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1-2005 Active\1-2011 Active\2020 Kentucky Power Rate Case\Baron Testimony\Workpapers\CCOSS\"/>
    </mc:Choice>
  </mc:AlternateContent>
  <xr:revisionPtr revIDLastSave="0" documentId="13_ncr:1_{6AE5CE48-A795-4807-BBAB-8C7F26FE9A4D}" xr6:coauthVersionLast="45" xr6:coauthVersionMax="45" xr10:uidLastSave="{00000000-0000-0000-0000-000000000000}"/>
  <bookViews>
    <workbookView xWindow="-108" yWindow="-108" windowWidth="23256" windowHeight="12576" activeTab="4" xr2:uid="{00000000-000D-0000-FFFF-FFFF00000000}"/>
  </bookViews>
  <sheets>
    <sheet name="COSS" sheetId="1" r:id="rId1"/>
    <sheet name="Allocation Factors" sheetId="2" r:id="rId2"/>
    <sheet name="Allocators" sheetId="33" r:id="rId3"/>
    <sheet name="Proposed" sheetId="35" r:id="rId4"/>
    <sheet name="Curr Equal" sheetId="34" r:id="rId5"/>
    <sheet name="Prop Equal" sheetId="36" r:id="rId6"/>
  </sheets>
  <definedNames>
    <definedName name="_xlnm._FilterDatabase" localSheetId="1" hidden="1">'Allocation Factors'!#REF!</definedName>
    <definedName name="_xlnm._FilterDatabase" localSheetId="2" hidden="1">Allocators!$A$1:$AO$1028</definedName>
    <definedName name="_xlnm._FilterDatabase" localSheetId="0" hidden="1">COSS!$A$1:$AC$4581</definedName>
    <definedName name="AllocFactorMatrix">'Allocation Factors'!$A$6:$S$522</definedName>
    <definedName name="CSA">#REF!</definedName>
    <definedName name="CSO">#REF!</definedName>
    <definedName name="NvsASD">"V2008-12-31"</definedName>
    <definedName name="NvsAutoDrillOk">"VN"</definedName>
    <definedName name="NvsElapsedTime">0.00053240740817273</definedName>
    <definedName name="NvsEndTime">40010.6892013889</definedName>
    <definedName name="NvsInstLang">"VENG"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"V2020-01-01"</definedName>
    <definedName name="NvsPanelSetid">"VAEP"</definedName>
    <definedName name="NvsReqBU">"VX993"</definedName>
    <definedName name="NvsReqBUOnly">"VN"</definedName>
    <definedName name="NvsTransLed">"VN"</definedName>
    <definedName name="NvsTreeASD">"V2008-12-31"</definedName>
    <definedName name="NvsValTbl.STATISTICS_CODE">"STAT_TBL"</definedName>
    <definedName name="_xlnm.Print_Area" localSheetId="1">'Allocation Factors'!$A$1:$S$519</definedName>
    <definedName name="_xlnm.Print_Area" localSheetId="2">Allocators!$A$1:$U$1004</definedName>
    <definedName name="_xlnm.Print_Area" localSheetId="0">COSS!$A$1:$AC$4577</definedName>
    <definedName name="_xlnm.Print_Area" localSheetId="5">'Prop Equal'!$A$1:$Z$33</definedName>
    <definedName name="_xlnm.Print_Titles" localSheetId="1">'Allocation Factors'!$1:$5</definedName>
    <definedName name="_xlnm.Print_Titles" localSheetId="2">Allocators!$1:$2</definedName>
    <definedName name="_xlnm.Print_Titles" localSheetId="0">COSS!$1:$5</definedName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COSS!#REF!</definedName>
    <definedName name="solver_typ" localSheetId="0" hidden="1">1</definedName>
    <definedName name="solver_val" localSheetId="0" hidden="1">0</definedName>
    <definedName name="solver_ver" localSheetId="0" hidden="1">3</definedName>
    <definedName name="SUMMARY" localSheetId="4">'Curr Equal'!#REF!</definedName>
    <definedName name="SUMMAR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285" i="1" l="1"/>
  <c r="E927" i="1" l="1"/>
  <c r="G895" i="1"/>
  <c r="G894" i="1"/>
  <c r="F894" i="1"/>
  <c r="G893" i="1"/>
  <c r="F893" i="1"/>
  <c r="G892" i="1"/>
  <c r="F892" i="1"/>
  <c r="G891" i="1"/>
  <c r="F891" i="1"/>
  <c r="G890" i="1"/>
  <c r="F890" i="1"/>
  <c r="G889" i="1"/>
  <c r="F889" i="1"/>
  <c r="G888" i="1"/>
  <c r="F888" i="1"/>
  <c r="A3" i="36" l="1"/>
  <c r="A3" i="35"/>
  <c r="A13" i="35"/>
  <c r="A13" i="36"/>
  <c r="E3127" i="1" l="1"/>
  <c r="E2179" i="1" l="1"/>
  <c r="E2171" i="1"/>
  <c r="E268" i="1" l="1"/>
  <c r="E243" i="1" s="1"/>
  <c r="E227" i="1" l="1"/>
  <c r="E277" i="1" s="1"/>
  <c r="E867" i="1" l="1"/>
  <c r="E3601" i="1" l="1"/>
  <c r="D4321" i="1"/>
  <c r="D4313" i="1"/>
  <c r="D4305" i="1"/>
  <c r="F4321" i="1"/>
  <c r="F4313" i="1"/>
  <c r="F4305" i="1"/>
  <c r="E4321" i="1"/>
  <c r="E4313" i="1"/>
  <c r="E4305" i="1"/>
  <c r="F632" i="1" l="1"/>
  <c r="F456" i="1"/>
  <c r="F432" i="1"/>
  <c r="F424" i="1"/>
  <c r="F416" i="1"/>
  <c r="F4297" i="1"/>
  <c r="F4289" i="1"/>
  <c r="F4281" i="1"/>
  <c r="F4273" i="1"/>
  <c r="F4265" i="1"/>
  <c r="F4257" i="1"/>
  <c r="F4249" i="1"/>
  <c r="F4241" i="1"/>
  <c r="F4233" i="1"/>
  <c r="F4225" i="1"/>
  <c r="F4217" i="1"/>
  <c r="D4297" i="1"/>
  <c r="D4289" i="1"/>
  <c r="D4281" i="1"/>
  <c r="D4273" i="1"/>
  <c r="E3362" i="1"/>
  <c r="D4265" i="1"/>
  <c r="E4265" i="1"/>
  <c r="E4257" i="1"/>
  <c r="E4249" i="1"/>
  <c r="E4241" i="1"/>
  <c r="E4233" i="1"/>
  <c r="D4257" i="1"/>
  <c r="D4249" i="1"/>
  <c r="D4241" i="1"/>
  <c r="D4233" i="1"/>
  <c r="E4225" i="1"/>
  <c r="E4345" i="1" s="1"/>
  <c r="E4217" i="1"/>
  <c r="E4209" i="1"/>
  <c r="D4209" i="1"/>
  <c r="E4201" i="1"/>
  <c r="D4201" i="1"/>
  <c r="E4062" i="1"/>
  <c r="G632" i="1" l="1"/>
  <c r="F625" i="1"/>
  <c r="E632" i="1"/>
  <c r="D632" i="1"/>
  <c r="G631" i="1"/>
  <c r="F631" i="1"/>
  <c r="E631" i="1"/>
  <c r="G630" i="1"/>
  <c r="E630" i="1"/>
  <c r="G629" i="1"/>
  <c r="E629" i="1"/>
  <c r="G628" i="1"/>
  <c r="F628" i="1"/>
  <c r="E628" i="1"/>
  <c r="G627" i="1"/>
  <c r="F627" i="1"/>
  <c r="E627" i="1"/>
  <c r="G626" i="1"/>
  <c r="E626" i="1"/>
  <c r="G625" i="1"/>
  <c r="E625" i="1"/>
  <c r="E2152" i="1"/>
  <c r="G2144" i="1"/>
  <c r="G2143" i="1"/>
  <c r="F2143" i="1"/>
  <c r="G2142" i="1"/>
  <c r="F2142" i="1"/>
  <c r="G2141" i="1"/>
  <c r="F2141" i="1"/>
  <c r="G2140" i="1"/>
  <c r="F2140" i="1"/>
  <c r="G2139" i="1"/>
  <c r="F2139" i="1"/>
  <c r="G2138" i="1"/>
  <c r="F2138" i="1"/>
  <c r="G2137" i="1"/>
  <c r="F2137" i="1"/>
  <c r="F626" i="1" l="1"/>
  <c r="F629" i="1"/>
  <c r="F630" i="1"/>
  <c r="G4158" i="1" l="1"/>
  <c r="E4191" i="1"/>
  <c r="G4078" i="1"/>
  <c r="G4077" i="1"/>
  <c r="F4077" i="1"/>
  <c r="G4076" i="1"/>
  <c r="F4076" i="1"/>
  <c r="G4075" i="1"/>
  <c r="F4075" i="1"/>
  <c r="G4074" i="1"/>
  <c r="F4074" i="1"/>
  <c r="G4073" i="1"/>
  <c r="F4073" i="1"/>
  <c r="G4072" i="1"/>
  <c r="F4072" i="1"/>
  <c r="G4071" i="1"/>
  <c r="F4071" i="1"/>
  <c r="E3071" i="1" l="1"/>
  <c r="E3549" i="1" l="1"/>
  <c r="G903" i="1" l="1"/>
  <c r="G902" i="1"/>
  <c r="F902" i="1"/>
  <c r="G901" i="1"/>
  <c r="F901" i="1"/>
  <c r="G900" i="1"/>
  <c r="F900" i="1"/>
  <c r="G899" i="1"/>
  <c r="F899" i="1"/>
  <c r="G898" i="1"/>
  <c r="F898" i="1"/>
  <c r="G897" i="1"/>
  <c r="F897" i="1"/>
  <c r="G896" i="1"/>
  <c r="F896" i="1"/>
  <c r="E2567" i="1"/>
  <c r="E2458" i="1"/>
  <c r="D2418" i="1"/>
  <c r="D2221" i="1"/>
  <c r="D2410" i="1" s="1"/>
  <c r="F400" i="1"/>
  <c r="F464" i="1"/>
  <c r="F488" i="1"/>
  <c r="F520" i="1"/>
  <c r="F560" i="1"/>
  <c r="F568" i="1"/>
  <c r="F576" i="1"/>
  <c r="F600" i="1"/>
  <c r="F616" i="1"/>
  <c r="E624" i="1"/>
  <c r="E616" i="1"/>
  <c r="E608" i="1"/>
  <c r="E600" i="1"/>
  <c r="E592" i="1"/>
  <c r="E584" i="1"/>
  <c r="E576" i="1"/>
  <c r="E568" i="1"/>
  <c r="E560" i="1"/>
  <c r="E552" i="1"/>
  <c r="E544" i="1"/>
  <c r="E536" i="1"/>
  <c r="E528" i="1"/>
  <c r="E520" i="1"/>
  <c r="E512" i="1"/>
  <c r="E504" i="1"/>
  <c r="E496" i="1"/>
  <c r="E488" i="1"/>
  <c r="E480" i="1"/>
  <c r="E472" i="1"/>
  <c r="E464" i="1"/>
  <c r="E456" i="1"/>
  <c r="E448" i="1"/>
  <c r="E440" i="1"/>
  <c r="E432" i="1"/>
  <c r="E424" i="1"/>
  <c r="E416" i="1"/>
  <c r="E408" i="1"/>
  <c r="E400" i="1"/>
  <c r="E392" i="1"/>
  <c r="E384" i="1"/>
  <c r="E376" i="1"/>
  <c r="B1039" i="33" l="1"/>
  <c r="B1038" i="33"/>
  <c r="B1037" i="33"/>
  <c r="B1036" i="33"/>
  <c r="B1035" i="33"/>
  <c r="B1034" i="33"/>
  <c r="A1034" i="33"/>
  <c r="A1035" i="33" s="1"/>
  <c r="A1036" i="33" s="1"/>
  <c r="A1037" i="33" s="1"/>
  <c r="A1038" i="33" s="1"/>
  <c r="A1039" i="33" s="1"/>
  <c r="A60" i="2" s="1"/>
  <c r="B1033" i="33"/>
  <c r="A1033" i="33"/>
  <c r="B1032" i="33"/>
  <c r="A53" i="2" s="1"/>
  <c r="A1016" i="33"/>
  <c r="B1031" i="33"/>
  <c r="B1030" i="33"/>
  <c r="B1029" i="33"/>
  <c r="B1028" i="33"/>
  <c r="B1027" i="33"/>
  <c r="B1026" i="33"/>
  <c r="B1025" i="33"/>
  <c r="B1024" i="33"/>
  <c r="B1022" i="33"/>
  <c r="B1021" i="33"/>
  <c r="B1020" i="33"/>
  <c r="B1019" i="33"/>
  <c r="B1018" i="33"/>
  <c r="B1017" i="33"/>
  <c r="B1016" i="33"/>
  <c r="B1015" i="33"/>
  <c r="A44" i="2" s="1"/>
  <c r="B1014" i="33"/>
  <c r="B1013" i="33"/>
  <c r="B1012" i="33"/>
  <c r="B1011" i="33"/>
  <c r="B1010" i="33"/>
  <c r="B1009" i="33"/>
  <c r="B1008" i="33"/>
  <c r="B1007" i="33"/>
  <c r="A54" i="2" l="1"/>
  <c r="A45" i="2"/>
  <c r="A59" i="2"/>
  <c r="A58" i="2"/>
  <c r="A57" i="2"/>
  <c r="A56" i="2"/>
  <c r="A1017" i="33"/>
  <c r="A55" i="2"/>
  <c r="B212" i="33"/>
  <c r="D211" i="33"/>
  <c r="B211" i="33"/>
  <c r="B210" i="33"/>
  <c r="D209" i="33"/>
  <c r="B209" i="33"/>
  <c r="D208" i="33"/>
  <c r="B208" i="33"/>
  <c r="D207" i="33"/>
  <c r="B207" i="33"/>
  <c r="D206" i="33"/>
  <c r="B206" i="33"/>
  <c r="A206" i="33"/>
  <c r="A207" i="33" s="1"/>
  <c r="A208" i="33" s="1"/>
  <c r="A209" i="33" s="1"/>
  <c r="A210" i="33" s="1"/>
  <c r="A211" i="33" s="1"/>
  <c r="A212" i="33" s="1"/>
  <c r="D205" i="33"/>
  <c r="B205" i="33"/>
  <c r="D204" i="33"/>
  <c r="G210" i="33" s="1"/>
  <c r="G212" i="33" s="1"/>
  <c r="G1006" i="33" s="1"/>
  <c r="F184" i="33"/>
  <c r="G184" i="33"/>
  <c r="H184" i="33"/>
  <c r="I184" i="33"/>
  <c r="J184" i="33"/>
  <c r="K184" i="33"/>
  <c r="L184" i="33"/>
  <c r="M184" i="33"/>
  <c r="N184" i="33"/>
  <c r="O184" i="33"/>
  <c r="P184" i="33"/>
  <c r="Q184" i="33"/>
  <c r="R184" i="33"/>
  <c r="S184" i="33"/>
  <c r="T184" i="33"/>
  <c r="U184" i="33"/>
  <c r="E184" i="33"/>
  <c r="A1018" i="33" l="1"/>
  <c r="A46" i="2"/>
  <c r="G1020" i="33"/>
  <c r="E49" i="2" s="1"/>
  <c r="G1037" i="33"/>
  <c r="E58" i="2" s="1"/>
  <c r="G1022" i="33"/>
  <c r="E51" i="2" s="1"/>
  <c r="G1039" i="33"/>
  <c r="E60" i="2" s="1"/>
  <c r="G1015" i="33"/>
  <c r="E44" i="2" s="1"/>
  <c r="G1032" i="33"/>
  <c r="E53" i="2" s="1"/>
  <c r="G1018" i="33"/>
  <c r="E47" i="2" s="1"/>
  <c r="G1035" i="33"/>
  <c r="E56" i="2" s="1"/>
  <c r="G1021" i="33"/>
  <c r="E50" i="2" s="1"/>
  <c r="G1038" i="33"/>
  <c r="E59" i="2" s="1"/>
  <c r="G1016" i="33"/>
  <c r="E45" i="2" s="1"/>
  <c r="G1033" i="33"/>
  <c r="E54" i="2" s="1"/>
  <c r="G1019" i="33"/>
  <c r="E48" i="2" s="1"/>
  <c r="G1036" i="33"/>
  <c r="E57" i="2" s="1"/>
  <c r="G1017" i="33"/>
  <c r="E46" i="2" s="1"/>
  <c r="G1034" i="33"/>
  <c r="E55" i="2" s="1"/>
  <c r="H210" i="33"/>
  <c r="H212" i="33" s="1"/>
  <c r="H1006" i="33" s="1"/>
  <c r="F210" i="33"/>
  <c r="F212" i="33" s="1"/>
  <c r="F1006" i="33" s="1"/>
  <c r="U210" i="33"/>
  <c r="U212" i="33" s="1"/>
  <c r="U1006" i="33" s="1"/>
  <c r="M210" i="33"/>
  <c r="M212" i="33" s="1"/>
  <c r="M1006" i="33" s="1"/>
  <c r="N210" i="33"/>
  <c r="N212" i="33" s="1"/>
  <c r="N1006" i="33" s="1"/>
  <c r="O210" i="33"/>
  <c r="O212" i="33" s="1"/>
  <c r="O1006" i="33" s="1"/>
  <c r="P210" i="33"/>
  <c r="P212" i="33" s="1"/>
  <c r="P1006" i="33" s="1"/>
  <c r="I210" i="33"/>
  <c r="I212" i="33" s="1"/>
  <c r="I1006" i="33" s="1"/>
  <c r="Q210" i="33"/>
  <c r="Q212" i="33" s="1"/>
  <c r="Q1006" i="33" s="1"/>
  <c r="J210" i="33"/>
  <c r="J212" i="33" s="1"/>
  <c r="J1006" i="33" s="1"/>
  <c r="R210" i="33"/>
  <c r="R212" i="33" s="1"/>
  <c r="R1006" i="33" s="1"/>
  <c r="K210" i="33"/>
  <c r="K212" i="33" s="1"/>
  <c r="K1006" i="33" s="1"/>
  <c r="S210" i="33"/>
  <c r="S212" i="33" s="1"/>
  <c r="S1006" i="33" s="1"/>
  <c r="L210" i="33"/>
  <c r="L212" i="33" s="1"/>
  <c r="L1006" i="33" s="1"/>
  <c r="T210" i="33"/>
  <c r="T212" i="33" s="1"/>
  <c r="T1006" i="33" s="1"/>
  <c r="E210" i="33"/>
  <c r="Q1021" i="33" l="1"/>
  <c r="O50" i="2" s="1"/>
  <c r="Q1038" i="33"/>
  <c r="O59" i="2" s="1"/>
  <c r="Q1032" i="33"/>
  <c r="O53" i="2" s="1"/>
  <c r="Q1016" i="33"/>
  <c r="O45" i="2" s="1"/>
  <c r="Q1033" i="33"/>
  <c r="O54" i="2" s="1"/>
  <c r="Q1019" i="33"/>
  <c r="O48" i="2" s="1"/>
  <c r="Q1036" i="33"/>
  <c r="O57" i="2" s="1"/>
  <c r="Q1022" i="33"/>
  <c r="O51" i="2" s="1"/>
  <c r="Q1039" i="33"/>
  <c r="O60" i="2" s="1"/>
  <c r="Q1017" i="33"/>
  <c r="O46" i="2" s="1"/>
  <c r="Q1034" i="33"/>
  <c r="O55" i="2" s="1"/>
  <c r="Q1015" i="33"/>
  <c r="O44" i="2" s="1"/>
  <c r="Q1020" i="33"/>
  <c r="O49" i="2" s="1"/>
  <c r="Q1037" i="33"/>
  <c r="O58" i="2" s="1"/>
  <c r="Q1018" i="33"/>
  <c r="O47" i="2" s="1"/>
  <c r="Q1035" i="33"/>
  <c r="O56" i="2" s="1"/>
  <c r="L1019" i="33"/>
  <c r="J48" i="2" s="1"/>
  <c r="L1036" i="33"/>
  <c r="J57" i="2" s="1"/>
  <c r="L1022" i="33"/>
  <c r="J51" i="2" s="1"/>
  <c r="L1039" i="33"/>
  <c r="J60" i="2" s="1"/>
  <c r="L1021" i="33"/>
  <c r="J50" i="2" s="1"/>
  <c r="L1038" i="33"/>
  <c r="J59" i="2" s="1"/>
  <c r="L1017" i="33"/>
  <c r="J46" i="2" s="1"/>
  <c r="L1034" i="33"/>
  <c r="J55" i="2" s="1"/>
  <c r="L1020" i="33"/>
  <c r="J49" i="2" s="1"/>
  <c r="L1037" i="33"/>
  <c r="J58" i="2" s="1"/>
  <c r="L1015" i="33"/>
  <c r="J44" i="2" s="1"/>
  <c r="L1032" i="33"/>
  <c r="J53" i="2" s="1"/>
  <c r="L1018" i="33"/>
  <c r="J47" i="2" s="1"/>
  <c r="L1035" i="33"/>
  <c r="J56" i="2" s="1"/>
  <c r="L1016" i="33"/>
  <c r="J45" i="2" s="1"/>
  <c r="L1033" i="33"/>
  <c r="J54" i="2" s="1"/>
  <c r="M1016" i="33"/>
  <c r="K45" i="2" s="1"/>
  <c r="M1033" i="33"/>
  <c r="K54" i="2" s="1"/>
  <c r="M1018" i="33"/>
  <c r="K47" i="2" s="1"/>
  <c r="M1019" i="33"/>
  <c r="K48" i="2" s="1"/>
  <c r="M1036" i="33"/>
  <c r="K57" i="2" s="1"/>
  <c r="M1022" i="33"/>
  <c r="K51" i="2" s="1"/>
  <c r="M1039" i="33"/>
  <c r="K60" i="2" s="1"/>
  <c r="M1017" i="33"/>
  <c r="K46" i="2" s="1"/>
  <c r="M1034" i="33"/>
  <c r="K55" i="2" s="1"/>
  <c r="M1020" i="33"/>
  <c r="K49" i="2" s="1"/>
  <c r="M1037" i="33"/>
  <c r="K58" i="2" s="1"/>
  <c r="M1035" i="33"/>
  <c r="K56" i="2" s="1"/>
  <c r="M1015" i="33"/>
  <c r="K44" i="2" s="1"/>
  <c r="M1032" i="33"/>
  <c r="K53" i="2" s="1"/>
  <c r="M1021" i="33"/>
  <c r="K50" i="2" s="1"/>
  <c r="M1038" i="33"/>
  <c r="K59" i="2" s="1"/>
  <c r="R1018" i="33"/>
  <c r="P47" i="2" s="1"/>
  <c r="R1035" i="33"/>
  <c r="P56" i="2" s="1"/>
  <c r="R1021" i="33"/>
  <c r="P50" i="2" s="1"/>
  <c r="R1038" i="33"/>
  <c r="P59" i="2" s="1"/>
  <c r="R1016" i="33"/>
  <c r="P45" i="2" s="1"/>
  <c r="R1033" i="33"/>
  <c r="P54" i="2" s="1"/>
  <c r="R1019" i="33"/>
  <c r="P48" i="2" s="1"/>
  <c r="R1036" i="33"/>
  <c r="P57" i="2" s="1"/>
  <c r="R1022" i="33"/>
  <c r="P51" i="2" s="1"/>
  <c r="R1039" i="33"/>
  <c r="P60" i="2" s="1"/>
  <c r="R1020" i="33"/>
  <c r="P49" i="2" s="1"/>
  <c r="R1037" i="33"/>
  <c r="P58" i="2" s="1"/>
  <c r="R1017" i="33"/>
  <c r="P46" i="2" s="1"/>
  <c r="R1034" i="33"/>
  <c r="P55" i="2" s="1"/>
  <c r="R1015" i="33"/>
  <c r="P44" i="2" s="1"/>
  <c r="R1032" i="33"/>
  <c r="P53" i="2" s="1"/>
  <c r="U1017" i="33"/>
  <c r="S46" i="2" s="1"/>
  <c r="U1034" i="33"/>
  <c r="S55" i="2" s="1"/>
  <c r="U1019" i="33"/>
  <c r="S48" i="2" s="1"/>
  <c r="U1036" i="33"/>
  <c r="S57" i="2" s="1"/>
  <c r="U1020" i="33"/>
  <c r="S49" i="2" s="1"/>
  <c r="U1037" i="33"/>
  <c r="S58" i="2" s="1"/>
  <c r="U1015" i="33"/>
  <c r="S44" i="2" s="1"/>
  <c r="U1032" i="33"/>
  <c r="S53" i="2" s="1"/>
  <c r="U1018" i="33"/>
  <c r="S47" i="2" s="1"/>
  <c r="U1035" i="33"/>
  <c r="S56" i="2" s="1"/>
  <c r="U1021" i="33"/>
  <c r="S50" i="2" s="1"/>
  <c r="U1038" i="33"/>
  <c r="S59" i="2" s="1"/>
  <c r="U1016" i="33"/>
  <c r="S45" i="2" s="1"/>
  <c r="U1033" i="33"/>
  <c r="S54" i="2" s="1"/>
  <c r="U1022" i="33"/>
  <c r="S51" i="2" s="1"/>
  <c r="U1039" i="33"/>
  <c r="S60" i="2" s="1"/>
  <c r="S1015" i="33"/>
  <c r="Q44" i="2" s="1"/>
  <c r="S1032" i="33"/>
  <c r="Q53" i="2" s="1"/>
  <c r="S1034" i="33"/>
  <c r="Q55" i="2" s="1"/>
  <c r="S1018" i="33"/>
  <c r="Q47" i="2" s="1"/>
  <c r="S1035" i="33"/>
  <c r="Q56" i="2" s="1"/>
  <c r="S1021" i="33"/>
  <c r="Q50" i="2" s="1"/>
  <c r="S1038" i="33"/>
  <c r="Q59" i="2" s="1"/>
  <c r="S1016" i="33"/>
  <c r="Q45" i="2" s="1"/>
  <c r="S1033" i="33"/>
  <c r="Q54" i="2" s="1"/>
  <c r="S1019" i="33"/>
  <c r="Q48" i="2" s="1"/>
  <c r="S1036" i="33"/>
  <c r="Q57" i="2" s="1"/>
  <c r="S1017" i="33"/>
  <c r="Q46" i="2" s="1"/>
  <c r="S1022" i="33"/>
  <c r="Q51" i="2" s="1"/>
  <c r="S1039" i="33"/>
  <c r="Q60" i="2" s="1"/>
  <c r="S1020" i="33"/>
  <c r="Q49" i="2" s="1"/>
  <c r="S1037" i="33"/>
  <c r="Q58" i="2" s="1"/>
  <c r="F1015" i="33"/>
  <c r="D44" i="2" s="1"/>
  <c r="F1032" i="33"/>
  <c r="D53" i="2" s="1"/>
  <c r="F1018" i="33"/>
  <c r="D47" i="2" s="1"/>
  <c r="F1035" i="33"/>
  <c r="D56" i="2" s="1"/>
  <c r="F1017" i="33"/>
  <c r="D46" i="2" s="1"/>
  <c r="F1034" i="33"/>
  <c r="D55" i="2" s="1"/>
  <c r="F1021" i="33"/>
  <c r="D50" i="2" s="1"/>
  <c r="F1038" i="33"/>
  <c r="D59" i="2" s="1"/>
  <c r="F1016" i="33"/>
  <c r="D45" i="2" s="1"/>
  <c r="F1033" i="33"/>
  <c r="D54" i="2" s="1"/>
  <c r="F1019" i="33"/>
  <c r="D48" i="2" s="1"/>
  <c r="F1036" i="33"/>
  <c r="D57" i="2" s="1"/>
  <c r="F1022" i="33"/>
  <c r="D51" i="2" s="1"/>
  <c r="F1039" i="33"/>
  <c r="D60" i="2" s="1"/>
  <c r="F1020" i="33"/>
  <c r="D49" i="2" s="1"/>
  <c r="F1037" i="33"/>
  <c r="D58" i="2" s="1"/>
  <c r="H1017" i="33"/>
  <c r="F46" i="2" s="1"/>
  <c r="H1034" i="33"/>
  <c r="F55" i="2" s="1"/>
  <c r="H1020" i="33"/>
  <c r="F49" i="2" s="1"/>
  <c r="H1037" i="33"/>
  <c r="F58" i="2" s="1"/>
  <c r="H1019" i="33"/>
  <c r="F48" i="2" s="1"/>
  <c r="H1036" i="33"/>
  <c r="F57" i="2" s="1"/>
  <c r="H1015" i="33"/>
  <c r="F44" i="2" s="1"/>
  <c r="H1032" i="33"/>
  <c r="F53" i="2" s="1"/>
  <c r="H1018" i="33"/>
  <c r="F47" i="2" s="1"/>
  <c r="H1035" i="33"/>
  <c r="F56" i="2" s="1"/>
  <c r="H1021" i="33"/>
  <c r="F50" i="2" s="1"/>
  <c r="H1038" i="33"/>
  <c r="F59" i="2" s="1"/>
  <c r="H1016" i="33"/>
  <c r="F45" i="2" s="1"/>
  <c r="H1033" i="33"/>
  <c r="F54" i="2" s="1"/>
  <c r="H1022" i="33"/>
  <c r="F51" i="2" s="1"/>
  <c r="H1039" i="33"/>
  <c r="F60" i="2" s="1"/>
  <c r="I1022" i="33"/>
  <c r="G51" i="2" s="1"/>
  <c r="I1039" i="33"/>
  <c r="G60" i="2" s="1"/>
  <c r="I1016" i="33"/>
  <c r="G45" i="2" s="1"/>
  <c r="I1017" i="33"/>
  <c r="G46" i="2" s="1"/>
  <c r="I1034" i="33"/>
  <c r="G55" i="2" s="1"/>
  <c r="I1020" i="33"/>
  <c r="G49" i="2" s="1"/>
  <c r="I1037" i="33"/>
  <c r="G58" i="2" s="1"/>
  <c r="I1015" i="33"/>
  <c r="G44" i="2" s="1"/>
  <c r="I1032" i="33"/>
  <c r="G53" i="2" s="1"/>
  <c r="I1018" i="33"/>
  <c r="G47" i="2" s="1"/>
  <c r="I1035" i="33"/>
  <c r="G56" i="2" s="1"/>
  <c r="I1033" i="33"/>
  <c r="G54" i="2" s="1"/>
  <c r="I1021" i="33"/>
  <c r="G50" i="2" s="1"/>
  <c r="I1038" i="33"/>
  <c r="G59" i="2" s="1"/>
  <c r="I1019" i="33"/>
  <c r="G48" i="2" s="1"/>
  <c r="I1036" i="33"/>
  <c r="G57" i="2" s="1"/>
  <c r="T1020" i="33"/>
  <c r="R49" i="2" s="1"/>
  <c r="T1037" i="33"/>
  <c r="R58" i="2" s="1"/>
  <c r="T1015" i="33"/>
  <c r="R44" i="2" s="1"/>
  <c r="T1032" i="33"/>
  <c r="R53" i="2" s="1"/>
  <c r="T1018" i="33"/>
  <c r="R47" i="2" s="1"/>
  <c r="T1035" i="33"/>
  <c r="R56" i="2" s="1"/>
  <c r="T1021" i="33"/>
  <c r="R50" i="2" s="1"/>
  <c r="T1038" i="33"/>
  <c r="R59" i="2" s="1"/>
  <c r="T1016" i="33"/>
  <c r="R45" i="2" s="1"/>
  <c r="T1033" i="33"/>
  <c r="R54" i="2" s="1"/>
  <c r="T1022" i="33"/>
  <c r="R51" i="2" s="1"/>
  <c r="T1039" i="33"/>
  <c r="R60" i="2" s="1"/>
  <c r="T1019" i="33"/>
  <c r="R48" i="2" s="1"/>
  <c r="T1036" i="33"/>
  <c r="R57" i="2" s="1"/>
  <c r="T1017" i="33"/>
  <c r="R46" i="2" s="1"/>
  <c r="T1034" i="33"/>
  <c r="R55" i="2" s="1"/>
  <c r="A1019" i="33"/>
  <c r="A47" i="2"/>
  <c r="E212" i="33"/>
  <c r="D210" i="33"/>
  <c r="D212" i="33" l="1"/>
  <c r="D1006" i="33" s="1"/>
  <c r="E1006" i="33"/>
  <c r="A1020" i="33"/>
  <c r="A48" i="2"/>
  <c r="D1086" i="1"/>
  <c r="G858" i="1"/>
  <c r="G857" i="1"/>
  <c r="F857" i="1"/>
  <c r="G856" i="1"/>
  <c r="F856" i="1"/>
  <c r="G855" i="1"/>
  <c r="F855" i="1"/>
  <c r="G854" i="1"/>
  <c r="F854" i="1"/>
  <c r="G853" i="1"/>
  <c r="F853" i="1"/>
  <c r="G852" i="1"/>
  <c r="F852" i="1"/>
  <c r="G851" i="1"/>
  <c r="F851" i="1"/>
  <c r="G850" i="1"/>
  <c r="G849" i="1"/>
  <c r="F849" i="1"/>
  <c r="G848" i="1"/>
  <c r="F848" i="1"/>
  <c r="G847" i="1"/>
  <c r="F847" i="1"/>
  <c r="G846" i="1"/>
  <c r="F846" i="1"/>
  <c r="G845" i="1"/>
  <c r="F845" i="1"/>
  <c r="G844" i="1"/>
  <c r="F844" i="1"/>
  <c r="G843" i="1"/>
  <c r="F843" i="1"/>
  <c r="G834" i="1"/>
  <c r="G833" i="1"/>
  <c r="F833" i="1"/>
  <c r="G832" i="1"/>
  <c r="F832" i="1"/>
  <c r="G831" i="1"/>
  <c r="F831" i="1"/>
  <c r="G830" i="1"/>
  <c r="F830" i="1"/>
  <c r="G829" i="1"/>
  <c r="F829" i="1"/>
  <c r="G828" i="1"/>
  <c r="F828" i="1"/>
  <c r="G827" i="1"/>
  <c r="F827" i="1"/>
  <c r="A1021" i="33" l="1"/>
  <c r="A49" i="2"/>
  <c r="E1016" i="33"/>
  <c r="C45" i="2" s="1"/>
  <c r="E1033" i="33"/>
  <c r="C54" i="2" s="1"/>
  <c r="E1017" i="33"/>
  <c r="C46" i="2" s="1"/>
  <c r="E1034" i="33"/>
  <c r="C55" i="2" s="1"/>
  <c r="E1022" i="33"/>
  <c r="C51" i="2" s="1"/>
  <c r="E1039" i="33"/>
  <c r="C60" i="2" s="1"/>
  <c r="E1018" i="33"/>
  <c r="C47" i="2" s="1"/>
  <c r="E1035" i="33"/>
  <c r="C56" i="2" s="1"/>
  <c r="E1019" i="33"/>
  <c r="C48" i="2" s="1"/>
  <c r="E1036" i="33"/>
  <c r="C57" i="2" s="1"/>
  <c r="E1020" i="33"/>
  <c r="C49" i="2" s="1"/>
  <c r="E1037" i="33"/>
  <c r="C58" i="2" s="1"/>
  <c r="E1021" i="33"/>
  <c r="C50" i="2" s="1"/>
  <c r="E1038" i="33"/>
  <c r="C59" i="2" s="1"/>
  <c r="E1015" i="33"/>
  <c r="C44" i="2" s="1"/>
  <c r="E1032" i="33"/>
  <c r="C53" i="2" s="1"/>
  <c r="D194" i="33"/>
  <c r="F4546" i="1"/>
  <c r="F4545" i="1"/>
  <c r="F4544" i="1"/>
  <c r="F4543" i="1"/>
  <c r="F4542" i="1"/>
  <c r="F4541" i="1"/>
  <c r="F4540" i="1"/>
  <c r="F4527" i="1"/>
  <c r="F4526" i="1"/>
  <c r="F4525" i="1"/>
  <c r="F4524" i="1"/>
  <c r="F4523" i="1"/>
  <c r="F4522" i="1"/>
  <c r="F4521" i="1"/>
  <c r="F4519" i="1"/>
  <c r="F4518" i="1"/>
  <c r="F4517" i="1"/>
  <c r="F4516" i="1"/>
  <c r="F4515" i="1"/>
  <c r="F4514" i="1"/>
  <c r="F4513" i="1"/>
  <c r="F4511" i="1"/>
  <c r="F4510" i="1"/>
  <c r="F4509" i="1"/>
  <c r="F4508" i="1"/>
  <c r="F4507" i="1"/>
  <c r="F4506" i="1"/>
  <c r="F4505" i="1"/>
  <c r="F4503" i="1"/>
  <c r="F4502" i="1"/>
  <c r="F4501" i="1"/>
  <c r="F4500" i="1"/>
  <c r="F4499" i="1"/>
  <c r="F4498" i="1"/>
  <c r="F4497" i="1"/>
  <c r="F4495" i="1"/>
  <c r="F4494" i="1"/>
  <c r="F4493" i="1"/>
  <c r="F4492" i="1"/>
  <c r="F4491" i="1"/>
  <c r="F4490" i="1"/>
  <c r="F4489" i="1"/>
  <c r="F4487" i="1"/>
  <c r="F4486" i="1"/>
  <c r="F4485" i="1"/>
  <c r="F4484" i="1"/>
  <c r="F4483" i="1"/>
  <c r="F4482" i="1"/>
  <c r="F4481" i="1"/>
  <c r="F4449" i="1"/>
  <c r="F4448" i="1"/>
  <c r="F4447" i="1"/>
  <c r="F4446" i="1"/>
  <c r="F4445" i="1"/>
  <c r="F4444" i="1"/>
  <c r="F4443" i="1"/>
  <c r="F4432" i="1"/>
  <c r="F4431" i="1"/>
  <c r="F4430" i="1"/>
  <c r="F4429" i="1"/>
  <c r="F4428" i="1"/>
  <c r="F4427" i="1"/>
  <c r="F4426" i="1"/>
  <c r="F4424" i="1"/>
  <c r="F4423" i="1"/>
  <c r="F4422" i="1"/>
  <c r="F4421" i="1"/>
  <c r="F4420" i="1"/>
  <c r="F4419" i="1"/>
  <c r="F4418" i="1"/>
  <c r="F4416" i="1"/>
  <c r="F4415" i="1"/>
  <c r="F4414" i="1"/>
  <c r="F4413" i="1"/>
  <c r="F4412" i="1"/>
  <c r="F4411" i="1"/>
  <c r="F4410" i="1"/>
  <c r="F4408" i="1"/>
  <c r="F4407" i="1"/>
  <c r="F4406" i="1"/>
  <c r="F4405" i="1"/>
  <c r="F4404" i="1"/>
  <c r="F4403" i="1"/>
  <c r="F4402" i="1"/>
  <c r="F4362" i="1"/>
  <c r="F4361" i="1"/>
  <c r="F4360" i="1"/>
  <c r="F4359" i="1"/>
  <c r="F4358" i="1"/>
  <c r="F4357" i="1"/>
  <c r="F4356" i="1"/>
  <c r="F4336" i="1"/>
  <c r="F4335" i="1"/>
  <c r="F4334" i="1"/>
  <c r="F4333" i="1"/>
  <c r="F4332" i="1"/>
  <c r="F4331" i="1"/>
  <c r="F4330" i="1"/>
  <c r="F4328" i="1"/>
  <c r="F4327" i="1"/>
  <c r="F4326" i="1"/>
  <c r="F4325" i="1"/>
  <c r="F4324" i="1"/>
  <c r="F4323" i="1"/>
  <c r="F4322" i="1"/>
  <c r="F4314" i="1"/>
  <c r="F4306" i="1"/>
  <c r="F4304" i="1"/>
  <c r="F4303" i="1"/>
  <c r="F4302" i="1"/>
  <c r="F4301" i="1"/>
  <c r="F4300" i="1"/>
  <c r="F4299" i="1"/>
  <c r="F4298" i="1"/>
  <c r="F4296" i="1"/>
  <c r="F4295" i="1"/>
  <c r="F4294" i="1"/>
  <c r="F4293" i="1"/>
  <c r="F4292" i="1"/>
  <c r="F4291" i="1"/>
  <c r="F4290" i="1"/>
  <c r="F4288" i="1"/>
  <c r="F4287" i="1"/>
  <c r="F4286" i="1"/>
  <c r="F4285" i="1"/>
  <c r="F4284" i="1"/>
  <c r="F4283" i="1"/>
  <c r="F4282" i="1"/>
  <c r="F4280" i="1"/>
  <c r="F4279" i="1"/>
  <c r="F4278" i="1"/>
  <c r="F4277" i="1"/>
  <c r="F4276" i="1"/>
  <c r="F4275" i="1"/>
  <c r="F4274" i="1"/>
  <c r="F4272" i="1"/>
  <c r="F4271" i="1"/>
  <c r="F4270" i="1"/>
  <c r="F4269" i="1"/>
  <c r="F4268" i="1"/>
  <c r="F4267" i="1"/>
  <c r="F4266" i="1"/>
  <c r="F4261" i="1"/>
  <c r="F4253" i="1"/>
  <c r="F4245" i="1"/>
  <c r="F4237" i="1"/>
  <c r="F4229" i="1"/>
  <c r="F4221" i="1"/>
  <c r="F4213" i="1"/>
  <c r="F4209" i="1"/>
  <c r="F4205" i="1" s="1"/>
  <c r="F4201" i="1"/>
  <c r="F4197" i="1" s="1"/>
  <c r="F4117" i="1"/>
  <c r="F4116" i="1"/>
  <c r="F4115" i="1"/>
  <c r="F4114" i="1"/>
  <c r="F4113" i="1"/>
  <c r="F4112" i="1"/>
  <c r="F4111" i="1"/>
  <c r="F4109" i="1"/>
  <c r="F4108" i="1"/>
  <c r="F4107" i="1"/>
  <c r="F4106" i="1"/>
  <c r="F4105" i="1"/>
  <c r="F4104" i="1"/>
  <c r="F4103" i="1"/>
  <c r="F4101" i="1"/>
  <c r="F4100" i="1"/>
  <c r="F4099" i="1"/>
  <c r="F4098" i="1"/>
  <c r="F4097" i="1"/>
  <c r="F4096" i="1"/>
  <c r="F4095" i="1"/>
  <c r="F4181" i="1"/>
  <c r="F4180" i="1"/>
  <c r="F4179" i="1"/>
  <c r="F4178" i="1"/>
  <c r="F4177" i="1"/>
  <c r="F4176" i="1"/>
  <c r="F4175" i="1"/>
  <c r="F4173" i="1"/>
  <c r="F4172" i="1"/>
  <c r="F4171" i="1"/>
  <c r="F4170" i="1"/>
  <c r="F4169" i="1"/>
  <c r="F4168" i="1"/>
  <c r="F4167" i="1"/>
  <c r="F4165" i="1"/>
  <c r="F4164" i="1"/>
  <c r="F4163" i="1"/>
  <c r="F4162" i="1"/>
  <c r="F4161" i="1"/>
  <c r="F4160" i="1"/>
  <c r="F4159" i="1"/>
  <c r="F4157" i="1"/>
  <c r="F4156" i="1"/>
  <c r="F4155" i="1"/>
  <c r="F4154" i="1"/>
  <c r="F4153" i="1"/>
  <c r="F4152" i="1"/>
  <c r="F4151" i="1"/>
  <c r="F4149" i="1"/>
  <c r="F4148" i="1"/>
  <c r="F4147" i="1"/>
  <c r="F4146" i="1"/>
  <c r="F4145" i="1"/>
  <c r="F4144" i="1"/>
  <c r="F4143" i="1"/>
  <c r="F4141" i="1"/>
  <c r="F4140" i="1"/>
  <c r="F4139" i="1"/>
  <c r="F4138" i="1"/>
  <c r="F4137" i="1"/>
  <c r="F4136" i="1"/>
  <c r="F4135" i="1"/>
  <c r="F4133" i="1"/>
  <c r="F4132" i="1"/>
  <c r="F4131" i="1"/>
  <c r="F4130" i="1"/>
  <c r="F4129" i="1"/>
  <c r="F4128" i="1"/>
  <c r="F4127" i="1"/>
  <c r="F4125" i="1"/>
  <c r="F4124" i="1"/>
  <c r="F4123" i="1"/>
  <c r="F4122" i="1"/>
  <c r="F4121" i="1"/>
  <c r="F4120" i="1"/>
  <c r="F4119" i="1"/>
  <c r="F4093" i="1"/>
  <c r="F4092" i="1"/>
  <c r="F4091" i="1"/>
  <c r="F4090" i="1"/>
  <c r="F4089" i="1"/>
  <c r="F4088" i="1"/>
  <c r="F4087" i="1"/>
  <c r="F4085" i="1"/>
  <c r="F4084" i="1"/>
  <c r="F4083" i="1"/>
  <c r="F4082" i="1"/>
  <c r="F4081" i="1"/>
  <c r="F4080" i="1"/>
  <c r="F4079" i="1"/>
  <c r="F4069" i="1"/>
  <c r="F4068" i="1"/>
  <c r="F4067" i="1"/>
  <c r="F4066" i="1"/>
  <c r="F4065" i="1"/>
  <c r="F4064" i="1"/>
  <c r="F4063" i="1"/>
  <c r="F4061" i="1"/>
  <c r="F4060" i="1"/>
  <c r="F4059" i="1"/>
  <c r="F4058" i="1"/>
  <c r="F4057" i="1"/>
  <c r="F4056" i="1"/>
  <c r="F4055" i="1"/>
  <c r="F4053" i="1"/>
  <c r="F4052" i="1"/>
  <c r="F4051" i="1"/>
  <c r="F4050" i="1"/>
  <c r="F4049" i="1"/>
  <c r="F4048" i="1"/>
  <c r="F4047" i="1"/>
  <c r="F4045" i="1"/>
  <c r="F4044" i="1"/>
  <c r="F4043" i="1"/>
  <c r="F4042" i="1"/>
  <c r="F4041" i="1"/>
  <c r="F4040" i="1"/>
  <c r="F4039" i="1"/>
  <c r="F4037" i="1"/>
  <c r="F4036" i="1"/>
  <c r="F4035" i="1"/>
  <c r="F4034" i="1"/>
  <c r="F4033" i="1"/>
  <c r="F4032" i="1"/>
  <c r="F4031" i="1"/>
  <c r="F4029" i="1"/>
  <c r="F4028" i="1"/>
  <c r="F4027" i="1"/>
  <c r="F4026" i="1"/>
  <c r="F4025" i="1"/>
  <c r="F4024" i="1"/>
  <c r="F4023" i="1"/>
  <c r="F4021" i="1"/>
  <c r="F4020" i="1"/>
  <c r="F4019" i="1"/>
  <c r="F4018" i="1"/>
  <c r="F4017" i="1"/>
  <c r="F4016" i="1"/>
  <c r="F4015" i="1"/>
  <c r="F4013" i="1"/>
  <c r="F4012" i="1"/>
  <c r="F4011" i="1"/>
  <c r="F4010" i="1"/>
  <c r="F4009" i="1"/>
  <c r="F4008" i="1"/>
  <c r="F4007" i="1"/>
  <c r="F4005" i="1"/>
  <c r="F4004" i="1"/>
  <c r="F4003" i="1"/>
  <c r="F4002" i="1"/>
  <c r="F4001" i="1"/>
  <c r="F4000" i="1"/>
  <c r="F3999" i="1"/>
  <c r="F3997" i="1"/>
  <c r="F3996" i="1"/>
  <c r="F3995" i="1"/>
  <c r="F3994" i="1"/>
  <c r="F3993" i="1"/>
  <c r="F3992" i="1"/>
  <c r="F3991" i="1"/>
  <c r="F3989" i="1"/>
  <c r="F3988" i="1"/>
  <c r="F3987" i="1"/>
  <c r="F3986" i="1"/>
  <c r="F3985" i="1"/>
  <c r="F3984" i="1"/>
  <c r="F3983" i="1"/>
  <c r="F3981" i="1"/>
  <c r="F3980" i="1"/>
  <c r="F3979" i="1"/>
  <c r="F3978" i="1"/>
  <c r="F3977" i="1"/>
  <c r="F3976" i="1"/>
  <c r="F3975" i="1"/>
  <c r="F3973" i="1"/>
  <c r="F3972" i="1"/>
  <c r="F3971" i="1"/>
  <c r="F3970" i="1"/>
  <c r="F3969" i="1"/>
  <c r="F3968" i="1"/>
  <c r="F3967" i="1"/>
  <c r="F3965" i="1"/>
  <c r="F3964" i="1"/>
  <c r="F3963" i="1"/>
  <c r="F3962" i="1"/>
  <c r="F3961" i="1"/>
  <c r="F3960" i="1"/>
  <c r="F3959" i="1"/>
  <c r="F3957" i="1"/>
  <c r="F3956" i="1"/>
  <c r="F3955" i="1"/>
  <c r="F3954" i="1"/>
  <c r="F3953" i="1"/>
  <c r="F3952" i="1"/>
  <c r="F3951" i="1"/>
  <c r="F3949" i="1"/>
  <c r="F3948" i="1"/>
  <c r="F3947" i="1"/>
  <c r="F3946" i="1"/>
  <c r="F3945" i="1"/>
  <c r="F3944" i="1"/>
  <c r="F3943" i="1"/>
  <c r="F3941" i="1"/>
  <c r="F3940" i="1"/>
  <c r="F3939" i="1"/>
  <c r="F3938" i="1"/>
  <c r="F3937" i="1"/>
  <c r="F3936" i="1"/>
  <c r="F3935" i="1"/>
  <c r="F3933" i="1"/>
  <c r="F3932" i="1"/>
  <c r="F3931" i="1"/>
  <c r="F3930" i="1"/>
  <c r="F3929" i="1"/>
  <c r="F3928" i="1"/>
  <c r="F3927" i="1"/>
  <c r="F3925" i="1"/>
  <c r="F3924" i="1"/>
  <c r="F3923" i="1"/>
  <c r="F3922" i="1"/>
  <c r="F3921" i="1"/>
  <c r="F3920" i="1"/>
  <c r="F3919" i="1"/>
  <c r="F3917" i="1"/>
  <c r="F3916" i="1"/>
  <c r="F3915" i="1"/>
  <c r="F3914" i="1"/>
  <c r="F3913" i="1"/>
  <c r="F3912" i="1"/>
  <c r="F3911" i="1"/>
  <c r="F3909" i="1"/>
  <c r="F3908" i="1"/>
  <c r="F3907" i="1"/>
  <c r="F3906" i="1"/>
  <c r="F3905" i="1"/>
  <c r="F3904" i="1"/>
  <c r="F3903" i="1"/>
  <c r="F3901" i="1"/>
  <c r="F3900" i="1"/>
  <c r="F3899" i="1"/>
  <c r="F3898" i="1"/>
  <c r="F3897" i="1"/>
  <c r="F3896" i="1"/>
  <c r="F3895" i="1"/>
  <c r="F3893" i="1"/>
  <c r="F3892" i="1"/>
  <c r="F3891" i="1"/>
  <c r="F3890" i="1"/>
  <c r="F3889" i="1"/>
  <c r="F3888" i="1"/>
  <c r="F3887" i="1"/>
  <c r="F3885" i="1"/>
  <c r="F3884" i="1"/>
  <c r="F3883" i="1"/>
  <c r="F3882" i="1"/>
  <c r="F3881" i="1"/>
  <c r="F3880" i="1"/>
  <c r="F3879" i="1"/>
  <c r="F3877" i="1"/>
  <c r="F3876" i="1"/>
  <c r="F3875" i="1"/>
  <c r="F3874" i="1"/>
  <c r="F3873" i="1"/>
  <c r="F3872" i="1"/>
  <c r="F3871" i="1"/>
  <c r="F3869" i="1"/>
  <c r="F3868" i="1"/>
  <c r="F3867" i="1"/>
  <c r="F3866" i="1"/>
  <c r="F3865" i="1"/>
  <c r="F3864" i="1"/>
  <c r="F3863" i="1"/>
  <c r="F3861" i="1"/>
  <c r="F3860" i="1"/>
  <c r="F3859" i="1"/>
  <c r="F3858" i="1"/>
  <c r="F3857" i="1"/>
  <c r="F3856" i="1"/>
  <c r="F3855" i="1"/>
  <c r="F3853" i="1"/>
  <c r="F3852" i="1"/>
  <c r="F3851" i="1"/>
  <c r="F3850" i="1"/>
  <c r="F3849" i="1"/>
  <c r="F3848" i="1"/>
  <c r="F3847" i="1"/>
  <c r="F3845" i="1"/>
  <c r="F3844" i="1"/>
  <c r="F3843" i="1"/>
  <c r="F3842" i="1"/>
  <c r="F3841" i="1"/>
  <c r="F3840" i="1"/>
  <c r="F3839" i="1"/>
  <c r="F3837" i="1"/>
  <c r="F3836" i="1"/>
  <c r="F3835" i="1"/>
  <c r="F3834" i="1"/>
  <c r="F3833" i="1"/>
  <c r="F3832" i="1"/>
  <c r="F3831" i="1"/>
  <c r="F3829" i="1"/>
  <c r="F3828" i="1"/>
  <c r="F3827" i="1"/>
  <c r="F3826" i="1"/>
  <c r="F3825" i="1"/>
  <c r="F3824" i="1"/>
  <c r="F3823" i="1"/>
  <c r="F3821" i="1"/>
  <c r="F3820" i="1"/>
  <c r="F3819" i="1"/>
  <c r="F3818" i="1"/>
  <c r="F3817" i="1"/>
  <c r="F3816" i="1"/>
  <c r="F3815" i="1"/>
  <c r="F3813" i="1"/>
  <c r="F3812" i="1"/>
  <c r="F3811" i="1"/>
  <c r="F3810" i="1"/>
  <c r="F3809" i="1"/>
  <c r="F3808" i="1"/>
  <c r="F3807" i="1"/>
  <c r="F3805" i="1"/>
  <c r="F3804" i="1"/>
  <c r="F3803" i="1"/>
  <c r="F3802" i="1"/>
  <c r="F3801" i="1"/>
  <c r="F3800" i="1"/>
  <c r="F3799" i="1"/>
  <c r="F3797" i="1"/>
  <c r="F3796" i="1"/>
  <c r="F3795" i="1"/>
  <c r="F3794" i="1"/>
  <c r="F3793" i="1"/>
  <c r="F3792" i="1"/>
  <c r="F3791" i="1"/>
  <c r="F3789" i="1"/>
  <c r="F3788" i="1"/>
  <c r="F3787" i="1"/>
  <c r="F3786" i="1"/>
  <c r="F3785" i="1"/>
  <c r="F3784" i="1"/>
  <c r="F3783" i="1"/>
  <c r="F3781" i="1"/>
  <c r="F3780" i="1"/>
  <c r="F3779" i="1"/>
  <c r="F3778" i="1"/>
  <c r="F3777" i="1"/>
  <c r="F3776" i="1"/>
  <c r="F3775" i="1"/>
  <c r="F3773" i="1"/>
  <c r="F3772" i="1"/>
  <c r="F3771" i="1"/>
  <c r="F3770" i="1"/>
  <c r="F3769" i="1"/>
  <c r="F3768" i="1"/>
  <c r="F3767" i="1"/>
  <c r="F3765" i="1"/>
  <c r="F3764" i="1"/>
  <c r="F3763" i="1"/>
  <c r="F3762" i="1"/>
  <c r="F3761" i="1"/>
  <c r="F3760" i="1"/>
  <c r="F3759" i="1"/>
  <c r="F3757" i="1"/>
  <c r="F3756" i="1"/>
  <c r="F3755" i="1"/>
  <c r="F3754" i="1"/>
  <c r="F3753" i="1"/>
  <c r="F3752" i="1"/>
  <c r="F3751" i="1"/>
  <c r="F3749" i="1"/>
  <c r="F3748" i="1"/>
  <c r="F3747" i="1"/>
  <c r="F3746" i="1"/>
  <c r="F3745" i="1"/>
  <c r="F3744" i="1"/>
  <c r="F3743" i="1"/>
  <c r="F3741" i="1"/>
  <c r="F3740" i="1"/>
  <c r="F3739" i="1"/>
  <c r="F3738" i="1"/>
  <c r="F3737" i="1"/>
  <c r="F3736" i="1"/>
  <c r="F3735" i="1"/>
  <c r="F3733" i="1"/>
  <c r="F3732" i="1"/>
  <c r="F3731" i="1"/>
  <c r="F3730" i="1"/>
  <c r="F3729" i="1"/>
  <c r="F3728" i="1"/>
  <c r="F3727" i="1"/>
  <c r="F3725" i="1"/>
  <c r="F3724" i="1"/>
  <c r="F3723" i="1"/>
  <c r="F3722" i="1"/>
  <c r="F3721" i="1"/>
  <c r="F3720" i="1"/>
  <c r="F3719" i="1"/>
  <c r="F3717" i="1"/>
  <c r="F3716" i="1"/>
  <c r="F3715" i="1"/>
  <c r="F3714" i="1"/>
  <c r="F3713" i="1"/>
  <c r="F3712" i="1"/>
  <c r="F3711" i="1"/>
  <c r="F3709" i="1"/>
  <c r="F3708" i="1"/>
  <c r="F3707" i="1"/>
  <c r="F3706" i="1"/>
  <c r="F3705" i="1"/>
  <c r="F3704" i="1"/>
  <c r="F3703" i="1"/>
  <c r="F3701" i="1"/>
  <c r="F3700" i="1"/>
  <c r="F3699" i="1"/>
  <c r="F3698" i="1"/>
  <c r="F3697" i="1"/>
  <c r="F3696" i="1"/>
  <c r="F3695" i="1"/>
  <c r="F3693" i="1"/>
  <c r="F3692" i="1"/>
  <c r="F3691" i="1"/>
  <c r="F3690" i="1"/>
  <c r="F3689" i="1"/>
  <c r="F3688" i="1"/>
  <c r="F3687" i="1"/>
  <c r="F3685" i="1"/>
  <c r="F3684" i="1"/>
  <c r="F3683" i="1"/>
  <c r="F3682" i="1"/>
  <c r="F3681" i="1"/>
  <c r="F3680" i="1"/>
  <c r="F3679" i="1"/>
  <c r="F3677" i="1"/>
  <c r="F3676" i="1"/>
  <c r="F3675" i="1"/>
  <c r="F3674" i="1"/>
  <c r="F3673" i="1"/>
  <c r="F3672" i="1"/>
  <c r="F3671" i="1"/>
  <c r="F3669" i="1"/>
  <c r="F3668" i="1"/>
  <c r="F3667" i="1"/>
  <c r="F3666" i="1"/>
  <c r="F3665" i="1"/>
  <c r="F3664" i="1"/>
  <c r="F3663" i="1"/>
  <c r="F3661" i="1"/>
  <c r="F3660" i="1"/>
  <c r="F3659" i="1"/>
  <c r="F3658" i="1"/>
  <c r="F3657" i="1"/>
  <c r="F3656" i="1"/>
  <c r="F3655" i="1"/>
  <c r="F3653" i="1"/>
  <c r="F3652" i="1"/>
  <c r="F3651" i="1"/>
  <c r="F3650" i="1"/>
  <c r="F3649" i="1"/>
  <c r="F3648" i="1"/>
  <c r="F3647" i="1"/>
  <c r="F3645" i="1"/>
  <c r="F3644" i="1"/>
  <c r="F3643" i="1"/>
  <c r="F3642" i="1"/>
  <c r="F3641" i="1"/>
  <c r="F3640" i="1"/>
  <c r="F3639" i="1"/>
  <c r="F3637" i="1"/>
  <c r="F3636" i="1"/>
  <c r="F3635" i="1"/>
  <c r="F3634" i="1"/>
  <c r="F3633" i="1"/>
  <c r="F3632" i="1"/>
  <c r="F3631" i="1"/>
  <c r="F3591" i="1"/>
  <c r="F3590" i="1"/>
  <c r="F3589" i="1"/>
  <c r="F3588" i="1"/>
  <c r="F3587" i="1"/>
  <c r="F3586" i="1"/>
  <c r="F3585" i="1"/>
  <c r="F3583" i="1"/>
  <c r="F3582" i="1"/>
  <c r="F3581" i="1"/>
  <c r="F3580" i="1"/>
  <c r="F3579" i="1"/>
  <c r="F3578" i="1"/>
  <c r="F3577" i="1"/>
  <c r="F3539" i="1"/>
  <c r="F3538" i="1"/>
  <c r="F3537" i="1"/>
  <c r="F3536" i="1"/>
  <c r="F3535" i="1"/>
  <c r="F3534" i="1"/>
  <c r="F3533" i="1"/>
  <c r="F3505" i="1"/>
  <c r="F3504" i="1"/>
  <c r="F3503" i="1"/>
  <c r="F3502" i="1"/>
  <c r="F3501" i="1"/>
  <c r="F3500" i="1"/>
  <c r="F3499" i="1"/>
  <c r="F3480" i="1"/>
  <c r="F3479" i="1"/>
  <c r="F3478" i="1"/>
  <c r="F3477" i="1"/>
  <c r="F3476" i="1"/>
  <c r="F3475" i="1"/>
  <c r="F3474" i="1"/>
  <c r="F3446" i="1"/>
  <c r="F3445" i="1"/>
  <c r="F3444" i="1"/>
  <c r="F3443" i="1"/>
  <c r="F3442" i="1"/>
  <c r="F3441" i="1"/>
  <c r="F3440" i="1"/>
  <c r="F3421" i="1"/>
  <c r="F3420" i="1"/>
  <c r="F3419" i="1"/>
  <c r="F3418" i="1"/>
  <c r="F3417" i="1"/>
  <c r="F3416" i="1"/>
  <c r="F3415" i="1"/>
  <c r="F3387" i="1"/>
  <c r="F3386" i="1"/>
  <c r="F3385" i="1"/>
  <c r="F3384" i="1"/>
  <c r="F3383" i="1"/>
  <c r="F3382" i="1"/>
  <c r="F3381" i="1"/>
  <c r="F3352" i="1"/>
  <c r="F3351" i="1"/>
  <c r="F3350" i="1"/>
  <c r="F3349" i="1"/>
  <c r="F3348" i="1"/>
  <c r="F3347" i="1"/>
  <c r="F3346" i="1"/>
  <c r="F3344" i="1"/>
  <c r="F3343" i="1"/>
  <c r="F3342" i="1"/>
  <c r="F3341" i="1"/>
  <c r="F3340" i="1"/>
  <c r="F3339" i="1"/>
  <c r="F3338" i="1"/>
  <c r="F3336" i="1"/>
  <c r="F3335" i="1"/>
  <c r="F3334" i="1"/>
  <c r="F3333" i="1"/>
  <c r="F3332" i="1"/>
  <c r="F3331" i="1"/>
  <c r="F3330" i="1"/>
  <c r="F3328" i="1"/>
  <c r="F3327" i="1"/>
  <c r="F3326" i="1"/>
  <c r="F3325" i="1"/>
  <c r="F3324" i="1"/>
  <c r="F3323" i="1"/>
  <c r="F3322" i="1"/>
  <c r="F3320" i="1"/>
  <c r="F3319" i="1"/>
  <c r="F3318" i="1"/>
  <c r="F3317" i="1"/>
  <c r="F3316" i="1"/>
  <c r="F3315" i="1"/>
  <c r="F3314" i="1"/>
  <c r="F3312" i="1"/>
  <c r="F3311" i="1"/>
  <c r="F3310" i="1"/>
  <c r="F3309" i="1"/>
  <c r="F3308" i="1"/>
  <c r="F3307" i="1"/>
  <c r="F3306" i="1"/>
  <c r="F3304" i="1"/>
  <c r="F3303" i="1"/>
  <c r="F3302" i="1"/>
  <c r="F3301" i="1"/>
  <c r="F3300" i="1"/>
  <c r="F3299" i="1"/>
  <c r="F3298" i="1"/>
  <c r="F3296" i="1"/>
  <c r="F3295" i="1"/>
  <c r="F3294" i="1"/>
  <c r="F3293" i="1"/>
  <c r="F3292" i="1"/>
  <c r="F3291" i="1"/>
  <c r="F3290" i="1"/>
  <c r="F3288" i="1"/>
  <c r="F3287" i="1"/>
  <c r="F3286" i="1"/>
  <c r="F3285" i="1"/>
  <c r="F3284" i="1"/>
  <c r="F3283" i="1"/>
  <c r="F3282" i="1"/>
  <c r="F3280" i="1"/>
  <c r="F3279" i="1"/>
  <c r="F3278" i="1"/>
  <c r="F3277" i="1"/>
  <c r="F3276" i="1"/>
  <c r="F3275" i="1"/>
  <c r="F3274" i="1"/>
  <c r="F3272" i="1"/>
  <c r="F3271" i="1"/>
  <c r="F3270" i="1"/>
  <c r="F3269" i="1"/>
  <c r="F3268" i="1"/>
  <c r="F3267" i="1"/>
  <c r="F3266" i="1"/>
  <c r="F3264" i="1"/>
  <c r="F3263" i="1"/>
  <c r="F3262" i="1"/>
  <c r="F3261" i="1"/>
  <c r="F3260" i="1"/>
  <c r="F3259" i="1"/>
  <c r="F3258" i="1"/>
  <c r="F3256" i="1"/>
  <c r="F3255" i="1"/>
  <c r="F3254" i="1"/>
  <c r="F3253" i="1"/>
  <c r="F3252" i="1"/>
  <c r="F3251" i="1"/>
  <c r="F3250" i="1"/>
  <c r="F3248" i="1"/>
  <c r="F3247" i="1"/>
  <c r="F3246" i="1"/>
  <c r="F3245" i="1"/>
  <c r="F3244" i="1"/>
  <c r="F3243" i="1"/>
  <c r="F3242" i="1"/>
  <c r="F3240" i="1"/>
  <c r="F3239" i="1"/>
  <c r="F3238" i="1"/>
  <c r="F3237" i="1"/>
  <c r="F3236" i="1"/>
  <c r="F3235" i="1"/>
  <c r="F3234" i="1"/>
  <c r="F3222" i="1"/>
  <c r="F3221" i="1"/>
  <c r="F3220" i="1"/>
  <c r="F3219" i="1"/>
  <c r="F3218" i="1"/>
  <c r="F3217" i="1"/>
  <c r="F3216" i="1"/>
  <c r="F3214" i="1"/>
  <c r="F3213" i="1"/>
  <c r="F3212" i="1"/>
  <c r="F3211" i="1"/>
  <c r="F3210" i="1"/>
  <c r="F3209" i="1"/>
  <c r="F3208" i="1"/>
  <c r="F3206" i="1"/>
  <c r="F3205" i="1"/>
  <c r="F3204" i="1"/>
  <c r="F3203" i="1"/>
  <c r="F3202" i="1"/>
  <c r="F3201" i="1"/>
  <c r="F3200" i="1"/>
  <c r="F3198" i="1"/>
  <c r="F3197" i="1"/>
  <c r="F3196" i="1"/>
  <c r="F3195" i="1"/>
  <c r="F3194" i="1"/>
  <c r="F3193" i="1"/>
  <c r="F3192" i="1"/>
  <c r="F3190" i="1"/>
  <c r="F3189" i="1"/>
  <c r="F3188" i="1"/>
  <c r="F3187" i="1"/>
  <c r="F3186" i="1"/>
  <c r="F3185" i="1"/>
  <c r="F3184" i="1"/>
  <c r="F3182" i="1"/>
  <c r="F3181" i="1"/>
  <c r="F3180" i="1"/>
  <c r="F3179" i="1"/>
  <c r="F3178" i="1"/>
  <c r="F3177" i="1"/>
  <c r="F3176" i="1"/>
  <c r="F3174" i="1"/>
  <c r="F3173" i="1"/>
  <c r="F3172" i="1"/>
  <c r="F3171" i="1"/>
  <c r="F3170" i="1"/>
  <c r="F3169" i="1"/>
  <c r="F3168" i="1"/>
  <c r="F3166" i="1"/>
  <c r="F3165" i="1"/>
  <c r="F3164" i="1"/>
  <c r="F3163" i="1"/>
  <c r="F3162" i="1"/>
  <c r="F3161" i="1"/>
  <c r="F3160" i="1"/>
  <c r="F3158" i="1"/>
  <c r="F3157" i="1"/>
  <c r="F3156" i="1"/>
  <c r="F3155" i="1"/>
  <c r="F3154" i="1"/>
  <c r="F3153" i="1"/>
  <c r="F3152" i="1"/>
  <c r="F3150" i="1"/>
  <c r="F3149" i="1"/>
  <c r="F3148" i="1"/>
  <c r="F3147" i="1"/>
  <c r="F3146" i="1"/>
  <c r="F3145" i="1"/>
  <c r="F3144" i="1"/>
  <c r="F3142" i="1"/>
  <c r="F3141" i="1"/>
  <c r="F3140" i="1"/>
  <c r="F3139" i="1"/>
  <c r="F3138" i="1"/>
  <c r="F3137" i="1"/>
  <c r="F3136" i="1"/>
  <c r="F3134" i="1"/>
  <c r="F3133" i="1"/>
  <c r="F3132" i="1"/>
  <c r="F3131" i="1"/>
  <c r="F3130" i="1"/>
  <c r="F3129" i="1"/>
  <c r="F3128" i="1"/>
  <c r="F3126" i="1"/>
  <c r="F3125" i="1"/>
  <c r="F3124" i="1"/>
  <c r="F3123" i="1"/>
  <c r="F3122" i="1"/>
  <c r="F3121" i="1"/>
  <c r="F3120" i="1"/>
  <c r="F3118" i="1"/>
  <c r="F3117" i="1"/>
  <c r="F3116" i="1"/>
  <c r="F3115" i="1"/>
  <c r="F3114" i="1"/>
  <c r="F3113" i="1"/>
  <c r="F3112" i="1"/>
  <c r="F3110" i="1"/>
  <c r="F3109" i="1"/>
  <c r="F3108" i="1"/>
  <c r="F3107" i="1"/>
  <c r="F3106" i="1"/>
  <c r="F3105" i="1"/>
  <c r="F3104" i="1"/>
  <c r="F3102" i="1"/>
  <c r="F3101" i="1"/>
  <c r="F3100" i="1"/>
  <c r="F3099" i="1"/>
  <c r="F3098" i="1"/>
  <c r="F3097" i="1"/>
  <c r="F3096" i="1"/>
  <c r="F3094" i="1"/>
  <c r="F3093" i="1"/>
  <c r="F3092" i="1"/>
  <c r="F3091" i="1"/>
  <c r="F3090" i="1"/>
  <c r="F3089" i="1"/>
  <c r="F3088" i="1"/>
  <c r="F3086" i="1"/>
  <c r="F3085" i="1"/>
  <c r="F3084" i="1"/>
  <c r="F3083" i="1"/>
  <c r="F3082" i="1"/>
  <c r="F3081" i="1"/>
  <c r="F3080" i="1"/>
  <c r="F3078" i="1"/>
  <c r="F3077" i="1"/>
  <c r="F3076" i="1"/>
  <c r="F3075" i="1"/>
  <c r="F3074" i="1"/>
  <c r="F3073" i="1"/>
  <c r="F3072" i="1"/>
  <c r="F3070" i="1"/>
  <c r="F3069" i="1"/>
  <c r="F3068" i="1"/>
  <c r="F3067" i="1"/>
  <c r="F3066" i="1"/>
  <c r="F3065" i="1"/>
  <c r="F3064" i="1"/>
  <c r="F3062" i="1"/>
  <c r="F3061" i="1"/>
  <c r="F3060" i="1"/>
  <c r="F3059" i="1"/>
  <c r="F3058" i="1"/>
  <c r="F3057" i="1"/>
  <c r="F3056" i="1"/>
  <c r="F3054" i="1"/>
  <c r="F3053" i="1"/>
  <c r="F3052" i="1"/>
  <c r="F3051" i="1"/>
  <c r="F3050" i="1"/>
  <c r="F3049" i="1"/>
  <c r="F3048" i="1"/>
  <c r="F3046" i="1"/>
  <c r="F3045" i="1"/>
  <c r="F3044" i="1"/>
  <c r="F3043" i="1"/>
  <c r="F3042" i="1"/>
  <c r="F3041" i="1"/>
  <c r="F3040" i="1"/>
  <c r="F3038" i="1"/>
  <c r="F3037" i="1"/>
  <c r="F3036" i="1"/>
  <c r="F3035" i="1"/>
  <c r="F3034" i="1"/>
  <c r="F3033" i="1"/>
  <c r="F3032" i="1"/>
  <c r="F3030" i="1"/>
  <c r="F3029" i="1"/>
  <c r="F3028" i="1"/>
  <c r="F3027" i="1"/>
  <c r="F3026" i="1"/>
  <c r="F3025" i="1"/>
  <c r="F3024" i="1"/>
  <c r="F3022" i="1"/>
  <c r="F3021" i="1"/>
  <c r="F3020" i="1"/>
  <c r="F3019" i="1"/>
  <c r="F3018" i="1"/>
  <c r="F3017" i="1"/>
  <c r="F3016" i="1"/>
  <c r="F3014" i="1"/>
  <c r="F3013" i="1"/>
  <c r="F3012" i="1"/>
  <c r="F3011" i="1"/>
  <c r="F3010" i="1"/>
  <c r="F3009" i="1"/>
  <c r="F3008" i="1"/>
  <c r="F3006" i="1"/>
  <c r="F3005" i="1"/>
  <c r="F3004" i="1"/>
  <c r="F3003" i="1"/>
  <c r="F3002" i="1"/>
  <c r="F3001" i="1"/>
  <c r="F3000" i="1"/>
  <c r="F2998" i="1"/>
  <c r="F2997" i="1"/>
  <c r="F2996" i="1"/>
  <c r="F2995" i="1"/>
  <c r="F2994" i="1"/>
  <c r="F2993" i="1"/>
  <c r="F2992" i="1"/>
  <c r="F2990" i="1"/>
  <c r="F2989" i="1"/>
  <c r="F2988" i="1"/>
  <c r="F2987" i="1"/>
  <c r="F2986" i="1"/>
  <c r="F2985" i="1"/>
  <c r="F2984" i="1"/>
  <c r="F2982" i="1"/>
  <c r="F2981" i="1"/>
  <c r="F2980" i="1"/>
  <c r="F2979" i="1"/>
  <c r="F2978" i="1"/>
  <c r="F2977" i="1"/>
  <c r="F2976" i="1"/>
  <c r="F2974" i="1"/>
  <c r="F2973" i="1"/>
  <c r="F2972" i="1"/>
  <c r="F2971" i="1"/>
  <c r="F2970" i="1"/>
  <c r="F2969" i="1"/>
  <c r="F2968" i="1"/>
  <c r="F2966" i="1"/>
  <c r="F2965" i="1"/>
  <c r="F2964" i="1"/>
  <c r="F2963" i="1"/>
  <c r="F2962" i="1"/>
  <c r="F2961" i="1"/>
  <c r="F2960" i="1"/>
  <c r="F2958" i="1"/>
  <c r="F2957" i="1"/>
  <c r="F2956" i="1"/>
  <c r="F2955" i="1"/>
  <c r="F2954" i="1"/>
  <c r="F2953" i="1"/>
  <c r="F2952" i="1"/>
  <c r="F2950" i="1"/>
  <c r="F2949" i="1"/>
  <c r="F2948" i="1"/>
  <c r="F2947" i="1"/>
  <c r="F2946" i="1"/>
  <c r="F2945" i="1"/>
  <c r="F2944" i="1"/>
  <c r="F2942" i="1"/>
  <c r="F2941" i="1"/>
  <c r="F2940" i="1"/>
  <c r="F2939" i="1"/>
  <c r="F2938" i="1"/>
  <c r="F2937" i="1"/>
  <c r="F2936" i="1"/>
  <c r="F2934" i="1"/>
  <c r="F2933" i="1"/>
  <c r="F2932" i="1"/>
  <c r="F2931" i="1"/>
  <c r="F2930" i="1"/>
  <c r="F2929" i="1"/>
  <c r="F2928" i="1"/>
  <c r="F2926" i="1"/>
  <c r="F2925" i="1"/>
  <c r="F2924" i="1"/>
  <c r="F2923" i="1"/>
  <c r="F2922" i="1"/>
  <c r="F2921" i="1"/>
  <c r="F2920" i="1"/>
  <c r="F2918" i="1"/>
  <c r="F2917" i="1"/>
  <c r="F2916" i="1"/>
  <c r="F2915" i="1"/>
  <c r="F2914" i="1"/>
  <c r="F2913" i="1"/>
  <c r="F2912" i="1"/>
  <c r="F2910" i="1"/>
  <c r="F2909" i="1"/>
  <c r="F2908" i="1"/>
  <c r="F2907" i="1"/>
  <c r="F2906" i="1"/>
  <c r="F2905" i="1"/>
  <c r="F2904" i="1"/>
  <c r="F2902" i="1"/>
  <c r="F2901" i="1"/>
  <c r="F2900" i="1"/>
  <c r="F2899" i="1"/>
  <c r="F2898" i="1"/>
  <c r="F2897" i="1"/>
  <c r="F2896" i="1"/>
  <c r="F2894" i="1"/>
  <c r="F2893" i="1"/>
  <c r="F2892" i="1"/>
  <c r="F2891" i="1"/>
  <c r="F2890" i="1"/>
  <c r="F2889" i="1"/>
  <c r="F2888" i="1"/>
  <c r="F2886" i="1"/>
  <c r="F2885" i="1"/>
  <c r="F2884" i="1"/>
  <c r="F2883" i="1"/>
  <c r="F2882" i="1"/>
  <c r="F2881" i="1"/>
  <c r="F2880" i="1"/>
  <c r="F2878" i="1"/>
  <c r="F2877" i="1"/>
  <c r="F2876" i="1"/>
  <c r="F2875" i="1"/>
  <c r="F2874" i="1"/>
  <c r="F2873" i="1"/>
  <c r="F2872" i="1"/>
  <c r="F2870" i="1"/>
  <c r="F2869" i="1"/>
  <c r="F2868" i="1"/>
  <c r="F2867" i="1"/>
  <c r="F2866" i="1"/>
  <c r="F2865" i="1"/>
  <c r="F2864" i="1"/>
  <c r="F2862" i="1"/>
  <c r="F2861" i="1"/>
  <c r="F2860" i="1"/>
  <c r="F2859" i="1"/>
  <c r="F2858" i="1"/>
  <c r="F2857" i="1"/>
  <c r="F2856" i="1"/>
  <c r="F2854" i="1"/>
  <c r="F2853" i="1"/>
  <c r="F2852" i="1"/>
  <c r="F2851" i="1"/>
  <c r="F2850" i="1"/>
  <c r="F2849" i="1"/>
  <c r="F2848" i="1"/>
  <c r="F2846" i="1"/>
  <c r="F2845" i="1"/>
  <c r="F2844" i="1"/>
  <c r="F2843" i="1"/>
  <c r="F2842" i="1"/>
  <c r="F2841" i="1"/>
  <c r="F2840" i="1"/>
  <c r="F2838" i="1"/>
  <c r="F2837" i="1"/>
  <c r="F2836" i="1"/>
  <c r="F2835" i="1"/>
  <c r="F2834" i="1"/>
  <c r="F2833" i="1"/>
  <c r="F2832" i="1"/>
  <c r="F2830" i="1"/>
  <c r="F2829" i="1"/>
  <c r="F2828" i="1"/>
  <c r="F2827" i="1"/>
  <c r="F2826" i="1"/>
  <c r="F2825" i="1"/>
  <c r="F2824" i="1"/>
  <c r="F2822" i="1"/>
  <c r="F2821" i="1"/>
  <c r="F2820" i="1"/>
  <c r="F2819" i="1"/>
  <c r="F2818" i="1"/>
  <c r="F2817" i="1"/>
  <c r="F2816" i="1"/>
  <c r="F2814" i="1"/>
  <c r="F2813" i="1"/>
  <c r="F2812" i="1"/>
  <c r="F2811" i="1"/>
  <c r="F2810" i="1"/>
  <c r="F2809" i="1"/>
  <c r="F2808" i="1"/>
  <c r="F2806" i="1"/>
  <c r="F2805" i="1"/>
  <c r="F2804" i="1"/>
  <c r="F2803" i="1"/>
  <c r="F2802" i="1"/>
  <c r="F2801" i="1"/>
  <c r="F2800" i="1"/>
  <c r="F2798" i="1"/>
  <c r="F2797" i="1"/>
  <c r="F2796" i="1"/>
  <c r="F2795" i="1"/>
  <c r="F2794" i="1"/>
  <c r="F2793" i="1"/>
  <c r="F2792" i="1"/>
  <c r="F2790" i="1"/>
  <c r="F2789" i="1"/>
  <c r="F2788" i="1"/>
  <c r="F2787" i="1"/>
  <c r="F2786" i="1"/>
  <c r="F2785" i="1"/>
  <c r="F2784" i="1"/>
  <c r="F2782" i="1"/>
  <c r="F2781" i="1"/>
  <c r="F2780" i="1"/>
  <c r="F2779" i="1"/>
  <c r="F2778" i="1"/>
  <c r="F2777" i="1"/>
  <c r="F2776" i="1"/>
  <c r="F2774" i="1"/>
  <c r="F2773" i="1"/>
  <c r="F2772" i="1"/>
  <c r="F2771" i="1"/>
  <c r="F2770" i="1"/>
  <c r="F2769" i="1"/>
  <c r="F2768" i="1"/>
  <c r="F2766" i="1"/>
  <c r="F2765" i="1"/>
  <c r="F2764" i="1"/>
  <c r="F2763" i="1"/>
  <c r="F2762" i="1"/>
  <c r="F2761" i="1"/>
  <c r="F2760" i="1"/>
  <c r="F2758" i="1"/>
  <c r="F2757" i="1"/>
  <c r="F2756" i="1"/>
  <c r="F2755" i="1"/>
  <c r="F2754" i="1"/>
  <c r="F2753" i="1"/>
  <c r="F2752" i="1"/>
  <c r="F2750" i="1"/>
  <c r="F2749" i="1"/>
  <c r="F2748" i="1"/>
  <c r="F2747" i="1"/>
  <c r="F2746" i="1"/>
  <c r="F2745" i="1"/>
  <c r="F2744" i="1"/>
  <c r="F2742" i="1"/>
  <c r="F2741" i="1"/>
  <c r="F2740" i="1"/>
  <c r="F2739" i="1"/>
  <c r="F2738" i="1"/>
  <c r="F2737" i="1"/>
  <c r="F2736" i="1"/>
  <c r="F2734" i="1"/>
  <c r="F2733" i="1"/>
  <c r="F2732" i="1"/>
  <c r="F2731" i="1"/>
  <c r="F2730" i="1"/>
  <c r="F2729" i="1"/>
  <c r="F2728" i="1"/>
  <c r="F2726" i="1"/>
  <c r="F2725" i="1"/>
  <c r="F2724" i="1"/>
  <c r="F2723" i="1"/>
  <c r="F2722" i="1"/>
  <c r="F2721" i="1"/>
  <c r="F2720" i="1"/>
  <c r="F2718" i="1"/>
  <c r="F2717" i="1"/>
  <c r="F2716" i="1"/>
  <c r="F2715" i="1"/>
  <c r="F2714" i="1"/>
  <c r="F2713" i="1"/>
  <c r="F2712" i="1"/>
  <c r="F2710" i="1"/>
  <c r="F2709" i="1"/>
  <c r="F2708" i="1"/>
  <c r="F2707" i="1"/>
  <c r="F2706" i="1"/>
  <c r="F2705" i="1"/>
  <c r="F2704" i="1"/>
  <c r="F2702" i="1"/>
  <c r="F2701" i="1"/>
  <c r="F2700" i="1"/>
  <c r="F2699" i="1"/>
  <c r="F2698" i="1"/>
  <c r="F2697" i="1"/>
  <c r="F2696" i="1"/>
  <c r="F2694" i="1"/>
  <c r="F2693" i="1"/>
  <c r="F2692" i="1"/>
  <c r="F2691" i="1"/>
  <c r="F2690" i="1"/>
  <c r="F2689" i="1"/>
  <c r="F2688" i="1"/>
  <c r="F2686" i="1"/>
  <c r="F2685" i="1"/>
  <c r="F2684" i="1"/>
  <c r="F2683" i="1"/>
  <c r="F2682" i="1"/>
  <c r="F2681" i="1"/>
  <c r="F2680" i="1"/>
  <c r="F2678" i="1"/>
  <c r="F2677" i="1"/>
  <c r="F2676" i="1"/>
  <c r="F2675" i="1"/>
  <c r="F2674" i="1"/>
  <c r="F2673" i="1"/>
  <c r="F2672" i="1"/>
  <c r="F2670" i="1"/>
  <c r="F2669" i="1"/>
  <c r="F2668" i="1"/>
  <c r="F2667" i="1"/>
  <c r="F2666" i="1"/>
  <c r="F2665" i="1"/>
  <c r="F2664" i="1"/>
  <c r="F2662" i="1"/>
  <c r="F2661" i="1"/>
  <c r="F2660" i="1"/>
  <c r="F2659" i="1"/>
  <c r="F2658" i="1"/>
  <c r="F2657" i="1"/>
  <c r="F2656" i="1"/>
  <c r="F2654" i="1"/>
  <c r="F2653" i="1"/>
  <c r="F2652" i="1"/>
  <c r="F2651" i="1"/>
  <c r="F2650" i="1"/>
  <c r="F2649" i="1"/>
  <c r="F2648" i="1"/>
  <c r="F2646" i="1"/>
  <c r="F2645" i="1"/>
  <c r="F2644" i="1"/>
  <c r="F2643" i="1"/>
  <c r="F2642" i="1"/>
  <c r="F2641" i="1"/>
  <c r="F2640" i="1"/>
  <c r="F2638" i="1"/>
  <c r="F2637" i="1"/>
  <c r="F2636" i="1"/>
  <c r="F2635" i="1"/>
  <c r="F2634" i="1"/>
  <c r="F2633" i="1"/>
  <c r="F2632" i="1"/>
  <c r="F2630" i="1"/>
  <c r="F2629" i="1"/>
  <c r="F2628" i="1"/>
  <c r="F2627" i="1"/>
  <c r="F2626" i="1"/>
  <c r="F2625" i="1"/>
  <c r="F2624" i="1"/>
  <c r="F2611" i="1"/>
  <c r="F2610" i="1"/>
  <c r="F2609" i="1"/>
  <c r="F2608" i="1"/>
  <c r="F2607" i="1"/>
  <c r="F2606" i="1"/>
  <c r="F2605" i="1"/>
  <c r="F2603" i="1"/>
  <c r="F2602" i="1"/>
  <c r="F2601" i="1"/>
  <c r="F2600" i="1"/>
  <c r="F2599" i="1"/>
  <c r="F2598" i="1"/>
  <c r="F2597" i="1"/>
  <c r="F2558" i="1"/>
  <c r="F2557" i="1"/>
  <c r="F2556" i="1"/>
  <c r="F2555" i="1"/>
  <c r="F2554" i="1"/>
  <c r="F2553" i="1"/>
  <c r="F2552" i="1"/>
  <c r="F2550" i="1"/>
  <c r="F2549" i="1"/>
  <c r="F2548" i="1"/>
  <c r="F2547" i="1"/>
  <c r="F2546" i="1"/>
  <c r="F2545" i="1"/>
  <c r="F2544" i="1"/>
  <c r="F2532" i="1"/>
  <c r="F2531" i="1"/>
  <c r="F2530" i="1"/>
  <c r="F2529" i="1"/>
  <c r="F2528" i="1"/>
  <c r="F2527" i="1"/>
  <c r="F2526" i="1"/>
  <c r="F2524" i="1"/>
  <c r="F2523" i="1"/>
  <c r="F2522" i="1"/>
  <c r="F2521" i="1"/>
  <c r="F2520" i="1"/>
  <c r="F2519" i="1"/>
  <c r="F2518" i="1"/>
  <c r="F2516" i="1"/>
  <c r="F2515" i="1"/>
  <c r="F2514" i="1"/>
  <c r="F2513" i="1"/>
  <c r="F2512" i="1"/>
  <c r="F2511" i="1"/>
  <c r="F2510" i="1"/>
  <c r="F2508" i="1"/>
  <c r="F2507" i="1"/>
  <c r="F2506" i="1"/>
  <c r="F2505" i="1"/>
  <c r="F2504" i="1"/>
  <c r="F2503" i="1"/>
  <c r="F2502" i="1"/>
  <c r="F2500" i="1"/>
  <c r="F2499" i="1"/>
  <c r="F2498" i="1"/>
  <c r="F2497" i="1"/>
  <c r="F2496" i="1"/>
  <c r="F2495" i="1"/>
  <c r="F2494" i="1"/>
  <c r="F2492" i="1"/>
  <c r="F2491" i="1"/>
  <c r="F2490" i="1"/>
  <c r="F2489" i="1"/>
  <c r="F2488" i="1"/>
  <c r="F2487" i="1"/>
  <c r="F2486" i="1"/>
  <c r="F2484" i="1"/>
  <c r="F2483" i="1"/>
  <c r="F2482" i="1"/>
  <c r="F2481" i="1"/>
  <c r="F2480" i="1"/>
  <c r="F2479" i="1"/>
  <c r="F2478" i="1"/>
  <c r="F2476" i="1"/>
  <c r="F2475" i="1"/>
  <c r="F2474" i="1"/>
  <c r="F2473" i="1"/>
  <c r="F2472" i="1"/>
  <c r="F2471" i="1"/>
  <c r="F2470" i="1"/>
  <c r="F2449" i="1"/>
  <c r="F2448" i="1"/>
  <c r="F2447" i="1"/>
  <c r="F2446" i="1"/>
  <c r="F2445" i="1"/>
  <c r="F2444" i="1"/>
  <c r="F2443" i="1"/>
  <c r="F2441" i="1"/>
  <c r="F2440" i="1"/>
  <c r="F2439" i="1"/>
  <c r="F2438" i="1"/>
  <c r="F2437" i="1"/>
  <c r="F2436" i="1"/>
  <c r="F2435" i="1"/>
  <c r="F2433" i="1"/>
  <c r="F2432" i="1"/>
  <c r="F2431" i="1"/>
  <c r="F2430" i="1"/>
  <c r="F2429" i="1"/>
  <c r="F2428" i="1"/>
  <c r="F2427" i="1"/>
  <c r="F2425" i="1"/>
  <c r="F2424" i="1"/>
  <c r="F2423" i="1"/>
  <c r="F2422" i="1"/>
  <c r="F2421" i="1"/>
  <c r="F2420" i="1"/>
  <c r="F2419" i="1"/>
  <c r="F2417" i="1"/>
  <c r="F2416" i="1"/>
  <c r="F2415" i="1"/>
  <c r="F2414" i="1"/>
  <c r="F2413" i="1"/>
  <c r="F2412" i="1"/>
  <c r="F2411" i="1"/>
  <c r="F2409" i="1"/>
  <c r="F2408" i="1"/>
  <c r="F2407" i="1"/>
  <c r="F2406" i="1"/>
  <c r="F2405" i="1"/>
  <c r="F2404" i="1"/>
  <c r="F2403" i="1"/>
  <c r="F2391" i="1"/>
  <c r="F2390" i="1"/>
  <c r="F2389" i="1"/>
  <c r="F2388" i="1"/>
  <c r="F2387" i="1"/>
  <c r="F2386" i="1"/>
  <c r="F2385" i="1"/>
  <c r="F2383" i="1"/>
  <c r="F2382" i="1"/>
  <c r="F2381" i="1"/>
  <c r="F2380" i="1"/>
  <c r="F2379" i="1"/>
  <c r="F2378" i="1"/>
  <c r="F2377" i="1"/>
  <c r="F2375" i="1"/>
  <c r="F2374" i="1"/>
  <c r="F2373" i="1"/>
  <c r="F2372" i="1"/>
  <c r="F2371" i="1"/>
  <c r="F2370" i="1"/>
  <c r="F2369" i="1"/>
  <c r="F2367" i="1"/>
  <c r="F2366" i="1"/>
  <c r="F2365" i="1"/>
  <c r="F2364" i="1"/>
  <c r="F2363" i="1"/>
  <c r="F2362" i="1"/>
  <c r="F2361" i="1"/>
  <c r="F2359" i="1"/>
  <c r="F2358" i="1"/>
  <c r="F2357" i="1"/>
  <c r="F2356" i="1"/>
  <c r="F2355" i="1"/>
  <c r="F2354" i="1"/>
  <c r="F2353" i="1"/>
  <c r="F2351" i="1"/>
  <c r="F2350" i="1"/>
  <c r="F2349" i="1"/>
  <c r="F2348" i="1"/>
  <c r="F2347" i="1"/>
  <c r="F2346" i="1"/>
  <c r="F2345" i="1"/>
  <c r="F2343" i="1"/>
  <c r="F2342" i="1"/>
  <c r="F2341" i="1"/>
  <c r="F2340" i="1"/>
  <c r="F2339" i="1"/>
  <c r="F2338" i="1"/>
  <c r="F2337" i="1"/>
  <c r="F2335" i="1"/>
  <c r="F2334" i="1"/>
  <c r="F2333" i="1"/>
  <c r="F2332" i="1"/>
  <c r="F2331" i="1"/>
  <c r="F2330" i="1"/>
  <c r="F2329" i="1"/>
  <c r="F2327" i="1"/>
  <c r="F2326" i="1"/>
  <c r="F2325" i="1"/>
  <c r="F2324" i="1"/>
  <c r="F2323" i="1"/>
  <c r="F2322" i="1"/>
  <c r="F2321" i="1"/>
  <c r="F2319" i="1"/>
  <c r="F2318" i="1"/>
  <c r="F2317" i="1"/>
  <c r="F2316" i="1"/>
  <c r="F2315" i="1"/>
  <c r="F2314" i="1"/>
  <c r="F2313" i="1"/>
  <c r="F2311" i="1"/>
  <c r="F2310" i="1"/>
  <c r="F2309" i="1"/>
  <c r="F2308" i="1"/>
  <c r="F2307" i="1"/>
  <c r="F2306" i="1"/>
  <c r="F2305" i="1"/>
  <c r="F2303" i="1"/>
  <c r="F2302" i="1"/>
  <c r="F2301" i="1"/>
  <c r="F2300" i="1"/>
  <c r="F2299" i="1"/>
  <c r="F2298" i="1"/>
  <c r="F2297" i="1"/>
  <c r="F2276" i="1"/>
  <c r="F2275" i="1"/>
  <c r="F2274" i="1"/>
  <c r="F2273" i="1"/>
  <c r="F2272" i="1"/>
  <c r="F2271" i="1"/>
  <c r="F2270" i="1"/>
  <c r="F2268" i="1"/>
  <c r="F2267" i="1"/>
  <c r="F2266" i="1"/>
  <c r="F2265" i="1"/>
  <c r="F2264" i="1"/>
  <c r="F2263" i="1"/>
  <c r="F2262" i="1"/>
  <c r="F2260" i="1"/>
  <c r="F2259" i="1"/>
  <c r="F2258" i="1"/>
  <c r="F2257" i="1"/>
  <c r="F2256" i="1"/>
  <c r="F2255" i="1"/>
  <c r="F2254" i="1"/>
  <c r="F2252" i="1"/>
  <c r="F2251" i="1"/>
  <c r="F2250" i="1"/>
  <c r="F2249" i="1"/>
  <c r="F2248" i="1"/>
  <c r="F2247" i="1"/>
  <c r="F2246" i="1"/>
  <c r="F2244" i="1"/>
  <c r="F2243" i="1"/>
  <c r="F2242" i="1"/>
  <c r="F2241" i="1"/>
  <c r="F2240" i="1"/>
  <c r="F2239" i="1"/>
  <c r="F2238" i="1"/>
  <c r="F2236" i="1"/>
  <c r="F2235" i="1"/>
  <c r="F2234" i="1"/>
  <c r="F2233" i="1"/>
  <c r="F2232" i="1"/>
  <c r="F2231" i="1"/>
  <c r="F2230" i="1"/>
  <c r="F2228" i="1"/>
  <c r="F2227" i="1"/>
  <c r="F2226" i="1"/>
  <c r="F2225" i="1"/>
  <c r="F2224" i="1"/>
  <c r="F2223" i="1"/>
  <c r="F2222" i="1"/>
  <c r="F2220" i="1"/>
  <c r="F2219" i="1"/>
  <c r="F2218" i="1"/>
  <c r="F2217" i="1"/>
  <c r="F2216" i="1"/>
  <c r="F2215" i="1"/>
  <c r="F2214" i="1"/>
  <c r="F2212" i="1"/>
  <c r="F2211" i="1"/>
  <c r="F2210" i="1"/>
  <c r="F2209" i="1"/>
  <c r="F2208" i="1"/>
  <c r="F2207" i="1"/>
  <c r="F2206" i="1"/>
  <c r="F2194" i="1"/>
  <c r="F2193" i="1"/>
  <c r="F2192" i="1"/>
  <c r="F2191" i="1"/>
  <c r="F2190" i="1"/>
  <c r="F2189" i="1"/>
  <c r="F2188" i="1"/>
  <c r="F2186" i="1"/>
  <c r="F2185" i="1"/>
  <c r="F2184" i="1"/>
  <c r="F2183" i="1"/>
  <c r="F2182" i="1"/>
  <c r="F2181" i="1"/>
  <c r="F2180" i="1"/>
  <c r="F2178" i="1"/>
  <c r="F2177" i="1"/>
  <c r="F2176" i="1"/>
  <c r="F2175" i="1"/>
  <c r="F2174" i="1"/>
  <c r="F2173" i="1"/>
  <c r="F2172" i="1"/>
  <c r="F2170" i="1"/>
  <c r="F2169" i="1"/>
  <c r="F2168" i="1"/>
  <c r="F2167" i="1"/>
  <c r="F2166" i="1"/>
  <c r="F2165" i="1"/>
  <c r="F2164" i="1"/>
  <c r="F2135" i="1"/>
  <c r="F2134" i="1"/>
  <c r="F2133" i="1"/>
  <c r="F2132" i="1"/>
  <c r="F2131" i="1"/>
  <c r="F2130" i="1"/>
  <c r="F2129" i="1"/>
  <c r="F2127" i="1"/>
  <c r="F2126" i="1"/>
  <c r="F2125" i="1"/>
  <c r="F2124" i="1"/>
  <c r="F2123" i="1"/>
  <c r="F2122" i="1"/>
  <c r="F2121" i="1"/>
  <c r="F2119" i="1"/>
  <c r="F2118" i="1"/>
  <c r="F2117" i="1"/>
  <c r="F2116" i="1"/>
  <c r="F2115" i="1"/>
  <c r="F2114" i="1"/>
  <c r="F2113" i="1"/>
  <c r="F2111" i="1"/>
  <c r="F2110" i="1"/>
  <c r="F2109" i="1"/>
  <c r="F2108" i="1"/>
  <c r="F2107" i="1"/>
  <c r="F2106" i="1"/>
  <c r="F2105" i="1"/>
  <c r="F2103" i="1"/>
  <c r="F2102" i="1"/>
  <c r="F2101" i="1"/>
  <c r="F2100" i="1"/>
  <c r="F2099" i="1"/>
  <c r="F2098" i="1"/>
  <c r="F2097" i="1"/>
  <c r="F2095" i="1"/>
  <c r="F2094" i="1"/>
  <c r="F2093" i="1"/>
  <c r="F2092" i="1"/>
  <c r="F2091" i="1"/>
  <c r="F2090" i="1"/>
  <c r="F2089" i="1"/>
  <c r="F2087" i="1"/>
  <c r="F2086" i="1"/>
  <c r="F2085" i="1"/>
  <c r="F2084" i="1"/>
  <c r="F2083" i="1"/>
  <c r="F2082" i="1"/>
  <c r="F2081" i="1"/>
  <c r="F2079" i="1"/>
  <c r="F2078" i="1"/>
  <c r="F2077" i="1"/>
  <c r="F2076" i="1"/>
  <c r="F2075" i="1"/>
  <c r="F2074" i="1"/>
  <c r="F2073" i="1"/>
  <c r="F2071" i="1"/>
  <c r="F2070" i="1"/>
  <c r="F2069" i="1"/>
  <c r="F2068" i="1"/>
  <c r="F2067" i="1"/>
  <c r="F2066" i="1"/>
  <c r="F2065" i="1"/>
  <c r="F2063" i="1"/>
  <c r="F2062" i="1"/>
  <c r="F2061" i="1"/>
  <c r="F2060" i="1"/>
  <c r="F2059" i="1"/>
  <c r="F2058" i="1"/>
  <c r="F2057" i="1"/>
  <c r="F2055" i="1"/>
  <c r="F2054" i="1"/>
  <c r="F2053" i="1"/>
  <c r="F2052" i="1"/>
  <c r="F2051" i="1"/>
  <c r="F2050" i="1"/>
  <c r="F2049" i="1"/>
  <c r="F2047" i="1"/>
  <c r="F2046" i="1"/>
  <c r="F2045" i="1"/>
  <c r="F2044" i="1"/>
  <c r="F2043" i="1"/>
  <c r="F2042" i="1"/>
  <c r="F2041" i="1"/>
  <c r="F2039" i="1"/>
  <c r="F2038" i="1"/>
  <c r="F2037" i="1"/>
  <c r="F2036" i="1"/>
  <c r="F2035" i="1"/>
  <c r="F2034" i="1"/>
  <c r="F2033" i="1"/>
  <c r="F2031" i="1"/>
  <c r="F2030" i="1"/>
  <c r="F2029" i="1"/>
  <c r="F2028" i="1"/>
  <c r="F2027" i="1"/>
  <c r="F2026" i="1"/>
  <c r="F2025" i="1"/>
  <c r="F2023" i="1"/>
  <c r="F2022" i="1"/>
  <c r="F2021" i="1"/>
  <c r="F2020" i="1"/>
  <c r="F2019" i="1"/>
  <c r="F2018" i="1"/>
  <c r="F2017" i="1"/>
  <c r="F2015" i="1"/>
  <c r="F2014" i="1"/>
  <c r="F2013" i="1"/>
  <c r="F2012" i="1"/>
  <c r="F2011" i="1"/>
  <c r="F2010" i="1"/>
  <c r="F2009" i="1"/>
  <c r="F2007" i="1"/>
  <c r="F2006" i="1"/>
  <c r="F2005" i="1"/>
  <c r="F2004" i="1"/>
  <c r="F2003" i="1"/>
  <c r="F2002" i="1"/>
  <c r="F2001" i="1"/>
  <c r="F1999" i="1"/>
  <c r="F1998" i="1"/>
  <c r="F1997" i="1"/>
  <c r="F1996" i="1"/>
  <c r="F1995" i="1"/>
  <c r="F1994" i="1"/>
  <c r="F1993" i="1"/>
  <c r="F1991" i="1"/>
  <c r="F1990" i="1"/>
  <c r="F1989" i="1"/>
  <c r="F1988" i="1"/>
  <c r="F1987" i="1"/>
  <c r="F1986" i="1"/>
  <c r="F1985" i="1"/>
  <c r="F1983" i="1"/>
  <c r="F1982" i="1"/>
  <c r="F1981" i="1"/>
  <c r="F1980" i="1"/>
  <c r="F1979" i="1"/>
  <c r="F1978" i="1"/>
  <c r="F1977" i="1"/>
  <c r="F1975" i="1"/>
  <c r="F1974" i="1"/>
  <c r="F1973" i="1"/>
  <c r="F1972" i="1"/>
  <c r="F1971" i="1"/>
  <c r="F1970" i="1"/>
  <c r="F1969" i="1"/>
  <c r="F1967" i="1"/>
  <c r="F1966" i="1"/>
  <c r="F1965" i="1"/>
  <c r="F1964" i="1"/>
  <c r="F1963" i="1"/>
  <c r="F1962" i="1"/>
  <c r="F1961" i="1"/>
  <c r="F1959" i="1"/>
  <c r="F1958" i="1"/>
  <c r="F1957" i="1"/>
  <c r="F1956" i="1"/>
  <c r="F1955" i="1"/>
  <c r="F1954" i="1"/>
  <c r="F1953" i="1"/>
  <c r="F1951" i="1"/>
  <c r="F1950" i="1"/>
  <c r="F1949" i="1"/>
  <c r="F1948" i="1"/>
  <c r="F1947" i="1"/>
  <c r="F1946" i="1"/>
  <c r="F1945" i="1"/>
  <c r="F1943" i="1"/>
  <c r="F1942" i="1"/>
  <c r="F1941" i="1"/>
  <c r="F1940" i="1"/>
  <c r="F1939" i="1"/>
  <c r="F1938" i="1"/>
  <c r="F1937" i="1"/>
  <c r="F1935" i="1"/>
  <c r="F1934" i="1"/>
  <c r="F1933" i="1"/>
  <c r="F1932" i="1"/>
  <c r="F1931" i="1"/>
  <c r="F1930" i="1"/>
  <c r="F1929" i="1"/>
  <c r="F1927" i="1"/>
  <c r="F1926" i="1"/>
  <c r="F1925" i="1"/>
  <c r="F1924" i="1"/>
  <c r="F1923" i="1"/>
  <c r="F1922" i="1"/>
  <c r="F1921" i="1"/>
  <c r="F1919" i="1"/>
  <c r="F1918" i="1"/>
  <c r="F1917" i="1"/>
  <c r="F1916" i="1"/>
  <c r="F1915" i="1"/>
  <c r="F1914" i="1"/>
  <c r="F1913" i="1"/>
  <c r="F1911" i="1"/>
  <c r="F1910" i="1"/>
  <c r="F1909" i="1"/>
  <c r="F1908" i="1"/>
  <c r="F1907" i="1"/>
  <c r="F1906" i="1"/>
  <c r="F1905" i="1"/>
  <c r="F1903" i="1"/>
  <c r="F1902" i="1"/>
  <c r="F1901" i="1"/>
  <c r="F1900" i="1"/>
  <c r="F1899" i="1"/>
  <c r="F1898" i="1"/>
  <c r="F1897" i="1"/>
  <c r="F1895" i="1"/>
  <c r="F1894" i="1"/>
  <c r="F1893" i="1"/>
  <c r="F1892" i="1"/>
  <c r="F1891" i="1"/>
  <c r="F1890" i="1"/>
  <c r="F1889" i="1"/>
  <c r="F1887" i="1"/>
  <c r="F1886" i="1"/>
  <c r="F1885" i="1"/>
  <c r="F1884" i="1"/>
  <c r="F1883" i="1"/>
  <c r="F1882" i="1"/>
  <c r="F1881" i="1"/>
  <c r="F1879" i="1"/>
  <c r="F1878" i="1"/>
  <c r="F1877" i="1"/>
  <c r="F1876" i="1"/>
  <c r="F1875" i="1"/>
  <c r="F1874" i="1"/>
  <c r="F1873" i="1"/>
  <c r="F1851" i="1"/>
  <c r="F1850" i="1"/>
  <c r="F1849" i="1"/>
  <c r="F1848" i="1"/>
  <c r="F1847" i="1"/>
  <c r="F1846" i="1"/>
  <c r="F1845" i="1"/>
  <c r="F1834" i="1"/>
  <c r="F1833" i="1"/>
  <c r="F1832" i="1"/>
  <c r="F1831" i="1"/>
  <c r="F1830" i="1"/>
  <c r="F1829" i="1"/>
  <c r="F1828" i="1"/>
  <c r="F1826" i="1"/>
  <c r="F1825" i="1"/>
  <c r="F1824" i="1"/>
  <c r="F1823" i="1"/>
  <c r="F1822" i="1"/>
  <c r="F1821" i="1"/>
  <c r="F1820" i="1"/>
  <c r="F1818" i="1"/>
  <c r="F1817" i="1"/>
  <c r="F1816" i="1"/>
  <c r="F1815" i="1"/>
  <c r="F1814" i="1"/>
  <c r="F1813" i="1"/>
  <c r="F1812" i="1"/>
  <c r="F1810" i="1"/>
  <c r="F1809" i="1"/>
  <c r="F1808" i="1"/>
  <c r="F1807" i="1"/>
  <c r="F1806" i="1"/>
  <c r="F1805" i="1"/>
  <c r="F1804" i="1"/>
  <c r="F1802" i="1"/>
  <c r="F1801" i="1"/>
  <c r="F1800" i="1"/>
  <c r="F1799" i="1"/>
  <c r="F1798" i="1"/>
  <c r="F1797" i="1"/>
  <c r="F1796" i="1"/>
  <c r="F1794" i="1"/>
  <c r="F1793" i="1"/>
  <c r="F1792" i="1"/>
  <c r="F1791" i="1"/>
  <c r="F1790" i="1"/>
  <c r="F1789" i="1"/>
  <c r="F1788" i="1"/>
  <c r="F1786" i="1"/>
  <c r="F1785" i="1"/>
  <c r="F1784" i="1"/>
  <c r="F1783" i="1"/>
  <c r="F1782" i="1"/>
  <c r="F1781" i="1"/>
  <c r="F1780" i="1"/>
  <c r="F1778" i="1"/>
  <c r="F1777" i="1"/>
  <c r="F1776" i="1"/>
  <c r="F1775" i="1"/>
  <c r="F1774" i="1"/>
  <c r="F1773" i="1"/>
  <c r="F1772" i="1"/>
  <c r="F1770" i="1"/>
  <c r="F1769" i="1"/>
  <c r="F1768" i="1"/>
  <c r="F1767" i="1"/>
  <c r="F1766" i="1"/>
  <c r="F1765" i="1"/>
  <c r="F1764" i="1"/>
  <c r="F1762" i="1"/>
  <c r="F1761" i="1"/>
  <c r="F1760" i="1"/>
  <c r="F1759" i="1"/>
  <c r="F1758" i="1"/>
  <c r="F1757" i="1"/>
  <c r="F1756" i="1"/>
  <c r="F1754" i="1"/>
  <c r="F1753" i="1"/>
  <c r="F1752" i="1"/>
  <c r="F1751" i="1"/>
  <c r="F1750" i="1"/>
  <c r="F1749" i="1"/>
  <c r="F1748" i="1"/>
  <c r="F1746" i="1"/>
  <c r="F1745" i="1"/>
  <c r="F1744" i="1"/>
  <c r="F1743" i="1"/>
  <c r="F1742" i="1"/>
  <c r="F1741" i="1"/>
  <c r="F1740" i="1"/>
  <c r="F1738" i="1"/>
  <c r="F1737" i="1"/>
  <c r="F1736" i="1"/>
  <c r="F1735" i="1"/>
  <c r="F1734" i="1"/>
  <c r="F1733" i="1"/>
  <c r="F1732" i="1"/>
  <c r="F1728" i="1"/>
  <c r="F1727" i="1"/>
  <c r="F1726" i="1"/>
  <c r="F1725" i="1"/>
  <c r="F1724" i="1"/>
  <c r="F1723" i="1"/>
  <c r="F1722" i="1"/>
  <c r="F1719" i="1"/>
  <c r="F1718" i="1"/>
  <c r="F1717" i="1"/>
  <c r="F1716" i="1"/>
  <c r="F1715" i="1"/>
  <c r="F1714" i="1"/>
  <c r="F1713" i="1"/>
  <c r="F1702" i="1"/>
  <c r="F1701" i="1"/>
  <c r="F1700" i="1"/>
  <c r="F1699" i="1"/>
  <c r="F1698" i="1"/>
  <c r="F1697" i="1"/>
  <c r="F1696" i="1"/>
  <c r="F1694" i="1"/>
  <c r="F1693" i="1"/>
  <c r="F1692" i="1"/>
  <c r="F1691" i="1"/>
  <c r="F1690" i="1"/>
  <c r="F1689" i="1"/>
  <c r="F1688" i="1"/>
  <c r="F1686" i="1"/>
  <c r="F1685" i="1"/>
  <c r="F1684" i="1"/>
  <c r="F1683" i="1"/>
  <c r="F1682" i="1"/>
  <c r="F1681" i="1"/>
  <c r="F1680" i="1"/>
  <c r="F1678" i="1"/>
  <c r="F1677" i="1"/>
  <c r="F1676" i="1"/>
  <c r="F1675" i="1"/>
  <c r="F1674" i="1"/>
  <c r="F1673" i="1"/>
  <c r="F1672" i="1"/>
  <c r="F1670" i="1"/>
  <c r="F1669" i="1"/>
  <c r="F1668" i="1"/>
  <c r="F1667" i="1"/>
  <c r="F1666" i="1"/>
  <c r="F1665" i="1"/>
  <c r="F1664" i="1"/>
  <c r="F1643" i="1"/>
  <c r="F1642" i="1"/>
  <c r="F1641" i="1"/>
  <c r="F1640" i="1"/>
  <c r="F1639" i="1"/>
  <c r="F1638" i="1"/>
  <c r="F1637" i="1"/>
  <c r="F1635" i="1"/>
  <c r="F1634" i="1"/>
  <c r="F1633" i="1"/>
  <c r="F1632" i="1"/>
  <c r="F1631" i="1"/>
  <c r="F1630" i="1"/>
  <c r="F1629" i="1"/>
  <c r="F1627" i="1"/>
  <c r="F1626" i="1"/>
  <c r="F1625" i="1"/>
  <c r="F1624" i="1"/>
  <c r="F1623" i="1"/>
  <c r="F1622" i="1"/>
  <c r="F1621" i="1"/>
  <c r="F1619" i="1"/>
  <c r="F1618" i="1"/>
  <c r="F1617" i="1"/>
  <c r="F1616" i="1"/>
  <c r="F1615" i="1"/>
  <c r="F1614" i="1"/>
  <c r="F1613" i="1"/>
  <c r="F1611" i="1"/>
  <c r="F1610" i="1"/>
  <c r="F1609" i="1"/>
  <c r="F1608" i="1"/>
  <c r="F1607" i="1"/>
  <c r="F1606" i="1"/>
  <c r="F1605" i="1"/>
  <c r="F1603" i="1"/>
  <c r="F1602" i="1"/>
  <c r="F1601" i="1"/>
  <c r="F1600" i="1"/>
  <c r="F1599" i="1"/>
  <c r="F1598" i="1"/>
  <c r="F1597" i="1"/>
  <c r="F1595" i="1"/>
  <c r="F1594" i="1"/>
  <c r="F1593" i="1"/>
  <c r="F1592" i="1"/>
  <c r="F1591" i="1"/>
  <c r="F1590" i="1"/>
  <c r="F1589" i="1"/>
  <c r="F1587" i="1"/>
  <c r="F1586" i="1"/>
  <c r="F1585" i="1"/>
  <c r="F1584" i="1"/>
  <c r="F1583" i="1"/>
  <c r="F1582" i="1"/>
  <c r="F1581" i="1"/>
  <c r="F1579" i="1"/>
  <c r="F1578" i="1"/>
  <c r="F1577" i="1"/>
  <c r="F1576" i="1"/>
  <c r="F1575" i="1"/>
  <c r="F1574" i="1"/>
  <c r="F1573" i="1"/>
  <c r="F1571" i="1"/>
  <c r="F1570" i="1"/>
  <c r="F1569" i="1"/>
  <c r="F1568" i="1"/>
  <c r="F1567" i="1"/>
  <c r="F1566" i="1"/>
  <c r="F1565" i="1"/>
  <c r="F1563" i="1"/>
  <c r="F1562" i="1"/>
  <c r="F1561" i="1"/>
  <c r="F1560" i="1"/>
  <c r="F1559" i="1"/>
  <c r="F1558" i="1"/>
  <c r="F1557" i="1"/>
  <c r="F1545" i="1"/>
  <c r="F1544" i="1"/>
  <c r="F1543" i="1"/>
  <c r="F1542" i="1"/>
  <c r="F1541" i="1"/>
  <c r="F1540" i="1"/>
  <c r="F1539" i="1"/>
  <c r="F1537" i="1"/>
  <c r="F1536" i="1"/>
  <c r="F1535" i="1"/>
  <c r="F1534" i="1"/>
  <c r="F1533" i="1"/>
  <c r="F1532" i="1"/>
  <c r="F1531" i="1"/>
  <c r="F1529" i="1"/>
  <c r="F1528" i="1"/>
  <c r="F1527" i="1"/>
  <c r="F1526" i="1"/>
  <c r="F1525" i="1"/>
  <c r="F1524" i="1"/>
  <c r="F1523" i="1"/>
  <c r="F1521" i="1"/>
  <c r="F1520" i="1"/>
  <c r="F1519" i="1"/>
  <c r="F1518" i="1"/>
  <c r="F1517" i="1"/>
  <c r="F1516" i="1"/>
  <c r="F1515" i="1"/>
  <c r="F1513" i="1"/>
  <c r="F1512" i="1"/>
  <c r="F1511" i="1"/>
  <c r="F1510" i="1"/>
  <c r="F1509" i="1"/>
  <c r="F1508" i="1"/>
  <c r="F1507" i="1"/>
  <c r="F1505" i="1"/>
  <c r="F1504" i="1"/>
  <c r="F1503" i="1"/>
  <c r="F1502" i="1"/>
  <c r="F1501" i="1"/>
  <c r="F1500" i="1"/>
  <c r="F1499" i="1"/>
  <c r="F1497" i="1"/>
  <c r="F1496" i="1"/>
  <c r="F1495" i="1"/>
  <c r="F1494" i="1"/>
  <c r="F1493" i="1"/>
  <c r="F1492" i="1"/>
  <c r="F1491" i="1"/>
  <c r="F1489" i="1"/>
  <c r="F1488" i="1"/>
  <c r="F1487" i="1"/>
  <c r="F1486" i="1"/>
  <c r="F1485" i="1"/>
  <c r="F1484" i="1"/>
  <c r="F1483" i="1"/>
  <c r="F1481" i="1"/>
  <c r="F1480" i="1"/>
  <c r="F1479" i="1"/>
  <c r="F1478" i="1"/>
  <c r="F1477" i="1"/>
  <c r="F1476" i="1"/>
  <c r="F1475" i="1"/>
  <c r="F1473" i="1"/>
  <c r="F1472" i="1"/>
  <c r="F1471" i="1"/>
  <c r="F1470" i="1"/>
  <c r="F1469" i="1"/>
  <c r="F1468" i="1"/>
  <c r="F1467" i="1"/>
  <c r="F1446" i="1"/>
  <c r="F1445" i="1"/>
  <c r="F1444" i="1"/>
  <c r="F1443" i="1"/>
  <c r="F1442" i="1"/>
  <c r="F1441" i="1"/>
  <c r="F1440" i="1"/>
  <c r="F1438" i="1"/>
  <c r="F1437" i="1"/>
  <c r="F1436" i="1"/>
  <c r="F1435" i="1"/>
  <c r="F1434" i="1"/>
  <c r="F1433" i="1"/>
  <c r="F1432" i="1"/>
  <c r="F1430" i="1"/>
  <c r="F1429" i="1"/>
  <c r="F1428" i="1"/>
  <c r="F1427" i="1"/>
  <c r="F1426" i="1"/>
  <c r="F1425" i="1"/>
  <c r="F1424" i="1"/>
  <c r="F1422" i="1"/>
  <c r="F1421" i="1"/>
  <c r="F1420" i="1"/>
  <c r="F1419" i="1"/>
  <c r="F1418" i="1"/>
  <c r="F1417" i="1"/>
  <c r="F1416" i="1"/>
  <c r="F1414" i="1"/>
  <c r="F1413" i="1"/>
  <c r="F1412" i="1"/>
  <c r="F1411" i="1"/>
  <c r="F1410" i="1"/>
  <c r="F1409" i="1"/>
  <c r="F1408" i="1"/>
  <c r="F1406" i="1"/>
  <c r="F1405" i="1"/>
  <c r="F1404" i="1"/>
  <c r="F1403" i="1"/>
  <c r="F1402" i="1"/>
  <c r="F1401" i="1"/>
  <c r="F1400" i="1"/>
  <c r="F1398" i="1"/>
  <c r="F1397" i="1"/>
  <c r="F1396" i="1"/>
  <c r="F1395" i="1"/>
  <c r="F1394" i="1"/>
  <c r="F1393" i="1"/>
  <c r="F1392" i="1"/>
  <c r="F1381" i="1"/>
  <c r="F1380" i="1"/>
  <c r="F1379" i="1"/>
  <c r="F1378" i="1"/>
  <c r="F1377" i="1"/>
  <c r="F1376" i="1"/>
  <c r="F1375" i="1"/>
  <c r="F1373" i="1"/>
  <c r="F1372" i="1"/>
  <c r="F1371" i="1"/>
  <c r="F1370" i="1"/>
  <c r="F1369" i="1"/>
  <c r="F1368" i="1"/>
  <c r="F1367" i="1"/>
  <c r="F1365" i="1"/>
  <c r="F1364" i="1"/>
  <c r="F1363" i="1"/>
  <c r="F1362" i="1"/>
  <c r="F1361" i="1"/>
  <c r="F1360" i="1"/>
  <c r="F1359" i="1"/>
  <c r="F1357" i="1"/>
  <c r="F1356" i="1"/>
  <c r="F1355" i="1"/>
  <c r="F1354" i="1"/>
  <c r="F1353" i="1"/>
  <c r="F1352" i="1"/>
  <c r="F1351" i="1"/>
  <c r="F1349" i="1"/>
  <c r="F1348" i="1"/>
  <c r="F1347" i="1"/>
  <c r="F1346" i="1"/>
  <c r="F1345" i="1"/>
  <c r="F1344" i="1"/>
  <c r="F1343" i="1"/>
  <c r="F1341" i="1"/>
  <c r="F1340" i="1"/>
  <c r="F1339" i="1"/>
  <c r="F1338" i="1"/>
  <c r="F1337" i="1"/>
  <c r="F1336" i="1"/>
  <c r="F1335" i="1"/>
  <c r="F1333" i="1"/>
  <c r="F1332" i="1"/>
  <c r="F1331" i="1"/>
  <c r="F1330" i="1"/>
  <c r="F1329" i="1"/>
  <c r="F1328" i="1"/>
  <c r="F1327" i="1"/>
  <c r="F1325" i="1"/>
  <c r="F1324" i="1"/>
  <c r="F1323" i="1"/>
  <c r="F1322" i="1"/>
  <c r="F1321" i="1"/>
  <c r="F1320" i="1"/>
  <c r="F1319" i="1"/>
  <c r="F1317" i="1"/>
  <c r="F1316" i="1"/>
  <c r="F1315" i="1"/>
  <c r="F1314" i="1"/>
  <c r="F1313" i="1"/>
  <c r="F1312" i="1"/>
  <c r="F1311" i="1"/>
  <c r="F1309" i="1"/>
  <c r="F1308" i="1"/>
  <c r="F1307" i="1"/>
  <c r="F1306" i="1"/>
  <c r="F1305" i="1"/>
  <c r="F1304" i="1"/>
  <c r="F1303" i="1"/>
  <c r="F1301" i="1"/>
  <c r="F1300" i="1"/>
  <c r="F1299" i="1"/>
  <c r="F1298" i="1"/>
  <c r="F1297" i="1"/>
  <c r="F1296" i="1"/>
  <c r="F1295" i="1"/>
  <c r="F1293" i="1"/>
  <c r="F1292" i="1"/>
  <c r="F1291" i="1"/>
  <c r="F1290" i="1"/>
  <c r="F1289" i="1"/>
  <c r="F1288" i="1"/>
  <c r="F1287" i="1"/>
  <c r="F1275" i="1"/>
  <c r="F1274" i="1"/>
  <c r="F1273" i="1"/>
  <c r="F1272" i="1"/>
  <c r="F1271" i="1"/>
  <c r="F1270" i="1"/>
  <c r="F1269" i="1"/>
  <c r="F1267" i="1"/>
  <c r="F1266" i="1"/>
  <c r="F1265" i="1"/>
  <c r="F1264" i="1"/>
  <c r="F1263" i="1"/>
  <c r="F1262" i="1"/>
  <c r="F1261" i="1"/>
  <c r="F1259" i="1"/>
  <c r="F1258" i="1"/>
  <c r="F1257" i="1"/>
  <c r="F1256" i="1"/>
  <c r="F1255" i="1"/>
  <c r="F1254" i="1"/>
  <c r="F1253" i="1"/>
  <c r="F1251" i="1"/>
  <c r="F1250" i="1"/>
  <c r="F1249" i="1"/>
  <c r="F1248" i="1"/>
  <c r="F1247" i="1"/>
  <c r="F1246" i="1"/>
  <c r="F1245" i="1"/>
  <c r="F1243" i="1"/>
  <c r="F1242" i="1"/>
  <c r="F1241" i="1"/>
  <c r="F1240" i="1"/>
  <c r="F1239" i="1"/>
  <c r="F1238" i="1"/>
  <c r="F1237" i="1"/>
  <c r="F1235" i="1"/>
  <c r="F1234" i="1"/>
  <c r="F1233" i="1"/>
  <c r="F1232" i="1"/>
  <c r="F1231" i="1"/>
  <c r="F1230" i="1"/>
  <c r="F1229" i="1"/>
  <c r="F1227" i="1"/>
  <c r="F1226" i="1"/>
  <c r="F1225" i="1"/>
  <c r="F1224" i="1"/>
  <c r="F1223" i="1"/>
  <c r="F1222" i="1"/>
  <c r="F1221" i="1"/>
  <c r="F1219" i="1"/>
  <c r="F1218" i="1"/>
  <c r="F1217" i="1"/>
  <c r="F1216" i="1"/>
  <c r="F1215" i="1"/>
  <c r="F1214" i="1"/>
  <c r="F1213" i="1"/>
  <c r="F1211" i="1"/>
  <c r="F1210" i="1"/>
  <c r="F1209" i="1"/>
  <c r="F1208" i="1"/>
  <c r="F1207" i="1"/>
  <c r="F1206" i="1"/>
  <c r="F1205" i="1"/>
  <c r="F1203" i="1"/>
  <c r="F1202" i="1"/>
  <c r="F1201" i="1"/>
  <c r="F1200" i="1"/>
  <c r="F1199" i="1"/>
  <c r="F1198" i="1"/>
  <c r="F1197" i="1"/>
  <c r="F1195" i="1"/>
  <c r="F1194" i="1"/>
  <c r="F1193" i="1"/>
  <c r="F1192" i="1"/>
  <c r="F1191" i="1"/>
  <c r="F1190" i="1"/>
  <c r="F1189" i="1"/>
  <c r="F1187" i="1"/>
  <c r="F1186" i="1"/>
  <c r="F1185" i="1"/>
  <c r="F1184" i="1"/>
  <c r="F1183" i="1"/>
  <c r="F1182" i="1"/>
  <c r="F1181" i="1"/>
  <c r="F1179" i="1"/>
  <c r="F1178" i="1"/>
  <c r="F1177" i="1"/>
  <c r="F1176" i="1"/>
  <c r="F1175" i="1"/>
  <c r="F1174" i="1"/>
  <c r="F1173" i="1"/>
  <c r="F1171" i="1"/>
  <c r="F1170" i="1"/>
  <c r="F1169" i="1"/>
  <c r="F1168" i="1"/>
  <c r="F1167" i="1"/>
  <c r="F1166" i="1"/>
  <c r="F1165" i="1"/>
  <c r="F1163" i="1"/>
  <c r="F1162" i="1"/>
  <c r="F1161" i="1"/>
  <c r="F1160" i="1"/>
  <c r="F1159" i="1"/>
  <c r="F1158" i="1"/>
  <c r="F1157" i="1"/>
  <c r="F1155" i="1"/>
  <c r="F1154" i="1"/>
  <c r="F1153" i="1"/>
  <c r="F1152" i="1"/>
  <c r="F1151" i="1"/>
  <c r="F1150" i="1"/>
  <c r="F1149" i="1"/>
  <c r="F1147" i="1"/>
  <c r="F1146" i="1"/>
  <c r="F1145" i="1"/>
  <c r="F1144" i="1"/>
  <c r="F1143" i="1"/>
  <c r="F1142" i="1"/>
  <c r="F1141" i="1"/>
  <c r="F1139" i="1"/>
  <c r="F1138" i="1"/>
  <c r="F1137" i="1"/>
  <c r="F1136" i="1"/>
  <c r="F1135" i="1"/>
  <c r="F1134" i="1"/>
  <c r="F1133" i="1"/>
  <c r="F1131" i="1"/>
  <c r="F1130" i="1"/>
  <c r="F1129" i="1"/>
  <c r="F1128" i="1"/>
  <c r="F1127" i="1"/>
  <c r="F1126" i="1"/>
  <c r="F1125" i="1"/>
  <c r="F1093" i="1"/>
  <c r="F1092" i="1"/>
  <c r="F1091" i="1"/>
  <c r="F1090" i="1"/>
  <c r="F1089" i="1"/>
  <c r="F1088" i="1"/>
  <c r="F1087" i="1"/>
  <c r="F1085" i="1"/>
  <c r="F1084" i="1"/>
  <c r="F1083" i="1"/>
  <c r="F1082" i="1"/>
  <c r="F1081" i="1"/>
  <c r="F1080" i="1"/>
  <c r="F1079" i="1"/>
  <c r="F1077" i="1"/>
  <c r="F1076" i="1"/>
  <c r="F1075" i="1"/>
  <c r="F1074" i="1"/>
  <c r="F1073" i="1"/>
  <c r="F1072" i="1"/>
  <c r="F1071" i="1"/>
  <c r="F1059" i="1"/>
  <c r="F1058" i="1"/>
  <c r="F1057" i="1"/>
  <c r="F1056" i="1"/>
  <c r="F1055" i="1"/>
  <c r="F1054" i="1"/>
  <c r="F1053" i="1"/>
  <c r="F1051" i="1"/>
  <c r="F1050" i="1"/>
  <c r="F1049" i="1"/>
  <c r="F1048" i="1"/>
  <c r="F1047" i="1"/>
  <c r="F1046" i="1"/>
  <c r="F1045" i="1"/>
  <c r="F1043" i="1"/>
  <c r="F1042" i="1"/>
  <c r="F1041" i="1"/>
  <c r="F1040" i="1"/>
  <c r="F1039" i="1"/>
  <c r="F1038" i="1"/>
  <c r="F1037" i="1"/>
  <c r="F1035" i="1"/>
  <c r="F1034" i="1"/>
  <c r="F1033" i="1"/>
  <c r="F1032" i="1"/>
  <c r="F1031" i="1"/>
  <c r="F1030" i="1"/>
  <c r="F1029" i="1"/>
  <c r="F1027" i="1"/>
  <c r="F1026" i="1"/>
  <c r="F1025" i="1"/>
  <c r="F1024" i="1"/>
  <c r="F1023" i="1"/>
  <c r="F1022" i="1"/>
  <c r="F1021" i="1"/>
  <c r="F1019" i="1"/>
  <c r="F1018" i="1"/>
  <c r="F1017" i="1"/>
  <c r="F1016" i="1"/>
  <c r="F1015" i="1"/>
  <c r="F1014" i="1"/>
  <c r="F1013" i="1"/>
  <c r="F1011" i="1"/>
  <c r="F1010" i="1"/>
  <c r="F1009" i="1"/>
  <c r="F1008" i="1"/>
  <c r="F1007" i="1"/>
  <c r="F1006" i="1"/>
  <c r="F1005" i="1"/>
  <c r="F1003" i="1"/>
  <c r="F1002" i="1"/>
  <c r="F1001" i="1"/>
  <c r="F1000" i="1"/>
  <c r="F999" i="1"/>
  <c r="F998" i="1"/>
  <c r="F997" i="1"/>
  <c r="F995" i="1"/>
  <c r="F994" i="1"/>
  <c r="F993" i="1"/>
  <c r="F992" i="1"/>
  <c r="F991" i="1"/>
  <c r="F990" i="1"/>
  <c r="F989" i="1"/>
  <c r="F987" i="1"/>
  <c r="F986" i="1"/>
  <c r="F985" i="1"/>
  <c r="F984" i="1"/>
  <c r="F983" i="1"/>
  <c r="F982" i="1"/>
  <c r="F981" i="1"/>
  <c r="F979" i="1"/>
  <c r="F978" i="1"/>
  <c r="F977" i="1"/>
  <c r="F976" i="1"/>
  <c r="F975" i="1"/>
  <c r="F974" i="1"/>
  <c r="F973" i="1"/>
  <c r="F952" i="1"/>
  <c r="F951" i="1"/>
  <c r="F950" i="1"/>
  <c r="F949" i="1"/>
  <c r="F948" i="1"/>
  <c r="F947" i="1"/>
  <c r="F946" i="1"/>
  <c r="F943" i="1"/>
  <c r="F942" i="1"/>
  <c r="F941" i="1"/>
  <c r="F940" i="1"/>
  <c r="F939" i="1"/>
  <c r="F938" i="1"/>
  <c r="F937" i="1"/>
  <c r="F935" i="1"/>
  <c r="F934" i="1"/>
  <c r="F933" i="1"/>
  <c r="F932" i="1"/>
  <c r="F931" i="1"/>
  <c r="F930" i="1"/>
  <c r="F929" i="1"/>
  <c r="F918" i="1"/>
  <c r="F917" i="1"/>
  <c r="F916" i="1"/>
  <c r="F915" i="1"/>
  <c r="F914" i="1"/>
  <c r="F913" i="1"/>
  <c r="F912" i="1"/>
  <c r="F910" i="1"/>
  <c r="F909" i="1"/>
  <c r="F908" i="1"/>
  <c r="F907" i="1"/>
  <c r="F906" i="1"/>
  <c r="F905" i="1"/>
  <c r="F904" i="1"/>
  <c r="F841" i="1"/>
  <c r="F840" i="1"/>
  <c r="F839" i="1"/>
  <c r="F838" i="1"/>
  <c r="F837" i="1"/>
  <c r="F836" i="1"/>
  <c r="F835" i="1"/>
  <c r="F825" i="1"/>
  <c r="F824" i="1"/>
  <c r="F823" i="1"/>
  <c r="F822" i="1"/>
  <c r="F821" i="1"/>
  <c r="F820" i="1"/>
  <c r="F819" i="1"/>
  <c r="F815" i="1"/>
  <c r="F814" i="1"/>
  <c r="F813" i="1"/>
  <c r="F812" i="1"/>
  <c r="F811" i="1"/>
  <c r="F810" i="1"/>
  <c r="F809" i="1"/>
  <c r="F807" i="1"/>
  <c r="F806" i="1"/>
  <c r="F805" i="1"/>
  <c r="F804" i="1"/>
  <c r="F803" i="1"/>
  <c r="F802" i="1"/>
  <c r="F801" i="1"/>
  <c r="F799" i="1"/>
  <c r="F798" i="1"/>
  <c r="F797" i="1"/>
  <c r="F796" i="1"/>
  <c r="F795" i="1"/>
  <c r="F794" i="1"/>
  <c r="F793" i="1"/>
  <c r="F780" i="1"/>
  <c r="F779" i="1"/>
  <c r="F778" i="1"/>
  <c r="F777" i="1"/>
  <c r="F776" i="1"/>
  <c r="F775" i="1"/>
  <c r="F774" i="1"/>
  <c r="F762" i="1"/>
  <c r="F761" i="1"/>
  <c r="F760" i="1"/>
  <c r="F759" i="1"/>
  <c r="F758" i="1"/>
  <c r="F757" i="1"/>
  <c r="F756" i="1"/>
  <c r="F754" i="1"/>
  <c r="F753" i="1"/>
  <c r="F752" i="1"/>
  <c r="F751" i="1"/>
  <c r="F750" i="1"/>
  <c r="F749" i="1"/>
  <c r="F748" i="1"/>
  <c r="F746" i="1"/>
  <c r="F745" i="1"/>
  <c r="F744" i="1"/>
  <c r="F743" i="1"/>
  <c r="F742" i="1"/>
  <c r="F741" i="1"/>
  <c r="F740" i="1"/>
  <c r="F738" i="1"/>
  <c r="F737" i="1"/>
  <c r="F736" i="1"/>
  <c r="F735" i="1"/>
  <c r="F734" i="1"/>
  <c r="F733" i="1"/>
  <c r="F732" i="1"/>
  <c r="F719" i="1"/>
  <c r="F718" i="1"/>
  <c r="F717" i="1"/>
  <c r="F716" i="1"/>
  <c r="F715" i="1"/>
  <c r="F714" i="1"/>
  <c r="F713" i="1"/>
  <c r="F701" i="1"/>
  <c r="F700" i="1"/>
  <c r="F699" i="1"/>
  <c r="F698" i="1"/>
  <c r="F697" i="1"/>
  <c r="F696" i="1"/>
  <c r="F695" i="1"/>
  <c r="F693" i="1"/>
  <c r="F692" i="1"/>
  <c r="F691" i="1"/>
  <c r="F690" i="1"/>
  <c r="F689" i="1"/>
  <c r="F688" i="1"/>
  <c r="F687" i="1"/>
  <c r="F674" i="1"/>
  <c r="F673" i="1"/>
  <c r="F672" i="1"/>
  <c r="F671" i="1"/>
  <c r="F670" i="1"/>
  <c r="F669" i="1"/>
  <c r="F668" i="1"/>
  <c r="F666" i="1"/>
  <c r="F665" i="1"/>
  <c r="F664" i="1"/>
  <c r="F663" i="1"/>
  <c r="F662" i="1"/>
  <c r="F661" i="1"/>
  <c r="F660" i="1"/>
  <c r="F658" i="1"/>
  <c r="F657" i="1"/>
  <c r="F656" i="1"/>
  <c r="F655" i="1"/>
  <c r="F654" i="1"/>
  <c r="F653" i="1"/>
  <c r="F652" i="1"/>
  <c r="F650" i="1"/>
  <c r="F649" i="1"/>
  <c r="F648" i="1"/>
  <c r="F647" i="1"/>
  <c r="F646" i="1"/>
  <c r="F645" i="1"/>
  <c r="F644" i="1"/>
  <c r="F624" i="1"/>
  <c r="F622" i="1" s="1"/>
  <c r="F615" i="1"/>
  <c r="F614" i="1"/>
  <c r="F613" i="1"/>
  <c r="F612" i="1"/>
  <c r="F611" i="1"/>
  <c r="F610" i="1"/>
  <c r="F609" i="1"/>
  <c r="F608" i="1"/>
  <c r="F601" i="1" s="1"/>
  <c r="F599" i="1"/>
  <c r="F598" i="1"/>
  <c r="F597" i="1"/>
  <c r="F596" i="1"/>
  <c r="F595" i="1"/>
  <c r="F594" i="1"/>
  <c r="F593" i="1"/>
  <c r="F592" i="1"/>
  <c r="F587" i="1" s="1"/>
  <c r="F584" i="1"/>
  <c r="F582" i="1" s="1"/>
  <c r="F575" i="1"/>
  <c r="F574" i="1"/>
  <c r="F573" i="1"/>
  <c r="F572" i="1"/>
  <c r="F571" i="1"/>
  <c r="F570" i="1"/>
  <c r="F569" i="1"/>
  <c r="F567" i="1"/>
  <c r="F566" i="1"/>
  <c r="F565" i="1"/>
  <c r="F564" i="1"/>
  <c r="F563" i="1"/>
  <c r="F562" i="1"/>
  <c r="F561" i="1"/>
  <c r="F559" i="1"/>
  <c r="F558" i="1"/>
  <c r="F557" i="1"/>
  <c r="F556" i="1"/>
  <c r="F555" i="1"/>
  <c r="F554" i="1"/>
  <c r="F553" i="1"/>
  <c r="F552" i="1"/>
  <c r="F549" i="1" s="1"/>
  <c r="F544" i="1"/>
  <c r="F541" i="1" s="1"/>
  <c r="F536" i="1"/>
  <c r="F533" i="1" s="1"/>
  <c r="F528" i="1"/>
  <c r="F525" i="1" s="1"/>
  <c r="F519" i="1"/>
  <c r="F518" i="1"/>
  <c r="F517" i="1"/>
  <c r="F516" i="1"/>
  <c r="F515" i="1"/>
  <c r="F514" i="1"/>
  <c r="F513" i="1"/>
  <c r="F512" i="1"/>
  <c r="F511" i="1" s="1"/>
  <c r="F504" i="1"/>
  <c r="F503" i="1" s="1"/>
  <c r="F496" i="1"/>
  <c r="F495" i="1" s="1"/>
  <c r="F487" i="1"/>
  <c r="F486" i="1"/>
  <c r="F485" i="1"/>
  <c r="F484" i="1"/>
  <c r="F483" i="1"/>
  <c r="F482" i="1"/>
  <c r="F481" i="1"/>
  <c r="F480" i="1"/>
  <c r="F478" i="1" s="1"/>
  <c r="F472" i="1"/>
  <c r="F470" i="1" s="1"/>
  <c r="F463" i="1"/>
  <c r="F462" i="1"/>
  <c r="F461" i="1"/>
  <c r="F460" i="1"/>
  <c r="F459" i="1"/>
  <c r="F458" i="1"/>
  <c r="F457" i="1"/>
  <c r="F455" i="1"/>
  <c r="F454" i="1"/>
  <c r="F453" i="1"/>
  <c r="F452" i="1"/>
  <c r="F451" i="1"/>
  <c r="F450" i="1"/>
  <c r="F449" i="1"/>
  <c r="F448" i="1"/>
  <c r="F444" i="1" s="1"/>
  <c r="F440" i="1"/>
  <c r="F436" i="1" s="1"/>
  <c r="F428" i="1"/>
  <c r="F420" i="1"/>
  <c r="F412" i="1"/>
  <c r="F408" i="1"/>
  <c r="F404" i="1" s="1"/>
  <c r="F399" i="1"/>
  <c r="F398" i="1"/>
  <c r="F397" i="1"/>
  <c r="F396" i="1"/>
  <c r="F395" i="1"/>
  <c r="F394" i="1"/>
  <c r="F393" i="1"/>
  <c r="F392" i="1"/>
  <c r="F386" i="1" s="1"/>
  <c r="F384" i="1"/>
  <c r="F379" i="1" s="1"/>
  <c r="F376" i="1"/>
  <c r="F371" i="1" s="1"/>
  <c r="F368" i="1"/>
  <c r="F363" i="1" s="1"/>
  <c r="F349" i="1"/>
  <c r="F348" i="1"/>
  <c r="F347" i="1"/>
  <c r="F346" i="1"/>
  <c r="F345" i="1"/>
  <c r="F344" i="1"/>
  <c r="F343" i="1"/>
  <c r="F328" i="1"/>
  <c r="F327" i="1"/>
  <c r="F326" i="1"/>
  <c r="F325" i="1"/>
  <c r="F324" i="1"/>
  <c r="F323" i="1"/>
  <c r="F322" i="1"/>
  <c r="F320" i="1"/>
  <c r="F319" i="1"/>
  <c r="F318" i="1"/>
  <c r="F317" i="1"/>
  <c r="F316" i="1"/>
  <c r="F315" i="1"/>
  <c r="F314" i="1"/>
  <c r="F285" i="1"/>
  <c r="F284" i="1"/>
  <c r="F283" i="1"/>
  <c r="F282" i="1"/>
  <c r="F281" i="1"/>
  <c r="F280" i="1"/>
  <c r="F279" i="1"/>
  <c r="F267" i="1"/>
  <c r="F266" i="1"/>
  <c r="F265" i="1"/>
  <c r="F264" i="1"/>
  <c r="F263" i="1"/>
  <c r="F262" i="1"/>
  <c r="F261" i="1"/>
  <c r="F258" i="1"/>
  <c r="F257" i="1"/>
  <c r="F256" i="1"/>
  <c r="F255" i="1"/>
  <c r="F254" i="1"/>
  <c r="F253" i="1"/>
  <c r="F252" i="1"/>
  <c r="F250" i="1"/>
  <c r="F249" i="1"/>
  <c r="F248" i="1"/>
  <c r="F247" i="1"/>
  <c r="F246" i="1"/>
  <c r="F245" i="1"/>
  <c r="F244" i="1"/>
  <c r="F242" i="1"/>
  <c r="F241" i="1"/>
  <c r="F240" i="1"/>
  <c r="F239" i="1"/>
  <c r="F238" i="1"/>
  <c r="F237" i="1"/>
  <c r="F236" i="1"/>
  <c r="F234" i="1"/>
  <c r="F233" i="1"/>
  <c r="F232" i="1"/>
  <c r="F231" i="1"/>
  <c r="F230" i="1"/>
  <c r="F229" i="1"/>
  <c r="F228" i="1"/>
  <c r="F226" i="1"/>
  <c r="F225" i="1"/>
  <c r="F224" i="1"/>
  <c r="F223" i="1"/>
  <c r="F222" i="1"/>
  <c r="F221" i="1"/>
  <c r="F220" i="1"/>
  <c r="F199" i="1"/>
  <c r="F198" i="1"/>
  <c r="F197" i="1"/>
  <c r="F196" i="1"/>
  <c r="F195" i="1"/>
  <c r="F194" i="1"/>
  <c r="F193" i="1"/>
  <c r="F181" i="1"/>
  <c r="F180" i="1"/>
  <c r="F179" i="1"/>
  <c r="F178" i="1"/>
  <c r="F177" i="1"/>
  <c r="F176" i="1"/>
  <c r="F175" i="1"/>
  <c r="F172" i="1"/>
  <c r="F171" i="1"/>
  <c r="F170" i="1"/>
  <c r="F169" i="1"/>
  <c r="F168" i="1"/>
  <c r="F167" i="1"/>
  <c r="F166" i="1"/>
  <c r="F146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2" i="1"/>
  <c r="F121" i="1"/>
  <c r="F120" i="1"/>
  <c r="F119" i="1"/>
  <c r="F118" i="1"/>
  <c r="F117" i="1"/>
  <c r="F116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2" i="1"/>
  <c r="F81" i="1"/>
  <c r="F80" i="1"/>
  <c r="F79" i="1"/>
  <c r="F78" i="1"/>
  <c r="F77" i="1"/>
  <c r="F76" i="1"/>
  <c r="F74" i="1"/>
  <c r="F73" i="1"/>
  <c r="F72" i="1"/>
  <c r="F71" i="1"/>
  <c r="F70" i="1"/>
  <c r="F69" i="1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32" i="1"/>
  <c r="F31" i="1"/>
  <c r="F30" i="1"/>
  <c r="F29" i="1"/>
  <c r="F28" i="1"/>
  <c r="F27" i="1"/>
  <c r="F26" i="1"/>
  <c r="F24" i="1"/>
  <c r="F23" i="1"/>
  <c r="F22" i="1"/>
  <c r="F21" i="1"/>
  <c r="F20" i="1"/>
  <c r="F19" i="1"/>
  <c r="F18" i="1"/>
  <c r="F14" i="1"/>
  <c r="F13" i="1"/>
  <c r="F12" i="1"/>
  <c r="F11" i="1"/>
  <c r="F10" i="1"/>
  <c r="F9" i="1"/>
  <c r="F8" i="1"/>
  <c r="A1022" i="33" l="1"/>
  <c r="A51" i="2" s="1"/>
  <c r="A50" i="2"/>
  <c r="F364" i="1"/>
  <c r="F4315" i="1"/>
  <c r="F580" i="1"/>
  <c r="F366" i="1"/>
  <c r="F4196" i="1"/>
  <c r="F367" i="1"/>
  <c r="F4252" i="1"/>
  <c r="F4307" i="1"/>
  <c r="F427" i="1"/>
  <c r="F373" i="1"/>
  <c r="F375" i="1"/>
  <c r="F4220" i="1"/>
  <c r="F522" i="1"/>
  <c r="F365" i="1"/>
  <c r="F374" i="1"/>
  <c r="F526" i="1"/>
  <c r="F4212" i="1"/>
  <c r="F4244" i="1"/>
  <c r="F369" i="1"/>
  <c r="F387" i="1"/>
  <c r="F586" i="1"/>
  <c r="F4228" i="1"/>
  <c r="F4258" i="1"/>
  <c r="F361" i="1"/>
  <c r="F370" i="1"/>
  <c r="F388" i="1"/>
  <c r="F588" i="1"/>
  <c r="F4260" i="1"/>
  <c r="F362" i="1"/>
  <c r="F372" i="1"/>
  <c r="F521" i="1"/>
  <c r="F589" i="1"/>
  <c r="F4236" i="1"/>
  <c r="F4262" i="1"/>
  <c r="F4204" i="1"/>
  <c r="F4206" i="1"/>
  <c r="F4222" i="1"/>
  <c r="F4238" i="1"/>
  <c r="F4254" i="1"/>
  <c r="F389" i="1"/>
  <c r="F443" i="1"/>
  <c r="F4194" i="1"/>
  <c r="F4210" i="1"/>
  <c r="F4226" i="1"/>
  <c r="F4242" i="1"/>
  <c r="F378" i="1"/>
  <c r="F390" i="1"/>
  <c r="F445" i="1"/>
  <c r="F380" i="1"/>
  <c r="F446" i="1"/>
  <c r="F469" i="1"/>
  <c r="F530" i="1"/>
  <c r="F602" i="1"/>
  <c r="F4198" i="1"/>
  <c r="F4214" i="1"/>
  <c r="F4230" i="1"/>
  <c r="F4246" i="1"/>
  <c r="F381" i="1"/>
  <c r="F532" i="1"/>
  <c r="F382" i="1"/>
  <c r="F534" i="1"/>
  <c r="F4202" i="1"/>
  <c r="F4218" i="1"/>
  <c r="F4234" i="1"/>
  <c r="F4250" i="1"/>
  <c r="F411" i="1"/>
  <c r="F413" i="1"/>
  <c r="F414" i="1"/>
  <c r="F429" i="1"/>
  <c r="F430" i="1"/>
  <c r="F543" i="1"/>
  <c r="F581" i="1"/>
  <c r="F603" i="1"/>
  <c r="F383" i="1"/>
  <c r="F391" i="1"/>
  <c r="F471" i="1"/>
  <c r="F524" i="1"/>
  <c r="F535" i="1"/>
  <c r="F545" i="1"/>
  <c r="F583" i="1"/>
  <c r="F604" i="1"/>
  <c r="F403" i="1"/>
  <c r="F419" i="1"/>
  <c r="F435" i="1"/>
  <c r="F546" i="1"/>
  <c r="F605" i="1"/>
  <c r="F385" i="1"/>
  <c r="F405" i="1"/>
  <c r="F421" i="1"/>
  <c r="F437" i="1"/>
  <c r="F477" i="1"/>
  <c r="F527" i="1"/>
  <c r="F537" i="1"/>
  <c r="F548" i="1"/>
  <c r="F606" i="1"/>
  <c r="F377" i="1"/>
  <c r="F406" i="1"/>
  <c r="F422" i="1"/>
  <c r="F438" i="1"/>
  <c r="F479" i="1"/>
  <c r="F538" i="1"/>
  <c r="F550" i="1"/>
  <c r="F577" i="1"/>
  <c r="F607" i="1"/>
  <c r="F529" i="1"/>
  <c r="F540" i="1"/>
  <c r="F551" i="1"/>
  <c r="F578" i="1"/>
  <c r="F621" i="1"/>
  <c r="F542" i="1"/>
  <c r="F579" i="1"/>
  <c r="F623" i="1"/>
  <c r="F489" i="1"/>
  <c r="F497" i="1"/>
  <c r="F505" i="1"/>
  <c r="F4199" i="1"/>
  <c r="F4207" i="1"/>
  <c r="F4215" i="1"/>
  <c r="F4223" i="1"/>
  <c r="F4231" i="1"/>
  <c r="F4239" i="1"/>
  <c r="F4247" i="1"/>
  <c r="F4255" i="1"/>
  <c r="F4263" i="1"/>
  <c r="F4308" i="1"/>
  <c r="F4316" i="1"/>
  <c r="F407" i="1"/>
  <c r="F415" i="1"/>
  <c r="F423" i="1"/>
  <c r="F431" i="1"/>
  <c r="F439" i="1"/>
  <c r="F447" i="1"/>
  <c r="F465" i="1"/>
  <c r="F473" i="1"/>
  <c r="F490" i="1"/>
  <c r="F498" i="1"/>
  <c r="F506" i="1"/>
  <c r="F523" i="1"/>
  <c r="F531" i="1"/>
  <c r="F539" i="1"/>
  <c r="F547" i="1"/>
  <c r="F590" i="1"/>
  <c r="F617" i="1"/>
  <c r="F4200" i="1"/>
  <c r="F4208" i="1"/>
  <c r="F4216" i="1"/>
  <c r="F4224" i="1"/>
  <c r="F4232" i="1"/>
  <c r="F4240" i="1"/>
  <c r="F4248" i="1"/>
  <c r="F4256" i="1"/>
  <c r="F4264" i="1"/>
  <c r="F4309" i="1"/>
  <c r="F4317" i="1"/>
  <c r="F466" i="1"/>
  <c r="F474" i="1"/>
  <c r="F491" i="1"/>
  <c r="F499" i="1"/>
  <c r="F507" i="1"/>
  <c r="F618" i="1"/>
  <c r="F4310" i="1"/>
  <c r="F4318" i="1"/>
  <c r="F401" i="1"/>
  <c r="F409" i="1"/>
  <c r="F417" i="1"/>
  <c r="F425" i="1"/>
  <c r="F433" i="1"/>
  <c r="F441" i="1"/>
  <c r="F467" i="1"/>
  <c r="F475" i="1"/>
  <c r="F492" i="1"/>
  <c r="F500" i="1"/>
  <c r="F508" i="1"/>
  <c r="F619" i="1"/>
  <c r="F4311" i="1"/>
  <c r="F4319" i="1"/>
  <c r="F402" i="1"/>
  <c r="F410" i="1"/>
  <c r="F418" i="1"/>
  <c r="F426" i="1"/>
  <c r="F434" i="1"/>
  <c r="F442" i="1"/>
  <c r="F468" i="1"/>
  <c r="F476" i="1"/>
  <c r="F493" i="1"/>
  <c r="F501" i="1"/>
  <c r="F509" i="1"/>
  <c r="F585" i="1"/>
  <c r="F620" i="1"/>
  <c r="F4195" i="1"/>
  <c r="F4203" i="1"/>
  <c r="F4211" i="1"/>
  <c r="F4219" i="1"/>
  <c r="F4227" i="1"/>
  <c r="F4235" i="1"/>
  <c r="F4243" i="1"/>
  <c r="F4251" i="1"/>
  <c r="F4259" i="1"/>
  <c r="F4312" i="1"/>
  <c r="F4320" i="1"/>
  <c r="F494" i="1"/>
  <c r="F502" i="1"/>
  <c r="F510" i="1"/>
  <c r="D154" i="33" l="1"/>
  <c r="E33" i="1" l="1"/>
  <c r="E41" i="1" s="1"/>
  <c r="C219" i="33" s="1"/>
  <c r="C217" i="33" s="1"/>
  <c r="E368" i="1" l="1"/>
  <c r="E641" i="1" s="1"/>
  <c r="G3584" i="1" l="1"/>
  <c r="G3583" i="1"/>
  <c r="G3582" i="1"/>
  <c r="G3581" i="1"/>
  <c r="G3580" i="1"/>
  <c r="G3579" i="1"/>
  <c r="G3578" i="1"/>
  <c r="G3577" i="1"/>
  <c r="D826" i="1" l="1"/>
  <c r="D694" i="1"/>
  <c r="D286" i="1"/>
  <c r="D1078" i="1"/>
  <c r="G4289" i="1" l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2551" i="1" l="1"/>
  <c r="G2550" i="1"/>
  <c r="G2549" i="1"/>
  <c r="G2548" i="1"/>
  <c r="G2547" i="1"/>
  <c r="G2546" i="1"/>
  <c r="G2545" i="1"/>
  <c r="G2544" i="1"/>
  <c r="G4305" i="1" l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33" i="1"/>
  <c r="G4232" i="1"/>
  <c r="G4231" i="1"/>
  <c r="G4230" i="1"/>
  <c r="G4229" i="1"/>
  <c r="G4228" i="1"/>
  <c r="G4227" i="1"/>
  <c r="G4226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B430" i="33" l="1"/>
  <c r="B429" i="33"/>
  <c r="B428" i="33"/>
  <c r="B427" i="33"/>
  <c r="B426" i="33"/>
  <c r="B425" i="33"/>
  <c r="B424" i="33"/>
  <c r="A424" i="33"/>
  <c r="B423" i="33"/>
  <c r="A350" i="2" s="1"/>
  <c r="B422" i="33"/>
  <c r="B421" i="33"/>
  <c r="B420" i="33"/>
  <c r="B419" i="33"/>
  <c r="B418" i="33"/>
  <c r="B417" i="33"/>
  <c r="B416" i="33"/>
  <c r="B415" i="33"/>
  <c r="B412" i="33"/>
  <c r="B411" i="33"/>
  <c r="B410" i="33"/>
  <c r="B409" i="33"/>
  <c r="B408" i="33"/>
  <c r="B407" i="33"/>
  <c r="B406" i="33"/>
  <c r="A406" i="33"/>
  <c r="B405" i="33"/>
  <c r="A341" i="2" s="1"/>
  <c r="B404" i="33"/>
  <c r="B403" i="33"/>
  <c r="B402" i="33"/>
  <c r="B401" i="33"/>
  <c r="B400" i="33"/>
  <c r="B399" i="33"/>
  <c r="B398" i="33"/>
  <c r="B397" i="33"/>
  <c r="B394" i="33"/>
  <c r="B393" i="33"/>
  <c r="B392" i="33"/>
  <c r="B391" i="33"/>
  <c r="B390" i="33"/>
  <c r="B389" i="33"/>
  <c r="B388" i="33"/>
  <c r="A388" i="33"/>
  <c r="B387" i="33"/>
  <c r="A332" i="2" s="1"/>
  <c r="B386" i="33"/>
  <c r="B385" i="33"/>
  <c r="B384" i="33"/>
  <c r="B383" i="33"/>
  <c r="B382" i="33"/>
  <c r="B381" i="33"/>
  <c r="B380" i="33"/>
  <c r="B379" i="33"/>
  <c r="B376" i="33"/>
  <c r="B375" i="33"/>
  <c r="B374" i="33"/>
  <c r="B373" i="33"/>
  <c r="B372" i="33"/>
  <c r="B371" i="33"/>
  <c r="B370" i="33"/>
  <c r="A370" i="33"/>
  <c r="B369" i="33"/>
  <c r="A323" i="2" s="1"/>
  <c r="B368" i="33"/>
  <c r="B367" i="33"/>
  <c r="B366" i="33"/>
  <c r="B365" i="33"/>
  <c r="B364" i="33"/>
  <c r="B363" i="33"/>
  <c r="B362" i="33"/>
  <c r="B361" i="33"/>
  <c r="A342" i="2" l="1"/>
  <c r="A371" i="33"/>
  <c r="A324" i="2"/>
  <c r="A407" i="33"/>
  <c r="A425" i="33"/>
  <c r="A351" i="2"/>
  <c r="A389" i="33"/>
  <c r="A333" i="2"/>
  <c r="A390" i="33" l="1"/>
  <c r="A334" i="2"/>
  <c r="A372" i="33"/>
  <c r="A325" i="2"/>
  <c r="A426" i="33"/>
  <c r="A352" i="2"/>
  <c r="A408" i="33"/>
  <c r="A343" i="2"/>
  <c r="F24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E24" i="33"/>
  <c r="A427" i="33" l="1"/>
  <c r="A353" i="2"/>
  <c r="A391" i="33"/>
  <c r="A335" i="2"/>
  <c r="A409" i="33"/>
  <c r="A344" i="2"/>
  <c r="A373" i="33"/>
  <c r="A326" i="2"/>
  <c r="G927" i="1"/>
  <c r="G926" i="1"/>
  <c r="G925" i="1"/>
  <c r="G924" i="1"/>
  <c r="G923" i="1"/>
  <c r="G922" i="1"/>
  <c r="G921" i="1"/>
  <c r="G920" i="1"/>
  <c r="A374" i="33" l="1"/>
  <c r="A327" i="2"/>
  <c r="A392" i="33"/>
  <c r="A336" i="2"/>
  <c r="A410" i="33"/>
  <c r="A345" i="2"/>
  <c r="A428" i="33"/>
  <c r="A354" i="2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36" i="1"/>
  <c r="G935" i="1"/>
  <c r="G934" i="1"/>
  <c r="G933" i="1"/>
  <c r="G932" i="1"/>
  <c r="G931" i="1"/>
  <c r="G930" i="1"/>
  <c r="G929" i="1"/>
  <c r="G944" i="1"/>
  <c r="G943" i="1"/>
  <c r="G942" i="1"/>
  <c r="G941" i="1"/>
  <c r="G940" i="1"/>
  <c r="G939" i="1"/>
  <c r="G938" i="1"/>
  <c r="G937" i="1"/>
  <c r="G953" i="1"/>
  <c r="G952" i="1"/>
  <c r="G951" i="1"/>
  <c r="G950" i="1"/>
  <c r="G949" i="1"/>
  <c r="G948" i="1"/>
  <c r="G947" i="1"/>
  <c r="G946" i="1"/>
  <c r="G961" i="1"/>
  <c r="G960" i="1"/>
  <c r="G959" i="1"/>
  <c r="G958" i="1"/>
  <c r="G957" i="1"/>
  <c r="G956" i="1"/>
  <c r="G955" i="1"/>
  <c r="G954" i="1"/>
  <c r="G970" i="1"/>
  <c r="G969" i="1"/>
  <c r="G968" i="1"/>
  <c r="G967" i="1"/>
  <c r="G966" i="1"/>
  <c r="G965" i="1"/>
  <c r="G964" i="1"/>
  <c r="G963" i="1"/>
  <c r="G980" i="1"/>
  <c r="G979" i="1"/>
  <c r="G978" i="1"/>
  <c r="G977" i="1"/>
  <c r="G976" i="1"/>
  <c r="G975" i="1"/>
  <c r="G974" i="1"/>
  <c r="G973" i="1"/>
  <c r="G988" i="1"/>
  <c r="G987" i="1"/>
  <c r="G986" i="1"/>
  <c r="G985" i="1"/>
  <c r="G984" i="1"/>
  <c r="G983" i="1"/>
  <c r="G982" i="1"/>
  <c r="G981" i="1"/>
  <c r="G996" i="1"/>
  <c r="G995" i="1"/>
  <c r="G994" i="1"/>
  <c r="G993" i="1"/>
  <c r="G992" i="1"/>
  <c r="G991" i="1"/>
  <c r="G990" i="1"/>
  <c r="G989" i="1"/>
  <c r="G1004" i="1"/>
  <c r="G1003" i="1"/>
  <c r="G1002" i="1"/>
  <c r="G1001" i="1"/>
  <c r="G1000" i="1"/>
  <c r="G999" i="1"/>
  <c r="G998" i="1"/>
  <c r="G997" i="1"/>
  <c r="G1012" i="1"/>
  <c r="G1011" i="1"/>
  <c r="G1010" i="1"/>
  <c r="G1009" i="1"/>
  <c r="G1008" i="1"/>
  <c r="G1007" i="1"/>
  <c r="G1006" i="1"/>
  <c r="G1005" i="1"/>
  <c r="G1020" i="1"/>
  <c r="G1019" i="1"/>
  <c r="G1018" i="1"/>
  <c r="G1017" i="1"/>
  <c r="G1016" i="1"/>
  <c r="G1015" i="1"/>
  <c r="G1014" i="1"/>
  <c r="G1013" i="1"/>
  <c r="G1028" i="1"/>
  <c r="G1027" i="1"/>
  <c r="G1026" i="1"/>
  <c r="G1025" i="1"/>
  <c r="G1024" i="1"/>
  <c r="G1023" i="1"/>
  <c r="G1022" i="1"/>
  <c r="G1021" i="1"/>
  <c r="G1036" i="1"/>
  <c r="G1035" i="1"/>
  <c r="G1034" i="1"/>
  <c r="G1033" i="1"/>
  <c r="G1032" i="1"/>
  <c r="G1031" i="1"/>
  <c r="G1030" i="1"/>
  <c r="G1029" i="1"/>
  <c r="G1044" i="1"/>
  <c r="G1043" i="1"/>
  <c r="G1042" i="1"/>
  <c r="G1041" i="1"/>
  <c r="G1040" i="1"/>
  <c r="G1039" i="1"/>
  <c r="G1038" i="1"/>
  <c r="G1037" i="1"/>
  <c r="G1052" i="1"/>
  <c r="G1051" i="1"/>
  <c r="G1050" i="1"/>
  <c r="G1049" i="1"/>
  <c r="G1048" i="1"/>
  <c r="G1047" i="1"/>
  <c r="G1046" i="1"/>
  <c r="G1045" i="1"/>
  <c r="G1060" i="1"/>
  <c r="G1059" i="1"/>
  <c r="G1058" i="1"/>
  <c r="G1057" i="1"/>
  <c r="G1056" i="1"/>
  <c r="G1055" i="1"/>
  <c r="G1054" i="1"/>
  <c r="G1053" i="1"/>
  <c r="G1068" i="1"/>
  <c r="G1067" i="1"/>
  <c r="G1066" i="1"/>
  <c r="G1065" i="1"/>
  <c r="G1064" i="1"/>
  <c r="G1063" i="1"/>
  <c r="G1062" i="1"/>
  <c r="G1061" i="1"/>
  <c r="G1094" i="1"/>
  <c r="G1093" i="1"/>
  <c r="G1092" i="1"/>
  <c r="G1091" i="1"/>
  <c r="G1090" i="1"/>
  <c r="G1089" i="1"/>
  <c r="G1088" i="1"/>
  <c r="G1087" i="1"/>
  <c r="G1078" i="1"/>
  <c r="G1077" i="1"/>
  <c r="G1076" i="1"/>
  <c r="G1075" i="1"/>
  <c r="G1074" i="1"/>
  <c r="G1073" i="1"/>
  <c r="G1072" i="1"/>
  <c r="G1071" i="1"/>
  <c r="G1086" i="1"/>
  <c r="G1085" i="1"/>
  <c r="G1084" i="1"/>
  <c r="G1083" i="1"/>
  <c r="G1082" i="1"/>
  <c r="G1081" i="1"/>
  <c r="G1080" i="1"/>
  <c r="G1079" i="1"/>
  <c r="G1102" i="1"/>
  <c r="G1101" i="1"/>
  <c r="G1100" i="1"/>
  <c r="G1099" i="1"/>
  <c r="G1098" i="1"/>
  <c r="G1097" i="1"/>
  <c r="G1096" i="1"/>
  <c r="G1095" i="1"/>
  <c r="G1111" i="1"/>
  <c r="G1110" i="1"/>
  <c r="G1109" i="1"/>
  <c r="G1108" i="1"/>
  <c r="G1107" i="1"/>
  <c r="G1106" i="1"/>
  <c r="G1105" i="1"/>
  <c r="G1104" i="1"/>
  <c r="G1120" i="1"/>
  <c r="G1119" i="1"/>
  <c r="G1118" i="1"/>
  <c r="G1117" i="1"/>
  <c r="G1116" i="1"/>
  <c r="G1115" i="1"/>
  <c r="G1114" i="1"/>
  <c r="G1113" i="1"/>
  <c r="G1132" i="1"/>
  <c r="G1131" i="1"/>
  <c r="G1130" i="1"/>
  <c r="G1129" i="1"/>
  <c r="G1128" i="1"/>
  <c r="G1127" i="1"/>
  <c r="G1126" i="1"/>
  <c r="G1125" i="1"/>
  <c r="G1140" i="1"/>
  <c r="G1139" i="1"/>
  <c r="G1138" i="1"/>
  <c r="G1137" i="1"/>
  <c r="G1136" i="1"/>
  <c r="G1135" i="1"/>
  <c r="G1134" i="1"/>
  <c r="G1133" i="1"/>
  <c r="G1148" i="1"/>
  <c r="G1147" i="1"/>
  <c r="G1146" i="1"/>
  <c r="G1145" i="1"/>
  <c r="G1144" i="1"/>
  <c r="G1143" i="1"/>
  <c r="G1142" i="1"/>
  <c r="G1141" i="1"/>
  <c r="G1156" i="1"/>
  <c r="G1155" i="1"/>
  <c r="G1154" i="1"/>
  <c r="G1153" i="1"/>
  <c r="G1152" i="1"/>
  <c r="G1151" i="1"/>
  <c r="G1150" i="1"/>
  <c r="G1149" i="1"/>
  <c r="G1164" i="1"/>
  <c r="G1163" i="1"/>
  <c r="G1162" i="1"/>
  <c r="G1161" i="1"/>
  <c r="G1160" i="1"/>
  <c r="G1159" i="1"/>
  <c r="G1158" i="1"/>
  <c r="G1157" i="1"/>
  <c r="G1172" i="1"/>
  <c r="G1171" i="1"/>
  <c r="G1170" i="1"/>
  <c r="G1169" i="1"/>
  <c r="G1168" i="1"/>
  <c r="G1167" i="1"/>
  <c r="G1166" i="1"/>
  <c r="G1165" i="1"/>
  <c r="G1180" i="1"/>
  <c r="G1179" i="1"/>
  <c r="G1178" i="1"/>
  <c r="G1177" i="1"/>
  <c r="G1176" i="1"/>
  <c r="G1175" i="1"/>
  <c r="G1174" i="1"/>
  <c r="G1173" i="1"/>
  <c r="G1188" i="1"/>
  <c r="G1187" i="1"/>
  <c r="G1186" i="1"/>
  <c r="G1185" i="1"/>
  <c r="G1184" i="1"/>
  <c r="G1183" i="1"/>
  <c r="G1182" i="1"/>
  <c r="G1181" i="1"/>
  <c r="G1196" i="1"/>
  <c r="G1195" i="1"/>
  <c r="G1194" i="1"/>
  <c r="G1193" i="1"/>
  <c r="G1192" i="1"/>
  <c r="G1191" i="1"/>
  <c r="G1190" i="1"/>
  <c r="G1189" i="1"/>
  <c r="G1204" i="1"/>
  <c r="G1203" i="1"/>
  <c r="G1202" i="1"/>
  <c r="G1201" i="1"/>
  <c r="G1200" i="1"/>
  <c r="G1199" i="1"/>
  <c r="G1198" i="1"/>
  <c r="G1197" i="1"/>
  <c r="G1212" i="1"/>
  <c r="G1211" i="1"/>
  <c r="G1210" i="1"/>
  <c r="G1209" i="1"/>
  <c r="G1208" i="1"/>
  <c r="G1207" i="1"/>
  <c r="G1206" i="1"/>
  <c r="G1205" i="1"/>
  <c r="G1220" i="1"/>
  <c r="G1219" i="1"/>
  <c r="G1218" i="1"/>
  <c r="G1217" i="1"/>
  <c r="G1216" i="1"/>
  <c r="G1215" i="1"/>
  <c r="G1214" i="1"/>
  <c r="G1213" i="1"/>
  <c r="G1228" i="1"/>
  <c r="G1227" i="1"/>
  <c r="G1226" i="1"/>
  <c r="G1225" i="1"/>
  <c r="G1224" i="1"/>
  <c r="G1223" i="1"/>
  <c r="G1222" i="1"/>
  <c r="G1221" i="1"/>
  <c r="G1236" i="1"/>
  <c r="G1235" i="1"/>
  <c r="G1234" i="1"/>
  <c r="G1233" i="1"/>
  <c r="G1232" i="1"/>
  <c r="G1231" i="1"/>
  <c r="G1230" i="1"/>
  <c r="G1229" i="1"/>
  <c r="G1244" i="1"/>
  <c r="G1243" i="1"/>
  <c r="G1242" i="1"/>
  <c r="G1241" i="1"/>
  <c r="G1240" i="1"/>
  <c r="G1239" i="1"/>
  <c r="G1238" i="1"/>
  <c r="G1237" i="1"/>
  <c r="G1252" i="1"/>
  <c r="G1251" i="1"/>
  <c r="G1250" i="1"/>
  <c r="G1249" i="1"/>
  <c r="G1248" i="1"/>
  <c r="G1247" i="1"/>
  <c r="G1246" i="1"/>
  <c r="G1245" i="1"/>
  <c r="G1260" i="1"/>
  <c r="G1259" i="1"/>
  <c r="G1258" i="1"/>
  <c r="G1257" i="1"/>
  <c r="G1256" i="1"/>
  <c r="G1255" i="1"/>
  <c r="G1254" i="1"/>
  <c r="G1253" i="1"/>
  <c r="G1268" i="1"/>
  <c r="G1267" i="1"/>
  <c r="G1266" i="1"/>
  <c r="G1265" i="1"/>
  <c r="G1264" i="1"/>
  <c r="G1263" i="1"/>
  <c r="G1262" i="1"/>
  <c r="G1261" i="1"/>
  <c r="G1276" i="1"/>
  <c r="G1275" i="1"/>
  <c r="G1274" i="1"/>
  <c r="G1273" i="1"/>
  <c r="G1272" i="1"/>
  <c r="G1271" i="1"/>
  <c r="G1270" i="1"/>
  <c r="G1269" i="1"/>
  <c r="G1284" i="1"/>
  <c r="G1283" i="1"/>
  <c r="G1282" i="1"/>
  <c r="G1281" i="1"/>
  <c r="G1280" i="1"/>
  <c r="G1279" i="1"/>
  <c r="G1278" i="1"/>
  <c r="G1277" i="1"/>
  <c r="G1294" i="1"/>
  <c r="G1293" i="1"/>
  <c r="G1292" i="1"/>
  <c r="G1291" i="1"/>
  <c r="G1290" i="1"/>
  <c r="G1289" i="1"/>
  <c r="G1288" i="1"/>
  <c r="G1287" i="1"/>
  <c r="G1302" i="1"/>
  <c r="G1301" i="1"/>
  <c r="G1300" i="1"/>
  <c r="G1299" i="1"/>
  <c r="G1298" i="1"/>
  <c r="G1297" i="1"/>
  <c r="G1296" i="1"/>
  <c r="G1295" i="1"/>
  <c r="G1310" i="1"/>
  <c r="G1309" i="1"/>
  <c r="G1308" i="1"/>
  <c r="G1307" i="1"/>
  <c r="G1306" i="1"/>
  <c r="G1305" i="1"/>
  <c r="G1304" i="1"/>
  <c r="G1303" i="1"/>
  <c r="G1318" i="1"/>
  <c r="G1317" i="1"/>
  <c r="G1316" i="1"/>
  <c r="G1315" i="1"/>
  <c r="G1314" i="1"/>
  <c r="G1313" i="1"/>
  <c r="G1312" i="1"/>
  <c r="G1311" i="1"/>
  <c r="G1326" i="1"/>
  <c r="G1325" i="1"/>
  <c r="G1324" i="1"/>
  <c r="G1323" i="1"/>
  <c r="G1322" i="1"/>
  <c r="G1321" i="1"/>
  <c r="G1320" i="1"/>
  <c r="G1319" i="1"/>
  <c r="G1334" i="1"/>
  <c r="G1333" i="1"/>
  <c r="G1332" i="1"/>
  <c r="G1331" i="1"/>
  <c r="G1330" i="1"/>
  <c r="G1329" i="1"/>
  <c r="G1328" i="1"/>
  <c r="G1327" i="1"/>
  <c r="G1342" i="1"/>
  <c r="G1341" i="1"/>
  <c r="G1340" i="1"/>
  <c r="G1339" i="1"/>
  <c r="G1338" i="1"/>
  <c r="G1337" i="1"/>
  <c r="G1336" i="1"/>
  <c r="G1335" i="1"/>
  <c r="G1350" i="1"/>
  <c r="G1349" i="1"/>
  <c r="G1348" i="1"/>
  <c r="G1347" i="1"/>
  <c r="G1346" i="1"/>
  <c r="G1345" i="1"/>
  <c r="G1344" i="1"/>
  <c r="G1343" i="1"/>
  <c r="G1358" i="1"/>
  <c r="G1357" i="1"/>
  <c r="G1356" i="1"/>
  <c r="G1355" i="1"/>
  <c r="G1354" i="1"/>
  <c r="G1353" i="1"/>
  <c r="G1352" i="1"/>
  <c r="G1351" i="1"/>
  <c r="G1366" i="1"/>
  <c r="G1365" i="1"/>
  <c r="G1364" i="1"/>
  <c r="G1363" i="1"/>
  <c r="G1362" i="1"/>
  <c r="G1361" i="1"/>
  <c r="G1360" i="1"/>
  <c r="G1359" i="1"/>
  <c r="G1374" i="1"/>
  <c r="G1373" i="1"/>
  <c r="G1372" i="1"/>
  <c r="G1371" i="1"/>
  <c r="G1370" i="1"/>
  <c r="G1369" i="1"/>
  <c r="G1368" i="1"/>
  <c r="G1367" i="1"/>
  <c r="G1382" i="1"/>
  <c r="G1381" i="1"/>
  <c r="G1380" i="1"/>
  <c r="G1379" i="1"/>
  <c r="G1378" i="1"/>
  <c r="G1377" i="1"/>
  <c r="G1376" i="1"/>
  <c r="G1375" i="1"/>
  <c r="G1390" i="1"/>
  <c r="G1389" i="1"/>
  <c r="G1388" i="1"/>
  <c r="G1387" i="1"/>
  <c r="G1386" i="1"/>
  <c r="G1385" i="1"/>
  <c r="G1384" i="1"/>
  <c r="G1383" i="1"/>
  <c r="G1399" i="1"/>
  <c r="G1398" i="1"/>
  <c r="G1397" i="1"/>
  <c r="G1396" i="1"/>
  <c r="G1395" i="1"/>
  <c r="G1394" i="1"/>
  <c r="G1393" i="1"/>
  <c r="G1392" i="1"/>
  <c r="G1407" i="1"/>
  <c r="G1406" i="1"/>
  <c r="G1405" i="1"/>
  <c r="G1404" i="1"/>
  <c r="G1403" i="1"/>
  <c r="G1402" i="1"/>
  <c r="G1401" i="1"/>
  <c r="G1400" i="1"/>
  <c r="G1415" i="1"/>
  <c r="G1414" i="1"/>
  <c r="G1413" i="1"/>
  <c r="G1412" i="1"/>
  <c r="G1411" i="1"/>
  <c r="G1410" i="1"/>
  <c r="G1409" i="1"/>
  <c r="G1408" i="1"/>
  <c r="G1423" i="1"/>
  <c r="G1422" i="1"/>
  <c r="G1421" i="1"/>
  <c r="G1420" i="1"/>
  <c r="G1419" i="1"/>
  <c r="G1418" i="1"/>
  <c r="G1417" i="1"/>
  <c r="G1416" i="1"/>
  <c r="G1431" i="1"/>
  <c r="G1430" i="1"/>
  <c r="G1429" i="1"/>
  <c r="G1428" i="1"/>
  <c r="G1427" i="1"/>
  <c r="G1426" i="1"/>
  <c r="G1425" i="1"/>
  <c r="G1424" i="1"/>
  <c r="G1439" i="1"/>
  <c r="G1438" i="1"/>
  <c r="G1437" i="1"/>
  <c r="G1436" i="1"/>
  <c r="G1435" i="1"/>
  <c r="G1434" i="1"/>
  <c r="G1433" i="1"/>
  <c r="G1432" i="1"/>
  <c r="G1447" i="1"/>
  <c r="G1446" i="1"/>
  <c r="G1445" i="1"/>
  <c r="G1444" i="1"/>
  <c r="G1443" i="1"/>
  <c r="G1442" i="1"/>
  <c r="G1441" i="1"/>
  <c r="G1440" i="1"/>
  <c r="G1455" i="1"/>
  <c r="G1454" i="1"/>
  <c r="G1453" i="1"/>
  <c r="G1452" i="1"/>
  <c r="G1451" i="1"/>
  <c r="G1450" i="1"/>
  <c r="G1449" i="1"/>
  <c r="G1448" i="1"/>
  <c r="G1464" i="1"/>
  <c r="G1463" i="1"/>
  <c r="G1462" i="1"/>
  <c r="G1461" i="1"/>
  <c r="G1460" i="1"/>
  <c r="G1459" i="1"/>
  <c r="G1458" i="1"/>
  <c r="G1457" i="1"/>
  <c r="G1474" i="1"/>
  <c r="G1473" i="1"/>
  <c r="G1472" i="1"/>
  <c r="G1471" i="1"/>
  <c r="G1470" i="1"/>
  <c r="G1469" i="1"/>
  <c r="G1468" i="1"/>
  <c r="G1467" i="1"/>
  <c r="G1482" i="1"/>
  <c r="G1481" i="1"/>
  <c r="G1480" i="1"/>
  <c r="G1479" i="1"/>
  <c r="G1478" i="1"/>
  <c r="G1477" i="1"/>
  <c r="G1476" i="1"/>
  <c r="G1475" i="1"/>
  <c r="G1490" i="1"/>
  <c r="G1489" i="1"/>
  <c r="G1488" i="1"/>
  <c r="G1487" i="1"/>
  <c r="G1486" i="1"/>
  <c r="G1485" i="1"/>
  <c r="G1484" i="1"/>
  <c r="G1483" i="1"/>
  <c r="G1498" i="1"/>
  <c r="G1497" i="1"/>
  <c r="G1496" i="1"/>
  <c r="G1495" i="1"/>
  <c r="G1494" i="1"/>
  <c r="G1493" i="1"/>
  <c r="G1492" i="1"/>
  <c r="G1491" i="1"/>
  <c r="G1506" i="1"/>
  <c r="G1505" i="1"/>
  <c r="G1504" i="1"/>
  <c r="G1503" i="1"/>
  <c r="G1502" i="1"/>
  <c r="G1501" i="1"/>
  <c r="G1500" i="1"/>
  <c r="G1499" i="1"/>
  <c r="G1514" i="1"/>
  <c r="G1513" i="1"/>
  <c r="G1512" i="1"/>
  <c r="G1511" i="1"/>
  <c r="G1510" i="1"/>
  <c r="G1509" i="1"/>
  <c r="G1508" i="1"/>
  <c r="G1507" i="1"/>
  <c r="G1522" i="1"/>
  <c r="G1521" i="1"/>
  <c r="G1520" i="1"/>
  <c r="G1519" i="1"/>
  <c r="G1518" i="1"/>
  <c r="G1517" i="1"/>
  <c r="G1516" i="1"/>
  <c r="G1515" i="1"/>
  <c r="G1530" i="1"/>
  <c r="G1529" i="1"/>
  <c r="G1528" i="1"/>
  <c r="G1527" i="1"/>
  <c r="G1526" i="1"/>
  <c r="G1525" i="1"/>
  <c r="G1524" i="1"/>
  <c r="G1523" i="1"/>
  <c r="G1538" i="1"/>
  <c r="G1537" i="1"/>
  <c r="G1536" i="1"/>
  <c r="G1535" i="1"/>
  <c r="G1534" i="1"/>
  <c r="G1533" i="1"/>
  <c r="G1532" i="1"/>
  <c r="G1531" i="1"/>
  <c r="G1546" i="1"/>
  <c r="G1545" i="1"/>
  <c r="G1544" i="1"/>
  <c r="G1543" i="1"/>
  <c r="G1542" i="1"/>
  <c r="G1541" i="1"/>
  <c r="G1540" i="1"/>
  <c r="G1539" i="1"/>
  <c r="G1554" i="1"/>
  <c r="G1553" i="1"/>
  <c r="G1552" i="1"/>
  <c r="G1551" i="1"/>
  <c r="G1550" i="1"/>
  <c r="G1549" i="1"/>
  <c r="G1548" i="1"/>
  <c r="G1547" i="1"/>
  <c r="G1564" i="1"/>
  <c r="G1563" i="1"/>
  <c r="G1562" i="1"/>
  <c r="G1561" i="1"/>
  <c r="G1560" i="1"/>
  <c r="G1559" i="1"/>
  <c r="G1558" i="1"/>
  <c r="G1557" i="1"/>
  <c r="G1572" i="1"/>
  <c r="G1571" i="1"/>
  <c r="G1570" i="1"/>
  <c r="G1569" i="1"/>
  <c r="G1568" i="1"/>
  <c r="G1567" i="1"/>
  <c r="G1566" i="1"/>
  <c r="G1565" i="1"/>
  <c r="G1580" i="1"/>
  <c r="G1579" i="1"/>
  <c r="G1578" i="1"/>
  <c r="G1577" i="1"/>
  <c r="G1576" i="1"/>
  <c r="G1575" i="1"/>
  <c r="G1574" i="1"/>
  <c r="G1573" i="1"/>
  <c r="G1588" i="1"/>
  <c r="G1587" i="1"/>
  <c r="G1586" i="1"/>
  <c r="G1585" i="1"/>
  <c r="G1584" i="1"/>
  <c r="G1583" i="1"/>
  <c r="G1582" i="1"/>
  <c r="G1581" i="1"/>
  <c r="G1596" i="1"/>
  <c r="G1595" i="1"/>
  <c r="G1594" i="1"/>
  <c r="G1593" i="1"/>
  <c r="G1592" i="1"/>
  <c r="G1591" i="1"/>
  <c r="G1590" i="1"/>
  <c r="G1589" i="1"/>
  <c r="G1604" i="1"/>
  <c r="G1603" i="1"/>
  <c r="G1602" i="1"/>
  <c r="G1601" i="1"/>
  <c r="G1600" i="1"/>
  <c r="G1599" i="1"/>
  <c r="G1598" i="1"/>
  <c r="G1597" i="1"/>
  <c r="G1612" i="1"/>
  <c r="G1611" i="1"/>
  <c r="G1610" i="1"/>
  <c r="G1609" i="1"/>
  <c r="G1608" i="1"/>
  <c r="G1607" i="1"/>
  <c r="G1606" i="1"/>
  <c r="G1605" i="1"/>
  <c r="G1620" i="1"/>
  <c r="G1619" i="1"/>
  <c r="G1618" i="1"/>
  <c r="G1617" i="1"/>
  <c r="G1616" i="1"/>
  <c r="G1615" i="1"/>
  <c r="G1614" i="1"/>
  <c r="G1613" i="1"/>
  <c r="G1628" i="1"/>
  <c r="G1627" i="1"/>
  <c r="G1626" i="1"/>
  <c r="G1625" i="1"/>
  <c r="G1624" i="1"/>
  <c r="G1623" i="1"/>
  <c r="G1622" i="1"/>
  <c r="G1621" i="1"/>
  <c r="G1636" i="1"/>
  <c r="G1635" i="1"/>
  <c r="G1634" i="1"/>
  <c r="G1633" i="1"/>
  <c r="G1632" i="1"/>
  <c r="G1631" i="1"/>
  <c r="G1630" i="1"/>
  <c r="G1629" i="1"/>
  <c r="G1644" i="1"/>
  <c r="G1643" i="1"/>
  <c r="G1642" i="1"/>
  <c r="G1641" i="1"/>
  <c r="G1640" i="1"/>
  <c r="G1639" i="1"/>
  <c r="G1638" i="1"/>
  <c r="G1637" i="1"/>
  <c r="G1652" i="1"/>
  <c r="G1651" i="1"/>
  <c r="G1650" i="1"/>
  <c r="G1649" i="1"/>
  <c r="G1648" i="1"/>
  <c r="G1647" i="1"/>
  <c r="G1646" i="1"/>
  <c r="G1645" i="1"/>
  <c r="G1661" i="1"/>
  <c r="G1660" i="1"/>
  <c r="G1659" i="1"/>
  <c r="G1658" i="1"/>
  <c r="G1657" i="1"/>
  <c r="G1656" i="1"/>
  <c r="G1655" i="1"/>
  <c r="G1654" i="1"/>
  <c r="G1671" i="1"/>
  <c r="G1670" i="1"/>
  <c r="G1669" i="1"/>
  <c r="G1668" i="1"/>
  <c r="G1667" i="1"/>
  <c r="G1666" i="1"/>
  <c r="G1665" i="1"/>
  <c r="G1664" i="1"/>
  <c r="G1679" i="1"/>
  <c r="G1678" i="1"/>
  <c r="G1677" i="1"/>
  <c r="G1676" i="1"/>
  <c r="G1675" i="1"/>
  <c r="G1674" i="1"/>
  <c r="G1673" i="1"/>
  <c r="G1672" i="1"/>
  <c r="G1687" i="1"/>
  <c r="G1686" i="1"/>
  <c r="G1685" i="1"/>
  <c r="G1684" i="1"/>
  <c r="G1683" i="1"/>
  <c r="G1682" i="1"/>
  <c r="G1681" i="1"/>
  <c r="G1680" i="1"/>
  <c r="G1695" i="1"/>
  <c r="G1694" i="1"/>
  <c r="G1693" i="1"/>
  <c r="G1692" i="1"/>
  <c r="G1691" i="1"/>
  <c r="G1690" i="1"/>
  <c r="G1689" i="1"/>
  <c r="G1688" i="1"/>
  <c r="G1703" i="1"/>
  <c r="G1702" i="1"/>
  <c r="G1701" i="1"/>
  <c r="G1700" i="1"/>
  <c r="G1699" i="1"/>
  <c r="G1698" i="1"/>
  <c r="G1697" i="1"/>
  <c r="G1696" i="1"/>
  <c r="G1711" i="1"/>
  <c r="G1710" i="1"/>
  <c r="G1709" i="1"/>
  <c r="G1708" i="1"/>
  <c r="G1707" i="1"/>
  <c r="G1706" i="1"/>
  <c r="G1705" i="1"/>
  <c r="G1704" i="1"/>
  <c r="G1720" i="1"/>
  <c r="G1719" i="1"/>
  <c r="G1718" i="1"/>
  <c r="G1717" i="1"/>
  <c r="G1716" i="1"/>
  <c r="G1715" i="1"/>
  <c r="G1714" i="1"/>
  <c r="G1713" i="1"/>
  <c r="G1729" i="1"/>
  <c r="G1728" i="1"/>
  <c r="G1727" i="1"/>
  <c r="G1726" i="1"/>
  <c r="G1725" i="1"/>
  <c r="G1724" i="1"/>
  <c r="G1723" i="1"/>
  <c r="G1722" i="1"/>
  <c r="G1739" i="1"/>
  <c r="G1738" i="1"/>
  <c r="G1737" i="1"/>
  <c r="G1736" i="1"/>
  <c r="G1735" i="1"/>
  <c r="G1734" i="1"/>
  <c r="G1733" i="1"/>
  <c r="G1732" i="1"/>
  <c r="G1747" i="1"/>
  <c r="G1746" i="1"/>
  <c r="G1745" i="1"/>
  <c r="G1744" i="1"/>
  <c r="G1743" i="1"/>
  <c r="G1742" i="1"/>
  <c r="G1741" i="1"/>
  <c r="G1740" i="1"/>
  <c r="G1755" i="1"/>
  <c r="G1754" i="1"/>
  <c r="G1753" i="1"/>
  <c r="G1752" i="1"/>
  <c r="G1751" i="1"/>
  <c r="G1750" i="1"/>
  <c r="G1749" i="1"/>
  <c r="G1748" i="1"/>
  <c r="G1763" i="1"/>
  <c r="G1762" i="1"/>
  <c r="G1761" i="1"/>
  <c r="G1760" i="1"/>
  <c r="G1759" i="1"/>
  <c r="G1758" i="1"/>
  <c r="G1757" i="1"/>
  <c r="G1756" i="1"/>
  <c r="G1771" i="1"/>
  <c r="G1770" i="1"/>
  <c r="G1769" i="1"/>
  <c r="G1768" i="1"/>
  <c r="G1767" i="1"/>
  <c r="G1766" i="1"/>
  <c r="G1765" i="1"/>
  <c r="G1764" i="1"/>
  <c r="G1779" i="1"/>
  <c r="G1778" i="1"/>
  <c r="G1777" i="1"/>
  <c r="G1776" i="1"/>
  <c r="G1775" i="1"/>
  <c r="G1774" i="1"/>
  <c r="G1773" i="1"/>
  <c r="G1772" i="1"/>
  <c r="G1787" i="1"/>
  <c r="G1786" i="1"/>
  <c r="G1785" i="1"/>
  <c r="G1784" i="1"/>
  <c r="G1783" i="1"/>
  <c r="G1782" i="1"/>
  <c r="G1781" i="1"/>
  <c r="G1780" i="1"/>
  <c r="G1795" i="1"/>
  <c r="G1794" i="1"/>
  <c r="G1793" i="1"/>
  <c r="G1792" i="1"/>
  <c r="G1791" i="1"/>
  <c r="G1790" i="1"/>
  <c r="G1789" i="1"/>
  <c r="G1788" i="1"/>
  <c r="G1803" i="1"/>
  <c r="G1802" i="1"/>
  <c r="G1801" i="1"/>
  <c r="G1800" i="1"/>
  <c r="G1799" i="1"/>
  <c r="G1798" i="1"/>
  <c r="G1797" i="1"/>
  <c r="G1796" i="1"/>
  <c r="G1811" i="1"/>
  <c r="G1810" i="1"/>
  <c r="G1809" i="1"/>
  <c r="G1808" i="1"/>
  <c r="G1807" i="1"/>
  <c r="G1806" i="1"/>
  <c r="G1805" i="1"/>
  <c r="G1804" i="1"/>
  <c r="G1819" i="1"/>
  <c r="G1818" i="1"/>
  <c r="G1817" i="1"/>
  <c r="G1816" i="1"/>
  <c r="G1815" i="1"/>
  <c r="G1814" i="1"/>
  <c r="G1813" i="1"/>
  <c r="G1812" i="1"/>
  <c r="G1827" i="1"/>
  <c r="G1826" i="1"/>
  <c r="G1825" i="1"/>
  <c r="G1824" i="1"/>
  <c r="G1823" i="1"/>
  <c r="G1822" i="1"/>
  <c r="G1821" i="1"/>
  <c r="G1820" i="1"/>
  <c r="G1835" i="1"/>
  <c r="G1834" i="1"/>
  <c r="G1833" i="1"/>
  <c r="G1832" i="1"/>
  <c r="G1831" i="1"/>
  <c r="G1830" i="1"/>
  <c r="G1829" i="1"/>
  <c r="G1828" i="1"/>
  <c r="G1843" i="1"/>
  <c r="G1842" i="1"/>
  <c r="G1841" i="1"/>
  <c r="G1840" i="1"/>
  <c r="G1839" i="1"/>
  <c r="G1838" i="1"/>
  <c r="G1837" i="1"/>
  <c r="G1836" i="1"/>
  <c r="G1852" i="1"/>
  <c r="G1851" i="1"/>
  <c r="G1850" i="1"/>
  <c r="G1849" i="1"/>
  <c r="G1848" i="1"/>
  <c r="G1847" i="1"/>
  <c r="G1846" i="1"/>
  <c r="G1845" i="1"/>
  <c r="G1861" i="1"/>
  <c r="G1860" i="1"/>
  <c r="G1859" i="1"/>
  <c r="G1858" i="1"/>
  <c r="G1857" i="1"/>
  <c r="G1856" i="1"/>
  <c r="G1855" i="1"/>
  <c r="G1854" i="1"/>
  <c r="G1870" i="1"/>
  <c r="G1869" i="1"/>
  <c r="G1868" i="1"/>
  <c r="G1867" i="1"/>
  <c r="G1866" i="1"/>
  <c r="G1865" i="1"/>
  <c r="G1864" i="1"/>
  <c r="G1863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880" i="1"/>
  <c r="G1879" i="1"/>
  <c r="G1878" i="1"/>
  <c r="G1877" i="1"/>
  <c r="G1876" i="1"/>
  <c r="G1875" i="1"/>
  <c r="G1874" i="1"/>
  <c r="G1873" i="1"/>
  <c r="G1928" i="1"/>
  <c r="G1927" i="1"/>
  <c r="G1926" i="1"/>
  <c r="G1925" i="1"/>
  <c r="G1924" i="1"/>
  <c r="G1923" i="1"/>
  <c r="G1922" i="1"/>
  <c r="G1921" i="1"/>
  <c r="G2056" i="1"/>
  <c r="G2055" i="1"/>
  <c r="G2054" i="1"/>
  <c r="G2053" i="1"/>
  <c r="G2052" i="1"/>
  <c r="G2051" i="1"/>
  <c r="G2050" i="1"/>
  <c r="G2049" i="1"/>
  <c r="G1984" i="1"/>
  <c r="G1983" i="1"/>
  <c r="G1982" i="1"/>
  <c r="G1981" i="1"/>
  <c r="G1980" i="1"/>
  <c r="G1979" i="1"/>
  <c r="G1978" i="1"/>
  <c r="G1977" i="1"/>
  <c r="G1992" i="1"/>
  <c r="G1991" i="1"/>
  <c r="G1990" i="1"/>
  <c r="G1989" i="1"/>
  <c r="G1988" i="1"/>
  <c r="G1987" i="1"/>
  <c r="G1986" i="1"/>
  <c r="G1985" i="1"/>
  <c r="G2000" i="1"/>
  <c r="G1999" i="1"/>
  <c r="G1998" i="1"/>
  <c r="G1997" i="1"/>
  <c r="G1996" i="1"/>
  <c r="G1995" i="1"/>
  <c r="G1994" i="1"/>
  <c r="G1993" i="1"/>
  <c r="G2008" i="1"/>
  <c r="G2007" i="1"/>
  <c r="G2006" i="1"/>
  <c r="G2005" i="1"/>
  <c r="G2004" i="1"/>
  <c r="G2003" i="1"/>
  <c r="G2002" i="1"/>
  <c r="G2001" i="1"/>
  <c r="G2016" i="1"/>
  <c r="G2015" i="1"/>
  <c r="G2014" i="1"/>
  <c r="G2013" i="1"/>
  <c r="G2012" i="1"/>
  <c r="G2011" i="1"/>
  <c r="G2010" i="1"/>
  <c r="G2009" i="1"/>
  <c r="G2024" i="1"/>
  <c r="G2023" i="1"/>
  <c r="G2022" i="1"/>
  <c r="G2021" i="1"/>
  <c r="G2020" i="1"/>
  <c r="G2019" i="1"/>
  <c r="G2018" i="1"/>
  <c r="G2017" i="1"/>
  <c r="G1920" i="1"/>
  <c r="G1919" i="1"/>
  <c r="G1918" i="1"/>
  <c r="G1917" i="1"/>
  <c r="G1916" i="1"/>
  <c r="G1915" i="1"/>
  <c r="G1914" i="1"/>
  <c r="G1913" i="1"/>
  <c r="G2040" i="1"/>
  <c r="G2039" i="1"/>
  <c r="G2038" i="1"/>
  <c r="G2037" i="1"/>
  <c r="G2036" i="1"/>
  <c r="G2035" i="1"/>
  <c r="G2034" i="1"/>
  <c r="G2033" i="1"/>
  <c r="G1936" i="1"/>
  <c r="G1935" i="1"/>
  <c r="G1934" i="1"/>
  <c r="G1933" i="1"/>
  <c r="G1932" i="1"/>
  <c r="G1931" i="1"/>
  <c r="G1930" i="1"/>
  <c r="G1929" i="1"/>
  <c r="G1944" i="1"/>
  <c r="G1943" i="1"/>
  <c r="G1942" i="1"/>
  <c r="G1941" i="1"/>
  <c r="G1940" i="1"/>
  <c r="G1939" i="1"/>
  <c r="G1938" i="1"/>
  <c r="G1937" i="1"/>
  <c r="G1952" i="1"/>
  <c r="G1951" i="1"/>
  <c r="G1950" i="1"/>
  <c r="G1949" i="1"/>
  <c r="G1948" i="1"/>
  <c r="G1947" i="1"/>
  <c r="G1946" i="1"/>
  <c r="G1945" i="1"/>
  <c r="G1960" i="1"/>
  <c r="G1959" i="1"/>
  <c r="G1958" i="1"/>
  <c r="G1957" i="1"/>
  <c r="G1956" i="1"/>
  <c r="G1955" i="1"/>
  <c r="G1954" i="1"/>
  <c r="G1953" i="1"/>
  <c r="G2120" i="1"/>
  <c r="G2119" i="1"/>
  <c r="G2118" i="1"/>
  <c r="G2117" i="1"/>
  <c r="G2116" i="1"/>
  <c r="G2115" i="1"/>
  <c r="G2114" i="1"/>
  <c r="G2113" i="1"/>
  <c r="G2064" i="1"/>
  <c r="G2063" i="1"/>
  <c r="G2062" i="1"/>
  <c r="G2061" i="1"/>
  <c r="G2060" i="1"/>
  <c r="G2059" i="1"/>
  <c r="G2058" i="1"/>
  <c r="G2057" i="1"/>
  <c r="G2128" i="1"/>
  <c r="G2127" i="1"/>
  <c r="G2126" i="1"/>
  <c r="G2125" i="1"/>
  <c r="G2124" i="1"/>
  <c r="G2123" i="1"/>
  <c r="G2122" i="1"/>
  <c r="G2121" i="1"/>
  <c r="G2080" i="1"/>
  <c r="G2079" i="1"/>
  <c r="G2078" i="1"/>
  <c r="G2077" i="1"/>
  <c r="G2076" i="1"/>
  <c r="G2075" i="1"/>
  <c r="G2074" i="1"/>
  <c r="G2073" i="1"/>
  <c r="G2088" i="1"/>
  <c r="G2087" i="1"/>
  <c r="G2086" i="1"/>
  <c r="G2085" i="1"/>
  <c r="G2084" i="1"/>
  <c r="G2083" i="1"/>
  <c r="G2082" i="1"/>
  <c r="G2081" i="1"/>
  <c r="G1904" i="1"/>
  <c r="G1903" i="1"/>
  <c r="G1902" i="1"/>
  <c r="G1901" i="1"/>
  <c r="G1900" i="1"/>
  <c r="G1899" i="1"/>
  <c r="G1898" i="1"/>
  <c r="G1897" i="1"/>
  <c r="G1888" i="1"/>
  <c r="G1887" i="1"/>
  <c r="G1886" i="1"/>
  <c r="G1885" i="1"/>
  <c r="G1884" i="1"/>
  <c r="G1883" i="1"/>
  <c r="G1882" i="1"/>
  <c r="G1881" i="1"/>
  <c r="G1896" i="1"/>
  <c r="G1895" i="1"/>
  <c r="G1894" i="1"/>
  <c r="G1893" i="1"/>
  <c r="G1892" i="1"/>
  <c r="G1891" i="1"/>
  <c r="G1890" i="1"/>
  <c r="G1889" i="1"/>
  <c r="G2032" i="1"/>
  <c r="G2031" i="1"/>
  <c r="G2030" i="1"/>
  <c r="G2029" i="1"/>
  <c r="G2028" i="1"/>
  <c r="G2027" i="1"/>
  <c r="G2026" i="1"/>
  <c r="G2025" i="1"/>
  <c r="G2048" i="1"/>
  <c r="G2047" i="1"/>
  <c r="G2046" i="1"/>
  <c r="G2045" i="1"/>
  <c r="G2044" i="1"/>
  <c r="G2043" i="1"/>
  <c r="G2042" i="1"/>
  <c r="G2041" i="1"/>
  <c r="G2096" i="1"/>
  <c r="G2095" i="1"/>
  <c r="G2094" i="1"/>
  <c r="G2093" i="1"/>
  <c r="G2092" i="1"/>
  <c r="G2091" i="1"/>
  <c r="G2090" i="1"/>
  <c r="G2089" i="1"/>
  <c r="G1912" i="1"/>
  <c r="G1911" i="1"/>
  <c r="G1910" i="1"/>
  <c r="G1909" i="1"/>
  <c r="G1908" i="1"/>
  <c r="G1907" i="1"/>
  <c r="G1906" i="1"/>
  <c r="G1905" i="1"/>
  <c r="G2104" i="1"/>
  <c r="G2103" i="1"/>
  <c r="G2102" i="1"/>
  <c r="G2101" i="1"/>
  <c r="G2100" i="1"/>
  <c r="G2099" i="1"/>
  <c r="G2098" i="1"/>
  <c r="G2097" i="1"/>
  <c r="G2112" i="1"/>
  <c r="G2111" i="1"/>
  <c r="G2110" i="1"/>
  <c r="G2109" i="1"/>
  <c r="G2108" i="1"/>
  <c r="G2107" i="1"/>
  <c r="G2106" i="1"/>
  <c r="G2105" i="1"/>
  <c r="G2136" i="1"/>
  <c r="G2135" i="1"/>
  <c r="G2134" i="1"/>
  <c r="G2133" i="1"/>
  <c r="G2132" i="1"/>
  <c r="G2131" i="1"/>
  <c r="G2130" i="1"/>
  <c r="G2129" i="1"/>
  <c r="G2072" i="1"/>
  <c r="G2071" i="1"/>
  <c r="G2070" i="1"/>
  <c r="G2069" i="1"/>
  <c r="G2068" i="1"/>
  <c r="G2067" i="1"/>
  <c r="G2066" i="1"/>
  <c r="G2065" i="1"/>
  <c r="G2152" i="1"/>
  <c r="G2151" i="1"/>
  <c r="G2150" i="1"/>
  <c r="G2149" i="1"/>
  <c r="G2148" i="1"/>
  <c r="G2147" i="1"/>
  <c r="G2146" i="1"/>
  <c r="G2145" i="1"/>
  <c r="G2161" i="1"/>
  <c r="G2160" i="1"/>
  <c r="G2159" i="1"/>
  <c r="G2158" i="1"/>
  <c r="G2157" i="1"/>
  <c r="G2156" i="1"/>
  <c r="G2155" i="1"/>
  <c r="G2154" i="1"/>
  <c r="G2171" i="1"/>
  <c r="G2170" i="1"/>
  <c r="G2169" i="1"/>
  <c r="G2168" i="1"/>
  <c r="G2167" i="1"/>
  <c r="G2166" i="1"/>
  <c r="G2165" i="1"/>
  <c r="G2164" i="1"/>
  <c r="G2179" i="1"/>
  <c r="G2178" i="1"/>
  <c r="G2177" i="1"/>
  <c r="G2176" i="1"/>
  <c r="G2175" i="1"/>
  <c r="G2174" i="1"/>
  <c r="G2173" i="1"/>
  <c r="G2172" i="1"/>
  <c r="G2187" i="1"/>
  <c r="G2186" i="1"/>
  <c r="G2185" i="1"/>
  <c r="G2184" i="1"/>
  <c r="G2183" i="1"/>
  <c r="G2182" i="1"/>
  <c r="G2181" i="1"/>
  <c r="G2180" i="1"/>
  <c r="G2195" i="1"/>
  <c r="G2194" i="1"/>
  <c r="G2193" i="1"/>
  <c r="G2192" i="1"/>
  <c r="G2191" i="1"/>
  <c r="G2190" i="1"/>
  <c r="G2189" i="1"/>
  <c r="G2188" i="1"/>
  <c r="G2203" i="1"/>
  <c r="G2202" i="1"/>
  <c r="G2201" i="1"/>
  <c r="G2200" i="1"/>
  <c r="G2199" i="1"/>
  <c r="G2198" i="1"/>
  <c r="G2197" i="1"/>
  <c r="G2196" i="1"/>
  <c r="G2221" i="1"/>
  <c r="G2220" i="1"/>
  <c r="G2219" i="1"/>
  <c r="G2218" i="1"/>
  <c r="G2217" i="1"/>
  <c r="G2216" i="1"/>
  <c r="G2215" i="1"/>
  <c r="G2214" i="1"/>
  <c r="G2277" i="1"/>
  <c r="G2276" i="1"/>
  <c r="G2275" i="1"/>
  <c r="G2274" i="1"/>
  <c r="G2273" i="1"/>
  <c r="G2272" i="1"/>
  <c r="G2271" i="1"/>
  <c r="G2270" i="1"/>
  <c r="G2253" i="1"/>
  <c r="G2252" i="1"/>
  <c r="G2251" i="1"/>
  <c r="G2250" i="1"/>
  <c r="G2249" i="1"/>
  <c r="G2248" i="1"/>
  <c r="G2247" i="1"/>
  <c r="G2246" i="1"/>
  <c r="G2261" i="1"/>
  <c r="G2260" i="1"/>
  <c r="G2259" i="1"/>
  <c r="G2258" i="1"/>
  <c r="G2257" i="1"/>
  <c r="G2256" i="1"/>
  <c r="G2255" i="1"/>
  <c r="G2254" i="1"/>
  <c r="G2269" i="1"/>
  <c r="G2268" i="1"/>
  <c r="G2267" i="1"/>
  <c r="G2266" i="1"/>
  <c r="G2265" i="1"/>
  <c r="G2264" i="1"/>
  <c r="G2263" i="1"/>
  <c r="G2262" i="1"/>
  <c r="G2213" i="1"/>
  <c r="G2212" i="1"/>
  <c r="G2211" i="1"/>
  <c r="G2210" i="1"/>
  <c r="G2209" i="1"/>
  <c r="G2208" i="1"/>
  <c r="G2207" i="1"/>
  <c r="G2206" i="1"/>
  <c r="G2229" i="1"/>
  <c r="G2228" i="1"/>
  <c r="G2227" i="1"/>
  <c r="G2226" i="1"/>
  <c r="G2225" i="1"/>
  <c r="G2224" i="1"/>
  <c r="G2223" i="1"/>
  <c r="G2222" i="1"/>
  <c r="G2237" i="1"/>
  <c r="G2236" i="1"/>
  <c r="G2235" i="1"/>
  <c r="G2234" i="1"/>
  <c r="G2233" i="1"/>
  <c r="G2232" i="1"/>
  <c r="G2231" i="1"/>
  <c r="G2230" i="1"/>
  <c r="G2245" i="1"/>
  <c r="G2244" i="1"/>
  <c r="G2243" i="1"/>
  <c r="G2242" i="1"/>
  <c r="G2241" i="1"/>
  <c r="G2240" i="1"/>
  <c r="G2239" i="1"/>
  <c r="G2238" i="1"/>
  <c r="G2285" i="1"/>
  <c r="G2284" i="1"/>
  <c r="G2283" i="1"/>
  <c r="G2282" i="1"/>
  <c r="G2281" i="1"/>
  <c r="G2280" i="1"/>
  <c r="G2279" i="1"/>
  <c r="G2278" i="1"/>
  <c r="G2294" i="1"/>
  <c r="G2293" i="1"/>
  <c r="G2292" i="1"/>
  <c r="G2291" i="1"/>
  <c r="G2290" i="1"/>
  <c r="G2289" i="1"/>
  <c r="G2288" i="1"/>
  <c r="G2287" i="1"/>
  <c r="G2304" i="1"/>
  <c r="G2303" i="1"/>
  <c r="G2302" i="1"/>
  <c r="G2301" i="1"/>
  <c r="G2300" i="1"/>
  <c r="G2299" i="1"/>
  <c r="G2298" i="1"/>
  <c r="G2297" i="1"/>
  <c r="G2312" i="1"/>
  <c r="G2311" i="1"/>
  <c r="G2310" i="1"/>
  <c r="G2309" i="1"/>
  <c r="G2308" i="1"/>
  <c r="G2307" i="1"/>
  <c r="G2306" i="1"/>
  <c r="G2305" i="1"/>
  <c r="G2320" i="1"/>
  <c r="G2319" i="1"/>
  <c r="G2318" i="1"/>
  <c r="G2317" i="1"/>
  <c r="G2316" i="1"/>
  <c r="G2315" i="1"/>
  <c r="G2314" i="1"/>
  <c r="G2313" i="1"/>
  <c r="G2328" i="1"/>
  <c r="G2327" i="1"/>
  <c r="G2326" i="1"/>
  <c r="G2325" i="1"/>
  <c r="G2324" i="1"/>
  <c r="G2323" i="1"/>
  <c r="G2322" i="1"/>
  <c r="G2321" i="1"/>
  <c r="G2336" i="1"/>
  <c r="G2335" i="1"/>
  <c r="G2334" i="1"/>
  <c r="G2333" i="1"/>
  <c r="G2332" i="1"/>
  <c r="G2331" i="1"/>
  <c r="G2330" i="1"/>
  <c r="G2329" i="1"/>
  <c r="G2344" i="1"/>
  <c r="G2343" i="1"/>
  <c r="G2342" i="1"/>
  <c r="G2341" i="1"/>
  <c r="G2340" i="1"/>
  <c r="G2339" i="1"/>
  <c r="G2338" i="1"/>
  <c r="G2337" i="1"/>
  <c r="G2352" i="1"/>
  <c r="G2351" i="1"/>
  <c r="G2350" i="1"/>
  <c r="G2349" i="1"/>
  <c r="G2348" i="1"/>
  <c r="G2347" i="1"/>
  <c r="G2346" i="1"/>
  <c r="G2345" i="1"/>
  <c r="G2360" i="1"/>
  <c r="G2359" i="1"/>
  <c r="G2358" i="1"/>
  <c r="G2357" i="1"/>
  <c r="G2356" i="1"/>
  <c r="G2355" i="1"/>
  <c r="G2354" i="1"/>
  <c r="G2353" i="1"/>
  <c r="G2368" i="1"/>
  <c r="G2367" i="1"/>
  <c r="G2366" i="1"/>
  <c r="G2365" i="1"/>
  <c r="G2364" i="1"/>
  <c r="G2363" i="1"/>
  <c r="G2362" i="1"/>
  <c r="G2361" i="1"/>
  <c r="G2376" i="1"/>
  <c r="G2375" i="1"/>
  <c r="G2374" i="1"/>
  <c r="G2373" i="1"/>
  <c r="G2372" i="1"/>
  <c r="G2371" i="1"/>
  <c r="G2370" i="1"/>
  <c r="G2369" i="1"/>
  <c r="G2384" i="1"/>
  <c r="G2383" i="1"/>
  <c r="G2382" i="1"/>
  <c r="G2381" i="1"/>
  <c r="G2380" i="1"/>
  <c r="G2379" i="1"/>
  <c r="G2378" i="1"/>
  <c r="G2377" i="1"/>
  <c r="G2392" i="1"/>
  <c r="G2391" i="1"/>
  <c r="G2390" i="1"/>
  <c r="G2389" i="1"/>
  <c r="G2388" i="1"/>
  <c r="G2387" i="1"/>
  <c r="G2386" i="1"/>
  <c r="G2385" i="1"/>
  <c r="G2400" i="1"/>
  <c r="G2399" i="1"/>
  <c r="G2398" i="1"/>
  <c r="G2397" i="1"/>
  <c r="G2396" i="1"/>
  <c r="G2395" i="1"/>
  <c r="G2394" i="1"/>
  <c r="G2393" i="1"/>
  <c r="G2426" i="1"/>
  <c r="G2425" i="1"/>
  <c r="G2424" i="1"/>
  <c r="G2423" i="1"/>
  <c r="G2422" i="1"/>
  <c r="G2421" i="1"/>
  <c r="G2420" i="1"/>
  <c r="G2419" i="1"/>
  <c r="G2410" i="1"/>
  <c r="G2409" i="1"/>
  <c r="G2408" i="1"/>
  <c r="G2407" i="1"/>
  <c r="G2406" i="1"/>
  <c r="G2405" i="1"/>
  <c r="G2404" i="1"/>
  <c r="G2403" i="1"/>
  <c r="G2418" i="1"/>
  <c r="G2417" i="1"/>
  <c r="G2416" i="1"/>
  <c r="G2415" i="1"/>
  <c r="G2414" i="1"/>
  <c r="G2413" i="1"/>
  <c r="G2412" i="1"/>
  <c r="G2411" i="1"/>
  <c r="G2434" i="1"/>
  <c r="G2433" i="1"/>
  <c r="G2432" i="1"/>
  <c r="G2431" i="1"/>
  <c r="G2430" i="1"/>
  <c r="G2429" i="1"/>
  <c r="G2428" i="1"/>
  <c r="G2427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58" i="1"/>
  <c r="G2457" i="1"/>
  <c r="G2456" i="1"/>
  <c r="G2455" i="1"/>
  <c r="G2454" i="1"/>
  <c r="G2453" i="1"/>
  <c r="G2452" i="1"/>
  <c r="G2451" i="1"/>
  <c r="G2467" i="1"/>
  <c r="G2466" i="1"/>
  <c r="G2465" i="1"/>
  <c r="G2464" i="1"/>
  <c r="G2463" i="1"/>
  <c r="G2462" i="1"/>
  <c r="G2461" i="1"/>
  <c r="G2460" i="1"/>
  <c r="G2477" i="1"/>
  <c r="G2476" i="1"/>
  <c r="G2475" i="1"/>
  <c r="G2474" i="1"/>
  <c r="G2473" i="1"/>
  <c r="G2472" i="1"/>
  <c r="G2471" i="1"/>
  <c r="G2470" i="1"/>
  <c r="G2485" i="1"/>
  <c r="G2484" i="1"/>
  <c r="G2483" i="1"/>
  <c r="G2482" i="1"/>
  <c r="G2481" i="1"/>
  <c r="G2480" i="1"/>
  <c r="G2479" i="1"/>
  <c r="G2478" i="1"/>
  <c r="G2493" i="1"/>
  <c r="G2492" i="1"/>
  <c r="G2491" i="1"/>
  <c r="G2490" i="1"/>
  <c r="G2489" i="1"/>
  <c r="G2488" i="1"/>
  <c r="G2487" i="1"/>
  <c r="G2486" i="1"/>
  <c r="G2501" i="1"/>
  <c r="G2500" i="1"/>
  <c r="G2499" i="1"/>
  <c r="G2498" i="1"/>
  <c r="G2497" i="1"/>
  <c r="G2496" i="1"/>
  <c r="G2495" i="1"/>
  <c r="G2494" i="1"/>
  <c r="G2509" i="1"/>
  <c r="G2508" i="1"/>
  <c r="G2507" i="1"/>
  <c r="G2506" i="1"/>
  <c r="G2505" i="1"/>
  <c r="G2504" i="1"/>
  <c r="G2503" i="1"/>
  <c r="G2502" i="1"/>
  <c r="G2517" i="1"/>
  <c r="G2516" i="1"/>
  <c r="G2515" i="1"/>
  <c r="G2514" i="1"/>
  <c r="G2513" i="1"/>
  <c r="G2512" i="1"/>
  <c r="G2511" i="1"/>
  <c r="G2510" i="1"/>
  <c r="G2525" i="1"/>
  <c r="G2524" i="1"/>
  <c r="G2523" i="1"/>
  <c r="G2522" i="1"/>
  <c r="G2521" i="1"/>
  <c r="G2520" i="1"/>
  <c r="G2519" i="1"/>
  <c r="G2518" i="1"/>
  <c r="G2533" i="1"/>
  <c r="G2532" i="1"/>
  <c r="G2531" i="1"/>
  <c r="G2530" i="1"/>
  <c r="G2529" i="1"/>
  <c r="G2528" i="1"/>
  <c r="G2527" i="1"/>
  <c r="G2526" i="1"/>
  <c r="G2541" i="1"/>
  <c r="G2540" i="1"/>
  <c r="G2539" i="1"/>
  <c r="G2538" i="1"/>
  <c r="G2537" i="1"/>
  <c r="G2536" i="1"/>
  <c r="G2535" i="1"/>
  <c r="G2534" i="1"/>
  <c r="G2559" i="1"/>
  <c r="G2558" i="1"/>
  <c r="G2557" i="1"/>
  <c r="G2556" i="1"/>
  <c r="G2555" i="1"/>
  <c r="G2554" i="1"/>
  <c r="G2553" i="1"/>
  <c r="G2552" i="1"/>
  <c r="G2567" i="1"/>
  <c r="G2566" i="1"/>
  <c r="G2565" i="1"/>
  <c r="G2564" i="1"/>
  <c r="G2563" i="1"/>
  <c r="G2562" i="1"/>
  <c r="G2561" i="1"/>
  <c r="G2560" i="1"/>
  <c r="G2576" i="1"/>
  <c r="G2575" i="1"/>
  <c r="G2574" i="1"/>
  <c r="G2573" i="1"/>
  <c r="G2572" i="1"/>
  <c r="G2571" i="1"/>
  <c r="G2570" i="1"/>
  <c r="G2569" i="1"/>
  <c r="G2586" i="1"/>
  <c r="G2585" i="1"/>
  <c r="G2584" i="1"/>
  <c r="G2583" i="1"/>
  <c r="G2582" i="1"/>
  <c r="G2581" i="1"/>
  <c r="G2580" i="1"/>
  <c r="G2579" i="1"/>
  <c r="G2595" i="1"/>
  <c r="G2594" i="1"/>
  <c r="G2593" i="1"/>
  <c r="G2592" i="1"/>
  <c r="G2591" i="1"/>
  <c r="G2590" i="1"/>
  <c r="G2589" i="1"/>
  <c r="G2588" i="1"/>
  <c r="G2604" i="1"/>
  <c r="G2603" i="1"/>
  <c r="G2602" i="1"/>
  <c r="G2601" i="1"/>
  <c r="G2600" i="1"/>
  <c r="G2599" i="1"/>
  <c r="G2598" i="1"/>
  <c r="G2597" i="1"/>
  <c r="G2612" i="1"/>
  <c r="G2611" i="1"/>
  <c r="G2610" i="1"/>
  <c r="G2609" i="1"/>
  <c r="G2608" i="1"/>
  <c r="G2607" i="1"/>
  <c r="G2606" i="1"/>
  <c r="G2605" i="1"/>
  <c r="G2621" i="1"/>
  <c r="G2620" i="1"/>
  <c r="G2619" i="1"/>
  <c r="G2618" i="1"/>
  <c r="G2617" i="1"/>
  <c r="G2616" i="1"/>
  <c r="G2615" i="1"/>
  <c r="G2614" i="1"/>
  <c r="G2631" i="1"/>
  <c r="G2630" i="1"/>
  <c r="G2629" i="1"/>
  <c r="G2628" i="1"/>
  <c r="G2627" i="1"/>
  <c r="G2626" i="1"/>
  <c r="G2625" i="1"/>
  <c r="G2624" i="1"/>
  <c r="G2639" i="1"/>
  <c r="G2638" i="1"/>
  <c r="G2637" i="1"/>
  <c r="G2636" i="1"/>
  <c r="G2635" i="1"/>
  <c r="G2634" i="1"/>
  <c r="G2633" i="1"/>
  <c r="G2632" i="1"/>
  <c r="G2647" i="1"/>
  <c r="G2646" i="1"/>
  <c r="G2645" i="1"/>
  <c r="G2644" i="1"/>
  <c r="G2643" i="1"/>
  <c r="G2642" i="1"/>
  <c r="G2641" i="1"/>
  <c r="G2640" i="1"/>
  <c r="G2655" i="1"/>
  <c r="G2654" i="1"/>
  <c r="G2653" i="1"/>
  <c r="G2652" i="1"/>
  <c r="G2651" i="1"/>
  <c r="G2650" i="1"/>
  <c r="G2649" i="1"/>
  <c r="G2648" i="1"/>
  <c r="G2663" i="1"/>
  <c r="G2662" i="1"/>
  <c r="G2661" i="1"/>
  <c r="G2660" i="1"/>
  <c r="G2659" i="1"/>
  <c r="G2658" i="1"/>
  <c r="G2657" i="1"/>
  <c r="G2656" i="1"/>
  <c r="G2671" i="1"/>
  <c r="G2670" i="1"/>
  <c r="G2669" i="1"/>
  <c r="G2668" i="1"/>
  <c r="G2667" i="1"/>
  <c r="G2666" i="1"/>
  <c r="G2665" i="1"/>
  <c r="G2664" i="1"/>
  <c r="G2679" i="1"/>
  <c r="G2678" i="1"/>
  <c r="G2677" i="1"/>
  <c r="G2676" i="1"/>
  <c r="G2675" i="1"/>
  <c r="G2674" i="1"/>
  <c r="G2673" i="1"/>
  <c r="G2672" i="1"/>
  <c r="G2687" i="1"/>
  <c r="G2686" i="1"/>
  <c r="G2685" i="1"/>
  <c r="G2684" i="1"/>
  <c r="G2683" i="1"/>
  <c r="G2682" i="1"/>
  <c r="G2681" i="1"/>
  <c r="G2680" i="1"/>
  <c r="G2695" i="1"/>
  <c r="G2694" i="1"/>
  <c r="G2693" i="1"/>
  <c r="G2692" i="1"/>
  <c r="G2691" i="1"/>
  <c r="G2690" i="1"/>
  <c r="G2689" i="1"/>
  <c r="G2688" i="1"/>
  <c r="G2703" i="1"/>
  <c r="G2702" i="1"/>
  <c r="G2701" i="1"/>
  <c r="G2700" i="1"/>
  <c r="G2699" i="1"/>
  <c r="G2698" i="1"/>
  <c r="G2697" i="1"/>
  <c r="G2696" i="1"/>
  <c r="G2711" i="1"/>
  <c r="G2710" i="1"/>
  <c r="G2709" i="1"/>
  <c r="G2708" i="1"/>
  <c r="G2707" i="1"/>
  <c r="G2706" i="1"/>
  <c r="G2705" i="1"/>
  <c r="G2704" i="1"/>
  <c r="G2719" i="1"/>
  <c r="G2718" i="1"/>
  <c r="G2717" i="1"/>
  <c r="G2716" i="1"/>
  <c r="G2715" i="1"/>
  <c r="G2714" i="1"/>
  <c r="G2713" i="1"/>
  <c r="G2712" i="1"/>
  <c r="G2727" i="1"/>
  <c r="G2726" i="1"/>
  <c r="G2725" i="1"/>
  <c r="G2724" i="1"/>
  <c r="G2723" i="1"/>
  <c r="G2722" i="1"/>
  <c r="G2721" i="1"/>
  <c r="G2720" i="1"/>
  <c r="G2735" i="1"/>
  <c r="G2734" i="1"/>
  <c r="G2733" i="1"/>
  <c r="G2732" i="1"/>
  <c r="G2731" i="1"/>
  <c r="G2730" i="1"/>
  <c r="G2729" i="1"/>
  <c r="G2728" i="1"/>
  <c r="G2743" i="1"/>
  <c r="G2742" i="1"/>
  <c r="G2741" i="1"/>
  <c r="G2740" i="1"/>
  <c r="G2739" i="1"/>
  <c r="G2738" i="1"/>
  <c r="G2737" i="1"/>
  <c r="G2736" i="1"/>
  <c r="G2751" i="1"/>
  <c r="G2750" i="1"/>
  <c r="G2749" i="1"/>
  <c r="G2748" i="1"/>
  <c r="G2747" i="1"/>
  <c r="G2746" i="1"/>
  <c r="G2745" i="1"/>
  <c r="G2744" i="1"/>
  <c r="G2759" i="1"/>
  <c r="G2758" i="1"/>
  <c r="G2757" i="1"/>
  <c r="G2756" i="1"/>
  <c r="G2755" i="1"/>
  <c r="G2754" i="1"/>
  <c r="G2753" i="1"/>
  <c r="G2752" i="1"/>
  <c r="G2767" i="1"/>
  <c r="G2766" i="1"/>
  <c r="G2765" i="1"/>
  <c r="G2764" i="1"/>
  <c r="G2763" i="1"/>
  <c r="G2762" i="1"/>
  <c r="G2761" i="1"/>
  <c r="G2760" i="1"/>
  <c r="G2775" i="1"/>
  <c r="G2774" i="1"/>
  <c r="G2773" i="1"/>
  <c r="G2772" i="1"/>
  <c r="G2771" i="1"/>
  <c r="G2770" i="1"/>
  <c r="G2769" i="1"/>
  <c r="G2768" i="1"/>
  <c r="G2783" i="1"/>
  <c r="G2782" i="1"/>
  <c r="G2781" i="1"/>
  <c r="G2780" i="1"/>
  <c r="G2779" i="1"/>
  <c r="G2778" i="1"/>
  <c r="G2777" i="1"/>
  <c r="G2776" i="1"/>
  <c r="G2791" i="1"/>
  <c r="G2790" i="1"/>
  <c r="G2789" i="1"/>
  <c r="G2788" i="1"/>
  <c r="G2787" i="1"/>
  <c r="G2786" i="1"/>
  <c r="G2785" i="1"/>
  <c r="G2784" i="1"/>
  <c r="G2799" i="1"/>
  <c r="G2798" i="1"/>
  <c r="G2797" i="1"/>
  <c r="G2796" i="1"/>
  <c r="G2795" i="1"/>
  <c r="G2794" i="1"/>
  <c r="G2793" i="1"/>
  <c r="G2792" i="1"/>
  <c r="G2807" i="1"/>
  <c r="G2806" i="1"/>
  <c r="G2805" i="1"/>
  <c r="G2804" i="1"/>
  <c r="G2803" i="1"/>
  <c r="G2802" i="1"/>
  <c r="G2801" i="1"/>
  <c r="G2800" i="1"/>
  <c r="G2815" i="1"/>
  <c r="G2814" i="1"/>
  <c r="G2813" i="1"/>
  <c r="G2812" i="1"/>
  <c r="G2811" i="1"/>
  <c r="G2810" i="1"/>
  <c r="G2809" i="1"/>
  <c r="G2808" i="1"/>
  <c r="G2823" i="1"/>
  <c r="G2822" i="1"/>
  <c r="G2821" i="1"/>
  <c r="G2820" i="1"/>
  <c r="G2819" i="1"/>
  <c r="G2818" i="1"/>
  <c r="G2817" i="1"/>
  <c r="G2816" i="1"/>
  <c r="G2831" i="1"/>
  <c r="G2830" i="1"/>
  <c r="G2829" i="1"/>
  <c r="G2828" i="1"/>
  <c r="G2827" i="1"/>
  <c r="G2826" i="1"/>
  <c r="G2825" i="1"/>
  <c r="G2824" i="1"/>
  <c r="G2839" i="1"/>
  <c r="G2838" i="1"/>
  <c r="G2837" i="1"/>
  <c r="G2836" i="1"/>
  <c r="G2835" i="1"/>
  <c r="G2834" i="1"/>
  <c r="G2833" i="1"/>
  <c r="G2832" i="1"/>
  <c r="G2847" i="1"/>
  <c r="G2846" i="1"/>
  <c r="G2845" i="1"/>
  <c r="G2844" i="1"/>
  <c r="G2843" i="1"/>
  <c r="G2842" i="1"/>
  <c r="G2841" i="1"/>
  <c r="G2840" i="1"/>
  <c r="G2855" i="1"/>
  <c r="G2854" i="1"/>
  <c r="G2853" i="1"/>
  <c r="G2852" i="1"/>
  <c r="G2851" i="1"/>
  <c r="G2850" i="1"/>
  <c r="G2849" i="1"/>
  <c r="G2848" i="1"/>
  <c r="G2863" i="1"/>
  <c r="G2862" i="1"/>
  <c r="G2861" i="1"/>
  <c r="G2860" i="1"/>
  <c r="G2859" i="1"/>
  <c r="G2858" i="1"/>
  <c r="G2857" i="1"/>
  <c r="G2856" i="1"/>
  <c r="G2871" i="1"/>
  <c r="G2870" i="1"/>
  <c r="G2869" i="1"/>
  <c r="G2868" i="1"/>
  <c r="G2867" i="1"/>
  <c r="G2866" i="1"/>
  <c r="G2865" i="1"/>
  <c r="G2864" i="1"/>
  <c r="G2879" i="1"/>
  <c r="G2878" i="1"/>
  <c r="G2877" i="1"/>
  <c r="G2876" i="1"/>
  <c r="G2875" i="1"/>
  <c r="G2874" i="1"/>
  <c r="G2873" i="1"/>
  <c r="G2872" i="1"/>
  <c r="G2887" i="1"/>
  <c r="G2886" i="1"/>
  <c r="G2885" i="1"/>
  <c r="G2884" i="1"/>
  <c r="G2883" i="1"/>
  <c r="G2882" i="1"/>
  <c r="G2881" i="1"/>
  <c r="G2880" i="1"/>
  <c r="G2895" i="1"/>
  <c r="G2894" i="1"/>
  <c r="G2893" i="1"/>
  <c r="G2892" i="1"/>
  <c r="G2891" i="1"/>
  <c r="G2890" i="1"/>
  <c r="G2889" i="1"/>
  <c r="G2888" i="1"/>
  <c r="G2903" i="1"/>
  <c r="G2902" i="1"/>
  <c r="G2901" i="1"/>
  <c r="G2900" i="1"/>
  <c r="G2899" i="1"/>
  <c r="G2898" i="1"/>
  <c r="G2897" i="1"/>
  <c r="G2896" i="1"/>
  <c r="G2911" i="1"/>
  <c r="G2910" i="1"/>
  <c r="G2909" i="1"/>
  <c r="G2908" i="1"/>
  <c r="G2907" i="1"/>
  <c r="G2906" i="1"/>
  <c r="G2905" i="1"/>
  <c r="G2904" i="1"/>
  <c r="G2919" i="1"/>
  <c r="G2918" i="1"/>
  <c r="G2917" i="1"/>
  <c r="G2916" i="1"/>
  <c r="G2915" i="1"/>
  <c r="G2914" i="1"/>
  <c r="G2913" i="1"/>
  <c r="G2912" i="1"/>
  <c r="G2927" i="1"/>
  <c r="G2926" i="1"/>
  <c r="G2925" i="1"/>
  <c r="G2924" i="1"/>
  <c r="G2923" i="1"/>
  <c r="G2922" i="1"/>
  <c r="G2921" i="1"/>
  <c r="G2920" i="1"/>
  <c r="G2935" i="1"/>
  <c r="G2934" i="1"/>
  <c r="G2933" i="1"/>
  <c r="G2932" i="1"/>
  <c r="G2931" i="1"/>
  <c r="G2930" i="1"/>
  <c r="G2929" i="1"/>
  <c r="G2928" i="1"/>
  <c r="G2943" i="1"/>
  <c r="G2942" i="1"/>
  <c r="G2941" i="1"/>
  <c r="G2940" i="1"/>
  <c r="G2939" i="1"/>
  <c r="G2938" i="1"/>
  <c r="G2937" i="1"/>
  <c r="G2936" i="1"/>
  <c r="G2951" i="1"/>
  <c r="G2950" i="1"/>
  <c r="G2949" i="1"/>
  <c r="G2948" i="1"/>
  <c r="G2947" i="1"/>
  <c r="G2946" i="1"/>
  <c r="G2945" i="1"/>
  <c r="G2944" i="1"/>
  <c r="G2959" i="1"/>
  <c r="G2958" i="1"/>
  <c r="G2957" i="1"/>
  <c r="G2956" i="1"/>
  <c r="G2955" i="1"/>
  <c r="G2954" i="1"/>
  <c r="G2953" i="1"/>
  <c r="G2952" i="1"/>
  <c r="G2967" i="1"/>
  <c r="G2966" i="1"/>
  <c r="G2965" i="1"/>
  <c r="G2964" i="1"/>
  <c r="G2963" i="1"/>
  <c r="G2962" i="1"/>
  <c r="G2961" i="1"/>
  <c r="G2960" i="1"/>
  <c r="G2975" i="1"/>
  <c r="G2974" i="1"/>
  <c r="G2973" i="1"/>
  <c r="G2972" i="1"/>
  <c r="G2971" i="1"/>
  <c r="G2970" i="1"/>
  <c r="G2969" i="1"/>
  <c r="G2968" i="1"/>
  <c r="G2983" i="1"/>
  <c r="G2982" i="1"/>
  <c r="G2981" i="1"/>
  <c r="G2980" i="1"/>
  <c r="G2979" i="1"/>
  <c r="G2978" i="1"/>
  <c r="G2977" i="1"/>
  <c r="G2976" i="1"/>
  <c r="G2991" i="1"/>
  <c r="G2990" i="1"/>
  <c r="G2989" i="1"/>
  <c r="G2988" i="1"/>
  <c r="G2987" i="1"/>
  <c r="G2986" i="1"/>
  <c r="G2985" i="1"/>
  <c r="G2984" i="1"/>
  <c r="G2999" i="1"/>
  <c r="G2998" i="1"/>
  <c r="G2997" i="1"/>
  <c r="G2996" i="1"/>
  <c r="G2995" i="1"/>
  <c r="G2994" i="1"/>
  <c r="G2993" i="1"/>
  <c r="G2992" i="1"/>
  <c r="G3007" i="1"/>
  <c r="G3006" i="1"/>
  <c r="G3005" i="1"/>
  <c r="G3004" i="1"/>
  <c r="G3003" i="1"/>
  <c r="G3002" i="1"/>
  <c r="G3001" i="1"/>
  <c r="G3000" i="1"/>
  <c r="G3015" i="1"/>
  <c r="G3014" i="1"/>
  <c r="G3013" i="1"/>
  <c r="G3012" i="1"/>
  <c r="G3011" i="1"/>
  <c r="G3010" i="1"/>
  <c r="G3009" i="1"/>
  <c r="G3008" i="1"/>
  <c r="G3023" i="1"/>
  <c r="G3022" i="1"/>
  <c r="G3021" i="1"/>
  <c r="G3020" i="1"/>
  <c r="G3019" i="1"/>
  <c r="G3018" i="1"/>
  <c r="G3017" i="1"/>
  <c r="G3016" i="1"/>
  <c r="G3031" i="1"/>
  <c r="G3030" i="1"/>
  <c r="G3029" i="1"/>
  <c r="G3028" i="1"/>
  <c r="G3027" i="1"/>
  <c r="G3026" i="1"/>
  <c r="G3025" i="1"/>
  <c r="G3024" i="1"/>
  <c r="G3039" i="1"/>
  <c r="G3038" i="1"/>
  <c r="G3037" i="1"/>
  <c r="G3036" i="1"/>
  <c r="G3035" i="1"/>
  <c r="G3034" i="1"/>
  <c r="G3033" i="1"/>
  <c r="G3032" i="1"/>
  <c r="G3047" i="1"/>
  <c r="G3046" i="1"/>
  <c r="G3045" i="1"/>
  <c r="G3044" i="1"/>
  <c r="G3043" i="1"/>
  <c r="G3042" i="1"/>
  <c r="G3041" i="1"/>
  <c r="G3040" i="1"/>
  <c r="G3055" i="1"/>
  <c r="G3054" i="1"/>
  <c r="G3053" i="1"/>
  <c r="G3052" i="1"/>
  <c r="G3051" i="1"/>
  <c r="G3050" i="1"/>
  <c r="G3049" i="1"/>
  <c r="G3048" i="1"/>
  <c r="G3063" i="1"/>
  <c r="G3062" i="1"/>
  <c r="G3061" i="1"/>
  <c r="G3060" i="1"/>
  <c r="G3059" i="1"/>
  <c r="G3058" i="1"/>
  <c r="G3057" i="1"/>
  <c r="G3056" i="1"/>
  <c r="G3071" i="1"/>
  <c r="G3070" i="1"/>
  <c r="G3069" i="1"/>
  <c r="G3068" i="1"/>
  <c r="G3067" i="1"/>
  <c r="G3066" i="1"/>
  <c r="G3065" i="1"/>
  <c r="G3064" i="1"/>
  <c r="G3079" i="1"/>
  <c r="G3078" i="1"/>
  <c r="G3077" i="1"/>
  <c r="G3076" i="1"/>
  <c r="G3075" i="1"/>
  <c r="G3074" i="1"/>
  <c r="G3073" i="1"/>
  <c r="G3072" i="1"/>
  <c r="G3087" i="1"/>
  <c r="G3086" i="1"/>
  <c r="G3085" i="1"/>
  <c r="G3084" i="1"/>
  <c r="G3083" i="1"/>
  <c r="G3082" i="1"/>
  <c r="G3081" i="1"/>
  <c r="G3080" i="1"/>
  <c r="G3095" i="1"/>
  <c r="G3094" i="1"/>
  <c r="G3093" i="1"/>
  <c r="G3092" i="1"/>
  <c r="G3091" i="1"/>
  <c r="G3090" i="1"/>
  <c r="G3089" i="1"/>
  <c r="G3088" i="1"/>
  <c r="G3103" i="1"/>
  <c r="G3102" i="1"/>
  <c r="G3101" i="1"/>
  <c r="G3100" i="1"/>
  <c r="G3099" i="1"/>
  <c r="G3098" i="1"/>
  <c r="G3097" i="1"/>
  <c r="G3096" i="1"/>
  <c r="G3111" i="1"/>
  <c r="G3110" i="1"/>
  <c r="G3109" i="1"/>
  <c r="G3108" i="1"/>
  <c r="G3107" i="1"/>
  <c r="G3106" i="1"/>
  <c r="G3105" i="1"/>
  <c r="G3104" i="1"/>
  <c r="G3119" i="1"/>
  <c r="G3118" i="1"/>
  <c r="G3117" i="1"/>
  <c r="G3116" i="1"/>
  <c r="G3115" i="1"/>
  <c r="G3114" i="1"/>
  <c r="G3113" i="1"/>
  <c r="G3112" i="1"/>
  <c r="G3127" i="1"/>
  <c r="G3126" i="1"/>
  <c r="G3125" i="1"/>
  <c r="G3124" i="1"/>
  <c r="G3123" i="1"/>
  <c r="G3122" i="1"/>
  <c r="G3121" i="1"/>
  <c r="G3120" i="1"/>
  <c r="G3135" i="1"/>
  <c r="G3134" i="1"/>
  <c r="G3133" i="1"/>
  <c r="G3132" i="1"/>
  <c r="G3131" i="1"/>
  <c r="G3130" i="1"/>
  <c r="G3129" i="1"/>
  <c r="G3128" i="1"/>
  <c r="G3143" i="1"/>
  <c r="G3142" i="1"/>
  <c r="G3141" i="1"/>
  <c r="G3140" i="1"/>
  <c r="G3139" i="1"/>
  <c r="G3138" i="1"/>
  <c r="G3137" i="1"/>
  <c r="G3136" i="1"/>
  <c r="G3151" i="1"/>
  <c r="G3150" i="1"/>
  <c r="G3149" i="1"/>
  <c r="G3148" i="1"/>
  <c r="G3147" i="1"/>
  <c r="G3146" i="1"/>
  <c r="G3145" i="1"/>
  <c r="G3144" i="1"/>
  <c r="G3159" i="1"/>
  <c r="G3158" i="1"/>
  <c r="G3157" i="1"/>
  <c r="G3156" i="1"/>
  <c r="G3155" i="1"/>
  <c r="G3154" i="1"/>
  <c r="G3153" i="1"/>
  <c r="G3152" i="1"/>
  <c r="G3167" i="1"/>
  <c r="G3166" i="1"/>
  <c r="G3165" i="1"/>
  <c r="G3164" i="1"/>
  <c r="G3163" i="1"/>
  <c r="G3162" i="1"/>
  <c r="G3161" i="1"/>
  <c r="G3160" i="1"/>
  <c r="G3175" i="1"/>
  <c r="G3174" i="1"/>
  <c r="G3173" i="1"/>
  <c r="G3172" i="1"/>
  <c r="G3171" i="1"/>
  <c r="G3170" i="1"/>
  <c r="G3169" i="1"/>
  <c r="G3168" i="1"/>
  <c r="G3183" i="1"/>
  <c r="G3182" i="1"/>
  <c r="G3181" i="1"/>
  <c r="G3180" i="1"/>
  <c r="G3179" i="1"/>
  <c r="G3178" i="1"/>
  <c r="G3177" i="1"/>
  <c r="G3176" i="1"/>
  <c r="G3191" i="1"/>
  <c r="G3190" i="1"/>
  <c r="G3189" i="1"/>
  <c r="G3188" i="1"/>
  <c r="G3187" i="1"/>
  <c r="G3186" i="1"/>
  <c r="G3185" i="1"/>
  <c r="G3184" i="1"/>
  <c r="G3199" i="1"/>
  <c r="G3198" i="1"/>
  <c r="G3197" i="1"/>
  <c r="G3196" i="1"/>
  <c r="G3195" i="1"/>
  <c r="G3194" i="1"/>
  <c r="G3193" i="1"/>
  <c r="G3192" i="1"/>
  <c r="G3207" i="1"/>
  <c r="G3206" i="1"/>
  <c r="G3205" i="1"/>
  <c r="G3204" i="1"/>
  <c r="G3203" i="1"/>
  <c r="G3202" i="1"/>
  <c r="G3201" i="1"/>
  <c r="G3200" i="1"/>
  <c r="G3215" i="1"/>
  <c r="G3214" i="1"/>
  <c r="G3213" i="1"/>
  <c r="G3212" i="1"/>
  <c r="G3211" i="1"/>
  <c r="G3210" i="1"/>
  <c r="G3209" i="1"/>
  <c r="G3208" i="1"/>
  <c r="G3223" i="1"/>
  <c r="G3222" i="1"/>
  <c r="G3221" i="1"/>
  <c r="G3220" i="1"/>
  <c r="G3219" i="1"/>
  <c r="G3218" i="1"/>
  <c r="G3217" i="1"/>
  <c r="G3216" i="1"/>
  <c r="G3231" i="1"/>
  <c r="G3230" i="1"/>
  <c r="G3229" i="1"/>
  <c r="G3228" i="1"/>
  <c r="G3227" i="1"/>
  <c r="G3226" i="1"/>
  <c r="G3225" i="1"/>
  <c r="G3224" i="1"/>
  <c r="G3265" i="1"/>
  <c r="G3264" i="1"/>
  <c r="G3263" i="1"/>
  <c r="G3262" i="1"/>
  <c r="G3261" i="1"/>
  <c r="G3260" i="1"/>
  <c r="G3259" i="1"/>
  <c r="G3258" i="1"/>
  <c r="G3289" i="1"/>
  <c r="G3288" i="1"/>
  <c r="G3287" i="1"/>
  <c r="G3286" i="1"/>
  <c r="G3285" i="1"/>
  <c r="G3284" i="1"/>
  <c r="G3283" i="1"/>
  <c r="G3282" i="1"/>
  <c r="G3297" i="1"/>
  <c r="G3296" i="1"/>
  <c r="G3295" i="1"/>
  <c r="G3294" i="1"/>
  <c r="G3293" i="1"/>
  <c r="G3292" i="1"/>
  <c r="G3291" i="1"/>
  <c r="G3290" i="1"/>
  <c r="G3241" i="1"/>
  <c r="G3240" i="1"/>
  <c r="G3239" i="1"/>
  <c r="G3238" i="1"/>
  <c r="G3237" i="1"/>
  <c r="G3236" i="1"/>
  <c r="G3235" i="1"/>
  <c r="G3234" i="1"/>
  <c r="G3249" i="1"/>
  <c r="G3248" i="1"/>
  <c r="G3247" i="1"/>
  <c r="G3246" i="1"/>
  <c r="G3245" i="1"/>
  <c r="G3244" i="1"/>
  <c r="G3243" i="1"/>
  <c r="G3242" i="1"/>
  <c r="G3257" i="1"/>
  <c r="G3256" i="1"/>
  <c r="G3255" i="1"/>
  <c r="G3254" i="1"/>
  <c r="G3253" i="1"/>
  <c r="G3252" i="1"/>
  <c r="G3251" i="1"/>
  <c r="G3250" i="1"/>
  <c r="G3337" i="1"/>
  <c r="G3336" i="1"/>
  <c r="G3335" i="1"/>
  <c r="G3334" i="1"/>
  <c r="G3333" i="1"/>
  <c r="G3332" i="1"/>
  <c r="G3331" i="1"/>
  <c r="G3330" i="1"/>
  <c r="G3345" i="1"/>
  <c r="G3344" i="1"/>
  <c r="G3343" i="1"/>
  <c r="G3342" i="1"/>
  <c r="G3341" i="1"/>
  <c r="G3340" i="1"/>
  <c r="G3339" i="1"/>
  <c r="G3338" i="1"/>
  <c r="G3353" i="1"/>
  <c r="G3352" i="1"/>
  <c r="G3351" i="1"/>
  <c r="G3350" i="1"/>
  <c r="G3349" i="1"/>
  <c r="G3348" i="1"/>
  <c r="G3347" i="1"/>
  <c r="G3346" i="1"/>
  <c r="G3305" i="1"/>
  <c r="G3304" i="1"/>
  <c r="G3303" i="1"/>
  <c r="G3302" i="1"/>
  <c r="G3301" i="1"/>
  <c r="G3300" i="1"/>
  <c r="G3299" i="1"/>
  <c r="G3298" i="1"/>
  <c r="G3273" i="1"/>
  <c r="G3272" i="1"/>
  <c r="G3271" i="1"/>
  <c r="G3270" i="1"/>
  <c r="G3269" i="1"/>
  <c r="G3268" i="1"/>
  <c r="G3267" i="1"/>
  <c r="G3266" i="1"/>
  <c r="G3281" i="1"/>
  <c r="G3280" i="1"/>
  <c r="G3279" i="1"/>
  <c r="G3278" i="1"/>
  <c r="G3277" i="1"/>
  <c r="G3276" i="1"/>
  <c r="G3275" i="1"/>
  <c r="G3274" i="1"/>
  <c r="G3362" i="1"/>
  <c r="G3361" i="1"/>
  <c r="G3360" i="1"/>
  <c r="G3359" i="1"/>
  <c r="G3358" i="1"/>
  <c r="G3357" i="1"/>
  <c r="G3356" i="1"/>
  <c r="G3355" i="1"/>
  <c r="G3371" i="1"/>
  <c r="G3370" i="1"/>
  <c r="G3369" i="1"/>
  <c r="G3368" i="1"/>
  <c r="G3367" i="1"/>
  <c r="G3366" i="1"/>
  <c r="G3365" i="1"/>
  <c r="G3364" i="1"/>
  <c r="G3380" i="1"/>
  <c r="G3379" i="1"/>
  <c r="G3378" i="1"/>
  <c r="G3377" i="1"/>
  <c r="G3376" i="1"/>
  <c r="G3375" i="1"/>
  <c r="G3374" i="1"/>
  <c r="G3373" i="1"/>
  <c r="G3388" i="1"/>
  <c r="G3387" i="1"/>
  <c r="G3386" i="1"/>
  <c r="G3385" i="1"/>
  <c r="G3384" i="1"/>
  <c r="G3383" i="1"/>
  <c r="G3382" i="1"/>
  <c r="G3381" i="1"/>
  <c r="G3396" i="1"/>
  <c r="G3395" i="1"/>
  <c r="G3394" i="1"/>
  <c r="G3393" i="1"/>
  <c r="G3392" i="1"/>
  <c r="G3391" i="1"/>
  <c r="G3390" i="1"/>
  <c r="G3389" i="1"/>
  <c r="G3405" i="1"/>
  <c r="G3404" i="1"/>
  <c r="G3403" i="1"/>
  <c r="G3402" i="1"/>
  <c r="G3401" i="1"/>
  <c r="G3400" i="1"/>
  <c r="G3399" i="1"/>
  <c r="G3398" i="1"/>
  <c r="G3414" i="1"/>
  <c r="G3413" i="1"/>
  <c r="G3412" i="1"/>
  <c r="G3411" i="1"/>
  <c r="G3410" i="1"/>
  <c r="G3409" i="1"/>
  <c r="G3408" i="1"/>
  <c r="G3407" i="1"/>
  <c r="G3422" i="1"/>
  <c r="G3421" i="1"/>
  <c r="G3420" i="1"/>
  <c r="G3419" i="1"/>
  <c r="G3418" i="1"/>
  <c r="G3417" i="1"/>
  <c r="G3416" i="1"/>
  <c r="G3415" i="1"/>
  <c r="G3430" i="1"/>
  <c r="G3429" i="1"/>
  <c r="G3428" i="1"/>
  <c r="G3427" i="1"/>
  <c r="G3426" i="1"/>
  <c r="G3425" i="1"/>
  <c r="G3424" i="1"/>
  <c r="G3423" i="1"/>
  <c r="G3439" i="1"/>
  <c r="G3438" i="1"/>
  <c r="G3437" i="1"/>
  <c r="G3436" i="1"/>
  <c r="G3435" i="1"/>
  <c r="G3434" i="1"/>
  <c r="G3433" i="1"/>
  <c r="G3432" i="1"/>
  <c r="G3447" i="1"/>
  <c r="G3446" i="1"/>
  <c r="G3445" i="1"/>
  <c r="G3444" i="1"/>
  <c r="G3443" i="1"/>
  <c r="G3442" i="1"/>
  <c r="G3441" i="1"/>
  <c r="G3440" i="1"/>
  <c r="G3455" i="1"/>
  <c r="G3454" i="1"/>
  <c r="G3453" i="1"/>
  <c r="G3452" i="1"/>
  <c r="G3451" i="1"/>
  <c r="G3450" i="1"/>
  <c r="G3449" i="1"/>
  <c r="G3448" i="1"/>
  <c r="G3464" i="1"/>
  <c r="G3463" i="1"/>
  <c r="G3462" i="1"/>
  <c r="G3461" i="1"/>
  <c r="G3460" i="1"/>
  <c r="G3459" i="1"/>
  <c r="G3458" i="1"/>
  <c r="G3457" i="1"/>
  <c r="G3473" i="1"/>
  <c r="G3472" i="1"/>
  <c r="G3471" i="1"/>
  <c r="G3470" i="1"/>
  <c r="G3469" i="1"/>
  <c r="G3468" i="1"/>
  <c r="G3467" i="1"/>
  <c r="G3466" i="1"/>
  <c r="G3481" i="1"/>
  <c r="G3480" i="1"/>
  <c r="G3479" i="1"/>
  <c r="G3478" i="1"/>
  <c r="G3477" i="1"/>
  <c r="G3476" i="1"/>
  <c r="G3475" i="1"/>
  <c r="G3474" i="1"/>
  <c r="G3489" i="1"/>
  <c r="G3488" i="1"/>
  <c r="G3487" i="1"/>
  <c r="G3486" i="1"/>
  <c r="G3485" i="1"/>
  <c r="G3484" i="1"/>
  <c r="G3483" i="1"/>
  <c r="G3482" i="1"/>
  <c r="G3498" i="1"/>
  <c r="G3497" i="1"/>
  <c r="G3496" i="1"/>
  <c r="G3495" i="1"/>
  <c r="G3494" i="1"/>
  <c r="G3493" i="1"/>
  <c r="G3492" i="1"/>
  <c r="G3491" i="1"/>
  <c r="G3506" i="1"/>
  <c r="G3505" i="1"/>
  <c r="G3504" i="1"/>
  <c r="G3503" i="1"/>
  <c r="G3502" i="1"/>
  <c r="G3501" i="1"/>
  <c r="G3500" i="1"/>
  <c r="G3499" i="1"/>
  <c r="G3514" i="1"/>
  <c r="G3513" i="1"/>
  <c r="G3512" i="1"/>
  <c r="G3511" i="1"/>
  <c r="G3510" i="1"/>
  <c r="G3509" i="1"/>
  <c r="G3508" i="1"/>
  <c r="G3507" i="1"/>
  <c r="G3523" i="1"/>
  <c r="G3522" i="1"/>
  <c r="G3521" i="1"/>
  <c r="G3520" i="1"/>
  <c r="G3519" i="1"/>
  <c r="G3518" i="1"/>
  <c r="G3517" i="1"/>
  <c r="G3516" i="1"/>
  <c r="G3532" i="1"/>
  <c r="G3531" i="1"/>
  <c r="G3530" i="1"/>
  <c r="G3529" i="1"/>
  <c r="G3528" i="1"/>
  <c r="G3527" i="1"/>
  <c r="G3526" i="1"/>
  <c r="G3525" i="1"/>
  <c r="G3540" i="1"/>
  <c r="G3539" i="1"/>
  <c r="G3538" i="1"/>
  <c r="G3537" i="1"/>
  <c r="G3536" i="1"/>
  <c r="G3535" i="1"/>
  <c r="G3534" i="1"/>
  <c r="G3533" i="1"/>
  <c r="G3548" i="1"/>
  <c r="G3547" i="1"/>
  <c r="G3546" i="1"/>
  <c r="G3545" i="1"/>
  <c r="G3544" i="1"/>
  <c r="G3543" i="1"/>
  <c r="G3542" i="1"/>
  <c r="G3541" i="1"/>
  <c r="G3557" i="1"/>
  <c r="G3556" i="1"/>
  <c r="G3555" i="1"/>
  <c r="G3554" i="1"/>
  <c r="G3553" i="1"/>
  <c r="G3552" i="1"/>
  <c r="G3551" i="1"/>
  <c r="G3550" i="1"/>
  <c r="G3566" i="1"/>
  <c r="G3565" i="1"/>
  <c r="G3564" i="1"/>
  <c r="G3563" i="1"/>
  <c r="G3562" i="1"/>
  <c r="G3561" i="1"/>
  <c r="G3560" i="1"/>
  <c r="G3559" i="1"/>
  <c r="G3576" i="1"/>
  <c r="G3575" i="1"/>
  <c r="G3574" i="1"/>
  <c r="G3573" i="1"/>
  <c r="G3572" i="1"/>
  <c r="G3571" i="1"/>
  <c r="G3570" i="1"/>
  <c r="G3569" i="1"/>
  <c r="G3592" i="1"/>
  <c r="G3591" i="1"/>
  <c r="G3590" i="1"/>
  <c r="G3589" i="1"/>
  <c r="G3588" i="1"/>
  <c r="G3587" i="1"/>
  <c r="G3586" i="1"/>
  <c r="G3585" i="1"/>
  <c r="G3601" i="1"/>
  <c r="G3600" i="1"/>
  <c r="G3599" i="1"/>
  <c r="G3598" i="1"/>
  <c r="G3597" i="1"/>
  <c r="G3596" i="1"/>
  <c r="G3595" i="1"/>
  <c r="G3594" i="1"/>
  <c r="G3610" i="1"/>
  <c r="G3609" i="1"/>
  <c r="G3608" i="1"/>
  <c r="G3607" i="1"/>
  <c r="G3606" i="1"/>
  <c r="G3605" i="1"/>
  <c r="G3604" i="1"/>
  <c r="G3603" i="1"/>
  <c r="G3619" i="1"/>
  <c r="G3618" i="1"/>
  <c r="G3617" i="1"/>
  <c r="G3616" i="1"/>
  <c r="G3615" i="1"/>
  <c r="G3614" i="1"/>
  <c r="G3613" i="1"/>
  <c r="G3612" i="1"/>
  <c r="G3628" i="1"/>
  <c r="G3627" i="1"/>
  <c r="G3626" i="1"/>
  <c r="G3625" i="1"/>
  <c r="G3624" i="1"/>
  <c r="G3623" i="1"/>
  <c r="G3622" i="1"/>
  <c r="G3621" i="1"/>
  <c r="G3638" i="1"/>
  <c r="G3637" i="1"/>
  <c r="G3636" i="1"/>
  <c r="G3635" i="1"/>
  <c r="G3634" i="1"/>
  <c r="G3633" i="1"/>
  <c r="G3632" i="1"/>
  <c r="G3631" i="1"/>
  <c r="G3646" i="1"/>
  <c r="G3645" i="1"/>
  <c r="G3644" i="1"/>
  <c r="G3643" i="1"/>
  <c r="G3642" i="1"/>
  <c r="G3641" i="1"/>
  <c r="G3640" i="1"/>
  <c r="G3639" i="1"/>
  <c r="G3654" i="1"/>
  <c r="G3653" i="1"/>
  <c r="G3652" i="1"/>
  <c r="G3651" i="1"/>
  <c r="G3650" i="1"/>
  <c r="G3649" i="1"/>
  <c r="G3648" i="1"/>
  <c r="G3647" i="1"/>
  <c r="G3662" i="1"/>
  <c r="G3661" i="1"/>
  <c r="G3660" i="1"/>
  <c r="G3659" i="1"/>
  <c r="G3658" i="1"/>
  <c r="G3657" i="1"/>
  <c r="G3656" i="1"/>
  <c r="G3655" i="1"/>
  <c r="G3670" i="1"/>
  <c r="G3669" i="1"/>
  <c r="G3668" i="1"/>
  <c r="G3667" i="1"/>
  <c r="G3666" i="1"/>
  <c r="G3665" i="1"/>
  <c r="G3664" i="1"/>
  <c r="G3663" i="1"/>
  <c r="G3678" i="1"/>
  <c r="G3677" i="1"/>
  <c r="G3676" i="1"/>
  <c r="G3675" i="1"/>
  <c r="G3674" i="1"/>
  <c r="G3673" i="1"/>
  <c r="G3672" i="1"/>
  <c r="G3671" i="1"/>
  <c r="G3686" i="1"/>
  <c r="G3685" i="1"/>
  <c r="G3684" i="1"/>
  <c r="G3683" i="1"/>
  <c r="G3682" i="1"/>
  <c r="G3681" i="1"/>
  <c r="G3680" i="1"/>
  <c r="G3679" i="1"/>
  <c r="G3694" i="1"/>
  <c r="G3693" i="1"/>
  <c r="G3692" i="1"/>
  <c r="G3691" i="1"/>
  <c r="G3690" i="1"/>
  <c r="G3689" i="1"/>
  <c r="G3688" i="1"/>
  <c r="G3687" i="1"/>
  <c r="G3702" i="1"/>
  <c r="G3701" i="1"/>
  <c r="G3700" i="1"/>
  <c r="G3699" i="1"/>
  <c r="G3698" i="1"/>
  <c r="G3697" i="1"/>
  <c r="G3696" i="1"/>
  <c r="G3695" i="1"/>
  <c r="G3710" i="1"/>
  <c r="G3709" i="1"/>
  <c r="G3708" i="1"/>
  <c r="G3707" i="1"/>
  <c r="G3706" i="1"/>
  <c r="G3705" i="1"/>
  <c r="G3704" i="1"/>
  <c r="G3703" i="1"/>
  <c r="G3718" i="1"/>
  <c r="G3717" i="1"/>
  <c r="G3716" i="1"/>
  <c r="G3715" i="1"/>
  <c r="G3714" i="1"/>
  <c r="G3713" i="1"/>
  <c r="G3712" i="1"/>
  <c r="G3711" i="1"/>
  <c r="G3726" i="1"/>
  <c r="G3725" i="1"/>
  <c r="G3724" i="1"/>
  <c r="G3723" i="1"/>
  <c r="G3722" i="1"/>
  <c r="G3721" i="1"/>
  <c r="G3720" i="1"/>
  <c r="G3719" i="1"/>
  <c r="G3734" i="1"/>
  <c r="G3733" i="1"/>
  <c r="G3732" i="1"/>
  <c r="G3731" i="1"/>
  <c r="G3730" i="1"/>
  <c r="G3729" i="1"/>
  <c r="G3728" i="1"/>
  <c r="G3727" i="1"/>
  <c r="G3742" i="1"/>
  <c r="G3741" i="1"/>
  <c r="G3740" i="1"/>
  <c r="G3739" i="1"/>
  <c r="G3738" i="1"/>
  <c r="G3737" i="1"/>
  <c r="G3736" i="1"/>
  <c r="G3735" i="1"/>
  <c r="G3750" i="1"/>
  <c r="G3749" i="1"/>
  <c r="G3748" i="1"/>
  <c r="G3747" i="1"/>
  <c r="G3746" i="1"/>
  <c r="G3745" i="1"/>
  <c r="G3744" i="1"/>
  <c r="G3743" i="1"/>
  <c r="G3758" i="1"/>
  <c r="G3757" i="1"/>
  <c r="G3756" i="1"/>
  <c r="G3755" i="1"/>
  <c r="G3754" i="1"/>
  <c r="G3753" i="1"/>
  <c r="G3752" i="1"/>
  <c r="G3751" i="1"/>
  <c r="G3766" i="1"/>
  <c r="G3765" i="1"/>
  <c r="G3764" i="1"/>
  <c r="G3763" i="1"/>
  <c r="G3762" i="1"/>
  <c r="G3761" i="1"/>
  <c r="G3760" i="1"/>
  <c r="G3759" i="1"/>
  <c r="G3774" i="1"/>
  <c r="G3773" i="1"/>
  <c r="G3772" i="1"/>
  <c r="G3771" i="1"/>
  <c r="G3770" i="1"/>
  <c r="G3769" i="1"/>
  <c r="G3768" i="1"/>
  <c r="G3767" i="1"/>
  <c r="G3782" i="1"/>
  <c r="G3781" i="1"/>
  <c r="G3780" i="1"/>
  <c r="G3779" i="1"/>
  <c r="G3778" i="1"/>
  <c r="G3777" i="1"/>
  <c r="G3776" i="1"/>
  <c r="G3775" i="1"/>
  <c r="G3790" i="1"/>
  <c r="G3789" i="1"/>
  <c r="G3788" i="1"/>
  <c r="G3787" i="1"/>
  <c r="G3786" i="1"/>
  <c r="G3785" i="1"/>
  <c r="G3784" i="1"/>
  <c r="G3783" i="1"/>
  <c r="G3798" i="1"/>
  <c r="G3797" i="1"/>
  <c r="G3796" i="1"/>
  <c r="G3795" i="1"/>
  <c r="G3794" i="1"/>
  <c r="G3793" i="1"/>
  <c r="G3792" i="1"/>
  <c r="G3791" i="1"/>
  <c r="G3806" i="1"/>
  <c r="G3805" i="1"/>
  <c r="G3804" i="1"/>
  <c r="G3803" i="1"/>
  <c r="G3802" i="1"/>
  <c r="G3801" i="1"/>
  <c r="G3800" i="1"/>
  <c r="G3799" i="1"/>
  <c r="G3814" i="1"/>
  <c r="G3813" i="1"/>
  <c r="G3812" i="1"/>
  <c r="G3811" i="1"/>
  <c r="G3810" i="1"/>
  <c r="G3809" i="1"/>
  <c r="G3808" i="1"/>
  <c r="G3807" i="1"/>
  <c r="G3822" i="1"/>
  <c r="G3821" i="1"/>
  <c r="G3820" i="1"/>
  <c r="G3819" i="1"/>
  <c r="G3818" i="1"/>
  <c r="G3817" i="1"/>
  <c r="G3816" i="1"/>
  <c r="G3815" i="1"/>
  <c r="G3830" i="1"/>
  <c r="G3829" i="1"/>
  <c r="G3828" i="1"/>
  <c r="G3827" i="1"/>
  <c r="G3826" i="1"/>
  <c r="G3825" i="1"/>
  <c r="G3824" i="1"/>
  <c r="G3823" i="1"/>
  <c r="G3838" i="1"/>
  <c r="G3837" i="1"/>
  <c r="G3836" i="1"/>
  <c r="G3835" i="1"/>
  <c r="G3834" i="1"/>
  <c r="G3833" i="1"/>
  <c r="G3832" i="1"/>
  <c r="G3831" i="1"/>
  <c r="G3846" i="1"/>
  <c r="G3845" i="1"/>
  <c r="G3844" i="1"/>
  <c r="G3843" i="1"/>
  <c r="G3842" i="1"/>
  <c r="G3841" i="1"/>
  <c r="G3840" i="1"/>
  <c r="G3839" i="1"/>
  <c r="G3854" i="1"/>
  <c r="G3853" i="1"/>
  <c r="G3852" i="1"/>
  <c r="G3851" i="1"/>
  <c r="G3850" i="1"/>
  <c r="G3849" i="1"/>
  <c r="G3848" i="1"/>
  <c r="G3847" i="1"/>
  <c r="G3862" i="1"/>
  <c r="G3861" i="1"/>
  <c r="G3860" i="1"/>
  <c r="G3859" i="1"/>
  <c r="G3858" i="1"/>
  <c r="G3857" i="1"/>
  <c r="G3856" i="1"/>
  <c r="G3855" i="1"/>
  <c r="G3870" i="1"/>
  <c r="G3869" i="1"/>
  <c r="G3868" i="1"/>
  <c r="G3867" i="1"/>
  <c r="G3866" i="1"/>
  <c r="G3865" i="1"/>
  <c r="G3864" i="1"/>
  <c r="G3863" i="1"/>
  <c r="G3878" i="1"/>
  <c r="G3877" i="1"/>
  <c r="G3876" i="1"/>
  <c r="G3875" i="1"/>
  <c r="G3874" i="1"/>
  <c r="G3873" i="1"/>
  <c r="G3872" i="1"/>
  <c r="G3871" i="1"/>
  <c r="G3886" i="1"/>
  <c r="G3885" i="1"/>
  <c r="G3884" i="1"/>
  <c r="G3883" i="1"/>
  <c r="G3882" i="1"/>
  <c r="G3881" i="1"/>
  <c r="G3880" i="1"/>
  <c r="G3879" i="1"/>
  <c r="G3894" i="1"/>
  <c r="G3893" i="1"/>
  <c r="G3892" i="1"/>
  <c r="G3891" i="1"/>
  <c r="G3890" i="1"/>
  <c r="G3889" i="1"/>
  <c r="G3888" i="1"/>
  <c r="G3887" i="1"/>
  <c r="G3902" i="1"/>
  <c r="G3901" i="1"/>
  <c r="G3900" i="1"/>
  <c r="G3899" i="1"/>
  <c r="G3898" i="1"/>
  <c r="G3897" i="1"/>
  <c r="G3896" i="1"/>
  <c r="G3895" i="1"/>
  <c r="G3910" i="1"/>
  <c r="G3909" i="1"/>
  <c r="G3908" i="1"/>
  <c r="G3907" i="1"/>
  <c r="G3906" i="1"/>
  <c r="G3905" i="1"/>
  <c r="G3904" i="1"/>
  <c r="G3903" i="1"/>
  <c r="G3918" i="1"/>
  <c r="G3917" i="1"/>
  <c r="G3916" i="1"/>
  <c r="G3915" i="1"/>
  <c r="G3914" i="1"/>
  <c r="G3913" i="1"/>
  <c r="G3912" i="1"/>
  <c r="G3911" i="1"/>
  <c r="G3926" i="1"/>
  <c r="G3925" i="1"/>
  <c r="G3924" i="1"/>
  <c r="G3923" i="1"/>
  <c r="G3922" i="1"/>
  <c r="G3921" i="1"/>
  <c r="G3920" i="1"/>
  <c r="G3919" i="1"/>
  <c r="G3934" i="1"/>
  <c r="G3933" i="1"/>
  <c r="G3932" i="1"/>
  <c r="G3931" i="1"/>
  <c r="G3930" i="1"/>
  <c r="G3929" i="1"/>
  <c r="G3928" i="1"/>
  <c r="G3927" i="1"/>
  <c r="G3942" i="1"/>
  <c r="G3941" i="1"/>
  <c r="G3940" i="1"/>
  <c r="G3939" i="1"/>
  <c r="G3938" i="1"/>
  <c r="G3937" i="1"/>
  <c r="G3936" i="1"/>
  <c r="G3935" i="1"/>
  <c r="G3950" i="1"/>
  <c r="G3949" i="1"/>
  <c r="G3948" i="1"/>
  <c r="G3947" i="1"/>
  <c r="G3946" i="1"/>
  <c r="G3945" i="1"/>
  <c r="G3944" i="1"/>
  <c r="G3943" i="1"/>
  <c r="G3958" i="1"/>
  <c r="G3957" i="1"/>
  <c r="G3956" i="1"/>
  <c r="G3955" i="1"/>
  <c r="G3954" i="1"/>
  <c r="G3953" i="1"/>
  <c r="G3952" i="1"/>
  <c r="G3951" i="1"/>
  <c r="G3966" i="1"/>
  <c r="G3965" i="1"/>
  <c r="G3964" i="1"/>
  <c r="G3963" i="1"/>
  <c r="G3962" i="1"/>
  <c r="G3961" i="1"/>
  <c r="G3960" i="1"/>
  <c r="G3959" i="1"/>
  <c r="G3974" i="1"/>
  <c r="G3973" i="1"/>
  <c r="G3972" i="1"/>
  <c r="G3971" i="1"/>
  <c r="G3970" i="1"/>
  <c r="G3969" i="1"/>
  <c r="G3968" i="1"/>
  <c r="G3967" i="1"/>
  <c r="G3982" i="1"/>
  <c r="G3981" i="1"/>
  <c r="G3980" i="1"/>
  <c r="G3979" i="1"/>
  <c r="G3978" i="1"/>
  <c r="G3977" i="1"/>
  <c r="G3976" i="1"/>
  <c r="G3975" i="1"/>
  <c r="G3990" i="1"/>
  <c r="G3989" i="1"/>
  <c r="G3988" i="1"/>
  <c r="G3987" i="1"/>
  <c r="G3986" i="1"/>
  <c r="G3985" i="1"/>
  <c r="G3984" i="1"/>
  <c r="G3983" i="1"/>
  <c r="G3998" i="1"/>
  <c r="G3997" i="1"/>
  <c r="G3996" i="1"/>
  <c r="G3995" i="1"/>
  <c r="G3994" i="1"/>
  <c r="G3993" i="1"/>
  <c r="G3992" i="1"/>
  <c r="G3991" i="1"/>
  <c r="G4006" i="1"/>
  <c r="G4005" i="1"/>
  <c r="G4004" i="1"/>
  <c r="G4003" i="1"/>
  <c r="G4002" i="1"/>
  <c r="G4001" i="1"/>
  <c r="G4000" i="1"/>
  <c r="G3999" i="1"/>
  <c r="G4014" i="1"/>
  <c r="G4013" i="1"/>
  <c r="G4012" i="1"/>
  <c r="G4011" i="1"/>
  <c r="G4010" i="1"/>
  <c r="G4009" i="1"/>
  <c r="G4008" i="1"/>
  <c r="G4007" i="1"/>
  <c r="G4022" i="1"/>
  <c r="G4021" i="1"/>
  <c r="G4020" i="1"/>
  <c r="G4019" i="1"/>
  <c r="G4018" i="1"/>
  <c r="G4017" i="1"/>
  <c r="G4016" i="1"/>
  <c r="G4015" i="1"/>
  <c r="G4030" i="1"/>
  <c r="G4029" i="1"/>
  <c r="G4028" i="1"/>
  <c r="G4027" i="1"/>
  <c r="G4026" i="1"/>
  <c r="G4025" i="1"/>
  <c r="G4024" i="1"/>
  <c r="G4023" i="1"/>
  <c r="G4038" i="1"/>
  <c r="G4037" i="1"/>
  <c r="G4036" i="1"/>
  <c r="G4035" i="1"/>
  <c r="G4034" i="1"/>
  <c r="G4033" i="1"/>
  <c r="G4032" i="1"/>
  <c r="G4031" i="1"/>
  <c r="G4046" i="1"/>
  <c r="G4045" i="1"/>
  <c r="G4044" i="1"/>
  <c r="G4043" i="1"/>
  <c r="G4042" i="1"/>
  <c r="G4041" i="1"/>
  <c r="G4040" i="1"/>
  <c r="G4039" i="1"/>
  <c r="G4054" i="1"/>
  <c r="G4053" i="1"/>
  <c r="G4052" i="1"/>
  <c r="G4051" i="1"/>
  <c r="G4050" i="1"/>
  <c r="G4049" i="1"/>
  <c r="G4048" i="1"/>
  <c r="G4047" i="1"/>
  <c r="G4062" i="1"/>
  <c r="G4061" i="1"/>
  <c r="G4060" i="1"/>
  <c r="G4059" i="1"/>
  <c r="G4058" i="1"/>
  <c r="G4057" i="1"/>
  <c r="G4056" i="1"/>
  <c r="G4055" i="1"/>
  <c r="G4070" i="1"/>
  <c r="G4069" i="1"/>
  <c r="G4068" i="1"/>
  <c r="G4067" i="1"/>
  <c r="G4066" i="1"/>
  <c r="G4065" i="1"/>
  <c r="G4064" i="1"/>
  <c r="G4063" i="1"/>
  <c r="G4086" i="1"/>
  <c r="G4085" i="1"/>
  <c r="G4084" i="1"/>
  <c r="G4083" i="1"/>
  <c r="G4082" i="1"/>
  <c r="G4081" i="1"/>
  <c r="G4080" i="1"/>
  <c r="G4079" i="1"/>
  <c r="G4094" i="1"/>
  <c r="G4093" i="1"/>
  <c r="G4092" i="1"/>
  <c r="G4091" i="1"/>
  <c r="G4090" i="1"/>
  <c r="G4089" i="1"/>
  <c r="G4088" i="1"/>
  <c r="G4087" i="1"/>
  <c r="G4126" i="1"/>
  <c r="G4125" i="1"/>
  <c r="G4124" i="1"/>
  <c r="G4123" i="1"/>
  <c r="G4122" i="1"/>
  <c r="G4121" i="1"/>
  <c r="G4120" i="1"/>
  <c r="G4119" i="1"/>
  <c r="G4134" i="1"/>
  <c r="G4133" i="1"/>
  <c r="G4132" i="1"/>
  <c r="G4131" i="1"/>
  <c r="G4130" i="1"/>
  <c r="G4129" i="1"/>
  <c r="G4128" i="1"/>
  <c r="G4127" i="1"/>
  <c r="G4142" i="1"/>
  <c r="G4141" i="1"/>
  <c r="G4140" i="1"/>
  <c r="G4139" i="1"/>
  <c r="G4138" i="1"/>
  <c r="G4137" i="1"/>
  <c r="G4136" i="1"/>
  <c r="G4135" i="1"/>
  <c r="G4150" i="1"/>
  <c r="G4149" i="1"/>
  <c r="G4148" i="1"/>
  <c r="G4147" i="1"/>
  <c r="G4146" i="1"/>
  <c r="G4145" i="1"/>
  <c r="G4144" i="1"/>
  <c r="G4143" i="1"/>
  <c r="G4157" i="1"/>
  <c r="G4156" i="1"/>
  <c r="G4155" i="1"/>
  <c r="G4154" i="1"/>
  <c r="G4153" i="1"/>
  <c r="G4152" i="1"/>
  <c r="G4151" i="1"/>
  <c r="G4166" i="1"/>
  <c r="G4165" i="1"/>
  <c r="G4164" i="1"/>
  <c r="G4163" i="1"/>
  <c r="G4162" i="1"/>
  <c r="G4161" i="1"/>
  <c r="G4160" i="1"/>
  <c r="G4159" i="1"/>
  <c r="G4174" i="1"/>
  <c r="G4173" i="1"/>
  <c r="G4172" i="1"/>
  <c r="G4171" i="1"/>
  <c r="G4170" i="1"/>
  <c r="G4169" i="1"/>
  <c r="G4168" i="1"/>
  <c r="G4167" i="1"/>
  <c r="G4182" i="1"/>
  <c r="G4181" i="1"/>
  <c r="G4180" i="1"/>
  <c r="G4179" i="1"/>
  <c r="G4178" i="1"/>
  <c r="G4177" i="1"/>
  <c r="G4176" i="1"/>
  <c r="G4175" i="1"/>
  <c r="G4102" i="1"/>
  <c r="G4101" i="1"/>
  <c r="G4100" i="1"/>
  <c r="G4099" i="1"/>
  <c r="G4098" i="1"/>
  <c r="G4097" i="1"/>
  <c r="G4096" i="1"/>
  <c r="G4095" i="1"/>
  <c r="G4110" i="1"/>
  <c r="G4109" i="1"/>
  <c r="G4108" i="1"/>
  <c r="G4107" i="1"/>
  <c r="G4106" i="1"/>
  <c r="G4105" i="1"/>
  <c r="G4104" i="1"/>
  <c r="G4103" i="1"/>
  <c r="G4118" i="1"/>
  <c r="G4117" i="1"/>
  <c r="G4116" i="1"/>
  <c r="G4115" i="1"/>
  <c r="G4114" i="1"/>
  <c r="G4113" i="1"/>
  <c r="G4112" i="1"/>
  <c r="G4111" i="1"/>
  <c r="G4225" i="1"/>
  <c r="G4224" i="1"/>
  <c r="G4223" i="1"/>
  <c r="G4222" i="1"/>
  <c r="G4221" i="1"/>
  <c r="G4220" i="1"/>
  <c r="G4219" i="1"/>
  <c r="G4218" i="1"/>
  <c r="G4257" i="1"/>
  <c r="G4256" i="1"/>
  <c r="G4255" i="1"/>
  <c r="G4254" i="1"/>
  <c r="G4253" i="1"/>
  <c r="G4252" i="1"/>
  <c r="G4251" i="1"/>
  <c r="G4250" i="1"/>
  <c r="G4265" i="1"/>
  <c r="G4264" i="1"/>
  <c r="G4263" i="1"/>
  <c r="G4262" i="1"/>
  <c r="G4261" i="1"/>
  <c r="G4260" i="1"/>
  <c r="G4259" i="1"/>
  <c r="G4258" i="1"/>
  <c r="G4201" i="1"/>
  <c r="G4200" i="1"/>
  <c r="G4199" i="1"/>
  <c r="G4198" i="1"/>
  <c r="G4197" i="1"/>
  <c r="G4196" i="1"/>
  <c r="G4195" i="1"/>
  <c r="G4194" i="1"/>
  <c r="G4209" i="1"/>
  <c r="G4208" i="1"/>
  <c r="G4207" i="1"/>
  <c r="G4206" i="1"/>
  <c r="G4205" i="1"/>
  <c r="G4204" i="1"/>
  <c r="G4203" i="1"/>
  <c r="G4202" i="1"/>
  <c r="G4217" i="1"/>
  <c r="G4216" i="1"/>
  <c r="G4215" i="1"/>
  <c r="G4214" i="1"/>
  <c r="G4213" i="1"/>
  <c r="G4212" i="1"/>
  <c r="G4211" i="1"/>
  <c r="G4210" i="1"/>
  <c r="G4241" i="1"/>
  <c r="G4240" i="1"/>
  <c r="G4239" i="1"/>
  <c r="G4238" i="1"/>
  <c r="G4237" i="1"/>
  <c r="G4236" i="1"/>
  <c r="G4235" i="1"/>
  <c r="G4234" i="1"/>
  <c r="G4249" i="1"/>
  <c r="G4248" i="1"/>
  <c r="G4247" i="1"/>
  <c r="G4246" i="1"/>
  <c r="G4245" i="1"/>
  <c r="G4244" i="1"/>
  <c r="G4243" i="1"/>
  <c r="G4242" i="1"/>
  <c r="G4313" i="1"/>
  <c r="G4312" i="1"/>
  <c r="G4311" i="1"/>
  <c r="G4310" i="1"/>
  <c r="G4309" i="1"/>
  <c r="G4308" i="1"/>
  <c r="G4307" i="1"/>
  <c r="G4306" i="1"/>
  <c r="G4321" i="1"/>
  <c r="G4320" i="1"/>
  <c r="G4319" i="1"/>
  <c r="G4318" i="1"/>
  <c r="G4317" i="1"/>
  <c r="G4316" i="1"/>
  <c r="G4315" i="1"/>
  <c r="G4314" i="1"/>
  <c r="G4329" i="1"/>
  <c r="G4328" i="1"/>
  <c r="G4327" i="1"/>
  <c r="G4326" i="1"/>
  <c r="G4325" i="1"/>
  <c r="G4324" i="1"/>
  <c r="G4323" i="1"/>
  <c r="G4322" i="1"/>
  <c r="G4337" i="1"/>
  <c r="G4336" i="1"/>
  <c r="G4335" i="1"/>
  <c r="G4334" i="1"/>
  <c r="G4333" i="1"/>
  <c r="G4332" i="1"/>
  <c r="G4331" i="1"/>
  <c r="G4330" i="1"/>
  <c r="G4345" i="1"/>
  <c r="G4344" i="1"/>
  <c r="G4343" i="1"/>
  <c r="G4342" i="1"/>
  <c r="G4341" i="1"/>
  <c r="G4340" i="1"/>
  <c r="G4339" i="1"/>
  <c r="G4338" i="1"/>
  <c r="G4354" i="1"/>
  <c r="G4353" i="1"/>
  <c r="G4352" i="1"/>
  <c r="G4351" i="1"/>
  <c r="G4350" i="1"/>
  <c r="G4349" i="1"/>
  <c r="G4348" i="1"/>
  <c r="G4347" i="1"/>
  <c r="G4363" i="1"/>
  <c r="G4362" i="1"/>
  <c r="G4361" i="1"/>
  <c r="G4360" i="1"/>
  <c r="G4359" i="1"/>
  <c r="G4358" i="1"/>
  <c r="G4357" i="1"/>
  <c r="G4356" i="1"/>
  <c r="G4372" i="1"/>
  <c r="G4371" i="1"/>
  <c r="G4370" i="1"/>
  <c r="G4369" i="1"/>
  <c r="G4368" i="1"/>
  <c r="G4367" i="1"/>
  <c r="G4366" i="1"/>
  <c r="G4365" i="1"/>
  <c r="G4381" i="1"/>
  <c r="G4380" i="1"/>
  <c r="G4379" i="1"/>
  <c r="G4378" i="1"/>
  <c r="G4377" i="1"/>
  <c r="G4376" i="1"/>
  <c r="G4375" i="1"/>
  <c r="G4374" i="1"/>
  <c r="G4390" i="1"/>
  <c r="G4389" i="1"/>
  <c r="G4388" i="1"/>
  <c r="G4387" i="1"/>
  <c r="G4386" i="1"/>
  <c r="G4385" i="1"/>
  <c r="G4384" i="1"/>
  <c r="G4383" i="1"/>
  <c r="G4399" i="1"/>
  <c r="G4398" i="1"/>
  <c r="G4397" i="1"/>
  <c r="G4396" i="1"/>
  <c r="G4395" i="1"/>
  <c r="G4394" i="1"/>
  <c r="G4393" i="1"/>
  <c r="G4392" i="1"/>
  <c r="G4409" i="1"/>
  <c r="G4408" i="1"/>
  <c r="G4407" i="1"/>
  <c r="G4406" i="1"/>
  <c r="G4405" i="1"/>
  <c r="G4404" i="1"/>
  <c r="G4403" i="1"/>
  <c r="G4402" i="1"/>
  <c r="G4417" i="1"/>
  <c r="G4416" i="1"/>
  <c r="G4415" i="1"/>
  <c r="G4414" i="1"/>
  <c r="G4413" i="1"/>
  <c r="G4412" i="1"/>
  <c r="G4411" i="1"/>
  <c r="G4410" i="1"/>
  <c r="G4425" i="1"/>
  <c r="G4424" i="1"/>
  <c r="G4423" i="1"/>
  <c r="G4422" i="1"/>
  <c r="G4421" i="1"/>
  <c r="G4420" i="1"/>
  <c r="G4419" i="1"/>
  <c r="G4418" i="1"/>
  <c r="G4433" i="1"/>
  <c r="G4432" i="1"/>
  <c r="G4431" i="1"/>
  <c r="G4430" i="1"/>
  <c r="G4429" i="1"/>
  <c r="G4428" i="1"/>
  <c r="G4427" i="1"/>
  <c r="G4426" i="1"/>
  <c r="G4441" i="1"/>
  <c r="G4440" i="1"/>
  <c r="G4439" i="1"/>
  <c r="G4438" i="1"/>
  <c r="G4437" i="1"/>
  <c r="G4436" i="1"/>
  <c r="G4435" i="1"/>
  <c r="G4434" i="1"/>
  <c r="G4450" i="1"/>
  <c r="G4449" i="1"/>
  <c r="G4448" i="1"/>
  <c r="G4447" i="1"/>
  <c r="G4446" i="1"/>
  <c r="G4445" i="1"/>
  <c r="G4444" i="1"/>
  <c r="G4443" i="1"/>
  <c r="G4458" i="1"/>
  <c r="G4457" i="1"/>
  <c r="G4456" i="1"/>
  <c r="G4455" i="1"/>
  <c r="G4454" i="1"/>
  <c r="G4453" i="1"/>
  <c r="G4452" i="1"/>
  <c r="G4451" i="1"/>
  <c r="G4467" i="1"/>
  <c r="G4466" i="1"/>
  <c r="G4465" i="1"/>
  <c r="G4464" i="1"/>
  <c r="G4463" i="1"/>
  <c r="G4462" i="1"/>
  <c r="G4461" i="1"/>
  <c r="G4460" i="1"/>
  <c r="G4476" i="1"/>
  <c r="G4475" i="1"/>
  <c r="G4474" i="1"/>
  <c r="G4473" i="1"/>
  <c r="G4472" i="1"/>
  <c r="G4471" i="1"/>
  <c r="G4470" i="1"/>
  <c r="G4469" i="1"/>
  <c r="G4488" i="1"/>
  <c r="G4487" i="1"/>
  <c r="G4486" i="1"/>
  <c r="G4485" i="1"/>
  <c r="G4484" i="1"/>
  <c r="G4483" i="1"/>
  <c r="G4482" i="1"/>
  <c r="G4481" i="1"/>
  <c r="G4496" i="1"/>
  <c r="G4495" i="1"/>
  <c r="G4494" i="1"/>
  <c r="G4493" i="1"/>
  <c r="G4492" i="1"/>
  <c r="G4491" i="1"/>
  <c r="G4490" i="1"/>
  <c r="G4489" i="1"/>
  <c r="G4504" i="1"/>
  <c r="G4503" i="1"/>
  <c r="G4502" i="1"/>
  <c r="G4501" i="1"/>
  <c r="G4500" i="1"/>
  <c r="G4499" i="1"/>
  <c r="G4498" i="1"/>
  <c r="G4497" i="1"/>
  <c r="G4512" i="1"/>
  <c r="G4511" i="1"/>
  <c r="G4510" i="1"/>
  <c r="G4509" i="1"/>
  <c r="G4508" i="1"/>
  <c r="G4507" i="1"/>
  <c r="G4506" i="1"/>
  <c r="G4505" i="1"/>
  <c r="G4520" i="1"/>
  <c r="G4519" i="1"/>
  <c r="G4518" i="1"/>
  <c r="G4517" i="1"/>
  <c r="G4516" i="1"/>
  <c r="G4515" i="1"/>
  <c r="G4514" i="1"/>
  <c r="G4513" i="1"/>
  <c r="G4528" i="1"/>
  <c r="G4527" i="1"/>
  <c r="G4526" i="1"/>
  <c r="G4525" i="1"/>
  <c r="G4524" i="1"/>
  <c r="G4523" i="1"/>
  <c r="G4522" i="1"/>
  <c r="G4521" i="1"/>
  <c r="G4536" i="1"/>
  <c r="G4535" i="1"/>
  <c r="G4534" i="1"/>
  <c r="G4533" i="1"/>
  <c r="G4532" i="1"/>
  <c r="G4531" i="1"/>
  <c r="G4530" i="1"/>
  <c r="G4529" i="1"/>
  <c r="G4547" i="1"/>
  <c r="G4546" i="1"/>
  <c r="G4545" i="1"/>
  <c r="G4544" i="1"/>
  <c r="G4543" i="1"/>
  <c r="G4542" i="1"/>
  <c r="G4541" i="1"/>
  <c r="G4540" i="1"/>
  <c r="G4558" i="1"/>
  <c r="G4557" i="1"/>
  <c r="G4556" i="1"/>
  <c r="G4555" i="1"/>
  <c r="G4554" i="1"/>
  <c r="G4553" i="1"/>
  <c r="G4552" i="1"/>
  <c r="G4551" i="1"/>
  <c r="G4567" i="1"/>
  <c r="G4566" i="1"/>
  <c r="G4565" i="1"/>
  <c r="G4564" i="1"/>
  <c r="G4563" i="1"/>
  <c r="G4562" i="1"/>
  <c r="G4561" i="1"/>
  <c r="G4560" i="1"/>
  <c r="G885" i="1"/>
  <c r="G884" i="1"/>
  <c r="G883" i="1"/>
  <c r="G882" i="1"/>
  <c r="G881" i="1"/>
  <c r="G880" i="1"/>
  <c r="G879" i="1"/>
  <c r="G878" i="1"/>
  <c r="G876" i="1"/>
  <c r="G875" i="1"/>
  <c r="G874" i="1"/>
  <c r="G873" i="1"/>
  <c r="G872" i="1"/>
  <c r="G871" i="1"/>
  <c r="G870" i="1"/>
  <c r="G869" i="1"/>
  <c r="G867" i="1"/>
  <c r="G866" i="1"/>
  <c r="G865" i="1"/>
  <c r="G864" i="1"/>
  <c r="G863" i="1"/>
  <c r="G862" i="1"/>
  <c r="G861" i="1"/>
  <c r="G860" i="1"/>
  <c r="G842" i="1"/>
  <c r="G841" i="1"/>
  <c r="G840" i="1"/>
  <c r="G839" i="1"/>
  <c r="G838" i="1"/>
  <c r="G837" i="1"/>
  <c r="G836" i="1"/>
  <c r="G835" i="1"/>
  <c r="G826" i="1"/>
  <c r="G825" i="1"/>
  <c r="G824" i="1"/>
  <c r="G823" i="1"/>
  <c r="G822" i="1"/>
  <c r="G821" i="1"/>
  <c r="G820" i="1"/>
  <c r="G819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0" i="1"/>
  <c r="G789" i="1"/>
  <c r="G788" i="1"/>
  <c r="G787" i="1"/>
  <c r="G786" i="1"/>
  <c r="G785" i="1"/>
  <c r="G784" i="1"/>
  <c r="G783" i="1"/>
  <c r="G781" i="1"/>
  <c r="G780" i="1"/>
  <c r="G779" i="1"/>
  <c r="G778" i="1"/>
  <c r="G777" i="1"/>
  <c r="G776" i="1"/>
  <c r="G775" i="1"/>
  <c r="G774" i="1"/>
  <c r="G772" i="1"/>
  <c r="G771" i="1"/>
  <c r="G770" i="1"/>
  <c r="G769" i="1"/>
  <c r="G768" i="1"/>
  <c r="G767" i="1"/>
  <c r="G766" i="1"/>
  <c r="G765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29" i="1"/>
  <c r="G728" i="1"/>
  <c r="G727" i="1"/>
  <c r="G726" i="1"/>
  <c r="G725" i="1"/>
  <c r="G724" i="1"/>
  <c r="G723" i="1"/>
  <c r="G722" i="1"/>
  <c r="G720" i="1"/>
  <c r="G719" i="1"/>
  <c r="G718" i="1"/>
  <c r="G717" i="1"/>
  <c r="G716" i="1"/>
  <c r="G715" i="1"/>
  <c r="G714" i="1"/>
  <c r="G713" i="1"/>
  <c r="G710" i="1"/>
  <c r="G709" i="1"/>
  <c r="G708" i="1"/>
  <c r="G707" i="1"/>
  <c r="G706" i="1"/>
  <c r="G705" i="1"/>
  <c r="G704" i="1"/>
  <c r="G703" i="1"/>
  <c r="G694" i="1"/>
  <c r="G693" i="1"/>
  <c r="G692" i="1"/>
  <c r="G691" i="1"/>
  <c r="G690" i="1"/>
  <c r="G689" i="1"/>
  <c r="G688" i="1"/>
  <c r="G687" i="1"/>
  <c r="G702" i="1"/>
  <c r="G701" i="1"/>
  <c r="G700" i="1"/>
  <c r="G699" i="1"/>
  <c r="G698" i="1"/>
  <c r="G697" i="1"/>
  <c r="G696" i="1"/>
  <c r="G695" i="1"/>
  <c r="G684" i="1"/>
  <c r="G683" i="1"/>
  <c r="G682" i="1"/>
  <c r="G681" i="1"/>
  <c r="G680" i="1"/>
  <c r="G679" i="1"/>
  <c r="G678" i="1"/>
  <c r="G677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1" i="1"/>
  <c r="G640" i="1"/>
  <c r="G639" i="1"/>
  <c r="G638" i="1"/>
  <c r="G637" i="1"/>
  <c r="G636" i="1"/>
  <c r="G635" i="1"/>
  <c r="G634" i="1"/>
  <c r="G560" i="1"/>
  <c r="G559" i="1"/>
  <c r="G558" i="1"/>
  <c r="G557" i="1"/>
  <c r="G556" i="1"/>
  <c r="G555" i="1"/>
  <c r="G554" i="1"/>
  <c r="G553" i="1"/>
  <c r="G624" i="1"/>
  <c r="G623" i="1"/>
  <c r="G622" i="1"/>
  <c r="G621" i="1"/>
  <c r="G620" i="1"/>
  <c r="G619" i="1"/>
  <c r="G618" i="1"/>
  <c r="G617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400" i="1"/>
  <c r="G399" i="1"/>
  <c r="G398" i="1"/>
  <c r="G397" i="1"/>
  <c r="G396" i="1"/>
  <c r="G395" i="1"/>
  <c r="G394" i="1"/>
  <c r="G393" i="1"/>
  <c r="G584" i="1"/>
  <c r="G583" i="1"/>
  <c r="G582" i="1"/>
  <c r="G581" i="1"/>
  <c r="G580" i="1"/>
  <c r="G579" i="1"/>
  <c r="G578" i="1"/>
  <c r="G577" i="1"/>
  <c r="G536" i="1"/>
  <c r="G535" i="1"/>
  <c r="G534" i="1"/>
  <c r="G533" i="1"/>
  <c r="G532" i="1"/>
  <c r="G531" i="1"/>
  <c r="G530" i="1"/>
  <c r="G529" i="1"/>
  <c r="G520" i="1"/>
  <c r="G519" i="1"/>
  <c r="G518" i="1"/>
  <c r="G517" i="1"/>
  <c r="G516" i="1"/>
  <c r="G515" i="1"/>
  <c r="G514" i="1"/>
  <c r="G513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92" i="1"/>
  <c r="G391" i="1"/>
  <c r="G390" i="1"/>
  <c r="G389" i="1"/>
  <c r="G388" i="1"/>
  <c r="G387" i="1"/>
  <c r="G386" i="1"/>
  <c r="G385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616" i="1"/>
  <c r="G615" i="1"/>
  <c r="G614" i="1"/>
  <c r="G613" i="1"/>
  <c r="G612" i="1"/>
  <c r="G611" i="1"/>
  <c r="G610" i="1"/>
  <c r="G609" i="1"/>
  <c r="G552" i="1"/>
  <c r="G551" i="1"/>
  <c r="G550" i="1"/>
  <c r="G549" i="1"/>
  <c r="G548" i="1"/>
  <c r="G547" i="1"/>
  <c r="G546" i="1"/>
  <c r="G545" i="1"/>
  <c r="G608" i="1"/>
  <c r="G607" i="1"/>
  <c r="G606" i="1"/>
  <c r="G605" i="1"/>
  <c r="G604" i="1"/>
  <c r="G603" i="1"/>
  <c r="G602" i="1"/>
  <c r="G601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528" i="1"/>
  <c r="G527" i="1"/>
  <c r="G526" i="1"/>
  <c r="G525" i="1"/>
  <c r="G524" i="1"/>
  <c r="G523" i="1"/>
  <c r="G522" i="1"/>
  <c r="G521" i="1"/>
  <c r="G408" i="1"/>
  <c r="G407" i="1"/>
  <c r="G406" i="1"/>
  <c r="G405" i="1"/>
  <c r="G404" i="1"/>
  <c r="G403" i="1"/>
  <c r="G402" i="1"/>
  <c r="G401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544" i="1"/>
  <c r="G543" i="1"/>
  <c r="G542" i="1"/>
  <c r="G541" i="1"/>
  <c r="G540" i="1"/>
  <c r="G539" i="1"/>
  <c r="G538" i="1"/>
  <c r="G537" i="1"/>
  <c r="G416" i="1"/>
  <c r="G415" i="1"/>
  <c r="G414" i="1"/>
  <c r="G413" i="1"/>
  <c r="G412" i="1"/>
  <c r="G411" i="1"/>
  <c r="G410" i="1"/>
  <c r="G409" i="1"/>
  <c r="G368" i="1"/>
  <c r="G367" i="1"/>
  <c r="G366" i="1"/>
  <c r="G365" i="1"/>
  <c r="G364" i="1"/>
  <c r="G363" i="1"/>
  <c r="G362" i="1"/>
  <c r="G361" i="1"/>
  <c r="G456" i="1"/>
  <c r="G455" i="1"/>
  <c r="G454" i="1"/>
  <c r="G453" i="1"/>
  <c r="G452" i="1"/>
  <c r="G451" i="1"/>
  <c r="G450" i="1"/>
  <c r="G449" i="1"/>
  <c r="G464" i="1"/>
  <c r="G463" i="1"/>
  <c r="G462" i="1"/>
  <c r="G461" i="1"/>
  <c r="G460" i="1"/>
  <c r="G459" i="1"/>
  <c r="G458" i="1"/>
  <c r="G457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38" i="1"/>
  <c r="G337" i="1"/>
  <c r="G336" i="1"/>
  <c r="G335" i="1"/>
  <c r="G334" i="1"/>
  <c r="G333" i="1"/>
  <c r="G332" i="1"/>
  <c r="G331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2" i="1"/>
  <c r="G311" i="1"/>
  <c r="G310" i="1"/>
  <c r="G309" i="1"/>
  <c r="G308" i="1"/>
  <c r="G307" i="1"/>
  <c r="G306" i="1"/>
  <c r="G305" i="1"/>
  <c r="G303" i="1"/>
  <c r="G302" i="1"/>
  <c r="G301" i="1"/>
  <c r="G300" i="1"/>
  <c r="G299" i="1"/>
  <c r="G298" i="1"/>
  <c r="G297" i="1"/>
  <c r="G296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7" i="1"/>
  <c r="G276" i="1"/>
  <c r="G275" i="1"/>
  <c r="G274" i="1"/>
  <c r="G273" i="1"/>
  <c r="G272" i="1"/>
  <c r="G271" i="1"/>
  <c r="G270" i="1"/>
  <c r="G268" i="1"/>
  <c r="G267" i="1"/>
  <c r="G266" i="1"/>
  <c r="G265" i="1"/>
  <c r="G264" i="1"/>
  <c r="G263" i="1"/>
  <c r="G262" i="1"/>
  <c r="G261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7" i="1"/>
  <c r="G216" i="1"/>
  <c r="G215" i="1"/>
  <c r="G214" i="1"/>
  <c r="G213" i="1"/>
  <c r="G212" i="1"/>
  <c r="G211" i="1"/>
  <c r="G210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G177" i="1"/>
  <c r="G176" i="1"/>
  <c r="G175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A429" i="33" l="1"/>
  <c r="A355" i="2"/>
  <c r="A393" i="33"/>
  <c r="A337" i="2"/>
  <c r="A411" i="33"/>
  <c r="A346" i="2"/>
  <c r="A375" i="33"/>
  <c r="A328" i="2"/>
  <c r="E2400" i="1"/>
  <c r="E1455" i="1"/>
  <c r="A412" i="33" l="1"/>
  <c r="A348" i="2" s="1"/>
  <c r="A347" i="2"/>
  <c r="A430" i="33"/>
  <c r="A357" i="2" s="1"/>
  <c r="A356" i="2"/>
  <c r="A376" i="33"/>
  <c r="A330" i="2" s="1"/>
  <c r="A329" i="2"/>
  <c r="A394" i="33"/>
  <c r="A339" i="2" s="1"/>
  <c r="A338" i="2"/>
  <c r="E1068" i="1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B289" i="33"/>
  <c r="B288" i="33"/>
  <c r="B287" i="33"/>
  <c r="B286" i="33"/>
  <c r="B285" i="33"/>
  <c r="B284" i="33"/>
  <c r="B283" i="33"/>
  <c r="B282" i="33"/>
  <c r="A485" i="2" s="1"/>
  <c r="A283" i="33"/>
  <c r="A486" i="2" l="1"/>
  <c r="A284" i="33"/>
  <c r="A285" i="33" l="1"/>
  <c r="A487" i="2"/>
  <c r="E3231" i="1"/>
  <c r="E4458" i="1"/>
  <c r="E4354" i="1"/>
  <c r="E1102" i="1"/>
  <c r="E1111" i="1" s="1"/>
  <c r="E710" i="1"/>
  <c r="E294" i="1"/>
  <c r="E303" i="1" s="1"/>
  <c r="E208" i="1"/>
  <c r="U9" i="35"/>
  <c r="S9" i="35"/>
  <c r="C221" i="33" l="1"/>
  <c r="A286" i="33"/>
  <c r="A488" i="2"/>
  <c r="E4441" i="1"/>
  <c r="E4467" i="1" s="1"/>
  <c r="B1004" i="33"/>
  <c r="A519" i="2" s="1"/>
  <c r="B1003" i="33"/>
  <c r="A518" i="2" s="1"/>
  <c r="B1002" i="33"/>
  <c r="A517" i="2" s="1"/>
  <c r="B1001" i="33"/>
  <c r="A516" i="2" s="1"/>
  <c r="B1000" i="33"/>
  <c r="A515" i="2" s="1"/>
  <c r="B999" i="33"/>
  <c r="A514" i="2" s="1"/>
  <c r="B998" i="33"/>
  <c r="A513" i="2" s="1"/>
  <c r="B997" i="33"/>
  <c r="A512" i="2" s="1"/>
  <c r="A287" i="33" l="1"/>
  <c r="A489" i="2"/>
  <c r="A288" i="33" l="1"/>
  <c r="A490" i="2"/>
  <c r="D828" i="33"/>
  <c r="D4" i="33"/>
  <c r="A289" i="33" l="1"/>
  <c r="A492" i="2" s="1"/>
  <c r="A491" i="2"/>
  <c r="E4536" i="1"/>
  <c r="E3371" i="1" l="1"/>
  <c r="E2541" i="1" l="1"/>
  <c r="Q27" i="36" l="1"/>
  <c r="E1843" i="1" l="1"/>
  <c r="E1861" i="1" s="1"/>
  <c r="E1652" i="1"/>
  <c r="E1390" i="1"/>
  <c r="E1464" i="1" s="1"/>
  <c r="E1284" i="1"/>
  <c r="E876" i="1" l="1"/>
  <c r="E684" i="1" l="1"/>
  <c r="E961" i="1" l="1"/>
  <c r="E970" i="1" s="1"/>
  <c r="E1120" i="1" l="1"/>
  <c r="E772" i="1"/>
  <c r="E790" i="1" s="1"/>
  <c r="E585" i="1" l="1"/>
  <c r="E586" i="1"/>
  <c r="E587" i="1"/>
  <c r="E588" i="1"/>
  <c r="E589" i="1"/>
  <c r="E590" i="1"/>
  <c r="E591" i="1"/>
  <c r="D592" i="1"/>
  <c r="E593" i="1"/>
  <c r="E594" i="1"/>
  <c r="E595" i="1"/>
  <c r="E596" i="1"/>
  <c r="E597" i="1"/>
  <c r="E598" i="1"/>
  <c r="E599" i="1"/>
  <c r="D600" i="1"/>
  <c r="E617" i="1"/>
  <c r="E618" i="1"/>
  <c r="E619" i="1"/>
  <c r="E620" i="1"/>
  <c r="E621" i="1"/>
  <c r="E622" i="1"/>
  <c r="E623" i="1"/>
  <c r="D624" i="1"/>
  <c r="E553" i="1"/>
  <c r="E554" i="1"/>
  <c r="E555" i="1"/>
  <c r="E556" i="1"/>
  <c r="E557" i="1"/>
  <c r="E558" i="1"/>
  <c r="E559" i="1"/>
  <c r="D560" i="1"/>
  <c r="D400" i="1"/>
  <c r="D544" i="1"/>
  <c r="E155" i="1" l="1"/>
  <c r="E164" i="1" l="1"/>
  <c r="E191" i="1" s="1"/>
  <c r="D44" i="33" l="1"/>
  <c r="D74" i="33" l="1"/>
  <c r="S3" i="1" l="1"/>
  <c r="D4217" i="1" l="1"/>
  <c r="D4225" i="1"/>
  <c r="E2576" i="1"/>
  <c r="B222" i="33" l="1"/>
  <c r="B995" i="33" l="1"/>
  <c r="A510" i="2" s="1"/>
  <c r="B994" i="33"/>
  <c r="A509" i="2" s="1"/>
  <c r="B993" i="33"/>
  <c r="A508" i="2" s="1"/>
  <c r="B992" i="33"/>
  <c r="A507" i="2" s="1"/>
  <c r="B991" i="33"/>
  <c r="A506" i="2" s="1"/>
  <c r="B990" i="33"/>
  <c r="A505" i="2" s="1"/>
  <c r="B989" i="33"/>
  <c r="A504" i="2" s="1"/>
  <c r="B988" i="33"/>
  <c r="A503" i="2" s="1"/>
  <c r="B987" i="33"/>
  <c r="B986" i="33"/>
  <c r="B985" i="33"/>
  <c r="B984" i="33"/>
  <c r="B983" i="33"/>
  <c r="B982" i="33"/>
  <c r="B981" i="33"/>
  <c r="B980" i="33"/>
  <c r="B202" i="33"/>
  <c r="D201" i="33"/>
  <c r="B201" i="33"/>
  <c r="B200" i="33"/>
  <c r="D199" i="33"/>
  <c r="B199" i="33"/>
  <c r="D198" i="33"/>
  <c r="B198" i="33"/>
  <c r="D197" i="33"/>
  <c r="B197" i="33"/>
  <c r="D196" i="33"/>
  <c r="B196" i="33"/>
  <c r="A196" i="33"/>
  <c r="A197" i="33" s="1"/>
  <c r="A198" i="33" s="1"/>
  <c r="A199" i="33" s="1"/>
  <c r="A200" i="33" s="1"/>
  <c r="A201" i="33" s="1"/>
  <c r="A202" i="33" s="1"/>
  <c r="D195" i="33"/>
  <c r="B195" i="33"/>
  <c r="U200" i="33"/>
  <c r="U202" i="33" s="1"/>
  <c r="U979" i="33" s="1"/>
  <c r="O200" i="33" l="1"/>
  <c r="O202" i="33" s="1"/>
  <c r="O979" i="33" s="1"/>
  <c r="S200" i="33"/>
  <c r="S202" i="33" s="1"/>
  <c r="S979" i="33" s="1"/>
  <c r="G200" i="33"/>
  <c r="G202" i="33" s="1"/>
  <c r="G979" i="33" s="1"/>
  <c r="K200" i="33"/>
  <c r="K202" i="33" s="1"/>
  <c r="K979" i="33" s="1"/>
  <c r="F200" i="33"/>
  <c r="F202" i="33" s="1"/>
  <c r="F979" i="33" s="1"/>
  <c r="J200" i="33"/>
  <c r="J202" i="33" s="1"/>
  <c r="J979" i="33" s="1"/>
  <c r="N200" i="33"/>
  <c r="N202" i="33" s="1"/>
  <c r="N979" i="33" s="1"/>
  <c r="R200" i="33"/>
  <c r="R202" i="33" s="1"/>
  <c r="R979" i="33" s="1"/>
  <c r="E200" i="33"/>
  <c r="H200" i="33"/>
  <c r="H202" i="33" s="1"/>
  <c r="H979" i="33" s="1"/>
  <c r="L200" i="33"/>
  <c r="L202" i="33" s="1"/>
  <c r="L979" i="33" s="1"/>
  <c r="P200" i="33"/>
  <c r="P202" i="33" s="1"/>
  <c r="P979" i="33" s="1"/>
  <c r="T200" i="33"/>
  <c r="T202" i="33" s="1"/>
  <c r="T979" i="33" s="1"/>
  <c r="I200" i="33"/>
  <c r="I202" i="33" s="1"/>
  <c r="I979" i="33" s="1"/>
  <c r="M200" i="33"/>
  <c r="M202" i="33" s="1"/>
  <c r="M979" i="33" s="1"/>
  <c r="Q200" i="33"/>
  <c r="Q202" i="33" s="1"/>
  <c r="Q979" i="33" s="1"/>
  <c r="E202" i="33" l="1"/>
  <c r="D200" i="33"/>
  <c r="D202" i="33" l="1"/>
  <c r="D979" i="33" s="1"/>
  <c r="E979" i="33"/>
  <c r="E217" i="1" l="1"/>
  <c r="E312" i="1" s="1"/>
  <c r="E2467" i="1" l="1"/>
  <c r="Q9" i="35" l="1"/>
  <c r="O9" i="35"/>
  <c r="M9" i="35"/>
  <c r="K9" i="35"/>
  <c r="S8" i="35"/>
  <c r="S7" i="35"/>
  <c r="O8" i="35"/>
  <c r="Z8" i="36"/>
  <c r="Z7" i="36"/>
  <c r="A33" i="36" l="1"/>
  <c r="A25" i="36"/>
  <c r="A23" i="36"/>
  <c r="A21" i="36"/>
  <c r="A15" i="36"/>
  <c r="A19" i="36"/>
  <c r="A16" i="36"/>
  <c r="A11" i="36"/>
  <c r="S9" i="36"/>
  <c r="Q9" i="36"/>
  <c r="O9" i="36"/>
  <c r="M9" i="36"/>
  <c r="K9" i="36"/>
  <c r="I9" i="36"/>
  <c r="G9" i="36"/>
  <c r="F9" i="36"/>
  <c r="E9" i="36"/>
  <c r="C9" i="36"/>
  <c r="A9" i="36"/>
  <c r="S8" i="36"/>
  <c r="O8" i="36"/>
  <c r="M8" i="36"/>
  <c r="K8" i="36"/>
  <c r="I8" i="36"/>
  <c r="G8" i="36"/>
  <c r="F8" i="36"/>
  <c r="E8" i="36"/>
  <c r="C8" i="36"/>
  <c r="A8" i="36"/>
  <c r="O7" i="36"/>
  <c r="M7" i="36"/>
  <c r="K7" i="36"/>
  <c r="I7" i="36"/>
  <c r="G7" i="36"/>
  <c r="F7" i="36"/>
  <c r="E7" i="36"/>
  <c r="C7" i="36"/>
  <c r="A7" i="36"/>
  <c r="A2" i="36"/>
  <c r="A1" i="36"/>
  <c r="A33" i="35"/>
  <c r="A25" i="35"/>
  <c r="A23" i="35"/>
  <c r="A21" i="35"/>
  <c r="A15" i="35"/>
  <c r="A19" i="35"/>
  <c r="A16" i="35"/>
  <c r="A11" i="35"/>
  <c r="F9" i="35"/>
  <c r="C9" i="35"/>
  <c r="E9" i="35"/>
  <c r="I9" i="35"/>
  <c r="M8" i="35"/>
  <c r="K8" i="35"/>
  <c r="K7" i="35"/>
  <c r="Q8" i="35"/>
  <c r="Q7" i="35"/>
  <c r="U8" i="35"/>
  <c r="U7" i="35"/>
  <c r="G8" i="35"/>
  <c r="G7" i="35"/>
  <c r="C8" i="35"/>
  <c r="C7" i="35"/>
  <c r="A7" i="35"/>
  <c r="A8" i="35"/>
  <c r="I8" i="35"/>
  <c r="I7" i="35"/>
  <c r="G9" i="35"/>
  <c r="E8" i="35"/>
  <c r="E7" i="35"/>
  <c r="A9" i="35"/>
  <c r="A2" i="35"/>
  <c r="A1" i="35"/>
  <c r="G33" i="34"/>
  <c r="G33" i="35" s="1"/>
  <c r="E338" i="1"/>
  <c r="D174" i="33"/>
  <c r="E175" i="33" s="1"/>
  <c r="G33" i="36" l="1"/>
  <c r="D584" i="1" l="1"/>
  <c r="D536" i="1" l="1"/>
  <c r="A784" i="33"/>
  <c r="B790" i="33"/>
  <c r="B789" i="33"/>
  <c r="B788" i="33"/>
  <c r="B787" i="33"/>
  <c r="B786" i="33"/>
  <c r="B785" i="33"/>
  <c r="B784" i="33"/>
  <c r="B783" i="33"/>
  <c r="A233" i="2" s="1"/>
  <c r="B782" i="33"/>
  <c r="B781" i="33"/>
  <c r="B780" i="33"/>
  <c r="B779" i="33"/>
  <c r="B778" i="33"/>
  <c r="B777" i="33"/>
  <c r="B776" i="33"/>
  <c r="B775" i="33"/>
  <c r="D520" i="1"/>
  <c r="D384" i="1"/>
  <c r="D376" i="1"/>
  <c r="D392" i="1"/>
  <c r="D576" i="1"/>
  <c r="D568" i="1"/>
  <c r="D616" i="1"/>
  <c r="D552" i="1"/>
  <c r="D608" i="1"/>
  <c r="D448" i="1"/>
  <c r="D440" i="1"/>
  <c r="D432" i="1"/>
  <c r="D424" i="1"/>
  <c r="D528" i="1"/>
  <c r="D408" i="1"/>
  <c r="D512" i="1"/>
  <c r="D504" i="1"/>
  <c r="D496" i="1"/>
  <c r="D488" i="1"/>
  <c r="D480" i="1"/>
  <c r="D472" i="1"/>
  <c r="D416" i="1"/>
  <c r="D368" i="1"/>
  <c r="D456" i="1"/>
  <c r="D464" i="1"/>
  <c r="A234" i="2" l="1"/>
  <c r="A785" i="33"/>
  <c r="A235" i="2" l="1"/>
  <c r="A786" i="33"/>
  <c r="A236" i="2" l="1"/>
  <c r="A787" i="33"/>
  <c r="A237" i="2" l="1"/>
  <c r="A788" i="33"/>
  <c r="A789" i="33" l="1"/>
  <c r="A238" i="2"/>
  <c r="A239" i="2" l="1"/>
  <c r="A790" i="33"/>
  <c r="A240" i="2" s="1"/>
  <c r="D164" i="33" l="1"/>
  <c r="E165" i="33" s="1"/>
  <c r="E172" i="33" s="1"/>
  <c r="A6" i="33" l="1"/>
  <c r="A7" i="33" s="1"/>
  <c r="A8" i="33" s="1"/>
  <c r="A9" i="33" s="1"/>
  <c r="A10" i="33" s="1"/>
  <c r="A11" i="33" s="1"/>
  <c r="A12" i="33" s="1"/>
  <c r="A258" i="2" s="1"/>
  <c r="D6" i="33"/>
  <c r="B252" i="2" s="1"/>
  <c r="D7" i="33"/>
  <c r="B253" i="2" s="1"/>
  <c r="D8" i="33"/>
  <c r="B254" i="2" s="1"/>
  <c r="D9" i="33"/>
  <c r="B255" i="2" s="1"/>
  <c r="D10" i="33"/>
  <c r="B256" i="2" s="1"/>
  <c r="D11" i="33"/>
  <c r="B257" i="2" s="1"/>
  <c r="D14" i="33"/>
  <c r="E20" i="33" s="1"/>
  <c r="B15" i="33"/>
  <c r="A260" i="2" s="1"/>
  <c r="D15" i="33"/>
  <c r="A16" i="33"/>
  <c r="A17" i="33" s="1"/>
  <c r="A18" i="33" s="1"/>
  <c r="A19" i="33" s="1"/>
  <c r="A20" i="33" s="1"/>
  <c r="A21" i="33" s="1"/>
  <c r="A22" i="33" s="1"/>
  <c r="B16" i="33"/>
  <c r="D16" i="33"/>
  <c r="B17" i="33"/>
  <c r="D17" i="33"/>
  <c r="B18" i="33"/>
  <c r="D18" i="33"/>
  <c r="B19" i="33"/>
  <c r="D19" i="33"/>
  <c r="B20" i="33"/>
  <c r="B21" i="33"/>
  <c r="D21" i="33"/>
  <c r="B22" i="33"/>
  <c r="D24" i="33"/>
  <c r="G26" i="33" s="1"/>
  <c r="G282" i="33" s="1"/>
  <c r="B25" i="33"/>
  <c r="A8" i="2" s="1"/>
  <c r="D25" i="33"/>
  <c r="B8" i="2" s="1"/>
  <c r="A26" i="33"/>
  <c r="A27" i="33" s="1"/>
  <c r="A28" i="33" s="1"/>
  <c r="A29" i="33" s="1"/>
  <c r="A30" i="33" s="1"/>
  <c r="A31" i="33" s="1"/>
  <c r="A32" i="33" s="1"/>
  <c r="B26" i="33"/>
  <c r="B221" i="33" s="1"/>
  <c r="B27" i="33"/>
  <c r="D27" i="33"/>
  <c r="B10" i="2" s="1"/>
  <c r="B28" i="33"/>
  <c r="D28" i="33"/>
  <c r="B11" i="2" s="1"/>
  <c r="B29" i="33"/>
  <c r="D29" i="33"/>
  <c r="B12" i="2" s="1"/>
  <c r="B30" i="33"/>
  <c r="D30" i="33"/>
  <c r="B13" i="2" s="1"/>
  <c r="B31" i="33"/>
  <c r="D31" i="33"/>
  <c r="B14" i="2" s="1"/>
  <c r="B32" i="33"/>
  <c r="D34" i="33"/>
  <c r="B35" i="33"/>
  <c r="D35" i="33"/>
  <c r="A36" i="33"/>
  <c r="A37" i="33" s="1"/>
  <c r="A38" i="33" s="1"/>
  <c r="A39" i="33" s="1"/>
  <c r="A40" i="33" s="1"/>
  <c r="A41" i="33" s="1"/>
  <c r="A42" i="33" s="1"/>
  <c r="B36" i="33"/>
  <c r="D36" i="33"/>
  <c r="B37" i="33"/>
  <c r="B38" i="33"/>
  <c r="D38" i="33"/>
  <c r="B39" i="33"/>
  <c r="D39" i="33"/>
  <c r="B40" i="33"/>
  <c r="D40" i="33"/>
  <c r="B41" i="33"/>
  <c r="D41" i="33"/>
  <c r="B42" i="33"/>
  <c r="P48" i="33"/>
  <c r="P52" i="33" s="1"/>
  <c r="N78" i="2" s="1"/>
  <c r="B45" i="33"/>
  <c r="A71" i="2" s="1"/>
  <c r="D45" i="33"/>
  <c r="B71" i="2" s="1"/>
  <c r="A46" i="33"/>
  <c r="A47" i="33" s="1"/>
  <c r="A48" i="33" s="1"/>
  <c r="A49" i="33" s="1"/>
  <c r="A50" i="33" s="1"/>
  <c r="A51" i="33" s="1"/>
  <c r="B46" i="33"/>
  <c r="D46" i="33"/>
  <c r="B72" i="2" s="1"/>
  <c r="B47" i="33"/>
  <c r="D47" i="33"/>
  <c r="B73" i="2" s="1"/>
  <c r="B48" i="33"/>
  <c r="B257" i="33" s="1"/>
  <c r="B49" i="33"/>
  <c r="D49" i="33"/>
  <c r="B75" i="2" s="1"/>
  <c r="B50" i="33"/>
  <c r="D50" i="33"/>
  <c r="B76" i="2" s="1"/>
  <c r="B51" i="33"/>
  <c r="D51" i="33"/>
  <c r="B77" i="2" s="1"/>
  <c r="B52" i="33"/>
  <c r="D54" i="33"/>
  <c r="J59" i="33" s="1"/>
  <c r="B55" i="33"/>
  <c r="D55" i="33"/>
  <c r="A56" i="33"/>
  <c r="A57" i="33" s="1"/>
  <c r="A58" i="33" s="1"/>
  <c r="A59" i="33" s="1"/>
  <c r="A258" i="33" s="1"/>
  <c r="B56" i="33"/>
  <c r="D56" i="33"/>
  <c r="B57" i="33"/>
  <c r="D57" i="33"/>
  <c r="B58" i="33"/>
  <c r="D58" i="33"/>
  <c r="B59" i="33"/>
  <c r="B234" i="33" s="1"/>
  <c r="B60" i="33"/>
  <c r="D60" i="33"/>
  <c r="B61" i="33"/>
  <c r="D61" i="33"/>
  <c r="B62" i="33"/>
  <c r="D64" i="33"/>
  <c r="T71" i="33" s="1"/>
  <c r="B65" i="33"/>
  <c r="A62" i="2" s="1"/>
  <c r="D65" i="33"/>
  <c r="B62" i="2" s="1"/>
  <c r="A66" i="33"/>
  <c r="A67" i="33" s="1"/>
  <c r="B66" i="33"/>
  <c r="D66" i="33"/>
  <c r="B63" i="2" s="1"/>
  <c r="B67" i="33"/>
  <c r="D67" i="33"/>
  <c r="B64" i="2" s="1"/>
  <c r="B68" i="33"/>
  <c r="D68" i="33"/>
  <c r="B65" i="2" s="1"/>
  <c r="B69" i="33"/>
  <c r="D69" i="33"/>
  <c r="B66" i="2" s="1"/>
  <c r="B70" i="33"/>
  <c r="D70" i="33"/>
  <c r="B67" i="2" s="1"/>
  <c r="B71" i="33"/>
  <c r="B72" i="33"/>
  <c r="B75" i="33"/>
  <c r="A107" i="2" s="1"/>
  <c r="D75" i="33"/>
  <c r="B107" i="2" s="1"/>
  <c r="A76" i="33"/>
  <c r="A77" i="33" s="1"/>
  <c r="A78" i="33" s="1"/>
  <c r="A79" i="33" s="1"/>
  <c r="A80" i="33" s="1"/>
  <c r="A81" i="33" s="1"/>
  <c r="B76" i="33"/>
  <c r="D76" i="33"/>
  <c r="B108" i="2" s="1"/>
  <c r="B77" i="33"/>
  <c r="D77" i="33"/>
  <c r="B109" i="2" s="1"/>
  <c r="B78" i="33"/>
  <c r="D78" i="33"/>
  <c r="B110" i="2" s="1"/>
  <c r="B79" i="33"/>
  <c r="D79" i="33"/>
  <c r="B111" i="2" s="1"/>
  <c r="B80" i="33"/>
  <c r="D80" i="33"/>
  <c r="B112" i="2" s="1"/>
  <c r="B81" i="33"/>
  <c r="B82" i="33"/>
  <c r="B85" i="33"/>
  <c r="A125" i="2" s="1"/>
  <c r="D85" i="33"/>
  <c r="B125" i="2" s="1"/>
  <c r="A86" i="33"/>
  <c r="A87" i="33" s="1"/>
  <c r="B86" i="33"/>
  <c r="D86" i="33"/>
  <c r="B126" i="2" s="1"/>
  <c r="B87" i="33"/>
  <c r="D87" i="33"/>
  <c r="B127" i="2" s="1"/>
  <c r="B88" i="33"/>
  <c r="D88" i="33"/>
  <c r="B128" i="2" s="1"/>
  <c r="B89" i="33"/>
  <c r="D89" i="33"/>
  <c r="B129" i="2" s="1"/>
  <c r="B90" i="33"/>
  <c r="D90" i="33"/>
  <c r="B130" i="2" s="1"/>
  <c r="B91" i="33"/>
  <c r="B92" i="33"/>
  <c r="D94" i="33"/>
  <c r="I101" i="33" s="1"/>
  <c r="B95" i="33"/>
  <c r="A80" i="2" s="1"/>
  <c r="D95" i="33"/>
  <c r="B80" i="2" s="1"/>
  <c r="A96" i="33"/>
  <c r="B96" i="33"/>
  <c r="D96" i="33"/>
  <c r="B81" i="2" s="1"/>
  <c r="B97" i="33"/>
  <c r="D97" i="33"/>
  <c r="B82" i="2" s="1"/>
  <c r="B98" i="33"/>
  <c r="D98" i="33"/>
  <c r="B83" i="2" s="1"/>
  <c r="B99" i="33"/>
  <c r="D99" i="33"/>
  <c r="B84" i="2" s="1"/>
  <c r="B100" i="33"/>
  <c r="D100" i="33"/>
  <c r="B85" i="2" s="1"/>
  <c r="B101" i="33"/>
  <c r="B102" i="33"/>
  <c r="D104" i="33"/>
  <c r="U111" i="33" s="1"/>
  <c r="B105" i="33"/>
  <c r="A98" i="2" s="1"/>
  <c r="D105" i="33"/>
  <c r="B98" i="2" s="1"/>
  <c r="A106" i="33"/>
  <c r="A107" i="33" s="1"/>
  <c r="A108" i="33" s="1"/>
  <c r="A109" i="33" s="1"/>
  <c r="A110" i="33" s="1"/>
  <c r="B106" i="33"/>
  <c r="D106" i="33"/>
  <c r="B99" i="2" s="1"/>
  <c r="B107" i="33"/>
  <c r="D107" i="33"/>
  <c r="B100" i="2" s="1"/>
  <c r="B108" i="33"/>
  <c r="D108" i="33"/>
  <c r="B101" i="2" s="1"/>
  <c r="B109" i="33"/>
  <c r="D109" i="33"/>
  <c r="B102" i="2" s="1"/>
  <c r="B110" i="33"/>
  <c r="D110" i="33"/>
  <c r="B103" i="2" s="1"/>
  <c r="B111" i="33"/>
  <c r="B112" i="33"/>
  <c r="D114" i="33"/>
  <c r="M121" i="33" s="1"/>
  <c r="B115" i="33"/>
  <c r="A134" i="2" s="1"/>
  <c r="D115" i="33"/>
  <c r="B134" i="2" s="1"/>
  <c r="A116" i="33"/>
  <c r="A117" i="33" s="1"/>
  <c r="A118" i="33" s="1"/>
  <c r="A119" i="33" s="1"/>
  <c r="A120" i="33" s="1"/>
  <c r="A121" i="33" s="1"/>
  <c r="A122" i="33" s="1"/>
  <c r="B116" i="33"/>
  <c r="D116" i="33"/>
  <c r="B135" i="2" s="1"/>
  <c r="B117" i="33"/>
  <c r="D117" i="33"/>
  <c r="B136" i="2" s="1"/>
  <c r="B118" i="33"/>
  <c r="D118" i="33"/>
  <c r="B137" i="2" s="1"/>
  <c r="B119" i="33"/>
  <c r="D119" i="33"/>
  <c r="B138" i="2" s="1"/>
  <c r="B120" i="33"/>
  <c r="D120" i="33"/>
  <c r="B139" i="2" s="1"/>
  <c r="B121" i="33"/>
  <c r="B122" i="33"/>
  <c r="D124" i="33"/>
  <c r="G131" i="33" s="1"/>
  <c r="B125" i="33"/>
  <c r="A17" i="2" s="1"/>
  <c r="D125" i="33"/>
  <c r="B17" i="2" s="1"/>
  <c r="A126" i="33"/>
  <c r="B126" i="33"/>
  <c r="D126" i="33"/>
  <c r="B18" i="2" s="1"/>
  <c r="B127" i="33"/>
  <c r="D127" i="33"/>
  <c r="B19" i="2" s="1"/>
  <c r="B128" i="33"/>
  <c r="D128" i="33"/>
  <c r="B20" i="2" s="1"/>
  <c r="B129" i="33"/>
  <c r="D129" i="33"/>
  <c r="B21" i="2" s="1"/>
  <c r="B130" i="33"/>
  <c r="D130" i="33"/>
  <c r="B22" i="2" s="1"/>
  <c r="B131" i="33"/>
  <c r="B132" i="33"/>
  <c r="D134" i="33"/>
  <c r="E141" i="33" s="1"/>
  <c r="B135" i="33"/>
  <c r="A26" i="2" s="1"/>
  <c r="D135" i="33"/>
  <c r="B26" i="2" s="1"/>
  <c r="A136" i="33"/>
  <c r="A137" i="33" s="1"/>
  <c r="A138" i="33" s="1"/>
  <c r="A139" i="33" s="1"/>
  <c r="A140" i="33" s="1"/>
  <c r="A141" i="33" s="1"/>
  <c r="A142" i="33" s="1"/>
  <c r="B136" i="33"/>
  <c r="D136" i="33"/>
  <c r="B27" i="2" s="1"/>
  <c r="B137" i="33"/>
  <c r="D137" i="33"/>
  <c r="B28" i="2" s="1"/>
  <c r="B138" i="33"/>
  <c r="D138" i="33"/>
  <c r="B29" i="2" s="1"/>
  <c r="B139" i="33"/>
  <c r="D139" i="33"/>
  <c r="B30" i="2" s="1"/>
  <c r="B140" i="33"/>
  <c r="D140" i="33"/>
  <c r="B31" i="2" s="1"/>
  <c r="B141" i="33"/>
  <c r="B142" i="33"/>
  <c r="D144" i="33"/>
  <c r="K151" i="33" s="1"/>
  <c r="K152" i="33" s="1"/>
  <c r="K534" i="33" s="1"/>
  <c r="B145" i="33"/>
  <c r="D145" i="33"/>
  <c r="A146" i="33"/>
  <c r="A147" i="33" s="1"/>
  <c r="A148" i="33" s="1"/>
  <c r="A149" i="33" s="1"/>
  <c r="A150" i="33" s="1"/>
  <c r="A151" i="33" s="1"/>
  <c r="A152" i="33" s="1"/>
  <c r="A534" i="33" s="1"/>
  <c r="B146" i="33"/>
  <c r="D146" i="33"/>
  <c r="B147" i="33"/>
  <c r="D147" i="33"/>
  <c r="B148" i="33"/>
  <c r="D148" i="33"/>
  <c r="B149" i="33"/>
  <c r="D149" i="33"/>
  <c r="B150" i="33"/>
  <c r="D150" i="33"/>
  <c r="B151" i="33"/>
  <c r="B152" i="33"/>
  <c r="B534" i="33" s="1"/>
  <c r="E161" i="33"/>
  <c r="B155" i="33"/>
  <c r="D155" i="33"/>
  <c r="A156" i="33"/>
  <c r="A157" i="33" s="1"/>
  <c r="A158" i="33" s="1"/>
  <c r="A159" i="33" s="1"/>
  <c r="A160" i="33" s="1"/>
  <c r="A161" i="33" s="1"/>
  <c r="A162" i="33" s="1"/>
  <c r="B156" i="33"/>
  <c r="D156" i="33"/>
  <c r="D893" i="33" s="1"/>
  <c r="B157" i="33"/>
  <c r="D157" i="33"/>
  <c r="D894" i="33" s="1"/>
  <c r="B158" i="33"/>
  <c r="D158" i="33"/>
  <c r="D895" i="33" s="1"/>
  <c r="B159" i="33"/>
  <c r="D159" i="33"/>
  <c r="D896" i="33" s="1"/>
  <c r="B160" i="33"/>
  <c r="D160" i="33"/>
  <c r="D897" i="33" s="1"/>
  <c r="B161" i="33"/>
  <c r="B162" i="33"/>
  <c r="F165" i="33"/>
  <c r="F172" i="33" s="1"/>
  <c r="D555" i="2" s="1"/>
  <c r="B165" i="33"/>
  <c r="H165" i="33"/>
  <c r="H172" i="33" s="1"/>
  <c r="H959" i="33" s="1"/>
  <c r="I165" i="33"/>
  <c r="L165" i="33"/>
  <c r="L172" i="33" s="1"/>
  <c r="L959" i="33" s="1"/>
  <c r="M165" i="33"/>
  <c r="M172" i="33" s="1"/>
  <c r="P165" i="33"/>
  <c r="P172" i="33" s="1"/>
  <c r="P959" i="33" s="1"/>
  <c r="Q165" i="33"/>
  <c r="T165" i="33"/>
  <c r="T172" i="33" s="1"/>
  <c r="T959" i="33" s="1"/>
  <c r="U165" i="33"/>
  <c r="A166" i="33"/>
  <c r="A167" i="33" s="1"/>
  <c r="A168" i="33" s="1"/>
  <c r="B166" i="33"/>
  <c r="D166" i="33"/>
  <c r="B167" i="33"/>
  <c r="D167" i="33"/>
  <c r="B550" i="2" s="1"/>
  <c r="B168" i="33"/>
  <c r="D168" i="33"/>
  <c r="B169" i="33"/>
  <c r="D169" i="33"/>
  <c r="B170" i="33"/>
  <c r="D170" i="33"/>
  <c r="B553" i="2" s="1"/>
  <c r="B171" i="33"/>
  <c r="D171" i="33"/>
  <c r="B554" i="2" s="1"/>
  <c r="B172" i="33"/>
  <c r="F175" i="33"/>
  <c r="F182" i="33" s="1"/>
  <c r="F939" i="33" s="1"/>
  <c r="B175" i="33"/>
  <c r="I175" i="33"/>
  <c r="I182" i="33" s="1"/>
  <c r="M175" i="33"/>
  <c r="M182" i="33" s="1"/>
  <c r="P175" i="33"/>
  <c r="P182" i="33" s="1"/>
  <c r="P919" i="33" s="1"/>
  <c r="A176" i="33"/>
  <c r="B176" i="33"/>
  <c r="D176" i="33"/>
  <c r="B177" i="33"/>
  <c r="D177" i="33"/>
  <c r="B178" i="33"/>
  <c r="D178" i="33"/>
  <c r="B179" i="33"/>
  <c r="D179" i="33"/>
  <c r="B180" i="33"/>
  <c r="D180" i="33"/>
  <c r="B181" i="33"/>
  <c r="D181" i="33"/>
  <c r="B182" i="33"/>
  <c r="D184" i="33"/>
  <c r="B185" i="33"/>
  <c r="A215" i="2" s="1"/>
  <c r="D185" i="33"/>
  <c r="B215" i="2" s="1"/>
  <c r="A186" i="33"/>
  <c r="A187" i="33" s="1"/>
  <c r="A188" i="33" s="1"/>
  <c r="A189" i="33" s="1"/>
  <c r="B186" i="33"/>
  <c r="D186" i="33"/>
  <c r="B216" i="2" s="1"/>
  <c r="B187" i="33"/>
  <c r="D187" i="33"/>
  <c r="B217" i="2" s="1"/>
  <c r="B188" i="33"/>
  <c r="D188" i="33"/>
  <c r="B218" i="2" s="1"/>
  <c r="B189" i="33"/>
  <c r="D189" i="33"/>
  <c r="B219" i="2" s="1"/>
  <c r="B190" i="33"/>
  <c r="B191" i="33"/>
  <c r="D191" i="33"/>
  <c r="B221" i="2" s="1"/>
  <c r="B192" i="33"/>
  <c r="A221" i="33"/>
  <c r="B224" i="33"/>
  <c r="A494" i="2" s="1"/>
  <c r="D224" i="33"/>
  <c r="B494" i="2" s="1"/>
  <c r="A225" i="33"/>
  <c r="A226" i="33" s="1"/>
  <c r="A227" i="33" s="1"/>
  <c r="A228" i="33" s="1"/>
  <c r="A229" i="33" s="1"/>
  <c r="A230" i="33" s="1"/>
  <c r="A231" i="33" s="1"/>
  <c r="B225" i="33"/>
  <c r="B226" i="33"/>
  <c r="B227" i="33"/>
  <c r="D227" i="33"/>
  <c r="B497" i="2" s="1"/>
  <c r="B228" i="33"/>
  <c r="D228" i="33"/>
  <c r="B498" i="2" s="1"/>
  <c r="B229" i="33"/>
  <c r="D229" i="33"/>
  <c r="B499" i="2" s="1"/>
  <c r="B230" i="33"/>
  <c r="D230" i="33"/>
  <c r="B500" i="2" s="1"/>
  <c r="B231" i="33"/>
  <c r="B236" i="33"/>
  <c r="A116" i="2" s="1"/>
  <c r="D236" i="33"/>
  <c r="B116" i="2" s="1"/>
  <c r="A237" i="33"/>
  <c r="A238" i="33" s="1"/>
  <c r="B237" i="33"/>
  <c r="D237" i="33"/>
  <c r="B117" i="2" s="1"/>
  <c r="B238" i="33"/>
  <c r="D238" i="33"/>
  <c r="B118" i="2" s="1"/>
  <c r="B239" i="33"/>
  <c r="B240" i="33"/>
  <c r="B241" i="33"/>
  <c r="D241" i="33"/>
  <c r="B121" i="2" s="1"/>
  <c r="B242" i="33"/>
  <c r="D242" i="33"/>
  <c r="B122" i="2" s="1"/>
  <c r="B243" i="33"/>
  <c r="B248" i="33"/>
  <c r="A89" i="2" s="1"/>
  <c r="D248" i="33"/>
  <c r="B89" i="2" s="1"/>
  <c r="A249" i="33"/>
  <c r="A250" i="33" s="1"/>
  <c r="A251" i="33" s="1"/>
  <c r="A252" i="33" s="1"/>
  <c r="A253" i="33" s="1"/>
  <c r="A254" i="33" s="1"/>
  <c r="A255" i="33" s="1"/>
  <c r="B249" i="33"/>
  <c r="D249" i="33"/>
  <c r="B90" i="2" s="1"/>
  <c r="B250" i="33"/>
  <c r="D250" i="33"/>
  <c r="B91" i="2" s="1"/>
  <c r="B251" i="33"/>
  <c r="B252" i="33"/>
  <c r="B253" i="33"/>
  <c r="D253" i="33"/>
  <c r="B94" i="2" s="1"/>
  <c r="B254" i="33"/>
  <c r="D254" i="33"/>
  <c r="B95" i="2" s="1"/>
  <c r="B255" i="33"/>
  <c r="B260" i="33"/>
  <c r="A152" i="2" s="1"/>
  <c r="D260" i="33"/>
  <c r="B152" i="2" s="1"/>
  <c r="A261" i="33"/>
  <c r="A262" i="33" s="1"/>
  <c r="B261" i="33"/>
  <c r="D261" i="33"/>
  <c r="B153" i="2" s="1"/>
  <c r="B262" i="33"/>
  <c r="D262" i="33"/>
  <c r="B154" i="2" s="1"/>
  <c r="B263" i="33"/>
  <c r="B264" i="33"/>
  <c r="B265" i="33"/>
  <c r="D265" i="33"/>
  <c r="B157" i="2" s="1"/>
  <c r="B266" i="33"/>
  <c r="D266" i="33"/>
  <c r="B158" i="2" s="1"/>
  <c r="B267" i="33"/>
  <c r="B272" i="33"/>
  <c r="A143" i="2" s="1"/>
  <c r="D272" i="33"/>
  <c r="B143" i="2" s="1"/>
  <c r="A273" i="33"/>
  <c r="A274" i="33" s="1"/>
  <c r="A275" i="33" s="1"/>
  <c r="A276" i="33" s="1"/>
  <c r="A277" i="33" s="1"/>
  <c r="A278" i="33" s="1"/>
  <c r="A279" i="33" s="1"/>
  <c r="B273" i="33"/>
  <c r="D273" i="33"/>
  <c r="B144" i="2" s="1"/>
  <c r="B274" i="33"/>
  <c r="D274" i="33"/>
  <c r="B145" i="2" s="1"/>
  <c r="B275" i="33"/>
  <c r="B276" i="33"/>
  <c r="B277" i="33"/>
  <c r="D277" i="33"/>
  <c r="B148" i="2" s="1"/>
  <c r="B278" i="33"/>
  <c r="D278" i="33"/>
  <c r="B149" i="2" s="1"/>
  <c r="B279" i="33"/>
  <c r="B292" i="33"/>
  <c r="B293" i="33"/>
  <c r="B294" i="33"/>
  <c r="B295" i="33"/>
  <c r="B296" i="33"/>
  <c r="B297" i="33"/>
  <c r="B298" i="33"/>
  <c r="B299" i="33"/>
  <c r="B300" i="33"/>
  <c r="A305" i="2" s="1"/>
  <c r="A301" i="33"/>
  <c r="A302" i="33" s="1"/>
  <c r="B301" i="33"/>
  <c r="B302" i="33"/>
  <c r="B303" i="33"/>
  <c r="B304" i="33"/>
  <c r="B305" i="33"/>
  <c r="B306" i="33"/>
  <c r="B307" i="33"/>
  <c r="B309" i="33"/>
  <c r="B310" i="33"/>
  <c r="B311" i="33"/>
  <c r="B312" i="33"/>
  <c r="B313" i="33"/>
  <c r="B314" i="33"/>
  <c r="B315" i="33"/>
  <c r="B316" i="33"/>
  <c r="B317" i="33"/>
  <c r="A314" i="2" s="1"/>
  <c r="A318" i="33"/>
  <c r="A319" i="33" s="1"/>
  <c r="B318" i="33"/>
  <c r="B319" i="33"/>
  <c r="B320" i="33"/>
  <c r="B321" i="33"/>
  <c r="B322" i="33"/>
  <c r="B323" i="33"/>
  <c r="B324" i="33"/>
  <c r="B326" i="33"/>
  <c r="B327" i="33"/>
  <c r="B328" i="33"/>
  <c r="B329" i="33"/>
  <c r="B330" i="33"/>
  <c r="B331" i="33"/>
  <c r="B332" i="33"/>
  <c r="B333" i="33"/>
  <c r="B334" i="33"/>
  <c r="B535" i="33" s="1"/>
  <c r="A335" i="33"/>
  <c r="A536" i="33" s="1"/>
  <c r="B335" i="33"/>
  <c r="B536" i="33" s="1"/>
  <c r="B336" i="33"/>
  <c r="B537" i="33" s="1"/>
  <c r="B337" i="33"/>
  <c r="B538" i="33" s="1"/>
  <c r="B338" i="33"/>
  <c r="B539" i="33" s="1"/>
  <c r="B339" i="33"/>
  <c r="B540" i="33" s="1"/>
  <c r="B340" i="33"/>
  <c r="B541" i="33" s="1"/>
  <c r="B341" i="33"/>
  <c r="B542" i="33" s="1"/>
  <c r="B343" i="33"/>
  <c r="B344" i="33"/>
  <c r="B345" i="33"/>
  <c r="B346" i="33"/>
  <c r="B347" i="33"/>
  <c r="B348" i="33"/>
  <c r="B349" i="33"/>
  <c r="B350" i="33"/>
  <c r="B351" i="33"/>
  <c r="A296" i="2" s="1"/>
  <c r="A352" i="33"/>
  <c r="A353" i="33" s="1"/>
  <c r="B352" i="33"/>
  <c r="B353" i="33"/>
  <c r="B354" i="33"/>
  <c r="B355" i="33"/>
  <c r="B356" i="33"/>
  <c r="B357" i="33"/>
  <c r="B358" i="33"/>
  <c r="B432" i="33"/>
  <c r="B433" i="33"/>
  <c r="B434" i="33"/>
  <c r="B435" i="33"/>
  <c r="B436" i="33"/>
  <c r="B437" i="33"/>
  <c r="B438" i="33"/>
  <c r="B439" i="33"/>
  <c r="B440" i="33"/>
  <c r="A278" i="2" s="1"/>
  <c r="A441" i="33"/>
  <c r="A442" i="33" s="1"/>
  <c r="B441" i="33"/>
  <c r="B442" i="33"/>
  <c r="B443" i="33"/>
  <c r="B444" i="33"/>
  <c r="B445" i="33"/>
  <c r="B446" i="33"/>
  <c r="B447" i="33"/>
  <c r="B449" i="33"/>
  <c r="B450" i="33"/>
  <c r="B451" i="33"/>
  <c r="B452" i="33"/>
  <c r="B453" i="33"/>
  <c r="B454" i="33"/>
  <c r="B455" i="33"/>
  <c r="B456" i="33"/>
  <c r="B457" i="33"/>
  <c r="A431" i="2" s="1"/>
  <c r="A458" i="33"/>
  <c r="A459" i="33" s="1"/>
  <c r="A460" i="33" s="1"/>
  <c r="B458" i="33"/>
  <c r="B459" i="33"/>
  <c r="B460" i="33"/>
  <c r="B461" i="33"/>
  <c r="B462" i="33"/>
  <c r="B463" i="33"/>
  <c r="B464" i="33"/>
  <c r="B466" i="33"/>
  <c r="B467" i="33"/>
  <c r="B468" i="33"/>
  <c r="B469" i="33"/>
  <c r="B470" i="33"/>
  <c r="B471" i="33"/>
  <c r="B472" i="33"/>
  <c r="B473" i="33"/>
  <c r="B474" i="33"/>
  <c r="A359" i="2" s="1"/>
  <c r="A475" i="33"/>
  <c r="B475" i="33"/>
  <c r="B476" i="33"/>
  <c r="B477" i="33"/>
  <c r="B478" i="33"/>
  <c r="B479" i="33"/>
  <c r="B480" i="33"/>
  <c r="B481" i="33"/>
  <c r="B483" i="33"/>
  <c r="B484" i="33"/>
  <c r="B485" i="33"/>
  <c r="B486" i="33"/>
  <c r="B487" i="33"/>
  <c r="B488" i="33"/>
  <c r="B489" i="33"/>
  <c r="B490" i="33"/>
  <c r="B491" i="33"/>
  <c r="A368" i="2" s="1"/>
  <c r="A492" i="33"/>
  <c r="A493" i="33" s="1"/>
  <c r="A494" i="33" s="1"/>
  <c r="A495" i="33" s="1"/>
  <c r="A496" i="33" s="1"/>
  <c r="A497" i="33" s="1"/>
  <c r="B492" i="33"/>
  <c r="B493" i="33"/>
  <c r="B494" i="33"/>
  <c r="B495" i="33"/>
  <c r="B496" i="33"/>
  <c r="B497" i="33"/>
  <c r="B498" i="33"/>
  <c r="B500" i="33"/>
  <c r="B501" i="33"/>
  <c r="B502" i="33"/>
  <c r="B503" i="33"/>
  <c r="B504" i="33"/>
  <c r="B505" i="33"/>
  <c r="B506" i="33"/>
  <c r="B507" i="33"/>
  <c r="B508" i="33"/>
  <c r="A509" i="33"/>
  <c r="A510" i="33" s="1"/>
  <c r="A511" i="33" s="1"/>
  <c r="A512" i="33" s="1"/>
  <c r="A513" i="33" s="1"/>
  <c r="A514" i="33" s="1"/>
  <c r="A515" i="33" s="1"/>
  <c r="B509" i="33"/>
  <c r="B510" i="33"/>
  <c r="B511" i="33"/>
  <c r="B512" i="33"/>
  <c r="B513" i="33"/>
  <c r="B514" i="33"/>
  <c r="B515" i="33"/>
  <c r="B517" i="33"/>
  <c r="B518" i="33"/>
  <c r="B519" i="33"/>
  <c r="B520" i="33"/>
  <c r="B521" i="33"/>
  <c r="B522" i="33"/>
  <c r="B523" i="33"/>
  <c r="B524" i="33"/>
  <c r="B525" i="33"/>
  <c r="B833" i="33" s="1"/>
  <c r="A526" i="33"/>
  <c r="A527" i="33" s="1"/>
  <c r="A528" i="33" s="1"/>
  <c r="A836" i="33" s="1"/>
  <c r="B526" i="33"/>
  <c r="B834" i="33" s="1"/>
  <c r="B527" i="33"/>
  <c r="B835" i="33" s="1"/>
  <c r="B528" i="33"/>
  <c r="B836" i="33" s="1"/>
  <c r="B529" i="33"/>
  <c r="B837" i="33" s="1"/>
  <c r="B530" i="33"/>
  <c r="B838" i="33" s="1"/>
  <c r="B531" i="33"/>
  <c r="B839" i="33" s="1"/>
  <c r="B532" i="33"/>
  <c r="B840" i="33" s="1"/>
  <c r="A535" i="33"/>
  <c r="B543" i="33"/>
  <c r="A242" i="2" s="1"/>
  <c r="A544" i="33"/>
  <c r="B544" i="33"/>
  <c r="B545" i="33"/>
  <c r="B546" i="33"/>
  <c r="B547" i="33"/>
  <c r="B548" i="33"/>
  <c r="B549" i="33"/>
  <c r="B550" i="33"/>
  <c r="A553" i="33"/>
  <c r="B553" i="33"/>
  <c r="B554" i="33"/>
  <c r="B555" i="33"/>
  <c r="B556" i="33"/>
  <c r="B557" i="33"/>
  <c r="B558" i="33"/>
  <c r="B559" i="33"/>
  <c r="B560" i="33"/>
  <c r="A561" i="33"/>
  <c r="B561" i="33"/>
  <c r="B562" i="33"/>
  <c r="B563" i="33"/>
  <c r="B564" i="33"/>
  <c r="B565" i="33"/>
  <c r="B566" i="33"/>
  <c r="B567" i="33"/>
  <c r="B568" i="33"/>
  <c r="B569" i="33"/>
  <c r="A449" i="2" s="1"/>
  <c r="A570" i="33"/>
  <c r="B570" i="33"/>
  <c r="B571" i="33"/>
  <c r="B572" i="33"/>
  <c r="B573" i="33"/>
  <c r="B574" i="33"/>
  <c r="B575" i="33"/>
  <c r="B576" i="33"/>
  <c r="A578" i="33"/>
  <c r="B578" i="33"/>
  <c r="B579" i="33"/>
  <c r="B580" i="33"/>
  <c r="B581" i="33"/>
  <c r="B582" i="33"/>
  <c r="B583" i="33"/>
  <c r="B584" i="33"/>
  <c r="B585" i="33"/>
  <c r="A586" i="33"/>
  <c r="B586" i="33"/>
  <c r="B587" i="33"/>
  <c r="B588" i="33"/>
  <c r="B589" i="33"/>
  <c r="B590" i="33"/>
  <c r="B591" i="33"/>
  <c r="B592" i="33"/>
  <c r="B593" i="33"/>
  <c r="B594" i="33"/>
  <c r="A476" i="2" s="1"/>
  <c r="A595" i="33"/>
  <c r="A596" i="33" s="1"/>
  <c r="A597" i="33" s="1"/>
  <c r="A598" i="33" s="1"/>
  <c r="A599" i="33" s="1"/>
  <c r="B595" i="33"/>
  <c r="B596" i="33"/>
  <c r="B597" i="33"/>
  <c r="B598" i="33"/>
  <c r="B599" i="33"/>
  <c r="B600" i="33"/>
  <c r="B601" i="33"/>
  <c r="B603" i="33"/>
  <c r="B604" i="33"/>
  <c r="B605" i="33"/>
  <c r="B606" i="33"/>
  <c r="B607" i="33"/>
  <c r="B608" i="33"/>
  <c r="B609" i="33"/>
  <c r="B610" i="33"/>
  <c r="B611" i="33"/>
  <c r="A467" i="2" s="1"/>
  <c r="A612" i="33"/>
  <c r="B612" i="33"/>
  <c r="B613" i="33"/>
  <c r="B614" i="33"/>
  <c r="B615" i="33"/>
  <c r="B616" i="33"/>
  <c r="B617" i="33"/>
  <c r="B618" i="33"/>
  <c r="B620" i="33"/>
  <c r="B621" i="33"/>
  <c r="B622" i="33"/>
  <c r="B623" i="33"/>
  <c r="B624" i="33"/>
  <c r="B625" i="33"/>
  <c r="B626" i="33"/>
  <c r="B627" i="33"/>
  <c r="B628" i="33"/>
  <c r="A440" i="2" s="1"/>
  <c r="A629" i="33"/>
  <c r="A630" i="33" s="1"/>
  <c r="B629" i="33"/>
  <c r="B630" i="33"/>
  <c r="B631" i="33"/>
  <c r="B632" i="33"/>
  <c r="B633" i="33"/>
  <c r="B634" i="33"/>
  <c r="B635" i="33"/>
  <c r="B637" i="33"/>
  <c r="B638" i="33"/>
  <c r="B639" i="33"/>
  <c r="B640" i="33"/>
  <c r="B641" i="33"/>
  <c r="B642" i="33"/>
  <c r="B643" i="33"/>
  <c r="B644" i="33"/>
  <c r="B645" i="33"/>
  <c r="A188" i="2" s="1"/>
  <c r="A646" i="33"/>
  <c r="A647" i="33" s="1"/>
  <c r="A648" i="33" s="1"/>
  <c r="B646" i="33"/>
  <c r="B647" i="33"/>
  <c r="B648" i="33"/>
  <c r="B649" i="33"/>
  <c r="B650" i="33"/>
  <c r="B651" i="33"/>
  <c r="B652" i="33"/>
  <c r="B654" i="33"/>
  <c r="B655" i="33"/>
  <c r="B656" i="33"/>
  <c r="B657" i="33"/>
  <c r="B658" i="33"/>
  <c r="B659" i="33"/>
  <c r="B660" i="33"/>
  <c r="B661" i="33"/>
  <c r="B662" i="33"/>
  <c r="A179" i="2" s="1"/>
  <c r="A663" i="33"/>
  <c r="B663" i="33"/>
  <c r="B664" i="33"/>
  <c r="B665" i="33"/>
  <c r="B666" i="33"/>
  <c r="B667" i="33"/>
  <c r="B668" i="33"/>
  <c r="B669" i="33"/>
  <c r="B671" i="33"/>
  <c r="B672" i="33"/>
  <c r="B673" i="33"/>
  <c r="B674" i="33"/>
  <c r="B675" i="33"/>
  <c r="B676" i="33"/>
  <c r="B677" i="33"/>
  <c r="B678" i="33"/>
  <c r="B679" i="33"/>
  <c r="A422" i="2" s="1"/>
  <c r="A680" i="33"/>
  <c r="A681" i="33" s="1"/>
  <c r="B680" i="33"/>
  <c r="B681" i="33"/>
  <c r="B682" i="33"/>
  <c r="B683" i="33"/>
  <c r="B684" i="33"/>
  <c r="B685" i="33"/>
  <c r="B686" i="33"/>
  <c r="B688" i="33"/>
  <c r="B689" i="33"/>
  <c r="B690" i="33"/>
  <c r="B691" i="33"/>
  <c r="B692" i="33"/>
  <c r="B693" i="33"/>
  <c r="B694" i="33"/>
  <c r="B695" i="33"/>
  <c r="B696" i="33"/>
  <c r="A458" i="2" s="1"/>
  <c r="A697" i="33"/>
  <c r="A698" i="33" s="1"/>
  <c r="A699" i="33" s="1"/>
  <c r="B697" i="33"/>
  <c r="B698" i="33"/>
  <c r="B699" i="33"/>
  <c r="B700" i="33"/>
  <c r="B701" i="33"/>
  <c r="B702" i="33"/>
  <c r="B703" i="33"/>
  <c r="B705" i="33"/>
  <c r="B706" i="33"/>
  <c r="B707" i="33"/>
  <c r="B708" i="33"/>
  <c r="B709" i="33"/>
  <c r="B710" i="33"/>
  <c r="B711" i="33"/>
  <c r="B712" i="33"/>
  <c r="B713" i="33"/>
  <c r="A161" i="2" s="1"/>
  <c r="A714" i="33"/>
  <c r="A715" i="33" s="1"/>
  <c r="A716" i="33" s="1"/>
  <c r="A717" i="33" s="1"/>
  <c r="A718" i="33" s="1"/>
  <c r="A719" i="33" s="1"/>
  <c r="B714" i="33"/>
  <c r="B715" i="33"/>
  <c r="B716" i="33"/>
  <c r="B717" i="33"/>
  <c r="B718" i="33"/>
  <c r="B719" i="33"/>
  <c r="B720" i="33"/>
  <c r="B724" i="33"/>
  <c r="B725" i="33"/>
  <c r="B726" i="33"/>
  <c r="B727" i="33"/>
  <c r="B728" i="33"/>
  <c r="B729" i="33"/>
  <c r="B730" i="33"/>
  <c r="B731" i="33"/>
  <c r="B732" i="33"/>
  <c r="A170" i="2" s="1"/>
  <c r="A733" i="33"/>
  <c r="B733" i="33"/>
  <c r="B734" i="33"/>
  <c r="B735" i="33"/>
  <c r="B736" i="33"/>
  <c r="B737" i="33"/>
  <c r="B738" i="33"/>
  <c r="B739" i="33"/>
  <c r="B741" i="33"/>
  <c r="B742" i="33"/>
  <c r="B743" i="33"/>
  <c r="B744" i="33"/>
  <c r="B745" i="33"/>
  <c r="B746" i="33"/>
  <c r="B747" i="33"/>
  <c r="B748" i="33"/>
  <c r="B749" i="33"/>
  <c r="A197" i="2" s="1"/>
  <c r="A750" i="33"/>
  <c r="A751" i="33" s="1"/>
  <c r="A752" i="33" s="1"/>
  <c r="A753" i="33" s="1"/>
  <c r="A754" i="33" s="1"/>
  <c r="A755" i="33" s="1"/>
  <c r="A756" i="33" s="1"/>
  <c r="B750" i="33"/>
  <c r="B751" i="33"/>
  <c r="B752" i="33"/>
  <c r="B753" i="33"/>
  <c r="B754" i="33"/>
  <c r="B755" i="33"/>
  <c r="B756" i="33"/>
  <c r="B758" i="33"/>
  <c r="B759" i="33"/>
  <c r="B760" i="33"/>
  <c r="B761" i="33"/>
  <c r="B762" i="33"/>
  <c r="B763" i="33"/>
  <c r="B764" i="33"/>
  <c r="B765" i="33"/>
  <c r="B766" i="33"/>
  <c r="A224" i="2" s="1"/>
  <c r="A767" i="33"/>
  <c r="A768" i="33" s="1"/>
  <c r="A769" i="33" s="1"/>
  <c r="A770" i="33" s="1"/>
  <c r="A771" i="33" s="1"/>
  <c r="B767" i="33"/>
  <c r="B768" i="33"/>
  <c r="B769" i="33"/>
  <c r="B770" i="33"/>
  <c r="B771" i="33"/>
  <c r="B772" i="33"/>
  <c r="B773" i="33"/>
  <c r="B792" i="33"/>
  <c r="B793" i="33"/>
  <c r="B794" i="33"/>
  <c r="B795" i="33"/>
  <c r="B796" i="33"/>
  <c r="B797" i="33"/>
  <c r="B798" i="33"/>
  <c r="B799" i="33"/>
  <c r="B800" i="33"/>
  <c r="A377" i="2" s="1"/>
  <c r="A801" i="33"/>
  <c r="A802" i="33" s="1"/>
  <c r="B801" i="33"/>
  <c r="B802" i="33"/>
  <c r="B803" i="33"/>
  <c r="B804" i="33"/>
  <c r="B805" i="33"/>
  <c r="B806" i="33"/>
  <c r="B807" i="33"/>
  <c r="B809" i="33"/>
  <c r="B810" i="33"/>
  <c r="B811" i="33"/>
  <c r="B812" i="33"/>
  <c r="B813" i="33"/>
  <c r="B814" i="33"/>
  <c r="B815" i="33"/>
  <c r="B816" i="33"/>
  <c r="B817" i="33"/>
  <c r="A386" i="2" s="1"/>
  <c r="A818" i="33"/>
  <c r="A819" i="33" s="1"/>
  <c r="A820" i="33" s="1"/>
  <c r="A821" i="33" s="1"/>
  <c r="A822" i="33" s="1"/>
  <c r="A823" i="33" s="1"/>
  <c r="B818" i="33"/>
  <c r="B819" i="33"/>
  <c r="B820" i="33"/>
  <c r="B821" i="33"/>
  <c r="B822" i="33"/>
  <c r="B823" i="33"/>
  <c r="B824" i="33"/>
  <c r="A832" i="33"/>
  <c r="A833" i="33"/>
  <c r="B841" i="33"/>
  <c r="B842" i="33"/>
  <c r="B843" i="33"/>
  <c r="B844" i="33"/>
  <c r="B845" i="33"/>
  <c r="B846" i="33"/>
  <c r="B847" i="33"/>
  <c r="B848" i="33"/>
  <c r="B849" i="33"/>
  <c r="B850" i="33"/>
  <c r="B851" i="33"/>
  <c r="B852" i="33"/>
  <c r="B853" i="33"/>
  <c r="B854" i="33"/>
  <c r="B855" i="33"/>
  <c r="B856" i="33"/>
  <c r="B857" i="33"/>
  <c r="B858" i="33"/>
  <c r="B859" i="33"/>
  <c r="B860" i="33"/>
  <c r="B861" i="33"/>
  <c r="B862" i="33"/>
  <c r="B863" i="33"/>
  <c r="B864" i="33"/>
  <c r="B865" i="33"/>
  <c r="B866" i="33"/>
  <c r="B867" i="33"/>
  <c r="B868" i="33"/>
  <c r="B869" i="33"/>
  <c r="B870" i="33"/>
  <c r="B871" i="33"/>
  <c r="B872" i="33"/>
  <c r="B873" i="33"/>
  <c r="B874" i="33"/>
  <c r="B875" i="33"/>
  <c r="B876" i="33"/>
  <c r="B877" i="33"/>
  <c r="B878" i="33"/>
  <c r="B879" i="33"/>
  <c r="B880" i="33"/>
  <c r="B881" i="33"/>
  <c r="A395" i="2" s="1"/>
  <c r="A882" i="33"/>
  <c r="B882" i="33"/>
  <c r="B883" i="33"/>
  <c r="B884" i="33"/>
  <c r="B885" i="33"/>
  <c r="B886" i="33"/>
  <c r="B887" i="33"/>
  <c r="B888" i="33"/>
  <c r="B892" i="33"/>
  <c r="E892" i="33"/>
  <c r="F892" i="33"/>
  <c r="G892" i="33"/>
  <c r="H892" i="33"/>
  <c r="I892" i="33"/>
  <c r="J892" i="33"/>
  <c r="K892" i="33"/>
  <c r="L892" i="33"/>
  <c r="M892" i="33"/>
  <c r="N892" i="33"/>
  <c r="O892" i="33"/>
  <c r="P892" i="33"/>
  <c r="Q892" i="33"/>
  <c r="R892" i="33"/>
  <c r="S892" i="33"/>
  <c r="T892" i="33"/>
  <c r="U892" i="33"/>
  <c r="B893" i="33"/>
  <c r="E893" i="33"/>
  <c r="F893" i="33"/>
  <c r="G893" i="33"/>
  <c r="H893" i="33"/>
  <c r="I893" i="33"/>
  <c r="J893" i="33"/>
  <c r="K893" i="33"/>
  <c r="L893" i="33"/>
  <c r="M893" i="33"/>
  <c r="N893" i="33"/>
  <c r="O893" i="33"/>
  <c r="P893" i="33"/>
  <c r="Q893" i="33"/>
  <c r="R893" i="33"/>
  <c r="S893" i="33"/>
  <c r="T893" i="33"/>
  <c r="U893" i="33"/>
  <c r="B894" i="33"/>
  <c r="E894" i="33"/>
  <c r="F894" i="33"/>
  <c r="G894" i="33"/>
  <c r="H894" i="33"/>
  <c r="I894" i="33"/>
  <c r="J894" i="33"/>
  <c r="K894" i="33"/>
  <c r="L894" i="33"/>
  <c r="M894" i="33"/>
  <c r="N894" i="33"/>
  <c r="O894" i="33"/>
  <c r="P894" i="33"/>
  <c r="Q894" i="33"/>
  <c r="R894" i="33"/>
  <c r="S894" i="33"/>
  <c r="T894" i="33"/>
  <c r="U894" i="33"/>
  <c r="B895" i="33"/>
  <c r="E895" i="33"/>
  <c r="F895" i="33"/>
  <c r="G895" i="33"/>
  <c r="H895" i="33"/>
  <c r="I895" i="33"/>
  <c r="J895" i="33"/>
  <c r="K895" i="33"/>
  <c r="L895" i="33"/>
  <c r="M895" i="33"/>
  <c r="N895" i="33"/>
  <c r="O895" i="33"/>
  <c r="P895" i="33"/>
  <c r="Q895" i="33"/>
  <c r="R895" i="33"/>
  <c r="S895" i="33"/>
  <c r="T895" i="33"/>
  <c r="U895" i="33"/>
  <c r="B896" i="33"/>
  <c r="E896" i="33"/>
  <c r="F896" i="33"/>
  <c r="G896" i="33"/>
  <c r="H896" i="33"/>
  <c r="I896" i="33"/>
  <c r="J896" i="33"/>
  <c r="K896" i="33"/>
  <c r="L896" i="33"/>
  <c r="M896" i="33"/>
  <c r="N896" i="33"/>
  <c r="O896" i="33"/>
  <c r="P896" i="33"/>
  <c r="Q896" i="33"/>
  <c r="R896" i="33"/>
  <c r="S896" i="33"/>
  <c r="T896" i="33"/>
  <c r="U896" i="33"/>
  <c r="B897" i="33"/>
  <c r="E897" i="33"/>
  <c r="F897" i="33"/>
  <c r="G897" i="33"/>
  <c r="H897" i="33"/>
  <c r="I897" i="33"/>
  <c r="J897" i="33"/>
  <c r="K897" i="33"/>
  <c r="L897" i="33"/>
  <c r="M897" i="33"/>
  <c r="N897" i="33"/>
  <c r="O897" i="33"/>
  <c r="P897" i="33"/>
  <c r="Q897" i="33"/>
  <c r="R897" i="33"/>
  <c r="S897" i="33"/>
  <c r="T897" i="33"/>
  <c r="U897" i="33"/>
  <c r="B898" i="33"/>
  <c r="B899" i="33"/>
  <c r="B900" i="33"/>
  <c r="B901" i="33"/>
  <c r="B902" i="33"/>
  <c r="B903" i="33"/>
  <c r="B904" i="33"/>
  <c r="B905" i="33"/>
  <c r="B906" i="33"/>
  <c r="B907" i="33"/>
  <c r="B908" i="33"/>
  <c r="A35" i="2" s="1"/>
  <c r="A909" i="33"/>
  <c r="A910" i="33" s="1"/>
  <c r="A911" i="33" s="1"/>
  <c r="B909" i="33"/>
  <c r="B910" i="33"/>
  <c r="B911" i="33"/>
  <c r="B912" i="33"/>
  <c r="B913" i="33"/>
  <c r="B914" i="33"/>
  <c r="B915" i="33"/>
  <c r="B919" i="33"/>
  <c r="B920" i="33"/>
  <c r="B921" i="33"/>
  <c r="B922" i="33"/>
  <c r="B923" i="33"/>
  <c r="B924" i="33"/>
  <c r="B925" i="33"/>
  <c r="B926" i="33"/>
  <c r="B927" i="33"/>
  <c r="B928" i="33"/>
  <c r="A413" i="2" s="1"/>
  <c r="A929" i="33"/>
  <c r="A930" i="33" s="1"/>
  <c r="A931" i="33" s="1"/>
  <c r="B929" i="33"/>
  <c r="B930" i="33"/>
  <c r="B931" i="33"/>
  <c r="B932" i="33"/>
  <c r="B933" i="33"/>
  <c r="B934" i="33"/>
  <c r="B935" i="33"/>
  <c r="B940" i="33"/>
  <c r="B941" i="33"/>
  <c r="B942" i="33"/>
  <c r="B943" i="33"/>
  <c r="B944" i="33"/>
  <c r="B945" i="33"/>
  <c r="B946" i="33"/>
  <c r="B947" i="33"/>
  <c r="B948" i="33"/>
  <c r="A404" i="2" s="1"/>
  <c r="A949" i="33"/>
  <c r="A950" i="33" s="1"/>
  <c r="B949" i="33"/>
  <c r="B950" i="33"/>
  <c r="B951" i="33"/>
  <c r="B952" i="33"/>
  <c r="B953" i="33"/>
  <c r="B954" i="33"/>
  <c r="B955" i="33"/>
  <c r="B960" i="33"/>
  <c r="B961" i="33"/>
  <c r="B962" i="33"/>
  <c r="B963" i="33"/>
  <c r="B964" i="33"/>
  <c r="B965" i="33"/>
  <c r="B966" i="33"/>
  <c r="B967" i="33"/>
  <c r="B968" i="33"/>
  <c r="A206" i="2" s="1"/>
  <c r="A969" i="33"/>
  <c r="A970" i="33" s="1"/>
  <c r="B969" i="33"/>
  <c r="B970" i="33"/>
  <c r="B971" i="33"/>
  <c r="B972" i="33"/>
  <c r="B973" i="33"/>
  <c r="B974" i="33"/>
  <c r="B975" i="33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C4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A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I3" i="1"/>
  <c r="J3" i="1"/>
  <c r="K3" i="1"/>
  <c r="L3" i="1"/>
  <c r="N3" i="1"/>
  <c r="O3" i="1"/>
  <c r="P3" i="1"/>
  <c r="Q3" i="1"/>
  <c r="T3" i="1"/>
  <c r="U3" i="1"/>
  <c r="V3" i="1"/>
  <c r="X3" i="1"/>
  <c r="Y3" i="1"/>
  <c r="AA3" i="1"/>
  <c r="AB3" i="1"/>
  <c r="AC3" i="1"/>
  <c r="I4" i="1"/>
  <c r="E1554" i="1"/>
  <c r="E1711" i="1"/>
  <c r="E2203" i="1"/>
  <c r="E2294" i="1" s="1"/>
  <c r="G4570" i="1"/>
  <c r="G4571" i="1"/>
  <c r="G4572" i="1"/>
  <c r="G4573" i="1"/>
  <c r="G4574" i="1"/>
  <c r="G4575" i="1"/>
  <c r="G4576" i="1"/>
  <c r="G4577" i="1"/>
  <c r="J4" i="1" l="1"/>
  <c r="D4" i="2"/>
  <c r="E4" i="2" s="1"/>
  <c r="F4" i="2" s="1"/>
  <c r="G4" i="2" s="1"/>
  <c r="E350" i="1"/>
  <c r="E358" i="1" s="1"/>
  <c r="E729" i="1" s="1"/>
  <c r="E885" i="1" s="1"/>
  <c r="A545" i="33"/>
  <c r="A243" i="2"/>
  <c r="C265" i="2"/>
  <c r="B264" i="2"/>
  <c r="B262" i="2"/>
  <c r="B266" i="2"/>
  <c r="B260" i="2"/>
  <c r="B263" i="2"/>
  <c r="B261" i="2"/>
  <c r="A883" i="33"/>
  <c r="A396" i="2"/>
  <c r="E485" i="2"/>
  <c r="G289" i="33"/>
  <c r="E492" i="2" s="1"/>
  <c r="G5" i="33"/>
  <c r="G12" i="33" s="1"/>
  <c r="E258" i="2" s="1"/>
  <c r="Q5" i="33"/>
  <c r="Q12" i="33" s="1"/>
  <c r="O258" i="2" s="1"/>
  <c r="E1661" i="1"/>
  <c r="E1870" i="1" s="1"/>
  <c r="E2161" i="1" s="1"/>
  <c r="A15" i="2"/>
  <c r="A13" i="2"/>
  <c r="A11" i="2"/>
  <c r="A390" i="2"/>
  <c r="A33" i="2"/>
  <c r="B270" i="33"/>
  <c r="B549" i="2"/>
  <c r="A287" i="2"/>
  <c r="A378" i="2"/>
  <c r="A96" i="2"/>
  <c r="A297" i="2"/>
  <c r="A149" i="2"/>
  <c r="A146" i="2"/>
  <c r="A144" i="2"/>
  <c r="G111" i="33"/>
  <c r="G112" i="33" s="1"/>
  <c r="E105" i="2" s="1"/>
  <c r="A76" i="2"/>
  <c r="A171" i="2"/>
  <c r="A461" i="2"/>
  <c r="A423" i="2"/>
  <c r="A245" i="33"/>
  <c r="R121" i="33"/>
  <c r="R122" i="33" s="1"/>
  <c r="P141" i="2" s="1"/>
  <c r="A700" i="33"/>
  <c r="A37" i="2"/>
  <c r="A94" i="2"/>
  <c r="H121" i="33"/>
  <c r="H122" i="33" s="1"/>
  <c r="F141" i="2" s="1"/>
  <c r="A99" i="2"/>
  <c r="K548" i="2"/>
  <c r="A140" i="2"/>
  <c r="A136" i="2"/>
  <c r="A270" i="2"/>
  <c r="A199" i="2"/>
  <c r="A478" i="2"/>
  <c r="A433" i="2"/>
  <c r="A315" i="2"/>
  <c r="A162" i="2"/>
  <c r="C222" i="33"/>
  <c r="B551" i="2"/>
  <c r="B258" i="33"/>
  <c r="E59" i="33"/>
  <c r="E258" i="33" s="1"/>
  <c r="E264" i="33" s="1"/>
  <c r="C156" i="2" s="1"/>
  <c r="N20" i="33"/>
  <c r="A496" i="2"/>
  <c r="A501" i="2"/>
  <c r="A499" i="2"/>
  <c r="A497" i="2"/>
  <c r="A147" i="2"/>
  <c r="E898" i="33"/>
  <c r="A219" i="2"/>
  <c r="U20" i="33"/>
  <c r="A269" i="33"/>
  <c r="K161" i="33"/>
  <c r="K162" i="33" s="1"/>
  <c r="A414" i="2"/>
  <c r="A217" i="2"/>
  <c r="A14" i="2"/>
  <c r="A392" i="2"/>
  <c r="A180" i="2"/>
  <c r="A360" i="2"/>
  <c r="A150" i="2"/>
  <c r="A148" i="2"/>
  <c r="A145" i="2"/>
  <c r="A500" i="2"/>
  <c r="A498" i="2"/>
  <c r="A495" i="2"/>
  <c r="M141" i="33"/>
  <c r="M142" i="33" s="1"/>
  <c r="K33" i="2" s="1"/>
  <c r="B552" i="2"/>
  <c r="A227" i="2"/>
  <c r="A75" i="2"/>
  <c r="B246" i="33"/>
  <c r="A267" i="2"/>
  <c r="A256" i="2"/>
  <c r="A10" i="2"/>
  <c r="A255" i="2"/>
  <c r="P190" i="33"/>
  <c r="P192" i="33" s="1"/>
  <c r="N222" i="2" s="1"/>
  <c r="H190" i="33"/>
  <c r="F220" i="2" s="1"/>
  <c r="F959" i="33"/>
  <c r="S151" i="33"/>
  <c r="S152" i="33" s="1"/>
  <c r="S534" i="33" s="1"/>
  <c r="I141" i="33"/>
  <c r="I142" i="33" s="1"/>
  <c r="G33" i="2" s="1"/>
  <c r="U141" i="33"/>
  <c r="U142" i="33" s="1"/>
  <c r="S33" i="2" s="1"/>
  <c r="Q141" i="33"/>
  <c r="Q142" i="33" s="1"/>
  <c r="O33" i="2" s="1"/>
  <c r="G132" i="33"/>
  <c r="E24" i="2" s="1"/>
  <c r="E23" i="2"/>
  <c r="O131" i="33"/>
  <c r="O101" i="33"/>
  <c r="O20" i="33"/>
  <c r="F5" i="33"/>
  <c r="A460" i="2"/>
  <c r="A388" i="2"/>
  <c r="A257" i="2"/>
  <c r="A164" i="2"/>
  <c r="A95" i="2"/>
  <c r="A835" i="33"/>
  <c r="A824" i="33"/>
  <c r="A393" i="2" s="1"/>
  <c r="A389" i="2"/>
  <c r="A225" i="2"/>
  <c r="A254" i="2"/>
  <c r="A253" i="2"/>
  <c r="A252" i="2"/>
  <c r="A203" i="2"/>
  <c r="A91" i="2"/>
  <c r="A12" i="2"/>
  <c r="A391" i="2"/>
  <c r="A387" i="2"/>
  <c r="A201" i="2"/>
  <c r="A126" i="2"/>
  <c r="A108" i="2"/>
  <c r="U48" i="33"/>
  <c r="U257" i="33" s="1"/>
  <c r="U263" i="33" s="1"/>
  <c r="S155" i="2" s="1"/>
  <c r="A720" i="33"/>
  <c r="A168" i="2" s="1"/>
  <c r="A167" i="2"/>
  <c r="Q111" i="33"/>
  <c r="O104" i="2" s="1"/>
  <c r="R59" i="33"/>
  <c r="R270" i="33" s="1"/>
  <c r="R276" i="33" s="1"/>
  <c r="P147" i="2" s="1"/>
  <c r="M48" i="33"/>
  <c r="K74" i="2" s="1"/>
  <c r="O26" i="33"/>
  <c r="A459" i="2"/>
  <c r="A415" i="2"/>
  <c r="A306" i="2"/>
  <c r="A279" i="2"/>
  <c r="A218" i="2"/>
  <c r="A163" i="2"/>
  <c r="A90" i="2"/>
  <c r="A32" i="2"/>
  <c r="A31" i="2"/>
  <c r="A30" i="2"/>
  <c r="A29" i="2"/>
  <c r="A28" i="2"/>
  <c r="A27" i="2"/>
  <c r="A9" i="2"/>
  <c r="D892" i="33"/>
  <c r="A191" i="2"/>
  <c r="A441" i="2"/>
  <c r="A369" i="2"/>
  <c r="B269" i="33"/>
  <c r="B245" i="33"/>
  <c r="Q161" i="33"/>
  <c r="A139" i="2"/>
  <c r="A137" i="2"/>
  <c r="A135" i="2"/>
  <c r="M111" i="33"/>
  <c r="K104" i="2" s="1"/>
  <c r="G101" i="33"/>
  <c r="H48" i="33"/>
  <c r="F74" i="2" s="1"/>
  <c r="J26" i="33"/>
  <c r="J20" i="33"/>
  <c r="N5" i="33"/>
  <c r="A480" i="2"/>
  <c r="A271" i="2"/>
  <c r="A216" i="2"/>
  <c r="A165" i="2"/>
  <c r="A138" i="2"/>
  <c r="A92" i="2"/>
  <c r="A834" i="33"/>
  <c r="B233" i="33"/>
  <c r="U172" i="33"/>
  <c r="S555" i="2" s="1"/>
  <c r="F161" i="33"/>
  <c r="U26" i="33"/>
  <c r="A405" i="2"/>
  <c r="A36" i="2"/>
  <c r="F919" i="33"/>
  <c r="G86" i="2"/>
  <c r="I102" i="33"/>
  <c r="G87" i="2" s="1"/>
  <c r="U101" i="33"/>
  <c r="U102" i="33" s="1"/>
  <c r="S87" i="2" s="1"/>
  <c r="M101" i="33"/>
  <c r="M102" i="33" s="1"/>
  <c r="K87" i="2" s="1"/>
  <c r="S101" i="33"/>
  <c r="K101" i="33"/>
  <c r="Q101" i="33"/>
  <c r="O86" i="2" s="1"/>
  <c r="A951" i="33"/>
  <c r="A406" i="2"/>
  <c r="A803" i="33"/>
  <c r="A379" i="2"/>
  <c r="G221" i="33"/>
  <c r="G32" i="33"/>
  <c r="E15" i="2" s="1"/>
  <c r="M122" i="33"/>
  <c r="K141" i="2" s="1"/>
  <c r="K140" i="2"/>
  <c r="E131" i="33"/>
  <c r="C23" i="2" s="1"/>
  <c r="H131" i="33"/>
  <c r="L131" i="33"/>
  <c r="P131" i="33"/>
  <c r="T131" i="33"/>
  <c r="F131" i="33"/>
  <c r="J131" i="33"/>
  <c r="N131" i="33"/>
  <c r="R131" i="33"/>
  <c r="J62" i="33"/>
  <c r="J246" i="33"/>
  <c r="J252" i="33" s="1"/>
  <c r="H93" i="2" s="1"/>
  <c r="A373" i="2"/>
  <c r="A269" i="2"/>
  <c r="A266" i="2"/>
  <c r="A664" i="33"/>
  <c r="E151" i="33"/>
  <c r="E152" i="33" s="1"/>
  <c r="E534" i="33" s="1"/>
  <c r="T151" i="33"/>
  <c r="T152" i="33" s="1"/>
  <c r="T534" i="33" s="1"/>
  <c r="L151" i="33"/>
  <c r="L152" i="33" s="1"/>
  <c r="L534" i="33" s="1"/>
  <c r="U131" i="33"/>
  <c r="M131" i="33"/>
  <c r="P121" i="33"/>
  <c r="A60" i="33"/>
  <c r="A61" i="33" s="1"/>
  <c r="A62" i="33" s="1"/>
  <c r="A234" i="33"/>
  <c r="A270" i="33"/>
  <c r="I59" i="33"/>
  <c r="I62" i="33" s="1"/>
  <c r="H59" i="33"/>
  <c r="H234" i="33" s="1"/>
  <c r="H240" i="33" s="1"/>
  <c r="F120" i="2" s="1"/>
  <c r="U59" i="33"/>
  <c r="U234" i="33" s="1"/>
  <c r="U240" i="33" s="1"/>
  <c r="S120" i="2" s="1"/>
  <c r="N59" i="33"/>
  <c r="N234" i="33" s="1"/>
  <c r="N240" i="33" s="1"/>
  <c r="L120" i="2" s="1"/>
  <c r="G48" i="33"/>
  <c r="G233" i="33" s="1"/>
  <c r="G239" i="33" s="1"/>
  <c r="E119" i="2" s="1"/>
  <c r="O48" i="33"/>
  <c r="O257" i="33" s="1"/>
  <c r="O263" i="33" s="1"/>
  <c r="M155" i="2" s="1"/>
  <c r="I48" i="33"/>
  <c r="I52" i="33" s="1"/>
  <c r="G78" i="2" s="1"/>
  <c r="T48" i="33"/>
  <c r="T52" i="33" s="1"/>
  <c r="R78" i="2" s="1"/>
  <c r="R26" i="33"/>
  <c r="A272" i="2"/>
  <c r="A190" i="2"/>
  <c r="A529" i="33"/>
  <c r="A476" i="33"/>
  <c r="A477" i="33" s="1"/>
  <c r="S131" i="33"/>
  <c r="K131" i="33"/>
  <c r="K37" i="33"/>
  <c r="K222" i="33" s="1"/>
  <c r="E26" i="33"/>
  <c r="I26" i="33"/>
  <c r="N26" i="33"/>
  <c r="N282" i="33" s="1"/>
  <c r="S26" i="33"/>
  <c r="S282" i="33" s="1"/>
  <c r="S289" i="33" s="1"/>
  <c r="F26" i="33"/>
  <c r="K26" i="33"/>
  <c r="Q26" i="33"/>
  <c r="G121" i="33"/>
  <c r="E140" i="2" s="1"/>
  <c r="E121" i="33"/>
  <c r="I121" i="33"/>
  <c r="N121" i="33"/>
  <c r="T121" i="33"/>
  <c r="F121" i="33"/>
  <c r="L121" i="33"/>
  <c r="Q121" i="33"/>
  <c r="S104" i="2"/>
  <c r="U112" i="33"/>
  <c r="S105" i="2" s="1"/>
  <c r="D548" i="2"/>
  <c r="A371" i="2"/>
  <c r="A288" i="2"/>
  <c r="C548" i="2"/>
  <c r="A207" i="2"/>
  <c r="A189" i="2"/>
  <c r="Q131" i="33"/>
  <c r="I131" i="33"/>
  <c r="U121" i="33"/>
  <c r="J121" i="33"/>
  <c r="E111" i="33"/>
  <c r="E112" i="33" s="1"/>
  <c r="C105" i="2" s="1"/>
  <c r="O111" i="33"/>
  <c r="O112" i="33" s="1"/>
  <c r="M105" i="2" s="1"/>
  <c r="K111" i="33"/>
  <c r="S111" i="33"/>
  <c r="E101" i="33"/>
  <c r="H101" i="33"/>
  <c r="L101" i="33"/>
  <c r="P101" i="33"/>
  <c r="T101" i="33"/>
  <c r="F101" i="33"/>
  <c r="J101" i="33"/>
  <c r="N101" i="33"/>
  <c r="R101" i="33"/>
  <c r="M26" i="33"/>
  <c r="A204" i="2"/>
  <c r="A200" i="2"/>
  <c r="A468" i="2"/>
  <c r="A450" i="2"/>
  <c r="U175" i="33"/>
  <c r="U182" i="33" s="1"/>
  <c r="U919" i="33" s="1"/>
  <c r="I172" i="33"/>
  <c r="I959" i="33" s="1"/>
  <c r="A64" i="2"/>
  <c r="A613" i="33"/>
  <c r="A18" i="2"/>
  <c r="A141" i="2"/>
  <c r="A81" i="2"/>
  <c r="A498" i="33"/>
  <c r="A375" i="2" s="1"/>
  <c r="A374" i="2"/>
  <c r="A82" i="33"/>
  <c r="A114" i="2" s="1"/>
  <c r="A113" i="2"/>
  <c r="A461" i="33"/>
  <c r="A434" i="2"/>
  <c r="A320" i="33"/>
  <c r="A316" i="2"/>
  <c r="A263" i="33"/>
  <c r="A154" i="2"/>
  <c r="A239" i="33"/>
  <c r="A118" i="2"/>
  <c r="A169" i="33"/>
  <c r="A52" i="33"/>
  <c r="A78" i="2" s="1"/>
  <c r="A77" i="2"/>
  <c r="A682" i="33"/>
  <c r="A424" i="2"/>
  <c r="A600" i="33"/>
  <c r="A481" i="2"/>
  <c r="A443" i="33"/>
  <c r="A280" i="2"/>
  <c r="A303" i="33"/>
  <c r="A307" i="2"/>
  <c r="A111" i="33"/>
  <c r="A103" i="2"/>
  <c r="A772" i="33"/>
  <c r="A229" i="2"/>
  <c r="A631" i="33"/>
  <c r="A442" i="2"/>
  <c r="A354" i="33"/>
  <c r="A298" i="2"/>
  <c r="A88" i="33"/>
  <c r="A127" i="2"/>
  <c r="A734" i="33"/>
  <c r="A649" i="33"/>
  <c r="A571" i="33"/>
  <c r="A477" i="2"/>
  <c r="A432" i="2"/>
  <c r="A370" i="2"/>
  <c r="A265" i="2"/>
  <c r="A264" i="2"/>
  <c r="A263" i="2"/>
  <c r="A262" i="2"/>
  <c r="A261" i="2"/>
  <c r="A228" i="2"/>
  <c r="A153" i="2"/>
  <c r="A112" i="2"/>
  <c r="A111" i="2"/>
  <c r="A110" i="2"/>
  <c r="A109" i="2"/>
  <c r="A74" i="2"/>
  <c r="A73" i="2"/>
  <c r="A72" i="2"/>
  <c r="J258" i="33"/>
  <c r="J264" i="33" s="1"/>
  <c r="H156" i="2" s="1"/>
  <c r="A257" i="33"/>
  <c r="A246" i="33"/>
  <c r="A233" i="33"/>
  <c r="A190" i="33"/>
  <c r="A177" i="33"/>
  <c r="A127" i="33"/>
  <c r="A97" i="33"/>
  <c r="A68" i="33"/>
  <c r="T59" i="33"/>
  <c r="T234" i="33" s="1"/>
  <c r="T240" i="33" s="1"/>
  <c r="R120" i="2" s="1"/>
  <c r="M59" i="33"/>
  <c r="M234" i="33" s="1"/>
  <c r="M240" i="33" s="1"/>
  <c r="K120" i="2" s="1"/>
  <c r="F37" i="33"/>
  <c r="F42" i="33" s="1"/>
  <c r="S20" i="33"/>
  <c r="I20" i="33"/>
  <c r="A336" i="33"/>
  <c r="A479" i="2"/>
  <c r="A372" i="2"/>
  <c r="A226" i="2"/>
  <c r="A202" i="2"/>
  <c r="A198" i="2"/>
  <c r="A166" i="2"/>
  <c r="A117" i="2"/>
  <c r="A102" i="2"/>
  <c r="A101" i="2"/>
  <c r="A100" i="2"/>
  <c r="A93" i="2"/>
  <c r="A63" i="2"/>
  <c r="J270" i="33"/>
  <c r="J276" i="33" s="1"/>
  <c r="H147" i="2" s="1"/>
  <c r="J234" i="33"/>
  <c r="J240" i="33" s="1"/>
  <c r="H120" i="2" s="1"/>
  <c r="P59" i="33"/>
  <c r="P246" i="33" s="1"/>
  <c r="P252" i="33" s="1"/>
  <c r="N93" i="2" s="1"/>
  <c r="P37" i="33"/>
  <c r="P939" i="33"/>
  <c r="Q175" i="33"/>
  <c r="H175" i="33"/>
  <c r="M919" i="33"/>
  <c r="M939" i="33"/>
  <c r="Q190" i="33"/>
  <c r="J190" i="33"/>
  <c r="U190" i="33"/>
  <c r="M190" i="33"/>
  <c r="F190" i="33"/>
  <c r="R190" i="33"/>
  <c r="L190" i="33"/>
  <c r="K555" i="2"/>
  <c r="M959" i="33"/>
  <c r="I919" i="33"/>
  <c r="I939" i="33"/>
  <c r="S548" i="2"/>
  <c r="G548" i="2"/>
  <c r="T175" i="33"/>
  <c r="L175" i="33"/>
  <c r="O548" i="2"/>
  <c r="Q172" i="33"/>
  <c r="N555" i="2"/>
  <c r="F555" i="2"/>
  <c r="N548" i="2"/>
  <c r="F548" i="2"/>
  <c r="R555" i="2"/>
  <c r="J555" i="2"/>
  <c r="R548" i="2"/>
  <c r="J548" i="2"/>
  <c r="S161" i="33"/>
  <c r="N161" i="33"/>
  <c r="I161" i="33"/>
  <c r="R161" i="33"/>
  <c r="M161" i="33"/>
  <c r="G161" i="33"/>
  <c r="U161" i="33"/>
  <c r="O161" i="33"/>
  <c r="J161" i="33"/>
  <c r="P151" i="33"/>
  <c r="P152" i="33" s="1"/>
  <c r="P534" i="33" s="1"/>
  <c r="H151" i="33"/>
  <c r="H152" i="33" s="1"/>
  <c r="H534" i="33" s="1"/>
  <c r="O151" i="33"/>
  <c r="O152" i="33" s="1"/>
  <c r="O534" i="33" s="1"/>
  <c r="G151" i="33"/>
  <c r="G152" i="33" s="1"/>
  <c r="G534" i="33" s="1"/>
  <c r="R151" i="33"/>
  <c r="R152" i="33" s="1"/>
  <c r="R534" i="33" s="1"/>
  <c r="N151" i="33"/>
  <c r="N152" i="33" s="1"/>
  <c r="N534" i="33" s="1"/>
  <c r="J151" i="33"/>
  <c r="J152" i="33" s="1"/>
  <c r="J534" i="33" s="1"/>
  <c r="F151" i="33"/>
  <c r="F152" i="33" s="1"/>
  <c r="F534" i="33" s="1"/>
  <c r="U151" i="33"/>
  <c r="U152" i="33" s="1"/>
  <c r="U534" i="33" s="1"/>
  <c r="Q151" i="33"/>
  <c r="Q152" i="33" s="1"/>
  <c r="Q534" i="33" s="1"/>
  <c r="M151" i="33"/>
  <c r="M152" i="33" s="1"/>
  <c r="M534" i="33" s="1"/>
  <c r="I151" i="33"/>
  <c r="I152" i="33" s="1"/>
  <c r="I534" i="33" s="1"/>
  <c r="C32" i="2"/>
  <c r="E142" i="33"/>
  <c r="C33" i="2" s="1"/>
  <c r="S141" i="33"/>
  <c r="O141" i="33"/>
  <c r="K141" i="33"/>
  <c r="G141" i="33"/>
  <c r="R141" i="33"/>
  <c r="N141" i="33"/>
  <c r="J141" i="33"/>
  <c r="F141" i="33"/>
  <c r="T141" i="33"/>
  <c r="P141" i="33"/>
  <c r="L141" i="33"/>
  <c r="H141" i="33"/>
  <c r="R111" i="33"/>
  <c r="N111" i="33"/>
  <c r="J111" i="33"/>
  <c r="F111" i="33"/>
  <c r="I111" i="33"/>
  <c r="S121" i="33"/>
  <c r="O121" i="33"/>
  <c r="K121" i="33"/>
  <c r="T111" i="33"/>
  <c r="P111" i="33"/>
  <c r="L111" i="33"/>
  <c r="H111" i="33"/>
  <c r="T72" i="33"/>
  <c r="R69" i="2" s="1"/>
  <c r="R68" i="2"/>
  <c r="F71" i="33"/>
  <c r="D84" i="33"/>
  <c r="G91" i="33" s="1"/>
  <c r="S48" i="33"/>
  <c r="Q74" i="2" s="1"/>
  <c r="K48" i="33"/>
  <c r="K233" i="33" s="1"/>
  <c r="K239" i="33" s="1"/>
  <c r="I119" i="2" s="1"/>
  <c r="E48" i="33"/>
  <c r="E233" i="33" s="1"/>
  <c r="E239" i="33" s="1"/>
  <c r="N74" i="2"/>
  <c r="P245" i="33"/>
  <c r="P251" i="33" s="1"/>
  <c r="N92" i="2" s="1"/>
  <c r="Q48" i="33"/>
  <c r="L48" i="33"/>
  <c r="P269" i="33"/>
  <c r="P275" i="33" s="1"/>
  <c r="P257" i="33"/>
  <c r="P263" i="33" s="1"/>
  <c r="P233" i="33"/>
  <c r="P239" i="33" s="1"/>
  <c r="T37" i="33"/>
  <c r="O37" i="33"/>
  <c r="J37" i="33"/>
  <c r="E37" i="33"/>
  <c r="E222" i="33" s="1"/>
  <c r="S37" i="33"/>
  <c r="N37" i="33"/>
  <c r="N42" i="33" s="1"/>
  <c r="H37" i="33"/>
  <c r="R37" i="33"/>
  <c r="L37" i="33"/>
  <c r="G37" i="33"/>
  <c r="U5" i="33"/>
  <c r="U12" i="33" s="1"/>
  <c r="S258" i="2" s="1"/>
  <c r="J5" i="33"/>
  <c r="J12" i="33" s="1"/>
  <c r="H258" i="2" s="1"/>
  <c r="R5" i="33"/>
  <c r="R12" i="33" s="1"/>
  <c r="P258" i="2" s="1"/>
  <c r="I5" i="33"/>
  <c r="I12" i="33" s="1"/>
  <c r="G258" i="2" s="1"/>
  <c r="E9" i="2"/>
  <c r="R20" i="33"/>
  <c r="M20" i="33"/>
  <c r="G20" i="33"/>
  <c r="Q20" i="33"/>
  <c r="K20" i="33"/>
  <c r="F20" i="33"/>
  <c r="S5" i="33"/>
  <c r="M5" i="33"/>
  <c r="A971" i="33"/>
  <c r="A208" i="2"/>
  <c r="A912" i="33"/>
  <c r="A38" i="2"/>
  <c r="A932" i="33"/>
  <c r="A416" i="2"/>
  <c r="G190" i="33"/>
  <c r="K190" i="33"/>
  <c r="O190" i="33"/>
  <c r="S190" i="33"/>
  <c r="E162" i="33"/>
  <c r="T190" i="33"/>
  <c r="N190" i="33"/>
  <c r="I190" i="33"/>
  <c r="E190" i="33"/>
  <c r="I71" i="33"/>
  <c r="M71" i="33"/>
  <c r="H71" i="33"/>
  <c r="N71" i="33"/>
  <c r="R71" i="33"/>
  <c r="E71" i="33"/>
  <c r="J71" i="33"/>
  <c r="O71" i="33"/>
  <c r="S71" i="33"/>
  <c r="G71" i="33"/>
  <c r="L71" i="33"/>
  <c r="Q71" i="33"/>
  <c r="U71" i="33"/>
  <c r="S175" i="33"/>
  <c r="O175" i="33"/>
  <c r="K175" i="33"/>
  <c r="G175" i="33"/>
  <c r="S165" i="33"/>
  <c r="O165" i="33"/>
  <c r="K165" i="33"/>
  <c r="G165" i="33"/>
  <c r="E81" i="33"/>
  <c r="P71" i="33"/>
  <c r="R175" i="33"/>
  <c r="N175" i="33"/>
  <c r="J175" i="33"/>
  <c r="R165" i="33"/>
  <c r="N165" i="33"/>
  <c r="J165" i="33"/>
  <c r="T161" i="33"/>
  <c r="P161" i="33"/>
  <c r="L161" i="33"/>
  <c r="H161" i="33"/>
  <c r="K71" i="33"/>
  <c r="G59" i="33"/>
  <c r="K59" i="33"/>
  <c r="O59" i="33"/>
  <c r="S59" i="33"/>
  <c r="Q59" i="33"/>
  <c r="L59" i="33"/>
  <c r="F59" i="33"/>
  <c r="F48" i="33"/>
  <c r="J48" i="33"/>
  <c r="N48" i="33"/>
  <c r="R48" i="33"/>
  <c r="E22" i="33"/>
  <c r="U37" i="33"/>
  <c r="Q37" i="33"/>
  <c r="M37" i="33"/>
  <c r="I37" i="33"/>
  <c r="T26" i="33"/>
  <c r="T282" i="33" s="1"/>
  <c r="P26" i="33"/>
  <c r="P282" i="33" s="1"/>
  <c r="L26" i="33"/>
  <c r="L282" i="33" s="1"/>
  <c r="H26" i="33"/>
  <c r="H282" i="33" s="1"/>
  <c r="T20" i="33"/>
  <c r="P20" i="33"/>
  <c r="L20" i="33"/>
  <c r="H20" i="33"/>
  <c r="T5" i="33"/>
  <c r="P5" i="33"/>
  <c r="L5" i="33"/>
  <c r="H5" i="33"/>
  <c r="E5" i="33"/>
  <c r="O5" i="33"/>
  <c r="K5" i="33"/>
  <c r="A546" i="33" l="1"/>
  <c r="A244" i="2"/>
  <c r="S22" i="33"/>
  <c r="J22" i="33"/>
  <c r="N22" i="33"/>
  <c r="C267" i="2"/>
  <c r="U22" i="33"/>
  <c r="I22" i="33"/>
  <c r="O22" i="33"/>
  <c r="A884" i="33"/>
  <c r="A397" i="2"/>
  <c r="E226" i="33"/>
  <c r="F485" i="2"/>
  <c r="H289" i="33"/>
  <c r="F492" i="2" s="1"/>
  <c r="N289" i="33"/>
  <c r="L492" i="2" s="1"/>
  <c r="L485" i="2"/>
  <c r="K221" i="33"/>
  <c r="K225" i="33" s="1"/>
  <c r="I495" i="2" s="1"/>
  <c r="K282" i="33"/>
  <c r="N485" i="2"/>
  <c r="P289" i="33"/>
  <c r="N492" i="2" s="1"/>
  <c r="R485" i="2"/>
  <c r="T289" i="33"/>
  <c r="R492" i="2" s="1"/>
  <c r="K9" i="2"/>
  <c r="M282" i="33"/>
  <c r="Q485" i="2"/>
  <c r="Q492" i="2"/>
  <c r="S9" i="2"/>
  <c r="U282" i="33"/>
  <c r="O221" i="33"/>
  <c r="O225" i="33" s="1"/>
  <c r="M495" i="2" s="1"/>
  <c r="O282" i="33"/>
  <c r="O9" i="2"/>
  <c r="Q282" i="33"/>
  <c r="R221" i="33"/>
  <c r="R225" i="33" s="1"/>
  <c r="P495" i="2" s="1"/>
  <c r="R282" i="33"/>
  <c r="H9" i="2"/>
  <c r="J282" i="33"/>
  <c r="J485" i="2"/>
  <c r="L289" i="33"/>
  <c r="J492" i="2" s="1"/>
  <c r="G9" i="2"/>
  <c r="I282" i="33"/>
  <c r="F221" i="33"/>
  <c r="F225" i="33" s="1"/>
  <c r="D495" i="2" s="1"/>
  <c r="F282" i="33"/>
  <c r="E32" i="33"/>
  <c r="C15" i="2" s="1"/>
  <c r="E282" i="33"/>
  <c r="E289" i="33" s="1"/>
  <c r="H4" i="2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E251" i="2"/>
  <c r="H245" i="33"/>
  <c r="H251" i="33" s="1"/>
  <c r="F92" i="2" s="1"/>
  <c r="O251" i="2"/>
  <c r="E104" i="2"/>
  <c r="G122" i="33"/>
  <c r="E141" i="2" s="1"/>
  <c r="P140" i="2"/>
  <c r="F140" i="2"/>
  <c r="P234" i="33"/>
  <c r="P240" i="33" s="1"/>
  <c r="N120" i="2" s="1"/>
  <c r="S32" i="2"/>
  <c r="M112" i="33"/>
  <c r="K105" i="2" s="1"/>
  <c r="S265" i="2"/>
  <c r="H258" i="33"/>
  <c r="H264" i="33" s="1"/>
  <c r="F156" i="2" s="1"/>
  <c r="S91" i="33"/>
  <c r="Q131" i="2" s="1"/>
  <c r="F91" i="33"/>
  <c r="F92" i="33" s="1"/>
  <c r="D132" i="2" s="1"/>
  <c r="I9" i="2"/>
  <c r="U245" i="33"/>
  <c r="U251" i="33" s="1"/>
  <c r="S92" i="2" s="1"/>
  <c r="U52" i="33"/>
  <c r="S78" i="2" s="1"/>
  <c r="E234" i="33"/>
  <c r="E62" i="33"/>
  <c r="U269" i="33"/>
  <c r="U275" i="33" s="1"/>
  <c r="S146" i="2" s="1"/>
  <c r="E270" i="33"/>
  <c r="E276" i="33" s="1"/>
  <c r="C147" i="2" s="1"/>
  <c r="A701" i="33"/>
  <c r="A462" i="2"/>
  <c r="G225" i="33"/>
  <c r="E495" i="2" s="1"/>
  <c r="E246" i="33"/>
  <c r="E252" i="33" s="1"/>
  <c r="C93" i="2" s="1"/>
  <c r="M52" i="33"/>
  <c r="K78" i="2" s="1"/>
  <c r="M91" i="33"/>
  <c r="K131" i="2" s="1"/>
  <c r="S52" i="33"/>
  <c r="Q78" i="2" s="1"/>
  <c r="E91" i="33"/>
  <c r="C131" i="2" s="1"/>
  <c r="I234" i="33"/>
  <c r="I240" i="33" s="1"/>
  <c r="G120" i="2" s="1"/>
  <c r="L91" i="33"/>
  <c r="J131" i="2" s="1"/>
  <c r="L265" i="2"/>
  <c r="K899" i="33"/>
  <c r="H257" i="33"/>
  <c r="H263" i="33" s="1"/>
  <c r="O233" i="33"/>
  <c r="O239" i="33" s="1"/>
  <c r="M119" i="2" s="1"/>
  <c r="U32" i="33"/>
  <c r="S15" i="2" s="1"/>
  <c r="H52" i="33"/>
  <c r="F78" i="2" s="1"/>
  <c r="G32" i="2"/>
  <c r="N220" i="2"/>
  <c r="U221" i="33"/>
  <c r="U225" i="33" s="1"/>
  <c r="S495" i="2" s="1"/>
  <c r="K898" i="33"/>
  <c r="N91" i="33"/>
  <c r="L131" i="2" s="1"/>
  <c r="K91" i="33"/>
  <c r="K92" i="33" s="1"/>
  <c r="I132" i="2" s="1"/>
  <c r="N222" i="33"/>
  <c r="N226" i="33" s="1"/>
  <c r="L496" i="2" s="1"/>
  <c r="M245" i="33"/>
  <c r="M251" i="33" s="1"/>
  <c r="K92" i="2" s="1"/>
  <c r="P9" i="2"/>
  <c r="K32" i="33"/>
  <c r="I15" i="2" s="1"/>
  <c r="F222" i="33"/>
  <c r="F226" i="33" s="1"/>
  <c r="D496" i="2" s="1"/>
  <c r="K32" i="2"/>
  <c r="H192" i="33"/>
  <c r="F222" i="2" s="1"/>
  <c r="I258" i="33"/>
  <c r="I264" i="33" s="1"/>
  <c r="G156" i="2" s="1"/>
  <c r="M265" i="2"/>
  <c r="U233" i="33"/>
  <c r="U239" i="33" s="1"/>
  <c r="S119" i="2" s="1"/>
  <c r="S74" i="2"/>
  <c r="I269" i="33"/>
  <c r="I275" i="33" s="1"/>
  <c r="G146" i="2" s="1"/>
  <c r="T257" i="33"/>
  <c r="T263" i="33" s="1"/>
  <c r="R155" i="2" s="1"/>
  <c r="U959" i="33"/>
  <c r="O32" i="2"/>
  <c r="O132" i="33"/>
  <c r="M24" i="2" s="1"/>
  <c r="M23" i="2"/>
  <c r="E132" i="33"/>
  <c r="C24" i="2" s="1"/>
  <c r="O102" i="33"/>
  <c r="M87" i="2" s="1"/>
  <c r="M86" i="2"/>
  <c r="G257" i="33"/>
  <c r="G263" i="33" s="1"/>
  <c r="E155" i="2" s="1"/>
  <c r="R74" i="2"/>
  <c r="E74" i="2"/>
  <c r="T233" i="33"/>
  <c r="T239" i="33" s="1"/>
  <c r="R119" i="2" s="1"/>
  <c r="T245" i="33"/>
  <c r="T251" i="33" s="1"/>
  <c r="R92" i="2" s="1"/>
  <c r="G245" i="33"/>
  <c r="G251" i="33" s="1"/>
  <c r="E92" i="2" s="1"/>
  <c r="D9" i="2"/>
  <c r="O32" i="33"/>
  <c r="M15" i="2" s="1"/>
  <c r="R32" i="33"/>
  <c r="P15" i="2" s="1"/>
  <c r="M9" i="2"/>
  <c r="F12" i="33"/>
  <c r="D258" i="2" s="1"/>
  <c r="D251" i="2"/>
  <c r="H233" i="33"/>
  <c r="H239" i="33" s="1"/>
  <c r="H243" i="33" s="1"/>
  <c r="F123" i="2" s="1"/>
  <c r="M257" i="33"/>
  <c r="M263" i="33" s="1"/>
  <c r="K155" i="2" s="1"/>
  <c r="M233" i="33"/>
  <c r="M239" i="33" s="1"/>
  <c r="K119" i="2" s="1"/>
  <c r="H265" i="2"/>
  <c r="G269" i="33"/>
  <c r="G275" i="33" s="1"/>
  <c r="E146" i="2" s="1"/>
  <c r="G52" i="33"/>
  <c r="E78" i="2" s="1"/>
  <c r="I270" i="33"/>
  <c r="I276" i="33" s="1"/>
  <c r="G147" i="2" s="1"/>
  <c r="M246" i="33"/>
  <c r="M252" i="33" s="1"/>
  <c r="K93" i="2" s="1"/>
  <c r="U246" i="33"/>
  <c r="U252" i="33" s="1"/>
  <c r="S93" i="2" s="1"/>
  <c r="H269" i="33"/>
  <c r="H275" i="33" s="1"/>
  <c r="F146" i="2" s="1"/>
  <c r="M269" i="33"/>
  <c r="M275" i="33" s="1"/>
  <c r="K146" i="2" s="1"/>
  <c r="K42" i="33"/>
  <c r="T269" i="33"/>
  <c r="T275" i="33" s="1"/>
  <c r="R146" i="2" s="1"/>
  <c r="I246" i="33"/>
  <c r="I252" i="33" s="1"/>
  <c r="G93" i="2" s="1"/>
  <c r="G102" i="33"/>
  <c r="E87" i="2" s="1"/>
  <c r="E86" i="2"/>
  <c r="M104" i="2"/>
  <c r="N246" i="33"/>
  <c r="N252" i="33" s="1"/>
  <c r="L93" i="2" s="1"/>
  <c r="F162" i="33"/>
  <c r="F898" i="33"/>
  <c r="Q162" i="33"/>
  <c r="Q898" i="33"/>
  <c r="S269" i="33"/>
  <c r="S275" i="33" s="1"/>
  <c r="Q146" i="2" s="1"/>
  <c r="P251" i="2"/>
  <c r="I257" i="33"/>
  <c r="I263" i="33" s="1"/>
  <c r="G155" i="2" s="1"/>
  <c r="G74" i="2"/>
  <c r="M258" i="33"/>
  <c r="M264" i="33" s="1"/>
  <c r="K156" i="2" s="1"/>
  <c r="C104" i="2"/>
  <c r="A361" i="2"/>
  <c r="J32" i="33"/>
  <c r="H15" i="2" s="1"/>
  <c r="J221" i="33"/>
  <c r="J225" i="33" s="1"/>
  <c r="H495" i="2" s="1"/>
  <c r="L251" i="2"/>
  <c r="N12" i="33"/>
  <c r="L258" i="2" s="1"/>
  <c r="R246" i="33"/>
  <c r="R252" i="33" s="1"/>
  <c r="P93" i="2" s="1"/>
  <c r="R234" i="33"/>
  <c r="R240" i="33" s="1"/>
  <c r="P120" i="2" s="1"/>
  <c r="R258" i="33"/>
  <c r="R264" i="33" s="1"/>
  <c r="P156" i="2" s="1"/>
  <c r="D151" i="33"/>
  <c r="D152" i="33" s="1"/>
  <c r="D534" i="33" s="1"/>
  <c r="S233" i="33"/>
  <c r="S239" i="33" s="1"/>
  <c r="Q119" i="2" s="1"/>
  <c r="S251" i="2"/>
  <c r="F32" i="33"/>
  <c r="D15" i="2" s="1"/>
  <c r="Q112" i="33"/>
  <c r="O105" i="2" s="1"/>
  <c r="R62" i="33"/>
  <c r="S86" i="2"/>
  <c r="U939" i="33"/>
  <c r="K86" i="2"/>
  <c r="Q102" i="33"/>
  <c r="O87" i="2" s="1"/>
  <c r="K102" i="33"/>
  <c r="I87" i="2" s="1"/>
  <c r="I86" i="2"/>
  <c r="S102" i="33"/>
  <c r="Q87" i="2" s="1"/>
  <c r="Q86" i="2"/>
  <c r="T246" i="33"/>
  <c r="T252" i="33" s="1"/>
  <c r="R93" i="2" s="1"/>
  <c r="T62" i="33"/>
  <c r="T270" i="33"/>
  <c r="T276" i="33" s="1"/>
  <c r="R147" i="2" s="1"/>
  <c r="M32" i="33"/>
  <c r="K15" i="2" s="1"/>
  <c r="M221" i="33"/>
  <c r="M225" i="33" s="1"/>
  <c r="K495" i="2" s="1"/>
  <c r="N102" i="33"/>
  <c r="L87" i="2" s="1"/>
  <c r="L86" i="2"/>
  <c r="P102" i="33"/>
  <c r="N87" i="2" s="1"/>
  <c r="N86" i="2"/>
  <c r="Q104" i="2"/>
  <c r="S112" i="33"/>
  <c r="Q105" i="2" s="1"/>
  <c r="J122" i="33"/>
  <c r="H141" i="2" s="1"/>
  <c r="H140" i="2"/>
  <c r="L122" i="33"/>
  <c r="J141" i="2" s="1"/>
  <c r="J140" i="2"/>
  <c r="I122" i="33"/>
  <c r="G141" i="2" s="1"/>
  <c r="G140" i="2"/>
  <c r="Q9" i="2"/>
  <c r="S221" i="33"/>
  <c r="S225" i="33" s="1"/>
  <c r="Q495" i="2" s="1"/>
  <c r="S32" i="33"/>
  <c r="Q15" i="2" s="1"/>
  <c r="A478" i="33"/>
  <c r="A362" i="2"/>
  <c r="O52" i="33"/>
  <c r="M78" i="2" s="1"/>
  <c r="M74" i="2"/>
  <c r="O245" i="33"/>
  <c r="O251" i="33" s="1"/>
  <c r="M92" i="2" s="1"/>
  <c r="O269" i="33"/>
  <c r="O275" i="33" s="1"/>
  <c r="M146" i="2" s="1"/>
  <c r="U62" i="33"/>
  <c r="U270" i="33"/>
  <c r="U276" i="33" s="1"/>
  <c r="S147" i="2" s="1"/>
  <c r="U258" i="33"/>
  <c r="U264" i="33" s="1"/>
  <c r="N132" i="33"/>
  <c r="L24" i="2" s="1"/>
  <c r="L23" i="2"/>
  <c r="P132" i="33"/>
  <c r="N24" i="2" s="1"/>
  <c r="N23" i="2"/>
  <c r="D131" i="33"/>
  <c r="B23" i="2" s="1"/>
  <c r="G265" i="2"/>
  <c r="T258" i="33"/>
  <c r="T264" i="33" s="1"/>
  <c r="R156" i="2" s="1"/>
  <c r="M62" i="33"/>
  <c r="M270" i="33"/>
  <c r="M276" i="33" s="1"/>
  <c r="K147" i="2" s="1"/>
  <c r="J102" i="33"/>
  <c r="H87" i="2" s="1"/>
  <c r="H86" i="2"/>
  <c r="I104" i="2"/>
  <c r="K112" i="33"/>
  <c r="I105" i="2" s="1"/>
  <c r="F122" i="33"/>
  <c r="D141" i="2" s="1"/>
  <c r="D140" i="2"/>
  <c r="E122" i="33"/>
  <c r="C141" i="2" s="1"/>
  <c r="C140" i="2"/>
  <c r="A273" i="2"/>
  <c r="A837" i="33"/>
  <c r="H62" i="33"/>
  <c r="H270" i="33"/>
  <c r="H276" i="33" s="1"/>
  <c r="F147" i="2" s="1"/>
  <c r="M132" i="33"/>
  <c r="K24" i="2" s="1"/>
  <c r="K23" i="2"/>
  <c r="A665" i="33"/>
  <c r="A181" i="2"/>
  <c r="J132" i="33"/>
  <c r="H24" i="2" s="1"/>
  <c r="H23" i="2"/>
  <c r="J23" i="2"/>
  <c r="L132" i="33"/>
  <c r="J24" i="2" s="1"/>
  <c r="A804" i="33"/>
  <c r="A380" i="2"/>
  <c r="Q221" i="33"/>
  <c r="Q225" i="33" s="1"/>
  <c r="O495" i="2" s="1"/>
  <c r="A530" i="33"/>
  <c r="F102" i="33"/>
  <c r="D87" i="2" s="1"/>
  <c r="D86" i="2"/>
  <c r="H102" i="33"/>
  <c r="F87" i="2" s="1"/>
  <c r="F86" i="2"/>
  <c r="I132" i="33"/>
  <c r="G24" i="2" s="1"/>
  <c r="G23" i="2"/>
  <c r="T122" i="33"/>
  <c r="R141" i="2" s="1"/>
  <c r="R140" i="2"/>
  <c r="I32" i="33"/>
  <c r="G15" i="2" s="1"/>
  <c r="I221" i="33"/>
  <c r="I225" i="33" s="1"/>
  <c r="G495" i="2" s="1"/>
  <c r="K132" i="33"/>
  <c r="I24" i="2" s="1"/>
  <c r="I23" i="2"/>
  <c r="U132" i="33"/>
  <c r="S24" i="2" s="1"/>
  <c r="S23" i="2"/>
  <c r="F132" i="33"/>
  <c r="D24" i="2" s="1"/>
  <c r="D23" i="2"/>
  <c r="H132" i="33"/>
  <c r="F24" i="2" s="1"/>
  <c r="F23" i="2"/>
  <c r="G555" i="2"/>
  <c r="L102" i="33"/>
  <c r="J87" i="2" s="1"/>
  <c r="J86" i="2"/>
  <c r="U122" i="33"/>
  <c r="S141" i="2" s="1"/>
  <c r="S140" i="2"/>
  <c r="N221" i="33"/>
  <c r="N225" i="33" s="1"/>
  <c r="L495" i="2" s="1"/>
  <c r="N32" i="33"/>
  <c r="L15" i="2" s="1"/>
  <c r="L9" i="2"/>
  <c r="Q32" i="33"/>
  <c r="O15" i="2" s="1"/>
  <c r="G251" i="2"/>
  <c r="D111" i="33"/>
  <c r="B104" i="2" s="1"/>
  <c r="H246" i="33"/>
  <c r="H252" i="33" s="1"/>
  <c r="A614" i="33"/>
  <c r="A469" i="2"/>
  <c r="R102" i="33"/>
  <c r="P87" i="2" s="1"/>
  <c r="P86" i="2"/>
  <c r="R86" i="2"/>
  <c r="T102" i="33"/>
  <c r="R87" i="2" s="1"/>
  <c r="D101" i="33"/>
  <c r="C86" i="2"/>
  <c r="E102" i="33"/>
  <c r="C87" i="2" s="1"/>
  <c r="O23" i="2"/>
  <c r="Q132" i="33"/>
  <c r="O24" i="2" s="1"/>
  <c r="Q122" i="33"/>
  <c r="O141" i="2" s="1"/>
  <c r="O140" i="2"/>
  <c r="N122" i="33"/>
  <c r="L141" i="2" s="1"/>
  <c r="L140" i="2"/>
  <c r="E221" i="33"/>
  <c r="C9" i="2"/>
  <c r="S132" i="33"/>
  <c r="Q24" i="2" s="1"/>
  <c r="Q23" i="2"/>
  <c r="I233" i="33"/>
  <c r="I239" i="33" s="1"/>
  <c r="G119" i="2" s="1"/>
  <c r="I245" i="33"/>
  <c r="I251" i="33" s="1"/>
  <c r="G92" i="2" s="1"/>
  <c r="N62" i="33"/>
  <c r="N270" i="33"/>
  <c r="N276" i="33" s="1"/>
  <c r="L147" i="2" s="1"/>
  <c r="N258" i="33"/>
  <c r="N264" i="33" s="1"/>
  <c r="L156" i="2" s="1"/>
  <c r="P122" i="33"/>
  <c r="N141" i="2" s="1"/>
  <c r="N140" i="2"/>
  <c r="R132" i="33"/>
  <c r="P24" i="2" s="1"/>
  <c r="P23" i="2"/>
  <c r="T132" i="33"/>
  <c r="R24" i="2" s="1"/>
  <c r="R23" i="2"/>
  <c r="A952" i="33"/>
  <c r="A407" i="2"/>
  <c r="K245" i="33"/>
  <c r="K251" i="33" s="1"/>
  <c r="I92" i="2" s="1"/>
  <c r="K269" i="33"/>
  <c r="K275" i="33" s="1"/>
  <c r="I146" i="2" s="1"/>
  <c r="I74" i="2"/>
  <c r="K52" i="33"/>
  <c r="I78" i="2" s="1"/>
  <c r="K257" i="33"/>
  <c r="K263" i="33" s="1"/>
  <c r="I155" i="2" s="1"/>
  <c r="A178" i="33"/>
  <c r="A735" i="33"/>
  <c r="A172" i="2"/>
  <c r="A355" i="33"/>
  <c r="A299" i="2"/>
  <c r="A632" i="33"/>
  <c r="A443" i="2"/>
  <c r="E42" i="33"/>
  <c r="S245" i="33"/>
  <c r="S251" i="33" s="1"/>
  <c r="Q92" i="2" s="1"/>
  <c r="A337" i="33"/>
  <c r="A537" i="33"/>
  <c r="A289" i="2"/>
  <c r="P62" i="33"/>
  <c r="P258" i="33"/>
  <c r="P264" i="33" s="1"/>
  <c r="N156" i="2" s="1"/>
  <c r="S257" i="33"/>
  <c r="S263" i="33" s="1"/>
  <c r="Q155" i="2" s="1"/>
  <c r="Q265" i="2"/>
  <c r="P270" i="33"/>
  <c r="P276" i="33" s="1"/>
  <c r="N147" i="2" s="1"/>
  <c r="P42" i="33"/>
  <c r="P222" i="33"/>
  <c r="P226" i="33" s="1"/>
  <c r="N496" i="2" s="1"/>
  <c r="A98" i="33"/>
  <c r="A82" i="2"/>
  <c r="A572" i="33"/>
  <c r="A451" i="2"/>
  <c r="A89" i="33"/>
  <c r="A128" i="2"/>
  <c r="A773" i="33"/>
  <c r="A231" i="2" s="1"/>
  <c r="A230" i="2"/>
  <c r="A69" i="33"/>
  <c r="A65" i="2"/>
  <c r="A220" i="2"/>
  <c r="A191" i="33"/>
  <c r="A304" i="33"/>
  <c r="A308" i="2"/>
  <c r="A683" i="33"/>
  <c r="A425" i="2"/>
  <c r="A240" i="33"/>
  <c r="A119" i="2"/>
  <c r="A321" i="33"/>
  <c r="A317" i="2"/>
  <c r="A128" i="33"/>
  <c r="A19" i="2"/>
  <c r="A650" i="33"/>
  <c r="A192" i="2"/>
  <c r="A112" i="33"/>
  <c r="A105" i="2" s="1"/>
  <c r="A104" i="2"/>
  <c r="A444" i="33"/>
  <c r="A281" i="2"/>
  <c r="A601" i="33"/>
  <c r="A483" i="2" s="1"/>
  <c r="A482" i="2"/>
  <c r="A170" i="33"/>
  <c r="A264" i="33"/>
  <c r="A155" i="2"/>
  <c r="A462" i="33"/>
  <c r="A435" i="2"/>
  <c r="H182" i="33"/>
  <c r="Q182" i="33"/>
  <c r="R192" i="33"/>
  <c r="P222" i="2" s="1"/>
  <c r="P220" i="2"/>
  <c r="J192" i="33"/>
  <c r="H222" i="2" s="1"/>
  <c r="H220" i="2"/>
  <c r="E182" i="33"/>
  <c r="F192" i="33"/>
  <c r="D222" i="2" s="1"/>
  <c r="D220" i="2"/>
  <c r="Q192" i="33"/>
  <c r="O222" i="2" s="1"/>
  <c r="O220" i="2"/>
  <c r="M192" i="33"/>
  <c r="K222" i="2" s="1"/>
  <c r="K220" i="2"/>
  <c r="L192" i="33"/>
  <c r="J222" i="2" s="1"/>
  <c r="J220" i="2"/>
  <c r="U192" i="33"/>
  <c r="S222" i="2" s="1"/>
  <c r="S220" i="2"/>
  <c r="L182" i="33"/>
  <c r="T182" i="33"/>
  <c r="O555" i="2"/>
  <c r="Q959" i="33"/>
  <c r="O162" i="33"/>
  <c r="O898" i="33"/>
  <c r="R162" i="33"/>
  <c r="R898" i="33"/>
  <c r="U162" i="33"/>
  <c r="U898" i="33"/>
  <c r="I898" i="33"/>
  <c r="I162" i="33"/>
  <c r="G162" i="33"/>
  <c r="G898" i="33"/>
  <c r="N162" i="33"/>
  <c r="N898" i="33"/>
  <c r="J162" i="33"/>
  <c r="J898" i="33"/>
  <c r="M162" i="33"/>
  <c r="M898" i="33"/>
  <c r="S162" i="33"/>
  <c r="S898" i="33"/>
  <c r="R32" i="2"/>
  <c r="T142" i="33"/>
  <c r="R33" i="2" s="1"/>
  <c r="R142" i="33"/>
  <c r="P33" i="2" s="1"/>
  <c r="P32" i="2"/>
  <c r="O142" i="33"/>
  <c r="M33" i="2" s="1"/>
  <c r="M32" i="2"/>
  <c r="H142" i="33"/>
  <c r="F33" i="2" s="1"/>
  <c r="F32" i="2"/>
  <c r="F142" i="33"/>
  <c r="D33" i="2" s="1"/>
  <c r="D32" i="2"/>
  <c r="Q32" i="2"/>
  <c r="S142" i="33"/>
  <c r="Q33" i="2" s="1"/>
  <c r="L142" i="33"/>
  <c r="J33" i="2" s="1"/>
  <c r="J32" i="2"/>
  <c r="J142" i="33"/>
  <c r="H33" i="2" s="1"/>
  <c r="H32" i="2"/>
  <c r="G142" i="33"/>
  <c r="E33" i="2" s="1"/>
  <c r="E32" i="2"/>
  <c r="D141" i="33"/>
  <c r="P142" i="33"/>
  <c r="N33" i="2" s="1"/>
  <c r="N32" i="2"/>
  <c r="N142" i="33"/>
  <c r="L33" i="2" s="1"/>
  <c r="L32" i="2"/>
  <c r="I32" i="2"/>
  <c r="K142" i="33"/>
  <c r="I33" i="2" s="1"/>
  <c r="L112" i="33"/>
  <c r="J105" i="2" s="1"/>
  <c r="J104" i="2"/>
  <c r="O122" i="33"/>
  <c r="M141" i="2" s="1"/>
  <c r="M140" i="2"/>
  <c r="F112" i="33"/>
  <c r="D105" i="2" s="1"/>
  <c r="D104" i="2"/>
  <c r="G81" i="33"/>
  <c r="G82" i="33" s="1"/>
  <c r="E114" i="2" s="1"/>
  <c r="D121" i="33"/>
  <c r="B140" i="2" s="1"/>
  <c r="R91" i="33"/>
  <c r="R92" i="33" s="1"/>
  <c r="P132" i="2" s="1"/>
  <c r="P91" i="33"/>
  <c r="N131" i="2" s="1"/>
  <c r="O91" i="33"/>
  <c r="M131" i="2" s="1"/>
  <c r="P112" i="33"/>
  <c r="N105" i="2" s="1"/>
  <c r="N104" i="2"/>
  <c r="Q140" i="2"/>
  <c r="S122" i="33"/>
  <c r="Q141" i="2" s="1"/>
  <c r="J112" i="33"/>
  <c r="H105" i="2" s="1"/>
  <c r="H104" i="2"/>
  <c r="T112" i="33"/>
  <c r="R105" i="2" s="1"/>
  <c r="R104" i="2"/>
  <c r="N112" i="33"/>
  <c r="L105" i="2" s="1"/>
  <c r="L104" i="2"/>
  <c r="I91" i="33"/>
  <c r="I92" i="33" s="1"/>
  <c r="G132" i="2" s="1"/>
  <c r="T91" i="33"/>
  <c r="T92" i="33" s="1"/>
  <c r="R132" i="2" s="1"/>
  <c r="J91" i="33"/>
  <c r="H131" i="2" s="1"/>
  <c r="H91" i="33"/>
  <c r="F131" i="2" s="1"/>
  <c r="H112" i="33"/>
  <c r="F105" i="2" s="1"/>
  <c r="F104" i="2"/>
  <c r="I140" i="2"/>
  <c r="K122" i="33"/>
  <c r="I141" i="2" s="1"/>
  <c r="I112" i="33"/>
  <c r="G105" i="2" s="1"/>
  <c r="G104" i="2"/>
  <c r="R112" i="33"/>
  <c r="P105" i="2" s="1"/>
  <c r="P104" i="2"/>
  <c r="S81" i="33"/>
  <c r="S82" i="33" s="1"/>
  <c r="Q114" i="2" s="1"/>
  <c r="T81" i="33"/>
  <c r="T82" i="33" s="1"/>
  <c r="R114" i="2" s="1"/>
  <c r="F72" i="33"/>
  <c r="D69" i="2" s="1"/>
  <c r="D68" i="2"/>
  <c r="U91" i="33"/>
  <c r="Q91" i="33"/>
  <c r="E52" i="33"/>
  <c r="C78" i="2" s="1"/>
  <c r="E257" i="33"/>
  <c r="E263" i="33" s="1"/>
  <c r="E269" i="33"/>
  <c r="E275" i="33" s="1"/>
  <c r="C146" i="2" s="1"/>
  <c r="P255" i="33"/>
  <c r="N96" i="2" s="1"/>
  <c r="E245" i="33"/>
  <c r="E251" i="33" s="1"/>
  <c r="C74" i="2"/>
  <c r="L52" i="33"/>
  <c r="J78" i="2" s="1"/>
  <c r="L233" i="33"/>
  <c r="L239" i="33" s="1"/>
  <c r="J119" i="2" s="1"/>
  <c r="J74" i="2"/>
  <c r="L245" i="33"/>
  <c r="L251" i="33" s="1"/>
  <c r="J92" i="2" s="1"/>
  <c r="L257" i="33"/>
  <c r="L263" i="33" s="1"/>
  <c r="J155" i="2" s="1"/>
  <c r="L269" i="33"/>
  <c r="L275" i="33" s="1"/>
  <c r="J146" i="2" s="1"/>
  <c r="Q233" i="33"/>
  <c r="Q239" i="33" s="1"/>
  <c r="O119" i="2" s="1"/>
  <c r="Q245" i="33"/>
  <c r="Q251" i="33" s="1"/>
  <c r="O92" i="2" s="1"/>
  <c r="Q269" i="33"/>
  <c r="Q275" i="33" s="1"/>
  <c r="O146" i="2" s="1"/>
  <c r="Q257" i="33"/>
  <c r="Q263" i="33" s="1"/>
  <c r="O155" i="2" s="1"/>
  <c r="O74" i="2"/>
  <c r="Q52" i="33"/>
  <c r="O78" i="2" s="1"/>
  <c r="N146" i="2"/>
  <c r="N119" i="2"/>
  <c r="N155" i="2"/>
  <c r="G42" i="33"/>
  <c r="G222" i="33"/>
  <c r="G226" i="33" s="1"/>
  <c r="E496" i="2" s="1"/>
  <c r="H42" i="33"/>
  <c r="H222" i="33"/>
  <c r="H226" i="33" s="1"/>
  <c r="F496" i="2" s="1"/>
  <c r="J42" i="33"/>
  <c r="J222" i="33"/>
  <c r="J226" i="33" s="1"/>
  <c r="H496" i="2" s="1"/>
  <c r="L42" i="33"/>
  <c r="L222" i="33"/>
  <c r="L226" i="33" s="1"/>
  <c r="J496" i="2" s="1"/>
  <c r="O222" i="33"/>
  <c r="O226" i="33" s="1"/>
  <c r="O42" i="33"/>
  <c r="R42" i="33"/>
  <c r="R222" i="33"/>
  <c r="R226" i="33" s="1"/>
  <c r="S42" i="33"/>
  <c r="S222" i="33"/>
  <c r="S226" i="33" s="1"/>
  <c r="Q496" i="2" s="1"/>
  <c r="T42" i="33"/>
  <c r="T222" i="33"/>
  <c r="T226" i="33" s="1"/>
  <c r="R496" i="2" s="1"/>
  <c r="H251" i="2"/>
  <c r="D20" i="33"/>
  <c r="Q22" i="33"/>
  <c r="O265" i="2"/>
  <c r="G22" i="33"/>
  <c r="E265" i="2"/>
  <c r="F22" i="33"/>
  <c r="D265" i="2"/>
  <c r="M22" i="33"/>
  <c r="K265" i="2"/>
  <c r="K22" i="33"/>
  <c r="I265" i="2"/>
  <c r="P265" i="2"/>
  <c r="R22" i="33"/>
  <c r="K251" i="2"/>
  <c r="M12" i="33"/>
  <c r="K258" i="2" s="1"/>
  <c r="S12" i="33"/>
  <c r="Q258" i="2" s="1"/>
  <c r="Q251" i="2"/>
  <c r="H12" i="33"/>
  <c r="F258" i="2" s="1"/>
  <c r="F251" i="2"/>
  <c r="L62" i="33"/>
  <c r="L234" i="33"/>
  <c r="L240" i="33" s="1"/>
  <c r="L270" i="33"/>
  <c r="L276" i="33" s="1"/>
  <c r="L246" i="33"/>
  <c r="L252" i="33" s="1"/>
  <c r="L258" i="33"/>
  <c r="L264" i="33" s="1"/>
  <c r="S182" i="33"/>
  <c r="M72" i="33"/>
  <c r="K69" i="2" s="1"/>
  <c r="K68" i="2"/>
  <c r="T192" i="33"/>
  <c r="R222" i="2" s="1"/>
  <c r="R220" i="2"/>
  <c r="E899" i="33"/>
  <c r="L22" i="33"/>
  <c r="J265" i="2"/>
  <c r="M42" i="33"/>
  <c r="M222" i="33"/>
  <c r="M226" i="33" s="1"/>
  <c r="K496" i="2" s="1"/>
  <c r="O62" i="33"/>
  <c r="O270" i="33"/>
  <c r="O276" i="33" s="1"/>
  <c r="O234" i="33"/>
  <c r="O240" i="33" s="1"/>
  <c r="O258" i="33"/>
  <c r="O264" i="33" s="1"/>
  <c r="O246" i="33"/>
  <c r="O252" i="33" s="1"/>
  <c r="L162" i="33"/>
  <c r="L898" i="33"/>
  <c r="R182" i="33"/>
  <c r="G182" i="33"/>
  <c r="R72" i="33"/>
  <c r="P69" i="2" s="1"/>
  <c r="P68" i="2"/>
  <c r="G92" i="33"/>
  <c r="E132" i="2" s="1"/>
  <c r="E131" i="2"/>
  <c r="H32" i="33"/>
  <c r="F15" i="2" s="1"/>
  <c r="H221" i="33"/>
  <c r="F9" i="2"/>
  <c r="I42" i="33"/>
  <c r="I222" i="33"/>
  <c r="I226" i="33" s="1"/>
  <c r="G496" i="2" s="1"/>
  <c r="D26" i="33"/>
  <c r="D282" i="33" s="1"/>
  <c r="S62" i="33"/>
  <c r="S270" i="33"/>
  <c r="S276" i="33" s="1"/>
  <c r="Q147" i="2" s="1"/>
  <c r="S246" i="33"/>
  <c r="S252" i="33" s="1"/>
  <c r="Q93" i="2" s="1"/>
  <c r="S234" i="33"/>
  <c r="S240" i="33" s="1"/>
  <c r="Q120" i="2" s="1"/>
  <c r="S258" i="33"/>
  <c r="S264" i="33" s="1"/>
  <c r="Q156" i="2" s="1"/>
  <c r="J172" i="33"/>
  <c r="H548" i="2"/>
  <c r="G72" i="33"/>
  <c r="E69" i="2" s="1"/>
  <c r="E68" i="2"/>
  <c r="G192" i="33"/>
  <c r="E222" i="2" s="1"/>
  <c r="E220" i="2"/>
  <c r="E959" i="33"/>
  <c r="C555" i="2"/>
  <c r="K12" i="33"/>
  <c r="I258" i="2" s="1"/>
  <c r="I251" i="2"/>
  <c r="L12" i="33"/>
  <c r="J258" i="2" s="1"/>
  <c r="J251" i="2"/>
  <c r="L32" i="33"/>
  <c r="J15" i="2" s="1"/>
  <c r="L221" i="33"/>
  <c r="L225" i="33" s="1"/>
  <c r="J9" i="2"/>
  <c r="J52" i="33"/>
  <c r="H78" i="2" s="1"/>
  <c r="J245" i="33"/>
  <c r="J251" i="33" s="1"/>
  <c r="J269" i="33"/>
  <c r="J275" i="33" s="1"/>
  <c r="J233" i="33"/>
  <c r="J239" i="33" s="1"/>
  <c r="J257" i="33"/>
  <c r="J263" i="33" s="1"/>
  <c r="H74" i="2"/>
  <c r="Q246" i="33"/>
  <c r="Q252" i="33" s="1"/>
  <c r="Q62" i="33"/>
  <c r="Q258" i="33"/>
  <c r="Q264" i="33" s="1"/>
  <c r="Q234" i="33"/>
  <c r="Q240" i="33" s="1"/>
  <c r="Q270" i="33"/>
  <c r="Q276" i="33" s="1"/>
  <c r="K72" i="33"/>
  <c r="I69" i="2" s="1"/>
  <c r="I68" i="2"/>
  <c r="N172" i="33"/>
  <c r="L548" i="2"/>
  <c r="E82" i="33"/>
  <c r="C114" i="2" s="1"/>
  <c r="C113" i="2"/>
  <c r="G172" i="33"/>
  <c r="E548" i="2"/>
  <c r="U72" i="33"/>
  <c r="S69" i="2" s="1"/>
  <c r="S68" i="2"/>
  <c r="S72" i="33"/>
  <c r="Q69" i="2" s="1"/>
  <c r="Q68" i="2"/>
  <c r="I72" i="33"/>
  <c r="G69" i="2" s="1"/>
  <c r="G68" i="2"/>
  <c r="D190" i="33"/>
  <c r="B220" i="2" s="1"/>
  <c r="E192" i="33"/>
  <c r="C220" i="2"/>
  <c r="S192" i="33"/>
  <c r="Q222" i="2" s="1"/>
  <c r="Q220" i="2"/>
  <c r="D165" i="33"/>
  <c r="A913" i="33"/>
  <c r="A39" i="2"/>
  <c r="O12" i="33"/>
  <c r="M258" i="2" s="1"/>
  <c r="M251" i="2"/>
  <c r="P12" i="33"/>
  <c r="N258" i="2" s="1"/>
  <c r="N251" i="2"/>
  <c r="P22" i="33"/>
  <c r="N265" i="2"/>
  <c r="P32" i="33"/>
  <c r="N15" i="2" s="1"/>
  <c r="P221" i="33"/>
  <c r="P225" i="33" s="1"/>
  <c r="N9" i="2"/>
  <c r="Q42" i="33"/>
  <c r="Q222" i="33"/>
  <c r="Q226" i="33" s="1"/>
  <c r="O496" i="2" s="1"/>
  <c r="F52" i="33"/>
  <c r="D78" i="2" s="1"/>
  <c r="F245" i="33"/>
  <c r="F233" i="33"/>
  <c r="F257" i="33"/>
  <c r="F269" i="33"/>
  <c r="D48" i="33"/>
  <c r="D74" i="2"/>
  <c r="K270" i="33"/>
  <c r="K276" i="33" s="1"/>
  <c r="K62" i="33"/>
  <c r="K234" i="33"/>
  <c r="K240" i="33" s="1"/>
  <c r="K246" i="33"/>
  <c r="K252" i="33" s="1"/>
  <c r="K258" i="33"/>
  <c r="K264" i="33" s="1"/>
  <c r="P162" i="33"/>
  <c r="P898" i="33"/>
  <c r="R172" i="33"/>
  <c r="P548" i="2"/>
  <c r="K81" i="33"/>
  <c r="O81" i="33"/>
  <c r="H81" i="33"/>
  <c r="L81" i="33"/>
  <c r="P81" i="33"/>
  <c r="F81" i="33"/>
  <c r="J81" i="33"/>
  <c r="N81" i="33"/>
  <c r="R81" i="33"/>
  <c r="U81" i="33"/>
  <c r="I81" i="33"/>
  <c r="Q81" i="33"/>
  <c r="M81" i="33"/>
  <c r="K172" i="33"/>
  <c r="I548" i="2"/>
  <c r="K182" i="33"/>
  <c r="Q72" i="33"/>
  <c r="O69" i="2" s="1"/>
  <c r="O68" i="2"/>
  <c r="O72" i="33"/>
  <c r="M69" i="2" s="1"/>
  <c r="M68" i="2"/>
  <c r="N72" i="33"/>
  <c r="L69" i="2" s="1"/>
  <c r="L68" i="2"/>
  <c r="I192" i="33"/>
  <c r="G222" i="2" s="1"/>
  <c r="G220" i="2"/>
  <c r="O192" i="33"/>
  <c r="M222" i="2" s="1"/>
  <c r="M220" i="2"/>
  <c r="K226" i="33"/>
  <c r="I496" i="2" s="1"/>
  <c r="A933" i="33"/>
  <c r="A417" i="2"/>
  <c r="H22" i="33"/>
  <c r="F265" i="2"/>
  <c r="N52" i="33"/>
  <c r="L78" i="2" s="1"/>
  <c r="N245" i="33"/>
  <c r="N251" i="33" s="1"/>
  <c r="N269" i="33"/>
  <c r="N275" i="33" s="1"/>
  <c r="N233" i="33"/>
  <c r="N239" i="33" s="1"/>
  <c r="N257" i="33"/>
  <c r="N263" i="33" s="1"/>
  <c r="L74" i="2"/>
  <c r="D37" i="33"/>
  <c r="D42" i="33" s="1"/>
  <c r="H162" i="33"/>
  <c r="H898" i="33"/>
  <c r="N182" i="33"/>
  <c r="P72" i="33"/>
  <c r="N69" i="2" s="1"/>
  <c r="N68" i="2"/>
  <c r="S172" i="33"/>
  <c r="Q548" i="2"/>
  <c r="D71" i="33"/>
  <c r="E72" i="33"/>
  <c r="C69" i="2" s="1"/>
  <c r="C68" i="2"/>
  <c r="D175" i="33"/>
  <c r="D5" i="33"/>
  <c r="E12" i="33"/>
  <c r="C258" i="2" s="1"/>
  <c r="C251" i="2"/>
  <c r="T12" i="33"/>
  <c r="R258" i="2" s="1"/>
  <c r="R251" i="2"/>
  <c r="T22" i="33"/>
  <c r="R265" i="2"/>
  <c r="T32" i="33"/>
  <c r="R15" i="2" s="1"/>
  <c r="T221" i="33"/>
  <c r="T225" i="33" s="1"/>
  <c r="R9" i="2"/>
  <c r="U42" i="33"/>
  <c r="U222" i="33"/>
  <c r="U226" i="33" s="1"/>
  <c r="R245" i="33"/>
  <c r="R251" i="33" s="1"/>
  <c r="R52" i="33"/>
  <c r="P78" i="2" s="1"/>
  <c r="R269" i="33"/>
  <c r="R275" i="33" s="1"/>
  <c r="R233" i="33"/>
  <c r="R239" i="33" s="1"/>
  <c r="R257" i="33"/>
  <c r="R263" i="33" s="1"/>
  <c r="P74" i="2"/>
  <c r="F258" i="33"/>
  <c r="F246" i="33"/>
  <c r="F270" i="33"/>
  <c r="F62" i="33"/>
  <c r="F234" i="33"/>
  <c r="G62" i="33"/>
  <c r="G270" i="33"/>
  <c r="G276" i="33" s="1"/>
  <c r="G234" i="33"/>
  <c r="G240" i="33" s="1"/>
  <c r="G246" i="33"/>
  <c r="G252" i="33" s="1"/>
  <c r="G258" i="33"/>
  <c r="G264" i="33" s="1"/>
  <c r="T162" i="33"/>
  <c r="T898" i="33"/>
  <c r="J182" i="33"/>
  <c r="D59" i="33"/>
  <c r="D62" i="33" s="1"/>
  <c r="O172" i="33"/>
  <c r="M548" i="2"/>
  <c r="O182" i="33"/>
  <c r="L72" i="33"/>
  <c r="J69" i="2" s="1"/>
  <c r="J68" i="2"/>
  <c r="J72" i="33"/>
  <c r="H69" i="2" s="1"/>
  <c r="H68" i="2"/>
  <c r="H72" i="33"/>
  <c r="F69" i="2" s="1"/>
  <c r="F68" i="2"/>
  <c r="N192" i="33"/>
  <c r="L222" i="2" s="1"/>
  <c r="L220" i="2"/>
  <c r="D161" i="33"/>
  <c r="K192" i="33"/>
  <c r="I222" i="2" s="1"/>
  <c r="I220" i="2"/>
  <c r="A972" i="33"/>
  <c r="A209" i="2"/>
  <c r="A547" i="33" l="1"/>
  <c r="A245" i="2"/>
  <c r="R267" i="2"/>
  <c r="I267" i="2"/>
  <c r="D267" i="2"/>
  <c r="O267" i="2"/>
  <c r="B265" i="2"/>
  <c r="F267" i="2"/>
  <c r="N267" i="2"/>
  <c r="J267" i="2"/>
  <c r="P267" i="2"/>
  <c r="M267" i="2"/>
  <c r="S267" i="2"/>
  <c r="H267" i="2"/>
  <c r="K267" i="2"/>
  <c r="E267" i="2"/>
  <c r="G267" i="2"/>
  <c r="L267" i="2"/>
  <c r="Q267" i="2"/>
  <c r="A885" i="33"/>
  <c r="A398" i="2"/>
  <c r="E225" i="33"/>
  <c r="C495" i="2" s="1"/>
  <c r="E240" i="33"/>
  <c r="C120" i="2" s="1"/>
  <c r="M289" i="33"/>
  <c r="K492" i="2" s="1"/>
  <c r="K485" i="2"/>
  <c r="C485" i="2"/>
  <c r="C492" i="2"/>
  <c r="I289" i="33"/>
  <c r="G492" i="2" s="1"/>
  <c r="G485" i="2"/>
  <c r="J289" i="33"/>
  <c r="H492" i="2" s="1"/>
  <c r="H485" i="2"/>
  <c r="Q289" i="33"/>
  <c r="O492" i="2" s="1"/>
  <c r="O485" i="2"/>
  <c r="B485" i="2"/>
  <c r="D289" i="33"/>
  <c r="B492" i="2" s="1"/>
  <c r="U289" i="33"/>
  <c r="S492" i="2" s="1"/>
  <c r="S485" i="2"/>
  <c r="F289" i="33"/>
  <c r="D492" i="2" s="1"/>
  <c r="D485" i="2"/>
  <c r="R289" i="33"/>
  <c r="P492" i="2" s="1"/>
  <c r="P485" i="2"/>
  <c r="M485" i="2"/>
  <c r="O289" i="33"/>
  <c r="M492" i="2" s="1"/>
  <c r="I485" i="2"/>
  <c r="K289" i="33"/>
  <c r="I492" i="2" s="1"/>
  <c r="E2586" i="1"/>
  <c r="P243" i="33"/>
  <c r="N123" i="2" s="1"/>
  <c r="L92" i="33"/>
  <c r="J132" i="2" s="1"/>
  <c r="N92" i="33"/>
  <c r="L132" i="2" s="1"/>
  <c r="H267" i="33"/>
  <c r="F159" i="2" s="1"/>
  <c r="E92" i="33"/>
  <c r="C132" i="2" s="1"/>
  <c r="S92" i="33"/>
  <c r="Q132" i="2" s="1"/>
  <c r="R131" i="2"/>
  <c r="E255" i="33"/>
  <c r="C96" i="2" s="1"/>
  <c r="A702" i="33"/>
  <c r="A463" i="2"/>
  <c r="D131" i="2"/>
  <c r="I131" i="2"/>
  <c r="F155" i="2"/>
  <c r="M92" i="33"/>
  <c r="K132" i="2" s="1"/>
  <c r="J92" i="33"/>
  <c r="H132" i="2" s="1"/>
  <c r="U243" i="33"/>
  <c r="S123" i="2" s="1"/>
  <c r="H92" i="33"/>
  <c r="F132" i="2" s="1"/>
  <c r="T255" i="33"/>
  <c r="R96" i="2" s="1"/>
  <c r="P92" i="33"/>
  <c r="N132" i="2" s="1"/>
  <c r="D112" i="33"/>
  <c r="B105" i="2" s="1"/>
  <c r="U255" i="33"/>
  <c r="S96" i="2" s="1"/>
  <c r="F119" i="2"/>
  <c r="T267" i="33"/>
  <c r="R159" i="2" s="1"/>
  <c r="I255" i="33"/>
  <c r="G96" i="2" s="1"/>
  <c r="O92" i="33"/>
  <c r="M132" i="2" s="1"/>
  <c r="H279" i="33"/>
  <c r="F150" i="2" s="1"/>
  <c r="I279" i="33"/>
  <c r="G150" i="2" s="1"/>
  <c r="M243" i="33"/>
  <c r="K123" i="2" s="1"/>
  <c r="T243" i="33"/>
  <c r="R123" i="2" s="1"/>
  <c r="M279" i="33"/>
  <c r="K150" i="2" s="1"/>
  <c r="I243" i="33"/>
  <c r="G123" i="2" s="1"/>
  <c r="P496" i="2"/>
  <c r="R231" i="33"/>
  <c r="P501" i="2" s="1"/>
  <c r="M267" i="33"/>
  <c r="K159" i="2" s="1"/>
  <c r="M255" i="33"/>
  <c r="K96" i="2" s="1"/>
  <c r="P267" i="33"/>
  <c r="N159" i="2" s="1"/>
  <c r="Q113" i="2"/>
  <c r="E113" i="2"/>
  <c r="F899" i="33"/>
  <c r="P131" i="2"/>
  <c r="G131" i="2"/>
  <c r="I267" i="33"/>
  <c r="G159" i="2" s="1"/>
  <c r="T279" i="33"/>
  <c r="R150" i="2" s="1"/>
  <c r="Q899" i="33"/>
  <c r="D132" i="33"/>
  <c r="B24" i="2" s="1"/>
  <c r="B32" i="2"/>
  <c r="D142" i="33"/>
  <c r="B33" i="2" s="1"/>
  <c r="A531" i="33"/>
  <c r="A275" i="2" s="1"/>
  <c r="A274" i="2"/>
  <c r="A805" i="33"/>
  <c r="A381" i="2"/>
  <c r="C92" i="2"/>
  <c r="M496" i="2"/>
  <c r="O231" i="33"/>
  <c r="M501" i="2" s="1"/>
  <c r="E919" i="33"/>
  <c r="E939" i="33"/>
  <c r="P279" i="33"/>
  <c r="N150" i="2" s="1"/>
  <c r="A838" i="33"/>
  <c r="F93" i="2"/>
  <c r="H255" i="33"/>
  <c r="F96" i="2" s="1"/>
  <c r="D22" i="33"/>
  <c r="U279" i="33"/>
  <c r="S150" i="2" s="1"/>
  <c r="S267" i="33"/>
  <c r="Q159" i="2" s="1"/>
  <c r="B86" i="2"/>
  <c r="D102" i="33"/>
  <c r="B87" i="2" s="1"/>
  <c r="A953" i="33"/>
  <c r="A408" i="2"/>
  <c r="A615" i="33"/>
  <c r="A470" i="2"/>
  <c r="A666" i="33"/>
  <c r="A182" i="2"/>
  <c r="S156" i="2"/>
  <c r="U267" i="33"/>
  <c r="S159" i="2" s="1"/>
  <c r="A363" i="2"/>
  <c r="A479" i="33"/>
  <c r="K4" i="1"/>
  <c r="A356" i="33"/>
  <c r="A300" i="2"/>
  <c r="A463" i="33"/>
  <c r="A436" i="2"/>
  <c r="A171" i="33"/>
  <c r="A322" i="33"/>
  <c r="A318" i="2"/>
  <c r="A684" i="33"/>
  <c r="A426" i="2"/>
  <c r="A70" i="33"/>
  <c r="A66" i="2"/>
  <c r="A90" i="33"/>
  <c r="A129" i="2"/>
  <c r="A99" i="33"/>
  <c r="A83" i="2"/>
  <c r="A338" i="33"/>
  <c r="A538" i="33"/>
  <c r="A290" i="2"/>
  <c r="A192" i="33"/>
  <c r="A222" i="2" s="1"/>
  <c r="A221" i="2"/>
  <c r="A633" i="33"/>
  <c r="A444" i="2"/>
  <c r="A173" i="2"/>
  <c r="A736" i="33"/>
  <c r="A179" i="33"/>
  <c r="A265" i="33"/>
  <c r="A156" i="2"/>
  <c r="A445" i="33"/>
  <c r="A282" i="2"/>
  <c r="A651" i="33"/>
  <c r="A193" i="2"/>
  <c r="A129" i="33"/>
  <c r="A20" i="2"/>
  <c r="A241" i="33"/>
  <c r="A120" i="2"/>
  <c r="A309" i="2"/>
  <c r="A305" i="33"/>
  <c r="A573" i="33"/>
  <c r="A452" i="2"/>
  <c r="Q919" i="33"/>
  <c r="Q939" i="33"/>
  <c r="H919" i="33"/>
  <c r="H939" i="33"/>
  <c r="T939" i="33"/>
  <c r="T919" i="33"/>
  <c r="L939" i="33"/>
  <c r="L919" i="33"/>
  <c r="D172" i="33"/>
  <c r="N899" i="33"/>
  <c r="I899" i="33"/>
  <c r="J899" i="33"/>
  <c r="M899" i="33"/>
  <c r="O899" i="33"/>
  <c r="S899" i="33"/>
  <c r="G899" i="33"/>
  <c r="U899" i="33"/>
  <c r="R899" i="33"/>
  <c r="D122" i="33"/>
  <c r="B141" i="2" s="1"/>
  <c r="D91" i="33"/>
  <c r="Q92" i="33"/>
  <c r="O132" i="2" s="1"/>
  <c r="O131" i="2"/>
  <c r="R113" i="2"/>
  <c r="U92" i="33"/>
  <c r="S132" i="2" s="1"/>
  <c r="S131" i="2"/>
  <c r="S243" i="33"/>
  <c r="Q123" i="2" s="1"/>
  <c r="S255" i="33"/>
  <c r="Q96" i="2" s="1"/>
  <c r="E279" i="33"/>
  <c r="C150" i="2" s="1"/>
  <c r="E267" i="33"/>
  <c r="C159" i="2" s="1"/>
  <c r="C155" i="2"/>
  <c r="C119" i="2"/>
  <c r="K231" i="33"/>
  <c r="I501" i="2" s="1"/>
  <c r="J231" i="33"/>
  <c r="H501" i="2" s="1"/>
  <c r="I231" i="33"/>
  <c r="G501" i="2" s="1"/>
  <c r="S496" i="2"/>
  <c r="U231" i="33"/>
  <c r="S501" i="2" s="1"/>
  <c r="O959" i="33"/>
  <c r="M555" i="2"/>
  <c r="T899" i="33"/>
  <c r="R243" i="33"/>
  <c r="P123" i="2" s="1"/>
  <c r="P119" i="2"/>
  <c r="K919" i="33"/>
  <c r="K939" i="33"/>
  <c r="I82" i="33"/>
  <c r="G114" i="2" s="1"/>
  <c r="G113" i="2"/>
  <c r="K279" i="33"/>
  <c r="I150" i="2" s="1"/>
  <c r="I147" i="2"/>
  <c r="P231" i="33"/>
  <c r="N501" i="2" s="1"/>
  <c r="N495" i="2"/>
  <c r="D192" i="33"/>
  <c r="B222" i="2" s="1"/>
  <c r="C222" i="2"/>
  <c r="Q243" i="33"/>
  <c r="O123" i="2" s="1"/>
  <c r="O120" i="2"/>
  <c r="A973" i="33"/>
  <c r="A210" i="2"/>
  <c r="D898" i="33"/>
  <c r="D162" i="33"/>
  <c r="E147" i="2"/>
  <c r="G279" i="33"/>
  <c r="E150" i="2" s="1"/>
  <c r="F276" i="33"/>
  <c r="D270" i="33"/>
  <c r="R267" i="33"/>
  <c r="P159" i="2" s="1"/>
  <c r="P155" i="2"/>
  <c r="R255" i="33"/>
  <c r="P96" i="2" s="1"/>
  <c r="P92" i="2"/>
  <c r="T231" i="33"/>
  <c r="R501" i="2" s="1"/>
  <c r="R495" i="2"/>
  <c r="D12" i="33"/>
  <c r="B258" i="2" s="1"/>
  <c r="B251" i="2"/>
  <c r="B68" i="2"/>
  <c r="D72" i="33"/>
  <c r="B69" i="2" s="1"/>
  <c r="N255" i="33"/>
  <c r="L96" i="2" s="1"/>
  <c r="L92" i="2"/>
  <c r="A934" i="33"/>
  <c r="A418" i="2"/>
  <c r="D226" i="33"/>
  <c r="B496" i="2" s="1"/>
  <c r="C496" i="2"/>
  <c r="F231" i="33"/>
  <c r="D501" i="2" s="1"/>
  <c r="K959" i="33"/>
  <c r="I555" i="2"/>
  <c r="Q82" i="33"/>
  <c r="O114" i="2" s="1"/>
  <c r="O113" i="2"/>
  <c r="R82" i="33"/>
  <c r="P114" i="2" s="1"/>
  <c r="P113" i="2"/>
  <c r="P82" i="33"/>
  <c r="N114" i="2" s="1"/>
  <c r="N113" i="2"/>
  <c r="K82" i="33"/>
  <c r="I114" i="2" s="1"/>
  <c r="I113" i="2"/>
  <c r="F275" i="33"/>
  <c r="D269" i="33"/>
  <c r="D81" i="33"/>
  <c r="O147" i="2"/>
  <c r="Q279" i="33"/>
  <c r="O150" i="2" s="1"/>
  <c r="Q255" i="33"/>
  <c r="O96" i="2" s="1"/>
  <c r="O93" i="2"/>
  <c r="J279" i="33"/>
  <c r="H150" i="2" s="1"/>
  <c r="H146" i="2"/>
  <c r="L231" i="33"/>
  <c r="J501" i="2" s="1"/>
  <c r="J495" i="2"/>
  <c r="M231" i="33"/>
  <c r="K501" i="2" s="1"/>
  <c r="D222" i="33"/>
  <c r="L899" i="33"/>
  <c r="M147" i="2"/>
  <c r="O279" i="33"/>
  <c r="M150" i="2" s="1"/>
  <c r="S919" i="33"/>
  <c r="S939" i="33"/>
  <c r="L243" i="33"/>
  <c r="J123" i="2" s="1"/>
  <c r="J120" i="2"/>
  <c r="N82" i="33"/>
  <c r="L114" i="2" s="1"/>
  <c r="L113" i="2"/>
  <c r="S231" i="33"/>
  <c r="Q501" i="2" s="1"/>
  <c r="N243" i="33"/>
  <c r="L123" i="2" s="1"/>
  <c r="L119" i="2"/>
  <c r="U82" i="33"/>
  <c r="S114" i="2" s="1"/>
  <c r="S113" i="2"/>
  <c r="K255" i="33"/>
  <c r="I96" i="2" s="1"/>
  <c r="I93" i="2"/>
  <c r="B548" i="2"/>
  <c r="O156" i="2"/>
  <c r="Q267" i="33"/>
  <c r="O159" i="2" s="1"/>
  <c r="M156" i="2"/>
  <c r="O267" i="33"/>
  <c r="M159" i="2" s="1"/>
  <c r="Q231" i="33"/>
  <c r="O501" i="2" s="1"/>
  <c r="N231" i="33"/>
  <c r="L501" i="2" s="1"/>
  <c r="J93" i="2"/>
  <c r="L255" i="33"/>
  <c r="J96" i="2" s="1"/>
  <c r="G267" i="33"/>
  <c r="E159" i="2" s="1"/>
  <c r="E156" i="2"/>
  <c r="F252" i="33"/>
  <c r="D246" i="33"/>
  <c r="N267" i="33"/>
  <c r="L159" i="2" s="1"/>
  <c r="L155" i="2"/>
  <c r="L82" i="33"/>
  <c r="J114" i="2" s="1"/>
  <c r="J113" i="2"/>
  <c r="K267" i="33"/>
  <c r="I159" i="2" s="1"/>
  <c r="I156" i="2"/>
  <c r="F263" i="33"/>
  <c r="D257" i="33"/>
  <c r="A40" i="2"/>
  <c r="A914" i="33"/>
  <c r="J255" i="33"/>
  <c r="H96" i="2" s="1"/>
  <c r="H92" i="2"/>
  <c r="J959" i="33"/>
  <c r="H555" i="2"/>
  <c r="R939" i="33"/>
  <c r="R919" i="33"/>
  <c r="M93" i="2"/>
  <c r="O255" i="33"/>
  <c r="M96" i="2" s="1"/>
  <c r="L267" i="33"/>
  <c r="J159" i="2" s="1"/>
  <c r="J156" i="2"/>
  <c r="O919" i="33"/>
  <c r="O939" i="33"/>
  <c r="J919" i="33"/>
  <c r="J939" i="33"/>
  <c r="G255" i="33"/>
  <c r="E96" i="2" s="1"/>
  <c r="E93" i="2"/>
  <c r="F240" i="33"/>
  <c r="D234" i="33"/>
  <c r="F264" i="33"/>
  <c r="D258" i="33"/>
  <c r="R279" i="33"/>
  <c r="P150" i="2" s="1"/>
  <c r="P146" i="2"/>
  <c r="H899" i="33"/>
  <c r="J82" i="33"/>
  <c r="H114" i="2" s="1"/>
  <c r="H113" i="2"/>
  <c r="H82" i="33"/>
  <c r="F114" i="2" s="1"/>
  <c r="F113" i="2"/>
  <c r="P899" i="33"/>
  <c r="F239" i="33"/>
  <c r="D239" i="33" s="1"/>
  <c r="D233" i="33"/>
  <c r="J267" i="33"/>
  <c r="H159" i="2" s="1"/>
  <c r="H155" i="2"/>
  <c r="D182" i="33"/>
  <c r="E120" i="2"/>
  <c r="G243" i="33"/>
  <c r="E123" i="2" s="1"/>
  <c r="S279" i="33"/>
  <c r="Q150" i="2" s="1"/>
  <c r="S959" i="33"/>
  <c r="Q555" i="2"/>
  <c r="N919" i="33"/>
  <c r="N939" i="33"/>
  <c r="N279" i="33"/>
  <c r="L150" i="2" s="1"/>
  <c r="L146" i="2"/>
  <c r="M82" i="33"/>
  <c r="K114" i="2" s="1"/>
  <c r="K113" i="2"/>
  <c r="F82" i="33"/>
  <c r="D114" i="2" s="1"/>
  <c r="D113" i="2"/>
  <c r="O82" i="33"/>
  <c r="M114" i="2" s="1"/>
  <c r="M113" i="2"/>
  <c r="R959" i="33"/>
  <c r="P555" i="2"/>
  <c r="I120" i="2"/>
  <c r="K243" i="33"/>
  <c r="I123" i="2" s="1"/>
  <c r="D52" i="33"/>
  <c r="B78" i="2" s="1"/>
  <c r="B74" i="2"/>
  <c r="F251" i="33"/>
  <c r="D245" i="33"/>
  <c r="G959" i="33"/>
  <c r="E555" i="2"/>
  <c r="N959" i="33"/>
  <c r="L555" i="2"/>
  <c r="J243" i="33"/>
  <c r="H123" i="2" s="1"/>
  <c r="H119" i="2"/>
  <c r="D32" i="33"/>
  <c r="B15" i="2" s="1"/>
  <c r="B9" i="2"/>
  <c r="D221" i="33"/>
  <c r="H225" i="33"/>
  <c r="G231" i="33"/>
  <c r="E501" i="2" s="1"/>
  <c r="G919" i="33"/>
  <c r="G939" i="33"/>
  <c r="M120" i="2"/>
  <c r="O243" i="33"/>
  <c r="M123" i="2" s="1"/>
  <c r="L279" i="33"/>
  <c r="J150" i="2" s="1"/>
  <c r="J147" i="2"/>
  <c r="E2595" i="1" l="1"/>
  <c r="E2621" i="1" s="1"/>
  <c r="E231" i="33"/>
  <c r="C501" i="2" s="1"/>
  <c r="A548" i="33"/>
  <c r="A246" i="2"/>
  <c r="B267" i="2"/>
  <c r="A886" i="33"/>
  <c r="A399" i="2"/>
  <c r="E243" i="33"/>
  <c r="C123" i="2" s="1"/>
  <c r="A532" i="33"/>
  <c r="A276" i="2" s="1"/>
  <c r="D959" i="33"/>
  <c r="A703" i="33"/>
  <c r="A465" i="2" s="1"/>
  <c r="A464" i="2"/>
  <c r="A839" i="33"/>
  <c r="A480" i="33"/>
  <c r="A364" i="2"/>
  <c r="A806" i="33"/>
  <c r="A382" i="2"/>
  <c r="D92" i="33"/>
  <c r="B132" i="2" s="1"/>
  <c r="B131" i="2"/>
  <c r="A667" i="33"/>
  <c r="A183" i="2"/>
  <c r="A616" i="33"/>
  <c r="A471" i="2"/>
  <c r="A954" i="33"/>
  <c r="A409" i="2"/>
  <c r="L4" i="1"/>
  <c r="A21" i="2"/>
  <c r="A130" i="33"/>
  <c r="A446" i="33"/>
  <c r="A283" i="2"/>
  <c r="A266" i="33"/>
  <c r="A157" i="2"/>
  <c r="A339" i="33"/>
  <c r="A291" i="2"/>
  <c r="A539" i="33"/>
  <c r="A91" i="33"/>
  <c r="A130" i="2"/>
  <c r="A323" i="33"/>
  <c r="A319" i="2"/>
  <c r="A464" i="33"/>
  <c r="A438" i="2" s="1"/>
  <c r="A437" i="2"/>
  <c r="A737" i="33"/>
  <c r="A174" i="2"/>
  <c r="B555" i="2"/>
  <c r="A574" i="33"/>
  <c r="A453" i="2"/>
  <c r="A242" i="33"/>
  <c r="A121" i="2"/>
  <c r="A652" i="33"/>
  <c r="A195" i="2" s="1"/>
  <c r="A194" i="2"/>
  <c r="A100" i="33"/>
  <c r="A84" i="2"/>
  <c r="A71" i="33"/>
  <c r="A67" i="2"/>
  <c r="A685" i="33"/>
  <c r="A427" i="2"/>
  <c r="A172" i="33"/>
  <c r="A306" i="33"/>
  <c r="A310" i="2"/>
  <c r="A180" i="33"/>
  <c r="A634" i="33"/>
  <c r="A445" i="2"/>
  <c r="A357" i="33"/>
  <c r="A301" i="2"/>
  <c r="F267" i="33"/>
  <c r="D263" i="33"/>
  <c r="B155" i="2" s="1"/>
  <c r="D155" i="2"/>
  <c r="B113" i="2"/>
  <c r="D82" i="33"/>
  <c r="B114" i="2" s="1"/>
  <c r="F255" i="33"/>
  <c r="D92" i="2"/>
  <c r="D251" i="33"/>
  <c r="B92" i="2" s="1"/>
  <c r="F243" i="33"/>
  <c r="D119" i="2"/>
  <c r="B119" i="2"/>
  <c r="D120" i="2"/>
  <c r="D240" i="33"/>
  <c r="B120" i="2" s="1"/>
  <c r="A915" i="33"/>
  <c r="A42" i="2" s="1"/>
  <c r="A41" i="2"/>
  <c r="D899" i="33"/>
  <c r="A974" i="33"/>
  <c r="A211" i="2"/>
  <c r="D919" i="33"/>
  <c r="D939" i="33"/>
  <c r="D93" i="2"/>
  <c r="D252" i="33"/>
  <c r="B93" i="2" s="1"/>
  <c r="F279" i="33"/>
  <c r="D275" i="33"/>
  <c r="B146" i="2" s="1"/>
  <c r="D146" i="2"/>
  <c r="A935" i="33"/>
  <c r="A420" i="2" s="1"/>
  <c r="A419" i="2"/>
  <c r="D147" i="2"/>
  <c r="D276" i="33"/>
  <c r="B147" i="2" s="1"/>
  <c r="H231" i="33"/>
  <c r="F501" i="2" s="1"/>
  <c r="F495" i="2"/>
  <c r="D225" i="33"/>
  <c r="B495" i="2" s="1"/>
  <c r="D264" i="33"/>
  <c r="B156" i="2" s="1"/>
  <c r="D156" i="2"/>
  <c r="A549" i="33" l="1"/>
  <c r="A247" i="2"/>
  <c r="D243" i="33"/>
  <c r="A887" i="33"/>
  <c r="A400" i="2"/>
  <c r="A840" i="33"/>
  <c r="E3380" i="1"/>
  <c r="E3396" i="1" s="1"/>
  <c r="E3405" i="1" s="1"/>
  <c r="A955" i="33"/>
  <c r="A411" i="2" s="1"/>
  <c r="A410" i="2"/>
  <c r="A617" i="33"/>
  <c r="A472" i="2"/>
  <c r="A184" i="2"/>
  <c r="A668" i="33"/>
  <c r="A807" i="33"/>
  <c r="A384" i="2" s="1"/>
  <c r="A383" i="2"/>
  <c r="A481" i="33"/>
  <c r="A366" i="2" s="1"/>
  <c r="A365" i="2"/>
  <c r="N4" i="1"/>
  <c r="A175" i="2"/>
  <c r="A738" i="33"/>
  <c r="A540" i="33"/>
  <c r="A292" i="2"/>
  <c r="A340" i="33"/>
  <c r="A447" i="33"/>
  <c r="A285" i="2" s="1"/>
  <c r="A284" i="2"/>
  <c r="A181" i="33"/>
  <c r="A72" i="33"/>
  <c r="A69" i="2" s="1"/>
  <c r="A68" i="2"/>
  <c r="A243" i="33"/>
  <c r="A123" i="2" s="1"/>
  <c r="A122" i="2"/>
  <c r="A324" i="33"/>
  <c r="A321" i="2" s="1"/>
  <c r="A320" i="2"/>
  <c r="A92" i="33"/>
  <c r="A132" i="2" s="1"/>
  <c r="A131" i="2"/>
  <c r="A131" i="33"/>
  <c r="A22" i="2"/>
  <c r="A358" i="33"/>
  <c r="A303" i="2" s="1"/>
  <c r="A302" i="2"/>
  <c r="A267" i="33"/>
  <c r="A159" i="2" s="1"/>
  <c r="A158" i="2"/>
  <c r="A635" i="33"/>
  <c r="A447" i="2" s="1"/>
  <c r="A446" i="2"/>
  <c r="A307" i="33"/>
  <c r="A312" i="2" s="1"/>
  <c r="A311" i="2"/>
  <c r="A686" i="33"/>
  <c r="A429" i="2" s="1"/>
  <c r="A428" i="2"/>
  <c r="A85" i="2"/>
  <c r="A101" i="33"/>
  <c r="A575" i="33"/>
  <c r="A454" i="2"/>
  <c r="D231" i="33"/>
  <c r="B501" i="2" s="1"/>
  <c r="D150" i="2"/>
  <c r="D279" i="33"/>
  <c r="B150" i="2" s="1"/>
  <c r="A975" i="33"/>
  <c r="A213" i="2" s="1"/>
  <c r="A212" i="2"/>
  <c r="D96" i="2"/>
  <c r="D255" i="33"/>
  <c r="B96" i="2" s="1"/>
  <c r="D123" i="2"/>
  <c r="B123" i="2"/>
  <c r="D159" i="2"/>
  <c r="D267" i="33"/>
  <c r="B159" i="2" s="1"/>
  <c r="A550" i="33" l="1"/>
  <c r="A249" i="2" s="1"/>
  <c r="A248" i="2"/>
  <c r="A888" i="33"/>
  <c r="A402" i="2" s="1"/>
  <c r="A401" i="2"/>
  <c r="E3414" i="1"/>
  <c r="E3430" i="1" s="1"/>
  <c r="E3439" i="1" s="1"/>
  <c r="E3455" i="1" s="1"/>
  <c r="E3464" i="1" s="1"/>
  <c r="E3532" i="1"/>
  <c r="E3473" i="1"/>
  <c r="J1677" i="1"/>
  <c r="I177" i="1"/>
  <c r="L176" i="1"/>
  <c r="I262" i="1"/>
  <c r="K1676" i="1"/>
  <c r="K177" i="1"/>
  <c r="K175" i="1"/>
  <c r="I266" i="1"/>
  <c r="K261" i="1"/>
  <c r="K178" i="1"/>
  <c r="J175" i="1"/>
  <c r="J179" i="1"/>
  <c r="I175" i="1"/>
  <c r="I179" i="1"/>
  <c r="J268" i="1"/>
  <c r="J1675" i="1"/>
  <c r="I267" i="1"/>
  <c r="J182" i="1"/>
  <c r="J1674" i="1"/>
  <c r="K180" i="1"/>
  <c r="K265" i="1"/>
  <c r="K179" i="1"/>
  <c r="K268" i="1"/>
  <c r="K264" i="1"/>
  <c r="K176" i="1"/>
  <c r="K182" i="1"/>
  <c r="K1674" i="1"/>
  <c r="L179" i="1"/>
  <c r="L261" i="1"/>
  <c r="L175" i="1"/>
  <c r="L178" i="1"/>
  <c r="L264" i="1"/>
  <c r="K1677" i="1"/>
  <c r="L1677" i="1"/>
  <c r="J1676" i="1"/>
  <c r="J261" i="1"/>
  <c r="J264" i="1"/>
  <c r="J1672" i="1"/>
  <c r="I1673" i="1"/>
  <c r="J177" i="1"/>
  <c r="I263" i="1"/>
  <c r="J178" i="1"/>
  <c r="J267" i="1"/>
  <c r="K266" i="1"/>
  <c r="I180" i="1"/>
  <c r="I268" i="1"/>
  <c r="K263" i="1"/>
  <c r="I1672" i="1"/>
  <c r="L180" i="1"/>
  <c r="L177" i="1"/>
  <c r="L263" i="1"/>
  <c r="L262" i="1"/>
  <c r="L1675" i="1"/>
  <c r="L268" i="1"/>
  <c r="L1676" i="1"/>
  <c r="J265" i="1"/>
  <c r="J180" i="1"/>
  <c r="K267" i="1"/>
  <c r="K181" i="1"/>
  <c r="L181" i="1"/>
  <c r="N181" i="1"/>
  <c r="N1672" i="1"/>
  <c r="N265" i="1"/>
  <c r="N1677" i="1"/>
  <c r="K1675" i="1"/>
  <c r="A473" i="2"/>
  <c r="A618" i="33"/>
  <c r="A474" i="2" s="1"/>
  <c r="I182" i="1"/>
  <c r="K262" i="1"/>
  <c r="J262" i="1"/>
  <c r="N1674" i="1"/>
  <c r="L1674" i="1"/>
  <c r="L266" i="1"/>
  <c r="L182" i="1"/>
  <c r="J1673" i="1"/>
  <c r="J266" i="1"/>
  <c r="J181" i="1"/>
  <c r="I176" i="1"/>
  <c r="I1674" i="1"/>
  <c r="I264" i="1"/>
  <c r="I181" i="1"/>
  <c r="I178" i="1"/>
  <c r="J263" i="1"/>
  <c r="I1675" i="1"/>
  <c r="I265" i="1"/>
  <c r="I1676" i="1"/>
  <c r="O4" i="1"/>
  <c r="L267" i="1"/>
  <c r="L1672" i="1"/>
  <c r="L265" i="1"/>
  <c r="L1673" i="1"/>
  <c r="K1673" i="1"/>
  <c r="I261" i="1"/>
  <c r="K1672" i="1"/>
  <c r="J176" i="1"/>
  <c r="A185" i="2"/>
  <c r="A669" i="33"/>
  <c r="A186" i="2" s="1"/>
  <c r="N175" i="1"/>
  <c r="N268" i="1"/>
  <c r="N180" i="1"/>
  <c r="N266" i="1"/>
  <c r="N264" i="1"/>
  <c r="N176" i="1"/>
  <c r="N262" i="1"/>
  <c r="N177" i="1"/>
  <c r="N182" i="1"/>
  <c r="N1676" i="1"/>
  <c r="N179" i="1"/>
  <c r="N1673" i="1"/>
  <c r="N261" i="1"/>
  <c r="N178" i="1"/>
  <c r="N263" i="1"/>
  <c r="N1675" i="1"/>
  <c r="N267" i="1"/>
  <c r="A739" i="33"/>
  <c r="A177" i="2" s="1"/>
  <c r="A176" i="2"/>
  <c r="A86" i="2"/>
  <c r="A102" i="33"/>
  <c r="A87" i="2" s="1"/>
  <c r="A341" i="33"/>
  <c r="A541" i="33"/>
  <c r="A293" i="2"/>
  <c r="A182" i="33"/>
  <c r="A576" i="33"/>
  <c r="A456" i="2" s="1"/>
  <c r="A455" i="2"/>
  <c r="A132" i="33"/>
  <c r="A24" i="2" s="1"/>
  <c r="A23" i="2"/>
  <c r="I1677" i="1"/>
  <c r="I899" i="1" l="1"/>
  <c r="J900" i="1"/>
  <c r="N896" i="1"/>
  <c r="J899" i="1"/>
  <c r="J896" i="1"/>
  <c r="K900" i="1"/>
  <c r="N903" i="1"/>
  <c r="K902" i="1"/>
  <c r="K899" i="1"/>
  <c r="N900" i="1"/>
  <c r="L903" i="1"/>
  <c r="K903" i="1"/>
  <c r="L901" i="1"/>
  <c r="L899" i="1"/>
  <c r="I900" i="1"/>
  <c r="J902" i="1"/>
  <c r="J898" i="1"/>
  <c r="N897" i="1"/>
  <c r="J903" i="1"/>
  <c r="K901" i="1"/>
  <c r="L902" i="1"/>
  <c r="N901" i="1"/>
  <c r="L900" i="1"/>
  <c r="I898" i="1"/>
  <c r="J901" i="1"/>
  <c r="N898" i="1"/>
  <c r="K897" i="1"/>
  <c r="L897" i="1"/>
  <c r="J897" i="1"/>
  <c r="L898" i="1"/>
  <c r="N899" i="1"/>
  <c r="N902" i="1"/>
  <c r="K898" i="1"/>
  <c r="L896" i="1"/>
  <c r="K896" i="1"/>
  <c r="L832" i="1"/>
  <c r="I833" i="1"/>
  <c r="K852" i="1"/>
  <c r="N854" i="1"/>
  <c r="L852" i="1"/>
  <c r="K832" i="1"/>
  <c r="L854" i="1"/>
  <c r="K831" i="1"/>
  <c r="O853" i="1"/>
  <c r="I831" i="1"/>
  <c r="J828" i="1"/>
  <c r="N858" i="1"/>
  <c r="I853" i="1"/>
  <c r="N857" i="1"/>
  <c r="I857" i="1"/>
  <c r="J830" i="1"/>
  <c r="I832" i="1"/>
  <c r="N827" i="1"/>
  <c r="K851" i="1"/>
  <c r="L858" i="1"/>
  <c r="O268" i="1"/>
  <c r="E3548" i="1"/>
  <c r="E3557" i="1" s="1"/>
  <c r="E3489" i="1"/>
  <c r="E3498" i="1" s="1"/>
  <c r="E3514" i="1" s="1"/>
  <c r="E3523" i="1" s="1"/>
  <c r="K1271" i="1"/>
  <c r="K1247" i="1"/>
  <c r="O1276" i="1"/>
  <c r="O1273" i="1"/>
  <c r="O1269" i="1"/>
  <c r="O1275" i="1"/>
  <c r="O1271" i="1"/>
  <c r="O1274" i="1"/>
  <c r="O1272" i="1"/>
  <c r="O1270" i="1"/>
  <c r="O1268" i="1"/>
  <c r="O1260" i="1"/>
  <c r="O1262" i="1"/>
  <c r="O1261" i="1"/>
  <c r="O1254" i="1"/>
  <c r="O1253" i="1"/>
  <c r="O1252" i="1"/>
  <c r="O1248" i="1"/>
  <c r="O1257" i="1"/>
  <c r="O1258" i="1"/>
  <c r="O1265" i="1"/>
  <c r="O1247" i="1"/>
  <c r="O1251" i="1"/>
  <c r="O1256" i="1"/>
  <c r="O1255" i="1"/>
  <c r="O1266" i="1"/>
  <c r="O1267" i="1"/>
  <c r="O1246" i="1"/>
  <c r="O1250" i="1"/>
  <c r="O1259" i="1"/>
  <c r="O1245" i="1"/>
  <c r="O1249" i="1"/>
  <c r="O1264" i="1"/>
  <c r="O1263" i="1"/>
  <c r="J1268" i="1"/>
  <c r="L1271" i="1"/>
  <c r="L1246" i="1"/>
  <c r="K1249" i="1"/>
  <c r="J1259" i="1"/>
  <c r="K1258" i="1"/>
  <c r="L1274" i="1"/>
  <c r="L1261" i="1"/>
  <c r="K1268" i="1"/>
  <c r="J1254" i="1"/>
  <c r="K1245" i="1"/>
  <c r="K1253" i="1"/>
  <c r="L1255" i="1"/>
  <c r="L1263" i="1"/>
  <c r="J1276" i="1"/>
  <c r="N1259" i="1"/>
  <c r="N1272" i="1"/>
  <c r="N1253" i="1"/>
  <c r="N1254" i="1"/>
  <c r="N1273" i="1"/>
  <c r="N1247" i="1"/>
  <c r="N1265" i="1"/>
  <c r="N1267" i="1"/>
  <c r="J1251" i="1"/>
  <c r="K1263" i="1"/>
  <c r="L1251" i="1"/>
  <c r="L1262" i="1"/>
  <c r="J1247" i="1"/>
  <c r="J1270" i="1"/>
  <c r="K1255" i="1"/>
  <c r="L1252" i="1"/>
  <c r="L1267" i="1"/>
  <c r="K1251" i="1"/>
  <c r="K1272" i="1"/>
  <c r="J1258" i="1"/>
  <c r="K1273" i="1"/>
  <c r="K1257" i="1"/>
  <c r="L1276" i="1"/>
  <c r="L1253" i="1"/>
  <c r="K1265" i="1"/>
  <c r="J1257" i="1"/>
  <c r="K1270" i="1"/>
  <c r="K1274" i="1"/>
  <c r="L1248" i="1"/>
  <c r="L1254" i="1"/>
  <c r="K1246" i="1"/>
  <c r="N1257" i="1"/>
  <c r="N1270" i="1"/>
  <c r="N1249" i="1"/>
  <c r="N1250" i="1"/>
  <c r="N1271" i="1"/>
  <c r="N1256" i="1"/>
  <c r="N1252" i="1"/>
  <c r="N1260" i="1"/>
  <c r="J1269" i="1"/>
  <c r="J1265" i="1"/>
  <c r="L1275" i="1"/>
  <c r="L1247" i="1"/>
  <c r="J1255" i="1"/>
  <c r="J1260" i="1"/>
  <c r="K1264" i="1"/>
  <c r="K1256" i="1"/>
  <c r="L1268" i="1"/>
  <c r="L1256" i="1"/>
  <c r="K1269" i="1"/>
  <c r="J1267" i="1"/>
  <c r="K1275" i="1"/>
  <c r="L1249" i="1"/>
  <c r="L1266" i="1"/>
  <c r="K1252" i="1"/>
  <c r="J1256" i="1"/>
  <c r="L1269" i="1"/>
  <c r="L1258" i="1"/>
  <c r="K1254" i="1"/>
  <c r="K1261" i="1"/>
  <c r="N1248" i="1"/>
  <c r="N1261" i="1"/>
  <c r="N1245" i="1"/>
  <c r="N1246" i="1"/>
  <c r="N1269" i="1"/>
  <c r="N1258" i="1"/>
  <c r="N1276" i="1"/>
  <c r="N1268" i="1"/>
  <c r="J1273" i="1"/>
  <c r="K1259" i="1"/>
  <c r="L1260" i="1"/>
  <c r="L1259" i="1"/>
  <c r="K1250" i="1"/>
  <c r="J1274" i="1"/>
  <c r="J1252" i="1"/>
  <c r="K1262" i="1"/>
  <c r="L1250" i="1"/>
  <c r="L1265" i="1"/>
  <c r="J1246" i="1"/>
  <c r="L1273" i="1"/>
  <c r="L1245" i="1"/>
  <c r="K1248" i="1"/>
  <c r="J1249" i="1"/>
  <c r="L1272" i="1"/>
  <c r="L1264" i="1"/>
  <c r="K1276" i="1"/>
  <c r="N1262" i="1"/>
  <c r="N1274" i="1"/>
  <c r="N1266" i="1"/>
  <c r="N1264" i="1"/>
  <c r="N1275" i="1"/>
  <c r="N1251" i="1"/>
  <c r="N1255" i="1"/>
  <c r="N1263" i="1"/>
  <c r="K1260" i="1"/>
  <c r="K1266" i="1"/>
  <c r="L1270" i="1"/>
  <c r="L1257" i="1"/>
  <c r="K1267" i="1"/>
  <c r="N1134" i="1"/>
  <c r="N1215" i="1"/>
  <c r="N1213" i="1"/>
  <c r="J1218" i="1"/>
  <c r="I1214" i="1"/>
  <c r="K1137" i="1"/>
  <c r="J1234" i="1"/>
  <c r="K1229" i="1"/>
  <c r="I1142" i="1"/>
  <c r="K1231" i="1"/>
  <c r="J1137" i="1"/>
  <c r="L1232" i="1"/>
  <c r="L1142" i="1"/>
  <c r="L1213" i="1"/>
  <c r="L1135" i="1"/>
  <c r="L1144" i="1"/>
  <c r="L1133" i="1"/>
  <c r="L1220" i="1"/>
  <c r="L1214" i="1"/>
  <c r="I1156" i="1"/>
  <c r="K1154" i="1"/>
  <c r="I1230" i="1"/>
  <c r="K1152" i="1"/>
  <c r="J1133" i="1"/>
  <c r="I1235" i="1"/>
  <c r="J1152" i="1"/>
  <c r="J1150" i="1"/>
  <c r="I1146" i="1"/>
  <c r="K1138" i="1"/>
  <c r="K1234" i="1"/>
  <c r="K1139" i="1"/>
  <c r="K1145" i="1"/>
  <c r="L1150" i="1"/>
  <c r="L1145" i="1"/>
  <c r="K1134" i="1"/>
  <c r="I1140" i="1"/>
  <c r="N1220" i="1"/>
  <c r="N1139" i="1"/>
  <c r="N1149" i="1"/>
  <c r="N1146" i="1"/>
  <c r="N1235" i="1"/>
  <c r="N1216" i="1"/>
  <c r="N1155" i="1"/>
  <c r="N1147" i="1"/>
  <c r="N1233" i="1"/>
  <c r="N1136" i="1"/>
  <c r="N1218" i="1"/>
  <c r="I1133" i="1"/>
  <c r="K1142" i="1"/>
  <c r="K1147" i="1"/>
  <c r="J1156" i="1"/>
  <c r="K1215" i="1"/>
  <c r="K1140" i="1"/>
  <c r="J1148" i="1"/>
  <c r="L1217" i="1"/>
  <c r="L1146" i="1"/>
  <c r="L1148" i="1"/>
  <c r="L1137" i="1"/>
  <c r="L1235" i="1"/>
  <c r="L1154" i="1"/>
  <c r="L1143" i="1"/>
  <c r="L1218" i="1"/>
  <c r="J1145" i="1"/>
  <c r="K1220" i="1"/>
  <c r="J1214" i="1"/>
  <c r="J1141" i="1"/>
  <c r="I1143" i="1"/>
  <c r="J1236" i="1"/>
  <c r="I1144" i="1"/>
  <c r="I1229" i="1"/>
  <c r="I1231" i="1"/>
  <c r="K1236" i="1"/>
  <c r="K1232" i="1"/>
  <c r="K1217" i="1"/>
  <c r="K1146" i="1"/>
  <c r="K1155" i="1"/>
  <c r="K1230" i="1"/>
  <c r="L1152" i="1"/>
  <c r="L1233" i="1"/>
  <c r="J1140" i="1"/>
  <c r="I1152" i="1"/>
  <c r="I1219" i="1"/>
  <c r="N1156" i="1"/>
  <c r="J1134" i="1"/>
  <c r="J1230" i="1"/>
  <c r="K1218" i="1"/>
  <c r="I1149" i="1"/>
  <c r="J1144" i="1"/>
  <c r="K1216" i="1"/>
  <c r="J1147" i="1"/>
  <c r="L1219" i="1"/>
  <c r="J1155" i="1"/>
  <c r="L1234" i="1"/>
  <c r="L1140" i="1"/>
  <c r="L1156" i="1"/>
  <c r="L1134" i="1"/>
  <c r="L1139" i="1"/>
  <c r="L1153" i="1"/>
  <c r="L1147" i="1"/>
  <c r="L1236" i="1"/>
  <c r="J1154" i="1"/>
  <c r="K1141" i="1"/>
  <c r="J1149" i="1"/>
  <c r="K1219" i="1"/>
  <c r="I1213" i="1"/>
  <c r="I1155" i="1"/>
  <c r="J1235" i="1"/>
  <c r="J1217" i="1"/>
  <c r="I1220" i="1"/>
  <c r="I1136" i="1"/>
  <c r="I1154" i="1"/>
  <c r="J1151" i="1"/>
  <c r="J1139" i="1"/>
  <c r="K1214" i="1"/>
  <c r="K1136" i="1"/>
  <c r="K1143" i="1"/>
  <c r="K1153" i="1"/>
  <c r="K1213" i="1"/>
  <c r="L1155" i="1"/>
  <c r="L1230" i="1"/>
  <c r="I1137" i="1"/>
  <c r="J1138" i="1"/>
  <c r="I1135" i="1"/>
  <c r="J1213" i="1"/>
  <c r="J1219" i="1"/>
  <c r="N1236" i="1"/>
  <c r="N1140" i="1"/>
  <c r="N1142" i="1"/>
  <c r="N1217" i="1"/>
  <c r="N1152" i="1"/>
  <c r="N1133" i="1"/>
  <c r="N1143" i="1"/>
  <c r="N1219" i="1"/>
  <c r="N1154" i="1"/>
  <c r="N1230" i="1"/>
  <c r="J1153" i="1"/>
  <c r="J1229" i="1"/>
  <c r="J1146" i="1"/>
  <c r="L1215" i="1"/>
  <c r="I1232" i="1"/>
  <c r="K1135" i="1"/>
  <c r="I1139" i="1"/>
  <c r="K1150" i="1"/>
  <c r="I1138" i="1"/>
  <c r="L1136" i="1"/>
  <c r="L1149" i="1"/>
  <c r="L1138" i="1"/>
  <c r="L1151" i="1"/>
  <c r="L1141" i="1"/>
  <c r="L1231" i="1"/>
  <c r="J1143" i="1"/>
  <c r="K1235" i="1"/>
  <c r="I1216" i="1"/>
  <c r="J1142" i="1"/>
  <c r="K1233" i="1"/>
  <c r="J1233" i="1"/>
  <c r="J1231" i="1"/>
  <c r="I1134" i="1"/>
  <c r="I1141" i="1"/>
  <c r="J1216" i="1"/>
  <c r="I1151" i="1"/>
  <c r="J1215" i="1"/>
  <c r="J1135" i="1"/>
  <c r="I1234" i="1"/>
  <c r="I1233" i="1"/>
  <c r="J1220" i="1"/>
  <c r="J1136" i="1"/>
  <c r="K1151" i="1"/>
  <c r="K1133" i="1"/>
  <c r="K1144" i="1"/>
  <c r="K1149" i="1"/>
  <c r="L1229" i="1"/>
  <c r="L1216" i="1"/>
  <c r="K1156" i="1"/>
  <c r="J1232" i="1"/>
  <c r="K1148" i="1"/>
  <c r="N1148" i="1"/>
  <c r="N1135" i="1"/>
  <c r="N1144" i="1"/>
  <c r="N1231" i="1"/>
  <c r="N1151" i="1"/>
  <c r="N1145" i="1"/>
  <c r="N1229" i="1"/>
  <c r="N1138" i="1"/>
  <c r="N1214" i="1"/>
  <c r="N1137" i="1"/>
  <c r="N1234" i="1"/>
  <c r="N1232" i="1"/>
  <c r="N1150" i="1"/>
  <c r="N1141" i="1"/>
  <c r="N1153" i="1"/>
  <c r="O1236" i="1"/>
  <c r="O1220" i="1"/>
  <c r="O1219" i="1"/>
  <c r="O1214" i="1"/>
  <c r="O1217" i="1"/>
  <c r="O1148" i="1"/>
  <c r="O1218" i="1"/>
  <c r="O1215" i="1"/>
  <c r="O1156" i="1"/>
  <c r="O1216" i="1"/>
  <c r="O1142" i="1"/>
  <c r="O1146" i="1"/>
  <c r="O1145" i="1"/>
  <c r="O1140" i="1"/>
  <c r="O1147" i="1"/>
  <c r="O1144" i="1"/>
  <c r="O1141" i="1"/>
  <c r="O1213" i="1"/>
  <c r="O1143" i="1"/>
  <c r="O1139" i="1"/>
  <c r="O1135" i="1"/>
  <c r="O1149" i="1"/>
  <c r="O1150" i="1"/>
  <c r="O1151" i="1"/>
  <c r="O1152" i="1"/>
  <c r="O1153" i="1"/>
  <c r="O1154" i="1"/>
  <c r="O1155" i="1"/>
  <c r="O1137" i="1"/>
  <c r="O1133" i="1"/>
  <c r="O1138" i="1"/>
  <c r="O1136" i="1"/>
  <c r="O1134" i="1"/>
  <c r="O1229" i="1"/>
  <c r="O1233" i="1"/>
  <c r="O1234" i="1"/>
  <c r="O1231" i="1"/>
  <c r="O1235" i="1"/>
  <c r="O1232" i="1"/>
  <c r="O1230" i="1"/>
  <c r="L3907" i="1"/>
  <c r="L3888" i="1"/>
  <c r="L3918" i="1"/>
  <c r="L3942" i="1"/>
  <c r="I3937" i="1"/>
  <c r="J3930" i="1"/>
  <c r="J3921" i="1"/>
  <c r="K3932" i="1"/>
  <c r="K3930" i="1"/>
  <c r="J3937" i="1"/>
  <c r="J3908" i="1"/>
  <c r="J3928" i="1"/>
  <c r="I3929" i="1"/>
  <c r="K3926" i="1"/>
  <c r="K3916" i="1"/>
  <c r="L3889" i="1"/>
  <c r="L3890" i="1"/>
  <c r="L3987" i="1"/>
  <c r="L3961" i="1"/>
  <c r="L3897" i="1"/>
  <c r="L3921" i="1"/>
  <c r="L3940" i="1"/>
  <c r="I3934" i="1"/>
  <c r="K3988" i="1"/>
  <c r="J3919" i="1"/>
  <c r="I3879" i="1"/>
  <c r="I3983" i="1"/>
  <c r="J3884" i="1"/>
  <c r="I3916" i="1"/>
  <c r="I3986" i="1"/>
  <c r="I3965" i="1"/>
  <c r="K3914" i="1"/>
  <c r="I3923" i="1"/>
  <c r="J3885" i="1"/>
  <c r="J3892" i="1"/>
  <c r="I3903" i="1"/>
  <c r="J3899" i="1"/>
  <c r="J3987" i="1"/>
  <c r="I3909" i="1"/>
  <c r="I3919" i="1"/>
  <c r="J3936" i="1"/>
  <c r="J3983" i="1"/>
  <c r="I3885" i="1"/>
  <c r="J3911" i="1"/>
  <c r="J3925" i="1"/>
  <c r="J3904" i="1"/>
  <c r="K3886" i="1"/>
  <c r="K3995" i="1"/>
  <c r="K3906" i="1"/>
  <c r="I3920" i="1"/>
  <c r="K3941" i="1"/>
  <c r="K3990" i="1"/>
  <c r="K3921" i="1"/>
  <c r="K3882" i="1"/>
  <c r="K3884" i="1"/>
  <c r="K3891" i="1"/>
  <c r="K3900" i="1"/>
  <c r="K3899" i="1"/>
  <c r="K3917" i="1"/>
  <c r="K3928" i="1"/>
  <c r="L3924" i="1"/>
  <c r="L3930" i="1"/>
  <c r="L3935" i="1"/>
  <c r="L3899" i="1"/>
  <c r="L3934" i="1"/>
  <c r="I3887" i="1"/>
  <c r="K3893" i="1"/>
  <c r="J3997" i="1"/>
  <c r="I3997" i="1"/>
  <c r="J3920" i="1"/>
  <c r="J3942" i="1"/>
  <c r="K3984" i="1"/>
  <c r="L3912" i="1"/>
  <c r="L3914" i="1"/>
  <c r="L3903" i="1"/>
  <c r="L3959" i="1"/>
  <c r="L3895" i="1"/>
  <c r="L3900" i="1"/>
  <c r="L3920" i="1"/>
  <c r="I3906" i="1"/>
  <c r="J3917" i="1"/>
  <c r="K3938" i="1"/>
  <c r="J3895" i="1"/>
  <c r="I3942" i="1"/>
  <c r="I3996" i="1"/>
  <c r="J3960" i="1"/>
  <c r="J3888" i="1"/>
  <c r="I3911" i="1"/>
  <c r="I3901" i="1"/>
  <c r="K3896" i="1"/>
  <c r="K3925" i="1"/>
  <c r="I3886" i="1"/>
  <c r="I3912" i="1"/>
  <c r="J3935" i="1"/>
  <c r="J3932" i="1"/>
  <c r="I3927" i="1"/>
  <c r="I3966" i="1"/>
  <c r="J3883" i="1"/>
  <c r="J3907" i="1"/>
  <c r="J3964" i="1"/>
  <c r="J3934" i="1"/>
  <c r="I3998" i="1"/>
  <c r="K3919" i="1"/>
  <c r="K3885" i="1"/>
  <c r="K3908" i="1"/>
  <c r="I3963" i="1"/>
  <c r="K3902" i="1"/>
  <c r="K3996" i="1"/>
  <c r="K3933" i="1"/>
  <c r="K3903" i="1"/>
  <c r="K3915" i="1"/>
  <c r="K3992" i="1"/>
  <c r="K3889" i="1"/>
  <c r="K3935" i="1"/>
  <c r="K3966" i="1"/>
  <c r="K3965" i="1"/>
  <c r="K3962" i="1"/>
  <c r="L3916" i="1"/>
  <c r="L3913" i="1"/>
  <c r="L3887" i="1"/>
  <c r="L3886" i="1"/>
  <c r="L3933" i="1"/>
  <c r="I3938" i="1"/>
  <c r="J3989" i="1"/>
  <c r="K3934" i="1"/>
  <c r="K3923" i="1"/>
  <c r="J3998" i="1"/>
  <c r="N3987" i="1"/>
  <c r="N3994" i="1"/>
  <c r="N3881" i="1"/>
  <c r="N3932" i="1"/>
  <c r="N3903" i="1"/>
  <c r="N3962" i="1"/>
  <c r="N3914" i="1"/>
  <c r="N3893" i="1"/>
  <c r="N3904" i="1"/>
  <c r="N3934" i="1"/>
  <c r="I3883" i="1"/>
  <c r="I3991" i="1"/>
  <c r="J3929" i="1"/>
  <c r="J3938" i="1"/>
  <c r="J3985" i="1"/>
  <c r="I3935" i="1"/>
  <c r="L3896" i="1"/>
  <c r="L3998" i="1"/>
  <c r="L3885" i="1"/>
  <c r="K3994" i="1"/>
  <c r="I3989" i="1"/>
  <c r="N3880" i="1"/>
  <c r="N3937" i="1"/>
  <c r="N3920" i="1"/>
  <c r="N3923" i="1"/>
  <c r="N3997" i="1"/>
  <c r="N3929" i="1"/>
  <c r="N3998" i="1"/>
  <c r="N3889" i="1"/>
  <c r="N3964" i="1"/>
  <c r="N3912" i="1"/>
  <c r="N3942" i="1"/>
  <c r="J3926" i="1"/>
  <c r="K3907" i="1"/>
  <c r="J3902" i="1"/>
  <c r="I3995" i="1"/>
  <c r="L3941" i="1"/>
  <c r="L3985" i="1"/>
  <c r="L3905" i="1"/>
  <c r="K3897" i="1"/>
  <c r="I3899" i="1"/>
  <c r="I3931" i="1"/>
  <c r="N3884" i="1"/>
  <c r="N3900" i="1"/>
  <c r="N3985" i="1"/>
  <c r="N3921" i="1"/>
  <c r="N3993" i="1"/>
  <c r="N3992" i="1"/>
  <c r="N3901" i="1"/>
  <c r="N3991" i="1"/>
  <c r="N3960" i="1"/>
  <c r="N3931" i="1"/>
  <c r="N3908" i="1"/>
  <c r="I3940" i="1"/>
  <c r="J3984" i="1"/>
  <c r="K3997" i="1"/>
  <c r="L3929" i="1"/>
  <c r="L3993" i="1"/>
  <c r="L3962" i="1"/>
  <c r="K3887" i="1"/>
  <c r="J3890" i="1"/>
  <c r="J3879" i="1"/>
  <c r="N3911" i="1"/>
  <c r="N3935" i="1"/>
  <c r="N3925" i="1"/>
  <c r="N3888" i="1"/>
  <c r="N3938" i="1"/>
  <c r="N3897" i="1"/>
  <c r="N3988" i="1"/>
  <c r="N3891" i="1"/>
  <c r="N3990" i="1"/>
  <c r="N3902" i="1"/>
  <c r="N3918" i="1"/>
  <c r="I3898" i="1"/>
  <c r="J3941" i="1"/>
  <c r="K3911" i="1"/>
  <c r="L3902" i="1"/>
  <c r="L3995" i="1"/>
  <c r="L3991" i="1"/>
  <c r="K3905" i="1"/>
  <c r="I3902" i="1"/>
  <c r="J3992" i="1"/>
  <c r="K3964" i="1"/>
  <c r="L3997" i="1"/>
  <c r="L3883" i="1"/>
  <c r="L3960" i="1"/>
  <c r="N3892" i="1"/>
  <c r="N3930" i="1"/>
  <c r="N3882" i="1"/>
  <c r="N3907" i="1"/>
  <c r="N3927" i="1"/>
  <c r="N3965" i="1"/>
  <c r="N3898" i="1"/>
  <c r="N3986" i="1"/>
  <c r="N3915" i="1"/>
  <c r="N3890" i="1"/>
  <c r="N3995" i="1"/>
  <c r="N3989" i="1"/>
  <c r="N3961" i="1"/>
  <c r="N3936" i="1"/>
  <c r="N3909" i="1"/>
  <c r="N3895" i="1"/>
  <c r="N3913" i="1"/>
  <c r="N3963" i="1"/>
  <c r="N3984" i="1"/>
  <c r="N3910" i="1"/>
  <c r="N3885" i="1"/>
  <c r="N3916" i="1"/>
  <c r="N3926" i="1"/>
  <c r="N3894" i="1"/>
  <c r="N3933" i="1"/>
  <c r="K3913" i="1"/>
  <c r="K3922" i="1"/>
  <c r="J3939" i="1"/>
  <c r="I3910" i="1"/>
  <c r="J3965" i="1"/>
  <c r="J3991" i="1"/>
  <c r="J3893" i="1"/>
  <c r="K3883" i="1"/>
  <c r="K3920" i="1"/>
  <c r="J3915" i="1"/>
  <c r="J3889" i="1"/>
  <c r="I3930" i="1"/>
  <c r="I3905" i="1"/>
  <c r="L3926" i="1"/>
  <c r="L3894" i="1"/>
  <c r="L3917" i="1"/>
  <c r="L3989" i="1"/>
  <c r="L3911" i="1"/>
  <c r="K3983" i="1"/>
  <c r="K3936" i="1"/>
  <c r="J3924" i="1"/>
  <c r="J3995" i="1"/>
  <c r="I3941" i="1"/>
  <c r="I3880" i="1"/>
  <c r="I3987" i="1"/>
  <c r="I3881" i="1"/>
  <c r="J3986" i="1"/>
  <c r="J3933" i="1"/>
  <c r="J3988" i="1"/>
  <c r="K3904" i="1"/>
  <c r="J3914" i="1"/>
  <c r="I3993" i="1"/>
  <c r="L3925" i="1"/>
  <c r="L3966" i="1"/>
  <c r="L3884" i="1"/>
  <c r="L3893" i="1"/>
  <c r="L3928" i="1"/>
  <c r="L3964" i="1"/>
  <c r="L3931" i="1"/>
  <c r="K3991" i="1"/>
  <c r="K3963" i="1"/>
  <c r="K3890" i="1"/>
  <c r="K3910" i="1"/>
  <c r="K3924" i="1"/>
  <c r="K3987" i="1"/>
  <c r="K3998" i="1"/>
  <c r="K3942" i="1"/>
  <c r="K3888" i="1"/>
  <c r="K3894" i="1"/>
  <c r="K3937" i="1"/>
  <c r="J3891" i="1"/>
  <c r="J3898" i="1"/>
  <c r="J3994" i="1"/>
  <c r="I3933" i="1"/>
  <c r="I3892" i="1"/>
  <c r="I3921" i="1"/>
  <c r="J3966" i="1"/>
  <c r="J3963" i="1"/>
  <c r="I3988" i="1"/>
  <c r="J3961" i="1"/>
  <c r="J3931" i="1"/>
  <c r="I3962" i="1"/>
  <c r="I3984" i="1"/>
  <c r="J3886" i="1"/>
  <c r="J3912" i="1"/>
  <c r="I3904" i="1"/>
  <c r="J3922" i="1"/>
  <c r="L3919" i="1"/>
  <c r="L3882" i="1"/>
  <c r="L3983" i="1"/>
  <c r="L3988" i="1"/>
  <c r="L3915" i="1"/>
  <c r="K3909" i="1"/>
  <c r="K3880" i="1"/>
  <c r="J3910" i="1"/>
  <c r="I3939" i="1"/>
  <c r="J3990" i="1"/>
  <c r="J3900" i="1"/>
  <c r="I3882" i="1"/>
  <c r="I3915" i="1"/>
  <c r="J3996" i="1"/>
  <c r="K3989" i="1"/>
  <c r="L3922" i="1"/>
  <c r="L3879" i="1"/>
  <c r="L3880" i="1"/>
  <c r="L3996" i="1"/>
  <c r="L3904" i="1"/>
  <c r="L3909" i="1"/>
  <c r="N3928" i="1"/>
  <c r="N3941" i="1"/>
  <c r="N3896" i="1"/>
  <c r="N3996" i="1"/>
  <c r="N3905" i="1"/>
  <c r="N3939" i="1"/>
  <c r="N3919" i="1"/>
  <c r="N3879" i="1"/>
  <c r="N3917" i="1"/>
  <c r="N3940" i="1"/>
  <c r="N3922" i="1"/>
  <c r="N3899" i="1"/>
  <c r="N3959" i="1"/>
  <c r="N3966" i="1"/>
  <c r="N3883" i="1"/>
  <c r="N3983" i="1"/>
  <c r="N3887" i="1"/>
  <c r="N3886" i="1"/>
  <c r="N3906" i="1"/>
  <c r="N3924" i="1"/>
  <c r="K3892" i="1"/>
  <c r="J3894" i="1"/>
  <c r="J3959" i="1"/>
  <c r="J3940" i="1"/>
  <c r="I3890" i="1"/>
  <c r="I3990" i="1"/>
  <c r="J3927" i="1"/>
  <c r="K3912" i="1"/>
  <c r="K3881" i="1"/>
  <c r="I3896" i="1"/>
  <c r="L3910" i="1"/>
  <c r="L3994" i="1"/>
  <c r="L3908" i="1"/>
  <c r="L3932" i="1"/>
  <c r="K3960" i="1"/>
  <c r="K3879" i="1"/>
  <c r="J3909" i="1"/>
  <c r="J3897" i="1"/>
  <c r="J3906" i="1"/>
  <c r="J3882" i="1"/>
  <c r="K3898" i="1"/>
  <c r="J3887" i="1"/>
  <c r="L3937" i="1"/>
  <c r="L3939" i="1"/>
  <c r="L3881" i="1"/>
  <c r="L3986" i="1"/>
  <c r="L3963" i="1"/>
  <c r="K3927" i="1"/>
  <c r="K3931" i="1"/>
  <c r="K3918" i="1"/>
  <c r="K3985" i="1"/>
  <c r="K3939" i="1"/>
  <c r="I3928" i="1"/>
  <c r="K3895" i="1"/>
  <c r="K3961" i="1"/>
  <c r="K3986" i="1"/>
  <c r="K3901" i="1"/>
  <c r="I3936" i="1"/>
  <c r="I3932" i="1"/>
  <c r="J3880" i="1"/>
  <c r="I3985" i="1"/>
  <c r="I3924" i="1"/>
  <c r="J3881" i="1"/>
  <c r="I3914" i="1"/>
  <c r="I3964" i="1"/>
  <c r="I3922" i="1"/>
  <c r="J3918" i="1"/>
  <c r="I3913" i="1"/>
  <c r="I3994" i="1"/>
  <c r="K3940" i="1"/>
  <c r="J3901" i="1"/>
  <c r="J3913" i="1"/>
  <c r="I3961" i="1"/>
  <c r="I3918" i="1"/>
  <c r="I3893" i="1"/>
  <c r="J3993" i="1"/>
  <c r="J3903" i="1"/>
  <c r="J3896" i="1"/>
  <c r="K3959" i="1"/>
  <c r="K3929" i="1"/>
  <c r="J3905" i="1"/>
  <c r="I3900" i="1"/>
  <c r="L3938" i="1"/>
  <c r="L3901" i="1"/>
  <c r="L3990" i="1"/>
  <c r="L3892" i="1"/>
  <c r="L3891" i="1"/>
  <c r="L3927" i="1"/>
  <c r="L3906" i="1"/>
  <c r="K3993" i="1"/>
  <c r="J3916" i="1"/>
  <c r="I3908" i="1"/>
  <c r="I3907" i="1"/>
  <c r="I3897" i="1"/>
  <c r="J3962" i="1"/>
  <c r="J3923" i="1"/>
  <c r="I3992" i="1"/>
  <c r="L3936" i="1"/>
  <c r="L3898" i="1"/>
  <c r="L3965" i="1"/>
  <c r="L3923" i="1"/>
  <c r="L3992" i="1"/>
  <c r="L3984" i="1"/>
  <c r="O3941" i="1"/>
  <c r="O3940" i="1"/>
  <c r="O3939" i="1"/>
  <c r="O3938" i="1"/>
  <c r="O3937" i="1"/>
  <c r="O3936" i="1"/>
  <c r="O3935" i="1"/>
  <c r="O3934" i="1"/>
  <c r="O3942" i="1"/>
  <c r="O3932" i="1"/>
  <c r="O3922" i="1"/>
  <c r="O3921" i="1"/>
  <c r="O3920" i="1"/>
  <c r="O3919" i="1"/>
  <c r="O3930" i="1"/>
  <c r="O3910" i="1"/>
  <c r="O3926" i="1"/>
  <c r="O3902" i="1"/>
  <c r="O3900" i="1"/>
  <c r="O3896" i="1"/>
  <c r="O3918" i="1"/>
  <c r="O3908" i="1"/>
  <c r="O3899" i="1"/>
  <c r="O3897" i="1"/>
  <c r="O3894" i="1"/>
  <c r="O3886" i="1"/>
  <c r="O3906" i="1"/>
  <c r="O3904" i="1"/>
  <c r="O3887" i="1"/>
  <c r="O3909" i="1"/>
  <c r="O3895" i="1"/>
  <c r="O3889" i="1"/>
  <c r="O3881" i="1"/>
  <c r="O3998" i="1"/>
  <c r="O3891" i="1"/>
  <c r="O3879" i="1"/>
  <c r="O3995" i="1"/>
  <c r="O3880" i="1"/>
  <c r="O3901" i="1"/>
  <c r="O3893" i="1"/>
  <c r="O3966" i="1"/>
  <c r="O3997" i="1"/>
  <c r="O3993" i="1"/>
  <c r="O3898" i="1"/>
  <c r="O3990" i="1"/>
  <c r="O3983" i="1"/>
  <c r="O3996" i="1"/>
  <c r="O3994" i="1"/>
  <c r="O3992" i="1"/>
  <c r="O3991" i="1"/>
  <c r="O3984" i="1"/>
  <c r="O3963" i="1"/>
  <c r="O3959" i="1"/>
  <c r="O3988" i="1"/>
  <c r="O3905" i="1"/>
  <c r="O3907" i="1"/>
  <c r="O3882" i="1"/>
  <c r="O3915" i="1"/>
  <c r="O3912" i="1"/>
  <c r="O3916" i="1"/>
  <c r="O3917" i="1"/>
  <c r="O3985" i="1"/>
  <c r="O3888" i="1"/>
  <c r="O3989" i="1"/>
  <c r="O3913" i="1"/>
  <c r="O3960" i="1"/>
  <c r="O3962" i="1"/>
  <c r="O3964" i="1"/>
  <c r="O3890" i="1"/>
  <c r="O3903" i="1"/>
  <c r="O3911" i="1"/>
  <c r="O3928" i="1"/>
  <c r="O3925" i="1"/>
  <c r="O3931" i="1"/>
  <c r="O3924" i="1"/>
  <c r="O3933" i="1"/>
  <c r="O3986" i="1"/>
  <c r="O3961" i="1"/>
  <c r="O3965" i="1"/>
  <c r="O3923" i="1"/>
  <c r="O3914" i="1"/>
  <c r="O3987" i="1"/>
  <c r="O3892" i="1"/>
  <c r="O3884" i="1"/>
  <c r="O3883" i="1"/>
  <c r="O3885" i="1"/>
  <c r="O3929" i="1"/>
  <c r="O3927" i="1"/>
  <c r="I2955" i="1"/>
  <c r="J2959" i="1"/>
  <c r="K2939" i="1"/>
  <c r="K2967" i="1"/>
  <c r="K2919" i="1"/>
  <c r="K2950" i="1"/>
  <c r="K2958" i="1"/>
  <c r="K2905" i="1"/>
  <c r="J2930" i="1"/>
  <c r="L2916" i="1"/>
  <c r="L2936" i="1"/>
  <c r="L2967" i="1"/>
  <c r="L2960" i="1"/>
  <c r="L2961" i="1"/>
  <c r="L2930" i="1"/>
  <c r="L2932" i="1"/>
  <c r="L2955" i="1"/>
  <c r="I2964" i="1"/>
  <c r="J2989" i="1"/>
  <c r="J2950" i="1"/>
  <c r="K2907" i="1"/>
  <c r="J2904" i="1"/>
  <c r="K2986" i="1"/>
  <c r="J2932" i="1"/>
  <c r="K2985" i="1"/>
  <c r="K2991" i="1"/>
  <c r="K2944" i="1"/>
  <c r="L2918" i="1"/>
  <c r="L2944" i="1"/>
  <c r="L2963" i="1"/>
  <c r="L2925" i="1"/>
  <c r="L2921" i="1"/>
  <c r="L2938" i="1"/>
  <c r="L2924" i="1"/>
  <c r="L2945" i="1"/>
  <c r="K2904" i="1"/>
  <c r="J2924" i="1"/>
  <c r="J2991" i="1"/>
  <c r="I2942" i="1"/>
  <c r="L2988" i="1"/>
  <c r="L2949" i="1"/>
  <c r="J2911" i="1"/>
  <c r="K2933" i="1"/>
  <c r="J2987" i="1"/>
  <c r="K2961" i="1"/>
  <c r="K2987" i="1"/>
  <c r="J2926" i="1"/>
  <c r="J2951" i="1"/>
  <c r="J2942" i="1"/>
  <c r="J2943" i="1"/>
  <c r="L2966" i="1"/>
  <c r="L2940" i="1"/>
  <c r="J2957" i="1"/>
  <c r="K2956" i="1"/>
  <c r="K2960" i="1"/>
  <c r="J2921" i="1"/>
  <c r="J2912" i="1"/>
  <c r="N2911" i="1"/>
  <c r="N2919" i="1"/>
  <c r="N2905" i="1"/>
  <c r="N2922" i="1"/>
  <c r="N2987" i="1"/>
  <c r="I2937" i="1"/>
  <c r="I2986" i="1"/>
  <c r="J2923" i="1"/>
  <c r="J2916" i="1"/>
  <c r="J2956" i="1"/>
  <c r="K2988" i="1"/>
  <c r="K2931" i="1"/>
  <c r="K2951" i="1"/>
  <c r="J2945" i="1"/>
  <c r="K2954" i="1"/>
  <c r="K2932" i="1"/>
  <c r="L2947" i="1"/>
  <c r="L2943" i="1"/>
  <c r="L2907" i="1"/>
  <c r="L2923" i="1"/>
  <c r="L2937" i="1"/>
  <c r="J2914" i="1"/>
  <c r="J2917" i="1"/>
  <c r="J2941" i="1"/>
  <c r="K2923" i="1"/>
  <c r="L2948" i="1"/>
  <c r="L2990" i="1"/>
  <c r="L2922" i="1"/>
  <c r="L2906" i="1"/>
  <c r="I2922" i="1"/>
  <c r="L2964" i="1"/>
  <c r="K2915" i="1"/>
  <c r="L2957" i="1"/>
  <c r="L2953" i="1"/>
  <c r="I2944" i="1"/>
  <c r="J2907" i="1"/>
  <c r="J2940" i="1"/>
  <c r="K2917" i="1"/>
  <c r="J2965" i="1"/>
  <c r="I2912" i="1"/>
  <c r="L2905" i="1"/>
  <c r="L2915" i="1"/>
  <c r="J2954" i="1"/>
  <c r="K2955" i="1"/>
  <c r="K2908" i="1"/>
  <c r="J2927" i="1"/>
  <c r="J2948" i="1"/>
  <c r="K2913" i="1"/>
  <c r="J2929" i="1"/>
  <c r="J2937" i="1"/>
  <c r="L2909" i="1"/>
  <c r="L2954" i="1"/>
  <c r="K2929" i="1"/>
  <c r="J2925" i="1"/>
  <c r="K2921" i="1"/>
  <c r="L2912" i="1"/>
  <c r="L2908" i="1"/>
  <c r="L2951" i="1"/>
  <c r="J2990" i="1"/>
  <c r="K2912" i="1"/>
  <c r="K2940" i="1"/>
  <c r="J2905" i="1"/>
  <c r="N2956" i="1"/>
  <c r="N2959" i="1"/>
  <c r="N2926" i="1"/>
  <c r="N2967" i="1"/>
  <c r="N2906" i="1"/>
  <c r="N2931" i="1"/>
  <c r="N2984" i="1"/>
  <c r="N2945" i="1"/>
  <c r="N2948" i="1"/>
  <c r="N2946" i="1"/>
  <c r="N2955" i="1"/>
  <c r="N2952" i="1"/>
  <c r="N2917" i="1"/>
  <c r="N2909" i="1"/>
  <c r="N2986" i="1"/>
  <c r="N2940" i="1"/>
  <c r="N2938" i="1"/>
  <c r="N2924" i="1"/>
  <c r="N2943" i="1"/>
  <c r="J2939" i="1"/>
  <c r="J2953" i="1"/>
  <c r="K2920" i="1"/>
  <c r="L2911" i="1"/>
  <c r="L2904" i="1"/>
  <c r="J2938" i="1"/>
  <c r="L2959" i="1"/>
  <c r="L2946" i="1"/>
  <c r="K2906" i="1"/>
  <c r="J2919" i="1"/>
  <c r="L2991" i="1"/>
  <c r="K2962" i="1"/>
  <c r="J2967" i="1"/>
  <c r="K2959" i="1"/>
  <c r="L2939" i="1"/>
  <c r="K2924" i="1"/>
  <c r="K2943" i="1"/>
  <c r="K2937" i="1"/>
  <c r="N2918" i="1"/>
  <c r="N2941" i="1"/>
  <c r="N2932" i="1"/>
  <c r="N2944" i="1"/>
  <c r="N2936" i="1"/>
  <c r="N2947" i="1"/>
  <c r="N2960" i="1"/>
  <c r="N2988" i="1"/>
  <c r="N2954" i="1"/>
  <c r="N2913" i="1"/>
  <c r="N2965" i="1"/>
  <c r="N2929" i="1"/>
  <c r="N2985" i="1"/>
  <c r="N2953" i="1"/>
  <c r="N2958" i="1"/>
  <c r="J2986" i="1"/>
  <c r="K2945" i="1"/>
  <c r="K2989" i="1"/>
  <c r="J2960" i="1"/>
  <c r="J2909" i="1"/>
  <c r="J2952" i="1"/>
  <c r="K2946" i="1"/>
  <c r="J2962" i="1"/>
  <c r="L2928" i="1"/>
  <c r="J2985" i="1"/>
  <c r="L2933" i="1"/>
  <c r="L2989" i="1"/>
  <c r="L2987" i="1"/>
  <c r="K2990" i="1"/>
  <c r="K2953" i="1"/>
  <c r="K2941" i="1"/>
  <c r="J2984" i="1"/>
  <c r="K2918" i="1"/>
  <c r="K2984" i="1"/>
  <c r="J2946" i="1"/>
  <c r="J2915" i="1"/>
  <c r="L2958" i="1"/>
  <c r="K2916" i="1"/>
  <c r="I2951" i="1"/>
  <c r="K2966" i="1"/>
  <c r="J2961" i="1"/>
  <c r="K2948" i="1"/>
  <c r="J2964" i="1"/>
  <c r="N2950" i="1"/>
  <c r="N2912" i="1"/>
  <c r="N2925" i="1"/>
  <c r="N2928" i="1"/>
  <c r="N2921" i="1"/>
  <c r="N2907" i="1"/>
  <c r="N2904" i="1"/>
  <c r="N2963" i="1"/>
  <c r="N2939" i="1"/>
  <c r="N2923" i="1"/>
  <c r="N2930" i="1"/>
  <c r="N2915" i="1"/>
  <c r="N2966" i="1"/>
  <c r="N2927" i="1"/>
  <c r="N2933" i="1"/>
  <c r="N2989" i="1"/>
  <c r="N2951" i="1"/>
  <c r="K2925" i="1"/>
  <c r="J2928" i="1"/>
  <c r="L2985" i="1"/>
  <c r="J2949" i="1"/>
  <c r="J2947" i="1"/>
  <c r="K2947" i="1"/>
  <c r="K2930" i="1"/>
  <c r="K2914" i="1"/>
  <c r="L2984" i="1"/>
  <c r="J2944" i="1"/>
  <c r="K2910" i="1"/>
  <c r="L2926" i="1"/>
  <c r="J2922" i="1"/>
  <c r="K2934" i="1"/>
  <c r="K2936" i="1"/>
  <c r="L2910" i="1"/>
  <c r="L2942" i="1"/>
  <c r="J2958" i="1"/>
  <c r="L2956" i="1"/>
  <c r="L2913" i="1"/>
  <c r="L2935" i="1"/>
  <c r="K2938" i="1"/>
  <c r="K2957" i="1"/>
  <c r="K2965" i="1"/>
  <c r="J2918" i="1"/>
  <c r="J2910" i="1"/>
  <c r="J2988" i="1"/>
  <c r="J2913" i="1"/>
  <c r="J2906" i="1"/>
  <c r="L2927" i="1"/>
  <c r="K2926" i="1"/>
  <c r="J2966" i="1"/>
  <c r="K2942" i="1"/>
  <c r="K2935" i="1"/>
  <c r="J2963" i="1"/>
  <c r="J2934" i="1"/>
  <c r="N2920" i="1"/>
  <c r="N2949" i="1"/>
  <c r="N2914" i="1"/>
  <c r="N2934" i="1"/>
  <c r="N2916" i="1"/>
  <c r="N2937" i="1"/>
  <c r="N2961" i="1"/>
  <c r="N2990" i="1"/>
  <c r="N2957" i="1"/>
  <c r="N2962" i="1"/>
  <c r="N2910" i="1"/>
  <c r="N2991" i="1"/>
  <c r="N2964" i="1"/>
  <c r="N2942" i="1"/>
  <c r="N2935" i="1"/>
  <c r="N2908" i="1"/>
  <c r="J2933" i="1"/>
  <c r="K2909" i="1"/>
  <c r="L2914" i="1"/>
  <c r="K2927" i="1"/>
  <c r="J2931" i="1"/>
  <c r="L2962" i="1"/>
  <c r="J2908" i="1"/>
  <c r="K2911" i="1"/>
  <c r="K2928" i="1"/>
  <c r="L2965" i="1"/>
  <c r="L2941" i="1"/>
  <c r="J2920" i="1"/>
  <c r="K2949" i="1"/>
  <c r="L2917" i="1"/>
  <c r="L2952" i="1"/>
  <c r="L2934" i="1"/>
  <c r="L2929" i="1"/>
  <c r="L2920" i="1"/>
  <c r="L2919" i="1"/>
  <c r="J2936" i="1"/>
  <c r="K2952" i="1"/>
  <c r="K2964" i="1"/>
  <c r="J2935" i="1"/>
  <c r="L2931" i="1"/>
  <c r="L2986" i="1"/>
  <c r="L2950" i="1"/>
  <c r="K2963" i="1"/>
  <c r="K2922" i="1"/>
  <c r="J2955" i="1"/>
  <c r="O2919" i="1"/>
  <c r="O2918" i="1"/>
  <c r="O2914" i="1"/>
  <c r="O2916" i="1"/>
  <c r="O2912" i="1"/>
  <c r="O2915" i="1"/>
  <c r="O2913" i="1"/>
  <c r="O2911" i="1"/>
  <c r="O2959" i="1"/>
  <c r="O2951" i="1"/>
  <c r="O2950" i="1"/>
  <c r="O2947" i="1"/>
  <c r="O2943" i="1"/>
  <c r="O2917" i="1"/>
  <c r="O2955" i="1"/>
  <c r="O2948" i="1"/>
  <c r="O2941" i="1"/>
  <c r="O2957" i="1"/>
  <c r="O2956" i="1"/>
  <c r="O2946" i="1"/>
  <c r="O2944" i="1"/>
  <c r="O2942" i="1"/>
  <c r="O2958" i="1"/>
  <c r="O2949" i="1"/>
  <c r="O2927" i="1"/>
  <c r="O2991" i="1"/>
  <c r="O2935" i="1"/>
  <c r="O2925" i="1"/>
  <c r="O2921" i="1"/>
  <c r="O2967" i="1"/>
  <c r="O2961" i="1"/>
  <c r="O2960" i="1"/>
  <c r="O2924" i="1"/>
  <c r="O2945" i="1"/>
  <c r="O2923" i="1"/>
  <c r="O2939" i="1"/>
  <c r="O2926" i="1"/>
  <c r="O2922" i="1"/>
  <c r="O2965" i="1"/>
  <c r="O2962" i="1"/>
  <c r="O2928" i="1"/>
  <c r="O2932" i="1"/>
  <c r="O2987" i="1"/>
  <c r="O2954" i="1"/>
  <c r="O2910" i="1"/>
  <c r="O2966" i="1"/>
  <c r="O2952" i="1"/>
  <c r="O2934" i="1"/>
  <c r="O2964" i="1"/>
  <c r="O2929" i="1"/>
  <c r="O2984" i="1"/>
  <c r="O2986" i="1"/>
  <c r="O2988" i="1"/>
  <c r="O2990" i="1"/>
  <c r="O2906" i="1"/>
  <c r="O2963" i="1"/>
  <c r="O2930" i="1"/>
  <c r="O2940" i="1"/>
  <c r="O2989" i="1"/>
  <c r="O2920" i="1"/>
  <c r="O2937" i="1"/>
  <c r="O2985" i="1"/>
  <c r="O2953" i="1"/>
  <c r="O2938" i="1"/>
  <c r="O2909" i="1"/>
  <c r="O2931" i="1"/>
  <c r="O2904" i="1"/>
  <c r="O2933" i="1"/>
  <c r="O2907" i="1"/>
  <c r="O2908" i="1"/>
  <c r="O2936" i="1"/>
  <c r="O2905" i="1"/>
  <c r="L933" i="1"/>
  <c r="J947" i="1"/>
  <c r="J955" i="1" s="1"/>
  <c r="I946" i="1"/>
  <c r="N946" i="1"/>
  <c r="N954" i="1" s="1"/>
  <c r="J949" i="1"/>
  <c r="J957" i="1" s="1"/>
  <c r="J950" i="1"/>
  <c r="J958" i="1" s="1"/>
  <c r="N933" i="1"/>
  <c r="L951" i="1"/>
  <c r="L959" i="1" s="1"/>
  <c r="K949" i="1"/>
  <c r="K957" i="1" s="1"/>
  <c r="N948" i="1"/>
  <c r="N956" i="1" s="1"/>
  <c r="K947" i="1"/>
  <c r="K955" i="1" s="1"/>
  <c r="J948" i="1"/>
  <c r="J956" i="1" s="1"/>
  <c r="L950" i="1"/>
  <c r="L958" i="1" s="1"/>
  <c r="N953" i="1"/>
  <c r="N961" i="1" s="1"/>
  <c r="N950" i="1"/>
  <c r="N958" i="1" s="1"/>
  <c r="K946" i="1"/>
  <c r="K954" i="1" s="1"/>
  <c r="L948" i="1"/>
  <c r="L956" i="1" s="1"/>
  <c r="K952" i="1"/>
  <c r="K960" i="1" s="1"/>
  <c r="L946" i="1"/>
  <c r="L954" i="1" s="1"/>
  <c r="K951" i="1"/>
  <c r="K959" i="1" s="1"/>
  <c r="J951" i="1"/>
  <c r="J959" i="1" s="1"/>
  <c r="J953" i="1"/>
  <c r="J961" i="1" s="1"/>
  <c r="N952" i="1"/>
  <c r="N960" i="1" s="1"/>
  <c r="N947" i="1"/>
  <c r="N955" i="1" s="1"/>
  <c r="J946" i="1"/>
  <c r="J954" i="1" s="1"/>
  <c r="O950" i="1"/>
  <c r="O958" i="1" s="1"/>
  <c r="O947" i="1"/>
  <c r="O955" i="1" s="1"/>
  <c r="O952" i="1"/>
  <c r="O960" i="1" s="1"/>
  <c r="O951" i="1"/>
  <c r="O959" i="1" s="1"/>
  <c r="O953" i="1"/>
  <c r="O961" i="1" s="1"/>
  <c r="O946" i="1"/>
  <c r="O954" i="1" s="1"/>
  <c r="O948" i="1"/>
  <c r="O956" i="1" s="1"/>
  <c r="O949" i="1"/>
  <c r="O957" i="1" s="1"/>
  <c r="K953" i="1"/>
  <c r="K961" i="1" s="1"/>
  <c r="J952" i="1"/>
  <c r="J960" i="1" s="1"/>
  <c r="I950" i="1"/>
  <c r="K950" i="1"/>
  <c r="K958" i="1" s="1"/>
  <c r="N951" i="1"/>
  <c r="N959" i="1" s="1"/>
  <c r="N949" i="1"/>
  <c r="N957" i="1" s="1"/>
  <c r="L947" i="1"/>
  <c r="L955" i="1" s="1"/>
  <c r="L952" i="1"/>
  <c r="L960" i="1" s="1"/>
  <c r="K948" i="1"/>
  <c r="K956" i="1" s="1"/>
  <c r="L949" i="1"/>
  <c r="L957" i="1" s="1"/>
  <c r="L953" i="1"/>
  <c r="L961" i="1" s="1"/>
  <c r="N934" i="1"/>
  <c r="K935" i="1"/>
  <c r="J929" i="1"/>
  <c r="L931" i="1"/>
  <c r="L930" i="1"/>
  <c r="K932" i="1"/>
  <c r="I934" i="1"/>
  <c r="J934" i="1"/>
  <c r="I930" i="1"/>
  <c r="N930" i="1"/>
  <c r="N929" i="1"/>
  <c r="K929" i="1"/>
  <c r="L929" i="1"/>
  <c r="J932" i="1"/>
  <c r="I929" i="1"/>
  <c r="J936" i="1"/>
  <c r="L935" i="1"/>
  <c r="L934" i="1"/>
  <c r="J930" i="1"/>
  <c r="I933" i="1"/>
  <c r="N936" i="1"/>
  <c r="N935" i="1"/>
  <c r="J933" i="1"/>
  <c r="I932" i="1"/>
  <c r="L932" i="1"/>
  <c r="J935" i="1"/>
  <c r="K930" i="1"/>
  <c r="L936" i="1"/>
  <c r="I931" i="1"/>
  <c r="N932" i="1"/>
  <c r="N931" i="1"/>
  <c r="K936" i="1"/>
  <c r="I935" i="1"/>
  <c r="K934" i="1"/>
  <c r="K931" i="1"/>
  <c r="K933" i="1"/>
  <c r="J931" i="1"/>
  <c r="I936" i="1"/>
  <c r="J2486" i="1"/>
  <c r="O933" i="1"/>
  <c r="O936" i="1"/>
  <c r="O929" i="1"/>
  <c r="O932" i="1"/>
  <c r="O934" i="1"/>
  <c r="O930" i="1"/>
  <c r="O931" i="1"/>
  <c r="O935" i="1"/>
  <c r="I2496" i="1"/>
  <c r="N2495" i="1"/>
  <c r="N2492" i="1"/>
  <c r="L2497" i="1"/>
  <c r="I2490" i="1"/>
  <c r="I2488" i="1"/>
  <c r="K2492" i="1"/>
  <c r="L2491" i="1"/>
  <c r="I2495" i="1"/>
  <c r="N2488" i="1"/>
  <c r="N2497" i="1"/>
  <c r="N2500" i="1"/>
  <c r="J2498" i="1"/>
  <c r="K2488" i="1"/>
  <c r="L2501" i="1"/>
  <c r="L2490" i="1"/>
  <c r="K2497" i="1"/>
  <c r="J2499" i="1"/>
  <c r="K2490" i="1"/>
  <c r="K2495" i="1"/>
  <c r="N2490" i="1"/>
  <c r="N2498" i="1"/>
  <c r="J2500" i="1"/>
  <c r="L2488" i="1"/>
  <c r="J2501" i="1"/>
  <c r="L2499" i="1"/>
  <c r="K2500" i="1"/>
  <c r="J2490" i="1"/>
  <c r="I2497" i="1"/>
  <c r="K2501" i="1"/>
  <c r="I2498" i="1"/>
  <c r="J2493" i="1"/>
  <c r="L2498" i="1"/>
  <c r="J2495" i="1"/>
  <c r="K2491" i="1"/>
  <c r="K2499" i="1"/>
  <c r="J2487" i="1"/>
  <c r="K2489" i="1"/>
  <c r="J2497" i="1"/>
  <c r="N2494" i="1"/>
  <c r="N2491" i="1"/>
  <c r="L2496" i="1"/>
  <c r="J2492" i="1"/>
  <c r="J2491" i="1"/>
  <c r="L2495" i="1"/>
  <c r="I2501" i="1"/>
  <c r="L2492" i="1"/>
  <c r="I2489" i="1"/>
  <c r="K2486" i="1"/>
  <c r="N2487" i="1"/>
  <c r="N2493" i="1"/>
  <c r="K2493" i="1"/>
  <c r="J2496" i="1"/>
  <c r="J2488" i="1"/>
  <c r="L2493" i="1"/>
  <c r="J2494" i="1"/>
  <c r="N2489" i="1"/>
  <c r="N2499" i="1"/>
  <c r="N2486" i="1"/>
  <c r="N2496" i="1"/>
  <c r="N2501" i="1"/>
  <c r="K2496" i="1"/>
  <c r="K2487" i="1"/>
  <c r="L2486" i="1"/>
  <c r="L2487" i="1"/>
  <c r="I2492" i="1"/>
  <c r="L2500" i="1"/>
  <c r="I2494" i="1"/>
  <c r="J2489" i="1"/>
  <c r="L2489" i="1"/>
  <c r="I2487" i="1"/>
  <c r="L2494" i="1"/>
  <c r="K2498" i="1"/>
  <c r="K2494" i="1"/>
  <c r="O2500" i="1"/>
  <c r="O2499" i="1"/>
  <c r="O2498" i="1"/>
  <c r="O2497" i="1"/>
  <c r="O2496" i="1"/>
  <c r="O2495" i="1"/>
  <c r="O2494" i="1"/>
  <c r="O2501" i="1"/>
  <c r="O2493" i="1"/>
  <c r="O2489" i="1"/>
  <c r="O2492" i="1"/>
  <c r="O2488" i="1"/>
  <c r="O2490" i="1"/>
  <c r="O2491" i="1"/>
  <c r="O2487" i="1"/>
  <c r="O2486" i="1"/>
  <c r="J1200" i="1"/>
  <c r="J1244" i="1"/>
  <c r="L1227" i="1"/>
  <c r="O21" i="1"/>
  <c r="O1673" i="1"/>
  <c r="O265" i="1"/>
  <c r="O179" i="1"/>
  <c r="P4" i="1"/>
  <c r="O261" i="1"/>
  <c r="O1676" i="1"/>
  <c r="O1674" i="1"/>
  <c r="O176" i="1"/>
  <c r="O180" i="1"/>
  <c r="O175" i="1"/>
  <c r="O1672" i="1"/>
  <c r="O266" i="1"/>
  <c r="O182" i="1"/>
  <c r="O177" i="1"/>
  <c r="O264" i="1"/>
  <c r="O263" i="1"/>
  <c r="O1677" i="1"/>
  <c r="O178" i="1"/>
  <c r="O662" i="1"/>
  <c r="O262" i="1"/>
  <c r="O1675" i="1"/>
  <c r="O181" i="1"/>
  <c r="O267" i="1"/>
  <c r="L1521" i="1"/>
  <c r="K8" i="1"/>
  <c r="K645" i="1"/>
  <c r="K1160" i="1"/>
  <c r="J1196" i="1"/>
  <c r="K1190" i="1"/>
  <c r="L20" i="1"/>
  <c r="O10" i="1"/>
  <c r="L45" i="1"/>
  <c r="N1157" i="1"/>
  <c r="K1193" i="1"/>
  <c r="J652" i="1"/>
  <c r="K1489" i="1"/>
  <c r="I1715" i="1"/>
  <c r="K1172" i="1"/>
  <c r="I667" i="1"/>
  <c r="I1182" i="1"/>
  <c r="I700" i="1"/>
  <c r="L62" i="1"/>
  <c r="I1172" i="1"/>
  <c r="I8" i="1"/>
  <c r="I1638" i="1"/>
  <c r="M1677" i="1"/>
  <c r="M1672" i="1"/>
  <c r="M266" i="1"/>
  <c r="M1675" i="1"/>
  <c r="M179" i="1"/>
  <c r="M176" i="1"/>
  <c r="M181" i="1"/>
  <c r="M268" i="1"/>
  <c r="M1676" i="1"/>
  <c r="O689" i="1"/>
  <c r="O687" i="1"/>
  <c r="K691" i="1"/>
  <c r="L699" i="1"/>
  <c r="K687" i="1"/>
  <c r="I696" i="1"/>
  <c r="N4405" i="1"/>
  <c r="K1177" i="1"/>
  <c r="L652" i="1"/>
  <c r="L1157" i="1"/>
  <c r="K1240" i="1"/>
  <c r="J656" i="1"/>
  <c r="L1184" i="1"/>
  <c r="K11" i="1"/>
  <c r="J1168" i="1"/>
  <c r="L1055" i="1"/>
  <c r="O645" i="1"/>
  <c r="J1174" i="1"/>
  <c r="I994" i="1"/>
  <c r="K120" i="1"/>
  <c r="O695" i="1"/>
  <c r="N693" i="1"/>
  <c r="J699" i="1"/>
  <c r="M178" i="1"/>
  <c r="J688" i="1"/>
  <c r="L4484" i="1"/>
  <c r="K4487" i="1"/>
  <c r="L1053" i="1"/>
  <c r="O3701" i="1"/>
  <c r="K4403" i="1"/>
  <c r="K646" i="1"/>
  <c r="J1243" i="1"/>
  <c r="K1222" i="1"/>
  <c r="I1165" i="1"/>
  <c r="K1189" i="1"/>
  <c r="L655" i="1"/>
  <c r="I1222" i="1"/>
  <c r="K1200" i="1"/>
  <c r="O1189" i="1"/>
  <c r="N1240" i="1"/>
  <c r="J4493" i="1"/>
  <c r="O1178" i="1"/>
  <c r="L1616" i="1"/>
  <c r="K1726" i="1"/>
  <c r="I1491" i="1"/>
  <c r="J1714" i="1"/>
  <c r="F725" i="33" s="1"/>
  <c r="O693" i="1"/>
  <c r="O702" i="1"/>
  <c r="N699" i="1"/>
  <c r="N689" i="1"/>
  <c r="I699" i="1"/>
  <c r="L687" i="1"/>
  <c r="K688" i="1"/>
  <c r="O701" i="1"/>
  <c r="I1203" i="1"/>
  <c r="O1053" i="1"/>
  <c r="L644" i="1"/>
  <c r="I1241" i="1"/>
  <c r="J25" i="1"/>
  <c r="K1055" i="1"/>
  <c r="N4491" i="1"/>
  <c r="N1199" i="1"/>
  <c r="J1194" i="1"/>
  <c r="O4494" i="1"/>
  <c r="L691" i="1"/>
  <c r="K692" i="1"/>
  <c r="K1188" i="1"/>
  <c r="N1059" i="1"/>
  <c r="K655" i="1"/>
  <c r="I1176" i="1"/>
  <c r="O18" i="1"/>
  <c r="O1243" i="1"/>
  <c r="J1161" i="1"/>
  <c r="L1059" i="1"/>
  <c r="K658" i="1"/>
  <c r="J10" i="1"/>
  <c r="K4495" i="1"/>
  <c r="K659" i="1"/>
  <c r="J1197" i="1"/>
  <c r="L4490" i="1"/>
  <c r="K1227" i="1"/>
  <c r="K3696" i="1"/>
  <c r="L656" i="1"/>
  <c r="I664" i="1"/>
  <c r="J644" i="1"/>
  <c r="O1202" i="1"/>
  <c r="I1193" i="1"/>
  <c r="I19" i="1"/>
  <c r="L1201" i="1"/>
  <c r="J107" i="1"/>
  <c r="F593" i="33" s="1"/>
  <c r="L700" i="1"/>
  <c r="L702" i="1"/>
  <c r="I695" i="1"/>
  <c r="K690" i="1"/>
  <c r="J687" i="1"/>
  <c r="J698" i="1"/>
  <c r="L693" i="1"/>
  <c r="I702" i="1"/>
  <c r="L690" i="1"/>
  <c r="I690" i="1"/>
  <c r="J701" i="1"/>
  <c r="K700" i="1"/>
  <c r="L689" i="1"/>
  <c r="N701" i="1"/>
  <c r="N691" i="1"/>
  <c r="K695" i="1"/>
  <c r="J690" i="1"/>
  <c r="J697" i="1"/>
  <c r="I701" i="1"/>
  <c r="K696" i="1"/>
  <c r="I693" i="1"/>
  <c r="I689" i="1"/>
  <c r="I692" i="1"/>
  <c r="K693" i="1"/>
  <c r="K694" i="1"/>
  <c r="K697" i="1"/>
  <c r="L695" i="1"/>
  <c r="J693" i="1"/>
  <c r="J696" i="1"/>
  <c r="N702" i="1"/>
  <c r="I691" i="1"/>
  <c r="J689" i="1"/>
  <c r="N697" i="1"/>
  <c r="N698" i="1"/>
  <c r="N688" i="1"/>
  <c r="N694" i="1"/>
  <c r="K699" i="1"/>
  <c r="J692" i="1"/>
  <c r="L698" i="1"/>
  <c r="L688" i="1"/>
  <c r="N700" i="1"/>
  <c r="J694" i="1"/>
  <c r="N687" i="1"/>
  <c r="O699" i="1"/>
  <c r="O694" i="1"/>
  <c r="O700" i="1"/>
  <c r="O691" i="1"/>
  <c r="O698" i="1"/>
  <c r="L101" i="1"/>
  <c r="H587" i="33" s="1"/>
  <c r="K1640" i="1"/>
  <c r="K142" i="1"/>
  <c r="K128" i="1"/>
  <c r="I67" i="1"/>
  <c r="L1627" i="1"/>
  <c r="J1627" i="1"/>
  <c r="K109" i="1"/>
  <c r="L129" i="1"/>
  <c r="I1499" i="1"/>
  <c r="L995" i="1"/>
  <c r="I1692" i="1"/>
  <c r="L1630" i="1"/>
  <c r="L1487" i="1"/>
  <c r="O1163" i="1"/>
  <c r="N1200" i="1"/>
  <c r="J99" i="1"/>
  <c r="F585" i="33" s="1"/>
  <c r="N1197" i="1"/>
  <c r="J1201" i="1"/>
  <c r="K1173" i="1"/>
  <c r="O1238" i="1"/>
  <c r="O1175" i="1"/>
  <c r="O651" i="1"/>
  <c r="N659" i="1"/>
  <c r="N4481" i="1"/>
  <c r="L4485" i="1"/>
  <c r="J14" i="1"/>
  <c r="L4482" i="1"/>
  <c r="L1163" i="1"/>
  <c r="J115" i="1"/>
  <c r="I1056" i="1"/>
  <c r="I10" i="1"/>
  <c r="L660" i="1"/>
  <c r="L666" i="1"/>
  <c r="J1192" i="1"/>
  <c r="J4484" i="1"/>
  <c r="I646" i="1"/>
  <c r="K660" i="1"/>
  <c r="I649" i="1"/>
  <c r="I4407" i="1"/>
  <c r="L3701" i="1"/>
  <c r="I658" i="1"/>
  <c r="K1161" i="1"/>
  <c r="K1224" i="1"/>
  <c r="K10" i="1"/>
  <c r="L4404" i="1"/>
  <c r="K1186" i="1"/>
  <c r="I15" i="1"/>
  <c r="J647" i="1"/>
  <c r="K654" i="1"/>
  <c r="J1170" i="1"/>
  <c r="L1200" i="1"/>
  <c r="J1175" i="1"/>
  <c r="J1163" i="1"/>
  <c r="L1182" i="1"/>
  <c r="J1203" i="1"/>
  <c r="O4483" i="1"/>
  <c r="O1228" i="1"/>
  <c r="N1188" i="1"/>
  <c r="J4408" i="1"/>
  <c r="J657" i="1"/>
  <c r="K1166" i="1"/>
  <c r="I694" i="1"/>
  <c r="I698" i="1"/>
  <c r="K702" i="1"/>
  <c r="L692" i="1"/>
  <c r="L696" i="1"/>
  <c r="K698" i="1"/>
  <c r="J702" i="1"/>
  <c r="J691" i="1"/>
  <c r="L701" i="1"/>
  <c r="K701" i="1"/>
  <c r="N695" i="1"/>
  <c r="N692" i="1"/>
  <c r="N690" i="1"/>
  <c r="O690" i="1"/>
  <c r="O688" i="1"/>
  <c r="O697" i="1"/>
  <c r="O692" i="1"/>
  <c r="K1679" i="1"/>
  <c r="K996" i="1"/>
  <c r="I117" i="1"/>
  <c r="I1480" i="1"/>
  <c r="I1636" i="1"/>
  <c r="J1725" i="1"/>
  <c r="K1644" i="1"/>
  <c r="L990" i="1"/>
  <c r="J1515" i="1"/>
  <c r="J117" i="1"/>
  <c r="I1485" i="1"/>
  <c r="K75" i="1"/>
  <c r="O4485" i="1"/>
  <c r="L1198" i="1"/>
  <c r="L664" i="1"/>
  <c r="J651" i="1"/>
  <c r="O657" i="1"/>
  <c r="N666" i="1"/>
  <c r="J648" i="1"/>
  <c r="I1194" i="1"/>
  <c r="J1190" i="1"/>
  <c r="K1228" i="1"/>
  <c r="N1223" i="1"/>
  <c r="I1178" i="1"/>
  <c r="K1168" i="1"/>
  <c r="K1060" i="1"/>
  <c r="L4403" i="1"/>
  <c r="L4407" i="1"/>
  <c r="I1058" i="1"/>
  <c r="J1157" i="1"/>
  <c r="L1176" i="1"/>
  <c r="L1185" i="1"/>
  <c r="I1201" i="1"/>
  <c r="K4496" i="1"/>
  <c r="K15" i="1"/>
  <c r="J655" i="1"/>
  <c r="L1178" i="1"/>
  <c r="J1179" i="1"/>
  <c r="L4492" i="1"/>
  <c r="J661" i="1"/>
  <c r="O4406" i="1"/>
  <c r="O1160" i="1"/>
  <c r="N1243" i="1"/>
  <c r="K650" i="1"/>
  <c r="N4408" i="1"/>
  <c r="I688" i="1"/>
  <c r="J1633" i="1"/>
  <c r="L1638" i="1"/>
  <c r="I82" i="1"/>
  <c r="L1506" i="1"/>
  <c r="K1680" i="1"/>
  <c r="O696" i="1"/>
  <c r="N696" i="1"/>
  <c r="K689" i="1"/>
  <c r="J695" i="1"/>
  <c r="L697" i="1"/>
  <c r="L694" i="1"/>
  <c r="J700" i="1"/>
  <c r="M180" i="1"/>
  <c r="M182" i="1"/>
  <c r="M1674" i="1"/>
  <c r="M262" i="1"/>
  <c r="M263" i="1"/>
  <c r="M261" i="1"/>
  <c r="M1673" i="1"/>
  <c r="M265" i="1"/>
  <c r="M267" i="1"/>
  <c r="M177" i="1"/>
  <c r="M264" i="1"/>
  <c r="M175" i="1"/>
  <c r="A542" i="33"/>
  <c r="A294" i="2"/>
  <c r="O4001" i="1" s="1"/>
  <c r="L1238" i="1"/>
  <c r="L1057" i="1"/>
  <c r="I1198" i="1"/>
  <c r="K1204" i="1"/>
  <c r="I1060" i="1"/>
  <c r="J1241" i="1"/>
  <c r="K1163" i="1"/>
  <c r="I4495" i="1"/>
  <c r="N4404" i="1"/>
  <c r="N1058" i="1"/>
  <c r="O1244" i="1"/>
  <c r="O3702" i="1"/>
  <c r="O3696" i="1"/>
  <c r="O4490" i="1"/>
  <c r="O11" i="1"/>
  <c r="O1182" i="1"/>
  <c r="N21" i="1"/>
  <c r="J1224" i="1"/>
  <c r="K661" i="1"/>
  <c r="K665" i="1"/>
  <c r="L1183" i="1"/>
  <c r="I665" i="1"/>
  <c r="J4494" i="1"/>
  <c r="J23" i="1"/>
  <c r="K1162" i="1"/>
  <c r="I1225" i="1"/>
  <c r="J3695" i="1"/>
  <c r="J1173" i="1"/>
  <c r="J1195" i="1"/>
  <c r="L4491" i="1"/>
  <c r="I1166" i="1"/>
  <c r="K649" i="1"/>
  <c r="J665" i="1"/>
  <c r="I4402" i="1"/>
  <c r="J1242" i="1"/>
  <c r="K648" i="1"/>
  <c r="K4488" i="1"/>
  <c r="K1164" i="1"/>
  <c r="K657" i="1"/>
  <c r="J1056" i="1"/>
  <c r="L645" i="1"/>
  <c r="L4408" i="1"/>
  <c r="I1179" i="1"/>
  <c r="I4487" i="1"/>
  <c r="J1188" i="1"/>
  <c r="J1202" i="1"/>
  <c r="K1056" i="1"/>
  <c r="I9" i="1"/>
  <c r="J4490" i="1"/>
  <c r="I1161" i="1"/>
  <c r="N1180" i="1"/>
  <c r="J666" i="1"/>
  <c r="J18" i="1"/>
  <c r="J3698" i="1"/>
  <c r="J1160" i="1"/>
  <c r="L9" i="1"/>
  <c r="J653" i="1"/>
  <c r="N14" i="1"/>
  <c r="O1161" i="1"/>
  <c r="O1177" i="1"/>
  <c r="O3697" i="1"/>
  <c r="O4481" i="1"/>
  <c r="O660" i="1"/>
  <c r="I3699" i="1"/>
  <c r="J1191" i="1"/>
  <c r="N1189" i="1"/>
  <c r="K25" i="1"/>
  <c r="K663" i="1"/>
  <c r="J1237" i="1"/>
  <c r="K1238" i="1"/>
  <c r="L4486" i="1"/>
  <c r="O1057" i="1"/>
  <c r="O9" i="1"/>
  <c r="O666" i="1"/>
  <c r="L658" i="1"/>
  <c r="I648" i="1"/>
  <c r="N4493" i="1"/>
  <c r="N3701" i="1"/>
  <c r="N1228" i="1"/>
  <c r="L1199" i="1"/>
  <c r="L4402" i="1"/>
  <c r="O4405" i="1"/>
  <c r="O665" i="1"/>
  <c r="O1198" i="1"/>
  <c r="I25" i="1"/>
  <c r="K4492" i="1"/>
  <c r="I3697" i="1"/>
  <c r="N652" i="1"/>
  <c r="O1225" i="1"/>
  <c r="O3699" i="1"/>
  <c r="N1227" i="1"/>
  <c r="J658" i="1"/>
  <c r="K4489" i="1"/>
  <c r="L4483" i="1"/>
  <c r="K1159" i="1"/>
  <c r="J1193" i="1"/>
  <c r="N3696" i="1"/>
  <c r="O654" i="1"/>
  <c r="O653" i="1"/>
  <c r="O1226" i="1"/>
  <c r="O4489" i="1"/>
  <c r="O1166" i="1"/>
  <c r="I4494" i="1"/>
  <c r="I663" i="1"/>
  <c r="J1167" i="1"/>
  <c r="L1172" i="1"/>
  <c r="I1200" i="1"/>
  <c r="K667" i="1"/>
  <c r="K4405" i="1"/>
  <c r="J4404" i="1"/>
  <c r="I1157" i="1"/>
  <c r="K1221" i="1"/>
  <c r="J659" i="1"/>
  <c r="L23" i="1"/>
  <c r="L13" i="1"/>
  <c r="L1186" i="1"/>
  <c r="L1054" i="1"/>
  <c r="J22" i="1"/>
  <c r="K1174" i="1"/>
  <c r="K18" i="1"/>
  <c r="I1053" i="1"/>
  <c r="K4484" i="1"/>
  <c r="I14" i="1"/>
  <c r="L4488" i="1"/>
  <c r="L4487" i="1"/>
  <c r="L11" i="1"/>
  <c r="J663" i="1"/>
  <c r="L4493" i="1"/>
  <c r="L1226" i="1"/>
  <c r="K4408" i="1"/>
  <c r="K1180" i="1"/>
  <c r="K3699" i="1"/>
  <c r="I1227" i="1"/>
  <c r="K3695" i="1"/>
  <c r="I1180" i="1"/>
  <c r="J660" i="1"/>
  <c r="J1166" i="1"/>
  <c r="L1058" i="1"/>
  <c r="J4489" i="1"/>
  <c r="I659" i="1"/>
  <c r="L1056" i="1"/>
  <c r="K1057" i="1"/>
  <c r="K1058" i="1"/>
  <c r="I1187" i="1"/>
  <c r="J1184" i="1"/>
  <c r="J4403" i="1"/>
  <c r="K1059" i="1"/>
  <c r="N653" i="1"/>
  <c r="J1185" i="1"/>
  <c r="L1194" i="1"/>
  <c r="L12" i="1"/>
  <c r="J646" i="1"/>
  <c r="J4495" i="1"/>
  <c r="L1203" i="1"/>
  <c r="J1055" i="1"/>
  <c r="N1054" i="1"/>
  <c r="O1203" i="1"/>
  <c r="O1242" i="1"/>
  <c r="N1202" i="1"/>
  <c r="N661" i="1"/>
  <c r="I1243" i="1"/>
  <c r="L1175" i="1"/>
  <c r="J20" i="1"/>
  <c r="N1187" i="1"/>
  <c r="O1190" i="1"/>
  <c r="O1224" i="1"/>
  <c r="O1167" i="1"/>
  <c r="I644" i="1"/>
  <c r="N1167" i="1"/>
  <c r="N18" i="1"/>
  <c r="K1179" i="1"/>
  <c r="L1169" i="1"/>
  <c r="O656" i="1"/>
  <c r="L1686" i="1"/>
  <c r="L1680" i="1"/>
  <c r="K1682" i="1"/>
  <c r="J1724" i="1"/>
  <c r="K1729" i="1"/>
  <c r="J1679" i="1"/>
  <c r="I1722" i="1"/>
  <c r="J1722" i="1"/>
  <c r="J1680" i="1"/>
  <c r="I1728" i="1"/>
  <c r="I1679" i="1"/>
  <c r="I1481" i="1"/>
  <c r="J1476" i="1"/>
  <c r="K90" i="1"/>
  <c r="G567" i="33" s="1"/>
  <c r="I995" i="1"/>
  <c r="L1574" i="1"/>
  <c r="L118" i="1"/>
  <c r="I1506" i="1"/>
  <c r="J1569" i="1"/>
  <c r="I1487" i="1"/>
  <c r="L55" i="1"/>
  <c r="L82" i="1"/>
  <c r="H559" i="33" s="1"/>
  <c r="L74" i="1"/>
  <c r="K1641" i="1"/>
  <c r="K84" i="1"/>
  <c r="G561" i="33" s="1"/>
  <c r="J73" i="1"/>
  <c r="K1577" i="1"/>
  <c r="K77" i="1"/>
  <c r="G554" i="33" s="1"/>
  <c r="K92" i="1"/>
  <c r="G578" i="33" s="1"/>
  <c r="J60" i="1"/>
  <c r="J1567" i="1"/>
  <c r="I87" i="1"/>
  <c r="I49" i="1"/>
  <c r="I118" i="1"/>
  <c r="K1507" i="1"/>
  <c r="J140" i="1"/>
  <c r="K104" i="1"/>
  <c r="G590" i="33" s="1"/>
  <c r="J1636" i="1"/>
  <c r="J1479" i="1"/>
  <c r="I84" i="1"/>
  <c r="I104" i="1"/>
  <c r="K994" i="1"/>
  <c r="K1502" i="1"/>
  <c r="K1505" i="1"/>
  <c r="K1508" i="1"/>
  <c r="K139" i="1"/>
  <c r="I1625" i="1"/>
  <c r="L1484" i="1"/>
  <c r="N1685" i="1"/>
  <c r="N1723" i="1"/>
  <c r="J1728" i="1"/>
  <c r="O1728" i="1"/>
  <c r="O1724" i="1"/>
  <c r="J112" i="1"/>
  <c r="L1513" i="1"/>
  <c r="I1718" i="1"/>
  <c r="J1490" i="1"/>
  <c r="I1517" i="1"/>
  <c r="N1715" i="1"/>
  <c r="I726" i="33" s="1"/>
  <c r="N1617" i="1"/>
  <c r="N63" i="1"/>
  <c r="N1630" i="1"/>
  <c r="N1614" i="1"/>
  <c r="N1616" i="1"/>
  <c r="N1636" i="1"/>
  <c r="N1509" i="1"/>
  <c r="N1483" i="1"/>
  <c r="N1624" i="1"/>
  <c r="N1526" i="1"/>
  <c r="N104" i="1"/>
  <c r="I590" i="33" s="1"/>
  <c r="N126" i="1"/>
  <c r="N59" i="1"/>
  <c r="N108" i="1"/>
  <c r="N44" i="1"/>
  <c r="K83" i="1"/>
  <c r="G560" i="33" s="1"/>
  <c r="K1630" i="1"/>
  <c r="K118" i="1"/>
  <c r="J47" i="1"/>
  <c r="K1481" i="1"/>
  <c r="K108" i="1"/>
  <c r="J123" i="1"/>
  <c r="I1690" i="1"/>
  <c r="J1576" i="1"/>
  <c r="I114" i="1"/>
  <c r="I65" i="1"/>
  <c r="J990" i="1"/>
  <c r="J1691" i="1"/>
  <c r="K85" i="1"/>
  <c r="G562" i="33" s="1"/>
  <c r="K1713" i="1"/>
  <c r="G724" i="33" s="1"/>
  <c r="I1640" i="1"/>
  <c r="K1528" i="1"/>
  <c r="K100" i="1"/>
  <c r="G586" i="33" s="1"/>
  <c r="I133" i="1"/>
  <c r="J1530" i="1"/>
  <c r="J1525" i="1"/>
  <c r="L1641" i="1"/>
  <c r="I1571" i="1"/>
  <c r="I125" i="1"/>
  <c r="K1571" i="1"/>
  <c r="K145" i="1"/>
  <c r="J98" i="1"/>
  <c r="I124" i="1"/>
  <c r="I1516" i="1"/>
  <c r="J1481" i="1"/>
  <c r="J1622" i="1"/>
  <c r="I144" i="1"/>
  <c r="K990" i="1"/>
  <c r="I66" i="1"/>
  <c r="I1530" i="1"/>
  <c r="I143" i="1"/>
  <c r="L1632" i="1"/>
  <c r="L61" i="1"/>
  <c r="L68" i="1"/>
  <c r="L66" i="1"/>
  <c r="L98" i="1"/>
  <c r="H584" i="33" s="1"/>
  <c r="J1504" i="1"/>
  <c r="J68" i="1"/>
  <c r="K1574" i="1"/>
  <c r="K1506" i="1"/>
  <c r="I105" i="1"/>
  <c r="I142" i="1"/>
  <c r="J1571" i="1"/>
  <c r="J1619" i="1"/>
  <c r="N69" i="1"/>
  <c r="N1713" i="1"/>
  <c r="I724" i="33" s="1"/>
  <c r="N1714" i="1"/>
  <c r="I725" i="33" s="1"/>
  <c r="N1580" i="1"/>
  <c r="N1508" i="1"/>
  <c r="N1486" i="1"/>
  <c r="N1694" i="1"/>
  <c r="N1579" i="1"/>
  <c r="N1497" i="1"/>
  <c r="N96" i="1"/>
  <c r="I582" i="33" s="1"/>
  <c r="N68" i="1"/>
  <c r="O83" i="1"/>
  <c r="J560" i="33" s="1"/>
  <c r="O45" i="1"/>
  <c r="O49" i="1"/>
  <c r="O82" i="1"/>
  <c r="J559" i="33" s="1"/>
  <c r="O131" i="1"/>
  <c r="O64" i="1"/>
  <c r="O92" i="1"/>
  <c r="J578" i="33" s="1"/>
  <c r="O107" i="1"/>
  <c r="J593" i="33" s="1"/>
  <c r="O128" i="1"/>
  <c r="O134" i="1"/>
  <c r="O91" i="1"/>
  <c r="J568" i="33" s="1"/>
  <c r="O100" i="1"/>
  <c r="J586" i="33" s="1"/>
  <c r="O68" i="1"/>
  <c r="O141" i="1"/>
  <c r="O109" i="1"/>
  <c r="O61" i="1"/>
  <c r="O1498" i="1"/>
  <c r="O1695" i="1"/>
  <c r="O1490" i="1"/>
  <c r="O1494" i="1"/>
  <c r="O996" i="1"/>
  <c r="O1479" i="1"/>
  <c r="O1525" i="1"/>
  <c r="O1623" i="1"/>
  <c r="O1692" i="1"/>
  <c r="O1523" i="1"/>
  <c r="O1622" i="1"/>
  <c r="O1687" i="1"/>
  <c r="O1506" i="1"/>
  <c r="O1573" i="1"/>
  <c r="O1689" i="1"/>
  <c r="O1480" i="1"/>
  <c r="O1576" i="1"/>
  <c r="O1720" i="1"/>
  <c r="J731" i="33" s="1"/>
  <c r="O1613" i="1"/>
  <c r="O1625" i="1"/>
  <c r="O1621" i="1"/>
  <c r="O1715" i="1"/>
  <c r="J726" i="33" s="1"/>
  <c r="O1571" i="1"/>
  <c r="O1503" i="1"/>
  <c r="O1521" i="1"/>
  <c r="O991" i="1"/>
  <c r="O116" i="1"/>
  <c r="O58" i="1"/>
  <c r="O101" i="1"/>
  <c r="J587" i="33" s="1"/>
  <c r="O1683" i="1"/>
  <c r="O1681" i="1"/>
  <c r="O1568" i="1"/>
  <c r="O1488" i="1"/>
  <c r="O1484" i="1"/>
  <c r="O95" i="1"/>
  <c r="J581" i="33" s="1"/>
  <c r="O105" i="1"/>
  <c r="J591" i="33" s="1"/>
  <c r="O122" i="1"/>
  <c r="O89" i="1"/>
  <c r="J566" i="33" s="1"/>
  <c r="O52" i="1"/>
  <c r="O1632" i="1"/>
  <c r="O1518" i="1"/>
  <c r="O90" i="1"/>
  <c r="J567" i="33" s="1"/>
  <c r="O93" i="1"/>
  <c r="J579" i="33" s="1"/>
  <c r="O1501" i="1"/>
  <c r="O1570" i="1"/>
  <c r="O103" i="1"/>
  <c r="J589" i="33" s="1"/>
  <c r="O57" i="1"/>
  <c r="O1504" i="1"/>
  <c r="O994" i="1"/>
  <c r="N143" i="1"/>
  <c r="N79" i="1"/>
  <c r="I556" i="33" s="1"/>
  <c r="L111" i="1"/>
  <c r="L1482" i="1"/>
  <c r="L3695" i="1"/>
  <c r="I1501" i="1"/>
  <c r="J1181" i="1"/>
  <c r="N1634" i="1"/>
  <c r="N95" i="1"/>
  <c r="I581" i="33" s="1"/>
  <c r="N84" i="1"/>
  <c r="I561" i="33" s="1"/>
  <c r="N989" i="1"/>
  <c r="N1571" i="1"/>
  <c r="N4486" i="1"/>
  <c r="N3695" i="1"/>
  <c r="N1171" i="1"/>
  <c r="N1518" i="1"/>
  <c r="N1479" i="1"/>
  <c r="N1177" i="1"/>
  <c r="N1238" i="1"/>
  <c r="N1693" i="1"/>
  <c r="N1578" i="1"/>
  <c r="N1496" i="1"/>
  <c r="N1195" i="1"/>
  <c r="N74" i="1"/>
  <c r="N85" i="1"/>
  <c r="I562" i="33" s="1"/>
  <c r="N100" i="1"/>
  <c r="I586" i="33" s="1"/>
  <c r="N123" i="1"/>
  <c r="N110" i="1"/>
  <c r="N46" i="1"/>
  <c r="L47" i="1"/>
  <c r="L1195" i="1"/>
  <c r="L1576" i="1"/>
  <c r="L1692" i="1"/>
  <c r="L1519" i="1"/>
  <c r="J1164" i="1"/>
  <c r="L1204" i="1"/>
  <c r="L1228" i="1"/>
  <c r="I1158" i="1"/>
  <c r="I72" i="1"/>
  <c r="I1191" i="1"/>
  <c r="J1577" i="1"/>
  <c r="I136" i="1"/>
  <c r="K1633" i="1"/>
  <c r="N1198" i="1"/>
  <c r="N93" i="1"/>
  <c r="I579" i="33" s="1"/>
  <c r="N1166" i="1"/>
  <c r="N1615" i="1"/>
  <c r="N4490" i="1"/>
  <c r="L1685" i="1"/>
  <c r="L1679" i="1"/>
  <c r="J1687" i="1"/>
  <c r="L1722" i="1"/>
  <c r="L1725" i="1"/>
  <c r="J1684" i="1"/>
  <c r="L1726" i="1"/>
  <c r="L1723" i="1"/>
  <c r="J1713" i="1"/>
  <c r="J1524" i="1"/>
  <c r="I119" i="1"/>
  <c r="J1514" i="1"/>
  <c r="I111" i="1"/>
  <c r="L53" i="1"/>
  <c r="L1493" i="1"/>
  <c r="L1520" i="1"/>
  <c r="L103" i="1"/>
  <c r="H589" i="33" s="1"/>
  <c r="L1619" i="1"/>
  <c r="J1568" i="1"/>
  <c r="L147" i="1"/>
  <c r="L993" i="1"/>
  <c r="L96" i="1"/>
  <c r="H582" i="33" s="1"/>
  <c r="L71" i="1"/>
  <c r="K1519" i="1"/>
  <c r="K91" i="1"/>
  <c r="G568" i="33" s="1"/>
  <c r="I1630" i="1"/>
  <c r="J48" i="1"/>
  <c r="I1508" i="1"/>
  <c r="K1688" i="1"/>
  <c r="J130" i="1"/>
  <c r="K135" i="1"/>
  <c r="K1613" i="1"/>
  <c r="J67" i="1"/>
  <c r="J1574" i="1"/>
  <c r="K1565" i="1"/>
  <c r="K78" i="1"/>
  <c r="G555" i="33" s="1"/>
  <c r="J1632" i="1"/>
  <c r="K1575" i="1"/>
  <c r="K50" i="1"/>
  <c r="I1500" i="1"/>
  <c r="I1518" i="1"/>
  <c r="I138" i="1"/>
  <c r="I147" i="1"/>
  <c r="J92" i="1"/>
  <c r="J120" i="1"/>
  <c r="K1639" i="1"/>
  <c r="I1523" i="1"/>
  <c r="I50" i="1"/>
  <c r="J1719" i="1"/>
  <c r="J55" i="1"/>
  <c r="L123" i="1"/>
  <c r="L1718" i="1"/>
  <c r="H729" i="33" s="1"/>
  <c r="L1713" i="1"/>
  <c r="H724" i="33" s="1"/>
  <c r="N1725" i="1"/>
  <c r="I1684" i="1"/>
  <c r="O1723" i="1"/>
  <c r="O1725" i="1"/>
  <c r="J72" i="1"/>
  <c r="J1502" i="1"/>
  <c r="J111" i="1"/>
  <c r="L132" i="1"/>
  <c r="J1513" i="1"/>
  <c r="K1632" i="1"/>
  <c r="N65" i="1"/>
  <c r="N73" i="1"/>
  <c r="N118" i="1"/>
  <c r="N1717" i="1"/>
  <c r="I728" i="33" s="1"/>
  <c r="N1504" i="1"/>
  <c r="N1520" i="1"/>
  <c r="N1481" i="1"/>
  <c r="N1620" i="1"/>
  <c r="N1522" i="1"/>
  <c r="N72" i="1"/>
  <c r="N53" i="1"/>
  <c r="N83" i="1"/>
  <c r="I560" i="33" s="1"/>
  <c r="N144" i="1"/>
  <c r="N80" i="1"/>
  <c r="I557" i="33" s="1"/>
  <c r="L1621" i="1"/>
  <c r="K117" i="1"/>
  <c r="K1638" i="1"/>
  <c r="K1636" i="1"/>
  <c r="K1572" i="1"/>
  <c r="K130" i="1"/>
  <c r="K133" i="1"/>
  <c r="J1580" i="1"/>
  <c r="I1497" i="1"/>
  <c r="I88" i="1"/>
  <c r="I109" i="1"/>
  <c r="J88" i="1"/>
  <c r="J1508" i="1"/>
  <c r="I120" i="1"/>
  <c r="I122" i="1"/>
  <c r="K1515" i="1"/>
  <c r="K1492" i="1"/>
  <c r="K111" i="1"/>
  <c r="I1520" i="1"/>
  <c r="I1524" i="1"/>
  <c r="J1626" i="1"/>
  <c r="I99" i="1"/>
  <c r="K56" i="1"/>
  <c r="L1476" i="1"/>
  <c r="J44" i="1"/>
  <c r="J1501" i="1"/>
  <c r="J122" i="1"/>
  <c r="K1637" i="1"/>
  <c r="K72" i="1"/>
  <c r="K52" i="1"/>
  <c r="I1631" i="1"/>
  <c r="I1691" i="1"/>
  <c r="I54" i="1"/>
  <c r="J1529" i="1"/>
  <c r="J102" i="1"/>
  <c r="J53" i="1"/>
  <c r="I1569" i="1"/>
  <c r="I45" i="1"/>
  <c r="L1717" i="1"/>
  <c r="H728" i="33" s="1"/>
  <c r="L104" i="1"/>
  <c r="H590" i="33" s="1"/>
  <c r="L1505" i="1"/>
  <c r="L116" i="1"/>
  <c r="L1640" i="1"/>
  <c r="L1637" i="1"/>
  <c r="K54" i="1"/>
  <c r="J108" i="1"/>
  <c r="I1717" i="1"/>
  <c r="J141" i="1"/>
  <c r="K1692" i="1"/>
  <c r="K59" i="1"/>
  <c r="I98" i="1"/>
  <c r="I75" i="1"/>
  <c r="I992" i="1"/>
  <c r="J71" i="1"/>
  <c r="J1518" i="1"/>
  <c r="N58" i="1"/>
  <c r="N1567" i="1"/>
  <c r="N105" i="1"/>
  <c r="I591" i="33" s="1"/>
  <c r="N1519" i="1"/>
  <c r="N1480" i="1"/>
  <c r="N1482" i="1"/>
  <c r="N1690" i="1"/>
  <c r="N1575" i="1"/>
  <c r="N1493" i="1"/>
  <c r="N138" i="1"/>
  <c r="N131" i="1"/>
  <c r="O115" i="1"/>
  <c r="O46" i="1"/>
  <c r="O50" i="1"/>
  <c r="O99" i="1"/>
  <c r="J585" i="33" s="1"/>
  <c r="O142" i="1"/>
  <c r="O66" i="1"/>
  <c r="O94" i="1"/>
  <c r="J580" i="33" s="1"/>
  <c r="O111" i="1"/>
  <c r="O130" i="1"/>
  <c r="O72" i="1"/>
  <c r="O108" i="1"/>
  <c r="O138" i="1"/>
  <c r="O106" i="1"/>
  <c r="J592" i="33" s="1"/>
  <c r="O144" i="1"/>
  <c r="O140" i="1"/>
  <c r="O104" i="1"/>
  <c r="J590" i="33" s="1"/>
  <c r="O1530" i="1"/>
  <c r="O1491" i="1"/>
  <c r="O1495" i="1"/>
  <c r="O1482" i="1"/>
  <c r="O1508" i="1"/>
  <c r="O1529" i="1"/>
  <c r="O1627" i="1"/>
  <c r="O1478" i="1"/>
  <c r="O1528" i="1"/>
  <c r="O1626" i="1"/>
  <c r="O1691" i="1"/>
  <c r="O1510" i="1"/>
  <c r="O1639" i="1"/>
  <c r="O1693" i="1"/>
  <c r="O1507" i="1"/>
  <c r="O1620" i="1"/>
  <c r="O1684" i="1"/>
  <c r="O1641" i="1"/>
  <c r="O1615" i="1"/>
  <c r="O1678" i="1"/>
  <c r="O1569" i="1"/>
  <c r="O1499" i="1"/>
  <c r="O1517" i="1"/>
  <c r="O989" i="1"/>
  <c r="O86" i="1"/>
  <c r="J563" i="33" s="1"/>
  <c r="O88" i="1"/>
  <c r="J565" i="33" s="1"/>
  <c r="O992" i="1"/>
  <c r="O1685" i="1"/>
  <c r="O1630" i="1"/>
  <c r="O1619" i="1"/>
  <c r="O1520" i="1"/>
  <c r="O1487" i="1"/>
  <c r="O1483" i="1"/>
  <c r="O84" i="1"/>
  <c r="J561" i="33" s="1"/>
  <c r="O65" i="1"/>
  <c r="O87" i="1"/>
  <c r="J564" i="33" s="1"/>
  <c r="O1500" i="1"/>
  <c r="O125" i="1"/>
  <c r="O56" i="1"/>
  <c r="O1567" i="1"/>
  <c r="O1718" i="1"/>
  <c r="J729" i="33" s="1"/>
  <c r="O1519" i="1"/>
  <c r="O121" i="1"/>
  <c r="O53" i="1"/>
  <c r="O1717" i="1"/>
  <c r="J728" i="33" s="1"/>
  <c r="O1635" i="1"/>
  <c r="N139" i="1"/>
  <c r="N75" i="1"/>
  <c r="L56" i="1"/>
  <c r="L1644" i="1"/>
  <c r="L1580" i="1"/>
  <c r="L662" i="1"/>
  <c r="L1060" i="1"/>
  <c r="L654" i="1"/>
  <c r="L4495" i="1"/>
  <c r="L72" i="1"/>
  <c r="L1222" i="1"/>
  <c r="I657" i="1"/>
  <c r="J126" i="1"/>
  <c r="I990" i="1"/>
  <c r="K129" i="1"/>
  <c r="N86" i="1"/>
  <c r="I563" i="33" s="1"/>
  <c r="N1502" i="1"/>
  <c r="N1514" i="1"/>
  <c r="N1475" i="1"/>
  <c r="N1173" i="1"/>
  <c r="N992" i="1"/>
  <c r="N1489" i="1"/>
  <c r="N1186" i="1"/>
  <c r="N1689" i="1"/>
  <c r="N1574" i="1"/>
  <c r="N1492" i="1"/>
  <c r="N1191" i="1"/>
  <c r="N655" i="1"/>
  <c r="N8" i="1"/>
  <c r="N128" i="1"/>
  <c r="N62" i="1"/>
  <c r="N24" i="1"/>
  <c r="N146" i="1"/>
  <c r="N82" i="1"/>
  <c r="I559" i="33" s="1"/>
  <c r="L141" i="1"/>
  <c r="L1496" i="1"/>
  <c r="L1693" i="1"/>
  <c r="I1202" i="1"/>
  <c r="I654" i="1"/>
  <c r="K1184" i="1"/>
  <c r="J1059" i="1"/>
  <c r="L646" i="1"/>
  <c r="I1515" i="1"/>
  <c r="I1498" i="1"/>
  <c r="K1203" i="1"/>
  <c r="J3699" i="1"/>
  <c r="I1621" i="1"/>
  <c r="N1170" i="1"/>
  <c r="N54" i="1"/>
  <c r="N4494" i="1"/>
  <c r="N662" i="1"/>
  <c r="N1640" i="1"/>
  <c r="N1632" i="1"/>
  <c r="N4487" i="1"/>
  <c r="N4482" i="1"/>
  <c r="L1724" i="1"/>
  <c r="K116" i="1"/>
  <c r="K81" i="1"/>
  <c r="G558" i="33" s="1"/>
  <c r="I1475" i="1"/>
  <c r="L1629" i="1"/>
  <c r="L1510" i="1"/>
  <c r="N1726" i="1"/>
  <c r="J1729" i="1"/>
  <c r="L1678" i="1"/>
  <c r="K1728" i="1"/>
  <c r="I1725" i="1"/>
  <c r="I1628" i="1"/>
  <c r="I1637" i="1"/>
  <c r="L1714" i="1"/>
  <c r="H725" i="33" s="1"/>
  <c r="L130" i="1"/>
  <c r="I1496" i="1"/>
  <c r="L91" i="1"/>
  <c r="H568" i="33" s="1"/>
  <c r="L1635" i="1"/>
  <c r="L93" i="1"/>
  <c r="H579" i="33" s="1"/>
  <c r="K1694" i="1"/>
  <c r="K1643" i="1"/>
  <c r="J61" i="1"/>
  <c r="K87" i="1"/>
  <c r="G564" i="33" s="1"/>
  <c r="K122" i="1"/>
  <c r="J45" i="1"/>
  <c r="J86" i="1"/>
  <c r="J1519" i="1"/>
  <c r="J1527" i="1"/>
  <c r="I1510" i="1"/>
  <c r="I1617" i="1"/>
  <c r="K146" i="1"/>
  <c r="L54" i="1"/>
  <c r="L1514" i="1"/>
  <c r="O1727" i="1"/>
  <c r="N1719" i="1"/>
  <c r="I730" i="33" s="1"/>
  <c r="N1628" i="1"/>
  <c r="N1487" i="1"/>
  <c r="N1572" i="1"/>
  <c r="N57" i="1"/>
  <c r="N48" i="1"/>
  <c r="L1631" i="1"/>
  <c r="J1631" i="1"/>
  <c r="K1623" i="1"/>
  <c r="J1521" i="1"/>
  <c r="J1483" i="1"/>
  <c r="K1503" i="1"/>
  <c r="J989" i="1"/>
  <c r="I1619" i="1"/>
  <c r="K110" i="1"/>
  <c r="J1505" i="1"/>
  <c r="I1580" i="1"/>
  <c r="J1495" i="1"/>
  <c r="I1716" i="1"/>
  <c r="K1520" i="1"/>
  <c r="J62" i="1"/>
  <c r="J77" i="1"/>
  <c r="K73" i="1"/>
  <c r="J114" i="1"/>
  <c r="J993" i="1"/>
  <c r="I56" i="1"/>
  <c r="K1486" i="1"/>
  <c r="I1486" i="1"/>
  <c r="L1571" i="1"/>
  <c r="L128" i="1"/>
  <c r="K86" i="1"/>
  <c r="G563" i="33" s="1"/>
  <c r="K1691" i="1"/>
  <c r="K66" i="1"/>
  <c r="J1628" i="1"/>
  <c r="K53" i="1"/>
  <c r="J100" i="1"/>
  <c r="N103" i="1"/>
  <c r="I589" i="33" s="1"/>
  <c r="N1499" i="1"/>
  <c r="N994" i="1"/>
  <c r="N1623" i="1"/>
  <c r="N89" i="1"/>
  <c r="I566" i="33" s="1"/>
  <c r="O51" i="1"/>
  <c r="O48" i="1"/>
  <c r="O114" i="1"/>
  <c r="O79" i="1"/>
  <c r="J556" i="33" s="1"/>
  <c r="O126" i="1"/>
  <c r="O80" i="1"/>
  <c r="J557" i="33" s="1"/>
  <c r="O123" i="1"/>
  <c r="O81" i="1"/>
  <c r="J558" i="33" s="1"/>
  <c r="O1496" i="1"/>
  <c r="O1512" i="1"/>
  <c r="O1644" i="1"/>
  <c r="O1574" i="1"/>
  <c r="O1477" i="1"/>
  <c r="O1511" i="1"/>
  <c r="O1680" i="1"/>
  <c r="O1682" i="1"/>
  <c r="O1616" i="1"/>
  <c r="O71" i="1"/>
  <c r="O1516" i="1"/>
  <c r="O118" i="1"/>
  <c r="O55" i="1"/>
  <c r="O990" i="1"/>
  <c r="O1617" i="1"/>
  <c r="O1714" i="1"/>
  <c r="J725" i="33" s="1"/>
  <c r="O117" i="1"/>
  <c r="O1719" i="1"/>
  <c r="J730" i="33" s="1"/>
  <c r="O129" i="1"/>
  <c r="N47" i="1"/>
  <c r="L1515" i="1"/>
  <c r="I1189" i="1"/>
  <c r="J65" i="1"/>
  <c r="J1634" i="1"/>
  <c r="I131" i="1"/>
  <c r="N97" i="1"/>
  <c r="I583" i="33" s="1"/>
  <c r="N1168" i="1"/>
  <c r="N88" i="1"/>
  <c r="I565" i="33" s="1"/>
  <c r="N1613" i="1"/>
  <c r="N4485" i="1"/>
  <c r="N4483" i="1"/>
  <c r="N4489" i="1"/>
  <c r="N4488" i="1"/>
  <c r="N1498" i="1"/>
  <c r="N1225" i="1"/>
  <c r="N665" i="1"/>
  <c r="N1182" i="1"/>
  <c r="K1500" i="1"/>
  <c r="J1692" i="1"/>
  <c r="L142" i="1"/>
  <c r="L1691" i="1"/>
  <c r="L1727" i="1"/>
  <c r="K1686" i="1"/>
  <c r="L1682" i="1"/>
  <c r="I1687" i="1"/>
  <c r="K1678" i="1"/>
  <c r="J1683" i="1"/>
  <c r="L1687" i="1"/>
  <c r="J1484" i="1"/>
  <c r="L143" i="1"/>
  <c r="L1617" i="1"/>
  <c r="J116" i="1"/>
  <c r="L139" i="1"/>
  <c r="L1628" i="1"/>
  <c r="J124" i="1"/>
  <c r="J1570" i="1"/>
  <c r="K80" i="1"/>
  <c r="G557" i="33" s="1"/>
  <c r="J125" i="1"/>
  <c r="I1639" i="1"/>
  <c r="I1507" i="1"/>
  <c r="I1614" i="1"/>
  <c r="I1484" i="1"/>
  <c r="I1505" i="1"/>
  <c r="I146" i="1"/>
  <c r="L1523" i="1"/>
  <c r="L92" i="1"/>
  <c r="H578" i="33" s="1"/>
  <c r="K1727" i="1"/>
  <c r="O1726" i="1"/>
  <c r="J1503" i="1"/>
  <c r="J1522" i="1"/>
  <c r="N116" i="1"/>
  <c r="N1716" i="1"/>
  <c r="I727" i="33" s="1"/>
  <c r="N1513" i="1"/>
  <c r="N1691" i="1"/>
  <c r="N1490" i="1"/>
  <c r="N102" i="1"/>
  <c r="I588" i="33" s="1"/>
  <c r="N112" i="1"/>
  <c r="L137" i="1"/>
  <c r="K1617" i="1"/>
  <c r="I95" i="1"/>
  <c r="K114" i="1"/>
  <c r="K989" i="1"/>
  <c r="I1714" i="1"/>
  <c r="I996" i="1"/>
  <c r="K1717" i="1"/>
  <c r="G728" i="33" s="1"/>
  <c r="I1579" i="1"/>
  <c r="J105" i="1"/>
  <c r="K1578" i="1"/>
  <c r="K51" i="1"/>
  <c r="J1517" i="1"/>
  <c r="I68" i="1"/>
  <c r="I1509" i="1"/>
  <c r="K45" i="1"/>
  <c r="J63" i="1"/>
  <c r="K1568" i="1"/>
  <c r="K44" i="1"/>
  <c r="J1512" i="1"/>
  <c r="I145" i="1"/>
  <c r="J110" i="1"/>
  <c r="I70" i="1"/>
  <c r="L95" i="1"/>
  <c r="H581" i="33" s="1"/>
  <c r="L134" i="1"/>
  <c r="L1481" i="1"/>
  <c r="K69" i="1"/>
  <c r="K1689" i="1"/>
  <c r="J1716" i="1"/>
  <c r="I1511" i="1"/>
  <c r="N61" i="1"/>
  <c r="N125" i="1"/>
  <c r="N1718" i="1"/>
  <c r="I729" i="33" s="1"/>
  <c r="N1512" i="1"/>
  <c r="N87" i="1"/>
  <c r="I564" i="33" s="1"/>
  <c r="N1525" i="1"/>
  <c r="N115" i="1"/>
  <c r="O44" i="1"/>
  <c r="O78" i="1"/>
  <c r="J555" i="33" s="1"/>
  <c r="O62" i="1"/>
  <c r="O98" i="1"/>
  <c r="J584" i="33" s="1"/>
  <c r="O143" i="1"/>
  <c r="O102" i="1"/>
  <c r="J588" i="33" s="1"/>
  <c r="O132" i="1"/>
  <c r="O76" i="1"/>
  <c r="J553" i="33" s="1"/>
  <c r="O136" i="1"/>
  <c r="O1628" i="1"/>
  <c r="O1492" i="1"/>
  <c r="O1514" i="1"/>
  <c r="O1575" i="1"/>
  <c r="O1509" i="1"/>
  <c r="O1636" i="1"/>
  <c r="O1524" i="1"/>
  <c r="O1624" i="1"/>
  <c r="O1694" i="1"/>
  <c r="O1572" i="1"/>
  <c r="O995" i="1"/>
  <c r="O135" i="1"/>
  <c r="O73" i="1"/>
  <c r="O54" i="1"/>
  <c r="O1502" i="1"/>
  <c r="O1486" i="1"/>
  <c r="O137" i="1"/>
  <c r="O1633" i="1"/>
  <c r="O1505" i="1"/>
  <c r="O1631" i="1"/>
  <c r="N111" i="1"/>
  <c r="L1636" i="1"/>
  <c r="L1158" i="1"/>
  <c r="I1688" i="1"/>
  <c r="J1621" i="1"/>
  <c r="N133" i="1"/>
  <c r="N1565" i="1"/>
  <c r="N1619" i="1"/>
  <c r="N10" i="1"/>
  <c r="N1569" i="1"/>
  <c r="N3702" i="1"/>
  <c r="N1570" i="1"/>
  <c r="N1643" i="1"/>
  <c r="N1637" i="1"/>
  <c r="N1511" i="1"/>
  <c r="N1057" i="1"/>
  <c r="N1485" i="1"/>
  <c r="N1528" i="1"/>
  <c r="N1163" i="1"/>
  <c r="N651" i="1"/>
  <c r="N99" i="1"/>
  <c r="I585" i="33" s="1"/>
  <c r="N20" i="1"/>
  <c r="N78" i="1"/>
  <c r="I555" i="33" s="1"/>
  <c r="L1243" i="1"/>
  <c r="J1057" i="1"/>
  <c r="K9" i="1"/>
  <c r="L1162" i="1"/>
  <c r="L102" i="1"/>
  <c r="H588" i="33" s="1"/>
  <c r="J1528" i="1"/>
  <c r="J51" i="1"/>
  <c r="N90" i="1"/>
  <c r="I567" i="33" s="1"/>
  <c r="N1638" i="1"/>
  <c r="N4484" i="1"/>
  <c r="I121" i="1"/>
  <c r="I1494" i="1"/>
  <c r="L1528" i="1"/>
  <c r="I1724" i="1"/>
  <c r="L1683" i="1"/>
  <c r="L1643" i="1"/>
  <c r="L1573" i="1"/>
  <c r="I93" i="1"/>
  <c r="I52" i="1"/>
  <c r="J59" i="1"/>
  <c r="K1493" i="1"/>
  <c r="J1617" i="1"/>
  <c r="K1510" i="1"/>
  <c r="L1577" i="1"/>
  <c r="N1687" i="1"/>
  <c r="L1684" i="1"/>
  <c r="L1681" i="1"/>
  <c r="I993" i="1"/>
  <c r="I1477" i="1"/>
  <c r="L99" i="1"/>
  <c r="H585" i="33" s="1"/>
  <c r="K137" i="1"/>
  <c r="I1620" i="1"/>
  <c r="K102" i="1"/>
  <c r="G588" i="33" s="1"/>
  <c r="J1639" i="1"/>
  <c r="J87" i="1"/>
  <c r="K63" i="1"/>
  <c r="J1723" i="1"/>
  <c r="I100" i="1"/>
  <c r="K125" i="1"/>
  <c r="N1516" i="1"/>
  <c r="N1494" i="1"/>
  <c r="N140" i="1"/>
  <c r="I69" i="1"/>
  <c r="L120" i="1"/>
  <c r="I1723" i="1"/>
  <c r="I1686" i="1"/>
  <c r="L1498" i="1"/>
  <c r="J50" i="1"/>
  <c r="J1630" i="1"/>
  <c r="K76" i="1"/>
  <c r="G553" i="33" s="1"/>
  <c r="J101" i="1"/>
  <c r="I134" i="1"/>
  <c r="I1624" i="1"/>
  <c r="N1500" i="1"/>
  <c r="L87" i="1"/>
  <c r="H564" i="33" s="1"/>
  <c r="J1565" i="1"/>
  <c r="J138" i="1"/>
  <c r="J85" i="1"/>
  <c r="J1487" i="1"/>
  <c r="I1613" i="1"/>
  <c r="I991" i="1"/>
  <c r="I81" i="1"/>
  <c r="K127" i="1"/>
  <c r="K1628" i="1"/>
  <c r="I1502" i="1"/>
  <c r="I132" i="1"/>
  <c r="L1569" i="1"/>
  <c r="L84" i="1"/>
  <c r="H561" i="33" s="1"/>
  <c r="I1490" i="1"/>
  <c r="N1476" i="1"/>
  <c r="N130" i="1"/>
  <c r="O47" i="1"/>
  <c r="O75" i="1"/>
  <c r="O127" i="1"/>
  <c r="O145" i="1"/>
  <c r="O1522" i="1"/>
  <c r="O1578" i="1"/>
  <c r="O1637" i="1"/>
  <c r="O1476" i="1"/>
  <c r="O1640" i="1"/>
  <c r="O993" i="1"/>
  <c r="O133" i="1"/>
  <c r="O1713" i="1"/>
  <c r="J724" i="33" s="1"/>
  <c r="O1638" i="1"/>
  <c r="O1515" i="1"/>
  <c r="I1627" i="1"/>
  <c r="N1203" i="1"/>
  <c r="N1053" i="1"/>
  <c r="N136" i="1"/>
  <c r="N114" i="1"/>
  <c r="L69" i="1"/>
  <c r="J1511" i="1"/>
  <c r="N122" i="1"/>
  <c r="N1568" i="1"/>
  <c r="N1501" i="1"/>
  <c r="N1521" i="1"/>
  <c r="N1510" i="1"/>
  <c r="N1204" i="1"/>
  <c r="N648" i="1"/>
  <c r="N1484" i="1"/>
  <c r="N1181" i="1"/>
  <c r="N1692" i="1"/>
  <c r="N1577" i="1"/>
  <c r="N1495" i="1"/>
  <c r="N1194" i="1"/>
  <c r="N658" i="1"/>
  <c r="N119" i="1"/>
  <c r="N117" i="1"/>
  <c r="N67" i="1"/>
  <c r="N19" i="1"/>
  <c r="N141" i="1"/>
  <c r="N77" i="1"/>
  <c r="I554" i="33" s="1"/>
  <c r="L651" i="1"/>
  <c r="L1489" i="1"/>
  <c r="L138" i="1"/>
  <c r="I1683" i="1"/>
  <c r="L1477" i="1"/>
  <c r="K1642" i="1"/>
  <c r="J1695" i="1"/>
  <c r="I1629" i="1"/>
  <c r="L85" i="1"/>
  <c r="H562" i="33" s="1"/>
  <c r="K1722" i="1"/>
  <c r="J1488" i="1"/>
  <c r="N993" i="1"/>
  <c r="N1477" i="1"/>
  <c r="N106" i="1"/>
  <c r="I592" i="33" s="1"/>
  <c r="L1488" i="1"/>
  <c r="I62" i="1"/>
  <c r="I90" i="1"/>
  <c r="I73" i="1"/>
  <c r="I1483" i="1"/>
  <c r="K1619" i="1"/>
  <c r="I115" i="1"/>
  <c r="I1493" i="1"/>
  <c r="K1631" i="1"/>
  <c r="L90" i="1"/>
  <c r="H567" i="33" s="1"/>
  <c r="I1476" i="1"/>
  <c r="K94" i="1"/>
  <c r="G580" i="33" s="1"/>
  <c r="I1574" i="1"/>
  <c r="L1511" i="1"/>
  <c r="K1529" i="1"/>
  <c r="I989" i="1"/>
  <c r="J1694" i="1"/>
  <c r="N135" i="1"/>
  <c r="N996" i="1"/>
  <c r="N66" i="1"/>
  <c r="O67" i="1"/>
  <c r="O96" i="1"/>
  <c r="J582" i="33" s="1"/>
  <c r="O112" i="1"/>
  <c r="O1493" i="1"/>
  <c r="O1579" i="1"/>
  <c r="O1679" i="1"/>
  <c r="O1686" i="1"/>
  <c r="O1643" i="1"/>
  <c r="O1577" i="1"/>
  <c r="O1618" i="1"/>
  <c r="O1629" i="1"/>
  <c r="O1565" i="1"/>
  <c r="N107" i="1"/>
  <c r="I593" i="33" s="1"/>
  <c r="I96" i="1"/>
  <c r="L4494" i="1"/>
  <c r="N647" i="1"/>
  <c r="N120" i="1"/>
  <c r="N4409" i="1"/>
  <c r="N1635" i="1"/>
  <c r="N3699" i="1"/>
  <c r="N1530" i="1"/>
  <c r="N650" i="1"/>
  <c r="N1626" i="1"/>
  <c r="N60" i="1"/>
  <c r="N50" i="1"/>
  <c r="L657" i="1"/>
  <c r="L1525" i="1"/>
  <c r="I1224" i="1"/>
  <c r="J4491" i="1"/>
  <c r="J650" i="1"/>
  <c r="N71" i="1"/>
  <c r="N4495" i="1"/>
  <c r="N1201" i="1"/>
  <c r="N1517" i="1"/>
  <c r="N1506" i="1"/>
  <c r="N1176" i="1"/>
  <c r="N1241" i="1"/>
  <c r="N667" i="1"/>
  <c r="N1688" i="1"/>
  <c r="N1573" i="1"/>
  <c r="N1491" i="1"/>
  <c r="N1190" i="1"/>
  <c r="N92" i="1"/>
  <c r="I578" i="33" s="1"/>
  <c r="N98" i="1"/>
  <c r="I584" i="33" s="1"/>
  <c r="N654" i="1"/>
  <c r="N64" i="1"/>
  <c r="N55" i="1"/>
  <c r="N49" i="1"/>
  <c r="L1159" i="1"/>
  <c r="L3698" i="1"/>
  <c r="L3697" i="1"/>
  <c r="N1681" i="1"/>
  <c r="L1729" i="1"/>
  <c r="K1723" i="1"/>
  <c r="J1520" i="1"/>
  <c r="L1478" i="1"/>
  <c r="K1525" i="1"/>
  <c r="K58" i="1"/>
  <c r="J1693" i="1"/>
  <c r="J1625" i="1"/>
  <c r="L1688" i="1"/>
  <c r="N1678" i="1"/>
  <c r="K1683" i="1"/>
  <c r="O1729" i="1"/>
  <c r="J79" i="1"/>
  <c r="J97" i="1"/>
  <c r="N1618" i="1"/>
  <c r="N134" i="1"/>
  <c r="N52" i="1"/>
  <c r="K1513" i="1"/>
  <c r="I1616" i="1"/>
  <c r="J1572" i="1"/>
  <c r="J82" i="1"/>
  <c r="I101" i="1"/>
  <c r="J1635" i="1"/>
  <c r="I135" i="1"/>
  <c r="L1509" i="1"/>
  <c r="I126" i="1"/>
  <c r="K136" i="1"/>
  <c r="N129" i="1"/>
  <c r="N1503" i="1"/>
  <c r="N1627" i="1"/>
  <c r="N51" i="1"/>
  <c r="O110" i="1"/>
  <c r="O124" i="1"/>
  <c r="O70" i="1"/>
  <c r="O113" i="1"/>
  <c r="O1580" i="1"/>
  <c r="O1497" i="1"/>
  <c r="O1688" i="1"/>
  <c r="O1481" i="1"/>
  <c r="O1690" i="1"/>
  <c r="O1642" i="1"/>
  <c r="O1489" i="1"/>
  <c r="O120" i="1"/>
  <c r="O97" i="1"/>
  <c r="J583" i="33" s="1"/>
  <c r="O119" i="1"/>
  <c r="O1634" i="1"/>
  <c r="L115" i="1"/>
  <c r="L663" i="1"/>
  <c r="J1688" i="1"/>
  <c r="N660" i="1"/>
  <c r="N1507" i="1"/>
  <c r="N1242" i="1"/>
  <c r="N1622" i="1"/>
  <c r="N1159" i="1"/>
  <c r="N147" i="1"/>
  <c r="L989" i="1"/>
  <c r="L15" i="1"/>
  <c r="L649" i="1"/>
  <c r="I108" i="1"/>
  <c r="N127" i="1"/>
  <c r="N991" i="1"/>
  <c r="N1641" i="1"/>
  <c r="N4496" i="1"/>
  <c r="N1695" i="1"/>
  <c r="N1633" i="1"/>
  <c r="N1629" i="1"/>
  <c r="N1720" i="1"/>
  <c r="I731" i="33" s="1"/>
  <c r="N1169" i="1"/>
  <c r="N1478" i="1"/>
  <c r="N1172" i="1"/>
  <c r="N990" i="1"/>
  <c r="N1237" i="1"/>
  <c r="N1625" i="1"/>
  <c r="N1527" i="1"/>
  <c r="N1162" i="1"/>
  <c r="N121" i="1"/>
  <c r="N132" i="1"/>
  <c r="N91" i="1"/>
  <c r="I568" i="33" s="1"/>
  <c r="N109" i="1"/>
  <c r="N45" i="1"/>
  <c r="L77" i="1"/>
  <c r="H554" i="33" s="1"/>
  <c r="L665" i="1"/>
  <c r="L1242" i="1"/>
  <c r="I60" i="1"/>
  <c r="K1724" i="1"/>
  <c r="J1686" i="1"/>
  <c r="L145" i="1"/>
  <c r="K46" i="1"/>
  <c r="K1514" i="1"/>
  <c r="K1517" i="1"/>
  <c r="I1572" i="1"/>
  <c r="J1727" i="1"/>
  <c r="O1722" i="1"/>
  <c r="J96" i="1"/>
  <c r="J1480" i="1"/>
  <c r="N1576" i="1"/>
  <c r="N76" i="1"/>
  <c r="I553" i="33" s="1"/>
  <c r="I57" i="1"/>
  <c r="K1496" i="1"/>
  <c r="J139" i="1"/>
  <c r="J93" i="1"/>
  <c r="K48" i="1"/>
  <c r="I80" i="1"/>
  <c r="J1477" i="1"/>
  <c r="J128" i="1"/>
  <c r="K1480" i="1"/>
  <c r="J1491" i="1"/>
  <c r="L1479" i="1"/>
  <c r="L1642" i="1"/>
  <c r="I71" i="1"/>
  <c r="N995" i="1"/>
  <c r="N1515" i="1"/>
  <c r="N1529" i="1"/>
  <c r="O147" i="1"/>
  <c r="O146" i="1"/>
  <c r="O60" i="1"/>
  <c r="O139" i="1"/>
  <c r="O77" i="1"/>
  <c r="J554" i="33" s="1"/>
  <c r="O59" i="1"/>
  <c r="O74" i="1"/>
  <c r="O1475" i="1"/>
  <c r="O1513" i="1"/>
  <c r="O1527" i="1"/>
  <c r="O1526" i="1"/>
  <c r="O1566" i="1"/>
  <c r="O63" i="1"/>
  <c r="O69" i="1"/>
  <c r="O1485" i="1"/>
  <c r="O85" i="1"/>
  <c r="J562" i="33" s="1"/>
  <c r="O1716" i="1"/>
  <c r="J727" i="33" s="1"/>
  <c r="O1614" i="1"/>
  <c r="L1492" i="1"/>
  <c r="L1221" i="1"/>
  <c r="N56" i="1"/>
  <c r="N4492" i="1"/>
  <c r="N1644" i="1"/>
  <c r="N1639" i="1"/>
  <c r="N1221" i="1"/>
  <c r="N1524" i="1"/>
  <c r="N124" i="1"/>
  <c r="N142" i="1"/>
  <c r="L48" i="1"/>
  <c r="K23" i="1"/>
  <c r="I3698" i="1"/>
  <c r="L1241" i="1"/>
  <c r="I112" i="1"/>
  <c r="N101" i="1"/>
  <c r="I587" i="33" s="1"/>
  <c r="N137" i="1"/>
  <c r="N1642" i="1"/>
  <c r="N3698" i="1"/>
  <c r="N1566" i="1"/>
  <c r="N1631" i="1"/>
  <c r="N1505" i="1"/>
  <c r="N1224" i="1"/>
  <c r="N1056" i="1"/>
  <c r="N663" i="1"/>
  <c r="N1488" i="1"/>
  <c r="N1185" i="1"/>
  <c r="N1621" i="1"/>
  <c r="N1523" i="1"/>
  <c r="N1158" i="1"/>
  <c r="N70" i="1"/>
  <c r="N94" i="1"/>
  <c r="I580" i="33" s="1"/>
  <c r="N23" i="1"/>
  <c r="N145" i="1"/>
  <c r="N81" i="1"/>
  <c r="I558" i="33" s="1"/>
  <c r="L50" i="1"/>
  <c r="L667" i="1"/>
  <c r="L1196" i="1"/>
  <c r="L1524" i="1"/>
  <c r="L1566" i="1"/>
  <c r="L1578" i="1"/>
  <c r="N113" i="1"/>
  <c r="L112" i="1"/>
  <c r="J1685" i="1"/>
  <c r="K1681" i="1"/>
  <c r="I1680" i="1"/>
  <c r="I1678" i="1"/>
  <c r="N1684" i="1"/>
  <c r="N1683" i="1"/>
  <c r="L1575" i="1"/>
  <c r="L1720" i="1"/>
  <c r="H731" i="33" s="1"/>
  <c r="I128" i="1"/>
  <c r="J1526" i="1"/>
  <c r="K141" i="1"/>
  <c r="K1626" i="1"/>
  <c r="K1635" i="1"/>
  <c r="J1578" i="1"/>
  <c r="I1528" i="1"/>
  <c r="I1526" i="1"/>
  <c r="I1635" i="1"/>
  <c r="J135" i="1"/>
  <c r="K71" i="1"/>
  <c r="J119" i="1"/>
  <c r="J137" i="1"/>
  <c r="K106" i="1"/>
  <c r="G592" i="33" s="1"/>
  <c r="K1720" i="1"/>
  <c r="G731" i="33" s="1"/>
  <c r="K1523" i="1"/>
  <c r="K1718" i="1"/>
  <c r="G729" i="33" s="1"/>
  <c r="J1614" i="1"/>
  <c r="I110" i="1"/>
  <c r="J132" i="1"/>
  <c r="J1489" i="1"/>
  <c r="I1566" i="1"/>
  <c r="K143" i="1"/>
  <c r="K1475" i="1"/>
  <c r="J133" i="1"/>
  <c r="K1497" i="1"/>
  <c r="J144" i="1"/>
  <c r="I77" i="1"/>
  <c r="J995" i="1"/>
  <c r="J109" i="1"/>
  <c r="K47" i="1"/>
  <c r="K1491" i="1"/>
  <c r="K1522" i="1"/>
  <c r="J1717" i="1"/>
  <c r="J118" i="1"/>
  <c r="K1530" i="1"/>
  <c r="K1716" i="1"/>
  <c r="G727" i="33" s="1"/>
  <c r="J113" i="1"/>
  <c r="I44" i="1"/>
  <c r="K96" i="1"/>
  <c r="G582" i="33" s="1"/>
  <c r="K144" i="1"/>
  <c r="J1615" i="1"/>
  <c r="L1622" i="1"/>
  <c r="L107" i="1"/>
  <c r="H593" i="33" s="1"/>
  <c r="L51" i="1"/>
  <c r="J1492" i="1"/>
  <c r="J143" i="1"/>
  <c r="J1482" i="1"/>
  <c r="L1502" i="1"/>
  <c r="L1625" i="1"/>
  <c r="L117" i="1"/>
  <c r="I86" i="1"/>
  <c r="I74" i="1"/>
  <c r="J1637" i="1"/>
  <c r="J127" i="1"/>
  <c r="K1576" i="1"/>
  <c r="I113" i="1"/>
  <c r="J1523" i="1"/>
  <c r="K121" i="1"/>
  <c r="K105" i="1"/>
  <c r="G591" i="33" s="1"/>
  <c r="L106" i="1"/>
  <c r="H592" i="33" s="1"/>
  <c r="L1618" i="1"/>
  <c r="L1494" i="1"/>
  <c r="K992" i="1"/>
  <c r="I1626" i="1"/>
  <c r="J146" i="1"/>
  <c r="I1570" i="1"/>
  <c r="L124" i="1"/>
  <c r="L1719" i="1"/>
  <c r="H730" i="33" s="1"/>
  <c r="L1527" i="1"/>
  <c r="L59" i="1"/>
  <c r="I1681" i="1"/>
  <c r="I1478" i="1"/>
  <c r="J1494" i="1"/>
  <c r="I1615" i="1"/>
  <c r="K1495" i="1"/>
  <c r="K1527" i="1"/>
  <c r="L135" i="1"/>
  <c r="L1517" i="1"/>
  <c r="L79" i="1"/>
  <c r="H556" i="33" s="1"/>
  <c r="K1483" i="1"/>
  <c r="K1485" i="1"/>
  <c r="I1693" i="1"/>
  <c r="L58" i="1"/>
  <c r="L1497" i="1"/>
  <c r="I97" i="1"/>
  <c r="J1478" i="1"/>
  <c r="I58" i="1"/>
  <c r="J1507" i="1"/>
  <c r="L1728" i="1"/>
  <c r="N1727" i="1"/>
  <c r="L1530" i="1"/>
  <c r="I1525" i="1"/>
  <c r="I1522" i="1"/>
  <c r="K131" i="1"/>
  <c r="I64" i="1"/>
  <c r="K1573" i="1"/>
  <c r="L1690" i="1"/>
  <c r="L119" i="1"/>
  <c r="J1613" i="1"/>
  <c r="L1507" i="1"/>
  <c r="L1516" i="1"/>
  <c r="L67" i="1"/>
  <c r="I1719" i="1"/>
  <c r="J992" i="1"/>
  <c r="K1629" i="1"/>
  <c r="I1482" i="1"/>
  <c r="K1685" i="1"/>
  <c r="L1491" i="1"/>
  <c r="K1570" i="1"/>
  <c r="J104" i="1"/>
  <c r="J1620" i="1"/>
  <c r="K1687" i="1"/>
  <c r="N1722" i="1"/>
  <c r="N1686" i="1"/>
  <c r="L1615" i="1"/>
  <c r="L1626" i="1"/>
  <c r="L1694" i="1"/>
  <c r="L49" i="1"/>
  <c r="I1521" i="1"/>
  <c r="J136" i="1"/>
  <c r="J1516" i="1"/>
  <c r="K49" i="1"/>
  <c r="K1693" i="1"/>
  <c r="J1499" i="1"/>
  <c r="I129" i="1"/>
  <c r="J54" i="1"/>
  <c r="I1504" i="1"/>
  <c r="K98" i="1"/>
  <c r="G584" i="33" s="1"/>
  <c r="K1616" i="1"/>
  <c r="I91" i="1"/>
  <c r="K1498" i="1"/>
  <c r="J121" i="1"/>
  <c r="K1634" i="1"/>
  <c r="J1689" i="1"/>
  <c r="J1629" i="1"/>
  <c r="K93" i="1"/>
  <c r="G579" i="33" s="1"/>
  <c r="K147" i="1"/>
  <c r="K1580" i="1"/>
  <c r="K1476" i="1"/>
  <c r="K101" i="1"/>
  <c r="G587" i="33" s="1"/>
  <c r="I140" i="1"/>
  <c r="J1624" i="1"/>
  <c r="I1578" i="1"/>
  <c r="K1521" i="1"/>
  <c r="K1490" i="1"/>
  <c r="K60" i="1"/>
  <c r="K62" i="1"/>
  <c r="K134" i="1"/>
  <c r="K1622" i="1"/>
  <c r="K1501" i="1"/>
  <c r="K1499" i="1"/>
  <c r="J1718" i="1"/>
  <c r="J69" i="1"/>
  <c r="K1479" i="1"/>
  <c r="K1516" i="1"/>
  <c r="L60" i="1"/>
  <c r="L113" i="1"/>
  <c r="I1519" i="1"/>
  <c r="K993" i="1"/>
  <c r="K97" i="1"/>
  <c r="G583" i="33" s="1"/>
  <c r="K1484" i="1"/>
  <c r="J64" i="1"/>
  <c r="L1500" i="1"/>
  <c r="L1716" i="1"/>
  <c r="H727" i="33" s="1"/>
  <c r="L78" i="1"/>
  <c r="H555" i="33" s="1"/>
  <c r="I1634" i="1"/>
  <c r="J994" i="1"/>
  <c r="I1575" i="1"/>
  <c r="L64" i="1"/>
  <c r="L86" i="1"/>
  <c r="H563" i="33" s="1"/>
  <c r="K1487" i="1"/>
  <c r="J1644" i="1"/>
  <c r="J89" i="1"/>
  <c r="N1680" i="1"/>
  <c r="L105" i="1"/>
  <c r="H591" i="33" s="1"/>
  <c r="I47" i="1"/>
  <c r="I123" i="1"/>
  <c r="J991" i="1"/>
  <c r="K115" i="1"/>
  <c r="I130" i="1"/>
  <c r="K1512" i="1"/>
  <c r="K1618" i="1"/>
  <c r="I1512" i="1"/>
  <c r="L1613" i="1"/>
  <c r="L1579" i="1"/>
  <c r="L88" i="1"/>
  <c r="H565" i="33" s="1"/>
  <c r="J134" i="1"/>
  <c r="L1565" i="1"/>
  <c r="L1623" i="1"/>
  <c r="L75" i="1"/>
  <c r="L1518" i="1"/>
  <c r="K124" i="1"/>
  <c r="J90" i="1"/>
  <c r="K1621" i="1"/>
  <c r="I141" i="1"/>
  <c r="J56" i="1"/>
  <c r="K103" i="1"/>
  <c r="G589" i="33" s="1"/>
  <c r="I63" i="1"/>
  <c r="L1526" i="1"/>
  <c r="L46" i="1"/>
  <c r="J1575" i="1"/>
  <c r="I55" i="1"/>
  <c r="L100" i="1"/>
  <c r="H586" i="33" s="1"/>
  <c r="L1614" i="1"/>
  <c r="L114" i="1"/>
  <c r="I1568" i="1"/>
  <c r="I1489" i="1"/>
  <c r="K1725" i="1"/>
  <c r="L131" i="1"/>
  <c r="J1638" i="1"/>
  <c r="I106" i="1"/>
  <c r="I1643" i="1"/>
  <c r="K70" i="1"/>
  <c r="K1494" i="1"/>
  <c r="L126" i="1"/>
  <c r="L1715" i="1"/>
  <c r="H726" i="33" s="1"/>
  <c r="L996" i="1"/>
  <c r="J74" i="1"/>
  <c r="I1527" i="1"/>
  <c r="L1567" i="1"/>
  <c r="L1620" i="1"/>
  <c r="L140" i="1"/>
  <c r="J1573" i="1"/>
  <c r="J58" i="1"/>
  <c r="J1579" i="1"/>
  <c r="I1726" i="1"/>
  <c r="J80" i="1"/>
  <c r="L108" i="1"/>
  <c r="I1565" i="1"/>
  <c r="J83" i="1"/>
  <c r="F560" i="33" s="1"/>
  <c r="J1498" i="1"/>
  <c r="O1183" i="1"/>
  <c r="O663" i="1"/>
  <c r="O4407" i="1"/>
  <c r="O4495" i="1"/>
  <c r="O4404" i="1"/>
  <c r="O3700" i="1"/>
  <c r="O1054" i="1"/>
  <c r="O652" i="1"/>
  <c r="O1056" i="1"/>
  <c r="O1195" i="1"/>
  <c r="O1196" i="1"/>
  <c r="O19" i="1"/>
  <c r="N1164" i="1"/>
  <c r="J1199" i="1"/>
  <c r="I4489" i="1"/>
  <c r="L1225" i="1"/>
  <c r="L1223" i="1"/>
  <c r="K1185" i="1"/>
  <c r="L1171" i="1"/>
  <c r="I651" i="1"/>
  <c r="K1225" i="1"/>
  <c r="I1195" i="1"/>
  <c r="L18" i="1"/>
  <c r="N646" i="1"/>
  <c r="N1196" i="1"/>
  <c r="J1053" i="1"/>
  <c r="L1190" i="1"/>
  <c r="O1199" i="1"/>
  <c r="O1241" i="1"/>
  <c r="O1165" i="1"/>
  <c r="O4486" i="1"/>
  <c r="O3698" i="1"/>
  <c r="O3695" i="1"/>
  <c r="O1222" i="1"/>
  <c r="O1179" i="1"/>
  <c r="O646" i="1"/>
  <c r="O1060" i="1"/>
  <c r="O1194" i="1"/>
  <c r="O647" i="1"/>
  <c r="O1164" i="1"/>
  <c r="N656" i="1"/>
  <c r="N1178" i="1"/>
  <c r="J649" i="1"/>
  <c r="K14" i="1"/>
  <c r="L14" i="1"/>
  <c r="L1168" i="1"/>
  <c r="L57" i="1"/>
  <c r="J1643" i="1"/>
  <c r="K74" i="1"/>
  <c r="K1488" i="1"/>
  <c r="I1694" i="1"/>
  <c r="K1614" i="1"/>
  <c r="J78" i="1"/>
  <c r="J142" i="1"/>
  <c r="K1478" i="1"/>
  <c r="J95" i="1"/>
  <c r="K1524" i="1"/>
  <c r="K67" i="1"/>
  <c r="J76" i="1"/>
  <c r="K61" i="1"/>
  <c r="J145" i="1"/>
  <c r="K132" i="1"/>
  <c r="L1503" i="1"/>
  <c r="N1679" i="1"/>
  <c r="K1695" i="1"/>
  <c r="I1529" i="1"/>
  <c r="I1642" i="1"/>
  <c r="L1480" i="1"/>
  <c r="L1522" i="1"/>
  <c r="I48" i="1"/>
  <c r="J147" i="1"/>
  <c r="L1501" i="1"/>
  <c r="I1503" i="1"/>
  <c r="I1576" i="1"/>
  <c r="L63" i="1"/>
  <c r="I1623" i="1"/>
  <c r="I1514" i="1"/>
  <c r="J81" i="1"/>
  <c r="J84" i="1"/>
  <c r="L1624" i="1"/>
  <c r="J1623" i="1"/>
  <c r="L1475" i="1"/>
  <c r="L89" i="1"/>
  <c r="H566" i="33" s="1"/>
  <c r="J1681" i="1"/>
  <c r="N1729" i="1"/>
  <c r="I53" i="1"/>
  <c r="I79" i="1"/>
  <c r="J57" i="1"/>
  <c r="K64" i="1"/>
  <c r="L144" i="1"/>
  <c r="K95" i="1"/>
  <c r="G581" i="33" s="1"/>
  <c r="L136" i="1"/>
  <c r="L1633" i="1"/>
  <c r="J1496" i="1"/>
  <c r="J94" i="1"/>
  <c r="I85" i="1"/>
  <c r="J1500" i="1"/>
  <c r="L1512" i="1"/>
  <c r="L146" i="1"/>
  <c r="J1720" i="1"/>
  <c r="J66" i="1"/>
  <c r="L121" i="1"/>
  <c r="K1714" i="1"/>
  <c r="G725" i="33" s="1"/>
  <c r="N1728" i="1"/>
  <c r="L994" i="1"/>
  <c r="I1695" i="1"/>
  <c r="K1518" i="1"/>
  <c r="J91" i="1"/>
  <c r="O1171" i="1"/>
  <c r="O664" i="1"/>
  <c r="O1200" i="1"/>
  <c r="O12" i="1"/>
  <c r="O1172" i="1"/>
  <c r="O648" i="1"/>
  <c r="O1159" i="1"/>
  <c r="N1192" i="1"/>
  <c r="N1174" i="1"/>
  <c r="J1182" i="1"/>
  <c r="I4488" i="1"/>
  <c r="J1058" i="1"/>
  <c r="K662" i="1"/>
  <c r="K1181" i="1"/>
  <c r="J3697" i="1"/>
  <c r="L3699" i="1"/>
  <c r="L21" i="1"/>
  <c r="O1184" i="1"/>
  <c r="O1168" i="1"/>
  <c r="O4496" i="1"/>
  <c r="O1059" i="1"/>
  <c r="O667" i="1"/>
  <c r="O1162" i="1"/>
  <c r="N644" i="1"/>
  <c r="I4406" i="1"/>
  <c r="K1167" i="1"/>
  <c r="J4409" i="1"/>
  <c r="K1242" i="1"/>
  <c r="K4407" i="1"/>
  <c r="I4408" i="1"/>
  <c r="L1197" i="1"/>
  <c r="L1181" i="1"/>
  <c r="I1221" i="1"/>
  <c r="N15" i="1"/>
  <c r="O14" i="1"/>
  <c r="O1181" i="1"/>
  <c r="O4484" i="1"/>
  <c r="O1174" i="1"/>
  <c r="O1204" i="1"/>
  <c r="O1157" i="1"/>
  <c r="O22" i="1"/>
  <c r="N13" i="1"/>
  <c r="N1222" i="1"/>
  <c r="N649" i="1"/>
  <c r="I1237" i="1"/>
  <c r="J996" i="1"/>
  <c r="K647" i="1"/>
  <c r="L1167" i="1"/>
  <c r="J1054" i="1"/>
  <c r="J662" i="1"/>
  <c r="J4483" i="1"/>
  <c r="K19" i="1"/>
  <c r="J1169" i="1"/>
  <c r="K21" i="1"/>
  <c r="K1199" i="1"/>
  <c r="L1166" i="1"/>
  <c r="J1183" i="1"/>
  <c r="N1193" i="1"/>
  <c r="L4409" i="1"/>
  <c r="K644" i="1"/>
  <c r="J1162" i="1"/>
  <c r="J1227" i="1"/>
  <c r="I660" i="1"/>
  <c r="J3700" i="1"/>
  <c r="I4482" i="1"/>
  <c r="K656" i="1"/>
  <c r="J4481" i="1"/>
  <c r="K1053" i="1"/>
  <c r="J1223" i="1"/>
  <c r="J9" i="1"/>
  <c r="K3701" i="1"/>
  <c r="K3700" i="1"/>
  <c r="I1059" i="1"/>
  <c r="L10" i="1"/>
  <c r="L1180" i="1"/>
  <c r="J1187" i="1"/>
  <c r="I4491" i="1"/>
  <c r="I656" i="1"/>
  <c r="L4481" i="1"/>
  <c r="I3696" i="1"/>
  <c r="J4402" i="1"/>
  <c r="J1060" i="1"/>
  <c r="J4492" i="1"/>
  <c r="K1183" i="1"/>
  <c r="I22" i="1"/>
  <c r="J1176" i="1"/>
  <c r="J4496" i="1"/>
  <c r="I4403" i="1"/>
  <c r="J4407" i="1"/>
  <c r="K666" i="1"/>
  <c r="K651" i="1"/>
  <c r="K1176" i="1"/>
  <c r="K4486" i="1"/>
  <c r="K4483" i="1"/>
  <c r="L4489" i="1"/>
  <c r="L25" i="1"/>
  <c r="I652" i="1"/>
  <c r="K1237" i="1"/>
  <c r="I1186" i="1"/>
  <c r="L1165" i="1"/>
  <c r="K1054" i="1"/>
  <c r="K4406" i="1"/>
  <c r="K1169" i="1"/>
  <c r="I645" i="1"/>
  <c r="I24" i="1"/>
  <c r="J664" i="1"/>
  <c r="I662" i="1"/>
  <c r="I4483" i="1"/>
  <c r="K1192" i="1"/>
  <c r="J21" i="1"/>
  <c r="I4481" i="1"/>
  <c r="K22" i="1"/>
  <c r="K1158" i="1"/>
  <c r="K4490" i="1"/>
  <c r="L1240" i="1"/>
  <c r="L1187" i="1"/>
  <c r="L1173" i="1"/>
  <c r="I1170" i="1"/>
  <c r="I666" i="1"/>
  <c r="K4482" i="1"/>
  <c r="K653" i="1"/>
  <c r="J1158" i="1"/>
  <c r="J1239" i="1"/>
  <c r="K1196" i="1"/>
  <c r="I1199" i="1"/>
  <c r="I1167" i="1"/>
  <c r="L1174" i="1"/>
  <c r="L4405" i="1"/>
  <c r="L661" i="1"/>
  <c r="L1192" i="1"/>
  <c r="I18" i="1"/>
  <c r="J1189" i="1"/>
  <c r="J4486" i="1"/>
  <c r="O661" i="1"/>
  <c r="O8" i="1"/>
  <c r="O1186" i="1"/>
  <c r="O4487" i="1"/>
  <c r="O4409" i="1"/>
  <c r="O1227" i="1"/>
  <c r="O1176" i="1"/>
  <c r="O1173" i="1"/>
  <c r="O1192" i="1"/>
  <c r="O23" i="1"/>
  <c r="O25" i="1"/>
  <c r="N1226" i="1"/>
  <c r="I1244" i="1"/>
  <c r="J1225" i="1"/>
  <c r="I1159" i="1"/>
  <c r="I3702" i="1"/>
  <c r="I1242" i="1"/>
  <c r="I650" i="1"/>
  <c r="L1164" i="1"/>
  <c r="N657" i="1"/>
  <c r="N1184" i="1"/>
  <c r="N4407" i="1"/>
  <c r="I23" i="1"/>
  <c r="J1240" i="1"/>
  <c r="J1726" i="1"/>
  <c r="I1685" i="1"/>
  <c r="L97" i="1"/>
  <c r="H583" i="33" s="1"/>
  <c r="I116" i="1"/>
  <c r="J1641" i="1"/>
  <c r="K1569" i="1"/>
  <c r="I1495" i="1"/>
  <c r="K140" i="1"/>
  <c r="J52" i="1"/>
  <c r="K1625" i="1"/>
  <c r="I83" i="1"/>
  <c r="I1644" i="1"/>
  <c r="J1493" i="1"/>
  <c r="K89" i="1"/>
  <c r="G566" i="33" s="1"/>
  <c r="L1529" i="1"/>
  <c r="I59" i="1"/>
  <c r="L1634" i="1"/>
  <c r="L1695" i="1"/>
  <c r="K1627" i="1"/>
  <c r="J1485" i="1"/>
  <c r="L125" i="1"/>
  <c r="L1504" i="1"/>
  <c r="L127" i="1"/>
  <c r="J1497" i="1"/>
  <c r="K1624" i="1"/>
  <c r="L1483" i="1"/>
  <c r="J1618" i="1"/>
  <c r="L991" i="1"/>
  <c r="J1616" i="1"/>
  <c r="L24" i="1"/>
  <c r="O1240" i="1"/>
  <c r="O1180" i="1"/>
  <c r="N11" i="1"/>
  <c r="I661" i="1"/>
  <c r="J1678" i="1"/>
  <c r="I1682" i="1"/>
  <c r="L70" i="1"/>
  <c r="L1689" i="1"/>
  <c r="I46" i="1"/>
  <c r="I1488" i="1"/>
  <c r="K1482" i="1"/>
  <c r="J1715" i="1"/>
  <c r="I1633" i="1"/>
  <c r="J1566" i="1"/>
  <c r="K99" i="1"/>
  <c r="G585" i="33" s="1"/>
  <c r="K57" i="1"/>
  <c r="K1566" i="1"/>
  <c r="I1567" i="1"/>
  <c r="I1713" i="1"/>
  <c r="K88" i="1"/>
  <c r="G565" i="33" s="1"/>
  <c r="K1567" i="1"/>
  <c r="K1690" i="1"/>
  <c r="J46" i="1"/>
  <c r="K1526" i="1"/>
  <c r="I1513" i="1"/>
  <c r="J129" i="1"/>
  <c r="K1511" i="1"/>
  <c r="L1499" i="1"/>
  <c r="L122" i="1"/>
  <c r="K991" i="1"/>
  <c r="J1640" i="1"/>
  <c r="K126" i="1"/>
  <c r="L1639" i="1"/>
  <c r="L110" i="1"/>
  <c r="L76" i="1"/>
  <c r="H553" i="33" s="1"/>
  <c r="K1715" i="1"/>
  <c r="G726" i="33" s="1"/>
  <c r="I92" i="1"/>
  <c r="I1729" i="1"/>
  <c r="L1572" i="1"/>
  <c r="J106" i="1"/>
  <c r="I137" i="1"/>
  <c r="L94" i="1"/>
  <c r="H580" i="33" s="1"/>
  <c r="L992" i="1"/>
  <c r="I103" i="1"/>
  <c r="K1509" i="1"/>
  <c r="I1479" i="1"/>
  <c r="L1570" i="1"/>
  <c r="I78" i="1"/>
  <c r="I107" i="1"/>
  <c r="L73" i="1"/>
  <c r="I1577" i="1"/>
  <c r="I1573" i="1"/>
  <c r="K995" i="1"/>
  <c r="I1641" i="1"/>
  <c r="K119" i="1"/>
  <c r="L1486" i="1"/>
  <c r="L80" i="1"/>
  <c r="H557" i="33" s="1"/>
  <c r="I89" i="1"/>
  <c r="L1568" i="1"/>
  <c r="J70" i="1"/>
  <c r="J1486" i="1"/>
  <c r="I1727" i="1"/>
  <c r="I76" i="1"/>
  <c r="K112" i="1"/>
  <c r="J103" i="1"/>
  <c r="J75" i="1"/>
  <c r="J3702" i="1"/>
  <c r="L648" i="1"/>
  <c r="O1169" i="1"/>
  <c r="O1187" i="1"/>
  <c r="O4403" i="1"/>
  <c r="O1223" i="1"/>
  <c r="O649" i="1"/>
  <c r="O659" i="1"/>
  <c r="N1165" i="1"/>
  <c r="N4402" i="1"/>
  <c r="N4403" i="1"/>
  <c r="I4484" i="1"/>
  <c r="J19" i="1"/>
  <c r="I653" i="1"/>
  <c r="J4482" i="1"/>
  <c r="N1161" i="1"/>
  <c r="N1175" i="1"/>
  <c r="N4406" i="1"/>
  <c r="J1506" i="1"/>
  <c r="O1237" i="1"/>
  <c r="O4402" i="1"/>
  <c r="O650" i="1"/>
  <c r="O1221" i="1"/>
  <c r="O1158" i="1"/>
  <c r="O655" i="1"/>
  <c r="N1244" i="1"/>
  <c r="J667" i="1"/>
  <c r="J1178" i="1"/>
  <c r="J654" i="1"/>
  <c r="I13" i="1"/>
  <c r="K1201" i="1"/>
  <c r="I1163" i="1"/>
  <c r="K1191" i="1"/>
  <c r="I1169" i="1"/>
  <c r="I3695" i="1"/>
  <c r="K3697" i="1"/>
  <c r="J8" i="1"/>
  <c r="L1179" i="1"/>
  <c r="L1239" i="1"/>
  <c r="J1159" i="1"/>
  <c r="N22" i="1"/>
  <c r="N1179" i="1"/>
  <c r="N664" i="1"/>
  <c r="I1160" i="1"/>
  <c r="K1223" i="1"/>
  <c r="L1191" i="1"/>
  <c r="O1201" i="1"/>
  <c r="O1185" i="1"/>
  <c r="O1197" i="1"/>
  <c r="O13" i="1"/>
  <c r="O4491" i="1"/>
  <c r="O4492" i="1"/>
  <c r="O4408" i="1"/>
  <c r="O1055" i="1"/>
  <c r="O1193" i="1"/>
  <c r="O658" i="1"/>
  <c r="O24" i="1"/>
  <c r="N1160" i="1"/>
  <c r="N1239" i="1"/>
  <c r="K20" i="1"/>
  <c r="K1178" i="1"/>
  <c r="I1171" i="1"/>
  <c r="K1170" i="1"/>
  <c r="J1186" i="1"/>
  <c r="I12" i="1"/>
  <c r="J1221" i="1"/>
  <c r="K1195" i="1"/>
  <c r="L1202" i="1"/>
  <c r="N25" i="1"/>
  <c r="N9" i="1"/>
  <c r="N1055" i="1"/>
  <c r="N12" i="1"/>
  <c r="K1244" i="1"/>
  <c r="K4494" i="1"/>
  <c r="K1198" i="1"/>
  <c r="I21" i="1"/>
  <c r="J645" i="1"/>
  <c r="I655" i="1"/>
  <c r="J1165" i="1"/>
  <c r="I1183" i="1"/>
  <c r="K1175" i="1"/>
  <c r="I1197" i="1"/>
  <c r="I4492" i="1"/>
  <c r="L8" i="1"/>
  <c r="L4496" i="1"/>
  <c r="L1237" i="1"/>
  <c r="L1161" i="1"/>
  <c r="J1222" i="1"/>
  <c r="L3696" i="1"/>
  <c r="L1188" i="1"/>
  <c r="L659" i="1"/>
  <c r="L22" i="1"/>
  <c r="K1239" i="1"/>
  <c r="I1181" i="1"/>
  <c r="K1241" i="1"/>
  <c r="I1162" i="1"/>
  <c r="J15" i="1"/>
  <c r="I1196" i="1"/>
  <c r="K1157" i="1"/>
  <c r="K3702" i="1"/>
  <c r="K4493" i="1"/>
  <c r="I11" i="1"/>
  <c r="K652" i="1"/>
  <c r="J1180" i="1"/>
  <c r="K13" i="1"/>
  <c r="K1194" i="1"/>
  <c r="K12" i="1"/>
  <c r="L3700" i="1"/>
  <c r="L3702" i="1"/>
  <c r="L1160" i="1"/>
  <c r="K1171" i="1"/>
  <c r="I4486" i="1"/>
  <c r="K4491" i="1"/>
  <c r="K4485" i="1"/>
  <c r="K664" i="1"/>
  <c r="K1187" i="1"/>
  <c r="I20" i="1"/>
  <c r="I1204" i="1"/>
  <c r="I1192" i="1"/>
  <c r="I1185" i="1"/>
  <c r="I4493" i="1"/>
  <c r="J1198" i="1"/>
  <c r="J1172" i="1"/>
  <c r="I3701" i="1"/>
  <c r="I1173" i="1"/>
  <c r="J13" i="1"/>
  <c r="I1057" i="1"/>
  <c r="L1193" i="1"/>
  <c r="I4485" i="1"/>
  <c r="L1244" i="1"/>
  <c r="J1177" i="1"/>
  <c r="J4406" i="1"/>
  <c r="I4405" i="1"/>
  <c r="K3698" i="1"/>
  <c r="I1228" i="1"/>
  <c r="J3696" i="1"/>
  <c r="I3700" i="1"/>
  <c r="J4405" i="1"/>
  <c r="K1226" i="1"/>
  <c r="I1188" i="1"/>
  <c r="K4402" i="1"/>
  <c r="I1223" i="1"/>
  <c r="K1202" i="1"/>
  <c r="J11" i="1"/>
  <c r="I1054" i="1"/>
  <c r="J4485" i="1"/>
  <c r="I1174" i="1"/>
  <c r="K4409" i="1"/>
  <c r="I1177" i="1"/>
  <c r="L1224" i="1"/>
  <c r="L1189" i="1"/>
  <c r="I1164" i="1"/>
  <c r="I4409" i="1"/>
  <c r="J1204" i="1"/>
  <c r="J3701" i="1"/>
  <c r="L1170" i="1"/>
  <c r="L647" i="1"/>
  <c r="L650" i="1"/>
  <c r="J1226" i="1"/>
  <c r="I1184" i="1"/>
  <c r="I1238" i="1"/>
  <c r="L19" i="1"/>
  <c r="O1170" i="1"/>
  <c r="O1239" i="1"/>
  <c r="O4493" i="1"/>
  <c r="O4482" i="1"/>
  <c r="O1058" i="1"/>
  <c r="O1188" i="1"/>
  <c r="O20" i="1"/>
  <c r="O15" i="1"/>
  <c r="N1060" i="1"/>
  <c r="N645" i="1"/>
  <c r="J4488" i="1"/>
  <c r="L1177" i="1"/>
  <c r="K1197" i="1"/>
  <c r="K4404" i="1"/>
  <c r="J12" i="1"/>
  <c r="L4406" i="1"/>
  <c r="L653" i="1"/>
  <c r="N3697" i="1"/>
  <c r="J1238" i="1"/>
  <c r="I1240" i="1"/>
  <c r="K24" i="1"/>
  <c r="I1175" i="1"/>
  <c r="N1724" i="1"/>
  <c r="L1495" i="1"/>
  <c r="K1615" i="1"/>
  <c r="I139" i="1"/>
  <c r="I1689" i="1"/>
  <c r="I127" i="1"/>
  <c r="J1475" i="1"/>
  <c r="K107" i="1"/>
  <c r="G593" i="33" s="1"/>
  <c r="I61" i="1"/>
  <c r="K55" i="1"/>
  <c r="K82" i="1"/>
  <c r="G559" i="33" s="1"/>
  <c r="K1579" i="1"/>
  <c r="K1719" i="1"/>
  <c r="G730" i="33" s="1"/>
  <c r="I94" i="1"/>
  <c r="K79" i="1"/>
  <c r="G556" i="33" s="1"/>
  <c r="L109" i="1"/>
  <c r="K1684" i="1"/>
  <c r="L44" i="1"/>
  <c r="K1620" i="1"/>
  <c r="L83" i="1"/>
  <c r="H560" i="33" s="1"/>
  <c r="L133" i="1"/>
  <c r="L1485" i="1"/>
  <c r="I1618" i="1"/>
  <c r="I1632" i="1"/>
  <c r="L1490" i="1"/>
  <c r="I1622" i="1"/>
  <c r="L81" i="1"/>
  <c r="H558" i="33" s="1"/>
  <c r="I1492" i="1"/>
  <c r="J49" i="1"/>
  <c r="J131" i="1"/>
  <c r="K1504" i="1"/>
  <c r="L52" i="1"/>
  <c r="J1509" i="1"/>
  <c r="L1508" i="1"/>
  <c r="O4488" i="1"/>
  <c r="O644" i="1"/>
  <c r="O1191" i="1"/>
  <c r="N1183" i="1"/>
  <c r="N3700" i="1"/>
  <c r="J1228" i="1"/>
  <c r="I1190" i="1"/>
  <c r="I1239" i="1"/>
  <c r="J1171" i="1"/>
  <c r="L65" i="1"/>
  <c r="K65" i="1"/>
  <c r="K68" i="1"/>
  <c r="K123" i="1"/>
  <c r="J1690" i="1"/>
  <c r="J1642" i="1"/>
  <c r="K1477" i="1"/>
  <c r="J1682" i="1"/>
  <c r="J1510" i="1"/>
  <c r="K113" i="1"/>
  <c r="K138" i="1"/>
  <c r="I102" i="1"/>
  <c r="N1682" i="1"/>
  <c r="K4005" i="1" l="1"/>
  <c r="N4006" i="1"/>
  <c r="M900" i="1"/>
  <c r="J3999" i="1"/>
  <c r="M898" i="1"/>
  <c r="M899" i="1"/>
  <c r="E3566" i="1"/>
  <c r="E3610" i="1" s="1"/>
  <c r="K4006" i="1"/>
  <c r="J4002" i="1"/>
  <c r="K4003" i="1"/>
  <c r="N4004" i="1"/>
  <c r="N4000" i="1"/>
  <c r="O3999" i="1"/>
  <c r="N4002" i="1"/>
  <c r="O4006" i="1"/>
  <c r="K3999" i="1"/>
  <c r="J4006" i="1"/>
  <c r="L4005" i="1"/>
  <c r="L4003" i="1"/>
  <c r="L4002" i="1"/>
  <c r="O4004" i="1"/>
  <c r="K4001" i="1"/>
  <c r="I4004" i="1"/>
  <c r="K4002" i="1"/>
  <c r="O4000" i="1"/>
  <c r="K4004" i="1"/>
  <c r="N4001" i="1"/>
  <c r="J4005" i="1"/>
  <c r="K4000" i="1"/>
  <c r="N3999" i="1"/>
  <c r="N4003" i="1"/>
  <c r="O4002" i="1"/>
  <c r="M902" i="1"/>
  <c r="M901" i="1"/>
  <c r="N4005" i="1"/>
  <c r="O4005" i="1"/>
  <c r="M897" i="1"/>
  <c r="J4003" i="1"/>
  <c r="L3999" i="1"/>
  <c r="L4004" i="1"/>
  <c r="L4001" i="1"/>
  <c r="L4006" i="1"/>
  <c r="L4000" i="1"/>
  <c r="O4003" i="1"/>
  <c r="M903" i="1"/>
  <c r="J4001" i="1"/>
  <c r="M896" i="1"/>
  <c r="P851" i="1"/>
  <c r="P833" i="1"/>
  <c r="G776" i="33"/>
  <c r="J781" i="33"/>
  <c r="O1444" i="1"/>
  <c r="O1441" i="1"/>
  <c r="J1444" i="1"/>
  <c r="K1442" i="1"/>
  <c r="N1445" i="1"/>
  <c r="L1446" i="1"/>
  <c r="L1442" i="1"/>
  <c r="L1440" i="1"/>
  <c r="J1446" i="1"/>
  <c r="N1443" i="1"/>
  <c r="K1440" i="1"/>
  <c r="I1444" i="1"/>
  <c r="J1447" i="1"/>
  <c r="O1304" i="1"/>
  <c r="O1303" i="1"/>
  <c r="L1310" i="1"/>
  <c r="L1308" i="1"/>
  <c r="K1310" i="1"/>
  <c r="K1308" i="1"/>
  <c r="N1308" i="1"/>
  <c r="J1305" i="1"/>
  <c r="J1306" i="1"/>
  <c r="L1306" i="1"/>
  <c r="L1303" i="1"/>
  <c r="K1304" i="1"/>
  <c r="O1442" i="1"/>
  <c r="O1447" i="1"/>
  <c r="K1441" i="1"/>
  <c r="J1440" i="1"/>
  <c r="K1446" i="1"/>
  <c r="I1443" i="1"/>
  <c r="N1447" i="1"/>
  <c r="L1441" i="1"/>
  <c r="I1440" i="1"/>
  <c r="J1443" i="1"/>
  <c r="L1443" i="1"/>
  <c r="N1446" i="1"/>
  <c r="O1309" i="1"/>
  <c r="O1305" i="1"/>
  <c r="J1310" i="1"/>
  <c r="J1307" i="1"/>
  <c r="L1309" i="1"/>
  <c r="K1306" i="1"/>
  <c r="N1303" i="1"/>
  <c r="J1303" i="1"/>
  <c r="J1308" i="1"/>
  <c r="I1310" i="1"/>
  <c r="J1304" i="1"/>
  <c r="O1440" i="1"/>
  <c r="O1443" i="1"/>
  <c r="I1442" i="1"/>
  <c r="K1447" i="1"/>
  <c r="N1442" i="1"/>
  <c r="L1447" i="1"/>
  <c r="I1445" i="1"/>
  <c r="J1445" i="1"/>
  <c r="I1447" i="1"/>
  <c r="K1444" i="1"/>
  <c r="N1440" i="1"/>
  <c r="K1445" i="1"/>
  <c r="O1306" i="1"/>
  <c r="O1307" i="1"/>
  <c r="N1306" i="1"/>
  <c r="J1309" i="1"/>
  <c r="K1307" i="1"/>
  <c r="L1305" i="1"/>
  <c r="L1304" i="1"/>
  <c r="N1307" i="1"/>
  <c r="K1309" i="1"/>
  <c r="N1305" i="1"/>
  <c r="O1445" i="1"/>
  <c r="O1446" i="1"/>
  <c r="L1445" i="1"/>
  <c r="N1444" i="1"/>
  <c r="K1443" i="1"/>
  <c r="J1441" i="1"/>
  <c r="N1441" i="1"/>
  <c r="I1441" i="1"/>
  <c r="J1442" i="1"/>
  <c r="I1446" i="1"/>
  <c r="L1444" i="1"/>
  <c r="O1308" i="1"/>
  <c r="O1310" i="1"/>
  <c r="K1305" i="1"/>
  <c r="L1307" i="1"/>
  <c r="N1310" i="1"/>
  <c r="K1303" i="1"/>
  <c r="N1309" i="1"/>
  <c r="N1304" i="1"/>
  <c r="I776" i="33"/>
  <c r="F779" i="33"/>
  <c r="E780" i="33"/>
  <c r="E775" i="33"/>
  <c r="O30" i="1"/>
  <c r="O38" i="1" s="1"/>
  <c r="O31" i="1"/>
  <c r="O39" i="1" s="1"/>
  <c r="J314" i="33" s="1"/>
  <c r="N28" i="1"/>
  <c r="N36" i="1" s="1"/>
  <c r="K26" i="1"/>
  <c r="K34" i="1" s="1"/>
  <c r="N26" i="1"/>
  <c r="N34" i="1" s="1"/>
  <c r="L27" i="1"/>
  <c r="J32" i="1"/>
  <c r="K33" i="1"/>
  <c r="I33" i="1"/>
  <c r="O26" i="1"/>
  <c r="O34" i="1" s="1"/>
  <c r="O27" i="1"/>
  <c r="J26" i="1"/>
  <c r="N27" i="1"/>
  <c r="N35" i="1" s="1"/>
  <c r="I310" i="33" s="1"/>
  <c r="K27" i="1"/>
  <c r="K35" i="1" s="1"/>
  <c r="K32" i="1"/>
  <c r="K40" i="1" s="1"/>
  <c r="N32" i="1"/>
  <c r="J30" i="1"/>
  <c r="J38" i="1" s="1"/>
  <c r="J33" i="1"/>
  <c r="J41" i="1" s="1"/>
  <c r="K28" i="1"/>
  <c r="K36" i="1" s="1"/>
  <c r="N33" i="1"/>
  <c r="N41" i="1" s="1"/>
  <c r="O32" i="1"/>
  <c r="O40" i="1" s="1"/>
  <c r="O33" i="1"/>
  <c r="O41" i="1" s="1"/>
  <c r="J27" i="1"/>
  <c r="J35" i="1" s="1"/>
  <c r="L30" i="1"/>
  <c r="K29" i="1"/>
  <c r="K37" i="1" s="1"/>
  <c r="I28" i="1"/>
  <c r="L33" i="1"/>
  <c r="L41" i="1" s="1"/>
  <c r="J31" i="1"/>
  <c r="J39" i="1" s="1"/>
  <c r="N30" i="1"/>
  <c r="N38" i="1" s="1"/>
  <c r="L26" i="1"/>
  <c r="L34" i="1" s="1"/>
  <c r="K30" i="1"/>
  <c r="K38" i="1" s="1"/>
  <c r="N31" i="1"/>
  <c r="N39" i="1" s="1"/>
  <c r="O28" i="1"/>
  <c r="O36" i="1" s="1"/>
  <c r="O29" i="1"/>
  <c r="O37" i="1" s="1"/>
  <c r="L31" i="1"/>
  <c r="L39" i="1" s="1"/>
  <c r="L32" i="1"/>
  <c r="J29" i="1"/>
  <c r="J37" i="1" s="1"/>
  <c r="L29" i="1"/>
  <c r="L37" i="1" s="1"/>
  <c r="H312" i="33" s="1"/>
  <c r="N29" i="1"/>
  <c r="N37" i="1" s="1"/>
  <c r="K31" i="1"/>
  <c r="K39" i="1" s="1"/>
  <c r="L28" i="1"/>
  <c r="L36" i="1" s="1"/>
  <c r="P33" i="1"/>
  <c r="P28" i="1"/>
  <c r="P32" i="1"/>
  <c r="P26" i="1"/>
  <c r="P30" i="1"/>
  <c r="P31" i="1"/>
  <c r="P29" i="1"/>
  <c r="P27" i="1"/>
  <c r="J782" i="33"/>
  <c r="F782" i="33"/>
  <c r="J776" i="33"/>
  <c r="I780" i="33"/>
  <c r="G782" i="33"/>
  <c r="O1373" i="1"/>
  <c r="K1374" i="1"/>
  <c r="J1369" i="1"/>
  <c r="J1047" i="1"/>
  <c r="K1021" i="1"/>
  <c r="K1372" i="1"/>
  <c r="K1045" i="1"/>
  <c r="L1051" i="1"/>
  <c r="O1326" i="1"/>
  <c r="L1323" i="1"/>
  <c r="O1413" i="1"/>
  <c r="I1323" i="1"/>
  <c r="L1025" i="1"/>
  <c r="K1371" i="1"/>
  <c r="I1368" i="1"/>
  <c r="N1369" i="1"/>
  <c r="K1047" i="1"/>
  <c r="K1051" i="1"/>
  <c r="O1357" i="1"/>
  <c r="O1324" i="1"/>
  <c r="K1341" i="1"/>
  <c r="K1340" i="1"/>
  <c r="L1408" i="1"/>
  <c r="J1355" i="1"/>
  <c r="I1357" i="1"/>
  <c r="N1425" i="1"/>
  <c r="N1410" i="1"/>
  <c r="L1338" i="1"/>
  <c r="J1415" i="1"/>
  <c r="N1408" i="1"/>
  <c r="O1027" i="1"/>
  <c r="N1371" i="1"/>
  <c r="L1052" i="1"/>
  <c r="O1046" i="1"/>
  <c r="J1356" i="1"/>
  <c r="N1429" i="1"/>
  <c r="K1355" i="1"/>
  <c r="O1429" i="1"/>
  <c r="K1338" i="1"/>
  <c r="O1369" i="1"/>
  <c r="O1048" i="1"/>
  <c r="O1323" i="1"/>
  <c r="L1429" i="1"/>
  <c r="N1413" i="1"/>
  <c r="J1338" i="1"/>
  <c r="L1374" i="1"/>
  <c r="N1368" i="1"/>
  <c r="J1367" i="1"/>
  <c r="I1370" i="1"/>
  <c r="J1048" i="1"/>
  <c r="J1052" i="1"/>
  <c r="O1353" i="1"/>
  <c r="O1356" i="1"/>
  <c r="I1321" i="1"/>
  <c r="J1340" i="1"/>
  <c r="K1319" i="1"/>
  <c r="J1339" i="1"/>
  <c r="N1326" i="1"/>
  <c r="O1424" i="1"/>
  <c r="L1341" i="1"/>
  <c r="J1337" i="1"/>
  <c r="K1326" i="1"/>
  <c r="O1021" i="1"/>
  <c r="K1025" i="1"/>
  <c r="J1026" i="1"/>
  <c r="K1027" i="1"/>
  <c r="J1022" i="1"/>
  <c r="J1023" i="1"/>
  <c r="I1023" i="1"/>
  <c r="I1027" i="1"/>
  <c r="N1022" i="1"/>
  <c r="J1027" i="1"/>
  <c r="L1021" i="1"/>
  <c r="O1026" i="1"/>
  <c r="O1023" i="1"/>
  <c r="L1339" i="1"/>
  <c r="K1413" i="1"/>
  <c r="L1411" i="1"/>
  <c r="L1353" i="1"/>
  <c r="K1352" i="1"/>
  <c r="J1319" i="1"/>
  <c r="N1324" i="1"/>
  <c r="L1337" i="1"/>
  <c r="K1324" i="1"/>
  <c r="L1342" i="1"/>
  <c r="K1425" i="1"/>
  <c r="I1335" i="1"/>
  <c r="K1408" i="1"/>
  <c r="L1355" i="1"/>
  <c r="K1412" i="1"/>
  <c r="N1338" i="1"/>
  <c r="K1336" i="1"/>
  <c r="J1341" i="1"/>
  <c r="N1351" i="1"/>
  <c r="N1352" i="1"/>
  <c r="N1411" i="1"/>
  <c r="O1411" i="1"/>
  <c r="O1414" i="1"/>
  <c r="O1425" i="1"/>
  <c r="N1322" i="1"/>
  <c r="L1428" i="1"/>
  <c r="I1354" i="1"/>
  <c r="L1352" i="1"/>
  <c r="J1025" i="1"/>
  <c r="N1025" i="1"/>
  <c r="L1028" i="1"/>
  <c r="I1021" i="1"/>
  <c r="L1023" i="1"/>
  <c r="N1023" i="1"/>
  <c r="K1026" i="1"/>
  <c r="O1022" i="1"/>
  <c r="O1025" i="1"/>
  <c r="L1320" i="1"/>
  <c r="N1337" i="1"/>
  <c r="L1430" i="1"/>
  <c r="J1342" i="1"/>
  <c r="N1431" i="1"/>
  <c r="N1354" i="1"/>
  <c r="L1356" i="1"/>
  <c r="L1414" i="1"/>
  <c r="J1326" i="1"/>
  <c r="K1410" i="1"/>
  <c r="I1356" i="1"/>
  <c r="N1415" i="1"/>
  <c r="L1413" i="1"/>
  <c r="J1352" i="1"/>
  <c r="J1335" i="1"/>
  <c r="N1430" i="1"/>
  <c r="K1409" i="1"/>
  <c r="O1415" i="1"/>
  <c r="O1409" i="1"/>
  <c r="O1427" i="1"/>
  <c r="O1430" i="1"/>
  <c r="O1428" i="1"/>
  <c r="N1358" i="1"/>
  <c r="K1321" i="1"/>
  <c r="N1412" i="1"/>
  <c r="I1324" i="1"/>
  <c r="K1323" i="1"/>
  <c r="K1426" i="1"/>
  <c r="K1427" i="1"/>
  <c r="K1325" i="1"/>
  <c r="L1325" i="1"/>
  <c r="K1339" i="1"/>
  <c r="L1326" i="1"/>
  <c r="N1320" i="1"/>
  <c r="J1357" i="1"/>
  <c r="N1428" i="1"/>
  <c r="K1358" i="1"/>
  <c r="J1429" i="1"/>
  <c r="L1321" i="1"/>
  <c r="J1354" i="1"/>
  <c r="J1431" i="1"/>
  <c r="L1409" i="1"/>
  <c r="O1337" i="1"/>
  <c r="O1325" i="1"/>
  <c r="O1352" i="1"/>
  <c r="L1022" i="1"/>
  <c r="K1024" i="1"/>
  <c r="N1027" i="1"/>
  <c r="O1024" i="1"/>
  <c r="J1351" i="1"/>
  <c r="K1353" i="1"/>
  <c r="N1341" i="1"/>
  <c r="J1409" i="1"/>
  <c r="K1354" i="1"/>
  <c r="J1336" i="1"/>
  <c r="J1324" i="1"/>
  <c r="L1410" i="1"/>
  <c r="N1357" i="1"/>
  <c r="K1415" i="1"/>
  <c r="L1427" i="1"/>
  <c r="O1408" i="1"/>
  <c r="O1410" i="1"/>
  <c r="N1353" i="1"/>
  <c r="L1351" i="1"/>
  <c r="L1415" i="1"/>
  <c r="K1430" i="1"/>
  <c r="J1320" i="1"/>
  <c r="L1335" i="1"/>
  <c r="N1340" i="1"/>
  <c r="N1356" i="1"/>
  <c r="N1342" i="1"/>
  <c r="K1431" i="1"/>
  <c r="J1321" i="1"/>
  <c r="K1351" i="1"/>
  <c r="O1342" i="1"/>
  <c r="O1339" i="1"/>
  <c r="O1358" i="1"/>
  <c r="O1351" i="1"/>
  <c r="O1354" i="1"/>
  <c r="O1322" i="1"/>
  <c r="L1048" i="1"/>
  <c r="L1049" i="1"/>
  <c r="N1052" i="1"/>
  <c r="O1050" i="1"/>
  <c r="O1047" i="1"/>
  <c r="J1049" i="1"/>
  <c r="N1047" i="1"/>
  <c r="J1050" i="1"/>
  <c r="N1045" i="1"/>
  <c r="N1370" i="1"/>
  <c r="I1367" i="1"/>
  <c r="J1368" i="1"/>
  <c r="I1369" i="1"/>
  <c r="L1367" i="1"/>
  <c r="L1368" i="1"/>
  <c r="L1373" i="1"/>
  <c r="J1372" i="1"/>
  <c r="N1372" i="1"/>
  <c r="J1371" i="1"/>
  <c r="I1373" i="1"/>
  <c r="O1371" i="1"/>
  <c r="O1370" i="1"/>
  <c r="L1027" i="1"/>
  <c r="N1021" i="1"/>
  <c r="K1023" i="1"/>
  <c r="N1028" i="1"/>
  <c r="K1022" i="1"/>
  <c r="O1028" i="1"/>
  <c r="N1336" i="1"/>
  <c r="J1325" i="1"/>
  <c r="J1322" i="1"/>
  <c r="K1414" i="1"/>
  <c r="K1322" i="1"/>
  <c r="L1424" i="1"/>
  <c r="L1336" i="1"/>
  <c r="K1411" i="1"/>
  <c r="N1426" i="1"/>
  <c r="L1322" i="1"/>
  <c r="L1340" i="1"/>
  <c r="N1323" i="1"/>
  <c r="O1431" i="1"/>
  <c r="O1426" i="1"/>
  <c r="N1325" i="1"/>
  <c r="K1428" i="1"/>
  <c r="L1412" i="1"/>
  <c r="K1335" i="1"/>
  <c r="J1425" i="1"/>
  <c r="K1337" i="1"/>
  <c r="N1339" i="1"/>
  <c r="I1355" i="1"/>
  <c r="N1409" i="1"/>
  <c r="I1339" i="1"/>
  <c r="K1429" i="1"/>
  <c r="L1357" i="1"/>
  <c r="O1336" i="1"/>
  <c r="O1338" i="1"/>
  <c r="O1320" i="1"/>
  <c r="O1319" i="1"/>
  <c r="O1341" i="1"/>
  <c r="K1049" i="1"/>
  <c r="K1046" i="1"/>
  <c r="L1050" i="1"/>
  <c r="N1046" i="1"/>
  <c r="O1051" i="1"/>
  <c r="O1049" i="1"/>
  <c r="K1048" i="1"/>
  <c r="L1046" i="1"/>
  <c r="L1047" i="1"/>
  <c r="J1045" i="1"/>
  <c r="N1373" i="1"/>
  <c r="J1370" i="1"/>
  <c r="L1371" i="1"/>
  <c r="L1372" i="1"/>
  <c r="L1370" i="1"/>
  <c r="J1374" i="1"/>
  <c r="I1371" i="1"/>
  <c r="N1367" i="1"/>
  <c r="J1373" i="1"/>
  <c r="O1374" i="1"/>
  <c r="O1372" i="1"/>
  <c r="I1028" i="1"/>
  <c r="O1367" i="1"/>
  <c r="L1369" i="1"/>
  <c r="K1369" i="1"/>
  <c r="K1373" i="1"/>
  <c r="K1368" i="1"/>
  <c r="N1051" i="1"/>
  <c r="L1045" i="1"/>
  <c r="O1052" i="1"/>
  <c r="J1051" i="1"/>
  <c r="J1046" i="1"/>
  <c r="O1340" i="1"/>
  <c r="O1321" i="1"/>
  <c r="K1342" i="1"/>
  <c r="N1355" i="1"/>
  <c r="L1426" i="1"/>
  <c r="J1427" i="1"/>
  <c r="L1431" i="1"/>
  <c r="N1427" i="1"/>
  <c r="L1319" i="1"/>
  <c r="J1323" i="1"/>
  <c r="N1424" i="1"/>
  <c r="J1358" i="1"/>
  <c r="N1335" i="1"/>
  <c r="K1028" i="1"/>
  <c r="L1026" i="1"/>
  <c r="N1026" i="1"/>
  <c r="O1368" i="1"/>
  <c r="I1372" i="1"/>
  <c r="K1370" i="1"/>
  <c r="N1374" i="1"/>
  <c r="K1367" i="1"/>
  <c r="I1374" i="1"/>
  <c r="N1050" i="1"/>
  <c r="N1048" i="1"/>
  <c r="O1045" i="1"/>
  <c r="K1050" i="1"/>
  <c r="N1049" i="1"/>
  <c r="O1355" i="1"/>
  <c r="O1335" i="1"/>
  <c r="K1424" i="1"/>
  <c r="K1357" i="1"/>
  <c r="L1425" i="1"/>
  <c r="K1356" i="1"/>
  <c r="N1321" i="1"/>
  <c r="J1353" i="1"/>
  <c r="L1354" i="1"/>
  <c r="I1353" i="1"/>
  <c r="O1412" i="1"/>
  <c r="N1319" i="1"/>
  <c r="L1324" i="1"/>
  <c r="L1358" i="1"/>
  <c r="K1320" i="1"/>
  <c r="N1414" i="1"/>
  <c r="L1024" i="1"/>
  <c r="N1024" i="1"/>
  <c r="J1024" i="1"/>
  <c r="I777" i="33"/>
  <c r="I781" i="33"/>
  <c r="H776" i="33"/>
  <c r="F780" i="33"/>
  <c r="F775" i="33"/>
  <c r="I779" i="33"/>
  <c r="H778" i="33"/>
  <c r="J778" i="33"/>
  <c r="F776" i="33"/>
  <c r="E778" i="33"/>
  <c r="E777" i="33"/>
  <c r="G777" i="33"/>
  <c r="J780" i="33"/>
  <c r="H781" i="33"/>
  <c r="J779" i="33"/>
  <c r="I778" i="33"/>
  <c r="E779" i="33"/>
  <c r="F777" i="33"/>
  <c r="G779" i="33"/>
  <c r="G780" i="33"/>
  <c r="I782" i="33"/>
  <c r="H782" i="33"/>
  <c r="G778" i="33"/>
  <c r="H777" i="33"/>
  <c r="H780" i="33"/>
  <c r="E781" i="33"/>
  <c r="J777" i="33"/>
  <c r="F778" i="33"/>
  <c r="H779" i="33"/>
  <c r="G781" i="33"/>
  <c r="I775" i="33"/>
  <c r="H775" i="33"/>
  <c r="J775" i="33"/>
  <c r="P1028" i="1"/>
  <c r="P1027" i="1"/>
  <c r="P1024" i="1"/>
  <c r="P1026" i="1"/>
  <c r="P1025" i="1"/>
  <c r="P1022" i="1"/>
  <c r="P1021" i="1"/>
  <c r="P1023" i="1"/>
  <c r="N709" i="1"/>
  <c r="L705" i="1"/>
  <c r="N703" i="1"/>
  <c r="M3925" i="1"/>
  <c r="K709" i="1"/>
  <c r="N705" i="1"/>
  <c r="L709" i="1"/>
  <c r="J710" i="1"/>
  <c r="K706" i="1"/>
  <c r="I706" i="1"/>
  <c r="N706" i="1"/>
  <c r="K707" i="1"/>
  <c r="L703" i="1"/>
  <c r="I709" i="1"/>
  <c r="K703" i="1"/>
  <c r="K708" i="1"/>
  <c r="O709" i="1"/>
  <c r="I707" i="1"/>
  <c r="N707" i="1"/>
  <c r="O703" i="1"/>
  <c r="I704" i="1"/>
  <c r="I708" i="1"/>
  <c r="J704" i="1"/>
  <c r="O704" i="1"/>
  <c r="O705" i="1"/>
  <c r="O707" i="1"/>
  <c r="J705" i="1"/>
  <c r="I710" i="1"/>
  <c r="J703" i="1"/>
  <c r="N704" i="1"/>
  <c r="L704" i="1"/>
  <c r="O708" i="1"/>
  <c r="L706" i="1"/>
  <c r="J706" i="1"/>
  <c r="L710" i="1"/>
  <c r="J707" i="1"/>
  <c r="J708" i="1"/>
  <c r="K710" i="1"/>
  <c r="O706" i="1"/>
  <c r="N708" i="1"/>
  <c r="N710" i="1"/>
  <c r="K705" i="1"/>
  <c r="K704" i="1"/>
  <c r="J709" i="1"/>
  <c r="L708" i="1"/>
  <c r="O710" i="1"/>
  <c r="L707" i="1"/>
  <c r="I958" i="1"/>
  <c r="I954" i="1"/>
  <c r="I148" i="1"/>
  <c r="I151" i="1"/>
  <c r="O1434" i="1"/>
  <c r="K1328" i="1"/>
  <c r="L1333" i="1"/>
  <c r="K1318" i="1"/>
  <c r="J1347" i="1"/>
  <c r="J1318" i="1"/>
  <c r="N1366" i="1"/>
  <c r="N1405" i="1"/>
  <c r="O1344" i="1"/>
  <c r="N1295" i="1"/>
  <c r="J1295" i="1"/>
  <c r="J1299" i="1"/>
  <c r="N1434" i="1"/>
  <c r="K1311" i="1"/>
  <c r="N1344" i="1"/>
  <c r="O1296" i="1"/>
  <c r="O1312" i="1"/>
  <c r="O1360" i="1"/>
  <c r="I1329" i="1"/>
  <c r="K1366" i="1"/>
  <c r="L1298" i="1"/>
  <c r="L1345" i="1"/>
  <c r="N1439" i="1"/>
  <c r="I1346" i="1"/>
  <c r="N1296" i="1"/>
  <c r="K1329" i="1"/>
  <c r="I1297" i="1"/>
  <c r="K1421" i="1"/>
  <c r="L1363" i="1"/>
  <c r="K1300" i="1"/>
  <c r="N1314" i="1"/>
  <c r="O1418" i="1"/>
  <c r="O1407" i="1"/>
  <c r="N1334" i="1"/>
  <c r="L1365" i="1"/>
  <c r="J1327" i="1"/>
  <c r="L1301" i="1"/>
  <c r="L1329" i="1"/>
  <c r="L1297" i="1"/>
  <c r="I1296" i="1"/>
  <c r="O1311" i="1"/>
  <c r="J1297" i="1"/>
  <c r="N1433" i="1"/>
  <c r="L1348" i="1"/>
  <c r="K1435" i="1"/>
  <c r="N1402" i="1"/>
  <c r="N1436" i="1"/>
  <c r="O1419" i="1"/>
  <c r="O1423" i="1"/>
  <c r="J1314" i="1"/>
  <c r="K1313" i="1"/>
  <c r="N1312" i="1"/>
  <c r="I1314" i="1"/>
  <c r="K1416" i="1"/>
  <c r="L1400" i="1"/>
  <c r="O1301" i="1"/>
  <c r="O1348" i="1"/>
  <c r="L1346" i="1"/>
  <c r="K1334" i="1"/>
  <c r="K1349" i="1"/>
  <c r="J1402" i="1"/>
  <c r="N1362" i="1"/>
  <c r="K1332" i="1"/>
  <c r="J1317" i="1"/>
  <c r="K1345" i="1"/>
  <c r="L1433" i="1"/>
  <c r="N1363" i="1"/>
  <c r="O1432" i="1"/>
  <c r="K1437" i="1"/>
  <c r="L1423" i="1"/>
  <c r="L1296" i="1"/>
  <c r="K1401" i="1"/>
  <c r="N1350" i="1"/>
  <c r="P1423" i="1"/>
  <c r="P1412" i="1"/>
  <c r="P1421" i="1"/>
  <c r="P1419" i="1"/>
  <c r="P1417" i="1"/>
  <c r="P1415" i="1"/>
  <c r="P1407" i="1"/>
  <c r="P1414" i="1"/>
  <c r="P1411" i="1"/>
  <c r="P1420" i="1"/>
  <c r="P1439" i="1"/>
  <c r="P1437" i="1"/>
  <c r="P1433" i="1"/>
  <c r="P1422" i="1"/>
  <c r="P1438" i="1"/>
  <c r="P1434" i="1"/>
  <c r="P1416" i="1"/>
  <c r="P1435" i="1"/>
  <c r="P1431" i="1"/>
  <c r="P1418" i="1"/>
  <c r="P1413" i="1"/>
  <c r="P1410" i="1"/>
  <c r="P1436" i="1"/>
  <c r="P1432" i="1"/>
  <c r="P1428" i="1"/>
  <c r="P1430" i="1"/>
  <c r="P1427" i="1"/>
  <c r="P1402" i="1"/>
  <c r="P1406" i="1"/>
  <c r="P1409" i="1"/>
  <c r="P1401" i="1"/>
  <c r="P1405" i="1"/>
  <c r="P1400" i="1"/>
  <c r="P1429" i="1"/>
  <c r="P1408" i="1"/>
  <c r="P1403" i="1"/>
  <c r="P1424" i="1"/>
  <c r="P1425" i="1"/>
  <c r="P1426" i="1"/>
  <c r="P1404" i="1"/>
  <c r="M1155" i="1"/>
  <c r="M1218" i="1"/>
  <c r="O1317" i="1"/>
  <c r="O1345" i="1"/>
  <c r="O1299" i="1"/>
  <c r="O1297" i="1"/>
  <c r="O1332" i="1"/>
  <c r="O1333" i="1"/>
  <c r="O1330" i="1"/>
  <c r="O1362" i="1"/>
  <c r="O1364" i="1"/>
  <c r="O1349" i="1"/>
  <c r="O1350" i="1"/>
  <c r="K1296" i="1"/>
  <c r="K1316" i="1"/>
  <c r="K1343" i="1"/>
  <c r="K1364" i="1"/>
  <c r="L1359" i="1"/>
  <c r="L1416" i="1"/>
  <c r="J1329" i="1"/>
  <c r="J1312" i="1"/>
  <c r="J1361" i="1"/>
  <c r="J1365" i="1"/>
  <c r="N1407" i="1"/>
  <c r="N1437" i="1"/>
  <c r="N1422" i="1"/>
  <c r="L1360" i="1"/>
  <c r="L1434" i="1"/>
  <c r="K1350" i="1"/>
  <c r="K1298" i="1"/>
  <c r="N1318" i="1"/>
  <c r="N1346" i="1"/>
  <c r="N1313" i="1"/>
  <c r="K1362" i="1"/>
  <c r="I1366" i="1"/>
  <c r="K1301" i="1"/>
  <c r="L1332" i="1"/>
  <c r="L1314" i="1"/>
  <c r="K1347" i="1"/>
  <c r="I1318" i="1"/>
  <c r="N1404" i="1"/>
  <c r="N1416" i="1"/>
  <c r="L1364" i="1"/>
  <c r="L1418" i="1"/>
  <c r="J1300" i="1"/>
  <c r="J1359" i="1"/>
  <c r="N1299" i="1"/>
  <c r="N1332" i="1"/>
  <c r="N1300" i="1"/>
  <c r="O1405" i="1"/>
  <c r="O1417" i="1"/>
  <c r="O1420" i="1"/>
  <c r="O1438" i="1"/>
  <c r="O1433" i="1"/>
  <c r="O1436" i="1"/>
  <c r="J1420" i="1"/>
  <c r="L1328" i="1"/>
  <c r="N1298" i="1"/>
  <c r="J1364" i="1"/>
  <c r="L1402" i="1"/>
  <c r="I1360" i="1"/>
  <c r="L1295" i="1"/>
  <c r="K1360" i="1"/>
  <c r="N1311" i="1"/>
  <c r="N1331" i="1"/>
  <c r="I1313" i="1"/>
  <c r="L1419" i="1"/>
  <c r="J1313" i="1"/>
  <c r="J1311" i="1"/>
  <c r="J1315" i="1"/>
  <c r="L1437" i="1"/>
  <c r="N1423" i="1"/>
  <c r="L1407" i="1"/>
  <c r="J1334" i="1"/>
  <c r="L1318" i="1"/>
  <c r="N1330" i="1"/>
  <c r="J1348" i="1"/>
  <c r="L1435" i="1"/>
  <c r="I1350" i="1"/>
  <c r="J1301" i="1"/>
  <c r="L1349" i="1"/>
  <c r="J1362" i="1"/>
  <c r="N1347" i="1"/>
  <c r="L1417" i="1"/>
  <c r="K1312" i="1"/>
  <c r="N1316" i="1"/>
  <c r="O1313" i="1"/>
  <c r="O1343" i="1"/>
  <c r="O1300" i="1"/>
  <c r="O1331" i="1"/>
  <c r="O1328" i="1"/>
  <c r="O1329" i="1"/>
  <c r="O1361" i="1"/>
  <c r="O1359" i="1"/>
  <c r="O1334" i="1"/>
  <c r="O1346" i="1"/>
  <c r="O1295" i="1"/>
  <c r="O1347" i="1"/>
  <c r="J1328" i="1"/>
  <c r="L1347" i="1"/>
  <c r="L1315" i="1"/>
  <c r="J1331" i="1"/>
  <c r="L1439" i="1"/>
  <c r="I1328" i="1"/>
  <c r="L1312" i="1"/>
  <c r="K1299" i="1"/>
  <c r="J1298" i="1"/>
  <c r="N1419" i="1"/>
  <c r="L1316" i="1"/>
  <c r="I1302" i="1"/>
  <c r="I1361" i="1"/>
  <c r="N1302" i="1"/>
  <c r="N1343" i="1"/>
  <c r="N1361" i="1"/>
  <c r="L1438" i="1"/>
  <c r="J1345" i="1"/>
  <c r="L1405" i="1"/>
  <c r="K1344" i="1"/>
  <c r="J1332" i="1"/>
  <c r="K1423" i="1"/>
  <c r="I1312" i="1"/>
  <c r="N1417" i="1"/>
  <c r="N1401" i="1"/>
  <c r="L1299" i="1"/>
  <c r="L1302" i="1"/>
  <c r="K1405" i="1"/>
  <c r="N1329" i="1"/>
  <c r="N1327" i="1"/>
  <c r="N1364" i="1"/>
  <c r="O1401" i="1"/>
  <c r="O1416" i="1"/>
  <c r="O1435" i="1"/>
  <c r="O1404" i="1"/>
  <c r="O1437" i="1"/>
  <c r="O1400" i="1"/>
  <c r="O1439" i="1"/>
  <c r="L1350" i="1"/>
  <c r="N1403" i="1"/>
  <c r="K1363" i="1"/>
  <c r="L1334" i="1"/>
  <c r="K1434" i="1"/>
  <c r="I1345" i="1"/>
  <c r="L1344" i="1"/>
  <c r="N1365" i="1"/>
  <c r="N1297" i="1"/>
  <c r="K1365" i="1"/>
  <c r="K1439" i="1"/>
  <c r="L1311" i="1"/>
  <c r="I1344" i="1"/>
  <c r="K1317" i="1"/>
  <c r="L1404" i="1"/>
  <c r="K1295" i="1"/>
  <c r="L1403" i="1"/>
  <c r="K1403" i="1"/>
  <c r="K1436" i="1"/>
  <c r="K1330" i="1"/>
  <c r="N1348" i="1"/>
  <c r="N1345" i="1"/>
  <c r="K1438" i="1"/>
  <c r="N1400" i="1"/>
  <c r="K1333" i="1"/>
  <c r="J1363" i="1"/>
  <c r="L1366" i="1"/>
  <c r="J1366" i="1"/>
  <c r="K1315" i="1"/>
  <c r="J1343" i="1"/>
  <c r="N1315" i="1"/>
  <c r="K1346" i="1"/>
  <c r="O1298" i="1"/>
  <c r="O1315" i="1"/>
  <c r="O1327" i="1"/>
  <c r="O1316" i="1"/>
  <c r="O1314" i="1"/>
  <c r="O1365" i="1"/>
  <c r="O1363" i="1"/>
  <c r="O1366" i="1"/>
  <c r="O1302" i="1"/>
  <c r="O1318" i="1"/>
  <c r="I1334" i="1"/>
  <c r="J1350" i="1"/>
  <c r="L1362" i="1"/>
  <c r="L1422" i="1"/>
  <c r="L1331" i="1"/>
  <c r="K1297" i="1"/>
  <c r="N1435" i="1"/>
  <c r="L1327" i="1"/>
  <c r="J1333" i="1"/>
  <c r="N1301" i="1"/>
  <c r="N1328" i="1"/>
  <c r="L1343" i="1"/>
  <c r="L1300" i="1"/>
  <c r="L1421" i="1"/>
  <c r="K1432" i="1"/>
  <c r="L1432" i="1"/>
  <c r="N1406" i="1"/>
  <c r="N1438" i="1"/>
  <c r="K1314" i="1"/>
  <c r="J1349" i="1"/>
  <c r="N1317" i="1"/>
  <c r="O1422" i="1"/>
  <c r="O1421" i="1"/>
  <c r="O1403" i="1"/>
  <c r="O1406" i="1"/>
  <c r="O1402" i="1"/>
  <c r="K1327" i="1"/>
  <c r="J1302" i="1"/>
  <c r="J1346" i="1"/>
  <c r="N1360" i="1"/>
  <c r="K1348" i="1"/>
  <c r="N1421" i="1"/>
  <c r="K1407" i="1"/>
  <c r="J1344" i="1"/>
  <c r="K1361" i="1"/>
  <c r="L1401" i="1"/>
  <c r="N1333" i="1"/>
  <c r="K1331" i="1"/>
  <c r="L1436" i="1"/>
  <c r="N1418" i="1"/>
  <c r="K1302" i="1"/>
  <c r="K1433" i="1"/>
  <c r="L1317" i="1"/>
  <c r="L1361" i="1"/>
  <c r="N1432" i="1"/>
  <c r="K1359" i="1"/>
  <c r="L1330" i="1"/>
  <c r="J1360" i="1"/>
  <c r="N1349" i="1"/>
  <c r="L1313" i="1"/>
  <c r="N1420" i="1"/>
  <c r="J1330" i="1"/>
  <c r="J1316" i="1"/>
  <c r="L1420" i="1"/>
  <c r="L1406" i="1"/>
  <c r="J1296" i="1"/>
  <c r="N1359" i="1"/>
  <c r="M1234" i="1"/>
  <c r="P1318" i="1"/>
  <c r="P1302" i="1"/>
  <c r="P1315" i="1"/>
  <c r="P1311" i="1"/>
  <c r="P1342" i="1"/>
  <c r="P1317" i="1"/>
  <c r="P1313" i="1"/>
  <c r="P1295" i="1"/>
  <c r="P1334" i="1"/>
  <c r="P1350" i="1"/>
  <c r="P1341" i="1"/>
  <c r="P1326" i="1"/>
  <c r="P1316" i="1"/>
  <c r="P1314" i="1"/>
  <c r="P1312" i="1"/>
  <c r="P1310" i="1"/>
  <c r="P1297" i="1"/>
  <c r="P1340" i="1"/>
  <c r="P1365" i="1"/>
  <c r="P1364" i="1"/>
  <c r="P1363" i="1"/>
  <c r="P1362" i="1"/>
  <c r="P1361" i="1"/>
  <c r="P1360" i="1"/>
  <c r="P1359" i="1"/>
  <c r="P1358" i="1"/>
  <c r="P1296" i="1"/>
  <c r="P1325" i="1"/>
  <c r="P1357" i="1"/>
  <c r="P1356" i="1"/>
  <c r="P1355" i="1"/>
  <c r="P1354" i="1"/>
  <c r="P1353" i="1"/>
  <c r="P1352" i="1"/>
  <c r="P1351" i="1"/>
  <c r="P1320" i="1"/>
  <c r="P1319" i="1"/>
  <c r="P1366" i="1"/>
  <c r="P1323" i="1"/>
  <c r="P1327" i="1"/>
  <c r="P1331" i="1"/>
  <c r="P1343" i="1"/>
  <c r="P1338" i="1"/>
  <c r="P1301" i="1"/>
  <c r="P1349" i="1"/>
  <c r="P1306" i="1"/>
  <c r="P1304" i="1"/>
  <c r="P1307" i="1"/>
  <c r="P1322" i="1"/>
  <c r="P1324" i="1"/>
  <c r="P1329" i="1"/>
  <c r="P1333" i="1"/>
  <c r="P1344" i="1"/>
  <c r="P1336" i="1"/>
  <c r="P1347" i="1"/>
  <c r="P1308" i="1"/>
  <c r="P1305" i="1"/>
  <c r="P1309" i="1"/>
  <c r="P1321" i="1"/>
  <c r="P1328" i="1"/>
  <c r="P1332" i="1"/>
  <c r="P1345" i="1"/>
  <c r="P1300" i="1"/>
  <c r="P1337" i="1"/>
  <c r="P1299" i="1"/>
  <c r="P1348" i="1"/>
  <c r="P1303" i="1"/>
  <c r="P1330" i="1"/>
  <c r="P1335" i="1"/>
  <c r="P1339" i="1"/>
  <c r="P1346" i="1"/>
  <c r="P1298" i="1"/>
  <c r="M1138" i="1"/>
  <c r="M1236" i="1"/>
  <c r="M1140" i="1"/>
  <c r="M1213" i="1"/>
  <c r="M1274" i="1"/>
  <c r="M1249" i="1"/>
  <c r="M1254" i="1"/>
  <c r="M1256" i="1"/>
  <c r="M1260" i="1"/>
  <c r="M1265" i="1"/>
  <c r="M1270" i="1"/>
  <c r="M1246" i="1"/>
  <c r="M1252" i="1"/>
  <c r="M1255" i="1"/>
  <c r="M1269" i="1"/>
  <c r="M1247" i="1"/>
  <c r="M1251" i="1"/>
  <c r="P1276" i="1"/>
  <c r="P1274" i="1"/>
  <c r="P1270" i="1"/>
  <c r="P1272" i="1"/>
  <c r="P1268" i="1"/>
  <c r="P1260" i="1"/>
  <c r="P1252" i="1"/>
  <c r="P1275" i="1"/>
  <c r="P1273" i="1"/>
  <c r="P1271" i="1"/>
  <c r="P1269" i="1"/>
  <c r="P1251" i="1"/>
  <c r="P1250" i="1"/>
  <c r="P1249" i="1"/>
  <c r="P1248" i="1"/>
  <c r="P1247" i="1"/>
  <c r="P1246" i="1"/>
  <c r="P1245" i="1"/>
  <c r="P1256" i="1"/>
  <c r="P1255" i="1"/>
  <c r="P1265" i="1"/>
  <c r="P1254" i="1"/>
  <c r="P1264" i="1"/>
  <c r="P1267" i="1"/>
  <c r="P1261" i="1"/>
  <c r="P1257" i="1"/>
  <c r="P1258" i="1"/>
  <c r="P1259" i="1"/>
  <c r="P1266" i="1"/>
  <c r="P1253" i="1"/>
  <c r="P1263" i="1"/>
  <c r="P1262" i="1"/>
  <c r="M1267" i="1"/>
  <c r="M1258" i="1"/>
  <c r="M1276" i="1"/>
  <c r="M1273" i="1"/>
  <c r="M1257" i="1"/>
  <c r="M1259" i="1"/>
  <c r="M1268" i="1"/>
  <c r="M1151" i="1"/>
  <c r="M1215" i="1"/>
  <c r="M1153" i="1"/>
  <c r="M1231" i="1"/>
  <c r="M3962" i="1"/>
  <c r="M1141" i="1"/>
  <c r="M1235" i="1"/>
  <c r="M1149" i="1"/>
  <c r="M1147" i="1"/>
  <c r="M1219" i="1"/>
  <c r="M1134" i="1"/>
  <c r="M1152" i="1"/>
  <c r="M1154" i="1"/>
  <c r="M1148" i="1"/>
  <c r="M1145" i="1"/>
  <c r="M1150" i="1"/>
  <c r="M1144" i="1"/>
  <c r="M1142" i="1"/>
  <c r="M1229" i="1"/>
  <c r="M1143" i="1"/>
  <c r="M1136" i="1"/>
  <c r="M1146" i="1"/>
  <c r="M1133" i="1"/>
  <c r="M1214" i="1"/>
  <c r="M1233" i="1"/>
  <c r="M1137" i="1"/>
  <c r="M3963" i="1"/>
  <c r="M1232" i="1"/>
  <c r="M1216" i="1"/>
  <c r="M1220" i="1"/>
  <c r="M1230" i="1"/>
  <c r="M1217" i="1"/>
  <c r="M1139" i="1"/>
  <c r="M1156" i="1"/>
  <c r="M1135" i="1"/>
  <c r="P1236" i="1"/>
  <c r="P1233" i="1"/>
  <c r="P1229" i="1"/>
  <c r="P1219" i="1"/>
  <c r="P1235" i="1"/>
  <c r="P1231" i="1"/>
  <c r="P1232" i="1"/>
  <c r="P1147" i="1"/>
  <c r="P1146" i="1"/>
  <c r="P1145" i="1"/>
  <c r="P1144" i="1"/>
  <c r="P1143" i="1"/>
  <c r="P1142" i="1"/>
  <c r="P1220" i="1"/>
  <c r="P1156" i="1"/>
  <c r="P1230" i="1"/>
  <c r="P1152" i="1"/>
  <c r="P1148" i="1"/>
  <c r="P1140" i="1"/>
  <c r="P1153" i="1"/>
  <c r="P1149" i="1"/>
  <c r="P1141" i="1"/>
  <c r="P1154" i="1"/>
  <c r="P1150" i="1"/>
  <c r="P1234" i="1"/>
  <c r="P1135" i="1"/>
  <c r="P1133" i="1"/>
  <c r="P1136" i="1"/>
  <c r="P1155" i="1"/>
  <c r="P1134" i="1"/>
  <c r="P1151" i="1"/>
  <c r="P1138" i="1"/>
  <c r="P1139" i="1"/>
  <c r="P1215" i="1"/>
  <c r="P1213" i="1"/>
  <c r="P1217" i="1"/>
  <c r="P1137" i="1"/>
  <c r="P1216" i="1"/>
  <c r="P1218" i="1"/>
  <c r="P1214" i="1"/>
  <c r="M3910" i="1"/>
  <c r="M3904" i="1"/>
  <c r="M3880" i="1"/>
  <c r="M3932" i="1"/>
  <c r="M3995" i="1"/>
  <c r="M3941" i="1"/>
  <c r="M3912" i="1"/>
  <c r="M3938" i="1"/>
  <c r="M3897" i="1"/>
  <c r="M3898" i="1"/>
  <c r="M3993" i="1"/>
  <c r="M3907" i="1"/>
  <c r="M3985" i="1"/>
  <c r="M3896" i="1"/>
  <c r="M3903" i="1"/>
  <c r="M3942" i="1"/>
  <c r="M3990" i="1"/>
  <c r="M3939" i="1"/>
  <c r="M3893" i="1"/>
  <c r="M3894" i="1"/>
  <c r="M3883" i="1"/>
  <c r="M3920" i="1"/>
  <c r="M3988" i="1"/>
  <c r="M3991" i="1"/>
  <c r="M3913" i="1"/>
  <c r="M3936" i="1"/>
  <c r="M3908" i="1"/>
  <c r="M3921" i="1"/>
  <c r="M3916" i="1"/>
  <c r="M3906" i="1"/>
  <c r="M3882" i="1"/>
  <c r="M3994" i="1"/>
  <c r="M3983" i="1"/>
  <c r="M3919" i="1"/>
  <c r="M3931" i="1"/>
  <c r="M3917" i="1"/>
  <c r="M3926" i="1"/>
  <c r="M3965" i="1"/>
  <c r="M3929" i="1"/>
  <c r="M3959" i="1"/>
  <c r="M3934" i="1"/>
  <c r="M3924" i="1"/>
  <c r="M3884" i="1"/>
  <c r="M3890" i="1"/>
  <c r="M3930" i="1"/>
  <c r="P4006" i="1"/>
  <c r="P4001" i="1"/>
  <c r="P3999" i="1"/>
  <c r="P4003" i="1"/>
  <c r="P4005" i="1"/>
  <c r="P4000" i="1"/>
  <c r="P4004" i="1"/>
  <c r="P4002" i="1"/>
  <c r="M3927" i="1"/>
  <c r="M3881" i="1"/>
  <c r="M3909" i="1"/>
  <c r="M3922" i="1"/>
  <c r="M3885" i="1"/>
  <c r="M3933" i="1"/>
  <c r="M3964" i="1"/>
  <c r="M3997" i="1"/>
  <c r="M3987" i="1"/>
  <c r="M3889" i="1"/>
  <c r="M3888" i="1"/>
  <c r="M3992" i="1"/>
  <c r="M3923" i="1"/>
  <c r="M3891" i="1"/>
  <c r="M3901" i="1"/>
  <c r="M3918" i="1"/>
  <c r="M3986" i="1"/>
  <c r="M3937" i="1"/>
  <c r="M3996" i="1"/>
  <c r="M3915" i="1"/>
  <c r="M3928" i="1"/>
  <c r="M3966" i="1"/>
  <c r="M3989" i="1"/>
  <c r="M3902" i="1"/>
  <c r="M3879" i="1"/>
  <c r="M3984" i="1"/>
  <c r="M3905" i="1"/>
  <c r="M3998" i="1"/>
  <c r="M3886" i="1"/>
  <c r="M3887" i="1"/>
  <c r="M3960" i="1"/>
  <c r="M3895" i="1"/>
  <c r="M3900" i="1"/>
  <c r="M3914" i="1"/>
  <c r="M3935" i="1"/>
  <c r="M3911" i="1"/>
  <c r="M3899" i="1"/>
  <c r="M3892" i="1"/>
  <c r="M3940" i="1"/>
  <c r="M3961" i="1"/>
  <c r="P3942" i="1"/>
  <c r="P3939" i="1"/>
  <c r="P3935" i="1"/>
  <c r="P3938" i="1"/>
  <c r="P3934" i="1"/>
  <c r="P3926" i="1"/>
  <c r="P3941" i="1"/>
  <c r="P3937" i="1"/>
  <c r="P3922" i="1"/>
  <c r="P3918" i="1"/>
  <c r="P3920" i="1"/>
  <c r="P3932" i="1"/>
  <c r="P3925" i="1"/>
  <c r="P3910" i="1"/>
  <c r="P3901" i="1"/>
  <c r="P3897" i="1"/>
  <c r="P3886" i="1"/>
  <c r="P3900" i="1"/>
  <c r="P3898" i="1"/>
  <c r="P3895" i="1"/>
  <c r="P3966" i="1"/>
  <c r="P3930" i="1"/>
  <c r="P3902" i="1"/>
  <c r="P3894" i="1"/>
  <c r="P3882" i="1"/>
  <c r="P3881" i="1"/>
  <c r="P3940" i="1"/>
  <c r="P3919" i="1"/>
  <c r="P3896" i="1"/>
  <c r="P3880" i="1"/>
  <c r="P3998" i="1"/>
  <c r="P3996" i="1"/>
  <c r="P3936" i="1"/>
  <c r="P3921" i="1"/>
  <c r="P3915" i="1"/>
  <c r="P3911" i="1"/>
  <c r="P3899" i="1"/>
  <c r="P3990" i="1"/>
  <c r="P3994" i="1"/>
  <c r="P3879" i="1"/>
  <c r="P3965" i="1"/>
  <c r="P3961" i="1"/>
  <c r="P3997" i="1"/>
  <c r="P3995" i="1"/>
  <c r="P3993" i="1"/>
  <c r="P3987" i="1"/>
  <c r="P3991" i="1"/>
  <c r="P3917" i="1"/>
  <c r="P3885" i="1"/>
  <c r="P3887" i="1"/>
  <c r="P3891" i="1"/>
  <c r="P3912" i="1"/>
  <c r="P3916" i="1"/>
  <c r="P3904" i="1"/>
  <c r="P3908" i="1"/>
  <c r="P3929" i="1"/>
  <c r="P3984" i="1"/>
  <c r="P3989" i="1"/>
  <c r="P3905" i="1"/>
  <c r="P3988" i="1"/>
  <c r="P3884" i="1"/>
  <c r="P3888" i="1"/>
  <c r="P3983" i="1"/>
  <c r="P3962" i="1"/>
  <c r="P3890" i="1"/>
  <c r="P3928" i="1"/>
  <c r="P3931" i="1"/>
  <c r="P3933" i="1"/>
  <c r="P3992" i="1"/>
  <c r="P3923" i="1"/>
  <c r="P3964" i="1"/>
  <c r="P3927" i="1"/>
  <c r="P3909" i="1"/>
  <c r="P3893" i="1"/>
  <c r="P3924" i="1"/>
  <c r="P3963" i="1"/>
  <c r="P3959" i="1"/>
  <c r="P3883" i="1"/>
  <c r="P3889" i="1"/>
  <c r="P3907" i="1"/>
  <c r="P3914" i="1"/>
  <c r="P3906" i="1"/>
  <c r="P3985" i="1"/>
  <c r="P3986" i="1"/>
  <c r="P3913" i="1"/>
  <c r="P3960" i="1"/>
  <c r="P3892" i="1"/>
  <c r="P3903" i="1"/>
  <c r="M2944" i="1"/>
  <c r="M2988" i="1"/>
  <c r="M2949" i="1"/>
  <c r="M2959" i="1"/>
  <c r="M2926" i="1"/>
  <c r="M2932" i="1"/>
  <c r="M2918" i="1"/>
  <c r="M2956" i="1"/>
  <c r="M2984" i="1"/>
  <c r="M2916" i="1"/>
  <c r="M2963" i="1"/>
  <c r="M2989" i="1"/>
  <c r="M2919" i="1"/>
  <c r="M2962" i="1"/>
  <c r="M2947" i="1"/>
  <c r="M2909" i="1"/>
  <c r="M2924" i="1"/>
  <c r="M2960" i="1"/>
  <c r="M2910" i="1"/>
  <c r="M2961" i="1"/>
  <c r="M2952" i="1"/>
  <c r="M2939" i="1"/>
  <c r="M2964" i="1"/>
  <c r="M2945" i="1"/>
  <c r="M2950" i="1"/>
  <c r="M2936" i="1"/>
  <c r="M2934" i="1"/>
  <c r="M2908" i="1"/>
  <c r="M2913" i="1"/>
  <c r="M2915" i="1"/>
  <c r="M2985" i="1"/>
  <c r="M2912" i="1"/>
  <c r="M2954" i="1"/>
  <c r="M2940" i="1"/>
  <c r="M2957" i="1"/>
  <c r="M2990" i="1"/>
  <c r="M2948" i="1"/>
  <c r="M2914" i="1"/>
  <c r="M2923" i="1"/>
  <c r="M2987" i="1"/>
  <c r="M2911" i="1"/>
  <c r="M2925" i="1"/>
  <c r="M2904" i="1"/>
  <c r="M2933" i="1"/>
  <c r="M2946" i="1"/>
  <c r="M2938" i="1"/>
  <c r="M2953" i="1"/>
  <c r="M2906" i="1"/>
  <c r="M2943" i="1"/>
  <c r="M2966" i="1"/>
  <c r="M2942" i="1"/>
  <c r="M2951" i="1"/>
  <c r="M2955" i="1"/>
  <c r="M2986" i="1"/>
  <c r="M2920" i="1"/>
  <c r="M2941" i="1"/>
  <c r="M2931" i="1"/>
  <c r="M2927" i="1"/>
  <c r="M2935" i="1"/>
  <c r="M2922" i="1"/>
  <c r="M2928" i="1"/>
  <c r="M2958" i="1"/>
  <c r="M2991" i="1"/>
  <c r="M2905" i="1"/>
  <c r="M2937" i="1"/>
  <c r="M2929" i="1"/>
  <c r="M2965" i="1"/>
  <c r="M2917" i="1"/>
  <c r="M2907" i="1"/>
  <c r="M2921" i="1"/>
  <c r="M2967" i="1"/>
  <c r="M2930" i="1"/>
  <c r="P2918" i="1"/>
  <c r="P2917" i="1"/>
  <c r="P2916" i="1"/>
  <c r="P2911" i="1"/>
  <c r="P2919" i="1"/>
  <c r="P2950" i="1"/>
  <c r="P2949" i="1"/>
  <c r="P2948" i="1"/>
  <c r="P2951" i="1"/>
  <c r="P2944" i="1"/>
  <c r="P2946" i="1"/>
  <c r="P2943" i="1"/>
  <c r="P2945" i="1"/>
  <c r="P2938" i="1"/>
  <c r="P2935" i="1"/>
  <c r="P2907" i="1"/>
  <c r="P2941" i="1"/>
  <c r="P2991" i="1"/>
  <c r="P2959" i="1"/>
  <c r="P2947" i="1"/>
  <c r="P2927" i="1"/>
  <c r="P2936" i="1"/>
  <c r="P2920" i="1"/>
  <c r="P2989" i="1"/>
  <c r="P2987" i="1"/>
  <c r="P2985" i="1"/>
  <c r="P2932" i="1"/>
  <c r="P2928" i="1"/>
  <c r="P2988" i="1"/>
  <c r="P2960" i="1"/>
  <c r="P2990" i="1"/>
  <c r="P2984" i="1"/>
  <c r="P2967" i="1"/>
  <c r="P2986" i="1"/>
  <c r="P2962" i="1"/>
  <c r="P2929" i="1"/>
  <c r="P2926" i="1"/>
  <c r="P2921" i="1"/>
  <c r="P2925" i="1"/>
  <c r="P2956" i="1"/>
  <c r="P2906" i="1"/>
  <c r="P2955" i="1"/>
  <c r="P2912" i="1"/>
  <c r="P2966" i="1"/>
  <c r="P2964" i="1"/>
  <c r="P2922" i="1"/>
  <c r="P2923" i="1"/>
  <c r="P2909" i="1"/>
  <c r="P2953" i="1"/>
  <c r="P2910" i="1"/>
  <c r="P2957" i="1"/>
  <c r="P2914" i="1"/>
  <c r="P2965" i="1"/>
  <c r="P2963" i="1"/>
  <c r="P2937" i="1"/>
  <c r="P2961" i="1"/>
  <c r="P2904" i="1"/>
  <c r="P2905" i="1"/>
  <c r="P2915" i="1"/>
  <c r="P2933" i="1"/>
  <c r="P2908" i="1"/>
  <c r="P2913" i="1"/>
  <c r="P2958" i="1"/>
  <c r="P2940" i="1"/>
  <c r="P2931" i="1"/>
  <c r="P2924" i="1"/>
  <c r="P2939" i="1"/>
  <c r="P2954" i="1"/>
  <c r="P2952" i="1"/>
  <c r="P2930" i="1"/>
  <c r="P2934" i="1"/>
  <c r="P2942" i="1"/>
  <c r="M933" i="1"/>
  <c r="M931" i="1"/>
  <c r="M951" i="1"/>
  <c r="M959" i="1" s="1"/>
  <c r="M935" i="1"/>
  <c r="M952" i="1"/>
  <c r="M960" i="1" s="1"/>
  <c r="M948" i="1"/>
  <c r="M956" i="1" s="1"/>
  <c r="M949" i="1"/>
  <c r="M957" i="1" s="1"/>
  <c r="M930" i="1"/>
  <c r="M929" i="1"/>
  <c r="M953" i="1"/>
  <c r="M961" i="1" s="1"/>
  <c r="P953" i="1"/>
  <c r="P961" i="1" s="1"/>
  <c r="P948" i="1"/>
  <c r="P956" i="1" s="1"/>
  <c r="P951" i="1"/>
  <c r="P959" i="1" s="1"/>
  <c r="P949" i="1"/>
  <c r="P957" i="1" s="1"/>
  <c r="P947" i="1"/>
  <c r="P955" i="1" s="1"/>
  <c r="P952" i="1"/>
  <c r="P960" i="1" s="1"/>
  <c r="P950" i="1"/>
  <c r="P958" i="1" s="1"/>
  <c r="P946" i="1"/>
  <c r="P954" i="1" s="1"/>
  <c r="M936" i="1"/>
  <c r="M947" i="1"/>
  <c r="M955" i="1" s="1"/>
  <c r="M946" i="1"/>
  <c r="M954" i="1" s="1"/>
  <c r="M950" i="1"/>
  <c r="M958" i="1" s="1"/>
  <c r="M932" i="1"/>
  <c r="M934" i="1"/>
  <c r="P1052" i="1"/>
  <c r="P1050" i="1"/>
  <c r="P1045" i="1"/>
  <c r="P1049" i="1"/>
  <c r="P1046" i="1"/>
  <c r="P1047" i="1"/>
  <c r="P1048" i="1"/>
  <c r="P1051" i="1"/>
  <c r="P930" i="1"/>
  <c r="P934" i="1"/>
  <c r="P929" i="1"/>
  <c r="P931" i="1"/>
  <c r="P933" i="1"/>
  <c r="P935" i="1"/>
  <c r="P932" i="1"/>
  <c r="P936" i="1"/>
  <c r="P1186" i="1"/>
  <c r="M2486" i="1"/>
  <c r="M2490" i="1"/>
  <c r="M2498" i="1"/>
  <c r="M2489" i="1"/>
  <c r="M2487" i="1"/>
  <c r="M2496" i="1"/>
  <c r="M2491" i="1"/>
  <c r="M2501" i="1"/>
  <c r="M2493" i="1"/>
  <c r="M2492" i="1"/>
  <c r="M2499" i="1"/>
  <c r="M2494" i="1"/>
  <c r="M2500" i="1"/>
  <c r="M2495" i="1"/>
  <c r="M2488" i="1"/>
  <c r="M2497" i="1"/>
  <c r="P2501" i="1"/>
  <c r="P2493" i="1"/>
  <c r="P2500" i="1"/>
  <c r="P2496" i="1"/>
  <c r="P2499" i="1"/>
  <c r="P2494" i="1"/>
  <c r="P2495" i="1"/>
  <c r="P2498" i="1"/>
  <c r="P2497" i="1"/>
  <c r="P2491" i="1"/>
  <c r="P2487" i="1"/>
  <c r="P2486" i="1"/>
  <c r="P2490" i="1"/>
  <c r="P2488" i="1"/>
  <c r="P2489" i="1"/>
  <c r="P2492" i="1"/>
  <c r="K2831" i="1"/>
  <c r="L2831" i="1"/>
  <c r="P55" i="1"/>
  <c r="P1204" i="1"/>
  <c r="M688" i="1"/>
  <c r="P1725" i="1"/>
  <c r="P1176" i="1"/>
  <c r="P1726" i="1"/>
  <c r="P86" i="1"/>
  <c r="K563" i="33" s="1"/>
  <c r="P1157" i="1"/>
  <c r="P659" i="1"/>
  <c r="P1182" i="1"/>
  <c r="P1493" i="1"/>
  <c r="P124" i="1"/>
  <c r="P1619" i="1"/>
  <c r="P996" i="1"/>
  <c r="P92" i="1"/>
  <c r="K578" i="33" s="1"/>
  <c r="P1715" i="1"/>
  <c r="K726" i="33" s="1"/>
  <c r="P21" i="1"/>
  <c r="P1058" i="1"/>
  <c r="P1638" i="1"/>
  <c r="P1527" i="1"/>
  <c r="P1620" i="1"/>
  <c r="P4485" i="1"/>
  <c r="P1228" i="1"/>
  <c r="P1477" i="1"/>
  <c r="P45" i="1"/>
  <c r="P4495" i="1"/>
  <c r="P1575" i="1"/>
  <c r="P1512" i="1"/>
  <c r="P1173" i="1"/>
  <c r="P4486" i="1"/>
  <c r="P1181" i="1"/>
  <c r="P1492" i="1"/>
  <c r="P105" i="1"/>
  <c r="K591" i="33" s="1"/>
  <c r="P4482" i="1"/>
  <c r="P1240" i="1"/>
  <c r="P96" i="1"/>
  <c r="K582" i="33" s="1"/>
  <c r="P3701" i="1"/>
  <c r="P1634" i="1"/>
  <c r="P1227" i="1"/>
  <c r="P1644" i="1"/>
  <c r="P667" i="1"/>
  <c r="P110" i="1"/>
  <c r="P1517" i="1"/>
  <c r="P3695" i="1"/>
  <c r="J1381" i="1"/>
  <c r="O2825" i="1"/>
  <c r="J1379" i="1"/>
  <c r="K1378" i="1"/>
  <c r="N1377" i="1"/>
  <c r="L1032" i="1"/>
  <c r="I1029" i="1"/>
  <c r="J1034" i="1"/>
  <c r="N2824" i="1"/>
  <c r="N1375" i="1"/>
  <c r="J1376" i="1"/>
  <c r="J1378" i="1"/>
  <c r="K1376" i="1"/>
  <c r="N1378" i="1"/>
  <c r="J1377" i="1"/>
  <c r="K1382" i="1"/>
  <c r="K1380" i="1"/>
  <c r="O1380" i="1"/>
  <c r="O1379" i="1"/>
  <c r="O1376" i="1"/>
  <c r="O2827" i="1"/>
  <c r="K1035" i="1"/>
  <c r="J1033" i="1"/>
  <c r="N1379" i="1"/>
  <c r="N1381" i="1"/>
  <c r="L1375" i="1"/>
  <c r="K1375" i="1"/>
  <c r="L1382" i="1"/>
  <c r="J1380" i="1"/>
  <c r="I1375" i="1"/>
  <c r="L1379" i="1"/>
  <c r="N1382" i="1"/>
  <c r="K1377" i="1"/>
  <c r="L1378" i="1"/>
  <c r="K1381" i="1"/>
  <c r="L1380" i="1"/>
  <c r="J1382" i="1"/>
  <c r="O1381" i="1"/>
  <c r="O1378" i="1"/>
  <c r="J2830" i="1"/>
  <c r="N2829" i="1"/>
  <c r="J2824" i="1"/>
  <c r="L1377" i="1"/>
  <c r="L1376" i="1"/>
  <c r="N1380" i="1"/>
  <c r="K1379" i="1"/>
  <c r="L1381" i="1"/>
  <c r="N1376" i="1"/>
  <c r="J1375" i="1"/>
  <c r="O1375" i="1"/>
  <c r="O1382" i="1"/>
  <c r="O1377" i="1"/>
  <c r="P61" i="1"/>
  <c r="P1616" i="1"/>
  <c r="P645" i="1"/>
  <c r="P146" i="1"/>
  <c r="P93" i="1"/>
  <c r="K579" i="33" s="1"/>
  <c r="P1165" i="1"/>
  <c r="P1170" i="1"/>
  <c r="P1498" i="1"/>
  <c r="P1518" i="1"/>
  <c r="P1161" i="1"/>
  <c r="P145" i="1"/>
  <c r="P102" i="1"/>
  <c r="K588" i="33" s="1"/>
  <c r="P8" i="1"/>
  <c r="P4493" i="1"/>
  <c r="P1530" i="1"/>
  <c r="P664" i="1"/>
  <c r="P130" i="1"/>
  <c r="P1571" i="1"/>
  <c r="P1526" i="1"/>
  <c r="P1237" i="1"/>
  <c r="P1490" i="1"/>
  <c r="P85" i="1"/>
  <c r="K562" i="33" s="1"/>
  <c r="P1225" i="1"/>
  <c r="P1478" i="1"/>
  <c r="P1682" i="1"/>
  <c r="P24" i="1"/>
  <c r="P1643" i="1"/>
  <c r="P4402" i="1"/>
  <c r="P1483" i="1"/>
  <c r="P1187" i="1"/>
  <c r="P650" i="1"/>
  <c r="P136" i="1"/>
  <c r="P12" i="1"/>
  <c r="P1169" i="1"/>
  <c r="P1640" i="1"/>
  <c r="P1684" i="1"/>
  <c r="P993" i="1"/>
  <c r="P79" i="1"/>
  <c r="K556" i="33" s="1"/>
  <c r="P1054" i="1"/>
  <c r="P1568" i="1"/>
  <c r="P48" i="1"/>
  <c r="P116" i="1"/>
  <c r="P4494" i="1"/>
  <c r="P1189" i="1"/>
  <c r="P82" i="1"/>
  <c r="K559" i="33" s="1"/>
  <c r="P135" i="1"/>
  <c r="P1573" i="1"/>
  <c r="P647" i="1"/>
  <c r="P107" i="1"/>
  <c r="K593" i="33" s="1"/>
  <c r="P701" i="1"/>
  <c r="E555" i="33"/>
  <c r="E592" i="33"/>
  <c r="E567" i="33"/>
  <c r="E725" i="33"/>
  <c r="E585" i="33"/>
  <c r="E726" i="33"/>
  <c r="E580" i="33"/>
  <c r="E553" i="33"/>
  <c r="E566" i="33"/>
  <c r="E583" i="33"/>
  <c r="E586" i="33"/>
  <c r="E727" i="33"/>
  <c r="E584" i="33"/>
  <c r="E728" i="33"/>
  <c r="E561" i="33"/>
  <c r="E578" i="33"/>
  <c r="E560" i="33"/>
  <c r="E730" i="33"/>
  <c r="E554" i="33"/>
  <c r="E558" i="33"/>
  <c r="E589" i="33"/>
  <c r="E582" i="33"/>
  <c r="E729" i="33"/>
  <c r="E590" i="33"/>
  <c r="E564" i="33"/>
  <c r="E563" i="33"/>
  <c r="E557" i="33"/>
  <c r="E587" i="33"/>
  <c r="E565" i="33"/>
  <c r="E588" i="33"/>
  <c r="E593" i="33"/>
  <c r="E724" i="33"/>
  <c r="E562" i="33"/>
  <c r="E556" i="33"/>
  <c r="E568" i="33"/>
  <c r="E579" i="33"/>
  <c r="E581" i="33"/>
  <c r="E591" i="33"/>
  <c r="E559" i="33"/>
  <c r="P139" i="1"/>
  <c r="P1447" i="1"/>
  <c r="P1443" i="1"/>
  <c r="P1442" i="1"/>
  <c r="P1446" i="1"/>
  <c r="P1445" i="1"/>
  <c r="P1444" i="1"/>
  <c r="P1440" i="1"/>
  <c r="P1441" i="1"/>
  <c r="P182" i="1"/>
  <c r="P90" i="1"/>
  <c r="K567" i="33" s="1"/>
  <c r="P176" i="1"/>
  <c r="P690" i="1"/>
  <c r="P122" i="1"/>
  <c r="P180" i="1"/>
  <c r="P1574" i="1"/>
  <c r="P15" i="1"/>
  <c r="P83" i="1"/>
  <c r="K560" i="33" s="1"/>
  <c r="P698" i="1"/>
  <c r="P689" i="1"/>
  <c r="P264" i="1"/>
  <c r="P1717" i="1"/>
  <c r="K728" i="33" s="1"/>
  <c r="P1178" i="1"/>
  <c r="P44" i="1"/>
  <c r="P1241" i="1"/>
  <c r="P1200" i="1"/>
  <c r="P1242" i="1"/>
  <c r="P76" i="1"/>
  <c r="K553" i="33" s="1"/>
  <c r="P53" i="1"/>
  <c r="P115" i="1"/>
  <c r="P644" i="1"/>
  <c r="P995" i="1"/>
  <c r="P1192" i="1"/>
  <c r="P657" i="1"/>
  <c r="P1693" i="1"/>
  <c r="P1529" i="1"/>
  <c r="P653" i="1"/>
  <c r="P1487" i="1"/>
  <c r="P1683" i="1"/>
  <c r="P1694" i="1"/>
  <c r="P4488" i="1"/>
  <c r="P1171" i="1"/>
  <c r="P69" i="1"/>
  <c r="P11" i="1"/>
  <c r="P120" i="1"/>
  <c r="P54" i="1"/>
  <c r="P1166" i="1"/>
  <c r="P10" i="1"/>
  <c r="P1723" i="1"/>
  <c r="P59" i="1"/>
  <c r="P112" i="1"/>
  <c r="P57" i="1"/>
  <c r="P19" i="1"/>
  <c r="P113" i="1"/>
  <c r="P646" i="1"/>
  <c r="P991" i="1"/>
  <c r="P1194" i="1"/>
  <c r="P1184" i="1"/>
  <c r="P661" i="1"/>
  <c r="P1579" i="1"/>
  <c r="P1484" i="1"/>
  <c r="P1687" i="1"/>
  <c r="P3696" i="1"/>
  <c r="P3699" i="1"/>
  <c r="P4408" i="1"/>
  <c r="P1637" i="1"/>
  <c r="P58" i="1"/>
  <c r="P4403" i="1"/>
  <c r="P1177" i="1"/>
  <c r="P1675" i="1"/>
  <c r="P1201" i="1"/>
  <c r="P104" i="1"/>
  <c r="K590" i="33" s="1"/>
  <c r="P81" i="1"/>
  <c r="K558" i="33" s="1"/>
  <c r="P99" i="1"/>
  <c r="K585" i="33" s="1"/>
  <c r="P652" i="1"/>
  <c r="P1522" i="1"/>
  <c r="P990" i="1"/>
  <c r="P1618" i="1"/>
  <c r="P1626" i="1"/>
  <c r="P1504" i="1"/>
  <c r="P4404" i="1"/>
  <c r="P1510" i="1"/>
  <c r="P126" i="1"/>
  <c r="P9" i="1"/>
  <c r="P143" i="1"/>
  <c r="P144" i="1"/>
  <c r="P131" i="1"/>
  <c r="P1172" i="1"/>
  <c r="P1159" i="1"/>
  <c r="P1485" i="1"/>
  <c r="P1565" i="1"/>
  <c r="P1503" i="1"/>
  <c r="P1057" i="1"/>
  <c r="P1175" i="1"/>
  <c r="P84" i="1"/>
  <c r="K561" i="33" s="1"/>
  <c r="P1642" i="1"/>
  <c r="P1221" i="1"/>
  <c r="P1636" i="1"/>
  <c r="P1191" i="1"/>
  <c r="P1514" i="1"/>
  <c r="P1499" i="1"/>
  <c r="P1223" i="1"/>
  <c r="P60" i="1"/>
  <c r="P1059" i="1"/>
  <c r="P47" i="1"/>
  <c r="P20" i="1"/>
  <c r="P662" i="1"/>
  <c r="P1190" i="1"/>
  <c r="P663" i="1"/>
  <c r="P1183" i="1"/>
  <c r="P1614" i="1"/>
  <c r="P1488" i="1"/>
  <c r="P1569" i="1"/>
  <c r="P1621" i="1"/>
  <c r="P108" i="1"/>
  <c r="P1193" i="1"/>
  <c r="P1196" i="1"/>
  <c r="P4492" i="1"/>
  <c r="P46" i="1"/>
  <c r="P666" i="1"/>
  <c r="P1244" i="1"/>
  <c r="P1576" i="1"/>
  <c r="P1515" i="1"/>
  <c r="P1238" i="1"/>
  <c r="P1500" i="1"/>
  <c r="P1718" i="1"/>
  <c r="K729" i="33" s="1"/>
  <c r="P95" i="1"/>
  <c r="K581" i="33" s="1"/>
  <c r="P4407" i="1"/>
  <c r="P1513" i="1"/>
  <c r="P1729" i="1"/>
  <c r="P22" i="1"/>
  <c r="P70" i="1"/>
  <c r="P137" i="1"/>
  <c r="P121" i="1"/>
  <c r="P660" i="1"/>
  <c r="P1491" i="1"/>
  <c r="P1680" i="1"/>
  <c r="P1525" i="1"/>
  <c r="P1681" i="1"/>
  <c r="P1060" i="1"/>
  <c r="P4489" i="1"/>
  <c r="P4481" i="1"/>
  <c r="P4484" i="1"/>
  <c r="P52" i="1"/>
  <c r="P1203" i="1"/>
  <c r="P1678" i="1"/>
  <c r="P1480" i="1"/>
  <c r="P56" i="1"/>
  <c r="P1056" i="1"/>
  <c r="P1032" i="1"/>
  <c r="P1630" i="1"/>
  <c r="P1713" i="1"/>
  <c r="K724" i="33" s="1"/>
  <c r="P1613" i="1"/>
  <c r="P1520" i="1"/>
  <c r="P992" i="1"/>
  <c r="P1164" i="1"/>
  <c r="P73" i="1"/>
  <c r="P111" i="1"/>
  <c r="P1179" i="1"/>
  <c r="P64" i="1"/>
  <c r="P1481" i="1"/>
  <c r="P128" i="1"/>
  <c r="P1633" i="1"/>
  <c r="P4487" i="1"/>
  <c r="P4491" i="1"/>
  <c r="P1578" i="1"/>
  <c r="P1566" i="1"/>
  <c r="P1572" i="1"/>
  <c r="P1195" i="1"/>
  <c r="P71" i="1"/>
  <c r="P134" i="1"/>
  <c r="P123" i="1"/>
  <c r="P98" i="1"/>
  <c r="K584" i="33" s="1"/>
  <c r="P1224" i="1"/>
  <c r="P1625" i="1"/>
  <c r="P1523" i="1"/>
  <c r="P106" i="1"/>
  <c r="K592" i="33" s="1"/>
  <c r="P1629" i="1"/>
  <c r="P129" i="1"/>
  <c r="P4496" i="1"/>
  <c r="P1580" i="1"/>
  <c r="P1627" i="1"/>
  <c r="P1496" i="1"/>
  <c r="P109" i="1"/>
  <c r="P75" i="1"/>
  <c r="P1479" i="1"/>
  <c r="P88" i="1"/>
  <c r="K565" i="33" s="1"/>
  <c r="P1243" i="1"/>
  <c r="P1160" i="1"/>
  <c r="P89" i="1"/>
  <c r="K566" i="33" s="1"/>
  <c r="P132" i="1"/>
  <c r="P1622" i="1"/>
  <c r="P1495" i="1"/>
  <c r="P1197" i="1"/>
  <c r="P127" i="1"/>
  <c r="P1631" i="1"/>
  <c r="P4490" i="1"/>
  <c r="P1692" i="1"/>
  <c r="P1162" i="1"/>
  <c r="P23" i="1"/>
  <c r="P74" i="1"/>
  <c r="P1509" i="1"/>
  <c r="P1508" i="1"/>
  <c r="P97" i="1"/>
  <c r="K583" i="33" s="1"/>
  <c r="P1202" i="1"/>
  <c r="P1053" i="1"/>
  <c r="P1632" i="1"/>
  <c r="P3700" i="1"/>
  <c r="P3702" i="1"/>
  <c r="P1691" i="1"/>
  <c r="P994" i="1"/>
  <c r="P1489" i="1"/>
  <c r="P1497" i="1"/>
  <c r="P658" i="1"/>
  <c r="P648" i="1"/>
  <c r="P142" i="1"/>
  <c r="P72" i="1"/>
  <c r="P1168" i="1"/>
  <c r="P1185" i="1"/>
  <c r="P1686" i="1"/>
  <c r="P87" i="1"/>
  <c r="K564" i="33" s="1"/>
  <c r="P1199" i="1"/>
  <c r="P1635" i="1"/>
  <c r="P1507" i="1"/>
  <c r="P1695" i="1"/>
  <c r="P654" i="1"/>
  <c r="P141" i="1"/>
  <c r="P100" i="1"/>
  <c r="K586" i="33" s="1"/>
  <c r="P1222" i="1"/>
  <c r="P4406" i="1"/>
  <c r="P1505" i="1"/>
  <c r="P1180" i="1"/>
  <c r="P655" i="1"/>
  <c r="P147" i="1"/>
  <c r="P18" i="1"/>
  <c r="P1727" i="1"/>
  <c r="P1502" i="1"/>
  <c r="P693" i="1"/>
  <c r="P1511" i="1"/>
  <c r="P1677" i="1"/>
  <c r="P78" i="1"/>
  <c r="K555" i="33" s="1"/>
  <c r="P1724" i="1"/>
  <c r="P66" i="1"/>
  <c r="P77" i="1"/>
  <c r="K554" i="33" s="1"/>
  <c r="P1476" i="1"/>
  <c r="P1628" i="1"/>
  <c r="P179" i="1"/>
  <c r="P696" i="1"/>
  <c r="P691" i="1"/>
  <c r="P700" i="1"/>
  <c r="P687" i="1"/>
  <c r="P1623" i="1"/>
  <c r="P268" i="1"/>
  <c r="P1716" i="1"/>
  <c r="K727" i="33" s="1"/>
  <c r="P1617" i="1"/>
  <c r="P1516" i="1"/>
  <c r="P133" i="1"/>
  <c r="P177" i="1"/>
  <c r="P1673" i="1"/>
  <c r="P1676" i="1"/>
  <c r="P3697" i="1"/>
  <c r="P1521" i="1"/>
  <c r="P263" i="1"/>
  <c r="P175" i="1"/>
  <c r="P1728" i="1"/>
  <c r="P13" i="1"/>
  <c r="P80" i="1"/>
  <c r="K557" i="33" s="1"/>
  <c r="P67" i="1"/>
  <c r="P1674" i="1"/>
  <c r="P1486" i="1"/>
  <c r="Q4" i="1"/>
  <c r="P1672" i="1"/>
  <c r="P651" i="1"/>
  <c r="P702" i="1"/>
  <c r="P692" i="1"/>
  <c r="P697" i="1"/>
  <c r="P688" i="1"/>
  <c r="P125" i="1"/>
  <c r="P989" i="1"/>
  <c r="P261" i="1"/>
  <c r="P63" i="1"/>
  <c r="P1577" i="1"/>
  <c r="P1720" i="1"/>
  <c r="K731" i="33" s="1"/>
  <c r="P114" i="1"/>
  <c r="P1475" i="1"/>
  <c r="P1501" i="1"/>
  <c r="P649" i="1"/>
  <c r="P267" i="1"/>
  <c r="P49" i="1"/>
  <c r="P656" i="1"/>
  <c r="P4483" i="1"/>
  <c r="P1239" i="1"/>
  <c r="P266" i="1"/>
  <c r="P118" i="1"/>
  <c r="P1524" i="1"/>
  <c r="P1719" i="1"/>
  <c r="K730" i="33" s="1"/>
  <c r="P51" i="1"/>
  <c r="P1689" i="1"/>
  <c r="P1639" i="1"/>
  <c r="P694" i="1"/>
  <c r="P1570" i="1"/>
  <c r="P138" i="1"/>
  <c r="P1055" i="1"/>
  <c r="P1167" i="1"/>
  <c r="P65" i="1"/>
  <c r="P62" i="1"/>
  <c r="P1174" i="1"/>
  <c r="P4405" i="1"/>
  <c r="P3698" i="1"/>
  <c r="P1615" i="1"/>
  <c r="P1679" i="1"/>
  <c r="P1528" i="1"/>
  <c r="P1688" i="1"/>
  <c r="P1519" i="1"/>
  <c r="P1482" i="1"/>
  <c r="P1494" i="1"/>
  <c r="P1188" i="1"/>
  <c r="P103" i="1"/>
  <c r="K589" i="33" s="1"/>
  <c r="P1506" i="1"/>
  <c r="P119" i="1"/>
  <c r="P117" i="1"/>
  <c r="P140" i="1"/>
  <c r="P68" i="1"/>
  <c r="P91" i="1"/>
  <c r="K568" i="33" s="1"/>
  <c r="P1722" i="1"/>
  <c r="P1158" i="1"/>
  <c r="P1226" i="1"/>
  <c r="P25" i="1"/>
  <c r="P1163" i="1"/>
  <c r="P665" i="1"/>
  <c r="P4409" i="1"/>
  <c r="P14" i="1"/>
  <c r="P178" i="1"/>
  <c r="P1624" i="1"/>
  <c r="P1567" i="1"/>
  <c r="P94" i="1"/>
  <c r="K580" i="33" s="1"/>
  <c r="P101" i="1"/>
  <c r="K587" i="33" s="1"/>
  <c r="P1690" i="1"/>
  <c r="P262" i="1"/>
  <c r="P1641" i="1"/>
  <c r="P699" i="1"/>
  <c r="P695" i="1"/>
  <c r="P181" i="1"/>
  <c r="P1714" i="1"/>
  <c r="K725" i="33" s="1"/>
  <c r="P50" i="1"/>
  <c r="P1685" i="1"/>
  <c r="P1198" i="1"/>
  <c r="P265" i="1"/>
  <c r="P1374" i="1"/>
  <c r="P1379" i="1"/>
  <c r="P1381" i="1"/>
  <c r="P1367" i="1"/>
  <c r="P1380" i="1"/>
  <c r="P1376" i="1"/>
  <c r="P1377" i="1"/>
  <c r="P1382" i="1"/>
  <c r="P1368" i="1"/>
  <c r="P1375" i="1"/>
  <c r="P1378" i="1"/>
  <c r="P1370" i="1"/>
  <c r="P1372" i="1"/>
  <c r="P1369" i="1"/>
  <c r="P1373" i="1"/>
  <c r="P1371" i="1"/>
  <c r="P1031" i="1"/>
  <c r="L1033" i="1"/>
  <c r="O2826" i="1"/>
  <c r="N1035" i="1"/>
  <c r="O2829" i="1"/>
  <c r="O1030" i="1"/>
  <c r="P2824" i="1"/>
  <c r="L2830" i="1"/>
  <c r="L1029" i="1"/>
  <c r="N1030" i="1"/>
  <c r="K2830" i="1"/>
  <c r="P2826" i="1"/>
  <c r="P1033" i="1"/>
  <c r="N1033" i="1"/>
  <c r="O1034" i="1"/>
  <c r="L1034" i="1"/>
  <c r="K1034" i="1"/>
  <c r="N1032" i="1"/>
  <c r="L2829" i="1"/>
  <c r="I2828" i="1"/>
  <c r="N2826" i="1"/>
  <c r="K2826" i="1"/>
  <c r="K2824" i="1"/>
  <c r="I1036" i="1"/>
  <c r="J2827" i="1"/>
  <c r="I1033" i="1"/>
  <c r="P2829" i="1"/>
  <c r="P2825" i="1"/>
  <c r="J1029" i="1"/>
  <c r="O1032" i="1"/>
  <c r="J1030" i="1"/>
  <c r="I2826" i="1"/>
  <c r="J2826" i="1"/>
  <c r="I2827" i="1"/>
  <c r="N1036" i="1"/>
  <c r="L2826" i="1"/>
  <c r="I2825" i="1"/>
  <c r="L1035" i="1"/>
  <c r="K1033" i="1"/>
  <c r="L1036" i="1"/>
  <c r="O1036" i="1"/>
  <c r="L1031" i="1"/>
  <c r="K2825" i="1"/>
  <c r="I2830" i="1"/>
  <c r="I2829" i="1"/>
  <c r="M1200" i="1"/>
  <c r="E692" i="33"/>
  <c r="M1201" i="1"/>
  <c r="M644" i="1"/>
  <c r="M1227" i="1"/>
  <c r="M655" i="1"/>
  <c r="M652" i="1"/>
  <c r="M1157" i="1"/>
  <c r="M1627" i="1"/>
  <c r="M1055" i="1"/>
  <c r="M1190" i="1"/>
  <c r="M4484" i="1"/>
  <c r="M696" i="1"/>
  <c r="M660" i="1"/>
  <c r="G688" i="33"/>
  <c r="M1163" i="1"/>
  <c r="M687" i="1"/>
  <c r="M656" i="1"/>
  <c r="M694" i="1"/>
  <c r="M701" i="1"/>
  <c r="J2828" i="1"/>
  <c r="K1032" i="1"/>
  <c r="J1035" i="1"/>
  <c r="O2830" i="1"/>
  <c r="L2827" i="1"/>
  <c r="I2824" i="1"/>
  <c r="N2828" i="1"/>
  <c r="N2825" i="1"/>
  <c r="K2829" i="1"/>
  <c r="N2827" i="1"/>
  <c r="N2831" i="1"/>
  <c r="L2825" i="1"/>
  <c r="I2831" i="1"/>
  <c r="P1029" i="1"/>
  <c r="P1030" i="1"/>
  <c r="N1034" i="1"/>
  <c r="J1036" i="1"/>
  <c r="L2828" i="1"/>
  <c r="I1031" i="1"/>
  <c r="I1034" i="1"/>
  <c r="I1035" i="1"/>
  <c r="P2827" i="1"/>
  <c r="L2824" i="1"/>
  <c r="N1029" i="1"/>
  <c r="P1034" i="1"/>
  <c r="P2828" i="1"/>
  <c r="O1031" i="1"/>
  <c r="J2829" i="1"/>
  <c r="O2831" i="1"/>
  <c r="K2827" i="1"/>
  <c r="N2830" i="1"/>
  <c r="N1031" i="1"/>
  <c r="O2824" i="1"/>
  <c r="O2828" i="1"/>
  <c r="J2831" i="1"/>
  <c r="P1035" i="1"/>
  <c r="K2828" i="1"/>
  <c r="P2830" i="1"/>
  <c r="O1029" i="1"/>
  <c r="J1032" i="1"/>
  <c r="K1031" i="1"/>
  <c r="P2831" i="1"/>
  <c r="J2825" i="1"/>
  <c r="M695" i="1"/>
  <c r="M702" i="1"/>
  <c r="M698" i="1"/>
  <c r="M689" i="1"/>
  <c r="M691" i="1"/>
  <c r="M1161" i="1"/>
  <c r="M4403" i="1"/>
  <c r="M697" i="1"/>
  <c r="M692" i="1"/>
  <c r="M690" i="1"/>
  <c r="M693" i="1"/>
  <c r="M700" i="1"/>
  <c r="M699" i="1"/>
  <c r="M4408" i="1"/>
  <c r="M1172" i="1"/>
  <c r="H694" i="33"/>
  <c r="M115" i="1"/>
  <c r="M3701" i="1"/>
  <c r="M1489" i="1"/>
  <c r="M1194" i="1"/>
  <c r="M1060" i="1"/>
  <c r="G695" i="33"/>
  <c r="M1682" i="1"/>
  <c r="M1188" i="1"/>
  <c r="M1221" i="1"/>
  <c r="M1059" i="1"/>
  <c r="M1497" i="1"/>
  <c r="M1225" i="1"/>
  <c r="M15" i="1"/>
  <c r="M1159" i="1"/>
  <c r="M1578" i="1"/>
  <c r="M25" i="1"/>
  <c r="M1224" i="1"/>
  <c r="M4490" i="1"/>
  <c r="M666" i="1"/>
  <c r="M651" i="1"/>
  <c r="M4492" i="1"/>
  <c r="M4405" i="1"/>
  <c r="M1228" i="1"/>
  <c r="M11" i="1"/>
  <c r="M20" i="1"/>
  <c r="M1506" i="1"/>
  <c r="M1222" i="1"/>
  <c r="M4494" i="1"/>
  <c r="M3697" i="1"/>
  <c r="M1575" i="1"/>
  <c r="M646" i="1"/>
  <c r="M1184" i="1"/>
  <c r="M10" i="1"/>
  <c r="M1204" i="1"/>
  <c r="M107" i="1"/>
  <c r="M1167" i="1"/>
  <c r="M1056" i="1"/>
  <c r="M4406" i="1"/>
  <c r="M13" i="1"/>
  <c r="M1475" i="1"/>
  <c r="M1170" i="1"/>
  <c r="M4409" i="1"/>
  <c r="M4485" i="1"/>
  <c r="M1244" i="1"/>
  <c r="M1198" i="1"/>
  <c r="M1239" i="1"/>
  <c r="M1202" i="1"/>
  <c r="M1678" i="1"/>
  <c r="M653" i="1"/>
  <c r="M19" i="1"/>
  <c r="M3699" i="1"/>
  <c r="M665" i="1"/>
  <c r="M4404" i="1"/>
  <c r="M1177" i="1"/>
  <c r="M4493" i="1"/>
  <c r="M654" i="1"/>
  <c r="M667" i="1"/>
  <c r="M1197" i="1"/>
  <c r="M1058" i="1"/>
  <c r="M1242" i="1"/>
  <c r="M645" i="1"/>
  <c r="M657" i="1"/>
  <c r="M1057" i="1"/>
  <c r="M1193" i="1"/>
  <c r="M1183" i="1"/>
  <c r="M14" i="1"/>
  <c r="M1158" i="1"/>
  <c r="M3698" i="1"/>
  <c r="M1173" i="1"/>
  <c r="M664" i="1"/>
  <c r="M1180" i="1"/>
  <c r="M1223" i="1"/>
  <c r="M1199" i="1"/>
  <c r="M4491" i="1"/>
  <c r="M1186" i="1"/>
  <c r="M1191" i="1"/>
  <c r="M647" i="1"/>
  <c r="F568" i="33"/>
  <c r="M91" i="1"/>
  <c r="M1189" i="1"/>
  <c r="J155" i="1"/>
  <c r="M12" i="1"/>
  <c r="M1195" i="1"/>
  <c r="M1187" i="1"/>
  <c r="M1181" i="1"/>
  <c r="M3702" i="1"/>
  <c r="I150" i="1"/>
  <c r="L148" i="1"/>
  <c r="H326" i="33" s="1"/>
  <c r="H397" i="33" s="1"/>
  <c r="M1237" i="1"/>
  <c r="M4496" i="1"/>
  <c r="M1196" i="1"/>
  <c r="M21" i="1"/>
  <c r="M8" i="1"/>
  <c r="M4402" i="1"/>
  <c r="M996" i="1"/>
  <c r="M1500" i="1"/>
  <c r="H690" i="33"/>
  <c r="J688" i="33"/>
  <c r="M1515" i="1"/>
  <c r="M1510" i="1"/>
  <c r="M131" i="1"/>
  <c r="M3696" i="1"/>
  <c r="M70" i="1"/>
  <c r="H689" i="33"/>
  <c r="M1240" i="1"/>
  <c r="M3700" i="1"/>
  <c r="M4483" i="1"/>
  <c r="M1496" i="1"/>
  <c r="M57" i="1"/>
  <c r="M147" i="1"/>
  <c r="M1643" i="1"/>
  <c r="M83" i="1"/>
  <c r="M648" i="1"/>
  <c r="M3695" i="1"/>
  <c r="M1054" i="1"/>
  <c r="M4407" i="1"/>
  <c r="M66" i="1"/>
  <c r="M1681" i="1"/>
  <c r="M1053" i="1"/>
  <c r="M1498" i="1"/>
  <c r="M58" i="1"/>
  <c r="M991" i="1"/>
  <c r="M1613" i="1"/>
  <c r="M1728" i="1"/>
  <c r="M143" i="1"/>
  <c r="M109" i="1"/>
  <c r="L154" i="1"/>
  <c r="H332" i="33" s="1"/>
  <c r="H403" i="33" s="1"/>
  <c r="J690" i="33"/>
  <c r="M136" i="1"/>
  <c r="M1635" i="1"/>
  <c r="M1488" i="1"/>
  <c r="M1569" i="1"/>
  <c r="M1639" i="1"/>
  <c r="M1684" i="1"/>
  <c r="M1568" i="1"/>
  <c r="M1238" i="1"/>
  <c r="M18" i="1"/>
  <c r="M649" i="1"/>
  <c r="M661" i="1"/>
  <c r="M121" i="1"/>
  <c r="M1492" i="1"/>
  <c r="M119" i="1"/>
  <c r="M1524" i="1"/>
  <c r="M128" i="1"/>
  <c r="H688" i="33"/>
  <c r="M650" i="1"/>
  <c r="M1162" i="1"/>
  <c r="M62" i="1"/>
  <c r="M989" i="1"/>
  <c r="M1521" i="1"/>
  <c r="M1729" i="1"/>
  <c r="M71" i="1"/>
  <c r="M53" i="1"/>
  <c r="M1619" i="1"/>
  <c r="M68" i="1"/>
  <c r="M990" i="1"/>
  <c r="M663" i="1"/>
  <c r="M4488" i="1"/>
  <c r="M1174" i="1"/>
  <c r="M659" i="1"/>
  <c r="J691" i="33"/>
  <c r="I691" i="33"/>
  <c r="M1727" i="1"/>
  <c r="M993" i="1"/>
  <c r="M1483" i="1"/>
  <c r="M1623" i="1"/>
  <c r="M129" i="1"/>
  <c r="M662" i="1"/>
  <c r="J693" i="33"/>
  <c r="M1518" i="1"/>
  <c r="M1508" i="1"/>
  <c r="M1580" i="1"/>
  <c r="M1638" i="1"/>
  <c r="M72" i="1"/>
  <c r="M1632" i="1"/>
  <c r="M1726" i="1"/>
  <c r="M1722" i="1"/>
  <c r="M1164" i="1"/>
  <c r="J689" i="33"/>
  <c r="M1641" i="1"/>
  <c r="E690" i="33"/>
  <c r="M1490" i="1"/>
  <c r="M1169" i="1"/>
  <c r="M1179" i="1"/>
  <c r="M1175" i="1"/>
  <c r="M1203" i="1"/>
  <c r="M4495" i="1"/>
  <c r="M1185" i="1"/>
  <c r="M4489" i="1"/>
  <c r="M1166" i="1"/>
  <c r="M1226" i="1"/>
  <c r="M658" i="1"/>
  <c r="K153" i="1"/>
  <c r="F590" i="33"/>
  <c r="M104" i="1"/>
  <c r="F688" i="33"/>
  <c r="M1688" i="1"/>
  <c r="F559" i="33"/>
  <c r="M82" i="1"/>
  <c r="F562" i="33"/>
  <c r="M85" i="1"/>
  <c r="M1517" i="1"/>
  <c r="N152" i="1"/>
  <c r="I330" i="33" s="1"/>
  <c r="I401" i="33" s="1"/>
  <c r="M1724" i="1"/>
  <c r="M141" i="1"/>
  <c r="M1719" i="1"/>
  <c r="F730" i="33"/>
  <c r="M1725" i="1"/>
  <c r="N150" i="1"/>
  <c r="M145" i="1"/>
  <c r="M1168" i="1"/>
  <c r="M22" i="1"/>
  <c r="M1176" i="1"/>
  <c r="M1715" i="1"/>
  <c r="F726" i="33"/>
  <c r="F558" i="33"/>
  <c r="M81" i="1"/>
  <c r="E693" i="33"/>
  <c r="M144" i="1"/>
  <c r="M105" i="1"/>
  <c r="F591" i="33"/>
  <c r="L153" i="1"/>
  <c r="F554" i="33"/>
  <c r="M77" i="1"/>
  <c r="M126" i="1"/>
  <c r="O150" i="1"/>
  <c r="J328" i="33" s="1"/>
  <c r="J399" i="33" s="1"/>
  <c r="F588" i="33"/>
  <c r="M102" i="1"/>
  <c r="M1501" i="1"/>
  <c r="M130" i="1"/>
  <c r="M1241" i="1"/>
  <c r="M1485" i="1"/>
  <c r="M142" i="1"/>
  <c r="M1573" i="1"/>
  <c r="M1516" i="1"/>
  <c r="M992" i="1"/>
  <c r="M113" i="1"/>
  <c r="I688" i="33"/>
  <c r="M127" i="1"/>
  <c r="M1512" i="1"/>
  <c r="M1503" i="1"/>
  <c r="M1687" i="1"/>
  <c r="F692" i="33"/>
  <c r="M1692" i="1"/>
  <c r="M1505" i="1"/>
  <c r="F563" i="33"/>
  <c r="M86" i="1"/>
  <c r="H693" i="33"/>
  <c r="M1640" i="1"/>
  <c r="M1529" i="1"/>
  <c r="J148" i="1"/>
  <c r="F326" i="33" s="1"/>
  <c r="F397" i="33" s="1"/>
  <c r="M44" i="1"/>
  <c r="I154" i="1"/>
  <c r="J152" i="1"/>
  <c r="F330" i="33" s="1"/>
  <c r="F401" i="33" s="1"/>
  <c r="M48" i="1"/>
  <c r="M1723" i="1"/>
  <c r="M1577" i="1"/>
  <c r="J695" i="33"/>
  <c r="O149" i="1"/>
  <c r="J327" i="33" s="1"/>
  <c r="J398" i="33" s="1"/>
  <c r="M61" i="1"/>
  <c r="M47" i="1"/>
  <c r="J151" i="1"/>
  <c r="F329" i="33" s="1"/>
  <c r="F400" i="33" s="1"/>
  <c r="M1567" i="1"/>
  <c r="M4482" i="1"/>
  <c r="M1160" i="1"/>
  <c r="M1171" i="1"/>
  <c r="M9" i="1"/>
  <c r="M23" i="1"/>
  <c r="M49" i="1"/>
  <c r="J153" i="1"/>
  <c r="E689" i="33"/>
  <c r="M106" i="1"/>
  <c r="F592" i="33"/>
  <c r="M1616" i="1"/>
  <c r="M1618" i="1"/>
  <c r="H695" i="33"/>
  <c r="E695" i="33"/>
  <c r="I152" i="1"/>
  <c r="F553" i="33"/>
  <c r="M76" i="1"/>
  <c r="F581" i="33"/>
  <c r="M95" i="1"/>
  <c r="M78" i="1"/>
  <c r="F555" i="33"/>
  <c r="M56" i="1"/>
  <c r="F567" i="33"/>
  <c r="M90" i="1"/>
  <c r="M69" i="1"/>
  <c r="M1629" i="1"/>
  <c r="M1499" i="1"/>
  <c r="M1620" i="1"/>
  <c r="M146" i="1"/>
  <c r="F728" i="33"/>
  <c r="M1717" i="1"/>
  <c r="K151" i="1"/>
  <c r="G329" i="33" s="1"/>
  <c r="G400" i="33" s="1"/>
  <c r="M995" i="1"/>
  <c r="M1526" i="1"/>
  <c r="L152" i="1"/>
  <c r="H330" i="33" s="1"/>
  <c r="H401" i="33" s="1"/>
  <c r="M1491" i="1"/>
  <c r="M1477" i="1"/>
  <c r="F579" i="33"/>
  <c r="M93" i="1"/>
  <c r="N155" i="1"/>
  <c r="I333" i="33" s="1"/>
  <c r="I404" i="33" s="1"/>
  <c r="M1509" i="1"/>
  <c r="M1572" i="1"/>
  <c r="M97" i="1"/>
  <c r="F583" i="33"/>
  <c r="M1625" i="1"/>
  <c r="N153" i="1"/>
  <c r="F695" i="33"/>
  <c r="M1695" i="1"/>
  <c r="I692" i="33"/>
  <c r="M138" i="1"/>
  <c r="M51" i="1"/>
  <c r="M1528" i="1"/>
  <c r="M1621" i="1"/>
  <c r="O148" i="1"/>
  <c r="J326" i="33" s="1"/>
  <c r="J397" i="33" s="1"/>
  <c r="F727" i="33"/>
  <c r="M1716" i="1"/>
  <c r="M110" i="1"/>
  <c r="K155" i="1"/>
  <c r="G333" i="33" s="1"/>
  <c r="G404" i="33" s="1"/>
  <c r="M1522" i="1"/>
  <c r="M124" i="1"/>
  <c r="O155" i="1"/>
  <c r="J333" i="33" s="1"/>
  <c r="J404" i="33" s="1"/>
  <c r="M1486" i="1"/>
  <c r="M114" i="1"/>
  <c r="M1520" i="1"/>
  <c r="M1495" i="1"/>
  <c r="M1631" i="1"/>
  <c r="J149" i="1"/>
  <c r="F327" i="33" s="1"/>
  <c r="F398" i="33" s="1"/>
  <c r="G694" i="33"/>
  <c r="I690" i="33"/>
  <c r="M59" i="1"/>
  <c r="M108" i="1"/>
  <c r="M116" i="1"/>
  <c r="I149" i="1"/>
  <c r="M52" i="1"/>
  <c r="M122" i="1"/>
  <c r="M1626" i="1"/>
  <c r="M111" i="1"/>
  <c r="M120" i="1"/>
  <c r="K154" i="1"/>
  <c r="G332" i="33" s="1"/>
  <c r="G403" i="33" s="1"/>
  <c r="M1519" i="1"/>
  <c r="I693" i="33"/>
  <c r="J692" i="33"/>
  <c r="M1571" i="1"/>
  <c r="M1622" i="1"/>
  <c r="M1530" i="1"/>
  <c r="M1576" i="1"/>
  <c r="M118" i="1"/>
  <c r="N148" i="1"/>
  <c r="I326" i="33" s="1"/>
  <c r="I397" i="33" s="1"/>
  <c r="M1636" i="1"/>
  <c r="I153" i="1"/>
  <c r="M60" i="1"/>
  <c r="M1680" i="1"/>
  <c r="M1714" i="1"/>
  <c r="O1033" i="1"/>
  <c r="J1031" i="1"/>
  <c r="K1036" i="1"/>
  <c r="K1029" i="1"/>
  <c r="L1030" i="1"/>
  <c r="K1030" i="1"/>
  <c r="P1036" i="1"/>
  <c r="O1035" i="1"/>
  <c r="I1032" i="1"/>
  <c r="F690" i="33"/>
  <c r="M1690" i="1"/>
  <c r="M46" i="1"/>
  <c r="J150" i="1"/>
  <c r="F328" i="33" s="1"/>
  <c r="F399" i="33" s="1"/>
  <c r="L150" i="1"/>
  <c r="H328" i="33" s="1"/>
  <c r="H399" i="33" s="1"/>
  <c r="M64" i="1"/>
  <c r="M1480" i="1"/>
  <c r="M50" i="1"/>
  <c r="J154" i="1"/>
  <c r="F332" i="33" s="1"/>
  <c r="F403" i="33" s="1"/>
  <c r="F724" i="33"/>
  <c r="M1713" i="1"/>
  <c r="O153" i="1"/>
  <c r="J331" i="33" s="1"/>
  <c r="J402" i="33" s="1"/>
  <c r="M1574" i="1"/>
  <c r="F691" i="33"/>
  <c r="M1691" i="1"/>
  <c r="M99" i="1"/>
  <c r="M75" i="1"/>
  <c r="M1493" i="1"/>
  <c r="F580" i="33"/>
  <c r="M94" i="1"/>
  <c r="M1507" i="1"/>
  <c r="K152" i="1"/>
  <c r="G330" i="33" s="1"/>
  <c r="G401" i="33" s="1"/>
  <c r="M96" i="1"/>
  <c r="F582" i="33"/>
  <c r="I695" i="33"/>
  <c r="M1511" i="1"/>
  <c r="M101" i="1"/>
  <c r="F587" i="33"/>
  <c r="M125" i="1"/>
  <c r="M63" i="1"/>
  <c r="M1570" i="1"/>
  <c r="M1683" i="1"/>
  <c r="M1634" i="1"/>
  <c r="O152" i="1"/>
  <c r="J330" i="33" s="1"/>
  <c r="J401" i="33" s="1"/>
  <c r="F586" i="33"/>
  <c r="M100" i="1"/>
  <c r="F565" i="33"/>
  <c r="M88" i="1"/>
  <c r="M1513" i="1"/>
  <c r="M132" i="1"/>
  <c r="M67" i="1"/>
  <c r="M1514" i="1"/>
  <c r="M1679" i="1"/>
  <c r="M1525" i="1"/>
  <c r="M1479" i="1"/>
  <c r="L149" i="1"/>
  <c r="H327" i="33" s="1"/>
  <c r="H398" i="33" s="1"/>
  <c r="M1192" i="1"/>
  <c r="M1178" i="1"/>
  <c r="M4486" i="1"/>
  <c r="F589" i="33"/>
  <c r="M103" i="1"/>
  <c r="G690" i="33"/>
  <c r="M1566" i="1"/>
  <c r="M1720" i="1"/>
  <c r="F731" i="33"/>
  <c r="F561" i="33"/>
  <c r="M84" i="1"/>
  <c r="E694" i="33"/>
  <c r="F557" i="33"/>
  <c r="M80" i="1"/>
  <c r="M1579" i="1"/>
  <c r="M74" i="1"/>
  <c r="F566" i="33"/>
  <c r="M89" i="1"/>
  <c r="M994" i="1"/>
  <c r="F729" i="33"/>
  <c r="M1718" i="1"/>
  <c r="M1624" i="1"/>
  <c r="F689" i="33"/>
  <c r="M1689" i="1"/>
  <c r="G693" i="33"/>
  <c r="M1478" i="1"/>
  <c r="M1494" i="1"/>
  <c r="M1523" i="1"/>
  <c r="M1637" i="1"/>
  <c r="M1615" i="1"/>
  <c r="M1614" i="1"/>
  <c r="M137" i="1"/>
  <c r="M135" i="1"/>
  <c r="M1685" i="1"/>
  <c r="M1642" i="1"/>
  <c r="M139" i="1"/>
  <c r="K150" i="1"/>
  <c r="G328" i="33" s="1"/>
  <c r="G399" i="33" s="1"/>
  <c r="N149" i="1"/>
  <c r="L155" i="1"/>
  <c r="H333" i="33" s="1"/>
  <c r="H404" i="33" s="1"/>
  <c r="F556" i="33"/>
  <c r="M79" i="1"/>
  <c r="F693" i="33"/>
  <c r="M1693" i="1"/>
  <c r="N154" i="1"/>
  <c r="I332" i="33" s="1"/>
  <c r="I403" i="33" s="1"/>
  <c r="F694" i="33"/>
  <c r="M1694" i="1"/>
  <c r="O151" i="1"/>
  <c r="J329" i="33" s="1"/>
  <c r="J400" i="33" s="1"/>
  <c r="M1487" i="1"/>
  <c r="M1565" i="1"/>
  <c r="F564" i="33"/>
  <c r="M87" i="1"/>
  <c r="E688" i="33"/>
  <c r="J694" i="33"/>
  <c r="G689" i="33"/>
  <c r="M134" i="1"/>
  <c r="K148" i="1"/>
  <c r="G326" i="33" s="1"/>
  <c r="G397" i="33" s="1"/>
  <c r="M45" i="1"/>
  <c r="K149" i="1"/>
  <c r="G327" i="33" s="1"/>
  <c r="G398" i="33" s="1"/>
  <c r="M1617" i="1"/>
  <c r="M1484" i="1"/>
  <c r="H691" i="33"/>
  <c r="M65" i="1"/>
  <c r="N151" i="1"/>
  <c r="I329" i="33" s="1"/>
  <c r="I400" i="33" s="1"/>
  <c r="M1628" i="1"/>
  <c r="G691" i="33"/>
  <c r="M73" i="1"/>
  <c r="M1527" i="1"/>
  <c r="I689" i="33"/>
  <c r="M1644" i="1"/>
  <c r="O154" i="1"/>
  <c r="J332" i="33" s="1"/>
  <c r="J403" i="33" s="1"/>
  <c r="G692" i="33"/>
  <c r="M54" i="1"/>
  <c r="E691" i="33"/>
  <c r="M1476" i="1"/>
  <c r="M133" i="1"/>
  <c r="M117" i="1"/>
  <c r="M1502" i="1"/>
  <c r="M55" i="1"/>
  <c r="F578" i="33"/>
  <c r="M92" i="1"/>
  <c r="M1633" i="1"/>
  <c r="H692" i="33"/>
  <c r="L151" i="1"/>
  <c r="H329" i="33" s="1"/>
  <c r="H400" i="33" s="1"/>
  <c r="M1482" i="1"/>
  <c r="I694" i="33"/>
  <c r="M1504" i="1"/>
  <c r="M1481" i="1"/>
  <c r="F584" i="33"/>
  <c r="M98" i="1"/>
  <c r="M123" i="1"/>
  <c r="M1630" i="1"/>
  <c r="M112" i="1"/>
  <c r="M140" i="1"/>
  <c r="M1686" i="1"/>
  <c r="M4002" i="1" l="1"/>
  <c r="M3999" i="1"/>
  <c r="M4001" i="1"/>
  <c r="M4006" i="1"/>
  <c r="M4005" i="1"/>
  <c r="E3619" i="1"/>
  <c r="E3628" i="1" s="1"/>
  <c r="M4003" i="1"/>
  <c r="Q900" i="1"/>
  <c r="Q899" i="1"/>
  <c r="Q901" i="1"/>
  <c r="Q902" i="1"/>
  <c r="Q903" i="1"/>
  <c r="Q898" i="1"/>
  <c r="Q896" i="1"/>
  <c r="Q897" i="1"/>
  <c r="Q856" i="1"/>
  <c r="Q853" i="1"/>
  <c r="M1309" i="1"/>
  <c r="M1308" i="1"/>
  <c r="M1447" i="1"/>
  <c r="M1446" i="1"/>
  <c r="M1303" i="1"/>
  <c r="M1305" i="1"/>
  <c r="M1306" i="1"/>
  <c r="M1443" i="1"/>
  <c r="M1441" i="1"/>
  <c r="M1440" i="1"/>
  <c r="M1310" i="1"/>
  <c r="M1442" i="1"/>
  <c r="M1444" i="1"/>
  <c r="M1445" i="1"/>
  <c r="M1304" i="1"/>
  <c r="M1307" i="1"/>
  <c r="G312" i="33"/>
  <c r="G382" i="33" s="1"/>
  <c r="J315" i="33"/>
  <c r="J385" i="33" s="1"/>
  <c r="I309" i="33"/>
  <c r="I379" i="33" s="1"/>
  <c r="H311" i="33"/>
  <c r="H381" i="33" s="1"/>
  <c r="J316" i="33"/>
  <c r="J386" i="33" s="1"/>
  <c r="G310" i="33"/>
  <c r="G380" i="33" s="1"/>
  <c r="F312" i="33"/>
  <c r="F382" i="33" s="1"/>
  <c r="I313" i="33"/>
  <c r="I383" i="33" s="1"/>
  <c r="I312" i="33"/>
  <c r="I382" i="33" s="1"/>
  <c r="H314" i="33"/>
  <c r="H384" i="33" s="1"/>
  <c r="G313" i="33"/>
  <c r="G383" i="33" s="1"/>
  <c r="H316" i="33"/>
  <c r="H386" i="33" s="1"/>
  <c r="F310" i="33"/>
  <c r="F380" i="33" s="1"/>
  <c r="G311" i="33"/>
  <c r="G381" i="33" s="1"/>
  <c r="G315" i="33"/>
  <c r="G385" i="33" s="1"/>
  <c r="I311" i="33"/>
  <c r="I381" i="33" s="1"/>
  <c r="H309" i="33"/>
  <c r="H379" i="33" s="1"/>
  <c r="J312" i="33"/>
  <c r="J382" i="33" s="1"/>
  <c r="F316" i="33"/>
  <c r="F386" i="33" s="1"/>
  <c r="J309" i="33"/>
  <c r="J379" i="33" s="1"/>
  <c r="J311" i="33"/>
  <c r="J381" i="33" s="1"/>
  <c r="F313" i="33"/>
  <c r="F383" i="33" s="1"/>
  <c r="G314" i="33"/>
  <c r="G384" i="33" s="1"/>
  <c r="I314" i="33"/>
  <c r="I384" i="33" s="1"/>
  <c r="F314" i="33"/>
  <c r="F384" i="33" s="1"/>
  <c r="I316" i="33"/>
  <c r="I386" i="33" s="1"/>
  <c r="G309" i="33"/>
  <c r="G379" i="33" s="1"/>
  <c r="J313" i="33"/>
  <c r="J383" i="33" s="1"/>
  <c r="M32" i="1"/>
  <c r="M29" i="1"/>
  <c r="M37" i="1" s="1"/>
  <c r="M27" i="1"/>
  <c r="M35" i="1" s="1"/>
  <c r="M26" i="1"/>
  <c r="M34" i="1" s="1"/>
  <c r="L40" i="1"/>
  <c r="M31" i="1"/>
  <c r="M39" i="1" s="1"/>
  <c r="M33" i="1"/>
  <c r="M41" i="1" s="1"/>
  <c r="M30" i="1"/>
  <c r="M38" i="1" s="1"/>
  <c r="M1352" i="1"/>
  <c r="M1338" i="1"/>
  <c r="M1427" i="1"/>
  <c r="Q29" i="1"/>
  <c r="R29" i="1" s="1"/>
  <c r="Q27" i="1"/>
  <c r="R27" i="1" s="1"/>
  <c r="Q31" i="1"/>
  <c r="R31" i="1" s="1"/>
  <c r="Q33" i="1"/>
  <c r="R33" i="1" s="1"/>
  <c r="Q26" i="1"/>
  <c r="R26" i="1" s="1"/>
  <c r="Q28" i="1"/>
  <c r="R28" i="1" s="1"/>
  <c r="Q30" i="1"/>
  <c r="R30" i="1" s="1"/>
  <c r="Q32" i="1"/>
  <c r="R32" i="1" s="1"/>
  <c r="M1371" i="1"/>
  <c r="M1047" i="1"/>
  <c r="M1051" i="1"/>
  <c r="M1323" i="1"/>
  <c r="M1425" i="1"/>
  <c r="M1429" i="1"/>
  <c r="E4372" i="1"/>
  <c r="M1372" i="1"/>
  <c r="M1355" i="1"/>
  <c r="M1367" i="1"/>
  <c r="M1049" i="1"/>
  <c r="M1046" i="1"/>
  <c r="M1369" i="1"/>
  <c r="M1374" i="1"/>
  <c r="M1340" i="1"/>
  <c r="M1321" i="1"/>
  <c r="M1335" i="1"/>
  <c r="M1326" i="1"/>
  <c r="M1356" i="1"/>
  <c r="M1023" i="1"/>
  <c r="M1341" i="1"/>
  <c r="M1324" i="1"/>
  <c r="M1337" i="1"/>
  <c r="M1368" i="1"/>
  <c r="M1354" i="1"/>
  <c r="M1358" i="1"/>
  <c r="M1050" i="1"/>
  <c r="M1431" i="1"/>
  <c r="M1025" i="1"/>
  <c r="M1353" i="1"/>
  <c r="M1370" i="1"/>
  <c r="M1026" i="1"/>
  <c r="M1319" i="1"/>
  <c r="M1045" i="1"/>
  <c r="M1357" i="1"/>
  <c r="M1322" i="1"/>
  <c r="M1325" i="1"/>
  <c r="M1027" i="1"/>
  <c r="M1373" i="1"/>
  <c r="M1048" i="1"/>
  <c r="M1320" i="1"/>
  <c r="M1415" i="1"/>
  <c r="M1336" i="1"/>
  <c r="M1351" i="1"/>
  <c r="M1409" i="1"/>
  <c r="M1339" i="1"/>
  <c r="M1342" i="1"/>
  <c r="K778" i="33"/>
  <c r="M1024" i="1"/>
  <c r="M1022" i="1"/>
  <c r="K775" i="33"/>
  <c r="K777" i="33"/>
  <c r="K781" i="33"/>
  <c r="K782" i="33"/>
  <c r="K776" i="33"/>
  <c r="K780" i="33"/>
  <c r="K779" i="33"/>
  <c r="Q1028" i="1"/>
  <c r="R1028" i="1" s="1"/>
  <c r="Q1026" i="1"/>
  <c r="R1026" i="1" s="1"/>
  <c r="Q1025" i="1"/>
  <c r="R1025" i="1" s="1"/>
  <c r="Q1021" i="1"/>
  <c r="R1021" i="1" s="1"/>
  <c r="Q1023" i="1"/>
  <c r="R1023" i="1" s="1"/>
  <c r="Q1027" i="1"/>
  <c r="R1027" i="1" s="1"/>
  <c r="Q1022" i="1"/>
  <c r="R1022" i="1" s="1"/>
  <c r="Q1024" i="1"/>
  <c r="R1024" i="1" s="1"/>
  <c r="P703" i="1"/>
  <c r="M707" i="1"/>
  <c r="M705" i="1"/>
  <c r="M710" i="1"/>
  <c r="P707" i="1"/>
  <c r="M709" i="1"/>
  <c r="M704" i="1"/>
  <c r="M708" i="1"/>
  <c r="M703" i="1"/>
  <c r="P708" i="1"/>
  <c r="M706" i="1"/>
  <c r="P709" i="1"/>
  <c r="P706" i="1"/>
  <c r="P710" i="1"/>
  <c r="P705" i="1"/>
  <c r="P704" i="1"/>
  <c r="M1345" i="1"/>
  <c r="M1301" i="1"/>
  <c r="M1298" i="1"/>
  <c r="M1363" i="1"/>
  <c r="M1297" i="1"/>
  <c r="M1346" i="1"/>
  <c r="M1318" i="1"/>
  <c r="M1344" i="1"/>
  <c r="M1296" i="1"/>
  <c r="M1329" i="1"/>
  <c r="M1299" i="1"/>
  <c r="M1317" i="1"/>
  <c r="M1366" i="1"/>
  <c r="M1316" i="1"/>
  <c r="M1350" i="1"/>
  <c r="M1334" i="1"/>
  <c r="M1300" i="1"/>
  <c r="M1343" i="1"/>
  <c r="M1327" i="1"/>
  <c r="M1315" i="1"/>
  <c r="M1332" i="1"/>
  <c r="M1313" i="1"/>
  <c r="M1302" i="1"/>
  <c r="M1347" i="1"/>
  <c r="M1362" i="1"/>
  <c r="M1348" i="1"/>
  <c r="M1360" i="1"/>
  <c r="M1365" i="1"/>
  <c r="M1331" i="1"/>
  <c r="M1364" i="1"/>
  <c r="M1328" i="1"/>
  <c r="M1359" i="1"/>
  <c r="Q1415" i="1"/>
  <c r="R1415" i="1" s="1"/>
  <c r="Q1413" i="1"/>
  <c r="R1413" i="1" s="1"/>
  <c r="Q1407" i="1"/>
  <c r="R1407" i="1" s="1"/>
  <c r="Q1414" i="1"/>
  <c r="R1414" i="1" s="1"/>
  <c r="Q1411" i="1"/>
  <c r="R1411" i="1" s="1"/>
  <c r="Q1423" i="1"/>
  <c r="R1423" i="1" s="1"/>
  <c r="Q1412" i="1"/>
  <c r="R1412" i="1" s="1"/>
  <c r="Q1422" i="1"/>
  <c r="R1422" i="1" s="1"/>
  <c r="Q1438" i="1"/>
  <c r="R1438" i="1" s="1"/>
  <c r="Q1434" i="1"/>
  <c r="R1434" i="1" s="1"/>
  <c r="Q1416" i="1"/>
  <c r="R1416" i="1" s="1"/>
  <c r="Q1435" i="1"/>
  <c r="R1435" i="1" s="1"/>
  <c r="Q1431" i="1"/>
  <c r="R1431" i="1" s="1"/>
  <c r="Q1418" i="1"/>
  <c r="R1418" i="1" s="1"/>
  <c r="Q1436" i="1"/>
  <c r="R1436" i="1" s="1"/>
  <c r="Q1432" i="1"/>
  <c r="R1432" i="1" s="1"/>
  <c r="Q1420" i="1"/>
  <c r="R1420" i="1" s="1"/>
  <c r="Q1439" i="1"/>
  <c r="R1439" i="1" s="1"/>
  <c r="Q1437" i="1"/>
  <c r="R1437" i="1" s="1"/>
  <c r="Q1433" i="1"/>
  <c r="R1433" i="1" s="1"/>
  <c r="Q1426" i="1"/>
  <c r="R1426" i="1" s="1"/>
  <c r="Q1428" i="1"/>
  <c r="R1428" i="1" s="1"/>
  <c r="Q1410" i="1"/>
  <c r="R1410" i="1" s="1"/>
  <c r="Q1425" i="1"/>
  <c r="R1425" i="1" s="1"/>
  <c r="Q1405" i="1"/>
  <c r="R1405" i="1" s="1"/>
  <c r="Q1403" i="1"/>
  <c r="R1403" i="1" s="1"/>
  <c r="Q1402" i="1"/>
  <c r="R1402" i="1" s="1"/>
  <c r="Q1406" i="1"/>
  <c r="R1406" i="1" s="1"/>
  <c r="Q1401" i="1"/>
  <c r="R1401" i="1" s="1"/>
  <c r="Q1424" i="1"/>
  <c r="R1424" i="1" s="1"/>
  <c r="Q1427" i="1"/>
  <c r="R1427" i="1" s="1"/>
  <c r="Q1417" i="1"/>
  <c r="R1417" i="1" s="1"/>
  <c r="Q1419" i="1"/>
  <c r="R1419" i="1" s="1"/>
  <c r="Q1421" i="1"/>
  <c r="R1421" i="1" s="1"/>
  <c r="Q1430" i="1"/>
  <c r="R1430" i="1" s="1"/>
  <c r="Q1404" i="1"/>
  <c r="R1404" i="1" s="1"/>
  <c r="Q1409" i="1"/>
  <c r="R1409" i="1" s="1"/>
  <c r="Q1429" i="1"/>
  <c r="R1429" i="1" s="1"/>
  <c r="Q1408" i="1"/>
  <c r="R1408" i="1" s="1"/>
  <c r="Q1400" i="1"/>
  <c r="R1400" i="1" s="1"/>
  <c r="M1330" i="1"/>
  <c r="M1361" i="1"/>
  <c r="M1349" i="1"/>
  <c r="M1333" i="1"/>
  <c r="M1311" i="1"/>
  <c r="M1295" i="1"/>
  <c r="M1314" i="1"/>
  <c r="M1312" i="1"/>
  <c r="Q1310" i="1"/>
  <c r="R1310" i="1" s="1"/>
  <c r="Q1309" i="1"/>
  <c r="R1309" i="1" s="1"/>
  <c r="Q1318" i="1"/>
  <c r="R1318" i="1" s="1"/>
  <c r="Q1302" i="1"/>
  <c r="R1302" i="1" s="1"/>
  <c r="Q1350" i="1"/>
  <c r="R1350" i="1" s="1"/>
  <c r="Q1304" i="1"/>
  <c r="R1304" i="1" s="1"/>
  <c r="Q1346" i="1"/>
  <c r="R1346" i="1" s="1"/>
  <c r="Q1348" i="1"/>
  <c r="R1348" i="1" s="1"/>
  <c r="Q1295" i="1"/>
  <c r="R1295" i="1" s="1"/>
  <c r="Q1349" i="1"/>
  <c r="R1349" i="1" s="1"/>
  <c r="Q1336" i="1"/>
  <c r="R1336" i="1" s="1"/>
  <c r="Q1325" i="1"/>
  <c r="R1325" i="1" s="1"/>
  <c r="Q1339" i="1"/>
  <c r="R1339" i="1" s="1"/>
  <c r="Q1335" i="1"/>
  <c r="R1335" i="1" s="1"/>
  <c r="Q1303" i="1"/>
  <c r="R1303" i="1" s="1"/>
  <c r="Q1347" i="1"/>
  <c r="R1347" i="1" s="1"/>
  <c r="Q1338" i="1"/>
  <c r="R1338" i="1" s="1"/>
  <c r="Q1334" i="1"/>
  <c r="R1334" i="1" s="1"/>
  <c r="Q1366" i="1"/>
  <c r="R1366" i="1" s="1"/>
  <c r="Q1342" i="1"/>
  <c r="R1342" i="1" s="1"/>
  <c r="Q1337" i="1"/>
  <c r="R1337" i="1" s="1"/>
  <c r="Q1326" i="1"/>
  <c r="R1326" i="1" s="1"/>
  <c r="Q1363" i="1"/>
  <c r="R1363" i="1" s="1"/>
  <c r="Q1359" i="1"/>
  <c r="R1359" i="1" s="1"/>
  <c r="Q1362" i="1"/>
  <c r="R1362" i="1" s="1"/>
  <c r="Q1358" i="1"/>
  <c r="R1358" i="1" s="1"/>
  <c r="Q1365" i="1"/>
  <c r="R1365" i="1" s="1"/>
  <c r="Q1361" i="1"/>
  <c r="R1361" i="1" s="1"/>
  <c r="Q1364" i="1"/>
  <c r="R1364" i="1" s="1"/>
  <c r="Q1360" i="1"/>
  <c r="R1360" i="1" s="1"/>
  <c r="Q1322" i="1"/>
  <c r="R1322" i="1" s="1"/>
  <c r="Q1324" i="1"/>
  <c r="R1324" i="1" s="1"/>
  <c r="Q1352" i="1"/>
  <c r="R1352" i="1" s="1"/>
  <c r="Q1356" i="1"/>
  <c r="R1356" i="1" s="1"/>
  <c r="Q1327" i="1"/>
  <c r="R1327" i="1" s="1"/>
  <c r="Q1331" i="1"/>
  <c r="R1331" i="1" s="1"/>
  <c r="Q1300" i="1"/>
  <c r="R1300" i="1" s="1"/>
  <c r="Q1299" i="1"/>
  <c r="R1299" i="1" s="1"/>
  <c r="Q1296" i="1"/>
  <c r="R1296" i="1" s="1"/>
  <c r="Q1306" i="1"/>
  <c r="R1306" i="1" s="1"/>
  <c r="Q1307" i="1"/>
  <c r="R1307" i="1" s="1"/>
  <c r="Q1314" i="1"/>
  <c r="R1314" i="1" s="1"/>
  <c r="Q1351" i="1"/>
  <c r="R1351" i="1" s="1"/>
  <c r="Q1355" i="1"/>
  <c r="R1355" i="1" s="1"/>
  <c r="Q1320" i="1"/>
  <c r="R1320" i="1" s="1"/>
  <c r="Q1330" i="1"/>
  <c r="R1330" i="1" s="1"/>
  <c r="Q1354" i="1"/>
  <c r="R1354" i="1" s="1"/>
  <c r="Q1321" i="1"/>
  <c r="R1321" i="1" s="1"/>
  <c r="Q1319" i="1"/>
  <c r="R1319" i="1" s="1"/>
  <c r="Q1329" i="1"/>
  <c r="R1329" i="1" s="1"/>
  <c r="Q1333" i="1"/>
  <c r="R1333" i="1" s="1"/>
  <c r="Q1298" i="1"/>
  <c r="R1298" i="1" s="1"/>
  <c r="Q1308" i="1"/>
  <c r="R1308" i="1" s="1"/>
  <c r="Q1305" i="1"/>
  <c r="R1305" i="1" s="1"/>
  <c r="Q1312" i="1"/>
  <c r="R1312" i="1" s="1"/>
  <c r="Q1316" i="1"/>
  <c r="R1316" i="1" s="1"/>
  <c r="Q1353" i="1"/>
  <c r="R1353" i="1" s="1"/>
  <c r="Q1357" i="1"/>
  <c r="R1357" i="1" s="1"/>
  <c r="Q1323" i="1"/>
  <c r="R1323" i="1" s="1"/>
  <c r="Q1328" i="1"/>
  <c r="R1328" i="1" s="1"/>
  <c r="Q1332" i="1"/>
  <c r="R1332" i="1" s="1"/>
  <c r="Q1343" i="1"/>
  <c r="R1343" i="1" s="1"/>
  <c r="Q1345" i="1"/>
  <c r="R1345" i="1" s="1"/>
  <c r="Q1311" i="1"/>
  <c r="R1311" i="1" s="1"/>
  <c r="Q1315" i="1"/>
  <c r="R1315" i="1" s="1"/>
  <c r="Q1344" i="1"/>
  <c r="R1344" i="1" s="1"/>
  <c r="Q1340" i="1"/>
  <c r="R1340" i="1" s="1"/>
  <c r="Q1341" i="1"/>
  <c r="R1341" i="1" s="1"/>
  <c r="Q1301" i="1"/>
  <c r="R1301" i="1" s="1"/>
  <c r="Q1297" i="1"/>
  <c r="R1297" i="1" s="1"/>
  <c r="Q1313" i="1"/>
  <c r="R1313" i="1" s="1"/>
  <c r="Q1317" i="1"/>
  <c r="R1317" i="1" s="1"/>
  <c r="Q1275" i="1"/>
  <c r="R1275" i="1" s="1"/>
  <c r="Q1271" i="1"/>
  <c r="R1271" i="1" s="1"/>
  <c r="Q1273" i="1"/>
  <c r="R1273" i="1" s="1"/>
  <c r="Q1269" i="1"/>
  <c r="R1269" i="1" s="1"/>
  <c r="Q1276" i="1"/>
  <c r="R1276" i="1" s="1"/>
  <c r="Q1262" i="1"/>
  <c r="R1262" i="1" s="1"/>
  <c r="Q1261" i="1"/>
  <c r="R1261" i="1" s="1"/>
  <c r="Q1274" i="1"/>
  <c r="R1274" i="1" s="1"/>
  <c r="Q1272" i="1"/>
  <c r="R1272" i="1" s="1"/>
  <c r="Q1270" i="1"/>
  <c r="R1270" i="1" s="1"/>
  <c r="Q1268" i="1"/>
  <c r="R1268" i="1" s="1"/>
  <c r="Q1260" i="1"/>
  <c r="R1260" i="1" s="1"/>
  <c r="Q1253" i="1"/>
  <c r="R1253" i="1" s="1"/>
  <c r="Q1252" i="1"/>
  <c r="R1252" i="1" s="1"/>
  <c r="Q1255" i="1"/>
  <c r="R1255" i="1" s="1"/>
  <c r="Q1254" i="1"/>
  <c r="R1254" i="1" s="1"/>
  <c r="Q1245" i="1"/>
  <c r="R1245" i="1" s="1"/>
  <c r="Q1249" i="1"/>
  <c r="R1249" i="1" s="1"/>
  <c r="Q1257" i="1"/>
  <c r="R1257" i="1" s="1"/>
  <c r="Q1258" i="1"/>
  <c r="R1258" i="1" s="1"/>
  <c r="Q1266" i="1"/>
  <c r="R1266" i="1" s="1"/>
  <c r="Q1263" i="1"/>
  <c r="R1263" i="1" s="1"/>
  <c r="Q1248" i="1"/>
  <c r="R1248" i="1" s="1"/>
  <c r="Q1256" i="1"/>
  <c r="R1256" i="1" s="1"/>
  <c r="Q1265" i="1"/>
  <c r="R1265" i="1" s="1"/>
  <c r="Q1259" i="1"/>
  <c r="R1259" i="1" s="1"/>
  <c r="Q1247" i="1"/>
  <c r="R1247" i="1" s="1"/>
  <c r="Q1251" i="1"/>
  <c r="R1251" i="1" s="1"/>
  <c r="Q1264" i="1"/>
  <c r="R1264" i="1" s="1"/>
  <c r="Q1267" i="1"/>
  <c r="R1267" i="1" s="1"/>
  <c r="Q1246" i="1"/>
  <c r="R1246" i="1" s="1"/>
  <c r="Q1250" i="1"/>
  <c r="R1250" i="1" s="1"/>
  <c r="Q1236" i="1"/>
  <c r="R1236" i="1" s="1"/>
  <c r="Q1220" i="1"/>
  <c r="R1220" i="1" s="1"/>
  <c r="Q1219" i="1"/>
  <c r="R1219" i="1" s="1"/>
  <c r="Q1218" i="1"/>
  <c r="R1218" i="1" s="1"/>
  <c r="Q1217" i="1"/>
  <c r="R1217" i="1" s="1"/>
  <c r="Q1216" i="1"/>
  <c r="R1216" i="1" s="1"/>
  <c r="Q1213" i="1"/>
  <c r="R1213" i="1" s="1"/>
  <c r="Q1148" i="1"/>
  <c r="R1148" i="1" s="1"/>
  <c r="Q1215" i="1"/>
  <c r="R1215" i="1" s="1"/>
  <c r="Q1214" i="1"/>
  <c r="R1214" i="1" s="1"/>
  <c r="Q1147" i="1"/>
  <c r="R1147" i="1" s="1"/>
  <c r="Q1146" i="1"/>
  <c r="R1146" i="1" s="1"/>
  <c r="Q1145" i="1"/>
  <c r="R1145" i="1" s="1"/>
  <c r="Q1141" i="1"/>
  <c r="R1141" i="1" s="1"/>
  <c r="Q1156" i="1"/>
  <c r="R1156" i="1" s="1"/>
  <c r="Q1144" i="1"/>
  <c r="R1144" i="1" s="1"/>
  <c r="Q1143" i="1"/>
  <c r="R1143" i="1" s="1"/>
  <c r="Q1140" i="1"/>
  <c r="R1140" i="1" s="1"/>
  <c r="Q1142" i="1"/>
  <c r="R1142" i="1" s="1"/>
  <c r="Q1138" i="1"/>
  <c r="R1138" i="1" s="1"/>
  <c r="Q1135" i="1"/>
  <c r="R1135" i="1" s="1"/>
  <c r="Q1137" i="1"/>
  <c r="R1137" i="1" s="1"/>
  <c r="Q1139" i="1"/>
  <c r="R1139" i="1" s="1"/>
  <c r="Q1151" i="1"/>
  <c r="R1151" i="1" s="1"/>
  <c r="Q1154" i="1"/>
  <c r="R1154" i="1" s="1"/>
  <c r="Q1133" i="1"/>
  <c r="R1133" i="1" s="1"/>
  <c r="Q1136" i="1"/>
  <c r="R1136" i="1" s="1"/>
  <c r="Q1149" i="1"/>
  <c r="R1149" i="1" s="1"/>
  <c r="Q1152" i="1"/>
  <c r="R1152" i="1" s="1"/>
  <c r="Q1153" i="1"/>
  <c r="R1153" i="1" s="1"/>
  <c r="Q1134" i="1"/>
  <c r="R1134" i="1" s="1"/>
  <c r="Q1150" i="1"/>
  <c r="R1150" i="1" s="1"/>
  <c r="Q1155" i="1"/>
  <c r="R1155" i="1" s="1"/>
  <c r="Q1230" i="1"/>
  <c r="R1230" i="1" s="1"/>
  <c r="Q1234" i="1"/>
  <c r="R1234" i="1" s="1"/>
  <c r="Q1232" i="1"/>
  <c r="R1232" i="1" s="1"/>
  <c r="Q1233" i="1"/>
  <c r="R1233" i="1" s="1"/>
  <c r="Q1231" i="1"/>
  <c r="R1231" i="1" s="1"/>
  <c r="Q1229" i="1"/>
  <c r="R1229" i="1" s="1"/>
  <c r="Q1235" i="1"/>
  <c r="R1235" i="1" s="1"/>
  <c r="Q4006" i="1"/>
  <c r="R4006" i="1" s="1"/>
  <c r="Q4000" i="1"/>
  <c r="R4000" i="1" s="1"/>
  <c r="Q3999" i="1"/>
  <c r="R3999" i="1" s="1"/>
  <c r="Q4001" i="1"/>
  <c r="R4001" i="1" s="1"/>
  <c r="Q4003" i="1"/>
  <c r="R4003" i="1" s="1"/>
  <c r="Q4005" i="1"/>
  <c r="R4005" i="1" s="1"/>
  <c r="Q4004" i="1"/>
  <c r="R4004" i="1" s="1"/>
  <c r="Q4002" i="1"/>
  <c r="R4002" i="1" s="1"/>
  <c r="Q3938" i="1"/>
  <c r="R3938" i="1" s="1"/>
  <c r="Q3934" i="1"/>
  <c r="R3934" i="1" s="1"/>
  <c r="Q3941" i="1"/>
  <c r="R3941" i="1" s="1"/>
  <c r="Q3937" i="1"/>
  <c r="R3937" i="1" s="1"/>
  <c r="Q3926" i="1"/>
  <c r="R3926" i="1" s="1"/>
  <c r="Q3910" i="1"/>
  <c r="R3910" i="1" s="1"/>
  <c r="Q3942" i="1"/>
  <c r="R3942" i="1" s="1"/>
  <c r="Q3921" i="1"/>
  <c r="R3921" i="1" s="1"/>
  <c r="Q3940" i="1"/>
  <c r="R3940" i="1" s="1"/>
  <c r="Q3939" i="1"/>
  <c r="R3939" i="1" s="1"/>
  <c r="Q3936" i="1"/>
  <c r="R3936" i="1" s="1"/>
  <c r="Q3935" i="1"/>
  <c r="R3935" i="1" s="1"/>
  <c r="Q3919" i="1"/>
  <c r="R3919" i="1" s="1"/>
  <c r="Q3920" i="1"/>
  <c r="R3920" i="1" s="1"/>
  <c r="Q3902" i="1"/>
  <c r="R3902" i="1" s="1"/>
  <c r="Q3922" i="1"/>
  <c r="R3922" i="1" s="1"/>
  <c r="Q3918" i="1"/>
  <c r="R3918" i="1" s="1"/>
  <c r="Q3898" i="1"/>
  <c r="R3898" i="1" s="1"/>
  <c r="Q3894" i="1"/>
  <c r="R3894" i="1" s="1"/>
  <c r="Q3900" i="1"/>
  <c r="R3900" i="1" s="1"/>
  <c r="Q3895" i="1"/>
  <c r="R3895" i="1" s="1"/>
  <c r="Q3901" i="1"/>
  <c r="R3901" i="1" s="1"/>
  <c r="Q3896" i="1"/>
  <c r="R3896" i="1" s="1"/>
  <c r="Q3899" i="1"/>
  <c r="R3899" i="1" s="1"/>
  <c r="Q3897" i="1"/>
  <c r="R3897" i="1" s="1"/>
  <c r="Q3966" i="1"/>
  <c r="R3966" i="1" s="1"/>
  <c r="Q3990" i="1"/>
  <c r="R3990" i="1" s="1"/>
  <c r="Q3903" i="1"/>
  <c r="R3903" i="1" s="1"/>
  <c r="Q3997" i="1"/>
  <c r="R3997" i="1" s="1"/>
  <c r="Q3993" i="1"/>
  <c r="R3993" i="1" s="1"/>
  <c r="Q3888" i="1"/>
  <c r="R3888" i="1" s="1"/>
  <c r="Q3907" i="1"/>
  <c r="R3907" i="1" s="1"/>
  <c r="Q3995" i="1"/>
  <c r="R3995" i="1" s="1"/>
  <c r="Q3886" i="1"/>
  <c r="R3886" i="1" s="1"/>
  <c r="Q3882" i="1"/>
  <c r="R3882" i="1" s="1"/>
  <c r="Q3963" i="1"/>
  <c r="R3963" i="1" s="1"/>
  <c r="Q3996" i="1"/>
  <c r="R3996" i="1" s="1"/>
  <c r="Q3994" i="1"/>
  <c r="R3994" i="1" s="1"/>
  <c r="Q3992" i="1"/>
  <c r="R3992" i="1" s="1"/>
  <c r="Q3998" i="1"/>
  <c r="R3998" i="1" s="1"/>
  <c r="Q3991" i="1"/>
  <c r="R3991" i="1" s="1"/>
  <c r="Q3988" i="1"/>
  <c r="R3988" i="1" s="1"/>
  <c r="Q3965" i="1"/>
  <c r="R3965" i="1" s="1"/>
  <c r="Q3913" i="1"/>
  <c r="R3913" i="1" s="1"/>
  <c r="Q3960" i="1"/>
  <c r="R3960" i="1" s="1"/>
  <c r="Q3962" i="1"/>
  <c r="R3962" i="1" s="1"/>
  <c r="Q3964" i="1"/>
  <c r="R3964" i="1" s="1"/>
  <c r="Q3884" i="1"/>
  <c r="R3884" i="1" s="1"/>
  <c r="Q3887" i="1"/>
  <c r="R3887" i="1" s="1"/>
  <c r="Q3891" i="1"/>
  <c r="R3891" i="1" s="1"/>
  <c r="Q3911" i="1"/>
  <c r="R3911" i="1" s="1"/>
  <c r="Q3904" i="1"/>
  <c r="R3904" i="1" s="1"/>
  <c r="Q3908" i="1"/>
  <c r="R3908" i="1" s="1"/>
  <c r="Q3932" i="1"/>
  <c r="R3932" i="1" s="1"/>
  <c r="Q3924" i="1"/>
  <c r="R3924" i="1" s="1"/>
  <c r="Q3923" i="1"/>
  <c r="R3923" i="1" s="1"/>
  <c r="Q3984" i="1"/>
  <c r="R3984" i="1" s="1"/>
  <c r="Q3989" i="1"/>
  <c r="R3989" i="1" s="1"/>
  <c r="Q3959" i="1"/>
  <c r="R3959" i="1" s="1"/>
  <c r="Q3983" i="1"/>
  <c r="R3983" i="1" s="1"/>
  <c r="Q3905" i="1"/>
  <c r="R3905" i="1" s="1"/>
  <c r="Q3917" i="1"/>
  <c r="R3917" i="1" s="1"/>
  <c r="Q3892" i="1"/>
  <c r="R3892" i="1" s="1"/>
  <c r="Q3879" i="1"/>
  <c r="R3879" i="1" s="1"/>
  <c r="Q3912" i="1"/>
  <c r="R3912" i="1" s="1"/>
  <c r="Q3916" i="1"/>
  <c r="R3916" i="1" s="1"/>
  <c r="Q3985" i="1"/>
  <c r="R3985" i="1" s="1"/>
  <c r="Q3986" i="1"/>
  <c r="R3986" i="1" s="1"/>
  <c r="Q3880" i="1"/>
  <c r="R3880" i="1" s="1"/>
  <c r="Q3889" i="1"/>
  <c r="R3889" i="1" s="1"/>
  <c r="Q3928" i="1"/>
  <c r="R3928" i="1" s="1"/>
  <c r="Q3906" i="1"/>
  <c r="R3906" i="1" s="1"/>
  <c r="Q3930" i="1"/>
  <c r="R3930" i="1" s="1"/>
  <c r="Q3933" i="1"/>
  <c r="R3933" i="1" s="1"/>
  <c r="Q3987" i="1"/>
  <c r="R3987" i="1" s="1"/>
  <c r="Q3961" i="1"/>
  <c r="R3961" i="1" s="1"/>
  <c r="Q3890" i="1"/>
  <c r="R3890" i="1" s="1"/>
  <c r="Q3915" i="1"/>
  <c r="R3915" i="1" s="1"/>
  <c r="Q3929" i="1"/>
  <c r="R3929" i="1" s="1"/>
  <c r="Q3883" i="1"/>
  <c r="R3883" i="1" s="1"/>
  <c r="Q3885" i="1"/>
  <c r="R3885" i="1" s="1"/>
  <c r="Q3925" i="1"/>
  <c r="R3925" i="1" s="1"/>
  <c r="Q3909" i="1"/>
  <c r="R3909" i="1" s="1"/>
  <c r="Q3931" i="1"/>
  <c r="R3931" i="1" s="1"/>
  <c r="Q3927" i="1"/>
  <c r="R3927" i="1" s="1"/>
  <c r="Q3881" i="1"/>
  <c r="R3881" i="1" s="1"/>
  <c r="Q3893" i="1"/>
  <c r="R3893" i="1" s="1"/>
  <c r="Q3914" i="1"/>
  <c r="R3914" i="1" s="1"/>
  <c r="Q2919" i="1"/>
  <c r="R2919" i="1" s="1"/>
  <c r="Q2917" i="1"/>
  <c r="R2917" i="1" s="1"/>
  <c r="Q2913" i="1"/>
  <c r="R2913" i="1" s="1"/>
  <c r="Q2959" i="1"/>
  <c r="R2959" i="1" s="1"/>
  <c r="Q2918" i="1"/>
  <c r="R2918" i="1" s="1"/>
  <c r="Q2914" i="1"/>
  <c r="R2914" i="1" s="1"/>
  <c r="Q2951" i="1"/>
  <c r="R2951" i="1" s="1"/>
  <c r="Q2935" i="1"/>
  <c r="R2935" i="1" s="1"/>
  <c r="Q2916" i="1"/>
  <c r="R2916" i="1" s="1"/>
  <c r="Q2912" i="1"/>
  <c r="R2912" i="1" s="1"/>
  <c r="Q2949" i="1"/>
  <c r="R2949" i="1" s="1"/>
  <c r="Q2945" i="1"/>
  <c r="R2945" i="1" s="1"/>
  <c r="Q2911" i="1"/>
  <c r="R2911" i="1" s="1"/>
  <c r="Q2950" i="1"/>
  <c r="R2950" i="1" s="1"/>
  <c r="Q2944" i="1"/>
  <c r="R2944" i="1" s="1"/>
  <c r="Q2947" i="1"/>
  <c r="R2947" i="1" s="1"/>
  <c r="Q2927" i="1"/>
  <c r="R2927" i="1" s="1"/>
  <c r="Q2943" i="1"/>
  <c r="R2943" i="1" s="1"/>
  <c r="Q2915" i="1"/>
  <c r="R2915" i="1" s="1"/>
  <c r="Q2967" i="1"/>
  <c r="R2967" i="1" s="1"/>
  <c r="Q2946" i="1"/>
  <c r="R2946" i="1" s="1"/>
  <c r="Q2948" i="1"/>
  <c r="R2948" i="1" s="1"/>
  <c r="Q2991" i="1"/>
  <c r="R2991" i="1" s="1"/>
  <c r="Q2962" i="1"/>
  <c r="R2962" i="1" s="1"/>
  <c r="Q2961" i="1"/>
  <c r="R2961" i="1" s="1"/>
  <c r="Q2960" i="1"/>
  <c r="R2960" i="1" s="1"/>
  <c r="Q2964" i="1"/>
  <c r="R2964" i="1" s="1"/>
  <c r="Q2966" i="1"/>
  <c r="R2966" i="1" s="1"/>
  <c r="Q2963" i="1"/>
  <c r="R2963" i="1" s="1"/>
  <c r="Q2930" i="1"/>
  <c r="R2930" i="1" s="1"/>
  <c r="Q2985" i="1"/>
  <c r="R2985" i="1" s="1"/>
  <c r="Q2931" i="1"/>
  <c r="R2931" i="1" s="1"/>
  <c r="Q2926" i="1"/>
  <c r="R2926" i="1" s="1"/>
  <c r="Q2921" i="1"/>
  <c r="R2921" i="1" s="1"/>
  <c r="Q2925" i="1"/>
  <c r="R2925" i="1" s="1"/>
  <c r="Q2954" i="1"/>
  <c r="R2954" i="1" s="1"/>
  <c r="Q2905" i="1"/>
  <c r="R2905" i="1" s="1"/>
  <c r="Q2907" i="1"/>
  <c r="R2907" i="1" s="1"/>
  <c r="Q2956" i="1"/>
  <c r="R2956" i="1" s="1"/>
  <c r="Q2955" i="1"/>
  <c r="R2955" i="1" s="1"/>
  <c r="Q2908" i="1"/>
  <c r="R2908" i="1" s="1"/>
  <c r="Q2965" i="1"/>
  <c r="R2965" i="1" s="1"/>
  <c r="Q2952" i="1"/>
  <c r="R2952" i="1" s="1"/>
  <c r="Q2937" i="1"/>
  <c r="R2937" i="1" s="1"/>
  <c r="Q2904" i="1"/>
  <c r="R2904" i="1" s="1"/>
  <c r="Q2989" i="1"/>
  <c r="R2989" i="1" s="1"/>
  <c r="Q2933" i="1"/>
  <c r="R2933" i="1" s="1"/>
  <c r="Q2936" i="1"/>
  <c r="R2936" i="1" s="1"/>
  <c r="Q2922" i="1"/>
  <c r="R2922" i="1" s="1"/>
  <c r="Q2938" i="1"/>
  <c r="R2938" i="1" s="1"/>
  <c r="Q2923" i="1"/>
  <c r="R2923" i="1" s="1"/>
  <c r="Q2939" i="1"/>
  <c r="R2939" i="1" s="1"/>
  <c r="Q2909" i="1"/>
  <c r="R2909" i="1" s="1"/>
  <c r="Q2942" i="1"/>
  <c r="R2942" i="1" s="1"/>
  <c r="Q2957" i="1"/>
  <c r="R2957" i="1" s="1"/>
  <c r="Q2934" i="1"/>
  <c r="R2934" i="1" s="1"/>
  <c r="Q2987" i="1"/>
  <c r="R2987" i="1" s="1"/>
  <c r="Q2920" i="1"/>
  <c r="R2920" i="1" s="1"/>
  <c r="Q2928" i="1"/>
  <c r="R2928" i="1" s="1"/>
  <c r="Q2932" i="1"/>
  <c r="R2932" i="1" s="1"/>
  <c r="Q2929" i="1"/>
  <c r="R2929" i="1" s="1"/>
  <c r="Q2924" i="1"/>
  <c r="R2924" i="1" s="1"/>
  <c r="Q2941" i="1"/>
  <c r="R2941" i="1" s="1"/>
  <c r="Q2906" i="1"/>
  <c r="R2906" i="1" s="1"/>
  <c r="Q2988" i="1"/>
  <c r="R2988" i="1" s="1"/>
  <c r="Q2958" i="1"/>
  <c r="R2958" i="1" s="1"/>
  <c r="Q2940" i="1"/>
  <c r="R2940" i="1" s="1"/>
  <c r="Q2953" i="1"/>
  <c r="R2953" i="1" s="1"/>
  <c r="Q2984" i="1"/>
  <c r="R2984" i="1" s="1"/>
  <c r="Q2986" i="1"/>
  <c r="R2986" i="1" s="1"/>
  <c r="Q2990" i="1"/>
  <c r="R2990" i="1" s="1"/>
  <c r="Q2910" i="1"/>
  <c r="R2910" i="1" s="1"/>
  <c r="Q951" i="1"/>
  <c r="Q946" i="1"/>
  <c r="Q949" i="1"/>
  <c r="Q947" i="1"/>
  <c r="Q952" i="1"/>
  <c r="Q953" i="1"/>
  <c r="Q948" i="1"/>
  <c r="Q950" i="1"/>
  <c r="Q1052" i="1"/>
  <c r="R1052" i="1" s="1"/>
  <c r="Q1050" i="1"/>
  <c r="R1050" i="1" s="1"/>
  <c r="Q1045" i="1"/>
  <c r="R1045" i="1" s="1"/>
  <c r="Q1051" i="1"/>
  <c r="R1051" i="1" s="1"/>
  <c r="Q1046" i="1"/>
  <c r="R1046" i="1" s="1"/>
  <c r="Q1047" i="1"/>
  <c r="R1047" i="1" s="1"/>
  <c r="Q1048" i="1"/>
  <c r="R1048" i="1" s="1"/>
  <c r="Q1049" i="1"/>
  <c r="R1049" i="1" s="1"/>
  <c r="Q929" i="1"/>
  <c r="Q930" i="1"/>
  <c r="Q931" i="1"/>
  <c r="R931" i="1" s="1"/>
  <c r="Q932" i="1"/>
  <c r="R932" i="1" s="1"/>
  <c r="Q933" i="1"/>
  <c r="R933" i="1" s="1"/>
  <c r="Q934" i="1"/>
  <c r="R934" i="1" s="1"/>
  <c r="Q935" i="1"/>
  <c r="R935" i="1" s="1"/>
  <c r="Q936" i="1"/>
  <c r="R936" i="1" s="1"/>
  <c r="Q2493" i="1"/>
  <c r="R2493" i="1" s="1"/>
  <c r="Q2501" i="1"/>
  <c r="R2501" i="1" s="1"/>
  <c r="Q2499" i="1"/>
  <c r="R2499" i="1" s="1"/>
  <c r="Q2495" i="1"/>
  <c r="R2495" i="1" s="1"/>
  <c r="Q2494" i="1"/>
  <c r="R2494" i="1" s="1"/>
  <c r="Q2497" i="1"/>
  <c r="R2497" i="1" s="1"/>
  <c r="Q2500" i="1"/>
  <c r="R2500" i="1" s="1"/>
  <c r="Q2496" i="1"/>
  <c r="R2496" i="1" s="1"/>
  <c r="Q2498" i="1"/>
  <c r="R2498" i="1" s="1"/>
  <c r="Q2486" i="1"/>
  <c r="R2486" i="1" s="1"/>
  <c r="Q2490" i="1"/>
  <c r="R2490" i="1" s="1"/>
  <c r="Q2488" i="1"/>
  <c r="R2488" i="1" s="1"/>
  <c r="Q2492" i="1"/>
  <c r="R2492" i="1" s="1"/>
  <c r="Q2487" i="1"/>
  <c r="R2487" i="1" s="1"/>
  <c r="Q2491" i="1"/>
  <c r="R2491" i="1" s="1"/>
  <c r="Q2489" i="1"/>
  <c r="R2489" i="1" s="1"/>
  <c r="M2831" i="1"/>
  <c r="Q55" i="1"/>
  <c r="R55" i="1" s="1"/>
  <c r="Q1244" i="1"/>
  <c r="R1244" i="1" s="1"/>
  <c r="Q1677" i="1"/>
  <c r="R1677" i="1" s="1"/>
  <c r="Q1679" i="1"/>
  <c r="R1679" i="1" s="1"/>
  <c r="Q1176" i="1"/>
  <c r="R1176" i="1" s="1"/>
  <c r="P37" i="1"/>
  <c r="Q119" i="1"/>
  <c r="R119" i="1" s="1"/>
  <c r="Q1641" i="1"/>
  <c r="R1641" i="1" s="1"/>
  <c r="Q4495" i="1"/>
  <c r="R4495" i="1" s="1"/>
  <c r="Q1055" i="1"/>
  <c r="R1055" i="1" s="1"/>
  <c r="Q656" i="1"/>
  <c r="R656" i="1" s="1"/>
  <c r="Q990" i="1"/>
  <c r="Q1240" i="1"/>
  <c r="R1240" i="1" s="1"/>
  <c r="Q4487" i="1"/>
  <c r="Q1672" i="1"/>
  <c r="R1672" i="1" s="1"/>
  <c r="Q1486" i="1"/>
  <c r="R1486" i="1" s="1"/>
  <c r="M1379" i="1"/>
  <c r="Q697" i="1"/>
  <c r="Q77" i="1"/>
  <c r="L554" i="33" s="1"/>
  <c r="Q1695" i="1"/>
  <c r="R1695" i="1" s="1"/>
  <c r="Q4481" i="1"/>
  <c r="P40" i="1"/>
  <c r="M1375" i="1"/>
  <c r="M1381" i="1"/>
  <c r="M1380" i="1"/>
  <c r="M1377" i="1"/>
  <c r="M1378" i="1"/>
  <c r="M2830" i="1"/>
  <c r="M1382" i="1"/>
  <c r="M1376" i="1"/>
  <c r="Q1187" i="1"/>
  <c r="R1187" i="1" s="1"/>
  <c r="Q4482" i="1"/>
  <c r="Q1197" i="1"/>
  <c r="R1197" i="1" s="1"/>
  <c r="Q1190" i="1"/>
  <c r="R1190" i="1" s="1"/>
  <c r="Q1681" i="1"/>
  <c r="R1681" i="1" s="1"/>
  <c r="Q1243" i="1"/>
  <c r="R1243" i="1" s="1"/>
  <c r="Q664" i="1"/>
  <c r="R664" i="1" s="1"/>
  <c r="Q13" i="1"/>
  <c r="Q59" i="1"/>
  <c r="R59" i="1" s="1"/>
  <c r="Q1168" i="1"/>
  <c r="R1168" i="1" s="1"/>
  <c r="Q700" i="1"/>
  <c r="Q1058" i="1"/>
  <c r="R1058" i="1" s="1"/>
  <c r="Q1191" i="1"/>
  <c r="R1191" i="1" s="1"/>
  <c r="Q1203" i="1"/>
  <c r="R1203" i="1" s="1"/>
  <c r="Q1181" i="1"/>
  <c r="R1181" i="1" s="1"/>
  <c r="Q1202" i="1"/>
  <c r="R1202" i="1" s="1"/>
  <c r="Q111" i="1"/>
  <c r="R111" i="1" s="1"/>
  <c r="Q106" i="1"/>
  <c r="L592" i="33" s="1"/>
  <c r="E327" i="33"/>
  <c r="E398" i="33" s="1"/>
  <c r="E330" i="33"/>
  <c r="E401" i="33" s="1"/>
  <c r="E328" i="33"/>
  <c r="E399" i="33" s="1"/>
  <c r="I41" i="1"/>
  <c r="E316" i="33" s="1"/>
  <c r="E331" i="33"/>
  <c r="E402" i="33" s="1"/>
  <c r="E329" i="33"/>
  <c r="E400" i="33" s="1"/>
  <c r="E326" i="33"/>
  <c r="E397" i="33" s="1"/>
  <c r="Q1686" i="1"/>
  <c r="R1686" i="1" s="1"/>
  <c r="Q1166" i="1"/>
  <c r="R1166" i="1" s="1"/>
  <c r="Q1195" i="1"/>
  <c r="R1195" i="1" s="1"/>
  <c r="Q1196" i="1"/>
  <c r="R1196" i="1" s="1"/>
  <c r="Q4408" i="1"/>
  <c r="R4408" i="1" s="1"/>
  <c r="Q1059" i="1"/>
  <c r="R1059" i="1" s="1"/>
  <c r="Q1161" i="1"/>
  <c r="Q1221" i="1"/>
  <c r="R1221" i="1" s="1"/>
  <c r="Q1180" i="1"/>
  <c r="R1180" i="1" s="1"/>
  <c r="Q1164" i="1"/>
  <c r="Q1241" i="1"/>
  <c r="Q687" i="1"/>
  <c r="R687" i="1" s="1"/>
  <c r="Q1192" i="1"/>
  <c r="R1192" i="1" s="1"/>
  <c r="Q67" i="1"/>
  <c r="R67" i="1" s="1"/>
  <c r="Q75" i="1"/>
  <c r="R75" i="1" s="1"/>
  <c r="Q1495" i="1"/>
  <c r="R1495" i="1" s="1"/>
  <c r="Q63" i="1"/>
  <c r="R63" i="1" s="1"/>
  <c r="Q96" i="1"/>
  <c r="Q1678" i="1"/>
  <c r="R1678" i="1" s="1"/>
  <c r="I36" i="1"/>
  <c r="E311" i="33" s="1"/>
  <c r="E332" i="33"/>
  <c r="E403" i="33" s="1"/>
  <c r="Q1035" i="1"/>
  <c r="R1035" i="1" s="1"/>
  <c r="Q4490" i="1"/>
  <c r="R4490" i="1" s="1"/>
  <c r="Q2828" i="1"/>
  <c r="R2828" i="1" s="1"/>
  <c r="Q993" i="1"/>
  <c r="Q4494" i="1"/>
  <c r="Q1182" i="1"/>
  <c r="R1182" i="1" s="1"/>
  <c r="Q1689" i="1"/>
  <c r="R1689" i="1" s="1"/>
  <c r="Q696" i="1"/>
  <c r="Q1036" i="1"/>
  <c r="Q1224" i="1"/>
  <c r="R1224" i="1" s="1"/>
  <c r="Q1688" i="1"/>
  <c r="R1688" i="1" s="1"/>
  <c r="Q1201" i="1"/>
  <c r="R1201" i="1" s="1"/>
  <c r="Q1174" i="1"/>
  <c r="R1174" i="1" s="1"/>
  <c r="Q4404" i="1"/>
  <c r="R4404" i="1" s="1"/>
  <c r="Q989" i="1"/>
  <c r="Q112" i="1"/>
  <c r="R112" i="1" s="1"/>
  <c r="Q663" i="1"/>
  <c r="R663" i="1" s="1"/>
  <c r="Q105" i="1"/>
  <c r="Q129" i="1"/>
  <c r="R129" i="1" s="1"/>
  <c r="Q110" i="1"/>
  <c r="K690" i="33"/>
  <c r="Q1514" i="1"/>
  <c r="Q1447" i="1"/>
  <c r="Q1443" i="1"/>
  <c r="Q1442" i="1"/>
  <c r="Q1446" i="1"/>
  <c r="Q1444" i="1"/>
  <c r="Q1441" i="1"/>
  <c r="Q1440" i="1"/>
  <c r="Q1445" i="1"/>
  <c r="P36" i="1"/>
  <c r="Q1480" i="1"/>
  <c r="R1480" i="1" s="1"/>
  <c r="K688" i="33"/>
  <c r="K691" i="33"/>
  <c r="P38" i="1"/>
  <c r="K689" i="33"/>
  <c r="P149" i="1"/>
  <c r="K327" i="33" s="1"/>
  <c r="K398" i="33" s="1"/>
  <c r="P155" i="1"/>
  <c r="K333" i="33" s="1"/>
  <c r="K404" i="33" s="1"/>
  <c r="P39" i="1"/>
  <c r="P152" i="1"/>
  <c r="K330" i="33" s="1"/>
  <c r="K401" i="33" s="1"/>
  <c r="P154" i="1"/>
  <c r="K695" i="33"/>
  <c r="K693" i="33"/>
  <c r="K692" i="33"/>
  <c r="P35" i="1"/>
  <c r="K694" i="33"/>
  <c r="Q1056" i="1"/>
  <c r="Q4491" i="1"/>
  <c r="R4491" i="1" s="1"/>
  <c r="Q1178" i="1"/>
  <c r="R1178" i="1" s="1"/>
  <c r="Q1684" i="1"/>
  <c r="Q3700" i="1"/>
  <c r="Q1226" i="1"/>
  <c r="R1226" i="1" s="1"/>
  <c r="Q698" i="1"/>
  <c r="Q996" i="1"/>
  <c r="Q4492" i="1"/>
  <c r="R4492" i="1" s="1"/>
  <c r="Q1171" i="1"/>
  <c r="R1171" i="1" s="1"/>
  <c r="Q1222" i="1"/>
  <c r="R1222" i="1" s="1"/>
  <c r="Q1169" i="1"/>
  <c r="Q2825" i="1"/>
  <c r="R2825" i="1" s="1"/>
  <c r="Q1183" i="1"/>
  <c r="Q1170" i="1"/>
  <c r="Q694" i="1"/>
  <c r="Q1030" i="1"/>
  <c r="R1030" i="1" s="1"/>
  <c r="Q3697" i="1"/>
  <c r="R3697" i="1" s="1"/>
  <c r="Q1173" i="1"/>
  <c r="Q2824" i="1"/>
  <c r="R2824" i="1" s="1"/>
  <c r="Q1175" i="1"/>
  <c r="R1175" i="1" s="1"/>
  <c r="Q1060" i="1"/>
  <c r="Q4496" i="1"/>
  <c r="R4496" i="1" s="1"/>
  <c r="Q62" i="1"/>
  <c r="R62" i="1" s="1"/>
  <c r="Q175" i="1"/>
  <c r="R175" i="1" s="1"/>
  <c r="Q93" i="1"/>
  <c r="Q1493" i="1"/>
  <c r="Q1503" i="1"/>
  <c r="R1503" i="1" s="1"/>
  <c r="Q21" i="1"/>
  <c r="R21" i="1" s="1"/>
  <c r="Q647" i="1"/>
  <c r="R647" i="1" s="1"/>
  <c r="Q58" i="1"/>
  <c r="R58" i="1" s="1"/>
  <c r="Q141" i="1"/>
  <c r="R141" i="1" s="1"/>
  <c r="Q60" i="1"/>
  <c r="Q1685" i="1"/>
  <c r="P34" i="1"/>
  <c r="Q1517" i="1"/>
  <c r="Q992" i="1"/>
  <c r="Q4484" i="1"/>
  <c r="Q1157" i="1"/>
  <c r="Q1694" i="1"/>
  <c r="R1694" i="1" s="1"/>
  <c r="Q1676" i="1"/>
  <c r="R1676" i="1" s="1"/>
  <c r="Q1179" i="1"/>
  <c r="Q1165" i="1"/>
  <c r="R1165" i="1" s="1"/>
  <c r="Q1193" i="1"/>
  <c r="R1193" i="1" s="1"/>
  <c r="Q699" i="1"/>
  <c r="Q1054" i="1"/>
  <c r="Q4483" i="1"/>
  <c r="Q1159" i="1"/>
  <c r="Q1198" i="1"/>
  <c r="R1198" i="1" s="1"/>
  <c r="Q1186" i="1"/>
  <c r="Q1184" i="1"/>
  <c r="R1184" i="1" s="1"/>
  <c r="Q1674" i="1"/>
  <c r="Q1687" i="1"/>
  <c r="Q4403" i="1"/>
  <c r="R4403" i="1" s="1"/>
  <c r="Q689" i="1"/>
  <c r="R689" i="1" s="1"/>
  <c r="Q1033" i="1"/>
  <c r="R1033" i="1" s="1"/>
  <c r="Q4485" i="1"/>
  <c r="Q4489" i="1"/>
  <c r="R4489" i="1" s="1"/>
  <c r="Q1239" i="1"/>
  <c r="R1239" i="1" s="1"/>
  <c r="Q3701" i="1"/>
  <c r="Q1189" i="1"/>
  <c r="Q1228" i="1"/>
  <c r="Q691" i="1"/>
  <c r="R691" i="1" s="1"/>
  <c r="Q701" i="1"/>
  <c r="Q2827" i="1"/>
  <c r="R2827" i="1" s="1"/>
  <c r="Q1223" i="1"/>
  <c r="Q3702" i="1"/>
  <c r="R3702" i="1" s="1"/>
  <c r="Q89" i="1"/>
  <c r="L566" i="33" s="1"/>
  <c r="Q265" i="1"/>
  <c r="Q1715" i="1"/>
  <c r="Q125" i="1"/>
  <c r="R125" i="1" s="1"/>
  <c r="Q1500" i="1"/>
  <c r="R1500" i="1" s="1"/>
  <c r="Q650" i="1"/>
  <c r="Q61" i="1"/>
  <c r="Q48" i="1"/>
  <c r="Q1521" i="1"/>
  <c r="R1521" i="1" s="1"/>
  <c r="Q80" i="1"/>
  <c r="L557" i="33" s="1"/>
  <c r="Q1367" i="1"/>
  <c r="Q1484" i="1"/>
  <c r="Q1720" i="1"/>
  <c r="L731" i="33" s="1"/>
  <c r="Q654" i="1"/>
  <c r="Q91" i="1"/>
  <c r="Q1518" i="1"/>
  <c r="Q1619" i="1"/>
  <c r="Q1624" i="1"/>
  <c r="Q690" i="1"/>
  <c r="R690" i="1" s="1"/>
  <c r="Q131" i="1"/>
  <c r="R131" i="1" s="1"/>
  <c r="Q124" i="1"/>
  <c r="Q87" i="1"/>
  <c r="R87" i="1" s="1"/>
  <c r="Q1482" i="1"/>
  <c r="R1482" i="1" s="1"/>
  <c r="Q662" i="1"/>
  <c r="R662" i="1" s="1"/>
  <c r="Q1512" i="1"/>
  <c r="Q70" i="1"/>
  <c r="R70" i="1" s="1"/>
  <c r="Q65" i="1"/>
  <c r="Q68" i="1"/>
  <c r="R68" i="1" s="1"/>
  <c r="Q1714" i="1"/>
  <c r="R1714" i="1" s="1"/>
  <c r="Q1481" i="1"/>
  <c r="R1481" i="1" s="1"/>
  <c r="Q180" i="1"/>
  <c r="R180" i="1" s="1"/>
  <c r="Q1177" i="1"/>
  <c r="Q4409" i="1"/>
  <c r="R4409" i="1" s="1"/>
  <c r="Q1160" i="1"/>
  <c r="Q4493" i="1"/>
  <c r="Q3696" i="1"/>
  <c r="R3696" i="1" s="1"/>
  <c r="Q692" i="1"/>
  <c r="R692" i="1" s="1"/>
  <c r="Q4407" i="1"/>
  <c r="R4407" i="1" s="1"/>
  <c r="Q2831" i="1"/>
  <c r="R2831" i="1" s="1"/>
  <c r="Q1675" i="1"/>
  <c r="Q1673" i="1"/>
  <c r="R1673" i="1" s="1"/>
  <c r="Q83" i="1"/>
  <c r="Q117" i="1"/>
  <c r="R117" i="1" s="1"/>
  <c r="Q19" i="1"/>
  <c r="R19" i="1" s="1"/>
  <c r="Q85" i="1"/>
  <c r="Q1376" i="1"/>
  <c r="R1376" i="1" s="1"/>
  <c r="Q47" i="1"/>
  <c r="R47" i="1" s="1"/>
  <c r="Q24" i="1"/>
  <c r="R24" i="1" s="1"/>
  <c r="Q86" i="1"/>
  <c r="Q261" i="1"/>
  <c r="R261" i="1" s="1"/>
  <c r="Q658" i="1"/>
  <c r="R658" i="1" s="1"/>
  <c r="Q1628" i="1"/>
  <c r="R1628" i="1" s="1"/>
  <c r="Q1577" i="1"/>
  <c r="Q1634" i="1"/>
  <c r="Q1568" i="1"/>
  <c r="Q1242" i="1"/>
  <c r="R1242" i="1" s="1"/>
  <c r="Q1032" i="1"/>
  <c r="R1032" i="1" s="1"/>
  <c r="Q1057" i="1"/>
  <c r="Q1162" i="1"/>
  <c r="Q1200" i="1"/>
  <c r="R1200" i="1" s="1"/>
  <c r="Q3699" i="1"/>
  <c r="R3699" i="1" s="1"/>
  <c r="Q1194" i="1"/>
  <c r="Q1682" i="1"/>
  <c r="Q1683" i="1"/>
  <c r="Q1185" i="1"/>
  <c r="R1185" i="1" s="1"/>
  <c r="Q695" i="1"/>
  <c r="Q991" i="1"/>
  <c r="Q994" i="1"/>
  <c r="Q1163" i="1"/>
  <c r="Q1237" i="1"/>
  <c r="Q1238" i="1"/>
  <c r="R1238" i="1" s="1"/>
  <c r="Q1227" i="1"/>
  <c r="Q1188" i="1"/>
  <c r="R1188" i="1" s="1"/>
  <c r="Q693" i="1"/>
  <c r="Q1053" i="1"/>
  <c r="Q1029" i="1"/>
  <c r="R1029" i="1" s="1"/>
  <c r="Q1158" i="1"/>
  <c r="Q2830" i="1"/>
  <c r="R2830" i="1" s="1"/>
  <c r="Q2826" i="1"/>
  <c r="R2826" i="1" s="1"/>
  <c r="Q1692" i="1"/>
  <c r="R1692" i="1" s="1"/>
  <c r="Q995" i="1"/>
  <c r="Q1204" i="1"/>
  <c r="Q1172" i="1"/>
  <c r="R1172" i="1" s="1"/>
  <c r="Q1225" i="1"/>
  <c r="Q3695" i="1"/>
  <c r="Q1727" i="1"/>
  <c r="R1727" i="1" s="1"/>
  <c r="Q144" i="1"/>
  <c r="R144" i="1" s="1"/>
  <c r="Q50" i="1"/>
  <c r="R50" i="1" s="1"/>
  <c r="Q262" i="1"/>
  <c r="R262" i="1" s="1"/>
  <c r="Q1509" i="1"/>
  <c r="Q103" i="1"/>
  <c r="R103" i="1" s="1"/>
  <c r="Q10" i="1"/>
  <c r="Q1499" i="1"/>
  <c r="R1499" i="1" s="1"/>
  <c r="Q667" i="1"/>
  <c r="Q263" i="1"/>
  <c r="R263" i="1" s="1"/>
  <c r="Q107" i="1"/>
  <c r="Q179" i="1"/>
  <c r="R179" i="1" s="1"/>
  <c r="Q140" i="1"/>
  <c r="Q1723" i="1"/>
  <c r="R1723" i="1" s="1"/>
  <c r="Q2829" i="1"/>
  <c r="R2829" i="1" s="1"/>
  <c r="Q1691" i="1"/>
  <c r="R1691" i="1" s="1"/>
  <c r="Q1516" i="1"/>
  <c r="R1516" i="1" s="1"/>
  <c r="Q1627" i="1"/>
  <c r="R1627" i="1" s="1"/>
  <c r="Q82" i="1"/>
  <c r="Q177" i="1"/>
  <c r="R177" i="1" s="1"/>
  <c r="P148" i="1"/>
  <c r="K326" i="33" s="1"/>
  <c r="K397" i="33" s="1"/>
  <c r="P151" i="1"/>
  <c r="P153" i="1"/>
  <c r="K331" i="33" s="1"/>
  <c r="K402" i="33" s="1"/>
  <c r="P150" i="1"/>
  <c r="K328" i="33" s="1"/>
  <c r="K399" i="33" s="1"/>
  <c r="Q1491" i="1"/>
  <c r="R1491" i="1" s="1"/>
  <c r="Q126" i="1"/>
  <c r="R126" i="1" s="1"/>
  <c r="Q1504" i="1"/>
  <c r="R1504" i="1" s="1"/>
  <c r="Q64" i="1"/>
  <c r="Q1377" i="1"/>
  <c r="R1377" i="1" s="1"/>
  <c r="Q130" i="1"/>
  <c r="Q1475" i="1"/>
  <c r="R1475" i="1" s="1"/>
  <c r="Q54" i="1"/>
  <c r="R54" i="1" s="1"/>
  <c r="Q649" i="1"/>
  <c r="R649" i="1" s="1"/>
  <c r="Q1372" i="1"/>
  <c r="Q1379" i="1"/>
  <c r="Q1371" i="1"/>
  <c r="Q1373" i="1"/>
  <c r="Q20" i="1"/>
  <c r="R20" i="1" s="1"/>
  <c r="Q73" i="1"/>
  <c r="R73" i="1" s="1"/>
  <c r="Q137" i="1"/>
  <c r="R137" i="1" s="1"/>
  <c r="Q1498" i="1"/>
  <c r="Q1728" i="1"/>
  <c r="R1728" i="1" s="1"/>
  <c r="Q653" i="1"/>
  <c r="R653" i="1" s="1"/>
  <c r="Q71" i="1"/>
  <c r="Q127" i="1"/>
  <c r="R127" i="1" s="1"/>
  <c r="Q1502" i="1"/>
  <c r="R1502" i="1" s="1"/>
  <c r="Q267" i="1"/>
  <c r="R267" i="1" s="1"/>
  <c r="Q1501" i="1"/>
  <c r="R1501" i="1" s="1"/>
  <c r="Q98" i="1"/>
  <c r="Q1483" i="1"/>
  <c r="Q1497" i="1"/>
  <c r="Q109" i="1"/>
  <c r="R109" i="1" s="1"/>
  <c r="Q15" i="1"/>
  <c r="Q178" i="1"/>
  <c r="R178" i="1" s="1"/>
  <c r="Q181" i="1"/>
  <c r="R181" i="1" s="1"/>
  <c r="Q1477" i="1"/>
  <c r="Q1508" i="1"/>
  <c r="R1508" i="1" s="1"/>
  <c r="Q11" i="1"/>
  <c r="Q94" i="1"/>
  <c r="R94" i="1" s="1"/>
  <c r="Q113" i="1"/>
  <c r="R113" i="1" s="1"/>
  <c r="Q97" i="1"/>
  <c r="R97" i="1" s="1"/>
  <c r="Q118" i="1"/>
  <c r="R118" i="1" s="1"/>
  <c r="Q114" i="1"/>
  <c r="R114" i="1" s="1"/>
  <c r="Q1511" i="1"/>
  <c r="R1511" i="1" s="1"/>
  <c r="Q1510" i="1"/>
  <c r="R1510" i="1" s="1"/>
  <c r="Q22" i="1"/>
  <c r="R22" i="1" s="1"/>
  <c r="Q1580" i="1"/>
  <c r="Q1644" i="1"/>
  <c r="Q1625" i="1"/>
  <c r="R1625" i="1" s="1"/>
  <c r="Q1642" i="1"/>
  <c r="Q1515" i="1"/>
  <c r="R1515" i="1" s="1"/>
  <c r="Q1529" i="1"/>
  <c r="R1529" i="1" s="1"/>
  <c r="Q1618" i="1"/>
  <c r="R1618" i="1" s="1"/>
  <c r="Q1615" i="1"/>
  <c r="R1615" i="1" s="1"/>
  <c r="Q1639" i="1"/>
  <c r="R1639" i="1" s="1"/>
  <c r="Q1565" i="1"/>
  <c r="Q1578" i="1"/>
  <c r="Q1575" i="1"/>
  <c r="Q1626" i="1"/>
  <c r="Q1569" i="1"/>
  <c r="Q1523" i="1"/>
  <c r="R1523" i="1" s="1"/>
  <c r="Q1632" i="1"/>
  <c r="Q4406" i="1"/>
  <c r="R4406" i="1" s="1"/>
  <c r="Q1031" i="1"/>
  <c r="R1031" i="1" s="1"/>
  <c r="Q1726" i="1"/>
  <c r="Q76" i="1"/>
  <c r="L553" i="33" s="1"/>
  <c r="Q115" i="1"/>
  <c r="R115" i="1" s="1"/>
  <c r="Q123" i="1"/>
  <c r="R123" i="1" s="1"/>
  <c r="Q46" i="1"/>
  <c r="R46" i="1" s="1"/>
  <c r="Q659" i="1"/>
  <c r="Q1478" i="1"/>
  <c r="Q1507" i="1"/>
  <c r="Q1716" i="1"/>
  <c r="Q122" i="1"/>
  <c r="R122" i="1" s="1"/>
  <c r="Q90" i="1"/>
  <c r="R90" i="1" s="1"/>
  <c r="Q72" i="1"/>
  <c r="R72" i="1" s="1"/>
  <c r="Q646" i="1"/>
  <c r="R646" i="1" s="1"/>
  <c r="Q136" i="1"/>
  <c r="Q1494" i="1"/>
  <c r="R1494" i="1" s="1"/>
  <c r="Q1476" i="1"/>
  <c r="Q78" i="1"/>
  <c r="R78" i="1" s="1"/>
  <c r="Q88" i="1"/>
  <c r="Q57" i="1"/>
  <c r="Q92" i="1"/>
  <c r="Q1725" i="1"/>
  <c r="Q1690" i="1"/>
  <c r="R1690" i="1" s="1"/>
  <c r="Q4486" i="1"/>
  <c r="Q1680" i="1"/>
  <c r="R1680" i="1" s="1"/>
  <c r="Q1693" i="1"/>
  <c r="R1693" i="1" s="1"/>
  <c r="Q1199" i="1"/>
  <c r="Q1167" i="1"/>
  <c r="R1167" i="1" s="1"/>
  <c r="Q4405" i="1"/>
  <c r="R4405" i="1" s="1"/>
  <c r="Q1034" i="1"/>
  <c r="R1034" i="1" s="1"/>
  <c r="Q3698" i="1"/>
  <c r="Q688" i="1"/>
  <c r="R688" i="1" s="1"/>
  <c r="Q4402" i="1"/>
  <c r="Q1370" i="1"/>
  <c r="Q1381" i="1"/>
  <c r="Q1378" i="1"/>
  <c r="R1378" i="1" s="1"/>
  <c r="Q1375" i="1"/>
  <c r="Q101" i="1"/>
  <c r="L587" i="33" s="1"/>
  <c r="Q661" i="1"/>
  <c r="R661" i="1" s="1"/>
  <c r="Q84" i="1"/>
  <c r="Q95" i="1"/>
  <c r="Q143" i="1"/>
  <c r="R143" i="1" s="1"/>
  <c r="Q23" i="1"/>
  <c r="R23" i="1" s="1"/>
  <c r="Q52" i="1"/>
  <c r="Q4488" i="1"/>
  <c r="Q1485" i="1"/>
  <c r="R1485" i="1" s="1"/>
  <c r="Q264" i="1"/>
  <c r="R264" i="1" s="1"/>
  <c r="Q18" i="1"/>
  <c r="Q1719" i="1"/>
  <c r="Q116" i="1"/>
  <c r="Q644" i="1"/>
  <c r="Q645" i="1"/>
  <c r="Q74" i="1"/>
  <c r="R74" i="1" s="1"/>
  <c r="Q1489" i="1"/>
  <c r="R1489" i="1" s="1"/>
  <c r="Q1479" i="1"/>
  <c r="Q182" i="1"/>
  <c r="R182" i="1" s="1"/>
  <c r="Q45" i="1"/>
  <c r="Q53" i="1"/>
  <c r="Q176" i="1"/>
  <c r="R176" i="1" s="1"/>
  <c r="Q25" i="1"/>
  <c r="R25" i="1" s="1"/>
  <c r="Q655" i="1"/>
  <c r="Q1513" i="1"/>
  <c r="Q1717" i="1"/>
  <c r="Q1729" i="1"/>
  <c r="R1729" i="1" s="1"/>
  <c r="Q128" i="1"/>
  <c r="R128" i="1" s="1"/>
  <c r="Q147" i="1"/>
  <c r="R147" i="1" s="1"/>
  <c r="Q79" i="1"/>
  <c r="Q1492" i="1"/>
  <c r="Q12" i="1"/>
  <c r="Q1487" i="1"/>
  <c r="R1487" i="1" s="1"/>
  <c r="Q69" i="1"/>
  <c r="R69" i="1" s="1"/>
  <c r="Q1620" i="1"/>
  <c r="Q1530" i="1"/>
  <c r="Q1573" i="1"/>
  <c r="Q1576" i="1"/>
  <c r="Q1571" i="1"/>
  <c r="Q1616" i="1"/>
  <c r="Q1520" i="1"/>
  <c r="Q1622" i="1"/>
  <c r="R1622" i="1" s="1"/>
  <c r="Q1621" i="1"/>
  <c r="R1621" i="1" s="1"/>
  <c r="Q1633" i="1"/>
  <c r="Q1638" i="1"/>
  <c r="Q1525" i="1"/>
  <c r="R1525" i="1" s="1"/>
  <c r="Q1528" i="1"/>
  <c r="Q1637" i="1"/>
  <c r="R1637" i="1" s="1"/>
  <c r="Q1519" i="1"/>
  <c r="R1519" i="1" s="1"/>
  <c r="Q1566" i="1"/>
  <c r="Q1374" i="1"/>
  <c r="Q1380" i="1"/>
  <c r="R1380" i="1" s="1"/>
  <c r="Q1368" i="1"/>
  <c r="Q1369" i="1"/>
  <c r="Q1490" i="1"/>
  <c r="Q142" i="1"/>
  <c r="R142" i="1" s="1"/>
  <c r="Q1722" i="1"/>
  <c r="R1722" i="1" s="1"/>
  <c r="Q49" i="1"/>
  <c r="Q133" i="1"/>
  <c r="Q102" i="1"/>
  <c r="Q268" i="1"/>
  <c r="R268" i="1" s="1"/>
  <c r="Q99" i="1"/>
  <c r="Q8" i="1"/>
  <c r="Q660" i="1"/>
  <c r="R660" i="1" s="1"/>
  <c r="Q14" i="1"/>
  <c r="Q1488" i="1"/>
  <c r="R1488" i="1" s="1"/>
  <c r="Q651" i="1"/>
  <c r="Q44" i="1"/>
  <c r="Q1505" i="1"/>
  <c r="R1505" i="1" s="1"/>
  <c r="Q100" i="1"/>
  <c r="Q9" i="1"/>
  <c r="Q1718" i="1"/>
  <c r="Q56" i="1"/>
  <c r="R56" i="1" s="1"/>
  <c r="Q1724" i="1"/>
  <c r="R1724" i="1" s="1"/>
  <c r="Q108" i="1"/>
  <c r="R108" i="1" s="1"/>
  <c r="Q121" i="1"/>
  <c r="R121" i="1" s="1"/>
  <c r="Q139" i="1"/>
  <c r="R139" i="1" s="1"/>
  <c r="Q266" i="1"/>
  <c r="R266" i="1" s="1"/>
  <c r="Q652" i="1"/>
  <c r="R652" i="1" s="1"/>
  <c r="Q648" i="1"/>
  <c r="Q51" i="1"/>
  <c r="R51" i="1" s="1"/>
  <c r="Q81" i="1"/>
  <c r="R81" i="1" s="1"/>
  <c r="Q146" i="1"/>
  <c r="Q657" i="1"/>
  <c r="R657" i="1" s="1"/>
  <c r="Q666" i="1"/>
  <c r="R666" i="1" s="1"/>
  <c r="Q1713" i="1"/>
  <c r="Q104" i="1"/>
  <c r="Q132" i="1"/>
  <c r="Q135" i="1"/>
  <c r="Q138" i="1"/>
  <c r="R138" i="1" s="1"/>
  <c r="Q1572" i="1"/>
  <c r="Q1636" i="1"/>
  <c r="R1636" i="1" s="1"/>
  <c r="Q1643" i="1"/>
  <c r="Q1574" i="1"/>
  <c r="R1574" i="1" s="1"/>
  <c r="Q1613" i="1"/>
  <c r="Q1579" i="1"/>
  <c r="Q1629" i="1"/>
  <c r="R1629" i="1" s="1"/>
  <c r="Q1617" i="1"/>
  <c r="R1617" i="1" s="1"/>
  <c r="Q1614" i="1"/>
  <c r="R1614" i="1" s="1"/>
  <c r="Q1635" i="1"/>
  <c r="R1635" i="1" s="1"/>
  <c r="Q1640" i="1"/>
  <c r="Q1623" i="1"/>
  <c r="R1623" i="1" s="1"/>
  <c r="Q1527" i="1"/>
  <c r="Q1631" i="1"/>
  <c r="Q1630" i="1"/>
  <c r="R1630" i="1" s="1"/>
  <c r="Q1524" i="1"/>
  <c r="R1524" i="1" s="1"/>
  <c r="Q702" i="1"/>
  <c r="Q1570" i="1"/>
  <c r="Q1567" i="1"/>
  <c r="Q1526" i="1"/>
  <c r="Q1522" i="1"/>
  <c r="R1522" i="1" s="1"/>
  <c r="Q134" i="1"/>
  <c r="R134" i="1" s="1"/>
  <c r="S4" i="1"/>
  <c r="Q665" i="1"/>
  <c r="R665" i="1" s="1"/>
  <c r="Q66" i="1"/>
  <c r="Q1506" i="1"/>
  <c r="R1506" i="1" s="1"/>
  <c r="Q120" i="1"/>
  <c r="Q145" i="1"/>
  <c r="Q1496" i="1"/>
  <c r="R1496" i="1" s="1"/>
  <c r="Q1382" i="1"/>
  <c r="P41" i="1"/>
  <c r="M1033" i="1"/>
  <c r="L35" i="1"/>
  <c r="H310" i="33" s="1"/>
  <c r="M1034" i="1"/>
  <c r="M2826" i="1"/>
  <c r="M2824" i="1"/>
  <c r="M1035" i="1"/>
  <c r="M1029" i="1"/>
  <c r="M2825" i="1"/>
  <c r="F456" i="33"/>
  <c r="M1031" i="1"/>
  <c r="M1036" i="1"/>
  <c r="M2829" i="1"/>
  <c r="M2827" i="1"/>
  <c r="M2828" i="1"/>
  <c r="M1032" i="1"/>
  <c r="O35" i="1"/>
  <c r="J34" i="1"/>
  <c r="J164" i="1"/>
  <c r="F454" i="33"/>
  <c r="G450" i="33"/>
  <c r="I453" i="33"/>
  <c r="K158" i="1"/>
  <c r="G452" i="33"/>
  <c r="F453" i="33"/>
  <c r="K160" i="1"/>
  <c r="J455" i="33"/>
  <c r="F333" i="33"/>
  <c r="F404" i="33" s="1"/>
  <c r="I456" i="33"/>
  <c r="O164" i="1"/>
  <c r="H451" i="33"/>
  <c r="L159" i="1"/>
  <c r="J456" i="33"/>
  <c r="N161" i="1"/>
  <c r="O159" i="1"/>
  <c r="J453" i="33"/>
  <c r="N160" i="1"/>
  <c r="J449" i="33"/>
  <c r="O157" i="1"/>
  <c r="G455" i="33"/>
  <c r="J452" i="33"/>
  <c r="K161" i="1"/>
  <c r="K163" i="1"/>
  <c r="O163" i="1"/>
  <c r="M155" i="1"/>
  <c r="N164" i="1"/>
  <c r="I452" i="33"/>
  <c r="O161" i="1"/>
  <c r="O160" i="1"/>
  <c r="M1030" i="1"/>
  <c r="N40" i="1"/>
  <c r="L157" i="1"/>
  <c r="H449" i="33"/>
  <c r="J451" i="33"/>
  <c r="G449" i="33"/>
  <c r="M149" i="1"/>
  <c r="G453" i="33"/>
  <c r="K157" i="1"/>
  <c r="L160" i="1"/>
  <c r="J384" i="33"/>
  <c r="O162" i="1"/>
  <c r="M153" i="1"/>
  <c r="J160" i="1"/>
  <c r="J454" i="33"/>
  <c r="H456" i="33"/>
  <c r="M154" i="1"/>
  <c r="M150" i="1"/>
  <c r="M151" i="1"/>
  <c r="I449" i="33"/>
  <c r="H452" i="33"/>
  <c r="N157" i="1"/>
  <c r="H382" i="33"/>
  <c r="F450" i="33"/>
  <c r="F452" i="33"/>
  <c r="J158" i="1"/>
  <c r="K159" i="1"/>
  <c r="G451" i="33"/>
  <c r="L164" i="1"/>
  <c r="J162" i="1"/>
  <c r="F331" i="33"/>
  <c r="F402" i="33" s="1"/>
  <c r="H331" i="33"/>
  <c r="H402" i="33" s="1"/>
  <c r="H454" i="33"/>
  <c r="I451" i="33"/>
  <c r="N159" i="1"/>
  <c r="I328" i="33"/>
  <c r="I399" i="33" s="1"/>
  <c r="J161" i="1"/>
  <c r="L162" i="1"/>
  <c r="I331" i="33"/>
  <c r="I402" i="33" s="1"/>
  <c r="I454" i="33"/>
  <c r="I380" i="33"/>
  <c r="N158" i="1"/>
  <c r="I327" i="33"/>
  <c r="I398" i="33" s="1"/>
  <c r="I450" i="33"/>
  <c r="K41" i="1"/>
  <c r="G316" i="33" s="1"/>
  <c r="N162" i="1"/>
  <c r="M152" i="1"/>
  <c r="M148" i="1"/>
  <c r="G454" i="33"/>
  <c r="K162" i="1"/>
  <c r="G331" i="33"/>
  <c r="G402" i="33" s="1"/>
  <c r="L38" i="1"/>
  <c r="H313" i="33" s="1"/>
  <c r="S901" i="1" l="1"/>
  <c r="S899" i="1"/>
  <c r="S896" i="1"/>
  <c r="S902" i="1"/>
  <c r="S898" i="1"/>
  <c r="S897" i="1"/>
  <c r="S903" i="1"/>
  <c r="S900" i="1"/>
  <c r="S854" i="1"/>
  <c r="S856" i="1"/>
  <c r="S831" i="1"/>
  <c r="R1572" i="1"/>
  <c r="R1567" i="1"/>
  <c r="R1566" i="1"/>
  <c r="R1569" i="1"/>
  <c r="R1565" i="1"/>
  <c r="R992" i="1"/>
  <c r="R989" i="1"/>
  <c r="R994" i="1"/>
  <c r="R990" i="1"/>
  <c r="I315" i="33"/>
  <c r="I385" i="33" s="1"/>
  <c r="K315" i="33"/>
  <c r="K385" i="33" s="1"/>
  <c r="K312" i="33"/>
  <c r="K382" i="33" s="1"/>
  <c r="K310" i="33"/>
  <c r="K380" i="33" s="1"/>
  <c r="K314" i="33"/>
  <c r="K384" i="33" s="1"/>
  <c r="K313" i="33"/>
  <c r="K383" i="33" s="1"/>
  <c r="K311" i="33"/>
  <c r="K381" i="33" s="1"/>
  <c r="F309" i="33"/>
  <c r="F379" i="33" s="1"/>
  <c r="J310" i="33"/>
  <c r="J380" i="33" s="1"/>
  <c r="R15" i="1"/>
  <c r="K316" i="33"/>
  <c r="K386" i="33" s="1"/>
  <c r="K309" i="33"/>
  <c r="K379" i="33" s="1"/>
  <c r="R11" i="1"/>
  <c r="H315" i="33"/>
  <c r="H385" i="33" s="1"/>
  <c r="L163" i="1"/>
  <c r="H455" i="33"/>
  <c r="S27" i="1"/>
  <c r="S31" i="1"/>
  <c r="S29" i="1"/>
  <c r="S33" i="1"/>
  <c r="S30" i="1"/>
  <c r="S28" i="1"/>
  <c r="S26" i="1"/>
  <c r="S32" i="1"/>
  <c r="L779" i="33"/>
  <c r="R4487" i="1"/>
  <c r="L781" i="33"/>
  <c r="L780" i="33"/>
  <c r="R4482" i="1"/>
  <c r="L776" i="33"/>
  <c r="R4484" i="1"/>
  <c r="L778" i="33"/>
  <c r="R4488" i="1"/>
  <c r="L782" i="33"/>
  <c r="R4483" i="1"/>
  <c r="L777" i="33"/>
  <c r="R4481" i="1"/>
  <c r="L775" i="33"/>
  <c r="S1028" i="1"/>
  <c r="S1024" i="1"/>
  <c r="S1027" i="1"/>
  <c r="S1021" i="1"/>
  <c r="S1023" i="1"/>
  <c r="S1022" i="1"/>
  <c r="S1026" i="1"/>
  <c r="S1025" i="1"/>
  <c r="Q703" i="1"/>
  <c r="Q709" i="1"/>
  <c r="R696" i="1"/>
  <c r="R704" i="1" s="1"/>
  <c r="Q704" i="1"/>
  <c r="Q707" i="1"/>
  <c r="R702" i="1"/>
  <c r="Q710" i="1"/>
  <c r="R698" i="1"/>
  <c r="R706" i="1" s="1"/>
  <c r="Q706" i="1"/>
  <c r="R700" i="1"/>
  <c r="R708" i="1" s="1"/>
  <c r="Q708" i="1"/>
  <c r="R697" i="1"/>
  <c r="R705" i="1" s="1"/>
  <c r="Q705" i="1"/>
  <c r="I159" i="1"/>
  <c r="R947" i="1"/>
  <c r="R955" i="1" s="1"/>
  <c r="Q955" i="1"/>
  <c r="R946" i="1"/>
  <c r="R954" i="1" s="1"/>
  <c r="Q954" i="1"/>
  <c r="R952" i="1"/>
  <c r="R960" i="1" s="1"/>
  <c r="Q960" i="1"/>
  <c r="R951" i="1"/>
  <c r="R959" i="1" s="1"/>
  <c r="Q959" i="1"/>
  <c r="R950" i="1"/>
  <c r="R958" i="1" s="1"/>
  <c r="Q958" i="1"/>
  <c r="R948" i="1"/>
  <c r="R956" i="1" s="1"/>
  <c r="Q956" i="1"/>
  <c r="R949" i="1"/>
  <c r="R957" i="1" s="1"/>
  <c r="Q957" i="1"/>
  <c r="R1158" i="1"/>
  <c r="R1162" i="1"/>
  <c r="R1163" i="1"/>
  <c r="R1371" i="1"/>
  <c r="R1367" i="1"/>
  <c r="R1370" i="1"/>
  <c r="E4381" i="1"/>
  <c r="E4399" i="1"/>
  <c r="E4476" i="1" s="1"/>
  <c r="E4558" i="1" s="1"/>
  <c r="E4567" i="1" s="1"/>
  <c r="E4577" i="1" s="1"/>
  <c r="E4390" i="1"/>
  <c r="R1444" i="1"/>
  <c r="S1415" i="1"/>
  <c r="S1414" i="1"/>
  <c r="S1423" i="1"/>
  <c r="S1412" i="1"/>
  <c r="S1439" i="1"/>
  <c r="S1402" i="1"/>
  <c r="S1435" i="1"/>
  <c r="S1431" i="1"/>
  <c r="S1407" i="1"/>
  <c r="S1404" i="1"/>
  <c r="S1436" i="1"/>
  <c r="S1432" i="1"/>
  <c r="S1413" i="1"/>
  <c r="S1409" i="1"/>
  <c r="S1406" i="1"/>
  <c r="S1437" i="1"/>
  <c r="S1433" i="1"/>
  <c r="S1411" i="1"/>
  <c r="S1400" i="1"/>
  <c r="S1438" i="1"/>
  <c r="S1434" i="1"/>
  <c r="S1429" i="1"/>
  <c r="S1427" i="1"/>
  <c r="S1425" i="1"/>
  <c r="S1401" i="1"/>
  <c r="S1426" i="1"/>
  <c r="S1408" i="1"/>
  <c r="S1424" i="1"/>
  <c r="S1416" i="1"/>
  <c r="S1420" i="1"/>
  <c r="S1430" i="1"/>
  <c r="S1405" i="1"/>
  <c r="S1417" i="1"/>
  <c r="S1419" i="1"/>
  <c r="S1421" i="1"/>
  <c r="S1403" i="1"/>
  <c r="S1418" i="1"/>
  <c r="S1422" i="1"/>
  <c r="S1428" i="1"/>
  <c r="S1410" i="1"/>
  <c r="S1310" i="1"/>
  <c r="S1318" i="1"/>
  <c r="S1307" i="1"/>
  <c r="S1305" i="1"/>
  <c r="S1309" i="1"/>
  <c r="S1303" i="1"/>
  <c r="S1350" i="1"/>
  <c r="S1295" i="1"/>
  <c r="S1349" i="1"/>
  <c r="S1326" i="1"/>
  <c r="S1347" i="1"/>
  <c r="S1346" i="1"/>
  <c r="S1339" i="1"/>
  <c r="S1335" i="1"/>
  <c r="S1366" i="1"/>
  <c r="S1343" i="1"/>
  <c r="S1338" i="1"/>
  <c r="S1334" i="1"/>
  <c r="S1304" i="1"/>
  <c r="S1302" i="1"/>
  <c r="S1348" i="1"/>
  <c r="S1342" i="1"/>
  <c r="S1337" i="1"/>
  <c r="S1336" i="1"/>
  <c r="S1325" i="1"/>
  <c r="S1362" i="1"/>
  <c r="S1358" i="1"/>
  <c r="S1365" i="1"/>
  <c r="S1361" i="1"/>
  <c r="S1364" i="1"/>
  <c r="S1360" i="1"/>
  <c r="S1363" i="1"/>
  <c r="S1359" i="1"/>
  <c r="S1351" i="1"/>
  <c r="S1355" i="1"/>
  <c r="S1321" i="1"/>
  <c r="S1319" i="1"/>
  <c r="S1329" i="1"/>
  <c r="S1333" i="1"/>
  <c r="S1345" i="1"/>
  <c r="S1296" i="1"/>
  <c r="S1298" i="1"/>
  <c r="S1313" i="1"/>
  <c r="S1317" i="1"/>
  <c r="S1324" i="1"/>
  <c r="S1354" i="1"/>
  <c r="S1323" i="1"/>
  <c r="S1328" i="1"/>
  <c r="S1332" i="1"/>
  <c r="S1322" i="1"/>
  <c r="S1353" i="1"/>
  <c r="S1357" i="1"/>
  <c r="S1327" i="1"/>
  <c r="S1331" i="1"/>
  <c r="S1300" i="1"/>
  <c r="S1299" i="1"/>
  <c r="S1311" i="1"/>
  <c r="S1315" i="1"/>
  <c r="S1352" i="1"/>
  <c r="S1356" i="1"/>
  <c r="S1320" i="1"/>
  <c r="S1330" i="1"/>
  <c r="S1344" i="1"/>
  <c r="S1301" i="1"/>
  <c r="S1306" i="1"/>
  <c r="S1314" i="1"/>
  <c r="S1340" i="1"/>
  <c r="S1341" i="1"/>
  <c r="S1297" i="1"/>
  <c r="S1308" i="1"/>
  <c r="S1312" i="1"/>
  <c r="S1316" i="1"/>
  <c r="S1276" i="1"/>
  <c r="S1272" i="1"/>
  <c r="S1268" i="1"/>
  <c r="S1274" i="1"/>
  <c r="S1270" i="1"/>
  <c r="S1262" i="1"/>
  <c r="S1275" i="1"/>
  <c r="S1273" i="1"/>
  <c r="S1271" i="1"/>
  <c r="S1269" i="1"/>
  <c r="S1265" i="1"/>
  <c r="S1261" i="1"/>
  <c r="S1260" i="1"/>
  <c r="S1267" i="1"/>
  <c r="S1263" i="1"/>
  <c r="S1252" i="1"/>
  <c r="S1254" i="1"/>
  <c r="S1253" i="1"/>
  <c r="S1247" i="1"/>
  <c r="S1251" i="1"/>
  <c r="S1256" i="1"/>
  <c r="S1255" i="1"/>
  <c r="S1246" i="1"/>
  <c r="S1250" i="1"/>
  <c r="S1264" i="1"/>
  <c r="S1259" i="1"/>
  <c r="S1245" i="1"/>
  <c r="S1249" i="1"/>
  <c r="S1266" i="1"/>
  <c r="S1248" i="1"/>
  <c r="S1257" i="1"/>
  <c r="S1258" i="1"/>
  <c r="R1164" i="1"/>
  <c r="S1236" i="1"/>
  <c r="S1220" i="1"/>
  <c r="S1216" i="1"/>
  <c r="S1218" i="1"/>
  <c r="S1214" i="1"/>
  <c r="S1148" i="1"/>
  <c r="S1219" i="1"/>
  <c r="S1213" i="1"/>
  <c r="S1156" i="1"/>
  <c r="S1146" i="1"/>
  <c r="S1144" i="1"/>
  <c r="S1147" i="1"/>
  <c r="S1143" i="1"/>
  <c r="S1217" i="1"/>
  <c r="S1142" i="1"/>
  <c r="S1140" i="1"/>
  <c r="S1139" i="1"/>
  <c r="S1141" i="1"/>
  <c r="S1137" i="1"/>
  <c r="S1215" i="1"/>
  <c r="S1145" i="1"/>
  <c r="S1136" i="1"/>
  <c r="S1149" i="1"/>
  <c r="S1152" i="1"/>
  <c r="S1138" i="1"/>
  <c r="S1134" i="1"/>
  <c r="S1229" i="1"/>
  <c r="S1230" i="1"/>
  <c r="S1231" i="1"/>
  <c r="S1232" i="1"/>
  <c r="S1233" i="1"/>
  <c r="S1234" i="1"/>
  <c r="S1235" i="1"/>
  <c r="S1135" i="1"/>
  <c r="S1150" i="1"/>
  <c r="S1153" i="1"/>
  <c r="S1155" i="1"/>
  <c r="S1133" i="1"/>
  <c r="S1151" i="1"/>
  <c r="S1154" i="1"/>
  <c r="S4006" i="1"/>
  <c r="S4000" i="1"/>
  <c r="S3999" i="1"/>
  <c r="S4004" i="1"/>
  <c r="S4001" i="1"/>
  <c r="S4003" i="1"/>
  <c r="S4005" i="1"/>
  <c r="S4002" i="1"/>
  <c r="S3941" i="1"/>
  <c r="S3940" i="1"/>
  <c r="S3939" i="1"/>
  <c r="S3938" i="1"/>
  <c r="S3937" i="1"/>
  <c r="S3936" i="1"/>
  <c r="S3935" i="1"/>
  <c r="S3934" i="1"/>
  <c r="S3942" i="1"/>
  <c r="S3922" i="1"/>
  <c r="S3921" i="1"/>
  <c r="S3920" i="1"/>
  <c r="S3919" i="1"/>
  <c r="S3918" i="1"/>
  <c r="S3932" i="1"/>
  <c r="S3908" i="1"/>
  <c r="S3933" i="1"/>
  <c r="S3902" i="1"/>
  <c r="S3899" i="1"/>
  <c r="S3895" i="1"/>
  <c r="S3916" i="1"/>
  <c r="S3912" i="1"/>
  <c r="S3906" i="1"/>
  <c r="S3901" i="1"/>
  <c r="S3898" i="1"/>
  <c r="S3896" i="1"/>
  <c r="S3886" i="1"/>
  <c r="S3897" i="1"/>
  <c r="S3889" i="1"/>
  <c r="S3880" i="1"/>
  <c r="S3891" i="1"/>
  <c r="S3879" i="1"/>
  <c r="S3998" i="1"/>
  <c r="S3914" i="1"/>
  <c r="S3910" i="1"/>
  <c r="S3983" i="1"/>
  <c r="S3994" i="1"/>
  <c r="S3904" i="1"/>
  <c r="S3893" i="1"/>
  <c r="S3887" i="1"/>
  <c r="S3926" i="1"/>
  <c r="S3900" i="1"/>
  <c r="S3894" i="1"/>
  <c r="S3881" i="1"/>
  <c r="S3996" i="1"/>
  <c r="S3992" i="1"/>
  <c r="S3991" i="1"/>
  <c r="S3990" i="1"/>
  <c r="S3997" i="1"/>
  <c r="S3995" i="1"/>
  <c r="S3993" i="1"/>
  <c r="S3966" i="1"/>
  <c r="S3888" i="1"/>
  <c r="S3988" i="1"/>
  <c r="S3960" i="1"/>
  <c r="S3962" i="1"/>
  <c r="S3964" i="1"/>
  <c r="S3890" i="1"/>
  <c r="S3930" i="1"/>
  <c r="S3925" i="1"/>
  <c r="S3924" i="1"/>
  <c r="S3965" i="1"/>
  <c r="S3923" i="1"/>
  <c r="S3987" i="1"/>
  <c r="S3961" i="1"/>
  <c r="S3913" i="1"/>
  <c r="S3909" i="1"/>
  <c r="S3929" i="1"/>
  <c r="S3984" i="1"/>
  <c r="S3986" i="1"/>
  <c r="S3905" i="1"/>
  <c r="S3917" i="1"/>
  <c r="S3985" i="1"/>
  <c r="S3927" i="1"/>
  <c r="S3884" i="1"/>
  <c r="S3907" i="1"/>
  <c r="S3883" i="1"/>
  <c r="S3885" i="1"/>
  <c r="S3915" i="1"/>
  <c r="S3989" i="1"/>
  <c r="S3903" i="1"/>
  <c r="S3882" i="1"/>
  <c r="S3911" i="1"/>
  <c r="S3892" i="1"/>
  <c r="S3928" i="1"/>
  <c r="S3963" i="1"/>
  <c r="S3959" i="1"/>
  <c r="S3931" i="1"/>
  <c r="S2919" i="1"/>
  <c r="S2918" i="1"/>
  <c r="S2916" i="1"/>
  <c r="S2912" i="1"/>
  <c r="S2915" i="1"/>
  <c r="S2911" i="1"/>
  <c r="S2958" i="1"/>
  <c r="S2956" i="1"/>
  <c r="S2917" i="1"/>
  <c r="S2951" i="1"/>
  <c r="S2914" i="1"/>
  <c r="S2948" i="1"/>
  <c r="S2946" i="1"/>
  <c r="S2905" i="1"/>
  <c r="S2947" i="1"/>
  <c r="S2913" i="1"/>
  <c r="S2949" i="1"/>
  <c r="S2945" i="1"/>
  <c r="S2959" i="1"/>
  <c r="S2944" i="1"/>
  <c r="S2926" i="1"/>
  <c r="S2924" i="1"/>
  <c r="S2922" i="1"/>
  <c r="S2950" i="1"/>
  <c r="S2942" i="1"/>
  <c r="S2939" i="1"/>
  <c r="S2943" i="1"/>
  <c r="S2967" i="1"/>
  <c r="S2935" i="1"/>
  <c r="S2933" i="1"/>
  <c r="S2929" i="1"/>
  <c r="S2991" i="1"/>
  <c r="S2960" i="1"/>
  <c r="S2931" i="1"/>
  <c r="S2927" i="1"/>
  <c r="S2963" i="1"/>
  <c r="S2961" i="1"/>
  <c r="S2964" i="1"/>
  <c r="S2985" i="1"/>
  <c r="S2936" i="1"/>
  <c r="S2925" i="1"/>
  <c r="S2938" i="1"/>
  <c r="S2909" i="1"/>
  <c r="S2955" i="1"/>
  <c r="S2966" i="1"/>
  <c r="S2934" i="1"/>
  <c r="S2937" i="1"/>
  <c r="S2940" i="1"/>
  <c r="S2962" i="1"/>
  <c r="S2928" i="1"/>
  <c r="S2932" i="1"/>
  <c r="S2989" i="1"/>
  <c r="S2920" i="1"/>
  <c r="S2921" i="1"/>
  <c r="S2941" i="1"/>
  <c r="S2953" i="1"/>
  <c r="S2907" i="1"/>
  <c r="S2908" i="1"/>
  <c r="S2965" i="1"/>
  <c r="S2930" i="1"/>
  <c r="S2987" i="1"/>
  <c r="S2923" i="1"/>
  <c r="S2954" i="1"/>
  <c r="S2910" i="1"/>
  <c r="S2984" i="1"/>
  <c r="S2986" i="1"/>
  <c r="S2988" i="1"/>
  <c r="S2990" i="1"/>
  <c r="S2906" i="1"/>
  <c r="S2952" i="1"/>
  <c r="S2904" i="1"/>
  <c r="S2957" i="1"/>
  <c r="R953" i="1"/>
  <c r="R961" i="1" s="1"/>
  <c r="Q961" i="1"/>
  <c r="R930" i="1"/>
  <c r="S952" i="1"/>
  <c r="S960" i="1" s="1"/>
  <c r="S949" i="1"/>
  <c r="S957" i="1" s="1"/>
  <c r="S953" i="1"/>
  <c r="S961" i="1" s="1"/>
  <c r="S951" i="1"/>
  <c r="S959" i="1" s="1"/>
  <c r="S950" i="1"/>
  <c r="S958" i="1" s="1"/>
  <c r="S948" i="1"/>
  <c r="S956" i="1" s="1"/>
  <c r="S946" i="1"/>
  <c r="S954" i="1" s="1"/>
  <c r="S947" i="1"/>
  <c r="S955" i="1" s="1"/>
  <c r="R929" i="1"/>
  <c r="S1052" i="1"/>
  <c r="S1049" i="1"/>
  <c r="S1051" i="1"/>
  <c r="S1046" i="1"/>
  <c r="S1045" i="1"/>
  <c r="S1048" i="1"/>
  <c r="S1050" i="1"/>
  <c r="S1047" i="1"/>
  <c r="R60" i="1"/>
  <c r="R65" i="1"/>
  <c r="S931" i="1"/>
  <c r="S936" i="1"/>
  <c r="S932" i="1"/>
  <c r="S935" i="1"/>
  <c r="S930" i="1"/>
  <c r="S929" i="1"/>
  <c r="S934" i="1"/>
  <c r="S933" i="1"/>
  <c r="S2500" i="1"/>
  <c r="S2499" i="1"/>
  <c r="S2498" i="1"/>
  <c r="S2497" i="1"/>
  <c r="S2496" i="1"/>
  <c r="S2495" i="1"/>
  <c r="S2494" i="1"/>
  <c r="S2501" i="1"/>
  <c r="S2493" i="1"/>
  <c r="S2491" i="1"/>
  <c r="S2487" i="1"/>
  <c r="S2486" i="1"/>
  <c r="S2488" i="1"/>
  <c r="S2489" i="1"/>
  <c r="S2492" i="1"/>
  <c r="S2490" i="1"/>
  <c r="S1373" i="1"/>
  <c r="K452" i="33"/>
  <c r="S1372" i="1"/>
  <c r="P163" i="1"/>
  <c r="R77" i="1"/>
  <c r="K332" i="33"/>
  <c r="K403" i="33" s="1"/>
  <c r="R106" i="1"/>
  <c r="R13" i="1"/>
  <c r="S112" i="1"/>
  <c r="K455" i="33"/>
  <c r="S4487" i="1"/>
  <c r="S1727" i="1"/>
  <c r="R146" i="1"/>
  <c r="R1528" i="1"/>
  <c r="R1620" i="1"/>
  <c r="R45" i="1"/>
  <c r="R4486" i="1"/>
  <c r="R659" i="1"/>
  <c r="R1644" i="1"/>
  <c r="R1477" i="1"/>
  <c r="R1497" i="1"/>
  <c r="R667" i="1"/>
  <c r="R1227" i="1"/>
  <c r="R1682" i="1"/>
  <c r="R1057" i="1"/>
  <c r="L560" i="33"/>
  <c r="R654" i="1"/>
  <c r="R265" i="1"/>
  <c r="R1060" i="1"/>
  <c r="L582" i="33"/>
  <c r="R145" i="1"/>
  <c r="L565" i="33"/>
  <c r="R136" i="1"/>
  <c r="R1580" i="1"/>
  <c r="R71" i="1"/>
  <c r="L559" i="33"/>
  <c r="R107" i="1"/>
  <c r="R1237" i="1"/>
  <c r="R991" i="1"/>
  <c r="L563" i="33"/>
  <c r="R1160" i="1"/>
  <c r="R124" i="1"/>
  <c r="R699" i="1"/>
  <c r="R707" i="1" s="1"/>
  <c r="R1157" i="1"/>
  <c r="R105" i="1"/>
  <c r="R4494" i="1"/>
  <c r="R1241" i="1"/>
  <c r="R1036" i="1"/>
  <c r="S61" i="1"/>
  <c r="S24" i="1"/>
  <c r="S1162" i="1"/>
  <c r="R66" i="1"/>
  <c r="R1570" i="1"/>
  <c r="R1631" i="1"/>
  <c r="R1579" i="1"/>
  <c r="R132" i="1"/>
  <c r="R133" i="1"/>
  <c r="R1490" i="1"/>
  <c r="R1638" i="1"/>
  <c r="R1520" i="1"/>
  <c r="R1573" i="1"/>
  <c r="R1492" i="1"/>
  <c r="R1513" i="1"/>
  <c r="R116" i="1"/>
  <c r="R3698" i="1"/>
  <c r="R1725" i="1"/>
  <c r="R1507" i="1"/>
  <c r="R1632" i="1"/>
  <c r="R1575" i="1"/>
  <c r="R1642" i="1"/>
  <c r="R1483" i="1"/>
  <c r="R64" i="1"/>
  <c r="R1509" i="1"/>
  <c r="R1053" i="1"/>
  <c r="R1634" i="1"/>
  <c r="R1512" i="1"/>
  <c r="R48" i="1"/>
  <c r="L726" i="33"/>
  <c r="R1228" i="1"/>
  <c r="R3701" i="1"/>
  <c r="R1179" i="1"/>
  <c r="R1684" i="1"/>
  <c r="R1440" i="1"/>
  <c r="R1514" i="1"/>
  <c r="R110" i="1"/>
  <c r="R993" i="1"/>
  <c r="R1526" i="1"/>
  <c r="R648" i="1"/>
  <c r="R651" i="1"/>
  <c r="R1571" i="1"/>
  <c r="R1726" i="1"/>
  <c r="R1225" i="1"/>
  <c r="R1204" i="1"/>
  <c r="R1675" i="1"/>
  <c r="R4493" i="1"/>
  <c r="R1619" i="1"/>
  <c r="R1484" i="1"/>
  <c r="R1674" i="1"/>
  <c r="L579" i="33"/>
  <c r="R1170" i="1"/>
  <c r="E381" i="33"/>
  <c r="R1161" i="1"/>
  <c r="E386" i="33"/>
  <c r="E451" i="33"/>
  <c r="S666" i="1"/>
  <c r="S1167" i="1"/>
  <c r="S123" i="1"/>
  <c r="S1504" i="1"/>
  <c r="R1640" i="1"/>
  <c r="R1643" i="1"/>
  <c r="R135" i="1"/>
  <c r="R1713" i="1"/>
  <c r="R1576" i="1"/>
  <c r="L556" i="33"/>
  <c r="R1717" i="1"/>
  <c r="R644" i="1"/>
  <c r="R4402" i="1"/>
  <c r="R1476" i="1"/>
  <c r="L727" i="33"/>
  <c r="R1626" i="1"/>
  <c r="R995" i="1"/>
  <c r="R695" i="1"/>
  <c r="R703" i="1" s="1"/>
  <c r="L562" i="33"/>
  <c r="R1518" i="1"/>
  <c r="R1223" i="1"/>
  <c r="R1054" i="1"/>
  <c r="R1685" i="1"/>
  <c r="R694" i="1"/>
  <c r="R1183" i="1"/>
  <c r="R3700" i="1"/>
  <c r="R1056" i="1"/>
  <c r="R96" i="1"/>
  <c r="L591" i="33"/>
  <c r="S1577" i="1"/>
  <c r="S1195" i="1"/>
  <c r="S73" i="1"/>
  <c r="S1053" i="1"/>
  <c r="R1527" i="1"/>
  <c r="R1613" i="1"/>
  <c r="R44" i="1"/>
  <c r="R49" i="1"/>
  <c r="R1633" i="1"/>
  <c r="R1616" i="1"/>
  <c r="R1530" i="1"/>
  <c r="R655" i="1"/>
  <c r="R53" i="1"/>
  <c r="R1479" i="1"/>
  <c r="R645" i="1"/>
  <c r="R1199" i="1"/>
  <c r="L578" i="33"/>
  <c r="R1478" i="1"/>
  <c r="R1578" i="1"/>
  <c r="R1498" i="1"/>
  <c r="R1372" i="1"/>
  <c r="R130" i="1"/>
  <c r="R140" i="1"/>
  <c r="R3695" i="1"/>
  <c r="R1683" i="1"/>
  <c r="R1568" i="1"/>
  <c r="R1577" i="1"/>
  <c r="R1177" i="1"/>
  <c r="R1624" i="1"/>
  <c r="L568" i="33"/>
  <c r="R61" i="1"/>
  <c r="R650" i="1"/>
  <c r="R701" i="1"/>
  <c r="R4485" i="1"/>
  <c r="R1687" i="1"/>
  <c r="R1186" i="1"/>
  <c r="R1159" i="1"/>
  <c r="R1517" i="1"/>
  <c r="R1493" i="1"/>
  <c r="R1173" i="1"/>
  <c r="R1169" i="1"/>
  <c r="R996" i="1"/>
  <c r="R1442" i="1"/>
  <c r="R80" i="1"/>
  <c r="R1715" i="1"/>
  <c r="S1620" i="1"/>
  <c r="S1237" i="1"/>
  <c r="S1033" i="1"/>
  <c r="S25" i="1"/>
  <c r="S650" i="1"/>
  <c r="P159" i="1"/>
  <c r="R1189" i="1"/>
  <c r="R93" i="1"/>
  <c r="S1226" i="1"/>
  <c r="S85" i="1"/>
  <c r="M562" i="33" s="1"/>
  <c r="S178" i="1"/>
  <c r="S4485" i="1"/>
  <c r="S13" i="1"/>
  <c r="S1692" i="1"/>
  <c r="S702" i="1"/>
  <c r="S1481" i="1"/>
  <c r="S77" i="1"/>
  <c r="S1197" i="1"/>
  <c r="S2827" i="1"/>
  <c r="S1616" i="1"/>
  <c r="S114" i="1"/>
  <c r="S1510" i="1"/>
  <c r="S1565" i="1"/>
  <c r="S1478" i="1"/>
  <c r="S126" i="1"/>
  <c r="S1054" i="1"/>
  <c r="R1441" i="1"/>
  <c r="R10" i="1"/>
  <c r="L725" i="33"/>
  <c r="R1445" i="1"/>
  <c r="R1447" i="1"/>
  <c r="R1446" i="1"/>
  <c r="S1157" i="1"/>
  <c r="S1447" i="1"/>
  <c r="S1446" i="1"/>
  <c r="S1444" i="1"/>
  <c r="S1442" i="1"/>
  <c r="S1441" i="1"/>
  <c r="S1445" i="1"/>
  <c r="S1440" i="1"/>
  <c r="S1443" i="1"/>
  <c r="S134" i="1"/>
  <c r="S11" i="1"/>
  <c r="S1187" i="1"/>
  <c r="S663" i="1"/>
  <c r="S1056" i="1"/>
  <c r="S1168" i="1"/>
  <c r="S1175" i="1"/>
  <c r="S1717" i="1"/>
  <c r="M728" i="33" s="1"/>
  <c r="S1580" i="1"/>
  <c r="S137" i="1"/>
  <c r="S989" i="1"/>
  <c r="K453" i="33"/>
  <c r="R1443" i="1"/>
  <c r="P158" i="1"/>
  <c r="K449" i="33"/>
  <c r="P157" i="1"/>
  <c r="L567" i="33"/>
  <c r="P161" i="1"/>
  <c r="K450" i="33"/>
  <c r="R1716" i="1"/>
  <c r="L695" i="33"/>
  <c r="R41" i="1"/>
  <c r="R79" i="1"/>
  <c r="R91" i="1"/>
  <c r="R1720" i="1"/>
  <c r="Q41" i="1"/>
  <c r="Q37" i="1"/>
  <c r="R88" i="1"/>
  <c r="L724" i="33"/>
  <c r="L728" i="33"/>
  <c r="R83" i="1"/>
  <c r="L589" i="33"/>
  <c r="R39" i="1"/>
  <c r="K451" i="33"/>
  <c r="L691" i="33"/>
  <c r="L689" i="33"/>
  <c r="Q39" i="1"/>
  <c r="L694" i="33"/>
  <c r="L564" i="33"/>
  <c r="P162" i="1"/>
  <c r="R82" i="1"/>
  <c r="K454" i="33"/>
  <c r="P160" i="1"/>
  <c r="R693" i="1"/>
  <c r="S267" i="1"/>
  <c r="S1499" i="1"/>
  <c r="S1497" i="1"/>
  <c r="S1724" i="1"/>
  <c r="S690" i="1"/>
  <c r="S119" i="1"/>
  <c r="S4481" i="1"/>
  <c r="S1223" i="1"/>
  <c r="S1719" i="1"/>
  <c r="M730" i="33" s="1"/>
  <c r="S701" i="1"/>
  <c r="S1489" i="1"/>
  <c r="S1529" i="1"/>
  <c r="S648" i="1"/>
  <c r="S1502" i="1"/>
  <c r="S52" i="1"/>
  <c r="S4405" i="1"/>
  <c r="S1224" i="1"/>
  <c r="S100" i="1"/>
  <c r="M586" i="33" s="1"/>
  <c r="S1479" i="1"/>
  <c r="S1723" i="1"/>
  <c r="S4489" i="1"/>
  <c r="R85" i="1"/>
  <c r="Q40" i="1"/>
  <c r="K329" i="33"/>
  <c r="K400" i="33" s="1"/>
  <c r="K456" i="33"/>
  <c r="L593" i="33"/>
  <c r="R86" i="1"/>
  <c r="S1204" i="1"/>
  <c r="S2830" i="1"/>
  <c r="L692" i="33"/>
  <c r="R89" i="1"/>
  <c r="R35" i="1"/>
  <c r="S264" i="1"/>
  <c r="S4403" i="1"/>
  <c r="S84" i="1"/>
  <c r="M561" i="33" s="1"/>
  <c r="S4409" i="1"/>
  <c r="S98" i="1"/>
  <c r="M584" i="33" s="1"/>
  <c r="S1643" i="1"/>
  <c r="S1685" i="1"/>
  <c r="S127" i="1"/>
  <c r="S4488" i="1"/>
  <c r="S1221" i="1"/>
  <c r="S72" i="1"/>
  <c r="S687" i="1"/>
  <c r="S1626" i="1"/>
  <c r="S92" i="1"/>
  <c r="M578" i="33" s="1"/>
  <c r="S1613" i="1"/>
  <c r="S2829" i="1"/>
  <c r="S1368" i="1"/>
  <c r="S1487" i="1"/>
  <c r="R38" i="1"/>
  <c r="R1194" i="1"/>
  <c r="R40" i="1"/>
  <c r="Q35" i="1"/>
  <c r="Q38" i="1"/>
  <c r="Q154" i="1"/>
  <c r="L332" i="33" s="1"/>
  <c r="L403" i="33" s="1"/>
  <c r="S691" i="1"/>
  <c r="S659" i="1"/>
  <c r="S1637" i="1"/>
  <c r="S4482" i="1"/>
  <c r="S2828" i="1"/>
  <c r="S1241" i="1"/>
  <c r="S4495" i="1"/>
  <c r="S1618" i="1"/>
  <c r="S1190" i="1"/>
  <c r="S1714" i="1"/>
  <c r="M725" i="33" s="1"/>
  <c r="S1201" i="1"/>
  <c r="S1641" i="1"/>
  <c r="S1695" i="1"/>
  <c r="S1059" i="1"/>
  <c r="S48" i="1"/>
  <c r="S695" i="1"/>
  <c r="S1194" i="1"/>
  <c r="S1519" i="1"/>
  <c r="S86" i="1"/>
  <c r="M563" i="33" s="1"/>
  <c r="S1182" i="1"/>
  <c r="S18" i="1"/>
  <c r="S1572" i="1"/>
  <c r="S139" i="1"/>
  <c r="S106" i="1"/>
  <c r="S261" i="1"/>
  <c r="S2826" i="1"/>
  <c r="S1381" i="1"/>
  <c r="S93" i="1"/>
  <c r="M579" i="33" s="1"/>
  <c r="R36" i="1"/>
  <c r="Q149" i="1"/>
  <c r="L327" i="33" s="1"/>
  <c r="L398" i="33" s="1"/>
  <c r="R92" i="1"/>
  <c r="L688" i="33"/>
  <c r="R76" i="1"/>
  <c r="R101" i="1"/>
  <c r="P164" i="1"/>
  <c r="L558" i="33"/>
  <c r="Q36" i="1"/>
  <c r="R1381" i="1"/>
  <c r="L693" i="33"/>
  <c r="L555" i="33"/>
  <c r="R1379" i="1"/>
  <c r="L690" i="33"/>
  <c r="Q151" i="1"/>
  <c r="L329" i="33" s="1"/>
  <c r="L400" i="33" s="1"/>
  <c r="L583" i="33"/>
  <c r="R1382" i="1"/>
  <c r="R1374" i="1"/>
  <c r="Q155" i="1"/>
  <c r="L333" i="33" s="1"/>
  <c r="L404" i="33" s="1"/>
  <c r="S66" i="1"/>
  <c r="S644" i="1"/>
  <c r="S4490" i="1"/>
  <c r="S661" i="1"/>
  <c r="S1203" i="1"/>
  <c r="S95" i="1"/>
  <c r="M581" i="33" s="1"/>
  <c r="S102" i="1"/>
  <c r="M588" i="33" s="1"/>
  <c r="S1477" i="1"/>
  <c r="S1521" i="1"/>
  <c r="S1619" i="1"/>
  <c r="S125" i="1"/>
  <c r="S1635" i="1"/>
  <c r="S1172" i="1"/>
  <c r="S1228" i="1"/>
  <c r="S23" i="1"/>
  <c r="S83" i="1"/>
  <c r="M560" i="33" s="1"/>
  <c r="S120" i="1"/>
  <c r="S103" i="1"/>
  <c r="S1165" i="1"/>
  <c r="S53" i="1"/>
  <c r="S994" i="1"/>
  <c r="S1475" i="1"/>
  <c r="S1492" i="1"/>
  <c r="S64" i="1"/>
  <c r="S49" i="1"/>
  <c r="S1485" i="1"/>
  <c r="S1689" i="1"/>
  <c r="S1496" i="1"/>
  <c r="S181" i="1"/>
  <c r="S1242" i="1"/>
  <c r="S1684" i="1"/>
  <c r="S1627" i="1"/>
  <c r="S1174" i="1"/>
  <c r="S68" i="1"/>
  <c r="S1516" i="1"/>
  <c r="S129" i="1"/>
  <c r="S1631" i="1"/>
  <c r="S1623" i="1"/>
  <c r="S1057" i="1"/>
  <c r="S1530" i="1"/>
  <c r="S177" i="1"/>
  <c r="S1672" i="1"/>
  <c r="S1639" i="1"/>
  <c r="S1573" i="1"/>
  <c r="S1060" i="1"/>
  <c r="S996" i="1"/>
  <c r="S132" i="1"/>
  <c r="S99" i="1"/>
  <c r="M585" i="33" s="1"/>
  <c r="S115" i="1"/>
  <c r="S692" i="1"/>
  <c r="S1682" i="1"/>
  <c r="S133" i="1"/>
  <c r="S1674" i="1"/>
  <c r="S1378" i="1"/>
  <c r="R1375" i="1"/>
  <c r="R1368" i="1"/>
  <c r="R12" i="1"/>
  <c r="R57" i="1"/>
  <c r="Q153" i="1"/>
  <c r="L580" i="33"/>
  <c r="Q150" i="1"/>
  <c r="L328" i="33" s="1"/>
  <c r="L399" i="33" s="1"/>
  <c r="L584" i="33"/>
  <c r="R98" i="1"/>
  <c r="R1373" i="1"/>
  <c r="R120" i="1"/>
  <c r="Q152" i="1"/>
  <c r="S131" i="1"/>
  <c r="S91" i="1"/>
  <c r="M568" i="33" s="1"/>
  <c r="S1636" i="1"/>
  <c r="S65" i="1"/>
  <c r="S1566" i="1"/>
  <c r="S1170" i="1"/>
  <c r="S995" i="1"/>
  <c r="S1183" i="1"/>
  <c r="S1505" i="1"/>
  <c r="S143" i="1"/>
  <c r="S1569" i="1"/>
  <c r="S664" i="1"/>
  <c r="S1575" i="1"/>
  <c r="S97" i="1"/>
  <c r="S55" i="1"/>
  <c r="S1621" i="1"/>
  <c r="S1371" i="1"/>
  <c r="S1379" i="1"/>
  <c r="S1367" i="1"/>
  <c r="S1370" i="1"/>
  <c r="S9" i="1"/>
  <c r="S4496" i="1"/>
  <c r="S147" i="1"/>
  <c r="S645" i="1"/>
  <c r="S87" i="1"/>
  <c r="M564" i="33" s="1"/>
  <c r="S1675" i="1"/>
  <c r="S992" i="1"/>
  <c r="S2825" i="1"/>
  <c r="S3699" i="1"/>
  <c r="S1676" i="1"/>
  <c r="S1493" i="1"/>
  <c r="S268" i="1"/>
  <c r="S1726" i="1"/>
  <c r="S101" i="1"/>
  <c r="S1058" i="1"/>
  <c r="S78" i="1"/>
  <c r="S694" i="1"/>
  <c r="S1725" i="1"/>
  <c r="S46" i="1"/>
  <c r="S175" i="1"/>
  <c r="S142" i="1"/>
  <c r="S107" i="1"/>
  <c r="M593" i="33" s="1"/>
  <c r="S140" i="1"/>
  <c r="S96" i="1"/>
  <c r="M582" i="33" s="1"/>
  <c r="S1192" i="1"/>
  <c r="S1494" i="1"/>
  <c r="S1514" i="1"/>
  <c r="S1528" i="1"/>
  <c r="S1177" i="1"/>
  <c r="S1032" i="1"/>
  <c r="S1579" i="1"/>
  <c r="S1509" i="1"/>
  <c r="S1688" i="1"/>
  <c r="S1720" i="1"/>
  <c r="M731" i="33" s="1"/>
  <c r="S4408" i="1"/>
  <c r="S21" i="1"/>
  <c r="S82" i="1"/>
  <c r="M559" i="33" s="1"/>
  <c r="S111" i="1"/>
  <c r="S108" i="1"/>
  <c r="S144" i="1"/>
  <c r="S653" i="1"/>
  <c r="S1036" i="1"/>
  <c r="S1574" i="1"/>
  <c r="S1511" i="1"/>
  <c r="S1526" i="1"/>
  <c r="S1513" i="1"/>
  <c r="S1179" i="1"/>
  <c r="S1624" i="1"/>
  <c r="S4484" i="1"/>
  <c r="S4494" i="1"/>
  <c r="S1518" i="1"/>
  <c r="S1186" i="1"/>
  <c r="S1202" i="1"/>
  <c r="S993" i="1"/>
  <c r="S12" i="1"/>
  <c r="S63" i="1"/>
  <c r="S262" i="1"/>
  <c r="S59" i="1"/>
  <c r="S79" i="1"/>
  <c r="M556" i="33" s="1"/>
  <c r="S60" i="1"/>
  <c r="S1628" i="1"/>
  <c r="S1491" i="1"/>
  <c r="S1506" i="1"/>
  <c r="S1694" i="1"/>
  <c r="S1568" i="1"/>
  <c r="S4407" i="1"/>
  <c r="S1500" i="1"/>
  <c r="S1181" i="1"/>
  <c r="S51" i="1"/>
  <c r="S19" i="1"/>
  <c r="S1164" i="1"/>
  <c r="S651" i="1"/>
  <c r="S1576" i="1"/>
  <c r="S1629" i="1"/>
  <c r="S54" i="1"/>
  <c r="S180" i="1"/>
  <c r="S70" i="1"/>
  <c r="S1681" i="1"/>
  <c r="S1382" i="1"/>
  <c r="S1380" i="1"/>
  <c r="S1376" i="1"/>
  <c r="S1677" i="1"/>
  <c r="S1482" i="1"/>
  <c r="S655" i="1"/>
  <c r="S658" i="1"/>
  <c r="S688" i="1"/>
  <c r="S116" i="1"/>
  <c r="S700" i="1"/>
  <c r="S113" i="1"/>
  <c r="S654" i="1"/>
  <c r="S1160" i="1"/>
  <c r="S1490" i="1"/>
  <c r="S1034" i="1"/>
  <c r="S1691" i="1"/>
  <c r="S1690" i="1"/>
  <c r="S1644" i="1"/>
  <c r="S1693" i="1"/>
  <c r="S1614" i="1"/>
  <c r="S3695" i="1"/>
  <c r="S697" i="1"/>
  <c r="S47" i="1"/>
  <c r="S146" i="1"/>
  <c r="S74" i="1"/>
  <c r="S1158" i="1"/>
  <c r="S1495" i="1"/>
  <c r="S1476" i="1"/>
  <c r="S1625" i="1"/>
  <c r="S1680" i="1"/>
  <c r="S3701" i="1"/>
  <c r="S4402" i="1"/>
  <c r="S1638" i="1"/>
  <c r="S1486" i="1"/>
  <c r="S990" i="1"/>
  <c r="S263" i="1"/>
  <c r="S1503" i="1"/>
  <c r="S105" i="1"/>
  <c r="M591" i="33" s="1"/>
  <c r="S1718" i="1"/>
  <c r="S1630" i="1"/>
  <c r="S660" i="1"/>
  <c r="S1728" i="1"/>
  <c r="S20" i="1"/>
  <c r="S62" i="1"/>
  <c r="S657" i="1"/>
  <c r="S1180" i="1"/>
  <c r="S1527" i="1"/>
  <c r="S3698" i="1"/>
  <c r="S1238" i="1"/>
  <c r="S121" i="1"/>
  <c r="S110" i="1"/>
  <c r="S1159" i="1"/>
  <c r="S1225" i="1"/>
  <c r="S1227" i="1"/>
  <c r="S4486" i="1"/>
  <c r="S90" i="1"/>
  <c r="M567" i="33" s="1"/>
  <c r="S141" i="1"/>
  <c r="S80" i="1"/>
  <c r="M557" i="33" s="1"/>
  <c r="S1161" i="1"/>
  <c r="S1030" i="1"/>
  <c r="S4406" i="1"/>
  <c r="S1484" i="1"/>
  <c r="S71" i="1"/>
  <c r="S1642" i="1"/>
  <c r="S58" i="1"/>
  <c r="S1198" i="1"/>
  <c r="S662" i="1"/>
  <c r="S696" i="1"/>
  <c r="S81" i="1"/>
  <c r="S136" i="1"/>
  <c r="S1622" i="1"/>
  <c r="S1525" i="1"/>
  <c r="S1523" i="1"/>
  <c r="S1634" i="1"/>
  <c r="S1184" i="1"/>
  <c r="S1515" i="1"/>
  <c r="S1615" i="1"/>
  <c r="S1517" i="1"/>
  <c r="S1567" i="1"/>
  <c r="S1716" i="1"/>
  <c r="M727" i="33" s="1"/>
  <c r="S1171" i="1"/>
  <c r="S1524" i="1"/>
  <c r="S104" i="1"/>
  <c r="S69" i="1"/>
  <c r="S1501" i="1"/>
  <c r="S10" i="1"/>
  <c r="S57" i="1"/>
  <c r="S1633" i="1"/>
  <c r="S1173" i="1"/>
  <c r="S1498" i="1"/>
  <c r="S1031" i="1"/>
  <c r="S1243" i="1"/>
  <c r="S8" i="1"/>
  <c r="S1715" i="1"/>
  <c r="M726" i="33" s="1"/>
  <c r="S4492" i="1"/>
  <c r="S176" i="1"/>
  <c r="S138" i="1"/>
  <c r="S1199" i="1"/>
  <c r="S1369" i="1"/>
  <c r="S1374" i="1"/>
  <c r="S1377" i="1"/>
  <c r="S135" i="1"/>
  <c r="S182" i="1"/>
  <c r="S1169" i="1"/>
  <c r="S1683" i="1"/>
  <c r="S88" i="1"/>
  <c r="M565" i="33" s="1"/>
  <c r="S117" i="1"/>
  <c r="S1632" i="1"/>
  <c r="S3696" i="1"/>
  <c r="S76" i="1"/>
  <c r="M553" i="33" s="1"/>
  <c r="S118" i="1"/>
  <c r="S2824" i="1"/>
  <c r="S1522" i="1"/>
  <c r="S698" i="1"/>
  <c r="S693" i="1"/>
  <c r="S22" i="1"/>
  <c r="S94" i="1"/>
  <c r="M580" i="33" s="1"/>
  <c r="S1196" i="1"/>
  <c r="S1188" i="1"/>
  <c r="S1178" i="1"/>
  <c r="S1029" i="1"/>
  <c r="S1176" i="1"/>
  <c r="S3700" i="1"/>
  <c r="S1722" i="1"/>
  <c r="S109" i="1"/>
  <c r="T4" i="1"/>
  <c r="S1163" i="1"/>
  <c r="S646" i="1"/>
  <c r="S1679" i="1"/>
  <c r="S1055" i="1"/>
  <c r="S1570" i="1"/>
  <c r="S3697" i="1"/>
  <c r="S649" i="1"/>
  <c r="S1166" i="1"/>
  <c r="R9" i="1"/>
  <c r="R8" i="1"/>
  <c r="R18" i="1"/>
  <c r="R34" i="1" s="1"/>
  <c r="Q34" i="1"/>
  <c r="L309" i="33" s="1"/>
  <c r="R52" i="1"/>
  <c r="Q148" i="1"/>
  <c r="L561" i="33"/>
  <c r="R84" i="1"/>
  <c r="S45" i="1"/>
  <c r="S1191" i="1"/>
  <c r="S1240" i="1"/>
  <c r="S1571" i="1"/>
  <c r="S1617" i="1"/>
  <c r="S1520" i="1"/>
  <c r="S15" i="1"/>
  <c r="S1507" i="1"/>
  <c r="S266" i="1"/>
  <c r="S14" i="1"/>
  <c r="S1640" i="1"/>
  <c r="S56" i="1"/>
  <c r="S1488" i="1"/>
  <c r="S1222" i="1"/>
  <c r="S667" i="1"/>
  <c r="S124" i="1"/>
  <c r="S44" i="1"/>
  <c r="S1200" i="1"/>
  <c r="S4483" i="1"/>
  <c r="S991" i="1"/>
  <c r="S2831" i="1"/>
  <c r="S1678" i="1"/>
  <c r="S1512" i="1"/>
  <c r="S652" i="1"/>
  <c r="S67" i="1"/>
  <c r="S699" i="1"/>
  <c r="S1185" i="1"/>
  <c r="S4404" i="1"/>
  <c r="S3702" i="1"/>
  <c r="S1578" i="1"/>
  <c r="S128" i="1"/>
  <c r="S1729" i="1"/>
  <c r="S665" i="1"/>
  <c r="S1673" i="1"/>
  <c r="S4493" i="1"/>
  <c r="S1687" i="1"/>
  <c r="S1189" i="1"/>
  <c r="S130" i="1"/>
  <c r="S122" i="1"/>
  <c r="S647" i="1"/>
  <c r="S89" i="1"/>
  <c r="M566" i="33" s="1"/>
  <c r="S1239" i="1"/>
  <c r="S4491" i="1"/>
  <c r="S1686" i="1"/>
  <c r="S1193" i="1"/>
  <c r="S179" i="1"/>
  <c r="S1035" i="1"/>
  <c r="S1508" i="1"/>
  <c r="S1480" i="1"/>
  <c r="S1244" i="1"/>
  <c r="S75" i="1"/>
  <c r="S50" i="1"/>
  <c r="S689" i="1"/>
  <c r="S656" i="1"/>
  <c r="S1713" i="1"/>
  <c r="M724" i="33" s="1"/>
  <c r="S145" i="1"/>
  <c r="S1483" i="1"/>
  <c r="S265" i="1"/>
  <c r="S1375" i="1"/>
  <c r="R100" i="1"/>
  <c r="L586" i="33"/>
  <c r="L585" i="33"/>
  <c r="R99" i="1"/>
  <c r="R14" i="1"/>
  <c r="L590" i="33"/>
  <c r="R104" i="1"/>
  <c r="R1718" i="1"/>
  <c r="L729" i="33"/>
  <c r="L588" i="33"/>
  <c r="R102" i="1"/>
  <c r="R1369" i="1"/>
  <c r="L730" i="33"/>
  <c r="R1719" i="1"/>
  <c r="R95" i="1"/>
  <c r="L581" i="33"/>
  <c r="H380" i="33"/>
  <c r="H450" i="33"/>
  <c r="L158" i="1"/>
  <c r="R37" i="1"/>
  <c r="F449" i="33"/>
  <c r="J157" i="1"/>
  <c r="O158" i="1"/>
  <c r="J450" i="33"/>
  <c r="M158" i="1"/>
  <c r="M161" i="1"/>
  <c r="N163" i="1"/>
  <c r="M157" i="1"/>
  <c r="M164" i="1"/>
  <c r="M162" i="1"/>
  <c r="M160" i="1"/>
  <c r="I455" i="33"/>
  <c r="G386" i="33"/>
  <c r="G456" i="33"/>
  <c r="K164" i="1"/>
  <c r="H383" i="33"/>
  <c r="H453" i="33"/>
  <c r="L161" i="1"/>
  <c r="T856" i="1" l="1"/>
  <c r="L311" i="33"/>
  <c r="L381" i="33" s="1"/>
  <c r="L313" i="33"/>
  <c r="L383" i="33" s="1"/>
  <c r="L310" i="33"/>
  <c r="L380" i="33" s="1"/>
  <c r="L315" i="33"/>
  <c r="L385" i="33" s="1"/>
  <c r="L312" i="33"/>
  <c r="L382" i="33" s="1"/>
  <c r="L314" i="33"/>
  <c r="L384" i="33" s="1"/>
  <c r="L316" i="33"/>
  <c r="L386" i="33" s="1"/>
  <c r="T33" i="1"/>
  <c r="T28" i="1"/>
  <c r="T26" i="1"/>
  <c r="T30" i="1"/>
  <c r="T32" i="1"/>
  <c r="T29" i="1"/>
  <c r="T31" i="1"/>
  <c r="T27" i="1"/>
  <c r="M777" i="33"/>
  <c r="M776" i="33"/>
  <c r="M780" i="33"/>
  <c r="M775" i="33"/>
  <c r="M779" i="33"/>
  <c r="M782" i="33"/>
  <c r="M781" i="33"/>
  <c r="M778" i="33"/>
  <c r="T1028" i="1"/>
  <c r="T1025" i="1"/>
  <c r="T1027" i="1"/>
  <c r="T1022" i="1"/>
  <c r="T1026" i="1"/>
  <c r="T1024" i="1"/>
  <c r="T1021" i="1"/>
  <c r="T1023" i="1"/>
  <c r="S704" i="1"/>
  <c r="S706" i="1"/>
  <c r="S708" i="1"/>
  <c r="S710" i="1"/>
  <c r="S707" i="1"/>
  <c r="S705" i="1"/>
  <c r="R709" i="1"/>
  <c r="S703" i="1"/>
  <c r="S709" i="1"/>
  <c r="R710" i="1"/>
  <c r="T1423" i="1"/>
  <c r="T1411" i="1"/>
  <c r="T1413" i="1"/>
  <c r="T1409" i="1"/>
  <c r="T1407" i="1"/>
  <c r="T1415" i="1"/>
  <c r="T1436" i="1"/>
  <c r="T1432" i="1"/>
  <c r="T1417" i="1"/>
  <c r="T1439" i="1"/>
  <c r="T1437" i="1"/>
  <c r="T1433" i="1"/>
  <c r="T1419" i="1"/>
  <c r="T1412" i="1"/>
  <c r="T1438" i="1"/>
  <c r="T1434" i="1"/>
  <c r="T1429" i="1"/>
  <c r="T1427" i="1"/>
  <c r="T1425" i="1"/>
  <c r="T1421" i="1"/>
  <c r="T1414" i="1"/>
  <c r="T1435" i="1"/>
  <c r="T1431" i="1"/>
  <c r="T1401" i="1"/>
  <c r="T1428" i="1"/>
  <c r="T1408" i="1"/>
  <c r="T1410" i="1"/>
  <c r="T1430" i="1"/>
  <c r="T1403" i="1"/>
  <c r="T1416" i="1"/>
  <c r="T1420" i="1"/>
  <c r="T1424" i="1"/>
  <c r="T1426" i="1"/>
  <c r="T1404" i="1"/>
  <c r="T1406" i="1"/>
  <c r="T1418" i="1"/>
  <c r="T1422" i="1"/>
  <c r="T1402" i="1"/>
  <c r="T1400" i="1"/>
  <c r="T1405" i="1"/>
  <c r="T1318" i="1"/>
  <c r="T1302" i="1"/>
  <c r="T1316" i="1"/>
  <c r="T1312" i="1"/>
  <c r="T1342" i="1"/>
  <c r="T1314" i="1"/>
  <c r="T1310" i="1"/>
  <c r="T1297" i="1"/>
  <c r="T1295" i="1"/>
  <c r="T1350" i="1"/>
  <c r="T1334" i="1"/>
  <c r="T1341" i="1"/>
  <c r="T1325" i="1"/>
  <c r="T1365" i="1"/>
  <c r="T1364" i="1"/>
  <c r="T1363" i="1"/>
  <c r="T1362" i="1"/>
  <c r="T1361" i="1"/>
  <c r="T1360" i="1"/>
  <c r="T1359" i="1"/>
  <c r="T1358" i="1"/>
  <c r="T1317" i="1"/>
  <c r="T1315" i="1"/>
  <c r="T1313" i="1"/>
  <c r="T1311" i="1"/>
  <c r="T1320" i="1"/>
  <c r="T1319" i="1"/>
  <c r="T1366" i="1"/>
  <c r="T1356" i="1"/>
  <c r="T1354" i="1"/>
  <c r="T1352" i="1"/>
  <c r="T1351" i="1"/>
  <c r="T1326" i="1"/>
  <c r="T1357" i="1"/>
  <c r="T1355" i="1"/>
  <c r="T1353" i="1"/>
  <c r="T1322" i="1"/>
  <c r="T1324" i="1"/>
  <c r="T1330" i="1"/>
  <c r="T1337" i="1"/>
  <c r="T1298" i="1"/>
  <c r="T1348" i="1"/>
  <c r="T1303" i="1"/>
  <c r="T1321" i="1"/>
  <c r="T1328" i="1"/>
  <c r="T1332" i="1"/>
  <c r="T1345" i="1"/>
  <c r="T1300" i="1"/>
  <c r="T1335" i="1"/>
  <c r="T1339" i="1"/>
  <c r="T1340" i="1"/>
  <c r="T1299" i="1"/>
  <c r="T1346" i="1"/>
  <c r="T1296" i="1"/>
  <c r="T1323" i="1"/>
  <c r="T1343" i="1"/>
  <c r="T1327" i="1"/>
  <c r="T1331" i="1"/>
  <c r="T1336" i="1"/>
  <c r="T1301" i="1"/>
  <c r="T1347" i="1"/>
  <c r="T1306" i="1"/>
  <c r="T1307" i="1"/>
  <c r="T1309" i="1"/>
  <c r="T1344" i="1"/>
  <c r="T1329" i="1"/>
  <c r="T1333" i="1"/>
  <c r="T1338" i="1"/>
  <c r="T1349" i="1"/>
  <c r="T1308" i="1"/>
  <c r="T1304" i="1"/>
  <c r="T1305" i="1"/>
  <c r="T1273" i="1"/>
  <c r="T1269" i="1"/>
  <c r="T1275" i="1"/>
  <c r="T1271" i="1"/>
  <c r="T1260" i="1"/>
  <c r="T1276" i="1"/>
  <c r="T1252" i="1"/>
  <c r="T1274" i="1"/>
  <c r="T1272" i="1"/>
  <c r="T1270" i="1"/>
  <c r="T1268" i="1"/>
  <c r="T1256" i="1"/>
  <c r="T1255" i="1"/>
  <c r="T1258" i="1"/>
  <c r="T1251" i="1"/>
  <c r="T1250" i="1"/>
  <c r="T1249" i="1"/>
  <c r="T1248" i="1"/>
  <c r="T1247" i="1"/>
  <c r="T1246" i="1"/>
  <c r="T1245" i="1"/>
  <c r="T1259" i="1"/>
  <c r="T1266" i="1"/>
  <c r="T1253" i="1"/>
  <c r="T1267" i="1"/>
  <c r="T1257" i="1"/>
  <c r="T1254" i="1"/>
  <c r="T1262" i="1"/>
  <c r="T1264" i="1"/>
  <c r="T1263" i="1"/>
  <c r="T1261" i="1"/>
  <c r="T1265" i="1"/>
  <c r="T1236" i="1"/>
  <c r="T1234" i="1"/>
  <c r="T1230" i="1"/>
  <c r="T1232" i="1"/>
  <c r="T1233" i="1"/>
  <c r="T1229" i="1"/>
  <c r="T1147" i="1"/>
  <c r="T1146" i="1"/>
  <c r="T1145" i="1"/>
  <c r="T1144" i="1"/>
  <c r="T1143" i="1"/>
  <c r="T1142" i="1"/>
  <c r="T1156" i="1"/>
  <c r="T1235" i="1"/>
  <c r="T1153" i="1"/>
  <c r="T1149" i="1"/>
  <c r="T1154" i="1"/>
  <c r="T1150" i="1"/>
  <c r="T1140" i="1"/>
  <c r="T1155" i="1"/>
  <c r="T1151" i="1"/>
  <c r="T1141" i="1"/>
  <c r="T1231" i="1"/>
  <c r="T1220" i="1"/>
  <c r="T1136" i="1"/>
  <c r="T1133" i="1"/>
  <c r="T1134" i="1"/>
  <c r="T1148" i="1"/>
  <c r="T1152" i="1"/>
  <c r="T1135" i="1"/>
  <c r="T1216" i="1"/>
  <c r="T1219" i="1"/>
  <c r="T1137" i="1"/>
  <c r="T1138" i="1"/>
  <c r="T1214" i="1"/>
  <c r="T1218" i="1"/>
  <c r="T1139" i="1"/>
  <c r="T1213" i="1"/>
  <c r="T1217" i="1"/>
  <c r="T1215" i="1"/>
  <c r="T4006" i="1"/>
  <c r="T4003" i="1"/>
  <c r="T4005" i="1"/>
  <c r="T4000" i="1"/>
  <c r="T3999" i="1"/>
  <c r="T4001" i="1"/>
  <c r="T4002" i="1"/>
  <c r="T4004" i="1"/>
  <c r="T3942" i="1"/>
  <c r="T3941" i="1"/>
  <c r="T3937" i="1"/>
  <c r="T3940" i="1"/>
  <c r="T3936" i="1"/>
  <c r="T3926" i="1"/>
  <c r="T3939" i="1"/>
  <c r="T3938" i="1"/>
  <c r="T3935" i="1"/>
  <c r="T3934" i="1"/>
  <c r="T3920" i="1"/>
  <c r="T3910" i="1"/>
  <c r="T3924" i="1"/>
  <c r="T3922" i="1"/>
  <c r="T3918" i="1"/>
  <c r="T3933" i="1"/>
  <c r="T3921" i="1"/>
  <c r="T3919" i="1"/>
  <c r="T3902" i="1"/>
  <c r="T3900" i="1"/>
  <c r="T3896" i="1"/>
  <c r="T3886" i="1"/>
  <c r="T3899" i="1"/>
  <c r="T3897" i="1"/>
  <c r="T3894" i="1"/>
  <c r="T3966" i="1"/>
  <c r="T3895" i="1"/>
  <c r="T3883" i="1"/>
  <c r="T3879" i="1"/>
  <c r="T3901" i="1"/>
  <c r="T3898" i="1"/>
  <c r="T3885" i="1"/>
  <c r="T3880" i="1"/>
  <c r="T3960" i="1"/>
  <c r="T3990" i="1"/>
  <c r="T3995" i="1"/>
  <c r="T3881" i="1"/>
  <c r="T3964" i="1"/>
  <c r="T3997" i="1"/>
  <c r="T3993" i="1"/>
  <c r="T3928" i="1"/>
  <c r="T3998" i="1"/>
  <c r="T3962" i="1"/>
  <c r="T3996" i="1"/>
  <c r="T3994" i="1"/>
  <c r="T3988" i="1"/>
  <c r="T3888" i="1"/>
  <c r="T3983" i="1"/>
  <c r="T3913" i="1"/>
  <c r="T3890" i="1"/>
  <c r="T3911" i="1"/>
  <c r="T3925" i="1"/>
  <c r="T3931" i="1"/>
  <c r="T3985" i="1"/>
  <c r="T3986" i="1"/>
  <c r="T3984" i="1"/>
  <c r="T3989" i="1"/>
  <c r="T3991" i="1"/>
  <c r="T3961" i="1"/>
  <c r="T3905" i="1"/>
  <c r="T3917" i="1"/>
  <c r="T3927" i="1"/>
  <c r="T3889" i="1"/>
  <c r="T3907" i="1"/>
  <c r="T3914" i="1"/>
  <c r="T3906" i="1"/>
  <c r="T3929" i="1"/>
  <c r="T3909" i="1"/>
  <c r="T3932" i="1"/>
  <c r="T3965" i="1"/>
  <c r="T3923" i="1"/>
  <c r="T3892" i="1"/>
  <c r="T3963" i="1"/>
  <c r="T3959" i="1"/>
  <c r="T3893" i="1"/>
  <c r="T3992" i="1"/>
  <c r="T3887" i="1"/>
  <c r="T3916" i="1"/>
  <c r="T3904" i="1"/>
  <c r="T3987" i="1"/>
  <c r="T3884" i="1"/>
  <c r="T3903" i="1"/>
  <c r="T3891" i="1"/>
  <c r="T3882" i="1"/>
  <c r="T3915" i="1"/>
  <c r="T3912" i="1"/>
  <c r="T3908" i="1"/>
  <c r="T3930" i="1"/>
  <c r="T2918" i="1"/>
  <c r="T2917" i="1"/>
  <c r="T2911" i="1"/>
  <c r="T2919" i="1"/>
  <c r="T2950" i="1"/>
  <c r="T2949" i="1"/>
  <c r="T2948" i="1"/>
  <c r="T2959" i="1"/>
  <c r="T2947" i="1"/>
  <c r="T2943" i="1"/>
  <c r="T2953" i="1"/>
  <c r="T2945" i="1"/>
  <c r="T2946" i="1"/>
  <c r="T2954" i="1"/>
  <c r="T2935" i="1"/>
  <c r="T2927" i="1"/>
  <c r="T2991" i="1"/>
  <c r="T2989" i="1"/>
  <c r="T2987" i="1"/>
  <c r="T2985" i="1"/>
  <c r="T2951" i="1"/>
  <c r="T2944" i="1"/>
  <c r="T2960" i="1"/>
  <c r="T2942" i="1"/>
  <c r="T2967" i="1"/>
  <c r="T2904" i="1"/>
  <c r="T2988" i="1"/>
  <c r="T2920" i="1"/>
  <c r="T2936" i="1"/>
  <c r="T2931" i="1"/>
  <c r="T2938" i="1"/>
  <c r="T2905" i="1"/>
  <c r="T2958" i="1"/>
  <c r="T2910" i="1"/>
  <c r="T2915" i="1"/>
  <c r="T2966" i="1"/>
  <c r="T2965" i="1"/>
  <c r="T2963" i="1"/>
  <c r="T2930" i="1"/>
  <c r="T2961" i="1"/>
  <c r="T2937" i="1"/>
  <c r="T2984" i="1"/>
  <c r="T2933" i="1"/>
  <c r="T2924" i="1"/>
  <c r="T2941" i="1"/>
  <c r="T2906" i="1"/>
  <c r="T2913" i="1"/>
  <c r="T2916" i="1"/>
  <c r="T2962" i="1"/>
  <c r="T2928" i="1"/>
  <c r="T2932" i="1"/>
  <c r="T2990" i="1"/>
  <c r="T2952" i="1"/>
  <c r="T2964" i="1"/>
  <c r="T2926" i="1"/>
  <c r="T2925" i="1"/>
  <c r="T2939" i="1"/>
  <c r="T2955" i="1"/>
  <c r="T2923" i="1"/>
  <c r="T2929" i="1"/>
  <c r="T2957" i="1"/>
  <c r="T2912" i="1"/>
  <c r="T2986" i="1"/>
  <c r="T2921" i="1"/>
  <c r="T2907" i="1"/>
  <c r="T2956" i="1"/>
  <c r="T2908" i="1"/>
  <c r="T2914" i="1"/>
  <c r="T2934" i="1"/>
  <c r="T2940" i="1"/>
  <c r="T2922" i="1"/>
  <c r="T2909" i="1"/>
  <c r="T950" i="1"/>
  <c r="T958" i="1" s="1"/>
  <c r="T947" i="1"/>
  <c r="T955" i="1" s="1"/>
  <c r="T948" i="1"/>
  <c r="T956" i="1" s="1"/>
  <c r="T946" i="1"/>
  <c r="T954" i="1" s="1"/>
  <c r="T952" i="1"/>
  <c r="T960" i="1" s="1"/>
  <c r="T953" i="1"/>
  <c r="T961" i="1" s="1"/>
  <c r="T949" i="1"/>
  <c r="T957" i="1" s="1"/>
  <c r="T951" i="1"/>
  <c r="T959" i="1" s="1"/>
  <c r="T1052" i="1"/>
  <c r="T1046" i="1"/>
  <c r="T1047" i="1"/>
  <c r="T1048" i="1"/>
  <c r="T1049" i="1"/>
  <c r="T1051" i="1"/>
  <c r="T1050" i="1"/>
  <c r="T1045" i="1"/>
  <c r="T930" i="1"/>
  <c r="T932" i="1"/>
  <c r="T934" i="1"/>
  <c r="T936" i="1"/>
  <c r="T929" i="1"/>
  <c r="T935" i="1"/>
  <c r="T931" i="1"/>
  <c r="T933" i="1"/>
  <c r="T2501" i="1"/>
  <c r="T2493" i="1"/>
  <c r="T2498" i="1"/>
  <c r="T2494" i="1"/>
  <c r="T2495" i="1"/>
  <c r="T2497" i="1"/>
  <c r="T2500" i="1"/>
  <c r="T2496" i="1"/>
  <c r="T2499" i="1"/>
  <c r="T2488" i="1"/>
  <c r="T2490" i="1"/>
  <c r="T2489" i="1"/>
  <c r="T2492" i="1"/>
  <c r="T2486" i="1"/>
  <c r="T2491" i="1"/>
  <c r="T2487" i="1"/>
  <c r="T1200" i="1"/>
  <c r="S38" i="1"/>
  <c r="T1674" i="1"/>
  <c r="T1638" i="1"/>
  <c r="T1223" i="1"/>
  <c r="S40" i="1"/>
  <c r="L326" i="33"/>
  <c r="L397" i="33" s="1"/>
  <c r="M558" i="33"/>
  <c r="M587" i="33"/>
  <c r="L330" i="33"/>
  <c r="L401" i="33" s="1"/>
  <c r="M592" i="33"/>
  <c r="M729" i="33"/>
  <c r="R153" i="1"/>
  <c r="R162" i="1" s="1"/>
  <c r="M554" i="33"/>
  <c r="S34" i="1"/>
  <c r="M590" i="33"/>
  <c r="S41" i="1"/>
  <c r="M583" i="33"/>
  <c r="T1172" i="1"/>
  <c r="T105" i="1"/>
  <c r="N591" i="33" s="1"/>
  <c r="T1189" i="1"/>
  <c r="R151" i="1"/>
  <c r="R160" i="1" s="1"/>
  <c r="T1447" i="1"/>
  <c r="T1442" i="1"/>
  <c r="T1446" i="1"/>
  <c r="T1440" i="1"/>
  <c r="T1441" i="1"/>
  <c r="T1445" i="1"/>
  <c r="T1443" i="1"/>
  <c r="T1444" i="1"/>
  <c r="T1370" i="1"/>
  <c r="Q160" i="1"/>
  <c r="L453" i="33"/>
  <c r="Q161" i="1"/>
  <c r="Q163" i="1"/>
  <c r="L452" i="33"/>
  <c r="R150" i="1"/>
  <c r="R159" i="1" s="1"/>
  <c r="R152" i="1"/>
  <c r="R161" i="1" s="1"/>
  <c r="R155" i="1"/>
  <c r="R164" i="1" s="1"/>
  <c r="R154" i="1"/>
  <c r="R163" i="1" s="1"/>
  <c r="R149" i="1"/>
  <c r="R158" i="1" s="1"/>
  <c r="M691" i="33"/>
  <c r="M690" i="33"/>
  <c r="M692" i="33"/>
  <c r="S154" i="1"/>
  <c r="M332" i="33" s="1"/>
  <c r="M403" i="33" s="1"/>
  <c r="M695" i="33"/>
  <c r="L449" i="33"/>
  <c r="L456" i="33"/>
  <c r="Q158" i="1"/>
  <c r="L450" i="33"/>
  <c r="L455" i="33"/>
  <c r="S153" i="1"/>
  <c r="M331" i="33" s="1"/>
  <c r="M402" i="33" s="1"/>
  <c r="S152" i="1"/>
  <c r="M330" i="33" s="1"/>
  <c r="M401" i="33" s="1"/>
  <c r="S155" i="1"/>
  <c r="M333" i="33" s="1"/>
  <c r="M404" i="33" s="1"/>
  <c r="M694" i="33"/>
  <c r="S37" i="1"/>
  <c r="M688" i="33"/>
  <c r="S36" i="1"/>
  <c r="M693" i="33"/>
  <c r="R148" i="1"/>
  <c r="R157" i="1" s="1"/>
  <c r="S35" i="1"/>
  <c r="T1475" i="1"/>
  <c r="T58" i="1"/>
  <c r="T1624" i="1"/>
  <c r="T992" i="1"/>
  <c r="L451" i="33"/>
  <c r="Q164" i="1"/>
  <c r="T660" i="1"/>
  <c r="Q159" i="1"/>
  <c r="T4408" i="1"/>
  <c r="T1500" i="1"/>
  <c r="T4487" i="1"/>
  <c r="T654" i="1"/>
  <c r="T182" i="1"/>
  <c r="T1725" i="1"/>
  <c r="T67" i="1"/>
  <c r="T76" i="1"/>
  <c r="N553" i="33" s="1"/>
  <c r="T1161" i="1"/>
  <c r="T1228" i="1"/>
  <c r="T4405" i="1"/>
  <c r="T1199" i="1"/>
  <c r="T1565" i="1"/>
  <c r="T1171" i="1"/>
  <c r="T1030" i="1"/>
  <c r="T10" i="1"/>
  <c r="T1503" i="1"/>
  <c r="T96" i="1"/>
  <c r="T1244" i="1"/>
  <c r="T1518" i="1"/>
  <c r="T1689" i="1"/>
  <c r="T4407" i="1"/>
  <c r="T88" i="1"/>
  <c r="N565" i="33" s="1"/>
  <c r="T1672" i="1"/>
  <c r="T66" i="1"/>
  <c r="T130" i="1"/>
  <c r="T4409" i="1"/>
  <c r="T989" i="1"/>
  <c r="T1179" i="1"/>
  <c r="T693" i="1"/>
  <c r="T1579" i="1"/>
  <c r="T1620" i="1"/>
  <c r="T1477" i="1"/>
  <c r="T1176" i="1"/>
  <c r="T656" i="1"/>
  <c r="T65" i="1"/>
  <c r="T87" i="1"/>
  <c r="N564" i="33" s="1"/>
  <c r="T137" i="1"/>
  <c r="T1033" i="1"/>
  <c r="T21" i="1"/>
  <c r="T659" i="1"/>
  <c r="T1243" i="1"/>
  <c r="T1693" i="1"/>
  <c r="T116" i="1"/>
  <c r="T1632" i="1"/>
  <c r="T8" i="1"/>
  <c r="T1678" i="1"/>
  <c r="T1202" i="1"/>
  <c r="T991" i="1"/>
  <c r="T1640" i="1"/>
  <c r="T64" i="1"/>
  <c r="T1204" i="1"/>
  <c r="T1167" i="1"/>
  <c r="T1480" i="1"/>
  <c r="T1619" i="1"/>
  <c r="T1380" i="1"/>
  <c r="T1376" i="1"/>
  <c r="T1372" i="1"/>
  <c r="T1368" i="1"/>
  <c r="T690" i="1"/>
  <c r="T700" i="1"/>
  <c r="T1722" i="1"/>
  <c r="T48" i="1"/>
  <c r="T15" i="1"/>
  <c r="T688" i="1"/>
  <c r="T91" i="1"/>
  <c r="T181" i="1"/>
  <c r="T134" i="1"/>
  <c r="T178" i="1"/>
  <c r="T23" i="1"/>
  <c r="T77" i="1"/>
  <c r="N554" i="33" s="1"/>
  <c r="T104" i="1"/>
  <c r="N590" i="33" s="1"/>
  <c r="T265" i="1"/>
  <c r="T655" i="1"/>
  <c r="T1159" i="1"/>
  <c r="T1644" i="1"/>
  <c r="T1580" i="1"/>
  <c r="T1527" i="1"/>
  <c r="T1682" i="1"/>
  <c r="T1242" i="1"/>
  <c r="T2830" i="1"/>
  <c r="T1631" i="1"/>
  <c r="T4402" i="1"/>
  <c r="T4481" i="1"/>
  <c r="T1642" i="1"/>
  <c r="T1056" i="1"/>
  <c r="T695" i="1"/>
  <c r="T51" i="1"/>
  <c r="T147" i="1"/>
  <c r="T1192" i="1"/>
  <c r="T1523" i="1"/>
  <c r="T648" i="1"/>
  <c r="T652" i="1"/>
  <c r="T1625" i="1"/>
  <c r="T20" i="1"/>
  <c r="T55" i="1"/>
  <c r="T49" i="1"/>
  <c r="T651" i="1"/>
  <c r="T653" i="1"/>
  <c r="T1193" i="1"/>
  <c r="T1524" i="1"/>
  <c r="T1180" i="1"/>
  <c r="T1183" i="1"/>
  <c r="T1635" i="1"/>
  <c r="T3702" i="1"/>
  <c r="T3697" i="1"/>
  <c r="T4404" i="1"/>
  <c r="T1677" i="1"/>
  <c r="T1054" i="1"/>
  <c r="T56" i="1"/>
  <c r="T122" i="1"/>
  <c r="T1676" i="1"/>
  <c r="T93" i="1"/>
  <c r="T2828" i="1"/>
  <c r="T1488" i="1"/>
  <c r="T1529" i="1"/>
  <c r="T1634" i="1"/>
  <c r="T1507" i="1"/>
  <c r="T118" i="1"/>
  <c r="T1513" i="1"/>
  <c r="T1569" i="1"/>
  <c r="T1197" i="1"/>
  <c r="T1177" i="1"/>
  <c r="T2831" i="1"/>
  <c r="T1530" i="1"/>
  <c r="T175" i="1"/>
  <c r="T180" i="1"/>
  <c r="T1224" i="1"/>
  <c r="T90" i="1"/>
  <c r="N567" i="33" s="1"/>
  <c r="T124" i="1"/>
  <c r="T1201" i="1"/>
  <c r="T12" i="1"/>
  <c r="T3696" i="1"/>
  <c r="T650" i="1"/>
  <c r="T53" i="1"/>
  <c r="T1719" i="1"/>
  <c r="N730" i="33" s="1"/>
  <c r="T1614" i="1"/>
  <c r="T4484" i="1"/>
  <c r="T1511" i="1"/>
  <c r="T1617" i="1"/>
  <c r="T133" i="1"/>
  <c r="T1630" i="1"/>
  <c r="T1222" i="1"/>
  <c r="T1498" i="1"/>
  <c r="T132" i="1"/>
  <c r="T176" i="1"/>
  <c r="T1053" i="1"/>
  <c r="T1639" i="1"/>
  <c r="T1382" i="1"/>
  <c r="T1379" i="1"/>
  <c r="T1369" i="1"/>
  <c r="T698" i="1"/>
  <c r="T24" i="1"/>
  <c r="T25" i="1"/>
  <c r="T691" i="1"/>
  <c r="T78" i="1"/>
  <c r="N555" i="33" s="1"/>
  <c r="T111" i="1"/>
  <c r="T89" i="1"/>
  <c r="N566" i="33" s="1"/>
  <c r="T22" i="1"/>
  <c r="T75" i="1"/>
  <c r="T141" i="1"/>
  <c r="T140" i="1"/>
  <c r="T658" i="1"/>
  <c r="T1163" i="1"/>
  <c r="T1493" i="1"/>
  <c r="T1575" i="1"/>
  <c r="T1679" i="1"/>
  <c r="T1519" i="1"/>
  <c r="T1633" i="1"/>
  <c r="T1629" i="1"/>
  <c r="T4494" i="1"/>
  <c r="T4492" i="1"/>
  <c r="T2827" i="1"/>
  <c r="T1226" i="1"/>
  <c r="T79" i="1"/>
  <c r="T85" i="1"/>
  <c r="N562" i="33" s="1"/>
  <c r="T18" i="1"/>
  <c r="T1164" i="1"/>
  <c r="T1487" i="1"/>
  <c r="T1628" i="1"/>
  <c r="T644" i="1"/>
  <c r="T1492" i="1"/>
  <c r="T1377" i="1"/>
  <c r="T1378" i="1"/>
  <c r="T687" i="1"/>
  <c r="T1723" i="1"/>
  <c r="T1728" i="1"/>
  <c r="T19" i="1"/>
  <c r="T138" i="1"/>
  <c r="T108" i="1"/>
  <c r="T696" i="1"/>
  <c r="T268" i="1"/>
  <c r="T263" i="1"/>
  <c r="T115" i="1"/>
  <c r="T1195" i="1"/>
  <c r="T1483" i="1"/>
  <c r="T646" i="1"/>
  <c r="T4496" i="1"/>
  <c r="T3700" i="1"/>
  <c r="T125" i="1"/>
  <c r="T1729" i="1"/>
  <c r="T267" i="1"/>
  <c r="T261" i="1"/>
  <c r="T663" i="1"/>
  <c r="T1494" i="1"/>
  <c r="T1574" i="1"/>
  <c r="T1238" i="1"/>
  <c r="T1716" i="1"/>
  <c r="N727" i="33" s="1"/>
  <c r="T114" i="1"/>
  <c r="T68" i="1"/>
  <c r="T1720" i="1"/>
  <c r="T1158" i="1"/>
  <c r="T1495" i="1"/>
  <c r="T1486" i="1"/>
  <c r="T1516" i="1"/>
  <c r="T1715" i="1"/>
  <c r="N726" i="33" s="1"/>
  <c r="T101" i="1"/>
  <c r="N587" i="33" s="1"/>
  <c r="T995" i="1"/>
  <c r="T1502" i="1"/>
  <c r="T1512" i="1"/>
  <c r="T1509" i="1"/>
  <c r="T1035" i="1"/>
  <c r="T1491" i="1"/>
  <c r="T144" i="1"/>
  <c r="T1058" i="1"/>
  <c r="T1566" i="1"/>
  <c r="T95" i="1"/>
  <c r="N581" i="33" s="1"/>
  <c r="T1225" i="1"/>
  <c r="T4489" i="1"/>
  <c r="T11" i="1"/>
  <c r="T4495" i="1"/>
  <c r="T3701" i="1"/>
  <c r="T1621" i="1"/>
  <c r="T1241" i="1"/>
  <c r="T100" i="1"/>
  <c r="N586" i="33" s="1"/>
  <c r="T117" i="1"/>
  <c r="T1683" i="1"/>
  <c r="T92" i="1"/>
  <c r="N578" i="33" s="1"/>
  <c r="T1695" i="1"/>
  <c r="T657" i="1"/>
  <c r="T44" i="1"/>
  <c r="T1029" i="1"/>
  <c r="T1168" i="1"/>
  <c r="T1032" i="1"/>
  <c r="T97" i="1"/>
  <c r="N583" i="33" s="1"/>
  <c r="T1059" i="1"/>
  <c r="T13" i="1"/>
  <c r="T1198" i="1"/>
  <c r="T4493" i="1"/>
  <c r="T1688" i="1"/>
  <c r="T990" i="1"/>
  <c r="T1508" i="1"/>
  <c r="T3699" i="1"/>
  <c r="T1724" i="1"/>
  <c r="T1381" i="1"/>
  <c r="T1373" i="1"/>
  <c r="T52" i="1"/>
  <c r="T57" i="1"/>
  <c r="T82" i="1"/>
  <c r="N559" i="33" s="1"/>
  <c r="T109" i="1"/>
  <c r="T179" i="1"/>
  <c r="T1636" i="1"/>
  <c r="T1191" i="1"/>
  <c r="T1036" i="1"/>
  <c r="T1515" i="1"/>
  <c r="T69" i="1"/>
  <c r="T1157" i="1"/>
  <c r="T1623" i="1"/>
  <c r="T1520" i="1"/>
  <c r="T119" i="1"/>
  <c r="T1196" i="1"/>
  <c r="T1490" i="1"/>
  <c r="T1578" i="1"/>
  <c r="T1684" i="1"/>
  <c r="T2826" i="1"/>
  <c r="T98" i="1"/>
  <c r="T1571" i="1"/>
  <c r="T1615" i="1"/>
  <c r="T63" i="1"/>
  <c r="T1643" i="1"/>
  <c r="T4490" i="1"/>
  <c r="T1517" i="1"/>
  <c r="T1227" i="1"/>
  <c r="T1681" i="1"/>
  <c r="T84" i="1"/>
  <c r="T1713" i="1"/>
  <c r="N724" i="33" s="1"/>
  <c r="T1694" i="1"/>
  <c r="T994" i="1"/>
  <c r="T4483" i="1"/>
  <c r="T1221" i="1"/>
  <c r="T1501" i="1"/>
  <c r="T1184" i="1"/>
  <c r="T81" i="1"/>
  <c r="N558" i="33" s="1"/>
  <c r="T135" i="1"/>
  <c r="T4485" i="1"/>
  <c r="T1690" i="1"/>
  <c r="T1691" i="1"/>
  <c r="T145" i="1"/>
  <c r="T120" i="1"/>
  <c r="T1680" i="1"/>
  <c r="T1375" i="1"/>
  <c r="T123" i="1"/>
  <c r="T1726" i="1"/>
  <c r="T74" i="1"/>
  <c r="T266" i="1"/>
  <c r="T697" i="1"/>
  <c r="T146" i="1"/>
  <c r="T996" i="1"/>
  <c r="T645" i="1"/>
  <c r="T1240" i="1"/>
  <c r="T1577" i="1"/>
  <c r="T1714" i="1"/>
  <c r="N725" i="33" s="1"/>
  <c r="T1675" i="1"/>
  <c r="T694" i="1"/>
  <c r="T113" i="1"/>
  <c r="T1162" i="1"/>
  <c r="T1482" i="1"/>
  <c r="T1718" i="1"/>
  <c r="N729" i="33" s="1"/>
  <c r="T699" i="1"/>
  <c r="T1727" i="1"/>
  <c r="T50" i="1"/>
  <c r="T262" i="1"/>
  <c r="T665" i="1"/>
  <c r="T1185" i="1"/>
  <c r="T1687" i="1"/>
  <c r="T1484" i="1"/>
  <c r="T1481" i="1"/>
  <c r="T1616" i="1"/>
  <c r="T1685" i="1"/>
  <c r="T1034" i="1"/>
  <c r="T1510" i="1"/>
  <c r="T1622" i="1"/>
  <c r="T1504" i="1"/>
  <c r="T1055" i="1"/>
  <c r="T664" i="1"/>
  <c r="T1568" i="1"/>
  <c r="T4482" i="1"/>
  <c r="T4488" i="1"/>
  <c r="T1692" i="1"/>
  <c r="T177" i="1"/>
  <c r="T701" i="1"/>
  <c r="T1057" i="1"/>
  <c r="T1570" i="1"/>
  <c r="T1686" i="1"/>
  <c r="T1194" i="1"/>
  <c r="T1175" i="1"/>
  <c r="T60" i="1"/>
  <c r="T1166" i="1"/>
  <c r="T1476" i="1"/>
  <c r="T666" i="1"/>
  <c r="T1618" i="1"/>
  <c r="T1237" i="1"/>
  <c r="T136" i="1"/>
  <c r="T143" i="1"/>
  <c r="T1170" i="1"/>
  <c r="T1626" i="1"/>
  <c r="T1374" i="1"/>
  <c r="T1371" i="1"/>
  <c r="T99" i="1"/>
  <c r="N585" i="33" s="1"/>
  <c r="T106" i="1"/>
  <c r="N592" i="33" s="1"/>
  <c r="T121" i="1"/>
  <c r="T139" i="1"/>
  <c r="T72" i="1"/>
  <c r="T70" i="1"/>
  <c r="T661" i="1"/>
  <c r="T1497" i="1"/>
  <c r="T1528" i="1"/>
  <c r="T1182" i="1"/>
  <c r="T1576" i="1"/>
  <c r="T3695" i="1"/>
  <c r="T4486" i="1"/>
  <c r="T1169" i="1"/>
  <c r="T45" i="1"/>
  <c r="T1506" i="1"/>
  <c r="T1485" i="1"/>
  <c r="T689" i="1"/>
  <c r="U4" i="1"/>
  <c r="T102" i="1"/>
  <c r="N588" i="33" s="1"/>
  <c r="T1188" i="1"/>
  <c r="T1525" i="1"/>
  <c r="T1489" i="1"/>
  <c r="T2829" i="1"/>
  <c r="T1173" i="1"/>
  <c r="T662" i="1"/>
  <c r="T129" i="1"/>
  <c r="T1174" i="1"/>
  <c r="T1160" i="1"/>
  <c r="M689" i="33"/>
  <c r="T1496" i="1"/>
  <c r="T1641" i="1"/>
  <c r="T54" i="1"/>
  <c r="T126" i="1"/>
  <c r="T1187" i="1"/>
  <c r="T94" i="1"/>
  <c r="N580" i="33" s="1"/>
  <c r="T1165" i="1"/>
  <c r="T1190" i="1"/>
  <c r="T993" i="1"/>
  <c r="T14" i="1"/>
  <c r="T1613" i="1"/>
  <c r="T1567" i="1"/>
  <c r="T1673" i="1"/>
  <c r="T1186" i="1"/>
  <c r="T649" i="1"/>
  <c r="T1514" i="1"/>
  <c r="T110" i="1"/>
  <c r="T4491" i="1"/>
  <c r="T264" i="1"/>
  <c r="T142" i="1"/>
  <c r="T692" i="1"/>
  <c r="T1367" i="1"/>
  <c r="T112" i="1"/>
  <c r="T1573" i="1"/>
  <c r="T86" i="1"/>
  <c r="N563" i="33" s="1"/>
  <c r="T73" i="1"/>
  <c r="T1499" i="1"/>
  <c r="T1526" i="1"/>
  <c r="T1178" i="1"/>
  <c r="T61" i="1"/>
  <c r="T59" i="1"/>
  <c r="T1522" i="1"/>
  <c r="T3698" i="1"/>
  <c r="T1505" i="1"/>
  <c r="T1637" i="1"/>
  <c r="T103" i="1"/>
  <c r="N589" i="33" s="1"/>
  <c r="T2825" i="1"/>
  <c r="T4406" i="1"/>
  <c r="T1521" i="1"/>
  <c r="T83" i="1"/>
  <c r="N560" i="33" s="1"/>
  <c r="T1060" i="1"/>
  <c r="T4403" i="1"/>
  <c r="T1239" i="1"/>
  <c r="T80" i="1"/>
  <c r="T702" i="1"/>
  <c r="T47" i="1"/>
  <c r="T1572" i="1"/>
  <c r="T1478" i="1"/>
  <c r="T62" i="1"/>
  <c r="T1479" i="1"/>
  <c r="T71" i="1"/>
  <c r="T667" i="1"/>
  <c r="T46" i="1"/>
  <c r="T9" i="1"/>
  <c r="T128" i="1"/>
  <c r="T1203" i="1"/>
  <c r="T127" i="1"/>
  <c r="T1717" i="1"/>
  <c r="N728" i="33" s="1"/>
  <c r="T1627" i="1"/>
  <c r="T107" i="1"/>
  <c r="N593" i="33" s="1"/>
  <c r="T647" i="1"/>
  <c r="T2824" i="1"/>
  <c r="T1181" i="1"/>
  <c r="T131" i="1"/>
  <c r="T1031" i="1"/>
  <c r="M555" i="33"/>
  <c r="S150" i="1"/>
  <c r="L331" i="33"/>
  <c r="L402" i="33" s="1"/>
  <c r="Q162" i="1"/>
  <c r="L454" i="33"/>
  <c r="S148" i="1"/>
  <c r="M326" i="33" s="1"/>
  <c r="M397" i="33" s="1"/>
  <c r="L379" i="33"/>
  <c r="Q157" i="1"/>
  <c r="S149" i="1"/>
  <c r="M589" i="33"/>
  <c r="S151" i="1"/>
  <c r="M329" i="33" s="1"/>
  <c r="M400" i="33" s="1"/>
  <c r="S39" i="1"/>
  <c r="M314" i="33" s="1"/>
  <c r="U830" i="1" l="1"/>
  <c r="U852" i="1"/>
  <c r="U855" i="1"/>
  <c r="U856" i="1"/>
  <c r="M310" i="33"/>
  <c r="M380" i="33" s="1"/>
  <c r="M316" i="33"/>
  <c r="M386" i="33" s="1"/>
  <c r="M309" i="33"/>
  <c r="M379" i="33" s="1"/>
  <c r="M312" i="33"/>
  <c r="M382" i="33" s="1"/>
  <c r="M315" i="33"/>
  <c r="M385" i="33" s="1"/>
  <c r="M313" i="33"/>
  <c r="M383" i="33" s="1"/>
  <c r="M311" i="33"/>
  <c r="M381" i="33" s="1"/>
  <c r="N782" i="33"/>
  <c r="U29" i="1"/>
  <c r="U27" i="1"/>
  <c r="U31" i="1"/>
  <c r="U33" i="1"/>
  <c r="U28" i="1"/>
  <c r="U30" i="1"/>
  <c r="U26" i="1"/>
  <c r="U32" i="1"/>
  <c r="N779" i="33"/>
  <c r="N780" i="33"/>
  <c r="N775" i="33"/>
  <c r="N776" i="33"/>
  <c r="N778" i="33"/>
  <c r="N777" i="33"/>
  <c r="N781" i="33"/>
  <c r="U1028" i="1"/>
  <c r="U1024" i="1"/>
  <c r="U1027" i="1"/>
  <c r="U1026" i="1"/>
  <c r="U1021" i="1"/>
  <c r="U1025" i="1"/>
  <c r="U1022" i="1"/>
  <c r="U1023" i="1"/>
  <c r="T710" i="1"/>
  <c r="T706" i="1"/>
  <c r="T707" i="1"/>
  <c r="T708" i="1"/>
  <c r="T705" i="1"/>
  <c r="T704" i="1"/>
  <c r="T709" i="1"/>
  <c r="T703" i="1"/>
  <c r="U1412" i="1"/>
  <c r="U1407" i="1"/>
  <c r="U1413" i="1"/>
  <c r="U1421" i="1"/>
  <c r="U1419" i="1"/>
  <c r="U1417" i="1"/>
  <c r="U1415" i="1"/>
  <c r="U1404" i="1"/>
  <c r="U1439" i="1"/>
  <c r="U1437" i="1"/>
  <c r="U1433" i="1"/>
  <c r="U1423" i="1"/>
  <c r="U1406" i="1"/>
  <c r="U1438" i="1"/>
  <c r="U1434" i="1"/>
  <c r="U1414" i="1"/>
  <c r="U1411" i="1"/>
  <c r="U1400" i="1"/>
  <c r="U1435" i="1"/>
  <c r="U1431" i="1"/>
  <c r="U1402" i="1"/>
  <c r="U1436" i="1"/>
  <c r="U1432" i="1"/>
  <c r="U1428" i="1"/>
  <c r="U1430" i="1"/>
  <c r="U1401" i="1"/>
  <c r="U1427" i="1"/>
  <c r="U1408" i="1"/>
  <c r="U1409" i="1"/>
  <c r="U1424" i="1"/>
  <c r="U1426" i="1"/>
  <c r="U1410" i="1"/>
  <c r="U1418" i="1"/>
  <c r="U1422" i="1"/>
  <c r="U1429" i="1"/>
  <c r="U1405" i="1"/>
  <c r="U1416" i="1"/>
  <c r="U1425" i="1"/>
  <c r="U1420" i="1"/>
  <c r="U1403" i="1"/>
  <c r="U1310" i="1"/>
  <c r="U1309" i="1"/>
  <c r="U1308" i="1"/>
  <c r="U1306" i="1"/>
  <c r="U1304" i="1"/>
  <c r="U1350" i="1"/>
  <c r="U1307" i="1"/>
  <c r="U1305" i="1"/>
  <c r="U1302" i="1"/>
  <c r="U1303" i="1"/>
  <c r="U1348" i="1"/>
  <c r="U1342" i="1"/>
  <c r="U1318" i="1"/>
  <c r="U1346" i="1"/>
  <c r="U1340" i="1"/>
  <c r="U1338" i="1"/>
  <c r="U1334" i="1"/>
  <c r="U1326" i="1"/>
  <c r="U1297" i="1"/>
  <c r="U1347" i="1"/>
  <c r="U1337" i="1"/>
  <c r="U1296" i="1"/>
  <c r="U1341" i="1"/>
  <c r="U1336" i="1"/>
  <c r="U1366" i="1"/>
  <c r="U1295" i="1"/>
  <c r="U1349" i="1"/>
  <c r="U1345" i="1"/>
  <c r="U1339" i="1"/>
  <c r="U1335" i="1"/>
  <c r="U1365" i="1"/>
  <c r="U1361" i="1"/>
  <c r="U1364" i="1"/>
  <c r="U1360" i="1"/>
  <c r="U1363" i="1"/>
  <c r="U1359" i="1"/>
  <c r="U1325" i="1"/>
  <c r="U1362" i="1"/>
  <c r="U1358" i="1"/>
  <c r="U1324" i="1"/>
  <c r="U1351" i="1"/>
  <c r="U1355" i="1"/>
  <c r="U1320" i="1"/>
  <c r="U1330" i="1"/>
  <c r="U1343" i="1"/>
  <c r="U1301" i="1"/>
  <c r="U1313" i="1"/>
  <c r="U1317" i="1"/>
  <c r="U1354" i="1"/>
  <c r="U1321" i="1"/>
  <c r="U1319" i="1"/>
  <c r="U1329" i="1"/>
  <c r="U1333" i="1"/>
  <c r="U1353" i="1"/>
  <c r="U1357" i="1"/>
  <c r="U1323" i="1"/>
  <c r="U1328" i="1"/>
  <c r="U1332" i="1"/>
  <c r="U1311" i="1"/>
  <c r="U1315" i="1"/>
  <c r="U1322" i="1"/>
  <c r="U1352" i="1"/>
  <c r="U1356" i="1"/>
  <c r="U1327" i="1"/>
  <c r="U1331" i="1"/>
  <c r="U1300" i="1"/>
  <c r="U1299" i="1"/>
  <c r="U1314" i="1"/>
  <c r="U1344" i="1"/>
  <c r="U1298" i="1"/>
  <c r="U1312" i="1"/>
  <c r="U1316" i="1"/>
  <c r="U1276" i="1"/>
  <c r="U1274" i="1"/>
  <c r="U1270" i="1"/>
  <c r="U1272" i="1"/>
  <c r="U1268" i="1"/>
  <c r="U1275" i="1"/>
  <c r="U1273" i="1"/>
  <c r="U1271" i="1"/>
  <c r="U1269" i="1"/>
  <c r="U1261" i="1"/>
  <c r="U1260" i="1"/>
  <c r="U1254" i="1"/>
  <c r="U1253" i="1"/>
  <c r="U1252" i="1"/>
  <c r="U1259" i="1"/>
  <c r="U1248" i="1"/>
  <c r="U1265" i="1"/>
  <c r="U1247" i="1"/>
  <c r="U1251" i="1"/>
  <c r="U1257" i="1"/>
  <c r="U1264" i="1"/>
  <c r="U1255" i="1"/>
  <c r="U1267" i="1"/>
  <c r="U1262" i="1"/>
  <c r="U1246" i="1"/>
  <c r="U1250" i="1"/>
  <c r="U1258" i="1"/>
  <c r="U1245" i="1"/>
  <c r="U1249" i="1"/>
  <c r="U1256" i="1"/>
  <c r="U1266" i="1"/>
  <c r="U1263" i="1"/>
  <c r="U1220" i="1"/>
  <c r="U1236" i="1"/>
  <c r="U1219" i="1"/>
  <c r="U1218" i="1"/>
  <c r="U1217" i="1"/>
  <c r="U1216" i="1"/>
  <c r="U1215" i="1"/>
  <c r="U1148" i="1"/>
  <c r="U1213" i="1"/>
  <c r="U1147" i="1"/>
  <c r="U1146" i="1"/>
  <c r="U1156" i="1"/>
  <c r="U1143" i="1"/>
  <c r="U1140" i="1"/>
  <c r="U1142" i="1"/>
  <c r="U1141" i="1"/>
  <c r="U1145" i="1"/>
  <c r="U1144" i="1"/>
  <c r="U1214" i="1"/>
  <c r="U1134" i="1"/>
  <c r="U1139" i="1"/>
  <c r="U1135" i="1"/>
  <c r="U1136" i="1"/>
  <c r="U1149" i="1"/>
  <c r="U1150" i="1"/>
  <c r="U1151" i="1"/>
  <c r="U1152" i="1"/>
  <c r="U1153" i="1"/>
  <c r="U1154" i="1"/>
  <c r="U1155" i="1"/>
  <c r="U1229" i="1"/>
  <c r="U1230" i="1"/>
  <c r="U1231" i="1"/>
  <c r="U1232" i="1"/>
  <c r="U1233" i="1"/>
  <c r="U1234" i="1"/>
  <c r="U1235" i="1"/>
  <c r="U1138" i="1"/>
  <c r="U1133" i="1"/>
  <c r="U1137" i="1"/>
  <c r="U4006" i="1"/>
  <c r="U4000" i="1"/>
  <c r="U3999" i="1"/>
  <c r="U4005" i="1"/>
  <c r="U4001" i="1"/>
  <c r="U4003" i="1"/>
  <c r="U4002" i="1"/>
  <c r="U4004" i="1"/>
  <c r="U3942" i="1"/>
  <c r="U3940" i="1"/>
  <c r="U3936" i="1"/>
  <c r="U3939" i="1"/>
  <c r="U3935" i="1"/>
  <c r="U3938" i="1"/>
  <c r="U3934" i="1"/>
  <c r="U3910" i="1"/>
  <c r="U3926" i="1"/>
  <c r="U3919" i="1"/>
  <c r="U3921" i="1"/>
  <c r="U3906" i="1"/>
  <c r="U3904" i="1"/>
  <c r="U3901" i="1"/>
  <c r="U3897" i="1"/>
  <c r="U3941" i="1"/>
  <c r="U3937" i="1"/>
  <c r="U3902" i="1"/>
  <c r="U3899" i="1"/>
  <c r="U3896" i="1"/>
  <c r="U3894" i="1"/>
  <c r="U3886" i="1"/>
  <c r="U3925" i="1"/>
  <c r="U3922" i="1"/>
  <c r="U3918" i="1"/>
  <c r="U3909" i="1"/>
  <c r="U3908" i="1"/>
  <c r="U3898" i="1"/>
  <c r="U3891" i="1"/>
  <c r="U3900" i="1"/>
  <c r="U3893" i="1"/>
  <c r="U3990" i="1"/>
  <c r="U3887" i="1"/>
  <c r="U3884" i="1"/>
  <c r="U3966" i="1"/>
  <c r="U3998" i="1"/>
  <c r="U3996" i="1"/>
  <c r="U3895" i="1"/>
  <c r="U3889" i="1"/>
  <c r="U3882" i="1"/>
  <c r="U3994" i="1"/>
  <c r="U3920" i="1"/>
  <c r="U3961" i="1"/>
  <c r="U3991" i="1"/>
  <c r="U3965" i="1"/>
  <c r="U3997" i="1"/>
  <c r="U3995" i="1"/>
  <c r="U3993" i="1"/>
  <c r="U3992" i="1"/>
  <c r="U3984" i="1"/>
  <c r="U3989" i="1"/>
  <c r="U3888" i="1"/>
  <c r="U3923" i="1"/>
  <c r="U3917" i="1"/>
  <c r="U3927" i="1"/>
  <c r="U3890" i="1"/>
  <c r="U3881" i="1"/>
  <c r="U3912" i="1"/>
  <c r="U3916" i="1"/>
  <c r="U3987" i="1"/>
  <c r="U3963" i="1"/>
  <c r="U3985" i="1"/>
  <c r="U3986" i="1"/>
  <c r="U3983" i="1"/>
  <c r="U3964" i="1"/>
  <c r="U3883" i="1"/>
  <c r="U3907" i="1"/>
  <c r="U3928" i="1"/>
  <c r="U3931" i="1"/>
  <c r="U3930" i="1"/>
  <c r="U3933" i="1"/>
  <c r="U3959" i="1"/>
  <c r="U3988" i="1"/>
  <c r="U3913" i="1"/>
  <c r="U3892" i="1"/>
  <c r="U3903" i="1"/>
  <c r="U3915" i="1"/>
  <c r="U3929" i="1"/>
  <c r="U3924" i="1"/>
  <c r="U3880" i="1"/>
  <c r="U3911" i="1"/>
  <c r="U3962" i="1"/>
  <c r="U3879" i="1"/>
  <c r="U3914" i="1"/>
  <c r="U3960" i="1"/>
  <c r="U3885" i="1"/>
  <c r="U3905" i="1"/>
  <c r="U3932" i="1"/>
  <c r="U2919" i="1"/>
  <c r="U2917" i="1"/>
  <c r="U2915" i="1"/>
  <c r="U2911" i="1"/>
  <c r="U2959" i="1"/>
  <c r="U2913" i="1"/>
  <c r="U2951" i="1"/>
  <c r="U2916" i="1"/>
  <c r="U2914" i="1"/>
  <c r="U2912" i="1"/>
  <c r="U2935" i="1"/>
  <c r="U2944" i="1"/>
  <c r="U2958" i="1"/>
  <c r="U2957" i="1"/>
  <c r="U2949" i="1"/>
  <c r="U2918" i="1"/>
  <c r="U2946" i="1"/>
  <c r="U2943" i="1"/>
  <c r="U2927" i="1"/>
  <c r="U2948" i="1"/>
  <c r="U2947" i="1"/>
  <c r="U2955" i="1"/>
  <c r="U2967" i="1"/>
  <c r="U2950" i="1"/>
  <c r="U2945" i="1"/>
  <c r="U2991" i="1"/>
  <c r="U2924" i="1"/>
  <c r="U2920" i="1"/>
  <c r="U2923" i="1"/>
  <c r="U2990" i="1"/>
  <c r="U2988" i="1"/>
  <c r="U2986" i="1"/>
  <c r="U2984" i="1"/>
  <c r="U2956" i="1"/>
  <c r="U2926" i="1"/>
  <c r="U2922" i="1"/>
  <c r="U2987" i="1"/>
  <c r="U2989" i="1"/>
  <c r="U2925" i="1"/>
  <c r="U2921" i="1"/>
  <c r="U2985" i="1"/>
  <c r="U2960" i="1"/>
  <c r="U2965" i="1"/>
  <c r="U2961" i="1"/>
  <c r="U2940" i="1"/>
  <c r="U2928" i="1"/>
  <c r="U2932" i="1"/>
  <c r="U2929" i="1"/>
  <c r="U2910" i="1"/>
  <c r="U2966" i="1"/>
  <c r="U2934" i="1"/>
  <c r="U2941" i="1"/>
  <c r="U2953" i="1"/>
  <c r="U2906" i="1"/>
  <c r="U2930" i="1"/>
  <c r="U2962" i="1"/>
  <c r="U2963" i="1"/>
  <c r="U2907" i="1"/>
  <c r="U2908" i="1"/>
  <c r="U2905" i="1"/>
  <c r="U2952" i="1"/>
  <c r="U2964" i="1"/>
  <c r="U2904" i="1"/>
  <c r="U2936" i="1"/>
  <c r="U2938" i="1"/>
  <c r="U2939" i="1"/>
  <c r="U2909" i="1"/>
  <c r="U2942" i="1"/>
  <c r="U2937" i="1"/>
  <c r="U2931" i="1"/>
  <c r="U2954" i="1"/>
  <c r="U2933" i="1"/>
  <c r="U953" i="1"/>
  <c r="U961" i="1" s="1"/>
  <c r="U948" i="1"/>
  <c r="U956" i="1" s="1"/>
  <c r="U952" i="1"/>
  <c r="U960" i="1" s="1"/>
  <c r="U950" i="1"/>
  <c r="U958" i="1" s="1"/>
  <c r="U951" i="1"/>
  <c r="U959" i="1" s="1"/>
  <c r="U949" i="1"/>
  <c r="U957" i="1" s="1"/>
  <c r="U946" i="1"/>
  <c r="U954" i="1" s="1"/>
  <c r="U947" i="1"/>
  <c r="U955" i="1" s="1"/>
  <c r="U1052" i="1"/>
  <c r="U1051" i="1"/>
  <c r="U1049" i="1"/>
  <c r="U1047" i="1"/>
  <c r="U1045" i="1"/>
  <c r="U1050" i="1"/>
  <c r="U1048" i="1"/>
  <c r="U1046" i="1"/>
  <c r="U929" i="1"/>
  <c r="U930" i="1"/>
  <c r="U931" i="1"/>
  <c r="U932" i="1"/>
  <c r="U933" i="1"/>
  <c r="U934" i="1"/>
  <c r="U935" i="1"/>
  <c r="U936" i="1"/>
  <c r="U2493" i="1"/>
  <c r="U2497" i="1"/>
  <c r="U2500" i="1"/>
  <c r="U2491" i="1"/>
  <c r="U2489" i="1"/>
  <c r="U2487" i="1"/>
  <c r="U2501" i="1"/>
  <c r="U2499" i="1"/>
  <c r="U2495" i="1"/>
  <c r="U2498" i="1"/>
  <c r="U2496" i="1"/>
  <c r="U2492" i="1"/>
  <c r="U2490" i="1"/>
  <c r="U2488" i="1"/>
  <c r="U2486" i="1"/>
  <c r="U2494" i="1"/>
  <c r="U1373" i="1"/>
  <c r="N584" i="33"/>
  <c r="N568" i="33"/>
  <c r="N561" i="33"/>
  <c r="N731" i="33"/>
  <c r="N556" i="33"/>
  <c r="N582" i="33"/>
  <c r="N557" i="33"/>
  <c r="N579" i="33"/>
  <c r="M456" i="33"/>
  <c r="M455" i="33"/>
  <c r="T41" i="1"/>
  <c r="N316" i="33" s="1"/>
  <c r="S161" i="1"/>
  <c r="U1481" i="1"/>
  <c r="U1369" i="1"/>
  <c r="U1446" i="1"/>
  <c r="U1442" i="1"/>
  <c r="U1447" i="1"/>
  <c r="U1440" i="1"/>
  <c r="U1443" i="1"/>
  <c r="U1441" i="1"/>
  <c r="U1444" i="1"/>
  <c r="U1445" i="1"/>
  <c r="U693" i="1"/>
  <c r="U4409" i="1"/>
  <c r="U48" i="1"/>
  <c r="U1510" i="1"/>
  <c r="U1727" i="1"/>
  <c r="S163" i="1"/>
  <c r="M453" i="33"/>
  <c r="S164" i="1"/>
  <c r="U1189" i="1"/>
  <c r="U77" i="1"/>
  <c r="O554" i="33" s="1"/>
  <c r="U1575" i="1"/>
  <c r="U994" i="1"/>
  <c r="U1033" i="1"/>
  <c r="U147" i="1"/>
  <c r="U83" i="1"/>
  <c r="O560" i="33" s="1"/>
  <c r="U181" i="1"/>
  <c r="U688" i="1"/>
  <c r="U1370" i="1"/>
  <c r="U1374" i="1"/>
  <c r="U3699" i="1"/>
  <c r="U657" i="1"/>
  <c r="U1178" i="1"/>
  <c r="U1482" i="1"/>
  <c r="U98" i="1"/>
  <c r="O584" i="33" s="1"/>
  <c r="U1725" i="1"/>
  <c r="U694" i="1"/>
  <c r="U1367" i="1"/>
  <c r="U4408" i="1"/>
  <c r="U1674" i="1"/>
  <c r="U1672" i="1"/>
  <c r="U1496" i="1"/>
  <c r="U1244" i="1"/>
  <c r="U1174" i="1"/>
  <c r="U85" i="1"/>
  <c r="O562" i="33" s="1"/>
  <c r="U123" i="1"/>
  <c r="U80" i="1"/>
  <c r="O557" i="33" s="1"/>
  <c r="U1377" i="1"/>
  <c r="U1379" i="1"/>
  <c r="T35" i="1"/>
  <c r="N694" i="33"/>
  <c r="T39" i="1"/>
  <c r="N692" i="33"/>
  <c r="U3695" i="1"/>
  <c r="U1676" i="1"/>
  <c r="U1194" i="1"/>
  <c r="U1689" i="1"/>
  <c r="U1477" i="1"/>
  <c r="U1029" i="1"/>
  <c r="U115" i="1"/>
  <c r="U97" i="1"/>
  <c r="U111" i="1"/>
  <c r="U1376" i="1"/>
  <c r="T154" i="1"/>
  <c r="T149" i="1"/>
  <c r="T40" i="1"/>
  <c r="M449" i="33"/>
  <c r="T150" i="1"/>
  <c r="N328" i="33" s="1"/>
  <c r="N399" i="33" s="1"/>
  <c r="T36" i="1"/>
  <c r="T151" i="1"/>
  <c r="T148" i="1"/>
  <c r="T34" i="1"/>
  <c r="N309" i="33" s="1"/>
  <c r="M452" i="33"/>
  <c r="T155" i="1"/>
  <c r="S157" i="1"/>
  <c r="N690" i="33"/>
  <c r="M384" i="33"/>
  <c r="S162" i="1"/>
  <c r="M450" i="33"/>
  <c r="M327" i="33"/>
  <c r="M398" i="33" s="1"/>
  <c r="U692" i="1"/>
  <c r="U687" i="1"/>
  <c r="U1726" i="1"/>
  <c r="U67" i="1"/>
  <c r="U75" i="1"/>
  <c r="U143" i="1"/>
  <c r="U64" i="1"/>
  <c r="U94" i="1"/>
  <c r="O580" i="33" s="1"/>
  <c r="U124" i="1"/>
  <c r="U178" i="1"/>
  <c r="U89" i="1"/>
  <c r="O566" i="33" s="1"/>
  <c r="U49" i="1"/>
  <c r="U114" i="1"/>
  <c r="U142" i="1"/>
  <c r="U82" i="1"/>
  <c r="O559" i="33" s="1"/>
  <c r="U110" i="1"/>
  <c r="U55" i="1"/>
  <c r="U117" i="1"/>
  <c r="U264" i="1"/>
  <c r="U265" i="1"/>
  <c r="U1060" i="1"/>
  <c r="U1644" i="1"/>
  <c r="U655" i="1"/>
  <c r="U991" i="1"/>
  <c r="U1031" i="1"/>
  <c r="U1053" i="1"/>
  <c r="U1059" i="1"/>
  <c r="U1176" i="1"/>
  <c r="U1221" i="1"/>
  <c r="U1227" i="1"/>
  <c r="U1479" i="1"/>
  <c r="U658" i="1"/>
  <c r="U1498" i="1"/>
  <c r="U1188" i="1"/>
  <c r="U1494" i="1"/>
  <c r="U1576" i="1"/>
  <c r="U1695" i="1"/>
  <c r="U1159" i="1"/>
  <c r="U1493" i="1"/>
  <c r="U1525" i="1"/>
  <c r="U1627" i="1"/>
  <c r="U1158" i="1"/>
  <c r="U1528" i="1"/>
  <c r="U1690" i="1"/>
  <c r="U1508" i="1"/>
  <c r="U1625" i="1"/>
  <c r="U1691" i="1"/>
  <c r="U1522" i="1"/>
  <c r="U1626" i="1"/>
  <c r="U2830" i="1"/>
  <c r="U3697" i="1"/>
  <c r="U702" i="1"/>
  <c r="U700" i="1"/>
  <c r="U695" i="1"/>
  <c r="U701" i="1"/>
  <c r="U690" i="1"/>
  <c r="U689" i="1"/>
  <c r="U1728" i="1"/>
  <c r="U131" i="1"/>
  <c r="U107" i="1"/>
  <c r="U66" i="1"/>
  <c r="U108" i="1"/>
  <c r="U140" i="1"/>
  <c r="U44" i="1"/>
  <c r="U262" i="1"/>
  <c r="U113" i="1"/>
  <c r="U180" i="1"/>
  <c r="U91" i="1"/>
  <c r="O568" i="33" s="1"/>
  <c r="U263" i="1"/>
  <c r="U59" i="1"/>
  <c r="U145" i="1"/>
  <c r="U268" i="1"/>
  <c r="U652" i="1"/>
  <c r="U1514" i="1"/>
  <c r="U662" i="1"/>
  <c r="U995" i="1"/>
  <c r="U1035" i="1"/>
  <c r="U1172" i="1"/>
  <c r="U1179" i="1"/>
  <c r="U1225" i="1"/>
  <c r="U1480" i="1"/>
  <c r="U1164" i="1"/>
  <c r="U1160" i="1"/>
  <c r="U1513" i="1"/>
  <c r="U1624" i="1"/>
  <c r="U992" i="1"/>
  <c r="U1497" i="1"/>
  <c r="U1579" i="1"/>
  <c r="U661" i="1"/>
  <c r="U1492" i="1"/>
  <c r="U653" i="1"/>
  <c r="U1573" i="1"/>
  <c r="U1641" i="1"/>
  <c r="U1527" i="1"/>
  <c r="U3701" i="1"/>
  <c r="U3702" i="1"/>
  <c r="U4402" i="1"/>
  <c r="U4484" i="1"/>
  <c r="U4405" i="1"/>
  <c r="U4485" i="1"/>
  <c r="U2827" i="1"/>
  <c r="U4403" i="1"/>
  <c r="U1717" i="1"/>
  <c r="O728" i="33" s="1"/>
  <c r="U1200" i="1"/>
  <c r="U1500" i="1"/>
  <c r="U1568" i="1"/>
  <c r="U1714" i="1"/>
  <c r="O725" i="33" s="1"/>
  <c r="U1517" i="1"/>
  <c r="U1487" i="1"/>
  <c r="U1483" i="1"/>
  <c r="U10" i="1"/>
  <c r="U73" i="1"/>
  <c r="U72" i="1"/>
  <c r="U21" i="1"/>
  <c r="U1238" i="1"/>
  <c r="U1198" i="1"/>
  <c r="U1503" i="1"/>
  <c r="U1566" i="1"/>
  <c r="U1716" i="1"/>
  <c r="O727" i="33" s="1"/>
  <c r="U1516" i="1"/>
  <c r="U648" i="1"/>
  <c r="U12" i="1"/>
  <c r="U93" i="1"/>
  <c r="O579" i="33" s="1"/>
  <c r="U13" i="1"/>
  <c r="U70" i="1"/>
  <c r="U103" i="1"/>
  <c r="O589" i="33" s="1"/>
  <c r="U4490" i="1"/>
  <c r="U1501" i="1"/>
  <c r="U1243" i="1"/>
  <c r="U138" i="1"/>
  <c r="U1502" i="1"/>
  <c r="U1171" i="1"/>
  <c r="U1631" i="1"/>
  <c r="U1187" i="1"/>
  <c r="U1183" i="1"/>
  <c r="U646" i="1"/>
  <c r="U132" i="1"/>
  <c r="U1633" i="1"/>
  <c r="U61" i="1"/>
  <c r="U696" i="1"/>
  <c r="U1729" i="1"/>
  <c r="U76" i="1"/>
  <c r="O553" i="33" s="1"/>
  <c r="U128" i="1"/>
  <c r="U266" i="1"/>
  <c r="U129" i="1"/>
  <c r="U87" i="1"/>
  <c r="O564" i="33" s="1"/>
  <c r="U78" i="1"/>
  <c r="O555" i="33" s="1"/>
  <c r="U267" i="1"/>
  <c r="U1180" i="1"/>
  <c r="U651" i="1"/>
  <c r="U1030" i="1"/>
  <c r="U1056" i="1"/>
  <c r="U1177" i="1"/>
  <c r="U1475" i="1"/>
  <c r="U654" i="1"/>
  <c r="U665" i="1"/>
  <c r="U1523" i="1"/>
  <c r="U146" i="1"/>
  <c r="U1623" i="1"/>
  <c r="U1190" i="1"/>
  <c r="U1574" i="1"/>
  <c r="U1157" i="1"/>
  <c r="U1580" i="1"/>
  <c r="U1637" i="1"/>
  <c r="U1622" i="1"/>
  <c r="U4406" i="1"/>
  <c r="U1618" i="1"/>
  <c r="U1682" i="1"/>
  <c r="U1489" i="1"/>
  <c r="U1484" i="1"/>
  <c r="U14" i="1"/>
  <c r="U104" i="1"/>
  <c r="O590" i="33" s="1"/>
  <c r="U20" i="1"/>
  <c r="U1168" i="1"/>
  <c r="U1241" i="1"/>
  <c r="U1640" i="1"/>
  <c r="U1499" i="1"/>
  <c r="U1169" i="1"/>
  <c r="U1520" i="1"/>
  <c r="U86" i="1"/>
  <c r="U88" i="1"/>
  <c r="O565" i="33" s="1"/>
  <c r="U100" i="1"/>
  <c r="O586" i="33" s="1"/>
  <c r="U1203" i="1"/>
  <c r="U1237" i="1"/>
  <c r="U122" i="1"/>
  <c r="U1615" i="1"/>
  <c r="U1614" i="1"/>
  <c r="U1686" i="1"/>
  <c r="U1186" i="1"/>
  <c r="U1181" i="1"/>
  <c r="U137" i="1"/>
  <c r="U1619" i="1"/>
  <c r="U1242" i="1"/>
  <c r="U101" i="1"/>
  <c r="U1723" i="1"/>
  <c r="U60" i="1"/>
  <c r="U65" i="1"/>
  <c r="U656" i="1"/>
  <c r="U1055" i="1"/>
  <c r="U1693" i="1"/>
  <c r="U1511" i="1"/>
  <c r="U1713" i="1"/>
  <c r="U2831" i="1"/>
  <c r="U3700" i="1"/>
  <c r="U4494" i="1"/>
  <c r="U1166" i="1"/>
  <c r="U645" i="1"/>
  <c r="U136" i="1"/>
  <c r="U1675" i="1"/>
  <c r="U120" i="1"/>
  <c r="U1240" i="1"/>
  <c r="U4407" i="1"/>
  <c r="U1182" i="1"/>
  <c r="U698" i="1"/>
  <c r="U699" i="1"/>
  <c r="U1724" i="1"/>
  <c r="V4" i="1"/>
  <c r="U79" i="1"/>
  <c r="O556" i="33" s="1"/>
  <c r="U46" i="1"/>
  <c r="U92" i="1"/>
  <c r="O578" i="33" s="1"/>
  <c r="U130" i="1"/>
  <c r="U51" i="1"/>
  <c r="U53" i="1"/>
  <c r="U141" i="1"/>
  <c r="U109" i="1"/>
  <c r="U127" i="1"/>
  <c r="U1228" i="1"/>
  <c r="U664" i="1"/>
  <c r="U1032" i="1"/>
  <c r="U1057" i="1"/>
  <c r="U1204" i="1"/>
  <c r="U1476" i="1"/>
  <c r="U996" i="1"/>
  <c r="U1192" i="1"/>
  <c r="U1526" i="1"/>
  <c r="U663" i="1"/>
  <c r="U1506" i="1"/>
  <c r="U1688" i="1"/>
  <c r="U1643" i="1"/>
  <c r="U1628" i="1"/>
  <c r="U1161" i="1"/>
  <c r="U1720" i="1"/>
  <c r="O731" i="33" s="1"/>
  <c r="U4488" i="1"/>
  <c r="U3696" i="1"/>
  <c r="U1578" i="1"/>
  <c r="U4482" i="1"/>
  <c r="U4491" i="1"/>
  <c r="U2825" i="1"/>
  <c r="U4492" i="1"/>
  <c r="U2829" i="1"/>
  <c r="U1638" i="1"/>
  <c r="U1504" i="1"/>
  <c r="U1197" i="1"/>
  <c r="U1635" i="1"/>
  <c r="U1488" i="1"/>
  <c r="U135" i="1"/>
  <c r="U133" i="1"/>
  <c r="U24" i="1"/>
  <c r="U19" i="1"/>
  <c r="U1505" i="1"/>
  <c r="U644" i="1"/>
  <c r="U1683" i="1"/>
  <c r="U1681" i="1"/>
  <c r="U11" i="1"/>
  <c r="U9" i="1"/>
  <c r="U84" i="1"/>
  <c r="O561" i="33" s="1"/>
  <c r="U68" i="1"/>
  <c r="U52" i="1"/>
  <c r="U4493" i="1"/>
  <c r="U1569" i="1"/>
  <c r="U1715" i="1"/>
  <c r="O726" i="33" s="1"/>
  <c r="U1201" i="1"/>
  <c r="U1519" i="1"/>
  <c r="U1185" i="1"/>
  <c r="U1165" i="1"/>
  <c r="U1239" i="1"/>
  <c r="U106" i="1"/>
  <c r="O592" i="33" s="1"/>
  <c r="U697" i="1"/>
  <c r="U25" i="1"/>
  <c r="U993" i="1"/>
  <c r="U1224" i="1"/>
  <c r="U1195" i="1"/>
  <c r="U1634" i="1"/>
  <c r="U1617" i="1"/>
  <c r="U90" i="1"/>
  <c r="U22" i="1"/>
  <c r="U1199" i="1"/>
  <c r="U105" i="1"/>
  <c r="O591" i="33" s="1"/>
  <c r="U1630" i="1"/>
  <c r="U1170" i="1"/>
  <c r="U1718" i="1"/>
  <c r="O729" i="33" s="1"/>
  <c r="U1722" i="1"/>
  <c r="U15" i="1"/>
  <c r="U139" i="1"/>
  <c r="U50" i="1"/>
  <c r="U96" i="1"/>
  <c r="O582" i="33" s="1"/>
  <c r="U182" i="1"/>
  <c r="U57" i="1"/>
  <c r="U63" i="1"/>
  <c r="U175" i="1"/>
  <c r="U1679" i="1"/>
  <c r="U666" i="1"/>
  <c r="U1034" i="1"/>
  <c r="U1173" i="1"/>
  <c r="U1223" i="1"/>
  <c r="U1478" i="1"/>
  <c r="U1196" i="1"/>
  <c r="U1620" i="1"/>
  <c r="U1191" i="1"/>
  <c r="U1524" i="1"/>
  <c r="U1692" i="1"/>
  <c r="U1507" i="1"/>
  <c r="U1694" i="1"/>
  <c r="U1491" i="1"/>
  <c r="U1687" i="1"/>
  <c r="U1193" i="1"/>
  <c r="U2824" i="1"/>
  <c r="U3698" i="1"/>
  <c r="U4486" i="1"/>
  <c r="U4483" i="1"/>
  <c r="U4495" i="1"/>
  <c r="U1632" i="1"/>
  <c r="U1567" i="1"/>
  <c r="U95" i="1"/>
  <c r="U1167" i="1"/>
  <c r="U1521" i="1"/>
  <c r="U1486" i="1"/>
  <c r="U650" i="1"/>
  <c r="U54" i="1"/>
  <c r="U56" i="1"/>
  <c r="U23" i="1"/>
  <c r="U18" i="1"/>
  <c r="U1570" i="1"/>
  <c r="U1685" i="1"/>
  <c r="U1677" i="1"/>
  <c r="U1616" i="1"/>
  <c r="U1680" i="1"/>
  <c r="U125" i="1"/>
  <c r="U58" i="1"/>
  <c r="U134" i="1"/>
  <c r="U118" i="1"/>
  <c r="U1673" i="1"/>
  <c r="U1202" i="1"/>
  <c r="U647" i="1"/>
  <c r="U1571" i="1"/>
  <c r="U1613" i="1"/>
  <c r="U1515" i="1"/>
  <c r="U1184" i="1"/>
  <c r="U1684" i="1"/>
  <c r="U69" i="1"/>
  <c r="U177" i="1"/>
  <c r="U112" i="1"/>
  <c r="U119" i="1"/>
  <c r="U261" i="1"/>
  <c r="U179" i="1"/>
  <c r="U1175" i="1"/>
  <c r="U1490" i="1"/>
  <c r="U1529" i="1"/>
  <c r="U1162" i="1"/>
  <c r="U1577" i="1"/>
  <c r="U1719" i="1"/>
  <c r="O730" i="33" s="1"/>
  <c r="U2826" i="1"/>
  <c r="U4496" i="1"/>
  <c r="U4404" i="1"/>
  <c r="U4487" i="1"/>
  <c r="U4489" i="1"/>
  <c r="U4481" i="1"/>
  <c r="U1565" i="1"/>
  <c r="U1485" i="1"/>
  <c r="U71" i="1"/>
  <c r="U74" i="1"/>
  <c r="U1642" i="1"/>
  <c r="U1629" i="1"/>
  <c r="U116" i="1"/>
  <c r="U102" i="1"/>
  <c r="O588" i="33" s="1"/>
  <c r="U649" i="1"/>
  <c r="U8" i="1"/>
  <c r="U1518" i="1"/>
  <c r="N688" i="33"/>
  <c r="N695" i="33"/>
  <c r="T38" i="1"/>
  <c r="N313" i="33" s="1"/>
  <c r="M328" i="33"/>
  <c r="M399" i="33" s="1"/>
  <c r="M451" i="33"/>
  <c r="S159" i="1"/>
  <c r="T152" i="1"/>
  <c r="U2828" i="1"/>
  <c r="U1495" i="1"/>
  <c r="U990" i="1"/>
  <c r="U989" i="1"/>
  <c r="U45" i="1"/>
  <c r="U144" i="1"/>
  <c r="U1375" i="1"/>
  <c r="U1371" i="1"/>
  <c r="S158" i="1"/>
  <c r="T37" i="1"/>
  <c r="N312" i="33" s="1"/>
  <c r="U1621" i="1"/>
  <c r="U1678" i="1"/>
  <c r="U1572" i="1"/>
  <c r="U1226" i="1"/>
  <c r="U1058" i="1"/>
  <c r="U1036" i="1"/>
  <c r="U81" i="1"/>
  <c r="O558" i="33" s="1"/>
  <c r="U62" i="1"/>
  <c r="U47" i="1"/>
  <c r="U691" i="1"/>
  <c r="U1368" i="1"/>
  <c r="U1380" i="1"/>
  <c r="S160" i="1"/>
  <c r="T153" i="1"/>
  <c r="U1639" i="1"/>
  <c r="U659" i="1"/>
  <c r="U1512" i="1"/>
  <c r="U1530" i="1"/>
  <c r="U1636" i="1"/>
  <c r="U1163" i="1"/>
  <c r="U1509" i="1"/>
  <c r="U667" i="1"/>
  <c r="U1222" i="1"/>
  <c r="U1054" i="1"/>
  <c r="U660" i="1"/>
  <c r="U176" i="1"/>
  <c r="U121" i="1"/>
  <c r="U126" i="1"/>
  <c r="U99" i="1"/>
  <c r="O585" i="33" s="1"/>
  <c r="U1378" i="1"/>
  <c r="U1372" i="1"/>
  <c r="U1382" i="1"/>
  <c r="U1381" i="1"/>
  <c r="M454" i="33"/>
  <c r="N691" i="33"/>
  <c r="N693" i="33"/>
  <c r="N689" i="33"/>
  <c r="V857" i="1" l="1"/>
  <c r="V851" i="1"/>
  <c r="V853" i="1"/>
  <c r="N314" i="33"/>
  <c r="N384" i="33" s="1"/>
  <c r="N311" i="33"/>
  <c r="N381" i="33" s="1"/>
  <c r="N315" i="33"/>
  <c r="N385" i="33" s="1"/>
  <c r="N310" i="33"/>
  <c r="N380" i="33" s="1"/>
  <c r="V26" i="1"/>
  <c r="W26" i="1" s="1"/>
  <c r="V30" i="1"/>
  <c r="W30" i="1" s="1"/>
  <c r="V33" i="1"/>
  <c r="W33" i="1" s="1"/>
  <c r="V28" i="1"/>
  <c r="W28" i="1" s="1"/>
  <c r="V32" i="1"/>
  <c r="W32" i="1" s="1"/>
  <c r="V31" i="1"/>
  <c r="W31" i="1" s="1"/>
  <c r="V29" i="1"/>
  <c r="W29" i="1" s="1"/>
  <c r="V27" i="1"/>
  <c r="W27" i="1" s="1"/>
  <c r="O782" i="33"/>
  <c r="O781" i="33"/>
  <c r="O780" i="33"/>
  <c r="O776" i="33"/>
  <c r="O777" i="33"/>
  <c r="O778" i="33"/>
  <c r="O779" i="33"/>
  <c r="O775" i="33"/>
  <c r="V1028" i="1"/>
  <c r="W1028" i="1" s="1"/>
  <c r="V1023" i="1"/>
  <c r="W1023" i="1" s="1"/>
  <c r="V1026" i="1"/>
  <c r="W1026" i="1" s="1"/>
  <c r="V1021" i="1"/>
  <c r="W1021" i="1" s="1"/>
  <c r="V1022" i="1"/>
  <c r="W1022" i="1" s="1"/>
  <c r="V1024" i="1"/>
  <c r="W1024" i="1" s="1"/>
  <c r="V1025" i="1"/>
  <c r="W1025" i="1" s="1"/>
  <c r="V1027" i="1"/>
  <c r="W1027" i="1" s="1"/>
  <c r="U706" i="1"/>
  <c r="U703" i="1"/>
  <c r="U704" i="1"/>
  <c r="U710" i="1"/>
  <c r="U707" i="1"/>
  <c r="U709" i="1"/>
  <c r="U705" i="1"/>
  <c r="U708" i="1"/>
  <c r="V1415" i="1"/>
  <c r="W1415" i="1" s="1"/>
  <c r="V1407" i="1"/>
  <c r="W1407" i="1" s="1"/>
  <c r="V1431" i="1"/>
  <c r="W1431" i="1" s="1"/>
  <c r="V1423" i="1"/>
  <c r="W1423" i="1" s="1"/>
  <c r="V1416" i="1"/>
  <c r="W1416" i="1" s="1"/>
  <c r="V1418" i="1"/>
  <c r="W1418" i="1" s="1"/>
  <c r="V1420" i="1"/>
  <c r="W1420" i="1" s="1"/>
  <c r="V1403" i="1"/>
  <c r="W1403" i="1" s="1"/>
  <c r="V1422" i="1"/>
  <c r="W1422" i="1" s="1"/>
  <c r="V1408" i="1"/>
  <c r="W1408" i="1" s="1"/>
  <c r="V1405" i="1"/>
  <c r="W1405" i="1" s="1"/>
  <c r="V1439" i="1"/>
  <c r="W1439" i="1" s="1"/>
  <c r="V1426" i="1"/>
  <c r="W1426" i="1" s="1"/>
  <c r="V1428" i="1"/>
  <c r="W1428" i="1" s="1"/>
  <c r="V1436" i="1"/>
  <c r="W1436" i="1" s="1"/>
  <c r="V1425" i="1"/>
  <c r="W1425" i="1" s="1"/>
  <c r="V1434" i="1"/>
  <c r="W1434" i="1" s="1"/>
  <c r="V1410" i="1"/>
  <c r="W1410" i="1" s="1"/>
  <c r="V1427" i="1"/>
  <c r="W1427" i="1" s="1"/>
  <c r="V1400" i="1"/>
  <c r="W1400" i="1" s="1"/>
  <c r="V1413" i="1"/>
  <c r="W1413" i="1" s="1"/>
  <c r="V1430" i="1"/>
  <c r="W1430" i="1" s="1"/>
  <c r="V1411" i="1"/>
  <c r="W1411" i="1" s="1"/>
  <c r="V1435" i="1"/>
  <c r="W1435" i="1" s="1"/>
  <c r="V1401" i="1"/>
  <c r="W1401" i="1" s="1"/>
  <c r="V1433" i="1"/>
  <c r="W1433" i="1" s="1"/>
  <c r="V1409" i="1"/>
  <c r="W1409" i="1" s="1"/>
  <c r="V1414" i="1"/>
  <c r="W1414" i="1" s="1"/>
  <c r="V1429" i="1"/>
  <c r="W1429" i="1" s="1"/>
  <c r="V1437" i="1"/>
  <c r="W1437" i="1" s="1"/>
  <c r="V1406" i="1"/>
  <c r="W1406" i="1" s="1"/>
  <c r="V1417" i="1"/>
  <c r="W1417" i="1" s="1"/>
  <c r="V1419" i="1"/>
  <c r="W1419" i="1" s="1"/>
  <c r="V1421" i="1"/>
  <c r="W1421" i="1" s="1"/>
  <c r="V1424" i="1"/>
  <c r="W1424" i="1" s="1"/>
  <c r="V1432" i="1"/>
  <c r="W1432" i="1" s="1"/>
  <c r="V1438" i="1"/>
  <c r="W1438" i="1" s="1"/>
  <c r="V1402" i="1"/>
  <c r="W1402" i="1" s="1"/>
  <c r="V1412" i="1"/>
  <c r="W1412" i="1" s="1"/>
  <c r="V1404" i="1"/>
  <c r="W1404" i="1" s="1"/>
  <c r="V1318" i="1"/>
  <c r="W1318" i="1" s="1"/>
  <c r="V1310" i="1"/>
  <c r="W1310" i="1" s="1"/>
  <c r="V1302" i="1"/>
  <c r="W1302" i="1" s="1"/>
  <c r="V1298" i="1"/>
  <c r="W1298" i="1" s="1"/>
  <c r="V1334" i="1"/>
  <c r="W1334" i="1" s="1"/>
  <c r="V1358" i="1"/>
  <c r="W1358" i="1" s="1"/>
  <c r="V1350" i="1"/>
  <c r="W1350" i="1" s="1"/>
  <c r="V1342" i="1"/>
  <c r="W1342" i="1" s="1"/>
  <c r="V1326" i="1"/>
  <c r="W1326" i="1" s="1"/>
  <c r="V1366" i="1"/>
  <c r="W1366" i="1" s="1"/>
  <c r="V1362" i="1"/>
  <c r="W1362" i="1" s="1"/>
  <c r="V1322" i="1"/>
  <c r="W1322" i="1" s="1"/>
  <c r="V1351" i="1"/>
  <c r="W1351" i="1" s="1"/>
  <c r="V1355" i="1"/>
  <c r="W1355" i="1" s="1"/>
  <c r="V1363" i="1"/>
  <c r="W1363" i="1" s="1"/>
  <c r="V1330" i="1"/>
  <c r="W1330" i="1" s="1"/>
  <c r="V1338" i="1"/>
  <c r="W1338" i="1" s="1"/>
  <c r="V1300" i="1"/>
  <c r="W1300" i="1" s="1"/>
  <c r="V1299" i="1"/>
  <c r="W1299" i="1" s="1"/>
  <c r="V1347" i="1"/>
  <c r="W1347" i="1" s="1"/>
  <c r="V1313" i="1"/>
  <c r="W1313" i="1" s="1"/>
  <c r="V1317" i="1"/>
  <c r="W1317" i="1" s="1"/>
  <c r="V1324" i="1"/>
  <c r="W1324" i="1" s="1"/>
  <c r="V1354" i="1"/>
  <c r="W1354" i="1" s="1"/>
  <c r="V1360" i="1"/>
  <c r="W1360" i="1" s="1"/>
  <c r="V1361" i="1"/>
  <c r="W1361" i="1" s="1"/>
  <c r="V1319" i="1"/>
  <c r="W1319" i="1" s="1"/>
  <c r="V1320" i="1"/>
  <c r="W1320" i="1" s="1"/>
  <c r="V1329" i="1"/>
  <c r="W1329" i="1" s="1"/>
  <c r="V1333" i="1"/>
  <c r="W1333" i="1" s="1"/>
  <c r="V1344" i="1"/>
  <c r="W1344" i="1" s="1"/>
  <c r="V1353" i="1"/>
  <c r="W1353" i="1" s="1"/>
  <c r="V1357" i="1"/>
  <c r="W1357" i="1" s="1"/>
  <c r="V1364" i="1"/>
  <c r="W1364" i="1" s="1"/>
  <c r="V1321" i="1"/>
  <c r="W1321" i="1" s="1"/>
  <c r="V1365" i="1"/>
  <c r="W1365" i="1" s="1"/>
  <c r="V1328" i="1"/>
  <c r="W1328" i="1" s="1"/>
  <c r="V1332" i="1"/>
  <c r="W1332" i="1" s="1"/>
  <c r="V1345" i="1"/>
  <c r="W1345" i="1" s="1"/>
  <c r="V1336" i="1"/>
  <c r="W1336" i="1" s="1"/>
  <c r="V1340" i="1"/>
  <c r="W1340" i="1" s="1"/>
  <c r="V1341" i="1"/>
  <c r="W1341" i="1" s="1"/>
  <c r="V1349" i="1"/>
  <c r="W1349" i="1" s="1"/>
  <c r="V1295" i="1"/>
  <c r="W1295" i="1" s="1"/>
  <c r="V1297" i="1"/>
  <c r="W1297" i="1" s="1"/>
  <c r="V1303" i="1"/>
  <c r="W1303" i="1" s="1"/>
  <c r="V1311" i="1"/>
  <c r="W1311" i="1" s="1"/>
  <c r="V1315" i="1"/>
  <c r="W1315" i="1" s="1"/>
  <c r="V1352" i="1"/>
  <c r="W1352" i="1" s="1"/>
  <c r="V1356" i="1"/>
  <c r="W1356" i="1" s="1"/>
  <c r="V1359" i="1"/>
  <c r="W1359" i="1" s="1"/>
  <c r="V1325" i="1"/>
  <c r="W1325" i="1" s="1"/>
  <c r="V1323" i="1"/>
  <c r="W1323" i="1" s="1"/>
  <c r="V1327" i="1"/>
  <c r="W1327" i="1" s="1"/>
  <c r="V1331" i="1"/>
  <c r="W1331" i="1" s="1"/>
  <c r="V1335" i="1"/>
  <c r="W1335" i="1" s="1"/>
  <c r="V1339" i="1"/>
  <c r="W1339" i="1" s="1"/>
  <c r="V1348" i="1"/>
  <c r="W1348" i="1" s="1"/>
  <c r="V1304" i="1"/>
  <c r="W1304" i="1" s="1"/>
  <c r="V1308" i="1"/>
  <c r="W1308" i="1" s="1"/>
  <c r="V1305" i="1"/>
  <c r="W1305" i="1" s="1"/>
  <c r="V1314" i="1"/>
  <c r="W1314" i="1" s="1"/>
  <c r="V1309" i="1"/>
  <c r="W1309" i="1" s="1"/>
  <c r="V1343" i="1"/>
  <c r="W1343" i="1" s="1"/>
  <c r="V1337" i="1"/>
  <c r="W1337" i="1" s="1"/>
  <c r="V1301" i="1"/>
  <c r="W1301" i="1" s="1"/>
  <c r="V1346" i="1"/>
  <c r="W1346" i="1" s="1"/>
  <c r="V1296" i="1"/>
  <c r="W1296" i="1" s="1"/>
  <c r="V1306" i="1"/>
  <c r="W1306" i="1" s="1"/>
  <c r="V1307" i="1"/>
  <c r="W1307" i="1" s="1"/>
  <c r="V1312" i="1"/>
  <c r="W1312" i="1" s="1"/>
  <c r="V1316" i="1"/>
  <c r="W1316" i="1" s="1"/>
  <c r="V1268" i="1"/>
  <c r="W1268" i="1" s="1"/>
  <c r="V1260" i="1"/>
  <c r="W1260" i="1" s="1"/>
  <c r="V1267" i="1"/>
  <c r="W1267" i="1" s="1"/>
  <c r="V1263" i="1"/>
  <c r="W1263" i="1" s="1"/>
  <c r="V1252" i="1"/>
  <c r="W1252" i="1" s="1"/>
  <c r="V1276" i="1"/>
  <c r="W1276" i="1" s="1"/>
  <c r="V1262" i="1"/>
  <c r="W1262" i="1" s="1"/>
  <c r="V1255" i="1"/>
  <c r="W1255" i="1" s="1"/>
  <c r="V1248" i="1"/>
  <c r="W1248" i="1" s="1"/>
  <c r="V1266" i="1"/>
  <c r="W1266" i="1" s="1"/>
  <c r="V1271" i="1"/>
  <c r="W1271" i="1" s="1"/>
  <c r="V1264" i="1"/>
  <c r="W1264" i="1" s="1"/>
  <c r="V1261" i="1"/>
  <c r="W1261" i="1" s="1"/>
  <c r="V1265" i="1"/>
  <c r="W1265" i="1" s="1"/>
  <c r="V1272" i="1"/>
  <c r="W1272" i="1" s="1"/>
  <c r="V1258" i="1"/>
  <c r="W1258" i="1" s="1"/>
  <c r="V1247" i="1"/>
  <c r="W1247" i="1" s="1"/>
  <c r="V1251" i="1"/>
  <c r="W1251" i="1" s="1"/>
  <c r="V1273" i="1"/>
  <c r="W1273" i="1" s="1"/>
  <c r="V1270" i="1"/>
  <c r="W1270" i="1" s="1"/>
  <c r="V1246" i="1"/>
  <c r="W1246" i="1" s="1"/>
  <c r="V1250" i="1"/>
  <c r="W1250" i="1" s="1"/>
  <c r="V1254" i="1"/>
  <c r="W1254" i="1" s="1"/>
  <c r="V1275" i="1"/>
  <c r="W1275" i="1" s="1"/>
  <c r="V1259" i="1"/>
  <c r="W1259" i="1" s="1"/>
  <c r="V1274" i="1"/>
  <c r="W1274" i="1" s="1"/>
  <c r="V1257" i="1"/>
  <c r="W1257" i="1" s="1"/>
  <c r="V1245" i="1"/>
  <c r="W1245" i="1" s="1"/>
  <c r="V1249" i="1"/>
  <c r="W1249" i="1" s="1"/>
  <c r="V1256" i="1"/>
  <c r="W1256" i="1" s="1"/>
  <c r="V1253" i="1"/>
  <c r="W1253" i="1" s="1"/>
  <c r="V1269" i="1"/>
  <c r="W1269" i="1" s="1"/>
  <c r="V1236" i="1"/>
  <c r="W1236" i="1" s="1"/>
  <c r="V1220" i="1"/>
  <c r="W1220" i="1" s="1"/>
  <c r="V1156" i="1"/>
  <c r="W1156" i="1" s="1"/>
  <c r="V1140" i="1"/>
  <c r="W1140" i="1" s="1"/>
  <c r="V1148" i="1"/>
  <c r="W1148" i="1" s="1"/>
  <c r="V1138" i="1"/>
  <c r="W1138" i="1" s="1"/>
  <c r="V1136" i="1"/>
  <c r="W1136" i="1" s="1"/>
  <c r="V1137" i="1"/>
  <c r="W1137" i="1" s="1"/>
  <c r="V1146" i="1"/>
  <c r="W1146" i="1" s="1"/>
  <c r="V1143" i="1"/>
  <c r="W1143" i="1" s="1"/>
  <c r="V1150" i="1"/>
  <c r="W1150" i="1" s="1"/>
  <c r="V1154" i="1"/>
  <c r="W1154" i="1" s="1"/>
  <c r="V1214" i="1"/>
  <c r="W1214" i="1" s="1"/>
  <c r="V1218" i="1"/>
  <c r="W1218" i="1" s="1"/>
  <c r="V1232" i="1"/>
  <c r="W1232" i="1" s="1"/>
  <c r="V1142" i="1"/>
  <c r="W1142" i="1" s="1"/>
  <c r="V1144" i="1"/>
  <c r="W1144" i="1" s="1"/>
  <c r="V1145" i="1"/>
  <c r="W1145" i="1" s="1"/>
  <c r="V1134" i="1"/>
  <c r="W1134" i="1" s="1"/>
  <c r="V1152" i="1"/>
  <c r="W1152" i="1" s="1"/>
  <c r="V1216" i="1"/>
  <c r="W1216" i="1" s="1"/>
  <c r="V1230" i="1"/>
  <c r="W1230" i="1" s="1"/>
  <c r="V1234" i="1"/>
  <c r="W1234" i="1" s="1"/>
  <c r="V1229" i="1"/>
  <c r="W1229" i="1" s="1"/>
  <c r="V1233" i="1"/>
  <c r="W1233" i="1" s="1"/>
  <c r="V1135" i="1"/>
  <c r="W1135" i="1" s="1"/>
  <c r="V1139" i="1"/>
  <c r="W1139" i="1" s="1"/>
  <c r="V1147" i="1"/>
  <c r="W1147" i="1" s="1"/>
  <c r="V1133" i="1"/>
  <c r="W1133" i="1" s="1"/>
  <c r="V1141" i="1"/>
  <c r="W1141" i="1" s="1"/>
  <c r="V1151" i="1"/>
  <c r="W1151" i="1" s="1"/>
  <c r="V1155" i="1"/>
  <c r="W1155" i="1" s="1"/>
  <c r="V1215" i="1"/>
  <c r="W1215" i="1" s="1"/>
  <c r="V1219" i="1"/>
  <c r="W1219" i="1" s="1"/>
  <c r="V1149" i="1"/>
  <c r="W1149" i="1" s="1"/>
  <c r="V1153" i="1"/>
  <c r="W1153" i="1" s="1"/>
  <c r="V1213" i="1"/>
  <c r="W1213" i="1" s="1"/>
  <c r="V1217" i="1"/>
  <c r="W1217" i="1" s="1"/>
  <c r="V1235" i="1"/>
  <c r="W1235" i="1" s="1"/>
  <c r="V1231" i="1"/>
  <c r="W1231" i="1" s="1"/>
  <c r="V4006" i="1"/>
  <c r="W4006" i="1" s="1"/>
  <c r="V4004" i="1"/>
  <c r="W4004" i="1" s="1"/>
  <c r="V3999" i="1"/>
  <c r="W3999" i="1" s="1"/>
  <c r="V4002" i="1"/>
  <c r="W4002" i="1" s="1"/>
  <c r="V4001" i="1"/>
  <c r="W4001" i="1" s="1"/>
  <c r="V4003" i="1"/>
  <c r="W4003" i="1" s="1"/>
  <c r="V4005" i="1"/>
  <c r="W4005" i="1" s="1"/>
  <c r="V4000" i="1"/>
  <c r="W4000" i="1" s="1"/>
  <c r="V3934" i="1"/>
  <c r="W3934" i="1" s="1"/>
  <c r="V3932" i="1"/>
  <c r="W3932" i="1" s="1"/>
  <c r="V3942" i="1"/>
  <c r="W3942" i="1" s="1"/>
  <c r="V3926" i="1"/>
  <c r="W3926" i="1" s="1"/>
  <c r="V3918" i="1"/>
  <c r="W3918" i="1" s="1"/>
  <c r="V3925" i="1"/>
  <c r="W3925" i="1" s="1"/>
  <c r="V3930" i="1"/>
  <c r="W3930" i="1" s="1"/>
  <c r="V3894" i="1"/>
  <c r="W3894" i="1" s="1"/>
  <c r="V3931" i="1"/>
  <c r="W3931" i="1" s="1"/>
  <c r="V3914" i="1"/>
  <c r="W3914" i="1" s="1"/>
  <c r="V3910" i="1"/>
  <c r="W3910" i="1" s="1"/>
  <c r="V3902" i="1"/>
  <c r="W3902" i="1" s="1"/>
  <c r="V3886" i="1"/>
  <c r="W3886" i="1" s="1"/>
  <c r="V3990" i="1"/>
  <c r="W3990" i="1" s="1"/>
  <c r="V3882" i="1"/>
  <c r="W3882" i="1" s="1"/>
  <c r="V3966" i="1"/>
  <c r="W3966" i="1" s="1"/>
  <c r="V3890" i="1"/>
  <c r="V3965" i="1"/>
  <c r="W3965" i="1" s="1"/>
  <c r="V3892" i="1"/>
  <c r="W3892" i="1" s="1"/>
  <c r="V3917" i="1"/>
  <c r="W3917" i="1" s="1"/>
  <c r="V3913" i="1"/>
  <c r="W3913" i="1" s="1"/>
  <c r="V3884" i="1"/>
  <c r="W3884" i="1" s="1"/>
  <c r="V3959" i="1"/>
  <c r="W3959" i="1" s="1"/>
  <c r="V3998" i="1"/>
  <c r="W3998" i="1" s="1"/>
  <c r="V3983" i="1"/>
  <c r="W3983" i="1" s="1"/>
  <c r="V3963" i="1"/>
  <c r="W3963" i="1" s="1"/>
  <c r="V3997" i="1"/>
  <c r="W3997" i="1" s="1"/>
  <c r="V3991" i="1"/>
  <c r="W3991" i="1" s="1"/>
  <c r="V3987" i="1"/>
  <c r="W3987" i="1" s="1"/>
  <c r="V3881" i="1"/>
  <c r="W3881" i="1" s="1"/>
  <c r="V3996" i="1"/>
  <c r="W3996" i="1" s="1"/>
  <c r="V3880" i="1"/>
  <c r="W3880" i="1" s="1"/>
  <c r="V3911" i="1"/>
  <c r="W3911" i="1" s="1"/>
  <c r="V3879" i="1"/>
  <c r="W3879" i="1" s="1"/>
  <c r="V3893" i="1"/>
  <c r="W3893" i="1" s="1"/>
  <c r="V3903" i="1"/>
  <c r="W3903" i="1" s="1"/>
  <c r="V3935" i="1"/>
  <c r="W3935" i="1" s="1"/>
  <c r="V3940" i="1"/>
  <c r="W3940" i="1" s="1"/>
  <c r="V3993" i="1"/>
  <c r="W3993" i="1" s="1"/>
  <c r="V3985" i="1"/>
  <c r="W3985" i="1" s="1"/>
  <c r="V3994" i="1"/>
  <c r="W3994" i="1" s="1"/>
  <c r="V3961" i="1"/>
  <c r="W3961" i="1" s="1"/>
  <c r="V3984" i="1"/>
  <c r="W3984" i="1" s="1"/>
  <c r="V3988" i="1"/>
  <c r="W3988" i="1" s="1"/>
  <c r="V3912" i="1"/>
  <c r="W3912" i="1" s="1"/>
  <c r="V3915" i="1"/>
  <c r="W3915" i="1" s="1"/>
  <c r="V3960" i="1"/>
  <c r="W3960" i="1" s="1"/>
  <c r="V3962" i="1"/>
  <c r="W3962" i="1" s="1"/>
  <c r="V3964" i="1"/>
  <c r="W3964" i="1" s="1"/>
  <c r="V3895" i="1"/>
  <c r="W3895" i="1" s="1"/>
  <c r="V3887" i="1"/>
  <c r="W3887" i="1" s="1"/>
  <c r="V3891" i="1"/>
  <c r="W3891" i="1" s="1"/>
  <c r="V3897" i="1"/>
  <c r="W3897" i="1" s="1"/>
  <c r="V3941" i="1"/>
  <c r="W3941" i="1" s="1"/>
  <c r="V3904" i="1"/>
  <c r="W3904" i="1" s="1"/>
  <c r="V3908" i="1"/>
  <c r="W3908" i="1" s="1"/>
  <c r="V3919" i="1"/>
  <c r="W3919" i="1" s="1"/>
  <c r="V3922" i="1"/>
  <c r="W3922" i="1" s="1"/>
  <c r="V3924" i="1"/>
  <c r="W3924" i="1" s="1"/>
  <c r="V3939" i="1"/>
  <c r="W3939" i="1" s="1"/>
  <c r="V3989" i="1"/>
  <c r="W3989" i="1" s="1"/>
  <c r="V3916" i="1"/>
  <c r="W3916" i="1" s="1"/>
  <c r="V3900" i="1"/>
  <c r="W3900" i="1" s="1"/>
  <c r="V3986" i="1"/>
  <c r="W3986" i="1" s="1"/>
  <c r="V3896" i="1"/>
  <c r="W3896" i="1" s="1"/>
  <c r="V3901" i="1"/>
  <c r="W3901" i="1" s="1"/>
  <c r="V3937" i="1"/>
  <c r="W3937" i="1" s="1"/>
  <c r="V3921" i="1"/>
  <c r="W3921" i="1" s="1"/>
  <c r="V3938" i="1"/>
  <c r="W3938" i="1" s="1"/>
  <c r="V3898" i="1"/>
  <c r="W3898" i="1" s="1"/>
  <c r="V3889" i="1"/>
  <c r="W3889" i="1" s="1"/>
  <c r="V3899" i="1"/>
  <c r="W3899" i="1" s="1"/>
  <c r="V3920" i="1"/>
  <c r="W3920" i="1" s="1"/>
  <c r="V3928" i="1"/>
  <c r="W3928" i="1" s="1"/>
  <c r="V3906" i="1"/>
  <c r="W3906" i="1" s="1"/>
  <c r="V3929" i="1"/>
  <c r="W3929" i="1" s="1"/>
  <c r="V3888" i="1"/>
  <c r="W3888" i="1" s="1"/>
  <c r="V3992" i="1"/>
  <c r="W3992" i="1" s="1"/>
  <c r="V3905" i="1"/>
  <c r="W3905" i="1" s="1"/>
  <c r="V3927" i="1"/>
  <c r="W3927" i="1" s="1"/>
  <c r="V3933" i="1"/>
  <c r="W3933" i="1" s="1"/>
  <c r="V3995" i="1"/>
  <c r="W3995" i="1" s="1"/>
  <c r="V3923" i="1"/>
  <c r="W3923" i="1" s="1"/>
  <c r="V3907" i="1"/>
  <c r="W3907" i="1" s="1"/>
  <c r="V3883" i="1"/>
  <c r="W3883" i="1" s="1"/>
  <c r="V3885" i="1"/>
  <c r="W3885" i="1" s="1"/>
  <c r="V3909" i="1"/>
  <c r="W3909" i="1" s="1"/>
  <c r="V3936" i="1"/>
  <c r="W3936" i="1" s="1"/>
  <c r="W3890" i="1"/>
  <c r="V2911" i="1"/>
  <c r="W2911" i="1" s="1"/>
  <c r="V2910" i="1"/>
  <c r="W2910" i="1" s="1"/>
  <c r="V2906" i="1"/>
  <c r="W2906" i="1" s="1"/>
  <c r="V2943" i="1"/>
  <c r="W2943" i="1" s="1"/>
  <c r="V2919" i="1"/>
  <c r="W2919" i="1" s="1"/>
  <c r="V2959" i="1"/>
  <c r="W2959" i="1" s="1"/>
  <c r="V2941" i="1"/>
  <c r="W2941" i="1" s="1"/>
  <c r="V2951" i="1"/>
  <c r="W2951" i="1" s="1"/>
  <c r="V2953" i="1"/>
  <c r="W2953" i="1" s="1"/>
  <c r="V2935" i="1"/>
  <c r="W2935" i="1" s="1"/>
  <c r="V2933" i="1"/>
  <c r="W2933" i="1" s="1"/>
  <c r="V2929" i="1"/>
  <c r="W2929" i="1" s="1"/>
  <c r="V2927" i="1"/>
  <c r="W2927" i="1" s="1"/>
  <c r="V2991" i="1"/>
  <c r="W2991" i="1" s="1"/>
  <c r="V2967" i="1"/>
  <c r="W2967" i="1" s="1"/>
  <c r="V2964" i="1"/>
  <c r="W2964" i="1" s="1"/>
  <c r="V2961" i="1"/>
  <c r="W2961" i="1" s="1"/>
  <c r="V2909" i="1"/>
  <c r="W2909" i="1" s="1"/>
  <c r="V2954" i="1"/>
  <c r="W2954" i="1" s="1"/>
  <c r="V2939" i="1"/>
  <c r="W2939" i="1" s="1"/>
  <c r="V2934" i="1"/>
  <c r="W2934" i="1" s="1"/>
  <c r="V2930" i="1"/>
  <c r="W2930" i="1" s="1"/>
  <c r="V2965" i="1"/>
  <c r="W2965" i="1" s="1"/>
  <c r="V2938" i="1"/>
  <c r="W2938" i="1" s="1"/>
  <c r="V2962" i="1"/>
  <c r="W2962" i="1" s="1"/>
  <c r="V2937" i="1"/>
  <c r="W2937" i="1" s="1"/>
  <c r="V2940" i="1"/>
  <c r="W2940" i="1" s="1"/>
  <c r="V2904" i="1"/>
  <c r="W2904" i="1" s="1"/>
  <c r="V2987" i="1"/>
  <c r="W2987" i="1" s="1"/>
  <c r="V2936" i="1"/>
  <c r="W2936" i="1" s="1"/>
  <c r="V2924" i="1"/>
  <c r="W2924" i="1" s="1"/>
  <c r="V2949" i="1"/>
  <c r="W2949" i="1" s="1"/>
  <c r="V2950" i="1"/>
  <c r="W2950" i="1" s="1"/>
  <c r="V2944" i="1"/>
  <c r="W2944" i="1" s="1"/>
  <c r="V2918" i="1"/>
  <c r="W2918" i="1" s="1"/>
  <c r="V2912" i="1"/>
  <c r="W2912" i="1" s="1"/>
  <c r="V2916" i="1"/>
  <c r="W2916" i="1" s="1"/>
  <c r="V2928" i="1"/>
  <c r="W2928" i="1" s="1"/>
  <c r="V2932" i="1"/>
  <c r="W2932" i="1" s="1"/>
  <c r="V2963" i="1"/>
  <c r="W2963" i="1" s="1"/>
  <c r="V2960" i="1"/>
  <c r="W2960" i="1" s="1"/>
  <c r="V2920" i="1"/>
  <c r="W2920" i="1" s="1"/>
  <c r="V2984" i="1"/>
  <c r="W2984" i="1" s="1"/>
  <c r="V2986" i="1"/>
  <c r="W2986" i="1" s="1"/>
  <c r="V2988" i="1"/>
  <c r="W2988" i="1" s="1"/>
  <c r="V2990" i="1"/>
  <c r="W2990" i="1" s="1"/>
  <c r="V2945" i="1"/>
  <c r="W2945" i="1" s="1"/>
  <c r="V2942" i="1"/>
  <c r="W2942" i="1" s="1"/>
  <c r="V2958" i="1"/>
  <c r="W2958" i="1" s="1"/>
  <c r="V2914" i="1"/>
  <c r="W2914" i="1" s="1"/>
  <c r="V2966" i="1"/>
  <c r="W2966" i="1" s="1"/>
  <c r="V2952" i="1"/>
  <c r="W2952" i="1" s="1"/>
  <c r="V2931" i="1"/>
  <c r="W2931" i="1" s="1"/>
  <c r="V2989" i="1"/>
  <c r="W2989" i="1" s="1"/>
  <c r="V2947" i="1"/>
  <c r="W2947" i="1" s="1"/>
  <c r="V2905" i="1"/>
  <c r="W2905" i="1" s="1"/>
  <c r="V2957" i="1"/>
  <c r="W2957" i="1" s="1"/>
  <c r="V2913" i="1"/>
  <c r="W2913" i="1" s="1"/>
  <c r="V2925" i="1"/>
  <c r="W2925" i="1" s="1"/>
  <c r="V2915" i="1"/>
  <c r="W2915" i="1" s="1"/>
  <c r="V2908" i="1"/>
  <c r="W2908" i="1" s="1"/>
  <c r="V2985" i="1"/>
  <c r="W2985" i="1" s="1"/>
  <c r="V2921" i="1"/>
  <c r="W2921" i="1" s="1"/>
  <c r="V2946" i="1"/>
  <c r="W2946" i="1" s="1"/>
  <c r="V2948" i="1"/>
  <c r="W2948" i="1" s="1"/>
  <c r="V2956" i="1"/>
  <c r="W2956" i="1" s="1"/>
  <c r="V2922" i="1"/>
  <c r="W2922" i="1" s="1"/>
  <c r="V2923" i="1"/>
  <c r="W2923" i="1" s="1"/>
  <c r="V2917" i="1"/>
  <c r="W2917" i="1" s="1"/>
  <c r="V2926" i="1"/>
  <c r="W2926" i="1" s="1"/>
  <c r="V2907" i="1"/>
  <c r="W2907" i="1" s="1"/>
  <c r="V2955" i="1"/>
  <c r="W2955" i="1" s="1"/>
  <c r="V951" i="1"/>
  <c r="V946" i="1"/>
  <c r="V949" i="1"/>
  <c r="V947" i="1"/>
  <c r="V953" i="1"/>
  <c r="V948" i="1"/>
  <c r="V950" i="1"/>
  <c r="V952" i="1"/>
  <c r="V1052" i="1"/>
  <c r="W1052" i="1" s="1"/>
  <c r="V1048" i="1"/>
  <c r="W1048" i="1" s="1"/>
  <c r="V1049" i="1"/>
  <c r="W1049" i="1" s="1"/>
  <c r="V1051" i="1"/>
  <c r="W1051" i="1" s="1"/>
  <c r="V1050" i="1"/>
  <c r="W1050" i="1" s="1"/>
  <c r="V1045" i="1"/>
  <c r="W1045" i="1" s="1"/>
  <c r="V1047" i="1"/>
  <c r="W1047" i="1" s="1"/>
  <c r="V1046" i="1"/>
  <c r="W1046" i="1" s="1"/>
  <c r="V930" i="1"/>
  <c r="V934" i="1"/>
  <c r="W934" i="1" s="1"/>
  <c r="V932" i="1"/>
  <c r="W932" i="1" s="1"/>
  <c r="V931" i="1"/>
  <c r="W931" i="1" s="1"/>
  <c r="V929" i="1"/>
  <c r="V933" i="1"/>
  <c r="W933" i="1" s="1"/>
  <c r="V936" i="1"/>
  <c r="W936" i="1" s="1"/>
  <c r="V935" i="1"/>
  <c r="V2493" i="1"/>
  <c r="W2493" i="1" s="1"/>
  <c r="V2501" i="1"/>
  <c r="W2501" i="1" s="1"/>
  <c r="V2494" i="1"/>
  <c r="W2494" i="1" s="1"/>
  <c r="V2500" i="1"/>
  <c r="W2500" i="1" s="1"/>
  <c r="V2490" i="1"/>
  <c r="W2490" i="1" s="1"/>
  <c r="V2487" i="1"/>
  <c r="W2487" i="1" s="1"/>
  <c r="V2489" i="1"/>
  <c r="W2489" i="1" s="1"/>
  <c r="V2498" i="1"/>
  <c r="W2498" i="1" s="1"/>
  <c r="V2499" i="1"/>
  <c r="W2499" i="1" s="1"/>
  <c r="V2488" i="1"/>
  <c r="W2488" i="1" s="1"/>
  <c r="V2497" i="1"/>
  <c r="W2497" i="1" s="1"/>
  <c r="V2486" i="1"/>
  <c r="W2486" i="1" s="1"/>
  <c r="V2492" i="1"/>
  <c r="W2492" i="1" s="1"/>
  <c r="V2491" i="1"/>
  <c r="W2491" i="1" s="1"/>
  <c r="V2495" i="1"/>
  <c r="W2495" i="1" s="1"/>
  <c r="V2496" i="1"/>
  <c r="W2496" i="1" s="1"/>
  <c r="O581" i="33"/>
  <c r="O593" i="33"/>
  <c r="N332" i="33"/>
  <c r="N403" i="33" s="1"/>
  <c r="O583" i="33"/>
  <c r="O587" i="33"/>
  <c r="O724" i="33"/>
  <c r="N329" i="33"/>
  <c r="N400" i="33" s="1"/>
  <c r="N327" i="33"/>
  <c r="N398" i="33" s="1"/>
  <c r="O567" i="33"/>
  <c r="O563" i="33"/>
  <c r="N386" i="33"/>
  <c r="N456" i="33"/>
  <c r="N452" i="33"/>
  <c r="V1447" i="1"/>
  <c r="V1440" i="1"/>
  <c r="V1444" i="1"/>
  <c r="V1443" i="1"/>
  <c r="V1445" i="1"/>
  <c r="V1441" i="1"/>
  <c r="V1446" i="1"/>
  <c r="V1442" i="1"/>
  <c r="U34" i="1"/>
  <c r="N450" i="33"/>
  <c r="T157" i="1"/>
  <c r="T159" i="1"/>
  <c r="U41" i="1"/>
  <c r="T163" i="1"/>
  <c r="N379" i="33"/>
  <c r="N455" i="33"/>
  <c r="O694" i="33"/>
  <c r="T158" i="1"/>
  <c r="N451" i="33"/>
  <c r="U153" i="1"/>
  <c r="O331" i="33" s="1"/>
  <c r="O402" i="33" s="1"/>
  <c r="O689" i="33"/>
  <c r="U35" i="1"/>
  <c r="U36" i="1"/>
  <c r="U38" i="1"/>
  <c r="T164" i="1"/>
  <c r="N333" i="33"/>
  <c r="N404" i="33" s="1"/>
  <c r="N326" i="33"/>
  <c r="N397" i="33" s="1"/>
  <c r="N449" i="33"/>
  <c r="O688" i="33"/>
  <c r="V1374" i="1"/>
  <c r="V1372" i="1"/>
  <c r="V1378" i="1"/>
  <c r="W1378" i="1" s="1"/>
  <c r="V1367" i="1"/>
  <c r="V690" i="1"/>
  <c r="W690" i="1" s="1"/>
  <c r="V692" i="1"/>
  <c r="W692" i="1" s="1"/>
  <c r="V1726" i="1"/>
  <c r="W1726" i="1" s="1"/>
  <c r="V1728" i="1"/>
  <c r="W1728" i="1" s="1"/>
  <c r="V45" i="1"/>
  <c r="V49" i="1"/>
  <c r="V77" i="1"/>
  <c r="V81" i="1"/>
  <c r="V109" i="1"/>
  <c r="W109" i="1" s="1"/>
  <c r="V113" i="1"/>
  <c r="W113" i="1" s="1"/>
  <c r="V141" i="1"/>
  <c r="W141" i="1" s="1"/>
  <c r="V145" i="1"/>
  <c r="W145" i="1" s="1"/>
  <c r="V177" i="1"/>
  <c r="W177" i="1" s="1"/>
  <c r="V181" i="1"/>
  <c r="W181" i="1" s="1"/>
  <c r="V19" i="1"/>
  <c r="V23" i="1"/>
  <c r="V64" i="1"/>
  <c r="W64" i="1" s="1"/>
  <c r="V96" i="1"/>
  <c r="V128" i="1"/>
  <c r="W128" i="1" s="1"/>
  <c r="V51" i="1"/>
  <c r="V68" i="1"/>
  <c r="W68" i="1" s="1"/>
  <c r="V83" i="1"/>
  <c r="V100" i="1"/>
  <c r="V115" i="1"/>
  <c r="W115" i="1" s="1"/>
  <c r="V132" i="1"/>
  <c r="W132" i="1" s="1"/>
  <c r="V147" i="1"/>
  <c r="W147" i="1" s="1"/>
  <c r="V263" i="1"/>
  <c r="W263" i="1" s="1"/>
  <c r="V267" i="1"/>
  <c r="W267" i="1" s="1"/>
  <c r="V67" i="1"/>
  <c r="W67" i="1" s="1"/>
  <c r="V61" i="1"/>
  <c r="W61" i="1" s="1"/>
  <c r="V268" i="1"/>
  <c r="W268" i="1" s="1"/>
  <c r="V9" i="1"/>
  <c r="V86" i="1"/>
  <c r="V131" i="1"/>
  <c r="W131" i="1" s="1"/>
  <c r="V654" i="1"/>
  <c r="W654" i="1" s="1"/>
  <c r="V658" i="1"/>
  <c r="W658" i="1" s="1"/>
  <c r="V137" i="1"/>
  <c r="W137" i="1" s="1"/>
  <c r="V650" i="1"/>
  <c r="W650" i="1" s="1"/>
  <c r="V665" i="1"/>
  <c r="W665" i="1" s="1"/>
  <c r="V1157" i="1"/>
  <c r="V1161" i="1"/>
  <c r="V1189" i="1"/>
  <c r="V1193" i="1"/>
  <c r="V1491" i="1"/>
  <c r="W1491" i="1" s="1"/>
  <c r="V1495" i="1"/>
  <c r="W1495" i="1" s="1"/>
  <c r="V1523" i="1"/>
  <c r="W1523" i="1" s="1"/>
  <c r="V1527" i="1"/>
  <c r="W1527" i="1" s="1"/>
  <c r="V1573" i="1"/>
  <c r="W1573" i="1" s="1"/>
  <c r="V1577" i="1"/>
  <c r="W1577" i="1" s="1"/>
  <c r="V1621" i="1"/>
  <c r="W1621" i="1" s="1"/>
  <c r="V1625" i="1"/>
  <c r="W1625" i="1" s="1"/>
  <c r="V1688" i="1"/>
  <c r="V1692" i="1"/>
  <c r="V1181" i="1"/>
  <c r="W1181" i="1" s="1"/>
  <c r="V1185" i="1"/>
  <c r="W1185" i="1" s="1"/>
  <c r="V1237" i="1"/>
  <c r="W1237" i="1" s="1"/>
  <c r="V1241" i="1"/>
  <c r="W1241" i="1" s="1"/>
  <c r="V1483" i="1"/>
  <c r="W1483" i="1" s="1"/>
  <c r="V1487" i="1"/>
  <c r="W1487" i="1" s="1"/>
  <c r="V649" i="1"/>
  <c r="W649" i="1" s="1"/>
  <c r="V666" i="1"/>
  <c r="W666" i="1" s="1"/>
  <c r="V993" i="1"/>
  <c r="V1031" i="1"/>
  <c r="W1031" i="1" s="1"/>
  <c r="V1035" i="1"/>
  <c r="W1035" i="1" s="1"/>
  <c r="V1056" i="1"/>
  <c r="W1056" i="1" s="1"/>
  <c r="V1172" i="1"/>
  <c r="W1172" i="1" s="1"/>
  <c r="V1176" i="1"/>
  <c r="W1176" i="1" s="1"/>
  <c r="V1204" i="1"/>
  <c r="W1204" i="1" s="1"/>
  <c r="V1224" i="1"/>
  <c r="W1224" i="1" s="1"/>
  <c r="V1475" i="1"/>
  <c r="W1475" i="1" s="1"/>
  <c r="V1479" i="1"/>
  <c r="W1479" i="1" s="1"/>
  <c r="V1507" i="1"/>
  <c r="W1507" i="1" s="1"/>
  <c r="V1511" i="1"/>
  <c r="W1511" i="1" s="1"/>
  <c r="V1515" i="1"/>
  <c r="W1515" i="1" s="1"/>
  <c r="V1519" i="1"/>
  <c r="W1519" i="1" s="1"/>
  <c r="V1639" i="1"/>
  <c r="W1639" i="1" s="1"/>
  <c r="V1674" i="1"/>
  <c r="W1674" i="1" s="1"/>
  <c r="V1682" i="1"/>
  <c r="W1682" i="1" s="1"/>
  <c r="V1167" i="1"/>
  <c r="W1167" i="1" s="1"/>
  <c r="V1199" i="1"/>
  <c r="W1199" i="1" s="1"/>
  <c r="V1568" i="1"/>
  <c r="V1618" i="1"/>
  <c r="W1618" i="1" s="1"/>
  <c r="V1635" i="1"/>
  <c r="W1635" i="1" s="1"/>
  <c r="V1716" i="1"/>
  <c r="P727" i="33" s="1"/>
  <c r="V1498" i="1"/>
  <c r="W1498" i="1" s="1"/>
  <c r="V1502" i="1"/>
  <c r="W1502" i="1" s="1"/>
  <c r="V1615" i="1"/>
  <c r="W1615" i="1" s="1"/>
  <c r="V1715" i="1"/>
  <c r="V1679" i="1"/>
  <c r="W1679" i="1" s="1"/>
  <c r="V1164" i="1"/>
  <c r="V1681" i="1"/>
  <c r="W1681" i="1" s="1"/>
  <c r="V2826" i="1"/>
  <c r="W2826" i="1" s="1"/>
  <c r="V3696" i="1"/>
  <c r="W3696" i="1" s="1"/>
  <c r="V3700" i="1"/>
  <c r="W3700" i="1" s="1"/>
  <c r="V1202" i="1"/>
  <c r="W1202" i="1" s="1"/>
  <c r="V3702" i="1"/>
  <c r="W3702" i="1" s="1"/>
  <c r="V4408" i="1"/>
  <c r="W4408" i="1" s="1"/>
  <c r="V4409" i="1"/>
  <c r="W4409" i="1" s="1"/>
  <c r="V4495" i="1"/>
  <c r="W4495" i="1" s="1"/>
  <c r="V4485" i="1"/>
  <c r="V4407" i="1"/>
  <c r="W4407" i="1" s="1"/>
  <c r="V2825" i="1"/>
  <c r="W2825" i="1" s="1"/>
  <c r="V4490" i="1"/>
  <c r="W4490" i="1" s="1"/>
  <c r="V1675" i="1"/>
  <c r="W1675" i="1" s="1"/>
  <c r="V84" i="1"/>
  <c r="V116" i="1"/>
  <c r="W116" i="1" s="1"/>
  <c r="V1567" i="1"/>
  <c r="V11" i="1"/>
  <c r="V133" i="1"/>
  <c r="W133" i="1" s="1"/>
  <c r="V1719" i="1"/>
  <c r="V118" i="1"/>
  <c r="W118" i="1" s="1"/>
  <c r="V1381" i="1"/>
  <c r="W1381" i="1" s="1"/>
  <c r="V1369" i="1"/>
  <c r="V694" i="1"/>
  <c r="W694" i="1" s="1"/>
  <c r="V688" i="1"/>
  <c r="W688" i="1" s="1"/>
  <c r="V701" i="1"/>
  <c r="V1725" i="1"/>
  <c r="W1725" i="1" s="1"/>
  <c r="V1727" i="1"/>
  <c r="W1727" i="1" s="1"/>
  <c r="V46" i="1"/>
  <c r="V78" i="1"/>
  <c r="V82" i="1"/>
  <c r="V114" i="1"/>
  <c r="W114" i="1" s="1"/>
  <c r="V142" i="1"/>
  <c r="W142" i="1" s="1"/>
  <c r="V178" i="1"/>
  <c r="W178" i="1" s="1"/>
  <c r="V182" i="1"/>
  <c r="W182" i="1" s="1"/>
  <c r="X4" i="1"/>
  <c r="V20" i="1"/>
  <c r="V66" i="1"/>
  <c r="W66" i="1" s="1"/>
  <c r="V98" i="1"/>
  <c r="V70" i="1"/>
  <c r="W70" i="1" s="1"/>
  <c r="V102" i="1"/>
  <c r="V117" i="1"/>
  <c r="W117" i="1" s="1"/>
  <c r="V264" i="1"/>
  <c r="W264" i="1" s="1"/>
  <c r="V93" i="1"/>
  <c r="V73" i="1"/>
  <c r="W73" i="1" s="1"/>
  <c r="V91" i="1"/>
  <c r="V8" i="1"/>
  <c r="V655" i="1"/>
  <c r="W655" i="1" s="1"/>
  <c r="V59" i="1"/>
  <c r="W59" i="1" s="1"/>
  <c r="V644" i="1"/>
  <c r="W644" i="1" s="1"/>
  <c r="V990" i="1"/>
  <c r="V1158" i="1"/>
  <c r="V1190" i="1"/>
  <c r="V1194" i="1"/>
  <c r="V1496" i="1"/>
  <c r="W1496" i="1" s="1"/>
  <c r="V1524" i="1"/>
  <c r="W1524" i="1" s="1"/>
  <c r="V1574" i="1"/>
  <c r="W1574" i="1" s="1"/>
  <c r="V1578" i="1"/>
  <c r="W1578" i="1" s="1"/>
  <c r="V1626" i="1"/>
  <c r="W1626" i="1" s="1"/>
  <c r="V1689" i="1"/>
  <c r="V1182" i="1"/>
  <c r="W1182" i="1" s="1"/>
  <c r="V1186" i="1"/>
  <c r="W1186" i="1" s="1"/>
  <c r="V1242" i="1"/>
  <c r="W1242" i="1" s="1"/>
  <c r="V1488" i="1"/>
  <c r="W1488" i="1" s="1"/>
  <c r="V995" i="1"/>
  <c r="V1053" i="1"/>
  <c r="W1053" i="1" s="1"/>
  <c r="V1057" i="1"/>
  <c r="W1057" i="1" s="1"/>
  <c r="V1177" i="1"/>
  <c r="W1177" i="1" s="1"/>
  <c r="V1221" i="1"/>
  <c r="W1221" i="1" s="1"/>
  <c r="V1476" i="1"/>
  <c r="W1476" i="1" s="1"/>
  <c r="V1480" i="1"/>
  <c r="W1480" i="1" s="1"/>
  <c r="V1512" i="1"/>
  <c r="W1512" i="1" s="1"/>
  <c r="V1516" i="1"/>
  <c r="W1516" i="1" s="1"/>
  <c r="V1641" i="1"/>
  <c r="W1641" i="1" s="1"/>
  <c r="V1684" i="1"/>
  <c r="W1684" i="1" s="1"/>
  <c r="V1169" i="1"/>
  <c r="W1169" i="1" s="1"/>
  <c r="V1201" i="1"/>
  <c r="W1201" i="1" s="1"/>
  <c r="V1629" i="1"/>
  <c r="W1629" i="1" s="1"/>
  <c r="V1644" i="1"/>
  <c r="W1644" i="1" s="1"/>
  <c r="V1499" i="1"/>
  <c r="W1499" i="1" s="1"/>
  <c r="V1630" i="1"/>
  <c r="W1630" i="1" s="1"/>
  <c r="V1200" i="1"/>
  <c r="W1200" i="1" s="1"/>
  <c r="V2828" i="1"/>
  <c r="W2828" i="1" s="1"/>
  <c r="V3701" i="1"/>
  <c r="W3701" i="1" s="1"/>
  <c r="V4402" i="1"/>
  <c r="W4402" i="1" s="1"/>
  <c r="V4482" i="1"/>
  <c r="V1168" i="1"/>
  <c r="W1168" i="1" s="1"/>
  <c r="V1569" i="1"/>
  <c r="V4492" i="1"/>
  <c r="W4492" i="1" s="1"/>
  <c r="V4483" i="1"/>
  <c r="V1685" i="1"/>
  <c r="W1685" i="1" s="1"/>
  <c r="V2827" i="1"/>
  <c r="W2827" i="1" s="1"/>
  <c r="V103" i="1"/>
  <c r="V1640" i="1"/>
  <c r="W1640" i="1" s="1"/>
  <c r="V101" i="1"/>
  <c r="V1380" i="1"/>
  <c r="W1380" i="1" s="1"/>
  <c r="V1382" i="1"/>
  <c r="V1371" i="1"/>
  <c r="V691" i="1"/>
  <c r="W691" i="1" s="1"/>
  <c r="V693" i="1"/>
  <c r="W693" i="1" s="1"/>
  <c r="V50" i="1"/>
  <c r="V110" i="1"/>
  <c r="W110" i="1" s="1"/>
  <c r="V146" i="1"/>
  <c r="W146" i="1" s="1"/>
  <c r="V24" i="1"/>
  <c r="V130" i="1"/>
  <c r="W130" i="1" s="1"/>
  <c r="V53" i="1"/>
  <c r="W53" i="1" s="1"/>
  <c r="V85" i="1"/>
  <c r="V134" i="1"/>
  <c r="W134" i="1" s="1"/>
  <c r="V52" i="1"/>
  <c r="W52" i="1" s="1"/>
  <c r="V14" i="1"/>
  <c r="V651" i="1"/>
  <c r="W651" i="1" s="1"/>
  <c r="V659" i="1"/>
  <c r="W659" i="1" s="1"/>
  <c r="V1162" i="1"/>
  <c r="V1492" i="1"/>
  <c r="W1492" i="1" s="1"/>
  <c r="V1528" i="1"/>
  <c r="W1528" i="1" s="1"/>
  <c r="V1622" i="1"/>
  <c r="W1622" i="1" s="1"/>
  <c r="V1693" i="1"/>
  <c r="V1036" i="1"/>
  <c r="W1036" i="1" s="1"/>
  <c r="V1238" i="1"/>
  <c r="W1238" i="1" s="1"/>
  <c r="V1484" i="1"/>
  <c r="W1484" i="1" s="1"/>
  <c r="V660" i="1"/>
  <c r="W660" i="1" s="1"/>
  <c r="V1032" i="1"/>
  <c r="W1032" i="1" s="1"/>
  <c r="V1173" i="1"/>
  <c r="W1173" i="1" s="1"/>
  <c r="V1225" i="1"/>
  <c r="W1225" i="1" s="1"/>
  <c r="V1508" i="1"/>
  <c r="W1508" i="1" s="1"/>
  <c r="V1520" i="1"/>
  <c r="W1520" i="1" s="1"/>
  <c r="V1676" i="1"/>
  <c r="W1676" i="1" s="1"/>
  <c r="V1570" i="1"/>
  <c r="V1718" i="1"/>
  <c r="V1503" i="1"/>
  <c r="W1503" i="1" s="1"/>
  <c r="V3697" i="1"/>
  <c r="W3697" i="1" s="1"/>
  <c r="V2831" i="1"/>
  <c r="W2831" i="1" s="1"/>
  <c r="V1580" i="1"/>
  <c r="W1580" i="1" s="1"/>
  <c r="V4489" i="1"/>
  <c r="W4489" i="1" s="1"/>
  <c r="V2829" i="1"/>
  <c r="W2829" i="1" s="1"/>
  <c r="V4481" i="1"/>
  <c r="V1632" i="1"/>
  <c r="W1632" i="1" s="1"/>
  <c r="V12" i="1"/>
  <c r="V125" i="1"/>
  <c r="W125" i="1" s="1"/>
  <c r="V1370" i="1"/>
  <c r="V1379" i="1"/>
  <c r="V1373" i="1"/>
  <c r="V1368" i="1"/>
  <c r="V1376" i="1"/>
  <c r="V1375" i="1"/>
  <c r="W1375" i="1" s="1"/>
  <c r="V1377" i="1"/>
  <c r="V697" i="1"/>
  <c r="V696" i="1"/>
  <c r="V687" i="1"/>
  <c r="W687" i="1" s="1"/>
  <c r="V699" i="1"/>
  <c r="V1723" i="1"/>
  <c r="W1723" i="1" s="1"/>
  <c r="V1724" i="1"/>
  <c r="W1724" i="1" s="1"/>
  <c r="V25" i="1"/>
  <c r="V44" i="1"/>
  <c r="V48" i="1"/>
  <c r="V76" i="1"/>
  <c r="V80" i="1"/>
  <c r="V108" i="1"/>
  <c r="W108" i="1" s="1"/>
  <c r="V112" i="1"/>
  <c r="W112" i="1" s="1"/>
  <c r="V140" i="1"/>
  <c r="W140" i="1" s="1"/>
  <c r="V144" i="1"/>
  <c r="W144" i="1" s="1"/>
  <c r="V176" i="1"/>
  <c r="W176" i="1" s="1"/>
  <c r="V180" i="1"/>
  <c r="W180" i="1" s="1"/>
  <c r="V18" i="1"/>
  <c r="V22" i="1"/>
  <c r="V62" i="1"/>
  <c r="W62" i="1" s="1"/>
  <c r="V94" i="1"/>
  <c r="V126" i="1"/>
  <c r="W126" i="1" s="1"/>
  <c r="V57" i="1"/>
  <c r="W57" i="1" s="1"/>
  <c r="V74" i="1"/>
  <c r="W74" i="1" s="1"/>
  <c r="V89" i="1"/>
  <c r="V106" i="1"/>
  <c r="V121" i="1"/>
  <c r="W121" i="1" s="1"/>
  <c r="V138" i="1"/>
  <c r="W138" i="1" s="1"/>
  <c r="V262" i="1"/>
  <c r="W262" i="1" s="1"/>
  <c r="V266" i="1"/>
  <c r="W266" i="1" s="1"/>
  <c r="V58" i="1"/>
  <c r="W58" i="1" s="1"/>
  <c r="V120" i="1"/>
  <c r="W120" i="1" s="1"/>
  <c r="V123" i="1"/>
  <c r="W123" i="1" s="1"/>
  <c r="V71" i="1"/>
  <c r="W71" i="1" s="1"/>
  <c r="V122" i="1"/>
  <c r="W122" i="1" s="1"/>
  <c r="V99" i="1"/>
  <c r="V653" i="1"/>
  <c r="W653" i="1" s="1"/>
  <c r="V657" i="1"/>
  <c r="W657" i="1" s="1"/>
  <c r="V648" i="1"/>
  <c r="W648" i="1" s="1"/>
  <c r="V663" i="1"/>
  <c r="W663" i="1" s="1"/>
  <c r="V994" i="1"/>
  <c r="V1160" i="1"/>
  <c r="V1188" i="1"/>
  <c r="W1188" i="1" s="1"/>
  <c r="V1192" i="1"/>
  <c r="V1244" i="1"/>
  <c r="W1244" i="1" s="1"/>
  <c r="V1490" i="1"/>
  <c r="W1490" i="1" s="1"/>
  <c r="V1494" i="1"/>
  <c r="W1494" i="1" s="1"/>
  <c r="V1522" i="1"/>
  <c r="W1522" i="1" s="1"/>
  <c r="V1526" i="1"/>
  <c r="W1526" i="1" s="1"/>
  <c r="V1572" i="1"/>
  <c r="V1576" i="1"/>
  <c r="W1576" i="1" s="1"/>
  <c r="V1620" i="1"/>
  <c r="W1620" i="1" s="1"/>
  <c r="V1624" i="1"/>
  <c r="W1624" i="1" s="1"/>
  <c r="V1687" i="1"/>
  <c r="W1687" i="1" s="1"/>
  <c r="V1691" i="1"/>
  <c r="V1180" i="1"/>
  <c r="W1180" i="1" s="1"/>
  <c r="V1184" i="1"/>
  <c r="W1184" i="1" s="1"/>
  <c r="V1228" i="1"/>
  <c r="W1228" i="1" s="1"/>
  <c r="V1240" i="1"/>
  <c r="W1240" i="1" s="1"/>
  <c r="V1482" i="1"/>
  <c r="W1482" i="1" s="1"/>
  <c r="V1486" i="1"/>
  <c r="W1486" i="1" s="1"/>
  <c r="V90" i="1"/>
  <c r="V647" i="1"/>
  <c r="W647" i="1" s="1"/>
  <c r="V664" i="1"/>
  <c r="W664" i="1" s="1"/>
  <c r="V991" i="1"/>
  <c r="V1030" i="1"/>
  <c r="W1030" i="1" s="1"/>
  <c r="V1034" i="1"/>
  <c r="W1034" i="1" s="1"/>
  <c r="V1055" i="1"/>
  <c r="W1055" i="1" s="1"/>
  <c r="V1059" i="1"/>
  <c r="W1059" i="1" s="1"/>
  <c r="V1175" i="1"/>
  <c r="W1175" i="1" s="1"/>
  <c r="V695" i="1"/>
  <c r="V698" i="1"/>
  <c r="V75" i="1"/>
  <c r="W75" i="1" s="1"/>
  <c r="V139" i="1"/>
  <c r="W139" i="1" s="1"/>
  <c r="V60" i="1"/>
  <c r="W60" i="1" s="1"/>
  <c r="V87" i="1"/>
  <c r="V261" i="1"/>
  <c r="W261" i="1" s="1"/>
  <c r="V88" i="1"/>
  <c r="P565" i="33" s="1"/>
  <c r="V97" i="1"/>
  <c r="V65" i="1"/>
  <c r="W65" i="1" s="1"/>
  <c r="V661" i="1"/>
  <c r="W661" i="1" s="1"/>
  <c r="V1191" i="1"/>
  <c r="W1191" i="1" s="1"/>
  <c r="V1493" i="1"/>
  <c r="W1493" i="1" s="1"/>
  <c r="V1575" i="1"/>
  <c r="W1575" i="1" s="1"/>
  <c r="V1690" i="1"/>
  <c r="V1183" i="1"/>
  <c r="W1183" i="1" s="1"/>
  <c r="V1485" i="1"/>
  <c r="W1485" i="1" s="1"/>
  <c r="V989" i="1"/>
  <c r="V1058" i="1"/>
  <c r="W1058" i="1" s="1"/>
  <c r="V1222" i="1"/>
  <c r="W1222" i="1" s="1"/>
  <c r="V1477" i="1"/>
  <c r="W1477" i="1" s="1"/>
  <c r="V1509" i="1"/>
  <c r="W1509" i="1" s="1"/>
  <c r="V1517" i="1"/>
  <c r="W1517" i="1" s="1"/>
  <c r="V1643" i="1"/>
  <c r="W1643" i="1" s="1"/>
  <c r="V1686" i="1"/>
  <c r="W1686" i="1" s="1"/>
  <c r="V1203" i="1"/>
  <c r="W1203" i="1" s="1"/>
  <c r="V1631" i="1"/>
  <c r="W1631" i="1" s="1"/>
  <c r="V1500" i="1"/>
  <c r="W1500" i="1" s="1"/>
  <c r="V1636" i="1"/>
  <c r="W1636" i="1" s="1"/>
  <c r="V2830" i="1"/>
  <c r="W2830" i="1" s="1"/>
  <c r="V3698" i="1"/>
  <c r="W3698" i="1" s="1"/>
  <c r="V1170" i="1"/>
  <c r="W1170" i="1" s="1"/>
  <c r="V1642" i="1"/>
  <c r="W1642" i="1" s="1"/>
  <c r="V4404" i="1"/>
  <c r="W4404" i="1" s="1"/>
  <c r="V4491" i="1"/>
  <c r="W4491" i="1" s="1"/>
  <c r="V1565" i="1"/>
  <c r="V4494" i="1"/>
  <c r="W4494" i="1" s="1"/>
  <c r="V1617" i="1"/>
  <c r="W1617" i="1" s="1"/>
  <c r="V69" i="1"/>
  <c r="W69" i="1" s="1"/>
  <c r="V63" i="1"/>
  <c r="W63" i="1" s="1"/>
  <c r="V79" i="1"/>
  <c r="V265" i="1"/>
  <c r="W265" i="1" s="1"/>
  <c r="V54" i="1"/>
  <c r="W54" i="1" s="1"/>
  <c r="V992" i="1"/>
  <c r="V1497" i="1"/>
  <c r="W1497" i="1" s="1"/>
  <c r="V1694" i="1"/>
  <c r="V1489" i="1"/>
  <c r="W1489" i="1" s="1"/>
  <c r="V1174" i="1"/>
  <c r="W1174" i="1" s="1"/>
  <c r="V1478" i="1"/>
  <c r="W1478" i="1" s="1"/>
  <c r="V1518" i="1"/>
  <c r="W1518" i="1" s="1"/>
  <c r="V1720" i="1"/>
  <c r="V1165" i="1"/>
  <c r="W1165" i="1" s="1"/>
  <c r="V1633" i="1"/>
  <c r="W1633" i="1" s="1"/>
  <c r="V1501" i="1"/>
  <c r="W1501" i="1" s="1"/>
  <c r="V4493" i="1"/>
  <c r="W4493" i="1" s="1"/>
  <c r="V702" i="1"/>
  <c r="V47" i="1"/>
  <c r="V21" i="1"/>
  <c r="V105" i="1"/>
  <c r="V646" i="1"/>
  <c r="W646" i="1" s="1"/>
  <c r="V1529" i="1"/>
  <c r="W1529" i="1" s="1"/>
  <c r="V662" i="1"/>
  <c r="W662" i="1" s="1"/>
  <c r="V1227" i="1"/>
  <c r="W1227" i="1" s="1"/>
  <c r="V1680" i="1"/>
  <c r="W1680" i="1" s="1"/>
  <c r="V1616" i="1"/>
  <c r="W1616" i="1" s="1"/>
  <c r="V996" i="1"/>
  <c r="V4486" i="1"/>
  <c r="V129" i="1"/>
  <c r="W129" i="1" s="1"/>
  <c r="V135" i="1"/>
  <c r="W135" i="1" s="1"/>
  <c r="V689" i="1"/>
  <c r="W689" i="1" s="1"/>
  <c r="V143" i="1"/>
  <c r="W143" i="1" s="1"/>
  <c r="V92" i="1"/>
  <c r="V104" i="1"/>
  <c r="V1195" i="1"/>
  <c r="V1579" i="1"/>
  <c r="W1579" i="1" s="1"/>
  <c r="V1187" i="1"/>
  <c r="W1187" i="1" s="1"/>
  <c r="V1029" i="1"/>
  <c r="W1029" i="1" s="1"/>
  <c r="V1223" i="1"/>
  <c r="W1223" i="1" s="1"/>
  <c r="V1510" i="1"/>
  <c r="W1510" i="1" s="1"/>
  <c r="V1672" i="1"/>
  <c r="W1672" i="1" s="1"/>
  <c r="V1566" i="1"/>
  <c r="V1683" i="1"/>
  <c r="W1683" i="1" s="1"/>
  <c r="V1628" i="1"/>
  <c r="W1628" i="1" s="1"/>
  <c r="V3699" i="1"/>
  <c r="W3699" i="1" s="1"/>
  <c r="V1198" i="1"/>
  <c r="W1198" i="1" s="1"/>
  <c r="V1677" i="1"/>
  <c r="W1677" i="1" s="1"/>
  <c r="V4406" i="1"/>
  <c r="W4406" i="1" s="1"/>
  <c r="V1196" i="1"/>
  <c r="W1196" i="1" s="1"/>
  <c r="V4403" i="1"/>
  <c r="W4403" i="1" s="1"/>
  <c r="V127" i="1"/>
  <c r="W127" i="1" s="1"/>
  <c r="V1619" i="1"/>
  <c r="W1619" i="1" s="1"/>
  <c r="V1717" i="1"/>
  <c r="V111" i="1"/>
  <c r="W111" i="1" s="1"/>
  <c r="V72" i="1"/>
  <c r="W72" i="1" s="1"/>
  <c r="V656" i="1"/>
  <c r="W656" i="1" s="1"/>
  <c r="V1060" i="1"/>
  <c r="W1060" i="1" s="1"/>
  <c r="V1179" i="1"/>
  <c r="W1179" i="1" s="1"/>
  <c r="V1514" i="1"/>
  <c r="W1514" i="1" s="1"/>
  <c r="V1197" i="1"/>
  <c r="W1197" i="1" s="1"/>
  <c r="V1505" i="1"/>
  <c r="W1505" i="1" s="1"/>
  <c r="V1530" i="1"/>
  <c r="W1530" i="1" s="1"/>
  <c r="V3695" i="1"/>
  <c r="W3695" i="1" s="1"/>
  <c r="V1713" i="1"/>
  <c r="V1638" i="1"/>
  <c r="W1638" i="1" s="1"/>
  <c r="V1729" i="1"/>
  <c r="W1729" i="1" s="1"/>
  <c r="V107" i="1"/>
  <c r="V175" i="1"/>
  <c r="W175" i="1" s="1"/>
  <c r="V15" i="1"/>
  <c r="V124" i="1"/>
  <c r="W124" i="1" s="1"/>
  <c r="V55" i="1"/>
  <c r="W55" i="1" s="1"/>
  <c r="V119" i="1"/>
  <c r="W119" i="1" s="1"/>
  <c r="V13" i="1"/>
  <c r="V652" i="1"/>
  <c r="W652" i="1" s="1"/>
  <c r="V1159" i="1"/>
  <c r="V1525" i="1"/>
  <c r="W1525" i="1" s="1"/>
  <c r="V1623" i="1"/>
  <c r="W1623" i="1" s="1"/>
  <c r="V1239" i="1"/>
  <c r="W1239" i="1" s="1"/>
  <c r="V645" i="1"/>
  <c r="W645" i="1" s="1"/>
  <c r="V1033" i="1"/>
  <c r="W1033" i="1" s="1"/>
  <c r="V1178" i="1"/>
  <c r="W1178" i="1" s="1"/>
  <c r="V1226" i="1"/>
  <c r="W1226" i="1" s="1"/>
  <c r="V1481" i="1"/>
  <c r="W1481" i="1" s="1"/>
  <c r="V1513" i="1"/>
  <c r="W1513" i="1" s="1"/>
  <c r="V1521" i="1"/>
  <c r="W1521" i="1" s="1"/>
  <c r="V1678" i="1"/>
  <c r="W1678" i="1" s="1"/>
  <c r="V1171" i="1"/>
  <c r="W1171" i="1" s="1"/>
  <c r="V1614" i="1"/>
  <c r="W1614" i="1" s="1"/>
  <c r="V1695" i="1"/>
  <c r="V667" i="1"/>
  <c r="W667" i="1" s="1"/>
  <c r="V1504" i="1"/>
  <c r="W1504" i="1" s="1"/>
  <c r="V4496" i="1"/>
  <c r="W4496" i="1" s="1"/>
  <c r="V4484" i="1"/>
  <c r="V1613" i="1"/>
  <c r="W1613" i="1" s="1"/>
  <c r="V4487" i="1"/>
  <c r="V1673" i="1"/>
  <c r="W1673" i="1" s="1"/>
  <c r="V1634" i="1"/>
  <c r="W1634" i="1" s="1"/>
  <c r="V10" i="1"/>
  <c r="V95" i="1"/>
  <c r="V700" i="1"/>
  <c r="V1722" i="1"/>
  <c r="W1722" i="1" s="1"/>
  <c r="V179" i="1"/>
  <c r="W179" i="1" s="1"/>
  <c r="V136" i="1"/>
  <c r="W136" i="1" s="1"/>
  <c r="V56" i="1"/>
  <c r="W56" i="1" s="1"/>
  <c r="V1163" i="1"/>
  <c r="V1627" i="1"/>
  <c r="W1627" i="1" s="1"/>
  <c r="V1243" i="1"/>
  <c r="W1243" i="1" s="1"/>
  <c r="V1054" i="1"/>
  <c r="W1054" i="1" s="1"/>
  <c r="V1506" i="1"/>
  <c r="W1506" i="1" s="1"/>
  <c r="V1637" i="1"/>
  <c r="W1637" i="1" s="1"/>
  <c r="V1714" i="1"/>
  <c r="V2824" i="1"/>
  <c r="W2824" i="1" s="1"/>
  <c r="V1166" i="1"/>
  <c r="W1166" i="1" s="1"/>
  <c r="V4405" i="1"/>
  <c r="W4405" i="1" s="1"/>
  <c r="V4488" i="1"/>
  <c r="V1571" i="1"/>
  <c r="U148" i="1"/>
  <c r="O691" i="33"/>
  <c r="O690" i="33"/>
  <c r="O695" i="33"/>
  <c r="U39" i="1"/>
  <c r="O314" i="33" s="1"/>
  <c r="U152" i="1"/>
  <c r="U40" i="1"/>
  <c r="O315" i="33" s="1"/>
  <c r="U149" i="1"/>
  <c r="U150" i="1"/>
  <c r="O693" i="33"/>
  <c r="N453" i="33"/>
  <c r="N330" i="33"/>
  <c r="N401" i="33" s="1"/>
  <c r="U154" i="1"/>
  <c r="N382" i="33"/>
  <c r="T160" i="1"/>
  <c r="T162" i="1"/>
  <c r="N454" i="33"/>
  <c r="N331" i="33"/>
  <c r="N402" i="33" s="1"/>
  <c r="U151" i="1"/>
  <c r="N383" i="33"/>
  <c r="T161" i="1"/>
  <c r="O692" i="33"/>
  <c r="U155" i="1"/>
  <c r="U37" i="1"/>
  <c r="O312" i="33" s="1"/>
  <c r="X900" i="1" l="1"/>
  <c r="X901" i="1"/>
  <c r="X898" i="1"/>
  <c r="X903" i="1"/>
  <c r="X899" i="1"/>
  <c r="X897" i="1"/>
  <c r="X896" i="1"/>
  <c r="X902" i="1"/>
  <c r="X854" i="1"/>
  <c r="X827" i="1"/>
  <c r="W1565" i="1"/>
  <c r="W1571" i="1"/>
  <c r="W1572" i="1"/>
  <c r="W1568" i="1"/>
  <c r="W1566" i="1"/>
  <c r="W1569" i="1"/>
  <c r="W1570" i="1"/>
  <c r="W1567" i="1"/>
  <c r="W996" i="1"/>
  <c r="W995" i="1"/>
  <c r="W992" i="1"/>
  <c r="W991" i="1"/>
  <c r="W994" i="1"/>
  <c r="W990" i="1"/>
  <c r="W993" i="1"/>
  <c r="W989" i="1"/>
  <c r="O316" i="33"/>
  <c r="O386" i="33" s="1"/>
  <c r="O309" i="33"/>
  <c r="O379" i="33" s="1"/>
  <c r="O313" i="33"/>
  <c r="O383" i="33" s="1"/>
  <c r="O311" i="33"/>
  <c r="O381" i="33" s="1"/>
  <c r="O310" i="33"/>
  <c r="O380" i="33" s="1"/>
  <c r="X33" i="1"/>
  <c r="X28" i="1"/>
  <c r="X26" i="1"/>
  <c r="X30" i="1"/>
  <c r="X32" i="1"/>
  <c r="X27" i="1"/>
  <c r="X31" i="1"/>
  <c r="X29" i="1"/>
  <c r="W4486" i="1"/>
  <c r="P780" i="33"/>
  <c r="W4482" i="1"/>
  <c r="P776" i="33"/>
  <c r="W4487" i="1"/>
  <c r="P781" i="33"/>
  <c r="W4483" i="1"/>
  <c r="P777" i="33"/>
  <c r="W4488" i="1"/>
  <c r="P782" i="33"/>
  <c r="W4484" i="1"/>
  <c r="P778" i="33"/>
  <c r="W4485" i="1"/>
  <c r="P779" i="33"/>
  <c r="W4481" i="1"/>
  <c r="P775" i="33"/>
  <c r="X1028" i="1"/>
  <c r="X1027" i="1"/>
  <c r="X1025" i="1"/>
  <c r="X1026" i="1"/>
  <c r="X1021" i="1"/>
  <c r="X1023" i="1"/>
  <c r="X1024" i="1"/>
  <c r="X1022" i="1"/>
  <c r="W701" i="1"/>
  <c r="W709" i="1" s="1"/>
  <c r="V709" i="1"/>
  <c r="W702" i="1"/>
  <c r="W710" i="1" s="1"/>
  <c r="V710" i="1"/>
  <c r="W696" i="1"/>
  <c r="W704" i="1" s="1"/>
  <c r="V704" i="1"/>
  <c r="W700" i="1"/>
  <c r="W708" i="1" s="1"/>
  <c r="V708" i="1"/>
  <c r="W698" i="1"/>
  <c r="W706" i="1" s="1"/>
  <c r="V706" i="1"/>
  <c r="W699" i="1"/>
  <c r="W707" i="1" s="1"/>
  <c r="V707" i="1"/>
  <c r="W697" i="1"/>
  <c r="W705" i="1" s="1"/>
  <c r="V705" i="1"/>
  <c r="W695" i="1"/>
  <c r="W703" i="1" s="1"/>
  <c r="V703" i="1"/>
  <c r="W952" i="1"/>
  <c r="W960" i="1" s="1"/>
  <c r="V960" i="1"/>
  <c r="W950" i="1"/>
  <c r="W958" i="1" s="1"/>
  <c r="V958" i="1"/>
  <c r="W949" i="1"/>
  <c r="W957" i="1" s="1"/>
  <c r="V957" i="1"/>
  <c r="W951" i="1"/>
  <c r="W959" i="1" s="1"/>
  <c r="V959" i="1"/>
  <c r="W947" i="1"/>
  <c r="W955" i="1" s="1"/>
  <c r="V955" i="1"/>
  <c r="W948" i="1"/>
  <c r="W956" i="1" s="1"/>
  <c r="V956" i="1"/>
  <c r="W946" i="1"/>
  <c r="W954" i="1" s="1"/>
  <c r="V954" i="1"/>
  <c r="W1157" i="1"/>
  <c r="W1444" i="1"/>
  <c r="W1441" i="1"/>
  <c r="W1445" i="1"/>
  <c r="X1423" i="1"/>
  <c r="X1414" i="1"/>
  <c r="X1421" i="1"/>
  <c r="X1419" i="1"/>
  <c r="X1417" i="1"/>
  <c r="X1415" i="1"/>
  <c r="X1411" i="1"/>
  <c r="X1412" i="1"/>
  <c r="X1418" i="1"/>
  <c r="X1409" i="1"/>
  <c r="X1435" i="1"/>
  <c r="X1431" i="1"/>
  <c r="X1420" i="1"/>
  <c r="X1413" i="1"/>
  <c r="X1436" i="1"/>
  <c r="X1432" i="1"/>
  <c r="X1422" i="1"/>
  <c r="X1439" i="1"/>
  <c r="X1437" i="1"/>
  <c r="X1433" i="1"/>
  <c r="X1416" i="1"/>
  <c r="X1407" i="1"/>
  <c r="X1438" i="1"/>
  <c r="X1434" i="1"/>
  <c r="X1429" i="1"/>
  <c r="X1427" i="1"/>
  <c r="X1425" i="1"/>
  <c r="X1424" i="1"/>
  <c r="X1405" i="1"/>
  <c r="X1403" i="1"/>
  <c r="X1400" i="1"/>
  <c r="X1404" i="1"/>
  <c r="X1428" i="1"/>
  <c r="X1408" i="1"/>
  <c r="X1406" i="1"/>
  <c r="X1410" i="1"/>
  <c r="X1426" i="1"/>
  <c r="X1430" i="1"/>
  <c r="X1402" i="1"/>
  <c r="X1401" i="1"/>
  <c r="X1318" i="1"/>
  <c r="X1302" i="1"/>
  <c r="X1317" i="1"/>
  <c r="X1313" i="1"/>
  <c r="X1342" i="1"/>
  <c r="X1315" i="1"/>
  <c r="X1311" i="1"/>
  <c r="X1316" i="1"/>
  <c r="X1314" i="1"/>
  <c r="X1312" i="1"/>
  <c r="X1310" i="1"/>
  <c r="X1296" i="1"/>
  <c r="X1334" i="1"/>
  <c r="X1297" i="1"/>
  <c r="X1295" i="1"/>
  <c r="X1350" i="1"/>
  <c r="X1341" i="1"/>
  <c r="X1326" i="1"/>
  <c r="X1365" i="1"/>
  <c r="X1364" i="1"/>
  <c r="X1363" i="1"/>
  <c r="X1362" i="1"/>
  <c r="X1361" i="1"/>
  <c r="X1360" i="1"/>
  <c r="X1359" i="1"/>
  <c r="X1358" i="1"/>
  <c r="X1340" i="1"/>
  <c r="X1325" i="1"/>
  <c r="X1357" i="1"/>
  <c r="X1356" i="1"/>
  <c r="X1355" i="1"/>
  <c r="X1354" i="1"/>
  <c r="X1353" i="1"/>
  <c r="X1352" i="1"/>
  <c r="X1351" i="1"/>
  <c r="X1320" i="1"/>
  <c r="X1319" i="1"/>
  <c r="X1366" i="1"/>
  <c r="X1324" i="1"/>
  <c r="X1328" i="1"/>
  <c r="X1332" i="1"/>
  <c r="X1344" i="1"/>
  <c r="X1336" i="1"/>
  <c r="X1347" i="1"/>
  <c r="X1304" i="1"/>
  <c r="X1308" i="1"/>
  <c r="X1305" i="1"/>
  <c r="X1309" i="1"/>
  <c r="X1321" i="1"/>
  <c r="X1323" i="1"/>
  <c r="X1330" i="1"/>
  <c r="X1343" i="1"/>
  <c r="X1300" i="1"/>
  <c r="X1338" i="1"/>
  <c r="X1299" i="1"/>
  <c r="X1349" i="1"/>
  <c r="X1298" i="1"/>
  <c r="X1306" i="1"/>
  <c r="X1307" i="1"/>
  <c r="X1322" i="1"/>
  <c r="X1329" i="1"/>
  <c r="X1333" i="1"/>
  <c r="X1335" i="1"/>
  <c r="X1339" i="1"/>
  <c r="X1301" i="1"/>
  <c r="X1346" i="1"/>
  <c r="X1327" i="1"/>
  <c r="X1331" i="1"/>
  <c r="X1345" i="1"/>
  <c r="X1337" i="1"/>
  <c r="X1348" i="1"/>
  <c r="X1303" i="1"/>
  <c r="X1272" i="1"/>
  <c r="X1268" i="1"/>
  <c r="X1276" i="1"/>
  <c r="X1274" i="1"/>
  <c r="X1270" i="1"/>
  <c r="X1260" i="1"/>
  <c r="X1252" i="1"/>
  <c r="X1267" i="1"/>
  <c r="X1263" i="1"/>
  <c r="X1262" i="1"/>
  <c r="X1275" i="1"/>
  <c r="X1273" i="1"/>
  <c r="X1271" i="1"/>
  <c r="X1269" i="1"/>
  <c r="X1265" i="1"/>
  <c r="X1251" i="1"/>
  <c r="X1250" i="1"/>
  <c r="X1249" i="1"/>
  <c r="X1248" i="1"/>
  <c r="X1247" i="1"/>
  <c r="X1246" i="1"/>
  <c r="X1245" i="1"/>
  <c r="X1255" i="1"/>
  <c r="X1253" i="1"/>
  <c r="X1266" i="1"/>
  <c r="X1258" i="1"/>
  <c r="X1254" i="1"/>
  <c r="X1264" i="1"/>
  <c r="X1256" i="1"/>
  <c r="X1257" i="1"/>
  <c r="X1259" i="1"/>
  <c r="X1261" i="1"/>
  <c r="W1164" i="1"/>
  <c r="X1236" i="1"/>
  <c r="X1235" i="1"/>
  <c r="X1231" i="1"/>
  <c r="X1233" i="1"/>
  <c r="X1229" i="1"/>
  <c r="X1234" i="1"/>
  <c r="X1230" i="1"/>
  <c r="X1220" i="1"/>
  <c r="X1147" i="1"/>
  <c r="X1146" i="1"/>
  <c r="X1145" i="1"/>
  <c r="X1144" i="1"/>
  <c r="X1143" i="1"/>
  <c r="X1142" i="1"/>
  <c r="X1232" i="1"/>
  <c r="X1156" i="1"/>
  <c r="X1154" i="1"/>
  <c r="X1150" i="1"/>
  <c r="X1155" i="1"/>
  <c r="X1151" i="1"/>
  <c r="X1152" i="1"/>
  <c r="X1148" i="1"/>
  <c r="X1140" i="1"/>
  <c r="X1153" i="1"/>
  <c r="X1133" i="1"/>
  <c r="X1141" i="1"/>
  <c r="X1137" i="1"/>
  <c r="X1149" i="1"/>
  <c r="X1135" i="1"/>
  <c r="X1139" i="1"/>
  <c r="X1136" i="1"/>
  <c r="X1134" i="1"/>
  <c r="X1213" i="1"/>
  <c r="X1217" i="1"/>
  <c r="X1215" i="1"/>
  <c r="X1218" i="1"/>
  <c r="X1214" i="1"/>
  <c r="X1138" i="1"/>
  <c r="X1219" i="1"/>
  <c r="X1216" i="1"/>
  <c r="X4006" i="1"/>
  <c r="X3999" i="1"/>
  <c r="X4004" i="1"/>
  <c r="X4000" i="1"/>
  <c r="X4003" i="1"/>
  <c r="X4001" i="1"/>
  <c r="X4002" i="1"/>
  <c r="X4005" i="1"/>
  <c r="X3942" i="1"/>
  <c r="X3939" i="1"/>
  <c r="X3935" i="1"/>
  <c r="X3938" i="1"/>
  <c r="X3934" i="1"/>
  <c r="X3926" i="1"/>
  <c r="X3940" i="1"/>
  <c r="X3936" i="1"/>
  <c r="X3922" i="1"/>
  <c r="X3918" i="1"/>
  <c r="X3941" i="1"/>
  <c r="X3937" i="1"/>
  <c r="X3920" i="1"/>
  <c r="X3930" i="1"/>
  <c r="X3929" i="1"/>
  <c r="X3924" i="1"/>
  <c r="X3899" i="1"/>
  <c r="X3895" i="1"/>
  <c r="X3886" i="1"/>
  <c r="X3900" i="1"/>
  <c r="X3932" i="1"/>
  <c r="X3914" i="1"/>
  <c r="X3910" i="1"/>
  <c r="X3901" i="1"/>
  <c r="X3898" i="1"/>
  <c r="X3966" i="1"/>
  <c r="X3919" i="1"/>
  <c r="X3916" i="1"/>
  <c r="X3912" i="1"/>
  <c r="X3885" i="1"/>
  <c r="X3881" i="1"/>
  <c r="X3880" i="1"/>
  <c r="X3921" i="1"/>
  <c r="X3962" i="1"/>
  <c r="X3994" i="1"/>
  <c r="X3894" i="1"/>
  <c r="X3883" i="1"/>
  <c r="X3879" i="1"/>
  <c r="X3990" i="1"/>
  <c r="X3998" i="1"/>
  <c r="X3996" i="1"/>
  <c r="X3902" i="1"/>
  <c r="X3897" i="1"/>
  <c r="X3896" i="1"/>
  <c r="X3960" i="1"/>
  <c r="X3964" i="1"/>
  <c r="X3997" i="1"/>
  <c r="X3995" i="1"/>
  <c r="X3993" i="1"/>
  <c r="X3984" i="1"/>
  <c r="X3989" i="1"/>
  <c r="X3992" i="1"/>
  <c r="X3905" i="1"/>
  <c r="X3917" i="1"/>
  <c r="X3882" i="1"/>
  <c r="X3889" i="1"/>
  <c r="X3907" i="1"/>
  <c r="X3915" i="1"/>
  <c r="X3928" i="1"/>
  <c r="X3906" i="1"/>
  <c r="X3925" i="1"/>
  <c r="X3909" i="1"/>
  <c r="X3965" i="1"/>
  <c r="X3923" i="1"/>
  <c r="X3985" i="1"/>
  <c r="X3986" i="1"/>
  <c r="X3961" i="1"/>
  <c r="X3892" i="1"/>
  <c r="X3927" i="1"/>
  <c r="X3893" i="1"/>
  <c r="X3903" i="1"/>
  <c r="X3911" i="1"/>
  <c r="X3987" i="1"/>
  <c r="X3991" i="1"/>
  <c r="X3884" i="1"/>
  <c r="X3887" i="1"/>
  <c r="X3904" i="1"/>
  <c r="X3963" i="1"/>
  <c r="X3988" i="1"/>
  <c r="X3959" i="1"/>
  <c r="X3931" i="1"/>
  <c r="X3913" i="1"/>
  <c r="X3891" i="1"/>
  <c r="X3908" i="1"/>
  <c r="X3933" i="1"/>
  <c r="X3888" i="1"/>
  <c r="X3983" i="1"/>
  <c r="X3890" i="1"/>
  <c r="X2918" i="1"/>
  <c r="X2917" i="1"/>
  <c r="X2911" i="1"/>
  <c r="X2919" i="1"/>
  <c r="X2950" i="1"/>
  <c r="X2949" i="1"/>
  <c r="X2948" i="1"/>
  <c r="X2910" i="1"/>
  <c r="X2906" i="1"/>
  <c r="X2951" i="1"/>
  <c r="X2946" i="1"/>
  <c r="X2908" i="1"/>
  <c r="X2944" i="1"/>
  <c r="X2942" i="1"/>
  <c r="X2959" i="1"/>
  <c r="X2947" i="1"/>
  <c r="X2935" i="1"/>
  <c r="X2945" i="1"/>
  <c r="X2943" i="1"/>
  <c r="X2991" i="1"/>
  <c r="X2938" i="1"/>
  <c r="X2967" i="1"/>
  <c r="X2990" i="1"/>
  <c r="X2988" i="1"/>
  <c r="X2986" i="1"/>
  <c r="X2984" i="1"/>
  <c r="X2931" i="1"/>
  <c r="X2927" i="1"/>
  <c r="X2960" i="1"/>
  <c r="X2989" i="1"/>
  <c r="X2985" i="1"/>
  <c r="X2933" i="1"/>
  <c r="X2929" i="1"/>
  <c r="X2987" i="1"/>
  <c r="X2966" i="1"/>
  <c r="X2952" i="1"/>
  <c r="X2934" i="1"/>
  <c r="X2937" i="1"/>
  <c r="X2964" i="1"/>
  <c r="X2928" i="1"/>
  <c r="X2932" i="1"/>
  <c r="X2922" i="1"/>
  <c r="X2923" i="1"/>
  <c r="X2957" i="1"/>
  <c r="X2914" i="1"/>
  <c r="X2965" i="1"/>
  <c r="X2940" i="1"/>
  <c r="X2904" i="1"/>
  <c r="X2962" i="1"/>
  <c r="X2936" i="1"/>
  <c r="X2926" i="1"/>
  <c r="X2921" i="1"/>
  <c r="X2925" i="1"/>
  <c r="X2954" i="1"/>
  <c r="X2905" i="1"/>
  <c r="X2907" i="1"/>
  <c r="X2956" i="1"/>
  <c r="X2955" i="1"/>
  <c r="X2912" i="1"/>
  <c r="X2920" i="1"/>
  <c r="X2909" i="1"/>
  <c r="X2958" i="1"/>
  <c r="X2913" i="1"/>
  <c r="X2963" i="1"/>
  <c r="X2930" i="1"/>
  <c r="X2961" i="1"/>
  <c r="X2924" i="1"/>
  <c r="X2941" i="1"/>
  <c r="X2953" i="1"/>
  <c r="X2915" i="1"/>
  <c r="X2916" i="1"/>
  <c r="X2939" i="1"/>
  <c r="W953" i="1"/>
  <c r="W961" i="1" s="1"/>
  <c r="V961" i="1"/>
  <c r="X952" i="1"/>
  <c r="X960" i="1" s="1"/>
  <c r="X949" i="1"/>
  <c r="X957" i="1" s="1"/>
  <c r="X947" i="1"/>
  <c r="X955" i="1" s="1"/>
  <c r="X950" i="1"/>
  <c r="X958" i="1" s="1"/>
  <c r="X953" i="1"/>
  <c r="X961" i="1" s="1"/>
  <c r="X951" i="1"/>
  <c r="X959" i="1" s="1"/>
  <c r="X946" i="1"/>
  <c r="X954" i="1" s="1"/>
  <c r="X948" i="1"/>
  <c r="X956" i="1" s="1"/>
  <c r="W929" i="1"/>
  <c r="W930" i="1"/>
  <c r="X1052" i="1"/>
  <c r="X1046" i="1"/>
  <c r="X1047" i="1"/>
  <c r="X1048" i="1"/>
  <c r="X1049" i="1"/>
  <c r="X1051" i="1"/>
  <c r="X1050" i="1"/>
  <c r="X1045" i="1"/>
  <c r="U157" i="1"/>
  <c r="X931" i="1"/>
  <c r="X935" i="1"/>
  <c r="X930" i="1"/>
  <c r="X932" i="1"/>
  <c r="X934" i="1"/>
  <c r="X936" i="1"/>
  <c r="X929" i="1"/>
  <c r="X933" i="1"/>
  <c r="W935" i="1"/>
  <c r="W1716" i="1"/>
  <c r="X2501" i="1"/>
  <c r="X2493" i="1"/>
  <c r="X2500" i="1"/>
  <c r="X2496" i="1"/>
  <c r="X2495" i="1"/>
  <c r="X2498" i="1"/>
  <c r="X2497" i="1"/>
  <c r="X2499" i="1"/>
  <c r="X2494" i="1"/>
  <c r="X2486" i="1"/>
  <c r="X2491" i="1"/>
  <c r="X2487" i="1"/>
  <c r="X2490" i="1"/>
  <c r="X2488" i="1"/>
  <c r="X2489" i="1"/>
  <c r="X2492" i="1"/>
  <c r="O454" i="33"/>
  <c r="W1447" i="1"/>
  <c r="W1442" i="1"/>
  <c r="X1447" i="1"/>
  <c r="X1440" i="1"/>
  <c r="X1441" i="1"/>
  <c r="X1445" i="1"/>
  <c r="X1444" i="1"/>
  <c r="X1446" i="1"/>
  <c r="X1442" i="1"/>
  <c r="X1443" i="1"/>
  <c r="W1440" i="1"/>
  <c r="W1443" i="1"/>
  <c r="W1446" i="1"/>
  <c r="V38" i="1"/>
  <c r="U161" i="1"/>
  <c r="W88" i="1"/>
  <c r="W22" i="1"/>
  <c r="W38" i="1" s="1"/>
  <c r="P694" i="33"/>
  <c r="V41" i="1"/>
  <c r="V39" i="1"/>
  <c r="W9" i="1"/>
  <c r="O452" i="33"/>
  <c r="O329" i="33"/>
  <c r="O400" i="33" s="1"/>
  <c r="O384" i="33"/>
  <c r="U162" i="1"/>
  <c r="O326" i="33"/>
  <c r="O397" i="33" s="1"/>
  <c r="O449" i="33"/>
  <c r="P725" i="33"/>
  <c r="W1714" i="1"/>
  <c r="P581" i="33"/>
  <c r="W95" i="1"/>
  <c r="W15" i="1"/>
  <c r="P578" i="33"/>
  <c r="W92" i="1"/>
  <c r="P690" i="33"/>
  <c r="W1690" i="1"/>
  <c r="P691" i="33"/>
  <c r="W1691" i="1"/>
  <c r="W89" i="1"/>
  <c r="P566" i="33"/>
  <c r="W1376" i="1"/>
  <c r="P693" i="33"/>
  <c r="W1693" i="1"/>
  <c r="W24" i="1"/>
  <c r="W40" i="1" s="1"/>
  <c r="V40" i="1"/>
  <c r="P315" i="33" s="1"/>
  <c r="V154" i="1"/>
  <c r="W50" i="1"/>
  <c r="W1689" i="1"/>
  <c r="P689" i="33"/>
  <c r="W1190" i="1"/>
  <c r="P568" i="33"/>
  <c r="W91" i="1"/>
  <c r="W78" i="1"/>
  <c r="P555" i="33"/>
  <c r="P688" i="33"/>
  <c r="W1688" i="1"/>
  <c r="P563" i="33"/>
  <c r="W86" i="1"/>
  <c r="W83" i="1"/>
  <c r="P560" i="33"/>
  <c r="V153" i="1"/>
  <c r="W49" i="1"/>
  <c r="O332" i="33"/>
  <c r="O403" i="33" s="1"/>
  <c r="O455" i="33"/>
  <c r="P728" i="33"/>
  <c r="W1717" i="1"/>
  <c r="W47" i="1"/>
  <c r="V151" i="1"/>
  <c r="P564" i="33"/>
  <c r="W87" i="1"/>
  <c r="W48" i="1"/>
  <c r="V152" i="1"/>
  <c r="W1368" i="1"/>
  <c r="W1162" i="1"/>
  <c r="W14" i="1"/>
  <c r="P562" i="33"/>
  <c r="W85" i="1"/>
  <c r="W103" i="1"/>
  <c r="P589" i="33"/>
  <c r="W1158" i="1"/>
  <c r="V36" i="1"/>
  <c r="P311" i="33" s="1"/>
  <c r="W20" i="1"/>
  <c r="W36" i="1" s="1"/>
  <c r="W46" i="1"/>
  <c r="V150" i="1"/>
  <c r="W1719" i="1"/>
  <c r="P730" i="33"/>
  <c r="W1161" i="1"/>
  <c r="V35" i="1"/>
  <c r="P310" i="33" s="1"/>
  <c r="W19" i="1"/>
  <c r="W35" i="1" s="1"/>
  <c r="V149" i="1"/>
  <c r="W45" i="1"/>
  <c r="W1374" i="1"/>
  <c r="W13" i="1"/>
  <c r="W21" i="1"/>
  <c r="W37" i="1" s="1"/>
  <c r="V37" i="1"/>
  <c r="P312" i="33" s="1"/>
  <c r="W1370" i="1"/>
  <c r="W1369" i="1"/>
  <c r="O382" i="33"/>
  <c r="U160" i="1"/>
  <c r="P593" i="33"/>
  <c r="W107" i="1"/>
  <c r="P583" i="33"/>
  <c r="W97" i="1"/>
  <c r="W1160" i="1"/>
  <c r="V34" i="1"/>
  <c r="P309" i="33" s="1"/>
  <c r="W18" i="1"/>
  <c r="W34" i="1" s="1"/>
  <c r="W44" i="1"/>
  <c r="V148" i="1"/>
  <c r="W1377" i="1"/>
  <c r="W1373" i="1"/>
  <c r="P587" i="33"/>
  <c r="W101" i="1"/>
  <c r="X1382" i="1"/>
  <c r="X1376" i="1"/>
  <c r="X1369" i="1"/>
  <c r="X1373" i="1"/>
  <c r="X702" i="1"/>
  <c r="X693" i="1"/>
  <c r="X688" i="1"/>
  <c r="X697" i="1"/>
  <c r="X1727" i="1"/>
  <c r="X1723" i="1"/>
  <c r="X59" i="1"/>
  <c r="X51" i="1"/>
  <c r="X77" i="1"/>
  <c r="X113" i="1"/>
  <c r="X147" i="1"/>
  <c r="X21" i="1"/>
  <c r="X49" i="1"/>
  <c r="X99" i="1"/>
  <c r="X142" i="1"/>
  <c r="X80" i="1"/>
  <c r="X132" i="1"/>
  <c r="X182" i="1"/>
  <c r="X52" i="1"/>
  <c r="X136" i="1"/>
  <c r="X104" i="1"/>
  <c r="X72" i="1"/>
  <c r="X134" i="1"/>
  <c r="X107" i="1"/>
  <c r="X79" i="1"/>
  <c r="X1172" i="1"/>
  <c r="X1720" i="1"/>
  <c r="X661" i="1"/>
  <c r="X992" i="1"/>
  <c r="X644" i="1"/>
  <c r="X652" i="1"/>
  <c r="X1159" i="1"/>
  <c r="X1163" i="1"/>
  <c r="X1191" i="1"/>
  <c r="X1195" i="1"/>
  <c r="X1493" i="1"/>
  <c r="X1497" i="1"/>
  <c r="X122" i="1"/>
  <c r="X1186" i="1"/>
  <c r="X1488" i="1"/>
  <c r="X1578" i="1"/>
  <c r="X1628" i="1"/>
  <c r="X1060" i="1"/>
  <c r="X1241" i="1"/>
  <c r="X1515" i="1"/>
  <c r="X1519" i="1"/>
  <c r="X1573" i="1"/>
  <c r="X1690" i="1"/>
  <c r="X995" i="1"/>
  <c r="X1228" i="1"/>
  <c r="X1526" i="1"/>
  <c r="X1183" i="1"/>
  <c r="X1570" i="1"/>
  <c r="X1629" i="1"/>
  <c r="X664" i="1"/>
  <c r="X1635" i="1"/>
  <c r="X1695" i="1"/>
  <c r="X1498" i="1"/>
  <c r="X1502" i="1"/>
  <c r="X1529" i="1"/>
  <c r="X1689" i="1"/>
  <c r="X1187" i="1"/>
  <c r="X1644" i="1"/>
  <c r="X1579" i="1"/>
  <c r="X2824" i="1"/>
  <c r="X3695" i="1"/>
  <c r="X1243" i="1"/>
  <c r="X4489" i="1"/>
  <c r="X3697" i="1"/>
  <c r="X4483" i="1"/>
  <c r="X4485" i="1"/>
  <c r="X4403" i="1"/>
  <c r="X4487" i="1"/>
  <c r="X4494" i="1"/>
  <c r="X4482" i="1"/>
  <c r="X1565" i="1"/>
  <c r="X1200" i="1"/>
  <c r="X1167" i="1"/>
  <c r="X1678" i="1"/>
  <c r="X1480" i="1"/>
  <c r="X1176" i="1"/>
  <c r="X1030" i="1"/>
  <c r="X58" i="1"/>
  <c r="X126" i="1"/>
  <c r="X60" i="1"/>
  <c r="X1168" i="1"/>
  <c r="X65" i="1"/>
  <c r="X4481" i="1"/>
  <c r="X1630" i="1"/>
  <c r="X1640" i="1"/>
  <c r="X1677" i="1"/>
  <c r="X1479" i="1"/>
  <c r="X1175" i="1"/>
  <c r="X1029" i="1"/>
  <c r="X71" i="1"/>
  <c r="X73" i="1"/>
  <c r="X98" i="1"/>
  <c r="X128" i="1"/>
  <c r="X1685" i="1"/>
  <c r="X1203" i="1"/>
  <c r="X1177" i="1"/>
  <c r="X117" i="1"/>
  <c r="X1632" i="1"/>
  <c r="X1170" i="1"/>
  <c r="X1641" i="1"/>
  <c r="X1511" i="1"/>
  <c r="X1223" i="1"/>
  <c r="X1053" i="1"/>
  <c r="X124" i="1"/>
  <c r="X1719" i="1"/>
  <c r="X1681" i="1"/>
  <c r="X1031" i="1"/>
  <c r="X96" i="1"/>
  <c r="X1374" i="1"/>
  <c r="X1380" i="1"/>
  <c r="X1368" i="1"/>
  <c r="X696" i="1"/>
  <c r="X1726" i="1"/>
  <c r="X1722" i="1"/>
  <c r="X91" i="1"/>
  <c r="X115" i="1"/>
  <c r="X268" i="1"/>
  <c r="X67" i="1"/>
  <c r="X110" i="1"/>
  <c r="X140" i="1"/>
  <c r="X70" i="1"/>
  <c r="X20" i="1"/>
  <c r="X120" i="1"/>
  <c r="X88" i="1"/>
  <c r="X139" i="1"/>
  <c r="X181" i="1"/>
  <c r="X654" i="1"/>
  <c r="X663" i="1"/>
  <c r="X994" i="1"/>
  <c r="X646" i="1"/>
  <c r="X656" i="1"/>
  <c r="X1188" i="1"/>
  <c r="X1244" i="1"/>
  <c r="X1490" i="1"/>
  <c r="X1494" i="1"/>
  <c r="X662" i="1"/>
  <c r="X1528" i="1"/>
  <c r="X1679" i="1"/>
  <c r="X651" i="1"/>
  <c r="X1483" i="1"/>
  <c r="X1520" i="1"/>
  <c r="X1577" i="1"/>
  <c r="X1036" i="1"/>
  <c r="X1572" i="1"/>
  <c r="X1239" i="1"/>
  <c r="X1684" i="1"/>
  <c r="X1525" i="1"/>
  <c r="X1499" i="1"/>
  <c r="X1618" i="1"/>
  <c r="X1489" i="1"/>
  <c r="X1623" i="1"/>
  <c r="X1627" i="1"/>
  <c r="X3696" i="1"/>
  <c r="X4491" i="1"/>
  <c r="X3701" i="1"/>
  <c r="X4484" i="1"/>
  <c r="X4406" i="1"/>
  <c r="X1166" i="1"/>
  <c r="X1674" i="1"/>
  <c r="X1476" i="1"/>
  <c r="X1059" i="1"/>
  <c r="X127" i="1"/>
  <c r="X119" i="1"/>
  <c r="X2825" i="1"/>
  <c r="X97" i="1"/>
  <c r="X4490" i="1"/>
  <c r="X1642" i="1"/>
  <c r="X1475" i="1"/>
  <c r="X1058" i="1"/>
  <c r="X135" i="1"/>
  <c r="X13" i="1"/>
  <c r="X66" i="1"/>
  <c r="X1165" i="1"/>
  <c r="X57" i="1"/>
  <c r="X1613" i="1"/>
  <c r="X1637" i="1"/>
  <c r="X1507" i="1"/>
  <c r="X1032" i="1"/>
  <c r="X1634" i="1"/>
  <c r="X649" i="1"/>
  <c r="X1378" i="1"/>
  <c r="X1371" i="1"/>
  <c r="X694" i="1"/>
  <c r="X698" i="1"/>
  <c r="X695" i="1"/>
  <c r="X1724" i="1"/>
  <c r="X18" i="1"/>
  <c r="X83" i="1"/>
  <c r="X141" i="1"/>
  <c r="X78" i="1"/>
  <c r="X176" i="1"/>
  <c r="X68" i="1"/>
  <c r="X144" i="1"/>
  <c r="X75" i="1"/>
  <c r="X47" i="1"/>
  <c r="X111" i="1"/>
  <c r="X138" i="1"/>
  <c r="X24" i="1"/>
  <c r="X266" i="1"/>
  <c r="X262" i="1"/>
  <c r="X1506" i="1"/>
  <c r="X25" i="1"/>
  <c r="X665" i="1"/>
  <c r="X267" i="1"/>
  <c r="X648" i="1"/>
  <c r="X1161" i="1"/>
  <c r="X1193" i="1"/>
  <c r="X1491" i="1"/>
  <c r="X1523" i="1"/>
  <c r="X1242" i="1"/>
  <c r="X1530" i="1"/>
  <c r="X1687" i="1"/>
  <c r="X1185" i="1"/>
  <c r="X1487" i="1"/>
  <c r="X1521" i="1"/>
  <c r="X1621" i="1"/>
  <c r="X1180" i="1"/>
  <c r="X1576" i="1"/>
  <c r="X1620" i="1"/>
  <c r="X1575" i="1"/>
  <c r="X1504" i="1"/>
  <c r="X1631" i="1"/>
  <c r="X1568" i="1"/>
  <c r="X2828" i="1"/>
  <c r="X4488" i="1"/>
  <c r="X4493" i="1"/>
  <c r="X2827" i="1"/>
  <c r="X4402" i="1"/>
  <c r="X1617" i="1"/>
  <c r="X1643" i="1"/>
  <c r="X1225" i="1"/>
  <c r="X90" i="1"/>
  <c r="X129" i="1"/>
  <c r="X85" i="1"/>
  <c r="X1035" i="1"/>
  <c r="X1512" i="1"/>
  <c r="X1054" i="1"/>
  <c r="X12" i="1"/>
  <c r="X9" i="1"/>
  <c r="X87" i="1"/>
  <c r="X55" i="1"/>
  <c r="X118" i="1"/>
  <c r="X1615" i="1"/>
  <c r="X1676" i="1"/>
  <c r="X1478" i="1"/>
  <c r="X1174" i="1"/>
  <c r="X62" i="1"/>
  <c r="X1619" i="1"/>
  <c r="X95" i="1"/>
  <c r="X1367" i="1"/>
  <c r="X701" i="1"/>
  <c r="X692" i="1"/>
  <c r="Y4" i="1"/>
  <c r="X81" i="1"/>
  <c r="X175" i="1"/>
  <c r="X146" i="1"/>
  <c r="X100" i="1"/>
  <c r="X44" i="1"/>
  <c r="X264" i="1"/>
  <c r="X102" i="1"/>
  <c r="X1204" i="1"/>
  <c r="X653" i="1"/>
  <c r="X48" i="1"/>
  <c r="X1160" i="1"/>
  <c r="X1192" i="1"/>
  <c r="X1522" i="1"/>
  <c r="X1238" i="1"/>
  <c r="X1580" i="1"/>
  <c r="X1181" i="1"/>
  <c r="X1516" i="1"/>
  <c r="X1694" i="1"/>
  <c r="X1240" i="1"/>
  <c r="X1616" i="1"/>
  <c r="X1682" i="1"/>
  <c r="X1503" i="1"/>
  <c r="X1693" i="1"/>
  <c r="X2826" i="1"/>
  <c r="X3699" i="1"/>
  <c r="X1638" i="1"/>
  <c r="X647" i="1"/>
  <c r="X14" i="1"/>
  <c r="X1481" i="1"/>
  <c r="X1198" i="1"/>
  <c r="X125" i="1"/>
  <c r="X645" i="1"/>
  <c r="X11" i="1"/>
  <c r="X94" i="1"/>
  <c r="X4404" i="1"/>
  <c r="X1056" i="1"/>
  <c r="X1717" i="1"/>
  <c r="X1178" i="1"/>
  <c r="X89" i="1"/>
  <c r="X1477" i="1"/>
  <c r="X1381" i="1"/>
  <c r="X1377" i="1"/>
  <c r="X687" i="1"/>
  <c r="X1725" i="1"/>
  <c r="X123" i="1"/>
  <c r="X46" i="1"/>
  <c r="X179" i="1"/>
  <c r="X114" i="1"/>
  <c r="X108" i="1"/>
  <c r="X261" i="1"/>
  <c r="X23" i="1"/>
  <c r="X143" i="1"/>
  <c r="X667" i="1"/>
  <c r="X658" i="1"/>
  <c r="X657" i="1"/>
  <c r="X1164" i="1"/>
  <c r="X1157" i="1"/>
  <c r="X1189" i="1"/>
  <c r="X1495" i="1"/>
  <c r="X991" i="1"/>
  <c r="X1622" i="1"/>
  <c r="X660" i="1"/>
  <c r="X1517" i="1"/>
  <c r="X1482" i="1"/>
  <c r="X1485" i="1"/>
  <c r="X1714" i="1"/>
  <c r="X1688" i="1"/>
  <c r="X1500" i="1"/>
  <c r="X1716" i="1"/>
  <c r="X1680" i="1"/>
  <c r="X3702" i="1"/>
  <c r="X4496" i="1"/>
  <c r="X3700" i="1"/>
  <c r="X2829" i="1"/>
  <c r="X4492" i="1"/>
  <c r="X1513" i="1"/>
  <c r="X1055" i="1"/>
  <c r="X69" i="1"/>
  <c r="X137" i="1"/>
  <c r="X1199" i="1"/>
  <c r="X1224" i="1"/>
  <c r="X133" i="1"/>
  <c r="X86" i="1"/>
  <c r="X1510" i="1"/>
  <c r="X4408" i="1"/>
  <c r="X1201" i="1"/>
  <c r="X8" i="1"/>
  <c r="X1683" i="1"/>
  <c r="X1222" i="1"/>
  <c r="X1372" i="1"/>
  <c r="X690" i="1"/>
  <c r="X50" i="1"/>
  <c r="X15" i="1"/>
  <c r="X180" i="1"/>
  <c r="X265" i="1"/>
  <c r="X56" i="1"/>
  <c r="X990" i="1"/>
  <c r="X1158" i="1"/>
  <c r="X1524" i="1"/>
  <c r="X1626" i="1"/>
  <c r="X1514" i="1"/>
  <c r="X666" i="1"/>
  <c r="X1566" i="1"/>
  <c r="X1614" i="1"/>
  <c r="X993" i="1"/>
  <c r="X4409" i="1"/>
  <c r="X1715" i="1"/>
  <c r="X1639" i="1"/>
  <c r="X10" i="1"/>
  <c r="X1508" i="1"/>
  <c r="X54" i="1"/>
  <c r="X105" i="1"/>
  <c r="X1226" i="1"/>
  <c r="X1571" i="1"/>
  <c r="X1227" i="1"/>
  <c r="X1182" i="1"/>
  <c r="X1518" i="1"/>
  <c r="X1624" i="1"/>
  <c r="X1692" i="1"/>
  <c r="X1633" i="1"/>
  <c r="X4495" i="1"/>
  <c r="X4486" i="1"/>
  <c r="X1567" i="1"/>
  <c r="X101" i="1"/>
  <c r="X1179" i="1"/>
  <c r="X93" i="1"/>
  <c r="X103" i="1"/>
  <c r="X1171" i="1"/>
  <c r="X1202" i="1"/>
  <c r="X82" i="1"/>
  <c r="X116" i="1"/>
  <c r="X1492" i="1"/>
  <c r="X1527" i="1"/>
  <c r="X1221" i="1"/>
  <c r="X1713" i="1"/>
  <c r="X1173" i="1"/>
  <c r="X1375" i="1"/>
  <c r="X22" i="1"/>
  <c r="X131" i="1"/>
  <c r="X74" i="1"/>
  <c r="X650" i="1"/>
  <c r="X1194" i="1"/>
  <c r="X1237" i="1"/>
  <c r="X655" i="1"/>
  <c r="X1673" i="1"/>
  <c r="X53" i="1"/>
  <c r="X1569" i="1"/>
  <c r="X1370" i="1"/>
  <c r="X1729" i="1"/>
  <c r="X109" i="1"/>
  <c r="X45" i="1"/>
  <c r="X76" i="1"/>
  <c r="X106" i="1"/>
  <c r="X996" i="1"/>
  <c r="X1636" i="1"/>
  <c r="X1196" i="1"/>
  <c r="X1162" i="1"/>
  <c r="X1691" i="1"/>
  <c r="X1184" i="1"/>
  <c r="X1501" i="1"/>
  <c r="X1718" i="1"/>
  <c r="X1509" i="1"/>
  <c r="X1675" i="1"/>
  <c r="X1057" i="1"/>
  <c r="X1379" i="1"/>
  <c r="X700" i="1"/>
  <c r="X1728" i="1"/>
  <c r="X112" i="1"/>
  <c r="X177" i="1"/>
  <c r="X1190" i="1"/>
  <c r="X989" i="1"/>
  <c r="X2830" i="1"/>
  <c r="X4405" i="1"/>
  <c r="X130" i="1"/>
  <c r="X1033" i="1"/>
  <c r="X1672" i="1"/>
  <c r="X689" i="1"/>
  <c r="X19" i="1"/>
  <c r="X659" i="1"/>
  <c r="X1496" i="1"/>
  <c r="X1625" i="1"/>
  <c r="X1686" i="1"/>
  <c r="X3698" i="1"/>
  <c r="X1034" i="1"/>
  <c r="X1169" i="1"/>
  <c r="X61" i="1"/>
  <c r="X691" i="1"/>
  <c r="X145" i="1"/>
  <c r="X84" i="1"/>
  <c r="X1484" i="1"/>
  <c r="X1486" i="1"/>
  <c r="X1505" i="1"/>
  <c r="X4407" i="1"/>
  <c r="X1197" i="1"/>
  <c r="X92" i="1"/>
  <c r="X121" i="1"/>
  <c r="X63" i="1"/>
  <c r="X699" i="1"/>
  <c r="X178" i="1"/>
  <c r="X263" i="1"/>
  <c r="X1574" i="1"/>
  <c r="X2831" i="1"/>
  <c r="X64" i="1"/>
  <c r="P561" i="33"/>
  <c r="W84" i="1"/>
  <c r="P726" i="33"/>
  <c r="W1715" i="1"/>
  <c r="V155" i="1"/>
  <c r="W51" i="1"/>
  <c r="W96" i="1"/>
  <c r="P582" i="33"/>
  <c r="P558" i="33"/>
  <c r="W81" i="1"/>
  <c r="W1367" i="1"/>
  <c r="W1382" i="1"/>
  <c r="W1159" i="1"/>
  <c r="W1195" i="1"/>
  <c r="W1192" i="1"/>
  <c r="W76" i="1"/>
  <c r="P553" i="33"/>
  <c r="W1189" i="1"/>
  <c r="O456" i="33"/>
  <c r="U164" i="1"/>
  <c r="O333" i="33"/>
  <c r="O404" i="33" s="1"/>
  <c r="O327" i="33"/>
  <c r="O398" i="33" s="1"/>
  <c r="O450" i="33"/>
  <c r="U158" i="1"/>
  <c r="W25" i="1"/>
  <c r="W41" i="1" s="1"/>
  <c r="W1372" i="1"/>
  <c r="O328" i="33"/>
  <c r="O399" i="33" s="1"/>
  <c r="O451" i="33"/>
  <c r="U159" i="1"/>
  <c r="O385" i="33"/>
  <c r="U163" i="1"/>
  <c r="W1713" i="1"/>
  <c r="P724" i="33"/>
  <c r="O330" i="33"/>
  <c r="O401" i="33" s="1"/>
  <c r="O453" i="33"/>
  <c r="W10" i="1"/>
  <c r="P695" i="33"/>
  <c r="W1695" i="1"/>
  <c r="P590" i="33"/>
  <c r="W104" i="1"/>
  <c r="P591" i="33"/>
  <c r="W105" i="1"/>
  <c r="W1720" i="1"/>
  <c r="P731" i="33"/>
  <c r="W79" i="1"/>
  <c r="P556" i="33"/>
  <c r="P567" i="33"/>
  <c r="W90" i="1"/>
  <c r="W99" i="1"/>
  <c r="P585" i="33"/>
  <c r="W106" i="1"/>
  <c r="P592" i="33"/>
  <c r="P580" i="33"/>
  <c r="W94" i="1"/>
  <c r="P557" i="33"/>
  <c r="W80" i="1"/>
  <c r="W1379" i="1"/>
  <c r="W12" i="1"/>
  <c r="P729" i="33"/>
  <c r="W1718" i="1"/>
  <c r="W1371" i="1"/>
  <c r="W1194" i="1"/>
  <c r="W8" i="1"/>
  <c r="W93" i="1"/>
  <c r="P579" i="33"/>
  <c r="P588" i="33"/>
  <c r="W102" i="1"/>
  <c r="P584" i="33"/>
  <c r="W98" i="1"/>
  <c r="P559" i="33"/>
  <c r="W82" i="1"/>
  <c r="W11" i="1"/>
  <c r="W1692" i="1"/>
  <c r="P692" i="33"/>
  <c r="W1193" i="1"/>
  <c r="P586" i="33"/>
  <c r="W100" i="1"/>
  <c r="P554" i="33"/>
  <c r="W77" i="1"/>
  <c r="W1163" i="1"/>
  <c r="W1694" i="1"/>
  <c r="W23" i="1"/>
  <c r="W39" i="1" s="1"/>
  <c r="Y899" i="1" l="1"/>
  <c r="Z899" i="1" s="1"/>
  <c r="Y900" i="1"/>
  <c r="Z900" i="1" s="1"/>
  <c r="Y897" i="1"/>
  <c r="Z897" i="1" s="1"/>
  <c r="Y901" i="1"/>
  <c r="Z901" i="1" s="1"/>
  <c r="Y903" i="1"/>
  <c r="Z903" i="1" s="1"/>
  <c r="Y902" i="1"/>
  <c r="Z902" i="1" s="1"/>
  <c r="Y896" i="1"/>
  <c r="Z896" i="1" s="1"/>
  <c r="Y898" i="1"/>
  <c r="Z898" i="1" s="1"/>
  <c r="Y829" i="1"/>
  <c r="Y851" i="1"/>
  <c r="Y858" i="1"/>
  <c r="P316" i="33"/>
  <c r="P386" i="33" s="1"/>
  <c r="P314" i="33"/>
  <c r="P384" i="33" s="1"/>
  <c r="P313" i="33"/>
  <c r="P383" i="33" s="1"/>
  <c r="Y29" i="1"/>
  <c r="Z29" i="1" s="1"/>
  <c r="Y27" i="1"/>
  <c r="Z27" i="1" s="1"/>
  <c r="Y31" i="1"/>
  <c r="Z31" i="1" s="1"/>
  <c r="Y33" i="1"/>
  <c r="Z33" i="1" s="1"/>
  <c r="Y30" i="1"/>
  <c r="Z30" i="1" s="1"/>
  <c r="Y32" i="1"/>
  <c r="Z32" i="1" s="1"/>
  <c r="Y26" i="1"/>
  <c r="Z26" i="1" s="1"/>
  <c r="Y28" i="1"/>
  <c r="Z28" i="1" s="1"/>
  <c r="Q780" i="33"/>
  <c r="Q779" i="33"/>
  <c r="Q776" i="33"/>
  <c r="Q778" i="33"/>
  <c r="Q777" i="33"/>
  <c r="Q782" i="33"/>
  <c r="Q775" i="33"/>
  <c r="Q781" i="33"/>
  <c r="Y1028" i="1"/>
  <c r="Z1028" i="1" s="1"/>
  <c r="Y1026" i="1"/>
  <c r="Z1026" i="1" s="1"/>
  <c r="Y1025" i="1"/>
  <c r="Z1025" i="1" s="1"/>
  <c r="Y1027" i="1"/>
  <c r="Z1027" i="1" s="1"/>
  <c r="Y1024" i="1"/>
  <c r="Z1024" i="1" s="1"/>
  <c r="Y1022" i="1"/>
  <c r="Z1022" i="1" s="1"/>
  <c r="Y1021" i="1"/>
  <c r="Z1021" i="1" s="1"/>
  <c r="Y1023" i="1"/>
  <c r="Z1023" i="1" s="1"/>
  <c r="X704" i="1"/>
  <c r="X707" i="1"/>
  <c r="X708" i="1"/>
  <c r="X705" i="1"/>
  <c r="X710" i="1"/>
  <c r="X709" i="1"/>
  <c r="X703" i="1"/>
  <c r="X706" i="1"/>
  <c r="Y1411" i="1"/>
  <c r="Z1411" i="1" s="1"/>
  <c r="Y1407" i="1"/>
  <c r="Z1407" i="1" s="1"/>
  <c r="Y1414" i="1"/>
  <c r="Z1414" i="1" s="1"/>
  <c r="Y1412" i="1"/>
  <c r="Z1412" i="1" s="1"/>
  <c r="Y1423" i="1"/>
  <c r="Z1423" i="1" s="1"/>
  <c r="Y1417" i="1"/>
  <c r="Z1417" i="1" s="1"/>
  <c r="Y1413" i="1"/>
  <c r="Z1413" i="1" s="1"/>
  <c r="Y1406" i="1"/>
  <c r="Z1406" i="1" s="1"/>
  <c r="Y1436" i="1"/>
  <c r="Z1436" i="1" s="1"/>
  <c r="Y1432" i="1"/>
  <c r="Z1432" i="1" s="1"/>
  <c r="Y1419" i="1"/>
  <c r="Z1419" i="1" s="1"/>
  <c r="Y1400" i="1"/>
  <c r="Z1400" i="1" s="1"/>
  <c r="Y1439" i="1"/>
  <c r="Z1439" i="1" s="1"/>
  <c r="Y1437" i="1"/>
  <c r="Z1437" i="1" s="1"/>
  <c r="Y1433" i="1"/>
  <c r="Z1433" i="1" s="1"/>
  <c r="Y1421" i="1"/>
  <c r="Z1421" i="1" s="1"/>
  <c r="Y1402" i="1"/>
  <c r="Z1402" i="1" s="1"/>
  <c r="Y1438" i="1"/>
  <c r="Z1438" i="1" s="1"/>
  <c r="Y1434" i="1"/>
  <c r="Z1434" i="1" s="1"/>
  <c r="Y1415" i="1"/>
  <c r="Z1415" i="1" s="1"/>
  <c r="Y1404" i="1"/>
  <c r="Z1404" i="1" s="1"/>
  <c r="Y1435" i="1"/>
  <c r="Z1435" i="1" s="1"/>
  <c r="Y1431" i="1"/>
  <c r="Z1431" i="1" s="1"/>
  <c r="Y1430" i="1"/>
  <c r="Z1430" i="1" s="1"/>
  <c r="Y1424" i="1"/>
  <c r="Z1424" i="1" s="1"/>
  <c r="Y1429" i="1"/>
  <c r="Z1429" i="1" s="1"/>
  <c r="Y1405" i="1"/>
  <c r="Z1405" i="1" s="1"/>
  <c r="Y1403" i="1"/>
  <c r="Z1403" i="1" s="1"/>
  <c r="Y1426" i="1"/>
  <c r="Z1426" i="1" s="1"/>
  <c r="Y1427" i="1"/>
  <c r="Z1427" i="1" s="1"/>
  <c r="Y1428" i="1"/>
  <c r="Z1428" i="1" s="1"/>
  <c r="Y1401" i="1"/>
  <c r="Z1401" i="1" s="1"/>
  <c r="Y1410" i="1"/>
  <c r="Z1410" i="1" s="1"/>
  <c r="Y1409" i="1"/>
  <c r="Z1409" i="1" s="1"/>
  <c r="Y1418" i="1"/>
  <c r="Z1418" i="1" s="1"/>
  <c r="Y1422" i="1"/>
  <c r="Z1422" i="1" s="1"/>
  <c r="Y1425" i="1"/>
  <c r="Z1425" i="1" s="1"/>
  <c r="Y1408" i="1"/>
  <c r="Z1408" i="1" s="1"/>
  <c r="Y1420" i="1"/>
  <c r="Z1420" i="1" s="1"/>
  <c r="Y1416" i="1"/>
  <c r="Z1416" i="1" s="1"/>
  <c r="Y1310" i="1"/>
  <c r="Z1310" i="1" s="1"/>
  <c r="Y1309" i="1"/>
  <c r="Z1309" i="1" s="1"/>
  <c r="Y1307" i="1"/>
  <c r="Z1307" i="1" s="1"/>
  <c r="Y1305" i="1"/>
  <c r="Z1305" i="1" s="1"/>
  <c r="Y1302" i="1"/>
  <c r="Z1302" i="1" s="1"/>
  <c r="Y1350" i="1"/>
  <c r="Z1350" i="1" s="1"/>
  <c r="Y1318" i="1"/>
  <c r="Z1318" i="1" s="1"/>
  <c r="Y1297" i="1"/>
  <c r="Z1297" i="1" s="1"/>
  <c r="Y1295" i="1"/>
  <c r="Z1295" i="1" s="1"/>
  <c r="Y1346" i="1"/>
  <c r="Z1346" i="1" s="1"/>
  <c r="Y1348" i="1"/>
  <c r="Z1348" i="1" s="1"/>
  <c r="Y1341" i="1"/>
  <c r="Z1341" i="1" s="1"/>
  <c r="Y1326" i="1"/>
  <c r="Z1326" i="1" s="1"/>
  <c r="Y1347" i="1"/>
  <c r="Z1347" i="1" s="1"/>
  <c r="Y1342" i="1"/>
  <c r="Z1342" i="1" s="1"/>
  <c r="Y1336" i="1"/>
  <c r="Z1336" i="1" s="1"/>
  <c r="Y1303" i="1"/>
  <c r="Z1303" i="1" s="1"/>
  <c r="Y1339" i="1"/>
  <c r="Z1339" i="1" s="1"/>
  <c r="Y1335" i="1"/>
  <c r="Z1335" i="1" s="1"/>
  <c r="Y1349" i="1"/>
  <c r="Z1349" i="1" s="1"/>
  <c r="Y1345" i="1"/>
  <c r="Z1345" i="1" s="1"/>
  <c r="Y1338" i="1"/>
  <c r="Z1338" i="1" s="1"/>
  <c r="Y1334" i="1"/>
  <c r="Z1334" i="1" s="1"/>
  <c r="Y1325" i="1"/>
  <c r="Z1325" i="1" s="1"/>
  <c r="Y1366" i="1"/>
  <c r="Z1366" i="1" s="1"/>
  <c r="Y1343" i="1"/>
  <c r="Z1343" i="1" s="1"/>
  <c r="Y1337" i="1"/>
  <c r="Z1337" i="1" s="1"/>
  <c r="Y1363" i="1"/>
  <c r="Z1363" i="1" s="1"/>
  <c r="Y1359" i="1"/>
  <c r="Z1359" i="1" s="1"/>
  <c r="Y1362" i="1"/>
  <c r="Z1362" i="1" s="1"/>
  <c r="Y1358" i="1"/>
  <c r="Z1358" i="1" s="1"/>
  <c r="Y1365" i="1"/>
  <c r="Z1365" i="1" s="1"/>
  <c r="Y1361" i="1"/>
  <c r="Z1361" i="1" s="1"/>
  <c r="Y1364" i="1"/>
  <c r="Z1364" i="1" s="1"/>
  <c r="Y1360" i="1"/>
  <c r="Z1360" i="1" s="1"/>
  <c r="Y1354" i="1"/>
  <c r="Z1354" i="1" s="1"/>
  <c r="Y1344" i="1"/>
  <c r="Z1344" i="1" s="1"/>
  <c r="Y1321" i="1"/>
  <c r="Z1321" i="1" s="1"/>
  <c r="Y1319" i="1"/>
  <c r="Z1319" i="1" s="1"/>
  <c r="Y1329" i="1"/>
  <c r="Z1329" i="1" s="1"/>
  <c r="Y1333" i="1"/>
  <c r="Z1333" i="1" s="1"/>
  <c r="Y1298" i="1"/>
  <c r="Z1298" i="1" s="1"/>
  <c r="Y1306" i="1"/>
  <c r="Z1306" i="1" s="1"/>
  <c r="Y1312" i="1"/>
  <c r="Z1312" i="1" s="1"/>
  <c r="Y1316" i="1"/>
  <c r="Z1316" i="1" s="1"/>
  <c r="Y1353" i="1"/>
  <c r="Z1353" i="1" s="1"/>
  <c r="Y1357" i="1"/>
  <c r="Z1357" i="1" s="1"/>
  <c r="Y1323" i="1"/>
  <c r="Z1323" i="1" s="1"/>
  <c r="Y1328" i="1"/>
  <c r="Z1328" i="1" s="1"/>
  <c r="Y1332" i="1"/>
  <c r="Z1332" i="1" s="1"/>
  <c r="Y1322" i="1"/>
  <c r="Z1322" i="1" s="1"/>
  <c r="Y1352" i="1"/>
  <c r="Z1352" i="1" s="1"/>
  <c r="Y1356" i="1"/>
  <c r="Z1356" i="1" s="1"/>
  <c r="Y1327" i="1"/>
  <c r="Z1327" i="1" s="1"/>
  <c r="Y1331" i="1"/>
  <c r="Z1331" i="1" s="1"/>
  <c r="Y1300" i="1"/>
  <c r="Z1300" i="1" s="1"/>
  <c r="Y1299" i="1"/>
  <c r="Z1299" i="1" s="1"/>
  <c r="Y1304" i="1"/>
  <c r="Z1304" i="1" s="1"/>
  <c r="Y1308" i="1"/>
  <c r="Z1308" i="1" s="1"/>
  <c r="Y1314" i="1"/>
  <c r="Z1314" i="1" s="1"/>
  <c r="Y1324" i="1"/>
  <c r="Z1324" i="1" s="1"/>
  <c r="Y1351" i="1"/>
  <c r="Z1351" i="1" s="1"/>
  <c r="Y1355" i="1"/>
  <c r="Z1355" i="1" s="1"/>
  <c r="Y1320" i="1"/>
  <c r="Z1320" i="1" s="1"/>
  <c r="Y1330" i="1"/>
  <c r="Z1330" i="1" s="1"/>
  <c r="Y1340" i="1"/>
  <c r="Z1340" i="1" s="1"/>
  <c r="Y1301" i="1"/>
  <c r="Z1301" i="1" s="1"/>
  <c r="Y1296" i="1"/>
  <c r="Z1296" i="1" s="1"/>
  <c r="Y1313" i="1"/>
  <c r="Z1313" i="1" s="1"/>
  <c r="Y1317" i="1"/>
  <c r="Z1317" i="1" s="1"/>
  <c r="Y1311" i="1"/>
  <c r="Z1311" i="1" s="1"/>
  <c r="Y1315" i="1"/>
  <c r="Z1315" i="1" s="1"/>
  <c r="Y1273" i="1"/>
  <c r="Z1273" i="1" s="1"/>
  <c r="Y1269" i="1"/>
  <c r="Z1269" i="1" s="1"/>
  <c r="Y1275" i="1"/>
  <c r="Z1275" i="1" s="1"/>
  <c r="Y1271" i="1"/>
  <c r="Z1271" i="1" s="1"/>
  <c r="Y1274" i="1"/>
  <c r="Z1274" i="1" s="1"/>
  <c r="Y1272" i="1"/>
  <c r="Z1272" i="1" s="1"/>
  <c r="Y1270" i="1"/>
  <c r="Z1270" i="1" s="1"/>
  <c r="Y1268" i="1"/>
  <c r="Z1268" i="1" s="1"/>
  <c r="Y1276" i="1"/>
  <c r="Z1276" i="1" s="1"/>
  <c r="Y1261" i="1"/>
  <c r="Z1261" i="1" s="1"/>
  <c r="Y1260" i="1"/>
  <c r="Z1260" i="1" s="1"/>
  <c r="Y1255" i="1"/>
  <c r="Z1255" i="1" s="1"/>
  <c r="Y1253" i="1"/>
  <c r="Z1253" i="1" s="1"/>
  <c r="Y1258" i="1"/>
  <c r="Z1258" i="1" s="1"/>
  <c r="Y1252" i="1"/>
  <c r="Z1252" i="1" s="1"/>
  <c r="Y1256" i="1"/>
  <c r="Z1256" i="1" s="1"/>
  <c r="Y1254" i="1"/>
  <c r="Z1254" i="1" s="1"/>
  <c r="Y1257" i="1"/>
  <c r="Z1257" i="1" s="1"/>
  <c r="Y1247" i="1"/>
  <c r="Z1247" i="1" s="1"/>
  <c r="Y1251" i="1"/>
  <c r="Z1251" i="1" s="1"/>
  <c r="Y1264" i="1"/>
  <c r="Z1264" i="1" s="1"/>
  <c r="Y1267" i="1"/>
  <c r="Z1267" i="1" s="1"/>
  <c r="Y1262" i="1"/>
  <c r="Z1262" i="1" s="1"/>
  <c r="Y1246" i="1"/>
  <c r="Z1246" i="1" s="1"/>
  <c r="Y1250" i="1"/>
  <c r="Z1250" i="1" s="1"/>
  <c r="Y1259" i="1"/>
  <c r="Z1259" i="1" s="1"/>
  <c r="Y1245" i="1"/>
  <c r="Z1245" i="1" s="1"/>
  <c r="Y1249" i="1"/>
  <c r="Z1249" i="1" s="1"/>
  <c r="Y1266" i="1"/>
  <c r="Z1266" i="1" s="1"/>
  <c r="Y1263" i="1"/>
  <c r="Z1263" i="1" s="1"/>
  <c r="Y1248" i="1"/>
  <c r="Z1248" i="1" s="1"/>
  <c r="Y1265" i="1"/>
  <c r="Z1265" i="1" s="1"/>
  <c r="Y1220" i="1"/>
  <c r="Z1220" i="1" s="1"/>
  <c r="Y1236" i="1"/>
  <c r="Z1236" i="1" s="1"/>
  <c r="Y1219" i="1"/>
  <c r="Z1219" i="1" s="1"/>
  <c r="Y1218" i="1"/>
  <c r="Z1218" i="1" s="1"/>
  <c r="Y1217" i="1"/>
  <c r="Z1217" i="1" s="1"/>
  <c r="Y1216" i="1"/>
  <c r="Z1216" i="1" s="1"/>
  <c r="Y1213" i="1"/>
  <c r="Z1213" i="1" s="1"/>
  <c r="Y1148" i="1"/>
  <c r="Z1148" i="1" s="1"/>
  <c r="Y1215" i="1"/>
  <c r="Z1215" i="1" s="1"/>
  <c r="Y1214" i="1"/>
  <c r="Z1214" i="1" s="1"/>
  <c r="Y1147" i="1"/>
  <c r="Z1147" i="1" s="1"/>
  <c r="Y1146" i="1"/>
  <c r="Z1146" i="1" s="1"/>
  <c r="Y1145" i="1"/>
  <c r="Z1145" i="1" s="1"/>
  <c r="Y1144" i="1"/>
  <c r="Z1144" i="1" s="1"/>
  <c r="Y1140" i="1"/>
  <c r="Z1140" i="1" s="1"/>
  <c r="Y1143" i="1"/>
  <c r="Z1143" i="1" s="1"/>
  <c r="Y1141" i="1"/>
  <c r="Z1141" i="1" s="1"/>
  <c r="Y1142" i="1"/>
  <c r="Z1142" i="1" s="1"/>
  <c r="Y1156" i="1"/>
  <c r="Z1156" i="1" s="1"/>
  <c r="Y1133" i="1"/>
  <c r="Z1133" i="1" s="1"/>
  <c r="Y1138" i="1"/>
  <c r="Z1138" i="1" s="1"/>
  <c r="Y1135" i="1"/>
  <c r="Z1135" i="1" s="1"/>
  <c r="Y1137" i="1"/>
  <c r="Z1137" i="1" s="1"/>
  <c r="Y1229" i="1"/>
  <c r="Z1229" i="1" s="1"/>
  <c r="Y1230" i="1"/>
  <c r="Z1230" i="1" s="1"/>
  <c r="Y1232" i="1"/>
  <c r="Z1232" i="1" s="1"/>
  <c r="Y1233" i="1"/>
  <c r="Z1233" i="1" s="1"/>
  <c r="Y1235" i="1"/>
  <c r="Z1235" i="1" s="1"/>
  <c r="Y1134" i="1"/>
  <c r="Z1134" i="1" s="1"/>
  <c r="Y1136" i="1"/>
  <c r="Z1136" i="1" s="1"/>
  <c r="Y1139" i="1"/>
  <c r="Z1139" i="1" s="1"/>
  <c r="Y1149" i="1"/>
  <c r="Z1149" i="1" s="1"/>
  <c r="Y1150" i="1"/>
  <c r="Z1150" i="1" s="1"/>
  <c r="Y1151" i="1"/>
  <c r="Z1151" i="1" s="1"/>
  <c r="Y1152" i="1"/>
  <c r="Z1152" i="1" s="1"/>
  <c r="Y1153" i="1"/>
  <c r="Z1153" i="1" s="1"/>
  <c r="Y1154" i="1"/>
  <c r="Z1154" i="1" s="1"/>
  <c r="Y1155" i="1"/>
  <c r="Z1155" i="1" s="1"/>
  <c r="Y1231" i="1"/>
  <c r="Z1231" i="1" s="1"/>
  <c r="Y1234" i="1"/>
  <c r="Z1234" i="1" s="1"/>
  <c r="Y4000" i="1"/>
  <c r="Z4000" i="1" s="1"/>
  <c r="Y3999" i="1"/>
  <c r="Z3999" i="1" s="1"/>
  <c r="Y4001" i="1"/>
  <c r="Z4001" i="1" s="1"/>
  <c r="Y4006" i="1"/>
  <c r="Z4006" i="1" s="1"/>
  <c r="Y4003" i="1"/>
  <c r="Z4003" i="1" s="1"/>
  <c r="Y4005" i="1"/>
  <c r="Z4005" i="1" s="1"/>
  <c r="Y4004" i="1"/>
  <c r="Z4004" i="1" s="1"/>
  <c r="Y4002" i="1"/>
  <c r="Z4002" i="1" s="1"/>
  <c r="Y3938" i="1"/>
  <c r="Z3938" i="1" s="1"/>
  <c r="Y3934" i="1"/>
  <c r="Z3934" i="1" s="1"/>
  <c r="Y3941" i="1"/>
  <c r="Z3941" i="1" s="1"/>
  <c r="Y3937" i="1"/>
  <c r="Z3937" i="1" s="1"/>
  <c r="Y3942" i="1"/>
  <c r="Z3942" i="1" s="1"/>
  <c r="Y3940" i="1"/>
  <c r="Z3940" i="1" s="1"/>
  <c r="Y3939" i="1"/>
  <c r="Z3939" i="1" s="1"/>
  <c r="Y3936" i="1"/>
  <c r="Z3936" i="1" s="1"/>
  <c r="Y3935" i="1"/>
  <c r="Z3935" i="1" s="1"/>
  <c r="Y3910" i="1"/>
  <c r="Z3910" i="1" s="1"/>
  <c r="Y3924" i="1"/>
  <c r="Z3924" i="1" s="1"/>
  <c r="Y3921" i="1"/>
  <c r="Z3921" i="1" s="1"/>
  <c r="Y3908" i="1"/>
  <c r="Z3908" i="1" s="1"/>
  <c r="Y3919" i="1"/>
  <c r="Z3919" i="1" s="1"/>
  <c r="Y3926" i="1"/>
  <c r="Z3926" i="1" s="1"/>
  <c r="Y3922" i="1"/>
  <c r="Z3922" i="1" s="1"/>
  <c r="Y3918" i="1"/>
  <c r="Z3918" i="1" s="1"/>
  <c r="Y3920" i="1"/>
  <c r="Z3920" i="1" s="1"/>
  <c r="Y3906" i="1"/>
  <c r="Z3906" i="1" s="1"/>
  <c r="Y3904" i="1"/>
  <c r="Z3904" i="1" s="1"/>
  <c r="Y3902" i="1"/>
  <c r="Z3902" i="1" s="1"/>
  <c r="Y3900" i="1"/>
  <c r="Z3900" i="1" s="1"/>
  <c r="Y3896" i="1"/>
  <c r="Z3896" i="1" s="1"/>
  <c r="Y3901" i="1"/>
  <c r="Z3901" i="1" s="1"/>
  <c r="Y3898" i="1"/>
  <c r="Z3898" i="1" s="1"/>
  <c r="Y3895" i="1"/>
  <c r="Z3895" i="1" s="1"/>
  <c r="Y3886" i="1"/>
  <c r="Z3886" i="1" s="1"/>
  <c r="Y3894" i="1"/>
  <c r="Z3894" i="1" s="1"/>
  <c r="Y3887" i="1"/>
  <c r="Z3887" i="1" s="1"/>
  <c r="Y3990" i="1"/>
  <c r="Z3990" i="1" s="1"/>
  <c r="Y3883" i="1"/>
  <c r="Z3883" i="1" s="1"/>
  <c r="Y3964" i="1"/>
  <c r="Z3964" i="1" s="1"/>
  <c r="Y3995" i="1"/>
  <c r="Z3995" i="1" s="1"/>
  <c r="Y3899" i="1"/>
  <c r="Z3899" i="1" s="1"/>
  <c r="Y3889" i="1"/>
  <c r="Z3889" i="1" s="1"/>
  <c r="Y3897" i="1"/>
  <c r="Z3897" i="1" s="1"/>
  <c r="Y3885" i="1"/>
  <c r="Z3885" i="1" s="1"/>
  <c r="Y3960" i="1"/>
  <c r="Z3960" i="1" s="1"/>
  <c r="Y3997" i="1"/>
  <c r="Z3997" i="1" s="1"/>
  <c r="Y3993" i="1"/>
  <c r="Z3993" i="1" s="1"/>
  <c r="Y3891" i="1"/>
  <c r="Z3891" i="1" s="1"/>
  <c r="Y3966" i="1"/>
  <c r="Z3966" i="1" s="1"/>
  <c r="Y3962" i="1"/>
  <c r="Z3962" i="1" s="1"/>
  <c r="Y3998" i="1"/>
  <c r="Z3998" i="1" s="1"/>
  <c r="Y3996" i="1"/>
  <c r="Z3996" i="1" s="1"/>
  <c r="Y3994" i="1"/>
  <c r="Z3994" i="1" s="1"/>
  <c r="Y3992" i="1"/>
  <c r="Z3992" i="1" s="1"/>
  <c r="Y3991" i="1"/>
  <c r="Z3991" i="1" s="1"/>
  <c r="Y3985" i="1"/>
  <c r="Z3985" i="1" s="1"/>
  <c r="Y3986" i="1"/>
  <c r="Z3986" i="1" s="1"/>
  <c r="Y3983" i="1"/>
  <c r="Z3983" i="1" s="1"/>
  <c r="Y3961" i="1"/>
  <c r="Z3961" i="1" s="1"/>
  <c r="Y3880" i="1"/>
  <c r="Z3880" i="1" s="1"/>
  <c r="Y3893" i="1"/>
  <c r="Z3893" i="1" s="1"/>
  <c r="Y3882" i="1"/>
  <c r="Z3882" i="1" s="1"/>
  <c r="Y3928" i="1"/>
  <c r="Z3928" i="1" s="1"/>
  <c r="Y3931" i="1"/>
  <c r="Z3931" i="1" s="1"/>
  <c r="Y3930" i="1"/>
  <c r="Z3930" i="1" s="1"/>
  <c r="Y3933" i="1"/>
  <c r="Z3933" i="1" s="1"/>
  <c r="Y3913" i="1"/>
  <c r="Z3913" i="1" s="1"/>
  <c r="Y3987" i="1"/>
  <c r="Z3987" i="1" s="1"/>
  <c r="Y3965" i="1"/>
  <c r="Z3965" i="1" s="1"/>
  <c r="Y3923" i="1"/>
  <c r="Z3923" i="1" s="1"/>
  <c r="Y3905" i="1"/>
  <c r="Z3905" i="1" s="1"/>
  <c r="Y3892" i="1"/>
  <c r="Z3892" i="1" s="1"/>
  <c r="Y3884" i="1"/>
  <c r="Z3884" i="1" s="1"/>
  <c r="Y3881" i="1"/>
  <c r="Z3881" i="1" s="1"/>
  <c r="Y3907" i="1"/>
  <c r="Z3907" i="1" s="1"/>
  <c r="Y3915" i="1"/>
  <c r="Z3915" i="1" s="1"/>
  <c r="Y3914" i="1"/>
  <c r="Z3914" i="1" s="1"/>
  <c r="Y3929" i="1"/>
  <c r="Z3929" i="1" s="1"/>
  <c r="Y3963" i="1"/>
  <c r="Z3963" i="1" s="1"/>
  <c r="Y3988" i="1"/>
  <c r="Z3988" i="1" s="1"/>
  <c r="Y3959" i="1"/>
  <c r="Z3959" i="1" s="1"/>
  <c r="Y3917" i="1"/>
  <c r="Z3917" i="1" s="1"/>
  <c r="Y3903" i="1"/>
  <c r="Z3903" i="1" s="1"/>
  <c r="Y3909" i="1"/>
  <c r="Z3909" i="1" s="1"/>
  <c r="Y3911" i="1"/>
  <c r="Z3911" i="1" s="1"/>
  <c r="Y3888" i="1"/>
  <c r="Z3888" i="1" s="1"/>
  <c r="Y3912" i="1"/>
  <c r="Z3912" i="1" s="1"/>
  <c r="Y3932" i="1"/>
  <c r="Z3932" i="1" s="1"/>
  <c r="Y3984" i="1"/>
  <c r="Z3984" i="1" s="1"/>
  <c r="Y3989" i="1"/>
  <c r="Z3989" i="1" s="1"/>
  <c r="Y3927" i="1"/>
  <c r="Z3927" i="1" s="1"/>
  <c r="Y3890" i="1"/>
  <c r="Z3890" i="1" s="1"/>
  <c r="Y3879" i="1"/>
  <c r="Z3879" i="1" s="1"/>
  <c r="Y3916" i="1"/>
  <c r="Z3916" i="1" s="1"/>
  <c r="Y3925" i="1"/>
  <c r="Z3925" i="1" s="1"/>
  <c r="Y2919" i="1"/>
  <c r="Z2919" i="1" s="1"/>
  <c r="Y2917" i="1"/>
  <c r="Z2917" i="1" s="1"/>
  <c r="Y2913" i="1"/>
  <c r="Z2913" i="1" s="1"/>
  <c r="Y2959" i="1"/>
  <c r="Z2959" i="1" s="1"/>
  <c r="Y2916" i="1"/>
  <c r="Z2916" i="1" s="1"/>
  <c r="Y2912" i="1"/>
  <c r="Z2912" i="1" s="1"/>
  <c r="Y2958" i="1"/>
  <c r="Z2958" i="1" s="1"/>
  <c r="Y2956" i="1"/>
  <c r="Z2956" i="1" s="1"/>
  <c r="Y2951" i="1"/>
  <c r="Z2951" i="1" s="1"/>
  <c r="Y2918" i="1"/>
  <c r="Z2918" i="1" s="1"/>
  <c r="Y2915" i="1"/>
  <c r="Z2915" i="1" s="1"/>
  <c r="Y2911" i="1"/>
  <c r="Z2911" i="1" s="1"/>
  <c r="Y2935" i="1"/>
  <c r="Z2935" i="1" s="1"/>
  <c r="Y2949" i="1"/>
  <c r="Z2949" i="1" s="1"/>
  <c r="Y2947" i="1"/>
  <c r="Z2947" i="1" s="1"/>
  <c r="Y2943" i="1"/>
  <c r="Z2943" i="1" s="1"/>
  <c r="Y2948" i="1"/>
  <c r="Z2948" i="1" s="1"/>
  <c r="Y2950" i="1"/>
  <c r="Z2950" i="1" s="1"/>
  <c r="Y2945" i="1"/>
  <c r="Z2945" i="1" s="1"/>
  <c r="Y2927" i="1"/>
  <c r="Z2927" i="1" s="1"/>
  <c r="Y2926" i="1"/>
  <c r="Z2926" i="1" s="1"/>
  <c r="Y2924" i="1"/>
  <c r="Z2924" i="1" s="1"/>
  <c r="Y2922" i="1"/>
  <c r="Z2922" i="1" s="1"/>
  <c r="Y2944" i="1"/>
  <c r="Z2944" i="1" s="1"/>
  <c r="Y2967" i="1"/>
  <c r="Z2967" i="1" s="1"/>
  <c r="Y2989" i="1"/>
  <c r="Z2989" i="1" s="1"/>
  <c r="Y2987" i="1"/>
  <c r="Z2987" i="1" s="1"/>
  <c r="Y2985" i="1"/>
  <c r="Z2985" i="1" s="1"/>
  <c r="Y2960" i="1"/>
  <c r="Z2960" i="1" s="1"/>
  <c r="Y2946" i="1"/>
  <c r="Z2946" i="1" s="1"/>
  <c r="Y2914" i="1"/>
  <c r="Z2914" i="1" s="1"/>
  <c r="Y2961" i="1"/>
  <c r="Z2961" i="1" s="1"/>
  <c r="Y2991" i="1"/>
  <c r="Z2991" i="1" s="1"/>
  <c r="Y2964" i="1"/>
  <c r="Z2964" i="1" s="1"/>
  <c r="Y2988" i="1"/>
  <c r="Z2988" i="1" s="1"/>
  <c r="Y2952" i="1"/>
  <c r="Z2952" i="1" s="1"/>
  <c r="Y2925" i="1"/>
  <c r="Z2925" i="1" s="1"/>
  <c r="Y2937" i="1"/>
  <c r="Z2937" i="1" s="1"/>
  <c r="Y2904" i="1"/>
  <c r="Z2904" i="1" s="1"/>
  <c r="Y2933" i="1"/>
  <c r="Z2933" i="1" s="1"/>
  <c r="Y2936" i="1"/>
  <c r="Z2936" i="1" s="1"/>
  <c r="Y2938" i="1"/>
  <c r="Z2938" i="1" s="1"/>
  <c r="Y2939" i="1"/>
  <c r="Z2939" i="1" s="1"/>
  <c r="Y2909" i="1"/>
  <c r="Z2909" i="1" s="1"/>
  <c r="Y2942" i="1"/>
  <c r="Z2942" i="1" s="1"/>
  <c r="Y2905" i="1"/>
  <c r="Z2905" i="1" s="1"/>
  <c r="Y2965" i="1"/>
  <c r="Z2965" i="1" s="1"/>
  <c r="Y2990" i="1"/>
  <c r="Z2990" i="1" s="1"/>
  <c r="Y2966" i="1"/>
  <c r="Z2966" i="1" s="1"/>
  <c r="Y2986" i="1"/>
  <c r="Z2986" i="1" s="1"/>
  <c r="Y2984" i="1"/>
  <c r="Z2984" i="1" s="1"/>
  <c r="Y2930" i="1"/>
  <c r="Z2930" i="1" s="1"/>
  <c r="Y2931" i="1"/>
  <c r="Z2931" i="1" s="1"/>
  <c r="Y2955" i="1"/>
  <c r="Z2955" i="1" s="1"/>
  <c r="Y2954" i="1"/>
  <c r="Z2954" i="1" s="1"/>
  <c r="Y2957" i="1"/>
  <c r="Z2957" i="1" s="1"/>
  <c r="Y2907" i="1"/>
  <c r="Z2907" i="1" s="1"/>
  <c r="Y2908" i="1"/>
  <c r="Z2908" i="1" s="1"/>
  <c r="Y2962" i="1"/>
  <c r="Z2962" i="1" s="1"/>
  <c r="Y2963" i="1"/>
  <c r="Z2963" i="1" s="1"/>
  <c r="Y2921" i="1"/>
  <c r="Z2921" i="1" s="1"/>
  <c r="Y2940" i="1"/>
  <c r="Z2940" i="1" s="1"/>
  <c r="Y2928" i="1"/>
  <c r="Z2928" i="1" s="1"/>
  <c r="Y2932" i="1"/>
  <c r="Z2932" i="1" s="1"/>
  <c r="Y2929" i="1"/>
  <c r="Z2929" i="1" s="1"/>
  <c r="Y2941" i="1"/>
  <c r="Z2941" i="1" s="1"/>
  <c r="Y2920" i="1"/>
  <c r="Z2920" i="1" s="1"/>
  <c r="Y2953" i="1"/>
  <c r="Z2953" i="1" s="1"/>
  <c r="Y2934" i="1"/>
  <c r="Z2934" i="1" s="1"/>
  <c r="Y2910" i="1"/>
  <c r="Z2910" i="1" s="1"/>
  <c r="Y2923" i="1"/>
  <c r="Z2923" i="1" s="1"/>
  <c r="Y2906" i="1"/>
  <c r="Z2906" i="1" s="1"/>
  <c r="Y950" i="1"/>
  <c r="Y947" i="1"/>
  <c r="Y953" i="1"/>
  <c r="Y951" i="1"/>
  <c r="Y949" i="1"/>
  <c r="Y948" i="1"/>
  <c r="Y946" i="1"/>
  <c r="Y952" i="1"/>
  <c r="Y1052" i="1"/>
  <c r="Z1052" i="1" s="1"/>
  <c r="Y1049" i="1"/>
  <c r="Z1049" i="1" s="1"/>
  <c r="Y1050" i="1"/>
  <c r="Z1050" i="1" s="1"/>
  <c r="Y1045" i="1"/>
  <c r="Z1045" i="1" s="1"/>
  <c r="Y1051" i="1"/>
  <c r="Z1051" i="1" s="1"/>
  <c r="Y1046" i="1"/>
  <c r="Z1046" i="1" s="1"/>
  <c r="Y1047" i="1"/>
  <c r="Z1047" i="1" s="1"/>
  <c r="Y1048" i="1"/>
  <c r="Z1048" i="1" s="1"/>
  <c r="Y930" i="1"/>
  <c r="Y932" i="1"/>
  <c r="Z932" i="1" s="1"/>
  <c r="Y934" i="1"/>
  <c r="Z934" i="1" s="1"/>
  <c r="Y936" i="1"/>
  <c r="Z936" i="1" s="1"/>
  <c r="Y929" i="1"/>
  <c r="Y931" i="1"/>
  <c r="Z931" i="1" s="1"/>
  <c r="Y933" i="1"/>
  <c r="Z933" i="1" s="1"/>
  <c r="Y935" i="1"/>
  <c r="Z935" i="1" s="1"/>
  <c r="Y2493" i="1"/>
  <c r="Z2493" i="1" s="1"/>
  <c r="Y2501" i="1"/>
  <c r="Z2501" i="1" s="1"/>
  <c r="Y2499" i="1"/>
  <c r="Z2499" i="1" s="1"/>
  <c r="Y2495" i="1"/>
  <c r="Z2495" i="1" s="1"/>
  <c r="Y2498" i="1"/>
  <c r="Z2498" i="1" s="1"/>
  <c r="Y2494" i="1"/>
  <c r="Z2494" i="1" s="1"/>
  <c r="Y2497" i="1"/>
  <c r="Z2497" i="1" s="1"/>
  <c r="Y2500" i="1"/>
  <c r="Z2500" i="1" s="1"/>
  <c r="Y2496" i="1"/>
  <c r="Z2496" i="1" s="1"/>
  <c r="Y2487" i="1"/>
  <c r="Z2487" i="1" s="1"/>
  <c r="Y2491" i="1"/>
  <c r="Z2491" i="1" s="1"/>
  <c r="Y2489" i="1"/>
  <c r="Z2489" i="1" s="1"/>
  <c r="Y2490" i="1"/>
  <c r="Z2490" i="1" s="1"/>
  <c r="Y2486" i="1"/>
  <c r="Z2486" i="1" s="1"/>
  <c r="Y2492" i="1"/>
  <c r="Z2492" i="1" s="1"/>
  <c r="Y2488" i="1"/>
  <c r="Z2488" i="1" s="1"/>
  <c r="Q559" i="33"/>
  <c r="Q726" i="33"/>
  <c r="Q588" i="33"/>
  <c r="Q582" i="33"/>
  <c r="Q593" i="33"/>
  <c r="Q587" i="33"/>
  <c r="Q586" i="33"/>
  <c r="Q581" i="33"/>
  <c r="Q562" i="33"/>
  <c r="Q561" i="33"/>
  <c r="Q579" i="33"/>
  <c r="Q728" i="33"/>
  <c r="Q560" i="33"/>
  <c r="Q731" i="33"/>
  <c r="Q557" i="33"/>
  <c r="Q553" i="33"/>
  <c r="Q724" i="33"/>
  <c r="Q727" i="33"/>
  <c r="Q725" i="33"/>
  <c r="Q564" i="33"/>
  <c r="Q565" i="33"/>
  <c r="Q590" i="33"/>
  <c r="Q589" i="33"/>
  <c r="Q591" i="33"/>
  <c r="Q563" i="33"/>
  <c r="Q580" i="33"/>
  <c r="Q558" i="33"/>
  <c r="Q584" i="33"/>
  <c r="Q585" i="33"/>
  <c r="Q578" i="33"/>
  <c r="Q729" i="33"/>
  <c r="Q592" i="33"/>
  <c r="Q566" i="33"/>
  <c r="Q567" i="33"/>
  <c r="Q555" i="33"/>
  <c r="Q583" i="33"/>
  <c r="Q568" i="33"/>
  <c r="Q730" i="33"/>
  <c r="Q556" i="33"/>
  <c r="Q554" i="33"/>
  <c r="X38" i="1"/>
  <c r="Q313" i="33" s="1"/>
  <c r="Y1447" i="1"/>
  <c r="Y1446" i="1"/>
  <c r="Y1444" i="1"/>
  <c r="Y1442" i="1"/>
  <c r="Y1441" i="1"/>
  <c r="Y1445" i="1"/>
  <c r="Y1443" i="1"/>
  <c r="Y1440" i="1"/>
  <c r="X39" i="1"/>
  <c r="Q314" i="33" s="1"/>
  <c r="Q693" i="33"/>
  <c r="X36" i="1"/>
  <c r="Q691" i="33"/>
  <c r="Q688" i="33"/>
  <c r="X152" i="1"/>
  <c r="X37" i="1"/>
  <c r="P456" i="33"/>
  <c r="P333" i="33"/>
  <c r="P404" i="33" s="1"/>
  <c r="X150" i="1"/>
  <c r="Q694" i="33"/>
  <c r="Y1367" i="1"/>
  <c r="Y1369" i="1"/>
  <c r="Y1372" i="1"/>
  <c r="Y1378" i="1"/>
  <c r="Z1378" i="1" s="1"/>
  <c r="Y694" i="1"/>
  <c r="Z694" i="1" s="1"/>
  <c r="Y696" i="1"/>
  <c r="Y688" i="1"/>
  <c r="Z688" i="1" s="1"/>
  <c r="Y690" i="1"/>
  <c r="Z690" i="1" s="1"/>
  <c r="Y1725" i="1"/>
  <c r="Z1725" i="1" s="1"/>
  <c r="Y1724" i="1"/>
  <c r="Z1724" i="1" s="1"/>
  <c r="Y131" i="1"/>
  <c r="Z131" i="1" s="1"/>
  <c r="Y45" i="1"/>
  <c r="Y78" i="1"/>
  <c r="R555" i="33" s="1"/>
  <c r="Y114" i="1"/>
  <c r="Z114" i="1" s="1"/>
  <c r="Y176" i="1"/>
  <c r="Z176" i="1" s="1"/>
  <c r="AA4" i="1"/>
  <c r="Y48" i="1"/>
  <c r="Z48" i="1" s="1"/>
  <c r="Y107" i="1"/>
  <c r="Y177" i="1"/>
  <c r="Z177" i="1" s="1"/>
  <c r="Y62" i="1"/>
  <c r="Z62" i="1" s="1"/>
  <c r="Y126" i="1"/>
  <c r="Z126" i="1" s="1"/>
  <c r="Y25" i="1"/>
  <c r="Y85" i="1"/>
  <c r="Y175" i="1"/>
  <c r="Z175" i="1" s="1"/>
  <c r="Y89" i="1"/>
  <c r="R566" i="33" s="1"/>
  <c r="Y130" i="1"/>
  <c r="Z130" i="1" s="1"/>
  <c r="Y262" i="1"/>
  <c r="Z262" i="1" s="1"/>
  <c r="Y50" i="1"/>
  <c r="Y92" i="1"/>
  <c r="Y140" i="1"/>
  <c r="Z140" i="1" s="1"/>
  <c r="Y60" i="1"/>
  <c r="Z60" i="1" s="1"/>
  <c r="Y80" i="1"/>
  <c r="Y261" i="1"/>
  <c r="Z261" i="1" s="1"/>
  <c r="Y651" i="1"/>
  <c r="Z651" i="1" s="1"/>
  <c r="Y1180" i="1"/>
  <c r="Z1180" i="1" s="1"/>
  <c r="Y1644" i="1"/>
  <c r="Z1644" i="1" s="1"/>
  <c r="Y654" i="1"/>
  <c r="Z654" i="1" s="1"/>
  <c r="Y1029" i="1"/>
  <c r="Z1029" i="1" s="1"/>
  <c r="Y1033" i="1"/>
  <c r="Z1033" i="1" s="1"/>
  <c r="Y1054" i="1"/>
  <c r="Z1054" i="1" s="1"/>
  <c r="Y1058" i="1"/>
  <c r="Z1058" i="1" s="1"/>
  <c r="Y1174" i="1"/>
  <c r="Z1174" i="1" s="1"/>
  <c r="Y1178" i="1"/>
  <c r="Z1178" i="1" s="1"/>
  <c r="Y1222" i="1"/>
  <c r="Z1222" i="1" s="1"/>
  <c r="Y1226" i="1"/>
  <c r="Z1226" i="1" s="1"/>
  <c r="Y1477" i="1"/>
  <c r="Z1477" i="1" s="1"/>
  <c r="Y1481" i="1"/>
  <c r="Z1481" i="1" s="1"/>
  <c r="Y657" i="1"/>
  <c r="Z657" i="1" s="1"/>
  <c r="Y665" i="1"/>
  <c r="Z665" i="1" s="1"/>
  <c r="Y1164" i="1"/>
  <c r="Y1189" i="1"/>
  <c r="Y1491" i="1"/>
  <c r="Z1491" i="1" s="1"/>
  <c r="Y1525" i="1"/>
  <c r="Z1525" i="1" s="1"/>
  <c r="Y1623" i="1"/>
  <c r="Z1623" i="1" s="1"/>
  <c r="Y1692" i="1"/>
  <c r="Y1192" i="1"/>
  <c r="Y1494" i="1"/>
  <c r="Z1494" i="1" s="1"/>
  <c r="Y1528" i="1"/>
  <c r="Z1528" i="1" s="1"/>
  <c r="Y1580" i="1"/>
  <c r="Z1580" i="1" s="1"/>
  <c r="Y1687" i="1"/>
  <c r="Z1687" i="1" s="1"/>
  <c r="Y1195" i="1"/>
  <c r="Y1497" i="1"/>
  <c r="Z1497" i="1" s="1"/>
  <c r="Y1527" i="1"/>
  <c r="Z1527" i="1" s="1"/>
  <c r="Y1637" i="1"/>
  <c r="Z1637" i="1" s="1"/>
  <c r="Y1716" i="1"/>
  <c r="Y1620" i="1"/>
  <c r="Z1620" i="1" s="1"/>
  <c r="Y1678" i="1"/>
  <c r="Z1678" i="1" s="1"/>
  <c r="Y1526" i="1"/>
  <c r="Z1526" i="1" s="1"/>
  <c r="Y1674" i="1"/>
  <c r="Z1674" i="1" s="1"/>
  <c r="Y1496" i="1"/>
  <c r="Z1496" i="1" s="1"/>
  <c r="Y4409" i="1"/>
  <c r="Z4409" i="1" s="1"/>
  <c r="Y1506" i="1"/>
  <c r="Z1506" i="1" s="1"/>
  <c r="Y2831" i="1"/>
  <c r="Z2831" i="1" s="1"/>
  <c r="Y3696" i="1"/>
  <c r="Z3696" i="1" s="1"/>
  <c r="Y3700" i="1"/>
  <c r="Z3700" i="1" s="1"/>
  <c r="Y4408" i="1"/>
  <c r="Z4408" i="1" s="1"/>
  <c r="Y4406" i="1"/>
  <c r="Z4406" i="1" s="1"/>
  <c r="Y2825" i="1"/>
  <c r="Z2825" i="1" s="1"/>
  <c r="Y4495" i="1"/>
  <c r="Z4495" i="1" s="1"/>
  <c r="Y1619" i="1"/>
  <c r="Z1619" i="1" s="1"/>
  <c r="Y1501" i="1"/>
  <c r="Z1501" i="1" s="1"/>
  <c r="Y1165" i="1"/>
  <c r="Z1165" i="1" s="1"/>
  <c r="Y1518" i="1"/>
  <c r="Z1518" i="1" s="1"/>
  <c r="Y95" i="1"/>
  <c r="Y54" i="1"/>
  <c r="Z54" i="1" s="1"/>
  <c r="Y61" i="1"/>
  <c r="Z61" i="1" s="1"/>
  <c r="Y74" i="1"/>
  <c r="Z74" i="1" s="1"/>
  <c r="Y1201" i="1"/>
  <c r="Z1201" i="1" s="1"/>
  <c r="Y68" i="1"/>
  <c r="Z68" i="1" s="1"/>
  <c r="Y21" i="1"/>
  <c r="Y4405" i="1"/>
  <c r="Z4405" i="1" s="1"/>
  <c r="Y1565" i="1"/>
  <c r="Y1200" i="1"/>
  <c r="Z1200" i="1" s="1"/>
  <c r="Y1167" i="1"/>
  <c r="Z1167" i="1" s="1"/>
  <c r="Y1517" i="1"/>
  <c r="Z1517" i="1" s="1"/>
  <c r="Y1185" i="1"/>
  <c r="Z1185" i="1" s="1"/>
  <c r="Y1181" i="1"/>
  <c r="Z1181" i="1" s="1"/>
  <c r="Y127" i="1"/>
  <c r="Z127" i="1" s="1"/>
  <c r="Y71" i="1"/>
  <c r="Z71" i="1" s="1"/>
  <c r="Y58" i="1"/>
  <c r="Z58" i="1" s="1"/>
  <c r="Y104" i="1"/>
  <c r="Y12" i="1"/>
  <c r="Y120" i="1"/>
  <c r="Z120" i="1" s="1"/>
  <c r="Y1571" i="1"/>
  <c r="Y1485" i="1"/>
  <c r="Z1485" i="1" s="1"/>
  <c r="Y63" i="1"/>
  <c r="Z63" i="1" s="1"/>
  <c r="Y4492" i="1"/>
  <c r="Z4492" i="1" s="1"/>
  <c r="Y2829" i="1"/>
  <c r="Z2829" i="1" s="1"/>
  <c r="Y1617" i="1"/>
  <c r="Z1617" i="1" s="1"/>
  <c r="Y1630" i="1"/>
  <c r="Z1630" i="1" s="1"/>
  <c r="Y1640" i="1"/>
  <c r="Z1640" i="1" s="1"/>
  <c r="Y1681" i="1"/>
  <c r="Z1681" i="1" s="1"/>
  <c r="Y1499" i="1"/>
  <c r="Z1499" i="1" s="1"/>
  <c r="Y1199" i="1"/>
  <c r="Z1199" i="1" s="1"/>
  <c r="Y1520" i="1"/>
  <c r="Z1520" i="1" s="1"/>
  <c r="Y1243" i="1"/>
  <c r="Z1243" i="1" s="1"/>
  <c r="Y1239" i="1"/>
  <c r="Z1239" i="1" s="1"/>
  <c r="Y993" i="1"/>
  <c r="Y664" i="1"/>
  <c r="Z664" i="1" s="1"/>
  <c r="Y134" i="1"/>
  <c r="Z134" i="1" s="1"/>
  <c r="Y1615" i="1"/>
  <c r="Z1615" i="1" s="1"/>
  <c r="Y1519" i="1"/>
  <c r="Z1519" i="1" s="1"/>
  <c r="Y8" i="1"/>
  <c r="Y1382" i="1"/>
  <c r="Y1368" i="1"/>
  <c r="Y689" i="1"/>
  <c r="Z689" i="1" s="1"/>
  <c r="Y1723" i="1"/>
  <c r="Z1723" i="1" s="1"/>
  <c r="Y15" i="1"/>
  <c r="Y49" i="1"/>
  <c r="Y180" i="1"/>
  <c r="Z180" i="1" s="1"/>
  <c r="Y52" i="1"/>
  <c r="Z52" i="1" s="1"/>
  <c r="Y181" i="1"/>
  <c r="Z181" i="1" s="1"/>
  <c r="Y147" i="1"/>
  <c r="Z147" i="1" s="1"/>
  <c r="Y96" i="1"/>
  <c r="Y113" i="1"/>
  <c r="Z113" i="1" s="1"/>
  <c r="Y267" i="1"/>
  <c r="Z267" i="1" s="1"/>
  <c r="Y57" i="1"/>
  <c r="Z57" i="1" s="1"/>
  <c r="Y1228" i="1"/>
  <c r="Z1228" i="1" s="1"/>
  <c r="Y658" i="1"/>
  <c r="Z658" i="1" s="1"/>
  <c r="Y1034" i="1"/>
  <c r="Z1034" i="1" s="1"/>
  <c r="Y1059" i="1"/>
  <c r="Z1059" i="1" s="1"/>
  <c r="Y1179" i="1"/>
  <c r="Z1179" i="1" s="1"/>
  <c r="Y1227" i="1"/>
  <c r="Z1227" i="1" s="1"/>
  <c r="Y266" i="1"/>
  <c r="Z266" i="1" s="1"/>
  <c r="Y990" i="1"/>
  <c r="Y1529" i="1"/>
  <c r="Z1529" i="1" s="1"/>
  <c r="Y656" i="1"/>
  <c r="Z656" i="1" s="1"/>
  <c r="Y1508" i="1"/>
  <c r="Z1508" i="1" s="1"/>
  <c r="Y1622" i="1"/>
  <c r="Z1622" i="1" s="1"/>
  <c r="Y1159" i="1"/>
  <c r="Y1509" i="1"/>
  <c r="Z1509" i="1" s="1"/>
  <c r="Y1492" i="1"/>
  <c r="Z1492" i="1" s="1"/>
  <c r="Y1720" i="1"/>
  <c r="Y1690" i="1"/>
  <c r="Y1576" i="1"/>
  <c r="Z1576" i="1" s="1"/>
  <c r="Y1625" i="1"/>
  <c r="Z1625" i="1" s="1"/>
  <c r="Y4488" i="1"/>
  <c r="Y652" i="1"/>
  <c r="Z652" i="1" s="1"/>
  <c r="Y3701" i="1"/>
  <c r="Z3701" i="1" s="1"/>
  <c r="Y3702" i="1"/>
  <c r="Z3702" i="1" s="1"/>
  <c r="Y2824" i="1"/>
  <c r="Z2824" i="1" s="1"/>
  <c r="Y4493" i="1"/>
  <c r="Z4493" i="1" s="1"/>
  <c r="Y4491" i="1"/>
  <c r="Z4491" i="1" s="1"/>
  <c r="Y4494" i="1"/>
  <c r="Z4494" i="1" s="1"/>
  <c r="Y647" i="1"/>
  <c r="Z647" i="1" s="1"/>
  <c r="Y19" i="1"/>
  <c r="Y1618" i="1"/>
  <c r="Z1618" i="1" s="1"/>
  <c r="Y645" i="1"/>
  <c r="Z645" i="1" s="1"/>
  <c r="Y650" i="1"/>
  <c r="Z650" i="1" s="1"/>
  <c r="Y88" i="1"/>
  <c r="Y84" i="1"/>
  <c r="R561" i="33" s="1"/>
  <c r="Y1515" i="1"/>
  <c r="Z1515" i="1" s="1"/>
  <c r="Y20" i="1"/>
  <c r="Y1632" i="1"/>
  <c r="Z1632" i="1" s="1"/>
  <c r="Y1677" i="1"/>
  <c r="Z1677" i="1" s="1"/>
  <c r="Y1169" i="1"/>
  <c r="Z1169" i="1" s="1"/>
  <c r="Y1242" i="1"/>
  <c r="Z1242" i="1" s="1"/>
  <c r="Y991" i="1"/>
  <c r="Y118" i="1"/>
  <c r="Z118" i="1" s="1"/>
  <c r="Y1569" i="1"/>
  <c r="Y137" i="1"/>
  <c r="Z137" i="1" s="1"/>
  <c r="Y1380" i="1"/>
  <c r="Y1376" i="1"/>
  <c r="Y702" i="1"/>
  <c r="Y687" i="1"/>
  <c r="Z687" i="1" s="1"/>
  <c r="Y142" i="1"/>
  <c r="Z142" i="1" s="1"/>
  <c r="Y75" i="1"/>
  <c r="Z75" i="1" s="1"/>
  <c r="Y264" i="1"/>
  <c r="Z264" i="1" s="1"/>
  <c r="Y53" i="1"/>
  <c r="Z53" i="1" s="1"/>
  <c r="Y178" i="1"/>
  <c r="Z178" i="1" s="1"/>
  <c r="Y1036" i="1"/>
  <c r="Z1036" i="1" s="1"/>
  <c r="Y667" i="1"/>
  <c r="Z667" i="1" s="1"/>
  <c r="Y1035" i="1"/>
  <c r="Z1035" i="1" s="1"/>
  <c r="Y1204" i="1"/>
  <c r="Z1204" i="1" s="1"/>
  <c r="Y1479" i="1"/>
  <c r="Z1479" i="1" s="1"/>
  <c r="Y1636" i="1"/>
  <c r="Z1636" i="1" s="1"/>
  <c r="Y1512" i="1"/>
  <c r="Z1512" i="1" s="1"/>
  <c r="Y1163" i="1"/>
  <c r="Y1158" i="1"/>
  <c r="Y1629" i="1"/>
  <c r="Z1629" i="1" s="1"/>
  <c r="Y1633" i="1"/>
  <c r="Z1633" i="1" s="1"/>
  <c r="Y1695" i="1"/>
  <c r="Y1577" i="1"/>
  <c r="Z1577" i="1" s="1"/>
  <c r="Y3698" i="1"/>
  <c r="Z3698" i="1" s="1"/>
  <c r="Y4496" i="1"/>
  <c r="Z4496" i="1" s="1"/>
  <c r="Y4486" i="1"/>
  <c r="Y4490" i="1"/>
  <c r="Z4490" i="1" s="1"/>
  <c r="Y4485" i="1"/>
  <c r="Y1719" i="1"/>
  <c r="R730" i="33" s="1"/>
  <c r="Y69" i="1"/>
  <c r="Z69" i="1" s="1"/>
  <c r="Y1187" i="1"/>
  <c r="Z1187" i="1" s="1"/>
  <c r="Y73" i="1"/>
  <c r="Z73" i="1" s="1"/>
  <c r="Y122" i="1"/>
  <c r="Z122" i="1" s="1"/>
  <c r="Y1616" i="1"/>
  <c r="Z1616" i="1" s="1"/>
  <c r="Y1241" i="1"/>
  <c r="Z1241" i="1" s="1"/>
  <c r="Y660" i="1"/>
  <c r="Z660" i="1" s="1"/>
  <c r="Y1489" i="1"/>
  <c r="Z1489" i="1" s="1"/>
  <c r="Y1370" i="1"/>
  <c r="Y693" i="1"/>
  <c r="Z693" i="1" s="1"/>
  <c r="Y1722" i="1"/>
  <c r="Z1722" i="1" s="1"/>
  <c r="Y146" i="1"/>
  <c r="Z146" i="1" s="1"/>
  <c r="Y143" i="1"/>
  <c r="Z143" i="1" s="1"/>
  <c r="Y268" i="1"/>
  <c r="Z268" i="1" s="1"/>
  <c r="Y124" i="1"/>
  <c r="Z124" i="1" s="1"/>
  <c r="Y47" i="1"/>
  <c r="Y263" i="1"/>
  <c r="Z263" i="1" s="1"/>
  <c r="Y1060" i="1"/>
  <c r="Z1060" i="1" s="1"/>
  <c r="Y1032" i="1"/>
  <c r="Z1032" i="1" s="1"/>
  <c r="Y1173" i="1"/>
  <c r="Z1173" i="1" s="1"/>
  <c r="Y1225" i="1"/>
  <c r="Z1225" i="1" s="1"/>
  <c r="Y653" i="1"/>
  <c r="Z653" i="1" s="1"/>
  <c r="Y1161" i="1"/>
  <c r="Y1579" i="1"/>
  <c r="Z1579" i="1" s="1"/>
  <c r="Y1522" i="1"/>
  <c r="Z1522" i="1" s="1"/>
  <c r="Y1523" i="1"/>
  <c r="Z1523" i="1" s="1"/>
  <c r="Y1572" i="1"/>
  <c r="Y1194" i="1"/>
  <c r="Y4483" i="1"/>
  <c r="Y1203" i="1"/>
  <c r="Z1203" i="1" s="1"/>
  <c r="Y106" i="1"/>
  <c r="Y22" i="1"/>
  <c r="Y1715" i="1"/>
  <c r="Y1186" i="1"/>
  <c r="Z1186" i="1" s="1"/>
  <c r="Y86" i="1"/>
  <c r="Y1502" i="1"/>
  <c r="Z1502" i="1" s="1"/>
  <c r="Y103" i="1"/>
  <c r="Y1683" i="1"/>
  <c r="Z1683" i="1" s="1"/>
  <c r="Y1503" i="1"/>
  <c r="Z1503" i="1" s="1"/>
  <c r="Y1240" i="1"/>
  <c r="Z1240" i="1" s="1"/>
  <c r="Y648" i="1"/>
  <c r="Z648" i="1" s="1"/>
  <c r="Y1484" i="1"/>
  <c r="Z1484" i="1" s="1"/>
  <c r="Y1379" i="1"/>
  <c r="Y1375" i="1"/>
  <c r="Y698" i="1"/>
  <c r="Y691" i="1"/>
  <c r="Z691" i="1" s="1"/>
  <c r="Y697" i="1"/>
  <c r="Y1726" i="1"/>
  <c r="Z1726" i="1" s="1"/>
  <c r="Y82" i="1"/>
  <c r="R559" i="33" s="1"/>
  <c r="Y123" i="1"/>
  <c r="Z123" i="1" s="1"/>
  <c r="Y111" i="1"/>
  <c r="Z111" i="1" s="1"/>
  <c r="Y83" i="1"/>
  <c r="Y179" i="1"/>
  <c r="Z179" i="1" s="1"/>
  <c r="Y141" i="1"/>
  <c r="Z141" i="1" s="1"/>
  <c r="Y98" i="1"/>
  <c r="Y66" i="1"/>
  <c r="Z66" i="1" s="1"/>
  <c r="Y128" i="1"/>
  <c r="Z128" i="1" s="1"/>
  <c r="Y265" i="1"/>
  <c r="Z265" i="1" s="1"/>
  <c r="Y655" i="1"/>
  <c r="Z655" i="1" s="1"/>
  <c r="Y1679" i="1"/>
  <c r="Z1679" i="1" s="1"/>
  <c r="Y1030" i="1"/>
  <c r="Z1030" i="1" s="1"/>
  <c r="Y1055" i="1"/>
  <c r="Z1055" i="1" s="1"/>
  <c r="Y1175" i="1"/>
  <c r="Z1175" i="1" s="1"/>
  <c r="Y1223" i="1"/>
  <c r="Z1223" i="1" s="1"/>
  <c r="Y1478" i="1"/>
  <c r="Z1478" i="1" s="1"/>
  <c r="Y659" i="1"/>
  <c r="Z659" i="1" s="1"/>
  <c r="Y1196" i="1"/>
  <c r="Y1193" i="1"/>
  <c r="Y1495" i="1"/>
  <c r="Z1495" i="1" s="1"/>
  <c r="Y1627" i="1"/>
  <c r="Z1627" i="1" s="1"/>
  <c r="Y1244" i="1"/>
  <c r="Z1244" i="1" s="1"/>
  <c r="Y1530" i="1"/>
  <c r="Z1530" i="1" s="1"/>
  <c r="Y1691" i="1"/>
  <c r="Y1573" i="1"/>
  <c r="Z1573" i="1" s="1"/>
  <c r="Y1672" i="1"/>
  <c r="Z1672" i="1" s="1"/>
  <c r="Y1624" i="1"/>
  <c r="Z1624" i="1" s="1"/>
  <c r="Y1718" i="1"/>
  <c r="R729" i="33" s="1"/>
  <c r="Y1510" i="1"/>
  <c r="Z1510" i="1" s="1"/>
  <c r="Y3697" i="1"/>
  <c r="Z3697" i="1" s="1"/>
  <c r="Y2826" i="1"/>
  <c r="Z2826" i="1" s="1"/>
  <c r="Y4484" i="1"/>
  <c r="Y4482" i="1"/>
  <c r="Y4489" i="1"/>
  <c r="Z4489" i="1" s="1"/>
  <c r="Y1202" i="1"/>
  <c r="Z1202" i="1" s="1"/>
  <c r="Y90" i="1"/>
  <c r="Y56" i="1"/>
  <c r="Z56" i="1" s="1"/>
  <c r="Y24" i="1"/>
  <c r="Y1638" i="1"/>
  <c r="Z1638" i="1" s="1"/>
  <c r="Y1166" i="1"/>
  <c r="Z1166" i="1" s="1"/>
  <c r="Y1184" i="1"/>
  <c r="Z1184" i="1" s="1"/>
  <c r="Y14" i="1"/>
  <c r="Y72" i="1"/>
  <c r="Z72" i="1" s="1"/>
  <c r="Y9" i="1"/>
  <c r="Y1170" i="1"/>
  <c r="Z1170" i="1" s="1"/>
  <c r="Y1483" i="1"/>
  <c r="Z1483" i="1" s="1"/>
  <c r="Y2827" i="1"/>
  <c r="Z2827" i="1" s="1"/>
  <c r="Y1198" i="1"/>
  <c r="Z1198" i="1" s="1"/>
  <c r="Y1516" i="1"/>
  <c r="Z1516" i="1" s="1"/>
  <c r="Y1238" i="1"/>
  <c r="Z1238" i="1" s="1"/>
  <c r="Y662" i="1"/>
  <c r="Z662" i="1" s="1"/>
  <c r="Y70" i="1"/>
  <c r="Z70" i="1" s="1"/>
  <c r="Y649" i="1"/>
  <c r="Z649" i="1" s="1"/>
  <c r="Y700" i="1"/>
  <c r="Y1727" i="1"/>
  <c r="Z1727" i="1" s="1"/>
  <c r="Y67" i="1"/>
  <c r="Z67" i="1" s="1"/>
  <c r="Y46" i="1"/>
  <c r="Y144" i="1"/>
  <c r="Z144" i="1" s="1"/>
  <c r="Y81" i="1"/>
  <c r="Y1056" i="1"/>
  <c r="Z1056" i="1" s="1"/>
  <c r="Y1224" i="1"/>
  <c r="Z1224" i="1" s="1"/>
  <c r="Y661" i="1"/>
  <c r="Z661" i="1" s="1"/>
  <c r="Y1507" i="1"/>
  <c r="Z1507" i="1" s="1"/>
  <c r="Y1160" i="1"/>
  <c r="Y1626" i="1"/>
  <c r="Z1626" i="1" s="1"/>
  <c r="Y1689" i="1"/>
  <c r="Y2830" i="1"/>
  <c r="Z2830" i="1" s="1"/>
  <c r="Y1168" i="1"/>
  <c r="Z1168" i="1" s="1"/>
  <c r="Y138" i="1"/>
  <c r="Z138" i="1" s="1"/>
  <c r="Y132" i="1"/>
  <c r="Z132" i="1" s="1"/>
  <c r="Y1504" i="1"/>
  <c r="Z1504" i="1" s="1"/>
  <c r="Y1183" i="1"/>
  <c r="Z1183" i="1" s="1"/>
  <c r="Y116" i="1"/>
  <c r="Z116" i="1" s="1"/>
  <c r="Y11" i="1"/>
  <c r="Y1488" i="1"/>
  <c r="Z1488" i="1" s="1"/>
  <c r="Y989" i="1"/>
  <c r="Y1171" i="1"/>
  <c r="Z1171" i="1" s="1"/>
  <c r="Y1381" i="1"/>
  <c r="Z1381" i="1" s="1"/>
  <c r="Y699" i="1"/>
  <c r="Y1728" i="1"/>
  <c r="Z1728" i="1" s="1"/>
  <c r="Y59" i="1"/>
  <c r="Z59" i="1" s="1"/>
  <c r="Y44" i="1"/>
  <c r="Y145" i="1"/>
  <c r="Z145" i="1" s="1"/>
  <c r="Y112" i="1"/>
  <c r="Z112" i="1" s="1"/>
  <c r="Y108" i="1"/>
  <c r="Z108" i="1" s="1"/>
  <c r="Y117" i="1"/>
  <c r="Z117" i="1" s="1"/>
  <c r="Y1057" i="1"/>
  <c r="Z1057" i="1" s="1"/>
  <c r="Y1221" i="1"/>
  <c r="Z1221" i="1" s="1"/>
  <c r="Y663" i="1"/>
  <c r="Z663" i="1" s="1"/>
  <c r="Y1498" i="1"/>
  <c r="Z1498" i="1" s="1"/>
  <c r="Y1688" i="1"/>
  <c r="Y1578" i="1"/>
  <c r="Z1578" i="1" s="1"/>
  <c r="Y1191" i="1"/>
  <c r="Y1631" i="1"/>
  <c r="Z1631" i="1" s="1"/>
  <c r="Y1714" i="1"/>
  <c r="Y1621" i="1"/>
  <c r="Z1621" i="1" s="1"/>
  <c r="Y4404" i="1"/>
  <c r="Z4404" i="1" s="1"/>
  <c r="Y1673" i="1"/>
  <c r="Z1673" i="1" s="1"/>
  <c r="Y1634" i="1"/>
  <c r="Z1634" i="1" s="1"/>
  <c r="Y1684" i="1"/>
  <c r="Z1684" i="1" s="1"/>
  <c r="Y97" i="1"/>
  <c r="R583" i="33" s="1"/>
  <c r="Y646" i="1"/>
  <c r="Z646" i="1" s="1"/>
  <c r="Y1521" i="1"/>
  <c r="Z1521" i="1" s="1"/>
  <c r="Y136" i="1"/>
  <c r="Z136" i="1" s="1"/>
  <c r="Y1675" i="1"/>
  <c r="Z1675" i="1" s="1"/>
  <c r="Y1566" i="1"/>
  <c r="Y995" i="1"/>
  <c r="Y1374" i="1"/>
  <c r="Y1371" i="1"/>
  <c r="Y692" i="1"/>
  <c r="Z692" i="1" s="1"/>
  <c r="Y701" i="1"/>
  <c r="Y1729" i="1"/>
  <c r="Z1729" i="1" s="1"/>
  <c r="Y51" i="1"/>
  <c r="Y91" i="1"/>
  <c r="Y139" i="1"/>
  <c r="Z139" i="1" s="1"/>
  <c r="Y94" i="1"/>
  <c r="Y121" i="1"/>
  <c r="Z121" i="1" s="1"/>
  <c r="Y119" i="1"/>
  <c r="Z119" i="1" s="1"/>
  <c r="Y109" i="1"/>
  <c r="Z109" i="1" s="1"/>
  <c r="Y77" i="1"/>
  <c r="R554" i="33" s="1"/>
  <c r="Y55" i="1"/>
  <c r="Z55" i="1" s="1"/>
  <c r="Y1482" i="1"/>
  <c r="Z1482" i="1" s="1"/>
  <c r="Y1031" i="1"/>
  <c r="Z1031" i="1" s="1"/>
  <c r="Y1172" i="1"/>
  <c r="Z1172" i="1" s="1"/>
  <c r="Y1176" i="1"/>
  <c r="Z1176" i="1" s="1"/>
  <c r="Y1475" i="1"/>
  <c r="Z1475" i="1" s="1"/>
  <c r="Y992" i="1"/>
  <c r="Y1157" i="1"/>
  <c r="Y1575" i="1"/>
  <c r="Z1575" i="1" s="1"/>
  <c r="Y1574" i="1"/>
  <c r="Z1574" i="1" s="1"/>
  <c r="Y1513" i="1"/>
  <c r="Z1513" i="1" s="1"/>
  <c r="Y1524" i="1"/>
  <c r="Z1524" i="1" s="1"/>
  <c r="Y1694" i="1"/>
  <c r="Y1641" i="1"/>
  <c r="Z1641" i="1" s="1"/>
  <c r="Y1635" i="1"/>
  <c r="Z1635" i="1" s="1"/>
  <c r="Y2828" i="1"/>
  <c r="Z2828" i="1" s="1"/>
  <c r="Y4407" i="1"/>
  <c r="Z4407" i="1" s="1"/>
  <c r="Y4487" i="1"/>
  <c r="Y1570" i="1"/>
  <c r="Y644" i="1"/>
  <c r="Z644" i="1" s="1"/>
  <c r="Y101" i="1"/>
  <c r="Y1486" i="1"/>
  <c r="Z1486" i="1" s="1"/>
  <c r="Y23" i="1"/>
  <c r="Y1568" i="1"/>
  <c r="Y1682" i="1"/>
  <c r="Z1682" i="1" s="1"/>
  <c r="Y10" i="1"/>
  <c r="Y133" i="1"/>
  <c r="Z133" i="1" s="1"/>
  <c r="Y102" i="1"/>
  <c r="Y1613" i="1"/>
  <c r="Z1613" i="1" s="1"/>
  <c r="Y18" i="1"/>
  <c r="Y1717" i="1"/>
  <c r="Y1642" i="1"/>
  <c r="Z1642" i="1" s="1"/>
  <c r="Y1237" i="1"/>
  <c r="Z1237" i="1" s="1"/>
  <c r="Y105" i="1"/>
  <c r="Y1373" i="1"/>
  <c r="Y1377" i="1"/>
  <c r="Y695" i="1"/>
  <c r="Y99" i="1"/>
  <c r="Y110" i="1"/>
  <c r="Z110" i="1" s="1"/>
  <c r="Y79" i="1"/>
  <c r="R556" i="33" s="1"/>
  <c r="Y115" i="1"/>
  <c r="Z115" i="1" s="1"/>
  <c r="Y76" i="1"/>
  <c r="Y64" i="1"/>
  <c r="Z64" i="1" s="1"/>
  <c r="Y87" i="1"/>
  <c r="Y182" i="1"/>
  <c r="Z182" i="1" s="1"/>
  <c r="Y1514" i="1"/>
  <c r="Z1514" i="1" s="1"/>
  <c r="Y996" i="1"/>
  <c r="Y1053" i="1"/>
  <c r="Z1053" i="1" s="1"/>
  <c r="Y1177" i="1"/>
  <c r="Z1177" i="1" s="1"/>
  <c r="Y1476" i="1"/>
  <c r="Z1476" i="1" s="1"/>
  <c r="Y1480" i="1"/>
  <c r="Z1480" i="1" s="1"/>
  <c r="Y994" i="1"/>
  <c r="Y1511" i="1"/>
  <c r="Z1511" i="1" s="1"/>
  <c r="Y1188" i="1"/>
  <c r="Z1188" i="1" s="1"/>
  <c r="Y1490" i="1"/>
  <c r="Z1490" i="1" s="1"/>
  <c r="Y1628" i="1"/>
  <c r="Z1628" i="1" s="1"/>
  <c r="Y1493" i="1"/>
  <c r="Z1493" i="1" s="1"/>
  <c r="Y1190" i="1"/>
  <c r="Z1190" i="1" s="1"/>
  <c r="Y1693" i="1"/>
  <c r="Y1643" i="1"/>
  <c r="Z1643" i="1" s="1"/>
  <c r="Y1639" i="1"/>
  <c r="Z1639" i="1" s="1"/>
  <c r="Y1676" i="1"/>
  <c r="Z1676" i="1" s="1"/>
  <c r="Y3695" i="1"/>
  <c r="Z3695" i="1" s="1"/>
  <c r="Y3699" i="1"/>
  <c r="Z3699" i="1" s="1"/>
  <c r="Y4402" i="1"/>
  <c r="Z4402" i="1" s="1"/>
  <c r="Y1162" i="1"/>
  <c r="Y4481" i="1"/>
  <c r="Y4403" i="1"/>
  <c r="Z4403" i="1" s="1"/>
  <c r="Y1505" i="1"/>
  <c r="Z1505" i="1" s="1"/>
  <c r="Y65" i="1"/>
  <c r="Z65" i="1" s="1"/>
  <c r="Y1614" i="1"/>
  <c r="Z1614" i="1" s="1"/>
  <c r="Y100" i="1"/>
  <c r="Y1567" i="1"/>
  <c r="Y1500" i="1"/>
  <c r="Z1500" i="1" s="1"/>
  <c r="Y1197" i="1"/>
  <c r="Z1197" i="1" s="1"/>
  <c r="Y1182" i="1"/>
  <c r="Z1182" i="1" s="1"/>
  <c r="Y135" i="1"/>
  <c r="Z135" i="1" s="1"/>
  <c r="Y129" i="1"/>
  <c r="Z129" i="1" s="1"/>
  <c r="Y93" i="1"/>
  <c r="R579" i="33" s="1"/>
  <c r="Y1487" i="1"/>
  <c r="Z1487" i="1" s="1"/>
  <c r="Y1685" i="1"/>
  <c r="Z1685" i="1" s="1"/>
  <c r="Y1713" i="1"/>
  <c r="Y1680" i="1"/>
  <c r="Z1680" i="1" s="1"/>
  <c r="Y125" i="1"/>
  <c r="Z125" i="1" s="1"/>
  <c r="Y666" i="1"/>
  <c r="Z666" i="1" s="1"/>
  <c r="Y13" i="1"/>
  <c r="Y1686" i="1"/>
  <c r="Z1686" i="1" s="1"/>
  <c r="X151" i="1"/>
  <c r="Q695" i="33"/>
  <c r="X153" i="1"/>
  <c r="W148" i="1"/>
  <c r="W157" i="1" s="1"/>
  <c r="W149" i="1"/>
  <c r="W158" i="1" s="1"/>
  <c r="W152" i="1"/>
  <c r="W161" i="1" s="1"/>
  <c r="W151" i="1"/>
  <c r="W160" i="1" s="1"/>
  <c r="W153" i="1"/>
  <c r="W162" i="1" s="1"/>
  <c r="W154" i="1"/>
  <c r="W163" i="1" s="1"/>
  <c r="X148" i="1"/>
  <c r="Q689" i="33"/>
  <c r="Q690" i="33"/>
  <c r="P379" i="33"/>
  <c r="V157" i="1"/>
  <c r="P382" i="33"/>
  <c r="V160" i="1"/>
  <c r="P328" i="33"/>
  <c r="P399" i="33" s="1"/>
  <c r="P451" i="33"/>
  <c r="P385" i="33"/>
  <c r="V163" i="1"/>
  <c r="X154" i="1"/>
  <c r="X34" i="1"/>
  <c r="V164" i="1"/>
  <c r="P327" i="33"/>
  <c r="P398" i="33" s="1"/>
  <c r="P450" i="33"/>
  <c r="P381" i="33"/>
  <c r="V159" i="1"/>
  <c r="V162" i="1"/>
  <c r="P331" i="33"/>
  <c r="P402" i="33" s="1"/>
  <c r="P454" i="33"/>
  <c r="P455" i="33"/>
  <c r="P332" i="33"/>
  <c r="P403" i="33" s="1"/>
  <c r="W155" i="1"/>
  <c r="W164" i="1" s="1"/>
  <c r="X35" i="1"/>
  <c r="Q310" i="33" s="1"/>
  <c r="X149" i="1"/>
  <c r="Q692" i="33"/>
  <c r="X41" i="1"/>
  <c r="Q316" i="33" s="1"/>
  <c r="X40" i="1"/>
  <c r="Q315" i="33" s="1"/>
  <c r="X155" i="1"/>
  <c r="P449" i="33"/>
  <c r="P326" i="33"/>
  <c r="P397" i="33" s="1"/>
  <c r="P380" i="33"/>
  <c r="V158" i="1"/>
  <c r="W150" i="1"/>
  <c r="W159" i="1" s="1"/>
  <c r="P453" i="33"/>
  <c r="P330" i="33"/>
  <c r="P401" i="33" s="1"/>
  <c r="V161" i="1"/>
  <c r="P329" i="33"/>
  <c r="P400" i="33" s="1"/>
  <c r="P452" i="33"/>
  <c r="AA897" i="1" l="1"/>
  <c r="AA896" i="1"/>
  <c r="AA900" i="1"/>
  <c r="AA901" i="1"/>
  <c r="AA899" i="1"/>
  <c r="AA902" i="1"/>
  <c r="AA898" i="1"/>
  <c r="AA903" i="1"/>
  <c r="AA831" i="1"/>
  <c r="AA832" i="1"/>
  <c r="AA854" i="1"/>
  <c r="AA853" i="1"/>
  <c r="Z1566" i="1"/>
  <c r="Z1568" i="1"/>
  <c r="Z1569" i="1"/>
  <c r="Z1570" i="1"/>
  <c r="Z1572" i="1"/>
  <c r="Z1567" i="1"/>
  <c r="Z1571" i="1"/>
  <c r="Z1565" i="1"/>
  <c r="Z990" i="1"/>
  <c r="Z996" i="1"/>
  <c r="Z992" i="1"/>
  <c r="Z995" i="1"/>
  <c r="Z989" i="1"/>
  <c r="Z994" i="1"/>
  <c r="Z993" i="1"/>
  <c r="Z991" i="1"/>
  <c r="Q309" i="33"/>
  <c r="Q379" i="33" s="1"/>
  <c r="Q312" i="33"/>
  <c r="Q382" i="33" s="1"/>
  <c r="Q311" i="33"/>
  <c r="Q381" i="33" s="1"/>
  <c r="AA27" i="1"/>
  <c r="AA31" i="1"/>
  <c r="AA29" i="1"/>
  <c r="AA33" i="1"/>
  <c r="AA28" i="1"/>
  <c r="AA26" i="1"/>
  <c r="AA32" i="1"/>
  <c r="AA30" i="1"/>
  <c r="Z4485" i="1"/>
  <c r="R779" i="33"/>
  <c r="Z4488" i="1"/>
  <c r="R782" i="33"/>
  <c r="Z4482" i="1"/>
  <c r="R776" i="33"/>
  <c r="Z4486" i="1"/>
  <c r="R780" i="33"/>
  <c r="Z4487" i="1"/>
  <c r="R781" i="33"/>
  <c r="Z4484" i="1"/>
  <c r="R778" i="33"/>
  <c r="Z4483" i="1"/>
  <c r="R777" i="33"/>
  <c r="Z4481" i="1"/>
  <c r="R775" i="33"/>
  <c r="AA1028" i="1"/>
  <c r="AA1023" i="1"/>
  <c r="AA1021" i="1"/>
  <c r="AA1022" i="1"/>
  <c r="AA1024" i="1"/>
  <c r="AA1027" i="1"/>
  <c r="AA1026" i="1"/>
  <c r="AA1025" i="1"/>
  <c r="Z698" i="1"/>
  <c r="Z706" i="1" s="1"/>
  <c r="Y706" i="1"/>
  <c r="Z700" i="1"/>
  <c r="Z708" i="1" s="1"/>
  <c r="Y708" i="1"/>
  <c r="Z696" i="1"/>
  <c r="Z704" i="1" s="1"/>
  <c r="Y704" i="1"/>
  <c r="Z695" i="1"/>
  <c r="Z703" i="1" s="1"/>
  <c r="Y703" i="1"/>
  <c r="Z701" i="1"/>
  <c r="Z709" i="1" s="1"/>
  <c r="Y709" i="1"/>
  <c r="Z699" i="1"/>
  <c r="Z707" i="1" s="1"/>
  <c r="Y707" i="1"/>
  <c r="Z697" i="1"/>
  <c r="Z705" i="1" s="1"/>
  <c r="Y705" i="1"/>
  <c r="Z702" i="1"/>
  <c r="Z710" i="1" s="1"/>
  <c r="Y710" i="1"/>
  <c r="Z952" i="1"/>
  <c r="Z960" i="1" s="1"/>
  <c r="Y960" i="1"/>
  <c r="Z951" i="1"/>
  <c r="Z959" i="1" s="1"/>
  <c r="Y959" i="1"/>
  <c r="Z946" i="1"/>
  <c r="Z954" i="1" s="1"/>
  <c r="Y954" i="1"/>
  <c r="Z948" i="1"/>
  <c r="Z956" i="1" s="1"/>
  <c r="Y956" i="1"/>
  <c r="Z947" i="1"/>
  <c r="Z955" i="1" s="1"/>
  <c r="Y955" i="1"/>
  <c r="Z949" i="1"/>
  <c r="Z957" i="1" s="1"/>
  <c r="Y957" i="1"/>
  <c r="Z950" i="1"/>
  <c r="Z958" i="1" s="1"/>
  <c r="Y958" i="1"/>
  <c r="Z1367" i="1"/>
  <c r="Z1372" i="1"/>
  <c r="Z1446" i="1"/>
  <c r="Z1442" i="1"/>
  <c r="Z1444" i="1"/>
  <c r="AA1415" i="1"/>
  <c r="AA1412" i="1"/>
  <c r="AA1407" i="1"/>
  <c r="AA1439" i="1"/>
  <c r="AA1413" i="1"/>
  <c r="AA1437" i="1"/>
  <c r="AA1433" i="1"/>
  <c r="AA1414" i="1"/>
  <c r="AA1411" i="1"/>
  <c r="AA1438" i="1"/>
  <c r="AA1434" i="1"/>
  <c r="AA1435" i="1"/>
  <c r="AA1431" i="1"/>
  <c r="AA1423" i="1"/>
  <c r="AA1436" i="1"/>
  <c r="AA1432" i="1"/>
  <c r="AA1424" i="1"/>
  <c r="AA1426" i="1"/>
  <c r="AA1401" i="1"/>
  <c r="AA1400" i="1"/>
  <c r="AA1404" i="1"/>
  <c r="AA1428" i="1"/>
  <c r="AA1405" i="1"/>
  <c r="AA1402" i="1"/>
  <c r="AA1417" i="1"/>
  <c r="AA1419" i="1"/>
  <c r="AA1421" i="1"/>
  <c r="AA1427" i="1"/>
  <c r="AA1403" i="1"/>
  <c r="AA1418" i="1"/>
  <c r="AA1422" i="1"/>
  <c r="AA1430" i="1"/>
  <c r="AA1408" i="1"/>
  <c r="AA1409" i="1"/>
  <c r="AA1410" i="1"/>
  <c r="AA1429" i="1"/>
  <c r="AA1420" i="1"/>
  <c r="AA1406" i="1"/>
  <c r="AA1425" i="1"/>
  <c r="AA1416" i="1"/>
  <c r="Z1447" i="1"/>
  <c r="Z1374" i="1"/>
  <c r="AA1310" i="1"/>
  <c r="AA1318" i="1"/>
  <c r="AA1309" i="1"/>
  <c r="AA1303" i="1"/>
  <c r="AA1350" i="1"/>
  <c r="AA1349" i="1"/>
  <c r="AA1326" i="1"/>
  <c r="AA1347" i="1"/>
  <c r="AA1348" i="1"/>
  <c r="AA1339" i="1"/>
  <c r="AA1335" i="1"/>
  <c r="AA1366" i="1"/>
  <c r="AA1302" i="1"/>
  <c r="AA1338" i="1"/>
  <c r="AA1334" i="1"/>
  <c r="AA1346" i="1"/>
  <c r="AA1337" i="1"/>
  <c r="AA1342" i="1"/>
  <c r="AA1336" i="1"/>
  <c r="AA1362" i="1"/>
  <c r="AA1358" i="1"/>
  <c r="AA1365" i="1"/>
  <c r="AA1361" i="1"/>
  <c r="AA1325" i="1"/>
  <c r="AA1364" i="1"/>
  <c r="AA1360" i="1"/>
  <c r="AA1363" i="1"/>
  <c r="AA1359" i="1"/>
  <c r="AA1354" i="1"/>
  <c r="AA1323" i="1"/>
  <c r="AA1328" i="1"/>
  <c r="AA1332" i="1"/>
  <c r="AA1343" i="1"/>
  <c r="AA1340" i="1"/>
  <c r="AA1341" i="1"/>
  <c r="AA1297" i="1"/>
  <c r="AA1304" i="1"/>
  <c r="AA1308" i="1"/>
  <c r="AA1305" i="1"/>
  <c r="AA1312" i="1"/>
  <c r="AA1316" i="1"/>
  <c r="AA1322" i="1"/>
  <c r="AA1353" i="1"/>
  <c r="AA1357" i="1"/>
  <c r="AA1327" i="1"/>
  <c r="AA1331" i="1"/>
  <c r="AA1352" i="1"/>
  <c r="AA1356" i="1"/>
  <c r="AA1320" i="1"/>
  <c r="AA1330" i="1"/>
  <c r="AA1344" i="1"/>
  <c r="AA1301" i="1"/>
  <c r="AA1306" i="1"/>
  <c r="AA1307" i="1"/>
  <c r="AA1314" i="1"/>
  <c r="AA1324" i="1"/>
  <c r="AA1351" i="1"/>
  <c r="AA1355" i="1"/>
  <c r="AA1321" i="1"/>
  <c r="AA1319" i="1"/>
  <c r="AA1329" i="1"/>
  <c r="AA1333" i="1"/>
  <c r="AA1345" i="1"/>
  <c r="AA1296" i="1"/>
  <c r="AA1298" i="1"/>
  <c r="AA1295" i="1"/>
  <c r="AA1313" i="1"/>
  <c r="AA1317" i="1"/>
  <c r="AA1300" i="1"/>
  <c r="AA1299" i="1"/>
  <c r="AA1311" i="1"/>
  <c r="AA1315" i="1"/>
  <c r="AA1276" i="1"/>
  <c r="AA1274" i="1"/>
  <c r="AA1270" i="1"/>
  <c r="AA1272" i="1"/>
  <c r="AA1268" i="1"/>
  <c r="AA1262" i="1"/>
  <c r="AA1261" i="1"/>
  <c r="AA1275" i="1"/>
  <c r="AA1273" i="1"/>
  <c r="AA1271" i="1"/>
  <c r="AA1269" i="1"/>
  <c r="AA1260" i="1"/>
  <c r="AA1252" i="1"/>
  <c r="AA1254" i="1"/>
  <c r="AA1253" i="1"/>
  <c r="AA1246" i="1"/>
  <c r="AA1250" i="1"/>
  <c r="AA1259" i="1"/>
  <c r="AA1266" i="1"/>
  <c r="AA1263" i="1"/>
  <c r="AA1245" i="1"/>
  <c r="AA1249" i="1"/>
  <c r="AA1265" i="1"/>
  <c r="AA1248" i="1"/>
  <c r="AA1257" i="1"/>
  <c r="AA1258" i="1"/>
  <c r="AA1264" i="1"/>
  <c r="AA1267" i="1"/>
  <c r="AA1247" i="1"/>
  <c r="AA1251" i="1"/>
  <c r="AA1256" i="1"/>
  <c r="AA1255" i="1"/>
  <c r="AA1236" i="1"/>
  <c r="AA1220" i="1"/>
  <c r="AA1218" i="1"/>
  <c r="AA1216" i="1"/>
  <c r="AA1214" i="1"/>
  <c r="AA1148" i="1"/>
  <c r="AA1217" i="1"/>
  <c r="AA1213" i="1"/>
  <c r="AA1156" i="1"/>
  <c r="AA1219" i="1"/>
  <c r="AA1144" i="1"/>
  <c r="AA1140" i="1"/>
  <c r="AA1143" i="1"/>
  <c r="AA1141" i="1"/>
  <c r="AA1215" i="1"/>
  <c r="AA1146" i="1"/>
  <c r="AA1142" i="1"/>
  <c r="AA1145" i="1"/>
  <c r="AA1147" i="1"/>
  <c r="AA1136" i="1"/>
  <c r="AA1133" i="1"/>
  <c r="AA1134" i="1"/>
  <c r="AA1139" i="1"/>
  <c r="AA1149" i="1"/>
  <c r="AA1150" i="1"/>
  <c r="AA1151" i="1"/>
  <c r="AA1152" i="1"/>
  <c r="AA1153" i="1"/>
  <c r="AA1154" i="1"/>
  <c r="AA1155" i="1"/>
  <c r="AA1230" i="1"/>
  <c r="AA1231" i="1"/>
  <c r="AA1233" i="1"/>
  <c r="AA1234" i="1"/>
  <c r="AA1135" i="1"/>
  <c r="AA1138" i="1"/>
  <c r="AA1229" i="1"/>
  <c r="AA1232" i="1"/>
  <c r="AA1235" i="1"/>
  <c r="AA1137" i="1"/>
  <c r="AA4006" i="1"/>
  <c r="AA3999" i="1"/>
  <c r="AA4002" i="1"/>
  <c r="AA4000" i="1"/>
  <c r="AA4004" i="1"/>
  <c r="AA4001" i="1"/>
  <c r="AA4003" i="1"/>
  <c r="AA4005" i="1"/>
  <c r="AA3941" i="1"/>
  <c r="AA3940" i="1"/>
  <c r="AA3939" i="1"/>
  <c r="AA3938" i="1"/>
  <c r="AA3937" i="1"/>
  <c r="AA3936" i="1"/>
  <c r="AA3935" i="1"/>
  <c r="AA3934" i="1"/>
  <c r="AA3942" i="1"/>
  <c r="AA3921" i="1"/>
  <c r="AA3920" i="1"/>
  <c r="AA3919" i="1"/>
  <c r="AA3918" i="1"/>
  <c r="AA3933" i="1"/>
  <c r="AA3926" i="1"/>
  <c r="AA3929" i="1"/>
  <c r="AA3902" i="1"/>
  <c r="AA3910" i="1"/>
  <c r="AA3901" i="1"/>
  <c r="AA3897" i="1"/>
  <c r="AA3899" i="1"/>
  <c r="AA3896" i="1"/>
  <c r="AA3894" i="1"/>
  <c r="AA3900" i="1"/>
  <c r="AA3880" i="1"/>
  <c r="AA3879" i="1"/>
  <c r="AA3966" i="1"/>
  <c r="AA3998" i="1"/>
  <c r="AA3895" i="1"/>
  <c r="AA3893" i="1"/>
  <c r="AA3881" i="1"/>
  <c r="AA3983" i="1"/>
  <c r="AA3996" i="1"/>
  <c r="AA3907" i="1"/>
  <c r="AA3886" i="1"/>
  <c r="AA3898" i="1"/>
  <c r="AA3994" i="1"/>
  <c r="AA3903" i="1"/>
  <c r="AA3997" i="1"/>
  <c r="AA3993" i="1"/>
  <c r="AA3990" i="1"/>
  <c r="AA3991" i="1"/>
  <c r="AA3995" i="1"/>
  <c r="AA3989" i="1"/>
  <c r="AA3961" i="1"/>
  <c r="AA3890" i="1"/>
  <c r="AA3889" i="1"/>
  <c r="AA3906" i="1"/>
  <c r="AA3909" i="1"/>
  <c r="AA3930" i="1"/>
  <c r="AA3963" i="1"/>
  <c r="AA3959" i="1"/>
  <c r="AA3987" i="1"/>
  <c r="AA3917" i="1"/>
  <c r="AA3992" i="1"/>
  <c r="AA3984" i="1"/>
  <c r="AA3888" i="1"/>
  <c r="AA3965" i="1"/>
  <c r="AA3923" i="1"/>
  <c r="AA3988" i="1"/>
  <c r="AA3913" i="1"/>
  <c r="AA3927" i="1"/>
  <c r="AA3884" i="1"/>
  <c r="AA3883" i="1"/>
  <c r="AA3885" i="1"/>
  <c r="AA3912" i="1"/>
  <c r="AA3916" i="1"/>
  <c r="AA3985" i="1"/>
  <c r="AA3905" i="1"/>
  <c r="AA3931" i="1"/>
  <c r="AA3892" i="1"/>
  <c r="AA3887" i="1"/>
  <c r="AA3882" i="1"/>
  <c r="AA3904" i="1"/>
  <c r="AA3925" i="1"/>
  <c r="AA3891" i="1"/>
  <c r="AA3915" i="1"/>
  <c r="AA3928" i="1"/>
  <c r="AA3908" i="1"/>
  <c r="AA3922" i="1"/>
  <c r="AA3932" i="1"/>
  <c r="AA3986" i="1"/>
  <c r="AA3960" i="1"/>
  <c r="AA3962" i="1"/>
  <c r="AA3964" i="1"/>
  <c r="AA3911" i="1"/>
  <c r="AA3914" i="1"/>
  <c r="AA3924" i="1"/>
  <c r="AA2919" i="1"/>
  <c r="AA2918" i="1"/>
  <c r="AA2916" i="1"/>
  <c r="AA2912" i="1"/>
  <c r="AA2917" i="1"/>
  <c r="AA2914" i="1"/>
  <c r="AA2913" i="1"/>
  <c r="AA2951" i="1"/>
  <c r="AA2915" i="1"/>
  <c r="AA2911" i="1"/>
  <c r="AA2948" i="1"/>
  <c r="AA2944" i="1"/>
  <c r="AA2959" i="1"/>
  <c r="AA2950" i="1"/>
  <c r="AA2947" i="1"/>
  <c r="AA2945" i="1"/>
  <c r="AA2949" i="1"/>
  <c r="AA2946" i="1"/>
  <c r="AA2935" i="1"/>
  <c r="AA2936" i="1"/>
  <c r="AA2927" i="1"/>
  <c r="AA2967" i="1"/>
  <c r="AA2991" i="1"/>
  <c r="AA2937" i="1"/>
  <c r="AA2965" i="1"/>
  <c r="AA2966" i="1"/>
  <c r="AA2943" i="1"/>
  <c r="AA2960" i="1"/>
  <c r="AA2952" i="1"/>
  <c r="AA2904" i="1"/>
  <c r="AA2928" i="1"/>
  <c r="AA2932" i="1"/>
  <c r="AA2984" i="1"/>
  <c r="AA2986" i="1"/>
  <c r="AA2988" i="1"/>
  <c r="AA2990" i="1"/>
  <c r="AA2931" i="1"/>
  <c r="AA2922" i="1"/>
  <c r="AA2923" i="1"/>
  <c r="AA2939" i="1"/>
  <c r="AA2906" i="1"/>
  <c r="AA2957" i="1"/>
  <c r="AA2963" i="1"/>
  <c r="AA2934" i="1"/>
  <c r="AA2987" i="1"/>
  <c r="AA2933" i="1"/>
  <c r="AA2926" i="1"/>
  <c r="AA2921" i="1"/>
  <c r="AA2925" i="1"/>
  <c r="AA2954" i="1"/>
  <c r="AA2905" i="1"/>
  <c r="AA2956" i="1"/>
  <c r="AA2910" i="1"/>
  <c r="AA2955" i="1"/>
  <c r="AA2930" i="1"/>
  <c r="AA2940" i="1"/>
  <c r="AA2962" i="1"/>
  <c r="AA2985" i="1"/>
  <c r="AA2941" i="1"/>
  <c r="AA2942" i="1"/>
  <c r="AA2958" i="1"/>
  <c r="AA2953" i="1"/>
  <c r="AA2989" i="1"/>
  <c r="AA2924" i="1"/>
  <c r="AA2938" i="1"/>
  <c r="AA2907" i="1"/>
  <c r="AA2908" i="1"/>
  <c r="AA2964" i="1"/>
  <c r="AA2920" i="1"/>
  <c r="AA2929" i="1"/>
  <c r="AA2909" i="1"/>
  <c r="AA2961" i="1"/>
  <c r="Z953" i="1"/>
  <c r="Z961" i="1" s="1"/>
  <c r="Y961" i="1"/>
  <c r="Z929" i="1"/>
  <c r="Z930" i="1"/>
  <c r="AA948" i="1"/>
  <c r="AA956" i="1" s="1"/>
  <c r="AA946" i="1"/>
  <c r="AA954" i="1" s="1"/>
  <c r="AA952" i="1"/>
  <c r="AA960" i="1" s="1"/>
  <c r="AA950" i="1"/>
  <c r="AA958" i="1" s="1"/>
  <c r="AA951" i="1"/>
  <c r="AA959" i="1" s="1"/>
  <c r="AA947" i="1"/>
  <c r="AA955" i="1" s="1"/>
  <c r="AA953" i="1"/>
  <c r="AA961" i="1" s="1"/>
  <c r="AA949" i="1"/>
  <c r="AA957" i="1" s="1"/>
  <c r="AA1052" i="1"/>
  <c r="AA1046" i="1"/>
  <c r="AA1047" i="1"/>
  <c r="AA1048" i="1"/>
  <c r="AA1049" i="1"/>
  <c r="AA1051" i="1"/>
  <c r="AA1050" i="1"/>
  <c r="AA1045" i="1"/>
  <c r="AA936" i="1"/>
  <c r="AA933" i="1"/>
  <c r="AA934" i="1"/>
  <c r="AA931" i="1"/>
  <c r="AA929" i="1"/>
  <c r="AA930" i="1"/>
  <c r="AA935" i="1"/>
  <c r="AA932" i="1"/>
  <c r="Y34" i="1"/>
  <c r="AA2500" i="1"/>
  <c r="AA2499" i="1"/>
  <c r="AA2498" i="1"/>
  <c r="AA2497" i="1"/>
  <c r="AA2496" i="1"/>
  <c r="AA2495" i="1"/>
  <c r="AA2494" i="1"/>
  <c r="AA2501" i="1"/>
  <c r="AA2493" i="1"/>
  <c r="AA2488" i="1"/>
  <c r="AA2490" i="1"/>
  <c r="AA2489" i="1"/>
  <c r="AA2492" i="1"/>
  <c r="AA2491" i="1"/>
  <c r="AA2487" i="1"/>
  <c r="AA2486" i="1"/>
  <c r="Z1719" i="1"/>
  <c r="Q453" i="33"/>
  <c r="Q384" i="33"/>
  <c r="Q383" i="33"/>
  <c r="Z8" i="1"/>
  <c r="X162" i="1"/>
  <c r="Z1445" i="1"/>
  <c r="AA1447" i="1"/>
  <c r="AA1441" i="1"/>
  <c r="AA1445" i="1"/>
  <c r="AA1440" i="1"/>
  <c r="AA1444" i="1"/>
  <c r="AA1446" i="1"/>
  <c r="AA1442" i="1"/>
  <c r="AA1443" i="1"/>
  <c r="Z1440" i="1"/>
  <c r="Z1441" i="1"/>
  <c r="Z1443" i="1"/>
  <c r="Z1718" i="1"/>
  <c r="X160" i="1"/>
  <c r="X161" i="1"/>
  <c r="Z77" i="1"/>
  <c r="R691" i="33"/>
  <c r="Z1379" i="1"/>
  <c r="Z1382" i="1"/>
  <c r="Z18" i="1"/>
  <c r="Z34" i="1" s="1"/>
  <c r="Z97" i="1"/>
  <c r="Z79" i="1"/>
  <c r="Z1368" i="1"/>
  <c r="Z82" i="1"/>
  <c r="Z1380" i="1"/>
  <c r="Q330" i="33"/>
  <c r="Q401" i="33" s="1"/>
  <c r="R560" i="33"/>
  <c r="Z83" i="1"/>
  <c r="Z1194" i="1"/>
  <c r="Z1158" i="1"/>
  <c r="Z1690" i="1"/>
  <c r="R690" i="33"/>
  <c r="Z1159" i="1"/>
  <c r="Z1164" i="1"/>
  <c r="R557" i="33"/>
  <c r="Z80" i="1"/>
  <c r="R578" i="33"/>
  <c r="Z92" i="1"/>
  <c r="Z25" i="1"/>
  <c r="Z41" i="1" s="1"/>
  <c r="Y41" i="1"/>
  <c r="R316" i="33" s="1"/>
  <c r="R593" i="33"/>
  <c r="Z107" i="1"/>
  <c r="Z1369" i="1"/>
  <c r="Z78" i="1"/>
  <c r="Z1162" i="1"/>
  <c r="Z23" i="1"/>
  <c r="Z39" i="1" s="1"/>
  <c r="Y39" i="1"/>
  <c r="R725" i="33"/>
  <c r="Z1714" i="1"/>
  <c r="R553" i="33"/>
  <c r="Z76" i="1"/>
  <c r="Z1377" i="1"/>
  <c r="Z1694" i="1"/>
  <c r="R694" i="33"/>
  <c r="Z1371" i="1"/>
  <c r="Y150" i="1"/>
  <c r="Z46" i="1"/>
  <c r="Z9" i="1"/>
  <c r="R726" i="33"/>
  <c r="Z1715" i="1"/>
  <c r="R582" i="33"/>
  <c r="Z96" i="1"/>
  <c r="Z50" i="1"/>
  <c r="Y154" i="1"/>
  <c r="Z1691" i="1"/>
  <c r="Q455" i="33"/>
  <c r="Q332" i="33"/>
  <c r="Q403" i="33" s="1"/>
  <c r="R580" i="33"/>
  <c r="Z94" i="1"/>
  <c r="Z1688" i="1"/>
  <c r="R688" i="33"/>
  <c r="Z44" i="1"/>
  <c r="Y148" i="1"/>
  <c r="Z1689" i="1"/>
  <c r="R689" i="33"/>
  <c r="Z1370" i="1"/>
  <c r="R564" i="33"/>
  <c r="Z87" i="1"/>
  <c r="Z1191" i="1"/>
  <c r="Z24" i="1"/>
  <c r="Z40" i="1" s="1"/>
  <c r="Y40" i="1"/>
  <c r="R315" i="33" s="1"/>
  <c r="R567" i="33"/>
  <c r="Z90" i="1"/>
  <c r="Z1193" i="1"/>
  <c r="R563" i="33"/>
  <c r="Z86" i="1"/>
  <c r="Y38" i="1"/>
  <c r="R313" i="33" s="1"/>
  <c r="Z22" i="1"/>
  <c r="Z38" i="1" s="1"/>
  <c r="Z20" i="1"/>
  <c r="Z36" i="1" s="1"/>
  <c r="Y36" i="1"/>
  <c r="R311" i="33" s="1"/>
  <c r="R565" i="33"/>
  <c r="Z88" i="1"/>
  <c r="Z19" i="1"/>
  <c r="Z35" i="1" s="1"/>
  <c r="Y35" i="1"/>
  <c r="R310" i="33" s="1"/>
  <c r="Z49" i="1"/>
  <c r="Y153" i="1"/>
  <c r="Z12" i="1"/>
  <c r="R581" i="33"/>
  <c r="Z95" i="1"/>
  <c r="R727" i="33"/>
  <c r="Z1716" i="1"/>
  <c r="Z1692" i="1"/>
  <c r="R692" i="33"/>
  <c r="Z1189" i="1"/>
  <c r="AA1382" i="1"/>
  <c r="AA1368" i="1"/>
  <c r="AA1377" i="1"/>
  <c r="AA1372" i="1"/>
  <c r="AA689" i="1"/>
  <c r="AA697" i="1"/>
  <c r="AA690" i="1"/>
  <c r="AA692" i="1"/>
  <c r="AA1725" i="1"/>
  <c r="AA1724" i="1"/>
  <c r="AA147" i="1"/>
  <c r="AA47" i="1"/>
  <c r="AA15" i="1"/>
  <c r="AA64" i="1"/>
  <c r="AA92" i="1"/>
  <c r="S578" i="33" s="1"/>
  <c r="AA107" i="1"/>
  <c r="AA128" i="1"/>
  <c r="AA177" i="1"/>
  <c r="AA68" i="1"/>
  <c r="AA76" i="1"/>
  <c r="S553" i="33" s="1"/>
  <c r="AA104" i="1"/>
  <c r="S590" i="33" s="1"/>
  <c r="AA132" i="1"/>
  <c r="AA140" i="1"/>
  <c r="AA82" i="1"/>
  <c r="S559" i="33" s="1"/>
  <c r="AA114" i="1"/>
  <c r="AA146" i="1"/>
  <c r="AA77" i="1"/>
  <c r="S554" i="33" s="1"/>
  <c r="AA145" i="1"/>
  <c r="AA67" i="1"/>
  <c r="AA180" i="1"/>
  <c r="AA81" i="1"/>
  <c r="S558" i="33" s="1"/>
  <c r="AA101" i="1"/>
  <c r="S587" i="33" s="1"/>
  <c r="AA61" i="1"/>
  <c r="AA648" i="1"/>
  <c r="AA1164" i="1"/>
  <c r="AA1530" i="1"/>
  <c r="AA1157" i="1"/>
  <c r="AA1161" i="1"/>
  <c r="AA1189" i="1"/>
  <c r="AA1193" i="1"/>
  <c r="AA1491" i="1"/>
  <c r="AA1495" i="1"/>
  <c r="AA645" i="1"/>
  <c r="AA658" i="1"/>
  <c r="AA1180" i="1"/>
  <c r="AA653" i="1"/>
  <c r="AA1172" i="1"/>
  <c r="AA1478" i="1"/>
  <c r="AA1526" i="1"/>
  <c r="AA1624" i="1"/>
  <c r="AA1643" i="1"/>
  <c r="AA1678" i="1"/>
  <c r="AA1686" i="1"/>
  <c r="AA1054" i="1"/>
  <c r="AA1223" i="1"/>
  <c r="AA1507" i="1"/>
  <c r="AA1566" i="1"/>
  <c r="AA1579" i="1"/>
  <c r="AA1623" i="1"/>
  <c r="AA1692" i="1"/>
  <c r="AA1053" i="1"/>
  <c r="AA1222" i="1"/>
  <c r="AA1508" i="1"/>
  <c r="AA1574" i="1"/>
  <c r="AA1613" i="1"/>
  <c r="AA1677" i="1"/>
  <c r="AA1173" i="1"/>
  <c r="AA1571" i="1"/>
  <c r="AA1679" i="1"/>
  <c r="AA1033" i="1"/>
  <c r="AA1479" i="1"/>
  <c r="AA1615" i="1"/>
  <c r="AA1683" i="1"/>
  <c r="AA3702" i="1"/>
  <c r="AA3697" i="1"/>
  <c r="AA1573" i="1"/>
  <c r="AA3701" i="1"/>
  <c r="AA1694" i="1"/>
  <c r="AA4404" i="1"/>
  <c r="AA4484" i="1"/>
  <c r="AA4491" i="1"/>
  <c r="AA4487" i="1"/>
  <c r="AA4481" i="1"/>
  <c r="AA4492" i="1"/>
  <c r="AA4407" i="1"/>
  <c r="AA2825" i="1"/>
  <c r="AA2830" i="1"/>
  <c r="AA1501" i="1"/>
  <c r="AA1199" i="1"/>
  <c r="AA8" i="1"/>
  <c r="AA89" i="1"/>
  <c r="AA55" i="1"/>
  <c r="AA1166" i="1"/>
  <c r="AA1486" i="1"/>
  <c r="AA1237" i="1"/>
  <c r="AA263" i="1"/>
  <c r="AA1170" i="1"/>
  <c r="AA1633" i="1"/>
  <c r="AA1171" i="1"/>
  <c r="AA990" i="1"/>
  <c r="AA90" i="1"/>
  <c r="S567" i="33" s="1"/>
  <c r="AA135" i="1"/>
  <c r="AA265" i="1"/>
  <c r="AA93" i="1"/>
  <c r="S579" i="33" s="1"/>
  <c r="AA262" i="1"/>
  <c r="AA1713" i="1"/>
  <c r="AA1487" i="1"/>
  <c r="AA1239" i="1"/>
  <c r="AA666" i="1"/>
  <c r="AA1168" i="1"/>
  <c r="AA1165" i="1"/>
  <c r="AA993" i="1"/>
  <c r="AA116" i="1"/>
  <c r="AA1238" i="1"/>
  <c r="AA12" i="1"/>
  <c r="AA1379" i="1"/>
  <c r="AA1378" i="1"/>
  <c r="AA1367" i="1"/>
  <c r="AA1371" i="1"/>
  <c r="AA700" i="1"/>
  <c r="AA695" i="1"/>
  <c r="AA1726" i="1"/>
  <c r="AA51" i="1"/>
  <c r="AA44" i="1"/>
  <c r="AA21" i="1"/>
  <c r="AA66" i="1"/>
  <c r="AA111" i="1"/>
  <c r="AA181" i="1"/>
  <c r="AA18" i="1"/>
  <c r="AA80" i="1"/>
  <c r="S557" i="33" s="1"/>
  <c r="AA106" i="1"/>
  <c r="AA144" i="1"/>
  <c r="AA59" i="1"/>
  <c r="AA123" i="1"/>
  <c r="AA19" i="1"/>
  <c r="AA127" i="1"/>
  <c r="AA113" i="1"/>
  <c r="AA97" i="1"/>
  <c r="AA650" i="1"/>
  <c r="AA1196" i="1"/>
  <c r="AA1162" i="1"/>
  <c r="AA1194" i="1"/>
  <c r="AA1492" i="1"/>
  <c r="AA647" i="1"/>
  <c r="AA1032" i="1"/>
  <c r="AA1176" i="1"/>
  <c r="AA1572" i="1"/>
  <c r="AA1637" i="1"/>
  <c r="AA1680" i="1"/>
  <c r="AA1689" i="1"/>
  <c r="AA1227" i="1"/>
  <c r="AA1511" i="1"/>
  <c r="AA1614" i="1"/>
  <c r="AA1627" i="1"/>
  <c r="AA657" i="1"/>
  <c r="AA1226" i="1"/>
  <c r="AA1512" i="1"/>
  <c r="AA1622" i="1"/>
  <c r="AA1681" i="1"/>
  <c r="AA1221" i="1"/>
  <c r="AA1619" i="1"/>
  <c r="AA1056" i="1"/>
  <c r="AA1621" i="1"/>
  <c r="AA1687" i="1"/>
  <c r="AA1638" i="1"/>
  <c r="AA4486" i="1"/>
  <c r="AA4483" i="1"/>
  <c r="AA4494" i="1"/>
  <c r="AA1685" i="1"/>
  <c r="AA2828" i="1"/>
  <c r="AA1718" i="1"/>
  <c r="AA125" i="1"/>
  <c r="AA121" i="1"/>
  <c r="AA53" i="1"/>
  <c r="AA1184" i="1"/>
  <c r="AA1504" i="1"/>
  <c r="AA1631" i="1"/>
  <c r="AA665" i="1"/>
  <c r="AA261" i="1"/>
  <c r="AA86" i="1"/>
  <c r="S563" i="33" s="1"/>
  <c r="AA1502" i="1"/>
  <c r="AA1187" i="1"/>
  <c r="AA662" i="1"/>
  <c r="AA1521" i="1"/>
  <c r="AA991" i="1"/>
  <c r="AA1197" i="1"/>
  <c r="AA1186" i="1"/>
  <c r="AA1381" i="1"/>
  <c r="AA1373" i="1"/>
  <c r="AA696" i="1"/>
  <c r="AA1729" i="1"/>
  <c r="AA45" i="1"/>
  <c r="AA75" i="1"/>
  <c r="AA124" i="1"/>
  <c r="AA100" i="1"/>
  <c r="AA108" i="1"/>
  <c r="AA73" i="1"/>
  <c r="AA179" i="1"/>
  <c r="AA65" i="1"/>
  <c r="AA644" i="1"/>
  <c r="AA1628" i="1"/>
  <c r="AA702" i="1"/>
  <c r="AA699" i="1"/>
  <c r="AA693" i="1"/>
  <c r="AA1723" i="1"/>
  <c r="AA25" i="1"/>
  <c r="AA48" i="1"/>
  <c r="AA94" i="1"/>
  <c r="AA130" i="1"/>
  <c r="AA70" i="1"/>
  <c r="AA134" i="1"/>
  <c r="AA91" i="1"/>
  <c r="S568" i="33" s="1"/>
  <c r="AA175" i="1"/>
  <c r="AA659" i="1"/>
  <c r="AA109" i="1"/>
  <c r="AA1580" i="1"/>
  <c r="AA1158" i="1"/>
  <c r="AA1190" i="1"/>
  <c r="AA1496" i="1"/>
  <c r="AA1228" i="1"/>
  <c r="AA1506" i="1"/>
  <c r="AA1672" i="1"/>
  <c r="AA1058" i="1"/>
  <c r="AA1568" i="1"/>
  <c r="AA1057" i="1"/>
  <c r="AA1523" i="1"/>
  <c r="AA1565" i="1"/>
  <c r="AA3698" i="1"/>
  <c r="AA4406" i="1"/>
  <c r="AA4495" i="1"/>
  <c r="AA4493" i="1"/>
  <c r="AA4496" i="1"/>
  <c r="AA1169" i="1"/>
  <c r="AA87" i="1"/>
  <c r="S564" i="33" s="1"/>
  <c r="AA1483" i="1"/>
  <c r="AA11" i="1"/>
  <c r="AA1518" i="1"/>
  <c r="AA133" i="1"/>
  <c r="AA1630" i="1"/>
  <c r="AA1485" i="1"/>
  <c r="AA1503" i="1"/>
  <c r="AA58" i="1"/>
  <c r="AA84" i="1"/>
  <c r="S561" i="33" s="1"/>
  <c r="AA1375" i="1"/>
  <c r="AA691" i="1"/>
  <c r="AA701" i="1"/>
  <c r="AA1727" i="1"/>
  <c r="AA83" i="1"/>
  <c r="S560" i="33" s="1"/>
  <c r="AA60" i="1"/>
  <c r="AA139" i="1"/>
  <c r="AA72" i="1"/>
  <c r="AA178" i="1"/>
  <c r="AA137" i="1"/>
  <c r="AA1374" i="1"/>
  <c r="AA1380" i="1"/>
  <c r="AA1376" i="1"/>
  <c r="AA1370" i="1"/>
  <c r="AA694" i="1"/>
  <c r="AA688" i="1"/>
  <c r="AA698" i="1"/>
  <c r="AA687" i="1"/>
  <c r="AA1722" i="1"/>
  <c r="AA1728" i="1"/>
  <c r="AB4" i="1"/>
  <c r="AA115" i="1"/>
  <c r="AA46" i="1"/>
  <c r="AA50" i="1"/>
  <c r="AA62" i="1"/>
  <c r="AA79" i="1"/>
  <c r="S556" i="33" s="1"/>
  <c r="AA98" i="1"/>
  <c r="S584" i="33" s="1"/>
  <c r="AA126" i="1"/>
  <c r="AA143" i="1"/>
  <c r="AA24" i="1"/>
  <c r="AA74" i="1"/>
  <c r="AA102" i="1"/>
  <c r="S588" i="33" s="1"/>
  <c r="AA112" i="1"/>
  <c r="AA138" i="1"/>
  <c r="AA182" i="1"/>
  <c r="AA78" i="1"/>
  <c r="S555" i="33" s="1"/>
  <c r="AA110" i="1"/>
  <c r="AA142" i="1"/>
  <c r="AA69" i="1"/>
  <c r="AA99" i="1"/>
  <c r="S585" i="33" s="1"/>
  <c r="AA23" i="1"/>
  <c r="AA176" i="1"/>
  <c r="AA71" i="1"/>
  <c r="AA268" i="1"/>
  <c r="AA22" i="1"/>
  <c r="AA646" i="1"/>
  <c r="AA656" i="1"/>
  <c r="AA1498" i="1"/>
  <c r="AA1695" i="1"/>
  <c r="AA655" i="1"/>
  <c r="AA1160" i="1"/>
  <c r="AA1188" i="1"/>
  <c r="AA1192" i="1"/>
  <c r="AA1244" i="1"/>
  <c r="AA1490" i="1"/>
  <c r="AA1494" i="1"/>
  <c r="AA654" i="1"/>
  <c r="AA1060" i="1"/>
  <c r="AA1514" i="1"/>
  <c r="AA1059" i="1"/>
  <c r="AA1224" i="1"/>
  <c r="AA1524" i="1"/>
  <c r="AA1620" i="1"/>
  <c r="AA1641" i="1"/>
  <c r="AA1676" i="1"/>
  <c r="AA1684" i="1"/>
  <c r="AA1720" i="1"/>
  <c r="AA1035" i="1"/>
  <c r="AA1179" i="1"/>
  <c r="AA1481" i="1"/>
  <c r="AA1529" i="1"/>
  <c r="AA1575" i="1"/>
  <c r="AA1618" i="1"/>
  <c r="AA1688" i="1"/>
  <c r="AA1034" i="1"/>
  <c r="AA1178" i="1"/>
  <c r="AA1480" i="1"/>
  <c r="AA1528" i="1"/>
  <c r="AA1578" i="1"/>
  <c r="AA1642" i="1"/>
  <c r="AA1029" i="1"/>
  <c r="AA1567" i="1"/>
  <c r="AA1675" i="1"/>
  <c r="AA667" i="1"/>
  <c r="AA1225" i="1"/>
  <c r="AA1577" i="1"/>
  <c r="AA1636" i="1"/>
  <c r="AA3696" i="1"/>
  <c r="AA2831" i="1"/>
  <c r="AA3700" i="1"/>
  <c r="AA1513" i="1"/>
  <c r="AA4402" i="1"/>
  <c r="AA4482" i="1"/>
  <c r="AA4489" i="1"/>
  <c r="AA1690" i="1"/>
  <c r="AA4490" i="1"/>
  <c r="AA4405" i="1"/>
  <c r="AA1717" i="1"/>
  <c r="AA2824" i="1"/>
  <c r="AA1505" i="1"/>
  <c r="AA1714" i="1"/>
  <c r="S725" i="33" s="1"/>
  <c r="AA1515" i="1"/>
  <c r="AA103" i="1"/>
  <c r="S589" i="33" s="1"/>
  <c r="AA117" i="1"/>
  <c r="AA57" i="1"/>
  <c r="AA264" i="1"/>
  <c r="AA1488" i="1"/>
  <c r="AA1240" i="1"/>
  <c r="AA267" i="1"/>
  <c r="AA2829" i="1"/>
  <c r="AA1634" i="1"/>
  <c r="AA1635" i="1"/>
  <c r="AA1201" i="1"/>
  <c r="AA992" i="1"/>
  <c r="AA661" i="1"/>
  <c r="AA56" i="1"/>
  <c r="AA129" i="1"/>
  <c r="AA88" i="1"/>
  <c r="S565" i="33" s="1"/>
  <c r="AA1489" i="1"/>
  <c r="AA1242" i="1"/>
  <c r="AA1183" i="1"/>
  <c r="AA63" i="1"/>
  <c r="AA1673" i="1"/>
  <c r="AA1202" i="1"/>
  <c r="AA1203" i="1"/>
  <c r="AA995" i="1"/>
  <c r="AA10" i="1"/>
  <c r="AA1241" i="1"/>
  <c r="AA664" i="1"/>
  <c r="AA13" i="1"/>
  <c r="AA1369" i="1"/>
  <c r="AA49" i="1"/>
  <c r="AA96" i="1"/>
  <c r="S582" i="33" s="1"/>
  <c r="AA20" i="1"/>
  <c r="AA136" i="1"/>
  <c r="AA105" i="1"/>
  <c r="S591" i="33" s="1"/>
  <c r="AA131" i="1"/>
  <c r="AA141" i="1"/>
  <c r="AA652" i="1"/>
  <c r="AA1163" i="1"/>
  <c r="AA1036" i="1"/>
  <c r="AA1510" i="1"/>
  <c r="AA1682" i="1"/>
  <c r="AA1031" i="1"/>
  <c r="AA1570" i="1"/>
  <c r="AA1030" i="1"/>
  <c r="AA1527" i="1"/>
  <c r="AA1475" i="1"/>
  <c r="AA1625" i="1"/>
  <c r="AA4408" i="1"/>
  <c r="AA4403" i="1"/>
  <c r="AA2826" i="1"/>
  <c r="AA1519" i="1"/>
  <c r="AA52" i="1"/>
  <c r="AA9" i="1"/>
  <c r="AA1500" i="1"/>
  <c r="AA1200" i="1"/>
  <c r="AA660" i="1"/>
  <c r="AA1499" i="1"/>
  <c r="AA1520" i="1"/>
  <c r="AA4488" i="1"/>
  <c r="AA1617" i="1"/>
  <c r="AA122" i="1"/>
  <c r="AA1516" i="1"/>
  <c r="AA1629" i="1"/>
  <c r="AA54" i="1"/>
  <c r="AA118" i="1"/>
  <c r="AA1517" i="1"/>
  <c r="AA1055" i="1"/>
  <c r="AA1639" i="1"/>
  <c r="AA1477" i="1"/>
  <c r="AA1644" i="1"/>
  <c r="AA1476" i="1"/>
  <c r="AA1177" i="1"/>
  <c r="AA3699" i="1"/>
  <c r="AA1243" i="1"/>
  <c r="AA994" i="1"/>
  <c r="AA1484" i="1"/>
  <c r="AA1715" i="1"/>
  <c r="S726" i="33" s="1"/>
  <c r="AA651" i="1"/>
  <c r="AA1191" i="1"/>
  <c r="AA1493" i="1"/>
  <c r="AA1482" i="1"/>
  <c r="AA1576" i="1"/>
  <c r="AA1693" i="1"/>
  <c r="AA1175" i="1"/>
  <c r="AA1616" i="1"/>
  <c r="AA1174" i="1"/>
  <c r="AA1626" i="1"/>
  <c r="AA1640" i="1"/>
  <c r="AA1691" i="1"/>
  <c r="AA3695" i="1"/>
  <c r="AA4409" i="1"/>
  <c r="AA1198" i="1"/>
  <c r="AA2827" i="1"/>
  <c r="AA1167" i="1"/>
  <c r="AA1182" i="1"/>
  <c r="AA1195" i="1"/>
  <c r="AA119" i="1"/>
  <c r="AA95" i="1"/>
  <c r="S581" i="33" s="1"/>
  <c r="AA120" i="1"/>
  <c r="AA1159" i="1"/>
  <c r="AA649" i="1"/>
  <c r="AA1204" i="1"/>
  <c r="AA1674" i="1"/>
  <c r="AA1525" i="1"/>
  <c r="AA1522" i="1"/>
  <c r="AA996" i="1"/>
  <c r="AA1569" i="1"/>
  <c r="AA1509" i="1"/>
  <c r="AA4485" i="1"/>
  <c r="AA1632" i="1"/>
  <c r="AA1716" i="1"/>
  <c r="S727" i="33" s="1"/>
  <c r="AA85" i="1"/>
  <c r="AA1181" i="1"/>
  <c r="AA663" i="1"/>
  <c r="AA14" i="1"/>
  <c r="AA1185" i="1"/>
  <c r="AA266" i="1"/>
  <c r="AA1497" i="1"/>
  <c r="AA1719" i="1"/>
  <c r="S730" i="33" s="1"/>
  <c r="AA989" i="1"/>
  <c r="Y149" i="1"/>
  <c r="Z45" i="1"/>
  <c r="Q451" i="33"/>
  <c r="X159" i="1"/>
  <c r="Q328" i="33"/>
  <c r="Q399" i="33" s="1"/>
  <c r="X157" i="1"/>
  <c r="Q386" i="33"/>
  <c r="X164" i="1"/>
  <c r="Z13" i="1"/>
  <c r="R724" i="33"/>
  <c r="Z1713" i="1"/>
  <c r="Z1693" i="1"/>
  <c r="R693" i="33"/>
  <c r="R591" i="33"/>
  <c r="Z105" i="1"/>
  <c r="R588" i="33"/>
  <c r="Z102" i="1"/>
  <c r="Z51" i="1"/>
  <c r="Y155" i="1"/>
  <c r="Z11" i="1"/>
  <c r="R586" i="33"/>
  <c r="Z100" i="1"/>
  <c r="R728" i="33"/>
  <c r="Z1717" i="1"/>
  <c r="Z1163" i="1"/>
  <c r="R731" i="33"/>
  <c r="Z1720" i="1"/>
  <c r="Z1192" i="1"/>
  <c r="Y152" i="1"/>
  <c r="Q333" i="33"/>
  <c r="Q404" i="33" s="1"/>
  <c r="Q456" i="33"/>
  <c r="Z1157" i="1"/>
  <c r="Q326" i="33"/>
  <c r="Q397" i="33" s="1"/>
  <c r="Q449" i="33"/>
  <c r="Q454" i="33"/>
  <c r="Q331" i="33"/>
  <c r="Q402" i="33" s="1"/>
  <c r="Q452" i="33"/>
  <c r="Q329" i="33"/>
  <c r="Q400" i="33" s="1"/>
  <c r="R585" i="33"/>
  <c r="Z99" i="1"/>
  <c r="Z1373" i="1"/>
  <c r="R587" i="33"/>
  <c r="Z101" i="1"/>
  <c r="Q385" i="33"/>
  <c r="X163" i="1"/>
  <c r="Q450" i="33"/>
  <c r="Q327" i="33"/>
  <c r="Q398" i="33" s="1"/>
  <c r="Q380" i="33"/>
  <c r="X158" i="1"/>
  <c r="Z89" i="1"/>
  <c r="Z93" i="1"/>
  <c r="Z1375" i="1"/>
  <c r="Z84" i="1"/>
  <c r="Z10" i="1"/>
  <c r="R568" i="33"/>
  <c r="Z91" i="1"/>
  <c r="Z1160" i="1"/>
  <c r="R558" i="33"/>
  <c r="Z81" i="1"/>
  <c r="Z14" i="1"/>
  <c r="Z1196" i="1"/>
  <c r="R584" i="33"/>
  <c r="Z98" i="1"/>
  <c r="R589" i="33"/>
  <c r="Z103" i="1"/>
  <c r="R592" i="33"/>
  <c r="Z106" i="1"/>
  <c r="Z1161" i="1"/>
  <c r="Y151" i="1"/>
  <c r="Z47" i="1"/>
  <c r="Z1695" i="1"/>
  <c r="R695" i="33"/>
  <c r="Z1376" i="1"/>
  <c r="Z15" i="1"/>
  <c r="R590" i="33"/>
  <c r="Z104" i="1"/>
  <c r="Y37" i="1"/>
  <c r="Z21" i="1"/>
  <c r="Z37" i="1" s="1"/>
  <c r="Z1195" i="1"/>
  <c r="R562" i="33"/>
  <c r="Z85" i="1"/>
  <c r="AB897" i="1" l="1"/>
  <c r="AB901" i="1"/>
  <c r="AB902" i="1"/>
  <c r="AB896" i="1"/>
  <c r="AB900" i="1"/>
  <c r="AB899" i="1"/>
  <c r="AB898" i="1"/>
  <c r="AB903" i="1"/>
  <c r="AB854" i="1"/>
  <c r="AB851" i="1"/>
  <c r="AB831" i="1"/>
  <c r="R312" i="33"/>
  <c r="R382" i="33" s="1"/>
  <c r="R314" i="33"/>
  <c r="R384" i="33" s="1"/>
  <c r="R309" i="33"/>
  <c r="R379" i="33" s="1"/>
  <c r="AB33" i="1"/>
  <c r="AB28" i="1"/>
  <c r="AB26" i="1"/>
  <c r="AB30" i="1"/>
  <c r="AB32" i="1"/>
  <c r="AB27" i="1"/>
  <c r="AB31" i="1"/>
  <c r="AB29" i="1"/>
  <c r="S776" i="33"/>
  <c r="S777" i="33"/>
  <c r="S779" i="33"/>
  <c r="S782" i="33"/>
  <c r="S778" i="33"/>
  <c r="S781" i="33"/>
  <c r="S780" i="33"/>
  <c r="S775" i="33"/>
  <c r="AB1028" i="1"/>
  <c r="AB1025" i="1"/>
  <c r="AB1027" i="1"/>
  <c r="AB1026" i="1"/>
  <c r="AB1021" i="1"/>
  <c r="AB1023" i="1"/>
  <c r="AB1022" i="1"/>
  <c r="AB1024" i="1"/>
  <c r="AA710" i="1"/>
  <c r="AA705" i="1"/>
  <c r="AA706" i="1"/>
  <c r="AA703" i="1"/>
  <c r="AA704" i="1"/>
  <c r="AA709" i="1"/>
  <c r="AA707" i="1"/>
  <c r="AA708" i="1"/>
  <c r="AB1423" i="1"/>
  <c r="AB1415" i="1"/>
  <c r="AB1413" i="1"/>
  <c r="AB1414" i="1"/>
  <c r="AB1412" i="1"/>
  <c r="AB1411" i="1"/>
  <c r="AB1438" i="1"/>
  <c r="AB1434" i="1"/>
  <c r="AB1435" i="1"/>
  <c r="AB1431" i="1"/>
  <c r="AB1407" i="1"/>
  <c r="AB1436" i="1"/>
  <c r="AB1432" i="1"/>
  <c r="AB1409" i="1"/>
  <c r="AB1439" i="1"/>
  <c r="AB1437" i="1"/>
  <c r="AB1433" i="1"/>
  <c r="AB1424" i="1"/>
  <c r="AB1428" i="1"/>
  <c r="AB1425" i="1"/>
  <c r="AB1430" i="1"/>
  <c r="AB1410" i="1"/>
  <c r="AB1408" i="1"/>
  <c r="AB1406" i="1"/>
  <c r="AB1416" i="1"/>
  <c r="AB1420" i="1"/>
  <c r="AB1426" i="1"/>
  <c r="AB1402" i="1"/>
  <c r="AB1404" i="1"/>
  <c r="AB1401" i="1"/>
  <c r="AB1405" i="1"/>
  <c r="AB1427" i="1"/>
  <c r="AB1429" i="1"/>
  <c r="AB1400" i="1"/>
  <c r="AB1418" i="1"/>
  <c r="AB1422" i="1"/>
  <c r="AB1419" i="1"/>
  <c r="AB1403" i="1"/>
  <c r="AB1417" i="1"/>
  <c r="AB1421" i="1"/>
  <c r="AB1318" i="1"/>
  <c r="AB1302" i="1"/>
  <c r="AB1314" i="1"/>
  <c r="AB1310" i="1"/>
  <c r="AB1342" i="1"/>
  <c r="AB1316" i="1"/>
  <c r="AB1312" i="1"/>
  <c r="AB1317" i="1"/>
  <c r="AB1315" i="1"/>
  <c r="AB1313" i="1"/>
  <c r="AB1311" i="1"/>
  <c r="AB1350" i="1"/>
  <c r="AB1334" i="1"/>
  <c r="AB1326" i="1"/>
  <c r="AB1325" i="1"/>
  <c r="AB1365" i="1"/>
  <c r="AB1364" i="1"/>
  <c r="AB1363" i="1"/>
  <c r="AB1362" i="1"/>
  <c r="AB1361" i="1"/>
  <c r="AB1360" i="1"/>
  <c r="AB1359" i="1"/>
  <c r="AB1358" i="1"/>
  <c r="AB1319" i="1"/>
  <c r="AB1366" i="1"/>
  <c r="AB1355" i="1"/>
  <c r="AB1353" i="1"/>
  <c r="AB1357" i="1"/>
  <c r="AB1356" i="1"/>
  <c r="AB1354" i="1"/>
  <c r="AB1352" i="1"/>
  <c r="AB1351" i="1"/>
  <c r="AB1321" i="1"/>
  <c r="AB1336" i="1"/>
  <c r="AB1327" i="1"/>
  <c r="AB1331" i="1"/>
  <c r="AB1345" i="1"/>
  <c r="AB1346" i="1"/>
  <c r="AB1348" i="1"/>
  <c r="AB1323" i="1"/>
  <c r="AB1322" i="1"/>
  <c r="AB1335" i="1"/>
  <c r="AB1349" i="1"/>
  <c r="AB1337" i="1"/>
  <c r="AB1329" i="1"/>
  <c r="AB1333" i="1"/>
  <c r="AB1301" i="1"/>
  <c r="AB1303" i="1"/>
  <c r="AB1296" i="1"/>
  <c r="AB1324" i="1"/>
  <c r="AB1320" i="1"/>
  <c r="AB1339" i="1"/>
  <c r="AB1344" i="1"/>
  <c r="AB1347" i="1"/>
  <c r="AB1328" i="1"/>
  <c r="AB1332" i="1"/>
  <c r="AB1338" i="1"/>
  <c r="AB1340" i="1"/>
  <c r="AB1341" i="1"/>
  <c r="AB1295" i="1"/>
  <c r="AB1297" i="1"/>
  <c r="AB1304" i="1"/>
  <c r="AB1308" i="1"/>
  <c r="AB1305" i="1"/>
  <c r="AB1309" i="1"/>
  <c r="AB1343" i="1"/>
  <c r="AB1330" i="1"/>
  <c r="AB1300" i="1"/>
  <c r="AB1299" i="1"/>
  <c r="AB1298" i="1"/>
  <c r="AB1306" i="1"/>
  <c r="AB1307" i="1"/>
  <c r="AB1275" i="1"/>
  <c r="AB1271" i="1"/>
  <c r="AB1273" i="1"/>
  <c r="AB1269" i="1"/>
  <c r="AB1260" i="1"/>
  <c r="AB1252" i="1"/>
  <c r="AB1276" i="1"/>
  <c r="AB1274" i="1"/>
  <c r="AB1272" i="1"/>
  <c r="AB1270" i="1"/>
  <c r="AB1268" i="1"/>
  <c r="AB1255" i="1"/>
  <c r="AB1251" i="1"/>
  <c r="AB1250" i="1"/>
  <c r="AB1249" i="1"/>
  <c r="AB1248" i="1"/>
  <c r="AB1247" i="1"/>
  <c r="AB1246" i="1"/>
  <c r="AB1245" i="1"/>
  <c r="AB1264" i="1"/>
  <c r="AB1261" i="1"/>
  <c r="AB1262" i="1"/>
  <c r="AB1254" i="1"/>
  <c r="AB1257" i="1"/>
  <c r="AB1258" i="1"/>
  <c r="AB1263" i="1"/>
  <c r="AB1253" i="1"/>
  <c r="AB1256" i="1"/>
  <c r="AB1265" i="1"/>
  <c r="AB1266" i="1"/>
  <c r="AB1259" i="1"/>
  <c r="AB1267" i="1"/>
  <c r="AB1236" i="1"/>
  <c r="AB1232" i="1"/>
  <c r="AB1234" i="1"/>
  <c r="AB1230" i="1"/>
  <c r="AB1235" i="1"/>
  <c r="AB1231" i="1"/>
  <c r="AB1147" i="1"/>
  <c r="AB1146" i="1"/>
  <c r="AB1145" i="1"/>
  <c r="AB1144" i="1"/>
  <c r="AB1143" i="1"/>
  <c r="AB1142" i="1"/>
  <c r="AB1156" i="1"/>
  <c r="AB1233" i="1"/>
  <c r="AB1220" i="1"/>
  <c r="AB1155" i="1"/>
  <c r="AB1151" i="1"/>
  <c r="AB1141" i="1"/>
  <c r="AB1152" i="1"/>
  <c r="AB1148" i="1"/>
  <c r="AB1229" i="1"/>
  <c r="AB1153" i="1"/>
  <c r="AB1149" i="1"/>
  <c r="AB1134" i="1"/>
  <c r="AB1135" i="1"/>
  <c r="AB1140" i="1"/>
  <c r="AB1136" i="1"/>
  <c r="AB1154" i="1"/>
  <c r="AB1150" i="1"/>
  <c r="AB1133" i="1"/>
  <c r="AB1214" i="1"/>
  <c r="AB1219" i="1"/>
  <c r="AB1213" i="1"/>
  <c r="AB1138" i="1"/>
  <c r="AB1137" i="1"/>
  <c r="AB1216" i="1"/>
  <c r="AB1215" i="1"/>
  <c r="AB1217" i="1"/>
  <c r="AB1139" i="1"/>
  <c r="AB1218" i="1"/>
  <c r="AB4006" i="1"/>
  <c r="AB4000" i="1"/>
  <c r="AB3999" i="1"/>
  <c r="AB4002" i="1"/>
  <c r="AB4001" i="1"/>
  <c r="AB4003" i="1"/>
  <c r="AB4005" i="1"/>
  <c r="AB4004" i="1"/>
  <c r="AB3942" i="1"/>
  <c r="AB3941" i="1"/>
  <c r="AB3937" i="1"/>
  <c r="AB3940" i="1"/>
  <c r="AB3936" i="1"/>
  <c r="AB3926" i="1"/>
  <c r="AB3933" i="1"/>
  <c r="AB3922" i="1"/>
  <c r="AB3902" i="1"/>
  <c r="AB3920" i="1"/>
  <c r="AB3938" i="1"/>
  <c r="AB3934" i="1"/>
  <c r="AB3918" i="1"/>
  <c r="AB3910" i="1"/>
  <c r="AB3919" i="1"/>
  <c r="AB3921" i="1"/>
  <c r="AB3898" i="1"/>
  <c r="AB3894" i="1"/>
  <c r="AB3886" i="1"/>
  <c r="AB3939" i="1"/>
  <c r="AB3935" i="1"/>
  <c r="AB3931" i="1"/>
  <c r="AB3899" i="1"/>
  <c r="AB3896" i="1"/>
  <c r="AB3897" i="1"/>
  <c r="AB3966" i="1"/>
  <c r="AB3879" i="1"/>
  <c r="AB3895" i="1"/>
  <c r="AB3990" i="1"/>
  <c r="AB3997" i="1"/>
  <c r="AB3993" i="1"/>
  <c r="AB3901" i="1"/>
  <c r="AB3900" i="1"/>
  <c r="AB3882" i="1"/>
  <c r="AB3880" i="1"/>
  <c r="AB3995" i="1"/>
  <c r="AB3881" i="1"/>
  <c r="AB3996" i="1"/>
  <c r="AB3994" i="1"/>
  <c r="AB3992" i="1"/>
  <c r="AB3998" i="1"/>
  <c r="AB3963" i="1"/>
  <c r="AB3985" i="1"/>
  <c r="AB3986" i="1"/>
  <c r="AB3961" i="1"/>
  <c r="AB3892" i="1"/>
  <c r="AB3903" i="1"/>
  <c r="AB3883" i="1"/>
  <c r="AB3885" i="1"/>
  <c r="AB3928" i="1"/>
  <c r="AB3914" i="1"/>
  <c r="AB3930" i="1"/>
  <c r="AB3988" i="1"/>
  <c r="AB3888" i="1"/>
  <c r="AB3987" i="1"/>
  <c r="AB3965" i="1"/>
  <c r="AB3923" i="1"/>
  <c r="AB3927" i="1"/>
  <c r="AB3884" i="1"/>
  <c r="AB3887" i="1"/>
  <c r="AB3891" i="1"/>
  <c r="AB3893" i="1"/>
  <c r="AB3915" i="1"/>
  <c r="AB3904" i="1"/>
  <c r="AB3908" i="1"/>
  <c r="AB3959" i="1"/>
  <c r="AB3983" i="1"/>
  <c r="AB3913" i="1"/>
  <c r="AB3984" i="1"/>
  <c r="AB3989" i="1"/>
  <c r="AB3991" i="1"/>
  <c r="AB3912" i="1"/>
  <c r="AB3929" i="1"/>
  <c r="AB3932" i="1"/>
  <c r="AB3917" i="1"/>
  <c r="AB3889" i="1"/>
  <c r="AB3907" i="1"/>
  <c r="AB3906" i="1"/>
  <c r="AB3960" i="1"/>
  <c r="AB3962" i="1"/>
  <c r="AB3964" i="1"/>
  <c r="AB3890" i="1"/>
  <c r="AB3911" i="1"/>
  <c r="AB3916" i="1"/>
  <c r="AB3924" i="1"/>
  <c r="AB3905" i="1"/>
  <c r="AB3925" i="1"/>
  <c r="AB3909" i="1"/>
  <c r="AB2918" i="1"/>
  <c r="AB2911" i="1"/>
  <c r="AB2919" i="1"/>
  <c r="AB2959" i="1"/>
  <c r="AB2950" i="1"/>
  <c r="AB2949" i="1"/>
  <c r="AB2948" i="1"/>
  <c r="AB2945" i="1"/>
  <c r="AB2941" i="1"/>
  <c r="AB2946" i="1"/>
  <c r="AB2943" i="1"/>
  <c r="AB2935" i="1"/>
  <c r="AB2951" i="1"/>
  <c r="AB2927" i="1"/>
  <c r="AB2947" i="1"/>
  <c r="AB2991" i="1"/>
  <c r="AB2944" i="1"/>
  <c r="AB2942" i="1"/>
  <c r="AB2967" i="1"/>
  <c r="AB2938" i="1"/>
  <c r="AB2965" i="1"/>
  <c r="AB2963" i="1"/>
  <c r="AB2952" i="1"/>
  <c r="AB2934" i="1"/>
  <c r="AB2937" i="1"/>
  <c r="AB2961" i="1"/>
  <c r="AB2989" i="1"/>
  <c r="AB2933" i="1"/>
  <c r="AB2924" i="1"/>
  <c r="AB2939" i="1"/>
  <c r="AB2909" i="1"/>
  <c r="AB2953" i="1"/>
  <c r="AB2917" i="1"/>
  <c r="AB2916" i="1"/>
  <c r="AB2928" i="1"/>
  <c r="AB2932" i="1"/>
  <c r="AB2985" i="1"/>
  <c r="AB2920" i="1"/>
  <c r="AB2931" i="1"/>
  <c r="AB2905" i="1"/>
  <c r="AB2907" i="1"/>
  <c r="AB2958" i="1"/>
  <c r="AB2908" i="1"/>
  <c r="AB2912" i="1"/>
  <c r="AB2966" i="1"/>
  <c r="AB2964" i="1"/>
  <c r="AB2940" i="1"/>
  <c r="AB2904" i="1"/>
  <c r="AB2960" i="1"/>
  <c r="AB2929" i="1"/>
  <c r="AB2930" i="1"/>
  <c r="AB2987" i="1"/>
  <c r="AB2936" i="1"/>
  <c r="AB2984" i="1"/>
  <c r="AB2986" i="1"/>
  <c r="AB2988" i="1"/>
  <c r="AB2990" i="1"/>
  <c r="AB2910" i="1"/>
  <c r="AB2957" i="1"/>
  <c r="AB2914" i="1"/>
  <c r="AB2926" i="1"/>
  <c r="AB2955" i="1"/>
  <c r="AB2921" i="1"/>
  <c r="AB2954" i="1"/>
  <c r="AB2956" i="1"/>
  <c r="AB2906" i="1"/>
  <c r="AB2915" i="1"/>
  <c r="AB2922" i="1"/>
  <c r="AB2923" i="1"/>
  <c r="AB2913" i="1"/>
  <c r="AB2962" i="1"/>
  <c r="AB2925" i="1"/>
  <c r="AB951" i="1"/>
  <c r="AB959" i="1" s="1"/>
  <c r="AB949" i="1"/>
  <c r="AB957" i="1" s="1"/>
  <c r="AB946" i="1"/>
  <c r="AB954" i="1" s="1"/>
  <c r="AB952" i="1"/>
  <c r="AB960" i="1" s="1"/>
  <c r="AB950" i="1"/>
  <c r="AB958" i="1" s="1"/>
  <c r="AB948" i="1"/>
  <c r="AB956" i="1" s="1"/>
  <c r="AB953" i="1"/>
  <c r="AB961" i="1" s="1"/>
  <c r="AB947" i="1"/>
  <c r="AB955" i="1" s="1"/>
  <c r="AB1052" i="1"/>
  <c r="AB1048" i="1"/>
  <c r="AB1049" i="1"/>
  <c r="AB1051" i="1"/>
  <c r="AB1050" i="1"/>
  <c r="AB1045" i="1"/>
  <c r="AB1047" i="1"/>
  <c r="AB1046" i="1"/>
  <c r="AB929" i="1"/>
  <c r="AB931" i="1"/>
  <c r="AB933" i="1"/>
  <c r="AB935" i="1"/>
  <c r="AB930" i="1"/>
  <c r="AB936" i="1"/>
  <c r="AB932" i="1"/>
  <c r="AB934" i="1"/>
  <c r="Y157" i="1"/>
  <c r="AB2501" i="1"/>
  <c r="AB2493" i="1"/>
  <c r="AB2498" i="1"/>
  <c r="AB2494" i="1"/>
  <c r="AB2497" i="1"/>
  <c r="AB2500" i="1"/>
  <c r="AB2496" i="1"/>
  <c r="AB2499" i="1"/>
  <c r="AB2495" i="1"/>
  <c r="AB2489" i="1"/>
  <c r="AB2492" i="1"/>
  <c r="AB2488" i="1"/>
  <c r="AB2490" i="1"/>
  <c r="AB2491" i="1"/>
  <c r="AB2487" i="1"/>
  <c r="AB2486" i="1"/>
  <c r="S580" i="33"/>
  <c r="S586" i="33"/>
  <c r="S583" i="33"/>
  <c r="S566" i="33"/>
  <c r="AA41" i="1"/>
  <c r="S724" i="33"/>
  <c r="S593" i="33"/>
  <c r="S562" i="33"/>
  <c r="S592" i="33"/>
  <c r="S731" i="33"/>
  <c r="S728" i="33"/>
  <c r="S729" i="33"/>
  <c r="AB1447" i="1"/>
  <c r="AB1444" i="1"/>
  <c r="AB1443" i="1"/>
  <c r="AB1445" i="1"/>
  <c r="AB1442" i="1"/>
  <c r="AB1440" i="1"/>
  <c r="AB1441" i="1"/>
  <c r="AB1446" i="1"/>
  <c r="S691" i="33"/>
  <c r="AA36" i="1"/>
  <c r="AA40" i="1"/>
  <c r="Y162" i="1"/>
  <c r="AA39" i="1"/>
  <c r="S314" i="33" s="1"/>
  <c r="Z152" i="1"/>
  <c r="Z161" i="1" s="1"/>
  <c r="AA37" i="1"/>
  <c r="Z151" i="1"/>
  <c r="Z160" i="1" s="1"/>
  <c r="S694" i="33"/>
  <c r="R330" i="33"/>
  <c r="R401" i="33" s="1"/>
  <c r="R453" i="33"/>
  <c r="AA155" i="1"/>
  <c r="R380" i="33"/>
  <c r="Y158" i="1"/>
  <c r="S695" i="33"/>
  <c r="AA150" i="1"/>
  <c r="AB1374" i="1"/>
  <c r="AB1376" i="1"/>
  <c r="AB1370" i="1"/>
  <c r="AB1372" i="1"/>
  <c r="AB699" i="1"/>
  <c r="AB694" i="1"/>
  <c r="AB693" i="1"/>
  <c r="AB700" i="1"/>
  <c r="AB1729" i="1"/>
  <c r="AB1726" i="1"/>
  <c r="AB91" i="1"/>
  <c r="T568" i="33" s="1"/>
  <c r="AB51" i="1"/>
  <c r="AB80" i="1"/>
  <c r="T557" i="33" s="1"/>
  <c r="AB144" i="1"/>
  <c r="AB268" i="1"/>
  <c r="AB23" i="1"/>
  <c r="AB53" i="1"/>
  <c r="AB81" i="1"/>
  <c r="AB89" i="1"/>
  <c r="T566" i="33" s="1"/>
  <c r="AB117" i="1"/>
  <c r="AB145" i="1"/>
  <c r="AB45" i="1"/>
  <c r="AB56" i="1"/>
  <c r="AB120" i="1"/>
  <c r="AB71" i="1"/>
  <c r="AB101" i="1"/>
  <c r="T587" i="33" s="1"/>
  <c r="AB181" i="1"/>
  <c r="AB146" i="1"/>
  <c r="AB105" i="1"/>
  <c r="T591" i="33" s="1"/>
  <c r="AB262" i="1"/>
  <c r="AB86" i="1"/>
  <c r="T563" i="33" s="1"/>
  <c r="AB657" i="1"/>
  <c r="AB665" i="1"/>
  <c r="AB1172" i="1"/>
  <c r="AB1720" i="1"/>
  <c r="T731" i="33" s="1"/>
  <c r="AB646" i="1"/>
  <c r="AB656" i="1"/>
  <c r="AB662" i="1"/>
  <c r="AB991" i="1"/>
  <c r="AB1158" i="1"/>
  <c r="AB1162" i="1"/>
  <c r="AB1190" i="1"/>
  <c r="AB1194" i="1"/>
  <c r="AB1492" i="1"/>
  <c r="AB1496" i="1"/>
  <c r="AB1524" i="1"/>
  <c r="AB1183" i="1"/>
  <c r="AB1485" i="1"/>
  <c r="AB1577" i="1"/>
  <c r="AB1694" i="1"/>
  <c r="AB647" i="1"/>
  <c r="AB1242" i="1"/>
  <c r="AB1526" i="1"/>
  <c r="AB1624" i="1"/>
  <c r="AB1635" i="1"/>
  <c r="AB1686" i="1"/>
  <c r="AB1714" i="1"/>
  <c r="AB645" i="1"/>
  <c r="AB1185" i="1"/>
  <c r="AB1487" i="1"/>
  <c r="AB1568" i="1"/>
  <c r="AB1618" i="1"/>
  <c r="AB1713" i="1"/>
  <c r="T724" i="33" s="1"/>
  <c r="AB1180" i="1"/>
  <c r="AB1515" i="1"/>
  <c r="AB1519" i="1"/>
  <c r="AB1616" i="1"/>
  <c r="AB1681" i="1"/>
  <c r="AB1486" i="1"/>
  <c r="AB1630" i="1"/>
  <c r="AB2830" i="1"/>
  <c r="AB1528" i="1"/>
  <c r="AB4495" i="1"/>
  <c r="AB1614" i="1"/>
  <c r="AB4491" i="1"/>
  <c r="AB3701" i="1"/>
  <c r="AB4492" i="1"/>
  <c r="AB4483" i="1"/>
  <c r="AB4490" i="1"/>
  <c r="AB4403" i="1"/>
  <c r="AB1502" i="1"/>
  <c r="AB1508" i="1"/>
  <c r="AB1179" i="1"/>
  <c r="AB1033" i="1"/>
  <c r="AB97" i="1"/>
  <c r="T583" i="33" s="1"/>
  <c r="AB96" i="1"/>
  <c r="AB1501" i="1"/>
  <c r="AB1225" i="1"/>
  <c r="AB135" i="1"/>
  <c r="AB1166" i="1"/>
  <c r="AB1499" i="1"/>
  <c r="AB1643" i="1"/>
  <c r="AB1227" i="1"/>
  <c r="AB1057" i="1"/>
  <c r="AB90" i="1"/>
  <c r="T567" i="33" s="1"/>
  <c r="AB58" i="1"/>
  <c r="AB126" i="1"/>
  <c r="AB60" i="1"/>
  <c r="AB13" i="1"/>
  <c r="AB1201" i="1"/>
  <c r="AB1509" i="1"/>
  <c r="AB1569" i="1"/>
  <c r="AB1571" i="1"/>
  <c r="AB1613" i="1"/>
  <c r="AB1169" i="1"/>
  <c r="AB1477" i="1"/>
  <c r="AB1173" i="1"/>
  <c r="AB93" i="1"/>
  <c r="T579" i="33" s="1"/>
  <c r="AB98" i="1"/>
  <c r="AB1382" i="1"/>
  <c r="AB1371" i="1"/>
  <c r="AB1369" i="1"/>
  <c r="AB691" i="1"/>
  <c r="AB688" i="1"/>
  <c r="AB698" i="1"/>
  <c r="AB1728" i="1"/>
  <c r="AB123" i="1"/>
  <c r="AB44" i="1"/>
  <c r="AB108" i="1"/>
  <c r="AB55" i="1"/>
  <c r="AB83" i="1"/>
  <c r="T560" i="33" s="1"/>
  <c r="AB119" i="1"/>
  <c r="AB147" i="1"/>
  <c r="AB46" i="1"/>
  <c r="AB131" i="1"/>
  <c r="AB263" i="1"/>
  <c r="AB107" i="1"/>
  <c r="T593" i="33" s="1"/>
  <c r="AB52" i="1"/>
  <c r="AB114" i="1"/>
  <c r="AB266" i="1"/>
  <c r="AB110" i="1"/>
  <c r="AB73" i="1"/>
  <c r="AB261" i="1"/>
  <c r="AB990" i="1"/>
  <c r="AB1204" i="1"/>
  <c r="AB648" i="1"/>
  <c r="AB1164" i="1"/>
  <c r="AB664" i="1"/>
  <c r="AB993" i="1"/>
  <c r="AB1163" i="1"/>
  <c r="AB1195" i="1"/>
  <c r="AB1493" i="1"/>
  <c r="AB1497" i="1"/>
  <c r="AB1187" i="1"/>
  <c r="AB1489" i="1"/>
  <c r="AB1182" i="1"/>
  <c r="AB1572" i="1"/>
  <c r="AB1680" i="1"/>
  <c r="AB1689" i="1"/>
  <c r="AB654" i="1"/>
  <c r="AB1525" i="1"/>
  <c r="AB1570" i="1"/>
  <c r="AB1628" i="1"/>
  <c r="AB2831" i="1"/>
  <c r="AB1516" i="1"/>
  <c r="AB1520" i="1"/>
  <c r="AB1719" i="1"/>
  <c r="T730" i="33" s="1"/>
  <c r="AB1579" i="1"/>
  <c r="AB3696" i="1"/>
  <c r="AB4481" i="1"/>
  <c r="AB4484" i="1"/>
  <c r="AB4486" i="1"/>
  <c r="AB1567" i="1"/>
  <c r="AB1203" i="1"/>
  <c r="AB1175" i="1"/>
  <c r="AB1029" i="1"/>
  <c r="AB92" i="1"/>
  <c r="T578" i="33" s="1"/>
  <c r="AB69" i="1"/>
  <c r="AB4482" i="1"/>
  <c r="AB1197" i="1"/>
  <c r="AB1639" i="1"/>
  <c r="AB1511" i="1"/>
  <c r="AB1053" i="1"/>
  <c r="AB10" i="1"/>
  <c r="AB106" i="1"/>
  <c r="T592" i="33" s="1"/>
  <c r="AB12" i="1"/>
  <c r="AB1619" i="1"/>
  <c r="AB1480" i="1"/>
  <c r="AB128" i="1"/>
  <c r="AB1504" i="1"/>
  <c r="AB125" i="1"/>
  <c r="AB1056" i="1"/>
  <c r="AB9" i="1"/>
  <c r="AB1171" i="1"/>
  <c r="AB124" i="1"/>
  <c r="AB1380" i="1"/>
  <c r="AB1373" i="1"/>
  <c r="AB701" i="1"/>
  <c r="AB1725" i="1"/>
  <c r="AC4" i="1"/>
  <c r="AB112" i="1"/>
  <c r="AB182" i="1"/>
  <c r="AB57" i="1"/>
  <c r="AB121" i="1"/>
  <c r="AB175" i="1"/>
  <c r="AB49" i="1"/>
  <c r="AB22" i="1"/>
  <c r="AB79" i="1"/>
  <c r="T556" i="33" s="1"/>
  <c r="AB142" i="1"/>
  <c r="AB267" i="1"/>
  <c r="AB133" i="1"/>
  <c r="AB661" i="1"/>
  <c r="AB992" i="1"/>
  <c r="AB650" i="1"/>
  <c r="AB1196" i="1"/>
  <c r="AB995" i="1"/>
  <c r="AB1160" i="1"/>
  <c r="AB1244" i="1"/>
  <c r="AB1490" i="1"/>
  <c r="AB1522" i="1"/>
  <c r="AB1527" i="1"/>
  <c r="AB1488" i="1"/>
  <c r="AB1682" i="1"/>
  <c r="AB1693" i="1"/>
  <c r="AB1241" i="1"/>
  <c r="AB1574" i="1"/>
  <c r="AB1687" i="1"/>
  <c r="AB1521" i="1"/>
  <c r="AB1626" i="1"/>
  <c r="AB1623" i="1"/>
  <c r="AB1679" i="1"/>
  <c r="AB2825" i="1"/>
  <c r="AB3700" i="1"/>
  <c r="AB4409" i="1"/>
  <c r="AB4405" i="1"/>
  <c r="AB4485" i="1"/>
  <c r="AB4402" i="1"/>
  <c r="AB1673" i="1"/>
  <c r="AB1202" i="1"/>
  <c r="AB1475" i="1"/>
  <c r="AB95" i="1"/>
  <c r="T581" i="33" s="1"/>
  <c r="AB8" i="1"/>
  <c r="AB1167" i="1"/>
  <c r="AB1507" i="1"/>
  <c r="AB1032" i="1"/>
  <c r="AB102" i="1"/>
  <c r="T588" i="33" s="1"/>
  <c r="AB1170" i="1"/>
  <c r="AB100" i="1"/>
  <c r="T586" i="33" s="1"/>
  <c r="AB1677" i="1"/>
  <c r="AB1222" i="1"/>
  <c r="AB74" i="1"/>
  <c r="AB1641" i="1"/>
  <c r="AB1375" i="1"/>
  <c r="AB1368" i="1"/>
  <c r="AB689" i="1"/>
  <c r="AB1727" i="1"/>
  <c r="AB59" i="1"/>
  <c r="AB76" i="1"/>
  <c r="T553" i="33" s="1"/>
  <c r="AB140" i="1"/>
  <c r="AB47" i="1"/>
  <c r="AB115" i="1"/>
  <c r="AB141" i="1"/>
  <c r="AB50" i="1"/>
  <c r="AB54" i="1"/>
  <c r="AB177" i="1"/>
  <c r="AB116" i="1"/>
  <c r="AB264" i="1"/>
  <c r="AB663" i="1"/>
  <c r="AB644" i="1"/>
  <c r="AB652" i="1"/>
  <c r="AB989" i="1"/>
  <c r="AB1157" i="1"/>
  <c r="AB1193" i="1"/>
  <c r="AB1495" i="1"/>
  <c r="AB1243" i="1"/>
  <c r="AB139" i="1"/>
  <c r="AB1238" i="1"/>
  <c r="AB1633" i="1"/>
  <c r="AB1684" i="1"/>
  <c r="AB1181" i="1"/>
  <c r="AB1566" i="1"/>
  <c r="AB1580" i="1"/>
  <c r="AB1514" i="1"/>
  <c r="AB1578" i="1"/>
  <c r="AB1688" i="1"/>
  <c r="AB1717" i="1"/>
  <c r="T728" i="33" s="1"/>
  <c r="AB3698" i="1"/>
  <c r="AB3697" i="1"/>
  <c r="AB4407" i="1"/>
  <c r="AB4487" i="1"/>
  <c r="AB1617" i="1"/>
  <c r="AB1565" i="1"/>
  <c r="AB1512" i="1"/>
  <c r="AB65" i="1"/>
  <c r="AB134" i="1"/>
  <c r="AB1030" i="1"/>
  <c r="AB63" i="1"/>
  <c r="AB1503" i="1"/>
  <c r="AB1674" i="1"/>
  <c r="AB1478" i="1"/>
  <c r="AB127" i="1"/>
  <c r="AB130" i="1"/>
  <c r="AB1513" i="1"/>
  <c r="AB1221" i="1"/>
  <c r="AB1615" i="1"/>
  <c r="AB1640" i="1"/>
  <c r="AB1481" i="1"/>
  <c r="AB132" i="1"/>
  <c r="AB62" i="1"/>
  <c r="AB1377" i="1"/>
  <c r="AB702" i="1"/>
  <c r="AB687" i="1"/>
  <c r="AB690" i="1"/>
  <c r="AB1724" i="1"/>
  <c r="AB20" i="1"/>
  <c r="AB178" i="1"/>
  <c r="AB25" i="1"/>
  <c r="AB109" i="1"/>
  <c r="AB67" i="1"/>
  <c r="AB78" i="1"/>
  <c r="T555" i="33" s="1"/>
  <c r="AB265" i="1"/>
  <c r="AB103" i="1"/>
  <c r="AB659" i="1"/>
  <c r="AB651" i="1"/>
  <c r="AB1159" i="1"/>
  <c r="AB1191" i="1"/>
  <c r="AB1621" i="1"/>
  <c r="AB1484" i="1"/>
  <c r="AB1629" i="1"/>
  <c r="AB1716" i="1"/>
  <c r="T727" i="33" s="1"/>
  <c r="AB1237" i="1"/>
  <c r="AB1530" i="1"/>
  <c r="AB1228" i="1"/>
  <c r="AB1622" i="1"/>
  <c r="AB1644" i="1"/>
  <c r="AB2824" i="1"/>
  <c r="AB1692" i="1"/>
  <c r="AB3702" i="1"/>
  <c r="AB2827" i="1"/>
  <c r="AB4496" i="1"/>
  <c r="AB4408" i="1"/>
  <c r="AB4406" i="1"/>
  <c r="AB1479" i="1"/>
  <c r="AB61" i="1"/>
  <c r="AB1059" i="1"/>
  <c r="AB1638" i="1"/>
  <c r="AB1223" i="1"/>
  <c r="AB14" i="1"/>
  <c r="AB1676" i="1"/>
  <c r="AB1198" i="1"/>
  <c r="AB1226" i="1"/>
  <c r="AB94" i="1"/>
  <c r="T580" i="33" s="1"/>
  <c r="AB1176" i="1"/>
  <c r="AB1381" i="1"/>
  <c r="AB697" i="1"/>
  <c r="AB24" i="1"/>
  <c r="AB15" i="1"/>
  <c r="AB85" i="1"/>
  <c r="T562" i="33" s="1"/>
  <c r="AB88" i="1"/>
  <c r="T565" i="33" s="1"/>
  <c r="AB122" i="1"/>
  <c r="AB1506" i="1"/>
  <c r="AB655" i="1"/>
  <c r="AB1188" i="1"/>
  <c r="AB1494" i="1"/>
  <c r="AB1239" i="1"/>
  <c r="AB1186" i="1"/>
  <c r="AB1576" i="1"/>
  <c r="AB1718" i="1"/>
  <c r="T729" i="33" s="1"/>
  <c r="AB1529" i="1"/>
  <c r="AB1482" i="1"/>
  <c r="AB1184" i="1"/>
  <c r="AB4404" i="1"/>
  <c r="AB1165" i="1"/>
  <c r="AB138" i="1"/>
  <c r="AB1055" i="1"/>
  <c r="AB1683" i="1"/>
  <c r="AB118" i="1"/>
  <c r="AB1672" i="1"/>
  <c r="AB4494" i="1"/>
  <c r="AB1500" i="1"/>
  <c r="AB1035" i="1"/>
  <c r="AB104" i="1"/>
  <c r="T590" i="33" s="1"/>
  <c r="AB1379" i="1"/>
  <c r="AB696" i="1"/>
  <c r="AB1723" i="1"/>
  <c r="AB77" i="1"/>
  <c r="T554" i="33" s="1"/>
  <c r="AB179" i="1"/>
  <c r="AB99" i="1"/>
  <c r="AB84" i="1"/>
  <c r="AB996" i="1"/>
  <c r="AB653" i="1"/>
  <c r="AB1636" i="1"/>
  <c r="AB660" i="1"/>
  <c r="AB1189" i="1"/>
  <c r="AB1491" i="1"/>
  <c r="AB658" i="1"/>
  <c r="AB1690" i="1"/>
  <c r="AB1620" i="1"/>
  <c r="AB82" i="1"/>
  <c r="T559" i="33" s="1"/>
  <c r="AB1518" i="1"/>
  <c r="AB1627" i="1"/>
  <c r="AB2828" i="1"/>
  <c r="AB2829" i="1"/>
  <c r="AB4493" i="1"/>
  <c r="AB1168" i="1"/>
  <c r="AB1054" i="1"/>
  <c r="AB1637" i="1"/>
  <c r="AB1200" i="1"/>
  <c r="AB11" i="1"/>
  <c r="AB1505" i="1"/>
  <c r="AB1199" i="1"/>
  <c r="AB1031" i="1"/>
  <c r="AB1378" i="1"/>
  <c r="AB695" i="1"/>
  <c r="AB1722" i="1"/>
  <c r="AB48" i="1"/>
  <c r="AB113" i="1"/>
  <c r="AB18" i="1"/>
  <c r="AB176" i="1"/>
  <c r="AB75" i="1"/>
  <c r="AB111" i="1"/>
  <c r="AB667" i="1"/>
  <c r="AB666" i="1"/>
  <c r="AB1192" i="1"/>
  <c r="AB649" i="1"/>
  <c r="AB1625" i="1"/>
  <c r="AB1631" i="1"/>
  <c r="AB1060" i="1"/>
  <c r="AB1575" i="1"/>
  <c r="AB1517" i="1"/>
  <c r="AB1715" i="1"/>
  <c r="AB2826" i="1"/>
  <c r="AB4488" i="1"/>
  <c r="AB3695" i="1"/>
  <c r="AB1058" i="1"/>
  <c r="AB72" i="1"/>
  <c r="AB1678" i="1"/>
  <c r="AB1178" i="1"/>
  <c r="AB129" i="1"/>
  <c r="AB1632" i="1"/>
  <c r="AB1476" i="1"/>
  <c r="AB1675" i="1"/>
  <c r="AB1510" i="1"/>
  <c r="AB136" i="1"/>
  <c r="AB1034" i="1"/>
  <c r="AB1367" i="1"/>
  <c r="AB692" i="1"/>
  <c r="AB19" i="1"/>
  <c r="AB87" i="1"/>
  <c r="T564" i="33" s="1"/>
  <c r="AB21" i="1"/>
  <c r="AB180" i="1"/>
  <c r="AB137" i="1"/>
  <c r="AB143" i="1"/>
  <c r="AB994" i="1"/>
  <c r="AB1161" i="1"/>
  <c r="AB1523" i="1"/>
  <c r="AB1573" i="1"/>
  <c r="AB1498" i="1"/>
  <c r="AB1695" i="1"/>
  <c r="AB1483" i="1"/>
  <c r="AB1691" i="1"/>
  <c r="AB1036" i="1"/>
  <c r="AB1634" i="1"/>
  <c r="AB1240" i="1"/>
  <c r="AB4489" i="1"/>
  <c r="AB3699" i="1"/>
  <c r="AB1224" i="1"/>
  <c r="AB68" i="1"/>
  <c r="AB1685" i="1"/>
  <c r="AB1174" i="1"/>
  <c r="AB64" i="1"/>
  <c r="AB66" i="1"/>
  <c r="AB1642" i="1"/>
  <c r="AB1177" i="1"/>
  <c r="AB70" i="1"/>
  <c r="AA34" i="1"/>
  <c r="AA151" i="1"/>
  <c r="R383" i="33"/>
  <c r="Y161" i="1"/>
  <c r="R332" i="33"/>
  <c r="R403" i="33" s="1"/>
  <c r="R455" i="33"/>
  <c r="AA154" i="1"/>
  <c r="R381" i="33"/>
  <c r="Y159" i="1"/>
  <c r="Y160" i="1"/>
  <c r="AA148" i="1"/>
  <c r="R454" i="33"/>
  <c r="R331" i="33"/>
  <c r="R402" i="33" s="1"/>
  <c r="R385" i="33"/>
  <c r="Y163" i="1"/>
  <c r="R326" i="33"/>
  <c r="R397" i="33" s="1"/>
  <c r="R449" i="33"/>
  <c r="Z154" i="1"/>
  <c r="Z163" i="1" s="1"/>
  <c r="R386" i="33"/>
  <c r="Y164" i="1"/>
  <c r="R327" i="33"/>
  <c r="R398" i="33" s="1"/>
  <c r="R450" i="33"/>
  <c r="AA152" i="1"/>
  <c r="S689" i="33"/>
  <c r="R451" i="33"/>
  <c r="R328" i="33"/>
  <c r="R399" i="33" s="1"/>
  <c r="R333" i="33"/>
  <c r="R404" i="33" s="1"/>
  <c r="R456" i="33"/>
  <c r="R452" i="33"/>
  <c r="R329" i="33"/>
  <c r="R400" i="33" s="1"/>
  <c r="Z155" i="1"/>
  <c r="Z164" i="1" s="1"/>
  <c r="S690" i="33"/>
  <c r="AA38" i="1"/>
  <c r="S313" i="33" s="1"/>
  <c r="Z149" i="1"/>
  <c r="Z158" i="1" s="1"/>
  <c r="S693" i="33"/>
  <c r="AA153" i="1"/>
  <c r="S688" i="33"/>
  <c r="AA149" i="1"/>
  <c r="AA35" i="1"/>
  <c r="S310" i="33" s="1"/>
  <c r="S692" i="33"/>
  <c r="Z153" i="1"/>
  <c r="Z162" i="1" s="1"/>
  <c r="Z148" i="1"/>
  <c r="Z157" i="1" s="1"/>
  <c r="Z150" i="1"/>
  <c r="Z159" i="1" s="1"/>
  <c r="AC832" i="1" l="1"/>
  <c r="AC902" i="1"/>
  <c r="AC896" i="1"/>
  <c r="AC901" i="1"/>
  <c r="AC903" i="1"/>
  <c r="AC899" i="1"/>
  <c r="AC898" i="1"/>
  <c r="AC897" i="1"/>
  <c r="AC900" i="1"/>
  <c r="AC3297" i="1"/>
  <c r="S312" i="33"/>
  <c r="S382" i="33" s="1"/>
  <c r="S315" i="33"/>
  <c r="S385" i="33" s="1"/>
  <c r="S309" i="33"/>
  <c r="S379" i="33" s="1"/>
  <c r="S311" i="33"/>
  <c r="S381" i="33" s="1"/>
  <c r="S316" i="33"/>
  <c r="S386" i="33" s="1"/>
  <c r="T782" i="33"/>
  <c r="AC29" i="1"/>
  <c r="AC27" i="1"/>
  <c r="AC31" i="1"/>
  <c r="AC33" i="1"/>
  <c r="H33" i="1" s="1"/>
  <c r="AC32" i="1"/>
  <c r="AC26" i="1"/>
  <c r="AC30" i="1"/>
  <c r="AC28" i="1"/>
  <c r="T776" i="33"/>
  <c r="T780" i="33"/>
  <c r="T781" i="33"/>
  <c r="T779" i="33"/>
  <c r="T778" i="33"/>
  <c r="T777" i="33"/>
  <c r="T775" i="33"/>
  <c r="AC1026" i="1"/>
  <c r="AC1027" i="1"/>
  <c r="AC1028" i="1"/>
  <c r="AC1025" i="1"/>
  <c r="AC1021" i="1"/>
  <c r="AC1024" i="1"/>
  <c r="AC1022" i="1"/>
  <c r="AC1023" i="1"/>
  <c r="H1023" i="1" s="1"/>
  <c r="AB704" i="1"/>
  <c r="AB710" i="1"/>
  <c r="AB706" i="1"/>
  <c r="AB705" i="1"/>
  <c r="AB709" i="1"/>
  <c r="AB708" i="1"/>
  <c r="AB707" i="1"/>
  <c r="AB703" i="1"/>
  <c r="AC1423" i="1"/>
  <c r="AC1414" i="1"/>
  <c r="AC1407" i="1"/>
  <c r="AC1413" i="1"/>
  <c r="AC1421" i="1"/>
  <c r="AC1419" i="1"/>
  <c r="AC1417" i="1"/>
  <c r="AC1415" i="1"/>
  <c r="AC1411" i="1"/>
  <c r="AC1420" i="1"/>
  <c r="AC1435" i="1"/>
  <c r="AC1431" i="1"/>
  <c r="AC1422" i="1"/>
  <c r="AC1436" i="1"/>
  <c r="AC1432" i="1"/>
  <c r="AC1416" i="1"/>
  <c r="AC1439" i="1"/>
  <c r="AC1437" i="1"/>
  <c r="AC1433" i="1"/>
  <c r="AC1418" i="1"/>
  <c r="AC1412" i="1"/>
  <c r="AC1403" i="1"/>
  <c r="AC1438" i="1"/>
  <c r="AC1434" i="1"/>
  <c r="AC1424" i="1"/>
  <c r="AC1426" i="1"/>
  <c r="AC1404" i="1"/>
  <c r="AC1428" i="1"/>
  <c r="AC1409" i="1"/>
  <c r="AC1430" i="1"/>
  <c r="AC1410" i="1"/>
  <c r="AC1425" i="1"/>
  <c r="AC1429" i="1"/>
  <c r="AC1408" i="1"/>
  <c r="AC1400" i="1"/>
  <c r="AC1405" i="1"/>
  <c r="AC1402" i="1"/>
  <c r="AC1406" i="1"/>
  <c r="AC1401" i="1"/>
  <c r="AC1427" i="1"/>
  <c r="AC1310" i="1"/>
  <c r="H1310" i="1" s="1"/>
  <c r="AC1309" i="1"/>
  <c r="AC1350" i="1"/>
  <c r="H1350" i="1" s="1"/>
  <c r="AC1302" i="1"/>
  <c r="H1302" i="1" s="1"/>
  <c r="AC1297" i="1"/>
  <c r="H1297" i="1" s="1"/>
  <c r="AC1295" i="1"/>
  <c r="AC1348" i="1"/>
  <c r="AC1303" i="1"/>
  <c r="AC1296" i="1"/>
  <c r="H1296" i="1" s="1"/>
  <c r="AC1346" i="1"/>
  <c r="AC1342" i="1"/>
  <c r="AC1326" i="1"/>
  <c r="AC1338" i="1"/>
  <c r="AC1334" i="1"/>
  <c r="H1334" i="1" s="1"/>
  <c r="AC1318" i="1"/>
  <c r="H1318" i="1" s="1"/>
  <c r="AC1308" i="1"/>
  <c r="AC1307" i="1"/>
  <c r="AC1306" i="1"/>
  <c r="AC1305" i="1"/>
  <c r="AC1304" i="1"/>
  <c r="AC1349" i="1"/>
  <c r="AC1345" i="1"/>
  <c r="AC1340" i="1"/>
  <c r="AC1337" i="1"/>
  <c r="AC1336" i="1"/>
  <c r="AC1366" i="1"/>
  <c r="H1366" i="1" s="1"/>
  <c r="AC1347" i="1"/>
  <c r="AC1341" i="1"/>
  <c r="AC1339" i="1"/>
  <c r="H1339" i="1" s="1"/>
  <c r="AC1335" i="1"/>
  <c r="H1335" i="1" s="1"/>
  <c r="AC1325" i="1"/>
  <c r="AC1365" i="1"/>
  <c r="AC1361" i="1"/>
  <c r="AC1364" i="1"/>
  <c r="AC1360" i="1"/>
  <c r="H1360" i="1" s="1"/>
  <c r="AC1363" i="1"/>
  <c r="AC1359" i="1"/>
  <c r="AC1362" i="1"/>
  <c r="AC1358" i="1"/>
  <c r="AC1353" i="1"/>
  <c r="H1353" i="1" s="1"/>
  <c r="AC1357" i="1"/>
  <c r="H1357" i="1" s="1"/>
  <c r="AC1323" i="1"/>
  <c r="H1323" i="1" s="1"/>
  <c r="AC1328" i="1"/>
  <c r="H1328" i="1" s="1"/>
  <c r="AC1332" i="1"/>
  <c r="AC1344" i="1"/>
  <c r="H1344" i="1" s="1"/>
  <c r="AC1311" i="1"/>
  <c r="AC1315" i="1"/>
  <c r="AC1322" i="1"/>
  <c r="AC1352" i="1"/>
  <c r="AC1356" i="1"/>
  <c r="H1356" i="1" s="1"/>
  <c r="AC1327" i="1"/>
  <c r="AC1331" i="1"/>
  <c r="AC1351" i="1"/>
  <c r="AC1355" i="1"/>
  <c r="H1355" i="1" s="1"/>
  <c r="AC1320" i="1"/>
  <c r="AC1330" i="1"/>
  <c r="AC1301" i="1"/>
  <c r="AC1313" i="1"/>
  <c r="AC1317" i="1"/>
  <c r="AC1324" i="1"/>
  <c r="H1324" i="1" s="1"/>
  <c r="AC1354" i="1"/>
  <c r="H1354" i="1" s="1"/>
  <c r="AC1321" i="1"/>
  <c r="H1321" i="1" s="1"/>
  <c r="AC1319" i="1"/>
  <c r="AC1329" i="1"/>
  <c r="AC1333" i="1"/>
  <c r="AC1343" i="1"/>
  <c r="AC1298" i="1"/>
  <c r="AC1312" i="1"/>
  <c r="AC1316" i="1"/>
  <c r="AC1300" i="1"/>
  <c r="AC1299" i="1"/>
  <c r="AC1314" i="1"/>
  <c r="AC1272" i="1"/>
  <c r="AC1268" i="1"/>
  <c r="AC1276" i="1"/>
  <c r="AC1274" i="1"/>
  <c r="AC1270" i="1"/>
  <c r="AC1261" i="1"/>
  <c r="AC1275" i="1"/>
  <c r="AC1273" i="1"/>
  <c r="AC1271" i="1"/>
  <c r="AC1269" i="1"/>
  <c r="AC1260" i="1"/>
  <c r="AC1254" i="1"/>
  <c r="AC1253" i="1"/>
  <c r="AC1252" i="1"/>
  <c r="AC1246" i="1"/>
  <c r="AC1250" i="1"/>
  <c r="AC1245" i="1"/>
  <c r="AC1249" i="1"/>
  <c r="AC1258" i="1"/>
  <c r="AC1266" i="1"/>
  <c r="AC1255" i="1"/>
  <c r="AC1263" i="1"/>
  <c r="AC1248" i="1"/>
  <c r="AC1256" i="1"/>
  <c r="AC1257" i="1"/>
  <c r="AC1265" i="1"/>
  <c r="AC1247" i="1"/>
  <c r="AC1251" i="1"/>
  <c r="AC1264" i="1"/>
  <c r="AC1259" i="1"/>
  <c r="AC1267" i="1"/>
  <c r="AC1262" i="1"/>
  <c r="AC1220" i="1"/>
  <c r="H1220" i="1" s="1"/>
  <c r="AC1219" i="1"/>
  <c r="H1219" i="1" s="1"/>
  <c r="AC1218" i="1"/>
  <c r="AC1217" i="1"/>
  <c r="AC1216" i="1"/>
  <c r="H1216" i="1" s="1"/>
  <c r="AC1215" i="1"/>
  <c r="AC1148" i="1"/>
  <c r="AC1213" i="1"/>
  <c r="H1213" i="1" s="1"/>
  <c r="AC1147" i="1"/>
  <c r="AC1146" i="1"/>
  <c r="H1146" i="1" s="1"/>
  <c r="AC1143" i="1"/>
  <c r="H1143" i="1" s="1"/>
  <c r="AC1236" i="1"/>
  <c r="AC1142" i="1"/>
  <c r="H1142" i="1" s="1"/>
  <c r="AC1214" i="1"/>
  <c r="H1214" i="1" s="1"/>
  <c r="AC1156" i="1"/>
  <c r="H1156" i="1" s="1"/>
  <c r="AC1145" i="1"/>
  <c r="AC1140" i="1"/>
  <c r="H1140" i="1" s="1"/>
  <c r="AC1144" i="1"/>
  <c r="H1144" i="1" s="1"/>
  <c r="AC1141" i="1"/>
  <c r="H1141" i="1" s="1"/>
  <c r="AC1152" i="1"/>
  <c r="H1152" i="1" s="1"/>
  <c r="AC1136" i="1"/>
  <c r="H1136" i="1" s="1"/>
  <c r="AC1155" i="1"/>
  <c r="H1155" i="1" s="1"/>
  <c r="AC1234" i="1"/>
  <c r="H1234" i="1" s="1"/>
  <c r="AC1138" i="1"/>
  <c r="H1138" i="1" s="1"/>
  <c r="AC1137" i="1"/>
  <c r="H1137" i="1" s="1"/>
  <c r="AC1134" i="1"/>
  <c r="H1134" i="1" s="1"/>
  <c r="AC1139" i="1"/>
  <c r="H1139" i="1" s="1"/>
  <c r="AC1150" i="1"/>
  <c r="AC1153" i="1"/>
  <c r="AC1233" i="1"/>
  <c r="H1233" i="1" s="1"/>
  <c r="AC1149" i="1"/>
  <c r="H1149" i="1" s="1"/>
  <c r="AC1229" i="1"/>
  <c r="H1229" i="1" s="1"/>
  <c r="AC1135" i="1"/>
  <c r="H1135" i="1" s="1"/>
  <c r="AC1151" i="1"/>
  <c r="H1151" i="1" s="1"/>
  <c r="AC1154" i="1"/>
  <c r="H1154" i="1" s="1"/>
  <c r="AC1231" i="1"/>
  <c r="H1231" i="1" s="1"/>
  <c r="AC1235" i="1"/>
  <c r="H1235" i="1" s="1"/>
  <c r="AC1230" i="1"/>
  <c r="H1230" i="1" s="1"/>
  <c r="AC1133" i="1"/>
  <c r="H1133" i="1" s="1"/>
  <c r="AC1232" i="1"/>
  <c r="H1232" i="1" s="1"/>
  <c r="AC3999" i="1"/>
  <c r="AC4006" i="1"/>
  <c r="AC4000" i="1"/>
  <c r="AC4004" i="1"/>
  <c r="AC4005" i="1"/>
  <c r="AC4003" i="1"/>
  <c r="AC4001" i="1"/>
  <c r="AC4002" i="1"/>
  <c r="AC3942" i="1"/>
  <c r="H3942" i="1" s="1"/>
  <c r="AC3940" i="1"/>
  <c r="H3940" i="1" s="1"/>
  <c r="AC3936" i="1"/>
  <c r="H3936" i="1" s="1"/>
  <c r="AC3939" i="1"/>
  <c r="H3939" i="1" s="1"/>
  <c r="AC3935" i="1"/>
  <c r="H3935" i="1" s="1"/>
  <c r="AC3926" i="1"/>
  <c r="AC3941" i="1"/>
  <c r="H3941" i="1" s="1"/>
  <c r="AC3937" i="1"/>
  <c r="H3937" i="1" s="1"/>
  <c r="AC3910" i="1"/>
  <c r="H3910" i="1" s="1"/>
  <c r="AC3919" i="1"/>
  <c r="H3919" i="1" s="1"/>
  <c r="AC3922" i="1"/>
  <c r="H3922" i="1" s="1"/>
  <c r="AC3921" i="1"/>
  <c r="H3921" i="1" s="1"/>
  <c r="AC3938" i="1"/>
  <c r="H3938" i="1" s="1"/>
  <c r="AC3908" i="1"/>
  <c r="H3908" i="1" s="1"/>
  <c r="AC3906" i="1"/>
  <c r="H3906" i="1" s="1"/>
  <c r="AC3904" i="1"/>
  <c r="H3904" i="1" s="1"/>
  <c r="AC3902" i="1"/>
  <c r="H3902" i="1" s="1"/>
  <c r="AC3934" i="1"/>
  <c r="H3934" i="1" s="1"/>
  <c r="AC3909" i="1"/>
  <c r="H3909" i="1" s="1"/>
  <c r="AC3899" i="1"/>
  <c r="H3899" i="1" s="1"/>
  <c r="AC3895" i="1"/>
  <c r="AC3924" i="1"/>
  <c r="H3924" i="1" s="1"/>
  <c r="AC3897" i="1"/>
  <c r="H3897" i="1" s="1"/>
  <c r="AC3894" i="1"/>
  <c r="AC3891" i="1"/>
  <c r="AC3889" i="1"/>
  <c r="AC3887" i="1"/>
  <c r="H3887" i="1" s="1"/>
  <c r="AC3900" i="1"/>
  <c r="H3900" i="1" s="1"/>
  <c r="AC3892" i="1"/>
  <c r="H3892" i="1" s="1"/>
  <c r="AC3966" i="1"/>
  <c r="H3966" i="1" s="1"/>
  <c r="AC3920" i="1"/>
  <c r="H3920" i="1" s="1"/>
  <c r="AC3896" i="1"/>
  <c r="H3896" i="1" s="1"/>
  <c r="AC3886" i="1"/>
  <c r="H3886" i="1" s="1"/>
  <c r="AC3883" i="1"/>
  <c r="H3883" i="1" s="1"/>
  <c r="AC3990" i="1"/>
  <c r="H3990" i="1" s="1"/>
  <c r="AC3901" i="1"/>
  <c r="H3901" i="1" s="1"/>
  <c r="AC3994" i="1"/>
  <c r="H3994" i="1" s="1"/>
  <c r="AC3898" i="1"/>
  <c r="H3898" i="1" s="1"/>
  <c r="AC3885" i="1"/>
  <c r="H3885" i="1" s="1"/>
  <c r="AC3918" i="1"/>
  <c r="H3918" i="1" s="1"/>
  <c r="AC3962" i="1"/>
  <c r="H3962" i="1" s="1"/>
  <c r="AC3998" i="1"/>
  <c r="H3998" i="1" s="1"/>
  <c r="AC3996" i="1"/>
  <c r="H3996" i="1" s="1"/>
  <c r="AC3890" i="1"/>
  <c r="H3890" i="1" s="1"/>
  <c r="AC3964" i="1"/>
  <c r="H3964" i="1" s="1"/>
  <c r="AC3960" i="1"/>
  <c r="AC3991" i="1"/>
  <c r="H3991" i="1" s="1"/>
  <c r="AC3997" i="1"/>
  <c r="H3997" i="1" s="1"/>
  <c r="AC3995" i="1"/>
  <c r="H3995" i="1" s="1"/>
  <c r="AC3993" i="1"/>
  <c r="H3993" i="1" s="1"/>
  <c r="AC3987" i="1"/>
  <c r="H3987" i="1" s="1"/>
  <c r="AC3888" i="1"/>
  <c r="AC3961" i="1"/>
  <c r="H3961" i="1" s="1"/>
  <c r="AC3879" i="1"/>
  <c r="H3879" i="1" s="1"/>
  <c r="AC3915" i="1"/>
  <c r="H3915" i="1" s="1"/>
  <c r="AC3914" i="1"/>
  <c r="H3914" i="1" s="1"/>
  <c r="AC3929" i="1"/>
  <c r="H3929" i="1" s="1"/>
  <c r="AC3984" i="1"/>
  <c r="H3984" i="1" s="1"/>
  <c r="AC3963" i="1"/>
  <c r="H3963" i="1" s="1"/>
  <c r="AC3989" i="1"/>
  <c r="H3989" i="1" s="1"/>
  <c r="AC3959" i="1"/>
  <c r="AC3905" i="1"/>
  <c r="H3905" i="1" s="1"/>
  <c r="AC3917" i="1"/>
  <c r="AC3988" i="1"/>
  <c r="H3988" i="1" s="1"/>
  <c r="AC3992" i="1"/>
  <c r="H3992" i="1" s="1"/>
  <c r="AC3965" i="1"/>
  <c r="H3965" i="1" s="1"/>
  <c r="AC3923" i="1"/>
  <c r="H3923" i="1" s="1"/>
  <c r="AC3913" i="1"/>
  <c r="H3913" i="1" s="1"/>
  <c r="AC3884" i="1"/>
  <c r="AC3880" i="1"/>
  <c r="H3880" i="1" s="1"/>
  <c r="AC3911" i="1"/>
  <c r="H3911" i="1" s="1"/>
  <c r="AC3932" i="1"/>
  <c r="H3932" i="1" s="1"/>
  <c r="AC3881" i="1"/>
  <c r="H3881" i="1" s="1"/>
  <c r="AC3912" i="1"/>
  <c r="H3912" i="1" s="1"/>
  <c r="AC3985" i="1"/>
  <c r="H3985" i="1" s="1"/>
  <c r="AC3986" i="1"/>
  <c r="H3986" i="1" s="1"/>
  <c r="AC3925" i="1"/>
  <c r="AC3931" i="1"/>
  <c r="H3931" i="1" s="1"/>
  <c r="AC3983" i="1"/>
  <c r="H3983" i="1" s="1"/>
  <c r="AC3882" i="1"/>
  <c r="H3882" i="1" s="1"/>
  <c r="AC3927" i="1"/>
  <c r="H3927" i="1" s="1"/>
  <c r="AC3907" i="1"/>
  <c r="H3907" i="1" s="1"/>
  <c r="AC3916" i="1"/>
  <c r="H3916" i="1" s="1"/>
  <c r="AC3893" i="1"/>
  <c r="H3893" i="1" s="1"/>
  <c r="AC3903" i="1"/>
  <c r="H3903" i="1" s="1"/>
  <c r="AC3928" i="1"/>
  <c r="H3928" i="1" s="1"/>
  <c r="AC3930" i="1"/>
  <c r="H3930" i="1" s="1"/>
  <c r="AC3933" i="1"/>
  <c r="H3933" i="1" s="1"/>
  <c r="AC2919" i="1"/>
  <c r="AC2917" i="1"/>
  <c r="AC2915" i="1"/>
  <c r="AC2911" i="1"/>
  <c r="AC2959" i="1"/>
  <c r="AC2951" i="1"/>
  <c r="H2951" i="1" s="1"/>
  <c r="AC2935" i="1"/>
  <c r="AC2913" i="1"/>
  <c r="AC2957" i="1"/>
  <c r="AC2955" i="1"/>
  <c r="H2955" i="1" s="1"/>
  <c r="AC2946" i="1"/>
  <c r="AC2918" i="1"/>
  <c r="AC2912" i="1"/>
  <c r="H2912" i="1" s="1"/>
  <c r="AC2943" i="1"/>
  <c r="AC2914" i="1"/>
  <c r="AC2956" i="1"/>
  <c r="AC2949" i="1"/>
  <c r="AC2944" i="1"/>
  <c r="H2944" i="1" s="1"/>
  <c r="AC2927" i="1"/>
  <c r="AC2950" i="1"/>
  <c r="AC2958" i="1"/>
  <c r="AC2967" i="1"/>
  <c r="AC2926" i="1"/>
  <c r="AC2924" i="1"/>
  <c r="AC2922" i="1"/>
  <c r="H2922" i="1" s="1"/>
  <c r="AC2920" i="1"/>
  <c r="AC2948" i="1"/>
  <c r="AC2947" i="1"/>
  <c r="AC2925" i="1"/>
  <c r="AC2923" i="1"/>
  <c r="AC2921" i="1"/>
  <c r="AC2991" i="1"/>
  <c r="AC2989" i="1"/>
  <c r="AC2987" i="1"/>
  <c r="AC2985" i="1"/>
  <c r="AC2964" i="1"/>
  <c r="H2964" i="1" s="1"/>
  <c r="AC2945" i="1"/>
  <c r="AC2990" i="1"/>
  <c r="AC2986" i="1"/>
  <c r="H2986" i="1" s="1"/>
  <c r="AC2960" i="1"/>
  <c r="AC2988" i="1"/>
  <c r="AC2962" i="1"/>
  <c r="AC2916" i="1"/>
  <c r="AC2984" i="1"/>
  <c r="AC2934" i="1"/>
  <c r="AC2941" i="1"/>
  <c r="AC2953" i="1"/>
  <c r="AC2906" i="1"/>
  <c r="AC2966" i="1"/>
  <c r="AC2965" i="1"/>
  <c r="AC2963" i="1"/>
  <c r="AC2961" i="1"/>
  <c r="AC2940" i="1"/>
  <c r="AC2928" i="1"/>
  <c r="AC2932" i="1"/>
  <c r="AC2929" i="1"/>
  <c r="AC2910" i="1"/>
  <c r="AC2952" i="1"/>
  <c r="AC2937" i="1"/>
  <c r="H2937" i="1" s="1"/>
  <c r="AC2904" i="1"/>
  <c r="AC2933" i="1"/>
  <c r="AC2936" i="1"/>
  <c r="AC2938" i="1"/>
  <c r="AC2939" i="1"/>
  <c r="AC2909" i="1"/>
  <c r="AC2942" i="1"/>
  <c r="H2942" i="1" s="1"/>
  <c r="AC2954" i="1"/>
  <c r="AC2907" i="1"/>
  <c r="AC2931" i="1"/>
  <c r="AC2930" i="1"/>
  <c r="AC2905" i="1"/>
  <c r="AC2908" i="1"/>
  <c r="AC952" i="1"/>
  <c r="AC960" i="1" s="1"/>
  <c r="AC951" i="1"/>
  <c r="AC959" i="1" s="1"/>
  <c r="AC953" i="1"/>
  <c r="AC961" i="1" s="1"/>
  <c r="AC949" i="1"/>
  <c r="AC957" i="1" s="1"/>
  <c r="AC947" i="1"/>
  <c r="AC955" i="1" s="1"/>
  <c r="AC946" i="1"/>
  <c r="AC950" i="1"/>
  <c r="AC948" i="1"/>
  <c r="AC956" i="1" s="1"/>
  <c r="AC1052" i="1"/>
  <c r="AC1050" i="1"/>
  <c r="AC1051" i="1"/>
  <c r="AC1048" i="1"/>
  <c r="AC1046" i="1"/>
  <c r="AC1047" i="1"/>
  <c r="AC1045" i="1"/>
  <c r="AC1049" i="1"/>
  <c r="AC936" i="1"/>
  <c r="H936" i="1" s="1"/>
  <c r="AC930" i="1"/>
  <c r="AC935" i="1"/>
  <c r="H935" i="1" s="1"/>
  <c r="AC933" i="1"/>
  <c r="H933" i="1" s="1"/>
  <c r="AC934" i="1"/>
  <c r="H934" i="1" s="1"/>
  <c r="AC932" i="1"/>
  <c r="H932" i="1" s="1"/>
  <c r="AC931" i="1"/>
  <c r="H931" i="1" s="1"/>
  <c r="AC929" i="1"/>
  <c r="AC2493" i="1"/>
  <c r="AC2497" i="1"/>
  <c r="H2497" i="1" s="1"/>
  <c r="AC2496" i="1"/>
  <c r="H2496" i="1" s="1"/>
  <c r="AC2492" i="1"/>
  <c r="H2492" i="1" s="1"/>
  <c r="AC2490" i="1"/>
  <c r="H2490" i="1" s="1"/>
  <c r="AC2488" i="1"/>
  <c r="H2488" i="1" s="1"/>
  <c r="AC2486" i="1"/>
  <c r="AC2494" i="1"/>
  <c r="H2494" i="1" s="1"/>
  <c r="AC2500" i="1"/>
  <c r="AC2491" i="1"/>
  <c r="AC2489" i="1"/>
  <c r="H2489" i="1" s="1"/>
  <c r="AC2487" i="1"/>
  <c r="H2487" i="1" s="1"/>
  <c r="AC2501" i="1"/>
  <c r="H2501" i="1" s="1"/>
  <c r="AC2499" i="1"/>
  <c r="AC2495" i="1"/>
  <c r="H2495" i="1" s="1"/>
  <c r="AC2498" i="1"/>
  <c r="H2498" i="1" s="1"/>
  <c r="AB36" i="1"/>
  <c r="T725" i="33"/>
  <c r="T558" i="33"/>
  <c r="T726" i="33"/>
  <c r="T585" i="33"/>
  <c r="S383" i="33"/>
  <c r="T589" i="33"/>
  <c r="T561" i="33"/>
  <c r="T584" i="33"/>
  <c r="T582" i="33"/>
  <c r="S384" i="33"/>
  <c r="AC1447" i="1"/>
  <c r="AC1445" i="1"/>
  <c r="AC1443" i="1"/>
  <c r="AC1441" i="1"/>
  <c r="AC1442" i="1"/>
  <c r="AC1444" i="1"/>
  <c r="AC1440" i="1"/>
  <c r="AC1446" i="1"/>
  <c r="AB34" i="1"/>
  <c r="AB37" i="1"/>
  <c r="AB40" i="1"/>
  <c r="AB35" i="1"/>
  <c r="AB39" i="1"/>
  <c r="AA161" i="1"/>
  <c r="T688" i="33"/>
  <c r="S332" i="33"/>
  <c r="S403" i="33" s="1"/>
  <c r="AA163" i="1"/>
  <c r="S455" i="33"/>
  <c r="AB153" i="1"/>
  <c r="AB149" i="1"/>
  <c r="S451" i="33"/>
  <c r="S328" i="33"/>
  <c r="S399" i="33" s="1"/>
  <c r="AA159" i="1"/>
  <c r="S456" i="33"/>
  <c r="AA164" i="1"/>
  <c r="S333" i="33"/>
  <c r="S404" i="33" s="1"/>
  <c r="S330" i="33"/>
  <c r="S401" i="33" s="1"/>
  <c r="S453" i="33"/>
  <c r="S326" i="33"/>
  <c r="S397" i="33" s="1"/>
  <c r="S449" i="33"/>
  <c r="S452" i="33"/>
  <c r="AA160" i="1"/>
  <c r="S329" i="33"/>
  <c r="S400" i="33" s="1"/>
  <c r="T691" i="33"/>
  <c r="T692" i="33"/>
  <c r="AB41" i="1"/>
  <c r="AB154" i="1"/>
  <c r="AB151" i="1"/>
  <c r="T689" i="33"/>
  <c r="T694" i="33"/>
  <c r="AB155" i="1"/>
  <c r="S380" i="33"/>
  <c r="AA158" i="1"/>
  <c r="AA162" i="1"/>
  <c r="S454" i="33"/>
  <c r="S331" i="33"/>
  <c r="S402" i="33" s="1"/>
  <c r="AB152" i="1"/>
  <c r="AC1374" i="1"/>
  <c r="AC1371" i="1"/>
  <c r="AC1368" i="1"/>
  <c r="AC1378" i="1"/>
  <c r="AC687" i="1"/>
  <c r="AC689" i="1"/>
  <c r="H689" i="1" s="1"/>
  <c r="AC691" i="1"/>
  <c r="H691" i="1" s="1"/>
  <c r="AC696" i="1"/>
  <c r="AC692" i="1"/>
  <c r="H692" i="1" s="1"/>
  <c r="AC701" i="1"/>
  <c r="AC1722" i="1"/>
  <c r="AC1726" i="1"/>
  <c r="H1726" i="1" s="1"/>
  <c r="AC67" i="1"/>
  <c r="H67" i="1" s="1"/>
  <c r="AC83" i="1"/>
  <c r="AC141" i="1"/>
  <c r="H141" i="1" s="1"/>
  <c r="AC179" i="1"/>
  <c r="H179" i="1" s="1"/>
  <c r="AC78" i="1"/>
  <c r="AC114" i="1"/>
  <c r="AC176" i="1"/>
  <c r="H176" i="1" s="1"/>
  <c r="AC96" i="1"/>
  <c r="AC139" i="1"/>
  <c r="H139" i="1" s="1"/>
  <c r="AC66" i="1"/>
  <c r="AC116" i="1"/>
  <c r="H116" i="1" s="1"/>
  <c r="AC49" i="1"/>
  <c r="AC52" i="1"/>
  <c r="H52" i="1" s="1"/>
  <c r="AC130" i="1"/>
  <c r="H130" i="1" s="1"/>
  <c r="AC45" i="1"/>
  <c r="AC267" i="1"/>
  <c r="H267" i="1" s="1"/>
  <c r="AC118" i="1"/>
  <c r="H118" i="1" s="1"/>
  <c r="AC996" i="1"/>
  <c r="AC1228" i="1"/>
  <c r="H1228" i="1" s="1"/>
  <c r="AC1679" i="1"/>
  <c r="H1679" i="1" s="1"/>
  <c r="AC661" i="1"/>
  <c r="AC992" i="1"/>
  <c r="AC1031" i="1"/>
  <c r="AC1035" i="1"/>
  <c r="H1035" i="1" s="1"/>
  <c r="AC1056" i="1"/>
  <c r="H1056" i="1" s="1"/>
  <c r="AC1172" i="1"/>
  <c r="H1172" i="1" s="1"/>
  <c r="AC1176" i="1"/>
  <c r="H1176" i="1" s="1"/>
  <c r="AC1204" i="1"/>
  <c r="AC1224" i="1"/>
  <c r="AC1475" i="1"/>
  <c r="H1475" i="1" s="1"/>
  <c r="AC1479" i="1"/>
  <c r="AC1196" i="1"/>
  <c r="AC655" i="1"/>
  <c r="H655" i="1" s="1"/>
  <c r="AC1162" i="1"/>
  <c r="AC1513" i="1"/>
  <c r="H1513" i="1" s="1"/>
  <c r="AC1574" i="1"/>
  <c r="AC1626" i="1"/>
  <c r="AC1161" i="1"/>
  <c r="AC1510" i="1"/>
  <c r="AC1577" i="1"/>
  <c r="H1577" i="1" s="1"/>
  <c r="AC1639" i="1"/>
  <c r="H1639" i="1" s="1"/>
  <c r="AC1674" i="1"/>
  <c r="H1674" i="1" s="1"/>
  <c r="AC1694" i="1"/>
  <c r="AC1160" i="1"/>
  <c r="AC1511" i="1"/>
  <c r="H1511" i="1" s="1"/>
  <c r="AC995" i="1"/>
  <c r="AC1623" i="1"/>
  <c r="H1623" i="1" s="1"/>
  <c r="AC1718" i="1"/>
  <c r="H1718" i="1" s="1"/>
  <c r="D729" i="33" s="1"/>
  <c r="AC1195" i="1"/>
  <c r="AC1642" i="1"/>
  <c r="H1642" i="1" s="1"/>
  <c r="AC1716" i="1"/>
  <c r="AC1191" i="1"/>
  <c r="AC1688" i="1"/>
  <c r="AC666" i="1"/>
  <c r="H666" i="1" s="1"/>
  <c r="AC1624" i="1"/>
  <c r="AC2824" i="1"/>
  <c r="H2824" i="1" s="1"/>
  <c r="AC3697" i="1"/>
  <c r="H3697" i="1" s="1"/>
  <c r="AC3701" i="1"/>
  <c r="H3701" i="1" s="1"/>
  <c r="AC4408" i="1"/>
  <c r="AC1575" i="1"/>
  <c r="AC3702" i="1"/>
  <c r="H3702" i="1" s="1"/>
  <c r="AC4402" i="1"/>
  <c r="AC4407" i="1"/>
  <c r="H4407" i="1" s="1"/>
  <c r="AC4495" i="1"/>
  <c r="H4495" i="1" s="1"/>
  <c r="AC4405" i="1"/>
  <c r="H4405" i="1" s="1"/>
  <c r="AC4493" i="1"/>
  <c r="AC4485" i="1"/>
  <c r="AC1571" i="1"/>
  <c r="AC1515" i="1"/>
  <c r="H1515" i="1" s="1"/>
  <c r="AC1185" i="1"/>
  <c r="AC1181" i="1"/>
  <c r="H1181" i="1" s="1"/>
  <c r="AC8" i="1"/>
  <c r="AC132" i="1"/>
  <c r="H132" i="1" s="1"/>
  <c r="AC87" i="1"/>
  <c r="AC1199" i="1"/>
  <c r="H1199" i="1" s="1"/>
  <c r="AC9" i="1"/>
  <c r="AC4494" i="1"/>
  <c r="H4494" i="1" s="1"/>
  <c r="AC1619" i="1"/>
  <c r="AC1505" i="1"/>
  <c r="H1505" i="1" s="1"/>
  <c r="AC1570" i="1"/>
  <c r="AC1684" i="1"/>
  <c r="AC1243" i="1"/>
  <c r="AC1239" i="1"/>
  <c r="AC95" i="1"/>
  <c r="AC65" i="1"/>
  <c r="H65" i="1" s="1"/>
  <c r="AC61" i="1"/>
  <c r="H61" i="1" s="1"/>
  <c r="AC74" i="1"/>
  <c r="H74" i="1" s="1"/>
  <c r="AC127" i="1"/>
  <c r="H127" i="1" s="1"/>
  <c r="AC73" i="1"/>
  <c r="AC22" i="1"/>
  <c r="AC18" i="1"/>
  <c r="AC1616" i="1"/>
  <c r="H1616" i="1" s="1"/>
  <c r="AC119" i="1"/>
  <c r="AC1167" i="1"/>
  <c r="H1167" i="1" s="1"/>
  <c r="AC1521" i="1"/>
  <c r="H1521" i="1" s="1"/>
  <c r="AC1488" i="1"/>
  <c r="H1488" i="1" s="1"/>
  <c r="AC1484" i="1"/>
  <c r="H1484" i="1" s="1"/>
  <c r="AC10" i="1"/>
  <c r="AC136" i="1"/>
  <c r="H136" i="1" s="1"/>
  <c r="AC4489" i="1"/>
  <c r="AC12" i="1"/>
  <c r="AC1373" i="1"/>
  <c r="AC1367" i="1"/>
  <c r="AC1377" i="1"/>
  <c r="AC702" i="1"/>
  <c r="AC695" i="1"/>
  <c r="AC697" i="1"/>
  <c r="AC693" i="1"/>
  <c r="H693" i="1" s="1"/>
  <c r="AC1723" i="1"/>
  <c r="H1723" i="1" s="1"/>
  <c r="AC99" i="1"/>
  <c r="AC109" i="1"/>
  <c r="H109" i="1" s="1"/>
  <c r="AC145" i="1"/>
  <c r="AC46" i="1"/>
  <c r="AC123" i="1"/>
  <c r="H123" i="1" s="1"/>
  <c r="AC180" i="1"/>
  <c r="H180" i="1" s="1"/>
  <c r="AC107" i="1"/>
  <c r="AC143" i="1"/>
  <c r="H143" i="1" s="1"/>
  <c r="AC48" i="1"/>
  <c r="AC80" i="1"/>
  <c r="AC76" i="1"/>
  <c r="AC144" i="1"/>
  <c r="H144" i="1" s="1"/>
  <c r="AC51" i="1"/>
  <c r="AC140" i="1"/>
  <c r="H140" i="1" s="1"/>
  <c r="AC1036" i="1"/>
  <c r="H1036" i="1" s="1"/>
  <c r="AC653" i="1"/>
  <c r="AC994" i="1"/>
  <c r="AC1032" i="1"/>
  <c r="H1032" i="1" s="1"/>
  <c r="AC1053" i="1"/>
  <c r="H1053" i="1" s="1"/>
  <c r="AC1173" i="1"/>
  <c r="H1173" i="1" s="1"/>
  <c r="AC1221" i="1"/>
  <c r="H1221" i="1" s="1"/>
  <c r="AC1225" i="1"/>
  <c r="H1225" i="1" s="1"/>
  <c r="AC1480" i="1"/>
  <c r="H1480" i="1" s="1"/>
  <c r="AC652" i="1"/>
  <c r="H652" i="1" s="1"/>
  <c r="AC664" i="1"/>
  <c r="H664" i="1" s="1"/>
  <c r="AC1190" i="1"/>
  <c r="AC1523" i="1"/>
  <c r="H1523" i="1" s="1"/>
  <c r="AC1578" i="1"/>
  <c r="H1578" i="1" s="1"/>
  <c r="AC662" i="1"/>
  <c r="H662" i="1" s="1"/>
  <c r="AC1491" i="1"/>
  <c r="H1491" i="1" s="1"/>
  <c r="AC1524" i="1"/>
  <c r="AC1641" i="1"/>
  <c r="AC1676" i="1"/>
  <c r="H1676" i="1" s="1"/>
  <c r="AC651" i="1"/>
  <c r="H651" i="1" s="1"/>
  <c r="AC1188" i="1"/>
  <c r="H1188" i="1" s="1"/>
  <c r="AC1526" i="1"/>
  <c r="H1526" i="1" s="1"/>
  <c r="AC1627" i="1"/>
  <c r="AC1677" i="1"/>
  <c r="AC1692" i="1"/>
  <c r="AC1620" i="1"/>
  <c r="H1620" i="1" s="1"/>
  <c r="AC2826" i="1"/>
  <c r="AC1525" i="1"/>
  <c r="AC4482" i="1"/>
  <c r="AC2825" i="1"/>
  <c r="H2825" i="1" s="1"/>
  <c r="AC2829" i="1"/>
  <c r="AC1170" i="1"/>
  <c r="H1170" i="1" s="1"/>
  <c r="AC1614" i="1"/>
  <c r="AC1184" i="1"/>
  <c r="AC646" i="1"/>
  <c r="H646" i="1" s="1"/>
  <c r="AC100" i="1"/>
  <c r="AC1516" i="1"/>
  <c r="H1516" i="1" s="1"/>
  <c r="AC1501" i="1"/>
  <c r="H1501" i="1" s="1"/>
  <c r="AC1203" i="1"/>
  <c r="AC1242" i="1"/>
  <c r="H1242" i="1" s="1"/>
  <c r="AC1238" i="1"/>
  <c r="AC89" i="1"/>
  <c r="AC71" i="1"/>
  <c r="H71" i="1" s="1"/>
  <c r="AC21" i="1"/>
  <c r="AC1503" i="1"/>
  <c r="AC125" i="1"/>
  <c r="H125" i="1" s="1"/>
  <c r="AC85" i="1"/>
  <c r="AC1567" i="1"/>
  <c r="AC1713" i="1"/>
  <c r="AC1517" i="1"/>
  <c r="H1517" i="1" s="1"/>
  <c r="AC1483" i="1"/>
  <c r="H1483" i="1" s="1"/>
  <c r="AC72" i="1"/>
  <c r="H72" i="1" s="1"/>
  <c r="AC1717" i="1"/>
  <c r="U728" i="33" s="1"/>
  <c r="AC58" i="1"/>
  <c r="H58" i="1" s="1"/>
  <c r="AC1382" i="1"/>
  <c r="AC1375" i="1"/>
  <c r="AC690" i="1"/>
  <c r="H690" i="1" s="1"/>
  <c r="AC131" i="1"/>
  <c r="H131" i="1" s="1"/>
  <c r="AC147" i="1"/>
  <c r="H147" i="1" s="1"/>
  <c r="AC50" i="1"/>
  <c r="AC142" i="1"/>
  <c r="AC111" i="1"/>
  <c r="H111" i="1" s="1"/>
  <c r="AC177" i="1"/>
  <c r="H177" i="1" s="1"/>
  <c r="AC86" i="1"/>
  <c r="AC182" i="1"/>
  <c r="H182" i="1" s="1"/>
  <c r="AC120" i="1"/>
  <c r="H120" i="1" s="1"/>
  <c r="AC264" i="1"/>
  <c r="H264" i="1" s="1"/>
  <c r="AC1060" i="1"/>
  <c r="H1060" i="1" s="1"/>
  <c r="AC265" i="1"/>
  <c r="H265" i="1" s="1"/>
  <c r="AC665" i="1"/>
  <c r="H665" i="1" s="1"/>
  <c r="AC1054" i="1"/>
  <c r="H1054" i="1" s="1"/>
  <c r="AC1174" i="1"/>
  <c r="H1174" i="1" s="1"/>
  <c r="AC1222" i="1"/>
  <c r="H1222" i="1" s="1"/>
  <c r="AC1477" i="1"/>
  <c r="H1477" i="1" s="1"/>
  <c r="AC1498" i="1"/>
  <c r="H1498" i="1" s="1"/>
  <c r="AC1194" i="1"/>
  <c r="AC1528" i="1"/>
  <c r="H1528" i="1" s="1"/>
  <c r="AC1687" i="1"/>
  <c r="H1687" i="1" s="1"/>
  <c r="AC1495" i="1"/>
  <c r="H1495" i="1" s="1"/>
  <c r="AC1625" i="1"/>
  <c r="H1625" i="1" s="1"/>
  <c r="AC1678" i="1"/>
  <c r="AC660" i="1"/>
  <c r="H660" i="1" s="1"/>
  <c r="AC1572" i="1"/>
  <c r="AC1633" i="1"/>
  <c r="H1633" i="1" s="1"/>
  <c r="AC1497" i="1"/>
  <c r="H1497" i="1" s="1"/>
  <c r="AC1695" i="1"/>
  <c r="AC1629" i="1"/>
  <c r="AC4409" i="1"/>
  <c r="H4409" i="1" s="1"/>
  <c r="AC1675" i="1"/>
  <c r="H1675" i="1" s="1"/>
  <c r="AC3695" i="1"/>
  <c r="H3695" i="1" s="1"/>
  <c r="AC4404" i="1"/>
  <c r="AC2831" i="1"/>
  <c r="H2831" i="1" s="1"/>
  <c r="AC4487" i="1"/>
  <c r="AC4483" i="1"/>
  <c r="AC2827" i="1"/>
  <c r="H2827" i="1" s="1"/>
  <c r="AC1719" i="1"/>
  <c r="AC1502" i="1"/>
  <c r="H1502" i="1" s="1"/>
  <c r="AC1686" i="1"/>
  <c r="H1686" i="1" s="1"/>
  <c r="AC1183" i="1"/>
  <c r="AC68" i="1"/>
  <c r="H68" i="1" s="1"/>
  <c r="AC1617" i="1"/>
  <c r="H1617" i="1" s="1"/>
  <c r="AC102" i="1"/>
  <c r="AC1673" i="1"/>
  <c r="H1673" i="1" s="1"/>
  <c r="AC1241" i="1"/>
  <c r="H1241" i="1" s="1"/>
  <c r="AC1237" i="1"/>
  <c r="H1237" i="1" s="1"/>
  <c r="AC101" i="1"/>
  <c r="AC138" i="1"/>
  <c r="AC24" i="1"/>
  <c r="AC1499" i="1"/>
  <c r="AC1200" i="1"/>
  <c r="H1200" i="1" s="1"/>
  <c r="AC1568" i="1"/>
  <c r="AC1486" i="1"/>
  <c r="H1486" i="1" s="1"/>
  <c r="AC650" i="1"/>
  <c r="H650" i="1" s="1"/>
  <c r="AC1685" i="1"/>
  <c r="AC1379" i="1"/>
  <c r="AC1370" i="1"/>
  <c r="AC1376" i="1"/>
  <c r="AC694" i="1"/>
  <c r="H694" i="1" s="1"/>
  <c r="AC1729" i="1"/>
  <c r="H1729" i="1" s="1"/>
  <c r="AC25" i="1"/>
  <c r="AC115" i="1"/>
  <c r="AC59" i="1"/>
  <c r="H59" i="1" s="1"/>
  <c r="AC110" i="1"/>
  <c r="H110" i="1" s="1"/>
  <c r="AC79" i="1"/>
  <c r="AC128" i="1"/>
  <c r="H128" i="1" s="1"/>
  <c r="AC60" i="1"/>
  <c r="H60" i="1" s="1"/>
  <c r="AC108" i="1"/>
  <c r="H108" i="1" s="1"/>
  <c r="AC44" i="1"/>
  <c r="AC263" i="1"/>
  <c r="H263" i="1" s="1"/>
  <c r="AC98" i="1"/>
  <c r="AC1644" i="1"/>
  <c r="H1644" i="1" s="1"/>
  <c r="AC659" i="1"/>
  <c r="AC1030" i="1"/>
  <c r="AC1059" i="1"/>
  <c r="AC1175" i="1"/>
  <c r="H1175" i="1" s="1"/>
  <c r="AC1227" i="1"/>
  <c r="AC1478" i="1"/>
  <c r="H1478" i="1" s="1"/>
  <c r="AC88" i="1"/>
  <c r="AC1509" i="1"/>
  <c r="H1509" i="1" s="1"/>
  <c r="AC1530" i="1"/>
  <c r="H1530" i="1" s="1"/>
  <c r="AC1157" i="1"/>
  <c r="AC1637" i="1"/>
  <c r="H1637" i="1" s="1"/>
  <c r="AC1690" i="1"/>
  <c r="AC989" i="1"/>
  <c r="AC1576" i="1"/>
  <c r="H1576" i="1" s="1"/>
  <c r="AC1579" i="1"/>
  <c r="H1579" i="1" s="1"/>
  <c r="AC1631" i="1"/>
  <c r="H1631" i="1" s="1"/>
  <c r="AC1693" i="1"/>
  <c r="AC2830" i="1"/>
  <c r="AC3700" i="1"/>
  <c r="AC4406" i="1"/>
  <c r="H4406" i="1" s="1"/>
  <c r="AC4491" i="1"/>
  <c r="H4491" i="1" s="1"/>
  <c r="AC1569" i="1"/>
  <c r="AC1171" i="1"/>
  <c r="H1171" i="1" s="1"/>
  <c r="AC1186" i="1"/>
  <c r="H1186" i="1" s="1"/>
  <c r="AC121" i="1"/>
  <c r="H121" i="1" s="1"/>
  <c r="AC644" i="1"/>
  <c r="H644" i="1" s="1"/>
  <c r="AC106" i="1"/>
  <c r="AC23" i="1"/>
  <c r="AC19" i="1"/>
  <c r="AC1680" i="1"/>
  <c r="H1680" i="1" s="1"/>
  <c r="AC1166" i="1"/>
  <c r="H1166" i="1" s="1"/>
  <c r="AC1682" i="1"/>
  <c r="H1682" i="1" s="1"/>
  <c r="AC90" i="1"/>
  <c r="AC129" i="1"/>
  <c r="H129" i="1" s="1"/>
  <c r="AC1369" i="1"/>
  <c r="AC700" i="1"/>
  <c r="AC1728" i="1"/>
  <c r="AC47" i="1"/>
  <c r="AC82" i="1"/>
  <c r="AC64" i="1"/>
  <c r="H64" i="1" s="1"/>
  <c r="AC178" i="1"/>
  <c r="H178" i="1" s="1"/>
  <c r="AC94" i="1"/>
  <c r="AC654" i="1"/>
  <c r="AC1482" i="1"/>
  <c r="H1482" i="1" s="1"/>
  <c r="AC663" i="1"/>
  <c r="AC1057" i="1"/>
  <c r="AC1177" i="1"/>
  <c r="H1177" i="1" s="1"/>
  <c r="AC1476" i="1"/>
  <c r="H1476" i="1" s="1"/>
  <c r="AC1492" i="1"/>
  <c r="H1492" i="1" s="1"/>
  <c r="AC1628" i="1"/>
  <c r="AC1189" i="1"/>
  <c r="AC1621" i="1"/>
  <c r="H1621" i="1" s="1"/>
  <c r="AC1720" i="1"/>
  <c r="AC1490" i="1"/>
  <c r="H1490" i="1" s="1"/>
  <c r="AC1522" i="1"/>
  <c r="AC1640" i="1"/>
  <c r="H1640" i="1" s="1"/>
  <c r="AC3698" i="1"/>
  <c r="AC1714" i="1"/>
  <c r="AC4403" i="1"/>
  <c r="H4403" i="1" s="1"/>
  <c r="AC1613" i="1"/>
  <c r="H1613" i="1" s="1"/>
  <c r="AC649" i="1"/>
  <c r="H649" i="1" s="1"/>
  <c r="AC103" i="1"/>
  <c r="AC53" i="1"/>
  <c r="H53" i="1" s="1"/>
  <c r="AC134" i="1"/>
  <c r="H134" i="1" s="1"/>
  <c r="AC1202" i="1"/>
  <c r="H1202" i="1" s="1"/>
  <c r="AC1518" i="1"/>
  <c r="H1518" i="1" s="1"/>
  <c r="AC54" i="1"/>
  <c r="H54" i="1" s="1"/>
  <c r="AC104" i="1"/>
  <c r="AC1638" i="1"/>
  <c r="H1638" i="1" s="1"/>
  <c r="AC1566" i="1"/>
  <c r="AC1630" i="1"/>
  <c r="AC1618" i="1"/>
  <c r="H1618" i="1" s="1"/>
  <c r="AC1487" i="1"/>
  <c r="H1487" i="1" s="1"/>
  <c r="AC135" i="1"/>
  <c r="H135" i="1" s="1"/>
  <c r="AC1681" i="1"/>
  <c r="H1681" i="1" s="1"/>
  <c r="AC1372" i="1"/>
  <c r="AC698" i="1"/>
  <c r="AC1725" i="1"/>
  <c r="H1725" i="1" s="1"/>
  <c r="AC77" i="1"/>
  <c r="AC262" i="1"/>
  <c r="H262" i="1" s="1"/>
  <c r="AC126" i="1"/>
  <c r="H126" i="1" s="1"/>
  <c r="AC92" i="1"/>
  <c r="AC658" i="1"/>
  <c r="H658" i="1" s="1"/>
  <c r="AC657" i="1"/>
  <c r="H657" i="1" s="1"/>
  <c r="AC1033" i="1"/>
  <c r="H1033" i="1" s="1"/>
  <c r="AC1178" i="1"/>
  <c r="H1178" i="1" s="1"/>
  <c r="AC1481" i="1"/>
  <c r="H1481" i="1" s="1"/>
  <c r="AC993" i="1"/>
  <c r="AC1580" i="1"/>
  <c r="H1580" i="1" s="1"/>
  <c r="AC1193" i="1"/>
  <c r="AC1643" i="1"/>
  <c r="H1643" i="1" s="1"/>
  <c r="AC1192" i="1"/>
  <c r="AC1529" i="1"/>
  <c r="H1529" i="1" s="1"/>
  <c r="AC1689" i="1"/>
  <c r="AC4481" i="1"/>
  <c r="AC1201" i="1"/>
  <c r="H1201" i="1" s="1"/>
  <c r="AC648" i="1"/>
  <c r="H648" i="1" s="1"/>
  <c r="AC1715" i="1"/>
  <c r="AC1165" i="1"/>
  <c r="AC55" i="1"/>
  <c r="H55" i="1" s="1"/>
  <c r="AC20" i="1"/>
  <c r="AC1169" i="1"/>
  <c r="H1169" i="1" s="1"/>
  <c r="AC1565" i="1"/>
  <c r="AC1520" i="1"/>
  <c r="AC699" i="1"/>
  <c r="AC1724" i="1"/>
  <c r="H1724" i="1" s="1"/>
  <c r="AC15" i="1"/>
  <c r="AC175" i="1"/>
  <c r="H175" i="1" s="1"/>
  <c r="AC146" i="1"/>
  <c r="H146" i="1" s="1"/>
  <c r="AC266" i="1"/>
  <c r="H266" i="1" s="1"/>
  <c r="AC268" i="1"/>
  <c r="H268" i="1" s="1"/>
  <c r="AC124" i="1"/>
  <c r="H124" i="1" s="1"/>
  <c r="AC62" i="1"/>
  <c r="H62" i="1" s="1"/>
  <c r="AC1180" i="1"/>
  <c r="H1180" i="1" s="1"/>
  <c r="AC990" i="1"/>
  <c r="AC1055" i="1"/>
  <c r="AC1223" i="1"/>
  <c r="H1223" i="1" s="1"/>
  <c r="AC1164" i="1"/>
  <c r="AC1622" i="1"/>
  <c r="AC1506" i="1"/>
  <c r="H1506" i="1" s="1"/>
  <c r="AC1672" i="1"/>
  <c r="H1672" i="1" s="1"/>
  <c r="AC1244" i="1"/>
  <c r="H1244" i="1" s="1"/>
  <c r="AC1636" i="1"/>
  <c r="H1636" i="1" s="1"/>
  <c r="AC1159" i="1"/>
  <c r="AC4488" i="1"/>
  <c r="AC3696" i="1"/>
  <c r="H3696" i="1" s="1"/>
  <c r="AC4496" i="1"/>
  <c r="AC1519" i="1"/>
  <c r="H1519" i="1" s="1"/>
  <c r="AC137" i="1"/>
  <c r="H137" i="1" s="1"/>
  <c r="AC93" i="1"/>
  <c r="AC647" i="1"/>
  <c r="AC69" i="1"/>
  <c r="AC105" i="1"/>
  <c r="AC1197" i="1"/>
  <c r="H1197" i="1" s="1"/>
  <c r="AC1485" i="1"/>
  <c r="H1485" i="1" s="1"/>
  <c r="AC57" i="1"/>
  <c r="H57" i="1" s="1"/>
  <c r="AC1381" i="1"/>
  <c r="AC1727" i="1"/>
  <c r="AC113" i="1"/>
  <c r="H113" i="1" s="1"/>
  <c r="AC91" i="1"/>
  <c r="AC75" i="1"/>
  <c r="H75" i="1" s="1"/>
  <c r="AC56" i="1"/>
  <c r="H56" i="1" s="1"/>
  <c r="AC1514" i="1"/>
  <c r="H1514" i="1" s="1"/>
  <c r="AC1029" i="1"/>
  <c r="H1029" i="1" s="1"/>
  <c r="AC1058" i="1"/>
  <c r="H1058" i="1" s="1"/>
  <c r="AC1226" i="1"/>
  <c r="AC656" i="1"/>
  <c r="AC1496" i="1"/>
  <c r="H1496" i="1" s="1"/>
  <c r="AC991" i="1"/>
  <c r="AC1527" i="1"/>
  <c r="H1527" i="1" s="1"/>
  <c r="AC1494" i="1"/>
  <c r="H1494" i="1" s="1"/>
  <c r="AC1493" i="1"/>
  <c r="H1493" i="1" s="1"/>
  <c r="AC1508" i="1"/>
  <c r="AC2828" i="1"/>
  <c r="AC3699" i="1"/>
  <c r="H3699" i="1" s="1"/>
  <c r="AC4484" i="1"/>
  <c r="AC1615" i="1"/>
  <c r="H1615" i="1" s="1"/>
  <c r="AC1187" i="1"/>
  <c r="H1187" i="1" s="1"/>
  <c r="AC63" i="1"/>
  <c r="H63" i="1" s="1"/>
  <c r="AC11" i="1"/>
  <c r="AC1168" i="1"/>
  <c r="AC122" i="1"/>
  <c r="H122" i="1" s="1"/>
  <c r="AC14" i="1"/>
  <c r="AC1632" i="1"/>
  <c r="AC84" i="1"/>
  <c r="U561" i="33" s="1"/>
  <c r="AC1504" i="1"/>
  <c r="H1504" i="1" s="1"/>
  <c r="AC645" i="1"/>
  <c r="AC117" i="1"/>
  <c r="AC13" i="1"/>
  <c r="AC1380" i="1"/>
  <c r="AC688" i="1"/>
  <c r="H688" i="1" s="1"/>
  <c r="AC81" i="1"/>
  <c r="AC181" i="1"/>
  <c r="H181" i="1" s="1"/>
  <c r="AC261" i="1"/>
  <c r="H261" i="1" s="1"/>
  <c r="AC667" i="1"/>
  <c r="H667" i="1" s="1"/>
  <c r="AC1034" i="1"/>
  <c r="H1034" i="1" s="1"/>
  <c r="AC1179" i="1"/>
  <c r="H1179" i="1" s="1"/>
  <c r="AC112" i="1"/>
  <c r="AC1158" i="1"/>
  <c r="AC1691" i="1"/>
  <c r="AC1573" i="1"/>
  <c r="H1573" i="1" s="1"/>
  <c r="AC1507" i="1"/>
  <c r="H1507" i="1" s="1"/>
  <c r="AC1163" i="1"/>
  <c r="AC1635" i="1"/>
  <c r="AC1512" i="1"/>
  <c r="H1512" i="1" s="1"/>
  <c r="AC4486" i="1"/>
  <c r="AC4492" i="1"/>
  <c r="H4492" i="1" s="1"/>
  <c r="AC4490" i="1"/>
  <c r="AC1634" i="1"/>
  <c r="H1634" i="1" s="1"/>
  <c r="AC1182" i="1"/>
  <c r="AC70" i="1"/>
  <c r="H70" i="1" s="1"/>
  <c r="AC1240" i="1"/>
  <c r="H1240" i="1" s="1"/>
  <c r="AC97" i="1"/>
  <c r="AC133" i="1"/>
  <c r="H133" i="1" s="1"/>
  <c r="AC1198" i="1"/>
  <c r="H1198" i="1" s="1"/>
  <c r="AC1500" i="1"/>
  <c r="H1500" i="1" s="1"/>
  <c r="AC1489" i="1"/>
  <c r="H1489" i="1" s="1"/>
  <c r="AC1683" i="1"/>
  <c r="H1683" i="1" s="1"/>
  <c r="AB150" i="1"/>
  <c r="AB148" i="1"/>
  <c r="S450" i="33"/>
  <c r="S327" i="33"/>
  <c r="S398" i="33" s="1"/>
  <c r="AA157" i="1"/>
  <c r="T695" i="33"/>
  <c r="T690" i="33"/>
  <c r="T693" i="33"/>
  <c r="AB38" i="1"/>
  <c r="T313" i="33" s="1"/>
  <c r="H1570" i="1" l="1"/>
  <c r="H1566" i="1"/>
  <c r="H1571" i="1"/>
  <c r="H1572" i="1"/>
  <c r="H1569" i="1"/>
  <c r="H1568" i="1"/>
  <c r="H990" i="1"/>
  <c r="H995" i="1"/>
  <c r="H996" i="1"/>
  <c r="H991" i="1"/>
  <c r="H989" i="1"/>
  <c r="H994" i="1"/>
  <c r="H15" i="1"/>
  <c r="T314" i="33"/>
  <c r="T384" i="33" s="1"/>
  <c r="T309" i="33"/>
  <c r="T379" i="33" s="1"/>
  <c r="T312" i="33"/>
  <c r="T382" i="33" s="1"/>
  <c r="T316" i="33"/>
  <c r="T386" i="33" s="1"/>
  <c r="T310" i="33"/>
  <c r="T380" i="33" s="1"/>
  <c r="T311" i="33"/>
  <c r="T381" i="33" s="1"/>
  <c r="T315" i="33"/>
  <c r="T385" i="33" s="1"/>
  <c r="U781" i="33"/>
  <c r="U775" i="33"/>
  <c r="H4486" i="1"/>
  <c r="D780" i="33" s="1"/>
  <c r="U780" i="33"/>
  <c r="H4488" i="1"/>
  <c r="U782" i="33"/>
  <c r="H4482" i="1"/>
  <c r="U776" i="33"/>
  <c r="U777" i="33"/>
  <c r="H4484" i="1"/>
  <c r="D778" i="33" s="1"/>
  <c r="U778" i="33"/>
  <c r="H4485" i="1"/>
  <c r="U779" i="33"/>
  <c r="AC705" i="1"/>
  <c r="AC703" i="1"/>
  <c r="AC709" i="1"/>
  <c r="H699" i="1"/>
  <c r="H707" i="1" s="1"/>
  <c r="AC707" i="1"/>
  <c r="H698" i="1"/>
  <c r="H706" i="1" s="1"/>
  <c r="AC706" i="1"/>
  <c r="AC708" i="1"/>
  <c r="H702" i="1"/>
  <c r="H710" i="1" s="1"/>
  <c r="AC710" i="1"/>
  <c r="H696" i="1"/>
  <c r="H704" i="1" s="1"/>
  <c r="AC704" i="1"/>
  <c r="H950" i="1"/>
  <c r="H958" i="1" s="1"/>
  <c r="AC958" i="1"/>
  <c r="H946" i="1"/>
  <c r="H954" i="1" s="1"/>
  <c r="AC954" i="1"/>
  <c r="H1161" i="1"/>
  <c r="H1373" i="1"/>
  <c r="H1444" i="1"/>
  <c r="H1440" i="1"/>
  <c r="H1442" i="1"/>
  <c r="H1445" i="1"/>
  <c r="H1446" i="1"/>
  <c r="H1441" i="1"/>
  <c r="H1443" i="1"/>
  <c r="AB159" i="1"/>
  <c r="H929" i="1"/>
  <c r="H930" i="1"/>
  <c r="H11" i="1"/>
  <c r="AC40" i="1"/>
  <c r="H1057" i="1"/>
  <c r="H115" i="1"/>
  <c r="H1635" i="1"/>
  <c r="H645" i="1"/>
  <c r="H2828" i="1"/>
  <c r="H3698" i="1"/>
  <c r="H1628" i="1"/>
  <c r="H654" i="1"/>
  <c r="H700" i="1"/>
  <c r="H708" i="1" s="1"/>
  <c r="H3700" i="1"/>
  <c r="H1227" i="1"/>
  <c r="H659" i="1"/>
  <c r="H1685" i="1"/>
  <c r="H1678" i="1"/>
  <c r="H1567" i="1"/>
  <c r="H1203" i="1"/>
  <c r="H2826" i="1"/>
  <c r="H1677" i="1"/>
  <c r="H1524" i="1"/>
  <c r="H145" i="1"/>
  <c r="H73" i="1"/>
  <c r="H1619" i="1"/>
  <c r="H4493" i="1"/>
  <c r="H1510" i="1"/>
  <c r="H1626" i="1"/>
  <c r="H1479" i="1"/>
  <c r="H1031" i="1"/>
  <c r="H992" i="1"/>
  <c r="H1727" i="1"/>
  <c r="H1622" i="1"/>
  <c r="H1520" i="1"/>
  <c r="H1630" i="1"/>
  <c r="H663" i="1"/>
  <c r="H2830" i="1"/>
  <c r="U565" i="33"/>
  <c r="H1059" i="1"/>
  <c r="H1499" i="1"/>
  <c r="H1183" i="1"/>
  <c r="H142" i="1"/>
  <c r="H1614" i="1"/>
  <c r="H1627" i="1"/>
  <c r="H4489" i="1"/>
  <c r="H1575" i="1"/>
  <c r="H1224" i="1"/>
  <c r="H661" i="1"/>
  <c r="H114" i="1"/>
  <c r="H701" i="1"/>
  <c r="H709" i="1" s="1"/>
  <c r="H1508" i="1"/>
  <c r="H1565" i="1"/>
  <c r="H993" i="1"/>
  <c r="H138" i="1"/>
  <c r="H1629" i="1"/>
  <c r="H2829" i="1"/>
  <c r="H1525" i="1"/>
  <c r="H119" i="1"/>
  <c r="H1684" i="1"/>
  <c r="H1624" i="1"/>
  <c r="U729" i="33"/>
  <c r="H1574" i="1"/>
  <c r="H656" i="1"/>
  <c r="H1728" i="1"/>
  <c r="H112" i="1"/>
  <c r="H117" i="1"/>
  <c r="H1632" i="1"/>
  <c r="H69" i="1"/>
  <c r="H1522" i="1"/>
  <c r="H1503" i="1"/>
  <c r="H1641" i="1"/>
  <c r="H653" i="1"/>
  <c r="H695" i="1"/>
  <c r="H4402" i="1"/>
  <c r="H4408" i="1"/>
  <c r="H1204" i="1"/>
  <c r="H66" i="1"/>
  <c r="H1722" i="1"/>
  <c r="H1447" i="1"/>
  <c r="AC37" i="1"/>
  <c r="H1193" i="1"/>
  <c r="U695" i="33"/>
  <c r="H1695" i="1"/>
  <c r="D695" i="33" s="1"/>
  <c r="M699" i="33" s="1"/>
  <c r="K461" i="2" s="1"/>
  <c r="H1164" i="1"/>
  <c r="H92" i="1"/>
  <c r="D578" i="33" s="1"/>
  <c r="U578" i="33"/>
  <c r="U589" i="33"/>
  <c r="H103" i="1"/>
  <c r="D589" i="33" s="1"/>
  <c r="AC39" i="1"/>
  <c r="U314" i="33" s="1"/>
  <c r="H1690" i="1"/>
  <c r="D690" i="33" s="1"/>
  <c r="U690" i="33"/>
  <c r="U553" i="33"/>
  <c r="H76" i="1"/>
  <c r="D553" i="33" s="1"/>
  <c r="U593" i="33"/>
  <c r="H107" i="1"/>
  <c r="D593" i="33" s="1"/>
  <c r="H12" i="1"/>
  <c r="H10" i="1"/>
  <c r="H8" i="1"/>
  <c r="U688" i="33"/>
  <c r="H1688" i="1"/>
  <c r="D688" i="33" s="1"/>
  <c r="H1195" i="1"/>
  <c r="U694" i="33"/>
  <c r="H1694" i="1"/>
  <c r="H1162" i="1"/>
  <c r="H45" i="1"/>
  <c r="AC149" i="1"/>
  <c r="T333" i="33"/>
  <c r="T404" i="33" s="1"/>
  <c r="T456" i="33"/>
  <c r="H23" i="1"/>
  <c r="U568" i="33"/>
  <c r="H91" i="1"/>
  <c r="D568" i="33" s="1"/>
  <c r="H1163" i="1"/>
  <c r="U691" i="33"/>
  <c r="H1691" i="1"/>
  <c r="D691" i="33" s="1"/>
  <c r="H104" i="1"/>
  <c r="D590" i="33" s="1"/>
  <c r="U590" i="33"/>
  <c r="AC151" i="1"/>
  <c r="H47" i="1"/>
  <c r="H90" i="1"/>
  <c r="D567" i="33" s="1"/>
  <c r="U567" i="33"/>
  <c r="H1190" i="1"/>
  <c r="U557" i="33"/>
  <c r="H80" i="1"/>
  <c r="D557" i="33" s="1"/>
  <c r="T383" i="33"/>
  <c r="AB161" i="1"/>
  <c r="H1192" i="1"/>
  <c r="H1719" i="1"/>
  <c r="D730" i="33" s="1"/>
  <c r="U730" i="33"/>
  <c r="H1194" i="1"/>
  <c r="H95" i="1"/>
  <c r="D581" i="33" s="1"/>
  <c r="U581" i="33"/>
  <c r="AB157" i="1"/>
  <c r="T326" i="33"/>
  <c r="T397" i="33" s="1"/>
  <c r="T449" i="33"/>
  <c r="H97" i="1"/>
  <c r="D583" i="33" s="1"/>
  <c r="U583" i="33"/>
  <c r="U579" i="33"/>
  <c r="H93" i="1"/>
  <c r="D579" i="33" s="1"/>
  <c r="U725" i="33"/>
  <c r="H1714" i="1"/>
  <c r="D725" i="33" s="1"/>
  <c r="H1369" i="1"/>
  <c r="U584" i="33"/>
  <c r="H98" i="1"/>
  <c r="D584" i="33" s="1"/>
  <c r="AC148" i="1"/>
  <c r="H44" i="1"/>
  <c r="U556" i="33"/>
  <c r="H79" i="1"/>
  <c r="D556" i="33" s="1"/>
  <c r="H25" i="1"/>
  <c r="H41" i="1" s="1"/>
  <c r="AC41" i="1"/>
  <c r="U316" i="33" s="1"/>
  <c r="H1370" i="1"/>
  <c r="U587" i="33"/>
  <c r="H101" i="1"/>
  <c r="D587" i="33" s="1"/>
  <c r="U586" i="33"/>
  <c r="H100" i="1"/>
  <c r="D586" i="33" s="1"/>
  <c r="H1692" i="1"/>
  <c r="U692" i="33"/>
  <c r="AC152" i="1"/>
  <c r="H48" i="1"/>
  <c r="H99" i="1"/>
  <c r="D585" i="33" s="1"/>
  <c r="U585" i="33"/>
  <c r="AC34" i="1"/>
  <c r="U309" i="33" s="1"/>
  <c r="U564" i="33"/>
  <c r="H87" i="1"/>
  <c r="D564" i="33" s="1"/>
  <c r="U727" i="33"/>
  <c r="H1716" i="1"/>
  <c r="D727" i="33" s="1"/>
  <c r="H1160" i="1"/>
  <c r="H1196" i="1"/>
  <c r="H1371" i="1"/>
  <c r="T330" i="33"/>
  <c r="T401" i="33" s="1"/>
  <c r="T453" i="33"/>
  <c r="H88" i="1"/>
  <c r="D565" i="33" s="1"/>
  <c r="AB163" i="1"/>
  <c r="T455" i="33"/>
  <c r="T332" i="33"/>
  <c r="T403" i="33" s="1"/>
  <c r="H84" i="1"/>
  <c r="D561" i="33" s="1"/>
  <c r="H14" i="1"/>
  <c r="AB158" i="1"/>
  <c r="T327" i="33"/>
  <c r="T398" i="33" s="1"/>
  <c r="T450" i="33"/>
  <c r="U591" i="33"/>
  <c r="H105" i="1"/>
  <c r="D591" i="33" s="1"/>
  <c r="H1159" i="1"/>
  <c r="H77" i="1"/>
  <c r="D554" i="33" s="1"/>
  <c r="U554" i="33"/>
  <c r="H1372" i="1"/>
  <c r="U731" i="33"/>
  <c r="H106" i="1"/>
  <c r="D592" i="33" s="1"/>
  <c r="U592" i="33"/>
  <c r="H85" i="1"/>
  <c r="D562" i="33" s="1"/>
  <c r="U562" i="33"/>
  <c r="AC155" i="1"/>
  <c r="H1191" i="1"/>
  <c r="AC153" i="1"/>
  <c r="H49" i="1"/>
  <c r="H1368" i="1"/>
  <c r="T329" i="33"/>
  <c r="T400" i="33" s="1"/>
  <c r="AB160" i="1"/>
  <c r="T452" i="33"/>
  <c r="AB164" i="1"/>
  <c r="T331" i="33"/>
  <c r="T402" i="33" s="1"/>
  <c r="AB162" i="1"/>
  <c r="T454" i="33"/>
  <c r="H1158" i="1"/>
  <c r="U558" i="33"/>
  <c r="H81" i="1"/>
  <c r="D558" i="33" s="1"/>
  <c r="H13" i="1"/>
  <c r="T451" i="33"/>
  <c r="T328" i="33"/>
  <c r="T399" i="33" s="1"/>
  <c r="AC36" i="1"/>
  <c r="U311" i="33" s="1"/>
  <c r="U726" i="33"/>
  <c r="H1715" i="1"/>
  <c r="D726" i="33" s="1"/>
  <c r="U689" i="33"/>
  <c r="H1689" i="1"/>
  <c r="D689" i="33" s="1"/>
  <c r="H1189" i="1"/>
  <c r="H94" i="1"/>
  <c r="D580" i="33" s="1"/>
  <c r="U580" i="33"/>
  <c r="H82" i="1"/>
  <c r="D559" i="33" s="1"/>
  <c r="U559" i="33"/>
  <c r="H19" i="1"/>
  <c r="AC35" i="1"/>
  <c r="U310" i="33" s="1"/>
  <c r="H1693" i="1"/>
  <c r="U693" i="33"/>
  <c r="H1157" i="1"/>
  <c r="U588" i="33"/>
  <c r="H102" i="1"/>
  <c r="D588" i="33" s="1"/>
  <c r="H86" i="1"/>
  <c r="D563" i="33" s="1"/>
  <c r="U563" i="33"/>
  <c r="H50" i="1"/>
  <c r="AC154" i="1"/>
  <c r="H1375" i="1"/>
  <c r="U724" i="33"/>
  <c r="H1713" i="1"/>
  <c r="D724" i="33" s="1"/>
  <c r="U566" i="33"/>
  <c r="H89" i="1"/>
  <c r="D566" i="33" s="1"/>
  <c r="AC150" i="1"/>
  <c r="H46" i="1"/>
  <c r="AC38" i="1"/>
  <c r="U313" i="33" s="1"/>
  <c r="H22" i="1"/>
  <c r="H9" i="1"/>
  <c r="U582" i="33"/>
  <c r="H96" i="1"/>
  <c r="D582" i="33" s="1"/>
  <c r="H78" i="1"/>
  <c r="D555" i="33" s="1"/>
  <c r="U555" i="33"/>
  <c r="H83" i="1"/>
  <c r="D560" i="33" s="1"/>
  <c r="U560" i="33"/>
  <c r="H1374" i="1"/>
  <c r="H1717" i="1"/>
  <c r="D728" i="33" s="1"/>
  <c r="H1367" i="1"/>
  <c r="AC198" i="1"/>
  <c r="AC206" i="1" s="1"/>
  <c r="U297" i="33" s="1"/>
  <c r="U366" i="33" s="1"/>
  <c r="AC195" i="1"/>
  <c r="AC203" i="1" s="1"/>
  <c r="U294" i="33" s="1"/>
  <c r="U363" i="33" s="1"/>
  <c r="AC196" i="1"/>
  <c r="AC204" i="1" s="1"/>
  <c r="U295" i="33" s="1"/>
  <c r="U364" i="33" s="1"/>
  <c r="AC194" i="1"/>
  <c r="AC202" i="1" s="1"/>
  <c r="U293" i="33" s="1"/>
  <c r="U362" i="33" s="1"/>
  <c r="AB197" i="1"/>
  <c r="AB205" i="1" s="1"/>
  <c r="T296" i="33" s="1"/>
  <c r="T365" i="33" s="1"/>
  <c r="AA196" i="1"/>
  <c r="AA204" i="1" s="1"/>
  <c r="S295" i="33" s="1"/>
  <c r="S364" i="33" s="1"/>
  <c r="Y197" i="1"/>
  <c r="Y205" i="1" s="1"/>
  <c r="R296" i="33" s="1"/>
  <c r="R365" i="33" s="1"/>
  <c r="X196" i="1"/>
  <c r="X204" i="1" s="1"/>
  <c r="Q295" i="33" s="1"/>
  <c r="Q364" i="33" s="1"/>
  <c r="Y198" i="1"/>
  <c r="Y206" i="1" s="1"/>
  <c r="R297" i="33" s="1"/>
  <c r="R366" i="33" s="1"/>
  <c r="V198" i="1"/>
  <c r="V206" i="1" s="1"/>
  <c r="P297" i="33" s="1"/>
  <c r="P366" i="33" s="1"/>
  <c r="U199" i="1"/>
  <c r="U207" i="1" s="1"/>
  <c r="O298" i="33" s="1"/>
  <c r="O367" i="33" s="1"/>
  <c r="T198" i="1"/>
  <c r="T206" i="1" s="1"/>
  <c r="N297" i="33" s="1"/>
  <c r="N366" i="33" s="1"/>
  <c r="U196" i="1"/>
  <c r="U204" i="1" s="1"/>
  <c r="O295" i="33" s="1"/>
  <c r="O364" i="33" s="1"/>
  <c r="T199" i="1"/>
  <c r="T207" i="1" s="1"/>
  <c r="N298" i="33" s="1"/>
  <c r="N367" i="33" s="1"/>
  <c r="S194" i="1"/>
  <c r="S202" i="1" s="1"/>
  <c r="M293" i="33" s="1"/>
  <c r="M362" i="33" s="1"/>
  <c r="T196" i="1"/>
  <c r="T204" i="1" s="1"/>
  <c r="N295" i="33" s="1"/>
  <c r="N364" i="33" s="1"/>
  <c r="Q194" i="1"/>
  <c r="Q202" i="1" s="1"/>
  <c r="L293" i="33" s="1"/>
  <c r="L362" i="33" s="1"/>
  <c r="J196" i="1"/>
  <c r="J204" i="1" s="1"/>
  <c r="F295" i="33" s="1"/>
  <c r="F364" i="33" s="1"/>
  <c r="N198" i="1"/>
  <c r="N206" i="1" s="1"/>
  <c r="I297" i="33" s="1"/>
  <c r="I366" i="33" s="1"/>
  <c r="N194" i="1"/>
  <c r="N202" i="1" s="1"/>
  <c r="I293" i="33" s="1"/>
  <c r="I362" i="33" s="1"/>
  <c r="L194" i="1"/>
  <c r="L202" i="1" s="1"/>
  <c r="H293" i="33" s="1"/>
  <c r="H362" i="33" s="1"/>
  <c r="L195" i="1"/>
  <c r="L203" i="1" s="1"/>
  <c r="H294" i="33" s="1"/>
  <c r="H363" i="33" s="1"/>
  <c r="K197" i="1"/>
  <c r="K205" i="1" s="1"/>
  <c r="G296" i="33" s="1"/>
  <c r="G365" i="33" s="1"/>
  <c r="AC197" i="1"/>
  <c r="AC205" i="1" s="1"/>
  <c r="U296" i="33" s="1"/>
  <c r="U365" i="33" s="1"/>
  <c r="AC199" i="1"/>
  <c r="AC207" i="1" s="1"/>
  <c r="U298" i="33" s="1"/>
  <c r="U367" i="33" s="1"/>
  <c r="AB195" i="1"/>
  <c r="AB203" i="1" s="1"/>
  <c r="T294" i="33" s="1"/>
  <c r="T363" i="33" s="1"/>
  <c r="AB198" i="1"/>
  <c r="AB206" i="1" s="1"/>
  <c r="T297" i="33" s="1"/>
  <c r="T366" i="33" s="1"/>
  <c r="AA195" i="1"/>
  <c r="AA203" i="1" s="1"/>
  <c r="S294" i="33" s="1"/>
  <c r="S363" i="33" s="1"/>
  <c r="AA199" i="1"/>
  <c r="AA207" i="1" s="1"/>
  <c r="S298" i="33" s="1"/>
  <c r="S367" i="33" s="1"/>
  <c r="Y195" i="1"/>
  <c r="Y203" i="1" s="1"/>
  <c r="R294" i="33" s="1"/>
  <c r="R363" i="33" s="1"/>
  <c r="X194" i="1"/>
  <c r="X202" i="1" s="1"/>
  <c r="Q293" i="33" s="1"/>
  <c r="Q362" i="33" s="1"/>
  <c r="V197" i="1"/>
  <c r="V205" i="1" s="1"/>
  <c r="P296" i="33" s="1"/>
  <c r="P365" i="33" s="1"/>
  <c r="U194" i="1"/>
  <c r="U202" i="1" s="1"/>
  <c r="O293" i="33" s="1"/>
  <c r="O362" i="33" s="1"/>
  <c r="T194" i="1"/>
  <c r="T202" i="1" s="1"/>
  <c r="N293" i="33" s="1"/>
  <c r="N362" i="33" s="1"/>
  <c r="S198" i="1"/>
  <c r="S206" i="1" s="1"/>
  <c r="M297" i="33" s="1"/>
  <c r="M366" i="33" s="1"/>
  <c r="Q198" i="1"/>
  <c r="Q206" i="1" s="1"/>
  <c r="L297" i="33" s="1"/>
  <c r="L366" i="33" s="1"/>
  <c r="Q195" i="1"/>
  <c r="Q203" i="1" s="1"/>
  <c r="L294" i="33" s="1"/>
  <c r="L363" i="33" s="1"/>
  <c r="P195" i="1"/>
  <c r="P203" i="1" s="1"/>
  <c r="K294" i="33" s="1"/>
  <c r="K363" i="33" s="1"/>
  <c r="P198" i="1"/>
  <c r="P206" i="1" s="1"/>
  <c r="K297" i="33" s="1"/>
  <c r="K366" i="33" s="1"/>
  <c r="N199" i="1"/>
  <c r="N207" i="1" s="1"/>
  <c r="I298" i="33" s="1"/>
  <c r="I367" i="33" s="1"/>
  <c r="N196" i="1"/>
  <c r="N204" i="1" s="1"/>
  <c r="I295" i="33" s="1"/>
  <c r="I364" i="33" s="1"/>
  <c r="O195" i="1"/>
  <c r="O203" i="1" s="1"/>
  <c r="J294" i="33" s="1"/>
  <c r="J363" i="33" s="1"/>
  <c r="O199" i="1"/>
  <c r="O207" i="1" s="1"/>
  <c r="J298" i="33" s="1"/>
  <c r="J367" i="33" s="1"/>
  <c r="O196" i="1"/>
  <c r="O204" i="1" s="1"/>
  <c r="J295" i="33" s="1"/>
  <c r="J364" i="33" s="1"/>
  <c r="L199" i="1"/>
  <c r="L207" i="1" s="1"/>
  <c r="H298" i="33" s="1"/>
  <c r="H367" i="33" s="1"/>
  <c r="AB194" i="1"/>
  <c r="AB202" i="1" s="1"/>
  <c r="T293" i="33" s="1"/>
  <c r="T362" i="33" s="1"/>
  <c r="AB199" i="1"/>
  <c r="AB207" i="1" s="1"/>
  <c r="T298" i="33" s="1"/>
  <c r="T367" i="33" s="1"/>
  <c r="AA198" i="1"/>
  <c r="AA206" i="1" s="1"/>
  <c r="S297" i="33" s="1"/>
  <c r="S366" i="33" s="1"/>
  <c r="AA197" i="1"/>
  <c r="AA205" i="1" s="1"/>
  <c r="S296" i="33" s="1"/>
  <c r="S365" i="33" s="1"/>
  <c r="Y196" i="1"/>
  <c r="Y204" i="1" s="1"/>
  <c r="R295" i="33" s="1"/>
  <c r="R364" i="33" s="1"/>
  <c r="X197" i="1"/>
  <c r="X205" i="1" s="1"/>
  <c r="Q296" i="33" s="1"/>
  <c r="Q365" i="33" s="1"/>
  <c r="X198" i="1"/>
  <c r="X206" i="1" s="1"/>
  <c r="Q297" i="33" s="1"/>
  <c r="Q366" i="33" s="1"/>
  <c r="V194" i="1"/>
  <c r="V202" i="1" s="1"/>
  <c r="P293" i="33" s="1"/>
  <c r="P362" i="33" s="1"/>
  <c r="V196" i="1"/>
  <c r="V204" i="1" s="1"/>
  <c r="P295" i="33" s="1"/>
  <c r="P364" i="33" s="1"/>
  <c r="U195" i="1"/>
  <c r="U203" i="1" s="1"/>
  <c r="O294" i="33" s="1"/>
  <c r="O363" i="33" s="1"/>
  <c r="S195" i="1"/>
  <c r="S203" i="1" s="1"/>
  <c r="M294" i="33" s="1"/>
  <c r="M363" i="33" s="1"/>
  <c r="T197" i="1"/>
  <c r="T205" i="1" s="1"/>
  <c r="N296" i="33" s="1"/>
  <c r="N365" i="33" s="1"/>
  <c r="S197" i="1"/>
  <c r="S205" i="1" s="1"/>
  <c r="M296" i="33" s="1"/>
  <c r="M365" i="33" s="1"/>
  <c r="Q197" i="1"/>
  <c r="Q205" i="1" s="1"/>
  <c r="L296" i="33" s="1"/>
  <c r="L365" i="33" s="1"/>
  <c r="N195" i="1"/>
  <c r="N203" i="1" s="1"/>
  <c r="I294" i="33" s="1"/>
  <c r="I363" i="33" s="1"/>
  <c r="P197" i="1"/>
  <c r="P205" i="1" s="1"/>
  <c r="K296" i="33" s="1"/>
  <c r="K365" i="33" s="1"/>
  <c r="N197" i="1"/>
  <c r="N205" i="1" s="1"/>
  <c r="I296" i="33" s="1"/>
  <c r="I365" i="33" s="1"/>
  <c r="O194" i="1"/>
  <c r="O202" i="1" s="1"/>
  <c r="J293" i="33" s="1"/>
  <c r="J362" i="33" s="1"/>
  <c r="O197" i="1"/>
  <c r="O205" i="1" s="1"/>
  <c r="J296" i="33" s="1"/>
  <c r="J365" i="33" s="1"/>
  <c r="L196" i="1"/>
  <c r="L204" i="1" s="1"/>
  <c r="H295" i="33" s="1"/>
  <c r="H364" i="33" s="1"/>
  <c r="L197" i="1"/>
  <c r="L205" i="1" s="1"/>
  <c r="H296" i="33" s="1"/>
  <c r="H365" i="33" s="1"/>
  <c r="K198" i="1"/>
  <c r="K206" i="1" s="1"/>
  <c r="G297" i="33" s="1"/>
  <c r="G366" i="33" s="1"/>
  <c r="L198" i="1"/>
  <c r="L206" i="1" s="1"/>
  <c r="H297" i="33" s="1"/>
  <c r="H366" i="33" s="1"/>
  <c r="AB196" i="1"/>
  <c r="AB204" i="1" s="1"/>
  <c r="T295" i="33" s="1"/>
  <c r="T364" i="33" s="1"/>
  <c r="AA194" i="1"/>
  <c r="AA202" i="1" s="1"/>
  <c r="S293" i="33" s="1"/>
  <c r="S362" i="33" s="1"/>
  <c r="X199" i="1"/>
  <c r="X207" i="1" s="1"/>
  <c r="Q298" i="33" s="1"/>
  <c r="Q367" i="33" s="1"/>
  <c r="Y194" i="1"/>
  <c r="Y202" i="1" s="1"/>
  <c r="R293" i="33" s="1"/>
  <c r="R362" i="33" s="1"/>
  <c r="X195" i="1"/>
  <c r="X203" i="1" s="1"/>
  <c r="Q294" i="33" s="1"/>
  <c r="Q363" i="33" s="1"/>
  <c r="Y199" i="1"/>
  <c r="Y207" i="1" s="1"/>
  <c r="R298" i="33" s="1"/>
  <c r="R367" i="33" s="1"/>
  <c r="V195" i="1"/>
  <c r="V203" i="1" s="1"/>
  <c r="P294" i="33" s="1"/>
  <c r="P363" i="33" s="1"/>
  <c r="V199" i="1"/>
  <c r="V207" i="1" s="1"/>
  <c r="P298" i="33" s="1"/>
  <c r="P367" i="33" s="1"/>
  <c r="U197" i="1"/>
  <c r="U205" i="1" s="1"/>
  <c r="O296" i="33" s="1"/>
  <c r="O365" i="33" s="1"/>
  <c r="U198" i="1"/>
  <c r="U206" i="1" s="1"/>
  <c r="O297" i="33" s="1"/>
  <c r="O366" i="33" s="1"/>
  <c r="S199" i="1"/>
  <c r="S207" i="1" s="1"/>
  <c r="M298" i="33" s="1"/>
  <c r="M367" i="33" s="1"/>
  <c r="S196" i="1"/>
  <c r="S204" i="1" s="1"/>
  <c r="M295" i="33" s="1"/>
  <c r="M364" i="33" s="1"/>
  <c r="T195" i="1"/>
  <c r="T203" i="1" s="1"/>
  <c r="N294" i="33" s="1"/>
  <c r="N363" i="33" s="1"/>
  <c r="Q199" i="1"/>
  <c r="Q207" i="1" s="1"/>
  <c r="L298" i="33" s="1"/>
  <c r="L367" i="33" s="1"/>
  <c r="Q196" i="1"/>
  <c r="Q204" i="1" s="1"/>
  <c r="L295" i="33" s="1"/>
  <c r="L364" i="33" s="1"/>
  <c r="P196" i="1"/>
  <c r="P204" i="1" s="1"/>
  <c r="K295" i="33" s="1"/>
  <c r="K364" i="33" s="1"/>
  <c r="P194" i="1"/>
  <c r="P202" i="1" s="1"/>
  <c r="K293" i="33" s="1"/>
  <c r="K362" i="33" s="1"/>
  <c r="P199" i="1"/>
  <c r="P207" i="1" s="1"/>
  <c r="K298" i="33" s="1"/>
  <c r="K367" i="33" s="1"/>
  <c r="J195" i="1"/>
  <c r="J203" i="1" s="1"/>
  <c r="F294" i="33" s="1"/>
  <c r="F363" i="33" s="1"/>
  <c r="O198" i="1"/>
  <c r="O206" i="1" s="1"/>
  <c r="J297" i="33" s="1"/>
  <c r="J366" i="33" s="1"/>
  <c r="K194" i="1"/>
  <c r="K202" i="1" s="1"/>
  <c r="G293" i="33" s="1"/>
  <c r="G362" i="33" s="1"/>
  <c r="K199" i="1"/>
  <c r="K207" i="1" s="1"/>
  <c r="G298" i="33" s="1"/>
  <c r="G367" i="33" s="1"/>
  <c r="K195" i="1"/>
  <c r="K203" i="1" s="1"/>
  <c r="G294" i="33" s="1"/>
  <c r="G363" i="33" s="1"/>
  <c r="K196" i="1"/>
  <c r="K204" i="1" s="1"/>
  <c r="G295" i="33" s="1"/>
  <c r="G364" i="33" s="1"/>
  <c r="S1699" i="1" l="1"/>
  <c r="D316" i="33"/>
  <c r="K322" i="33" s="1"/>
  <c r="I319" i="2" s="1"/>
  <c r="U315" i="33"/>
  <c r="U385" i="33" s="1"/>
  <c r="U312" i="33"/>
  <c r="U382" i="33" s="1"/>
  <c r="D779" i="33"/>
  <c r="AC163" i="1"/>
  <c r="D694" i="33"/>
  <c r="D692" i="33"/>
  <c r="D693" i="33"/>
  <c r="AC285" i="1"/>
  <c r="AC293" i="1" s="1"/>
  <c r="O696" i="33"/>
  <c r="M458" i="2" s="1"/>
  <c r="I699" i="33"/>
  <c r="G461" i="2" s="1"/>
  <c r="G699" i="33"/>
  <c r="E461" i="2" s="1"/>
  <c r="AC160" i="1"/>
  <c r="AC162" i="1"/>
  <c r="I697" i="33"/>
  <c r="G459" i="2" s="1"/>
  <c r="T696" i="33"/>
  <c r="R458" i="2" s="1"/>
  <c r="G700" i="33"/>
  <c r="E462" i="2" s="1"/>
  <c r="O701" i="33"/>
  <c r="M463" i="2" s="1"/>
  <c r="M701" i="33"/>
  <c r="K463" i="2" s="1"/>
  <c r="I702" i="33"/>
  <c r="G464" i="2" s="1"/>
  <c r="Q696" i="33"/>
  <c r="O458" i="2" s="1"/>
  <c r="U702" i="33"/>
  <c r="S464" i="2" s="1"/>
  <c r="U696" i="33"/>
  <c r="S458" i="2" s="1"/>
  <c r="U698" i="33"/>
  <c r="S460" i="2" s="1"/>
  <c r="S701" i="33"/>
  <c r="Q463" i="2" s="1"/>
  <c r="J698" i="33"/>
  <c r="H460" i="2" s="1"/>
  <c r="Q701" i="33"/>
  <c r="O463" i="2" s="1"/>
  <c r="M697" i="33"/>
  <c r="K459" i="2" s="1"/>
  <c r="O697" i="33"/>
  <c r="M459" i="2" s="1"/>
  <c r="U598" i="33"/>
  <c r="S480" i="2" s="1"/>
  <c r="U597" i="33"/>
  <c r="S479" i="2" s="1"/>
  <c r="I696" i="33"/>
  <c r="G458" i="2" s="1"/>
  <c r="H149" i="1"/>
  <c r="D327" i="33" s="1"/>
  <c r="D398" i="33" s="1"/>
  <c r="U701" i="33"/>
  <c r="S463" i="2" s="1"/>
  <c r="H699" i="33"/>
  <c r="F461" i="2" s="1"/>
  <c r="E701" i="33"/>
  <c r="C463" i="2" s="1"/>
  <c r="J702" i="33"/>
  <c r="H464" i="2" s="1"/>
  <c r="K698" i="33"/>
  <c r="I460" i="2" s="1"/>
  <c r="M696" i="33"/>
  <c r="K458" i="2" s="1"/>
  <c r="P700" i="33"/>
  <c r="N462" i="2" s="1"/>
  <c r="R699" i="33"/>
  <c r="P461" i="2" s="1"/>
  <c r="T702" i="33"/>
  <c r="R464" i="2" s="1"/>
  <c r="H698" i="33"/>
  <c r="F460" i="2" s="1"/>
  <c r="J697" i="33"/>
  <c r="H459" i="2" s="1"/>
  <c r="K700" i="33"/>
  <c r="I462" i="2" s="1"/>
  <c r="M700" i="33"/>
  <c r="K462" i="2" s="1"/>
  <c r="P702" i="33"/>
  <c r="N464" i="2" s="1"/>
  <c r="R698" i="33"/>
  <c r="P460" i="2" s="1"/>
  <c r="H151" i="1"/>
  <c r="D329" i="33" s="1"/>
  <c r="D400" i="33" s="1"/>
  <c r="F701" i="33"/>
  <c r="D463" i="2" s="1"/>
  <c r="K701" i="33"/>
  <c r="I463" i="2" s="1"/>
  <c r="Q702" i="33"/>
  <c r="O464" i="2" s="1"/>
  <c r="U697" i="33"/>
  <c r="S459" i="2" s="1"/>
  <c r="H696" i="33"/>
  <c r="F458" i="2" s="1"/>
  <c r="F697" i="33"/>
  <c r="D459" i="2" s="1"/>
  <c r="J700" i="33"/>
  <c r="H462" i="2" s="1"/>
  <c r="L696" i="33"/>
  <c r="J458" i="2" s="1"/>
  <c r="N700" i="33"/>
  <c r="L462" i="2" s="1"/>
  <c r="P697" i="33"/>
  <c r="N459" i="2" s="1"/>
  <c r="S699" i="33"/>
  <c r="Q461" i="2" s="1"/>
  <c r="G701" i="33"/>
  <c r="E463" i="2" s="1"/>
  <c r="E702" i="33"/>
  <c r="C464" i="2" s="1"/>
  <c r="F702" i="33"/>
  <c r="D464" i="2" s="1"/>
  <c r="K697" i="33"/>
  <c r="I459" i="2" s="1"/>
  <c r="N699" i="33"/>
  <c r="L461" i="2" s="1"/>
  <c r="P698" i="33"/>
  <c r="N460" i="2" s="1"/>
  <c r="R697" i="33"/>
  <c r="P459" i="2" s="1"/>
  <c r="U700" i="33"/>
  <c r="S462" i="2" s="1"/>
  <c r="U699" i="33"/>
  <c r="S461" i="2" s="1"/>
  <c r="O699" i="33"/>
  <c r="M461" i="2" s="1"/>
  <c r="I701" i="33"/>
  <c r="G463" i="2" s="1"/>
  <c r="F699" i="33"/>
  <c r="D461" i="2" s="1"/>
  <c r="G696" i="33"/>
  <c r="E458" i="2" s="1"/>
  <c r="G697" i="33"/>
  <c r="E459" i="2" s="1"/>
  <c r="J701" i="33"/>
  <c r="H463" i="2" s="1"/>
  <c r="L701" i="33"/>
  <c r="J463" i="2" s="1"/>
  <c r="N698" i="33"/>
  <c r="L460" i="2" s="1"/>
  <c r="Q700" i="33"/>
  <c r="O462" i="2" s="1"/>
  <c r="S696" i="33"/>
  <c r="Q458" i="2" s="1"/>
  <c r="F700" i="33"/>
  <c r="D462" i="2" s="1"/>
  <c r="E698" i="33"/>
  <c r="C460" i="2" s="1"/>
  <c r="L699" i="33"/>
  <c r="J461" i="2" s="1"/>
  <c r="O702" i="33"/>
  <c r="M464" i="2" s="1"/>
  <c r="Q697" i="33"/>
  <c r="O459" i="2" s="1"/>
  <c r="R702" i="33"/>
  <c r="P464" i="2" s="1"/>
  <c r="L698" i="33"/>
  <c r="J460" i="2" s="1"/>
  <c r="J699" i="33"/>
  <c r="H461" i="2" s="1"/>
  <c r="P696" i="33"/>
  <c r="N458" i="2" s="1"/>
  <c r="F696" i="33"/>
  <c r="D458" i="2" s="1"/>
  <c r="T700" i="33"/>
  <c r="R462" i="2" s="1"/>
  <c r="Q698" i="33"/>
  <c r="O460" i="2" s="1"/>
  <c r="H702" i="33"/>
  <c r="F464" i="2" s="1"/>
  <c r="J696" i="33"/>
  <c r="H458" i="2" s="1"/>
  <c r="K696" i="33"/>
  <c r="I458" i="2" s="1"/>
  <c r="M698" i="33"/>
  <c r="R700" i="33"/>
  <c r="P462" i="2" s="1"/>
  <c r="H697" i="33"/>
  <c r="F459" i="2" s="1"/>
  <c r="E700" i="33"/>
  <c r="C462" i="2" s="1"/>
  <c r="E696" i="33"/>
  <c r="K702" i="33"/>
  <c r="I464" i="2" s="1"/>
  <c r="M702" i="33"/>
  <c r="K464" i="2" s="1"/>
  <c r="O700" i="33"/>
  <c r="M462" i="2" s="1"/>
  <c r="S698" i="33"/>
  <c r="Q460" i="2" s="1"/>
  <c r="G698" i="33"/>
  <c r="E460" i="2" s="1"/>
  <c r="H701" i="33"/>
  <c r="F463" i="2" s="1"/>
  <c r="E699" i="33"/>
  <c r="C461" i="2" s="1"/>
  <c r="L700" i="33"/>
  <c r="J462" i="2" s="1"/>
  <c r="N701" i="33"/>
  <c r="L463" i="2" s="1"/>
  <c r="P699" i="33"/>
  <c r="N461" i="2" s="1"/>
  <c r="R696" i="33"/>
  <c r="P458" i="2" s="1"/>
  <c r="G702" i="33"/>
  <c r="E464" i="2" s="1"/>
  <c r="H700" i="33"/>
  <c r="F462" i="2" s="1"/>
  <c r="I700" i="33"/>
  <c r="G462" i="2" s="1"/>
  <c r="L702" i="33"/>
  <c r="J464" i="2" s="1"/>
  <c r="N697" i="33"/>
  <c r="L459" i="2" s="1"/>
  <c r="R701" i="33"/>
  <c r="P463" i="2" s="1"/>
  <c r="O698" i="33"/>
  <c r="T697" i="33"/>
  <c r="T701" i="33"/>
  <c r="R463" i="2" s="1"/>
  <c r="I698" i="33"/>
  <c r="L697" i="33"/>
  <c r="J459" i="2" s="1"/>
  <c r="Q699" i="33"/>
  <c r="O461" i="2" s="1"/>
  <c r="F698" i="33"/>
  <c r="D460" i="2" s="1"/>
  <c r="K699" i="33"/>
  <c r="I461" i="2" s="1"/>
  <c r="S700" i="33"/>
  <c r="Q462" i="2" s="1"/>
  <c r="P701" i="33"/>
  <c r="N463" i="2" s="1"/>
  <c r="T698" i="33"/>
  <c r="R460" i="2" s="1"/>
  <c r="N696" i="33"/>
  <c r="L458" i="2" s="1"/>
  <c r="S702" i="33"/>
  <c r="Q464" i="2" s="1"/>
  <c r="E697" i="33"/>
  <c r="C459" i="2" s="1"/>
  <c r="N702" i="33"/>
  <c r="L464" i="2" s="1"/>
  <c r="T699" i="33"/>
  <c r="R461" i="2" s="1"/>
  <c r="S697" i="33"/>
  <c r="Q459" i="2" s="1"/>
  <c r="S1667" i="1"/>
  <c r="H154" i="1"/>
  <c r="D332" i="33" s="1"/>
  <c r="D403" i="33" s="1"/>
  <c r="AC841" i="1"/>
  <c r="AC3352" i="1"/>
  <c r="H150" i="1"/>
  <c r="D328" i="33" s="1"/>
  <c r="D399" i="33" s="1"/>
  <c r="U332" i="33"/>
  <c r="U403" i="33" s="1"/>
  <c r="U455" i="33"/>
  <c r="AC158" i="1"/>
  <c r="U575" i="33"/>
  <c r="S455" i="2" s="1"/>
  <c r="U574" i="33"/>
  <c r="S454" i="2" s="1"/>
  <c r="H153" i="1"/>
  <c r="AC157" i="1"/>
  <c r="H152" i="1"/>
  <c r="U386" i="33"/>
  <c r="AC164" i="1"/>
  <c r="H148" i="1"/>
  <c r="D326" i="33" s="1"/>
  <c r="D397" i="33" s="1"/>
  <c r="U450" i="33"/>
  <c r="U327" i="33"/>
  <c r="U398" i="33" s="1"/>
  <c r="U331" i="33"/>
  <c r="U402" i="33" s="1"/>
  <c r="U454" i="33"/>
  <c r="U569" i="33"/>
  <c r="U594" i="33"/>
  <c r="H574" i="33"/>
  <c r="F454" i="2" s="1"/>
  <c r="G574" i="33"/>
  <c r="E454" i="2" s="1"/>
  <c r="H573" i="33"/>
  <c r="F453" i="2" s="1"/>
  <c r="H572" i="33"/>
  <c r="F452" i="2" s="1"/>
  <c r="J569" i="33"/>
  <c r="J573" i="33"/>
  <c r="H453" i="2" s="1"/>
  <c r="J570" i="33"/>
  <c r="H450" i="2" s="1"/>
  <c r="I573" i="33"/>
  <c r="G453" i="2" s="1"/>
  <c r="K573" i="33"/>
  <c r="I453" i="2" s="1"/>
  <c r="K569" i="33"/>
  <c r="I569" i="33"/>
  <c r="I571" i="33"/>
  <c r="G451" i="2" s="1"/>
  <c r="L573" i="33"/>
  <c r="J453" i="2" s="1"/>
  <c r="L569" i="33"/>
  <c r="M573" i="33"/>
  <c r="K453" i="2" s="1"/>
  <c r="N573" i="33"/>
  <c r="L453" i="2" s="1"/>
  <c r="M571" i="33"/>
  <c r="K451" i="2" s="1"/>
  <c r="O571" i="33"/>
  <c r="M451" i="2" s="1"/>
  <c r="O569" i="33"/>
  <c r="P572" i="33"/>
  <c r="N452" i="2" s="1"/>
  <c r="P570" i="33"/>
  <c r="N450" i="2" s="1"/>
  <c r="Q574" i="33"/>
  <c r="O454" i="2" s="1"/>
  <c r="Q573" i="33"/>
  <c r="O453" i="2" s="1"/>
  <c r="R572" i="33"/>
  <c r="P452" i="2" s="1"/>
  <c r="S573" i="33"/>
  <c r="Q453" i="2" s="1"/>
  <c r="S574" i="33"/>
  <c r="Q454" i="2" s="1"/>
  <c r="T575" i="33"/>
  <c r="R455" i="2" s="1"/>
  <c r="T570" i="33"/>
  <c r="R450" i="2" s="1"/>
  <c r="H575" i="33"/>
  <c r="F455" i="2" s="1"/>
  <c r="J572" i="33"/>
  <c r="H452" i="2" s="1"/>
  <c r="J575" i="33"/>
  <c r="H455" i="2" s="1"/>
  <c r="J571" i="33"/>
  <c r="H451" i="2" s="1"/>
  <c r="H569" i="33"/>
  <c r="E571" i="33"/>
  <c r="I572" i="33"/>
  <c r="G452" i="2" s="1"/>
  <c r="I575" i="33"/>
  <c r="G455" i="2" s="1"/>
  <c r="K574" i="33"/>
  <c r="I454" i="2" s="1"/>
  <c r="F575" i="33"/>
  <c r="D455" i="2" s="1"/>
  <c r="K571" i="33"/>
  <c r="I451" i="2" s="1"/>
  <c r="L571" i="33"/>
  <c r="J451" i="2" s="1"/>
  <c r="L574" i="33"/>
  <c r="J454" i="2" s="1"/>
  <c r="M574" i="33"/>
  <c r="K454" i="2" s="1"/>
  <c r="M569" i="33"/>
  <c r="N570" i="33"/>
  <c r="L450" i="2" s="1"/>
  <c r="O570" i="33"/>
  <c r="M450" i="2" s="1"/>
  <c r="N569" i="33"/>
  <c r="P573" i="33"/>
  <c r="N453" i="2" s="1"/>
  <c r="P569" i="33"/>
  <c r="Q570" i="33"/>
  <c r="O450" i="2" s="1"/>
  <c r="R571" i="33"/>
  <c r="P451" i="2" s="1"/>
  <c r="Q569" i="33"/>
  <c r="S575" i="33"/>
  <c r="Q455" i="2" s="1"/>
  <c r="S571" i="33"/>
  <c r="Q451" i="2" s="1"/>
  <c r="T574" i="33"/>
  <c r="R454" i="2" s="1"/>
  <c r="T571" i="33"/>
  <c r="R451" i="2" s="1"/>
  <c r="G571" i="33"/>
  <c r="E451" i="2" s="1"/>
  <c r="G570" i="33"/>
  <c r="E450" i="2" s="1"/>
  <c r="J574" i="33"/>
  <c r="H454" i="2" s="1"/>
  <c r="K575" i="33"/>
  <c r="I455" i="2" s="1"/>
  <c r="K572" i="33"/>
  <c r="I452" i="2" s="1"/>
  <c r="N571" i="33"/>
  <c r="L451" i="2" s="1"/>
  <c r="O574" i="33"/>
  <c r="M454" i="2" s="1"/>
  <c r="P575" i="33"/>
  <c r="N455" i="2" s="1"/>
  <c r="Q571" i="33"/>
  <c r="O451" i="2" s="1"/>
  <c r="S570" i="33"/>
  <c r="Q450" i="2" s="1"/>
  <c r="G569" i="33"/>
  <c r="E572" i="33"/>
  <c r="F569" i="33"/>
  <c r="E574" i="33"/>
  <c r="F572" i="33"/>
  <c r="D452" i="2" s="1"/>
  <c r="N572" i="33"/>
  <c r="L452" i="2" s="1"/>
  <c r="O572" i="33"/>
  <c r="M452" i="2" s="1"/>
  <c r="P574" i="33"/>
  <c r="N454" i="2" s="1"/>
  <c r="Q572" i="33"/>
  <c r="O452" i="2" s="1"/>
  <c r="S569" i="33"/>
  <c r="T573" i="33"/>
  <c r="R453" i="2" s="1"/>
  <c r="G573" i="33"/>
  <c r="E453" i="2" s="1"/>
  <c r="H571" i="33"/>
  <c r="F451" i="2" s="1"/>
  <c r="F574" i="33"/>
  <c r="D454" i="2" s="1"/>
  <c r="E570" i="33"/>
  <c r="H570" i="33"/>
  <c r="F450" i="2" s="1"/>
  <c r="I570" i="33"/>
  <c r="G450" i="2" s="1"/>
  <c r="F570" i="33"/>
  <c r="D450" i="2" s="1"/>
  <c r="I574" i="33"/>
  <c r="G454" i="2" s="1"/>
  <c r="L570" i="33"/>
  <c r="J450" i="2" s="1"/>
  <c r="M570" i="33"/>
  <c r="K450" i="2" s="1"/>
  <c r="N575" i="33"/>
  <c r="L455" i="2" s="1"/>
  <c r="N574" i="33"/>
  <c r="L454" i="2" s="1"/>
  <c r="O575" i="33"/>
  <c r="M455" i="2" s="1"/>
  <c r="R574" i="33"/>
  <c r="P454" i="2" s="1"/>
  <c r="R569" i="33"/>
  <c r="R573" i="33"/>
  <c r="P453" i="2" s="1"/>
  <c r="S572" i="33"/>
  <c r="Q452" i="2" s="1"/>
  <c r="G572" i="33"/>
  <c r="E452" i="2" s="1"/>
  <c r="G575" i="33"/>
  <c r="E455" i="2" s="1"/>
  <c r="E569" i="33"/>
  <c r="F573" i="33"/>
  <c r="D453" i="2" s="1"/>
  <c r="F571" i="33"/>
  <c r="D451" i="2" s="1"/>
  <c r="E575" i="33"/>
  <c r="K570" i="33"/>
  <c r="I450" i="2" s="1"/>
  <c r="E573" i="33"/>
  <c r="L572" i="33"/>
  <c r="J452" i="2" s="1"/>
  <c r="L575" i="33"/>
  <c r="J455" i="2" s="1"/>
  <c r="M572" i="33"/>
  <c r="K452" i="2" s="1"/>
  <c r="M575" i="33"/>
  <c r="K455" i="2" s="1"/>
  <c r="O573" i="33"/>
  <c r="M453" i="2" s="1"/>
  <c r="P571" i="33"/>
  <c r="N451" i="2" s="1"/>
  <c r="R575" i="33"/>
  <c r="P455" i="2" s="1"/>
  <c r="R570" i="33"/>
  <c r="P450" i="2" s="1"/>
  <c r="Q575" i="33"/>
  <c r="O455" i="2" s="1"/>
  <c r="T569" i="33"/>
  <c r="T572" i="33"/>
  <c r="R452" i="2" s="1"/>
  <c r="AC161" i="1"/>
  <c r="U596" i="33"/>
  <c r="S478" i="2" s="1"/>
  <c r="AC159" i="1"/>
  <c r="U570" i="33"/>
  <c r="S450" i="2" s="1"/>
  <c r="U599" i="33"/>
  <c r="S481" i="2" s="1"/>
  <c r="U573" i="33"/>
  <c r="S453" i="2" s="1"/>
  <c r="U329" i="33"/>
  <c r="U400" i="33" s="1"/>
  <c r="U452" i="33"/>
  <c r="U451" i="33"/>
  <c r="U328" i="33"/>
  <c r="U399" i="33" s="1"/>
  <c r="U333" i="33"/>
  <c r="U404" i="33" s="1"/>
  <c r="U456" i="33"/>
  <c r="U453" i="33"/>
  <c r="U330" i="33"/>
  <c r="U401" i="33" s="1"/>
  <c r="U326" i="33"/>
  <c r="U397" i="33" s="1"/>
  <c r="U449" i="33"/>
  <c r="U571" i="33"/>
  <c r="S451" i="2" s="1"/>
  <c r="G595" i="33"/>
  <c r="E477" i="2" s="1"/>
  <c r="G597" i="33"/>
  <c r="E479" i="2" s="1"/>
  <c r="E595" i="33"/>
  <c r="J598" i="33"/>
  <c r="H480" i="2" s="1"/>
  <c r="J600" i="33"/>
  <c r="H482" i="2" s="1"/>
  <c r="H597" i="33"/>
  <c r="F479" i="2" s="1"/>
  <c r="E597" i="33"/>
  <c r="I596" i="33"/>
  <c r="G478" i="2" s="1"/>
  <c r="I598" i="33"/>
  <c r="G480" i="2" s="1"/>
  <c r="F599" i="33"/>
  <c r="D481" i="2" s="1"/>
  <c r="E598" i="33"/>
  <c r="L599" i="33"/>
  <c r="J481" i="2" s="1"/>
  <c r="L600" i="33"/>
  <c r="J482" i="2" s="1"/>
  <c r="M597" i="33"/>
  <c r="K479" i="2" s="1"/>
  <c r="N594" i="33"/>
  <c r="M594" i="33"/>
  <c r="O600" i="33"/>
  <c r="M482" i="2" s="1"/>
  <c r="O596" i="33"/>
  <c r="M478" i="2" s="1"/>
  <c r="P600" i="33"/>
  <c r="N482" i="2" s="1"/>
  <c r="P599" i="33"/>
  <c r="N481" i="2" s="1"/>
  <c r="Q596" i="33"/>
  <c r="O478" i="2" s="1"/>
  <c r="Q600" i="33"/>
  <c r="O482" i="2" s="1"/>
  <c r="R599" i="33"/>
  <c r="P481" i="2" s="1"/>
  <c r="Q595" i="33"/>
  <c r="O477" i="2" s="1"/>
  <c r="S596" i="33"/>
  <c r="Q478" i="2" s="1"/>
  <c r="T596" i="33"/>
  <c r="R478" i="2" s="1"/>
  <c r="T595" i="33"/>
  <c r="R477" i="2" s="1"/>
  <c r="H594" i="33"/>
  <c r="G599" i="33"/>
  <c r="E481" i="2" s="1"/>
  <c r="G600" i="33"/>
  <c r="E482" i="2" s="1"/>
  <c r="J595" i="33"/>
  <c r="H477" i="2" s="1"/>
  <c r="E594" i="33"/>
  <c r="J596" i="33"/>
  <c r="H478" i="2" s="1"/>
  <c r="G596" i="33"/>
  <c r="E478" i="2" s="1"/>
  <c r="E599" i="33"/>
  <c r="K600" i="33"/>
  <c r="I482" i="2" s="1"/>
  <c r="F600" i="33"/>
  <c r="D482" i="2" s="1"/>
  <c r="F594" i="33"/>
  <c r="I599" i="33"/>
  <c r="G481" i="2" s="1"/>
  <c r="I595" i="33"/>
  <c r="G477" i="2" s="1"/>
  <c r="L595" i="33"/>
  <c r="J477" i="2" s="1"/>
  <c r="L594" i="33"/>
  <c r="N595" i="33"/>
  <c r="L477" i="2" s="1"/>
  <c r="M596" i="33"/>
  <c r="K478" i="2" s="1"/>
  <c r="M600" i="33"/>
  <c r="K482" i="2" s="1"/>
  <c r="O598" i="33"/>
  <c r="M480" i="2" s="1"/>
  <c r="N596" i="33"/>
  <c r="L478" i="2" s="1"/>
  <c r="P596" i="33"/>
  <c r="N478" i="2" s="1"/>
  <c r="P598" i="33"/>
  <c r="N480" i="2" s="1"/>
  <c r="Q594" i="33"/>
  <c r="Q597" i="33"/>
  <c r="O479" i="2" s="1"/>
  <c r="S599" i="33"/>
  <c r="Q481" i="2" s="1"/>
  <c r="S600" i="33"/>
  <c r="Q482" i="2" s="1"/>
  <c r="T600" i="33"/>
  <c r="R482" i="2" s="1"/>
  <c r="T597" i="33"/>
  <c r="R479" i="2" s="1"/>
  <c r="G598" i="33"/>
  <c r="E480" i="2" s="1"/>
  <c r="G594" i="33"/>
  <c r="J599" i="33"/>
  <c r="H481" i="2" s="1"/>
  <c r="F597" i="33"/>
  <c r="D479" i="2" s="1"/>
  <c r="K599" i="33"/>
  <c r="I481" i="2" s="1"/>
  <c r="K596" i="33"/>
  <c r="I478" i="2" s="1"/>
  <c r="L598" i="33"/>
  <c r="J480" i="2" s="1"/>
  <c r="N598" i="33"/>
  <c r="L480" i="2" s="1"/>
  <c r="P594" i="33"/>
  <c r="R595" i="33"/>
  <c r="P477" i="2" s="1"/>
  <c r="S595" i="33"/>
  <c r="Q477" i="2" s="1"/>
  <c r="T594" i="33"/>
  <c r="R597" i="33"/>
  <c r="P479" i="2" s="1"/>
  <c r="H595" i="33"/>
  <c r="F477" i="2" s="1"/>
  <c r="H600" i="33"/>
  <c r="F482" i="2" s="1"/>
  <c r="H596" i="33"/>
  <c r="F478" i="2" s="1"/>
  <c r="J597" i="33"/>
  <c r="H479" i="2" s="1"/>
  <c r="J594" i="33"/>
  <c r="K597" i="33"/>
  <c r="I479" i="2" s="1"/>
  <c r="F595" i="33"/>
  <c r="D477" i="2" s="1"/>
  <c r="I597" i="33"/>
  <c r="G479" i="2" s="1"/>
  <c r="K594" i="33"/>
  <c r="K598" i="33"/>
  <c r="I480" i="2" s="1"/>
  <c r="I600" i="33"/>
  <c r="G482" i="2" s="1"/>
  <c r="L597" i="33"/>
  <c r="J479" i="2" s="1"/>
  <c r="N599" i="33"/>
  <c r="L481" i="2" s="1"/>
  <c r="M598" i="33"/>
  <c r="K480" i="2" s="1"/>
  <c r="N597" i="33"/>
  <c r="L479" i="2" s="1"/>
  <c r="O595" i="33"/>
  <c r="M477" i="2" s="1"/>
  <c r="O599" i="33"/>
  <c r="M481" i="2" s="1"/>
  <c r="O597" i="33"/>
  <c r="M479" i="2" s="1"/>
  <c r="Q599" i="33"/>
  <c r="O481" i="2" s="1"/>
  <c r="R594" i="33"/>
  <c r="R596" i="33"/>
  <c r="P478" i="2" s="1"/>
  <c r="Q598" i="33"/>
  <c r="O480" i="2" s="1"/>
  <c r="S597" i="33"/>
  <c r="Q479" i="2" s="1"/>
  <c r="S594" i="33"/>
  <c r="T599" i="33"/>
  <c r="R481" i="2" s="1"/>
  <c r="H598" i="33"/>
  <c r="F480" i="2" s="1"/>
  <c r="H599" i="33"/>
  <c r="F481" i="2" s="1"/>
  <c r="E596" i="33"/>
  <c r="F596" i="33"/>
  <c r="D478" i="2" s="1"/>
  <c r="F598" i="33"/>
  <c r="D480" i="2" s="1"/>
  <c r="I594" i="33"/>
  <c r="K595" i="33"/>
  <c r="I477" i="2" s="1"/>
  <c r="E600" i="33"/>
  <c r="L596" i="33"/>
  <c r="J478" i="2" s="1"/>
  <c r="M595" i="33"/>
  <c r="K477" i="2" s="1"/>
  <c r="M599" i="33"/>
  <c r="K481" i="2" s="1"/>
  <c r="N600" i="33"/>
  <c r="L482" i="2" s="1"/>
  <c r="O594" i="33"/>
  <c r="P597" i="33"/>
  <c r="N479" i="2" s="1"/>
  <c r="R600" i="33"/>
  <c r="P482" i="2" s="1"/>
  <c r="R598" i="33"/>
  <c r="P480" i="2" s="1"/>
  <c r="S598" i="33"/>
  <c r="Q480" i="2" s="1"/>
  <c r="T598" i="33"/>
  <c r="R480" i="2" s="1"/>
  <c r="P595" i="33"/>
  <c r="N477" i="2" s="1"/>
  <c r="U572" i="33"/>
  <c r="S452" i="2" s="1"/>
  <c r="U600" i="33"/>
  <c r="S482" i="2" s="1"/>
  <c r="U595" i="33"/>
  <c r="S477" i="2" s="1"/>
  <c r="I697" i="1"/>
  <c r="I705" i="1" s="1"/>
  <c r="I687" i="1"/>
  <c r="I703" i="1" s="1"/>
  <c r="Z195" i="1"/>
  <c r="Z203" i="1" s="1"/>
  <c r="I196" i="1"/>
  <c r="I204" i="1" s="1"/>
  <c r="E295" i="33" s="1"/>
  <c r="Z198" i="1"/>
  <c r="Z206" i="1" s="1"/>
  <c r="W196" i="1"/>
  <c r="W204" i="1" s="1"/>
  <c r="M195" i="1"/>
  <c r="M203" i="1" s="1"/>
  <c r="R195" i="1"/>
  <c r="R203" i="1" s="1"/>
  <c r="Z197" i="1"/>
  <c r="Z205" i="1" s="1"/>
  <c r="W199" i="1"/>
  <c r="W207" i="1" s="1"/>
  <c r="P200" i="1"/>
  <c r="P208" i="1" s="1"/>
  <c r="K299" i="33" s="1"/>
  <c r="K368" i="33" s="1"/>
  <c r="Q200" i="1"/>
  <c r="Q208" i="1" s="1"/>
  <c r="L299" i="33" s="1"/>
  <c r="L368" i="33" s="1"/>
  <c r="L193" i="1"/>
  <c r="L201" i="1" s="1"/>
  <c r="H292" i="33" s="1"/>
  <c r="H361" i="33" s="1"/>
  <c r="R196" i="1"/>
  <c r="R204" i="1" s="1"/>
  <c r="T200" i="1"/>
  <c r="T208" i="1" s="1"/>
  <c r="N299" i="33" s="1"/>
  <c r="N368" i="33" s="1"/>
  <c r="V200" i="1"/>
  <c r="V208" i="1" s="1"/>
  <c r="P299" i="33" s="1"/>
  <c r="P368" i="33" s="1"/>
  <c r="I194" i="1"/>
  <c r="I202" i="1" s="1"/>
  <c r="E293" i="33" s="1"/>
  <c r="E362" i="33" s="1"/>
  <c r="M196" i="1"/>
  <c r="M204" i="1" s="1"/>
  <c r="W194" i="1"/>
  <c r="W202" i="1" s="1"/>
  <c r="AA200" i="1"/>
  <c r="AA208" i="1" s="1"/>
  <c r="S299" i="33" s="1"/>
  <c r="S368" i="33" s="1"/>
  <c r="I197" i="1"/>
  <c r="I205" i="1" s="1"/>
  <c r="E296" i="33" s="1"/>
  <c r="E365" i="33" s="1"/>
  <c r="AB193" i="1"/>
  <c r="AB201" i="1" s="1"/>
  <c r="T292" i="33" s="1"/>
  <c r="O193" i="1"/>
  <c r="O201" i="1" s="1"/>
  <c r="J292" i="33" s="1"/>
  <c r="J361" i="33" s="1"/>
  <c r="N193" i="1"/>
  <c r="N201" i="1" s="1"/>
  <c r="I292" i="33" s="1"/>
  <c r="I361" i="33" s="1"/>
  <c r="W197" i="1"/>
  <c r="W205" i="1" s="1"/>
  <c r="W195" i="1"/>
  <c r="W203" i="1" s="1"/>
  <c r="U193" i="1"/>
  <c r="U201" i="1" s="1"/>
  <c r="O292" i="33" s="1"/>
  <c r="L200" i="1"/>
  <c r="L208" i="1" s="1"/>
  <c r="H299" i="33" s="1"/>
  <c r="H368" i="33" s="1"/>
  <c r="W198" i="1"/>
  <c r="W206" i="1" s="1"/>
  <c r="S193" i="1"/>
  <c r="S201" i="1" s="1"/>
  <c r="M292" i="33" s="1"/>
  <c r="X193" i="1"/>
  <c r="X201" i="1" s="1"/>
  <c r="Q292" i="33" s="1"/>
  <c r="Q361" i="33" s="1"/>
  <c r="R194" i="1"/>
  <c r="R202" i="1" s="1"/>
  <c r="Y193" i="1"/>
  <c r="Y201" i="1" s="1"/>
  <c r="R292" i="33" s="1"/>
  <c r="Z199" i="1"/>
  <c r="Z207" i="1" s="1"/>
  <c r="AB200" i="1"/>
  <c r="AB208" i="1" s="1"/>
  <c r="T299" i="33" s="1"/>
  <c r="T368" i="33" s="1"/>
  <c r="K1182" i="1"/>
  <c r="K4481" i="1"/>
  <c r="G775" i="33" s="1"/>
  <c r="I1226" i="1"/>
  <c r="I4490" i="1"/>
  <c r="E776" i="33" s="1"/>
  <c r="I647" i="1"/>
  <c r="I4404" i="1"/>
  <c r="I1030" i="1"/>
  <c r="I1055" i="1"/>
  <c r="J194" i="1"/>
  <c r="J202" i="1" s="1"/>
  <c r="F293" i="33" s="1"/>
  <c r="J4487" i="1"/>
  <c r="F781" i="33" s="1"/>
  <c r="J24" i="1"/>
  <c r="I1168" i="1"/>
  <c r="K1243" i="1"/>
  <c r="K1165" i="1"/>
  <c r="J198" i="1"/>
  <c r="J206" i="1" s="1"/>
  <c r="F297" i="33" s="1"/>
  <c r="F366" i="33" s="1"/>
  <c r="J193" i="1"/>
  <c r="J201" i="1" s="1"/>
  <c r="F292" i="33" s="1"/>
  <c r="J199" i="1"/>
  <c r="J207" i="1" s="1"/>
  <c r="F298" i="33" s="1"/>
  <c r="F367" i="33" s="1"/>
  <c r="J197" i="1"/>
  <c r="J205" i="1" s="1"/>
  <c r="F296" i="33" s="1"/>
  <c r="F365" i="33" s="1"/>
  <c r="J200" i="1"/>
  <c r="J208" i="1" s="1"/>
  <c r="F299" i="33" s="1"/>
  <c r="F368" i="33" s="1"/>
  <c r="O200" i="1"/>
  <c r="O208" i="1" s="1"/>
  <c r="J299" i="33" s="1"/>
  <c r="J368" i="33" s="1"/>
  <c r="N200" i="1"/>
  <c r="N208" i="1" s="1"/>
  <c r="I299" i="33" s="1"/>
  <c r="I368" i="33" s="1"/>
  <c r="U200" i="1"/>
  <c r="U208" i="1" s="1"/>
  <c r="O299" i="33" s="1"/>
  <c r="O368" i="33" s="1"/>
  <c r="I195" i="1"/>
  <c r="I203" i="1" s="1"/>
  <c r="E294" i="33" s="1"/>
  <c r="E363" i="33" s="1"/>
  <c r="R199" i="1"/>
  <c r="R207" i="1" s="1"/>
  <c r="S200" i="1"/>
  <c r="S208" i="1" s="1"/>
  <c r="M299" i="33" s="1"/>
  <c r="M368" i="33" s="1"/>
  <c r="Z194" i="1"/>
  <c r="Z202" i="1" s="1"/>
  <c r="X200" i="1"/>
  <c r="X208" i="1" s="1"/>
  <c r="Q299" i="33" s="1"/>
  <c r="Q368" i="33" s="1"/>
  <c r="K193" i="1"/>
  <c r="K201" i="1" s="1"/>
  <c r="G292" i="33" s="1"/>
  <c r="G361" i="33" s="1"/>
  <c r="I198" i="1"/>
  <c r="I206" i="1" s="1"/>
  <c r="E297" i="33" s="1"/>
  <c r="E366" i="33" s="1"/>
  <c r="Y200" i="1"/>
  <c r="Y208" i="1" s="1"/>
  <c r="R299" i="33" s="1"/>
  <c r="R368" i="33" s="1"/>
  <c r="Z196" i="1"/>
  <c r="Z204" i="1" s="1"/>
  <c r="AC193" i="1"/>
  <c r="AC201" i="1" s="1"/>
  <c r="U292" i="33" s="1"/>
  <c r="U361" i="33" s="1"/>
  <c r="I193" i="1"/>
  <c r="I201" i="1" s="1"/>
  <c r="E292" i="33" s="1"/>
  <c r="E361" i="33" s="1"/>
  <c r="I199" i="1"/>
  <c r="I207" i="1" s="1"/>
  <c r="E298" i="33" s="1"/>
  <c r="E367" i="33" s="1"/>
  <c r="R197" i="1"/>
  <c r="R205" i="1" s="1"/>
  <c r="P193" i="1"/>
  <c r="P201" i="1" s="1"/>
  <c r="K292" i="33" s="1"/>
  <c r="Q193" i="1"/>
  <c r="Q201" i="1" s="1"/>
  <c r="L292" i="33" s="1"/>
  <c r="L361" i="33" s="1"/>
  <c r="T193" i="1"/>
  <c r="T201" i="1" s="1"/>
  <c r="N292" i="33" s="1"/>
  <c r="V193" i="1"/>
  <c r="V201" i="1" s="1"/>
  <c r="P292" i="33" s="1"/>
  <c r="P361" i="33" s="1"/>
  <c r="K200" i="1"/>
  <c r="K208" i="1" s="1"/>
  <c r="G299" i="33" s="1"/>
  <c r="G368" i="33" s="1"/>
  <c r="R198" i="1"/>
  <c r="R206" i="1" s="1"/>
  <c r="AA193" i="1"/>
  <c r="AA201" i="1" s="1"/>
  <c r="S292" i="33" s="1"/>
  <c r="S361" i="33" s="1"/>
  <c r="AC200" i="1"/>
  <c r="AC208" i="1" s="1"/>
  <c r="U299" i="33" s="1"/>
  <c r="U368" i="33" s="1"/>
  <c r="N323" i="33" l="1"/>
  <c r="L320" i="2" s="1"/>
  <c r="AC1611" i="1"/>
  <c r="AA1609" i="1"/>
  <c r="Q1607" i="1"/>
  <c r="J1609" i="1"/>
  <c r="L1609" i="1"/>
  <c r="X1609" i="1"/>
  <c r="U1608" i="1"/>
  <c r="S1609" i="1"/>
  <c r="P1609" i="1"/>
  <c r="P1608" i="1"/>
  <c r="L1611" i="1"/>
  <c r="Y1606" i="1"/>
  <c r="P1607" i="1"/>
  <c r="AA1611" i="1"/>
  <c r="V1609" i="1"/>
  <c r="S1611" i="1"/>
  <c r="Q1606" i="1"/>
  <c r="J1611" i="1"/>
  <c r="O1607" i="1"/>
  <c r="K1610" i="1"/>
  <c r="AB1607" i="1"/>
  <c r="X1611" i="1"/>
  <c r="U1607" i="1"/>
  <c r="S1608" i="1"/>
  <c r="J1610" i="1"/>
  <c r="L1608" i="1"/>
  <c r="AC1607" i="1"/>
  <c r="Y1696" i="1"/>
  <c r="I1667" i="1"/>
  <c r="I1700" i="1"/>
  <c r="P1664" i="1"/>
  <c r="AA1664" i="1"/>
  <c r="O1701" i="1"/>
  <c r="P1697" i="1"/>
  <c r="AA1699" i="1"/>
  <c r="O1668" i="1"/>
  <c r="X1702" i="1"/>
  <c r="AC1609" i="1"/>
  <c r="AC1670" i="1"/>
  <c r="AB1696" i="1"/>
  <c r="K1699" i="1"/>
  <c r="P1010" i="1"/>
  <c r="Y1609" i="1"/>
  <c r="T1611" i="1"/>
  <c r="J1607" i="1"/>
  <c r="AB1610" i="1"/>
  <c r="Y1607" i="1"/>
  <c r="U1610" i="1"/>
  <c r="T1610" i="1"/>
  <c r="Y1608" i="1"/>
  <c r="P1610" i="1"/>
  <c r="K1609" i="1"/>
  <c r="AA1610" i="1"/>
  <c r="V1607" i="1"/>
  <c r="S1607" i="1"/>
  <c r="N1606" i="1"/>
  <c r="P1611" i="1"/>
  <c r="AA1607" i="1"/>
  <c r="X1607" i="1"/>
  <c r="U1611" i="1"/>
  <c r="Q1611" i="1"/>
  <c r="N1609" i="1"/>
  <c r="O1611" i="1"/>
  <c r="AC1610" i="1"/>
  <c r="L621" i="1"/>
  <c r="T1664" i="1"/>
  <c r="L1701" i="1"/>
  <c r="O1696" i="1"/>
  <c r="J1696" i="1"/>
  <c r="I1666" i="1"/>
  <c r="K1697" i="1"/>
  <c r="Y1665" i="1"/>
  <c r="J1702" i="1"/>
  <c r="J1697" i="1"/>
  <c r="AA1669" i="1"/>
  <c r="X1696" i="1"/>
  <c r="N1697" i="1"/>
  <c r="N1667" i="1"/>
  <c r="V1606" i="1"/>
  <c r="Y1611" i="1"/>
  <c r="S1610" i="1"/>
  <c r="P1606" i="1"/>
  <c r="U1606" i="1"/>
  <c r="Q1608" i="1"/>
  <c r="N1608" i="1"/>
  <c r="O1608" i="1"/>
  <c r="L1606" i="1"/>
  <c r="T1609" i="1"/>
  <c r="J1608" i="1"/>
  <c r="AB1608" i="1"/>
  <c r="X1608" i="1"/>
  <c r="T1607" i="1"/>
  <c r="T1606" i="1"/>
  <c r="N1610" i="1"/>
  <c r="O1606" i="1"/>
  <c r="X1606" i="1"/>
  <c r="V1610" i="1"/>
  <c r="Q1610" i="1"/>
  <c r="N1607" i="1"/>
  <c r="K1608" i="1"/>
  <c r="L1590" i="1"/>
  <c r="K1601" i="1"/>
  <c r="J1603" i="1"/>
  <c r="K622" i="1"/>
  <c r="K1698" i="1"/>
  <c r="L1670" i="1"/>
  <c r="V1696" i="1"/>
  <c r="J1700" i="1"/>
  <c r="I1670" i="1"/>
  <c r="T1668" i="1"/>
  <c r="P1669" i="1"/>
  <c r="I1701" i="1"/>
  <c r="N1696" i="1"/>
  <c r="U1696" i="1"/>
  <c r="AC1606" i="1"/>
  <c r="AB1609" i="1"/>
  <c r="V1608" i="1"/>
  <c r="S1606" i="1"/>
  <c r="L1610" i="1"/>
  <c r="AA1608" i="1"/>
  <c r="X1610" i="1"/>
  <c r="T1608" i="1"/>
  <c r="N1611" i="1"/>
  <c r="J1606" i="1"/>
  <c r="L1607" i="1"/>
  <c r="AA1606" i="1"/>
  <c r="Q1609" i="1"/>
  <c r="O1610" i="1"/>
  <c r="AB1611" i="1"/>
  <c r="U1609" i="1"/>
  <c r="K1607" i="1"/>
  <c r="K1611" i="1"/>
  <c r="AB1606" i="1"/>
  <c r="Y1610" i="1"/>
  <c r="V1611" i="1"/>
  <c r="O1609" i="1"/>
  <c r="K1606" i="1"/>
  <c r="L1602" i="1"/>
  <c r="T1011" i="1"/>
  <c r="I1697" i="1"/>
  <c r="K1670" i="1"/>
  <c r="J1699" i="1"/>
  <c r="T1667" i="1"/>
  <c r="K1701" i="1"/>
  <c r="Q1664" i="1"/>
  <c r="S1664" i="1"/>
  <c r="AC1608" i="1"/>
  <c r="X1701" i="1"/>
  <c r="AC1696" i="1"/>
  <c r="S1669" i="1"/>
  <c r="K1700" i="1"/>
  <c r="N320" i="33"/>
  <c r="L317" i="2" s="1"/>
  <c r="O319" i="33"/>
  <c r="M316" i="2" s="1"/>
  <c r="U316" i="1" s="1"/>
  <c r="N318" i="33"/>
  <c r="L315" i="2" s="1"/>
  <c r="G318" i="33"/>
  <c r="E315" i="2" s="1"/>
  <c r="H317" i="33"/>
  <c r="F314" i="2" s="1"/>
  <c r="I322" i="33"/>
  <c r="G319" i="2" s="1"/>
  <c r="S321" i="33"/>
  <c r="Q318" i="2" s="1"/>
  <c r="J321" i="33"/>
  <c r="H318" i="2" s="1"/>
  <c r="L317" i="33"/>
  <c r="J314" i="2" s="1"/>
  <c r="K319" i="33"/>
  <c r="I316" i="2" s="1"/>
  <c r="O321" i="33"/>
  <c r="M318" i="2" s="1"/>
  <c r="L318" i="33"/>
  <c r="J315" i="2" s="1"/>
  <c r="T318" i="33"/>
  <c r="R315" i="2" s="1"/>
  <c r="K323" i="33"/>
  <c r="I320" i="2" s="1"/>
  <c r="O320" i="33"/>
  <c r="M317" i="2" s="1"/>
  <c r="J317" i="33"/>
  <c r="H314" i="2" s="1"/>
  <c r="R319" i="33"/>
  <c r="P316" i="2" s="1"/>
  <c r="Y4412" i="1" s="1"/>
  <c r="R322" i="33"/>
  <c r="P319" i="2" s="1"/>
  <c r="S319" i="33"/>
  <c r="Q316" i="2" s="1"/>
  <c r="O322" i="33"/>
  <c r="M319" i="2" s="1"/>
  <c r="K317" i="33"/>
  <c r="I314" i="2" s="1"/>
  <c r="T320" i="33"/>
  <c r="R317" i="2" s="1"/>
  <c r="P319" i="33"/>
  <c r="N316" i="2" s="1"/>
  <c r="I321" i="33"/>
  <c r="G318" i="2" s="1"/>
  <c r="J322" i="33"/>
  <c r="H319" i="2" s="1"/>
  <c r="M322" i="33"/>
  <c r="K319" i="2" s="1"/>
  <c r="K318" i="33"/>
  <c r="I315" i="2" s="1"/>
  <c r="N317" i="33"/>
  <c r="L314" i="2" s="1"/>
  <c r="R323" i="33"/>
  <c r="P320" i="2" s="1"/>
  <c r="J319" i="33"/>
  <c r="H316" i="2" s="1"/>
  <c r="P322" i="33"/>
  <c r="N319" i="2" s="1"/>
  <c r="H320" i="33"/>
  <c r="F317" i="2" s="1"/>
  <c r="L320" i="33"/>
  <c r="J317" i="2" s="1"/>
  <c r="S320" i="33"/>
  <c r="Q317" i="2" s="1"/>
  <c r="R321" i="33"/>
  <c r="P318" i="2" s="1"/>
  <c r="M319" i="33"/>
  <c r="K316" i="2" s="1"/>
  <c r="H319" i="33"/>
  <c r="F316" i="2" s="1"/>
  <c r="H323" i="33"/>
  <c r="F320" i="2" s="1"/>
  <c r="Q322" i="33"/>
  <c r="O319" i="2" s="1"/>
  <c r="N319" i="33"/>
  <c r="L316" i="2" s="1"/>
  <c r="L319" i="33"/>
  <c r="J316" i="2" s="1"/>
  <c r="S318" i="33"/>
  <c r="Q315" i="2" s="1"/>
  <c r="N321" i="33"/>
  <c r="L318" i="2" s="1"/>
  <c r="F322" i="33"/>
  <c r="D319" i="2" s="1"/>
  <c r="H322" i="33"/>
  <c r="F319" i="2" s="1"/>
  <c r="I323" i="33"/>
  <c r="G320" i="2" s="1"/>
  <c r="U320" i="33"/>
  <c r="S317" i="2" s="1"/>
  <c r="I319" i="33"/>
  <c r="G316" i="2" s="1"/>
  <c r="O318" i="33"/>
  <c r="M315" i="2" s="1"/>
  <c r="U741" i="1" s="1"/>
  <c r="T323" i="33"/>
  <c r="R320" i="2" s="1"/>
  <c r="P323" i="33"/>
  <c r="N320" i="2" s="1"/>
  <c r="F317" i="33"/>
  <c r="D314" i="2" s="1"/>
  <c r="G323" i="33"/>
  <c r="E320" i="2" s="1"/>
  <c r="S323" i="33"/>
  <c r="Q320" i="2" s="1"/>
  <c r="P320" i="33"/>
  <c r="N317" i="2" s="1"/>
  <c r="M317" i="33"/>
  <c r="K314" i="2" s="1"/>
  <c r="H321" i="33"/>
  <c r="F318" i="2" s="1"/>
  <c r="T321" i="33"/>
  <c r="R318" i="2" s="1"/>
  <c r="R320" i="33"/>
  <c r="P317" i="2" s="1"/>
  <c r="G320" i="33"/>
  <c r="E317" i="2" s="1"/>
  <c r="F320" i="33"/>
  <c r="D317" i="2" s="1"/>
  <c r="R318" i="33"/>
  <c r="P315" i="2" s="1"/>
  <c r="F318" i="33"/>
  <c r="D315" i="2" s="1"/>
  <c r="K321" i="33"/>
  <c r="I318" i="2" s="1"/>
  <c r="Q317" i="33"/>
  <c r="O314" i="2" s="1"/>
  <c r="K320" i="33"/>
  <c r="I317" i="2" s="1"/>
  <c r="S317" i="33"/>
  <c r="Q314" i="2" s="1"/>
  <c r="T319" i="33"/>
  <c r="R316" i="2" s="1"/>
  <c r="M323" i="33"/>
  <c r="K320" i="2" s="1"/>
  <c r="Q318" i="33"/>
  <c r="O315" i="2" s="1"/>
  <c r="M321" i="33"/>
  <c r="K318" i="2" s="1"/>
  <c r="L323" i="33"/>
  <c r="J320" i="2" s="1"/>
  <c r="G317" i="33"/>
  <c r="E314" i="2" s="1"/>
  <c r="Q320" i="33"/>
  <c r="O317" i="2" s="1"/>
  <c r="O323" i="33"/>
  <c r="M320" i="2" s="1"/>
  <c r="I317" i="33"/>
  <c r="G314" i="2" s="1"/>
  <c r="U323" i="33"/>
  <c r="S320" i="2" s="1"/>
  <c r="M361" i="33"/>
  <c r="E364" i="33"/>
  <c r="R361" i="33"/>
  <c r="T361" i="33"/>
  <c r="N361" i="33"/>
  <c r="K361" i="33"/>
  <c r="F361" i="33"/>
  <c r="F362" i="33"/>
  <c r="O361" i="33"/>
  <c r="D386" i="33"/>
  <c r="T322" i="33"/>
  <c r="R319" i="2" s="1"/>
  <c r="J323" i="33"/>
  <c r="H320" i="2" s="1"/>
  <c r="L322" i="33"/>
  <c r="J319" i="2" s="1"/>
  <c r="M318" i="33"/>
  <c r="K315" i="2" s="1"/>
  <c r="P317" i="33"/>
  <c r="N314" i="2" s="1"/>
  <c r="Q323" i="33"/>
  <c r="O320" i="2" s="1"/>
  <c r="G322" i="33"/>
  <c r="E319" i="2" s="1"/>
  <c r="J320" i="33"/>
  <c r="H317" i="2" s="1"/>
  <c r="G319" i="33"/>
  <c r="E316" i="2" s="1"/>
  <c r="O317" i="33"/>
  <c r="R317" i="33"/>
  <c r="L321" i="33"/>
  <c r="J318" i="2" s="1"/>
  <c r="P321" i="33"/>
  <c r="N318" i="2" s="1"/>
  <c r="V4414" i="1" s="1"/>
  <c r="I318" i="33"/>
  <c r="G315" i="2" s="1"/>
  <c r="Q321" i="33"/>
  <c r="O318" i="2" s="1"/>
  <c r="G321" i="33"/>
  <c r="E318" i="2" s="1"/>
  <c r="F321" i="33"/>
  <c r="D318" i="2" s="1"/>
  <c r="S322" i="33"/>
  <c r="Q319" i="2" s="1"/>
  <c r="J318" i="33"/>
  <c r="H315" i="2" s="1"/>
  <c r="E319" i="33"/>
  <c r="C316" i="2" s="1"/>
  <c r="N322" i="33"/>
  <c r="L319" i="2" s="1"/>
  <c r="Q319" i="33"/>
  <c r="O316" i="2" s="1"/>
  <c r="H318" i="33"/>
  <c r="F315" i="2" s="1"/>
  <c r="I320" i="33"/>
  <c r="G317" i="2" s="1"/>
  <c r="M320" i="33"/>
  <c r="K317" i="2" s="1"/>
  <c r="S743" i="1" s="1"/>
  <c r="P318" i="33"/>
  <c r="N315" i="2" s="1"/>
  <c r="T317" i="33"/>
  <c r="R314" i="2" s="1"/>
  <c r="U318" i="33"/>
  <c r="S315" i="2" s="1"/>
  <c r="U380" i="33"/>
  <c r="U319" i="33"/>
  <c r="S316" i="2" s="1"/>
  <c r="U381" i="33"/>
  <c r="U317" i="33"/>
  <c r="S314" i="2" s="1"/>
  <c r="U379" i="33"/>
  <c r="U321" i="33"/>
  <c r="S318" i="2" s="1"/>
  <c r="U383" i="33"/>
  <c r="U322" i="33"/>
  <c r="S319" i="2" s="1"/>
  <c r="U384" i="33"/>
  <c r="J1009" i="1"/>
  <c r="K1010" i="1"/>
  <c r="L1009" i="1"/>
  <c r="L1011" i="1"/>
  <c r="J1008" i="1"/>
  <c r="J1010" i="1"/>
  <c r="K1009" i="1"/>
  <c r="K1006" i="1"/>
  <c r="K1011" i="1"/>
  <c r="K1007" i="1"/>
  <c r="L1007" i="1"/>
  <c r="X623" i="1"/>
  <c r="X1587" i="1"/>
  <c r="X1595" i="1"/>
  <c r="U621" i="1"/>
  <c r="U1593" i="1"/>
  <c r="U1585" i="1"/>
  <c r="T623" i="1"/>
  <c r="T1595" i="1"/>
  <c r="T1587" i="1"/>
  <c r="P620" i="1"/>
  <c r="P1584" i="1"/>
  <c r="P1592" i="1"/>
  <c r="AA623" i="1"/>
  <c r="AA1595" i="1"/>
  <c r="AA1587" i="1"/>
  <c r="Q619" i="1"/>
  <c r="Q1583" i="1"/>
  <c r="Q1591" i="1"/>
  <c r="N623" i="1"/>
  <c r="N1587" i="1"/>
  <c r="N1595" i="1"/>
  <c r="X621" i="1"/>
  <c r="X1593" i="1"/>
  <c r="X1585" i="1"/>
  <c r="S621" i="1"/>
  <c r="S1585" i="1"/>
  <c r="S1593" i="1"/>
  <c r="O618" i="1"/>
  <c r="O1582" i="1"/>
  <c r="O1590" i="1"/>
  <c r="AB620" i="1"/>
  <c r="AB1592" i="1"/>
  <c r="AB1584" i="1"/>
  <c r="Y623" i="1"/>
  <c r="Y1587" i="1"/>
  <c r="Y1595" i="1"/>
  <c r="S620" i="1"/>
  <c r="S1584" i="1"/>
  <c r="S1592" i="1"/>
  <c r="P618" i="1"/>
  <c r="P1582" i="1"/>
  <c r="P1590" i="1"/>
  <c r="AA620" i="1"/>
  <c r="AA1584" i="1"/>
  <c r="AA1592" i="1"/>
  <c r="U623" i="1"/>
  <c r="U1587" i="1"/>
  <c r="U1595" i="1"/>
  <c r="Q618" i="1"/>
  <c r="Q1590" i="1"/>
  <c r="Q1582" i="1"/>
  <c r="V622" i="1"/>
  <c r="V1594" i="1"/>
  <c r="V1586" i="1"/>
  <c r="U622" i="1"/>
  <c r="U1586" i="1"/>
  <c r="U1594" i="1"/>
  <c r="O622" i="1"/>
  <c r="O1594" i="1"/>
  <c r="O1586" i="1"/>
  <c r="AB622" i="1"/>
  <c r="AB1594" i="1"/>
  <c r="AB1586" i="1"/>
  <c r="Y619" i="1"/>
  <c r="Y1583" i="1"/>
  <c r="Y1591" i="1"/>
  <c r="S622" i="1"/>
  <c r="S1594" i="1"/>
  <c r="S1586" i="1"/>
  <c r="O620" i="1"/>
  <c r="O1584" i="1"/>
  <c r="O1592" i="1"/>
  <c r="L623" i="1"/>
  <c r="L1595" i="1"/>
  <c r="AA621" i="1"/>
  <c r="AA1593" i="1"/>
  <c r="AA1585" i="1"/>
  <c r="V618" i="1"/>
  <c r="V1582" i="1"/>
  <c r="V1590" i="1"/>
  <c r="S619" i="1"/>
  <c r="S1591" i="1"/>
  <c r="S1583" i="1"/>
  <c r="Q621" i="1"/>
  <c r="Q1593" i="1"/>
  <c r="Q1585" i="1"/>
  <c r="P621" i="1"/>
  <c r="P1593" i="1"/>
  <c r="P1585" i="1"/>
  <c r="AC623" i="1"/>
  <c r="AC1587" i="1"/>
  <c r="AC1595" i="1"/>
  <c r="V619" i="1"/>
  <c r="V1591" i="1"/>
  <c r="V1583" i="1"/>
  <c r="Q623" i="1"/>
  <c r="Q1587" i="1"/>
  <c r="Q1595" i="1"/>
  <c r="Y621" i="1"/>
  <c r="Y1593" i="1"/>
  <c r="Y1585" i="1"/>
  <c r="T622" i="1"/>
  <c r="T1594" i="1"/>
  <c r="T1586" i="1"/>
  <c r="N622" i="1"/>
  <c r="N1594" i="1"/>
  <c r="N1586" i="1"/>
  <c r="AB621" i="1"/>
  <c r="AB1593" i="1"/>
  <c r="AB1585" i="1"/>
  <c r="U620" i="1"/>
  <c r="U1584" i="1"/>
  <c r="U1592" i="1"/>
  <c r="AA618" i="1"/>
  <c r="AA1582" i="1"/>
  <c r="AA1590" i="1"/>
  <c r="T619" i="1"/>
  <c r="T1591" i="1"/>
  <c r="T1583" i="1"/>
  <c r="AA619" i="1"/>
  <c r="AA1591" i="1"/>
  <c r="AA1583" i="1"/>
  <c r="X618" i="1"/>
  <c r="X1590" i="1"/>
  <c r="X1582" i="1"/>
  <c r="U618" i="1"/>
  <c r="U1590" i="1"/>
  <c r="U1582" i="1"/>
  <c r="Q622" i="1"/>
  <c r="Q1586" i="1"/>
  <c r="Q1594" i="1"/>
  <c r="P622" i="1"/>
  <c r="P1594" i="1"/>
  <c r="P1586" i="1"/>
  <c r="AB618" i="1"/>
  <c r="AB1582" i="1"/>
  <c r="AB1590" i="1"/>
  <c r="Y620" i="1"/>
  <c r="Y1592" i="1"/>
  <c r="Y1584" i="1"/>
  <c r="V620" i="1"/>
  <c r="V1592" i="1"/>
  <c r="V1584" i="1"/>
  <c r="T621" i="1"/>
  <c r="T1585" i="1"/>
  <c r="T1593" i="1"/>
  <c r="N619" i="1"/>
  <c r="N1591" i="1"/>
  <c r="N1583" i="1"/>
  <c r="N621" i="1"/>
  <c r="N1593" i="1"/>
  <c r="N1585" i="1"/>
  <c r="L620" i="1"/>
  <c r="L1592" i="1"/>
  <c r="AC622" i="1"/>
  <c r="AC1586" i="1"/>
  <c r="AC1594" i="1"/>
  <c r="AC619" i="1"/>
  <c r="AC1583" i="1"/>
  <c r="AC1591" i="1"/>
  <c r="AC618" i="1"/>
  <c r="AC1582" i="1"/>
  <c r="AC1590" i="1"/>
  <c r="Q620" i="1"/>
  <c r="Q1592" i="1"/>
  <c r="Q1584" i="1"/>
  <c r="T620" i="1"/>
  <c r="T1584" i="1"/>
  <c r="T1592" i="1"/>
  <c r="X619" i="1"/>
  <c r="X1591" i="1"/>
  <c r="X1583" i="1"/>
  <c r="T618" i="1"/>
  <c r="T1582" i="1"/>
  <c r="T1590" i="1"/>
  <c r="O619" i="1"/>
  <c r="O1591" i="1"/>
  <c r="O1583" i="1"/>
  <c r="AB623" i="1"/>
  <c r="AB1595" i="1"/>
  <c r="AB1587" i="1"/>
  <c r="AC620" i="1"/>
  <c r="AC1584" i="1"/>
  <c r="AC1592" i="1"/>
  <c r="AC621" i="1"/>
  <c r="AC1585" i="1"/>
  <c r="AC1593" i="1"/>
  <c r="Y618" i="1"/>
  <c r="Y1590" i="1"/>
  <c r="Y1582" i="1"/>
  <c r="S623" i="1"/>
  <c r="S1595" i="1"/>
  <c r="S1587" i="1"/>
  <c r="Y622" i="1"/>
  <c r="Y1594" i="1"/>
  <c r="Y1586" i="1"/>
  <c r="S618" i="1"/>
  <c r="S1582" i="1"/>
  <c r="S1590" i="1"/>
  <c r="N618" i="1"/>
  <c r="N1590" i="1"/>
  <c r="N1582" i="1"/>
  <c r="L619" i="1"/>
  <c r="L1591" i="1"/>
  <c r="X620" i="1"/>
  <c r="X1592" i="1"/>
  <c r="X1584" i="1"/>
  <c r="V623" i="1"/>
  <c r="V1595" i="1"/>
  <c r="V1587" i="1"/>
  <c r="P623" i="1"/>
  <c r="P1595" i="1"/>
  <c r="P1587" i="1"/>
  <c r="AB619" i="1"/>
  <c r="AB1591" i="1"/>
  <c r="AB1583" i="1"/>
  <c r="V621" i="1"/>
  <c r="V1593" i="1"/>
  <c r="V1585" i="1"/>
  <c r="P619" i="1"/>
  <c r="P1591" i="1"/>
  <c r="P1583" i="1"/>
  <c r="N620" i="1"/>
  <c r="N1592" i="1"/>
  <c r="N1584" i="1"/>
  <c r="O623" i="1"/>
  <c r="O1587" i="1"/>
  <c r="O1595" i="1"/>
  <c r="AA622" i="1"/>
  <c r="AA1586" i="1"/>
  <c r="AA1594" i="1"/>
  <c r="X622" i="1"/>
  <c r="X1586" i="1"/>
  <c r="X1594" i="1"/>
  <c r="U619" i="1"/>
  <c r="U1583" i="1"/>
  <c r="U1591" i="1"/>
  <c r="O621" i="1"/>
  <c r="O1593" i="1"/>
  <c r="O1585" i="1"/>
  <c r="AA2070" i="1"/>
  <c r="Y2067" i="1"/>
  <c r="S2070" i="1"/>
  <c r="P2069" i="1"/>
  <c r="O2070" i="1"/>
  <c r="AA2066" i="1"/>
  <c r="Y2070" i="1"/>
  <c r="U2068" i="1"/>
  <c r="Q2066" i="1"/>
  <c r="N2068" i="1"/>
  <c r="O2066" i="1"/>
  <c r="L2071" i="1"/>
  <c r="AB2069" i="1"/>
  <c r="X2070" i="1"/>
  <c r="U2069" i="1"/>
  <c r="T2071" i="1"/>
  <c r="P2070" i="1"/>
  <c r="K2069" i="1"/>
  <c r="K2067" i="1"/>
  <c r="AC2065" i="1"/>
  <c r="T2066" i="1"/>
  <c r="L2066" i="1"/>
  <c r="V2067" i="1"/>
  <c r="Q2071" i="1"/>
  <c r="X2069" i="1"/>
  <c r="U2067" i="1"/>
  <c r="S2069" i="1"/>
  <c r="O2068" i="1"/>
  <c r="L2070" i="1"/>
  <c r="AC2067" i="1"/>
  <c r="AC2070" i="1"/>
  <c r="AA2067" i="1"/>
  <c r="X2071" i="1"/>
  <c r="U2070" i="1"/>
  <c r="Q2070" i="1"/>
  <c r="AB2068" i="1"/>
  <c r="X2067" i="1"/>
  <c r="V2068" i="1"/>
  <c r="S2067" i="1"/>
  <c r="P2068" i="1"/>
  <c r="AB2071" i="1"/>
  <c r="Y2069" i="1"/>
  <c r="V2071" i="1"/>
  <c r="N2070" i="1"/>
  <c r="N2066" i="1"/>
  <c r="O2071" i="1"/>
  <c r="L2068" i="1"/>
  <c r="AA2071" i="1"/>
  <c r="X2066" i="1"/>
  <c r="U2071" i="1"/>
  <c r="Q2067" i="1"/>
  <c r="K2071" i="1"/>
  <c r="AC2066" i="1"/>
  <c r="V2069" i="1"/>
  <c r="T2070" i="1"/>
  <c r="P2066" i="1"/>
  <c r="P2071" i="1"/>
  <c r="AC2071" i="1"/>
  <c r="AB2070" i="1"/>
  <c r="U2066" i="1"/>
  <c r="S2068" i="1"/>
  <c r="N2071" i="1"/>
  <c r="X2068" i="1"/>
  <c r="P2067" i="1"/>
  <c r="AA2069" i="1"/>
  <c r="AB2066" i="1"/>
  <c r="AC2069" i="1"/>
  <c r="V2070" i="1"/>
  <c r="T2067" i="1"/>
  <c r="Q2068" i="1"/>
  <c r="K2070" i="1"/>
  <c r="AA2068" i="1"/>
  <c r="Y2068" i="1"/>
  <c r="T2068" i="1"/>
  <c r="T2069" i="1"/>
  <c r="J2071" i="1"/>
  <c r="L2067" i="1"/>
  <c r="AB2067" i="1"/>
  <c r="Y2066" i="1"/>
  <c r="S2066" i="1"/>
  <c r="N2067" i="1"/>
  <c r="O2067" i="1"/>
  <c r="O2069" i="1"/>
  <c r="Y2071" i="1"/>
  <c r="V2066" i="1"/>
  <c r="S2071" i="1"/>
  <c r="Q2069" i="1"/>
  <c r="N2069" i="1"/>
  <c r="L2069" i="1"/>
  <c r="AC2068" i="1"/>
  <c r="O3351" i="1"/>
  <c r="O3348" i="1"/>
  <c r="I3346" i="1"/>
  <c r="Q3349" i="1"/>
  <c r="U3350" i="1"/>
  <c r="X3346" i="1"/>
  <c r="AA3352" i="1"/>
  <c r="AC3349" i="1"/>
  <c r="O3347" i="1"/>
  <c r="P3352" i="1"/>
  <c r="I3352" i="1"/>
  <c r="Q3350" i="1"/>
  <c r="U3351" i="1"/>
  <c r="X3348" i="1"/>
  <c r="AA3351" i="1"/>
  <c r="K3349" i="1"/>
  <c r="P3350" i="1"/>
  <c r="L3348" i="1"/>
  <c r="Q3351" i="1"/>
  <c r="T3347" i="1"/>
  <c r="V3351" i="1"/>
  <c r="Y3351" i="1"/>
  <c r="AC3350" i="1"/>
  <c r="P3347" i="1"/>
  <c r="U3347" i="1"/>
  <c r="N3352" i="1"/>
  <c r="V3349" i="1"/>
  <c r="X3350" i="1"/>
  <c r="S3349" i="1"/>
  <c r="T3352" i="1"/>
  <c r="U3352" i="1"/>
  <c r="I3350" i="1"/>
  <c r="X3351" i="1"/>
  <c r="I3349" i="1"/>
  <c r="Y3350" i="1"/>
  <c r="L3346" i="1"/>
  <c r="O3349" i="1"/>
  <c r="I3347" i="1"/>
  <c r="S3350" i="1"/>
  <c r="V3347" i="1"/>
  <c r="Y3347" i="1"/>
  <c r="AB3350" i="1"/>
  <c r="K3350" i="1"/>
  <c r="L3352" i="1"/>
  <c r="V3350" i="1"/>
  <c r="Y3349" i="1"/>
  <c r="AB3352" i="1"/>
  <c r="N3348" i="1"/>
  <c r="N3347" i="1"/>
  <c r="S3346" i="1"/>
  <c r="U3346" i="1"/>
  <c r="X3347" i="1"/>
  <c r="J3349" i="1"/>
  <c r="AA3350" i="1"/>
  <c r="J3347" i="1"/>
  <c r="N3349" i="1"/>
  <c r="K3347" i="1"/>
  <c r="P3351" i="1"/>
  <c r="N3346" i="1"/>
  <c r="S3347" i="1"/>
  <c r="U3348" i="1"/>
  <c r="X3352" i="1"/>
  <c r="AB3347" i="1"/>
  <c r="L3351" i="1"/>
  <c r="L3350" i="1"/>
  <c r="S3352" i="1"/>
  <c r="U3349" i="1"/>
  <c r="Y3352" i="1"/>
  <c r="AB3349" i="1"/>
  <c r="P3349" i="1"/>
  <c r="K3348" i="1"/>
  <c r="O3352" i="1"/>
  <c r="Q3346" i="1"/>
  <c r="T3349" i="1"/>
  <c r="X3349" i="1"/>
  <c r="AA3347" i="1"/>
  <c r="AC3351" i="1"/>
  <c r="AC3346" i="1"/>
  <c r="Y3346" i="1"/>
  <c r="AA3348" i="1"/>
  <c r="AB3346" i="1"/>
  <c r="N3351" i="1"/>
  <c r="J3350" i="1"/>
  <c r="T3351" i="1"/>
  <c r="V3348" i="1"/>
  <c r="AA3349" i="1"/>
  <c r="N3350" i="1"/>
  <c r="L3349" i="1"/>
  <c r="I3348" i="1"/>
  <c r="Q3348" i="1"/>
  <c r="T3348" i="1"/>
  <c r="V3352" i="1"/>
  <c r="AA3346" i="1"/>
  <c r="AC3348" i="1"/>
  <c r="K3352" i="1"/>
  <c r="K3351" i="1"/>
  <c r="J3351" i="1"/>
  <c r="L3347" i="1"/>
  <c r="S3351" i="1"/>
  <c r="V3346" i="1"/>
  <c r="Y3348" i="1"/>
  <c r="AB3348" i="1"/>
  <c r="S3348" i="1"/>
  <c r="O3350" i="1"/>
  <c r="T3350" i="1"/>
  <c r="Q3347" i="1"/>
  <c r="J3348" i="1"/>
  <c r="P3348" i="1"/>
  <c r="U285" i="1"/>
  <c r="U293" i="1" s="1"/>
  <c r="U841" i="1"/>
  <c r="T285" i="1"/>
  <c r="T293" i="1" s="1"/>
  <c r="AA1667" i="1"/>
  <c r="AA837" i="1"/>
  <c r="K1668" i="1"/>
  <c r="O1664" i="1"/>
  <c r="AB836" i="1"/>
  <c r="AC283" i="1"/>
  <c r="AC291" i="1" s="1"/>
  <c r="X840" i="1"/>
  <c r="H1030" i="1"/>
  <c r="H1055" i="1"/>
  <c r="P1696" i="1"/>
  <c r="J841" i="1"/>
  <c r="U1664" i="1"/>
  <c r="J837" i="1"/>
  <c r="J3352" i="1"/>
  <c r="AB283" i="1"/>
  <c r="AB291" i="1" s="1"/>
  <c r="Q836" i="1"/>
  <c r="V1664" i="1"/>
  <c r="O282" i="1"/>
  <c r="O290" i="1" s="1"/>
  <c r="T283" i="1"/>
  <c r="T291" i="1" s="1"/>
  <c r="Q280" i="1"/>
  <c r="Q288" i="1" s="1"/>
  <c r="O283" i="1"/>
  <c r="O291" i="1" s="1"/>
  <c r="S281" i="1"/>
  <c r="S289" i="1" s="1"/>
  <c r="P281" i="1"/>
  <c r="P289" i="1" s="1"/>
  <c r="T839" i="1"/>
  <c r="AB839" i="1"/>
  <c r="X1664" i="1"/>
  <c r="J281" i="1"/>
  <c r="J289" i="1" s="1"/>
  <c r="V280" i="1"/>
  <c r="V288" i="1" s="1"/>
  <c r="O839" i="1"/>
  <c r="P837" i="1"/>
  <c r="S837" i="1"/>
  <c r="Y280" i="1"/>
  <c r="Y288" i="1" s="1"/>
  <c r="S839" i="1"/>
  <c r="Y836" i="1"/>
  <c r="Y283" i="1"/>
  <c r="Y291" i="1" s="1"/>
  <c r="S283" i="1"/>
  <c r="S291" i="1" s="1"/>
  <c r="Y839" i="1"/>
  <c r="L839" i="1"/>
  <c r="K1667" i="1"/>
  <c r="K1707" i="1" s="1"/>
  <c r="G708" i="33" s="1"/>
  <c r="AB282" i="1"/>
  <c r="AB290" i="1" s="1"/>
  <c r="X284" i="1"/>
  <c r="X292" i="1" s="1"/>
  <c r="AA281" i="1"/>
  <c r="AA289" i="1" s="1"/>
  <c r="O838" i="1"/>
  <c r="V836" i="1"/>
  <c r="S841" i="1"/>
  <c r="Q1696" i="1"/>
  <c r="S282" i="1"/>
  <c r="S290" i="1" s="1"/>
  <c r="P280" i="1"/>
  <c r="P288" i="1" s="1"/>
  <c r="K284" i="1"/>
  <c r="K292" i="1" s="1"/>
  <c r="K1666" i="1"/>
  <c r="X283" i="1"/>
  <c r="X291" i="1" s="1"/>
  <c r="S838" i="1"/>
  <c r="T841" i="1"/>
  <c r="X839" i="1"/>
  <c r="J284" i="1"/>
  <c r="J292" i="1" s="1"/>
  <c r="J280" i="1"/>
  <c r="J288" i="1" s="1"/>
  <c r="K285" i="1"/>
  <c r="K293" i="1" s="1"/>
  <c r="AC839" i="1"/>
  <c r="N282" i="1"/>
  <c r="N290" i="1" s="1"/>
  <c r="J282" i="1"/>
  <c r="J290" i="1" s="1"/>
  <c r="K836" i="1"/>
  <c r="P840" i="1"/>
  <c r="N838" i="1"/>
  <c r="O1669" i="1"/>
  <c r="AA1696" i="1"/>
  <c r="K280" i="1"/>
  <c r="K288" i="1" s="1"/>
  <c r="I1669" i="1"/>
  <c r="Y281" i="1"/>
  <c r="Y289" i="1" s="1"/>
  <c r="P284" i="1"/>
  <c r="P292" i="1" s="1"/>
  <c r="AC1702" i="1"/>
  <c r="X1669" i="1"/>
  <c r="I1702" i="1"/>
  <c r="I1698" i="1"/>
  <c r="I1699" i="1"/>
  <c r="AA283" i="1"/>
  <c r="AA291" i="1" s="1"/>
  <c r="AB281" i="1"/>
  <c r="AB289" i="1" s="1"/>
  <c r="S284" i="1"/>
  <c r="S292" i="1" s="1"/>
  <c r="N285" i="1"/>
  <c r="N293" i="1" s="1"/>
  <c r="P836" i="1"/>
  <c r="J838" i="1"/>
  <c r="J836" i="1"/>
  <c r="U836" i="1"/>
  <c r="V838" i="1"/>
  <c r="K841" i="1"/>
  <c r="AC840" i="1"/>
  <c r="J840" i="1"/>
  <c r="S840" i="1"/>
  <c r="P841" i="1"/>
  <c r="AB837" i="1"/>
  <c r="P1665" i="1"/>
  <c r="N1699" i="1"/>
  <c r="Y1664" i="1"/>
  <c r="K1665" i="1"/>
  <c r="L1702" i="1"/>
  <c r="N1664" i="1"/>
  <c r="N1704" i="1" s="1"/>
  <c r="I705" i="33" s="1"/>
  <c r="V282" i="1"/>
  <c r="V290" i="1" s="1"/>
  <c r="AC284" i="1"/>
  <c r="AC292" i="1" s="1"/>
  <c r="L280" i="1"/>
  <c r="L288" i="1" s="1"/>
  <c r="U280" i="1"/>
  <c r="U288" i="1" s="1"/>
  <c r="N841" i="1"/>
  <c r="AA839" i="1"/>
  <c r="K840" i="1"/>
  <c r="L836" i="1"/>
  <c r="Y837" i="1"/>
  <c r="AA840" i="1"/>
  <c r="AA1701" i="1"/>
  <c r="AA1709" i="1" s="1"/>
  <c r="S710" i="33" s="1"/>
  <c r="J1665" i="1"/>
  <c r="I1665" i="1"/>
  <c r="J1667" i="1"/>
  <c r="I1668" i="1"/>
  <c r="Q283" i="1"/>
  <c r="Q291" i="1" s="1"/>
  <c r="U284" i="1"/>
  <c r="U292" i="1" s="1"/>
  <c r="T282" i="1"/>
  <c r="T290" i="1" s="1"/>
  <c r="X837" i="1"/>
  <c r="S1701" i="1"/>
  <c r="O285" i="1"/>
  <c r="O293" i="1" s="1"/>
  <c r="X281" i="1"/>
  <c r="X289" i="1" s="1"/>
  <c r="K281" i="1"/>
  <c r="K289" i="1" s="1"/>
  <c r="O836" i="1"/>
  <c r="U840" i="1"/>
  <c r="Q282" i="1"/>
  <c r="Q290" i="1" s="1"/>
  <c r="N1665" i="1"/>
  <c r="P285" i="1"/>
  <c r="P293" i="1" s="1"/>
  <c r="AA284" i="1"/>
  <c r="AA292" i="1" s="1"/>
  <c r="O280" i="1"/>
  <c r="O288" i="1" s="1"/>
  <c r="Q839" i="1"/>
  <c r="E703" i="33"/>
  <c r="C465" i="2" s="1"/>
  <c r="S1696" i="1"/>
  <c r="AB1664" i="1"/>
  <c r="T837" i="1"/>
  <c r="AC1698" i="1"/>
  <c r="AC1666" i="1"/>
  <c r="AC837" i="1"/>
  <c r="U1669" i="1"/>
  <c r="U1701" i="1"/>
  <c r="N1670" i="1"/>
  <c r="N1702" i="1"/>
  <c r="K1702" i="1"/>
  <c r="P839" i="1"/>
  <c r="F703" i="33"/>
  <c r="D465" i="2" s="1"/>
  <c r="S1697" i="1"/>
  <c r="S1665" i="1"/>
  <c r="AC281" i="1"/>
  <c r="AC289" i="1" s="1"/>
  <c r="O284" i="1"/>
  <c r="O292" i="1" s="1"/>
  <c r="K1696" i="1"/>
  <c r="K1664" i="1"/>
  <c r="J1670" i="1"/>
  <c r="J1668" i="1"/>
  <c r="U282" i="1"/>
  <c r="U290" i="1" s="1"/>
  <c r="S285" i="1"/>
  <c r="S293" i="1" s="1"/>
  <c r="Q284" i="1"/>
  <c r="Q292" i="1" s="1"/>
  <c r="K282" i="1"/>
  <c r="K290" i="1" s="1"/>
  <c r="Y284" i="1"/>
  <c r="Y292" i="1" s="1"/>
  <c r="K838" i="1"/>
  <c r="L837" i="1"/>
  <c r="V840" i="1"/>
  <c r="U838" i="1"/>
  <c r="Q841" i="1"/>
  <c r="K703" i="33"/>
  <c r="I465" i="2" s="1"/>
  <c r="O1700" i="1"/>
  <c r="Y1697" i="1"/>
  <c r="Y285" i="1"/>
  <c r="Y293" i="1" s="1"/>
  <c r="L283" i="1"/>
  <c r="L291" i="1" s="1"/>
  <c r="P283" i="1"/>
  <c r="P291" i="1" s="1"/>
  <c r="T284" i="1"/>
  <c r="T292" i="1" s="1"/>
  <c r="Q840" i="1"/>
  <c r="T836" i="1"/>
  <c r="V284" i="1"/>
  <c r="V292" i="1" s="1"/>
  <c r="L840" i="1"/>
  <c r="Y841" i="1"/>
  <c r="D700" i="33"/>
  <c r="B462" i="2" s="1"/>
  <c r="L281" i="1"/>
  <c r="L289" i="1" s="1"/>
  <c r="L284" i="1"/>
  <c r="L292" i="1" s="1"/>
  <c r="T280" i="1"/>
  <c r="T288" i="1" s="1"/>
  <c r="AB838" i="1"/>
  <c r="Y840" i="1"/>
  <c r="X1670" i="1"/>
  <c r="U1697" i="1"/>
  <c r="U1665" i="1"/>
  <c r="L1696" i="1"/>
  <c r="L1664" i="1"/>
  <c r="AA282" i="1"/>
  <c r="AA290" i="1" s="1"/>
  <c r="N840" i="1"/>
  <c r="V837" i="1"/>
  <c r="AA838" i="1"/>
  <c r="N703" i="33"/>
  <c r="L465" i="2" s="1"/>
  <c r="R703" i="33"/>
  <c r="P465" i="2" s="1"/>
  <c r="T1700" i="1"/>
  <c r="Q1666" i="1"/>
  <c r="Q1698" i="1"/>
  <c r="U1702" i="1"/>
  <c r="U1670" i="1"/>
  <c r="Q1669" i="1"/>
  <c r="Q1701" i="1"/>
  <c r="AC1699" i="1"/>
  <c r="AC1667" i="1"/>
  <c r="V1697" i="1"/>
  <c r="V1665" i="1"/>
  <c r="P1700" i="1"/>
  <c r="P1668" i="1"/>
  <c r="AB1670" i="1"/>
  <c r="AB1702" i="1"/>
  <c r="P1666" i="1"/>
  <c r="P1698" i="1"/>
  <c r="AC1669" i="1"/>
  <c r="AC1701" i="1"/>
  <c r="Q1699" i="1"/>
  <c r="Q1667" i="1"/>
  <c r="N1701" i="1"/>
  <c r="N1669" i="1"/>
  <c r="AC1700" i="1"/>
  <c r="AC1668" i="1"/>
  <c r="Y1666" i="1"/>
  <c r="Y1698" i="1"/>
  <c r="O1697" i="1"/>
  <c r="O1665" i="1"/>
  <c r="Y1667" i="1"/>
  <c r="Y1699" i="1"/>
  <c r="O1670" i="1"/>
  <c r="O1702" i="1"/>
  <c r="K1669" i="1"/>
  <c r="V281" i="1"/>
  <c r="V289" i="1" s="1"/>
  <c r="N284" i="1"/>
  <c r="N292" i="1" s="1"/>
  <c r="J839" i="1"/>
  <c r="Q3352" i="1"/>
  <c r="J703" i="33"/>
  <c r="H465" i="2" s="1"/>
  <c r="G703" i="33"/>
  <c r="E465" i="2" s="1"/>
  <c r="U703" i="33"/>
  <c r="S465" i="2" s="1"/>
  <c r="P1701" i="1"/>
  <c r="Y1702" i="1"/>
  <c r="Y1670" i="1"/>
  <c r="X1700" i="1"/>
  <c r="X1668" i="1"/>
  <c r="U1699" i="1"/>
  <c r="U1667" i="1"/>
  <c r="J1669" i="1"/>
  <c r="J1701" i="1"/>
  <c r="V1702" i="1"/>
  <c r="V1670" i="1"/>
  <c r="V1700" i="1"/>
  <c r="V1668" i="1"/>
  <c r="J1664" i="1"/>
  <c r="J1704" i="1" s="1"/>
  <c r="F705" i="33" s="1"/>
  <c r="T1696" i="1"/>
  <c r="Q281" i="1"/>
  <c r="Q289" i="1" s="1"/>
  <c r="J283" i="1"/>
  <c r="J291" i="1" s="1"/>
  <c r="T840" i="1"/>
  <c r="Q285" i="1"/>
  <c r="Q293" i="1" s="1"/>
  <c r="P703" i="33"/>
  <c r="N465" i="2" s="1"/>
  <c r="T1699" i="1"/>
  <c r="O1699" i="1"/>
  <c r="O1667" i="1"/>
  <c r="X1665" i="1"/>
  <c r="X1697" i="1"/>
  <c r="T1698" i="1"/>
  <c r="S1700" i="1"/>
  <c r="S1668" i="1"/>
  <c r="L1698" i="1"/>
  <c r="L1666" i="1"/>
  <c r="L1667" i="1"/>
  <c r="L1699" i="1"/>
  <c r="AA1697" i="1"/>
  <c r="AA1665" i="1"/>
  <c r="AA1670" i="1"/>
  <c r="AA1702" i="1"/>
  <c r="V1669" i="1"/>
  <c r="V1701" i="1"/>
  <c r="X1699" i="1"/>
  <c r="X1667" i="1"/>
  <c r="N1700" i="1"/>
  <c r="N1668" i="1"/>
  <c r="V1699" i="1"/>
  <c r="V1667" i="1"/>
  <c r="S1670" i="1"/>
  <c r="S1702" i="1"/>
  <c r="L1665" i="1"/>
  <c r="L1697" i="1"/>
  <c r="L1669" i="1"/>
  <c r="AC1664" i="1"/>
  <c r="N281" i="1"/>
  <c r="N289" i="1" s="1"/>
  <c r="AB1667" i="1"/>
  <c r="AB1699" i="1"/>
  <c r="AA1668" i="1"/>
  <c r="AA1700" i="1"/>
  <c r="Q1697" i="1"/>
  <c r="Q1665" i="1"/>
  <c r="Y1701" i="1"/>
  <c r="Y1669" i="1"/>
  <c r="L1700" i="1"/>
  <c r="L1668" i="1"/>
  <c r="T1701" i="1"/>
  <c r="T1669" i="1"/>
  <c r="P1670" i="1"/>
  <c r="P1702" i="1"/>
  <c r="Y1668" i="1"/>
  <c r="Y1700" i="1"/>
  <c r="AC838" i="1"/>
  <c r="AB3351" i="1"/>
  <c r="Q703" i="33"/>
  <c r="O465" i="2" s="1"/>
  <c r="S703" i="33"/>
  <c r="Q465" i="2" s="1"/>
  <c r="T1702" i="1"/>
  <c r="T1670" i="1"/>
  <c r="H703" i="33"/>
  <c r="F465" i="2" s="1"/>
  <c r="P1699" i="1"/>
  <c r="P1667" i="1"/>
  <c r="G460" i="2"/>
  <c r="O1698" i="1" s="1"/>
  <c r="I703" i="33"/>
  <c r="G465" i="2" s="1"/>
  <c r="R459" i="2"/>
  <c r="AC1665" i="1" s="1"/>
  <c r="T703" i="33"/>
  <c r="R465" i="2" s="1"/>
  <c r="T1697" i="1"/>
  <c r="T1665" i="1"/>
  <c r="Q1700" i="1"/>
  <c r="Q1668" i="1"/>
  <c r="AA1698" i="1"/>
  <c r="AA1666" i="1"/>
  <c r="D696" i="33"/>
  <c r="B458" i="2" s="1"/>
  <c r="C458" i="2"/>
  <c r="K460" i="2"/>
  <c r="T1666" i="1" s="1"/>
  <c r="M703" i="33"/>
  <c r="K465" i="2" s="1"/>
  <c r="X1698" i="1"/>
  <c r="X1666" i="1"/>
  <c r="S1707" i="1"/>
  <c r="M708" i="33" s="1"/>
  <c r="U281" i="1"/>
  <c r="U289" i="1" s="1"/>
  <c r="U837" i="1"/>
  <c r="D701" i="33"/>
  <c r="B463" i="2" s="1"/>
  <c r="D698" i="33"/>
  <c r="B460" i="2" s="1"/>
  <c r="D697" i="33"/>
  <c r="B459" i="2" s="1"/>
  <c r="D699" i="33"/>
  <c r="B461" i="2" s="1"/>
  <c r="D702" i="33"/>
  <c r="B464" i="2" s="1"/>
  <c r="L703" i="33"/>
  <c r="J465" i="2" s="1"/>
  <c r="AB1666" i="1"/>
  <c r="AB1698" i="1"/>
  <c r="J1698" i="1"/>
  <c r="J1666" i="1"/>
  <c r="AB1701" i="1"/>
  <c r="AB1669" i="1"/>
  <c r="M460" i="2"/>
  <c r="V1666" i="1" s="1"/>
  <c r="O703" i="33"/>
  <c r="M465" i="2" s="1"/>
  <c r="Q1702" i="1"/>
  <c r="Q1670" i="1"/>
  <c r="U1700" i="1"/>
  <c r="U1668" i="1"/>
  <c r="AB1700" i="1"/>
  <c r="AB1668" i="1"/>
  <c r="V285" i="1"/>
  <c r="V293" i="1" s="1"/>
  <c r="AB284" i="1"/>
  <c r="AB292" i="1" s="1"/>
  <c r="AB280" i="1"/>
  <c r="AB288" i="1" s="1"/>
  <c r="N280" i="1"/>
  <c r="N288" i="1" s="1"/>
  <c r="N837" i="1"/>
  <c r="S836" i="1"/>
  <c r="N836" i="1"/>
  <c r="AB840" i="1"/>
  <c r="N283" i="1"/>
  <c r="N291" i="1" s="1"/>
  <c r="S280" i="1"/>
  <c r="S288" i="1" s="1"/>
  <c r="X841" i="1"/>
  <c r="X836" i="1"/>
  <c r="N839" i="1"/>
  <c r="L838" i="1"/>
  <c r="Q837" i="1"/>
  <c r="AC282" i="1"/>
  <c r="AC290" i="1" s="1"/>
  <c r="X285" i="1"/>
  <c r="X293" i="1" s="1"/>
  <c r="T281" i="1"/>
  <c r="T289" i="1" s="1"/>
  <c r="L282" i="1"/>
  <c r="L290" i="1" s="1"/>
  <c r="X280" i="1"/>
  <c r="X288" i="1" s="1"/>
  <c r="V841" i="1"/>
  <c r="P282" i="1"/>
  <c r="P290" i="1" s="1"/>
  <c r="AA280" i="1"/>
  <c r="AA288" i="1" s="1"/>
  <c r="P838" i="1"/>
  <c r="O840" i="1"/>
  <c r="O837" i="1"/>
  <c r="Q838" i="1"/>
  <c r="U839" i="1"/>
  <c r="K837" i="1"/>
  <c r="O841" i="1"/>
  <c r="T838" i="1"/>
  <c r="X838" i="1"/>
  <c r="V839" i="1"/>
  <c r="Y838" i="1"/>
  <c r="O601" i="33"/>
  <c r="M483" i="2" s="1"/>
  <c r="M476" i="2"/>
  <c r="E476" i="2"/>
  <c r="G601" i="33"/>
  <c r="E483" i="2" s="1"/>
  <c r="D595" i="33"/>
  <c r="B477" i="2" s="1"/>
  <c r="C477" i="2"/>
  <c r="R449" i="2"/>
  <c r="T576" i="33"/>
  <c r="R456" i="2" s="1"/>
  <c r="V1599" i="1"/>
  <c r="Q1603" i="1"/>
  <c r="D575" i="33"/>
  <c r="B455" i="2" s="1"/>
  <c r="C455" i="2"/>
  <c r="Y1601" i="1"/>
  <c r="T1602" i="1"/>
  <c r="N1602" i="1"/>
  <c r="C450" i="2"/>
  <c r="D570" i="33"/>
  <c r="B450" i="2" s="1"/>
  <c r="AB1601" i="1"/>
  <c r="U1600" i="1"/>
  <c r="F576" i="33"/>
  <c r="D456" i="2" s="1"/>
  <c r="D449" i="2"/>
  <c r="AA1598" i="1"/>
  <c r="T1599" i="1"/>
  <c r="K1598" i="1"/>
  <c r="AA1599" i="1"/>
  <c r="X1598" i="1"/>
  <c r="U1598" i="1"/>
  <c r="Q1602" i="1"/>
  <c r="P1602" i="1"/>
  <c r="H576" i="33"/>
  <c r="F456" i="2" s="1"/>
  <c r="F449" i="2"/>
  <c r="AB1598" i="1"/>
  <c r="Y1600" i="1"/>
  <c r="V1600" i="1"/>
  <c r="T1601" i="1"/>
  <c r="N1599" i="1"/>
  <c r="N1601" i="1"/>
  <c r="L1600" i="1"/>
  <c r="S476" i="2"/>
  <c r="U601" i="33"/>
  <c r="S483" i="2" s="1"/>
  <c r="D331" i="33"/>
  <c r="D402" i="33" s="1"/>
  <c r="AC1600" i="1"/>
  <c r="D600" i="33"/>
  <c r="B482" i="2" s="1"/>
  <c r="C482" i="2"/>
  <c r="I476" i="2"/>
  <c r="K601" i="33"/>
  <c r="I483" i="2" s="1"/>
  <c r="J601" i="33"/>
  <c r="H483" i="2" s="1"/>
  <c r="H476" i="2"/>
  <c r="P601" i="33"/>
  <c r="N483" i="2" s="1"/>
  <c r="N476" i="2"/>
  <c r="E601" i="33"/>
  <c r="C476" i="2"/>
  <c r="D594" i="33"/>
  <c r="B476" i="2" s="1"/>
  <c r="AC3347" i="1"/>
  <c r="AC280" i="1"/>
  <c r="AC288" i="1" s="1"/>
  <c r="AC1598" i="1"/>
  <c r="X1603" i="1"/>
  <c r="U1601" i="1"/>
  <c r="Q1600" i="1"/>
  <c r="J1599" i="1"/>
  <c r="K1603" i="1"/>
  <c r="R576" i="33"/>
  <c r="P456" i="2" s="1"/>
  <c r="P449" i="2"/>
  <c r="T1603" i="1"/>
  <c r="J1602" i="1"/>
  <c r="S576" i="33"/>
  <c r="Q456" i="2" s="1"/>
  <c r="Q449" i="2"/>
  <c r="T1600" i="1"/>
  <c r="C452" i="2"/>
  <c r="D572" i="33"/>
  <c r="B452" i="2" s="1"/>
  <c r="X1599" i="1"/>
  <c r="P1600" i="1"/>
  <c r="K1599" i="1"/>
  <c r="AA1603" i="1"/>
  <c r="P576" i="33"/>
  <c r="N456" i="2" s="1"/>
  <c r="N449" i="2"/>
  <c r="T1598" i="1"/>
  <c r="Q1599" i="1"/>
  <c r="N1603" i="1"/>
  <c r="O1599" i="1"/>
  <c r="AB1603" i="1"/>
  <c r="X1601" i="1"/>
  <c r="O576" i="33"/>
  <c r="M456" i="2" s="1"/>
  <c r="M449" i="2"/>
  <c r="S1601" i="1"/>
  <c r="G449" i="2"/>
  <c r="I576" i="33"/>
  <c r="G456" i="2" s="1"/>
  <c r="O1598" i="1"/>
  <c r="U576" i="33"/>
  <c r="S456" i="2" s="1"/>
  <c r="S449" i="2"/>
  <c r="P4415" i="1"/>
  <c r="P745" i="1"/>
  <c r="P319" i="1"/>
  <c r="AC1602" i="1"/>
  <c r="L285" i="1"/>
  <c r="L293" i="1" s="1"/>
  <c r="V283" i="1"/>
  <c r="V291" i="1" s="1"/>
  <c r="O281" i="1"/>
  <c r="O289" i="1" s="1"/>
  <c r="AA285" i="1"/>
  <c r="AA293" i="1" s="1"/>
  <c r="AA841" i="1"/>
  <c r="AA836" i="1"/>
  <c r="K839" i="1"/>
  <c r="L841" i="1"/>
  <c r="AB841" i="1"/>
  <c r="AC836" i="1"/>
  <c r="D596" i="33"/>
  <c r="B478" i="2" s="1"/>
  <c r="C478" i="2"/>
  <c r="S601" i="33"/>
  <c r="Q483" i="2" s="1"/>
  <c r="Q476" i="2"/>
  <c r="R601" i="33"/>
  <c r="P483" i="2" s="1"/>
  <c r="P476" i="2"/>
  <c r="T601" i="33"/>
  <c r="R483" i="2" s="1"/>
  <c r="R476" i="2"/>
  <c r="D599" i="33"/>
  <c r="B481" i="2" s="1"/>
  <c r="C481" i="2"/>
  <c r="H601" i="33"/>
  <c r="F483" i="2" s="1"/>
  <c r="F476" i="2"/>
  <c r="M601" i="33"/>
  <c r="K483" i="2" s="1"/>
  <c r="K476" i="2"/>
  <c r="AC1599" i="1"/>
  <c r="AC1601" i="1"/>
  <c r="Y1598" i="1"/>
  <c r="S1603" i="1"/>
  <c r="C453" i="2"/>
  <c r="D573" i="33"/>
  <c r="B453" i="2" s="1"/>
  <c r="J1601" i="1"/>
  <c r="K1600" i="1"/>
  <c r="Y1602" i="1"/>
  <c r="S1598" i="1"/>
  <c r="N1598" i="1"/>
  <c r="L1599" i="1"/>
  <c r="X1600" i="1"/>
  <c r="J1600" i="1"/>
  <c r="V1603" i="1"/>
  <c r="P1603" i="1"/>
  <c r="AB1599" i="1"/>
  <c r="O449" i="2"/>
  <c r="Q576" i="33"/>
  <c r="O456" i="2" s="1"/>
  <c r="V1601" i="1"/>
  <c r="K449" i="2"/>
  <c r="M576" i="33"/>
  <c r="K456" i="2" s="1"/>
  <c r="P1599" i="1"/>
  <c r="N1600" i="1"/>
  <c r="O1603" i="1"/>
  <c r="AA1602" i="1"/>
  <c r="X1602" i="1"/>
  <c r="U1599" i="1"/>
  <c r="L576" i="33"/>
  <c r="J456" i="2" s="1"/>
  <c r="J449" i="2"/>
  <c r="K576" i="33"/>
  <c r="I456" i="2" s="1"/>
  <c r="I449" i="2"/>
  <c r="O1601" i="1"/>
  <c r="L1601" i="1"/>
  <c r="T315" i="1"/>
  <c r="D330" i="33"/>
  <c r="D401" i="33" s="1"/>
  <c r="AC1603" i="1"/>
  <c r="J1598" i="1"/>
  <c r="X282" i="1"/>
  <c r="X290" i="1" s="1"/>
  <c r="U283" i="1"/>
  <c r="U291" i="1" s="1"/>
  <c r="AB285" i="1"/>
  <c r="AB293" i="1" s="1"/>
  <c r="Y282" i="1"/>
  <c r="Y290" i="1" s="1"/>
  <c r="K283" i="1"/>
  <c r="K291" i="1" s="1"/>
  <c r="G476" i="2"/>
  <c r="I601" i="33"/>
  <c r="G483" i="2" s="1"/>
  <c r="O476" i="2"/>
  <c r="Q601" i="33"/>
  <c r="O483" i="2" s="1"/>
  <c r="J476" i="2"/>
  <c r="L601" i="33"/>
  <c r="J483" i="2" s="1"/>
  <c r="D476" i="2"/>
  <c r="F601" i="33"/>
  <c r="D483" i="2" s="1"/>
  <c r="N601" i="33"/>
  <c r="L483" i="2" s="1"/>
  <c r="L476" i="2"/>
  <c r="C480" i="2"/>
  <c r="D598" i="33"/>
  <c r="B480" i="2" s="1"/>
  <c r="D597" i="33"/>
  <c r="B479" i="2" s="1"/>
  <c r="C479" i="2"/>
  <c r="AB1600" i="1"/>
  <c r="Y1603" i="1"/>
  <c r="S1600" i="1"/>
  <c r="P1598" i="1"/>
  <c r="E576" i="33"/>
  <c r="D569" i="33"/>
  <c r="B449" i="2" s="1"/>
  <c r="C449" i="2"/>
  <c r="AA1600" i="1"/>
  <c r="U1603" i="1"/>
  <c r="Q1598" i="1"/>
  <c r="L1598" i="1"/>
  <c r="V1602" i="1"/>
  <c r="C454" i="2"/>
  <c r="D574" i="33"/>
  <c r="B454" i="2" s="1"/>
  <c r="E449" i="2"/>
  <c r="G576" i="33"/>
  <c r="E456" i="2" s="1"/>
  <c r="U1602" i="1"/>
  <c r="O1602" i="1"/>
  <c r="AB1602" i="1"/>
  <c r="Y1599" i="1"/>
  <c r="N576" i="33"/>
  <c r="L456" i="2" s="1"/>
  <c r="L449" i="2"/>
  <c r="S1602" i="1"/>
  <c r="D571" i="33"/>
  <c r="B451" i="2" s="1"/>
  <c r="C451" i="2"/>
  <c r="O1600" i="1"/>
  <c r="L1603" i="1"/>
  <c r="AA1601" i="1"/>
  <c r="V1598" i="1"/>
  <c r="S1599" i="1"/>
  <c r="Q1601" i="1"/>
  <c r="P1601" i="1"/>
  <c r="J576" i="33"/>
  <c r="H456" i="2" s="1"/>
  <c r="H449" i="2"/>
  <c r="K1602" i="1"/>
  <c r="O3346" i="1"/>
  <c r="H687" i="1"/>
  <c r="H703" i="1" s="1"/>
  <c r="H697" i="1"/>
  <c r="H705" i="1" s="1"/>
  <c r="O279" i="1"/>
  <c r="O287" i="1" s="1"/>
  <c r="Q835" i="1"/>
  <c r="Y835" i="1"/>
  <c r="O835" i="1"/>
  <c r="AB835" i="1"/>
  <c r="I838" i="1"/>
  <c r="S835" i="1"/>
  <c r="V835" i="1"/>
  <c r="N835" i="1"/>
  <c r="X835" i="1"/>
  <c r="I837" i="1"/>
  <c r="AC279" i="1"/>
  <c r="AC287" i="1" s="1"/>
  <c r="AC835" i="1"/>
  <c r="U835" i="1"/>
  <c r="I279" i="1"/>
  <c r="I287" i="1" s="1"/>
  <c r="I835" i="1"/>
  <c r="L835" i="1"/>
  <c r="I280" i="1"/>
  <c r="I288" i="1" s="1"/>
  <c r="I836" i="1"/>
  <c r="I839" i="1"/>
  <c r="I841" i="1"/>
  <c r="AA835" i="1"/>
  <c r="AA279" i="1"/>
  <c r="AA287" i="1" s="1"/>
  <c r="S279" i="1"/>
  <c r="S287" i="1" s="1"/>
  <c r="I281" i="1"/>
  <c r="I289" i="1" s="1"/>
  <c r="U279" i="1"/>
  <c r="U287" i="1" s="1"/>
  <c r="I285" i="1"/>
  <c r="I293" i="1" s="1"/>
  <c r="I283" i="1"/>
  <c r="I291" i="1" s="1"/>
  <c r="X279" i="1"/>
  <c r="X287" i="1" s="1"/>
  <c r="N279" i="1"/>
  <c r="N287" i="1" s="1"/>
  <c r="V279" i="1"/>
  <c r="V287" i="1" s="1"/>
  <c r="Q279" i="1"/>
  <c r="Q287" i="1" s="1"/>
  <c r="AB279" i="1"/>
  <c r="AB287" i="1" s="1"/>
  <c r="Y279" i="1"/>
  <c r="Y287" i="1" s="1"/>
  <c r="I282" i="1"/>
  <c r="I290" i="1" s="1"/>
  <c r="L279" i="1"/>
  <c r="L287" i="1" s="1"/>
  <c r="M197" i="1"/>
  <c r="M205" i="1" s="1"/>
  <c r="M199" i="1"/>
  <c r="M207" i="1" s="1"/>
  <c r="M198" i="1"/>
  <c r="M206" i="1" s="1"/>
  <c r="M194" i="1"/>
  <c r="M202" i="1" s="1"/>
  <c r="H196" i="1"/>
  <c r="H204" i="1" s="1"/>
  <c r="D295" i="33" s="1"/>
  <c r="D364" i="33" s="1"/>
  <c r="W200" i="1"/>
  <c r="W208" i="1" s="1"/>
  <c r="R200" i="1"/>
  <c r="R208" i="1" s="1"/>
  <c r="H195" i="1"/>
  <c r="H203" i="1" s="1"/>
  <c r="D294" i="33" s="1"/>
  <c r="D363" i="33" s="1"/>
  <c r="M200" i="1"/>
  <c r="M208" i="1" s="1"/>
  <c r="M1165" i="1"/>
  <c r="H4483" i="1"/>
  <c r="D777" i="33" s="1"/>
  <c r="H20" i="1"/>
  <c r="Z193" i="1"/>
  <c r="Z201" i="1" s="1"/>
  <c r="W193" i="1"/>
  <c r="W201" i="1" s="1"/>
  <c r="R193" i="1"/>
  <c r="R201" i="1" s="1"/>
  <c r="Z200" i="1"/>
  <c r="Z208" i="1" s="1"/>
  <c r="M193" i="1"/>
  <c r="M201" i="1" s="1"/>
  <c r="H18" i="1"/>
  <c r="H647" i="1"/>
  <c r="H1238" i="1"/>
  <c r="H1185" i="1"/>
  <c r="M4481" i="1"/>
  <c r="H1239" i="1"/>
  <c r="M1243" i="1"/>
  <c r="H1168" i="1"/>
  <c r="M4487" i="1"/>
  <c r="H4487" i="1" s="1"/>
  <c r="D781" i="33" s="1"/>
  <c r="H4404" i="1"/>
  <c r="H1226" i="1"/>
  <c r="M1182" i="1"/>
  <c r="I200" i="1"/>
  <c r="I208" i="1" s="1"/>
  <c r="E299" i="33" s="1"/>
  <c r="E368" i="33" s="1"/>
  <c r="H21" i="1"/>
  <c r="M24" i="1"/>
  <c r="M40" i="1" s="1"/>
  <c r="M163" i="1" s="1"/>
  <c r="J40" i="1"/>
  <c r="F315" i="33" s="1"/>
  <c r="H4490" i="1"/>
  <c r="D776" i="33" s="1"/>
  <c r="H1184" i="1"/>
  <c r="T1708" i="1" l="1"/>
  <c r="N709" i="33" s="1"/>
  <c r="L1710" i="1"/>
  <c r="H711" i="33" s="1"/>
  <c r="AC1710" i="1"/>
  <c r="U711" i="33" s="1"/>
  <c r="P1709" i="1"/>
  <c r="K710" i="33" s="1"/>
  <c r="J1708" i="1"/>
  <c r="F709" i="33" s="1"/>
  <c r="Z3351" i="1"/>
  <c r="Z1702" i="1"/>
  <c r="AC1697" i="1"/>
  <c r="AC1705" i="1" s="1"/>
  <c r="U706" i="33" s="1"/>
  <c r="AB4415" i="1"/>
  <c r="Q4413" i="1"/>
  <c r="T4413" i="1"/>
  <c r="O1666" i="1"/>
  <c r="O1706" i="1" s="1"/>
  <c r="J707" i="33" s="1"/>
  <c r="T4415" i="1"/>
  <c r="AC320" i="1"/>
  <c r="S746" i="1"/>
  <c r="L316" i="1"/>
  <c r="AB315" i="1"/>
  <c r="V1698" i="1"/>
  <c r="V1706" i="1" s="1"/>
  <c r="P707" i="33" s="1"/>
  <c r="K315" i="1"/>
  <c r="T4411" i="1"/>
  <c r="T4416" i="1"/>
  <c r="O1704" i="1"/>
  <c r="J705" i="33" s="1"/>
  <c r="T743" i="1"/>
  <c r="U4412" i="1"/>
  <c r="T320" i="1"/>
  <c r="M1609" i="1"/>
  <c r="U623" i="33"/>
  <c r="P621" i="33"/>
  <c r="Q623" i="33"/>
  <c r="U622" i="33"/>
  <c r="P623" i="33"/>
  <c r="R1609" i="1"/>
  <c r="Z1608" i="1"/>
  <c r="T746" i="1"/>
  <c r="X1710" i="1"/>
  <c r="Q711" i="33" s="1"/>
  <c r="K1705" i="1"/>
  <c r="G706" i="33" s="1"/>
  <c r="Z1696" i="1"/>
  <c r="T741" i="1"/>
  <c r="I625" i="33"/>
  <c r="L1709" i="1"/>
  <c r="H710" i="33" s="1"/>
  <c r="S1704" i="1"/>
  <c r="M705" i="33" s="1"/>
  <c r="P624" i="33"/>
  <c r="T1707" i="1"/>
  <c r="N708" i="33" s="1"/>
  <c r="S1709" i="1"/>
  <c r="M710" i="33" s="1"/>
  <c r="Z1607" i="1"/>
  <c r="N1707" i="1"/>
  <c r="I708" i="33" s="1"/>
  <c r="O1709" i="1"/>
  <c r="J710" i="33" s="1"/>
  <c r="R1610" i="1"/>
  <c r="W1608" i="1"/>
  <c r="R1606" i="1"/>
  <c r="M1697" i="1"/>
  <c r="T626" i="33"/>
  <c r="R623" i="33"/>
  <c r="N625" i="33"/>
  <c r="T745" i="1"/>
  <c r="Q624" i="33"/>
  <c r="N623" i="33"/>
  <c r="Z1606" i="1"/>
  <c r="N622" i="33"/>
  <c r="AC4416" i="1"/>
  <c r="I624" i="33"/>
  <c r="S621" i="33"/>
  <c r="M622" i="33"/>
  <c r="J623" i="33"/>
  <c r="L621" i="33"/>
  <c r="R626" i="33"/>
  <c r="K623" i="33"/>
  <c r="M1701" i="1"/>
  <c r="K1709" i="1"/>
  <c r="G710" i="33" s="1"/>
  <c r="Y1705" i="1"/>
  <c r="R706" i="33" s="1"/>
  <c r="X1704" i="1"/>
  <c r="Q705" i="33" s="1"/>
  <c r="P622" i="33"/>
  <c r="V1704" i="1"/>
  <c r="P705" i="33" s="1"/>
  <c r="M1606" i="1"/>
  <c r="W1606" i="1"/>
  <c r="W1607" i="1"/>
  <c r="M1607" i="1"/>
  <c r="R1607" i="1"/>
  <c r="R1608" i="1"/>
  <c r="Z1609" i="1"/>
  <c r="U626" i="33"/>
  <c r="AB1704" i="1"/>
  <c r="T705" i="33" s="1"/>
  <c r="P1705" i="1"/>
  <c r="K706" i="33" s="1"/>
  <c r="K1708" i="1"/>
  <c r="G709" i="33" s="1"/>
  <c r="Z1701" i="1"/>
  <c r="M1699" i="1"/>
  <c r="P1704" i="1"/>
  <c r="K705" i="33" s="1"/>
  <c r="W1609" i="1"/>
  <c r="R1611" i="1"/>
  <c r="M1610" i="1"/>
  <c r="M1608" i="1"/>
  <c r="W1610" i="1"/>
  <c r="W1611" i="1"/>
  <c r="Z1611" i="1"/>
  <c r="M1611" i="1"/>
  <c r="J626" i="33"/>
  <c r="T317" i="1"/>
  <c r="M1670" i="1"/>
  <c r="X1709" i="1"/>
  <c r="Q710" i="33" s="1"/>
  <c r="Q1704" i="1"/>
  <c r="L705" i="33" s="1"/>
  <c r="U1704" i="1"/>
  <c r="O705" i="33" s="1"/>
  <c r="AA1707" i="1"/>
  <c r="S708" i="33" s="1"/>
  <c r="M1700" i="1"/>
  <c r="K1710" i="1"/>
  <c r="G711" i="33" s="1"/>
  <c r="T625" i="33"/>
  <c r="Q625" i="33"/>
  <c r="K626" i="33"/>
  <c r="J621" i="33"/>
  <c r="S626" i="33"/>
  <c r="M626" i="33"/>
  <c r="N624" i="33"/>
  <c r="J1705" i="1"/>
  <c r="F706" i="33" s="1"/>
  <c r="O626" i="33"/>
  <c r="T623" i="33"/>
  <c r="L622" i="33"/>
  <c r="O1708" i="1"/>
  <c r="J709" i="33" s="1"/>
  <c r="AA1704" i="1"/>
  <c r="S705" i="33" s="1"/>
  <c r="I623" i="33"/>
  <c r="AC1704" i="1"/>
  <c r="U705" i="33" s="1"/>
  <c r="N1705" i="1"/>
  <c r="I706" i="33" s="1"/>
  <c r="K1706" i="1"/>
  <c r="G707" i="33" s="1"/>
  <c r="I1609" i="1"/>
  <c r="J1605" i="1"/>
  <c r="X1605" i="1"/>
  <c r="N1605" i="1"/>
  <c r="AB1612" i="1"/>
  <c r="AA1605" i="1"/>
  <c r="V1605" i="1"/>
  <c r="P1612" i="1"/>
  <c r="L1589" i="1"/>
  <c r="O1703" i="1"/>
  <c r="AC1010" i="1"/>
  <c r="AC1005" i="1"/>
  <c r="AC1006" i="1"/>
  <c r="N1008" i="1"/>
  <c r="I1007" i="1"/>
  <c r="Q1009" i="1"/>
  <c r="O1008" i="1"/>
  <c r="S1006" i="1"/>
  <c r="N1005" i="1"/>
  <c r="Q1011" i="1"/>
  <c r="AB1007" i="1"/>
  <c r="P1009" i="1"/>
  <c r="K1008" i="1"/>
  <c r="S1005" i="1"/>
  <c r="J1005" i="1"/>
  <c r="N1007" i="1"/>
  <c r="T1007" i="1"/>
  <c r="S1007" i="1"/>
  <c r="L1008" i="1"/>
  <c r="T1005" i="1"/>
  <c r="N1009" i="1"/>
  <c r="U1010" i="1"/>
  <c r="O1005" i="1"/>
  <c r="Q1006" i="1"/>
  <c r="O1009" i="1"/>
  <c r="K4411" i="1"/>
  <c r="I1608" i="1"/>
  <c r="T1605" i="1"/>
  <c r="Q1612" i="1"/>
  <c r="L1605" i="1"/>
  <c r="AA1612" i="1"/>
  <c r="I1605" i="1"/>
  <c r="V1612" i="1"/>
  <c r="P1605" i="1"/>
  <c r="K1612" i="1"/>
  <c r="U1605" i="1"/>
  <c r="AB1005" i="1"/>
  <c r="L1006" i="1"/>
  <c r="O1006" i="1"/>
  <c r="X1009" i="1"/>
  <c r="K4415" i="1"/>
  <c r="Q1010" i="1"/>
  <c r="U1011" i="1"/>
  <c r="S1009" i="1"/>
  <c r="AA1005" i="1"/>
  <c r="J1006" i="1"/>
  <c r="M1006" i="1" s="1"/>
  <c r="Y1008" i="1"/>
  <c r="V1008" i="1"/>
  <c r="V1011" i="1"/>
  <c r="AC1008" i="1"/>
  <c r="T1009" i="1"/>
  <c r="X1010" i="1"/>
  <c r="Y1009" i="1"/>
  <c r="V1010" i="1"/>
  <c r="P1006" i="1"/>
  <c r="V1007" i="1"/>
  <c r="AA1007" i="1"/>
  <c r="U1008" i="1"/>
  <c r="U1009" i="1"/>
  <c r="AA1009" i="1"/>
  <c r="T1006" i="1"/>
  <c r="T1612" i="1"/>
  <c r="Q1605" i="1"/>
  <c r="S1605" i="1"/>
  <c r="L1612" i="1"/>
  <c r="Y1605" i="1"/>
  <c r="I1607" i="1"/>
  <c r="O1605" i="1"/>
  <c r="I1611" i="1"/>
  <c r="I1606" i="1"/>
  <c r="K1605" i="1"/>
  <c r="U1612" i="1"/>
  <c r="I1671" i="1"/>
  <c r="AC1009" i="1"/>
  <c r="AC1007" i="1"/>
  <c r="V1006" i="1"/>
  <c r="X1007" i="1"/>
  <c r="AA1010" i="1"/>
  <c r="N1006" i="1"/>
  <c r="X1011" i="1"/>
  <c r="O1011" i="1"/>
  <c r="X1008" i="1"/>
  <c r="X1006" i="1"/>
  <c r="P1008" i="1"/>
  <c r="Y1006" i="1"/>
  <c r="AB1009" i="1"/>
  <c r="AA1011" i="1"/>
  <c r="AB1011" i="1"/>
  <c r="N1011" i="1"/>
  <c r="AA1006" i="1"/>
  <c r="AA1008" i="1"/>
  <c r="O1007" i="1"/>
  <c r="S1010" i="1"/>
  <c r="AB1008" i="1"/>
  <c r="Y1010" i="1"/>
  <c r="P1011" i="1"/>
  <c r="P1007" i="1"/>
  <c r="N1010" i="1"/>
  <c r="U1007" i="1"/>
  <c r="J1612" i="1"/>
  <c r="X1612" i="1"/>
  <c r="N1612" i="1"/>
  <c r="S1612" i="1"/>
  <c r="I1610" i="1"/>
  <c r="AB1605" i="1"/>
  <c r="Y1612" i="1"/>
  <c r="O1612" i="1"/>
  <c r="AC1605" i="1"/>
  <c r="K1703" i="1"/>
  <c r="P1671" i="1"/>
  <c r="S1008" i="1"/>
  <c r="T1010" i="1"/>
  <c r="V1009" i="1"/>
  <c r="V1005" i="1"/>
  <c r="AB1010" i="1"/>
  <c r="AC1011" i="1"/>
  <c r="K1005" i="1"/>
  <c r="S1011" i="1"/>
  <c r="X1005" i="1"/>
  <c r="L4414" i="1"/>
  <c r="U1006" i="1"/>
  <c r="L1010" i="1"/>
  <c r="M1010" i="1" s="1"/>
  <c r="Q1007" i="1"/>
  <c r="Q1008" i="1"/>
  <c r="Y1011" i="1"/>
  <c r="O1010" i="1"/>
  <c r="P1005" i="1"/>
  <c r="Y1007" i="1"/>
  <c r="AB1006" i="1"/>
  <c r="Q1005" i="1"/>
  <c r="L1005" i="1"/>
  <c r="T1008" i="1"/>
  <c r="Z1610" i="1"/>
  <c r="L625" i="33"/>
  <c r="K741" i="1"/>
  <c r="O624" i="33"/>
  <c r="P625" i="33"/>
  <c r="U742" i="1"/>
  <c r="S625" i="33"/>
  <c r="K622" i="33"/>
  <c r="P626" i="33"/>
  <c r="J625" i="33"/>
  <c r="L743" i="1"/>
  <c r="O4413" i="1"/>
  <c r="O622" i="33"/>
  <c r="T622" i="33"/>
  <c r="Q4411" i="1"/>
  <c r="O625" i="33"/>
  <c r="O4414" i="1"/>
  <c r="R625" i="33"/>
  <c r="T742" i="1"/>
  <c r="Q622" i="33"/>
  <c r="Q315" i="1"/>
  <c r="I626" i="33"/>
  <c r="T621" i="33"/>
  <c r="S623" i="33"/>
  <c r="U625" i="33"/>
  <c r="Q741" i="1"/>
  <c r="J624" i="33"/>
  <c r="O621" i="33"/>
  <c r="O623" i="33"/>
  <c r="N621" i="33"/>
  <c r="M621" i="33"/>
  <c r="T624" i="33"/>
  <c r="L624" i="33"/>
  <c r="R621" i="33"/>
  <c r="U624" i="33"/>
  <c r="J622" i="33"/>
  <c r="U621" i="33"/>
  <c r="M624" i="33"/>
  <c r="L623" i="33"/>
  <c r="K625" i="33"/>
  <c r="S622" i="33"/>
  <c r="M623" i="33"/>
  <c r="I621" i="33"/>
  <c r="Q626" i="33"/>
  <c r="K624" i="33"/>
  <c r="R622" i="33"/>
  <c r="K621" i="33"/>
  <c r="U4411" i="1"/>
  <c r="Q316" i="1"/>
  <c r="S624" i="33"/>
  <c r="L4415" i="1"/>
  <c r="V744" i="1"/>
  <c r="O745" i="1"/>
  <c r="AB745" i="1"/>
  <c r="Q743" i="1"/>
  <c r="Q621" i="33"/>
  <c r="L744" i="1"/>
  <c r="Y742" i="1"/>
  <c r="S4416" i="1"/>
  <c r="Q742" i="1"/>
  <c r="M625" i="33"/>
  <c r="U315" i="1"/>
  <c r="S317" i="1"/>
  <c r="N626" i="33"/>
  <c r="Y4416" i="1"/>
  <c r="I622" i="33"/>
  <c r="R624" i="33"/>
  <c r="L626" i="33"/>
  <c r="S4411" i="1"/>
  <c r="O744" i="1"/>
  <c r="O318" i="1"/>
  <c r="I742" i="1"/>
  <c r="K744" i="1"/>
  <c r="I316" i="1"/>
  <c r="P744" i="1"/>
  <c r="S4412" i="1"/>
  <c r="U319" i="1"/>
  <c r="S320" i="1"/>
  <c r="S4413" i="1"/>
  <c r="O319" i="1"/>
  <c r="AB4411" i="1"/>
  <c r="L318" i="1"/>
  <c r="L4412" i="1"/>
  <c r="V318" i="1"/>
  <c r="AB319" i="1"/>
  <c r="Y316" i="1"/>
  <c r="AC746" i="1"/>
  <c r="Q4412" i="1"/>
  <c r="L742" i="1"/>
  <c r="L319" i="1"/>
  <c r="L745" i="1"/>
  <c r="T319" i="1"/>
  <c r="O4415" i="1"/>
  <c r="AB741" i="1"/>
  <c r="Q317" i="1"/>
  <c r="Y320" i="1"/>
  <c r="Y746" i="1"/>
  <c r="V319" i="1"/>
  <c r="Y744" i="1"/>
  <c r="AA4414" i="1"/>
  <c r="T744" i="1"/>
  <c r="V742" i="1"/>
  <c r="Y743" i="1"/>
  <c r="P746" i="1"/>
  <c r="AA317" i="1"/>
  <c r="O4412" i="1"/>
  <c r="Y319" i="1"/>
  <c r="AA315" i="1"/>
  <c r="P317" i="1"/>
  <c r="P316" i="1"/>
  <c r="L320" i="1"/>
  <c r="AA320" i="1"/>
  <c r="AA743" i="1"/>
  <c r="N320" i="1"/>
  <c r="S318" i="1"/>
  <c r="AA318" i="1"/>
  <c r="Y4414" i="1"/>
  <c r="O315" i="1"/>
  <c r="L315" i="1"/>
  <c r="P4411" i="1"/>
  <c r="U4414" i="1"/>
  <c r="Y4413" i="1"/>
  <c r="U743" i="1"/>
  <c r="S744" i="1"/>
  <c r="AA744" i="1"/>
  <c r="T318" i="1"/>
  <c r="AA742" i="1"/>
  <c r="U320" i="1"/>
  <c r="V746" i="1"/>
  <c r="U744" i="1"/>
  <c r="U4413" i="1"/>
  <c r="X745" i="1"/>
  <c r="AC317" i="1"/>
  <c r="U746" i="1"/>
  <c r="P315" i="1"/>
  <c r="U318" i="1"/>
  <c r="V317" i="1"/>
  <c r="U317" i="1"/>
  <c r="AA4416" i="1"/>
  <c r="O316" i="1"/>
  <c r="Y741" i="1"/>
  <c r="P4416" i="1"/>
  <c r="P4413" i="1"/>
  <c r="P4412" i="1"/>
  <c r="N4415" i="1"/>
  <c r="Y4411" i="1"/>
  <c r="P743" i="1"/>
  <c r="S319" i="1"/>
  <c r="X4411" i="1"/>
  <c r="L746" i="1"/>
  <c r="N319" i="1"/>
  <c r="AB318" i="1"/>
  <c r="AB744" i="1"/>
  <c r="AB4416" i="1"/>
  <c r="X4416" i="1"/>
  <c r="O742" i="1"/>
  <c r="N745" i="1"/>
  <c r="Y315" i="1"/>
  <c r="AB4414" i="1"/>
  <c r="P320" i="1"/>
  <c r="AA746" i="1"/>
  <c r="S4415" i="1"/>
  <c r="Y745" i="1"/>
  <c r="AA4413" i="1"/>
  <c r="X315" i="1"/>
  <c r="N746" i="1"/>
  <c r="N4416" i="1"/>
  <c r="AA4411" i="1"/>
  <c r="X4413" i="1"/>
  <c r="AB746" i="1"/>
  <c r="AB4413" i="1"/>
  <c r="AB317" i="1"/>
  <c r="L4416" i="1"/>
  <c r="R324" i="33"/>
  <c r="P321" i="2" s="1"/>
  <c r="S745" i="1"/>
  <c r="Y4415" i="1"/>
  <c r="X741" i="1"/>
  <c r="AA741" i="1"/>
  <c r="P742" i="1"/>
  <c r="X317" i="1"/>
  <c r="X743" i="1"/>
  <c r="AB320" i="1"/>
  <c r="AB743" i="1"/>
  <c r="N744" i="1"/>
  <c r="L4413" i="1"/>
  <c r="P4414" i="1"/>
  <c r="P318" i="1"/>
  <c r="S316" i="1"/>
  <c r="Q320" i="1"/>
  <c r="N316" i="1"/>
  <c r="K743" i="1"/>
  <c r="Q318" i="1"/>
  <c r="AB742" i="1"/>
  <c r="N4413" i="1"/>
  <c r="T316" i="1"/>
  <c r="S741" i="1"/>
  <c r="N4414" i="1"/>
  <c r="K317" i="1"/>
  <c r="AB316" i="1"/>
  <c r="L317" i="1"/>
  <c r="T4412" i="1"/>
  <c r="Q746" i="1"/>
  <c r="AC745" i="1"/>
  <c r="N318" i="1"/>
  <c r="AB4412" i="1"/>
  <c r="T324" i="33"/>
  <c r="R321" i="2" s="1"/>
  <c r="N4412" i="1"/>
  <c r="N742" i="1"/>
  <c r="U745" i="1"/>
  <c r="K4413" i="1"/>
  <c r="AC315" i="1"/>
  <c r="S742" i="1"/>
  <c r="Q4416" i="1"/>
  <c r="K4414" i="1"/>
  <c r="U4415" i="1"/>
  <c r="S4414" i="1"/>
  <c r="T4414" i="1"/>
  <c r="U4416" i="1"/>
  <c r="Y317" i="1"/>
  <c r="O324" i="33"/>
  <c r="M321" i="2" s="1"/>
  <c r="AA4412" i="1"/>
  <c r="Y318" i="1"/>
  <c r="N324" i="33"/>
  <c r="L321" i="2" s="1"/>
  <c r="AC743" i="1"/>
  <c r="V320" i="1"/>
  <c r="V743" i="1"/>
  <c r="X319" i="1"/>
  <c r="AA316" i="1"/>
  <c r="P314" i="2"/>
  <c r="AA4410" i="1" s="1"/>
  <c r="AC4413" i="1"/>
  <c r="O4411" i="1"/>
  <c r="L741" i="1"/>
  <c r="V4416" i="1"/>
  <c r="P741" i="1"/>
  <c r="V4412" i="1"/>
  <c r="K324" i="33"/>
  <c r="I321" i="2" s="1"/>
  <c r="V4415" i="1"/>
  <c r="X4415" i="1"/>
  <c r="V316" i="1"/>
  <c r="V4413" i="1"/>
  <c r="V745" i="1"/>
  <c r="X4414" i="1"/>
  <c r="O4416" i="1"/>
  <c r="AA745" i="1"/>
  <c r="V315" i="1"/>
  <c r="S315" i="1"/>
  <c r="O743" i="1"/>
  <c r="Q4414" i="1"/>
  <c r="M324" i="33"/>
  <c r="K321" i="2" s="1"/>
  <c r="K318" i="1"/>
  <c r="I4412" i="1"/>
  <c r="X742" i="1"/>
  <c r="V741" i="1"/>
  <c r="N4411" i="1"/>
  <c r="O317" i="1"/>
  <c r="G324" i="33"/>
  <c r="E321" i="2" s="1"/>
  <c r="Q744" i="1"/>
  <c r="N743" i="1"/>
  <c r="N317" i="1"/>
  <c r="U391" i="33"/>
  <c r="S336" i="2" s="1"/>
  <c r="U389" i="33"/>
  <c r="S334" i="2" s="1"/>
  <c r="U392" i="33"/>
  <c r="S337" i="2" s="1"/>
  <c r="U387" i="33"/>
  <c r="S332" i="2" s="1"/>
  <c r="U388" i="33"/>
  <c r="S333" i="2" s="1"/>
  <c r="Q319" i="1"/>
  <c r="H324" i="33"/>
  <c r="F321" i="2" s="1"/>
  <c r="K745" i="1"/>
  <c r="K319" i="1"/>
  <c r="O741" i="1"/>
  <c r="L324" i="33"/>
  <c r="J321" i="2" s="1"/>
  <c r="Q4415" i="1"/>
  <c r="X744" i="1"/>
  <c r="L4411" i="1"/>
  <c r="Q745" i="1"/>
  <c r="X318" i="1"/>
  <c r="AC742" i="1"/>
  <c r="M314" i="2"/>
  <c r="AA319" i="1"/>
  <c r="X4412" i="1"/>
  <c r="Z4412" i="1" s="1"/>
  <c r="J324" i="33"/>
  <c r="H321" i="2" s="1"/>
  <c r="AC4414" i="1"/>
  <c r="O320" i="1"/>
  <c r="X320" i="1"/>
  <c r="P324" i="33"/>
  <c r="N321" i="2" s="1"/>
  <c r="X746" i="1"/>
  <c r="S324" i="33"/>
  <c r="Q321" i="2" s="1"/>
  <c r="AA4415" i="1"/>
  <c r="AC316" i="1"/>
  <c r="I324" i="33"/>
  <c r="G321" i="2" s="1"/>
  <c r="X316" i="1"/>
  <c r="AC318" i="1"/>
  <c r="N315" i="1"/>
  <c r="O746" i="1"/>
  <c r="AC4412" i="1"/>
  <c r="V4411" i="1"/>
  <c r="N741" i="1"/>
  <c r="Q324" i="33"/>
  <c r="O321" i="2" s="1"/>
  <c r="S392" i="33"/>
  <c r="Q337" i="2" s="1"/>
  <c r="T393" i="33"/>
  <c r="R338" i="2" s="1"/>
  <c r="J389" i="33"/>
  <c r="H334" i="2" s="1"/>
  <c r="I391" i="33"/>
  <c r="G336" i="2" s="1"/>
  <c r="I387" i="33"/>
  <c r="G332" i="2" s="1"/>
  <c r="F388" i="33"/>
  <c r="D333" i="2" s="1"/>
  <c r="I390" i="33"/>
  <c r="G335" i="2" s="1"/>
  <c r="G387" i="33"/>
  <c r="E332" i="2" s="1"/>
  <c r="K390" i="33"/>
  <c r="I335" i="2" s="1"/>
  <c r="I393" i="33"/>
  <c r="G338" i="2" s="1"/>
  <c r="I388" i="33"/>
  <c r="G333" i="2" s="1"/>
  <c r="L389" i="33"/>
  <c r="J334" i="2" s="1"/>
  <c r="L392" i="33"/>
  <c r="J337" i="2" s="1"/>
  <c r="L390" i="33"/>
  <c r="J335" i="2" s="1"/>
  <c r="M390" i="33"/>
  <c r="K335" i="2" s="1"/>
  <c r="N393" i="33"/>
  <c r="L338" i="2" s="1"/>
  <c r="N389" i="33"/>
  <c r="L334" i="2" s="1"/>
  <c r="O388" i="33"/>
  <c r="M333" i="2" s="1"/>
  <c r="P392" i="33"/>
  <c r="N337" i="2" s="1"/>
  <c r="P391" i="33"/>
  <c r="N336" i="2" s="1"/>
  <c r="P390" i="33"/>
  <c r="N335" i="2" s="1"/>
  <c r="P388" i="33"/>
  <c r="N333" i="2" s="1"/>
  <c r="R390" i="33"/>
  <c r="P335" i="2" s="1"/>
  <c r="R388" i="33"/>
  <c r="P333" i="2" s="1"/>
  <c r="S393" i="33"/>
  <c r="Q338" i="2" s="1"/>
  <c r="T391" i="33"/>
  <c r="R336" i="2" s="1"/>
  <c r="T389" i="33"/>
  <c r="R334" i="2" s="1"/>
  <c r="F390" i="33"/>
  <c r="D335" i="2" s="1"/>
  <c r="H392" i="33"/>
  <c r="F337" i="2" s="1"/>
  <c r="G391" i="33"/>
  <c r="E336" i="2" s="1"/>
  <c r="J391" i="33"/>
  <c r="H336" i="2" s="1"/>
  <c r="I392" i="33"/>
  <c r="G337" i="2" s="1"/>
  <c r="H389" i="33"/>
  <c r="F334" i="2" s="1"/>
  <c r="K388" i="33"/>
  <c r="I333" i="2" s="1"/>
  <c r="H390" i="33"/>
  <c r="F335" i="2" s="1"/>
  <c r="J392" i="33"/>
  <c r="H337" i="2" s="1"/>
  <c r="J388" i="33"/>
  <c r="H333" i="2" s="1"/>
  <c r="H388" i="33"/>
  <c r="F333" i="2" s="1"/>
  <c r="L388" i="33"/>
  <c r="J333" i="2" s="1"/>
  <c r="M388" i="33"/>
  <c r="K333" i="2" s="1"/>
  <c r="M391" i="33"/>
  <c r="K336" i="2" s="1"/>
  <c r="M392" i="33"/>
  <c r="K337" i="2" s="1"/>
  <c r="O389" i="33"/>
  <c r="M334" i="2" s="1"/>
  <c r="O391" i="33"/>
  <c r="M336" i="2" s="1"/>
  <c r="O393" i="33"/>
  <c r="M338" i="2" s="1"/>
  <c r="Q387" i="33"/>
  <c r="O332" i="2" s="1"/>
  <c r="X236" i="1" s="1"/>
  <c r="P389" i="33"/>
  <c r="N334" i="2" s="1"/>
  <c r="R392" i="33"/>
  <c r="P337" i="2" s="1"/>
  <c r="Q391" i="33"/>
  <c r="O336" i="2" s="1"/>
  <c r="S389" i="33"/>
  <c r="Q334" i="2" s="1"/>
  <c r="R389" i="33"/>
  <c r="P334" i="2" s="1"/>
  <c r="S388" i="33"/>
  <c r="Q333" i="2" s="1"/>
  <c r="T390" i="33"/>
  <c r="R335" i="2" s="1"/>
  <c r="G388" i="33"/>
  <c r="E333" i="2" s="1"/>
  <c r="G393" i="33"/>
  <c r="E338" i="2" s="1"/>
  <c r="F391" i="33"/>
  <c r="D336" i="2" s="1"/>
  <c r="H387" i="33"/>
  <c r="F332" i="2" s="1"/>
  <c r="G390" i="33"/>
  <c r="E335" i="2" s="1"/>
  <c r="J393" i="33"/>
  <c r="H338" i="2" s="1"/>
  <c r="F387" i="33"/>
  <c r="D332" i="2" s="1"/>
  <c r="K389" i="33"/>
  <c r="I334" i="2" s="1"/>
  <c r="K393" i="33"/>
  <c r="I338" i="2" s="1"/>
  <c r="H393" i="33"/>
  <c r="F338" i="2" s="1"/>
  <c r="H391" i="33"/>
  <c r="F336" i="2" s="1"/>
  <c r="E389" i="33"/>
  <c r="C334" i="2" s="1"/>
  <c r="M389" i="33"/>
  <c r="K334" i="2" s="1"/>
  <c r="L387" i="33"/>
  <c r="J332" i="2" s="1"/>
  <c r="N392" i="33"/>
  <c r="L337" i="2" s="1"/>
  <c r="N387" i="33"/>
  <c r="L332" i="2" s="1"/>
  <c r="N390" i="33"/>
  <c r="L335" i="2" s="1"/>
  <c r="O392" i="33"/>
  <c r="M337" i="2" s="1"/>
  <c r="P387" i="33"/>
  <c r="N332" i="2" s="1"/>
  <c r="Q390" i="33"/>
  <c r="O335" i="2" s="1"/>
  <c r="R387" i="33"/>
  <c r="P332" i="2" s="1"/>
  <c r="Q388" i="33"/>
  <c r="O333" i="2" s="1"/>
  <c r="S390" i="33"/>
  <c r="Q335" i="2" s="1"/>
  <c r="S387" i="33"/>
  <c r="Q332" i="2" s="1"/>
  <c r="T392" i="33"/>
  <c r="R337" i="2" s="1"/>
  <c r="J390" i="33"/>
  <c r="H335" i="2" s="1"/>
  <c r="K387" i="33"/>
  <c r="I332" i="2" s="1"/>
  <c r="M393" i="33"/>
  <c r="K338" i="2" s="1"/>
  <c r="N391" i="33"/>
  <c r="L336" i="2" s="1"/>
  <c r="Q393" i="33"/>
  <c r="O338" i="2" s="1"/>
  <c r="S391" i="33"/>
  <c r="Q336" i="2" s="1"/>
  <c r="F392" i="33"/>
  <c r="D337" i="2" s="1"/>
  <c r="G389" i="33"/>
  <c r="E334" i="2" s="1"/>
  <c r="K392" i="33"/>
  <c r="I337" i="2" s="1"/>
  <c r="M387" i="33"/>
  <c r="K332" i="2" s="1"/>
  <c r="O390" i="33"/>
  <c r="M335" i="2" s="1"/>
  <c r="Q392" i="33"/>
  <c r="O337" i="2" s="1"/>
  <c r="T388" i="33"/>
  <c r="R333" i="2" s="1"/>
  <c r="J387" i="33"/>
  <c r="H332" i="2" s="1"/>
  <c r="I389" i="33"/>
  <c r="G334" i="2" s="1"/>
  <c r="L393" i="33"/>
  <c r="J338" i="2" s="1"/>
  <c r="N388" i="33"/>
  <c r="L333" i="2" s="1"/>
  <c r="P393" i="33"/>
  <c r="N338" i="2" s="1"/>
  <c r="R393" i="33"/>
  <c r="P338" i="2" s="1"/>
  <c r="T387" i="33"/>
  <c r="R332" i="2" s="1"/>
  <c r="AB2172" i="1" s="1"/>
  <c r="G392" i="33"/>
  <c r="E337" i="2" s="1"/>
  <c r="K391" i="33"/>
  <c r="I336" i="2" s="1"/>
  <c r="L391" i="33"/>
  <c r="J336" i="2" s="1"/>
  <c r="O387" i="33"/>
  <c r="M332" i="2" s="1"/>
  <c r="Q389" i="33"/>
  <c r="O334" i="2" s="1"/>
  <c r="R391" i="33"/>
  <c r="P336" i="2" s="1"/>
  <c r="U393" i="33"/>
  <c r="S338" i="2" s="1"/>
  <c r="U390" i="33"/>
  <c r="S335" i="2" s="1"/>
  <c r="AC741" i="1"/>
  <c r="AC744" i="1"/>
  <c r="AC4411" i="1"/>
  <c r="U324" i="33"/>
  <c r="S321" i="2" s="1"/>
  <c r="AC319" i="1"/>
  <c r="AC4415" i="1"/>
  <c r="M3347" i="1"/>
  <c r="M1009" i="1"/>
  <c r="Z3349" i="1"/>
  <c r="I1710" i="1"/>
  <c r="E711" i="33" s="1"/>
  <c r="I1708" i="1"/>
  <c r="E709" i="33" s="1"/>
  <c r="I1705" i="1"/>
  <c r="E706" i="33" s="1"/>
  <c r="H1182" i="1"/>
  <c r="Z837" i="1"/>
  <c r="W619" i="1"/>
  <c r="Z623" i="1"/>
  <c r="Z622" i="1"/>
  <c r="Z1591" i="1"/>
  <c r="Z621" i="1"/>
  <c r="Z620" i="1"/>
  <c r="R1590" i="1"/>
  <c r="W618" i="1"/>
  <c r="R1592" i="1"/>
  <c r="R618" i="1"/>
  <c r="Z1583" i="1"/>
  <c r="R622" i="1"/>
  <c r="W623" i="1"/>
  <c r="W620" i="1"/>
  <c r="R619" i="1"/>
  <c r="W1595" i="1"/>
  <c r="Z618" i="1"/>
  <c r="R620" i="1"/>
  <c r="R1591" i="1"/>
  <c r="W621" i="1"/>
  <c r="Z1590" i="1"/>
  <c r="R623" i="1"/>
  <c r="R621" i="1"/>
  <c r="W1594" i="1"/>
  <c r="Z619" i="1"/>
  <c r="W622" i="1"/>
  <c r="Z1585" i="1"/>
  <c r="R1587" i="1"/>
  <c r="Z1594" i="1"/>
  <c r="Z1592" i="1"/>
  <c r="R1582" i="1"/>
  <c r="R1584" i="1"/>
  <c r="AA617" i="1"/>
  <c r="AA1581" i="1"/>
  <c r="AA1589" i="1"/>
  <c r="Y617" i="1"/>
  <c r="Y1581" i="1"/>
  <c r="Y1589" i="1"/>
  <c r="T617" i="1"/>
  <c r="T1589" i="1"/>
  <c r="T1581" i="1"/>
  <c r="S624" i="1"/>
  <c r="S1596" i="1"/>
  <c r="S1588" i="1"/>
  <c r="X617" i="1"/>
  <c r="X1581" i="1"/>
  <c r="X1589" i="1"/>
  <c r="U624" i="1"/>
  <c r="U1588" i="1"/>
  <c r="U1596" i="1"/>
  <c r="R1585" i="1"/>
  <c r="P624" i="1"/>
  <c r="P1596" i="1"/>
  <c r="P1588" i="1"/>
  <c r="V624" i="1"/>
  <c r="V1596" i="1"/>
  <c r="V1588" i="1"/>
  <c r="O617" i="1"/>
  <c r="O1581" i="1"/>
  <c r="O1589" i="1"/>
  <c r="Q624" i="1"/>
  <c r="Q1588" i="1"/>
  <c r="Q1596" i="1"/>
  <c r="AC617" i="1"/>
  <c r="AC1581" i="1"/>
  <c r="AC1589" i="1"/>
  <c r="N624" i="1"/>
  <c r="N1588" i="1"/>
  <c r="N1596" i="1"/>
  <c r="O624" i="1"/>
  <c r="O1588" i="1"/>
  <c r="O1596" i="1"/>
  <c r="T624" i="1"/>
  <c r="T1596" i="1"/>
  <c r="T1588" i="1"/>
  <c r="P617" i="1"/>
  <c r="P1581" i="1"/>
  <c r="P1589" i="1"/>
  <c r="S617" i="1"/>
  <c r="S1581" i="1"/>
  <c r="S1589" i="1"/>
  <c r="AC624" i="1"/>
  <c r="AC1588" i="1"/>
  <c r="AC1596" i="1"/>
  <c r="N617" i="1"/>
  <c r="N1581" i="1"/>
  <c r="N1589" i="1"/>
  <c r="V617" i="1"/>
  <c r="V1581" i="1"/>
  <c r="V1589" i="1"/>
  <c r="AB624" i="1"/>
  <c r="AB1596" i="1"/>
  <c r="AB1588" i="1"/>
  <c r="Z1584" i="1"/>
  <c r="W1590" i="1"/>
  <c r="R1593" i="1"/>
  <c r="R1586" i="1"/>
  <c r="W1583" i="1"/>
  <c r="W1592" i="1"/>
  <c r="W1593" i="1"/>
  <c r="Z1593" i="1"/>
  <c r="Z1595" i="1"/>
  <c r="W1582" i="1"/>
  <c r="R1594" i="1"/>
  <c r="W1591" i="1"/>
  <c r="W1584" i="1"/>
  <c r="W1585" i="1"/>
  <c r="Z1587" i="1"/>
  <c r="L624" i="1"/>
  <c r="L1596" i="1"/>
  <c r="L1588" i="1"/>
  <c r="AB617" i="1"/>
  <c r="AB1581" i="1"/>
  <c r="AB1589" i="1"/>
  <c r="Q617" i="1"/>
  <c r="Q1589" i="1"/>
  <c r="Q1581" i="1"/>
  <c r="X624" i="1"/>
  <c r="X1596" i="1"/>
  <c r="X1588" i="1"/>
  <c r="U617" i="1"/>
  <c r="U1589" i="1"/>
  <c r="U1581" i="1"/>
  <c r="AA624" i="1"/>
  <c r="AA1596" i="1"/>
  <c r="AA1588" i="1"/>
  <c r="Y624" i="1"/>
  <c r="Y1588" i="1"/>
  <c r="Y1596" i="1"/>
  <c r="Z1586" i="1"/>
  <c r="W1587" i="1"/>
  <c r="R1583" i="1"/>
  <c r="Z1582" i="1"/>
  <c r="W1586" i="1"/>
  <c r="R1595" i="1"/>
  <c r="W2071" i="1"/>
  <c r="R2070" i="1"/>
  <c r="Z2066" i="1"/>
  <c r="Z2067" i="1"/>
  <c r="W2068" i="1"/>
  <c r="R2071" i="1"/>
  <c r="W2067" i="1"/>
  <c r="R2069" i="1"/>
  <c r="R2067" i="1"/>
  <c r="V2065" i="1"/>
  <c r="U2072" i="1"/>
  <c r="L2065" i="1"/>
  <c r="K2072" i="1"/>
  <c r="J2072" i="1"/>
  <c r="R2066" i="1"/>
  <c r="W2069" i="1"/>
  <c r="Z2069" i="1"/>
  <c r="Z2070" i="1"/>
  <c r="W2070" i="1"/>
  <c r="AC2072" i="1"/>
  <c r="Q2065" i="1"/>
  <c r="X2065" i="1"/>
  <c r="S2072" i="1"/>
  <c r="N2072" i="1"/>
  <c r="T2065" i="1"/>
  <c r="Z2071" i="1"/>
  <c r="R2068" i="1"/>
  <c r="V2072" i="1"/>
  <c r="Q2072" i="1"/>
  <c r="P2065" i="1"/>
  <c r="AA2072" i="1"/>
  <c r="O2072" i="1"/>
  <c r="Y2072" i="1"/>
  <c r="P2072" i="1"/>
  <c r="W2066" i="1"/>
  <c r="Z2068" i="1"/>
  <c r="U2065" i="1"/>
  <c r="L2072" i="1"/>
  <c r="X2072" i="1"/>
  <c r="AB2065" i="1"/>
  <c r="AA2065" i="1"/>
  <c r="O2065" i="1"/>
  <c r="Y2065" i="1"/>
  <c r="AB2072" i="1"/>
  <c r="S2065" i="1"/>
  <c r="N2065" i="1"/>
  <c r="T2072" i="1"/>
  <c r="M2071" i="1"/>
  <c r="W3350" i="1"/>
  <c r="Z3350" i="1"/>
  <c r="Z1697" i="1"/>
  <c r="W1696" i="1"/>
  <c r="R3351" i="1"/>
  <c r="Z3346" i="1"/>
  <c r="W3349" i="1"/>
  <c r="M3350" i="1"/>
  <c r="Z3352" i="1"/>
  <c r="W3347" i="1"/>
  <c r="Z3347" i="1"/>
  <c r="R3349" i="1"/>
  <c r="W3348" i="1"/>
  <c r="M3348" i="1"/>
  <c r="M3349" i="1"/>
  <c r="R3347" i="1"/>
  <c r="R3348" i="1"/>
  <c r="W3352" i="1"/>
  <c r="W3351" i="1"/>
  <c r="M3351" i="1"/>
  <c r="Z3348" i="1"/>
  <c r="R3350" i="1"/>
  <c r="S3353" i="1"/>
  <c r="I3353" i="1"/>
  <c r="Q3353" i="1"/>
  <c r="J3346" i="1"/>
  <c r="P3346" i="1"/>
  <c r="R3346" i="1" s="1"/>
  <c r="X3353" i="1"/>
  <c r="I3351" i="1"/>
  <c r="R3352" i="1"/>
  <c r="Y3353" i="1"/>
  <c r="U3353" i="1"/>
  <c r="M3352" i="1"/>
  <c r="K3353" i="1"/>
  <c r="O3353" i="1"/>
  <c r="T3346" i="1"/>
  <c r="W3346" i="1" s="1"/>
  <c r="AB3353" i="1"/>
  <c r="T3353" i="1"/>
  <c r="K3346" i="1"/>
  <c r="P3353" i="1"/>
  <c r="N3353" i="1"/>
  <c r="AC3353" i="1"/>
  <c r="J3353" i="1"/>
  <c r="V3353" i="1"/>
  <c r="AA3353" i="1"/>
  <c r="P842" i="1"/>
  <c r="M284" i="1"/>
  <c r="M292" i="1" s="1"/>
  <c r="AC1612" i="1"/>
  <c r="I1379" i="1"/>
  <c r="I1376" i="1"/>
  <c r="I1380" i="1"/>
  <c r="I1378" i="1"/>
  <c r="I1382" i="1"/>
  <c r="I1377" i="1"/>
  <c r="I1381" i="1"/>
  <c r="U286" i="1"/>
  <c r="U294" i="1" s="1"/>
  <c r="U842" i="1"/>
  <c r="AB842" i="1"/>
  <c r="Z1664" i="1"/>
  <c r="Z281" i="1"/>
  <c r="Z289" i="1" s="1"/>
  <c r="R836" i="1"/>
  <c r="W841" i="1"/>
  <c r="K279" i="1"/>
  <c r="K287" i="1" s="1"/>
  <c r="AB286" i="1"/>
  <c r="AB294" i="1" s="1"/>
  <c r="R1696" i="1"/>
  <c r="Z840" i="1"/>
  <c r="N286" i="1"/>
  <c r="N294" i="1" s="1"/>
  <c r="R839" i="1"/>
  <c r="I1707" i="1"/>
  <c r="Z283" i="1"/>
  <c r="Z291" i="1" s="1"/>
  <c r="I1706" i="1"/>
  <c r="I1709" i="1"/>
  <c r="J1710" i="1"/>
  <c r="F711" i="33" s="1"/>
  <c r="Y1704" i="1"/>
  <c r="R705" i="33" s="1"/>
  <c r="S286" i="1"/>
  <c r="S294" i="1" s="1"/>
  <c r="P286" i="1"/>
  <c r="P294" i="1" s="1"/>
  <c r="I840" i="1"/>
  <c r="AA842" i="1"/>
  <c r="R282" i="1"/>
  <c r="R290" i="1" s="1"/>
  <c r="W285" i="1"/>
  <c r="W293" i="1" s="1"/>
  <c r="R838" i="1"/>
  <c r="Z839" i="1"/>
  <c r="M281" i="1"/>
  <c r="M289" i="1" s="1"/>
  <c r="W1664" i="1"/>
  <c r="M1668" i="1"/>
  <c r="T286" i="1"/>
  <c r="T294" i="1" s="1"/>
  <c r="Q842" i="1"/>
  <c r="Q286" i="1"/>
  <c r="Q294" i="1" s="1"/>
  <c r="T842" i="1"/>
  <c r="I284" i="1"/>
  <c r="I292" i="1" s="1"/>
  <c r="K842" i="1"/>
  <c r="M280" i="1"/>
  <c r="M288" i="1" s="1"/>
  <c r="M838" i="1"/>
  <c r="R284" i="1"/>
  <c r="R292" i="1" s="1"/>
  <c r="R283" i="1"/>
  <c r="R291" i="1" s="1"/>
  <c r="I1703" i="1"/>
  <c r="T1704" i="1"/>
  <c r="N705" i="33" s="1"/>
  <c r="Y286" i="1"/>
  <c r="Y294" i="1" s="1"/>
  <c r="Z280" i="1"/>
  <c r="Z288" i="1" s="1"/>
  <c r="Z836" i="1"/>
  <c r="M1666" i="1"/>
  <c r="Z284" i="1"/>
  <c r="Z292" i="1" s="1"/>
  <c r="M1600" i="1"/>
  <c r="R841" i="1"/>
  <c r="Y842" i="1"/>
  <c r="P1703" i="1"/>
  <c r="R1664" i="1"/>
  <c r="N842" i="1"/>
  <c r="W282" i="1"/>
  <c r="W290" i="1" s="1"/>
  <c r="M841" i="1"/>
  <c r="M282" i="1"/>
  <c r="M290" i="1" s="1"/>
  <c r="M1696" i="1"/>
  <c r="K1704" i="1"/>
  <c r="G705" i="33" s="1"/>
  <c r="M1667" i="1"/>
  <c r="M840" i="1"/>
  <c r="W280" i="1"/>
  <c r="W288" i="1" s="1"/>
  <c r="M836" i="1"/>
  <c r="J1707" i="1"/>
  <c r="F708" i="33" s="1"/>
  <c r="K835" i="1"/>
  <c r="J279" i="1"/>
  <c r="J287" i="1" s="1"/>
  <c r="R1699" i="1"/>
  <c r="M1702" i="1"/>
  <c r="L842" i="1"/>
  <c r="O1671" i="1"/>
  <c r="R280" i="1"/>
  <c r="R288" i="1" s="1"/>
  <c r="W1697" i="1"/>
  <c r="R285" i="1"/>
  <c r="R293" i="1" s="1"/>
  <c r="W284" i="1"/>
  <c r="W292" i="1" s="1"/>
  <c r="W839" i="1"/>
  <c r="V286" i="1"/>
  <c r="V294" i="1" s="1"/>
  <c r="M837" i="1"/>
  <c r="R840" i="1"/>
  <c r="M1603" i="1"/>
  <c r="O842" i="1"/>
  <c r="AA286" i="1"/>
  <c r="AA294" i="1" s="1"/>
  <c r="O286" i="1"/>
  <c r="O294" i="1" s="1"/>
  <c r="V842" i="1"/>
  <c r="Z841" i="1"/>
  <c r="W840" i="1"/>
  <c r="J835" i="1"/>
  <c r="M283" i="1"/>
  <c r="M291" i="1" s="1"/>
  <c r="R837" i="1"/>
  <c r="W836" i="1"/>
  <c r="W1700" i="1"/>
  <c r="W837" i="1"/>
  <c r="R1697" i="1"/>
  <c r="S842" i="1"/>
  <c r="X286" i="1"/>
  <c r="X294" i="1" s="1"/>
  <c r="W283" i="1"/>
  <c r="W291" i="1" s="1"/>
  <c r="Z1700" i="1"/>
  <c r="M1598" i="1"/>
  <c r="L1705" i="1"/>
  <c r="H706" i="33" s="1"/>
  <c r="W1699" i="1"/>
  <c r="Z1699" i="1"/>
  <c r="AA1710" i="1"/>
  <c r="S711" i="33" s="1"/>
  <c r="J1709" i="1"/>
  <c r="F710" i="33" s="1"/>
  <c r="Y1707" i="1"/>
  <c r="R708" i="33" s="1"/>
  <c r="Y1706" i="1"/>
  <c r="R707" i="33" s="1"/>
  <c r="R1701" i="1"/>
  <c r="AC1709" i="1"/>
  <c r="U710" i="33" s="1"/>
  <c r="AB1710" i="1"/>
  <c r="T711" i="33" s="1"/>
  <c r="Q1706" i="1"/>
  <c r="L707" i="33" s="1"/>
  <c r="L1704" i="1"/>
  <c r="H705" i="33" s="1"/>
  <c r="W838" i="1"/>
  <c r="S1705" i="1"/>
  <c r="M706" i="33" s="1"/>
  <c r="U1709" i="1"/>
  <c r="O710" i="33" s="1"/>
  <c r="K286" i="1"/>
  <c r="K294" i="1" s="1"/>
  <c r="X842" i="1"/>
  <c r="AB1708" i="1"/>
  <c r="T709" i="33" s="1"/>
  <c r="Q1710" i="1"/>
  <c r="L711" i="33" s="1"/>
  <c r="AB1709" i="1"/>
  <c r="T710" i="33" s="1"/>
  <c r="W281" i="1"/>
  <c r="W289" i="1" s="1"/>
  <c r="Q1708" i="1"/>
  <c r="L709" i="33" s="1"/>
  <c r="AB1707" i="1"/>
  <c r="T708" i="33" s="1"/>
  <c r="U1705" i="1"/>
  <c r="O706" i="33" s="1"/>
  <c r="Z285" i="1"/>
  <c r="Z293" i="1" s="1"/>
  <c r="Z1698" i="1"/>
  <c r="W1701" i="1"/>
  <c r="N1710" i="1"/>
  <c r="I711" i="33" s="1"/>
  <c r="AC1706" i="1"/>
  <c r="U707" i="33" s="1"/>
  <c r="M1664" i="1"/>
  <c r="P279" i="1"/>
  <c r="M839" i="1"/>
  <c r="R281" i="1"/>
  <c r="R289" i="1" s="1"/>
  <c r="M1665" i="1"/>
  <c r="L3353" i="1"/>
  <c r="L286" i="1"/>
  <c r="L294" i="1" s="1"/>
  <c r="Z282" i="1"/>
  <c r="Z290" i="1" s="1"/>
  <c r="J1706" i="1"/>
  <c r="F707" i="33" s="1"/>
  <c r="L1708" i="1"/>
  <c r="H709" i="33" s="1"/>
  <c r="K1671" i="1"/>
  <c r="V1709" i="1"/>
  <c r="P710" i="33" s="1"/>
  <c r="L1707" i="1"/>
  <c r="H708" i="33" s="1"/>
  <c r="O1710" i="1"/>
  <c r="J711" i="33" s="1"/>
  <c r="P1706" i="1"/>
  <c r="K707" i="33" s="1"/>
  <c r="Q1709" i="1"/>
  <c r="L710" i="33" s="1"/>
  <c r="X1705" i="1"/>
  <c r="Q706" i="33" s="1"/>
  <c r="Z1665" i="1"/>
  <c r="V1703" i="1"/>
  <c r="V1671" i="1"/>
  <c r="AC1671" i="1"/>
  <c r="AC1703" i="1"/>
  <c r="T1703" i="1"/>
  <c r="T1671" i="1"/>
  <c r="M1669" i="1"/>
  <c r="J842" i="1"/>
  <c r="AA1705" i="1"/>
  <c r="S706" i="33" s="1"/>
  <c r="S1708" i="1"/>
  <c r="M709" i="33" s="1"/>
  <c r="T1706" i="1"/>
  <c r="N707" i="33" s="1"/>
  <c r="O1707" i="1"/>
  <c r="J708" i="33" s="1"/>
  <c r="V1708" i="1"/>
  <c r="P709" i="33" s="1"/>
  <c r="V1710" i="1"/>
  <c r="P711" i="33" s="1"/>
  <c r="U1707" i="1"/>
  <c r="O708" i="33" s="1"/>
  <c r="Z1670" i="1"/>
  <c r="Y1710" i="1"/>
  <c r="R711" i="33" s="1"/>
  <c r="O1705" i="1"/>
  <c r="J706" i="33" s="1"/>
  <c r="AC1708" i="1"/>
  <c r="U709" i="33" s="1"/>
  <c r="Q1707" i="1"/>
  <c r="L708" i="33" s="1"/>
  <c r="P1708" i="1"/>
  <c r="K709" i="33" s="1"/>
  <c r="V1705" i="1"/>
  <c r="P706" i="33" s="1"/>
  <c r="U1710" i="1"/>
  <c r="O711" i="33" s="1"/>
  <c r="AA1706" i="1"/>
  <c r="S707" i="33" s="1"/>
  <c r="Y1671" i="1"/>
  <c r="Y1703" i="1"/>
  <c r="M1601" i="1"/>
  <c r="M1698" i="1"/>
  <c r="L1706" i="1"/>
  <c r="H707" i="33" s="1"/>
  <c r="X1708" i="1"/>
  <c r="Q709" i="33" s="1"/>
  <c r="R1669" i="1"/>
  <c r="N1709" i="1"/>
  <c r="I710" i="33" s="1"/>
  <c r="AC1707" i="1"/>
  <c r="U708" i="33" s="1"/>
  <c r="U1708" i="1"/>
  <c r="O709" i="33" s="1"/>
  <c r="W1668" i="1"/>
  <c r="U1671" i="1"/>
  <c r="U1703" i="1"/>
  <c r="Q1703" i="1"/>
  <c r="Q1671" i="1"/>
  <c r="S1703" i="1"/>
  <c r="S1671" i="1"/>
  <c r="T1705" i="1"/>
  <c r="N706" i="33" s="1"/>
  <c r="W1665" i="1"/>
  <c r="N1703" i="1"/>
  <c r="N1671" i="1"/>
  <c r="L1703" i="1"/>
  <c r="L1671" i="1"/>
  <c r="X1671" i="1"/>
  <c r="X1703" i="1"/>
  <c r="R1702" i="1"/>
  <c r="Q1705" i="1"/>
  <c r="L706" i="33" s="1"/>
  <c r="R1665" i="1"/>
  <c r="J1703" i="1"/>
  <c r="D703" i="33"/>
  <c r="B465" i="2" s="1"/>
  <c r="S1710" i="1"/>
  <c r="M711" i="33" s="1"/>
  <c r="W1670" i="1"/>
  <c r="R1700" i="1"/>
  <c r="M1602" i="1"/>
  <c r="AC286" i="1"/>
  <c r="AC294" i="1" s="1"/>
  <c r="T835" i="1"/>
  <c r="W835" i="1" s="1"/>
  <c r="T279" i="1"/>
  <c r="U1666" i="1"/>
  <c r="U1698" i="1"/>
  <c r="S1666" i="1"/>
  <c r="S1698" i="1"/>
  <c r="N1666" i="1"/>
  <c r="N1698" i="1"/>
  <c r="T1710" i="1"/>
  <c r="N711" i="33" s="1"/>
  <c r="P1710" i="1"/>
  <c r="K711" i="33" s="1"/>
  <c r="R1670" i="1"/>
  <c r="V1707" i="1"/>
  <c r="P708" i="33" s="1"/>
  <c r="X1707" i="1"/>
  <c r="Q708" i="33" s="1"/>
  <c r="Z1667" i="1"/>
  <c r="W1667" i="1"/>
  <c r="X1706" i="1"/>
  <c r="Q707" i="33" s="1"/>
  <c r="Z1666" i="1"/>
  <c r="I1664" i="1"/>
  <c r="I1696" i="1"/>
  <c r="AB1703" i="1"/>
  <c r="AB1671" i="1"/>
  <c r="P1707" i="1"/>
  <c r="K708" i="33" s="1"/>
  <c r="R1667" i="1"/>
  <c r="W1669" i="1"/>
  <c r="T1709" i="1"/>
  <c r="N710" i="33" s="1"/>
  <c r="Y1709" i="1"/>
  <c r="R710" i="33" s="1"/>
  <c r="Z1669" i="1"/>
  <c r="AB1706" i="1"/>
  <c r="T707" i="33" s="1"/>
  <c r="AB1665" i="1"/>
  <c r="AB1697" i="1"/>
  <c r="AA1703" i="1"/>
  <c r="AA1671" i="1"/>
  <c r="Z1668" i="1"/>
  <c r="Y1708" i="1"/>
  <c r="R709" i="33" s="1"/>
  <c r="AA1708" i="1"/>
  <c r="S709" i="33" s="1"/>
  <c r="W1702" i="1"/>
  <c r="N1708" i="1"/>
  <c r="I709" i="33" s="1"/>
  <c r="R1668" i="1"/>
  <c r="P835" i="1"/>
  <c r="R835" i="1" s="1"/>
  <c r="AC842" i="1"/>
  <c r="O4410" i="1"/>
  <c r="O740" i="1"/>
  <c r="O314" i="1"/>
  <c r="T1597" i="1"/>
  <c r="T314" i="1"/>
  <c r="T4410" i="1"/>
  <c r="T740" i="1"/>
  <c r="AB740" i="1"/>
  <c r="AB4410" i="1"/>
  <c r="AB314" i="1"/>
  <c r="P1604" i="1"/>
  <c r="Z1602" i="1"/>
  <c r="S1604" i="1"/>
  <c r="W1598" i="1"/>
  <c r="I1601" i="1"/>
  <c r="Q740" i="1"/>
  <c r="Q314" i="1"/>
  <c r="Q4410" i="1"/>
  <c r="N1597" i="1"/>
  <c r="U1597" i="1"/>
  <c r="Z1601" i="1"/>
  <c r="Y1604" i="1"/>
  <c r="M1599" i="1"/>
  <c r="Z1603" i="1"/>
  <c r="L1604" i="1"/>
  <c r="R1602" i="1"/>
  <c r="AB1597" i="1"/>
  <c r="I1599" i="1"/>
  <c r="W1602" i="1"/>
  <c r="T1604" i="1"/>
  <c r="I1602" i="1"/>
  <c r="D576" i="33"/>
  <c r="B456" i="2" s="1"/>
  <c r="C456" i="2"/>
  <c r="Q1597" i="1"/>
  <c r="S1597" i="1"/>
  <c r="X1604" i="1"/>
  <c r="R1598" i="1"/>
  <c r="W1603" i="1"/>
  <c r="P314" i="1"/>
  <c r="P4410" i="1"/>
  <c r="P740" i="1"/>
  <c r="AC1597" i="1"/>
  <c r="U1604" i="1"/>
  <c r="R1603" i="1"/>
  <c r="Z1599" i="1"/>
  <c r="I1600" i="1"/>
  <c r="AA1597" i="1"/>
  <c r="R1599" i="1"/>
  <c r="J1597" i="1"/>
  <c r="O1597" i="1"/>
  <c r="W1599" i="1"/>
  <c r="K1604" i="1"/>
  <c r="K314" i="1"/>
  <c r="K4410" i="1"/>
  <c r="K740" i="1"/>
  <c r="Q1604" i="1"/>
  <c r="R1600" i="1"/>
  <c r="X1597" i="1"/>
  <c r="Z1600" i="1"/>
  <c r="S740" i="1"/>
  <c r="S314" i="1"/>
  <c r="S4410" i="1"/>
  <c r="AC1604" i="1"/>
  <c r="V1597" i="1"/>
  <c r="AA1604" i="1"/>
  <c r="D601" i="33"/>
  <c r="B483" i="2" s="1"/>
  <c r="C483" i="2"/>
  <c r="AC4410" i="1"/>
  <c r="AC314" i="1"/>
  <c r="AC740" i="1"/>
  <c r="X740" i="1"/>
  <c r="X4410" i="1"/>
  <c r="X314" i="1"/>
  <c r="J1604" i="1"/>
  <c r="I1598" i="1"/>
  <c r="V314" i="1"/>
  <c r="V4410" i="1"/>
  <c r="V740" i="1"/>
  <c r="O1604" i="1"/>
  <c r="K1597" i="1"/>
  <c r="I1597" i="1"/>
  <c r="W1600" i="1"/>
  <c r="N740" i="1"/>
  <c r="N4410" i="1"/>
  <c r="N314" i="1"/>
  <c r="P1597" i="1"/>
  <c r="N1604" i="1"/>
  <c r="W1601" i="1"/>
  <c r="V1604" i="1"/>
  <c r="Y1597" i="1"/>
  <c r="L314" i="1"/>
  <c r="L4410" i="1"/>
  <c r="L740" i="1"/>
  <c r="R1601" i="1"/>
  <c r="L1597" i="1"/>
  <c r="Z1598" i="1"/>
  <c r="I1603" i="1"/>
  <c r="AB1604" i="1"/>
  <c r="Z838" i="1"/>
  <c r="I842" i="1"/>
  <c r="I286" i="1"/>
  <c r="I294" i="1" s="1"/>
  <c r="Z835" i="1"/>
  <c r="Z279" i="1"/>
  <c r="Z287" i="1" s="1"/>
  <c r="H197" i="1"/>
  <c r="H205" i="1" s="1"/>
  <c r="D296" i="33" s="1"/>
  <c r="D365" i="33" s="1"/>
  <c r="H198" i="1"/>
  <c r="H206" i="1" s="1"/>
  <c r="D297" i="33" s="1"/>
  <c r="D366" i="33" s="1"/>
  <c r="H194" i="1"/>
  <c r="H202" i="1" s="1"/>
  <c r="D293" i="33" s="1"/>
  <c r="D362" i="33" s="1"/>
  <c r="H199" i="1"/>
  <c r="H207" i="1" s="1"/>
  <c r="D298" i="33" s="1"/>
  <c r="D367" i="33" s="1"/>
  <c r="H24" i="1"/>
  <c r="H193" i="1"/>
  <c r="H201" i="1" s="1"/>
  <c r="D292" i="33" s="1"/>
  <c r="D361" i="33" s="1"/>
  <c r="H200" i="1"/>
  <c r="H208" i="1" s="1"/>
  <c r="F455" i="33"/>
  <c r="J163" i="1"/>
  <c r="H1165" i="1"/>
  <c r="H1243" i="1"/>
  <c r="H4481" i="1"/>
  <c r="D775" i="33" s="1"/>
  <c r="Z1710" i="1" l="1"/>
  <c r="M1705" i="1"/>
  <c r="AA314" i="1"/>
  <c r="J1671" i="1"/>
  <c r="AA740" i="1"/>
  <c r="W1605" i="1"/>
  <c r="K1711" i="1"/>
  <c r="G712" i="33" s="1"/>
  <c r="Z1709" i="1"/>
  <c r="M1707" i="1"/>
  <c r="P1711" i="1"/>
  <c r="K712" i="33" s="1"/>
  <c r="Z1704" i="1"/>
  <c r="Z1612" i="1"/>
  <c r="AB236" i="1"/>
  <c r="X2172" i="1"/>
  <c r="M1005" i="1"/>
  <c r="M1605" i="1"/>
  <c r="H1609" i="1"/>
  <c r="Z1007" i="1"/>
  <c r="R1011" i="1"/>
  <c r="H1607" i="1"/>
  <c r="M1709" i="1"/>
  <c r="M1708" i="1"/>
  <c r="P4278" i="1"/>
  <c r="S4274" i="1"/>
  <c r="AA4277" i="1"/>
  <c r="T4279" i="1"/>
  <c r="Y4279" i="1"/>
  <c r="S4275" i="1"/>
  <c r="N4279" i="1"/>
  <c r="Y4275" i="1"/>
  <c r="V4278" i="1"/>
  <c r="T4280" i="1"/>
  <c r="Q4276" i="1"/>
  <c r="K4274" i="1"/>
  <c r="N4278" i="1"/>
  <c r="X4276" i="1"/>
  <c r="K4279" i="1"/>
  <c r="T4275" i="1"/>
  <c r="AB4275" i="1"/>
  <c r="P4279" i="1"/>
  <c r="X4280" i="1"/>
  <c r="O4277" i="1"/>
  <c r="X4275" i="1"/>
  <c r="U4279" i="1"/>
  <c r="Q4274" i="1"/>
  <c r="L4280" i="1"/>
  <c r="O4280" i="1"/>
  <c r="Y4276" i="1"/>
  <c r="V4276" i="1"/>
  <c r="U4276" i="1"/>
  <c r="Q4275" i="1"/>
  <c r="L4277" i="1"/>
  <c r="O4278" i="1"/>
  <c r="AB4276" i="1"/>
  <c r="Y4277" i="1"/>
  <c r="V4279" i="1"/>
  <c r="S4277" i="1"/>
  <c r="N4275" i="1"/>
  <c r="N4277" i="1"/>
  <c r="O4276" i="1"/>
  <c r="AC4275" i="1"/>
  <c r="AC4278" i="1"/>
  <c r="W1007" i="1"/>
  <c r="R1006" i="1"/>
  <c r="W1011" i="1"/>
  <c r="H1608" i="1"/>
  <c r="H1611" i="1"/>
  <c r="Y4278" i="1"/>
  <c r="V4280" i="1"/>
  <c r="O4274" i="1"/>
  <c r="AA4278" i="1"/>
  <c r="P4274" i="1"/>
  <c r="V4274" i="1"/>
  <c r="L4278" i="1"/>
  <c r="AA4275" i="1"/>
  <c r="U4278" i="1"/>
  <c r="O4279" i="1"/>
  <c r="AC4276" i="1"/>
  <c r="AC4277" i="1"/>
  <c r="U4274" i="1"/>
  <c r="AB4274" i="1"/>
  <c r="Q4280" i="1"/>
  <c r="X4279" i="1"/>
  <c r="T4278" i="1"/>
  <c r="AB4279" i="1"/>
  <c r="Y4274" i="1"/>
  <c r="T4277" i="1"/>
  <c r="S4276" i="1"/>
  <c r="P4280" i="1"/>
  <c r="K4277" i="1"/>
  <c r="K4275" i="1"/>
  <c r="AA4276" i="1"/>
  <c r="X4274" i="1"/>
  <c r="S4279" i="1"/>
  <c r="L4275" i="1"/>
  <c r="P4275" i="1"/>
  <c r="K4278" i="1"/>
  <c r="AB4278" i="1"/>
  <c r="V4275" i="1"/>
  <c r="U4275" i="1"/>
  <c r="Q4277" i="1"/>
  <c r="N4280" i="1"/>
  <c r="AB4280" i="1"/>
  <c r="AC4274" i="1"/>
  <c r="AC4280" i="1"/>
  <c r="Q4278" i="1"/>
  <c r="Y4280" i="1"/>
  <c r="N4276" i="1"/>
  <c r="U4277" i="1"/>
  <c r="S4280" i="1"/>
  <c r="AA2172" i="1"/>
  <c r="AA4274" i="1"/>
  <c r="X4277" i="1"/>
  <c r="T2172" i="1"/>
  <c r="T4274" i="1"/>
  <c r="I4276" i="1"/>
  <c r="P4276" i="1"/>
  <c r="L236" i="1"/>
  <c r="L4274" i="1"/>
  <c r="AB4277" i="1"/>
  <c r="X4278" i="1"/>
  <c r="U4280" i="1"/>
  <c r="S4278" i="1"/>
  <c r="O4275" i="1"/>
  <c r="L4276" i="1"/>
  <c r="L4279" i="1"/>
  <c r="AA4280" i="1"/>
  <c r="V4277" i="1"/>
  <c r="T4276" i="1"/>
  <c r="Q4279" i="1"/>
  <c r="P4277" i="1"/>
  <c r="N4274" i="1"/>
  <c r="AA4279" i="1"/>
  <c r="AC4279" i="1"/>
  <c r="O1711" i="1"/>
  <c r="J712" i="33" s="1"/>
  <c r="R1612" i="1"/>
  <c r="W1612" i="1"/>
  <c r="M1612" i="1"/>
  <c r="R1007" i="1"/>
  <c r="R1008" i="1"/>
  <c r="W1006" i="1"/>
  <c r="Z1010" i="1"/>
  <c r="W1009" i="1"/>
  <c r="M1008" i="1"/>
  <c r="R1005" i="1"/>
  <c r="H1610" i="1"/>
  <c r="Z1008" i="1"/>
  <c r="H1606" i="1"/>
  <c r="Z1605" i="1"/>
  <c r="M1710" i="1"/>
  <c r="Z4416" i="1"/>
  <c r="Z1011" i="1"/>
  <c r="R1010" i="1"/>
  <c r="W1008" i="1"/>
  <c r="R1605" i="1"/>
  <c r="W1010" i="1"/>
  <c r="I1612" i="1"/>
  <c r="V1012" i="1"/>
  <c r="O1012" i="1"/>
  <c r="P1012" i="1"/>
  <c r="U1012" i="1"/>
  <c r="AB1012" i="1"/>
  <c r="AC1012" i="1"/>
  <c r="S1012" i="1"/>
  <c r="T1012" i="1"/>
  <c r="Z1009" i="1"/>
  <c r="R1009" i="1"/>
  <c r="AA1012" i="1"/>
  <c r="Q1012" i="1"/>
  <c r="K1012" i="1"/>
  <c r="Y1012" i="1"/>
  <c r="X1012" i="1"/>
  <c r="N1012" i="1"/>
  <c r="U1005" i="1"/>
  <c r="W1005" i="1" s="1"/>
  <c r="L1012" i="1"/>
  <c r="Y1005" i="1"/>
  <c r="Z1005" i="1" s="1"/>
  <c r="Z1006" i="1"/>
  <c r="AC2177" i="1"/>
  <c r="AC2175" i="1"/>
  <c r="AC3317" i="1"/>
  <c r="U3314" i="1"/>
  <c r="AB3314" i="1"/>
  <c r="Q242" i="1"/>
  <c r="Q3320" i="1"/>
  <c r="X241" i="1"/>
  <c r="X3319" i="1"/>
  <c r="T2176" i="1"/>
  <c r="T3318" i="1"/>
  <c r="AB2177" i="1"/>
  <c r="AB3319" i="1"/>
  <c r="Y3314" i="1"/>
  <c r="T3317" i="1"/>
  <c r="S2174" i="1"/>
  <c r="S3316" i="1"/>
  <c r="P2178" i="1"/>
  <c r="P3320" i="1"/>
  <c r="K239" i="1"/>
  <c r="K3317" i="1"/>
  <c r="K3315" i="1"/>
  <c r="AA2174" i="1"/>
  <c r="AA3316" i="1"/>
  <c r="X3314" i="1"/>
  <c r="S2177" i="1"/>
  <c r="S3319" i="1"/>
  <c r="L237" i="1"/>
  <c r="L3315" i="1"/>
  <c r="P237" i="1"/>
  <c r="P3315" i="1"/>
  <c r="K240" i="1"/>
  <c r="K3318" i="1"/>
  <c r="AB2176" i="1"/>
  <c r="AB3318" i="1"/>
  <c r="V237" i="1"/>
  <c r="V3315" i="1"/>
  <c r="U237" i="1"/>
  <c r="U3315" i="1"/>
  <c r="Q2175" i="1"/>
  <c r="Q3317" i="1"/>
  <c r="N242" i="1"/>
  <c r="N3320" i="1"/>
  <c r="AB2178" i="1"/>
  <c r="AB3320" i="1"/>
  <c r="AC237" i="1"/>
  <c r="AC3315" i="1"/>
  <c r="AC238" i="1"/>
  <c r="AC3316" i="1"/>
  <c r="T3315" i="1"/>
  <c r="P3319" i="1"/>
  <c r="O2175" i="1"/>
  <c r="O3317" i="1"/>
  <c r="Q236" i="1"/>
  <c r="Q3314" i="1"/>
  <c r="V2174" i="1"/>
  <c r="V3316" i="1"/>
  <c r="Q237" i="1"/>
  <c r="Q3315" i="1"/>
  <c r="L2175" i="1"/>
  <c r="L3317" i="1"/>
  <c r="AB2174" i="1"/>
  <c r="AB3316" i="1"/>
  <c r="Y239" i="1"/>
  <c r="Y3317" i="1"/>
  <c r="V2177" i="1"/>
  <c r="V3319" i="1"/>
  <c r="S2175" i="1"/>
  <c r="S3317" i="1"/>
  <c r="N2173" i="1"/>
  <c r="N3315" i="1"/>
  <c r="N2175" i="1"/>
  <c r="N3317" i="1"/>
  <c r="O2174" i="1"/>
  <c r="O3316" i="1"/>
  <c r="AC242" i="1"/>
  <c r="AC3320" i="1"/>
  <c r="Q2176" i="1"/>
  <c r="Q3318" i="1"/>
  <c r="Y2178" i="1"/>
  <c r="Y3320" i="1"/>
  <c r="N2174" i="1"/>
  <c r="N3316" i="1"/>
  <c r="U239" i="1"/>
  <c r="U3317" i="1"/>
  <c r="S2178" i="1"/>
  <c r="S3320" i="1"/>
  <c r="AA236" i="1"/>
  <c r="AA3314" i="1"/>
  <c r="X2175" i="1"/>
  <c r="X3317" i="1"/>
  <c r="T236" i="1"/>
  <c r="T3314" i="1"/>
  <c r="I238" i="1"/>
  <c r="I3316" i="1"/>
  <c r="P238" i="1"/>
  <c r="P3316" i="1"/>
  <c r="L2172" i="1"/>
  <c r="L3314" i="1"/>
  <c r="AB2175" i="1"/>
  <c r="AB3317" i="1"/>
  <c r="X240" i="1"/>
  <c r="X3318" i="1"/>
  <c r="U242" i="1"/>
  <c r="U3320" i="1"/>
  <c r="S240" i="1"/>
  <c r="S3318" i="1"/>
  <c r="O2173" i="1"/>
  <c r="O3315" i="1"/>
  <c r="L2174" i="1"/>
  <c r="L3316" i="1"/>
  <c r="L241" i="1"/>
  <c r="L3319" i="1"/>
  <c r="AA2178" i="1"/>
  <c r="AA3320" i="1"/>
  <c r="V2175" i="1"/>
  <c r="V3317" i="1"/>
  <c r="T2174" i="1"/>
  <c r="T3316" i="1"/>
  <c r="Q241" i="1"/>
  <c r="Q3319" i="1"/>
  <c r="P239" i="1"/>
  <c r="P3317" i="1"/>
  <c r="N2172" i="1"/>
  <c r="N3314" i="1"/>
  <c r="AA2177" i="1"/>
  <c r="AA3319" i="1"/>
  <c r="AC2172" i="1"/>
  <c r="AC3314" i="1"/>
  <c r="AC240" i="1"/>
  <c r="AC3318" i="1"/>
  <c r="X2174" i="1"/>
  <c r="X3316" i="1"/>
  <c r="K241" i="1"/>
  <c r="K3319" i="1"/>
  <c r="AB237" i="1"/>
  <c r="AB3315" i="1"/>
  <c r="X2178" i="1"/>
  <c r="X3320" i="1"/>
  <c r="X2173" i="1"/>
  <c r="X3315" i="1"/>
  <c r="U2177" i="1"/>
  <c r="U3319" i="1"/>
  <c r="L242" i="1"/>
  <c r="L3320" i="1"/>
  <c r="O2178" i="1"/>
  <c r="O3320" i="1"/>
  <c r="Y238" i="1"/>
  <c r="Y3316" i="1"/>
  <c r="U3316" i="1"/>
  <c r="O240" i="1"/>
  <c r="O3318" i="1"/>
  <c r="Y2176" i="1"/>
  <c r="Y3318" i="1"/>
  <c r="P240" i="1"/>
  <c r="P3318" i="1"/>
  <c r="V2178" i="1"/>
  <c r="V3320" i="1"/>
  <c r="O2172" i="1"/>
  <c r="O3314" i="1"/>
  <c r="S236" i="1"/>
  <c r="S3314" i="1"/>
  <c r="AA240" i="1"/>
  <c r="AA3318" i="1"/>
  <c r="P2172" i="1"/>
  <c r="P3314" i="1"/>
  <c r="AA239" i="1"/>
  <c r="AA3317" i="1"/>
  <c r="V236" i="1"/>
  <c r="V3314" i="1"/>
  <c r="T241" i="1"/>
  <c r="T3319" i="1"/>
  <c r="L3318" i="1"/>
  <c r="AA237" i="1"/>
  <c r="AA3315" i="1"/>
  <c r="Y2177" i="1"/>
  <c r="Y3319" i="1"/>
  <c r="U2176" i="1"/>
  <c r="U3318" i="1"/>
  <c r="S237" i="1"/>
  <c r="S3315" i="1"/>
  <c r="O241" i="1"/>
  <c r="O3319" i="1"/>
  <c r="N2177" i="1"/>
  <c r="N3319" i="1"/>
  <c r="Y237" i="1"/>
  <c r="Y3315" i="1"/>
  <c r="V240" i="1"/>
  <c r="V3318" i="1"/>
  <c r="T3320" i="1"/>
  <c r="Q238" i="1"/>
  <c r="Q3316" i="1"/>
  <c r="K236" i="1"/>
  <c r="K3314" i="1"/>
  <c r="N240" i="1"/>
  <c r="N3318" i="1"/>
  <c r="AC241" i="1"/>
  <c r="AC3319" i="1"/>
  <c r="Z4414" i="1"/>
  <c r="N236" i="1"/>
  <c r="AC236" i="1"/>
  <c r="S2172" i="1"/>
  <c r="AC2176" i="1"/>
  <c r="P2175" i="1"/>
  <c r="AB240" i="1"/>
  <c r="AC239" i="1"/>
  <c r="AA238" i="1"/>
  <c r="P236" i="1"/>
  <c r="V2176" i="1"/>
  <c r="K2172" i="1"/>
  <c r="O236" i="1"/>
  <c r="Y2173" i="1"/>
  <c r="T2177" i="1"/>
  <c r="L238" i="1"/>
  <c r="V2172" i="1"/>
  <c r="L2173" i="1"/>
  <c r="X2177" i="1"/>
  <c r="P2173" i="1"/>
  <c r="T240" i="1"/>
  <c r="V242" i="1"/>
  <c r="S238" i="1"/>
  <c r="K2175" i="1"/>
  <c r="N241" i="1"/>
  <c r="S241" i="1"/>
  <c r="AB239" i="1"/>
  <c r="AA2176" i="1"/>
  <c r="N238" i="1"/>
  <c r="AB241" i="1"/>
  <c r="Y240" i="1"/>
  <c r="AA2175" i="1"/>
  <c r="Q620" i="33"/>
  <c r="V2173" i="1"/>
  <c r="K2176" i="1"/>
  <c r="P2176" i="1"/>
  <c r="N2178" i="1"/>
  <c r="P242" i="1"/>
  <c r="T237" i="1"/>
  <c r="T2173" i="1"/>
  <c r="P2177" i="1"/>
  <c r="P241" i="1"/>
  <c r="U238" i="1"/>
  <c r="U2174" i="1"/>
  <c r="AC2173" i="1"/>
  <c r="K2177" i="1"/>
  <c r="V241" i="1"/>
  <c r="U241" i="1"/>
  <c r="O239" i="1"/>
  <c r="X237" i="1"/>
  <c r="Y2174" i="1"/>
  <c r="Q2172" i="1"/>
  <c r="T2175" i="1"/>
  <c r="T239" i="1"/>
  <c r="K2173" i="1"/>
  <c r="K237" i="1"/>
  <c r="AA241" i="1"/>
  <c r="Q2177" i="1"/>
  <c r="N237" i="1"/>
  <c r="X238" i="1"/>
  <c r="V239" i="1"/>
  <c r="Q2178" i="1"/>
  <c r="L239" i="1"/>
  <c r="N2176" i="1"/>
  <c r="Q240" i="1"/>
  <c r="P2174" i="1"/>
  <c r="AB242" i="1"/>
  <c r="AC2174" i="1"/>
  <c r="AA2173" i="1"/>
  <c r="AA242" i="1"/>
  <c r="O238" i="1"/>
  <c r="U240" i="1"/>
  <c r="S2176" i="1"/>
  <c r="AB2173" i="1"/>
  <c r="Y242" i="1"/>
  <c r="U2173" i="1"/>
  <c r="AC2178" i="1"/>
  <c r="O2176" i="1"/>
  <c r="N239" i="1"/>
  <c r="O242" i="1"/>
  <c r="X242" i="1"/>
  <c r="O237" i="1"/>
  <c r="X2176" i="1"/>
  <c r="I2174" i="1"/>
  <c r="S2173" i="1"/>
  <c r="Y2175" i="1"/>
  <c r="V238" i="1"/>
  <c r="U2178" i="1"/>
  <c r="Y241" i="1"/>
  <c r="X239" i="1"/>
  <c r="S239" i="1"/>
  <c r="Q239" i="1"/>
  <c r="Q2174" i="1"/>
  <c r="Q2173" i="1"/>
  <c r="O2177" i="1"/>
  <c r="L240" i="1"/>
  <c r="L2176" i="1"/>
  <c r="T242" i="1"/>
  <c r="T2178" i="1"/>
  <c r="T238" i="1"/>
  <c r="L2178" i="1"/>
  <c r="U2175" i="1"/>
  <c r="S242" i="1"/>
  <c r="L2177" i="1"/>
  <c r="AB238" i="1"/>
  <c r="N627" i="33"/>
  <c r="Z742" i="1"/>
  <c r="S620" i="33"/>
  <c r="L627" i="33"/>
  <c r="T627" i="33"/>
  <c r="S627" i="33"/>
  <c r="I620" i="33"/>
  <c r="K627" i="33"/>
  <c r="I627" i="33"/>
  <c r="R627" i="33"/>
  <c r="M627" i="33"/>
  <c r="P620" i="33"/>
  <c r="U620" i="33"/>
  <c r="N620" i="33"/>
  <c r="Z320" i="1"/>
  <c r="O627" i="33"/>
  <c r="L620" i="33"/>
  <c r="T620" i="33"/>
  <c r="R620" i="33"/>
  <c r="K620" i="33"/>
  <c r="P627" i="33"/>
  <c r="Q627" i="33"/>
  <c r="W4411" i="1"/>
  <c r="J627" i="33"/>
  <c r="J620" i="33"/>
  <c r="H627" i="33"/>
  <c r="M620" i="33"/>
  <c r="U627" i="33"/>
  <c r="O620" i="33"/>
  <c r="Z316" i="1"/>
  <c r="Z743" i="1"/>
  <c r="S4417" i="1"/>
  <c r="S321" i="1"/>
  <c r="Z746" i="1"/>
  <c r="W742" i="1"/>
  <c r="AA747" i="1"/>
  <c r="W319" i="1"/>
  <c r="Z744" i="1"/>
  <c r="R316" i="1"/>
  <c r="Y4417" i="1"/>
  <c r="W318" i="1"/>
  <c r="W4416" i="1"/>
  <c r="S747" i="1"/>
  <c r="L4417" i="1"/>
  <c r="R4415" i="1"/>
  <c r="W741" i="1"/>
  <c r="R4412" i="1"/>
  <c r="R318" i="1"/>
  <c r="W317" i="1"/>
  <c r="W744" i="1"/>
  <c r="P747" i="1"/>
  <c r="Z4413" i="1"/>
  <c r="Z745" i="1"/>
  <c r="Z319" i="1"/>
  <c r="P321" i="1"/>
  <c r="Z318" i="1"/>
  <c r="W315" i="1"/>
  <c r="Q4417" i="1"/>
  <c r="R315" i="1"/>
  <c r="AB747" i="1"/>
  <c r="AB321" i="1"/>
  <c r="AB4417" i="1"/>
  <c r="Q747" i="1"/>
  <c r="Q321" i="1"/>
  <c r="R746" i="1"/>
  <c r="R4414" i="1"/>
  <c r="W316" i="1"/>
  <c r="Z4415" i="1"/>
  <c r="W743" i="1"/>
  <c r="R742" i="1"/>
  <c r="W4412" i="1"/>
  <c r="R4413" i="1"/>
  <c r="W745" i="1"/>
  <c r="Z315" i="1"/>
  <c r="W4415" i="1"/>
  <c r="W746" i="1"/>
  <c r="W4413" i="1"/>
  <c r="W320" i="1"/>
  <c r="O747" i="1"/>
  <c r="R320" i="1"/>
  <c r="R317" i="1"/>
  <c r="Y747" i="1"/>
  <c r="Y321" i="1"/>
  <c r="U321" i="1"/>
  <c r="R745" i="1"/>
  <c r="R4416" i="1"/>
  <c r="Z317" i="1"/>
  <c r="Z4411" i="1"/>
  <c r="Z741" i="1"/>
  <c r="T747" i="1"/>
  <c r="R319" i="1"/>
  <c r="R744" i="1"/>
  <c r="R4411" i="1"/>
  <c r="P4417" i="1"/>
  <c r="T321" i="1"/>
  <c r="T4417" i="1"/>
  <c r="U236" i="1"/>
  <c r="U2172" i="1"/>
  <c r="Y236" i="1"/>
  <c r="Z236" i="1" s="1"/>
  <c r="O4417" i="1"/>
  <c r="W4414" i="1"/>
  <c r="AC747" i="1"/>
  <c r="U4417" i="1"/>
  <c r="R741" i="1"/>
  <c r="R743" i="1"/>
  <c r="U740" i="1"/>
  <c r="W740" i="1" s="1"/>
  <c r="Y4410" i="1"/>
  <c r="Z4410" i="1" s="1"/>
  <c r="AC321" i="1"/>
  <c r="U4410" i="1"/>
  <c r="W4410" i="1" s="1"/>
  <c r="AA321" i="1"/>
  <c r="X321" i="1"/>
  <c r="X747" i="1"/>
  <c r="Y314" i="1"/>
  <c r="Z314" i="1" s="1"/>
  <c r="O321" i="1"/>
  <c r="AC4417" i="1"/>
  <c r="U314" i="1"/>
  <c r="W314" i="1" s="1"/>
  <c r="AA4417" i="1"/>
  <c r="X4417" i="1"/>
  <c r="Y740" i="1"/>
  <c r="Z740" i="1" s="1"/>
  <c r="Y2172" i="1"/>
  <c r="U747" i="1"/>
  <c r="N4417" i="1"/>
  <c r="D299" i="33"/>
  <c r="M303" i="33" s="1"/>
  <c r="K308" i="2" s="1"/>
  <c r="U394" i="33"/>
  <c r="S339" i="2" s="1"/>
  <c r="T394" i="33"/>
  <c r="R339" i="2" s="1"/>
  <c r="N321" i="1"/>
  <c r="N747" i="1"/>
  <c r="L747" i="1"/>
  <c r="V4417" i="1"/>
  <c r="L321" i="1"/>
  <c r="J394" i="33"/>
  <c r="H339" i="2" s="1"/>
  <c r="V747" i="1"/>
  <c r="M394" i="33"/>
  <c r="K339" i="2" s="1"/>
  <c r="G394" i="33"/>
  <c r="E339" i="2" s="1"/>
  <c r="V321" i="1"/>
  <c r="O394" i="33"/>
  <c r="M339" i="2" s="1"/>
  <c r="R394" i="33"/>
  <c r="P339" i="2" s="1"/>
  <c r="Q394" i="33"/>
  <c r="O339" i="2" s="1"/>
  <c r="K394" i="33"/>
  <c r="I339" i="2" s="1"/>
  <c r="P394" i="33"/>
  <c r="N339" i="2" s="1"/>
  <c r="S394" i="33"/>
  <c r="Q339" i="2" s="1"/>
  <c r="N394" i="33"/>
  <c r="L339" i="2" s="1"/>
  <c r="H394" i="33"/>
  <c r="F339" i="2" s="1"/>
  <c r="I394" i="33"/>
  <c r="G339" i="2" s="1"/>
  <c r="L394" i="33"/>
  <c r="J339" i="2" s="1"/>
  <c r="F323" i="33"/>
  <c r="D320" i="2" s="1"/>
  <c r="F385" i="33"/>
  <c r="F393" i="33" s="1"/>
  <c r="D338" i="2" s="1"/>
  <c r="K242" i="1" s="1"/>
  <c r="W279" i="1"/>
  <c r="W287" i="1" s="1"/>
  <c r="T287" i="1"/>
  <c r="R279" i="1"/>
  <c r="R287" i="1" s="1"/>
  <c r="P287" i="1"/>
  <c r="H1382" i="1"/>
  <c r="H1376" i="1"/>
  <c r="Z842" i="1"/>
  <c r="W617" i="1"/>
  <c r="Z1581" i="1"/>
  <c r="Z617" i="1"/>
  <c r="R624" i="1"/>
  <c r="Z624" i="1"/>
  <c r="R1581" i="1"/>
  <c r="R617" i="1"/>
  <c r="W624" i="1"/>
  <c r="Z1588" i="1"/>
  <c r="W1581" i="1"/>
  <c r="R1588" i="1"/>
  <c r="W1588" i="1"/>
  <c r="Z1596" i="1"/>
  <c r="R1589" i="1"/>
  <c r="Z1589" i="1"/>
  <c r="W1596" i="1"/>
  <c r="W1589" i="1"/>
  <c r="R1596" i="1"/>
  <c r="Z2072" i="1"/>
  <c r="W2072" i="1"/>
  <c r="W2065" i="1"/>
  <c r="M2072" i="1"/>
  <c r="R2065" i="1"/>
  <c r="R2072" i="1"/>
  <c r="Z2065" i="1"/>
  <c r="W1704" i="1"/>
  <c r="H3347" i="1"/>
  <c r="H3350" i="1"/>
  <c r="W1707" i="1"/>
  <c r="Z1705" i="1"/>
  <c r="H3348" i="1"/>
  <c r="M3353" i="1"/>
  <c r="H3352" i="1"/>
  <c r="Z3353" i="1"/>
  <c r="W3353" i="1"/>
  <c r="R3353" i="1"/>
  <c r="H3351" i="1"/>
  <c r="H3349" i="1"/>
  <c r="M3346" i="1"/>
  <c r="H3346" i="1" s="1"/>
  <c r="M279" i="1"/>
  <c r="M287" i="1" s="1"/>
  <c r="H280" i="1"/>
  <c r="H288" i="1" s="1"/>
  <c r="R286" i="1"/>
  <c r="R294" i="1" s="1"/>
  <c r="W286" i="1"/>
  <c r="W294" i="1" s="1"/>
  <c r="H1379" i="1"/>
  <c r="H1378" i="1"/>
  <c r="H1381" i="1"/>
  <c r="H1377" i="1"/>
  <c r="H1380" i="1"/>
  <c r="E708" i="33"/>
  <c r="E707" i="33"/>
  <c r="R1704" i="1"/>
  <c r="I1711" i="1"/>
  <c r="E710" i="33"/>
  <c r="W1709" i="1"/>
  <c r="W1708" i="1"/>
  <c r="Z286" i="1"/>
  <c r="Z294" i="1" s="1"/>
  <c r="H838" i="1"/>
  <c r="H836" i="1"/>
  <c r="Z1706" i="1"/>
  <c r="W842" i="1"/>
  <c r="M835" i="1"/>
  <c r="H835" i="1" s="1"/>
  <c r="R842" i="1"/>
  <c r="M1704" i="1"/>
  <c r="H841" i="1"/>
  <c r="H1696" i="1"/>
  <c r="H1701" i="1"/>
  <c r="M1706" i="1"/>
  <c r="H284" i="1"/>
  <c r="H292" i="1" s="1"/>
  <c r="R1707" i="1"/>
  <c r="M842" i="1"/>
  <c r="Z1708" i="1"/>
  <c r="H840" i="1"/>
  <c r="H1702" i="1"/>
  <c r="H1700" i="1"/>
  <c r="W1705" i="1"/>
  <c r="H837" i="1"/>
  <c r="H1664" i="1"/>
  <c r="H839" i="1"/>
  <c r="H283" i="1"/>
  <c r="H291" i="1" s="1"/>
  <c r="H1699" i="1"/>
  <c r="R1705" i="1"/>
  <c r="R1703" i="1"/>
  <c r="R1709" i="1"/>
  <c r="H1667" i="1"/>
  <c r="H1697" i="1"/>
  <c r="W1703" i="1"/>
  <c r="U1711" i="1"/>
  <c r="O712" i="33" s="1"/>
  <c r="R1710" i="1"/>
  <c r="Q1711" i="1"/>
  <c r="L712" i="33" s="1"/>
  <c r="Z1707" i="1"/>
  <c r="M1703" i="1"/>
  <c r="J1711" i="1"/>
  <c r="F712" i="33" s="1"/>
  <c r="H1670" i="1"/>
  <c r="Z1703" i="1"/>
  <c r="R314" i="1"/>
  <c r="U1706" i="1"/>
  <c r="O707" i="33" s="1"/>
  <c r="AC1711" i="1"/>
  <c r="U712" i="33" s="1"/>
  <c r="H1665" i="1"/>
  <c r="H1669" i="1"/>
  <c r="H1602" i="1"/>
  <c r="R1708" i="1"/>
  <c r="I1704" i="1"/>
  <c r="W1698" i="1"/>
  <c r="Y1711" i="1"/>
  <c r="R712" i="33" s="1"/>
  <c r="T1711" i="1"/>
  <c r="N712" i="33" s="1"/>
  <c r="V1711" i="1"/>
  <c r="P712" i="33" s="1"/>
  <c r="N1706" i="1"/>
  <c r="I707" i="33" s="1"/>
  <c r="R1666" i="1"/>
  <c r="W1710" i="1"/>
  <c r="Z1671" i="1"/>
  <c r="X1711" i="1"/>
  <c r="Q712" i="33" s="1"/>
  <c r="R740" i="1"/>
  <c r="AB1705" i="1"/>
  <c r="T706" i="33" s="1"/>
  <c r="AB1711" i="1"/>
  <c r="T712" i="33" s="1"/>
  <c r="W1666" i="1"/>
  <c r="S1706" i="1"/>
  <c r="M707" i="33" s="1"/>
  <c r="L1711" i="1"/>
  <c r="H712" i="33" s="1"/>
  <c r="M1671" i="1"/>
  <c r="H1668" i="1"/>
  <c r="AA1711" i="1"/>
  <c r="S712" i="33" s="1"/>
  <c r="R1698" i="1"/>
  <c r="R1671" i="1"/>
  <c r="N1711" i="1"/>
  <c r="I712" i="33" s="1"/>
  <c r="W1671" i="1"/>
  <c r="S1711" i="1"/>
  <c r="M712" i="33" s="1"/>
  <c r="H1601" i="1"/>
  <c r="R4410" i="1"/>
  <c r="R1604" i="1"/>
  <c r="H1603" i="1"/>
  <c r="H1600" i="1"/>
  <c r="H1599" i="1"/>
  <c r="R1597" i="1"/>
  <c r="Z1597" i="1"/>
  <c r="Z1604" i="1"/>
  <c r="W1597" i="1"/>
  <c r="I1604" i="1"/>
  <c r="W1604" i="1"/>
  <c r="M1604" i="1"/>
  <c r="M1597" i="1"/>
  <c r="H1598" i="1"/>
  <c r="K1960" i="1"/>
  <c r="K448" i="1"/>
  <c r="K442" i="1"/>
  <c r="K1954" i="1"/>
  <c r="Z241" i="1" l="1"/>
  <c r="Z2175" i="1"/>
  <c r="K4280" i="1"/>
  <c r="K3320" i="1"/>
  <c r="K2178" i="1"/>
  <c r="K320" i="1"/>
  <c r="K4416" i="1"/>
  <c r="K746" i="1"/>
  <c r="W2178" i="1"/>
  <c r="Z2172" i="1"/>
  <c r="Z4274" i="1"/>
  <c r="Z4275" i="1"/>
  <c r="Z4279" i="1"/>
  <c r="Z239" i="1"/>
  <c r="W1012" i="1"/>
  <c r="H1605" i="1"/>
  <c r="Z4278" i="1"/>
  <c r="R4274" i="1"/>
  <c r="H1612" i="1"/>
  <c r="W4276" i="1"/>
  <c r="L4281" i="1"/>
  <c r="P4281" i="1"/>
  <c r="N4281" i="1"/>
  <c r="V4281" i="1"/>
  <c r="U4281" i="1"/>
  <c r="AC4281" i="1"/>
  <c r="R4276" i="1"/>
  <c r="R4275" i="1"/>
  <c r="R4278" i="1"/>
  <c r="W4274" i="1"/>
  <c r="W4278" i="1"/>
  <c r="Z4277" i="1"/>
  <c r="W4277" i="1"/>
  <c r="Z4280" i="1"/>
  <c r="O4281" i="1"/>
  <c r="R4279" i="1"/>
  <c r="T4281" i="1"/>
  <c r="X4281" i="1"/>
  <c r="Q4281" i="1"/>
  <c r="AA4281" i="1"/>
  <c r="Y4281" i="1"/>
  <c r="S4281" i="1"/>
  <c r="AB4281" i="1"/>
  <c r="W4280" i="1"/>
  <c r="R4280" i="1"/>
  <c r="W4279" i="1"/>
  <c r="R4277" i="1"/>
  <c r="Z4276" i="1"/>
  <c r="W4275" i="1"/>
  <c r="Z240" i="1"/>
  <c r="Z1012" i="1"/>
  <c r="R1012" i="1"/>
  <c r="Z2178" i="1"/>
  <c r="W2174" i="1"/>
  <c r="Z2174" i="1"/>
  <c r="J1011" i="1"/>
  <c r="M1011" i="1" s="1"/>
  <c r="R240" i="1"/>
  <c r="R2178" i="1"/>
  <c r="R236" i="1"/>
  <c r="Z242" i="1"/>
  <c r="R2174" i="1"/>
  <c r="R2172" i="1"/>
  <c r="Z2177" i="1"/>
  <c r="W2177" i="1"/>
  <c r="V243" i="1"/>
  <c r="R237" i="1"/>
  <c r="R238" i="1"/>
  <c r="W237" i="1"/>
  <c r="W239" i="1"/>
  <c r="Z238" i="1"/>
  <c r="Z2173" i="1"/>
  <c r="R3318" i="1"/>
  <c r="R3319" i="1"/>
  <c r="Z3320" i="1"/>
  <c r="W236" i="1"/>
  <c r="Z2176" i="1"/>
  <c r="Z237" i="1"/>
  <c r="R2175" i="1"/>
  <c r="W3315" i="1"/>
  <c r="Z3317" i="1"/>
  <c r="Z3314" i="1"/>
  <c r="T243" i="1"/>
  <c r="T3321" i="1"/>
  <c r="X243" i="1"/>
  <c r="X3321" i="1"/>
  <c r="O2179" i="1"/>
  <c r="O3321" i="1"/>
  <c r="R3314" i="1"/>
  <c r="Z3318" i="1"/>
  <c r="R3315" i="1"/>
  <c r="R3320" i="1"/>
  <c r="W3319" i="1"/>
  <c r="Q2179" i="1"/>
  <c r="Q3321" i="1"/>
  <c r="AA2179" i="1"/>
  <c r="AA3321" i="1"/>
  <c r="Y2179" i="1"/>
  <c r="Y3321" i="1"/>
  <c r="R242" i="1"/>
  <c r="W3320" i="1"/>
  <c r="R3317" i="1"/>
  <c r="N2179" i="1"/>
  <c r="N3321" i="1"/>
  <c r="V2179" i="1"/>
  <c r="V3321" i="1"/>
  <c r="U2179" i="1"/>
  <c r="U3321" i="1"/>
  <c r="S243" i="1"/>
  <c r="S3321" i="1"/>
  <c r="AB243" i="1"/>
  <c r="AB3321" i="1"/>
  <c r="W3314" i="1"/>
  <c r="W3318" i="1"/>
  <c r="R3316" i="1"/>
  <c r="L243" i="1"/>
  <c r="L3321" i="1"/>
  <c r="P2179" i="1"/>
  <c r="P3321" i="1"/>
  <c r="AC2179" i="1"/>
  <c r="AC3321" i="1"/>
  <c r="Z3315" i="1"/>
  <c r="Z3316" i="1"/>
  <c r="W3317" i="1"/>
  <c r="W3316" i="1"/>
  <c r="Z3319" i="1"/>
  <c r="S2179" i="1"/>
  <c r="W2176" i="1"/>
  <c r="R2173" i="1"/>
  <c r="AB2179" i="1"/>
  <c r="W2175" i="1"/>
  <c r="W2173" i="1"/>
  <c r="R2176" i="1"/>
  <c r="W240" i="1"/>
  <c r="N243" i="1"/>
  <c r="W2172" i="1"/>
  <c r="W238" i="1"/>
  <c r="R241" i="1"/>
  <c r="U243" i="1"/>
  <c r="X2179" i="1"/>
  <c r="W242" i="1"/>
  <c r="R2177" i="1"/>
  <c r="R239" i="1"/>
  <c r="W241" i="1"/>
  <c r="AC243" i="1"/>
  <c r="Y243" i="1"/>
  <c r="L2179" i="1"/>
  <c r="O243" i="1"/>
  <c r="AA243" i="1"/>
  <c r="T2179" i="1"/>
  <c r="Q243" i="1"/>
  <c r="P243" i="1"/>
  <c r="Z4417" i="1"/>
  <c r="R321" i="1"/>
  <c r="O304" i="33"/>
  <c r="M309" i="2" s="1"/>
  <c r="S303" i="33"/>
  <c r="Q308" i="2" s="1"/>
  <c r="Z321" i="1"/>
  <c r="S302" i="33"/>
  <c r="Q307" i="2" s="1"/>
  <c r="Z747" i="1"/>
  <c r="F300" i="33"/>
  <c r="D305" i="2" s="1"/>
  <c r="R747" i="1"/>
  <c r="E303" i="33"/>
  <c r="C308" i="2" s="1"/>
  <c r="J301" i="33"/>
  <c r="H306" i="2" s="1"/>
  <c r="W747" i="1"/>
  <c r="W321" i="1"/>
  <c r="W4417" i="1"/>
  <c r="R301" i="33"/>
  <c r="P306" i="2" s="1"/>
  <c r="I306" i="33"/>
  <c r="G311" i="2" s="1"/>
  <c r="F304" i="33"/>
  <c r="D309" i="2" s="1"/>
  <c r="M300" i="33"/>
  <c r="K305" i="2" s="1"/>
  <c r="J306" i="33"/>
  <c r="H311" i="2" s="1"/>
  <c r="Q303" i="33"/>
  <c r="O308" i="2" s="1"/>
  <c r="L305" i="33"/>
  <c r="J310" i="2" s="1"/>
  <c r="G305" i="33"/>
  <c r="E310" i="2" s="1"/>
  <c r="Q301" i="33"/>
  <c r="O306" i="2" s="1"/>
  <c r="Q300" i="33"/>
  <c r="O305" i="2" s="1"/>
  <c r="M301" i="33"/>
  <c r="K306" i="2" s="1"/>
  <c r="M302" i="33"/>
  <c r="K307" i="2" s="1"/>
  <c r="F302" i="33"/>
  <c r="D307" i="2" s="1"/>
  <c r="K302" i="33"/>
  <c r="I307" i="2" s="1"/>
  <c r="F303" i="33"/>
  <c r="D308" i="2" s="1"/>
  <c r="N300" i="33"/>
  <c r="L305" i="2" s="1"/>
  <c r="U300" i="33"/>
  <c r="S305" i="2" s="1"/>
  <c r="R306" i="33"/>
  <c r="P311" i="2" s="1"/>
  <c r="G303" i="33"/>
  <c r="E308" i="2" s="1"/>
  <c r="M306" i="33"/>
  <c r="K311" i="2" s="1"/>
  <c r="H304" i="33"/>
  <c r="F309" i="2" s="1"/>
  <c r="I302" i="33"/>
  <c r="G307" i="2" s="1"/>
  <c r="N306" i="33"/>
  <c r="L311" i="2" s="1"/>
  <c r="R4417" i="1"/>
  <c r="H306" i="33"/>
  <c r="F311" i="2" s="1"/>
  <c r="K305" i="33"/>
  <c r="I310" i="2" s="1"/>
  <c r="P300" i="33"/>
  <c r="N305" i="2" s="1"/>
  <c r="E301" i="33"/>
  <c r="C306" i="2" s="1"/>
  <c r="S300" i="33"/>
  <c r="Q305" i="2" s="1"/>
  <c r="F301" i="33"/>
  <c r="D306" i="2" s="1"/>
  <c r="E302" i="33"/>
  <c r="C307" i="2" s="1"/>
  <c r="E300" i="33"/>
  <c r="O302" i="33"/>
  <c r="M307" i="2" s="1"/>
  <c r="H305" i="33"/>
  <c r="F310" i="2" s="1"/>
  <c r="U302" i="33"/>
  <c r="S307" i="2" s="1"/>
  <c r="M305" i="33"/>
  <c r="K310" i="2" s="1"/>
  <c r="J303" i="33"/>
  <c r="H308" i="2" s="1"/>
  <c r="U301" i="33"/>
  <c r="S306" i="2" s="1"/>
  <c r="G302" i="33"/>
  <c r="E307" i="2" s="1"/>
  <c r="T302" i="33"/>
  <c r="R307" i="2" s="1"/>
  <c r="L306" i="33"/>
  <c r="J311" i="2" s="1"/>
  <c r="U303" i="33"/>
  <c r="S308" i="2" s="1"/>
  <c r="P306" i="33"/>
  <c r="N311" i="2" s="1"/>
  <c r="N303" i="33"/>
  <c r="L308" i="2" s="1"/>
  <c r="J305" i="33"/>
  <c r="H310" i="2" s="1"/>
  <c r="S306" i="33"/>
  <c r="Q311" i="2" s="1"/>
  <c r="N302" i="33"/>
  <c r="L307" i="2" s="1"/>
  <c r="H302" i="33"/>
  <c r="F307" i="2" s="1"/>
  <c r="D368" i="33"/>
  <c r="U369" i="33" s="1"/>
  <c r="S323" i="2" s="1"/>
  <c r="P304" i="33"/>
  <c r="N309" i="2" s="1"/>
  <c r="T305" i="33"/>
  <c r="R310" i="2" s="1"/>
  <c r="S304" i="33"/>
  <c r="Q309" i="2" s="1"/>
  <c r="U306" i="33"/>
  <c r="S311" i="2" s="1"/>
  <c r="P303" i="33"/>
  <c r="N308" i="2" s="1"/>
  <c r="O306" i="33"/>
  <c r="M311" i="2" s="1"/>
  <c r="R300" i="33"/>
  <c r="P305" i="2" s="1"/>
  <c r="O300" i="33"/>
  <c r="M305" i="2" s="1"/>
  <c r="J300" i="33"/>
  <c r="H305" i="2" s="1"/>
  <c r="K300" i="33"/>
  <c r="I305" i="2" s="1"/>
  <c r="H300" i="33"/>
  <c r="F305" i="2" s="1"/>
  <c r="F305" i="33"/>
  <c r="D310" i="2" s="1"/>
  <c r="I300" i="33"/>
  <c r="G305" i="2" s="1"/>
  <c r="Q306" i="33"/>
  <c r="O311" i="2" s="1"/>
  <c r="L302" i="33"/>
  <c r="J307" i="2" s="1"/>
  <c r="G306" i="33"/>
  <c r="E311" i="2" s="1"/>
  <c r="P305" i="33"/>
  <c r="N310" i="2" s="1"/>
  <c r="M304" i="33"/>
  <c r="K309" i="2" s="1"/>
  <c r="L304" i="33"/>
  <c r="J309" i="2" s="1"/>
  <c r="H301" i="33"/>
  <c r="F306" i="2" s="1"/>
  <c r="J304" i="33"/>
  <c r="H309" i="2" s="1"/>
  <c r="N305" i="33"/>
  <c r="L310" i="2" s="1"/>
  <c r="S305" i="33"/>
  <c r="Q310" i="2" s="1"/>
  <c r="R302" i="33"/>
  <c r="P307" i="2" s="1"/>
  <c r="J302" i="33"/>
  <c r="H307" i="2" s="1"/>
  <c r="I304" i="33"/>
  <c r="G309" i="2" s="1"/>
  <c r="Q302" i="33"/>
  <c r="O307" i="2" s="1"/>
  <c r="R305" i="33"/>
  <c r="P310" i="2" s="1"/>
  <c r="Q305" i="33"/>
  <c r="O310" i="2" s="1"/>
  <c r="T301" i="33"/>
  <c r="R306" i="2" s="1"/>
  <c r="R303" i="33"/>
  <c r="P308" i="2" s="1"/>
  <c r="I301" i="33"/>
  <c r="G306" i="2" s="1"/>
  <c r="U305" i="33"/>
  <c r="S310" i="2" s="1"/>
  <c r="I303" i="33"/>
  <c r="G308" i="2" s="1"/>
  <c r="K301" i="33"/>
  <c r="I306" i="2" s="1"/>
  <c r="Q304" i="33"/>
  <c r="O309" i="2" s="1"/>
  <c r="E306" i="33"/>
  <c r="C311" i="2" s="1"/>
  <c r="F306" i="33"/>
  <c r="D311" i="2" s="1"/>
  <c r="L300" i="33"/>
  <c r="J305" i="2" s="1"/>
  <c r="G300" i="33"/>
  <c r="E305" i="2" s="1"/>
  <c r="T300" i="33"/>
  <c r="R305" i="2" s="1"/>
  <c r="E305" i="33"/>
  <c r="C310" i="2" s="1"/>
  <c r="E304" i="33"/>
  <c r="C309" i="2" s="1"/>
  <c r="T304" i="33"/>
  <c r="R309" i="2" s="1"/>
  <c r="O305" i="33"/>
  <c r="M310" i="2" s="1"/>
  <c r="K304" i="33"/>
  <c r="I309" i="2" s="1"/>
  <c r="S301" i="33"/>
  <c r="Q306" i="2" s="1"/>
  <c r="P301" i="33"/>
  <c r="N306" i="2" s="1"/>
  <c r="O303" i="33"/>
  <c r="M308" i="2" s="1"/>
  <c r="N301" i="33"/>
  <c r="L306" i="2" s="1"/>
  <c r="I305" i="33"/>
  <c r="G310" i="2" s="1"/>
  <c r="P302" i="33"/>
  <c r="N307" i="2" s="1"/>
  <c r="H303" i="33"/>
  <c r="F308" i="2" s="1"/>
  <c r="K303" i="33"/>
  <c r="I308" i="2" s="1"/>
  <c r="N304" i="33"/>
  <c r="L309" i="2" s="1"/>
  <c r="L303" i="33"/>
  <c r="J308" i="2" s="1"/>
  <c r="K306" i="33"/>
  <c r="I311" i="2" s="1"/>
  <c r="T303" i="33"/>
  <c r="R308" i="2" s="1"/>
  <c r="L301" i="33"/>
  <c r="J306" i="2" s="1"/>
  <c r="R304" i="33"/>
  <c r="P309" i="2" s="1"/>
  <c r="G304" i="33"/>
  <c r="E309" i="2" s="1"/>
  <c r="T306" i="33"/>
  <c r="R311" i="2" s="1"/>
  <c r="U304" i="33"/>
  <c r="S309" i="2" s="1"/>
  <c r="G301" i="33"/>
  <c r="E306" i="2" s="1"/>
  <c r="O301" i="33"/>
  <c r="M306" i="2" s="1"/>
  <c r="S1000" i="1"/>
  <c r="S735" i="1"/>
  <c r="H1705" i="1"/>
  <c r="D706" i="33" s="1"/>
  <c r="H3353" i="1"/>
  <c r="W1706" i="1"/>
  <c r="H1704" i="1"/>
  <c r="D705" i="33" s="1"/>
  <c r="H1709" i="1"/>
  <c r="D710" i="33" s="1"/>
  <c r="H842" i="1"/>
  <c r="E712" i="33"/>
  <c r="E705" i="33"/>
  <c r="H1710" i="1"/>
  <c r="D711" i="33" s="1"/>
  <c r="R1711" i="1"/>
  <c r="H1708" i="1"/>
  <c r="D709" i="33" s="1"/>
  <c r="W1711" i="1"/>
  <c r="Z1711" i="1"/>
  <c r="H1707" i="1"/>
  <c r="D708" i="33" s="1"/>
  <c r="H1698" i="1"/>
  <c r="H1703" i="1"/>
  <c r="M1711" i="1"/>
  <c r="R1706" i="1"/>
  <c r="H1666" i="1"/>
  <c r="H1671" i="1"/>
  <c r="H1597" i="1"/>
  <c r="H1604" i="1"/>
  <c r="AC448" i="1"/>
  <c r="AC1960" i="1"/>
  <c r="O1955" i="1"/>
  <c r="O443" i="1"/>
  <c r="AC444" i="1"/>
  <c r="AC1956" i="1"/>
  <c r="AC1959" i="1"/>
  <c r="AC447" i="1"/>
  <c r="AB447" i="1"/>
  <c r="AB1959" i="1"/>
  <c r="AA441" i="1"/>
  <c r="AA1953" i="1"/>
  <c r="AA1960" i="1"/>
  <c r="AA448" i="1"/>
  <c r="AA446" i="1"/>
  <c r="AA1958" i="1"/>
  <c r="Y1955" i="1"/>
  <c r="Y443" i="1"/>
  <c r="Y1957" i="1"/>
  <c r="Y445" i="1"/>
  <c r="X1959" i="1"/>
  <c r="X447" i="1"/>
  <c r="X1953" i="1"/>
  <c r="X441" i="1"/>
  <c r="V1960" i="1"/>
  <c r="V448" i="1"/>
  <c r="V1954" i="1"/>
  <c r="V442" i="1"/>
  <c r="U1959" i="1"/>
  <c r="U447" i="1"/>
  <c r="U442" i="1"/>
  <c r="U1954" i="1"/>
  <c r="T1953" i="1"/>
  <c r="T441" i="1"/>
  <c r="T1960" i="1"/>
  <c r="T448" i="1"/>
  <c r="S1959" i="1"/>
  <c r="S447" i="1"/>
  <c r="S1958" i="1"/>
  <c r="S446" i="1"/>
  <c r="Q1955" i="1"/>
  <c r="Q443" i="1"/>
  <c r="N447" i="1"/>
  <c r="N1959" i="1"/>
  <c r="N1953" i="1"/>
  <c r="N441" i="1"/>
  <c r="L1960" i="1"/>
  <c r="L448" i="1"/>
  <c r="N1956" i="1"/>
  <c r="N444" i="1"/>
  <c r="O447" i="1"/>
  <c r="O1959" i="1"/>
  <c r="L1954" i="1"/>
  <c r="L442" i="1"/>
  <c r="K1959" i="1"/>
  <c r="K447" i="1"/>
  <c r="N442" i="1"/>
  <c r="N1954" i="1"/>
  <c r="K1953" i="1"/>
  <c r="K441" i="1"/>
  <c r="L447" i="1"/>
  <c r="L1959" i="1"/>
  <c r="N1957" i="1"/>
  <c r="N445" i="1"/>
  <c r="AC443" i="1"/>
  <c r="AC1955" i="1"/>
  <c r="AB1955" i="1"/>
  <c r="AB443" i="1"/>
  <c r="AA444" i="1"/>
  <c r="AA1956" i="1"/>
  <c r="Y1958" i="1"/>
  <c r="Y446" i="1"/>
  <c r="Y444" i="1"/>
  <c r="Y1956" i="1"/>
  <c r="X1958" i="1"/>
  <c r="X446" i="1"/>
  <c r="V446" i="1"/>
  <c r="V1958" i="1"/>
  <c r="U443" i="1"/>
  <c r="U1955" i="1"/>
  <c r="T442" i="1"/>
  <c r="T1954" i="1"/>
  <c r="S1953" i="1"/>
  <c r="S441" i="1"/>
  <c r="S442" i="1"/>
  <c r="S1954" i="1"/>
  <c r="Q441" i="1"/>
  <c r="Q1953" i="1"/>
  <c r="K1955" i="1"/>
  <c r="K443" i="1"/>
  <c r="P447" i="1"/>
  <c r="P1959" i="1"/>
  <c r="P1958" i="1"/>
  <c r="P446" i="1"/>
  <c r="O1954" i="1"/>
  <c r="O442" i="1"/>
  <c r="N1955" i="1"/>
  <c r="N443" i="1"/>
  <c r="P441" i="1"/>
  <c r="P1953" i="1"/>
  <c r="L446" i="1"/>
  <c r="L1958" i="1"/>
  <c r="J1960" i="1"/>
  <c r="J448" i="1"/>
  <c r="O448" i="1"/>
  <c r="O1960" i="1"/>
  <c r="L444" i="1"/>
  <c r="L1956" i="1"/>
  <c r="K1957" i="1"/>
  <c r="K445" i="1"/>
  <c r="AC441" i="1"/>
  <c r="AC1953" i="1"/>
  <c r="AC445" i="1"/>
  <c r="AC1957" i="1"/>
  <c r="AB444" i="1"/>
  <c r="AB1956" i="1"/>
  <c r="AB442" i="1"/>
  <c r="AB1954" i="1"/>
  <c r="AA442" i="1"/>
  <c r="AA1954" i="1"/>
  <c r="AA443" i="1"/>
  <c r="AA1955" i="1"/>
  <c r="Y1960" i="1"/>
  <c r="Y448" i="1"/>
  <c r="Y1954" i="1"/>
  <c r="Y442" i="1"/>
  <c r="X1956" i="1"/>
  <c r="X444" i="1"/>
  <c r="X442" i="1"/>
  <c r="X1954" i="1"/>
  <c r="V444" i="1"/>
  <c r="V1956" i="1"/>
  <c r="V441" i="1"/>
  <c r="V1953" i="1"/>
  <c r="U441" i="1"/>
  <c r="U1953" i="1"/>
  <c r="U446" i="1"/>
  <c r="U1958" i="1"/>
  <c r="T447" i="1"/>
  <c r="T1959" i="1"/>
  <c r="T1957" i="1"/>
  <c r="T445" i="1"/>
  <c r="S1955" i="1"/>
  <c r="S443" i="1"/>
  <c r="S448" i="1"/>
  <c r="S1960" i="1"/>
  <c r="Q444" i="1"/>
  <c r="Q1956" i="1"/>
  <c r="L443" i="1"/>
  <c r="L1955" i="1"/>
  <c r="Q447" i="1"/>
  <c r="Q1959" i="1"/>
  <c r="K444" i="1"/>
  <c r="K1956" i="1"/>
  <c r="O445" i="1"/>
  <c r="O1957" i="1"/>
  <c r="J444" i="1"/>
  <c r="J1956" i="1"/>
  <c r="J442" i="1"/>
  <c r="J1954" i="1"/>
  <c r="P448" i="1"/>
  <c r="P1960" i="1"/>
  <c r="O1958" i="1"/>
  <c r="O446" i="1"/>
  <c r="P444" i="1"/>
  <c r="P1956" i="1"/>
  <c r="N1958" i="1"/>
  <c r="N446" i="1"/>
  <c r="P443" i="1"/>
  <c r="P1955" i="1"/>
  <c r="AB1957" i="1"/>
  <c r="AB445" i="1"/>
  <c r="AB441" i="1"/>
  <c r="AB1953" i="1"/>
  <c r="X1955" i="1"/>
  <c r="X443" i="1"/>
  <c r="V443" i="1"/>
  <c r="V1955" i="1"/>
  <c r="U445" i="1"/>
  <c r="U1957" i="1"/>
  <c r="T446" i="1"/>
  <c r="T1958" i="1"/>
  <c r="Q1958" i="1"/>
  <c r="Q446" i="1"/>
  <c r="Q1954" i="1"/>
  <c r="Q442" i="1"/>
  <c r="J446" i="1"/>
  <c r="J1958" i="1"/>
  <c r="AC1958" i="1"/>
  <c r="AC446" i="1"/>
  <c r="AC1954" i="1"/>
  <c r="AC442" i="1"/>
  <c r="AB448" i="1"/>
  <c r="AB1960" i="1"/>
  <c r="AB1958" i="1"/>
  <c r="AB446" i="1"/>
  <c r="AA445" i="1"/>
  <c r="AA1957" i="1"/>
  <c r="AA1959" i="1"/>
  <c r="AA447" i="1"/>
  <c r="Y1959" i="1"/>
  <c r="Y447" i="1"/>
  <c r="Y441" i="1"/>
  <c r="Y1953" i="1"/>
  <c r="X448" i="1"/>
  <c r="X1960" i="1"/>
  <c r="X1957" i="1"/>
  <c r="X445" i="1"/>
  <c r="V447" i="1"/>
  <c r="V1959" i="1"/>
  <c r="V445" i="1"/>
  <c r="V1957" i="1"/>
  <c r="U1956" i="1"/>
  <c r="U444" i="1"/>
  <c r="U448" i="1"/>
  <c r="U1960" i="1"/>
  <c r="T444" i="1"/>
  <c r="T1956" i="1"/>
  <c r="T443" i="1"/>
  <c r="T1955" i="1"/>
  <c r="S444" i="1"/>
  <c r="S1956" i="1"/>
  <c r="S1957" i="1"/>
  <c r="S445" i="1"/>
  <c r="Q445" i="1"/>
  <c r="Q1957" i="1"/>
  <c r="Q1960" i="1"/>
  <c r="Q448" i="1"/>
  <c r="J1953" i="1"/>
  <c r="J441" i="1"/>
  <c r="O1956" i="1"/>
  <c r="O444" i="1"/>
  <c r="J443" i="1"/>
  <c r="J1955" i="1"/>
  <c r="P445" i="1"/>
  <c r="P1957" i="1"/>
  <c r="O441" i="1"/>
  <c r="O1953" i="1"/>
  <c r="K446" i="1"/>
  <c r="K1958" i="1"/>
  <c r="J445" i="1"/>
  <c r="J1957" i="1"/>
  <c r="L445" i="1"/>
  <c r="L1957" i="1"/>
  <c r="L1953" i="1"/>
  <c r="L441" i="1"/>
  <c r="J1959" i="1"/>
  <c r="J447" i="1"/>
  <c r="P442" i="1"/>
  <c r="P1954" i="1"/>
  <c r="N1960" i="1"/>
  <c r="N448" i="1"/>
  <c r="J286" i="1"/>
  <c r="J294" i="1" s="1"/>
  <c r="J285" i="1"/>
  <c r="J293" i="1" s="1"/>
  <c r="AC2206" i="1" l="1"/>
  <c r="AC3274" i="1"/>
  <c r="Z243" i="1"/>
  <c r="M448" i="1"/>
  <c r="N1003" i="1"/>
  <c r="K1000" i="1"/>
  <c r="T1002" i="1"/>
  <c r="Q1002" i="1"/>
  <c r="L1001" i="1"/>
  <c r="AC2246" i="1"/>
  <c r="Z4281" i="1"/>
  <c r="R4281" i="1"/>
  <c r="W4281" i="1"/>
  <c r="P1000" i="1"/>
  <c r="X999" i="1"/>
  <c r="L998" i="1"/>
  <c r="K999" i="1"/>
  <c r="T999" i="1"/>
  <c r="X1003" i="1"/>
  <c r="AB1002" i="1"/>
  <c r="J998" i="1"/>
  <c r="Y1003" i="1"/>
  <c r="T998" i="1"/>
  <c r="J1003" i="1"/>
  <c r="AA1001" i="1"/>
  <c r="AC998" i="1"/>
  <c r="T1003" i="1"/>
  <c r="J1000" i="1"/>
  <c r="S999" i="1"/>
  <c r="AC999" i="1"/>
  <c r="T1001" i="1"/>
  <c r="X1001" i="1"/>
  <c r="N998" i="1"/>
  <c r="Y999" i="1"/>
  <c r="V1000" i="1"/>
  <c r="AB999" i="1"/>
  <c r="L1003" i="1"/>
  <c r="J999" i="1"/>
  <c r="AB998" i="1"/>
  <c r="K1001" i="1"/>
  <c r="W243" i="1"/>
  <c r="N1001" i="1"/>
  <c r="AA1003" i="1"/>
  <c r="P1003" i="1"/>
  <c r="U1000" i="1"/>
  <c r="O1003" i="1"/>
  <c r="K998" i="1"/>
  <c r="P1002" i="1"/>
  <c r="P999" i="1"/>
  <c r="S1002" i="1"/>
  <c r="N1000" i="1"/>
  <c r="Q999" i="1"/>
  <c r="J1001" i="1"/>
  <c r="L1000" i="1"/>
  <c r="K1003" i="1"/>
  <c r="U998" i="1"/>
  <c r="AB1000" i="1"/>
  <c r="R2179" i="1"/>
  <c r="Z2179" i="1"/>
  <c r="AA1002" i="1"/>
  <c r="V1003" i="1"/>
  <c r="Y1000" i="1"/>
  <c r="J1002" i="1"/>
  <c r="AA735" i="1"/>
  <c r="U1003" i="1"/>
  <c r="AB1003" i="1"/>
  <c r="P1001" i="1"/>
  <c r="X1002" i="1"/>
  <c r="O998" i="1"/>
  <c r="O1000" i="1"/>
  <c r="AC1002" i="1"/>
  <c r="U1001" i="1"/>
  <c r="X1000" i="1"/>
  <c r="W2179" i="1"/>
  <c r="P998" i="1"/>
  <c r="O999" i="1"/>
  <c r="V1001" i="1"/>
  <c r="U999" i="1"/>
  <c r="V1002" i="1"/>
  <c r="T1000" i="1"/>
  <c r="N999" i="1"/>
  <c r="L999" i="1"/>
  <c r="AC1001" i="1"/>
  <c r="Y1001" i="1"/>
  <c r="Q1000" i="1"/>
  <c r="AA998" i="1"/>
  <c r="Y1002" i="1"/>
  <c r="O736" i="1"/>
  <c r="Q998" i="1"/>
  <c r="N1002" i="1"/>
  <c r="AC2222" i="1"/>
  <c r="AC2230" i="1"/>
  <c r="W3321" i="1"/>
  <c r="O1001" i="1"/>
  <c r="AA999" i="1"/>
  <c r="S998" i="1"/>
  <c r="R3321" i="1"/>
  <c r="Z3321" i="1"/>
  <c r="Q1001" i="1"/>
  <c r="L1002" i="1"/>
  <c r="X998" i="1"/>
  <c r="AC1000" i="1"/>
  <c r="S1003" i="1"/>
  <c r="U1002" i="1"/>
  <c r="S1001" i="1"/>
  <c r="K1002" i="1"/>
  <c r="AA1000" i="1"/>
  <c r="Y998" i="1"/>
  <c r="V999" i="1"/>
  <c r="V998" i="1"/>
  <c r="AB1001" i="1"/>
  <c r="Q1003" i="1"/>
  <c r="O1002" i="1"/>
  <c r="AC1003" i="1"/>
  <c r="K734" i="1"/>
  <c r="N736" i="1"/>
  <c r="N738" i="1"/>
  <c r="AA737" i="1"/>
  <c r="AA734" i="1"/>
  <c r="T737" i="1"/>
  <c r="Q738" i="1"/>
  <c r="L738" i="1"/>
  <c r="R243" i="1"/>
  <c r="T736" i="1"/>
  <c r="X736" i="1"/>
  <c r="Y734" i="1"/>
  <c r="U736" i="1"/>
  <c r="AC738" i="1"/>
  <c r="P734" i="1"/>
  <c r="J736" i="1"/>
  <c r="V737" i="1"/>
  <c r="X737" i="1"/>
  <c r="X738" i="1"/>
  <c r="S738" i="1"/>
  <c r="AC737" i="1"/>
  <c r="J733" i="1"/>
  <c r="V738" i="1"/>
  <c r="Q737" i="1"/>
  <c r="O733" i="1"/>
  <c r="X735" i="1"/>
  <c r="L375" i="33"/>
  <c r="J329" i="2" s="1"/>
  <c r="G370" i="33"/>
  <c r="E324" i="2" s="1"/>
  <c r="J734" i="1"/>
  <c r="K374" i="33"/>
  <c r="I328" i="2" s="1"/>
  <c r="N372" i="33"/>
  <c r="L326" i="2" s="1"/>
  <c r="N373" i="33"/>
  <c r="L327" i="2" s="1"/>
  <c r="L373" i="33"/>
  <c r="J327" i="2" s="1"/>
  <c r="AC733" i="1"/>
  <c r="I369" i="33"/>
  <c r="G323" i="2" s="1"/>
  <c r="U371" i="33"/>
  <c r="S325" i="2" s="1"/>
  <c r="AB736" i="1"/>
  <c r="P737" i="1"/>
  <c r="N734" i="1"/>
  <c r="Y735" i="1"/>
  <c r="X734" i="1"/>
  <c r="Y738" i="1"/>
  <c r="S733" i="1"/>
  <c r="AC734" i="1"/>
  <c r="S736" i="1"/>
  <c r="X733" i="1"/>
  <c r="U738" i="1"/>
  <c r="AB737" i="1"/>
  <c r="AC736" i="1"/>
  <c r="Y736" i="1"/>
  <c r="V734" i="1"/>
  <c r="O734" i="1"/>
  <c r="O738" i="1"/>
  <c r="O737" i="1"/>
  <c r="O735" i="1"/>
  <c r="U734" i="1"/>
  <c r="V733" i="1"/>
  <c r="Q735" i="1"/>
  <c r="AA733" i="1"/>
  <c r="L736" i="1"/>
  <c r="M369" i="33"/>
  <c r="K323" i="2" s="1"/>
  <c r="T373" i="33"/>
  <c r="R327" i="2" s="1"/>
  <c r="U370" i="33"/>
  <c r="S324" i="2" s="1"/>
  <c r="L371" i="33"/>
  <c r="J325" i="2" s="1"/>
  <c r="Q3276" i="1" s="1"/>
  <c r="T370" i="33"/>
  <c r="R324" i="2" s="1"/>
  <c r="E374" i="33"/>
  <c r="C328" i="2" s="1"/>
  <c r="T372" i="33"/>
  <c r="R326" i="2" s="1"/>
  <c r="K370" i="33"/>
  <c r="I324" i="2" s="1"/>
  <c r="AA738" i="1"/>
  <c r="AA736" i="1"/>
  <c r="I372" i="33"/>
  <c r="G326" i="2" s="1"/>
  <c r="K369" i="33"/>
  <c r="I323" i="2" s="1"/>
  <c r="R372" i="33"/>
  <c r="P326" i="2" s="1"/>
  <c r="E375" i="33"/>
  <c r="C329" i="2" s="1"/>
  <c r="S372" i="33"/>
  <c r="Q326" i="2" s="1"/>
  <c r="J372" i="33"/>
  <c r="H326" i="2" s="1"/>
  <c r="Q375" i="33"/>
  <c r="O329" i="2" s="1"/>
  <c r="H371" i="33"/>
  <c r="F325" i="2" s="1"/>
  <c r="L3276" i="1" s="1"/>
  <c r="T369" i="33"/>
  <c r="R323" i="2" s="1"/>
  <c r="AB3274" i="1" s="1"/>
  <c r="U374" i="33"/>
  <c r="S328" i="2" s="1"/>
  <c r="P373" i="33"/>
  <c r="N327" i="2" s="1"/>
  <c r="G374" i="33"/>
  <c r="E328" i="2" s="1"/>
  <c r="O373" i="33"/>
  <c r="M327" i="2" s="1"/>
  <c r="I373" i="33"/>
  <c r="G327" i="2" s="1"/>
  <c r="N375" i="33"/>
  <c r="L329" i="2" s="1"/>
  <c r="F371" i="33"/>
  <c r="D325" i="2" s="1"/>
  <c r="J3276" i="1" s="1"/>
  <c r="U737" i="1"/>
  <c r="S734" i="1"/>
  <c r="U733" i="1"/>
  <c r="Q733" i="1"/>
  <c r="M307" i="33"/>
  <c r="K312" i="2" s="1"/>
  <c r="Y733" i="1"/>
  <c r="J307" i="33"/>
  <c r="H312" i="2" s="1"/>
  <c r="K737" i="1"/>
  <c r="K735" i="1"/>
  <c r="L734" i="1"/>
  <c r="AB734" i="1"/>
  <c r="N733" i="1"/>
  <c r="Y737" i="1"/>
  <c r="T735" i="1"/>
  <c r="T738" i="1"/>
  <c r="J735" i="1"/>
  <c r="V735" i="1"/>
  <c r="S737" i="1"/>
  <c r="AB735" i="1"/>
  <c r="N737" i="1"/>
  <c r="U735" i="1"/>
  <c r="L307" i="33"/>
  <c r="J312" i="2" s="1"/>
  <c r="Q736" i="1"/>
  <c r="Q734" i="1"/>
  <c r="S369" i="33"/>
  <c r="Q323" i="2" s="1"/>
  <c r="N369" i="33"/>
  <c r="L323" i="2" s="1"/>
  <c r="S375" i="33"/>
  <c r="Q329" i="2" s="1"/>
  <c r="I371" i="33"/>
  <c r="G325" i="2" s="1"/>
  <c r="Q374" i="33"/>
  <c r="O328" i="2" s="1"/>
  <c r="G372" i="33"/>
  <c r="E326" i="2" s="1"/>
  <c r="S371" i="33"/>
  <c r="Q325" i="2" s="1"/>
  <c r="E372" i="33"/>
  <c r="C326" i="2" s="1"/>
  <c r="T375" i="33"/>
  <c r="R329" i="2" s="1"/>
  <c r="R370" i="33"/>
  <c r="P324" i="2" s="1"/>
  <c r="P374" i="33"/>
  <c r="N328" i="2" s="1"/>
  <c r="M374" i="33"/>
  <c r="K328" i="2" s="1"/>
  <c r="E370" i="33"/>
  <c r="C324" i="2" s="1"/>
  <c r="F370" i="33"/>
  <c r="D324" i="2" s="1"/>
  <c r="J3275" i="1" s="1"/>
  <c r="H373" i="33"/>
  <c r="F327" i="2" s="1"/>
  <c r="G369" i="33"/>
  <c r="E323" i="2" s="1"/>
  <c r="T374" i="33"/>
  <c r="R328" i="2" s="1"/>
  <c r="Q372" i="33"/>
  <c r="O326" i="2" s="1"/>
  <c r="O370" i="33"/>
  <c r="M324" i="2" s="1"/>
  <c r="L370" i="33"/>
  <c r="J324" i="2" s="1"/>
  <c r="E371" i="33"/>
  <c r="C325" i="2" s="1"/>
  <c r="H369" i="33"/>
  <c r="F323" i="2" s="1"/>
  <c r="F373" i="33"/>
  <c r="D327" i="2" s="1"/>
  <c r="J3278" i="1" s="1"/>
  <c r="S373" i="33"/>
  <c r="Q327" i="2" s="1"/>
  <c r="R369" i="33"/>
  <c r="P323" i="2" s="1"/>
  <c r="O375" i="33"/>
  <c r="M329" i="2" s="1"/>
  <c r="E369" i="33"/>
  <c r="C323" i="2" s="1"/>
  <c r="I3274" i="1" s="1"/>
  <c r="J371" i="33"/>
  <c r="H325" i="2" s="1"/>
  <c r="H370" i="33"/>
  <c r="F324" i="2" s="1"/>
  <c r="F369" i="33"/>
  <c r="D323" i="2" s="1"/>
  <c r="L737" i="1"/>
  <c r="P307" i="33"/>
  <c r="N312" i="2" s="1"/>
  <c r="L735" i="1"/>
  <c r="T307" i="33"/>
  <c r="R312" i="2" s="1"/>
  <c r="J738" i="1"/>
  <c r="N735" i="1"/>
  <c r="K373" i="33"/>
  <c r="I327" i="2" s="1"/>
  <c r="I375" i="33"/>
  <c r="G329" i="2" s="1"/>
  <c r="P369" i="33"/>
  <c r="N323" i="2" s="1"/>
  <c r="G371" i="33"/>
  <c r="E325" i="2" s="1"/>
  <c r="K3276" i="1" s="1"/>
  <c r="P370" i="33"/>
  <c r="N324" i="2" s="1"/>
  <c r="J375" i="33"/>
  <c r="H329" i="2" s="1"/>
  <c r="P372" i="33"/>
  <c r="N326" i="2" s="1"/>
  <c r="H374" i="33"/>
  <c r="F328" i="2" s="1"/>
  <c r="T371" i="33"/>
  <c r="R325" i="2" s="1"/>
  <c r="Q373" i="33"/>
  <c r="O327" i="2" s="1"/>
  <c r="X3278" i="1" s="1"/>
  <c r="O372" i="33"/>
  <c r="M326" i="2" s="1"/>
  <c r="L369" i="33"/>
  <c r="J323" i="2" s="1"/>
  <c r="K375" i="33"/>
  <c r="I329" i="2" s="1"/>
  <c r="P3280" i="1" s="1"/>
  <c r="H375" i="33"/>
  <c r="F329" i="2" s="1"/>
  <c r="L3280" i="1" s="1"/>
  <c r="I370" i="33"/>
  <c r="G324" i="2" s="1"/>
  <c r="J369" i="33"/>
  <c r="H323" i="2" s="1"/>
  <c r="R374" i="33"/>
  <c r="P328" i="2" s="1"/>
  <c r="Q371" i="33"/>
  <c r="O325" i="2" s="1"/>
  <c r="O371" i="33"/>
  <c r="M325" i="2" s="1"/>
  <c r="M370" i="33"/>
  <c r="K324" i="2" s="1"/>
  <c r="S3275" i="1" s="1"/>
  <c r="E373" i="33"/>
  <c r="C327" i="2" s="1"/>
  <c r="J370" i="33"/>
  <c r="H324" i="2" s="1"/>
  <c r="U372" i="33"/>
  <c r="S326" i="2" s="1"/>
  <c r="R375" i="33"/>
  <c r="P329" i="2" s="1"/>
  <c r="P375" i="33"/>
  <c r="N329" i="2" s="1"/>
  <c r="M371" i="33"/>
  <c r="K325" i="2" s="1"/>
  <c r="K372" i="33"/>
  <c r="I326" i="2" s="1"/>
  <c r="F374" i="33"/>
  <c r="D328" i="2" s="1"/>
  <c r="U373" i="33"/>
  <c r="S327" i="2" s="1"/>
  <c r="E307" i="33"/>
  <c r="C312" i="2" s="1"/>
  <c r="K733" i="1"/>
  <c r="P738" i="1"/>
  <c r="AB733" i="1"/>
  <c r="I307" i="33"/>
  <c r="G312" i="2" s="1"/>
  <c r="Q369" i="33"/>
  <c r="O323" i="2" s="1"/>
  <c r="M372" i="33"/>
  <c r="K326" i="2" s="1"/>
  <c r="N371" i="33"/>
  <c r="L325" i="2" s="1"/>
  <c r="M373" i="33"/>
  <c r="K327" i="2" s="1"/>
  <c r="H372" i="33"/>
  <c r="F326" i="2" s="1"/>
  <c r="O374" i="33"/>
  <c r="M328" i="2" s="1"/>
  <c r="G373" i="33"/>
  <c r="E327" i="2" s="1"/>
  <c r="R373" i="33"/>
  <c r="P327" i="2" s="1"/>
  <c r="Q370" i="33"/>
  <c r="O324" i="2" s="1"/>
  <c r="N370" i="33"/>
  <c r="L324" i="2" s="1"/>
  <c r="M375" i="33"/>
  <c r="K329" i="2" s="1"/>
  <c r="F372" i="33"/>
  <c r="D326" i="2" s="1"/>
  <c r="J3277" i="1" s="1"/>
  <c r="F375" i="33"/>
  <c r="D329" i="2" s="1"/>
  <c r="J3280" i="1" s="1"/>
  <c r="U375" i="33"/>
  <c r="S329" i="2" s="1"/>
  <c r="S370" i="33"/>
  <c r="Q324" i="2" s="1"/>
  <c r="P371" i="33"/>
  <c r="N325" i="2" s="1"/>
  <c r="N374" i="33"/>
  <c r="L328" i="2" s="1"/>
  <c r="L374" i="33"/>
  <c r="J328" i="2" s="1"/>
  <c r="G375" i="33"/>
  <c r="E329" i="2" s="1"/>
  <c r="I374" i="33"/>
  <c r="G328" i="2" s="1"/>
  <c r="S374" i="33"/>
  <c r="Q328" i="2" s="1"/>
  <c r="R371" i="33"/>
  <c r="P325" i="2" s="1"/>
  <c r="O369" i="33"/>
  <c r="M323" i="2" s="1"/>
  <c r="L372" i="33"/>
  <c r="J326" i="2" s="1"/>
  <c r="K371" i="33"/>
  <c r="I325" i="2" s="1"/>
  <c r="J374" i="33"/>
  <c r="H328" i="2" s="1"/>
  <c r="J373" i="33"/>
  <c r="H327" i="2" s="1"/>
  <c r="AC735" i="1"/>
  <c r="S307" i="33"/>
  <c r="Q312" i="2" s="1"/>
  <c r="K736" i="1"/>
  <c r="D304" i="33"/>
  <c r="B309" i="2" s="1"/>
  <c r="D306" i="33"/>
  <c r="B311" i="2" s="1"/>
  <c r="O307" i="33"/>
  <c r="M312" i="2" s="1"/>
  <c r="D300" i="33"/>
  <c r="B305" i="2" s="1"/>
  <c r="L733" i="1"/>
  <c r="V736" i="1"/>
  <c r="C305" i="2"/>
  <c r="D301" i="33"/>
  <c r="B306" i="2" s="1"/>
  <c r="AB738" i="1"/>
  <c r="T733" i="1"/>
  <c r="D305" i="33"/>
  <c r="B310" i="2" s="1"/>
  <c r="P733" i="1"/>
  <c r="K738" i="1"/>
  <c r="J737" i="1"/>
  <c r="K307" i="33"/>
  <c r="I312" i="2" s="1"/>
  <c r="U307" i="33"/>
  <c r="S312" i="2" s="1"/>
  <c r="Q307" i="33"/>
  <c r="O312" i="2" s="1"/>
  <c r="F307" i="33"/>
  <c r="D312" i="2" s="1"/>
  <c r="T734" i="1"/>
  <c r="D302" i="33"/>
  <c r="B307" i="2" s="1"/>
  <c r="P735" i="1"/>
  <c r="G307" i="33"/>
  <c r="E312" i="2" s="1"/>
  <c r="H307" i="33"/>
  <c r="F312" i="2" s="1"/>
  <c r="R307" i="33"/>
  <c r="P312" i="2" s="1"/>
  <c r="D303" i="33"/>
  <c r="B308" i="2" s="1"/>
  <c r="N307" i="33"/>
  <c r="L312" i="2" s="1"/>
  <c r="P736" i="1"/>
  <c r="N997" i="1"/>
  <c r="N732" i="1"/>
  <c r="AA997" i="1"/>
  <c r="AA732" i="1"/>
  <c r="V997" i="1"/>
  <c r="V732" i="1"/>
  <c r="I1001" i="1"/>
  <c r="I736" i="1"/>
  <c r="AB997" i="1"/>
  <c r="AB732" i="1"/>
  <c r="Q997" i="1"/>
  <c r="Q732" i="1"/>
  <c r="I1003" i="1"/>
  <c r="I738" i="1"/>
  <c r="L997" i="1"/>
  <c r="L732" i="1"/>
  <c r="O997" i="1"/>
  <c r="O732" i="1"/>
  <c r="Y997" i="1"/>
  <c r="Y732" i="1"/>
  <c r="S997" i="1"/>
  <c r="S732" i="1"/>
  <c r="I1000" i="1"/>
  <c r="I735" i="1"/>
  <c r="J997" i="1"/>
  <c r="J732" i="1"/>
  <c r="K997" i="1"/>
  <c r="K732" i="1"/>
  <c r="I998" i="1"/>
  <c r="I733" i="1"/>
  <c r="I1002" i="1"/>
  <c r="I737" i="1"/>
  <c r="P997" i="1"/>
  <c r="P732" i="1"/>
  <c r="U997" i="1"/>
  <c r="U732" i="1"/>
  <c r="AC997" i="1"/>
  <c r="AC732" i="1"/>
  <c r="AC2164" i="1"/>
  <c r="AC2270" i="1"/>
  <c r="AC220" i="1"/>
  <c r="AC228" i="1"/>
  <c r="X997" i="1"/>
  <c r="X732" i="1"/>
  <c r="T997" i="1"/>
  <c r="T732" i="1"/>
  <c r="I999" i="1"/>
  <c r="I734" i="1"/>
  <c r="M1960" i="1"/>
  <c r="H1706" i="1"/>
  <c r="D707" i="33" s="1"/>
  <c r="H1711" i="1"/>
  <c r="D712" i="33" s="1"/>
  <c r="Z1958" i="1"/>
  <c r="Z446" i="1"/>
  <c r="M1954" i="1"/>
  <c r="M442" i="1"/>
  <c r="Z443" i="1"/>
  <c r="Z445" i="1"/>
  <c r="R1960" i="1"/>
  <c r="M1959" i="1"/>
  <c r="M443" i="1"/>
  <c r="Z448" i="1"/>
  <c r="Z1956" i="1"/>
  <c r="M1955" i="1"/>
  <c r="M1956" i="1"/>
  <c r="Z444" i="1"/>
  <c r="R448" i="1"/>
  <c r="M447" i="1"/>
  <c r="W445" i="1"/>
  <c r="W1956" i="1"/>
  <c r="Z1960" i="1"/>
  <c r="Z1954" i="1"/>
  <c r="R1956" i="1"/>
  <c r="W1958" i="1"/>
  <c r="Z1959" i="1"/>
  <c r="I1960" i="1"/>
  <c r="I448" i="1"/>
  <c r="M1958" i="1"/>
  <c r="R446" i="1"/>
  <c r="W1960" i="1"/>
  <c r="W443" i="1"/>
  <c r="R1955" i="1"/>
  <c r="W442" i="1"/>
  <c r="W1953" i="1"/>
  <c r="R442" i="1"/>
  <c r="M1957" i="1"/>
  <c r="R1957" i="1"/>
  <c r="R1953" i="1"/>
  <c r="W1959" i="1"/>
  <c r="Z1953" i="1"/>
  <c r="I444" i="1"/>
  <c r="I1956" i="1"/>
  <c r="I441" i="1"/>
  <c r="I1953" i="1"/>
  <c r="I445" i="1"/>
  <c r="I1957" i="1"/>
  <c r="M446" i="1"/>
  <c r="Z1955" i="1"/>
  <c r="R1958" i="1"/>
  <c r="M444" i="1"/>
  <c r="W448" i="1"/>
  <c r="W1955" i="1"/>
  <c r="Z442" i="1"/>
  <c r="R445" i="1"/>
  <c r="R444" i="1"/>
  <c r="R441" i="1"/>
  <c r="R1959" i="1"/>
  <c r="W446" i="1"/>
  <c r="W447" i="1"/>
  <c r="Z441" i="1"/>
  <c r="Z447" i="1"/>
  <c r="I443" i="1"/>
  <c r="I1955" i="1"/>
  <c r="M441" i="1"/>
  <c r="I1959" i="1"/>
  <c r="I447" i="1"/>
  <c r="R447" i="1"/>
  <c r="I442" i="1"/>
  <c r="I1954" i="1"/>
  <c r="I1958" i="1"/>
  <c r="I446" i="1"/>
  <c r="M445" i="1"/>
  <c r="M1953" i="1"/>
  <c r="W1957" i="1"/>
  <c r="W444" i="1"/>
  <c r="Z1957" i="1"/>
  <c r="R443" i="1"/>
  <c r="W1954" i="1"/>
  <c r="W441" i="1"/>
  <c r="R1954" i="1"/>
  <c r="M286" i="1"/>
  <c r="M294" i="1" s="1"/>
  <c r="H281" i="1"/>
  <c r="H289" i="1" s="1"/>
  <c r="M285" i="1"/>
  <c r="H279" i="1"/>
  <c r="H287" i="1" s="1"/>
  <c r="H282" i="1"/>
  <c r="H290" i="1" s="1"/>
  <c r="U2206" i="1" l="1"/>
  <c r="U3274" i="1"/>
  <c r="AA2207" i="1"/>
  <c r="AA3275" i="1"/>
  <c r="K2210" i="1"/>
  <c r="K3278" i="1"/>
  <c r="AC2210" i="1"/>
  <c r="AC3278" i="1"/>
  <c r="I2274" i="1"/>
  <c r="I3278" i="1"/>
  <c r="V2207" i="1"/>
  <c r="V3275" i="1"/>
  <c r="O2208" i="1"/>
  <c r="O3276" i="1"/>
  <c r="Q2207" i="1"/>
  <c r="Q3275" i="1"/>
  <c r="S2211" i="1"/>
  <c r="S3279" i="1"/>
  <c r="N2208" i="1"/>
  <c r="N3276" i="1"/>
  <c r="N2210" i="1"/>
  <c r="N3278" i="1"/>
  <c r="O2209" i="1"/>
  <c r="O3277" i="1"/>
  <c r="AB2210" i="1"/>
  <c r="AB3278" i="1"/>
  <c r="T2210" i="1"/>
  <c r="T3278" i="1"/>
  <c r="Y2208" i="1"/>
  <c r="Y3276" i="1"/>
  <c r="AC2212" i="1"/>
  <c r="AC3280" i="1"/>
  <c r="U2211" i="1"/>
  <c r="U3279" i="1"/>
  <c r="J2275" i="1"/>
  <c r="J3279" i="1"/>
  <c r="Q2206" i="1"/>
  <c r="Q3274" i="1"/>
  <c r="U2207" i="1"/>
  <c r="U3275" i="1"/>
  <c r="V2211" i="1"/>
  <c r="V3279" i="1"/>
  <c r="AA2212" i="1"/>
  <c r="AA3280" i="1"/>
  <c r="U2210" i="1"/>
  <c r="U3278" i="1"/>
  <c r="AA2209" i="1"/>
  <c r="AA3277" i="1"/>
  <c r="S2206" i="1"/>
  <c r="S3274" i="1"/>
  <c r="AA2211" i="1"/>
  <c r="AA3279" i="1"/>
  <c r="L2209" i="1"/>
  <c r="L3277" i="1"/>
  <c r="P2209" i="1"/>
  <c r="P3277" i="1"/>
  <c r="U2208" i="1"/>
  <c r="U3276" i="1"/>
  <c r="U2209" i="1"/>
  <c r="U3277" i="1"/>
  <c r="V2206" i="1"/>
  <c r="V3274" i="1"/>
  <c r="U2212" i="1"/>
  <c r="U3280" i="1"/>
  <c r="X2209" i="1"/>
  <c r="X3277" i="1"/>
  <c r="Y2207" i="1"/>
  <c r="Y3275" i="1"/>
  <c r="T2206" i="1"/>
  <c r="T3274" i="1"/>
  <c r="K2211" i="1"/>
  <c r="K3279" i="1"/>
  <c r="I2276" i="1"/>
  <c r="I3280" i="1"/>
  <c r="P2207" i="1"/>
  <c r="P3275" i="1"/>
  <c r="AC2208" i="1"/>
  <c r="AC3276" i="1"/>
  <c r="T2209" i="1"/>
  <c r="T3277" i="1"/>
  <c r="N2211" i="1"/>
  <c r="N3279" i="1"/>
  <c r="S2210" i="1"/>
  <c r="S3278" i="1"/>
  <c r="S2208" i="1"/>
  <c r="S3276" i="1"/>
  <c r="X2208" i="1"/>
  <c r="X3276" i="1"/>
  <c r="N2212" i="1"/>
  <c r="N3280" i="1"/>
  <c r="Y2206" i="1"/>
  <c r="Y3274" i="1"/>
  <c r="AB2211" i="1"/>
  <c r="AB3279" i="1"/>
  <c r="AB2212" i="1"/>
  <c r="AB3280" i="1"/>
  <c r="AA2206" i="1"/>
  <c r="AA3274" i="1"/>
  <c r="V2210" i="1"/>
  <c r="V3278" i="1"/>
  <c r="Y2209" i="1"/>
  <c r="Y3277" i="1"/>
  <c r="AB2209" i="1"/>
  <c r="AB3277" i="1"/>
  <c r="N2206" i="1"/>
  <c r="N3274" i="1"/>
  <c r="P2211" i="1"/>
  <c r="P3279" i="1"/>
  <c r="O2210" i="1"/>
  <c r="O3278" i="1"/>
  <c r="K2212" i="1"/>
  <c r="K3280" i="1"/>
  <c r="M3280" i="1" s="1"/>
  <c r="S2212" i="1"/>
  <c r="S3280" i="1"/>
  <c r="T2208" i="1"/>
  <c r="T3276" i="1"/>
  <c r="V2212" i="1"/>
  <c r="V3280" i="1"/>
  <c r="Y2211" i="1"/>
  <c r="Y3279" i="1"/>
  <c r="AB2208" i="1"/>
  <c r="AB3276" i="1"/>
  <c r="P2210" i="1"/>
  <c r="P3278" i="1"/>
  <c r="AA2210" i="1"/>
  <c r="AA3278" i="1"/>
  <c r="K2206" i="1"/>
  <c r="K3274" i="1"/>
  <c r="I2273" i="1"/>
  <c r="I3277" i="1"/>
  <c r="AC2211" i="1"/>
  <c r="AC3279" i="1"/>
  <c r="P2206" i="1"/>
  <c r="P3274" i="1"/>
  <c r="I233" i="1"/>
  <c r="I3279" i="1"/>
  <c r="O2211" i="1"/>
  <c r="O3279" i="1"/>
  <c r="Q2211" i="1"/>
  <c r="Q3279" i="1"/>
  <c r="T2207" i="1"/>
  <c r="T3275" i="1"/>
  <c r="S2209" i="1"/>
  <c r="S3277" i="1"/>
  <c r="Y2212" i="1"/>
  <c r="Y3280" i="1"/>
  <c r="O2206" i="1"/>
  <c r="O3274" i="1"/>
  <c r="L2211" i="1"/>
  <c r="L3279" i="1"/>
  <c r="L2210" i="1"/>
  <c r="L3278" i="1"/>
  <c r="AA2208" i="1"/>
  <c r="AA3276" i="1"/>
  <c r="N2209" i="1"/>
  <c r="N3277" i="1"/>
  <c r="AB2207" i="1"/>
  <c r="AB3275" i="1"/>
  <c r="K2207" i="1"/>
  <c r="K3275" i="1"/>
  <c r="P2208" i="1"/>
  <c r="P3276" i="1"/>
  <c r="T2211" i="1"/>
  <c r="T3279" i="1"/>
  <c r="X2207" i="1"/>
  <c r="X3275" i="1"/>
  <c r="Z3275" i="1" s="1"/>
  <c r="X2206" i="1"/>
  <c r="X3274" i="1"/>
  <c r="AC2209" i="1"/>
  <c r="AC3277" i="1"/>
  <c r="N2207" i="1"/>
  <c r="N3275" i="1"/>
  <c r="V2209" i="1"/>
  <c r="V3277" i="1"/>
  <c r="J2270" i="1"/>
  <c r="J3274" i="1"/>
  <c r="L2206" i="1"/>
  <c r="L3274" i="1"/>
  <c r="K2209" i="1"/>
  <c r="K3277" i="1"/>
  <c r="M3276" i="1"/>
  <c r="Q2212" i="1"/>
  <c r="Q3280" i="1"/>
  <c r="Q2209" i="1"/>
  <c r="Q3277" i="1"/>
  <c r="V2208" i="1"/>
  <c r="V3276" i="1"/>
  <c r="Y2210" i="1"/>
  <c r="Y3278" i="1"/>
  <c r="Z3278" i="1" s="1"/>
  <c r="O2207" i="1"/>
  <c r="O3275" i="1"/>
  <c r="O2212" i="1"/>
  <c r="O3280" i="1"/>
  <c r="L2207" i="1"/>
  <c r="L3275" i="1"/>
  <c r="I2208" i="1"/>
  <c r="I3276" i="1"/>
  <c r="I2271" i="1"/>
  <c r="I3275" i="1"/>
  <c r="X2211" i="1"/>
  <c r="X3279" i="1"/>
  <c r="T2212" i="1"/>
  <c r="T3280" i="1"/>
  <c r="X2212" i="1"/>
  <c r="X3280" i="1"/>
  <c r="Z3280" i="1" s="1"/>
  <c r="AC2207" i="1"/>
  <c r="AC3275" i="1"/>
  <c r="Q2210" i="1"/>
  <c r="Q3278" i="1"/>
  <c r="X2274" i="1"/>
  <c r="X2210" i="1"/>
  <c r="AC3306" i="1"/>
  <c r="AB2206" i="1"/>
  <c r="S2271" i="1"/>
  <c r="S2207" i="1"/>
  <c r="L2272" i="1"/>
  <c r="L2208" i="1"/>
  <c r="Q2272" i="1"/>
  <c r="Q2208" i="1"/>
  <c r="L2276" i="1"/>
  <c r="L2212" i="1"/>
  <c r="Q226" i="1"/>
  <c r="P2212" i="1"/>
  <c r="K2271" i="1"/>
  <c r="AC4266" i="1"/>
  <c r="S2270" i="1"/>
  <c r="S2249" i="1"/>
  <c r="Q2274" i="1"/>
  <c r="X2272" i="1"/>
  <c r="U2271" i="1"/>
  <c r="AA2276" i="1"/>
  <c r="N2274" i="1"/>
  <c r="J2272" i="1"/>
  <c r="T1004" i="1"/>
  <c r="O1004" i="1"/>
  <c r="T4272" i="1"/>
  <c r="T2252" i="1"/>
  <c r="V4270" i="1"/>
  <c r="V2250" i="1"/>
  <c r="L4268" i="1"/>
  <c r="L2248" i="1"/>
  <c r="T4269" i="1"/>
  <c r="T2249" i="1"/>
  <c r="Q2276" i="1"/>
  <c r="Q2252" i="1"/>
  <c r="P4268" i="1"/>
  <c r="P2248" i="1"/>
  <c r="AA4271" i="1"/>
  <c r="AA2251" i="1"/>
  <c r="Q4271" i="1"/>
  <c r="Q2251" i="1"/>
  <c r="AC4272" i="1"/>
  <c r="AC2252" i="1"/>
  <c r="S4272" i="1"/>
  <c r="S2252" i="1"/>
  <c r="K4270" i="1"/>
  <c r="K2250" i="1"/>
  <c r="J4270" i="1"/>
  <c r="J2250" i="1"/>
  <c r="K2270" i="1"/>
  <c r="K2246" i="1"/>
  <c r="S4271" i="1"/>
  <c r="S2251" i="1"/>
  <c r="N4270" i="1"/>
  <c r="N2250" i="1"/>
  <c r="AC4271" i="1"/>
  <c r="AC2251" i="1"/>
  <c r="X4272" i="1"/>
  <c r="X2252" i="1"/>
  <c r="Y4269" i="1"/>
  <c r="Y2249" i="1"/>
  <c r="AB4269" i="1"/>
  <c r="AB2249" i="1"/>
  <c r="AC4267" i="1"/>
  <c r="AC2247" i="1"/>
  <c r="N4266" i="1"/>
  <c r="N2246" i="1"/>
  <c r="Q4270" i="1"/>
  <c r="Q2250" i="1"/>
  <c r="P4271" i="1"/>
  <c r="P2251" i="1"/>
  <c r="O4271" i="1"/>
  <c r="O2251" i="1"/>
  <c r="Y4268" i="1"/>
  <c r="Y2248" i="1"/>
  <c r="K4272" i="1"/>
  <c r="K2252" i="1"/>
  <c r="AA4267" i="1"/>
  <c r="AA2247" i="1"/>
  <c r="J4269" i="1"/>
  <c r="J2249" i="1"/>
  <c r="Y4270" i="1"/>
  <c r="Y2250" i="1"/>
  <c r="S4270" i="1"/>
  <c r="S2250" i="1"/>
  <c r="X4266" i="1"/>
  <c r="X2246" i="1"/>
  <c r="O4268" i="1"/>
  <c r="O2248" i="1"/>
  <c r="AA4270" i="1"/>
  <c r="AA2250" i="1"/>
  <c r="I4268" i="1"/>
  <c r="I2248" i="1"/>
  <c r="AB4271" i="1"/>
  <c r="AB2251" i="1"/>
  <c r="AB4272" i="1"/>
  <c r="AB2252" i="1"/>
  <c r="X4271" i="1"/>
  <c r="X2251" i="1"/>
  <c r="AA4266" i="1"/>
  <c r="AA2246" i="1"/>
  <c r="P4267" i="1"/>
  <c r="P2247" i="1"/>
  <c r="Q4268" i="1"/>
  <c r="Q2248" i="1"/>
  <c r="AC4268" i="1"/>
  <c r="AC2248" i="1"/>
  <c r="AC4270" i="1"/>
  <c r="AC2250" i="1"/>
  <c r="S4268" i="1"/>
  <c r="S2248" i="1"/>
  <c r="O4267" i="1"/>
  <c r="O2247" i="1"/>
  <c r="U4268" i="1"/>
  <c r="U2248" i="1"/>
  <c r="N4267" i="1"/>
  <c r="N2247" i="1"/>
  <c r="U4269" i="1"/>
  <c r="U2249" i="1"/>
  <c r="V4269" i="1"/>
  <c r="V2249" i="1"/>
  <c r="V4266" i="1"/>
  <c r="V2246" i="1"/>
  <c r="Q4267" i="1"/>
  <c r="Q2247" i="1"/>
  <c r="N4268" i="1"/>
  <c r="N2248" i="1"/>
  <c r="AC2272" i="1"/>
  <c r="Q4269" i="1"/>
  <c r="Q2249" i="1"/>
  <c r="N4271" i="1"/>
  <c r="N2251" i="1"/>
  <c r="T4271" i="1"/>
  <c r="T2251" i="1"/>
  <c r="T4267" i="1"/>
  <c r="T2247" i="1"/>
  <c r="U4271" i="1"/>
  <c r="U2251" i="1"/>
  <c r="T4268" i="1"/>
  <c r="T2248" i="1"/>
  <c r="J4271" i="1"/>
  <c r="J2251" i="1"/>
  <c r="V4272" i="1"/>
  <c r="V2252" i="1"/>
  <c r="X4268" i="1"/>
  <c r="X2248" i="1"/>
  <c r="L4272" i="1"/>
  <c r="L2252" i="1"/>
  <c r="X4270" i="1"/>
  <c r="X2250" i="1"/>
  <c r="O4272" i="1"/>
  <c r="O2252" i="1"/>
  <c r="N4272" i="1"/>
  <c r="N2252" i="1"/>
  <c r="J4266" i="1"/>
  <c r="J2246" i="1"/>
  <c r="U4272" i="1"/>
  <c r="U2252" i="1"/>
  <c r="U4267" i="1"/>
  <c r="U2247" i="1"/>
  <c r="L4270" i="1"/>
  <c r="L2250" i="1"/>
  <c r="V4271" i="1"/>
  <c r="V2251" i="1"/>
  <c r="AA4268" i="1"/>
  <c r="AA2248" i="1"/>
  <c r="AA4272" i="1"/>
  <c r="AA2252" i="1"/>
  <c r="U4270" i="1"/>
  <c r="U2250" i="1"/>
  <c r="AB4266" i="1"/>
  <c r="AB2246" i="1"/>
  <c r="O4269" i="1"/>
  <c r="O2249" i="1"/>
  <c r="P4266" i="1"/>
  <c r="P2246" i="1"/>
  <c r="AB4270" i="1"/>
  <c r="AB2250" i="1"/>
  <c r="N2276" i="1"/>
  <c r="T4270" i="1"/>
  <c r="T2250" i="1"/>
  <c r="P4269" i="1"/>
  <c r="P2249" i="1"/>
  <c r="AC4269" i="1"/>
  <c r="AC2249" i="1"/>
  <c r="S4267" i="1"/>
  <c r="S2247" i="1"/>
  <c r="O4266" i="1"/>
  <c r="O2246" i="1"/>
  <c r="Q4266" i="1"/>
  <c r="Q2246" i="1"/>
  <c r="L4271" i="1"/>
  <c r="L2251" i="1"/>
  <c r="K4268" i="1"/>
  <c r="K2248" i="1"/>
  <c r="O2270" i="1"/>
  <c r="Q2270" i="1"/>
  <c r="O4270" i="1"/>
  <c r="O2250" i="1"/>
  <c r="U4266" i="1"/>
  <c r="U2246" i="1"/>
  <c r="V4268" i="1"/>
  <c r="V2248" i="1"/>
  <c r="J4272" i="1"/>
  <c r="J2252" i="1"/>
  <c r="X4267" i="1"/>
  <c r="X2247" i="1"/>
  <c r="L4269" i="1"/>
  <c r="L2249" i="1"/>
  <c r="AC2273" i="1"/>
  <c r="Y4272" i="1"/>
  <c r="Y2252" i="1"/>
  <c r="Y4271" i="1"/>
  <c r="Y2251" i="1"/>
  <c r="P4272" i="1"/>
  <c r="P2252" i="1"/>
  <c r="AB4268" i="1"/>
  <c r="AB2248" i="1"/>
  <c r="V4267" i="1"/>
  <c r="V2247" i="1"/>
  <c r="P4270" i="1"/>
  <c r="P2250" i="1"/>
  <c r="L4267" i="1"/>
  <c r="L2247" i="1"/>
  <c r="Y4266" i="1"/>
  <c r="Y2246" i="1"/>
  <c r="L4266" i="1"/>
  <c r="L2246" i="1"/>
  <c r="X4269" i="1"/>
  <c r="X2249" i="1"/>
  <c r="J4267" i="1"/>
  <c r="J2247" i="1"/>
  <c r="Y4267" i="1"/>
  <c r="Y2247" i="1"/>
  <c r="K4269" i="1"/>
  <c r="K2249" i="1"/>
  <c r="T4266" i="1"/>
  <c r="T2246" i="1"/>
  <c r="K4271" i="1"/>
  <c r="K2251" i="1"/>
  <c r="AA4269" i="1"/>
  <c r="AA2249" i="1"/>
  <c r="N4269" i="1"/>
  <c r="N2249" i="1"/>
  <c r="AB4267" i="1"/>
  <c r="AB2247" i="1"/>
  <c r="S4266" i="1"/>
  <c r="S2246" i="1"/>
  <c r="K4267" i="1"/>
  <c r="K2247" i="1"/>
  <c r="AB2270" i="1"/>
  <c r="O2274" i="1"/>
  <c r="I2275" i="1"/>
  <c r="N2270" i="1"/>
  <c r="P2273" i="1"/>
  <c r="U2270" i="1"/>
  <c r="L2270" i="1"/>
  <c r="N2273" i="1"/>
  <c r="Q2271" i="1"/>
  <c r="X2276" i="1"/>
  <c r="AA2272" i="1"/>
  <c r="Y2273" i="1"/>
  <c r="Y2270" i="1"/>
  <c r="L2273" i="1"/>
  <c r="K2273" i="1"/>
  <c r="T2276" i="1"/>
  <c r="X2271" i="1"/>
  <c r="U2274" i="1"/>
  <c r="T2270" i="1"/>
  <c r="AC2276" i="1"/>
  <c r="N2271" i="1"/>
  <c r="Y2271" i="1"/>
  <c r="L2274" i="1"/>
  <c r="N2275" i="1"/>
  <c r="T2275" i="1"/>
  <c r="K2272" i="1"/>
  <c r="O2276" i="1"/>
  <c r="U2272" i="1"/>
  <c r="Y2276" i="1"/>
  <c r="K2276" i="1"/>
  <c r="X2270" i="1"/>
  <c r="P2270" i="1"/>
  <c r="V2270" i="1"/>
  <c r="AA2275" i="1"/>
  <c r="P2274" i="1"/>
  <c r="AB2273" i="1"/>
  <c r="T2272" i="1"/>
  <c r="L2275" i="1"/>
  <c r="S4269" i="1"/>
  <c r="S2273" i="1"/>
  <c r="U2275" i="1"/>
  <c r="J2276" i="1"/>
  <c r="S2275" i="1"/>
  <c r="J2273" i="1"/>
  <c r="V2275" i="1"/>
  <c r="Y2275" i="1"/>
  <c r="X2273" i="1"/>
  <c r="AC2274" i="1"/>
  <c r="AC2275" i="1"/>
  <c r="Q2273" i="1"/>
  <c r="O2273" i="1"/>
  <c r="S2276" i="1"/>
  <c r="Q2275" i="1"/>
  <c r="V2272" i="1"/>
  <c r="J2274" i="1"/>
  <c r="P2271" i="1"/>
  <c r="L2271" i="1"/>
  <c r="AB2275" i="1"/>
  <c r="J2271" i="1"/>
  <c r="V2273" i="1"/>
  <c r="S2272" i="1"/>
  <c r="K2274" i="1"/>
  <c r="T2271" i="1"/>
  <c r="Z1002" i="1"/>
  <c r="Z1003" i="1"/>
  <c r="AB2276" i="1"/>
  <c r="AA2274" i="1"/>
  <c r="AA2271" i="1"/>
  <c r="K2275" i="1"/>
  <c r="T2273" i="1"/>
  <c r="AB2274" i="1"/>
  <c r="X2275" i="1"/>
  <c r="Y2274" i="1"/>
  <c r="Z2274" i="1" s="1"/>
  <c r="V2271" i="1"/>
  <c r="O2272" i="1"/>
  <c r="Y2272" i="1"/>
  <c r="V2276" i="1"/>
  <c r="O2275" i="1"/>
  <c r="P2275" i="1"/>
  <c r="AB2272" i="1"/>
  <c r="V2274" i="1"/>
  <c r="AC2271" i="1"/>
  <c r="I2272" i="1"/>
  <c r="AA2270" i="1"/>
  <c r="U2273" i="1"/>
  <c r="S2274" i="1"/>
  <c r="O2271" i="1"/>
  <c r="AB2271" i="1"/>
  <c r="T2274" i="1"/>
  <c r="N2272" i="1"/>
  <c r="P2272" i="1"/>
  <c r="U2276" i="1"/>
  <c r="AA2273" i="1"/>
  <c r="P2276" i="1"/>
  <c r="Q222" i="1"/>
  <c r="N2167" i="1"/>
  <c r="M999" i="1"/>
  <c r="K229" i="1"/>
  <c r="Q2170" i="1"/>
  <c r="Q4272" i="1"/>
  <c r="W1001" i="1"/>
  <c r="K220" i="1"/>
  <c r="K4266" i="1"/>
  <c r="M1000" i="1"/>
  <c r="I2169" i="1"/>
  <c r="Z1000" i="1"/>
  <c r="R1001" i="1"/>
  <c r="M1001" i="1"/>
  <c r="W1003" i="1"/>
  <c r="I225" i="1"/>
  <c r="W999" i="1"/>
  <c r="Z1001" i="1"/>
  <c r="W1000" i="1"/>
  <c r="W1002" i="1"/>
  <c r="M1003" i="1"/>
  <c r="M998" i="1"/>
  <c r="Z999" i="1"/>
  <c r="Z734" i="1"/>
  <c r="R1003" i="1"/>
  <c r="Y1004" i="1"/>
  <c r="J1004" i="1"/>
  <c r="U1004" i="1"/>
  <c r="V1004" i="1"/>
  <c r="Q1004" i="1"/>
  <c r="S1004" i="1"/>
  <c r="R998" i="1"/>
  <c r="R1000" i="1"/>
  <c r="L1004" i="1"/>
  <c r="K1004" i="1"/>
  <c r="X1004" i="1"/>
  <c r="AA1004" i="1"/>
  <c r="I230" i="1"/>
  <c r="AC1004" i="1"/>
  <c r="N1004" i="1"/>
  <c r="I2167" i="1"/>
  <c r="P1004" i="1"/>
  <c r="I997" i="1"/>
  <c r="AB1004" i="1"/>
  <c r="K230" i="1"/>
  <c r="K222" i="1"/>
  <c r="S228" i="1"/>
  <c r="AC2170" i="1"/>
  <c r="AC2166" i="1"/>
  <c r="P228" i="1"/>
  <c r="K2164" i="1"/>
  <c r="I223" i="1"/>
  <c r="K2166" i="1"/>
  <c r="R1002" i="1"/>
  <c r="Z998" i="1"/>
  <c r="W998" i="1"/>
  <c r="R999" i="1"/>
  <c r="K228" i="1"/>
  <c r="V224" i="1"/>
  <c r="I228" i="1"/>
  <c r="AC222" i="1"/>
  <c r="P232" i="1"/>
  <c r="Q2168" i="1"/>
  <c r="I2166" i="1"/>
  <c r="N220" i="1"/>
  <c r="T232" i="1"/>
  <c r="L222" i="1"/>
  <c r="AB228" i="1"/>
  <c r="K224" i="1"/>
  <c r="Q224" i="1"/>
  <c r="I231" i="1"/>
  <c r="AB2164" i="1"/>
  <c r="J2169" i="1"/>
  <c r="P223" i="1"/>
  <c r="AC234" i="1"/>
  <c r="AA225" i="1"/>
  <c r="Z736" i="1"/>
  <c r="N228" i="1"/>
  <c r="M1002" i="1"/>
  <c r="O225" i="1"/>
  <c r="O2227" i="1"/>
  <c r="O3311" i="1"/>
  <c r="O2235" i="1"/>
  <c r="Y2166" i="1"/>
  <c r="Y3308" i="1"/>
  <c r="Y2224" i="1"/>
  <c r="Y2232" i="1"/>
  <c r="K234" i="1"/>
  <c r="K3312" i="1"/>
  <c r="K2236" i="1"/>
  <c r="K2228" i="1"/>
  <c r="AA2165" i="1"/>
  <c r="AA2223" i="1"/>
  <c r="AA3307" i="1"/>
  <c r="AA2231" i="1"/>
  <c r="J223" i="1"/>
  <c r="J3309" i="1"/>
  <c r="J2225" i="1"/>
  <c r="J2233" i="1"/>
  <c r="Y232" i="1"/>
  <c r="Y3310" i="1"/>
  <c r="Y2234" i="1"/>
  <c r="Y2226" i="1"/>
  <c r="S224" i="1"/>
  <c r="S2234" i="1"/>
  <c r="S2226" i="1"/>
  <c r="S3310" i="1"/>
  <c r="X2164" i="1"/>
  <c r="X2222" i="1"/>
  <c r="X2230" i="1"/>
  <c r="X3306" i="1"/>
  <c r="J225" i="1"/>
  <c r="J3311" i="1"/>
  <c r="J2235" i="1"/>
  <c r="J2227" i="1"/>
  <c r="V2170" i="1"/>
  <c r="V2228" i="1"/>
  <c r="V3312" i="1"/>
  <c r="V2236" i="1"/>
  <c r="X222" i="1"/>
  <c r="X3308" i="1"/>
  <c r="X2224" i="1"/>
  <c r="X2232" i="1"/>
  <c r="L2170" i="1"/>
  <c r="L3312" i="1"/>
  <c r="L2236" i="1"/>
  <c r="L2228" i="1"/>
  <c r="X2168" i="1"/>
  <c r="X3310" i="1"/>
  <c r="X2234" i="1"/>
  <c r="X2226" i="1"/>
  <c r="O234" i="1"/>
  <c r="O2236" i="1"/>
  <c r="O2228" i="1"/>
  <c r="O3312" i="1"/>
  <c r="N2170" i="1"/>
  <c r="N3312" i="1"/>
  <c r="N2236" i="1"/>
  <c r="N2228" i="1"/>
  <c r="L229" i="1"/>
  <c r="L3307" i="1"/>
  <c r="L2223" i="1"/>
  <c r="L2231" i="1"/>
  <c r="Y228" i="1"/>
  <c r="Y2230" i="1"/>
  <c r="Y2222" i="1"/>
  <c r="Y3306" i="1"/>
  <c r="L220" i="1"/>
  <c r="L3306" i="1"/>
  <c r="L2222" i="1"/>
  <c r="L2230" i="1"/>
  <c r="X2167" i="1"/>
  <c r="X2233" i="1"/>
  <c r="X3309" i="1"/>
  <c r="X2225" i="1"/>
  <c r="J221" i="1"/>
  <c r="J3307" i="1"/>
  <c r="J2223" i="1"/>
  <c r="J2231" i="1"/>
  <c r="Y229" i="1"/>
  <c r="Y2223" i="1"/>
  <c r="Y3307" i="1"/>
  <c r="Y2231" i="1"/>
  <c r="K223" i="1"/>
  <c r="K3309" i="1"/>
  <c r="K2233" i="1"/>
  <c r="K2225" i="1"/>
  <c r="T220" i="1"/>
  <c r="T2230" i="1"/>
  <c r="T3306" i="1"/>
  <c r="T2222" i="1"/>
  <c r="T2170" i="1"/>
  <c r="T2236" i="1"/>
  <c r="T3312" i="1"/>
  <c r="T2228" i="1"/>
  <c r="V232" i="1"/>
  <c r="V3310" i="1"/>
  <c r="V2226" i="1"/>
  <c r="V2234" i="1"/>
  <c r="O2167" i="1"/>
  <c r="O2225" i="1"/>
  <c r="O2233" i="1"/>
  <c r="O3309" i="1"/>
  <c r="P2164" i="1"/>
  <c r="P2230" i="1"/>
  <c r="P3306" i="1"/>
  <c r="P2222" i="1"/>
  <c r="AB2167" i="1"/>
  <c r="AB2225" i="1"/>
  <c r="AB3309" i="1"/>
  <c r="AB2233" i="1"/>
  <c r="AC2165" i="1"/>
  <c r="AC2231" i="1"/>
  <c r="AC2223" i="1"/>
  <c r="AC3307" i="1"/>
  <c r="K2165" i="1"/>
  <c r="K3307" i="1"/>
  <c r="K2223" i="1"/>
  <c r="K2231" i="1"/>
  <c r="P230" i="1"/>
  <c r="P3308" i="1"/>
  <c r="P2224" i="1"/>
  <c r="P2232" i="1"/>
  <c r="AA233" i="1"/>
  <c r="AA3311" i="1"/>
  <c r="AA2235" i="1"/>
  <c r="AA2227" i="1"/>
  <c r="Q233" i="1"/>
  <c r="Q2227" i="1"/>
  <c r="Q2235" i="1"/>
  <c r="Q3311" i="1"/>
  <c r="AC226" i="1"/>
  <c r="AC3312" i="1"/>
  <c r="AC2228" i="1"/>
  <c r="AC2236" i="1"/>
  <c r="S2170" i="1"/>
  <c r="S3312" i="1"/>
  <c r="S2228" i="1"/>
  <c r="S2236" i="1"/>
  <c r="K2168" i="1"/>
  <c r="K3310" i="1"/>
  <c r="K2226" i="1"/>
  <c r="K2234" i="1"/>
  <c r="Y226" i="1"/>
  <c r="Y2228" i="1"/>
  <c r="Y3312" i="1"/>
  <c r="Y2236" i="1"/>
  <c r="I224" i="1"/>
  <c r="I3310" i="1"/>
  <c r="I2226" i="1"/>
  <c r="Y233" i="1"/>
  <c r="Y3311" i="1"/>
  <c r="Y2235" i="1"/>
  <c r="Y2227" i="1"/>
  <c r="P226" i="1"/>
  <c r="P2236" i="1"/>
  <c r="P2228" i="1"/>
  <c r="P3312" i="1"/>
  <c r="AB230" i="1"/>
  <c r="AB2232" i="1"/>
  <c r="AB2224" i="1"/>
  <c r="AB3308" i="1"/>
  <c r="V2165" i="1"/>
  <c r="V2223" i="1"/>
  <c r="V3307" i="1"/>
  <c r="V2231" i="1"/>
  <c r="P224" i="1"/>
  <c r="P2234" i="1"/>
  <c r="P2226" i="1"/>
  <c r="P3310" i="1"/>
  <c r="O230" i="1"/>
  <c r="O2232" i="1"/>
  <c r="O3308" i="1"/>
  <c r="O2224" i="1"/>
  <c r="AA232" i="1"/>
  <c r="AA3310" i="1"/>
  <c r="AA2226" i="1"/>
  <c r="AA2234" i="1"/>
  <c r="I222" i="1"/>
  <c r="I3308" i="1"/>
  <c r="I2224" i="1"/>
  <c r="AB233" i="1"/>
  <c r="AB3311" i="1"/>
  <c r="AB2235" i="1"/>
  <c r="AB2227" i="1"/>
  <c r="I229" i="1"/>
  <c r="I3307" i="1"/>
  <c r="I2223" i="1"/>
  <c r="AB226" i="1"/>
  <c r="AB3312" i="1"/>
  <c r="AB2236" i="1"/>
  <c r="AB2228" i="1"/>
  <c r="X233" i="1"/>
  <c r="X2235" i="1"/>
  <c r="X2227" i="1"/>
  <c r="X3311" i="1"/>
  <c r="AA220" i="1"/>
  <c r="AA2230" i="1"/>
  <c r="AA3306" i="1"/>
  <c r="AA2222" i="1"/>
  <c r="N232" i="1"/>
  <c r="N3310" i="1"/>
  <c r="N2234" i="1"/>
  <c r="N2226" i="1"/>
  <c r="AC225" i="1"/>
  <c r="AC2235" i="1"/>
  <c r="AC3311" i="1"/>
  <c r="AC2227" i="1"/>
  <c r="AA223" i="1"/>
  <c r="AA2233" i="1"/>
  <c r="AA2225" i="1"/>
  <c r="AA3309" i="1"/>
  <c r="N231" i="1"/>
  <c r="N3309" i="1"/>
  <c r="N2233" i="1"/>
  <c r="N2225" i="1"/>
  <c r="I3311" i="1"/>
  <c r="I2227" i="1"/>
  <c r="AB232" i="1"/>
  <c r="AB3310" i="1"/>
  <c r="AB2226" i="1"/>
  <c r="AB2234" i="1"/>
  <c r="T231" i="1"/>
  <c r="T2225" i="1"/>
  <c r="T3309" i="1"/>
  <c r="T2233" i="1"/>
  <c r="Q234" i="1"/>
  <c r="Q2228" i="1"/>
  <c r="Q3312" i="1"/>
  <c r="Q2236" i="1"/>
  <c r="Q2167" i="1"/>
  <c r="Q2225" i="1"/>
  <c r="Q3309" i="1"/>
  <c r="Q2233" i="1"/>
  <c r="N225" i="1"/>
  <c r="N3311" i="1"/>
  <c r="N2227" i="1"/>
  <c r="N2235" i="1"/>
  <c r="T2169" i="1"/>
  <c r="T3311" i="1"/>
  <c r="T2227" i="1"/>
  <c r="T2235" i="1"/>
  <c r="T229" i="1"/>
  <c r="T2223" i="1"/>
  <c r="T2231" i="1"/>
  <c r="T3307" i="1"/>
  <c r="U225" i="1"/>
  <c r="U3311" i="1"/>
  <c r="U2235" i="1"/>
  <c r="U2227" i="1"/>
  <c r="T2166" i="1"/>
  <c r="T3308" i="1"/>
  <c r="T2232" i="1"/>
  <c r="T2224" i="1"/>
  <c r="P231" i="1"/>
  <c r="P3309" i="1"/>
  <c r="P2233" i="1"/>
  <c r="P2225" i="1"/>
  <c r="AC231" i="1"/>
  <c r="AC2225" i="1"/>
  <c r="AC3309" i="1"/>
  <c r="AC2233" i="1"/>
  <c r="S2165" i="1"/>
  <c r="S2231" i="1"/>
  <c r="S3307" i="1"/>
  <c r="S2223" i="1"/>
  <c r="O228" i="1"/>
  <c r="O3306" i="1"/>
  <c r="O2222" i="1"/>
  <c r="O2230" i="1"/>
  <c r="Q220" i="1"/>
  <c r="Q3306" i="1"/>
  <c r="Q2222" i="1"/>
  <c r="Q2230" i="1"/>
  <c r="L225" i="1"/>
  <c r="L3311" i="1"/>
  <c r="L2227" i="1"/>
  <c r="L2235" i="1"/>
  <c r="K3308" i="1"/>
  <c r="K2224" i="1"/>
  <c r="I3306" i="1"/>
  <c r="I2222" i="1"/>
  <c r="J232" i="1"/>
  <c r="J3310" i="1"/>
  <c r="J2234" i="1"/>
  <c r="J2226" i="1"/>
  <c r="Q2165" i="1"/>
  <c r="Q2231" i="1"/>
  <c r="Q2223" i="1"/>
  <c r="Q3307" i="1"/>
  <c r="K3306" i="1"/>
  <c r="K2230" i="1"/>
  <c r="K2222" i="1"/>
  <c r="S225" i="1"/>
  <c r="S3311" i="1"/>
  <c r="S2227" i="1"/>
  <c r="S2235" i="1"/>
  <c r="I3309" i="1"/>
  <c r="I2225" i="1"/>
  <c r="N2166" i="1"/>
  <c r="N3308" i="1"/>
  <c r="N2224" i="1"/>
  <c r="N2232" i="1"/>
  <c r="U224" i="1"/>
  <c r="U3310" i="1"/>
  <c r="U2234" i="1"/>
  <c r="U2226" i="1"/>
  <c r="AB220" i="1"/>
  <c r="AB3306" i="1"/>
  <c r="AB2230" i="1"/>
  <c r="AB2222" i="1"/>
  <c r="L2166" i="1"/>
  <c r="L3308" i="1"/>
  <c r="L2232" i="1"/>
  <c r="L2224" i="1"/>
  <c r="I2170" i="1"/>
  <c r="I3312" i="1"/>
  <c r="I2228" i="1"/>
  <c r="AB229" i="1"/>
  <c r="AB2223" i="1"/>
  <c r="AB2231" i="1"/>
  <c r="AB3307" i="1"/>
  <c r="S220" i="1"/>
  <c r="S3306" i="1"/>
  <c r="S2222" i="1"/>
  <c r="S2230" i="1"/>
  <c r="AC230" i="1"/>
  <c r="AC3308" i="1"/>
  <c r="AC2232" i="1"/>
  <c r="AC2224" i="1"/>
  <c r="Q232" i="1"/>
  <c r="Q2226" i="1"/>
  <c r="Q3310" i="1"/>
  <c r="Q2234" i="1"/>
  <c r="P225" i="1"/>
  <c r="P3311" i="1"/>
  <c r="P2235" i="1"/>
  <c r="P2227" i="1"/>
  <c r="O224" i="1"/>
  <c r="O3310" i="1"/>
  <c r="O2226" i="1"/>
  <c r="O2234" i="1"/>
  <c r="U228" i="1"/>
  <c r="U3306" i="1"/>
  <c r="U2230" i="1"/>
  <c r="U2222" i="1"/>
  <c r="V222" i="1"/>
  <c r="V3308" i="1"/>
  <c r="V2224" i="1"/>
  <c r="V2232" i="1"/>
  <c r="J226" i="1"/>
  <c r="J3312" i="1"/>
  <c r="J2228" i="1"/>
  <c r="X221" i="1"/>
  <c r="X3307" i="1"/>
  <c r="X2231" i="1"/>
  <c r="X2223" i="1"/>
  <c r="L2167" i="1"/>
  <c r="L3309" i="1"/>
  <c r="L2233" i="1"/>
  <c r="L2225" i="1"/>
  <c r="S2233" i="1"/>
  <c r="S3309" i="1"/>
  <c r="S2225" i="1"/>
  <c r="AC2168" i="1"/>
  <c r="AC3310" i="1"/>
  <c r="AC2234" i="1"/>
  <c r="AC2226" i="1"/>
  <c r="S230" i="1"/>
  <c r="S2232" i="1"/>
  <c r="S2224" i="1"/>
  <c r="S3308" i="1"/>
  <c r="O229" i="1"/>
  <c r="O3307" i="1"/>
  <c r="O2223" i="1"/>
  <c r="O2231" i="1"/>
  <c r="U230" i="1"/>
  <c r="U2224" i="1"/>
  <c r="U2232" i="1"/>
  <c r="U3308" i="1"/>
  <c r="N221" i="1"/>
  <c r="N3307" i="1"/>
  <c r="N2231" i="1"/>
  <c r="N2223" i="1"/>
  <c r="U223" i="1"/>
  <c r="U2233" i="1"/>
  <c r="U2225" i="1"/>
  <c r="U3309" i="1"/>
  <c r="V2167" i="1"/>
  <c r="V3309" i="1"/>
  <c r="V2233" i="1"/>
  <c r="V2225" i="1"/>
  <c r="V228" i="1"/>
  <c r="V2222" i="1"/>
  <c r="V3306" i="1"/>
  <c r="V2230" i="1"/>
  <c r="J2164" i="1"/>
  <c r="J3306" i="1"/>
  <c r="J2222" i="1"/>
  <c r="J2230" i="1"/>
  <c r="U2170" i="1"/>
  <c r="U3312" i="1"/>
  <c r="U2236" i="1"/>
  <c r="U2228" i="1"/>
  <c r="U221" i="1"/>
  <c r="U3307" i="1"/>
  <c r="U2231" i="1"/>
  <c r="U2223" i="1"/>
  <c r="L2168" i="1"/>
  <c r="L3310" i="1"/>
  <c r="L2234" i="1"/>
  <c r="L2226" i="1"/>
  <c r="V2169" i="1"/>
  <c r="V3311" i="1"/>
  <c r="V2235" i="1"/>
  <c r="V2227" i="1"/>
  <c r="AA2166" i="1"/>
  <c r="AA3308" i="1"/>
  <c r="AA2224" i="1"/>
  <c r="AA2232" i="1"/>
  <c r="AA234" i="1"/>
  <c r="AA3312" i="1"/>
  <c r="AA2228" i="1"/>
  <c r="AA2236" i="1"/>
  <c r="J222" i="1"/>
  <c r="J3308" i="1"/>
  <c r="J2232" i="1"/>
  <c r="J2224" i="1"/>
  <c r="K233" i="1"/>
  <c r="K3311" i="1"/>
  <c r="K2227" i="1"/>
  <c r="K2235" i="1"/>
  <c r="X2170" i="1"/>
  <c r="X3312" i="1"/>
  <c r="X2236" i="1"/>
  <c r="X2228" i="1"/>
  <c r="Y231" i="1"/>
  <c r="Y3309" i="1"/>
  <c r="Y2233" i="1"/>
  <c r="Y2225" i="1"/>
  <c r="P2165" i="1"/>
  <c r="P2231" i="1"/>
  <c r="P3307" i="1"/>
  <c r="P2223" i="1"/>
  <c r="Q2166" i="1"/>
  <c r="Q2232" i="1"/>
  <c r="Q2224" i="1"/>
  <c r="Q3308" i="1"/>
  <c r="N2164" i="1"/>
  <c r="N3306" i="1"/>
  <c r="N2230" i="1"/>
  <c r="N2222" i="1"/>
  <c r="T2168" i="1"/>
  <c r="T3310" i="1"/>
  <c r="T2234" i="1"/>
  <c r="T2226" i="1"/>
  <c r="U2164" i="1"/>
  <c r="I221" i="1"/>
  <c r="J220" i="1"/>
  <c r="S2164" i="1"/>
  <c r="O2164" i="1"/>
  <c r="Q2164" i="1"/>
  <c r="AA228" i="1"/>
  <c r="AB234" i="1"/>
  <c r="L233" i="1"/>
  <c r="I2165" i="1"/>
  <c r="I234" i="1"/>
  <c r="AA2164" i="1"/>
  <c r="AA224" i="1"/>
  <c r="O232" i="1"/>
  <c r="AA2168" i="1"/>
  <c r="AB221" i="1"/>
  <c r="T2167" i="1"/>
  <c r="V230" i="1"/>
  <c r="T228" i="1"/>
  <c r="X228" i="1"/>
  <c r="P220" i="1"/>
  <c r="K2170" i="1"/>
  <c r="Y220" i="1"/>
  <c r="L2164" i="1"/>
  <c r="K226" i="1"/>
  <c r="T224" i="1"/>
  <c r="Q225" i="1"/>
  <c r="T2164" i="1"/>
  <c r="N2168" i="1"/>
  <c r="N2165" i="1"/>
  <c r="AA2167" i="1"/>
  <c r="S233" i="1"/>
  <c r="L226" i="1"/>
  <c r="X224" i="1"/>
  <c r="J2165" i="1"/>
  <c r="X231" i="1"/>
  <c r="Y224" i="1"/>
  <c r="U220" i="1"/>
  <c r="Y2164" i="1"/>
  <c r="O220" i="1"/>
  <c r="I226" i="1"/>
  <c r="Q228" i="1"/>
  <c r="V2164" i="1"/>
  <c r="V226" i="1"/>
  <c r="X2166" i="1"/>
  <c r="L2169" i="1"/>
  <c r="AA226" i="1"/>
  <c r="K232" i="1"/>
  <c r="AC229" i="1"/>
  <c r="AB2165" i="1"/>
  <c r="T226" i="1"/>
  <c r="L230" i="1"/>
  <c r="S222" i="1"/>
  <c r="AA229" i="1"/>
  <c r="S2169" i="1"/>
  <c r="K225" i="1"/>
  <c r="X223" i="1"/>
  <c r="AC221" i="1"/>
  <c r="U2166" i="1"/>
  <c r="AB224" i="1"/>
  <c r="AA2169" i="1"/>
  <c r="O2165" i="1"/>
  <c r="P2169" i="1"/>
  <c r="AC232" i="1"/>
  <c r="O222" i="1"/>
  <c r="P233" i="1"/>
  <c r="Q229" i="1"/>
  <c r="N223" i="1"/>
  <c r="U2167" i="1"/>
  <c r="Q221" i="1"/>
  <c r="L231" i="1"/>
  <c r="T234" i="1"/>
  <c r="AB225" i="1"/>
  <c r="X230" i="1"/>
  <c r="J229" i="1"/>
  <c r="X220" i="1"/>
  <c r="L228" i="1"/>
  <c r="AB231" i="1"/>
  <c r="V234" i="1"/>
  <c r="Y739" i="1"/>
  <c r="AB223" i="1"/>
  <c r="L221" i="1"/>
  <c r="J233" i="1"/>
  <c r="L234" i="1"/>
  <c r="S2166" i="1"/>
  <c r="X232" i="1"/>
  <c r="AB2169" i="1"/>
  <c r="N234" i="1"/>
  <c r="O233" i="1"/>
  <c r="J224" i="1"/>
  <c r="P222" i="1"/>
  <c r="N230" i="1"/>
  <c r="N226" i="1"/>
  <c r="Y2165" i="1"/>
  <c r="X225" i="1"/>
  <c r="Y234" i="1"/>
  <c r="Y225" i="1"/>
  <c r="I232" i="1"/>
  <c r="T221" i="1"/>
  <c r="Y223" i="1"/>
  <c r="U233" i="1"/>
  <c r="S231" i="1"/>
  <c r="S223" i="1"/>
  <c r="S2167" i="1"/>
  <c r="J2170" i="1"/>
  <c r="L223" i="1"/>
  <c r="U2169" i="1"/>
  <c r="K221" i="1"/>
  <c r="J234" i="1"/>
  <c r="P2167" i="1"/>
  <c r="O2168" i="1"/>
  <c r="Y222" i="1"/>
  <c r="N229" i="1"/>
  <c r="AA221" i="1"/>
  <c r="K2167" i="1"/>
  <c r="T223" i="1"/>
  <c r="Y230" i="1"/>
  <c r="N233" i="1"/>
  <c r="V225" i="1"/>
  <c r="P234" i="1"/>
  <c r="J231" i="1"/>
  <c r="J230" i="1"/>
  <c r="N224" i="1"/>
  <c r="V2166" i="1"/>
  <c r="U222" i="1"/>
  <c r="S232" i="1"/>
  <c r="AC224" i="1"/>
  <c r="O231" i="1"/>
  <c r="U234" i="1"/>
  <c r="X234" i="1"/>
  <c r="V221" i="1"/>
  <c r="O2169" i="1"/>
  <c r="S234" i="1"/>
  <c r="AC2169" i="1"/>
  <c r="V2168" i="1"/>
  <c r="O221" i="1"/>
  <c r="P2166" i="1"/>
  <c r="Y2170" i="1"/>
  <c r="L224" i="1"/>
  <c r="AA230" i="1"/>
  <c r="U232" i="1"/>
  <c r="X229" i="1"/>
  <c r="K231" i="1"/>
  <c r="X226" i="1"/>
  <c r="T233" i="1"/>
  <c r="S229" i="1"/>
  <c r="K2169" i="1"/>
  <c r="O2170" i="1"/>
  <c r="AC233" i="1"/>
  <c r="Y2168" i="1"/>
  <c r="Q223" i="1"/>
  <c r="U226" i="1"/>
  <c r="Q230" i="1"/>
  <c r="I2168" i="1"/>
  <c r="P2168" i="1"/>
  <c r="V223" i="1"/>
  <c r="J2167" i="1"/>
  <c r="V233" i="1"/>
  <c r="Y2169" i="1"/>
  <c r="AB2166" i="1"/>
  <c r="AC2167" i="1"/>
  <c r="J2166" i="1"/>
  <c r="AC223" i="1"/>
  <c r="T225" i="1"/>
  <c r="Q231" i="1"/>
  <c r="X2165" i="1"/>
  <c r="O226" i="1"/>
  <c r="S2168" i="1"/>
  <c r="O2166" i="1"/>
  <c r="Y221" i="1"/>
  <c r="J2168" i="1"/>
  <c r="N222" i="1"/>
  <c r="AA222" i="1"/>
  <c r="S221" i="1"/>
  <c r="U2168" i="1"/>
  <c r="V229" i="1"/>
  <c r="AA231" i="1"/>
  <c r="Y2167" i="1"/>
  <c r="AB2170" i="1"/>
  <c r="AB2168" i="1"/>
  <c r="U231" i="1"/>
  <c r="N2169" i="1"/>
  <c r="T222" i="1"/>
  <c r="L232" i="1"/>
  <c r="T2165" i="1"/>
  <c r="U2165" i="1"/>
  <c r="P221" i="1"/>
  <c r="U229" i="1"/>
  <c r="J228" i="1"/>
  <c r="V220" i="1"/>
  <c r="L2165" i="1"/>
  <c r="P2170" i="1"/>
  <c r="AA2170" i="1"/>
  <c r="AB222" i="1"/>
  <c r="V231" i="1"/>
  <c r="S226" i="1"/>
  <c r="X2169" i="1"/>
  <c r="O223" i="1"/>
  <c r="T230" i="1"/>
  <c r="Q2169" i="1"/>
  <c r="P229" i="1"/>
  <c r="Z738" i="1"/>
  <c r="M736" i="1"/>
  <c r="Z737" i="1"/>
  <c r="AA739" i="1"/>
  <c r="O739" i="1"/>
  <c r="J739" i="1"/>
  <c r="Z735" i="1"/>
  <c r="R738" i="1"/>
  <c r="W737" i="1"/>
  <c r="M734" i="1"/>
  <c r="V739" i="1"/>
  <c r="M735" i="1"/>
  <c r="R737" i="1"/>
  <c r="R734" i="1"/>
  <c r="M738" i="1"/>
  <c r="W738" i="1"/>
  <c r="I2270" i="1"/>
  <c r="S739" i="1"/>
  <c r="Z733" i="1"/>
  <c r="AB739" i="1"/>
  <c r="I220" i="1"/>
  <c r="I732" i="1"/>
  <c r="W736" i="1"/>
  <c r="Q739" i="1"/>
  <c r="I2164" i="1"/>
  <c r="M737" i="1"/>
  <c r="N739" i="1"/>
  <c r="M376" i="33"/>
  <c r="K330" i="2" s="1"/>
  <c r="X739" i="1"/>
  <c r="T376" i="33"/>
  <c r="R330" i="2" s="1"/>
  <c r="E376" i="33"/>
  <c r="C330" i="2" s="1"/>
  <c r="G376" i="33"/>
  <c r="E330" i="2" s="1"/>
  <c r="K3281" i="1" s="1"/>
  <c r="R733" i="1"/>
  <c r="W733" i="1"/>
  <c r="D375" i="33"/>
  <c r="B329" i="2" s="1"/>
  <c r="M733" i="1"/>
  <c r="J376" i="33"/>
  <c r="H330" i="2" s="1"/>
  <c r="O376" i="33"/>
  <c r="M330" i="2" s="1"/>
  <c r="I376" i="33"/>
  <c r="G330" i="2" s="1"/>
  <c r="D369" i="33"/>
  <c r="B323" i="2" s="1"/>
  <c r="W735" i="1"/>
  <c r="W734" i="1"/>
  <c r="U739" i="1"/>
  <c r="T739" i="1"/>
  <c r="R735" i="1"/>
  <c r="L739" i="1"/>
  <c r="K376" i="33"/>
  <c r="I330" i="2" s="1"/>
  <c r="U376" i="33"/>
  <c r="S330" i="2" s="1"/>
  <c r="R376" i="33"/>
  <c r="P330" i="2" s="1"/>
  <c r="H376" i="33"/>
  <c r="F330" i="2" s="1"/>
  <c r="F376" i="33"/>
  <c r="D330" i="2" s="1"/>
  <c r="J227" i="1" s="1"/>
  <c r="N376" i="33"/>
  <c r="L330" i="2" s="1"/>
  <c r="R736" i="1"/>
  <c r="S376" i="33"/>
  <c r="Q330" i="2" s="1"/>
  <c r="L376" i="33"/>
  <c r="J330" i="2" s="1"/>
  <c r="D373" i="33"/>
  <c r="B327" i="2" s="1"/>
  <c r="D371" i="33"/>
  <c r="B325" i="2" s="1"/>
  <c r="D307" i="33"/>
  <c r="B312" i="2" s="1"/>
  <c r="D374" i="33"/>
  <c r="B328" i="2" s="1"/>
  <c r="P376" i="33"/>
  <c r="N330" i="2" s="1"/>
  <c r="D372" i="33"/>
  <c r="B326" i="2" s="1"/>
  <c r="Q376" i="33"/>
  <c r="O330" i="2" s="1"/>
  <c r="D370" i="33"/>
  <c r="B324" i="2" s="1"/>
  <c r="AC739" i="1"/>
  <c r="Z732" i="1"/>
  <c r="K739" i="1"/>
  <c r="R997" i="1"/>
  <c r="P739" i="1"/>
  <c r="M732" i="1"/>
  <c r="W997" i="1"/>
  <c r="W732" i="1"/>
  <c r="Z997" i="1"/>
  <c r="M997" i="1"/>
  <c r="R732" i="1"/>
  <c r="I1004" i="1"/>
  <c r="I739" i="1"/>
  <c r="H285" i="1"/>
  <c r="H293" i="1" s="1"/>
  <c r="M293" i="1"/>
  <c r="Q715" i="33"/>
  <c r="O163" i="2" s="1"/>
  <c r="E719" i="33"/>
  <c r="P713" i="33"/>
  <c r="N161" i="2" s="1"/>
  <c r="N716" i="33"/>
  <c r="L164" i="2" s="1"/>
  <c r="U717" i="33"/>
  <c r="S165" i="2" s="1"/>
  <c r="O715" i="33"/>
  <c r="M163" i="2" s="1"/>
  <c r="G715" i="33"/>
  <c r="E163" i="2" s="1"/>
  <c r="G713" i="33"/>
  <c r="E161" i="2" s="1"/>
  <c r="T719" i="33"/>
  <c r="R167" i="2" s="1"/>
  <c r="I716" i="33"/>
  <c r="G164" i="2" s="1"/>
  <c r="E713" i="33"/>
  <c r="M718" i="33"/>
  <c r="K166" i="2" s="1"/>
  <c r="P716" i="33"/>
  <c r="N164" i="2" s="1"/>
  <c r="Q716" i="33"/>
  <c r="O164" i="2" s="1"/>
  <c r="R717" i="33"/>
  <c r="P165" i="2" s="1"/>
  <c r="J716" i="33"/>
  <c r="H164" i="2" s="1"/>
  <c r="K719" i="33"/>
  <c r="I167" i="2" s="1"/>
  <c r="I718" i="33"/>
  <c r="G166" i="2" s="1"/>
  <c r="S719" i="33"/>
  <c r="Q167" i="2" s="1"/>
  <c r="J714" i="33"/>
  <c r="H162" i="2" s="1"/>
  <c r="F714" i="33"/>
  <c r="D162" i="2" s="1"/>
  <c r="F716" i="33"/>
  <c r="D164" i="2" s="1"/>
  <c r="L713" i="33"/>
  <c r="H719" i="33"/>
  <c r="F167" i="2" s="1"/>
  <c r="N714" i="33"/>
  <c r="L162" i="2" s="1"/>
  <c r="K716" i="33"/>
  <c r="I164" i="2" s="1"/>
  <c r="M717" i="33"/>
  <c r="K165" i="2" s="1"/>
  <c r="H715" i="33"/>
  <c r="F163" i="2" s="1"/>
  <c r="T713" i="33"/>
  <c r="S718" i="33"/>
  <c r="Q166" i="2" s="1"/>
  <c r="U718" i="33"/>
  <c r="S166" i="2" s="1"/>
  <c r="R714" i="33"/>
  <c r="P162" i="2" s="1"/>
  <c r="K717" i="33"/>
  <c r="I165" i="2" s="1"/>
  <c r="M714" i="33"/>
  <c r="K162" i="2" s="1"/>
  <c r="F713" i="33"/>
  <c r="G716" i="33"/>
  <c r="E164" i="2" s="1"/>
  <c r="P719" i="33"/>
  <c r="N167" i="2" s="1"/>
  <c r="O713" i="33"/>
  <c r="U714" i="33"/>
  <c r="S162" i="2" s="1"/>
  <c r="G714" i="33"/>
  <c r="E162" i="2" s="1"/>
  <c r="I717" i="33"/>
  <c r="G165" i="2" s="1"/>
  <c r="E714" i="33"/>
  <c r="U715" i="33"/>
  <c r="S163" i="2" s="1"/>
  <c r="N713" i="33"/>
  <c r="T718" i="33"/>
  <c r="R166" i="2" s="1"/>
  <c r="S716" i="33"/>
  <c r="Q164" i="2" s="1"/>
  <c r="S717" i="33"/>
  <c r="Q165" i="2" s="1"/>
  <c r="K715" i="33"/>
  <c r="I163" i="2" s="1"/>
  <c r="O716" i="33"/>
  <c r="M164" i="2" s="1"/>
  <c r="H718" i="33"/>
  <c r="F166" i="2" s="1"/>
  <c r="L716" i="33"/>
  <c r="J164" i="2" s="1"/>
  <c r="F717" i="33"/>
  <c r="D165" i="2" s="1"/>
  <c r="J715" i="33"/>
  <c r="H163" i="2" s="1"/>
  <c r="P714" i="33"/>
  <c r="Q714" i="33"/>
  <c r="O162" i="2" s="1"/>
  <c r="U713" i="33"/>
  <c r="G717" i="33"/>
  <c r="E165" i="2" s="1"/>
  <c r="T716" i="33"/>
  <c r="R164" i="2" s="1"/>
  <c r="F715" i="33"/>
  <c r="D163" i="2" s="1"/>
  <c r="O719" i="33"/>
  <c r="M167" i="2" s="1"/>
  <c r="O718" i="33"/>
  <c r="M166" i="2" s="1"/>
  <c r="H717" i="33"/>
  <c r="F165" i="2" s="1"/>
  <c r="K714" i="33"/>
  <c r="I162" i="2" s="1"/>
  <c r="F718" i="33"/>
  <c r="D166" i="2" s="1"/>
  <c r="Q717" i="33"/>
  <c r="O165" i="2" s="1"/>
  <c r="J717" i="33"/>
  <c r="H165" i="2" s="1"/>
  <c r="S713" i="33"/>
  <c r="Q718" i="33"/>
  <c r="O166" i="2" s="1"/>
  <c r="M713" i="33"/>
  <c r="L719" i="33"/>
  <c r="J167" i="2" s="1"/>
  <c r="L714" i="33"/>
  <c r="J162" i="2" s="1"/>
  <c r="R719" i="33"/>
  <c r="P167" i="2" s="1"/>
  <c r="L717" i="33"/>
  <c r="J165" i="2" s="1"/>
  <c r="K713" i="33"/>
  <c r="I713" i="33"/>
  <c r="N717" i="33"/>
  <c r="L165" i="2" s="1"/>
  <c r="J713" i="33"/>
  <c r="P717" i="33"/>
  <c r="N165" i="2" s="1"/>
  <c r="H716" i="33"/>
  <c r="F164" i="2" s="1"/>
  <c r="P718" i="33"/>
  <c r="N166" i="2" s="1"/>
  <c r="Q719" i="33"/>
  <c r="O167" i="2" s="1"/>
  <c r="J719" i="33"/>
  <c r="H167" i="2" s="1"/>
  <c r="K718" i="33"/>
  <c r="I166" i="2" s="1"/>
  <c r="N718" i="33"/>
  <c r="L166" i="2" s="1"/>
  <c r="E717" i="33"/>
  <c r="H713" i="33"/>
  <c r="G718" i="33"/>
  <c r="E166" i="2" s="1"/>
  <c r="E715" i="33"/>
  <c r="M715" i="33"/>
  <c r="K163" i="2" s="1"/>
  <c r="L718" i="33"/>
  <c r="J166" i="2" s="1"/>
  <c r="N715" i="33"/>
  <c r="L163" i="2" s="1"/>
  <c r="T717" i="33"/>
  <c r="R165" i="2" s="1"/>
  <c r="T714" i="33"/>
  <c r="R162" i="2" s="1"/>
  <c r="I715" i="33"/>
  <c r="G163" i="2" s="1"/>
  <c r="M719" i="33"/>
  <c r="K167" i="2" s="1"/>
  <c r="U716" i="33"/>
  <c r="S164" i="2" s="1"/>
  <c r="E716" i="33"/>
  <c r="R713" i="33"/>
  <c r="O714" i="33"/>
  <c r="M162" i="2" s="1"/>
  <c r="F719" i="33"/>
  <c r="D167" i="2" s="1"/>
  <c r="S714" i="33"/>
  <c r="Q162" i="2" s="1"/>
  <c r="Q713" i="33"/>
  <c r="S715" i="33"/>
  <c r="Q163" i="2" s="1"/>
  <c r="I719" i="33"/>
  <c r="G167" i="2" s="1"/>
  <c r="G719" i="33"/>
  <c r="E167" i="2" s="1"/>
  <c r="J718" i="33"/>
  <c r="H166" i="2" s="1"/>
  <c r="R716" i="33"/>
  <c r="P164" i="2" s="1"/>
  <c r="M716" i="33"/>
  <c r="K164" i="2" s="1"/>
  <c r="O717" i="33"/>
  <c r="M165" i="2" s="1"/>
  <c r="R718" i="33"/>
  <c r="P166" i="2" s="1"/>
  <c r="H714" i="33"/>
  <c r="F162" i="2" s="1"/>
  <c r="U719" i="33"/>
  <c r="S167" i="2" s="1"/>
  <c r="I714" i="33"/>
  <c r="G162" i="2" s="1"/>
  <c r="L715" i="33"/>
  <c r="J163" i="2" s="1"/>
  <c r="E718" i="33"/>
  <c r="N719" i="33"/>
  <c r="L167" i="2" s="1"/>
  <c r="P715" i="33"/>
  <c r="N163" i="2" s="1"/>
  <c r="T715" i="33"/>
  <c r="R163" i="2" s="1"/>
  <c r="R715" i="33"/>
  <c r="P163" i="2" s="1"/>
  <c r="H446" i="1"/>
  <c r="H448" i="1"/>
  <c r="H1960" i="1"/>
  <c r="H1959" i="1"/>
  <c r="H1955" i="1"/>
  <c r="H1956" i="1"/>
  <c r="H1954" i="1"/>
  <c r="H1958" i="1"/>
  <c r="H442" i="1"/>
  <c r="H447" i="1"/>
  <c r="H1957" i="1"/>
  <c r="H1953" i="1"/>
  <c r="H443" i="1"/>
  <c r="H445" i="1"/>
  <c r="H441" i="1"/>
  <c r="H444" i="1"/>
  <c r="H286" i="1"/>
  <c r="H294" i="1" s="1"/>
  <c r="Z2207" i="1" l="1"/>
  <c r="Z2209" i="1"/>
  <c r="Z2212" i="1"/>
  <c r="R2208" i="1"/>
  <c r="W2210" i="1"/>
  <c r="Z2206" i="1"/>
  <c r="Z2208" i="1"/>
  <c r="M3277" i="1"/>
  <c r="M3278" i="1"/>
  <c r="Z3276" i="1"/>
  <c r="W2206" i="1"/>
  <c r="R2206" i="1"/>
  <c r="W2212" i="1"/>
  <c r="M3275" i="1"/>
  <c r="W2209" i="1"/>
  <c r="Z2211" i="1"/>
  <c r="R2209" i="1"/>
  <c r="R2207" i="1"/>
  <c r="W3275" i="1"/>
  <c r="R3275" i="1"/>
  <c r="R2210" i="1"/>
  <c r="W3278" i="1"/>
  <c r="W2208" i="1"/>
  <c r="R2211" i="1"/>
  <c r="Z3279" i="1"/>
  <c r="Z3274" i="1"/>
  <c r="W2211" i="1"/>
  <c r="J2277" i="1"/>
  <c r="J3281" i="1"/>
  <c r="O2213" i="1"/>
  <c r="O3281" i="1"/>
  <c r="W3274" i="1"/>
  <c r="I2277" i="1"/>
  <c r="I3281" i="1"/>
  <c r="Y2213" i="1"/>
  <c r="Y3281" i="1"/>
  <c r="AB2213" i="1"/>
  <c r="AB3281" i="1"/>
  <c r="W3280" i="1"/>
  <c r="R3280" i="1"/>
  <c r="R3278" i="1"/>
  <c r="L2213" i="1"/>
  <c r="L3281" i="1"/>
  <c r="AC2213" i="1"/>
  <c r="AC3281" i="1"/>
  <c r="M3274" i="1"/>
  <c r="U2213" i="1"/>
  <c r="U3281" i="1"/>
  <c r="Q2213" i="1"/>
  <c r="Q3281" i="1"/>
  <c r="P2213" i="1"/>
  <c r="P3281" i="1"/>
  <c r="W3277" i="1"/>
  <c r="R3279" i="1"/>
  <c r="Z3277" i="1"/>
  <c r="M3279" i="1"/>
  <c r="R3276" i="1"/>
  <c r="V2213" i="1"/>
  <c r="V3281" i="1"/>
  <c r="T2213" i="1"/>
  <c r="T3281" i="1"/>
  <c r="X2213" i="1"/>
  <c r="X3281" i="1"/>
  <c r="AA2213" i="1"/>
  <c r="AA3281" i="1"/>
  <c r="S2213" i="1"/>
  <c r="S3281" i="1"/>
  <c r="N2213" i="1"/>
  <c r="N3281" i="1"/>
  <c r="R3274" i="1"/>
  <c r="W3279" i="1"/>
  <c r="R3277" i="1"/>
  <c r="W3276" i="1"/>
  <c r="H3276" i="1" s="1"/>
  <c r="W2207" i="1"/>
  <c r="R2212" i="1"/>
  <c r="Z2210" i="1"/>
  <c r="Z2272" i="1"/>
  <c r="M2272" i="1"/>
  <c r="Z2169" i="1"/>
  <c r="U2277" i="1"/>
  <c r="Z2273" i="1"/>
  <c r="M2276" i="1"/>
  <c r="Z4272" i="1"/>
  <c r="M2270" i="1"/>
  <c r="Z4268" i="1"/>
  <c r="M4269" i="1"/>
  <c r="R4271" i="1"/>
  <c r="Z4269" i="1"/>
  <c r="M2252" i="1"/>
  <c r="M4270" i="1"/>
  <c r="Z2166" i="1"/>
  <c r="W4270" i="1"/>
  <c r="W2276" i="1"/>
  <c r="M4272" i="1"/>
  <c r="Z2275" i="1"/>
  <c r="M4267" i="1"/>
  <c r="W4266" i="1"/>
  <c r="M4271" i="1"/>
  <c r="R2276" i="1"/>
  <c r="W4271" i="1"/>
  <c r="R2248" i="1"/>
  <c r="W2249" i="1"/>
  <c r="M2274" i="1"/>
  <c r="R2270" i="1"/>
  <c r="Z2249" i="1"/>
  <c r="R4268" i="1"/>
  <c r="M4266" i="1"/>
  <c r="R2251" i="1"/>
  <c r="R4272" i="1"/>
  <c r="W2273" i="1"/>
  <c r="Z2271" i="1"/>
  <c r="M2273" i="1"/>
  <c r="Z4267" i="1"/>
  <c r="W4267" i="1"/>
  <c r="R4269" i="1"/>
  <c r="R2252" i="1"/>
  <c r="Z2250" i="1"/>
  <c r="Z2248" i="1"/>
  <c r="M2251" i="1"/>
  <c r="W4268" i="1"/>
  <c r="R4267" i="1"/>
  <c r="Z4271" i="1"/>
  <c r="Z4266" i="1"/>
  <c r="Z4270" i="1"/>
  <c r="R4266" i="1"/>
  <c r="R4270" i="1"/>
  <c r="W4272" i="1"/>
  <c r="K4273" i="1"/>
  <c r="K2253" i="1"/>
  <c r="Y4273" i="1"/>
  <c r="Y2253" i="1"/>
  <c r="Z222" i="1"/>
  <c r="W2274" i="1"/>
  <c r="M2275" i="1"/>
  <c r="W2272" i="1"/>
  <c r="Z2276" i="1"/>
  <c r="W2270" i="1"/>
  <c r="R2274" i="1"/>
  <c r="R2249" i="1"/>
  <c r="M2247" i="1"/>
  <c r="W2246" i="1"/>
  <c r="R2247" i="1"/>
  <c r="W2250" i="1"/>
  <c r="M2249" i="1"/>
  <c r="W2251" i="1"/>
  <c r="M2250" i="1"/>
  <c r="W2252" i="1"/>
  <c r="X4273" i="1"/>
  <c r="X2253" i="1"/>
  <c r="AA4273" i="1"/>
  <c r="AA2253" i="1"/>
  <c r="L4273" i="1"/>
  <c r="L2253" i="1"/>
  <c r="S4273" i="1"/>
  <c r="S2253" i="1"/>
  <c r="Z2164" i="1"/>
  <c r="V4273" i="1"/>
  <c r="V2253" i="1"/>
  <c r="T4273" i="1"/>
  <c r="T2253" i="1"/>
  <c r="AC4273" i="1"/>
  <c r="AC2253" i="1"/>
  <c r="N4273" i="1"/>
  <c r="N2253" i="1"/>
  <c r="AB4273" i="1"/>
  <c r="AB2253" i="1"/>
  <c r="M2246" i="1"/>
  <c r="O4273" i="1"/>
  <c r="O2253" i="1"/>
  <c r="Q4273" i="1"/>
  <c r="Q2253" i="1"/>
  <c r="P4273" i="1"/>
  <c r="P2253" i="1"/>
  <c r="U4273" i="1"/>
  <c r="U2253" i="1"/>
  <c r="R2273" i="1"/>
  <c r="W4269" i="1"/>
  <c r="Z2247" i="1"/>
  <c r="W2247" i="1"/>
  <c r="W2248" i="1"/>
  <c r="Z2251" i="1"/>
  <c r="Z2246" i="1"/>
  <c r="R2246" i="1"/>
  <c r="Z2252" i="1"/>
  <c r="R2250" i="1"/>
  <c r="R2271" i="1"/>
  <c r="R2275" i="1"/>
  <c r="M2271" i="1"/>
  <c r="Z2270" i="1"/>
  <c r="T2277" i="1"/>
  <c r="Z3312" i="1"/>
  <c r="AC2277" i="1"/>
  <c r="Q2277" i="1"/>
  <c r="R2272" i="1"/>
  <c r="W2271" i="1"/>
  <c r="W2275" i="1"/>
  <c r="O2277" i="1"/>
  <c r="Y2277" i="1"/>
  <c r="P2277" i="1"/>
  <c r="X2277" i="1"/>
  <c r="N2277" i="1"/>
  <c r="K2277" i="1"/>
  <c r="L2277" i="1"/>
  <c r="V2277" i="1"/>
  <c r="AB2277" i="1"/>
  <c r="AA2277" i="1"/>
  <c r="S2277" i="1"/>
  <c r="Z2168" i="1"/>
  <c r="M229" i="1"/>
  <c r="Z2233" i="1"/>
  <c r="M3312" i="1"/>
  <c r="Z3311" i="1"/>
  <c r="H1001" i="1"/>
  <c r="Z3307" i="1"/>
  <c r="Z229" i="1"/>
  <c r="M220" i="1"/>
  <c r="H1000" i="1"/>
  <c r="W2225" i="1"/>
  <c r="H999" i="1"/>
  <c r="M1004" i="1"/>
  <c r="Z1004" i="1"/>
  <c r="R1004" i="1"/>
  <c r="H1003" i="1"/>
  <c r="H998" i="1"/>
  <c r="W228" i="1"/>
  <c r="W2227" i="1"/>
  <c r="Z228" i="1"/>
  <c r="H1002" i="1"/>
  <c r="W1004" i="1"/>
  <c r="M2166" i="1"/>
  <c r="Z2222" i="1"/>
  <c r="K2130" i="1"/>
  <c r="K2134" i="1"/>
  <c r="J2133" i="1"/>
  <c r="K2129" i="1"/>
  <c r="K2131" i="1"/>
  <c r="W224" i="1"/>
  <c r="Z224" i="1"/>
  <c r="R232" i="1"/>
  <c r="R2236" i="1"/>
  <c r="M228" i="1"/>
  <c r="Z2225" i="1"/>
  <c r="Z2170" i="1"/>
  <c r="Z220" i="1"/>
  <c r="I235" i="1"/>
  <c r="M2169" i="1"/>
  <c r="I227" i="1"/>
  <c r="I2171" i="1"/>
  <c r="M223" i="1"/>
  <c r="M2164" i="1"/>
  <c r="W2164" i="1"/>
  <c r="R2222" i="1"/>
  <c r="R3306" i="1"/>
  <c r="M2228" i="1"/>
  <c r="M2168" i="1"/>
  <c r="R224" i="1"/>
  <c r="R2164" i="1"/>
  <c r="W2170" i="1"/>
  <c r="W230" i="1"/>
  <c r="M222" i="1"/>
  <c r="J2171" i="1"/>
  <c r="P227" i="1"/>
  <c r="R222" i="1"/>
  <c r="R234" i="1"/>
  <c r="R2167" i="1"/>
  <c r="Z232" i="1"/>
  <c r="M3308" i="1"/>
  <c r="W2233" i="1"/>
  <c r="Z2167" i="1"/>
  <c r="W221" i="1"/>
  <c r="W2169" i="1"/>
  <c r="R228" i="1"/>
  <c r="M3306" i="1"/>
  <c r="Z233" i="1"/>
  <c r="Z3308" i="1"/>
  <c r="Z739" i="1"/>
  <c r="Z226" i="1"/>
  <c r="Z221" i="1"/>
  <c r="W233" i="1"/>
  <c r="M230" i="1"/>
  <c r="R233" i="1"/>
  <c r="W2167" i="1"/>
  <c r="Z223" i="1"/>
  <c r="R2232" i="1"/>
  <c r="M2224" i="1"/>
  <c r="W2235" i="1"/>
  <c r="M2230" i="1"/>
  <c r="R2225" i="1"/>
  <c r="R3309" i="1"/>
  <c r="M2223" i="1"/>
  <c r="Z2226" i="1"/>
  <c r="M232" i="1"/>
  <c r="M2222" i="1"/>
  <c r="W2230" i="1"/>
  <c r="R2228" i="1"/>
  <c r="Z3310" i="1"/>
  <c r="M225" i="1"/>
  <c r="Z231" i="1"/>
  <c r="M233" i="1"/>
  <c r="Z2230" i="1"/>
  <c r="Y227" i="1"/>
  <c r="Y3313" i="1"/>
  <c r="Y2237" i="1"/>
  <c r="Y2229" i="1"/>
  <c r="R3308" i="1"/>
  <c r="W3311" i="1"/>
  <c r="R2223" i="1"/>
  <c r="M2234" i="1"/>
  <c r="R2230" i="1"/>
  <c r="R2227" i="1"/>
  <c r="Z2231" i="1"/>
  <c r="W3310" i="1"/>
  <c r="M2233" i="1"/>
  <c r="V2171" i="1"/>
  <c r="V3313" i="1"/>
  <c r="V2237" i="1"/>
  <c r="V2229" i="1"/>
  <c r="T227" i="1"/>
  <c r="T2229" i="1"/>
  <c r="T3313" i="1"/>
  <c r="T2237" i="1"/>
  <c r="I3313" i="1"/>
  <c r="I2229" i="1"/>
  <c r="R230" i="1"/>
  <c r="M234" i="1"/>
  <c r="M2170" i="1"/>
  <c r="Z225" i="1"/>
  <c r="R226" i="1"/>
  <c r="W2166" i="1"/>
  <c r="Z230" i="1"/>
  <c r="R2165" i="1"/>
  <c r="R225" i="1"/>
  <c r="R220" i="1"/>
  <c r="W3309" i="1"/>
  <c r="R2234" i="1"/>
  <c r="R2233" i="1"/>
  <c r="Z2235" i="1"/>
  <c r="Z2236" i="1"/>
  <c r="W2234" i="1"/>
  <c r="Z3309" i="1"/>
  <c r="W2236" i="1"/>
  <c r="M3311" i="1"/>
  <c r="M2225" i="1"/>
  <c r="O227" i="1"/>
  <c r="O2229" i="1"/>
  <c r="O2237" i="1"/>
  <c r="O3313" i="1"/>
  <c r="Q2171" i="1"/>
  <c r="Q2229" i="1"/>
  <c r="Q3313" i="1"/>
  <c r="Q2237" i="1"/>
  <c r="J235" i="1"/>
  <c r="J3313" i="1"/>
  <c r="J2229" i="1"/>
  <c r="J2237" i="1"/>
  <c r="AC235" i="1"/>
  <c r="AC2229" i="1"/>
  <c r="AC2237" i="1"/>
  <c r="AC3313" i="1"/>
  <c r="N2171" i="1"/>
  <c r="N3313" i="1"/>
  <c r="N2237" i="1"/>
  <c r="N2229" i="1"/>
  <c r="W223" i="1"/>
  <c r="R3307" i="1"/>
  <c r="W3308" i="1"/>
  <c r="W2232" i="1"/>
  <c r="W3306" i="1"/>
  <c r="R2224" i="1"/>
  <c r="R2231" i="1"/>
  <c r="M2226" i="1"/>
  <c r="M3310" i="1"/>
  <c r="W3307" i="1"/>
  <c r="W3312" i="1"/>
  <c r="R2235" i="1"/>
  <c r="W2226" i="1"/>
  <c r="M2227" i="1"/>
  <c r="Z3306" i="1"/>
  <c r="Z2234" i="1"/>
  <c r="Z2232" i="1"/>
  <c r="K2171" i="1"/>
  <c r="K3313" i="1"/>
  <c r="K2229" i="1"/>
  <c r="K2237" i="1"/>
  <c r="S2171" i="1"/>
  <c r="S3313" i="1"/>
  <c r="S2237" i="1"/>
  <c r="S2229" i="1"/>
  <c r="X235" i="1"/>
  <c r="X2237" i="1"/>
  <c r="X2229" i="1"/>
  <c r="X3313" i="1"/>
  <c r="AA235" i="1"/>
  <c r="AA2237" i="1"/>
  <c r="AA2229" i="1"/>
  <c r="AA3313" i="1"/>
  <c r="L235" i="1"/>
  <c r="L3313" i="1"/>
  <c r="L2237" i="1"/>
  <c r="L2229" i="1"/>
  <c r="P2171" i="1"/>
  <c r="P3313" i="1"/>
  <c r="P2229" i="1"/>
  <c r="P2237" i="1"/>
  <c r="U227" i="1"/>
  <c r="U2229" i="1"/>
  <c r="U2237" i="1"/>
  <c r="U3313" i="1"/>
  <c r="AB227" i="1"/>
  <c r="AB2237" i="1"/>
  <c r="AB3313" i="1"/>
  <c r="AB2229" i="1"/>
  <c r="R2166" i="1"/>
  <c r="W2222" i="1"/>
  <c r="W2224" i="1"/>
  <c r="R2226" i="1"/>
  <c r="R3311" i="1"/>
  <c r="R3310" i="1"/>
  <c r="W2231" i="1"/>
  <c r="W2223" i="1"/>
  <c r="Z2227" i="1"/>
  <c r="Z2228" i="1"/>
  <c r="Z2223" i="1"/>
  <c r="M2231" i="1"/>
  <c r="M3307" i="1"/>
  <c r="R3312" i="1"/>
  <c r="W2228" i="1"/>
  <c r="M2235" i="1"/>
  <c r="M3309" i="1"/>
  <c r="Z2224" i="1"/>
  <c r="R2170" i="1"/>
  <c r="S227" i="1"/>
  <c r="W231" i="1"/>
  <c r="M2165" i="1"/>
  <c r="R221" i="1"/>
  <c r="R231" i="1"/>
  <c r="W220" i="1"/>
  <c r="K235" i="1"/>
  <c r="H736" i="1"/>
  <c r="W225" i="1"/>
  <c r="M224" i="1"/>
  <c r="M226" i="1"/>
  <c r="W226" i="1"/>
  <c r="T2171" i="1"/>
  <c r="N227" i="1"/>
  <c r="R229" i="1"/>
  <c r="W229" i="1"/>
  <c r="M2167" i="1"/>
  <c r="R223" i="1"/>
  <c r="M231" i="1"/>
  <c r="W232" i="1"/>
  <c r="W234" i="1"/>
  <c r="W222" i="1"/>
  <c r="M221" i="1"/>
  <c r="Z234" i="1"/>
  <c r="R2169" i="1"/>
  <c r="W2165" i="1"/>
  <c r="N235" i="1"/>
  <c r="O2171" i="1"/>
  <c r="W2168" i="1"/>
  <c r="R2168" i="1"/>
  <c r="AA227" i="1"/>
  <c r="K227" i="1"/>
  <c r="Y2171" i="1"/>
  <c r="L2171" i="1"/>
  <c r="L227" i="1"/>
  <c r="Z2165" i="1"/>
  <c r="AC2171" i="1"/>
  <c r="AC227" i="1"/>
  <c r="T235" i="1"/>
  <c r="Y235" i="1"/>
  <c r="AB2171" i="1"/>
  <c r="U235" i="1"/>
  <c r="X227" i="1"/>
  <c r="AB235" i="1"/>
  <c r="X2171" i="1"/>
  <c r="P235" i="1"/>
  <c r="U2171" i="1"/>
  <c r="AA2171" i="1"/>
  <c r="S235" i="1"/>
  <c r="V227" i="1"/>
  <c r="O235" i="1"/>
  <c r="V235" i="1"/>
  <c r="Q235" i="1"/>
  <c r="Q227" i="1"/>
  <c r="H738" i="1"/>
  <c r="H737" i="1"/>
  <c r="R739" i="1"/>
  <c r="W739" i="1"/>
  <c r="H733" i="1"/>
  <c r="H734" i="1"/>
  <c r="D376" i="33"/>
  <c r="B330" i="2" s="1"/>
  <c r="H735" i="1"/>
  <c r="M739" i="1"/>
  <c r="H732" i="1"/>
  <c r="H997" i="1"/>
  <c r="Y2131" i="1"/>
  <c r="L2130" i="1"/>
  <c r="Y2132" i="1"/>
  <c r="AA2131" i="1"/>
  <c r="U2130" i="1"/>
  <c r="AC2132" i="1"/>
  <c r="AB2133" i="1"/>
  <c r="T2134" i="1"/>
  <c r="V2134" i="1"/>
  <c r="Q2133" i="1"/>
  <c r="Q2135" i="1"/>
  <c r="O2133" i="1"/>
  <c r="L2133" i="1"/>
  <c r="AB2132" i="1"/>
  <c r="L2134" i="1"/>
  <c r="P2133" i="1"/>
  <c r="P2132" i="1"/>
  <c r="N2134" i="1"/>
  <c r="X2132" i="1"/>
  <c r="Z2132" i="1" s="1"/>
  <c r="N2132" i="1"/>
  <c r="U2131" i="1"/>
  <c r="V2129" i="1"/>
  <c r="AB2131" i="1"/>
  <c r="Q2131" i="1"/>
  <c r="Y2134" i="1"/>
  <c r="O2134" i="1"/>
  <c r="S2135" i="1"/>
  <c r="T2131" i="1"/>
  <c r="P2134" i="1"/>
  <c r="L2132" i="1"/>
  <c r="T2133" i="1"/>
  <c r="Y2135" i="1"/>
  <c r="X2133" i="1"/>
  <c r="U2134" i="1"/>
  <c r="O2131" i="1"/>
  <c r="U2132" i="1"/>
  <c r="AA2133" i="1"/>
  <c r="AC2131" i="1"/>
  <c r="AC2130" i="1"/>
  <c r="Y2130" i="1"/>
  <c r="L2131" i="1"/>
  <c r="T2130" i="1"/>
  <c r="P2135" i="1"/>
  <c r="V2132" i="1"/>
  <c r="AB2135" i="1"/>
  <c r="X2131" i="1"/>
  <c r="V2131" i="1"/>
  <c r="N2130" i="1"/>
  <c r="U2133" i="1"/>
  <c r="AA2130" i="1"/>
  <c r="N2131" i="1"/>
  <c r="Q2134" i="1"/>
  <c r="O2135" i="1"/>
  <c r="X2134" i="1"/>
  <c r="U2135" i="1"/>
  <c r="AA2132" i="1"/>
  <c r="S2130" i="1"/>
  <c r="AC2134" i="1"/>
  <c r="S2133" i="1"/>
  <c r="L2135" i="1"/>
  <c r="O2130" i="1"/>
  <c r="O2132" i="1"/>
  <c r="S2134" i="1"/>
  <c r="AC2133" i="1"/>
  <c r="T2135" i="1"/>
  <c r="AC2135" i="1"/>
  <c r="S2132" i="1"/>
  <c r="N2135" i="1"/>
  <c r="AB2130" i="1"/>
  <c r="S2131" i="1"/>
  <c r="X2135" i="1"/>
  <c r="V2133" i="1"/>
  <c r="Q2130" i="1"/>
  <c r="P2130" i="1"/>
  <c r="X2130" i="1"/>
  <c r="Q2132" i="1"/>
  <c r="P2131" i="1"/>
  <c r="AB2134" i="1"/>
  <c r="N2133" i="1"/>
  <c r="V2135" i="1"/>
  <c r="AA2134" i="1"/>
  <c r="AA2135" i="1"/>
  <c r="Y2133" i="1"/>
  <c r="T2132" i="1"/>
  <c r="K4515" i="1"/>
  <c r="X4515" i="1"/>
  <c r="AC4517" i="1"/>
  <c r="U4515" i="1"/>
  <c r="V4513" i="1"/>
  <c r="K4513" i="1"/>
  <c r="T4516" i="1"/>
  <c r="Y4515" i="1"/>
  <c r="D718" i="33"/>
  <c r="B166" i="2" s="1"/>
  <c r="C166" i="2"/>
  <c r="S4516" i="1"/>
  <c r="AA4514" i="1"/>
  <c r="T4515" i="1"/>
  <c r="T4517" i="1"/>
  <c r="U4518" i="1"/>
  <c r="L4518" i="1"/>
  <c r="L161" i="2"/>
  <c r="N720" i="33"/>
  <c r="L168" i="2" s="1"/>
  <c r="K4516" i="1"/>
  <c r="R161" i="2"/>
  <c r="T720" i="33"/>
  <c r="R168" i="2" s="1"/>
  <c r="P4516" i="1"/>
  <c r="N4516" i="1"/>
  <c r="V4515" i="1"/>
  <c r="N4514" i="1"/>
  <c r="Y4518" i="1"/>
  <c r="O4518" i="1"/>
  <c r="AA4515" i="1"/>
  <c r="U4514" i="1"/>
  <c r="AB4514" i="1"/>
  <c r="S4515" i="1"/>
  <c r="C165" i="2"/>
  <c r="D717" i="33"/>
  <c r="B165" i="2" s="1"/>
  <c r="X4519" i="1"/>
  <c r="V4517" i="1"/>
  <c r="I161" i="2"/>
  <c r="K720" i="33"/>
  <c r="I168" i="2" s="1"/>
  <c r="Q4514" i="1"/>
  <c r="Q161" i="2"/>
  <c r="S720" i="33"/>
  <c r="Q168" i="2" s="1"/>
  <c r="P4514" i="1"/>
  <c r="J4515" i="1"/>
  <c r="S161" i="2"/>
  <c r="U720" i="33"/>
  <c r="S168" i="2" s="1"/>
  <c r="J4517" i="1"/>
  <c r="AA4516" i="1"/>
  <c r="D714" i="33"/>
  <c r="B162" i="2" s="1"/>
  <c r="C162" i="2"/>
  <c r="M161" i="2"/>
  <c r="O720" i="33"/>
  <c r="M168" i="2" s="1"/>
  <c r="S4514" i="1"/>
  <c r="AC4518" i="1"/>
  <c r="S4517" i="1"/>
  <c r="L4519" i="1"/>
  <c r="O4514" i="1"/>
  <c r="O4516" i="1"/>
  <c r="S4518" i="1"/>
  <c r="S4519" i="1"/>
  <c r="K4518" i="1"/>
  <c r="L4516" i="1"/>
  <c r="K161" i="2"/>
  <c r="M720" i="33"/>
  <c r="K168" i="2" s="1"/>
  <c r="C167" i="2"/>
  <c r="D719" i="33"/>
  <c r="B167" i="2" s="1"/>
  <c r="X4516" i="1"/>
  <c r="T4519" i="1"/>
  <c r="AC4519" i="1"/>
  <c r="U4517" i="1"/>
  <c r="K4519" i="1"/>
  <c r="O161" i="2"/>
  <c r="Q720" i="33"/>
  <c r="O168" i="2" s="1"/>
  <c r="P161" i="2"/>
  <c r="R720" i="33"/>
  <c r="P168" i="2" s="1"/>
  <c r="AC4516" i="1"/>
  <c r="AB4517" i="1"/>
  <c r="C163" i="2"/>
  <c r="D715" i="33"/>
  <c r="B163" i="2" s="1"/>
  <c r="T4518" i="1"/>
  <c r="V4518" i="1"/>
  <c r="H161" i="2"/>
  <c r="J720" i="33"/>
  <c r="H168" i="2" s="1"/>
  <c r="Q4517" i="1"/>
  <c r="Q4519" i="1"/>
  <c r="O4517" i="1"/>
  <c r="L4517" i="1"/>
  <c r="AB4516" i="1"/>
  <c r="X4514" i="1"/>
  <c r="Q4516" i="1"/>
  <c r="P4515" i="1"/>
  <c r="AB4518" i="1"/>
  <c r="N4517" i="1"/>
  <c r="V4519" i="1"/>
  <c r="AA4518" i="1"/>
  <c r="J161" i="2"/>
  <c r="L720" i="33"/>
  <c r="J168" i="2" s="1"/>
  <c r="AA4519" i="1"/>
  <c r="Y4517" i="1"/>
  <c r="C161" i="2"/>
  <c r="D713" i="33"/>
  <c r="B161" i="2" s="1"/>
  <c r="E720" i="33"/>
  <c r="N4519" i="1"/>
  <c r="P4518" i="1"/>
  <c r="Y4519" i="1"/>
  <c r="X4517" i="1"/>
  <c r="N162" i="2"/>
  <c r="P720" i="33"/>
  <c r="N168" i="2" s="1"/>
  <c r="K4514" i="1"/>
  <c r="P4517" i="1"/>
  <c r="J4516" i="1"/>
  <c r="N4518" i="1"/>
  <c r="AB4515" i="1"/>
  <c r="Q4515" i="1"/>
  <c r="L4514" i="1"/>
  <c r="Y4516" i="1"/>
  <c r="G720" i="33"/>
  <c r="E168" i="2" s="1"/>
  <c r="J4519" i="1"/>
  <c r="C164" i="2"/>
  <c r="D716" i="33"/>
  <c r="B164" i="2" s="1"/>
  <c r="N4515" i="1"/>
  <c r="Q4518" i="1"/>
  <c r="H720" i="33"/>
  <c r="F168" i="2" s="1"/>
  <c r="F161" i="2"/>
  <c r="O4519" i="1"/>
  <c r="G161" i="2"/>
  <c r="I720" i="33"/>
  <c r="G168" i="2" s="1"/>
  <c r="X4518" i="1"/>
  <c r="J4518" i="1"/>
  <c r="U4519" i="1"/>
  <c r="K4517" i="1"/>
  <c r="O4515" i="1"/>
  <c r="U4516" i="1"/>
  <c r="AA4517" i="1"/>
  <c r="AC4515" i="1"/>
  <c r="AC4514" i="1"/>
  <c r="D161" i="2"/>
  <c r="F720" i="33"/>
  <c r="D168" i="2" s="1"/>
  <c r="Y4514" i="1"/>
  <c r="L4515" i="1"/>
  <c r="T4514" i="1"/>
  <c r="J4514" i="1"/>
  <c r="P4519" i="1"/>
  <c r="V4516" i="1"/>
  <c r="AB4519" i="1"/>
  <c r="H3275" i="1" l="1"/>
  <c r="H3280" i="1"/>
  <c r="H3278" i="1"/>
  <c r="Z3281" i="1"/>
  <c r="Z2213" i="1"/>
  <c r="R2213" i="1"/>
  <c r="H3277" i="1"/>
  <c r="W2213" i="1"/>
  <c r="M3281" i="1"/>
  <c r="H3279" i="1"/>
  <c r="R3281" i="1"/>
  <c r="W3281" i="1"/>
  <c r="H3274" i="1"/>
  <c r="Z235" i="1"/>
  <c r="H2272" i="1"/>
  <c r="W4273" i="1"/>
  <c r="H2274" i="1"/>
  <c r="Z2253" i="1"/>
  <c r="H2276" i="1"/>
  <c r="H2271" i="1"/>
  <c r="H2273" i="1"/>
  <c r="H2270" i="1"/>
  <c r="Z4273" i="1"/>
  <c r="W2277" i="1"/>
  <c r="R4273" i="1"/>
  <c r="R2253" i="1"/>
  <c r="M2277" i="1"/>
  <c r="Z2277" i="1"/>
  <c r="H2275" i="1"/>
  <c r="W2253" i="1"/>
  <c r="R2277" i="1"/>
  <c r="H1004" i="1"/>
  <c r="Z2171" i="1"/>
  <c r="H228" i="1"/>
  <c r="R2171" i="1"/>
  <c r="H2227" i="1"/>
  <c r="H3306" i="1"/>
  <c r="H3308" i="1"/>
  <c r="H225" i="1"/>
  <c r="H233" i="1"/>
  <c r="H2167" i="1"/>
  <c r="H2169" i="1"/>
  <c r="H223" i="1"/>
  <c r="H2166" i="1"/>
  <c r="W2171" i="1"/>
  <c r="M227" i="1"/>
  <c r="H224" i="1"/>
  <c r="M235" i="1"/>
  <c r="H3307" i="1"/>
  <c r="H234" i="1"/>
  <c r="H2170" i="1"/>
  <c r="M2171" i="1"/>
  <c r="H2164" i="1"/>
  <c r="H2225" i="1"/>
  <c r="H232" i="1"/>
  <c r="H220" i="1"/>
  <c r="H3310" i="1"/>
  <c r="H2222" i="1"/>
  <c r="H230" i="1"/>
  <c r="H222" i="1"/>
  <c r="W227" i="1"/>
  <c r="H3312" i="1"/>
  <c r="Z3313" i="1"/>
  <c r="R227" i="1"/>
  <c r="Z227" i="1"/>
  <c r="H2223" i="1"/>
  <c r="H3309" i="1"/>
  <c r="H2228" i="1"/>
  <c r="H2224" i="1"/>
  <c r="H2226" i="1"/>
  <c r="H3311" i="1"/>
  <c r="H221" i="1"/>
  <c r="H226" i="1"/>
  <c r="M2237" i="1"/>
  <c r="W3313" i="1"/>
  <c r="R3313" i="1"/>
  <c r="R2237" i="1"/>
  <c r="M2229" i="1"/>
  <c r="W2229" i="1"/>
  <c r="Z2229" i="1"/>
  <c r="M3313" i="1"/>
  <c r="R2229" i="1"/>
  <c r="W2237" i="1"/>
  <c r="Z2237" i="1"/>
  <c r="H2168" i="1"/>
  <c r="H2165" i="1"/>
  <c r="H231" i="1"/>
  <c r="H229" i="1"/>
  <c r="H739" i="1"/>
  <c r="R235" i="1"/>
  <c r="W235" i="1"/>
  <c r="Z2131" i="1"/>
  <c r="R2133" i="1"/>
  <c r="J2136" i="1"/>
  <c r="K2136" i="1"/>
  <c r="W2131" i="1"/>
  <c r="Z2130" i="1"/>
  <c r="Z2135" i="1"/>
  <c r="Z2133" i="1"/>
  <c r="W2132" i="1"/>
  <c r="W2134" i="1"/>
  <c r="R2134" i="1"/>
  <c r="R2135" i="1"/>
  <c r="R2132" i="1"/>
  <c r="Z2134" i="1"/>
  <c r="R2130" i="1"/>
  <c r="W2133" i="1"/>
  <c r="W2135" i="1"/>
  <c r="R2131" i="1"/>
  <c r="N2136" i="1"/>
  <c r="V2130" i="1"/>
  <c r="W2130" i="1" s="1"/>
  <c r="O2136" i="1"/>
  <c r="Y2136" i="1"/>
  <c r="S2136" i="1"/>
  <c r="AC2136" i="1"/>
  <c r="N2129" i="1"/>
  <c r="O2129" i="1"/>
  <c r="Y2129" i="1"/>
  <c r="S2129" i="1"/>
  <c r="AC2129" i="1"/>
  <c r="L2129" i="1"/>
  <c r="Q2136" i="1"/>
  <c r="X2136" i="1"/>
  <c r="U2136" i="1"/>
  <c r="AA2136" i="1"/>
  <c r="P2136" i="1"/>
  <c r="AB2136" i="1"/>
  <c r="T2136" i="1"/>
  <c r="L2136" i="1"/>
  <c r="V2136" i="1"/>
  <c r="Q2129" i="1"/>
  <c r="X2129" i="1"/>
  <c r="U2129" i="1"/>
  <c r="AA2129" i="1"/>
  <c r="P2129" i="1"/>
  <c r="AB2129" i="1"/>
  <c r="T2129" i="1"/>
  <c r="Z4515" i="1"/>
  <c r="Z4518" i="1"/>
  <c r="M4518" i="1"/>
  <c r="M4517" i="1"/>
  <c r="M4514" i="1"/>
  <c r="M4519" i="1"/>
  <c r="Z4517" i="1"/>
  <c r="R4515" i="1"/>
  <c r="M4515" i="1"/>
  <c r="W4516" i="1"/>
  <c r="J4520" i="1"/>
  <c r="Q4513" i="1"/>
  <c r="I4519" i="1"/>
  <c r="R4516" i="1"/>
  <c r="AB4520" i="1"/>
  <c r="T4520" i="1"/>
  <c r="N4520" i="1"/>
  <c r="K4520" i="1"/>
  <c r="R4519" i="1"/>
  <c r="I4513" i="1"/>
  <c r="O4513" i="1"/>
  <c r="Y4513" i="1"/>
  <c r="Z4516" i="1"/>
  <c r="S4513" i="1"/>
  <c r="W4518" i="1"/>
  <c r="AC4513" i="1"/>
  <c r="I4517" i="1"/>
  <c r="I4518" i="1"/>
  <c r="L4513" i="1"/>
  <c r="V4520" i="1"/>
  <c r="C168" i="2"/>
  <c r="D720" i="33"/>
  <c r="B168" i="2" s="1"/>
  <c r="I4515" i="1"/>
  <c r="AA4513" i="1"/>
  <c r="P4513" i="1"/>
  <c r="N4513" i="1"/>
  <c r="I4516" i="1"/>
  <c r="R4518" i="1"/>
  <c r="Q4520" i="1"/>
  <c r="X4520" i="1"/>
  <c r="W4519" i="1"/>
  <c r="U4520" i="1"/>
  <c r="AA4520" i="1"/>
  <c r="P4520" i="1"/>
  <c r="Z4519" i="1"/>
  <c r="W4515" i="1"/>
  <c r="R4514" i="1"/>
  <c r="X4513" i="1"/>
  <c r="U4513" i="1"/>
  <c r="J4513" i="1"/>
  <c r="L4520" i="1"/>
  <c r="M4516" i="1"/>
  <c r="V4514" i="1"/>
  <c r="W4514" i="1" s="1"/>
  <c r="R4517" i="1"/>
  <c r="Z4514" i="1"/>
  <c r="O4520" i="1"/>
  <c r="Y4520" i="1"/>
  <c r="S4520" i="1"/>
  <c r="W4517" i="1"/>
  <c r="I4514" i="1"/>
  <c r="AC4520" i="1"/>
  <c r="AB4513" i="1"/>
  <c r="T4513" i="1"/>
  <c r="H3281" i="1" l="1"/>
  <c r="H2277" i="1"/>
  <c r="H2171" i="1"/>
  <c r="H227" i="1"/>
  <c r="H3313" i="1"/>
  <c r="H2229" i="1"/>
  <c r="H235" i="1"/>
  <c r="Z2136" i="1"/>
  <c r="M2136" i="1"/>
  <c r="R2136" i="1"/>
  <c r="Z2129" i="1"/>
  <c r="W2136" i="1"/>
  <c r="W2129" i="1"/>
  <c r="R2129" i="1"/>
  <c r="R4513" i="1"/>
  <c r="Z4513" i="1"/>
  <c r="Z4520" i="1"/>
  <c r="H4519" i="1"/>
  <c r="H4514" i="1"/>
  <c r="W4520" i="1"/>
  <c r="M4520" i="1"/>
  <c r="H4516" i="1"/>
  <c r="M4513" i="1"/>
  <c r="R4520" i="1"/>
  <c r="H4517" i="1"/>
  <c r="I4520" i="1"/>
  <c r="H4515" i="1"/>
  <c r="H4518" i="1"/>
  <c r="W4513" i="1"/>
  <c r="H4520" i="1" l="1"/>
  <c r="H4513" i="1"/>
  <c r="I4219" i="1" l="1"/>
  <c r="X2001" i="1"/>
  <c r="X489" i="1"/>
  <c r="K495" i="1"/>
  <c r="K2007" i="1"/>
  <c r="I493" i="1"/>
  <c r="I2005" i="1"/>
  <c r="P2004" i="1"/>
  <c r="P492" i="1"/>
  <c r="O495" i="1"/>
  <c r="O2007" i="1"/>
  <c r="AB490" i="1"/>
  <c r="AB2002" i="1"/>
  <c r="X493" i="1"/>
  <c r="X2005" i="1"/>
  <c r="I2007" i="1"/>
  <c r="I495" i="1"/>
  <c r="AB491" i="1"/>
  <c r="AB2003" i="1"/>
  <c r="AC491" i="1"/>
  <c r="AC2003" i="1"/>
  <c r="AC492" i="1"/>
  <c r="AC2004" i="1"/>
  <c r="X494" i="1"/>
  <c r="X2006" i="1"/>
  <c r="AC494" i="1"/>
  <c r="AC2006" i="1"/>
  <c r="S491" i="1"/>
  <c r="S2003" i="1"/>
  <c r="Q489" i="1"/>
  <c r="Q2001" i="1"/>
  <c r="V2007" i="1"/>
  <c r="V495" i="1"/>
  <c r="AA496" i="1"/>
  <c r="AA2008" i="1"/>
  <c r="T2008" i="1"/>
  <c r="T496" i="1"/>
  <c r="T2004" i="1"/>
  <c r="T492" i="1"/>
  <c r="X495" i="1"/>
  <c r="X2007" i="1"/>
  <c r="N494" i="1"/>
  <c r="N2006" i="1"/>
  <c r="AC489" i="1"/>
  <c r="AC2001" i="1"/>
  <c r="U492" i="1"/>
  <c r="U2004" i="1"/>
  <c r="Y2006" i="1"/>
  <c r="Y494" i="1"/>
  <c r="U2006" i="1"/>
  <c r="U494" i="1"/>
  <c r="P493" i="1"/>
  <c r="P2005" i="1"/>
  <c r="Q493" i="1"/>
  <c r="Q2005" i="1"/>
  <c r="S496" i="1"/>
  <c r="S2008" i="1"/>
  <c r="AB2001" i="1"/>
  <c r="AB489" i="1"/>
  <c r="I492" i="1"/>
  <c r="I2004" i="1"/>
  <c r="AA2002" i="1"/>
  <c r="AA490" i="1"/>
  <c r="AA493" i="1"/>
  <c r="AA2005" i="1"/>
  <c r="N495" i="1"/>
  <c r="N2007" i="1"/>
  <c r="L493" i="1"/>
  <c r="L2005" i="1"/>
  <c r="Q495" i="1"/>
  <c r="Q2007" i="1"/>
  <c r="L496" i="1"/>
  <c r="L2008" i="1"/>
  <c r="X2008" i="1"/>
  <c r="X496" i="1"/>
  <c r="L489" i="1"/>
  <c r="L2001" i="1"/>
  <c r="AA491" i="1"/>
  <c r="AA2003" i="1"/>
  <c r="AA2001" i="1"/>
  <c r="AA489" i="1"/>
  <c r="K2008" i="1"/>
  <c r="K496" i="1"/>
  <c r="L492" i="1"/>
  <c r="L2004" i="1"/>
  <c r="J2003" i="1"/>
  <c r="J491" i="1"/>
  <c r="V490" i="1"/>
  <c r="V2002" i="1"/>
  <c r="T489" i="1"/>
  <c r="T2001" i="1"/>
  <c r="U2005" i="1"/>
  <c r="U493" i="1"/>
  <c r="K493" i="1"/>
  <c r="K2005" i="1"/>
  <c r="AB496" i="1"/>
  <c r="AB2008" i="1"/>
  <c r="V2006" i="1"/>
  <c r="V494" i="1"/>
  <c r="O496" i="1"/>
  <c r="O2008" i="1"/>
  <c r="Y2002" i="1"/>
  <c r="Y490" i="1"/>
  <c r="Q2008" i="1"/>
  <c r="Q496" i="1"/>
  <c r="O2003" i="1"/>
  <c r="O491" i="1"/>
  <c r="Y495" i="1"/>
  <c r="Y2007" i="1"/>
  <c r="Y491" i="1"/>
  <c r="Y2003" i="1"/>
  <c r="N489" i="1"/>
  <c r="N2001" i="1"/>
  <c r="U489" i="1"/>
  <c r="U2001" i="1"/>
  <c r="AB2007" i="1"/>
  <c r="AB495" i="1"/>
  <c r="T2003" i="1"/>
  <c r="T491" i="1"/>
  <c r="Y2004" i="1"/>
  <c r="Y492" i="1"/>
  <c r="K2002" i="1"/>
  <c r="K490" i="1"/>
  <c r="P489" i="1"/>
  <c r="P2001" i="1"/>
  <c r="Y489" i="1"/>
  <c r="Y2001" i="1"/>
  <c r="Q491" i="1"/>
  <c r="Q2003" i="1"/>
  <c r="S494" i="1"/>
  <c r="S2006" i="1"/>
  <c r="P490" i="1"/>
  <c r="P2002" i="1"/>
  <c r="AA492" i="1"/>
  <c r="AA2004" i="1"/>
  <c r="AA494" i="1"/>
  <c r="AA2006" i="1"/>
  <c r="O2004" i="1"/>
  <c r="O492" i="1"/>
  <c r="N492" i="1"/>
  <c r="N2004" i="1"/>
  <c r="Y493" i="1"/>
  <c r="Y2005" i="1"/>
  <c r="AC495" i="1"/>
  <c r="AC2007" i="1"/>
  <c r="I489" i="1"/>
  <c r="I2001" i="1"/>
  <c r="L495" i="1"/>
  <c r="L2007" i="1"/>
  <c r="N491" i="1"/>
  <c r="N2003" i="1"/>
  <c r="Q2004" i="1"/>
  <c r="Q492" i="1"/>
  <c r="I496" i="1"/>
  <c r="I2008" i="1"/>
  <c r="J2001" i="1"/>
  <c r="J489" i="1"/>
  <c r="AB494" i="1"/>
  <c r="AB2006" i="1"/>
  <c r="K491" i="1"/>
  <c r="K2003" i="1"/>
  <c r="V2005" i="1"/>
  <c r="V493" i="1"/>
  <c r="S495" i="1"/>
  <c r="S2007" i="1"/>
  <c r="V489" i="1"/>
  <c r="V2001" i="1"/>
  <c r="O2006" i="1"/>
  <c r="O494" i="1"/>
  <c r="J2002" i="1"/>
  <c r="J490" i="1"/>
  <c r="T2006" i="1"/>
  <c r="T494" i="1"/>
  <c r="U495" i="1"/>
  <c r="U2007" i="1"/>
  <c r="X491" i="1"/>
  <c r="X2003" i="1"/>
  <c r="I2006" i="1"/>
  <c r="I494" i="1"/>
  <c r="P2006" i="1"/>
  <c r="P494" i="1"/>
  <c r="T493" i="1"/>
  <c r="T2005" i="1"/>
  <c r="S492" i="1"/>
  <c r="S2004" i="1"/>
  <c r="AB2004" i="1"/>
  <c r="AB492" i="1"/>
  <c r="L494" i="1"/>
  <c r="L2006" i="1"/>
  <c r="S2005" i="1"/>
  <c r="S493" i="1"/>
  <c r="I2002" i="1"/>
  <c r="I490" i="1"/>
  <c r="O2005" i="1"/>
  <c r="O493" i="1"/>
  <c r="AB2005" i="1"/>
  <c r="AB493" i="1"/>
  <c r="V492" i="1"/>
  <c r="V2004" i="1"/>
  <c r="N2005" i="1"/>
  <c r="N493" i="1"/>
  <c r="S490" i="1"/>
  <c r="S2002" i="1"/>
  <c r="J495" i="1"/>
  <c r="J2007" i="1"/>
  <c r="AC2002" i="1"/>
  <c r="AC490" i="1"/>
  <c r="K492" i="1"/>
  <c r="K2004" i="1"/>
  <c r="J2006" i="1"/>
  <c r="J494" i="1"/>
  <c r="V491" i="1"/>
  <c r="V2003" i="1"/>
  <c r="T2002" i="1"/>
  <c r="T490" i="1"/>
  <c r="U2003" i="1"/>
  <c r="U491" i="1"/>
  <c r="S2001" i="1"/>
  <c r="S489" i="1"/>
  <c r="AA2007" i="1"/>
  <c r="AA495" i="1"/>
  <c r="L490" i="1"/>
  <c r="L2002" i="1"/>
  <c r="AC2008" i="1"/>
  <c r="AC496" i="1"/>
  <c r="L491" i="1"/>
  <c r="L2003" i="1"/>
  <c r="J2005" i="1"/>
  <c r="J493" i="1"/>
  <c r="P495" i="1"/>
  <c r="P2007" i="1"/>
  <c r="P496" i="1"/>
  <c r="P2008" i="1"/>
  <c r="Q494" i="1"/>
  <c r="Q2006" i="1"/>
  <c r="K2006" i="1"/>
  <c r="K494" i="1"/>
  <c r="V496" i="1"/>
  <c r="V2008" i="1"/>
  <c r="X2002" i="1"/>
  <c r="X490" i="1"/>
  <c r="I2003" i="1"/>
  <c r="I491" i="1"/>
  <c r="N496" i="1"/>
  <c r="N2008" i="1"/>
  <c r="Y2008" i="1"/>
  <c r="Y496" i="1"/>
  <c r="P491" i="1"/>
  <c r="P2003" i="1"/>
  <c r="U2008" i="1"/>
  <c r="U496" i="1"/>
  <c r="T2007" i="1"/>
  <c r="T495" i="1"/>
  <c r="J2004" i="1"/>
  <c r="J492" i="1"/>
  <c r="O489" i="1"/>
  <c r="O2001" i="1"/>
  <c r="K489" i="1"/>
  <c r="K2001" i="1"/>
  <c r="O2002" i="1"/>
  <c r="O490" i="1"/>
  <c r="N2002" i="1"/>
  <c r="N490" i="1"/>
  <c r="AC493" i="1"/>
  <c r="AC2005" i="1"/>
  <c r="U490" i="1"/>
  <c r="U2002" i="1"/>
  <c r="Q490" i="1"/>
  <c r="Q2002" i="1"/>
  <c r="J2008" i="1"/>
  <c r="J496" i="1"/>
  <c r="X492" i="1"/>
  <c r="X2004" i="1"/>
  <c r="O4218" i="1" l="1"/>
  <c r="T4224" i="1"/>
  <c r="L4224" i="1"/>
  <c r="X4224" i="1"/>
  <c r="AA4224" i="1"/>
  <c r="I4221" i="1"/>
  <c r="AA4220" i="1"/>
  <c r="AC4222" i="1"/>
  <c r="J4223" i="1"/>
  <c r="T4220" i="1"/>
  <c r="AA4221" i="1"/>
  <c r="AA4222" i="1"/>
  <c r="N4223" i="1"/>
  <c r="K4222" i="1"/>
  <c r="N4220" i="1"/>
  <c r="V4224" i="1"/>
  <c r="Y4224" i="1"/>
  <c r="V4218" i="1"/>
  <c r="Q4220" i="1"/>
  <c r="T4218" i="1"/>
  <c r="K4220" i="1"/>
  <c r="U4221" i="1"/>
  <c r="X4222" i="1"/>
  <c r="Y4220" i="1"/>
  <c r="T4223" i="1"/>
  <c r="Q4219" i="1"/>
  <c r="AB4220" i="1"/>
  <c r="O4224" i="1"/>
  <c r="L4218" i="1"/>
  <c r="K4224" i="1"/>
  <c r="K4221" i="1"/>
  <c r="O4222" i="1"/>
  <c r="Y4221" i="1"/>
  <c r="AC4218" i="1"/>
  <c r="S4220" i="1"/>
  <c r="X4223" i="1"/>
  <c r="U4223" i="1"/>
  <c r="AB4221" i="1"/>
  <c r="U4222" i="1"/>
  <c r="AC4223" i="1"/>
  <c r="L4222" i="1"/>
  <c r="P4221" i="1"/>
  <c r="P4223" i="1"/>
  <c r="U4224" i="1"/>
  <c r="O4221" i="1"/>
  <c r="Q4222" i="1"/>
  <c r="AA4219" i="1"/>
  <c r="Y4219" i="1"/>
  <c r="AB4222" i="1"/>
  <c r="L4223" i="1"/>
  <c r="N4219" i="1"/>
  <c r="K4223" i="1"/>
  <c r="AC4224" i="1"/>
  <c r="O4223" i="1"/>
  <c r="J4222" i="1"/>
  <c r="AA4223" i="1"/>
  <c r="AC4221" i="1"/>
  <c r="S4222" i="1"/>
  <c r="V4222" i="1"/>
  <c r="V4221" i="1"/>
  <c r="AB4219" i="1"/>
  <c r="N4222" i="1"/>
  <c r="N4221" i="1"/>
  <c r="Q4224" i="1"/>
  <c r="X4219" i="1"/>
  <c r="P4222" i="1"/>
  <c r="N4224" i="1"/>
  <c r="J4219" i="1"/>
  <c r="Q4223" i="1"/>
  <c r="S4224" i="1"/>
  <c r="J4220" i="1"/>
  <c r="K4219" i="1"/>
  <c r="X4220" i="1"/>
  <c r="X4221" i="1"/>
  <c r="AB4223" i="1"/>
  <c r="Y4222" i="1"/>
  <c r="L4221" i="1"/>
  <c r="L4220" i="1"/>
  <c r="Y4223" i="1"/>
  <c r="V4220" i="1"/>
  <c r="O4220" i="1"/>
  <c r="V4223" i="1"/>
  <c r="Z2003" i="1"/>
  <c r="Z2002" i="1"/>
  <c r="M2007" i="1"/>
  <c r="M2005" i="1"/>
  <c r="Z490" i="1"/>
  <c r="R2008" i="1"/>
  <c r="M493" i="1"/>
  <c r="Z492" i="1"/>
  <c r="W2001" i="1"/>
  <c r="M495" i="1"/>
  <c r="W2005" i="1"/>
  <c r="R493" i="1"/>
  <c r="R2005" i="1"/>
  <c r="W492" i="1"/>
  <c r="Z491" i="1"/>
  <c r="R492" i="1"/>
  <c r="Z495" i="1"/>
  <c r="Z2005" i="1"/>
  <c r="Z2001" i="1"/>
  <c r="Z2004" i="1"/>
  <c r="R496" i="1"/>
  <c r="M496" i="1"/>
  <c r="M2004" i="1"/>
  <c r="R489" i="1"/>
  <c r="W489" i="1"/>
  <c r="W2002" i="1"/>
  <c r="M489" i="1"/>
  <c r="R2003" i="1"/>
  <c r="W2006" i="1"/>
  <c r="R2001" i="1"/>
  <c r="M2003" i="1"/>
  <c r="Z496" i="1"/>
  <c r="R2007" i="1"/>
  <c r="W2003" i="1"/>
  <c r="Z2006" i="1"/>
  <c r="W490" i="1"/>
  <c r="W495" i="1"/>
  <c r="Z2008" i="1"/>
  <c r="M2008" i="1"/>
  <c r="R2002" i="1"/>
  <c r="W493" i="1"/>
  <c r="W2004" i="1"/>
  <c r="M2002" i="1"/>
  <c r="W2007" i="1"/>
  <c r="M2001" i="1"/>
  <c r="R491" i="1"/>
  <c r="R2004" i="1"/>
  <c r="W494" i="1"/>
  <c r="R495" i="1"/>
  <c r="W2008" i="1"/>
  <c r="R2006" i="1"/>
  <c r="Z2007" i="1"/>
  <c r="Z489" i="1"/>
  <c r="M2006" i="1"/>
  <c r="W491" i="1"/>
  <c r="R490" i="1"/>
  <c r="M492" i="1"/>
  <c r="M494" i="1"/>
  <c r="M490" i="1"/>
  <c r="M491" i="1"/>
  <c r="W496" i="1"/>
  <c r="R494" i="1"/>
  <c r="Z494" i="1"/>
  <c r="Z493" i="1"/>
  <c r="Z4224" i="1" l="1"/>
  <c r="Z4221" i="1"/>
  <c r="M4222" i="1"/>
  <c r="Z4222" i="1"/>
  <c r="Z4220" i="1"/>
  <c r="M4223" i="1"/>
  <c r="Z4223" i="1"/>
  <c r="Z4219" i="1"/>
  <c r="M4220" i="1"/>
  <c r="W4224" i="1"/>
  <c r="I4223" i="1"/>
  <c r="J4221" i="1"/>
  <c r="I4224" i="1"/>
  <c r="Y4218" i="1"/>
  <c r="I4220" i="1"/>
  <c r="S4219" i="1"/>
  <c r="P4220" i="1"/>
  <c r="L4225" i="1"/>
  <c r="AA4218" i="1"/>
  <c r="AB4218" i="1"/>
  <c r="U4220" i="1"/>
  <c r="X4225" i="1"/>
  <c r="K4225" i="1"/>
  <c r="Q4221" i="1"/>
  <c r="V4225" i="1"/>
  <c r="J4225" i="1"/>
  <c r="T4221" i="1"/>
  <c r="Y4225" i="1"/>
  <c r="I4222" i="1"/>
  <c r="J4218" i="1"/>
  <c r="T4225" i="1"/>
  <c r="L4219" i="1"/>
  <c r="X4218" i="1"/>
  <c r="V4219" i="1"/>
  <c r="O4225" i="1"/>
  <c r="AC4225" i="1"/>
  <c r="N4218" i="1"/>
  <c r="O4219" i="1"/>
  <c r="S4225" i="1"/>
  <c r="P4225" i="1"/>
  <c r="AA4225" i="1"/>
  <c r="AB4225" i="1"/>
  <c r="R4222" i="1"/>
  <c r="U4225" i="1"/>
  <c r="R4223" i="1"/>
  <c r="K4218" i="1"/>
  <c r="Q4225" i="1"/>
  <c r="AC4220" i="1"/>
  <c r="N4225" i="1"/>
  <c r="H492" i="1"/>
  <c r="H496" i="1"/>
  <c r="H2004" i="1"/>
  <c r="H495" i="1"/>
  <c r="H2005" i="1"/>
  <c r="H493" i="1"/>
  <c r="H490" i="1"/>
  <c r="H491" i="1"/>
  <c r="H2007" i="1"/>
  <c r="H2008" i="1"/>
  <c r="H494" i="1"/>
  <c r="H2002" i="1"/>
  <c r="H2006" i="1"/>
  <c r="H489" i="1"/>
  <c r="H2003" i="1"/>
  <c r="H2001" i="1"/>
  <c r="M4219" i="1" l="1"/>
  <c r="R4220" i="1"/>
  <c r="W4220" i="1"/>
  <c r="R4221" i="1"/>
  <c r="Z4218" i="1"/>
  <c r="W4225" i="1"/>
  <c r="Z4225" i="1"/>
  <c r="M4221" i="1"/>
  <c r="M4225" i="1"/>
  <c r="R4225" i="1"/>
  <c r="M4218" i="1"/>
  <c r="I4225" i="1"/>
  <c r="H4220" i="1" l="1"/>
  <c r="H4225" i="1"/>
  <c r="L3341" i="1" l="1"/>
  <c r="S3340" i="1"/>
  <c r="Q3342" i="1"/>
  <c r="AA3342" i="1"/>
  <c r="Q3341" i="1"/>
  <c r="Q3339" i="1"/>
  <c r="O3344" i="1"/>
  <c r="L4197" i="1"/>
  <c r="J4197" i="1"/>
  <c r="S4196" i="1"/>
  <c r="Q4198" i="1"/>
  <c r="AA4198" i="1"/>
  <c r="Q4197" i="1"/>
  <c r="Q4195" i="1"/>
  <c r="Y4199" i="1"/>
  <c r="O4200" i="1"/>
  <c r="Q3244" i="1"/>
  <c r="Q2786" i="1"/>
  <c r="Q3186" i="1"/>
  <c r="Q4204" i="1"/>
  <c r="Q3761" i="1"/>
  <c r="Q4161" i="1"/>
  <c r="Q4153" i="1"/>
  <c r="Q3801" i="1"/>
  <c r="Q3194" i="1"/>
  <c r="Q3805" i="1"/>
  <c r="Q3765" i="1"/>
  <c r="Q3198" i="1"/>
  <c r="Q4165" i="1"/>
  <c r="Q3248" i="1"/>
  <c r="Q2790" i="1"/>
  <c r="Q4208" i="1"/>
  <c r="Q3190" i="1"/>
  <c r="Q4157" i="1"/>
  <c r="Q4206" i="1"/>
  <c r="Q3188" i="1"/>
  <c r="Q3196" i="1"/>
  <c r="Q4155" i="1"/>
  <c r="Q2788" i="1"/>
  <c r="Q3246" i="1"/>
  <c r="Q3803" i="1"/>
  <c r="Q4163" i="1"/>
  <c r="Q3238" i="1"/>
  <c r="Q3763" i="1"/>
  <c r="Q2787" i="1"/>
  <c r="Q3187" i="1"/>
  <c r="Q3237" i="1"/>
  <c r="Q3245" i="1"/>
  <c r="Q4162" i="1"/>
  <c r="Q4154" i="1"/>
  <c r="Q3762" i="1"/>
  <c r="Q3802" i="1"/>
  <c r="Q4205" i="1"/>
  <c r="Q3195" i="1"/>
  <c r="Q4160" i="1"/>
  <c r="Q3760" i="1"/>
  <c r="Q3185" i="1"/>
  <c r="Q4152" i="1"/>
  <c r="Q3235" i="1"/>
  <c r="Q3800" i="1"/>
  <c r="Q3243" i="1"/>
  <c r="Q4203" i="1"/>
  <c r="Q2785" i="1"/>
  <c r="Q3193" i="1"/>
  <c r="Q3197" i="1"/>
  <c r="Q3247" i="1"/>
  <c r="Q3189" i="1"/>
  <c r="Q4156" i="1"/>
  <c r="Q4207" i="1"/>
  <c r="Q2789" i="1"/>
  <c r="Q3804" i="1"/>
  <c r="Q4164" i="1"/>
  <c r="Q3764" i="1"/>
  <c r="Q1901" i="1"/>
  <c r="Q389" i="1"/>
  <c r="S1902" i="1"/>
  <c r="L1898" i="1"/>
  <c r="L386" i="1"/>
  <c r="K386" i="1"/>
  <c r="V1903" i="1"/>
  <c r="V391" i="1"/>
  <c r="AA388" i="1"/>
  <c r="AA1900" i="1"/>
  <c r="AA386" i="1"/>
  <c r="AA1898" i="1"/>
  <c r="AC1899" i="1"/>
  <c r="AC387" i="1"/>
  <c r="O386" i="1"/>
  <c r="O1898" i="1"/>
  <c r="S1899" i="1"/>
  <c r="S387" i="1"/>
  <c r="N391" i="1"/>
  <c r="N1903" i="1"/>
  <c r="K1899" i="1"/>
  <c r="K387" i="1"/>
  <c r="Q388" i="1"/>
  <c r="Q1900" i="1"/>
  <c r="P390" i="1"/>
  <c r="P1902" i="1"/>
  <c r="Q1898" i="1"/>
  <c r="Q386" i="1"/>
  <c r="N1900" i="1"/>
  <c r="N388" i="1"/>
  <c r="O391" i="1"/>
  <c r="O1903" i="1"/>
  <c r="P387" i="1"/>
  <c r="P1899" i="1"/>
  <c r="P1898" i="1"/>
  <c r="P386" i="1"/>
  <c r="U1902" i="1"/>
  <c r="U390" i="1"/>
  <c r="J389" i="1"/>
  <c r="J1901" i="1"/>
  <c r="T388" i="1"/>
  <c r="T1900" i="1"/>
  <c r="Q391" i="1"/>
  <c r="Q1903" i="1"/>
  <c r="O388" i="1"/>
  <c r="O1900" i="1"/>
  <c r="L1900" i="1"/>
  <c r="L388" i="1"/>
  <c r="T391" i="1"/>
  <c r="T1903" i="1"/>
  <c r="L389" i="1"/>
  <c r="L1901" i="1"/>
  <c r="AA1901" i="1"/>
  <c r="AA389" i="1"/>
  <c r="S388" i="1"/>
  <c r="S1900" i="1"/>
  <c r="Y389" i="1"/>
  <c r="Y1901" i="1"/>
  <c r="Y390" i="1"/>
  <c r="Y1902" i="1"/>
  <c r="L387" i="1"/>
  <c r="L1899" i="1"/>
  <c r="X386" i="1"/>
  <c r="V388" i="1"/>
  <c r="V1900" i="1"/>
  <c r="U1899" i="1"/>
  <c r="U387" i="1"/>
  <c r="J1898" i="1"/>
  <c r="J386" i="1"/>
  <c r="V1898" i="1"/>
  <c r="V386" i="1"/>
  <c r="S386" i="1"/>
  <c r="S1898" i="1"/>
  <c r="Y1898" i="1"/>
  <c r="Y386" i="1"/>
  <c r="AA1902" i="1"/>
  <c r="AA390" i="1"/>
  <c r="T1898" i="1"/>
  <c r="T386" i="1"/>
  <c r="K1902" i="1"/>
  <c r="K390" i="1"/>
  <c r="T1902" i="1"/>
  <c r="T390" i="1"/>
  <c r="AA1903" i="1"/>
  <c r="AA391" i="1"/>
  <c r="U1900" i="1"/>
  <c r="U388" i="1"/>
  <c r="K1900" i="1"/>
  <c r="K388" i="1"/>
  <c r="Q1902" i="1"/>
  <c r="Q390" i="1"/>
  <c r="N1899" i="1"/>
  <c r="N387" i="1"/>
  <c r="AB1901" i="1"/>
  <c r="AB389" i="1"/>
  <c r="L378" i="1"/>
  <c r="L1890" i="1"/>
  <c r="K1890" i="1"/>
  <c r="K378" i="1"/>
  <c r="V1895" i="1"/>
  <c r="V383" i="1"/>
  <c r="AB382" i="1"/>
  <c r="AB1894" i="1"/>
  <c r="AA1892" i="1"/>
  <c r="AA380" i="1"/>
  <c r="AA1890" i="1"/>
  <c r="AA378" i="1"/>
  <c r="AC1891" i="1"/>
  <c r="AC379" i="1"/>
  <c r="O1890" i="1"/>
  <c r="O378" i="1"/>
  <c r="P1891" i="1"/>
  <c r="P379" i="1"/>
  <c r="P378" i="1"/>
  <c r="P1890" i="1"/>
  <c r="U1894" i="1"/>
  <c r="U382" i="1"/>
  <c r="J1893" i="1"/>
  <c r="J381" i="1"/>
  <c r="T1892" i="1"/>
  <c r="T380" i="1"/>
  <c r="Q1895" i="1"/>
  <c r="Q383" i="1"/>
  <c r="O1892" i="1"/>
  <c r="O380" i="1"/>
  <c r="L1892" i="1"/>
  <c r="L380" i="1"/>
  <c r="T1895" i="1"/>
  <c r="T383" i="1"/>
  <c r="S1891" i="1"/>
  <c r="S379" i="1"/>
  <c r="Q1893" i="1"/>
  <c r="Q381" i="1"/>
  <c r="N1895" i="1"/>
  <c r="N383" i="1"/>
  <c r="L1893" i="1"/>
  <c r="L381" i="1"/>
  <c r="AA1893" i="1"/>
  <c r="AA381" i="1"/>
  <c r="K1891" i="1"/>
  <c r="K379" i="1"/>
  <c r="S1892" i="1"/>
  <c r="S380" i="1"/>
  <c r="Q1892" i="1"/>
  <c r="Q380" i="1"/>
  <c r="S1894" i="1"/>
  <c r="P1894" i="1"/>
  <c r="P382" i="1"/>
  <c r="Y1893" i="1"/>
  <c r="Y381" i="1"/>
  <c r="Q1890" i="1"/>
  <c r="Q378" i="1"/>
  <c r="N1892" i="1"/>
  <c r="N380" i="1"/>
  <c r="Y1894" i="1"/>
  <c r="Y382" i="1"/>
  <c r="L1891" i="1"/>
  <c r="L379" i="1"/>
  <c r="O1895" i="1"/>
  <c r="O383" i="1"/>
  <c r="V1892" i="1"/>
  <c r="V380" i="1"/>
  <c r="U1891" i="1"/>
  <c r="U379" i="1"/>
  <c r="J1890" i="1"/>
  <c r="J378" i="1"/>
  <c r="V1890" i="1"/>
  <c r="V378" i="1"/>
  <c r="S1890" i="1"/>
  <c r="S378" i="1"/>
  <c r="Y1890" i="1"/>
  <c r="Y378" i="1"/>
  <c r="AA1894" i="1"/>
  <c r="AA382" i="1"/>
  <c r="T1890" i="1"/>
  <c r="T378" i="1"/>
  <c r="K382" i="1"/>
  <c r="K1894" i="1"/>
  <c r="T1894" i="1"/>
  <c r="T382" i="1"/>
  <c r="AA1895" i="1"/>
  <c r="AA383" i="1"/>
  <c r="U1892" i="1"/>
  <c r="U380" i="1"/>
  <c r="K1892" i="1"/>
  <c r="K380" i="1"/>
  <c r="Q1894" i="1"/>
  <c r="Q382" i="1"/>
  <c r="N1891" i="1"/>
  <c r="N379" i="1"/>
  <c r="AB1893" i="1"/>
  <c r="AB381" i="1"/>
  <c r="X4206" i="1"/>
  <c r="X3246" i="1"/>
  <c r="X3803" i="1"/>
  <c r="X3196" i="1"/>
  <c r="X2788" i="1"/>
  <c r="X4163" i="1"/>
  <c r="X3763" i="1"/>
  <c r="X4155" i="1"/>
  <c r="X3188" i="1"/>
  <c r="X2790" i="1"/>
  <c r="X3198" i="1"/>
  <c r="X3765" i="1"/>
  <c r="X4157" i="1"/>
  <c r="X3805" i="1"/>
  <c r="X3248" i="1"/>
  <c r="X4165" i="1"/>
  <c r="X4208" i="1"/>
  <c r="X3190" i="1"/>
  <c r="L3800" i="1"/>
  <c r="L4203" i="1"/>
  <c r="L4160" i="1"/>
  <c r="L3235" i="1"/>
  <c r="L3243" i="1"/>
  <c r="L3193" i="1"/>
  <c r="L3185" i="1"/>
  <c r="L2785" i="1"/>
  <c r="L4152" i="1"/>
  <c r="L3760" i="1"/>
  <c r="L820" i="1"/>
  <c r="K3800" i="1"/>
  <c r="K4152" i="1"/>
  <c r="K2785" i="1"/>
  <c r="K4203" i="1"/>
  <c r="K3185" i="1"/>
  <c r="K4160" i="1"/>
  <c r="K3243" i="1"/>
  <c r="K3760" i="1"/>
  <c r="K3193" i="1"/>
  <c r="X3804" i="1"/>
  <c r="X4164" i="1"/>
  <c r="X3197" i="1"/>
  <c r="X3247" i="1"/>
  <c r="X4207" i="1"/>
  <c r="X4156" i="1"/>
  <c r="X3764" i="1"/>
  <c r="X3189" i="1"/>
  <c r="X2789" i="1"/>
  <c r="Y3198" i="1"/>
  <c r="Y3248" i="1"/>
  <c r="Y4157" i="1"/>
  <c r="Y4165" i="1"/>
  <c r="Y3765" i="1"/>
  <c r="Y2790" i="1"/>
  <c r="Y4208" i="1"/>
  <c r="Y3190" i="1"/>
  <c r="Y3805" i="1"/>
  <c r="V2790" i="1"/>
  <c r="V3240" i="1"/>
  <c r="V4165" i="1"/>
  <c r="V3190" i="1"/>
  <c r="V3248" i="1"/>
  <c r="V4157" i="1"/>
  <c r="V3765" i="1"/>
  <c r="V825" i="1"/>
  <c r="V4208" i="1"/>
  <c r="V3805" i="1"/>
  <c r="V3198" i="1"/>
  <c r="K3188" i="1"/>
  <c r="K3803" i="1"/>
  <c r="K4155" i="1"/>
  <c r="K3246" i="1"/>
  <c r="K3763" i="1"/>
  <c r="K2788" i="1"/>
  <c r="K3196" i="1"/>
  <c r="K4206" i="1"/>
  <c r="K4163" i="1"/>
  <c r="P3246" i="1"/>
  <c r="P3803" i="1"/>
  <c r="P4206" i="1"/>
  <c r="P3196" i="1"/>
  <c r="P3763" i="1"/>
  <c r="P2788" i="1"/>
  <c r="P4163" i="1"/>
  <c r="P3188" i="1"/>
  <c r="P4155" i="1"/>
  <c r="AB3764" i="1"/>
  <c r="AB4207" i="1"/>
  <c r="AB3197" i="1"/>
  <c r="AB4156" i="1"/>
  <c r="AB4164" i="1"/>
  <c r="AB3247" i="1"/>
  <c r="AB2789" i="1"/>
  <c r="AB3804" i="1"/>
  <c r="AB3189" i="1"/>
  <c r="AC3198" i="1"/>
  <c r="AC3190" i="1"/>
  <c r="AC3805" i="1"/>
  <c r="AC4208" i="1"/>
  <c r="AC2790" i="1"/>
  <c r="AC3248" i="1"/>
  <c r="AC3765" i="1"/>
  <c r="AC4157" i="1"/>
  <c r="AC4165" i="1"/>
  <c r="N3763" i="1"/>
  <c r="N3188" i="1"/>
  <c r="N3246" i="1"/>
  <c r="N4155" i="1"/>
  <c r="N3196" i="1"/>
  <c r="N4163" i="1"/>
  <c r="N4206" i="1"/>
  <c r="N3803" i="1"/>
  <c r="N2788" i="1"/>
  <c r="O3246" i="1"/>
  <c r="O4163" i="1"/>
  <c r="O3196" i="1"/>
  <c r="O3188" i="1"/>
  <c r="O4206" i="1"/>
  <c r="O3803" i="1"/>
  <c r="O4155" i="1"/>
  <c r="O3763" i="1"/>
  <c r="O2788" i="1"/>
  <c r="AA3237" i="1"/>
  <c r="AA3802" i="1"/>
  <c r="AA3187" i="1"/>
  <c r="AA4154" i="1"/>
  <c r="AA3245" i="1"/>
  <c r="AA3195" i="1"/>
  <c r="AA2787" i="1"/>
  <c r="AA822" i="1"/>
  <c r="AA4205" i="1"/>
  <c r="AA3762" i="1"/>
  <c r="AA4162" i="1"/>
  <c r="AA3760" i="1"/>
  <c r="AA4160" i="1"/>
  <c r="AA3800" i="1"/>
  <c r="AA3193" i="1"/>
  <c r="AA3243" i="1"/>
  <c r="AA4152" i="1"/>
  <c r="AA4203" i="1"/>
  <c r="AA3185" i="1"/>
  <c r="AA2785" i="1"/>
  <c r="AB4160" i="1"/>
  <c r="AB3243" i="1"/>
  <c r="AB3193" i="1"/>
  <c r="AB3760" i="1"/>
  <c r="AB3185" i="1"/>
  <c r="AB2785" i="1"/>
  <c r="AB4152" i="1"/>
  <c r="AB4203" i="1"/>
  <c r="AB3800" i="1"/>
  <c r="AB3805" i="1"/>
  <c r="AB3248" i="1"/>
  <c r="AB4208" i="1"/>
  <c r="AB2790" i="1"/>
  <c r="AB4157" i="1"/>
  <c r="AB3190" i="1"/>
  <c r="AB3198" i="1"/>
  <c r="AB3765" i="1"/>
  <c r="AB4165" i="1"/>
  <c r="X4204" i="1"/>
  <c r="X3244" i="1"/>
  <c r="X3186" i="1"/>
  <c r="X2786" i="1"/>
  <c r="X4161" i="1"/>
  <c r="X3761" i="1"/>
  <c r="X3801" i="1"/>
  <c r="X4153" i="1"/>
  <c r="X3194" i="1"/>
  <c r="N3800" i="1"/>
  <c r="N4160" i="1"/>
  <c r="N2785" i="1"/>
  <c r="N4152" i="1"/>
  <c r="N3193" i="1"/>
  <c r="N4203" i="1"/>
  <c r="N3760" i="1"/>
  <c r="N3185" i="1"/>
  <c r="N3243" i="1"/>
  <c r="AC3236" i="1"/>
  <c r="AC3186" i="1"/>
  <c r="AC4204" i="1"/>
  <c r="AC821" i="1"/>
  <c r="AC3194" i="1"/>
  <c r="AC2786" i="1"/>
  <c r="AC3801" i="1"/>
  <c r="AC3761" i="1"/>
  <c r="AC4153" i="1"/>
  <c r="AC4161" i="1"/>
  <c r="AC3244" i="1"/>
  <c r="O3760" i="1"/>
  <c r="O3193" i="1"/>
  <c r="O2785" i="1"/>
  <c r="O4203" i="1"/>
  <c r="O3800" i="1"/>
  <c r="O3243" i="1"/>
  <c r="O4152" i="1"/>
  <c r="O3185" i="1"/>
  <c r="O4160" i="1"/>
  <c r="O4156" i="1"/>
  <c r="O4207" i="1"/>
  <c r="O2789" i="1"/>
  <c r="O3764" i="1"/>
  <c r="O3804" i="1"/>
  <c r="O3247" i="1"/>
  <c r="O3189" i="1"/>
  <c r="O4164" i="1"/>
  <c r="O3197" i="1"/>
  <c r="AC3760" i="1"/>
  <c r="AC3800" i="1"/>
  <c r="AC3193" i="1"/>
  <c r="AC2785" i="1"/>
  <c r="AC4160" i="1"/>
  <c r="AC3185" i="1"/>
  <c r="AC4152" i="1"/>
  <c r="AC3243" i="1"/>
  <c r="AC4203" i="1"/>
  <c r="L2790" i="1"/>
  <c r="L3190" i="1"/>
  <c r="L4208" i="1"/>
  <c r="L3765" i="1"/>
  <c r="L3198" i="1"/>
  <c r="L4165" i="1"/>
  <c r="L4157" i="1"/>
  <c r="L3805" i="1"/>
  <c r="L3248" i="1"/>
  <c r="P2786" i="1"/>
  <c r="P4204" i="1"/>
  <c r="P4161" i="1"/>
  <c r="P3761" i="1"/>
  <c r="P3244" i="1"/>
  <c r="P3186" i="1"/>
  <c r="P4153" i="1"/>
  <c r="P3236" i="1"/>
  <c r="P3801" i="1"/>
  <c r="P821" i="1"/>
  <c r="P3194" i="1"/>
  <c r="P4152" i="1"/>
  <c r="P3193" i="1"/>
  <c r="P3760" i="1"/>
  <c r="P2785" i="1"/>
  <c r="P3185" i="1"/>
  <c r="P3800" i="1"/>
  <c r="P3243" i="1"/>
  <c r="P4160" i="1"/>
  <c r="P4203" i="1"/>
  <c r="X2787" i="1"/>
  <c r="X4154" i="1"/>
  <c r="X3187" i="1"/>
  <c r="X3245" i="1"/>
  <c r="X3195" i="1"/>
  <c r="X3802" i="1"/>
  <c r="X4205" i="1"/>
  <c r="X4162" i="1"/>
  <c r="X3762" i="1"/>
  <c r="K4165" i="1"/>
  <c r="K3190" i="1"/>
  <c r="K2790" i="1"/>
  <c r="K4157" i="1"/>
  <c r="K4208" i="1"/>
  <c r="K3198" i="1"/>
  <c r="K3248" i="1"/>
  <c r="K3765" i="1"/>
  <c r="K3805" i="1"/>
  <c r="U3190" i="1"/>
  <c r="U4157" i="1"/>
  <c r="U4208" i="1"/>
  <c r="U2790" i="1"/>
  <c r="U3805" i="1"/>
  <c r="U3198" i="1"/>
  <c r="U3248" i="1"/>
  <c r="U3765" i="1"/>
  <c r="U4165" i="1"/>
  <c r="L3247" i="1"/>
  <c r="L3764" i="1"/>
  <c r="L2789" i="1"/>
  <c r="L3804" i="1"/>
  <c r="L4156" i="1"/>
  <c r="L4164" i="1"/>
  <c r="L3197" i="1"/>
  <c r="L3189" i="1"/>
  <c r="L4207" i="1"/>
  <c r="U3239" i="1"/>
  <c r="U824" i="1"/>
  <c r="U4164" i="1"/>
  <c r="U3189" i="1"/>
  <c r="U3247" i="1"/>
  <c r="U2789" i="1"/>
  <c r="U4156" i="1"/>
  <c r="U3764" i="1"/>
  <c r="U3197" i="1"/>
  <c r="U3804" i="1"/>
  <c r="U4207" i="1"/>
  <c r="J4155" i="1"/>
  <c r="J3196" i="1"/>
  <c r="J3763" i="1"/>
  <c r="J3188" i="1"/>
  <c r="J3246" i="1"/>
  <c r="J4163" i="1"/>
  <c r="J3803" i="1"/>
  <c r="J4206" i="1"/>
  <c r="J2788" i="1"/>
  <c r="S3246" i="1"/>
  <c r="S3188" i="1"/>
  <c r="S3803" i="1"/>
  <c r="S4163" i="1"/>
  <c r="S2788" i="1"/>
  <c r="S4155" i="1"/>
  <c r="S4206" i="1"/>
  <c r="S3763" i="1"/>
  <c r="S3196" i="1"/>
  <c r="N4156" i="1"/>
  <c r="N4164" i="1"/>
  <c r="N3247" i="1"/>
  <c r="N4207" i="1"/>
  <c r="N3804" i="1"/>
  <c r="N3197" i="1"/>
  <c r="N824" i="1"/>
  <c r="N2789" i="1"/>
  <c r="N3764" i="1"/>
  <c r="N3189" i="1"/>
  <c r="V3188" i="1"/>
  <c r="V3763" i="1"/>
  <c r="V3196" i="1"/>
  <c r="V3246" i="1"/>
  <c r="V3803" i="1"/>
  <c r="V4155" i="1"/>
  <c r="V2788" i="1"/>
  <c r="V4206" i="1"/>
  <c r="V4163" i="1"/>
  <c r="O4204" i="1"/>
  <c r="O4161" i="1"/>
  <c r="O2786" i="1"/>
  <c r="O3244" i="1"/>
  <c r="O3186" i="1"/>
  <c r="O3236" i="1"/>
  <c r="O3761" i="1"/>
  <c r="O4153" i="1"/>
  <c r="O3801" i="1"/>
  <c r="O3194" i="1"/>
  <c r="T3237" i="1"/>
  <c r="T2787" i="1"/>
  <c r="T3762" i="1"/>
  <c r="T4205" i="1"/>
  <c r="T4154" i="1"/>
  <c r="T3245" i="1"/>
  <c r="T4162" i="1"/>
  <c r="T822" i="1"/>
  <c r="T3802" i="1"/>
  <c r="T3187" i="1"/>
  <c r="T3195" i="1"/>
  <c r="P3805" i="1"/>
  <c r="P2790" i="1"/>
  <c r="P3765" i="1"/>
  <c r="P4165" i="1"/>
  <c r="P3190" i="1"/>
  <c r="P3248" i="1"/>
  <c r="P4208" i="1"/>
  <c r="P3198" i="1"/>
  <c r="P4157" i="1"/>
  <c r="J4157" i="1"/>
  <c r="J3198" i="1"/>
  <c r="J3805" i="1"/>
  <c r="J3190" i="1"/>
  <c r="J3240" i="1"/>
  <c r="J4208" i="1"/>
  <c r="J4165" i="1"/>
  <c r="J2790" i="1"/>
  <c r="J3248" i="1"/>
  <c r="J3765" i="1"/>
  <c r="V4161" i="1"/>
  <c r="V3801" i="1"/>
  <c r="V3761" i="1"/>
  <c r="V4153" i="1"/>
  <c r="V2786" i="1"/>
  <c r="V3194" i="1"/>
  <c r="V4204" i="1"/>
  <c r="V3186" i="1"/>
  <c r="V3244" i="1"/>
  <c r="O2787" i="1"/>
  <c r="O3762" i="1"/>
  <c r="O4154" i="1"/>
  <c r="O4162" i="1"/>
  <c r="O3802" i="1"/>
  <c r="O3195" i="1"/>
  <c r="O3187" i="1"/>
  <c r="O4205" i="1"/>
  <c r="O3245" i="1"/>
  <c r="T2788" i="1"/>
  <c r="T4206" i="1"/>
  <c r="T4163" i="1"/>
  <c r="T4155" i="1"/>
  <c r="T3763" i="1"/>
  <c r="T3196" i="1"/>
  <c r="T3246" i="1"/>
  <c r="T3803" i="1"/>
  <c r="T3188" i="1"/>
  <c r="L3187" i="1"/>
  <c r="L3802" i="1"/>
  <c r="L4205" i="1"/>
  <c r="L3195" i="1"/>
  <c r="L3245" i="1"/>
  <c r="L2787" i="1"/>
  <c r="L4154" i="1"/>
  <c r="L4162" i="1"/>
  <c r="L3237" i="1"/>
  <c r="L3762" i="1"/>
  <c r="L822" i="1"/>
  <c r="J3802" i="1"/>
  <c r="J3237" i="1"/>
  <c r="J3195" i="1"/>
  <c r="J3187" i="1"/>
  <c r="J4205" i="1"/>
  <c r="J2787" i="1"/>
  <c r="J3762" i="1"/>
  <c r="J3245" i="1"/>
  <c r="J4162" i="1"/>
  <c r="J822" i="1"/>
  <c r="J4154" i="1"/>
  <c r="T4165" i="1"/>
  <c r="T3805" i="1"/>
  <c r="T3198" i="1"/>
  <c r="T3248" i="1"/>
  <c r="T4208" i="1"/>
  <c r="T3765" i="1"/>
  <c r="T4157" i="1"/>
  <c r="T2790" i="1"/>
  <c r="T3190" i="1"/>
  <c r="S3761" i="1"/>
  <c r="S3801" i="1"/>
  <c r="S821" i="1"/>
  <c r="S3194" i="1"/>
  <c r="S2786" i="1"/>
  <c r="S3244" i="1"/>
  <c r="S4161" i="1"/>
  <c r="S4153" i="1"/>
  <c r="S3186" i="1"/>
  <c r="S4204" i="1"/>
  <c r="S3236" i="1"/>
  <c r="Q823" i="1"/>
  <c r="N3190" i="1"/>
  <c r="N3765" i="1"/>
  <c r="N4157" i="1"/>
  <c r="N3805" i="1"/>
  <c r="N4165" i="1"/>
  <c r="N4208" i="1"/>
  <c r="N2790" i="1"/>
  <c r="N3198" i="1"/>
  <c r="N3248" i="1"/>
  <c r="L3763" i="1"/>
  <c r="L2788" i="1"/>
  <c r="L3238" i="1"/>
  <c r="L4155" i="1"/>
  <c r="L4206" i="1"/>
  <c r="L3246" i="1"/>
  <c r="L823" i="1"/>
  <c r="L3803" i="1"/>
  <c r="L3188" i="1"/>
  <c r="L4163" i="1"/>
  <c r="L3196" i="1"/>
  <c r="AA3763" i="1"/>
  <c r="AA823" i="1"/>
  <c r="AA3196" i="1"/>
  <c r="AA4155" i="1"/>
  <c r="AA3188" i="1"/>
  <c r="AA3238" i="1"/>
  <c r="AA4206" i="1"/>
  <c r="AA4163" i="1"/>
  <c r="AA2788" i="1"/>
  <c r="AA3803" i="1"/>
  <c r="AA3246" i="1"/>
  <c r="K4153" i="1"/>
  <c r="K3194" i="1"/>
  <c r="K4161" i="1"/>
  <c r="K3244" i="1"/>
  <c r="K821" i="1"/>
  <c r="K2786" i="1"/>
  <c r="K3186" i="1"/>
  <c r="K4204" i="1"/>
  <c r="K3801" i="1"/>
  <c r="K3761" i="1"/>
  <c r="K3236" i="1"/>
  <c r="U3188" i="1"/>
  <c r="U3246" i="1"/>
  <c r="U2788" i="1"/>
  <c r="U4155" i="1"/>
  <c r="U4206" i="1"/>
  <c r="U3763" i="1"/>
  <c r="U3196" i="1"/>
  <c r="U4163" i="1"/>
  <c r="U3803" i="1"/>
  <c r="S3762" i="1"/>
  <c r="S3195" i="1"/>
  <c r="S4205" i="1"/>
  <c r="S3802" i="1"/>
  <c r="S3187" i="1"/>
  <c r="S4154" i="1"/>
  <c r="S4162" i="1"/>
  <c r="S3245" i="1"/>
  <c r="S2787" i="1"/>
  <c r="Q822" i="1"/>
  <c r="S2789" i="1"/>
  <c r="S3804" i="1"/>
  <c r="S3197" i="1"/>
  <c r="S4164" i="1"/>
  <c r="S3189" i="1"/>
  <c r="S4207" i="1"/>
  <c r="S3764" i="1"/>
  <c r="S3247" i="1"/>
  <c r="S3239" i="1"/>
  <c r="S4156" i="1"/>
  <c r="P3189" i="1"/>
  <c r="P3764" i="1"/>
  <c r="P4156" i="1"/>
  <c r="P3197" i="1"/>
  <c r="P824" i="1"/>
  <c r="P4164" i="1"/>
  <c r="P3804" i="1"/>
  <c r="P3247" i="1"/>
  <c r="P4207" i="1"/>
  <c r="P2789" i="1"/>
  <c r="P3239" i="1"/>
  <c r="Y2788" i="1"/>
  <c r="Y3196" i="1"/>
  <c r="Y3246" i="1"/>
  <c r="Y3803" i="1"/>
  <c r="Y3238" i="1"/>
  <c r="Y3763" i="1"/>
  <c r="Y823" i="1"/>
  <c r="Y4163" i="1"/>
  <c r="Y4206" i="1"/>
  <c r="Y3188" i="1"/>
  <c r="Y4155" i="1"/>
  <c r="U3800" i="1"/>
  <c r="U4152" i="1"/>
  <c r="U3193" i="1"/>
  <c r="U3760" i="1"/>
  <c r="U3185" i="1"/>
  <c r="U3243" i="1"/>
  <c r="U4203" i="1"/>
  <c r="U2785" i="1"/>
  <c r="U4160" i="1"/>
  <c r="Q820" i="1"/>
  <c r="N3245" i="1"/>
  <c r="N3762" i="1"/>
  <c r="N4205" i="1"/>
  <c r="N3187" i="1"/>
  <c r="N4162" i="1"/>
  <c r="N4154" i="1"/>
  <c r="N3195" i="1"/>
  <c r="N3802" i="1"/>
  <c r="N2787" i="1"/>
  <c r="Y3197" i="1"/>
  <c r="Y3189" i="1"/>
  <c r="Y4207" i="1"/>
  <c r="Y3764" i="1"/>
  <c r="Y824" i="1"/>
  <c r="Y4164" i="1"/>
  <c r="Y3239" i="1"/>
  <c r="Y4156" i="1"/>
  <c r="Y2789" i="1"/>
  <c r="Y3247" i="1"/>
  <c r="Y3804" i="1"/>
  <c r="AC3802" i="1"/>
  <c r="AC3195" i="1"/>
  <c r="AC3762" i="1"/>
  <c r="AC4154" i="1"/>
  <c r="AC4162" i="1"/>
  <c r="AC3245" i="1"/>
  <c r="AC4205" i="1"/>
  <c r="AC3187" i="1"/>
  <c r="AC2787" i="1"/>
  <c r="L2786" i="1"/>
  <c r="L4153" i="1"/>
  <c r="L3244" i="1"/>
  <c r="L3194" i="1"/>
  <c r="L4161" i="1"/>
  <c r="L3186" i="1"/>
  <c r="L4204" i="1"/>
  <c r="L3761" i="1"/>
  <c r="L3801" i="1"/>
  <c r="T3194" i="1"/>
  <c r="T3236" i="1"/>
  <c r="T4161" i="1"/>
  <c r="T3244" i="1"/>
  <c r="T3186" i="1"/>
  <c r="T821" i="1"/>
  <c r="T3801" i="1"/>
  <c r="T2786" i="1"/>
  <c r="T4153" i="1"/>
  <c r="T4204" i="1"/>
  <c r="T3761" i="1"/>
  <c r="AC4163" i="1"/>
  <c r="AC2788" i="1"/>
  <c r="AC3246" i="1"/>
  <c r="AC3803" i="1"/>
  <c r="AC4206" i="1"/>
  <c r="AC3238" i="1"/>
  <c r="AC3188" i="1"/>
  <c r="AC3763" i="1"/>
  <c r="AC3196" i="1"/>
  <c r="AC4155" i="1"/>
  <c r="X4160" i="1"/>
  <c r="X4203" i="1"/>
  <c r="X3243" i="1"/>
  <c r="X3800" i="1"/>
  <c r="X4152" i="1"/>
  <c r="X820" i="1"/>
  <c r="X3760" i="1"/>
  <c r="X2785" i="1"/>
  <c r="X3193" i="1"/>
  <c r="X3185" i="1"/>
  <c r="Y3195" i="1"/>
  <c r="Y3762" i="1"/>
  <c r="Y3187" i="1"/>
  <c r="Y3802" i="1"/>
  <c r="Y3237" i="1"/>
  <c r="Y4205" i="1"/>
  <c r="Y4162" i="1"/>
  <c r="Y2787" i="1"/>
  <c r="Y4154" i="1"/>
  <c r="Y3245" i="1"/>
  <c r="AA3244" i="1"/>
  <c r="AA4161" i="1"/>
  <c r="AA2786" i="1"/>
  <c r="AA3194" i="1"/>
  <c r="AA3801" i="1"/>
  <c r="AA3186" i="1"/>
  <c r="AA3761" i="1"/>
  <c r="AA4153" i="1"/>
  <c r="AA4204" i="1"/>
  <c r="O3248" i="1"/>
  <c r="O4208" i="1"/>
  <c r="O3198" i="1"/>
  <c r="O825" i="1"/>
  <c r="O4157" i="1"/>
  <c r="O2790" i="1"/>
  <c r="O3190" i="1"/>
  <c r="O3805" i="1"/>
  <c r="O4165" i="1"/>
  <c r="O3240" i="1"/>
  <c r="O3765" i="1"/>
  <c r="V2787" i="1"/>
  <c r="V3245" i="1"/>
  <c r="V822" i="1"/>
  <c r="V3237" i="1"/>
  <c r="V4162" i="1"/>
  <c r="V4154" i="1"/>
  <c r="V4205" i="1"/>
  <c r="V3762" i="1"/>
  <c r="V3802" i="1"/>
  <c r="V3195" i="1"/>
  <c r="V3187" i="1"/>
  <c r="U4153" i="1"/>
  <c r="U4161" i="1"/>
  <c r="U3194" i="1"/>
  <c r="U3244" i="1"/>
  <c r="U4204" i="1"/>
  <c r="U3761" i="1"/>
  <c r="U3801" i="1"/>
  <c r="U3186" i="1"/>
  <c r="U2786" i="1"/>
  <c r="J3186" i="1"/>
  <c r="J4204" i="1"/>
  <c r="J2786" i="1"/>
  <c r="J3801" i="1"/>
  <c r="J3244" i="1"/>
  <c r="J4153" i="1"/>
  <c r="J4161" i="1"/>
  <c r="J3761" i="1"/>
  <c r="J3194" i="1"/>
  <c r="V2789" i="1"/>
  <c r="V4207" i="1"/>
  <c r="V4156" i="1"/>
  <c r="V3804" i="1"/>
  <c r="V4164" i="1"/>
  <c r="V3764" i="1"/>
  <c r="V3189" i="1"/>
  <c r="V3197" i="1"/>
  <c r="V3247" i="1"/>
  <c r="J3243" i="1"/>
  <c r="J4160" i="1"/>
  <c r="J3185" i="1"/>
  <c r="J3193" i="1"/>
  <c r="J2785" i="1"/>
  <c r="J4152" i="1"/>
  <c r="J820" i="1"/>
  <c r="J3760" i="1"/>
  <c r="J3235" i="1"/>
  <c r="J4203" i="1"/>
  <c r="J3800" i="1"/>
  <c r="V4160" i="1"/>
  <c r="V3760" i="1"/>
  <c r="V3185" i="1"/>
  <c r="V3800" i="1"/>
  <c r="V2785" i="1"/>
  <c r="V3193" i="1"/>
  <c r="V3243" i="1"/>
  <c r="V4152" i="1"/>
  <c r="V4203" i="1"/>
  <c r="S4165" i="1"/>
  <c r="S4157" i="1"/>
  <c r="S3765" i="1"/>
  <c r="S4208" i="1"/>
  <c r="S3805" i="1"/>
  <c r="S3198" i="1"/>
  <c r="S2790" i="1"/>
  <c r="S3190" i="1"/>
  <c r="S3248" i="1"/>
  <c r="S3235" i="1"/>
  <c r="S2785" i="1"/>
  <c r="S4152" i="1"/>
  <c r="S3243" i="1"/>
  <c r="S3185" i="1"/>
  <c r="S3193" i="1"/>
  <c r="S4203" i="1"/>
  <c r="S820" i="1"/>
  <c r="S4160" i="1"/>
  <c r="S3760" i="1"/>
  <c r="S3800" i="1"/>
  <c r="Y3800" i="1"/>
  <c r="Y3193" i="1"/>
  <c r="Y3243" i="1"/>
  <c r="Y4160" i="1"/>
  <c r="Y4152" i="1"/>
  <c r="Y4203" i="1"/>
  <c r="Y3760" i="1"/>
  <c r="Y2785" i="1"/>
  <c r="Y3185" i="1"/>
  <c r="Y3194" i="1"/>
  <c r="Y4161" i="1"/>
  <c r="Y3761" i="1"/>
  <c r="Y3801" i="1"/>
  <c r="Y2786" i="1"/>
  <c r="Y4204" i="1"/>
  <c r="Y4153" i="1"/>
  <c r="Y3244" i="1"/>
  <c r="Y3186" i="1"/>
  <c r="AA3239" i="1"/>
  <c r="AA4164" i="1"/>
  <c r="AA3764" i="1"/>
  <c r="AA3804" i="1"/>
  <c r="AA2789" i="1"/>
  <c r="AA4156" i="1"/>
  <c r="AA3189" i="1"/>
  <c r="AA3197" i="1"/>
  <c r="AA4207" i="1"/>
  <c r="AA824" i="1"/>
  <c r="AA3247" i="1"/>
  <c r="T3760" i="1"/>
  <c r="T3193" i="1"/>
  <c r="T3185" i="1"/>
  <c r="T4152" i="1"/>
  <c r="T3800" i="1"/>
  <c r="T2785" i="1"/>
  <c r="T4160" i="1"/>
  <c r="T3243" i="1"/>
  <c r="T4203" i="1"/>
  <c r="J3197" i="1"/>
  <c r="J4164" i="1"/>
  <c r="J4156" i="1"/>
  <c r="J3247" i="1"/>
  <c r="J3804" i="1"/>
  <c r="J3189" i="1"/>
  <c r="J2789" i="1"/>
  <c r="J3239" i="1"/>
  <c r="J3764" i="1"/>
  <c r="J4207" i="1"/>
  <c r="K3804" i="1"/>
  <c r="K4164" i="1"/>
  <c r="K824" i="1"/>
  <c r="K2789" i="1"/>
  <c r="K3247" i="1"/>
  <c r="K3189" i="1"/>
  <c r="K4156" i="1"/>
  <c r="K3197" i="1"/>
  <c r="K3764" i="1"/>
  <c r="K4207" i="1"/>
  <c r="K3239" i="1"/>
  <c r="T3764" i="1"/>
  <c r="T3197" i="1"/>
  <c r="T4207" i="1"/>
  <c r="T4164" i="1"/>
  <c r="T2789" i="1"/>
  <c r="T4156" i="1"/>
  <c r="T3189" i="1"/>
  <c r="T3804" i="1"/>
  <c r="T3247" i="1"/>
  <c r="AC4207" i="1"/>
  <c r="AC4156" i="1"/>
  <c r="AC2789" i="1"/>
  <c r="AC3804" i="1"/>
  <c r="AC3189" i="1"/>
  <c r="AC3247" i="1"/>
  <c r="AC824" i="1"/>
  <c r="AC4164" i="1"/>
  <c r="AC3197" i="1"/>
  <c r="AC3764" i="1"/>
  <c r="AB2786" i="1"/>
  <c r="AB3186" i="1"/>
  <c r="AB3194" i="1"/>
  <c r="AB3244" i="1"/>
  <c r="AB3761" i="1"/>
  <c r="AB3236" i="1"/>
  <c r="AB4153" i="1"/>
  <c r="AB4204" i="1"/>
  <c r="AB4161" i="1"/>
  <c r="AB3801" i="1"/>
  <c r="AA2790" i="1"/>
  <c r="AA3765" i="1"/>
  <c r="AA3190" i="1"/>
  <c r="AA3240" i="1"/>
  <c r="AA825" i="1"/>
  <c r="AA4208" i="1"/>
  <c r="AA4157" i="1"/>
  <c r="AA4165" i="1"/>
  <c r="AA3198" i="1"/>
  <c r="AA3805" i="1"/>
  <c r="AA3248" i="1"/>
  <c r="U3187" i="1"/>
  <c r="U3195" i="1"/>
  <c r="U3245" i="1"/>
  <c r="U4154" i="1"/>
  <c r="U2787" i="1"/>
  <c r="U3802" i="1"/>
  <c r="U3762" i="1"/>
  <c r="U4162" i="1"/>
  <c r="U4205" i="1"/>
  <c r="AB3762" i="1"/>
  <c r="AB4154" i="1"/>
  <c r="AB3802" i="1"/>
  <c r="AB4162" i="1"/>
  <c r="AB3187" i="1"/>
  <c r="AB2787" i="1"/>
  <c r="AB4205" i="1"/>
  <c r="AB3245" i="1"/>
  <c r="AB3195" i="1"/>
  <c r="K3802" i="1"/>
  <c r="K4162" i="1"/>
  <c r="K2787" i="1"/>
  <c r="K4205" i="1"/>
  <c r="K4154" i="1"/>
  <c r="K822" i="1"/>
  <c r="K3762" i="1"/>
  <c r="K3195" i="1"/>
  <c r="K3245" i="1"/>
  <c r="K3237" i="1"/>
  <c r="K3187" i="1"/>
  <c r="P3195" i="1"/>
  <c r="P3762" i="1"/>
  <c r="P4162" i="1"/>
  <c r="P3802" i="1"/>
  <c r="P2787" i="1"/>
  <c r="P4205" i="1"/>
  <c r="P4154" i="1"/>
  <c r="P3187" i="1"/>
  <c r="P3245" i="1"/>
  <c r="N4204" i="1"/>
  <c r="N3186" i="1"/>
  <c r="N2786" i="1"/>
  <c r="N3194" i="1"/>
  <c r="N821" i="1"/>
  <c r="N3761" i="1"/>
  <c r="N4153" i="1"/>
  <c r="N3801" i="1"/>
  <c r="N4161" i="1"/>
  <c r="N3244" i="1"/>
  <c r="N3236" i="1"/>
  <c r="AB3196" i="1"/>
  <c r="AB4163" i="1"/>
  <c r="AB4155" i="1"/>
  <c r="AB3188" i="1"/>
  <c r="AB3246" i="1"/>
  <c r="AB3763" i="1"/>
  <c r="AB3803" i="1"/>
  <c r="AB2788" i="1"/>
  <c r="AB4206" i="1"/>
  <c r="Q824" i="1" l="1"/>
  <c r="S822" i="1"/>
  <c r="T825" i="1"/>
  <c r="L4198" i="1"/>
  <c r="P3343" i="1"/>
  <c r="P4199" i="1"/>
  <c r="T3240" i="1"/>
  <c r="Q825" i="1"/>
  <c r="Y820" i="1"/>
  <c r="O3237" i="1"/>
  <c r="O822" i="1"/>
  <c r="J823" i="1"/>
  <c r="AA3235" i="1"/>
  <c r="AB824" i="1"/>
  <c r="AB3239" i="1"/>
  <c r="U3237" i="1"/>
  <c r="U822" i="1"/>
  <c r="T824" i="1"/>
  <c r="T820" i="1"/>
  <c r="Y3235" i="1"/>
  <c r="V820" i="1"/>
  <c r="U3236" i="1"/>
  <c r="U821" i="1"/>
  <c r="X3235" i="1"/>
  <c r="U3238" i="1"/>
  <c r="U823" i="1"/>
  <c r="AC3237" i="1"/>
  <c r="AC822" i="1"/>
  <c r="N825" i="1"/>
  <c r="N3237" i="1"/>
  <c r="AB823" i="1"/>
  <c r="AB3238" i="1"/>
  <c r="T3239" i="1"/>
  <c r="T3235" i="1"/>
  <c r="V3235" i="1"/>
  <c r="N822" i="1"/>
  <c r="S3237" i="1"/>
  <c r="N3240" i="1"/>
  <c r="J3238" i="1"/>
  <c r="Y3341" i="1"/>
  <c r="U3341" i="1"/>
  <c r="T3344" i="1"/>
  <c r="K3235" i="1"/>
  <c r="M3235" i="1" s="1"/>
  <c r="K820" i="1"/>
  <c r="U4196" i="1"/>
  <c r="L3339" i="1"/>
  <c r="K3341" i="1"/>
  <c r="L3342" i="1"/>
  <c r="K3340" i="1"/>
  <c r="P820" i="1"/>
  <c r="P3235" i="1"/>
  <c r="O820" i="1"/>
  <c r="AA820" i="1"/>
  <c r="N1902" i="1"/>
  <c r="O3239" i="1"/>
  <c r="T3340" i="1"/>
  <c r="J3341" i="1"/>
  <c r="Q3239" i="1"/>
  <c r="AB390" i="1"/>
  <c r="K1898" i="1"/>
  <c r="M1898" i="1" s="1"/>
  <c r="Q4199" i="1"/>
  <c r="AB1902" i="1"/>
  <c r="Q3240" i="1"/>
  <c r="K4196" i="1"/>
  <c r="S3343" i="1"/>
  <c r="V4197" i="1"/>
  <c r="Y4198" i="1"/>
  <c r="AA3343" i="1"/>
  <c r="Y3343" i="1"/>
  <c r="Y3342" i="1"/>
  <c r="AA4199" i="1"/>
  <c r="T4200" i="1"/>
  <c r="AC3239" i="1"/>
  <c r="J821" i="1"/>
  <c r="Y822" i="1"/>
  <c r="AC823" i="1"/>
  <c r="T3342" i="1"/>
  <c r="V3340" i="1"/>
  <c r="V379" i="1"/>
  <c r="V3342" i="1"/>
  <c r="V4198" i="1"/>
  <c r="U3344" i="1"/>
  <c r="AB378" i="1"/>
  <c r="AB820" i="1"/>
  <c r="AC3344" i="1"/>
  <c r="X1893" i="1"/>
  <c r="Z1893" i="1" s="1"/>
  <c r="U820" i="1"/>
  <c r="AA3340" i="1"/>
  <c r="AA1891" i="1"/>
  <c r="AA821" i="1"/>
  <c r="J3236" i="1"/>
  <c r="P825" i="1"/>
  <c r="AC820" i="1"/>
  <c r="AC1893" i="1"/>
  <c r="T3238" i="1"/>
  <c r="S823" i="1"/>
  <c r="AA3236" i="1"/>
  <c r="U3235" i="1"/>
  <c r="V823" i="1"/>
  <c r="Y380" i="1"/>
  <c r="Y1900" i="1"/>
  <c r="Y1892" i="1"/>
  <c r="V4200" i="1"/>
  <c r="AC389" i="1"/>
  <c r="U386" i="1"/>
  <c r="W386" i="1" s="1"/>
  <c r="Y388" i="1"/>
  <c r="Y4197" i="1"/>
  <c r="AB4195" i="1"/>
  <c r="S3342" i="1"/>
  <c r="AC3342" i="1"/>
  <c r="X3340" i="1"/>
  <c r="O3341" i="1"/>
  <c r="O4197" i="1"/>
  <c r="J3342" i="1"/>
  <c r="J4198" i="1"/>
  <c r="P3339" i="1"/>
  <c r="P4195" i="1"/>
  <c r="O3339" i="1"/>
  <c r="O4195" i="1"/>
  <c r="AA3339" i="1"/>
  <c r="AA4195" i="1"/>
  <c r="AB4199" i="1"/>
  <c r="K4195" i="1"/>
  <c r="AB3342" i="1"/>
  <c r="Q3343" i="1"/>
  <c r="U4197" i="1"/>
  <c r="T3343" i="1"/>
  <c r="T4199" i="1"/>
  <c r="T4195" i="1"/>
  <c r="Y3339" i="1"/>
  <c r="Y4195" i="1"/>
  <c r="V4195" i="1"/>
  <c r="U3340" i="1"/>
  <c r="X3339" i="1"/>
  <c r="U3342" i="1"/>
  <c r="S4197" i="1"/>
  <c r="S3341" i="1"/>
  <c r="L3340" i="1"/>
  <c r="L4196" i="1"/>
  <c r="N3344" i="1"/>
  <c r="N4200" i="1"/>
  <c r="N3341" i="1"/>
  <c r="N4197" i="1"/>
  <c r="AB4198" i="1"/>
  <c r="U4198" i="1"/>
  <c r="Q4200" i="1"/>
  <c r="V3339" i="1"/>
  <c r="K3238" i="1"/>
  <c r="U378" i="1"/>
  <c r="S1893" i="1"/>
  <c r="AC1895" i="1"/>
  <c r="AA387" i="1"/>
  <c r="X388" i="1"/>
  <c r="O389" i="1"/>
  <c r="U1898" i="1"/>
  <c r="W1898" i="1" s="1"/>
  <c r="AA4196" i="1"/>
  <c r="AC4198" i="1"/>
  <c r="K4198" i="1"/>
  <c r="X3341" i="1"/>
  <c r="O3342" i="1"/>
  <c r="U1890" i="1"/>
  <c r="W1890" i="1" s="1"/>
  <c r="X1892" i="1"/>
  <c r="AA1899" i="1"/>
  <c r="S389" i="1"/>
  <c r="X387" i="1"/>
  <c r="U4195" i="1"/>
  <c r="P4200" i="1"/>
  <c r="O4198" i="1"/>
  <c r="U3339" i="1"/>
  <c r="X3343" i="1"/>
  <c r="X823" i="1"/>
  <c r="AA379" i="1"/>
  <c r="AC381" i="1"/>
  <c r="Q1891" i="1"/>
  <c r="AC1898" i="1"/>
  <c r="X1902" i="1"/>
  <c r="Z1902" i="1" s="1"/>
  <c r="AC1901" i="1"/>
  <c r="AC4199" i="1"/>
  <c r="AC3340" i="1"/>
  <c r="K3339" i="1"/>
  <c r="X1890" i="1"/>
  <c r="Z1890" i="1" s="1"/>
  <c r="T1891" i="1"/>
  <c r="AC1892" i="1"/>
  <c r="T1899" i="1"/>
  <c r="AC1900" i="1"/>
  <c r="J388" i="1"/>
  <c r="M388" i="1" s="1"/>
  <c r="T4196" i="1"/>
  <c r="AC3341" i="1"/>
  <c r="U381" i="1"/>
  <c r="J380" i="1"/>
  <c r="T387" i="1"/>
  <c r="U1901" i="1"/>
  <c r="J1900" i="1"/>
  <c r="M1900" i="1" s="1"/>
  <c r="X4195" i="1"/>
  <c r="AC4197" i="1"/>
  <c r="X378" i="1"/>
  <c r="T379" i="1"/>
  <c r="AC380" i="1"/>
  <c r="U1893" i="1"/>
  <c r="J1892" i="1"/>
  <c r="M1892" i="1" s="1"/>
  <c r="O1891" i="1"/>
  <c r="X1898" i="1"/>
  <c r="Z1898" i="1" s="1"/>
  <c r="AC388" i="1"/>
  <c r="U389" i="1"/>
  <c r="S824" i="1"/>
  <c r="T823" i="1"/>
  <c r="V821" i="1"/>
  <c r="V3236" i="1"/>
  <c r="V3238" i="1"/>
  <c r="S3238" i="1"/>
  <c r="Q821" i="1"/>
  <c r="K823" i="1"/>
  <c r="AC1894" i="1"/>
  <c r="J1891" i="1"/>
  <c r="M1891" i="1" s="1"/>
  <c r="T1893" i="1"/>
  <c r="P1895" i="1"/>
  <c r="R1895" i="1" s="1"/>
  <c r="S381" i="1"/>
  <c r="X380" i="1"/>
  <c r="Q379" i="1"/>
  <c r="AB1890" i="1"/>
  <c r="AC383" i="1"/>
  <c r="X381" i="1"/>
  <c r="T1901" i="1"/>
  <c r="V1899" i="1"/>
  <c r="V389" i="1"/>
  <c r="U391" i="1"/>
  <c r="X1899" i="1"/>
  <c r="AB386" i="1"/>
  <c r="AC1903" i="1"/>
  <c r="K1901" i="1"/>
  <c r="M1901" i="1" s="1"/>
  <c r="X1901" i="1"/>
  <c r="Z1901" i="1" s="1"/>
  <c r="S390" i="1"/>
  <c r="J4196" i="1"/>
  <c r="T4198" i="1"/>
  <c r="V4196" i="1"/>
  <c r="Q4196" i="1"/>
  <c r="X4196" i="1"/>
  <c r="X4199" i="1"/>
  <c r="Z4199" i="1" s="1"/>
  <c r="X4198" i="1"/>
  <c r="AC3343" i="1"/>
  <c r="J3340" i="1"/>
  <c r="P3344" i="1"/>
  <c r="AC3339" i="1"/>
  <c r="AB3343" i="1"/>
  <c r="X3342" i="1"/>
  <c r="X3236" i="1"/>
  <c r="O823" i="1"/>
  <c r="AC825" i="1"/>
  <c r="X3239" i="1"/>
  <c r="Z3239" i="1" s="1"/>
  <c r="S382" i="1"/>
  <c r="V1891" i="1"/>
  <c r="V381" i="1"/>
  <c r="U383" i="1"/>
  <c r="AC378" i="1"/>
  <c r="X379" i="1"/>
  <c r="O381" i="1"/>
  <c r="K381" i="1"/>
  <c r="X382" i="1"/>
  <c r="AC1902" i="1"/>
  <c r="J1899" i="1"/>
  <c r="M1899" i="1" s="1"/>
  <c r="T389" i="1"/>
  <c r="V387" i="1"/>
  <c r="P1903" i="1"/>
  <c r="R1903" i="1" s="1"/>
  <c r="S1901" i="1"/>
  <c r="X1900" i="1"/>
  <c r="AC386" i="1"/>
  <c r="Q1899" i="1"/>
  <c r="AC391" i="1"/>
  <c r="X390" i="1"/>
  <c r="Z390" i="1" s="1"/>
  <c r="S4198" i="1"/>
  <c r="U4200" i="1"/>
  <c r="AC4200" i="1"/>
  <c r="Q3340" i="1"/>
  <c r="AB3339" i="1"/>
  <c r="K3342" i="1"/>
  <c r="P3240" i="1"/>
  <c r="U3240" i="1"/>
  <c r="U825" i="1"/>
  <c r="X822" i="1"/>
  <c r="X3237" i="1"/>
  <c r="Z3237" i="1" s="1"/>
  <c r="AC3235" i="1"/>
  <c r="X821" i="1"/>
  <c r="AB3235" i="1"/>
  <c r="O3238" i="1"/>
  <c r="AC3240" i="1"/>
  <c r="X824" i="1"/>
  <c r="X3238" i="1"/>
  <c r="Z3238" i="1" s="1"/>
  <c r="AC382" i="1"/>
  <c r="J379" i="1"/>
  <c r="T381" i="1"/>
  <c r="P383" i="1"/>
  <c r="V1893" i="1"/>
  <c r="U1895" i="1"/>
  <c r="AC1890" i="1"/>
  <c r="X1891" i="1"/>
  <c r="O1893" i="1"/>
  <c r="K1893" i="1"/>
  <c r="M1893" i="1" s="1"/>
  <c r="X1894" i="1"/>
  <c r="Z1894" i="1" s="1"/>
  <c r="AC390" i="1"/>
  <c r="J387" i="1"/>
  <c r="M387" i="1" s="1"/>
  <c r="P391" i="1"/>
  <c r="R391" i="1" s="1"/>
  <c r="V1901" i="1"/>
  <c r="U1903" i="1"/>
  <c r="Q387" i="1"/>
  <c r="AB1898" i="1"/>
  <c r="O1901" i="1"/>
  <c r="K389" i="1"/>
  <c r="M389" i="1" s="1"/>
  <c r="X389" i="1"/>
  <c r="Z389" i="1" s="1"/>
  <c r="Q3236" i="1"/>
  <c r="R3236" i="1" s="1"/>
  <c r="S4199" i="1"/>
  <c r="X4197" i="1"/>
  <c r="AC4195" i="1"/>
  <c r="N3340" i="1"/>
  <c r="Q3344" i="1"/>
  <c r="T3339" i="1"/>
  <c r="AA3341" i="1"/>
  <c r="U3343" i="1"/>
  <c r="P3340" i="1"/>
  <c r="AA4200" i="1"/>
  <c r="S4195" i="1"/>
  <c r="L4195" i="1"/>
  <c r="K3343" i="1"/>
  <c r="V3341" i="1"/>
  <c r="T3341" i="1"/>
  <c r="K4197" i="1"/>
  <c r="M4197" i="1" s="1"/>
  <c r="J4195" i="1"/>
  <c r="AA3344" i="1"/>
  <c r="S3339" i="1"/>
  <c r="J3339" i="1"/>
  <c r="V3344" i="1"/>
  <c r="N4196" i="1"/>
  <c r="K4199" i="1"/>
  <c r="T4197" i="1"/>
  <c r="U4199" i="1"/>
  <c r="P4196" i="1"/>
  <c r="AC4196" i="1"/>
  <c r="AA4197" i="1"/>
  <c r="J383" i="1"/>
  <c r="J1903" i="1"/>
  <c r="J1895" i="1"/>
  <c r="J825" i="1"/>
  <c r="J391" i="1"/>
  <c r="L4199" i="1"/>
  <c r="L390" i="1"/>
  <c r="L382" i="1"/>
  <c r="L3239" i="1"/>
  <c r="M3239" i="1" s="1"/>
  <c r="L1902" i="1"/>
  <c r="L824" i="1"/>
  <c r="L1894" i="1"/>
  <c r="L1903" i="1"/>
  <c r="L383" i="1"/>
  <c r="L391" i="1"/>
  <c r="L825" i="1"/>
  <c r="L3240" i="1"/>
  <c r="P4198" i="1"/>
  <c r="P1901" i="1"/>
  <c r="P389" i="1"/>
  <c r="P381" i="1"/>
  <c r="P823" i="1"/>
  <c r="P3238" i="1"/>
  <c r="P1893" i="1"/>
  <c r="AB3341" i="1"/>
  <c r="AB1900" i="1"/>
  <c r="AB1892" i="1"/>
  <c r="AB380" i="1"/>
  <c r="J1902" i="1"/>
  <c r="J4199" i="1"/>
  <c r="J382" i="1"/>
  <c r="J1894" i="1"/>
  <c r="N3239" i="1"/>
  <c r="AB388" i="1"/>
  <c r="O379" i="1"/>
  <c r="O821" i="1"/>
  <c r="O1899" i="1"/>
  <c r="O387" i="1"/>
  <c r="AB822" i="1"/>
  <c r="AB3237" i="1"/>
  <c r="AB821" i="1"/>
  <c r="J824" i="1"/>
  <c r="N4199" i="1"/>
  <c r="N390" i="1"/>
  <c r="N382" i="1"/>
  <c r="N1894" i="1"/>
  <c r="K391" i="1"/>
  <c r="K383" i="1"/>
  <c r="K3240" i="1"/>
  <c r="K1903" i="1"/>
  <c r="K1895" i="1"/>
  <c r="K825" i="1"/>
  <c r="O4199" i="1"/>
  <c r="O1902" i="1"/>
  <c r="O390" i="1"/>
  <c r="O382" i="1"/>
  <c r="O1894" i="1"/>
  <c r="O824" i="1"/>
  <c r="AB383" i="1"/>
  <c r="AB391" i="1"/>
  <c r="AB1895" i="1"/>
  <c r="AB3240" i="1"/>
  <c r="AB1903" i="1"/>
  <c r="AB825" i="1"/>
  <c r="N4198" i="1"/>
  <c r="N1901" i="1"/>
  <c r="N3238" i="1"/>
  <c r="N381" i="1"/>
  <c r="N823" i="1"/>
  <c r="N389" i="1"/>
  <c r="N1893" i="1"/>
  <c r="Y391" i="1"/>
  <c r="Y1903" i="1"/>
  <c r="Y1895" i="1"/>
  <c r="Y383" i="1"/>
  <c r="Y3240" i="1"/>
  <c r="Y825" i="1"/>
  <c r="AB387" i="1"/>
  <c r="AB3340" i="1"/>
  <c r="AB1899" i="1"/>
  <c r="AB379" i="1"/>
  <c r="AB1891" i="1"/>
  <c r="AB4196" i="1"/>
  <c r="L1895" i="1"/>
  <c r="J390" i="1"/>
  <c r="O3340" i="1"/>
  <c r="AB3344" i="1"/>
  <c r="J4200" i="1"/>
  <c r="O4196" i="1"/>
  <c r="K4200" i="1"/>
  <c r="L4200" i="1"/>
  <c r="AB4200" i="1"/>
  <c r="Y3344" i="1"/>
  <c r="Y4200" i="1"/>
  <c r="J3343" i="1"/>
  <c r="J3344" i="1"/>
  <c r="N3343" i="1"/>
  <c r="L3343" i="1"/>
  <c r="K3344" i="1"/>
  <c r="L3344" i="1"/>
  <c r="O3343" i="1"/>
  <c r="N3342" i="1"/>
  <c r="P3342" i="1"/>
  <c r="AB4197" i="1"/>
  <c r="L3338" i="1"/>
  <c r="I3344" i="1"/>
  <c r="O3338" i="1"/>
  <c r="J3338" i="1"/>
  <c r="T3345" i="1"/>
  <c r="Q3345" i="1"/>
  <c r="N3338" i="1"/>
  <c r="I3339" i="1"/>
  <c r="O3345" i="1"/>
  <c r="U3338" i="1"/>
  <c r="K3338" i="1"/>
  <c r="I3340" i="1"/>
  <c r="Y3338" i="1"/>
  <c r="I3341" i="1"/>
  <c r="AB3338" i="1"/>
  <c r="U3345" i="1"/>
  <c r="V3338" i="1"/>
  <c r="P3338" i="1"/>
  <c r="I3342" i="1"/>
  <c r="X3338" i="1"/>
  <c r="L3345" i="1"/>
  <c r="AB3345" i="1"/>
  <c r="AA3338" i="1"/>
  <c r="I3343" i="1"/>
  <c r="V3345" i="1"/>
  <c r="I3338" i="1"/>
  <c r="T3338" i="1"/>
  <c r="Q3338" i="1"/>
  <c r="X3345" i="1"/>
  <c r="S3338" i="1"/>
  <c r="L4201" i="1"/>
  <c r="O4201" i="1"/>
  <c r="AB4194" i="1"/>
  <c r="AB4201" i="1"/>
  <c r="U4194" i="1"/>
  <c r="I4200" i="1"/>
  <c r="U4201" i="1"/>
  <c r="L4194" i="1"/>
  <c r="O4194" i="1"/>
  <c r="I4197" i="1"/>
  <c r="K4194" i="1"/>
  <c r="J4194" i="1"/>
  <c r="T4194" i="1"/>
  <c r="X4201" i="1"/>
  <c r="I4199" i="1"/>
  <c r="P4194" i="1"/>
  <c r="T4201" i="1"/>
  <c r="I4198" i="1"/>
  <c r="I4195" i="1"/>
  <c r="AA4194" i="1"/>
  <c r="V4194" i="1"/>
  <c r="I4194" i="1"/>
  <c r="Y4194" i="1"/>
  <c r="Q4194" i="1"/>
  <c r="I4196" i="1"/>
  <c r="Q4201" i="1"/>
  <c r="N4194" i="1"/>
  <c r="X4194" i="1"/>
  <c r="S4194" i="1"/>
  <c r="R3194" i="1"/>
  <c r="M4203" i="1"/>
  <c r="Q3759" i="1"/>
  <c r="Q3799" i="1"/>
  <c r="Q3234" i="1"/>
  <c r="Q4202" i="1"/>
  <c r="Q3242" i="1"/>
  <c r="Q4151" i="1"/>
  <c r="Q4159" i="1"/>
  <c r="Q3184" i="1"/>
  <c r="Q3192" i="1"/>
  <c r="Q2784" i="1"/>
  <c r="Q4166" i="1"/>
  <c r="Q3766" i="1"/>
  <c r="Q3199" i="1"/>
  <c r="Q4209" i="1"/>
  <c r="Q3241" i="1"/>
  <c r="Q2791" i="1"/>
  <c r="Q4158" i="1"/>
  <c r="Q3249" i="1"/>
  <c r="Q3806" i="1"/>
  <c r="Q3191" i="1"/>
  <c r="W3190" i="1"/>
  <c r="M3193" i="1"/>
  <c r="M386" i="1"/>
  <c r="Z386" i="1"/>
  <c r="L385" i="1"/>
  <c r="L1897" i="1"/>
  <c r="I391" i="1"/>
  <c r="I1903" i="1"/>
  <c r="I1900" i="1"/>
  <c r="I388" i="1"/>
  <c r="AB1904" i="1"/>
  <c r="AB392" i="1"/>
  <c r="U392" i="1"/>
  <c r="U1904" i="1"/>
  <c r="V385" i="1"/>
  <c r="V1897" i="1"/>
  <c r="Q392" i="1"/>
  <c r="Q1904" i="1"/>
  <c r="L1904" i="1"/>
  <c r="L392" i="1"/>
  <c r="AA392" i="1"/>
  <c r="AA1904" i="1"/>
  <c r="O385" i="1"/>
  <c r="O1897" i="1"/>
  <c r="AC385" i="1"/>
  <c r="AC1897" i="1"/>
  <c r="K385" i="1"/>
  <c r="K1897" i="1"/>
  <c r="T1904" i="1"/>
  <c r="T392" i="1"/>
  <c r="O1904" i="1"/>
  <c r="O392" i="1"/>
  <c r="AC392" i="1"/>
  <c r="AC1904" i="1"/>
  <c r="AB1897" i="1"/>
  <c r="AB385" i="1"/>
  <c r="K1904" i="1"/>
  <c r="J1897" i="1"/>
  <c r="J385" i="1"/>
  <c r="P385" i="1"/>
  <c r="P1897" i="1"/>
  <c r="Y392" i="1"/>
  <c r="Y1904" i="1"/>
  <c r="X1904" i="1"/>
  <c r="X392" i="1"/>
  <c r="W388" i="1"/>
  <c r="U385" i="1"/>
  <c r="U1897" i="1"/>
  <c r="AA385" i="1"/>
  <c r="AA1897" i="1"/>
  <c r="I1899" i="1"/>
  <c r="I387" i="1"/>
  <c r="J392" i="1"/>
  <c r="J1904" i="1"/>
  <c r="I385" i="1"/>
  <c r="I1897" i="1"/>
  <c r="T1897" i="1"/>
  <c r="T385" i="1"/>
  <c r="Q385" i="1"/>
  <c r="Q1897" i="1"/>
  <c r="N1897" i="1"/>
  <c r="N385" i="1"/>
  <c r="I386" i="1"/>
  <c r="I1898" i="1"/>
  <c r="S1897" i="1"/>
  <c r="S385" i="1"/>
  <c r="W1900" i="1"/>
  <c r="I1902" i="1"/>
  <c r="I390" i="1"/>
  <c r="V1904" i="1"/>
  <c r="P392" i="1"/>
  <c r="P1904" i="1"/>
  <c r="Y385" i="1"/>
  <c r="Y1897" i="1"/>
  <c r="I389" i="1"/>
  <c r="I1901" i="1"/>
  <c r="X1897" i="1"/>
  <c r="X385" i="1"/>
  <c r="M1890" i="1"/>
  <c r="L1889" i="1"/>
  <c r="L377" i="1"/>
  <c r="I1895" i="1"/>
  <c r="I383" i="1"/>
  <c r="I1892" i="1"/>
  <c r="I380" i="1"/>
  <c r="K1896" i="1"/>
  <c r="K384" i="1"/>
  <c r="J1889" i="1"/>
  <c r="J377" i="1"/>
  <c r="P1889" i="1"/>
  <c r="P377" i="1"/>
  <c r="Y1896" i="1"/>
  <c r="X1896" i="1"/>
  <c r="X384" i="1"/>
  <c r="M378" i="1"/>
  <c r="L1896" i="1"/>
  <c r="L384" i="1"/>
  <c r="U1889" i="1"/>
  <c r="U377" i="1"/>
  <c r="AA1889" i="1"/>
  <c r="AA377" i="1"/>
  <c r="I1891" i="1"/>
  <c r="I379" i="1"/>
  <c r="J1896" i="1"/>
  <c r="J384" i="1"/>
  <c r="I1889" i="1"/>
  <c r="I377" i="1"/>
  <c r="T1889" i="1"/>
  <c r="T377" i="1"/>
  <c r="Q1889" i="1"/>
  <c r="Q377" i="1"/>
  <c r="N1889" i="1"/>
  <c r="N377" i="1"/>
  <c r="I1890" i="1"/>
  <c r="I378" i="1"/>
  <c r="O1889" i="1"/>
  <c r="O377" i="1"/>
  <c r="AC1889" i="1"/>
  <c r="AC377" i="1"/>
  <c r="AB1889" i="1"/>
  <c r="AB377" i="1"/>
  <c r="U1896" i="1"/>
  <c r="U384" i="1"/>
  <c r="AA1896" i="1"/>
  <c r="AA384" i="1"/>
  <c r="V1889" i="1"/>
  <c r="V377" i="1"/>
  <c r="T1896" i="1"/>
  <c r="T384" i="1"/>
  <c r="Q1896" i="1"/>
  <c r="Q384" i="1"/>
  <c r="N1896" i="1"/>
  <c r="S1889" i="1"/>
  <c r="S377" i="1"/>
  <c r="W380" i="1"/>
  <c r="O1896" i="1"/>
  <c r="O384" i="1"/>
  <c r="AC1896" i="1"/>
  <c r="AC384" i="1"/>
  <c r="AB1896" i="1"/>
  <c r="AB384" i="1"/>
  <c r="K1889" i="1"/>
  <c r="K377" i="1"/>
  <c r="I1894" i="1"/>
  <c r="I382" i="1"/>
  <c r="V384" i="1"/>
  <c r="P1896" i="1"/>
  <c r="P384" i="1"/>
  <c r="Y1889" i="1"/>
  <c r="Y377" i="1"/>
  <c r="I1893" i="1"/>
  <c r="I381" i="1"/>
  <c r="X1889" i="1"/>
  <c r="X377" i="1"/>
  <c r="S384" i="1"/>
  <c r="W1892" i="1"/>
  <c r="M4157" i="1"/>
  <c r="M4153" i="1"/>
  <c r="W3805" i="1"/>
  <c r="W4165" i="1"/>
  <c r="M4160" i="1"/>
  <c r="W3198" i="1"/>
  <c r="M4204" i="1"/>
  <c r="M3805" i="1"/>
  <c r="R4161" i="1"/>
  <c r="R2786" i="1"/>
  <c r="W4208" i="1"/>
  <c r="M3243" i="1"/>
  <c r="M3765" i="1"/>
  <c r="M3248" i="1"/>
  <c r="M3190" i="1"/>
  <c r="M2785" i="1"/>
  <c r="R4204" i="1"/>
  <c r="W4157" i="1"/>
  <c r="M3800" i="1"/>
  <c r="M3244" i="1"/>
  <c r="W3248" i="1"/>
  <c r="R3761" i="1"/>
  <c r="R3186" i="1"/>
  <c r="W3765" i="1"/>
  <c r="M3186" i="1"/>
  <c r="M3185" i="1"/>
  <c r="R4153" i="1"/>
  <c r="M3760" i="1"/>
  <c r="M3194" i="1"/>
  <c r="M3761" i="1"/>
  <c r="M4161" i="1"/>
  <c r="R3244" i="1"/>
  <c r="R3801" i="1"/>
  <c r="W2790" i="1"/>
  <c r="M4152" i="1"/>
  <c r="M2786" i="1"/>
  <c r="M3801" i="1"/>
  <c r="M4165" i="1"/>
  <c r="M4208" i="1"/>
  <c r="Z3248" i="1"/>
  <c r="Z3765" i="1"/>
  <c r="W4203" i="1"/>
  <c r="AC3191" i="1"/>
  <c r="AC3766" i="1"/>
  <c r="AC3199" i="1"/>
  <c r="AC826" i="1"/>
  <c r="AC3249" i="1"/>
  <c r="AC4209" i="1"/>
  <c r="AC3806" i="1"/>
  <c r="AC4166" i="1"/>
  <c r="AC3241" i="1"/>
  <c r="AC2791" i="1"/>
  <c r="AC4158" i="1"/>
  <c r="AB2784" i="1"/>
  <c r="AB4159" i="1"/>
  <c r="AB3759" i="1"/>
  <c r="AB3799" i="1"/>
  <c r="AB819" i="1"/>
  <c r="AB3242" i="1"/>
  <c r="AB3192" i="1"/>
  <c r="AB4202" i="1"/>
  <c r="AB4151" i="1"/>
  <c r="AB3184" i="1"/>
  <c r="AB3234" i="1"/>
  <c r="R2787" i="1"/>
  <c r="R4154" i="1"/>
  <c r="R3245" i="1"/>
  <c r="U3799" i="1"/>
  <c r="U3234" i="1"/>
  <c r="U3759" i="1"/>
  <c r="U4151" i="1"/>
  <c r="U4202" i="1"/>
  <c r="U3192" i="1"/>
  <c r="U3242" i="1"/>
  <c r="U3184" i="1"/>
  <c r="U819" i="1"/>
  <c r="U4159" i="1"/>
  <c r="U2784" i="1"/>
  <c r="W3247" i="1"/>
  <c r="W4207" i="1"/>
  <c r="W3245" i="1"/>
  <c r="W3187" i="1"/>
  <c r="W4205" i="1"/>
  <c r="K4151" i="1"/>
  <c r="K3759" i="1"/>
  <c r="K3184" i="1"/>
  <c r="K4159" i="1"/>
  <c r="K3242" i="1"/>
  <c r="K3799" i="1"/>
  <c r="K819" i="1"/>
  <c r="K3234" i="1"/>
  <c r="K2784" i="1"/>
  <c r="K3192" i="1"/>
  <c r="K4202" i="1"/>
  <c r="R4208" i="1"/>
  <c r="R4157" i="1"/>
  <c r="W4153" i="1"/>
  <c r="M822" i="1"/>
  <c r="M4205" i="1"/>
  <c r="M3237" i="1"/>
  <c r="I3194" i="1"/>
  <c r="I3236" i="1"/>
  <c r="I4161" i="1"/>
  <c r="I3801" i="1"/>
  <c r="I3244" i="1"/>
  <c r="I3186" i="1"/>
  <c r="I4204" i="1"/>
  <c r="I4153" i="1"/>
  <c r="I2786" i="1"/>
  <c r="I3761" i="1"/>
  <c r="I821" i="1"/>
  <c r="V3199" i="1"/>
  <c r="V3249" i="1"/>
  <c r="V3806" i="1"/>
  <c r="V4166" i="1"/>
  <c r="V3766" i="1"/>
  <c r="V3191" i="1"/>
  <c r="V4158" i="1"/>
  <c r="V4209" i="1"/>
  <c r="V2791" i="1"/>
  <c r="I3242" i="1"/>
  <c r="I3799" i="1"/>
  <c r="I4151" i="1"/>
  <c r="I3234" i="1"/>
  <c r="I3759" i="1"/>
  <c r="I4202" i="1"/>
  <c r="I3192" i="1"/>
  <c r="I2784" i="1"/>
  <c r="I819" i="1"/>
  <c r="I4159" i="1"/>
  <c r="I3184" i="1"/>
  <c r="R3247" i="1"/>
  <c r="W3763" i="1"/>
  <c r="W4206" i="1"/>
  <c r="Y3192" i="1"/>
  <c r="Y4159" i="1"/>
  <c r="Y3759" i="1"/>
  <c r="Y819" i="1"/>
  <c r="Y3234" i="1"/>
  <c r="Y4202" i="1"/>
  <c r="Y3242" i="1"/>
  <c r="Y4151" i="1"/>
  <c r="Y3799" i="1"/>
  <c r="Y3184" i="1"/>
  <c r="Y2784" i="1"/>
  <c r="Z4205" i="1"/>
  <c r="Z3187" i="1"/>
  <c r="Q819" i="1"/>
  <c r="R3193" i="1"/>
  <c r="Z3801" i="1"/>
  <c r="Z4161" i="1"/>
  <c r="Z2786" i="1"/>
  <c r="I3246" i="1"/>
  <c r="I3803" i="1"/>
  <c r="I3188" i="1"/>
  <c r="I823" i="1"/>
  <c r="I4206" i="1"/>
  <c r="I3196" i="1"/>
  <c r="I2788" i="1"/>
  <c r="I3238" i="1"/>
  <c r="I4163" i="1"/>
  <c r="I4155" i="1"/>
  <c r="I3763" i="1"/>
  <c r="I3760" i="1"/>
  <c r="I3243" i="1"/>
  <c r="I3185" i="1"/>
  <c r="I4160" i="1"/>
  <c r="I3235" i="1"/>
  <c r="I3193" i="1"/>
  <c r="I4152" i="1"/>
  <c r="I820" i="1"/>
  <c r="I2785" i="1"/>
  <c r="I3800" i="1"/>
  <c r="I4203" i="1"/>
  <c r="R3803" i="1"/>
  <c r="R4163" i="1"/>
  <c r="Z3804" i="1"/>
  <c r="S3192" i="1"/>
  <c r="S4202" i="1"/>
  <c r="S2784" i="1"/>
  <c r="S3184" i="1"/>
  <c r="S3242" i="1"/>
  <c r="S3759" i="1"/>
  <c r="S3234" i="1"/>
  <c r="S3799" i="1"/>
  <c r="S819" i="1"/>
  <c r="S4159" i="1"/>
  <c r="S4151" i="1"/>
  <c r="L4159" i="1"/>
  <c r="L3192" i="1"/>
  <c r="L819" i="1"/>
  <c r="L3799" i="1"/>
  <c r="L2784" i="1"/>
  <c r="L3759" i="1"/>
  <c r="L4151" i="1"/>
  <c r="L3242" i="1"/>
  <c r="L4202" i="1"/>
  <c r="L3184" i="1"/>
  <c r="L3234" i="1"/>
  <c r="M3764" i="1"/>
  <c r="M3189" i="1"/>
  <c r="M3804" i="1"/>
  <c r="O3759" i="1"/>
  <c r="O3192" i="1"/>
  <c r="O4159" i="1"/>
  <c r="O4151" i="1"/>
  <c r="O3799" i="1"/>
  <c r="O4202" i="1"/>
  <c r="O3242" i="1"/>
  <c r="O819" i="1"/>
  <c r="O3184" i="1"/>
  <c r="O2784" i="1"/>
  <c r="O3234" i="1"/>
  <c r="I3187" i="1"/>
  <c r="I3245" i="1"/>
  <c r="I2787" i="1"/>
  <c r="I3237" i="1"/>
  <c r="I822" i="1"/>
  <c r="I4205" i="1"/>
  <c r="I4154" i="1"/>
  <c r="I3195" i="1"/>
  <c r="I3802" i="1"/>
  <c r="I3762" i="1"/>
  <c r="I4162" i="1"/>
  <c r="Z3760" i="1"/>
  <c r="Z3243" i="1"/>
  <c r="Z4203" i="1"/>
  <c r="AB3199" i="1"/>
  <c r="AB2791" i="1"/>
  <c r="AB3766" i="1"/>
  <c r="AB3249" i="1"/>
  <c r="AB4158" i="1"/>
  <c r="AB826" i="1"/>
  <c r="AB3806" i="1"/>
  <c r="AB4166" i="1"/>
  <c r="AB4209" i="1"/>
  <c r="AB3191" i="1"/>
  <c r="AB3241" i="1"/>
  <c r="R4162" i="1"/>
  <c r="R3187" i="1"/>
  <c r="U3806" i="1"/>
  <c r="U2791" i="1"/>
  <c r="U3199" i="1"/>
  <c r="U3241" i="1"/>
  <c r="U3191" i="1"/>
  <c r="U4209" i="1"/>
  <c r="U4158" i="1"/>
  <c r="U3766" i="1"/>
  <c r="U4166" i="1"/>
  <c r="U826" i="1"/>
  <c r="U3249" i="1"/>
  <c r="W3197" i="1"/>
  <c r="W3804" i="1"/>
  <c r="W2787" i="1"/>
  <c r="W4162" i="1"/>
  <c r="W4154" i="1"/>
  <c r="K4158" i="1"/>
  <c r="K3806" i="1"/>
  <c r="K3249" i="1"/>
  <c r="K4166" i="1"/>
  <c r="K3199" i="1"/>
  <c r="K826" i="1"/>
  <c r="K3241" i="1"/>
  <c r="K3766" i="1"/>
  <c r="K2791" i="1"/>
  <c r="K4209" i="1"/>
  <c r="K3191" i="1"/>
  <c r="R3198" i="1"/>
  <c r="R4165" i="1"/>
  <c r="R3765" i="1"/>
  <c r="R3190" i="1"/>
  <c r="W4161" i="1"/>
  <c r="W2786" i="1"/>
  <c r="W3761" i="1"/>
  <c r="M4162" i="1"/>
  <c r="M3762" i="1"/>
  <c r="M3187" i="1"/>
  <c r="M3195" i="1"/>
  <c r="J3242" i="1"/>
  <c r="J4202" i="1"/>
  <c r="J2784" i="1"/>
  <c r="J3799" i="1"/>
  <c r="J3759" i="1"/>
  <c r="J4151" i="1"/>
  <c r="J3234" i="1"/>
  <c r="J3192" i="1"/>
  <c r="J4159" i="1"/>
  <c r="J819" i="1"/>
  <c r="J3184" i="1"/>
  <c r="R3764" i="1"/>
  <c r="R2789" i="1"/>
  <c r="R3197" i="1"/>
  <c r="R4207" i="1"/>
  <c r="R4156" i="1"/>
  <c r="W4163" i="1"/>
  <c r="W3246" i="1"/>
  <c r="M2788" i="1"/>
  <c r="M4206" i="1"/>
  <c r="M3803" i="1"/>
  <c r="M3188" i="1"/>
  <c r="M3763" i="1"/>
  <c r="M4155" i="1"/>
  <c r="Y3249" i="1"/>
  <c r="Y3766" i="1"/>
  <c r="Y4166" i="1"/>
  <c r="Y826" i="1"/>
  <c r="Y3241" i="1"/>
  <c r="Y4209" i="1"/>
  <c r="Y4158" i="1"/>
  <c r="Y3199" i="1"/>
  <c r="Y2791" i="1"/>
  <c r="Y3806" i="1"/>
  <c r="Y3191" i="1"/>
  <c r="Z3762" i="1"/>
  <c r="Z4162" i="1"/>
  <c r="Z3802" i="1"/>
  <c r="Z4154" i="1"/>
  <c r="Q826" i="1"/>
  <c r="R3243" i="1"/>
  <c r="R3800" i="1"/>
  <c r="Z3194" i="1"/>
  <c r="Z4153" i="1"/>
  <c r="Z4204" i="1"/>
  <c r="R2788" i="1"/>
  <c r="Z3764" i="1"/>
  <c r="Z4156" i="1"/>
  <c r="Z3197" i="1"/>
  <c r="Z3805" i="1"/>
  <c r="Z3198" i="1"/>
  <c r="Z4163" i="1"/>
  <c r="Z3246" i="1"/>
  <c r="S2791" i="1"/>
  <c r="S3249" i="1"/>
  <c r="S3806" i="1"/>
  <c r="S3199" i="1"/>
  <c r="S826" i="1"/>
  <c r="S4158" i="1"/>
  <c r="S3766" i="1"/>
  <c r="S4209" i="1"/>
  <c r="S3241" i="1"/>
  <c r="S3191" i="1"/>
  <c r="S4166" i="1"/>
  <c r="L3199" i="1"/>
  <c r="L3766" i="1"/>
  <c r="L3241" i="1"/>
  <c r="L2791" i="1"/>
  <c r="L3249" i="1"/>
  <c r="L4166" i="1"/>
  <c r="L826" i="1"/>
  <c r="L4158" i="1"/>
  <c r="L3806" i="1"/>
  <c r="L3191" i="1"/>
  <c r="L4209" i="1"/>
  <c r="M4207" i="1"/>
  <c r="M2789" i="1"/>
  <c r="M3247" i="1"/>
  <c r="M4164" i="1"/>
  <c r="I3240" i="1"/>
  <c r="I2790" i="1"/>
  <c r="I825" i="1"/>
  <c r="I3805" i="1"/>
  <c r="I4165" i="1"/>
  <c r="I4157" i="1"/>
  <c r="I4208" i="1"/>
  <c r="I3248" i="1"/>
  <c r="I3198" i="1"/>
  <c r="I3765" i="1"/>
  <c r="I3190" i="1"/>
  <c r="W3800" i="1"/>
  <c r="W3760" i="1"/>
  <c r="W4160" i="1"/>
  <c r="W3185" i="1"/>
  <c r="W3243" i="1"/>
  <c r="O3766" i="1"/>
  <c r="O4166" i="1"/>
  <c r="O4158" i="1"/>
  <c r="O3191" i="1"/>
  <c r="O3241" i="1"/>
  <c r="O4209" i="1"/>
  <c r="O3249" i="1"/>
  <c r="O826" i="1"/>
  <c r="O2791" i="1"/>
  <c r="O3806" i="1"/>
  <c r="O3199" i="1"/>
  <c r="Z3185" i="1"/>
  <c r="R3802" i="1"/>
  <c r="R4205" i="1"/>
  <c r="R3762" i="1"/>
  <c r="W3189" i="1"/>
  <c r="W2789" i="1"/>
  <c r="W3195" i="1"/>
  <c r="AA4202" i="1"/>
  <c r="AA2784" i="1"/>
  <c r="AA4151" i="1"/>
  <c r="AA3799" i="1"/>
  <c r="AA3234" i="1"/>
  <c r="AA4159" i="1"/>
  <c r="AA3242" i="1"/>
  <c r="AA819" i="1"/>
  <c r="AA3759" i="1"/>
  <c r="AA3192" i="1"/>
  <c r="AA3184" i="1"/>
  <c r="R3248" i="1"/>
  <c r="W3194" i="1"/>
  <c r="W3801" i="1"/>
  <c r="M3245" i="1"/>
  <c r="M3802" i="1"/>
  <c r="I3247" i="1"/>
  <c r="I3189" i="1"/>
  <c r="I4207" i="1"/>
  <c r="I2789" i="1"/>
  <c r="I3239" i="1"/>
  <c r="I3804" i="1"/>
  <c r="I3764" i="1"/>
  <c r="I824" i="1"/>
  <c r="I3197" i="1"/>
  <c r="I4164" i="1"/>
  <c r="I4156" i="1"/>
  <c r="J3241" i="1"/>
  <c r="J3191" i="1"/>
  <c r="J4158" i="1"/>
  <c r="J3806" i="1"/>
  <c r="J826" i="1"/>
  <c r="J3766" i="1"/>
  <c r="J4166" i="1"/>
  <c r="J2791" i="1"/>
  <c r="J4209" i="1"/>
  <c r="J3249" i="1"/>
  <c r="J3199" i="1"/>
  <c r="P4166" i="1"/>
  <c r="P3249" i="1"/>
  <c r="P4158" i="1"/>
  <c r="P3241" i="1"/>
  <c r="P3199" i="1"/>
  <c r="P3806" i="1"/>
  <c r="P3191" i="1"/>
  <c r="P826" i="1"/>
  <c r="P2791" i="1"/>
  <c r="P3766" i="1"/>
  <c r="P4209" i="1"/>
  <c r="R3189" i="1"/>
  <c r="R3804" i="1"/>
  <c r="R4164" i="1"/>
  <c r="W4155" i="1"/>
  <c r="W3803" i="1"/>
  <c r="M3246" i="1"/>
  <c r="T4151" i="1"/>
  <c r="T2784" i="1"/>
  <c r="T4202" i="1"/>
  <c r="T3192" i="1"/>
  <c r="T4159" i="1"/>
  <c r="T819" i="1"/>
  <c r="T3759" i="1"/>
  <c r="T3234" i="1"/>
  <c r="T3242" i="1"/>
  <c r="T3799" i="1"/>
  <c r="T3184" i="1"/>
  <c r="Z3195" i="1"/>
  <c r="Z3245" i="1"/>
  <c r="R3185" i="1"/>
  <c r="R4203" i="1"/>
  <c r="R2785" i="1"/>
  <c r="R4160" i="1"/>
  <c r="Z3186" i="1"/>
  <c r="Z3244" i="1"/>
  <c r="N3192" i="1"/>
  <c r="N2784" i="1"/>
  <c r="N3799" i="1"/>
  <c r="N4202" i="1"/>
  <c r="N819" i="1"/>
  <c r="N3184" i="1"/>
  <c r="N4159" i="1"/>
  <c r="N3759" i="1"/>
  <c r="N3242" i="1"/>
  <c r="N3234" i="1"/>
  <c r="N4151" i="1"/>
  <c r="X819" i="1"/>
  <c r="X4159" i="1"/>
  <c r="X4202" i="1"/>
  <c r="X2784" i="1"/>
  <c r="X3192" i="1"/>
  <c r="X3184" i="1"/>
  <c r="X3799" i="1"/>
  <c r="X3234" i="1"/>
  <c r="X3242" i="1"/>
  <c r="X3759" i="1"/>
  <c r="X4151" i="1"/>
  <c r="R3196" i="1"/>
  <c r="R4155" i="1"/>
  <c r="R3246" i="1"/>
  <c r="R3763" i="1"/>
  <c r="Z3189" i="1"/>
  <c r="Z4207" i="1"/>
  <c r="Z3247" i="1"/>
  <c r="Z4164" i="1"/>
  <c r="Z3190" i="1"/>
  <c r="Z4208" i="1"/>
  <c r="Z4155" i="1"/>
  <c r="Z3763" i="1"/>
  <c r="Z2788" i="1"/>
  <c r="Z3196" i="1"/>
  <c r="Z3803" i="1"/>
  <c r="Z4206" i="1"/>
  <c r="M4156" i="1"/>
  <c r="M3197" i="1"/>
  <c r="W3193" i="1"/>
  <c r="W4152" i="1"/>
  <c r="W2785" i="1"/>
  <c r="AC4151" i="1"/>
  <c r="AC819" i="1"/>
  <c r="AC3799" i="1"/>
  <c r="AC3234" i="1"/>
  <c r="AC2784" i="1"/>
  <c r="AC3242" i="1"/>
  <c r="AC3184" i="1"/>
  <c r="AC4159" i="1"/>
  <c r="AC4202" i="1"/>
  <c r="AC3759" i="1"/>
  <c r="AC3192" i="1"/>
  <c r="Z3193" i="1"/>
  <c r="Z2785" i="1"/>
  <c r="Z4152" i="1"/>
  <c r="Z3800" i="1"/>
  <c r="Z4160" i="1"/>
  <c r="R3195" i="1"/>
  <c r="W4156" i="1"/>
  <c r="W3764" i="1"/>
  <c r="W4164" i="1"/>
  <c r="W3802" i="1"/>
  <c r="W3762" i="1"/>
  <c r="AA4166" i="1"/>
  <c r="AA3199" i="1"/>
  <c r="AA3191" i="1"/>
  <c r="AA3766" i="1"/>
  <c r="AA3241" i="1"/>
  <c r="AA4209" i="1"/>
  <c r="AA3249" i="1"/>
  <c r="AA4158" i="1"/>
  <c r="AA826" i="1"/>
  <c r="AA3806" i="1"/>
  <c r="AA2791" i="1"/>
  <c r="R2790" i="1"/>
  <c r="R3805" i="1"/>
  <c r="W4204" i="1"/>
  <c r="W3186" i="1"/>
  <c r="W3244" i="1"/>
  <c r="M4154" i="1"/>
  <c r="M2787" i="1"/>
  <c r="V4202" i="1"/>
  <c r="V3234" i="1"/>
  <c r="V4159" i="1"/>
  <c r="V3184" i="1"/>
  <c r="V3799" i="1"/>
  <c r="V3759" i="1"/>
  <c r="V819" i="1"/>
  <c r="V3242" i="1"/>
  <c r="V3192" i="1"/>
  <c r="V4151" i="1"/>
  <c r="V2784" i="1"/>
  <c r="M2790" i="1"/>
  <c r="M3198" i="1"/>
  <c r="P4151" i="1"/>
  <c r="P3799" i="1"/>
  <c r="P3234" i="1"/>
  <c r="P2784" i="1"/>
  <c r="P4159" i="1"/>
  <c r="P3242" i="1"/>
  <c r="P819" i="1"/>
  <c r="P3759" i="1"/>
  <c r="P4202" i="1"/>
  <c r="P3184" i="1"/>
  <c r="P3192" i="1"/>
  <c r="W3196" i="1"/>
  <c r="W2788" i="1"/>
  <c r="W3188" i="1"/>
  <c r="M4163" i="1"/>
  <c r="M3196" i="1"/>
  <c r="T3249" i="1"/>
  <c r="T3191" i="1"/>
  <c r="T2791" i="1"/>
  <c r="T4158" i="1"/>
  <c r="T3806" i="1"/>
  <c r="T3199" i="1"/>
  <c r="T4166" i="1"/>
  <c r="T4209" i="1"/>
  <c r="T3241" i="1"/>
  <c r="T826" i="1"/>
  <c r="T3766" i="1"/>
  <c r="Z2787" i="1"/>
  <c r="R3760" i="1"/>
  <c r="R4152" i="1"/>
  <c r="Z3761" i="1"/>
  <c r="N3249" i="1"/>
  <c r="N3241" i="1"/>
  <c r="N826" i="1"/>
  <c r="N3199" i="1"/>
  <c r="N4166" i="1"/>
  <c r="N4158" i="1"/>
  <c r="N2791" i="1"/>
  <c r="N3806" i="1"/>
  <c r="N3191" i="1"/>
  <c r="N4209" i="1"/>
  <c r="N3766" i="1"/>
  <c r="X3199" i="1"/>
  <c r="X4209" i="1"/>
  <c r="X4158" i="1"/>
  <c r="X3806" i="1"/>
  <c r="X4166" i="1"/>
  <c r="X3241" i="1"/>
  <c r="X3766" i="1"/>
  <c r="X3191" i="1"/>
  <c r="X826" i="1"/>
  <c r="X3249" i="1"/>
  <c r="X2791" i="1"/>
  <c r="R4206" i="1"/>
  <c r="R3188" i="1"/>
  <c r="Z2789" i="1"/>
  <c r="Z4165" i="1"/>
  <c r="Z4157" i="1"/>
  <c r="Z2790" i="1"/>
  <c r="Z3188" i="1"/>
  <c r="W378" i="1" l="1"/>
  <c r="R383" i="1"/>
  <c r="Z381" i="1"/>
  <c r="Z382" i="1"/>
  <c r="M379" i="1"/>
  <c r="M381" i="1"/>
  <c r="Z378" i="1"/>
  <c r="M380" i="1"/>
  <c r="M390" i="1"/>
  <c r="M382" i="1"/>
  <c r="M1902" i="1"/>
  <c r="W3236" i="1"/>
  <c r="Z3343" i="1"/>
  <c r="M3341" i="1"/>
  <c r="W821" i="1"/>
  <c r="M3238" i="1"/>
  <c r="Z3235" i="1"/>
  <c r="R825" i="1"/>
  <c r="Z820" i="1"/>
  <c r="W381" i="1"/>
  <c r="W3235" i="1"/>
  <c r="W387" i="1"/>
  <c r="Z388" i="1"/>
  <c r="Z1900" i="1"/>
  <c r="M3340" i="1"/>
  <c r="W1899" i="1"/>
  <c r="Z1892" i="1"/>
  <c r="Z3339" i="1"/>
  <c r="W1891" i="1"/>
  <c r="W379" i="1"/>
  <c r="R3240" i="1"/>
  <c r="W1901" i="1"/>
  <c r="Z3242" i="1"/>
  <c r="W3237" i="1"/>
  <c r="Z3799" i="1"/>
  <c r="Z3249" i="1"/>
  <c r="W3340" i="1"/>
  <c r="R3239" i="1"/>
  <c r="Z1889" i="1"/>
  <c r="W1893" i="1"/>
  <c r="R824" i="1"/>
  <c r="W822" i="1"/>
  <c r="R3344" i="1"/>
  <c r="Z3342" i="1"/>
  <c r="R1899" i="1"/>
  <c r="R1902" i="1"/>
  <c r="R1894" i="1"/>
  <c r="Z4198" i="1"/>
  <c r="M3339" i="1"/>
  <c r="Z4195" i="1"/>
  <c r="M4198" i="1"/>
  <c r="M4196" i="1"/>
  <c r="W389" i="1"/>
  <c r="Y4201" i="1"/>
  <c r="Z4201" i="1" s="1"/>
  <c r="N4201" i="1"/>
  <c r="AA3345" i="1"/>
  <c r="K4201" i="1"/>
  <c r="R1891" i="1"/>
  <c r="W3339" i="1"/>
  <c r="W3238" i="1"/>
  <c r="R4200" i="1"/>
  <c r="W4197" i="1"/>
  <c r="W4195" i="1"/>
  <c r="Z4197" i="1"/>
  <c r="Z380" i="1"/>
  <c r="W3342" i="1"/>
  <c r="Z3341" i="1"/>
  <c r="Z824" i="1"/>
  <c r="AA4201" i="1"/>
  <c r="M3342" i="1"/>
  <c r="W4196" i="1"/>
  <c r="W4198" i="1"/>
  <c r="M1894" i="1"/>
  <c r="V4199" i="1"/>
  <c r="W4199" i="1" s="1"/>
  <c r="O3235" i="1"/>
  <c r="M391" i="1"/>
  <c r="W823" i="1"/>
  <c r="M820" i="1"/>
  <c r="R821" i="1"/>
  <c r="Z822" i="1"/>
  <c r="Z823" i="1"/>
  <c r="M823" i="1"/>
  <c r="W820" i="1"/>
  <c r="L821" i="1"/>
  <c r="L3236" i="1"/>
  <c r="M3236" i="1" s="1"/>
  <c r="R387" i="1"/>
  <c r="R389" i="1"/>
  <c r="Y3345" i="1"/>
  <c r="Z3345" i="1" s="1"/>
  <c r="AC3345" i="1"/>
  <c r="AC3338" i="1"/>
  <c r="Y4196" i="1"/>
  <c r="Z4196" i="1" s="1"/>
  <c r="J4201" i="1"/>
  <c r="AC4201" i="1"/>
  <c r="R1893" i="1"/>
  <c r="R379" i="1"/>
  <c r="V3343" i="1"/>
  <c r="W3343" i="1" s="1"/>
  <c r="S4200" i="1"/>
  <c r="W4200" i="1" s="1"/>
  <c r="Z3241" i="1"/>
  <c r="P3345" i="1"/>
  <c r="Y3340" i="1"/>
  <c r="Z3340" i="1" s="1"/>
  <c r="J3345" i="1"/>
  <c r="P4201" i="1"/>
  <c r="R390" i="1"/>
  <c r="Z2784" i="1"/>
  <c r="R381" i="1"/>
  <c r="M383" i="1"/>
  <c r="M4195" i="1"/>
  <c r="R382" i="1"/>
  <c r="AC4194" i="1"/>
  <c r="R4198" i="1"/>
  <c r="R3238" i="1"/>
  <c r="R1901" i="1"/>
  <c r="M4199" i="1"/>
  <c r="R4196" i="1"/>
  <c r="W3341" i="1"/>
  <c r="P4197" i="1"/>
  <c r="R4197" i="1" s="1"/>
  <c r="R823" i="1"/>
  <c r="R4199" i="1"/>
  <c r="M824" i="1"/>
  <c r="V4201" i="1"/>
  <c r="V826" i="1"/>
  <c r="V3241" i="1"/>
  <c r="W3241" i="1" s="1"/>
  <c r="V392" i="1"/>
  <c r="V1896" i="1"/>
  <c r="S3345" i="1"/>
  <c r="W3345" i="1" s="1"/>
  <c r="S1904" i="1"/>
  <c r="W1904" i="1" s="1"/>
  <c r="S4201" i="1"/>
  <c r="S392" i="1"/>
  <c r="S1896" i="1"/>
  <c r="N384" i="1"/>
  <c r="N3345" i="1"/>
  <c r="N1904" i="1"/>
  <c r="R1904" i="1" s="1"/>
  <c r="N392" i="1"/>
  <c r="R392" i="1" s="1"/>
  <c r="M1903" i="1"/>
  <c r="R3340" i="1"/>
  <c r="M3343" i="1"/>
  <c r="M1896" i="1"/>
  <c r="M3240" i="1"/>
  <c r="R3342" i="1"/>
  <c r="R3343" i="1"/>
  <c r="X3344" i="1"/>
  <c r="Z3344" i="1" s="1"/>
  <c r="P3341" i="1"/>
  <c r="R3341" i="1" s="1"/>
  <c r="P1892" i="1"/>
  <c r="R1892" i="1" s="1"/>
  <c r="P380" i="1"/>
  <c r="P388" i="1"/>
  <c r="R388" i="1" s="1"/>
  <c r="P1900" i="1"/>
  <c r="R1900" i="1" s="1"/>
  <c r="P822" i="1"/>
  <c r="P3237" i="1"/>
  <c r="R3237" i="1" s="1"/>
  <c r="M825" i="1"/>
  <c r="Y384" i="1"/>
  <c r="K392" i="1"/>
  <c r="M392" i="1" s="1"/>
  <c r="K3345" i="1"/>
  <c r="X4200" i="1"/>
  <c r="Z4200" i="1" s="1"/>
  <c r="V1902" i="1"/>
  <c r="W1902" i="1" s="1"/>
  <c r="V382" i="1"/>
  <c r="V1894" i="1"/>
  <c r="W1894" i="1" s="1"/>
  <c r="V390" i="1"/>
  <c r="W390" i="1" s="1"/>
  <c r="V3239" i="1"/>
  <c r="W3239" i="1" s="1"/>
  <c r="V824" i="1"/>
  <c r="S3344" i="1"/>
  <c r="W3344" i="1" s="1"/>
  <c r="S1903" i="1"/>
  <c r="W1903" i="1" s="1"/>
  <c r="S1895" i="1"/>
  <c r="W1895" i="1" s="1"/>
  <c r="S391" i="1"/>
  <c r="W391" i="1" s="1"/>
  <c r="S383" i="1"/>
  <c r="S825" i="1"/>
  <c r="S3240" i="1"/>
  <c r="W3240" i="1" s="1"/>
  <c r="X1895" i="1"/>
  <c r="Z1895" i="1" s="1"/>
  <c r="X1903" i="1"/>
  <c r="Z1903" i="1" s="1"/>
  <c r="X3240" i="1"/>
  <c r="Z3240" i="1" s="1"/>
  <c r="X391" i="1"/>
  <c r="Z391" i="1" s="1"/>
  <c r="X825" i="1"/>
  <c r="X383" i="1"/>
  <c r="N4195" i="1"/>
  <c r="R4195" i="1" s="1"/>
  <c r="N1898" i="1"/>
  <c r="R1898" i="1" s="1"/>
  <c r="N1890" i="1"/>
  <c r="R1890" i="1" s="1"/>
  <c r="N386" i="1"/>
  <c r="R386" i="1" s="1"/>
  <c r="N820" i="1"/>
  <c r="N378" i="1"/>
  <c r="N3235" i="1"/>
  <c r="N3339" i="1"/>
  <c r="R3339" i="1" s="1"/>
  <c r="Y1891" i="1"/>
  <c r="Z1891" i="1" s="1"/>
  <c r="Y387" i="1"/>
  <c r="Z387" i="1" s="1"/>
  <c r="Y379" i="1"/>
  <c r="Y1899" i="1"/>
  <c r="Z1899" i="1" s="1"/>
  <c r="Y3236" i="1"/>
  <c r="Z3236" i="1" s="1"/>
  <c r="Y821" i="1"/>
  <c r="M1895" i="1"/>
  <c r="M4200" i="1"/>
  <c r="M3344" i="1"/>
  <c r="Z3338" i="1"/>
  <c r="W3338" i="1"/>
  <c r="M3338" i="1"/>
  <c r="I3345" i="1"/>
  <c r="Z4194" i="1"/>
  <c r="R3338" i="1"/>
  <c r="R4194" i="1"/>
  <c r="M4194" i="1"/>
  <c r="W4194" i="1"/>
  <c r="I4201" i="1"/>
  <c r="Z4151" i="1"/>
  <c r="Z3199" i="1"/>
  <c r="Z3234" i="1"/>
  <c r="Z4158" i="1"/>
  <c r="Z392" i="1"/>
  <c r="R1897" i="1"/>
  <c r="M1904" i="1"/>
  <c r="M1897" i="1"/>
  <c r="Z385" i="1"/>
  <c r="Z1897" i="1"/>
  <c r="Z1904" i="1"/>
  <c r="M385" i="1"/>
  <c r="I392" i="1"/>
  <c r="I1904" i="1"/>
  <c r="W385" i="1"/>
  <c r="R385" i="1"/>
  <c r="W1897" i="1"/>
  <c r="Z1896" i="1"/>
  <c r="W1889" i="1"/>
  <c r="W384" i="1"/>
  <c r="Z377" i="1"/>
  <c r="R1889" i="1"/>
  <c r="R1896" i="1"/>
  <c r="I1896" i="1"/>
  <c r="I384" i="1"/>
  <c r="W377" i="1"/>
  <c r="M377" i="1"/>
  <c r="R377" i="1"/>
  <c r="M384" i="1"/>
  <c r="M1889" i="1"/>
  <c r="M3766" i="1"/>
  <c r="M3759" i="1"/>
  <c r="M4209" i="1"/>
  <c r="M4159" i="1"/>
  <c r="M4158" i="1"/>
  <c r="M819" i="1"/>
  <c r="Z3759" i="1"/>
  <c r="Z2791" i="1"/>
  <c r="R4209" i="1"/>
  <c r="R3249" i="1"/>
  <c r="Z3806" i="1"/>
  <c r="Z4166" i="1"/>
  <c r="Z3184" i="1"/>
  <c r="Z819" i="1"/>
  <c r="M3242" i="1"/>
  <c r="R826" i="1"/>
  <c r="M3184" i="1"/>
  <c r="Z826" i="1"/>
  <c r="Z4209" i="1"/>
  <c r="Z4202" i="1"/>
  <c r="Z4159" i="1"/>
  <c r="Z3766" i="1"/>
  <c r="R3199" i="1"/>
  <c r="Z3191" i="1"/>
  <c r="R3806" i="1"/>
  <c r="Z3192" i="1"/>
  <c r="M3192" i="1"/>
  <c r="M4151" i="1"/>
  <c r="R2791" i="1"/>
  <c r="M826" i="1"/>
  <c r="M2784" i="1"/>
  <c r="M4202" i="1"/>
  <c r="R3191" i="1"/>
  <c r="M2791" i="1"/>
  <c r="M3799" i="1"/>
  <c r="R3242" i="1"/>
  <c r="R4202" i="1"/>
  <c r="R2784" i="1"/>
  <c r="R3192" i="1"/>
  <c r="H4208" i="1"/>
  <c r="H3805" i="1"/>
  <c r="R819" i="1"/>
  <c r="H3198" i="1"/>
  <c r="H4165" i="1"/>
  <c r="W4166" i="1"/>
  <c r="W4209" i="1"/>
  <c r="W3199" i="1"/>
  <c r="W2791" i="1"/>
  <c r="H2787" i="1"/>
  <c r="W4159" i="1"/>
  <c r="W3799" i="1"/>
  <c r="W3192" i="1"/>
  <c r="H2785" i="1"/>
  <c r="H4152" i="1"/>
  <c r="H3185" i="1"/>
  <c r="H3763" i="1"/>
  <c r="H4163" i="1"/>
  <c r="H4206" i="1"/>
  <c r="H3188" i="1"/>
  <c r="H3246" i="1"/>
  <c r="H3801" i="1"/>
  <c r="H3194" i="1"/>
  <c r="H3197" i="1"/>
  <c r="R3766" i="1"/>
  <c r="R3241" i="1"/>
  <c r="R4151" i="1"/>
  <c r="R3759" i="1"/>
  <c r="R4159" i="1"/>
  <c r="M3199" i="1"/>
  <c r="M3806" i="1"/>
  <c r="M3191" i="1"/>
  <c r="M3241" i="1"/>
  <c r="H3764" i="1"/>
  <c r="H3189" i="1"/>
  <c r="H3247" i="1"/>
  <c r="W3766" i="1"/>
  <c r="W4158" i="1"/>
  <c r="W3806" i="1"/>
  <c r="H3762" i="1"/>
  <c r="H3195" i="1"/>
  <c r="W3234" i="1"/>
  <c r="W3242" i="1"/>
  <c r="H3760" i="1"/>
  <c r="H3803" i="1"/>
  <c r="H2786" i="1"/>
  <c r="H4156" i="1"/>
  <c r="H3804" i="1"/>
  <c r="H2789" i="1"/>
  <c r="H4207" i="1"/>
  <c r="H3190" i="1"/>
  <c r="H4157" i="1"/>
  <c r="I3199" i="1"/>
  <c r="I4166" i="1"/>
  <c r="I826" i="1"/>
  <c r="I4158" i="1"/>
  <c r="I3249" i="1"/>
  <c r="I3806" i="1"/>
  <c r="I3191" i="1"/>
  <c r="I2791" i="1"/>
  <c r="I3766" i="1"/>
  <c r="I3241" i="1"/>
  <c r="I4209" i="1"/>
  <c r="H4162" i="1"/>
  <c r="H3802" i="1"/>
  <c r="H3245" i="1"/>
  <c r="W819" i="1"/>
  <c r="W3184" i="1"/>
  <c r="H3800" i="1"/>
  <c r="H3193" i="1"/>
  <c r="H4160" i="1"/>
  <c r="H3243" i="1"/>
  <c r="H2788" i="1"/>
  <c r="H3196" i="1"/>
  <c r="H4153" i="1"/>
  <c r="H3244" i="1"/>
  <c r="R3799" i="1"/>
  <c r="R4158" i="1"/>
  <c r="R4166" i="1"/>
  <c r="R3234" i="1"/>
  <c r="R3184" i="1"/>
  <c r="M3249" i="1"/>
  <c r="M4166" i="1"/>
  <c r="H4164" i="1"/>
  <c r="H3765" i="1"/>
  <c r="H3248" i="1"/>
  <c r="H2790" i="1"/>
  <c r="W3191" i="1"/>
  <c r="W3249" i="1"/>
  <c r="M3234" i="1"/>
  <c r="H4154" i="1"/>
  <c r="H4205" i="1"/>
  <c r="H3187" i="1"/>
  <c r="W4151" i="1"/>
  <c r="W3759" i="1"/>
  <c r="W2784" i="1"/>
  <c r="W4202" i="1"/>
  <c r="H4203" i="1"/>
  <c r="H4155" i="1"/>
  <c r="H3761" i="1"/>
  <c r="H4204" i="1"/>
  <c r="H3186" i="1"/>
  <c r="H4161" i="1"/>
  <c r="W383" i="1" l="1"/>
  <c r="Z379" i="1"/>
  <c r="R378" i="1"/>
  <c r="Z383" i="1"/>
  <c r="W382" i="1"/>
  <c r="R380" i="1"/>
  <c r="Z384" i="1"/>
  <c r="R384" i="1"/>
  <c r="W392" i="1"/>
  <c r="H389" i="1"/>
  <c r="M3345" i="1"/>
  <c r="H381" i="1"/>
  <c r="H1893" i="1"/>
  <c r="H4198" i="1"/>
  <c r="R3235" i="1"/>
  <c r="H3235" i="1" s="1"/>
  <c r="H1901" i="1"/>
  <c r="R4201" i="1"/>
  <c r="H4196" i="1"/>
  <c r="H3240" i="1"/>
  <c r="H1900" i="1"/>
  <c r="W4201" i="1"/>
  <c r="H3342" i="1"/>
  <c r="H3238" i="1"/>
  <c r="M4201" i="1"/>
  <c r="H3236" i="1"/>
  <c r="H3239" i="1"/>
  <c r="H4197" i="1"/>
  <c r="H1891" i="1"/>
  <c r="H388" i="1"/>
  <c r="W826" i="1"/>
  <c r="M821" i="1"/>
  <c r="H1902" i="1"/>
  <c r="H387" i="1"/>
  <c r="H4195" i="1"/>
  <c r="H1892" i="1"/>
  <c r="R3345" i="1"/>
  <c r="H390" i="1"/>
  <c r="H1895" i="1"/>
  <c r="H1898" i="1"/>
  <c r="H3340" i="1"/>
  <c r="H3344" i="1"/>
  <c r="H1894" i="1"/>
  <c r="H3343" i="1"/>
  <c r="W1896" i="1"/>
  <c r="H4199" i="1"/>
  <c r="H3237" i="1"/>
  <c r="H1890" i="1"/>
  <c r="H1899" i="1"/>
  <c r="H823" i="1"/>
  <c r="H3341" i="1"/>
  <c r="H4200" i="1"/>
  <c r="H3241" i="1"/>
  <c r="H1904" i="1"/>
  <c r="H1889" i="1"/>
  <c r="H386" i="1"/>
  <c r="Z821" i="1"/>
  <c r="R820" i="1"/>
  <c r="W825" i="1"/>
  <c r="R822" i="1"/>
  <c r="Z825" i="1"/>
  <c r="H391" i="1"/>
  <c r="H1903" i="1"/>
  <c r="H3339" i="1"/>
  <c r="W824" i="1"/>
  <c r="H3338" i="1"/>
  <c r="H4194" i="1"/>
  <c r="H1897" i="1"/>
  <c r="H385" i="1"/>
  <c r="H377" i="1"/>
  <c r="H2784" i="1"/>
  <c r="H3192" i="1"/>
  <c r="H3806" i="1"/>
  <c r="H3199" i="1"/>
  <c r="H3766" i="1"/>
  <c r="H3759" i="1"/>
  <c r="H4151" i="1"/>
  <c r="H3242" i="1"/>
  <c r="H4202" i="1"/>
  <c r="H4209" i="1"/>
  <c r="H2791" i="1"/>
  <c r="H819" i="1"/>
  <c r="H3799" i="1"/>
  <c r="H3184" i="1"/>
  <c r="H3249" i="1"/>
  <c r="H3191" i="1"/>
  <c r="H4158" i="1"/>
  <c r="H4166" i="1"/>
  <c r="H4159" i="1"/>
  <c r="H3234" i="1"/>
  <c r="H378" i="1" l="1"/>
  <c r="H380" i="1"/>
  <c r="H379" i="1"/>
  <c r="H382" i="1"/>
  <c r="H383" i="1"/>
  <c r="H384" i="1"/>
  <c r="H392" i="1"/>
  <c r="H3345" i="1"/>
  <c r="H4201" i="1"/>
  <c r="H1896" i="1"/>
  <c r="H826" i="1"/>
  <c r="H824" i="1"/>
  <c r="H820" i="1"/>
  <c r="H825" i="1"/>
  <c r="H822" i="1"/>
  <c r="H821" i="1"/>
  <c r="N4450" i="1" l="1"/>
  <c r="N4458" i="1" s="1"/>
  <c r="Q4448" i="1"/>
  <c r="Q4456" i="1" s="1"/>
  <c r="Q4447" i="1"/>
  <c r="Q4455" i="1" s="1"/>
  <c r="Q4443" i="1"/>
  <c r="Q4451" i="1" s="1"/>
  <c r="Q4444" i="1"/>
  <c r="Q4452" i="1" s="1"/>
  <c r="Q4445" i="1"/>
  <c r="Q4453" i="1" s="1"/>
  <c r="V4443" i="1"/>
  <c r="V4451" i="1" s="1"/>
  <c r="O4450" i="1"/>
  <c r="O4458" i="1" s="1"/>
  <c r="K4444" i="1"/>
  <c r="K4452" i="1" s="1"/>
  <c r="P4446" i="1"/>
  <c r="P4454" i="1" s="1"/>
  <c r="T4446" i="1"/>
  <c r="T4454" i="1" s="1"/>
  <c r="N4448" i="1"/>
  <c r="N4456" i="1" s="1"/>
  <c r="AA4448" i="1"/>
  <c r="AA4456" i="1" s="1"/>
  <c r="I4445" i="1"/>
  <c r="I4453" i="1" s="1"/>
  <c r="T4448" i="1"/>
  <c r="T4456" i="1" s="1"/>
  <c r="U4446" i="1"/>
  <c r="U4454" i="1" s="1"/>
  <c r="X4444" i="1"/>
  <c r="X4452" i="1" s="1"/>
  <c r="X4443" i="1"/>
  <c r="X4451" i="1" s="1"/>
  <c r="S4447" i="1"/>
  <c r="S4455" i="1" s="1"/>
  <c r="P4448" i="1"/>
  <c r="P4456" i="1" s="1"/>
  <c r="N4445" i="1"/>
  <c r="N4453" i="1" s="1"/>
  <c r="AC4445" i="1"/>
  <c r="AC4453" i="1" s="1"/>
  <c r="AC4444" i="1"/>
  <c r="AC4452" i="1" s="1"/>
  <c r="P4445" i="1"/>
  <c r="P4453" i="1" s="1"/>
  <c r="J4450" i="1"/>
  <c r="J4458" i="1" s="1"/>
  <c r="AC4446" i="1"/>
  <c r="AC4454" i="1" s="1"/>
  <c r="V4447" i="1"/>
  <c r="V4455" i="1" s="1"/>
  <c r="T4443" i="1"/>
  <c r="T4451" i="1" s="1"/>
  <c r="J4446" i="1"/>
  <c r="J4454" i="1" s="1"/>
  <c r="AB4444" i="1"/>
  <c r="AB4452" i="1" s="1"/>
  <c r="O4447" i="1"/>
  <c r="O4455" i="1" s="1"/>
  <c r="K4448" i="1"/>
  <c r="K4456" i="1" s="1"/>
  <c r="J4449" i="1"/>
  <c r="J4457" i="1" s="1"/>
  <c r="I4444" i="1"/>
  <c r="I4452" i="1" s="1"/>
  <c r="AA4443" i="1"/>
  <c r="AA4451" i="1" s="1"/>
  <c r="AA4449" i="1"/>
  <c r="AA4457" i="1" s="1"/>
  <c r="V4444" i="1"/>
  <c r="V4452" i="1" s="1"/>
  <c r="Y4449" i="1"/>
  <c r="Y4457" i="1" s="1"/>
  <c r="Y4450" i="1"/>
  <c r="Y4458" i="1" s="1"/>
  <c r="X4448" i="1"/>
  <c r="X4456" i="1" s="1"/>
  <c r="K4450" i="1"/>
  <c r="K4458" i="1" s="1"/>
  <c r="T4445" i="1"/>
  <c r="T4453" i="1" s="1"/>
  <c r="AC4449" i="1"/>
  <c r="AC4457" i="1" s="1"/>
  <c r="I4443" i="1"/>
  <c r="I4451" i="1" s="1"/>
  <c r="N4444" i="1"/>
  <c r="N4452" i="1" s="1"/>
  <c r="V4450" i="1"/>
  <c r="V4458" i="1" s="1"/>
  <c r="AA4446" i="1"/>
  <c r="AA4454" i="1" s="1"/>
  <c r="AA4445" i="1"/>
  <c r="AA4453" i="1" s="1"/>
  <c r="L4445" i="1"/>
  <c r="L4453" i="1" s="1"/>
  <c r="N4443" i="1"/>
  <c r="N4451" i="1" s="1"/>
  <c r="L4444" i="1"/>
  <c r="L4452" i="1" s="1"/>
  <c r="L4449" i="1"/>
  <c r="L4457" i="1" s="1"/>
  <c r="I4447" i="1"/>
  <c r="I4455" i="1" s="1"/>
  <c r="S4443" i="1"/>
  <c r="S4451" i="1" s="1"/>
  <c r="U4443" i="1"/>
  <c r="U4451" i="1" s="1"/>
  <c r="O4449" i="1"/>
  <c r="O4457" i="1" s="1"/>
  <c r="AB4450" i="1"/>
  <c r="AB4458" i="1" s="1"/>
  <c r="L4443" i="1"/>
  <c r="L4451" i="1" s="1"/>
  <c r="J4445" i="1"/>
  <c r="J4453" i="1" s="1"/>
  <c r="K4447" i="1"/>
  <c r="K4455" i="1" s="1"/>
  <c r="U4447" i="1"/>
  <c r="U4455" i="1" s="1"/>
  <c r="Y4446" i="1"/>
  <c r="Y4454" i="1" s="1"/>
  <c r="U4449" i="1"/>
  <c r="U4457" i="1" s="1"/>
  <c r="S4445" i="1"/>
  <c r="S4453" i="1" s="1"/>
  <c r="I4449" i="1"/>
  <c r="I4457" i="1" s="1"/>
  <c r="AB4443" i="1"/>
  <c r="AB4451" i="1" s="1"/>
  <c r="K4445" i="1"/>
  <c r="K4453" i="1" s="1"/>
  <c r="X4447" i="1"/>
  <c r="X4455" i="1" s="1"/>
  <c r="AA4450" i="1"/>
  <c r="AA4458" i="1" s="1"/>
  <c r="AC4448" i="1"/>
  <c r="AC4456" i="1" s="1"/>
  <c r="J4443" i="1"/>
  <c r="J4451" i="1" s="1"/>
  <c r="S4449" i="1"/>
  <c r="S4457" i="1" s="1"/>
  <c r="O4443" i="1"/>
  <c r="O4451" i="1" s="1"/>
  <c r="V4448" i="1"/>
  <c r="V4456" i="1" s="1"/>
  <c r="O4446" i="1"/>
  <c r="O4454" i="1" s="1"/>
  <c r="AB4449" i="1"/>
  <c r="AB4457" i="1" s="1"/>
  <c r="AA4447" i="1"/>
  <c r="AA4455" i="1" s="1"/>
  <c r="V4449" i="1"/>
  <c r="V4457" i="1" s="1"/>
  <c r="O4445" i="1"/>
  <c r="O4453" i="1" s="1"/>
  <c r="I4450" i="1"/>
  <c r="I4458" i="1" s="1"/>
  <c r="T4450" i="1"/>
  <c r="T4458" i="1" s="1"/>
  <c r="X4449" i="1"/>
  <c r="X4457" i="1" s="1"/>
  <c r="AB4446" i="1"/>
  <c r="AB4454" i="1" s="1"/>
  <c r="I4448" i="1"/>
  <c r="I4456" i="1" s="1"/>
  <c r="K4449" i="1"/>
  <c r="K4457" i="1" s="1"/>
  <c r="AB4447" i="1"/>
  <c r="AB4455" i="1" s="1"/>
  <c r="P4443" i="1"/>
  <c r="P4451" i="1" s="1"/>
  <c r="L4447" i="1"/>
  <c r="L4455" i="1" s="1"/>
  <c r="S4450" i="1"/>
  <c r="S4458" i="1" s="1"/>
  <c r="L4450" i="1"/>
  <c r="L4458" i="1" s="1"/>
  <c r="J4444" i="1"/>
  <c r="J4452" i="1" s="1"/>
  <c r="P4444" i="1"/>
  <c r="P4452" i="1" s="1"/>
  <c r="U4444" i="1"/>
  <c r="U4452" i="1" s="1"/>
  <c r="AA4444" i="1"/>
  <c r="AA4452" i="1" s="1"/>
  <c r="L4448" i="1"/>
  <c r="L4456" i="1" s="1"/>
  <c r="X4450" i="1"/>
  <c r="X4458" i="1" s="1"/>
  <c r="Y4447" i="1" l="1"/>
  <c r="Y4455" i="1" s="1"/>
  <c r="S4444" i="1"/>
  <c r="S4452" i="1" s="1"/>
  <c r="Y4444" i="1"/>
  <c r="Y4452" i="1" s="1"/>
  <c r="O4444" i="1"/>
  <c r="O4452" i="1" s="1"/>
  <c r="Y4445" i="1"/>
  <c r="Y4453" i="1" s="1"/>
  <c r="J4448" i="1"/>
  <c r="J4456" i="1" s="1"/>
  <c r="J4447" i="1"/>
  <c r="J4455" i="1" s="1"/>
  <c r="V4445" i="1"/>
  <c r="V4453" i="1" s="1"/>
  <c r="U4445" i="1"/>
  <c r="U4453" i="1" s="1"/>
  <c r="P4450" i="1"/>
  <c r="P4458" i="1" s="1"/>
  <c r="N4447" i="1"/>
  <c r="N4455" i="1" s="1"/>
  <c r="AB4448" i="1"/>
  <c r="AB4456" i="1" s="1"/>
  <c r="N4446" i="1"/>
  <c r="N4454" i="1" s="1"/>
  <c r="O4448" i="1"/>
  <c r="O4456" i="1" s="1"/>
  <c r="X4446" i="1"/>
  <c r="X4454" i="1" s="1"/>
  <c r="N4449" i="1"/>
  <c r="N4457" i="1" s="1"/>
  <c r="S4448" i="1"/>
  <c r="S4456" i="1" s="1"/>
  <c r="AC4443" i="1"/>
  <c r="AC4451" i="1" s="1"/>
  <c r="Q4446" i="1"/>
  <c r="Q4454" i="1" s="1"/>
  <c r="Q4449" i="1"/>
  <c r="Q4457" i="1" s="1"/>
  <c r="Q4450" i="1"/>
  <c r="Q4458" i="1" s="1"/>
  <c r="AB4445" i="1"/>
  <c r="AB4453" i="1" s="1"/>
  <c r="T4447" i="1"/>
  <c r="T4455" i="1" s="1"/>
  <c r="S4446" i="1"/>
  <c r="S4454" i="1" s="1"/>
  <c r="K4446" i="1"/>
  <c r="K4454" i="1" s="1"/>
  <c r="AC4450" i="1"/>
  <c r="AC4458" i="1" s="1"/>
  <c r="P4449" i="1"/>
  <c r="P4457" i="1" s="1"/>
  <c r="P4447" i="1"/>
  <c r="P4455" i="1" s="1"/>
  <c r="V4446" i="1"/>
  <c r="V4454" i="1" s="1"/>
  <c r="T4444" i="1"/>
  <c r="T4452" i="1" s="1"/>
  <c r="I4446" i="1"/>
  <c r="I4454" i="1" s="1"/>
  <c r="T4449" i="1"/>
  <c r="T4457" i="1" s="1"/>
  <c r="K4443" i="1"/>
  <c r="K4451" i="1" s="1"/>
  <c r="AC4447" i="1"/>
  <c r="AC4455" i="1" s="1"/>
  <c r="U4450" i="1"/>
  <c r="U4458" i="1" s="1"/>
  <c r="U4448" i="1"/>
  <c r="U4456" i="1" s="1"/>
  <c r="L4446" i="1"/>
  <c r="L4454" i="1" s="1"/>
  <c r="Y4443" i="1"/>
  <c r="Y4451" i="1" s="1"/>
  <c r="X4445" i="1"/>
  <c r="X4453" i="1" s="1"/>
  <c r="Y4448" i="1"/>
  <c r="Y4456" i="1" s="1"/>
  <c r="Z4450" i="1"/>
  <c r="Z4458" i="1" s="1"/>
  <c r="M4444" i="1"/>
  <c r="M4452" i="1" s="1"/>
  <c r="Z4449" i="1"/>
  <c r="Z4457" i="1" s="1"/>
  <c r="W4443" i="1"/>
  <c r="W4451" i="1" s="1"/>
  <c r="M4445" i="1"/>
  <c r="M4453" i="1" s="1"/>
  <c r="R4443" i="1"/>
  <c r="R4451" i="1" s="1"/>
  <c r="R4445" i="1"/>
  <c r="R4453" i="1" s="1"/>
  <c r="M4449" i="1"/>
  <c r="M4457" i="1" s="1"/>
  <c r="M4450" i="1"/>
  <c r="M4458" i="1" s="1"/>
  <c r="W4449" i="1" l="1"/>
  <c r="W4457" i="1" s="1"/>
  <c r="W4450" i="1"/>
  <c r="W4458" i="1" s="1"/>
  <c r="M4447" i="1"/>
  <c r="M4455" i="1" s="1"/>
  <c r="R4444" i="1"/>
  <c r="R4452" i="1" s="1"/>
  <c r="R4448" i="1"/>
  <c r="R4456" i="1" s="1"/>
  <c r="Z4444" i="1"/>
  <c r="Z4452" i="1" s="1"/>
  <c r="W4446" i="1"/>
  <c r="W4454" i="1" s="1"/>
  <c r="W4445" i="1"/>
  <c r="W4453" i="1" s="1"/>
  <c r="Z4443" i="1"/>
  <c r="Z4451" i="1" s="1"/>
  <c r="W4447" i="1"/>
  <c r="W4455" i="1" s="1"/>
  <c r="Z4445" i="1"/>
  <c r="Z4453" i="1" s="1"/>
  <c r="W4448" i="1"/>
  <c r="W4456" i="1" s="1"/>
  <c r="Z4447" i="1"/>
  <c r="Z4455" i="1" s="1"/>
  <c r="Z4446" i="1"/>
  <c r="Z4454" i="1" s="1"/>
  <c r="R4447" i="1"/>
  <c r="R4455" i="1" s="1"/>
  <c r="W4444" i="1"/>
  <c r="W4452" i="1" s="1"/>
  <c r="R4446" i="1"/>
  <c r="R4454" i="1" s="1"/>
  <c r="R4450" i="1"/>
  <c r="R4458" i="1" s="1"/>
  <c r="R4449" i="1"/>
  <c r="R4457" i="1" s="1"/>
  <c r="M4448" i="1"/>
  <c r="M4456" i="1" s="1"/>
  <c r="M4446" i="1"/>
  <c r="M4454" i="1" s="1"/>
  <c r="M4443" i="1"/>
  <c r="M4451" i="1" s="1"/>
  <c r="Z4448" i="1"/>
  <c r="Z4456" i="1" s="1"/>
  <c r="H4444" i="1" l="1"/>
  <c r="H4452" i="1" s="1"/>
  <c r="H4447" i="1"/>
  <c r="H4455" i="1" s="1"/>
  <c r="H4443" i="1"/>
  <c r="H4451" i="1" s="1"/>
  <c r="H4449" i="1"/>
  <c r="H4457" i="1" s="1"/>
  <c r="H4445" i="1"/>
  <c r="H4453" i="1" s="1"/>
  <c r="H4448" i="1"/>
  <c r="H4456" i="1" s="1"/>
  <c r="H4450" i="1"/>
  <c r="H4458" i="1" s="1"/>
  <c r="H4446" i="1"/>
  <c r="H4454" i="1" s="1"/>
  <c r="V3590" i="1" l="1"/>
  <c r="I3591" i="1"/>
  <c r="P3588" i="1"/>
  <c r="K3586" i="1"/>
  <c r="X3587" i="1"/>
  <c r="Y3586" i="1"/>
  <c r="AB3585" i="1"/>
  <c r="T3588" i="1"/>
  <c r="I3587" i="1"/>
  <c r="P3587" i="1"/>
  <c r="N3589" i="1"/>
  <c r="P3590" i="1"/>
  <c r="N3585" i="1"/>
  <c r="L3587" i="1"/>
  <c r="I3590" i="1"/>
  <c r="AC3586" i="1"/>
  <c r="J3588" i="1"/>
  <c r="I3588" i="1"/>
  <c r="T3589" i="1"/>
  <c r="Y3591" i="1"/>
  <c r="X3588" i="1"/>
  <c r="N3587" i="1"/>
  <c r="AB3586" i="1"/>
  <c r="S3589" i="1"/>
  <c r="AB3587" i="1"/>
  <c r="P3591" i="1"/>
  <c r="V3585" i="1"/>
  <c r="AA3588" i="1"/>
  <c r="Q3586" i="1"/>
  <c r="V3588" i="1"/>
  <c r="Y3587" i="1"/>
  <c r="U3590" i="1"/>
  <c r="O3591" i="1"/>
  <c r="T3585" i="1"/>
  <c r="J3585" i="1"/>
  <c r="J3589" i="1"/>
  <c r="O3588" i="1"/>
  <c r="S3587" i="1"/>
  <c r="S3590" i="1"/>
  <c r="J3590" i="1"/>
  <c r="Y3585" i="1"/>
  <c r="S3588" i="1"/>
  <c r="T3591" i="1"/>
  <c r="K3588" i="1"/>
  <c r="AA3589" i="1"/>
  <c r="O3589" i="1"/>
  <c r="O3586" i="1"/>
  <c r="L3585" i="1"/>
  <c r="P3589" i="1"/>
  <c r="AB3591" i="1"/>
  <c r="T3587" i="1"/>
  <c r="O3587" i="1"/>
  <c r="K3589" i="1"/>
  <c r="L3590" i="1"/>
  <c r="K3587" i="1"/>
  <c r="N3588" i="1"/>
  <c r="I3585" i="1"/>
  <c r="U3586" i="1"/>
  <c r="S3586" i="1"/>
  <c r="AC3589" i="1"/>
  <c r="Y3588" i="1"/>
  <c r="K3585" i="1"/>
  <c r="AC3588" i="1"/>
  <c r="Q3590" i="1"/>
  <c r="U3591" i="1"/>
  <c r="Y3590" i="1"/>
  <c r="Q3591" i="1"/>
  <c r="O3590" i="1"/>
  <c r="AB3588" i="1"/>
  <c r="Q3588" i="1"/>
  <c r="AA3591" i="1"/>
  <c r="I3586" i="1"/>
  <c r="AA3587" i="1"/>
  <c r="K3590" i="1"/>
  <c r="N3590" i="1"/>
  <c r="AB3589" i="1"/>
  <c r="J3586" i="1"/>
  <c r="U3589" i="1"/>
  <c r="X3591" i="1"/>
  <c r="T3586" i="1"/>
  <c r="L3589" i="1"/>
  <c r="O3585" i="1"/>
  <c r="L3591" i="1"/>
  <c r="T3590" i="1"/>
  <c r="S3585" i="1"/>
  <c r="AC3590" i="1"/>
  <c r="Q3589" i="1"/>
  <c r="P3585" i="1"/>
  <c r="AC3587" i="1"/>
  <c r="N3586" i="1"/>
  <c r="X3586" i="1"/>
  <c r="L3586" i="1"/>
  <c r="AB3590" i="1"/>
  <c r="X3590" i="1"/>
  <c r="AC3585" i="1"/>
  <c r="V3587" i="1"/>
  <c r="I3589" i="1"/>
  <c r="AC3591" i="1"/>
  <c r="Y3589" i="1"/>
  <c r="N3591" i="1"/>
  <c r="U3585" i="1"/>
  <c r="AA3586" i="1"/>
  <c r="P3586" i="1"/>
  <c r="X3585" i="1"/>
  <c r="Q3585" i="1"/>
  <c r="J3591" i="1"/>
  <c r="L3588" i="1"/>
  <c r="U3587" i="1"/>
  <c r="S3591" i="1"/>
  <c r="V3586" i="1"/>
  <c r="AA3585" i="1"/>
  <c r="AA3590" i="1"/>
  <c r="J3587" i="1"/>
  <c r="V3591" i="1"/>
  <c r="K3591" i="1"/>
  <c r="V3589" i="1"/>
  <c r="U3588" i="1"/>
  <c r="Q3587" i="1"/>
  <c r="X3589" i="1"/>
  <c r="X3260" i="1"/>
  <c r="Y3259" i="1"/>
  <c r="AB3258" i="1"/>
  <c r="T3261" i="1"/>
  <c r="I3260" i="1"/>
  <c r="P3260" i="1"/>
  <c r="X3263" i="1"/>
  <c r="AC3258" i="1"/>
  <c r="V3260" i="1"/>
  <c r="I3262" i="1"/>
  <c r="AC3264" i="1"/>
  <c r="Y3262" i="1"/>
  <c r="N3264" i="1"/>
  <c r="U3258" i="1"/>
  <c r="AC3259" i="1"/>
  <c r="J3261" i="1"/>
  <c r="I3261" i="1"/>
  <c r="T3262" i="1"/>
  <c r="Y3264" i="1"/>
  <c r="T3260" i="1"/>
  <c r="O3260" i="1"/>
  <c r="K3262" i="1"/>
  <c r="L3263" i="1"/>
  <c r="K3260" i="1"/>
  <c r="N3261" i="1"/>
  <c r="I3258" i="1"/>
  <c r="U3259" i="1"/>
  <c r="S3259" i="1"/>
  <c r="Q3259" i="1"/>
  <c r="V3261" i="1"/>
  <c r="Y3260" i="1"/>
  <c r="U3263" i="1"/>
  <c r="O3264" i="1"/>
  <c r="T3258" i="1"/>
  <c r="J3258" i="1"/>
  <c r="N3262" i="1"/>
  <c r="P3263" i="1"/>
  <c r="N3258" i="1"/>
  <c r="L3260" i="1"/>
  <c r="I3263" i="1"/>
  <c r="K3261" i="1"/>
  <c r="AA3262" i="1"/>
  <c r="O3262" i="1"/>
  <c r="O3259" i="1"/>
  <c r="L3258" i="1"/>
  <c r="P3262" i="1"/>
  <c r="AB3264" i="1"/>
  <c r="L3262" i="1"/>
  <c r="O3258" i="1"/>
  <c r="L3264" i="1"/>
  <c r="T3263" i="1"/>
  <c r="S3258" i="1"/>
  <c r="AA3261" i="1"/>
  <c r="V3263" i="1"/>
  <c r="AC3262" i="1"/>
  <c r="I3264" i="1"/>
  <c r="AC3263" i="1"/>
  <c r="Y3261" i="1"/>
  <c r="K3258" i="1"/>
  <c r="AC3261" i="1"/>
  <c r="Q3263" i="1"/>
  <c r="J3262" i="1"/>
  <c r="O3261" i="1"/>
  <c r="S3260" i="1"/>
  <c r="S3263" i="1"/>
  <c r="J3263" i="1"/>
  <c r="Y3258" i="1"/>
  <c r="S3261" i="1"/>
  <c r="T3264" i="1"/>
  <c r="N3263" i="1"/>
  <c r="AB3262" i="1"/>
  <c r="J3259" i="1"/>
  <c r="U3262" i="1"/>
  <c r="X3264" i="1"/>
  <c r="T3259" i="1"/>
  <c r="AA3263" i="1"/>
  <c r="J3260" i="1"/>
  <c r="V3264" i="1"/>
  <c r="K3264" i="1"/>
  <c r="V3262" i="1"/>
  <c r="U3261" i="1"/>
  <c r="Q3260" i="1"/>
  <c r="X3262" i="1"/>
  <c r="P3261" i="1"/>
  <c r="K3259" i="1"/>
  <c r="Q3262" i="1"/>
  <c r="P3258" i="1"/>
  <c r="AC3260" i="1"/>
  <c r="N3259" i="1"/>
  <c r="X3259" i="1"/>
  <c r="L3259" i="1"/>
  <c r="AB3263" i="1"/>
  <c r="U3264" i="1"/>
  <c r="Y3263" i="1"/>
  <c r="Q3264" i="1"/>
  <c r="O3263" i="1"/>
  <c r="AB3261" i="1"/>
  <c r="Q3261" i="1"/>
  <c r="AA3264" i="1"/>
  <c r="I3259" i="1"/>
  <c r="AA3260" i="1"/>
  <c r="K3263" i="1"/>
  <c r="AA3259" i="1"/>
  <c r="P3259" i="1"/>
  <c r="X3258" i="1"/>
  <c r="Q3258" i="1"/>
  <c r="J3264" i="1"/>
  <c r="L3261" i="1"/>
  <c r="U3260" i="1"/>
  <c r="S3264" i="1"/>
  <c r="V3259" i="1"/>
  <c r="AA3258" i="1"/>
  <c r="X3261" i="1"/>
  <c r="N3260" i="1"/>
  <c r="AB3259" i="1"/>
  <c r="S3262" i="1"/>
  <c r="AB3260" i="1"/>
  <c r="P3264" i="1"/>
  <c r="V3258" i="1"/>
  <c r="X4244" i="1"/>
  <c r="Y4243" i="1"/>
  <c r="AB4242" i="1"/>
  <c r="T4245" i="1"/>
  <c r="I4244" i="1"/>
  <c r="P4244" i="1"/>
  <c r="X4247" i="1"/>
  <c r="AC4242" i="1"/>
  <c r="V4244" i="1"/>
  <c r="I4246" i="1"/>
  <c r="AC4248" i="1"/>
  <c r="Y4246" i="1"/>
  <c r="N4248" i="1"/>
  <c r="U4242" i="1"/>
  <c r="AC4243" i="1"/>
  <c r="J4245" i="1"/>
  <c r="I4245" i="1"/>
  <c r="T4246" i="1"/>
  <c r="Y4248" i="1"/>
  <c r="T4244" i="1"/>
  <c r="O4244" i="1"/>
  <c r="K4246" i="1"/>
  <c r="L4247" i="1"/>
  <c r="K4244" i="1"/>
  <c r="N4245" i="1"/>
  <c r="I4242" i="1"/>
  <c r="U4243" i="1"/>
  <c r="S4243" i="1"/>
  <c r="AA4245" i="1"/>
  <c r="Q4243" i="1"/>
  <c r="V4245" i="1"/>
  <c r="Y4244" i="1"/>
  <c r="U4247" i="1"/>
  <c r="O4248" i="1"/>
  <c r="T4242" i="1"/>
  <c r="J4242" i="1"/>
  <c r="N4246" i="1"/>
  <c r="P4247" i="1"/>
  <c r="N4242" i="1"/>
  <c r="L4244" i="1"/>
  <c r="I4247" i="1"/>
  <c r="K4245" i="1"/>
  <c r="AA4246" i="1"/>
  <c r="O4246" i="1"/>
  <c r="O4243" i="1"/>
  <c r="L4242" i="1"/>
  <c r="P4246" i="1"/>
  <c r="AB4248" i="1"/>
  <c r="L4246" i="1"/>
  <c r="O4242" i="1"/>
  <c r="L4248" i="1"/>
  <c r="T4247" i="1"/>
  <c r="S4242" i="1"/>
  <c r="V4247" i="1"/>
  <c r="AC4246" i="1"/>
  <c r="I4248" i="1"/>
  <c r="AC4247" i="1"/>
  <c r="Y4245" i="1"/>
  <c r="K4242" i="1"/>
  <c r="AC4245" i="1"/>
  <c r="Q4247" i="1"/>
  <c r="J4246" i="1"/>
  <c r="O4245" i="1"/>
  <c r="S4244" i="1"/>
  <c r="S4247" i="1"/>
  <c r="J4247" i="1"/>
  <c r="Y4242" i="1"/>
  <c r="S4245" i="1"/>
  <c r="T4248" i="1"/>
  <c r="N4247" i="1"/>
  <c r="AB4246" i="1"/>
  <c r="J4243" i="1"/>
  <c r="U4246" i="1"/>
  <c r="X4248" i="1"/>
  <c r="T4243" i="1"/>
  <c r="AA4247" i="1"/>
  <c r="J4244" i="1"/>
  <c r="V4248" i="1"/>
  <c r="K4248" i="1"/>
  <c r="V4246" i="1"/>
  <c r="U4245" i="1"/>
  <c r="Q4244" i="1"/>
  <c r="X4246" i="1"/>
  <c r="P4245" i="1"/>
  <c r="K4243" i="1"/>
  <c r="Q4246" i="1"/>
  <c r="P4242" i="1"/>
  <c r="AC4244" i="1"/>
  <c r="N4243" i="1"/>
  <c r="X4243" i="1"/>
  <c r="L4243" i="1"/>
  <c r="AB4247" i="1"/>
  <c r="U4248" i="1"/>
  <c r="Y4247" i="1"/>
  <c r="Q4248" i="1"/>
  <c r="O4247" i="1"/>
  <c r="AB4245" i="1"/>
  <c r="Q4245" i="1"/>
  <c r="AA4248" i="1"/>
  <c r="I4243" i="1"/>
  <c r="AA4244" i="1"/>
  <c r="K4247" i="1"/>
  <c r="AA4243" i="1"/>
  <c r="P4243" i="1"/>
  <c r="X4242" i="1"/>
  <c r="Q4242" i="1"/>
  <c r="J4248" i="1"/>
  <c r="L4245" i="1"/>
  <c r="U4244" i="1"/>
  <c r="S4248" i="1"/>
  <c r="V4243" i="1"/>
  <c r="AA4242" i="1"/>
  <c r="X4245" i="1"/>
  <c r="N4244" i="1"/>
  <c r="AB4243" i="1"/>
  <c r="S4246" i="1"/>
  <c r="AB4244" i="1"/>
  <c r="P4248" i="1"/>
  <c r="V4242" i="1"/>
  <c r="Q2637" i="1"/>
  <c r="Q3684" i="1"/>
  <c r="Q4172" i="1"/>
  <c r="Q2725" i="1"/>
  <c r="Q2701" i="1"/>
  <c r="Q3213" i="1"/>
  <c r="Q3212" i="1"/>
  <c r="Q3683" i="1"/>
  <c r="Q2724" i="1"/>
  <c r="Q2636" i="1"/>
  <c r="Q4171" i="1"/>
  <c r="Q2700" i="1"/>
  <c r="Q3214" i="1"/>
  <c r="Q3685" i="1"/>
  <c r="Q2726" i="1"/>
  <c r="Q2638" i="1"/>
  <c r="Q2702" i="1"/>
  <c r="Q4173" i="1"/>
  <c r="Q2635" i="1"/>
  <c r="Q3211" i="1"/>
  <c r="Q4170" i="1"/>
  <c r="Q2699" i="1"/>
  <c r="Q2723" i="1"/>
  <c r="Q3682" i="1"/>
  <c r="Q2634" i="1"/>
  <c r="Q4169" i="1"/>
  <c r="Q2698" i="1"/>
  <c r="Q3681" i="1"/>
  <c r="Q2722" i="1"/>
  <c r="Q3210" i="1"/>
  <c r="Q2696" i="1"/>
  <c r="Q2632" i="1"/>
  <c r="Q2720" i="1"/>
  <c r="Q3208" i="1"/>
  <c r="Q3679" i="1"/>
  <c r="Q4167" i="1"/>
  <c r="Q3209" i="1"/>
  <c r="Q2633" i="1"/>
  <c r="Q2721" i="1"/>
  <c r="Q4168" i="1"/>
  <c r="Q2697" i="1"/>
  <c r="Q3680" i="1"/>
  <c r="V1918" i="1"/>
  <c r="V406" i="1"/>
  <c r="AC1917" i="1"/>
  <c r="AC405" i="1"/>
  <c r="I1919" i="1"/>
  <c r="I407" i="1"/>
  <c r="AC1918" i="1"/>
  <c r="AC406" i="1"/>
  <c r="Y1916" i="1"/>
  <c r="Y404" i="1"/>
  <c r="K1913" i="1"/>
  <c r="K401" i="1"/>
  <c r="AC1916" i="1"/>
  <c r="AC404" i="1"/>
  <c r="Q1918" i="1"/>
  <c r="Q406" i="1"/>
  <c r="J405" i="1"/>
  <c r="J1917" i="1"/>
  <c r="O404" i="1"/>
  <c r="O1916" i="1"/>
  <c r="S403" i="1"/>
  <c r="S1915" i="1"/>
  <c r="S406" i="1"/>
  <c r="S1918" i="1"/>
  <c r="J1918" i="1"/>
  <c r="J406" i="1"/>
  <c r="Y1913" i="1"/>
  <c r="Y401" i="1"/>
  <c r="S404" i="1"/>
  <c r="S1916" i="1"/>
  <c r="T1919" i="1"/>
  <c r="T407" i="1"/>
  <c r="K404" i="1"/>
  <c r="K1916" i="1"/>
  <c r="AA1917" i="1"/>
  <c r="AA405" i="1"/>
  <c r="O405" i="1"/>
  <c r="O1917" i="1"/>
  <c r="O1914" i="1"/>
  <c r="O402" i="1"/>
  <c r="L1913" i="1"/>
  <c r="L401" i="1"/>
  <c r="P405" i="1"/>
  <c r="P1917" i="1"/>
  <c r="AB1919" i="1"/>
  <c r="AB407" i="1"/>
  <c r="L405" i="1"/>
  <c r="L1917" i="1"/>
  <c r="O1913" i="1"/>
  <c r="O401" i="1"/>
  <c r="L407" i="1"/>
  <c r="L1919" i="1"/>
  <c r="T1918" i="1"/>
  <c r="T406" i="1"/>
  <c r="S401" i="1"/>
  <c r="S1913" i="1"/>
  <c r="AA404" i="1"/>
  <c r="AA1916" i="1"/>
  <c r="P404" i="1"/>
  <c r="P1916" i="1"/>
  <c r="K402" i="1"/>
  <c r="K1914" i="1"/>
  <c r="Q405" i="1"/>
  <c r="Q1917" i="1"/>
  <c r="P1913" i="1"/>
  <c r="P401" i="1"/>
  <c r="AC403" i="1"/>
  <c r="AC1915" i="1"/>
  <c r="N1914" i="1"/>
  <c r="N402" i="1"/>
  <c r="X402" i="1"/>
  <c r="X1914" i="1"/>
  <c r="L402" i="1"/>
  <c r="L1914" i="1"/>
  <c r="AB406" i="1"/>
  <c r="AB1918" i="1"/>
  <c r="U1919" i="1"/>
  <c r="U407" i="1"/>
  <c r="Y1918" i="1"/>
  <c r="Y406" i="1"/>
  <c r="Q407" i="1"/>
  <c r="Q1919" i="1"/>
  <c r="O406" i="1"/>
  <c r="O1918" i="1"/>
  <c r="AB1916" i="1"/>
  <c r="AB404" i="1"/>
  <c r="Q404" i="1"/>
  <c r="Q1916" i="1"/>
  <c r="AA407" i="1"/>
  <c r="AA1919" i="1"/>
  <c r="I1914" i="1"/>
  <c r="I402" i="1"/>
  <c r="AA403" i="1"/>
  <c r="AA1915" i="1"/>
  <c r="K406" i="1"/>
  <c r="K1918" i="1"/>
  <c r="N1918" i="1"/>
  <c r="N406" i="1"/>
  <c r="AB405" i="1"/>
  <c r="AB1917" i="1"/>
  <c r="J402" i="1"/>
  <c r="J1914" i="1"/>
  <c r="U1917" i="1"/>
  <c r="U405" i="1"/>
  <c r="X407" i="1"/>
  <c r="X1919" i="1"/>
  <c r="T1914" i="1"/>
  <c r="T402" i="1"/>
  <c r="AA1918" i="1"/>
  <c r="AA406" i="1"/>
  <c r="J1915" i="1"/>
  <c r="J403" i="1"/>
  <c r="V407" i="1"/>
  <c r="V1919" i="1"/>
  <c r="K407" i="1"/>
  <c r="K1919" i="1"/>
  <c r="V1917" i="1"/>
  <c r="V405" i="1"/>
  <c r="U1916" i="1"/>
  <c r="U404" i="1"/>
  <c r="Q1915" i="1"/>
  <c r="Q403" i="1"/>
  <c r="X1917" i="1"/>
  <c r="X405" i="1"/>
  <c r="X403" i="1"/>
  <c r="X1915" i="1"/>
  <c r="Y1914" i="1"/>
  <c r="Y402" i="1"/>
  <c r="AB1913" i="1"/>
  <c r="AB401" i="1"/>
  <c r="T1916" i="1"/>
  <c r="T404" i="1"/>
  <c r="I403" i="1"/>
  <c r="I1915" i="1"/>
  <c r="P1915" i="1"/>
  <c r="P403" i="1"/>
  <c r="X1918" i="1"/>
  <c r="X406" i="1"/>
  <c r="AC1913" i="1"/>
  <c r="AC401" i="1"/>
  <c r="V1915" i="1"/>
  <c r="V403" i="1"/>
  <c r="I405" i="1"/>
  <c r="I1917" i="1"/>
  <c r="AC1919" i="1"/>
  <c r="AC407" i="1"/>
  <c r="Y1917" i="1"/>
  <c r="Y405" i="1"/>
  <c r="N407" i="1"/>
  <c r="N1919" i="1"/>
  <c r="U1913" i="1"/>
  <c r="U401" i="1"/>
  <c r="AA1914" i="1"/>
  <c r="AA402" i="1"/>
  <c r="P1914" i="1"/>
  <c r="P402" i="1"/>
  <c r="X1913" i="1"/>
  <c r="X401" i="1"/>
  <c r="Q401" i="1"/>
  <c r="Q1913" i="1"/>
  <c r="J1919" i="1"/>
  <c r="J407" i="1"/>
  <c r="L1916" i="1"/>
  <c r="L404" i="1"/>
  <c r="U403" i="1"/>
  <c r="U1915" i="1"/>
  <c r="S1919" i="1"/>
  <c r="S407" i="1"/>
  <c r="V1914" i="1"/>
  <c r="V402" i="1"/>
  <c r="AA1913" i="1"/>
  <c r="AA401" i="1"/>
  <c r="X404" i="1"/>
  <c r="X1916" i="1"/>
  <c r="N403" i="1"/>
  <c r="N1915" i="1"/>
  <c r="AB402" i="1"/>
  <c r="AB1914" i="1"/>
  <c r="S405" i="1"/>
  <c r="S1917" i="1"/>
  <c r="AB1915" i="1"/>
  <c r="AB403" i="1"/>
  <c r="P1919" i="1"/>
  <c r="P407" i="1"/>
  <c r="V401" i="1"/>
  <c r="V1913" i="1"/>
  <c r="Q1914" i="1"/>
  <c r="Q402" i="1"/>
  <c r="V1916" i="1"/>
  <c r="V404" i="1"/>
  <c r="Y403" i="1"/>
  <c r="Y1915" i="1"/>
  <c r="U406" i="1"/>
  <c r="U1918" i="1"/>
  <c r="O1919" i="1"/>
  <c r="O407" i="1"/>
  <c r="T401" i="1"/>
  <c r="T1913" i="1"/>
  <c r="J1913" i="1"/>
  <c r="J401" i="1"/>
  <c r="N405" i="1"/>
  <c r="N1917" i="1"/>
  <c r="P1918" i="1"/>
  <c r="P406" i="1"/>
  <c r="N401" i="1"/>
  <c r="N1913" i="1"/>
  <c r="L1915" i="1"/>
  <c r="L403" i="1"/>
  <c r="I406" i="1"/>
  <c r="I1918" i="1"/>
  <c r="AC402" i="1"/>
  <c r="AC1914" i="1"/>
  <c r="J404" i="1"/>
  <c r="J1916" i="1"/>
  <c r="I1916" i="1"/>
  <c r="I404" i="1"/>
  <c r="T405" i="1"/>
  <c r="T1917" i="1"/>
  <c r="Y407" i="1"/>
  <c r="Y1919" i="1"/>
  <c r="T1915" i="1"/>
  <c r="T403" i="1"/>
  <c r="O403" i="1"/>
  <c r="O1915" i="1"/>
  <c r="K1917" i="1"/>
  <c r="K405" i="1"/>
  <c r="L1918" i="1"/>
  <c r="L406" i="1"/>
  <c r="K403" i="1"/>
  <c r="K1915" i="1"/>
  <c r="N1916" i="1"/>
  <c r="N404" i="1"/>
  <c r="I401" i="1"/>
  <c r="I1913" i="1"/>
  <c r="U1914" i="1"/>
  <c r="U402" i="1"/>
  <c r="S1914" i="1"/>
  <c r="S402" i="1"/>
  <c r="V374" i="1"/>
  <c r="V1886" i="1"/>
  <c r="AC373" i="1"/>
  <c r="AC1885" i="1"/>
  <c r="I375" i="1"/>
  <c r="I1887" i="1"/>
  <c r="AC374" i="1"/>
  <c r="AC1886" i="1"/>
  <c r="Y372" i="1"/>
  <c r="Y1884" i="1"/>
  <c r="K369" i="1"/>
  <c r="K1881" i="1"/>
  <c r="AC372" i="1"/>
  <c r="AC1884" i="1"/>
  <c r="Q374" i="1"/>
  <c r="Q1886" i="1"/>
  <c r="J373" i="1"/>
  <c r="J1885" i="1"/>
  <c r="O372" i="1"/>
  <c r="O1884" i="1"/>
  <c r="S371" i="1"/>
  <c r="S1883" i="1"/>
  <c r="S374" i="1"/>
  <c r="S1886" i="1"/>
  <c r="J374" i="1"/>
  <c r="J1886" i="1"/>
  <c r="Y369" i="1"/>
  <c r="Y1881" i="1"/>
  <c r="S372" i="1"/>
  <c r="S1884" i="1"/>
  <c r="T375" i="1"/>
  <c r="T1887" i="1"/>
  <c r="K372" i="1"/>
  <c r="K1884" i="1"/>
  <c r="AA373" i="1"/>
  <c r="AA1885" i="1"/>
  <c r="O373" i="1"/>
  <c r="O1885" i="1"/>
  <c r="O370" i="1"/>
  <c r="O1882" i="1"/>
  <c r="L369" i="1"/>
  <c r="L1881" i="1"/>
  <c r="P373" i="1"/>
  <c r="P1885" i="1"/>
  <c r="AB375" i="1"/>
  <c r="AB1887" i="1"/>
  <c r="L373" i="1"/>
  <c r="L1885" i="1"/>
  <c r="O369" i="1"/>
  <c r="O1881" i="1"/>
  <c r="L375" i="1"/>
  <c r="L1887" i="1"/>
  <c r="T374" i="1"/>
  <c r="T1886" i="1"/>
  <c r="S369" i="1"/>
  <c r="S1881" i="1"/>
  <c r="P372" i="1"/>
  <c r="P1884" i="1"/>
  <c r="K370" i="1"/>
  <c r="K1882" i="1"/>
  <c r="Q373" i="1"/>
  <c r="Q1885" i="1"/>
  <c r="P369" i="1"/>
  <c r="P1881" i="1"/>
  <c r="AC371" i="1"/>
  <c r="AC1883" i="1"/>
  <c r="N370" i="1"/>
  <c r="N1882" i="1"/>
  <c r="X370" i="1"/>
  <c r="X1882" i="1"/>
  <c r="L370" i="1"/>
  <c r="L1882" i="1"/>
  <c r="AB374" i="1"/>
  <c r="AB1886" i="1"/>
  <c r="U375" i="1"/>
  <c r="U1887" i="1"/>
  <c r="Y374" i="1"/>
  <c r="Y1886" i="1"/>
  <c r="Q375" i="1"/>
  <c r="Q1887" i="1"/>
  <c r="O374" i="1"/>
  <c r="O1886" i="1"/>
  <c r="AB372" i="1"/>
  <c r="AB1884" i="1"/>
  <c r="Q372" i="1"/>
  <c r="Q1884" i="1"/>
  <c r="AA375" i="1"/>
  <c r="AA1887" i="1"/>
  <c r="I370" i="1"/>
  <c r="I1882" i="1"/>
  <c r="AA371" i="1"/>
  <c r="AA1883" i="1"/>
  <c r="K374" i="1"/>
  <c r="K1886" i="1"/>
  <c r="N374" i="1"/>
  <c r="N1886" i="1"/>
  <c r="AB373" i="1"/>
  <c r="AB1885" i="1"/>
  <c r="J370" i="1"/>
  <c r="J1882" i="1"/>
  <c r="U373" i="1"/>
  <c r="U1885" i="1"/>
  <c r="X375" i="1"/>
  <c r="X1887" i="1"/>
  <c r="T370" i="1"/>
  <c r="T1882" i="1"/>
  <c r="AA374" i="1"/>
  <c r="AA1886" i="1"/>
  <c r="J371" i="1"/>
  <c r="J1883" i="1"/>
  <c r="V375" i="1"/>
  <c r="V1887" i="1"/>
  <c r="K375" i="1"/>
  <c r="K1887" i="1"/>
  <c r="V373" i="1"/>
  <c r="V1885" i="1"/>
  <c r="U372" i="1"/>
  <c r="U1884" i="1"/>
  <c r="Q371" i="1"/>
  <c r="Q1883" i="1"/>
  <c r="X373" i="1"/>
  <c r="X1885" i="1"/>
  <c r="X371" i="1"/>
  <c r="X1883" i="1"/>
  <c r="Y370" i="1"/>
  <c r="Y1882" i="1"/>
  <c r="AB369" i="1"/>
  <c r="AB1881" i="1"/>
  <c r="T372" i="1"/>
  <c r="T1884" i="1"/>
  <c r="I371" i="1"/>
  <c r="I1883" i="1"/>
  <c r="P371" i="1"/>
  <c r="P1883" i="1"/>
  <c r="X374" i="1"/>
  <c r="X1886" i="1"/>
  <c r="AC369" i="1"/>
  <c r="AC1881" i="1"/>
  <c r="V371" i="1"/>
  <c r="V1883" i="1"/>
  <c r="I373" i="1"/>
  <c r="I1885" i="1"/>
  <c r="AC375" i="1"/>
  <c r="AC1887" i="1"/>
  <c r="Y373" i="1"/>
  <c r="Y1885" i="1"/>
  <c r="N375" i="1"/>
  <c r="N1887" i="1"/>
  <c r="U369" i="1"/>
  <c r="U1881" i="1"/>
  <c r="AA370" i="1"/>
  <c r="AA1882" i="1"/>
  <c r="P370" i="1"/>
  <c r="P1882" i="1"/>
  <c r="X369" i="1"/>
  <c r="X1881" i="1"/>
  <c r="Q369" i="1"/>
  <c r="Q1881" i="1"/>
  <c r="J375" i="1"/>
  <c r="J1887" i="1"/>
  <c r="L372" i="1"/>
  <c r="L1884" i="1"/>
  <c r="U371" i="1"/>
  <c r="U1883" i="1"/>
  <c r="S375" i="1"/>
  <c r="S1887" i="1"/>
  <c r="V370" i="1"/>
  <c r="V1882" i="1"/>
  <c r="AA369" i="1"/>
  <c r="AA1881" i="1"/>
  <c r="X372" i="1"/>
  <c r="X1884" i="1"/>
  <c r="N371" i="1"/>
  <c r="N1883" i="1"/>
  <c r="AB370" i="1"/>
  <c r="AB1882" i="1"/>
  <c r="S373" i="1"/>
  <c r="S1885" i="1"/>
  <c r="AB371" i="1"/>
  <c r="AB1883" i="1"/>
  <c r="P375" i="1"/>
  <c r="P1887" i="1"/>
  <c r="V369" i="1"/>
  <c r="V1881" i="1"/>
  <c r="AA372" i="1"/>
  <c r="AA1884" i="1"/>
  <c r="Q370" i="1"/>
  <c r="Q1882" i="1"/>
  <c r="V372" i="1"/>
  <c r="V1884" i="1"/>
  <c r="Y371" i="1"/>
  <c r="Y1883" i="1"/>
  <c r="U374" i="1"/>
  <c r="U1886" i="1"/>
  <c r="O375" i="1"/>
  <c r="O1887" i="1"/>
  <c r="T369" i="1"/>
  <c r="T1881" i="1"/>
  <c r="J369" i="1"/>
  <c r="J1881" i="1"/>
  <c r="N373" i="1"/>
  <c r="N1885" i="1"/>
  <c r="P374" i="1"/>
  <c r="P1886" i="1"/>
  <c r="N369" i="1"/>
  <c r="N1881" i="1"/>
  <c r="L371" i="1"/>
  <c r="L1883" i="1"/>
  <c r="I374" i="1"/>
  <c r="I1886" i="1"/>
  <c r="AC370" i="1"/>
  <c r="AC1882" i="1"/>
  <c r="J372" i="1"/>
  <c r="J1884" i="1"/>
  <c r="I372" i="1"/>
  <c r="I1884" i="1"/>
  <c r="T373" i="1"/>
  <c r="T1885" i="1"/>
  <c r="Y375" i="1"/>
  <c r="Y1887" i="1"/>
  <c r="T371" i="1"/>
  <c r="T1883" i="1"/>
  <c r="O371" i="1"/>
  <c r="O1883" i="1"/>
  <c r="K373" i="1"/>
  <c r="K1885" i="1"/>
  <c r="L374" i="1"/>
  <c r="L1886" i="1"/>
  <c r="K371" i="1"/>
  <c r="K1883" i="1"/>
  <c r="N372" i="1"/>
  <c r="N1884" i="1"/>
  <c r="I369" i="1"/>
  <c r="I1881" i="1"/>
  <c r="U370" i="1"/>
  <c r="U1882" i="1"/>
  <c r="S370" i="1"/>
  <c r="S1882" i="1"/>
  <c r="AA2635" i="1"/>
  <c r="AA3682" i="1"/>
  <c r="AA2723" i="1"/>
  <c r="AA3211" i="1"/>
  <c r="AA2699" i="1"/>
  <c r="AA4170" i="1"/>
  <c r="V4170" i="1"/>
  <c r="V2699" i="1"/>
  <c r="V3682" i="1"/>
  <c r="V3211" i="1"/>
  <c r="V2723" i="1"/>
  <c r="V2635" i="1"/>
  <c r="Y2722" i="1"/>
  <c r="Y2634" i="1"/>
  <c r="Y2698" i="1"/>
  <c r="Y3681" i="1"/>
  <c r="Y4169" i="1"/>
  <c r="Y3210" i="1"/>
  <c r="U2701" i="1"/>
  <c r="U2637" i="1"/>
  <c r="U3684" i="1"/>
  <c r="U4172" i="1"/>
  <c r="U3213" i="1"/>
  <c r="U2725" i="1"/>
  <c r="O4173" i="1"/>
  <c r="O2726" i="1"/>
  <c r="O2638" i="1"/>
  <c r="O3214" i="1"/>
  <c r="O2702" i="1"/>
  <c r="O3685" i="1"/>
  <c r="T4167" i="1"/>
  <c r="T2632" i="1"/>
  <c r="T3208" i="1"/>
  <c r="T3679" i="1"/>
  <c r="T2720" i="1"/>
  <c r="T2696" i="1"/>
  <c r="J4167" i="1"/>
  <c r="J3679" i="1"/>
  <c r="J2720" i="1"/>
  <c r="J3208" i="1"/>
  <c r="J2696" i="1"/>
  <c r="J2632" i="1"/>
  <c r="N4171" i="1"/>
  <c r="N2724" i="1"/>
  <c r="N2636" i="1"/>
  <c r="N3683" i="1"/>
  <c r="N3212" i="1"/>
  <c r="N2700" i="1"/>
  <c r="P4172" i="1"/>
  <c r="P3684" i="1"/>
  <c r="P2725" i="1"/>
  <c r="P2701" i="1"/>
  <c r="P3213" i="1"/>
  <c r="P2637" i="1"/>
  <c r="N2720" i="1"/>
  <c r="N2696" i="1"/>
  <c r="N3679" i="1"/>
  <c r="N4167" i="1"/>
  <c r="N3208" i="1"/>
  <c r="N2632" i="1"/>
  <c r="L2722" i="1"/>
  <c r="L2634" i="1"/>
  <c r="L2698" i="1"/>
  <c r="L3681" i="1"/>
  <c r="L3210" i="1"/>
  <c r="L4169" i="1"/>
  <c r="I2725" i="1"/>
  <c r="I4172" i="1"/>
  <c r="I2637" i="1"/>
  <c r="I2701" i="1"/>
  <c r="I3684" i="1"/>
  <c r="I3213" i="1"/>
  <c r="AC4168" i="1"/>
  <c r="AC3680" i="1"/>
  <c r="AC2633" i="1"/>
  <c r="AC2721" i="1"/>
  <c r="AC3209" i="1"/>
  <c r="AC2697" i="1"/>
  <c r="J2699" i="1"/>
  <c r="J2635" i="1"/>
  <c r="J4170" i="1"/>
  <c r="J2723" i="1"/>
  <c r="J3211" i="1"/>
  <c r="J3682" i="1"/>
  <c r="I2635" i="1"/>
  <c r="I2699" i="1"/>
  <c r="I3211" i="1"/>
  <c r="I4170" i="1"/>
  <c r="I2723" i="1"/>
  <c r="I3682" i="1"/>
  <c r="T2700" i="1"/>
  <c r="T3683" i="1"/>
  <c r="T2636" i="1"/>
  <c r="T3212" i="1"/>
  <c r="T4171" i="1"/>
  <c r="T2724" i="1"/>
  <c r="Y3214" i="1"/>
  <c r="Y2638" i="1"/>
  <c r="Y2702" i="1"/>
  <c r="Y4173" i="1"/>
  <c r="Y2726" i="1"/>
  <c r="Y3685" i="1"/>
  <c r="T3681" i="1"/>
  <c r="T2634" i="1"/>
  <c r="T2698" i="1"/>
  <c r="T3210" i="1"/>
  <c r="T2722" i="1"/>
  <c r="T4169" i="1"/>
  <c r="O4169" i="1"/>
  <c r="O2634" i="1"/>
  <c r="O2698" i="1"/>
  <c r="O3210" i="1"/>
  <c r="O3681" i="1"/>
  <c r="O2722" i="1"/>
  <c r="K3212" i="1"/>
  <c r="K4171" i="1"/>
  <c r="K2724" i="1"/>
  <c r="K2700" i="1"/>
  <c r="K3683" i="1"/>
  <c r="K2636" i="1"/>
  <c r="L2637" i="1"/>
  <c r="L2725" i="1"/>
  <c r="L4172" i="1"/>
  <c r="L3213" i="1"/>
  <c r="L3684" i="1"/>
  <c r="L2701" i="1"/>
  <c r="K3210" i="1"/>
  <c r="K4169" i="1"/>
  <c r="K2634" i="1"/>
  <c r="K2698" i="1"/>
  <c r="K2722" i="1"/>
  <c r="K3681" i="1"/>
  <c r="N4170" i="1"/>
  <c r="N2635" i="1"/>
  <c r="N3211" i="1"/>
  <c r="N2723" i="1"/>
  <c r="N2699" i="1"/>
  <c r="N3682" i="1"/>
  <c r="I2632" i="1"/>
  <c r="I2720" i="1"/>
  <c r="I3208" i="1"/>
  <c r="I3679" i="1"/>
  <c r="I4167" i="1"/>
  <c r="I2696" i="1"/>
  <c r="U4168" i="1"/>
  <c r="U2721" i="1"/>
  <c r="U3209" i="1"/>
  <c r="U2633" i="1"/>
  <c r="U3680" i="1"/>
  <c r="U2697" i="1"/>
  <c r="S3680" i="1"/>
  <c r="S4168" i="1"/>
  <c r="S2721" i="1"/>
  <c r="S3209" i="1"/>
  <c r="S2697" i="1"/>
  <c r="S2633" i="1"/>
  <c r="V2701" i="1"/>
  <c r="V2725" i="1"/>
  <c r="V3684" i="1"/>
  <c r="V2637" i="1"/>
  <c r="V3213" i="1"/>
  <c r="V4172" i="1"/>
  <c r="AC2724" i="1"/>
  <c r="AC3683" i="1"/>
  <c r="AC2700" i="1"/>
  <c r="AC3212" i="1"/>
  <c r="AC4171" i="1"/>
  <c r="AC2636" i="1"/>
  <c r="I2726" i="1"/>
  <c r="I2702" i="1"/>
  <c r="I3685" i="1"/>
  <c r="I3214" i="1"/>
  <c r="I4173" i="1"/>
  <c r="I2638" i="1"/>
  <c r="AC2701" i="1"/>
  <c r="AC2725" i="1"/>
  <c r="AC3684" i="1"/>
  <c r="AC2637" i="1"/>
  <c r="AC4172" i="1"/>
  <c r="AC3213" i="1"/>
  <c r="Y4170" i="1"/>
  <c r="Y3682" i="1"/>
  <c r="Y2635" i="1"/>
  <c r="Y3211" i="1"/>
  <c r="Y2723" i="1"/>
  <c r="Y2699" i="1"/>
  <c r="K2696" i="1"/>
  <c r="K2632" i="1"/>
  <c r="K3679" i="1"/>
  <c r="K3208" i="1"/>
  <c r="K2720" i="1"/>
  <c r="K4167" i="1"/>
  <c r="AC2699" i="1"/>
  <c r="AC3682" i="1"/>
  <c r="AC3211" i="1"/>
  <c r="AC2635" i="1"/>
  <c r="AC4170" i="1"/>
  <c r="AC2723" i="1"/>
  <c r="J2636" i="1"/>
  <c r="J4171" i="1"/>
  <c r="J2700" i="1"/>
  <c r="J3212" i="1"/>
  <c r="J3683" i="1"/>
  <c r="J2724" i="1"/>
  <c r="O2635" i="1"/>
  <c r="O3211" i="1"/>
  <c r="O2723" i="1"/>
  <c r="O4170" i="1"/>
  <c r="O3682" i="1"/>
  <c r="O2699" i="1"/>
  <c r="S2722" i="1"/>
  <c r="S2634" i="1"/>
  <c r="S2698" i="1"/>
  <c r="S3210" i="1"/>
  <c r="S4169" i="1"/>
  <c r="S3681" i="1"/>
  <c r="S2701" i="1"/>
  <c r="S4172" i="1"/>
  <c r="S3213" i="1"/>
  <c r="S2725" i="1"/>
  <c r="S2637" i="1"/>
  <c r="S3684" i="1"/>
  <c r="J2637" i="1"/>
  <c r="J4172" i="1"/>
  <c r="J2701" i="1"/>
  <c r="J2725" i="1"/>
  <c r="J3684" i="1"/>
  <c r="J3213" i="1"/>
  <c r="Y2696" i="1"/>
  <c r="Y3208" i="1"/>
  <c r="Y3679" i="1"/>
  <c r="Y4167" i="1"/>
  <c r="Y2720" i="1"/>
  <c r="Y2632" i="1"/>
  <c r="S3211" i="1"/>
  <c r="S3682" i="1"/>
  <c r="S2635" i="1"/>
  <c r="S4170" i="1"/>
  <c r="S2699" i="1"/>
  <c r="S2723" i="1"/>
  <c r="T4173" i="1"/>
  <c r="T2638" i="1"/>
  <c r="T2702" i="1"/>
  <c r="T2726" i="1"/>
  <c r="T3214" i="1"/>
  <c r="T3685" i="1"/>
  <c r="K3211" i="1"/>
  <c r="K2699" i="1"/>
  <c r="K2723" i="1"/>
  <c r="K3682" i="1"/>
  <c r="K4170" i="1"/>
  <c r="K2635" i="1"/>
  <c r="AA2636" i="1"/>
  <c r="AA2724" i="1"/>
  <c r="AA3683" i="1"/>
  <c r="AA3212" i="1"/>
  <c r="AA2700" i="1"/>
  <c r="AA4171" i="1"/>
  <c r="O2636" i="1"/>
  <c r="O2700" i="1"/>
  <c r="O3683" i="1"/>
  <c r="O3212" i="1"/>
  <c r="O4171" i="1"/>
  <c r="O2724" i="1"/>
  <c r="O2721" i="1"/>
  <c r="O3680" i="1"/>
  <c r="O3209" i="1"/>
  <c r="O2697" i="1"/>
  <c r="O4168" i="1"/>
  <c r="O2633" i="1"/>
  <c r="L3208" i="1"/>
  <c r="L3679" i="1"/>
  <c r="L2632" i="1"/>
  <c r="L4167" i="1"/>
  <c r="L2696" i="1"/>
  <c r="L2720" i="1"/>
  <c r="P3212" i="1"/>
  <c r="P2636" i="1"/>
  <c r="P4171" i="1"/>
  <c r="P2700" i="1"/>
  <c r="P2724" i="1"/>
  <c r="P3683" i="1"/>
  <c r="AB2726" i="1"/>
  <c r="AB4173" i="1"/>
  <c r="AB2638" i="1"/>
  <c r="AB3214" i="1"/>
  <c r="AB2702" i="1"/>
  <c r="AB3685" i="1"/>
  <c r="L3212" i="1"/>
  <c r="L4171" i="1"/>
  <c r="L2636" i="1"/>
  <c r="L3683" i="1"/>
  <c r="L2724" i="1"/>
  <c r="L2700" i="1"/>
  <c r="O2632" i="1"/>
  <c r="O3679" i="1"/>
  <c r="O3208" i="1"/>
  <c r="O4167" i="1"/>
  <c r="O2696" i="1"/>
  <c r="O2720" i="1"/>
  <c r="L4173" i="1"/>
  <c r="L3685" i="1"/>
  <c r="L3214" i="1"/>
  <c r="L2726" i="1"/>
  <c r="L2702" i="1"/>
  <c r="L2638" i="1"/>
  <c r="T2637" i="1"/>
  <c r="T4172" i="1"/>
  <c r="T3213" i="1"/>
  <c r="T2725" i="1"/>
  <c r="T2701" i="1"/>
  <c r="T3684" i="1"/>
  <c r="S2720" i="1"/>
  <c r="S2632" i="1"/>
  <c r="S4167" i="1"/>
  <c r="S2696" i="1"/>
  <c r="S3679" i="1"/>
  <c r="S3208" i="1"/>
  <c r="P2723" i="1"/>
  <c r="P2635" i="1"/>
  <c r="P4170" i="1"/>
  <c r="P3682" i="1"/>
  <c r="P2699" i="1"/>
  <c r="P3211" i="1"/>
  <c r="K2697" i="1"/>
  <c r="K4168" i="1"/>
  <c r="K3209" i="1"/>
  <c r="K2721" i="1"/>
  <c r="K2633" i="1"/>
  <c r="K3680" i="1"/>
  <c r="P2632" i="1"/>
  <c r="P2720" i="1"/>
  <c r="P3679" i="1"/>
  <c r="P3208" i="1"/>
  <c r="P2696" i="1"/>
  <c r="P4167" i="1"/>
  <c r="AC2634" i="1"/>
  <c r="AC2722" i="1"/>
  <c r="AC3681" i="1"/>
  <c r="AC4169" i="1"/>
  <c r="AC2698" i="1"/>
  <c r="AC3210" i="1"/>
  <c r="N3209" i="1"/>
  <c r="N4168" i="1"/>
  <c r="N2633" i="1"/>
  <c r="N3680" i="1"/>
  <c r="N2697" i="1"/>
  <c r="N2721" i="1"/>
  <c r="X3680" i="1"/>
  <c r="X2721" i="1"/>
  <c r="X3209" i="1"/>
  <c r="X2697" i="1"/>
  <c r="X4168" i="1"/>
  <c r="X2633" i="1"/>
  <c r="L3680" i="1"/>
  <c r="L2697" i="1"/>
  <c r="L2721" i="1"/>
  <c r="L4168" i="1"/>
  <c r="L3209" i="1"/>
  <c r="L2633" i="1"/>
  <c r="AB2725" i="1"/>
  <c r="AB3684" i="1"/>
  <c r="AB2701" i="1"/>
  <c r="AB4172" i="1"/>
  <c r="AB2637" i="1"/>
  <c r="AB3213" i="1"/>
  <c r="U3214" i="1"/>
  <c r="U4173" i="1"/>
  <c r="U2702" i="1"/>
  <c r="U2726" i="1"/>
  <c r="U2638" i="1"/>
  <c r="U3685" i="1"/>
  <c r="Y3213" i="1"/>
  <c r="Y2725" i="1"/>
  <c r="Y4172" i="1"/>
  <c r="Y2701" i="1"/>
  <c r="Y3684" i="1"/>
  <c r="Y2637" i="1"/>
  <c r="O2637" i="1"/>
  <c r="O2701" i="1"/>
  <c r="O3684" i="1"/>
  <c r="O2725" i="1"/>
  <c r="O4172" i="1"/>
  <c r="O3213" i="1"/>
  <c r="AB3682" i="1"/>
  <c r="AB2635" i="1"/>
  <c r="AB2699" i="1"/>
  <c r="AB2723" i="1"/>
  <c r="AB3211" i="1"/>
  <c r="AB4170" i="1"/>
  <c r="AA3214" i="1"/>
  <c r="AA2702" i="1"/>
  <c r="AA2726" i="1"/>
  <c r="AA2638" i="1"/>
  <c r="AA3685" i="1"/>
  <c r="AA4173" i="1"/>
  <c r="I2633" i="1"/>
  <c r="I3680" i="1"/>
  <c r="I2697" i="1"/>
  <c r="I4168" i="1"/>
  <c r="I3209" i="1"/>
  <c r="I2721" i="1"/>
  <c r="AA3210" i="1"/>
  <c r="AA2698" i="1"/>
  <c r="AA2634" i="1"/>
  <c r="AA2722" i="1"/>
  <c r="AA4169" i="1"/>
  <c r="AA3681" i="1"/>
  <c r="K3684" i="1"/>
  <c r="K2701" i="1"/>
  <c r="K4172" i="1"/>
  <c r="K2637" i="1"/>
  <c r="K3213" i="1"/>
  <c r="K2725" i="1"/>
  <c r="N4172" i="1"/>
  <c r="N2701" i="1"/>
  <c r="N3213" i="1"/>
  <c r="N2725" i="1"/>
  <c r="N2637" i="1"/>
  <c r="N3684" i="1"/>
  <c r="AB2700" i="1"/>
  <c r="AB2636" i="1"/>
  <c r="AB4171" i="1"/>
  <c r="AB3212" i="1"/>
  <c r="AB2724" i="1"/>
  <c r="AB3683" i="1"/>
  <c r="J2633" i="1"/>
  <c r="J3209" i="1"/>
  <c r="J2721" i="1"/>
  <c r="J2697" i="1"/>
  <c r="J4168" i="1"/>
  <c r="J3680" i="1"/>
  <c r="U3683" i="1"/>
  <c r="U2724" i="1"/>
  <c r="U3212" i="1"/>
  <c r="U2700" i="1"/>
  <c r="U2636" i="1"/>
  <c r="U4171" i="1"/>
  <c r="X2638" i="1"/>
  <c r="X4173" i="1"/>
  <c r="X2726" i="1"/>
  <c r="X2702" i="1"/>
  <c r="X3685" i="1"/>
  <c r="X3214" i="1"/>
  <c r="T2697" i="1"/>
  <c r="T3209" i="1"/>
  <c r="T3680" i="1"/>
  <c r="T4168" i="1"/>
  <c r="T2633" i="1"/>
  <c r="T2721" i="1"/>
  <c r="AA2637" i="1"/>
  <c r="AA4172" i="1"/>
  <c r="AA3684" i="1"/>
  <c r="AA2701" i="1"/>
  <c r="AA2725" i="1"/>
  <c r="AA3213" i="1"/>
  <c r="J3210" i="1"/>
  <c r="J2634" i="1"/>
  <c r="J2722" i="1"/>
  <c r="J3681" i="1"/>
  <c r="J2698" i="1"/>
  <c r="J4169" i="1"/>
  <c r="V4173" i="1"/>
  <c r="V2726" i="1"/>
  <c r="V2702" i="1"/>
  <c r="V3214" i="1"/>
  <c r="V2638" i="1"/>
  <c r="V3685" i="1"/>
  <c r="K2726" i="1"/>
  <c r="K3685" i="1"/>
  <c r="K2638" i="1"/>
  <c r="K3214" i="1"/>
  <c r="K2702" i="1"/>
  <c r="K4173" i="1"/>
  <c r="V2636" i="1"/>
  <c r="V3212" i="1"/>
  <c r="V2724" i="1"/>
  <c r="V4171" i="1"/>
  <c r="V2700" i="1"/>
  <c r="V3683" i="1"/>
  <c r="U2635" i="1"/>
  <c r="U2699" i="1"/>
  <c r="U2723" i="1"/>
  <c r="U3682" i="1"/>
  <c r="U3211" i="1"/>
  <c r="U4170" i="1"/>
  <c r="X3683" i="1"/>
  <c r="X2724" i="1"/>
  <c r="X3212" i="1"/>
  <c r="X4171" i="1"/>
  <c r="X2700" i="1"/>
  <c r="X2636" i="1"/>
  <c r="X2634" i="1"/>
  <c r="X3681" i="1"/>
  <c r="X4169" i="1"/>
  <c r="X3210" i="1"/>
  <c r="X2722" i="1"/>
  <c r="X2698" i="1"/>
  <c r="Y2721" i="1"/>
  <c r="Y3680" i="1"/>
  <c r="Y2697" i="1"/>
  <c r="Y2633" i="1"/>
  <c r="Y4168" i="1"/>
  <c r="Y3209" i="1"/>
  <c r="AB3679" i="1"/>
  <c r="AB2720" i="1"/>
  <c r="AB2696" i="1"/>
  <c r="AB4167" i="1"/>
  <c r="AB2632" i="1"/>
  <c r="AB3208" i="1"/>
  <c r="T2635" i="1"/>
  <c r="T3211" i="1"/>
  <c r="T2699" i="1"/>
  <c r="T4170" i="1"/>
  <c r="T2723" i="1"/>
  <c r="T3682" i="1"/>
  <c r="I2634" i="1"/>
  <c r="I3681" i="1"/>
  <c r="I3210" i="1"/>
  <c r="I2722" i="1"/>
  <c r="I2698" i="1"/>
  <c r="I4169" i="1"/>
  <c r="P4169" i="1"/>
  <c r="P3210" i="1"/>
  <c r="P2722" i="1"/>
  <c r="P2634" i="1"/>
  <c r="P3681" i="1"/>
  <c r="P2698" i="1"/>
  <c r="X2725" i="1"/>
  <c r="X4172" i="1"/>
  <c r="X3213" i="1"/>
  <c r="X2701" i="1"/>
  <c r="X2637" i="1"/>
  <c r="X3684" i="1"/>
  <c r="AC2632" i="1"/>
  <c r="AC2696" i="1"/>
  <c r="AC3679" i="1"/>
  <c r="AC4167" i="1"/>
  <c r="AC2720" i="1"/>
  <c r="AC3208" i="1"/>
  <c r="V3681" i="1"/>
  <c r="V2634" i="1"/>
  <c r="V2698" i="1"/>
  <c r="V4169" i="1"/>
  <c r="V3210" i="1"/>
  <c r="V2722" i="1"/>
  <c r="I4171" i="1"/>
  <c r="I2636" i="1"/>
  <c r="I2700" i="1"/>
  <c r="I3212" i="1"/>
  <c r="I2724" i="1"/>
  <c r="I3683" i="1"/>
  <c r="AC3685" i="1"/>
  <c r="AC3214" i="1"/>
  <c r="AC2638" i="1"/>
  <c r="AC2702" i="1"/>
  <c r="AC4173" i="1"/>
  <c r="AC2726" i="1"/>
  <c r="Y2724" i="1"/>
  <c r="Y2700" i="1"/>
  <c r="Y3683" i="1"/>
  <c r="Y3212" i="1"/>
  <c r="Y4171" i="1"/>
  <c r="Y2636" i="1"/>
  <c r="N2702" i="1"/>
  <c r="N2638" i="1"/>
  <c r="N3685" i="1"/>
  <c r="N2726" i="1"/>
  <c r="N4173" i="1"/>
  <c r="N3214" i="1"/>
  <c r="U4167" i="1"/>
  <c r="U2720" i="1"/>
  <c r="U2696" i="1"/>
  <c r="U3208" i="1"/>
  <c r="U2632" i="1"/>
  <c r="U3679" i="1"/>
  <c r="AA2633" i="1"/>
  <c r="AA3680" i="1"/>
  <c r="AA4168" i="1"/>
  <c r="AA3209" i="1"/>
  <c r="AA2721" i="1"/>
  <c r="AA2697" i="1"/>
  <c r="P2697" i="1"/>
  <c r="P2721" i="1"/>
  <c r="P3680" i="1"/>
  <c r="P3209" i="1"/>
  <c r="P2633" i="1"/>
  <c r="P4168" i="1"/>
  <c r="X2720" i="1"/>
  <c r="X2696" i="1"/>
  <c r="X4167" i="1"/>
  <c r="X2632" i="1"/>
  <c r="X3679" i="1"/>
  <c r="X3208" i="1"/>
  <c r="J2702" i="1"/>
  <c r="J2726" i="1"/>
  <c r="J3214" i="1"/>
  <c r="J3685" i="1"/>
  <c r="J2638" i="1"/>
  <c r="J4173" i="1"/>
  <c r="L4170" i="1"/>
  <c r="L3211" i="1"/>
  <c r="L3682" i="1"/>
  <c r="L2699" i="1"/>
  <c r="L2723" i="1"/>
  <c r="L2635" i="1"/>
  <c r="U2722" i="1"/>
  <c r="U3681" i="1"/>
  <c r="U3210" i="1"/>
  <c r="U2698" i="1"/>
  <c r="U4169" i="1"/>
  <c r="U2634" i="1"/>
  <c r="S2726" i="1"/>
  <c r="S2702" i="1"/>
  <c r="S2638" i="1"/>
  <c r="S4173" i="1"/>
  <c r="S3214" i="1"/>
  <c r="S3685" i="1"/>
  <c r="V3680" i="1"/>
  <c r="V2697" i="1"/>
  <c r="V3209" i="1"/>
  <c r="V2633" i="1"/>
  <c r="V2721" i="1"/>
  <c r="V4168" i="1"/>
  <c r="AA3679" i="1"/>
  <c r="AA2720" i="1"/>
  <c r="AA4167" i="1"/>
  <c r="AA3208" i="1"/>
  <c r="AA2696" i="1"/>
  <c r="AA2632" i="1"/>
  <c r="X3682" i="1"/>
  <c r="X4170" i="1"/>
  <c r="X2699" i="1"/>
  <c r="X2723" i="1"/>
  <c r="X3211" i="1"/>
  <c r="X2635" i="1"/>
  <c r="N4169" i="1"/>
  <c r="N2722" i="1"/>
  <c r="N3210" i="1"/>
  <c r="N2698" i="1"/>
  <c r="N2634" i="1"/>
  <c r="N3681" i="1"/>
  <c r="AB2697" i="1"/>
  <c r="AB3209" i="1"/>
  <c r="AB4168" i="1"/>
  <c r="AB2633" i="1"/>
  <c r="AB2721" i="1"/>
  <c r="AB3680" i="1"/>
  <c r="S4171" i="1"/>
  <c r="S3212" i="1"/>
  <c r="S2724" i="1"/>
  <c r="S2700" i="1"/>
  <c r="S3683" i="1"/>
  <c r="S2636" i="1"/>
  <c r="AB2698" i="1"/>
  <c r="AB2722" i="1"/>
  <c r="AB3681" i="1"/>
  <c r="AB4169" i="1"/>
  <c r="AB2634" i="1"/>
  <c r="AB3210" i="1"/>
  <c r="P3685" i="1"/>
  <c r="P2726" i="1"/>
  <c r="P2702" i="1"/>
  <c r="P3214" i="1"/>
  <c r="P2638" i="1"/>
  <c r="P4173" i="1"/>
  <c r="V3208" i="1"/>
  <c r="V2632" i="1"/>
  <c r="V3679" i="1"/>
  <c r="V2720" i="1"/>
  <c r="V4167" i="1"/>
  <c r="V2696" i="1"/>
  <c r="Z1887" i="1" l="1"/>
  <c r="Z369" i="1"/>
  <c r="Z3590" i="1"/>
  <c r="M1914" i="1"/>
  <c r="Z374" i="1"/>
  <c r="Z1883" i="1"/>
  <c r="Z4243" i="1"/>
  <c r="M370" i="1"/>
  <c r="M1882" i="1"/>
  <c r="M4247" i="1"/>
  <c r="M402" i="1"/>
  <c r="Z3586" i="1"/>
  <c r="Z3263" i="1"/>
  <c r="Z4245" i="1"/>
  <c r="Z4246" i="1"/>
  <c r="M3262" i="1"/>
  <c r="R4245" i="1"/>
  <c r="Z4247" i="1"/>
  <c r="Z4248" i="1"/>
  <c r="Z3589" i="1"/>
  <c r="M4244" i="1"/>
  <c r="R3261" i="1"/>
  <c r="Z2638" i="1"/>
  <c r="Z3210" i="1"/>
  <c r="Z3681" i="1"/>
  <c r="Z2698" i="1"/>
  <c r="M2634" i="1"/>
  <c r="Z2635" i="1"/>
  <c r="Z2726" i="1"/>
  <c r="R4248" i="1"/>
  <c r="M3587" i="1"/>
  <c r="Z3585" i="1"/>
  <c r="Z3591" i="1"/>
  <c r="W4246" i="1"/>
  <c r="R4244" i="1"/>
  <c r="W4248" i="1"/>
  <c r="W4247" i="1"/>
  <c r="R3591" i="1"/>
  <c r="Z4242" i="1"/>
  <c r="M4246" i="1"/>
  <c r="W2638" i="1"/>
  <c r="R3590" i="1"/>
  <c r="T3592" i="1"/>
  <c r="I3592" i="1"/>
  <c r="AA3592" i="1"/>
  <c r="U3592" i="1"/>
  <c r="X3592" i="1"/>
  <c r="AC3592" i="1"/>
  <c r="M3591" i="1"/>
  <c r="W3585" i="1"/>
  <c r="M3586" i="1"/>
  <c r="W3586" i="1"/>
  <c r="W3588" i="1"/>
  <c r="M3590" i="1"/>
  <c r="M3585" i="1"/>
  <c r="M3588" i="1"/>
  <c r="R3585" i="1"/>
  <c r="R3589" i="1"/>
  <c r="J3592" i="1"/>
  <c r="V3592" i="1"/>
  <c r="Q3592" i="1"/>
  <c r="S3592" i="1"/>
  <c r="Y3592" i="1"/>
  <c r="K3592" i="1"/>
  <c r="P3592" i="1"/>
  <c r="L3592" i="1"/>
  <c r="W3591" i="1"/>
  <c r="R3586" i="1"/>
  <c r="R3588" i="1"/>
  <c r="W3590" i="1"/>
  <c r="W3587" i="1"/>
  <c r="M3589" i="1"/>
  <c r="W3589" i="1"/>
  <c r="R3587" i="1"/>
  <c r="Z3588" i="1"/>
  <c r="Z3587" i="1"/>
  <c r="N3592" i="1"/>
  <c r="AB3592" i="1"/>
  <c r="O3592" i="1"/>
  <c r="Z3682" i="1"/>
  <c r="M3210" i="1"/>
  <c r="Z4169" i="1"/>
  <c r="Z2696" i="1"/>
  <c r="W3258" i="1"/>
  <c r="W3259" i="1"/>
  <c r="M3264" i="1"/>
  <c r="R3262" i="1"/>
  <c r="Z3260" i="1"/>
  <c r="Z2723" i="1"/>
  <c r="M4243" i="1"/>
  <c r="W4244" i="1"/>
  <c r="M4242" i="1"/>
  <c r="W4243" i="1"/>
  <c r="R4242" i="1"/>
  <c r="R4246" i="1"/>
  <c r="R4247" i="1"/>
  <c r="M4245" i="1"/>
  <c r="W4242" i="1"/>
  <c r="W4245" i="1"/>
  <c r="M4248" i="1"/>
  <c r="R3258" i="1"/>
  <c r="M3260" i="1"/>
  <c r="M1913" i="1"/>
  <c r="U3265" i="1"/>
  <c r="V3265" i="1"/>
  <c r="X3265" i="1"/>
  <c r="P3265" i="1"/>
  <c r="S3265" i="1"/>
  <c r="R3260" i="1"/>
  <c r="W3262" i="1"/>
  <c r="W3264" i="1"/>
  <c r="M3259" i="1"/>
  <c r="R3263" i="1"/>
  <c r="M3263" i="1"/>
  <c r="M3258" i="1"/>
  <c r="R3259" i="1"/>
  <c r="Z3264" i="1"/>
  <c r="W3260" i="1"/>
  <c r="Z3259" i="1"/>
  <c r="T3265" i="1"/>
  <c r="Q3265" i="1"/>
  <c r="AB3265" i="1"/>
  <c r="O3265" i="1"/>
  <c r="N3265" i="1"/>
  <c r="J3265" i="1"/>
  <c r="I3265" i="1"/>
  <c r="AA3265" i="1"/>
  <c r="R3264" i="1"/>
  <c r="Z3258" i="1"/>
  <c r="Z3261" i="1"/>
  <c r="W3263" i="1"/>
  <c r="W3261" i="1"/>
  <c r="M3261" i="1"/>
  <c r="Z3262" i="1"/>
  <c r="L3265" i="1"/>
  <c r="Y3265" i="1"/>
  <c r="AC3265" i="1"/>
  <c r="K3265" i="1"/>
  <c r="U4249" i="1"/>
  <c r="V4249" i="1"/>
  <c r="X4249" i="1"/>
  <c r="P4249" i="1"/>
  <c r="S4249" i="1"/>
  <c r="T4249" i="1"/>
  <c r="Q4249" i="1"/>
  <c r="AB4249" i="1"/>
  <c r="O4249" i="1"/>
  <c r="N4249" i="1"/>
  <c r="J4249" i="1"/>
  <c r="I4249" i="1"/>
  <c r="AA4249" i="1"/>
  <c r="L4249" i="1"/>
  <c r="Y4249" i="1"/>
  <c r="AC4249" i="1"/>
  <c r="K4249" i="1"/>
  <c r="R4243" i="1"/>
  <c r="Z4244" i="1"/>
  <c r="W3685" i="1"/>
  <c r="Z4167" i="1"/>
  <c r="M4173" i="1"/>
  <c r="R4172" i="1"/>
  <c r="M2726" i="1"/>
  <c r="Z2632" i="1"/>
  <c r="Z2701" i="1"/>
  <c r="W4171" i="1"/>
  <c r="W2724" i="1"/>
  <c r="Z3208" i="1"/>
  <c r="M3681" i="1"/>
  <c r="Z1914" i="1"/>
  <c r="R1917" i="1"/>
  <c r="M1916" i="1"/>
  <c r="M407" i="1"/>
  <c r="R405" i="1"/>
  <c r="Z1917" i="1"/>
  <c r="R404" i="1"/>
  <c r="Z402" i="1"/>
  <c r="Q4174" i="1"/>
  <c r="Q2703" i="1"/>
  <c r="Q3215" i="1"/>
  <c r="Q2727" i="1"/>
  <c r="Q2639" i="1"/>
  <c r="Q3686" i="1"/>
  <c r="W1884" i="1"/>
  <c r="Z1884" i="1"/>
  <c r="R1913" i="1"/>
  <c r="W404" i="1"/>
  <c r="Z405" i="1"/>
  <c r="M404" i="1"/>
  <c r="M1919" i="1"/>
  <c r="Z407" i="1"/>
  <c r="Z403" i="1"/>
  <c r="R401" i="1"/>
  <c r="W1916" i="1"/>
  <c r="M401" i="1"/>
  <c r="R1916" i="1"/>
  <c r="M369" i="1"/>
  <c r="M375" i="1"/>
  <c r="Z373" i="1"/>
  <c r="Z1919" i="1"/>
  <c r="Z1915" i="1"/>
  <c r="R375" i="1"/>
  <c r="T1920" i="1"/>
  <c r="T408" i="1"/>
  <c r="S408" i="1"/>
  <c r="S1920" i="1"/>
  <c r="W1913" i="1"/>
  <c r="W402" i="1"/>
  <c r="W405" i="1"/>
  <c r="W1919" i="1"/>
  <c r="R406" i="1"/>
  <c r="R402" i="1"/>
  <c r="M406" i="1"/>
  <c r="J408" i="1"/>
  <c r="J1920" i="1"/>
  <c r="I1920" i="1"/>
  <c r="I408" i="1"/>
  <c r="U408" i="1"/>
  <c r="U1920" i="1"/>
  <c r="V1920" i="1"/>
  <c r="V408" i="1"/>
  <c r="X408" i="1"/>
  <c r="X1920" i="1"/>
  <c r="Y408" i="1"/>
  <c r="Y1920" i="1"/>
  <c r="W401" i="1"/>
  <c r="W1914" i="1"/>
  <c r="W1917" i="1"/>
  <c r="W407" i="1"/>
  <c r="R1918" i="1"/>
  <c r="R1914" i="1"/>
  <c r="M1918" i="1"/>
  <c r="AA408" i="1"/>
  <c r="AA1920" i="1"/>
  <c r="Q408" i="1"/>
  <c r="Q1920" i="1"/>
  <c r="P408" i="1"/>
  <c r="P1920" i="1"/>
  <c r="K1920" i="1"/>
  <c r="K408" i="1"/>
  <c r="R1915" i="1"/>
  <c r="R1919" i="1"/>
  <c r="W403" i="1"/>
  <c r="M403" i="1"/>
  <c r="Z406" i="1"/>
  <c r="Z401" i="1"/>
  <c r="M1917" i="1"/>
  <c r="Z404" i="1"/>
  <c r="W406" i="1"/>
  <c r="N1920" i="1"/>
  <c r="N408" i="1"/>
  <c r="AB408" i="1"/>
  <c r="AB1920" i="1"/>
  <c r="O1920" i="1"/>
  <c r="O408" i="1"/>
  <c r="L408" i="1"/>
  <c r="L1920" i="1"/>
  <c r="AC408" i="1"/>
  <c r="AC1920" i="1"/>
  <c r="R403" i="1"/>
  <c r="R407" i="1"/>
  <c r="W1915" i="1"/>
  <c r="M1915" i="1"/>
  <c r="Z1918" i="1"/>
  <c r="Z1913" i="1"/>
  <c r="M405" i="1"/>
  <c r="Z1916" i="1"/>
  <c r="W1918" i="1"/>
  <c r="R371" i="1"/>
  <c r="Z372" i="1"/>
  <c r="W375" i="1"/>
  <c r="M1886" i="1"/>
  <c r="M1881" i="1"/>
  <c r="W1883" i="1"/>
  <c r="Z1885" i="1"/>
  <c r="W370" i="1"/>
  <c r="T376" i="1"/>
  <c r="T1888" i="1"/>
  <c r="S376" i="1"/>
  <c r="S1888" i="1"/>
  <c r="M1884" i="1"/>
  <c r="R1881" i="1"/>
  <c r="R1884" i="1"/>
  <c r="Z1886" i="1"/>
  <c r="Z1882" i="1"/>
  <c r="R1885" i="1"/>
  <c r="R1886" i="1"/>
  <c r="J376" i="1"/>
  <c r="J1888" i="1"/>
  <c r="I376" i="1"/>
  <c r="I1888" i="1"/>
  <c r="U376" i="1"/>
  <c r="U1888" i="1"/>
  <c r="V376" i="1"/>
  <c r="V1888" i="1"/>
  <c r="X376" i="1"/>
  <c r="X1888" i="1"/>
  <c r="Y376" i="1"/>
  <c r="Y1888" i="1"/>
  <c r="W373" i="1"/>
  <c r="M371" i="1"/>
  <c r="R374" i="1"/>
  <c r="Z370" i="1"/>
  <c r="M372" i="1"/>
  <c r="W372" i="1"/>
  <c r="M374" i="1"/>
  <c r="R372" i="1"/>
  <c r="AA376" i="1"/>
  <c r="AA1888" i="1"/>
  <c r="Q376" i="1"/>
  <c r="Q1888" i="1"/>
  <c r="P376" i="1"/>
  <c r="P1888" i="1"/>
  <c r="K376" i="1"/>
  <c r="K1888" i="1"/>
  <c r="M1883" i="1"/>
  <c r="R1882" i="1"/>
  <c r="W1881" i="1"/>
  <c r="W1882" i="1"/>
  <c r="R1883" i="1"/>
  <c r="W1885" i="1"/>
  <c r="W1887" i="1"/>
  <c r="R1887" i="1"/>
  <c r="M1887" i="1"/>
  <c r="Z1881" i="1"/>
  <c r="M1885" i="1"/>
  <c r="W1886" i="1"/>
  <c r="N376" i="1"/>
  <c r="N1888" i="1"/>
  <c r="AB376" i="1"/>
  <c r="AB1888" i="1"/>
  <c r="O376" i="1"/>
  <c r="O1888" i="1"/>
  <c r="L376" i="1"/>
  <c r="L1888" i="1"/>
  <c r="AC376" i="1"/>
  <c r="AC1888" i="1"/>
  <c r="Z371" i="1"/>
  <c r="Z375" i="1"/>
  <c r="R370" i="1"/>
  <c r="R369" i="1"/>
  <c r="W369" i="1"/>
  <c r="M373" i="1"/>
  <c r="R373" i="1"/>
  <c r="W374" i="1"/>
  <c r="W371" i="1"/>
  <c r="M4169" i="1"/>
  <c r="Z4173" i="1"/>
  <c r="Z3213" i="1"/>
  <c r="M3685" i="1"/>
  <c r="R2698" i="1"/>
  <c r="W2702" i="1"/>
  <c r="M2702" i="1"/>
  <c r="Z2725" i="1"/>
  <c r="R3213" i="1"/>
  <c r="W2726" i="1"/>
  <c r="Z2720" i="1"/>
  <c r="Z3684" i="1"/>
  <c r="Z2699" i="1"/>
  <c r="Z3679" i="1"/>
  <c r="Z3211" i="1"/>
  <c r="Z2722" i="1"/>
  <c r="Z2634" i="1"/>
  <c r="W2636" i="1"/>
  <c r="W3683" i="1"/>
  <c r="R3681" i="1"/>
  <c r="R4169" i="1"/>
  <c r="Z4170" i="1"/>
  <c r="M2638" i="1"/>
  <c r="M3214" i="1"/>
  <c r="M2698" i="1"/>
  <c r="Z3214" i="1"/>
  <c r="Z2702" i="1"/>
  <c r="M3680" i="1"/>
  <c r="R2725" i="1"/>
  <c r="R2701" i="1"/>
  <c r="M2722" i="1"/>
  <c r="Z3685" i="1"/>
  <c r="M4168" i="1"/>
  <c r="M2697" i="1"/>
  <c r="M3209" i="1"/>
  <c r="M2633" i="1"/>
  <c r="R3684" i="1"/>
  <c r="Z2637" i="1"/>
  <c r="Z4172" i="1"/>
  <c r="W2700" i="1"/>
  <c r="W3212" i="1"/>
  <c r="R2634" i="1"/>
  <c r="R3210" i="1"/>
  <c r="W3214" i="1"/>
  <c r="R2637" i="1"/>
  <c r="R2722" i="1"/>
  <c r="W4173" i="1"/>
  <c r="M2721" i="1"/>
  <c r="R4173" i="1"/>
  <c r="R2726" i="1"/>
  <c r="J4174" i="1"/>
  <c r="J3215" i="1"/>
  <c r="J2703" i="1"/>
  <c r="J2727" i="1"/>
  <c r="J2639" i="1"/>
  <c r="J3686" i="1"/>
  <c r="Z2700" i="1"/>
  <c r="Z3212" i="1"/>
  <c r="I3686" i="1"/>
  <c r="I3215" i="1"/>
  <c r="I2727" i="1"/>
  <c r="I2639" i="1"/>
  <c r="I2703" i="1"/>
  <c r="I4174" i="1"/>
  <c r="Z2697" i="1"/>
  <c r="R2633" i="1"/>
  <c r="W2632" i="1"/>
  <c r="W4170" i="1"/>
  <c r="M3684" i="1"/>
  <c r="W2725" i="1"/>
  <c r="W3681" i="1"/>
  <c r="W2634" i="1"/>
  <c r="M2700" i="1"/>
  <c r="M2636" i="1"/>
  <c r="W2697" i="1"/>
  <c r="W3680" i="1"/>
  <c r="R3679" i="1"/>
  <c r="R3212" i="1"/>
  <c r="R3683" i="1"/>
  <c r="R2724" i="1"/>
  <c r="AC4174" i="1"/>
  <c r="AC2703" i="1"/>
  <c r="AC2639" i="1"/>
  <c r="AC3215" i="1"/>
  <c r="AC2727" i="1"/>
  <c r="AC3686" i="1"/>
  <c r="R3685" i="1"/>
  <c r="Z4171" i="1"/>
  <c r="Z2724" i="1"/>
  <c r="AA3215" i="1"/>
  <c r="AA2639" i="1"/>
  <c r="AA3686" i="1"/>
  <c r="AA2727" i="1"/>
  <c r="AA2703" i="1"/>
  <c r="AA4174" i="1"/>
  <c r="U4174" i="1"/>
  <c r="U2703" i="1"/>
  <c r="U3215" i="1"/>
  <c r="U3686" i="1"/>
  <c r="U2727" i="1"/>
  <c r="U2639" i="1"/>
  <c r="Z2633" i="1"/>
  <c r="R2721" i="1"/>
  <c r="W2696" i="1"/>
  <c r="W2720" i="1"/>
  <c r="W2635" i="1"/>
  <c r="W3211" i="1"/>
  <c r="M4172" i="1"/>
  <c r="W3213" i="1"/>
  <c r="W4169" i="1"/>
  <c r="W2722" i="1"/>
  <c r="P2727" i="1"/>
  <c r="P4174" i="1"/>
  <c r="P3215" i="1"/>
  <c r="P2703" i="1"/>
  <c r="P3686" i="1"/>
  <c r="P2639" i="1"/>
  <c r="W4168" i="1"/>
  <c r="R2723" i="1"/>
  <c r="M2723" i="1"/>
  <c r="R2632" i="1"/>
  <c r="R3208" i="1"/>
  <c r="R2700" i="1"/>
  <c r="R3214" i="1"/>
  <c r="R2702" i="1"/>
  <c r="N2639" i="1"/>
  <c r="N2727" i="1"/>
  <c r="N4174" i="1"/>
  <c r="N3215" i="1"/>
  <c r="N3686" i="1"/>
  <c r="N2703" i="1"/>
  <c r="Z2636" i="1"/>
  <c r="Z3683" i="1"/>
  <c r="Z4168" i="1"/>
  <c r="Z2721" i="1"/>
  <c r="Z3680" i="1"/>
  <c r="R2697" i="1"/>
  <c r="R4168" i="1"/>
  <c r="R3209" i="1"/>
  <c r="W3208" i="1"/>
  <c r="W3679" i="1"/>
  <c r="W2723" i="1"/>
  <c r="W2699" i="1"/>
  <c r="W3682" i="1"/>
  <c r="M2701" i="1"/>
  <c r="W3684" i="1"/>
  <c r="W2637" i="1"/>
  <c r="W4172" i="1"/>
  <c r="W2701" i="1"/>
  <c r="W3210" i="1"/>
  <c r="W2698" i="1"/>
  <c r="M2724" i="1"/>
  <c r="AB2727" i="1"/>
  <c r="AB4174" i="1"/>
  <c r="AB3215" i="1"/>
  <c r="AB2639" i="1"/>
  <c r="AB2703" i="1"/>
  <c r="AB3686" i="1"/>
  <c r="W2633" i="1"/>
  <c r="W3209" i="1"/>
  <c r="R3682" i="1"/>
  <c r="R3211" i="1"/>
  <c r="R2635" i="1"/>
  <c r="O2727" i="1"/>
  <c r="O3686" i="1"/>
  <c r="O2639" i="1"/>
  <c r="O4174" i="1"/>
  <c r="O2703" i="1"/>
  <c r="O3215" i="1"/>
  <c r="L3215" i="1"/>
  <c r="L3686" i="1"/>
  <c r="L2727" i="1"/>
  <c r="L2639" i="1"/>
  <c r="L4174" i="1"/>
  <c r="L2703" i="1"/>
  <c r="M3682" i="1"/>
  <c r="M3211" i="1"/>
  <c r="M2699" i="1"/>
  <c r="R4167" i="1"/>
  <c r="R2696" i="1"/>
  <c r="R2720" i="1"/>
  <c r="Y4174" i="1"/>
  <c r="Y2727" i="1"/>
  <c r="Y3215" i="1"/>
  <c r="Y2703" i="1"/>
  <c r="Y2639" i="1"/>
  <c r="Y3686" i="1"/>
  <c r="M2696" i="1"/>
  <c r="M2720" i="1"/>
  <c r="M3679" i="1"/>
  <c r="R2638" i="1"/>
  <c r="T2727" i="1"/>
  <c r="T4174" i="1"/>
  <c r="T3686" i="1"/>
  <c r="T2639" i="1"/>
  <c r="T2703" i="1"/>
  <c r="T3215" i="1"/>
  <c r="Z3209" i="1"/>
  <c r="R3680" i="1"/>
  <c r="V2727" i="1"/>
  <c r="V2703" i="1"/>
  <c r="V2639" i="1"/>
  <c r="V4174" i="1"/>
  <c r="V3686" i="1"/>
  <c r="V3215" i="1"/>
  <c r="W4167" i="1"/>
  <c r="X2703" i="1"/>
  <c r="X4174" i="1"/>
  <c r="X3686" i="1"/>
  <c r="X2727" i="1"/>
  <c r="X3215" i="1"/>
  <c r="X2639" i="1"/>
  <c r="M3213" i="1"/>
  <c r="M2725" i="1"/>
  <c r="M2637" i="1"/>
  <c r="M3683" i="1"/>
  <c r="M3212" i="1"/>
  <c r="M4171" i="1"/>
  <c r="W2721" i="1"/>
  <c r="R2699" i="1"/>
  <c r="R4170" i="1"/>
  <c r="S2727" i="1"/>
  <c r="S4174" i="1"/>
  <c r="S3686" i="1"/>
  <c r="S2703" i="1"/>
  <c r="S2639" i="1"/>
  <c r="S3215" i="1"/>
  <c r="M4170" i="1"/>
  <c r="M2635" i="1"/>
  <c r="R2636" i="1"/>
  <c r="R4171" i="1"/>
  <c r="M2632" i="1"/>
  <c r="M3208" i="1"/>
  <c r="M4167" i="1"/>
  <c r="K2639" i="1"/>
  <c r="K4174" i="1"/>
  <c r="K2727" i="1"/>
  <c r="K3686" i="1"/>
  <c r="K2703" i="1"/>
  <c r="K3215" i="1"/>
  <c r="H4247" i="1" l="1"/>
  <c r="H4244" i="1"/>
  <c r="H4248" i="1"/>
  <c r="H3591" i="1"/>
  <c r="H4246" i="1"/>
  <c r="W3592" i="1"/>
  <c r="H3587" i="1"/>
  <c r="H3590" i="1"/>
  <c r="H3588" i="1"/>
  <c r="H3586" i="1"/>
  <c r="H3589" i="1"/>
  <c r="H3585" i="1"/>
  <c r="R3592" i="1"/>
  <c r="Z3592" i="1"/>
  <c r="M3592" i="1"/>
  <c r="H4242" i="1"/>
  <c r="H4243" i="1"/>
  <c r="H4245" i="1"/>
  <c r="R4249" i="1"/>
  <c r="H3260" i="1"/>
  <c r="W4249" i="1"/>
  <c r="H3262" i="1"/>
  <c r="H1914" i="1"/>
  <c r="H3258" i="1"/>
  <c r="H3261" i="1"/>
  <c r="Z3265" i="1"/>
  <c r="H3264" i="1"/>
  <c r="H3263" i="1"/>
  <c r="H3259" i="1"/>
  <c r="M3265" i="1"/>
  <c r="R3265" i="1"/>
  <c r="W3265" i="1"/>
  <c r="H402" i="1"/>
  <c r="Z4249" i="1"/>
  <c r="M4249" i="1"/>
  <c r="H1917" i="1"/>
  <c r="Q2654" i="1"/>
  <c r="Q2649" i="1"/>
  <c r="Q2653" i="1"/>
  <c r="Q2652" i="1"/>
  <c r="Q2650" i="1"/>
  <c r="H1913" i="1"/>
  <c r="H404" i="1"/>
  <c r="H407" i="1"/>
  <c r="H1916" i="1"/>
  <c r="H403" i="1"/>
  <c r="H405" i="1"/>
  <c r="H401" i="1"/>
  <c r="H1919" i="1"/>
  <c r="H375" i="1"/>
  <c r="H1915" i="1"/>
  <c r="Z1920" i="1"/>
  <c r="W408" i="1"/>
  <c r="Z408" i="1"/>
  <c r="W1920" i="1"/>
  <c r="H1918" i="1"/>
  <c r="H406" i="1"/>
  <c r="M1920" i="1"/>
  <c r="R408" i="1"/>
  <c r="M408" i="1"/>
  <c r="R1920" i="1"/>
  <c r="H1884" i="1"/>
  <c r="H1885" i="1"/>
  <c r="H369" i="1"/>
  <c r="H1882" i="1"/>
  <c r="Z1888" i="1"/>
  <c r="H373" i="1"/>
  <c r="H1881" i="1"/>
  <c r="W1888" i="1"/>
  <c r="H1886" i="1"/>
  <c r="H1887" i="1"/>
  <c r="H370" i="1"/>
  <c r="H1883" i="1"/>
  <c r="H372" i="1"/>
  <c r="Z376" i="1"/>
  <c r="H371" i="1"/>
  <c r="H374" i="1"/>
  <c r="M376" i="1"/>
  <c r="W376" i="1"/>
  <c r="R376" i="1"/>
  <c r="R1888" i="1"/>
  <c r="M1888" i="1"/>
  <c r="H2726" i="1"/>
  <c r="H4173" i="1"/>
  <c r="H2725" i="1"/>
  <c r="H2724" i="1"/>
  <c r="H3210" i="1"/>
  <c r="H2721" i="1"/>
  <c r="H2702" i="1"/>
  <c r="H2634" i="1"/>
  <c r="H2638" i="1"/>
  <c r="H2698" i="1"/>
  <c r="H3214" i="1"/>
  <c r="H4169" i="1"/>
  <c r="H3683" i="1"/>
  <c r="H3685" i="1"/>
  <c r="H3681" i="1"/>
  <c r="Z3215" i="1"/>
  <c r="Z2639" i="1"/>
  <c r="Z4174" i="1"/>
  <c r="H2637" i="1"/>
  <c r="Z3686" i="1"/>
  <c r="H2722" i="1"/>
  <c r="H2633" i="1"/>
  <c r="H2720" i="1"/>
  <c r="H2701" i="1"/>
  <c r="W3686" i="1"/>
  <c r="H3212" i="1"/>
  <c r="H3213" i="1"/>
  <c r="H3211" i="1"/>
  <c r="H3684" i="1"/>
  <c r="H2632" i="1"/>
  <c r="H4170" i="1"/>
  <c r="W2639" i="1"/>
  <c r="H2636" i="1"/>
  <c r="H4171" i="1"/>
  <c r="R3215" i="1"/>
  <c r="R2639" i="1"/>
  <c r="H3680" i="1"/>
  <c r="H2699" i="1"/>
  <c r="H4168" i="1"/>
  <c r="H4172" i="1"/>
  <c r="AC2650" i="1"/>
  <c r="S2654" i="1"/>
  <c r="L2650" i="1"/>
  <c r="AC2649" i="1"/>
  <c r="J2653" i="1"/>
  <c r="X2650" i="1"/>
  <c r="V2653" i="1"/>
  <c r="L2653" i="1"/>
  <c r="R4174" i="1"/>
  <c r="H3208" i="1"/>
  <c r="I2651" i="1"/>
  <c r="M2639" i="1"/>
  <c r="M2727" i="1"/>
  <c r="M3215" i="1"/>
  <c r="S2648" i="1"/>
  <c r="W2703" i="1"/>
  <c r="W2727" i="1"/>
  <c r="S2650" i="1"/>
  <c r="AC2654" i="1"/>
  <c r="T2650" i="1"/>
  <c r="AA2649" i="1"/>
  <c r="X2652" i="1"/>
  <c r="X2649" i="1"/>
  <c r="J2649" i="1"/>
  <c r="T2651" i="1"/>
  <c r="V2652" i="1"/>
  <c r="AC2651" i="1"/>
  <c r="U2653" i="1"/>
  <c r="AB2650" i="1"/>
  <c r="N2650" i="1"/>
  <c r="N2652" i="1"/>
  <c r="Y2654" i="1"/>
  <c r="AA2652" i="1"/>
  <c r="P2654" i="1"/>
  <c r="U2650" i="1"/>
  <c r="K2650" i="1"/>
  <c r="H3682" i="1"/>
  <c r="H2697" i="1"/>
  <c r="H4167" i="1"/>
  <c r="W4174" i="1"/>
  <c r="K2652" i="1"/>
  <c r="Y2650" i="1"/>
  <c r="AA2651" i="1"/>
  <c r="K2654" i="1"/>
  <c r="J2651" i="1"/>
  <c r="K2651" i="1"/>
  <c r="T2653" i="1"/>
  <c r="T2649" i="1"/>
  <c r="S2653" i="1"/>
  <c r="AA2654" i="1"/>
  <c r="AB2654" i="1"/>
  <c r="V2654" i="1"/>
  <c r="AA2650" i="1"/>
  <c r="N2651" i="1"/>
  <c r="N2653" i="1"/>
  <c r="K2649" i="1"/>
  <c r="O2651" i="1"/>
  <c r="Y2649" i="1"/>
  <c r="H2696" i="1"/>
  <c r="H3209" i="1"/>
  <c r="R2703" i="1"/>
  <c r="H2700" i="1"/>
  <c r="M2703" i="1"/>
  <c r="M4174" i="1"/>
  <c r="X2654" i="1"/>
  <c r="O2649" i="1"/>
  <c r="X2651" i="1"/>
  <c r="Y2653" i="1"/>
  <c r="P2653" i="1"/>
  <c r="X2653" i="1"/>
  <c r="K2653" i="1"/>
  <c r="L2649" i="1"/>
  <c r="AB2649" i="1"/>
  <c r="W3215" i="1"/>
  <c r="Z2727" i="1"/>
  <c r="Z2703" i="1"/>
  <c r="J2650" i="1"/>
  <c r="P2652" i="1"/>
  <c r="V2651" i="1"/>
  <c r="AB2653" i="1"/>
  <c r="AC2653" i="1"/>
  <c r="S2651" i="1"/>
  <c r="N2654" i="1"/>
  <c r="O2653" i="1"/>
  <c r="V2650" i="1"/>
  <c r="U2649" i="1"/>
  <c r="L2651" i="1"/>
  <c r="U2654" i="1"/>
  <c r="O2654" i="1"/>
  <c r="T2652" i="1"/>
  <c r="AC2652" i="1"/>
  <c r="AA2653" i="1"/>
  <c r="N2649" i="1"/>
  <c r="S2649" i="1"/>
  <c r="L2654" i="1"/>
  <c r="P2649" i="1"/>
  <c r="O2650" i="1"/>
  <c r="U2652" i="1"/>
  <c r="H2723" i="1"/>
  <c r="H3679" i="1"/>
  <c r="R3686" i="1"/>
  <c r="R2727" i="1"/>
  <c r="H2635" i="1"/>
  <c r="M3686" i="1"/>
  <c r="I2653" i="1"/>
  <c r="H3592" i="1" l="1"/>
  <c r="H4249" i="1"/>
  <c r="H3265" i="1"/>
  <c r="Z2653" i="1"/>
  <c r="J2652" i="1"/>
  <c r="U2651" i="1"/>
  <c r="W2651" i="1" s="1"/>
  <c r="O2652" i="1"/>
  <c r="R2652" i="1" s="1"/>
  <c r="T2654" i="1"/>
  <c r="W2654" i="1" s="1"/>
  <c r="P2651" i="1"/>
  <c r="L2652" i="1"/>
  <c r="AB2652" i="1"/>
  <c r="P2650" i="1"/>
  <c r="R2650" i="1" s="1"/>
  <c r="Y2652" i="1"/>
  <c r="Z2652" i="1" s="1"/>
  <c r="Q2651" i="1"/>
  <c r="AB2651" i="1"/>
  <c r="Y2651" i="1"/>
  <c r="Z2651" i="1" s="1"/>
  <c r="J2654" i="1"/>
  <c r="M2654" i="1" s="1"/>
  <c r="S2652" i="1"/>
  <c r="W2652" i="1" s="1"/>
  <c r="V2649" i="1"/>
  <c r="W2649" i="1" s="1"/>
  <c r="Q2655" i="1"/>
  <c r="Q2648" i="1"/>
  <c r="H1920" i="1"/>
  <c r="H408" i="1"/>
  <c r="H376" i="1"/>
  <c r="H1888" i="1"/>
  <c r="H4174" i="1"/>
  <c r="H3686" i="1"/>
  <c r="H2639" i="1"/>
  <c r="M2650" i="1"/>
  <c r="Z2654" i="1"/>
  <c r="R2649" i="1"/>
  <c r="H2703" i="1"/>
  <c r="W2653" i="1"/>
  <c r="I2650" i="1"/>
  <c r="T2648" i="1"/>
  <c r="I2654" i="1"/>
  <c r="X2655" i="1"/>
  <c r="M2651" i="1"/>
  <c r="P2655" i="1"/>
  <c r="L2648" i="1"/>
  <c r="U2655" i="1"/>
  <c r="K2655" i="1"/>
  <c r="AA2655" i="1"/>
  <c r="M2649" i="1"/>
  <c r="AC2648" i="1"/>
  <c r="W2650" i="1"/>
  <c r="M2653" i="1"/>
  <c r="T2655" i="1"/>
  <c r="I2648" i="1"/>
  <c r="R2654" i="1"/>
  <c r="J2655" i="1"/>
  <c r="X2648" i="1"/>
  <c r="L2655" i="1"/>
  <c r="V2648" i="1"/>
  <c r="Z2649" i="1"/>
  <c r="AC2655" i="1"/>
  <c r="Y2648" i="1"/>
  <c r="H2727" i="1"/>
  <c r="N2655" i="1"/>
  <c r="Z2650" i="1"/>
  <c r="AB2648" i="1"/>
  <c r="J2648" i="1"/>
  <c r="O2655" i="1"/>
  <c r="S2655" i="1"/>
  <c r="V2655" i="1"/>
  <c r="Y2655" i="1"/>
  <c r="H3215" i="1"/>
  <c r="N2648" i="1"/>
  <c r="AB2655" i="1"/>
  <c r="R2653" i="1"/>
  <c r="O2648" i="1"/>
  <c r="I2649" i="1"/>
  <c r="P2648" i="1"/>
  <c r="I2652" i="1"/>
  <c r="U2648" i="1"/>
  <c r="K2648" i="1"/>
  <c r="AA2648" i="1"/>
  <c r="M2652" i="1" l="1"/>
  <c r="H2652" i="1" s="1"/>
  <c r="R2651" i="1"/>
  <c r="H2651" i="1" s="1"/>
  <c r="H2649" i="1"/>
  <c r="M2648" i="1"/>
  <c r="W2648" i="1"/>
  <c r="Z2648" i="1"/>
  <c r="H2653" i="1"/>
  <c r="W2655" i="1"/>
  <c r="R2648" i="1"/>
  <c r="R2655" i="1"/>
  <c r="Z2655" i="1"/>
  <c r="M2655" i="1"/>
  <c r="H2654" i="1"/>
  <c r="I2655" i="1"/>
  <c r="H2650" i="1"/>
  <c r="H2648" i="1" l="1"/>
  <c r="H2655" i="1"/>
  <c r="I3168" i="1" l="1"/>
  <c r="J3168" i="1"/>
  <c r="K3168" i="1"/>
  <c r="L3168" i="1"/>
  <c r="N3168" i="1"/>
  <c r="O3168" i="1"/>
  <c r="P3168" i="1"/>
  <c r="Q3168" i="1"/>
  <c r="S3168" i="1"/>
  <c r="T3168" i="1"/>
  <c r="U3168" i="1"/>
  <c r="V3168" i="1"/>
  <c r="X3168" i="1"/>
  <c r="Y3168" i="1"/>
  <c r="AA3168" i="1"/>
  <c r="AB3168" i="1"/>
  <c r="AC3168" i="1"/>
  <c r="I3169" i="1"/>
  <c r="J3169" i="1"/>
  <c r="K3169" i="1"/>
  <c r="L3169" i="1"/>
  <c r="N3169" i="1"/>
  <c r="O3169" i="1"/>
  <c r="P3169" i="1"/>
  <c r="Q3169" i="1"/>
  <c r="S3169" i="1"/>
  <c r="T3169" i="1"/>
  <c r="U3169" i="1"/>
  <c r="V3169" i="1"/>
  <c r="X3169" i="1"/>
  <c r="Y3169" i="1"/>
  <c r="AA3169" i="1"/>
  <c r="AB3169" i="1"/>
  <c r="AC3169" i="1"/>
  <c r="I3170" i="1"/>
  <c r="J3170" i="1"/>
  <c r="K3170" i="1"/>
  <c r="L3170" i="1"/>
  <c r="N3170" i="1"/>
  <c r="O3170" i="1"/>
  <c r="P3170" i="1"/>
  <c r="Q3170" i="1"/>
  <c r="S3170" i="1"/>
  <c r="T3170" i="1"/>
  <c r="U3170" i="1"/>
  <c r="V3170" i="1"/>
  <c r="X3170" i="1"/>
  <c r="Y3170" i="1"/>
  <c r="AA3170" i="1"/>
  <c r="AB3170" i="1"/>
  <c r="AC3170" i="1"/>
  <c r="I3171" i="1"/>
  <c r="J3171" i="1"/>
  <c r="K3171" i="1"/>
  <c r="L3171" i="1"/>
  <c r="N3171" i="1"/>
  <c r="O3171" i="1"/>
  <c r="P3171" i="1"/>
  <c r="Q3171" i="1"/>
  <c r="S3171" i="1"/>
  <c r="T3171" i="1"/>
  <c r="U3171" i="1"/>
  <c r="V3171" i="1"/>
  <c r="X3171" i="1"/>
  <c r="Y3171" i="1"/>
  <c r="AA3171" i="1"/>
  <c r="AB3171" i="1"/>
  <c r="AC3171" i="1"/>
  <c r="I3172" i="1"/>
  <c r="J3172" i="1"/>
  <c r="K3172" i="1"/>
  <c r="L3172" i="1"/>
  <c r="N3172" i="1"/>
  <c r="O3172" i="1"/>
  <c r="P3172" i="1"/>
  <c r="Q3172" i="1"/>
  <c r="S3172" i="1"/>
  <c r="T3172" i="1"/>
  <c r="U3172" i="1"/>
  <c r="V3172" i="1"/>
  <c r="X3172" i="1"/>
  <c r="Y3172" i="1"/>
  <c r="AA3172" i="1"/>
  <c r="AB3172" i="1"/>
  <c r="AC3172" i="1"/>
  <c r="I3173" i="1"/>
  <c r="J3173" i="1"/>
  <c r="K3173" i="1"/>
  <c r="L3173" i="1"/>
  <c r="N3173" i="1"/>
  <c r="O3173" i="1"/>
  <c r="P3173" i="1"/>
  <c r="Q3173" i="1"/>
  <c r="S3173" i="1"/>
  <c r="T3173" i="1"/>
  <c r="U3173" i="1"/>
  <c r="V3173" i="1"/>
  <c r="X3173" i="1"/>
  <c r="Y3173" i="1"/>
  <c r="AA3173" i="1"/>
  <c r="AB3173" i="1"/>
  <c r="AC3173" i="1"/>
  <c r="I3174" i="1"/>
  <c r="J3174" i="1"/>
  <c r="K3174" i="1"/>
  <c r="L3174" i="1"/>
  <c r="N3174" i="1"/>
  <c r="O3174" i="1"/>
  <c r="P3174" i="1"/>
  <c r="Q3174" i="1"/>
  <c r="S3174" i="1"/>
  <c r="T3174" i="1"/>
  <c r="U3174" i="1"/>
  <c r="V3174" i="1"/>
  <c r="X3174" i="1"/>
  <c r="Y3174" i="1"/>
  <c r="AA3174" i="1"/>
  <c r="AB3174" i="1"/>
  <c r="AC3174" i="1"/>
  <c r="I3175" i="1"/>
  <c r="J3175" i="1"/>
  <c r="K3175" i="1"/>
  <c r="L3175" i="1"/>
  <c r="N3175" i="1"/>
  <c r="O3175" i="1"/>
  <c r="P3175" i="1"/>
  <c r="Q3175" i="1"/>
  <c r="S3175" i="1"/>
  <c r="T3175" i="1"/>
  <c r="U3175" i="1"/>
  <c r="V3175" i="1"/>
  <c r="X3175" i="1"/>
  <c r="Y3175" i="1"/>
  <c r="AA3175" i="1"/>
  <c r="AB3175" i="1"/>
  <c r="AC3175" i="1"/>
  <c r="I3176" i="1"/>
  <c r="J3176" i="1"/>
  <c r="K3176" i="1"/>
  <c r="L3176" i="1"/>
  <c r="N3176" i="1"/>
  <c r="O3176" i="1"/>
  <c r="P3176" i="1"/>
  <c r="Q3176" i="1"/>
  <c r="S3176" i="1"/>
  <c r="T3176" i="1"/>
  <c r="U3176" i="1"/>
  <c r="V3176" i="1"/>
  <c r="X3176" i="1"/>
  <c r="Y3176" i="1"/>
  <c r="AA3176" i="1"/>
  <c r="AB3176" i="1"/>
  <c r="AC3176" i="1"/>
  <c r="I3177" i="1"/>
  <c r="J3177" i="1"/>
  <c r="K3177" i="1"/>
  <c r="L3177" i="1"/>
  <c r="N3177" i="1"/>
  <c r="O3177" i="1"/>
  <c r="P3177" i="1"/>
  <c r="Q3177" i="1"/>
  <c r="S3177" i="1"/>
  <c r="T3177" i="1"/>
  <c r="U3177" i="1"/>
  <c r="V3177" i="1"/>
  <c r="X3177" i="1"/>
  <c r="Y3177" i="1"/>
  <c r="AA3177" i="1"/>
  <c r="AB3177" i="1"/>
  <c r="AC3177" i="1"/>
  <c r="I3178" i="1"/>
  <c r="J3178" i="1"/>
  <c r="K3178" i="1"/>
  <c r="L3178" i="1"/>
  <c r="N3178" i="1"/>
  <c r="O3178" i="1"/>
  <c r="P3178" i="1"/>
  <c r="Q3178" i="1"/>
  <c r="S3178" i="1"/>
  <c r="T3178" i="1"/>
  <c r="U3178" i="1"/>
  <c r="V3178" i="1"/>
  <c r="X3178" i="1"/>
  <c r="Y3178" i="1"/>
  <c r="AA3178" i="1"/>
  <c r="AB3178" i="1"/>
  <c r="AC3178" i="1"/>
  <c r="I3179" i="1"/>
  <c r="J3179" i="1"/>
  <c r="K3179" i="1"/>
  <c r="L3179" i="1"/>
  <c r="N3179" i="1"/>
  <c r="O3179" i="1"/>
  <c r="P3179" i="1"/>
  <c r="Q3179" i="1"/>
  <c r="S3179" i="1"/>
  <c r="T3179" i="1"/>
  <c r="U3179" i="1"/>
  <c r="V3179" i="1"/>
  <c r="X3179" i="1"/>
  <c r="Y3179" i="1"/>
  <c r="AA3179" i="1"/>
  <c r="AB3179" i="1"/>
  <c r="AC3179" i="1"/>
  <c r="I3180" i="1"/>
  <c r="J3180" i="1"/>
  <c r="K3180" i="1"/>
  <c r="L3180" i="1"/>
  <c r="N3180" i="1"/>
  <c r="O3180" i="1"/>
  <c r="P3180" i="1"/>
  <c r="Q3180" i="1"/>
  <c r="S3180" i="1"/>
  <c r="T3180" i="1"/>
  <c r="U3180" i="1"/>
  <c r="V3180" i="1"/>
  <c r="X3180" i="1"/>
  <c r="Y3180" i="1"/>
  <c r="AA3180" i="1"/>
  <c r="AB3180" i="1"/>
  <c r="AC3180" i="1"/>
  <c r="I3181" i="1"/>
  <c r="J3181" i="1"/>
  <c r="K3181" i="1"/>
  <c r="L3181" i="1"/>
  <c r="N3181" i="1"/>
  <c r="O3181" i="1"/>
  <c r="P3181" i="1"/>
  <c r="Q3181" i="1"/>
  <c r="S3181" i="1"/>
  <c r="T3181" i="1"/>
  <c r="U3181" i="1"/>
  <c r="V3181" i="1"/>
  <c r="X3181" i="1"/>
  <c r="Y3181" i="1"/>
  <c r="AA3181" i="1"/>
  <c r="AB3181" i="1"/>
  <c r="AC3181" i="1"/>
  <c r="I3182" i="1"/>
  <c r="J3182" i="1"/>
  <c r="K3182" i="1"/>
  <c r="L3182" i="1"/>
  <c r="N3182" i="1"/>
  <c r="O3182" i="1"/>
  <c r="P3182" i="1"/>
  <c r="Q3182" i="1"/>
  <c r="S3182" i="1"/>
  <c r="T3182" i="1"/>
  <c r="U3182" i="1"/>
  <c r="V3182" i="1"/>
  <c r="X3182" i="1"/>
  <c r="Y3182" i="1"/>
  <c r="AA3182" i="1"/>
  <c r="AB3182" i="1"/>
  <c r="AC3182" i="1"/>
  <c r="I3183" i="1"/>
  <c r="J3183" i="1"/>
  <c r="K3183" i="1"/>
  <c r="L3183" i="1"/>
  <c r="N3183" i="1"/>
  <c r="O3183" i="1"/>
  <c r="P3183" i="1"/>
  <c r="Q3183" i="1"/>
  <c r="S3183" i="1"/>
  <c r="T3183" i="1"/>
  <c r="U3183" i="1"/>
  <c r="V3183" i="1"/>
  <c r="X3183" i="1"/>
  <c r="Y3183" i="1"/>
  <c r="AA3183" i="1"/>
  <c r="AB3183" i="1"/>
  <c r="AC3183" i="1"/>
  <c r="I3200" i="1"/>
  <c r="J3200" i="1"/>
  <c r="K3200" i="1"/>
  <c r="L3200" i="1"/>
  <c r="N3200" i="1"/>
  <c r="O3200" i="1"/>
  <c r="P3200" i="1"/>
  <c r="Q3200" i="1"/>
  <c r="S3200" i="1"/>
  <c r="T3200" i="1"/>
  <c r="U3200" i="1"/>
  <c r="V3200" i="1"/>
  <c r="X3200" i="1"/>
  <c r="Y3200" i="1"/>
  <c r="AA3200" i="1"/>
  <c r="AB3200" i="1"/>
  <c r="AC3200" i="1"/>
  <c r="I3201" i="1"/>
  <c r="J3201" i="1"/>
  <c r="K3201" i="1"/>
  <c r="L3201" i="1"/>
  <c r="N3201" i="1"/>
  <c r="O3201" i="1"/>
  <c r="P3201" i="1"/>
  <c r="Q3201" i="1"/>
  <c r="S3201" i="1"/>
  <c r="T3201" i="1"/>
  <c r="U3201" i="1"/>
  <c r="V3201" i="1"/>
  <c r="X3201" i="1"/>
  <c r="Y3201" i="1"/>
  <c r="AA3201" i="1"/>
  <c r="AB3201" i="1"/>
  <c r="AC3201" i="1"/>
  <c r="I3202" i="1"/>
  <c r="J3202" i="1"/>
  <c r="K3202" i="1"/>
  <c r="L3202" i="1"/>
  <c r="N3202" i="1"/>
  <c r="O3202" i="1"/>
  <c r="P3202" i="1"/>
  <c r="Q3202" i="1"/>
  <c r="S3202" i="1"/>
  <c r="T3202" i="1"/>
  <c r="U3202" i="1"/>
  <c r="V3202" i="1"/>
  <c r="X3202" i="1"/>
  <c r="Y3202" i="1"/>
  <c r="AA3202" i="1"/>
  <c r="AB3202" i="1"/>
  <c r="AC3202" i="1"/>
  <c r="I3203" i="1"/>
  <c r="J3203" i="1"/>
  <c r="K3203" i="1"/>
  <c r="L3203" i="1"/>
  <c r="N3203" i="1"/>
  <c r="O3203" i="1"/>
  <c r="P3203" i="1"/>
  <c r="Q3203" i="1"/>
  <c r="S3203" i="1"/>
  <c r="T3203" i="1"/>
  <c r="U3203" i="1"/>
  <c r="V3203" i="1"/>
  <c r="X3203" i="1"/>
  <c r="Y3203" i="1"/>
  <c r="AA3203" i="1"/>
  <c r="AB3203" i="1"/>
  <c r="AC3203" i="1"/>
  <c r="I3204" i="1"/>
  <c r="J3204" i="1"/>
  <c r="K3204" i="1"/>
  <c r="L3204" i="1"/>
  <c r="N3204" i="1"/>
  <c r="O3204" i="1"/>
  <c r="P3204" i="1"/>
  <c r="Q3204" i="1"/>
  <c r="S3204" i="1"/>
  <c r="T3204" i="1"/>
  <c r="U3204" i="1"/>
  <c r="V3204" i="1"/>
  <c r="X3204" i="1"/>
  <c r="Y3204" i="1"/>
  <c r="AA3204" i="1"/>
  <c r="AB3204" i="1"/>
  <c r="AC3204" i="1"/>
  <c r="I3205" i="1"/>
  <c r="J3205" i="1"/>
  <c r="K3205" i="1"/>
  <c r="L3205" i="1"/>
  <c r="N3205" i="1"/>
  <c r="O3205" i="1"/>
  <c r="P3205" i="1"/>
  <c r="Q3205" i="1"/>
  <c r="S3205" i="1"/>
  <c r="T3205" i="1"/>
  <c r="U3205" i="1"/>
  <c r="V3205" i="1"/>
  <c r="X3205" i="1"/>
  <c r="Y3205" i="1"/>
  <c r="AA3205" i="1"/>
  <c r="AB3205" i="1"/>
  <c r="AC3205" i="1"/>
  <c r="I3206" i="1"/>
  <c r="J3206" i="1"/>
  <c r="K3206" i="1"/>
  <c r="L3206" i="1"/>
  <c r="N3206" i="1"/>
  <c r="O3206" i="1"/>
  <c r="P3206" i="1"/>
  <c r="Q3206" i="1"/>
  <c r="S3206" i="1"/>
  <c r="T3206" i="1"/>
  <c r="U3206" i="1"/>
  <c r="V3206" i="1"/>
  <c r="X3206" i="1"/>
  <c r="Y3206" i="1"/>
  <c r="AA3206" i="1"/>
  <c r="AB3206" i="1"/>
  <c r="AC3206" i="1"/>
  <c r="I3207" i="1"/>
  <c r="J3207" i="1"/>
  <c r="K3207" i="1"/>
  <c r="L3207" i="1"/>
  <c r="N3207" i="1"/>
  <c r="O3207" i="1"/>
  <c r="P3207" i="1"/>
  <c r="Q3207" i="1"/>
  <c r="S3207" i="1"/>
  <c r="T3207" i="1"/>
  <c r="U3207" i="1"/>
  <c r="V3207" i="1"/>
  <c r="X3207" i="1"/>
  <c r="Y3207" i="1"/>
  <c r="AA3207" i="1"/>
  <c r="AB3207" i="1"/>
  <c r="AC3207" i="1"/>
  <c r="R3177" i="1" l="1"/>
  <c r="Z3201" i="1"/>
  <c r="Z3183" i="1"/>
  <c r="Z3181" i="1"/>
  <c r="M3174" i="1"/>
  <c r="M3206" i="1"/>
  <c r="W3204" i="1"/>
  <c r="Z3171" i="1"/>
  <c r="M3170" i="1"/>
  <c r="W3168" i="1"/>
  <c r="R3168" i="1"/>
  <c r="Z3203" i="1"/>
  <c r="Z3177" i="1"/>
  <c r="R3175" i="1"/>
  <c r="M3175" i="1"/>
  <c r="R3173" i="1"/>
  <c r="Z3172" i="1"/>
  <c r="R3183" i="1"/>
  <c r="W3206" i="1"/>
  <c r="R3201" i="1"/>
  <c r="M3200" i="1"/>
  <c r="M3182" i="1"/>
  <c r="W3180" i="1"/>
  <c r="Z3175" i="1"/>
  <c r="R3171" i="1"/>
  <c r="M3171" i="1"/>
  <c r="R3169" i="1"/>
  <c r="Z3168" i="1"/>
  <c r="M3207" i="1"/>
  <c r="W3203" i="1"/>
  <c r="W3182" i="1"/>
  <c r="M3176" i="1"/>
  <c r="Z3207" i="1"/>
  <c r="R3207" i="1"/>
  <c r="Z3205" i="1"/>
  <c r="M3183" i="1"/>
  <c r="Z3179" i="1"/>
  <c r="W3179" i="1"/>
  <c r="W3172" i="1"/>
  <c r="R3172" i="1"/>
  <c r="R3203" i="1"/>
  <c r="W3200" i="1"/>
  <c r="R3179" i="1"/>
  <c r="W3176" i="1"/>
  <c r="M3172" i="1"/>
  <c r="W3171" i="1"/>
  <c r="M3168" i="1"/>
  <c r="M3202" i="1"/>
  <c r="R3181" i="1"/>
  <c r="R3180" i="1"/>
  <c r="W3178" i="1"/>
  <c r="M3178" i="1"/>
  <c r="W3174" i="1"/>
  <c r="W3173" i="1"/>
  <c r="M3173" i="1"/>
  <c r="W3170" i="1"/>
  <c r="W3169" i="1"/>
  <c r="R3205" i="1"/>
  <c r="Z3204" i="1"/>
  <c r="R3204" i="1"/>
  <c r="W3202" i="1"/>
  <c r="Z3180" i="1"/>
  <c r="Z3206" i="1"/>
  <c r="W3205" i="1"/>
  <c r="M3205" i="1"/>
  <c r="Z3202" i="1"/>
  <c r="R3202" i="1"/>
  <c r="Z3182" i="1"/>
  <c r="W3181" i="1"/>
  <c r="M3181" i="1"/>
  <c r="Z3178" i="1"/>
  <c r="R3178" i="1"/>
  <c r="Z3174" i="1"/>
  <c r="Z3173" i="1"/>
  <c r="Z3170" i="1"/>
  <c r="Z3169" i="1"/>
  <c r="M3204" i="1"/>
  <c r="M3203" i="1"/>
  <c r="W3201" i="1"/>
  <c r="Z3200" i="1"/>
  <c r="R3200" i="1"/>
  <c r="M3180" i="1"/>
  <c r="M3179" i="1"/>
  <c r="W3177" i="1"/>
  <c r="Z3176" i="1"/>
  <c r="R3176" i="1"/>
  <c r="R3174" i="1"/>
  <c r="M3169" i="1"/>
  <c r="W3207" i="1"/>
  <c r="R3206" i="1"/>
  <c r="M3201" i="1"/>
  <c r="W3183" i="1"/>
  <c r="R3182" i="1"/>
  <c r="M3177" i="1"/>
  <c r="W3175" i="1"/>
  <c r="R3170" i="1"/>
  <c r="I3216" i="1"/>
  <c r="J3216" i="1"/>
  <c r="K3216" i="1"/>
  <c r="L3216" i="1"/>
  <c r="N3216" i="1"/>
  <c r="O3216" i="1"/>
  <c r="P3216" i="1"/>
  <c r="Q3216" i="1"/>
  <c r="S3216" i="1"/>
  <c r="T3216" i="1"/>
  <c r="U3216" i="1"/>
  <c r="V3216" i="1"/>
  <c r="X3216" i="1"/>
  <c r="Y3216" i="1"/>
  <c r="AA3216" i="1"/>
  <c r="AB3216" i="1"/>
  <c r="AC3216" i="1"/>
  <c r="I3217" i="1"/>
  <c r="J3217" i="1"/>
  <c r="K3217" i="1"/>
  <c r="L3217" i="1"/>
  <c r="N3217" i="1"/>
  <c r="O3217" i="1"/>
  <c r="P3217" i="1"/>
  <c r="Q3217" i="1"/>
  <c r="S3217" i="1"/>
  <c r="T3217" i="1"/>
  <c r="U3217" i="1"/>
  <c r="V3217" i="1"/>
  <c r="X3217" i="1"/>
  <c r="Y3217" i="1"/>
  <c r="AA3217" i="1"/>
  <c r="AB3217" i="1"/>
  <c r="AC3217" i="1"/>
  <c r="I3218" i="1"/>
  <c r="J3218" i="1"/>
  <c r="K3218" i="1"/>
  <c r="L3218" i="1"/>
  <c r="N3218" i="1"/>
  <c r="O3218" i="1"/>
  <c r="P3218" i="1"/>
  <c r="Q3218" i="1"/>
  <c r="S3218" i="1"/>
  <c r="T3218" i="1"/>
  <c r="U3218" i="1"/>
  <c r="V3218" i="1"/>
  <c r="X3218" i="1"/>
  <c r="Y3218" i="1"/>
  <c r="AA3218" i="1"/>
  <c r="AB3218" i="1"/>
  <c r="AC3218" i="1"/>
  <c r="I3219" i="1"/>
  <c r="J3219" i="1"/>
  <c r="K3219" i="1"/>
  <c r="L3219" i="1"/>
  <c r="N3219" i="1"/>
  <c r="O3219" i="1"/>
  <c r="P3219" i="1"/>
  <c r="Q3219" i="1"/>
  <c r="S3219" i="1"/>
  <c r="T3219" i="1"/>
  <c r="U3219" i="1"/>
  <c r="V3219" i="1"/>
  <c r="X3219" i="1"/>
  <c r="Y3219" i="1"/>
  <c r="AA3219" i="1"/>
  <c r="AB3219" i="1"/>
  <c r="AC3219" i="1"/>
  <c r="I3220" i="1"/>
  <c r="J3220" i="1"/>
  <c r="K3220" i="1"/>
  <c r="L3220" i="1"/>
  <c r="N3220" i="1"/>
  <c r="O3220" i="1"/>
  <c r="P3220" i="1"/>
  <c r="Q3220" i="1"/>
  <c r="S3220" i="1"/>
  <c r="T3220" i="1"/>
  <c r="U3220" i="1"/>
  <c r="V3220" i="1"/>
  <c r="X3220" i="1"/>
  <c r="Y3220" i="1"/>
  <c r="AA3220" i="1"/>
  <c r="AB3220" i="1"/>
  <c r="AC3220" i="1"/>
  <c r="I3221" i="1"/>
  <c r="J3221" i="1"/>
  <c r="K3221" i="1"/>
  <c r="L3221" i="1"/>
  <c r="N3221" i="1"/>
  <c r="O3221" i="1"/>
  <c r="P3221" i="1"/>
  <c r="Q3221" i="1"/>
  <c r="S3221" i="1"/>
  <c r="T3221" i="1"/>
  <c r="U3221" i="1"/>
  <c r="V3221" i="1"/>
  <c r="X3221" i="1"/>
  <c r="Y3221" i="1"/>
  <c r="AA3221" i="1"/>
  <c r="AB3221" i="1"/>
  <c r="AC3221" i="1"/>
  <c r="I3222" i="1"/>
  <c r="J3222" i="1"/>
  <c r="K3222" i="1"/>
  <c r="L3222" i="1"/>
  <c r="N3222" i="1"/>
  <c r="O3222" i="1"/>
  <c r="P3222" i="1"/>
  <c r="Q3222" i="1"/>
  <c r="S3222" i="1"/>
  <c r="T3222" i="1"/>
  <c r="U3222" i="1"/>
  <c r="V3222" i="1"/>
  <c r="X3222" i="1"/>
  <c r="Y3222" i="1"/>
  <c r="AA3222" i="1"/>
  <c r="AB3222" i="1"/>
  <c r="AC3222" i="1"/>
  <c r="I3223" i="1"/>
  <c r="J3223" i="1"/>
  <c r="K3223" i="1"/>
  <c r="L3223" i="1"/>
  <c r="N3223" i="1"/>
  <c r="O3223" i="1"/>
  <c r="P3223" i="1"/>
  <c r="Q3223" i="1"/>
  <c r="S3223" i="1"/>
  <c r="T3223" i="1"/>
  <c r="U3223" i="1"/>
  <c r="V3223" i="1"/>
  <c r="X3223" i="1"/>
  <c r="Y3223" i="1"/>
  <c r="AA3223" i="1"/>
  <c r="AB3223" i="1"/>
  <c r="AC3223" i="1"/>
  <c r="H3171" i="1" l="1"/>
  <c r="H3169" i="1"/>
  <c r="H3183" i="1"/>
  <c r="H3207" i="1"/>
  <c r="H3173" i="1"/>
  <c r="H3180" i="1"/>
  <c r="H3203" i="1"/>
  <c r="H3177" i="1"/>
  <c r="Z3221" i="1"/>
  <c r="H3182" i="1"/>
  <c r="H3181" i="1"/>
  <c r="H3205" i="1"/>
  <c r="H3172" i="1"/>
  <c r="H3175" i="1"/>
  <c r="H3168" i="1"/>
  <c r="H3174" i="1"/>
  <c r="H3201" i="1"/>
  <c r="M3216" i="1"/>
  <c r="Z3220" i="1"/>
  <c r="W3220" i="1"/>
  <c r="M3219" i="1"/>
  <c r="W3218" i="1"/>
  <c r="M3217" i="1"/>
  <c r="M3223" i="1"/>
  <c r="Z3223" i="1"/>
  <c r="R3221" i="1"/>
  <c r="W3217" i="1"/>
  <c r="W3222" i="1"/>
  <c r="W3223" i="1"/>
  <c r="Z3222" i="1"/>
  <c r="W3221" i="1"/>
  <c r="R3220" i="1"/>
  <c r="Z3217" i="1"/>
  <c r="Z3216" i="1"/>
  <c r="H3200" i="1"/>
  <c r="R3222" i="1"/>
  <c r="W3219" i="1"/>
  <c r="Z3218" i="1"/>
  <c r="R3218" i="1"/>
  <c r="M3218" i="1"/>
  <c r="R3216" i="1"/>
  <c r="H3179" i="1"/>
  <c r="M3221" i="1"/>
  <c r="M3220" i="1"/>
  <c r="R3217" i="1"/>
  <c r="M3222" i="1"/>
  <c r="Z3219" i="1"/>
  <c r="R3219" i="1"/>
  <c r="R3223" i="1"/>
  <c r="W3216" i="1"/>
  <c r="H3178" i="1"/>
  <c r="H3202" i="1"/>
  <c r="H3204" i="1"/>
  <c r="H3206" i="1"/>
  <c r="H3176" i="1"/>
  <c r="H3170" i="1"/>
  <c r="H3217" i="1" l="1"/>
  <c r="H3216" i="1"/>
  <c r="H3222" i="1"/>
  <c r="H3223" i="1"/>
  <c r="H3220" i="1"/>
  <c r="H3221" i="1"/>
  <c r="H3218" i="1"/>
  <c r="H3219" i="1"/>
  <c r="I4175" i="1"/>
  <c r="J4175" i="1"/>
  <c r="K4175" i="1"/>
  <c r="L4175" i="1"/>
  <c r="N4175" i="1"/>
  <c r="O4175" i="1"/>
  <c r="P4175" i="1"/>
  <c r="Q4175" i="1"/>
  <c r="S4175" i="1"/>
  <c r="T4175" i="1"/>
  <c r="U4175" i="1"/>
  <c r="V4175" i="1"/>
  <c r="X4175" i="1"/>
  <c r="Y4175" i="1"/>
  <c r="AA4175" i="1"/>
  <c r="AB4175" i="1"/>
  <c r="AC4175" i="1"/>
  <c r="I4176" i="1"/>
  <c r="J4176" i="1"/>
  <c r="K4176" i="1"/>
  <c r="L4176" i="1"/>
  <c r="N4176" i="1"/>
  <c r="O4176" i="1"/>
  <c r="P4176" i="1"/>
  <c r="Q4176" i="1"/>
  <c r="S4176" i="1"/>
  <c r="T4176" i="1"/>
  <c r="U4176" i="1"/>
  <c r="V4176" i="1"/>
  <c r="X4176" i="1"/>
  <c r="Y4176" i="1"/>
  <c r="AA4176" i="1"/>
  <c r="AB4176" i="1"/>
  <c r="AC4176" i="1"/>
  <c r="I4177" i="1"/>
  <c r="J4177" i="1"/>
  <c r="K4177" i="1"/>
  <c r="L4177" i="1"/>
  <c r="N4177" i="1"/>
  <c r="O4177" i="1"/>
  <c r="P4177" i="1"/>
  <c r="Q4177" i="1"/>
  <c r="S4177" i="1"/>
  <c r="T4177" i="1"/>
  <c r="U4177" i="1"/>
  <c r="V4177" i="1"/>
  <c r="X4177" i="1"/>
  <c r="Y4177" i="1"/>
  <c r="AA4177" i="1"/>
  <c r="AB4177" i="1"/>
  <c r="AC4177" i="1"/>
  <c r="I4178" i="1"/>
  <c r="J4178" i="1"/>
  <c r="K4178" i="1"/>
  <c r="L4178" i="1"/>
  <c r="N4178" i="1"/>
  <c r="O4178" i="1"/>
  <c r="P4178" i="1"/>
  <c r="Q4178" i="1"/>
  <c r="S4178" i="1"/>
  <c r="T4178" i="1"/>
  <c r="U4178" i="1"/>
  <c r="V4178" i="1"/>
  <c r="X4178" i="1"/>
  <c r="Y4178" i="1"/>
  <c r="AA4178" i="1"/>
  <c r="AB4178" i="1"/>
  <c r="AC4178" i="1"/>
  <c r="I4179" i="1"/>
  <c r="J4179" i="1"/>
  <c r="K4179" i="1"/>
  <c r="L4179" i="1"/>
  <c r="N4179" i="1"/>
  <c r="O4179" i="1"/>
  <c r="P4179" i="1"/>
  <c r="Q4179" i="1"/>
  <c r="S4179" i="1"/>
  <c r="T4179" i="1"/>
  <c r="U4179" i="1"/>
  <c r="V4179" i="1"/>
  <c r="X4179" i="1"/>
  <c r="Y4179" i="1"/>
  <c r="AA4179" i="1"/>
  <c r="AB4179" i="1"/>
  <c r="AC4179" i="1"/>
  <c r="I4180" i="1"/>
  <c r="J4180" i="1"/>
  <c r="K4180" i="1"/>
  <c r="L4180" i="1"/>
  <c r="N4180" i="1"/>
  <c r="O4180" i="1"/>
  <c r="P4180" i="1"/>
  <c r="Q4180" i="1"/>
  <c r="S4180" i="1"/>
  <c r="T4180" i="1"/>
  <c r="U4180" i="1"/>
  <c r="V4180" i="1"/>
  <c r="X4180" i="1"/>
  <c r="Y4180" i="1"/>
  <c r="AA4180" i="1"/>
  <c r="AB4180" i="1"/>
  <c r="AC4180" i="1"/>
  <c r="I4181" i="1"/>
  <c r="J4181" i="1"/>
  <c r="K4181" i="1"/>
  <c r="L4181" i="1"/>
  <c r="N4181" i="1"/>
  <c r="O4181" i="1"/>
  <c r="P4181" i="1"/>
  <c r="Q4181" i="1"/>
  <c r="S4181" i="1"/>
  <c r="T4181" i="1"/>
  <c r="U4181" i="1"/>
  <c r="V4181" i="1"/>
  <c r="X4181" i="1"/>
  <c r="Y4181" i="1"/>
  <c r="AA4181" i="1"/>
  <c r="AB4181" i="1"/>
  <c r="AC4181" i="1"/>
  <c r="I4182" i="1"/>
  <c r="J4182" i="1"/>
  <c r="K4182" i="1"/>
  <c r="L4182" i="1"/>
  <c r="N4182" i="1"/>
  <c r="O4182" i="1"/>
  <c r="P4182" i="1"/>
  <c r="Q4182" i="1"/>
  <c r="S4182" i="1"/>
  <c r="T4182" i="1"/>
  <c r="U4182" i="1"/>
  <c r="V4182" i="1"/>
  <c r="X4182" i="1"/>
  <c r="Y4182" i="1"/>
  <c r="AA4182" i="1"/>
  <c r="AB4182" i="1"/>
  <c r="AC4182" i="1"/>
  <c r="Z4176" i="1" l="1"/>
  <c r="Z4177" i="1"/>
  <c r="Z4175" i="1"/>
  <c r="M4176" i="1"/>
  <c r="Z4181" i="1"/>
  <c r="R4181" i="1"/>
  <c r="Z4179" i="1"/>
  <c r="R4177" i="1"/>
  <c r="Z4180" i="1"/>
  <c r="M4180" i="1"/>
  <c r="W4178" i="1"/>
  <c r="R4182" i="1"/>
  <c r="M4181" i="1"/>
  <c r="R4179" i="1"/>
  <c r="Z4178" i="1"/>
  <c r="R4178" i="1"/>
  <c r="M4177" i="1"/>
  <c r="R4175" i="1"/>
  <c r="Z4182" i="1"/>
  <c r="W4182" i="1"/>
  <c r="W4180" i="1"/>
  <c r="W4179" i="1"/>
  <c r="M4179" i="1"/>
  <c r="W4176" i="1"/>
  <c r="W4175" i="1"/>
  <c r="M4182" i="1"/>
  <c r="M4178" i="1"/>
  <c r="W4177" i="1"/>
  <c r="R4180" i="1"/>
  <c r="M4175" i="1"/>
  <c r="W4181" i="1"/>
  <c r="R4176" i="1"/>
  <c r="H4179" i="1" l="1"/>
  <c r="H4175" i="1"/>
  <c r="H4177" i="1"/>
  <c r="H4176" i="1"/>
  <c r="H4181" i="1"/>
  <c r="H4182" i="1"/>
  <c r="H4178" i="1"/>
  <c r="H4180" i="1"/>
  <c r="I361" i="1"/>
  <c r="J361" i="1"/>
  <c r="K361" i="1"/>
  <c r="L361" i="1"/>
  <c r="N361" i="1"/>
  <c r="O361" i="1"/>
  <c r="P361" i="1"/>
  <c r="Q361" i="1"/>
  <c r="S361" i="1"/>
  <c r="T361" i="1"/>
  <c r="U361" i="1"/>
  <c r="V361" i="1"/>
  <c r="X361" i="1"/>
  <c r="Y361" i="1"/>
  <c r="AA361" i="1"/>
  <c r="AB361" i="1"/>
  <c r="AC361" i="1"/>
  <c r="I362" i="1"/>
  <c r="J362" i="1"/>
  <c r="K362" i="1"/>
  <c r="L362" i="1"/>
  <c r="N362" i="1"/>
  <c r="O362" i="1"/>
  <c r="P362" i="1"/>
  <c r="Q362" i="1"/>
  <c r="S362" i="1"/>
  <c r="T362" i="1"/>
  <c r="U362" i="1"/>
  <c r="V362" i="1"/>
  <c r="X362" i="1"/>
  <c r="Y362" i="1"/>
  <c r="AA362" i="1"/>
  <c r="AB362" i="1"/>
  <c r="AC362" i="1"/>
  <c r="I363" i="1"/>
  <c r="J363" i="1"/>
  <c r="K363" i="1"/>
  <c r="L363" i="1"/>
  <c r="N363" i="1"/>
  <c r="O363" i="1"/>
  <c r="P363" i="1"/>
  <c r="Q363" i="1"/>
  <c r="S363" i="1"/>
  <c r="T363" i="1"/>
  <c r="U363" i="1"/>
  <c r="V363" i="1"/>
  <c r="X363" i="1"/>
  <c r="Y363" i="1"/>
  <c r="AA363" i="1"/>
  <c r="AB363" i="1"/>
  <c r="AC363" i="1"/>
  <c r="I364" i="1"/>
  <c r="J364" i="1"/>
  <c r="K364" i="1"/>
  <c r="L364" i="1"/>
  <c r="N364" i="1"/>
  <c r="O364" i="1"/>
  <c r="P364" i="1"/>
  <c r="Q364" i="1"/>
  <c r="S364" i="1"/>
  <c r="T364" i="1"/>
  <c r="U364" i="1"/>
  <c r="V364" i="1"/>
  <c r="X364" i="1"/>
  <c r="Y364" i="1"/>
  <c r="AA364" i="1"/>
  <c r="AB364" i="1"/>
  <c r="AC364" i="1"/>
  <c r="I365" i="1"/>
  <c r="J365" i="1"/>
  <c r="K365" i="1"/>
  <c r="L365" i="1"/>
  <c r="N365" i="1"/>
  <c r="O365" i="1"/>
  <c r="P365" i="1"/>
  <c r="Q365" i="1"/>
  <c r="S365" i="1"/>
  <c r="T365" i="1"/>
  <c r="U365" i="1"/>
  <c r="V365" i="1"/>
  <c r="X365" i="1"/>
  <c r="Y365" i="1"/>
  <c r="AA365" i="1"/>
  <c r="AB365" i="1"/>
  <c r="AC365" i="1"/>
  <c r="I366" i="1"/>
  <c r="J366" i="1"/>
  <c r="K366" i="1"/>
  <c r="L366" i="1"/>
  <c r="N366" i="1"/>
  <c r="O366" i="1"/>
  <c r="P366" i="1"/>
  <c r="Q366" i="1"/>
  <c r="S366" i="1"/>
  <c r="T366" i="1"/>
  <c r="U366" i="1"/>
  <c r="V366" i="1"/>
  <c r="X366" i="1"/>
  <c r="Y366" i="1"/>
  <c r="AA366" i="1"/>
  <c r="AB366" i="1"/>
  <c r="AC366" i="1"/>
  <c r="I367" i="1"/>
  <c r="J367" i="1"/>
  <c r="K367" i="1"/>
  <c r="L367" i="1"/>
  <c r="N367" i="1"/>
  <c r="O367" i="1"/>
  <c r="P367" i="1"/>
  <c r="Q367" i="1"/>
  <c r="S367" i="1"/>
  <c r="T367" i="1"/>
  <c r="U367" i="1"/>
  <c r="V367" i="1"/>
  <c r="X367" i="1"/>
  <c r="Y367" i="1"/>
  <c r="AA367" i="1"/>
  <c r="AB367" i="1"/>
  <c r="AC367" i="1"/>
  <c r="I368" i="1"/>
  <c r="J368" i="1"/>
  <c r="K368" i="1"/>
  <c r="L368" i="1"/>
  <c r="N368" i="1"/>
  <c r="O368" i="1"/>
  <c r="P368" i="1"/>
  <c r="Q368" i="1"/>
  <c r="S368" i="1"/>
  <c r="T368" i="1"/>
  <c r="U368" i="1"/>
  <c r="V368" i="1"/>
  <c r="X368" i="1"/>
  <c r="Y368" i="1"/>
  <c r="AA368" i="1"/>
  <c r="AB368" i="1"/>
  <c r="AC368" i="1"/>
  <c r="I409" i="1"/>
  <c r="J409" i="1"/>
  <c r="K409" i="1"/>
  <c r="L409" i="1"/>
  <c r="N409" i="1"/>
  <c r="Q409" i="1"/>
  <c r="S409" i="1"/>
  <c r="X409" i="1"/>
  <c r="Y409" i="1"/>
  <c r="AA409" i="1"/>
  <c r="AB409" i="1"/>
  <c r="AC409" i="1"/>
  <c r="I410" i="1"/>
  <c r="J410" i="1"/>
  <c r="K410" i="1"/>
  <c r="L410" i="1"/>
  <c r="N410" i="1"/>
  <c r="Q410" i="1"/>
  <c r="S410" i="1"/>
  <c r="X410" i="1"/>
  <c r="Y410" i="1"/>
  <c r="AA410" i="1"/>
  <c r="AB410" i="1"/>
  <c r="AC410" i="1"/>
  <c r="I411" i="1"/>
  <c r="J411" i="1"/>
  <c r="K411" i="1"/>
  <c r="L411" i="1"/>
  <c r="N411" i="1"/>
  <c r="Q411" i="1"/>
  <c r="S411" i="1"/>
  <c r="X411" i="1"/>
  <c r="Y411" i="1"/>
  <c r="AA411" i="1"/>
  <c r="AB411" i="1"/>
  <c r="AC411" i="1"/>
  <c r="I412" i="1"/>
  <c r="J412" i="1"/>
  <c r="K412" i="1"/>
  <c r="L412" i="1"/>
  <c r="N412" i="1"/>
  <c r="Q412" i="1"/>
  <c r="S412" i="1"/>
  <c r="X412" i="1"/>
  <c r="Y412" i="1"/>
  <c r="AA412" i="1"/>
  <c r="AB412" i="1"/>
  <c r="AC412" i="1"/>
  <c r="I413" i="1"/>
  <c r="J413" i="1"/>
  <c r="K413" i="1"/>
  <c r="L413" i="1"/>
  <c r="N413" i="1"/>
  <c r="Q413" i="1"/>
  <c r="S413" i="1"/>
  <c r="X413" i="1"/>
  <c r="Y413" i="1"/>
  <c r="AA413" i="1"/>
  <c r="AB413" i="1"/>
  <c r="AC413" i="1"/>
  <c r="I414" i="1"/>
  <c r="J414" i="1"/>
  <c r="K414" i="1"/>
  <c r="L414" i="1"/>
  <c r="N414" i="1"/>
  <c r="Q414" i="1"/>
  <c r="S414" i="1"/>
  <c r="X414" i="1"/>
  <c r="Y414" i="1"/>
  <c r="AA414" i="1"/>
  <c r="AB414" i="1"/>
  <c r="AC414" i="1"/>
  <c r="I415" i="1"/>
  <c r="J415" i="1"/>
  <c r="K415" i="1"/>
  <c r="L415" i="1"/>
  <c r="N415" i="1"/>
  <c r="Q415" i="1"/>
  <c r="S415" i="1"/>
  <c r="X415" i="1"/>
  <c r="Y415" i="1"/>
  <c r="AA415" i="1"/>
  <c r="AB415" i="1"/>
  <c r="AC415" i="1"/>
  <c r="I416" i="1"/>
  <c r="J416" i="1"/>
  <c r="K416" i="1"/>
  <c r="L416" i="1"/>
  <c r="N416" i="1"/>
  <c r="Q416" i="1"/>
  <c r="S416" i="1"/>
  <c r="X416" i="1"/>
  <c r="Y416" i="1"/>
  <c r="AA416" i="1"/>
  <c r="AB416" i="1"/>
  <c r="AC416" i="1"/>
  <c r="I1873" i="1"/>
  <c r="J1873" i="1"/>
  <c r="K1873" i="1"/>
  <c r="L1873" i="1"/>
  <c r="N1873" i="1"/>
  <c r="O1873" i="1"/>
  <c r="P1873" i="1"/>
  <c r="Q1873" i="1"/>
  <c r="S1873" i="1"/>
  <c r="T1873" i="1"/>
  <c r="U1873" i="1"/>
  <c r="V1873" i="1"/>
  <c r="X1873" i="1"/>
  <c r="Y1873" i="1"/>
  <c r="AA1873" i="1"/>
  <c r="AB1873" i="1"/>
  <c r="AC1873" i="1"/>
  <c r="I1874" i="1"/>
  <c r="J1874" i="1"/>
  <c r="K1874" i="1"/>
  <c r="L1874" i="1"/>
  <c r="N1874" i="1"/>
  <c r="O1874" i="1"/>
  <c r="P1874" i="1"/>
  <c r="Q1874" i="1"/>
  <c r="S1874" i="1"/>
  <c r="T1874" i="1"/>
  <c r="U1874" i="1"/>
  <c r="V1874" i="1"/>
  <c r="X1874" i="1"/>
  <c r="Y1874" i="1"/>
  <c r="AA1874" i="1"/>
  <c r="AB1874" i="1"/>
  <c r="AC1874" i="1"/>
  <c r="I1875" i="1"/>
  <c r="J1875" i="1"/>
  <c r="K1875" i="1"/>
  <c r="L1875" i="1"/>
  <c r="N1875" i="1"/>
  <c r="O1875" i="1"/>
  <c r="P1875" i="1"/>
  <c r="Q1875" i="1"/>
  <c r="S1875" i="1"/>
  <c r="T1875" i="1"/>
  <c r="U1875" i="1"/>
  <c r="V1875" i="1"/>
  <c r="X1875" i="1"/>
  <c r="Y1875" i="1"/>
  <c r="AA1875" i="1"/>
  <c r="AB1875" i="1"/>
  <c r="AC1875" i="1"/>
  <c r="I1876" i="1"/>
  <c r="J1876" i="1"/>
  <c r="K1876" i="1"/>
  <c r="L1876" i="1"/>
  <c r="N1876" i="1"/>
  <c r="O1876" i="1"/>
  <c r="P1876" i="1"/>
  <c r="Q1876" i="1"/>
  <c r="S1876" i="1"/>
  <c r="T1876" i="1"/>
  <c r="U1876" i="1"/>
  <c r="V1876" i="1"/>
  <c r="X1876" i="1"/>
  <c r="Y1876" i="1"/>
  <c r="AA1876" i="1"/>
  <c r="AB1876" i="1"/>
  <c r="AC1876" i="1"/>
  <c r="I1877" i="1"/>
  <c r="J1877" i="1"/>
  <c r="K1877" i="1"/>
  <c r="L1877" i="1"/>
  <c r="N1877" i="1"/>
  <c r="O1877" i="1"/>
  <c r="P1877" i="1"/>
  <c r="Q1877" i="1"/>
  <c r="S1877" i="1"/>
  <c r="T1877" i="1"/>
  <c r="U1877" i="1"/>
  <c r="V1877" i="1"/>
  <c r="X1877" i="1"/>
  <c r="Y1877" i="1"/>
  <c r="AA1877" i="1"/>
  <c r="AB1877" i="1"/>
  <c r="AC1877" i="1"/>
  <c r="I1878" i="1"/>
  <c r="J1878" i="1"/>
  <c r="K1878" i="1"/>
  <c r="L1878" i="1"/>
  <c r="N1878" i="1"/>
  <c r="O1878" i="1"/>
  <c r="P1878" i="1"/>
  <c r="Q1878" i="1"/>
  <c r="S1878" i="1"/>
  <c r="T1878" i="1"/>
  <c r="U1878" i="1"/>
  <c r="V1878" i="1"/>
  <c r="X1878" i="1"/>
  <c r="Y1878" i="1"/>
  <c r="AA1878" i="1"/>
  <c r="AB1878" i="1"/>
  <c r="AC1878" i="1"/>
  <c r="I1879" i="1"/>
  <c r="J1879" i="1"/>
  <c r="K1879" i="1"/>
  <c r="L1879" i="1"/>
  <c r="N1879" i="1"/>
  <c r="O1879" i="1"/>
  <c r="P1879" i="1"/>
  <c r="Q1879" i="1"/>
  <c r="S1879" i="1"/>
  <c r="T1879" i="1"/>
  <c r="U1879" i="1"/>
  <c r="V1879" i="1"/>
  <c r="X1879" i="1"/>
  <c r="Y1879" i="1"/>
  <c r="AA1879" i="1"/>
  <c r="AB1879" i="1"/>
  <c r="AC1879" i="1"/>
  <c r="I1880" i="1"/>
  <c r="J1880" i="1"/>
  <c r="K1880" i="1"/>
  <c r="L1880" i="1"/>
  <c r="N1880" i="1"/>
  <c r="O1880" i="1"/>
  <c r="P1880" i="1"/>
  <c r="Q1880" i="1"/>
  <c r="S1880" i="1"/>
  <c r="T1880" i="1"/>
  <c r="U1880" i="1"/>
  <c r="V1880" i="1"/>
  <c r="X1880" i="1"/>
  <c r="Y1880" i="1"/>
  <c r="AA1880" i="1"/>
  <c r="AB1880" i="1"/>
  <c r="AC1880" i="1"/>
  <c r="I1921" i="1"/>
  <c r="J1921" i="1"/>
  <c r="K1921" i="1"/>
  <c r="L1921" i="1"/>
  <c r="N1921" i="1"/>
  <c r="Q1921" i="1"/>
  <c r="S1921" i="1"/>
  <c r="X1921" i="1"/>
  <c r="Y1921" i="1"/>
  <c r="AA1921" i="1"/>
  <c r="AB1921" i="1"/>
  <c r="AC1921" i="1"/>
  <c r="I1922" i="1"/>
  <c r="J1922" i="1"/>
  <c r="K1922" i="1"/>
  <c r="L1922" i="1"/>
  <c r="N1922" i="1"/>
  <c r="Q1922" i="1"/>
  <c r="S1922" i="1"/>
  <c r="X1922" i="1"/>
  <c r="Y1922" i="1"/>
  <c r="AA1922" i="1"/>
  <c r="AB1922" i="1"/>
  <c r="AC1922" i="1"/>
  <c r="I1923" i="1"/>
  <c r="J1923" i="1"/>
  <c r="K1923" i="1"/>
  <c r="L1923" i="1"/>
  <c r="N1923" i="1"/>
  <c r="Q1923" i="1"/>
  <c r="S1923" i="1"/>
  <c r="X1923" i="1"/>
  <c r="Y1923" i="1"/>
  <c r="AA1923" i="1"/>
  <c r="AB1923" i="1"/>
  <c r="AC1923" i="1"/>
  <c r="I1924" i="1"/>
  <c r="J1924" i="1"/>
  <c r="K1924" i="1"/>
  <c r="L1924" i="1"/>
  <c r="N1924" i="1"/>
  <c r="Q1924" i="1"/>
  <c r="S1924" i="1"/>
  <c r="X1924" i="1"/>
  <c r="Y1924" i="1"/>
  <c r="AA1924" i="1"/>
  <c r="AB1924" i="1"/>
  <c r="AC1924" i="1"/>
  <c r="I1925" i="1"/>
  <c r="J1925" i="1"/>
  <c r="K1925" i="1"/>
  <c r="L1925" i="1"/>
  <c r="N1925" i="1"/>
  <c r="Q1925" i="1"/>
  <c r="S1925" i="1"/>
  <c r="X1925" i="1"/>
  <c r="Y1925" i="1"/>
  <c r="AA1925" i="1"/>
  <c r="AB1925" i="1"/>
  <c r="AC1925" i="1"/>
  <c r="I1926" i="1"/>
  <c r="J1926" i="1"/>
  <c r="K1926" i="1"/>
  <c r="L1926" i="1"/>
  <c r="N1926" i="1"/>
  <c r="Q1926" i="1"/>
  <c r="S1926" i="1"/>
  <c r="X1926" i="1"/>
  <c r="Y1926" i="1"/>
  <c r="AA1926" i="1"/>
  <c r="AB1926" i="1"/>
  <c r="AC1926" i="1"/>
  <c r="I1927" i="1"/>
  <c r="J1927" i="1"/>
  <c r="K1927" i="1"/>
  <c r="L1927" i="1"/>
  <c r="N1927" i="1"/>
  <c r="Q1927" i="1"/>
  <c r="S1927" i="1"/>
  <c r="X1927" i="1"/>
  <c r="Y1927" i="1"/>
  <c r="AA1927" i="1"/>
  <c r="AB1927" i="1"/>
  <c r="AC1927" i="1"/>
  <c r="I1928" i="1"/>
  <c r="J1928" i="1"/>
  <c r="K1928" i="1"/>
  <c r="L1928" i="1"/>
  <c r="N1928" i="1"/>
  <c r="Q1928" i="1"/>
  <c r="S1928" i="1"/>
  <c r="X1928" i="1"/>
  <c r="Y1928" i="1"/>
  <c r="AA1928" i="1"/>
  <c r="AB1928" i="1"/>
  <c r="AC1928" i="1"/>
  <c r="Z416" i="1" l="1"/>
  <c r="Z414" i="1"/>
  <c r="Z410" i="1"/>
  <c r="M1927" i="1"/>
  <c r="Z1923" i="1"/>
  <c r="Z1921" i="1"/>
  <c r="M1880" i="1"/>
  <c r="Z415" i="1"/>
  <c r="M414" i="1"/>
  <c r="Z367" i="1"/>
  <c r="Z364" i="1"/>
  <c r="Z362" i="1"/>
  <c r="M1875" i="1"/>
  <c r="M1922" i="1"/>
  <c r="Z1875" i="1"/>
  <c r="Z1924" i="1"/>
  <c r="W368" i="1"/>
  <c r="R368" i="1"/>
  <c r="M366" i="1"/>
  <c r="M1928" i="1"/>
  <c r="R1877" i="1"/>
  <c r="Z411" i="1"/>
  <c r="M411" i="1"/>
  <c r="M410" i="1"/>
  <c r="R367" i="1"/>
  <c r="M367" i="1"/>
  <c r="R366" i="1"/>
  <c r="R363" i="1"/>
  <c r="Z1928" i="1"/>
  <c r="Z1879" i="1"/>
  <c r="M1878" i="1"/>
  <c r="Z1877" i="1"/>
  <c r="Z1873" i="1"/>
  <c r="Z412" i="1"/>
  <c r="M412" i="1"/>
  <c r="Z363" i="1"/>
  <c r="M1879" i="1"/>
  <c r="Z1876" i="1"/>
  <c r="R1876" i="1"/>
  <c r="R1874" i="1"/>
  <c r="M1874" i="1"/>
  <c r="Z1927" i="1"/>
  <c r="M1926" i="1"/>
  <c r="Z368" i="1"/>
  <c r="W364" i="1"/>
  <c r="M362" i="1"/>
  <c r="M1924" i="1"/>
  <c r="M1921" i="1"/>
  <c r="W1878" i="1"/>
  <c r="R1878" i="1"/>
  <c r="M413" i="1"/>
  <c r="Z409" i="1"/>
  <c r="W365" i="1"/>
  <c r="R365" i="1"/>
  <c r="R364" i="1"/>
  <c r="M364" i="1"/>
  <c r="M363" i="1"/>
  <c r="R362" i="1"/>
  <c r="R361" i="1"/>
  <c r="Z1925" i="1"/>
  <c r="W1880" i="1"/>
  <c r="Z1878" i="1"/>
  <c r="W1876" i="1"/>
  <c r="R1875" i="1"/>
  <c r="W1873" i="1"/>
  <c r="R1873" i="1"/>
  <c r="M1873" i="1"/>
  <c r="M415" i="1"/>
  <c r="M409" i="1"/>
  <c r="Z366" i="1"/>
  <c r="Z365" i="1"/>
  <c r="W361" i="1"/>
  <c r="M1923" i="1"/>
  <c r="Z1880" i="1"/>
  <c r="R1880" i="1"/>
  <c r="M365" i="1"/>
  <c r="Z361" i="1"/>
  <c r="R1879" i="1"/>
  <c r="Z1874" i="1"/>
  <c r="Z413" i="1"/>
  <c r="W1877" i="1"/>
  <c r="W1879" i="1"/>
  <c r="M1877" i="1"/>
  <c r="M1925" i="1"/>
  <c r="Z1922" i="1"/>
  <c r="M1876" i="1"/>
  <c r="W1875" i="1"/>
  <c r="W1874" i="1"/>
  <c r="Z1926" i="1"/>
  <c r="W367" i="1"/>
  <c r="W366" i="1"/>
  <c r="M416" i="1"/>
  <c r="M368" i="1"/>
  <c r="M361" i="1"/>
  <c r="W363" i="1"/>
  <c r="W362" i="1"/>
  <c r="H368" i="1" l="1"/>
  <c r="H366" i="1"/>
  <c r="H1879" i="1"/>
  <c r="H1875" i="1"/>
  <c r="H364" i="1"/>
  <c r="H1874" i="1"/>
  <c r="H1880" i="1"/>
  <c r="H1873" i="1"/>
  <c r="H1878" i="1"/>
  <c r="H1876" i="1"/>
  <c r="H1877" i="1"/>
  <c r="H365" i="1"/>
  <c r="H362" i="1"/>
  <c r="H361" i="1"/>
  <c r="H367" i="1"/>
  <c r="H363" i="1"/>
  <c r="I937" i="1" l="1"/>
  <c r="J937" i="1"/>
  <c r="K937" i="1"/>
  <c r="L937" i="1"/>
  <c r="N937" i="1"/>
  <c r="O937" i="1"/>
  <c r="P937" i="1"/>
  <c r="Q937" i="1"/>
  <c r="S937" i="1"/>
  <c r="T937" i="1"/>
  <c r="U937" i="1"/>
  <c r="V937" i="1"/>
  <c r="X937" i="1"/>
  <c r="Y937" i="1"/>
  <c r="AA937" i="1"/>
  <c r="AB937" i="1"/>
  <c r="AC937" i="1"/>
  <c r="I938" i="1"/>
  <c r="J938" i="1"/>
  <c r="K938" i="1"/>
  <c r="L938" i="1"/>
  <c r="N938" i="1"/>
  <c r="O938" i="1"/>
  <c r="P938" i="1"/>
  <c r="Q938" i="1"/>
  <c r="S938" i="1"/>
  <c r="T938" i="1"/>
  <c r="U938" i="1"/>
  <c r="V938" i="1"/>
  <c r="X938" i="1"/>
  <c r="Y938" i="1"/>
  <c r="AA938" i="1"/>
  <c r="AB938" i="1"/>
  <c r="AC938" i="1"/>
  <c r="I939" i="1"/>
  <c r="J939" i="1"/>
  <c r="K939" i="1"/>
  <c r="L939" i="1"/>
  <c r="N939" i="1"/>
  <c r="O939" i="1"/>
  <c r="P939" i="1"/>
  <c r="Q939" i="1"/>
  <c r="S939" i="1"/>
  <c r="T939" i="1"/>
  <c r="U939" i="1"/>
  <c r="V939" i="1"/>
  <c r="X939" i="1"/>
  <c r="Y939" i="1"/>
  <c r="AA939" i="1"/>
  <c r="AB939" i="1"/>
  <c r="AC939" i="1"/>
  <c r="I940" i="1"/>
  <c r="J940" i="1"/>
  <c r="K940" i="1"/>
  <c r="L940" i="1"/>
  <c r="N940" i="1"/>
  <c r="O940" i="1"/>
  <c r="P940" i="1"/>
  <c r="Q940" i="1"/>
  <c r="S940" i="1"/>
  <c r="T940" i="1"/>
  <c r="U940" i="1"/>
  <c r="V940" i="1"/>
  <c r="X940" i="1"/>
  <c r="Y940" i="1"/>
  <c r="AA940" i="1"/>
  <c r="AB940" i="1"/>
  <c r="AC940" i="1"/>
  <c r="I941" i="1"/>
  <c r="J941" i="1"/>
  <c r="K941" i="1"/>
  <c r="L941" i="1"/>
  <c r="N941" i="1"/>
  <c r="O941" i="1"/>
  <c r="P941" i="1"/>
  <c r="Q941" i="1"/>
  <c r="S941" i="1"/>
  <c r="T941" i="1"/>
  <c r="U941" i="1"/>
  <c r="V941" i="1"/>
  <c r="X941" i="1"/>
  <c r="Y941" i="1"/>
  <c r="AA941" i="1"/>
  <c r="AB941" i="1"/>
  <c r="AC941" i="1"/>
  <c r="I942" i="1"/>
  <c r="J942" i="1"/>
  <c r="K942" i="1"/>
  <c r="L942" i="1"/>
  <c r="N942" i="1"/>
  <c r="O942" i="1"/>
  <c r="P942" i="1"/>
  <c r="Q942" i="1"/>
  <c r="S942" i="1"/>
  <c r="T942" i="1"/>
  <c r="U942" i="1"/>
  <c r="V942" i="1"/>
  <c r="X942" i="1"/>
  <c r="Y942" i="1"/>
  <c r="AA942" i="1"/>
  <c r="AB942" i="1"/>
  <c r="AC942" i="1"/>
  <c r="I943" i="1"/>
  <c r="J943" i="1"/>
  <c r="K943" i="1"/>
  <c r="L943" i="1"/>
  <c r="N943" i="1"/>
  <c r="O943" i="1"/>
  <c r="P943" i="1"/>
  <c r="Q943" i="1"/>
  <c r="S943" i="1"/>
  <c r="T943" i="1"/>
  <c r="U943" i="1"/>
  <c r="V943" i="1"/>
  <c r="X943" i="1"/>
  <c r="Y943" i="1"/>
  <c r="AA943" i="1"/>
  <c r="AB943" i="1"/>
  <c r="AC943" i="1"/>
  <c r="I944" i="1"/>
  <c r="J944" i="1"/>
  <c r="K944" i="1"/>
  <c r="L944" i="1"/>
  <c r="N944" i="1"/>
  <c r="O944" i="1"/>
  <c r="P944" i="1"/>
  <c r="Q944" i="1"/>
  <c r="S944" i="1"/>
  <c r="T944" i="1"/>
  <c r="U944" i="1"/>
  <c r="V944" i="1"/>
  <c r="X944" i="1"/>
  <c r="Y944" i="1"/>
  <c r="AA944" i="1"/>
  <c r="AB944" i="1"/>
  <c r="AC944" i="1"/>
  <c r="M938" i="1" l="1"/>
  <c r="Z944" i="1"/>
  <c r="Z940" i="1"/>
  <c r="M942" i="1"/>
  <c r="Z937" i="1"/>
  <c r="W937" i="1"/>
  <c r="M943" i="1"/>
  <c r="Z939" i="1"/>
  <c r="W941" i="1"/>
  <c r="R941" i="1"/>
  <c r="M941" i="1"/>
  <c r="R939" i="1"/>
  <c r="Z943" i="1"/>
  <c r="W944" i="1"/>
  <c r="R944" i="1"/>
  <c r="R940" i="1"/>
  <c r="M939" i="1"/>
  <c r="R943" i="1"/>
  <c r="Z941" i="1"/>
  <c r="W940" i="1"/>
  <c r="Z938" i="1"/>
  <c r="W942" i="1"/>
  <c r="R942" i="1"/>
  <c r="M944" i="1"/>
  <c r="W943" i="1"/>
  <c r="Z942" i="1"/>
  <c r="M940" i="1"/>
  <c r="W939" i="1"/>
  <c r="W938" i="1"/>
  <c r="R938" i="1"/>
  <c r="R937" i="1"/>
  <c r="M937" i="1"/>
  <c r="H939" i="1" l="1"/>
  <c r="H937" i="1"/>
  <c r="H941" i="1"/>
  <c r="H938" i="1"/>
  <c r="H940" i="1"/>
  <c r="H942" i="1"/>
  <c r="H943" i="1"/>
  <c r="H944" i="1"/>
  <c r="I2486" i="1" l="1"/>
  <c r="I2500" i="1"/>
  <c r="I2491" i="1"/>
  <c r="I2499" i="1"/>
  <c r="I2493" i="1"/>
  <c r="H2493" i="1" l="1"/>
  <c r="H2500" i="1"/>
  <c r="H2499" i="1"/>
  <c r="H2486" i="1"/>
  <c r="H2491" i="1"/>
  <c r="I51" i="1"/>
  <c r="P4224" i="1"/>
  <c r="S4223" i="1"/>
  <c r="AB4224" i="1"/>
  <c r="J4224" i="1"/>
  <c r="T4222" i="1"/>
  <c r="S4221" i="1"/>
  <c r="AC4219" i="1"/>
  <c r="U4219" i="1"/>
  <c r="P4218" i="1"/>
  <c r="I4218" i="1"/>
  <c r="T4219" i="1"/>
  <c r="P4219" i="1"/>
  <c r="S4218" i="1"/>
  <c r="U4218" i="1"/>
  <c r="Q4218" i="1"/>
  <c r="W4221" i="1" l="1"/>
  <c r="W4223" i="1"/>
  <c r="W4222" i="1"/>
  <c r="R4224" i="1"/>
  <c r="R4219" i="1"/>
  <c r="M4224" i="1"/>
  <c r="I155" i="1"/>
  <c r="W4218" i="1"/>
  <c r="W4219" i="1"/>
  <c r="R4218" i="1"/>
  <c r="H51" i="1"/>
  <c r="H155" i="1" s="1"/>
  <c r="H164" i="1" s="1"/>
  <c r="H4221" i="1" l="1"/>
  <c r="H4223" i="1"/>
  <c r="H4224" i="1"/>
  <c r="H4219" i="1"/>
  <c r="H4222" i="1"/>
  <c r="H4218" i="1"/>
  <c r="D333" i="33"/>
  <c r="D404" i="33" s="1"/>
  <c r="D456" i="33"/>
  <c r="I164" i="1"/>
  <c r="E456" i="33"/>
  <c r="E333" i="33"/>
  <c r="E404" i="33" s="1"/>
  <c r="F405" i="33" l="1"/>
  <c r="D341" i="2" s="1"/>
  <c r="J410" i="33"/>
  <c r="H346" i="2" s="1"/>
  <c r="F408" i="33"/>
  <c r="D344" i="2" s="1"/>
  <c r="I405" i="33"/>
  <c r="G341" i="2" s="1"/>
  <c r="H408" i="33"/>
  <c r="F344" i="2" s="1"/>
  <c r="G411" i="33"/>
  <c r="E347" i="2" s="1"/>
  <c r="I408" i="33"/>
  <c r="G344" i="2" s="1"/>
  <c r="G408" i="33"/>
  <c r="E344" i="2" s="1"/>
  <c r="H411" i="33"/>
  <c r="F347" i="2" s="1"/>
  <c r="F409" i="33"/>
  <c r="D345" i="2" s="1"/>
  <c r="G406" i="33"/>
  <c r="E342" i="2" s="1"/>
  <c r="J405" i="33"/>
  <c r="H341" i="2" s="1"/>
  <c r="I411" i="33"/>
  <c r="G347" i="2" s="1"/>
  <c r="J406" i="33"/>
  <c r="H342" i="2" s="1"/>
  <c r="J409" i="33"/>
  <c r="H345" i="2" s="1"/>
  <c r="J407" i="33"/>
  <c r="H343" i="2" s="1"/>
  <c r="F411" i="33"/>
  <c r="D347" i="2" s="1"/>
  <c r="I409" i="33"/>
  <c r="G345" i="2" s="1"/>
  <c r="G407" i="33"/>
  <c r="E343" i="2" s="1"/>
  <c r="H409" i="33"/>
  <c r="F345" i="2" s="1"/>
  <c r="H405" i="33"/>
  <c r="F341" i="2" s="1"/>
  <c r="F406" i="33"/>
  <c r="D342" i="2" s="1"/>
  <c r="H406" i="33"/>
  <c r="F342" i="2" s="1"/>
  <c r="G409" i="33"/>
  <c r="E345" i="2" s="1"/>
  <c r="J411" i="33"/>
  <c r="H347" i="2" s="1"/>
  <c r="H407" i="33"/>
  <c r="F343" i="2" s="1"/>
  <c r="F407" i="33"/>
  <c r="D343" i="2" s="1"/>
  <c r="G405" i="33"/>
  <c r="E341" i="2" s="1"/>
  <c r="J408" i="33"/>
  <c r="H344" i="2" s="1"/>
  <c r="H410" i="33"/>
  <c r="F346" i="2" s="1"/>
  <c r="F410" i="33"/>
  <c r="D346" i="2" s="1"/>
  <c r="K410" i="33"/>
  <c r="I346" i="2" s="1"/>
  <c r="E405" i="33"/>
  <c r="C341" i="2" s="1"/>
  <c r="K406" i="33"/>
  <c r="I342" i="2" s="1"/>
  <c r="E408" i="33"/>
  <c r="C344" i="2" s="1"/>
  <c r="K407" i="33"/>
  <c r="I343" i="2" s="1"/>
  <c r="E410" i="33"/>
  <c r="C346" i="2" s="1"/>
  <c r="K405" i="33"/>
  <c r="I341" i="2" s="1"/>
  <c r="E407" i="33"/>
  <c r="C343" i="2" s="1"/>
  <c r="G410" i="33"/>
  <c r="E346" i="2" s="1"/>
  <c r="E409" i="33"/>
  <c r="C345" i="2" s="1"/>
  <c r="I406" i="33"/>
  <c r="G342" i="2" s="1"/>
  <c r="E406" i="33"/>
  <c r="C342" i="2" s="1"/>
  <c r="K409" i="33"/>
  <c r="I345" i="2" s="1"/>
  <c r="I407" i="33"/>
  <c r="G343" i="2" s="1"/>
  <c r="I410" i="33"/>
  <c r="G346" i="2" s="1"/>
  <c r="E411" i="33"/>
  <c r="C347" i="2" s="1"/>
  <c r="L407" i="33"/>
  <c r="J343" i="2" s="1"/>
  <c r="L408" i="33"/>
  <c r="J344" i="2" s="1"/>
  <c r="K411" i="33"/>
  <c r="I347" i="2" s="1"/>
  <c r="L411" i="33"/>
  <c r="J347" i="2" s="1"/>
  <c r="L406" i="33"/>
  <c r="J342" i="2" s="1"/>
  <c r="K408" i="33"/>
  <c r="I344" i="2" s="1"/>
  <c r="L410" i="33"/>
  <c r="J346" i="2" s="1"/>
  <c r="L409" i="33"/>
  <c r="J345" i="2" s="1"/>
  <c r="M409" i="33"/>
  <c r="K345" i="2" s="1"/>
  <c r="M408" i="33"/>
  <c r="K344" i="2" s="1"/>
  <c r="M410" i="33"/>
  <c r="K346" i="2" s="1"/>
  <c r="M411" i="33"/>
  <c r="K347" i="2" s="1"/>
  <c r="M405" i="33"/>
  <c r="K341" i="2" s="1"/>
  <c r="L405" i="33"/>
  <c r="J341" i="2" s="1"/>
  <c r="M407" i="33"/>
  <c r="K343" i="2" s="1"/>
  <c r="N407" i="33"/>
  <c r="L343" i="2" s="1"/>
  <c r="M406" i="33"/>
  <c r="K342" i="2" s="1"/>
  <c r="N408" i="33"/>
  <c r="L344" i="2" s="1"/>
  <c r="O410" i="33"/>
  <c r="M346" i="2" s="1"/>
  <c r="N406" i="33"/>
  <c r="L342" i="2" s="1"/>
  <c r="N410" i="33"/>
  <c r="L346" i="2" s="1"/>
  <c r="N409" i="33"/>
  <c r="L345" i="2" s="1"/>
  <c r="N405" i="33"/>
  <c r="L341" i="2" s="1"/>
  <c r="N411" i="33"/>
  <c r="L347" i="2" s="1"/>
  <c r="O411" i="33"/>
  <c r="M347" i="2" s="1"/>
  <c r="O407" i="33"/>
  <c r="M343" i="2" s="1"/>
  <c r="O405" i="33"/>
  <c r="M341" i="2" s="1"/>
  <c r="O408" i="33"/>
  <c r="M344" i="2" s="1"/>
  <c r="O406" i="33"/>
  <c r="M342" i="2" s="1"/>
  <c r="O409" i="33"/>
  <c r="M345" i="2" s="1"/>
  <c r="P407" i="33"/>
  <c r="N343" i="2" s="1"/>
  <c r="P405" i="33"/>
  <c r="N341" i="2" s="1"/>
  <c r="P411" i="33"/>
  <c r="N347" i="2" s="1"/>
  <c r="P409" i="33"/>
  <c r="N345" i="2" s="1"/>
  <c r="P410" i="33"/>
  <c r="N346" i="2" s="1"/>
  <c r="P406" i="33"/>
  <c r="N342" i="2" s="1"/>
  <c r="P408" i="33"/>
  <c r="N344" i="2" s="1"/>
  <c r="Q411" i="33"/>
  <c r="O347" i="2" s="1"/>
  <c r="Q406" i="33"/>
  <c r="O342" i="2" s="1"/>
  <c r="Q405" i="33"/>
  <c r="O341" i="2" s="1"/>
  <c r="Q408" i="33"/>
  <c r="O344" i="2" s="1"/>
  <c r="Q410" i="33"/>
  <c r="O346" i="2" s="1"/>
  <c r="Q409" i="33"/>
  <c r="O345" i="2" s="1"/>
  <c r="Q407" i="33"/>
  <c r="O343" i="2" s="1"/>
  <c r="R409" i="33"/>
  <c r="P345" i="2" s="1"/>
  <c r="R411" i="33"/>
  <c r="P347" i="2" s="1"/>
  <c r="R405" i="33"/>
  <c r="P341" i="2" s="1"/>
  <c r="R406" i="33"/>
  <c r="P342" i="2" s="1"/>
  <c r="R408" i="33"/>
  <c r="P344" i="2" s="1"/>
  <c r="R410" i="33"/>
  <c r="P346" i="2" s="1"/>
  <c r="R407" i="33"/>
  <c r="P343" i="2" s="1"/>
  <c r="S410" i="33"/>
  <c r="Q346" i="2" s="1"/>
  <c r="S411" i="33"/>
  <c r="Q347" i="2" s="1"/>
  <c r="S408" i="33"/>
  <c r="Q344" i="2" s="1"/>
  <c r="S407" i="33"/>
  <c r="Q343" i="2" s="1"/>
  <c r="S409" i="33"/>
  <c r="Q345" i="2" s="1"/>
  <c r="S405" i="33"/>
  <c r="Q341" i="2" s="1"/>
  <c r="S406" i="33"/>
  <c r="Q342" i="2" s="1"/>
  <c r="T408" i="33"/>
  <c r="R344" i="2" s="1"/>
  <c r="T406" i="33"/>
  <c r="R342" i="2" s="1"/>
  <c r="T410" i="33"/>
  <c r="R346" i="2" s="1"/>
  <c r="T405" i="33"/>
  <c r="R341" i="2" s="1"/>
  <c r="T409" i="33"/>
  <c r="R345" i="2" s="1"/>
  <c r="T411" i="33"/>
  <c r="R347" i="2" s="1"/>
  <c r="T407" i="33"/>
  <c r="R343" i="2" s="1"/>
  <c r="U407" i="33"/>
  <c r="S343" i="2" s="1"/>
  <c r="U411" i="33"/>
  <c r="S347" i="2" s="1"/>
  <c r="U408" i="33"/>
  <c r="S344" i="2" s="1"/>
  <c r="U409" i="33"/>
  <c r="S345" i="2" s="1"/>
  <c r="U406" i="33"/>
  <c r="S342" i="2" s="1"/>
  <c r="U405" i="33"/>
  <c r="S341" i="2" s="1"/>
  <c r="U410" i="33"/>
  <c r="S346" i="2" s="1"/>
  <c r="M457" i="33"/>
  <c r="M461" i="33"/>
  <c r="K435" i="2" s="1"/>
  <c r="N459" i="33"/>
  <c r="L433" i="2" s="1"/>
  <c r="N463" i="33"/>
  <c r="L437" i="2" s="1"/>
  <c r="O457" i="33"/>
  <c r="O461" i="33"/>
  <c r="M435" i="2" s="1"/>
  <c r="P459" i="33"/>
  <c r="N433" i="2" s="1"/>
  <c r="P463" i="33"/>
  <c r="N437" i="2" s="1"/>
  <c r="U458" i="33"/>
  <c r="S432" i="2" s="1"/>
  <c r="U462" i="33"/>
  <c r="S436" i="2" s="1"/>
  <c r="E459" i="33"/>
  <c r="M458" i="33"/>
  <c r="K432" i="2" s="1"/>
  <c r="M462" i="33"/>
  <c r="K436" i="2" s="1"/>
  <c r="N460" i="33"/>
  <c r="L434" i="2" s="1"/>
  <c r="O458" i="33"/>
  <c r="M432" i="2" s="1"/>
  <c r="O462" i="33"/>
  <c r="M436" i="2" s="1"/>
  <c r="P460" i="33"/>
  <c r="N434" i="2" s="1"/>
  <c r="U459" i="33"/>
  <c r="S433" i="2" s="1"/>
  <c r="U463" i="33"/>
  <c r="S437" i="2" s="1"/>
  <c r="M459" i="33"/>
  <c r="K433" i="2" s="1"/>
  <c r="M463" i="33"/>
  <c r="K437" i="2" s="1"/>
  <c r="N457" i="33"/>
  <c r="N461" i="33"/>
  <c r="L435" i="2" s="1"/>
  <c r="O459" i="33"/>
  <c r="M433" i="2" s="1"/>
  <c r="O463" i="33"/>
  <c r="M437" i="2" s="1"/>
  <c r="P457" i="33"/>
  <c r="P461" i="33"/>
  <c r="N435" i="2" s="1"/>
  <c r="U460" i="33"/>
  <c r="S434" i="2" s="1"/>
  <c r="I457" i="33"/>
  <c r="I461" i="33"/>
  <c r="G435" i="2" s="1"/>
  <c r="J459" i="33"/>
  <c r="H433" i="2" s="1"/>
  <c r="J463" i="33"/>
  <c r="H437" i="2" s="1"/>
  <c r="K457" i="33"/>
  <c r="K461" i="33"/>
  <c r="I435" i="2" s="1"/>
  <c r="L459" i="33"/>
  <c r="J433" i="2" s="1"/>
  <c r="L463" i="33"/>
  <c r="J437" i="2" s="1"/>
  <c r="N462" i="33"/>
  <c r="L436" i="2" s="1"/>
  <c r="P458" i="33"/>
  <c r="N432" i="2" s="1"/>
  <c r="I460" i="33"/>
  <c r="G434" i="2" s="1"/>
  <c r="J461" i="33"/>
  <c r="H435" i="2" s="1"/>
  <c r="K462" i="33"/>
  <c r="I436" i="2" s="1"/>
  <c r="L457" i="33"/>
  <c r="L462" i="33"/>
  <c r="J436" i="2" s="1"/>
  <c r="F457" i="33"/>
  <c r="F461" i="33"/>
  <c r="D435" i="2" s="1"/>
  <c r="G459" i="33"/>
  <c r="E433" i="2" s="1"/>
  <c r="G463" i="33"/>
  <c r="E437" i="2" s="1"/>
  <c r="H457" i="33"/>
  <c r="H461" i="33"/>
  <c r="F435" i="2" s="1"/>
  <c r="Q460" i="33"/>
  <c r="O434" i="2" s="1"/>
  <c r="R458" i="33"/>
  <c r="P432" i="2" s="1"/>
  <c r="R462" i="33"/>
  <c r="P436" i="2" s="1"/>
  <c r="S459" i="33"/>
  <c r="Q433" i="2" s="1"/>
  <c r="S463" i="33"/>
  <c r="Q437" i="2" s="1"/>
  <c r="T457" i="33"/>
  <c r="T461" i="33"/>
  <c r="R435" i="2" s="1"/>
  <c r="M460" i="33"/>
  <c r="K434" i="2" s="1"/>
  <c r="P462" i="33"/>
  <c r="N436" i="2" s="1"/>
  <c r="U457" i="33"/>
  <c r="I462" i="33"/>
  <c r="G436" i="2" s="1"/>
  <c r="J457" i="33"/>
  <c r="J462" i="33"/>
  <c r="H436" i="2" s="1"/>
  <c r="K458" i="33"/>
  <c r="I432" i="2" s="1"/>
  <c r="K463" i="33"/>
  <c r="I437" i="2" s="1"/>
  <c r="L458" i="33"/>
  <c r="J432" i="2" s="1"/>
  <c r="F458" i="33"/>
  <c r="D432" i="2" s="1"/>
  <c r="F462" i="33"/>
  <c r="D436" i="2" s="1"/>
  <c r="G460" i="33"/>
  <c r="E434" i="2" s="1"/>
  <c r="H458" i="33"/>
  <c r="F432" i="2" s="1"/>
  <c r="H462" i="33"/>
  <c r="F436" i="2" s="1"/>
  <c r="Q457" i="33"/>
  <c r="Q461" i="33"/>
  <c r="O435" i="2" s="1"/>
  <c r="R459" i="33"/>
  <c r="P433" i="2" s="1"/>
  <c r="R463" i="33"/>
  <c r="P437" i="2" s="1"/>
  <c r="S460" i="33"/>
  <c r="Q434" i="2" s="1"/>
  <c r="T458" i="33"/>
  <c r="R432" i="2" s="1"/>
  <c r="T462" i="33"/>
  <c r="R436" i="2" s="1"/>
  <c r="O460" i="33"/>
  <c r="M434" i="2" s="1"/>
  <c r="U461" i="33"/>
  <c r="S435" i="2" s="1"/>
  <c r="I458" i="33"/>
  <c r="G432" i="2" s="1"/>
  <c r="I463" i="33"/>
  <c r="G437" i="2" s="1"/>
  <c r="J458" i="33"/>
  <c r="H432" i="2" s="1"/>
  <c r="K459" i="33"/>
  <c r="I433" i="2" s="1"/>
  <c r="L460" i="33"/>
  <c r="J434" i="2" s="1"/>
  <c r="F463" i="33"/>
  <c r="D437" i="2" s="1"/>
  <c r="G457" i="33"/>
  <c r="G461" i="33"/>
  <c r="E435" i="2" s="1"/>
  <c r="H459" i="33"/>
  <c r="F433" i="2" s="1"/>
  <c r="H463" i="33"/>
  <c r="F437" i="2" s="1"/>
  <c r="Q458" i="33"/>
  <c r="O432" i="2" s="1"/>
  <c r="Q462" i="33"/>
  <c r="O436" i="2" s="1"/>
  <c r="R460" i="33"/>
  <c r="P434" i="2" s="1"/>
  <c r="S457" i="33"/>
  <c r="S461" i="33"/>
  <c r="Q435" i="2" s="1"/>
  <c r="T459" i="33"/>
  <c r="R433" i="2" s="1"/>
  <c r="T463" i="33"/>
  <c r="R437" i="2" s="1"/>
  <c r="I459" i="33"/>
  <c r="G433" i="2" s="1"/>
  <c r="K460" i="33"/>
  <c r="I434" i="2" s="1"/>
  <c r="F460" i="33"/>
  <c r="D434" i="2" s="1"/>
  <c r="Q463" i="33"/>
  <c r="O437" i="2" s="1"/>
  <c r="S458" i="33"/>
  <c r="Q432" i="2" s="1"/>
  <c r="N458" i="33"/>
  <c r="L432" i="2" s="1"/>
  <c r="G462" i="33"/>
  <c r="E436" i="2" s="1"/>
  <c r="Q459" i="33"/>
  <c r="O433" i="2" s="1"/>
  <c r="T460" i="33"/>
  <c r="R434" i="2" s="1"/>
  <c r="S462" i="33"/>
  <c r="Q436" i="2" s="1"/>
  <c r="H460" i="33"/>
  <c r="F434" i="2" s="1"/>
  <c r="R457" i="33"/>
  <c r="J460" i="33"/>
  <c r="H434" i="2" s="1"/>
  <c r="R461" i="33"/>
  <c r="P435" i="2" s="1"/>
  <c r="G458" i="33"/>
  <c r="E432" i="2" s="1"/>
  <c r="L461" i="33"/>
  <c r="J435" i="2" s="1"/>
  <c r="M335" i="33"/>
  <c r="M339" i="33"/>
  <c r="E335" i="33"/>
  <c r="E339" i="33"/>
  <c r="U335" i="33"/>
  <c r="U339" i="33"/>
  <c r="T335" i="33"/>
  <c r="T339" i="33"/>
  <c r="F336" i="33"/>
  <c r="F340" i="33"/>
  <c r="G334" i="33"/>
  <c r="G338" i="33"/>
  <c r="H336" i="33"/>
  <c r="H340" i="33"/>
  <c r="I337" i="33"/>
  <c r="J335" i="33"/>
  <c r="J339" i="33"/>
  <c r="K337" i="33"/>
  <c r="L335" i="33"/>
  <c r="L339" i="33"/>
  <c r="N335" i="33"/>
  <c r="N339" i="33"/>
  <c r="O337" i="33"/>
  <c r="P335" i="33"/>
  <c r="P339" i="33"/>
  <c r="Q336" i="33"/>
  <c r="Q340" i="33"/>
  <c r="R334" i="33"/>
  <c r="R338" i="33"/>
  <c r="S335" i="33"/>
  <c r="S339" i="33"/>
  <c r="M336" i="33"/>
  <c r="M340" i="33"/>
  <c r="E336" i="33"/>
  <c r="E340" i="33"/>
  <c r="U336" i="33"/>
  <c r="U340" i="33"/>
  <c r="T336" i="33"/>
  <c r="T340" i="33"/>
  <c r="F337" i="33"/>
  <c r="G335" i="33"/>
  <c r="G339" i="33"/>
  <c r="H337" i="33"/>
  <c r="I334" i="33"/>
  <c r="I338" i="33"/>
  <c r="J336" i="33"/>
  <c r="J340" i="33"/>
  <c r="K334" i="33"/>
  <c r="K338" i="33"/>
  <c r="L336" i="33"/>
  <c r="L340" i="33"/>
  <c r="N336" i="33"/>
  <c r="N340" i="33"/>
  <c r="O334" i="33"/>
  <c r="O338" i="33"/>
  <c r="P336" i="33"/>
  <c r="P340" i="33"/>
  <c r="Q337" i="33"/>
  <c r="R335" i="33"/>
  <c r="R339" i="33"/>
  <c r="S336" i="33"/>
  <c r="S340" i="33"/>
  <c r="M337" i="33"/>
  <c r="E337" i="33"/>
  <c r="U337" i="33"/>
  <c r="T337" i="33"/>
  <c r="F334" i="33"/>
  <c r="F338" i="33"/>
  <c r="G336" i="33"/>
  <c r="G340" i="33"/>
  <c r="H334" i="33"/>
  <c r="H338" i="33"/>
  <c r="I335" i="33"/>
  <c r="I339" i="33"/>
  <c r="J337" i="33"/>
  <c r="K335" i="33"/>
  <c r="K339" i="33"/>
  <c r="L337" i="33"/>
  <c r="N337" i="33"/>
  <c r="O335" i="33"/>
  <c r="O339" i="33"/>
  <c r="P337" i="33"/>
  <c r="Q334" i="33"/>
  <c r="Q338" i="33"/>
  <c r="R336" i="33"/>
  <c r="R340" i="33"/>
  <c r="S337" i="33"/>
  <c r="M334" i="33"/>
  <c r="E338" i="33"/>
  <c r="F335" i="33"/>
  <c r="I336" i="33"/>
  <c r="L338" i="33"/>
  <c r="P338" i="33"/>
  <c r="S338" i="33"/>
  <c r="M338" i="33"/>
  <c r="T334" i="33"/>
  <c r="F339" i="33"/>
  <c r="H335" i="33"/>
  <c r="I340" i="33"/>
  <c r="K336" i="33"/>
  <c r="O336" i="33"/>
  <c r="R337" i="33"/>
  <c r="U334" i="33"/>
  <c r="T338" i="33"/>
  <c r="H339" i="33"/>
  <c r="J334" i="33"/>
  <c r="K340" i="33"/>
  <c r="N334" i="33"/>
  <c r="O340" i="33"/>
  <c r="Q335" i="33"/>
  <c r="E334" i="33"/>
  <c r="G337" i="33"/>
  <c r="N338" i="33"/>
  <c r="U338" i="33"/>
  <c r="P334" i="33"/>
  <c r="J338" i="33"/>
  <c r="Q339" i="33"/>
  <c r="L334" i="33"/>
  <c r="S334" i="33"/>
  <c r="X4284" i="1" l="1"/>
  <c r="V4283" i="1"/>
  <c r="AC4284" i="1"/>
  <c r="X4287" i="1"/>
  <c r="O4288" i="1"/>
  <c r="AB4284" i="1"/>
  <c r="AA4282" i="1"/>
  <c r="Y4285" i="1"/>
  <c r="X4285" i="1"/>
  <c r="V4288" i="1"/>
  <c r="U4288" i="1"/>
  <c r="S4283" i="1"/>
  <c r="S4286" i="1"/>
  <c r="Q4284" i="1"/>
  <c r="K4287" i="1"/>
  <c r="P4287" i="1"/>
  <c r="K4286" i="1"/>
  <c r="K4285" i="1"/>
  <c r="AC4287" i="1"/>
  <c r="AB4288" i="1"/>
  <c r="AA4286" i="1"/>
  <c r="Y4283" i="1"/>
  <c r="X4282" i="1"/>
  <c r="T4288" i="1"/>
  <c r="Q4286" i="1"/>
  <c r="I4284" i="1"/>
  <c r="J4287" i="1"/>
  <c r="L4283" i="1"/>
  <c r="N4285" i="1"/>
  <c r="Y4288" i="1"/>
  <c r="AC4282" i="1"/>
  <c r="AB4286" i="1"/>
  <c r="AA4284" i="1"/>
  <c r="Y4282" i="1"/>
  <c r="X4283" i="1"/>
  <c r="T4282" i="1"/>
  <c r="Q4287" i="1"/>
  <c r="N4287" i="1"/>
  <c r="J4283" i="1"/>
  <c r="K4288" i="1"/>
  <c r="U4286" i="1"/>
  <c r="Q4282" i="1"/>
  <c r="P4285" i="1"/>
  <c r="N4288" i="1"/>
  <c r="AC4283" i="1"/>
  <c r="P4286" i="1"/>
  <c r="P4284" i="1"/>
  <c r="K4282" i="1"/>
  <c r="L4286" i="1"/>
  <c r="O4282" i="1"/>
  <c r="AC4285" i="1"/>
  <c r="S4288" i="1"/>
  <c r="K4283" i="1"/>
  <c r="J4285" i="1"/>
  <c r="AC4288" i="1"/>
  <c r="AB4285" i="1"/>
  <c r="Y4284" i="1"/>
  <c r="Z4284" i="1" s="1"/>
  <c r="V4287" i="1"/>
  <c r="U4282" i="1"/>
  <c r="U4287" i="1"/>
  <c r="S4287" i="1"/>
  <c r="P4288" i="1"/>
  <c r="N4283" i="1"/>
  <c r="P4283" i="1"/>
  <c r="L4284" i="1"/>
  <c r="J4286" i="1"/>
  <c r="AA4283" i="1"/>
  <c r="Y4287" i="1"/>
  <c r="V4286" i="1"/>
  <c r="U4284" i="1"/>
  <c r="T4285" i="1"/>
  <c r="S4285" i="1"/>
  <c r="Q4285" i="1"/>
  <c r="V4282" i="1"/>
  <c r="T4284" i="1"/>
  <c r="N4286" i="1"/>
  <c r="L4285" i="1"/>
  <c r="K4284" i="1"/>
  <c r="V4284" i="1"/>
  <c r="S4284" i="1"/>
  <c r="P4282" i="1"/>
  <c r="J4288" i="1"/>
  <c r="N4282" i="1"/>
  <c r="AB4282" i="1"/>
  <c r="AA4285" i="1"/>
  <c r="X4288" i="1"/>
  <c r="T4286" i="1"/>
  <c r="N4284" i="1"/>
  <c r="O4284" i="1"/>
  <c r="AC4286" i="1"/>
  <c r="AB4287" i="1"/>
  <c r="AA4288" i="1"/>
  <c r="Y4286" i="1"/>
  <c r="V4285" i="1"/>
  <c r="U4283" i="1"/>
  <c r="T4287" i="1"/>
  <c r="S4282" i="1"/>
  <c r="Q4283" i="1"/>
  <c r="L4287" i="1"/>
  <c r="O4286" i="1"/>
  <c r="AB4283" i="1"/>
  <c r="AA4287" i="1"/>
  <c r="U4285" i="1"/>
  <c r="T4283" i="1"/>
  <c r="Q4288" i="1"/>
  <c r="O4285" i="1"/>
  <c r="L4282" i="1"/>
  <c r="O4283" i="1"/>
  <c r="L4288" i="1"/>
  <c r="O4287" i="1"/>
  <c r="X4286" i="1"/>
  <c r="J4282" i="1"/>
  <c r="Z4283" i="1"/>
  <c r="AC3326" i="1"/>
  <c r="AB3324" i="1"/>
  <c r="AA3328" i="1"/>
  <c r="X3325" i="1"/>
  <c r="U3323" i="1"/>
  <c r="S3323" i="1"/>
  <c r="S3326" i="1"/>
  <c r="P3326" i="1"/>
  <c r="L3324" i="1"/>
  <c r="K3324" i="1"/>
  <c r="O3326" i="1"/>
  <c r="AC3323" i="1"/>
  <c r="AC3324" i="1"/>
  <c r="AB3322" i="1"/>
  <c r="AA3323" i="1"/>
  <c r="AA3325" i="1"/>
  <c r="Y3327" i="1"/>
  <c r="Y3328" i="1"/>
  <c r="X3327" i="1"/>
  <c r="X3328" i="1"/>
  <c r="V3326" i="1"/>
  <c r="U3326" i="1"/>
  <c r="U3324" i="1"/>
  <c r="T3326" i="1"/>
  <c r="T3325" i="1"/>
  <c r="Q3322" i="1"/>
  <c r="S3325" i="1"/>
  <c r="P3325" i="1"/>
  <c r="Q3325" i="1"/>
  <c r="N3324" i="1"/>
  <c r="I3326" i="1"/>
  <c r="I3327" i="1"/>
  <c r="P3323" i="1"/>
  <c r="J3327" i="1"/>
  <c r="J3324" i="1"/>
  <c r="L3323" i="1"/>
  <c r="O3324" i="1"/>
  <c r="J3326" i="1"/>
  <c r="N3325" i="1"/>
  <c r="J3325" i="1"/>
  <c r="AB3327" i="1"/>
  <c r="Y3325" i="1"/>
  <c r="V3325" i="1"/>
  <c r="U3328" i="1"/>
  <c r="S3322" i="1"/>
  <c r="Q3324" i="1"/>
  <c r="K3327" i="1"/>
  <c r="L3327" i="1"/>
  <c r="J3323" i="1"/>
  <c r="O3322" i="1"/>
  <c r="AC3327" i="1"/>
  <c r="AC3325" i="1"/>
  <c r="AB3328" i="1"/>
  <c r="AB3323" i="1"/>
  <c r="AA3326" i="1"/>
  <c r="AA3327" i="1"/>
  <c r="Y3323" i="1"/>
  <c r="X3324" i="1"/>
  <c r="X3322" i="1"/>
  <c r="V3323" i="1"/>
  <c r="V3322" i="1"/>
  <c r="U3325" i="1"/>
  <c r="T3328" i="1"/>
  <c r="T3323" i="1"/>
  <c r="T3324" i="1"/>
  <c r="S3328" i="1"/>
  <c r="Q3326" i="1"/>
  <c r="Q3328" i="1"/>
  <c r="I3328" i="1"/>
  <c r="I3323" i="1"/>
  <c r="I3324" i="1"/>
  <c r="P3324" i="1"/>
  <c r="O3325" i="1"/>
  <c r="O3328" i="1"/>
  <c r="L3322" i="1"/>
  <c r="N3326" i="1"/>
  <c r="O3323" i="1"/>
  <c r="K3323" i="1"/>
  <c r="L3328" i="1"/>
  <c r="L3325" i="1"/>
  <c r="O3327" i="1"/>
  <c r="AA3322" i="1"/>
  <c r="Y3326" i="1"/>
  <c r="V3328" i="1"/>
  <c r="T3327" i="1"/>
  <c r="Q3323" i="1"/>
  <c r="I3322" i="1"/>
  <c r="K3328" i="1"/>
  <c r="AC3322" i="1"/>
  <c r="AC3328" i="1"/>
  <c r="AB3326" i="1"/>
  <c r="AB3325" i="1"/>
  <c r="AA3324" i="1"/>
  <c r="Y3324" i="1"/>
  <c r="Y3322" i="1"/>
  <c r="X3326" i="1"/>
  <c r="X3323" i="1"/>
  <c r="V3327" i="1"/>
  <c r="V3324" i="1"/>
  <c r="U3322" i="1"/>
  <c r="T3322" i="1"/>
  <c r="U3327" i="1"/>
  <c r="S3324" i="1"/>
  <c r="S3327" i="1"/>
  <c r="Q3327" i="1"/>
  <c r="P3328" i="1"/>
  <c r="N3327" i="1"/>
  <c r="N3323" i="1"/>
  <c r="P3322" i="1"/>
  <c r="I3325" i="1"/>
  <c r="P3327" i="1"/>
  <c r="K3322" i="1"/>
  <c r="K3326" i="1"/>
  <c r="L3326" i="1"/>
  <c r="J3328" i="1"/>
  <c r="N3328" i="1"/>
  <c r="K3325" i="1"/>
  <c r="N3322" i="1"/>
  <c r="J3322" i="1"/>
  <c r="U412" i="33"/>
  <c r="S348" i="2" s="1"/>
  <c r="O412" i="33"/>
  <c r="M348" i="2" s="1"/>
  <c r="N412" i="33"/>
  <c r="L348" i="2" s="1"/>
  <c r="T412" i="33"/>
  <c r="R348" i="2" s="1"/>
  <c r="L412" i="33"/>
  <c r="J348" i="2" s="1"/>
  <c r="D409" i="33"/>
  <c r="B345" i="2" s="1"/>
  <c r="D410" i="33"/>
  <c r="B346" i="2" s="1"/>
  <c r="S412" i="33"/>
  <c r="Q348" i="2" s="1"/>
  <c r="M412" i="33"/>
  <c r="K348" i="2" s="1"/>
  <c r="E412" i="33"/>
  <c r="C348" i="2" s="1"/>
  <c r="D405" i="33"/>
  <c r="B341" i="2" s="1"/>
  <c r="J412" i="33"/>
  <c r="H348" i="2" s="1"/>
  <c r="Q412" i="33"/>
  <c r="O348" i="2" s="1"/>
  <c r="P412" i="33"/>
  <c r="N348" i="2" s="1"/>
  <c r="D411" i="33"/>
  <c r="B347" i="2" s="1"/>
  <c r="D406" i="33"/>
  <c r="B342" i="2" s="1"/>
  <c r="H412" i="33"/>
  <c r="F348" i="2" s="1"/>
  <c r="R412" i="33"/>
  <c r="P348" i="2" s="1"/>
  <c r="K412" i="33"/>
  <c r="I348" i="2" s="1"/>
  <c r="D408" i="33"/>
  <c r="B344" i="2" s="1"/>
  <c r="G412" i="33"/>
  <c r="E348" i="2" s="1"/>
  <c r="D407" i="33"/>
  <c r="B343" i="2" s="1"/>
  <c r="I412" i="33"/>
  <c r="G348" i="2" s="1"/>
  <c r="F412" i="33"/>
  <c r="D348" i="2" s="1"/>
  <c r="E341" i="33"/>
  <c r="C287" i="2"/>
  <c r="E535" i="33"/>
  <c r="D334" i="33"/>
  <c r="R291" i="2"/>
  <c r="T539" i="33"/>
  <c r="I289" i="2"/>
  <c r="K537" i="33"/>
  <c r="T341" i="33"/>
  <c r="R287" i="2"/>
  <c r="T535" i="33"/>
  <c r="J291" i="2"/>
  <c r="L539" i="33"/>
  <c r="M341" i="33"/>
  <c r="K287" i="2"/>
  <c r="M535" i="33"/>
  <c r="O291" i="2"/>
  <c r="Q539" i="33"/>
  <c r="M288" i="2"/>
  <c r="O536" i="33"/>
  <c r="I288" i="2"/>
  <c r="K536" i="33"/>
  <c r="F291" i="2"/>
  <c r="H539" i="33"/>
  <c r="D291" i="2"/>
  <c r="F539" i="33"/>
  <c r="R290" i="2"/>
  <c r="T538" i="33"/>
  <c r="Q293" i="2"/>
  <c r="S541" i="33"/>
  <c r="O290" i="2"/>
  <c r="Q538" i="33"/>
  <c r="O341" i="33"/>
  <c r="M287" i="2"/>
  <c r="O535" i="33"/>
  <c r="J289" i="2"/>
  <c r="L537" i="33"/>
  <c r="H289" i="2"/>
  <c r="J537" i="33"/>
  <c r="E292" i="2"/>
  <c r="G540" i="33"/>
  <c r="S289" i="2"/>
  <c r="U537" i="33"/>
  <c r="K289" i="2"/>
  <c r="M537" i="33"/>
  <c r="R341" i="33"/>
  <c r="P287" i="2"/>
  <c r="R535" i="33"/>
  <c r="N288" i="2"/>
  <c r="P536" i="33"/>
  <c r="J292" i="2"/>
  <c r="L540" i="33"/>
  <c r="H288" i="2"/>
  <c r="J536" i="33"/>
  <c r="E291" i="2"/>
  <c r="G539" i="33"/>
  <c r="S292" i="2"/>
  <c r="U540" i="33"/>
  <c r="K292" i="2"/>
  <c r="M540" i="33"/>
  <c r="Y672" i="1"/>
  <c r="Y681" i="1" s="1"/>
  <c r="Y805" i="1"/>
  <c r="Y2836" i="1"/>
  <c r="Y3811" i="1"/>
  <c r="AA673" i="1"/>
  <c r="AA682" i="1" s="1"/>
  <c r="AA806" i="1"/>
  <c r="AA3812" i="1"/>
  <c r="AA2837" i="1"/>
  <c r="K673" i="1"/>
  <c r="K682" i="1" s="1"/>
  <c r="K806" i="1"/>
  <c r="K3812" i="1"/>
  <c r="K2837" i="1"/>
  <c r="AB674" i="1"/>
  <c r="AB683" i="1" s="1"/>
  <c r="AB807" i="1"/>
  <c r="AB2838" i="1"/>
  <c r="AB3813" i="1"/>
  <c r="Y671" i="1"/>
  <c r="Y680" i="1" s="1"/>
  <c r="Y804" i="1"/>
  <c r="Y3810" i="1"/>
  <c r="Y2835" i="1"/>
  <c r="L674" i="1"/>
  <c r="L683" i="1" s="1"/>
  <c r="L807" i="1"/>
  <c r="L2838" i="1"/>
  <c r="L3813" i="1"/>
  <c r="O669" i="1"/>
  <c r="O678" i="1" s="1"/>
  <c r="O802" i="1"/>
  <c r="O2833" i="1"/>
  <c r="O3808" i="1"/>
  <c r="U671" i="1"/>
  <c r="U680" i="1" s="1"/>
  <c r="U804" i="1"/>
  <c r="U3810" i="1"/>
  <c r="U2835" i="1"/>
  <c r="Y674" i="1"/>
  <c r="Y683" i="1" s="1"/>
  <c r="Y807" i="1"/>
  <c r="Y3813" i="1"/>
  <c r="Y2838" i="1"/>
  <c r="K671" i="1"/>
  <c r="K680" i="1" s="1"/>
  <c r="K804" i="1"/>
  <c r="K3810" i="1"/>
  <c r="K2835" i="1"/>
  <c r="P674" i="1"/>
  <c r="P683" i="1" s="1"/>
  <c r="P807" i="1"/>
  <c r="P2838" i="1"/>
  <c r="P3813" i="1"/>
  <c r="N673" i="1"/>
  <c r="N806" i="1"/>
  <c r="N3812" i="1"/>
  <c r="N2837" i="1"/>
  <c r="AA670" i="1"/>
  <c r="AA679" i="1" s="1"/>
  <c r="AA803" i="1"/>
  <c r="AA2834" i="1"/>
  <c r="AA3809" i="1"/>
  <c r="K674" i="1"/>
  <c r="K683" i="1" s="1"/>
  <c r="K807" i="1"/>
  <c r="K2838" i="1"/>
  <c r="K3813" i="1"/>
  <c r="Q673" i="1"/>
  <c r="Q682" i="1" s="1"/>
  <c r="Q806" i="1"/>
  <c r="Q3812" i="1"/>
  <c r="Q2837" i="1"/>
  <c r="N671" i="1"/>
  <c r="N804" i="1"/>
  <c r="N3810" i="1"/>
  <c r="N2835" i="1"/>
  <c r="Q674" i="1"/>
  <c r="Q683" i="1" s="1"/>
  <c r="Q807" i="1"/>
  <c r="Q3813" i="1"/>
  <c r="Q2838" i="1"/>
  <c r="O674" i="1"/>
  <c r="O683" i="1" s="1"/>
  <c r="O807" i="1"/>
  <c r="O2838" i="1"/>
  <c r="O3813" i="1"/>
  <c r="AC671" i="1"/>
  <c r="AC680" i="1" s="1"/>
  <c r="AC804" i="1"/>
  <c r="AC3810" i="1"/>
  <c r="AC2835" i="1"/>
  <c r="U670" i="1"/>
  <c r="U679" i="1" s="1"/>
  <c r="U803" i="1"/>
  <c r="U2834" i="1"/>
  <c r="U3809" i="1"/>
  <c r="S670" i="1"/>
  <c r="S803" i="1"/>
  <c r="S2834" i="1"/>
  <c r="S3809" i="1"/>
  <c r="V671" i="1"/>
  <c r="V680" i="1" s="1"/>
  <c r="V804" i="1"/>
  <c r="V3810" i="1"/>
  <c r="V2835" i="1"/>
  <c r="S673" i="1"/>
  <c r="S806" i="1"/>
  <c r="S3812" i="1"/>
  <c r="S2837" i="1"/>
  <c r="AC673" i="1"/>
  <c r="AC682" i="1" s="1"/>
  <c r="AC806" i="1"/>
  <c r="AC3812" i="1"/>
  <c r="AC2837" i="1"/>
  <c r="U672" i="1"/>
  <c r="U681" i="1" s="1"/>
  <c r="U805" i="1"/>
  <c r="U2836" i="1"/>
  <c r="U3811" i="1"/>
  <c r="S672" i="1"/>
  <c r="S805" i="1"/>
  <c r="S3811" i="1"/>
  <c r="S2836" i="1"/>
  <c r="P341" i="33"/>
  <c r="N287" i="2"/>
  <c r="P535" i="33"/>
  <c r="O288" i="2"/>
  <c r="Q536" i="33"/>
  <c r="G293" i="2"/>
  <c r="I541" i="33"/>
  <c r="K291" i="2"/>
  <c r="M539" i="33"/>
  <c r="G289" i="2"/>
  <c r="I537" i="33"/>
  <c r="Q290" i="2"/>
  <c r="S538" i="33"/>
  <c r="Q341" i="33"/>
  <c r="O287" i="2"/>
  <c r="Q535" i="33"/>
  <c r="L290" i="2"/>
  <c r="N538" i="33"/>
  <c r="H290" i="2"/>
  <c r="J538" i="33"/>
  <c r="H341" i="33"/>
  <c r="F287" i="2"/>
  <c r="H535" i="33"/>
  <c r="F341" i="33"/>
  <c r="D287" i="2"/>
  <c r="F535" i="33"/>
  <c r="S290" i="2"/>
  <c r="U538" i="33"/>
  <c r="Q289" i="2"/>
  <c r="S537" i="33"/>
  <c r="N293" i="2"/>
  <c r="P541" i="33"/>
  <c r="L293" i="2"/>
  <c r="N541" i="33"/>
  <c r="I291" i="2"/>
  <c r="K539" i="33"/>
  <c r="G291" i="2"/>
  <c r="I539" i="33"/>
  <c r="E288" i="2"/>
  <c r="G536" i="33"/>
  <c r="R293" i="2"/>
  <c r="T541" i="33"/>
  <c r="C293" i="2"/>
  <c r="E541" i="33"/>
  <c r="D340" i="33"/>
  <c r="Q292" i="2"/>
  <c r="S540" i="33"/>
  <c r="O293" i="2"/>
  <c r="Q541" i="33"/>
  <c r="M290" i="2"/>
  <c r="O538" i="33"/>
  <c r="J288" i="2"/>
  <c r="L536" i="33"/>
  <c r="G290" i="2"/>
  <c r="I538" i="33"/>
  <c r="G341" i="33"/>
  <c r="E287" i="2"/>
  <c r="G535" i="33"/>
  <c r="S288" i="2"/>
  <c r="U536" i="33"/>
  <c r="K288" i="2"/>
  <c r="M536" i="33"/>
  <c r="O671" i="1"/>
  <c r="O680" i="1" s="1"/>
  <c r="O804" i="1"/>
  <c r="O3810" i="1"/>
  <c r="O2835" i="1"/>
  <c r="T669" i="1"/>
  <c r="T678" i="1" s="1"/>
  <c r="T802" i="1"/>
  <c r="T3808" i="1"/>
  <c r="T2833" i="1"/>
  <c r="AB670" i="1"/>
  <c r="AB679" i="1" s="1"/>
  <c r="AB803" i="1"/>
  <c r="AB3809" i="1"/>
  <c r="AB2834" i="1"/>
  <c r="X673" i="1"/>
  <c r="X806" i="1"/>
  <c r="X2837" i="1"/>
  <c r="X3812" i="1"/>
  <c r="L670" i="1"/>
  <c r="L679" i="1" s="1"/>
  <c r="L803" i="1"/>
  <c r="L3809" i="1"/>
  <c r="L2834" i="1"/>
  <c r="N674" i="1"/>
  <c r="N807" i="1"/>
  <c r="N3813" i="1"/>
  <c r="N2838" i="1"/>
  <c r="AB673" i="1"/>
  <c r="AB682" i="1" s="1"/>
  <c r="AB806" i="1"/>
  <c r="AB2837" i="1"/>
  <c r="AB3812" i="1"/>
  <c r="Y670" i="1"/>
  <c r="Y679" i="1" s="1"/>
  <c r="Y803" i="1"/>
  <c r="Y2834" i="1"/>
  <c r="Y3809" i="1"/>
  <c r="P669" i="1"/>
  <c r="P678" i="1" s="1"/>
  <c r="P802" i="1"/>
  <c r="P3808" i="1"/>
  <c r="P2833" i="1"/>
  <c r="U464" i="33"/>
  <c r="S438" i="2" s="1"/>
  <c r="S431" i="2"/>
  <c r="AB672" i="1"/>
  <c r="AB681" i="1" s="1"/>
  <c r="AB805" i="1"/>
  <c r="AB3811" i="1"/>
  <c r="AB2836" i="1"/>
  <c r="Y673" i="1"/>
  <c r="Y682" i="1" s="1"/>
  <c r="Y806" i="1"/>
  <c r="Y3812" i="1"/>
  <c r="Y2837" i="1"/>
  <c r="L464" i="33"/>
  <c r="J438" i="2" s="1"/>
  <c r="J431" i="2"/>
  <c r="V669" i="1"/>
  <c r="V678" i="1" s="1"/>
  <c r="V802" i="1"/>
  <c r="V3808" i="1"/>
  <c r="V2833" i="1"/>
  <c r="Q670" i="1"/>
  <c r="Q679" i="1" s="1"/>
  <c r="Q803" i="1"/>
  <c r="Q2834" i="1"/>
  <c r="Q3809" i="1"/>
  <c r="O670" i="1"/>
  <c r="O679" i="1" s="1"/>
  <c r="O803" i="1"/>
  <c r="O2834" i="1"/>
  <c r="O3809" i="1"/>
  <c r="V672" i="1"/>
  <c r="V681" i="1" s="1"/>
  <c r="V805" i="1"/>
  <c r="V2836" i="1"/>
  <c r="V3811" i="1"/>
  <c r="T672" i="1"/>
  <c r="T681" i="1" s="1"/>
  <c r="T805" i="1"/>
  <c r="T3811" i="1"/>
  <c r="T2836" i="1"/>
  <c r="U673" i="1"/>
  <c r="U682" i="1" s="1"/>
  <c r="U806" i="1"/>
  <c r="U3812" i="1"/>
  <c r="U2837" i="1"/>
  <c r="S669" i="1"/>
  <c r="S802" i="1"/>
  <c r="S2833" i="1"/>
  <c r="S3808" i="1"/>
  <c r="AC669" i="1"/>
  <c r="AC678" i="1" s="1"/>
  <c r="AC802" i="1"/>
  <c r="AC3808" i="1"/>
  <c r="AC2833" i="1"/>
  <c r="O464" i="33"/>
  <c r="M438" i="2" s="1"/>
  <c r="M431" i="2"/>
  <c r="M464" i="33"/>
  <c r="K438" i="2" s="1"/>
  <c r="K431" i="2"/>
  <c r="S341" i="33"/>
  <c r="Q287" i="2"/>
  <c r="S535" i="33"/>
  <c r="L341" i="33"/>
  <c r="J287" i="2"/>
  <c r="L535" i="33"/>
  <c r="U341" i="33"/>
  <c r="S287" i="2"/>
  <c r="U535" i="33"/>
  <c r="O292" i="2"/>
  <c r="Q540" i="33"/>
  <c r="M293" i="2"/>
  <c r="O541" i="33"/>
  <c r="P290" i="2"/>
  <c r="R538" i="33"/>
  <c r="F288" i="2"/>
  <c r="H536" i="33"/>
  <c r="Q291" i="2"/>
  <c r="S539" i="33"/>
  <c r="D288" i="2"/>
  <c r="F536" i="33"/>
  <c r="P293" i="2"/>
  <c r="R541" i="33"/>
  <c r="N290" i="2"/>
  <c r="P538" i="33"/>
  <c r="J290" i="2"/>
  <c r="L538" i="33"/>
  <c r="G292" i="2"/>
  <c r="I540" i="33"/>
  <c r="E293" i="2"/>
  <c r="G541" i="33"/>
  <c r="C290" i="2"/>
  <c r="E538" i="33"/>
  <c r="D337" i="33"/>
  <c r="P292" i="2"/>
  <c r="R540" i="33"/>
  <c r="N289" i="2"/>
  <c r="P537" i="33"/>
  <c r="L289" i="2"/>
  <c r="N537" i="33"/>
  <c r="K341" i="33"/>
  <c r="I287" i="2"/>
  <c r="K535" i="33"/>
  <c r="I341" i="33"/>
  <c r="G287" i="2"/>
  <c r="I535" i="33"/>
  <c r="D290" i="2"/>
  <c r="F538" i="33"/>
  <c r="R289" i="2"/>
  <c r="T537" i="33"/>
  <c r="C289" i="2"/>
  <c r="E537" i="33"/>
  <c r="D336" i="33"/>
  <c r="Q288" i="2"/>
  <c r="S536" i="33"/>
  <c r="O289" i="2"/>
  <c r="Q537" i="33"/>
  <c r="L292" i="2"/>
  <c r="N540" i="33"/>
  <c r="I290" i="2"/>
  <c r="K538" i="33"/>
  <c r="F293" i="2"/>
  <c r="H541" i="33"/>
  <c r="D293" i="2"/>
  <c r="F541" i="33"/>
  <c r="R292" i="2"/>
  <c r="T540" i="33"/>
  <c r="C292" i="2"/>
  <c r="E540" i="33"/>
  <c r="D339" i="33"/>
  <c r="Q672" i="1"/>
  <c r="Q681" i="1" s="1"/>
  <c r="Q805" i="1"/>
  <c r="Q2836" i="1"/>
  <c r="Q3811" i="1"/>
  <c r="R464" i="33"/>
  <c r="P438" i="2" s="1"/>
  <c r="P431" i="2"/>
  <c r="AB671" i="1"/>
  <c r="AB680" i="1" s="1"/>
  <c r="AB804" i="1"/>
  <c r="AB3810" i="1"/>
  <c r="AB2835" i="1"/>
  <c r="AA669" i="1"/>
  <c r="AA678" i="1" s="1"/>
  <c r="AA802" i="1"/>
  <c r="AA2833" i="1"/>
  <c r="AA3808" i="1"/>
  <c r="P671" i="1"/>
  <c r="P680" i="1" s="1"/>
  <c r="P804" i="1"/>
  <c r="P3810" i="1"/>
  <c r="P2835" i="1"/>
  <c r="AA672" i="1"/>
  <c r="AA681" i="1" s="1"/>
  <c r="AA805" i="1"/>
  <c r="AA3811" i="1"/>
  <c r="AA2836" i="1"/>
  <c r="X669" i="1"/>
  <c r="X802" i="1"/>
  <c r="X3808" i="1"/>
  <c r="X2833" i="1"/>
  <c r="K672" i="1"/>
  <c r="K681" i="1" s="1"/>
  <c r="K805" i="1"/>
  <c r="K3811" i="1"/>
  <c r="K2836" i="1"/>
  <c r="Q671" i="1"/>
  <c r="Q680" i="1" s="1"/>
  <c r="Q804" i="1"/>
  <c r="Q3810" i="1"/>
  <c r="Q2835" i="1"/>
  <c r="N669" i="1"/>
  <c r="N802" i="1"/>
  <c r="N3808" i="1"/>
  <c r="N2833" i="1"/>
  <c r="AB669" i="1"/>
  <c r="AB678" i="1" s="1"/>
  <c r="AB802" i="1"/>
  <c r="AB3808" i="1"/>
  <c r="AB2833" i="1"/>
  <c r="X672" i="1"/>
  <c r="X805" i="1"/>
  <c r="X3811" i="1"/>
  <c r="X2836" i="1"/>
  <c r="L673" i="1"/>
  <c r="L682" i="1" s="1"/>
  <c r="L806" i="1"/>
  <c r="L2837" i="1"/>
  <c r="L3812" i="1"/>
  <c r="O673" i="1"/>
  <c r="O682" i="1" s="1"/>
  <c r="O806" i="1"/>
  <c r="O3812" i="1"/>
  <c r="O2837" i="1"/>
  <c r="V673" i="1"/>
  <c r="V682" i="1" s="1"/>
  <c r="V806" i="1"/>
  <c r="V3812" i="1"/>
  <c r="V2837" i="1"/>
  <c r="T464" i="33"/>
  <c r="R438" i="2" s="1"/>
  <c r="R431" i="2"/>
  <c r="Y669" i="1"/>
  <c r="Y678" i="1" s="1"/>
  <c r="Y802" i="1"/>
  <c r="Y3808" i="1"/>
  <c r="Y2833" i="1"/>
  <c r="L672" i="1"/>
  <c r="L681" i="1" s="1"/>
  <c r="L805" i="1"/>
  <c r="L3811" i="1"/>
  <c r="L2836" i="1"/>
  <c r="P673" i="1"/>
  <c r="P682" i="1" s="1"/>
  <c r="P806" i="1"/>
  <c r="P2837" i="1"/>
  <c r="P3812" i="1"/>
  <c r="T673" i="1"/>
  <c r="T682" i="1" s="1"/>
  <c r="T806" i="1"/>
  <c r="T2837" i="1"/>
  <c r="T3812" i="1"/>
  <c r="P672" i="1"/>
  <c r="P681" i="1" s="1"/>
  <c r="P805" i="1"/>
  <c r="P3811" i="1"/>
  <c r="P2836" i="1"/>
  <c r="N672" i="1"/>
  <c r="N805" i="1"/>
  <c r="N2836" i="1"/>
  <c r="N3811" i="1"/>
  <c r="P464" i="33"/>
  <c r="N438" i="2" s="1"/>
  <c r="N431" i="2"/>
  <c r="N464" i="33"/>
  <c r="L438" i="2" s="1"/>
  <c r="L431" i="2"/>
  <c r="AC674" i="1"/>
  <c r="AC683" i="1" s="1"/>
  <c r="AC807" i="1"/>
  <c r="AC3813" i="1"/>
  <c r="AC2838" i="1"/>
  <c r="U669" i="1"/>
  <c r="U678" i="1" s="1"/>
  <c r="U802" i="1"/>
  <c r="U3808" i="1"/>
  <c r="U2833" i="1"/>
  <c r="V674" i="1"/>
  <c r="V683" i="1" s="1"/>
  <c r="V807" i="1"/>
  <c r="V3813" i="1"/>
  <c r="V2838" i="1"/>
  <c r="T674" i="1"/>
  <c r="T683" i="1" s="1"/>
  <c r="T807" i="1"/>
  <c r="T2838" i="1"/>
  <c r="T3813" i="1"/>
  <c r="I293" i="2"/>
  <c r="K541" i="33"/>
  <c r="S291" i="2"/>
  <c r="U539" i="33"/>
  <c r="J341" i="33"/>
  <c r="H287" i="2"/>
  <c r="J535" i="33"/>
  <c r="L291" i="2"/>
  <c r="N539" i="33"/>
  <c r="F292" i="2"/>
  <c r="H540" i="33"/>
  <c r="H291" i="2"/>
  <c r="J539" i="33"/>
  <c r="E290" i="2"/>
  <c r="G538" i="33"/>
  <c r="N341" i="33"/>
  <c r="L287" i="2"/>
  <c r="N535" i="33"/>
  <c r="M289" i="2"/>
  <c r="O537" i="33"/>
  <c r="D292" i="2"/>
  <c r="F540" i="33"/>
  <c r="N291" i="2"/>
  <c r="P539" i="33"/>
  <c r="C291" i="2"/>
  <c r="D338" i="33"/>
  <c r="E539" i="33"/>
  <c r="P289" i="2"/>
  <c r="R537" i="33"/>
  <c r="M292" i="2"/>
  <c r="O540" i="33"/>
  <c r="I292" i="2"/>
  <c r="K540" i="33"/>
  <c r="G288" i="2"/>
  <c r="I536" i="33"/>
  <c r="E289" i="2"/>
  <c r="G537" i="33"/>
  <c r="K290" i="2"/>
  <c r="M538" i="33"/>
  <c r="P288" i="2"/>
  <c r="R536" i="33"/>
  <c r="M291" i="2"/>
  <c r="O539" i="33"/>
  <c r="J293" i="2"/>
  <c r="L541" i="33"/>
  <c r="H293" i="2"/>
  <c r="J541" i="33"/>
  <c r="F290" i="2"/>
  <c r="H538" i="33"/>
  <c r="S293" i="2"/>
  <c r="U541" i="33"/>
  <c r="K293" i="2"/>
  <c r="M541" i="33"/>
  <c r="P291" i="2"/>
  <c r="R539" i="33"/>
  <c r="N292" i="2"/>
  <c r="P540" i="33"/>
  <c r="L288" i="2"/>
  <c r="N536" i="33"/>
  <c r="H292" i="2"/>
  <c r="J540" i="33"/>
  <c r="F289" i="2"/>
  <c r="H537" i="33"/>
  <c r="D289" i="2"/>
  <c r="F537" i="33"/>
  <c r="R288" i="2"/>
  <c r="T536" i="33"/>
  <c r="C288" i="2"/>
  <c r="E536" i="33"/>
  <c r="D335" i="33"/>
  <c r="K669" i="1"/>
  <c r="K678" i="1" s="1"/>
  <c r="K802" i="1"/>
  <c r="K2833" i="1"/>
  <c r="K3808" i="1"/>
  <c r="L671" i="1"/>
  <c r="L680" i="1" s="1"/>
  <c r="L804" i="1"/>
  <c r="L3810" i="1"/>
  <c r="L2835" i="1"/>
  <c r="X670" i="1"/>
  <c r="X803" i="1"/>
  <c r="X3809" i="1"/>
  <c r="X2834" i="1"/>
  <c r="X674" i="1"/>
  <c r="X807" i="1"/>
  <c r="X2838" i="1"/>
  <c r="X3813" i="1"/>
  <c r="N670" i="1"/>
  <c r="N803" i="1"/>
  <c r="N2834" i="1"/>
  <c r="N3809" i="1"/>
  <c r="S464" i="33"/>
  <c r="Q438" i="2" s="1"/>
  <c r="Q431" i="2"/>
  <c r="G464" i="33"/>
  <c r="E438" i="2" s="1"/>
  <c r="E431" i="2"/>
  <c r="P670" i="1"/>
  <c r="P679" i="1" s="1"/>
  <c r="P803" i="1"/>
  <c r="P3809" i="1"/>
  <c r="P2834" i="1"/>
  <c r="AC672" i="1"/>
  <c r="AC681" i="1" s="1"/>
  <c r="AC805" i="1"/>
  <c r="AC2836" i="1"/>
  <c r="AC3811" i="1"/>
  <c r="AA671" i="1"/>
  <c r="AA680" i="1" s="1"/>
  <c r="AA804" i="1"/>
  <c r="AA3810" i="1"/>
  <c r="AA2835" i="1"/>
  <c r="Q464" i="33"/>
  <c r="O438" i="2" s="1"/>
  <c r="O431" i="2"/>
  <c r="L669" i="1"/>
  <c r="L678" i="1" s="1"/>
  <c r="L802" i="1"/>
  <c r="L3808" i="1"/>
  <c r="L2833" i="1"/>
  <c r="Q669" i="1"/>
  <c r="Q678" i="1" s="1"/>
  <c r="Q802" i="1"/>
  <c r="Q3808" i="1"/>
  <c r="Q2833" i="1"/>
  <c r="J464" i="33"/>
  <c r="H438" i="2" s="1"/>
  <c r="H431" i="2"/>
  <c r="S671" i="1"/>
  <c r="S804" i="1"/>
  <c r="S3810" i="1"/>
  <c r="S2835" i="1"/>
  <c r="AA674" i="1"/>
  <c r="AA683" i="1" s="1"/>
  <c r="AA807" i="1"/>
  <c r="AA2838" i="1"/>
  <c r="AA3813" i="1"/>
  <c r="X671" i="1"/>
  <c r="X804" i="1"/>
  <c r="X3810" i="1"/>
  <c r="X2835" i="1"/>
  <c r="H464" i="33"/>
  <c r="F438" i="2" s="1"/>
  <c r="F431" i="2"/>
  <c r="D431" i="2"/>
  <c r="O672" i="1"/>
  <c r="O681" i="1" s="1"/>
  <c r="O805" i="1"/>
  <c r="O3811" i="1"/>
  <c r="O2836" i="1"/>
  <c r="K464" i="33"/>
  <c r="I438" i="2" s="1"/>
  <c r="I431" i="2"/>
  <c r="I464" i="33"/>
  <c r="G438" i="2" s="1"/>
  <c r="G431" i="2"/>
  <c r="U674" i="1"/>
  <c r="U683" i="1" s="1"/>
  <c r="U807" i="1"/>
  <c r="U3813" i="1"/>
  <c r="U2838" i="1"/>
  <c r="S674" i="1"/>
  <c r="S807" i="1"/>
  <c r="S2838" i="1"/>
  <c r="S3813" i="1"/>
  <c r="AC670" i="1"/>
  <c r="AC679" i="1" s="1"/>
  <c r="AC803" i="1"/>
  <c r="AC2834" i="1"/>
  <c r="AC3809" i="1"/>
  <c r="T671" i="1"/>
  <c r="T680" i="1" s="1"/>
  <c r="T804" i="1"/>
  <c r="T3810" i="1"/>
  <c r="T2835" i="1"/>
  <c r="C433" i="2"/>
  <c r="V670" i="1"/>
  <c r="V679" i="1" s="1"/>
  <c r="V803" i="1"/>
  <c r="V2834" i="1"/>
  <c r="V3809" i="1"/>
  <c r="T670" i="1"/>
  <c r="T679" i="1" s="1"/>
  <c r="T803" i="1"/>
  <c r="T3809" i="1"/>
  <c r="T2834" i="1"/>
  <c r="W4288" i="1" l="1"/>
  <c r="M4287" i="1"/>
  <c r="Z4282" i="1"/>
  <c r="M4286" i="1"/>
  <c r="R4285" i="1"/>
  <c r="M4285" i="1"/>
  <c r="Z4288" i="1"/>
  <c r="R4286" i="1"/>
  <c r="M4283" i="1"/>
  <c r="Z4285" i="1"/>
  <c r="Z4287" i="1"/>
  <c r="W4287" i="1"/>
  <c r="W4286" i="1"/>
  <c r="R4287" i="1"/>
  <c r="R4288" i="1"/>
  <c r="AA4289" i="1"/>
  <c r="V4289" i="1"/>
  <c r="X4289" i="1"/>
  <c r="O4289" i="1"/>
  <c r="P4289" i="1"/>
  <c r="Y4289" i="1"/>
  <c r="U4289" i="1"/>
  <c r="L4289" i="1"/>
  <c r="S4289" i="1"/>
  <c r="AC4289" i="1"/>
  <c r="R4284" i="1"/>
  <c r="Z4286" i="1"/>
  <c r="W4282" i="1"/>
  <c r="W4285" i="1"/>
  <c r="W4284" i="1"/>
  <c r="M4288" i="1"/>
  <c r="W4283" i="1"/>
  <c r="Z3325" i="1"/>
  <c r="R4282" i="1"/>
  <c r="W3326" i="1"/>
  <c r="M4282" i="1"/>
  <c r="R4283" i="1"/>
  <c r="N4289" i="1"/>
  <c r="K4289" i="1"/>
  <c r="Q4289" i="1"/>
  <c r="AB4289" i="1"/>
  <c r="T4289" i="1"/>
  <c r="M3325" i="1"/>
  <c r="Z3327" i="1"/>
  <c r="R3326" i="1"/>
  <c r="R3327" i="1"/>
  <c r="Z3328" i="1"/>
  <c r="W3325" i="1"/>
  <c r="Z3326" i="1"/>
  <c r="R3322" i="1"/>
  <c r="W3323" i="1"/>
  <c r="W3322" i="1"/>
  <c r="R3325" i="1"/>
  <c r="M3322" i="1"/>
  <c r="R3328" i="1"/>
  <c r="R3323" i="1"/>
  <c r="W3327" i="1"/>
  <c r="Z3324" i="1"/>
  <c r="M3323" i="1"/>
  <c r="W3328" i="1"/>
  <c r="Z3322" i="1"/>
  <c r="Z3323" i="1"/>
  <c r="R3324" i="1"/>
  <c r="M3327" i="1"/>
  <c r="M3328" i="1"/>
  <c r="M3326" i="1"/>
  <c r="W3324" i="1"/>
  <c r="M3324" i="1"/>
  <c r="Y3329" i="1"/>
  <c r="V3329" i="1"/>
  <c r="I3329" i="1"/>
  <c r="T3329" i="1"/>
  <c r="J3329" i="1"/>
  <c r="K3329" i="1"/>
  <c r="L3329" i="1"/>
  <c r="X3329" i="1"/>
  <c r="S3329" i="1"/>
  <c r="U3329" i="1"/>
  <c r="O3329" i="1"/>
  <c r="AA3329" i="1"/>
  <c r="Q3329" i="1"/>
  <c r="AC3329" i="1"/>
  <c r="N3329" i="1"/>
  <c r="P3329" i="1"/>
  <c r="AB3329" i="1"/>
  <c r="D412" i="33"/>
  <c r="B348" i="2" s="1"/>
  <c r="Z3811" i="1"/>
  <c r="Z2838" i="1"/>
  <c r="D341" i="33"/>
  <c r="Z804" i="1"/>
  <c r="Z807" i="1"/>
  <c r="Z2834" i="1"/>
  <c r="Z2835" i="1"/>
  <c r="Z805" i="1"/>
  <c r="Z3813" i="1"/>
  <c r="Z3810" i="1"/>
  <c r="R807" i="1"/>
  <c r="Z3809" i="1"/>
  <c r="W3813" i="1"/>
  <c r="Z2836" i="1"/>
  <c r="R2838" i="1"/>
  <c r="W2838" i="1"/>
  <c r="Z803" i="1"/>
  <c r="W807" i="1"/>
  <c r="R3813" i="1"/>
  <c r="P668" i="1"/>
  <c r="P677" i="1" s="1"/>
  <c r="P801" i="1"/>
  <c r="P3807" i="1"/>
  <c r="P2832" i="1"/>
  <c r="L675" i="1"/>
  <c r="L684" i="1" s="1"/>
  <c r="L808" i="1"/>
  <c r="L3814" i="1"/>
  <c r="L2839" i="1"/>
  <c r="W804" i="1"/>
  <c r="X675" i="1"/>
  <c r="X808" i="1"/>
  <c r="X3814" i="1"/>
  <c r="X2839" i="1"/>
  <c r="AA675" i="1"/>
  <c r="AA684" i="1" s="1"/>
  <c r="AA808" i="1"/>
  <c r="AA3814" i="1"/>
  <c r="AA2839" i="1"/>
  <c r="R803" i="1"/>
  <c r="V1543" i="1"/>
  <c r="V1535" i="1"/>
  <c r="V4422" i="1"/>
  <c r="V752" i="1"/>
  <c r="V248" i="1"/>
  <c r="V1091" i="1"/>
  <c r="V2474" i="1"/>
  <c r="V326" i="1"/>
  <c r="V335" i="1" s="1"/>
  <c r="V1075" i="1"/>
  <c r="V1083" i="1"/>
  <c r="V2184" i="1"/>
  <c r="V2258" i="1"/>
  <c r="V1017" i="1"/>
  <c r="V1041" i="1"/>
  <c r="U1541" i="1"/>
  <c r="U1533" i="1"/>
  <c r="U750" i="1"/>
  <c r="U4420" i="1"/>
  <c r="U246" i="1"/>
  <c r="U1073" i="1"/>
  <c r="U324" i="1"/>
  <c r="U333" i="1" s="1"/>
  <c r="U1089" i="1"/>
  <c r="U1081" i="1"/>
  <c r="U2472" i="1"/>
  <c r="U2182" i="1"/>
  <c r="U2256" i="1"/>
  <c r="U1039" i="1"/>
  <c r="U1015" i="1"/>
  <c r="T1531" i="1"/>
  <c r="T1539" i="1"/>
  <c r="T748" i="1"/>
  <c r="T4418" i="1"/>
  <c r="T244" i="1"/>
  <c r="T1079" i="1"/>
  <c r="T322" i="1"/>
  <c r="T331" i="1" s="1"/>
  <c r="T2470" i="1"/>
  <c r="T1087" i="1"/>
  <c r="T1071" i="1"/>
  <c r="T2254" i="1"/>
  <c r="T2180" i="1"/>
  <c r="T1013" i="1"/>
  <c r="T1037" i="1"/>
  <c r="H294" i="2"/>
  <c r="J542" i="33"/>
  <c r="J550" i="33" s="1"/>
  <c r="P1545" i="1"/>
  <c r="P1537" i="1"/>
  <c r="P754" i="1"/>
  <c r="P4424" i="1"/>
  <c r="P250" i="1"/>
  <c r="P1093" i="1"/>
  <c r="P328" i="1"/>
  <c r="P337" i="1" s="1"/>
  <c r="P1077" i="1"/>
  <c r="P1085" i="1"/>
  <c r="P2476" i="1"/>
  <c r="P2186" i="1"/>
  <c r="P2260" i="1"/>
  <c r="P1019" i="1"/>
  <c r="P1043" i="1"/>
  <c r="V675" i="1"/>
  <c r="V684" i="1" s="1"/>
  <c r="V808" i="1"/>
  <c r="V2839" i="1"/>
  <c r="V3814" i="1"/>
  <c r="R805" i="1"/>
  <c r="R2833" i="1"/>
  <c r="Z2833" i="1"/>
  <c r="Y675" i="1"/>
  <c r="Y684" i="1" s="1"/>
  <c r="Y808" i="1"/>
  <c r="Y3814" i="1"/>
  <c r="Y2839" i="1"/>
  <c r="I1533" i="1"/>
  <c r="I1541" i="1"/>
  <c r="I750" i="1"/>
  <c r="I4420" i="1"/>
  <c r="I246" i="1"/>
  <c r="I324" i="1"/>
  <c r="I1089" i="1"/>
  <c r="I1073" i="1"/>
  <c r="I1081" i="1"/>
  <c r="I2472" i="1"/>
  <c r="I2256" i="1"/>
  <c r="I1039" i="1"/>
  <c r="I2182" i="1"/>
  <c r="I1015" i="1"/>
  <c r="J1534" i="1"/>
  <c r="J1542" i="1"/>
  <c r="J751" i="1"/>
  <c r="J4421" i="1"/>
  <c r="J247" i="1"/>
  <c r="J1082" i="1"/>
  <c r="J325" i="1"/>
  <c r="J1074" i="1"/>
  <c r="J2473" i="1"/>
  <c r="J1090" i="1"/>
  <c r="J2183" i="1"/>
  <c r="J1016" i="1"/>
  <c r="J1040" i="1"/>
  <c r="T1533" i="1"/>
  <c r="T1541" i="1"/>
  <c r="T750" i="1"/>
  <c r="T4420" i="1"/>
  <c r="T246" i="1"/>
  <c r="T1081" i="1"/>
  <c r="T324" i="1"/>
  <c r="T333" i="1" s="1"/>
  <c r="T1089" i="1"/>
  <c r="T1073" i="1"/>
  <c r="T2472" i="1"/>
  <c r="T2256" i="1"/>
  <c r="T2182" i="1"/>
  <c r="T1039" i="1"/>
  <c r="T1015" i="1"/>
  <c r="Y1536" i="1"/>
  <c r="Y1544" i="1"/>
  <c r="Y753" i="1"/>
  <c r="Y4423" i="1"/>
  <c r="Y249" i="1"/>
  <c r="Y327" i="1"/>
  <c r="Y336" i="1" s="1"/>
  <c r="Y1076" i="1"/>
  <c r="Y1092" i="1"/>
  <c r="Y1084" i="1"/>
  <c r="Y2475" i="1"/>
  <c r="Y2259" i="1"/>
  <c r="Y2185" i="1"/>
  <c r="Y1018" i="1"/>
  <c r="Y1042" i="1"/>
  <c r="Q1539" i="1"/>
  <c r="Q1531" i="1"/>
  <c r="Q748" i="1"/>
  <c r="Q4418" i="1"/>
  <c r="Q244" i="1"/>
  <c r="Q1071" i="1"/>
  <c r="Q2470" i="1"/>
  <c r="Q322" i="1"/>
  <c r="Q331" i="1" s="1"/>
  <c r="Q1079" i="1"/>
  <c r="Q1087" i="1"/>
  <c r="Q2180" i="1"/>
  <c r="Q2254" i="1"/>
  <c r="Q1037" i="1"/>
  <c r="Q1013" i="1"/>
  <c r="Q294" i="2"/>
  <c r="S542" i="33"/>
  <c r="S550" i="33" s="1"/>
  <c r="U675" i="1"/>
  <c r="U684" i="1" s="1"/>
  <c r="U808" i="1"/>
  <c r="U3814" i="1"/>
  <c r="U2839" i="1"/>
  <c r="W802" i="1"/>
  <c r="Q675" i="1"/>
  <c r="Q684" i="1" s="1"/>
  <c r="Q808" i="1"/>
  <c r="Q3814" i="1"/>
  <c r="Q2839" i="1"/>
  <c r="Z3812" i="1"/>
  <c r="S1532" i="1"/>
  <c r="S1540" i="1"/>
  <c r="S749" i="1"/>
  <c r="S4419" i="1"/>
  <c r="S245" i="1"/>
  <c r="S1088" i="1"/>
  <c r="S1080" i="1"/>
  <c r="S323" i="1"/>
  <c r="S1072" i="1"/>
  <c r="S2471" i="1"/>
  <c r="S2255" i="1"/>
  <c r="S2181" i="1"/>
  <c r="S1014" i="1"/>
  <c r="S1038" i="1"/>
  <c r="E294" i="2"/>
  <c r="G542" i="33"/>
  <c r="G550" i="33" s="1"/>
  <c r="Q1532" i="1"/>
  <c r="Q1540" i="1"/>
  <c r="Q749" i="1"/>
  <c r="Q4419" i="1"/>
  <c r="Q245" i="1"/>
  <c r="Q323" i="1"/>
  <c r="Q332" i="1" s="1"/>
  <c r="Q1072" i="1"/>
  <c r="Q2471" i="1"/>
  <c r="Q1088" i="1"/>
  <c r="Q1080" i="1"/>
  <c r="Q2255" i="1"/>
  <c r="Q2181" i="1"/>
  <c r="Q1014" i="1"/>
  <c r="Q1038" i="1"/>
  <c r="X1537" i="1"/>
  <c r="X1545" i="1"/>
  <c r="X754" i="1"/>
  <c r="X4424" i="1"/>
  <c r="X250" i="1"/>
  <c r="X328" i="1"/>
  <c r="X1085" i="1"/>
  <c r="X1077" i="1"/>
  <c r="X2476" i="1"/>
  <c r="X1093" i="1"/>
  <c r="X2186" i="1"/>
  <c r="X2260" i="1"/>
  <c r="X1043" i="1"/>
  <c r="X1019" i="1"/>
  <c r="D294" i="2"/>
  <c r="F542" i="33"/>
  <c r="F550" i="33" s="1"/>
  <c r="AA1534" i="1"/>
  <c r="AA1542" i="1"/>
  <c r="AA751" i="1"/>
  <c r="AA4421" i="1"/>
  <c r="AA247" i="1"/>
  <c r="AA325" i="1"/>
  <c r="AA334" i="1" s="1"/>
  <c r="AA1082" i="1"/>
  <c r="AA2473" i="1"/>
  <c r="AA1090" i="1"/>
  <c r="AA1074" i="1"/>
  <c r="AA1016" i="1"/>
  <c r="AA2257" i="1"/>
  <c r="AA2183" i="1"/>
  <c r="AA1040" i="1"/>
  <c r="S1535" i="1"/>
  <c r="S1543" i="1"/>
  <c r="S752" i="1"/>
  <c r="S4422" i="1"/>
  <c r="S248" i="1"/>
  <c r="S326" i="1"/>
  <c r="S1091" i="1"/>
  <c r="S1075" i="1"/>
  <c r="S1083" i="1"/>
  <c r="S2474" i="1"/>
  <c r="S2184" i="1"/>
  <c r="S2258" i="1"/>
  <c r="S1017" i="1"/>
  <c r="S1041" i="1"/>
  <c r="X1540" i="1"/>
  <c r="X1532" i="1"/>
  <c r="X749" i="1"/>
  <c r="X4419" i="1"/>
  <c r="X245" i="1"/>
  <c r="X1072" i="1"/>
  <c r="X323" i="1"/>
  <c r="X1088" i="1"/>
  <c r="X1080" i="1"/>
  <c r="X2471" i="1"/>
  <c r="X2255" i="1"/>
  <c r="X2181" i="1"/>
  <c r="X1038" i="1"/>
  <c r="X1014" i="1"/>
  <c r="S681" i="1"/>
  <c r="W672" i="1"/>
  <c r="W681" i="1" s="1"/>
  <c r="S682" i="1"/>
  <c r="W673" i="1"/>
  <c r="W682" i="1" s="1"/>
  <c r="W670" i="1"/>
  <c r="W679" i="1" s="1"/>
  <c r="S679" i="1"/>
  <c r="N680" i="1"/>
  <c r="R671" i="1"/>
  <c r="R680" i="1" s="1"/>
  <c r="R3812" i="1"/>
  <c r="P294" i="2"/>
  <c r="R542" i="33"/>
  <c r="R550" i="33" s="1"/>
  <c r="AC1541" i="1"/>
  <c r="AC1533" i="1"/>
  <c r="AC750" i="1"/>
  <c r="AC4420" i="1"/>
  <c r="AC246" i="1"/>
  <c r="AC324" i="1"/>
  <c r="AC333" i="1" s="1"/>
  <c r="AC1089" i="1"/>
  <c r="AC1073" i="1"/>
  <c r="AC1081" i="1"/>
  <c r="AC2472" i="1"/>
  <c r="AC2182" i="1"/>
  <c r="AC2256" i="1"/>
  <c r="AC1039" i="1"/>
  <c r="AC1015" i="1"/>
  <c r="K1536" i="1"/>
  <c r="K1544" i="1"/>
  <c r="K753" i="1"/>
  <c r="K4423" i="1"/>
  <c r="K249" i="1"/>
  <c r="K2475" i="1"/>
  <c r="K327" i="1"/>
  <c r="K336" i="1" s="1"/>
  <c r="K1076" i="1"/>
  <c r="K1084" i="1"/>
  <c r="K1092" i="1"/>
  <c r="K2185" i="1"/>
  <c r="K2259" i="1"/>
  <c r="K1018" i="1"/>
  <c r="K1042" i="1"/>
  <c r="Q1541" i="1"/>
  <c r="Q1533" i="1"/>
  <c r="Q750" i="1"/>
  <c r="Q4420" i="1"/>
  <c r="Q246" i="1"/>
  <c r="Q1081" i="1"/>
  <c r="Q324" i="1"/>
  <c r="Q333" i="1" s="1"/>
  <c r="Q1089" i="1"/>
  <c r="Q1073" i="1"/>
  <c r="Q2472" i="1"/>
  <c r="Q2182" i="1"/>
  <c r="Q2256" i="1"/>
  <c r="Q1015" i="1"/>
  <c r="Q1039" i="1"/>
  <c r="Q1543" i="1"/>
  <c r="Q1535" i="1"/>
  <c r="Q752" i="1"/>
  <c r="Q4422" i="1"/>
  <c r="Q248" i="1"/>
  <c r="Q1075" i="1"/>
  <c r="Q326" i="1"/>
  <c r="Q335" i="1" s="1"/>
  <c r="Q2474" i="1"/>
  <c r="Q1083" i="1"/>
  <c r="Q1091" i="1"/>
  <c r="Q2184" i="1"/>
  <c r="Q2258" i="1"/>
  <c r="Q1017" i="1"/>
  <c r="Q1041" i="1"/>
  <c r="B287" i="2"/>
  <c r="D535" i="33"/>
  <c r="I670" i="1"/>
  <c r="I803" i="1"/>
  <c r="I3809" i="1"/>
  <c r="I2834" i="1"/>
  <c r="P675" i="1"/>
  <c r="P684" i="1" s="1"/>
  <c r="P808" i="1"/>
  <c r="P3814" i="1"/>
  <c r="P2839" i="1"/>
  <c r="X680" i="1"/>
  <c r="Z671" i="1"/>
  <c r="Z680" i="1" s="1"/>
  <c r="S680" i="1"/>
  <c r="W671" i="1"/>
  <c r="W680" i="1" s="1"/>
  <c r="O668" i="1"/>
  <c r="O677" i="1" s="1"/>
  <c r="O801" i="1"/>
  <c r="O3807" i="1"/>
  <c r="O2832" i="1"/>
  <c r="K668" i="1"/>
  <c r="K677" i="1" s="1"/>
  <c r="K801" i="1"/>
  <c r="K3807" i="1"/>
  <c r="K2832" i="1"/>
  <c r="N679" i="1"/>
  <c r="R670" i="1"/>
  <c r="R679" i="1" s="1"/>
  <c r="X683" i="1"/>
  <c r="Z674" i="1"/>
  <c r="Z683" i="1" s="1"/>
  <c r="X679" i="1"/>
  <c r="Z670" i="1"/>
  <c r="Z679" i="1" s="1"/>
  <c r="B288" i="2"/>
  <c r="D536" i="33"/>
  <c r="AB1532" i="1"/>
  <c r="AB1540" i="1"/>
  <c r="AB749" i="1"/>
  <c r="AB4419" i="1"/>
  <c r="AB245" i="1"/>
  <c r="AB1088" i="1"/>
  <c r="AB323" i="1"/>
  <c r="AB332" i="1" s="1"/>
  <c r="AB1072" i="1"/>
  <c r="AB1080" i="1"/>
  <c r="AB2471" i="1"/>
  <c r="AB2255" i="1"/>
  <c r="AB2181" i="1"/>
  <c r="AB1038" i="1"/>
  <c r="AB1014" i="1"/>
  <c r="T793" i="33" s="1"/>
  <c r="L1533" i="1"/>
  <c r="L1541" i="1"/>
  <c r="L750" i="1"/>
  <c r="L4420" i="1"/>
  <c r="L246" i="1"/>
  <c r="L324" i="1"/>
  <c r="L333" i="1" s="1"/>
  <c r="L1089" i="1"/>
  <c r="L1081" i="1"/>
  <c r="L2472" i="1"/>
  <c r="L1073" i="1"/>
  <c r="L2256" i="1"/>
  <c r="L1039" i="1"/>
  <c r="L2182" i="1"/>
  <c r="L1015" i="1"/>
  <c r="T1540" i="1"/>
  <c r="T1532" i="1"/>
  <c r="T749" i="1"/>
  <c r="T4419" i="1"/>
  <c r="T245" i="1"/>
  <c r="T1080" i="1"/>
  <c r="T323" i="1"/>
  <c r="T332" i="1" s="1"/>
  <c r="T1088" i="1"/>
  <c r="T1072" i="1"/>
  <c r="T2471" i="1"/>
  <c r="T2255" i="1"/>
  <c r="T2181" i="1"/>
  <c r="T1038" i="1"/>
  <c r="T1014" i="1"/>
  <c r="Y1535" i="1"/>
  <c r="Y1543" i="1"/>
  <c r="Y4422" i="1"/>
  <c r="Y752" i="1"/>
  <c r="Y248" i="1"/>
  <c r="Y1091" i="1"/>
  <c r="Y326" i="1"/>
  <c r="Y335" i="1" s="1"/>
  <c r="Y1075" i="1"/>
  <c r="Y2474" i="1"/>
  <c r="Y1083" i="1"/>
  <c r="Y2184" i="1"/>
  <c r="Y2258" i="1"/>
  <c r="Y1017" i="1"/>
  <c r="Y1041" i="1"/>
  <c r="AC1545" i="1"/>
  <c r="AC1537" i="1"/>
  <c r="AC754" i="1"/>
  <c r="AC4424" i="1"/>
  <c r="AC250" i="1"/>
  <c r="AC1077" i="1"/>
  <c r="AC328" i="1"/>
  <c r="AC337" i="1" s="1"/>
  <c r="AC1093" i="1"/>
  <c r="AC2476" i="1"/>
  <c r="AC1085" i="1"/>
  <c r="AC2186" i="1"/>
  <c r="AC2260" i="1"/>
  <c r="AC1043" i="1"/>
  <c r="AC1019" i="1"/>
  <c r="L1534" i="1"/>
  <c r="L1542" i="1"/>
  <c r="L751" i="1"/>
  <c r="L4421" i="1"/>
  <c r="L247" i="1"/>
  <c r="L325" i="1"/>
  <c r="L334" i="1" s="1"/>
  <c r="L1090" i="1"/>
  <c r="L1082" i="1"/>
  <c r="L1074" i="1"/>
  <c r="L2473" i="1"/>
  <c r="L2257" i="1"/>
  <c r="L2183" i="1"/>
  <c r="L1016" i="1"/>
  <c r="L1040" i="1"/>
  <c r="Q1545" i="1"/>
  <c r="Q1537" i="1"/>
  <c r="Q754" i="1"/>
  <c r="Q4424" i="1"/>
  <c r="Q250" i="1"/>
  <c r="Q1085" i="1"/>
  <c r="Q1093" i="1"/>
  <c r="Q328" i="1"/>
  <c r="Q337" i="1" s="1"/>
  <c r="Q2476" i="1"/>
  <c r="Q1077" i="1"/>
  <c r="Q2186" i="1"/>
  <c r="Q2260" i="1"/>
  <c r="Q1043" i="1"/>
  <c r="Q1019" i="1"/>
  <c r="Y1532" i="1"/>
  <c r="Y1540" i="1"/>
  <c r="Y749" i="1"/>
  <c r="Y4419" i="1"/>
  <c r="Y245" i="1"/>
  <c r="Y323" i="1"/>
  <c r="Y332" i="1" s="1"/>
  <c r="Y2471" i="1"/>
  <c r="Y1088" i="1"/>
  <c r="Y1080" i="1"/>
  <c r="Y1072" i="1"/>
  <c r="Y2255" i="1"/>
  <c r="Y2181" i="1"/>
  <c r="Y1014" i="1"/>
  <c r="Y1038" i="1"/>
  <c r="N1532" i="1"/>
  <c r="N1540" i="1"/>
  <c r="N749" i="1"/>
  <c r="N4419" i="1"/>
  <c r="N245" i="1"/>
  <c r="N1088" i="1"/>
  <c r="N1080" i="1"/>
  <c r="N323" i="1"/>
  <c r="N2471" i="1"/>
  <c r="N1072" i="1"/>
  <c r="N2181" i="1"/>
  <c r="N2255" i="1"/>
  <c r="N1014" i="1"/>
  <c r="N1038" i="1"/>
  <c r="U1536" i="1"/>
  <c r="U1544" i="1"/>
  <c r="U4423" i="1"/>
  <c r="U753" i="1"/>
  <c r="U249" i="1"/>
  <c r="U327" i="1"/>
  <c r="U336" i="1" s="1"/>
  <c r="U1084" i="1"/>
  <c r="U1092" i="1"/>
  <c r="U1076" i="1"/>
  <c r="U2475" i="1"/>
  <c r="U2259" i="1"/>
  <c r="U1018" i="1"/>
  <c r="U2185" i="1"/>
  <c r="U1042" i="1"/>
  <c r="B291" i="2"/>
  <c r="D539" i="33"/>
  <c r="L294" i="2"/>
  <c r="N542" i="33"/>
  <c r="N550" i="33" s="1"/>
  <c r="O1543" i="1"/>
  <c r="O1535" i="1"/>
  <c r="O752" i="1"/>
  <c r="O4422" i="1"/>
  <c r="O248" i="1"/>
  <c r="O1091" i="1"/>
  <c r="O326" i="1"/>
  <c r="O335" i="1" s="1"/>
  <c r="O1075" i="1"/>
  <c r="O1083" i="1"/>
  <c r="O2474" i="1"/>
  <c r="O2184" i="1"/>
  <c r="O2258" i="1"/>
  <c r="O1017" i="1"/>
  <c r="O1041" i="1"/>
  <c r="T1543" i="1"/>
  <c r="T1535" i="1"/>
  <c r="T752" i="1"/>
  <c r="T4422" i="1"/>
  <c r="T248" i="1"/>
  <c r="T326" i="1"/>
  <c r="T335" i="1" s="1"/>
  <c r="T1083" i="1"/>
  <c r="T1091" i="1"/>
  <c r="T1075" i="1"/>
  <c r="T2474" i="1"/>
  <c r="T2258" i="1"/>
  <c r="T2184" i="1"/>
  <c r="T1041" i="1"/>
  <c r="T1017" i="1"/>
  <c r="T668" i="1"/>
  <c r="T677" i="1" s="1"/>
  <c r="T801" i="1"/>
  <c r="T3807" i="1"/>
  <c r="T2832" i="1"/>
  <c r="N681" i="1"/>
  <c r="R672" i="1"/>
  <c r="R681" i="1" s="1"/>
  <c r="AB668" i="1"/>
  <c r="AB677" i="1" s="1"/>
  <c r="AB801" i="1"/>
  <c r="AB3807" i="1"/>
  <c r="AB2832" i="1"/>
  <c r="R3808" i="1"/>
  <c r="Z3808" i="1"/>
  <c r="D540" i="33"/>
  <c r="B292" i="2"/>
  <c r="AB1536" i="1"/>
  <c r="AB1544" i="1"/>
  <c r="AB4423" i="1"/>
  <c r="AB753" i="1"/>
  <c r="AB249" i="1"/>
  <c r="AB1092" i="1"/>
  <c r="AB1084" i="1"/>
  <c r="AB327" i="1"/>
  <c r="AB336" i="1" s="1"/>
  <c r="AB2475" i="1"/>
  <c r="AB1076" i="1"/>
  <c r="AB2259" i="1"/>
  <c r="AB2185" i="1"/>
  <c r="AB1042" i="1"/>
  <c r="AB1018" i="1"/>
  <c r="T797" i="33" s="1"/>
  <c r="L1537" i="1"/>
  <c r="L1545" i="1"/>
  <c r="L754" i="1"/>
  <c r="L4424" i="1"/>
  <c r="L250" i="1"/>
  <c r="L328" i="1"/>
  <c r="L337" i="1" s="1"/>
  <c r="L1093" i="1"/>
  <c r="L1085" i="1"/>
  <c r="L2476" i="1"/>
  <c r="L1077" i="1"/>
  <c r="L2186" i="1"/>
  <c r="L2260" i="1"/>
  <c r="L1043" i="1"/>
  <c r="L1019" i="1"/>
  <c r="T1536" i="1"/>
  <c r="T1544" i="1"/>
  <c r="T753" i="1"/>
  <c r="T4423" i="1"/>
  <c r="T249" i="1"/>
  <c r="T1084" i="1"/>
  <c r="T1092" i="1"/>
  <c r="T327" i="1"/>
  <c r="T336" i="1" s="1"/>
  <c r="T1076" i="1"/>
  <c r="T2475" i="1"/>
  <c r="T2259" i="1"/>
  <c r="T2185" i="1"/>
  <c r="T1042" i="1"/>
  <c r="T1018" i="1"/>
  <c r="AA1532" i="1"/>
  <c r="AA1540" i="1"/>
  <c r="AA749" i="1"/>
  <c r="AA4419" i="1"/>
  <c r="AA245" i="1"/>
  <c r="AA1088" i="1"/>
  <c r="AA323" i="1"/>
  <c r="AA332" i="1" s="1"/>
  <c r="AA1080" i="1"/>
  <c r="AA2471" i="1"/>
  <c r="AA1072" i="1"/>
  <c r="AA2255" i="1"/>
  <c r="AA2181" i="1"/>
  <c r="AA1014" i="1"/>
  <c r="AA1038" i="1"/>
  <c r="P1531" i="1"/>
  <c r="P1539" i="1"/>
  <c r="P748" i="1"/>
  <c r="P4418" i="1"/>
  <c r="P244" i="1"/>
  <c r="P1087" i="1"/>
  <c r="P322" i="1"/>
  <c r="P331" i="1" s="1"/>
  <c r="P1079" i="1"/>
  <c r="P1071" i="1"/>
  <c r="P2470" i="1"/>
  <c r="P2254" i="1"/>
  <c r="P2180" i="1"/>
  <c r="P1013" i="1"/>
  <c r="P1037" i="1"/>
  <c r="D538" i="33"/>
  <c r="B290" i="2"/>
  <c r="N1536" i="1"/>
  <c r="N1544" i="1"/>
  <c r="N753" i="1"/>
  <c r="N4423" i="1"/>
  <c r="N249" i="1"/>
  <c r="N327" i="1"/>
  <c r="N1092" i="1"/>
  <c r="N1084" i="1"/>
  <c r="N1076" i="1"/>
  <c r="N2475" i="1"/>
  <c r="N2185" i="1"/>
  <c r="N2259" i="1"/>
  <c r="N1018" i="1"/>
  <c r="N1042" i="1"/>
  <c r="V1534" i="1"/>
  <c r="V1542" i="1"/>
  <c r="V751" i="1"/>
  <c r="V4421" i="1"/>
  <c r="V247" i="1"/>
  <c r="V1090" i="1"/>
  <c r="V325" i="1"/>
  <c r="V334" i="1" s="1"/>
  <c r="V2473" i="1"/>
  <c r="V1074" i="1"/>
  <c r="V1082" i="1"/>
  <c r="V2257" i="1"/>
  <c r="V2183" i="1"/>
  <c r="V1016" i="1"/>
  <c r="V1040" i="1"/>
  <c r="J1540" i="1"/>
  <c r="J1532" i="1"/>
  <c r="J749" i="1"/>
  <c r="J4419" i="1"/>
  <c r="J245" i="1"/>
  <c r="J323" i="1"/>
  <c r="J1072" i="1"/>
  <c r="J2471" i="1"/>
  <c r="J1088" i="1"/>
  <c r="J1080" i="1"/>
  <c r="J2181" i="1"/>
  <c r="J1014" i="1"/>
  <c r="J1038" i="1"/>
  <c r="L1540" i="1"/>
  <c r="L1532" i="1"/>
  <c r="L749" i="1"/>
  <c r="L4419" i="1"/>
  <c r="L245" i="1"/>
  <c r="L1088" i="1"/>
  <c r="L323" i="1"/>
  <c r="L332" i="1" s="1"/>
  <c r="L1080" i="1"/>
  <c r="L1072" i="1"/>
  <c r="L2471" i="1"/>
  <c r="L2255" i="1"/>
  <c r="L2181" i="1"/>
  <c r="L1038" i="1"/>
  <c r="L1014" i="1"/>
  <c r="U1545" i="1"/>
  <c r="U1537" i="1"/>
  <c r="U754" i="1"/>
  <c r="U4424" i="1"/>
  <c r="U250" i="1"/>
  <c r="U1077" i="1"/>
  <c r="U328" i="1"/>
  <c r="U337" i="1" s="1"/>
  <c r="U1093" i="1"/>
  <c r="U1085" i="1"/>
  <c r="U2476" i="1"/>
  <c r="U2186" i="1"/>
  <c r="U2260" i="1"/>
  <c r="U1019" i="1"/>
  <c r="U1043" i="1"/>
  <c r="AC1531" i="1"/>
  <c r="AC1539" i="1"/>
  <c r="AC748" i="1"/>
  <c r="AC4418" i="1"/>
  <c r="AC244" i="1"/>
  <c r="AC2470" i="1"/>
  <c r="AC322" i="1"/>
  <c r="AC331" i="1" s="1"/>
  <c r="AC1079" i="1"/>
  <c r="AC1071" i="1"/>
  <c r="AC1087" i="1"/>
  <c r="AC2180" i="1"/>
  <c r="AC2254" i="1"/>
  <c r="AC1013" i="1"/>
  <c r="AC1037" i="1"/>
  <c r="J294" i="2"/>
  <c r="L542" i="33"/>
  <c r="L550" i="33" s="1"/>
  <c r="S668" i="1"/>
  <c r="S801" i="1"/>
  <c r="S3807" i="1"/>
  <c r="S2832" i="1"/>
  <c r="W669" i="1"/>
  <c r="W678" i="1" s="1"/>
  <c r="S678" i="1"/>
  <c r="AC801" i="1"/>
  <c r="AC668" i="1"/>
  <c r="AC677" i="1" s="1"/>
  <c r="AC2832" i="1"/>
  <c r="AC3807" i="1"/>
  <c r="Z2837" i="1"/>
  <c r="I1537" i="1"/>
  <c r="I1545" i="1"/>
  <c r="I754" i="1"/>
  <c r="I4424" i="1"/>
  <c r="I250" i="1"/>
  <c r="I1093" i="1"/>
  <c r="I328" i="1"/>
  <c r="I1077" i="1"/>
  <c r="I1085" i="1"/>
  <c r="I2476" i="1"/>
  <c r="I2186" i="1"/>
  <c r="I1043" i="1"/>
  <c r="I1019" i="1"/>
  <c r="K1532" i="1"/>
  <c r="K1540" i="1"/>
  <c r="K749" i="1"/>
  <c r="K4419" i="1"/>
  <c r="K245" i="1"/>
  <c r="K1080" i="1"/>
  <c r="K323" i="1"/>
  <c r="K332" i="1" s="1"/>
  <c r="K1072" i="1"/>
  <c r="K2471" i="1"/>
  <c r="K1088" i="1"/>
  <c r="K2255" i="1"/>
  <c r="K2181" i="1"/>
  <c r="K1038" i="1"/>
  <c r="K1014" i="1"/>
  <c r="P1535" i="1"/>
  <c r="P1543" i="1"/>
  <c r="P752" i="1"/>
  <c r="P4422" i="1"/>
  <c r="P248" i="1"/>
  <c r="P326" i="1"/>
  <c r="P335" i="1" s="1"/>
  <c r="P1091" i="1"/>
  <c r="P1083" i="1"/>
  <c r="P1075" i="1"/>
  <c r="P2474" i="1"/>
  <c r="P2258" i="1"/>
  <c r="P2184" i="1"/>
  <c r="P1041" i="1"/>
  <c r="P1017" i="1"/>
  <c r="V1537" i="1"/>
  <c r="V1545" i="1"/>
  <c r="V754" i="1"/>
  <c r="V4424" i="1"/>
  <c r="V250" i="1"/>
  <c r="V328" i="1"/>
  <c r="V337" i="1" s="1"/>
  <c r="V1085" i="1"/>
  <c r="V2476" i="1"/>
  <c r="V1093" i="1"/>
  <c r="V1077" i="1"/>
  <c r="V2260" i="1"/>
  <c r="V1043" i="1"/>
  <c r="V1019" i="1"/>
  <c r="V2186" i="1"/>
  <c r="AC1534" i="1"/>
  <c r="AC1542" i="1"/>
  <c r="AC751" i="1"/>
  <c r="AC4421" i="1"/>
  <c r="AC247" i="1"/>
  <c r="AC1082" i="1"/>
  <c r="AC325" i="1"/>
  <c r="AC334" i="1" s="1"/>
  <c r="AC1090" i="1"/>
  <c r="AC1074" i="1"/>
  <c r="AC2473" i="1"/>
  <c r="AC2257" i="1"/>
  <c r="AC2183" i="1"/>
  <c r="AC1040" i="1"/>
  <c r="AC1016" i="1"/>
  <c r="O1534" i="1"/>
  <c r="O1542" i="1"/>
  <c r="O751" i="1"/>
  <c r="O4421" i="1"/>
  <c r="O247" i="1"/>
  <c r="O325" i="1"/>
  <c r="O334" i="1" s="1"/>
  <c r="O1090" i="1"/>
  <c r="O1074" i="1"/>
  <c r="O1082" i="1"/>
  <c r="O2473" i="1"/>
  <c r="O1016" i="1"/>
  <c r="O2183" i="1"/>
  <c r="O2257" i="1"/>
  <c r="O1040" i="1"/>
  <c r="X1531" i="1"/>
  <c r="X1539" i="1"/>
  <c r="X748" i="1"/>
  <c r="X4418" i="1"/>
  <c r="X244" i="1"/>
  <c r="X322" i="1"/>
  <c r="X1087" i="1"/>
  <c r="X2470" i="1"/>
  <c r="X1079" i="1"/>
  <c r="X1071" i="1"/>
  <c r="X2254" i="1"/>
  <c r="X2180" i="1"/>
  <c r="X1013" i="1"/>
  <c r="X1037" i="1"/>
  <c r="W2836" i="1"/>
  <c r="W2837" i="1"/>
  <c r="W3809" i="1"/>
  <c r="R2835" i="1"/>
  <c r="R806" i="1"/>
  <c r="S1536" i="1"/>
  <c r="S1544" i="1"/>
  <c r="S753" i="1"/>
  <c r="S4423" i="1"/>
  <c r="S249" i="1"/>
  <c r="S2475" i="1"/>
  <c r="S327" i="1"/>
  <c r="S1084" i="1"/>
  <c r="S1076" i="1"/>
  <c r="S1092" i="1"/>
  <c r="S2259" i="1"/>
  <c r="S2185" i="1"/>
  <c r="S1018" i="1"/>
  <c r="S1042" i="1"/>
  <c r="O1532" i="1"/>
  <c r="O1540" i="1"/>
  <c r="O749" i="1"/>
  <c r="O4419" i="1"/>
  <c r="O245" i="1"/>
  <c r="O323" i="1"/>
  <c r="O332" i="1" s="1"/>
  <c r="O1088" i="1"/>
  <c r="O1080" i="1"/>
  <c r="O2471" i="1"/>
  <c r="O1072" i="1"/>
  <c r="O2255" i="1"/>
  <c r="O2181" i="1"/>
  <c r="O1014" i="1"/>
  <c r="O1038" i="1"/>
  <c r="V1532" i="1"/>
  <c r="V1540" i="1"/>
  <c r="V749" i="1"/>
  <c r="V4419" i="1"/>
  <c r="V245" i="1"/>
  <c r="V1080" i="1"/>
  <c r="V323" i="1"/>
  <c r="V332" i="1" s="1"/>
  <c r="V2471" i="1"/>
  <c r="V1072" i="1"/>
  <c r="V1088" i="1"/>
  <c r="V2181" i="1"/>
  <c r="V2255" i="1"/>
  <c r="V1014" i="1"/>
  <c r="V1038" i="1"/>
  <c r="X1534" i="1"/>
  <c r="X1542" i="1"/>
  <c r="X751" i="1"/>
  <c r="X4421" i="1"/>
  <c r="X247" i="1"/>
  <c r="X325" i="1"/>
  <c r="X1074" i="1"/>
  <c r="X2473" i="1"/>
  <c r="X1090" i="1"/>
  <c r="X1082" i="1"/>
  <c r="X2257" i="1"/>
  <c r="X2183" i="1"/>
  <c r="X1016" i="1"/>
  <c r="X1040" i="1"/>
  <c r="AB1542" i="1"/>
  <c r="AB1534" i="1"/>
  <c r="AB751" i="1"/>
  <c r="AB4421" i="1"/>
  <c r="AB247" i="1"/>
  <c r="AB1090" i="1"/>
  <c r="AB325" i="1"/>
  <c r="AB334" i="1" s="1"/>
  <c r="AB1074" i="1"/>
  <c r="AB1082" i="1"/>
  <c r="AB2257" i="1"/>
  <c r="AB2183" i="1"/>
  <c r="AB2473" i="1"/>
  <c r="AB1016" i="1"/>
  <c r="AB1040" i="1"/>
  <c r="L1535" i="1"/>
  <c r="L1543" i="1"/>
  <c r="L752" i="1"/>
  <c r="L4422" i="1"/>
  <c r="L248" i="1"/>
  <c r="L326" i="1"/>
  <c r="L335" i="1" s="1"/>
  <c r="L1075" i="1"/>
  <c r="L2474" i="1"/>
  <c r="L1083" i="1"/>
  <c r="L1091" i="1"/>
  <c r="L2258" i="1"/>
  <c r="L2184" i="1"/>
  <c r="L1041" i="1"/>
  <c r="L1017" i="1"/>
  <c r="U1532" i="1"/>
  <c r="U1540" i="1"/>
  <c r="U749" i="1"/>
  <c r="U4419" i="1"/>
  <c r="U245" i="1"/>
  <c r="U323" i="1"/>
  <c r="U332" i="1" s="1"/>
  <c r="U1072" i="1"/>
  <c r="U2471" i="1"/>
  <c r="U1088" i="1"/>
  <c r="U1080" i="1"/>
  <c r="U2255" i="1"/>
  <c r="U2181" i="1"/>
  <c r="U1014" i="1"/>
  <c r="U1038" i="1"/>
  <c r="S1531" i="1"/>
  <c r="S1539" i="1"/>
  <c r="S748" i="1"/>
  <c r="S4418" i="1"/>
  <c r="S244" i="1"/>
  <c r="S322" i="1"/>
  <c r="S2470" i="1"/>
  <c r="S1087" i="1"/>
  <c r="S1071" i="1"/>
  <c r="S1079" i="1"/>
  <c r="S2180" i="1"/>
  <c r="S2254" i="1"/>
  <c r="S1013" i="1"/>
  <c r="S1037" i="1"/>
  <c r="P1541" i="1"/>
  <c r="P1533" i="1"/>
  <c r="P750" i="1"/>
  <c r="P4420" i="1"/>
  <c r="P246" i="1"/>
  <c r="P324" i="1"/>
  <c r="P333" i="1" s="1"/>
  <c r="P1073" i="1"/>
  <c r="P1081" i="1"/>
  <c r="P2472" i="1"/>
  <c r="P1089" i="1"/>
  <c r="P2256" i="1"/>
  <c r="P1039" i="1"/>
  <c r="P2182" i="1"/>
  <c r="P1015" i="1"/>
  <c r="S683" i="1"/>
  <c r="W674" i="1"/>
  <c r="W683" i="1" s="1"/>
  <c r="N668" i="1"/>
  <c r="N801" i="1"/>
  <c r="N3807" i="1"/>
  <c r="N2832" i="1"/>
  <c r="W2835" i="1"/>
  <c r="O675" i="1"/>
  <c r="O684" i="1" s="1"/>
  <c r="O808" i="1"/>
  <c r="O3814" i="1"/>
  <c r="O2839" i="1"/>
  <c r="R3809" i="1"/>
  <c r="I1535" i="1"/>
  <c r="I1543" i="1"/>
  <c r="I752" i="1"/>
  <c r="I4422" i="1"/>
  <c r="I248" i="1"/>
  <c r="I326" i="1"/>
  <c r="I1083" i="1"/>
  <c r="I1075" i="1"/>
  <c r="I1091" i="1"/>
  <c r="I2474" i="1"/>
  <c r="I2184" i="1"/>
  <c r="I1041" i="1"/>
  <c r="I1017" i="1"/>
  <c r="J1544" i="1"/>
  <c r="J1536" i="1"/>
  <c r="J753" i="1"/>
  <c r="J4423" i="1"/>
  <c r="J249" i="1"/>
  <c r="J327" i="1"/>
  <c r="J1076" i="1"/>
  <c r="J1092" i="1"/>
  <c r="J1084" i="1"/>
  <c r="J2475" i="1"/>
  <c r="J2185" i="1"/>
  <c r="J1042" i="1"/>
  <c r="J1018" i="1"/>
  <c r="AC1543" i="1"/>
  <c r="AC1535" i="1"/>
  <c r="AC752" i="1"/>
  <c r="AC4422" i="1"/>
  <c r="AC248" i="1"/>
  <c r="AC326" i="1"/>
  <c r="AC335" i="1" s="1"/>
  <c r="AC1083" i="1"/>
  <c r="AC2474" i="1"/>
  <c r="AC1075" i="1"/>
  <c r="AC1091" i="1"/>
  <c r="AC2184" i="1"/>
  <c r="AC2258" i="1"/>
  <c r="AC1017" i="1"/>
  <c r="AC1041" i="1"/>
  <c r="T675" i="1"/>
  <c r="T684" i="1" s="1"/>
  <c r="T808" i="1"/>
  <c r="T3814" i="1"/>
  <c r="T2839" i="1"/>
  <c r="R3811" i="1"/>
  <c r="AB675" i="1"/>
  <c r="AB684" i="1" s="1"/>
  <c r="AB808" i="1"/>
  <c r="AB3814" i="1"/>
  <c r="AB2839" i="1"/>
  <c r="R802" i="1"/>
  <c r="Z802" i="1"/>
  <c r="B289" i="2"/>
  <c r="D537" i="33"/>
  <c r="AB1541" i="1"/>
  <c r="AB1533" i="1"/>
  <c r="AB750" i="1"/>
  <c r="AB4420" i="1"/>
  <c r="AB246" i="1"/>
  <c r="AB1073" i="1"/>
  <c r="AB324" i="1"/>
  <c r="AB333" i="1" s="1"/>
  <c r="AB1089" i="1"/>
  <c r="AB1081" i="1"/>
  <c r="AB2472" i="1"/>
  <c r="AB2256" i="1"/>
  <c r="AB1039" i="1"/>
  <c r="AB2182" i="1"/>
  <c r="AB1015" i="1"/>
  <c r="N1531" i="1"/>
  <c r="N1539" i="1"/>
  <c r="N748" i="1"/>
  <c r="N4418" i="1"/>
  <c r="N244" i="1"/>
  <c r="N322" i="1"/>
  <c r="N1071" i="1"/>
  <c r="N2470" i="1"/>
  <c r="N1087" i="1"/>
  <c r="N1079" i="1"/>
  <c r="N2180" i="1"/>
  <c r="N2254" i="1"/>
  <c r="N1037" i="1"/>
  <c r="N1013" i="1"/>
  <c r="I294" i="2"/>
  <c r="K542" i="33"/>
  <c r="K550" i="33" s="1"/>
  <c r="V1533" i="1"/>
  <c r="V1541" i="1"/>
  <c r="V750" i="1"/>
  <c r="V4420" i="1"/>
  <c r="V246" i="1"/>
  <c r="V324" i="1"/>
  <c r="V333" i="1" s="1"/>
  <c r="V1081" i="1"/>
  <c r="V2472" i="1"/>
  <c r="V1089" i="1"/>
  <c r="V1073" i="1"/>
  <c r="V2182" i="1"/>
  <c r="V2256" i="1"/>
  <c r="V1039" i="1"/>
  <c r="V1015" i="1"/>
  <c r="S294" i="2"/>
  <c r="U542" i="33"/>
  <c r="U550" i="33" s="1"/>
  <c r="S675" i="1"/>
  <c r="S808" i="1"/>
  <c r="S3814" i="1"/>
  <c r="S2839" i="1"/>
  <c r="W3808" i="1"/>
  <c r="AC675" i="1"/>
  <c r="AC684" i="1" s="1"/>
  <c r="AC808" i="1"/>
  <c r="AC3814" i="1"/>
  <c r="AC2839" i="1"/>
  <c r="Z806" i="1"/>
  <c r="AC1532" i="1"/>
  <c r="AC1540" i="1"/>
  <c r="AC749" i="1"/>
  <c r="AC4419" i="1"/>
  <c r="AC245" i="1"/>
  <c r="AC323" i="1"/>
  <c r="AC332" i="1" s="1"/>
  <c r="AC2471" i="1"/>
  <c r="AC1072" i="1"/>
  <c r="AC1088" i="1"/>
  <c r="AC1080" i="1"/>
  <c r="AC2255" i="1"/>
  <c r="AC2181" i="1"/>
  <c r="AC1014" i="1"/>
  <c r="AC1038" i="1"/>
  <c r="N1534" i="1"/>
  <c r="N1542" i="1"/>
  <c r="N751" i="1"/>
  <c r="N4421" i="1"/>
  <c r="N247" i="1"/>
  <c r="N1074" i="1"/>
  <c r="N325" i="1"/>
  <c r="N1090" i="1"/>
  <c r="N2473" i="1"/>
  <c r="N1082" i="1"/>
  <c r="N2257" i="1"/>
  <c r="N2183" i="1"/>
  <c r="N1016" i="1"/>
  <c r="N1040" i="1"/>
  <c r="U1534" i="1"/>
  <c r="U1542" i="1"/>
  <c r="U751" i="1"/>
  <c r="U4421" i="1"/>
  <c r="U247" i="1"/>
  <c r="U1074" i="1"/>
  <c r="U325" i="1"/>
  <c r="U334" i="1" s="1"/>
  <c r="U1090" i="1"/>
  <c r="U1082" i="1"/>
  <c r="U2473" i="1"/>
  <c r="U2257" i="1"/>
  <c r="U2183" i="1"/>
  <c r="U1040" i="1"/>
  <c r="U1016" i="1"/>
  <c r="AA1536" i="1"/>
  <c r="AA1544" i="1"/>
  <c r="AA753" i="1"/>
  <c r="AA4423" i="1"/>
  <c r="AA249" i="1"/>
  <c r="AA1076" i="1"/>
  <c r="AA2475" i="1"/>
  <c r="AA327" i="1"/>
  <c r="AA336" i="1" s="1"/>
  <c r="AA1084" i="1"/>
  <c r="AA1092" i="1"/>
  <c r="AA2185" i="1"/>
  <c r="AA2259" i="1"/>
  <c r="AA1018" i="1"/>
  <c r="AA1042" i="1"/>
  <c r="L1531" i="1"/>
  <c r="L1539" i="1"/>
  <c r="L748" i="1"/>
  <c r="L4418" i="1"/>
  <c r="L244" i="1"/>
  <c r="L1071" i="1"/>
  <c r="L322" i="1"/>
  <c r="L331" i="1" s="1"/>
  <c r="L1079" i="1"/>
  <c r="L1087" i="1"/>
  <c r="L2470" i="1"/>
  <c r="L2254" i="1"/>
  <c r="L2180" i="1"/>
  <c r="L1013" i="1"/>
  <c r="L1037" i="1"/>
  <c r="O294" i="2"/>
  <c r="Q542" i="33"/>
  <c r="Q550" i="33" s="1"/>
  <c r="N1541" i="1"/>
  <c r="N1533" i="1"/>
  <c r="N750" i="1"/>
  <c r="N4420" i="1"/>
  <c r="N246" i="1"/>
  <c r="N324" i="1"/>
  <c r="N1073" i="1"/>
  <c r="N2472" i="1"/>
  <c r="N1081" i="1"/>
  <c r="N1089" i="1"/>
  <c r="N2182" i="1"/>
  <c r="N2256" i="1"/>
  <c r="N1039" i="1"/>
  <c r="N1015" i="1"/>
  <c r="N1545" i="1"/>
  <c r="N1537" i="1"/>
  <c r="N754" i="1"/>
  <c r="N4424" i="1"/>
  <c r="N250" i="1"/>
  <c r="N328" i="1"/>
  <c r="N1093" i="1"/>
  <c r="N1077" i="1"/>
  <c r="N2476" i="1"/>
  <c r="N1085" i="1"/>
  <c r="N2186" i="1"/>
  <c r="N1043" i="1"/>
  <c r="N1019" i="1"/>
  <c r="N2260" i="1"/>
  <c r="V1539" i="1"/>
  <c r="V1531" i="1"/>
  <c r="V748" i="1"/>
  <c r="V4418" i="1"/>
  <c r="V244" i="1"/>
  <c r="V1087" i="1"/>
  <c r="V322" i="1"/>
  <c r="V331" i="1" s="1"/>
  <c r="V2470" i="1"/>
  <c r="V1071" i="1"/>
  <c r="V1079" i="1"/>
  <c r="V2180" i="1"/>
  <c r="V2254" i="1"/>
  <c r="V1037" i="1"/>
  <c r="V1013" i="1"/>
  <c r="W3811" i="1"/>
  <c r="W3812" i="1"/>
  <c r="W2834" i="1"/>
  <c r="R3810" i="1"/>
  <c r="R673" i="1"/>
  <c r="R682" i="1" s="1"/>
  <c r="N682" i="1"/>
  <c r="S1533" i="1"/>
  <c r="S1541" i="1"/>
  <c r="S750" i="1"/>
  <c r="S4420" i="1"/>
  <c r="S246" i="1"/>
  <c r="S1089" i="1"/>
  <c r="S324" i="1"/>
  <c r="S1081" i="1"/>
  <c r="S2472" i="1"/>
  <c r="S1073" i="1"/>
  <c r="S2182" i="1"/>
  <c r="S2256" i="1"/>
  <c r="S1015" i="1"/>
  <c r="S1039" i="1"/>
  <c r="O1533" i="1"/>
  <c r="O1541" i="1"/>
  <c r="O750" i="1"/>
  <c r="O4420" i="1"/>
  <c r="O246" i="1"/>
  <c r="O1081" i="1"/>
  <c r="O1089" i="1"/>
  <c r="O324" i="1"/>
  <c r="O333" i="1" s="1"/>
  <c r="O1073" i="1"/>
  <c r="O2472" i="1"/>
  <c r="O2182" i="1"/>
  <c r="O2256" i="1"/>
  <c r="O1015" i="1"/>
  <c r="O1039" i="1"/>
  <c r="U1531" i="1"/>
  <c r="U1539" i="1"/>
  <c r="U748" i="1"/>
  <c r="U4418" i="1"/>
  <c r="U244" i="1"/>
  <c r="U1071" i="1"/>
  <c r="U2470" i="1"/>
  <c r="U322" i="1"/>
  <c r="U331" i="1" s="1"/>
  <c r="U1079" i="1"/>
  <c r="U1087" i="1"/>
  <c r="U2180" i="1"/>
  <c r="U2254" i="1"/>
  <c r="U1037" i="1"/>
  <c r="U1013" i="1"/>
  <c r="K294" i="2"/>
  <c r="M542" i="33"/>
  <c r="M543" i="33" s="1"/>
  <c r="AB1539" i="1"/>
  <c r="AB1531" i="1"/>
  <c r="AB748" i="1"/>
  <c r="AB4418" i="1"/>
  <c r="AB244" i="1"/>
  <c r="AB322" i="1"/>
  <c r="AB331" i="1" s="1"/>
  <c r="AB1079" i="1"/>
  <c r="AB1071" i="1"/>
  <c r="AB1087" i="1"/>
  <c r="AB2470" i="1"/>
  <c r="AB2254" i="1"/>
  <c r="AB2180" i="1"/>
  <c r="AB1013" i="1"/>
  <c r="AB1037" i="1"/>
  <c r="I1531" i="1"/>
  <c r="I1539" i="1"/>
  <c r="I748" i="1"/>
  <c r="I4418" i="1"/>
  <c r="I244" i="1"/>
  <c r="I1079" i="1"/>
  <c r="I322" i="1"/>
  <c r="I1071" i="1"/>
  <c r="I2470" i="1"/>
  <c r="I1087" i="1"/>
  <c r="I2180" i="1"/>
  <c r="I1013" i="1"/>
  <c r="I1037" i="1"/>
  <c r="N675" i="1"/>
  <c r="N808" i="1"/>
  <c r="N2839" i="1"/>
  <c r="N3814" i="1"/>
  <c r="L668" i="1"/>
  <c r="L677" i="1" s="1"/>
  <c r="L801" i="1"/>
  <c r="L3807" i="1"/>
  <c r="L2832" i="1"/>
  <c r="W3810" i="1"/>
  <c r="X668" i="1"/>
  <c r="X801" i="1"/>
  <c r="X3807" i="1"/>
  <c r="X2832" i="1"/>
  <c r="AA668" i="1"/>
  <c r="AA677" i="1" s="1"/>
  <c r="AA801" i="1"/>
  <c r="AA3807" i="1"/>
  <c r="AA2832" i="1"/>
  <c r="R2834" i="1"/>
  <c r="I1532" i="1"/>
  <c r="I1540" i="1"/>
  <c r="I749" i="1"/>
  <c r="I4419" i="1"/>
  <c r="I245" i="1"/>
  <c r="I1072" i="1"/>
  <c r="I323" i="1"/>
  <c r="I1088" i="1"/>
  <c r="I1080" i="1"/>
  <c r="I2471" i="1"/>
  <c r="I2181" i="1"/>
  <c r="I1038" i="1"/>
  <c r="I1014" i="1"/>
  <c r="J1533" i="1"/>
  <c r="J1541" i="1"/>
  <c r="J750" i="1"/>
  <c r="J4420" i="1"/>
  <c r="J246" i="1"/>
  <c r="J324" i="1"/>
  <c r="J1081" i="1"/>
  <c r="J2472" i="1"/>
  <c r="J1073" i="1"/>
  <c r="J1089" i="1"/>
  <c r="J2182" i="1"/>
  <c r="J1015" i="1"/>
  <c r="J1039" i="1"/>
  <c r="O1536" i="1"/>
  <c r="O1544" i="1"/>
  <c r="O753" i="1"/>
  <c r="O4423" i="1"/>
  <c r="O249" i="1"/>
  <c r="O1092" i="1"/>
  <c r="O1084" i="1"/>
  <c r="O2475" i="1"/>
  <c r="O327" i="1"/>
  <c r="O336" i="1" s="1"/>
  <c r="O1076" i="1"/>
  <c r="O2185" i="1"/>
  <c r="O2259" i="1"/>
  <c r="O1018" i="1"/>
  <c r="O1042" i="1"/>
  <c r="V1536" i="1"/>
  <c r="V1544" i="1"/>
  <c r="V4423" i="1"/>
  <c r="V753" i="1"/>
  <c r="V249" i="1"/>
  <c r="V1092" i="1"/>
  <c r="V1084" i="1"/>
  <c r="V327" i="1"/>
  <c r="V336" i="1" s="1"/>
  <c r="V2475" i="1"/>
  <c r="V1076" i="1"/>
  <c r="V2185" i="1"/>
  <c r="V2259" i="1"/>
  <c r="V1018" i="1"/>
  <c r="V1042" i="1"/>
  <c r="S1537" i="1"/>
  <c r="S1545" i="1"/>
  <c r="S754" i="1"/>
  <c r="S4424" i="1"/>
  <c r="S250" i="1"/>
  <c r="S1085" i="1"/>
  <c r="S2476" i="1"/>
  <c r="S328" i="1"/>
  <c r="S1077" i="1"/>
  <c r="S1093" i="1"/>
  <c r="S2186" i="1"/>
  <c r="S2260" i="1"/>
  <c r="S1043" i="1"/>
  <c r="S1019" i="1"/>
  <c r="O1537" i="1"/>
  <c r="O1545" i="1"/>
  <c r="O754" i="1"/>
  <c r="O4424" i="1"/>
  <c r="O250" i="1"/>
  <c r="O1093" i="1"/>
  <c r="O2476" i="1"/>
  <c r="O328" i="1"/>
  <c r="O337" i="1" s="1"/>
  <c r="O1085" i="1"/>
  <c r="O1077" i="1"/>
  <c r="O2186" i="1"/>
  <c r="O2260" i="1"/>
  <c r="O1019" i="1"/>
  <c r="O1043" i="1"/>
  <c r="U1535" i="1"/>
  <c r="U1543" i="1"/>
  <c r="U752" i="1"/>
  <c r="U4422" i="1"/>
  <c r="U248" i="1"/>
  <c r="U1075" i="1"/>
  <c r="U326" i="1"/>
  <c r="U335" i="1" s="1"/>
  <c r="U1083" i="1"/>
  <c r="U1091" i="1"/>
  <c r="U2474" i="1"/>
  <c r="U2184" i="1"/>
  <c r="U2258" i="1"/>
  <c r="U1017" i="1"/>
  <c r="U1041" i="1"/>
  <c r="S1542" i="1"/>
  <c r="S1534" i="1"/>
  <c r="S751" i="1"/>
  <c r="S4421" i="1"/>
  <c r="S247" i="1"/>
  <c r="S325" i="1"/>
  <c r="S1074" i="1"/>
  <c r="S1082" i="1"/>
  <c r="S2473" i="1"/>
  <c r="S1090" i="1"/>
  <c r="S1016" i="1"/>
  <c r="S2257" i="1"/>
  <c r="S2183" i="1"/>
  <c r="S1040" i="1"/>
  <c r="K1533" i="1"/>
  <c r="K1541" i="1"/>
  <c r="K750" i="1"/>
  <c r="K4420" i="1"/>
  <c r="K246" i="1"/>
  <c r="K324" i="1"/>
  <c r="K1081" i="1"/>
  <c r="K2472" i="1"/>
  <c r="K1073" i="1"/>
  <c r="K1089" i="1"/>
  <c r="K2182" i="1"/>
  <c r="K1015" i="1"/>
  <c r="K1039" i="1"/>
  <c r="P1536" i="1"/>
  <c r="P1544" i="1"/>
  <c r="P753" i="1"/>
  <c r="P4423" i="1"/>
  <c r="P249" i="1"/>
  <c r="P327" i="1"/>
  <c r="P336" i="1" s="1"/>
  <c r="P1076" i="1"/>
  <c r="P1084" i="1"/>
  <c r="P1092" i="1"/>
  <c r="P2475" i="1"/>
  <c r="P2259" i="1"/>
  <c r="P2185" i="1"/>
  <c r="P1018" i="1"/>
  <c r="P1042" i="1"/>
  <c r="Y1533" i="1"/>
  <c r="Y1541" i="1"/>
  <c r="Y750" i="1"/>
  <c r="Y4420" i="1"/>
  <c r="Y246" i="1"/>
  <c r="Y1089" i="1"/>
  <c r="Y324" i="1"/>
  <c r="Y333" i="1" s="1"/>
  <c r="Y1073" i="1"/>
  <c r="Y1081" i="1"/>
  <c r="Y2472" i="1"/>
  <c r="Y2182" i="1"/>
  <c r="Y2256" i="1"/>
  <c r="Y1039" i="1"/>
  <c r="Y1015" i="1"/>
  <c r="R794" i="33" s="1"/>
  <c r="K1542" i="1"/>
  <c r="K1534" i="1"/>
  <c r="K751" i="1"/>
  <c r="K4421" i="1"/>
  <c r="K247" i="1"/>
  <c r="K325" i="1"/>
  <c r="K334" i="1" s="1"/>
  <c r="K1082" i="1"/>
  <c r="K1090" i="1"/>
  <c r="K1074" i="1"/>
  <c r="K2473" i="1"/>
  <c r="K1016" i="1"/>
  <c r="K2257" i="1"/>
  <c r="K2183" i="1"/>
  <c r="K1040" i="1"/>
  <c r="L1544" i="1"/>
  <c r="L1536" i="1"/>
  <c r="L753" i="1"/>
  <c r="L4423" i="1"/>
  <c r="L249" i="1"/>
  <c r="L1092" i="1"/>
  <c r="L327" i="1"/>
  <c r="L336" i="1" s="1"/>
  <c r="L1084" i="1"/>
  <c r="L2475" i="1"/>
  <c r="L1076" i="1"/>
  <c r="L2259" i="1"/>
  <c r="L2185" i="1"/>
  <c r="L1042" i="1"/>
  <c r="L1018" i="1"/>
  <c r="H797" i="33" s="1"/>
  <c r="O1539" i="1"/>
  <c r="O1531" i="1"/>
  <c r="O748" i="1"/>
  <c r="O4418" i="1"/>
  <c r="O244" i="1"/>
  <c r="O1087" i="1"/>
  <c r="O322" i="1"/>
  <c r="O331" i="1" s="1"/>
  <c r="O1071" i="1"/>
  <c r="O2470" i="1"/>
  <c r="O1079" i="1"/>
  <c r="O2180" i="1"/>
  <c r="O2254" i="1"/>
  <c r="O1013" i="1"/>
  <c r="O1037" i="1"/>
  <c r="V668" i="1"/>
  <c r="V677" i="1" s="1"/>
  <c r="V801" i="1"/>
  <c r="V3807" i="1"/>
  <c r="V2832" i="1"/>
  <c r="R2836" i="1"/>
  <c r="X681" i="1"/>
  <c r="Z672" i="1"/>
  <c r="Z681" i="1" s="1"/>
  <c r="N678" i="1"/>
  <c r="R669" i="1"/>
  <c r="R678" i="1" s="1"/>
  <c r="X678" i="1"/>
  <c r="Z669" i="1"/>
  <c r="Z678" i="1" s="1"/>
  <c r="Y801" i="1"/>
  <c r="Y668" i="1"/>
  <c r="Y677" i="1" s="1"/>
  <c r="Y2832" i="1"/>
  <c r="Y3807" i="1"/>
  <c r="I1536" i="1"/>
  <c r="I1544" i="1"/>
  <c r="I4423" i="1"/>
  <c r="I753" i="1"/>
  <c r="I249" i="1"/>
  <c r="I1076" i="1"/>
  <c r="I327" i="1"/>
  <c r="I2475" i="1"/>
  <c r="I1092" i="1"/>
  <c r="I1084" i="1"/>
  <c r="I2185" i="1"/>
  <c r="I1042" i="1"/>
  <c r="I1018" i="1"/>
  <c r="J1537" i="1"/>
  <c r="J1545" i="1"/>
  <c r="J754" i="1"/>
  <c r="J4424" i="1"/>
  <c r="J250" i="1"/>
  <c r="J328" i="1"/>
  <c r="J1077" i="1"/>
  <c r="J1093" i="1"/>
  <c r="J1085" i="1"/>
  <c r="J2476" i="1"/>
  <c r="J2186" i="1"/>
  <c r="J1043" i="1"/>
  <c r="J1019" i="1"/>
  <c r="P1534" i="1"/>
  <c r="P1542" i="1"/>
  <c r="P751" i="1"/>
  <c r="P4421" i="1"/>
  <c r="P247" i="1"/>
  <c r="P325" i="1"/>
  <c r="P334" i="1" s="1"/>
  <c r="P1090" i="1"/>
  <c r="P1074" i="1"/>
  <c r="P1082" i="1"/>
  <c r="P2473" i="1"/>
  <c r="P2257" i="1"/>
  <c r="P2183" i="1"/>
  <c r="P1040" i="1"/>
  <c r="P1016" i="1"/>
  <c r="X1533" i="1"/>
  <c r="X1541" i="1"/>
  <c r="X750" i="1"/>
  <c r="X4420" i="1"/>
  <c r="X246" i="1"/>
  <c r="X324" i="1"/>
  <c r="X1073" i="1"/>
  <c r="X1081" i="1"/>
  <c r="X2472" i="1"/>
  <c r="X1089" i="1"/>
  <c r="X2256" i="1"/>
  <c r="X1039" i="1"/>
  <c r="X2182" i="1"/>
  <c r="X1015" i="1"/>
  <c r="G294" i="2"/>
  <c r="I542" i="33"/>
  <c r="I550" i="33" s="1"/>
  <c r="I1542" i="1"/>
  <c r="I1534" i="1"/>
  <c r="I751" i="1"/>
  <c r="I4421" i="1"/>
  <c r="I247" i="1"/>
  <c r="I325" i="1"/>
  <c r="I1074" i="1"/>
  <c r="I1082" i="1"/>
  <c r="I2473" i="1"/>
  <c r="I1090" i="1"/>
  <c r="I2183" i="1"/>
  <c r="I1016" i="1"/>
  <c r="I1040" i="1"/>
  <c r="K1537" i="1"/>
  <c r="K1545" i="1"/>
  <c r="K754" i="1"/>
  <c r="K4424" i="1"/>
  <c r="K250" i="1"/>
  <c r="K2476" i="1"/>
  <c r="K328" i="1"/>
  <c r="K337" i="1" s="1"/>
  <c r="K1093" i="1"/>
  <c r="K1077" i="1"/>
  <c r="K1085" i="1"/>
  <c r="K2186" i="1"/>
  <c r="K2260" i="1"/>
  <c r="K1019" i="1"/>
  <c r="K1043" i="1"/>
  <c r="Q1534" i="1"/>
  <c r="Q1542" i="1"/>
  <c r="Q751" i="1"/>
  <c r="Q4421" i="1"/>
  <c r="Q247" i="1"/>
  <c r="Q1082" i="1"/>
  <c r="Q325" i="1"/>
  <c r="Q334" i="1" s="1"/>
  <c r="Q2473" i="1"/>
  <c r="Q1090" i="1"/>
  <c r="Q1074" i="1"/>
  <c r="Q2257" i="1"/>
  <c r="Q2183" i="1"/>
  <c r="Q1040" i="1"/>
  <c r="Q1016" i="1"/>
  <c r="Y1537" i="1"/>
  <c r="Y1545" i="1"/>
  <c r="Y754" i="1"/>
  <c r="Y4424" i="1"/>
  <c r="Y250" i="1"/>
  <c r="Y1093" i="1"/>
  <c r="Y1085" i="1"/>
  <c r="Y328" i="1"/>
  <c r="Y337" i="1" s="1"/>
  <c r="Y2476" i="1"/>
  <c r="Y1077" i="1"/>
  <c r="Y2186" i="1"/>
  <c r="Y2260" i="1"/>
  <c r="Y1019" i="1"/>
  <c r="Y1043" i="1"/>
  <c r="AA1543" i="1"/>
  <c r="AA1535" i="1"/>
  <c r="AA752" i="1"/>
  <c r="AA4422" i="1"/>
  <c r="AA248" i="1"/>
  <c r="AA1083" i="1"/>
  <c r="AA326" i="1"/>
  <c r="AA335" i="1" s="1"/>
  <c r="AA1091" i="1"/>
  <c r="AA1075" i="1"/>
  <c r="AA2474" i="1"/>
  <c r="AA2184" i="1"/>
  <c r="AA2258" i="1"/>
  <c r="AA1017" i="1"/>
  <c r="AA1041" i="1"/>
  <c r="Y1542" i="1"/>
  <c r="Y1534" i="1"/>
  <c r="Y751" i="1"/>
  <c r="Y4421" i="1"/>
  <c r="Y247" i="1"/>
  <c r="Y1090" i="1"/>
  <c r="Y325" i="1"/>
  <c r="Y334" i="1" s="1"/>
  <c r="Y1082" i="1"/>
  <c r="Y1074" i="1"/>
  <c r="Y2473" i="1"/>
  <c r="Y2257" i="1"/>
  <c r="Y2183" i="1"/>
  <c r="Y1040" i="1"/>
  <c r="Y1016" i="1"/>
  <c r="X1544" i="1"/>
  <c r="X1536" i="1"/>
  <c r="X753" i="1"/>
  <c r="X4423" i="1"/>
  <c r="X249" i="1"/>
  <c r="X1076" i="1"/>
  <c r="X327" i="1"/>
  <c r="X1092" i="1"/>
  <c r="X1084" i="1"/>
  <c r="X2475" i="1"/>
  <c r="X2259" i="1"/>
  <c r="X2185" i="1"/>
  <c r="X1042" i="1"/>
  <c r="X1018" i="1"/>
  <c r="AA1539" i="1"/>
  <c r="AA1531" i="1"/>
  <c r="AA748" i="1"/>
  <c r="AA4418" i="1"/>
  <c r="AA244" i="1"/>
  <c r="AA1079" i="1"/>
  <c r="AA322" i="1"/>
  <c r="AA331" i="1" s="1"/>
  <c r="AA1071" i="1"/>
  <c r="AA2470" i="1"/>
  <c r="AA1087" i="1"/>
  <c r="AA2180" i="1"/>
  <c r="AA2254" i="1"/>
  <c r="AA1037" i="1"/>
  <c r="AA1013" i="1"/>
  <c r="U801" i="1"/>
  <c r="U668" i="1"/>
  <c r="U677" i="1" s="1"/>
  <c r="U2832" i="1"/>
  <c r="U3807" i="1"/>
  <c r="W2833" i="1"/>
  <c r="Q801" i="1"/>
  <c r="Q668" i="1"/>
  <c r="Q677" i="1" s="1"/>
  <c r="Q2832" i="1"/>
  <c r="Q3807" i="1"/>
  <c r="N683" i="1"/>
  <c r="R674" i="1"/>
  <c r="R683" i="1" s="1"/>
  <c r="X682" i="1"/>
  <c r="Z673" i="1"/>
  <c r="Z682" i="1" s="1"/>
  <c r="K1531" i="1"/>
  <c r="K1539" i="1"/>
  <c r="K748" i="1"/>
  <c r="K4418" i="1"/>
  <c r="K244" i="1"/>
  <c r="K1071" i="1"/>
  <c r="K322" i="1"/>
  <c r="K331" i="1" s="1"/>
  <c r="K1079" i="1"/>
  <c r="K2470" i="1"/>
  <c r="K1087" i="1"/>
  <c r="K2180" i="1"/>
  <c r="K2254" i="1"/>
  <c r="K1037" i="1"/>
  <c r="K1013" i="1"/>
  <c r="D541" i="33"/>
  <c r="B293" i="2"/>
  <c r="AB1537" i="1"/>
  <c r="AB1545" i="1"/>
  <c r="AB4424" i="1"/>
  <c r="AB754" i="1"/>
  <c r="AB250" i="1"/>
  <c r="AB1085" i="1"/>
  <c r="AB328" i="1"/>
  <c r="AB337" i="1" s="1"/>
  <c r="AB1093" i="1"/>
  <c r="AB2476" i="1"/>
  <c r="AB1077" i="1"/>
  <c r="AB2186" i="1"/>
  <c r="AB2260" i="1"/>
  <c r="AB1043" i="1"/>
  <c r="AB1019" i="1"/>
  <c r="N1535" i="1"/>
  <c r="N1543" i="1"/>
  <c r="N752" i="1"/>
  <c r="N4422" i="1"/>
  <c r="N248" i="1"/>
  <c r="N2474" i="1"/>
  <c r="N326" i="1"/>
  <c r="N1075" i="1"/>
  <c r="N1091" i="1"/>
  <c r="N1083" i="1"/>
  <c r="N2184" i="1"/>
  <c r="N2258" i="1"/>
  <c r="N1017" i="1"/>
  <c r="N1041" i="1"/>
  <c r="T1537" i="1"/>
  <c r="T1545" i="1"/>
  <c r="T754" i="1"/>
  <c r="T4424" i="1"/>
  <c r="T250" i="1"/>
  <c r="T328" i="1"/>
  <c r="T337" i="1" s="1"/>
  <c r="T1093" i="1"/>
  <c r="T1077" i="1"/>
  <c r="T2476" i="1"/>
  <c r="T1085" i="1"/>
  <c r="T2186" i="1"/>
  <c r="T2260" i="1"/>
  <c r="T1019" i="1"/>
  <c r="T1043" i="1"/>
  <c r="AA1533" i="1"/>
  <c r="AA1541" i="1"/>
  <c r="AA750" i="1"/>
  <c r="AA4420" i="1"/>
  <c r="AA246" i="1"/>
  <c r="AA1081" i="1"/>
  <c r="AA324" i="1"/>
  <c r="AA333" i="1" s="1"/>
  <c r="AA1089" i="1"/>
  <c r="AA2472" i="1"/>
  <c r="AA1073" i="1"/>
  <c r="AA2182" i="1"/>
  <c r="AA2256" i="1"/>
  <c r="AA1015" i="1"/>
  <c r="AA1039" i="1"/>
  <c r="J1539" i="1"/>
  <c r="J1531" i="1"/>
  <c r="J748" i="1"/>
  <c r="J4418" i="1"/>
  <c r="J244" i="1"/>
  <c r="J1087" i="1"/>
  <c r="J322" i="1"/>
  <c r="J1079" i="1"/>
  <c r="J2470" i="1"/>
  <c r="J1071" i="1"/>
  <c r="J2180" i="1"/>
  <c r="J1037" i="1"/>
  <c r="J1013" i="1"/>
  <c r="F294" i="2"/>
  <c r="H542" i="33"/>
  <c r="H550" i="33" s="1"/>
  <c r="T1534" i="1"/>
  <c r="T1542" i="1"/>
  <c r="T751" i="1"/>
  <c r="T4421" i="1"/>
  <c r="T247" i="1"/>
  <c r="T1082" i="1"/>
  <c r="T1074" i="1"/>
  <c r="T325" i="1"/>
  <c r="T334" i="1" s="1"/>
  <c r="T2473" i="1"/>
  <c r="T1090" i="1"/>
  <c r="T2257" i="1"/>
  <c r="T2183" i="1"/>
  <c r="T1016" i="1"/>
  <c r="T1040" i="1"/>
  <c r="N294" i="2"/>
  <c r="P542" i="33"/>
  <c r="P550" i="33" s="1"/>
  <c r="W805" i="1"/>
  <c r="W806" i="1"/>
  <c r="W803" i="1"/>
  <c r="R804" i="1"/>
  <c r="R2837" i="1"/>
  <c r="AC1544" i="1"/>
  <c r="AC1536" i="1"/>
  <c r="AC4423" i="1"/>
  <c r="AC753" i="1"/>
  <c r="AC249" i="1"/>
  <c r="AC327" i="1"/>
  <c r="AC336" i="1" s="1"/>
  <c r="AC1092" i="1"/>
  <c r="AC1084" i="1"/>
  <c r="AC1076" i="1"/>
  <c r="AC2475" i="1"/>
  <c r="AC2259" i="1"/>
  <c r="AC1018" i="1"/>
  <c r="AC2185" i="1"/>
  <c r="AC1042" i="1"/>
  <c r="K1535" i="1"/>
  <c r="K1543" i="1"/>
  <c r="K752" i="1"/>
  <c r="K4422" i="1"/>
  <c r="K248" i="1"/>
  <c r="K1075" i="1"/>
  <c r="K326" i="1"/>
  <c r="K335" i="1" s="1"/>
  <c r="K1083" i="1"/>
  <c r="K1091" i="1"/>
  <c r="K2474" i="1"/>
  <c r="K2184" i="1"/>
  <c r="K2258" i="1"/>
  <c r="K1017" i="1"/>
  <c r="K1041" i="1"/>
  <c r="Q1544" i="1"/>
  <c r="Q1536" i="1"/>
  <c r="Q753" i="1"/>
  <c r="Q4423" i="1"/>
  <c r="Q249" i="1"/>
  <c r="Q327" i="1"/>
  <c r="Q336" i="1" s="1"/>
  <c r="Q1076" i="1"/>
  <c r="Q2475" i="1"/>
  <c r="Q1092" i="1"/>
  <c r="Q1084" i="1"/>
  <c r="Q2259" i="1"/>
  <c r="Q1018" i="1"/>
  <c r="Q2185" i="1"/>
  <c r="Q1042" i="1"/>
  <c r="Y1531" i="1"/>
  <c r="Y1539" i="1"/>
  <c r="Y748" i="1"/>
  <c r="Y4418" i="1"/>
  <c r="Y244" i="1"/>
  <c r="Y1087" i="1"/>
  <c r="Y2470" i="1"/>
  <c r="Y1071" i="1"/>
  <c r="Y322" i="1"/>
  <c r="Y331" i="1" s="1"/>
  <c r="Y1079" i="1"/>
  <c r="Y2180" i="1"/>
  <c r="Y2254" i="1"/>
  <c r="Y1013" i="1"/>
  <c r="Y1037" i="1"/>
  <c r="M294" i="2"/>
  <c r="O542" i="33"/>
  <c r="O550" i="33" s="1"/>
  <c r="AA1545" i="1"/>
  <c r="AA1537" i="1"/>
  <c r="AA754" i="1"/>
  <c r="AA4424" i="1"/>
  <c r="AA250" i="1"/>
  <c r="AA1093" i="1"/>
  <c r="AA2476" i="1"/>
  <c r="AA328" i="1"/>
  <c r="AA337" i="1" s="1"/>
  <c r="AA1085" i="1"/>
  <c r="AA1077" i="1"/>
  <c r="AA2186" i="1"/>
  <c r="AA2260" i="1"/>
  <c r="AA1019" i="1"/>
  <c r="AA1043" i="1"/>
  <c r="J1535" i="1"/>
  <c r="J1543" i="1"/>
  <c r="J752" i="1"/>
  <c r="J4422" i="1"/>
  <c r="J248" i="1"/>
  <c r="J1091" i="1"/>
  <c r="J2474" i="1"/>
  <c r="J326" i="1"/>
  <c r="J1083" i="1"/>
  <c r="J1075" i="1"/>
  <c r="J2184" i="1"/>
  <c r="J1017" i="1"/>
  <c r="J1041" i="1"/>
  <c r="P1532" i="1"/>
  <c r="P1540" i="1"/>
  <c r="P749" i="1"/>
  <c r="P4419" i="1"/>
  <c r="P245" i="1"/>
  <c r="P323" i="1"/>
  <c r="P332" i="1" s="1"/>
  <c r="P1088" i="1"/>
  <c r="P1072" i="1"/>
  <c r="P1080" i="1"/>
  <c r="P2471" i="1"/>
  <c r="P2255" i="1"/>
  <c r="P2181" i="1"/>
  <c r="P1038" i="1"/>
  <c r="P1014" i="1"/>
  <c r="X1535" i="1"/>
  <c r="X1543" i="1"/>
  <c r="X4422" i="1"/>
  <c r="X752" i="1"/>
  <c r="X248" i="1"/>
  <c r="X326" i="1"/>
  <c r="X1091" i="1"/>
  <c r="X2474" i="1"/>
  <c r="X1083" i="1"/>
  <c r="X1075" i="1"/>
  <c r="X2258" i="1"/>
  <c r="X2184" i="1"/>
  <c r="X1041" i="1"/>
  <c r="X1017" i="1"/>
  <c r="R294" i="2"/>
  <c r="T542" i="33"/>
  <c r="T550" i="33" s="1"/>
  <c r="AB1543" i="1"/>
  <c r="AB1535" i="1"/>
  <c r="AB752" i="1"/>
  <c r="AB4422" i="1"/>
  <c r="AB248" i="1"/>
  <c r="AB326" i="1"/>
  <c r="AB335" i="1" s="1"/>
  <c r="AB1083" i="1"/>
  <c r="AB2474" i="1"/>
  <c r="AB1075" i="1"/>
  <c r="AB1091" i="1"/>
  <c r="AB2258" i="1"/>
  <c r="AB2184" i="1"/>
  <c r="AB1041" i="1"/>
  <c r="AB1017" i="1"/>
  <c r="C294" i="2"/>
  <c r="E542" i="33"/>
  <c r="E550" i="33" s="1"/>
  <c r="Z4289" i="1" l="1"/>
  <c r="W4289" i="1"/>
  <c r="L544" i="33"/>
  <c r="L548" i="33"/>
  <c r="L547" i="33"/>
  <c r="L545" i="33"/>
  <c r="L546" i="33"/>
  <c r="L549" i="33"/>
  <c r="L543" i="33"/>
  <c r="J242" i="2" s="1"/>
  <c r="L249" i="2"/>
  <c r="N551" i="33"/>
  <c r="S249" i="2"/>
  <c r="U551" i="33"/>
  <c r="I249" i="2"/>
  <c r="P988" i="1" s="1"/>
  <c r="K551" i="33"/>
  <c r="H249" i="2"/>
  <c r="O988" i="1" s="1"/>
  <c r="J551" i="33"/>
  <c r="G249" i="2"/>
  <c r="N988" i="1" s="1"/>
  <c r="I551" i="33"/>
  <c r="E249" i="2"/>
  <c r="K988" i="1" s="1"/>
  <c r="G551" i="33"/>
  <c r="Q249" i="2"/>
  <c r="S551" i="33"/>
  <c r="P249" i="2"/>
  <c r="Y988" i="1" s="1"/>
  <c r="R551" i="33"/>
  <c r="R249" i="2"/>
  <c r="AB988" i="1" s="1"/>
  <c r="T551" i="33"/>
  <c r="N249" i="2"/>
  <c r="V988" i="1" s="1"/>
  <c r="P551" i="33"/>
  <c r="F249" i="2"/>
  <c r="L988" i="1" s="1"/>
  <c r="H551" i="33"/>
  <c r="O249" i="2"/>
  <c r="X988" i="1" s="1"/>
  <c r="Q551" i="33"/>
  <c r="D249" i="2"/>
  <c r="J988" i="1" s="1"/>
  <c r="F551" i="33"/>
  <c r="C249" i="2"/>
  <c r="I988" i="1" s="1"/>
  <c r="E551" i="33"/>
  <c r="M249" i="2"/>
  <c r="U988" i="1" s="1"/>
  <c r="O551" i="33"/>
  <c r="H3325" i="1"/>
  <c r="F792" i="33"/>
  <c r="R4289" i="1"/>
  <c r="Q795" i="33"/>
  <c r="N792" i="33"/>
  <c r="H792" i="33"/>
  <c r="G792" i="33"/>
  <c r="O797" i="33"/>
  <c r="J795" i="33"/>
  <c r="Z3329" i="1"/>
  <c r="P798" i="33"/>
  <c r="F793" i="33"/>
  <c r="S792" i="33"/>
  <c r="K797" i="33"/>
  <c r="G793" i="33"/>
  <c r="Q794" i="33"/>
  <c r="O796" i="33"/>
  <c r="T792" i="33"/>
  <c r="H3326" i="1"/>
  <c r="H3322" i="1"/>
  <c r="H3327" i="1"/>
  <c r="F796" i="33"/>
  <c r="F547" i="33"/>
  <c r="D246" i="2" s="1"/>
  <c r="J985" i="1" s="1"/>
  <c r="H3328" i="1"/>
  <c r="H3323" i="1"/>
  <c r="W3329" i="1"/>
  <c r="R3329" i="1"/>
  <c r="H3324" i="1"/>
  <c r="G797" i="33"/>
  <c r="M3329" i="1"/>
  <c r="H794" i="33"/>
  <c r="I792" i="33"/>
  <c r="J797" i="33"/>
  <c r="L798" i="33"/>
  <c r="M793" i="33"/>
  <c r="K798" i="33"/>
  <c r="P796" i="33"/>
  <c r="G794" i="33"/>
  <c r="J796" i="33"/>
  <c r="I793" i="33"/>
  <c r="R796" i="33"/>
  <c r="U794" i="33"/>
  <c r="N793" i="33"/>
  <c r="Q796" i="33"/>
  <c r="N795" i="33"/>
  <c r="K795" i="33"/>
  <c r="R798" i="33"/>
  <c r="F795" i="33"/>
  <c r="K793" i="33"/>
  <c r="M794" i="33"/>
  <c r="K796" i="33"/>
  <c r="H798" i="33"/>
  <c r="M544" i="33"/>
  <c r="K242" i="2"/>
  <c r="H795" i="33"/>
  <c r="O794" i="33"/>
  <c r="Q797" i="33"/>
  <c r="L795" i="33"/>
  <c r="R793" i="33"/>
  <c r="G798" i="33"/>
  <c r="M797" i="33"/>
  <c r="U797" i="33"/>
  <c r="M795" i="33"/>
  <c r="O792" i="33"/>
  <c r="O793" i="33"/>
  <c r="R795" i="33"/>
  <c r="F798" i="33"/>
  <c r="N798" i="33"/>
  <c r="J792" i="33"/>
  <c r="G795" i="33"/>
  <c r="J798" i="33"/>
  <c r="J794" i="33"/>
  <c r="U796" i="33"/>
  <c r="F797" i="33"/>
  <c r="T796" i="33"/>
  <c r="S794" i="33"/>
  <c r="P792" i="33"/>
  <c r="K794" i="33"/>
  <c r="H793" i="33"/>
  <c r="L794" i="33"/>
  <c r="S795" i="33"/>
  <c r="N794" i="33"/>
  <c r="T795" i="33"/>
  <c r="J793" i="33"/>
  <c r="U795" i="33"/>
  <c r="O798" i="33"/>
  <c r="I797" i="33"/>
  <c r="S793" i="33"/>
  <c r="Q798" i="33"/>
  <c r="L793" i="33"/>
  <c r="L792" i="33"/>
  <c r="S798" i="33"/>
  <c r="T798" i="33"/>
  <c r="P797" i="33"/>
  <c r="U793" i="33"/>
  <c r="U792" i="33"/>
  <c r="P795" i="33"/>
  <c r="N797" i="33"/>
  <c r="R792" i="33"/>
  <c r="L797" i="33"/>
  <c r="S796" i="33"/>
  <c r="I798" i="33"/>
  <c r="O795" i="33"/>
  <c r="I795" i="33"/>
  <c r="P794" i="33"/>
  <c r="T794" i="33"/>
  <c r="M792" i="33"/>
  <c r="H796" i="33"/>
  <c r="Q792" i="33"/>
  <c r="G796" i="33"/>
  <c r="I796" i="33"/>
  <c r="I794" i="33"/>
  <c r="M798" i="33"/>
  <c r="K792" i="33"/>
  <c r="N796" i="33"/>
  <c r="U798" i="33"/>
  <c r="L796" i="33"/>
  <c r="Q793" i="33"/>
  <c r="R797" i="33"/>
  <c r="E794" i="33"/>
  <c r="S797" i="33"/>
  <c r="P793" i="33"/>
  <c r="M796" i="33"/>
  <c r="E548" i="33"/>
  <c r="C247" i="2" s="1"/>
  <c r="S1096" i="1"/>
  <c r="J1098" i="1"/>
  <c r="AA1100" i="1"/>
  <c r="T1095" i="1"/>
  <c r="U1097" i="1"/>
  <c r="AB1101" i="1"/>
  <c r="AA1095" i="1"/>
  <c r="O1099" i="1"/>
  <c r="Q1097" i="1"/>
  <c r="AA1098" i="1"/>
  <c r="X1101" i="1"/>
  <c r="Q1096" i="1"/>
  <c r="N1099" i="1"/>
  <c r="Q1098" i="1"/>
  <c r="K1101" i="1"/>
  <c r="P1098" i="1"/>
  <c r="I1100" i="1"/>
  <c r="S1098" i="1"/>
  <c r="U1099" i="1"/>
  <c r="S1101" i="1"/>
  <c r="U1096" i="1"/>
  <c r="S1100" i="1"/>
  <c r="N1098" i="1"/>
  <c r="I1099" i="1"/>
  <c r="L1099" i="1"/>
  <c r="Q1101" i="1"/>
  <c r="K1096" i="1"/>
  <c r="AA1101" i="1"/>
  <c r="K1099" i="1"/>
  <c r="T1098" i="1"/>
  <c r="X1100" i="1"/>
  <c r="I1098" i="1"/>
  <c r="L1100" i="1"/>
  <c r="K1097" i="1"/>
  <c r="J1097" i="1"/>
  <c r="O1097" i="1"/>
  <c r="N1101" i="1"/>
  <c r="N1097" i="1"/>
  <c r="V1097" i="1"/>
  <c r="P1097" i="1"/>
  <c r="AB1098" i="1"/>
  <c r="X1098" i="1"/>
  <c r="O1096" i="1"/>
  <c r="O1098" i="1"/>
  <c r="V1101" i="1"/>
  <c r="I1101" i="1"/>
  <c r="U1101" i="1"/>
  <c r="U1100" i="1"/>
  <c r="L1098" i="1"/>
  <c r="T1096" i="1"/>
  <c r="L1097" i="1"/>
  <c r="AB1096" i="1"/>
  <c r="K1100" i="1"/>
  <c r="I1097" i="1"/>
  <c r="P1101" i="1"/>
  <c r="P1096" i="1"/>
  <c r="J1099" i="1"/>
  <c r="Y1095" i="1"/>
  <c r="Q1100" i="1"/>
  <c r="AC1100" i="1"/>
  <c r="J1095" i="1"/>
  <c r="Y1098" i="1"/>
  <c r="X1097" i="1"/>
  <c r="J1101" i="1"/>
  <c r="O1095" i="1"/>
  <c r="K1098" i="1"/>
  <c r="O1101" i="1"/>
  <c r="O1100" i="1"/>
  <c r="I1096" i="1"/>
  <c r="I1095" i="1"/>
  <c r="AB1095" i="1"/>
  <c r="U1098" i="1"/>
  <c r="N1095" i="1"/>
  <c r="AB1097" i="1"/>
  <c r="S1095" i="1"/>
  <c r="X1095" i="1"/>
  <c r="P1099" i="1"/>
  <c r="L1096" i="1"/>
  <c r="J1096" i="1"/>
  <c r="N1100" i="1"/>
  <c r="AA1096" i="1"/>
  <c r="N1096" i="1"/>
  <c r="Y1096" i="1"/>
  <c r="Q1095" i="1"/>
  <c r="T1097" i="1"/>
  <c r="AB1099" i="1"/>
  <c r="X1099" i="1"/>
  <c r="AA1097" i="1"/>
  <c r="T1101" i="1"/>
  <c r="K1095" i="1"/>
  <c r="AA1099" i="1"/>
  <c r="Y1097" i="1"/>
  <c r="P1100" i="1"/>
  <c r="V1100" i="1"/>
  <c r="U1095" i="1"/>
  <c r="V1095" i="1"/>
  <c r="L1095" i="1"/>
  <c r="AC1096" i="1"/>
  <c r="AC1099" i="1"/>
  <c r="J1100" i="1"/>
  <c r="V1096" i="1"/>
  <c r="AC1098" i="1"/>
  <c r="P1095" i="1"/>
  <c r="L1101" i="1"/>
  <c r="AB1100" i="1"/>
  <c r="T1099" i="1"/>
  <c r="AC1101" i="1"/>
  <c r="Q1099" i="1"/>
  <c r="AC1097" i="1"/>
  <c r="X1096" i="1"/>
  <c r="S1099" i="1"/>
  <c r="Y1100" i="1"/>
  <c r="Y1101" i="1"/>
  <c r="S1097" i="1"/>
  <c r="AC1095" i="1"/>
  <c r="V1098" i="1"/>
  <c r="T1100" i="1"/>
  <c r="Y1099" i="1"/>
  <c r="V1099" i="1"/>
  <c r="Z1544" i="1"/>
  <c r="Z1075" i="1"/>
  <c r="Z1018" i="1"/>
  <c r="F543" i="33"/>
  <c r="D242" i="2" s="1"/>
  <c r="F548" i="33"/>
  <c r="D247" i="2" s="1"/>
  <c r="R548" i="33"/>
  <c r="P247" i="2" s="1"/>
  <c r="R545" i="33"/>
  <c r="P244" i="2" s="1"/>
  <c r="R546" i="33"/>
  <c r="P245" i="2" s="1"/>
  <c r="S543" i="33"/>
  <c r="Q242" i="2" s="1"/>
  <c r="S547" i="33"/>
  <c r="Q246" i="2" s="1"/>
  <c r="J545" i="33"/>
  <c r="H244" i="2" s="1"/>
  <c r="Z1543" i="1"/>
  <c r="S545" i="33"/>
  <c r="Q244" i="2" s="1"/>
  <c r="J543" i="33"/>
  <c r="H242" i="2" s="1"/>
  <c r="J544" i="33"/>
  <c r="H243" i="2" s="1"/>
  <c r="Q549" i="33"/>
  <c r="O248" i="2" s="1"/>
  <c r="U548" i="33"/>
  <c r="S247" i="2" s="1"/>
  <c r="Z1039" i="1"/>
  <c r="Q547" i="33"/>
  <c r="O246" i="2" s="1"/>
  <c r="Z1081" i="1"/>
  <c r="R1075" i="1"/>
  <c r="Q544" i="33"/>
  <c r="O243" i="2" s="1"/>
  <c r="F546" i="33"/>
  <c r="D245" i="2" s="1"/>
  <c r="G543" i="33"/>
  <c r="E242" i="2" s="1"/>
  <c r="G549" i="33"/>
  <c r="E248" i="2" s="1"/>
  <c r="O605" i="33"/>
  <c r="R543" i="33"/>
  <c r="P242" i="2" s="1"/>
  <c r="F549" i="33"/>
  <c r="D248" i="2" s="1"/>
  <c r="G545" i="33"/>
  <c r="E244" i="2" s="1"/>
  <c r="Z1084" i="1"/>
  <c r="Z1041" i="1"/>
  <c r="G548" i="33"/>
  <c r="E247" i="2" s="1"/>
  <c r="W1039" i="1"/>
  <c r="G547" i="33"/>
  <c r="E246" i="2" s="1"/>
  <c r="R549" i="33"/>
  <c r="P248" i="2" s="1"/>
  <c r="G546" i="33"/>
  <c r="E245" i="2" s="1"/>
  <c r="F545" i="33"/>
  <c r="D244" i="2" s="1"/>
  <c r="P607" i="33"/>
  <c r="S546" i="33"/>
  <c r="Q245" i="2" s="1"/>
  <c r="R1543" i="1"/>
  <c r="J548" i="33"/>
  <c r="H247" i="2" s="1"/>
  <c r="S548" i="33"/>
  <c r="Q247" i="2" s="1"/>
  <c r="J546" i="33"/>
  <c r="H245" i="2" s="1"/>
  <c r="S549" i="33"/>
  <c r="Q248" i="2" s="1"/>
  <c r="M1017" i="1"/>
  <c r="M1075" i="1"/>
  <c r="M1543" i="1"/>
  <c r="N546" i="33"/>
  <c r="L245" i="2" s="1"/>
  <c r="R3814" i="1"/>
  <c r="J549" i="33"/>
  <c r="H248" i="2" s="1"/>
  <c r="U545" i="33"/>
  <c r="S244" i="2" s="1"/>
  <c r="Z1015" i="1"/>
  <c r="Z1541" i="1"/>
  <c r="Z2258" i="1"/>
  <c r="S607" i="33"/>
  <c r="R609" i="33"/>
  <c r="W2256" i="1"/>
  <c r="W1081" i="1"/>
  <c r="W808" i="1"/>
  <c r="R2258" i="1"/>
  <c r="S609" i="33"/>
  <c r="U608" i="33"/>
  <c r="M1013" i="1"/>
  <c r="M1071" i="1"/>
  <c r="Z2256" i="1"/>
  <c r="Z1073" i="1"/>
  <c r="W1073" i="1"/>
  <c r="M1539" i="1"/>
  <c r="R1017" i="1"/>
  <c r="R2839" i="1"/>
  <c r="W3814" i="1"/>
  <c r="K604" i="33"/>
  <c r="N609" i="33"/>
  <c r="G603" i="33"/>
  <c r="R606" i="33"/>
  <c r="G605" i="33"/>
  <c r="T603" i="33"/>
  <c r="T606" i="33"/>
  <c r="J606" i="33"/>
  <c r="H604" i="33"/>
  <c r="N608" i="33"/>
  <c r="J607" i="33"/>
  <c r="O606" i="33"/>
  <c r="K603" i="33"/>
  <c r="U605" i="33"/>
  <c r="K549" i="33"/>
  <c r="I248" i="2" s="1"/>
  <c r="R1083" i="1"/>
  <c r="W1015" i="1"/>
  <c r="W1541" i="1"/>
  <c r="N549" i="33"/>
  <c r="L248" i="2" s="1"/>
  <c r="T604" i="33"/>
  <c r="M1041" i="1"/>
  <c r="Z2259" i="1"/>
  <c r="Z1076" i="1"/>
  <c r="O603" i="33"/>
  <c r="Z1017" i="1"/>
  <c r="G607" i="33"/>
  <c r="M1079" i="1"/>
  <c r="Z1042" i="1"/>
  <c r="L606" i="33"/>
  <c r="N545" i="33"/>
  <c r="L244" i="2" s="1"/>
  <c r="J603" i="33"/>
  <c r="N543" i="33"/>
  <c r="L242" i="2" s="1"/>
  <c r="R808" i="1"/>
  <c r="H603" i="33"/>
  <c r="W2839" i="1"/>
  <c r="P605" i="33"/>
  <c r="O609" i="33"/>
  <c r="S604" i="33"/>
  <c r="N607" i="33"/>
  <c r="L609" i="33"/>
  <c r="N604" i="33"/>
  <c r="S606" i="33"/>
  <c r="G544" i="33"/>
  <c r="E243" i="2" s="1"/>
  <c r="Z1083" i="1"/>
  <c r="R1041" i="1"/>
  <c r="K608" i="33"/>
  <c r="J609" i="33"/>
  <c r="J608" i="33"/>
  <c r="K544" i="33"/>
  <c r="I243" i="2" s="1"/>
  <c r="S608" i="33"/>
  <c r="O604" i="33"/>
  <c r="U606" i="33"/>
  <c r="U603" i="33"/>
  <c r="P606" i="33"/>
  <c r="R604" i="33"/>
  <c r="R607" i="33"/>
  <c r="M4422" i="1"/>
  <c r="AB1094" i="1"/>
  <c r="AB1546" i="1"/>
  <c r="AB1078" i="1"/>
  <c r="AB1538" i="1"/>
  <c r="AB1086" i="1"/>
  <c r="AB251" i="1"/>
  <c r="AB329" i="1"/>
  <c r="AB338" i="1" s="1"/>
  <c r="AB755" i="1"/>
  <c r="AB4425" i="1"/>
  <c r="AB2477" i="1"/>
  <c r="AB2187" i="1"/>
  <c r="AB2261" i="1"/>
  <c r="AB1044" i="1"/>
  <c r="AB1020" i="1"/>
  <c r="Z2184" i="1"/>
  <c r="Z2474" i="1"/>
  <c r="Z752" i="1"/>
  <c r="M1091" i="1"/>
  <c r="M1037" i="1"/>
  <c r="M2470" i="1"/>
  <c r="M244" i="1"/>
  <c r="R2474" i="1"/>
  <c r="T609" i="33"/>
  <c r="Z2475" i="1"/>
  <c r="Q608" i="33"/>
  <c r="Z1536" i="1"/>
  <c r="G609" i="33"/>
  <c r="Z2182" i="1"/>
  <c r="Z2472" i="1"/>
  <c r="Z246" i="1"/>
  <c r="Q605" i="33"/>
  <c r="Z1533" i="1"/>
  <c r="M2186" i="1"/>
  <c r="M1077" i="1"/>
  <c r="M754" i="1"/>
  <c r="G606" i="33"/>
  <c r="P547" i="33"/>
  <c r="N246" i="2" s="1"/>
  <c r="W2257" i="1"/>
  <c r="W2473" i="1"/>
  <c r="W247" i="1"/>
  <c r="W1542" i="1"/>
  <c r="W1077" i="1"/>
  <c r="W250" i="1"/>
  <c r="M609" i="33"/>
  <c r="W1537" i="1"/>
  <c r="M1015" i="1"/>
  <c r="M1089" i="1"/>
  <c r="M324" i="1"/>
  <c r="M1541" i="1"/>
  <c r="E604" i="33"/>
  <c r="Z2832" i="1"/>
  <c r="T547" i="33"/>
  <c r="R246" i="2" s="1"/>
  <c r="W1089" i="1"/>
  <c r="P603" i="33"/>
  <c r="R1019" i="1"/>
  <c r="R2476" i="1"/>
  <c r="R250" i="1"/>
  <c r="R1545" i="1"/>
  <c r="R2256" i="1"/>
  <c r="R2472" i="1"/>
  <c r="R4420" i="1"/>
  <c r="R2183" i="1"/>
  <c r="R1090" i="1"/>
  <c r="R4421" i="1"/>
  <c r="AC1094" i="1"/>
  <c r="AC1078" i="1"/>
  <c r="AC1546" i="1"/>
  <c r="AC1086" i="1"/>
  <c r="AC1538" i="1"/>
  <c r="AC251" i="1"/>
  <c r="AC329" i="1"/>
  <c r="AC338" i="1" s="1"/>
  <c r="AC755" i="1"/>
  <c r="AC4425" i="1"/>
  <c r="AC2477" i="1"/>
  <c r="AC2187" i="1"/>
  <c r="AC2261" i="1"/>
  <c r="AC1044" i="1"/>
  <c r="AC988" i="1"/>
  <c r="AC1020" i="1"/>
  <c r="R2180" i="1"/>
  <c r="R1071" i="1"/>
  <c r="R748" i="1"/>
  <c r="T605" i="33"/>
  <c r="Q545" i="33"/>
  <c r="O244" i="2" s="1"/>
  <c r="H548" i="33"/>
  <c r="F247" i="2" s="1"/>
  <c r="M1092" i="1"/>
  <c r="M4423" i="1"/>
  <c r="K548" i="33"/>
  <c r="I247" i="2" s="1"/>
  <c r="E544" i="33"/>
  <c r="C243" i="2" s="1"/>
  <c r="R801" i="1"/>
  <c r="W2180" i="1"/>
  <c r="W2470" i="1"/>
  <c r="W748" i="1"/>
  <c r="H607" i="33"/>
  <c r="Z2257" i="1"/>
  <c r="Z1074" i="1"/>
  <c r="Z751" i="1"/>
  <c r="P604" i="33"/>
  <c r="W1092" i="1"/>
  <c r="W2475" i="1"/>
  <c r="W1544" i="1"/>
  <c r="I545" i="33"/>
  <c r="G244" i="2" s="1"/>
  <c r="Z2180" i="1"/>
  <c r="Z2470" i="1"/>
  <c r="Z4418" i="1"/>
  <c r="K607" i="33"/>
  <c r="O546" i="33"/>
  <c r="M245" i="2" s="1"/>
  <c r="W801" i="1"/>
  <c r="M1038" i="1"/>
  <c r="M2181" i="1"/>
  <c r="M1072" i="1"/>
  <c r="M749" i="1"/>
  <c r="R1076" i="1"/>
  <c r="R249" i="1"/>
  <c r="I608" i="33"/>
  <c r="R1536" i="1"/>
  <c r="H609" i="33"/>
  <c r="O608" i="33"/>
  <c r="R2255" i="1"/>
  <c r="R323" i="1"/>
  <c r="R332" i="1" s="1"/>
  <c r="N332" i="1"/>
  <c r="R4419" i="1"/>
  <c r="H547" i="33"/>
  <c r="F246" i="2" s="1"/>
  <c r="L605" i="33"/>
  <c r="G608" i="33"/>
  <c r="Z2181" i="1"/>
  <c r="Z1088" i="1"/>
  <c r="Z4419" i="1"/>
  <c r="W1041" i="1"/>
  <c r="W2184" i="1"/>
  <c r="W1091" i="1"/>
  <c r="W752" i="1"/>
  <c r="K547" i="33"/>
  <c r="I246" i="2" s="1"/>
  <c r="Z1043" i="1"/>
  <c r="Z1093" i="1"/>
  <c r="Z328" i="1"/>
  <c r="Z337" i="1" s="1"/>
  <c r="X337" i="1"/>
  <c r="Z1545" i="1"/>
  <c r="L604" i="33"/>
  <c r="W2181" i="1"/>
  <c r="W323" i="1"/>
  <c r="W332" i="1" s="1"/>
  <c r="S332" i="1"/>
  <c r="W4419" i="1"/>
  <c r="O549" i="33"/>
  <c r="M248" i="2" s="1"/>
  <c r="I548" i="33"/>
  <c r="G247" i="2" s="1"/>
  <c r="R608" i="33"/>
  <c r="K543" i="33"/>
  <c r="I242" i="2" s="1"/>
  <c r="M2183" i="1"/>
  <c r="M1074" i="1"/>
  <c r="M4421" i="1"/>
  <c r="N548" i="33"/>
  <c r="L247" i="2" s="1"/>
  <c r="K609" i="33"/>
  <c r="N547" i="33"/>
  <c r="L246" i="2" s="1"/>
  <c r="N603" i="33"/>
  <c r="O548" i="33"/>
  <c r="M247" i="2" s="1"/>
  <c r="H546" i="33"/>
  <c r="F245" i="2" s="1"/>
  <c r="H545" i="33"/>
  <c r="F244" i="2" s="1"/>
  <c r="D542" i="33"/>
  <c r="B294" i="2"/>
  <c r="T607" i="33"/>
  <c r="Z1091" i="1"/>
  <c r="Z4422" i="1"/>
  <c r="M1083" i="1"/>
  <c r="M248" i="1"/>
  <c r="F607" i="33"/>
  <c r="M1535" i="1"/>
  <c r="L608" i="33"/>
  <c r="L1546" i="1"/>
  <c r="L1538" i="1"/>
  <c r="L1086" i="1"/>
  <c r="L1094" i="1"/>
  <c r="L1078" i="1"/>
  <c r="L251" i="1"/>
  <c r="L329" i="1"/>
  <c r="L338" i="1" s="1"/>
  <c r="L755" i="1"/>
  <c r="L4425" i="1"/>
  <c r="L2477" i="1"/>
  <c r="L2187" i="1"/>
  <c r="L2261" i="1"/>
  <c r="L1020" i="1"/>
  <c r="L1044" i="1"/>
  <c r="M4418" i="1"/>
  <c r="R1091" i="1"/>
  <c r="R248" i="1"/>
  <c r="I607" i="33"/>
  <c r="R1535" i="1"/>
  <c r="S603" i="33"/>
  <c r="Z249" i="1"/>
  <c r="E545" i="33"/>
  <c r="C244" i="2" s="1"/>
  <c r="Z4420" i="1"/>
  <c r="M2476" i="1"/>
  <c r="M328" i="1"/>
  <c r="M1545" i="1"/>
  <c r="E608" i="33"/>
  <c r="H608" i="33"/>
  <c r="W1082" i="1"/>
  <c r="W4421" i="1"/>
  <c r="W2260" i="1"/>
  <c r="W328" i="1"/>
  <c r="W337" i="1" s="1"/>
  <c r="S337" i="1"/>
  <c r="W4424" i="1"/>
  <c r="M1073" i="1"/>
  <c r="M246" i="1"/>
  <c r="F605" i="33"/>
  <c r="M1533" i="1"/>
  <c r="Z3807" i="1"/>
  <c r="S1094" i="1"/>
  <c r="S1078" i="1"/>
  <c r="S1086" i="1"/>
  <c r="S1538" i="1"/>
  <c r="S1546" i="1"/>
  <c r="S251" i="1"/>
  <c r="S329" i="1"/>
  <c r="S755" i="1"/>
  <c r="S4425" i="1"/>
  <c r="S2477" i="1"/>
  <c r="S2187" i="1"/>
  <c r="S2261" i="1"/>
  <c r="S1044" i="1"/>
  <c r="S1020" i="1"/>
  <c r="W2472" i="1"/>
  <c r="W246" i="1"/>
  <c r="M605" i="33"/>
  <c r="W1533" i="1"/>
  <c r="R1043" i="1"/>
  <c r="R1077" i="1"/>
  <c r="R4424" i="1"/>
  <c r="R1015" i="1"/>
  <c r="R2182" i="1"/>
  <c r="R1073" i="1"/>
  <c r="R750" i="1"/>
  <c r="X1546" i="1"/>
  <c r="X1538" i="1"/>
  <c r="X1078" i="1"/>
  <c r="X1086" i="1"/>
  <c r="X1094" i="1"/>
  <c r="X329" i="1"/>
  <c r="X755" i="1"/>
  <c r="X4425" i="1"/>
  <c r="X251" i="1"/>
  <c r="X2477" i="1"/>
  <c r="X2187" i="1"/>
  <c r="X2261" i="1"/>
  <c r="X1044" i="1"/>
  <c r="X1020" i="1"/>
  <c r="I547" i="33"/>
  <c r="G246" i="2" s="1"/>
  <c r="R1040" i="1"/>
  <c r="R2257" i="1"/>
  <c r="R325" i="1"/>
  <c r="R334" i="1" s="1"/>
  <c r="N334" i="1"/>
  <c r="R751" i="1"/>
  <c r="W675" i="1"/>
  <c r="W684" i="1" s="1"/>
  <c r="S684" i="1"/>
  <c r="Q548" i="33"/>
  <c r="O247" i="2" s="1"/>
  <c r="R1013" i="1"/>
  <c r="R1079" i="1"/>
  <c r="R322" i="1"/>
  <c r="R331" i="1" s="1"/>
  <c r="N331" i="1"/>
  <c r="R1539" i="1"/>
  <c r="K546" i="33"/>
  <c r="I245" i="2" s="1"/>
  <c r="U607" i="33"/>
  <c r="M1018" i="1"/>
  <c r="M2185" i="1"/>
  <c r="M1076" i="1"/>
  <c r="M753" i="1"/>
  <c r="P548" i="33"/>
  <c r="N247" i="2" s="1"/>
  <c r="R2832" i="1"/>
  <c r="N677" i="1"/>
  <c r="R668" i="1"/>
  <c r="R677" i="1" s="1"/>
  <c r="K605" i="33"/>
  <c r="W1037" i="1"/>
  <c r="W1079" i="1"/>
  <c r="W322" i="1"/>
  <c r="W331" i="1" s="1"/>
  <c r="S331" i="1"/>
  <c r="W1539" i="1"/>
  <c r="Z1040" i="1"/>
  <c r="Z1082" i="1"/>
  <c r="Z325" i="1"/>
  <c r="Z334" i="1" s="1"/>
  <c r="X334" i="1"/>
  <c r="Z1542" i="1"/>
  <c r="W1018" i="1"/>
  <c r="W1076" i="1"/>
  <c r="W249" i="1"/>
  <c r="M608" i="33"/>
  <c r="W1536" i="1"/>
  <c r="Z1037" i="1"/>
  <c r="Z2254" i="1"/>
  <c r="Z1087" i="1"/>
  <c r="Z748" i="1"/>
  <c r="P609" i="33"/>
  <c r="I546" i="33"/>
  <c r="G245" i="2" s="1"/>
  <c r="U544" i="33"/>
  <c r="S243" i="2" s="1"/>
  <c r="S677" i="1"/>
  <c r="W668" i="1"/>
  <c r="W677" i="1" s="1"/>
  <c r="M1080" i="1"/>
  <c r="M323" i="1"/>
  <c r="F604" i="33"/>
  <c r="M1532" i="1"/>
  <c r="R2259" i="1"/>
  <c r="R1084" i="1"/>
  <c r="R4423" i="1"/>
  <c r="U547" i="33"/>
  <c r="S246" i="2" s="1"/>
  <c r="T1538" i="1"/>
  <c r="T1546" i="1"/>
  <c r="T1094" i="1"/>
  <c r="T251" i="1"/>
  <c r="T1078" i="1"/>
  <c r="T329" i="1"/>
  <c r="T338" i="1" s="1"/>
  <c r="T1086" i="1"/>
  <c r="T755" i="1"/>
  <c r="T4425" i="1"/>
  <c r="T2477" i="1"/>
  <c r="T2187" i="1"/>
  <c r="T2261" i="1"/>
  <c r="T1044" i="1"/>
  <c r="T1020" i="1"/>
  <c r="R1038" i="1"/>
  <c r="R2181" i="1"/>
  <c r="R1080" i="1"/>
  <c r="R749" i="1"/>
  <c r="U609" i="33"/>
  <c r="I679" i="1"/>
  <c r="L607" i="33"/>
  <c r="T546" i="33"/>
  <c r="R245" i="2" s="1"/>
  <c r="Y1538" i="1"/>
  <c r="Y1546" i="1"/>
  <c r="Y1086" i="1"/>
  <c r="Y1094" i="1"/>
  <c r="Y251" i="1"/>
  <c r="Y329" i="1"/>
  <c r="Y338" i="1" s="1"/>
  <c r="Y1078" i="1"/>
  <c r="Y755" i="1"/>
  <c r="Y4425" i="1"/>
  <c r="Y2477" i="1"/>
  <c r="Y2187" i="1"/>
  <c r="Y2261" i="1"/>
  <c r="Y1044" i="1"/>
  <c r="Y1020" i="1"/>
  <c r="Z1014" i="1"/>
  <c r="Z2255" i="1"/>
  <c r="Z323" i="1"/>
  <c r="Z332" i="1" s="1"/>
  <c r="X332" i="1"/>
  <c r="Z749" i="1"/>
  <c r="W2474" i="1"/>
  <c r="W326" i="1"/>
  <c r="W335" i="1" s="1"/>
  <c r="S335" i="1"/>
  <c r="W1543" i="1"/>
  <c r="J1546" i="1"/>
  <c r="J1538" i="1"/>
  <c r="J1078" i="1"/>
  <c r="J1086" i="1"/>
  <c r="J1094" i="1"/>
  <c r="J251" i="1"/>
  <c r="J329" i="1"/>
  <c r="J4425" i="1"/>
  <c r="J755" i="1"/>
  <c r="J2477" i="1"/>
  <c r="J2187" i="1"/>
  <c r="J1020" i="1"/>
  <c r="J1044" i="1"/>
  <c r="Z2260" i="1"/>
  <c r="Z2476" i="1"/>
  <c r="Z250" i="1"/>
  <c r="Q609" i="33"/>
  <c r="Z1537" i="1"/>
  <c r="W1038" i="1"/>
  <c r="W2255" i="1"/>
  <c r="W1080" i="1"/>
  <c r="W749" i="1"/>
  <c r="L603" i="33"/>
  <c r="H544" i="33"/>
  <c r="F243" i="2" s="1"/>
  <c r="M1040" i="1"/>
  <c r="M325" i="1"/>
  <c r="M751" i="1"/>
  <c r="I333" i="1"/>
  <c r="H549" i="33"/>
  <c r="F248" i="2" s="1"/>
  <c r="J547" i="33"/>
  <c r="H246" i="2" s="1"/>
  <c r="I544" i="33"/>
  <c r="G243" i="2" s="1"/>
  <c r="U549" i="33"/>
  <c r="S248" i="2" s="1"/>
  <c r="T544" i="33"/>
  <c r="R243" i="2" s="1"/>
  <c r="Z2839" i="1"/>
  <c r="X684" i="1"/>
  <c r="Z675" i="1"/>
  <c r="Z684" i="1" s="1"/>
  <c r="Z326" i="1"/>
  <c r="Z335" i="1" s="1"/>
  <c r="X335" i="1"/>
  <c r="M326" i="1"/>
  <c r="U1546" i="1"/>
  <c r="U1538" i="1"/>
  <c r="U1094" i="1"/>
  <c r="U251" i="1"/>
  <c r="U1078" i="1"/>
  <c r="U329" i="1"/>
  <c r="U338" i="1" s="1"/>
  <c r="U1086" i="1"/>
  <c r="U755" i="1"/>
  <c r="U4425" i="1"/>
  <c r="U2477" i="1"/>
  <c r="U2187" i="1"/>
  <c r="U2261" i="1"/>
  <c r="U1044" i="1"/>
  <c r="U1020" i="1"/>
  <c r="V1538" i="1"/>
  <c r="V1546" i="1"/>
  <c r="V329" i="1"/>
  <c r="V338" i="1" s="1"/>
  <c r="V1078" i="1"/>
  <c r="V1086" i="1"/>
  <c r="V1094" i="1"/>
  <c r="V251" i="1"/>
  <c r="V4425" i="1"/>
  <c r="V755" i="1"/>
  <c r="V2477" i="1"/>
  <c r="V2261" i="1"/>
  <c r="V2187" i="1"/>
  <c r="V1020" i="1"/>
  <c r="V1044" i="1"/>
  <c r="M2180" i="1"/>
  <c r="M322" i="1"/>
  <c r="M748" i="1"/>
  <c r="R4422" i="1"/>
  <c r="Z2185" i="1"/>
  <c r="Z1092" i="1"/>
  <c r="Z4423" i="1"/>
  <c r="E606" i="33"/>
  <c r="Z750" i="1"/>
  <c r="M1019" i="1"/>
  <c r="M1085" i="1"/>
  <c r="M250" i="1"/>
  <c r="F609" i="33"/>
  <c r="M1537" i="1"/>
  <c r="W1040" i="1"/>
  <c r="W1016" i="1"/>
  <c r="W1074" i="1"/>
  <c r="W751" i="1"/>
  <c r="W1019" i="1"/>
  <c r="W2186" i="1"/>
  <c r="W2476" i="1"/>
  <c r="W754" i="1"/>
  <c r="M2472" i="1"/>
  <c r="M4420" i="1"/>
  <c r="Z801" i="1"/>
  <c r="W4420" i="1"/>
  <c r="R2186" i="1"/>
  <c r="R1093" i="1"/>
  <c r="R754" i="1"/>
  <c r="R1089" i="1"/>
  <c r="R324" i="1"/>
  <c r="R333" i="1" s="1"/>
  <c r="N333" i="1"/>
  <c r="I605" i="33"/>
  <c r="R1533" i="1"/>
  <c r="T549" i="33"/>
  <c r="R248" i="2" s="1"/>
  <c r="R1016" i="1"/>
  <c r="R1082" i="1"/>
  <c r="R1074" i="1"/>
  <c r="R1542" i="1"/>
  <c r="E546" i="33"/>
  <c r="C245" i="2" s="1"/>
  <c r="R1037" i="1"/>
  <c r="R1087" i="1"/>
  <c r="R244" i="1"/>
  <c r="I603" i="33"/>
  <c r="R1531" i="1"/>
  <c r="M1042" i="1"/>
  <c r="M2475" i="1"/>
  <c r="M327" i="1"/>
  <c r="F608" i="33"/>
  <c r="M1536" i="1"/>
  <c r="E607" i="33"/>
  <c r="O547" i="33"/>
  <c r="M246" i="2" s="1"/>
  <c r="W1013" i="1"/>
  <c r="W1071" i="1"/>
  <c r="W244" i="1"/>
  <c r="M603" i="33"/>
  <c r="W1531" i="1"/>
  <c r="Z1016" i="1"/>
  <c r="Z1090" i="1"/>
  <c r="Z247" i="1"/>
  <c r="Q606" i="33"/>
  <c r="Z1534" i="1"/>
  <c r="W2185" i="1"/>
  <c r="W1084" i="1"/>
  <c r="W4423" i="1"/>
  <c r="P543" i="33"/>
  <c r="N242" i="2" s="1"/>
  <c r="Z1071" i="1"/>
  <c r="Z322" i="1"/>
  <c r="Z331" i="1" s="1"/>
  <c r="X331" i="1"/>
  <c r="Z1539" i="1"/>
  <c r="E609" i="33"/>
  <c r="W2832" i="1"/>
  <c r="Q1538" i="1"/>
  <c r="Q1546" i="1"/>
  <c r="Q1094" i="1"/>
  <c r="Q1078" i="1"/>
  <c r="Q1086" i="1"/>
  <c r="Q251" i="1"/>
  <c r="Q329" i="1"/>
  <c r="Q338" i="1" s="1"/>
  <c r="Q755" i="1"/>
  <c r="Q4425" i="1"/>
  <c r="Q2477" i="1"/>
  <c r="Q2187" i="1"/>
  <c r="Q2261" i="1"/>
  <c r="Q1044" i="1"/>
  <c r="Q1020" i="1"/>
  <c r="M1014" i="1"/>
  <c r="M1088" i="1"/>
  <c r="M245" i="1"/>
  <c r="M1540" i="1"/>
  <c r="R1042" i="1"/>
  <c r="R2185" i="1"/>
  <c r="R1092" i="1"/>
  <c r="R753" i="1"/>
  <c r="P545" i="33"/>
  <c r="N244" i="2" s="1"/>
  <c r="I543" i="33"/>
  <c r="G242" i="2" s="1"/>
  <c r="R1014" i="1"/>
  <c r="R1072" i="1"/>
  <c r="R1088" i="1"/>
  <c r="R1540" i="1"/>
  <c r="Q546" i="33"/>
  <c r="O245" i="2" s="1"/>
  <c r="P544" i="33"/>
  <c r="N243" i="2" s="1"/>
  <c r="Z2471" i="1"/>
  <c r="Z1072" i="1"/>
  <c r="Q604" i="33"/>
  <c r="Z1532" i="1"/>
  <c r="W1017" i="1"/>
  <c r="W1083" i="1"/>
  <c r="W248" i="1"/>
  <c r="M607" i="33"/>
  <c r="W1535" i="1"/>
  <c r="Q543" i="33"/>
  <c r="O242" i="2" s="1"/>
  <c r="U546" i="33"/>
  <c r="S245" i="2" s="1"/>
  <c r="E549" i="33"/>
  <c r="C248" i="2" s="1"/>
  <c r="Z2186" i="1"/>
  <c r="Z1077" i="1"/>
  <c r="Z4424" i="1"/>
  <c r="K1538" i="1"/>
  <c r="K1546" i="1"/>
  <c r="K1094" i="1"/>
  <c r="K1078" i="1"/>
  <c r="K1086" i="1"/>
  <c r="K329" i="1"/>
  <c r="K251" i="1"/>
  <c r="K4425" i="1"/>
  <c r="K755" i="1"/>
  <c r="K2477" i="1"/>
  <c r="K2187" i="1"/>
  <c r="K1044" i="1"/>
  <c r="K1020" i="1"/>
  <c r="W1014" i="1"/>
  <c r="W2471" i="1"/>
  <c r="W1088" i="1"/>
  <c r="W1540" i="1"/>
  <c r="F544" i="33"/>
  <c r="D243" i="2" s="1"/>
  <c r="M1016" i="1"/>
  <c r="M1090" i="1"/>
  <c r="M1082" i="1"/>
  <c r="M1542" i="1"/>
  <c r="E605" i="33"/>
  <c r="T548" i="33"/>
  <c r="R247" i="2" s="1"/>
  <c r="R547" i="33"/>
  <c r="P246" i="2" s="1"/>
  <c r="Z3814" i="1"/>
  <c r="I1094" i="1"/>
  <c r="I1546" i="1"/>
  <c r="I1078" i="1"/>
  <c r="I1086" i="1"/>
  <c r="I1538" i="1"/>
  <c r="I329" i="1"/>
  <c r="I251" i="1"/>
  <c r="I755" i="1"/>
  <c r="I4425" i="1"/>
  <c r="I2477" i="1"/>
  <c r="I2187" i="1"/>
  <c r="I1020" i="1"/>
  <c r="I1044" i="1"/>
  <c r="Z248" i="1"/>
  <c r="Q607" i="33"/>
  <c r="Z1535" i="1"/>
  <c r="M2184" i="1"/>
  <c r="M2474" i="1"/>
  <c r="M752" i="1"/>
  <c r="R603" i="33"/>
  <c r="N606" i="33"/>
  <c r="M1087" i="1"/>
  <c r="F603" i="33"/>
  <c r="M1531" i="1"/>
  <c r="S605" i="33"/>
  <c r="R2184" i="1"/>
  <c r="R326" i="1"/>
  <c r="R335" i="1" s="1"/>
  <c r="N335" i="1"/>
  <c r="R752" i="1"/>
  <c r="Z327" i="1"/>
  <c r="Z336" i="1" s="1"/>
  <c r="X336" i="1"/>
  <c r="Z753" i="1"/>
  <c r="N1538" i="1"/>
  <c r="N1546" i="1"/>
  <c r="N1086" i="1"/>
  <c r="N1094" i="1"/>
  <c r="N329" i="1"/>
  <c r="N251" i="1"/>
  <c r="N1078" i="1"/>
  <c r="N4425" i="1"/>
  <c r="N755" i="1"/>
  <c r="N2477" i="1"/>
  <c r="N2261" i="1"/>
  <c r="N2187" i="1"/>
  <c r="N1020" i="1"/>
  <c r="N1044" i="1"/>
  <c r="Z1089" i="1"/>
  <c r="Z324" i="1"/>
  <c r="Z333" i="1" s="1"/>
  <c r="X333" i="1"/>
  <c r="K606" i="33"/>
  <c r="M1043" i="1"/>
  <c r="M1093" i="1"/>
  <c r="M4424" i="1"/>
  <c r="O545" i="33"/>
  <c r="M244" i="2" s="1"/>
  <c r="R605" i="33"/>
  <c r="W2183" i="1"/>
  <c r="W1090" i="1"/>
  <c r="W325" i="1"/>
  <c r="W334" i="1" s="1"/>
  <c r="S334" i="1"/>
  <c r="M606" i="33"/>
  <c r="W1534" i="1"/>
  <c r="O607" i="33"/>
  <c r="W1043" i="1"/>
  <c r="W1093" i="1"/>
  <c r="W1085" i="1"/>
  <c r="W1545" i="1"/>
  <c r="P608" i="33"/>
  <c r="M1039" i="1"/>
  <c r="M2182" i="1"/>
  <c r="M1081" i="1"/>
  <c r="M750" i="1"/>
  <c r="X677" i="1"/>
  <c r="Z668" i="1"/>
  <c r="Z677" i="1" s="1"/>
  <c r="N684" i="1"/>
  <c r="R675" i="1"/>
  <c r="R684" i="1" s="1"/>
  <c r="E603" i="33"/>
  <c r="J605" i="33"/>
  <c r="W2182" i="1"/>
  <c r="W324" i="1"/>
  <c r="W333" i="1" s="1"/>
  <c r="S333" i="1"/>
  <c r="W750" i="1"/>
  <c r="R2260" i="1"/>
  <c r="R1085" i="1"/>
  <c r="R328" i="1"/>
  <c r="R337" i="1" s="1"/>
  <c r="N337" i="1"/>
  <c r="I609" i="33"/>
  <c r="R1537" i="1"/>
  <c r="R1039" i="1"/>
  <c r="R1081" i="1"/>
  <c r="R246" i="1"/>
  <c r="R1541" i="1"/>
  <c r="R2473" i="1"/>
  <c r="R247" i="1"/>
  <c r="I606" i="33"/>
  <c r="R1534" i="1"/>
  <c r="U604" i="33"/>
  <c r="P1546" i="1"/>
  <c r="P1538" i="1"/>
  <c r="P1078" i="1"/>
  <c r="P1086" i="1"/>
  <c r="P251" i="1"/>
  <c r="P1094" i="1"/>
  <c r="P329" i="1"/>
  <c r="P338" i="1" s="1"/>
  <c r="P4425" i="1"/>
  <c r="P755" i="1"/>
  <c r="P2477" i="1"/>
  <c r="P2187" i="1"/>
  <c r="P2261" i="1"/>
  <c r="P1020" i="1"/>
  <c r="P1044" i="1"/>
  <c r="R2254" i="1"/>
  <c r="R2470" i="1"/>
  <c r="R4418" i="1"/>
  <c r="M1084" i="1"/>
  <c r="M249" i="1"/>
  <c r="M1544" i="1"/>
  <c r="R3807" i="1"/>
  <c r="E543" i="33"/>
  <c r="C242" i="2" s="1"/>
  <c r="T543" i="33"/>
  <c r="R242" i="2" s="1"/>
  <c r="W2254" i="1"/>
  <c r="W1087" i="1"/>
  <c r="W4418" i="1"/>
  <c r="Z2183" i="1"/>
  <c r="Z2473" i="1"/>
  <c r="Z4421" i="1"/>
  <c r="O543" i="33"/>
  <c r="M242" i="2" s="1"/>
  <c r="J604" i="33"/>
  <c r="W1042" i="1"/>
  <c r="W2259" i="1"/>
  <c r="W327" i="1"/>
  <c r="W336" i="1" s="1"/>
  <c r="S336" i="1"/>
  <c r="W753" i="1"/>
  <c r="I549" i="33"/>
  <c r="G248" i="2" s="1"/>
  <c r="Z1013" i="1"/>
  <c r="Z1079" i="1"/>
  <c r="Z244" i="1"/>
  <c r="Q603" i="33"/>
  <c r="Z1531" i="1"/>
  <c r="H543" i="33"/>
  <c r="F242" i="2" s="1"/>
  <c r="G604" i="33"/>
  <c r="W3807" i="1"/>
  <c r="M2471" i="1"/>
  <c r="M4419" i="1"/>
  <c r="R1018" i="1"/>
  <c r="R2475" i="1"/>
  <c r="R327" i="1"/>
  <c r="R336" i="1" s="1"/>
  <c r="N336" i="1"/>
  <c r="R1544" i="1"/>
  <c r="T545" i="33"/>
  <c r="R244" i="2" s="1"/>
  <c r="T608" i="33"/>
  <c r="R2471" i="1"/>
  <c r="R245" i="1"/>
  <c r="I604" i="33"/>
  <c r="R1532" i="1"/>
  <c r="H606" i="33"/>
  <c r="H605" i="33"/>
  <c r="K545" i="33"/>
  <c r="I244" i="2" s="1"/>
  <c r="O544" i="33"/>
  <c r="M243" i="2" s="1"/>
  <c r="Z1038" i="1"/>
  <c r="Z1080" i="1"/>
  <c r="Z245" i="1"/>
  <c r="Z1540" i="1"/>
  <c r="W2258" i="1"/>
  <c r="W1075" i="1"/>
  <c r="W4422" i="1"/>
  <c r="P549" i="33"/>
  <c r="N248" i="2" s="1"/>
  <c r="Z1019" i="1"/>
  <c r="Z1085" i="1"/>
  <c r="Z754" i="1"/>
  <c r="W1072" i="1"/>
  <c r="W245" i="1"/>
  <c r="M604" i="33"/>
  <c r="W1532" i="1"/>
  <c r="AA1538" i="1"/>
  <c r="AA1546" i="1"/>
  <c r="AA1094" i="1"/>
  <c r="AA1078" i="1"/>
  <c r="AA1086" i="1"/>
  <c r="AA251" i="1"/>
  <c r="AA329" i="1"/>
  <c r="AA338" i="1" s="1"/>
  <c r="AA4425" i="1"/>
  <c r="AA755" i="1"/>
  <c r="AA2477" i="1"/>
  <c r="AA2187" i="1"/>
  <c r="AA2261" i="1"/>
  <c r="AA988" i="1"/>
  <c r="AA1044" i="1"/>
  <c r="AA1020" i="1"/>
  <c r="U543" i="33"/>
  <c r="S242" i="2" s="1"/>
  <c r="P546" i="33"/>
  <c r="N245" i="2" s="1"/>
  <c r="N605" i="33"/>
  <c r="M2473" i="1"/>
  <c r="M247" i="1"/>
  <c r="F606" i="33"/>
  <c r="M1534" i="1"/>
  <c r="S544" i="33"/>
  <c r="Q243" i="2" s="1"/>
  <c r="O1538" i="1"/>
  <c r="O1546" i="1"/>
  <c r="O1094" i="1"/>
  <c r="O1078" i="1"/>
  <c r="O1086" i="1"/>
  <c r="O251" i="1"/>
  <c r="O329" i="1"/>
  <c r="O338" i="1" s="1"/>
  <c r="O755" i="1"/>
  <c r="O4425" i="1"/>
  <c r="O2477" i="1"/>
  <c r="O2187" i="1"/>
  <c r="O2261" i="1"/>
  <c r="O1044" i="1"/>
  <c r="O1020" i="1"/>
  <c r="E547" i="33"/>
  <c r="C246" i="2" s="1"/>
  <c r="R544" i="33"/>
  <c r="P243" i="2" s="1"/>
  <c r="N544" i="33"/>
  <c r="L243" i="2" s="1"/>
  <c r="Z808" i="1"/>
  <c r="G799" i="33" l="1"/>
  <c r="S799" i="33"/>
  <c r="J799" i="33"/>
  <c r="H3329" i="1"/>
  <c r="O799" i="33"/>
  <c r="P985" i="1"/>
  <c r="K984" i="1"/>
  <c r="K981" i="1"/>
  <c r="X987" i="1"/>
  <c r="J981" i="1"/>
  <c r="V984" i="1"/>
  <c r="U981" i="1"/>
  <c r="I981" i="1"/>
  <c r="Y985" i="1"/>
  <c r="J982" i="1"/>
  <c r="AC984" i="1"/>
  <c r="X984" i="1"/>
  <c r="V981" i="1"/>
  <c r="I984" i="1"/>
  <c r="AC987" i="1"/>
  <c r="AC985" i="1"/>
  <c r="AC982" i="1"/>
  <c r="P984" i="1"/>
  <c r="L983" i="1"/>
  <c r="N986" i="1"/>
  <c r="N983" i="1"/>
  <c r="K982" i="1"/>
  <c r="P987" i="1"/>
  <c r="O987" i="1"/>
  <c r="AA986" i="1"/>
  <c r="Y987" i="1"/>
  <c r="Y981" i="1"/>
  <c r="J984" i="1"/>
  <c r="X985" i="1"/>
  <c r="O982" i="1"/>
  <c r="O983" i="1"/>
  <c r="Y983" i="1"/>
  <c r="AB983" i="1"/>
  <c r="U983" i="1"/>
  <c r="I987" i="1"/>
  <c r="V982" i="1"/>
  <c r="V983" i="1"/>
  <c r="U985" i="1"/>
  <c r="AB982" i="1"/>
  <c r="L987" i="1"/>
  <c r="L982" i="1"/>
  <c r="U984" i="1"/>
  <c r="X983" i="1"/>
  <c r="T981" i="1"/>
  <c r="O984" i="1"/>
  <c r="K986" i="1"/>
  <c r="Y984" i="1"/>
  <c r="Y982" i="1"/>
  <c r="AC981" i="1"/>
  <c r="V987" i="1"/>
  <c r="U982" i="1"/>
  <c r="N987" i="1"/>
  <c r="X981" i="1"/>
  <c r="AB987" i="1"/>
  <c r="N982" i="1"/>
  <c r="AB984" i="1"/>
  <c r="N984" i="1"/>
  <c r="L984" i="1"/>
  <c r="U987" i="1"/>
  <c r="L985" i="1"/>
  <c r="I982" i="1"/>
  <c r="P982" i="1"/>
  <c r="O986" i="1"/>
  <c r="K985" i="1"/>
  <c r="X982" i="1"/>
  <c r="O981" i="1"/>
  <c r="AA985" i="1"/>
  <c r="Y986" i="1"/>
  <c r="Q981" i="1"/>
  <c r="L981" i="1"/>
  <c r="AB981" i="1"/>
  <c r="AB985" i="1"/>
  <c r="AC983" i="1"/>
  <c r="AA984" i="1"/>
  <c r="J987" i="1"/>
  <c r="S981" i="1"/>
  <c r="I985" i="1"/>
  <c r="AA982" i="1"/>
  <c r="P983" i="1"/>
  <c r="AB986" i="1"/>
  <c r="N981" i="1"/>
  <c r="O985" i="1"/>
  <c r="V986" i="1"/>
  <c r="X986" i="1"/>
  <c r="N985" i="1"/>
  <c r="I983" i="1"/>
  <c r="U986" i="1"/>
  <c r="P981" i="1"/>
  <c r="P986" i="1"/>
  <c r="L986" i="1"/>
  <c r="V985" i="1"/>
  <c r="AA987" i="1"/>
  <c r="J983" i="1"/>
  <c r="K983" i="1"/>
  <c r="K987" i="1"/>
  <c r="AC986" i="1"/>
  <c r="AA983" i="1"/>
  <c r="AA981" i="1"/>
  <c r="J986" i="1"/>
  <c r="I986" i="1"/>
  <c r="J243" i="2"/>
  <c r="M545" i="33"/>
  <c r="K243" i="2"/>
  <c r="T982" i="1" s="1"/>
  <c r="T799" i="33"/>
  <c r="L799" i="33"/>
  <c r="M799" i="33"/>
  <c r="I799" i="33"/>
  <c r="R799" i="33"/>
  <c r="U799" i="33"/>
  <c r="P799" i="33"/>
  <c r="Q799" i="33"/>
  <c r="H799" i="33"/>
  <c r="K799" i="33"/>
  <c r="N799" i="33"/>
  <c r="I1102" i="1"/>
  <c r="Z1100" i="1"/>
  <c r="W1095" i="1"/>
  <c r="R1099" i="1"/>
  <c r="Z1098" i="1"/>
  <c r="Z1097" i="1"/>
  <c r="M1101" i="1"/>
  <c r="R1100" i="1"/>
  <c r="R1095" i="1"/>
  <c r="M1095" i="1"/>
  <c r="M1098" i="1"/>
  <c r="M1096" i="1"/>
  <c r="W1098" i="1"/>
  <c r="N1102" i="1"/>
  <c r="W1097" i="1"/>
  <c r="Z1099" i="1"/>
  <c r="K1102" i="1"/>
  <c r="J1102" i="1"/>
  <c r="T1102" i="1"/>
  <c r="Z1095" i="1"/>
  <c r="X1102" i="1"/>
  <c r="Z1101" i="1"/>
  <c r="W1099" i="1"/>
  <c r="Z1096" i="1"/>
  <c r="M1100" i="1"/>
  <c r="M1099" i="1"/>
  <c r="W1096" i="1"/>
  <c r="R1101" i="1"/>
  <c r="U1102" i="1"/>
  <c r="M1097" i="1"/>
  <c r="AA1102" i="1"/>
  <c r="P1102" i="1"/>
  <c r="R1096" i="1"/>
  <c r="R1097" i="1"/>
  <c r="Y1102" i="1"/>
  <c r="S1102" i="1"/>
  <c r="L1102" i="1"/>
  <c r="AC1102" i="1"/>
  <c r="AB1102" i="1"/>
  <c r="O1102" i="1"/>
  <c r="W1101" i="1"/>
  <c r="Q1102" i="1"/>
  <c r="V1102" i="1"/>
  <c r="W1100" i="1"/>
  <c r="R1098" i="1"/>
  <c r="H1041" i="1"/>
  <c r="H1082" i="1"/>
  <c r="H246" i="1"/>
  <c r="H1545" i="1"/>
  <c r="H1039" i="1"/>
  <c r="H1079" i="1"/>
  <c r="H1543" i="1"/>
  <c r="T610" i="33"/>
  <c r="H748" i="1"/>
  <c r="H250" i="1"/>
  <c r="H1073" i="1"/>
  <c r="H2186" i="1"/>
  <c r="H1015" i="1"/>
  <c r="H1075" i="1"/>
  <c r="H1541" i="1"/>
  <c r="H4424" i="1"/>
  <c r="H2474" i="1"/>
  <c r="H1017" i="1"/>
  <c r="H1072" i="1"/>
  <c r="H1531" i="1"/>
  <c r="H1037" i="1"/>
  <c r="H1542" i="1"/>
  <c r="H1040" i="1"/>
  <c r="H2181" i="1"/>
  <c r="H1091" i="1"/>
  <c r="H4423" i="1"/>
  <c r="H1537" i="1"/>
  <c r="H1084" i="1"/>
  <c r="H4420" i="1"/>
  <c r="U610" i="33"/>
  <c r="K610" i="33"/>
  <c r="H1016" i="1"/>
  <c r="H754" i="1"/>
  <c r="H1019" i="1"/>
  <c r="H749" i="1"/>
  <c r="H1539" i="1"/>
  <c r="H1533" i="1"/>
  <c r="H1077" i="1"/>
  <c r="H2184" i="1"/>
  <c r="H1085" i="1"/>
  <c r="H1043" i="1"/>
  <c r="G610" i="33"/>
  <c r="H1014" i="1"/>
  <c r="H1042" i="1"/>
  <c r="H1074" i="1"/>
  <c r="H1089" i="1"/>
  <c r="H2472" i="1"/>
  <c r="H1038" i="1"/>
  <c r="H2473" i="1"/>
  <c r="H1013" i="1"/>
  <c r="J610" i="33"/>
  <c r="H1534" i="1"/>
  <c r="H1540" i="1"/>
  <c r="H1544" i="1"/>
  <c r="H4419" i="1"/>
  <c r="H1081" i="1"/>
  <c r="H1093" i="1"/>
  <c r="H323" i="1"/>
  <c r="H1532" i="1"/>
  <c r="H1080" i="1"/>
  <c r="H1018" i="1"/>
  <c r="H4418" i="1"/>
  <c r="H1083" i="1"/>
  <c r="H1071" i="1"/>
  <c r="H1535" i="1"/>
  <c r="L610" i="33"/>
  <c r="H1536" i="1"/>
  <c r="H2475" i="1"/>
  <c r="O610" i="33"/>
  <c r="H1076" i="1"/>
  <c r="H610" i="33"/>
  <c r="S610" i="33"/>
  <c r="R1044" i="1"/>
  <c r="R2477" i="1"/>
  <c r="R251" i="1"/>
  <c r="R1546" i="1"/>
  <c r="E610" i="33"/>
  <c r="H2182" i="1"/>
  <c r="P610" i="33"/>
  <c r="M1020" i="1"/>
  <c r="M755" i="1"/>
  <c r="M1094" i="1"/>
  <c r="M1546" i="1"/>
  <c r="N610" i="33"/>
  <c r="Z2261" i="1"/>
  <c r="Z4425" i="1"/>
  <c r="Z1086" i="1"/>
  <c r="W2261" i="1"/>
  <c r="W755" i="1"/>
  <c r="W1538" i="1"/>
  <c r="M610" i="33"/>
  <c r="H322" i="1"/>
  <c r="D544" i="33"/>
  <c r="B243" i="2" s="1"/>
  <c r="H245" i="1"/>
  <c r="D543" i="33"/>
  <c r="B242" i="2" s="1"/>
  <c r="H327" i="1"/>
  <c r="R1020" i="1"/>
  <c r="R755" i="1"/>
  <c r="R329" i="1"/>
  <c r="R338" i="1" s="1"/>
  <c r="N338" i="1"/>
  <c r="R1538" i="1"/>
  <c r="I610" i="33"/>
  <c r="H753" i="1"/>
  <c r="H1090" i="1"/>
  <c r="M2187" i="1"/>
  <c r="M4425" i="1"/>
  <c r="M1086" i="1"/>
  <c r="Z1020" i="1"/>
  <c r="Z2187" i="1"/>
  <c r="Z755" i="1"/>
  <c r="Z1078" i="1"/>
  <c r="W1020" i="1"/>
  <c r="W2187" i="1"/>
  <c r="W329" i="1"/>
  <c r="W338" i="1" s="1"/>
  <c r="S338" i="1"/>
  <c r="W1086" i="1"/>
  <c r="H1092" i="1"/>
  <c r="H2183" i="1"/>
  <c r="H2180" i="1"/>
  <c r="H2470" i="1"/>
  <c r="H2471" i="1"/>
  <c r="R2187" i="1"/>
  <c r="R4425" i="1"/>
  <c r="R1094" i="1"/>
  <c r="H1087" i="1"/>
  <c r="H2185" i="1"/>
  <c r="H324" i="1"/>
  <c r="M988" i="1"/>
  <c r="M329" i="1"/>
  <c r="M1078" i="1"/>
  <c r="H326" i="1"/>
  <c r="Z1044" i="1"/>
  <c r="Z2477" i="1"/>
  <c r="Z329" i="1"/>
  <c r="Z338" i="1" s="1"/>
  <c r="X338" i="1"/>
  <c r="Z1538" i="1"/>
  <c r="Q610" i="33"/>
  <c r="W1044" i="1"/>
  <c r="W2477" i="1"/>
  <c r="W251" i="1"/>
  <c r="W1078" i="1"/>
  <c r="H249" i="1"/>
  <c r="H751" i="1"/>
  <c r="H752" i="1"/>
  <c r="H4422" i="1"/>
  <c r="H244" i="1"/>
  <c r="R2261" i="1"/>
  <c r="R1078" i="1"/>
  <c r="R1086" i="1"/>
  <c r="H247" i="1"/>
  <c r="H248" i="1"/>
  <c r="H325" i="1"/>
  <c r="M1044" i="1"/>
  <c r="M2477" i="1"/>
  <c r="M251" i="1"/>
  <c r="M1538" i="1"/>
  <c r="F610" i="33"/>
  <c r="R610" i="33"/>
  <c r="H2476" i="1"/>
  <c r="Z988" i="1"/>
  <c r="Z251" i="1"/>
  <c r="Z1094" i="1"/>
  <c r="Z1546" i="1"/>
  <c r="W4425" i="1"/>
  <c r="W1546" i="1"/>
  <c r="W1094" i="1"/>
  <c r="H1088" i="1"/>
  <c r="H750" i="1"/>
  <c r="H328" i="1"/>
  <c r="H4421" i="1"/>
  <c r="Z981" i="1" l="1"/>
  <c r="Z985" i="1"/>
  <c r="M983" i="1"/>
  <c r="Z982" i="1"/>
  <c r="M982" i="1"/>
  <c r="M985" i="1"/>
  <c r="R981" i="1"/>
  <c r="Z986" i="1"/>
  <c r="M986" i="1"/>
  <c r="W981" i="1"/>
  <c r="M987" i="1"/>
  <c r="Z983" i="1"/>
  <c r="M984" i="1"/>
  <c r="Z984" i="1"/>
  <c r="Q982" i="1"/>
  <c r="R982" i="1" s="1"/>
  <c r="Z987" i="1"/>
  <c r="S982" i="1"/>
  <c r="W982" i="1" s="1"/>
  <c r="M981" i="1"/>
  <c r="M546" i="33"/>
  <c r="K244" i="2"/>
  <c r="T983" i="1" s="1"/>
  <c r="D545" i="33"/>
  <c r="B244" i="2" s="1"/>
  <c r="J244" i="2"/>
  <c r="H1101" i="1"/>
  <c r="W1102" i="1"/>
  <c r="D603" i="33"/>
  <c r="H1100" i="1"/>
  <c r="H1098" i="1"/>
  <c r="Z1102" i="1"/>
  <c r="H1096" i="1"/>
  <c r="H1095" i="1"/>
  <c r="H1099" i="1"/>
  <c r="R1102" i="1"/>
  <c r="M1102" i="1"/>
  <c r="H1097" i="1"/>
  <c r="D606" i="33"/>
  <c r="D605" i="33"/>
  <c r="D607" i="33"/>
  <c r="D609" i="33"/>
  <c r="D604" i="33"/>
  <c r="H1538" i="1"/>
  <c r="D608" i="33"/>
  <c r="H4425" i="1"/>
  <c r="H2187" i="1"/>
  <c r="H1078" i="1"/>
  <c r="H251" i="1"/>
  <c r="H1546" i="1"/>
  <c r="H1020" i="1"/>
  <c r="H1044" i="1"/>
  <c r="H329" i="1"/>
  <c r="H1086" i="1"/>
  <c r="H2477" i="1"/>
  <c r="H1094" i="1"/>
  <c r="H755" i="1"/>
  <c r="H981" i="1" l="1"/>
  <c r="S983" i="1"/>
  <c r="W983" i="1" s="1"/>
  <c r="Q983" i="1"/>
  <c r="R983" i="1" s="1"/>
  <c r="H982" i="1"/>
  <c r="J245" i="2"/>
  <c r="D546" i="33"/>
  <c r="B245" i="2" s="1"/>
  <c r="M547" i="33"/>
  <c r="K245" i="2"/>
  <c r="T984" i="1" s="1"/>
  <c r="H1102" i="1"/>
  <c r="D610" i="33"/>
  <c r="L611" i="33" s="1"/>
  <c r="J467" i="2" s="1"/>
  <c r="H983" i="1" l="1"/>
  <c r="S984" i="1"/>
  <c r="W984" i="1" s="1"/>
  <c r="Q984" i="1"/>
  <c r="R984" i="1" s="1"/>
  <c r="M548" i="33"/>
  <c r="K246" i="2"/>
  <c r="T985" i="1" s="1"/>
  <c r="J246" i="2"/>
  <c r="D547" i="33"/>
  <c r="B246" i="2" s="1"/>
  <c r="E612" i="33"/>
  <c r="C468" i="2" s="1"/>
  <c r="M611" i="33"/>
  <c r="K467" i="2" s="1"/>
  <c r="O616" i="33"/>
  <c r="M472" i="2" s="1"/>
  <c r="J613" i="33"/>
  <c r="H469" i="2" s="1"/>
  <c r="L612" i="33"/>
  <c r="J468" i="2" s="1"/>
  <c r="P617" i="33"/>
  <c r="N473" i="2" s="1"/>
  <c r="H614" i="33"/>
  <c r="F470" i="2" s="1"/>
  <c r="H613" i="33"/>
  <c r="F469" i="2" s="1"/>
  <c r="U614" i="33"/>
  <c r="S470" i="2" s="1"/>
  <c r="M612" i="33"/>
  <c r="K468" i="2" s="1"/>
  <c r="Q612" i="33"/>
  <c r="O468" i="2" s="1"/>
  <c r="T612" i="33"/>
  <c r="R468" i="2" s="1"/>
  <c r="F611" i="33"/>
  <c r="D467" i="2" s="1"/>
  <c r="E613" i="33"/>
  <c r="C469" i="2" s="1"/>
  <c r="T616" i="33"/>
  <c r="R472" i="2" s="1"/>
  <c r="F616" i="33"/>
  <c r="D472" i="2" s="1"/>
  <c r="J1472" i="1" s="1"/>
  <c r="J1552" i="1" s="1"/>
  <c r="U615" i="33"/>
  <c r="S471" i="2" s="1"/>
  <c r="N615" i="33"/>
  <c r="L471" i="2" s="1"/>
  <c r="T615" i="33"/>
  <c r="R471" i="2" s="1"/>
  <c r="H615" i="33"/>
  <c r="F471" i="2" s="1"/>
  <c r="L616" i="33"/>
  <c r="J472" i="2" s="1"/>
  <c r="G616" i="33"/>
  <c r="E472" i="2" s="1"/>
  <c r="J612" i="33"/>
  <c r="H468" i="2" s="1"/>
  <c r="I614" i="33"/>
  <c r="G470" i="2" s="1"/>
  <c r="P614" i="33"/>
  <c r="N470" i="2" s="1"/>
  <c r="U613" i="33"/>
  <c r="S469" i="2" s="1"/>
  <c r="E617" i="33"/>
  <c r="C473" i="2" s="1"/>
  <c r="P615" i="33"/>
  <c r="N471" i="2" s="1"/>
  <c r="R617" i="33"/>
  <c r="P473" i="2" s="1"/>
  <c r="O613" i="33"/>
  <c r="M469" i="2" s="1"/>
  <c r="U617" i="33"/>
  <c r="S473" i="2" s="1"/>
  <c r="R614" i="33"/>
  <c r="P470" i="2" s="1"/>
  <c r="H611" i="33"/>
  <c r="F467" i="2" s="1"/>
  <c r="S614" i="33"/>
  <c r="Q470" i="2" s="1"/>
  <c r="N612" i="33"/>
  <c r="L468" i="2" s="1"/>
  <c r="U611" i="33"/>
  <c r="S467" i="2" s="1"/>
  <c r="J611" i="33"/>
  <c r="H467" i="2" s="1"/>
  <c r="K612" i="33"/>
  <c r="I468" i="2" s="1"/>
  <c r="F612" i="33"/>
  <c r="D468" i="2" s="1"/>
  <c r="P612" i="33"/>
  <c r="N468" i="2" s="1"/>
  <c r="G617" i="33"/>
  <c r="E473" i="2" s="1"/>
  <c r="I611" i="33"/>
  <c r="G467" i="2" s="1"/>
  <c r="I615" i="33"/>
  <c r="G471" i="2" s="1"/>
  <c r="E611" i="33"/>
  <c r="C467" i="2" s="1"/>
  <c r="K614" i="33"/>
  <c r="I470" i="2" s="1"/>
  <c r="L613" i="33"/>
  <c r="J469" i="2" s="1"/>
  <c r="H616" i="33"/>
  <c r="F472" i="2" s="1"/>
  <c r="R616" i="33"/>
  <c r="P472" i="2" s="1"/>
  <c r="O611" i="33"/>
  <c r="M467" i="2" s="1"/>
  <c r="U612" i="33"/>
  <c r="S468" i="2" s="1"/>
  <c r="E614" i="33"/>
  <c r="C470" i="2" s="1"/>
  <c r="I616" i="33"/>
  <c r="G472" i="2" s="1"/>
  <c r="K615" i="33"/>
  <c r="I471" i="2" s="1"/>
  <c r="Q613" i="33"/>
  <c r="O469" i="2" s="1"/>
  <c r="Q614" i="33"/>
  <c r="O470" i="2" s="1"/>
  <c r="F613" i="33"/>
  <c r="D469" i="2" s="1"/>
  <c r="R611" i="33"/>
  <c r="P467" i="2" s="1"/>
  <c r="N613" i="33"/>
  <c r="L469" i="2" s="1"/>
  <c r="F614" i="33"/>
  <c r="D470" i="2" s="1"/>
  <c r="S613" i="33"/>
  <c r="Q469" i="2" s="1"/>
  <c r="Q617" i="33"/>
  <c r="O473" i="2" s="1"/>
  <c r="I612" i="33"/>
  <c r="G468" i="2" s="1"/>
  <c r="G614" i="33"/>
  <c r="E470" i="2" s="1"/>
  <c r="T614" i="33"/>
  <c r="R470" i="2" s="1"/>
  <c r="U616" i="33"/>
  <c r="S472" i="2" s="1"/>
  <c r="S615" i="33"/>
  <c r="Q471" i="2" s="1"/>
  <c r="J615" i="33"/>
  <c r="H471" i="2" s="1"/>
  <c r="R615" i="33"/>
  <c r="P471" i="2" s="1"/>
  <c r="F617" i="33"/>
  <c r="D473" i="2" s="1"/>
  <c r="J614" i="33"/>
  <c r="H470" i="2" s="1"/>
  <c r="Q616" i="33"/>
  <c r="O472" i="2" s="1"/>
  <c r="P616" i="33"/>
  <c r="N472" i="2" s="1"/>
  <c r="T611" i="33"/>
  <c r="R467" i="2" s="1"/>
  <c r="G613" i="33"/>
  <c r="E469" i="2" s="1"/>
  <c r="H617" i="33"/>
  <c r="F473" i="2" s="1"/>
  <c r="L614" i="33"/>
  <c r="J470" i="2" s="1"/>
  <c r="P613" i="33"/>
  <c r="N469" i="2" s="1"/>
  <c r="Q615" i="33"/>
  <c r="O471" i="2" s="1"/>
  <c r="P611" i="33"/>
  <c r="N467" i="2" s="1"/>
  <c r="H612" i="33"/>
  <c r="F468" i="2" s="1"/>
  <c r="N616" i="33"/>
  <c r="L472" i="2" s="1"/>
  <c r="G611" i="33"/>
  <c r="E467" i="2" s="1"/>
  <c r="E615" i="33"/>
  <c r="C471" i="2" s="1"/>
  <c r="O612" i="33"/>
  <c r="M468" i="2" s="1"/>
  <c r="N611" i="33"/>
  <c r="L467" i="2" s="1"/>
  <c r="J616" i="33"/>
  <c r="H472" i="2" s="1"/>
  <c r="K611" i="33"/>
  <c r="I467" i="2" s="1"/>
  <c r="K617" i="33"/>
  <c r="I473" i="2" s="1"/>
  <c r="Q611" i="33"/>
  <c r="O467" i="2" s="1"/>
  <c r="O615" i="33"/>
  <c r="M471" i="2" s="1"/>
  <c r="R612" i="33"/>
  <c r="P468" i="2" s="1"/>
  <c r="T617" i="33"/>
  <c r="R473" i="2" s="1"/>
  <c r="T613" i="33"/>
  <c r="R469" i="2" s="1"/>
  <c r="F615" i="33"/>
  <c r="D471" i="2" s="1"/>
  <c r="M615" i="33"/>
  <c r="K471" i="2" s="1"/>
  <c r="M617" i="33"/>
  <c r="K473" i="2" s="1"/>
  <c r="R613" i="33"/>
  <c r="P469" i="2" s="1"/>
  <c r="I613" i="33"/>
  <c r="G469" i="2" s="1"/>
  <c r="M616" i="33"/>
  <c r="K472" i="2" s="1"/>
  <c r="I617" i="33"/>
  <c r="G473" i="2" s="1"/>
  <c r="N614" i="33"/>
  <c r="L470" i="2" s="1"/>
  <c r="G612" i="33"/>
  <c r="E468" i="2" s="1"/>
  <c r="M614" i="33"/>
  <c r="K470" i="2" s="1"/>
  <c r="K613" i="33"/>
  <c r="I469" i="2" s="1"/>
  <c r="S611" i="33"/>
  <c r="Q467" i="2" s="1"/>
  <c r="E616" i="33"/>
  <c r="C472" i="2" s="1"/>
  <c r="M613" i="33"/>
  <c r="K469" i="2" s="1"/>
  <c r="L615" i="33"/>
  <c r="J471" i="2" s="1"/>
  <c r="L617" i="33"/>
  <c r="J473" i="2" s="1"/>
  <c r="S612" i="33"/>
  <c r="Q468" i="2" s="1"/>
  <c r="N617" i="33"/>
  <c r="L473" i="2" s="1"/>
  <c r="O617" i="33"/>
  <c r="M473" i="2" s="1"/>
  <c r="J617" i="33"/>
  <c r="H473" i="2" s="1"/>
  <c r="K616" i="33"/>
  <c r="I472" i="2" s="1"/>
  <c r="S617" i="33"/>
  <c r="Q473" i="2" s="1"/>
  <c r="G615" i="33"/>
  <c r="E471" i="2" s="1"/>
  <c r="S616" i="33"/>
  <c r="Q472" i="2" s="1"/>
  <c r="O614" i="33"/>
  <c r="M470" i="2" s="1"/>
  <c r="Q1467" i="1"/>
  <c r="Q1547" i="1" s="1"/>
  <c r="H984" i="1" l="1"/>
  <c r="Q985" i="1"/>
  <c r="AB1473" i="1"/>
  <c r="AB1553" i="1" s="1"/>
  <c r="X1467" i="1"/>
  <c r="X1547" i="1" s="1"/>
  <c r="Q1468" i="1"/>
  <c r="S1471" i="1"/>
  <c r="S1551" i="1" s="1"/>
  <c r="X1470" i="1"/>
  <c r="X1550" i="1" s="1"/>
  <c r="S985" i="1"/>
  <c r="W985" i="1" s="1"/>
  <c r="N1470" i="1"/>
  <c r="N1550" i="1" s="1"/>
  <c r="R985" i="1"/>
  <c r="J247" i="2"/>
  <c r="D548" i="33"/>
  <c r="B247" i="2" s="1"/>
  <c r="M549" i="33"/>
  <c r="K247" i="2"/>
  <c r="T986" i="1" s="1"/>
  <c r="O1469" i="1"/>
  <c r="O1549" i="1" s="1"/>
  <c r="L1471" i="1"/>
  <c r="L1551" i="1" s="1"/>
  <c r="AB1468" i="1"/>
  <c r="AB1548" i="1" s="1"/>
  <c r="L1469" i="1"/>
  <c r="L1549" i="1" s="1"/>
  <c r="I1468" i="1"/>
  <c r="I1548" i="1" s="1"/>
  <c r="AC1471" i="1"/>
  <c r="AC1551" i="1" s="1"/>
  <c r="J1467" i="1"/>
  <c r="J1547" i="1" s="1"/>
  <c r="AC1470" i="1"/>
  <c r="AC1550" i="1" s="1"/>
  <c r="Q1472" i="1"/>
  <c r="L1470" i="1"/>
  <c r="L1550" i="1" s="1"/>
  <c r="AB1471" i="1"/>
  <c r="AB1551" i="1" s="1"/>
  <c r="X1468" i="1"/>
  <c r="X1548" i="1" s="1"/>
  <c r="N1467" i="1"/>
  <c r="Q1469" i="1"/>
  <c r="I1473" i="1"/>
  <c r="AB1472" i="1"/>
  <c r="AB1552" i="1" s="1"/>
  <c r="U1472" i="1"/>
  <c r="U1552" i="1" s="1"/>
  <c r="AC1468" i="1"/>
  <c r="U1469" i="1"/>
  <c r="P1468" i="1"/>
  <c r="O1468" i="1"/>
  <c r="AA1470" i="1"/>
  <c r="AA1550" i="1" s="1"/>
  <c r="S1467" i="1"/>
  <c r="S1547" i="1" s="1"/>
  <c r="K1472" i="1"/>
  <c r="K1552" i="1" s="1"/>
  <c r="U1467" i="1"/>
  <c r="U1547" i="1" s="1"/>
  <c r="I1469" i="1"/>
  <c r="AC1469" i="1"/>
  <c r="AC1549" i="1" s="1"/>
  <c r="V1473" i="1"/>
  <c r="L1467" i="1"/>
  <c r="L1547" i="1" s="1"/>
  <c r="O1472" i="1"/>
  <c r="O1552" i="1" s="1"/>
  <c r="S1468" i="1"/>
  <c r="T1471" i="1"/>
  <c r="S1473" i="1"/>
  <c r="S1553" i="1" s="1"/>
  <c r="AC1467" i="1"/>
  <c r="AC1547" i="1" s="1"/>
  <c r="Y1470" i="1"/>
  <c r="Y1550" i="1" s="1"/>
  <c r="I1467" i="1"/>
  <c r="N1472" i="1"/>
  <c r="Y1472" i="1"/>
  <c r="V1468" i="1"/>
  <c r="V1548" i="1" s="1"/>
  <c r="V1470" i="1"/>
  <c r="J1473" i="1"/>
  <c r="J1553" i="1" s="1"/>
  <c r="V1471" i="1"/>
  <c r="AC1473" i="1"/>
  <c r="AC1553" i="1" s="1"/>
  <c r="N1471" i="1"/>
  <c r="N1551" i="1" s="1"/>
  <c r="O1467" i="1"/>
  <c r="O1547" i="1" s="1"/>
  <c r="K1473" i="1"/>
  <c r="K1553" i="1" s="1"/>
  <c r="J1469" i="1"/>
  <c r="J1549" i="1" s="1"/>
  <c r="AA1469" i="1"/>
  <c r="Y1473" i="1"/>
  <c r="Y1553" i="1" s="1"/>
  <c r="P1470" i="1"/>
  <c r="P1471" i="1"/>
  <c r="J1468" i="1"/>
  <c r="J1548" i="1" s="1"/>
  <c r="N1468" i="1"/>
  <c r="L1472" i="1"/>
  <c r="L1552" i="1" s="1"/>
  <c r="I1470" i="1"/>
  <c r="T1468" i="1"/>
  <c r="T1548" i="1" s="1"/>
  <c r="AA1471" i="1"/>
  <c r="AA1551" i="1" s="1"/>
  <c r="K1468" i="1"/>
  <c r="K1548" i="1" s="1"/>
  <c r="T1469" i="1"/>
  <c r="X1473" i="1"/>
  <c r="X1553" i="1" s="1"/>
  <c r="X1469" i="1"/>
  <c r="X1549" i="1" s="1"/>
  <c r="I1471" i="1"/>
  <c r="Y1467" i="1"/>
  <c r="K1470" i="1"/>
  <c r="Y1469" i="1"/>
  <c r="X1472" i="1"/>
  <c r="X1552" i="1" s="1"/>
  <c r="AB1470" i="1"/>
  <c r="AB1469" i="1"/>
  <c r="AB1549" i="1" s="1"/>
  <c r="V1467" i="1"/>
  <c r="V1547" i="1" s="1"/>
  <c r="U1471" i="1"/>
  <c r="U1551" i="1" s="1"/>
  <c r="Y1471" i="1"/>
  <c r="L1473" i="1"/>
  <c r="K1467" i="1"/>
  <c r="X1471" i="1"/>
  <c r="O1471" i="1"/>
  <c r="O1551" i="1" s="1"/>
  <c r="J618" i="33"/>
  <c r="H474" i="2" s="1"/>
  <c r="Q618" i="33"/>
  <c r="O474" i="2" s="1"/>
  <c r="N1473" i="1"/>
  <c r="O1470" i="1"/>
  <c r="O1550" i="1" s="1"/>
  <c r="K1469" i="1"/>
  <c r="K1549" i="1" s="1"/>
  <c r="J1470" i="1"/>
  <c r="F618" i="33"/>
  <c r="D474" i="2" s="1"/>
  <c r="U618" i="33"/>
  <c r="S474" i="2" s="1"/>
  <c r="I1472" i="1"/>
  <c r="E618" i="33"/>
  <c r="C474" i="2" s="1"/>
  <c r="V1472" i="1"/>
  <c r="N1469" i="1"/>
  <c r="N1549" i="1" s="1"/>
  <c r="AC1472" i="1"/>
  <c r="Q1470" i="1"/>
  <c r="Q1550" i="1" s="1"/>
  <c r="Q1471" i="1"/>
  <c r="Q1551" i="1" s="1"/>
  <c r="P1469" i="1"/>
  <c r="P1549" i="1" s="1"/>
  <c r="T1472" i="1"/>
  <c r="T1467" i="1"/>
  <c r="T1547" i="1" s="1"/>
  <c r="H618" i="33"/>
  <c r="F474" i="2" s="1"/>
  <c r="D611" i="33"/>
  <c r="B467" i="2" s="1"/>
  <c r="V1469" i="1"/>
  <c r="V1549" i="1" s="1"/>
  <c r="AB1467" i="1"/>
  <c r="AB1547" i="1" s="1"/>
  <c r="U1468" i="1"/>
  <c r="Y1468" i="1"/>
  <c r="S1470" i="1"/>
  <c r="S1550" i="1" s="1"/>
  <c r="L1468" i="1"/>
  <c r="L1548" i="1" s="1"/>
  <c r="P618" i="33"/>
  <c r="N474" i="2" s="1"/>
  <c r="T618" i="33"/>
  <c r="R474" i="2" s="1"/>
  <c r="P1473" i="1"/>
  <c r="P1553" i="1" s="1"/>
  <c r="I618" i="33"/>
  <c r="G474" i="2" s="1"/>
  <c r="J1471" i="1"/>
  <c r="J1551" i="1" s="1"/>
  <c r="S1472" i="1"/>
  <c r="S1552" i="1" s="1"/>
  <c r="R618" i="33"/>
  <c r="P474" i="2" s="1"/>
  <c r="T1470" i="1"/>
  <c r="T1550" i="1" s="1"/>
  <c r="AA1467" i="1"/>
  <c r="AA1547" i="1" s="1"/>
  <c r="D613" i="33"/>
  <c r="B469" i="2" s="1"/>
  <c r="M618" i="33"/>
  <c r="K474" i="2" s="1"/>
  <c r="S1469" i="1"/>
  <c r="S1549" i="1" s="1"/>
  <c r="T1473" i="1"/>
  <c r="T1553" i="1" s="1"/>
  <c r="N618" i="33"/>
  <c r="L474" i="2" s="1"/>
  <c r="L618" i="33"/>
  <c r="J474" i="2" s="1"/>
  <c r="AA1472" i="1"/>
  <c r="AA1552" i="1" s="1"/>
  <c r="Q1473" i="1"/>
  <c r="D616" i="33"/>
  <c r="B472" i="2" s="1"/>
  <c r="O1473" i="1"/>
  <c r="K618" i="33"/>
  <c r="I474" i="2" s="1"/>
  <c r="U1470" i="1"/>
  <c r="U1550" i="1" s="1"/>
  <c r="D612" i="33"/>
  <c r="B468" i="2" s="1"/>
  <c r="AA1468" i="1"/>
  <c r="P1472" i="1"/>
  <c r="P1552" i="1" s="1"/>
  <c r="G618" i="33"/>
  <c r="E474" i="2" s="1"/>
  <c r="U1473" i="1"/>
  <c r="U1553" i="1" s="1"/>
  <c r="K1471" i="1"/>
  <c r="K1551" i="1" s="1"/>
  <c r="AA1473" i="1"/>
  <c r="AA1553" i="1" s="1"/>
  <c r="S618" i="33"/>
  <c r="Q474" i="2" s="1"/>
  <c r="D617" i="33"/>
  <c r="B473" i="2" s="1"/>
  <c r="D615" i="33"/>
  <c r="B471" i="2" s="1"/>
  <c r="O618" i="33"/>
  <c r="M474" i="2" s="1"/>
  <c r="D614" i="33"/>
  <c r="B470" i="2" s="1"/>
  <c r="Q1548" i="1"/>
  <c r="P1467" i="1"/>
  <c r="P1547" i="1" s="1"/>
  <c r="AC1474" i="1" l="1"/>
  <c r="AC1554" i="1" s="1"/>
  <c r="S986" i="1"/>
  <c r="W986" i="1" s="1"/>
  <c r="Q986" i="1"/>
  <c r="R986" i="1" s="1"/>
  <c r="H985" i="1"/>
  <c r="M550" i="33"/>
  <c r="K248" i="2"/>
  <c r="T987" i="1" s="1"/>
  <c r="L551" i="33"/>
  <c r="J248" i="2"/>
  <c r="D549" i="33"/>
  <c r="B248" i="2" s="1"/>
  <c r="I1552" i="1"/>
  <c r="I1550" i="1"/>
  <c r="I1551" i="1"/>
  <c r="I1553" i="1"/>
  <c r="I1547" i="1"/>
  <c r="I1549" i="1"/>
  <c r="V1553" i="1"/>
  <c r="P1548" i="1"/>
  <c r="N1547" i="1"/>
  <c r="T1551" i="1"/>
  <c r="Z1470" i="1"/>
  <c r="Z1550" i="1" s="1"/>
  <c r="N1552" i="1"/>
  <c r="Q1552" i="1"/>
  <c r="AC1548" i="1"/>
  <c r="U1549" i="1"/>
  <c r="Q1549" i="1"/>
  <c r="O1548" i="1"/>
  <c r="S1548" i="1"/>
  <c r="AA1549" i="1"/>
  <c r="P1550" i="1"/>
  <c r="Y1552" i="1"/>
  <c r="Y1549" i="1"/>
  <c r="P1551" i="1"/>
  <c r="V1550" i="1"/>
  <c r="Z1472" i="1"/>
  <c r="Z1552" i="1" s="1"/>
  <c r="R1468" i="1"/>
  <c r="R1548" i="1" s="1"/>
  <c r="N1548" i="1"/>
  <c r="J1474" i="1"/>
  <c r="J1554" i="1" s="1"/>
  <c r="V1474" i="1"/>
  <c r="V1554" i="1" s="1"/>
  <c r="V1551" i="1"/>
  <c r="Z1469" i="1"/>
  <c r="Z1549" i="1" s="1"/>
  <c r="T1549" i="1"/>
  <c r="M1467" i="1"/>
  <c r="M1547" i="1" s="1"/>
  <c r="K1547" i="1"/>
  <c r="M1469" i="1"/>
  <c r="M1549" i="1" s="1"/>
  <c r="Y1551" i="1"/>
  <c r="M1472" i="1"/>
  <c r="M1552" i="1" s="1"/>
  <c r="AC1552" i="1"/>
  <c r="R1471" i="1"/>
  <c r="R1551" i="1" s="1"/>
  <c r="N1553" i="1"/>
  <c r="Z1473" i="1"/>
  <c r="Z1553" i="1" s="1"/>
  <c r="K1550" i="1"/>
  <c r="R1470" i="1"/>
  <c r="R1550" i="1" s="1"/>
  <c r="O1474" i="1"/>
  <c r="O1554" i="1" s="1"/>
  <c r="T1552" i="1"/>
  <c r="P1474" i="1"/>
  <c r="P1554" i="1" s="1"/>
  <c r="U1548" i="1"/>
  <c r="T1474" i="1"/>
  <c r="T1554" i="1" s="1"/>
  <c r="J1550" i="1"/>
  <c r="M1473" i="1"/>
  <c r="M1553" i="1" s="1"/>
  <c r="Y1547" i="1"/>
  <c r="O1553" i="1"/>
  <c r="L1553" i="1"/>
  <c r="Z1467" i="1"/>
  <c r="Z1547" i="1" s="1"/>
  <c r="X1474" i="1"/>
  <c r="X1554" i="1" s="1"/>
  <c r="AB1550" i="1"/>
  <c r="W1471" i="1"/>
  <c r="W1551" i="1" s="1"/>
  <c r="Y1474" i="1"/>
  <c r="Y1554" i="1" s="1"/>
  <c r="AA1548" i="1"/>
  <c r="W1467" i="1"/>
  <c r="W1547" i="1" s="1"/>
  <c r="M1470" i="1"/>
  <c r="M1550" i="1" s="1"/>
  <c r="L1474" i="1"/>
  <c r="W1468" i="1"/>
  <c r="W1548" i="1" s="1"/>
  <c r="R1473" i="1"/>
  <c r="R1553" i="1" s="1"/>
  <c r="X1551" i="1"/>
  <c r="N1474" i="1"/>
  <c r="Z1471" i="1"/>
  <c r="Z1551" i="1" s="1"/>
  <c r="I1474" i="1"/>
  <c r="AB1474" i="1"/>
  <c r="AB1554" i="1" s="1"/>
  <c r="Y1548" i="1"/>
  <c r="Z1468" i="1"/>
  <c r="Z1548" i="1" s="1"/>
  <c r="W1472" i="1"/>
  <c r="W1552" i="1" s="1"/>
  <c r="V1552" i="1"/>
  <c r="R1469" i="1"/>
  <c r="R1549" i="1" s="1"/>
  <c r="M1468" i="1"/>
  <c r="M1548" i="1" s="1"/>
  <c r="S1474" i="1"/>
  <c r="S1554" i="1" s="1"/>
  <c r="Q1474" i="1"/>
  <c r="W1469" i="1"/>
  <c r="W1549" i="1" s="1"/>
  <c r="K1474" i="1"/>
  <c r="R1472" i="1"/>
  <c r="R1552" i="1" s="1"/>
  <c r="W1470" i="1"/>
  <c r="W1550" i="1" s="1"/>
  <c r="Q1553" i="1"/>
  <c r="M1471" i="1"/>
  <c r="M1551" i="1" s="1"/>
  <c r="W1473" i="1"/>
  <c r="W1553" i="1" s="1"/>
  <c r="AA1474" i="1"/>
  <c r="AA1554" i="1" s="1"/>
  <c r="U1474" i="1"/>
  <c r="U1554" i="1" s="1"/>
  <c r="D618" i="33"/>
  <c r="B474" i="2" s="1"/>
  <c r="R1467" i="1"/>
  <c r="R1547" i="1" s="1"/>
  <c r="K249" i="2" l="1"/>
  <c r="T988" i="1" s="1"/>
  <c r="M551" i="33"/>
  <c r="H986" i="1"/>
  <c r="S987" i="1"/>
  <c r="W987" i="1" s="1"/>
  <c r="Q987" i="1"/>
  <c r="R987" i="1" s="1"/>
  <c r="S988" i="1"/>
  <c r="J249" i="2"/>
  <c r="D550" i="33"/>
  <c r="B249" i="2" s="1"/>
  <c r="I1554" i="1"/>
  <c r="L1554" i="1"/>
  <c r="M1474" i="1"/>
  <c r="M1554" i="1" s="1"/>
  <c r="H1471" i="1"/>
  <c r="H1551" i="1" s="1"/>
  <c r="Z1474" i="1"/>
  <c r="Z1554" i="1" s="1"/>
  <c r="H1473" i="1"/>
  <c r="R1474" i="1"/>
  <c r="R1554" i="1" s="1"/>
  <c r="H1468" i="1"/>
  <c r="N1554" i="1"/>
  <c r="K1554" i="1"/>
  <c r="H1472" i="1"/>
  <c r="Q1554" i="1"/>
  <c r="H1469" i="1"/>
  <c r="H1470" i="1"/>
  <c r="W1474" i="1"/>
  <c r="W1554" i="1" s="1"/>
  <c r="H1467" i="1"/>
  <c r="W988" i="1" l="1"/>
  <c r="H987" i="1"/>
  <c r="Q988" i="1"/>
  <c r="R988" i="1" s="1"/>
  <c r="H988" i="1" s="1"/>
  <c r="H1547" i="1"/>
  <c r="H1549" i="1"/>
  <c r="H1552" i="1"/>
  <c r="H1548" i="1"/>
  <c r="H1553" i="1"/>
  <c r="H1550" i="1"/>
  <c r="H1474" i="1"/>
  <c r="H1554" i="1" s="1"/>
  <c r="N545" i="1" l="1"/>
  <c r="N2057" i="1"/>
  <c r="V545" i="1"/>
  <c r="V2057" i="1"/>
  <c r="U545" i="1"/>
  <c r="U2057" i="1"/>
  <c r="K545" i="1"/>
  <c r="K2057" i="1"/>
  <c r="Y545" i="1"/>
  <c r="Y2057" i="1"/>
  <c r="X545" i="1"/>
  <c r="X2057" i="1"/>
  <c r="Q552" i="1"/>
  <c r="Q2064" i="1"/>
  <c r="Q545" i="1"/>
  <c r="Q2057" i="1"/>
  <c r="J552" i="1"/>
  <c r="J2064" i="1"/>
  <c r="X551" i="1"/>
  <c r="X2063" i="1"/>
  <c r="T547" i="1"/>
  <c r="T2059" i="1"/>
  <c r="O550" i="1"/>
  <c r="O2062" i="1"/>
  <c r="T549" i="1"/>
  <c r="T2061" i="1"/>
  <c r="J551" i="1"/>
  <c r="J2063" i="1"/>
  <c r="P547" i="1"/>
  <c r="P2059" i="1"/>
  <c r="Q546" i="1"/>
  <c r="Q2058" i="1"/>
  <c r="U550" i="1"/>
  <c r="U2062" i="1"/>
  <c r="K551" i="1"/>
  <c r="K2063" i="1"/>
  <c r="AC547" i="1"/>
  <c r="AC2059" i="1"/>
  <c r="L547" i="1"/>
  <c r="L2059" i="1"/>
  <c r="N548" i="1"/>
  <c r="N2060" i="1"/>
  <c r="K549" i="1"/>
  <c r="K2061" i="1"/>
  <c r="Y546" i="1"/>
  <c r="Y2058" i="1"/>
  <c r="S548" i="1"/>
  <c r="S2060" i="1"/>
  <c r="X546" i="1"/>
  <c r="X2058" i="1"/>
  <c r="V548" i="1"/>
  <c r="V2060" i="1"/>
  <c r="Y548" i="1"/>
  <c r="Y2060" i="1"/>
  <c r="U547" i="1"/>
  <c r="U2059" i="1"/>
  <c r="X550" i="1"/>
  <c r="X2062" i="1"/>
  <c r="S546" i="1"/>
  <c r="S2058" i="1"/>
  <c r="AA548" i="1"/>
  <c r="AA2060" i="1"/>
  <c r="AA549" i="1"/>
  <c r="AA2061" i="1"/>
  <c r="V546" i="1"/>
  <c r="V2058" i="1"/>
  <c r="U552" i="1"/>
  <c r="U2064" i="1"/>
  <c r="T545" i="1"/>
  <c r="T2057" i="1"/>
  <c r="AB552" i="1"/>
  <c r="AB2064" i="1"/>
  <c r="J545" i="1"/>
  <c r="J2057" i="1"/>
  <c r="L550" i="1"/>
  <c r="L2062" i="1"/>
  <c r="J546" i="1"/>
  <c r="J2058" i="1"/>
  <c r="N546" i="1"/>
  <c r="N2058" i="1"/>
  <c r="AB551" i="1"/>
  <c r="AB2063" i="1"/>
  <c r="V549" i="1"/>
  <c r="V2061" i="1"/>
  <c r="J547" i="1"/>
  <c r="J2059" i="1"/>
  <c r="L549" i="1"/>
  <c r="L2061" i="1"/>
  <c r="U549" i="1"/>
  <c r="U2061" i="1"/>
  <c r="P546" i="1"/>
  <c r="P2058" i="1"/>
  <c r="S547" i="1"/>
  <c r="S2059" i="1"/>
  <c r="P551" i="1"/>
  <c r="P2063" i="1"/>
  <c r="O548" i="1"/>
  <c r="O2060" i="1"/>
  <c r="AA546" i="1"/>
  <c r="AA2058" i="1"/>
  <c r="L546" i="1"/>
  <c r="L2058" i="1"/>
  <c r="O549" i="1"/>
  <c r="O2061" i="1"/>
  <c r="Q547" i="1"/>
  <c r="Q2059" i="1"/>
  <c r="N549" i="1"/>
  <c r="N2061" i="1"/>
  <c r="K548" i="1"/>
  <c r="K2060" i="1"/>
  <c r="Q550" i="1"/>
  <c r="Q2062" i="1"/>
  <c r="K550" i="1"/>
  <c r="K2062" i="1"/>
  <c r="AA547" i="1"/>
  <c r="AA2059" i="1"/>
  <c r="J604" i="1"/>
  <c r="AC606" i="1"/>
  <c r="AC2118" i="1"/>
  <c r="AB605" i="1"/>
  <c r="AB2117" i="1"/>
  <c r="AA603" i="1"/>
  <c r="AA2115" i="1"/>
  <c r="AB545" i="1"/>
  <c r="AB2057" i="1"/>
  <c r="X552" i="1"/>
  <c r="X2064" i="1"/>
  <c r="AA552" i="1"/>
  <c r="AA2064" i="1"/>
  <c r="Y552" i="1"/>
  <c r="Y2064" i="1"/>
  <c r="AC552" i="1"/>
  <c r="AC2064" i="1"/>
  <c r="L552" i="1"/>
  <c r="L2064" i="1"/>
  <c r="N552" i="1"/>
  <c r="N2064" i="1"/>
  <c r="AC545" i="1"/>
  <c r="AC2057" i="1"/>
  <c r="S552" i="1"/>
  <c r="S2064" i="1"/>
  <c r="T546" i="1"/>
  <c r="T2058" i="1"/>
  <c r="AB548" i="1"/>
  <c r="AB2060" i="1"/>
  <c r="T550" i="1"/>
  <c r="T2062" i="1"/>
  <c r="P549" i="1"/>
  <c r="P2061" i="1"/>
  <c r="T548" i="1"/>
  <c r="T2060" i="1"/>
  <c r="AB549" i="1"/>
  <c r="AB2061" i="1"/>
  <c r="V551" i="1"/>
  <c r="V2063" i="1"/>
  <c r="U551" i="1"/>
  <c r="U2063" i="1"/>
  <c r="S550" i="1"/>
  <c r="S2062" i="1"/>
  <c r="U546" i="1"/>
  <c r="U2058" i="1"/>
  <c r="Y547" i="1"/>
  <c r="Y2059" i="1"/>
  <c r="Y551" i="1"/>
  <c r="Y2063" i="1"/>
  <c r="V550" i="1"/>
  <c r="V2062" i="1"/>
  <c r="AA550" i="1"/>
  <c r="AA2062" i="1"/>
  <c r="X548" i="1"/>
  <c r="X2060" i="1"/>
  <c r="Q548" i="1"/>
  <c r="Q2060" i="1"/>
  <c r="AC546" i="1"/>
  <c r="AC2058" i="1"/>
  <c r="K547" i="1"/>
  <c r="K2059" i="1"/>
  <c r="S551" i="1"/>
  <c r="S2063" i="1"/>
  <c r="AC549" i="1"/>
  <c r="AC2061" i="1"/>
  <c r="J549" i="1"/>
  <c r="J2061" i="1"/>
  <c r="K546" i="1"/>
  <c r="K2058" i="1"/>
  <c r="P548" i="1"/>
  <c r="P2060" i="1"/>
  <c r="Q551" i="1"/>
  <c r="Q2063" i="1"/>
  <c r="T551" i="1"/>
  <c r="T2063" i="1"/>
  <c r="Q549" i="1"/>
  <c r="Q2061" i="1"/>
  <c r="K605" i="1"/>
  <c r="K2117" i="1"/>
  <c r="K604" i="1"/>
  <c r="K2116" i="1"/>
  <c r="T604" i="1"/>
  <c r="T2116" i="1"/>
  <c r="AA602" i="1"/>
  <c r="AA2215" i="1"/>
  <c r="AA2114" i="1"/>
  <c r="AA607" i="1"/>
  <c r="AA2119" i="1"/>
  <c r="X606" i="1"/>
  <c r="X2118" i="1"/>
  <c r="AA604" i="1"/>
  <c r="AA2116" i="1"/>
  <c r="K607" i="1"/>
  <c r="K2119" i="1"/>
  <c r="O604" i="1"/>
  <c r="O2116" i="1"/>
  <c r="X605" i="1"/>
  <c r="X2218" i="1"/>
  <c r="X2117" i="1"/>
  <c r="V607" i="1"/>
  <c r="V2119" i="1"/>
  <c r="O607" i="1"/>
  <c r="O2220" i="1"/>
  <c r="O2119" i="1"/>
  <c r="L605" i="1"/>
  <c r="L2117" i="1"/>
  <c r="AB602" i="1"/>
  <c r="AB2114" i="1"/>
  <c r="Y603" i="1"/>
  <c r="Y2115" i="1"/>
  <c r="L602" i="1"/>
  <c r="L2114" i="1"/>
  <c r="S603" i="1"/>
  <c r="S2216" i="1"/>
  <c r="S2115" i="1"/>
  <c r="T606" i="1"/>
  <c r="T2118" i="1"/>
  <c r="Q605" i="1"/>
  <c r="Q2117" i="1"/>
  <c r="Y2217" i="1"/>
  <c r="AC605" i="1"/>
  <c r="AC2218" i="1"/>
  <c r="AC2117" i="1"/>
  <c r="P552" i="1"/>
  <c r="P2064" i="1"/>
  <c r="AA545" i="1"/>
  <c r="AA2057" i="1"/>
  <c r="P545" i="1"/>
  <c r="P2057" i="1"/>
  <c r="S545" i="1"/>
  <c r="S2057" i="1"/>
  <c r="K552" i="1"/>
  <c r="K2064" i="1"/>
  <c r="T552" i="1"/>
  <c r="T2064" i="1"/>
  <c r="O545" i="1"/>
  <c r="O2057" i="1"/>
  <c r="O552" i="1"/>
  <c r="O2064" i="1"/>
  <c r="V552" i="1"/>
  <c r="V2064" i="1"/>
  <c r="L545" i="1"/>
  <c r="L2057" i="1"/>
  <c r="AC548" i="1"/>
  <c r="AC2060" i="1"/>
  <c r="O551" i="1"/>
  <c r="O2063" i="1"/>
  <c r="L548" i="1"/>
  <c r="L2060" i="1"/>
  <c r="AC551" i="1"/>
  <c r="AC2063" i="1"/>
  <c r="Y549" i="1"/>
  <c r="Y2061" i="1"/>
  <c r="AB547" i="1"/>
  <c r="AB2059" i="1"/>
  <c r="L551" i="1"/>
  <c r="L2063" i="1"/>
  <c r="J550" i="1"/>
  <c r="J2062" i="1"/>
  <c r="N547" i="1"/>
  <c r="N2059" i="1"/>
  <c r="N550" i="1"/>
  <c r="N2062" i="1"/>
  <c r="X549" i="1"/>
  <c r="X2061" i="1"/>
  <c r="N551" i="1"/>
  <c r="N2063" i="1"/>
  <c r="P550" i="1"/>
  <c r="P2062" i="1"/>
  <c r="AC550" i="1"/>
  <c r="AC2062" i="1"/>
  <c r="S549" i="1"/>
  <c r="S2061" i="1"/>
  <c r="J548" i="1"/>
  <c r="J2060" i="1"/>
  <c r="O546" i="1"/>
  <c r="O2058" i="1"/>
  <c r="U548" i="1"/>
  <c r="U2060" i="1"/>
  <c r="X547" i="1"/>
  <c r="X2059" i="1"/>
  <c r="AA551" i="1"/>
  <c r="AA2063" i="1"/>
  <c r="O547" i="1"/>
  <c r="O2059" i="1"/>
  <c r="Y550" i="1"/>
  <c r="Y2062" i="1"/>
  <c r="AB550" i="1"/>
  <c r="AB2062" i="1"/>
  <c r="AB546" i="1"/>
  <c r="AB2058" i="1"/>
  <c r="V547" i="1"/>
  <c r="V2059" i="1"/>
  <c r="P607" i="1"/>
  <c r="P2119" i="1"/>
  <c r="Y602" i="1"/>
  <c r="Y2114" i="1"/>
  <c r="AB606" i="1"/>
  <c r="AB2118" i="1"/>
  <c r="U602" i="1"/>
  <c r="U2215" i="1"/>
  <c r="U2114" i="1"/>
  <c r="K603" i="1"/>
  <c r="K2216" i="1"/>
  <c r="K2115" i="1"/>
  <c r="V605" i="1"/>
  <c r="V2117" i="1"/>
  <c r="J605" i="1"/>
  <c r="J2117" i="1"/>
  <c r="N605" i="1"/>
  <c r="N2117" i="1"/>
  <c r="Q606" i="1"/>
  <c r="Q2118" i="1"/>
  <c r="U605" i="1"/>
  <c r="U2117" i="1"/>
  <c r="AC602" i="1"/>
  <c r="AC2114" i="1"/>
  <c r="L603" i="1"/>
  <c r="L2115" i="1"/>
  <c r="L607" i="1"/>
  <c r="L2119" i="1"/>
  <c r="L606" i="1"/>
  <c r="L2118" i="1"/>
  <c r="O606" i="1"/>
  <c r="O2219" i="1"/>
  <c r="O2118" i="1"/>
  <c r="Q604" i="1"/>
  <c r="Q2116" i="1"/>
  <c r="V602" i="1"/>
  <c r="V2114" i="1"/>
  <c r="U604" i="1"/>
  <c r="U2116" i="1"/>
  <c r="S607" i="1"/>
  <c r="S2119" i="1"/>
  <c r="J603" i="1"/>
  <c r="J2115" i="1"/>
  <c r="S602" i="1"/>
  <c r="S2215" i="1"/>
  <c r="S2114" i="1"/>
  <c r="P605" i="1"/>
  <c r="P2117" i="1"/>
  <c r="Y605" i="1"/>
  <c r="Y2218" i="1"/>
  <c r="Y2117" i="1"/>
  <c r="P2115" i="1"/>
  <c r="N2116" i="1"/>
  <c r="I552" i="1"/>
  <c r="I2064" i="1"/>
  <c r="L2219" i="1" l="1"/>
  <c r="J2218" i="1"/>
  <c r="J2216" i="1"/>
  <c r="L2215" i="1"/>
  <c r="P2218" i="1"/>
  <c r="N2217" i="1"/>
  <c r="L2220" i="1"/>
  <c r="T2217" i="1"/>
  <c r="K2218" i="1"/>
  <c r="AA2216" i="1"/>
  <c r="AB2218" i="1"/>
  <c r="X2219" i="1"/>
  <c r="Q2218" i="1"/>
  <c r="K2220" i="1"/>
  <c r="K2217" i="1"/>
  <c r="L2218" i="1"/>
  <c r="Y2216" i="1"/>
  <c r="AC2219" i="1"/>
  <c r="N604" i="1"/>
  <c r="Y2116" i="1"/>
  <c r="P2114" i="1"/>
  <c r="M2062" i="1"/>
  <c r="Y604" i="1"/>
  <c r="N2119" i="1"/>
  <c r="N607" i="1"/>
  <c r="X602" i="1"/>
  <c r="Z602" i="1" s="1"/>
  <c r="X2114" i="1"/>
  <c r="Z2114" i="1" s="1"/>
  <c r="X2215" i="1"/>
  <c r="T603" i="1"/>
  <c r="T2216" i="1"/>
  <c r="T605" i="1"/>
  <c r="T2218" i="1"/>
  <c r="J2220" i="1"/>
  <c r="J607" i="1"/>
  <c r="M607" i="1" s="1"/>
  <c r="J2119" i="1"/>
  <c r="M2119" i="1" s="1"/>
  <c r="T2114" i="1"/>
  <c r="W2114" i="1" s="1"/>
  <c r="T2215" i="1"/>
  <c r="P2217" i="1"/>
  <c r="P2116" i="1"/>
  <c r="R2116" i="1" s="1"/>
  <c r="P604" i="1"/>
  <c r="O603" i="1"/>
  <c r="AC2220" i="1"/>
  <c r="P2215" i="1"/>
  <c r="N2220" i="1"/>
  <c r="S2117" i="1"/>
  <c r="T2117" i="1"/>
  <c r="P2216" i="1"/>
  <c r="P603" i="1"/>
  <c r="S2218" i="1"/>
  <c r="S605" i="1"/>
  <c r="P602" i="1"/>
  <c r="Q603" i="1"/>
  <c r="J2114" i="1"/>
  <c r="S2219" i="1"/>
  <c r="Q2216" i="1"/>
  <c r="J602" i="1"/>
  <c r="V603" i="1"/>
  <c r="U603" i="1"/>
  <c r="M2061" i="1"/>
  <c r="J2116" i="1"/>
  <c r="J2217" i="1"/>
  <c r="X2116" i="1"/>
  <c r="X604" i="1"/>
  <c r="X2217" i="1"/>
  <c r="K2118" i="1"/>
  <c r="O2218" i="1"/>
  <c r="O605" i="1"/>
  <c r="R605" i="1" s="1"/>
  <c r="Y2220" i="1"/>
  <c r="Y2119" i="1"/>
  <c r="Y607" i="1"/>
  <c r="L604" i="1"/>
  <c r="M604" i="1" s="1"/>
  <c r="L2217" i="1"/>
  <c r="L2116" i="1"/>
  <c r="AC603" i="1"/>
  <c r="AC2216" i="1"/>
  <c r="AC2115" i="1"/>
  <c r="AC2116" i="1"/>
  <c r="AC604" i="1"/>
  <c r="AC2217" i="1"/>
  <c r="AA605" i="1"/>
  <c r="AA2117" i="1"/>
  <c r="AA2218" i="1"/>
  <c r="X2115" i="1"/>
  <c r="Z2115" i="1" s="1"/>
  <c r="N2118" i="1"/>
  <c r="O2117" i="1"/>
  <c r="R2117" i="1" s="1"/>
  <c r="Z2060" i="1"/>
  <c r="T602" i="1"/>
  <c r="W602" i="1" s="1"/>
  <c r="O602" i="1"/>
  <c r="O2215" i="1"/>
  <c r="O2114" i="1"/>
  <c r="O2216" i="1"/>
  <c r="O2115" i="1"/>
  <c r="AC607" i="1"/>
  <c r="AC2119" i="1"/>
  <c r="K2219" i="1"/>
  <c r="V2116" i="1"/>
  <c r="V604" i="1"/>
  <c r="K606" i="1"/>
  <c r="K602" i="1"/>
  <c r="V2217" i="1"/>
  <c r="K2114" i="1"/>
  <c r="N2215" i="1"/>
  <c r="N602" i="1"/>
  <c r="N2114" i="1"/>
  <c r="X607" i="1"/>
  <c r="X2220" i="1"/>
  <c r="X2119" i="1"/>
  <c r="K2215" i="1"/>
  <c r="AB607" i="1"/>
  <c r="AB2220" i="1"/>
  <c r="AB2119" i="1"/>
  <c r="W2061" i="1"/>
  <c r="V2115" i="1"/>
  <c r="J2215" i="1"/>
  <c r="AB604" i="1"/>
  <c r="AB2116" i="1"/>
  <c r="N603" i="1"/>
  <c r="N2216" i="1"/>
  <c r="N2115" i="1"/>
  <c r="U606" i="1"/>
  <c r="U2219" i="1"/>
  <c r="U2115" i="1"/>
  <c r="U2216" i="1"/>
  <c r="S2118" i="1"/>
  <c r="S606" i="1"/>
  <c r="S604" i="1"/>
  <c r="S2217" i="1"/>
  <c r="Q2114" i="1"/>
  <c r="Q602" i="1"/>
  <c r="Q607" i="1"/>
  <c r="Q2220" i="1"/>
  <c r="Q2119" i="1"/>
  <c r="W2057" i="1"/>
  <c r="Q2115" i="1"/>
  <c r="V2216" i="1"/>
  <c r="U2118" i="1"/>
  <c r="AB2217" i="1"/>
  <c r="S2116" i="1"/>
  <c r="Q2215" i="1"/>
  <c r="X2216" i="1"/>
  <c r="Y2219" i="1"/>
  <c r="Y2118" i="1"/>
  <c r="Z2118" i="1" s="1"/>
  <c r="N606" i="1"/>
  <c r="N2219" i="1"/>
  <c r="V606" i="1"/>
  <c r="Y606" i="1"/>
  <c r="Z606" i="1" s="1"/>
  <c r="V2118" i="1"/>
  <c r="X603" i="1"/>
  <c r="Z603" i="1" s="1"/>
  <c r="Z2057" i="1"/>
  <c r="Z2059" i="1"/>
  <c r="M2060" i="1"/>
  <c r="R2063" i="1"/>
  <c r="Z2061" i="1"/>
  <c r="R2059" i="1"/>
  <c r="W2063" i="1"/>
  <c r="R2064" i="1"/>
  <c r="Z2058" i="1"/>
  <c r="M2115" i="1"/>
  <c r="M603" i="1"/>
  <c r="O2120" i="1"/>
  <c r="S608" i="1"/>
  <c r="S2120" i="1"/>
  <c r="R547" i="1"/>
  <c r="Z2117" i="1"/>
  <c r="Y601" i="1"/>
  <c r="Y2214" i="1"/>
  <c r="Y2113" i="1"/>
  <c r="N608" i="1"/>
  <c r="N2120" i="1"/>
  <c r="P601" i="1"/>
  <c r="P2214" i="1"/>
  <c r="P2113" i="1"/>
  <c r="W2062" i="1"/>
  <c r="W552" i="1"/>
  <c r="Z2064" i="1"/>
  <c r="K608" i="1"/>
  <c r="K2120" i="1"/>
  <c r="I604" i="1"/>
  <c r="I2116" i="1"/>
  <c r="I605" i="1"/>
  <c r="I2218" i="1"/>
  <c r="I2117" i="1"/>
  <c r="R2061" i="1"/>
  <c r="W547" i="1"/>
  <c r="R546" i="1"/>
  <c r="L601" i="1"/>
  <c r="L2113" i="1"/>
  <c r="Z550" i="1"/>
  <c r="Z546" i="1"/>
  <c r="M551" i="1"/>
  <c r="Z551" i="1"/>
  <c r="Z545" i="1"/>
  <c r="I549" i="1"/>
  <c r="I2061" i="1"/>
  <c r="J601" i="1"/>
  <c r="J2214" i="1"/>
  <c r="J2113" i="1"/>
  <c r="X601" i="1"/>
  <c r="X2214" i="1"/>
  <c r="X2113" i="1"/>
  <c r="Y608" i="1"/>
  <c r="Y2221" i="1"/>
  <c r="Y2120" i="1"/>
  <c r="N601" i="1"/>
  <c r="N2113" i="1"/>
  <c r="P608" i="1"/>
  <c r="P2120" i="1"/>
  <c r="W550" i="1"/>
  <c r="Z552" i="1"/>
  <c r="AA601" i="1"/>
  <c r="AA2214" i="1"/>
  <c r="AA2113" i="1"/>
  <c r="AC601" i="1"/>
  <c r="AC2214" i="1"/>
  <c r="AC2113" i="1"/>
  <c r="AB601" i="1"/>
  <c r="AB2214" i="1"/>
  <c r="AB2113" i="1"/>
  <c r="R549" i="1"/>
  <c r="M2058" i="1"/>
  <c r="M2057" i="1"/>
  <c r="I606" i="1"/>
  <c r="I2219" i="1"/>
  <c r="I2118" i="1"/>
  <c r="W546" i="1"/>
  <c r="W2060" i="1"/>
  <c r="R2060" i="1"/>
  <c r="R550" i="1"/>
  <c r="Z605" i="1"/>
  <c r="M549" i="1"/>
  <c r="M2117" i="1"/>
  <c r="M605" i="1"/>
  <c r="I607" i="1"/>
  <c r="I2119" i="1"/>
  <c r="I2220" i="1"/>
  <c r="J608" i="1"/>
  <c r="J2120" i="1"/>
  <c r="X608" i="1"/>
  <c r="X2221" i="1"/>
  <c r="X2120" i="1"/>
  <c r="Z547" i="1"/>
  <c r="W549" i="1"/>
  <c r="Z549" i="1"/>
  <c r="I550" i="1"/>
  <c r="I2062" i="1"/>
  <c r="I547" i="1"/>
  <c r="I2059" i="1"/>
  <c r="Z2218" i="1"/>
  <c r="V601" i="1"/>
  <c r="V2214" i="1"/>
  <c r="V2113" i="1"/>
  <c r="Q601" i="1"/>
  <c r="Q2214" i="1"/>
  <c r="Q2113" i="1"/>
  <c r="R552" i="1"/>
  <c r="AA2120" i="1"/>
  <c r="AC608" i="1"/>
  <c r="AB608" i="1"/>
  <c r="AB2120" i="1"/>
  <c r="W2059" i="1"/>
  <c r="M2059" i="1"/>
  <c r="R2058" i="1"/>
  <c r="M545" i="1"/>
  <c r="I601" i="1"/>
  <c r="I2214" i="1"/>
  <c r="I2113" i="1"/>
  <c r="T601" i="1"/>
  <c r="T2214" i="1"/>
  <c r="T2113" i="1"/>
  <c r="U601" i="1"/>
  <c r="U2214" i="1"/>
  <c r="U2113" i="1"/>
  <c r="M2063" i="1"/>
  <c r="M2064" i="1"/>
  <c r="I546" i="1"/>
  <c r="I2058" i="1"/>
  <c r="R2057" i="1"/>
  <c r="I548" i="1"/>
  <c r="I2060" i="1"/>
  <c r="O601" i="1"/>
  <c r="O2113" i="1"/>
  <c r="S601" i="1"/>
  <c r="S2214" i="1"/>
  <c r="S2113" i="1"/>
  <c r="M548" i="1"/>
  <c r="R551" i="1"/>
  <c r="R2062" i="1"/>
  <c r="M550" i="1"/>
  <c r="I551" i="1"/>
  <c r="I2063" i="1"/>
  <c r="W545" i="1"/>
  <c r="I603" i="1"/>
  <c r="I2115" i="1"/>
  <c r="Q608" i="1"/>
  <c r="Q2120" i="1"/>
  <c r="W551" i="1"/>
  <c r="Z548" i="1"/>
  <c r="W2064" i="1"/>
  <c r="K601" i="1"/>
  <c r="K2214" i="1"/>
  <c r="K2113" i="1"/>
  <c r="M547" i="1"/>
  <c r="M546" i="1"/>
  <c r="I545" i="1"/>
  <c r="I2057" i="1"/>
  <c r="T608" i="1"/>
  <c r="T2120" i="1"/>
  <c r="U608" i="1"/>
  <c r="U2120" i="1"/>
  <c r="W2058" i="1"/>
  <c r="Z2062" i="1"/>
  <c r="W548" i="1"/>
  <c r="R548" i="1"/>
  <c r="Z2063" i="1"/>
  <c r="M552" i="1"/>
  <c r="R545" i="1"/>
  <c r="Z2217" i="1" l="1"/>
  <c r="T2115" i="1"/>
  <c r="W2115" i="1" s="1"/>
  <c r="R2119" i="1"/>
  <c r="Z604" i="1"/>
  <c r="W603" i="1"/>
  <c r="M2114" i="1"/>
  <c r="L2216" i="1"/>
  <c r="W2118" i="1"/>
  <c r="V2218" i="1"/>
  <c r="R2114" i="1"/>
  <c r="Z2216" i="1"/>
  <c r="O2217" i="1"/>
  <c r="AB2219" i="1"/>
  <c r="M602" i="1"/>
  <c r="V2219" i="1"/>
  <c r="M2218" i="1"/>
  <c r="W606" i="1"/>
  <c r="O2214" i="1"/>
  <c r="Z2219" i="1"/>
  <c r="L2214" i="1"/>
  <c r="I2217" i="1"/>
  <c r="W2116" i="1"/>
  <c r="U2218" i="1"/>
  <c r="M2220" i="1"/>
  <c r="U2217" i="1"/>
  <c r="T2219" i="1"/>
  <c r="AA2217" i="1"/>
  <c r="AB2215" i="1"/>
  <c r="Q2219" i="1"/>
  <c r="S2220" i="1"/>
  <c r="Y2215" i="1"/>
  <c r="N2218" i="1"/>
  <c r="V2215" i="1"/>
  <c r="T2221" i="1"/>
  <c r="J2221" i="1"/>
  <c r="K2221" i="1"/>
  <c r="W604" i="1"/>
  <c r="R603" i="1"/>
  <c r="W2216" i="1"/>
  <c r="R607" i="1"/>
  <c r="R2215" i="1"/>
  <c r="W605" i="1"/>
  <c r="H605" i="1" s="1"/>
  <c r="Z2120" i="1"/>
  <c r="W2117" i="1"/>
  <c r="H2117" i="1" s="1"/>
  <c r="R604" i="1"/>
  <c r="R2115" i="1"/>
  <c r="Z2119" i="1"/>
  <c r="Q2217" i="1"/>
  <c r="M2215" i="1"/>
  <c r="U2221" i="1"/>
  <c r="N2221" i="1"/>
  <c r="Z608" i="1"/>
  <c r="Z607" i="1"/>
  <c r="Z2220" i="1"/>
  <c r="M2217" i="1"/>
  <c r="R2216" i="1"/>
  <c r="Z2116" i="1"/>
  <c r="V2120" i="1"/>
  <c r="W2120" i="1" s="1"/>
  <c r="AA608" i="1"/>
  <c r="AA2221" i="1"/>
  <c r="L608" i="1"/>
  <c r="M608" i="1" s="1"/>
  <c r="L2221" i="1"/>
  <c r="O608" i="1"/>
  <c r="R608" i="1" s="1"/>
  <c r="V2221" i="1"/>
  <c r="V608" i="1"/>
  <c r="W608" i="1" s="1"/>
  <c r="L2120" i="1"/>
  <c r="M2120" i="1" s="1"/>
  <c r="M2116" i="1"/>
  <c r="AC2120" i="1"/>
  <c r="AC2221" i="1"/>
  <c r="R602" i="1"/>
  <c r="P606" i="1"/>
  <c r="R606" i="1" s="1"/>
  <c r="P2219" i="1"/>
  <c r="P2118" i="1"/>
  <c r="R2118" i="1" s="1"/>
  <c r="AB603" i="1"/>
  <c r="AB2216" i="1"/>
  <c r="AB2115" i="1"/>
  <c r="I2114" i="1"/>
  <c r="Z2113" i="1"/>
  <c r="AA606" i="1"/>
  <c r="AA2118" i="1"/>
  <c r="AA2219" i="1"/>
  <c r="I602" i="1"/>
  <c r="I2215" i="1"/>
  <c r="T607" i="1"/>
  <c r="T2220" i="1"/>
  <c r="T2119" i="1"/>
  <c r="U607" i="1"/>
  <c r="U2220" i="1"/>
  <c r="U2119" i="1"/>
  <c r="J606" i="1"/>
  <c r="M606" i="1" s="1"/>
  <c r="J2118" i="1"/>
  <c r="M2118" i="1" s="1"/>
  <c r="J2219" i="1"/>
  <c r="Z601" i="1"/>
  <c r="H2061" i="1"/>
  <c r="H2057" i="1"/>
  <c r="W2113" i="1"/>
  <c r="H2060" i="1"/>
  <c r="W601" i="1"/>
  <c r="H2064" i="1"/>
  <c r="H551" i="1"/>
  <c r="H2058" i="1"/>
  <c r="H2059" i="1"/>
  <c r="H550" i="1"/>
  <c r="H549" i="1"/>
  <c r="R2120" i="1"/>
  <c r="W2214" i="1"/>
  <c r="H548" i="1"/>
  <c r="H546" i="1"/>
  <c r="H547" i="1"/>
  <c r="R2113" i="1"/>
  <c r="R601" i="1"/>
  <c r="M601" i="1"/>
  <c r="H545" i="1"/>
  <c r="Z2221" i="1"/>
  <c r="Z2214" i="1"/>
  <c r="I608" i="1"/>
  <c r="I2221" i="1"/>
  <c r="I2120" i="1"/>
  <c r="H2063" i="1"/>
  <c r="H2062" i="1"/>
  <c r="M2113" i="1"/>
  <c r="H552" i="1"/>
  <c r="Z2215" i="1" l="1"/>
  <c r="W2215" i="1"/>
  <c r="W2217" i="1"/>
  <c r="M2219" i="1"/>
  <c r="R2218" i="1"/>
  <c r="M2214" i="1"/>
  <c r="M2216" i="1"/>
  <c r="R2217" i="1"/>
  <c r="W2218" i="1"/>
  <c r="H2114" i="1"/>
  <c r="V2220" i="1"/>
  <c r="AB2221" i="1"/>
  <c r="N2214" i="1"/>
  <c r="P2220" i="1"/>
  <c r="H604" i="1"/>
  <c r="W2219" i="1"/>
  <c r="H602" i="1"/>
  <c r="R2219" i="1"/>
  <c r="Q2221" i="1"/>
  <c r="AC2215" i="1"/>
  <c r="M2221" i="1"/>
  <c r="I2216" i="1"/>
  <c r="AA2220" i="1"/>
  <c r="S2221" i="1"/>
  <c r="H2115" i="1"/>
  <c r="P2221" i="1"/>
  <c r="H603" i="1"/>
  <c r="H2116" i="1"/>
  <c r="H606" i="1"/>
  <c r="H2113" i="1"/>
  <c r="H2118" i="1"/>
  <c r="W607" i="1"/>
  <c r="H607" i="1" s="1"/>
  <c r="W2119" i="1"/>
  <c r="H2119" i="1" s="1"/>
  <c r="H2120" i="1"/>
  <c r="H601" i="1"/>
  <c r="H608" i="1"/>
  <c r="R2220" i="1" l="1"/>
  <c r="W2220" i="1"/>
  <c r="H2217" i="1"/>
  <c r="H2215" i="1"/>
  <c r="R2214" i="1"/>
  <c r="H2218" i="1"/>
  <c r="H2216" i="1"/>
  <c r="W2221" i="1"/>
  <c r="H2219" i="1"/>
  <c r="O2221" i="1"/>
  <c r="H2214" i="1" l="1"/>
  <c r="H2220" i="1"/>
  <c r="R2221" i="1"/>
  <c r="H2221" i="1" l="1"/>
  <c r="AA538" i="1" l="1"/>
  <c r="AA554" i="1"/>
  <c r="AA540" i="1"/>
  <c r="AA556" i="1"/>
  <c r="Y537" i="1"/>
  <c r="Y553" i="1"/>
  <c r="Y543" i="1"/>
  <c r="Y559" i="1"/>
  <c r="K542" i="1"/>
  <c r="K558" i="1"/>
  <c r="K544" i="1"/>
  <c r="K560" i="1"/>
  <c r="N542" i="1"/>
  <c r="N558" i="1"/>
  <c r="N539" i="1"/>
  <c r="N555" i="1"/>
  <c r="AC537" i="1"/>
  <c r="AC553" i="1"/>
  <c r="AC543" i="1"/>
  <c r="AC559" i="1"/>
  <c r="J541" i="1"/>
  <c r="J557" i="1"/>
  <c r="J538" i="1"/>
  <c r="J554" i="1"/>
  <c r="X542" i="1"/>
  <c r="X558" i="1"/>
  <c r="X539" i="1"/>
  <c r="X555" i="1"/>
  <c r="L539" i="1"/>
  <c r="L555" i="1"/>
  <c r="L537" i="1"/>
  <c r="L553" i="1"/>
  <c r="Q537" i="1"/>
  <c r="Q553" i="1"/>
  <c r="Q543" i="1"/>
  <c r="Q559" i="1"/>
  <c r="T543" i="1"/>
  <c r="T559" i="1"/>
  <c r="T541" i="1"/>
  <c r="T557" i="1"/>
  <c r="S538" i="1"/>
  <c r="S554" i="1"/>
  <c r="S540" i="1"/>
  <c r="S556" i="1"/>
  <c r="U537" i="1"/>
  <c r="U553" i="1"/>
  <c r="U543" i="1"/>
  <c r="U559" i="1"/>
  <c r="V538" i="1"/>
  <c r="V554" i="1"/>
  <c r="V540" i="1"/>
  <c r="V556" i="1"/>
  <c r="P540" i="1"/>
  <c r="P556" i="1"/>
  <c r="P542" i="1"/>
  <c r="P558" i="1"/>
  <c r="AB543" i="1"/>
  <c r="AB559" i="1"/>
  <c r="AB541" i="1"/>
  <c r="AB557" i="1"/>
  <c r="O539" i="1"/>
  <c r="O555" i="1"/>
  <c r="O537" i="1"/>
  <c r="O553" i="1"/>
  <c r="AA542" i="1"/>
  <c r="AA558" i="1"/>
  <c r="AA544" i="1"/>
  <c r="AA560" i="1"/>
  <c r="Y541" i="1"/>
  <c r="Y557" i="1"/>
  <c r="Y538" i="1"/>
  <c r="Y554" i="1"/>
  <c r="K539" i="1"/>
  <c r="K555" i="1"/>
  <c r="K537" i="1"/>
  <c r="K553" i="1"/>
  <c r="N537" i="1"/>
  <c r="N553" i="1"/>
  <c r="N543" i="1"/>
  <c r="N559" i="1"/>
  <c r="AC541" i="1"/>
  <c r="AC557" i="1"/>
  <c r="AC538" i="1"/>
  <c r="AC554" i="1"/>
  <c r="J540" i="1"/>
  <c r="J556" i="1"/>
  <c r="J542" i="1"/>
  <c r="J558" i="1"/>
  <c r="X540" i="1"/>
  <c r="X556" i="1"/>
  <c r="X543" i="1"/>
  <c r="X559" i="1"/>
  <c r="L543" i="1"/>
  <c r="L559" i="1"/>
  <c r="L541" i="1"/>
  <c r="L557" i="1"/>
  <c r="Q541" i="1"/>
  <c r="Q557" i="1"/>
  <c r="Q538" i="1"/>
  <c r="Q554" i="1"/>
  <c r="T538" i="1"/>
  <c r="T554" i="1"/>
  <c r="T544" i="1"/>
  <c r="T560" i="1"/>
  <c r="S542" i="1"/>
  <c r="S558" i="1"/>
  <c r="S544" i="1"/>
  <c r="S560" i="1"/>
  <c r="U541" i="1"/>
  <c r="U557" i="1"/>
  <c r="U538" i="1"/>
  <c r="U554" i="1"/>
  <c r="V542" i="1"/>
  <c r="V558" i="1"/>
  <c r="V539" i="1"/>
  <c r="V555" i="1"/>
  <c r="P539" i="1"/>
  <c r="P555" i="1"/>
  <c r="P537" i="1"/>
  <c r="P553" i="1"/>
  <c r="AB538" i="1"/>
  <c r="AB554" i="1"/>
  <c r="AB544" i="1"/>
  <c r="AB560" i="1"/>
  <c r="O543" i="1"/>
  <c r="O559" i="1"/>
  <c r="O541" i="1"/>
  <c r="O557" i="1"/>
  <c r="AA539" i="1"/>
  <c r="AA555" i="1"/>
  <c r="AA537" i="1"/>
  <c r="AA553" i="1"/>
  <c r="Y540" i="1"/>
  <c r="Y556" i="1"/>
  <c r="Y542" i="1"/>
  <c r="Y558" i="1"/>
  <c r="K543" i="1"/>
  <c r="K559" i="1"/>
  <c r="K541" i="1"/>
  <c r="K557" i="1"/>
  <c r="N541" i="1"/>
  <c r="N557" i="1"/>
  <c r="N544" i="1"/>
  <c r="N560" i="1"/>
  <c r="AC540" i="1"/>
  <c r="AC556" i="1"/>
  <c r="AC542" i="1"/>
  <c r="AC558" i="1"/>
  <c r="J539" i="1"/>
  <c r="J555" i="1"/>
  <c r="J544" i="1"/>
  <c r="J560" i="1"/>
  <c r="X537" i="1"/>
  <c r="X553" i="1"/>
  <c r="X544" i="1"/>
  <c r="X560" i="1"/>
  <c r="L538" i="1"/>
  <c r="L554" i="1"/>
  <c r="L544" i="1"/>
  <c r="L560" i="1"/>
  <c r="Q540" i="1"/>
  <c r="Q556" i="1"/>
  <c r="Q542" i="1"/>
  <c r="Q558" i="1"/>
  <c r="T540" i="1"/>
  <c r="T556" i="1"/>
  <c r="T542" i="1"/>
  <c r="T558" i="1"/>
  <c r="S539" i="1"/>
  <c r="S555" i="1"/>
  <c r="S537" i="1"/>
  <c r="S553" i="1"/>
  <c r="U540" i="1"/>
  <c r="U556" i="1"/>
  <c r="U542" i="1"/>
  <c r="U558" i="1"/>
  <c r="V537" i="1"/>
  <c r="V553" i="1"/>
  <c r="V543" i="1"/>
  <c r="V559" i="1"/>
  <c r="P543" i="1"/>
  <c r="P559" i="1"/>
  <c r="P541" i="1"/>
  <c r="P557" i="1"/>
  <c r="AB540" i="1"/>
  <c r="AB556" i="1"/>
  <c r="AB542" i="1"/>
  <c r="AB558" i="1"/>
  <c r="O538" i="1"/>
  <c r="O554" i="1"/>
  <c r="O540" i="1"/>
  <c r="O556" i="1"/>
  <c r="AA543" i="1"/>
  <c r="AA559" i="1"/>
  <c r="AA541" i="1"/>
  <c r="AA557" i="1"/>
  <c r="Y539" i="1"/>
  <c r="Y555" i="1"/>
  <c r="Y544" i="1"/>
  <c r="Y560" i="1"/>
  <c r="K538" i="1"/>
  <c r="K554" i="1"/>
  <c r="K540" i="1"/>
  <c r="K556" i="1"/>
  <c r="N538" i="1"/>
  <c r="N554" i="1"/>
  <c r="N540" i="1"/>
  <c r="N556" i="1"/>
  <c r="AC539" i="1"/>
  <c r="AC555" i="1"/>
  <c r="AC544" i="1"/>
  <c r="AC560" i="1"/>
  <c r="J537" i="1"/>
  <c r="J553" i="1"/>
  <c r="J543" i="1"/>
  <c r="J559" i="1"/>
  <c r="X538" i="1"/>
  <c r="X554" i="1"/>
  <c r="X541" i="1"/>
  <c r="X557" i="1"/>
  <c r="L540" i="1"/>
  <c r="L556" i="1"/>
  <c r="L542" i="1"/>
  <c r="L558" i="1"/>
  <c r="Q539" i="1"/>
  <c r="Q555" i="1"/>
  <c r="Q544" i="1"/>
  <c r="Q560" i="1"/>
  <c r="T539" i="1"/>
  <c r="T555" i="1"/>
  <c r="T537" i="1"/>
  <c r="T553" i="1"/>
  <c r="S543" i="1"/>
  <c r="S559" i="1"/>
  <c r="S541" i="1"/>
  <c r="S557" i="1"/>
  <c r="U539" i="1"/>
  <c r="U555" i="1"/>
  <c r="U544" i="1"/>
  <c r="U560" i="1"/>
  <c r="V541" i="1"/>
  <c r="V557" i="1"/>
  <c r="V544" i="1"/>
  <c r="V560" i="1"/>
  <c r="P538" i="1"/>
  <c r="P554" i="1"/>
  <c r="P544" i="1"/>
  <c r="P560" i="1"/>
  <c r="AB539" i="1"/>
  <c r="AB555" i="1"/>
  <c r="AB537" i="1"/>
  <c r="AB553" i="1"/>
  <c r="O542" i="1"/>
  <c r="O558" i="1"/>
  <c r="O544" i="1"/>
  <c r="O560" i="1"/>
  <c r="Z554" i="1" l="1"/>
  <c r="Z559" i="1"/>
  <c r="Z553" i="1"/>
  <c r="W543" i="1"/>
  <c r="Z543" i="1"/>
  <c r="Z557" i="1"/>
  <c r="M559" i="1"/>
  <c r="M555" i="1"/>
  <c r="Z538" i="1"/>
  <c r="M537" i="1"/>
  <c r="Z537" i="1"/>
  <c r="M553" i="1"/>
  <c r="R540" i="1"/>
  <c r="Z541" i="1"/>
  <c r="M539" i="1"/>
  <c r="M543" i="1"/>
  <c r="W559" i="1"/>
  <c r="R556" i="1"/>
  <c r="W541" i="1"/>
  <c r="W553" i="1"/>
  <c r="W537" i="1"/>
  <c r="Z544" i="1"/>
  <c r="W544" i="1"/>
  <c r="Z556" i="1"/>
  <c r="Z540" i="1"/>
  <c r="M556" i="1"/>
  <c r="R559" i="1"/>
  <c r="R543" i="1"/>
  <c r="W538" i="1"/>
  <c r="M538" i="1"/>
  <c r="M541" i="1"/>
  <c r="R555" i="1"/>
  <c r="I540" i="1"/>
  <c r="I556" i="1"/>
  <c r="W557" i="1"/>
  <c r="R538" i="1"/>
  <c r="I543" i="1"/>
  <c r="I559" i="1"/>
  <c r="W555" i="1"/>
  <c r="W539" i="1"/>
  <c r="Z560" i="1"/>
  <c r="R557" i="1"/>
  <c r="I537" i="1"/>
  <c r="I553" i="1"/>
  <c r="W542" i="1"/>
  <c r="M558" i="1"/>
  <c r="M542" i="1"/>
  <c r="R537" i="1"/>
  <c r="I544" i="1"/>
  <c r="I560" i="1"/>
  <c r="W554" i="1"/>
  <c r="Z555" i="1"/>
  <c r="Z542" i="1"/>
  <c r="M554" i="1"/>
  <c r="R554" i="1"/>
  <c r="M560" i="1"/>
  <c r="M544" i="1"/>
  <c r="W560" i="1"/>
  <c r="W558" i="1"/>
  <c r="M540" i="1"/>
  <c r="R553" i="1"/>
  <c r="Z539" i="1"/>
  <c r="R539" i="1"/>
  <c r="I538" i="1"/>
  <c r="I554" i="1"/>
  <c r="I541" i="1"/>
  <c r="I557" i="1"/>
  <c r="R560" i="1"/>
  <c r="R544" i="1"/>
  <c r="R541" i="1"/>
  <c r="I539" i="1"/>
  <c r="I555" i="1"/>
  <c r="I542" i="1"/>
  <c r="I558" i="1"/>
  <c r="W556" i="1"/>
  <c r="W540" i="1"/>
  <c r="Z558" i="1"/>
  <c r="M557" i="1"/>
  <c r="R558" i="1"/>
  <c r="R542" i="1"/>
  <c r="H559" i="1" l="1"/>
  <c r="H555" i="1"/>
  <c r="H554" i="1"/>
  <c r="H543" i="1"/>
  <c r="H539" i="1"/>
  <c r="H538" i="1"/>
  <c r="H560" i="1"/>
  <c r="H556" i="1"/>
  <c r="H540" i="1"/>
  <c r="H558" i="1"/>
  <c r="H541" i="1"/>
  <c r="H553" i="1"/>
  <c r="H537" i="1"/>
  <c r="H542" i="1"/>
  <c r="H557" i="1"/>
  <c r="H544" i="1"/>
  <c r="I2049" i="1" l="1"/>
  <c r="J2049" i="1"/>
  <c r="K2049" i="1"/>
  <c r="L2049" i="1"/>
  <c r="N2049" i="1"/>
  <c r="O2049" i="1"/>
  <c r="P2049" i="1"/>
  <c r="Q2049" i="1"/>
  <c r="S2049" i="1"/>
  <c r="T2049" i="1"/>
  <c r="U2049" i="1"/>
  <c r="V2049" i="1"/>
  <c r="X2049" i="1"/>
  <c r="Y2049" i="1"/>
  <c r="AA2049" i="1"/>
  <c r="AB2049" i="1"/>
  <c r="AC2049" i="1"/>
  <c r="I2050" i="1"/>
  <c r="J2050" i="1"/>
  <c r="K2050" i="1"/>
  <c r="L2050" i="1"/>
  <c r="N2050" i="1"/>
  <c r="O2050" i="1"/>
  <c r="P2050" i="1"/>
  <c r="Q2050" i="1"/>
  <c r="S2050" i="1"/>
  <c r="T2050" i="1"/>
  <c r="U2050" i="1"/>
  <c r="V2050" i="1"/>
  <c r="X2050" i="1"/>
  <c r="Y2050" i="1"/>
  <c r="AA2050" i="1"/>
  <c r="AB2050" i="1"/>
  <c r="AC2050" i="1"/>
  <c r="I2051" i="1"/>
  <c r="J2051" i="1"/>
  <c r="K2051" i="1"/>
  <c r="L2051" i="1"/>
  <c r="N2051" i="1"/>
  <c r="O2051" i="1"/>
  <c r="P2051" i="1"/>
  <c r="Q2051" i="1"/>
  <c r="S2051" i="1"/>
  <c r="T2051" i="1"/>
  <c r="U2051" i="1"/>
  <c r="V2051" i="1"/>
  <c r="X2051" i="1"/>
  <c r="Y2051" i="1"/>
  <c r="AA2051" i="1"/>
  <c r="AB2051" i="1"/>
  <c r="AC2051" i="1"/>
  <c r="I2052" i="1"/>
  <c r="J2052" i="1"/>
  <c r="K2052" i="1"/>
  <c r="L2052" i="1"/>
  <c r="N2052" i="1"/>
  <c r="O2052" i="1"/>
  <c r="P2052" i="1"/>
  <c r="Q2052" i="1"/>
  <c r="S2052" i="1"/>
  <c r="T2052" i="1"/>
  <c r="U2052" i="1"/>
  <c r="V2052" i="1"/>
  <c r="X2052" i="1"/>
  <c r="Y2052" i="1"/>
  <c r="AA2052" i="1"/>
  <c r="AB2052" i="1"/>
  <c r="AC2052" i="1"/>
  <c r="I2053" i="1"/>
  <c r="J2053" i="1"/>
  <c r="K2053" i="1"/>
  <c r="L2053" i="1"/>
  <c r="N2053" i="1"/>
  <c r="O2053" i="1"/>
  <c r="P2053" i="1"/>
  <c r="Q2053" i="1"/>
  <c r="S2053" i="1"/>
  <c r="T2053" i="1"/>
  <c r="U2053" i="1"/>
  <c r="V2053" i="1"/>
  <c r="X2053" i="1"/>
  <c r="Y2053" i="1"/>
  <c r="AA2053" i="1"/>
  <c r="AB2053" i="1"/>
  <c r="AC2053" i="1"/>
  <c r="I2054" i="1"/>
  <c r="J2054" i="1"/>
  <c r="K2054" i="1"/>
  <c r="L2054" i="1"/>
  <c r="N2054" i="1"/>
  <c r="O2054" i="1"/>
  <c r="P2054" i="1"/>
  <c r="Q2054" i="1"/>
  <c r="S2054" i="1"/>
  <c r="T2054" i="1"/>
  <c r="U2054" i="1"/>
  <c r="V2054" i="1"/>
  <c r="X2054" i="1"/>
  <c r="Y2054" i="1"/>
  <c r="AA2054" i="1"/>
  <c r="AB2054" i="1"/>
  <c r="AC2054" i="1"/>
  <c r="I2055" i="1"/>
  <c r="J2055" i="1"/>
  <c r="K2055" i="1"/>
  <c r="L2055" i="1"/>
  <c r="N2055" i="1"/>
  <c r="O2055" i="1"/>
  <c r="P2055" i="1"/>
  <c r="Q2055" i="1"/>
  <c r="S2055" i="1"/>
  <c r="T2055" i="1"/>
  <c r="U2055" i="1"/>
  <c r="V2055" i="1"/>
  <c r="X2055" i="1"/>
  <c r="Y2055" i="1"/>
  <c r="AA2055" i="1"/>
  <c r="AB2055" i="1"/>
  <c r="AC2055" i="1"/>
  <c r="I2056" i="1"/>
  <c r="J2056" i="1"/>
  <c r="K2056" i="1"/>
  <c r="L2056" i="1"/>
  <c r="N2056" i="1"/>
  <c r="O2056" i="1"/>
  <c r="P2056" i="1"/>
  <c r="Q2056" i="1"/>
  <c r="S2056" i="1"/>
  <c r="T2056" i="1"/>
  <c r="U2056" i="1"/>
  <c r="V2056" i="1"/>
  <c r="X2056" i="1"/>
  <c r="Y2056" i="1"/>
  <c r="AA2056" i="1"/>
  <c r="AB2056" i="1"/>
  <c r="AC2056" i="1"/>
  <c r="Z2052" i="1" l="1"/>
  <c r="Z2055" i="1"/>
  <c r="M2054" i="1"/>
  <c r="Z2053" i="1"/>
  <c r="W2052" i="1"/>
  <c r="Z2056" i="1"/>
  <c r="Z2051" i="1"/>
  <c r="R2051" i="1"/>
  <c r="W2056" i="1"/>
  <c r="W2049" i="1"/>
  <c r="R2049" i="1"/>
  <c r="R2055" i="1"/>
  <c r="M2050" i="1"/>
  <c r="W2053" i="1"/>
  <c r="R2053" i="1"/>
  <c r="M2053" i="1"/>
  <c r="R2052" i="1"/>
  <c r="M2052" i="1"/>
  <c r="M2051" i="1"/>
  <c r="Z2054" i="1"/>
  <c r="W2050" i="1"/>
  <c r="R2050" i="1"/>
  <c r="Z2049" i="1"/>
  <c r="R2056" i="1"/>
  <c r="M2056" i="1"/>
  <c r="M2055" i="1"/>
  <c r="W2051" i="1"/>
  <c r="Z2050" i="1"/>
  <c r="W2054" i="1"/>
  <c r="R2054" i="1"/>
  <c r="W2055" i="1"/>
  <c r="M2049" i="1"/>
  <c r="H2052" i="1" l="1"/>
  <c r="H2049" i="1"/>
  <c r="H2050" i="1"/>
  <c r="H2053" i="1"/>
  <c r="H2055" i="1"/>
  <c r="H2051" i="1"/>
  <c r="H2056" i="1"/>
  <c r="H2054" i="1"/>
  <c r="K2133" i="1" l="1"/>
  <c r="M2133" i="1" s="1"/>
  <c r="J2131" i="1"/>
  <c r="M2131" i="1" s="1"/>
  <c r="J2067" i="1"/>
  <c r="M2067" i="1" s="1"/>
  <c r="J2130" i="1"/>
  <c r="M2130" i="1" s="1"/>
  <c r="K2135" i="1"/>
  <c r="K2065" i="1"/>
  <c r="J2132" i="1"/>
  <c r="J2135" i="1"/>
  <c r="J2069" i="1"/>
  <c r="M2069" i="1" s="1"/>
  <c r="K2132" i="1"/>
  <c r="J2068" i="1"/>
  <c r="J2066" i="1"/>
  <c r="K2068" i="1"/>
  <c r="K2066" i="1"/>
  <c r="J2070" i="1"/>
  <c r="M2070" i="1" s="1"/>
  <c r="I2068" i="1"/>
  <c r="I2130" i="1"/>
  <c r="J2065" i="1"/>
  <c r="J2129" i="1"/>
  <c r="M2129" i="1" s="1"/>
  <c r="J2134" i="1"/>
  <c r="M2134" i="1" s="1"/>
  <c r="I2072" i="1"/>
  <c r="I2136" i="1"/>
  <c r="I2134" i="1"/>
  <c r="I2070" i="1"/>
  <c r="I2129" i="1"/>
  <c r="I2131" i="1"/>
  <c r="I2067" i="1"/>
  <c r="I2071" i="1"/>
  <c r="I2065" i="1"/>
  <c r="I2132" i="1"/>
  <c r="I2069" i="1"/>
  <c r="I2135" i="1"/>
  <c r="I2133" i="1"/>
  <c r="I2066" i="1"/>
  <c r="M2065" i="1" l="1"/>
  <c r="H2065" i="1" s="1"/>
  <c r="H2136" i="1"/>
  <c r="H2071" i="1"/>
  <c r="H2130" i="1"/>
  <c r="M2068" i="1"/>
  <c r="H2068" i="1" s="1"/>
  <c r="H2131" i="1"/>
  <c r="H2134" i="1"/>
  <c r="H2072" i="1"/>
  <c r="H2129" i="1"/>
  <c r="M2066" i="1"/>
  <c r="H2066" i="1" s="1"/>
  <c r="M2132" i="1"/>
  <c r="H2132" i="1" s="1"/>
  <c r="M2135" i="1"/>
  <c r="H2135" i="1" s="1"/>
  <c r="H2067" i="1"/>
  <c r="H2070" i="1"/>
  <c r="H2069" i="1"/>
  <c r="H2133" i="1"/>
  <c r="L617" i="1"/>
  <c r="L622" i="1"/>
  <c r="L618" i="1"/>
  <c r="K624" i="1"/>
  <c r="K620" i="1"/>
  <c r="J619" i="1"/>
  <c r="J624" i="1"/>
  <c r="K619" i="1"/>
  <c r="K618" i="1"/>
  <c r="J621" i="1"/>
  <c r="J623" i="1"/>
  <c r="K617" i="1"/>
  <c r="K623" i="1"/>
  <c r="J622" i="1"/>
  <c r="J618" i="1"/>
  <c r="J617" i="1"/>
  <c r="J620" i="1"/>
  <c r="I620" i="1"/>
  <c r="I622" i="1"/>
  <c r="I624" i="1"/>
  <c r="K621" i="1"/>
  <c r="I618" i="1"/>
  <c r="I617" i="1"/>
  <c r="I623" i="1"/>
  <c r="I619" i="1"/>
  <c r="I621" i="1"/>
  <c r="M622" i="1" l="1"/>
  <c r="H622" i="1" s="1"/>
  <c r="M621" i="1"/>
  <c r="H621" i="1" s="1"/>
  <c r="M623" i="1"/>
  <c r="H623" i="1" s="1"/>
  <c r="M620" i="1"/>
  <c r="H620" i="1" s="1"/>
  <c r="M618" i="1"/>
  <c r="H618" i="1" s="1"/>
  <c r="M617" i="1"/>
  <c r="H617" i="1" s="1"/>
  <c r="M619" i="1"/>
  <c r="H619" i="1" s="1"/>
  <c r="M624" i="1"/>
  <c r="H624" i="1" s="1"/>
  <c r="K1052" i="1"/>
  <c r="M1052" i="1" s="1"/>
  <c r="I1052" i="1"/>
  <c r="I1049" i="1"/>
  <c r="I1051" i="1"/>
  <c r="I1045" i="1"/>
  <c r="I1048" i="1"/>
  <c r="I1046" i="1"/>
  <c r="I1047" i="1"/>
  <c r="I1050" i="1"/>
  <c r="H1050" i="1" l="1"/>
  <c r="H1048" i="1"/>
  <c r="H1051" i="1"/>
  <c r="H1047" i="1"/>
  <c r="H1049" i="1"/>
  <c r="H1046" i="1"/>
  <c r="H1045" i="1"/>
  <c r="H1052" i="1"/>
  <c r="I953" i="1"/>
  <c r="I961" i="1" s="1"/>
  <c r="I947" i="1"/>
  <c r="I948" i="1"/>
  <c r="I952" i="1"/>
  <c r="I949" i="1"/>
  <c r="I951" i="1"/>
  <c r="I957" i="1" l="1"/>
  <c r="H952" i="1"/>
  <c r="H960" i="1" s="1"/>
  <c r="I960" i="1"/>
  <c r="H951" i="1"/>
  <c r="H959" i="1" s="1"/>
  <c r="I959" i="1"/>
  <c r="H948" i="1"/>
  <c r="H956" i="1" s="1"/>
  <c r="I956" i="1"/>
  <c r="H947" i="1"/>
  <c r="H955" i="1" s="1"/>
  <c r="I955" i="1"/>
  <c r="H953" i="1"/>
  <c r="H961" i="1" s="1"/>
  <c r="H949" i="1"/>
  <c r="H957" i="1" s="1"/>
  <c r="I2919" i="1" l="1"/>
  <c r="I2958" i="1"/>
  <c r="I2990" i="1"/>
  <c r="I2963" i="1"/>
  <c r="I2952" i="1"/>
  <c r="I2917" i="1"/>
  <c r="I2923" i="1"/>
  <c r="I2916" i="1"/>
  <c r="I2966" i="1"/>
  <c r="I2928" i="1"/>
  <c r="I2905" i="1"/>
  <c r="I2947" i="1"/>
  <c r="I2908" i="1"/>
  <c r="I2914" i="1"/>
  <c r="I2948" i="1"/>
  <c r="I2954" i="1"/>
  <c r="I2956" i="1"/>
  <c r="I2962" i="1"/>
  <c r="I2929" i="1"/>
  <c r="I2911" i="1"/>
  <c r="I2957" i="1"/>
  <c r="I2985" i="1"/>
  <c r="I2941" i="1"/>
  <c r="I2940" i="1"/>
  <c r="I2909" i="1"/>
  <c r="I2936" i="1"/>
  <c r="I2950" i="1"/>
  <c r="I2933" i="1"/>
  <c r="I2935" i="1"/>
  <c r="I2967" i="1"/>
  <c r="I2906" i="1"/>
  <c r="I2939" i="1"/>
  <c r="I2959" i="1"/>
  <c r="I2924" i="1"/>
  <c r="I2943" i="1"/>
  <c r="I2991" i="1"/>
  <c r="I2984" i="1"/>
  <c r="I2904" i="1"/>
  <c r="I2913" i="1"/>
  <c r="I2934" i="1"/>
  <c r="I2915" i="1"/>
  <c r="I2927" i="1"/>
  <c r="I2921" i="1"/>
  <c r="I2930" i="1"/>
  <c r="I2949" i="1"/>
  <c r="I2925" i="1"/>
  <c r="I2945" i="1"/>
  <c r="I2965" i="1"/>
  <c r="I2910" i="1"/>
  <c r="I2988" i="1"/>
  <c r="I2953" i="1"/>
  <c r="I2961" i="1"/>
  <c r="I2931" i="1"/>
  <c r="I2926" i="1"/>
  <c r="I2960" i="1"/>
  <c r="I2907" i="1"/>
  <c r="I2946" i="1"/>
  <c r="I2920" i="1"/>
  <c r="I2989" i="1"/>
  <c r="I2932" i="1"/>
  <c r="I2938" i="1"/>
  <c r="I2918" i="1"/>
  <c r="I2987" i="1"/>
  <c r="H2987" i="1" l="1"/>
  <c r="H2907" i="1"/>
  <c r="H2931" i="1"/>
  <c r="H2910" i="1"/>
  <c r="H2925" i="1"/>
  <c r="H2921" i="1"/>
  <c r="H2913" i="1"/>
  <c r="H2991" i="1"/>
  <c r="H2939" i="1"/>
  <c r="H2967" i="1"/>
  <c r="H2936" i="1"/>
  <c r="H2911" i="1"/>
  <c r="H2954" i="1"/>
  <c r="H2914" i="1"/>
  <c r="H2905" i="1"/>
  <c r="H2923" i="1"/>
  <c r="H2919" i="1"/>
  <c r="H2918" i="1"/>
  <c r="H2989" i="1"/>
  <c r="H2961" i="1"/>
  <c r="H2965" i="1"/>
  <c r="H2949" i="1"/>
  <c r="H2930" i="1"/>
  <c r="H2927" i="1"/>
  <c r="H2904" i="1"/>
  <c r="H2943" i="1"/>
  <c r="H2924" i="1"/>
  <c r="H2935" i="1"/>
  <c r="H2909" i="1"/>
  <c r="H2985" i="1"/>
  <c r="H2929" i="1"/>
  <c r="H2908" i="1"/>
  <c r="H2928" i="1"/>
  <c r="H2917" i="1"/>
  <c r="H2990" i="1"/>
  <c r="H2938" i="1"/>
  <c r="H2920" i="1"/>
  <c r="H2960" i="1"/>
  <c r="H2953" i="1"/>
  <c r="H2915" i="1"/>
  <c r="H2959" i="1"/>
  <c r="H2933" i="1"/>
  <c r="H2940" i="1"/>
  <c r="H2957" i="1"/>
  <c r="H2962" i="1"/>
  <c r="H2966" i="1"/>
  <c r="H2952" i="1"/>
  <c r="H2932" i="1"/>
  <c r="H2946" i="1"/>
  <c r="H2926" i="1"/>
  <c r="H2988" i="1"/>
  <c r="H2945" i="1"/>
  <c r="H2934" i="1"/>
  <c r="H2984" i="1"/>
  <c r="H2906" i="1"/>
  <c r="H2950" i="1"/>
  <c r="H2941" i="1"/>
  <c r="H2956" i="1"/>
  <c r="H2948" i="1"/>
  <c r="H2947" i="1"/>
  <c r="H2916" i="1"/>
  <c r="H2963" i="1"/>
  <c r="H2958" i="1"/>
  <c r="I3959" i="1"/>
  <c r="I3889" i="1"/>
  <c r="I3884" i="1"/>
  <c r="I3895" i="1"/>
  <c r="I3925" i="1"/>
  <c r="I3960" i="1"/>
  <c r="I3917" i="1"/>
  <c r="I3926" i="1"/>
  <c r="I3891" i="1"/>
  <c r="I3888" i="1"/>
  <c r="I3894" i="1"/>
  <c r="J4004" i="1"/>
  <c r="M4004" i="1" s="1"/>
  <c r="I4005" i="1"/>
  <c r="J4000" i="1"/>
  <c r="M4000" i="1" s="1"/>
  <c r="I4000" i="1"/>
  <c r="I4002" i="1"/>
  <c r="I4001" i="1"/>
  <c r="I3999" i="1"/>
  <c r="I4003" i="1"/>
  <c r="I4006" i="1"/>
  <c r="H4006" i="1" l="1"/>
  <c r="H3888" i="1"/>
  <c r="H3917" i="1"/>
  <c r="H3884" i="1"/>
  <c r="H3959" i="1"/>
  <c r="H4005" i="1"/>
  <c r="H3999" i="1"/>
  <c r="H3960" i="1"/>
  <c r="H3891" i="1"/>
  <c r="H3925" i="1"/>
  <c r="H4003" i="1"/>
  <c r="H3894" i="1"/>
  <c r="H3926" i="1"/>
  <c r="H3895" i="1"/>
  <c r="H3889" i="1"/>
  <c r="H4001" i="1"/>
  <c r="H4002" i="1"/>
  <c r="H4000" i="1"/>
  <c r="H4004" i="1"/>
  <c r="I1215" i="1"/>
  <c r="I1218" i="1"/>
  <c r="I1150" i="1"/>
  <c r="I1147" i="1"/>
  <c r="I1236" i="1"/>
  <c r="I1217" i="1"/>
  <c r="I1145" i="1"/>
  <c r="I1148" i="1"/>
  <c r="I1153" i="1"/>
  <c r="H1148" i="1" l="1"/>
  <c r="H1145" i="1"/>
  <c r="H1153" i="1"/>
  <c r="H1147" i="1"/>
  <c r="H1218" i="1"/>
  <c r="H1215" i="1"/>
  <c r="H1217" i="1"/>
  <c r="H1150" i="1"/>
  <c r="H1236" i="1"/>
  <c r="I1252" i="1"/>
  <c r="I1260" i="1"/>
  <c r="I1268" i="1"/>
  <c r="I1276" i="1"/>
  <c r="I1249" i="1"/>
  <c r="J1271" i="1"/>
  <c r="M1271" i="1" s="1"/>
  <c r="I1263" i="1"/>
  <c r="I1265" i="1"/>
  <c r="I1245" i="1"/>
  <c r="J1261" i="1"/>
  <c r="M1261" i="1" s="1"/>
  <c r="I1271" i="1"/>
  <c r="I1248" i="1"/>
  <c r="J1266" i="1"/>
  <c r="M1266" i="1" s="1"/>
  <c r="J1253" i="1"/>
  <c r="M1253" i="1" s="1"/>
  <c r="J1272" i="1"/>
  <c r="M1272" i="1" s="1"/>
  <c r="I1273" i="1"/>
  <c r="J1248" i="1"/>
  <c r="J1262" i="1"/>
  <c r="J1250" i="1"/>
  <c r="I1251" i="1"/>
  <c r="J1245" i="1"/>
  <c r="I1270" i="1"/>
  <c r="I1267" i="1"/>
  <c r="J1264" i="1"/>
  <c r="M1264" i="1" s="1"/>
  <c r="J1275" i="1"/>
  <c r="J1263" i="1"/>
  <c r="I1269" i="1"/>
  <c r="I1247" i="1"/>
  <c r="I1250" i="1"/>
  <c r="I1264" i="1"/>
  <c r="I1257" i="1"/>
  <c r="I1275" i="1"/>
  <c r="I1256" i="1"/>
  <c r="I1246" i="1"/>
  <c r="I1274" i="1"/>
  <c r="I1266" i="1"/>
  <c r="I1258" i="1"/>
  <c r="I1262" i="1"/>
  <c r="I1255" i="1"/>
  <c r="I1254" i="1"/>
  <c r="I1261" i="1"/>
  <c r="I1253" i="1"/>
  <c r="I1259" i="1"/>
  <c r="I1272" i="1"/>
  <c r="H1267" i="1" l="1"/>
  <c r="H1274" i="1"/>
  <c r="H1273" i="1"/>
  <c r="H1257" i="1"/>
  <c r="H1247" i="1"/>
  <c r="H1260" i="1"/>
  <c r="H1256" i="1"/>
  <c r="H1252" i="1"/>
  <c r="H1270" i="1"/>
  <c r="H1276" i="1"/>
  <c r="M1250" i="1"/>
  <c r="M1263" i="1"/>
  <c r="H1263" i="1" s="1"/>
  <c r="M1275" i="1"/>
  <c r="M1245" i="1"/>
  <c r="M1248" i="1"/>
  <c r="H1258" i="1"/>
  <c r="H1265" i="1"/>
  <c r="H1253" i="1"/>
  <c r="H1269" i="1"/>
  <c r="H1249" i="1"/>
  <c r="H1264" i="1"/>
  <c r="H1272" i="1"/>
  <c r="H1261" i="1"/>
  <c r="H1254" i="1"/>
  <c r="H1266" i="1"/>
  <c r="H1259" i="1"/>
  <c r="H1255" i="1"/>
  <c r="H1251" i="1"/>
  <c r="H1246" i="1"/>
  <c r="M1262" i="1"/>
  <c r="H1271" i="1"/>
  <c r="H1268" i="1"/>
  <c r="I1439" i="1"/>
  <c r="J1439" i="1"/>
  <c r="I1431" i="1"/>
  <c r="I1423" i="1"/>
  <c r="J1423" i="1"/>
  <c r="M1423" i="1" s="1"/>
  <c r="I1415" i="1"/>
  <c r="I1407" i="1"/>
  <c r="J1407" i="1"/>
  <c r="M1407" i="1" s="1"/>
  <c r="I1358" i="1"/>
  <c r="I1342" i="1"/>
  <c r="I1326" i="1"/>
  <c r="I1362" i="1"/>
  <c r="I1331" i="1"/>
  <c r="I1338" i="1"/>
  <c r="H1345" i="1"/>
  <c r="I1315" i="1"/>
  <c r="I1319" i="1"/>
  <c r="I1340" i="1"/>
  <c r="H1329" i="1"/>
  <c r="I1303" i="1"/>
  <c r="I1337" i="1"/>
  <c r="I1332" i="1"/>
  <c r="I1301" i="1"/>
  <c r="I1309" i="1"/>
  <c r="I1349" i="1"/>
  <c r="I1311" i="1"/>
  <c r="I1298" i="1"/>
  <c r="I1364" i="1"/>
  <c r="I1327" i="1"/>
  <c r="I1348" i="1"/>
  <c r="I1347" i="1"/>
  <c r="I1322" i="1"/>
  <c r="I1341" i="1"/>
  <c r="I1333" i="1"/>
  <c r="I1295" i="1"/>
  <c r="I1336" i="1"/>
  <c r="H1313" i="1"/>
  <c r="H1346" i="1"/>
  <c r="I1320" i="1"/>
  <c r="I1325" i="1"/>
  <c r="I1308" i="1"/>
  <c r="I1365" i="1"/>
  <c r="I1352" i="1"/>
  <c r="I1343" i="1"/>
  <c r="I1306" i="1"/>
  <c r="I1317" i="1"/>
  <c r="I1299" i="1"/>
  <c r="I1305" i="1"/>
  <c r="I1330" i="1"/>
  <c r="H1314" i="1"/>
  <c r="I1304" i="1"/>
  <c r="I1363" i="1"/>
  <c r="I1351" i="1"/>
  <c r="I1316" i="1"/>
  <c r="I1307" i="1"/>
  <c r="I1359" i="1"/>
  <c r="I1300" i="1"/>
  <c r="K1420" i="1"/>
  <c r="K1402" i="1"/>
  <c r="M1402" i="1" s="1"/>
  <c r="J1417" i="1"/>
  <c r="J1419" i="1"/>
  <c r="K1406" i="1"/>
  <c r="K1422" i="1"/>
  <c r="K1400" i="1"/>
  <c r="J1418" i="1"/>
  <c r="J1421" i="1"/>
  <c r="M1421" i="1" s="1"/>
  <c r="K1419" i="1"/>
  <c r="K1404" i="1"/>
  <c r="J1404" i="1"/>
  <c r="J1406" i="1"/>
  <c r="J1416" i="1"/>
  <c r="M1416" i="1" s="1"/>
  <c r="K1418" i="1"/>
  <c r="J1422" i="1"/>
  <c r="J1400" i="1"/>
  <c r="K1417" i="1"/>
  <c r="J1438" i="1"/>
  <c r="J1430" i="1"/>
  <c r="M1430" i="1" s="1"/>
  <c r="I1437" i="1"/>
  <c r="J1428" i="1"/>
  <c r="M1428" i="1" s="1"/>
  <c r="J1410" i="1"/>
  <c r="M1410" i="1" s="1"/>
  <c r="J1433" i="1"/>
  <c r="I1433" i="1"/>
  <c r="J1414" i="1"/>
  <c r="M1414" i="1" s="1"/>
  <c r="J1405" i="1"/>
  <c r="M1405" i="1" s="1"/>
  <c r="J1434" i="1"/>
  <c r="M1434" i="1" s="1"/>
  <c r="J1411" i="1"/>
  <c r="M1411" i="1" s="1"/>
  <c r="J1413" i="1"/>
  <c r="M1413" i="1" s="1"/>
  <c r="J1424" i="1"/>
  <c r="M1424" i="1" s="1"/>
  <c r="I1419" i="1"/>
  <c r="J1401" i="1"/>
  <c r="M1401" i="1" s="1"/>
  <c r="J1436" i="1"/>
  <c r="J1412" i="1"/>
  <c r="M1412" i="1" s="1"/>
  <c r="J1437" i="1"/>
  <c r="J1432" i="1"/>
  <c r="J1408" i="1"/>
  <c r="M1408" i="1" s="1"/>
  <c r="J1426" i="1"/>
  <c r="M1426" i="1" s="1"/>
  <c r="J1403" i="1"/>
  <c r="M1403" i="1" s="1"/>
  <c r="I1411" i="1"/>
  <c r="J1435" i="1"/>
  <c r="I1417" i="1"/>
  <c r="I1412" i="1"/>
  <c r="I1434" i="1"/>
  <c r="I1435" i="1"/>
  <c r="I1436" i="1"/>
  <c r="I1418" i="1"/>
  <c r="I1429" i="1"/>
  <c r="I1403" i="1"/>
  <c r="I1432" i="1"/>
  <c r="I1416" i="1"/>
  <c r="I1425" i="1"/>
  <c r="I1414" i="1"/>
  <c r="I1421" i="1"/>
  <c r="I1420" i="1"/>
  <c r="I1409" i="1"/>
  <c r="I1400" i="1"/>
  <c r="I1427" i="1"/>
  <c r="I1422" i="1"/>
  <c r="I1413" i="1"/>
  <c r="I1404" i="1"/>
  <c r="I1438" i="1"/>
  <c r="I1406" i="1"/>
  <c r="I1405" i="1"/>
  <c r="I1428" i="1"/>
  <c r="I1424" i="1"/>
  <c r="I1430" i="1"/>
  <c r="I1410" i="1"/>
  <c r="I1402" i="1"/>
  <c r="I1408" i="1"/>
  <c r="I1426" i="1"/>
  <c r="I1401" i="1"/>
  <c r="M1438" i="1"/>
  <c r="M1436" i="1" l="1"/>
  <c r="H1436" i="1" s="1"/>
  <c r="H1305" i="1"/>
  <c r="H1309" i="1"/>
  <c r="H1342" i="1"/>
  <c r="H1307" i="1"/>
  <c r="H1304" i="1"/>
  <c r="H1306" i="1"/>
  <c r="H1325" i="1"/>
  <c r="H1336" i="1"/>
  <c r="H1341" i="1"/>
  <c r="H1340" i="1"/>
  <c r="H1300" i="1"/>
  <c r="H1316" i="1"/>
  <c r="H1343" i="1"/>
  <c r="H1320" i="1"/>
  <c r="H1295" i="1"/>
  <c r="H1303" i="1"/>
  <c r="H1319" i="1"/>
  <c r="H1338" i="1"/>
  <c r="H1351" i="1"/>
  <c r="H1330" i="1"/>
  <c r="H1317" i="1"/>
  <c r="H1308" i="1"/>
  <c r="H1333" i="1"/>
  <c r="H1322" i="1"/>
  <c r="H1331" i="1"/>
  <c r="H1326" i="1"/>
  <c r="H1275" i="1"/>
  <c r="H1248" i="1"/>
  <c r="H1250" i="1"/>
  <c r="H1245" i="1"/>
  <c r="H1262" i="1"/>
  <c r="H1363" i="1"/>
  <c r="H1352" i="1"/>
  <c r="H1312" i="1"/>
  <c r="H1361" i="1"/>
  <c r="H1337" i="1"/>
  <c r="H1358" i="1"/>
  <c r="M1432" i="1"/>
  <c r="M1420" i="1"/>
  <c r="H1420" i="1" s="1"/>
  <c r="M1437" i="1"/>
  <c r="M1433" i="1"/>
  <c r="M1439" i="1"/>
  <c r="M1435" i="1"/>
  <c r="H1413" i="1"/>
  <c r="H1411" i="1"/>
  <c r="M1400" i="1"/>
  <c r="H1400" i="1" s="1"/>
  <c r="M1417" i="1"/>
  <c r="H1417" i="1" s="1"/>
  <c r="H1409" i="1"/>
  <c r="H1332" i="1"/>
  <c r="M1422" i="1"/>
  <c r="H1422" i="1" s="1"/>
  <c r="M1404" i="1"/>
  <c r="H1404" i="1" s="1"/>
  <c r="M1406" i="1"/>
  <c r="H1406" i="1" s="1"/>
  <c r="H1405" i="1"/>
  <c r="M1418" i="1"/>
  <c r="H1418" i="1" s="1"/>
  <c r="H1425" i="1"/>
  <c r="H1421" i="1"/>
  <c r="H1429" i="1"/>
  <c r="H1414" i="1"/>
  <c r="H1403" i="1"/>
  <c r="H1298" i="1"/>
  <c r="H1408" i="1"/>
  <c r="H1412" i="1"/>
  <c r="H1359" i="1"/>
  <c r="H1327" i="1"/>
  <c r="H1438" i="1"/>
  <c r="H1427" i="1"/>
  <c r="H1424" i="1"/>
  <c r="H1428" i="1"/>
  <c r="M1419" i="1"/>
  <c r="H1419" i="1" s="1"/>
  <c r="H1299" i="1"/>
  <c r="H1347" i="1"/>
  <c r="H1311" i="1"/>
  <c r="H1348" i="1"/>
  <c r="H1410" i="1"/>
  <c r="H1365" i="1"/>
  <c r="H1364" i="1"/>
  <c r="H1301" i="1"/>
  <c r="H1315" i="1"/>
  <c r="H1362" i="1"/>
  <c r="H1407" i="1"/>
  <c r="H1431" i="1"/>
  <c r="H1426" i="1"/>
  <c r="H1416" i="1"/>
  <c r="H1401" i="1"/>
  <c r="H1434" i="1"/>
  <c r="H1349" i="1"/>
  <c r="H1430" i="1"/>
  <c r="H1402" i="1"/>
  <c r="H1415" i="1"/>
  <c r="H1423" i="1"/>
  <c r="H1435" i="1" l="1"/>
  <c r="H1432" i="1"/>
  <c r="H1433" i="1"/>
  <c r="H1437" i="1"/>
  <c r="H1439" i="1"/>
  <c r="I1588" i="1" l="1"/>
  <c r="E627" i="33" s="1"/>
  <c r="J1588" i="1"/>
  <c r="F627" i="33" s="1"/>
  <c r="K1588" i="1"/>
  <c r="G627" i="33" s="1"/>
  <c r="I1596" i="1"/>
  <c r="J1596" i="1"/>
  <c r="K1596" i="1"/>
  <c r="J1581" i="1"/>
  <c r="F620" i="33" s="1"/>
  <c r="L1593" i="1"/>
  <c r="J1585" i="1"/>
  <c r="F624" i="33" s="1"/>
  <c r="J1584" i="1"/>
  <c r="F623" i="33" s="1"/>
  <c r="L1581" i="1"/>
  <c r="L1586" i="1"/>
  <c r="H625" i="33" s="1"/>
  <c r="L1583" i="1"/>
  <c r="L1582" i="1"/>
  <c r="L1594" i="1"/>
  <c r="J1583" i="1"/>
  <c r="F622" i="33" s="1"/>
  <c r="L1585" i="1"/>
  <c r="H624" i="33" s="1"/>
  <c r="L1584" i="1"/>
  <c r="L1587" i="1"/>
  <c r="K1591" i="1"/>
  <c r="K1589" i="1"/>
  <c r="K1590" i="1"/>
  <c r="K1584" i="1"/>
  <c r="G623" i="33" s="1"/>
  <c r="K1585" i="1"/>
  <c r="G624" i="33" s="1"/>
  <c r="K1593" i="1"/>
  <c r="K1586" i="1"/>
  <c r="G625" i="33" s="1"/>
  <c r="K1581" i="1"/>
  <c r="G620" i="33" s="1"/>
  <c r="K1595" i="1"/>
  <c r="K1592" i="1"/>
  <c r="K1582" i="1"/>
  <c r="J1587" i="1"/>
  <c r="F626" i="33" s="1"/>
  <c r="J1594" i="1"/>
  <c r="K1583" i="1"/>
  <c r="J1582" i="1"/>
  <c r="F621" i="33" s="1"/>
  <c r="K1594" i="1"/>
  <c r="J1591" i="1"/>
  <c r="J1595" i="1"/>
  <c r="K1587" i="1"/>
  <c r="J1586" i="1"/>
  <c r="F625" i="33" s="1"/>
  <c r="J1592" i="1"/>
  <c r="J1590" i="1"/>
  <c r="I1589" i="1"/>
  <c r="J1593" i="1"/>
  <c r="J1589" i="1"/>
  <c r="M1589" i="1" s="1"/>
  <c r="I1590" i="1"/>
  <c r="I1583" i="1"/>
  <c r="E622" i="33" s="1"/>
  <c r="I1594" i="1"/>
  <c r="I1582" i="1"/>
  <c r="E621" i="33" s="1"/>
  <c r="I1587" i="1"/>
  <c r="E626" i="33" s="1"/>
  <c r="I1595" i="1"/>
  <c r="I1581" i="1"/>
  <c r="E620" i="33" s="1"/>
  <c r="I1593" i="1"/>
  <c r="I1584" i="1"/>
  <c r="E623" i="33" s="1"/>
  <c r="I1591" i="1"/>
  <c r="I1585" i="1"/>
  <c r="E624" i="33" s="1"/>
  <c r="I1586" i="1"/>
  <c r="E625" i="33" s="1"/>
  <c r="I1592" i="1"/>
  <c r="H626" i="33" l="1"/>
  <c r="H620" i="33"/>
  <c r="G621" i="33"/>
  <c r="H623" i="33"/>
  <c r="H621" i="33"/>
  <c r="H622" i="33"/>
  <c r="G626" i="33"/>
  <c r="G622" i="33"/>
  <c r="M1591" i="1"/>
  <c r="H1591" i="1" s="1"/>
  <c r="M1595" i="1"/>
  <c r="H1595" i="1" s="1"/>
  <c r="M1586" i="1"/>
  <c r="M1581" i="1"/>
  <c r="M1593" i="1"/>
  <c r="H1593" i="1" s="1"/>
  <c r="M1585" i="1"/>
  <c r="M1592" i="1"/>
  <c r="H1592" i="1" s="1"/>
  <c r="M1594" i="1"/>
  <c r="H1594" i="1" s="1"/>
  <c r="M1596" i="1"/>
  <c r="H1596" i="1" s="1"/>
  <c r="M1588" i="1"/>
  <c r="H1588" i="1" s="1"/>
  <c r="D627" i="33" s="1"/>
  <c r="E629" i="33" s="1"/>
  <c r="M1587" i="1"/>
  <c r="M1582" i="1"/>
  <c r="M1590" i="1"/>
  <c r="H1590" i="1" s="1"/>
  <c r="M1584" i="1"/>
  <c r="M1583" i="1"/>
  <c r="H1589" i="1"/>
  <c r="C441" i="2" l="1"/>
  <c r="H633" i="33"/>
  <c r="F445" i="2" s="1"/>
  <c r="F632" i="33"/>
  <c r="D444" i="2" s="1"/>
  <c r="E634" i="33"/>
  <c r="H629" i="33"/>
  <c r="F441" i="2" s="1"/>
  <c r="G633" i="33"/>
  <c r="E445" i="2" s="1"/>
  <c r="H628" i="33"/>
  <c r="G631" i="33"/>
  <c r="E443" i="2" s="1"/>
  <c r="F630" i="33"/>
  <c r="D442" i="2" s="1"/>
  <c r="H630" i="33"/>
  <c r="F442" i="2" s="1"/>
  <c r="F629" i="33"/>
  <c r="D441" i="2" s="1"/>
  <c r="E628" i="33"/>
  <c r="G629" i="33"/>
  <c r="E441" i="2" s="1"/>
  <c r="G628" i="33"/>
  <c r="G632" i="33"/>
  <c r="E444" i="2" s="1"/>
  <c r="G634" i="33"/>
  <c r="E446" i="2" s="1"/>
  <c r="F633" i="33"/>
  <c r="D445" i="2" s="1"/>
  <c r="E632" i="33"/>
  <c r="H631" i="33"/>
  <c r="F443" i="2" s="1"/>
  <c r="E633" i="33"/>
  <c r="H634" i="33"/>
  <c r="F446" i="2" s="1"/>
  <c r="R633" i="33"/>
  <c r="P445" i="2" s="1"/>
  <c r="S634" i="33"/>
  <c r="Q446" i="2" s="1"/>
  <c r="U628" i="33"/>
  <c r="P631" i="33"/>
  <c r="N443" i="2" s="1"/>
  <c r="R628" i="33"/>
  <c r="K631" i="33"/>
  <c r="I443" i="2" s="1"/>
  <c r="L629" i="33"/>
  <c r="J441" i="2" s="1"/>
  <c r="S631" i="33"/>
  <c r="Q443" i="2" s="1"/>
  <c r="P634" i="33"/>
  <c r="N446" i="2" s="1"/>
  <c r="P633" i="33"/>
  <c r="N445" i="2" s="1"/>
  <c r="J629" i="33"/>
  <c r="H441" i="2" s="1"/>
  <c r="L630" i="33"/>
  <c r="J442" i="2" s="1"/>
  <c r="O631" i="33"/>
  <c r="M443" i="2" s="1"/>
  <c r="L633" i="33"/>
  <c r="J445" i="2" s="1"/>
  <c r="I629" i="33"/>
  <c r="G441" i="2" s="1"/>
  <c r="M633" i="33"/>
  <c r="K445" i="2" s="1"/>
  <c r="T633" i="33"/>
  <c r="R445" i="2" s="1"/>
  <c r="U632" i="33"/>
  <c r="S444" i="2" s="1"/>
  <c r="K633" i="33"/>
  <c r="I445" i="2" s="1"/>
  <c r="L634" i="33"/>
  <c r="J446" i="2" s="1"/>
  <c r="L632" i="33"/>
  <c r="J444" i="2" s="1"/>
  <c r="K632" i="33"/>
  <c r="I444" i="2" s="1"/>
  <c r="J630" i="33"/>
  <c r="H442" i="2" s="1"/>
  <c r="I632" i="33"/>
  <c r="G444" i="2" s="1"/>
  <c r="U633" i="33"/>
  <c r="S445" i="2" s="1"/>
  <c r="R631" i="33"/>
  <c r="P443" i="2" s="1"/>
  <c r="R630" i="33"/>
  <c r="P442" i="2" s="1"/>
  <c r="O628" i="33"/>
  <c r="T632" i="33"/>
  <c r="R444" i="2" s="1"/>
  <c r="U634" i="33"/>
  <c r="S446" i="2" s="1"/>
  <c r="O629" i="33"/>
  <c r="M441" i="2" s="1"/>
  <c r="T629" i="33"/>
  <c r="R441" i="2" s="1"/>
  <c r="N634" i="33"/>
  <c r="L446" i="2" s="1"/>
  <c r="K628" i="33"/>
  <c r="Q633" i="33"/>
  <c r="O445" i="2" s="1"/>
  <c r="U629" i="33"/>
  <c r="S441" i="2" s="1"/>
  <c r="P629" i="33"/>
  <c r="N441" i="2" s="1"/>
  <c r="U630" i="33"/>
  <c r="S442" i="2" s="1"/>
  <c r="J631" i="33"/>
  <c r="H443" i="2" s="1"/>
  <c r="I634" i="33"/>
  <c r="G446" i="2" s="1"/>
  <c r="I633" i="33"/>
  <c r="G445" i="2" s="1"/>
  <c r="Q631" i="33"/>
  <c r="O443" i="2" s="1"/>
  <c r="S633" i="33"/>
  <c r="Q445" i="2" s="1"/>
  <c r="M629" i="33"/>
  <c r="K441" i="2" s="1"/>
  <c r="P632" i="33"/>
  <c r="N444" i="2" s="1"/>
  <c r="T628" i="33"/>
  <c r="N632" i="33"/>
  <c r="L444" i="2" s="1"/>
  <c r="S630" i="33"/>
  <c r="Q442" i="2" s="1"/>
  <c r="J633" i="33"/>
  <c r="H445" i="2" s="1"/>
  <c r="O634" i="33"/>
  <c r="M446" i="2" s="1"/>
  <c r="N628" i="33"/>
  <c r="M631" i="33"/>
  <c r="K443" i="2" s="1"/>
  <c r="T631" i="33"/>
  <c r="R443" i="2" s="1"/>
  <c r="R634" i="33"/>
  <c r="P446" i="2" s="1"/>
  <c r="Q632" i="33"/>
  <c r="O444" i="2" s="1"/>
  <c r="N631" i="33"/>
  <c r="L443" i="2" s="1"/>
  <c r="O633" i="33"/>
  <c r="M445" i="2" s="1"/>
  <c r="S632" i="33"/>
  <c r="Q444" i="2" s="1"/>
  <c r="R629" i="33"/>
  <c r="P441" i="2" s="1"/>
  <c r="I630" i="33"/>
  <c r="G442" i="2" s="1"/>
  <c r="M634" i="33"/>
  <c r="K446" i="2" s="1"/>
  <c r="J634" i="33"/>
  <c r="H446" i="2" s="1"/>
  <c r="N629" i="33"/>
  <c r="L441" i="2" s="1"/>
  <c r="T634" i="33"/>
  <c r="R446" i="2" s="1"/>
  <c r="I631" i="33"/>
  <c r="G443" i="2" s="1"/>
  <c r="L628" i="33"/>
  <c r="O630" i="33"/>
  <c r="M442" i="2" s="1"/>
  <c r="L631" i="33"/>
  <c r="J443" i="2" s="1"/>
  <c r="N630" i="33"/>
  <c r="L442" i="2" s="1"/>
  <c r="K634" i="33"/>
  <c r="I446" i="2" s="1"/>
  <c r="R632" i="33"/>
  <c r="P444" i="2" s="1"/>
  <c r="Q630" i="33"/>
  <c r="O442" i="2" s="1"/>
  <c r="Q629" i="33"/>
  <c r="O441" i="2" s="1"/>
  <c r="M630" i="33"/>
  <c r="K442" i="2" s="1"/>
  <c r="T630" i="33"/>
  <c r="R442" i="2" s="1"/>
  <c r="Q628" i="33"/>
  <c r="M628" i="33"/>
  <c r="K630" i="33"/>
  <c r="I442" i="2" s="1"/>
  <c r="J632" i="33"/>
  <c r="H444" i="2" s="1"/>
  <c r="Q634" i="33"/>
  <c r="O446" i="2" s="1"/>
  <c r="S628" i="33"/>
  <c r="P630" i="33"/>
  <c r="N442" i="2" s="1"/>
  <c r="N633" i="33"/>
  <c r="L445" i="2" s="1"/>
  <c r="O632" i="33"/>
  <c r="M444" i="2" s="1"/>
  <c r="S629" i="33"/>
  <c r="Q441" i="2" s="1"/>
  <c r="M632" i="33"/>
  <c r="K444" i="2" s="1"/>
  <c r="J628" i="33"/>
  <c r="I628" i="33"/>
  <c r="U631" i="33"/>
  <c r="S443" i="2" s="1"/>
  <c r="K629" i="33"/>
  <c r="I441" i="2" s="1"/>
  <c r="P628" i="33"/>
  <c r="G630" i="33"/>
  <c r="E442" i="2" s="1"/>
  <c r="H632" i="33"/>
  <c r="F444" i="2" s="1"/>
  <c r="E630" i="33"/>
  <c r="F631" i="33"/>
  <c r="D443" i="2" s="1"/>
  <c r="F634" i="33"/>
  <c r="D446" i="2" s="1"/>
  <c r="F628" i="33"/>
  <c r="E631" i="33"/>
  <c r="H1583" i="1"/>
  <c r="H1585" i="1"/>
  <c r="H1582" i="1"/>
  <c r="H1587" i="1"/>
  <c r="H1584" i="1"/>
  <c r="H1581" i="1"/>
  <c r="H1586" i="1"/>
  <c r="D626" i="33" l="1"/>
  <c r="D624" i="33"/>
  <c r="D631" i="33"/>
  <c r="B443" i="2" s="1"/>
  <c r="C443" i="2"/>
  <c r="D630" i="33"/>
  <c r="B442" i="2" s="1"/>
  <c r="C442" i="2"/>
  <c r="P562" i="1"/>
  <c r="P2074" i="1"/>
  <c r="P1558" i="1"/>
  <c r="P1646" i="1" s="1"/>
  <c r="P570" i="1"/>
  <c r="P2082" i="1"/>
  <c r="S2077" i="1"/>
  <c r="S565" i="1"/>
  <c r="S1561" i="1"/>
  <c r="S2085" i="1"/>
  <c r="S573" i="1"/>
  <c r="V563" i="1"/>
  <c r="V2075" i="1"/>
  <c r="V1559" i="1"/>
  <c r="V1647" i="1" s="1"/>
  <c r="V571" i="1"/>
  <c r="V2083" i="1"/>
  <c r="P563" i="1"/>
  <c r="P2075" i="1"/>
  <c r="P1559" i="1"/>
  <c r="P1647" i="1" s="1"/>
  <c r="P2083" i="1"/>
  <c r="P571" i="1"/>
  <c r="S563" i="1"/>
  <c r="S2075" i="1"/>
  <c r="S1559" i="1"/>
  <c r="S2083" i="1"/>
  <c r="S571" i="1"/>
  <c r="P2079" i="1"/>
  <c r="P567" i="1"/>
  <c r="P1563" i="1"/>
  <c r="P1651" i="1" s="1"/>
  <c r="P575" i="1"/>
  <c r="P2087" i="1"/>
  <c r="J440" i="2"/>
  <c r="L635" i="33"/>
  <c r="J447" i="2" s="1"/>
  <c r="O2079" i="1"/>
  <c r="O1563" i="1"/>
  <c r="O1651" i="1" s="1"/>
  <c r="O567" i="1"/>
  <c r="O575" i="1"/>
  <c r="O2087" i="1"/>
  <c r="AA565" i="1"/>
  <c r="AA2077" i="1"/>
  <c r="AA1561" i="1"/>
  <c r="AA1649" i="1" s="1"/>
  <c r="AA573" i="1"/>
  <c r="AA2085" i="1"/>
  <c r="Y567" i="1"/>
  <c r="Y2079" i="1"/>
  <c r="Y1563" i="1"/>
  <c r="Y1651" i="1" s="1"/>
  <c r="Y575" i="1"/>
  <c r="Y2087" i="1"/>
  <c r="U2079" i="1"/>
  <c r="U567" i="1"/>
  <c r="U1563" i="1"/>
  <c r="U1651" i="1" s="1"/>
  <c r="U2087" i="1"/>
  <c r="U575" i="1"/>
  <c r="R440" i="2"/>
  <c r="T635" i="33"/>
  <c r="R447" i="2" s="1"/>
  <c r="X2076" i="1"/>
  <c r="X1560" i="1"/>
  <c r="X564" i="1"/>
  <c r="X572" i="1"/>
  <c r="X2084" i="1"/>
  <c r="AC563" i="1"/>
  <c r="AC1559" i="1"/>
  <c r="AC1647" i="1" s="1"/>
  <c r="AC2075" i="1"/>
  <c r="AC571" i="1"/>
  <c r="AC2083" i="1"/>
  <c r="I440" i="2"/>
  <c r="K635" i="33"/>
  <c r="I447" i="2" s="1"/>
  <c r="AC2079" i="1"/>
  <c r="AC1563" i="1"/>
  <c r="AC1651" i="1" s="1"/>
  <c r="AC567" i="1"/>
  <c r="AC575" i="1"/>
  <c r="AC2087" i="1"/>
  <c r="Y2076" i="1"/>
  <c r="Y1560" i="1"/>
  <c r="Y1648" i="1" s="1"/>
  <c r="Y564" i="1"/>
  <c r="Y572" i="1"/>
  <c r="Y2084" i="1"/>
  <c r="P2077" i="1"/>
  <c r="P1561" i="1"/>
  <c r="P1649" i="1" s="1"/>
  <c r="P565" i="1"/>
  <c r="P2085" i="1"/>
  <c r="P573" i="1"/>
  <c r="AC2077" i="1"/>
  <c r="AC1561" i="1"/>
  <c r="AC1649" i="1" s="1"/>
  <c r="AC565" i="1"/>
  <c r="AC2085" i="1"/>
  <c r="AC573" i="1"/>
  <c r="Q2078" i="1"/>
  <c r="Q1562" i="1"/>
  <c r="Q1650" i="1" s="1"/>
  <c r="Q566" i="1"/>
  <c r="Q574" i="1"/>
  <c r="Q2086" i="1"/>
  <c r="V566" i="1"/>
  <c r="V2078" i="1"/>
  <c r="V1562" i="1"/>
  <c r="V1650" i="1" s="1"/>
  <c r="V2086" i="1"/>
  <c r="V574" i="1"/>
  <c r="P1560" i="1"/>
  <c r="P1648" i="1" s="1"/>
  <c r="P2076" i="1"/>
  <c r="P564" i="1"/>
  <c r="P2084" i="1"/>
  <c r="P572" i="1"/>
  <c r="AA567" i="1"/>
  <c r="AA1563" i="1"/>
  <c r="AA1651" i="1" s="1"/>
  <c r="AA2079" i="1"/>
  <c r="AA575" i="1"/>
  <c r="AA2087" i="1"/>
  <c r="C445" i="2"/>
  <c r="D633" i="33"/>
  <c r="B445" i="2" s="1"/>
  <c r="K567" i="1"/>
  <c r="K1563" i="1"/>
  <c r="K1651" i="1" s="1"/>
  <c r="K2079" i="1"/>
  <c r="K575" i="1"/>
  <c r="K2087" i="1"/>
  <c r="L2075" i="1"/>
  <c r="L563" i="1"/>
  <c r="L1559" i="1"/>
  <c r="L1647" i="1" s="1"/>
  <c r="L2083" i="1"/>
  <c r="L571" i="1"/>
  <c r="K566" i="1"/>
  <c r="K2078" i="1"/>
  <c r="K1562" i="1"/>
  <c r="K1650" i="1" s="1"/>
  <c r="K574" i="1"/>
  <c r="K2086" i="1"/>
  <c r="J565" i="1"/>
  <c r="J1561" i="1"/>
  <c r="J2077" i="1"/>
  <c r="J573" i="1"/>
  <c r="J2085" i="1"/>
  <c r="D621" i="33"/>
  <c r="F635" i="33"/>
  <c r="D447" i="2" s="1"/>
  <c r="D440" i="2"/>
  <c r="L2077" i="1"/>
  <c r="L565" i="1"/>
  <c r="L1561" i="1"/>
  <c r="L1649" i="1" s="1"/>
  <c r="L2085" i="1"/>
  <c r="L573" i="1"/>
  <c r="AC564" i="1"/>
  <c r="AC2076" i="1"/>
  <c r="AC1560" i="1"/>
  <c r="AC1648" i="1" s="1"/>
  <c r="AC572" i="1"/>
  <c r="AC2084" i="1"/>
  <c r="AA2074" i="1"/>
  <c r="AA562" i="1"/>
  <c r="AA1558" i="1"/>
  <c r="AA1646" i="1" s="1"/>
  <c r="AA2082" i="1"/>
  <c r="AA570" i="1"/>
  <c r="S635" i="33"/>
  <c r="Q447" i="2" s="1"/>
  <c r="Q440" i="2"/>
  <c r="K440" i="2"/>
  <c r="M635" i="33"/>
  <c r="K447" i="2" s="1"/>
  <c r="X2074" i="1"/>
  <c r="X562" i="1"/>
  <c r="X1558" i="1"/>
  <c r="X2082" i="1"/>
  <c r="X570" i="1"/>
  <c r="T2075" i="1"/>
  <c r="T563" i="1"/>
  <c r="T1559" i="1"/>
  <c r="T1647" i="1" s="1"/>
  <c r="T571" i="1"/>
  <c r="T2083" i="1"/>
  <c r="N2076" i="1"/>
  <c r="N1560" i="1"/>
  <c r="N564" i="1"/>
  <c r="N2084" i="1"/>
  <c r="N572" i="1"/>
  <c r="S567" i="1"/>
  <c r="S1563" i="1"/>
  <c r="S2079" i="1"/>
  <c r="S575" i="1"/>
  <c r="S2087" i="1"/>
  <c r="U2078" i="1"/>
  <c r="U566" i="1"/>
  <c r="U1562" i="1"/>
  <c r="U1650" i="1" s="1"/>
  <c r="U574" i="1"/>
  <c r="U2086" i="1"/>
  <c r="AB564" i="1"/>
  <c r="AB2076" i="1"/>
  <c r="AB1560" i="1"/>
  <c r="AB1648" i="1" s="1"/>
  <c r="AB2084" i="1"/>
  <c r="AB572" i="1"/>
  <c r="O2078" i="1"/>
  <c r="O1562" i="1"/>
  <c r="O1650" i="1" s="1"/>
  <c r="O566" i="1"/>
  <c r="O574" i="1"/>
  <c r="O2086" i="1"/>
  <c r="V2077" i="1"/>
  <c r="V565" i="1"/>
  <c r="V1561" i="1"/>
  <c r="V1649" i="1" s="1"/>
  <c r="V2085" i="1"/>
  <c r="V573" i="1"/>
  <c r="N2078" i="1"/>
  <c r="N566" i="1"/>
  <c r="N1562" i="1"/>
  <c r="N574" i="1"/>
  <c r="N2086" i="1"/>
  <c r="V562" i="1"/>
  <c r="V2074" i="1"/>
  <c r="V1558" i="1"/>
  <c r="V1646" i="1" s="1"/>
  <c r="V2082" i="1"/>
  <c r="V570" i="1"/>
  <c r="T2079" i="1"/>
  <c r="T567" i="1"/>
  <c r="T1563" i="1"/>
  <c r="T1651" i="1" s="1"/>
  <c r="T2087" i="1"/>
  <c r="T575" i="1"/>
  <c r="AB2077" i="1"/>
  <c r="AB1561" i="1"/>
  <c r="AB1649" i="1" s="1"/>
  <c r="AB565" i="1"/>
  <c r="AB2085" i="1"/>
  <c r="AB573" i="1"/>
  <c r="AC2078" i="1"/>
  <c r="AC1562" i="1"/>
  <c r="AC1650" i="1" s="1"/>
  <c r="AC566" i="1"/>
  <c r="AC574" i="1"/>
  <c r="AC2086" i="1"/>
  <c r="Q2077" i="1"/>
  <c r="Q1561" i="1"/>
  <c r="Q1649" i="1" s="1"/>
  <c r="Q565" i="1"/>
  <c r="Q573" i="1"/>
  <c r="Q2085" i="1"/>
  <c r="AB2078" i="1"/>
  <c r="AB566" i="1"/>
  <c r="AB1562" i="1"/>
  <c r="AB1650" i="1" s="1"/>
  <c r="AB574" i="1"/>
  <c r="AB2086" i="1"/>
  <c r="U564" i="1"/>
  <c r="U2076" i="1"/>
  <c r="U1560" i="1"/>
  <c r="U1648" i="1" s="1"/>
  <c r="U572" i="1"/>
  <c r="U2084" i="1"/>
  <c r="V567" i="1"/>
  <c r="V1563" i="1"/>
  <c r="V1651" i="1" s="1"/>
  <c r="V2079" i="1"/>
  <c r="V2087" i="1"/>
  <c r="V575" i="1"/>
  <c r="R635" i="33"/>
  <c r="P447" i="2" s="1"/>
  <c r="P440" i="2"/>
  <c r="Y566" i="1"/>
  <c r="Y1562" i="1"/>
  <c r="Y1650" i="1" s="1"/>
  <c r="Y2078" i="1"/>
  <c r="Y2086" i="1"/>
  <c r="Y574" i="1"/>
  <c r="L564" i="1"/>
  <c r="L2076" i="1"/>
  <c r="L1560" i="1"/>
  <c r="L1648" i="1" s="1"/>
  <c r="L572" i="1"/>
  <c r="L2084" i="1"/>
  <c r="K2077" i="1"/>
  <c r="K565" i="1"/>
  <c r="K1561" i="1"/>
  <c r="K1649" i="1" s="1"/>
  <c r="K2085" i="1"/>
  <c r="K573" i="1"/>
  <c r="K562" i="1"/>
  <c r="K2074" i="1"/>
  <c r="K1558" i="1"/>
  <c r="K1646" i="1" s="1"/>
  <c r="K2082" i="1"/>
  <c r="K570" i="1"/>
  <c r="K2076" i="1"/>
  <c r="K1560" i="1"/>
  <c r="K1648" i="1" s="1"/>
  <c r="K564" i="1"/>
  <c r="K2084" i="1"/>
  <c r="K572" i="1"/>
  <c r="L562" i="1"/>
  <c r="L1558" i="1"/>
  <c r="L1646" i="1" s="1"/>
  <c r="L2074" i="1"/>
  <c r="L570" i="1"/>
  <c r="L2082" i="1"/>
  <c r="L2078" i="1"/>
  <c r="L566" i="1"/>
  <c r="L1562" i="1"/>
  <c r="L1650" i="1" s="1"/>
  <c r="L574" i="1"/>
  <c r="L2086" i="1"/>
  <c r="D623" i="33"/>
  <c r="D622" i="33"/>
  <c r="J567" i="1"/>
  <c r="J1563" i="1"/>
  <c r="J2079" i="1"/>
  <c r="J2087" i="1"/>
  <c r="J575" i="1"/>
  <c r="K2075" i="1"/>
  <c r="K563" i="1"/>
  <c r="K1559" i="1"/>
  <c r="K1647" i="1" s="1"/>
  <c r="K571" i="1"/>
  <c r="K2083" i="1"/>
  <c r="I635" i="33"/>
  <c r="G447" i="2" s="1"/>
  <c r="G440" i="2"/>
  <c r="U2077" i="1"/>
  <c r="U565" i="1"/>
  <c r="U1561" i="1"/>
  <c r="U1649" i="1" s="1"/>
  <c r="U2085" i="1"/>
  <c r="U573" i="1"/>
  <c r="X567" i="1"/>
  <c r="Z567" i="1" s="1"/>
  <c r="X2079" i="1"/>
  <c r="X1563" i="1"/>
  <c r="X575" i="1"/>
  <c r="X2087" i="1"/>
  <c r="Q635" i="33"/>
  <c r="O447" i="2" s="1"/>
  <c r="O440" i="2"/>
  <c r="X2075" i="1"/>
  <c r="X1559" i="1"/>
  <c r="X563" i="1"/>
  <c r="X2083" i="1"/>
  <c r="X571" i="1"/>
  <c r="Q564" i="1"/>
  <c r="Q1560" i="1"/>
  <c r="Q1648" i="1" s="1"/>
  <c r="Q2076" i="1"/>
  <c r="Q572" i="1"/>
  <c r="Q2084" i="1"/>
  <c r="AB567" i="1"/>
  <c r="AB1563" i="1"/>
  <c r="AB1651" i="1" s="1"/>
  <c r="AB2079" i="1"/>
  <c r="AB2087" i="1"/>
  <c r="AB575" i="1"/>
  <c r="N563" i="1"/>
  <c r="N2075" i="1"/>
  <c r="N1559" i="1"/>
  <c r="N571" i="1"/>
  <c r="N2083" i="1"/>
  <c r="T2076" i="1"/>
  <c r="T564" i="1"/>
  <c r="T1560" i="1"/>
  <c r="T1648" i="1" s="1"/>
  <c r="T572" i="1"/>
  <c r="T2084" i="1"/>
  <c r="S2076" i="1"/>
  <c r="S564" i="1"/>
  <c r="S1560" i="1"/>
  <c r="S2084" i="1"/>
  <c r="S572" i="1"/>
  <c r="AA2075" i="1"/>
  <c r="AA563" i="1"/>
  <c r="AA1559" i="1"/>
  <c r="AA1647" i="1" s="1"/>
  <c r="AA571" i="1"/>
  <c r="AA2083" i="1"/>
  <c r="S2074" i="1"/>
  <c r="S1558" i="1"/>
  <c r="S562" i="1"/>
  <c r="S2082" i="1"/>
  <c r="S570" i="1"/>
  <c r="N567" i="1"/>
  <c r="N1563" i="1"/>
  <c r="N2079" i="1"/>
  <c r="N2087" i="1"/>
  <c r="N575" i="1"/>
  <c r="AC1558" i="1"/>
  <c r="AC1646" i="1" s="1"/>
  <c r="AC562" i="1"/>
  <c r="AC2074" i="1"/>
  <c r="AC2082" i="1"/>
  <c r="AC570" i="1"/>
  <c r="AB2074" i="1"/>
  <c r="AB1558" i="1"/>
  <c r="AB1646" i="1" s="1"/>
  <c r="AB562" i="1"/>
  <c r="AB2082" i="1"/>
  <c r="AB570" i="1"/>
  <c r="O635" i="33"/>
  <c r="M447" i="2" s="1"/>
  <c r="M440" i="2"/>
  <c r="N1561" i="1"/>
  <c r="N565" i="1"/>
  <c r="N2077" i="1"/>
  <c r="N2085" i="1"/>
  <c r="N573" i="1"/>
  <c r="Q2079" i="1"/>
  <c r="Q567" i="1"/>
  <c r="Q1563" i="1"/>
  <c r="Q1651" i="1" s="1"/>
  <c r="Q575" i="1"/>
  <c r="Q2087" i="1"/>
  <c r="S2078" i="1"/>
  <c r="S566" i="1"/>
  <c r="S1562" i="1"/>
  <c r="S574" i="1"/>
  <c r="S2086" i="1"/>
  <c r="Q2075" i="1"/>
  <c r="Q563" i="1"/>
  <c r="Q1559" i="1"/>
  <c r="Q1647" i="1" s="1"/>
  <c r="Q2083" i="1"/>
  <c r="Q571" i="1"/>
  <c r="AA1560" i="1"/>
  <c r="AA1648" i="1" s="1"/>
  <c r="AA564" i="1"/>
  <c r="AA2076" i="1"/>
  <c r="AA2084" i="1"/>
  <c r="AA572" i="1"/>
  <c r="V564" i="1"/>
  <c r="V2076" i="1"/>
  <c r="V1560" i="1"/>
  <c r="V1648" i="1" s="1"/>
  <c r="V572" i="1"/>
  <c r="V2084" i="1"/>
  <c r="D632" i="33"/>
  <c r="B444" i="2" s="1"/>
  <c r="C444" i="2"/>
  <c r="D628" i="33"/>
  <c r="B440" i="2" s="1"/>
  <c r="E635" i="33"/>
  <c r="C440" i="2"/>
  <c r="J2075" i="1"/>
  <c r="J1559" i="1"/>
  <c r="J563" i="1"/>
  <c r="J571" i="1"/>
  <c r="J2083" i="1"/>
  <c r="H635" i="33"/>
  <c r="F447" i="2" s="1"/>
  <c r="F440" i="2"/>
  <c r="D634" i="33"/>
  <c r="B446" i="2" s="1"/>
  <c r="C446" i="2"/>
  <c r="D629" i="33"/>
  <c r="B441" i="2" s="1"/>
  <c r="D625" i="33"/>
  <c r="D620" i="33"/>
  <c r="J564" i="1"/>
  <c r="J2076" i="1"/>
  <c r="J1560" i="1"/>
  <c r="J572" i="1"/>
  <c r="J2084" i="1"/>
  <c r="P635" i="33"/>
  <c r="N447" i="2" s="1"/>
  <c r="N440" i="2"/>
  <c r="H440" i="2"/>
  <c r="J635" i="33"/>
  <c r="H447" i="2" s="1"/>
  <c r="T566" i="1"/>
  <c r="T2078" i="1"/>
  <c r="T1562" i="1"/>
  <c r="T1650" i="1" s="1"/>
  <c r="T574" i="1"/>
  <c r="T2086" i="1"/>
  <c r="O565" i="1"/>
  <c r="O2077" i="1"/>
  <c r="O1561" i="1"/>
  <c r="O1649" i="1" s="1"/>
  <c r="O573" i="1"/>
  <c r="O2085" i="1"/>
  <c r="AB2075" i="1"/>
  <c r="AB563" i="1"/>
  <c r="AB1559" i="1"/>
  <c r="AB1647" i="1" s="1"/>
  <c r="AB2083" i="1"/>
  <c r="AB571" i="1"/>
  <c r="Y565" i="1"/>
  <c r="Y2077" i="1"/>
  <c r="Y1561" i="1"/>
  <c r="Y1649" i="1" s="1"/>
  <c r="Y573" i="1"/>
  <c r="Y2085" i="1"/>
  <c r="U563" i="1"/>
  <c r="U2075" i="1"/>
  <c r="U1559" i="1"/>
  <c r="U1647" i="1" s="1"/>
  <c r="U571" i="1"/>
  <c r="U2083" i="1"/>
  <c r="T562" i="1"/>
  <c r="T1558" i="1"/>
  <c r="T1646" i="1" s="1"/>
  <c r="T2074" i="1"/>
  <c r="T2082" i="1"/>
  <c r="T570" i="1"/>
  <c r="Y2074" i="1"/>
  <c r="Y562" i="1"/>
  <c r="Y1558" i="1"/>
  <c r="Y1646" i="1" s="1"/>
  <c r="Y570" i="1"/>
  <c r="Y2082" i="1"/>
  <c r="X2077" i="1"/>
  <c r="X1561" i="1"/>
  <c r="X565" i="1"/>
  <c r="X573" i="1"/>
  <c r="X2085" i="1"/>
  <c r="N635" i="33"/>
  <c r="L447" i="2" s="1"/>
  <c r="L440" i="2"/>
  <c r="T2077" i="1"/>
  <c r="T1561" i="1"/>
  <c r="T1649" i="1" s="1"/>
  <c r="T565" i="1"/>
  <c r="T2085" i="1"/>
  <c r="T573" i="1"/>
  <c r="AA2078" i="1"/>
  <c r="AA1562" i="1"/>
  <c r="AA1650" i="1" s="1"/>
  <c r="AA566" i="1"/>
  <c r="AA2086" i="1"/>
  <c r="AA574" i="1"/>
  <c r="O2076" i="1"/>
  <c r="O564" i="1"/>
  <c r="O1560" i="1"/>
  <c r="O1648" i="1" s="1"/>
  <c r="O2084" i="1"/>
  <c r="O572" i="1"/>
  <c r="X2078" i="1"/>
  <c r="X1562" i="1"/>
  <c r="X566" i="1"/>
  <c r="X2086" i="1"/>
  <c r="X574" i="1"/>
  <c r="U2074" i="1"/>
  <c r="U562" i="1"/>
  <c r="U1558" i="1"/>
  <c r="U1646" i="1" s="1"/>
  <c r="U570" i="1"/>
  <c r="U2082" i="1"/>
  <c r="Y563" i="1"/>
  <c r="Y2075" i="1"/>
  <c r="Y1559" i="1"/>
  <c r="Y1647" i="1" s="1"/>
  <c r="Y571" i="1"/>
  <c r="Y2083" i="1"/>
  <c r="O2075" i="1"/>
  <c r="O1559" i="1"/>
  <c r="O1647" i="1" s="1"/>
  <c r="O563" i="1"/>
  <c r="O571" i="1"/>
  <c r="O2083" i="1"/>
  <c r="P1562" i="1"/>
  <c r="P1650" i="1" s="1"/>
  <c r="P566" i="1"/>
  <c r="P2078" i="1"/>
  <c r="P2086" i="1"/>
  <c r="P574" i="1"/>
  <c r="N562" i="1"/>
  <c r="N1558" i="1"/>
  <c r="N2074" i="1"/>
  <c r="N570" i="1"/>
  <c r="N2082" i="1"/>
  <c r="O562" i="1"/>
  <c r="O1558" i="1"/>
  <c r="O1646" i="1" s="1"/>
  <c r="O2074" i="1"/>
  <c r="O2082" i="1"/>
  <c r="O570" i="1"/>
  <c r="Q2074" i="1"/>
  <c r="Q562" i="1"/>
  <c r="Q1558" i="1"/>
  <c r="Q1646" i="1" s="1"/>
  <c r="Q570" i="1"/>
  <c r="Q2082" i="1"/>
  <c r="S440" i="2"/>
  <c r="U635" i="33"/>
  <c r="S447" i="2" s="1"/>
  <c r="L567" i="1"/>
  <c r="L1563" i="1"/>
  <c r="L1651" i="1" s="1"/>
  <c r="L2079" i="1"/>
  <c r="L575" i="1"/>
  <c r="L2087" i="1"/>
  <c r="J2078" i="1"/>
  <c r="J1562" i="1"/>
  <c r="J566" i="1"/>
  <c r="J2086" i="1"/>
  <c r="J574" i="1"/>
  <c r="E440" i="2"/>
  <c r="G635" i="33"/>
  <c r="E447" i="2" s="1"/>
  <c r="J562" i="1"/>
  <c r="J1558" i="1"/>
  <c r="J2074" i="1"/>
  <c r="J2082" i="1"/>
  <c r="J570" i="1"/>
  <c r="I562" i="1"/>
  <c r="I2074" i="1"/>
  <c r="I1558" i="1"/>
  <c r="I2082" i="1"/>
  <c r="I570" i="1"/>
  <c r="M574" i="1" l="1"/>
  <c r="Z573" i="1"/>
  <c r="Z2085" i="1"/>
  <c r="M2082" i="1"/>
  <c r="Z2078" i="1"/>
  <c r="Z2086" i="1"/>
  <c r="Z2087" i="1"/>
  <c r="Z574" i="1"/>
  <c r="M562" i="1"/>
  <c r="Z566" i="1"/>
  <c r="Z2079" i="1"/>
  <c r="M566" i="1"/>
  <c r="Z575" i="1"/>
  <c r="M2076" i="1"/>
  <c r="M570" i="1"/>
  <c r="M2074" i="1"/>
  <c r="M564" i="1"/>
  <c r="M571" i="1"/>
  <c r="M572" i="1"/>
  <c r="M2083" i="1"/>
  <c r="M2086" i="1"/>
  <c r="M2078" i="1"/>
  <c r="M563" i="1"/>
  <c r="Z2077" i="1"/>
  <c r="R2082" i="1"/>
  <c r="Z565" i="1"/>
  <c r="M2084" i="1"/>
  <c r="M2075" i="1"/>
  <c r="H660" i="33"/>
  <c r="L1660" i="1"/>
  <c r="P1659" i="1"/>
  <c r="K659" i="33"/>
  <c r="R656" i="33"/>
  <c r="Y1656" i="1"/>
  <c r="X1650" i="1"/>
  <c r="Z1562" i="1"/>
  <c r="Z1650" i="1" s="1"/>
  <c r="Z1659" i="1" s="1"/>
  <c r="O1657" i="1"/>
  <c r="J657" i="33"/>
  <c r="AA1659" i="1"/>
  <c r="S659" i="33"/>
  <c r="T2073" i="1"/>
  <c r="T561" i="1"/>
  <c r="T1557" i="1"/>
  <c r="T1645" i="1" s="1"/>
  <c r="T2081" i="1"/>
  <c r="T569" i="1"/>
  <c r="R658" i="33"/>
  <c r="Y1658" i="1"/>
  <c r="V2073" i="1"/>
  <c r="V1557" i="1"/>
  <c r="V1645" i="1" s="1"/>
  <c r="V561" i="1"/>
  <c r="V569" i="1"/>
  <c r="V2081" i="1"/>
  <c r="M1560" i="1"/>
  <c r="M1648" i="1" s="1"/>
  <c r="M1657" i="1" s="1"/>
  <c r="J1648" i="1"/>
  <c r="L561" i="1"/>
  <c r="L2073" i="1"/>
  <c r="L1557" i="1"/>
  <c r="L1645" i="1" s="1"/>
  <c r="L569" i="1"/>
  <c r="L2081" i="1"/>
  <c r="S657" i="33"/>
  <c r="AA1657" i="1"/>
  <c r="W566" i="1"/>
  <c r="R2085" i="1"/>
  <c r="T655" i="33"/>
  <c r="AB1655" i="1"/>
  <c r="S1646" i="1"/>
  <c r="W1558" i="1"/>
  <c r="W1646" i="1" s="1"/>
  <c r="W1655" i="1" s="1"/>
  <c r="S656" i="33"/>
  <c r="AA1656" i="1"/>
  <c r="W2084" i="1"/>
  <c r="S1648" i="1"/>
  <c r="W1560" i="1"/>
  <c r="W1648" i="1" s="1"/>
  <c r="W1657" i="1" s="1"/>
  <c r="T1657" i="1"/>
  <c r="N657" i="33"/>
  <c r="N1647" i="1"/>
  <c r="R1559" i="1"/>
  <c r="R1647" i="1" s="1"/>
  <c r="R1656" i="1" s="1"/>
  <c r="T660" i="33"/>
  <c r="AB1660" i="1"/>
  <c r="Q1657" i="1"/>
  <c r="L657" i="33"/>
  <c r="Z563" i="1"/>
  <c r="X2073" i="1"/>
  <c r="X561" i="1"/>
  <c r="X1557" i="1"/>
  <c r="X569" i="1"/>
  <c r="X2081" i="1"/>
  <c r="O658" i="33"/>
  <c r="U1658" i="1"/>
  <c r="N561" i="1"/>
  <c r="N1557" i="1"/>
  <c r="N2073" i="1"/>
  <c r="N2081" i="1"/>
  <c r="N569" i="1"/>
  <c r="M2087" i="1"/>
  <c r="Y561" i="1"/>
  <c r="Y2073" i="1"/>
  <c r="Y1557" i="1"/>
  <c r="Y1645" i="1" s="1"/>
  <c r="Y2081" i="1"/>
  <c r="Y569" i="1"/>
  <c r="T1660" i="1"/>
  <c r="N660" i="33"/>
  <c r="R574" i="1"/>
  <c r="R566" i="1"/>
  <c r="P658" i="33"/>
  <c r="V1658" i="1"/>
  <c r="T657" i="33"/>
  <c r="AB1657" i="1"/>
  <c r="W2079" i="1"/>
  <c r="N1648" i="1"/>
  <c r="R1560" i="1"/>
  <c r="R1648" i="1" s="1"/>
  <c r="R1657" i="1" s="1"/>
  <c r="Z2082" i="1"/>
  <c r="AA2080" i="1"/>
  <c r="AA568" i="1"/>
  <c r="AA1564" i="1"/>
  <c r="AA1652" i="1" s="1"/>
  <c r="AA576" i="1"/>
  <c r="AA2088" i="1"/>
  <c r="M565" i="1"/>
  <c r="H656" i="33"/>
  <c r="L1656" i="1"/>
  <c r="S660" i="33"/>
  <c r="AA1660" i="1"/>
  <c r="L659" i="33"/>
  <c r="Q1659" i="1"/>
  <c r="K658" i="33"/>
  <c r="P1658" i="1"/>
  <c r="R657" i="33"/>
  <c r="Y1657" i="1"/>
  <c r="Z2084" i="1"/>
  <c r="X1648" i="1"/>
  <c r="Z1560" i="1"/>
  <c r="Z1648" i="1" s="1"/>
  <c r="Z1657" i="1" s="1"/>
  <c r="Z2076" i="1"/>
  <c r="S658" i="33"/>
  <c r="AA1658" i="1"/>
  <c r="Q568" i="1"/>
  <c r="Q2080" i="1"/>
  <c r="Q1564" i="1"/>
  <c r="Q1652" i="1" s="1"/>
  <c r="Q576" i="1"/>
  <c r="Q2088" i="1"/>
  <c r="S1647" i="1"/>
  <c r="W1559" i="1"/>
  <c r="W1647" i="1" s="1"/>
  <c r="W1656" i="1" s="1"/>
  <c r="W2075" i="1"/>
  <c r="P656" i="33"/>
  <c r="V1656" i="1"/>
  <c r="W2085" i="1"/>
  <c r="I2075" i="1"/>
  <c r="I563" i="1"/>
  <c r="I1559" i="1"/>
  <c r="I2083" i="1"/>
  <c r="I571" i="1"/>
  <c r="I1646" i="1"/>
  <c r="M1558" i="1"/>
  <c r="M1646" i="1" s="1"/>
  <c r="M1655" i="1" s="1"/>
  <c r="J1646" i="1"/>
  <c r="K568" i="1"/>
  <c r="K1564" i="1"/>
  <c r="K1652" i="1" s="1"/>
  <c r="K2080" i="1"/>
  <c r="K576" i="1"/>
  <c r="K2088" i="1"/>
  <c r="AC568" i="1"/>
  <c r="AC2080" i="1"/>
  <c r="AC1564" i="1"/>
  <c r="AC1652" i="1" s="1"/>
  <c r="AC2088" i="1"/>
  <c r="AC576" i="1"/>
  <c r="R2074" i="1"/>
  <c r="R562" i="1"/>
  <c r="J656" i="33"/>
  <c r="O1656" i="1"/>
  <c r="O655" i="33"/>
  <c r="U1655" i="1"/>
  <c r="N658" i="33"/>
  <c r="T1658" i="1"/>
  <c r="T2080" i="1"/>
  <c r="T568" i="1"/>
  <c r="T1564" i="1"/>
  <c r="T1652" i="1" s="1"/>
  <c r="T576" i="1"/>
  <c r="T2088" i="1"/>
  <c r="V2080" i="1"/>
  <c r="V568" i="1"/>
  <c r="V1564" i="1"/>
  <c r="V1652" i="1" s="1"/>
  <c r="V576" i="1"/>
  <c r="V2088" i="1"/>
  <c r="L568" i="1"/>
  <c r="L2080" i="1"/>
  <c r="L1564" i="1"/>
  <c r="L1652" i="1" s="1"/>
  <c r="L2088" i="1"/>
  <c r="L576" i="1"/>
  <c r="I561" i="1"/>
  <c r="I2073" i="1"/>
  <c r="I1557" i="1"/>
  <c r="I2081" i="1"/>
  <c r="I569" i="1"/>
  <c r="L656" i="33"/>
  <c r="Q1656" i="1"/>
  <c r="W2086" i="1"/>
  <c r="W2078" i="1"/>
  <c r="R2077" i="1"/>
  <c r="N1649" i="1"/>
  <c r="R1561" i="1"/>
  <c r="R1649" i="1" s="1"/>
  <c r="R1658" i="1" s="1"/>
  <c r="U2073" i="1"/>
  <c r="U561" i="1"/>
  <c r="U1557" i="1"/>
  <c r="U1645" i="1" s="1"/>
  <c r="U569" i="1"/>
  <c r="U2081" i="1"/>
  <c r="U655" i="33"/>
  <c r="AC1655" i="1"/>
  <c r="R2079" i="1"/>
  <c r="N1651" i="1"/>
  <c r="R1563" i="1"/>
  <c r="R1651" i="1" s="1"/>
  <c r="R1660" i="1" s="1"/>
  <c r="W570" i="1"/>
  <c r="W2074" i="1"/>
  <c r="R2083" i="1"/>
  <c r="R563" i="1"/>
  <c r="Z2075" i="1"/>
  <c r="X568" i="1"/>
  <c r="X2080" i="1"/>
  <c r="X1564" i="1"/>
  <c r="X576" i="1"/>
  <c r="X2088" i="1"/>
  <c r="X1651" i="1"/>
  <c r="Z1563" i="1"/>
  <c r="Z1651" i="1" s="1"/>
  <c r="Z1660" i="1" s="1"/>
  <c r="N2080" i="1"/>
  <c r="N568" i="1"/>
  <c r="N1564" i="1"/>
  <c r="N2088" i="1"/>
  <c r="N576" i="1"/>
  <c r="G656" i="33"/>
  <c r="K1656" i="1"/>
  <c r="M1563" i="1"/>
  <c r="M1651" i="1" s="1"/>
  <c r="M1660" i="1" s="1"/>
  <c r="J1651" i="1"/>
  <c r="G655" i="33"/>
  <c r="K1655" i="1"/>
  <c r="R659" i="33"/>
  <c r="Y1659" i="1"/>
  <c r="Y568" i="1"/>
  <c r="Y2080" i="1"/>
  <c r="Y1564" i="1"/>
  <c r="Y1652" i="1" s="1"/>
  <c r="Y576" i="1"/>
  <c r="Y2088" i="1"/>
  <c r="U1657" i="1"/>
  <c r="O657" i="33"/>
  <c r="T659" i="33"/>
  <c r="AB1659" i="1"/>
  <c r="Q1658" i="1"/>
  <c r="L658" i="33"/>
  <c r="AB1658" i="1"/>
  <c r="T658" i="33"/>
  <c r="U1659" i="1"/>
  <c r="O659" i="33"/>
  <c r="R572" i="1"/>
  <c r="R2076" i="1"/>
  <c r="X1646" i="1"/>
  <c r="Z1558" i="1"/>
  <c r="Z1646" i="1" s="1"/>
  <c r="Z1655" i="1" s="1"/>
  <c r="S568" i="1"/>
  <c r="S2080" i="1"/>
  <c r="S1564" i="1"/>
  <c r="S2088" i="1"/>
  <c r="S576" i="1"/>
  <c r="M2085" i="1"/>
  <c r="M1561" i="1"/>
  <c r="M1649" i="1" s="1"/>
  <c r="M1658" i="1" s="1"/>
  <c r="J1649" i="1"/>
  <c r="I2078" i="1"/>
  <c r="I566" i="1"/>
  <c r="I1562" i="1"/>
  <c r="I2086" i="1"/>
  <c r="I574" i="1"/>
  <c r="U658" i="33"/>
  <c r="AC1658" i="1"/>
  <c r="AC1656" i="1"/>
  <c r="U656" i="33"/>
  <c r="Z572" i="1"/>
  <c r="J660" i="33"/>
  <c r="O1660" i="1"/>
  <c r="Q1557" i="1"/>
  <c r="Q1645" i="1" s="1"/>
  <c r="Q2073" i="1"/>
  <c r="Q561" i="1"/>
  <c r="Q569" i="1"/>
  <c r="Q2081" i="1"/>
  <c r="K656" i="33"/>
  <c r="P1656" i="1"/>
  <c r="S1649" i="1"/>
  <c r="W1561" i="1"/>
  <c r="W1649" i="1" s="1"/>
  <c r="W1658" i="1" s="1"/>
  <c r="W565" i="1"/>
  <c r="K561" i="1"/>
  <c r="K2073" i="1"/>
  <c r="K1557" i="1"/>
  <c r="K1645" i="1" s="1"/>
  <c r="K569" i="1"/>
  <c r="K2081" i="1"/>
  <c r="AC2073" i="1"/>
  <c r="AC561" i="1"/>
  <c r="AC1557" i="1"/>
  <c r="AC1645" i="1" s="1"/>
  <c r="AC569" i="1"/>
  <c r="AC2081" i="1"/>
  <c r="J655" i="33"/>
  <c r="O1655" i="1"/>
  <c r="X1649" i="1"/>
  <c r="Z1561" i="1"/>
  <c r="Z1649" i="1" s="1"/>
  <c r="Z1658" i="1" s="1"/>
  <c r="R655" i="33"/>
  <c r="Y1655" i="1"/>
  <c r="AB1656" i="1"/>
  <c r="T656" i="33"/>
  <c r="O568" i="1"/>
  <c r="O2080" i="1"/>
  <c r="O1564" i="1"/>
  <c r="O1652" i="1" s="1"/>
  <c r="O576" i="1"/>
  <c r="O2088" i="1"/>
  <c r="I2079" i="1"/>
  <c r="I567" i="1"/>
  <c r="I1563" i="1"/>
  <c r="I2087" i="1"/>
  <c r="I575" i="1"/>
  <c r="M1559" i="1"/>
  <c r="M1647" i="1" s="1"/>
  <c r="M1656" i="1" s="1"/>
  <c r="J1647" i="1"/>
  <c r="C447" i="2"/>
  <c r="D635" i="33"/>
  <c r="B447" i="2" s="1"/>
  <c r="P657" i="33"/>
  <c r="V1657" i="1"/>
  <c r="W574" i="1"/>
  <c r="L660" i="33"/>
  <c r="Q1660" i="1"/>
  <c r="U2080" i="1"/>
  <c r="U568" i="1"/>
  <c r="U1564" i="1"/>
  <c r="U1652" i="1" s="1"/>
  <c r="U2088" i="1"/>
  <c r="U576" i="1"/>
  <c r="R575" i="1"/>
  <c r="R567" i="1"/>
  <c r="W2082" i="1"/>
  <c r="W562" i="1"/>
  <c r="W564" i="1"/>
  <c r="R571" i="1"/>
  <c r="Z571" i="1"/>
  <c r="M2079" i="1"/>
  <c r="M567" i="1"/>
  <c r="H659" i="33"/>
  <c r="L1659" i="1"/>
  <c r="L1655" i="1"/>
  <c r="H655" i="33"/>
  <c r="G657" i="33"/>
  <c r="K1657" i="1"/>
  <c r="H657" i="33"/>
  <c r="L1657" i="1"/>
  <c r="P660" i="33"/>
  <c r="V1660" i="1"/>
  <c r="U659" i="33"/>
  <c r="AC1659" i="1"/>
  <c r="V1655" i="1"/>
  <c r="P655" i="33"/>
  <c r="R2078" i="1"/>
  <c r="J659" i="33"/>
  <c r="O1659" i="1"/>
  <c r="W2087" i="1"/>
  <c r="R2084" i="1"/>
  <c r="Z2074" i="1"/>
  <c r="S2073" i="1"/>
  <c r="S561" i="1"/>
  <c r="S1557" i="1"/>
  <c r="S569" i="1"/>
  <c r="S2081" i="1"/>
  <c r="S655" i="33"/>
  <c r="AA1655" i="1"/>
  <c r="J2073" i="1"/>
  <c r="J561" i="1"/>
  <c r="J1557" i="1"/>
  <c r="J569" i="1"/>
  <c r="J2081" i="1"/>
  <c r="M573" i="1"/>
  <c r="G659" i="33"/>
  <c r="K1659" i="1"/>
  <c r="G660" i="33"/>
  <c r="K1660" i="1"/>
  <c r="K657" i="33"/>
  <c r="P1657" i="1"/>
  <c r="P2080" i="1"/>
  <c r="P568" i="1"/>
  <c r="P1564" i="1"/>
  <c r="P1652" i="1" s="1"/>
  <c r="P2088" i="1"/>
  <c r="P576" i="1"/>
  <c r="AB568" i="1"/>
  <c r="AB2080" i="1"/>
  <c r="AB1564" i="1"/>
  <c r="AB1652" i="1" s="1"/>
  <c r="AB2088" i="1"/>
  <c r="AB576" i="1"/>
  <c r="P1660" i="1"/>
  <c r="K660" i="33"/>
  <c r="W571" i="1"/>
  <c r="W563" i="1"/>
  <c r="W2077" i="1"/>
  <c r="I2076" i="1"/>
  <c r="I1560" i="1"/>
  <c r="I564" i="1"/>
  <c r="I572" i="1"/>
  <c r="I2084" i="1"/>
  <c r="M1562" i="1"/>
  <c r="M1650" i="1" s="1"/>
  <c r="M1659" i="1" s="1"/>
  <c r="J1650" i="1"/>
  <c r="L655" i="33"/>
  <c r="Q1655" i="1"/>
  <c r="R570" i="1"/>
  <c r="N1646" i="1"/>
  <c r="R1558" i="1"/>
  <c r="R1646" i="1" s="1"/>
  <c r="R1655" i="1" s="1"/>
  <c r="T1655" i="1"/>
  <c r="N655" i="33"/>
  <c r="O656" i="33"/>
  <c r="U1656" i="1"/>
  <c r="O1658" i="1"/>
  <c r="J658" i="33"/>
  <c r="N659" i="33"/>
  <c r="T1659" i="1"/>
  <c r="O561" i="1"/>
  <c r="O2073" i="1"/>
  <c r="O1557" i="1"/>
  <c r="O1645" i="1" s="1"/>
  <c r="O2081" i="1"/>
  <c r="O569" i="1"/>
  <c r="I2077" i="1"/>
  <c r="I1561" i="1"/>
  <c r="I565" i="1"/>
  <c r="I573" i="1"/>
  <c r="I2085" i="1"/>
  <c r="S1650" i="1"/>
  <c r="W1562" i="1"/>
  <c r="W1650" i="1" s="1"/>
  <c r="W1659" i="1" s="1"/>
  <c r="R573" i="1"/>
  <c r="R565" i="1"/>
  <c r="R2087" i="1"/>
  <c r="W572" i="1"/>
  <c r="W2076" i="1"/>
  <c r="R2075" i="1"/>
  <c r="Z2083" i="1"/>
  <c r="X1647" i="1"/>
  <c r="Z1559" i="1"/>
  <c r="Z1647" i="1" s="1"/>
  <c r="Z1656" i="1" s="1"/>
  <c r="M575" i="1"/>
  <c r="G658" i="33"/>
  <c r="K1658" i="1"/>
  <c r="R2086" i="1"/>
  <c r="N1650" i="1"/>
  <c r="R1562" i="1"/>
  <c r="R1650" i="1" s="1"/>
  <c r="R1659" i="1" s="1"/>
  <c r="W575" i="1"/>
  <c r="S1651" i="1"/>
  <c r="W1563" i="1"/>
  <c r="W1651" i="1" s="1"/>
  <c r="W1660" i="1" s="1"/>
  <c r="W567" i="1"/>
  <c r="R564" i="1"/>
  <c r="N656" i="33"/>
  <c r="T1656" i="1"/>
  <c r="Z570" i="1"/>
  <c r="Z562" i="1"/>
  <c r="AA561" i="1"/>
  <c r="AA2073" i="1"/>
  <c r="AA1557" i="1"/>
  <c r="AA1645" i="1" s="1"/>
  <c r="AA569" i="1"/>
  <c r="AA2081" i="1"/>
  <c r="AC1657" i="1"/>
  <c r="U657" i="33"/>
  <c r="L1658" i="1"/>
  <c r="H658" i="33"/>
  <c r="J2080" i="1"/>
  <c r="J568" i="1"/>
  <c r="J1564" i="1"/>
  <c r="J2088" i="1"/>
  <c r="J576" i="1"/>
  <c r="M2077" i="1"/>
  <c r="P659" i="33"/>
  <c r="V1659" i="1"/>
  <c r="AC1660" i="1"/>
  <c r="U660" i="33"/>
  <c r="P561" i="1"/>
  <c r="P2073" i="1"/>
  <c r="P1557" i="1"/>
  <c r="P1645" i="1" s="1"/>
  <c r="P569" i="1"/>
  <c r="P2081" i="1"/>
  <c r="Z564" i="1"/>
  <c r="AB2073" i="1"/>
  <c r="AB561" i="1"/>
  <c r="AB1557" i="1"/>
  <c r="AB1645" i="1" s="1"/>
  <c r="AB569" i="1"/>
  <c r="AB2081" i="1"/>
  <c r="U1660" i="1"/>
  <c r="O660" i="33"/>
  <c r="R660" i="33"/>
  <c r="Y1660" i="1"/>
  <c r="W2083" i="1"/>
  <c r="W573" i="1"/>
  <c r="K655" i="33"/>
  <c r="P1655" i="1"/>
  <c r="M561" i="1" l="1"/>
  <c r="M568" i="1"/>
  <c r="M576" i="1"/>
  <c r="M2080" i="1"/>
  <c r="M2088" i="1"/>
  <c r="M2073" i="1"/>
  <c r="W569" i="1"/>
  <c r="H2082" i="1"/>
  <c r="M569" i="1"/>
  <c r="W2073" i="1"/>
  <c r="H574" i="1"/>
  <c r="H570" i="1"/>
  <c r="H2076" i="1"/>
  <c r="H566" i="1"/>
  <c r="H2085" i="1"/>
  <c r="W2081" i="1"/>
  <c r="H562" i="1"/>
  <c r="H2084" i="1"/>
  <c r="M2081" i="1"/>
  <c r="W561" i="1"/>
  <c r="H2074" i="1"/>
  <c r="M1564" i="1"/>
  <c r="M1652" i="1" s="1"/>
  <c r="M1661" i="1" s="1"/>
  <c r="J1652" i="1"/>
  <c r="S1659" i="1"/>
  <c r="M659" i="33"/>
  <c r="H1561" i="1"/>
  <c r="H1649" i="1" s="1"/>
  <c r="I1649" i="1"/>
  <c r="I568" i="1"/>
  <c r="I1564" i="1"/>
  <c r="I2080" i="1"/>
  <c r="I2088" i="1"/>
  <c r="I576" i="1"/>
  <c r="H2087" i="1"/>
  <c r="H567" i="1"/>
  <c r="J661" i="33"/>
  <c r="O1661" i="1"/>
  <c r="Q658" i="33"/>
  <c r="X1658" i="1"/>
  <c r="K1654" i="1"/>
  <c r="G654" i="33"/>
  <c r="H2086" i="1"/>
  <c r="S1652" i="1"/>
  <c r="W1564" i="1"/>
  <c r="W1652" i="1" s="1"/>
  <c r="W1661" i="1" s="1"/>
  <c r="R661" i="33"/>
  <c r="Y1661" i="1"/>
  <c r="Z576" i="1"/>
  <c r="I1645" i="1"/>
  <c r="AC1661" i="1"/>
  <c r="U661" i="33"/>
  <c r="S661" i="33"/>
  <c r="AA1661" i="1"/>
  <c r="R654" i="33"/>
  <c r="Y1654" i="1"/>
  <c r="R2081" i="1"/>
  <c r="R561" i="1"/>
  <c r="Z2081" i="1"/>
  <c r="X1645" i="1"/>
  <c r="Z1557" i="1"/>
  <c r="Z1645" i="1" s="1"/>
  <c r="Z1654" i="1" s="1"/>
  <c r="M657" i="33"/>
  <c r="S1657" i="1"/>
  <c r="L1654" i="1"/>
  <c r="H654" i="33"/>
  <c r="P1654" i="1"/>
  <c r="K654" i="33"/>
  <c r="AA1654" i="1"/>
  <c r="S654" i="33"/>
  <c r="H573" i="1"/>
  <c r="H2077" i="1"/>
  <c r="O1654" i="1"/>
  <c r="J654" i="33"/>
  <c r="P1661" i="1"/>
  <c r="K661" i="33"/>
  <c r="S1645" i="1"/>
  <c r="W1557" i="1"/>
  <c r="W1645" i="1" s="1"/>
  <c r="W1654" i="1" s="1"/>
  <c r="F656" i="33"/>
  <c r="J1656" i="1"/>
  <c r="U654" i="33"/>
  <c r="AC1654" i="1"/>
  <c r="Q1654" i="1"/>
  <c r="L654" i="33"/>
  <c r="H2078" i="1"/>
  <c r="J1658" i="1"/>
  <c r="F658" i="33"/>
  <c r="W576" i="1"/>
  <c r="W568" i="1"/>
  <c r="X1655" i="1"/>
  <c r="Q655" i="33"/>
  <c r="R2080" i="1"/>
  <c r="X1660" i="1"/>
  <c r="Q660" i="33"/>
  <c r="Z2080" i="1"/>
  <c r="I660" i="33"/>
  <c r="N1660" i="1"/>
  <c r="H661" i="33"/>
  <c r="L1661" i="1"/>
  <c r="P661" i="33"/>
  <c r="V1661" i="1"/>
  <c r="T1661" i="1"/>
  <c r="N661" i="33"/>
  <c r="I1655" i="1"/>
  <c r="E655" i="33"/>
  <c r="H2075" i="1"/>
  <c r="M656" i="33"/>
  <c r="S1656" i="1"/>
  <c r="Q657" i="33"/>
  <c r="X1657" i="1"/>
  <c r="Z569" i="1"/>
  <c r="Z561" i="1"/>
  <c r="M655" i="33"/>
  <c r="S1655" i="1"/>
  <c r="X1659" i="1"/>
  <c r="Q659" i="33"/>
  <c r="S1660" i="1"/>
  <c r="M660" i="33"/>
  <c r="I659" i="33"/>
  <c r="N1659" i="1"/>
  <c r="I655" i="33"/>
  <c r="N1655" i="1"/>
  <c r="F659" i="33"/>
  <c r="J1659" i="1"/>
  <c r="H564" i="1"/>
  <c r="T661" i="33"/>
  <c r="AB1661" i="1"/>
  <c r="M1557" i="1"/>
  <c r="M1645" i="1" s="1"/>
  <c r="M1654" i="1" s="1"/>
  <c r="J1645" i="1"/>
  <c r="H2079" i="1"/>
  <c r="M658" i="33"/>
  <c r="S1658" i="1"/>
  <c r="W2088" i="1"/>
  <c r="W2080" i="1"/>
  <c r="R576" i="1"/>
  <c r="N1652" i="1"/>
  <c r="R1564" i="1"/>
  <c r="R1652" i="1" s="1"/>
  <c r="R1661" i="1" s="1"/>
  <c r="Z568" i="1"/>
  <c r="O654" i="33"/>
  <c r="U1654" i="1"/>
  <c r="N1658" i="1"/>
  <c r="I658" i="33"/>
  <c r="K1661" i="1"/>
  <c r="G661" i="33"/>
  <c r="H1558" i="1"/>
  <c r="H1646" i="1" s="1"/>
  <c r="H571" i="1"/>
  <c r="H1559" i="1"/>
  <c r="H1647" i="1" s="1"/>
  <c r="I1647" i="1"/>
  <c r="R2073" i="1"/>
  <c r="Z2073" i="1"/>
  <c r="I656" i="33"/>
  <c r="N1656" i="1"/>
  <c r="F657" i="33"/>
  <c r="J1657" i="1"/>
  <c r="V1654" i="1"/>
  <c r="P654" i="33"/>
  <c r="T1654" i="1"/>
  <c r="N654" i="33"/>
  <c r="T654" i="33"/>
  <c r="AB1654" i="1"/>
  <c r="Q656" i="33"/>
  <c r="X1656" i="1"/>
  <c r="H565" i="1"/>
  <c r="H572" i="1"/>
  <c r="H1560" i="1"/>
  <c r="H1648" i="1" s="1"/>
  <c r="I1648" i="1"/>
  <c r="U1661" i="1"/>
  <c r="O661" i="33"/>
  <c r="H575" i="1"/>
  <c r="H1563" i="1"/>
  <c r="H1651" i="1" s="1"/>
  <c r="I1651" i="1"/>
  <c r="H1562" i="1"/>
  <c r="H1650" i="1" s="1"/>
  <c r="I1650" i="1"/>
  <c r="F660" i="33"/>
  <c r="J1660" i="1"/>
  <c r="R2088" i="1"/>
  <c r="R568" i="1"/>
  <c r="Z2088" i="1"/>
  <c r="X1652" i="1"/>
  <c r="Z1564" i="1"/>
  <c r="Z1652" i="1" s="1"/>
  <c r="Z1661" i="1" s="1"/>
  <c r="F655" i="33"/>
  <c r="J1655" i="1"/>
  <c r="H2083" i="1"/>
  <c r="H563" i="1"/>
  <c r="L661" i="33"/>
  <c r="Q1661" i="1"/>
  <c r="N1657" i="1"/>
  <c r="I657" i="33"/>
  <c r="R569" i="1"/>
  <c r="N1645" i="1"/>
  <c r="R1557" i="1"/>
  <c r="R1645" i="1" s="1"/>
  <c r="R1654" i="1" s="1"/>
  <c r="H561" i="1" l="1"/>
  <c r="H2081" i="1"/>
  <c r="H2073" i="1"/>
  <c r="E660" i="33"/>
  <c r="I1660" i="1"/>
  <c r="E657" i="33"/>
  <c r="I1657" i="1"/>
  <c r="I1656" i="1"/>
  <c r="E656" i="33"/>
  <c r="H2080" i="1"/>
  <c r="H568" i="1"/>
  <c r="I654" i="33"/>
  <c r="N1654" i="1"/>
  <c r="X1661" i="1"/>
  <c r="Q661" i="33"/>
  <c r="D660" i="33"/>
  <c r="H1660" i="1"/>
  <c r="H1657" i="1"/>
  <c r="D657" i="33"/>
  <c r="D656" i="33"/>
  <c r="H1656" i="1"/>
  <c r="I1654" i="1"/>
  <c r="E654" i="33"/>
  <c r="H576" i="1"/>
  <c r="I1659" i="1"/>
  <c r="E659" i="33"/>
  <c r="I661" i="33"/>
  <c r="N1661" i="1"/>
  <c r="F654" i="33"/>
  <c r="J1654" i="1"/>
  <c r="Q654" i="33"/>
  <c r="X1654" i="1"/>
  <c r="H1557" i="1"/>
  <c r="H1645" i="1" s="1"/>
  <c r="H2088" i="1"/>
  <c r="H1564" i="1"/>
  <c r="H1652" i="1" s="1"/>
  <c r="I1652" i="1"/>
  <c r="E658" i="33"/>
  <c r="I1658" i="1"/>
  <c r="J1661" i="1"/>
  <c r="F661" i="33"/>
  <c r="H1659" i="1"/>
  <c r="D659" i="33"/>
  <c r="D655" i="33"/>
  <c r="H1655" i="1"/>
  <c r="H569" i="1"/>
  <c r="S1654" i="1"/>
  <c r="M654" i="33"/>
  <c r="M661" i="33"/>
  <c r="S1661" i="1"/>
  <c r="H1658" i="1"/>
  <c r="D658" i="33"/>
  <c r="H1661" i="1" l="1"/>
  <c r="D661" i="33"/>
  <c r="E665" i="33" s="1"/>
  <c r="D654" i="33"/>
  <c r="H1654" i="1"/>
  <c r="E661" i="33"/>
  <c r="I1661" i="1"/>
  <c r="Q662" i="33" l="1"/>
  <c r="O179" i="2" s="1"/>
  <c r="M662" i="33"/>
  <c r="I662" i="33"/>
  <c r="G179" i="2" s="1"/>
  <c r="E662" i="33"/>
  <c r="C179" i="2" s="1"/>
  <c r="E666" i="33"/>
  <c r="C183" i="2" s="1"/>
  <c r="F662" i="33"/>
  <c r="D179" i="2" s="1"/>
  <c r="E667" i="33"/>
  <c r="C184" i="2" s="1"/>
  <c r="E668" i="33"/>
  <c r="C185" i="2" s="1"/>
  <c r="E664" i="33"/>
  <c r="C181" i="2" s="1"/>
  <c r="K179" i="2"/>
  <c r="C182" i="2"/>
  <c r="U665" i="33"/>
  <c r="S182" i="2" s="1"/>
  <c r="H667" i="33"/>
  <c r="F184" i="2" s="1"/>
  <c r="U664" i="33"/>
  <c r="S181" i="2" s="1"/>
  <c r="G665" i="33"/>
  <c r="E182" i="2" s="1"/>
  <c r="T666" i="33"/>
  <c r="R183" i="2" s="1"/>
  <c r="S664" i="33"/>
  <c r="Q181" i="2" s="1"/>
  <c r="R667" i="33"/>
  <c r="P184" i="2" s="1"/>
  <c r="N664" i="33"/>
  <c r="L181" i="2" s="1"/>
  <c r="L665" i="33"/>
  <c r="J182" i="2" s="1"/>
  <c r="U663" i="33"/>
  <c r="S180" i="2" s="1"/>
  <c r="S663" i="33"/>
  <c r="Q180" i="2" s="1"/>
  <c r="H665" i="33"/>
  <c r="F182" i="2" s="1"/>
  <c r="P663" i="33"/>
  <c r="N180" i="2" s="1"/>
  <c r="K666" i="33"/>
  <c r="I183" i="2" s="1"/>
  <c r="U666" i="33"/>
  <c r="S183" i="2" s="1"/>
  <c r="T668" i="33"/>
  <c r="R185" i="2" s="1"/>
  <c r="T664" i="33"/>
  <c r="R181" i="2" s="1"/>
  <c r="L663" i="33"/>
  <c r="J180" i="2" s="1"/>
  <c r="G666" i="33"/>
  <c r="E183" i="2" s="1"/>
  <c r="H668" i="33"/>
  <c r="F185" i="2" s="1"/>
  <c r="S665" i="33"/>
  <c r="Q182" i="2" s="1"/>
  <c r="R664" i="33"/>
  <c r="P181" i="2" s="1"/>
  <c r="P668" i="33"/>
  <c r="N185" i="2" s="1"/>
  <c r="N668" i="33"/>
  <c r="L185" i="2" s="1"/>
  <c r="P664" i="33"/>
  <c r="N181" i="2" s="1"/>
  <c r="K667" i="33"/>
  <c r="I184" i="2" s="1"/>
  <c r="G668" i="33"/>
  <c r="E185" i="2" s="1"/>
  <c r="L664" i="33"/>
  <c r="J181" i="2" s="1"/>
  <c r="P667" i="33"/>
  <c r="N184" i="2" s="1"/>
  <c r="L668" i="33"/>
  <c r="J185" i="2" s="1"/>
  <c r="L667" i="33"/>
  <c r="J184" i="2" s="1"/>
  <c r="H664" i="33"/>
  <c r="F181" i="2" s="1"/>
  <c r="N665" i="33"/>
  <c r="L182" i="2" s="1"/>
  <c r="H663" i="33"/>
  <c r="F180" i="2" s="1"/>
  <c r="R663" i="33"/>
  <c r="P180" i="2" s="1"/>
  <c r="T665" i="33"/>
  <c r="R182" i="2" s="1"/>
  <c r="J668" i="33"/>
  <c r="H185" i="2" s="1"/>
  <c r="N663" i="33"/>
  <c r="L180" i="2" s="1"/>
  <c r="P666" i="33"/>
  <c r="N183" i="2" s="1"/>
  <c r="H666" i="33"/>
  <c r="F183" i="2" s="1"/>
  <c r="N667" i="33"/>
  <c r="L184" i="2" s="1"/>
  <c r="J663" i="33"/>
  <c r="H180" i="2" s="1"/>
  <c r="T663" i="33"/>
  <c r="R180" i="2" s="1"/>
  <c r="O667" i="33"/>
  <c r="M184" i="2" s="1"/>
  <c r="O663" i="33"/>
  <c r="M180" i="2" s="1"/>
  <c r="K664" i="33"/>
  <c r="I181" i="2" s="1"/>
  <c r="U668" i="33"/>
  <c r="S185" i="2" s="1"/>
  <c r="O666" i="33"/>
  <c r="M183" i="2" s="1"/>
  <c r="J665" i="33"/>
  <c r="H182" i="2" s="1"/>
  <c r="S667" i="33"/>
  <c r="Q184" i="2" s="1"/>
  <c r="R666" i="33"/>
  <c r="P183" i="2" s="1"/>
  <c r="O665" i="33"/>
  <c r="M182" i="2" s="1"/>
  <c r="J664" i="33"/>
  <c r="H181" i="2" s="1"/>
  <c r="G667" i="33"/>
  <c r="E184" i="2" s="1"/>
  <c r="R665" i="33"/>
  <c r="P182" i="2" s="1"/>
  <c r="K665" i="33"/>
  <c r="I182" i="2" s="1"/>
  <c r="J667" i="33"/>
  <c r="H184" i="2" s="1"/>
  <c r="T667" i="33"/>
  <c r="R184" i="2" s="1"/>
  <c r="P665" i="33"/>
  <c r="N182" i="2" s="1"/>
  <c r="K668" i="33"/>
  <c r="I185" i="2" s="1"/>
  <c r="L666" i="33"/>
  <c r="J183" i="2" s="1"/>
  <c r="U667" i="33"/>
  <c r="S184" i="2" s="1"/>
  <c r="S666" i="33"/>
  <c r="Q183" i="2" s="1"/>
  <c r="O664" i="33"/>
  <c r="M181" i="2" s="1"/>
  <c r="J666" i="33"/>
  <c r="H183" i="2" s="1"/>
  <c r="S668" i="33"/>
  <c r="Q185" i="2" s="1"/>
  <c r="G664" i="33"/>
  <c r="E181" i="2" s="1"/>
  <c r="G663" i="33"/>
  <c r="E180" i="2" s="1"/>
  <c r="N666" i="33"/>
  <c r="L183" i="2" s="1"/>
  <c r="O668" i="33"/>
  <c r="M185" i="2" s="1"/>
  <c r="R668" i="33"/>
  <c r="P185" i="2" s="1"/>
  <c r="K663" i="33"/>
  <c r="I180" i="2" s="1"/>
  <c r="N662" i="33"/>
  <c r="O662" i="33"/>
  <c r="M663" i="33"/>
  <c r="K180" i="2" s="1"/>
  <c r="U662" i="33"/>
  <c r="S662" i="33"/>
  <c r="R662" i="33"/>
  <c r="G662" i="33"/>
  <c r="I668" i="33"/>
  <c r="G185" i="2" s="1"/>
  <c r="I663" i="33"/>
  <c r="G180" i="2" s="1"/>
  <c r="F665" i="33"/>
  <c r="D182" i="2" s="1"/>
  <c r="I666" i="33"/>
  <c r="G183" i="2" s="1"/>
  <c r="M668" i="33"/>
  <c r="K185" i="2" s="1"/>
  <c r="M664" i="33"/>
  <c r="K181" i="2" s="1"/>
  <c r="L662" i="33"/>
  <c r="T662" i="33"/>
  <c r="Q668" i="33"/>
  <c r="O185" i="2" s="1"/>
  <c r="F663" i="33"/>
  <c r="D180" i="2" s="1"/>
  <c r="I664" i="33"/>
  <c r="G181" i="2" s="1"/>
  <c r="M666" i="33"/>
  <c r="K183" i="2" s="1"/>
  <c r="M667" i="33"/>
  <c r="K184" i="2" s="1"/>
  <c r="F667" i="33"/>
  <c r="D184" i="2" s="1"/>
  <c r="Q667" i="33"/>
  <c r="O184" i="2" s="1"/>
  <c r="E663" i="33"/>
  <c r="Q666" i="33"/>
  <c r="O183" i="2" s="1"/>
  <c r="I665" i="33"/>
  <c r="G182" i="2" s="1"/>
  <c r="I667" i="33"/>
  <c r="G184" i="2" s="1"/>
  <c r="F666" i="33"/>
  <c r="D183" i="2" s="1"/>
  <c r="J662" i="33"/>
  <c r="H662" i="33"/>
  <c r="Q665" i="33"/>
  <c r="O182" i="2" s="1"/>
  <c r="Q663" i="33"/>
  <c r="O180" i="2" s="1"/>
  <c r="M665" i="33"/>
  <c r="K182" i="2" s="1"/>
  <c r="F664" i="33"/>
  <c r="D181" i="2" s="1"/>
  <c r="P662" i="33"/>
  <c r="K662" i="33"/>
  <c r="F668" i="33"/>
  <c r="D185" i="2" s="1"/>
  <c r="Q664" i="33"/>
  <c r="O181" i="2" s="1"/>
  <c r="X4507" i="1" l="1"/>
  <c r="X2850" i="1"/>
  <c r="X4252" i="1"/>
  <c r="X3825" i="1"/>
  <c r="X3284" i="1"/>
  <c r="J3284" i="1"/>
  <c r="J3825" i="1"/>
  <c r="J4507" i="1"/>
  <c r="J4252" i="1"/>
  <c r="J2850" i="1"/>
  <c r="N4510" i="1"/>
  <c r="N2853" i="1"/>
  <c r="N3828" i="1"/>
  <c r="N3287" i="1"/>
  <c r="N4255" i="1"/>
  <c r="X4255" i="1"/>
  <c r="X4510" i="1"/>
  <c r="X3828" i="1"/>
  <c r="X2853" i="1"/>
  <c r="X3287" i="1"/>
  <c r="N3825" i="1"/>
  <c r="N2850" i="1"/>
  <c r="N4252" i="1"/>
  <c r="N3284" i="1"/>
  <c r="N4507" i="1"/>
  <c r="J179" i="2"/>
  <c r="L669" i="33"/>
  <c r="J186" i="2" s="1"/>
  <c r="J2851" i="1"/>
  <c r="J4508" i="1"/>
  <c r="J4253" i="1"/>
  <c r="J3826" i="1"/>
  <c r="J3285" i="1"/>
  <c r="P179" i="2"/>
  <c r="R669" i="33"/>
  <c r="P186" i="2" s="1"/>
  <c r="M179" i="2"/>
  <c r="O669" i="33"/>
  <c r="M186" i="2" s="1"/>
  <c r="U4256" i="1"/>
  <c r="U2854" i="1"/>
  <c r="U3288" i="1"/>
  <c r="U4511" i="1"/>
  <c r="U3829" i="1"/>
  <c r="AA3829" i="1"/>
  <c r="AA4511" i="1"/>
  <c r="AA2854" i="1"/>
  <c r="AA4256" i="1"/>
  <c r="AA3288" i="1"/>
  <c r="AC3287" i="1"/>
  <c r="AC4255" i="1"/>
  <c r="AC4510" i="1"/>
  <c r="AC2853" i="1"/>
  <c r="AC3828" i="1"/>
  <c r="V4253" i="1"/>
  <c r="V2851" i="1"/>
  <c r="V4508" i="1"/>
  <c r="V3826" i="1"/>
  <c r="V3285" i="1"/>
  <c r="Y4508" i="1"/>
  <c r="Y4253" i="1"/>
  <c r="Y2851" i="1"/>
  <c r="Y3285" i="1"/>
  <c r="Y3826" i="1"/>
  <c r="U2851" i="1"/>
  <c r="U4253" i="1"/>
  <c r="U3826" i="1"/>
  <c r="U3285" i="1"/>
  <c r="U4508" i="1"/>
  <c r="O4508" i="1"/>
  <c r="O3826" i="1"/>
  <c r="O4253" i="1"/>
  <c r="O3285" i="1"/>
  <c r="O2851" i="1"/>
  <c r="U3824" i="1"/>
  <c r="U2849" i="1"/>
  <c r="U4506" i="1"/>
  <c r="U3283" i="1"/>
  <c r="U4251" i="1"/>
  <c r="O3824" i="1"/>
  <c r="O4251" i="1"/>
  <c r="O3283" i="1"/>
  <c r="O4506" i="1"/>
  <c r="O2849" i="1"/>
  <c r="Y3824" i="1"/>
  <c r="Y4506" i="1"/>
  <c r="Y2849" i="1"/>
  <c r="Y4251" i="1"/>
  <c r="Y3283" i="1"/>
  <c r="L4252" i="1"/>
  <c r="L2850" i="1"/>
  <c r="L3825" i="1"/>
  <c r="L3284" i="1"/>
  <c r="L4507" i="1"/>
  <c r="Q4507" i="1"/>
  <c r="Q3284" i="1"/>
  <c r="Q3825" i="1"/>
  <c r="Q2850" i="1"/>
  <c r="Q4252" i="1"/>
  <c r="V4507" i="1"/>
  <c r="V4252" i="1"/>
  <c r="V2850" i="1"/>
  <c r="V3825" i="1"/>
  <c r="V3284" i="1"/>
  <c r="AA4508" i="1"/>
  <c r="AA3826" i="1"/>
  <c r="AA3285" i="1"/>
  <c r="AA2851" i="1"/>
  <c r="AA4253" i="1"/>
  <c r="AB3284" i="1"/>
  <c r="AB3825" i="1"/>
  <c r="AB4252" i="1"/>
  <c r="AB4507" i="1"/>
  <c r="AB2850" i="1"/>
  <c r="V4251" i="1"/>
  <c r="V3283" i="1"/>
  <c r="V3824" i="1"/>
  <c r="V2849" i="1"/>
  <c r="V4506" i="1"/>
  <c r="Q4508" i="1"/>
  <c r="Q2851" i="1"/>
  <c r="Q3826" i="1"/>
  <c r="Q4253" i="1"/>
  <c r="Q3285" i="1"/>
  <c r="AB3827" i="1"/>
  <c r="AB3286" i="1"/>
  <c r="AB2852" i="1"/>
  <c r="AB4254" i="1"/>
  <c r="AB4509" i="1"/>
  <c r="AC3285" i="1"/>
  <c r="AC2851" i="1"/>
  <c r="AC3826" i="1"/>
  <c r="AC4253" i="1"/>
  <c r="AC4508" i="1"/>
  <c r="F669" i="33"/>
  <c r="D186" i="2" s="1"/>
  <c r="D668" i="33"/>
  <c r="B185" i="2" s="1"/>
  <c r="M669" i="33"/>
  <c r="K186" i="2" s="1"/>
  <c r="I4507" i="1"/>
  <c r="I4252" i="1"/>
  <c r="I2850" i="1"/>
  <c r="I3284" i="1"/>
  <c r="I3825" i="1"/>
  <c r="I4505" i="1"/>
  <c r="I2848" i="1"/>
  <c r="I3282" i="1"/>
  <c r="I3823" i="1"/>
  <c r="I4250" i="1"/>
  <c r="J4256" i="1"/>
  <c r="J3829" i="1"/>
  <c r="J4511" i="1"/>
  <c r="J3288" i="1"/>
  <c r="J2854" i="1"/>
  <c r="S4253" i="1"/>
  <c r="S4508" i="1"/>
  <c r="S3285" i="1"/>
  <c r="S3826" i="1"/>
  <c r="S2851" i="1"/>
  <c r="F179" i="2"/>
  <c r="H669" i="33"/>
  <c r="F186" i="2" s="1"/>
  <c r="N4253" i="1"/>
  <c r="N2851" i="1"/>
  <c r="N3285" i="1"/>
  <c r="N3826" i="1"/>
  <c r="N4508" i="1"/>
  <c r="J4255" i="1"/>
  <c r="J2853" i="1"/>
  <c r="J3828" i="1"/>
  <c r="J4510" i="1"/>
  <c r="J3287" i="1"/>
  <c r="J3283" i="1"/>
  <c r="J3824" i="1"/>
  <c r="J4506" i="1"/>
  <c r="J2849" i="1"/>
  <c r="J4251" i="1"/>
  <c r="S4252" i="1"/>
  <c r="S2850" i="1"/>
  <c r="S3284" i="1"/>
  <c r="S3825" i="1"/>
  <c r="S4507" i="1"/>
  <c r="N3283" i="1"/>
  <c r="N4251" i="1"/>
  <c r="N3824" i="1"/>
  <c r="N4506" i="1"/>
  <c r="N2849" i="1"/>
  <c r="Q179" i="2"/>
  <c r="S669" i="33"/>
  <c r="Q186" i="2" s="1"/>
  <c r="L179" i="2"/>
  <c r="N669" i="33"/>
  <c r="L186" i="2" s="1"/>
  <c r="T3827" i="1"/>
  <c r="T2852" i="1"/>
  <c r="T4509" i="1"/>
  <c r="T3286" i="1"/>
  <c r="T4254" i="1"/>
  <c r="O3827" i="1"/>
  <c r="O2852" i="1"/>
  <c r="O4254" i="1"/>
  <c r="O3286" i="1"/>
  <c r="O4509" i="1"/>
  <c r="AB4510" i="1"/>
  <c r="AB3287" i="1"/>
  <c r="AB4255" i="1"/>
  <c r="AB2853" i="1"/>
  <c r="AB3828" i="1"/>
  <c r="K4255" i="1"/>
  <c r="K2853" i="1"/>
  <c r="K3287" i="1"/>
  <c r="K3828" i="1"/>
  <c r="K4510" i="1"/>
  <c r="U3827" i="1"/>
  <c r="U3286" i="1"/>
  <c r="U4254" i="1"/>
  <c r="U4509" i="1"/>
  <c r="U2852" i="1"/>
  <c r="U3287" i="1"/>
  <c r="U4510" i="1"/>
  <c r="U3828" i="1"/>
  <c r="U4255" i="1"/>
  <c r="U2853" i="1"/>
  <c r="T4510" i="1"/>
  <c r="T3287" i="1"/>
  <c r="T2853" i="1"/>
  <c r="T4255" i="1"/>
  <c r="T3828" i="1"/>
  <c r="T3824" i="1"/>
  <c r="T4506" i="1"/>
  <c r="T2849" i="1"/>
  <c r="T4251" i="1"/>
  <c r="T3283" i="1"/>
  <c r="L4506" i="1"/>
  <c r="L2849" i="1"/>
  <c r="L3283" i="1"/>
  <c r="L3824" i="1"/>
  <c r="L4251" i="1"/>
  <c r="Q2853" i="1"/>
  <c r="Q3287" i="1"/>
  <c r="Q4255" i="1"/>
  <c r="Q4510" i="1"/>
  <c r="Q3828" i="1"/>
  <c r="K3288" i="1"/>
  <c r="K4511" i="1"/>
  <c r="K4256" i="1"/>
  <c r="K3829" i="1"/>
  <c r="K2854" i="1"/>
  <c r="T4511" i="1"/>
  <c r="T2854" i="1"/>
  <c r="T3829" i="1"/>
  <c r="T3288" i="1"/>
  <c r="T4256" i="1"/>
  <c r="L4256" i="1"/>
  <c r="L2854" i="1"/>
  <c r="L4511" i="1"/>
  <c r="L3288" i="1"/>
  <c r="L3829" i="1"/>
  <c r="AB3829" i="1"/>
  <c r="AB4511" i="1"/>
  <c r="AB2854" i="1"/>
  <c r="AB4256" i="1"/>
  <c r="AB3288" i="1"/>
  <c r="L3826" i="1"/>
  <c r="L2851" i="1"/>
  <c r="L4508" i="1"/>
  <c r="L3285" i="1"/>
  <c r="L4253" i="1"/>
  <c r="T2850" i="1"/>
  <c r="T3825" i="1"/>
  <c r="T4252" i="1"/>
  <c r="T3284" i="1"/>
  <c r="T4507" i="1"/>
  <c r="K3285" i="1"/>
  <c r="K3826" i="1"/>
  <c r="K2851" i="1"/>
  <c r="K4508" i="1"/>
  <c r="K4253" i="1"/>
  <c r="J4250" i="1"/>
  <c r="J3282" i="1"/>
  <c r="J3823" i="1"/>
  <c r="J4505" i="1"/>
  <c r="J2848" i="1"/>
  <c r="S3282" i="1"/>
  <c r="S2848" i="1"/>
  <c r="S4505" i="1"/>
  <c r="S4250" i="1"/>
  <c r="S3823" i="1"/>
  <c r="D666" i="33"/>
  <c r="B183" i="2" s="1"/>
  <c r="I179" i="2"/>
  <c r="K669" i="33"/>
  <c r="I186" i="2" s="1"/>
  <c r="X4506" i="1"/>
  <c r="X2849" i="1"/>
  <c r="X3283" i="1"/>
  <c r="X3824" i="1"/>
  <c r="X4251" i="1"/>
  <c r="H179" i="2"/>
  <c r="J669" i="33"/>
  <c r="H186" i="2" s="1"/>
  <c r="X3286" i="1"/>
  <c r="X4254" i="1"/>
  <c r="X3827" i="1"/>
  <c r="X4509" i="1"/>
  <c r="X2852" i="1"/>
  <c r="S4510" i="1"/>
  <c r="S2853" i="1"/>
  <c r="S3828" i="1"/>
  <c r="S4255" i="1"/>
  <c r="S3287" i="1"/>
  <c r="X3829" i="1"/>
  <c r="X4511" i="1"/>
  <c r="X4256" i="1"/>
  <c r="X2854" i="1"/>
  <c r="X3288" i="1"/>
  <c r="S3829" i="1"/>
  <c r="S4256" i="1"/>
  <c r="S2854" i="1"/>
  <c r="S4511" i="1"/>
  <c r="S3288" i="1"/>
  <c r="N4256" i="1"/>
  <c r="N4511" i="1"/>
  <c r="N2854" i="1"/>
  <c r="N3288" i="1"/>
  <c r="N3829" i="1"/>
  <c r="S179" i="2"/>
  <c r="U669" i="33"/>
  <c r="S186" i="2" s="1"/>
  <c r="P3283" i="1"/>
  <c r="P4251" i="1"/>
  <c r="P4506" i="1"/>
  <c r="P3824" i="1"/>
  <c r="P2849" i="1"/>
  <c r="K3283" i="1"/>
  <c r="K3824" i="1"/>
  <c r="K2849" i="1"/>
  <c r="K4506" i="1"/>
  <c r="K4251" i="1"/>
  <c r="U4252" i="1"/>
  <c r="U2850" i="1"/>
  <c r="U3825" i="1"/>
  <c r="U3284" i="1"/>
  <c r="U4507" i="1"/>
  <c r="Q4509" i="1"/>
  <c r="Q3827" i="1"/>
  <c r="Q2852" i="1"/>
  <c r="Q4254" i="1"/>
  <c r="Q3286" i="1"/>
  <c r="O2853" i="1"/>
  <c r="O4510" i="1"/>
  <c r="O4255" i="1"/>
  <c r="O3828" i="1"/>
  <c r="O3287" i="1"/>
  <c r="Y4254" i="1"/>
  <c r="Y2852" i="1"/>
  <c r="Y3286" i="1"/>
  <c r="Y4509" i="1"/>
  <c r="Y3827" i="1"/>
  <c r="AC3829" i="1"/>
  <c r="AC2854" i="1"/>
  <c r="AC3288" i="1"/>
  <c r="AC4256" i="1"/>
  <c r="AC4511" i="1"/>
  <c r="AB4251" i="1"/>
  <c r="AB3824" i="1"/>
  <c r="AB4506" i="1"/>
  <c r="AB2849" i="1"/>
  <c r="AB3283" i="1"/>
  <c r="L3286" i="1"/>
  <c r="L3827" i="1"/>
  <c r="L4254" i="1"/>
  <c r="L2852" i="1"/>
  <c r="L4509" i="1"/>
  <c r="O4256" i="1"/>
  <c r="O3829" i="1"/>
  <c r="O4511" i="1"/>
  <c r="O3288" i="1"/>
  <c r="O2854" i="1"/>
  <c r="T2851" i="1"/>
  <c r="T4253" i="1"/>
  <c r="T4508" i="1"/>
  <c r="T3826" i="1"/>
  <c r="T3285" i="1"/>
  <c r="Q4256" i="1"/>
  <c r="Q3288" i="1"/>
  <c r="Q4511" i="1"/>
  <c r="Q3829" i="1"/>
  <c r="Q2854" i="1"/>
  <c r="V4511" i="1"/>
  <c r="V4256" i="1"/>
  <c r="V2854" i="1"/>
  <c r="V3288" i="1"/>
  <c r="V3829" i="1"/>
  <c r="K4254" i="1"/>
  <c r="K3827" i="1"/>
  <c r="K3286" i="1"/>
  <c r="K2852" i="1"/>
  <c r="K4509" i="1"/>
  <c r="AC4509" i="1"/>
  <c r="AC2852" i="1"/>
  <c r="AC3827" i="1"/>
  <c r="AC4254" i="1"/>
  <c r="AC3286" i="1"/>
  <c r="AA2849" i="1"/>
  <c r="AA4251" i="1"/>
  <c r="AA3824" i="1"/>
  <c r="AA3283" i="1"/>
  <c r="AA4506" i="1"/>
  <c r="Y4510" i="1"/>
  <c r="Y3828" i="1"/>
  <c r="Y3287" i="1"/>
  <c r="Y2853" i="1"/>
  <c r="Y4255" i="1"/>
  <c r="AC4252" i="1"/>
  <c r="AC2850" i="1"/>
  <c r="AC4507" i="1"/>
  <c r="AC3825" i="1"/>
  <c r="AC3284" i="1"/>
  <c r="D667" i="33"/>
  <c r="B184" i="2" s="1"/>
  <c r="I669" i="33"/>
  <c r="G186" i="2" s="1"/>
  <c r="D665" i="33"/>
  <c r="B182" i="2" s="1"/>
  <c r="D662" i="33"/>
  <c r="B179" i="2" s="1"/>
  <c r="I4254" i="1"/>
  <c r="I4509" i="1"/>
  <c r="I3827" i="1"/>
  <c r="I3286" i="1"/>
  <c r="I2852" i="1"/>
  <c r="N179" i="2"/>
  <c r="P669" i="33"/>
  <c r="N186" i="2" s="1"/>
  <c r="X3285" i="1"/>
  <c r="X3826" i="1"/>
  <c r="X2851" i="1"/>
  <c r="X4253" i="1"/>
  <c r="X4508" i="1"/>
  <c r="J3286" i="1"/>
  <c r="J4254" i="1"/>
  <c r="J3827" i="1"/>
  <c r="J2852" i="1"/>
  <c r="J4509" i="1"/>
  <c r="C180" i="2"/>
  <c r="D663" i="33"/>
  <c r="B180" i="2" s="1"/>
  <c r="S4254" i="1"/>
  <c r="S2852" i="1"/>
  <c r="S3286" i="1"/>
  <c r="S3827" i="1"/>
  <c r="S4509" i="1"/>
  <c r="R179" i="2"/>
  <c r="T669" i="33"/>
  <c r="R186" i="2" s="1"/>
  <c r="N3286" i="1"/>
  <c r="N3827" i="1"/>
  <c r="N4254" i="1"/>
  <c r="N4509" i="1"/>
  <c r="N2852" i="1"/>
  <c r="E179" i="2"/>
  <c r="G669" i="33"/>
  <c r="E186" i="2" s="1"/>
  <c r="S3283" i="1"/>
  <c r="S2849" i="1"/>
  <c r="S4506" i="1"/>
  <c r="S4251" i="1"/>
  <c r="S3824" i="1"/>
  <c r="Y3288" i="1"/>
  <c r="Y4511" i="1"/>
  <c r="Y3829" i="1"/>
  <c r="Y2854" i="1"/>
  <c r="Y4256" i="1"/>
  <c r="K4507" i="1"/>
  <c r="K4252" i="1"/>
  <c r="K2850" i="1"/>
  <c r="K3825" i="1"/>
  <c r="K3284" i="1"/>
  <c r="AA3827" i="1"/>
  <c r="AA4254" i="1"/>
  <c r="AA4509" i="1"/>
  <c r="AA2852" i="1"/>
  <c r="AA3286" i="1"/>
  <c r="P4256" i="1"/>
  <c r="P2854" i="1"/>
  <c r="P4511" i="1"/>
  <c r="P3288" i="1"/>
  <c r="P3829" i="1"/>
  <c r="P4508" i="1"/>
  <c r="P2851" i="1"/>
  <c r="P3826" i="1"/>
  <c r="P4253" i="1"/>
  <c r="P3285" i="1"/>
  <c r="O3825" i="1"/>
  <c r="O4507" i="1"/>
  <c r="O4252" i="1"/>
  <c r="O2850" i="1"/>
  <c r="O3284" i="1"/>
  <c r="AA3287" i="1"/>
  <c r="AA4255" i="1"/>
  <c r="AA3828" i="1"/>
  <c r="AA2853" i="1"/>
  <c r="AA4510" i="1"/>
  <c r="P3825" i="1"/>
  <c r="P4252" i="1"/>
  <c r="P4507" i="1"/>
  <c r="P2850" i="1"/>
  <c r="P3284" i="1"/>
  <c r="V4509" i="1"/>
  <c r="V4254" i="1"/>
  <c r="V3827" i="1"/>
  <c r="V3286" i="1"/>
  <c r="V2852" i="1"/>
  <c r="AB3826" i="1"/>
  <c r="AB2851" i="1"/>
  <c r="AB4253" i="1"/>
  <c r="AB4508" i="1"/>
  <c r="AB3285" i="1"/>
  <c r="V2853" i="1"/>
  <c r="V3287" i="1"/>
  <c r="V3828" i="1"/>
  <c r="V4255" i="1"/>
  <c r="V4510" i="1"/>
  <c r="P3287" i="1"/>
  <c r="P3828" i="1"/>
  <c r="P2853" i="1"/>
  <c r="P4255" i="1"/>
  <c r="P4510" i="1"/>
  <c r="Y4507" i="1"/>
  <c r="Y2850" i="1"/>
  <c r="Y3284" i="1"/>
  <c r="Y3825" i="1"/>
  <c r="Y4252" i="1"/>
  <c r="Q4506" i="1"/>
  <c r="Q3283" i="1"/>
  <c r="Q4251" i="1"/>
  <c r="Q2849" i="1"/>
  <c r="Q3824" i="1"/>
  <c r="P4509" i="1"/>
  <c r="P4254" i="1"/>
  <c r="P3286" i="1"/>
  <c r="P2852" i="1"/>
  <c r="P3827" i="1"/>
  <c r="AC3824" i="1"/>
  <c r="AC3283" i="1"/>
  <c r="AC4251" i="1"/>
  <c r="AC2849" i="1"/>
  <c r="AC4506" i="1"/>
  <c r="AA2850" i="1"/>
  <c r="AA3825" i="1"/>
  <c r="AA3284" i="1"/>
  <c r="AA4507" i="1"/>
  <c r="AA4252" i="1"/>
  <c r="L2853" i="1"/>
  <c r="L4255" i="1"/>
  <c r="L4510" i="1"/>
  <c r="L3828" i="1"/>
  <c r="L3287" i="1"/>
  <c r="I3287" i="1"/>
  <c r="I2853" i="1"/>
  <c r="I4255" i="1"/>
  <c r="I3828" i="1"/>
  <c r="I4510" i="1"/>
  <c r="N3282" i="1"/>
  <c r="N3823" i="1"/>
  <c r="N4250" i="1"/>
  <c r="N4505" i="1"/>
  <c r="N2848" i="1"/>
  <c r="I4256" i="1"/>
  <c r="I4511" i="1"/>
  <c r="I3288" i="1"/>
  <c r="I3829" i="1"/>
  <c r="I2854" i="1"/>
  <c r="Q669" i="33"/>
  <c r="O186" i="2" s="1"/>
  <c r="I4253" i="1"/>
  <c r="I4508" i="1"/>
  <c r="I2851" i="1"/>
  <c r="I3285" i="1"/>
  <c r="I3826" i="1"/>
  <c r="D664" i="33"/>
  <c r="B181" i="2" s="1"/>
  <c r="E669" i="33"/>
  <c r="Z2851" i="1" l="1"/>
  <c r="X3823" i="1"/>
  <c r="X3282" i="1"/>
  <c r="X4250" i="1"/>
  <c r="X2848" i="1"/>
  <c r="X4505" i="1"/>
  <c r="M3827" i="1"/>
  <c r="Z4251" i="1"/>
  <c r="Z4253" i="1"/>
  <c r="Z3826" i="1"/>
  <c r="Z3824" i="1"/>
  <c r="M4509" i="1"/>
  <c r="W4506" i="1"/>
  <c r="Z4506" i="1"/>
  <c r="W3824" i="1"/>
  <c r="Z3283" i="1"/>
  <c r="W4251" i="1"/>
  <c r="M4254" i="1"/>
  <c r="Z3286" i="1"/>
  <c r="W2849" i="1"/>
  <c r="Z3285" i="1"/>
  <c r="W3283" i="1"/>
  <c r="Z4508" i="1"/>
  <c r="Z2849" i="1"/>
  <c r="M2852" i="1"/>
  <c r="M3286" i="1"/>
  <c r="K3830" i="1"/>
  <c r="K4512" i="1"/>
  <c r="K2855" i="1"/>
  <c r="K4257" i="1"/>
  <c r="K3289" i="1"/>
  <c r="R4254" i="1"/>
  <c r="R3286" i="1"/>
  <c r="W3827" i="1"/>
  <c r="R3288" i="1"/>
  <c r="W3829" i="1"/>
  <c r="Z4256" i="1"/>
  <c r="W3287" i="1"/>
  <c r="W3828" i="1"/>
  <c r="P3282" i="1"/>
  <c r="P3823" i="1"/>
  <c r="P4505" i="1"/>
  <c r="P4250" i="1"/>
  <c r="P2848" i="1"/>
  <c r="AA4257" i="1"/>
  <c r="AA3289" i="1"/>
  <c r="AA3830" i="1"/>
  <c r="AA2855" i="1"/>
  <c r="AA4512" i="1"/>
  <c r="R3283" i="1"/>
  <c r="W3284" i="1"/>
  <c r="M4251" i="1"/>
  <c r="M3287" i="1"/>
  <c r="M2853" i="1"/>
  <c r="R3285" i="1"/>
  <c r="R4253" i="1"/>
  <c r="W2851" i="1"/>
  <c r="W4508" i="1"/>
  <c r="M4511" i="1"/>
  <c r="J2855" i="1"/>
  <c r="J4257" i="1"/>
  <c r="J3289" i="1"/>
  <c r="J3830" i="1"/>
  <c r="J4512" i="1"/>
  <c r="Y3830" i="1"/>
  <c r="Y2855" i="1"/>
  <c r="Y4512" i="1"/>
  <c r="Y4257" i="1"/>
  <c r="Y3289" i="1"/>
  <c r="M2851" i="1"/>
  <c r="R3284" i="1"/>
  <c r="R3825" i="1"/>
  <c r="Z3828" i="1"/>
  <c r="R3828" i="1"/>
  <c r="M3284" i="1"/>
  <c r="Z2850" i="1"/>
  <c r="C186" i="2"/>
  <c r="D669" i="33"/>
  <c r="B186" i="2" s="1"/>
  <c r="K4505" i="1"/>
  <c r="K2848" i="1"/>
  <c r="K4250" i="1"/>
  <c r="K3823" i="1"/>
  <c r="K3282" i="1"/>
  <c r="AB4257" i="1"/>
  <c r="AB3289" i="1"/>
  <c r="AB2855" i="1"/>
  <c r="AB3830" i="1"/>
  <c r="AB4512" i="1"/>
  <c r="W4254" i="1"/>
  <c r="AC4512" i="1"/>
  <c r="AC3830" i="1"/>
  <c r="AC4257" i="1"/>
  <c r="AC2855" i="1"/>
  <c r="AC3289" i="1"/>
  <c r="R2854" i="1"/>
  <c r="R4256" i="1"/>
  <c r="W4511" i="1"/>
  <c r="Z4511" i="1"/>
  <c r="W4255" i="1"/>
  <c r="W2853" i="1"/>
  <c r="Z4509" i="1"/>
  <c r="AA4505" i="1"/>
  <c r="AA3282" i="1"/>
  <c r="AA2848" i="1"/>
  <c r="AA3823" i="1"/>
  <c r="AA4250" i="1"/>
  <c r="R4506" i="1"/>
  <c r="W4507" i="1"/>
  <c r="W2850" i="1"/>
  <c r="M2849" i="1"/>
  <c r="M3824" i="1"/>
  <c r="M4255" i="1"/>
  <c r="L2855" i="1"/>
  <c r="L4512" i="1"/>
  <c r="L3830" i="1"/>
  <c r="L4257" i="1"/>
  <c r="L3289" i="1"/>
  <c r="W3826" i="1"/>
  <c r="W4253" i="1"/>
  <c r="Y4505" i="1"/>
  <c r="Y2848" i="1"/>
  <c r="Y3282" i="1"/>
  <c r="Z3282" i="1" s="1"/>
  <c r="Y3823" i="1"/>
  <c r="Y4250" i="1"/>
  <c r="M4253" i="1"/>
  <c r="Q2855" i="1"/>
  <c r="Q4257" i="1"/>
  <c r="Q3289" i="1"/>
  <c r="Q3830" i="1"/>
  <c r="Q4512" i="1"/>
  <c r="R4252" i="1"/>
  <c r="R2853" i="1"/>
  <c r="Z3284" i="1"/>
  <c r="X3830" i="1"/>
  <c r="X2855" i="1"/>
  <c r="X4512" i="1"/>
  <c r="X4257" i="1"/>
  <c r="X3289" i="1"/>
  <c r="R2852" i="1"/>
  <c r="R3827" i="1"/>
  <c r="AB4505" i="1"/>
  <c r="AB2848" i="1"/>
  <c r="AB4250" i="1"/>
  <c r="AB3282" i="1"/>
  <c r="AB3823" i="1"/>
  <c r="W3286" i="1"/>
  <c r="V3289" i="1"/>
  <c r="V2855" i="1"/>
  <c r="V4512" i="1"/>
  <c r="V3830" i="1"/>
  <c r="V4257" i="1"/>
  <c r="AC4250" i="1"/>
  <c r="AC3282" i="1"/>
  <c r="AC3823" i="1"/>
  <c r="AC4505" i="1"/>
  <c r="AC2848" i="1"/>
  <c r="R4511" i="1"/>
  <c r="W2854" i="1"/>
  <c r="Z3288" i="1"/>
  <c r="W4510" i="1"/>
  <c r="Z3827" i="1"/>
  <c r="O4257" i="1"/>
  <c r="O3289" i="1"/>
  <c r="O2855" i="1"/>
  <c r="O3830" i="1"/>
  <c r="O4512" i="1"/>
  <c r="T3830" i="1"/>
  <c r="T3289" i="1"/>
  <c r="T4257" i="1"/>
  <c r="T4512" i="1"/>
  <c r="T2855" i="1"/>
  <c r="R3824" i="1"/>
  <c r="W3825" i="1"/>
  <c r="W4252" i="1"/>
  <c r="M4506" i="1"/>
  <c r="M3283" i="1"/>
  <c r="M4510" i="1"/>
  <c r="R4508" i="1"/>
  <c r="L4505" i="1"/>
  <c r="L2848" i="1"/>
  <c r="L3282" i="1"/>
  <c r="L4250" i="1"/>
  <c r="L3823" i="1"/>
  <c r="M2854" i="1"/>
  <c r="M3829" i="1"/>
  <c r="U3289" i="1"/>
  <c r="U4512" i="1"/>
  <c r="U4257" i="1"/>
  <c r="U3830" i="1"/>
  <c r="U2855" i="1"/>
  <c r="M3285" i="1"/>
  <c r="M4508" i="1"/>
  <c r="Q4250" i="1"/>
  <c r="Q3282" i="1"/>
  <c r="Q3823" i="1"/>
  <c r="Q4505" i="1"/>
  <c r="Q2848" i="1"/>
  <c r="Z3287" i="1"/>
  <c r="Z4510" i="1"/>
  <c r="R4255" i="1"/>
  <c r="R4510" i="1"/>
  <c r="M2850" i="1"/>
  <c r="M4507" i="1"/>
  <c r="Z3825" i="1"/>
  <c r="R4509" i="1"/>
  <c r="W4509" i="1"/>
  <c r="W2852" i="1"/>
  <c r="I4251" i="1"/>
  <c r="I4506" i="1"/>
  <c r="I3824" i="1"/>
  <c r="I3283" i="1"/>
  <c r="I2849" i="1"/>
  <c r="V4505" i="1"/>
  <c r="V2848" i="1"/>
  <c r="V4250" i="1"/>
  <c r="V3823" i="1"/>
  <c r="V3282" i="1"/>
  <c r="N4512" i="1"/>
  <c r="N3830" i="1"/>
  <c r="N4257" i="1"/>
  <c r="N2855" i="1"/>
  <c r="N3289" i="1"/>
  <c r="R3829" i="1"/>
  <c r="W3288" i="1"/>
  <c r="W4256" i="1"/>
  <c r="Z2854" i="1"/>
  <c r="Z3829" i="1"/>
  <c r="Z2852" i="1"/>
  <c r="Z4254" i="1"/>
  <c r="O4505" i="1"/>
  <c r="O4250" i="1"/>
  <c r="O3823" i="1"/>
  <c r="O2848" i="1"/>
  <c r="O3282" i="1"/>
  <c r="P2855" i="1"/>
  <c r="P4512" i="1"/>
  <c r="P3289" i="1"/>
  <c r="P4257" i="1"/>
  <c r="P3830" i="1"/>
  <c r="T4505" i="1"/>
  <c r="T2848" i="1"/>
  <c r="T3282" i="1"/>
  <c r="T3823" i="1"/>
  <c r="T4250" i="1"/>
  <c r="R2849" i="1"/>
  <c r="R4251" i="1"/>
  <c r="M3828" i="1"/>
  <c r="R3826" i="1"/>
  <c r="R2851" i="1"/>
  <c r="W3285" i="1"/>
  <c r="M3288" i="1"/>
  <c r="M4256" i="1"/>
  <c r="S3830" i="1"/>
  <c r="S3289" i="1"/>
  <c r="S4257" i="1"/>
  <c r="S2855" i="1"/>
  <c r="S4512" i="1"/>
  <c r="U4250" i="1"/>
  <c r="U3282" i="1"/>
  <c r="U3823" i="1"/>
  <c r="U4505" i="1"/>
  <c r="U2848" i="1"/>
  <c r="M3826" i="1"/>
  <c r="R4507" i="1"/>
  <c r="R2850" i="1"/>
  <c r="Z2853" i="1"/>
  <c r="Z4255" i="1"/>
  <c r="R3287" i="1"/>
  <c r="M4252" i="1"/>
  <c r="M3825" i="1"/>
  <c r="Z4252" i="1"/>
  <c r="Z4507" i="1"/>
  <c r="Z4505" i="1" l="1"/>
  <c r="Z2848" i="1"/>
  <c r="Z3823" i="1"/>
  <c r="R3282" i="1"/>
  <c r="Z4250" i="1"/>
  <c r="H4255" i="1"/>
  <c r="W3830" i="1"/>
  <c r="H3825" i="1"/>
  <c r="Z4257" i="1"/>
  <c r="H4511" i="1"/>
  <c r="M3823" i="1"/>
  <c r="Z4512" i="1"/>
  <c r="M4505" i="1"/>
  <c r="H3827" i="1"/>
  <c r="H3286" i="1"/>
  <c r="R3823" i="1"/>
  <c r="H2854" i="1"/>
  <c r="Z3289" i="1"/>
  <c r="Z3830" i="1"/>
  <c r="W4257" i="1"/>
  <c r="R4250" i="1"/>
  <c r="H2853" i="1"/>
  <c r="H2851" i="1"/>
  <c r="H3287" i="1"/>
  <c r="W3289" i="1"/>
  <c r="H3828" i="1"/>
  <c r="H3283" i="1"/>
  <c r="H4509" i="1"/>
  <c r="R4505" i="1"/>
  <c r="H3824" i="1"/>
  <c r="H4253" i="1"/>
  <c r="W4512" i="1"/>
  <c r="H4506" i="1"/>
  <c r="M4250" i="1"/>
  <c r="Z2855" i="1"/>
  <c r="W2855" i="1"/>
  <c r="R2848" i="1"/>
  <c r="H3284" i="1"/>
  <c r="H3288" i="1"/>
  <c r="H4256" i="1"/>
  <c r="W4250" i="1"/>
  <c r="H3826" i="1"/>
  <c r="H4508" i="1"/>
  <c r="W3823" i="1"/>
  <c r="H2850" i="1"/>
  <c r="H3829" i="1"/>
  <c r="H4510" i="1"/>
  <c r="M3282" i="1"/>
  <c r="H4252" i="1"/>
  <c r="W3282" i="1"/>
  <c r="H4254" i="1"/>
  <c r="W2848" i="1"/>
  <c r="H3285" i="1"/>
  <c r="H2852" i="1"/>
  <c r="W4505" i="1"/>
  <c r="H4507" i="1"/>
  <c r="M2848" i="1"/>
  <c r="R3289" i="1"/>
  <c r="R3830" i="1"/>
  <c r="I4512" i="1"/>
  <c r="I3830" i="1"/>
  <c r="I2855" i="1"/>
  <c r="I4257" i="1"/>
  <c r="I3289" i="1"/>
  <c r="M2855" i="1"/>
  <c r="H4251" i="1"/>
  <c r="M3830" i="1"/>
  <c r="R2855" i="1"/>
  <c r="R4512" i="1"/>
  <c r="M3289" i="1"/>
  <c r="R4257" i="1"/>
  <c r="H2849" i="1"/>
  <c r="M4512" i="1"/>
  <c r="M4257" i="1"/>
  <c r="I4496" i="1"/>
  <c r="E782" i="33" s="1"/>
  <c r="H4505" i="1" l="1"/>
  <c r="H4250" i="1"/>
  <c r="H3823" i="1"/>
  <c r="H2848" i="1"/>
  <c r="H3282" i="1"/>
  <c r="H3289" i="1"/>
  <c r="H3830" i="1"/>
  <c r="H4257" i="1"/>
  <c r="H2855" i="1"/>
  <c r="H4512" i="1"/>
  <c r="H4496" i="1"/>
  <c r="D782" i="33" s="1"/>
  <c r="E785" i="33" s="1"/>
  <c r="I787" i="33" l="1"/>
  <c r="G237" i="2" s="1"/>
  <c r="G784" i="33"/>
  <c r="E234" i="2" s="1"/>
  <c r="H789" i="33"/>
  <c r="F239" i="2" s="1"/>
  <c r="G783" i="33"/>
  <c r="E233" i="2" s="1"/>
  <c r="E789" i="33"/>
  <c r="I784" i="33"/>
  <c r="G234" i="2" s="1"/>
  <c r="G789" i="33"/>
  <c r="E239" i="2" s="1"/>
  <c r="H784" i="33"/>
  <c r="F234" i="2" s="1"/>
  <c r="G790" i="33"/>
  <c r="E240" i="2" s="1"/>
  <c r="J789" i="33"/>
  <c r="H239" i="2" s="1"/>
  <c r="I786" i="33"/>
  <c r="G236" i="2" s="1"/>
  <c r="H790" i="33"/>
  <c r="F240" i="2" s="1"/>
  <c r="I783" i="33"/>
  <c r="G233" i="2" s="1"/>
  <c r="I789" i="33"/>
  <c r="G239" i="2" s="1"/>
  <c r="L785" i="33"/>
  <c r="J235" i="2" s="1"/>
  <c r="M788" i="33"/>
  <c r="K238" i="2" s="1"/>
  <c r="M789" i="33"/>
  <c r="K239" i="2" s="1"/>
  <c r="N790" i="33"/>
  <c r="L240" i="2" s="1"/>
  <c r="N783" i="33"/>
  <c r="L233" i="2" s="1"/>
  <c r="O784" i="33"/>
  <c r="M234" i="2" s="1"/>
  <c r="O789" i="33"/>
  <c r="M239" i="2" s="1"/>
  <c r="P784" i="33"/>
  <c r="N234" i="2" s="1"/>
  <c r="P790" i="33"/>
  <c r="N240" i="2" s="1"/>
  <c r="Q783" i="33"/>
  <c r="O233" i="2" s="1"/>
  <c r="Q789" i="33"/>
  <c r="O239" i="2" s="1"/>
  <c r="R787" i="33"/>
  <c r="P237" i="2" s="1"/>
  <c r="R785" i="33"/>
  <c r="P235" i="2" s="1"/>
  <c r="S788" i="33"/>
  <c r="Q238" i="2" s="1"/>
  <c r="S790" i="33"/>
  <c r="Q240" i="2" s="1"/>
  <c r="S783" i="33"/>
  <c r="Q233" i="2" s="1"/>
  <c r="T789" i="33"/>
  <c r="R239" i="2" s="1"/>
  <c r="U789" i="33"/>
  <c r="S239" i="2" s="1"/>
  <c r="U786" i="33"/>
  <c r="S236" i="2" s="1"/>
  <c r="G787" i="33"/>
  <c r="E237" i="2" s="1"/>
  <c r="F790" i="33"/>
  <c r="D240" i="2" s="1"/>
  <c r="K783" i="33"/>
  <c r="I233" i="2" s="1"/>
  <c r="I785" i="33"/>
  <c r="G235" i="2" s="1"/>
  <c r="J784" i="33"/>
  <c r="H234" i="2" s="1"/>
  <c r="K788" i="33"/>
  <c r="I238" i="2" s="1"/>
  <c r="G785" i="33"/>
  <c r="E235" i="2" s="1"/>
  <c r="L783" i="33"/>
  <c r="J233" i="2" s="1"/>
  <c r="M784" i="33"/>
  <c r="K234" i="2" s="1"/>
  <c r="N788" i="33"/>
  <c r="L238" i="2" s="1"/>
  <c r="O787" i="33"/>
  <c r="M237" i="2" s="1"/>
  <c r="P785" i="33"/>
  <c r="N235" i="2" s="1"/>
  <c r="Q785" i="33"/>
  <c r="O235" i="2" s="1"/>
  <c r="R788" i="33"/>
  <c r="P238" i="2" s="1"/>
  <c r="S786" i="33"/>
  <c r="Q236" i="2" s="1"/>
  <c r="U790" i="33"/>
  <c r="S240" i="2" s="1"/>
  <c r="U785" i="33"/>
  <c r="S235" i="2" s="1"/>
  <c r="I790" i="33"/>
  <c r="G240" i="2" s="1"/>
  <c r="K784" i="33"/>
  <c r="I234" i="2" s="1"/>
  <c r="F789" i="33"/>
  <c r="D239" i="2" s="1"/>
  <c r="H783" i="33"/>
  <c r="F233" i="2" s="1"/>
  <c r="H787" i="33"/>
  <c r="F237" i="2" s="1"/>
  <c r="E784" i="33"/>
  <c r="F787" i="33"/>
  <c r="D237" i="2" s="1"/>
  <c r="G788" i="33"/>
  <c r="E238" i="2" s="1"/>
  <c r="J783" i="33"/>
  <c r="H233" i="2" s="1"/>
  <c r="K787" i="33"/>
  <c r="I237" i="2" s="1"/>
  <c r="E783" i="33"/>
  <c r="F785" i="33"/>
  <c r="D235" i="2" s="1"/>
  <c r="J786" i="33"/>
  <c r="H236" i="2" s="1"/>
  <c r="F783" i="33"/>
  <c r="D233" i="2" s="1"/>
  <c r="L790" i="33"/>
  <c r="J240" i="2" s="1"/>
  <c r="L787" i="33"/>
  <c r="J237" i="2" s="1"/>
  <c r="M787" i="33"/>
  <c r="K237" i="2" s="1"/>
  <c r="M786" i="33"/>
  <c r="K236" i="2" s="1"/>
  <c r="N785" i="33"/>
  <c r="L235" i="2" s="1"/>
  <c r="N786" i="33"/>
  <c r="L236" i="2" s="1"/>
  <c r="O790" i="33"/>
  <c r="M240" i="2" s="1"/>
  <c r="O786" i="33"/>
  <c r="M236" i="2" s="1"/>
  <c r="P787" i="33"/>
  <c r="N237" i="2" s="1"/>
  <c r="P789" i="33"/>
  <c r="N239" i="2" s="1"/>
  <c r="Q787" i="33"/>
  <c r="O237" i="2" s="1"/>
  <c r="Q790" i="33"/>
  <c r="O240" i="2" s="1"/>
  <c r="R783" i="33"/>
  <c r="P233" i="2" s="1"/>
  <c r="R789" i="33"/>
  <c r="P239" i="2" s="1"/>
  <c r="S789" i="33"/>
  <c r="Q239" i="2" s="1"/>
  <c r="S787" i="33"/>
  <c r="Q237" i="2" s="1"/>
  <c r="T788" i="33"/>
  <c r="R238" i="2" s="1"/>
  <c r="T790" i="33"/>
  <c r="R240" i="2" s="1"/>
  <c r="U784" i="33"/>
  <c r="S234" i="2" s="1"/>
  <c r="U788" i="33"/>
  <c r="S238" i="2" s="1"/>
  <c r="E786" i="33"/>
  <c r="H786" i="33"/>
  <c r="F236" i="2" s="1"/>
  <c r="J790" i="33"/>
  <c r="H240" i="2" s="1"/>
  <c r="H788" i="33"/>
  <c r="F238" i="2" s="1"/>
  <c r="J785" i="33"/>
  <c r="H235" i="2" s="1"/>
  <c r="F788" i="33"/>
  <c r="D238" i="2" s="1"/>
  <c r="K789" i="33"/>
  <c r="I239" i="2" s="1"/>
  <c r="L784" i="33"/>
  <c r="J234" i="2" s="1"/>
  <c r="L788" i="33"/>
  <c r="J238" i="2" s="1"/>
  <c r="M783" i="33"/>
  <c r="K233" i="2" s="1"/>
  <c r="N784" i="33"/>
  <c r="L234" i="2" s="1"/>
  <c r="P788" i="33"/>
  <c r="N238" i="2" s="1"/>
  <c r="Q788" i="33"/>
  <c r="O238" i="2" s="1"/>
  <c r="R786" i="33"/>
  <c r="P236" i="2" s="1"/>
  <c r="T783" i="33"/>
  <c r="R233" i="2" s="1"/>
  <c r="T787" i="33"/>
  <c r="R237" i="2" s="1"/>
  <c r="T785" i="33"/>
  <c r="R235" i="2" s="1"/>
  <c r="K785" i="33"/>
  <c r="I235" i="2" s="1"/>
  <c r="I788" i="33"/>
  <c r="G238" i="2" s="1"/>
  <c r="K786" i="33"/>
  <c r="I236" i="2" s="1"/>
  <c r="J788" i="33"/>
  <c r="H238" i="2" s="1"/>
  <c r="K790" i="33"/>
  <c r="I240" i="2" s="1"/>
  <c r="E788" i="33"/>
  <c r="E787" i="33"/>
  <c r="F784" i="33"/>
  <c r="D234" i="2" s="1"/>
  <c r="F786" i="33"/>
  <c r="D236" i="2" s="1"/>
  <c r="J787" i="33"/>
  <c r="H237" i="2" s="1"/>
  <c r="G786" i="33"/>
  <c r="E236" i="2" s="1"/>
  <c r="L789" i="33"/>
  <c r="J239" i="2" s="1"/>
  <c r="H785" i="33"/>
  <c r="F235" i="2" s="1"/>
  <c r="L786" i="33"/>
  <c r="J236" i="2" s="1"/>
  <c r="M790" i="33"/>
  <c r="K240" i="2" s="1"/>
  <c r="M785" i="33"/>
  <c r="K235" i="2" s="1"/>
  <c r="N787" i="33"/>
  <c r="L237" i="2" s="1"/>
  <c r="N789" i="33"/>
  <c r="L239" i="2" s="1"/>
  <c r="O788" i="33"/>
  <c r="M238" i="2" s="1"/>
  <c r="O783" i="33"/>
  <c r="M233" i="2" s="1"/>
  <c r="P783" i="33"/>
  <c r="N233" i="2" s="1"/>
  <c r="P786" i="33"/>
  <c r="N236" i="2" s="1"/>
  <c r="Q784" i="33"/>
  <c r="O234" i="2" s="1"/>
  <c r="Q786" i="33"/>
  <c r="O236" i="2" s="1"/>
  <c r="R784" i="33"/>
  <c r="P234" i="2" s="1"/>
  <c r="R790" i="33"/>
  <c r="P240" i="2" s="1"/>
  <c r="S785" i="33"/>
  <c r="Q235" i="2" s="1"/>
  <c r="S784" i="33"/>
  <c r="Q234" i="2" s="1"/>
  <c r="T784" i="33"/>
  <c r="R234" i="2" s="1"/>
  <c r="T786" i="33"/>
  <c r="R236" i="2" s="1"/>
  <c r="U787" i="33"/>
  <c r="S237" i="2" s="1"/>
  <c r="U783" i="33"/>
  <c r="S233" i="2" s="1"/>
  <c r="O785" i="33"/>
  <c r="M235" i="2" s="1"/>
  <c r="E790" i="33"/>
  <c r="P2020" i="1" l="1"/>
  <c r="P508" i="1"/>
  <c r="U508" i="1"/>
  <c r="U2020" i="1"/>
  <c r="Y512" i="1"/>
  <c r="Y2024" i="1"/>
  <c r="T506" i="1"/>
  <c r="T2018" i="1"/>
  <c r="O2024" i="1"/>
  <c r="O512" i="1"/>
  <c r="AA511" i="1"/>
  <c r="AA2023" i="1"/>
  <c r="U512" i="1"/>
  <c r="U2024" i="1"/>
  <c r="O508" i="1"/>
  <c r="O2020" i="1"/>
  <c r="L2021" i="1"/>
  <c r="L509" i="1"/>
  <c r="Y510" i="1"/>
  <c r="Y2022" i="1"/>
  <c r="P2022" i="1"/>
  <c r="P510" i="1"/>
  <c r="AB511" i="1"/>
  <c r="AB2023" i="1"/>
  <c r="V512" i="1"/>
  <c r="V2024" i="1"/>
  <c r="Q507" i="1"/>
  <c r="Q2019" i="1"/>
  <c r="K511" i="1"/>
  <c r="K2023" i="1"/>
  <c r="V510" i="1"/>
  <c r="V2022" i="1"/>
  <c r="S2022" i="1"/>
  <c r="S510" i="1"/>
  <c r="Y506" i="1"/>
  <c r="Y2018" i="1"/>
  <c r="J508" i="1"/>
  <c r="J2020" i="1"/>
  <c r="P507" i="1"/>
  <c r="P2019" i="1"/>
  <c r="S505" i="1"/>
  <c r="S2017" i="1"/>
  <c r="L508" i="1"/>
  <c r="L2020" i="1"/>
  <c r="Y511" i="1"/>
  <c r="Y2023" i="1"/>
  <c r="T508" i="1"/>
  <c r="T2020" i="1"/>
  <c r="J507" i="1"/>
  <c r="J2019" i="1"/>
  <c r="L505" i="1"/>
  <c r="L2017" i="1"/>
  <c r="X2019" i="1"/>
  <c r="X507" i="1"/>
  <c r="O506" i="1"/>
  <c r="O2018" i="1"/>
  <c r="AA2017" i="1"/>
  <c r="AA505" i="1"/>
  <c r="V506" i="1"/>
  <c r="V2018" i="1"/>
  <c r="N511" i="1"/>
  <c r="N2023" i="1"/>
  <c r="N2018" i="1"/>
  <c r="N506" i="1"/>
  <c r="K508" i="1"/>
  <c r="K2020" i="1"/>
  <c r="K2019" i="1"/>
  <c r="K507" i="1"/>
  <c r="O2021" i="1"/>
  <c r="O509" i="1"/>
  <c r="T2021" i="1"/>
  <c r="T509" i="1"/>
  <c r="AC505" i="1"/>
  <c r="AC2017" i="1"/>
  <c r="X508" i="1"/>
  <c r="X2020" i="1"/>
  <c r="S507" i="1"/>
  <c r="S2019" i="1"/>
  <c r="J506" i="1"/>
  <c r="J2018" i="1"/>
  <c r="AB507" i="1"/>
  <c r="AB2019" i="1"/>
  <c r="Q2022" i="1"/>
  <c r="Q510" i="1"/>
  <c r="Y505" i="1"/>
  <c r="Y2017" i="1"/>
  <c r="T507" i="1"/>
  <c r="T2019" i="1"/>
  <c r="J511" i="1"/>
  <c r="J2023" i="1"/>
  <c r="V507" i="1"/>
  <c r="V2019" i="1"/>
  <c r="N507" i="1"/>
  <c r="N2019" i="1"/>
  <c r="AA2024" i="1"/>
  <c r="AA512" i="1"/>
  <c r="U2023" i="1"/>
  <c r="U511" i="1"/>
  <c r="N505" i="1"/>
  <c r="N2017" i="1"/>
  <c r="U2022" i="1"/>
  <c r="U510" i="1"/>
  <c r="X505" i="1"/>
  <c r="X2017" i="1"/>
  <c r="AC2021" i="1"/>
  <c r="AC509" i="1"/>
  <c r="AB509" i="1"/>
  <c r="AB2021" i="1"/>
  <c r="Q2018" i="1"/>
  <c r="Q506" i="1"/>
  <c r="AC2022" i="1"/>
  <c r="AC510" i="1"/>
  <c r="X2024" i="1"/>
  <c r="X512" i="1"/>
  <c r="S508" i="1"/>
  <c r="S2020" i="1"/>
  <c r="P509" i="1"/>
  <c r="P2021" i="1"/>
  <c r="P506" i="1"/>
  <c r="P2018" i="1"/>
  <c r="U2021" i="1"/>
  <c r="U509" i="1"/>
  <c r="P505" i="1"/>
  <c r="P2017" i="1"/>
  <c r="AA2022" i="1"/>
  <c r="AA510" i="1"/>
  <c r="U2018" i="1"/>
  <c r="U506" i="1"/>
  <c r="L512" i="1"/>
  <c r="L2024" i="1"/>
  <c r="K505" i="1"/>
  <c r="K2017" i="1"/>
  <c r="J2017" i="1"/>
  <c r="J505" i="1"/>
  <c r="L506" i="1"/>
  <c r="L2018" i="1"/>
  <c r="U2019" i="1"/>
  <c r="U507" i="1"/>
  <c r="Q2020" i="1"/>
  <c r="Q508" i="1"/>
  <c r="AB2017" i="1"/>
  <c r="AB505" i="1"/>
  <c r="AC506" i="1"/>
  <c r="AC2018" i="1"/>
  <c r="X2021" i="1"/>
  <c r="X509" i="1"/>
  <c r="S509" i="1"/>
  <c r="S2021" i="1"/>
  <c r="O505" i="1"/>
  <c r="O2017" i="1"/>
  <c r="N512" i="1"/>
  <c r="N2024" i="1"/>
  <c r="T510" i="1"/>
  <c r="T2022" i="1"/>
  <c r="J2024" i="1"/>
  <c r="J512" i="1"/>
  <c r="Y507" i="1"/>
  <c r="Y2019" i="1"/>
  <c r="T505" i="1"/>
  <c r="T2017" i="1"/>
  <c r="N508" i="1"/>
  <c r="N2020" i="1"/>
  <c r="L511" i="1"/>
  <c r="L2023" i="1"/>
  <c r="AA509" i="1"/>
  <c r="AA2021" i="1"/>
  <c r="AC2023" i="1"/>
  <c r="AC511" i="1"/>
  <c r="T2023" i="1"/>
  <c r="T511" i="1"/>
  <c r="S512" i="1"/>
  <c r="S2024" i="1"/>
  <c r="AB2020" i="1"/>
  <c r="AB508" i="1"/>
  <c r="AB506" i="1"/>
  <c r="AB2018" i="1"/>
  <c r="L2019" i="1"/>
  <c r="L507" i="1"/>
  <c r="P2024" i="1"/>
  <c r="P512" i="1"/>
  <c r="Y508" i="1"/>
  <c r="Y2020" i="1"/>
  <c r="J510" i="1"/>
  <c r="J2022" i="1"/>
  <c r="AB2024" i="1"/>
  <c r="AB512" i="1"/>
  <c r="V511" i="1"/>
  <c r="V2023" i="1"/>
  <c r="Q509" i="1"/>
  <c r="Q2021" i="1"/>
  <c r="K2022" i="1"/>
  <c r="K510" i="1"/>
  <c r="AC2019" i="1"/>
  <c r="AC507" i="1"/>
  <c r="S506" i="1"/>
  <c r="S2018" i="1"/>
  <c r="K2021" i="1"/>
  <c r="K509" i="1"/>
  <c r="Y509" i="1"/>
  <c r="Y2021" i="1"/>
  <c r="T512" i="1"/>
  <c r="T2024" i="1"/>
  <c r="O511" i="1"/>
  <c r="O2023" i="1"/>
  <c r="K2018" i="1"/>
  <c r="K506" i="1"/>
  <c r="AA2019" i="1"/>
  <c r="AA507" i="1"/>
  <c r="L510" i="1"/>
  <c r="L2022" i="1"/>
  <c r="AA508" i="1"/>
  <c r="AA2020" i="1"/>
  <c r="N510" i="1"/>
  <c r="N2022" i="1"/>
  <c r="X506" i="1"/>
  <c r="Z506" i="1" s="1"/>
  <c r="X2018" i="1"/>
  <c r="Z2018" i="1" s="1"/>
  <c r="V2020" i="1"/>
  <c r="V508" i="1"/>
  <c r="P511" i="1"/>
  <c r="P2023" i="1"/>
  <c r="V505" i="1"/>
  <c r="V2017" i="1"/>
  <c r="AA2018" i="1"/>
  <c r="AA506" i="1"/>
  <c r="U505" i="1"/>
  <c r="U2017" i="1"/>
  <c r="Q511" i="1"/>
  <c r="Q2023" i="1"/>
  <c r="O510" i="1"/>
  <c r="O2022" i="1"/>
  <c r="X510" i="1"/>
  <c r="Z510" i="1" s="1"/>
  <c r="X2022" i="1"/>
  <c r="Z2022" i="1" s="1"/>
  <c r="O507" i="1"/>
  <c r="O2019" i="1"/>
  <c r="AB2022" i="1"/>
  <c r="AB510" i="1"/>
  <c r="V2021" i="1"/>
  <c r="V509" i="1"/>
  <c r="Q512" i="1"/>
  <c r="Q2024" i="1"/>
  <c r="J509" i="1"/>
  <c r="J2021" i="1"/>
  <c r="AC512" i="1"/>
  <c r="AC2024" i="1"/>
  <c r="Q505" i="1"/>
  <c r="Q2017" i="1"/>
  <c r="AC2020" i="1"/>
  <c r="AC508" i="1"/>
  <c r="X511" i="1"/>
  <c r="X2023" i="1"/>
  <c r="S511" i="1"/>
  <c r="S2023" i="1"/>
  <c r="K512" i="1"/>
  <c r="K2024" i="1"/>
  <c r="N2021" i="1"/>
  <c r="N509" i="1"/>
  <c r="AC1129" i="1"/>
  <c r="AC1209" i="1"/>
  <c r="AA1127" i="1"/>
  <c r="AA1207" i="1"/>
  <c r="X1126" i="1"/>
  <c r="X1206" i="1"/>
  <c r="U1130" i="1"/>
  <c r="U1210" i="1"/>
  <c r="S1132" i="1"/>
  <c r="S1212" i="1"/>
  <c r="K1128" i="1"/>
  <c r="K1208" i="1"/>
  <c r="O1130" i="1"/>
  <c r="O1210" i="1"/>
  <c r="P1127" i="1"/>
  <c r="P1207" i="1"/>
  <c r="AB1125" i="1"/>
  <c r="AB1205" i="1"/>
  <c r="T1126" i="1"/>
  <c r="T1206" i="1"/>
  <c r="P1131" i="1"/>
  <c r="P1211" i="1"/>
  <c r="L1130" i="1"/>
  <c r="L1210" i="1"/>
  <c r="AC1130" i="1"/>
  <c r="AC1210" i="1"/>
  <c r="AA1129" i="1"/>
  <c r="AA1209" i="1"/>
  <c r="X1132" i="1"/>
  <c r="X1212" i="1"/>
  <c r="U1128" i="1"/>
  <c r="U1208" i="1"/>
  <c r="S1128" i="1"/>
  <c r="S1208" i="1"/>
  <c r="J1125" i="1"/>
  <c r="J1205" i="1"/>
  <c r="P1129" i="1"/>
  <c r="P1209" i="1"/>
  <c r="J1131" i="1"/>
  <c r="J1211" i="1"/>
  <c r="AC1127" i="1"/>
  <c r="AC1207" i="1"/>
  <c r="X1127" i="1"/>
  <c r="X1207" i="1"/>
  <c r="S1126" i="1"/>
  <c r="S1206" i="1"/>
  <c r="O1126" i="1"/>
  <c r="O1206" i="1"/>
  <c r="K1129" i="1"/>
  <c r="K1209" i="1"/>
  <c r="AB1131" i="1"/>
  <c r="AB1211" i="1"/>
  <c r="Y1127" i="1"/>
  <c r="Y1207" i="1"/>
  <c r="V1132" i="1"/>
  <c r="V1212" i="1"/>
  <c r="T1125" i="1"/>
  <c r="T1205" i="1"/>
  <c r="Q1127" i="1"/>
  <c r="Q1207" i="1"/>
  <c r="N1128" i="1"/>
  <c r="N1208" i="1"/>
  <c r="L1126" i="1"/>
  <c r="L1206" i="1"/>
  <c r="K1125" i="1"/>
  <c r="K1205" i="1"/>
  <c r="AB1128" i="1"/>
  <c r="AB1208" i="1"/>
  <c r="Y1132" i="1"/>
  <c r="Y1212" i="1"/>
  <c r="Z1212" i="1" s="1"/>
  <c r="V1128" i="1"/>
  <c r="V1208" i="1"/>
  <c r="T1131" i="1"/>
  <c r="T1211" i="1"/>
  <c r="Q1128" i="1"/>
  <c r="Q1208" i="1"/>
  <c r="O1129" i="1"/>
  <c r="O1209" i="1"/>
  <c r="P1128" i="1"/>
  <c r="P1208" i="1"/>
  <c r="Y1128" i="1"/>
  <c r="Y1208" i="1"/>
  <c r="S1125" i="1"/>
  <c r="S1205" i="1"/>
  <c r="J1130" i="1"/>
  <c r="J1210" i="1"/>
  <c r="O1132" i="1"/>
  <c r="O1212" i="1"/>
  <c r="AC1126" i="1"/>
  <c r="AC1206" i="1"/>
  <c r="AA1131" i="1"/>
  <c r="AA1211" i="1"/>
  <c r="X1129" i="1"/>
  <c r="X1209" i="1"/>
  <c r="U1132" i="1"/>
  <c r="U1212" i="1"/>
  <c r="S1129" i="1"/>
  <c r="S1209" i="1"/>
  <c r="O1128" i="1"/>
  <c r="O1208" i="1"/>
  <c r="O1125" i="1"/>
  <c r="O1205" i="1"/>
  <c r="P1126" i="1"/>
  <c r="P1206" i="1"/>
  <c r="AC1132" i="1"/>
  <c r="AC1212" i="1"/>
  <c r="V1127" i="1"/>
  <c r="V1207" i="1"/>
  <c r="Q1125" i="1"/>
  <c r="Q1205" i="1"/>
  <c r="N1127" i="1"/>
  <c r="N1207" i="1"/>
  <c r="AA1125" i="1"/>
  <c r="AA1205" i="1"/>
  <c r="Y1129" i="1"/>
  <c r="Y1209" i="1"/>
  <c r="V1126" i="1"/>
  <c r="V1206" i="1"/>
  <c r="T1132" i="1"/>
  <c r="T1212" i="1"/>
  <c r="N1131" i="1"/>
  <c r="N1211" i="1"/>
  <c r="O1131" i="1"/>
  <c r="O1211" i="1"/>
  <c r="K1131" i="1"/>
  <c r="K1211" i="1"/>
  <c r="L1131" i="1"/>
  <c r="L1211" i="1"/>
  <c r="U1127" i="1"/>
  <c r="U1207" i="1"/>
  <c r="AB1126" i="1"/>
  <c r="AB1206" i="1"/>
  <c r="Y1126" i="1"/>
  <c r="Y1206" i="1"/>
  <c r="Z1206" i="1" s="1"/>
  <c r="V1125" i="1"/>
  <c r="V1205" i="1"/>
  <c r="T1129" i="1"/>
  <c r="T1209" i="1"/>
  <c r="L1127" i="1"/>
  <c r="L1207" i="1"/>
  <c r="J1128" i="1"/>
  <c r="J1208" i="1"/>
  <c r="N1130" i="1"/>
  <c r="N1210" i="1"/>
  <c r="AB1127" i="1"/>
  <c r="AB1207" i="1"/>
  <c r="X1130" i="1"/>
  <c r="X1210" i="1"/>
  <c r="Q1130" i="1"/>
  <c r="Q1210" i="1"/>
  <c r="L1128" i="1"/>
  <c r="L1208" i="1"/>
  <c r="AB1132" i="1"/>
  <c r="AB1212" i="1"/>
  <c r="Y1131" i="1"/>
  <c r="Y1211" i="1"/>
  <c r="V1131" i="1"/>
  <c r="V1211" i="1"/>
  <c r="T1128" i="1"/>
  <c r="T1208" i="1"/>
  <c r="Q1129" i="1"/>
  <c r="Q1209" i="1"/>
  <c r="J1127" i="1"/>
  <c r="J1207" i="1"/>
  <c r="K1130" i="1"/>
  <c r="K1210" i="1"/>
  <c r="L1129" i="1"/>
  <c r="L1209" i="1"/>
  <c r="N1132" i="1"/>
  <c r="N1212" i="1"/>
  <c r="AA1128" i="1"/>
  <c r="AA1208" i="1"/>
  <c r="U1129" i="1"/>
  <c r="U1209" i="1"/>
  <c r="K1127" i="1"/>
  <c r="K1207" i="1"/>
  <c r="P1125" i="1"/>
  <c r="P1205" i="1"/>
  <c r="AC1128" i="1"/>
  <c r="AC1208" i="1"/>
  <c r="AA1132" i="1"/>
  <c r="AA1212" i="1"/>
  <c r="X1131" i="1"/>
  <c r="X1211" i="1"/>
  <c r="U1131" i="1"/>
  <c r="U1211" i="1"/>
  <c r="S1131" i="1"/>
  <c r="S1211" i="1"/>
  <c r="N1125" i="1"/>
  <c r="N1205" i="1"/>
  <c r="N1126" i="1"/>
  <c r="N1206" i="1"/>
  <c r="K1126" i="1"/>
  <c r="K1206" i="1"/>
  <c r="AC1125" i="1"/>
  <c r="AC1205" i="1"/>
  <c r="AA1126" i="1"/>
  <c r="AA1206" i="1"/>
  <c r="X1128" i="1"/>
  <c r="X1208" i="1"/>
  <c r="U1125" i="1"/>
  <c r="U1205" i="1"/>
  <c r="S1127" i="1"/>
  <c r="S1207" i="1"/>
  <c r="Q1131" i="1"/>
  <c r="Q1211" i="1"/>
  <c r="J1126" i="1"/>
  <c r="J1206" i="1"/>
  <c r="P1132" i="1"/>
  <c r="P1212" i="1"/>
  <c r="AB1129" i="1"/>
  <c r="AB1209" i="1"/>
  <c r="V1130" i="1"/>
  <c r="V1210" i="1"/>
  <c r="Q1126" i="1"/>
  <c r="Q1206" i="1"/>
  <c r="O1127" i="1"/>
  <c r="O1207" i="1"/>
  <c r="AB1130" i="1"/>
  <c r="AB1210" i="1"/>
  <c r="Y1125" i="1"/>
  <c r="Y1205" i="1"/>
  <c r="V1129" i="1"/>
  <c r="V1209" i="1"/>
  <c r="T1127" i="1"/>
  <c r="T1207" i="1"/>
  <c r="Q1132" i="1"/>
  <c r="Q1212" i="1"/>
  <c r="J1129" i="1"/>
  <c r="J1209" i="1"/>
  <c r="L1125" i="1"/>
  <c r="L1205" i="1"/>
  <c r="Y1130" i="1"/>
  <c r="Y1210" i="1"/>
  <c r="T1130" i="1"/>
  <c r="T1210" i="1"/>
  <c r="P1130" i="1"/>
  <c r="P1210" i="1"/>
  <c r="J1132" i="1"/>
  <c r="J1212" i="1"/>
  <c r="AC1131" i="1"/>
  <c r="AC1211" i="1"/>
  <c r="AA1130" i="1"/>
  <c r="AA1210" i="1"/>
  <c r="X1125" i="1"/>
  <c r="X1205" i="1"/>
  <c r="U1126" i="1"/>
  <c r="U1206" i="1"/>
  <c r="S1130" i="1"/>
  <c r="S1210" i="1"/>
  <c r="L1132" i="1"/>
  <c r="L1212" i="1"/>
  <c r="K1132" i="1"/>
  <c r="K1212" i="1"/>
  <c r="N1129" i="1"/>
  <c r="N1209" i="1"/>
  <c r="D790" i="33"/>
  <c r="B240" i="2" s="1"/>
  <c r="C240" i="2"/>
  <c r="AB580" i="1"/>
  <c r="AB2092" i="1"/>
  <c r="Y584" i="1"/>
  <c r="Y2096" i="1"/>
  <c r="V580" i="1"/>
  <c r="V2092" i="1"/>
  <c r="T583" i="1"/>
  <c r="T2095" i="1"/>
  <c r="Q2092" i="1"/>
  <c r="Q580" i="1"/>
  <c r="K580" i="1"/>
  <c r="K2092" i="1"/>
  <c r="O582" i="1"/>
  <c r="O2094" i="1"/>
  <c r="P2091" i="1"/>
  <c r="P579" i="1"/>
  <c r="AB2089" i="1"/>
  <c r="AB577" i="1"/>
  <c r="T578" i="1"/>
  <c r="T2090" i="1"/>
  <c r="P2095" i="1"/>
  <c r="P583" i="1"/>
  <c r="L2094" i="1"/>
  <c r="L582" i="1"/>
  <c r="AC2094" i="1"/>
  <c r="AC582" i="1"/>
  <c r="AA581" i="1"/>
  <c r="AA2093" i="1"/>
  <c r="X584" i="1"/>
  <c r="X2096" i="1"/>
  <c r="U580" i="1"/>
  <c r="U2092" i="1"/>
  <c r="S2092" i="1"/>
  <c r="S580" i="1"/>
  <c r="J577" i="1"/>
  <c r="J2089" i="1"/>
  <c r="P2093" i="1"/>
  <c r="P581" i="1"/>
  <c r="C234" i="2"/>
  <c r="D784" i="33"/>
  <c r="B234" i="2" s="1"/>
  <c r="J583" i="1"/>
  <c r="J2095" i="1"/>
  <c r="AC579" i="1"/>
  <c r="AC2091" i="1"/>
  <c r="X579" i="1"/>
  <c r="X2091" i="1"/>
  <c r="S2090" i="1"/>
  <c r="S578" i="1"/>
  <c r="O2090" i="1"/>
  <c r="O578" i="1"/>
  <c r="K2093" i="1"/>
  <c r="K581" i="1"/>
  <c r="AB583" i="1"/>
  <c r="AB2095" i="1"/>
  <c r="Y2091" i="1"/>
  <c r="Y579" i="1"/>
  <c r="V584" i="1"/>
  <c r="V2096" i="1"/>
  <c r="T2089" i="1"/>
  <c r="T577" i="1"/>
  <c r="Q579" i="1"/>
  <c r="Q2091" i="1"/>
  <c r="N2092" i="1"/>
  <c r="N580" i="1"/>
  <c r="L578" i="1"/>
  <c r="L2090" i="1"/>
  <c r="K2089" i="1"/>
  <c r="K577" i="1"/>
  <c r="U579" i="1"/>
  <c r="U2091" i="1"/>
  <c r="AB578" i="1"/>
  <c r="AB2090" i="1"/>
  <c r="Y578" i="1"/>
  <c r="Y2090" i="1"/>
  <c r="V577" i="1"/>
  <c r="V2089" i="1"/>
  <c r="T2093" i="1"/>
  <c r="T581" i="1"/>
  <c r="L579" i="1"/>
  <c r="L2091" i="1"/>
  <c r="O2093" i="1"/>
  <c r="O581" i="1"/>
  <c r="C237" i="2"/>
  <c r="D787" i="33"/>
  <c r="B237" i="2" s="1"/>
  <c r="P2092" i="1"/>
  <c r="P580" i="1"/>
  <c r="Y2092" i="1"/>
  <c r="Y580" i="1"/>
  <c r="S577" i="1"/>
  <c r="S2089" i="1"/>
  <c r="J582" i="1"/>
  <c r="J2094" i="1"/>
  <c r="O584" i="1"/>
  <c r="O2096" i="1"/>
  <c r="AC578" i="1"/>
  <c r="AC2090" i="1"/>
  <c r="AA583" i="1"/>
  <c r="AA2095" i="1"/>
  <c r="X581" i="1"/>
  <c r="X2093" i="1"/>
  <c r="U584" i="1"/>
  <c r="U2096" i="1"/>
  <c r="S2093" i="1"/>
  <c r="S581" i="1"/>
  <c r="O2092" i="1"/>
  <c r="O580" i="1"/>
  <c r="O2089" i="1"/>
  <c r="O577" i="1"/>
  <c r="P2090" i="1"/>
  <c r="P578" i="1"/>
  <c r="AC584" i="1"/>
  <c r="AC2096" i="1"/>
  <c r="V2091" i="1"/>
  <c r="V579" i="1"/>
  <c r="Q2089" i="1"/>
  <c r="Q577" i="1"/>
  <c r="N579" i="1"/>
  <c r="N2091" i="1"/>
  <c r="AA577" i="1"/>
  <c r="AA2089" i="1"/>
  <c r="Y581" i="1"/>
  <c r="Y2093" i="1"/>
  <c r="V2090" i="1"/>
  <c r="V578" i="1"/>
  <c r="T584" i="1"/>
  <c r="T2096" i="1"/>
  <c r="N2095" i="1"/>
  <c r="N583" i="1"/>
  <c r="O583" i="1"/>
  <c r="O2095" i="1"/>
  <c r="K2095" i="1"/>
  <c r="K583" i="1"/>
  <c r="L583" i="1"/>
  <c r="L2095" i="1"/>
  <c r="AC2089" i="1"/>
  <c r="AC577" i="1"/>
  <c r="AA578" i="1"/>
  <c r="AA2090" i="1"/>
  <c r="X580" i="1"/>
  <c r="X2092" i="1"/>
  <c r="U577" i="1"/>
  <c r="U2089" i="1"/>
  <c r="S2091" i="1"/>
  <c r="S579" i="1"/>
  <c r="Q583" i="1"/>
  <c r="Q2095" i="1"/>
  <c r="J2092" i="1"/>
  <c r="J580" i="1"/>
  <c r="C238" i="2"/>
  <c r="D788" i="33"/>
  <c r="B238" i="2" s="1"/>
  <c r="N2094" i="1"/>
  <c r="N582" i="1"/>
  <c r="AB2091" i="1"/>
  <c r="AB579" i="1"/>
  <c r="X582" i="1"/>
  <c r="X2094" i="1"/>
  <c r="Q582" i="1"/>
  <c r="Q2094" i="1"/>
  <c r="L580" i="1"/>
  <c r="L2092" i="1"/>
  <c r="AB584" i="1"/>
  <c r="AB2096" i="1"/>
  <c r="Y583" i="1"/>
  <c r="Y2095" i="1"/>
  <c r="V583" i="1"/>
  <c r="V2095" i="1"/>
  <c r="T2092" i="1"/>
  <c r="T580" i="1"/>
  <c r="Q581" i="1"/>
  <c r="Q2093" i="1"/>
  <c r="J579" i="1"/>
  <c r="J2091" i="1"/>
  <c r="K582" i="1"/>
  <c r="K2094" i="1"/>
  <c r="L581" i="1"/>
  <c r="L2093" i="1"/>
  <c r="N584" i="1"/>
  <c r="N2096" i="1"/>
  <c r="AA580" i="1"/>
  <c r="AA2092" i="1"/>
  <c r="U581" i="1"/>
  <c r="U2093" i="1"/>
  <c r="K579" i="1"/>
  <c r="K2091" i="1"/>
  <c r="P577" i="1"/>
  <c r="P2089" i="1"/>
  <c r="AC2092" i="1"/>
  <c r="AC580" i="1"/>
  <c r="AA2096" i="1"/>
  <c r="AA584" i="1"/>
  <c r="X2095" i="1"/>
  <c r="X583" i="1"/>
  <c r="U2095" i="1"/>
  <c r="U583" i="1"/>
  <c r="S583" i="1"/>
  <c r="S2095" i="1"/>
  <c r="N577" i="1"/>
  <c r="N2089" i="1"/>
  <c r="N2090" i="1"/>
  <c r="N578" i="1"/>
  <c r="K578" i="1"/>
  <c r="K2090" i="1"/>
  <c r="AC2093" i="1"/>
  <c r="AC581" i="1"/>
  <c r="AA579" i="1"/>
  <c r="AA2091" i="1"/>
  <c r="X578" i="1"/>
  <c r="X2090" i="1"/>
  <c r="U2094" i="1"/>
  <c r="U582" i="1"/>
  <c r="S2096" i="1"/>
  <c r="S584" i="1"/>
  <c r="D785" i="33"/>
  <c r="B235" i="2" s="1"/>
  <c r="C235" i="2"/>
  <c r="J578" i="1"/>
  <c r="J2090" i="1"/>
  <c r="P2096" i="1"/>
  <c r="P584" i="1"/>
  <c r="AB581" i="1"/>
  <c r="AB2093" i="1"/>
  <c r="V2094" i="1"/>
  <c r="V582" i="1"/>
  <c r="Q2090" i="1"/>
  <c r="Q578" i="1"/>
  <c r="O579" i="1"/>
  <c r="O2091" i="1"/>
  <c r="D786" i="33"/>
  <c r="B236" i="2" s="1"/>
  <c r="C236" i="2"/>
  <c r="AB582" i="1"/>
  <c r="AB2094" i="1"/>
  <c r="Y2089" i="1"/>
  <c r="Y577" i="1"/>
  <c r="V581" i="1"/>
  <c r="V2093" i="1"/>
  <c r="T579" i="1"/>
  <c r="T2091" i="1"/>
  <c r="Q584" i="1"/>
  <c r="Q2096" i="1"/>
  <c r="C233" i="2"/>
  <c r="D783" i="33"/>
  <c r="B233" i="2" s="1"/>
  <c r="J581" i="1"/>
  <c r="J2093" i="1"/>
  <c r="L2089" i="1"/>
  <c r="L577" i="1"/>
  <c r="Y2094" i="1"/>
  <c r="Y582" i="1"/>
  <c r="T2094" i="1"/>
  <c r="T582" i="1"/>
  <c r="P2094" i="1"/>
  <c r="P582" i="1"/>
  <c r="J584" i="1"/>
  <c r="J2096" i="1"/>
  <c r="AC583" i="1"/>
  <c r="AC2095" i="1"/>
  <c r="AA2094" i="1"/>
  <c r="AA582" i="1"/>
  <c r="X2089" i="1"/>
  <c r="X577" i="1"/>
  <c r="U578" i="1"/>
  <c r="U2090" i="1"/>
  <c r="S582" i="1"/>
  <c r="S2094" i="1"/>
  <c r="L2096" i="1"/>
  <c r="L584" i="1"/>
  <c r="K2096" i="1"/>
  <c r="K584" i="1"/>
  <c r="D789" i="33"/>
  <c r="B239" i="2" s="1"/>
  <c r="C239" i="2"/>
  <c r="N581" i="1"/>
  <c r="N2093" i="1"/>
  <c r="W511" i="1" l="1"/>
  <c r="Z2019" i="1"/>
  <c r="Z511" i="1"/>
  <c r="M506" i="1"/>
  <c r="W508" i="1"/>
  <c r="R508" i="1"/>
  <c r="R509" i="1"/>
  <c r="Z2017" i="1"/>
  <c r="Z505" i="1"/>
  <c r="Z2023" i="1"/>
  <c r="W507" i="1"/>
  <c r="Z512" i="1"/>
  <c r="M2020" i="1"/>
  <c r="M509" i="1"/>
  <c r="Z2024" i="1"/>
  <c r="Z2021" i="1"/>
  <c r="M2018" i="1"/>
  <c r="W506" i="1"/>
  <c r="R506" i="1"/>
  <c r="W2023" i="1"/>
  <c r="R2024" i="1"/>
  <c r="I2019" i="1"/>
  <c r="I507" i="1"/>
  <c r="I510" i="1"/>
  <c r="I2022" i="1"/>
  <c r="R512" i="1"/>
  <c r="W2018" i="1"/>
  <c r="R2018" i="1"/>
  <c r="R2021" i="1"/>
  <c r="M505" i="1"/>
  <c r="R2019" i="1"/>
  <c r="R2023" i="1"/>
  <c r="Z507" i="1"/>
  <c r="I2023" i="1"/>
  <c r="I511" i="1"/>
  <c r="I2021" i="1"/>
  <c r="I509" i="1"/>
  <c r="R510" i="1"/>
  <c r="R505" i="1"/>
  <c r="R507" i="1"/>
  <c r="R511" i="1"/>
  <c r="M508" i="1"/>
  <c r="I506" i="1"/>
  <c r="I2018" i="1"/>
  <c r="M512" i="1"/>
  <c r="W2021" i="1"/>
  <c r="W2020" i="1"/>
  <c r="R2017" i="1"/>
  <c r="W2019" i="1"/>
  <c r="Z2020" i="1"/>
  <c r="M2017" i="1"/>
  <c r="I2017" i="1"/>
  <c r="I505" i="1"/>
  <c r="I508" i="1"/>
  <c r="I2020" i="1"/>
  <c r="M2024" i="1"/>
  <c r="W509" i="1"/>
  <c r="R2022" i="1"/>
  <c r="Z508" i="1"/>
  <c r="I512" i="1"/>
  <c r="I2024" i="1"/>
  <c r="M2022" i="1"/>
  <c r="Z509" i="1"/>
  <c r="M2023" i="1"/>
  <c r="M2019" i="1"/>
  <c r="W2017" i="1"/>
  <c r="W510" i="1"/>
  <c r="W2024" i="1"/>
  <c r="M510" i="1"/>
  <c r="M511" i="1"/>
  <c r="M507" i="1"/>
  <c r="W505" i="1"/>
  <c r="W2022" i="1"/>
  <c r="W512" i="1"/>
  <c r="M2021" i="1"/>
  <c r="R2020" i="1"/>
  <c r="Z1126" i="1"/>
  <c r="Z1278" i="1" s="1"/>
  <c r="W582" i="1"/>
  <c r="AC1281" i="1"/>
  <c r="Y1280" i="1"/>
  <c r="V1280" i="1"/>
  <c r="V1284" i="1"/>
  <c r="M1209" i="1"/>
  <c r="Z1209" i="1"/>
  <c r="Z1207" i="1"/>
  <c r="X1283" i="1"/>
  <c r="AC1280" i="1"/>
  <c r="K1279" i="1"/>
  <c r="AA1280" i="1"/>
  <c r="L1281" i="1"/>
  <c r="T1280" i="1"/>
  <c r="Y1283" i="1"/>
  <c r="L1280" i="1"/>
  <c r="Q1282" i="1"/>
  <c r="AB1279" i="1"/>
  <c r="J1280" i="1"/>
  <c r="T1281" i="1"/>
  <c r="Y1278" i="1"/>
  <c r="U1279" i="1"/>
  <c r="K1283" i="1"/>
  <c r="N1283" i="1"/>
  <c r="V1278" i="1"/>
  <c r="AA1277" i="1"/>
  <c r="N1279" i="1"/>
  <c r="V1279" i="1"/>
  <c r="P1278" i="1"/>
  <c r="O1277" i="1"/>
  <c r="S1281" i="1"/>
  <c r="M2090" i="1"/>
  <c r="J1278" i="1"/>
  <c r="AC1277" i="1"/>
  <c r="V1277" i="1"/>
  <c r="Z2090" i="1"/>
  <c r="Z584" i="1"/>
  <c r="X1281" i="1"/>
  <c r="Q1277" i="1"/>
  <c r="AC1284" i="1"/>
  <c r="AC1279" i="1"/>
  <c r="AC1278" i="1"/>
  <c r="J1282" i="1"/>
  <c r="P1280" i="1"/>
  <c r="Q1280" i="1"/>
  <c r="AB1280" i="1"/>
  <c r="Z580" i="1"/>
  <c r="T1283" i="1"/>
  <c r="K1277" i="1"/>
  <c r="T1277" i="1"/>
  <c r="K1281" i="1"/>
  <c r="X1284" i="1"/>
  <c r="P1283" i="1"/>
  <c r="O1282" i="1"/>
  <c r="U1282" i="1"/>
  <c r="Z578" i="1"/>
  <c r="Y1284" i="1"/>
  <c r="Y1281" i="1"/>
  <c r="Y1279" i="1"/>
  <c r="O1281" i="1"/>
  <c r="N1280" i="1"/>
  <c r="S1278" i="1"/>
  <c r="P1281" i="1"/>
  <c r="S1280" i="1"/>
  <c r="AC1282" i="1"/>
  <c r="AB1277" i="1"/>
  <c r="K1280" i="1"/>
  <c r="M578" i="1"/>
  <c r="Z1132" i="1"/>
  <c r="Z1284" i="1" s="1"/>
  <c r="Z1130" i="1"/>
  <c r="W1129" i="1"/>
  <c r="R1126" i="1"/>
  <c r="R1131" i="1"/>
  <c r="L1278" i="1"/>
  <c r="Q1279" i="1"/>
  <c r="AB1283" i="1"/>
  <c r="O1278" i="1"/>
  <c r="X1279" i="1"/>
  <c r="J1277" i="1"/>
  <c r="Q1281" i="1"/>
  <c r="V1283" i="1"/>
  <c r="N1281" i="1"/>
  <c r="L1284" i="1"/>
  <c r="U1278" i="1"/>
  <c r="AA1282" i="1"/>
  <c r="J1284" i="1"/>
  <c r="T1282" i="1"/>
  <c r="J1281" i="1"/>
  <c r="T1279" i="1"/>
  <c r="Y1277" i="1"/>
  <c r="O1279" i="1"/>
  <c r="V1282" i="1"/>
  <c r="S1279" i="1"/>
  <c r="X1280" i="1"/>
  <c r="N1278" i="1"/>
  <c r="N1277" i="1"/>
  <c r="U1283" i="1"/>
  <c r="AA1284" i="1"/>
  <c r="P1277" i="1"/>
  <c r="U1281" i="1"/>
  <c r="N1284" i="1"/>
  <c r="K1282" i="1"/>
  <c r="AB1284" i="1"/>
  <c r="X1282" i="1"/>
  <c r="N1282" i="1"/>
  <c r="L1279" i="1"/>
  <c r="AB1278" i="1"/>
  <c r="L1283" i="1"/>
  <c r="O1283" i="1"/>
  <c r="T1284" i="1"/>
  <c r="O1280" i="1"/>
  <c r="U1284" i="1"/>
  <c r="AA1283" i="1"/>
  <c r="O1284" i="1"/>
  <c r="S1277" i="1"/>
  <c r="Z1210" i="1"/>
  <c r="R1212" i="1"/>
  <c r="W1209" i="1"/>
  <c r="R1206" i="1"/>
  <c r="R1211" i="1"/>
  <c r="U1280" i="1"/>
  <c r="Z1128" i="1"/>
  <c r="M1131" i="1"/>
  <c r="W1132" i="1"/>
  <c r="Z1129" i="1"/>
  <c r="W1127" i="1"/>
  <c r="M1130" i="1"/>
  <c r="R1128" i="1"/>
  <c r="Z1127" i="1"/>
  <c r="R581" i="1"/>
  <c r="W584" i="1"/>
  <c r="R1125" i="1"/>
  <c r="J1283" i="1"/>
  <c r="Z2096" i="1"/>
  <c r="M1128" i="1"/>
  <c r="Z1131" i="1"/>
  <c r="M1126" i="1"/>
  <c r="AA1281" i="1"/>
  <c r="Z2095" i="1"/>
  <c r="R1127" i="1"/>
  <c r="Z577" i="1"/>
  <c r="AA1279" i="1"/>
  <c r="L1282" i="1"/>
  <c r="T1278" i="1"/>
  <c r="W1126" i="1"/>
  <c r="X1278" i="1"/>
  <c r="R1129" i="1"/>
  <c r="K1284" i="1"/>
  <c r="S1282" i="1"/>
  <c r="X1277" i="1"/>
  <c r="AC1283" i="1"/>
  <c r="P1282" i="1"/>
  <c r="L1277" i="1"/>
  <c r="Q1284" i="1"/>
  <c r="V1281" i="1"/>
  <c r="AB1282" i="1"/>
  <c r="Q1278" i="1"/>
  <c r="AB1281" i="1"/>
  <c r="P1284" i="1"/>
  <c r="U1277" i="1"/>
  <c r="AA1278" i="1"/>
  <c r="K1278" i="1"/>
  <c r="S1283" i="1"/>
  <c r="M1127" i="1"/>
  <c r="P1279" i="1"/>
  <c r="S1284" i="1"/>
  <c r="I1130" i="1"/>
  <c r="I1210" i="1"/>
  <c r="I1126" i="1"/>
  <c r="I1206" i="1"/>
  <c r="Y1282" i="1"/>
  <c r="Q1283" i="1"/>
  <c r="J1279" i="1"/>
  <c r="M1212" i="1"/>
  <c r="Z1205" i="1"/>
  <c r="W1210" i="1"/>
  <c r="M1206" i="1"/>
  <c r="R1209" i="1"/>
  <c r="W1211" i="1"/>
  <c r="W1205" i="1"/>
  <c r="R1205" i="1"/>
  <c r="I1132" i="1"/>
  <c r="I1212" i="1"/>
  <c r="R1132" i="1"/>
  <c r="Z1125" i="1"/>
  <c r="W1130" i="1"/>
  <c r="W1131" i="1"/>
  <c r="R1130" i="1"/>
  <c r="W1125" i="1"/>
  <c r="W1128" i="1"/>
  <c r="I1131" i="1"/>
  <c r="I1211" i="1"/>
  <c r="I1127" i="1"/>
  <c r="I1207" i="1"/>
  <c r="M1132" i="1"/>
  <c r="M1129" i="1"/>
  <c r="M1125" i="1"/>
  <c r="M1207" i="1"/>
  <c r="Z1211" i="1"/>
  <c r="R1210" i="1"/>
  <c r="M1208" i="1"/>
  <c r="W1206" i="1"/>
  <c r="W1207" i="1"/>
  <c r="M1210" i="1"/>
  <c r="Z1208" i="1"/>
  <c r="R1208" i="1"/>
  <c r="W1208" i="1"/>
  <c r="R1207" i="1"/>
  <c r="W1212" i="1"/>
  <c r="M1211" i="1"/>
  <c r="M1205" i="1"/>
  <c r="I1125" i="1"/>
  <c r="I1205" i="1"/>
  <c r="I1128" i="1"/>
  <c r="I1208" i="1"/>
  <c r="I1129" i="1"/>
  <c r="I1209" i="1"/>
  <c r="M2093" i="1"/>
  <c r="W2095" i="1"/>
  <c r="R577" i="1"/>
  <c r="Z583" i="1"/>
  <c r="W2094" i="1"/>
  <c r="M584" i="1"/>
  <c r="R578" i="1"/>
  <c r="R2096" i="1"/>
  <c r="Z2094" i="1"/>
  <c r="M2092" i="1"/>
  <c r="Z2091" i="1"/>
  <c r="I577" i="1"/>
  <c r="I2089" i="1"/>
  <c r="I580" i="1"/>
  <c r="I2092" i="1"/>
  <c r="R579" i="1"/>
  <c r="W2093" i="1"/>
  <c r="W2089" i="1"/>
  <c r="I581" i="1"/>
  <c r="I2093" i="1"/>
  <c r="R2093" i="1"/>
  <c r="R2090" i="1"/>
  <c r="R584" i="1"/>
  <c r="M2091" i="1"/>
  <c r="Z582" i="1"/>
  <c r="I2094" i="1"/>
  <c r="I582" i="1"/>
  <c r="W579" i="1"/>
  <c r="R583" i="1"/>
  <c r="Z2093" i="1"/>
  <c r="M2094" i="1"/>
  <c r="W577" i="1"/>
  <c r="R580" i="1"/>
  <c r="W578" i="1"/>
  <c r="Z579" i="1"/>
  <c r="I578" i="1"/>
  <c r="I2090" i="1"/>
  <c r="W580" i="1"/>
  <c r="M581" i="1"/>
  <c r="R2089" i="1"/>
  <c r="W583" i="1"/>
  <c r="M579" i="1"/>
  <c r="R582" i="1"/>
  <c r="W2091" i="1"/>
  <c r="R2095" i="1"/>
  <c r="Z581" i="1"/>
  <c r="M582" i="1"/>
  <c r="R2092" i="1"/>
  <c r="W2090" i="1"/>
  <c r="M2095" i="1"/>
  <c r="M2089" i="1"/>
  <c r="W2092" i="1"/>
  <c r="I584" i="1"/>
  <c r="I2096" i="1"/>
  <c r="I583" i="1"/>
  <c r="I2095" i="1"/>
  <c r="Z2089" i="1"/>
  <c r="M2096" i="1"/>
  <c r="I579" i="1"/>
  <c r="I2091" i="1"/>
  <c r="W2096" i="1"/>
  <c r="R2094" i="1"/>
  <c r="M580" i="1"/>
  <c r="Z2092" i="1"/>
  <c r="R2091" i="1"/>
  <c r="W581" i="1"/>
  <c r="M583" i="1"/>
  <c r="M577" i="1"/>
  <c r="H506" i="1" l="1"/>
  <c r="H508" i="1"/>
  <c r="R1280" i="1"/>
  <c r="H2023" i="1"/>
  <c r="H2019" i="1"/>
  <c r="H2022" i="1"/>
  <c r="H512" i="1"/>
  <c r="H511" i="1"/>
  <c r="H510" i="1"/>
  <c r="H2020" i="1"/>
  <c r="H507" i="1"/>
  <c r="H2024" i="1"/>
  <c r="H505" i="1"/>
  <c r="H509" i="1"/>
  <c r="H2017" i="1"/>
  <c r="H2021" i="1"/>
  <c r="H2018" i="1"/>
  <c r="M1280" i="1"/>
  <c r="R1283" i="1"/>
  <c r="W1281" i="1"/>
  <c r="R1278" i="1"/>
  <c r="M1283" i="1"/>
  <c r="Z1280" i="1"/>
  <c r="R1284" i="1"/>
  <c r="Z1279" i="1"/>
  <c r="M1281" i="1"/>
  <c r="Z1281" i="1"/>
  <c r="Z1282" i="1"/>
  <c r="M1279" i="1"/>
  <c r="W1284" i="1"/>
  <c r="M1278" i="1"/>
  <c r="H1210" i="1"/>
  <c r="H1209" i="1"/>
  <c r="R1279" i="1"/>
  <c r="W1279" i="1"/>
  <c r="R1281" i="1"/>
  <c r="R1277" i="1"/>
  <c r="Z1283" i="1"/>
  <c r="H1131" i="1"/>
  <c r="H1130" i="1"/>
  <c r="H1125" i="1"/>
  <c r="I1282" i="1"/>
  <c r="H1127" i="1"/>
  <c r="W1278" i="1"/>
  <c r="W1277" i="1"/>
  <c r="I1284" i="1"/>
  <c r="Z1277" i="1"/>
  <c r="I1281" i="1"/>
  <c r="I1277" i="1"/>
  <c r="I1278" i="1"/>
  <c r="H1207" i="1"/>
  <c r="H1129" i="1"/>
  <c r="I1280" i="1"/>
  <c r="H1206" i="1"/>
  <c r="R1282" i="1"/>
  <c r="H1205" i="1"/>
  <c r="H1212" i="1"/>
  <c r="H1128" i="1"/>
  <c r="H1208" i="1"/>
  <c r="W1282" i="1"/>
  <c r="M1282" i="1"/>
  <c r="M1277" i="1"/>
  <c r="I1279" i="1"/>
  <c r="W1280" i="1"/>
  <c r="H1211" i="1"/>
  <c r="H1126" i="1"/>
  <c r="H1132" i="1"/>
  <c r="M1284" i="1"/>
  <c r="I1283" i="1"/>
  <c r="W1283" i="1"/>
  <c r="H578" i="1"/>
  <c r="H2095" i="1"/>
  <c r="H584" i="1"/>
  <c r="H579" i="1"/>
  <c r="H2091" i="1"/>
  <c r="H2094" i="1"/>
  <c r="H2093" i="1"/>
  <c r="H580" i="1"/>
  <c r="H581" i="1"/>
  <c r="H2096" i="1"/>
  <c r="H2089" i="1"/>
  <c r="H583" i="1"/>
  <c r="H2090" i="1"/>
  <c r="H582" i="1"/>
  <c r="H2092" i="1"/>
  <c r="H577" i="1"/>
  <c r="H1279" i="1" l="1"/>
  <c r="H1281" i="1"/>
  <c r="H1282" i="1"/>
  <c r="H1283" i="1"/>
  <c r="H1277" i="1"/>
  <c r="H1284" i="1"/>
  <c r="H1280" i="1"/>
  <c r="H1278" i="1"/>
  <c r="K2232" i="1" l="1"/>
  <c r="I2234" i="1"/>
  <c r="J2236" i="1"/>
  <c r="I2230" i="1"/>
  <c r="I2233" i="1"/>
  <c r="I2237" i="1"/>
  <c r="I2235" i="1"/>
  <c r="I2231" i="1"/>
  <c r="I2232" i="1"/>
  <c r="I2236" i="1"/>
  <c r="M2236" i="1" l="1"/>
  <c r="M2232" i="1"/>
  <c r="H2235" i="1"/>
  <c r="H2233" i="1"/>
  <c r="H2234" i="1"/>
  <c r="H2231" i="1"/>
  <c r="H2230" i="1"/>
  <c r="H2237" i="1"/>
  <c r="H2232" i="1" l="1"/>
  <c r="H2236" i="1"/>
  <c r="I1022" i="1" l="1"/>
  <c r="H1022" i="1" s="1"/>
  <c r="H1027" i="1"/>
  <c r="I1024" i="1"/>
  <c r="H1024" i="1" s="1"/>
  <c r="I1025" i="1"/>
  <c r="H1025" i="1" s="1"/>
  <c r="I1026" i="1"/>
  <c r="J1028" i="1"/>
  <c r="M1028" i="1" s="1"/>
  <c r="H1028" i="1" s="1"/>
  <c r="J1021" i="1"/>
  <c r="M1021" i="1" s="1"/>
  <c r="H1026" i="1" l="1"/>
  <c r="H1021" i="1"/>
  <c r="I26" i="1" l="1"/>
  <c r="I34" i="1" s="1"/>
  <c r="E309" i="33" s="1"/>
  <c r="I27" i="1"/>
  <c r="I29" i="1"/>
  <c r="I37" i="1" s="1"/>
  <c r="E312" i="33" s="1"/>
  <c r="I30" i="1"/>
  <c r="I38" i="1" s="1"/>
  <c r="E313" i="33" s="1"/>
  <c r="I31" i="1"/>
  <c r="I39" i="1" s="1"/>
  <c r="E314" i="33" s="1"/>
  <c r="I32" i="1"/>
  <c r="J28" i="1"/>
  <c r="I1012" i="1"/>
  <c r="E799" i="33" s="1"/>
  <c r="J1012" i="1"/>
  <c r="I1005" i="1"/>
  <c r="E792" i="33" s="1"/>
  <c r="J1007" i="1"/>
  <c r="I1008" i="1"/>
  <c r="E795" i="33" s="1"/>
  <c r="I1011" i="1"/>
  <c r="E798" i="33" s="1"/>
  <c r="I1010" i="1"/>
  <c r="E797" i="33" s="1"/>
  <c r="I1009" i="1"/>
  <c r="I1006" i="1"/>
  <c r="E793" i="33" s="1"/>
  <c r="H1009" i="1" l="1"/>
  <c r="D796" i="33" s="1"/>
  <c r="E796" i="33"/>
  <c r="M1007" i="1"/>
  <c r="H1007" i="1" s="1"/>
  <c r="D794" i="33" s="1"/>
  <c r="F794" i="33"/>
  <c r="M1012" i="1"/>
  <c r="H1012" i="1" s="1"/>
  <c r="D799" i="33" s="1"/>
  <c r="E802" i="33" s="1"/>
  <c r="F799" i="33"/>
  <c r="H30" i="1"/>
  <c r="H38" i="1" s="1"/>
  <c r="D313" i="33" s="1"/>
  <c r="D383" i="33" s="1"/>
  <c r="H31" i="1"/>
  <c r="H39" i="1" s="1"/>
  <c r="D454" i="33" s="1"/>
  <c r="H1011" i="1"/>
  <c r="D798" i="33" s="1"/>
  <c r="H26" i="1"/>
  <c r="H34" i="1" s="1"/>
  <c r="H1010" i="1"/>
  <c r="D797" i="33" s="1"/>
  <c r="H29" i="1"/>
  <c r="H37" i="1" s="1"/>
  <c r="H1005" i="1"/>
  <c r="D792" i="33" s="1"/>
  <c r="M28" i="1"/>
  <c r="M36" i="1" s="1"/>
  <c r="M159" i="1" s="1"/>
  <c r="J36" i="1"/>
  <c r="F311" i="33" s="1"/>
  <c r="I40" i="1"/>
  <c r="H32" i="1"/>
  <c r="H40" i="1" s="1"/>
  <c r="D315" i="33" s="1"/>
  <c r="I35" i="1"/>
  <c r="H27" i="1"/>
  <c r="H35" i="1" s="1"/>
  <c r="H1008" i="1"/>
  <c r="D795" i="33" s="1"/>
  <c r="H1006" i="1"/>
  <c r="D793" i="33" s="1"/>
  <c r="E453" i="33"/>
  <c r="E461" i="33" s="1"/>
  <c r="I161" i="1"/>
  <c r="I160" i="1"/>
  <c r="E452" i="33"/>
  <c r="E460" i="33" s="1"/>
  <c r="I162" i="1"/>
  <c r="E454" i="33"/>
  <c r="E462" i="33" s="1"/>
  <c r="I157" i="1"/>
  <c r="E449" i="33"/>
  <c r="E457" i="33" s="1"/>
  <c r="J2837" i="1" l="1"/>
  <c r="M2837" i="1" s="1"/>
  <c r="J3812" i="1"/>
  <c r="M3812" i="1" s="1"/>
  <c r="J673" i="1"/>
  <c r="J806" i="1"/>
  <c r="M806" i="1" s="1"/>
  <c r="J3813" i="1"/>
  <c r="M3813" i="1" s="1"/>
  <c r="J2838" i="1"/>
  <c r="M2838" i="1" s="1"/>
  <c r="J807" i="1"/>
  <c r="M807" i="1" s="1"/>
  <c r="J674" i="1"/>
  <c r="J668" i="1"/>
  <c r="J801" i="1"/>
  <c r="M801" i="1" s="1"/>
  <c r="J3807" i="1"/>
  <c r="M3807" i="1" s="1"/>
  <c r="J2832" i="1"/>
  <c r="M2832" i="1" s="1"/>
  <c r="J671" i="1"/>
  <c r="J804" i="1"/>
  <c r="M804" i="1" s="1"/>
  <c r="J3810" i="1"/>
  <c r="M3810" i="1" s="1"/>
  <c r="J2835" i="1"/>
  <c r="M2835" i="1" s="1"/>
  <c r="J2833" i="1"/>
  <c r="M2833" i="1" s="1"/>
  <c r="J669" i="1"/>
  <c r="J802" i="1"/>
  <c r="M802" i="1" s="1"/>
  <c r="J3808" i="1"/>
  <c r="M3808" i="1" s="1"/>
  <c r="D310" i="33"/>
  <c r="D380" i="33" s="1"/>
  <c r="H158" i="1"/>
  <c r="D800" i="33"/>
  <c r="H161" i="1"/>
  <c r="D453" i="33"/>
  <c r="H160" i="1"/>
  <c r="D312" i="33"/>
  <c r="D382" i="33" s="1"/>
  <c r="E450" i="33"/>
  <c r="E458" i="33" s="1"/>
  <c r="C432" i="2" s="1"/>
  <c r="E310" i="33"/>
  <c r="H157" i="1"/>
  <c r="D309" i="33"/>
  <c r="D379" i="33" s="1"/>
  <c r="H162" i="1"/>
  <c r="D314" i="33"/>
  <c r="D384" i="33" s="1"/>
  <c r="I163" i="1"/>
  <c r="E315" i="33"/>
  <c r="E317" i="33"/>
  <c r="C314" i="2" s="1"/>
  <c r="E379" i="33"/>
  <c r="E387" i="33" s="1"/>
  <c r="C332" i="2" s="1"/>
  <c r="E320" i="33"/>
  <c r="C317" i="2" s="1"/>
  <c r="E382" i="33"/>
  <c r="E390" i="33" s="1"/>
  <c r="C335" i="2" s="1"/>
  <c r="E321" i="33"/>
  <c r="C318" i="2" s="1"/>
  <c r="E383" i="33"/>
  <c r="E391" i="33" s="1"/>
  <c r="C336" i="2" s="1"/>
  <c r="E322" i="33"/>
  <c r="C319" i="2" s="1"/>
  <c r="E384" i="33"/>
  <c r="E392" i="33" s="1"/>
  <c r="C337" i="2" s="1"/>
  <c r="D452" i="33"/>
  <c r="D449" i="33"/>
  <c r="I158" i="1"/>
  <c r="H28" i="1"/>
  <c r="H36" i="1" s="1"/>
  <c r="D311" i="33" s="1"/>
  <c r="E455" i="33"/>
  <c r="E463" i="33" s="1"/>
  <c r="H163" i="1"/>
  <c r="D385" i="33"/>
  <c r="D455" i="33"/>
  <c r="J159" i="1"/>
  <c r="F451" i="33"/>
  <c r="F459" i="33" s="1"/>
  <c r="D450" i="33"/>
  <c r="C434" i="2"/>
  <c r="D460" i="33"/>
  <c r="B434" i="2" s="1"/>
  <c r="C436" i="2"/>
  <c r="D462" i="33"/>
  <c r="B436" i="2" s="1"/>
  <c r="C435" i="2"/>
  <c r="C431" i="2"/>
  <c r="D457" i="33"/>
  <c r="B431" i="2" s="1"/>
  <c r="I2259" i="1" l="1"/>
  <c r="I2258" i="1"/>
  <c r="I2257" i="1"/>
  <c r="I2254" i="1"/>
  <c r="J741" i="1"/>
  <c r="M741" i="1" s="1"/>
  <c r="J4411" i="1"/>
  <c r="M4411" i="1" s="1"/>
  <c r="J315" i="1"/>
  <c r="J2175" i="1"/>
  <c r="M2175" i="1" s="1"/>
  <c r="J239" i="1"/>
  <c r="M239" i="1" s="1"/>
  <c r="J2209" i="1"/>
  <c r="J3317" i="1"/>
  <c r="M3317" i="1" s="1"/>
  <c r="J4277" i="1"/>
  <c r="M4277" i="1" s="1"/>
  <c r="J2257" i="1"/>
  <c r="M2257" i="1" s="1"/>
  <c r="M668" i="1"/>
  <c r="M677" i="1" s="1"/>
  <c r="J677" i="1"/>
  <c r="J2207" i="1"/>
  <c r="J4275" i="1"/>
  <c r="M4275" i="1" s="1"/>
  <c r="J2173" i="1"/>
  <c r="M2173" i="1" s="1"/>
  <c r="J237" i="1"/>
  <c r="M237" i="1" s="1"/>
  <c r="J3315" i="1"/>
  <c r="M3315" i="1" s="1"/>
  <c r="J2255" i="1"/>
  <c r="M2255" i="1" s="1"/>
  <c r="J317" i="1"/>
  <c r="J743" i="1"/>
  <c r="M743" i="1" s="1"/>
  <c r="J4413" i="1"/>
  <c r="M4413" i="1" s="1"/>
  <c r="J682" i="1"/>
  <c r="M673" i="1"/>
  <c r="M682" i="1" s="1"/>
  <c r="J3320" i="1"/>
  <c r="M3320" i="1" s="1"/>
  <c r="J2212" i="1"/>
  <c r="J4280" i="1"/>
  <c r="M4280" i="1" s="1"/>
  <c r="J2178" i="1"/>
  <c r="M2178" i="1" s="1"/>
  <c r="J242" i="1"/>
  <c r="M242" i="1" s="1"/>
  <c r="J2260" i="1"/>
  <c r="M2260" i="1" s="1"/>
  <c r="J3314" i="1"/>
  <c r="M3314" i="1" s="1"/>
  <c r="J4274" i="1"/>
  <c r="M4274" i="1" s="1"/>
  <c r="J236" i="1"/>
  <c r="M236" i="1" s="1"/>
  <c r="J2172" i="1"/>
  <c r="M2172" i="1" s="1"/>
  <c r="J2206" i="1"/>
  <c r="J2254" i="1"/>
  <c r="M2254" i="1" s="1"/>
  <c r="M669" i="1"/>
  <c r="M678" i="1" s="1"/>
  <c r="J678" i="1"/>
  <c r="J680" i="1"/>
  <c r="M671" i="1"/>
  <c r="M680" i="1" s="1"/>
  <c r="J683" i="1"/>
  <c r="M674" i="1"/>
  <c r="M683" i="1" s="1"/>
  <c r="J319" i="1"/>
  <c r="J745" i="1"/>
  <c r="M745" i="1" s="1"/>
  <c r="J4415" i="1"/>
  <c r="M4415" i="1" s="1"/>
  <c r="J320" i="1"/>
  <c r="J746" i="1"/>
  <c r="M746" i="1" s="1"/>
  <c r="J4416" i="1"/>
  <c r="M4416" i="1" s="1"/>
  <c r="J740" i="1"/>
  <c r="M740" i="1" s="1"/>
  <c r="J4410" i="1"/>
  <c r="M4410" i="1" s="1"/>
  <c r="J314" i="1"/>
  <c r="J4279" i="1"/>
  <c r="M4279" i="1" s="1"/>
  <c r="J2211" i="1"/>
  <c r="J2177" i="1"/>
  <c r="M2177" i="1" s="1"/>
  <c r="J3319" i="1"/>
  <c r="M3319" i="1" s="1"/>
  <c r="J241" i="1"/>
  <c r="M241" i="1" s="1"/>
  <c r="J2259" i="1"/>
  <c r="M2259" i="1" s="1"/>
  <c r="J805" i="1"/>
  <c r="M805" i="1" s="1"/>
  <c r="J2836" i="1"/>
  <c r="M2836" i="1" s="1"/>
  <c r="J3811" i="1"/>
  <c r="M3811" i="1" s="1"/>
  <c r="J672" i="1"/>
  <c r="I4279" i="1"/>
  <c r="I4287" i="1"/>
  <c r="I4271" i="1"/>
  <c r="I4278" i="1"/>
  <c r="I4270" i="1"/>
  <c r="I4286" i="1"/>
  <c r="I4285" i="1"/>
  <c r="I4269" i="1"/>
  <c r="I4277" i="1"/>
  <c r="I4274" i="1"/>
  <c r="I4266" i="1"/>
  <c r="I4282" i="1"/>
  <c r="E464" i="33"/>
  <c r="C438" i="2" s="1"/>
  <c r="I3317" i="1"/>
  <c r="I2209" i="1"/>
  <c r="I3314" i="1"/>
  <c r="I2206" i="1"/>
  <c r="I3319" i="1"/>
  <c r="I2211" i="1"/>
  <c r="I3318" i="1"/>
  <c r="I2210" i="1"/>
  <c r="D458" i="33"/>
  <c r="B432" i="2" s="1"/>
  <c r="D320" i="33"/>
  <c r="B317" i="2" s="1"/>
  <c r="D317" i="33"/>
  <c r="B314" i="2" s="1"/>
  <c r="D461" i="33"/>
  <c r="B435" i="2" s="1"/>
  <c r="D392" i="33"/>
  <c r="B337" i="2" s="1"/>
  <c r="D322" i="33"/>
  <c r="B319" i="2" s="1"/>
  <c r="D390" i="33"/>
  <c r="B335" i="2" s="1"/>
  <c r="D387" i="33"/>
  <c r="B332" i="2" s="1"/>
  <c r="F319" i="33"/>
  <c r="F324" i="33" s="1"/>
  <c r="D321" i="2" s="1"/>
  <c r="F381" i="33"/>
  <c r="F389" i="33" s="1"/>
  <c r="D334" i="2" s="1"/>
  <c r="E318" i="33"/>
  <c r="E380" i="33"/>
  <c r="E388" i="33" s="1"/>
  <c r="C333" i="2" s="1"/>
  <c r="E323" i="33"/>
  <c r="E385" i="33"/>
  <c r="E393" i="33" s="1"/>
  <c r="C338" i="2" s="1"/>
  <c r="D463" i="33"/>
  <c r="B437" i="2" s="1"/>
  <c r="C437" i="2"/>
  <c r="D459" i="33"/>
  <c r="B433" i="2" s="1"/>
  <c r="D433" i="2"/>
  <c r="F464" i="33"/>
  <c r="D438" i="2" s="1"/>
  <c r="H159" i="1"/>
  <c r="D451" i="33"/>
  <c r="D381" i="33"/>
  <c r="I740" i="1"/>
  <c r="I236" i="1"/>
  <c r="I314" i="1"/>
  <c r="I4410" i="1"/>
  <c r="I2172" i="1"/>
  <c r="I2246" i="1"/>
  <c r="I745" i="1"/>
  <c r="I241" i="1"/>
  <c r="I319" i="1"/>
  <c r="I4415" i="1"/>
  <c r="I2177" i="1"/>
  <c r="I2251" i="1"/>
  <c r="I744" i="1"/>
  <c r="I240" i="1"/>
  <c r="I318" i="1"/>
  <c r="I4414" i="1"/>
  <c r="I2176" i="1"/>
  <c r="I2250" i="1"/>
  <c r="I671" i="1"/>
  <c r="I804" i="1"/>
  <c r="H804" i="1" s="1"/>
  <c r="I2835" i="1"/>
  <c r="H2835" i="1" s="1"/>
  <c r="I3810" i="1"/>
  <c r="H3810" i="1" s="1"/>
  <c r="I672" i="1"/>
  <c r="I805" i="1"/>
  <c r="I2836" i="1"/>
  <c r="I3811" i="1"/>
  <c r="I743" i="1"/>
  <c r="I4413" i="1"/>
  <c r="I239" i="1"/>
  <c r="I317" i="1"/>
  <c r="I2249" i="1"/>
  <c r="I2175" i="1"/>
  <c r="I668" i="1"/>
  <c r="I801" i="1"/>
  <c r="H801" i="1" s="1"/>
  <c r="I3807" i="1"/>
  <c r="H3807" i="1" s="1"/>
  <c r="I2832" i="1"/>
  <c r="H2832" i="1" s="1"/>
  <c r="I673" i="1"/>
  <c r="I806" i="1"/>
  <c r="H806" i="1" s="1"/>
  <c r="I2837" i="1"/>
  <c r="H2837" i="1" s="1"/>
  <c r="I3812" i="1"/>
  <c r="H3812" i="1" s="1"/>
  <c r="I669" i="1"/>
  <c r="I2833" i="1"/>
  <c r="H2833" i="1" s="1"/>
  <c r="I3808" i="1"/>
  <c r="H3808" i="1" s="1"/>
  <c r="I802" i="1"/>
  <c r="H802" i="1" s="1"/>
  <c r="H2257" i="1" l="1"/>
  <c r="M2212" i="1"/>
  <c r="I2255" i="1"/>
  <c r="H2255" i="1" s="1"/>
  <c r="M2209" i="1"/>
  <c r="M2207" i="1"/>
  <c r="M2211" i="1"/>
  <c r="I2260" i="1"/>
  <c r="H2260" i="1" s="1"/>
  <c r="M2206" i="1"/>
  <c r="H2206" i="1" s="1"/>
  <c r="H2254" i="1"/>
  <c r="H2259" i="1"/>
  <c r="K670" i="1"/>
  <c r="K679" i="1" s="1"/>
  <c r="K803" i="1"/>
  <c r="K2834" i="1"/>
  <c r="K3809" i="1"/>
  <c r="M320" i="1"/>
  <c r="M337" i="1" s="1"/>
  <c r="J337" i="1"/>
  <c r="M314" i="1"/>
  <c r="M331" i="1" s="1"/>
  <c r="J331" i="1"/>
  <c r="M319" i="1"/>
  <c r="M336" i="1" s="1"/>
  <c r="J336" i="1"/>
  <c r="J2256" i="1"/>
  <c r="K2208" i="1"/>
  <c r="K238" i="1"/>
  <c r="K4276" i="1"/>
  <c r="K2174" i="1"/>
  <c r="K3316" i="1"/>
  <c r="K2256" i="1"/>
  <c r="M317" i="1"/>
  <c r="M334" i="1" s="1"/>
  <c r="J334" i="1"/>
  <c r="K675" i="1"/>
  <c r="K684" i="1" s="1"/>
  <c r="K808" i="1"/>
  <c r="K3814" i="1"/>
  <c r="K2839" i="1"/>
  <c r="J3318" i="1"/>
  <c r="M3318" i="1" s="1"/>
  <c r="J240" i="1"/>
  <c r="M240" i="1" s="1"/>
  <c r="J4278" i="1"/>
  <c r="M4278" i="1" s="1"/>
  <c r="J2210" i="1"/>
  <c r="J2176" i="1"/>
  <c r="M2176" i="1" s="1"/>
  <c r="J2258" i="1"/>
  <c r="M2258" i="1" s="1"/>
  <c r="K4417" i="1"/>
  <c r="K747" i="1"/>
  <c r="K321" i="1"/>
  <c r="K338" i="1" s="1"/>
  <c r="M315" i="1"/>
  <c r="M332" i="1" s="1"/>
  <c r="J332" i="1"/>
  <c r="J4414" i="1"/>
  <c r="M4414" i="1" s="1"/>
  <c r="J744" i="1"/>
  <c r="M744" i="1" s="1"/>
  <c r="J318" i="1"/>
  <c r="M672" i="1"/>
  <c r="M681" i="1" s="1"/>
  <c r="J681" i="1"/>
  <c r="D391" i="33"/>
  <c r="B336" i="2" s="1"/>
  <c r="H4266" i="1"/>
  <c r="H4282" i="1"/>
  <c r="H3319" i="1"/>
  <c r="H4277" i="1"/>
  <c r="H4285" i="1"/>
  <c r="H4269" i="1"/>
  <c r="H4274" i="1"/>
  <c r="I4288" i="1"/>
  <c r="H4288" i="1" s="1"/>
  <c r="I4280" i="1"/>
  <c r="H4280" i="1" s="1"/>
  <c r="I4272" i="1"/>
  <c r="H4272" i="1" s="1"/>
  <c r="I4275" i="1"/>
  <c r="H4275" i="1" s="1"/>
  <c r="I4267" i="1"/>
  <c r="H4267" i="1" s="1"/>
  <c r="I4283" i="1"/>
  <c r="H4283" i="1" s="1"/>
  <c r="H4279" i="1"/>
  <c r="J4276" i="1"/>
  <c r="J4268" i="1"/>
  <c r="M4268" i="1" s="1"/>
  <c r="J4284" i="1"/>
  <c r="M4284" i="1" s="1"/>
  <c r="H4271" i="1"/>
  <c r="H4286" i="1"/>
  <c r="H4270" i="1"/>
  <c r="H4287" i="1"/>
  <c r="H805" i="1"/>
  <c r="I674" i="1"/>
  <c r="I683" i="1" s="1"/>
  <c r="H3317" i="1"/>
  <c r="H2209" i="1"/>
  <c r="J3316" i="1"/>
  <c r="M3316" i="1" s="1"/>
  <c r="J2208" i="1"/>
  <c r="H3314" i="1"/>
  <c r="I3320" i="1"/>
  <c r="H3320" i="1" s="1"/>
  <c r="I2212" i="1"/>
  <c r="I3315" i="1"/>
  <c r="H3315" i="1" s="1"/>
  <c r="I2207" i="1"/>
  <c r="H3811" i="1"/>
  <c r="H2836" i="1"/>
  <c r="D316" i="2"/>
  <c r="D319" i="33"/>
  <c r="B316" i="2" s="1"/>
  <c r="D393" i="33"/>
  <c r="B338" i="2" s="1"/>
  <c r="D388" i="33"/>
  <c r="B333" i="2" s="1"/>
  <c r="D464" i="33"/>
  <c r="B438" i="2" s="1"/>
  <c r="F394" i="33"/>
  <c r="D339" i="2" s="1"/>
  <c r="I3813" i="1"/>
  <c r="H3813" i="1" s="1"/>
  <c r="C315" i="2"/>
  <c r="D318" i="33"/>
  <c r="B315" i="2" s="1"/>
  <c r="E394" i="33"/>
  <c r="C339" i="2" s="1"/>
  <c r="C320" i="2"/>
  <c r="D323" i="33"/>
  <c r="B320" i="2" s="1"/>
  <c r="D321" i="33"/>
  <c r="B318" i="2" s="1"/>
  <c r="D389" i="33"/>
  <c r="B334" i="2" s="1"/>
  <c r="E324" i="33"/>
  <c r="I2838" i="1"/>
  <c r="H2838" i="1" s="1"/>
  <c r="I807" i="1"/>
  <c r="H807" i="1" s="1"/>
  <c r="J675" i="1"/>
  <c r="J808" i="1"/>
  <c r="J3814" i="1"/>
  <c r="J2839" i="1"/>
  <c r="J670" i="1"/>
  <c r="J803" i="1"/>
  <c r="M803" i="1" s="1"/>
  <c r="J2834" i="1"/>
  <c r="J3809" i="1"/>
  <c r="J321" i="1"/>
  <c r="J4417" i="1"/>
  <c r="J747" i="1"/>
  <c r="I678" i="1"/>
  <c r="H669" i="1"/>
  <c r="H678" i="1" s="1"/>
  <c r="I334" i="1"/>
  <c r="I336" i="1"/>
  <c r="H319" i="1"/>
  <c r="H336" i="1" s="1"/>
  <c r="H2246" i="1"/>
  <c r="H236" i="1"/>
  <c r="H239" i="1"/>
  <c r="I681" i="1"/>
  <c r="I335" i="1"/>
  <c r="H2251" i="1"/>
  <c r="H241" i="1"/>
  <c r="H2172" i="1"/>
  <c r="H740" i="1"/>
  <c r="H2175" i="1"/>
  <c r="H4413" i="1"/>
  <c r="H2177" i="1"/>
  <c r="H745" i="1"/>
  <c r="H4410" i="1"/>
  <c r="I682" i="1"/>
  <c r="H673" i="1"/>
  <c r="H682" i="1" s="1"/>
  <c r="I677" i="1"/>
  <c r="H668" i="1"/>
  <c r="H677" i="1" s="1"/>
  <c r="H2249" i="1"/>
  <c r="H743" i="1"/>
  <c r="I675" i="1"/>
  <c r="I808" i="1"/>
  <c r="I3814" i="1"/>
  <c r="I2839" i="1"/>
  <c r="I680" i="1"/>
  <c r="H671" i="1"/>
  <c r="H680" i="1" s="1"/>
  <c r="H4415" i="1"/>
  <c r="I331" i="1"/>
  <c r="H672" i="1" l="1"/>
  <c r="H681" i="1" s="1"/>
  <c r="M808" i="1"/>
  <c r="H2211" i="1"/>
  <c r="H314" i="1"/>
  <c r="H331" i="1" s="1"/>
  <c r="M2839" i="1"/>
  <c r="J2253" i="1"/>
  <c r="M2253" i="1" s="1"/>
  <c r="H2176" i="1"/>
  <c r="I2261" i="1"/>
  <c r="H2212" i="1"/>
  <c r="M2210" i="1"/>
  <c r="H2207" i="1"/>
  <c r="H744" i="1"/>
  <c r="H317" i="1"/>
  <c r="H334" i="1" s="1"/>
  <c r="M3809" i="1"/>
  <c r="H3809" i="1" s="1"/>
  <c r="M2834" i="1"/>
  <c r="H2834" i="1" s="1"/>
  <c r="H3318" i="1"/>
  <c r="M2256" i="1"/>
  <c r="H2256" i="1" s="1"/>
  <c r="H4278" i="1"/>
  <c r="M2208" i="1"/>
  <c r="H240" i="1"/>
  <c r="J2261" i="1"/>
  <c r="K3321" i="1"/>
  <c r="K2213" i="1"/>
  <c r="K4281" i="1"/>
  <c r="K2179" i="1"/>
  <c r="K243" i="1"/>
  <c r="K2261" i="1"/>
  <c r="K4412" i="1"/>
  <c r="K742" i="1"/>
  <c r="K316" i="1"/>
  <c r="K333" i="1" s="1"/>
  <c r="H2258" i="1"/>
  <c r="M3814" i="1"/>
  <c r="H3814" i="1" s="1"/>
  <c r="M318" i="1"/>
  <c r="M335" i="1" s="1"/>
  <c r="J335" i="1"/>
  <c r="M4276" i="1"/>
  <c r="H4276" i="1" s="1"/>
  <c r="H674" i="1"/>
  <c r="H683" i="1" s="1"/>
  <c r="H2250" i="1"/>
  <c r="H4284" i="1"/>
  <c r="J2179" i="1"/>
  <c r="J4289" i="1"/>
  <c r="M4289" i="1" s="1"/>
  <c r="J4281" i="1"/>
  <c r="J4273" i="1"/>
  <c r="M4273" i="1" s="1"/>
  <c r="H4268" i="1"/>
  <c r="I4289" i="1"/>
  <c r="I4273" i="1"/>
  <c r="I4281" i="1"/>
  <c r="J243" i="1"/>
  <c r="I3321" i="1"/>
  <c r="I2213" i="1"/>
  <c r="J3321" i="1"/>
  <c r="J2213" i="1"/>
  <c r="H3316" i="1"/>
  <c r="J238" i="1"/>
  <c r="M238" i="1" s="1"/>
  <c r="J2174" i="1"/>
  <c r="M2174" i="1" s="1"/>
  <c r="J316" i="1"/>
  <c r="J333" i="1" s="1"/>
  <c r="J742" i="1"/>
  <c r="J4412" i="1"/>
  <c r="J2248" i="1"/>
  <c r="M2248" i="1" s="1"/>
  <c r="H808" i="1"/>
  <c r="H2839" i="1"/>
  <c r="D394" i="33"/>
  <c r="B339" i="2" s="1"/>
  <c r="H4414" i="1"/>
  <c r="C321" i="2"/>
  <c r="D324" i="33"/>
  <c r="B321" i="2" s="1"/>
  <c r="I315" i="1"/>
  <c r="I4411" i="1"/>
  <c r="I741" i="1"/>
  <c r="I237" i="1"/>
  <c r="I2247" i="1"/>
  <c r="I2173" i="1"/>
  <c r="I320" i="1"/>
  <c r="I746" i="1"/>
  <c r="I4416" i="1"/>
  <c r="I2178" i="1"/>
  <c r="I242" i="1"/>
  <c r="I2252" i="1"/>
  <c r="H803" i="1"/>
  <c r="M4417" i="1"/>
  <c r="J684" i="1"/>
  <c r="M675" i="1"/>
  <c r="M684" i="1" s="1"/>
  <c r="M747" i="1"/>
  <c r="J338" i="1"/>
  <c r="M321" i="1"/>
  <c r="M338" i="1" s="1"/>
  <c r="M670" i="1"/>
  <c r="M679" i="1" s="1"/>
  <c r="J679" i="1"/>
  <c r="I684" i="1"/>
  <c r="H2208" i="1" l="1"/>
  <c r="H2210" i="1"/>
  <c r="M742" i="1"/>
  <c r="M2179" i="1"/>
  <c r="M4412" i="1"/>
  <c r="H4412" i="1" s="1"/>
  <c r="M3321" i="1"/>
  <c r="H3321" i="1" s="1"/>
  <c r="M2213" i="1"/>
  <c r="H318" i="1"/>
  <c r="H335" i="1" s="1"/>
  <c r="M243" i="1"/>
  <c r="M4281" i="1"/>
  <c r="H4281" i="1" s="1"/>
  <c r="M2261" i="1"/>
  <c r="H2261" i="1" s="1"/>
  <c r="H4289" i="1"/>
  <c r="H2252" i="1"/>
  <c r="H2247" i="1"/>
  <c r="H4273" i="1"/>
  <c r="M316" i="1"/>
  <c r="M333" i="1" s="1"/>
  <c r="H242" i="1"/>
  <c r="H320" i="1"/>
  <c r="H337" i="1" s="1"/>
  <c r="I337" i="1"/>
  <c r="I332" i="1"/>
  <c r="H315" i="1"/>
  <c r="H332" i="1" s="1"/>
  <c r="H2178" i="1"/>
  <c r="H237" i="1"/>
  <c r="H675" i="1"/>
  <c r="H684" i="1" s="1"/>
  <c r="H4416" i="1"/>
  <c r="H741" i="1"/>
  <c r="I243" i="1"/>
  <c r="I2179" i="1"/>
  <c r="I321" i="1"/>
  <c r="I338" i="1" s="1"/>
  <c r="I2253" i="1"/>
  <c r="I4417" i="1"/>
  <c r="I747" i="1"/>
  <c r="H746" i="1"/>
  <c r="H2173" i="1"/>
  <c r="H4411" i="1"/>
  <c r="H238" i="1"/>
  <c r="H670" i="1"/>
  <c r="H679" i="1" s="1"/>
  <c r="H742" i="1"/>
  <c r="H2174" i="1"/>
  <c r="H2248" i="1"/>
  <c r="H2213" i="1" l="1"/>
  <c r="H2253" i="1"/>
  <c r="H316" i="1"/>
  <c r="H333" i="1" s="1"/>
  <c r="H747" i="1"/>
  <c r="H4417" i="1"/>
  <c r="H243" i="1"/>
  <c r="H321" i="1"/>
  <c r="H338" i="1" s="1"/>
  <c r="H2179" i="1"/>
  <c r="I1720" i="1" l="1"/>
  <c r="H1720" i="1" s="1"/>
  <c r="D731" i="33" s="1"/>
  <c r="E731" i="33" l="1"/>
  <c r="E734" i="33"/>
  <c r="E738" i="33"/>
  <c r="F734" i="33"/>
  <c r="D172" i="2" s="1"/>
  <c r="F738" i="33"/>
  <c r="D176" i="2" s="1"/>
  <c r="G732" i="33"/>
  <c r="G736" i="33"/>
  <c r="E174" i="2" s="1"/>
  <c r="H734" i="33"/>
  <c r="F172" i="2" s="1"/>
  <c r="H738" i="33"/>
  <c r="F176" i="2" s="1"/>
  <c r="I735" i="33"/>
  <c r="G173" i="2" s="1"/>
  <c r="J733" i="33"/>
  <c r="H171" i="2" s="1"/>
  <c r="J737" i="33"/>
  <c r="H175" i="2" s="1"/>
  <c r="K735" i="33"/>
  <c r="I173" i="2" s="1"/>
  <c r="L733" i="33"/>
  <c r="J171" i="2" s="1"/>
  <c r="L737" i="33"/>
  <c r="J175" i="2" s="1"/>
  <c r="M734" i="33"/>
  <c r="K172" i="2" s="1"/>
  <c r="M738" i="33"/>
  <c r="K176" i="2" s="1"/>
  <c r="N732" i="33"/>
  <c r="N736" i="33"/>
  <c r="L174" i="2" s="1"/>
  <c r="O734" i="33"/>
  <c r="M172" i="2" s="1"/>
  <c r="O738" i="33"/>
  <c r="M176" i="2" s="1"/>
  <c r="P732" i="33"/>
  <c r="P736" i="33"/>
  <c r="N174" i="2" s="1"/>
  <c r="Q733" i="33"/>
  <c r="O171" i="2" s="1"/>
  <c r="Q737" i="33"/>
  <c r="O175" i="2" s="1"/>
  <c r="R735" i="33"/>
  <c r="P173" i="2" s="1"/>
  <c r="S732" i="33"/>
  <c r="S736" i="33"/>
  <c r="Q174" i="2" s="1"/>
  <c r="T734" i="33"/>
  <c r="R172" i="2" s="1"/>
  <c r="T738" i="33"/>
  <c r="R176" i="2" s="1"/>
  <c r="U732" i="33"/>
  <c r="U736" i="33"/>
  <c r="S174" i="2" s="1"/>
  <c r="E735" i="33"/>
  <c r="F735" i="33"/>
  <c r="D173" i="2" s="1"/>
  <c r="G733" i="33"/>
  <c r="E171" i="2" s="1"/>
  <c r="G737" i="33"/>
  <c r="E175" i="2" s="1"/>
  <c r="H735" i="33"/>
  <c r="F173" i="2" s="1"/>
  <c r="I732" i="33"/>
  <c r="I736" i="33"/>
  <c r="G174" i="2" s="1"/>
  <c r="J734" i="33"/>
  <c r="H172" i="2" s="1"/>
  <c r="J738" i="33"/>
  <c r="H176" i="2" s="1"/>
  <c r="K732" i="33"/>
  <c r="K736" i="33"/>
  <c r="I174" i="2" s="1"/>
  <c r="L734" i="33"/>
  <c r="J172" i="2" s="1"/>
  <c r="L738" i="33"/>
  <c r="J176" i="2" s="1"/>
  <c r="M735" i="33"/>
  <c r="K173" i="2" s="1"/>
  <c r="N733" i="33"/>
  <c r="L171" i="2" s="1"/>
  <c r="N737" i="33"/>
  <c r="L175" i="2" s="1"/>
  <c r="O735" i="33"/>
  <c r="M173" i="2" s="1"/>
  <c r="P733" i="33"/>
  <c r="N171" i="2" s="1"/>
  <c r="P737" i="33"/>
  <c r="N175" i="2" s="1"/>
  <c r="Q734" i="33"/>
  <c r="O172" i="2" s="1"/>
  <c r="Q738" i="33"/>
  <c r="O176" i="2" s="1"/>
  <c r="R732" i="33"/>
  <c r="R736" i="33"/>
  <c r="P174" i="2" s="1"/>
  <c r="S733" i="33"/>
  <c r="Q171" i="2" s="1"/>
  <c r="S737" i="33"/>
  <c r="Q175" i="2" s="1"/>
  <c r="T735" i="33"/>
  <c r="R173" i="2" s="1"/>
  <c r="U733" i="33"/>
  <c r="S171" i="2" s="1"/>
  <c r="U737" i="33"/>
  <c r="S175" i="2" s="1"/>
  <c r="E732" i="33"/>
  <c r="E736" i="33"/>
  <c r="F732" i="33"/>
  <c r="F736" i="33"/>
  <c r="D174" i="2" s="1"/>
  <c r="G734" i="33"/>
  <c r="E172" i="2" s="1"/>
  <c r="G738" i="33"/>
  <c r="E176" i="2" s="1"/>
  <c r="H732" i="33"/>
  <c r="H736" i="33"/>
  <c r="F174" i="2" s="1"/>
  <c r="I733" i="33"/>
  <c r="G171" i="2" s="1"/>
  <c r="I737" i="33"/>
  <c r="G175" i="2" s="1"/>
  <c r="J735" i="33"/>
  <c r="H173" i="2" s="1"/>
  <c r="K733" i="33"/>
  <c r="I171" i="2" s="1"/>
  <c r="K737" i="33"/>
  <c r="I175" i="2" s="1"/>
  <c r="L735" i="33"/>
  <c r="J173" i="2" s="1"/>
  <c r="M732" i="33"/>
  <c r="M736" i="33"/>
  <c r="K174" i="2" s="1"/>
  <c r="N734" i="33"/>
  <c r="L172" i="2" s="1"/>
  <c r="N738" i="33"/>
  <c r="L176" i="2" s="1"/>
  <c r="O732" i="33"/>
  <c r="O736" i="33"/>
  <c r="M174" i="2" s="1"/>
  <c r="P734" i="33"/>
  <c r="N172" i="2" s="1"/>
  <c r="P738" i="33"/>
  <c r="N176" i="2" s="1"/>
  <c r="Q735" i="33"/>
  <c r="O173" i="2" s="1"/>
  <c r="R733" i="33"/>
  <c r="P171" i="2" s="1"/>
  <c r="R737" i="33"/>
  <c r="P175" i="2" s="1"/>
  <c r="S734" i="33"/>
  <c r="Q172" i="2" s="1"/>
  <c r="S738" i="33"/>
  <c r="Q176" i="2" s="1"/>
  <c r="T732" i="33"/>
  <c r="T736" i="33"/>
  <c r="R174" i="2" s="1"/>
  <c r="U734" i="33"/>
  <c r="S172" i="2" s="1"/>
  <c r="U738" i="33"/>
  <c r="S176" i="2" s="1"/>
  <c r="E733" i="33"/>
  <c r="E737" i="33"/>
  <c r="F733" i="33"/>
  <c r="D171" i="2" s="1"/>
  <c r="F737" i="33"/>
  <c r="D175" i="2" s="1"/>
  <c r="G735" i="33"/>
  <c r="E173" i="2" s="1"/>
  <c r="H733" i="33"/>
  <c r="F171" i="2" s="1"/>
  <c r="H737" i="33"/>
  <c r="F175" i="2" s="1"/>
  <c r="I734" i="33"/>
  <c r="G172" i="2" s="1"/>
  <c r="I738" i="33"/>
  <c r="G176" i="2" s="1"/>
  <c r="J732" i="33"/>
  <c r="J736" i="33"/>
  <c r="H174" i="2" s="1"/>
  <c r="K734" i="33"/>
  <c r="I172" i="2" s="1"/>
  <c r="K738" i="33"/>
  <c r="I176" i="2" s="1"/>
  <c r="L732" i="33"/>
  <c r="L736" i="33"/>
  <c r="J174" i="2" s="1"/>
  <c r="M733" i="33"/>
  <c r="K171" i="2" s="1"/>
  <c r="M737" i="33"/>
  <c r="K175" i="2" s="1"/>
  <c r="N735" i="33"/>
  <c r="L173" i="2" s="1"/>
  <c r="O733" i="33"/>
  <c r="M171" i="2" s="1"/>
  <c r="O737" i="33"/>
  <c r="M175" i="2" s="1"/>
  <c r="P735" i="33"/>
  <c r="N173" i="2" s="1"/>
  <c r="Q732" i="33"/>
  <c r="Q736" i="33"/>
  <c r="O174" i="2" s="1"/>
  <c r="R734" i="33"/>
  <c r="P172" i="2" s="1"/>
  <c r="R738" i="33"/>
  <c r="P176" i="2" s="1"/>
  <c r="S735" i="33"/>
  <c r="Q173" i="2" s="1"/>
  <c r="T733" i="33"/>
  <c r="R171" i="2" s="1"/>
  <c r="T737" i="33"/>
  <c r="R175" i="2" s="1"/>
  <c r="U735" i="33"/>
  <c r="S173" i="2" s="1"/>
  <c r="AA4524" i="1" l="1"/>
  <c r="L4522" i="1"/>
  <c r="AA4523" i="1"/>
  <c r="V4527" i="1"/>
  <c r="K4527" i="1"/>
  <c r="AC4526" i="1"/>
  <c r="T4526" i="1"/>
  <c r="K4526" i="1"/>
  <c r="AB4527" i="1"/>
  <c r="Q4522" i="1"/>
  <c r="Y4527" i="1"/>
  <c r="V4524" i="1"/>
  <c r="S4526" i="1"/>
  <c r="P4527" i="1"/>
  <c r="N4527" i="1"/>
  <c r="K4524" i="1"/>
  <c r="AB4525" i="1"/>
  <c r="Y4526" i="1"/>
  <c r="V4523" i="1"/>
  <c r="T4523" i="1"/>
  <c r="P4526" i="1"/>
  <c r="N4522" i="1"/>
  <c r="K4523" i="1"/>
  <c r="AC4522" i="1"/>
  <c r="Y4525" i="1"/>
  <c r="V4526" i="1"/>
  <c r="T4522" i="1"/>
  <c r="P4525" i="1"/>
  <c r="N4525" i="1"/>
  <c r="K4522" i="1"/>
  <c r="AB4523" i="1"/>
  <c r="X4526" i="1"/>
  <c r="U4527" i="1"/>
  <c r="S4527" i="1"/>
  <c r="P4524" i="1"/>
  <c r="L4527" i="1"/>
  <c r="J4527" i="1"/>
  <c r="T4524" i="1"/>
  <c r="AC4523" i="1"/>
  <c r="T4527" i="1"/>
  <c r="N4526" i="1"/>
  <c r="AA4522" i="1"/>
  <c r="Q4523" i="1"/>
  <c r="Y4524" i="1"/>
  <c r="AC4524" i="1"/>
  <c r="AB4526" i="1"/>
  <c r="Y4523" i="1"/>
  <c r="U4526" i="1"/>
  <c r="S4522" i="1"/>
  <c r="P4523" i="1"/>
  <c r="N4523" i="1"/>
  <c r="J4526" i="1"/>
  <c r="Y4522" i="1"/>
  <c r="U4525" i="1"/>
  <c r="S4525" i="1"/>
  <c r="P4522" i="1"/>
  <c r="L4525" i="1"/>
  <c r="J4525" i="1"/>
  <c r="AB4524" i="1"/>
  <c r="V4522" i="1"/>
  <c r="S4524" i="1"/>
  <c r="J4524" i="1"/>
  <c r="AC4525" i="1"/>
  <c r="AA4525" i="1"/>
  <c r="X4522" i="1"/>
  <c r="U4523" i="1"/>
  <c r="S4523" i="1"/>
  <c r="O4526" i="1"/>
  <c r="L4523" i="1"/>
  <c r="J4523" i="1"/>
  <c r="Q4524" i="1"/>
  <c r="X4523" i="1"/>
  <c r="O4523" i="1"/>
  <c r="N4524" i="1"/>
  <c r="AB4522" i="1"/>
  <c r="X4525" i="1"/>
  <c r="U4522" i="1"/>
  <c r="Q4525" i="1"/>
  <c r="O4525" i="1"/>
  <c r="L4526" i="1"/>
  <c r="J4522" i="1"/>
  <c r="AC4527" i="1"/>
  <c r="AA4527" i="1"/>
  <c r="X4524" i="1"/>
  <c r="Z4524" i="1" s="1"/>
  <c r="O4524" i="1"/>
  <c r="AA4526" i="1"/>
  <c r="X4527" i="1"/>
  <c r="Z4527" i="1" s="1"/>
  <c r="U4524" i="1"/>
  <c r="Q4527" i="1"/>
  <c r="O4527" i="1"/>
  <c r="L4524" i="1"/>
  <c r="V4525" i="1"/>
  <c r="T4525" i="1"/>
  <c r="Q4526" i="1"/>
  <c r="O4522" i="1"/>
  <c r="K4525" i="1"/>
  <c r="K739" i="33"/>
  <c r="I177" i="2" s="1"/>
  <c r="I170" i="2"/>
  <c r="I739" i="33"/>
  <c r="G177" i="2" s="1"/>
  <c r="G170" i="2"/>
  <c r="Q739" i="33"/>
  <c r="O177" i="2" s="1"/>
  <c r="O170" i="2"/>
  <c r="L739" i="33"/>
  <c r="J177" i="2" s="1"/>
  <c r="J170" i="2"/>
  <c r="J739" i="33"/>
  <c r="H177" i="2" s="1"/>
  <c r="H170" i="2"/>
  <c r="P739" i="33"/>
  <c r="N177" i="2" s="1"/>
  <c r="N170" i="2"/>
  <c r="N739" i="33"/>
  <c r="L177" i="2" s="1"/>
  <c r="L170" i="2"/>
  <c r="G739" i="33"/>
  <c r="E177" i="2" s="1"/>
  <c r="E170" i="2"/>
  <c r="C175" i="2"/>
  <c r="D737" i="33"/>
  <c r="B175" i="2" s="1"/>
  <c r="C173" i="2"/>
  <c r="D735" i="33"/>
  <c r="B173" i="2" s="1"/>
  <c r="C176" i="2"/>
  <c r="D738" i="33"/>
  <c r="B176" i="2" s="1"/>
  <c r="C171" i="2"/>
  <c r="D733" i="33"/>
  <c r="B171" i="2" s="1"/>
  <c r="T739" i="33"/>
  <c r="R177" i="2" s="1"/>
  <c r="R170" i="2"/>
  <c r="C174" i="2"/>
  <c r="D736" i="33"/>
  <c r="B174" i="2" s="1"/>
  <c r="R739" i="33"/>
  <c r="P177" i="2" s="1"/>
  <c r="P170" i="2"/>
  <c r="C172" i="2"/>
  <c r="D734" i="33"/>
  <c r="B172" i="2" s="1"/>
  <c r="O739" i="33"/>
  <c r="M177" i="2" s="1"/>
  <c r="M170" i="2"/>
  <c r="M739" i="33"/>
  <c r="K177" i="2" s="1"/>
  <c r="K170" i="2"/>
  <c r="H739" i="33"/>
  <c r="F177" i="2" s="1"/>
  <c r="F170" i="2"/>
  <c r="F739" i="33"/>
  <c r="D177" i="2" s="1"/>
  <c r="D170" i="2"/>
  <c r="E739" i="33"/>
  <c r="C170" i="2"/>
  <c r="D732" i="33"/>
  <c r="B170" i="2" s="1"/>
  <c r="U739" i="33"/>
  <c r="S177" i="2" s="1"/>
  <c r="S170" i="2"/>
  <c r="S739" i="33"/>
  <c r="Q177" i="2" s="1"/>
  <c r="Q170" i="2"/>
  <c r="M4527" i="1" l="1"/>
  <c r="Z4523" i="1"/>
  <c r="Z4526" i="1"/>
  <c r="R4522" i="1"/>
  <c r="R4526" i="1"/>
  <c r="Z4522" i="1"/>
  <c r="Z4525" i="1"/>
  <c r="M4523" i="1"/>
  <c r="R4524" i="1"/>
  <c r="R4523" i="1"/>
  <c r="W4522" i="1"/>
  <c r="M4526" i="1"/>
  <c r="M4524" i="1"/>
  <c r="M4525" i="1"/>
  <c r="R4525" i="1"/>
  <c r="W4525" i="1"/>
  <c r="W4524" i="1"/>
  <c r="W4527" i="1"/>
  <c r="M4522" i="1"/>
  <c r="W4523" i="1"/>
  <c r="R4527" i="1"/>
  <c r="W4526" i="1"/>
  <c r="AC4521" i="1"/>
  <c r="I4521" i="1"/>
  <c r="L4521" i="1"/>
  <c r="U4521" i="1"/>
  <c r="I4525" i="1"/>
  <c r="K4528" i="1"/>
  <c r="V4521" i="1"/>
  <c r="O4521" i="1"/>
  <c r="X4521" i="1"/>
  <c r="N4521" i="1"/>
  <c r="S4528" i="1"/>
  <c r="T4528" i="1"/>
  <c r="Q4528" i="1"/>
  <c r="AC4528" i="1"/>
  <c r="L4528" i="1"/>
  <c r="Y4521" i="1"/>
  <c r="I4522" i="1"/>
  <c r="X4528" i="1"/>
  <c r="AA4528" i="1"/>
  <c r="J4528" i="1"/>
  <c r="AB4528" i="1"/>
  <c r="K4521" i="1"/>
  <c r="P4528" i="1"/>
  <c r="U4528" i="1"/>
  <c r="I4527" i="1"/>
  <c r="V4528" i="1"/>
  <c r="O4528" i="1"/>
  <c r="N4528" i="1"/>
  <c r="AA4521" i="1"/>
  <c r="J4521" i="1"/>
  <c r="S4521" i="1"/>
  <c r="I4523" i="1"/>
  <c r="Y4528" i="1"/>
  <c r="AB4521" i="1"/>
  <c r="I4524" i="1"/>
  <c r="I4526" i="1"/>
  <c r="T4521" i="1"/>
  <c r="Q4521" i="1"/>
  <c r="P4521" i="1"/>
  <c r="C177" i="2"/>
  <c r="D739" i="33"/>
  <c r="B177" i="2" s="1"/>
  <c r="Z4521" i="1" l="1"/>
  <c r="H4522" i="1"/>
  <c r="Z4528" i="1"/>
  <c r="H4526" i="1"/>
  <c r="W4521" i="1"/>
  <c r="R4528" i="1"/>
  <c r="W4528" i="1"/>
  <c r="H4527" i="1"/>
  <c r="M4521" i="1"/>
  <c r="M4528" i="1"/>
  <c r="H4523" i="1"/>
  <c r="H4525" i="1"/>
  <c r="H4524" i="1"/>
  <c r="R4521" i="1"/>
  <c r="I4528" i="1"/>
  <c r="H4528" i="1" l="1"/>
  <c r="H4521" i="1"/>
  <c r="X4329" i="1"/>
  <c r="N4329" i="1"/>
  <c r="J4329" i="1"/>
  <c r="I4329" i="1" l="1"/>
  <c r="L4325" i="1"/>
  <c r="V4322" i="1"/>
  <c r="T4328" i="1"/>
  <c r="P4325" i="1"/>
  <c r="Q4322" i="1"/>
  <c r="U4328" i="1"/>
  <c r="L4328" i="1"/>
  <c r="V4324" i="1"/>
  <c r="P4322" i="1"/>
  <c r="T4326" i="1"/>
  <c r="L4322" i="1"/>
  <c r="X4322" i="1"/>
  <c r="Y4322" i="1"/>
  <c r="Q4327" i="1"/>
  <c r="U4322" i="1"/>
  <c r="Y4323" i="1"/>
  <c r="O4326" i="1"/>
  <c r="AC4323" i="1"/>
  <c r="K4323" i="1"/>
  <c r="Q4328" i="1"/>
  <c r="O4325" i="1"/>
  <c r="I4322" i="1"/>
  <c r="U4327" i="1"/>
  <c r="AB4322" i="1"/>
  <c r="AA4324" i="1"/>
  <c r="AC4328" i="1"/>
  <c r="AC4325" i="1"/>
  <c r="AA4326" i="1"/>
  <c r="O4324" i="1"/>
  <c r="AA4323" i="1"/>
  <c r="U4325" i="1"/>
  <c r="Q4326" i="1"/>
  <c r="V4325" i="1"/>
  <c r="Y4328" i="1"/>
  <c r="Q4325" i="1"/>
  <c r="O4322" i="1"/>
  <c r="V4323" i="1"/>
  <c r="P4326" i="1"/>
  <c r="T4327" i="1"/>
  <c r="L4324" i="1"/>
  <c r="AB4325" i="1"/>
  <c r="V4326" i="1"/>
  <c r="S4322" i="1"/>
  <c r="V4327" i="1"/>
  <c r="U4323" i="1"/>
  <c r="P4324" i="1"/>
  <c r="Y4327" i="1"/>
  <c r="K4327" i="1"/>
  <c r="O4328" i="1"/>
  <c r="Y4324" i="1"/>
  <c r="AA4328" i="1"/>
  <c r="AB4328" i="1"/>
  <c r="K4324" i="1"/>
  <c r="AC4326" i="1"/>
  <c r="Y4325" i="1"/>
  <c r="O4327" i="1"/>
  <c r="K4328" i="1"/>
  <c r="AA4325" i="1"/>
  <c r="P4323" i="1"/>
  <c r="U4326" i="1"/>
  <c r="AC4322" i="1"/>
  <c r="T4322" i="1"/>
  <c r="AB4324" i="1"/>
  <c r="K4322" i="1"/>
  <c r="P4328" i="1"/>
  <c r="AB4323" i="1"/>
  <c r="I4323" i="1"/>
  <c r="Q4323" i="1"/>
  <c r="AB4327" i="1"/>
  <c r="U4324" i="1"/>
  <c r="K4325" i="1"/>
  <c r="Q4324" i="1"/>
  <c r="T4323" i="1"/>
  <c r="AC4327" i="1"/>
  <c r="AA4327" i="1"/>
  <c r="AA4322" i="1"/>
  <c r="P4327" i="1"/>
  <c r="AC4324" i="1"/>
  <c r="Y4326" i="1"/>
  <c r="O4323" i="1"/>
  <c r="T4325" i="1"/>
  <c r="T4324" i="1"/>
  <c r="K4326" i="1"/>
  <c r="L4323" i="1"/>
  <c r="L4327" i="1"/>
  <c r="V4328" i="1"/>
  <c r="L4326" i="1"/>
  <c r="AB4326" i="1"/>
  <c r="S4323" i="1"/>
  <c r="J4322" i="1"/>
  <c r="S4328" i="1"/>
  <c r="I4326" i="1"/>
  <c r="U4329" i="1"/>
  <c r="P4329" i="1"/>
  <c r="K4329" i="1"/>
  <c r="I4327" i="1"/>
  <c r="N4326" i="1"/>
  <c r="Q4329" i="1"/>
  <c r="AB4329" i="1"/>
  <c r="S4329" i="1"/>
  <c r="S4326" i="1"/>
  <c r="X4324" i="1"/>
  <c r="Z4324" i="1" s="1"/>
  <c r="J4327" i="1"/>
  <c r="O4329" i="1"/>
  <c r="N4323" i="1"/>
  <c r="J4324" i="1"/>
  <c r="Y4329" i="1"/>
  <c r="Z4329" i="1" s="1"/>
  <c r="I4328" i="1"/>
  <c r="J4325" i="1"/>
  <c r="T4329" i="1"/>
  <c r="X4323" i="1"/>
  <c r="X4325" i="1"/>
  <c r="N4324" i="1"/>
  <c r="J4326" i="1"/>
  <c r="N4327" i="1"/>
  <c r="N4322" i="1"/>
  <c r="AC4329" i="1"/>
  <c r="X4328" i="1"/>
  <c r="S4325" i="1"/>
  <c r="S4324" i="1"/>
  <c r="S4327" i="1"/>
  <c r="I4324" i="1"/>
  <c r="L4329" i="1"/>
  <c r="I4325" i="1"/>
  <c r="N4328" i="1"/>
  <c r="N4325" i="1"/>
  <c r="J4328" i="1"/>
  <c r="X4327" i="1"/>
  <c r="X4326" i="1"/>
  <c r="V4329" i="1"/>
  <c r="AA4329" i="1"/>
  <c r="J4323" i="1"/>
  <c r="R4326" i="1" l="1"/>
  <c r="M4326" i="1"/>
  <c r="Z4326" i="1"/>
  <c r="M4328" i="1"/>
  <c r="R4322" i="1"/>
  <c r="W4326" i="1"/>
  <c r="Z4325" i="1"/>
  <c r="R4327" i="1"/>
  <c r="Z4327" i="1"/>
  <c r="R4325" i="1"/>
  <c r="W4325" i="1"/>
  <c r="R4328" i="1"/>
  <c r="W4327" i="1"/>
  <c r="Z4328" i="1"/>
  <c r="Z4323" i="1"/>
  <c r="M4323" i="1"/>
  <c r="M4325" i="1"/>
  <c r="M4329" i="1"/>
  <c r="R4329" i="1"/>
  <c r="W4323" i="1"/>
  <c r="Z4322" i="1"/>
  <c r="W4324" i="1"/>
  <c r="R4324" i="1"/>
  <c r="R4323" i="1"/>
  <c r="M4322" i="1"/>
  <c r="W4329" i="1"/>
  <c r="M4324" i="1"/>
  <c r="M4327" i="1"/>
  <c r="W4328" i="1"/>
  <c r="W4322" i="1"/>
  <c r="H4326" i="1" l="1"/>
  <c r="H4328" i="1"/>
  <c r="H4323" i="1"/>
  <c r="H4322" i="1"/>
  <c r="H4325" i="1"/>
  <c r="H4327" i="1"/>
  <c r="H4324" i="1"/>
  <c r="H4329" i="1"/>
  <c r="U804" i="33" l="1"/>
  <c r="S381" i="2" s="1"/>
  <c r="N807" i="33"/>
  <c r="L384" i="2" s="1"/>
  <c r="F801" i="33"/>
  <c r="D378" i="2" s="1"/>
  <c r="T803" i="33"/>
  <c r="R380" i="2" s="1"/>
  <c r="P805" i="33"/>
  <c r="N382" i="2" s="1"/>
  <c r="H803" i="33"/>
  <c r="F380" i="2" s="1"/>
  <c r="N803" i="33"/>
  <c r="L380" i="2" s="1"/>
  <c r="D805" i="33"/>
  <c r="B382" i="2" s="1"/>
  <c r="D803" i="33"/>
  <c r="B380" i="2" s="1"/>
  <c r="S806" i="33"/>
  <c r="Q383" i="2" s="1"/>
  <c r="G802" i="33"/>
  <c r="E379" i="2" s="1"/>
  <c r="J806" i="33"/>
  <c r="H383" i="2" s="1"/>
  <c r="I805" i="33"/>
  <c r="G382" i="2" s="1"/>
  <c r="R800" i="33"/>
  <c r="P377" i="2" s="1"/>
  <c r="D806" i="33"/>
  <c r="B383" i="2" s="1"/>
  <c r="E803" i="33"/>
  <c r="C380" i="2" s="1"/>
  <c r="K807" i="33"/>
  <c r="I384" i="2" s="1"/>
  <c r="Q807" i="33"/>
  <c r="O384" i="2" s="1"/>
  <c r="O804" i="33"/>
  <c r="M381" i="2" s="1"/>
  <c r="T2867" i="1" l="1"/>
  <c r="T3842" i="1"/>
  <c r="I2867" i="1"/>
  <c r="I3842" i="1"/>
  <c r="B377" i="2"/>
  <c r="D802" i="33"/>
  <c r="B379" i="2" s="1"/>
  <c r="M802" i="33"/>
  <c r="K379" i="2" s="1"/>
  <c r="D801" i="33"/>
  <c r="B378" i="2" s="1"/>
  <c r="D804" i="33"/>
  <c r="B381" i="2" s="1"/>
  <c r="Y2864" i="1"/>
  <c r="Y3839" i="1"/>
  <c r="X2871" i="1"/>
  <c r="L3842" i="1"/>
  <c r="D807" i="33"/>
  <c r="B384" i="2" s="1"/>
  <c r="L800" i="33"/>
  <c r="J377" i="2" s="1"/>
  <c r="E807" i="33"/>
  <c r="C384" i="2" s="1"/>
  <c r="S802" i="33"/>
  <c r="Q379" i="2" s="1"/>
  <c r="M806" i="33"/>
  <c r="K383" i="2" s="1"/>
  <c r="K803" i="33"/>
  <c r="I380" i="2" s="1"/>
  <c r="U806" i="33"/>
  <c r="S383" i="2" s="1"/>
  <c r="K805" i="33"/>
  <c r="I382" i="2" s="1"/>
  <c r="M804" i="33"/>
  <c r="K381" i="2" s="1"/>
  <c r="I803" i="33"/>
  <c r="G380" i="2" s="1"/>
  <c r="O802" i="33"/>
  <c r="M379" i="2" s="1"/>
  <c r="Q801" i="33"/>
  <c r="O378" i="2" s="1"/>
  <c r="E801" i="33"/>
  <c r="C378" i="2" s="1"/>
  <c r="G800" i="33"/>
  <c r="E377" i="2" s="1"/>
  <c r="R807" i="33"/>
  <c r="P384" i="2" s="1"/>
  <c r="T806" i="33"/>
  <c r="R383" i="2" s="1"/>
  <c r="H806" i="33"/>
  <c r="F383" i="2" s="1"/>
  <c r="J805" i="33"/>
  <c r="H382" i="2" s="1"/>
  <c r="F804" i="33"/>
  <c r="D381" i="2" s="1"/>
  <c r="L803" i="33"/>
  <c r="J380" i="2" s="1"/>
  <c r="N802" i="33"/>
  <c r="L379" i="2" s="1"/>
  <c r="S801" i="33"/>
  <c r="Q378" i="2" s="1"/>
  <c r="P800" i="33"/>
  <c r="N377" i="2" s="1"/>
  <c r="J807" i="33"/>
  <c r="H384" i="2" s="1"/>
  <c r="P2871" i="1" s="1"/>
  <c r="F806" i="33"/>
  <c r="D383" i="2" s="1"/>
  <c r="L805" i="33"/>
  <c r="J382" i="2" s="1"/>
  <c r="N804" i="33"/>
  <c r="L381" i="2" s="1"/>
  <c r="U2868" i="1" s="1"/>
  <c r="S803" i="33"/>
  <c r="Q380" i="2" s="1"/>
  <c r="P802" i="33"/>
  <c r="N379" i="2" s="1"/>
  <c r="R801" i="33"/>
  <c r="P378" i="2" s="1"/>
  <c r="T800" i="33"/>
  <c r="R377" i="2" s="1"/>
  <c r="H800" i="33"/>
  <c r="F377" i="2" s="1"/>
  <c r="G806" i="33"/>
  <c r="E383" i="2" s="1"/>
  <c r="P801" i="33"/>
  <c r="N378" i="2" s="1"/>
  <c r="F805" i="33"/>
  <c r="D382" i="2" s="1"/>
  <c r="J802" i="33"/>
  <c r="H379" i="2" s="1"/>
  <c r="P807" i="33"/>
  <c r="N384" i="2" s="1"/>
  <c r="X3846" i="1" s="1"/>
  <c r="R806" i="33"/>
  <c r="P383" i="2" s="1"/>
  <c r="AA2870" i="1" s="1"/>
  <c r="T805" i="33"/>
  <c r="R382" i="2" s="1"/>
  <c r="H805" i="33"/>
  <c r="F382" i="2" s="1"/>
  <c r="N2869" i="1" s="1"/>
  <c r="J804" i="33"/>
  <c r="H381" i="2" s="1"/>
  <c r="F803" i="33"/>
  <c r="D380" i="2" s="1"/>
  <c r="L802" i="33"/>
  <c r="J379" i="2" s="1"/>
  <c r="N801" i="33"/>
  <c r="L378" i="2" s="1"/>
  <c r="S800" i="33"/>
  <c r="Q377" i="2" s="1"/>
  <c r="O807" i="33"/>
  <c r="M384" i="2" s="1"/>
  <c r="Q806" i="33"/>
  <c r="O383" i="2" s="1"/>
  <c r="E806" i="33"/>
  <c r="C383" i="2" s="1"/>
  <c r="G805" i="33"/>
  <c r="E382" i="2" s="1"/>
  <c r="U803" i="33"/>
  <c r="S380" i="2" s="1"/>
  <c r="K802" i="33"/>
  <c r="I379" i="2" s="1"/>
  <c r="M801" i="33"/>
  <c r="K378" i="2" s="1"/>
  <c r="I800" i="33"/>
  <c r="G377" i="2" s="1"/>
  <c r="G807" i="33"/>
  <c r="E384" i="2" s="1"/>
  <c r="U805" i="33"/>
  <c r="S382" i="2" s="1"/>
  <c r="K804" i="33"/>
  <c r="I381" i="2" s="1"/>
  <c r="M803" i="33"/>
  <c r="K380" i="2" s="1"/>
  <c r="I802" i="33"/>
  <c r="G379" i="2" s="1"/>
  <c r="O801" i="33"/>
  <c r="M378" i="2" s="1"/>
  <c r="Q800" i="33"/>
  <c r="O377" i="2" s="1"/>
  <c r="E800" i="33"/>
  <c r="C377" i="2" s="1"/>
  <c r="T807" i="33"/>
  <c r="R384" i="2" s="1"/>
  <c r="R804" i="33"/>
  <c r="P381" i="2" s="1"/>
  <c r="I801" i="33"/>
  <c r="G378" i="2" s="1"/>
  <c r="L804" i="33"/>
  <c r="J381" i="2" s="1"/>
  <c r="U800" i="33"/>
  <c r="S377" i="2" s="1"/>
  <c r="I807" i="33"/>
  <c r="G384" i="2" s="1"/>
  <c r="O806" i="33"/>
  <c r="M383" i="2" s="1"/>
  <c r="Q805" i="33"/>
  <c r="O382" i="2" s="1"/>
  <c r="E805" i="33"/>
  <c r="C382" i="2" s="1"/>
  <c r="G804" i="33"/>
  <c r="E381" i="2" s="1"/>
  <c r="U802" i="33"/>
  <c r="S379" i="2" s="1"/>
  <c r="K801" i="33"/>
  <c r="I378" i="2" s="1"/>
  <c r="M800" i="33"/>
  <c r="K377" i="2" s="1"/>
  <c r="L807" i="33"/>
  <c r="J384" i="2" s="1"/>
  <c r="N806" i="33"/>
  <c r="L383" i="2" s="1"/>
  <c r="S805" i="33"/>
  <c r="Q382" i="2" s="1"/>
  <c r="P804" i="33"/>
  <c r="N381" i="2" s="1"/>
  <c r="R803" i="33"/>
  <c r="P380" i="2" s="1"/>
  <c r="T802" i="33"/>
  <c r="R379" i="2" s="1"/>
  <c r="H802" i="33"/>
  <c r="F379" i="2" s="1"/>
  <c r="J801" i="33"/>
  <c r="H378" i="2" s="1"/>
  <c r="F800" i="33"/>
  <c r="D377" i="2" s="1"/>
  <c r="S807" i="33"/>
  <c r="Q384" i="2" s="1"/>
  <c r="P806" i="33"/>
  <c r="N383" i="2" s="1"/>
  <c r="R805" i="33"/>
  <c r="P382" i="2" s="1"/>
  <c r="T804" i="33"/>
  <c r="R381" i="2" s="1"/>
  <c r="AC2868" i="1" s="1"/>
  <c r="H804" i="33"/>
  <c r="F381" i="2" s="1"/>
  <c r="J803" i="33"/>
  <c r="H380" i="2" s="1"/>
  <c r="F802" i="33"/>
  <c r="D379" i="2" s="1"/>
  <c r="L801" i="33"/>
  <c r="J378" i="2" s="1"/>
  <c r="N800" i="33"/>
  <c r="L377" i="2" s="1"/>
  <c r="H807" i="33"/>
  <c r="F384" i="2" s="1"/>
  <c r="Q803" i="33"/>
  <c r="O380" i="2" s="1"/>
  <c r="O800" i="33"/>
  <c r="M377" i="2" s="1"/>
  <c r="F807" i="33"/>
  <c r="D384" i="2" s="1"/>
  <c r="L806" i="33"/>
  <c r="J383" i="2" s="1"/>
  <c r="N805" i="33"/>
  <c r="L382" i="2" s="1"/>
  <c r="S804" i="33"/>
  <c r="Q381" i="2" s="1"/>
  <c r="P803" i="33"/>
  <c r="N380" i="2" s="1"/>
  <c r="R802" i="33"/>
  <c r="P379" i="2" s="1"/>
  <c r="T801" i="33"/>
  <c r="R378" i="2" s="1"/>
  <c r="H801" i="33"/>
  <c r="F378" i="2" s="1"/>
  <c r="J800" i="33"/>
  <c r="H377" i="2" s="1"/>
  <c r="U807" i="33"/>
  <c r="S384" i="2" s="1"/>
  <c r="K806" i="33"/>
  <c r="I383" i="2" s="1"/>
  <c r="M805" i="33"/>
  <c r="K382" i="2" s="1"/>
  <c r="I804" i="33"/>
  <c r="G381" i="2" s="1"/>
  <c r="O803" i="33"/>
  <c r="M380" i="2" s="1"/>
  <c r="Q802" i="33"/>
  <c r="O379" i="2" s="1"/>
  <c r="C379" i="2"/>
  <c r="G801" i="33"/>
  <c r="E378" i="2" s="1"/>
  <c r="I806" i="33"/>
  <c r="G383" i="2" s="1"/>
  <c r="O2870" i="1" s="1"/>
  <c r="O805" i="33"/>
  <c r="M382" i="2" s="1"/>
  <c r="V2869" i="1" s="1"/>
  <c r="Q804" i="33"/>
  <c r="O381" i="2" s="1"/>
  <c r="G803" i="33"/>
  <c r="E380" i="2" s="1"/>
  <c r="L2867" i="1" s="1"/>
  <c r="M807" i="33"/>
  <c r="K384" i="2" s="1"/>
  <c r="E804" i="33"/>
  <c r="C381" i="2" s="1"/>
  <c r="U801" i="33"/>
  <c r="S378" i="2" s="1"/>
  <c r="K800" i="33"/>
  <c r="I377" i="2" s="1"/>
  <c r="K2866" i="1"/>
  <c r="K3841" i="1"/>
  <c r="J2865" i="1"/>
  <c r="J3840" i="1"/>
  <c r="AB2867" i="1"/>
  <c r="AB3842" i="1"/>
  <c r="T2871" i="1"/>
  <c r="T3846" i="1"/>
  <c r="U3843" i="1" l="1"/>
  <c r="AA3845" i="1"/>
  <c r="O3845" i="1"/>
  <c r="V3844" i="1"/>
  <c r="P3846" i="1"/>
  <c r="N3844" i="1"/>
  <c r="AC3843" i="1"/>
  <c r="U2864" i="1"/>
  <c r="U3839" i="1"/>
  <c r="J2864" i="1"/>
  <c r="J3839" i="1"/>
  <c r="AC2866" i="1"/>
  <c r="AC3841" i="1"/>
  <c r="X2864" i="1"/>
  <c r="Z2864" i="1" s="1"/>
  <c r="X3839" i="1"/>
  <c r="Z3839" i="1" s="1"/>
  <c r="N2864" i="1"/>
  <c r="N3839" i="1"/>
  <c r="J2867" i="1"/>
  <c r="J3842" i="1"/>
  <c r="Y2865" i="1"/>
  <c r="Y3840" i="1"/>
  <c r="AA2865" i="1"/>
  <c r="AA3840" i="1"/>
  <c r="O2869" i="1"/>
  <c r="O3844" i="1"/>
  <c r="N2867" i="1"/>
  <c r="N3842" i="1"/>
  <c r="AC2870" i="1"/>
  <c r="AC3845" i="1"/>
  <c r="I3846" i="1"/>
  <c r="I2871" i="1"/>
  <c r="X3843" i="1"/>
  <c r="X2868" i="1"/>
  <c r="O3839" i="1"/>
  <c r="O2864" i="1"/>
  <c r="L2871" i="1"/>
  <c r="L3846" i="1"/>
  <c r="L2866" i="1"/>
  <c r="L3841" i="1"/>
  <c r="AC2864" i="1"/>
  <c r="AC3839" i="1"/>
  <c r="AC2869" i="1"/>
  <c r="AC3844" i="1"/>
  <c r="T2865" i="1"/>
  <c r="T3840" i="1"/>
  <c r="L2864" i="1"/>
  <c r="L3839" i="1"/>
  <c r="O2871" i="1"/>
  <c r="O3846" i="1"/>
  <c r="X2865" i="1"/>
  <c r="X3840" i="1"/>
  <c r="S2870" i="1"/>
  <c r="S3845" i="1"/>
  <c r="P2864" i="1"/>
  <c r="P3839" i="1"/>
  <c r="N2870" i="1"/>
  <c r="N3845" i="1"/>
  <c r="U2867" i="1"/>
  <c r="U3842" i="1"/>
  <c r="AB2865" i="1"/>
  <c r="AB3840" i="1"/>
  <c r="T2869" i="1"/>
  <c r="T3844" i="1"/>
  <c r="Q2865" i="1"/>
  <c r="Q3840" i="1"/>
  <c r="AB2868" i="1"/>
  <c r="AB3843" i="1"/>
  <c r="Y2867" i="1"/>
  <c r="Y3842" i="1"/>
  <c r="Q2871" i="1"/>
  <c r="Q3846" i="1"/>
  <c r="U2870" i="1"/>
  <c r="U3845" i="1"/>
  <c r="N2865" i="1"/>
  <c r="N3840" i="1"/>
  <c r="P2868" i="1"/>
  <c r="P3843" i="1"/>
  <c r="AC2867" i="1"/>
  <c r="AC3842" i="1"/>
  <c r="U2871" i="1"/>
  <c r="U3846" i="1"/>
  <c r="Y2870" i="1"/>
  <c r="Y3845" i="1"/>
  <c r="V2865" i="1"/>
  <c r="V3840" i="1"/>
  <c r="Q2869" i="1"/>
  <c r="Q3844" i="1"/>
  <c r="K2864" i="1"/>
  <c r="K3839" i="1"/>
  <c r="K2867" i="1"/>
  <c r="K3842" i="1"/>
  <c r="K2865" i="1"/>
  <c r="K3840" i="1"/>
  <c r="AC2871" i="1"/>
  <c r="AC3846" i="1"/>
  <c r="Y2866" i="1"/>
  <c r="Y3841" i="1"/>
  <c r="X2867" i="1"/>
  <c r="X3842" i="1"/>
  <c r="Y2869" i="1"/>
  <c r="Y3844" i="1"/>
  <c r="O2865" i="1"/>
  <c r="O3840" i="1"/>
  <c r="S2864" i="1"/>
  <c r="S3839" i="1"/>
  <c r="K2868" i="1"/>
  <c r="K3843" i="1"/>
  <c r="Y2868" i="1"/>
  <c r="Y3843" i="1"/>
  <c r="U2865" i="1"/>
  <c r="U3840" i="1"/>
  <c r="S2865" i="1"/>
  <c r="S3840" i="1"/>
  <c r="AA2864" i="1"/>
  <c r="AA3839" i="1"/>
  <c r="O2868" i="1"/>
  <c r="O3843" i="1"/>
  <c r="K2870" i="1"/>
  <c r="K3845" i="1"/>
  <c r="V2866" i="1"/>
  <c r="V3841" i="1"/>
  <c r="T2866" i="1"/>
  <c r="T3841" i="1"/>
  <c r="P2867" i="1"/>
  <c r="P3842" i="1"/>
  <c r="I2868" i="1"/>
  <c r="I3843" i="1"/>
  <c r="I2866" i="1"/>
  <c r="I3841" i="1"/>
  <c r="S2869" i="1"/>
  <c r="S3844" i="1"/>
  <c r="V2867" i="1"/>
  <c r="V3842" i="1"/>
  <c r="J2871" i="1"/>
  <c r="J3846" i="1"/>
  <c r="O3842" i="1"/>
  <c r="O2867" i="1"/>
  <c r="V2870" i="1"/>
  <c r="V3845" i="1"/>
  <c r="AA2869" i="1"/>
  <c r="AA3844" i="1"/>
  <c r="P2865" i="1"/>
  <c r="P3840" i="1"/>
  <c r="I2869" i="1"/>
  <c r="I3844" i="1"/>
  <c r="AB2871" i="1"/>
  <c r="AB3846" i="1"/>
  <c r="N2866" i="1"/>
  <c r="N3841" i="1"/>
  <c r="P2866" i="1"/>
  <c r="P3841" i="1"/>
  <c r="I2870" i="1"/>
  <c r="I3845" i="1"/>
  <c r="L3844" i="1"/>
  <c r="L2869" i="1"/>
  <c r="O2866" i="1"/>
  <c r="O3841" i="1"/>
  <c r="AA2867" i="1"/>
  <c r="AA3842" i="1"/>
  <c r="Q2867" i="1"/>
  <c r="Q3842" i="1"/>
  <c r="AB2870" i="1"/>
  <c r="AB3845" i="1"/>
  <c r="P2869" i="1"/>
  <c r="P3844" i="1"/>
  <c r="S3846" i="1"/>
  <c r="S2871" i="1"/>
  <c r="U2869" i="1"/>
  <c r="U3844" i="1"/>
  <c r="X2866" i="1"/>
  <c r="X3841" i="1"/>
  <c r="P2870" i="1"/>
  <c r="P3845" i="1"/>
  <c r="L2865" i="1"/>
  <c r="L3840" i="1"/>
  <c r="AA2868" i="1"/>
  <c r="AA3843" i="1"/>
  <c r="T2864" i="1"/>
  <c r="T3839" i="1"/>
  <c r="L2868" i="1"/>
  <c r="L3843" i="1"/>
  <c r="AA2871" i="1"/>
  <c r="AA3846" i="1"/>
  <c r="AB2866" i="1"/>
  <c r="AB3841" i="1"/>
  <c r="T2870" i="1"/>
  <c r="T3845" i="1"/>
  <c r="X2869" i="1"/>
  <c r="X3844" i="1"/>
  <c r="Z3844" i="1" s="1"/>
  <c r="Q2868" i="1"/>
  <c r="Q3843" i="1"/>
  <c r="I2864" i="1"/>
  <c r="I3839" i="1"/>
  <c r="S2867" i="1"/>
  <c r="S3842" i="1"/>
  <c r="K2871" i="1"/>
  <c r="K3846" i="1"/>
  <c r="X2870" i="1"/>
  <c r="X3845" i="1"/>
  <c r="Q2866" i="1"/>
  <c r="Q3841" i="1"/>
  <c r="AB2869" i="1"/>
  <c r="AB3844" i="1"/>
  <c r="J2869" i="1"/>
  <c r="J3844" i="1"/>
  <c r="AB2864" i="1"/>
  <c r="AB3839" i="1"/>
  <c r="T2868" i="1"/>
  <c r="T3843" i="1"/>
  <c r="V2864" i="1"/>
  <c r="V3839" i="1"/>
  <c r="J2868" i="1"/>
  <c r="J3843" i="1"/>
  <c r="Y2871" i="1"/>
  <c r="Z2871" i="1" s="1"/>
  <c r="Y3846" i="1"/>
  <c r="Z3846" i="1" s="1"/>
  <c r="U2866" i="1"/>
  <c r="U3841" i="1"/>
  <c r="AA2866" i="1"/>
  <c r="AA3841" i="1"/>
  <c r="S2866" i="1"/>
  <c r="S3841" i="1"/>
  <c r="AC2865" i="1"/>
  <c r="AC3840" i="1"/>
  <c r="N2868" i="1"/>
  <c r="N3843" i="1"/>
  <c r="Q2870" i="1"/>
  <c r="Q3845" i="1"/>
  <c r="J2866" i="1"/>
  <c r="J3841" i="1"/>
  <c r="V2868" i="1"/>
  <c r="V3843" i="1"/>
  <c r="N2871" i="1"/>
  <c r="N3846" i="1"/>
  <c r="K2869" i="1"/>
  <c r="K3844" i="1"/>
  <c r="V2871" i="1"/>
  <c r="V3846" i="1"/>
  <c r="J3845" i="1"/>
  <c r="J2870" i="1"/>
  <c r="L2870" i="1"/>
  <c r="L3845" i="1"/>
  <c r="I2865" i="1"/>
  <c r="I3840" i="1"/>
  <c r="S2868" i="1"/>
  <c r="S3843" i="1"/>
  <c r="Q2864" i="1"/>
  <c r="Q3839" i="1"/>
  <c r="Z2869" i="1" l="1"/>
  <c r="M3840" i="1"/>
  <c r="Z3841" i="1"/>
  <c r="Z2870" i="1"/>
  <c r="M2866" i="1"/>
  <c r="R2868" i="1"/>
  <c r="M3841" i="1"/>
  <c r="R3843" i="1"/>
  <c r="M2868" i="1"/>
  <c r="R2871" i="1"/>
  <c r="M3843" i="1"/>
  <c r="R2869" i="1"/>
  <c r="W3841" i="1"/>
  <c r="W2867" i="1"/>
  <c r="M3845" i="1"/>
  <c r="M2865" i="1"/>
  <c r="Z2866" i="1"/>
  <c r="Z2867" i="1"/>
  <c r="Z2865" i="1"/>
  <c r="M2871" i="1"/>
  <c r="W2869" i="1"/>
  <c r="R3845" i="1"/>
  <c r="Z3843" i="1"/>
  <c r="W3846" i="1"/>
  <c r="R3844" i="1"/>
  <c r="R3840" i="1"/>
  <c r="M3842" i="1"/>
  <c r="M3846" i="1"/>
  <c r="W2865" i="1"/>
  <c r="W2864" i="1"/>
  <c r="R3839" i="1"/>
  <c r="W2868" i="1"/>
  <c r="R2866" i="1"/>
  <c r="M2870" i="1"/>
  <c r="R3846" i="1"/>
  <c r="M3844" i="1"/>
  <c r="W3842" i="1"/>
  <c r="W2871" i="1"/>
  <c r="W3844" i="1"/>
  <c r="Z3842" i="1"/>
  <c r="R2870" i="1"/>
  <c r="W3845" i="1"/>
  <c r="Z2868" i="1"/>
  <c r="R2864" i="1"/>
  <c r="M2869" i="1"/>
  <c r="W2870" i="1"/>
  <c r="R3842" i="1"/>
  <c r="M3839" i="1"/>
  <c r="W3843" i="1"/>
  <c r="W2866" i="1"/>
  <c r="Z3845" i="1"/>
  <c r="R3841" i="1"/>
  <c r="W3840" i="1"/>
  <c r="W3839" i="1"/>
  <c r="R2865" i="1"/>
  <c r="Z3840" i="1"/>
  <c r="R2867" i="1"/>
  <c r="M2867" i="1"/>
  <c r="M2864" i="1"/>
  <c r="H2864" i="1" l="1"/>
  <c r="H2865" i="1"/>
  <c r="H3843" i="1"/>
  <c r="H3841" i="1"/>
  <c r="H3845" i="1"/>
  <c r="H2871" i="1"/>
  <c r="H3839" i="1"/>
  <c r="H2866" i="1"/>
  <c r="H2868" i="1"/>
  <c r="H3844" i="1"/>
  <c r="H3846" i="1"/>
  <c r="H2869" i="1"/>
  <c r="H2867" i="1"/>
  <c r="H3840" i="1"/>
  <c r="H2870" i="1"/>
  <c r="H3842" i="1"/>
  <c r="I2238" i="1" l="1"/>
  <c r="J2238" i="1"/>
  <c r="K2238" i="1"/>
  <c r="L2238" i="1"/>
  <c r="N2238" i="1"/>
  <c r="O2238" i="1"/>
  <c r="P2238" i="1"/>
  <c r="Q2238" i="1"/>
  <c r="S2238" i="1"/>
  <c r="T2238" i="1"/>
  <c r="U2238" i="1"/>
  <c r="V2238" i="1"/>
  <c r="X2238" i="1"/>
  <c r="Y2238" i="1"/>
  <c r="AA2238" i="1"/>
  <c r="AB2238" i="1"/>
  <c r="AC2238" i="1"/>
  <c r="I2239" i="1"/>
  <c r="J2239" i="1"/>
  <c r="K2239" i="1"/>
  <c r="L2239" i="1"/>
  <c r="N2239" i="1"/>
  <c r="O2239" i="1"/>
  <c r="P2239" i="1"/>
  <c r="Q2239" i="1"/>
  <c r="S2239" i="1"/>
  <c r="T2239" i="1"/>
  <c r="U2239" i="1"/>
  <c r="V2239" i="1"/>
  <c r="X2239" i="1"/>
  <c r="Y2239" i="1"/>
  <c r="AA2239" i="1"/>
  <c r="AB2239" i="1"/>
  <c r="AC2239" i="1"/>
  <c r="I2240" i="1"/>
  <c r="J2240" i="1"/>
  <c r="K2240" i="1"/>
  <c r="L2240" i="1"/>
  <c r="N2240" i="1"/>
  <c r="O2240" i="1"/>
  <c r="P2240" i="1"/>
  <c r="Q2240" i="1"/>
  <c r="S2240" i="1"/>
  <c r="T2240" i="1"/>
  <c r="U2240" i="1"/>
  <c r="V2240" i="1"/>
  <c r="X2240" i="1"/>
  <c r="Y2240" i="1"/>
  <c r="AA2240" i="1"/>
  <c r="AB2240" i="1"/>
  <c r="AC2240" i="1"/>
  <c r="I2241" i="1"/>
  <c r="J2241" i="1"/>
  <c r="K2241" i="1"/>
  <c r="L2241" i="1"/>
  <c r="N2241" i="1"/>
  <c r="O2241" i="1"/>
  <c r="P2241" i="1"/>
  <c r="Q2241" i="1"/>
  <c r="S2241" i="1"/>
  <c r="T2241" i="1"/>
  <c r="U2241" i="1"/>
  <c r="V2241" i="1"/>
  <c r="X2241" i="1"/>
  <c r="Y2241" i="1"/>
  <c r="AA2241" i="1"/>
  <c r="AB2241" i="1"/>
  <c r="AC2241" i="1"/>
  <c r="I2242" i="1"/>
  <c r="J2242" i="1"/>
  <c r="K2242" i="1"/>
  <c r="L2242" i="1"/>
  <c r="N2242" i="1"/>
  <c r="O2242" i="1"/>
  <c r="P2242" i="1"/>
  <c r="Q2242" i="1"/>
  <c r="S2242" i="1"/>
  <c r="T2242" i="1"/>
  <c r="U2242" i="1"/>
  <c r="V2242" i="1"/>
  <c r="X2242" i="1"/>
  <c r="Y2242" i="1"/>
  <c r="AA2242" i="1"/>
  <c r="AB2242" i="1"/>
  <c r="AC2242" i="1"/>
  <c r="I2243" i="1"/>
  <c r="J2243" i="1"/>
  <c r="K2243" i="1"/>
  <c r="L2243" i="1"/>
  <c r="N2243" i="1"/>
  <c r="O2243" i="1"/>
  <c r="P2243" i="1"/>
  <c r="Q2243" i="1"/>
  <c r="S2243" i="1"/>
  <c r="T2243" i="1"/>
  <c r="U2243" i="1"/>
  <c r="V2243" i="1"/>
  <c r="X2243" i="1"/>
  <c r="Y2243" i="1"/>
  <c r="AA2243" i="1"/>
  <c r="AB2243" i="1"/>
  <c r="AC2243" i="1"/>
  <c r="I2244" i="1"/>
  <c r="J2244" i="1"/>
  <c r="K2244" i="1"/>
  <c r="L2244" i="1"/>
  <c r="N2244" i="1"/>
  <c r="O2244" i="1"/>
  <c r="P2244" i="1"/>
  <c r="Q2244" i="1"/>
  <c r="S2244" i="1"/>
  <c r="T2244" i="1"/>
  <c r="U2244" i="1"/>
  <c r="V2244" i="1"/>
  <c r="X2244" i="1"/>
  <c r="Y2244" i="1"/>
  <c r="AA2244" i="1"/>
  <c r="AB2244" i="1"/>
  <c r="AC2244" i="1"/>
  <c r="I2245" i="1"/>
  <c r="J2245" i="1"/>
  <c r="K2245" i="1"/>
  <c r="L2245" i="1"/>
  <c r="N2245" i="1"/>
  <c r="O2245" i="1"/>
  <c r="P2245" i="1"/>
  <c r="Q2245" i="1"/>
  <c r="S2245" i="1"/>
  <c r="T2245" i="1"/>
  <c r="U2245" i="1"/>
  <c r="V2245" i="1"/>
  <c r="X2245" i="1"/>
  <c r="Y2245" i="1"/>
  <c r="AA2245" i="1"/>
  <c r="AB2245" i="1"/>
  <c r="AC2245" i="1"/>
  <c r="M2242" i="1" l="1"/>
  <c r="M2238" i="1"/>
  <c r="R2239" i="1"/>
  <c r="R2243" i="1"/>
  <c r="M2243" i="1"/>
  <c r="W2244" i="1"/>
  <c r="R2244" i="1"/>
  <c r="Z2241" i="1"/>
  <c r="Z2239" i="1"/>
  <c r="W2238" i="1"/>
  <c r="R2245" i="1"/>
  <c r="W2240" i="1"/>
  <c r="R2240" i="1"/>
  <c r="R2241" i="1"/>
  <c r="Z2245" i="1"/>
  <c r="Z2243" i="1"/>
  <c r="M2239" i="1"/>
  <c r="W2245" i="1"/>
  <c r="W2242" i="1"/>
  <c r="W2241" i="1"/>
  <c r="R2242" i="1"/>
  <c r="R2238" i="1"/>
  <c r="Z2244" i="1"/>
  <c r="M2244" i="1"/>
  <c r="W2243" i="1"/>
  <c r="Z2242" i="1"/>
  <c r="Z2240" i="1"/>
  <c r="M2240" i="1"/>
  <c r="M2245" i="1"/>
  <c r="W2239" i="1"/>
  <c r="Z2238" i="1"/>
  <c r="M2241" i="1"/>
  <c r="I2856" i="1"/>
  <c r="J2856" i="1"/>
  <c r="K2856" i="1"/>
  <c r="L2856" i="1"/>
  <c r="N2856" i="1"/>
  <c r="O2856" i="1"/>
  <c r="P2856" i="1"/>
  <c r="Q2856" i="1"/>
  <c r="S2856" i="1"/>
  <c r="T2856" i="1"/>
  <c r="U2856" i="1"/>
  <c r="V2856" i="1"/>
  <c r="X2856" i="1"/>
  <c r="Y2856" i="1"/>
  <c r="AA2856" i="1"/>
  <c r="AB2856" i="1"/>
  <c r="AC2856" i="1"/>
  <c r="I2857" i="1"/>
  <c r="J2857" i="1"/>
  <c r="K2857" i="1"/>
  <c r="L2857" i="1"/>
  <c r="N2857" i="1"/>
  <c r="O2857" i="1"/>
  <c r="P2857" i="1"/>
  <c r="Q2857" i="1"/>
  <c r="S2857" i="1"/>
  <c r="T2857" i="1"/>
  <c r="U2857" i="1"/>
  <c r="V2857" i="1"/>
  <c r="X2857" i="1"/>
  <c r="Y2857" i="1"/>
  <c r="AA2857" i="1"/>
  <c r="AB2857" i="1"/>
  <c r="AC2857" i="1"/>
  <c r="I2858" i="1"/>
  <c r="J2858" i="1"/>
  <c r="K2858" i="1"/>
  <c r="L2858" i="1"/>
  <c r="N2858" i="1"/>
  <c r="O2858" i="1"/>
  <c r="P2858" i="1"/>
  <c r="Q2858" i="1"/>
  <c r="S2858" i="1"/>
  <c r="T2858" i="1"/>
  <c r="U2858" i="1"/>
  <c r="V2858" i="1"/>
  <c r="X2858" i="1"/>
  <c r="Y2858" i="1"/>
  <c r="AA2858" i="1"/>
  <c r="AB2858" i="1"/>
  <c r="AC2858" i="1"/>
  <c r="I2859" i="1"/>
  <c r="J2859" i="1"/>
  <c r="K2859" i="1"/>
  <c r="L2859" i="1"/>
  <c r="N2859" i="1"/>
  <c r="O2859" i="1"/>
  <c r="P2859" i="1"/>
  <c r="Q2859" i="1"/>
  <c r="S2859" i="1"/>
  <c r="T2859" i="1"/>
  <c r="U2859" i="1"/>
  <c r="V2859" i="1"/>
  <c r="X2859" i="1"/>
  <c r="Y2859" i="1"/>
  <c r="AA2859" i="1"/>
  <c r="AB2859" i="1"/>
  <c r="AC2859" i="1"/>
  <c r="I2860" i="1"/>
  <c r="J2860" i="1"/>
  <c r="K2860" i="1"/>
  <c r="L2860" i="1"/>
  <c r="N2860" i="1"/>
  <c r="O2860" i="1"/>
  <c r="P2860" i="1"/>
  <c r="Q2860" i="1"/>
  <c r="S2860" i="1"/>
  <c r="T2860" i="1"/>
  <c r="U2860" i="1"/>
  <c r="V2860" i="1"/>
  <c r="X2860" i="1"/>
  <c r="Y2860" i="1"/>
  <c r="AA2860" i="1"/>
  <c r="AB2860" i="1"/>
  <c r="AC2860" i="1"/>
  <c r="I2861" i="1"/>
  <c r="J2861" i="1"/>
  <c r="K2861" i="1"/>
  <c r="L2861" i="1"/>
  <c r="N2861" i="1"/>
  <c r="O2861" i="1"/>
  <c r="P2861" i="1"/>
  <c r="Q2861" i="1"/>
  <c r="S2861" i="1"/>
  <c r="T2861" i="1"/>
  <c r="U2861" i="1"/>
  <c r="V2861" i="1"/>
  <c r="X2861" i="1"/>
  <c r="Y2861" i="1"/>
  <c r="AA2861" i="1"/>
  <c r="AB2861" i="1"/>
  <c r="AC2861" i="1"/>
  <c r="I2862" i="1"/>
  <c r="J2862" i="1"/>
  <c r="K2862" i="1"/>
  <c r="L2862" i="1"/>
  <c r="N2862" i="1"/>
  <c r="O2862" i="1"/>
  <c r="P2862" i="1"/>
  <c r="Q2862" i="1"/>
  <c r="S2862" i="1"/>
  <c r="T2862" i="1"/>
  <c r="U2862" i="1"/>
  <c r="V2862" i="1"/>
  <c r="X2862" i="1"/>
  <c r="Y2862" i="1"/>
  <c r="AA2862" i="1"/>
  <c r="AB2862" i="1"/>
  <c r="AC2862" i="1"/>
  <c r="I2863" i="1"/>
  <c r="J2863" i="1"/>
  <c r="K2863" i="1"/>
  <c r="L2863" i="1"/>
  <c r="N2863" i="1"/>
  <c r="O2863" i="1"/>
  <c r="P2863" i="1"/>
  <c r="Q2863" i="1"/>
  <c r="S2863" i="1"/>
  <c r="T2863" i="1"/>
  <c r="U2863" i="1"/>
  <c r="V2863" i="1"/>
  <c r="X2863" i="1"/>
  <c r="Y2863" i="1"/>
  <c r="AA2863" i="1"/>
  <c r="AB2863" i="1"/>
  <c r="AC2863" i="1"/>
  <c r="H2238" i="1" l="1"/>
  <c r="Z2861" i="1"/>
  <c r="Z2857" i="1"/>
  <c r="H2241" i="1"/>
  <c r="M2859" i="1"/>
  <c r="Z2856" i="1"/>
  <c r="H2240" i="1"/>
  <c r="H2245" i="1"/>
  <c r="H2243" i="1"/>
  <c r="R2860" i="1"/>
  <c r="M2860" i="1"/>
  <c r="H2242" i="1"/>
  <c r="R2863" i="1"/>
  <c r="Z2860" i="1"/>
  <c r="R2856" i="1"/>
  <c r="H2244" i="1"/>
  <c r="W2857" i="1"/>
  <c r="H2239" i="1"/>
  <c r="M2863" i="1"/>
  <c r="W2862" i="1"/>
  <c r="R2862" i="1"/>
  <c r="M2858" i="1"/>
  <c r="W2856" i="1"/>
  <c r="W2861" i="1"/>
  <c r="R2861" i="1"/>
  <c r="M2861" i="1"/>
  <c r="R2859" i="1"/>
  <c r="Z2863" i="1"/>
  <c r="Z2858" i="1"/>
  <c r="Z2859" i="1"/>
  <c r="W2863" i="1"/>
  <c r="Z2862" i="1"/>
  <c r="W2858" i="1"/>
  <c r="R2858" i="1"/>
  <c r="R2857" i="1"/>
  <c r="M2857" i="1"/>
  <c r="M2856" i="1"/>
  <c r="M2862" i="1"/>
  <c r="W2860" i="1"/>
  <c r="W2859" i="1"/>
  <c r="H2860" i="1" l="1"/>
  <c r="H2858" i="1"/>
  <c r="H2861" i="1"/>
  <c r="H2856" i="1"/>
  <c r="H2859" i="1"/>
  <c r="H2863" i="1"/>
  <c r="H2862" i="1"/>
  <c r="H2857" i="1"/>
  <c r="I3298" i="1"/>
  <c r="J3298" i="1"/>
  <c r="K3298" i="1"/>
  <c r="L3298" i="1"/>
  <c r="N3298" i="1"/>
  <c r="O3298" i="1"/>
  <c r="P3298" i="1"/>
  <c r="Q3298" i="1"/>
  <c r="S3298" i="1"/>
  <c r="T3298" i="1"/>
  <c r="U3298" i="1"/>
  <c r="V3298" i="1"/>
  <c r="X3298" i="1"/>
  <c r="Y3298" i="1"/>
  <c r="AA3298" i="1"/>
  <c r="AB3298" i="1"/>
  <c r="AC3298" i="1"/>
  <c r="I3299" i="1"/>
  <c r="J3299" i="1"/>
  <c r="K3299" i="1"/>
  <c r="L3299" i="1"/>
  <c r="N3299" i="1"/>
  <c r="O3299" i="1"/>
  <c r="P3299" i="1"/>
  <c r="Q3299" i="1"/>
  <c r="S3299" i="1"/>
  <c r="T3299" i="1"/>
  <c r="U3299" i="1"/>
  <c r="V3299" i="1"/>
  <c r="X3299" i="1"/>
  <c r="Y3299" i="1"/>
  <c r="AA3299" i="1"/>
  <c r="AB3299" i="1"/>
  <c r="AC3299" i="1"/>
  <c r="I3300" i="1"/>
  <c r="J3300" i="1"/>
  <c r="K3300" i="1"/>
  <c r="L3300" i="1"/>
  <c r="N3300" i="1"/>
  <c r="O3300" i="1"/>
  <c r="P3300" i="1"/>
  <c r="Q3300" i="1"/>
  <c r="S3300" i="1"/>
  <c r="T3300" i="1"/>
  <c r="U3300" i="1"/>
  <c r="V3300" i="1"/>
  <c r="X3300" i="1"/>
  <c r="Y3300" i="1"/>
  <c r="AA3300" i="1"/>
  <c r="AB3300" i="1"/>
  <c r="AC3300" i="1"/>
  <c r="I3301" i="1"/>
  <c r="J3301" i="1"/>
  <c r="K3301" i="1"/>
  <c r="L3301" i="1"/>
  <c r="N3301" i="1"/>
  <c r="O3301" i="1"/>
  <c r="P3301" i="1"/>
  <c r="Q3301" i="1"/>
  <c r="S3301" i="1"/>
  <c r="T3301" i="1"/>
  <c r="U3301" i="1"/>
  <c r="V3301" i="1"/>
  <c r="X3301" i="1"/>
  <c r="Y3301" i="1"/>
  <c r="AA3301" i="1"/>
  <c r="AB3301" i="1"/>
  <c r="AC3301" i="1"/>
  <c r="I3302" i="1"/>
  <c r="J3302" i="1"/>
  <c r="K3302" i="1"/>
  <c r="L3302" i="1"/>
  <c r="N3302" i="1"/>
  <c r="O3302" i="1"/>
  <c r="P3302" i="1"/>
  <c r="Q3302" i="1"/>
  <c r="S3302" i="1"/>
  <c r="T3302" i="1"/>
  <c r="U3302" i="1"/>
  <c r="V3302" i="1"/>
  <c r="X3302" i="1"/>
  <c r="Y3302" i="1"/>
  <c r="AA3302" i="1"/>
  <c r="AB3302" i="1"/>
  <c r="AC3302" i="1"/>
  <c r="I3303" i="1"/>
  <c r="J3303" i="1"/>
  <c r="K3303" i="1"/>
  <c r="L3303" i="1"/>
  <c r="N3303" i="1"/>
  <c r="O3303" i="1"/>
  <c r="P3303" i="1"/>
  <c r="Q3303" i="1"/>
  <c r="S3303" i="1"/>
  <c r="T3303" i="1"/>
  <c r="U3303" i="1"/>
  <c r="V3303" i="1"/>
  <c r="X3303" i="1"/>
  <c r="Y3303" i="1"/>
  <c r="AA3303" i="1"/>
  <c r="AB3303" i="1"/>
  <c r="AC3303" i="1"/>
  <c r="I3304" i="1"/>
  <c r="J3304" i="1"/>
  <c r="K3304" i="1"/>
  <c r="L3304" i="1"/>
  <c r="N3304" i="1"/>
  <c r="O3304" i="1"/>
  <c r="P3304" i="1"/>
  <c r="Q3304" i="1"/>
  <c r="S3304" i="1"/>
  <c r="T3304" i="1"/>
  <c r="U3304" i="1"/>
  <c r="V3304" i="1"/>
  <c r="X3304" i="1"/>
  <c r="Y3304" i="1"/>
  <c r="AA3304" i="1"/>
  <c r="AB3304" i="1"/>
  <c r="AC3304" i="1"/>
  <c r="I3305" i="1"/>
  <c r="J3305" i="1"/>
  <c r="K3305" i="1"/>
  <c r="L3305" i="1"/>
  <c r="N3305" i="1"/>
  <c r="O3305" i="1"/>
  <c r="P3305" i="1"/>
  <c r="Q3305" i="1"/>
  <c r="S3305" i="1"/>
  <c r="T3305" i="1"/>
  <c r="U3305" i="1"/>
  <c r="V3305" i="1"/>
  <c r="X3305" i="1"/>
  <c r="Y3305" i="1"/>
  <c r="AA3305" i="1"/>
  <c r="AB3305" i="1"/>
  <c r="AC3305" i="1"/>
  <c r="M3298" i="1" l="1"/>
  <c r="M3304" i="1"/>
  <c r="Z3302" i="1"/>
  <c r="R3303" i="1"/>
  <c r="W3299" i="1"/>
  <c r="Z3304" i="1"/>
  <c r="R3305" i="1"/>
  <c r="M3305" i="1"/>
  <c r="R3304" i="1"/>
  <c r="Z3305" i="1"/>
  <c r="R3301" i="1"/>
  <c r="M3299" i="1"/>
  <c r="Z3303" i="1"/>
  <c r="Z3301" i="1"/>
  <c r="M3300" i="1"/>
  <c r="W3302" i="1"/>
  <c r="R3302" i="1"/>
  <c r="Z3300" i="1"/>
  <c r="M3301" i="1"/>
  <c r="R3300" i="1"/>
  <c r="W3298" i="1"/>
  <c r="W3305" i="1"/>
  <c r="W3304" i="1"/>
  <c r="W3303" i="1"/>
  <c r="W3301" i="1"/>
  <c r="W3300" i="1"/>
  <c r="Z3299" i="1"/>
  <c r="Z3298" i="1"/>
  <c r="M3303" i="1"/>
  <c r="M3302" i="1"/>
  <c r="R3299" i="1"/>
  <c r="R3298" i="1"/>
  <c r="I3831" i="1"/>
  <c r="J3831" i="1"/>
  <c r="K3831" i="1"/>
  <c r="L3831" i="1"/>
  <c r="N3831" i="1"/>
  <c r="O3831" i="1"/>
  <c r="P3831" i="1"/>
  <c r="Q3831" i="1"/>
  <c r="S3831" i="1"/>
  <c r="T3831" i="1"/>
  <c r="U3831" i="1"/>
  <c r="V3831" i="1"/>
  <c r="X3831" i="1"/>
  <c r="Y3831" i="1"/>
  <c r="AA3831" i="1"/>
  <c r="AB3831" i="1"/>
  <c r="AC3831" i="1"/>
  <c r="I3832" i="1"/>
  <c r="J3832" i="1"/>
  <c r="K3832" i="1"/>
  <c r="L3832" i="1"/>
  <c r="N3832" i="1"/>
  <c r="O3832" i="1"/>
  <c r="P3832" i="1"/>
  <c r="Q3832" i="1"/>
  <c r="S3832" i="1"/>
  <c r="T3832" i="1"/>
  <c r="U3832" i="1"/>
  <c r="V3832" i="1"/>
  <c r="X3832" i="1"/>
  <c r="Y3832" i="1"/>
  <c r="AA3832" i="1"/>
  <c r="AB3832" i="1"/>
  <c r="AC3832" i="1"/>
  <c r="I3833" i="1"/>
  <c r="J3833" i="1"/>
  <c r="K3833" i="1"/>
  <c r="L3833" i="1"/>
  <c r="N3833" i="1"/>
  <c r="O3833" i="1"/>
  <c r="P3833" i="1"/>
  <c r="Q3833" i="1"/>
  <c r="S3833" i="1"/>
  <c r="T3833" i="1"/>
  <c r="U3833" i="1"/>
  <c r="V3833" i="1"/>
  <c r="X3833" i="1"/>
  <c r="Y3833" i="1"/>
  <c r="AA3833" i="1"/>
  <c r="AB3833" i="1"/>
  <c r="AC3833" i="1"/>
  <c r="I3834" i="1"/>
  <c r="J3834" i="1"/>
  <c r="K3834" i="1"/>
  <c r="L3834" i="1"/>
  <c r="N3834" i="1"/>
  <c r="O3834" i="1"/>
  <c r="P3834" i="1"/>
  <c r="Q3834" i="1"/>
  <c r="S3834" i="1"/>
  <c r="T3834" i="1"/>
  <c r="U3834" i="1"/>
  <c r="V3834" i="1"/>
  <c r="X3834" i="1"/>
  <c r="Y3834" i="1"/>
  <c r="AA3834" i="1"/>
  <c r="AB3834" i="1"/>
  <c r="AC3834" i="1"/>
  <c r="I3835" i="1"/>
  <c r="J3835" i="1"/>
  <c r="K3835" i="1"/>
  <c r="L3835" i="1"/>
  <c r="N3835" i="1"/>
  <c r="O3835" i="1"/>
  <c r="P3835" i="1"/>
  <c r="Q3835" i="1"/>
  <c r="S3835" i="1"/>
  <c r="T3835" i="1"/>
  <c r="U3835" i="1"/>
  <c r="V3835" i="1"/>
  <c r="X3835" i="1"/>
  <c r="Y3835" i="1"/>
  <c r="AA3835" i="1"/>
  <c r="AB3835" i="1"/>
  <c r="AC3835" i="1"/>
  <c r="I3836" i="1"/>
  <c r="J3836" i="1"/>
  <c r="K3836" i="1"/>
  <c r="L3836" i="1"/>
  <c r="N3836" i="1"/>
  <c r="O3836" i="1"/>
  <c r="P3836" i="1"/>
  <c r="Q3836" i="1"/>
  <c r="S3836" i="1"/>
  <c r="T3836" i="1"/>
  <c r="U3836" i="1"/>
  <c r="V3836" i="1"/>
  <c r="X3836" i="1"/>
  <c r="Y3836" i="1"/>
  <c r="AA3836" i="1"/>
  <c r="AB3836" i="1"/>
  <c r="AC3836" i="1"/>
  <c r="I3837" i="1"/>
  <c r="J3837" i="1"/>
  <c r="K3837" i="1"/>
  <c r="L3837" i="1"/>
  <c r="N3837" i="1"/>
  <c r="O3837" i="1"/>
  <c r="P3837" i="1"/>
  <c r="Q3837" i="1"/>
  <c r="S3837" i="1"/>
  <c r="T3837" i="1"/>
  <c r="U3837" i="1"/>
  <c r="V3837" i="1"/>
  <c r="X3837" i="1"/>
  <c r="Y3837" i="1"/>
  <c r="AA3837" i="1"/>
  <c r="AB3837" i="1"/>
  <c r="AC3837" i="1"/>
  <c r="I3838" i="1"/>
  <c r="J3838" i="1"/>
  <c r="K3838" i="1"/>
  <c r="L3838" i="1"/>
  <c r="N3838" i="1"/>
  <c r="O3838" i="1"/>
  <c r="P3838" i="1"/>
  <c r="Q3838" i="1"/>
  <c r="S3838" i="1"/>
  <c r="T3838" i="1"/>
  <c r="U3838" i="1"/>
  <c r="V3838" i="1"/>
  <c r="X3838" i="1"/>
  <c r="Y3838" i="1"/>
  <c r="AA3838" i="1"/>
  <c r="AB3838" i="1"/>
  <c r="AC3838" i="1"/>
  <c r="H3298" i="1" l="1"/>
  <c r="H3302" i="1"/>
  <c r="H3304" i="1"/>
  <c r="H3301" i="1"/>
  <c r="H3303" i="1"/>
  <c r="H3300" i="1"/>
  <c r="H3299" i="1"/>
  <c r="H3305" i="1"/>
  <c r="Z3835" i="1"/>
  <c r="Z3831" i="1"/>
  <c r="Z3832" i="1"/>
  <c r="M3834" i="1"/>
  <c r="Z3833" i="1"/>
  <c r="M3838" i="1"/>
  <c r="W3836" i="1"/>
  <c r="Z3834" i="1"/>
  <c r="R3838" i="1"/>
  <c r="Z3836" i="1"/>
  <c r="W3832" i="1"/>
  <c r="R3835" i="1"/>
  <c r="R3834" i="1"/>
  <c r="R3831" i="1"/>
  <c r="Z3838" i="1"/>
  <c r="Z3837" i="1"/>
  <c r="R3836" i="1"/>
  <c r="W3837" i="1"/>
  <c r="R3837" i="1"/>
  <c r="W3835" i="1"/>
  <c r="W3833" i="1"/>
  <c r="R3833" i="1"/>
  <c r="W3831" i="1"/>
  <c r="W3838" i="1"/>
  <c r="W3834" i="1"/>
  <c r="M3837" i="1"/>
  <c r="M3833" i="1"/>
  <c r="M3836" i="1"/>
  <c r="R3832" i="1"/>
  <c r="M3832" i="1"/>
  <c r="M3835" i="1"/>
  <c r="M3831" i="1"/>
  <c r="H3834" i="1" l="1"/>
  <c r="H3831" i="1"/>
  <c r="H3837" i="1"/>
  <c r="H3832" i="1"/>
  <c r="H3833" i="1"/>
  <c r="H3836" i="1"/>
  <c r="H3838" i="1"/>
  <c r="H3835" i="1"/>
  <c r="I1905" i="1"/>
  <c r="J1905" i="1"/>
  <c r="K1905" i="1"/>
  <c r="L1905" i="1"/>
  <c r="N1905" i="1"/>
  <c r="O1905" i="1"/>
  <c r="P1905" i="1"/>
  <c r="Q1905" i="1"/>
  <c r="S1905" i="1"/>
  <c r="T1905" i="1"/>
  <c r="U1905" i="1"/>
  <c r="V1905" i="1"/>
  <c r="X1905" i="1"/>
  <c r="Y1905" i="1"/>
  <c r="AA1905" i="1"/>
  <c r="AB1905" i="1"/>
  <c r="AC1905" i="1"/>
  <c r="I1906" i="1"/>
  <c r="J1906" i="1"/>
  <c r="K1906" i="1"/>
  <c r="L1906" i="1"/>
  <c r="N1906" i="1"/>
  <c r="O1906" i="1"/>
  <c r="P1906" i="1"/>
  <c r="Q1906" i="1"/>
  <c r="S1906" i="1"/>
  <c r="T1906" i="1"/>
  <c r="U1906" i="1"/>
  <c r="V1906" i="1"/>
  <c r="X1906" i="1"/>
  <c r="Y1906" i="1"/>
  <c r="AA1906" i="1"/>
  <c r="AB1906" i="1"/>
  <c r="AC1906" i="1"/>
  <c r="I1907" i="1"/>
  <c r="J1907" i="1"/>
  <c r="K1907" i="1"/>
  <c r="L1907" i="1"/>
  <c r="N1907" i="1"/>
  <c r="O1907" i="1"/>
  <c r="P1907" i="1"/>
  <c r="Q1907" i="1"/>
  <c r="S1907" i="1"/>
  <c r="T1907" i="1"/>
  <c r="U1907" i="1"/>
  <c r="V1907" i="1"/>
  <c r="X1907" i="1"/>
  <c r="Y1907" i="1"/>
  <c r="AA1907" i="1"/>
  <c r="AB1907" i="1"/>
  <c r="AC1907" i="1"/>
  <c r="I1908" i="1"/>
  <c r="J1908" i="1"/>
  <c r="K1908" i="1"/>
  <c r="L1908" i="1"/>
  <c r="N1908" i="1"/>
  <c r="O1908" i="1"/>
  <c r="P1908" i="1"/>
  <c r="Q1908" i="1"/>
  <c r="S1908" i="1"/>
  <c r="T1908" i="1"/>
  <c r="U1908" i="1"/>
  <c r="V1908" i="1"/>
  <c r="X1908" i="1"/>
  <c r="Y1908" i="1"/>
  <c r="AA1908" i="1"/>
  <c r="AB1908" i="1"/>
  <c r="AC1908" i="1"/>
  <c r="I1909" i="1"/>
  <c r="J1909" i="1"/>
  <c r="K1909" i="1"/>
  <c r="L1909" i="1"/>
  <c r="N1909" i="1"/>
  <c r="O1909" i="1"/>
  <c r="P1909" i="1"/>
  <c r="Q1909" i="1"/>
  <c r="S1909" i="1"/>
  <c r="T1909" i="1"/>
  <c r="U1909" i="1"/>
  <c r="V1909" i="1"/>
  <c r="X1909" i="1"/>
  <c r="Y1909" i="1"/>
  <c r="AA1909" i="1"/>
  <c r="AB1909" i="1"/>
  <c r="AC1909" i="1"/>
  <c r="I1910" i="1"/>
  <c r="J1910" i="1"/>
  <c r="K1910" i="1"/>
  <c r="L1910" i="1"/>
  <c r="N1910" i="1"/>
  <c r="O1910" i="1"/>
  <c r="P1910" i="1"/>
  <c r="Q1910" i="1"/>
  <c r="S1910" i="1"/>
  <c r="T1910" i="1"/>
  <c r="U1910" i="1"/>
  <c r="V1910" i="1"/>
  <c r="X1910" i="1"/>
  <c r="Y1910" i="1"/>
  <c r="AA1910" i="1"/>
  <c r="AB1910" i="1"/>
  <c r="AC1910" i="1"/>
  <c r="I1911" i="1"/>
  <c r="J1911" i="1"/>
  <c r="K1911" i="1"/>
  <c r="L1911" i="1"/>
  <c r="N1911" i="1"/>
  <c r="O1911" i="1"/>
  <c r="P1911" i="1"/>
  <c r="Q1911" i="1"/>
  <c r="S1911" i="1"/>
  <c r="T1911" i="1"/>
  <c r="U1911" i="1"/>
  <c r="V1911" i="1"/>
  <c r="X1911" i="1"/>
  <c r="Y1911" i="1"/>
  <c r="AA1911" i="1"/>
  <c r="AB1911" i="1"/>
  <c r="AC1911" i="1"/>
  <c r="I1912" i="1"/>
  <c r="J1912" i="1"/>
  <c r="K1912" i="1"/>
  <c r="L1912" i="1"/>
  <c r="N1912" i="1"/>
  <c r="O1912" i="1"/>
  <c r="P1912" i="1"/>
  <c r="Q1912" i="1"/>
  <c r="S1912" i="1"/>
  <c r="T1912" i="1"/>
  <c r="U1912" i="1"/>
  <c r="V1912" i="1"/>
  <c r="X1912" i="1"/>
  <c r="Y1912" i="1"/>
  <c r="AA1912" i="1"/>
  <c r="AB1912" i="1"/>
  <c r="AC1912" i="1"/>
  <c r="Z1905" i="1" l="1"/>
  <c r="Z1912" i="1"/>
  <c r="M1906" i="1"/>
  <c r="R1911" i="1"/>
  <c r="W1908" i="1"/>
  <c r="R1907" i="1"/>
  <c r="W1905" i="1"/>
  <c r="Z1908" i="1"/>
  <c r="Z1911" i="1"/>
  <c r="M1911" i="1"/>
  <c r="M1910" i="1"/>
  <c r="Z1907" i="1"/>
  <c r="R1912" i="1"/>
  <c r="W1912" i="1"/>
  <c r="W1910" i="1"/>
  <c r="R1910" i="1"/>
  <c r="Z1909" i="1"/>
  <c r="W1911" i="1"/>
  <c r="R1905" i="1"/>
  <c r="M1905" i="1"/>
  <c r="W1909" i="1"/>
  <c r="R1908" i="1"/>
  <c r="M1907" i="1"/>
  <c r="M1912" i="1"/>
  <c r="Z1910" i="1"/>
  <c r="W1906" i="1"/>
  <c r="R1906" i="1"/>
  <c r="R1909" i="1"/>
  <c r="M1909" i="1"/>
  <c r="M1908" i="1"/>
  <c r="W1907" i="1"/>
  <c r="Z1906" i="1"/>
  <c r="K400" i="1"/>
  <c r="Y398" i="1"/>
  <c r="P397" i="1"/>
  <c r="U394" i="1"/>
  <c r="L393" i="1"/>
  <c r="AA400" i="1"/>
  <c r="N395" i="1"/>
  <c r="AB393" i="1"/>
  <c r="AC400" i="1"/>
  <c r="T399" i="1"/>
  <c r="AA398" i="1"/>
  <c r="K398" i="1"/>
  <c r="Y396" i="1"/>
  <c r="P395" i="1"/>
  <c r="N393" i="1"/>
  <c r="U400" i="1"/>
  <c r="AB399" i="1"/>
  <c r="L399" i="1"/>
  <c r="S398" i="1"/>
  <c r="J397" i="1"/>
  <c r="Q396" i="1"/>
  <c r="X395" i="1"/>
  <c r="I395" i="1"/>
  <c r="O394" i="1"/>
  <c r="V393" i="1"/>
  <c r="S400" i="1"/>
  <c r="J399" i="1"/>
  <c r="Q398" i="1"/>
  <c r="X397" i="1"/>
  <c r="I397" i="1"/>
  <c r="O396" i="1"/>
  <c r="V395" i="1"/>
  <c r="AC394" i="1"/>
  <c r="T393" i="1"/>
  <c r="Y400" i="1"/>
  <c r="Q400" i="1"/>
  <c r="X399" i="1"/>
  <c r="P399" i="1"/>
  <c r="I399" i="1"/>
  <c r="O398" i="1"/>
  <c r="V397" i="1"/>
  <c r="N397" i="1"/>
  <c r="AC396" i="1"/>
  <c r="U396" i="1"/>
  <c r="AB395" i="1"/>
  <c r="T395" i="1"/>
  <c r="L395" i="1"/>
  <c r="AA394" i="1"/>
  <c r="S394" i="1"/>
  <c r="K394" i="1"/>
  <c r="J393" i="1"/>
  <c r="O400" i="1"/>
  <c r="V399" i="1"/>
  <c r="N399" i="1"/>
  <c r="AC398" i="1"/>
  <c r="U398" i="1"/>
  <c r="AB397" i="1"/>
  <c r="T397" i="1"/>
  <c r="L397" i="1"/>
  <c r="AA396" i="1"/>
  <c r="S396" i="1"/>
  <c r="K396" i="1"/>
  <c r="J395" i="1"/>
  <c r="Y394" i="1"/>
  <c r="Q394" i="1"/>
  <c r="X393" i="1"/>
  <c r="P393" i="1"/>
  <c r="I393" i="1"/>
  <c r="AB400" i="1"/>
  <c r="X400" i="1"/>
  <c r="T400" i="1"/>
  <c r="P400" i="1"/>
  <c r="L400" i="1"/>
  <c r="I400" i="1"/>
  <c r="AA399" i="1"/>
  <c r="S399" i="1"/>
  <c r="O399" i="1"/>
  <c r="K399" i="1"/>
  <c r="V398" i="1"/>
  <c r="N398" i="1"/>
  <c r="J398" i="1"/>
  <c r="AC397" i="1"/>
  <c r="Y397" i="1"/>
  <c r="U397" i="1"/>
  <c r="Q397" i="1"/>
  <c r="AB396" i="1"/>
  <c r="X396" i="1"/>
  <c r="T396" i="1"/>
  <c r="P396" i="1"/>
  <c r="L396" i="1"/>
  <c r="I396" i="1"/>
  <c r="AA395" i="1"/>
  <c r="S395" i="1"/>
  <c r="O395" i="1"/>
  <c r="K395" i="1"/>
  <c r="V394" i="1"/>
  <c r="N394" i="1"/>
  <c r="J394" i="1"/>
  <c r="AC393" i="1"/>
  <c r="Y393" i="1"/>
  <c r="U393" i="1"/>
  <c r="Q393" i="1"/>
  <c r="V400" i="1"/>
  <c r="N400" i="1"/>
  <c r="J400" i="1"/>
  <c r="AC399" i="1"/>
  <c r="Y399" i="1"/>
  <c r="U399" i="1"/>
  <c r="Q399" i="1"/>
  <c r="AB398" i="1"/>
  <c r="X398" i="1"/>
  <c r="Z398" i="1" s="1"/>
  <c r="T398" i="1"/>
  <c r="P398" i="1"/>
  <c r="L398" i="1"/>
  <c r="I398" i="1"/>
  <c r="AA397" i="1"/>
  <c r="S397" i="1"/>
  <c r="O397" i="1"/>
  <c r="K397" i="1"/>
  <c r="V396" i="1"/>
  <c r="N396" i="1"/>
  <c r="J396" i="1"/>
  <c r="AC395" i="1"/>
  <c r="Y395" i="1"/>
  <c r="U395" i="1"/>
  <c r="Q395" i="1"/>
  <c r="AB394" i="1"/>
  <c r="X394" i="1"/>
  <c r="T394" i="1"/>
  <c r="P394" i="1"/>
  <c r="L394" i="1"/>
  <c r="I394" i="1"/>
  <c r="AA393" i="1"/>
  <c r="S393" i="1"/>
  <c r="O393" i="1"/>
  <c r="K393" i="1"/>
  <c r="M397" i="1" l="1"/>
  <c r="M396" i="1"/>
  <c r="H1910" i="1"/>
  <c r="H1911" i="1"/>
  <c r="Z394" i="1"/>
  <c r="R400" i="1"/>
  <c r="M400" i="1"/>
  <c r="H1907" i="1"/>
  <c r="Z400" i="1"/>
  <c r="H1906" i="1"/>
  <c r="H1908" i="1"/>
  <c r="H1905" i="1"/>
  <c r="H1909" i="1"/>
  <c r="Z396" i="1"/>
  <c r="H1912" i="1"/>
  <c r="R396" i="1"/>
  <c r="W397" i="1"/>
  <c r="W393" i="1"/>
  <c r="W399" i="1"/>
  <c r="M394" i="1"/>
  <c r="R394" i="1"/>
  <c r="W395" i="1"/>
  <c r="R398" i="1"/>
  <c r="M393" i="1"/>
  <c r="W394" i="1"/>
  <c r="R397" i="1"/>
  <c r="Z393" i="1"/>
  <c r="M395" i="1"/>
  <c r="W396" i="1"/>
  <c r="R399" i="1"/>
  <c r="Z397" i="1"/>
  <c r="M399" i="1"/>
  <c r="W400" i="1"/>
  <c r="R393" i="1"/>
  <c r="M398" i="1"/>
  <c r="Z399" i="1"/>
  <c r="Z395" i="1"/>
  <c r="W398" i="1"/>
  <c r="R395" i="1"/>
  <c r="H400" i="1" l="1"/>
  <c r="H396" i="1"/>
  <c r="H397" i="1"/>
  <c r="H393" i="1"/>
  <c r="H399" i="1"/>
  <c r="H395" i="1"/>
  <c r="H398" i="1"/>
  <c r="H394" i="1"/>
  <c r="I3975" i="1" l="1"/>
  <c r="J3975" i="1"/>
  <c r="K3975" i="1"/>
  <c r="L3975" i="1"/>
  <c r="N3975" i="1"/>
  <c r="O3975" i="1"/>
  <c r="P3975" i="1"/>
  <c r="Q3975" i="1"/>
  <c r="S3975" i="1"/>
  <c r="T3975" i="1"/>
  <c r="U3975" i="1"/>
  <c r="V3975" i="1"/>
  <c r="X3975" i="1"/>
  <c r="Y3975" i="1"/>
  <c r="AA3975" i="1"/>
  <c r="AB3975" i="1"/>
  <c r="AC3975" i="1"/>
  <c r="I3976" i="1"/>
  <c r="J3976" i="1"/>
  <c r="K3976" i="1"/>
  <c r="L3976" i="1"/>
  <c r="N3976" i="1"/>
  <c r="O3976" i="1"/>
  <c r="P3976" i="1"/>
  <c r="Q3976" i="1"/>
  <c r="S3976" i="1"/>
  <c r="T3976" i="1"/>
  <c r="U3976" i="1"/>
  <c r="V3976" i="1"/>
  <c r="X3976" i="1"/>
  <c r="Y3976" i="1"/>
  <c r="AA3976" i="1"/>
  <c r="AB3976" i="1"/>
  <c r="AC3976" i="1"/>
  <c r="I3977" i="1"/>
  <c r="J3977" i="1"/>
  <c r="K3977" i="1"/>
  <c r="L3977" i="1"/>
  <c r="N3977" i="1"/>
  <c r="O3977" i="1"/>
  <c r="P3977" i="1"/>
  <c r="Q3977" i="1"/>
  <c r="S3977" i="1"/>
  <c r="T3977" i="1"/>
  <c r="U3977" i="1"/>
  <c r="V3977" i="1"/>
  <c r="X3977" i="1"/>
  <c r="Y3977" i="1"/>
  <c r="AA3977" i="1"/>
  <c r="AB3977" i="1"/>
  <c r="AC3977" i="1"/>
  <c r="I3978" i="1"/>
  <c r="J3978" i="1"/>
  <c r="K3978" i="1"/>
  <c r="L3978" i="1"/>
  <c r="N3978" i="1"/>
  <c r="O3978" i="1"/>
  <c r="P3978" i="1"/>
  <c r="Q3978" i="1"/>
  <c r="S3978" i="1"/>
  <c r="T3978" i="1"/>
  <c r="U3978" i="1"/>
  <c r="V3978" i="1"/>
  <c r="X3978" i="1"/>
  <c r="Y3978" i="1"/>
  <c r="AA3978" i="1"/>
  <c r="AB3978" i="1"/>
  <c r="AC3978" i="1"/>
  <c r="I3979" i="1"/>
  <c r="J3979" i="1"/>
  <c r="K3979" i="1"/>
  <c r="L3979" i="1"/>
  <c r="N3979" i="1"/>
  <c r="O3979" i="1"/>
  <c r="P3979" i="1"/>
  <c r="Q3979" i="1"/>
  <c r="S3979" i="1"/>
  <c r="T3979" i="1"/>
  <c r="U3979" i="1"/>
  <c r="V3979" i="1"/>
  <c r="X3979" i="1"/>
  <c r="Y3979" i="1"/>
  <c r="AA3979" i="1"/>
  <c r="AB3979" i="1"/>
  <c r="AC3979" i="1"/>
  <c r="I3980" i="1"/>
  <c r="J3980" i="1"/>
  <c r="K3980" i="1"/>
  <c r="L3980" i="1"/>
  <c r="N3980" i="1"/>
  <c r="O3980" i="1"/>
  <c r="P3980" i="1"/>
  <c r="Q3980" i="1"/>
  <c r="S3980" i="1"/>
  <c r="T3980" i="1"/>
  <c r="U3980" i="1"/>
  <c r="V3980" i="1"/>
  <c r="X3980" i="1"/>
  <c r="Y3980" i="1"/>
  <c r="AA3980" i="1"/>
  <c r="AB3980" i="1"/>
  <c r="AC3980" i="1"/>
  <c r="I3981" i="1"/>
  <c r="J3981" i="1"/>
  <c r="K3981" i="1"/>
  <c r="L3981" i="1"/>
  <c r="N3981" i="1"/>
  <c r="O3981" i="1"/>
  <c r="P3981" i="1"/>
  <c r="Q3981" i="1"/>
  <c r="S3981" i="1"/>
  <c r="T3981" i="1"/>
  <c r="U3981" i="1"/>
  <c r="V3981" i="1"/>
  <c r="X3981" i="1"/>
  <c r="Y3981" i="1"/>
  <c r="AA3981" i="1"/>
  <c r="AB3981" i="1"/>
  <c r="AC3981" i="1"/>
  <c r="I3982" i="1"/>
  <c r="J3982" i="1"/>
  <c r="K3982" i="1"/>
  <c r="L3982" i="1"/>
  <c r="N3982" i="1"/>
  <c r="O3982" i="1"/>
  <c r="P3982" i="1"/>
  <c r="Q3982" i="1"/>
  <c r="S3982" i="1"/>
  <c r="T3982" i="1"/>
  <c r="U3982" i="1"/>
  <c r="V3982" i="1"/>
  <c r="X3982" i="1"/>
  <c r="Y3982" i="1"/>
  <c r="AA3982" i="1"/>
  <c r="AB3982" i="1"/>
  <c r="AC3982" i="1"/>
  <c r="Z3982" i="1" l="1"/>
  <c r="Z3975" i="1"/>
  <c r="R3982" i="1"/>
  <c r="R3981" i="1"/>
  <c r="W3979" i="1"/>
  <c r="Z3977" i="1"/>
  <c r="W3982" i="1"/>
  <c r="Z3981" i="1"/>
  <c r="M3980" i="1"/>
  <c r="W3975" i="1"/>
  <c r="R3975" i="1"/>
  <c r="Z3978" i="1"/>
  <c r="M3978" i="1"/>
  <c r="M3977" i="1"/>
  <c r="W3980" i="1"/>
  <c r="Z3979" i="1"/>
  <c r="R3979" i="1"/>
  <c r="M3979" i="1"/>
  <c r="R3978" i="1"/>
  <c r="R3977" i="1"/>
  <c r="Z3976" i="1"/>
  <c r="M3981" i="1"/>
  <c r="W3978" i="1"/>
  <c r="W3977" i="1"/>
  <c r="W3981" i="1"/>
  <c r="W3976" i="1"/>
  <c r="R3976" i="1"/>
  <c r="M3982" i="1"/>
  <c r="Z3980" i="1"/>
  <c r="R3980" i="1"/>
  <c r="M3976" i="1"/>
  <c r="M3975" i="1"/>
  <c r="H3981" i="1" l="1"/>
  <c r="H3982" i="1"/>
  <c r="H3977" i="1"/>
  <c r="H3975" i="1"/>
  <c r="H3976" i="1"/>
  <c r="H3978" i="1"/>
  <c r="H3979" i="1"/>
  <c r="H3980" i="1"/>
  <c r="K612" i="1" l="1"/>
  <c r="K2124" i="1"/>
  <c r="T612" i="1"/>
  <c r="T2124" i="1"/>
  <c r="K610" i="1"/>
  <c r="K2122" i="1"/>
  <c r="X615" i="1" l="1"/>
  <c r="X2127" i="1"/>
  <c r="Q616" i="1"/>
  <c r="Q2128" i="1"/>
  <c r="S609" i="1"/>
  <c r="S2121" i="1"/>
  <c r="L614" i="1"/>
  <c r="L2126" i="1"/>
  <c r="AA615" i="1"/>
  <c r="AA2127" i="1"/>
  <c r="P611" i="1"/>
  <c r="P2123" i="1"/>
  <c r="T610" i="1"/>
  <c r="T2122" i="1"/>
  <c r="N609" i="1"/>
  <c r="N2121" i="1"/>
  <c r="U614" i="1"/>
  <c r="U2126" i="1"/>
  <c r="U612" i="1"/>
  <c r="U2124" i="1"/>
  <c r="T614" i="1"/>
  <c r="T2126" i="1"/>
  <c r="Y614" i="1"/>
  <c r="Y2126" i="1"/>
  <c r="P612" i="1"/>
  <c r="P2124" i="1"/>
  <c r="J612" i="1"/>
  <c r="J2124" i="1"/>
  <c r="AA609" i="1"/>
  <c r="AA2121" i="1"/>
  <c r="Q613" i="1"/>
  <c r="Q2125" i="1"/>
  <c r="S610" i="1"/>
  <c r="S2122" i="1"/>
  <c r="N614" i="1"/>
  <c r="N2126" i="1"/>
  <c r="J613" i="1"/>
  <c r="J2125" i="1"/>
  <c r="Y611" i="1"/>
  <c r="Y2123" i="1"/>
  <c r="AC614" i="1"/>
  <c r="AC2126" i="1"/>
  <c r="S616" i="1"/>
  <c r="S2128" i="1"/>
  <c r="K616" i="1"/>
  <c r="K2128" i="1"/>
  <c r="AA611" i="1"/>
  <c r="AA2123" i="1"/>
  <c r="Q611" i="1"/>
  <c r="Q2123" i="1"/>
  <c r="AC610" i="1"/>
  <c r="AC2122" i="1"/>
  <c r="V610" i="1"/>
  <c r="V2122" i="1"/>
  <c r="X613" i="1"/>
  <c r="X2125" i="1"/>
  <c r="J609" i="1"/>
  <c r="J2121" i="1"/>
  <c r="Y613" i="1"/>
  <c r="Y2125" i="1"/>
  <c r="AB614" i="1"/>
  <c r="AB2126" i="1"/>
  <c r="T611" i="1"/>
  <c r="T2123" i="1"/>
  <c r="O612" i="1"/>
  <c r="O2124" i="1"/>
  <c r="X609" i="1"/>
  <c r="X2121" i="1"/>
  <c r="L612" i="1"/>
  <c r="L2124" i="1"/>
  <c r="Y615" i="1"/>
  <c r="Y2127" i="1"/>
  <c r="J615" i="1"/>
  <c r="J2127" i="1"/>
  <c r="I612" i="1"/>
  <c r="I2124" i="1"/>
  <c r="K611" i="1"/>
  <c r="K2123" i="1"/>
  <c r="N612" i="1"/>
  <c r="N2124" i="1"/>
  <c r="P613" i="1"/>
  <c r="P2125" i="1"/>
  <c r="Q609" i="1"/>
  <c r="Q2121" i="1"/>
  <c r="P609" i="1"/>
  <c r="P2121" i="1"/>
  <c r="V613" i="1"/>
  <c r="V2125" i="1"/>
  <c r="AB613" i="1"/>
  <c r="AB2125" i="1"/>
  <c r="U609" i="1"/>
  <c r="U2121" i="1"/>
  <c r="J616" i="1"/>
  <c r="J2128" i="1"/>
  <c r="I613" i="1"/>
  <c r="I2125" i="1"/>
  <c r="L611" i="1"/>
  <c r="L2123" i="1"/>
  <c r="P614" i="1"/>
  <c r="P2126" i="1"/>
  <c r="Y612" i="1"/>
  <c r="Y2124" i="1"/>
  <c r="Y609" i="1"/>
  <c r="Y2121" i="1"/>
  <c r="V616" i="1"/>
  <c r="V2128" i="1"/>
  <c r="Q615" i="1"/>
  <c r="Q2127" i="1"/>
  <c r="S615" i="1"/>
  <c r="S2127" i="1"/>
  <c r="N615" i="1"/>
  <c r="N2127" i="1"/>
  <c r="K609" i="1"/>
  <c r="K2121" i="1"/>
  <c r="T613" i="1"/>
  <c r="T2125" i="1"/>
  <c r="P616" i="1"/>
  <c r="P2128" i="1"/>
  <c r="AC616" i="1"/>
  <c r="AC2128" i="1"/>
  <c r="S613" i="1"/>
  <c r="S2125" i="1"/>
  <c r="L615" i="1"/>
  <c r="L2127" i="1"/>
  <c r="X611" i="1"/>
  <c r="X2123" i="1"/>
  <c r="AB609" i="1"/>
  <c r="AB2121" i="1"/>
  <c r="X612" i="1"/>
  <c r="X2124" i="1"/>
  <c r="N610" i="1"/>
  <c r="N2122" i="1"/>
  <c r="J611" i="1"/>
  <c r="J2123" i="1"/>
  <c r="K614" i="1"/>
  <c r="K2126" i="1"/>
  <c r="AB610" i="1"/>
  <c r="AB2122" i="1"/>
  <c r="Y616" i="1"/>
  <c r="Y2128" i="1"/>
  <c r="AC613" i="1"/>
  <c r="AC2125" i="1"/>
  <c r="S614" i="1"/>
  <c r="S2126" i="1"/>
  <c r="N611" i="1"/>
  <c r="N2123" i="1"/>
  <c r="V612" i="1"/>
  <c r="V2124" i="1"/>
  <c r="X616" i="1"/>
  <c r="X2128" i="1"/>
  <c r="AB616" i="1"/>
  <c r="AB2128" i="1"/>
  <c r="T616" i="1"/>
  <c r="T2128" i="1"/>
  <c r="O610" i="1"/>
  <c r="O2122" i="1"/>
  <c r="AA613" i="1"/>
  <c r="AA2125" i="1"/>
  <c r="U616" i="1"/>
  <c r="U2128" i="1"/>
  <c r="AA612" i="1"/>
  <c r="AA2124" i="1"/>
  <c r="AA610" i="1"/>
  <c r="AA2122" i="1"/>
  <c r="O613" i="1"/>
  <c r="O2125" i="1"/>
  <c r="I614" i="1"/>
  <c r="I2126" i="1"/>
  <c r="V615" i="1"/>
  <c r="V2127" i="1"/>
  <c r="U615" i="1"/>
  <c r="U2127" i="1"/>
  <c r="V614" i="1"/>
  <c r="V2126" i="1"/>
  <c r="AA616" i="1"/>
  <c r="AA2128" i="1"/>
  <c r="T609" i="1"/>
  <c r="T2121" i="1"/>
  <c r="AA614" i="1"/>
  <c r="AA2126" i="1"/>
  <c r="X614" i="1"/>
  <c r="X2126" i="1"/>
  <c r="Y610" i="1"/>
  <c r="Y2122" i="1"/>
  <c r="V609" i="1"/>
  <c r="V2121" i="1"/>
  <c r="I611" i="1"/>
  <c r="I2123" i="1"/>
  <c r="O609" i="1"/>
  <c r="O2121" i="1"/>
  <c r="L610" i="1"/>
  <c r="L2122" i="1"/>
  <c r="O611" i="1"/>
  <c r="O2123" i="1"/>
  <c r="I610" i="1"/>
  <c r="I2122" i="1"/>
  <c r="AB615" i="1"/>
  <c r="AB2127" i="1"/>
  <c r="I616" i="1"/>
  <c r="I2128" i="1"/>
  <c r="O615" i="1"/>
  <c r="O2127" i="1"/>
  <c r="AC612" i="1"/>
  <c r="AC2124" i="1"/>
  <c r="U613" i="1"/>
  <c r="U2125" i="1"/>
  <c r="L609" i="1"/>
  <c r="L2121" i="1"/>
  <c r="AC611" i="1"/>
  <c r="AC2123" i="1"/>
  <c r="AB612" i="1"/>
  <c r="AB2124" i="1"/>
  <c r="U610" i="1"/>
  <c r="U2122" i="1"/>
  <c r="N616" i="1"/>
  <c r="N2128" i="1"/>
  <c r="T615" i="1"/>
  <c r="T2127" i="1"/>
  <c r="Q614" i="1"/>
  <c r="Q2126" i="1"/>
  <c r="Q610" i="1"/>
  <c r="Q2122" i="1"/>
  <c r="U611" i="1"/>
  <c r="U2123" i="1"/>
  <c r="AC609" i="1"/>
  <c r="AC2121" i="1"/>
  <c r="I615" i="1"/>
  <c r="I2127" i="1"/>
  <c r="S612" i="1"/>
  <c r="S2124" i="1"/>
  <c r="P610" i="1"/>
  <c r="P2122" i="1"/>
  <c r="L613" i="1"/>
  <c r="L2125" i="1"/>
  <c r="O614" i="1"/>
  <c r="O2126" i="1"/>
  <c r="X610" i="1"/>
  <c r="X2122" i="1"/>
  <c r="O616" i="1"/>
  <c r="O2128" i="1"/>
  <c r="J614" i="1"/>
  <c r="J2126" i="1"/>
  <c r="J610" i="1"/>
  <c r="J2122" i="1"/>
  <c r="AB611" i="1"/>
  <c r="AB2123" i="1"/>
  <c r="L616" i="1"/>
  <c r="L2128" i="1"/>
  <c r="AC615" i="1"/>
  <c r="AC2127" i="1"/>
  <c r="K615" i="1"/>
  <c r="K2127" i="1"/>
  <c r="Q612" i="1"/>
  <c r="Q2124" i="1"/>
  <c r="I609" i="1"/>
  <c r="I2121" i="1"/>
  <c r="K613" i="1"/>
  <c r="K2125" i="1"/>
  <c r="P615" i="1"/>
  <c r="P2127" i="1"/>
  <c r="V611" i="1"/>
  <c r="V2123" i="1"/>
  <c r="S611" i="1"/>
  <c r="S2123" i="1"/>
  <c r="N613" i="1"/>
  <c r="N2125" i="1"/>
  <c r="M2122" i="1" l="1"/>
  <c r="Z2122" i="1"/>
  <c r="M2124" i="1"/>
  <c r="Z2128" i="1"/>
  <c r="M2123" i="1"/>
  <c r="Z2124" i="1"/>
  <c r="W2123" i="1"/>
  <c r="Z2126" i="1"/>
  <c r="W2124" i="1"/>
  <c r="R2125" i="1"/>
  <c r="M2126" i="1"/>
  <c r="Z2123" i="1"/>
  <c r="Z2121" i="1"/>
  <c r="R2123" i="1"/>
  <c r="W613" i="1"/>
  <c r="R2124" i="1"/>
  <c r="W2128" i="1"/>
  <c r="R2126" i="1"/>
  <c r="R2121" i="1"/>
  <c r="W611" i="1"/>
  <c r="M610" i="1"/>
  <c r="R2122" i="1"/>
  <c r="W615" i="1"/>
  <c r="M616" i="1"/>
  <c r="R612" i="1"/>
  <c r="Z609" i="1"/>
  <c r="Z613" i="1"/>
  <c r="Z614" i="1"/>
  <c r="Z616" i="1"/>
  <c r="R611" i="1"/>
  <c r="M611" i="1"/>
  <c r="W616" i="1"/>
  <c r="R614" i="1"/>
  <c r="M612" i="1"/>
  <c r="R609" i="1"/>
  <c r="W612" i="1"/>
  <c r="R610" i="1"/>
  <c r="R2127" i="1"/>
  <c r="M2127" i="1"/>
  <c r="M2121" i="1"/>
  <c r="R2128" i="1"/>
  <c r="W2126" i="1"/>
  <c r="M2125" i="1"/>
  <c r="W2122" i="1"/>
  <c r="W2121" i="1"/>
  <c r="Z2127" i="1"/>
  <c r="M614" i="1"/>
  <c r="Z610" i="1"/>
  <c r="R615" i="1"/>
  <c r="M615" i="1"/>
  <c r="M609" i="1"/>
  <c r="R613" i="1"/>
  <c r="R616" i="1"/>
  <c r="W614" i="1"/>
  <c r="W2125" i="1"/>
  <c r="M613" i="1"/>
  <c r="W610" i="1"/>
  <c r="Z615" i="1"/>
  <c r="Z612" i="1"/>
  <c r="Z611" i="1"/>
  <c r="W2127" i="1"/>
  <c r="M2128" i="1"/>
  <c r="Z2125" i="1"/>
  <c r="W609" i="1"/>
  <c r="H2124" i="1" l="1"/>
  <c r="H2122" i="1"/>
  <c r="H2123" i="1"/>
  <c r="H614" i="1"/>
  <c r="H616" i="1"/>
  <c r="H2128" i="1"/>
  <c r="H2126" i="1"/>
  <c r="H2121" i="1"/>
  <c r="H612" i="1"/>
  <c r="H2125" i="1"/>
  <c r="H2127" i="1"/>
  <c r="J503" i="1"/>
  <c r="J535" i="1"/>
  <c r="J2015" i="1"/>
  <c r="J2047" i="1"/>
  <c r="J2441" i="1"/>
  <c r="J3296" i="1"/>
  <c r="J4264" i="1"/>
  <c r="I497" i="1"/>
  <c r="I529" i="1"/>
  <c r="I2009" i="1"/>
  <c r="I2041" i="1"/>
  <c r="I2435" i="1"/>
  <c r="I3290" i="1"/>
  <c r="I4258" i="1"/>
  <c r="S497" i="1"/>
  <c r="S529" i="1"/>
  <c r="S2009" i="1"/>
  <c r="S2041" i="1"/>
  <c r="S2435" i="1"/>
  <c r="S3290" i="1"/>
  <c r="S4258" i="1"/>
  <c r="N503" i="1"/>
  <c r="N535" i="1"/>
  <c r="N2015" i="1"/>
  <c r="N2047" i="1"/>
  <c r="N2441" i="1"/>
  <c r="N3296" i="1"/>
  <c r="N4264" i="1"/>
  <c r="I501" i="1"/>
  <c r="I533" i="1"/>
  <c r="I2013" i="1"/>
  <c r="I2045" i="1"/>
  <c r="I2439" i="1"/>
  <c r="I3294" i="1"/>
  <c r="I4262" i="1"/>
  <c r="S499" i="1"/>
  <c r="S531" i="1"/>
  <c r="S2011" i="1"/>
  <c r="S2043" i="1"/>
  <c r="S2437" i="1"/>
  <c r="S3292" i="1"/>
  <c r="S4260" i="1"/>
  <c r="X502" i="1"/>
  <c r="X534" i="1"/>
  <c r="X2014" i="1"/>
  <c r="X2046" i="1"/>
  <c r="X2440" i="1"/>
  <c r="X3295" i="1"/>
  <c r="X4263" i="1"/>
  <c r="S502" i="1"/>
  <c r="S534" i="1"/>
  <c r="S2014" i="1"/>
  <c r="S2046" i="1"/>
  <c r="S2440" i="1"/>
  <c r="S3295" i="1"/>
  <c r="S4263" i="1"/>
  <c r="S500" i="1"/>
  <c r="S532" i="1"/>
  <c r="S2012" i="1"/>
  <c r="S2044" i="1"/>
  <c r="S2438" i="1"/>
  <c r="S3293" i="1"/>
  <c r="S4261" i="1"/>
  <c r="I503" i="1"/>
  <c r="I535" i="1"/>
  <c r="I2015" i="1"/>
  <c r="I2047" i="1"/>
  <c r="I2441" i="1"/>
  <c r="I3296" i="1"/>
  <c r="I4264" i="1"/>
  <c r="H611" i="1"/>
  <c r="I499" i="1"/>
  <c r="I531" i="1"/>
  <c r="I2011" i="1"/>
  <c r="I2043" i="1"/>
  <c r="I2437" i="1"/>
  <c r="I3292" i="1"/>
  <c r="I4260" i="1"/>
  <c r="N497" i="1"/>
  <c r="N529" i="1"/>
  <c r="N2009" i="1"/>
  <c r="N2041" i="1"/>
  <c r="N2435" i="1"/>
  <c r="N3290" i="1"/>
  <c r="N4258" i="1"/>
  <c r="H615" i="1"/>
  <c r="H613" i="1"/>
  <c r="I500" i="1"/>
  <c r="I532" i="1"/>
  <c r="I2012" i="1"/>
  <c r="I2044" i="1"/>
  <c r="I2438" i="1"/>
  <c r="I3293" i="1"/>
  <c r="I4261" i="1"/>
  <c r="H610" i="1"/>
  <c r="H609" i="1"/>
  <c r="L501" i="1" l="1"/>
  <c r="L533" i="1"/>
  <c r="L2013" i="1"/>
  <c r="L2045" i="1"/>
  <c r="L2439" i="1"/>
  <c r="L3294" i="1"/>
  <c r="L4262" i="1"/>
  <c r="AA500" i="1"/>
  <c r="AA532" i="1"/>
  <c r="AA2012" i="1"/>
  <c r="AA2044" i="1"/>
  <c r="AA2438" i="1"/>
  <c r="AA3293" i="1"/>
  <c r="AA4261" i="1"/>
  <c r="O502" i="1"/>
  <c r="O534" i="1"/>
  <c r="O2014" i="1"/>
  <c r="O2046" i="1"/>
  <c r="O2440" i="1"/>
  <c r="O3295" i="1"/>
  <c r="O4263" i="1"/>
  <c r="AA498" i="1"/>
  <c r="AA530" i="1"/>
  <c r="AA2010" i="1"/>
  <c r="AA2042" i="1"/>
  <c r="AA2436" i="1"/>
  <c r="AA3291" i="1"/>
  <c r="AA4259" i="1"/>
  <c r="Q501" i="1"/>
  <c r="Q533" i="1"/>
  <c r="Q2013" i="1"/>
  <c r="Q2045" i="1"/>
  <c r="Q2439" i="1"/>
  <c r="Q3294" i="1"/>
  <c r="Q4262" i="1"/>
  <c r="U501" i="1"/>
  <c r="U533" i="1"/>
  <c r="U2013" i="1"/>
  <c r="U2045" i="1"/>
  <c r="U2439" i="1"/>
  <c r="U3294" i="1"/>
  <c r="U4262" i="1"/>
  <c r="X500" i="1"/>
  <c r="X532" i="1"/>
  <c r="X2012" i="1"/>
  <c r="X2044" i="1"/>
  <c r="X2438" i="1"/>
  <c r="X3293" i="1"/>
  <c r="X4261" i="1"/>
  <c r="Y502" i="1"/>
  <c r="Y534" i="1"/>
  <c r="Z534" i="1" s="1"/>
  <c r="Y2014" i="1"/>
  <c r="Y2046" i="1"/>
  <c r="Z2046" i="1" s="1"/>
  <c r="Y2440" i="1"/>
  <c r="Z2440" i="1" s="1"/>
  <c r="Y3295" i="1"/>
  <c r="Z3295" i="1" s="1"/>
  <c r="Y4263" i="1"/>
  <c r="Z4263" i="1" s="1"/>
  <c r="AB501" i="1"/>
  <c r="AB533" i="1"/>
  <c r="AB2013" i="1"/>
  <c r="AB2045" i="1"/>
  <c r="AB2439" i="1"/>
  <c r="AB3294" i="1"/>
  <c r="AB4262" i="1"/>
  <c r="P497" i="1"/>
  <c r="P529" i="1"/>
  <c r="P2009" i="1"/>
  <c r="P2041" i="1"/>
  <c r="P2435" i="1"/>
  <c r="P3290" i="1"/>
  <c r="P4258" i="1"/>
  <c r="K498" i="1"/>
  <c r="K530" i="1"/>
  <c r="K2010" i="1"/>
  <c r="K2042" i="1"/>
  <c r="K2436" i="1"/>
  <c r="K3291" i="1"/>
  <c r="K4259" i="1"/>
  <c r="U497" i="1"/>
  <c r="U529" i="1"/>
  <c r="U2009" i="1"/>
  <c r="U2041" i="1"/>
  <c r="U2435" i="1"/>
  <c r="U3290" i="1"/>
  <c r="U4258" i="1"/>
  <c r="AC502" i="1"/>
  <c r="AC534" i="1"/>
  <c r="AC2014" i="1"/>
  <c r="AC2046" i="1"/>
  <c r="AC2440" i="1"/>
  <c r="AC3295" i="1"/>
  <c r="AC4263" i="1"/>
  <c r="AA499" i="1"/>
  <c r="AA531" i="1"/>
  <c r="AA2011" i="1"/>
  <c r="AA2043" i="1"/>
  <c r="AA2437" i="1"/>
  <c r="AA3292" i="1"/>
  <c r="AA4260" i="1"/>
  <c r="L502" i="1"/>
  <c r="L534" i="1"/>
  <c r="L2014" i="1"/>
  <c r="L2046" i="1"/>
  <c r="L2440" i="1"/>
  <c r="L3295" i="1"/>
  <c r="L4263" i="1"/>
  <c r="T499" i="1"/>
  <c r="T531" i="1"/>
  <c r="T2011" i="1"/>
  <c r="T2043" i="1"/>
  <c r="T2437" i="1"/>
  <c r="T3292" i="1"/>
  <c r="T4260" i="1"/>
  <c r="K499" i="1"/>
  <c r="K531" i="1"/>
  <c r="K2011" i="1"/>
  <c r="K2043" i="1"/>
  <c r="K2437" i="1"/>
  <c r="K3292" i="1"/>
  <c r="K4260" i="1"/>
  <c r="P503" i="1"/>
  <c r="P535" i="1"/>
  <c r="P2015" i="1"/>
  <c r="P2047" i="1"/>
  <c r="P2441" i="1"/>
  <c r="P3296" i="1"/>
  <c r="P4264" i="1"/>
  <c r="AC501" i="1"/>
  <c r="AC533" i="1"/>
  <c r="AC2013" i="1"/>
  <c r="AC2045" i="1"/>
  <c r="AC2439" i="1"/>
  <c r="AC3294" i="1"/>
  <c r="AC4262" i="1"/>
  <c r="Q499" i="1"/>
  <c r="Q531" i="1"/>
  <c r="Q2011" i="1"/>
  <c r="Q2043" i="1"/>
  <c r="Q2437" i="1"/>
  <c r="Q3292" i="1"/>
  <c r="Q4260" i="1"/>
  <c r="Y499" i="1"/>
  <c r="Y531" i="1"/>
  <c r="Y2011" i="1"/>
  <c r="Y2043" i="1"/>
  <c r="Y2437" i="1"/>
  <c r="Y3292" i="1"/>
  <c r="Y4260" i="1"/>
  <c r="O497" i="1"/>
  <c r="O529" i="1"/>
  <c r="O2009" i="1"/>
  <c r="O2041" i="1"/>
  <c r="O2435" i="1"/>
  <c r="O3290" i="1"/>
  <c r="O4258" i="1"/>
  <c r="AB497" i="1"/>
  <c r="AB529" i="1"/>
  <c r="AB2009" i="1"/>
  <c r="AB2041" i="1"/>
  <c r="AB2435" i="1"/>
  <c r="AB3290" i="1"/>
  <c r="AB4258" i="1"/>
  <c r="Y497" i="1"/>
  <c r="Y529" i="1"/>
  <c r="Y2009" i="1"/>
  <c r="Y2041" i="1"/>
  <c r="Y2435" i="1"/>
  <c r="Y3290" i="1"/>
  <c r="Y4258" i="1"/>
  <c r="V503" i="1"/>
  <c r="V535" i="1"/>
  <c r="V2015" i="1"/>
  <c r="V2047" i="1"/>
  <c r="V2441" i="1"/>
  <c r="V3296" i="1"/>
  <c r="V4264" i="1"/>
  <c r="Q502" i="1"/>
  <c r="Q534" i="1"/>
  <c r="Q2014" i="1"/>
  <c r="Q2046" i="1"/>
  <c r="Q2440" i="1"/>
  <c r="Q3295" i="1"/>
  <c r="Q4263" i="1"/>
  <c r="K497" i="1"/>
  <c r="K529" i="1"/>
  <c r="K2009" i="1"/>
  <c r="K2041" i="1"/>
  <c r="K2435" i="1"/>
  <c r="K3290" i="1"/>
  <c r="K4258" i="1"/>
  <c r="AA529" i="1"/>
  <c r="AA497" i="1"/>
  <c r="AA2009" i="1"/>
  <c r="AA2041" i="1"/>
  <c r="AA2435" i="1"/>
  <c r="AA3290" i="1"/>
  <c r="AA4258" i="1"/>
  <c r="L499" i="1"/>
  <c r="L531" i="1"/>
  <c r="L2011" i="1"/>
  <c r="L2043" i="1"/>
  <c r="L2437" i="1"/>
  <c r="L3292" i="1"/>
  <c r="L4260" i="1"/>
  <c r="Q500" i="1"/>
  <c r="Q532" i="1"/>
  <c r="Q2012" i="1"/>
  <c r="Q2044" i="1"/>
  <c r="Q2438" i="1"/>
  <c r="Q3293" i="1"/>
  <c r="Q4261" i="1"/>
  <c r="P500" i="1"/>
  <c r="P532" i="1"/>
  <c r="P2012" i="1"/>
  <c r="P2044" i="1"/>
  <c r="P2438" i="1"/>
  <c r="P3293" i="1"/>
  <c r="P4261" i="1"/>
  <c r="AB503" i="1"/>
  <c r="AB535" i="1"/>
  <c r="AB2015" i="1"/>
  <c r="AB2047" i="1"/>
  <c r="AB2441" i="1"/>
  <c r="AB3296" i="1"/>
  <c r="AB4264" i="1"/>
  <c r="T501" i="1"/>
  <c r="T533" i="1"/>
  <c r="T2013" i="1"/>
  <c r="T2045" i="1"/>
  <c r="T2439" i="1"/>
  <c r="T3294" i="1"/>
  <c r="T4262" i="1"/>
  <c r="AB502" i="1"/>
  <c r="AB534" i="1"/>
  <c r="AB2014" i="1"/>
  <c r="AB2046" i="1"/>
  <c r="AB2440" i="1"/>
  <c r="AB3295" i="1"/>
  <c r="AB4263" i="1"/>
  <c r="N500" i="1"/>
  <c r="N532" i="1"/>
  <c r="N2012" i="1"/>
  <c r="N2044" i="1"/>
  <c r="N2438" i="1"/>
  <c r="N3293" i="1"/>
  <c r="N4261" i="1"/>
  <c r="J498" i="1"/>
  <c r="J530" i="1"/>
  <c r="J2010" i="1"/>
  <c r="J2042" i="1"/>
  <c r="J2436" i="1"/>
  <c r="J3291" i="1"/>
  <c r="J4259" i="1"/>
  <c r="N504" i="1"/>
  <c r="N536" i="1"/>
  <c r="N2048" i="1"/>
  <c r="N2016" i="1"/>
  <c r="N2442" i="1"/>
  <c r="N3297" i="1"/>
  <c r="N4265" i="1"/>
  <c r="T500" i="1"/>
  <c r="T532" i="1"/>
  <c r="T2012" i="1"/>
  <c r="T2044" i="1"/>
  <c r="T2438" i="1"/>
  <c r="T3293" i="1"/>
  <c r="T4261" i="1"/>
  <c r="Y498" i="1"/>
  <c r="Y530" i="1"/>
  <c r="Y2010" i="1"/>
  <c r="Y2042" i="1"/>
  <c r="Y2436" i="1"/>
  <c r="Y3291" i="1"/>
  <c r="Y4259" i="1"/>
  <c r="X498" i="1"/>
  <c r="X530" i="1"/>
  <c r="X2010" i="1"/>
  <c r="X2042" i="1"/>
  <c r="X2436" i="1"/>
  <c r="X3291" i="1"/>
  <c r="X4259" i="1"/>
  <c r="AA503" i="1"/>
  <c r="AA535" i="1"/>
  <c r="AA2015" i="1"/>
  <c r="AA2047" i="1"/>
  <c r="AA2441" i="1"/>
  <c r="AA3296" i="1"/>
  <c r="AA4264" i="1"/>
  <c r="AB500" i="1"/>
  <c r="AB532" i="1"/>
  <c r="AB2012" i="1"/>
  <c r="AB2044" i="1"/>
  <c r="AB2438" i="1"/>
  <c r="AB3293" i="1"/>
  <c r="AB4261" i="1"/>
  <c r="T503" i="1"/>
  <c r="T535" i="1"/>
  <c r="T2015" i="1"/>
  <c r="T2047" i="1"/>
  <c r="T2441" i="1"/>
  <c r="T3296" i="1"/>
  <c r="T4264" i="1"/>
  <c r="J501" i="1"/>
  <c r="J533" i="1"/>
  <c r="J2013" i="1"/>
  <c r="J2045" i="1"/>
  <c r="J2439" i="1"/>
  <c r="J3294" i="1"/>
  <c r="J4262" i="1"/>
  <c r="Y532" i="1"/>
  <c r="Y500" i="1"/>
  <c r="Y2012" i="1"/>
  <c r="Y2044" i="1"/>
  <c r="Y2438" i="1"/>
  <c r="Y3293" i="1"/>
  <c r="Y4261" i="1"/>
  <c r="L498" i="1"/>
  <c r="L530" i="1"/>
  <c r="L2010" i="1"/>
  <c r="L2042" i="1"/>
  <c r="L2436" i="1"/>
  <c r="L3291" i="1"/>
  <c r="L4259" i="1"/>
  <c r="V500" i="1"/>
  <c r="V532" i="1"/>
  <c r="V2012" i="1"/>
  <c r="V2044" i="1"/>
  <c r="V2438" i="1"/>
  <c r="V3293" i="1"/>
  <c r="V4261" i="1"/>
  <c r="K502" i="1"/>
  <c r="K534" i="1"/>
  <c r="K2014" i="1"/>
  <c r="K2046" i="1"/>
  <c r="K2440" i="1"/>
  <c r="K3295" i="1"/>
  <c r="K4263" i="1"/>
  <c r="AC497" i="1"/>
  <c r="AC529" i="1"/>
  <c r="AC2009" i="1"/>
  <c r="AC2041" i="1"/>
  <c r="AC2435" i="1"/>
  <c r="AC3290" i="1"/>
  <c r="AC4258" i="1"/>
  <c r="J499" i="1"/>
  <c r="J531" i="1"/>
  <c r="J2011" i="1"/>
  <c r="J2043" i="1"/>
  <c r="J2437" i="1"/>
  <c r="J3292" i="1"/>
  <c r="J4260" i="1"/>
  <c r="N501" i="1"/>
  <c r="N533" i="1"/>
  <c r="N2013" i="1"/>
  <c r="N2045" i="1"/>
  <c r="N2439" i="1"/>
  <c r="N3294" i="1"/>
  <c r="N4262" i="1"/>
  <c r="N498" i="1"/>
  <c r="N530" i="1"/>
  <c r="N2010" i="1"/>
  <c r="N2042" i="1"/>
  <c r="N2436" i="1"/>
  <c r="N3291" i="1"/>
  <c r="N4259" i="1"/>
  <c r="P498" i="1"/>
  <c r="P530" i="1"/>
  <c r="P2010" i="1"/>
  <c r="P2042" i="1"/>
  <c r="P2436" i="1"/>
  <c r="P3291" i="1"/>
  <c r="P4259" i="1"/>
  <c r="K503" i="1"/>
  <c r="K535" i="1"/>
  <c r="K2015" i="1"/>
  <c r="K2047" i="1"/>
  <c r="K2441" i="1"/>
  <c r="K3296" i="1"/>
  <c r="K4264" i="1"/>
  <c r="Y501" i="1"/>
  <c r="Y533" i="1"/>
  <c r="Y2013" i="1"/>
  <c r="Y2045" i="1"/>
  <c r="Y2439" i="1"/>
  <c r="Y3294" i="1"/>
  <c r="Y4262" i="1"/>
  <c r="I502" i="1"/>
  <c r="I534" i="1"/>
  <c r="I2014" i="1"/>
  <c r="I2046" i="1"/>
  <c r="I2440" i="1"/>
  <c r="I3295" i="1"/>
  <c r="I4263" i="1"/>
  <c r="AC498" i="1"/>
  <c r="AC530" i="1"/>
  <c r="AC2010" i="1"/>
  <c r="AC2042" i="1"/>
  <c r="AC2436" i="1"/>
  <c r="AC3291" i="1"/>
  <c r="AC4259" i="1"/>
  <c r="T497" i="1"/>
  <c r="T529" i="1"/>
  <c r="T2009" i="1"/>
  <c r="T2041" i="1"/>
  <c r="T2435" i="1"/>
  <c r="T3290" i="1"/>
  <c r="T4258" i="1"/>
  <c r="Q497" i="1"/>
  <c r="Q529" i="1"/>
  <c r="Q2009" i="1"/>
  <c r="Q2041" i="1"/>
  <c r="Q2435" i="1"/>
  <c r="Q3290" i="1"/>
  <c r="Q4258" i="1"/>
  <c r="X501" i="1"/>
  <c r="X533" i="1"/>
  <c r="X2045" i="1"/>
  <c r="X2013" i="1"/>
  <c r="X2439" i="1"/>
  <c r="X3294" i="1"/>
  <c r="X4262" i="1"/>
  <c r="O498" i="1"/>
  <c r="O530" i="1"/>
  <c r="O2010" i="1"/>
  <c r="O2042" i="1"/>
  <c r="O2436" i="1"/>
  <c r="O3291" i="1"/>
  <c r="O4259" i="1"/>
  <c r="J500" i="1"/>
  <c r="J532" i="1"/>
  <c r="J2012" i="1"/>
  <c r="J2044" i="1"/>
  <c r="J2438" i="1"/>
  <c r="J3293" i="1"/>
  <c r="J4261" i="1"/>
  <c r="T498" i="1"/>
  <c r="T530" i="1"/>
  <c r="T2010" i="1"/>
  <c r="T2042" i="1"/>
  <c r="T2436" i="1"/>
  <c r="T3291" i="1"/>
  <c r="T4259" i="1"/>
  <c r="U499" i="1"/>
  <c r="U531" i="1"/>
  <c r="U2011" i="1"/>
  <c r="U2043" i="1"/>
  <c r="U2437" i="1"/>
  <c r="U3292" i="1"/>
  <c r="U4260" i="1"/>
  <c r="AC499" i="1"/>
  <c r="AC531" i="1"/>
  <c r="AC2011" i="1"/>
  <c r="AC2043" i="1"/>
  <c r="AC2437" i="1"/>
  <c r="AC3292" i="1"/>
  <c r="AC4260" i="1"/>
  <c r="P502" i="1"/>
  <c r="P534" i="1"/>
  <c r="P2014" i="1"/>
  <c r="P2046" i="1"/>
  <c r="P2440" i="1"/>
  <c r="P3295" i="1"/>
  <c r="P4263" i="1"/>
  <c r="T502" i="1"/>
  <c r="T534" i="1"/>
  <c r="T2014" i="1"/>
  <c r="T2046" i="1"/>
  <c r="T2440" i="1"/>
  <c r="T3295" i="1"/>
  <c r="T4263" i="1"/>
  <c r="X503" i="1"/>
  <c r="X535" i="1"/>
  <c r="X2015" i="1"/>
  <c r="X2047" i="1"/>
  <c r="X2441" i="1"/>
  <c r="X3296" i="1"/>
  <c r="X4264" i="1"/>
  <c r="X499" i="1"/>
  <c r="X531" i="1"/>
  <c r="Z531" i="1" s="1"/>
  <c r="X2011" i="1"/>
  <c r="X2043" i="1"/>
  <c r="X2437" i="1"/>
  <c r="X3292" i="1"/>
  <c r="X4260" i="1"/>
  <c r="K533" i="1"/>
  <c r="K501" i="1"/>
  <c r="K2013" i="1"/>
  <c r="K2045" i="1"/>
  <c r="K2439" i="1"/>
  <c r="K3294" i="1"/>
  <c r="K4262" i="1"/>
  <c r="U530" i="1"/>
  <c r="U498" i="1"/>
  <c r="U2010" i="1"/>
  <c r="U2042" i="1"/>
  <c r="U2436" i="1"/>
  <c r="U3291" i="1"/>
  <c r="U4259" i="1"/>
  <c r="Q503" i="1"/>
  <c r="Q535" i="1"/>
  <c r="Q2015" i="1"/>
  <c r="Q2047" i="1"/>
  <c r="Q2441" i="1"/>
  <c r="Q3296" i="1"/>
  <c r="Q4264" i="1"/>
  <c r="V498" i="1"/>
  <c r="V530" i="1"/>
  <c r="V2010" i="1"/>
  <c r="V2042" i="1"/>
  <c r="V2436" i="1"/>
  <c r="V3291" i="1"/>
  <c r="V4259" i="1"/>
  <c r="U503" i="1"/>
  <c r="U535" i="1"/>
  <c r="U2015" i="1"/>
  <c r="U2047" i="1"/>
  <c r="U2441" i="1"/>
  <c r="U3296" i="1"/>
  <c r="U4264" i="1"/>
  <c r="I498" i="1"/>
  <c r="I530" i="1"/>
  <c r="I2010" i="1"/>
  <c r="I2042" i="1"/>
  <c r="I2436" i="1"/>
  <c r="I3291" i="1"/>
  <c r="I4259" i="1"/>
  <c r="L503" i="1"/>
  <c r="L535" i="1"/>
  <c r="L2015" i="1"/>
  <c r="L2047" i="1"/>
  <c r="L2441" i="1"/>
  <c r="L3296" i="1"/>
  <c r="L4264" i="1"/>
  <c r="AC503" i="1"/>
  <c r="AC535" i="1"/>
  <c r="AC2015" i="1"/>
  <c r="AC2047" i="1"/>
  <c r="AC2441" i="1"/>
  <c r="AC3296" i="1"/>
  <c r="AC4264" i="1"/>
  <c r="AC500" i="1"/>
  <c r="AC532" i="1"/>
  <c r="AC2012" i="1"/>
  <c r="AC2044" i="1"/>
  <c r="AC2438" i="1"/>
  <c r="AC3293" i="1"/>
  <c r="AC4261" i="1"/>
  <c r="AA502" i="1"/>
  <c r="AA534" i="1"/>
  <c r="AA2014" i="1"/>
  <c r="AA2046" i="1"/>
  <c r="AA2440" i="1"/>
  <c r="AA3295" i="1"/>
  <c r="AA4263" i="1"/>
  <c r="V502" i="1"/>
  <c r="V534" i="1"/>
  <c r="V2014" i="1"/>
  <c r="V2046" i="1"/>
  <c r="V2440" i="1"/>
  <c r="V3295" i="1"/>
  <c r="V4263" i="1"/>
  <c r="O503" i="1"/>
  <c r="O535" i="1"/>
  <c r="O2015" i="1"/>
  <c r="O2047" i="1"/>
  <c r="O2441" i="1"/>
  <c r="O3296" i="1"/>
  <c r="O4264" i="1"/>
  <c r="S533" i="1"/>
  <c r="S501" i="1"/>
  <c r="S2013" i="1"/>
  <c r="S2045" i="1"/>
  <c r="S2439" i="1"/>
  <c r="S3294" i="1"/>
  <c r="S4262" i="1"/>
  <c r="K500" i="1"/>
  <c r="K532" i="1"/>
  <c r="K2012" i="1"/>
  <c r="K2044" i="1"/>
  <c r="K2438" i="1"/>
  <c r="K3293" i="1"/>
  <c r="K4261" i="1"/>
  <c r="Y503" i="1"/>
  <c r="Y535" i="1"/>
  <c r="Y2015" i="1"/>
  <c r="Y2047" i="1"/>
  <c r="Y2441" i="1"/>
  <c r="Y3296" i="1"/>
  <c r="Y4264" i="1"/>
  <c r="S504" i="1"/>
  <c r="S536" i="1"/>
  <c r="S2016" i="1"/>
  <c r="S2048" i="1"/>
  <c r="S2442" i="1"/>
  <c r="S3297" i="1"/>
  <c r="S4265" i="1"/>
  <c r="AA501" i="1"/>
  <c r="AA533" i="1"/>
  <c r="AA2013" i="1"/>
  <c r="AA2045" i="1"/>
  <c r="AA2439" i="1"/>
  <c r="AA3294" i="1"/>
  <c r="AA4262" i="1"/>
  <c r="U500" i="1"/>
  <c r="U532" i="1"/>
  <c r="U2012" i="1"/>
  <c r="U2044" i="1"/>
  <c r="U2438" i="1"/>
  <c r="U3293" i="1"/>
  <c r="U4261" i="1"/>
  <c r="N499" i="1"/>
  <c r="N531" i="1"/>
  <c r="N2011" i="1"/>
  <c r="N2043" i="1"/>
  <c r="N2437" i="1"/>
  <c r="N3292" i="1"/>
  <c r="N4260" i="1"/>
  <c r="U502" i="1"/>
  <c r="U534" i="1"/>
  <c r="U2014" i="1"/>
  <c r="U2046" i="1"/>
  <c r="U2440" i="1"/>
  <c r="U3295" i="1"/>
  <c r="U4263" i="1"/>
  <c r="Q498" i="1"/>
  <c r="Q530" i="1"/>
  <c r="Q2010" i="1"/>
  <c r="Q2042" i="1"/>
  <c r="Q2436" i="1"/>
  <c r="Q3291" i="1"/>
  <c r="Q4259" i="1"/>
  <c r="V501" i="1"/>
  <c r="V533" i="1"/>
  <c r="V2013" i="1"/>
  <c r="V2045" i="1"/>
  <c r="V2439" i="1"/>
  <c r="V3294" i="1"/>
  <c r="V4262" i="1"/>
  <c r="N502" i="1"/>
  <c r="N534" i="1"/>
  <c r="N2014" i="1"/>
  <c r="N2046" i="1"/>
  <c r="N2440" i="1"/>
  <c r="N3295" i="1"/>
  <c r="N4263" i="1"/>
  <c r="Z2014" i="1"/>
  <c r="Z502" i="1"/>
  <c r="J497" i="1"/>
  <c r="J529" i="1"/>
  <c r="J2009" i="1"/>
  <c r="J2041" i="1"/>
  <c r="J2435" i="1"/>
  <c r="J3290" i="1"/>
  <c r="J4258" i="1"/>
  <c r="O499" i="1"/>
  <c r="O531" i="1"/>
  <c r="O2011" i="1"/>
  <c r="O2043" i="1"/>
  <c r="O2437" i="1"/>
  <c r="O3292" i="1"/>
  <c r="O4260" i="1"/>
  <c r="V497" i="1"/>
  <c r="V529" i="1"/>
  <c r="V2009" i="1"/>
  <c r="V2041" i="1"/>
  <c r="V2435" i="1"/>
  <c r="V3290" i="1"/>
  <c r="V4258" i="1"/>
  <c r="L497" i="1"/>
  <c r="L529" i="1"/>
  <c r="L2009" i="1"/>
  <c r="L2041" i="1"/>
  <c r="L2435" i="1"/>
  <c r="L3290" i="1"/>
  <c r="L4258" i="1"/>
  <c r="J502" i="1"/>
  <c r="J534" i="1"/>
  <c r="M534" i="1" s="1"/>
  <c r="J2014" i="1"/>
  <c r="J2046" i="1"/>
  <c r="J2440" i="1"/>
  <c r="M2440" i="1" s="1"/>
  <c r="J3295" i="1"/>
  <c r="J4263" i="1"/>
  <c r="O501" i="1"/>
  <c r="O533" i="1"/>
  <c r="O2013" i="1"/>
  <c r="O2045" i="1"/>
  <c r="O2439" i="1"/>
  <c r="O3294" i="1"/>
  <c r="O4262" i="1"/>
  <c r="L500" i="1"/>
  <c r="L532" i="1"/>
  <c r="L2012" i="1"/>
  <c r="L2044" i="1"/>
  <c r="L2438" i="1"/>
  <c r="L3293" i="1"/>
  <c r="L4261" i="1"/>
  <c r="P499" i="1"/>
  <c r="P531" i="1"/>
  <c r="P2011" i="1"/>
  <c r="P2043" i="1"/>
  <c r="P2437" i="1"/>
  <c r="P3292" i="1"/>
  <c r="P4260" i="1"/>
  <c r="V499" i="1"/>
  <c r="W499" i="1" s="1"/>
  <c r="V531" i="1"/>
  <c r="V2011" i="1"/>
  <c r="W2011" i="1" s="1"/>
  <c r="V2043" i="1"/>
  <c r="V2437" i="1"/>
  <c r="V3292" i="1"/>
  <c r="V4260" i="1"/>
  <c r="X497" i="1"/>
  <c r="Z497" i="1" s="1"/>
  <c r="X529" i="1"/>
  <c r="Z529" i="1" s="1"/>
  <c r="X2009" i="1"/>
  <c r="X2041" i="1"/>
  <c r="X2435" i="1"/>
  <c r="X3290" i="1"/>
  <c r="X4258" i="1"/>
  <c r="O500" i="1"/>
  <c r="O532" i="1"/>
  <c r="O2012" i="1"/>
  <c r="O2044" i="1"/>
  <c r="O2438" i="1"/>
  <c r="O3293" i="1"/>
  <c r="O4261" i="1"/>
  <c r="P501" i="1"/>
  <c r="P533" i="1"/>
  <c r="P2045" i="1"/>
  <c r="P2013" i="1"/>
  <c r="P2439" i="1"/>
  <c r="P3294" i="1"/>
  <c r="P4262" i="1"/>
  <c r="AB499" i="1"/>
  <c r="AB531" i="1"/>
  <c r="AB2011" i="1"/>
  <c r="AB2043" i="1"/>
  <c r="AB2437" i="1"/>
  <c r="AB3292" i="1"/>
  <c r="AB4260" i="1"/>
  <c r="S503" i="1"/>
  <c r="S535" i="1"/>
  <c r="S2015" i="1"/>
  <c r="S2047" i="1"/>
  <c r="S2441" i="1"/>
  <c r="S3296" i="1"/>
  <c r="S4264" i="1"/>
  <c r="S498" i="1"/>
  <c r="S530" i="1"/>
  <c r="S2010" i="1"/>
  <c r="S2042" i="1"/>
  <c r="S2436" i="1"/>
  <c r="S3291" i="1"/>
  <c r="S4259" i="1"/>
  <c r="AB498" i="1"/>
  <c r="AB530" i="1"/>
  <c r="AB2010" i="1"/>
  <c r="AB2042" i="1"/>
  <c r="AB2436" i="1"/>
  <c r="AB3291" i="1"/>
  <c r="AB4259" i="1"/>
  <c r="Z2041" i="1" l="1"/>
  <c r="M535" i="1"/>
  <c r="Z2435" i="1"/>
  <c r="M2441" i="1"/>
  <c r="M2047" i="1"/>
  <c r="W2012" i="1"/>
  <c r="Z2439" i="1"/>
  <c r="Z2437" i="1"/>
  <c r="Z2043" i="1"/>
  <c r="R2435" i="1"/>
  <c r="M2043" i="1"/>
  <c r="Z530" i="1"/>
  <c r="R2015" i="1"/>
  <c r="R2009" i="1"/>
  <c r="W3293" i="1"/>
  <c r="W2043" i="1"/>
  <c r="R502" i="1"/>
  <c r="W535" i="1"/>
  <c r="W529" i="1"/>
  <c r="W532" i="1"/>
  <c r="W2441" i="1"/>
  <c r="W500" i="1"/>
  <c r="R497" i="1"/>
  <c r="W503" i="1"/>
  <c r="M4264" i="1"/>
  <c r="W2435" i="1"/>
  <c r="M531" i="1"/>
  <c r="M2437" i="1"/>
  <c r="Z533" i="1"/>
  <c r="R2047" i="1"/>
  <c r="Z498" i="1"/>
  <c r="R2041" i="1"/>
  <c r="W497" i="1"/>
  <c r="R4264" i="1"/>
  <c r="W3292" i="1"/>
  <c r="R535" i="1"/>
  <c r="W498" i="1"/>
  <c r="W2440" i="1"/>
  <c r="W534" i="1"/>
  <c r="W2437" i="1"/>
  <c r="W531" i="1"/>
  <c r="R3290" i="1"/>
  <c r="Z2436" i="1"/>
  <c r="Z2042" i="1"/>
  <c r="W530" i="1"/>
  <c r="R534" i="1"/>
  <c r="W502" i="1"/>
  <c r="R529" i="1"/>
  <c r="M3296" i="1"/>
  <c r="M2015" i="1"/>
  <c r="M503" i="1"/>
  <c r="W2042" i="1"/>
  <c r="Z501" i="1"/>
  <c r="W2041" i="1"/>
  <c r="Z499" i="1"/>
  <c r="Z2045" i="1"/>
  <c r="W2436" i="1"/>
  <c r="M2041" i="1"/>
  <c r="W4263" i="1"/>
  <c r="W2009" i="1"/>
  <c r="M2046" i="1"/>
  <c r="R2440" i="1"/>
  <c r="R2046" i="1"/>
  <c r="W2044" i="1"/>
  <c r="W2439" i="1"/>
  <c r="W2045" i="1"/>
  <c r="W3290" i="1"/>
  <c r="R4258" i="1"/>
  <c r="W2438" i="1"/>
  <c r="R2441" i="1"/>
  <c r="R503" i="1"/>
  <c r="W2046" i="1"/>
  <c r="M499" i="1"/>
  <c r="W2047" i="1"/>
  <c r="M502" i="1"/>
  <c r="Z4258" i="1"/>
  <c r="Z2009" i="1"/>
  <c r="W4264" i="1"/>
  <c r="R3295" i="1"/>
  <c r="R2014" i="1"/>
  <c r="W533" i="1"/>
  <c r="R2436" i="1"/>
  <c r="R2042" i="1"/>
  <c r="R530" i="1"/>
  <c r="R4262" i="1"/>
  <c r="M4260" i="1"/>
  <c r="AC504" i="1"/>
  <c r="AC536" i="1"/>
  <c r="AC2016" i="1"/>
  <c r="AC2048" i="1"/>
  <c r="AC2442" i="1"/>
  <c r="AC4265" i="1"/>
  <c r="M4262" i="1"/>
  <c r="R4261" i="1"/>
  <c r="Y504" i="1"/>
  <c r="Y536" i="1"/>
  <c r="Y2016" i="1"/>
  <c r="Y2048" i="1"/>
  <c r="Y2442" i="1"/>
  <c r="Y3297" i="1"/>
  <c r="Y4265" i="1"/>
  <c r="AB504" i="1"/>
  <c r="AB536" i="1"/>
  <c r="AB2016" i="1"/>
  <c r="AB2048" i="1"/>
  <c r="AB2442" i="1"/>
  <c r="AB3297" i="1"/>
  <c r="AB4265" i="1"/>
  <c r="W3294" i="1"/>
  <c r="W2013" i="1"/>
  <c r="W2014" i="1"/>
  <c r="R2012" i="1"/>
  <c r="K504" i="1"/>
  <c r="K536" i="1"/>
  <c r="K2016" i="1"/>
  <c r="K2048" i="1"/>
  <c r="K2442" i="1"/>
  <c r="K3297" i="1"/>
  <c r="K4265" i="1"/>
  <c r="Q536" i="1"/>
  <c r="Q504" i="1"/>
  <c r="Q2016" i="1"/>
  <c r="Q2048" i="1"/>
  <c r="Q2442" i="1"/>
  <c r="Q3297" i="1"/>
  <c r="Q4265" i="1"/>
  <c r="Z4261" i="1"/>
  <c r="W4259" i="1"/>
  <c r="O504" i="1"/>
  <c r="O536" i="1"/>
  <c r="O2016" i="1"/>
  <c r="O2048" i="1"/>
  <c r="O2442" i="1"/>
  <c r="O3297" i="1"/>
  <c r="O4265" i="1"/>
  <c r="M2435" i="1"/>
  <c r="H2435" i="1" s="1"/>
  <c r="M529" i="1"/>
  <c r="R4260" i="1"/>
  <c r="Z3292" i="1"/>
  <c r="Z2011" i="1"/>
  <c r="J504" i="1"/>
  <c r="J536" i="1"/>
  <c r="J2016" i="1"/>
  <c r="J2048" i="1"/>
  <c r="J2442" i="1"/>
  <c r="J3297" i="1"/>
  <c r="J4265" i="1"/>
  <c r="Z2441" i="1"/>
  <c r="Z2047" i="1"/>
  <c r="Z535" i="1"/>
  <c r="M4261" i="1"/>
  <c r="R2010" i="1"/>
  <c r="R498" i="1"/>
  <c r="M530" i="1"/>
  <c r="W2010" i="1"/>
  <c r="R4263" i="1"/>
  <c r="W4262" i="1"/>
  <c r="R3296" i="1"/>
  <c r="W3295" i="1"/>
  <c r="R4259" i="1"/>
  <c r="R3291" i="1"/>
  <c r="R2439" i="1"/>
  <c r="R2045" i="1"/>
  <c r="R533" i="1"/>
  <c r="M2436" i="1"/>
  <c r="R2438" i="1"/>
  <c r="R532" i="1"/>
  <c r="T504" i="1"/>
  <c r="T536" i="1"/>
  <c r="T2016" i="1"/>
  <c r="T2048" i="1"/>
  <c r="T2442" i="1"/>
  <c r="T3297" i="1"/>
  <c r="T4265" i="1"/>
  <c r="Z3290" i="1"/>
  <c r="M497" i="1"/>
  <c r="X504" i="1"/>
  <c r="X536" i="1"/>
  <c r="X2016" i="1"/>
  <c r="X2048" i="1"/>
  <c r="X2442" i="1"/>
  <c r="X3297" i="1"/>
  <c r="X4265" i="1"/>
  <c r="Z3296" i="1"/>
  <c r="Z2015" i="1"/>
  <c r="Z503" i="1"/>
  <c r="Z3294" i="1"/>
  <c r="M2439" i="1"/>
  <c r="M533" i="1"/>
  <c r="M3291" i="1"/>
  <c r="M498" i="1"/>
  <c r="U504" i="1"/>
  <c r="U536" i="1"/>
  <c r="U2016" i="1"/>
  <c r="U2048" i="1"/>
  <c r="U2442" i="1"/>
  <c r="U3297" i="1"/>
  <c r="U4265" i="1"/>
  <c r="M4258" i="1"/>
  <c r="M3290" i="1"/>
  <c r="M2009" i="1"/>
  <c r="R2437" i="1"/>
  <c r="R2043" i="1"/>
  <c r="R531" i="1"/>
  <c r="Z4260" i="1"/>
  <c r="L504" i="1"/>
  <c r="L536" i="1"/>
  <c r="L2016" i="1"/>
  <c r="L2048" i="1"/>
  <c r="L2442" i="1"/>
  <c r="L3297" i="1"/>
  <c r="L4265" i="1"/>
  <c r="Z4264" i="1"/>
  <c r="M2438" i="1"/>
  <c r="M2044" i="1"/>
  <c r="M532" i="1"/>
  <c r="R3294" i="1"/>
  <c r="R2013" i="1"/>
  <c r="R501" i="1"/>
  <c r="AA504" i="1"/>
  <c r="AA536" i="1"/>
  <c r="AA2016" i="1"/>
  <c r="AA2048" i="1"/>
  <c r="AA2442" i="1"/>
  <c r="AA3297" i="1"/>
  <c r="AA4265" i="1"/>
  <c r="M2045" i="1"/>
  <c r="M2042" i="1"/>
  <c r="R3293" i="1"/>
  <c r="R500" i="1"/>
  <c r="Z2438" i="1"/>
  <c r="Z2044" i="1"/>
  <c r="Z532" i="1"/>
  <c r="M4263" i="1"/>
  <c r="W3296" i="1"/>
  <c r="W2015" i="1"/>
  <c r="W3291" i="1"/>
  <c r="P504" i="1"/>
  <c r="P536" i="1"/>
  <c r="P2016" i="1"/>
  <c r="P2048" i="1"/>
  <c r="P2442" i="1"/>
  <c r="P3297" i="1"/>
  <c r="P4265" i="1"/>
  <c r="M3295" i="1"/>
  <c r="M2014" i="1"/>
  <c r="W501" i="1"/>
  <c r="Z2013" i="1"/>
  <c r="M2011" i="1"/>
  <c r="I536" i="1"/>
  <c r="I504" i="1"/>
  <c r="I2016" i="1"/>
  <c r="I2048" i="1"/>
  <c r="I2442" i="1"/>
  <c r="I3297" i="1"/>
  <c r="I4265" i="1"/>
  <c r="M3294" i="1"/>
  <c r="M501" i="1"/>
  <c r="Z2010" i="1"/>
  <c r="W4260" i="1"/>
  <c r="W4261" i="1"/>
  <c r="R3292" i="1"/>
  <c r="R2011" i="1"/>
  <c r="R499" i="1"/>
  <c r="V504" i="1"/>
  <c r="V536" i="1"/>
  <c r="V2048" i="1"/>
  <c r="V2016" i="1"/>
  <c r="V2442" i="1"/>
  <c r="V3297" i="1"/>
  <c r="V4265" i="1"/>
  <c r="M3293" i="1"/>
  <c r="M2012" i="1"/>
  <c r="M500" i="1"/>
  <c r="Z4262" i="1"/>
  <c r="M3292" i="1"/>
  <c r="M2013" i="1"/>
  <c r="Z4259" i="1"/>
  <c r="Z3291" i="1"/>
  <c r="M4259" i="1"/>
  <c r="M2010" i="1"/>
  <c r="R2044" i="1"/>
  <c r="W4258" i="1"/>
  <c r="Z3293" i="1"/>
  <c r="Z2012" i="1"/>
  <c r="Z500" i="1"/>
  <c r="H2437" i="1" l="1"/>
  <c r="Z2442" i="1"/>
  <c r="H530" i="1"/>
  <c r="H2441" i="1"/>
  <c r="H502" i="1"/>
  <c r="H2047" i="1"/>
  <c r="H529" i="1"/>
  <c r="H535" i="1"/>
  <c r="H497" i="1"/>
  <c r="H2043" i="1"/>
  <c r="H4264" i="1"/>
  <c r="Z2048" i="1"/>
  <c r="H498" i="1"/>
  <c r="H3294" i="1"/>
  <c r="Z536" i="1"/>
  <c r="H531" i="1"/>
  <c r="H534" i="1"/>
  <c r="R2048" i="1"/>
  <c r="H2046" i="1"/>
  <c r="H2041" i="1"/>
  <c r="H2440" i="1"/>
  <c r="H2439" i="1"/>
  <c r="H2436" i="1"/>
  <c r="H2042" i="1"/>
  <c r="R2442" i="1"/>
  <c r="R536" i="1"/>
  <c r="H501" i="1"/>
  <c r="H2014" i="1"/>
  <c r="H3296" i="1"/>
  <c r="W4265" i="1"/>
  <c r="H2010" i="1"/>
  <c r="Z504" i="1"/>
  <c r="H499" i="1"/>
  <c r="H532" i="1"/>
  <c r="H533" i="1"/>
  <c r="W2016" i="1"/>
  <c r="W504" i="1"/>
  <c r="H2044" i="1"/>
  <c r="H503" i="1"/>
  <c r="H2045" i="1"/>
  <c r="H2438" i="1"/>
  <c r="H3293" i="1"/>
  <c r="R504" i="1"/>
  <c r="W2442" i="1"/>
  <c r="W2048" i="1"/>
  <c r="W536" i="1"/>
  <c r="H4260" i="1"/>
  <c r="H2013" i="1"/>
  <c r="H3290" i="1"/>
  <c r="Z3297" i="1"/>
  <c r="Z2016" i="1"/>
  <c r="M2442" i="1"/>
  <c r="M2048" i="1"/>
  <c r="M536" i="1"/>
  <c r="H4262" i="1"/>
  <c r="H2011" i="1"/>
  <c r="H4261" i="1"/>
  <c r="H4259" i="1"/>
  <c r="M3297" i="1"/>
  <c r="M2016" i="1"/>
  <c r="M504" i="1"/>
  <c r="R3297" i="1"/>
  <c r="H3291" i="1"/>
  <c r="H500" i="1"/>
  <c r="H4263" i="1"/>
  <c r="Z4265" i="1"/>
  <c r="R2016" i="1"/>
  <c r="H3295" i="1"/>
  <c r="M4265" i="1"/>
  <c r="H3292" i="1"/>
  <c r="H2015" i="1"/>
  <c r="H2009" i="1"/>
  <c r="H4258" i="1"/>
  <c r="R4265" i="1"/>
  <c r="W3297" i="1"/>
  <c r="H2012" i="1"/>
  <c r="H2442" i="1" l="1"/>
  <c r="H2048" i="1"/>
  <c r="H536" i="1"/>
  <c r="H3297" i="1"/>
  <c r="H504" i="1"/>
  <c r="H4265" i="1"/>
  <c r="H2016" i="1"/>
  <c r="Q599" i="1" l="1"/>
  <c r="Q2111" i="1"/>
  <c r="Q2982" i="1"/>
  <c r="Q3957" i="1"/>
  <c r="Q3973" i="1"/>
  <c r="Q4149" i="1"/>
  <c r="K593" i="1"/>
  <c r="K2105" i="1"/>
  <c r="K2976" i="1"/>
  <c r="K3951" i="1"/>
  <c r="K3967" i="1"/>
  <c r="K4143" i="1"/>
  <c r="O594" i="1"/>
  <c r="O2106" i="1"/>
  <c r="O2977" i="1"/>
  <c r="O3952" i="1"/>
  <c r="O3968" i="1"/>
  <c r="O4144" i="1"/>
  <c r="V598" i="1"/>
  <c r="V2110" i="1"/>
  <c r="V2981" i="1"/>
  <c r="V3956" i="1"/>
  <c r="V3972" i="1"/>
  <c r="V4148" i="1"/>
  <c r="V596" i="1"/>
  <c r="V2108" i="1"/>
  <c r="V2979" i="1"/>
  <c r="V3954" i="1"/>
  <c r="V3970" i="1"/>
  <c r="V4146" i="1"/>
  <c r="P593" i="1"/>
  <c r="P2105" i="1"/>
  <c r="P2976" i="1"/>
  <c r="P3951" i="1"/>
  <c r="P3967" i="1"/>
  <c r="P4143" i="1"/>
  <c r="AC599" i="1"/>
  <c r="AC2111" i="1"/>
  <c r="AC2982" i="1"/>
  <c r="AC3957" i="1"/>
  <c r="AC3973" i="1"/>
  <c r="AC4149" i="1"/>
  <c r="AB599" i="1"/>
  <c r="AB2111" i="1"/>
  <c r="AB2982" i="1"/>
  <c r="AB3957" i="1"/>
  <c r="AB3973" i="1"/>
  <c r="AB4149" i="1"/>
  <c r="S597" i="1"/>
  <c r="S2109" i="1"/>
  <c r="S2980" i="1"/>
  <c r="S3955" i="1"/>
  <c r="S3971" i="1"/>
  <c r="S4147" i="1"/>
  <c r="U599" i="1"/>
  <c r="U2111" i="1"/>
  <c r="U2982" i="1"/>
  <c r="U3957" i="1"/>
  <c r="U3973" i="1"/>
  <c r="U4149" i="1"/>
  <c r="L596" i="1"/>
  <c r="L2108" i="1"/>
  <c r="L2979" i="1"/>
  <c r="L3954" i="1"/>
  <c r="L3970" i="1"/>
  <c r="L4146" i="1"/>
  <c r="S599" i="1"/>
  <c r="S2111" i="1"/>
  <c r="S2982" i="1"/>
  <c r="S3957" i="1"/>
  <c r="S3973" i="1"/>
  <c r="S4149" i="1"/>
  <c r="AB597" i="1"/>
  <c r="AB2109" i="1"/>
  <c r="AB2980" i="1"/>
  <c r="AB3955" i="1"/>
  <c r="AB3971" i="1"/>
  <c r="AB4147" i="1"/>
  <c r="Q593" i="1"/>
  <c r="Q2105" i="1"/>
  <c r="Q2976" i="1"/>
  <c r="Q3951" i="1"/>
  <c r="Q3967" i="1"/>
  <c r="Q4143" i="1"/>
  <c r="T597" i="1"/>
  <c r="T2109" i="1"/>
  <c r="T2980" i="1"/>
  <c r="T3955" i="1"/>
  <c r="T3971" i="1"/>
  <c r="T4147" i="1"/>
  <c r="AA598" i="1"/>
  <c r="AA2110" i="1"/>
  <c r="AA2981" i="1"/>
  <c r="AA3956" i="1"/>
  <c r="AA3972" i="1"/>
  <c r="AA4148" i="1"/>
  <c r="N599" i="1"/>
  <c r="N2111" i="1"/>
  <c r="N2982" i="1"/>
  <c r="N3957" i="1"/>
  <c r="N3973" i="1"/>
  <c r="N4149" i="1"/>
  <c r="Q598" i="1"/>
  <c r="Q2110" i="1"/>
  <c r="Q2981" i="1"/>
  <c r="Q3956" i="1"/>
  <c r="Q3972" i="1"/>
  <c r="Q4148" i="1"/>
  <c r="K598" i="1"/>
  <c r="K2110" i="1"/>
  <c r="K2981" i="1"/>
  <c r="K3956" i="1"/>
  <c r="K3972" i="1"/>
  <c r="K4148" i="1"/>
  <c r="AC596" i="1"/>
  <c r="AC2108" i="1"/>
  <c r="AC2979" i="1"/>
  <c r="AC3954" i="1"/>
  <c r="AC3970" i="1"/>
  <c r="AC4146" i="1"/>
  <c r="L595" i="1"/>
  <c r="L2107" i="1"/>
  <c r="L2978" i="1"/>
  <c r="L3953" i="1"/>
  <c r="L3969" i="1"/>
  <c r="L4145" i="1"/>
  <c r="O595" i="1"/>
  <c r="O2107" i="1"/>
  <c r="O2978" i="1"/>
  <c r="O3953" i="1"/>
  <c r="O3969" i="1"/>
  <c r="O4145" i="1"/>
  <c r="S596" i="1"/>
  <c r="S2108" i="1"/>
  <c r="S2979" i="1"/>
  <c r="S3954" i="1"/>
  <c r="S3970" i="1"/>
  <c r="S4146" i="1"/>
  <c r="U596" i="1"/>
  <c r="U2108" i="1"/>
  <c r="U2979" i="1"/>
  <c r="U3954" i="1"/>
  <c r="U3970" i="1"/>
  <c r="U4146" i="1"/>
  <c r="AC593" i="1"/>
  <c r="AC2105" i="1"/>
  <c r="AC2976" i="1"/>
  <c r="AC3951" i="1"/>
  <c r="AC3967" i="1"/>
  <c r="AC4143" i="1"/>
  <c r="Y596" i="1"/>
  <c r="Y2108" i="1"/>
  <c r="Y2979" i="1"/>
  <c r="Y3954" i="1"/>
  <c r="Y3970" i="1"/>
  <c r="Y4146" i="1"/>
  <c r="N593" i="1"/>
  <c r="N2105" i="1"/>
  <c r="N2976" i="1"/>
  <c r="N3951" i="1"/>
  <c r="N3967" i="1"/>
  <c r="N4143" i="1"/>
  <c r="I596" i="1"/>
  <c r="I2108" i="1"/>
  <c r="I2979" i="1"/>
  <c r="I3954" i="1"/>
  <c r="I3970" i="1"/>
  <c r="I4146" i="1"/>
  <c r="X597" i="1"/>
  <c r="X2109" i="1"/>
  <c r="X2980" i="1"/>
  <c r="X3955" i="1"/>
  <c r="X3971" i="1"/>
  <c r="X4147" i="1"/>
  <c r="T599" i="1"/>
  <c r="T2111" i="1"/>
  <c r="T2982" i="1"/>
  <c r="T3957" i="1"/>
  <c r="T3973" i="1"/>
  <c r="T4149" i="1"/>
  <c r="N597" i="1"/>
  <c r="N2109" i="1"/>
  <c r="N2980" i="1"/>
  <c r="N3955" i="1"/>
  <c r="N3971" i="1"/>
  <c r="N4147" i="1"/>
  <c r="K599" i="1"/>
  <c r="K2111" i="1"/>
  <c r="K2982" i="1"/>
  <c r="K3957" i="1"/>
  <c r="K3973" i="1"/>
  <c r="K4149" i="1"/>
  <c r="S595" i="1"/>
  <c r="S2107" i="1"/>
  <c r="S2978" i="1"/>
  <c r="S3953" i="1"/>
  <c r="S3969" i="1"/>
  <c r="S4145" i="1"/>
  <c r="AA595" i="1"/>
  <c r="AA2107" i="1"/>
  <c r="AA2978" i="1"/>
  <c r="AA3953" i="1"/>
  <c r="AA3969" i="1"/>
  <c r="AA4145" i="1"/>
  <c r="V595" i="1"/>
  <c r="V2107" i="1"/>
  <c r="V2978" i="1"/>
  <c r="V3953" i="1"/>
  <c r="V3969" i="1"/>
  <c r="V4145" i="1"/>
  <c r="AA597" i="1"/>
  <c r="AA2109" i="1"/>
  <c r="AA2980" i="1"/>
  <c r="AA3955" i="1"/>
  <c r="AA3971" i="1"/>
  <c r="AA4147" i="1"/>
  <c r="U595" i="1"/>
  <c r="U2107" i="1"/>
  <c r="U2978" i="1"/>
  <c r="U3953" i="1"/>
  <c r="U3969" i="1"/>
  <c r="U4145" i="1"/>
  <c r="T595" i="1"/>
  <c r="T2107" i="1"/>
  <c r="T2978" i="1"/>
  <c r="T3953" i="1"/>
  <c r="T3969" i="1"/>
  <c r="T4145" i="1"/>
  <c r="I594" i="1"/>
  <c r="I2106" i="1"/>
  <c r="I2977" i="1"/>
  <c r="I3952" i="1"/>
  <c r="I3968" i="1"/>
  <c r="I4144" i="1"/>
  <c r="Y597" i="1"/>
  <c r="Y2109" i="1"/>
  <c r="Y2980" i="1"/>
  <c r="Y3955" i="1"/>
  <c r="Y3971" i="1"/>
  <c r="Y4147" i="1"/>
  <c r="V597" i="1"/>
  <c r="V2109" i="1"/>
  <c r="V2980" i="1"/>
  <c r="V3955" i="1"/>
  <c r="V3971" i="1"/>
  <c r="V4147" i="1"/>
  <c r="J594" i="1"/>
  <c r="J2106" i="1"/>
  <c r="J2977" i="1"/>
  <c r="J3952" i="1"/>
  <c r="J3968" i="1"/>
  <c r="J4144" i="1"/>
  <c r="Y595" i="1"/>
  <c r="Y2107" i="1"/>
  <c r="Y2978" i="1"/>
  <c r="Y3953" i="1"/>
  <c r="Y3969" i="1"/>
  <c r="Y4145" i="1"/>
  <c r="AC597" i="1"/>
  <c r="AC2109" i="1"/>
  <c r="AC2980" i="1"/>
  <c r="AC3955" i="1"/>
  <c r="AC3971" i="1"/>
  <c r="AC4147" i="1"/>
  <c r="U597" i="1"/>
  <c r="U2109" i="1"/>
  <c r="U2980" i="1"/>
  <c r="U3955" i="1"/>
  <c r="U3971" i="1"/>
  <c r="U4147" i="1"/>
  <c r="T593" i="1"/>
  <c r="T2105" i="1"/>
  <c r="T2976" i="1"/>
  <c r="T3951" i="1"/>
  <c r="T3967" i="1"/>
  <c r="T4143" i="1"/>
  <c r="L597" i="1"/>
  <c r="L2109" i="1"/>
  <c r="L2980" i="1"/>
  <c r="L3955" i="1"/>
  <c r="L3971" i="1"/>
  <c r="L4147" i="1"/>
  <c r="U593" i="1"/>
  <c r="U2105" i="1"/>
  <c r="U2976" i="1"/>
  <c r="U3951" i="1"/>
  <c r="U3967" i="1"/>
  <c r="U4143" i="1"/>
  <c r="I597" i="1"/>
  <c r="I2109" i="1"/>
  <c r="I2980" i="1"/>
  <c r="I3955" i="1"/>
  <c r="I3971" i="1"/>
  <c r="I4147" i="1"/>
  <c r="Y598" i="1"/>
  <c r="Y2110" i="1"/>
  <c r="Y2981" i="1"/>
  <c r="Y3956" i="1"/>
  <c r="Y3972" i="1"/>
  <c r="Y4148" i="1"/>
  <c r="Y593" i="1"/>
  <c r="Y2105" i="1"/>
  <c r="Y2976" i="1"/>
  <c r="Y3951" i="1"/>
  <c r="Y3967" i="1"/>
  <c r="Y4143" i="1"/>
  <c r="I598" i="1"/>
  <c r="I2110" i="1"/>
  <c r="I2981" i="1"/>
  <c r="I3956" i="1"/>
  <c r="I3972" i="1"/>
  <c r="I4148" i="1"/>
  <c r="I595" i="1"/>
  <c r="I2107" i="1"/>
  <c r="I2978" i="1"/>
  <c r="I3953" i="1"/>
  <c r="I3969" i="1"/>
  <c r="I4145" i="1"/>
  <c r="AC595" i="1"/>
  <c r="AC2107" i="1"/>
  <c r="AC2978" i="1"/>
  <c r="AC3953" i="1"/>
  <c r="AC3969" i="1"/>
  <c r="AC4145" i="1"/>
  <c r="AB595" i="1"/>
  <c r="AB2107" i="1"/>
  <c r="AB2978" i="1"/>
  <c r="AB3953" i="1"/>
  <c r="AB3969" i="1"/>
  <c r="AB4145" i="1"/>
  <c r="AB594" i="1"/>
  <c r="AB2106" i="1"/>
  <c r="AB2977" i="1"/>
  <c r="AB3952" i="1"/>
  <c r="AB3968" i="1"/>
  <c r="AB4144" i="1"/>
  <c r="N596" i="1"/>
  <c r="N2108" i="1"/>
  <c r="N2979" i="1"/>
  <c r="N3954" i="1"/>
  <c r="N3970" i="1"/>
  <c r="N4146" i="1"/>
  <c r="P594" i="1"/>
  <c r="P2106" i="1"/>
  <c r="P2977" i="1"/>
  <c r="P3952" i="1"/>
  <c r="P3968" i="1"/>
  <c r="P4144" i="1"/>
  <c r="AA594" i="1"/>
  <c r="AA2106" i="1"/>
  <c r="AA2977" i="1"/>
  <c r="AA3952" i="1"/>
  <c r="AA3968" i="1"/>
  <c r="AA4144" i="1"/>
  <c r="S594" i="1"/>
  <c r="S2106" i="1"/>
  <c r="S2977" i="1"/>
  <c r="S3952" i="1"/>
  <c r="S3968" i="1"/>
  <c r="S4144" i="1"/>
  <c r="X596" i="1"/>
  <c r="X2108" i="1"/>
  <c r="X2979" i="1"/>
  <c r="X3954" i="1"/>
  <c r="Z3954" i="1" s="1"/>
  <c r="X3970" i="1"/>
  <c r="X4146" i="1"/>
  <c r="K597" i="1"/>
  <c r="K2109" i="1"/>
  <c r="K2980" i="1"/>
  <c r="K3955" i="1"/>
  <c r="K3971" i="1"/>
  <c r="K4147" i="1"/>
  <c r="AB598" i="1"/>
  <c r="AB2110" i="1"/>
  <c r="AB2981" i="1"/>
  <c r="AB3956" i="1"/>
  <c r="AB3972" i="1"/>
  <c r="AB4148" i="1"/>
  <c r="X594" i="1"/>
  <c r="X2106" i="1"/>
  <c r="X2977" i="1"/>
  <c r="X3952" i="1"/>
  <c r="X3968" i="1"/>
  <c r="X4144" i="1"/>
  <c r="V593" i="1"/>
  <c r="V2105" i="1"/>
  <c r="V2976" i="1"/>
  <c r="V3951" i="1"/>
  <c r="V3967" i="1"/>
  <c r="V4143" i="1"/>
  <c r="J597" i="1"/>
  <c r="J2109" i="1"/>
  <c r="J2980" i="1"/>
  <c r="J3955" i="1"/>
  <c r="J3971" i="1"/>
  <c r="J4147" i="1"/>
  <c r="X598" i="1"/>
  <c r="X2110" i="1"/>
  <c r="X2981" i="1"/>
  <c r="X3956" i="1"/>
  <c r="Z3956" i="1" s="1"/>
  <c r="X3972" i="1"/>
  <c r="Z3972" i="1" s="1"/>
  <c r="X4148" i="1"/>
  <c r="Q597" i="1"/>
  <c r="Q2109" i="1"/>
  <c r="Q2980" i="1"/>
  <c r="Q3955" i="1"/>
  <c r="Q3971" i="1"/>
  <c r="Q4147" i="1"/>
  <c r="L593" i="1"/>
  <c r="L2105" i="1"/>
  <c r="L2976" i="1"/>
  <c r="L3951" i="1"/>
  <c r="L3967" i="1"/>
  <c r="L4143" i="1"/>
  <c r="X599" i="1"/>
  <c r="X2111" i="1"/>
  <c r="X2982" i="1"/>
  <c r="X3957" i="1"/>
  <c r="X3973" i="1"/>
  <c r="X4149" i="1"/>
  <c r="T598" i="1"/>
  <c r="T2110" i="1"/>
  <c r="T2981" i="1"/>
  <c r="T3956" i="1"/>
  <c r="T3972" i="1"/>
  <c r="T4148" i="1"/>
  <c r="Y599" i="1"/>
  <c r="Y2111" i="1"/>
  <c r="Y2982" i="1"/>
  <c r="Y3957" i="1"/>
  <c r="Y3973" i="1"/>
  <c r="Y4149" i="1"/>
  <c r="L599" i="1"/>
  <c r="L2111" i="1"/>
  <c r="L2982" i="1"/>
  <c r="L3957" i="1"/>
  <c r="L3973" i="1"/>
  <c r="L4149" i="1"/>
  <c r="V594" i="1"/>
  <c r="V2106" i="1"/>
  <c r="V2977" i="1"/>
  <c r="V3952" i="1"/>
  <c r="V3968" i="1"/>
  <c r="V4144" i="1"/>
  <c r="O593" i="1"/>
  <c r="O2105" i="1"/>
  <c r="O2976" i="1"/>
  <c r="O3951" i="1"/>
  <c r="O3967" i="1"/>
  <c r="O4143" i="1"/>
  <c r="AC598" i="1"/>
  <c r="AC2110" i="1"/>
  <c r="AC2981" i="1"/>
  <c r="AC3956" i="1"/>
  <c r="AC3972" i="1"/>
  <c r="AC4148" i="1"/>
  <c r="T594" i="1"/>
  <c r="T2106" i="1"/>
  <c r="T2977" i="1"/>
  <c r="T3952" i="1"/>
  <c r="T3968" i="1"/>
  <c r="T4144" i="1"/>
  <c r="K595" i="1"/>
  <c r="K2107" i="1"/>
  <c r="K2978" i="1"/>
  <c r="K3953" i="1"/>
  <c r="K3969" i="1"/>
  <c r="K4145" i="1"/>
  <c r="J599" i="1"/>
  <c r="J2111" i="1"/>
  <c r="J2982" i="1"/>
  <c r="J3957" i="1"/>
  <c r="J3973" i="1"/>
  <c r="J4149" i="1"/>
  <c r="N595" i="1"/>
  <c r="N2107" i="1"/>
  <c r="N2978" i="1"/>
  <c r="N3953" i="1"/>
  <c r="N3969" i="1"/>
  <c r="N4145" i="1"/>
  <c r="U594" i="1"/>
  <c r="U2106" i="1"/>
  <c r="U2977" i="1"/>
  <c r="U3952" i="1"/>
  <c r="U3968" i="1"/>
  <c r="U4144" i="1"/>
  <c r="J593" i="1"/>
  <c r="J2105" i="1"/>
  <c r="J2976" i="1"/>
  <c r="J3951" i="1"/>
  <c r="J3967" i="1"/>
  <c r="J4143" i="1"/>
  <c r="K596" i="1"/>
  <c r="K2108" i="1"/>
  <c r="K2979" i="1"/>
  <c r="K3954" i="1"/>
  <c r="K3970" i="1"/>
  <c r="K4146" i="1"/>
  <c r="P598" i="1"/>
  <c r="P2110" i="1"/>
  <c r="P2981" i="1"/>
  <c r="P3956" i="1"/>
  <c r="P3972" i="1"/>
  <c r="P4148" i="1"/>
  <c r="P597" i="1"/>
  <c r="P2109" i="1"/>
  <c r="P2980" i="1"/>
  <c r="P3955" i="1"/>
  <c r="P3971" i="1"/>
  <c r="P4147" i="1"/>
  <c r="Q594" i="1"/>
  <c r="Q2106" i="1"/>
  <c r="Q2977" i="1"/>
  <c r="Q3952" i="1"/>
  <c r="Q3968" i="1"/>
  <c r="Q4144" i="1"/>
  <c r="L598" i="1"/>
  <c r="L2110" i="1"/>
  <c r="L2981" i="1"/>
  <c r="L3956" i="1"/>
  <c r="L3972" i="1"/>
  <c r="L4148" i="1"/>
  <c r="J595" i="1"/>
  <c r="J2107" i="1"/>
  <c r="J2978" i="1"/>
  <c r="J3953" i="1"/>
  <c r="J3969" i="1"/>
  <c r="J4145" i="1"/>
  <c r="I593" i="1"/>
  <c r="I2105" i="1"/>
  <c r="I2976" i="1"/>
  <c r="I3951" i="1"/>
  <c r="I3967" i="1"/>
  <c r="I4143" i="1"/>
  <c r="X593" i="1"/>
  <c r="X2105" i="1"/>
  <c r="Z2105" i="1" s="1"/>
  <c r="X2976" i="1"/>
  <c r="X3951" i="1"/>
  <c r="X3967" i="1"/>
  <c r="X4143" i="1"/>
  <c r="P596" i="1"/>
  <c r="P2108" i="1"/>
  <c r="P2979" i="1"/>
  <c r="P3954" i="1"/>
  <c r="P3970" i="1"/>
  <c r="P4146" i="1"/>
  <c r="S593" i="1"/>
  <c r="S2105" i="1"/>
  <c r="S2976" i="1"/>
  <c r="S3951" i="1"/>
  <c r="S3967" i="1"/>
  <c r="S4143" i="1"/>
  <c r="O598" i="1"/>
  <c r="O2110" i="1"/>
  <c r="O2981" i="1"/>
  <c r="O3956" i="1"/>
  <c r="O3972" i="1"/>
  <c r="O4148" i="1"/>
  <c r="Q595" i="1"/>
  <c r="Q2107" i="1"/>
  <c r="Q2978" i="1"/>
  <c r="Q3953" i="1"/>
  <c r="Q3969" i="1"/>
  <c r="Q4145" i="1"/>
  <c r="O596" i="1"/>
  <c r="O2108" i="1"/>
  <c r="O2979" i="1"/>
  <c r="O3954" i="1"/>
  <c r="O3970" i="1"/>
  <c r="O4146" i="1"/>
  <c r="AA599" i="1"/>
  <c r="AA2111" i="1"/>
  <c r="AA2982" i="1"/>
  <c r="AA3957" i="1"/>
  <c r="AA3973" i="1"/>
  <c r="AA4149" i="1"/>
  <c r="I599" i="1"/>
  <c r="I2111" i="1"/>
  <c r="I2982" i="1"/>
  <c r="I3957" i="1"/>
  <c r="I3973" i="1"/>
  <c r="I4149" i="1"/>
  <c r="AA596" i="1"/>
  <c r="AA2108" i="1"/>
  <c r="AA2979" i="1"/>
  <c r="AA3954" i="1"/>
  <c r="AA3970" i="1"/>
  <c r="AA4146" i="1"/>
  <c r="O599" i="1"/>
  <c r="O2111" i="1"/>
  <c r="O2982" i="1"/>
  <c r="O3957" i="1"/>
  <c r="O3973" i="1"/>
  <c r="O4149" i="1"/>
  <c r="J596" i="1"/>
  <c r="J2108" i="1"/>
  <c r="J2979" i="1"/>
  <c r="J3954" i="1"/>
  <c r="J3970" i="1"/>
  <c r="J4146" i="1"/>
  <c r="AB593" i="1"/>
  <c r="AB2105" i="1"/>
  <c r="AB2976" i="1"/>
  <c r="AB3951" i="1"/>
  <c r="AB3967" i="1"/>
  <c r="AB4143" i="1"/>
  <c r="J598" i="1"/>
  <c r="J2110" i="1"/>
  <c r="J2981" i="1"/>
  <c r="J3956" i="1"/>
  <c r="J3972" i="1"/>
  <c r="J4148" i="1"/>
  <c r="O597" i="1"/>
  <c r="O2109" i="1"/>
  <c r="O2980" i="1"/>
  <c r="O3955" i="1"/>
  <c r="O3971" i="1"/>
  <c r="O4147" i="1"/>
  <c r="N594" i="1"/>
  <c r="N2106" i="1"/>
  <c r="N2977" i="1"/>
  <c r="N3952" i="1"/>
  <c r="N3968" i="1"/>
  <c r="N4144" i="1"/>
  <c r="P599" i="1"/>
  <c r="P2111" i="1"/>
  <c r="P2982" i="1"/>
  <c r="P3957" i="1"/>
  <c r="P3973" i="1"/>
  <c r="P4149" i="1"/>
  <c r="L594" i="1"/>
  <c r="L2106" i="1"/>
  <c r="L2977" i="1"/>
  <c r="L3952" i="1"/>
  <c r="L3968" i="1"/>
  <c r="L4144" i="1"/>
  <c r="T596" i="1"/>
  <c r="T2108" i="1"/>
  <c r="T2979" i="1"/>
  <c r="T3954" i="1"/>
  <c r="T3970" i="1"/>
  <c r="T4146" i="1"/>
  <c r="AA593" i="1"/>
  <c r="AA2105" i="1"/>
  <c r="AA2976" i="1"/>
  <c r="AA3951" i="1"/>
  <c r="AA3967" i="1"/>
  <c r="AA4143" i="1"/>
  <c r="Q596" i="1"/>
  <c r="Q2108" i="1"/>
  <c r="Q2979" i="1"/>
  <c r="Q3954" i="1"/>
  <c r="Q3970" i="1"/>
  <c r="Q4146" i="1"/>
  <c r="X595" i="1"/>
  <c r="X2107" i="1"/>
  <c r="X2978" i="1"/>
  <c r="X3953" i="1"/>
  <c r="X3969" i="1"/>
  <c r="X4145" i="1"/>
  <c r="AB596" i="1"/>
  <c r="AB2108" i="1"/>
  <c r="AB2979" i="1"/>
  <c r="AB3954" i="1"/>
  <c r="AB3970" i="1"/>
  <c r="AB4146" i="1"/>
  <c r="N598" i="1"/>
  <c r="N2110" i="1"/>
  <c r="N2981" i="1"/>
  <c r="N3956" i="1"/>
  <c r="N3972" i="1"/>
  <c r="N4148" i="1"/>
  <c r="Y594" i="1"/>
  <c r="Y2106" i="1"/>
  <c r="Y2977" i="1"/>
  <c r="Y3952" i="1"/>
  <c r="Y3968" i="1"/>
  <c r="Y4144" i="1"/>
  <c r="V599" i="1"/>
  <c r="V2111" i="1"/>
  <c r="V2982" i="1"/>
  <c r="V3957" i="1"/>
  <c r="V3973" i="1"/>
  <c r="V4149" i="1"/>
  <c r="S598" i="1"/>
  <c r="S2110" i="1"/>
  <c r="S2981" i="1"/>
  <c r="S3956" i="1"/>
  <c r="S3972" i="1"/>
  <c r="S4148" i="1"/>
  <c r="K594" i="1"/>
  <c r="K2106" i="1"/>
  <c r="K2977" i="1"/>
  <c r="K3952" i="1"/>
  <c r="K3968" i="1"/>
  <c r="K4144" i="1"/>
  <c r="U598" i="1"/>
  <c r="U2110" i="1"/>
  <c r="U2981" i="1"/>
  <c r="U3956" i="1"/>
  <c r="U3972" i="1"/>
  <c r="U4148" i="1"/>
  <c r="AC594" i="1"/>
  <c r="AC2106" i="1"/>
  <c r="AC2977" i="1"/>
  <c r="AC3952" i="1"/>
  <c r="AC3968" i="1"/>
  <c r="AC4144" i="1"/>
  <c r="P595" i="1"/>
  <c r="P2107" i="1"/>
  <c r="P2978" i="1"/>
  <c r="P3953" i="1"/>
  <c r="P3969" i="1"/>
  <c r="P4145" i="1"/>
  <c r="Z2110" i="1" l="1"/>
  <c r="Z3953" i="1"/>
  <c r="Z2108" i="1"/>
  <c r="Z3951" i="1"/>
  <c r="Z4146" i="1"/>
  <c r="M3954" i="1"/>
  <c r="M3951" i="1"/>
  <c r="Z3969" i="1"/>
  <c r="M2978" i="1"/>
  <c r="W3951" i="1"/>
  <c r="Z2979" i="1"/>
  <c r="M2111" i="1"/>
  <c r="M3957" i="1"/>
  <c r="M3956" i="1"/>
  <c r="Z3970" i="1"/>
  <c r="M2108" i="1"/>
  <c r="R2106" i="1"/>
  <c r="M2107" i="1"/>
  <c r="R3952" i="1"/>
  <c r="Z2978" i="1"/>
  <c r="M4143" i="1"/>
  <c r="M3967" i="1"/>
  <c r="Z3967" i="1"/>
  <c r="Z4148" i="1"/>
  <c r="M2976" i="1"/>
  <c r="M3953" i="1"/>
  <c r="Z4145" i="1"/>
  <c r="R2977" i="1"/>
  <c r="Z2976" i="1"/>
  <c r="M2982" i="1"/>
  <c r="Z2981" i="1"/>
  <c r="M2980" i="1"/>
  <c r="W2110" i="1"/>
  <c r="M2105" i="1"/>
  <c r="M2979" i="1"/>
  <c r="Z2107" i="1"/>
  <c r="W4143" i="1"/>
  <c r="M2109" i="1"/>
  <c r="W3967" i="1"/>
  <c r="Z4143" i="1"/>
  <c r="R2981" i="1"/>
  <c r="M2981" i="1"/>
  <c r="R4148" i="1"/>
  <c r="R3972" i="1"/>
  <c r="M4148" i="1"/>
  <c r="M3972" i="1"/>
  <c r="M3971" i="1"/>
  <c r="W3969" i="1"/>
  <c r="W2105" i="1"/>
  <c r="M4145" i="1"/>
  <c r="M3969" i="1"/>
  <c r="W3956" i="1"/>
  <c r="R3956" i="1"/>
  <c r="M2110" i="1"/>
  <c r="M4147" i="1"/>
  <c r="R2110" i="1"/>
  <c r="R3968" i="1"/>
  <c r="W2976" i="1"/>
  <c r="Z4149" i="1"/>
  <c r="Z3973" i="1"/>
  <c r="M3955" i="1"/>
  <c r="M4146" i="1"/>
  <c r="M3970" i="1"/>
  <c r="M4149" i="1"/>
  <c r="M3973" i="1"/>
  <c r="Z595" i="1"/>
  <c r="R4144" i="1"/>
  <c r="W593" i="1"/>
  <c r="R3953" i="1"/>
  <c r="AB600" i="1"/>
  <c r="AB2112" i="1"/>
  <c r="AB2983" i="1"/>
  <c r="AB3958" i="1"/>
  <c r="AB3974" i="1"/>
  <c r="AB4150" i="1"/>
  <c r="Z2106" i="1"/>
  <c r="R4146" i="1"/>
  <c r="R3970" i="1"/>
  <c r="Y600" i="1"/>
  <c r="Y2112" i="1"/>
  <c r="Y2983" i="1"/>
  <c r="Y3958" i="1"/>
  <c r="Y3974" i="1"/>
  <c r="Y4150" i="1"/>
  <c r="U600" i="1"/>
  <c r="U2112" i="1"/>
  <c r="U2983" i="1"/>
  <c r="U3958" i="1"/>
  <c r="U3974" i="1"/>
  <c r="U4150" i="1"/>
  <c r="R4147" i="1"/>
  <c r="R3971" i="1"/>
  <c r="R2982" i="1"/>
  <c r="R599" i="1"/>
  <c r="W3973" i="1"/>
  <c r="W3955" i="1"/>
  <c r="M599" i="1"/>
  <c r="Z3957" i="1"/>
  <c r="Z598" i="1"/>
  <c r="W2106" i="1"/>
  <c r="R3954" i="1"/>
  <c r="V600" i="1"/>
  <c r="V2112" i="1"/>
  <c r="V2983" i="1"/>
  <c r="V3958" i="1"/>
  <c r="V3974" i="1"/>
  <c r="V4150" i="1"/>
  <c r="W2107" i="1"/>
  <c r="R3955" i="1"/>
  <c r="R3973" i="1"/>
  <c r="W3957" i="1"/>
  <c r="W2111" i="1"/>
  <c r="AA600" i="1"/>
  <c r="AA2112" i="1"/>
  <c r="AA2983" i="1"/>
  <c r="AA3958" i="1"/>
  <c r="AA3974" i="1"/>
  <c r="AA4150" i="1"/>
  <c r="R2107" i="1"/>
  <c r="O600" i="1"/>
  <c r="O2112" i="1"/>
  <c r="O2983" i="1"/>
  <c r="O3958" i="1"/>
  <c r="O3974" i="1"/>
  <c r="O4150" i="1"/>
  <c r="I600" i="1"/>
  <c r="I2112" i="1"/>
  <c r="I2983" i="1"/>
  <c r="I3958" i="1"/>
  <c r="I3974" i="1"/>
  <c r="I4150" i="1"/>
  <c r="T600" i="1"/>
  <c r="T2112" i="1"/>
  <c r="T2983" i="1"/>
  <c r="T3958" i="1"/>
  <c r="T3974" i="1"/>
  <c r="T4150" i="1"/>
  <c r="R593" i="1"/>
  <c r="W4146" i="1"/>
  <c r="R3957" i="1"/>
  <c r="W2109" i="1"/>
  <c r="W4148" i="1"/>
  <c r="M598" i="1"/>
  <c r="Z593" i="1"/>
  <c r="M595" i="1"/>
  <c r="M593" i="1"/>
  <c r="X600" i="1"/>
  <c r="X2112" i="1"/>
  <c r="X2983" i="1"/>
  <c r="X3958" i="1"/>
  <c r="Z3958" i="1" s="1"/>
  <c r="X3974" i="1"/>
  <c r="X4150" i="1"/>
  <c r="Z2111" i="1"/>
  <c r="Z594" i="1"/>
  <c r="Z596" i="1"/>
  <c r="R2108" i="1"/>
  <c r="R2109" i="1"/>
  <c r="R2976" i="1"/>
  <c r="W2979" i="1"/>
  <c r="W596" i="1"/>
  <c r="AC600" i="1"/>
  <c r="AC2112" i="1"/>
  <c r="AC2983" i="1"/>
  <c r="AC3958" i="1"/>
  <c r="AC3974" i="1"/>
  <c r="AC4150" i="1"/>
  <c r="J600" i="1"/>
  <c r="J2112" i="1"/>
  <c r="J2983" i="1"/>
  <c r="J3958" i="1"/>
  <c r="J3974" i="1"/>
  <c r="J4150" i="1"/>
  <c r="W2981" i="1"/>
  <c r="W598" i="1"/>
  <c r="P600" i="1"/>
  <c r="P2112" i="1"/>
  <c r="P2983" i="1"/>
  <c r="P3958" i="1"/>
  <c r="P3974" i="1"/>
  <c r="P4150" i="1"/>
  <c r="S600" i="1"/>
  <c r="S2112" i="1"/>
  <c r="S2983" i="1"/>
  <c r="S3958" i="1"/>
  <c r="S3974" i="1"/>
  <c r="S4150" i="1"/>
  <c r="Z2977" i="1"/>
  <c r="W4144" i="1"/>
  <c r="Z2980" i="1"/>
  <c r="Z597" i="1"/>
  <c r="R4143" i="1"/>
  <c r="R3967" i="1"/>
  <c r="W3970" i="1"/>
  <c r="R2111" i="1"/>
  <c r="Q600" i="1"/>
  <c r="Q2112" i="1"/>
  <c r="Q2983" i="1"/>
  <c r="Q3958" i="1"/>
  <c r="Q3974" i="1"/>
  <c r="Q4150" i="1"/>
  <c r="W3972" i="1"/>
  <c r="N600" i="1"/>
  <c r="N2112" i="1"/>
  <c r="N2983" i="1"/>
  <c r="N3958" i="1"/>
  <c r="N3974" i="1"/>
  <c r="N4150" i="1"/>
  <c r="Z4144" i="1"/>
  <c r="Z3968" i="1"/>
  <c r="W2977" i="1"/>
  <c r="W594" i="1"/>
  <c r="L600" i="1"/>
  <c r="L2112" i="1"/>
  <c r="L2983" i="1"/>
  <c r="L3958" i="1"/>
  <c r="L3974" i="1"/>
  <c r="L4150" i="1"/>
  <c r="M2977" i="1"/>
  <c r="M594" i="1"/>
  <c r="W2978" i="1"/>
  <c r="W595" i="1"/>
  <c r="Z4147" i="1"/>
  <c r="Z3971" i="1"/>
  <c r="R3951" i="1"/>
  <c r="W3954" i="1"/>
  <c r="W2982" i="1"/>
  <c r="W599" i="1"/>
  <c r="R598" i="1"/>
  <c r="R2978" i="1"/>
  <c r="R595" i="1"/>
  <c r="Z3952" i="1"/>
  <c r="W3968" i="1"/>
  <c r="M4144" i="1"/>
  <c r="M3968" i="1"/>
  <c r="R597" i="1"/>
  <c r="Z3955" i="1"/>
  <c r="Z2109" i="1"/>
  <c r="W4149" i="1"/>
  <c r="W2980" i="1"/>
  <c r="W597" i="1"/>
  <c r="K600" i="1"/>
  <c r="K2112" i="1"/>
  <c r="K2983" i="1"/>
  <c r="K3958" i="1"/>
  <c r="K3974" i="1"/>
  <c r="K4150" i="1"/>
  <c r="R594" i="1"/>
  <c r="M596" i="1"/>
  <c r="R4145" i="1"/>
  <c r="R3969" i="1"/>
  <c r="Z2982" i="1"/>
  <c r="Z599" i="1"/>
  <c r="M597" i="1"/>
  <c r="W3952" i="1"/>
  <c r="R2979" i="1"/>
  <c r="R596" i="1"/>
  <c r="M3952" i="1"/>
  <c r="M2106" i="1"/>
  <c r="W4145" i="1"/>
  <c r="W3953" i="1"/>
  <c r="R2980" i="1"/>
  <c r="R2105" i="1"/>
  <c r="W2108" i="1"/>
  <c r="R4149" i="1"/>
  <c r="W4147" i="1"/>
  <c r="W3971" i="1"/>
  <c r="H3951" i="1" l="1"/>
  <c r="H3967" i="1"/>
  <c r="H3957" i="1"/>
  <c r="H4148" i="1"/>
  <c r="H2110" i="1"/>
  <c r="R2983" i="1"/>
  <c r="H3972" i="1"/>
  <c r="H2105" i="1"/>
  <c r="H3969" i="1"/>
  <c r="H4149" i="1"/>
  <c r="H2981" i="1"/>
  <c r="H2976" i="1"/>
  <c r="H4144" i="1"/>
  <c r="H2106" i="1"/>
  <c r="H4147" i="1"/>
  <c r="W3958" i="1"/>
  <c r="H2107" i="1"/>
  <c r="H2977" i="1"/>
  <c r="H3956" i="1"/>
  <c r="H595" i="1"/>
  <c r="H2978" i="1"/>
  <c r="W2983" i="1"/>
  <c r="H4146" i="1"/>
  <c r="H3953" i="1"/>
  <c r="H3973" i="1"/>
  <c r="H3955" i="1"/>
  <c r="H2979" i="1"/>
  <c r="H3952" i="1"/>
  <c r="H2980" i="1"/>
  <c r="W4150" i="1"/>
  <c r="H3954" i="1"/>
  <c r="W3974" i="1"/>
  <c r="H3971" i="1"/>
  <c r="Z3974" i="1"/>
  <c r="W2112" i="1"/>
  <c r="R3974" i="1"/>
  <c r="R3958" i="1"/>
  <c r="H4143" i="1"/>
  <c r="Z2112" i="1"/>
  <c r="H3970" i="1"/>
  <c r="R4150" i="1"/>
  <c r="H3968" i="1"/>
  <c r="H2982" i="1"/>
  <c r="H2108" i="1"/>
  <c r="H4145" i="1"/>
  <c r="H2111" i="1"/>
  <c r="H2109" i="1"/>
  <c r="Z4150" i="1"/>
  <c r="H593" i="1"/>
  <c r="Z2983" i="1"/>
  <c r="U2553" i="1"/>
  <c r="Y2555" i="1"/>
  <c r="R600" i="1"/>
  <c r="K2557" i="1"/>
  <c r="L2556" i="1"/>
  <c r="N2555" i="1"/>
  <c r="S2553" i="1"/>
  <c r="P2559" i="1"/>
  <c r="J2552" i="1"/>
  <c r="AC2554" i="1"/>
  <c r="X2555" i="1"/>
  <c r="T2558" i="1"/>
  <c r="O2559" i="1"/>
  <c r="AA2553" i="1"/>
  <c r="V2553" i="1"/>
  <c r="Q2552" i="1"/>
  <c r="U2559" i="1"/>
  <c r="H594" i="1"/>
  <c r="K2553" i="1"/>
  <c r="L2558" i="1"/>
  <c r="N2554" i="1"/>
  <c r="M2983" i="1"/>
  <c r="M600" i="1"/>
  <c r="S2552" i="1"/>
  <c r="P2555" i="1"/>
  <c r="J2558" i="1"/>
  <c r="AC2559" i="1"/>
  <c r="X2557" i="1"/>
  <c r="T2554" i="1"/>
  <c r="O2557" i="1"/>
  <c r="AA2556" i="1"/>
  <c r="V2556" i="1"/>
  <c r="Q2559" i="1"/>
  <c r="AB2555" i="1"/>
  <c r="Y2558" i="1"/>
  <c r="AB2558" i="1"/>
  <c r="U2558" i="1"/>
  <c r="Y2554" i="1"/>
  <c r="AB2554" i="1"/>
  <c r="H596" i="1"/>
  <c r="R2112" i="1"/>
  <c r="K2555" i="1"/>
  <c r="L2552" i="1"/>
  <c r="N2557" i="1"/>
  <c r="M4150" i="1"/>
  <c r="M3974" i="1"/>
  <c r="S2555" i="1"/>
  <c r="P2557" i="1"/>
  <c r="J2554" i="1"/>
  <c r="AC2556" i="1"/>
  <c r="X2553" i="1"/>
  <c r="T2555" i="1"/>
  <c r="O2553" i="1"/>
  <c r="AA2552" i="1"/>
  <c r="V2558" i="1"/>
  <c r="Q2555" i="1"/>
  <c r="U2555" i="1"/>
  <c r="Y2556" i="1"/>
  <c r="AB2556" i="1"/>
  <c r="H598" i="1"/>
  <c r="K2559" i="1"/>
  <c r="L2559" i="1"/>
  <c r="W600" i="1"/>
  <c r="N2553" i="1"/>
  <c r="M3958" i="1"/>
  <c r="S2558" i="1"/>
  <c r="P2558" i="1"/>
  <c r="J2555" i="1"/>
  <c r="AC2557" i="1"/>
  <c r="X2556" i="1"/>
  <c r="T2559" i="1"/>
  <c r="O2558" i="1"/>
  <c r="AA2555" i="1"/>
  <c r="V2554" i="1"/>
  <c r="Q2556" i="1"/>
  <c r="Y2552" i="1"/>
  <c r="K2556" i="1"/>
  <c r="L2555" i="1"/>
  <c r="N2556" i="1"/>
  <c r="Z600" i="1"/>
  <c r="S2554" i="1"/>
  <c r="P2554" i="1"/>
  <c r="J2557" i="1"/>
  <c r="AC2553" i="1"/>
  <c r="X2552" i="1"/>
  <c r="T2557" i="1"/>
  <c r="O2554" i="1"/>
  <c r="AA2557" i="1"/>
  <c r="V2552" i="1"/>
  <c r="Q2558" i="1"/>
  <c r="AB2553" i="1"/>
  <c r="H597" i="1"/>
  <c r="K2552" i="1"/>
  <c r="L2557" i="1"/>
  <c r="N2552" i="1"/>
  <c r="M2112" i="1"/>
  <c r="S2556" i="1"/>
  <c r="P2553" i="1"/>
  <c r="J2553" i="1"/>
  <c r="AC2552" i="1"/>
  <c r="X2558" i="1"/>
  <c r="T2553" i="1"/>
  <c r="O2556" i="1"/>
  <c r="AA2559" i="1"/>
  <c r="V2559" i="1"/>
  <c r="Q2554" i="1"/>
  <c r="U2552" i="1"/>
  <c r="Y2559" i="1"/>
  <c r="U2554" i="1"/>
  <c r="Y2557" i="1"/>
  <c r="AB2552" i="1"/>
  <c r="K2558" i="1"/>
  <c r="L2553" i="1"/>
  <c r="N2558" i="1"/>
  <c r="H599" i="1"/>
  <c r="S2559" i="1"/>
  <c r="P2556" i="1"/>
  <c r="J2559" i="1"/>
  <c r="AC2555" i="1"/>
  <c r="X2554" i="1"/>
  <c r="T2556" i="1"/>
  <c r="O2552" i="1"/>
  <c r="AA2558" i="1"/>
  <c r="V2555" i="1"/>
  <c r="Q2557" i="1"/>
  <c r="U2556" i="1"/>
  <c r="AB2557" i="1"/>
  <c r="U2557" i="1"/>
  <c r="Y2553" i="1"/>
  <c r="AB2559" i="1"/>
  <c r="K2554" i="1"/>
  <c r="L2554" i="1"/>
  <c r="N2559" i="1"/>
  <c r="S2557" i="1"/>
  <c r="P2552" i="1"/>
  <c r="J2556" i="1"/>
  <c r="AC2558" i="1"/>
  <c r="X2559" i="1"/>
  <c r="T2552" i="1"/>
  <c r="O2555" i="1"/>
  <c r="AA2554" i="1"/>
  <c r="V2557" i="1"/>
  <c r="Q2553" i="1"/>
  <c r="H2983" i="1" l="1"/>
  <c r="H3958" i="1"/>
  <c r="H3974" i="1"/>
  <c r="H2112" i="1"/>
  <c r="H600" i="1"/>
  <c r="H4150" i="1"/>
  <c r="R2559" i="1"/>
  <c r="R2552" i="1"/>
  <c r="W2558" i="1"/>
  <c r="Z2559" i="1"/>
  <c r="W2557" i="1"/>
  <c r="M2559" i="1"/>
  <c r="I2558" i="1"/>
  <c r="I2555" i="1"/>
  <c r="R2557" i="1"/>
  <c r="I2553" i="1"/>
  <c r="M2556" i="1"/>
  <c r="I2556" i="1"/>
  <c r="W2559" i="1"/>
  <c r="W2556" i="1"/>
  <c r="Z2552" i="1"/>
  <c r="W2554" i="1"/>
  <c r="Z2553" i="1"/>
  <c r="M2558" i="1"/>
  <c r="I2557" i="1"/>
  <c r="Z2555" i="1"/>
  <c r="Z2554" i="1"/>
  <c r="R2555" i="1"/>
  <c r="M2553" i="1"/>
  <c r="Z2558" i="1"/>
  <c r="R2556" i="1"/>
  <c r="M2555" i="1"/>
  <c r="I2559" i="1"/>
  <c r="M2557" i="1"/>
  <c r="Z2556" i="1"/>
  <c r="R2553" i="1"/>
  <c r="I2552" i="1"/>
  <c r="W2555" i="1"/>
  <c r="Z2557" i="1"/>
  <c r="W2552" i="1"/>
  <c r="M2552" i="1"/>
  <c r="W2553" i="1"/>
  <c r="R2558" i="1"/>
  <c r="I2554" i="1"/>
  <c r="M2554" i="1"/>
  <c r="R2554" i="1"/>
  <c r="H2555" i="1" l="1"/>
  <c r="H2553" i="1"/>
  <c r="H2552" i="1"/>
  <c r="H2559" i="1"/>
  <c r="H2557" i="1"/>
  <c r="H2556" i="1"/>
  <c r="H2558" i="1"/>
  <c r="H2554" i="1"/>
  <c r="I828" i="1" l="1"/>
  <c r="K828" i="1"/>
  <c r="L828" i="1"/>
  <c r="N828" i="1"/>
  <c r="O828" i="1"/>
  <c r="P828" i="1"/>
  <c r="Q828" i="1"/>
  <c r="S828" i="1"/>
  <c r="T828" i="1"/>
  <c r="U828" i="1"/>
  <c r="V828" i="1"/>
  <c r="X828" i="1"/>
  <c r="Y828" i="1"/>
  <c r="AA828" i="1"/>
  <c r="AB828" i="1"/>
  <c r="AC828" i="1"/>
  <c r="I852" i="1"/>
  <c r="J852" i="1"/>
  <c r="M852" i="1" s="1"/>
  <c r="N852" i="1"/>
  <c r="O852" i="1"/>
  <c r="P852" i="1"/>
  <c r="Q852" i="1"/>
  <c r="S852" i="1"/>
  <c r="T852" i="1"/>
  <c r="V852" i="1"/>
  <c r="X852" i="1"/>
  <c r="Y852" i="1"/>
  <c r="AA852" i="1"/>
  <c r="AB852" i="1"/>
  <c r="AC852" i="1"/>
  <c r="I830" i="1"/>
  <c r="K830" i="1"/>
  <c r="L830" i="1"/>
  <c r="N830" i="1"/>
  <c r="O830" i="1"/>
  <c r="P830" i="1"/>
  <c r="Q830" i="1"/>
  <c r="S830" i="1"/>
  <c r="T830" i="1"/>
  <c r="V830" i="1"/>
  <c r="X830" i="1"/>
  <c r="Y830" i="1"/>
  <c r="AA830" i="1"/>
  <c r="AB830" i="1"/>
  <c r="AC830" i="1"/>
  <c r="I854" i="1"/>
  <c r="J854" i="1"/>
  <c r="K854" i="1"/>
  <c r="O854" i="1"/>
  <c r="P854" i="1"/>
  <c r="Q854" i="1"/>
  <c r="T854" i="1"/>
  <c r="U854" i="1"/>
  <c r="V854" i="1"/>
  <c r="Y854" i="1"/>
  <c r="Z854" i="1" s="1"/>
  <c r="AC854" i="1"/>
  <c r="J832" i="1"/>
  <c r="M832" i="1" s="1"/>
  <c r="N832" i="1"/>
  <c r="O832" i="1"/>
  <c r="P832" i="1"/>
  <c r="Q832" i="1"/>
  <c r="S832" i="1"/>
  <c r="T832" i="1"/>
  <c r="U832" i="1"/>
  <c r="V832" i="1"/>
  <c r="X832" i="1"/>
  <c r="Y832" i="1"/>
  <c r="AB832" i="1"/>
  <c r="I856" i="1"/>
  <c r="J856" i="1"/>
  <c r="K856" i="1"/>
  <c r="L856" i="1"/>
  <c r="N856" i="1"/>
  <c r="O856" i="1"/>
  <c r="P856" i="1"/>
  <c r="V856" i="1"/>
  <c r="W856" i="1" s="1"/>
  <c r="X856" i="1"/>
  <c r="Y856" i="1"/>
  <c r="AA856" i="1"/>
  <c r="AB856" i="1"/>
  <c r="AC856" i="1"/>
  <c r="J831" i="1"/>
  <c r="L831" i="1"/>
  <c r="N831" i="1"/>
  <c r="O831" i="1"/>
  <c r="P831" i="1"/>
  <c r="Q831" i="1"/>
  <c r="T831" i="1"/>
  <c r="U831" i="1"/>
  <c r="V831" i="1"/>
  <c r="X831" i="1"/>
  <c r="Y831" i="1"/>
  <c r="AC831" i="1"/>
  <c r="I855" i="1"/>
  <c r="J855" i="1"/>
  <c r="K855" i="1"/>
  <c r="L855" i="1"/>
  <c r="N855" i="1"/>
  <c r="O855" i="1"/>
  <c r="P855" i="1"/>
  <c r="Q855" i="1"/>
  <c r="S855" i="1"/>
  <c r="T855" i="1"/>
  <c r="V855" i="1"/>
  <c r="X855" i="1"/>
  <c r="Y855" i="1"/>
  <c r="AA855" i="1"/>
  <c r="AB855" i="1"/>
  <c r="AC855" i="1"/>
  <c r="I829" i="1"/>
  <c r="J829" i="1"/>
  <c r="K829" i="1"/>
  <c r="L829" i="1"/>
  <c r="N829" i="1"/>
  <c r="O829" i="1"/>
  <c r="P829" i="1"/>
  <c r="Q829" i="1"/>
  <c r="S829" i="1"/>
  <c r="T829" i="1"/>
  <c r="U829" i="1"/>
  <c r="V829" i="1"/>
  <c r="X829" i="1"/>
  <c r="AA829" i="1"/>
  <c r="AB829" i="1"/>
  <c r="AC829" i="1"/>
  <c r="J853" i="1"/>
  <c r="K853" i="1"/>
  <c r="L853" i="1"/>
  <c r="N853" i="1"/>
  <c r="P853" i="1"/>
  <c r="S853" i="1"/>
  <c r="T853" i="1"/>
  <c r="U853" i="1"/>
  <c r="X853" i="1"/>
  <c r="Y853" i="1"/>
  <c r="AB853" i="1"/>
  <c r="AC853" i="1"/>
  <c r="I834" i="1"/>
  <c r="J834" i="1"/>
  <c r="K834" i="1"/>
  <c r="L834" i="1"/>
  <c r="N834" i="1"/>
  <c r="O834" i="1"/>
  <c r="P834" i="1"/>
  <c r="Q834" i="1"/>
  <c r="S834" i="1"/>
  <c r="T834" i="1"/>
  <c r="U834" i="1"/>
  <c r="V834" i="1"/>
  <c r="X834" i="1"/>
  <c r="Y834" i="1"/>
  <c r="AA834" i="1"/>
  <c r="AB834" i="1"/>
  <c r="AC834" i="1"/>
  <c r="I858" i="1"/>
  <c r="J858" i="1"/>
  <c r="K858" i="1"/>
  <c r="O858" i="1"/>
  <c r="P858" i="1"/>
  <c r="Q858" i="1"/>
  <c r="S858" i="1"/>
  <c r="T858" i="1"/>
  <c r="U858" i="1"/>
  <c r="V858" i="1"/>
  <c r="X858" i="1"/>
  <c r="Z858" i="1" s="1"/>
  <c r="AA858" i="1"/>
  <c r="AB858" i="1"/>
  <c r="AC858" i="1"/>
  <c r="I827" i="1"/>
  <c r="J827" i="1"/>
  <c r="K827" i="1"/>
  <c r="L827" i="1"/>
  <c r="O827" i="1"/>
  <c r="P827" i="1"/>
  <c r="Q827" i="1"/>
  <c r="S827" i="1"/>
  <c r="T827" i="1"/>
  <c r="U827" i="1"/>
  <c r="V827" i="1"/>
  <c r="Y827" i="1"/>
  <c r="Z827" i="1" s="1"/>
  <c r="AA827" i="1"/>
  <c r="AB827" i="1"/>
  <c r="AC827" i="1"/>
  <c r="I851" i="1"/>
  <c r="J851" i="1"/>
  <c r="L851" i="1"/>
  <c r="N851" i="1"/>
  <c r="O851" i="1"/>
  <c r="Q851" i="1"/>
  <c r="S851" i="1"/>
  <c r="T851" i="1"/>
  <c r="U851" i="1"/>
  <c r="X851" i="1"/>
  <c r="Z851" i="1" s="1"/>
  <c r="AA851" i="1"/>
  <c r="AC851" i="1"/>
  <c r="J833" i="1"/>
  <c r="K833" i="1"/>
  <c r="L833" i="1"/>
  <c r="N833" i="1"/>
  <c r="O833" i="1"/>
  <c r="Q833" i="1"/>
  <c r="S833" i="1"/>
  <c r="T833" i="1"/>
  <c r="U833" i="1"/>
  <c r="V833" i="1"/>
  <c r="X833" i="1"/>
  <c r="Y833" i="1"/>
  <c r="AA833" i="1"/>
  <c r="AB833" i="1"/>
  <c r="AC833" i="1"/>
  <c r="J857" i="1"/>
  <c r="K857" i="1"/>
  <c r="L857" i="1"/>
  <c r="O857" i="1"/>
  <c r="P857" i="1"/>
  <c r="Q857" i="1"/>
  <c r="S857" i="1"/>
  <c r="T857" i="1"/>
  <c r="U857" i="1"/>
  <c r="X857" i="1"/>
  <c r="Y857" i="1"/>
  <c r="AA857" i="1"/>
  <c r="AB857" i="1"/>
  <c r="AC857" i="1"/>
  <c r="M831" i="1" l="1"/>
  <c r="Z832" i="1"/>
  <c r="Z852" i="1"/>
  <c r="M828" i="1"/>
  <c r="R831" i="1"/>
  <c r="W854" i="1"/>
  <c r="Z828" i="1"/>
  <c r="W853" i="1"/>
  <c r="Z831" i="1"/>
  <c r="M851" i="1"/>
  <c r="Z853" i="1"/>
  <c r="R851" i="1"/>
  <c r="R857" i="1"/>
  <c r="R853" i="1"/>
  <c r="M833" i="1"/>
  <c r="R827" i="1"/>
  <c r="M855" i="1"/>
  <c r="R852" i="1"/>
  <c r="Z830" i="1"/>
  <c r="W855" i="1"/>
  <c r="M853" i="1"/>
  <c r="W834" i="1"/>
  <c r="M854" i="1"/>
  <c r="W832" i="1"/>
  <c r="W829" i="1"/>
  <c r="W851" i="1"/>
  <c r="R858" i="1"/>
  <c r="W831" i="1"/>
  <c r="R830" i="1"/>
  <c r="Z833" i="1"/>
  <c r="M858" i="1"/>
  <c r="M829" i="1"/>
  <c r="Z856" i="1"/>
  <c r="M834" i="1"/>
  <c r="W833" i="1"/>
  <c r="W852" i="1"/>
  <c r="R856" i="1"/>
  <c r="R832" i="1"/>
  <c r="M827" i="1"/>
  <c r="R834" i="1"/>
  <c r="R828" i="1"/>
  <c r="W857" i="1"/>
  <c r="M830" i="1"/>
  <c r="Z829" i="1"/>
  <c r="R829" i="1"/>
  <c r="Z855" i="1"/>
  <c r="W827" i="1"/>
  <c r="W858" i="1"/>
  <c r="W830" i="1"/>
  <c r="R855" i="1"/>
  <c r="W828" i="1"/>
  <c r="Z857" i="1"/>
  <c r="R833" i="1"/>
  <c r="R854" i="1"/>
  <c r="M857" i="1"/>
  <c r="Z834" i="1"/>
  <c r="M856" i="1"/>
  <c r="H831" i="1" l="1"/>
  <c r="H851" i="1"/>
  <c r="H858" i="1"/>
  <c r="H853" i="1"/>
  <c r="H832" i="1"/>
  <c r="H852" i="1"/>
  <c r="H854" i="1"/>
  <c r="H829" i="1"/>
  <c r="H834" i="1"/>
  <c r="H857" i="1"/>
  <c r="H856" i="1"/>
  <c r="H833" i="1"/>
  <c r="H830" i="1"/>
  <c r="H855" i="1"/>
  <c r="H828" i="1"/>
  <c r="H827" i="1"/>
  <c r="I4234" i="1" l="1"/>
  <c r="J4234" i="1"/>
  <c r="K4234" i="1"/>
  <c r="L4234" i="1"/>
  <c r="N4234" i="1"/>
  <c r="O4234" i="1"/>
  <c r="P4234" i="1"/>
  <c r="Q4234" i="1"/>
  <c r="S4234" i="1"/>
  <c r="T4234" i="1"/>
  <c r="U4234" i="1"/>
  <c r="V4234" i="1"/>
  <c r="X4234" i="1"/>
  <c r="Y4234" i="1"/>
  <c r="AA4234" i="1"/>
  <c r="AB4234" i="1"/>
  <c r="AC4234" i="1"/>
  <c r="I4235" i="1"/>
  <c r="J4235" i="1"/>
  <c r="K4235" i="1"/>
  <c r="L4235" i="1"/>
  <c r="N4235" i="1"/>
  <c r="O4235" i="1"/>
  <c r="P4235" i="1"/>
  <c r="Q4235" i="1"/>
  <c r="S4235" i="1"/>
  <c r="T4235" i="1"/>
  <c r="U4235" i="1"/>
  <c r="V4235" i="1"/>
  <c r="X4235" i="1"/>
  <c r="Y4235" i="1"/>
  <c r="AA4235" i="1"/>
  <c r="AB4235" i="1"/>
  <c r="AC4235" i="1"/>
  <c r="I4236" i="1"/>
  <c r="J4236" i="1"/>
  <c r="K4236" i="1"/>
  <c r="L4236" i="1"/>
  <c r="N4236" i="1"/>
  <c r="O4236" i="1"/>
  <c r="P4236" i="1"/>
  <c r="Q4236" i="1"/>
  <c r="S4236" i="1"/>
  <c r="T4236" i="1"/>
  <c r="U4236" i="1"/>
  <c r="V4236" i="1"/>
  <c r="X4236" i="1"/>
  <c r="Y4236" i="1"/>
  <c r="AA4236" i="1"/>
  <c r="AB4236" i="1"/>
  <c r="AC4236" i="1"/>
  <c r="I4237" i="1"/>
  <c r="J4237" i="1"/>
  <c r="K4237" i="1"/>
  <c r="L4237" i="1"/>
  <c r="N4237" i="1"/>
  <c r="O4237" i="1"/>
  <c r="P4237" i="1"/>
  <c r="Q4237" i="1"/>
  <c r="S4237" i="1"/>
  <c r="T4237" i="1"/>
  <c r="U4237" i="1"/>
  <c r="V4237" i="1"/>
  <c r="X4237" i="1"/>
  <c r="Y4237" i="1"/>
  <c r="AA4237" i="1"/>
  <c r="AB4237" i="1"/>
  <c r="AC4237" i="1"/>
  <c r="I4238" i="1"/>
  <c r="J4238" i="1"/>
  <c r="K4238" i="1"/>
  <c r="L4238" i="1"/>
  <c r="N4238" i="1"/>
  <c r="O4238" i="1"/>
  <c r="P4238" i="1"/>
  <c r="Q4238" i="1"/>
  <c r="S4238" i="1"/>
  <c r="T4238" i="1"/>
  <c r="U4238" i="1"/>
  <c r="V4238" i="1"/>
  <c r="X4238" i="1"/>
  <c r="Y4238" i="1"/>
  <c r="AA4238" i="1"/>
  <c r="AB4238" i="1"/>
  <c r="AC4238" i="1"/>
  <c r="I4239" i="1"/>
  <c r="J4239" i="1"/>
  <c r="K4239" i="1"/>
  <c r="L4239" i="1"/>
  <c r="N4239" i="1"/>
  <c r="O4239" i="1"/>
  <c r="P4239" i="1"/>
  <c r="Q4239" i="1"/>
  <c r="S4239" i="1"/>
  <c r="T4239" i="1"/>
  <c r="U4239" i="1"/>
  <c r="V4239" i="1"/>
  <c r="X4239" i="1"/>
  <c r="Y4239" i="1"/>
  <c r="AA4239" i="1"/>
  <c r="AB4239" i="1"/>
  <c r="AC4239" i="1"/>
  <c r="I4240" i="1"/>
  <c r="J4240" i="1"/>
  <c r="K4240" i="1"/>
  <c r="L4240" i="1"/>
  <c r="N4240" i="1"/>
  <c r="O4240" i="1"/>
  <c r="P4240" i="1"/>
  <c r="Q4240" i="1"/>
  <c r="S4240" i="1"/>
  <c r="T4240" i="1"/>
  <c r="U4240" i="1"/>
  <c r="V4240" i="1"/>
  <c r="X4240" i="1"/>
  <c r="Y4240" i="1"/>
  <c r="AA4240" i="1"/>
  <c r="AB4240" i="1"/>
  <c r="AC4240" i="1"/>
  <c r="I4241" i="1"/>
  <c r="J4241" i="1"/>
  <c r="K4241" i="1"/>
  <c r="L4241" i="1"/>
  <c r="N4241" i="1"/>
  <c r="O4241" i="1"/>
  <c r="P4241" i="1"/>
  <c r="Q4241" i="1"/>
  <c r="S4241" i="1"/>
  <c r="T4241" i="1"/>
  <c r="U4241" i="1"/>
  <c r="V4241" i="1"/>
  <c r="X4241" i="1"/>
  <c r="Y4241" i="1"/>
  <c r="AA4241" i="1"/>
  <c r="AB4241" i="1"/>
  <c r="AC4241" i="1"/>
  <c r="Z4238" i="1" l="1"/>
  <c r="Z4237" i="1"/>
  <c r="R4237" i="1"/>
  <c r="Z4240" i="1"/>
  <c r="Z4236" i="1"/>
  <c r="R4236" i="1"/>
  <c r="M4234" i="1"/>
  <c r="M4239" i="1"/>
  <c r="W4238" i="1"/>
  <c r="W4239" i="1"/>
  <c r="M4238" i="1"/>
  <c r="Z4235" i="1"/>
  <c r="Z4234" i="1"/>
  <c r="Z4241" i="1"/>
  <c r="M4235" i="1"/>
  <c r="W4234" i="1"/>
  <c r="W4235" i="1"/>
  <c r="M4241" i="1"/>
  <c r="Z4239" i="1"/>
  <c r="R4239" i="1"/>
  <c r="M4236" i="1"/>
  <c r="M4240" i="1"/>
  <c r="W4237" i="1"/>
  <c r="W4241" i="1"/>
  <c r="W4236" i="1"/>
  <c r="R4234" i="1"/>
  <c r="W4240" i="1"/>
  <c r="R4238" i="1"/>
  <c r="R4241" i="1"/>
  <c r="R4240" i="1"/>
  <c r="M4237" i="1"/>
  <c r="R4235" i="1"/>
  <c r="I3000" i="1"/>
  <c r="J3000" i="1"/>
  <c r="K3000" i="1"/>
  <c r="L3000" i="1"/>
  <c r="N3000" i="1"/>
  <c r="O3000" i="1"/>
  <c r="P3000" i="1"/>
  <c r="Q3000" i="1"/>
  <c r="S3000" i="1"/>
  <c r="T3000" i="1"/>
  <c r="U3000" i="1"/>
  <c r="V3000" i="1"/>
  <c r="X3000" i="1"/>
  <c r="Y3000" i="1"/>
  <c r="AA3000" i="1"/>
  <c r="AB3000" i="1"/>
  <c r="AC3000" i="1"/>
  <c r="I3001" i="1"/>
  <c r="J3001" i="1"/>
  <c r="K3001" i="1"/>
  <c r="L3001" i="1"/>
  <c r="N3001" i="1"/>
  <c r="O3001" i="1"/>
  <c r="P3001" i="1"/>
  <c r="Q3001" i="1"/>
  <c r="S3001" i="1"/>
  <c r="T3001" i="1"/>
  <c r="U3001" i="1"/>
  <c r="V3001" i="1"/>
  <c r="X3001" i="1"/>
  <c r="Y3001" i="1"/>
  <c r="AA3001" i="1"/>
  <c r="AB3001" i="1"/>
  <c r="AC3001" i="1"/>
  <c r="I3002" i="1"/>
  <c r="J3002" i="1"/>
  <c r="K3002" i="1"/>
  <c r="L3002" i="1"/>
  <c r="N3002" i="1"/>
  <c r="O3002" i="1"/>
  <c r="P3002" i="1"/>
  <c r="Q3002" i="1"/>
  <c r="S3002" i="1"/>
  <c r="T3002" i="1"/>
  <c r="U3002" i="1"/>
  <c r="V3002" i="1"/>
  <c r="X3002" i="1"/>
  <c r="Y3002" i="1"/>
  <c r="AA3002" i="1"/>
  <c r="AB3002" i="1"/>
  <c r="AC3002" i="1"/>
  <c r="I3003" i="1"/>
  <c r="J3003" i="1"/>
  <c r="K3003" i="1"/>
  <c r="L3003" i="1"/>
  <c r="N3003" i="1"/>
  <c r="O3003" i="1"/>
  <c r="P3003" i="1"/>
  <c r="Q3003" i="1"/>
  <c r="S3003" i="1"/>
  <c r="T3003" i="1"/>
  <c r="U3003" i="1"/>
  <c r="V3003" i="1"/>
  <c r="X3003" i="1"/>
  <c r="Y3003" i="1"/>
  <c r="AA3003" i="1"/>
  <c r="AB3003" i="1"/>
  <c r="AC3003" i="1"/>
  <c r="I3004" i="1"/>
  <c r="J3004" i="1"/>
  <c r="K3004" i="1"/>
  <c r="L3004" i="1"/>
  <c r="N3004" i="1"/>
  <c r="O3004" i="1"/>
  <c r="P3004" i="1"/>
  <c r="Q3004" i="1"/>
  <c r="S3004" i="1"/>
  <c r="T3004" i="1"/>
  <c r="U3004" i="1"/>
  <c r="V3004" i="1"/>
  <c r="X3004" i="1"/>
  <c r="Y3004" i="1"/>
  <c r="AA3004" i="1"/>
  <c r="AB3004" i="1"/>
  <c r="AC3004" i="1"/>
  <c r="I3005" i="1"/>
  <c r="J3005" i="1"/>
  <c r="K3005" i="1"/>
  <c r="L3005" i="1"/>
  <c r="N3005" i="1"/>
  <c r="O3005" i="1"/>
  <c r="P3005" i="1"/>
  <c r="Q3005" i="1"/>
  <c r="S3005" i="1"/>
  <c r="T3005" i="1"/>
  <c r="U3005" i="1"/>
  <c r="V3005" i="1"/>
  <c r="X3005" i="1"/>
  <c r="Y3005" i="1"/>
  <c r="AA3005" i="1"/>
  <c r="AB3005" i="1"/>
  <c r="AC3005" i="1"/>
  <c r="I3006" i="1"/>
  <c r="J3006" i="1"/>
  <c r="K3006" i="1"/>
  <c r="L3006" i="1"/>
  <c r="N3006" i="1"/>
  <c r="O3006" i="1"/>
  <c r="P3006" i="1"/>
  <c r="Q3006" i="1"/>
  <c r="S3006" i="1"/>
  <c r="T3006" i="1"/>
  <c r="U3006" i="1"/>
  <c r="V3006" i="1"/>
  <c r="X3006" i="1"/>
  <c r="Y3006" i="1"/>
  <c r="AA3006" i="1"/>
  <c r="AB3006" i="1"/>
  <c r="AC3006" i="1"/>
  <c r="I3007" i="1"/>
  <c r="J3007" i="1"/>
  <c r="K3007" i="1"/>
  <c r="L3007" i="1"/>
  <c r="N3007" i="1"/>
  <c r="O3007" i="1"/>
  <c r="P3007" i="1"/>
  <c r="Q3007" i="1"/>
  <c r="S3007" i="1"/>
  <c r="T3007" i="1"/>
  <c r="U3007" i="1"/>
  <c r="V3007" i="1"/>
  <c r="X3007" i="1"/>
  <c r="Y3007" i="1"/>
  <c r="AA3007" i="1"/>
  <c r="AB3007" i="1"/>
  <c r="AC3007" i="1"/>
  <c r="I3008" i="1"/>
  <c r="J3008" i="1"/>
  <c r="K3008" i="1"/>
  <c r="L3008" i="1"/>
  <c r="N3008" i="1"/>
  <c r="O3008" i="1"/>
  <c r="P3008" i="1"/>
  <c r="Q3008" i="1"/>
  <c r="S3008" i="1"/>
  <c r="T3008" i="1"/>
  <c r="U3008" i="1"/>
  <c r="V3008" i="1"/>
  <c r="X3008" i="1"/>
  <c r="Y3008" i="1"/>
  <c r="AA3008" i="1"/>
  <c r="AB3008" i="1"/>
  <c r="AC3008" i="1"/>
  <c r="I3009" i="1"/>
  <c r="J3009" i="1"/>
  <c r="K3009" i="1"/>
  <c r="L3009" i="1"/>
  <c r="N3009" i="1"/>
  <c r="O3009" i="1"/>
  <c r="P3009" i="1"/>
  <c r="Q3009" i="1"/>
  <c r="S3009" i="1"/>
  <c r="T3009" i="1"/>
  <c r="U3009" i="1"/>
  <c r="V3009" i="1"/>
  <c r="X3009" i="1"/>
  <c r="Y3009" i="1"/>
  <c r="AA3009" i="1"/>
  <c r="AB3009" i="1"/>
  <c r="AC3009" i="1"/>
  <c r="I3010" i="1"/>
  <c r="J3010" i="1"/>
  <c r="K3010" i="1"/>
  <c r="L3010" i="1"/>
  <c r="N3010" i="1"/>
  <c r="O3010" i="1"/>
  <c r="P3010" i="1"/>
  <c r="Q3010" i="1"/>
  <c r="S3010" i="1"/>
  <c r="T3010" i="1"/>
  <c r="U3010" i="1"/>
  <c r="V3010" i="1"/>
  <c r="X3010" i="1"/>
  <c r="Y3010" i="1"/>
  <c r="AA3010" i="1"/>
  <c r="AB3010" i="1"/>
  <c r="AC3010" i="1"/>
  <c r="I3011" i="1"/>
  <c r="J3011" i="1"/>
  <c r="K3011" i="1"/>
  <c r="L3011" i="1"/>
  <c r="N3011" i="1"/>
  <c r="O3011" i="1"/>
  <c r="P3011" i="1"/>
  <c r="Q3011" i="1"/>
  <c r="S3011" i="1"/>
  <c r="T3011" i="1"/>
  <c r="U3011" i="1"/>
  <c r="V3011" i="1"/>
  <c r="X3011" i="1"/>
  <c r="Y3011" i="1"/>
  <c r="AA3011" i="1"/>
  <c r="AB3011" i="1"/>
  <c r="AC3011" i="1"/>
  <c r="I3012" i="1"/>
  <c r="J3012" i="1"/>
  <c r="K3012" i="1"/>
  <c r="L3012" i="1"/>
  <c r="N3012" i="1"/>
  <c r="O3012" i="1"/>
  <c r="P3012" i="1"/>
  <c r="Q3012" i="1"/>
  <c r="S3012" i="1"/>
  <c r="T3012" i="1"/>
  <c r="U3012" i="1"/>
  <c r="V3012" i="1"/>
  <c r="X3012" i="1"/>
  <c r="Y3012" i="1"/>
  <c r="AA3012" i="1"/>
  <c r="AB3012" i="1"/>
  <c r="AC3012" i="1"/>
  <c r="I3013" i="1"/>
  <c r="J3013" i="1"/>
  <c r="K3013" i="1"/>
  <c r="L3013" i="1"/>
  <c r="N3013" i="1"/>
  <c r="O3013" i="1"/>
  <c r="P3013" i="1"/>
  <c r="Q3013" i="1"/>
  <c r="S3013" i="1"/>
  <c r="T3013" i="1"/>
  <c r="U3013" i="1"/>
  <c r="V3013" i="1"/>
  <c r="X3013" i="1"/>
  <c r="Y3013" i="1"/>
  <c r="AA3013" i="1"/>
  <c r="AB3013" i="1"/>
  <c r="AC3013" i="1"/>
  <c r="I3014" i="1"/>
  <c r="J3014" i="1"/>
  <c r="K3014" i="1"/>
  <c r="L3014" i="1"/>
  <c r="N3014" i="1"/>
  <c r="O3014" i="1"/>
  <c r="P3014" i="1"/>
  <c r="Q3014" i="1"/>
  <c r="S3014" i="1"/>
  <c r="T3014" i="1"/>
  <c r="U3014" i="1"/>
  <c r="V3014" i="1"/>
  <c r="X3014" i="1"/>
  <c r="Y3014" i="1"/>
  <c r="AA3014" i="1"/>
  <c r="AB3014" i="1"/>
  <c r="AC3014" i="1"/>
  <c r="I3015" i="1"/>
  <c r="J3015" i="1"/>
  <c r="K3015" i="1"/>
  <c r="L3015" i="1"/>
  <c r="N3015" i="1"/>
  <c r="O3015" i="1"/>
  <c r="P3015" i="1"/>
  <c r="Q3015" i="1"/>
  <c r="S3015" i="1"/>
  <c r="T3015" i="1"/>
  <c r="U3015" i="1"/>
  <c r="V3015" i="1"/>
  <c r="X3015" i="1"/>
  <c r="Y3015" i="1"/>
  <c r="AA3015" i="1"/>
  <c r="AB3015" i="1"/>
  <c r="AC3015" i="1"/>
  <c r="H4234" i="1" l="1"/>
  <c r="Z3001" i="1"/>
  <c r="Z3000" i="1"/>
  <c r="H4238" i="1"/>
  <c r="H4239" i="1"/>
  <c r="Z3011" i="1"/>
  <c r="M3008" i="1"/>
  <c r="Z3007" i="1"/>
  <c r="R3007" i="1"/>
  <c r="H4236" i="1"/>
  <c r="H4240" i="1"/>
  <c r="W3010" i="1"/>
  <c r="M3009" i="1"/>
  <c r="W3002" i="1"/>
  <c r="M3001" i="1"/>
  <c r="H4241" i="1"/>
  <c r="M3015" i="1"/>
  <c r="M3014" i="1"/>
  <c r="Z3012" i="1"/>
  <c r="R3012" i="1"/>
  <c r="W3000" i="1"/>
  <c r="W3015" i="1"/>
  <c r="W3014" i="1"/>
  <c r="W3013" i="1"/>
  <c r="R3011" i="1"/>
  <c r="Z3003" i="1"/>
  <c r="R3003" i="1"/>
  <c r="W3006" i="1"/>
  <c r="M3005" i="1"/>
  <c r="H4237" i="1"/>
  <c r="H4235" i="1"/>
  <c r="W3004" i="1"/>
  <c r="R3002" i="1"/>
  <c r="W3012" i="1"/>
  <c r="W3008" i="1"/>
  <c r="R3006" i="1"/>
  <c r="Z3002" i="1"/>
  <c r="M3012" i="1"/>
  <c r="R3010" i="1"/>
  <c r="Z3006" i="1"/>
  <c r="R3001" i="1"/>
  <c r="Z3015" i="1"/>
  <c r="Z3014" i="1"/>
  <c r="R3014" i="1"/>
  <c r="Z3010" i="1"/>
  <c r="Z3005" i="1"/>
  <c r="R3005" i="1"/>
  <c r="W3003" i="1"/>
  <c r="M3003" i="1"/>
  <c r="M3002" i="1"/>
  <c r="W3001" i="1"/>
  <c r="Z3013" i="1"/>
  <c r="R3013" i="1"/>
  <c r="Z3009" i="1"/>
  <c r="R3009" i="1"/>
  <c r="W3007" i="1"/>
  <c r="M3007" i="1"/>
  <c r="M3006" i="1"/>
  <c r="W3005" i="1"/>
  <c r="Z3004" i="1"/>
  <c r="R3000" i="1"/>
  <c r="R3015" i="1"/>
  <c r="M3013" i="1"/>
  <c r="W3011" i="1"/>
  <c r="M3011" i="1"/>
  <c r="M3010" i="1"/>
  <c r="W3009" i="1"/>
  <c r="Z3008" i="1"/>
  <c r="R3004" i="1"/>
  <c r="M3000" i="1"/>
  <c r="R3008" i="1"/>
  <c r="M3004" i="1"/>
  <c r="H3007" i="1" l="1"/>
  <c r="H3010" i="1"/>
  <c r="H3011" i="1"/>
  <c r="H3006" i="1"/>
  <c r="H3002" i="1"/>
  <c r="H3015" i="1"/>
  <c r="H3003" i="1"/>
  <c r="H3001" i="1"/>
  <c r="H3008" i="1"/>
  <c r="H3005" i="1"/>
  <c r="H3012" i="1"/>
  <c r="H3013" i="1"/>
  <c r="H3009" i="1"/>
  <c r="H3014" i="1"/>
  <c r="H3004" i="1"/>
  <c r="H3000" i="1"/>
  <c r="I2337" i="1"/>
  <c r="J2337" i="1"/>
  <c r="K2337" i="1"/>
  <c r="L2337" i="1"/>
  <c r="N2337" i="1"/>
  <c r="O2337" i="1"/>
  <c r="P2337" i="1"/>
  <c r="Q2337" i="1"/>
  <c r="S2337" i="1"/>
  <c r="T2337" i="1"/>
  <c r="U2337" i="1"/>
  <c r="V2337" i="1"/>
  <c r="X2337" i="1"/>
  <c r="Y2337" i="1"/>
  <c r="AA2337" i="1"/>
  <c r="AB2337" i="1"/>
  <c r="AC2337" i="1"/>
  <c r="I2338" i="1"/>
  <c r="J2338" i="1"/>
  <c r="K2338" i="1"/>
  <c r="L2338" i="1"/>
  <c r="N2338" i="1"/>
  <c r="O2338" i="1"/>
  <c r="P2338" i="1"/>
  <c r="Q2338" i="1"/>
  <c r="S2338" i="1"/>
  <c r="T2338" i="1"/>
  <c r="U2338" i="1"/>
  <c r="V2338" i="1"/>
  <c r="X2338" i="1"/>
  <c r="Y2338" i="1"/>
  <c r="AA2338" i="1"/>
  <c r="AB2338" i="1"/>
  <c r="AC2338" i="1"/>
  <c r="I2339" i="1"/>
  <c r="J2339" i="1"/>
  <c r="K2339" i="1"/>
  <c r="L2339" i="1"/>
  <c r="N2339" i="1"/>
  <c r="O2339" i="1"/>
  <c r="P2339" i="1"/>
  <c r="Q2339" i="1"/>
  <c r="S2339" i="1"/>
  <c r="T2339" i="1"/>
  <c r="U2339" i="1"/>
  <c r="V2339" i="1"/>
  <c r="X2339" i="1"/>
  <c r="Y2339" i="1"/>
  <c r="AA2339" i="1"/>
  <c r="AB2339" i="1"/>
  <c r="AC2339" i="1"/>
  <c r="I2340" i="1"/>
  <c r="J2340" i="1"/>
  <c r="K2340" i="1"/>
  <c r="L2340" i="1"/>
  <c r="N2340" i="1"/>
  <c r="O2340" i="1"/>
  <c r="P2340" i="1"/>
  <c r="Q2340" i="1"/>
  <c r="S2340" i="1"/>
  <c r="T2340" i="1"/>
  <c r="U2340" i="1"/>
  <c r="V2340" i="1"/>
  <c r="X2340" i="1"/>
  <c r="Y2340" i="1"/>
  <c r="AA2340" i="1"/>
  <c r="AB2340" i="1"/>
  <c r="AC2340" i="1"/>
  <c r="I2341" i="1"/>
  <c r="J2341" i="1"/>
  <c r="K2341" i="1"/>
  <c r="L2341" i="1"/>
  <c r="N2341" i="1"/>
  <c r="O2341" i="1"/>
  <c r="P2341" i="1"/>
  <c r="Q2341" i="1"/>
  <c r="S2341" i="1"/>
  <c r="T2341" i="1"/>
  <c r="U2341" i="1"/>
  <c r="V2341" i="1"/>
  <c r="X2341" i="1"/>
  <c r="Y2341" i="1"/>
  <c r="AA2341" i="1"/>
  <c r="AB2341" i="1"/>
  <c r="AC2341" i="1"/>
  <c r="I2342" i="1"/>
  <c r="J2342" i="1"/>
  <c r="K2342" i="1"/>
  <c r="L2342" i="1"/>
  <c r="N2342" i="1"/>
  <c r="O2342" i="1"/>
  <c r="P2342" i="1"/>
  <c r="Q2342" i="1"/>
  <c r="S2342" i="1"/>
  <c r="T2342" i="1"/>
  <c r="U2342" i="1"/>
  <c r="V2342" i="1"/>
  <c r="X2342" i="1"/>
  <c r="Y2342" i="1"/>
  <c r="AA2342" i="1"/>
  <c r="AB2342" i="1"/>
  <c r="AC2342" i="1"/>
  <c r="I2343" i="1"/>
  <c r="J2343" i="1"/>
  <c r="K2343" i="1"/>
  <c r="L2343" i="1"/>
  <c r="N2343" i="1"/>
  <c r="O2343" i="1"/>
  <c r="P2343" i="1"/>
  <c r="Q2343" i="1"/>
  <c r="S2343" i="1"/>
  <c r="T2343" i="1"/>
  <c r="U2343" i="1"/>
  <c r="V2343" i="1"/>
  <c r="X2343" i="1"/>
  <c r="Y2343" i="1"/>
  <c r="AA2343" i="1"/>
  <c r="AB2343" i="1"/>
  <c r="AC2343" i="1"/>
  <c r="I2344" i="1"/>
  <c r="J2344" i="1"/>
  <c r="K2344" i="1"/>
  <c r="L2344" i="1"/>
  <c r="N2344" i="1"/>
  <c r="O2344" i="1"/>
  <c r="P2344" i="1"/>
  <c r="Q2344" i="1"/>
  <c r="S2344" i="1"/>
  <c r="T2344" i="1"/>
  <c r="U2344" i="1"/>
  <c r="V2344" i="1"/>
  <c r="X2344" i="1"/>
  <c r="Y2344" i="1"/>
  <c r="AA2344" i="1"/>
  <c r="AB2344" i="1"/>
  <c r="AC2344" i="1"/>
  <c r="M2341" i="1" l="1"/>
  <c r="Z2344" i="1"/>
  <c r="W2340" i="1"/>
  <c r="M2339" i="1"/>
  <c r="Z2343" i="1"/>
  <c r="R2343" i="1"/>
  <c r="M2337" i="1"/>
  <c r="M2343" i="1"/>
  <c r="W2344" i="1"/>
  <c r="Z2340" i="1"/>
  <c r="Z2339" i="1"/>
  <c r="R2339" i="1"/>
  <c r="M2344" i="1"/>
  <c r="R2342" i="1"/>
  <c r="Z2341" i="1"/>
  <c r="R2341" i="1"/>
  <c r="M2340" i="1"/>
  <c r="R2338" i="1"/>
  <c r="Z2337" i="1"/>
  <c r="R2337" i="1"/>
  <c r="W2343" i="1"/>
  <c r="M2342" i="1"/>
  <c r="W2339" i="1"/>
  <c r="H2339" i="1" s="1"/>
  <c r="M2338" i="1"/>
  <c r="R2344" i="1"/>
  <c r="W2342" i="1"/>
  <c r="W2341" i="1"/>
  <c r="R2340" i="1"/>
  <c r="W2338" i="1"/>
  <c r="W2337" i="1"/>
  <c r="Z2342" i="1"/>
  <c r="Z2338" i="1"/>
  <c r="I2992" i="1"/>
  <c r="J2992" i="1"/>
  <c r="K2992" i="1"/>
  <c r="L2992" i="1"/>
  <c r="N2992" i="1"/>
  <c r="O2992" i="1"/>
  <c r="P2992" i="1"/>
  <c r="Q2992" i="1"/>
  <c r="S2992" i="1"/>
  <c r="T2992" i="1"/>
  <c r="U2992" i="1"/>
  <c r="V2992" i="1"/>
  <c r="X2992" i="1"/>
  <c r="Y2992" i="1"/>
  <c r="AA2992" i="1"/>
  <c r="AB2992" i="1"/>
  <c r="AC2992" i="1"/>
  <c r="I2993" i="1"/>
  <c r="J2993" i="1"/>
  <c r="K2993" i="1"/>
  <c r="L2993" i="1"/>
  <c r="N2993" i="1"/>
  <c r="O2993" i="1"/>
  <c r="P2993" i="1"/>
  <c r="Q2993" i="1"/>
  <c r="S2993" i="1"/>
  <c r="T2993" i="1"/>
  <c r="U2993" i="1"/>
  <c r="V2993" i="1"/>
  <c r="X2993" i="1"/>
  <c r="Y2993" i="1"/>
  <c r="AA2993" i="1"/>
  <c r="AB2993" i="1"/>
  <c r="AC2993" i="1"/>
  <c r="I2994" i="1"/>
  <c r="J2994" i="1"/>
  <c r="K2994" i="1"/>
  <c r="L2994" i="1"/>
  <c r="N2994" i="1"/>
  <c r="O2994" i="1"/>
  <c r="P2994" i="1"/>
  <c r="Q2994" i="1"/>
  <c r="S2994" i="1"/>
  <c r="T2994" i="1"/>
  <c r="U2994" i="1"/>
  <c r="V2994" i="1"/>
  <c r="X2994" i="1"/>
  <c r="Y2994" i="1"/>
  <c r="AA2994" i="1"/>
  <c r="AB2994" i="1"/>
  <c r="AC2994" i="1"/>
  <c r="I2995" i="1"/>
  <c r="J2995" i="1"/>
  <c r="K2995" i="1"/>
  <c r="L2995" i="1"/>
  <c r="N2995" i="1"/>
  <c r="O2995" i="1"/>
  <c r="P2995" i="1"/>
  <c r="Q2995" i="1"/>
  <c r="S2995" i="1"/>
  <c r="T2995" i="1"/>
  <c r="U2995" i="1"/>
  <c r="V2995" i="1"/>
  <c r="X2995" i="1"/>
  <c r="Y2995" i="1"/>
  <c r="AA2995" i="1"/>
  <c r="AB2995" i="1"/>
  <c r="AC2995" i="1"/>
  <c r="I2996" i="1"/>
  <c r="J2996" i="1"/>
  <c r="K2996" i="1"/>
  <c r="L2996" i="1"/>
  <c r="N2996" i="1"/>
  <c r="O2996" i="1"/>
  <c r="P2996" i="1"/>
  <c r="Q2996" i="1"/>
  <c r="S2996" i="1"/>
  <c r="T2996" i="1"/>
  <c r="U2996" i="1"/>
  <c r="V2996" i="1"/>
  <c r="X2996" i="1"/>
  <c r="Y2996" i="1"/>
  <c r="AA2996" i="1"/>
  <c r="AB2996" i="1"/>
  <c r="AC2996" i="1"/>
  <c r="I2997" i="1"/>
  <c r="J2997" i="1"/>
  <c r="K2997" i="1"/>
  <c r="L2997" i="1"/>
  <c r="N2997" i="1"/>
  <c r="O2997" i="1"/>
  <c r="P2997" i="1"/>
  <c r="Q2997" i="1"/>
  <c r="S2997" i="1"/>
  <c r="T2997" i="1"/>
  <c r="U2997" i="1"/>
  <c r="V2997" i="1"/>
  <c r="X2997" i="1"/>
  <c r="Y2997" i="1"/>
  <c r="AA2997" i="1"/>
  <c r="AB2997" i="1"/>
  <c r="AC2997" i="1"/>
  <c r="I2998" i="1"/>
  <c r="J2998" i="1"/>
  <c r="K2998" i="1"/>
  <c r="L2998" i="1"/>
  <c r="N2998" i="1"/>
  <c r="O2998" i="1"/>
  <c r="P2998" i="1"/>
  <c r="Q2998" i="1"/>
  <c r="S2998" i="1"/>
  <c r="T2998" i="1"/>
  <c r="U2998" i="1"/>
  <c r="V2998" i="1"/>
  <c r="X2998" i="1"/>
  <c r="Y2998" i="1"/>
  <c r="AA2998" i="1"/>
  <c r="AB2998" i="1"/>
  <c r="AC2998" i="1"/>
  <c r="I2999" i="1"/>
  <c r="J2999" i="1"/>
  <c r="K2999" i="1"/>
  <c r="L2999" i="1"/>
  <c r="N2999" i="1"/>
  <c r="O2999" i="1"/>
  <c r="P2999" i="1"/>
  <c r="Q2999" i="1"/>
  <c r="S2999" i="1"/>
  <c r="T2999" i="1"/>
  <c r="U2999" i="1"/>
  <c r="V2999" i="1"/>
  <c r="X2999" i="1"/>
  <c r="Y2999" i="1"/>
  <c r="AA2999" i="1"/>
  <c r="AB2999" i="1"/>
  <c r="AC2999" i="1"/>
  <c r="I3080" i="1"/>
  <c r="J3080" i="1"/>
  <c r="K3080" i="1"/>
  <c r="L3080" i="1"/>
  <c r="N3080" i="1"/>
  <c r="O3080" i="1"/>
  <c r="P3080" i="1"/>
  <c r="Q3080" i="1"/>
  <c r="S3080" i="1"/>
  <c r="T3080" i="1"/>
  <c r="U3080" i="1"/>
  <c r="V3080" i="1"/>
  <c r="X3080" i="1"/>
  <c r="Y3080" i="1"/>
  <c r="AA3080" i="1"/>
  <c r="AB3080" i="1"/>
  <c r="AC3080" i="1"/>
  <c r="I3081" i="1"/>
  <c r="J3081" i="1"/>
  <c r="K3081" i="1"/>
  <c r="L3081" i="1"/>
  <c r="N3081" i="1"/>
  <c r="O3081" i="1"/>
  <c r="P3081" i="1"/>
  <c r="Q3081" i="1"/>
  <c r="S3081" i="1"/>
  <c r="T3081" i="1"/>
  <c r="U3081" i="1"/>
  <c r="V3081" i="1"/>
  <c r="X3081" i="1"/>
  <c r="Y3081" i="1"/>
  <c r="AA3081" i="1"/>
  <c r="AB3081" i="1"/>
  <c r="AC3081" i="1"/>
  <c r="I3082" i="1"/>
  <c r="J3082" i="1"/>
  <c r="K3082" i="1"/>
  <c r="L3082" i="1"/>
  <c r="N3082" i="1"/>
  <c r="O3082" i="1"/>
  <c r="P3082" i="1"/>
  <c r="Q3082" i="1"/>
  <c r="S3082" i="1"/>
  <c r="T3082" i="1"/>
  <c r="U3082" i="1"/>
  <c r="V3082" i="1"/>
  <c r="X3082" i="1"/>
  <c r="Y3082" i="1"/>
  <c r="AA3082" i="1"/>
  <c r="AB3082" i="1"/>
  <c r="AC3082" i="1"/>
  <c r="I3083" i="1"/>
  <c r="J3083" i="1"/>
  <c r="K3083" i="1"/>
  <c r="L3083" i="1"/>
  <c r="N3083" i="1"/>
  <c r="O3083" i="1"/>
  <c r="P3083" i="1"/>
  <c r="Q3083" i="1"/>
  <c r="S3083" i="1"/>
  <c r="T3083" i="1"/>
  <c r="U3083" i="1"/>
  <c r="V3083" i="1"/>
  <c r="X3083" i="1"/>
  <c r="Y3083" i="1"/>
  <c r="AA3083" i="1"/>
  <c r="AB3083" i="1"/>
  <c r="AC3083" i="1"/>
  <c r="I3084" i="1"/>
  <c r="J3084" i="1"/>
  <c r="K3084" i="1"/>
  <c r="L3084" i="1"/>
  <c r="N3084" i="1"/>
  <c r="O3084" i="1"/>
  <c r="P3084" i="1"/>
  <c r="Q3084" i="1"/>
  <c r="S3084" i="1"/>
  <c r="T3084" i="1"/>
  <c r="U3084" i="1"/>
  <c r="V3084" i="1"/>
  <c r="X3084" i="1"/>
  <c r="Y3084" i="1"/>
  <c r="AA3084" i="1"/>
  <c r="AB3084" i="1"/>
  <c r="AC3084" i="1"/>
  <c r="I3085" i="1"/>
  <c r="J3085" i="1"/>
  <c r="K3085" i="1"/>
  <c r="L3085" i="1"/>
  <c r="N3085" i="1"/>
  <c r="O3085" i="1"/>
  <c r="P3085" i="1"/>
  <c r="Q3085" i="1"/>
  <c r="S3085" i="1"/>
  <c r="T3085" i="1"/>
  <c r="U3085" i="1"/>
  <c r="V3085" i="1"/>
  <c r="X3085" i="1"/>
  <c r="Y3085" i="1"/>
  <c r="AA3085" i="1"/>
  <c r="AB3085" i="1"/>
  <c r="AC3085" i="1"/>
  <c r="I3086" i="1"/>
  <c r="J3086" i="1"/>
  <c r="K3086" i="1"/>
  <c r="L3086" i="1"/>
  <c r="N3086" i="1"/>
  <c r="O3086" i="1"/>
  <c r="P3086" i="1"/>
  <c r="Q3086" i="1"/>
  <c r="S3086" i="1"/>
  <c r="T3086" i="1"/>
  <c r="U3086" i="1"/>
  <c r="V3086" i="1"/>
  <c r="X3086" i="1"/>
  <c r="Y3086" i="1"/>
  <c r="AA3086" i="1"/>
  <c r="AB3086" i="1"/>
  <c r="AC3086" i="1"/>
  <c r="I3087" i="1"/>
  <c r="J3087" i="1"/>
  <c r="K3087" i="1"/>
  <c r="L3087" i="1"/>
  <c r="N3087" i="1"/>
  <c r="O3087" i="1"/>
  <c r="P3087" i="1"/>
  <c r="Q3087" i="1"/>
  <c r="S3087" i="1"/>
  <c r="T3087" i="1"/>
  <c r="U3087" i="1"/>
  <c r="V3087" i="1"/>
  <c r="X3087" i="1"/>
  <c r="Y3087" i="1"/>
  <c r="AA3087" i="1"/>
  <c r="AB3087" i="1"/>
  <c r="AC3087" i="1"/>
  <c r="H2344" i="1" l="1"/>
  <c r="Z3085" i="1"/>
  <c r="H2343" i="1"/>
  <c r="M3084" i="1"/>
  <c r="Z2992" i="1"/>
  <c r="H2342" i="1"/>
  <c r="H2340" i="1"/>
  <c r="Z3086" i="1"/>
  <c r="R3086" i="1"/>
  <c r="M3087" i="1"/>
  <c r="Z2997" i="1"/>
  <c r="M2992" i="1"/>
  <c r="W3084" i="1"/>
  <c r="Z3083" i="1"/>
  <c r="M3082" i="1"/>
  <c r="R2998" i="1"/>
  <c r="W3082" i="1"/>
  <c r="M3081" i="1"/>
  <c r="W3080" i="1"/>
  <c r="M3080" i="1"/>
  <c r="M2993" i="1"/>
  <c r="W3086" i="1"/>
  <c r="M3086" i="1"/>
  <c r="Z2996" i="1"/>
  <c r="W2993" i="1"/>
  <c r="M3085" i="1"/>
  <c r="R2994" i="1"/>
  <c r="H2337" i="1"/>
  <c r="W2998" i="1"/>
  <c r="M2997" i="1"/>
  <c r="H2341" i="1"/>
  <c r="W2997" i="1"/>
  <c r="M2996" i="1"/>
  <c r="W2994" i="1"/>
  <c r="H2338" i="1"/>
  <c r="R3082" i="1"/>
  <c r="Z2998" i="1"/>
  <c r="Z2994" i="1"/>
  <c r="W3085" i="1"/>
  <c r="Z3082" i="1"/>
  <c r="M2999" i="1"/>
  <c r="W2996" i="1"/>
  <c r="M2995" i="1"/>
  <c r="W2992" i="1"/>
  <c r="Z2993" i="1"/>
  <c r="W3087" i="1"/>
  <c r="W3083" i="1"/>
  <c r="M3083" i="1"/>
  <c r="W2999" i="1"/>
  <c r="M2998" i="1"/>
  <c r="R2997" i="1"/>
  <c r="W2995" i="1"/>
  <c r="M2994" i="1"/>
  <c r="R2993" i="1"/>
  <c r="R2996" i="1"/>
  <c r="R2992" i="1"/>
  <c r="Z3087" i="1"/>
  <c r="W3081" i="1"/>
  <c r="Z2999" i="1"/>
  <c r="R2999" i="1"/>
  <c r="Z2995" i="1"/>
  <c r="R2995" i="1"/>
  <c r="R3085" i="1"/>
  <c r="H3085" i="1" s="1"/>
  <c r="Z3080" i="1"/>
  <c r="R3080" i="1"/>
  <c r="Z3084" i="1"/>
  <c r="R3084" i="1"/>
  <c r="R3083" i="1"/>
  <c r="Z3081" i="1"/>
  <c r="R3087" i="1"/>
  <c r="R3081" i="1"/>
  <c r="H2993" i="1" l="1"/>
  <c r="H2996" i="1"/>
  <c r="H3083" i="1"/>
  <c r="H2992" i="1"/>
  <c r="H3082" i="1"/>
  <c r="H3084" i="1"/>
  <c r="H3080" i="1"/>
  <c r="H2997" i="1"/>
  <c r="H3086" i="1"/>
  <c r="H2995" i="1"/>
  <c r="H2994" i="1"/>
  <c r="H3087" i="1"/>
  <c r="H3081" i="1"/>
  <c r="H2998" i="1"/>
  <c r="H2999" i="1"/>
  <c r="I903" i="1" l="1"/>
  <c r="I902" i="1"/>
  <c r="I896" i="1"/>
  <c r="I901" i="1"/>
  <c r="I897" i="1"/>
  <c r="L641" i="1" l="1"/>
  <c r="L440" i="1"/>
  <c r="K2202" i="1"/>
  <c r="K2194" i="1"/>
  <c r="P3553" i="1"/>
  <c r="P3544" i="1"/>
  <c r="P3528" i="1"/>
  <c r="V4350" i="1"/>
  <c r="V4341" i="1"/>
  <c r="V4213" i="1"/>
  <c r="V636" i="1"/>
  <c r="V435" i="1"/>
  <c r="M1824" i="1"/>
  <c r="J1824" i="1"/>
  <c r="U869" i="1"/>
  <c r="U793" i="1"/>
  <c r="P2566" i="1"/>
  <c r="P2550" i="1"/>
  <c r="T2561" i="1"/>
  <c r="T2545" i="1"/>
  <c r="U4464" i="1"/>
  <c r="U4438" i="1"/>
  <c r="U4430" i="1"/>
  <c r="M2740" i="1"/>
  <c r="J2740" i="1"/>
  <c r="AB3229" i="1"/>
  <c r="AB2629" i="1"/>
  <c r="J851" i="33"/>
  <c r="O4385" i="1"/>
  <c r="O2581" i="1"/>
  <c r="O2462" i="1"/>
  <c r="O2395" i="1"/>
  <c r="O2299" i="1"/>
  <c r="AB639" i="1"/>
  <c r="AB438" i="1"/>
  <c r="H509" i="33"/>
  <c r="H501" i="33"/>
  <c r="U4184" i="1"/>
  <c r="U3631" i="1"/>
  <c r="Z864" i="1"/>
  <c r="Z847" i="1"/>
  <c r="Z2038" i="1"/>
  <c r="X2038" i="1"/>
  <c r="V4463" i="1"/>
  <c r="V4437" i="1"/>
  <c r="V4429" i="1"/>
  <c r="V641" i="1"/>
  <c r="V440" i="1"/>
  <c r="V2290" i="1"/>
  <c r="V2281" i="1"/>
  <c r="V2265" i="1"/>
  <c r="AB3523" i="1"/>
  <c r="AB3514" i="1"/>
  <c r="AB3498" i="1"/>
  <c r="AB3489" i="1"/>
  <c r="AB3473" i="1"/>
  <c r="N1455" i="1"/>
  <c r="P3599" i="1"/>
  <c r="P3582" i="1"/>
  <c r="L3522" i="1"/>
  <c r="L3513" i="1"/>
  <c r="L3497" i="1"/>
  <c r="L3488" i="1"/>
  <c r="L3472" i="1"/>
  <c r="S854" i="33"/>
  <c r="AA4388" i="1"/>
  <c r="AA2584" i="1"/>
  <c r="AA2465" i="1"/>
  <c r="AA2398" i="1"/>
  <c r="AA2302" i="1"/>
  <c r="AB299" i="1"/>
  <c r="AB273" i="1"/>
  <c r="AB255" i="1"/>
  <c r="M726" i="1"/>
  <c r="M355" i="1"/>
  <c r="M347" i="1"/>
  <c r="AB3521" i="1"/>
  <c r="AB3512" i="1"/>
  <c r="AB3471" i="1"/>
  <c r="AB3487" i="1"/>
  <c r="AB3496" i="1"/>
  <c r="Z3157" i="1"/>
  <c r="X3157" i="1"/>
  <c r="S1029" i="33"/>
  <c r="S925" i="33"/>
  <c r="AA1974" i="1"/>
  <c r="AA2150" i="1"/>
  <c r="AA2159" i="1"/>
  <c r="M4230" i="1"/>
  <c r="J4230" i="1"/>
  <c r="P727" i="1"/>
  <c r="P356" i="1"/>
  <c r="P1793" i="1"/>
  <c r="P1841" i="1"/>
  <c r="P1859" i="1"/>
  <c r="P1868" i="1"/>
  <c r="K746" i="33"/>
  <c r="K754" i="33"/>
  <c r="I202" i="2"/>
  <c r="P348" i="1"/>
  <c r="Z4044" i="1"/>
  <c r="X4044" i="1"/>
  <c r="T2457" i="1"/>
  <c r="T2409" i="1"/>
  <c r="AC2484" i="1"/>
  <c r="AC2540" i="1"/>
  <c r="AC2575" i="1"/>
  <c r="Z1950" i="1"/>
  <c r="X1950" i="1"/>
  <c r="U2598" i="1"/>
  <c r="M270" i="2"/>
  <c r="U2606" i="1"/>
  <c r="AC3571" i="1"/>
  <c r="AC3442" i="1"/>
  <c r="K2601" i="1"/>
  <c r="E273" i="2"/>
  <c r="K2609" i="1"/>
  <c r="K2565" i="1"/>
  <c r="K2549" i="1"/>
  <c r="AB3597" i="1"/>
  <c r="AB3580" i="1"/>
  <c r="M1808" i="1"/>
  <c r="J1808" i="1"/>
  <c r="T4191" i="1"/>
  <c r="T3638" i="1"/>
  <c r="H4472" i="1"/>
  <c r="H4395" i="1"/>
  <c r="P2569" i="1"/>
  <c r="P2534" i="1"/>
  <c r="P2478" i="1"/>
  <c r="R839" i="33"/>
  <c r="Q3574" i="1"/>
  <c r="Q3445" i="1"/>
  <c r="AB3228" i="1"/>
  <c r="AB2628" i="1"/>
  <c r="H871" i="1"/>
  <c r="H795" i="1"/>
  <c r="Y3624" i="1"/>
  <c r="Y3615" i="1"/>
  <c r="Y2617" i="1"/>
  <c r="P2563" i="1"/>
  <c r="P2547" i="1"/>
  <c r="T4190" i="1"/>
  <c r="T3637" i="1"/>
  <c r="J3520" i="1"/>
  <c r="J3511" i="1"/>
  <c r="J3495" i="1"/>
  <c r="J3486" i="1"/>
  <c r="J3470" i="1"/>
  <c r="AB867" i="1"/>
  <c r="AB850" i="1"/>
  <c r="K4469" i="1"/>
  <c r="K4392" i="1"/>
  <c r="Y2575" i="1"/>
  <c r="Y2540" i="1"/>
  <c r="Y2484" i="1"/>
  <c r="Z3850" i="1"/>
  <c r="X3850" i="1"/>
  <c r="H2035" i="1"/>
  <c r="I2035" i="1"/>
  <c r="H467" i="1"/>
  <c r="I467" i="1"/>
  <c r="H515" i="33"/>
  <c r="H508" i="33"/>
  <c r="H500" i="33"/>
  <c r="L4186" i="1"/>
  <c r="L3633" i="1"/>
  <c r="AB3570" i="1"/>
  <c r="AB3441" i="1"/>
  <c r="R2717" i="1"/>
  <c r="N2717" i="1"/>
  <c r="V3601" i="1"/>
  <c r="V3584" i="1"/>
  <c r="H2203" i="1"/>
  <c r="H2195" i="1"/>
  <c r="O4574" i="1"/>
  <c r="O924" i="1"/>
  <c r="AA3464" i="1"/>
  <c r="AA3455" i="1"/>
  <c r="AA3439" i="1"/>
  <c r="AA3430" i="1"/>
  <c r="AA3414" i="1"/>
  <c r="Z2326" i="1"/>
  <c r="X2326" i="1"/>
  <c r="M3755" i="1"/>
  <c r="J3755" i="1"/>
  <c r="U3569" i="1"/>
  <c r="U3440" i="1"/>
  <c r="I4473" i="1"/>
  <c r="I4396" i="1"/>
  <c r="N3622" i="1"/>
  <c r="N3613" i="1"/>
  <c r="N2615" i="1"/>
  <c r="H3815" i="1"/>
  <c r="I3815" i="1"/>
  <c r="R3816" i="1"/>
  <c r="N3816" i="1"/>
  <c r="H875" i="1"/>
  <c r="H799" i="1"/>
  <c r="O4474" i="1"/>
  <c r="O4397" i="1"/>
  <c r="R2199" i="1"/>
  <c r="R2191" i="1"/>
  <c r="L2453" i="1"/>
  <c r="L2405" i="1"/>
  <c r="AB870" i="1"/>
  <c r="AB794" i="1"/>
  <c r="O2574" i="1"/>
  <c r="O2539" i="1"/>
  <c r="O2483" i="1"/>
  <c r="H4186" i="1"/>
  <c r="H3633" i="1"/>
  <c r="M3693" i="1"/>
  <c r="J3693" i="1"/>
  <c r="U4469" i="1"/>
  <c r="U4392" i="1"/>
  <c r="X2561" i="1"/>
  <c r="R4315" i="1"/>
  <c r="N4315" i="1"/>
  <c r="H2710" i="1"/>
  <c r="I2710" i="1"/>
  <c r="H3102" i="1"/>
  <c r="I3102" i="1"/>
  <c r="K2569" i="1"/>
  <c r="K2534" i="1"/>
  <c r="K2478" i="1"/>
  <c r="Q4191" i="1"/>
  <c r="Q3638" i="1"/>
  <c r="P3610" i="1"/>
  <c r="P3566" i="1"/>
  <c r="P3405" i="1"/>
  <c r="P3396" i="1"/>
  <c r="P3380" i="1"/>
  <c r="AC3523" i="1"/>
  <c r="AC3514" i="1"/>
  <c r="AC3498" i="1"/>
  <c r="AC3489" i="1"/>
  <c r="AC3473" i="1"/>
  <c r="AB3606" i="1"/>
  <c r="AB3562" i="1"/>
  <c r="AB3401" i="1"/>
  <c r="AB3392" i="1"/>
  <c r="AB3376" i="1"/>
  <c r="H765" i="33"/>
  <c r="L4536" i="1"/>
  <c r="L4504" i="1"/>
  <c r="Z2805" i="1"/>
  <c r="X2805" i="1"/>
  <c r="AB2562" i="1"/>
  <c r="AB2546" i="1"/>
  <c r="AB3457" i="1"/>
  <c r="AB3448" i="1"/>
  <c r="AB3432" i="1"/>
  <c r="AB3423" i="1"/>
  <c r="AB3407" i="1"/>
  <c r="AB4474" i="1"/>
  <c r="AB4397" i="1"/>
  <c r="R3475" i="1"/>
  <c r="N3475" i="1"/>
  <c r="H2974" i="1"/>
  <c r="I2974" i="1"/>
  <c r="H4125" i="1"/>
  <c r="I4125" i="1"/>
  <c r="T4472" i="1"/>
  <c r="T4395" i="1"/>
  <c r="AC875" i="1"/>
  <c r="AC799" i="1"/>
  <c r="Z4189" i="1"/>
  <c r="Z3636" i="1"/>
  <c r="W1952" i="1"/>
  <c r="S1952" i="1"/>
  <c r="T4466" i="1"/>
  <c r="T4440" i="1"/>
  <c r="T4432" i="1"/>
  <c r="Z2685" i="1"/>
  <c r="X2685" i="1"/>
  <c r="Z3420" i="1"/>
  <c r="X3420" i="1"/>
  <c r="T1024" i="33"/>
  <c r="T920" i="33"/>
  <c r="AB2154" i="1"/>
  <c r="AB2145" i="1"/>
  <c r="AB1969" i="1"/>
  <c r="H2646" i="1"/>
  <c r="I2646" i="1"/>
  <c r="H2560" i="1"/>
  <c r="H2544" i="1"/>
  <c r="O3231" i="1"/>
  <c r="O2631" i="1"/>
  <c r="T1952" i="1"/>
  <c r="M3554" i="1"/>
  <c r="M3545" i="1"/>
  <c r="M3529" i="1"/>
  <c r="AB2563" i="1"/>
  <c r="AB2547" i="1"/>
  <c r="M717" i="1"/>
  <c r="J717" i="1"/>
  <c r="Z2661" i="1"/>
  <c r="X2661" i="1"/>
  <c r="Z3271" i="1"/>
  <c r="X3271" i="1"/>
  <c r="P3408" i="1"/>
  <c r="P3424" i="1"/>
  <c r="P3433" i="1"/>
  <c r="P3449" i="1"/>
  <c r="P3458" i="1"/>
  <c r="M4536" i="1"/>
  <c r="M4504" i="1"/>
  <c r="U726" i="1"/>
  <c r="U355" i="1"/>
  <c r="U347" i="1"/>
  <c r="M201" i="2"/>
  <c r="O753" i="33"/>
  <c r="O745" i="33"/>
  <c r="U1867" i="1"/>
  <c r="U1858" i="1"/>
  <c r="U1840" i="1"/>
  <c r="U1792" i="1"/>
  <c r="M1736" i="1"/>
  <c r="J1736" i="1"/>
  <c r="AA4189" i="1"/>
  <c r="AA3636" i="1"/>
  <c r="U4185" i="1"/>
  <c r="U3632" i="1"/>
  <c r="P507" i="33"/>
  <c r="L872" i="1"/>
  <c r="L796" i="1"/>
  <c r="Y3225" i="1"/>
  <c r="Y2625" i="1"/>
  <c r="S4473" i="1"/>
  <c r="S4396" i="1"/>
  <c r="AB4568" i="1"/>
  <c r="AB4567" i="1"/>
  <c r="AB4558" i="1"/>
  <c r="AC3621" i="1"/>
  <c r="AC3612" i="1"/>
  <c r="AC2614" i="1"/>
  <c r="R424" i="1"/>
  <c r="N424" i="1"/>
  <c r="V2566" i="1"/>
  <c r="V2550" i="1"/>
  <c r="U511" i="33"/>
  <c r="U503" i="33"/>
  <c r="T3598" i="1"/>
  <c r="T3581" i="1"/>
  <c r="T3228" i="1"/>
  <c r="T2628" i="1"/>
  <c r="AB3571" i="1"/>
  <c r="AB3442" i="1"/>
  <c r="U2457" i="1"/>
  <c r="U2409" i="1"/>
  <c r="R3523" i="1"/>
  <c r="R3514" i="1"/>
  <c r="R3498" i="1"/>
  <c r="R3489" i="1"/>
  <c r="R3473" i="1"/>
  <c r="R775" i="1"/>
  <c r="N775" i="1"/>
  <c r="H1965" i="1"/>
  <c r="I1965" i="1"/>
  <c r="L1951" i="1"/>
  <c r="L870" i="1"/>
  <c r="L794" i="1"/>
  <c r="B429" i="2"/>
  <c r="D686" i="33"/>
  <c r="H1294" i="1"/>
  <c r="H1390" i="1"/>
  <c r="H1464" i="1"/>
  <c r="D644" i="33"/>
  <c r="D678" i="33"/>
  <c r="AA2292" i="1"/>
  <c r="AA2283" i="1"/>
  <c r="AA2267" i="1"/>
  <c r="V863" i="1"/>
  <c r="V846" i="1"/>
  <c r="M1867" i="1"/>
  <c r="M1858" i="1"/>
  <c r="M1840" i="1"/>
  <c r="M1792" i="1"/>
  <c r="AB4350" i="1"/>
  <c r="AB4341" i="1"/>
  <c r="AB4213" i="1"/>
  <c r="P635" i="1"/>
  <c r="P434" i="1"/>
  <c r="M4387" i="1"/>
  <c r="M2301" i="1"/>
  <c r="M2397" i="1"/>
  <c r="M2464" i="1"/>
  <c r="M2583" i="1"/>
  <c r="AB2566" i="1"/>
  <c r="AB2550" i="1"/>
  <c r="Z3668" i="1"/>
  <c r="X3668" i="1"/>
  <c r="AB1386" i="1"/>
  <c r="AB1290" i="1"/>
  <c r="K840" i="33"/>
  <c r="T3231" i="1"/>
  <c r="T2631" i="1"/>
  <c r="U3595" i="1"/>
  <c r="U3578" i="1"/>
  <c r="Y2576" i="1"/>
  <c r="Y2541" i="1"/>
  <c r="Y2485" i="1"/>
  <c r="P2601" i="1"/>
  <c r="I273" i="2"/>
  <c r="P2609" i="1"/>
  <c r="L4471" i="1"/>
  <c r="L4394" i="1"/>
  <c r="R1935" i="1"/>
  <c r="N1935" i="1"/>
  <c r="T4474" i="1"/>
  <c r="T4397" i="1"/>
  <c r="AA4473" i="1"/>
  <c r="AA4396" i="1"/>
  <c r="R4112" i="1"/>
  <c r="N4112" i="1"/>
  <c r="H3070" i="1"/>
  <c r="I3070" i="1"/>
  <c r="H4045" i="1"/>
  <c r="I4045" i="1"/>
  <c r="H3166" i="1"/>
  <c r="I3166" i="1"/>
  <c r="H429" i="1"/>
  <c r="I429" i="1"/>
  <c r="J904" i="33"/>
  <c r="P4189" i="1"/>
  <c r="P3636" i="1"/>
  <c r="U1455" i="1"/>
  <c r="U1399" i="1"/>
  <c r="Z867" i="1"/>
  <c r="Z850" i="1"/>
  <c r="P639" i="1"/>
  <c r="P438" i="1"/>
  <c r="Z3644" i="1"/>
  <c r="X3644" i="1"/>
  <c r="Z4295" i="1"/>
  <c r="X4295" i="1"/>
  <c r="V1385" i="1"/>
  <c r="V1289" i="1"/>
  <c r="U4475" i="1"/>
  <c r="U4398" i="1"/>
  <c r="L3517" i="1"/>
  <c r="L3508" i="1"/>
  <c r="L3492" i="1"/>
  <c r="L3483" i="1"/>
  <c r="L3467" i="1"/>
  <c r="M2884" i="1"/>
  <c r="J2884" i="1"/>
  <c r="T854" i="33"/>
  <c r="AB4388" i="1"/>
  <c r="AB2584" i="1"/>
  <c r="AB2465" i="1"/>
  <c r="AB2398" i="1"/>
  <c r="AB2302" i="1"/>
  <c r="X638" i="1"/>
  <c r="O4462" i="1"/>
  <c r="O4436" i="1"/>
  <c r="O4428" i="1"/>
  <c r="H514" i="33"/>
  <c r="H506" i="33"/>
  <c r="L765" i="33"/>
  <c r="Q4536" i="1"/>
  <c r="Q4504" i="1"/>
  <c r="U4375" i="1"/>
  <c r="U4366" i="1"/>
  <c r="U4357" i="1"/>
  <c r="U4473" i="1"/>
  <c r="U4396" i="1"/>
  <c r="B361" i="2"/>
  <c r="D476" i="33"/>
  <c r="H3054" i="1"/>
  <c r="I3054" i="1"/>
  <c r="H4077" i="1"/>
  <c r="I4077" i="1"/>
  <c r="H2196" i="1"/>
  <c r="H2188" i="1"/>
  <c r="Z2287" i="1"/>
  <c r="Z2278" i="1"/>
  <c r="Z2262" i="1"/>
  <c r="H727" i="1"/>
  <c r="H356" i="1"/>
  <c r="H348" i="1"/>
  <c r="AB1455" i="1"/>
  <c r="AB1399" i="1"/>
  <c r="AB637" i="1"/>
  <c r="AB436" i="1"/>
  <c r="Q3625" i="1"/>
  <c r="Q3616" i="1"/>
  <c r="Q2618" i="1"/>
  <c r="AB4475" i="1"/>
  <c r="AB4398" i="1"/>
  <c r="V2560" i="1"/>
  <c r="V2544" i="1"/>
  <c r="J2575" i="1"/>
  <c r="J2540" i="1"/>
  <c r="Y4379" i="1"/>
  <c r="Y4370" i="1"/>
  <c r="Y4361" i="1"/>
  <c r="H2373" i="1"/>
  <c r="I2373" i="1"/>
  <c r="J2291" i="1"/>
  <c r="J2282" i="1"/>
  <c r="O851" i="33"/>
  <c r="U4385" i="1"/>
  <c r="U2581" i="1"/>
  <c r="U2462" i="1"/>
  <c r="U2395" i="1"/>
  <c r="U2299" i="1"/>
  <c r="Z3599" i="1"/>
  <c r="Z3582" i="1"/>
  <c r="P4377" i="1"/>
  <c r="P4368" i="1"/>
  <c r="P4359" i="1"/>
  <c r="AB3227" i="1"/>
  <c r="AB2627" i="1"/>
  <c r="X4465" i="1"/>
  <c r="X4439" i="1"/>
  <c r="L3556" i="1"/>
  <c r="L3547" i="1"/>
  <c r="L3531" i="1"/>
  <c r="O870" i="1"/>
  <c r="O794" i="1"/>
  <c r="Z2876" i="1"/>
  <c r="X2876" i="1"/>
  <c r="AA3621" i="1"/>
  <c r="AA3612" i="1"/>
  <c r="AA2614" i="1"/>
  <c r="N2575" i="1"/>
  <c r="N2540" i="1"/>
  <c r="H2294" i="1"/>
  <c r="H2285" i="1"/>
  <c r="H2269" i="1"/>
  <c r="AB3624" i="1"/>
  <c r="AB3615" i="1"/>
  <c r="AB2617" i="1"/>
  <c r="H2601" i="1"/>
  <c r="I2601" i="1"/>
  <c r="H3480" i="1"/>
  <c r="I3480" i="1"/>
  <c r="P2457" i="1"/>
  <c r="P2409" i="1"/>
  <c r="AA4475" i="1"/>
  <c r="AA4398" i="1"/>
  <c r="H421" i="1"/>
  <c r="I421" i="1"/>
  <c r="T1389" i="1"/>
  <c r="T1293" i="1"/>
  <c r="P4461" i="1"/>
  <c r="P4435" i="1"/>
  <c r="P4427" i="1"/>
  <c r="O4375" i="1"/>
  <c r="O4366" i="1"/>
  <c r="O4357" i="1"/>
  <c r="M2029" i="1"/>
  <c r="J2029" i="1"/>
  <c r="J3554" i="1"/>
  <c r="J3545" i="1"/>
  <c r="J3529" i="1"/>
  <c r="U2571" i="1"/>
  <c r="U2536" i="1"/>
  <c r="U2480" i="1"/>
  <c r="U2453" i="1"/>
  <c r="U2405" i="1"/>
  <c r="K3230" i="1"/>
  <c r="K2630" i="1"/>
  <c r="K854" i="33"/>
  <c r="P4388" i="1"/>
  <c r="P2584" i="1"/>
  <c r="P2465" i="1"/>
  <c r="P2398" i="1"/>
  <c r="P2302" i="1"/>
  <c r="AA2202" i="1"/>
  <c r="AA2194" i="1"/>
  <c r="AB3601" i="1"/>
  <c r="AB3584" i="1"/>
  <c r="AA3229" i="1"/>
  <c r="AA2629" i="1"/>
  <c r="X4379" i="1"/>
  <c r="X4370" i="1"/>
  <c r="P4191" i="1"/>
  <c r="P3638" i="1"/>
  <c r="L869" i="1"/>
  <c r="L793" i="1"/>
  <c r="J4475" i="1"/>
  <c r="J4398" i="1"/>
  <c r="H507" i="33"/>
  <c r="O3573" i="1"/>
  <c r="O3444" i="1"/>
  <c r="T2454" i="1"/>
  <c r="T2406" i="1"/>
  <c r="AB2565" i="1"/>
  <c r="AB2549" i="1"/>
  <c r="H2425" i="1"/>
  <c r="I2425" i="1"/>
  <c r="Z4124" i="1"/>
  <c r="X4124" i="1"/>
  <c r="AA1388" i="1"/>
  <c r="AA1292" i="1"/>
  <c r="T439" i="33"/>
  <c r="AB790" i="1"/>
  <c r="AB772" i="1"/>
  <c r="AB763" i="1"/>
  <c r="R303" i="2"/>
  <c r="T358" i="33"/>
  <c r="M2892" i="1"/>
  <c r="J2892" i="1"/>
  <c r="K852" i="33"/>
  <c r="P4386" i="1"/>
  <c r="P2582" i="1"/>
  <c r="P2463" i="1"/>
  <c r="P2396" i="1"/>
  <c r="P2300" i="1"/>
  <c r="AB2290" i="1"/>
  <c r="AB2281" i="1"/>
  <c r="AB2265" i="1"/>
  <c r="U3639" i="1"/>
  <c r="M278" i="2"/>
  <c r="U2640" i="1"/>
  <c r="J2301" i="1"/>
  <c r="J2397" i="1"/>
  <c r="J2464" i="1"/>
  <c r="J2583" i="1"/>
  <c r="J4387" i="1"/>
  <c r="F853" i="33"/>
  <c r="AC871" i="1"/>
  <c r="AC795" i="1"/>
  <c r="L4187" i="1"/>
  <c r="L3634" i="1"/>
  <c r="P4186" i="1"/>
  <c r="P3633" i="1"/>
  <c r="N515" i="33"/>
  <c r="N508" i="33"/>
  <c r="N500" i="33"/>
  <c r="R3570" i="1"/>
  <c r="R3441" i="1"/>
  <c r="Z2841" i="1"/>
  <c r="X2841" i="1"/>
  <c r="H2520" i="1"/>
  <c r="I2520" i="1"/>
  <c r="H3122" i="1"/>
  <c r="I3122" i="1"/>
  <c r="H4332" i="1"/>
  <c r="I4332" i="1"/>
  <c r="G511" i="33"/>
  <c r="G503" i="33"/>
  <c r="Z4379" i="1"/>
  <c r="Z4370" i="1"/>
  <c r="X4361" i="1"/>
  <c r="Z4361" i="1"/>
  <c r="Z2601" i="1"/>
  <c r="X2601" i="1"/>
  <c r="G1030" i="33"/>
  <c r="G926" i="33"/>
  <c r="K2160" i="1"/>
  <c r="K2151" i="1"/>
  <c r="K1975" i="1"/>
  <c r="AB863" i="1"/>
  <c r="AB846" i="1"/>
  <c r="U3224" i="1"/>
  <c r="U2624" i="1"/>
  <c r="AA3463" i="1"/>
  <c r="AA3454" i="1"/>
  <c r="AA3438" i="1"/>
  <c r="AA3429" i="1"/>
  <c r="AA3413" i="1"/>
  <c r="L2458" i="1"/>
  <c r="L2410" i="1"/>
  <c r="Q2566" i="1"/>
  <c r="Q2550" i="1"/>
  <c r="H1387" i="1"/>
  <c r="H1291" i="1"/>
  <c r="Z4060" i="1"/>
  <c r="X4060" i="1"/>
  <c r="K838" i="33"/>
  <c r="H3226" i="1"/>
  <c r="H2626" i="1"/>
  <c r="R3688" i="1"/>
  <c r="N3688" i="1"/>
  <c r="R3693" i="1"/>
  <c r="N3693" i="1"/>
  <c r="R1939" i="1"/>
  <c r="N1939" i="1"/>
  <c r="AB4472" i="1"/>
  <c r="AB2591" i="1"/>
  <c r="AB4395" i="1"/>
  <c r="Q3576" i="1"/>
  <c r="Q3447" i="1"/>
  <c r="H2645" i="1"/>
  <c r="I2645" i="1"/>
  <c r="AA4571" i="1"/>
  <c r="AA921" i="1"/>
  <c r="AB4566" i="1"/>
  <c r="AB4557" i="1"/>
  <c r="AB4546" i="1"/>
  <c r="I727" i="1"/>
  <c r="C202" i="2"/>
  <c r="I348" i="1"/>
  <c r="I356" i="1"/>
  <c r="Q1455" i="1"/>
  <c r="Q1399" i="1"/>
  <c r="O515" i="33"/>
  <c r="O508" i="33"/>
  <c r="O500" i="33"/>
  <c r="AB4379" i="1"/>
  <c r="AB4370" i="1"/>
  <c r="AB4361" i="1"/>
  <c r="Z2515" i="1"/>
  <c r="X2515" i="1"/>
  <c r="Z1982" i="1"/>
  <c r="X1982" i="1"/>
  <c r="Z3724" i="1"/>
  <c r="X3724" i="1"/>
  <c r="P2197" i="1"/>
  <c r="P2189" i="1"/>
  <c r="M1800" i="1"/>
  <c r="J1800" i="1"/>
  <c r="M589" i="1"/>
  <c r="J589" i="1"/>
  <c r="P2576" i="1"/>
  <c r="P2541" i="1"/>
  <c r="P2485" i="1"/>
  <c r="L4191" i="1"/>
  <c r="L3638" i="1"/>
  <c r="L2569" i="1"/>
  <c r="L2534" i="1"/>
  <c r="L2478" i="1"/>
  <c r="M2712" i="1"/>
  <c r="J2712" i="1"/>
  <c r="Q3626" i="1"/>
  <c r="Q3617" i="1"/>
  <c r="Q2619" i="1"/>
  <c r="AB4473" i="1"/>
  <c r="AB4396" i="1"/>
  <c r="P4573" i="1"/>
  <c r="P923" i="1"/>
  <c r="U2562" i="1"/>
  <c r="U2546" i="1"/>
  <c r="K2293" i="1"/>
  <c r="K2284" i="1"/>
  <c r="K2268" i="1"/>
  <c r="Z2201" i="1"/>
  <c r="Z2193" i="1"/>
  <c r="Z2781" i="1"/>
  <c r="X2781" i="1"/>
  <c r="M2764" i="1"/>
  <c r="J2764" i="1"/>
  <c r="Y1455" i="1"/>
  <c r="Y1399" i="1"/>
  <c r="U302" i="1"/>
  <c r="U276" i="1"/>
  <c r="U258" i="1"/>
  <c r="P3551" i="1"/>
  <c r="P3542" i="1"/>
  <c r="P3526" i="1"/>
  <c r="AB2197" i="1"/>
  <c r="AB2189" i="1"/>
  <c r="T852" i="33"/>
  <c r="AB4386" i="1"/>
  <c r="AB2582" i="1"/>
  <c r="AB2300" i="1"/>
  <c r="AB2396" i="1"/>
  <c r="AB2463" i="1"/>
  <c r="U1389" i="1"/>
  <c r="U1293" i="1"/>
  <c r="V3227" i="1"/>
  <c r="V2627" i="1"/>
  <c r="U3226" i="1"/>
  <c r="U2626" i="1"/>
  <c r="M2612" i="1"/>
  <c r="J2612" i="1"/>
  <c r="R1943" i="1"/>
  <c r="N1943" i="1"/>
  <c r="H3505" i="1"/>
  <c r="I3505" i="1"/>
  <c r="H2524" i="1"/>
  <c r="I2524" i="1"/>
  <c r="R2845" i="1"/>
  <c r="N2845" i="1"/>
  <c r="U2563" i="1"/>
  <c r="U2547" i="1"/>
  <c r="K509" i="33"/>
  <c r="K501" i="33"/>
  <c r="AB3574" i="1"/>
  <c r="AB3445" i="1"/>
  <c r="V3553" i="1"/>
  <c r="V3544" i="1"/>
  <c r="V3528" i="1"/>
  <c r="AB3460" i="1"/>
  <c r="AB3451" i="1"/>
  <c r="AB3435" i="1"/>
  <c r="AB3426" i="1"/>
  <c r="AB3410" i="1"/>
  <c r="P297" i="1"/>
  <c r="P271" i="1"/>
  <c r="P253" i="1"/>
  <c r="Z3149" i="1"/>
  <c r="X3149" i="1"/>
  <c r="AB3599" i="1"/>
  <c r="AB3582" i="1"/>
  <c r="K1455" i="1"/>
  <c r="K1399" i="1"/>
  <c r="AC3226" i="1"/>
  <c r="AC2626" i="1"/>
  <c r="V4475" i="1"/>
  <c r="V4398" i="1"/>
  <c r="I4573" i="1"/>
  <c r="I923" i="1"/>
  <c r="K3557" i="1"/>
  <c r="K3548" i="1"/>
  <c r="K3532" i="1"/>
  <c r="U4347" i="1"/>
  <c r="U4338" i="1"/>
  <c r="U4210" i="1"/>
  <c r="AC3600" i="1"/>
  <c r="AC3583" i="1"/>
  <c r="U638" i="1"/>
  <c r="U437" i="1"/>
  <c r="T1029" i="33"/>
  <c r="T925" i="33"/>
  <c r="AB2159" i="1"/>
  <c r="AB2150" i="1"/>
  <c r="AB1974" i="1"/>
  <c r="T856" i="33"/>
  <c r="AB2304" i="1"/>
  <c r="AB2400" i="1"/>
  <c r="AB2467" i="1"/>
  <c r="AB2586" i="1"/>
  <c r="AB4390" i="1"/>
  <c r="T830" i="33"/>
  <c r="T640" i="1"/>
  <c r="T439" i="1"/>
  <c r="K3621" i="1"/>
  <c r="K3612" i="1"/>
  <c r="K2588" i="1"/>
  <c r="K2614" i="1"/>
  <c r="T422" i="33"/>
  <c r="AC4380" i="1"/>
  <c r="AC4371" i="1"/>
  <c r="AC4362" i="1"/>
  <c r="AA3555" i="1"/>
  <c r="AA3546" i="1"/>
  <c r="AA3530" i="1"/>
  <c r="M3715" i="1"/>
  <c r="J3715" i="1"/>
  <c r="P3521" i="1"/>
  <c r="P3512" i="1"/>
  <c r="P3496" i="1"/>
  <c r="P3487" i="1"/>
  <c r="P3471" i="1"/>
  <c r="AB296" i="1"/>
  <c r="AB270" i="1"/>
  <c r="AB252" i="1"/>
  <c r="U3596" i="1"/>
  <c r="U3579" i="1"/>
  <c r="AA641" i="1"/>
  <c r="AA440" i="1"/>
  <c r="U1385" i="1"/>
  <c r="U1289" i="1"/>
  <c r="L2197" i="1"/>
  <c r="L2189" i="1"/>
  <c r="AA2561" i="1"/>
  <c r="AA2545" i="1"/>
  <c r="AA2566" i="1"/>
  <c r="AA2550" i="1"/>
  <c r="O4191" i="1"/>
  <c r="O3638" i="1"/>
  <c r="M1464" i="1"/>
  <c r="M1390" i="1"/>
  <c r="M1294" i="1"/>
  <c r="P2561" i="1"/>
  <c r="P2545" i="1"/>
  <c r="U3570" i="1"/>
  <c r="U3441" i="1"/>
  <c r="P3573" i="1"/>
  <c r="P3444" i="1"/>
  <c r="AA3622" i="1"/>
  <c r="AA3613" i="1"/>
  <c r="AA2615" i="1"/>
  <c r="Z2873" i="1"/>
  <c r="X2873" i="1"/>
  <c r="P2567" i="1"/>
  <c r="P2551" i="1"/>
  <c r="AC728" i="1"/>
  <c r="AC357" i="1"/>
  <c r="AC349" i="1"/>
  <c r="S203" i="2"/>
  <c r="U755" i="33"/>
  <c r="U747" i="33"/>
  <c r="AC1869" i="1"/>
  <c r="AC1794" i="1"/>
  <c r="AC1842" i="1"/>
  <c r="AC1860" i="1"/>
  <c r="AA2564" i="1"/>
  <c r="AA2548" i="1"/>
  <c r="Z4470" i="1"/>
  <c r="Z4393" i="1"/>
  <c r="AA870" i="1"/>
  <c r="AA794" i="1"/>
  <c r="N3610" i="1"/>
  <c r="N3566" i="1"/>
  <c r="N3405" i="1"/>
  <c r="N3396" i="1"/>
  <c r="N3380" i="1"/>
  <c r="H865" i="1"/>
  <c r="H848" i="1"/>
  <c r="U3460" i="1"/>
  <c r="U3451" i="1"/>
  <c r="U3435" i="1"/>
  <c r="U3426" i="1"/>
  <c r="U3410" i="1"/>
  <c r="R2607" i="1"/>
  <c r="N2607" i="1"/>
  <c r="M3610" i="1"/>
  <c r="M3566" i="1"/>
  <c r="M3405" i="1"/>
  <c r="M3396" i="1"/>
  <c r="M3380" i="1"/>
  <c r="R3273" i="1"/>
  <c r="N3273" i="1"/>
  <c r="R464" i="1"/>
  <c r="N464" i="1"/>
  <c r="R2751" i="1"/>
  <c r="N2751" i="1"/>
  <c r="P4374" i="1"/>
  <c r="P4365" i="1"/>
  <c r="P4356" i="1"/>
  <c r="O2564" i="1"/>
  <c r="O2548" i="1"/>
  <c r="H2878" i="1"/>
  <c r="I2878" i="1"/>
  <c r="R431" i="1"/>
  <c r="I1003" i="33"/>
  <c r="G518" i="2"/>
  <c r="N431" i="1"/>
  <c r="H4097" i="1"/>
  <c r="I4097" i="1"/>
  <c r="Q2561" i="1"/>
  <c r="Q2545" i="1"/>
  <c r="H4061" i="1"/>
  <c r="I4061" i="1"/>
  <c r="N439" i="33"/>
  <c r="T790" i="1"/>
  <c r="T772" i="1"/>
  <c r="T763" i="1"/>
  <c r="L303" i="2"/>
  <c r="N358" i="33"/>
  <c r="R2196" i="1"/>
  <c r="R2188" i="1"/>
  <c r="AC3552" i="1"/>
  <c r="AC3543" i="1"/>
  <c r="AC3527" i="1"/>
  <c r="Z419" i="1"/>
  <c r="X419" i="1"/>
  <c r="Z1943" i="1"/>
  <c r="X1943" i="1"/>
  <c r="K3519" i="1"/>
  <c r="K3510" i="1"/>
  <c r="K3494" i="1"/>
  <c r="K3485" i="1"/>
  <c r="K3469" i="1"/>
  <c r="P872" i="1"/>
  <c r="P796" i="1"/>
  <c r="V1455" i="1"/>
  <c r="V1399" i="1"/>
  <c r="Q1952" i="1"/>
  <c r="Z4501" i="1"/>
  <c r="Z4533" i="1"/>
  <c r="V4376" i="1"/>
  <c r="V4367" i="1"/>
  <c r="V4358" i="1"/>
  <c r="M2309" i="1"/>
  <c r="J2309" i="1"/>
  <c r="T676" i="33"/>
  <c r="T684" i="33"/>
  <c r="R427" i="2"/>
  <c r="AB1950" i="1"/>
  <c r="P3462" i="1"/>
  <c r="P3453" i="1"/>
  <c r="P3412" i="1"/>
  <c r="P3428" i="1"/>
  <c r="P3437" i="1"/>
  <c r="AA3521" i="1"/>
  <c r="AA3512" i="1"/>
  <c r="AA3471" i="1"/>
  <c r="AA3487" i="1"/>
  <c r="AA3496" i="1"/>
  <c r="Z4311" i="1"/>
  <c r="X4311" i="1"/>
  <c r="U722" i="1"/>
  <c r="U351" i="1"/>
  <c r="U1788" i="1"/>
  <c r="U1836" i="1"/>
  <c r="U1854" i="1"/>
  <c r="U1863" i="1"/>
  <c r="O741" i="33"/>
  <c r="O749" i="33"/>
  <c r="M197" i="2"/>
  <c r="U343" i="1"/>
  <c r="M4533" i="1"/>
  <c r="M4501" i="1"/>
  <c r="AB813" i="1"/>
  <c r="AB2530" i="1"/>
  <c r="M2291" i="1"/>
  <c r="M2282" i="1"/>
  <c r="J2266" i="1"/>
  <c r="M2266" i="1"/>
  <c r="S855" i="33"/>
  <c r="AA4389" i="1"/>
  <c r="AA2303" i="1"/>
  <c r="AA2399" i="1"/>
  <c r="AA2466" i="1"/>
  <c r="AA2585" i="1"/>
  <c r="AB3555" i="1"/>
  <c r="AB3546" i="1"/>
  <c r="AB3530" i="1"/>
  <c r="G906" i="33"/>
  <c r="AB635" i="1"/>
  <c r="AB434" i="1"/>
  <c r="V3596" i="1"/>
  <c r="V3579" i="1"/>
  <c r="L1389" i="1"/>
  <c r="L1293" i="1"/>
  <c r="U3459" i="1"/>
  <c r="U3450" i="1"/>
  <c r="U3409" i="1"/>
  <c r="U3425" i="1"/>
  <c r="U3434" i="1"/>
  <c r="O3571" i="1"/>
  <c r="O3442" i="1"/>
  <c r="P678" i="33"/>
  <c r="P686" i="33"/>
  <c r="N429" i="2"/>
  <c r="V1952" i="1"/>
  <c r="AC1952" i="1"/>
  <c r="U303" i="1"/>
  <c r="U277" i="1"/>
  <c r="U259" i="1"/>
  <c r="AB4210" i="1"/>
  <c r="AB4338" i="1"/>
  <c r="AB4347" i="1"/>
  <c r="U3411" i="1"/>
  <c r="U3427" i="1"/>
  <c r="U3436" i="1"/>
  <c r="U3452" i="1"/>
  <c r="U3461" i="1"/>
  <c r="AB2574" i="1"/>
  <c r="AB2539" i="1"/>
  <c r="AB2483" i="1"/>
  <c r="AC1399" i="1"/>
  <c r="AC1455" i="1"/>
  <c r="X2291" i="1"/>
  <c r="X2282" i="1"/>
  <c r="Y2529" i="1"/>
  <c r="Y812" i="1"/>
  <c r="P673" i="33"/>
  <c r="P681" i="33"/>
  <c r="N424" i="2"/>
  <c r="V1947" i="1"/>
  <c r="M3795" i="1"/>
  <c r="J3795" i="1"/>
  <c r="Z3652" i="1"/>
  <c r="X3652" i="1"/>
  <c r="O1385" i="1"/>
  <c r="O1289" i="1"/>
  <c r="U2564" i="1"/>
  <c r="U2548" i="1"/>
  <c r="Y2564" i="1"/>
  <c r="Y2548" i="1"/>
  <c r="L2566" i="1"/>
  <c r="L2550" i="1"/>
  <c r="O901" i="33"/>
  <c r="I2571" i="1"/>
  <c r="I2536" i="1"/>
  <c r="L4377" i="1"/>
  <c r="L4368" i="1"/>
  <c r="L4359" i="1"/>
  <c r="L3594" i="1"/>
  <c r="L3577" i="1"/>
  <c r="N3627" i="1"/>
  <c r="N3618" i="1"/>
  <c r="N2620" i="1"/>
  <c r="V3626" i="1"/>
  <c r="V3617" i="1"/>
  <c r="V2619" i="1"/>
  <c r="O1790" i="1"/>
  <c r="O1838" i="1"/>
  <c r="O1856" i="1"/>
  <c r="O1865" i="1"/>
  <c r="J743" i="33"/>
  <c r="J751" i="33"/>
  <c r="H199" i="2"/>
  <c r="O345" i="1"/>
  <c r="O353" i="1"/>
  <c r="O724" i="1"/>
  <c r="X2456" i="1"/>
  <c r="Y1388" i="1"/>
  <c r="Y1292" i="1"/>
  <c r="AA2563" i="1"/>
  <c r="AA2547" i="1"/>
  <c r="Q4379" i="1"/>
  <c r="Q4370" i="1"/>
  <c r="Q4361" i="1"/>
  <c r="Y870" i="1"/>
  <c r="Y794" i="1"/>
  <c r="I795" i="1"/>
  <c r="I871" i="1"/>
  <c r="H2846" i="1"/>
  <c r="I2846" i="1"/>
  <c r="P874" i="1"/>
  <c r="P798" i="1"/>
  <c r="M3470" i="1"/>
  <c r="M3486" i="1"/>
  <c r="M3495" i="1"/>
  <c r="M3511" i="1"/>
  <c r="M3520" i="1"/>
  <c r="V865" i="1"/>
  <c r="V848" i="1"/>
  <c r="H4473" i="1"/>
  <c r="H4396" i="1"/>
  <c r="P3226" i="1"/>
  <c r="P2626" i="1"/>
  <c r="AC4470" i="1"/>
  <c r="AC4393" i="1"/>
  <c r="R423" i="1"/>
  <c r="I934" i="33"/>
  <c r="G419" i="2"/>
  <c r="N423" i="1"/>
  <c r="U509" i="33"/>
  <c r="U501" i="33"/>
  <c r="Z3691" i="1"/>
  <c r="X3691" i="1"/>
  <c r="T872" i="1"/>
  <c r="T796" i="1"/>
  <c r="W2647" i="1"/>
  <c r="S2647" i="1"/>
  <c r="P2203" i="1"/>
  <c r="P2195" i="1"/>
  <c r="AC2202" i="1"/>
  <c r="AC2194" i="1"/>
  <c r="AB725" i="1"/>
  <c r="AB354" i="1"/>
  <c r="AB1791" i="1"/>
  <c r="AB1839" i="1"/>
  <c r="AB1857" i="1"/>
  <c r="AB1866" i="1"/>
  <c r="T744" i="33"/>
  <c r="T752" i="33"/>
  <c r="R200" i="2"/>
  <c r="AB346" i="1"/>
  <c r="T3463" i="1"/>
  <c r="T3454" i="1"/>
  <c r="T3413" i="1"/>
  <c r="T3429" i="1"/>
  <c r="T3438" i="1"/>
  <c r="Z4303" i="1"/>
  <c r="X4303" i="1"/>
  <c r="Y639" i="1"/>
  <c r="Y438" i="1"/>
  <c r="L2563" i="1"/>
  <c r="L2547" i="1"/>
  <c r="Y2458" i="1"/>
  <c r="Y2410" i="1"/>
  <c r="N3225" i="1"/>
  <c r="M2846" i="1"/>
  <c r="J2846" i="1"/>
  <c r="K515" i="33"/>
  <c r="K508" i="33"/>
  <c r="K500" i="33"/>
  <c r="T912" i="33"/>
  <c r="R39" i="2"/>
  <c r="AB2548" i="1"/>
  <c r="AB2564" i="1"/>
  <c r="H2266" i="1"/>
  <c r="H2282" i="1"/>
  <c r="H2291" i="1"/>
  <c r="Q4187" i="1"/>
  <c r="Q3634" i="1"/>
  <c r="T3626" i="1"/>
  <c r="T3617" i="1"/>
  <c r="T2593" i="1"/>
  <c r="T2619" i="1"/>
  <c r="R3230" i="1"/>
  <c r="R2630" i="1"/>
  <c r="W2609" i="1"/>
  <c r="S2609" i="1"/>
  <c r="H2429" i="1"/>
  <c r="I2429" i="1"/>
  <c r="H3098" i="1"/>
  <c r="I3098" i="1"/>
  <c r="H4073" i="1"/>
  <c r="I4073" i="1"/>
  <c r="R2575" i="1"/>
  <c r="R2540" i="1"/>
  <c r="N2484" i="1"/>
  <c r="R2484" i="1"/>
  <c r="X2545" i="1"/>
  <c r="Z2545" i="1"/>
  <c r="Z2561" i="1"/>
  <c r="V3625" i="1"/>
  <c r="V3616" i="1"/>
  <c r="V2618" i="1"/>
  <c r="T3557" i="1"/>
  <c r="T3548" i="1"/>
  <c r="T3532" i="1"/>
  <c r="N3464" i="1"/>
  <c r="N3455" i="1"/>
  <c r="N3414" i="1"/>
  <c r="N3430" i="1"/>
  <c r="N3439" i="1"/>
  <c r="I2195" i="1"/>
  <c r="I2203" i="1"/>
  <c r="P2196" i="1"/>
  <c r="P2188" i="1"/>
  <c r="I2291" i="1"/>
  <c r="I2266" i="1"/>
  <c r="I2282" i="1"/>
  <c r="L3570" i="1"/>
  <c r="L3441" i="1"/>
  <c r="Z2733" i="1"/>
  <c r="X2733" i="1"/>
  <c r="M2780" i="1"/>
  <c r="J2780" i="1"/>
  <c r="R911" i="33"/>
  <c r="P38" i="2"/>
  <c r="Y2547" i="1"/>
  <c r="Y2563" i="1"/>
  <c r="P4471" i="1"/>
  <c r="P4394" i="1"/>
  <c r="M2202" i="1"/>
  <c r="M2194" i="1"/>
  <c r="Q4381" i="1"/>
  <c r="Q4372" i="1"/>
  <c r="Q4363" i="1"/>
  <c r="H455" i="1"/>
  <c r="I455" i="1"/>
  <c r="L4461" i="1"/>
  <c r="L4435" i="1"/>
  <c r="L4427" i="1"/>
  <c r="Z1833" i="1"/>
  <c r="X1833" i="1"/>
  <c r="P2202" i="1"/>
  <c r="P2194" i="1"/>
  <c r="U2569" i="1"/>
  <c r="U2534" i="1"/>
  <c r="U2478" i="1"/>
  <c r="Z4100" i="1"/>
  <c r="X4100" i="1"/>
  <c r="U3550" i="1"/>
  <c r="U3541" i="1"/>
  <c r="U3525" i="1"/>
  <c r="S905" i="33"/>
  <c r="U3605" i="1"/>
  <c r="U3561" i="1"/>
  <c r="U3375" i="1"/>
  <c r="U3391" i="1"/>
  <c r="U3400" i="1"/>
  <c r="AB418" i="1"/>
  <c r="T929" i="33"/>
  <c r="R414" i="2"/>
  <c r="AB1930" i="1"/>
  <c r="U3571" i="1"/>
  <c r="U3442" i="1"/>
  <c r="Z1949" i="1"/>
  <c r="X1949" i="1"/>
  <c r="O4188" i="1"/>
  <c r="O3635" i="1"/>
  <c r="AC2455" i="1"/>
  <c r="AC2407" i="1"/>
  <c r="H3949" i="1"/>
  <c r="I3949" i="1"/>
  <c r="H3539" i="1"/>
  <c r="I3539" i="1"/>
  <c r="N509" i="33"/>
  <c r="N501" i="33"/>
  <c r="E439" i="33"/>
  <c r="I790" i="1"/>
  <c r="I772" i="1"/>
  <c r="Z3334" i="1"/>
  <c r="X3334" i="1"/>
  <c r="H4312" i="1"/>
  <c r="I4312" i="1"/>
  <c r="N678" i="33"/>
  <c r="N686" i="33"/>
  <c r="L429" i="2"/>
  <c r="T440" i="1"/>
  <c r="T641" i="1"/>
  <c r="Z1737" i="1"/>
  <c r="X1737" i="1"/>
  <c r="B55" i="2"/>
  <c r="D1034" i="33"/>
  <c r="Z3479" i="1"/>
  <c r="X3479" i="1"/>
  <c r="T2484" i="1"/>
  <c r="T2540" i="1"/>
  <c r="T2575" i="1"/>
  <c r="M4035" i="1"/>
  <c r="J4035" i="1"/>
  <c r="AC258" i="1"/>
  <c r="AC276" i="1"/>
  <c r="AC302" i="1"/>
  <c r="AA728" i="1"/>
  <c r="AA357" i="1"/>
  <c r="AA1794" i="1"/>
  <c r="AA1842" i="1"/>
  <c r="AA1860" i="1"/>
  <c r="AA1869" i="1"/>
  <c r="S747" i="33"/>
  <c r="S755" i="33"/>
  <c r="Q203" i="2"/>
  <c r="AA349" i="1"/>
  <c r="V4359" i="1"/>
  <c r="V4368" i="1"/>
  <c r="V4377" i="1"/>
  <c r="G855" i="33"/>
  <c r="K4389" i="1"/>
  <c r="K2303" i="1"/>
  <c r="K2399" i="1"/>
  <c r="K2466" i="1"/>
  <c r="K2585" i="1"/>
  <c r="U816" i="1"/>
  <c r="U2533" i="1"/>
  <c r="AA1455" i="1"/>
  <c r="AA1399" i="1"/>
  <c r="U636" i="1"/>
  <c r="U435" i="1"/>
  <c r="M2812" i="1"/>
  <c r="J2812" i="1"/>
  <c r="V1766" i="1"/>
  <c r="P476" i="33"/>
  <c r="N361" i="2"/>
  <c r="V715" i="1"/>
  <c r="H1030" i="33"/>
  <c r="H926" i="33"/>
  <c r="L1975" i="1"/>
  <c r="L2151" i="1"/>
  <c r="L2160" i="1"/>
  <c r="AB429" i="1"/>
  <c r="T1001" i="33"/>
  <c r="R516" i="2"/>
  <c r="AB1941" i="1"/>
  <c r="V412" i="1"/>
  <c r="V1972" i="1"/>
  <c r="V2148" i="1"/>
  <c r="V2157" i="1"/>
  <c r="P923" i="33"/>
  <c r="P1027" i="33"/>
  <c r="P1035" i="33"/>
  <c r="N56" i="2"/>
  <c r="V1924" i="1"/>
  <c r="M2349" i="1"/>
  <c r="J2349" i="1"/>
  <c r="AC866" i="1"/>
  <c r="AC849" i="1"/>
  <c r="X639" i="1"/>
  <c r="P840" i="33"/>
  <c r="V2604" i="1"/>
  <c r="V312" i="1"/>
  <c r="V885" i="1"/>
  <c r="P524" i="33"/>
  <c r="P532" i="33"/>
  <c r="N276" i="2"/>
  <c r="V2612" i="1"/>
  <c r="K1771" i="1"/>
  <c r="G481" i="33"/>
  <c r="E366" i="2"/>
  <c r="K720" i="1"/>
  <c r="Y4186" i="1"/>
  <c r="Y3633" i="1"/>
  <c r="Q3227" i="1"/>
  <c r="Q2627" i="1"/>
  <c r="Y4398" i="1"/>
  <c r="Y4475" i="1"/>
  <c r="V2565" i="1"/>
  <c r="V2549" i="1"/>
  <c r="R2840" i="1"/>
  <c r="N2840" i="1"/>
  <c r="V3627" i="1"/>
  <c r="V3618" i="1"/>
  <c r="V2594" i="1"/>
  <c r="V2620" i="1"/>
  <c r="R1933" i="1"/>
  <c r="N1933" i="1"/>
  <c r="R1929" i="1"/>
  <c r="N1929" i="1"/>
  <c r="U3622" i="1"/>
  <c r="U3613" i="1"/>
  <c r="U2615" i="1"/>
  <c r="T4470" i="1"/>
  <c r="T4393" i="1"/>
  <c r="H3018" i="1"/>
  <c r="I3018" i="1"/>
  <c r="H2504" i="1"/>
  <c r="I2504" i="1"/>
  <c r="H2690" i="1"/>
  <c r="I2690" i="1"/>
  <c r="Q2565" i="1"/>
  <c r="Q2549" i="1"/>
  <c r="M2293" i="1"/>
  <c r="M2284" i="1"/>
  <c r="M2268" i="1"/>
  <c r="K4471" i="1"/>
  <c r="K4394" i="1"/>
  <c r="V3231" i="1"/>
  <c r="V2631" i="1"/>
  <c r="J509" i="33"/>
  <c r="J501" i="33"/>
  <c r="L297" i="1"/>
  <c r="L271" i="1"/>
  <c r="L253" i="1"/>
  <c r="M3461" i="1"/>
  <c r="M3452" i="1"/>
  <c r="M3411" i="1"/>
  <c r="M3427" i="1"/>
  <c r="M3436" i="1"/>
  <c r="AB3519" i="1"/>
  <c r="AB3510" i="1"/>
  <c r="AB3469" i="1"/>
  <c r="AB3485" i="1"/>
  <c r="AB3494" i="1"/>
  <c r="M1989" i="1"/>
  <c r="J1989" i="1"/>
  <c r="AB1943" i="1"/>
  <c r="T1003" i="33"/>
  <c r="R518" i="2"/>
  <c r="AB431" i="1"/>
  <c r="Z2669" i="1"/>
  <c r="X2669" i="1"/>
  <c r="Z4116" i="1"/>
  <c r="X4116" i="1"/>
  <c r="M760" i="1"/>
  <c r="M769" i="1"/>
  <c r="M787" i="1"/>
  <c r="P2560" i="1"/>
  <c r="P2544" i="1"/>
  <c r="AB419" i="1"/>
  <c r="T930" i="33"/>
  <c r="R415" i="2"/>
  <c r="AB1931" i="1"/>
  <c r="H641" i="1"/>
  <c r="H440" i="1"/>
  <c r="P1767" i="1"/>
  <c r="K477" i="33"/>
  <c r="I362" i="2"/>
  <c r="P716" i="1"/>
  <c r="P1765" i="1"/>
  <c r="K475" i="33"/>
  <c r="I360" i="2"/>
  <c r="P714" i="1"/>
  <c r="K2575" i="1"/>
  <c r="K2540" i="1"/>
  <c r="K2484" i="1"/>
  <c r="P1924" i="1"/>
  <c r="P1972" i="1"/>
  <c r="P2148" i="1"/>
  <c r="P2157" i="1"/>
  <c r="K923" i="33"/>
  <c r="K1027" i="33"/>
  <c r="K1035" i="33"/>
  <c r="I56" i="2"/>
  <c r="P412" i="1"/>
  <c r="AB2199" i="1"/>
  <c r="AB2191" i="1"/>
  <c r="Q513" i="33"/>
  <c r="Q505" i="33"/>
  <c r="U809" i="1"/>
  <c r="U2526" i="1"/>
  <c r="L2562" i="1"/>
  <c r="L2546" i="1"/>
  <c r="L4381" i="1"/>
  <c r="L4372" i="1"/>
  <c r="L4363" i="1"/>
  <c r="U490" i="33"/>
  <c r="AC2454" i="1"/>
  <c r="AC2406" i="1"/>
  <c r="H2843" i="1"/>
  <c r="I2843" i="1"/>
  <c r="N4475" i="1"/>
  <c r="N2594" i="1"/>
  <c r="N4398" i="1"/>
  <c r="AB3623" i="1"/>
  <c r="AB3614" i="1"/>
  <c r="AB2616" i="1"/>
  <c r="O3621" i="1"/>
  <c r="O3612" i="1"/>
  <c r="O2614" i="1"/>
  <c r="V4471" i="1"/>
  <c r="V4394" i="1"/>
  <c r="V4473" i="1"/>
  <c r="V2592" i="1"/>
  <c r="V4396" i="1"/>
  <c r="H3645" i="1"/>
  <c r="C284" i="2"/>
  <c r="I3645" i="1"/>
  <c r="P3575" i="1"/>
  <c r="P3446" i="1"/>
  <c r="Y2267" i="1"/>
  <c r="Y2283" i="1"/>
  <c r="Y2292" i="1"/>
  <c r="Q838" i="33"/>
  <c r="M4027" i="1"/>
  <c r="J4027" i="1"/>
  <c r="P511" i="33"/>
  <c r="P503" i="33"/>
  <c r="AB4433" i="1"/>
  <c r="AB4441" i="1"/>
  <c r="AB4467" i="1"/>
  <c r="V254" i="1"/>
  <c r="V272" i="1"/>
  <c r="V298" i="1"/>
  <c r="M4294" i="1"/>
  <c r="J4294" i="1"/>
  <c r="AB641" i="1"/>
  <c r="AB440" i="1"/>
  <c r="J3377" i="1"/>
  <c r="J3393" i="1"/>
  <c r="J3402" i="1"/>
  <c r="J3563" i="1"/>
  <c r="J3607" i="1"/>
  <c r="V3552" i="1"/>
  <c r="V3543" i="1"/>
  <c r="V3527" i="1"/>
  <c r="M477" i="1"/>
  <c r="J477" i="1"/>
  <c r="O641" i="1"/>
  <c r="O440" i="1"/>
  <c r="W1927" i="1"/>
  <c r="T1927" i="1"/>
  <c r="AB815" i="1"/>
  <c r="T914" i="33"/>
  <c r="R41" i="2"/>
  <c r="AB2532" i="1"/>
  <c r="T4359" i="1"/>
  <c r="T4368" i="1"/>
  <c r="T4377" i="1"/>
  <c r="V639" i="1"/>
  <c r="V438" i="1"/>
  <c r="T2562" i="1"/>
  <c r="T2546" i="1"/>
  <c r="P1384" i="1"/>
  <c r="P1288" i="1"/>
  <c r="I840" i="33"/>
  <c r="R2604" i="1"/>
  <c r="N2604" i="1"/>
  <c r="AC4359" i="1"/>
  <c r="AC4368" i="1"/>
  <c r="AC4377" i="1"/>
  <c r="Y4472" i="1"/>
  <c r="Y2591" i="1"/>
  <c r="Y4395" i="1"/>
  <c r="R1937" i="1"/>
  <c r="N1937" i="1"/>
  <c r="L4398" i="1"/>
  <c r="L4475" i="1"/>
  <c r="M920" i="1"/>
  <c r="M4570" i="1"/>
  <c r="AA425" i="1"/>
  <c r="S997" i="33"/>
  <c r="Q512" i="2"/>
  <c r="AA1937" i="1"/>
  <c r="N2566" i="1"/>
  <c r="K4374" i="1"/>
  <c r="K4365" i="1"/>
  <c r="K4356" i="1"/>
  <c r="P2564" i="1"/>
  <c r="P2548" i="1"/>
  <c r="T4381" i="1"/>
  <c r="T4372" i="1"/>
  <c r="T4363" i="1"/>
  <c r="H4392" i="1"/>
  <c r="H4469" i="1"/>
  <c r="U2452" i="1"/>
  <c r="U2404" i="1"/>
  <c r="P882" i="1"/>
  <c r="K521" i="33"/>
  <c r="K529" i="33"/>
  <c r="K837" i="33"/>
  <c r="Y2453" i="1"/>
  <c r="Y2405" i="1"/>
  <c r="M4392" i="1"/>
  <c r="M4469" i="1"/>
  <c r="H3383" i="1"/>
  <c r="I3383" i="1"/>
  <c r="L2619" i="1"/>
  <c r="L3617" i="1"/>
  <c r="L3626" i="1"/>
  <c r="AB875" i="1"/>
  <c r="AB799" i="1"/>
  <c r="X4574" i="1"/>
  <c r="X924" i="1"/>
  <c r="O4570" i="1"/>
  <c r="O920" i="1"/>
  <c r="P3555" i="1"/>
  <c r="P3546" i="1"/>
  <c r="P3530" i="1"/>
  <c r="V2199" i="1"/>
  <c r="V2191" i="1"/>
  <c r="AB729" i="1"/>
  <c r="AB358" i="1"/>
  <c r="AB1795" i="1"/>
  <c r="AB1843" i="1"/>
  <c r="AB1861" i="1"/>
  <c r="AB1870" i="1"/>
  <c r="T748" i="33"/>
  <c r="T756" i="33"/>
  <c r="R204" i="2"/>
  <c r="AB350" i="1"/>
  <c r="P765" i="33"/>
  <c r="V4536" i="1"/>
  <c r="V1294" i="1"/>
  <c r="V1390" i="1"/>
  <c r="V1464" i="1"/>
  <c r="P644" i="33"/>
  <c r="P652" i="33"/>
  <c r="N195" i="2"/>
  <c r="V4504" i="1"/>
  <c r="AA2575" i="1"/>
  <c r="AA2540" i="1"/>
  <c r="AA2484" i="1"/>
  <c r="T3575" i="1"/>
  <c r="T3446" i="1"/>
  <c r="O3605" i="1"/>
  <c r="O3561" i="1"/>
  <c r="O3375" i="1"/>
  <c r="O3391" i="1"/>
  <c r="O3400" i="1"/>
  <c r="M3028" i="1"/>
  <c r="J3028" i="1"/>
  <c r="O915" i="33"/>
  <c r="M42" i="2"/>
  <c r="U2551" i="1"/>
  <c r="U2567" i="1"/>
  <c r="V3226" i="1"/>
  <c r="V2626" i="1"/>
  <c r="Q676" i="33"/>
  <c r="Q684" i="33"/>
  <c r="O427" i="2"/>
  <c r="X438" i="1"/>
  <c r="Z438" i="1"/>
  <c r="Z639" i="1"/>
  <c r="H840" i="33"/>
  <c r="L4358" i="1"/>
  <c r="L4367" i="1"/>
  <c r="L4376" i="1"/>
  <c r="T3414" i="1"/>
  <c r="T3430" i="1"/>
  <c r="T3439" i="1"/>
  <c r="T3455" i="1"/>
  <c r="T3464" i="1"/>
  <c r="AB4570" i="1"/>
  <c r="AB920" i="1"/>
  <c r="AC4561" i="1"/>
  <c r="AC4552" i="1"/>
  <c r="AC4541" i="1"/>
  <c r="P2481" i="1"/>
  <c r="P2537" i="1"/>
  <c r="P2572" i="1"/>
  <c r="AB2292" i="1"/>
  <c r="AB2283" i="1"/>
  <c r="AB2267" i="1"/>
  <c r="Z2523" i="1"/>
  <c r="X2523" i="1"/>
  <c r="J4351" i="1"/>
  <c r="J4342" i="1"/>
  <c r="K1794" i="1"/>
  <c r="K1842" i="1"/>
  <c r="K1860" i="1"/>
  <c r="K1869" i="1"/>
  <c r="G747" i="33"/>
  <c r="G755" i="33"/>
  <c r="E203" i="2"/>
  <c r="K349" i="1"/>
  <c r="K357" i="1"/>
  <c r="K728" i="1"/>
  <c r="Z3868" i="1"/>
  <c r="X3868" i="1"/>
  <c r="Y2561" i="1"/>
  <c r="Y2545" i="1"/>
  <c r="N2452" i="1"/>
  <c r="H3657" i="1"/>
  <c r="I3657" i="1"/>
  <c r="O3229" i="1"/>
  <c r="O2629" i="1"/>
  <c r="AC640" i="1"/>
  <c r="AC439" i="1"/>
  <c r="Z3069" i="1"/>
  <c r="X3069" i="1"/>
  <c r="P4465" i="1"/>
  <c r="P4439" i="1"/>
  <c r="P4431" i="1"/>
  <c r="O2453" i="1"/>
  <c r="O2405" i="1"/>
  <c r="AB4374" i="1"/>
  <c r="AB4365" i="1"/>
  <c r="AB4356" i="1"/>
  <c r="M2772" i="1"/>
  <c r="J2772" i="1"/>
  <c r="AA4466" i="1"/>
  <c r="AA4440" i="1"/>
  <c r="AA4432" i="1"/>
  <c r="T3600" i="1"/>
  <c r="T3583" i="1"/>
  <c r="Z4319" i="1"/>
  <c r="X4319" i="1"/>
  <c r="M1776" i="1"/>
  <c r="J1776" i="1"/>
  <c r="AB3572" i="1"/>
  <c r="AB3443" i="1"/>
  <c r="Q2604" i="1"/>
  <c r="J276" i="2"/>
  <c r="Q2612" i="1"/>
  <c r="H3624" i="1"/>
  <c r="H3615" i="1"/>
  <c r="H2591" i="1"/>
  <c r="H2617" i="1"/>
  <c r="P3594" i="1"/>
  <c r="P3577" i="1"/>
  <c r="K3598" i="1"/>
  <c r="K3581" i="1"/>
  <c r="P2571" i="1"/>
  <c r="P2536" i="1"/>
  <c r="P2480" i="1"/>
  <c r="AB2455" i="1"/>
  <c r="AB2407" i="1"/>
  <c r="N4469" i="1"/>
  <c r="N4392" i="1"/>
  <c r="N418" i="1"/>
  <c r="R418" i="1"/>
  <c r="H2607" i="1"/>
  <c r="I2607" i="1"/>
  <c r="T3623" i="1"/>
  <c r="T3614" i="1"/>
  <c r="T2616" i="1"/>
  <c r="R428" i="1"/>
  <c r="N428" i="1"/>
  <c r="I2269" i="1"/>
  <c r="I2285" i="1"/>
  <c r="I2294" i="1"/>
  <c r="W2640" i="1"/>
  <c r="S2640" i="1"/>
  <c r="AB876" i="1"/>
  <c r="AB800" i="1"/>
  <c r="P3227" i="1"/>
  <c r="P2627" i="1"/>
  <c r="O1947" i="1"/>
  <c r="Q3229" i="1"/>
  <c r="Q2629" i="1"/>
  <c r="AA869" i="1"/>
  <c r="AA793" i="1"/>
  <c r="N2550" i="1"/>
  <c r="R2550" i="1"/>
  <c r="R2566" i="1"/>
  <c r="K834" i="33"/>
  <c r="L4353" i="1"/>
  <c r="L4344" i="1"/>
  <c r="L4216" i="1"/>
  <c r="AB3576" i="1"/>
  <c r="AB3447" i="1"/>
  <c r="J3359" i="1"/>
  <c r="J3368" i="1"/>
  <c r="J3411" i="1"/>
  <c r="J3427" i="1"/>
  <c r="J3436" i="1"/>
  <c r="J3452" i="1"/>
  <c r="J3461" i="1"/>
  <c r="U413" i="1"/>
  <c r="U1973" i="1"/>
  <c r="U2149" i="1"/>
  <c r="U2158" i="1"/>
  <c r="O924" i="33"/>
  <c r="O1028" i="33"/>
  <c r="O1036" i="33"/>
  <c r="M57" i="2"/>
  <c r="U1925" i="1"/>
  <c r="T2611" i="1"/>
  <c r="L275" i="2"/>
  <c r="T2603" i="1"/>
  <c r="R765" i="33"/>
  <c r="Y4536" i="1"/>
  <c r="Y4504" i="1"/>
  <c r="M2317" i="1"/>
  <c r="J2317" i="1"/>
  <c r="K903" i="33"/>
  <c r="P2562" i="1"/>
  <c r="P2546" i="1"/>
  <c r="K833" i="33"/>
  <c r="AC4186" i="1"/>
  <c r="AC3633" i="1"/>
  <c r="Y876" i="1"/>
  <c r="Y800" i="1"/>
  <c r="H3851" i="1"/>
  <c r="I3851" i="1"/>
  <c r="Z964" i="1"/>
  <c r="Z1114" i="1"/>
  <c r="Z2589" i="1"/>
  <c r="Z2615" i="1"/>
  <c r="Z3613" i="1"/>
  <c r="Z3622" i="1"/>
  <c r="T427" i="1"/>
  <c r="N999" i="33"/>
  <c r="L514" i="2"/>
  <c r="T1939" i="1"/>
  <c r="R3600" i="1"/>
  <c r="R3583" i="1"/>
  <c r="AB3625" i="1"/>
  <c r="AB3616" i="1"/>
  <c r="AB2592" i="1"/>
  <c r="AB2618" i="1"/>
  <c r="J4469" i="1"/>
  <c r="J4392" i="1"/>
  <c r="V810" i="1"/>
  <c r="V2527" i="1"/>
  <c r="AB3225" i="1"/>
  <c r="AB2625" i="1"/>
  <c r="U4358" i="1"/>
  <c r="U4367" i="1"/>
  <c r="U4376" i="1"/>
  <c r="M3815" i="1"/>
  <c r="J3815" i="1"/>
  <c r="Q2564" i="1"/>
  <c r="Q2548" i="1"/>
  <c r="Z3660" i="1"/>
  <c r="X3660" i="1"/>
  <c r="P3374" i="1"/>
  <c r="P3390" i="1"/>
  <c r="P3399" i="1"/>
  <c r="P3560" i="1"/>
  <c r="P3604" i="1"/>
  <c r="O2571" i="1"/>
  <c r="O2536" i="1"/>
  <c r="O2480" i="1"/>
  <c r="Z4335" i="1"/>
  <c r="X4335" i="1"/>
  <c r="H4105" i="1"/>
  <c r="I4105" i="1"/>
  <c r="H2484" i="1"/>
  <c r="H2540" i="1"/>
  <c r="H2575" i="1"/>
  <c r="AB871" i="1"/>
  <c r="AB795" i="1"/>
  <c r="M2647" i="1"/>
  <c r="J2647" i="1"/>
  <c r="H901" i="33"/>
  <c r="P3572" i="1"/>
  <c r="P3443" i="1"/>
  <c r="T884" i="1"/>
  <c r="N523" i="33"/>
  <c r="N531" i="33"/>
  <c r="N839" i="33"/>
  <c r="K2455" i="1"/>
  <c r="K2407" i="1"/>
  <c r="H2642" i="1"/>
  <c r="I2642" i="1"/>
  <c r="W416" i="1"/>
  <c r="T416" i="1"/>
  <c r="H4133" i="1"/>
  <c r="I4133" i="1"/>
  <c r="H2662" i="1"/>
  <c r="I2662" i="1"/>
  <c r="V1928" i="1"/>
  <c r="P1031" i="33"/>
  <c r="P1039" i="33"/>
  <c r="N60" i="2"/>
  <c r="V416" i="1"/>
  <c r="I1937" i="1"/>
  <c r="H1937" i="1"/>
  <c r="Z810" i="1"/>
  <c r="X810" i="1"/>
  <c r="H3076" i="1"/>
  <c r="I3076" i="1"/>
  <c r="H2292" i="1"/>
  <c r="H2283" i="1"/>
  <c r="H2267" i="1"/>
  <c r="M4051" i="1"/>
  <c r="J4051" i="1"/>
  <c r="T849" i="33"/>
  <c r="AB4383" i="1"/>
  <c r="AB2297" i="1"/>
  <c r="AB2393" i="1"/>
  <c r="AB2460" i="1"/>
  <c r="AB2579" i="1"/>
  <c r="AB869" i="1"/>
  <c r="AB793" i="1"/>
  <c r="M4351" i="1"/>
  <c r="M4342" i="1"/>
  <c r="J4214" i="1"/>
  <c r="M4214" i="1"/>
  <c r="O2198" i="1"/>
  <c r="O2190" i="1"/>
  <c r="P902" i="33"/>
  <c r="AB426" i="1"/>
  <c r="T998" i="33"/>
  <c r="R513" i="2"/>
  <c r="AB1938" i="1"/>
  <c r="P2574" i="1"/>
  <c r="P2539" i="1"/>
  <c r="P2483" i="1"/>
  <c r="M2804" i="1"/>
  <c r="J2804" i="1"/>
  <c r="U678" i="33"/>
  <c r="U686" i="33"/>
  <c r="S429" i="2"/>
  <c r="AC440" i="1"/>
  <c r="AC641" i="1"/>
  <c r="AB4187" i="1"/>
  <c r="AB3634" i="1"/>
  <c r="P410" i="1"/>
  <c r="P1970" i="1"/>
  <c r="P2146" i="1"/>
  <c r="P2155" i="1"/>
  <c r="K921" i="33"/>
  <c r="K1025" i="33"/>
  <c r="K1033" i="33"/>
  <c r="I54" i="2"/>
  <c r="P1922" i="1"/>
  <c r="K641" i="1"/>
  <c r="K440" i="1"/>
  <c r="Z2973" i="1"/>
  <c r="X2973" i="1"/>
  <c r="M1396" i="1"/>
  <c r="M1452" i="1"/>
  <c r="M1461" i="1"/>
  <c r="U2202" i="1"/>
  <c r="U2194" i="1"/>
  <c r="Y2566" i="1"/>
  <c r="Y2550" i="1"/>
  <c r="T720" i="1"/>
  <c r="N481" i="33"/>
  <c r="L366" i="2"/>
  <c r="T1771" i="1"/>
  <c r="AA2533" i="1"/>
  <c r="AA816" i="1"/>
  <c r="I3571" i="1"/>
  <c r="L2451" i="1"/>
  <c r="L2403" i="1"/>
  <c r="H3693" i="1"/>
  <c r="I3693" i="1"/>
  <c r="K1943" i="1"/>
  <c r="G1003" i="33"/>
  <c r="E518" i="2"/>
  <c r="K431" i="1"/>
  <c r="K417" i="1"/>
  <c r="G928" i="33"/>
  <c r="E413" i="2"/>
  <c r="K1929" i="1"/>
  <c r="T429" i="1"/>
  <c r="N1001" i="33"/>
  <c r="L516" i="2"/>
  <c r="T1941" i="1"/>
  <c r="H3673" i="1"/>
  <c r="I3673" i="1"/>
  <c r="H3050" i="1"/>
  <c r="I3050" i="1"/>
  <c r="X2612" i="1"/>
  <c r="Z2612" i="1"/>
  <c r="Z2640" i="1"/>
  <c r="X2640" i="1"/>
  <c r="H3118" i="1"/>
  <c r="I3118" i="1"/>
  <c r="H471" i="1"/>
  <c r="I471" i="1"/>
  <c r="O839" i="33"/>
  <c r="R2161" i="1"/>
  <c r="R2152" i="1"/>
  <c r="R1976" i="1"/>
  <c r="P3597" i="1"/>
  <c r="P3580" i="1"/>
  <c r="P2456" i="1"/>
  <c r="P2408" i="1"/>
  <c r="O254" i="1"/>
  <c r="O272" i="1"/>
  <c r="O298" i="1"/>
  <c r="K3600" i="1"/>
  <c r="K3583" i="1"/>
  <c r="O510" i="33"/>
  <c r="O502" i="33"/>
  <c r="AB2478" i="1"/>
  <c r="AB2534" i="1"/>
  <c r="AB2569" i="1"/>
  <c r="U3470" i="1"/>
  <c r="U3486" i="1"/>
  <c r="U3495" i="1"/>
  <c r="U3511" i="1"/>
  <c r="U3520" i="1"/>
  <c r="V3519" i="1"/>
  <c r="V3510" i="1"/>
  <c r="V3469" i="1"/>
  <c r="V3485" i="1"/>
  <c r="V3494" i="1"/>
  <c r="K2530" i="1"/>
  <c r="K813" i="1"/>
  <c r="AC3227" i="1"/>
  <c r="AC2627" i="1"/>
  <c r="AB4471" i="1"/>
  <c r="AB2590" i="1"/>
  <c r="AB4394" i="1"/>
  <c r="N3441" i="1"/>
  <c r="N3570" i="1"/>
  <c r="Y2618" i="1"/>
  <c r="Y3616" i="1"/>
  <c r="Y3625" i="1"/>
  <c r="Q840" i="33"/>
  <c r="Q3621" i="1"/>
  <c r="Q3612" i="1"/>
  <c r="Q2614" i="1"/>
  <c r="I725" i="1"/>
  <c r="I354" i="1"/>
  <c r="K17" i="36"/>
  <c r="M17" i="36"/>
  <c r="Z4012" i="1"/>
  <c r="X4012" i="1"/>
  <c r="K4353" i="1"/>
  <c r="K4344" i="1"/>
  <c r="K4216" i="1"/>
  <c r="T3230" i="1"/>
  <c r="T2630" i="1"/>
  <c r="P3229" i="1"/>
  <c r="P2629" i="1"/>
  <c r="M1832" i="1"/>
  <c r="J1832" i="1"/>
  <c r="AB4184" i="1"/>
  <c r="AB3631" i="1"/>
  <c r="AC4432" i="1"/>
  <c r="AC4440" i="1"/>
  <c r="AC4466" i="1"/>
  <c r="M3787" i="1"/>
  <c r="J3787" i="1"/>
  <c r="H3687" i="1"/>
  <c r="I3687" i="1"/>
  <c r="H4308" i="1"/>
  <c r="I4308" i="1"/>
  <c r="AC2293" i="1"/>
  <c r="AC2284" i="1"/>
  <c r="AC2268" i="1"/>
  <c r="T1455" i="1"/>
  <c r="T1399" i="1"/>
  <c r="U724" i="1"/>
  <c r="U353" i="1"/>
  <c r="U345" i="1"/>
  <c r="U1790" i="1"/>
  <c r="U1838" i="1"/>
  <c r="U1856" i="1"/>
  <c r="U1865" i="1"/>
  <c r="O743" i="33"/>
  <c r="O751" i="33"/>
  <c r="M199" i="2"/>
  <c r="P1951" i="1"/>
  <c r="M2447" i="1"/>
  <c r="J2447" i="1"/>
  <c r="H864" i="1"/>
  <c r="H847" i="1"/>
  <c r="T302" i="1"/>
  <c r="T276" i="1"/>
  <c r="T258" i="1"/>
  <c r="T838" i="33"/>
  <c r="AB1384" i="1"/>
  <c r="AB1288" i="1"/>
  <c r="B192" i="2"/>
  <c r="D649" i="33"/>
  <c r="AC4549" i="1"/>
  <c r="AB3569" i="1"/>
  <c r="AB3440" i="1"/>
  <c r="Z1769" i="1"/>
  <c r="X1769" i="1"/>
  <c r="U2561" i="1"/>
  <c r="U2545" i="1"/>
  <c r="AB2196" i="1"/>
  <c r="AB2188" i="1"/>
  <c r="T490" i="33"/>
  <c r="AB2567" i="1"/>
  <c r="AB2551" i="1"/>
  <c r="P725" i="1"/>
  <c r="P354" i="1"/>
  <c r="P346" i="1"/>
  <c r="I200" i="2"/>
  <c r="K752" i="33"/>
  <c r="P1791" i="1"/>
  <c r="P1839" i="1"/>
  <c r="P1857" i="1"/>
  <c r="P1866" i="1"/>
  <c r="K744" i="33"/>
  <c r="M2732" i="1"/>
  <c r="J2732" i="1"/>
  <c r="P852" i="33"/>
  <c r="V2300" i="1"/>
  <c r="V2396" i="1"/>
  <c r="V2463" i="1"/>
  <c r="V2582" i="1"/>
  <c r="V4386" i="1"/>
  <c r="K2612" i="1"/>
  <c r="E276" i="2"/>
  <c r="K2604" i="1"/>
  <c r="G507" i="33"/>
  <c r="Q2602" i="1"/>
  <c r="J274" i="2"/>
  <c r="Q2610" i="1"/>
  <c r="Y3595" i="1"/>
  <c r="Y3578" i="1"/>
  <c r="P4376" i="1"/>
  <c r="P4367" i="1"/>
  <c r="P4358" i="1"/>
  <c r="M2840" i="1"/>
  <c r="J2840" i="1"/>
  <c r="W2876" i="1"/>
  <c r="S2876" i="1"/>
  <c r="O4469" i="1"/>
  <c r="O2588" i="1"/>
  <c r="O4392" i="1"/>
  <c r="Y3576" i="1"/>
  <c r="Y3447" i="1"/>
  <c r="Q4377" i="1"/>
  <c r="Q4368" i="1"/>
  <c r="Q4359" i="1"/>
  <c r="R2873" i="1"/>
  <c r="N2873" i="1"/>
  <c r="O2609" i="1"/>
  <c r="H273" i="2"/>
  <c r="O2601" i="1"/>
  <c r="N875" i="1"/>
  <c r="H1941" i="1"/>
  <c r="C516" i="2"/>
  <c r="I1941" i="1"/>
  <c r="H2686" i="1"/>
  <c r="I2686" i="1"/>
  <c r="Z2560" i="1"/>
  <c r="Z2544" i="1"/>
  <c r="Y4575" i="1"/>
  <c r="Y925" i="1"/>
  <c r="AC2566" i="1"/>
  <c r="AC2550" i="1"/>
  <c r="X4471" i="1"/>
  <c r="X4394" i="1"/>
  <c r="Z429" i="1"/>
  <c r="X429" i="1"/>
  <c r="Z3852" i="1"/>
  <c r="X3852" i="1"/>
  <c r="U4461" i="1"/>
  <c r="U4435" i="1"/>
  <c r="U4427" i="1"/>
  <c r="AC3606" i="1"/>
  <c r="AC3562" i="1"/>
  <c r="AC3401" i="1"/>
  <c r="AC3392" i="1"/>
  <c r="AC3376" i="1"/>
  <c r="R2903" i="1"/>
  <c r="N2903" i="1"/>
  <c r="R2032" i="1"/>
  <c r="N2032" i="1"/>
  <c r="R2000" i="1"/>
  <c r="N2000" i="1"/>
  <c r="R4030" i="1"/>
  <c r="N4030" i="1"/>
  <c r="R2612" i="1"/>
  <c r="N885" i="1"/>
  <c r="I524" i="33"/>
  <c r="I532" i="33"/>
  <c r="G276" i="2"/>
  <c r="N2612" i="1"/>
  <c r="K2561" i="1"/>
  <c r="K2545" i="1"/>
  <c r="H2875" i="1"/>
  <c r="I2875" i="1"/>
  <c r="W3819" i="1"/>
  <c r="S3819" i="1"/>
  <c r="T3627" i="1"/>
  <c r="T3618" i="1"/>
  <c r="T2620" i="1"/>
  <c r="H2658" i="1"/>
  <c r="I2658" i="1"/>
  <c r="T3597" i="1"/>
  <c r="T3580" i="1"/>
  <c r="L2599" i="1"/>
  <c r="F271" i="2"/>
  <c r="L2607" i="1"/>
  <c r="Y2574" i="1"/>
  <c r="Y2539" i="1"/>
  <c r="Y2483" i="1"/>
  <c r="H4109" i="1"/>
  <c r="I4109" i="1"/>
  <c r="P3523" i="1"/>
  <c r="P3514" i="1"/>
  <c r="P3498" i="1"/>
  <c r="P3489" i="1"/>
  <c r="P3473" i="1"/>
  <c r="H4083" i="1"/>
  <c r="I4083" i="1"/>
  <c r="K3224" i="1"/>
  <c r="K2624" i="1"/>
  <c r="P3557" i="1"/>
  <c r="P3548" i="1"/>
  <c r="P3532" i="1"/>
  <c r="B281" i="2"/>
  <c r="D443" i="33"/>
  <c r="T4576" i="1"/>
  <c r="T926" i="1"/>
  <c r="D868" i="33"/>
  <c r="H1107" i="1"/>
  <c r="H1064" i="1"/>
  <c r="H976" i="1"/>
  <c r="W2600" i="1"/>
  <c r="S2600" i="1"/>
  <c r="Q3521" i="1"/>
  <c r="Q3512" i="1"/>
  <c r="Q3496" i="1"/>
  <c r="Q3487" i="1"/>
  <c r="Q3471" i="1"/>
  <c r="K905" i="33"/>
  <c r="Z2483" i="1"/>
  <c r="Z2539" i="1"/>
  <c r="Z2574" i="1"/>
  <c r="Q905" i="33"/>
  <c r="T905" i="33"/>
  <c r="X2574" i="1"/>
  <c r="X2483" i="1"/>
  <c r="X2539" i="1"/>
  <c r="Z3860" i="1"/>
  <c r="X3860" i="1"/>
  <c r="Z3335" i="1"/>
  <c r="X3335" i="1"/>
  <c r="L652" i="33"/>
  <c r="J195" i="2"/>
  <c r="Q1294" i="1"/>
  <c r="Q1390" i="1"/>
  <c r="Q1464" i="1"/>
  <c r="L644" i="33"/>
  <c r="L678" i="33"/>
  <c r="L686" i="33"/>
  <c r="J429" i="2"/>
  <c r="Q440" i="1"/>
  <c r="Q641" i="1"/>
  <c r="R1464" i="1"/>
  <c r="R1294" i="1"/>
  <c r="R1390" i="1"/>
  <c r="N906" i="33"/>
  <c r="M3859" i="1"/>
  <c r="J3859" i="1"/>
  <c r="AB2288" i="1"/>
  <c r="AB2279" i="1"/>
  <c r="AB2263" i="1"/>
  <c r="U860" i="1"/>
  <c r="U843" i="1"/>
  <c r="Z3386" i="1"/>
  <c r="X3386" i="1"/>
  <c r="K850" i="33"/>
  <c r="P2298" i="1"/>
  <c r="P2394" i="1"/>
  <c r="P2461" i="1"/>
  <c r="P2580" i="1"/>
  <c r="P4384" i="1"/>
  <c r="T672" i="33"/>
  <c r="T680" i="33"/>
  <c r="R423" i="2"/>
  <c r="AB1946" i="1"/>
  <c r="H678" i="33"/>
  <c r="H686" i="33"/>
  <c r="F429" i="2"/>
  <c r="L1952" i="1"/>
  <c r="B354" i="2"/>
  <c r="D427" i="33"/>
  <c r="U4356" i="1"/>
  <c r="U4365" i="1"/>
  <c r="U4374" i="1"/>
  <c r="H4294" i="1"/>
  <c r="I4294" i="1"/>
  <c r="Z3676" i="1"/>
  <c r="X3676" i="1"/>
  <c r="H1396" i="1"/>
  <c r="H1452" i="1"/>
  <c r="H1461" i="1"/>
  <c r="D641" i="33"/>
  <c r="D675" i="33"/>
  <c r="D683" i="33"/>
  <c r="B426" i="2"/>
  <c r="AC4216" i="1"/>
  <c r="AC4344" i="1"/>
  <c r="AC4353" i="1"/>
  <c r="Z2432" i="1"/>
  <c r="X2432" i="1"/>
  <c r="V872" i="1"/>
  <c r="V796" i="1"/>
  <c r="U3377" i="1"/>
  <c r="U3393" i="1"/>
  <c r="U3402" i="1"/>
  <c r="U3563" i="1"/>
  <c r="U3607" i="1"/>
  <c r="M765" i="33"/>
  <c r="S4536" i="1"/>
  <c r="X847" i="1"/>
  <c r="X864" i="1"/>
  <c r="Z2390" i="1"/>
  <c r="X2390" i="1"/>
  <c r="H2200" i="1"/>
  <c r="H2192" i="1"/>
  <c r="T876" i="1"/>
  <c r="T800" i="1"/>
  <c r="K900" i="33"/>
  <c r="P2607" i="1"/>
  <c r="I271" i="2"/>
  <c r="P2599" i="1"/>
  <c r="H903" i="33"/>
  <c r="I3596" i="1"/>
  <c r="AC3597" i="1"/>
  <c r="AC3580" i="1"/>
  <c r="B386" i="2"/>
  <c r="D817" i="33"/>
  <c r="D809" i="33"/>
  <c r="M3060" i="1"/>
  <c r="J3060" i="1"/>
  <c r="L1384" i="1"/>
  <c r="L1288" i="1"/>
  <c r="T511" i="33"/>
  <c r="T503" i="33"/>
  <c r="O900" i="33"/>
  <c r="T810" i="1"/>
  <c r="N909" i="33"/>
  <c r="L36" i="2"/>
  <c r="T2527" i="1"/>
  <c r="P3601" i="1"/>
  <c r="P3584" i="1"/>
  <c r="R834" i="33"/>
  <c r="K814" i="1"/>
  <c r="G913" i="33"/>
  <c r="E40" i="2"/>
  <c r="K2531" i="1"/>
  <c r="H3850" i="1"/>
  <c r="I3850" i="1"/>
  <c r="Z4472" i="1"/>
  <c r="Z4395" i="1"/>
  <c r="M3627" i="1"/>
  <c r="M2620" i="1"/>
  <c r="M3618" i="1"/>
  <c r="R419" i="1"/>
  <c r="N419" i="1"/>
  <c r="E765" i="33"/>
  <c r="I4536" i="1"/>
  <c r="X2408" i="1"/>
  <c r="Z2408" i="1"/>
  <c r="Z2456" i="1"/>
  <c r="P2265" i="1"/>
  <c r="P2281" i="1"/>
  <c r="P2290" i="1"/>
  <c r="P2454" i="1"/>
  <c r="P2406" i="1"/>
  <c r="Z2267" i="1"/>
  <c r="Z2283" i="1"/>
  <c r="Z2292" i="1"/>
  <c r="P2565" i="1"/>
  <c r="P2549" i="1"/>
  <c r="L2564" i="1"/>
  <c r="L2548" i="1"/>
  <c r="T2576" i="1"/>
  <c r="T2541" i="1"/>
  <c r="T2485" i="1"/>
  <c r="Y813" i="1"/>
  <c r="R912" i="33"/>
  <c r="P39" i="2"/>
  <c r="Y2530" i="1"/>
  <c r="L4374" i="1"/>
  <c r="L4365" i="1"/>
  <c r="L4356" i="1"/>
  <c r="K490" i="33"/>
  <c r="I3625" i="1"/>
  <c r="I3616" i="1"/>
  <c r="I2592" i="1"/>
  <c r="I2618" i="1"/>
  <c r="AB3621" i="1"/>
  <c r="AB3612" i="1"/>
  <c r="AB2614" i="1"/>
  <c r="L2527" i="1"/>
  <c r="L810" i="1"/>
  <c r="K882" i="1"/>
  <c r="G521" i="33"/>
  <c r="G529" i="33"/>
  <c r="G837" i="33"/>
  <c r="R2457" i="1"/>
  <c r="R2409" i="1"/>
  <c r="W2601" i="1"/>
  <c r="K273" i="2"/>
  <c r="S2601" i="1"/>
  <c r="O873" i="1"/>
  <c r="O797" i="1"/>
  <c r="T4475" i="1"/>
  <c r="T2594" i="1"/>
  <c r="T4398" i="1"/>
  <c r="H3417" i="1"/>
  <c r="I3417" i="1"/>
  <c r="H776" i="1"/>
  <c r="I776" i="1"/>
  <c r="H4113" i="1"/>
  <c r="I4113" i="1"/>
  <c r="Q3622" i="1"/>
  <c r="Q3613" i="1"/>
  <c r="Q2615" i="1"/>
  <c r="I4576" i="1"/>
  <c r="I926" i="1"/>
  <c r="AB3596" i="1"/>
  <c r="AB3579" i="1"/>
  <c r="AB3575" i="1"/>
  <c r="AB3446" i="1"/>
  <c r="B419" i="2"/>
  <c r="D934" i="33"/>
  <c r="K3520" i="1"/>
  <c r="K3470" i="1"/>
  <c r="K3486" i="1"/>
  <c r="K3495" i="1"/>
  <c r="K3511" i="1"/>
  <c r="V2198" i="1"/>
  <c r="V2190" i="1"/>
  <c r="AB4460" i="1"/>
  <c r="AB4434" i="1"/>
  <c r="AB4426" i="1"/>
  <c r="K3609" i="1"/>
  <c r="K3379" i="1"/>
  <c r="K3395" i="1"/>
  <c r="K3404" i="1"/>
  <c r="K3565" i="1"/>
  <c r="K4466" i="1"/>
  <c r="K4440" i="1"/>
  <c r="K4432" i="1"/>
  <c r="M2748" i="1"/>
  <c r="J2748" i="1"/>
  <c r="M3270" i="1"/>
  <c r="J3270" i="1"/>
  <c r="AB4189" i="1"/>
  <c r="AB3636" i="1"/>
  <c r="P861" i="1"/>
  <c r="P844" i="1"/>
  <c r="M1949" i="1"/>
  <c r="J1949" i="1"/>
  <c r="Z3021" i="1"/>
  <c r="X3021" i="1"/>
  <c r="R676" i="33"/>
  <c r="R684" i="33"/>
  <c r="P427" i="2"/>
  <c r="Y1950" i="1"/>
  <c r="I3579" i="1"/>
  <c r="H3579" i="1"/>
  <c r="H3596" i="1"/>
  <c r="R426" i="1"/>
  <c r="N426" i="1"/>
  <c r="P3622" i="1"/>
  <c r="P3613" i="1"/>
  <c r="P2615" i="1"/>
  <c r="R3853" i="1"/>
  <c r="N3853" i="1"/>
  <c r="O2573" i="1"/>
  <c r="O2538" i="1"/>
  <c r="O2482" i="1"/>
  <c r="U2203" i="1"/>
  <c r="U2195" i="1"/>
  <c r="M3847" i="1"/>
  <c r="J3847" i="1"/>
  <c r="Z2843" i="1"/>
  <c r="X2843" i="1"/>
  <c r="H4570" i="1"/>
  <c r="H920" i="1"/>
  <c r="L3627" i="1"/>
  <c r="L2594" i="1"/>
  <c r="L2620" i="1"/>
  <c r="L3618" i="1"/>
  <c r="R422" i="1"/>
  <c r="N422" i="1"/>
  <c r="R1936" i="1"/>
  <c r="I935" i="33"/>
  <c r="G420" i="2"/>
  <c r="N1936" i="1"/>
  <c r="AA4374" i="1"/>
  <c r="AA4365" i="1"/>
  <c r="AA4356" i="1"/>
  <c r="AB2452" i="1"/>
  <c r="AB2404" i="1"/>
  <c r="AB3226" i="1"/>
  <c r="AB2626" i="1"/>
  <c r="H3690" i="1"/>
  <c r="I3690" i="1"/>
  <c r="R1942" i="1"/>
  <c r="N1942" i="1"/>
  <c r="N2191" i="1"/>
  <c r="N2199" i="1"/>
  <c r="AC3228" i="1"/>
  <c r="AC2628" i="1"/>
  <c r="H2327" i="1"/>
  <c r="I2327" i="1"/>
  <c r="R4570" i="1"/>
  <c r="R920" i="1"/>
  <c r="M512" i="33"/>
  <c r="M504" i="33"/>
  <c r="Z1396" i="1"/>
  <c r="Z1452" i="1"/>
  <c r="Z1461" i="1"/>
  <c r="W641" i="1"/>
  <c r="W440" i="1"/>
  <c r="AB2560" i="1"/>
  <c r="AB2544" i="1"/>
  <c r="R2872" i="1"/>
  <c r="N2872" i="1"/>
  <c r="AB4560" i="1"/>
  <c r="AB4551" i="1"/>
  <c r="M2640" i="1"/>
  <c r="J2640" i="1"/>
  <c r="AA2452" i="1"/>
  <c r="AA2404" i="1"/>
  <c r="H2694" i="1"/>
  <c r="I2694" i="1"/>
  <c r="J2194" i="1"/>
  <c r="J2202" i="1"/>
  <c r="B413" i="2"/>
  <c r="D928" i="33"/>
  <c r="AC3605" i="1"/>
  <c r="AC3375" i="1"/>
  <c r="AC3391" i="1"/>
  <c r="AC3400" i="1"/>
  <c r="AC3561" i="1"/>
  <c r="U2287" i="1"/>
  <c r="U2278" i="1"/>
  <c r="U2262" i="1"/>
  <c r="AB2458" i="1"/>
  <c r="AB2410" i="1"/>
  <c r="Z3165" i="1"/>
  <c r="X3165" i="1"/>
  <c r="AA4190" i="1"/>
  <c r="AA3637" i="1"/>
  <c r="AB3594" i="1"/>
  <c r="AB3577" i="1"/>
  <c r="P676" i="33"/>
  <c r="P684" i="33"/>
  <c r="N427" i="2"/>
  <c r="V1950" i="1"/>
  <c r="K1951" i="1"/>
  <c r="AA2293" i="1"/>
  <c r="AA2284" i="1"/>
  <c r="AA2268" i="1"/>
  <c r="M3607" i="1"/>
  <c r="J3254" i="1"/>
  <c r="M3254" i="1"/>
  <c r="M3359" i="1"/>
  <c r="M3368" i="1"/>
  <c r="M3377" i="1"/>
  <c r="M3393" i="1"/>
  <c r="M3402" i="1"/>
  <c r="M3563" i="1"/>
  <c r="AB4352" i="1"/>
  <c r="AB4343" i="1"/>
  <c r="AB4215" i="1"/>
  <c r="V2454" i="1"/>
  <c r="V2406" i="1"/>
  <c r="H839" i="33"/>
  <c r="L2611" i="1"/>
  <c r="L311" i="1"/>
  <c r="L884" i="1"/>
  <c r="H523" i="33"/>
  <c r="H531" i="33"/>
  <c r="F275" i="2"/>
  <c r="L2603" i="1"/>
  <c r="AB3550" i="1"/>
  <c r="AB3541" i="1"/>
  <c r="AB3525" i="1"/>
  <c r="AB2640" i="1"/>
  <c r="R278" i="2"/>
  <c r="AB3639" i="1"/>
  <c r="O2642" i="1"/>
  <c r="J345" i="33"/>
  <c r="J353" i="33"/>
  <c r="H298" i="2"/>
  <c r="O758" i="1"/>
  <c r="O767" i="1"/>
  <c r="O785" i="1"/>
  <c r="J434" i="33"/>
  <c r="J442" i="33"/>
  <c r="H280" i="2"/>
  <c r="O3641" i="1"/>
  <c r="P2453" i="1"/>
  <c r="P2405" i="1"/>
  <c r="J2594" i="1"/>
  <c r="J2620" i="1"/>
  <c r="J3618" i="1"/>
  <c r="J3627" i="1"/>
  <c r="K4472" i="1"/>
  <c r="K4395" i="1"/>
  <c r="D507" i="33"/>
  <c r="N4381" i="1"/>
  <c r="N4372" i="1"/>
  <c r="H453" i="1"/>
  <c r="I453" i="1"/>
  <c r="AB727" i="1"/>
  <c r="AB1793" i="1"/>
  <c r="AB1841" i="1"/>
  <c r="AB1859" i="1"/>
  <c r="AB1868" i="1"/>
  <c r="T746" i="33"/>
  <c r="T754" i="33"/>
  <c r="R202" i="2"/>
  <c r="AB348" i="1"/>
  <c r="AB356" i="1"/>
  <c r="S309" i="1"/>
  <c r="S882" i="1"/>
  <c r="M521" i="33"/>
  <c r="M529" i="33"/>
  <c r="M837" i="33"/>
  <c r="T728" i="1"/>
  <c r="T1794" i="1"/>
  <c r="T1842" i="1"/>
  <c r="T1860" i="1"/>
  <c r="T1869" i="1"/>
  <c r="N747" i="33"/>
  <c r="N755" i="33"/>
  <c r="L203" i="2"/>
  <c r="T349" i="1"/>
  <c r="T357" i="1"/>
  <c r="M3731" i="1"/>
  <c r="J3731" i="1"/>
  <c r="U2293" i="1"/>
  <c r="U2284" i="1"/>
  <c r="U2268" i="1"/>
  <c r="AC3531" i="1"/>
  <c r="AC3547" i="1"/>
  <c r="AC3556" i="1"/>
  <c r="AB4377" i="1"/>
  <c r="AB4368" i="1"/>
  <c r="AB4359" i="1"/>
  <c r="Z2507" i="1"/>
  <c r="X2507" i="1"/>
  <c r="S839" i="33"/>
  <c r="M864" i="1"/>
  <c r="M847" i="1"/>
  <c r="V2292" i="1"/>
  <c r="V2283" i="1"/>
  <c r="V2267" i="1"/>
  <c r="T2528" i="1"/>
  <c r="N910" i="33"/>
  <c r="L37" i="2"/>
  <c r="T811" i="1"/>
  <c r="AA4353" i="1"/>
  <c r="AA4344" i="1"/>
  <c r="AA4216" i="1"/>
  <c r="AB3644" i="1"/>
  <c r="T348" i="33"/>
  <c r="T356" i="33"/>
  <c r="R301" i="2"/>
  <c r="AB761" i="1"/>
  <c r="AB770" i="1"/>
  <c r="AB788" i="1"/>
  <c r="T437" i="33"/>
  <c r="T445" i="33"/>
  <c r="R283" i="2"/>
  <c r="AB2645" i="1"/>
  <c r="AB716" i="1"/>
  <c r="T477" i="33"/>
  <c r="R362" i="2"/>
  <c r="AB1767" i="1"/>
  <c r="X300" i="1"/>
  <c r="X274" i="1"/>
  <c r="T3609" i="1"/>
  <c r="T3379" i="1"/>
  <c r="T3395" i="1"/>
  <c r="T3404" i="1"/>
  <c r="T3565" i="1"/>
  <c r="V725" i="1"/>
  <c r="V1791" i="1"/>
  <c r="V1839" i="1"/>
  <c r="V1857" i="1"/>
  <c r="V1866" i="1"/>
  <c r="P744" i="33"/>
  <c r="P752" i="33"/>
  <c r="N200" i="2"/>
  <c r="V346" i="1"/>
  <c r="V354" i="1"/>
  <c r="L2560" i="1"/>
  <c r="L2544" i="1"/>
  <c r="L2612" i="1"/>
  <c r="L312" i="1"/>
  <c r="L885" i="1"/>
  <c r="H524" i="33"/>
  <c r="H532" i="33"/>
  <c r="F276" i="2"/>
  <c r="L2604" i="1"/>
  <c r="U834" i="33"/>
  <c r="AC2606" i="1"/>
  <c r="AC306" i="1"/>
  <c r="AC879" i="1"/>
  <c r="U518" i="33"/>
  <c r="U526" i="33"/>
  <c r="S270" i="2"/>
  <c r="AC2598" i="1"/>
  <c r="L3601" i="1"/>
  <c r="L3584" i="1"/>
  <c r="K2608" i="1"/>
  <c r="E272" i="2"/>
  <c r="K2600" i="1"/>
  <c r="AC715" i="1"/>
  <c r="U476" i="33"/>
  <c r="S361" i="2"/>
  <c r="AC1766" i="1"/>
  <c r="AC1771" i="1"/>
  <c r="U473" i="33"/>
  <c r="U481" i="33"/>
  <c r="S366" i="2"/>
  <c r="AC720" i="1"/>
  <c r="L3227" i="1"/>
  <c r="L2627" i="1"/>
  <c r="O3570" i="1"/>
  <c r="O3441" i="1"/>
  <c r="Q4472" i="1"/>
  <c r="Q4395" i="1"/>
  <c r="O3576" i="1"/>
  <c r="O3447" i="1"/>
  <c r="L2571" i="1"/>
  <c r="L2536" i="1"/>
  <c r="L2480" i="1"/>
  <c r="AB3595" i="1"/>
  <c r="AB3578" i="1"/>
  <c r="O3574" i="1"/>
  <c r="O3445" i="1"/>
  <c r="N3626" i="1"/>
  <c r="N3617" i="1"/>
  <c r="N2619" i="1"/>
  <c r="AC2641" i="1"/>
  <c r="U344" i="33"/>
  <c r="U352" i="33"/>
  <c r="S297" i="2"/>
  <c r="AC757" i="1"/>
  <c r="AC766" i="1"/>
  <c r="AC784" i="1"/>
  <c r="U433" i="33"/>
  <c r="U441" i="33"/>
  <c r="S279" i="2"/>
  <c r="AC3640" i="1"/>
  <c r="K513" i="33"/>
  <c r="K505" i="33"/>
  <c r="K2620" i="1"/>
  <c r="K3618" i="1"/>
  <c r="K3627" i="1"/>
  <c r="H3661" i="1"/>
  <c r="I3661" i="1"/>
  <c r="AA3230" i="1"/>
  <c r="AA2630" i="1"/>
  <c r="AB2529" i="1"/>
  <c r="T911" i="33"/>
  <c r="R38" i="2"/>
  <c r="AB812" i="1"/>
  <c r="Z3053" i="1"/>
  <c r="X3053" i="1"/>
  <c r="U1952" i="1"/>
  <c r="M4464" i="1"/>
  <c r="M4430" i="1"/>
  <c r="M4438" i="1"/>
  <c r="M2415" i="1"/>
  <c r="J2415" i="1"/>
  <c r="AA1975" i="1"/>
  <c r="AA2151" i="1"/>
  <c r="AA2160" i="1"/>
  <c r="S926" i="33"/>
  <c r="S1030" i="33"/>
  <c r="M2756" i="1"/>
  <c r="J2756" i="1"/>
  <c r="AA639" i="1"/>
  <c r="AA438" i="1"/>
  <c r="T513" i="33"/>
  <c r="T505" i="33"/>
  <c r="AB4191" i="1"/>
  <c r="AB3638" i="1"/>
  <c r="V3459" i="1"/>
  <c r="V3409" i="1"/>
  <c r="V3425" i="1"/>
  <c r="V3434" i="1"/>
  <c r="V3450" i="1"/>
  <c r="I440" i="1"/>
  <c r="I641" i="1"/>
  <c r="L2598" i="1"/>
  <c r="F270" i="2"/>
  <c r="L2606" i="1"/>
  <c r="AA302" i="1"/>
  <c r="AA276" i="1"/>
  <c r="AA258" i="1"/>
  <c r="L1946" i="1"/>
  <c r="V2264" i="1"/>
  <c r="V2280" i="1"/>
  <c r="V2289" i="1"/>
  <c r="L811" i="1"/>
  <c r="H910" i="33"/>
  <c r="F37" i="2"/>
  <c r="L2528" i="1"/>
  <c r="P4184" i="1"/>
  <c r="P3631" i="1"/>
  <c r="R1931" i="1"/>
  <c r="I930" i="33"/>
  <c r="G415" i="2"/>
  <c r="N1931" i="1"/>
  <c r="V814" i="1"/>
  <c r="P913" i="33"/>
  <c r="N40" i="2"/>
  <c r="V2531" i="1"/>
  <c r="O4471" i="1"/>
  <c r="O4394" i="1"/>
  <c r="V2532" i="1"/>
  <c r="P914" i="33"/>
  <c r="N41" i="2"/>
  <c r="V815" i="1"/>
  <c r="R3097" i="1"/>
  <c r="N3097" i="1"/>
  <c r="H4141" i="1"/>
  <c r="I4141" i="1"/>
  <c r="H3421" i="1"/>
  <c r="I3421" i="1"/>
  <c r="H3150" i="1"/>
  <c r="I3150" i="1"/>
  <c r="R3820" i="1"/>
  <c r="N3820" i="1"/>
  <c r="AA812" i="1"/>
  <c r="S911" i="33"/>
  <c r="Q38" i="2"/>
  <c r="AA2529" i="1"/>
  <c r="Z15" i="36"/>
  <c r="Z4140" i="1"/>
  <c r="X4140" i="1"/>
  <c r="G677" i="33"/>
  <c r="G685" i="33"/>
  <c r="E428" i="2"/>
  <c r="K439" i="1"/>
  <c r="K640" i="1"/>
  <c r="AB2451" i="1"/>
  <c r="AB2403" i="1"/>
  <c r="M3867" i="1"/>
  <c r="J3867" i="1"/>
  <c r="K672" i="33"/>
  <c r="K680" i="33"/>
  <c r="I423" i="2"/>
  <c r="P1946" i="1"/>
  <c r="AC2457" i="1"/>
  <c r="AC2409" i="1"/>
  <c r="X2292" i="1"/>
  <c r="X2267" i="1"/>
  <c r="X2283" i="1"/>
  <c r="I4570" i="1"/>
  <c r="I920" i="1"/>
  <c r="M485" i="1"/>
  <c r="J485" i="1"/>
  <c r="V3468" i="1"/>
  <c r="V3484" i="1"/>
  <c r="V3493" i="1"/>
  <c r="V3509" i="1"/>
  <c r="V3518" i="1"/>
  <c r="AB259" i="1"/>
  <c r="AB277" i="1"/>
  <c r="AB303" i="1"/>
  <c r="U2297" i="1"/>
  <c r="U2393" i="1"/>
  <c r="U2460" i="1"/>
  <c r="U2579" i="1"/>
  <c r="U4383" i="1"/>
  <c r="O849" i="33"/>
  <c r="M3747" i="1"/>
  <c r="J3747" i="1"/>
  <c r="R4504" i="1"/>
  <c r="R4536" i="1"/>
  <c r="AB1972" i="1"/>
  <c r="AB2148" i="1"/>
  <c r="AB2157" i="1"/>
  <c r="T923" i="33"/>
  <c r="T1027" i="33"/>
  <c r="P1789" i="1"/>
  <c r="P1837" i="1"/>
  <c r="P1855" i="1"/>
  <c r="P1864" i="1"/>
  <c r="K742" i="33"/>
  <c r="K750" i="33"/>
  <c r="I198" i="2"/>
  <c r="P344" i="1"/>
  <c r="P352" i="1"/>
  <c r="P723" i="1"/>
  <c r="Z2677" i="1"/>
  <c r="X2677" i="1"/>
  <c r="H3094" i="1"/>
  <c r="I3094" i="1"/>
  <c r="O3409" i="1"/>
  <c r="O3425" i="1"/>
  <c r="O3434" i="1"/>
  <c r="O3450" i="1"/>
  <c r="O3459" i="1"/>
  <c r="AA3472" i="1"/>
  <c r="AA3488" i="1"/>
  <c r="AA3497" i="1"/>
  <c r="AA3513" i="1"/>
  <c r="AA3522" i="1"/>
  <c r="Z2291" i="1"/>
  <c r="X2266" i="1"/>
  <c r="Z2266" i="1"/>
  <c r="Z2282" i="1"/>
  <c r="AB3553" i="1"/>
  <c r="AB3544" i="1"/>
  <c r="AB3253" i="1"/>
  <c r="AB3358" i="1"/>
  <c r="AB3367" i="1"/>
  <c r="AB3528" i="1"/>
  <c r="L306" i="1"/>
  <c r="L879" i="1"/>
  <c r="H518" i="33"/>
  <c r="H526" i="33"/>
  <c r="H834" i="33"/>
  <c r="Z4132" i="1"/>
  <c r="X4132" i="1"/>
  <c r="P4361" i="1"/>
  <c r="P4370" i="1"/>
  <c r="P4379" i="1"/>
  <c r="Z3816" i="1"/>
  <c r="X3816" i="1"/>
  <c r="Q813" i="1"/>
  <c r="L912" i="33"/>
  <c r="J39" i="2"/>
  <c r="Q2530" i="1"/>
  <c r="V1933" i="1"/>
  <c r="P932" i="33"/>
  <c r="N417" i="2"/>
  <c r="V421" i="1"/>
  <c r="R4040" i="1"/>
  <c r="N4040" i="1"/>
  <c r="H2678" i="1"/>
  <c r="I2678" i="1"/>
  <c r="U2269" i="1"/>
  <c r="U2285" i="1"/>
  <c r="U2294" i="1"/>
  <c r="T4216" i="1"/>
  <c r="T4344" i="1"/>
  <c r="T4353" i="1"/>
  <c r="AB861" i="1"/>
  <c r="AB844" i="1"/>
  <c r="M1387" i="1"/>
  <c r="M1291" i="1"/>
  <c r="Y4381" i="1"/>
  <c r="Y4372" i="1"/>
  <c r="Y4363" i="1"/>
  <c r="K2566" i="1"/>
  <c r="K2550" i="1"/>
  <c r="R427" i="1"/>
  <c r="I999" i="33"/>
  <c r="G514" i="2"/>
  <c r="N427" i="1"/>
  <c r="U875" i="1"/>
  <c r="U799" i="1"/>
  <c r="Z3646" i="1"/>
  <c r="X3646" i="1"/>
  <c r="Z4574" i="1"/>
  <c r="Z924" i="1"/>
  <c r="AC2643" i="1"/>
  <c r="U346" i="33"/>
  <c r="U354" i="33"/>
  <c r="S299" i="2"/>
  <c r="AC759" i="1"/>
  <c r="AC768" i="1"/>
  <c r="AC786" i="1"/>
  <c r="U435" i="33"/>
  <c r="U443" i="33"/>
  <c r="S281" i="2"/>
  <c r="AC3642" i="1"/>
  <c r="Q4185" i="1"/>
  <c r="Q3632" i="1"/>
  <c r="D439" i="33"/>
  <c r="C303" i="2"/>
  <c r="I763" i="1"/>
  <c r="H763" i="1"/>
  <c r="H772" i="1"/>
  <c r="H790" i="1"/>
  <c r="Z4465" i="1"/>
  <c r="Z4439" i="1"/>
  <c r="X4431" i="1"/>
  <c r="Z4431" i="1"/>
  <c r="AB4465" i="1"/>
  <c r="AB4439" i="1"/>
  <c r="AB4431" i="1"/>
  <c r="U514" i="33"/>
  <c r="U506" i="33"/>
  <c r="AA301" i="1"/>
  <c r="AA275" i="1"/>
  <c r="AA257" i="1"/>
  <c r="AA4352" i="1"/>
  <c r="AA4343" i="1"/>
  <c r="AA4215" i="1"/>
  <c r="M3108" i="1"/>
  <c r="J3108" i="1"/>
  <c r="AB3646" i="1"/>
  <c r="T343" i="33"/>
  <c r="T351" i="33"/>
  <c r="R296" i="2"/>
  <c r="AB756" i="1"/>
  <c r="AB765" i="1"/>
  <c r="AB783" i="1"/>
  <c r="T432" i="33"/>
  <c r="T440" i="33"/>
  <c r="T447" i="33"/>
  <c r="R285" i="2"/>
  <c r="AB2647" i="1"/>
  <c r="T1294" i="1"/>
  <c r="T1390" i="1"/>
  <c r="T1464" i="1"/>
  <c r="N644" i="33"/>
  <c r="N652" i="33"/>
  <c r="L195" i="2"/>
  <c r="T4504" i="1"/>
  <c r="T4536" i="1"/>
  <c r="N765" i="33"/>
  <c r="X3574" i="1"/>
  <c r="J1455" i="1"/>
  <c r="AC1293" i="1"/>
  <c r="AC1389" i="1"/>
  <c r="Y2457" i="1"/>
  <c r="Y2409" i="1"/>
  <c r="S490" i="33"/>
  <c r="I4380" i="1"/>
  <c r="I4371" i="1"/>
  <c r="L4470" i="1"/>
  <c r="L4393" i="1"/>
  <c r="V2526" i="1"/>
  <c r="P908" i="33"/>
  <c r="N35" i="2"/>
  <c r="V809" i="1"/>
  <c r="R3639" i="1"/>
  <c r="N3639" i="1"/>
  <c r="H1983" i="1"/>
  <c r="I1983" i="1"/>
  <c r="H4101" i="1"/>
  <c r="I4101" i="1"/>
  <c r="M3723" i="1"/>
  <c r="J3723" i="1"/>
  <c r="U3516" i="1"/>
  <c r="U3466" i="1"/>
  <c r="U3482" i="1"/>
  <c r="U3491" i="1"/>
  <c r="U3507" i="1"/>
  <c r="N514" i="33"/>
  <c r="T311" i="1"/>
  <c r="N506" i="33"/>
  <c r="J902" i="33"/>
  <c r="N4185" i="1"/>
  <c r="P903" i="33"/>
  <c r="M1744" i="1"/>
  <c r="J1744" i="1"/>
  <c r="O439" i="33"/>
  <c r="O358" i="33"/>
  <c r="M303" i="2"/>
  <c r="U763" i="1"/>
  <c r="U772" i="1"/>
  <c r="U790" i="1"/>
  <c r="U3552" i="1"/>
  <c r="U3527" i="1"/>
  <c r="U3543" i="1"/>
  <c r="Z3061" i="1"/>
  <c r="X3061" i="1"/>
  <c r="Z1825" i="1"/>
  <c r="X1825" i="1"/>
  <c r="G678" i="33"/>
  <c r="G686" i="33"/>
  <c r="E429" i="2"/>
  <c r="K1952" i="1"/>
  <c r="P299" i="1"/>
  <c r="P273" i="1"/>
  <c r="P255" i="1"/>
  <c r="U2451" i="1"/>
  <c r="U2403" i="1"/>
  <c r="K2646" i="1"/>
  <c r="G349" i="33"/>
  <c r="G357" i="33"/>
  <c r="E302" i="2"/>
  <c r="K762" i="1"/>
  <c r="K771" i="1"/>
  <c r="K789" i="1"/>
  <c r="G438" i="33"/>
  <c r="G446" i="33"/>
  <c r="E284" i="2"/>
  <c r="K3645" i="1"/>
  <c r="Z4076" i="1"/>
  <c r="X4076" i="1"/>
  <c r="P836" i="33"/>
  <c r="V2608" i="1"/>
  <c r="V308" i="1"/>
  <c r="V881" i="1"/>
  <c r="P520" i="33"/>
  <c r="P528" i="33"/>
  <c r="N272" i="2"/>
  <c r="V2600" i="1"/>
  <c r="V637" i="1"/>
  <c r="V436" i="1"/>
  <c r="U2607" i="1"/>
  <c r="M271" i="2"/>
  <c r="U2599" i="1"/>
  <c r="Z865" i="1"/>
  <c r="Z848" i="1"/>
  <c r="X2610" i="1"/>
  <c r="Z2610" i="1"/>
  <c r="P720" i="1"/>
  <c r="K473" i="33"/>
  <c r="K481" i="33"/>
  <c r="I366" i="2"/>
  <c r="P1771" i="1"/>
  <c r="AC2571" i="1"/>
  <c r="AC2536" i="1"/>
  <c r="AC2480" i="1"/>
  <c r="U870" i="1"/>
  <c r="U794" i="1"/>
  <c r="T3639" i="1"/>
  <c r="L278" i="2"/>
  <c r="T2640" i="1"/>
  <c r="AC4187" i="1"/>
  <c r="AC3634" i="1"/>
  <c r="U4474" i="1"/>
  <c r="U4397" i="1"/>
  <c r="W1928" i="1"/>
  <c r="N1031" i="33"/>
  <c r="N1039" i="33"/>
  <c r="L60" i="2"/>
  <c r="T1928" i="1"/>
  <c r="R3687" i="1"/>
  <c r="N3687" i="1"/>
  <c r="N836" i="33"/>
  <c r="O2602" i="1"/>
  <c r="H274" i="2"/>
  <c r="O2610" i="1"/>
  <c r="AB2606" i="1"/>
  <c r="R270" i="2"/>
  <c r="AB2598" i="1"/>
  <c r="K3472" i="1"/>
  <c r="K3488" i="1"/>
  <c r="K3497" i="1"/>
  <c r="K3513" i="1"/>
  <c r="K3522" i="1"/>
  <c r="J673" i="33"/>
  <c r="J681" i="33"/>
  <c r="H424" i="2"/>
  <c r="O435" i="1"/>
  <c r="O636" i="1"/>
  <c r="V816" i="1"/>
  <c r="V2533" i="1"/>
  <c r="R4571" i="1"/>
  <c r="R921" i="1"/>
  <c r="Q926" i="1"/>
  <c r="Q4576" i="1"/>
  <c r="M2381" i="1"/>
  <c r="J2381" i="1"/>
  <c r="V4187" i="1"/>
  <c r="V3634" i="1"/>
  <c r="AA874" i="1"/>
  <c r="AA798" i="1"/>
  <c r="U677" i="33"/>
  <c r="U685" i="33"/>
  <c r="S428" i="2"/>
  <c r="AC1951" i="1"/>
  <c r="AA4504" i="1"/>
  <c r="AA4536" i="1"/>
  <c r="S765" i="33"/>
  <c r="V1386" i="1"/>
  <c r="V1290" i="1"/>
  <c r="Z3101" i="1"/>
  <c r="X3101" i="1"/>
  <c r="U3252" i="1"/>
  <c r="U3357" i="1"/>
  <c r="U3366" i="1"/>
  <c r="U3468" i="1"/>
  <c r="U3484" i="1"/>
  <c r="U3493" i="1"/>
  <c r="U3509" i="1"/>
  <c r="U3518" i="1"/>
  <c r="AB4363" i="1"/>
  <c r="AB4372" i="1"/>
  <c r="AB4381" i="1"/>
  <c r="M3140" i="1"/>
  <c r="J3140" i="1"/>
  <c r="U2609" i="1"/>
  <c r="M273" i="2"/>
  <c r="U2601" i="1"/>
  <c r="B228" i="2"/>
  <c r="D770" i="33"/>
  <c r="D419" i="33"/>
  <c r="M3779" i="1"/>
  <c r="J3779" i="1"/>
  <c r="T3576" i="1"/>
  <c r="T3447" i="1"/>
  <c r="P2597" i="1"/>
  <c r="P305" i="1"/>
  <c r="P878" i="1"/>
  <c r="K517" i="33"/>
  <c r="K525" i="33"/>
  <c r="I269" i="2"/>
  <c r="P2605" i="1"/>
  <c r="T2605" i="1"/>
  <c r="L269" i="2"/>
  <c r="T2597" i="1"/>
  <c r="T2606" i="1"/>
  <c r="L270" i="2"/>
  <c r="T2598" i="1"/>
  <c r="L4184" i="1"/>
  <c r="L3631" i="1"/>
  <c r="P3571" i="1"/>
  <c r="P3442" i="1"/>
  <c r="P3646" i="1"/>
  <c r="K447" i="33"/>
  <c r="I285" i="2"/>
  <c r="P2647" i="1"/>
  <c r="AC4475" i="1"/>
  <c r="AC4398" i="1"/>
  <c r="M969" i="1"/>
  <c r="M1119" i="1"/>
  <c r="M2594" i="1"/>
  <c r="M4398" i="1"/>
  <c r="M4475" i="1"/>
  <c r="H3066" i="1"/>
  <c r="I3066" i="1"/>
  <c r="H2706" i="1"/>
  <c r="I2706" i="1"/>
  <c r="B273" i="2"/>
  <c r="D529" i="33"/>
  <c r="D837" i="33"/>
  <c r="Y2616" i="1"/>
  <c r="Y3614" i="1"/>
  <c r="Y3623" i="1"/>
  <c r="X2564" i="1"/>
  <c r="Z3639" i="1"/>
  <c r="O278" i="2"/>
  <c r="X3639" i="1"/>
  <c r="AB2571" i="1"/>
  <c r="AB2536" i="1"/>
  <c r="AB2480" i="1"/>
  <c r="O2456" i="1"/>
  <c r="O2408" i="1"/>
  <c r="O2597" i="1"/>
  <c r="H269" i="2"/>
  <c r="O2605" i="1"/>
  <c r="Z4108" i="1"/>
  <c r="X4108" i="1"/>
  <c r="K258" i="1"/>
  <c r="K276" i="1"/>
  <c r="K302" i="1"/>
  <c r="Z4534" i="1"/>
  <c r="Z4502" i="1"/>
  <c r="L2641" i="1"/>
  <c r="H344" i="33"/>
  <c r="H352" i="33"/>
  <c r="F297" i="2"/>
  <c r="L757" i="1"/>
  <c r="L766" i="1"/>
  <c r="L784" i="1"/>
  <c r="H433" i="33"/>
  <c r="H441" i="33"/>
  <c r="F279" i="2"/>
  <c r="L3640" i="1"/>
  <c r="P835" i="33"/>
  <c r="T350" i="33"/>
  <c r="M1997" i="1"/>
  <c r="J1997" i="1"/>
  <c r="AB1383" i="1"/>
  <c r="AB1287" i="1"/>
  <c r="T2563" i="1"/>
  <c r="T2547" i="1"/>
  <c r="P3598" i="1"/>
  <c r="P3581" i="1"/>
  <c r="U4214" i="1"/>
  <c r="U4342" i="1"/>
  <c r="U4351" i="1"/>
  <c r="AB2454" i="1"/>
  <c r="AB2406" i="1"/>
  <c r="AB874" i="1"/>
  <c r="AB798" i="1"/>
  <c r="M1784" i="1"/>
  <c r="J1784" i="1"/>
  <c r="AB4354" i="1"/>
  <c r="AB4345" i="1"/>
  <c r="AB4217" i="1"/>
  <c r="U1766" i="1"/>
  <c r="O476" i="33"/>
  <c r="M361" i="2"/>
  <c r="U715" i="1"/>
  <c r="N350" i="33"/>
  <c r="T306" i="1"/>
  <c r="T879" i="1"/>
  <c r="N518" i="33"/>
  <c r="N526" i="33"/>
  <c r="N834" i="33"/>
  <c r="I2620" i="1"/>
  <c r="I3618" i="1"/>
  <c r="I3627" i="1"/>
  <c r="N3583" i="1"/>
  <c r="N3600" i="1"/>
  <c r="O3598" i="1"/>
  <c r="O3581" i="1"/>
  <c r="I928" i="33"/>
  <c r="G413" i="2"/>
  <c r="N417" i="1"/>
  <c r="R417" i="1"/>
  <c r="X2548" i="1"/>
  <c r="Z2548" i="1"/>
  <c r="Z2564" i="1"/>
  <c r="M447" i="33"/>
  <c r="K285" i="2"/>
  <c r="S3646" i="1"/>
  <c r="W3646" i="1"/>
  <c r="N863" i="1"/>
  <c r="AA4574" i="1"/>
  <c r="AA924" i="1"/>
  <c r="U4575" i="1"/>
  <c r="U925" i="1"/>
  <c r="M3044" i="1"/>
  <c r="J3044" i="1"/>
  <c r="R1952" i="1"/>
  <c r="N1952" i="1"/>
  <c r="V2453" i="1"/>
  <c r="V2405" i="1"/>
  <c r="V2607" i="1"/>
  <c r="V880" i="1"/>
  <c r="P519" i="33"/>
  <c r="P527" i="33"/>
  <c r="N271" i="2"/>
  <c r="V2599" i="1"/>
  <c r="I300" i="1"/>
  <c r="I274" i="1"/>
  <c r="P4350" i="1"/>
  <c r="P4341" i="1"/>
  <c r="P4213" i="1"/>
  <c r="V3642" i="1"/>
  <c r="P346" i="33"/>
  <c r="P354" i="33"/>
  <c r="N299" i="2"/>
  <c r="V759" i="1"/>
  <c r="V768" i="1"/>
  <c r="V786" i="1"/>
  <c r="P435" i="33"/>
  <c r="P443" i="33"/>
  <c r="N281" i="2"/>
  <c r="V2643" i="1"/>
  <c r="I1455" i="1"/>
  <c r="H1949" i="1"/>
  <c r="I1949" i="1"/>
  <c r="M2900" i="1"/>
  <c r="J2900" i="1"/>
  <c r="AB2561" i="1"/>
  <c r="AB2545" i="1"/>
  <c r="M461" i="1"/>
  <c r="J461" i="1"/>
  <c r="S915" i="33"/>
  <c r="Q42" i="2"/>
  <c r="AA2551" i="1"/>
  <c r="AA2567" i="1"/>
  <c r="K2482" i="1"/>
  <c r="K2538" i="1"/>
  <c r="K2573" i="1"/>
  <c r="P3596" i="1"/>
  <c r="P3579" i="1"/>
  <c r="R4469" i="1"/>
  <c r="R4392" i="1"/>
  <c r="H4190" i="1"/>
  <c r="H3637" i="1"/>
  <c r="B280" i="2"/>
  <c r="D442" i="33"/>
  <c r="AA419" i="1"/>
  <c r="S930" i="33"/>
  <c r="Q415" i="2"/>
  <c r="AA1931" i="1"/>
  <c r="AA421" i="1"/>
  <c r="S932" i="33"/>
  <c r="Q417" i="2"/>
  <c r="AA1933" i="1"/>
  <c r="AB2575" i="1"/>
  <c r="AB2540" i="1"/>
  <c r="AB2484" i="1"/>
  <c r="R2665" i="1"/>
  <c r="N2665" i="1"/>
  <c r="U2603" i="1"/>
  <c r="U884" i="1"/>
  <c r="O523" i="33"/>
  <c r="O531" i="33"/>
  <c r="M275" i="2"/>
  <c r="U2611" i="1"/>
  <c r="M4576" i="1"/>
  <c r="M894" i="1"/>
  <c r="M926" i="1"/>
  <c r="J920" i="1"/>
  <c r="J4570" i="1"/>
  <c r="V3252" i="1"/>
  <c r="V3357" i="1"/>
  <c r="V3366" i="1"/>
  <c r="V3375" i="1"/>
  <c r="V3391" i="1"/>
  <c r="V3400" i="1"/>
  <c r="V3561" i="1"/>
  <c r="V3605" i="1"/>
  <c r="AB3466" i="1"/>
  <c r="AB3482" i="1"/>
  <c r="AB3491" i="1"/>
  <c r="AB3507" i="1"/>
  <c r="AB3516" i="1"/>
  <c r="K3336" i="1"/>
  <c r="K4296" i="1"/>
  <c r="Z3538" i="1"/>
  <c r="X3538" i="1"/>
  <c r="O3596" i="1"/>
  <c r="O3579" i="1"/>
  <c r="J4430" i="1"/>
  <c r="J4438" i="1"/>
  <c r="J4464" i="1"/>
  <c r="U3646" i="1"/>
  <c r="O343" i="33"/>
  <c r="O351" i="33"/>
  <c r="M296" i="2"/>
  <c r="U756" i="1"/>
  <c r="U765" i="1"/>
  <c r="U783" i="1"/>
  <c r="O432" i="33"/>
  <c r="O440" i="33"/>
  <c r="O447" i="33"/>
  <c r="M285" i="2"/>
  <c r="U2647" i="1"/>
  <c r="T840" i="33"/>
  <c r="P2608" i="1"/>
  <c r="I272" i="2"/>
  <c r="P2600" i="1"/>
  <c r="U866" i="1"/>
  <c r="U849" i="1"/>
  <c r="J641" i="1"/>
  <c r="H4501" i="1"/>
  <c r="H4533" i="1"/>
  <c r="D762" i="33"/>
  <c r="P1926" i="1"/>
  <c r="P1974" i="1"/>
  <c r="P2150" i="1"/>
  <c r="P2159" i="1"/>
  <c r="K925" i="33"/>
  <c r="K1029" i="33"/>
  <c r="K1037" i="33"/>
  <c r="I58" i="2"/>
  <c r="P414" i="1"/>
  <c r="T1975" i="1"/>
  <c r="T2151" i="1"/>
  <c r="T2160" i="1"/>
  <c r="N926" i="33"/>
  <c r="N1030" i="33"/>
  <c r="N1038" i="33"/>
  <c r="L59" i="2"/>
  <c r="T415" i="1"/>
  <c r="W415" i="1"/>
  <c r="Z874" i="1"/>
  <c r="Z798" i="1"/>
  <c r="U2566" i="1"/>
  <c r="U2550" i="1"/>
  <c r="P1389" i="1"/>
  <c r="P1293" i="1"/>
  <c r="U882" i="1"/>
  <c r="O521" i="33"/>
  <c r="O529" i="33"/>
  <c r="O837" i="33"/>
  <c r="P2528" i="1"/>
  <c r="K910" i="33"/>
  <c r="I37" i="2"/>
  <c r="P811" i="1"/>
  <c r="R4357" i="1"/>
  <c r="R4366" i="1"/>
  <c r="R4375" i="1"/>
  <c r="O273" i="2"/>
  <c r="X2609" i="1"/>
  <c r="Z2609" i="1"/>
  <c r="H2508" i="1"/>
  <c r="I2508" i="1"/>
  <c r="K869" i="1"/>
  <c r="K793" i="1"/>
  <c r="R3610" i="1"/>
  <c r="R3380" i="1"/>
  <c r="R3396" i="1"/>
  <c r="R3405" i="1"/>
  <c r="R3566" i="1"/>
  <c r="R1795" i="1"/>
  <c r="R1843" i="1"/>
  <c r="R1861" i="1"/>
  <c r="R1870" i="1"/>
  <c r="K15" i="36"/>
  <c r="H631" i="1"/>
  <c r="I631" i="1"/>
  <c r="V2571" i="1"/>
  <c r="V2536" i="1"/>
  <c r="V2480" i="1"/>
  <c r="K4362" i="1"/>
  <c r="K4371" i="1"/>
  <c r="K4380" i="1"/>
  <c r="L1789" i="1"/>
  <c r="L1837" i="1"/>
  <c r="L1855" i="1"/>
  <c r="L1864" i="1"/>
  <c r="H742" i="33"/>
  <c r="H750" i="33"/>
  <c r="F198" i="2"/>
  <c r="L344" i="1"/>
  <c r="L352" i="1"/>
  <c r="L723" i="1"/>
  <c r="AA1769" i="1"/>
  <c r="S479" i="33"/>
  <c r="Q364" i="2"/>
  <c r="AA718" i="1"/>
  <c r="T3556" i="1"/>
  <c r="T3547" i="1"/>
  <c r="T3531" i="1"/>
  <c r="O3468" i="1"/>
  <c r="O3484" i="1"/>
  <c r="O3493" i="1"/>
  <c r="O3509" i="1"/>
  <c r="O3518" i="1"/>
  <c r="V2201" i="1"/>
  <c r="V2193" i="1"/>
  <c r="AB2203" i="1"/>
  <c r="AB2195" i="1"/>
  <c r="K2567" i="1"/>
  <c r="K2551" i="1"/>
  <c r="Z2844" i="1"/>
  <c r="X2844" i="1"/>
  <c r="R4331" i="1"/>
  <c r="N4331" i="1"/>
  <c r="X2196" i="1"/>
  <c r="J4504" i="1"/>
  <c r="J4536" i="1"/>
  <c r="F765" i="33"/>
  <c r="N4504" i="1"/>
  <c r="N4536" i="1"/>
  <c r="I765" i="33"/>
  <c r="K2603" i="1"/>
  <c r="E275" i="2"/>
  <c r="K2611" i="1"/>
  <c r="O1766" i="1"/>
  <c r="J476" i="33"/>
  <c r="H361" i="2"/>
  <c r="O715" i="1"/>
  <c r="K677" i="33"/>
  <c r="K685" i="33"/>
  <c r="I428" i="2"/>
  <c r="P439" i="1"/>
  <c r="P640" i="1"/>
  <c r="AB713" i="1"/>
  <c r="T474" i="33"/>
  <c r="R359" i="2"/>
  <c r="AB1764" i="1"/>
  <c r="R429" i="1"/>
  <c r="N429" i="1"/>
  <c r="AB4576" i="1"/>
  <c r="AB926" i="1"/>
  <c r="AB3464" i="1"/>
  <c r="AB3414" i="1"/>
  <c r="AB3430" i="1"/>
  <c r="AB3439" i="1"/>
  <c r="AB3455" i="1"/>
  <c r="M638" i="1"/>
  <c r="M437" i="1"/>
  <c r="U2605" i="1"/>
  <c r="M269" i="2"/>
  <c r="U2597" i="1"/>
  <c r="Z3093" i="1"/>
  <c r="X3093" i="1"/>
  <c r="L1770" i="1"/>
  <c r="H480" i="33"/>
  <c r="F365" i="2"/>
  <c r="L719" i="1"/>
  <c r="AC4568" i="1"/>
  <c r="AC4547" i="1"/>
  <c r="AC4558" i="1"/>
  <c r="AC4567" i="1"/>
  <c r="Y4573" i="1"/>
  <c r="Y923" i="1"/>
  <c r="B195" i="2"/>
  <c r="D652" i="33"/>
  <c r="U2565" i="1"/>
  <c r="U2549" i="1"/>
  <c r="U1030" i="33"/>
  <c r="AC1975" i="1"/>
  <c r="AC2151" i="1"/>
  <c r="AC2160" i="1"/>
  <c r="U926" i="33"/>
  <c r="AC3522" i="1"/>
  <c r="AC3513" i="1"/>
  <c r="AC3497" i="1"/>
  <c r="AC3488" i="1"/>
  <c r="AC3472" i="1"/>
  <c r="N507" i="33"/>
  <c r="S507" i="33"/>
  <c r="M882" i="1"/>
  <c r="M170" i="1"/>
  <c r="M188" i="1"/>
  <c r="M214" i="1"/>
  <c r="M309" i="1"/>
  <c r="P1388" i="1"/>
  <c r="P1292" i="1"/>
  <c r="T3601" i="1"/>
  <c r="T3584" i="1"/>
  <c r="L903" i="33"/>
  <c r="P4475" i="1"/>
  <c r="P4398" i="1"/>
  <c r="Z3229" i="1"/>
  <c r="Z2629" i="1"/>
  <c r="Y1952" i="1"/>
  <c r="AB4378" i="1"/>
  <c r="AB4369" i="1"/>
  <c r="AB4360" i="1"/>
  <c r="Q4474" i="1"/>
  <c r="Q2593" i="1"/>
  <c r="Q4397" i="1"/>
  <c r="R1940" i="1"/>
  <c r="I1000" i="33"/>
  <c r="G515" i="2"/>
  <c r="N1940" i="1"/>
  <c r="T3621" i="1"/>
  <c r="T3612" i="1"/>
  <c r="T2614" i="1"/>
  <c r="AC2642" i="1"/>
  <c r="U345" i="33"/>
  <c r="U353" i="33"/>
  <c r="S298" i="2"/>
  <c r="AC758" i="1"/>
  <c r="AC767" i="1"/>
  <c r="AC785" i="1"/>
  <c r="U434" i="33"/>
  <c r="U442" i="33"/>
  <c r="S280" i="2"/>
  <c r="AC3641" i="1"/>
  <c r="Z2294" i="1"/>
  <c r="Z2285" i="1"/>
  <c r="Z2269" i="1"/>
  <c r="T4575" i="1"/>
  <c r="T925" i="1"/>
  <c r="X2287" i="1"/>
  <c r="X2262" i="1"/>
  <c r="X2278" i="1"/>
  <c r="R814" i="1"/>
  <c r="N814" i="1"/>
  <c r="H2526" i="1"/>
  <c r="I2526" i="1"/>
  <c r="Q4184" i="1"/>
  <c r="Q3631" i="1"/>
  <c r="R3640" i="1"/>
  <c r="N3640" i="1"/>
  <c r="O422" i="33"/>
  <c r="B59" i="2"/>
  <c r="D1038" i="33"/>
  <c r="R2450" i="1"/>
  <c r="N2450" i="1"/>
  <c r="R3726" i="1"/>
  <c r="N3726" i="1"/>
  <c r="R2735" i="1"/>
  <c r="N2735" i="1"/>
  <c r="L2454" i="1"/>
  <c r="L2406" i="1"/>
  <c r="U4472" i="1"/>
  <c r="U4395" i="1"/>
  <c r="AA2569" i="1"/>
  <c r="AA2534" i="1"/>
  <c r="AA2478" i="1"/>
  <c r="H4316" i="1"/>
  <c r="I4316" i="1"/>
  <c r="K439" i="33"/>
  <c r="K358" i="33"/>
  <c r="I303" i="2"/>
  <c r="P763" i="1"/>
  <c r="P772" i="1"/>
  <c r="P790" i="1"/>
  <c r="X2565" i="1"/>
  <c r="H3639" i="1"/>
  <c r="I3639" i="1"/>
  <c r="H4304" i="1"/>
  <c r="I4304" i="1"/>
  <c r="H4336" i="1"/>
  <c r="I4336" i="1"/>
  <c r="H1964" i="1"/>
  <c r="I1964" i="1"/>
  <c r="T2621" i="1"/>
  <c r="T3619" i="1"/>
  <c r="T3628" i="1"/>
  <c r="B513" i="2"/>
  <c r="D998" i="33"/>
  <c r="U3551" i="1"/>
  <c r="U3542" i="1"/>
  <c r="U3526" i="1"/>
  <c r="Z1929" i="1"/>
  <c r="X1929" i="1"/>
  <c r="N849" i="33"/>
  <c r="T4383" i="1"/>
  <c r="T2579" i="1"/>
  <c r="T2460" i="1"/>
  <c r="T2393" i="1"/>
  <c r="T2297" i="1"/>
  <c r="R3689" i="1"/>
  <c r="N3689" i="1"/>
  <c r="Z3459" i="1"/>
  <c r="Z3450" i="1"/>
  <c r="Z3434" i="1"/>
  <c r="Z3425" i="1"/>
  <c r="Z3409" i="1"/>
  <c r="U4297" i="1"/>
  <c r="U3337" i="1"/>
  <c r="N1399" i="1"/>
  <c r="R1399" i="1"/>
  <c r="R1455" i="1"/>
  <c r="AA3531" i="1"/>
  <c r="AA3547" i="1"/>
  <c r="AA3556" i="1"/>
  <c r="I2192" i="1"/>
  <c r="I2200" i="1"/>
  <c r="O1399" i="1"/>
  <c r="O1455" i="1"/>
  <c r="AC1294" i="1"/>
  <c r="AC1390" i="1"/>
  <c r="AC1464" i="1"/>
  <c r="U644" i="33"/>
  <c r="U652" i="33"/>
  <c r="S195" i="2"/>
  <c r="AC4504" i="1"/>
  <c r="AC4536" i="1"/>
  <c r="U765" i="33"/>
  <c r="O430" i="33"/>
  <c r="M357" i="2"/>
  <c r="U850" i="1"/>
  <c r="U867" i="1"/>
  <c r="K3575" i="1"/>
  <c r="K3446" i="1"/>
  <c r="U3875" i="1"/>
  <c r="U2820" i="1"/>
  <c r="U2748" i="1"/>
  <c r="U2381" i="1"/>
  <c r="U1989" i="1"/>
  <c r="U3867" i="1"/>
  <c r="U1997" i="1"/>
  <c r="U2732" i="1"/>
  <c r="U1808" i="1"/>
  <c r="U1752" i="1"/>
  <c r="U1800" i="1"/>
  <c r="U2772" i="1"/>
  <c r="U3859" i="1"/>
  <c r="U2357" i="1"/>
  <c r="U3036" i="1"/>
  <c r="U3140" i="1"/>
  <c r="U3028" i="1"/>
  <c r="U4035" i="1"/>
  <c r="U2415" i="1"/>
  <c r="U2884" i="1"/>
  <c r="U3771" i="1"/>
  <c r="U461" i="1"/>
  <c r="U2764" i="1"/>
  <c r="U3731" i="1"/>
  <c r="U3108" i="1"/>
  <c r="U4027" i="1"/>
  <c r="U4019" i="1"/>
  <c r="U3707" i="1"/>
  <c r="U2780" i="1"/>
  <c r="U3132" i="1"/>
  <c r="U4051" i="1"/>
  <c r="U3270" i="1"/>
  <c r="U2756" i="1"/>
  <c r="U3787" i="1"/>
  <c r="U3739" i="1"/>
  <c r="U2029" i="1"/>
  <c r="U3779" i="1"/>
  <c r="U2812" i="1"/>
  <c r="U1760" i="1"/>
  <c r="U3715" i="1"/>
  <c r="U485" i="1"/>
  <c r="U2101" i="1"/>
  <c r="U4091" i="1"/>
  <c r="U1832" i="1"/>
  <c r="U2317" i="1"/>
  <c r="U3755" i="1"/>
  <c r="U1744" i="1"/>
  <c r="U1849" i="1"/>
  <c r="U2740" i="1"/>
  <c r="U3795" i="1"/>
  <c r="U2900" i="1"/>
  <c r="U3723" i="1"/>
  <c r="U2804" i="1"/>
  <c r="U2796" i="1"/>
  <c r="U589" i="1"/>
  <c r="U4230" i="1"/>
  <c r="U3747" i="1"/>
  <c r="U2349" i="1"/>
  <c r="U2892" i="1"/>
  <c r="U1736" i="1"/>
  <c r="U477" i="1"/>
  <c r="U2447" i="1"/>
  <c r="U3044" i="1"/>
  <c r="U2309" i="1"/>
  <c r="U517" i="1"/>
  <c r="U1776" i="1"/>
  <c r="U1824" i="1"/>
  <c r="U3060" i="1"/>
  <c r="U1784" i="1"/>
  <c r="U3330" i="1"/>
  <c r="U4290" i="1"/>
  <c r="U640" i="1"/>
  <c r="U439" i="1"/>
  <c r="L812" i="1"/>
  <c r="H911" i="33"/>
  <c r="F38" i="2"/>
  <c r="L2529" i="1"/>
  <c r="P3224" i="1"/>
  <c r="P2624" i="1"/>
  <c r="P880" i="1"/>
  <c r="K519" i="33"/>
  <c r="K527" i="33"/>
  <c r="K835" i="33"/>
  <c r="Y2611" i="1"/>
  <c r="Y884" i="1"/>
  <c r="R523" i="33"/>
  <c r="R531" i="33"/>
  <c r="P275" i="2"/>
  <c r="Y2603" i="1"/>
  <c r="Y4185" i="1"/>
  <c r="Y3632" i="1"/>
  <c r="Y2452" i="1"/>
  <c r="Y2404" i="1"/>
  <c r="O677" i="33"/>
  <c r="O685" i="33"/>
  <c r="M428" i="2"/>
  <c r="U1951" i="1"/>
  <c r="P4187" i="1"/>
  <c r="P3634" i="1"/>
  <c r="AC3575" i="1"/>
  <c r="AC3446" i="1"/>
  <c r="P2532" i="1"/>
  <c r="K914" i="33"/>
  <c r="I41" i="2"/>
  <c r="P815" i="1"/>
  <c r="H888" i="1"/>
  <c r="H963" i="1"/>
  <c r="H1113" i="1"/>
  <c r="H2588" i="1"/>
  <c r="H2614" i="1"/>
  <c r="H3612" i="1"/>
  <c r="H3621" i="1"/>
  <c r="U879" i="1"/>
  <c r="O518" i="33"/>
  <c r="O526" i="33"/>
  <c r="O834" i="33"/>
  <c r="U3225" i="1"/>
  <c r="U2625" i="1"/>
  <c r="Y2598" i="1"/>
  <c r="Y879" i="1"/>
  <c r="R518" i="33"/>
  <c r="R526" i="33"/>
  <c r="P270" i="2"/>
  <c r="Y2606" i="1"/>
  <c r="P871" i="1"/>
  <c r="P795" i="1"/>
  <c r="O2479" i="1"/>
  <c r="O2535" i="1"/>
  <c r="O2570" i="1"/>
  <c r="I2617" i="1"/>
  <c r="I3615" i="1"/>
  <c r="I3624" i="1"/>
  <c r="M888" i="1"/>
  <c r="M963" i="1"/>
  <c r="M1113" i="1"/>
  <c r="M2588" i="1"/>
  <c r="M2614" i="1"/>
  <c r="M3612" i="1"/>
  <c r="M3621" i="1"/>
  <c r="M3687" i="1"/>
  <c r="J3687" i="1"/>
  <c r="R2841" i="1"/>
  <c r="N2841" i="1"/>
  <c r="Z3117" i="1"/>
  <c r="X3117" i="1"/>
  <c r="P3251" i="1"/>
  <c r="P3356" i="1"/>
  <c r="P3365" i="1"/>
  <c r="P3467" i="1"/>
  <c r="P3483" i="1"/>
  <c r="P3492" i="1"/>
  <c r="P3508" i="1"/>
  <c r="P3517" i="1"/>
  <c r="P2529" i="1"/>
  <c r="K911" i="33"/>
  <c r="I38" i="2"/>
  <c r="P812" i="1"/>
  <c r="AC3230" i="1"/>
  <c r="AC2630" i="1"/>
  <c r="V255" i="1"/>
  <c r="V273" i="1"/>
  <c r="V299" i="1"/>
  <c r="U2530" i="1"/>
  <c r="O912" i="33"/>
  <c r="M39" i="2"/>
  <c r="U813" i="1"/>
  <c r="P2531" i="1"/>
  <c r="K913" i="33"/>
  <c r="I40" i="2"/>
  <c r="P814" i="1"/>
  <c r="L2532" i="1"/>
  <c r="H914" i="33"/>
  <c r="F41" i="2"/>
  <c r="L815" i="1"/>
  <c r="Y2594" i="1"/>
  <c r="Y2620" i="1"/>
  <c r="Y3618" i="1"/>
  <c r="Y3627" i="1"/>
  <c r="Q2620" i="1"/>
  <c r="Q3618" i="1"/>
  <c r="Q3627" i="1"/>
  <c r="P1290" i="1"/>
  <c r="P1386" i="1"/>
  <c r="H909" i="33"/>
  <c r="F36" i="2"/>
  <c r="L2545" i="1"/>
  <c r="L2561" i="1"/>
  <c r="U835" i="33"/>
  <c r="N2409" i="1"/>
  <c r="N2457" i="1"/>
  <c r="N2625" i="1"/>
  <c r="R2625" i="1"/>
  <c r="R3225" i="1"/>
  <c r="W3851" i="1"/>
  <c r="S3851" i="1"/>
  <c r="R1944" i="1"/>
  <c r="N1944" i="1"/>
  <c r="I932" i="33"/>
  <c r="G417" i="2"/>
  <c r="N421" i="1"/>
  <c r="R421" i="1"/>
  <c r="AA3569" i="1"/>
  <c r="AA3440" i="1"/>
  <c r="K2605" i="1"/>
  <c r="E269" i="2"/>
  <c r="K2597" i="1"/>
  <c r="Y17" i="36"/>
  <c r="Z17" i="36"/>
  <c r="I431" i="1"/>
  <c r="H431" i="1"/>
  <c r="Z889" i="1"/>
  <c r="Z921" i="1"/>
  <c r="Z4571" i="1"/>
  <c r="R2485" i="1"/>
  <c r="R2541" i="1"/>
  <c r="R2576" i="1"/>
  <c r="J1952" i="1"/>
  <c r="M1952" i="1"/>
  <c r="AA4362" i="1"/>
  <c r="AA4371" i="1"/>
  <c r="AA4380" i="1"/>
  <c r="AB3532" i="1"/>
  <c r="AB3548" i="1"/>
  <c r="AB3557" i="1"/>
  <c r="P3469" i="1"/>
  <c r="P3485" i="1"/>
  <c r="P3494" i="1"/>
  <c r="P3510" i="1"/>
  <c r="P3519" i="1"/>
  <c r="T678" i="33"/>
  <c r="T686" i="33"/>
  <c r="R429" i="2"/>
  <c r="AB1952" i="1"/>
  <c r="L813" i="1"/>
  <c r="H912" i="33"/>
  <c r="F39" i="2"/>
  <c r="L2530" i="1"/>
  <c r="P869" i="1"/>
  <c r="P793" i="1"/>
  <c r="N422" i="33"/>
  <c r="K4470" i="1"/>
  <c r="K4393" i="1"/>
  <c r="Y2647" i="1"/>
  <c r="R447" i="33"/>
  <c r="P285" i="2"/>
  <c r="Y3646" i="1"/>
  <c r="Y4474" i="1"/>
  <c r="Y4397" i="1"/>
  <c r="AB3412" i="1"/>
  <c r="AB3428" i="1"/>
  <c r="AB3437" i="1"/>
  <c r="AB3453" i="1"/>
  <c r="AB3462" i="1"/>
  <c r="P3231" i="1"/>
  <c r="P2631" i="1"/>
  <c r="E906" i="33"/>
  <c r="Z2713" i="1"/>
  <c r="X2713" i="1"/>
  <c r="L2589" i="1"/>
  <c r="L2615" i="1"/>
  <c r="L3613" i="1"/>
  <c r="L3622" i="1"/>
  <c r="H523" i="1"/>
  <c r="I523" i="1"/>
  <c r="H2682" i="1"/>
  <c r="I2682" i="1"/>
  <c r="AA3646" i="1"/>
  <c r="S447" i="33"/>
  <c r="Q285" i="2"/>
  <c r="AA2647" i="1"/>
  <c r="I3633" i="1"/>
  <c r="I4186" i="1"/>
  <c r="R2606" i="1"/>
  <c r="N2606" i="1"/>
  <c r="H1938" i="1"/>
  <c r="I1938" i="1"/>
  <c r="K2590" i="1"/>
  <c r="K2616" i="1"/>
  <c r="K3614" i="1"/>
  <c r="K3623" i="1"/>
  <c r="K21" i="35"/>
  <c r="Q21" i="35"/>
  <c r="R2269" i="1"/>
  <c r="R2285" i="1"/>
  <c r="R2294" i="1"/>
  <c r="M678" i="33"/>
  <c r="M686" i="33"/>
  <c r="K429" i="2"/>
  <c r="S440" i="1"/>
  <c r="S641" i="1"/>
  <c r="L3225" i="1"/>
  <c r="L2625" i="1"/>
  <c r="T3256" i="1"/>
  <c r="T3361" i="1"/>
  <c r="T3370" i="1"/>
  <c r="T3472" i="1"/>
  <c r="T3488" i="1"/>
  <c r="T3497" i="1"/>
  <c r="T3513" i="1"/>
  <c r="T3522" i="1"/>
  <c r="T875" i="1"/>
  <c r="T799" i="1"/>
  <c r="V3376" i="1"/>
  <c r="V3392" i="1"/>
  <c r="V3401" i="1"/>
  <c r="V3562" i="1"/>
  <c r="V3606" i="1"/>
  <c r="AB2526" i="1"/>
  <c r="T908" i="33"/>
  <c r="R35" i="2"/>
  <c r="AB809" i="1"/>
  <c r="P3333" i="1"/>
  <c r="P4293" i="1"/>
  <c r="L3572" i="1"/>
  <c r="L3443" i="1"/>
  <c r="N420" i="1"/>
  <c r="R420" i="1"/>
  <c r="K878" i="1"/>
  <c r="G517" i="33"/>
  <c r="G525" i="33"/>
  <c r="G833" i="33"/>
  <c r="C512" i="2"/>
  <c r="I425" i="1"/>
  <c r="H425" i="1"/>
  <c r="Y21" i="36"/>
  <c r="Z21" i="36"/>
  <c r="J2644" i="1"/>
  <c r="M2644" i="1"/>
  <c r="Y257" i="1"/>
  <c r="Y275" i="1"/>
  <c r="Y301" i="1"/>
  <c r="AB811" i="1"/>
  <c r="T910" i="33"/>
  <c r="R37" i="2"/>
  <c r="AB2528" i="1"/>
  <c r="H677" i="33"/>
  <c r="H685" i="33"/>
  <c r="F428" i="2"/>
  <c r="L439" i="1"/>
  <c r="L640" i="1"/>
  <c r="Z2693" i="1"/>
  <c r="X2693" i="1"/>
  <c r="AA3574" i="1"/>
  <c r="AA3445" i="1"/>
  <c r="AA3868" i="1"/>
  <c r="AA3756" i="1"/>
  <c r="AA1745" i="1"/>
  <c r="AA3772" i="1"/>
  <c r="AA2733" i="1"/>
  <c r="AA2757" i="1"/>
  <c r="AA1990" i="1"/>
  <c r="AA2358" i="1"/>
  <c r="AA3045" i="1"/>
  <c r="AA2773" i="1"/>
  <c r="AA2893" i="1"/>
  <c r="AA2382" i="1"/>
  <c r="AA2030" i="1"/>
  <c r="AA3780" i="1"/>
  <c r="AA3061" i="1"/>
  <c r="AA1761" i="1"/>
  <c r="AA2813" i="1"/>
  <c r="AA4036" i="1"/>
  <c r="AA2350" i="1"/>
  <c r="AA3133" i="1"/>
  <c r="AA1801" i="1"/>
  <c r="AA3109" i="1"/>
  <c r="AA1777" i="1"/>
  <c r="AA2901" i="1"/>
  <c r="AA2805" i="1"/>
  <c r="AA4028" i="1"/>
  <c r="AA2416" i="1"/>
  <c r="AA1833" i="1"/>
  <c r="AA3740" i="1"/>
  <c r="AA3860" i="1"/>
  <c r="AA2318" i="1"/>
  <c r="AA2885" i="1"/>
  <c r="AA1753" i="1"/>
  <c r="AA4020" i="1"/>
  <c r="AA4052" i="1"/>
  <c r="AA3748" i="1"/>
  <c r="AA4231" i="1"/>
  <c r="AA2797" i="1"/>
  <c r="AA518" i="1"/>
  <c r="AA3724" i="1"/>
  <c r="AA4092" i="1"/>
  <c r="AA2749" i="1"/>
  <c r="AA1998" i="1"/>
  <c r="AA2765" i="1"/>
  <c r="AA2448" i="1"/>
  <c r="AA3732" i="1"/>
  <c r="AA2781" i="1"/>
  <c r="AA3788" i="1"/>
  <c r="AA1825" i="1"/>
  <c r="AA2741" i="1"/>
  <c r="AA2102" i="1"/>
  <c r="AA3716" i="1"/>
  <c r="AA3708" i="1"/>
  <c r="AA486" i="1"/>
  <c r="AA3029" i="1"/>
  <c r="AA2310" i="1"/>
  <c r="AA3796" i="1"/>
  <c r="AA2821" i="1"/>
  <c r="AA1785" i="1"/>
  <c r="AA1737" i="1"/>
  <c r="AA3037" i="1"/>
  <c r="AA3271" i="1"/>
  <c r="AA3141" i="1"/>
  <c r="AA1850" i="1"/>
  <c r="AA3876" i="1"/>
  <c r="AA462" i="1"/>
  <c r="AA1809" i="1"/>
  <c r="AA478" i="1"/>
  <c r="AA590" i="1"/>
  <c r="AC3413" i="1"/>
  <c r="AC3429" i="1"/>
  <c r="AC3438" i="1"/>
  <c r="AC3454" i="1"/>
  <c r="AC3463" i="1"/>
  <c r="V4428" i="1"/>
  <c r="V4436" i="1"/>
  <c r="V4462" i="1"/>
  <c r="N2630" i="1"/>
  <c r="N3230" i="1"/>
  <c r="H490" i="33"/>
  <c r="Y2590" i="1"/>
  <c r="Y4394" i="1"/>
  <c r="Y4471" i="1"/>
  <c r="I2544" i="1"/>
  <c r="I2560" i="1"/>
  <c r="H4581" i="1"/>
  <c r="H312" i="1"/>
  <c r="H885" i="1"/>
  <c r="D524" i="33"/>
  <c r="AA3225" i="1"/>
  <c r="AA2625" i="1"/>
  <c r="H2670" i="1"/>
  <c r="I2670" i="1"/>
  <c r="R2877" i="1"/>
  <c r="N2877" i="1"/>
  <c r="AC920" i="1"/>
  <c r="AC4570" i="1"/>
  <c r="N4467" i="1"/>
  <c r="N4441" i="1"/>
  <c r="H3640" i="1"/>
  <c r="I3640" i="1"/>
  <c r="Z590" i="1"/>
  <c r="X590" i="1"/>
  <c r="T3421" i="1"/>
  <c r="T3094" i="1"/>
  <c r="T2710" i="1"/>
  <c r="T4013" i="1"/>
  <c r="T3166" i="1"/>
  <c r="T4141" i="1"/>
  <c r="T2670" i="1"/>
  <c r="T3949" i="1"/>
  <c r="T471" i="1"/>
  <c r="T3677" i="1"/>
  <c r="T4125" i="1"/>
  <c r="T2327" i="1"/>
  <c r="T3661" i="1"/>
  <c r="T3054" i="1"/>
  <c r="T4109" i="1"/>
  <c r="T527" i="1"/>
  <c r="T2974" i="1"/>
  <c r="T2694" i="1"/>
  <c r="T780" i="1"/>
  <c r="T3505" i="1"/>
  <c r="T2391" i="1"/>
  <c r="T1983" i="1"/>
  <c r="T2516" i="1"/>
  <c r="T4133" i="1"/>
  <c r="T3070" i="1"/>
  <c r="T2662" i="1"/>
  <c r="T2524" i="1"/>
  <c r="T4312" i="1"/>
  <c r="T3653" i="1"/>
  <c r="T4336" i="1"/>
  <c r="T3669" i="1"/>
  <c r="T3118" i="1"/>
  <c r="T4320" i="1"/>
  <c r="T2678" i="1"/>
  <c r="T3126" i="1"/>
  <c r="T4304" i="1"/>
  <c r="T4045" i="1"/>
  <c r="T3102" i="1"/>
  <c r="T3480" i="1"/>
  <c r="T2508" i="1"/>
  <c r="T2686" i="1"/>
  <c r="T3150" i="1"/>
  <c r="T2433" i="1"/>
  <c r="T3022" i="1"/>
  <c r="T3539" i="1"/>
  <c r="T4101" i="1"/>
  <c r="T3158" i="1"/>
  <c r="T4061" i="1"/>
  <c r="T3387" i="1"/>
  <c r="T4077" i="1"/>
  <c r="T2039" i="1"/>
  <c r="T4117" i="1"/>
  <c r="AC3336" i="1"/>
  <c r="U421" i="33"/>
  <c r="U429" i="33"/>
  <c r="S356" i="2"/>
  <c r="AC4296" i="1"/>
  <c r="Z3504" i="1"/>
  <c r="X3504" i="1"/>
  <c r="AA2603" i="1"/>
  <c r="AA884" i="1"/>
  <c r="S523" i="33"/>
  <c r="S531" i="33"/>
  <c r="Q275" i="2"/>
  <c r="AA2611" i="1"/>
  <c r="J847" i="1"/>
  <c r="J864" i="1"/>
  <c r="Z1387" i="1"/>
  <c r="Z1291" i="1"/>
  <c r="Z2030" i="1"/>
  <c r="X2030" i="1"/>
  <c r="AA3644" i="1"/>
  <c r="S348" i="33"/>
  <c r="S356" i="33"/>
  <c r="Q301" i="2"/>
  <c r="AA761" i="1"/>
  <c r="AA770" i="1"/>
  <c r="AA788" i="1"/>
  <c r="S437" i="33"/>
  <c r="S445" i="33"/>
  <c r="Q283" i="2"/>
  <c r="AA2645" i="1"/>
  <c r="AB872" i="1"/>
  <c r="AB796" i="1"/>
  <c r="Z779" i="1"/>
  <c r="X779" i="1"/>
  <c r="L3645" i="1"/>
  <c r="H349" i="33"/>
  <c r="H357" i="33"/>
  <c r="F302" i="2"/>
  <c r="L762" i="1"/>
  <c r="L771" i="1"/>
  <c r="L789" i="1"/>
  <c r="H438" i="33"/>
  <c r="H446" i="33"/>
  <c r="F284" i="2"/>
  <c r="L2646" i="1"/>
  <c r="AB1769" i="1"/>
  <c r="T479" i="33"/>
  <c r="R364" i="2"/>
  <c r="AB718" i="1"/>
  <c r="AB1940" i="1"/>
  <c r="T1000" i="33"/>
  <c r="R515" i="2"/>
  <c r="AB428" i="1"/>
  <c r="V3641" i="1"/>
  <c r="P345" i="33"/>
  <c r="P353" i="33"/>
  <c r="N298" i="2"/>
  <c r="V758" i="1"/>
  <c r="V767" i="1"/>
  <c r="V785" i="1"/>
  <c r="P434" i="33"/>
  <c r="P442" i="33"/>
  <c r="N280" i="2"/>
  <c r="V2642" i="1"/>
  <c r="O908" i="33"/>
  <c r="M35" i="2"/>
  <c r="U2544" i="1"/>
  <c r="U2560" i="1"/>
  <c r="T2560" i="1"/>
  <c r="T2544" i="1"/>
  <c r="P2612" i="1"/>
  <c r="P885" i="1"/>
  <c r="K524" i="33"/>
  <c r="K532" i="33"/>
  <c r="I276" i="2"/>
  <c r="P2604" i="1"/>
  <c r="P191" i="1"/>
  <c r="P217" i="1"/>
  <c r="P312" i="1"/>
  <c r="K507" i="33"/>
  <c r="L809" i="1"/>
  <c r="H908" i="33"/>
  <c r="F35" i="2"/>
  <c r="L2526" i="1"/>
  <c r="P2458" i="1"/>
  <c r="P2410" i="1"/>
  <c r="AA811" i="1"/>
  <c r="AA2528" i="1"/>
  <c r="AA809" i="1"/>
  <c r="AA2526" i="1"/>
  <c r="L3231" i="1"/>
  <c r="L2631" i="1"/>
  <c r="Y3601" i="1"/>
  <c r="Y3584" i="1"/>
  <c r="K308" i="1"/>
  <c r="K881" i="1"/>
  <c r="G520" i="33"/>
  <c r="G528" i="33"/>
  <c r="G836" i="33"/>
  <c r="I2480" i="1"/>
  <c r="H2480" i="1"/>
  <c r="H2536" i="1"/>
  <c r="H2571" i="1"/>
  <c r="U350" i="33"/>
  <c r="R902" i="33"/>
  <c r="AA2617" i="1"/>
  <c r="AA3615" i="1"/>
  <c r="AA3624" i="1"/>
  <c r="M2872" i="1"/>
  <c r="F809" i="33"/>
  <c r="F817" i="33"/>
  <c r="D386" i="2"/>
  <c r="J2872" i="1"/>
  <c r="M3821" i="1"/>
  <c r="J3821" i="1"/>
  <c r="H3476" i="1"/>
  <c r="I3476" i="1"/>
  <c r="H3114" i="1"/>
  <c r="I3114" i="1"/>
  <c r="H3154" i="1"/>
  <c r="I3154" i="1"/>
  <c r="H1768" i="1"/>
  <c r="I1768" i="1"/>
  <c r="L2621" i="1"/>
  <c r="L3619" i="1"/>
  <c r="L3628" i="1"/>
  <c r="Q2621" i="1"/>
  <c r="Q3619" i="1"/>
  <c r="Q3628" i="1"/>
  <c r="R4474" i="1"/>
  <c r="R4397" i="1"/>
  <c r="R2265" i="1"/>
  <c r="R2281" i="1"/>
  <c r="R2290" i="1"/>
  <c r="D906" i="33"/>
  <c r="D497" i="33"/>
  <c r="B374" i="2"/>
  <c r="K2451" i="1"/>
  <c r="K2403" i="1"/>
  <c r="Q2458" i="1"/>
  <c r="Q2410" i="1"/>
  <c r="K1991" i="1"/>
  <c r="K463" i="1"/>
  <c r="K2766" i="1"/>
  <c r="K2311" i="1"/>
  <c r="K2894" i="1"/>
  <c r="K2383" i="1"/>
  <c r="K2758" i="1"/>
  <c r="K1999" i="1"/>
  <c r="K4053" i="1"/>
  <c r="K1754" i="1"/>
  <c r="K3110" i="1"/>
  <c r="K1834" i="1"/>
  <c r="K2750" i="1"/>
  <c r="K3877" i="1"/>
  <c r="K2806" i="1"/>
  <c r="K3038" i="1"/>
  <c r="K1802" i="1"/>
  <c r="K2774" i="1"/>
  <c r="K1762" i="1"/>
  <c r="K1738" i="1"/>
  <c r="K479" i="1"/>
  <c r="K4037" i="1"/>
  <c r="K2742" i="1"/>
  <c r="K3773" i="1"/>
  <c r="K2449" i="1"/>
  <c r="K3142" i="1"/>
  <c r="K3062" i="1"/>
  <c r="K2814" i="1"/>
  <c r="K1851" i="1"/>
  <c r="K3709" i="1"/>
  <c r="K3030" i="1"/>
  <c r="K519" i="1"/>
  <c r="K4021" i="1"/>
  <c r="K1826" i="1"/>
  <c r="K3134" i="1"/>
  <c r="K1746" i="1"/>
  <c r="K3741" i="1"/>
  <c r="K1778" i="1"/>
  <c r="K2886" i="1"/>
  <c r="K3272" i="1"/>
  <c r="K3789" i="1"/>
  <c r="K2031" i="1"/>
  <c r="K3749" i="1"/>
  <c r="K2351" i="1"/>
  <c r="K3733" i="1"/>
  <c r="K4093" i="1"/>
  <c r="K2822" i="1"/>
  <c r="K4029" i="1"/>
  <c r="K3725" i="1"/>
  <c r="K2782" i="1"/>
  <c r="K2798" i="1"/>
  <c r="K2902" i="1"/>
  <c r="K591" i="1"/>
  <c r="K2359" i="1"/>
  <c r="K2103" i="1"/>
  <c r="K3717" i="1"/>
  <c r="K3781" i="1"/>
  <c r="K2734" i="1"/>
  <c r="K4232" i="1"/>
  <c r="K1786" i="1"/>
  <c r="K3757" i="1"/>
  <c r="K1810" i="1"/>
  <c r="K3861" i="1"/>
  <c r="K2417" i="1"/>
  <c r="K487" i="1"/>
  <c r="K3046" i="1"/>
  <c r="K3797" i="1"/>
  <c r="K2319" i="1"/>
  <c r="K3869" i="1"/>
  <c r="X3636" i="1"/>
  <c r="X4189" i="1"/>
  <c r="K1293" i="1"/>
  <c r="K1389" i="1"/>
  <c r="V4293" i="1"/>
  <c r="P418" i="33"/>
  <c r="P426" i="33"/>
  <c r="N353" i="2"/>
  <c r="V3333" i="1"/>
  <c r="P4215" i="1"/>
  <c r="P4343" i="1"/>
  <c r="P4352" i="1"/>
  <c r="O678" i="33"/>
  <c r="O686" i="33"/>
  <c r="M429" i="2"/>
  <c r="U440" i="1"/>
  <c r="U641" i="1"/>
  <c r="Z2645" i="1"/>
  <c r="X770" i="1"/>
  <c r="X788" i="1"/>
  <c r="Q437" i="33"/>
  <c r="Q445" i="33"/>
  <c r="O283" i="2"/>
  <c r="X2645" i="1"/>
  <c r="P2645" i="1"/>
  <c r="K348" i="33"/>
  <c r="K356" i="33"/>
  <c r="I301" i="2"/>
  <c r="P761" i="1"/>
  <c r="P770" i="1"/>
  <c r="P788" i="1"/>
  <c r="K437" i="33"/>
  <c r="K445" i="33"/>
  <c r="I283" i="2"/>
  <c r="P3644" i="1"/>
  <c r="T903" i="33"/>
  <c r="Q675" i="33"/>
  <c r="Q683" i="33"/>
  <c r="O426" i="2"/>
  <c r="X437" i="1"/>
  <c r="Z437" i="1"/>
  <c r="Z638" i="1"/>
  <c r="U1768" i="1"/>
  <c r="O478" i="33"/>
  <c r="M363" i="2"/>
  <c r="U717" i="1"/>
  <c r="X1291" i="1"/>
  <c r="X1387" i="1"/>
  <c r="O673" i="33"/>
  <c r="O681" i="33"/>
  <c r="M424" i="2"/>
  <c r="U1947" i="1"/>
  <c r="S676" i="33"/>
  <c r="S684" i="33"/>
  <c r="Q427" i="2"/>
  <c r="AA1950" i="1"/>
  <c r="L4432" i="1"/>
  <c r="L4440" i="1"/>
  <c r="L4466" i="1"/>
  <c r="Z4231" i="1"/>
  <c r="X4231" i="1"/>
  <c r="H672" i="33"/>
  <c r="H680" i="33"/>
  <c r="F423" i="2"/>
  <c r="L434" i="1"/>
  <c r="L635" i="1"/>
  <c r="Z3948" i="1"/>
  <c r="X3948" i="1"/>
  <c r="L2298" i="1"/>
  <c r="L2394" i="1"/>
  <c r="L2461" i="1"/>
  <c r="L2580" i="1"/>
  <c r="L4384" i="1"/>
  <c r="H850" i="33"/>
  <c r="T2526" i="1"/>
  <c r="N908" i="33"/>
  <c r="L35" i="2"/>
  <c r="T809" i="1"/>
  <c r="AA2565" i="1"/>
  <c r="AA2549" i="1"/>
  <c r="O4185" i="1"/>
  <c r="O3632" i="1"/>
  <c r="H3853" i="1"/>
  <c r="I3853" i="1"/>
  <c r="AB2588" i="1"/>
  <c r="AB4392" i="1"/>
  <c r="AB4469" i="1"/>
  <c r="AA2619" i="1"/>
  <c r="AA3617" i="1"/>
  <c r="AA3626" i="1"/>
  <c r="R3848" i="1"/>
  <c r="N3848" i="1"/>
  <c r="I929" i="33"/>
  <c r="G414" i="2"/>
  <c r="N1930" i="1"/>
  <c r="R1930" i="1"/>
  <c r="N2404" i="1"/>
  <c r="R2404" i="1"/>
  <c r="R2452" i="1"/>
  <c r="Z3688" i="1"/>
  <c r="X3688" i="1"/>
  <c r="Z2618" i="1"/>
  <c r="Z3616" i="1"/>
  <c r="Z3625" i="1"/>
  <c r="Q2531" i="1"/>
  <c r="L913" i="33"/>
  <c r="J40" i="2"/>
  <c r="Q814" i="1"/>
  <c r="H2640" i="1"/>
  <c r="C278" i="2"/>
  <c r="I2640" i="1"/>
  <c r="R1922" i="1"/>
  <c r="O1922" i="1"/>
  <c r="H1922" i="1"/>
  <c r="AC2482" i="1"/>
  <c r="AC2538" i="1"/>
  <c r="AC2573" i="1"/>
  <c r="I799" i="1"/>
  <c r="I875" i="1"/>
  <c r="AC3573" i="1"/>
  <c r="AC3444" i="1"/>
  <c r="Y3335" i="1"/>
  <c r="Y4295" i="1"/>
  <c r="O4186" i="1"/>
  <c r="O3633" i="1"/>
  <c r="U4296" i="1"/>
  <c r="O421" i="33"/>
  <c r="O429" i="33"/>
  <c r="M356" i="2"/>
  <c r="U3336" i="1"/>
  <c r="X310" i="1"/>
  <c r="X883" i="1"/>
  <c r="Q522" i="33"/>
  <c r="Q530" i="33"/>
  <c r="O274" i="2"/>
  <c r="X2602" i="1"/>
  <c r="Z2602" i="1"/>
  <c r="U4426" i="1"/>
  <c r="U4434" i="1"/>
  <c r="U4460" i="1"/>
  <c r="M3132" i="1"/>
  <c r="J3132" i="1"/>
  <c r="M4091" i="1"/>
  <c r="J4091" i="1"/>
  <c r="O862" i="1"/>
  <c r="O845" i="1"/>
  <c r="P2526" i="1"/>
  <c r="K908" i="33"/>
  <c r="I35" i="2"/>
  <c r="P809" i="1"/>
  <c r="X850" i="1"/>
  <c r="X867" i="1"/>
  <c r="L3379" i="1"/>
  <c r="L3395" i="1"/>
  <c r="L3404" i="1"/>
  <c r="L3565" i="1"/>
  <c r="L3609" i="1"/>
  <c r="K676" i="33"/>
  <c r="K684" i="33"/>
  <c r="I427" i="2"/>
  <c r="P1950" i="1"/>
  <c r="Z4020" i="1"/>
  <c r="X4020" i="1"/>
  <c r="V3332" i="1"/>
  <c r="V4292" i="1"/>
  <c r="P2753" i="1"/>
  <c r="P2801" i="1"/>
  <c r="P2777" i="1"/>
  <c r="P1733" i="1"/>
  <c r="P4048" i="1"/>
  <c r="P2793" i="1"/>
  <c r="P1821" i="1"/>
  <c r="P3864" i="1"/>
  <c r="P3057" i="1"/>
  <c r="P2769" i="1"/>
  <c r="P2889" i="1"/>
  <c r="P1829" i="1"/>
  <c r="P4016" i="1"/>
  <c r="P3776" i="1"/>
  <c r="P482" i="1"/>
  <c r="P1986" i="1"/>
  <c r="P474" i="1"/>
  <c r="P2306" i="1"/>
  <c r="P2881" i="1"/>
  <c r="P1805" i="1"/>
  <c r="P3720" i="1"/>
  <c r="P2314" i="1"/>
  <c r="P1749" i="1"/>
  <c r="P4227" i="1"/>
  <c r="P4024" i="1"/>
  <c r="P2761" i="1"/>
  <c r="P3267" i="1"/>
  <c r="P2809" i="1"/>
  <c r="P2444" i="1"/>
  <c r="P3872" i="1"/>
  <c r="P2897" i="1"/>
  <c r="P3744" i="1"/>
  <c r="P2412" i="1"/>
  <c r="P3041" i="1"/>
  <c r="P4032" i="1"/>
  <c r="P458" i="1"/>
  <c r="P3712" i="1"/>
  <c r="P1994" i="1"/>
  <c r="P1773" i="1"/>
  <c r="P4088" i="1"/>
  <c r="P2354" i="1"/>
  <c r="P3129" i="1"/>
  <c r="P3784" i="1"/>
  <c r="P1781" i="1"/>
  <c r="P3033" i="1"/>
  <c r="P2729" i="1"/>
  <c r="P3856" i="1"/>
  <c r="P3792" i="1"/>
  <c r="P2745" i="1"/>
  <c r="P2817" i="1"/>
  <c r="P514" i="1"/>
  <c r="P2026" i="1"/>
  <c r="P1846" i="1"/>
  <c r="P3137" i="1"/>
  <c r="P1797" i="1"/>
  <c r="P1741" i="1"/>
  <c r="P2346" i="1"/>
  <c r="P3025" i="1"/>
  <c r="P3736" i="1"/>
  <c r="P3105" i="1"/>
  <c r="P3728" i="1"/>
  <c r="P586" i="1"/>
  <c r="P2378" i="1"/>
  <c r="P3752" i="1"/>
  <c r="P2098" i="1"/>
  <c r="P3768" i="1"/>
  <c r="P3704" i="1"/>
  <c r="P1757" i="1"/>
  <c r="P2737" i="1"/>
  <c r="AB253" i="1"/>
  <c r="AB271" i="1"/>
  <c r="AB297" i="1"/>
  <c r="O3705" i="1"/>
  <c r="O1734" i="1"/>
  <c r="O2810" i="1"/>
  <c r="O4049" i="1"/>
  <c r="O4033" i="1"/>
  <c r="O3873" i="1"/>
  <c r="O2754" i="1"/>
  <c r="O1806" i="1"/>
  <c r="O1774" i="1"/>
  <c r="O2818" i="1"/>
  <c r="O2882" i="1"/>
  <c r="O3745" i="1"/>
  <c r="O3042" i="1"/>
  <c r="O2307" i="1"/>
  <c r="O2890" i="1"/>
  <c r="O4089" i="1"/>
  <c r="O2730" i="1"/>
  <c r="O2413" i="1"/>
  <c r="O2315" i="1"/>
  <c r="O3753" i="1"/>
  <c r="O3865" i="1"/>
  <c r="O2347" i="1"/>
  <c r="O2445" i="1"/>
  <c r="O515" i="1"/>
  <c r="O1742" i="1"/>
  <c r="O3777" i="1"/>
  <c r="O3268" i="1"/>
  <c r="O3737" i="1"/>
  <c r="O3034" i="1"/>
  <c r="O3769" i="1"/>
  <c r="O4017" i="1"/>
  <c r="O2738" i="1"/>
  <c r="O3138" i="1"/>
  <c r="O2802" i="1"/>
  <c r="O1798" i="1"/>
  <c r="O483" i="1"/>
  <c r="O2027" i="1"/>
  <c r="O459" i="1"/>
  <c r="O3785" i="1"/>
  <c r="O3713" i="1"/>
  <c r="O1822" i="1"/>
  <c r="O1830" i="1"/>
  <c r="O475" i="1"/>
  <c r="O3058" i="1"/>
  <c r="O2099" i="1"/>
  <c r="O1847" i="1"/>
  <c r="O3721" i="1"/>
  <c r="O4228" i="1"/>
  <c r="O2379" i="1"/>
  <c r="O4025" i="1"/>
  <c r="O587" i="1"/>
  <c r="O1782" i="1"/>
  <c r="O3130" i="1"/>
  <c r="O3793" i="1"/>
  <c r="O2898" i="1"/>
  <c r="O3106" i="1"/>
  <c r="O3729" i="1"/>
  <c r="O2746" i="1"/>
  <c r="O1995" i="1"/>
  <c r="O1987" i="1"/>
  <c r="O1758" i="1"/>
  <c r="O1750" i="1"/>
  <c r="O3026" i="1"/>
  <c r="O2794" i="1"/>
  <c r="O2762" i="1"/>
  <c r="O2770" i="1"/>
  <c r="O2778" i="1"/>
  <c r="O2355" i="1"/>
  <c r="O3857" i="1"/>
  <c r="P3255" i="1"/>
  <c r="P3360" i="1"/>
  <c r="P3369" i="1"/>
  <c r="P3378" i="1"/>
  <c r="P3394" i="1"/>
  <c r="P3403" i="1"/>
  <c r="P3564" i="1"/>
  <c r="P3608" i="1"/>
  <c r="L2452" i="1"/>
  <c r="L2404" i="1"/>
  <c r="F347" i="33"/>
  <c r="F355" i="33"/>
  <c r="D300" i="2"/>
  <c r="J760" i="1"/>
  <c r="J769" i="1"/>
  <c r="J787" i="1"/>
  <c r="F436" i="33"/>
  <c r="F444" i="33"/>
  <c r="D282" i="2"/>
  <c r="J3643" i="1"/>
  <c r="M3643" i="1"/>
  <c r="M3707" i="1"/>
  <c r="J3707" i="1"/>
  <c r="S4504" i="1"/>
  <c r="W4504" i="1"/>
  <c r="W4536" i="1"/>
  <c r="AA3575" i="1"/>
  <c r="AA3446" i="1"/>
  <c r="U1921" i="1"/>
  <c r="U1969" i="1"/>
  <c r="U2145" i="1"/>
  <c r="U2154" i="1"/>
  <c r="O920" i="33"/>
  <c r="O1024" i="33"/>
  <c r="O1032" i="33"/>
  <c r="M53" i="2"/>
  <c r="U409" i="1"/>
  <c r="G421" i="33"/>
  <c r="G429" i="33"/>
  <c r="E356" i="2"/>
  <c r="K849" i="1"/>
  <c r="K866" i="1"/>
  <c r="N489" i="33"/>
  <c r="N497" i="33"/>
  <c r="L374" i="2"/>
  <c r="T4362" i="1"/>
  <c r="T4371" i="1"/>
  <c r="T4380" i="1"/>
  <c r="V1292" i="1"/>
  <c r="V1388" i="1"/>
  <c r="T812" i="1"/>
  <c r="N911" i="33"/>
  <c r="L38" i="2"/>
  <c r="T2529" i="1"/>
  <c r="Y2527" i="1"/>
  <c r="R909" i="33"/>
  <c r="P36" i="2"/>
  <c r="Y810" i="1"/>
  <c r="S350" i="33"/>
  <c r="H2872" i="1"/>
  <c r="I2872" i="1"/>
  <c r="AB4540" i="1"/>
  <c r="AB4547" i="1"/>
  <c r="AB4549" i="1"/>
  <c r="O4212" i="1"/>
  <c r="O4340" i="1"/>
  <c r="O4349" i="1"/>
  <c r="T674" i="33"/>
  <c r="T682" i="33"/>
  <c r="R425" i="2"/>
  <c r="AB1948" i="1"/>
  <c r="O4358" i="1"/>
  <c r="O4367" i="1"/>
  <c r="O4376" i="1"/>
  <c r="AA2531" i="1"/>
  <c r="S913" i="33"/>
  <c r="Q40" i="2"/>
  <c r="AA814" i="1"/>
  <c r="K2532" i="1"/>
  <c r="G914" i="33"/>
  <c r="E41" i="2"/>
  <c r="K815" i="1"/>
  <c r="L3597" i="1"/>
  <c r="L3580" i="1"/>
  <c r="Q3572" i="1"/>
  <c r="Q3443" i="1"/>
  <c r="N2589" i="1"/>
  <c r="N4393" i="1"/>
  <c r="N4470" i="1"/>
  <c r="O4360" i="1"/>
  <c r="O4369" i="1"/>
  <c r="O4378" i="1"/>
  <c r="H4041" i="1"/>
  <c r="I4041" i="1"/>
  <c r="H3501" i="1"/>
  <c r="I3501" i="1"/>
  <c r="O876" i="1"/>
  <c r="O800" i="1"/>
  <c r="H2611" i="1"/>
  <c r="I2611" i="1"/>
  <c r="T873" i="1"/>
  <c r="T797" i="1"/>
  <c r="L4473" i="1"/>
  <c r="L4396" i="1"/>
  <c r="I2188" i="1"/>
  <c r="I2196" i="1"/>
  <c r="AA925" i="1"/>
  <c r="AA4575" i="1"/>
  <c r="P4433" i="1"/>
  <c r="P4441" i="1"/>
  <c r="P4467" i="1"/>
  <c r="AA2327" i="1"/>
  <c r="AA3421" i="1"/>
  <c r="AA4077" i="1"/>
  <c r="AA3102" i="1"/>
  <c r="AA2391" i="1"/>
  <c r="AA3070" i="1"/>
  <c r="AA3661" i="1"/>
  <c r="AA3677" i="1"/>
  <c r="AA2508" i="1"/>
  <c r="AA3387" i="1"/>
  <c r="AA4109" i="1"/>
  <c r="AA3480" i="1"/>
  <c r="AA3166" i="1"/>
  <c r="AA4312" i="1"/>
  <c r="AA3158" i="1"/>
  <c r="AA1983" i="1"/>
  <c r="AA2710" i="1"/>
  <c r="AA4101" i="1"/>
  <c r="AA527" i="1"/>
  <c r="AA3022" i="1"/>
  <c r="AA3669" i="1"/>
  <c r="AA3118" i="1"/>
  <c r="AA3054" i="1"/>
  <c r="AA4133" i="1"/>
  <c r="AA3653" i="1"/>
  <c r="AA4336" i="1"/>
  <c r="AA4061" i="1"/>
  <c r="AA2694" i="1"/>
  <c r="AA780" i="1"/>
  <c r="AA3539" i="1"/>
  <c r="AA2974" i="1"/>
  <c r="AA4320" i="1"/>
  <c r="AA4045" i="1"/>
  <c r="AA4117" i="1"/>
  <c r="AA2670" i="1"/>
  <c r="AA3094" i="1"/>
  <c r="AA2524" i="1"/>
  <c r="AA4125" i="1"/>
  <c r="AA2516" i="1"/>
  <c r="AA2433" i="1"/>
  <c r="AA3505" i="1"/>
  <c r="AA2686" i="1"/>
  <c r="AA3150" i="1"/>
  <c r="AA471" i="1"/>
  <c r="AA4141" i="1"/>
  <c r="AA4304" i="1"/>
  <c r="AA4013" i="1"/>
  <c r="AA2678" i="1"/>
  <c r="AA3949" i="1"/>
  <c r="AA3126" i="1"/>
  <c r="AA2662" i="1"/>
  <c r="AA2039" i="1"/>
  <c r="M3334" i="1"/>
  <c r="J3334" i="1"/>
  <c r="L3256" i="1"/>
  <c r="L3361" i="1"/>
  <c r="L3370" i="1"/>
  <c r="L3413" i="1"/>
  <c r="L3429" i="1"/>
  <c r="L3438" i="1"/>
  <c r="L3454" i="1"/>
  <c r="L3463" i="1"/>
  <c r="AB3666" i="1"/>
  <c r="AB2513" i="1"/>
  <c r="AB2430" i="1"/>
  <c r="AB3155" i="1"/>
  <c r="AB4122" i="1"/>
  <c r="AB3502" i="1"/>
  <c r="AB3384" i="1"/>
  <c r="AB3051" i="1"/>
  <c r="AB3658" i="1"/>
  <c r="AB1980" i="1"/>
  <c r="AB4130" i="1"/>
  <c r="AB777" i="1"/>
  <c r="AB4138" i="1"/>
  <c r="AB2659" i="1"/>
  <c r="AB3067" i="1"/>
  <c r="AB3019" i="1"/>
  <c r="AB3115" i="1"/>
  <c r="AB4106" i="1"/>
  <c r="AB2675" i="1"/>
  <c r="AB4317" i="1"/>
  <c r="AB2683" i="1"/>
  <c r="AB3123" i="1"/>
  <c r="AB468" i="1"/>
  <c r="AB2971" i="1"/>
  <c r="AB4114" i="1"/>
  <c r="AB4301" i="1"/>
  <c r="AB4309" i="1"/>
  <c r="AB3091" i="1"/>
  <c r="AB2521" i="1"/>
  <c r="AB2707" i="1"/>
  <c r="AB4333" i="1"/>
  <c r="AB3147" i="1"/>
  <c r="AB3099" i="1"/>
  <c r="AB524" i="1"/>
  <c r="AB4074" i="1"/>
  <c r="AB3674" i="1"/>
  <c r="AB2505" i="1"/>
  <c r="AB4042" i="1"/>
  <c r="AB3163" i="1"/>
  <c r="AB2036" i="1"/>
  <c r="AB3418" i="1"/>
  <c r="AB2691" i="1"/>
  <c r="AB3946" i="1"/>
  <c r="AB2324" i="1"/>
  <c r="AB2388" i="1"/>
  <c r="AB4010" i="1"/>
  <c r="AB3536" i="1"/>
  <c r="AB2667" i="1"/>
  <c r="AB3477" i="1"/>
  <c r="AB3650" i="1"/>
  <c r="AB4098" i="1"/>
  <c r="AB4058" i="1"/>
  <c r="M1849" i="1"/>
  <c r="J1849" i="1"/>
  <c r="AC4190" i="1"/>
  <c r="AC3637" i="1"/>
  <c r="AB2269" i="1"/>
  <c r="AB2285" i="1"/>
  <c r="AB2294" i="1"/>
  <c r="X3445" i="1"/>
  <c r="Z3445" i="1"/>
  <c r="Z3574" i="1"/>
  <c r="J1399" i="1"/>
  <c r="M1399" i="1"/>
  <c r="M1455" i="1"/>
  <c r="J1291" i="1"/>
  <c r="J1387" i="1"/>
  <c r="P1769" i="1"/>
  <c r="K479" i="33"/>
  <c r="I364" i="2"/>
  <c r="P718" i="1"/>
  <c r="P2530" i="1"/>
  <c r="K912" i="33"/>
  <c r="I39" i="2"/>
  <c r="P813" i="1"/>
  <c r="S908" i="33"/>
  <c r="Q35" i="2"/>
  <c r="AA2544" i="1"/>
  <c r="AA2560" i="1"/>
  <c r="H2844" i="1"/>
  <c r="I2844" i="1"/>
  <c r="AA1771" i="1"/>
  <c r="S473" i="33"/>
  <c r="S481" i="33"/>
  <c r="Q366" i="2"/>
  <c r="AA720" i="1"/>
  <c r="R510" i="33"/>
  <c r="R502" i="33"/>
  <c r="R4217" i="1"/>
  <c r="R4345" i="1"/>
  <c r="R4354" i="1"/>
  <c r="I729" i="1"/>
  <c r="I358" i="1"/>
  <c r="P524" i="1"/>
  <c r="P2683" i="1"/>
  <c r="P4114" i="1"/>
  <c r="P2513" i="1"/>
  <c r="P2971" i="1"/>
  <c r="P3418" i="1"/>
  <c r="P2388" i="1"/>
  <c r="P468" i="1"/>
  <c r="P2505" i="1"/>
  <c r="P3674" i="1"/>
  <c r="P2324" i="1"/>
  <c r="P1980" i="1"/>
  <c r="P4010" i="1"/>
  <c r="P777" i="1"/>
  <c r="P3666" i="1"/>
  <c r="P3051" i="1"/>
  <c r="P4074" i="1"/>
  <c r="P3536" i="1"/>
  <c r="P3502" i="1"/>
  <c r="P2707" i="1"/>
  <c r="P4309" i="1"/>
  <c r="P2659" i="1"/>
  <c r="P2691" i="1"/>
  <c r="P4317" i="1"/>
  <c r="P4333" i="1"/>
  <c r="P2521" i="1"/>
  <c r="P3099" i="1"/>
  <c r="P3650" i="1"/>
  <c r="P3155" i="1"/>
  <c r="P3477" i="1"/>
  <c r="P4058" i="1"/>
  <c r="P2036" i="1"/>
  <c r="P3946" i="1"/>
  <c r="P4042" i="1"/>
  <c r="P3123" i="1"/>
  <c r="P4098" i="1"/>
  <c r="P3115" i="1"/>
  <c r="P3019" i="1"/>
  <c r="P4106" i="1"/>
  <c r="P3147" i="1"/>
  <c r="P4138" i="1"/>
  <c r="P2675" i="1"/>
  <c r="P3163" i="1"/>
  <c r="P3384" i="1"/>
  <c r="P4122" i="1"/>
  <c r="P3658" i="1"/>
  <c r="P2430" i="1"/>
  <c r="P4301" i="1"/>
  <c r="P2667" i="1"/>
  <c r="P3091" i="1"/>
  <c r="P4130" i="1"/>
  <c r="K469" i="33"/>
  <c r="K486" i="33"/>
  <c r="K494" i="33"/>
  <c r="I371" i="2"/>
  <c r="P3067" i="1"/>
  <c r="P4211" i="1"/>
  <c r="P4339" i="1"/>
  <c r="P4348" i="1"/>
  <c r="Z1397" i="1"/>
  <c r="Z1453" i="1"/>
  <c r="Z1462" i="1"/>
  <c r="Y2193" i="1"/>
  <c r="Y2201" i="1"/>
  <c r="J678" i="33"/>
  <c r="J686" i="33"/>
  <c r="H429" i="2"/>
  <c r="O1952" i="1"/>
  <c r="AA1793" i="1"/>
  <c r="AA1841" i="1"/>
  <c r="AA1859" i="1"/>
  <c r="AA1868" i="1"/>
  <c r="S746" i="33"/>
  <c r="S754" i="33"/>
  <c r="Q202" i="2"/>
  <c r="AA348" i="1"/>
  <c r="AA356" i="1"/>
  <c r="AA727" i="1"/>
  <c r="I931" i="33"/>
  <c r="G416" i="2"/>
  <c r="N1932" i="1"/>
  <c r="R1932" i="1"/>
  <c r="N3632" i="1"/>
  <c r="R3632" i="1"/>
  <c r="R4185" i="1"/>
  <c r="U4399" i="1"/>
  <c r="U4476" i="1"/>
  <c r="U4478" i="1"/>
  <c r="U924" i="1"/>
  <c r="U4574" i="1"/>
  <c r="L873" i="1"/>
  <c r="L797" i="1"/>
  <c r="Z2200" i="1"/>
  <c r="Z2192" i="1"/>
  <c r="V3572" i="1"/>
  <c r="V3443" i="1"/>
  <c r="U3254" i="1"/>
  <c r="U3359" i="1"/>
  <c r="U3368" i="1"/>
  <c r="U3529" i="1"/>
  <c r="U3545" i="1"/>
  <c r="U3554" i="1"/>
  <c r="Z3125" i="1"/>
  <c r="X3125" i="1"/>
  <c r="P3640" i="1"/>
  <c r="K344" i="33"/>
  <c r="K352" i="33"/>
  <c r="I297" i="2"/>
  <c r="P757" i="1"/>
  <c r="P766" i="1"/>
  <c r="P784" i="1"/>
  <c r="K433" i="33"/>
  <c r="K441" i="33"/>
  <c r="I279" i="2"/>
  <c r="P2641" i="1"/>
  <c r="AA2409" i="1"/>
  <c r="AA2457" i="1"/>
  <c r="I847" i="1"/>
  <c r="I864" i="1"/>
  <c r="P2813" i="1"/>
  <c r="P2416" i="1"/>
  <c r="P3860" i="1"/>
  <c r="P3772" i="1"/>
  <c r="P2358" i="1"/>
  <c r="P3708" i="1"/>
  <c r="P2773" i="1"/>
  <c r="P1737" i="1"/>
  <c r="P3141" i="1"/>
  <c r="P462" i="1"/>
  <c r="P3788" i="1"/>
  <c r="P2757" i="1"/>
  <c r="P2749" i="1"/>
  <c r="P4036" i="1"/>
  <c r="P2797" i="1"/>
  <c r="P2901" i="1"/>
  <c r="P2885" i="1"/>
  <c r="P3037" i="1"/>
  <c r="P1998" i="1"/>
  <c r="P2821" i="1"/>
  <c r="P1801" i="1"/>
  <c r="P3756" i="1"/>
  <c r="P3061" i="1"/>
  <c r="P2310" i="1"/>
  <c r="P1990" i="1"/>
  <c r="P4028" i="1"/>
  <c r="P2448" i="1"/>
  <c r="P3133" i="1"/>
  <c r="P3109" i="1"/>
  <c r="P2765" i="1"/>
  <c r="P2893" i="1"/>
  <c r="P3748" i="1"/>
  <c r="P3780" i="1"/>
  <c r="P1809" i="1"/>
  <c r="P478" i="1"/>
  <c r="P2350" i="1"/>
  <c r="P1850" i="1"/>
  <c r="P2030" i="1"/>
  <c r="P3716" i="1"/>
  <c r="P3868" i="1"/>
  <c r="P4231" i="1"/>
  <c r="P2805" i="1"/>
  <c r="P3724" i="1"/>
  <c r="P3732" i="1"/>
  <c r="P2318" i="1"/>
  <c r="P1761" i="1"/>
  <c r="P3045" i="1"/>
  <c r="P518" i="1"/>
  <c r="P1777" i="1"/>
  <c r="P590" i="1"/>
  <c r="P4092" i="1"/>
  <c r="P4020" i="1"/>
  <c r="P2382" i="1"/>
  <c r="P486" i="1"/>
  <c r="P3271" i="1"/>
  <c r="P2102" i="1"/>
  <c r="P1753" i="1"/>
  <c r="P3029" i="1"/>
  <c r="P3740" i="1"/>
  <c r="P2781" i="1"/>
  <c r="P1745" i="1"/>
  <c r="P2741" i="1"/>
  <c r="P3796" i="1"/>
  <c r="P3876" i="1"/>
  <c r="P2733" i="1"/>
  <c r="P4052" i="1"/>
  <c r="P1825" i="1"/>
  <c r="P1833" i="1"/>
  <c r="P1785" i="1"/>
  <c r="AA3336" i="1"/>
  <c r="AA4296" i="1"/>
  <c r="H411" i="1"/>
  <c r="O411" i="1"/>
  <c r="R411" i="1"/>
  <c r="AC1770" i="1"/>
  <c r="U480" i="33"/>
  <c r="S365" i="2"/>
  <c r="AC719" i="1"/>
  <c r="AB432" i="1"/>
  <c r="T1004" i="33"/>
  <c r="R519" i="2"/>
  <c r="AB1944" i="1"/>
  <c r="AA4108" i="1"/>
  <c r="AA3117" i="1"/>
  <c r="AA3125" i="1"/>
  <c r="AA1982" i="1"/>
  <c r="AA2515" i="1"/>
  <c r="AA3652" i="1"/>
  <c r="AA3053" i="1"/>
  <c r="AA4012" i="1"/>
  <c r="AA4132" i="1"/>
  <c r="AA3479" i="1"/>
  <c r="AA4124" i="1"/>
  <c r="AA3157" i="1"/>
  <c r="AA2669" i="1"/>
  <c r="AA3660" i="1"/>
  <c r="AA3386" i="1"/>
  <c r="AA3420" i="1"/>
  <c r="AA4116" i="1"/>
  <c r="AA470" i="1"/>
  <c r="AA3538" i="1"/>
  <c r="AA4335" i="1"/>
  <c r="AA2523" i="1"/>
  <c r="AA4076" i="1"/>
  <c r="AA4140" i="1"/>
  <c r="AA3676" i="1"/>
  <c r="AA2973" i="1"/>
  <c r="AA2677" i="1"/>
  <c r="AA4303" i="1"/>
  <c r="AA3021" i="1"/>
  <c r="AA3504" i="1"/>
  <c r="AA4319" i="1"/>
  <c r="AA2390" i="1"/>
  <c r="AA3149" i="1"/>
  <c r="AA2507" i="1"/>
  <c r="AA3101" i="1"/>
  <c r="AA3093" i="1"/>
  <c r="AA2432" i="1"/>
  <c r="AA3165" i="1"/>
  <c r="AA4311" i="1"/>
  <c r="AA526" i="1"/>
  <c r="AA2038" i="1"/>
  <c r="AA3948" i="1"/>
  <c r="AA3668" i="1"/>
  <c r="AA779" i="1"/>
  <c r="AA2685" i="1"/>
  <c r="AA2709" i="1"/>
  <c r="AA4100" i="1"/>
  <c r="AA2693" i="1"/>
  <c r="AA4044" i="1"/>
  <c r="AA4060" i="1"/>
  <c r="AA2661" i="1"/>
  <c r="AA2326" i="1"/>
  <c r="AA3069" i="1"/>
  <c r="AA2806" i="1"/>
  <c r="AA2383" i="1"/>
  <c r="AA2766" i="1"/>
  <c r="AA2449" i="1"/>
  <c r="AA3749" i="1"/>
  <c r="AA487" i="1"/>
  <c r="AA2886" i="1"/>
  <c r="AA3134" i="1"/>
  <c r="AA3030" i="1"/>
  <c r="AA4021" i="1"/>
  <c r="AA4232" i="1"/>
  <c r="AA463" i="1"/>
  <c r="AA1810" i="1"/>
  <c r="AA2311" i="1"/>
  <c r="AA3797" i="1"/>
  <c r="AA3717" i="1"/>
  <c r="AA3142" i="1"/>
  <c r="AA2798" i="1"/>
  <c r="AA3272" i="1"/>
  <c r="AA4093" i="1"/>
  <c r="AA2758" i="1"/>
  <c r="AA1826" i="1"/>
  <c r="AA3773" i="1"/>
  <c r="AA3757" i="1"/>
  <c r="AA479" i="1"/>
  <c r="AA2822" i="1"/>
  <c r="AA4029" i="1"/>
  <c r="AA1754" i="1"/>
  <c r="AA2894" i="1"/>
  <c r="AA3869" i="1"/>
  <c r="AA3781" i="1"/>
  <c r="AA3725" i="1"/>
  <c r="AA3741" i="1"/>
  <c r="AA1746" i="1"/>
  <c r="AA1991" i="1"/>
  <c r="AA2782" i="1"/>
  <c r="AA3062" i="1"/>
  <c r="AA2774" i="1"/>
  <c r="AA3861" i="1"/>
  <c r="AA1762" i="1"/>
  <c r="AA3733" i="1"/>
  <c r="AA3877" i="1"/>
  <c r="AA2031" i="1"/>
  <c r="AA2902" i="1"/>
  <c r="AA1802" i="1"/>
  <c r="AA591" i="1"/>
  <c r="AA519" i="1"/>
  <c r="AA2417" i="1"/>
  <c r="AA2814" i="1"/>
  <c r="AA3110" i="1"/>
  <c r="AA4037" i="1"/>
  <c r="AA1834" i="1"/>
  <c r="AA2319" i="1"/>
  <c r="AA3038" i="1"/>
  <c r="AA3046" i="1"/>
  <c r="AA1786" i="1"/>
  <c r="AA2103" i="1"/>
  <c r="AA1851" i="1"/>
  <c r="AA3789" i="1"/>
  <c r="AA2734" i="1"/>
  <c r="AA1999" i="1"/>
  <c r="AA3709" i="1"/>
  <c r="AA1778" i="1"/>
  <c r="AA4053" i="1"/>
  <c r="AA2351" i="1"/>
  <c r="AA1738" i="1"/>
  <c r="AA2742" i="1"/>
  <c r="AA2359" i="1"/>
  <c r="AA2750" i="1"/>
  <c r="AB2600" i="1"/>
  <c r="R272" i="2"/>
  <c r="AB2608" i="1"/>
  <c r="U839" i="33"/>
  <c r="AC2603" i="1"/>
  <c r="AC311" i="1"/>
  <c r="AC884" i="1"/>
  <c r="U523" i="33"/>
  <c r="U531" i="33"/>
  <c r="S275" i="2"/>
  <c r="AC2611" i="1"/>
  <c r="AA2610" i="1"/>
  <c r="Q274" i="2"/>
  <c r="AA2602" i="1"/>
  <c r="AB1939" i="1"/>
  <c r="T999" i="33"/>
  <c r="R514" i="2"/>
  <c r="AB427" i="1"/>
  <c r="AB810" i="1"/>
  <c r="T909" i="33"/>
  <c r="R36" i="2"/>
  <c r="AB2527" i="1"/>
  <c r="AB1942" i="1"/>
  <c r="T1002" i="33"/>
  <c r="R517" i="2"/>
  <c r="AB430" i="1"/>
  <c r="X848" i="1"/>
  <c r="X865" i="1"/>
  <c r="AB2262" i="1"/>
  <c r="AB2278" i="1"/>
  <c r="AB2287" i="1"/>
  <c r="Y2532" i="1"/>
  <c r="R914" i="33"/>
  <c r="P41" i="2"/>
  <c r="Y815" i="1"/>
  <c r="L816" i="1"/>
  <c r="L2533" i="1"/>
  <c r="K3573" i="1"/>
  <c r="K3444" i="1"/>
  <c r="U1765" i="1"/>
  <c r="O475" i="33"/>
  <c r="M360" i="2"/>
  <c r="U714" i="1"/>
  <c r="K816" i="1"/>
  <c r="G915" i="33"/>
  <c r="E42" i="2"/>
  <c r="K2533" i="1"/>
  <c r="K2528" i="1"/>
  <c r="K811" i="1"/>
  <c r="P2455" i="1"/>
  <c r="P2407" i="1"/>
  <c r="E835" i="33"/>
  <c r="Y715" i="1"/>
  <c r="R476" i="33"/>
  <c r="P361" i="2"/>
  <c r="Y1766" i="1"/>
  <c r="I3637" i="1"/>
  <c r="I4190" i="1"/>
  <c r="L3646" i="1"/>
  <c r="H447" i="33"/>
  <c r="F285" i="2"/>
  <c r="L2647" i="1"/>
  <c r="P909" i="33"/>
  <c r="N36" i="2"/>
  <c r="V2545" i="1"/>
  <c r="V2561" i="1"/>
  <c r="T2600" i="1"/>
  <c r="T881" i="1"/>
  <c r="N520" i="33"/>
  <c r="N528" i="33"/>
  <c r="L272" i="2"/>
  <c r="T2608" i="1"/>
  <c r="E837" i="33"/>
  <c r="V1944" i="1"/>
  <c r="P1004" i="33"/>
  <c r="N519" i="2"/>
  <c r="V432" i="1"/>
  <c r="V426" i="1"/>
  <c r="P998" i="33"/>
  <c r="N513" i="2"/>
  <c r="V1938" i="1"/>
  <c r="V1931" i="1"/>
  <c r="P930" i="33"/>
  <c r="N415" i="2"/>
  <c r="V419" i="1"/>
  <c r="V420" i="1"/>
  <c r="P931" i="33"/>
  <c r="N416" i="2"/>
  <c r="V1932" i="1"/>
  <c r="L424" i="1"/>
  <c r="H935" i="33"/>
  <c r="F420" i="2"/>
  <c r="L1936" i="1"/>
  <c r="L427" i="1"/>
  <c r="H999" i="33"/>
  <c r="F514" i="2"/>
  <c r="L1939" i="1"/>
  <c r="L428" i="1"/>
  <c r="H1000" i="33"/>
  <c r="F515" i="2"/>
  <c r="L1940" i="1"/>
  <c r="L425" i="1"/>
  <c r="H997" i="33"/>
  <c r="F512" i="2"/>
  <c r="L1937" i="1"/>
  <c r="P846" i="1"/>
  <c r="P863" i="1"/>
  <c r="AB814" i="1"/>
  <c r="T913" i="33"/>
  <c r="R40" i="2"/>
  <c r="AB2531" i="1"/>
  <c r="G473" i="33"/>
  <c r="G490" i="33"/>
  <c r="R2718" i="1"/>
  <c r="N2718" i="1"/>
  <c r="P915" i="33"/>
  <c r="N42" i="2"/>
  <c r="V2551" i="1"/>
  <c r="V2567" i="1"/>
  <c r="V4191" i="1"/>
  <c r="V3638" i="1"/>
  <c r="X2192" i="1"/>
  <c r="X2200" i="1"/>
  <c r="K418" i="33"/>
  <c r="K426" i="33"/>
  <c r="I353" i="2"/>
  <c r="P2191" i="1"/>
  <c r="P2199" i="1"/>
  <c r="X798" i="1"/>
  <c r="X874" i="1"/>
  <c r="J2200" i="1"/>
  <c r="V2299" i="1"/>
  <c r="V2395" i="1"/>
  <c r="V2462" i="1"/>
  <c r="V2581" i="1"/>
  <c r="V4385" i="1"/>
  <c r="P851" i="33"/>
  <c r="N641" i="1"/>
  <c r="M3036" i="1"/>
  <c r="J3036" i="1"/>
  <c r="P2610" i="1"/>
  <c r="P310" i="1"/>
  <c r="P883" i="1"/>
  <c r="K522" i="33"/>
  <c r="K530" i="33"/>
  <c r="I274" i="2"/>
  <c r="P2602" i="1"/>
  <c r="T2202" i="1"/>
  <c r="T2194" i="1"/>
  <c r="T3645" i="1"/>
  <c r="N349" i="33"/>
  <c r="N357" i="33"/>
  <c r="L302" i="2"/>
  <c r="T762" i="1"/>
  <c r="T771" i="1"/>
  <c r="T789" i="1"/>
  <c r="N438" i="33"/>
  <c r="N446" i="33"/>
  <c r="L284" i="2"/>
  <c r="T2646" i="1"/>
  <c r="P674" i="33"/>
  <c r="P682" i="33"/>
  <c r="N425" i="2"/>
  <c r="V1948" i="1"/>
  <c r="AB308" i="1"/>
  <c r="AB881" i="1"/>
  <c r="T520" i="33"/>
  <c r="T528" i="33"/>
  <c r="T836" i="33"/>
  <c r="M1760" i="1"/>
  <c r="J1760" i="1"/>
  <c r="P637" i="1"/>
  <c r="P436" i="1"/>
  <c r="P2598" i="1"/>
  <c r="P306" i="1"/>
  <c r="P879" i="1"/>
  <c r="K518" i="33"/>
  <c r="K526" i="33"/>
  <c r="I270" i="2"/>
  <c r="P2606" i="1"/>
  <c r="L1294" i="1"/>
  <c r="L1390" i="1"/>
  <c r="L1464" i="1"/>
  <c r="H644" i="33"/>
  <c r="H652" i="33"/>
  <c r="F195" i="2"/>
  <c r="L1399" i="1"/>
  <c r="L1455" i="1"/>
  <c r="U871" i="1"/>
  <c r="U795" i="1"/>
  <c r="Y2562" i="1"/>
  <c r="Y2546" i="1"/>
  <c r="L2565" i="1"/>
  <c r="L2549" i="1"/>
  <c r="Q885" i="1"/>
  <c r="L524" i="33"/>
  <c r="L532" i="33"/>
  <c r="L840" i="33"/>
  <c r="AC4358" i="1"/>
  <c r="AC4367" i="1"/>
  <c r="AC4376" i="1"/>
  <c r="L876" i="1"/>
  <c r="L800" i="1"/>
  <c r="T305" i="1"/>
  <c r="T878" i="1"/>
  <c r="N517" i="33"/>
  <c r="N525" i="33"/>
  <c r="N833" i="33"/>
  <c r="L1771" i="1"/>
  <c r="L191" i="1"/>
  <c r="L217" i="1"/>
  <c r="H473" i="33"/>
  <c r="H481" i="33"/>
  <c r="F366" i="2"/>
  <c r="L720" i="1"/>
  <c r="O2562" i="1"/>
  <c r="O2546" i="1"/>
  <c r="G912" i="33"/>
  <c r="E39" i="2"/>
  <c r="K2548" i="1"/>
  <c r="K2564" i="1"/>
  <c r="P2504" i="1"/>
  <c r="P3417" i="1"/>
  <c r="P2035" i="1"/>
  <c r="P4308" i="1"/>
  <c r="P3122" i="1"/>
  <c r="P3146" i="1"/>
  <c r="P2429" i="1"/>
  <c r="P3673" i="1"/>
  <c r="P2323" i="1"/>
  <c r="P467" i="1"/>
  <c r="P4137" i="1"/>
  <c r="P4129" i="1"/>
  <c r="P2970" i="1"/>
  <c r="P4073" i="1"/>
  <c r="P4009" i="1"/>
  <c r="P4121" i="1"/>
  <c r="P3945" i="1"/>
  <c r="P3657" i="1"/>
  <c r="P3066" i="1"/>
  <c r="P3501" i="1"/>
  <c r="P3154" i="1"/>
  <c r="P4041" i="1"/>
  <c r="P2666" i="1"/>
  <c r="P4332" i="1"/>
  <c r="P2512" i="1"/>
  <c r="P2674" i="1"/>
  <c r="P4316" i="1"/>
  <c r="P3050" i="1"/>
  <c r="P2706" i="1"/>
  <c r="P4300" i="1"/>
  <c r="P3535" i="1"/>
  <c r="P3098" i="1"/>
  <c r="P3162" i="1"/>
  <c r="P4105" i="1"/>
  <c r="P2520" i="1"/>
  <c r="P3649" i="1"/>
  <c r="P2690" i="1"/>
  <c r="P1979" i="1"/>
  <c r="P776" i="1"/>
  <c r="P3665" i="1"/>
  <c r="P4113" i="1"/>
  <c r="P3383" i="1"/>
  <c r="P2658" i="1"/>
  <c r="P523" i="1"/>
  <c r="P4057" i="1"/>
  <c r="P3018" i="1"/>
  <c r="P3090" i="1"/>
  <c r="P2682" i="1"/>
  <c r="P4097" i="1"/>
  <c r="P3114" i="1"/>
  <c r="P2387" i="1"/>
  <c r="I370" i="2"/>
  <c r="P3476" i="1"/>
  <c r="Y2480" i="1"/>
  <c r="Y2536" i="1"/>
  <c r="Y2571" i="1"/>
  <c r="H2840" i="1"/>
  <c r="I2840" i="1"/>
  <c r="AA2593" i="1"/>
  <c r="AA4397" i="1"/>
  <c r="AA4474" i="1"/>
  <c r="O1765" i="1"/>
  <c r="J475" i="33"/>
  <c r="H360" i="2"/>
  <c r="O714" i="1"/>
  <c r="O1770" i="1"/>
  <c r="J480" i="33"/>
  <c r="H365" i="2"/>
  <c r="O719" i="1"/>
  <c r="D835" i="33"/>
  <c r="D527" i="33"/>
  <c r="B271" i="2"/>
  <c r="T417" i="1"/>
  <c r="N928" i="33"/>
  <c r="L413" i="2"/>
  <c r="T1929" i="1"/>
  <c r="T1943" i="1"/>
  <c r="N1003" i="33"/>
  <c r="L518" i="2"/>
  <c r="T431" i="1"/>
  <c r="T1938" i="1"/>
  <c r="N998" i="33"/>
  <c r="L513" i="2"/>
  <c r="T426" i="1"/>
  <c r="T1930" i="1"/>
  <c r="N929" i="33"/>
  <c r="L414" i="2"/>
  <c r="T418" i="1"/>
  <c r="O883" i="1"/>
  <c r="J522" i="33"/>
  <c r="J530" i="33"/>
  <c r="J838" i="33"/>
  <c r="AB879" i="1"/>
  <c r="T518" i="33"/>
  <c r="T526" i="33"/>
  <c r="T834" i="33"/>
  <c r="X885" i="1"/>
  <c r="Q524" i="33"/>
  <c r="Q532" i="33"/>
  <c r="O276" i="2"/>
  <c r="X2604" i="1"/>
  <c r="Z2604" i="1"/>
  <c r="I830" i="33"/>
  <c r="N2400" i="1"/>
  <c r="N2467" i="1"/>
  <c r="N2586" i="1"/>
  <c r="N4390" i="1"/>
  <c r="I856" i="33"/>
  <c r="D904" i="33"/>
  <c r="D495" i="33"/>
  <c r="B372" i="2"/>
  <c r="J502" i="33"/>
  <c r="J510" i="33"/>
  <c r="Y3570" i="1"/>
  <c r="Y3441" i="1"/>
  <c r="H2970" i="1"/>
  <c r="I2970" i="1"/>
  <c r="X882" i="1"/>
  <c r="Q521" i="33"/>
  <c r="Q529" i="33"/>
  <c r="Q837" i="33"/>
  <c r="AB4545" i="1"/>
  <c r="AB4556" i="1"/>
  <c r="AB4565" i="1"/>
  <c r="AA799" i="1"/>
  <c r="AA875" i="1"/>
  <c r="X3582" i="1"/>
  <c r="X3599" i="1"/>
  <c r="P4429" i="1"/>
  <c r="P4437" i="1"/>
  <c r="P4463" i="1"/>
  <c r="T507" i="33"/>
  <c r="AB3333" i="1"/>
  <c r="T418" i="33"/>
  <c r="T426" i="33"/>
  <c r="R353" i="2"/>
  <c r="AB4293" i="1"/>
  <c r="O3122" i="1"/>
  <c r="O3154" i="1"/>
  <c r="O3673" i="1"/>
  <c r="O3114" i="1"/>
  <c r="O3657" i="1"/>
  <c r="O4097" i="1"/>
  <c r="O2429" i="1"/>
  <c r="O3066" i="1"/>
  <c r="O4073" i="1"/>
  <c r="O2387" i="1"/>
  <c r="O3501" i="1"/>
  <c r="O2682" i="1"/>
  <c r="O4113" i="1"/>
  <c r="O3146" i="1"/>
  <c r="O4129" i="1"/>
  <c r="O3535" i="1"/>
  <c r="O2520" i="1"/>
  <c r="O3018" i="1"/>
  <c r="O4308" i="1"/>
  <c r="O2674" i="1"/>
  <c r="O4332" i="1"/>
  <c r="O2504" i="1"/>
  <c r="O4057" i="1"/>
  <c r="O3098" i="1"/>
  <c r="O467" i="1"/>
  <c r="O3665" i="1"/>
  <c r="O3162" i="1"/>
  <c r="O2970" i="1"/>
  <c r="O4300" i="1"/>
  <c r="O776" i="1"/>
  <c r="O2706" i="1"/>
  <c r="O3383" i="1"/>
  <c r="O2666" i="1"/>
  <c r="O2658" i="1"/>
  <c r="O2323" i="1"/>
  <c r="O3476" i="1"/>
  <c r="O3090" i="1"/>
  <c r="O523" i="1"/>
  <c r="O3649" i="1"/>
  <c r="O1979" i="1"/>
  <c r="O4041" i="1"/>
  <c r="O3050" i="1"/>
  <c r="O2512" i="1"/>
  <c r="O2035" i="1"/>
  <c r="O4121" i="1"/>
  <c r="O3945" i="1"/>
  <c r="O4009" i="1"/>
  <c r="O2690" i="1"/>
  <c r="O4105" i="1"/>
  <c r="O4137" i="1"/>
  <c r="O4316" i="1"/>
  <c r="O3417" i="1"/>
  <c r="Q2532" i="1"/>
  <c r="L914" i="33"/>
  <c r="J41" i="2"/>
  <c r="Q815" i="1"/>
  <c r="R2620" i="1"/>
  <c r="R3618" i="1"/>
  <c r="R3627" i="1"/>
  <c r="N2265" i="1"/>
  <c r="N2281" i="1"/>
  <c r="N2290" i="1"/>
  <c r="U920" i="1"/>
  <c r="U4570" i="1"/>
  <c r="V3571" i="1"/>
  <c r="V3442" i="1"/>
  <c r="I1291" i="1"/>
  <c r="I1387" i="1"/>
  <c r="I1399" i="1"/>
  <c r="H1399" i="1"/>
  <c r="H1455" i="1"/>
  <c r="I3334" i="1"/>
  <c r="H3334" i="1"/>
  <c r="U252" i="1"/>
  <c r="U270" i="1"/>
  <c r="U296" i="1"/>
  <c r="L866" i="1"/>
  <c r="L849" i="1"/>
  <c r="U1291" i="1"/>
  <c r="U1387" i="1"/>
  <c r="Y2528" i="1"/>
  <c r="R910" i="33"/>
  <c r="P37" i="2"/>
  <c r="Y811" i="1"/>
  <c r="H2592" i="1"/>
  <c r="H2618" i="1"/>
  <c r="H3616" i="1"/>
  <c r="H3625" i="1"/>
  <c r="I3442" i="1"/>
  <c r="H3442" i="1"/>
  <c r="H3571" i="1"/>
  <c r="O811" i="1"/>
  <c r="J910" i="33"/>
  <c r="H37" i="2"/>
  <c r="O2528" i="1"/>
  <c r="Q1769" i="1"/>
  <c r="L479" i="33"/>
  <c r="J364" i="2"/>
  <c r="Q718" i="1"/>
  <c r="K1930" i="1"/>
  <c r="G929" i="33"/>
  <c r="E414" i="2"/>
  <c r="K418" i="1"/>
  <c r="K1932" i="1"/>
  <c r="G931" i="33"/>
  <c r="E416" i="2"/>
  <c r="K420" i="1"/>
  <c r="Q2562" i="1"/>
  <c r="Q2546" i="1"/>
  <c r="AA418" i="1"/>
  <c r="S929" i="33"/>
  <c r="Q414" i="2"/>
  <c r="AA1930" i="1"/>
  <c r="AA1940" i="1"/>
  <c r="S1000" i="33"/>
  <c r="Q515" i="2"/>
  <c r="AA428" i="1"/>
  <c r="T4360" i="1"/>
  <c r="T4369" i="1"/>
  <c r="T4378" i="1"/>
  <c r="AB4190" i="1"/>
  <c r="AB3637" i="1"/>
  <c r="H2433" i="1"/>
  <c r="I2433" i="1"/>
  <c r="K3594" i="1"/>
  <c r="K3577" i="1"/>
  <c r="K3473" i="1"/>
  <c r="K3489" i="1"/>
  <c r="K3498" i="1"/>
  <c r="K3514" i="1"/>
  <c r="K3523" i="1"/>
  <c r="H4069" i="1"/>
  <c r="I4069" i="1"/>
  <c r="X4294" i="1"/>
  <c r="Z4294" i="1"/>
  <c r="M3771" i="1"/>
  <c r="J3771" i="1"/>
  <c r="P2263" i="1"/>
  <c r="P2279" i="1"/>
  <c r="P2288" i="1"/>
  <c r="AA311" i="1"/>
  <c r="S506" i="33"/>
  <c r="S514" i="33"/>
  <c r="J2149" i="1"/>
  <c r="J2158" i="1"/>
  <c r="F924" i="33"/>
  <c r="F1028" i="33"/>
  <c r="AA2483" i="1"/>
  <c r="AA2539" i="1"/>
  <c r="AA2574" i="1"/>
  <c r="O2599" i="1"/>
  <c r="H271" i="2"/>
  <c r="O2607" i="1"/>
  <c r="V4186" i="1"/>
  <c r="V3633" i="1"/>
  <c r="AA883" i="1"/>
  <c r="S522" i="33"/>
  <c r="S530" i="33"/>
  <c r="S838" i="33"/>
  <c r="K719" i="1"/>
  <c r="G480" i="33"/>
  <c r="E365" i="2"/>
  <c r="K1770" i="1"/>
  <c r="U1764" i="1"/>
  <c r="O474" i="33"/>
  <c r="M359" i="2"/>
  <c r="U713" i="1"/>
  <c r="K674" i="33"/>
  <c r="K682" i="33"/>
  <c r="I425" i="2"/>
  <c r="P1948" i="1"/>
  <c r="AB421" i="1"/>
  <c r="T932" i="33"/>
  <c r="R417" i="2"/>
  <c r="AB1933" i="1"/>
  <c r="M2101" i="1"/>
  <c r="J2101" i="1"/>
  <c r="S421" i="33"/>
  <c r="S429" i="33"/>
  <c r="Q356" i="2"/>
  <c r="AA849" i="1"/>
  <c r="AA866" i="1"/>
  <c r="T813" i="1"/>
  <c r="T2530" i="1"/>
  <c r="K1294" i="1"/>
  <c r="K1390" i="1"/>
  <c r="K1464" i="1"/>
  <c r="G644" i="33"/>
  <c r="G652" i="33"/>
  <c r="E195" i="2"/>
  <c r="K4504" i="1"/>
  <c r="K4536" i="1"/>
  <c r="G765" i="33"/>
  <c r="Q374" i="2"/>
  <c r="AA3583" i="1"/>
  <c r="AA3600" i="1"/>
  <c r="AB420" i="1"/>
  <c r="T931" i="33"/>
  <c r="R416" i="2"/>
  <c r="AB1932" i="1"/>
  <c r="R420" i="33"/>
  <c r="R428" i="33"/>
  <c r="P355" i="2"/>
  <c r="Y848" i="1"/>
  <c r="Y865" i="1"/>
  <c r="T2458" i="1"/>
  <c r="T2410" i="1"/>
  <c r="N473" i="33"/>
  <c r="N490" i="33"/>
  <c r="P173" i="1"/>
  <c r="K350" i="33"/>
  <c r="G910" i="33"/>
  <c r="E37" i="2"/>
  <c r="K2546" i="1"/>
  <c r="K2562" i="1"/>
  <c r="I2626" i="1"/>
  <c r="I3226" i="1"/>
  <c r="W2618" i="1"/>
  <c r="W3616" i="1"/>
  <c r="W3625" i="1"/>
  <c r="U2591" i="1"/>
  <c r="U2617" i="1"/>
  <c r="U3615" i="1"/>
  <c r="U3624" i="1"/>
  <c r="P2617" i="1"/>
  <c r="P3615" i="1"/>
  <c r="P3624" i="1"/>
  <c r="H4009" i="1"/>
  <c r="I4009" i="1"/>
  <c r="Q2528" i="1"/>
  <c r="L910" i="33"/>
  <c r="J37" i="2"/>
  <c r="Q811" i="1"/>
  <c r="O2485" i="1"/>
  <c r="O2541" i="1"/>
  <c r="O2576" i="1"/>
  <c r="H428" i="1"/>
  <c r="I428" i="1"/>
  <c r="O878" i="1"/>
  <c r="J517" i="33"/>
  <c r="J525" i="33"/>
  <c r="J833" i="33"/>
  <c r="H2516" i="1"/>
  <c r="I2516" i="1"/>
  <c r="U4190" i="1"/>
  <c r="U3637" i="1"/>
  <c r="K2618" i="1"/>
  <c r="K3616" i="1"/>
  <c r="K3625" i="1"/>
  <c r="N299" i="1"/>
  <c r="N273" i="1"/>
  <c r="V926" i="1"/>
  <c r="V4576" i="1"/>
  <c r="AA3256" i="1"/>
  <c r="AA3361" i="1"/>
  <c r="AA3370" i="1"/>
  <c r="AA3379" i="1"/>
  <c r="AA3395" i="1"/>
  <c r="AA3404" i="1"/>
  <c r="AA3565" i="1"/>
  <c r="AA3609" i="1"/>
  <c r="U2528" i="1"/>
  <c r="O910" i="33"/>
  <c r="M37" i="2"/>
  <c r="U811" i="1"/>
  <c r="L3526" i="1"/>
  <c r="L3542" i="1"/>
  <c r="L3551" i="1"/>
  <c r="O3332" i="1"/>
  <c r="O4292" i="1"/>
  <c r="L2303" i="1"/>
  <c r="L2399" i="1"/>
  <c r="L2466" i="1"/>
  <c r="L2585" i="1"/>
  <c r="L4389" i="1"/>
  <c r="H855" i="33"/>
  <c r="O307" i="1"/>
  <c r="O880" i="1"/>
  <c r="J519" i="33"/>
  <c r="J527" i="33"/>
  <c r="J835" i="33"/>
  <c r="P881" i="1"/>
  <c r="K520" i="33"/>
  <c r="K528" i="33"/>
  <c r="K836" i="33"/>
  <c r="J417" i="33"/>
  <c r="J425" i="33"/>
  <c r="H352" i="2"/>
  <c r="O2264" i="1"/>
  <c r="O2280" i="1"/>
  <c r="O2289" i="1"/>
  <c r="F652" i="33"/>
  <c r="D195" i="2"/>
  <c r="J1294" i="1"/>
  <c r="J1390" i="1"/>
  <c r="J1464" i="1"/>
  <c r="F644" i="33"/>
  <c r="F678" i="33"/>
  <c r="F686" i="33"/>
  <c r="D429" i="2"/>
  <c r="J440" i="1"/>
  <c r="M440" i="1"/>
  <c r="M641" i="1"/>
  <c r="V2481" i="1"/>
  <c r="V2537" i="1"/>
  <c r="V2572" i="1"/>
  <c r="AB4291" i="1"/>
  <c r="T416" i="33"/>
  <c r="T424" i="33"/>
  <c r="R351" i="2"/>
  <c r="AB3331" i="1"/>
  <c r="V4122" i="1"/>
  <c r="V3147" i="1"/>
  <c r="V4106" i="1"/>
  <c r="V3067" i="1"/>
  <c r="V3384" i="1"/>
  <c r="V4301" i="1"/>
  <c r="V4114" i="1"/>
  <c r="V3418" i="1"/>
  <c r="V3477" i="1"/>
  <c r="V2521" i="1"/>
  <c r="V2659" i="1"/>
  <c r="V468" i="1"/>
  <c r="V2324" i="1"/>
  <c r="V4309" i="1"/>
  <c r="V4074" i="1"/>
  <c r="V4010" i="1"/>
  <c r="V2691" i="1"/>
  <c r="V4138" i="1"/>
  <c r="V1980" i="1"/>
  <c r="V3123" i="1"/>
  <c r="V4098" i="1"/>
  <c r="V4042" i="1"/>
  <c r="V2675" i="1"/>
  <c r="V2505" i="1"/>
  <c r="V524" i="1"/>
  <c r="V3163" i="1"/>
  <c r="V2430" i="1"/>
  <c r="V3536" i="1"/>
  <c r="V3051" i="1"/>
  <c r="V3674" i="1"/>
  <c r="V2683" i="1"/>
  <c r="V777" i="1"/>
  <c r="V4333" i="1"/>
  <c r="V3019" i="1"/>
  <c r="V4130" i="1"/>
  <c r="V3155" i="1"/>
  <c r="V3658" i="1"/>
  <c r="V3502" i="1"/>
  <c r="V4058" i="1"/>
  <c r="V2971" i="1"/>
  <c r="V2513" i="1"/>
  <c r="V2707" i="1"/>
  <c r="V2388" i="1"/>
  <c r="V2036" i="1"/>
  <c r="V3650" i="1"/>
  <c r="V4317" i="1"/>
  <c r="V3115" i="1"/>
  <c r="V3099" i="1"/>
  <c r="V2667" i="1"/>
  <c r="V3666" i="1"/>
  <c r="V3091" i="1"/>
  <c r="V3946" i="1"/>
  <c r="L2531" i="1"/>
  <c r="H913" i="33"/>
  <c r="F40" i="2"/>
  <c r="L814" i="1"/>
  <c r="K873" i="1"/>
  <c r="K797" i="1"/>
  <c r="I2614" i="1"/>
  <c r="I3612" i="1"/>
  <c r="I3621" i="1"/>
  <c r="P3228" i="1"/>
  <c r="P2628" i="1"/>
  <c r="Y3575" i="1"/>
  <c r="Y3446" i="1"/>
  <c r="Q2592" i="1"/>
  <c r="Q4396" i="1"/>
  <c r="Q4473" i="1"/>
  <c r="R3815" i="1"/>
  <c r="N3815" i="1"/>
  <c r="O2617" i="1"/>
  <c r="O3615" i="1"/>
  <c r="O3624" i="1"/>
  <c r="P2594" i="1"/>
  <c r="P2620" i="1"/>
  <c r="P3618" i="1"/>
  <c r="P3627" i="1"/>
  <c r="O503" i="33"/>
  <c r="O511" i="33"/>
  <c r="AB3230" i="1"/>
  <c r="AB2630" i="1"/>
  <c r="Y2621" i="1"/>
  <c r="Y3619" i="1"/>
  <c r="Y3628" i="1"/>
  <c r="Q924" i="1"/>
  <c r="Q4574" i="1"/>
  <c r="AC926" i="1"/>
  <c r="AC4576" i="1"/>
  <c r="H2422" i="1"/>
  <c r="I2422" i="1"/>
  <c r="K871" i="1"/>
  <c r="K795" i="1"/>
  <c r="S489" i="33"/>
  <c r="S497" i="33"/>
  <c r="S906" i="33"/>
  <c r="U4186" i="1"/>
  <c r="U3633" i="1"/>
  <c r="X2193" i="1"/>
  <c r="X2201" i="1"/>
  <c r="U2301" i="1"/>
  <c r="U2397" i="1"/>
  <c r="U2464" i="1"/>
  <c r="U2583" i="1"/>
  <c r="U4387" i="1"/>
  <c r="O853" i="33"/>
  <c r="P4291" i="1"/>
  <c r="K416" i="33"/>
  <c r="K424" i="33"/>
  <c r="I351" i="2"/>
  <c r="P3331" i="1"/>
  <c r="AB1929" i="1"/>
  <c r="T928" i="33"/>
  <c r="R413" i="2"/>
  <c r="AB417" i="1"/>
  <c r="J2192" i="1"/>
  <c r="M2192" i="1"/>
  <c r="M2200" i="1"/>
  <c r="T2268" i="1"/>
  <c r="T2284" i="1"/>
  <c r="T2293" i="1"/>
  <c r="U3373" i="1"/>
  <c r="U3389" i="1"/>
  <c r="U3398" i="1"/>
  <c r="U3559" i="1"/>
  <c r="U3603" i="1"/>
  <c r="H907" i="33"/>
  <c r="H915" i="33"/>
  <c r="F42" i="2"/>
  <c r="L2551" i="1"/>
  <c r="L2567" i="1"/>
  <c r="Y871" i="1"/>
  <c r="Y795" i="1"/>
  <c r="X2188" i="1"/>
  <c r="Z2188" i="1"/>
  <c r="Z2196" i="1"/>
  <c r="U1828" i="1"/>
  <c r="U1780" i="1"/>
  <c r="U473" i="1"/>
  <c r="U513" i="1"/>
  <c r="U1772" i="1"/>
  <c r="U2896" i="1"/>
  <c r="U3767" i="1"/>
  <c r="U3024" i="1"/>
  <c r="U3128" i="1"/>
  <c r="U3719" i="1"/>
  <c r="U4031" i="1"/>
  <c r="U2792" i="1"/>
  <c r="U1804" i="1"/>
  <c r="U2345" i="1"/>
  <c r="U2377" i="1"/>
  <c r="U3040" i="1"/>
  <c r="U2752" i="1"/>
  <c r="U3871" i="1"/>
  <c r="U3056" i="1"/>
  <c r="U2808" i="1"/>
  <c r="U3703" i="1"/>
  <c r="U1796" i="1"/>
  <c r="U2313" i="1"/>
  <c r="U2880" i="1"/>
  <c r="U3855" i="1"/>
  <c r="U3266" i="1"/>
  <c r="U2800" i="1"/>
  <c r="U2888" i="1"/>
  <c r="U3791" i="1"/>
  <c r="U1732" i="1"/>
  <c r="U3863" i="1"/>
  <c r="U3783" i="1"/>
  <c r="U2816" i="1"/>
  <c r="U1845" i="1"/>
  <c r="U2353" i="1"/>
  <c r="U2736" i="1"/>
  <c r="U2025" i="1"/>
  <c r="U2744" i="1"/>
  <c r="U2443" i="1"/>
  <c r="U2728" i="1"/>
  <c r="U4023" i="1"/>
  <c r="U3104" i="1"/>
  <c r="U4087" i="1"/>
  <c r="U3711" i="1"/>
  <c r="U3735" i="1"/>
  <c r="U3775" i="1"/>
  <c r="U481" i="1"/>
  <c r="U2305" i="1"/>
  <c r="U1740" i="1"/>
  <c r="U3032" i="1"/>
  <c r="U4015" i="1"/>
  <c r="U1748" i="1"/>
  <c r="U1820" i="1"/>
  <c r="U4047" i="1"/>
  <c r="U2411" i="1"/>
  <c r="U3743" i="1"/>
  <c r="U2097" i="1"/>
  <c r="U585" i="1"/>
  <c r="U3136" i="1"/>
  <c r="U1985" i="1"/>
  <c r="U1993" i="1"/>
  <c r="U1756" i="1"/>
  <c r="U3751" i="1"/>
  <c r="U457" i="1"/>
  <c r="U3727" i="1"/>
  <c r="U2760" i="1"/>
  <c r="U4226" i="1"/>
  <c r="U2768" i="1"/>
  <c r="U2776" i="1"/>
  <c r="P486" i="33"/>
  <c r="P494" i="33"/>
  <c r="N371" i="2"/>
  <c r="V3580" i="1"/>
  <c r="V3597" i="1"/>
  <c r="AA2408" i="1"/>
  <c r="AA2456" i="1"/>
  <c r="P510" i="33"/>
  <c r="V307" i="1"/>
  <c r="P502" i="33"/>
  <c r="AB3029" i="1"/>
  <c r="AB1737" i="1"/>
  <c r="AB2102" i="1"/>
  <c r="AB3133" i="1"/>
  <c r="AB1998" i="1"/>
  <c r="AB3045" i="1"/>
  <c r="AB3748" i="1"/>
  <c r="AB4052" i="1"/>
  <c r="AB2797" i="1"/>
  <c r="AB2416" i="1"/>
  <c r="AB2885" i="1"/>
  <c r="AB3061" i="1"/>
  <c r="AB4028" i="1"/>
  <c r="AB2310" i="1"/>
  <c r="AB4231" i="1"/>
  <c r="AB2813" i="1"/>
  <c r="AB1833" i="1"/>
  <c r="AB1801" i="1"/>
  <c r="AB2382" i="1"/>
  <c r="AB590" i="1"/>
  <c r="AB2350" i="1"/>
  <c r="AB3716" i="1"/>
  <c r="AB2901" i="1"/>
  <c r="AB3788" i="1"/>
  <c r="AB2893" i="1"/>
  <c r="AB3860" i="1"/>
  <c r="AB462" i="1"/>
  <c r="AB3876" i="1"/>
  <c r="AB518" i="1"/>
  <c r="AB2781" i="1"/>
  <c r="AB3732" i="1"/>
  <c r="AB486" i="1"/>
  <c r="AB2765" i="1"/>
  <c r="AB3708" i="1"/>
  <c r="AB1850" i="1"/>
  <c r="AB3724" i="1"/>
  <c r="AB2773" i="1"/>
  <c r="AB1761" i="1"/>
  <c r="AB1990" i="1"/>
  <c r="AB1777" i="1"/>
  <c r="AB1785" i="1"/>
  <c r="AB2358" i="1"/>
  <c r="AB3780" i="1"/>
  <c r="AB2749" i="1"/>
  <c r="AB2805" i="1"/>
  <c r="AB3141" i="1"/>
  <c r="AB2318" i="1"/>
  <c r="AB2030" i="1"/>
  <c r="AB2757" i="1"/>
  <c r="AB4036" i="1"/>
  <c r="AB1753" i="1"/>
  <c r="AB3796" i="1"/>
  <c r="AB3772" i="1"/>
  <c r="AB3037" i="1"/>
  <c r="AB3740" i="1"/>
  <c r="AB3109" i="1"/>
  <c r="AB1745" i="1"/>
  <c r="AB2821" i="1"/>
  <c r="AB4020" i="1"/>
  <c r="AB2448" i="1"/>
  <c r="AB1809" i="1"/>
  <c r="AB3271" i="1"/>
  <c r="AB478" i="1"/>
  <c r="AB1825" i="1"/>
  <c r="AB3756" i="1"/>
  <c r="AB4092" i="1"/>
  <c r="AB3868" i="1"/>
  <c r="AB2741" i="1"/>
  <c r="AB2733" i="1"/>
  <c r="L3595" i="1"/>
  <c r="L3578" i="1"/>
  <c r="U3641" i="1"/>
  <c r="O345" i="33"/>
  <c r="O353" i="33"/>
  <c r="M298" i="2"/>
  <c r="U758" i="1"/>
  <c r="U767" i="1"/>
  <c r="U785" i="1"/>
  <c r="O434" i="33"/>
  <c r="O442" i="33"/>
  <c r="M280" i="2"/>
  <c r="U2642" i="1"/>
  <c r="AA719" i="1"/>
  <c r="AA190" i="1"/>
  <c r="AA216" i="1"/>
  <c r="S472" i="33"/>
  <c r="S480" i="33"/>
  <c r="Q365" i="2"/>
  <c r="AA1770" i="1"/>
  <c r="T866" i="1"/>
  <c r="T849" i="1"/>
  <c r="AB1934" i="1"/>
  <c r="T933" i="33"/>
  <c r="R418" i="2"/>
  <c r="AB422" i="1"/>
  <c r="AB3231" i="1"/>
  <c r="AB2631" i="1"/>
  <c r="N677" i="33"/>
  <c r="N685" i="33"/>
  <c r="L428" i="2"/>
  <c r="T1951" i="1"/>
  <c r="L2293" i="1"/>
  <c r="L2284" i="1"/>
  <c r="L2268" i="1"/>
  <c r="H4137" i="1"/>
  <c r="I4137" i="1"/>
  <c r="AA2640" i="1"/>
  <c r="Q296" i="2"/>
  <c r="AA756" i="1"/>
  <c r="AA765" i="1"/>
  <c r="AA783" i="1"/>
  <c r="S432" i="33"/>
  <c r="S440" i="33"/>
  <c r="Q278" i="2"/>
  <c r="AA3639" i="1"/>
  <c r="K511" i="33"/>
  <c r="P187" i="1"/>
  <c r="P213" i="1"/>
  <c r="P308" i="1"/>
  <c r="K503" i="33"/>
  <c r="AC3505" i="1"/>
  <c r="AC2327" i="1"/>
  <c r="AC2516" i="1"/>
  <c r="AC4101" i="1"/>
  <c r="AC2508" i="1"/>
  <c r="AC3094" i="1"/>
  <c r="AC4304" i="1"/>
  <c r="AC3421" i="1"/>
  <c r="AC780" i="1"/>
  <c r="AC3054" i="1"/>
  <c r="AC2670" i="1"/>
  <c r="AC4109" i="1"/>
  <c r="AC2433" i="1"/>
  <c r="AC2710" i="1"/>
  <c r="AC3539" i="1"/>
  <c r="AC3070" i="1"/>
  <c r="AC3669" i="1"/>
  <c r="AC2678" i="1"/>
  <c r="AC3387" i="1"/>
  <c r="AC3150" i="1"/>
  <c r="AC3022" i="1"/>
  <c r="AC471" i="1"/>
  <c r="AC3126" i="1"/>
  <c r="AC4336" i="1"/>
  <c r="AC4045" i="1"/>
  <c r="AC4133" i="1"/>
  <c r="AC4117" i="1"/>
  <c r="AC3102" i="1"/>
  <c r="AC2039" i="1"/>
  <c r="AC3166" i="1"/>
  <c r="AC4125" i="1"/>
  <c r="AC4312" i="1"/>
  <c r="AC3118" i="1"/>
  <c r="AC2662" i="1"/>
  <c r="AC527" i="1"/>
  <c r="AC3661" i="1"/>
  <c r="AC2974" i="1"/>
  <c r="AC4320" i="1"/>
  <c r="AC3158" i="1"/>
  <c r="AC3949" i="1"/>
  <c r="AC2686" i="1"/>
  <c r="AC4077" i="1"/>
  <c r="AC2391" i="1"/>
  <c r="AC3653" i="1"/>
  <c r="AC4061" i="1"/>
  <c r="AC4013" i="1"/>
  <c r="AC2694" i="1"/>
  <c r="AC2524" i="1"/>
  <c r="AC3480" i="1"/>
  <c r="AC4141" i="1"/>
  <c r="AC3677" i="1"/>
  <c r="S374" i="2"/>
  <c r="AC1983" i="1"/>
  <c r="U4462" i="1"/>
  <c r="U4436" i="1"/>
  <c r="U4428" i="1"/>
  <c r="M1752" i="1"/>
  <c r="J1752" i="1"/>
  <c r="AC3645" i="1"/>
  <c r="U349" i="33"/>
  <c r="U357" i="33"/>
  <c r="S302" i="2"/>
  <c r="AC762" i="1"/>
  <c r="AC771" i="1"/>
  <c r="AC789" i="1"/>
  <c r="U438" i="33"/>
  <c r="U446" i="33"/>
  <c r="S284" i="2"/>
  <c r="AC2646" i="1"/>
  <c r="M2158" i="1"/>
  <c r="J1973" i="1"/>
  <c r="M1973" i="1"/>
  <c r="M2149" i="1"/>
  <c r="W1464" i="1"/>
  <c r="W1294" i="1"/>
  <c r="W1390" i="1"/>
  <c r="AB2572" i="1"/>
  <c r="AB187" i="1"/>
  <c r="AB213" i="1"/>
  <c r="T469" i="33"/>
  <c r="T486" i="33"/>
  <c r="T494" i="33"/>
  <c r="R371" i="2"/>
  <c r="AB2481" i="1"/>
  <c r="AB2537" i="1"/>
  <c r="V724" i="1"/>
  <c r="V1790" i="1"/>
  <c r="V1838" i="1"/>
  <c r="V1856" i="1"/>
  <c r="V1865" i="1"/>
  <c r="P743" i="33"/>
  <c r="P751" i="33"/>
  <c r="N199" i="2"/>
  <c r="V345" i="1"/>
  <c r="V353" i="1"/>
  <c r="M1768" i="1"/>
  <c r="F478" i="33"/>
  <c r="D363" i="2"/>
  <c r="J1768" i="1"/>
  <c r="AA4379" i="1"/>
  <c r="AA4361" i="1"/>
  <c r="AA4370" i="1"/>
  <c r="V301" i="1"/>
  <c r="V275" i="1"/>
  <c r="V257" i="1"/>
  <c r="U3737" i="1"/>
  <c r="U3777" i="1"/>
  <c r="U2802" i="1"/>
  <c r="U1822" i="1"/>
  <c r="U3865" i="1"/>
  <c r="U2754" i="1"/>
  <c r="U3268" i="1"/>
  <c r="U1750" i="1"/>
  <c r="U2099" i="1"/>
  <c r="U2778" i="1"/>
  <c r="U475" i="1"/>
  <c r="U4228" i="1"/>
  <c r="U2355" i="1"/>
  <c r="U3058" i="1"/>
  <c r="U2890" i="1"/>
  <c r="U3106" i="1"/>
  <c r="U1995" i="1"/>
  <c r="U2898" i="1"/>
  <c r="U1758" i="1"/>
  <c r="U2315" i="1"/>
  <c r="U1742" i="1"/>
  <c r="U3745" i="1"/>
  <c r="U3873" i="1"/>
  <c r="U4049" i="1"/>
  <c r="U4017" i="1"/>
  <c r="U2347" i="1"/>
  <c r="U3785" i="1"/>
  <c r="U3793" i="1"/>
  <c r="U2379" i="1"/>
  <c r="U3705" i="1"/>
  <c r="U3138" i="1"/>
  <c r="U3713" i="1"/>
  <c r="U2738" i="1"/>
  <c r="U2730" i="1"/>
  <c r="U3026" i="1"/>
  <c r="U2445" i="1"/>
  <c r="U4025" i="1"/>
  <c r="U2818" i="1"/>
  <c r="U2794" i="1"/>
  <c r="U3857" i="1"/>
  <c r="U2882" i="1"/>
  <c r="U1782" i="1"/>
  <c r="U3769" i="1"/>
  <c r="U459" i="1"/>
  <c r="U1830" i="1"/>
  <c r="U1734" i="1"/>
  <c r="U2762" i="1"/>
  <c r="U1987" i="1"/>
  <c r="U2746" i="1"/>
  <c r="U2307" i="1"/>
  <c r="U3729" i="1"/>
  <c r="U3130" i="1"/>
  <c r="U1806" i="1"/>
  <c r="U2770" i="1"/>
  <c r="U587" i="1"/>
  <c r="U1847" i="1"/>
  <c r="U3721" i="1"/>
  <c r="U4089" i="1"/>
  <c r="U3753" i="1"/>
  <c r="U515" i="1"/>
  <c r="U3034" i="1"/>
  <c r="U483" i="1"/>
  <c r="U2810" i="1"/>
  <c r="U2413" i="1"/>
  <c r="U3042" i="1"/>
  <c r="U4033" i="1"/>
  <c r="U2027" i="1"/>
  <c r="U1774" i="1"/>
  <c r="U1798" i="1"/>
  <c r="L3604" i="1"/>
  <c r="L3374" i="1"/>
  <c r="L3390" i="1"/>
  <c r="L3399" i="1"/>
  <c r="L3560" i="1"/>
  <c r="V1923" i="1"/>
  <c r="V1971" i="1"/>
  <c r="V2147" i="1"/>
  <c r="V2156" i="1"/>
  <c r="P922" i="33"/>
  <c r="P1026" i="33"/>
  <c r="P1034" i="33"/>
  <c r="N55" i="2"/>
  <c r="V411" i="1"/>
  <c r="N840" i="33"/>
  <c r="AC2604" i="1"/>
  <c r="S276" i="2"/>
  <c r="AC2612" i="1"/>
  <c r="Q2608" i="1"/>
  <c r="J272" i="2"/>
  <c r="Q2600" i="1"/>
  <c r="O512" i="33"/>
  <c r="U309" i="1"/>
  <c r="O504" i="33"/>
  <c r="P2515" i="1"/>
  <c r="P470" i="1"/>
  <c r="P3948" i="1"/>
  <c r="P3652" i="1"/>
  <c r="P3676" i="1"/>
  <c r="P4311" i="1"/>
  <c r="P526" i="1"/>
  <c r="P4076" i="1"/>
  <c r="P4132" i="1"/>
  <c r="P2432" i="1"/>
  <c r="P3386" i="1"/>
  <c r="P2523" i="1"/>
  <c r="P4124" i="1"/>
  <c r="P3165" i="1"/>
  <c r="P4012" i="1"/>
  <c r="P1982" i="1"/>
  <c r="P2669" i="1"/>
  <c r="P2973" i="1"/>
  <c r="P2685" i="1"/>
  <c r="P3479" i="1"/>
  <c r="P4319" i="1"/>
  <c r="P3117" i="1"/>
  <c r="P2507" i="1"/>
  <c r="P779" i="1"/>
  <c r="P4303" i="1"/>
  <c r="P2390" i="1"/>
  <c r="P3538" i="1"/>
  <c r="P3149" i="1"/>
  <c r="P3021" i="1"/>
  <c r="P3660" i="1"/>
  <c r="P4044" i="1"/>
  <c r="P2709" i="1"/>
  <c r="P4116" i="1"/>
  <c r="P3101" i="1"/>
  <c r="P3125" i="1"/>
  <c r="P2661" i="1"/>
  <c r="P2038" i="1"/>
  <c r="P3069" i="1"/>
  <c r="P4100" i="1"/>
  <c r="P2693" i="1"/>
  <c r="P4060" i="1"/>
  <c r="P3504" i="1"/>
  <c r="P4140" i="1"/>
  <c r="P3668" i="1"/>
  <c r="P4108" i="1"/>
  <c r="P3053" i="1"/>
  <c r="P2326" i="1"/>
  <c r="P2677" i="1"/>
  <c r="P4335" i="1"/>
  <c r="P3157" i="1"/>
  <c r="P3420" i="1"/>
  <c r="P3093" i="1"/>
  <c r="M2357" i="1"/>
  <c r="J2357" i="1"/>
  <c r="Y2567" i="1"/>
  <c r="Y2551" i="1"/>
  <c r="K3228" i="1"/>
  <c r="K2628" i="1"/>
  <c r="L2597" i="1"/>
  <c r="F269" i="2"/>
  <c r="L2605" i="1"/>
  <c r="AC2608" i="1"/>
  <c r="S272" i="2"/>
  <c r="AC2600" i="1"/>
  <c r="O2611" i="1"/>
  <c r="H275" i="2"/>
  <c r="O2603" i="1"/>
  <c r="AB4188" i="1"/>
  <c r="AB3635" i="1"/>
  <c r="Z3624" i="1"/>
  <c r="Z966" i="1"/>
  <c r="Z1116" i="1"/>
  <c r="Z2591" i="1"/>
  <c r="Z2617" i="1"/>
  <c r="Z3615" i="1"/>
  <c r="T1765" i="1"/>
  <c r="N475" i="33"/>
  <c r="L360" i="2"/>
  <c r="T714" i="1"/>
  <c r="R4475" i="1"/>
  <c r="R969" i="1"/>
  <c r="R1119" i="1"/>
  <c r="R2594" i="1"/>
  <c r="R4398" i="1"/>
  <c r="X4473" i="1"/>
  <c r="X4396" i="1"/>
  <c r="H3146" i="1"/>
  <c r="I3146" i="1"/>
  <c r="U3594" i="1"/>
  <c r="U3577" i="1"/>
  <c r="AA1951" i="1"/>
  <c r="P4188" i="1"/>
  <c r="P3635" i="1"/>
  <c r="H3821" i="1"/>
  <c r="I3821" i="1"/>
  <c r="I3575" i="1"/>
  <c r="P416" i="1"/>
  <c r="K1031" i="33"/>
  <c r="K1039" i="33"/>
  <c r="I60" i="2"/>
  <c r="P1928" i="1"/>
  <c r="R1934" i="1"/>
  <c r="I933" i="33"/>
  <c r="G418" i="2"/>
  <c r="N1934" i="1"/>
  <c r="I834" i="33"/>
  <c r="T3625" i="1"/>
  <c r="T2618" i="1"/>
  <c r="T3616" i="1"/>
  <c r="V2602" i="1"/>
  <c r="N274" i="2"/>
  <c r="V2610" i="1"/>
  <c r="K2606" i="1"/>
  <c r="E270" i="2"/>
  <c r="K2598" i="1"/>
  <c r="B515" i="2"/>
  <c r="D1000" i="33"/>
  <c r="H2364" i="1"/>
  <c r="I2364" i="1"/>
  <c r="R2529" i="1"/>
  <c r="N2529" i="1"/>
  <c r="V2609" i="1"/>
  <c r="N273" i="2"/>
  <c r="V2601" i="1"/>
  <c r="K3595" i="1"/>
  <c r="K3578" i="1"/>
  <c r="N4478" i="1"/>
  <c r="N4476" i="1"/>
  <c r="N4399" i="1"/>
  <c r="W3642" i="1"/>
  <c r="S3642" i="1"/>
  <c r="F439" i="33"/>
  <c r="J790" i="1"/>
  <c r="J772" i="1"/>
  <c r="Q2294" i="1"/>
  <c r="Q2285" i="1"/>
  <c r="Q2269" i="1"/>
  <c r="L2196" i="1"/>
  <c r="L2188" i="1"/>
  <c r="AC724" i="1"/>
  <c r="AC1790" i="1"/>
  <c r="AC1838" i="1"/>
  <c r="AC1856" i="1"/>
  <c r="AC1865" i="1"/>
  <c r="U743" i="33"/>
  <c r="U751" i="33"/>
  <c r="S199" i="2"/>
  <c r="AC345" i="1"/>
  <c r="AC353" i="1"/>
  <c r="R3774" i="1"/>
  <c r="N3774" i="1"/>
  <c r="R480" i="1"/>
  <c r="N480" i="1"/>
  <c r="R3039" i="1"/>
  <c r="N3039" i="1"/>
  <c r="U902" i="33"/>
  <c r="AC2572" i="1"/>
  <c r="AC2537" i="1"/>
  <c r="AC2481" i="1"/>
  <c r="R3622" i="1"/>
  <c r="R3613" i="1"/>
  <c r="R2615" i="1"/>
  <c r="R3821" i="1"/>
  <c r="N3821" i="1"/>
  <c r="H4300" i="1"/>
  <c r="I4300" i="1"/>
  <c r="Z2563" i="1"/>
  <c r="Z2547" i="1"/>
  <c r="H2565" i="1"/>
  <c r="H2549" i="1"/>
  <c r="H780" i="1"/>
  <c r="I780" i="1"/>
  <c r="H2391" i="1"/>
  <c r="I2391" i="1"/>
  <c r="H1967" i="1"/>
  <c r="I1967" i="1"/>
  <c r="D519" i="33"/>
  <c r="H880" i="1"/>
  <c r="H2199" i="1"/>
  <c r="H2191" i="1"/>
  <c r="N2287" i="1"/>
  <c r="N2278" i="1"/>
  <c r="L2610" i="1"/>
  <c r="F274" i="2"/>
  <c r="L2602" i="1"/>
  <c r="V4188" i="1"/>
  <c r="V3635" i="1"/>
  <c r="R3624" i="1"/>
  <c r="R3615" i="1"/>
  <c r="R2617" i="1"/>
  <c r="H722" i="1"/>
  <c r="H351" i="1"/>
  <c r="H343" i="1"/>
  <c r="AC2197" i="1"/>
  <c r="AC2189" i="1"/>
  <c r="H3335" i="1"/>
  <c r="I3335" i="1"/>
  <c r="V4558" i="1"/>
  <c r="V4567" i="1"/>
  <c r="V4568" i="1"/>
  <c r="R3662" i="1"/>
  <c r="N3662" i="1"/>
  <c r="R3103" i="1"/>
  <c r="N3103" i="1"/>
  <c r="R4046" i="1"/>
  <c r="N4046" i="1"/>
  <c r="R4118" i="1"/>
  <c r="N4118" i="1"/>
  <c r="R3654" i="1"/>
  <c r="N3654" i="1"/>
  <c r="R3670" i="1"/>
  <c r="N3670" i="1"/>
  <c r="R4110" i="1"/>
  <c r="N4110" i="1"/>
  <c r="H3523" i="1"/>
  <c r="H3514" i="1"/>
  <c r="H3498" i="1"/>
  <c r="H3489" i="1"/>
  <c r="H3473" i="1"/>
  <c r="M2425" i="1"/>
  <c r="J2425" i="1"/>
  <c r="M1818" i="1"/>
  <c r="J1818" i="1"/>
  <c r="M2419" i="1"/>
  <c r="J2419" i="1"/>
  <c r="W453" i="1"/>
  <c r="S453" i="1"/>
  <c r="W2141" i="1"/>
  <c r="S2141" i="1"/>
  <c r="Z2330" i="1"/>
  <c r="X2330" i="1"/>
  <c r="Z4067" i="1"/>
  <c r="X4067" i="1"/>
  <c r="Z4083" i="1"/>
  <c r="X4083" i="1"/>
  <c r="P729" i="1"/>
  <c r="P358" i="1"/>
  <c r="P350" i="1"/>
  <c r="P1795" i="1"/>
  <c r="P1843" i="1"/>
  <c r="P1861" i="1"/>
  <c r="P1870" i="1"/>
  <c r="K748" i="33"/>
  <c r="K756" i="33"/>
  <c r="I204" i="2"/>
  <c r="T2758" i="1"/>
  <c r="T4029" i="1"/>
  <c r="T3134" i="1"/>
  <c r="T1786" i="1"/>
  <c r="T1802" i="1"/>
  <c r="T2782" i="1"/>
  <c r="T479" i="1"/>
  <c r="T3789" i="1"/>
  <c r="T3725" i="1"/>
  <c r="T2774" i="1"/>
  <c r="T3781" i="1"/>
  <c r="T1991" i="1"/>
  <c r="T3861" i="1"/>
  <c r="T3797" i="1"/>
  <c r="T3733" i="1"/>
  <c r="T4021" i="1"/>
  <c r="T2734" i="1"/>
  <c r="T2742" i="1"/>
  <c r="T2359" i="1"/>
  <c r="T3717" i="1"/>
  <c r="T3038" i="1"/>
  <c r="T3046" i="1"/>
  <c r="T1999" i="1"/>
  <c r="T2894" i="1"/>
  <c r="T1762" i="1"/>
  <c r="T2886" i="1"/>
  <c r="T3749" i="1"/>
  <c r="T1834" i="1"/>
  <c r="T4037" i="1"/>
  <c r="T3030" i="1"/>
  <c r="T3757" i="1"/>
  <c r="T2814" i="1"/>
  <c r="T2311" i="1"/>
  <c r="T2798" i="1"/>
  <c r="T3869" i="1"/>
  <c r="T2449" i="1"/>
  <c r="T519" i="1"/>
  <c r="T2319" i="1"/>
  <c r="T2351" i="1"/>
  <c r="T591" i="1"/>
  <c r="T1826" i="1"/>
  <c r="T3062" i="1"/>
  <c r="T3773" i="1"/>
  <c r="T4053" i="1"/>
  <c r="T3110" i="1"/>
  <c r="T1738" i="1"/>
  <c r="T3142" i="1"/>
  <c r="T2902" i="1"/>
  <c r="T4232" i="1"/>
  <c r="T3709" i="1"/>
  <c r="T3272" i="1"/>
  <c r="T2103" i="1"/>
  <c r="T2750" i="1"/>
  <c r="T487" i="1"/>
  <c r="T2383" i="1"/>
  <c r="T4093" i="1"/>
  <c r="T1851" i="1"/>
  <c r="T2822" i="1"/>
  <c r="T1810" i="1"/>
  <c r="T2417" i="1"/>
  <c r="T1754" i="1"/>
  <c r="T2031" i="1"/>
  <c r="T2766" i="1"/>
  <c r="T463" i="1"/>
  <c r="T1778" i="1"/>
  <c r="T1746" i="1"/>
  <c r="T2806" i="1"/>
  <c r="T3741" i="1"/>
  <c r="T3877" i="1"/>
  <c r="Y2560" i="1"/>
  <c r="Y2544" i="1"/>
  <c r="AC3596" i="1"/>
  <c r="AC3579" i="1"/>
  <c r="Y3231" i="1"/>
  <c r="Y2631" i="1"/>
  <c r="H2718" i="1"/>
  <c r="E815" i="33"/>
  <c r="E823" i="33"/>
  <c r="C392" i="2"/>
  <c r="I2718" i="1"/>
  <c r="K3622" i="1"/>
  <c r="K3613" i="1"/>
  <c r="K2589" i="1"/>
  <c r="K2615" i="1"/>
  <c r="H3649" i="1"/>
  <c r="I3649" i="1"/>
  <c r="H1940" i="1"/>
  <c r="E1000" i="33"/>
  <c r="C515" i="2"/>
  <c r="I1940" i="1"/>
  <c r="H1031" i="33"/>
  <c r="R2640" i="1"/>
  <c r="G278" i="2"/>
  <c r="N2640" i="1"/>
  <c r="O4573" i="1"/>
  <c r="O923" i="1"/>
  <c r="O4379" i="1"/>
  <c r="O4370" i="1"/>
  <c r="O4361" i="1"/>
  <c r="R2969" i="1"/>
  <c r="N2969" i="1"/>
  <c r="R3065" i="1"/>
  <c r="N3065" i="1"/>
  <c r="R4072" i="1"/>
  <c r="N4072" i="1"/>
  <c r="R4136" i="1"/>
  <c r="N4136" i="1"/>
  <c r="R3049" i="1"/>
  <c r="N3049" i="1"/>
  <c r="R3416" i="1"/>
  <c r="N3416" i="1"/>
  <c r="AA3595" i="1"/>
  <c r="AA3578" i="1"/>
  <c r="P875" i="1"/>
  <c r="P799" i="1"/>
  <c r="H2564" i="1"/>
  <c r="H2548" i="1"/>
  <c r="H2530" i="1"/>
  <c r="I2530" i="1"/>
  <c r="N3231" i="1"/>
  <c r="R2528" i="1"/>
  <c r="N2528" i="1"/>
  <c r="B278" i="2"/>
  <c r="D440" i="33"/>
  <c r="O2572" i="1"/>
  <c r="O2537" i="1"/>
  <c r="O2481" i="1"/>
  <c r="U2456" i="1"/>
  <c r="U2408" i="1"/>
  <c r="AA4576" i="1"/>
  <c r="AA926" i="1"/>
  <c r="M2646" i="1"/>
  <c r="J2646" i="1"/>
  <c r="W2712" i="1"/>
  <c r="S2712" i="1"/>
  <c r="R4376" i="1"/>
  <c r="R4367" i="1"/>
  <c r="R4358" i="1"/>
  <c r="T3604" i="1"/>
  <c r="T3560" i="1"/>
  <c r="T3399" i="1"/>
  <c r="T3390" i="1"/>
  <c r="T3374" i="1"/>
  <c r="M2560" i="1"/>
  <c r="M2544" i="1"/>
  <c r="Z2599" i="1"/>
  <c r="X2599" i="1"/>
  <c r="P3461" i="1"/>
  <c r="P3452" i="1"/>
  <c r="P3436" i="1"/>
  <c r="P3427" i="1"/>
  <c r="P3411" i="1"/>
  <c r="M3555" i="1"/>
  <c r="M3546" i="1"/>
  <c r="M3530" i="1"/>
  <c r="O3458" i="1"/>
  <c r="O3449" i="1"/>
  <c r="O3433" i="1"/>
  <c r="O3424" i="1"/>
  <c r="O3408" i="1"/>
  <c r="R3550" i="1"/>
  <c r="R3541" i="1"/>
  <c r="R3525" i="1"/>
  <c r="W867" i="1"/>
  <c r="W850" i="1"/>
  <c r="Y2565" i="1"/>
  <c r="Y2549" i="1"/>
  <c r="R840" i="33"/>
  <c r="R432" i="1"/>
  <c r="I1004" i="33"/>
  <c r="G519" i="2"/>
  <c r="N432" i="1"/>
  <c r="T4187" i="1"/>
  <c r="T3634" i="1"/>
  <c r="K3569" i="1"/>
  <c r="K3440" i="1"/>
  <c r="P4576" i="1"/>
  <c r="P926" i="1"/>
  <c r="AA4375" i="1"/>
  <c r="AA4366" i="1"/>
  <c r="AA4357" i="1"/>
  <c r="Z27" i="36"/>
  <c r="Y27" i="36"/>
  <c r="I2292" i="1"/>
  <c r="I2267" i="1"/>
  <c r="I2283" i="1"/>
  <c r="R3819" i="1"/>
  <c r="N3819" i="1"/>
  <c r="M4470" i="1"/>
  <c r="M4393" i="1"/>
  <c r="Z4466" i="1"/>
  <c r="Z4440" i="1"/>
  <c r="Z4432" i="1"/>
  <c r="X2571" i="1"/>
  <c r="X2536" i="1"/>
  <c r="W872" i="1"/>
  <c r="W796" i="1"/>
  <c r="B50" i="2"/>
  <c r="D1021" i="33"/>
  <c r="Q422" i="33"/>
  <c r="R1386" i="1"/>
  <c r="R1290" i="1"/>
  <c r="W2878" i="1"/>
  <c r="S2878" i="1"/>
  <c r="O3460" i="1"/>
  <c r="O3451" i="1"/>
  <c r="O3435" i="1"/>
  <c r="O3426" i="1"/>
  <c r="O3410" i="1"/>
  <c r="P2198" i="1"/>
  <c r="P2190" i="1"/>
  <c r="R1767" i="1"/>
  <c r="N1767" i="1"/>
  <c r="H2365" i="1"/>
  <c r="I2365" i="1"/>
  <c r="H2333" i="1"/>
  <c r="I2333" i="1"/>
  <c r="AB4574" i="1"/>
  <c r="AB924" i="1"/>
  <c r="H299" i="1"/>
  <c r="H273" i="1"/>
  <c r="H255" i="1"/>
  <c r="AC3518" i="1"/>
  <c r="AC3509" i="1"/>
  <c r="AC3493" i="1"/>
  <c r="AC3484" i="1"/>
  <c r="AC3468" i="1"/>
  <c r="K3225" i="1"/>
  <c r="K2625" i="1"/>
  <c r="K4467" i="1"/>
  <c r="K4441" i="1"/>
  <c r="K4433" i="1"/>
  <c r="M1942" i="1"/>
  <c r="J1942" i="1"/>
  <c r="Z2877" i="1"/>
  <c r="X2877" i="1"/>
  <c r="W4471" i="1"/>
  <c r="W4394" i="1"/>
  <c r="I722" i="1"/>
  <c r="C197" i="2"/>
  <c r="I343" i="1"/>
  <c r="I351" i="1"/>
  <c r="R4186" i="1"/>
  <c r="R3633" i="1"/>
  <c r="B200" i="2"/>
  <c r="D752" i="33"/>
  <c r="Z2712" i="1"/>
  <c r="X2712" i="1"/>
  <c r="H2873" i="1"/>
  <c r="I2873" i="1"/>
  <c r="H3689" i="1"/>
  <c r="I3689" i="1"/>
  <c r="K3460" i="1"/>
  <c r="K3451" i="1"/>
  <c r="K3435" i="1"/>
  <c r="K3426" i="1"/>
  <c r="K3410" i="1"/>
  <c r="L303" i="1"/>
  <c r="L277" i="1"/>
  <c r="L259" i="1"/>
  <c r="L729" i="1"/>
  <c r="L358" i="1"/>
  <c r="L350" i="1"/>
  <c r="F204" i="2"/>
  <c r="H756" i="33"/>
  <c r="H748" i="33"/>
  <c r="L1870" i="1"/>
  <c r="L1861" i="1"/>
  <c r="L1843" i="1"/>
  <c r="L1795" i="1"/>
  <c r="J3604" i="1"/>
  <c r="J3560" i="1"/>
  <c r="J3399" i="1"/>
  <c r="J3390" i="1"/>
  <c r="J3374" i="1"/>
  <c r="M727" i="1"/>
  <c r="M356" i="1"/>
  <c r="M348" i="1"/>
  <c r="H3594" i="1"/>
  <c r="H3577" i="1"/>
  <c r="O27" i="36"/>
  <c r="AA2608" i="1"/>
  <c r="Q272" i="2"/>
  <c r="AA2600" i="1"/>
  <c r="J3552" i="1"/>
  <c r="J3543" i="1"/>
  <c r="J3527" i="1"/>
  <c r="P722" i="1"/>
  <c r="P351" i="1"/>
  <c r="P343" i="1"/>
  <c r="I197" i="2"/>
  <c r="K749" i="33"/>
  <c r="K741" i="33"/>
  <c r="P1863" i="1"/>
  <c r="P1854" i="1"/>
  <c r="P1836" i="1"/>
  <c r="P1788" i="1"/>
  <c r="D830" i="33"/>
  <c r="E830" i="33"/>
  <c r="Q834" i="33"/>
  <c r="R2369" i="1"/>
  <c r="N2369" i="1"/>
  <c r="R1812" i="1"/>
  <c r="N1812" i="1"/>
  <c r="R1813" i="1"/>
  <c r="N1813" i="1"/>
  <c r="R2370" i="1"/>
  <c r="N2370" i="1"/>
  <c r="Z2372" i="1"/>
  <c r="X2372" i="1"/>
  <c r="B507" i="2"/>
  <c r="D992" i="33"/>
  <c r="Z2570" i="1"/>
  <c r="Z2535" i="1"/>
  <c r="Z2479" i="1"/>
  <c r="R4351" i="1"/>
  <c r="R4342" i="1"/>
  <c r="R4214" i="1"/>
  <c r="L509" i="33"/>
  <c r="L501" i="33"/>
  <c r="H1767" i="1"/>
  <c r="I1767" i="1"/>
  <c r="M785" i="1"/>
  <c r="M767" i="1"/>
  <c r="M758" i="1"/>
  <c r="R4532" i="1"/>
  <c r="R4500" i="1"/>
  <c r="X722" i="1"/>
  <c r="X351" i="1"/>
  <c r="Q913" i="1"/>
  <c r="J504" i="2"/>
  <c r="L989" i="33"/>
  <c r="Y3460" i="1"/>
  <c r="Y3451" i="1"/>
  <c r="Y3435" i="1"/>
  <c r="Y3426" i="1"/>
  <c r="Y3410" i="1"/>
  <c r="V898" i="1"/>
  <c r="N46" i="2"/>
  <c r="P1017" i="33"/>
  <c r="P1009" i="33"/>
  <c r="O836" i="33"/>
  <c r="K485" i="33"/>
  <c r="K493" i="33"/>
  <c r="K902" i="33"/>
  <c r="G904" i="33"/>
  <c r="H2674" i="1"/>
  <c r="I2674" i="1"/>
  <c r="AA3570" i="1"/>
  <c r="AA3441" i="1"/>
  <c r="Q2576" i="1"/>
  <c r="Q2541" i="1"/>
  <c r="Q2485" i="1"/>
  <c r="H2609" i="1"/>
  <c r="I882" i="1"/>
  <c r="E521" i="33"/>
  <c r="E529" i="33"/>
  <c r="C273" i="2"/>
  <c r="I2609" i="1"/>
  <c r="L3625" i="1"/>
  <c r="L3616" i="1"/>
  <c r="L2592" i="1"/>
  <c r="L2618" i="1"/>
  <c r="K4570" i="1"/>
  <c r="K920" i="1"/>
  <c r="Z813" i="1"/>
  <c r="X813" i="1"/>
  <c r="M427" i="1"/>
  <c r="J427" i="1"/>
  <c r="Z3693" i="1"/>
  <c r="X3693" i="1"/>
  <c r="R2874" i="1"/>
  <c r="N2874" i="1"/>
  <c r="H2608" i="1"/>
  <c r="I2608" i="1"/>
  <c r="M863" i="1"/>
  <c r="M846" i="1"/>
  <c r="J2199" i="1"/>
  <c r="U915" i="1"/>
  <c r="M506" i="2"/>
  <c r="O991" i="33"/>
  <c r="AA3461" i="1"/>
  <c r="AA3452" i="1"/>
  <c r="AA3436" i="1"/>
  <c r="AA3427" i="1"/>
  <c r="AA3411" i="1"/>
  <c r="O4348" i="1"/>
  <c r="O4339" i="1"/>
  <c r="O4211" i="1"/>
  <c r="K3518" i="1"/>
  <c r="K3509" i="1"/>
  <c r="K3493" i="1"/>
  <c r="K3484" i="1"/>
  <c r="K3468" i="1"/>
  <c r="H874" i="1"/>
  <c r="H798" i="1"/>
  <c r="R303" i="1"/>
  <c r="R277" i="1"/>
  <c r="R259" i="1"/>
  <c r="P4571" i="1"/>
  <c r="P921" i="1"/>
  <c r="H4085" i="1"/>
  <c r="I4085" i="1"/>
  <c r="H2367" i="1"/>
  <c r="I2367" i="1"/>
  <c r="P409" i="1"/>
  <c r="P1969" i="1"/>
  <c r="P2145" i="1"/>
  <c r="P2154" i="1"/>
  <c r="K920" i="33"/>
  <c r="K1024" i="33"/>
  <c r="K1032" i="33"/>
  <c r="I53" i="2"/>
  <c r="P1921" i="1"/>
  <c r="L2573" i="1"/>
  <c r="L2538" i="1"/>
  <c r="L2482" i="1"/>
  <c r="K2570" i="1"/>
  <c r="K2535" i="1"/>
  <c r="K2479" i="1"/>
  <c r="K860" i="1"/>
  <c r="K843" i="1"/>
  <c r="H914" i="1"/>
  <c r="I914" i="1"/>
  <c r="C505" i="2"/>
  <c r="W426" i="1"/>
  <c r="S426" i="1"/>
  <c r="J729" i="1"/>
  <c r="J358" i="1"/>
  <c r="R2646" i="1"/>
  <c r="N2646" i="1"/>
  <c r="R2645" i="1"/>
  <c r="N2645" i="1"/>
  <c r="J2294" i="1"/>
  <c r="J2285" i="1"/>
  <c r="R3571" i="1"/>
  <c r="R3442" i="1"/>
  <c r="V4354" i="1"/>
  <c r="V4345" i="1"/>
  <c r="V4217" i="1"/>
  <c r="L4354" i="1"/>
  <c r="L4345" i="1"/>
  <c r="L4217" i="1"/>
  <c r="M3817" i="1"/>
  <c r="J3817" i="1"/>
  <c r="AA729" i="1"/>
  <c r="AA1795" i="1"/>
  <c r="AA1843" i="1"/>
  <c r="AA1861" i="1"/>
  <c r="AA1870" i="1"/>
  <c r="S748" i="33"/>
  <c r="S756" i="33"/>
  <c r="Q204" i="2"/>
  <c r="AA350" i="1"/>
  <c r="AA358" i="1"/>
  <c r="AA303" i="1"/>
  <c r="AA277" i="1"/>
  <c r="AA259" i="1"/>
  <c r="H4465" i="1"/>
  <c r="H4439" i="1"/>
  <c r="H4431" i="1"/>
  <c r="Z4565" i="1"/>
  <c r="Z4556" i="1"/>
  <c r="Z4545" i="1"/>
  <c r="J511" i="33"/>
  <c r="J503" i="33"/>
  <c r="L919" i="1"/>
  <c r="F510" i="2"/>
  <c r="H995" i="33"/>
  <c r="D874" i="33"/>
  <c r="D858" i="33"/>
  <c r="D842" i="33"/>
  <c r="U19" i="36"/>
  <c r="C19" i="36"/>
  <c r="O913" i="1"/>
  <c r="H504" i="2"/>
  <c r="J989" i="33"/>
  <c r="S4561" i="1"/>
  <c r="S4552" i="1"/>
  <c r="AC3623" i="1"/>
  <c r="AC3614" i="1"/>
  <c r="AC2616" i="1"/>
  <c r="Y3377" i="1"/>
  <c r="Y3393" i="1"/>
  <c r="Y3402" i="1"/>
  <c r="Y3563" i="1"/>
  <c r="Y3607" i="1"/>
  <c r="O2567" i="1"/>
  <c r="O2551" i="1"/>
  <c r="P3415" i="1"/>
  <c r="P4135" i="1"/>
  <c r="P774" i="1"/>
  <c r="P1977" i="1"/>
  <c r="P2502" i="1"/>
  <c r="P3152" i="1"/>
  <c r="P3120" i="1"/>
  <c r="P3655" i="1"/>
  <c r="P3016" i="1"/>
  <c r="P2427" i="1"/>
  <c r="P2510" i="1"/>
  <c r="P4298" i="1"/>
  <c r="P4119" i="1"/>
  <c r="P3499" i="1"/>
  <c r="P3474" i="1"/>
  <c r="P3381" i="1"/>
  <c r="P2688" i="1"/>
  <c r="P2321" i="1"/>
  <c r="P4055" i="1"/>
  <c r="P465" i="1"/>
  <c r="P3064" i="1"/>
  <c r="P3533" i="1"/>
  <c r="P521" i="1"/>
  <c r="P4314" i="1"/>
  <c r="P3671" i="1"/>
  <c r="P2518" i="1"/>
  <c r="P4039" i="1"/>
  <c r="P3048" i="1"/>
  <c r="P4330" i="1"/>
  <c r="P2656" i="1"/>
  <c r="P2672" i="1"/>
  <c r="P4103" i="1"/>
  <c r="P4071" i="1"/>
  <c r="P4111" i="1"/>
  <c r="P2680" i="1"/>
  <c r="P4306" i="1"/>
  <c r="P2968" i="1"/>
  <c r="P3112" i="1"/>
  <c r="P3144" i="1"/>
  <c r="P3943" i="1"/>
  <c r="P2385" i="1"/>
  <c r="P4095" i="1"/>
  <c r="P2664" i="1"/>
  <c r="P3088" i="1"/>
  <c r="P4127" i="1"/>
  <c r="P3160" i="1"/>
  <c r="P3096" i="1"/>
  <c r="P2704" i="1"/>
  <c r="P2033" i="1"/>
  <c r="P3663" i="1"/>
  <c r="P4007" i="1"/>
  <c r="P3647" i="1"/>
  <c r="N3557" i="1"/>
  <c r="N3548" i="1"/>
  <c r="N3532" i="1"/>
  <c r="H725" i="1"/>
  <c r="H354" i="1"/>
  <c r="I1839" i="1"/>
  <c r="I1857" i="1"/>
  <c r="I1866" i="1"/>
  <c r="E744" i="33"/>
  <c r="E752" i="33"/>
  <c r="C200" i="2"/>
  <c r="I346" i="1"/>
  <c r="H346" i="1"/>
  <c r="R813" i="1"/>
  <c r="N813" i="1"/>
  <c r="N2576" i="1"/>
  <c r="N2485" i="1"/>
  <c r="N2541" i="1"/>
  <c r="M3336" i="1"/>
  <c r="J3336" i="1"/>
  <c r="R2715" i="1"/>
  <c r="N2715" i="1"/>
  <c r="H869" i="1"/>
  <c r="H793" i="1"/>
  <c r="I3622" i="1"/>
  <c r="I3613" i="1"/>
  <c r="I2615" i="1"/>
  <c r="O867" i="1"/>
  <c r="O850" i="1"/>
  <c r="AA2196" i="1"/>
  <c r="AA2188" i="1"/>
  <c r="R2687" i="1"/>
  <c r="N2687" i="1"/>
  <c r="R2975" i="1"/>
  <c r="N2975" i="1"/>
  <c r="R3151" i="1"/>
  <c r="N3151" i="1"/>
  <c r="H3574" i="1"/>
  <c r="H3445" i="1"/>
  <c r="H716" i="1"/>
  <c r="C362" i="2"/>
  <c r="I716" i="1"/>
  <c r="N2289" i="1"/>
  <c r="N2280" i="1"/>
  <c r="X4353" i="1"/>
  <c r="X4344" i="1"/>
  <c r="P899" i="1"/>
  <c r="I47" i="2"/>
  <c r="K1018" i="33"/>
  <c r="K1010" i="33"/>
  <c r="P915" i="1"/>
  <c r="I506" i="2"/>
  <c r="K991" i="33"/>
  <c r="O4461" i="1"/>
  <c r="O4435" i="1"/>
  <c r="O4427" i="1"/>
  <c r="M4376" i="1"/>
  <c r="M4367" i="1"/>
  <c r="M4358" i="1"/>
  <c r="Z717" i="1"/>
  <c r="X717" i="1"/>
  <c r="K25" i="35"/>
  <c r="Q25" i="35"/>
  <c r="J4576" i="1"/>
  <c r="J926" i="1"/>
  <c r="D522" i="33"/>
  <c r="H883" i="1"/>
  <c r="I302" i="1"/>
  <c r="I276" i="1"/>
  <c r="U3458" i="1"/>
  <c r="U3408" i="1"/>
  <c r="U3424" i="1"/>
  <c r="U3433" i="1"/>
  <c r="U3449" i="1"/>
  <c r="L4189" i="1"/>
  <c r="L3636" i="1"/>
  <c r="K296" i="1"/>
  <c r="K270" i="1"/>
  <c r="K252" i="1"/>
  <c r="Z3621" i="1"/>
  <c r="Z3612" i="1"/>
  <c r="Z2614" i="1"/>
  <c r="M4474" i="1"/>
  <c r="M4397" i="1"/>
  <c r="Z3847" i="1"/>
  <c r="X3847" i="1"/>
  <c r="H3816" i="1"/>
  <c r="I3816" i="1"/>
  <c r="W2873" i="1"/>
  <c r="S2873" i="1"/>
  <c r="H3849" i="1"/>
  <c r="I3849" i="1"/>
  <c r="L3606" i="1"/>
  <c r="L3376" i="1"/>
  <c r="L3392" i="1"/>
  <c r="L3401" i="1"/>
  <c r="L3562" i="1"/>
  <c r="Y3518" i="1"/>
  <c r="Y3468" i="1"/>
  <c r="Y3484" i="1"/>
  <c r="Y3493" i="1"/>
  <c r="Y3509" i="1"/>
  <c r="H2597" i="1"/>
  <c r="I2597" i="1"/>
  <c r="H3336" i="1"/>
  <c r="I3336" i="1"/>
  <c r="Z3645" i="1"/>
  <c r="X3645" i="1"/>
  <c r="W3571" i="1"/>
  <c r="W3442" i="1"/>
  <c r="Z2453" i="1"/>
  <c r="Z2405" i="1"/>
  <c r="S723" i="1"/>
  <c r="S352" i="1"/>
  <c r="X2293" i="1"/>
  <c r="X2284" i="1"/>
  <c r="J4565" i="1"/>
  <c r="J4556" i="1"/>
  <c r="Y2202" i="1"/>
  <c r="Y2194" i="1"/>
  <c r="W3599" i="1"/>
  <c r="W3582" i="1"/>
  <c r="M1868" i="1"/>
  <c r="M1859" i="1"/>
  <c r="M1841" i="1"/>
  <c r="M1793" i="1"/>
  <c r="J3571" i="1"/>
  <c r="X4470" i="1"/>
  <c r="X4393" i="1"/>
  <c r="H3600" i="1"/>
  <c r="H3583" i="1"/>
  <c r="H3022" i="1"/>
  <c r="I3022" i="1"/>
  <c r="Q3601" i="1"/>
  <c r="Q3584" i="1"/>
  <c r="R3852" i="1"/>
  <c r="N3852" i="1"/>
  <c r="B503" i="2"/>
  <c r="D988" i="33"/>
  <c r="R2719" i="1"/>
  <c r="N2719" i="1"/>
  <c r="I637" i="1"/>
  <c r="J2292" i="1"/>
  <c r="J2283" i="1"/>
  <c r="Y4349" i="1"/>
  <c r="Y4340" i="1"/>
  <c r="Y4212" i="1"/>
  <c r="H2143" i="1"/>
  <c r="I2143" i="1"/>
  <c r="R905" i="33"/>
  <c r="H4185" i="1"/>
  <c r="H3632" i="1"/>
  <c r="F870" i="33"/>
  <c r="J1109" i="1"/>
  <c r="J1066" i="1"/>
  <c r="M914" i="1"/>
  <c r="J914" i="1"/>
  <c r="D505" i="2"/>
  <c r="F990" i="33"/>
  <c r="P913" i="1"/>
  <c r="I504" i="2"/>
  <c r="K989" i="33"/>
  <c r="L722" i="1"/>
  <c r="L351" i="1"/>
  <c r="L343" i="1"/>
  <c r="L1788" i="1"/>
  <c r="L1836" i="1"/>
  <c r="L1854" i="1"/>
  <c r="L1863" i="1"/>
  <c r="H741" i="33"/>
  <c r="H749" i="33"/>
  <c r="F197" i="2"/>
  <c r="K904" i="33"/>
  <c r="AA4470" i="1"/>
  <c r="AA2589" i="1"/>
  <c r="AA4393" i="1"/>
  <c r="O3625" i="1"/>
  <c r="O3616" i="1"/>
  <c r="O2618" i="1"/>
  <c r="G512" i="33"/>
  <c r="K309" i="1"/>
  <c r="G504" i="33"/>
  <c r="Z3818" i="1"/>
  <c r="X3818" i="1"/>
  <c r="I299" i="1"/>
  <c r="I255" i="1"/>
  <c r="I273" i="1"/>
  <c r="AC298" i="1"/>
  <c r="AC272" i="1"/>
  <c r="AC254" i="1"/>
  <c r="I23" i="35"/>
  <c r="M2453" i="1"/>
  <c r="M2405" i="1"/>
  <c r="V3225" i="1"/>
  <c r="V2625" i="1"/>
  <c r="B516" i="2"/>
  <c r="E1001" i="33"/>
  <c r="D1001" i="33"/>
  <c r="R3850" i="1"/>
  <c r="N3850" i="1"/>
  <c r="Z4290" i="1"/>
  <c r="X4290" i="1"/>
  <c r="Z2598" i="1"/>
  <c r="X2598" i="1"/>
  <c r="Y4466" i="1"/>
  <c r="Y4440" i="1"/>
  <c r="Y4432" i="1"/>
  <c r="U900" i="1"/>
  <c r="M48" i="2"/>
  <c r="O1019" i="33"/>
  <c r="O1011" i="33"/>
  <c r="P2289" i="1"/>
  <c r="P2280" i="1"/>
  <c r="P2264" i="1"/>
  <c r="B389" i="2"/>
  <c r="D820" i="33"/>
  <c r="H966" i="1"/>
  <c r="H1116" i="1"/>
  <c r="D812" i="33"/>
  <c r="X3624" i="1"/>
  <c r="X3615" i="1"/>
  <c r="X2617" i="1"/>
  <c r="AA4472" i="1"/>
  <c r="AA2591" i="1"/>
  <c r="AA4395" i="1"/>
  <c r="P350" i="33"/>
  <c r="H4380" i="1"/>
  <c r="H4371" i="1"/>
  <c r="I4362" i="1"/>
  <c r="H4362" i="1"/>
  <c r="Z3848" i="1"/>
  <c r="Q810" i="33"/>
  <c r="Q818" i="33"/>
  <c r="O387" i="2"/>
  <c r="X3848" i="1"/>
  <c r="AB3627" i="1"/>
  <c r="AB3618" i="1"/>
  <c r="AB2594" i="1"/>
  <c r="AB2620" i="1"/>
  <c r="AC3625" i="1"/>
  <c r="AC3616" i="1"/>
  <c r="AC2618" i="1"/>
  <c r="M2718" i="1"/>
  <c r="J2718" i="1"/>
  <c r="J2567" i="1"/>
  <c r="W1816" i="1"/>
  <c r="S1816" i="1"/>
  <c r="N4564" i="1"/>
  <c r="N4555" i="1"/>
  <c r="X871" i="1"/>
  <c r="O4575" i="1"/>
  <c r="O925" i="1"/>
  <c r="V3598" i="1"/>
  <c r="V3581" i="1"/>
  <c r="Z421" i="1"/>
  <c r="X421" i="1"/>
  <c r="Q3608" i="1"/>
  <c r="Q3564" i="1"/>
  <c r="Q3403" i="1"/>
  <c r="Q3394" i="1"/>
  <c r="Q3378" i="1"/>
  <c r="M723" i="1"/>
  <c r="M352" i="1"/>
  <c r="M344" i="1"/>
  <c r="R3330" i="1"/>
  <c r="N3330" i="1"/>
  <c r="Q3607" i="1"/>
  <c r="Q3563" i="1"/>
  <c r="Q3402" i="1"/>
  <c r="Q3393" i="1"/>
  <c r="Q3377" i="1"/>
  <c r="M2289" i="1"/>
  <c r="M2280" i="1"/>
  <c r="M2264" i="1"/>
  <c r="Q866" i="33"/>
  <c r="X1105" i="1"/>
  <c r="X1062" i="1"/>
  <c r="M912" i="1"/>
  <c r="J912" i="1"/>
  <c r="D503" i="2"/>
  <c r="F988" i="33"/>
  <c r="U1027" i="33"/>
  <c r="U923" i="33"/>
  <c r="AC2157" i="1"/>
  <c r="AC2148" i="1"/>
  <c r="AC1972" i="1"/>
  <c r="U896" i="1"/>
  <c r="M44" i="2"/>
  <c r="O1015" i="33"/>
  <c r="O1007" i="33"/>
  <c r="H1764" i="1"/>
  <c r="I1764" i="1"/>
  <c r="L3499" i="1"/>
  <c r="L3647" i="1"/>
  <c r="L3120" i="1"/>
  <c r="L2518" i="1"/>
  <c r="L3663" i="1"/>
  <c r="L3381" i="1"/>
  <c r="L4135" i="1"/>
  <c r="L2664" i="1"/>
  <c r="L2968" i="1"/>
  <c r="L4111" i="1"/>
  <c r="L2704" i="1"/>
  <c r="L3415" i="1"/>
  <c r="L2680" i="1"/>
  <c r="L3943" i="1"/>
  <c r="L3671" i="1"/>
  <c r="L2688" i="1"/>
  <c r="L2656" i="1"/>
  <c r="L3088" i="1"/>
  <c r="L774" i="1"/>
  <c r="L3474" i="1"/>
  <c r="L3152" i="1"/>
  <c r="L4314" i="1"/>
  <c r="L4127" i="1"/>
  <c r="L4330" i="1"/>
  <c r="L3096" i="1"/>
  <c r="L2510" i="1"/>
  <c r="L4298" i="1"/>
  <c r="L3533" i="1"/>
  <c r="L4103" i="1"/>
  <c r="L3048" i="1"/>
  <c r="L4071" i="1"/>
  <c r="L4007" i="1"/>
  <c r="L4306" i="1"/>
  <c r="L4119" i="1"/>
  <c r="L4055" i="1"/>
  <c r="L3144" i="1"/>
  <c r="L2672" i="1"/>
  <c r="L3655" i="1"/>
  <c r="L3016" i="1"/>
  <c r="L521" i="1"/>
  <c r="L3112" i="1"/>
  <c r="L2033" i="1"/>
  <c r="L3064" i="1"/>
  <c r="L4039" i="1"/>
  <c r="L3160" i="1"/>
  <c r="L2385" i="1"/>
  <c r="L4095" i="1"/>
  <c r="L465" i="1"/>
  <c r="L2502" i="1"/>
  <c r="L2427" i="1"/>
  <c r="L1977" i="1"/>
  <c r="L2321" i="1"/>
  <c r="R906" i="33"/>
  <c r="H3819" i="1"/>
  <c r="I3819" i="1"/>
  <c r="U3625" i="1"/>
  <c r="U3616" i="1"/>
  <c r="U2592" i="1"/>
  <c r="U2618" i="1"/>
  <c r="Z3851" i="1"/>
  <c r="X3851" i="1"/>
  <c r="T4471" i="1"/>
  <c r="T2590" i="1"/>
  <c r="T4394" i="1"/>
  <c r="O4472" i="1"/>
  <c r="O2591" i="1"/>
  <c r="O4395" i="1"/>
  <c r="AA2451" i="1"/>
  <c r="AA2403" i="1"/>
  <c r="O17" i="36"/>
  <c r="H2457" i="1"/>
  <c r="H2409" i="1"/>
  <c r="M2611" i="1"/>
  <c r="J2611" i="1"/>
  <c r="H1944" i="1"/>
  <c r="I1944" i="1"/>
  <c r="H2567" i="1"/>
  <c r="H2551" i="1"/>
  <c r="AB2453" i="1"/>
  <c r="AB2405" i="1"/>
  <c r="S4471" i="1"/>
  <c r="S4394" i="1"/>
  <c r="AC4474" i="1"/>
  <c r="AC4397" i="1"/>
  <c r="H298" i="1"/>
  <c r="H272" i="1"/>
  <c r="H254" i="1"/>
  <c r="K2452" i="1"/>
  <c r="K2404" i="1"/>
  <c r="S2561" i="1"/>
  <c r="M2597" i="1"/>
  <c r="J2597" i="1"/>
  <c r="M4472" i="1"/>
  <c r="M4395" i="1"/>
  <c r="W4383" i="1"/>
  <c r="W2579" i="1"/>
  <c r="W2460" i="1"/>
  <c r="W2393" i="1"/>
  <c r="W2297" i="1"/>
  <c r="S4560" i="1"/>
  <c r="S4551" i="1"/>
  <c r="Y3600" i="1"/>
  <c r="Y3583" i="1"/>
  <c r="T3572" i="1"/>
  <c r="T3443" i="1"/>
  <c r="O3601" i="1"/>
  <c r="O3584" i="1"/>
  <c r="H2641" i="1"/>
  <c r="C279" i="2"/>
  <c r="I2641" i="1"/>
  <c r="AB2570" i="1"/>
  <c r="AB2535" i="1"/>
  <c r="AB2479" i="1"/>
  <c r="T835" i="33"/>
  <c r="R2564" i="1"/>
  <c r="R2548" i="1"/>
  <c r="I301" i="1"/>
  <c r="I275" i="1"/>
  <c r="W409" i="1"/>
  <c r="T409" i="1"/>
  <c r="Z303" i="1"/>
  <c r="Z277" i="1"/>
  <c r="Z259" i="1"/>
  <c r="K4571" i="1"/>
  <c r="K921" i="1"/>
  <c r="K19" i="36"/>
  <c r="F507" i="33"/>
  <c r="U2574" i="1"/>
  <c r="U2539" i="1"/>
  <c r="U2483" i="1"/>
  <c r="U3229" i="1"/>
  <c r="U2629" i="1"/>
  <c r="J515" i="33"/>
  <c r="J508" i="33"/>
  <c r="O305" i="1"/>
  <c r="J500" i="33"/>
  <c r="D484" i="33"/>
  <c r="D467" i="33"/>
  <c r="K514" i="33"/>
  <c r="K506" i="33"/>
  <c r="M2602" i="1"/>
  <c r="J2602" i="1"/>
  <c r="R2609" i="1"/>
  <c r="N2609" i="1"/>
  <c r="W3687" i="1"/>
  <c r="S3687" i="1"/>
  <c r="Q3555" i="1"/>
  <c r="Q3546" i="1"/>
  <c r="Q3530" i="1"/>
  <c r="R2714" i="1"/>
  <c r="N2714" i="1"/>
  <c r="X3552" i="1"/>
  <c r="X3543" i="1"/>
  <c r="X3527" i="1"/>
  <c r="L2203" i="1"/>
  <c r="L2195" i="1"/>
  <c r="I3518" i="1"/>
  <c r="I3509" i="1"/>
  <c r="I3493" i="1"/>
  <c r="I3484" i="1"/>
  <c r="I3468" i="1"/>
  <c r="AA3596" i="1"/>
  <c r="AA3579" i="1"/>
  <c r="K4475" i="1"/>
  <c r="K2594" i="1"/>
  <c r="K4398" i="1"/>
  <c r="Q3624" i="1"/>
  <c r="Q3615" i="1"/>
  <c r="Q2591" i="1"/>
  <c r="Q2617" i="1"/>
  <c r="H3162" i="1"/>
  <c r="I3162" i="1"/>
  <c r="Q2567" i="1"/>
  <c r="Q2551" i="1"/>
  <c r="I3230" i="1"/>
  <c r="R4576" i="1"/>
  <c r="R894" i="1"/>
  <c r="R926" i="1"/>
  <c r="L871" i="1"/>
  <c r="L795" i="1"/>
  <c r="AB2457" i="1"/>
  <c r="AB2409" i="1"/>
  <c r="Y3599" i="1"/>
  <c r="Y3582" i="1"/>
  <c r="R2673" i="1"/>
  <c r="N2673" i="1"/>
  <c r="R2322" i="1"/>
  <c r="N2322" i="1"/>
  <c r="R522" i="1"/>
  <c r="N522" i="1"/>
  <c r="R1978" i="1"/>
  <c r="N1978" i="1"/>
  <c r="R3161" i="1"/>
  <c r="N3161" i="1"/>
  <c r="H3644" i="1"/>
  <c r="C283" i="2"/>
  <c r="I3644" i="1"/>
  <c r="B417" i="2"/>
  <c r="D932" i="33"/>
  <c r="AC2567" i="1"/>
  <c r="AC2551" i="1"/>
  <c r="R2458" i="1"/>
  <c r="R2410" i="1"/>
  <c r="R2531" i="1"/>
  <c r="N2531" i="1"/>
  <c r="R812" i="1"/>
  <c r="N812" i="1"/>
  <c r="H2198" i="1"/>
  <c r="H2190" i="1"/>
  <c r="R4293" i="1"/>
  <c r="N4293" i="1"/>
  <c r="V3623" i="1"/>
  <c r="V3614" i="1"/>
  <c r="V2590" i="1"/>
  <c r="V2616" i="1"/>
  <c r="N4375" i="1"/>
  <c r="N4357" i="1"/>
  <c r="N4366" i="1"/>
  <c r="H2603" i="1"/>
  <c r="C275" i="2"/>
  <c r="I2603" i="1"/>
  <c r="L3571" i="1"/>
  <c r="L3442" i="1"/>
  <c r="H3158" i="1"/>
  <c r="I3158" i="1"/>
  <c r="K4184" i="1"/>
  <c r="K3631" i="1"/>
  <c r="H2563" i="1"/>
  <c r="H2547" i="1"/>
  <c r="N876" i="1"/>
  <c r="AA3610" i="1"/>
  <c r="AA3380" i="1"/>
  <c r="AA3396" i="1"/>
  <c r="AA3405" i="1"/>
  <c r="AA3566" i="1"/>
  <c r="V2451" i="1"/>
  <c r="V2403" i="1"/>
  <c r="K2287" i="1"/>
  <c r="K2278" i="1"/>
  <c r="K2262" i="1"/>
  <c r="B363" i="2"/>
  <c r="D478" i="33"/>
  <c r="X4380" i="1"/>
  <c r="X4371" i="1"/>
  <c r="Z426" i="1"/>
  <c r="X426" i="1"/>
  <c r="U4577" i="1"/>
  <c r="U927" i="1"/>
  <c r="N4549" i="1"/>
  <c r="W2841" i="1"/>
  <c r="S2841" i="1"/>
  <c r="H2874" i="1"/>
  <c r="I2874" i="1"/>
  <c r="M3523" i="1"/>
  <c r="M3514" i="1"/>
  <c r="M3498" i="1"/>
  <c r="M3489" i="1"/>
  <c r="M3473" i="1"/>
  <c r="M867" i="1"/>
  <c r="M850" i="1"/>
  <c r="W3603" i="1"/>
  <c r="W3559" i="1"/>
  <c r="W3398" i="1"/>
  <c r="W3389" i="1"/>
  <c r="W3373" i="1"/>
  <c r="X3556" i="1"/>
  <c r="X3547" i="1"/>
  <c r="X3531" i="1"/>
  <c r="N3457" i="1"/>
  <c r="N3448" i="1"/>
  <c r="N3432" i="1"/>
  <c r="N3423" i="1"/>
  <c r="N3407" i="1"/>
  <c r="Y875" i="1"/>
  <c r="Y799" i="1"/>
  <c r="M3853" i="1"/>
  <c r="J3853" i="1"/>
  <c r="X312" i="1"/>
  <c r="Q507" i="33"/>
  <c r="L4572" i="1"/>
  <c r="L922" i="1"/>
  <c r="Y4572" i="1"/>
  <c r="Y922" i="1"/>
  <c r="R3818" i="1"/>
  <c r="N3818" i="1"/>
  <c r="H1008" i="33"/>
  <c r="T1007" i="33"/>
  <c r="Z3575" i="1"/>
  <c r="Z3446" i="1"/>
  <c r="Z4297" i="1"/>
  <c r="X4297" i="1"/>
  <c r="T4558" i="1"/>
  <c r="T4567" i="1"/>
  <c r="T4568" i="1"/>
  <c r="R488" i="1"/>
  <c r="N488" i="1"/>
  <c r="R2384" i="1"/>
  <c r="N2384" i="1"/>
  <c r="R4094" i="1"/>
  <c r="N4094" i="1"/>
  <c r="R3870" i="1"/>
  <c r="N3870" i="1"/>
  <c r="R2695" i="1"/>
  <c r="N2695" i="1"/>
  <c r="R2671" i="1"/>
  <c r="N2671" i="1"/>
  <c r="R4014" i="1"/>
  <c r="N4014" i="1"/>
  <c r="R4321" i="1"/>
  <c r="N4321" i="1"/>
  <c r="B210" i="2"/>
  <c r="D972" i="33"/>
  <c r="X2570" i="1"/>
  <c r="X2479" i="1"/>
  <c r="X2535" i="1"/>
  <c r="W3600" i="1"/>
  <c r="W3583" i="1"/>
  <c r="M865" i="1"/>
  <c r="M848" i="1"/>
  <c r="R916" i="1"/>
  <c r="N916" i="1"/>
  <c r="G507" i="2"/>
  <c r="I992" i="33"/>
  <c r="O3461" i="1"/>
  <c r="O3452" i="1"/>
  <c r="O3436" i="1"/>
  <c r="O3427" i="1"/>
  <c r="O3411" i="1"/>
  <c r="W4290" i="1"/>
  <c r="S4290" i="1"/>
  <c r="Y3554" i="1"/>
  <c r="Y3545" i="1"/>
  <c r="Y3529" i="1"/>
  <c r="AB2291" i="1"/>
  <c r="AB2282" i="1"/>
  <c r="AB2266" i="1"/>
  <c r="P422" i="33"/>
  <c r="O3227" i="1"/>
  <c r="O2627" i="1"/>
  <c r="Q4374" i="1"/>
  <c r="Q4365" i="1"/>
  <c r="Q4356" i="1"/>
  <c r="Z427" i="1"/>
  <c r="X427" i="1"/>
  <c r="Z1939" i="1"/>
  <c r="Q999" i="33"/>
  <c r="O514" i="2"/>
  <c r="X1939" i="1"/>
  <c r="R4096" i="1"/>
  <c r="N4096" i="1"/>
  <c r="V2576" i="1"/>
  <c r="V2541" i="1"/>
  <c r="V2485" i="1"/>
  <c r="H813" i="1"/>
  <c r="I813" i="1"/>
  <c r="I298" i="1"/>
  <c r="I254" i="1"/>
  <c r="I272" i="1"/>
  <c r="L2456" i="1"/>
  <c r="L2408" i="1"/>
  <c r="X875" i="1"/>
  <c r="Z2714" i="1"/>
  <c r="X2714" i="1"/>
  <c r="P839" i="33"/>
  <c r="Z2878" i="1"/>
  <c r="X2878" i="1"/>
  <c r="J3468" i="1"/>
  <c r="J3484" i="1"/>
  <c r="J3493" i="1"/>
  <c r="J3509" i="1"/>
  <c r="J3518" i="1"/>
  <c r="R2807" i="1"/>
  <c r="N2807" i="1"/>
  <c r="R1835" i="1"/>
  <c r="N1835" i="1"/>
  <c r="R3734" i="1"/>
  <c r="N3734" i="1"/>
  <c r="R520" i="1"/>
  <c r="N520" i="1"/>
  <c r="R1787" i="1"/>
  <c r="N1787" i="1"/>
  <c r="R3540" i="1"/>
  <c r="N3540" i="1"/>
  <c r="R3023" i="1"/>
  <c r="N3023" i="1"/>
  <c r="R4313" i="1"/>
  <c r="N4313" i="1"/>
  <c r="R2711" i="1"/>
  <c r="N2711" i="1"/>
  <c r="D486" i="33"/>
  <c r="D469" i="33"/>
  <c r="M449" i="1"/>
  <c r="J449" i="1"/>
  <c r="M2137" i="1"/>
  <c r="J2137" i="1"/>
  <c r="M2198" i="1"/>
  <c r="M2190" i="1"/>
  <c r="Z870" i="1"/>
  <c r="Z794" i="1"/>
  <c r="P3626" i="1"/>
  <c r="P3617" i="1"/>
  <c r="P2619" i="1"/>
  <c r="M4189" i="1"/>
  <c r="M3636" i="1"/>
  <c r="M2609" i="1"/>
  <c r="J2609" i="1"/>
  <c r="U21" i="35"/>
  <c r="S21" i="35"/>
  <c r="C21" i="35"/>
  <c r="R1106" i="1"/>
  <c r="R1063" i="1"/>
  <c r="R975" i="1"/>
  <c r="W2292" i="1"/>
  <c r="W2283" i="1"/>
  <c r="W2267" i="1"/>
  <c r="W4576" i="1"/>
  <c r="W926" i="1"/>
  <c r="Y3606" i="1"/>
  <c r="Y3562" i="1"/>
  <c r="Y3401" i="1"/>
  <c r="Y3392" i="1"/>
  <c r="Y3376" i="1"/>
  <c r="H2456" i="1"/>
  <c r="H2408" i="1"/>
  <c r="H1765" i="1"/>
  <c r="I1765" i="1"/>
  <c r="O872" i="1"/>
  <c r="O796" i="1"/>
  <c r="Q3569" i="1"/>
  <c r="Q3440" i="1"/>
  <c r="D523" i="33"/>
  <c r="H884" i="1"/>
  <c r="W1930" i="1"/>
  <c r="S1930" i="1"/>
  <c r="W418" i="1"/>
  <c r="M929" i="33"/>
  <c r="K414" i="2"/>
  <c r="S418" i="1"/>
  <c r="K729" i="1"/>
  <c r="K358" i="1"/>
  <c r="K350" i="1"/>
  <c r="K1795" i="1"/>
  <c r="K1843" i="1"/>
  <c r="K1861" i="1"/>
  <c r="K1870" i="1"/>
  <c r="G748" i="33"/>
  <c r="G756" i="33"/>
  <c r="E204" i="2"/>
  <c r="Z4474" i="1"/>
  <c r="Z4397" i="1"/>
  <c r="Z4471" i="1"/>
  <c r="Z4394" i="1"/>
  <c r="B47" i="2"/>
  <c r="D1018" i="33"/>
  <c r="H720" i="1"/>
  <c r="I720" i="1"/>
  <c r="N2569" i="1"/>
  <c r="N2534" i="1"/>
  <c r="W2196" i="1"/>
  <c r="W2188" i="1"/>
  <c r="W3076" i="1"/>
  <c r="S3076" i="1"/>
  <c r="Z450" i="1"/>
  <c r="X450" i="1"/>
  <c r="Z1813" i="1"/>
  <c r="X1813" i="1"/>
  <c r="Z3076" i="1"/>
  <c r="X3076" i="1"/>
  <c r="Z2719" i="1"/>
  <c r="X2719" i="1"/>
  <c r="Z2199" i="1"/>
  <c r="Z2191" i="1"/>
  <c r="M1107" i="1"/>
  <c r="M1064" i="1"/>
  <c r="M976" i="1"/>
  <c r="Z4185" i="1"/>
  <c r="Z3632" i="1"/>
  <c r="M4465" i="1"/>
  <c r="M4439" i="1"/>
  <c r="M4431" i="1"/>
  <c r="Z4462" i="1"/>
  <c r="Z4436" i="1"/>
  <c r="Z4428" i="1"/>
  <c r="Z1455" i="1"/>
  <c r="Z1399" i="1"/>
  <c r="U4560" i="1"/>
  <c r="U4551" i="1"/>
  <c r="W3570" i="1"/>
  <c r="W3441" i="1"/>
  <c r="S2291" i="1"/>
  <c r="S2282" i="1"/>
  <c r="P2200" i="1"/>
  <c r="P2192" i="1"/>
  <c r="K2196" i="1"/>
  <c r="K2188" i="1"/>
  <c r="H3622" i="1"/>
  <c r="H3613" i="1"/>
  <c r="H2615" i="1"/>
  <c r="W2641" i="1"/>
  <c r="S2641" i="1"/>
  <c r="P4460" i="1"/>
  <c r="P4434" i="1"/>
  <c r="P4426" i="1"/>
  <c r="L914" i="1"/>
  <c r="F505" i="2"/>
  <c r="H990" i="33"/>
  <c r="W4379" i="1"/>
  <c r="W4370" i="1"/>
  <c r="W4361" i="1"/>
  <c r="V2452" i="1"/>
  <c r="V2404" i="1"/>
  <c r="Z720" i="1"/>
  <c r="X720" i="1"/>
  <c r="M719" i="1"/>
  <c r="J719" i="1"/>
  <c r="H915" i="1"/>
  <c r="I915" i="1"/>
  <c r="C506" i="2"/>
  <c r="W2565" i="1"/>
  <c r="W2549" i="1"/>
  <c r="W2842" i="1"/>
  <c r="S2842" i="1"/>
  <c r="S3621" i="1"/>
  <c r="S3612" i="1"/>
  <c r="S2614" i="1"/>
  <c r="R4473" i="1"/>
  <c r="R4396" i="1"/>
  <c r="H2713" i="1"/>
  <c r="I2713" i="1"/>
  <c r="W2567" i="1"/>
  <c r="W2551" i="1"/>
  <c r="U3553" i="1"/>
  <c r="U3544" i="1"/>
  <c r="U3528" i="1"/>
  <c r="Q303" i="1"/>
  <c r="Q277" i="1"/>
  <c r="Q259" i="1"/>
  <c r="Z3552" i="1"/>
  <c r="Z3543" i="1"/>
  <c r="Z3527" i="1"/>
  <c r="P3554" i="1"/>
  <c r="P3545" i="1"/>
  <c r="P3529" i="1"/>
  <c r="K4464" i="1"/>
  <c r="K4438" i="1"/>
  <c r="K4430" i="1"/>
  <c r="O2203" i="1"/>
  <c r="O2195" i="1"/>
  <c r="M3518" i="1"/>
  <c r="M3509" i="1"/>
  <c r="M3493" i="1"/>
  <c r="M3484" i="1"/>
  <c r="M3468" i="1"/>
  <c r="R2375" i="1"/>
  <c r="N2375" i="1"/>
  <c r="R2138" i="1"/>
  <c r="N2138" i="1"/>
  <c r="R2879" i="1"/>
  <c r="N2879" i="1"/>
  <c r="M868" i="33"/>
  <c r="S1107" i="1"/>
  <c r="S1064" i="1"/>
  <c r="N2291" i="1"/>
  <c r="N2282" i="1"/>
  <c r="L515" i="33"/>
  <c r="L508" i="33"/>
  <c r="L500" i="33"/>
  <c r="H2572" i="1"/>
  <c r="H2537" i="1"/>
  <c r="H2481" i="1"/>
  <c r="L913" i="1"/>
  <c r="F504" i="2"/>
  <c r="H989" i="33"/>
  <c r="M636" i="1"/>
  <c r="M435" i="1"/>
  <c r="W898" i="1"/>
  <c r="T898" i="1"/>
  <c r="L46" i="2"/>
  <c r="N1017" i="33"/>
  <c r="N1009" i="33"/>
  <c r="AA912" i="1"/>
  <c r="Q503" i="2"/>
  <c r="S988" i="33"/>
  <c r="M4462" i="1"/>
  <c r="M4436" i="1"/>
  <c r="M4428" i="1"/>
  <c r="Q2199" i="1"/>
  <c r="Q2191" i="1"/>
  <c r="AB726" i="1"/>
  <c r="AB355" i="1"/>
  <c r="AB347" i="1"/>
  <c r="R201" i="2"/>
  <c r="T753" i="33"/>
  <c r="T745" i="33"/>
  <c r="AB1867" i="1"/>
  <c r="AB1858" i="1"/>
  <c r="AB1840" i="1"/>
  <c r="AB1792" i="1"/>
  <c r="H634" i="1"/>
  <c r="H433" i="1"/>
  <c r="D350" i="33"/>
  <c r="O4470" i="1"/>
  <c r="O4393" i="1"/>
  <c r="H4575" i="1"/>
  <c r="H925" i="1"/>
  <c r="B406" i="2"/>
  <c r="D950" i="33"/>
  <c r="W1104" i="1"/>
  <c r="W1061" i="1"/>
  <c r="W973" i="1"/>
  <c r="U422" i="33"/>
  <c r="R1030" i="33"/>
  <c r="R926" i="33"/>
  <c r="Y2160" i="1"/>
  <c r="Y2151" i="1"/>
  <c r="Y1975" i="1"/>
  <c r="U912" i="1"/>
  <c r="M503" i="2"/>
  <c r="O988" i="33"/>
  <c r="AA3607" i="1"/>
  <c r="AA3563" i="1"/>
  <c r="AA3402" i="1"/>
  <c r="AA3393" i="1"/>
  <c r="AA3377" i="1"/>
  <c r="M3692" i="1"/>
  <c r="J3692" i="1"/>
  <c r="R2887" i="1"/>
  <c r="N2887" i="1"/>
  <c r="Z2423" i="1"/>
  <c r="X2423" i="1"/>
  <c r="Z789" i="1"/>
  <c r="Z771" i="1"/>
  <c r="Z762" i="1"/>
  <c r="W637" i="1"/>
  <c r="W436" i="1"/>
  <c r="M865" i="33"/>
  <c r="S1104" i="1"/>
  <c r="M968" i="33"/>
  <c r="K206" i="2"/>
  <c r="S973" i="1"/>
  <c r="S1061" i="1"/>
  <c r="P916" i="1"/>
  <c r="I507" i="2"/>
  <c r="K992" i="33"/>
  <c r="R783" i="1"/>
  <c r="R765" i="1"/>
  <c r="R756" i="1"/>
  <c r="M422" i="1"/>
  <c r="J422" i="1"/>
  <c r="M2877" i="1"/>
  <c r="J2877" i="1"/>
  <c r="W1941" i="1"/>
  <c r="S1941" i="1"/>
  <c r="S2560" i="1"/>
  <c r="S2294" i="1"/>
  <c r="S2285" i="1"/>
  <c r="W2287" i="1"/>
  <c r="W2278" i="1"/>
  <c r="W2262" i="1"/>
  <c r="W3848" i="1"/>
  <c r="S3848" i="1"/>
  <c r="Z2575" i="1"/>
  <c r="Z2540" i="1"/>
  <c r="Z2484" i="1"/>
  <c r="L296" i="1"/>
  <c r="L270" i="1"/>
  <c r="L252" i="1"/>
  <c r="M3458" i="1"/>
  <c r="M3449" i="1"/>
  <c r="M3433" i="1"/>
  <c r="M3424" i="1"/>
  <c r="M3408" i="1"/>
  <c r="M3691" i="1"/>
  <c r="J3691" i="1"/>
  <c r="U1026" i="33"/>
  <c r="U922" i="33"/>
  <c r="AC2156" i="1"/>
  <c r="AC2147" i="1"/>
  <c r="AC1971" i="1"/>
  <c r="M2714" i="1"/>
  <c r="J2714" i="1"/>
  <c r="H1009" i="33"/>
  <c r="H3557" i="1"/>
  <c r="H3548" i="1"/>
  <c r="H3532" i="1"/>
  <c r="AC867" i="1"/>
  <c r="AC850" i="1"/>
  <c r="B504" i="2"/>
  <c r="D989" i="33"/>
  <c r="Z2608" i="1"/>
  <c r="X2608" i="1"/>
  <c r="M298" i="1"/>
  <c r="M272" i="1"/>
  <c r="M254" i="1"/>
  <c r="W2570" i="1"/>
  <c r="W2535" i="1"/>
  <c r="W2479" i="1"/>
  <c r="M299" i="1"/>
  <c r="M273" i="1"/>
  <c r="M255" i="1"/>
  <c r="AC2565" i="1"/>
  <c r="AC2549" i="1"/>
  <c r="Z2642" i="1"/>
  <c r="X2642" i="1"/>
  <c r="R3694" i="1"/>
  <c r="N3694" i="1"/>
  <c r="M861" i="1"/>
  <c r="M844" i="1"/>
  <c r="W2717" i="1"/>
  <c r="S2717" i="1"/>
  <c r="Q3224" i="1"/>
  <c r="Q2624" i="1"/>
  <c r="H2644" i="1"/>
  <c r="I2644" i="1"/>
  <c r="B298" i="2"/>
  <c r="D353" i="33"/>
  <c r="O514" i="33"/>
  <c r="U311" i="1"/>
  <c r="O506" i="33"/>
  <c r="R3625" i="1"/>
  <c r="R3616" i="1"/>
  <c r="R967" i="1"/>
  <c r="R1117" i="1"/>
  <c r="R2592" i="1"/>
  <c r="R2618" i="1"/>
  <c r="K2453" i="1"/>
  <c r="K2405" i="1"/>
  <c r="Z3689" i="1"/>
  <c r="X3689" i="1"/>
  <c r="R2823" i="1"/>
  <c r="N2823" i="1"/>
  <c r="M2143" i="1"/>
  <c r="J2143" i="1"/>
  <c r="J4474" i="1"/>
  <c r="J4397" i="1"/>
  <c r="AB4573" i="1"/>
  <c r="AB923" i="1"/>
  <c r="M429" i="1"/>
  <c r="J429" i="1"/>
  <c r="W1943" i="1"/>
  <c r="S1943" i="1"/>
  <c r="H4184" i="1"/>
  <c r="H3631" i="1"/>
  <c r="X3626" i="1"/>
  <c r="X3617" i="1"/>
  <c r="X2619" i="1"/>
  <c r="W3688" i="1"/>
  <c r="S3688" i="1"/>
  <c r="M2287" i="1"/>
  <c r="M2278" i="1"/>
  <c r="M2262" i="1"/>
  <c r="O303" i="1"/>
  <c r="O277" i="1"/>
  <c r="O259" i="1"/>
  <c r="R3337" i="1"/>
  <c r="N3337" i="1"/>
  <c r="S1010" i="33"/>
  <c r="Q4560" i="1"/>
  <c r="Q4551" i="1"/>
  <c r="U918" i="1"/>
  <c r="M509" i="2"/>
  <c r="O994" i="33"/>
  <c r="K2290" i="1"/>
  <c r="K2281" i="1"/>
  <c r="K2265" i="1"/>
  <c r="M4349" i="1"/>
  <c r="M4340" i="1"/>
  <c r="M4212" i="1"/>
  <c r="E350" i="33"/>
  <c r="S3627" i="1"/>
  <c r="S3618" i="1"/>
  <c r="S2620" i="1"/>
  <c r="AB913" i="1"/>
  <c r="R504" i="2"/>
  <c r="T989" i="33"/>
  <c r="W861" i="1"/>
  <c r="W844" i="1"/>
  <c r="W882" i="1"/>
  <c r="W309" i="1"/>
  <c r="W214" i="1"/>
  <c r="W188" i="1"/>
  <c r="W170" i="1"/>
  <c r="P864" i="1"/>
  <c r="P847" i="1"/>
  <c r="K4463" i="1"/>
  <c r="K4437" i="1"/>
  <c r="K4429" i="1"/>
  <c r="S4472" i="1"/>
  <c r="S4395" i="1"/>
  <c r="Q3457" i="1"/>
  <c r="Q3448" i="1"/>
  <c r="Q3432" i="1"/>
  <c r="Q3423" i="1"/>
  <c r="Q3407" i="1"/>
  <c r="T4348" i="1"/>
  <c r="T4339" i="1"/>
  <c r="T4211" i="1"/>
  <c r="X3523" i="1"/>
  <c r="X3514" i="1"/>
  <c r="X3498" i="1"/>
  <c r="X3489" i="1"/>
  <c r="X3473" i="1"/>
  <c r="X3517" i="1"/>
  <c r="X3508" i="1"/>
  <c r="X3492" i="1"/>
  <c r="X3483" i="1"/>
  <c r="X3467" i="1"/>
  <c r="M296" i="1"/>
  <c r="M270" i="1"/>
  <c r="M252" i="1"/>
  <c r="P3520" i="1"/>
  <c r="P3511" i="1"/>
  <c r="P3495" i="1"/>
  <c r="P3486" i="1"/>
  <c r="P3470" i="1"/>
  <c r="M2874" i="1"/>
  <c r="J2874" i="1"/>
  <c r="X3463" i="1"/>
  <c r="X3454" i="1"/>
  <c r="X3438" i="1"/>
  <c r="X3429" i="1"/>
  <c r="X3413" i="1"/>
  <c r="R450" i="1"/>
  <c r="N450" i="1"/>
  <c r="M4575" i="1"/>
  <c r="M925" i="1"/>
  <c r="V3603" i="1"/>
  <c r="V3559" i="1"/>
  <c r="V3398" i="1"/>
  <c r="V3389" i="1"/>
  <c r="V3373" i="1"/>
  <c r="B356" i="2"/>
  <c r="D429" i="33"/>
  <c r="W1867" i="1"/>
  <c r="W1858" i="1"/>
  <c r="W1840" i="1"/>
  <c r="W1792" i="1"/>
  <c r="Z4190" i="1"/>
  <c r="Z3637" i="1"/>
  <c r="M1866" i="1"/>
  <c r="M1857" i="1"/>
  <c r="M1839" i="1"/>
  <c r="M1791" i="1"/>
  <c r="Q850" i="33"/>
  <c r="X4384" i="1"/>
  <c r="X2580" i="1"/>
  <c r="X2461" i="1"/>
  <c r="X2394" i="1"/>
  <c r="O3464" i="1"/>
  <c r="O3455" i="1"/>
  <c r="O3439" i="1"/>
  <c r="O3430" i="1"/>
  <c r="O3414" i="1"/>
  <c r="R2156" i="1"/>
  <c r="R2147" i="1"/>
  <c r="R1971" i="1"/>
  <c r="AC3550" i="1"/>
  <c r="AC3541" i="1"/>
  <c r="AC3525" i="1"/>
  <c r="O3516" i="1"/>
  <c r="O3507" i="1"/>
  <c r="O3491" i="1"/>
  <c r="O3482" i="1"/>
  <c r="O3466" i="1"/>
  <c r="AC2292" i="1"/>
  <c r="AC2283" i="1"/>
  <c r="AC2267" i="1"/>
  <c r="Z1870" i="1"/>
  <c r="Z1861" i="1"/>
  <c r="Z1843" i="1"/>
  <c r="Z1795" i="1"/>
  <c r="Z3228" i="1"/>
  <c r="Z2628" i="1"/>
  <c r="M513" i="33"/>
  <c r="M505" i="33"/>
  <c r="I4564" i="1"/>
  <c r="I4555" i="1"/>
  <c r="S727" i="1"/>
  <c r="S356" i="1"/>
  <c r="X4350" i="1"/>
  <c r="X4341" i="1"/>
  <c r="K3606" i="1"/>
  <c r="K3562" i="1"/>
  <c r="K3401" i="1"/>
  <c r="K3392" i="1"/>
  <c r="K3376" i="1"/>
  <c r="Y3463" i="1"/>
  <c r="Y3454" i="1"/>
  <c r="Y3438" i="1"/>
  <c r="Y3429" i="1"/>
  <c r="Y3413" i="1"/>
  <c r="W2877" i="1"/>
  <c r="S2877" i="1"/>
  <c r="P917" i="1"/>
  <c r="I508" i="2"/>
  <c r="K993" i="33"/>
  <c r="W2530" i="1"/>
  <c r="S2530" i="1"/>
  <c r="N3554" i="1"/>
  <c r="N3545" i="1"/>
  <c r="N3529" i="1"/>
  <c r="M854" i="33"/>
  <c r="S4388" i="1"/>
  <c r="S2584" i="1"/>
  <c r="S2465" i="1"/>
  <c r="S2398" i="1"/>
  <c r="K638" i="1"/>
  <c r="K437" i="1"/>
  <c r="AA636" i="1"/>
  <c r="AA435" i="1"/>
  <c r="E17" i="36"/>
  <c r="E15" i="36"/>
  <c r="M2458" i="1"/>
  <c r="M2410" i="1"/>
  <c r="Q1024" i="33"/>
  <c r="Q920" i="33"/>
  <c r="X2154" i="1"/>
  <c r="X2145" i="1"/>
  <c r="R4466" i="1"/>
  <c r="R4440" i="1"/>
  <c r="R4432" i="1"/>
  <c r="Y634" i="1"/>
  <c r="Y433" i="1"/>
  <c r="R3476" i="1"/>
  <c r="N3476" i="1"/>
  <c r="S3463" i="1"/>
  <c r="S3454" i="1"/>
  <c r="S3438" i="1"/>
  <c r="S3429" i="1"/>
  <c r="S3413" i="1"/>
  <c r="R2573" i="1"/>
  <c r="R2538" i="1"/>
  <c r="R2482" i="1"/>
  <c r="W1870" i="1"/>
  <c r="W1861" i="1"/>
  <c r="W1843" i="1"/>
  <c r="W1795" i="1"/>
  <c r="B204" i="2"/>
  <c r="D756" i="33"/>
  <c r="S2575" i="1"/>
  <c r="S2540" i="1"/>
  <c r="W2456" i="1"/>
  <c r="W2408" i="1"/>
  <c r="F1011" i="33"/>
  <c r="Z3554" i="1"/>
  <c r="Z3545" i="1"/>
  <c r="Z3529" i="1"/>
  <c r="M3573" i="1"/>
  <c r="M3444" i="1"/>
  <c r="V3229" i="1"/>
  <c r="V2629" i="1"/>
  <c r="L3518" i="1"/>
  <c r="L3509" i="1"/>
  <c r="L3493" i="1"/>
  <c r="L3484" i="1"/>
  <c r="L3468" i="1"/>
  <c r="H3573" i="1"/>
  <c r="H3444" i="1"/>
  <c r="T4379" i="1"/>
  <c r="T4370" i="1"/>
  <c r="T4361" i="1"/>
  <c r="W3608" i="1"/>
  <c r="W3564" i="1"/>
  <c r="W3403" i="1"/>
  <c r="W3394" i="1"/>
  <c r="W3378" i="1"/>
  <c r="Q1025" i="33"/>
  <c r="Q921" i="33"/>
  <c r="X2155" i="1"/>
  <c r="X2146" i="1"/>
  <c r="H4191" i="1"/>
  <c r="H3638" i="1"/>
  <c r="X3606" i="1"/>
  <c r="X3562" i="1"/>
  <c r="X3401" i="1"/>
  <c r="X3392" i="1"/>
  <c r="X3376" i="1"/>
  <c r="M2606" i="1"/>
  <c r="J2606" i="1"/>
  <c r="I4462" i="1"/>
  <c r="I4436" i="1"/>
  <c r="Y2200" i="1"/>
  <c r="Y2192" i="1"/>
  <c r="S3609" i="1"/>
  <c r="S3565" i="1"/>
  <c r="S3404" i="1"/>
  <c r="S3395" i="1"/>
  <c r="S3379" i="1"/>
  <c r="W2159" i="1"/>
  <c r="W2150" i="1"/>
  <c r="W1974" i="1"/>
  <c r="Z4387" i="1"/>
  <c r="Z2583" i="1"/>
  <c r="Z2464" i="1"/>
  <c r="Z2397" i="1"/>
  <c r="Z2301" i="1"/>
  <c r="I3606" i="1"/>
  <c r="I3562" i="1"/>
  <c r="I3401" i="1"/>
  <c r="I3392" i="1"/>
  <c r="I3376" i="1"/>
  <c r="AB638" i="1"/>
  <c r="AB437" i="1"/>
  <c r="R3575" i="1"/>
  <c r="R3446" i="1"/>
  <c r="M816" i="1"/>
  <c r="J816" i="1"/>
  <c r="F510" i="33"/>
  <c r="F502" i="33"/>
  <c r="U637" i="1"/>
  <c r="U436" i="1"/>
  <c r="AA2290" i="1"/>
  <c r="AA2281" i="1"/>
  <c r="AA2265" i="1"/>
  <c r="H2719" i="1"/>
  <c r="I2719" i="1"/>
  <c r="U2532" i="1"/>
  <c r="O914" i="33"/>
  <c r="M41" i="2"/>
  <c r="U815" i="1"/>
  <c r="AB1294" i="1"/>
  <c r="AB1390" i="1"/>
  <c r="AB1464" i="1"/>
  <c r="T644" i="33"/>
  <c r="T652" i="33"/>
  <c r="R195" i="2"/>
  <c r="AB4504" i="1"/>
  <c r="AB4536" i="1"/>
  <c r="T765" i="33"/>
  <c r="I1031" i="33"/>
  <c r="H3677" i="1"/>
  <c r="I3677" i="1"/>
  <c r="K3529" i="1"/>
  <c r="K3545" i="1"/>
  <c r="K3554" i="1"/>
  <c r="AB4429" i="1"/>
  <c r="AB4437" i="1"/>
  <c r="AB4463" i="1"/>
  <c r="M2796" i="1"/>
  <c r="J2796" i="1"/>
  <c r="O902" i="33"/>
  <c r="F675" i="33"/>
  <c r="F683" i="33"/>
  <c r="D426" i="2"/>
  <c r="J437" i="1"/>
  <c r="J638" i="1"/>
  <c r="AB2456" i="1"/>
  <c r="AB2408" i="1"/>
  <c r="AB1292" i="1"/>
  <c r="AB1388" i="1"/>
  <c r="U305" i="1"/>
  <c r="U878" i="1"/>
  <c r="O517" i="33"/>
  <c r="O525" i="33"/>
  <c r="O833" i="33"/>
  <c r="L2479" i="1"/>
  <c r="L2535" i="1"/>
  <c r="L2570" i="1"/>
  <c r="U307" i="1"/>
  <c r="U880" i="1"/>
  <c r="O519" i="33"/>
  <c r="O527" i="33"/>
  <c r="O835" i="33"/>
  <c r="U1294" i="1"/>
  <c r="U1390" i="1"/>
  <c r="U1464" i="1"/>
  <c r="O644" i="33"/>
  <c r="O652" i="33"/>
  <c r="M195" i="2"/>
  <c r="U4504" i="1"/>
  <c r="U4536" i="1"/>
  <c r="O765" i="33"/>
  <c r="L3440" i="1"/>
  <c r="L3569" i="1"/>
  <c r="L2593" i="1"/>
  <c r="L4397" i="1"/>
  <c r="L4474" i="1"/>
  <c r="H3126" i="1"/>
  <c r="I3126" i="1"/>
  <c r="P3376" i="1"/>
  <c r="P3392" i="1"/>
  <c r="P3401" i="1"/>
  <c r="P3562" i="1"/>
  <c r="P3606" i="1"/>
  <c r="O2626" i="1"/>
  <c r="O3226" i="1"/>
  <c r="K3413" i="1"/>
  <c r="K3429" i="1"/>
  <c r="K3438" i="1"/>
  <c r="K3454" i="1"/>
  <c r="K3463" i="1"/>
  <c r="AB3257" i="1"/>
  <c r="AB3362" i="1"/>
  <c r="AB3371" i="1"/>
  <c r="AB3380" i="1"/>
  <c r="AB3396" i="1"/>
  <c r="AB3405" i="1"/>
  <c r="AB3566" i="1"/>
  <c r="AB3610" i="1"/>
  <c r="U2531" i="1"/>
  <c r="O913" i="33"/>
  <c r="M40" i="2"/>
  <c r="U814" i="1"/>
  <c r="AC3256" i="1"/>
  <c r="AC3361" i="1"/>
  <c r="AC3370" i="1"/>
  <c r="AC3379" i="1"/>
  <c r="AC3395" i="1"/>
  <c r="AC3404" i="1"/>
  <c r="AC3565" i="1"/>
  <c r="AC3609" i="1"/>
  <c r="U4097" i="1"/>
  <c r="U2658" i="1"/>
  <c r="U3146" i="1"/>
  <c r="U3665" i="1"/>
  <c r="U3154" i="1"/>
  <c r="U3657" i="1"/>
  <c r="U2666" i="1"/>
  <c r="U3090" i="1"/>
  <c r="U4308" i="1"/>
  <c r="U467" i="1"/>
  <c r="U3501" i="1"/>
  <c r="U4300" i="1"/>
  <c r="U2674" i="1"/>
  <c r="U2387" i="1"/>
  <c r="U3114" i="1"/>
  <c r="U3417" i="1"/>
  <c r="U3673" i="1"/>
  <c r="U2429" i="1"/>
  <c r="U3649" i="1"/>
  <c r="U3476" i="1"/>
  <c r="U3535" i="1"/>
  <c r="U3162" i="1"/>
  <c r="U2520" i="1"/>
  <c r="U2682" i="1"/>
  <c r="U2035" i="1"/>
  <c r="U4316" i="1"/>
  <c r="U3945" i="1"/>
  <c r="U3050" i="1"/>
  <c r="U2706" i="1"/>
  <c r="U3122" i="1"/>
  <c r="U2504" i="1"/>
  <c r="U3018" i="1"/>
  <c r="U2323" i="1"/>
  <c r="U3098" i="1"/>
  <c r="U4057" i="1"/>
  <c r="U4009" i="1"/>
  <c r="U2690" i="1"/>
  <c r="U4121" i="1"/>
  <c r="U2512" i="1"/>
  <c r="U523" i="1"/>
  <c r="U4105" i="1"/>
  <c r="U1979" i="1"/>
  <c r="U776" i="1"/>
  <c r="U3066" i="1"/>
  <c r="U4041" i="1"/>
  <c r="U4137" i="1"/>
  <c r="U4129" i="1"/>
  <c r="U4113" i="1"/>
  <c r="U2970" i="1"/>
  <c r="U4332" i="1"/>
  <c r="U4073" i="1"/>
  <c r="U168" i="1"/>
  <c r="U186" i="1"/>
  <c r="U212" i="1"/>
  <c r="O468" i="33"/>
  <c r="O485" i="33"/>
  <c r="O493" i="33"/>
  <c r="M370" i="2"/>
  <c r="U3383" i="1"/>
  <c r="U1287" i="1"/>
  <c r="U1383" i="1"/>
  <c r="AB1771" i="1"/>
  <c r="T473" i="33"/>
  <c r="T481" i="33"/>
  <c r="R366" i="2"/>
  <c r="AB720" i="1"/>
  <c r="S652" i="33"/>
  <c r="Q195" i="2"/>
  <c r="AA1294" i="1"/>
  <c r="AA1390" i="1"/>
  <c r="AA1464" i="1"/>
  <c r="S644" i="33"/>
  <c r="S678" i="33"/>
  <c r="S686" i="33"/>
  <c r="Q429" i="2"/>
  <c r="AA1952" i="1"/>
  <c r="AB1937" i="1"/>
  <c r="T997" i="33"/>
  <c r="R512" i="2"/>
  <c r="AB425" i="1"/>
  <c r="U1923" i="1"/>
  <c r="U1971" i="1"/>
  <c r="U2147" i="1"/>
  <c r="U2156" i="1"/>
  <c r="O922" i="33"/>
  <c r="O1026" i="33"/>
  <c r="O1034" i="33"/>
  <c r="M55" i="2"/>
  <c r="U411" i="1"/>
  <c r="AA1293" i="1"/>
  <c r="AA1389" i="1"/>
  <c r="AB1936" i="1"/>
  <c r="T935" i="33"/>
  <c r="R420" i="2"/>
  <c r="AB424" i="1"/>
  <c r="P1831" i="1"/>
  <c r="P2414" i="1"/>
  <c r="P2028" i="1"/>
  <c r="P3131" i="1"/>
  <c r="P2731" i="1"/>
  <c r="P1799" i="1"/>
  <c r="P3746" i="1"/>
  <c r="P484" i="1"/>
  <c r="P3139" i="1"/>
  <c r="P3706" i="1"/>
  <c r="P4034" i="1"/>
  <c r="P1751" i="1"/>
  <c r="P460" i="1"/>
  <c r="P2811" i="1"/>
  <c r="P3754" i="1"/>
  <c r="P1783" i="1"/>
  <c r="P3722" i="1"/>
  <c r="P2380" i="1"/>
  <c r="P2771" i="1"/>
  <c r="P3107" i="1"/>
  <c r="P3059" i="1"/>
  <c r="P2803" i="1"/>
  <c r="P2356" i="1"/>
  <c r="P3874" i="1"/>
  <c r="P2100" i="1"/>
  <c r="P1775" i="1"/>
  <c r="P2795" i="1"/>
  <c r="P2739" i="1"/>
  <c r="P3794" i="1"/>
  <c r="P3043" i="1"/>
  <c r="P3035" i="1"/>
  <c r="P3027" i="1"/>
  <c r="P1735" i="1"/>
  <c r="P3858" i="1"/>
  <c r="P3786" i="1"/>
  <c r="P516" i="1"/>
  <c r="P2308" i="1"/>
  <c r="P2819" i="1"/>
  <c r="P1848" i="1"/>
  <c r="P4026" i="1"/>
  <c r="P1996" i="1"/>
  <c r="P1823" i="1"/>
  <c r="P2747" i="1"/>
  <c r="P4018" i="1"/>
  <c r="P3269" i="1"/>
  <c r="P3738" i="1"/>
  <c r="P2891" i="1"/>
  <c r="P3714" i="1"/>
  <c r="P3770" i="1"/>
  <c r="P4050" i="1"/>
  <c r="P3730" i="1"/>
  <c r="P2763" i="1"/>
  <c r="P2316" i="1"/>
  <c r="P588" i="1"/>
  <c r="P2446" i="1"/>
  <c r="P4090" i="1"/>
  <c r="P4229" i="1"/>
  <c r="P1759" i="1"/>
  <c r="P476" i="1"/>
  <c r="P1743" i="1"/>
  <c r="P1807" i="1"/>
  <c r="P3778" i="1"/>
  <c r="P2755" i="1"/>
  <c r="P2883" i="1"/>
  <c r="P1988" i="1"/>
  <c r="P3866" i="1"/>
  <c r="P2779" i="1"/>
  <c r="P2899" i="1"/>
  <c r="P2348" i="1"/>
  <c r="L4185" i="1"/>
  <c r="L3632" i="1"/>
  <c r="O3252" i="1"/>
  <c r="O3357" i="1"/>
  <c r="O3366" i="1"/>
  <c r="O3527" i="1"/>
  <c r="O3543" i="1"/>
  <c r="O3552" i="1"/>
  <c r="L3251" i="1"/>
  <c r="L3356" i="1"/>
  <c r="L3365" i="1"/>
  <c r="L3408" i="1"/>
  <c r="L3424" i="1"/>
  <c r="L3433" i="1"/>
  <c r="L3449" i="1"/>
  <c r="L3458" i="1"/>
  <c r="T2565" i="1"/>
  <c r="T2549" i="1"/>
  <c r="T2533" i="1"/>
  <c r="T816" i="1"/>
  <c r="T2566" i="1"/>
  <c r="T2550" i="1"/>
  <c r="P3576" i="1"/>
  <c r="P3447" i="1"/>
  <c r="Y4191" i="1"/>
  <c r="Y3638" i="1"/>
  <c r="Q881" i="1"/>
  <c r="L520" i="33"/>
  <c r="L528" i="33"/>
  <c r="L836" i="33"/>
  <c r="I229" i="2"/>
  <c r="P171" i="1"/>
  <c r="P189" i="1"/>
  <c r="P215" i="1"/>
  <c r="K471" i="33"/>
  <c r="K488" i="33"/>
  <c r="K496" i="33"/>
  <c r="I373" i="2"/>
  <c r="P3445" i="1"/>
  <c r="P3574" i="1"/>
  <c r="T900" i="33"/>
  <c r="T2532" i="1"/>
  <c r="N914" i="33"/>
  <c r="L41" i="2"/>
  <c r="T815" i="1"/>
  <c r="T2663" i="1"/>
  <c r="T4110" i="1"/>
  <c r="T4046" i="1"/>
  <c r="T2040" i="1"/>
  <c r="T3388" i="1"/>
  <c r="T3055" i="1"/>
  <c r="T4313" i="1"/>
  <c r="T3540" i="1"/>
  <c r="T4126" i="1"/>
  <c r="T3662" i="1"/>
  <c r="T4321" i="1"/>
  <c r="T4337" i="1"/>
  <c r="T3119" i="1"/>
  <c r="T2392" i="1"/>
  <c r="T4118" i="1"/>
  <c r="T3167" i="1"/>
  <c r="T2711" i="1"/>
  <c r="T528" i="1"/>
  <c r="T2671" i="1"/>
  <c r="T3422" i="1"/>
  <c r="T4062" i="1"/>
  <c r="T472" i="1"/>
  <c r="T2975" i="1"/>
  <c r="T3071" i="1"/>
  <c r="T4014" i="1"/>
  <c r="T4078" i="1"/>
  <c r="T2695" i="1"/>
  <c r="T2434" i="1"/>
  <c r="T3159" i="1"/>
  <c r="T2328" i="1"/>
  <c r="T3654" i="1"/>
  <c r="T3950" i="1"/>
  <c r="T3151" i="1"/>
  <c r="T2509" i="1"/>
  <c r="T3670" i="1"/>
  <c r="T3023" i="1"/>
  <c r="T2687" i="1"/>
  <c r="T2517" i="1"/>
  <c r="T3678" i="1"/>
  <c r="T2525" i="1"/>
  <c r="T4134" i="1"/>
  <c r="T4102" i="1"/>
  <c r="T3127" i="1"/>
  <c r="T4142" i="1"/>
  <c r="T3481" i="1"/>
  <c r="T2679" i="1"/>
  <c r="T3095" i="1"/>
  <c r="T3103" i="1"/>
  <c r="T781" i="1"/>
  <c r="T3506" i="1"/>
  <c r="T4305" i="1"/>
  <c r="L375" i="2"/>
  <c r="T1984" i="1"/>
  <c r="U507" i="33"/>
  <c r="P2403" i="1"/>
  <c r="P2451" i="1"/>
  <c r="U2479" i="1"/>
  <c r="U2535" i="1"/>
  <c r="U2570" i="1"/>
  <c r="AC308" i="1"/>
  <c r="AC881" i="1"/>
  <c r="U520" i="33"/>
  <c r="U528" i="33"/>
  <c r="U836" i="33"/>
  <c r="Q883" i="1"/>
  <c r="L522" i="33"/>
  <c r="L530" i="33"/>
  <c r="L838" i="33"/>
  <c r="Y4357" i="1"/>
  <c r="Y4366" i="1"/>
  <c r="Y4375" i="1"/>
  <c r="H3691" i="1"/>
  <c r="I3691" i="1"/>
  <c r="O4473" i="1"/>
  <c r="O2592" i="1"/>
  <c r="O4396" i="1"/>
  <c r="Y719" i="1"/>
  <c r="R480" i="33"/>
  <c r="P365" i="2"/>
  <c r="Y1770" i="1"/>
  <c r="K426" i="1"/>
  <c r="G998" i="33"/>
  <c r="E513" i="2"/>
  <c r="K1938" i="1"/>
  <c r="K423" i="1"/>
  <c r="G934" i="33"/>
  <c r="E419" i="2"/>
  <c r="K1935" i="1"/>
  <c r="K419" i="1"/>
  <c r="G930" i="33"/>
  <c r="E415" i="2"/>
  <c r="K1931" i="1"/>
  <c r="T1932" i="1"/>
  <c r="N931" i="33"/>
  <c r="L416" i="2"/>
  <c r="T420" i="1"/>
  <c r="T421" i="1"/>
  <c r="N932" i="33"/>
  <c r="L417" i="2"/>
  <c r="T1933" i="1"/>
  <c r="T419" i="1"/>
  <c r="N930" i="33"/>
  <c r="L415" i="2"/>
  <c r="T1931" i="1"/>
  <c r="H924" i="1"/>
  <c r="H4574" i="1"/>
  <c r="O2590" i="1"/>
  <c r="O2616" i="1"/>
  <c r="O3614" i="1"/>
  <c r="O3623" i="1"/>
  <c r="R1941" i="1"/>
  <c r="I1001" i="33"/>
  <c r="G516" i="2"/>
  <c r="N1941" i="1"/>
  <c r="P1939" i="1"/>
  <c r="K999" i="33"/>
  <c r="I514" i="2"/>
  <c r="P427" i="1"/>
  <c r="P816" i="1"/>
  <c r="K915" i="33"/>
  <c r="I42" i="2"/>
  <c r="P2533" i="1"/>
  <c r="X2629" i="1"/>
  <c r="X3229" i="1"/>
  <c r="K3256" i="1"/>
  <c r="K3361" i="1"/>
  <c r="K3370" i="1"/>
  <c r="K3531" i="1"/>
  <c r="K3547" i="1"/>
  <c r="K3556" i="1"/>
  <c r="S677" i="33"/>
  <c r="S685" i="33"/>
  <c r="Q428" i="2"/>
  <c r="AA439" i="1"/>
  <c r="AA640" i="1"/>
  <c r="AA2530" i="1"/>
  <c r="S912" i="33"/>
  <c r="Q39" i="2"/>
  <c r="AA813" i="1"/>
  <c r="K717" i="1"/>
  <c r="G478" i="33"/>
  <c r="E363" i="2"/>
  <c r="K1768" i="1"/>
  <c r="L2481" i="1"/>
  <c r="L2537" i="1"/>
  <c r="L2572" i="1"/>
  <c r="I4376" i="1"/>
  <c r="I4367" i="1"/>
  <c r="U2588" i="1"/>
  <c r="U2614" i="1"/>
  <c r="U3612" i="1"/>
  <c r="U3621" i="1"/>
  <c r="N799" i="1"/>
  <c r="R799" i="1"/>
  <c r="R875" i="1"/>
  <c r="D980" i="33"/>
  <c r="D940" i="33"/>
  <c r="D960" i="33"/>
  <c r="R415" i="1"/>
  <c r="O415" i="1"/>
  <c r="H415" i="1"/>
  <c r="R3089" i="1"/>
  <c r="N3089" i="1"/>
  <c r="I924" i="1"/>
  <c r="I4574" i="1"/>
  <c r="H863" i="1"/>
  <c r="H846" i="1"/>
  <c r="O2608" i="1"/>
  <c r="H272" i="2"/>
  <c r="O2600" i="1"/>
  <c r="K3596" i="1"/>
  <c r="K3579" i="1"/>
  <c r="R3145" i="1"/>
  <c r="N3145" i="1"/>
  <c r="R2511" i="1"/>
  <c r="N2511" i="1"/>
  <c r="R3664" i="1"/>
  <c r="N3664" i="1"/>
  <c r="R4104" i="1"/>
  <c r="N4104" i="1"/>
  <c r="R4056" i="1"/>
  <c r="N4056" i="1"/>
  <c r="J840" i="33"/>
  <c r="AC873" i="1"/>
  <c r="AC797" i="1"/>
  <c r="P4362" i="1"/>
  <c r="P4371" i="1"/>
  <c r="P4380" i="1"/>
  <c r="N2593" i="1"/>
  <c r="N4397" i="1"/>
  <c r="N4474" i="1"/>
  <c r="AA432" i="1"/>
  <c r="S1004" i="33"/>
  <c r="Q519" i="2"/>
  <c r="AA1944" i="1"/>
  <c r="AA426" i="1"/>
  <c r="S998" i="33"/>
  <c r="Q513" i="2"/>
  <c r="AA1938" i="1"/>
  <c r="AA417" i="1"/>
  <c r="S928" i="33"/>
  <c r="Q413" i="2"/>
  <c r="AA1929" i="1"/>
  <c r="AA431" i="1"/>
  <c r="S1003" i="33"/>
  <c r="Q518" i="2"/>
  <c r="AA1943" i="1"/>
  <c r="AA1941" i="1"/>
  <c r="S1001" i="33"/>
  <c r="Q516" i="2"/>
  <c r="AA429" i="1"/>
  <c r="AA423" i="1"/>
  <c r="S934" i="33"/>
  <c r="Q419" i="2"/>
  <c r="AA1935" i="1"/>
  <c r="AA422" i="1"/>
  <c r="S933" i="33"/>
  <c r="Q418" i="2"/>
  <c r="AA1934" i="1"/>
  <c r="AA1936" i="1"/>
  <c r="S935" i="33"/>
  <c r="Q420" i="2"/>
  <c r="AA424" i="1"/>
  <c r="R3414" i="1"/>
  <c r="R3430" i="1"/>
  <c r="R3439" i="1"/>
  <c r="R3455" i="1"/>
  <c r="R3464" i="1"/>
  <c r="K879" i="1"/>
  <c r="G518" i="33"/>
  <c r="G526" i="33"/>
  <c r="G834" i="33"/>
  <c r="R358" i="33"/>
  <c r="P303" i="2"/>
  <c r="Y763" i="1"/>
  <c r="Y772" i="1"/>
  <c r="Y790" i="1"/>
  <c r="R439" i="33"/>
  <c r="AB4544" i="1"/>
  <c r="AB4555" i="1"/>
  <c r="AB4564" i="1"/>
  <c r="AC3380" i="1"/>
  <c r="AC3396" i="1"/>
  <c r="AC3405" i="1"/>
  <c r="AC3566" i="1"/>
  <c r="AC3610" i="1"/>
  <c r="K16" i="36"/>
  <c r="U3374" i="1"/>
  <c r="U3390" i="1"/>
  <c r="U3399" i="1"/>
  <c r="U3560" i="1"/>
  <c r="U3604" i="1"/>
  <c r="L3574" i="1"/>
  <c r="L3445" i="1"/>
  <c r="V3569" i="1"/>
  <c r="V3440" i="1"/>
  <c r="V4360" i="1"/>
  <c r="V4369" i="1"/>
  <c r="V4378" i="1"/>
  <c r="K867" i="1"/>
  <c r="K850" i="1"/>
  <c r="T4217" i="1"/>
  <c r="T4345" i="1"/>
  <c r="T4354" i="1"/>
  <c r="H3643" i="1"/>
  <c r="C282" i="2"/>
  <c r="I3643" i="1"/>
  <c r="Z3820" i="1"/>
  <c r="X3820" i="1"/>
  <c r="I4394" i="1"/>
  <c r="I4471" i="1"/>
  <c r="W3644" i="1"/>
  <c r="S3644" i="1"/>
  <c r="B44" i="2"/>
  <c r="D1015" i="33"/>
  <c r="J1940" i="1"/>
  <c r="M1940" i="1"/>
  <c r="O490" i="33"/>
  <c r="L4549" i="1"/>
  <c r="M2564" i="1"/>
  <c r="M2548" i="1"/>
  <c r="AA3378" i="1"/>
  <c r="AA3394" i="1"/>
  <c r="AA3403" i="1"/>
  <c r="AA3564" i="1"/>
  <c r="AA3608" i="1"/>
  <c r="Q1771" i="1"/>
  <c r="L481" i="33"/>
  <c r="J366" i="2"/>
  <c r="Q720" i="1"/>
  <c r="O813" i="1"/>
  <c r="J912" i="33"/>
  <c r="H39" i="2"/>
  <c r="O2530" i="1"/>
  <c r="Y3226" i="1"/>
  <c r="Y2626" i="1"/>
  <c r="AB873" i="1"/>
  <c r="AB797" i="1"/>
  <c r="Q809" i="1"/>
  <c r="Q2526" i="1"/>
  <c r="P2590" i="1"/>
  <c r="P2616" i="1"/>
  <c r="P3614" i="1"/>
  <c r="P3623" i="1"/>
  <c r="P1766" i="1"/>
  <c r="K468" i="33"/>
  <c r="K476" i="33"/>
  <c r="I361" i="2"/>
  <c r="P715" i="1"/>
  <c r="L716" i="1"/>
  <c r="H477" i="33"/>
  <c r="F362" i="2"/>
  <c r="L1767" i="1"/>
  <c r="Q2527" i="1"/>
  <c r="L909" i="33"/>
  <c r="J36" i="2"/>
  <c r="Q810" i="1"/>
  <c r="T422" i="1"/>
  <c r="N933" i="33"/>
  <c r="L418" i="2"/>
  <c r="T1934" i="1"/>
  <c r="T424" i="1"/>
  <c r="N935" i="33"/>
  <c r="L420" i="2"/>
  <c r="T1936" i="1"/>
  <c r="T428" i="1"/>
  <c r="N1000" i="33"/>
  <c r="L515" i="2"/>
  <c r="T1940" i="1"/>
  <c r="T1942" i="1"/>
  <c r="N1002" i="33"/>
  <c r="L517" i="2"/>
  <c r="T430" i="1"/>
  <c r="L2595" i="1"/>
  <c r="L4399" i="1"/>
  <c r="L4476" i="1"/>
  <c r="L4478" i="1"/>
  <c r="Q310" i="1"/>
  <c r="L505" i="33"/>
  <c r="L513" i="33"/>
  <c r="M904" i="33"/>
  <c r="T3573" i="1"/>
  <c r="T3444" i="1"/>
  <c r="O3599" i="1"/>
  <c r="O3582" i="1"/>
  <c r="N2611" i="1"/>
  <c r="R2611" i="1"/>
  <c r="R3692" i="1"/>
  <c r="N968" i="1"/>
  <c r="N1118" i="1"/>
  <c r="I814" i="33"/>
  <c r="I822" i="33"/>
  <c r="G391" i="2"/>
  <c r="N3692" i="1"/>
  <c r="Q3231" i="1"/>
  <c r="Q2631" i="1"/>
  <c r="T2595" i="1"/>
  <c r="T4399" i="1"/>
  <c r="T4476" i="1"/>
  <c r="T4478" i="1"/>
  <c r="I846" i="1"/>
  <c r="I863" i="1"/>
  <c r="D518" i="33"/>
  <c r="H879" i="1"/>
  <c r="B418" i="2"/>
  <c r="D933" i="33"/>
  <c r="Y4189" i="1"/>
  <c r="Y3636" i="1"/>
  <c r="L1942" i="1"/>
  <c r="H1002" i="33"/>
  <c r="F517" i="2"/>
  <c r="L430" i="1"/>
  <c r="L1944" i="1"/>
  <c r="H1004" i="33"/>
  <c r="F519" i="2"/>
  <c r="L432" i="1"/>
  <c r="L418" i="1"/>
  <c r="H929" i="33"/>
  <c r="F414" i="2"/>
  <c r="L1930" i="1"/>
  <c r="L1934" i="1"/>
  <c r="H933" i="33"/>
  <c r="F418" i="2"/>
  <c r="L422" i="1"/>
  <c r="L421" i="1"/>
  <c r="H932" i="33"/>
  <c r="F417" i="2"/>
  <c r="L1933" i="1"/>
  <c r="L1943" i="1"/>
  <c r="H1003" i="33"/>
  <c r="F518" i="2"/>
  <c r="L431" i="1"/>
  <c r="L429" i="1"/>
  <c r="H1001" i="33"/>
  <c r="F516" i="2"/>
  <c r="L1941" i="1"/>
  <c r="L419" i="1"/>
  <c r="H930" i="33"/>
  <c r="F415" i="2"/>
  <c r="L1931" i="1"/>
  <c r="B399" i="2"/>
  <c r="D1011" i="33"/>
  <c r="N3576" i="1"/>
  <c r="S1771" i="1"/>
  <c r="W1771" i="1"/>
  <c r="N2631" i="1"/>
  <c r="R2631" i="1"/>
  <c r="R3231" i="1"/>
  <c r="N4433" i="1"/>
  <c r="R4433" i="1"/>
  <c r="R4441" i="1"/>
  <c r="R4467" i="1"/>
  <c r="X2529" i="1"/>
  <c r="Z2529" i="1"/>
  <c r="Z2458" i="1"/>
  <c r="Z2410" i="1"/>
  <c r="T4467" i="1"/>
  <c r="T4441" i="1"/>
  <c r="T4433" i="1"/>
  <c r="I771" i="1"/>
  <c r="I789" i="1"/>
  <c r="E438" i="33"/>
  <c r="E446" i="33"/>
  <c r="D446" i="33"/>
  <c r="B284" i="2"/>
  <c r="Z2641" i="1"/>
  <c r="X2641" i="1"/>
  <c r="M2563" i="1"/>
  <c r="M2547" i="1"/>
  <c r="Z2842" i="1"/>
  <c r="X2842" i="1"/>
  <c r="S4469" i="1"/>
  <c r="S2588" i="1"/>
  <c r="S4392" i="1"/>
  <c r="M303" i="1"/>
  <c r="M277" i="1"/>
  <c r="M259" i="1"/>
  <c r="B40" i="2"/>
  <c r="D913" i="33"/>
  <c r="Z2718" i="1"/>
  <c r="X2718" i="1"/>
  <c r="R2293" i="1"/>
  <c r="R2284" i="1"/>
  <c r="R2268" i="1"/>
  <c r="I4568" i="1"/>
  <c r="I4567" i="1"/>
  <c r="I4558" i="1"/>
  <c r="Y3552" i="1"/>
  <c r="Y3543" i="1"/>
  <c r="Y3527" i="1"/>
  <c r="H3459" i="1"/>
  <c r="H3450" i="1"/>
  <c r="H3409" i="1"/>
  <c r="H3425" i="1"/>
  <c r="H3434" i="1"/>
  <c r="Z3337" i="1"/>
  <c r="X3337" i="1"/>
  <c r="J724" i="1"/>
  <c r="J353" i="1"/>
  <c r="V4547" i="1"/>
  <c r="V4549" i="1"/>
  <c r="N3550" i="1"/>
  <c r="N3541" i="1"/>
  <c r="N3525" i="1"/>
  <c r="Y3609" i="1"/>
  <c r="Y3565" i="1"/>
  <c r="Y3379" i="1"/>
  <c r="Y3395" i="1"/>
  <c r="Y3404" i="1"/>
  <c r="O4549" i="1"/>
  <c r="R4069" i="1"/>
  <c r="N4069" i="1"/>
  <c r="H919" i="1"/>
  <c r="I919" i="1"/>
  <c r="C510" i="2"/>
  <c r="T2303" i="1"/>
  <c r="T2399" i="1"/>
  <c r="T2466" i="1"/>
  <c r="T2585" i="1"/>
  <c r="T4389" i="1"/>
  <c r="N855" i="33"/>
  <c r="P3540" i="1"/>
  <c r="P4142" i="1"/>
  <c r="P4134" i="1"/>
  <c r="P3151" i="1"/>
  <c r="P4062" i="1"/>
  <c r="P3422" i="1"/>
  <c r="P3678" i="1"/>
  <c r="P2392" i="1"/>
  <c r="P2525" i="1"/>
  <c r="P528" i="1"/>
  <c r="P3506" i="1"/>
  <c r="P1984" i="1"/>
  <c r="P2434" i="1"/>
  <c r="P3055" i="1"/>
  <c r="P3023" i="1"/>
  <c r="P2517" i="1"/>
  <c r="P472" i="1"/>
  <c r="P2975" i="1"/>
  <c r="P3654" i="1"/>
  <c r="P2509" i="1"/>
  <c r="P781" i="1"/>
  <c r="P3127" i="1"/>
  <c r="P2040" i="1"/>
  <c r="P2687" i="1"/>
  <c r="P2328" i="1"/>
  <c r="P4014" i="1"/>
  <c r="P4046" i="1"/>
  <c r="P3103" i="1"/>
  <c r="P3095" i="1"/>
  <c r="P3119" i="1"/>
  <c r="P4118" i="1"/>
  <c r="P2671" i="1"/>
  <c r="P3388" i="1"/>
  <c r="P2663" i="1"/>
  <c r="P3950" i="1"/>
  <c r="P4321" i="1"/>
  <c r="P4078" i="1"/>
  <c r="P3071" i="1"/>
  <c r="P2695" i="1"/>
  <c r="P4305" i="1"/>
  <c r="P4102" i="1"/>
  <c r="P2679" i="1"/>
  <c r="P3159" i="1"/>
  <c r="P4110" i="1"/>
  <c r="P3670" i="1"/>
  <c r="P3481" i="1"/>
  <c r="P4313" i="1"/>
  <c r="P2711" i="1"/>
  <c r="P3662" i="1"/>
  <c r="P3167" i="1"/>
  <c r="P4126" i="1"/>
  <c r="P4337" i="1"/>
  <c r="Y2570" i="1"/>
  <c r="Y2535" i="1"/>
  <c r="Y2479" i="1"/>
  <c r="Y3596" i="1"/>
  <c r="Y3579" i="1"/>
  <c r="N2588" i="1"/>
  <c r="N2614" i="1"/>
  <c r="N3612" i="1"/>
  <c r="N3621" i="1"/>
  <c r="K27" i="35"/>
  <c r="K11" i="35"/>
  <c r="AC2588" i="1"/>
  <c r="AC4392" i="1"/>
  <c r="AC4469" i="1"/>
  <c r="AA3224" i="1"/>
  <c r="AA2624" i="1"/>
  <c r="L350" i="33"/>
  <c r="R490" i="33"/>
  <c r="R3017" i="1"/>
  <c r="N3017" i="1"/>
  <c r="B519" i="2"/>
  <c r="D1004" i="33"/>
  <c r="K3226" i="1"/>
  <c r="K2626" i="1"/>
  <c r="Y306" i="1"/>
  <c r="R501" i="33"/>
  <c r="R509" i="33"/>
  <c r="D1008" i="33"/>
  <c r="B396" i="2"/>
  <c r="R809" i="1"/>
  <c r="N809" i="1"/>
  <c r="O1764" i="1"/>
  <c r="J474" i="33"/>
  <c r="H359" i="2"/>
  <c r="O713" i="1"/>
  <c r="B283" i="2"/>
  <c r="I770" i="1"/>
  <c r="I788" i="1"/>
  <c r="E437" i="33"/>
  <c r="E445" i="33"/>
  <c r="D445" i="33"/>
  <c r="H452" i="1"/>
  <c r="I452" i="1"/>
  <c r="AC2561" i="1"/>
  <c r="AC2545" i="1"/>
  <c r="AC2563" i="1"/>
  <c r="AC2547" i="1"/>
  <c r="I2191" i="1"/>
  <c r="I2199" i="1"/>
  <c r="R2533" i="1"/>
  <c r="N2533" i="1"/>
  <c r="R3333" i="1"/>
  <c r="N3333" i="1"/>
  <c r="L3598" i="1"/>
  <c r="L3581" i="1"/>
  <c r="V869" i="1"/>
  <c r="V793" i="1"/>
  <c r="Q3594" i="1"/>
  <c r="Q3577" i="1"/>
  <c r="Q1001" i="33"/>
  <c r="O516" i="2"/>
  <c r="X1941" i="1"/>
  <c r="Z1941" i="1"/>
  <c r="M2294" i="1"/>
  <c r="M2285" i="1"/>
  <c r="J2269" i="1"/>
  <c r="M2269" i="1"/>
  <c r="L4575" i="1"/>
  <c r="L925" i="1"/>
  <c r="F1000" i="33"/>
  <c r="D515" i="2"/>
  <c r="J428" i="1"/>
  <c r="M428" i="1"/>
  <c r="T864" i="1"/>
  <c r="T847" i="1"/>
  <c r="T4460" i="1"/>
  <c r="T4434" i="1"/>
  <c r="T4426" i="1"/>
  <c r="Y3458" i="1"/>
  <c r="Y3449" i="1"/>
  <c r="Y3408" i="1"/>
  <c r="Y3424" i="1"/>
  <c r="Y3433" i="1"/>
  <c r="B391" i="2"/>
  <c r="D822" i="33"/>
  <c r="D814" i="33"/>
  <c r="K3553" i="1"/>
  <c r="K3544" i="1"/>
  <c r="K3253" i="1"/>
  <c r="K3358" i="1"/>
  <c r="K3367" i="1"/>
  <c r="K3528" i="1"/>
  <c r="J3557" i="1"/>
  <c r="J3548" i="1"/>
  <c r="J3532" i="1"/>
  <c r="J3551" i="1"/>
  <c r="J3542" i="1"/>
  <c r="J3526" i="1"/>
  <c r="U861" i="1"/>
  <c r="U844" i="1"/>
  <c r="AC2198" i="1"/>
  <c r="AC2190" i="1"/>
  <c r="M3689" i="1"/>
  <c r="J3689" i="1"/>
  <c r="R4054" i="1"/>
  <c r="N4054" i="1"/>
  <c r="R3047" i="1"/>
  <c r="N3047" i="1"/>
  <c r="R2895" i="1"/>
  <c r="N2895" i="1"/>
  <c r="R2815" i="1"/>
  <c r="N2815" i="1"/>
  <c r="R1827" i="1"/>
  <c r="N1827" i="1"/>
  <c r="R3143" i="1"/>
  <c r="N3143" i="1"/>
  <c r="R592" i="1"/>
  <c r="N592" i="1"/>
  <c r="R3031" i="1"/>
  <c r="N3031" i="1"/>
  <c r="H3333" i="1"/>
  <c r="I3333" i="1"/>
  <c r="S850" i="1"/>
  <c r="S867" i="1"/>
  <c r="L1970" i="1"/>
  <c r="L2146" i="1"/>
  <c r="L2155" i="1"/>
  <c r="H921" i="33"/>
  <c r="H1025" i="33"/>
  <c r="K4188" i="1"/>
  <c r="K3635" i="1"/>
  <c r="J866" i="1"/>
  <c r="P4217" i="1"/>
  <c r="P4345" i="1"/>
  <c r="P4354" i="1"/>
  <c r="D504" i="33"/>
  <c r="AC4545" i="1"/>
  <c r="AC4556" i="1"/>
  <c r="AC4565" i="1"/>
  <c r="Z2528" i="1"/>
  <c r="X2528" i="1"/>
  <c r="H4470" i="1"/>
  <c r="H2589" i="1"/>
  <c r="H4393" i="1"/>
  <c r="B46" i="2"/>
  <c r="D1017" i="33"/>
  <c r="R4472" i="1"/>
  <c r="R966" i="1"/>
  <c r="R1116" i="1"/>
  <c r="R2591" i="1"/>
  <c r="R4395" i="1"/>
  <c r="U3376" i="1"/>
  <c r="U3392" i="1"/>
  <c r="U3401" i="1"/>
  <c r="U3562" i="1"/>
  <c r="U3606" i="1"/>
  <c r="Z763" i="1"/>
  <c r="Z772" i="1"/>
  <c r="Z790" i="1"/>
  <c r="R528" i="1"/>
  <c r="N528" i="1"/>
  <c r="R3055" i="1"/>
  <c r="N3055" i="1"/>
  <c r="R3506" i="1"/>
  <c r="N3506" i="1"/>
  <c r="M4085" i="1"/>
  <c r="J4085" i="1"/>
  <c r="Z1962" i="1"/>
  <c r="X1962" i="1"/>
  <c r="Z1110" i="1"/>
  <c r="Z1067" i="1"/>
  <c r="Z979" i="1"/>
  <c r="E1027" i="33"/>
  <c r="E923" i="33"/>
  <c r="I2157" i="1"/>
  <c r="I2148" i="1"/>
  <c r="AB3622" i="1"/>
  <c r="AB3613" i="1"/>
  <c r="AB2615" i="1"/>
  <c r="S300" i="1"/>
  <c r="S274" i="1"/>
  <c r="U25" i="36"/>
  <c r="C25" i="36"/>
  <c r="W1926" i="1"/>
  <c r="T1926" i="1"/>
  <c r="R2289" i="1"/>
  <c r="R2280" i="1"/>
  <c r="N2264" i="1"/>
  <c r="R2264" i="1"/>
  <c r="Q868" i="33"/>
  <c r="X1107" i="1"/>
  <c r="X1064" i="1"/>
  <c r="Z637" i="1"/>
  <c r="Z436" i="1"/>
  <c r="V3609" i="1"/>
  <c r="V3565" i="1"/>
  <c r="V3379" i="1"/>
  <c r="V3395" i="1"/>
  <c r="V3404" i="1"/>
  <c r="Z4349" i="1"/>
  <c r="Z4340" i="1"/>
  <c r="Z4212" i="1"/>
  <c r="O4466" i="1"/>
  <c r="O4440" i="1"/>
  <c r="O4432" i="1"/>
  <c r="R413" i="1"/>
  <c r="O413" i="1"/>
  <c r="H413" i="1"/>
  <c r="AC4574" i="1"/>
  <c r="AC924" i="1"/>
  <c r="N4570" i="1"/>
  <c r="N920" i="1"/>
  <c r="H2202" i="1"/>
  <c r="H2194" i="1"/>
  <c r="O4187" i="1"/>
  <c r="O3634" i="1"/>
  <c r="V3523" i="1"/>
  <c r="V3514" i="1"/>
  <c r="V3473" i="1"/>
  <c r="V3489" i="1"/>
  <c r="V3498" i="1"/>
  <c r="Q2569" i="1"/>
  <c r="Q2534" i="1"/>
  <c r="Q2478" i="1"/>
  <c r="W4393" i="1"/>
  <c r="W4470" i="1"/>
  <c r="J2566" i="1"/>
  <c r="F836" i="33"/>
  <c r="M3645" i="1"/>
  <c r="J771" i="1"/>
  <c r="J789" i="1"/>
  <c r="F438" i="33"/>
  <c r="F446" i="33"/>
  <c r="D284" i="2"/>
  <c r="J3645" i="1"/>
  <c r="M2717" i="1"/>
  <c r="J2717" i="1"/>
  <c r="D487" i="33"/>
  <c r="D470" i="33"/>
  <c r="H2841" i="1"/>
  <c r="I2841" i="1"/>
  <c r="Z1937" i="1"/>
  <c r="X1937" i="1"/>
  <c r="W2597" i="1"/>
  <c r="S2597" i="1"/>
  <c r="T2200" i="1"/>
  <c r="T2192" i="1"/>
  <c r="N4376" i="1"/>
  <c r="N4358" i="1"/>
  <c r="N4367" i="1"/>
  <c r="V4467" i="1"/>
  <c r="V4441" i="1"/>
  <c r="V4433" i="1"/>
  <c r="L3550" i="1"/>
  <c r="L3541" i="1"/>
  <c r="L3525" i="1"/>
  <c r="J3462" i="1"/>
  <c r="J3453" i="1"/>
  <c r="J3412" i="1"/>
  <c r="J3428" i="1"/>
  <c r="J3437" i="1"/>
  <c r="I3577" i="1"/>
  <c r="I3594" i="1"/>
  <c r="O3517" i="1"/>
  <c r="O3508" i="1"/>
  <c r="O3467" i="1"/>
  <c r="O3483" i="1"/>
  <c r="O3492" i="1"/>
  <c r="H905" i="1"/>
  <c r="I905" i="1"/>
  <c r="C405" i="2"/>
  <c r="Z1106" i="1"/>
  <c r="Z1063" i="1"/>
  <c r="Z975" i="1"/>
  <c r="O4560" i="1"/>
  <c r="O4551" i="1"/>
  <c r="J4379" i="1"/>
  <c r="J4370" i="1"/>
  <c r="R1109" i="1"/>
  <c r="R1066" i="1"/>
  <c r="R978" i="1"/>
  <c r="Z784" i="1"/>
  <c r="Z766" i="1"/>
  <c r="Z757" i="1"/>
  <c r="AA3518" i="1"/>
  <c r="AA3509" i="1"/>
  <c r="AA3468" i="1"/>
  <c r="AA3484" i="1"/>
  <c r="AA3493" i="1"/>
  <c r="S4566" i="1"/>
  <c r="S4557" i="1"/>
  <c r="R2198" i="1"/>
  <c r="R2190" i="1"/>
  <c r="AC299" i="1"/>
  <c r="AC273" i="1"/>
  <c r="AC255" i="1"/>
  <c r="W788" i="1"/>
  <c r="W770" i="1"/>
  <c r="W761" i="1"/>
  <c r="W897" i="1"/>
  <c r="T897" i="1"/>
  <c r="N1008" i="33"/>
  <c r="N1016" i="33"/>
  <c r="L45" i="2"/>
  <c r="M1024" i="33"/>
  <c r="M920" i="33"/>
  <c r="S2154" i="1"/>
  <c r="S2145" i="1"/>
  <c r="X4349" i="1"/>
  <c r="X4212" i="1"/>
  <c r="X4340" i="1"/>
  <c r="AB298" i="1"/>
  <c r="AB272" i="1"/>
  <c r="AB254" i="1"/>
  <c r="Q3599" i="1"/>
  <c r="Q3582" i="1"/>
  <c r="P490" i="33"/>
  <c r="Y4376" i="1"/>
  <c r="Y4367" i="1"/>
  <c r="Y4358" i="1"/>
  <c r="J302" i="1"/>
  <c r="J276" i="1"/>
  <c r="H2423" i="1"/>
  <c r="I2423" i="1"/>
  <c r="AC3667" i="1"/>
  <c r="AC3675" i="1"/>
  <c r="AC2514" i="1"/>
  <c r="AC3148" i="1"/>
  <c r="AC2676" i="1"/>
  <c r="AC4043" i="1"/>
  <c r="AC2972" i="1"/>
  <c r="AC2431" i="1"/>
  <c r="AC3100" i="1"/>
  <c r="AC4334" i="1"/>
  <c r="AC469" i="1"/>
  <c r="AC525" i="1"/>
  <c r="AC3020" i="1"/>
  <c r="AC3092" i="1"/>
  <c r="AC3156" i="1"/>
  <c r="AC3659" i="1"/>
  <c r="AC2037" i="1"/>
  <c r="AC3068" i="1"/>
  <c r="AC2692" i="1"/>
  <c r="AC2325" i="1"/>
  <c r="AC4011" i="1"/>
  <c r="AC2660" i="1"/>
  <c r="AC2684" i="1"/>
  <c r="AC2522" i="1"/>
  <c r="AC778" i="1"/>
  <c r="AC3537" i="1"/>
  <c r="AC3503" i="1"/>
  <c r="AC3164" i="1"/>
  <c r="AC4115" i="1"/>
  <c r="AC3052" i="1"/>
  <c r="AC3124" i="1"/>
  <c r="AC2708" i="1"/>
  <c r="AC2668" i="1"/>
  <c r="AC4131" i="1"/>
  <c r="AC3478" i="1"/>
  <c r="AC4302" i="1"/>
  <c r="AC3651" i="1"/>
  <c r="AC4318" i="1"/>
  <c r="AC2506" i="1"/>
  <c r="AC4075" i="1"/>
  <c r="AC3947" i="1"/>
  <c r="AC4059" i="1"/>
  <c r="AC1981" i="1"/>
  <c r="AC4107" i="1"/>
  <c r="AC4310" i="1"/>
  <c r="AC4099" i="1"/>
  <c r="AC2389" i="1"/>
  <c r="AC4139" i="1"/>
  <c r="AC4123" i="1"/>
  <c r="AC3385" i="1"/>
  <c r="AC3116" i="1"/>
  <c r="AC3419" i="1"/>
  <c r="U4362" i="1"/>
  <c r="U4371" i="1"/>
  <c r="U4380" i="1"/>
  <c r="D1013" i="33"/>
  <c r="B401" i="2"/>
  <c r="E838" i="33"/>
  <c r="Z2646" i="1"/>
  <c r="Q349" i="33"/>
  <c r="Q357" i="33"/>
  <c r="O302" i="2"/>
  <c r="X762" i="1"/>
  <c r="X771" i="1"/>
  <c r="X789" i="1"/>
  <c r="Q438" i="33"/>
  <c r="Q446" i="33"/>
  <c r="O284" i="2"/>
  <c r="X2646" i="1"/>
  <c r="R2799" i="1"/>
  <c r="N2799" i="1"/>
  <c r="S2203" i="1"/>
  <c r="M3642" i="1"/>
  <c r="J3642" i="1"/>
  <c r="M455" i="1"/>
  <c r="J455" i="1"/>
  <c r="Z2370" i="1"/>
  <c r="X2370" i="1"/>
  <c r="E852" i="33"/>
  <c r="I4386" i="1"/>
  <c r="I2396" i="1"/>
  <c r="I2463" i="1"/>
  <c r="I2582" i="1"/>
  <c r="J4461" i="1"/>
  <c r="J4435" i="1"/>
  <c r="M4566" i="1"/>
  <c r="M4557" i="1"/>
  <c r="M4546" i="1"/>
  <c r="S796" i="1"/>
  <c r="S872" i="1"/>
  <c r="P4560" i="1"/>
  <c r="P4551" i="1"/>
  <c r="W4297" i="1"/>
  <c r="S4297" i="1"/>
  <c r="L834" i="33"/>
  <c r="R1924" i="1"/>
  <c r="O1924" i="1"/>
  <c r="H1924" i="1"/>
  <c r="AC1768" i="1"/>
  <c r="U478" i="33"/>
  <c r="S363" i="2"/>
  <c r="AC717" i="1"/>
  <c r="R898" i="1"/>
  <c r="J1009" i="33"/>
  <c r="J1017" i="33"/>
  <c r="H46" i="2"/>
  <c r="O898" i="1"/>
  <c r="H898" i="1"/>
  <c r="O4572" i="1"/>
  <c r="O922" i="1"/>
  <c r="B415" i="2"/>
  <c r="D930" i="33"/>
  <c r="N2262" i="1"/>
  <c r="R2262" i="1"/>
  <c r="R2278" i="1"/>
  <c r="R2287" i="1"/>
  <c r="L2455" i="1"/>
  <c r="L2407" i="1"/>
  <c r="W421" i="1"/>
  <c r="S421" i="1"/>
  <c r="M2641" i="1"/>
  <c r="J2641" i="1"/>
  <c r="R4356" i="1"/>
  <c r="R4365" i="1"/>
  <c r="R4374" i="1"/>
  <c r="R2641" i="1"/>
  <c r="N766" i="1"/>
  <c r="N784" i="1"/>
  <c r="I433" i="33"/>
  <c r="I441" i="33"/>
  <c r="G279" i="2"/>
  <c r="N2641" i="1"/>
  <c r="M424" i="1"/>
  <c r="J424" i="1"/>
  <c r="H726" i="1"/>
  <c r="H355" i="1"/>
  <c r="H347" i="1"/>
  <c r="Z422" i="1"/>
  <c r="X422" i="1"/>
  <c r="J860" i="1"/>
  <c r="L839" i="33"/>
  <c r="J723" i="1"/>
  <c r="J1837" i="1"/>
  <c r="J1855" i="1"/>
  <c r="J1864" i="1"/>
  <c r="F742" i="33"/>
  <c r="F750" i="33"/>
  <c r="D198" i="2"/>
  <c r="J344" i="1"/>
  <c r="J352" i="1"/>
  <c r="J3555" i="1"/>
  <c r="J3546" i="1"/>
  <c r="J3530" i="1"/>
  <c r="U4348" i="1"/>
  <c r="U4339" i="1"/>
  <c r="U4211" i="1"/>
  <c r="U2298" i="1"/>
  <c r="U2394" i="1"/>
  <c r="U2461" i="1"/>
  <c r="U2580" i="1"/>
  <c r="U4384" i="1"/>
  <c r="O850" i="33"/>
  <c r="M3851" i="1"/>
  <c r="J3851" i="1"/>
  <c r="S837" i="33"/>
  <c r="AA2601" i="1"/>
  <c r="AA882" i="1"/>
  <c r="S521" i="33"/>
  <c r="S529" i="33"/>
  <c r="Q273" i="2"/>
  <c r="AA2609" i="1"/>
  <c r="AA4467" i="1"/>
  <c r="AA4441" i="1"/>
  <c r="AA4433" i="1"/>
  <c r="N3466" i="1"/>
  <c r="N3482" i="1"/>
  <c r="N3491" i="1"/>
  <c r="N3507" i="1"/>
  <c r="N3516" i="1"/>
  <c r="I2400" i="1"/>
  <c r="I2467" i="1"/>
  <c r="I2586" i="1"/>
  <c r="I4390" i="1"/>
  <c r="E856" i="33"/>
  <c r="H1795" i="1"/>
  <c r="H1843" i="1"/>
  <c r="H1861" i="1"/>
  <c r="H1870" i="1"/>
  <c r="D748" i="33"/>
  <c r="W4544" i="1"/>
  <c r="W4555" i="1"/>
  <c r="W4564" i="1"/>
  <c r="H639" i="1"/>
  <c r="H438" i="1"/>
  <c r="L4469" i="1"/>
  <c r="L4392" i="1"/>
  <c r="V4560" i="1"/>
  <c r="V4540" i="1"/>
  <c r="V4551" i="1"/>
  <c r="W414" i="1"/>
  <c r="T1974" i="1"/>
  <c r="T2150" i="1"/>
  <c r="T2159" i="1"/>
  <c r="N925" i="33"/>
  <c r="N1029" i="33"/>
  <c r="N1037" i="33"/>
  <c r="L58" i="2"/>
  <c r="T414" i="1"/>
  <c r="U914" i="1"/>
  <c r="M505" i="2"/>
  <c r="O990" i="33"/>
  <c r="W2291" i="1"/>
  <c r="W2282" i="1"/>
  <c r="S2266" i="1"/>
  <c r="W2266" i="1"/>
  <c r="H836" i="33"/>
  <c r="I368" i="2"/>
  <c r="P3440" i="1"/>
  <c r="P3569" i="1"/>
  <c r="Z2875" i="1"/>
  <c r="X2875" i="1"/>
  <c r="I715" i="1"/>
  <c r="H715" i="1"/>
  <c r="H4117" i="1"/>
  <c r="I4117" i="1"/>
  <c r="F447" i="33"/>
  <c r="D285" i="2"/>
  <c r="J3646" i="1"/>
  <c r="M3646" i="1"/>
  <c r="O308" i="1"/>
  <c r="O881" i="1"/>
  <c r="J520" i="33"/>
  <c r="J528" i="33"/>
  <c r="J836" i="33"/>
  <c r="V4363" i="1"/>
  <c r="V4372" i="1"/>
  <c r="V4381" i="1"/>
  <c r="I2643" i="1"/>
  <c r="H2643" i="1"/>
  <c r="N860" i="1"/>
  <c r="K4358" i="1"/>
  <c r="K4367" i="1"/>
  <c r="K4376" i="1"/>
  <c r="R3817" i="1"/>
  <c r="N3817" i="1"/>
  <c r="H757" i="1"/>
  <c r="H766" i="1"/>
  <c r="H784" i="1"/>
  <c r="D433" i="33"/>
  <c r="K422" i="33"/>
  <c r="S860" i="1"/>
  <c r="M631" i="1"/>
  <c r="J631" i="1"/>
  <c r="W629" i="1"/>
  <c r="S629" i="1"/>
  <c r="I865" i="33"/>
  <c r="N1104" i="1"/>
  <c r="N1061" i="1"/>
  <c r="W789" i="1"/>
  <c r="W771" i="1"/>
  <c r="W762" i="1"/>
  <c r="I3445" i="1"/>
  <c r="I3574" i="1"/>
  <c r="Y4470" i="1"/>
  <c r="Y4393" i="1"/>
  <c r="W4562" i="1"/>
  <c r="W4553" i="1"/>
  <c r="W4542" i="1"/>
  <c r="M635" i="1"/>
  <c r="M434" i="1"/>
  <c r="Y916" i="1"/>
  <c r="P507" i="2"/>
  <c r="R992" i="33"/>
  <c r="Q914" i="1"/>
  <c r="J505" i="2"/>
  <c r="L990" i="33"/>
  <c r="K3605" i="1"/>
  <c r="K3561" i="1"/>
  <c r="K3375" i="1"/>
  <c r="K3391" i="1"/>
  <c r="K3400" i="1"/>
  <c r="Z2531" i="1"/>
  <c r="X2531" i="1"/>
  <c r="W4558" i="1"/>
  <c r="W4567" i="1"/>
  <c r="W4568" i="1"/>
  <c r="H2141" i="1"/>
  <c r="I2141" i="1"/>
  <c r="S4574" i="1"/>
  <c r="S924" i="1"/>
  <c r="Y4576" i="1"/>
  <c r="Y926" i="1"/>
  <c r="H4297" i="1"/>
  <c r="I4297" i="1"/>
  <c r="U4571" i="1"/>
  <c r="U921" i="1"/>
  <c r="K27" i="36"/>
  <c r="M27" i="36"/>
  <c r="Q4357" i="1"/>
  <c r="Q4366" i="1"/>
  <c r="Q4375" i="1"/>
  <c r="S901" i="33"/>
  <c r="F1002" i="33"/>
  <c r="D517" i="2"/>
  <c r="J430" i="1"/>
  <c r="M430" i="1"/>
  <c r="I1061" i="1"/>
  <c r="I1104" i="1"/>
  <c r="E865" i="33"/>
  <c r="X3621" i="1"/>
  <c r="X3612" i="1"/>
  <c r="X2614" i="1"/>
  <c r="L717" i="1"/>
  <c r="H478" i="33"/>
  <c r="F363" i="2"/>
  <c r="L1768" i="1"/>
  <c r="T4573" i="1"/>
  <c r="T923" i="1"/>
  <c r="M3641" i="1"/>
  <c r="J3641" i="1"/>
  <c r="S277" i="1"/>
  <c r="S303" i="1"/>
  <c r="W420" i="1"/>
  <c r="S420" i="1"/>
  <c r="N3442" i="1"/>
  <c r="N3571" i="1"/>
  <c r="N4471" i="1"/>
  <c r="N4394" i="1"/>
  <c r="O271" i="2"/>
  <c r="X2607" i="1"/>
  <c r="Z2607" i="1"/>
  <c r="L1769" i="1"/>
  <c r="H479" i="33"/>
  <c r="F364" i="2"/>
  <c r="L718" i="1"/>
  <c r="J3380" i="1"/>
  <c r="J3396" i="1"/>
  <c r="J3405" i="1"/>
  <c r="J3566" i="1"/>
  <c r="J3610" i="1"/>
  <c r="U297" i="1"/>
  <c r="U271" i="1"/>
  <c r="U253" i="1"/>
  <c r="AA4354" i="1"/>
  <c r="AA4345" i="1"/>
  <c r="AA4217" i="1"/>
  <c r="N3355" i="1"/>
  <c r="N3364" i="1"/>
  <c r="N3373" i="1"/>
  <c r="N3389" i="1"/>
  <c r="N3398" i="1"/>
  <c r="N3559" i="1"/>
  <c r="N3603" i="1"/>
  <c r="AC2647" i="1"/>
  <c r="U447" i="33"/>
  <c r="S285" i="2"/>
  <c r="AC3646" i="1"/>
  <c r="R2329" i="1"/>
  <c r="N2329" i="1"/>
  <c r="R455" i="1"/>
  <c r="N455" i="1"/>
  <c r="R3073" i="1"/>
  <c r="N3073" i="1"/>
  <c r="R2420" i="1"/>
  <c r="N2420" i="1"/>
  <c r="Z4082" i="1"/>
  <c r="X4082" i="1"/>
  <c r="M634" i="1"/>
  <c r="M433" i="1"/>
  <c r="S3442" i="1"/>
  <c r="S3571" i="1"/>
  <c r="X2405" i="1"/>
  <c r="X2453" i="1"/>
  <c r="M4535" i="1"/>
  <c r="M4503" i="1"/>
  <c r="H861" i="1"/>
  <c r="H844" i="1"/>
  <c r="S302" i="1"/>
  <c r="S276" i="1"/>
  <c r="Z4560" i="1"/>
  <c r="Z4551" i="1"/>
  <c r="Z4540" i="1"/>
  <c r="AA917" i="1"/>
  <c r="Q508" i="2"/>
  <c r="S993" i="33"/>
  <c r="S3582" i="1"/>
  <c r="S3599" i="1"/>
  <c r="AA4376" i="1"/>
  <c r="AA4367" i="1"/>
  <c r="AA4358" i="1"/>
  <c r="Q2456" i="1"/>
  <c r="Q2408" i="1"/>
  <c r="AB3573" i="1"/>
  <c r="AB3444" i="1"/>
  <c r="H4376" i="1"/>
  <c r="H4367" i="1"/>
  <c r="I4358" i="1"/>
  <c r="H4358" i="1"/>
  <c r="Q872" i="1"/>
  <c r="Q796" i="1"/>
  <c r="K3414" i="1"/>
  <c r="K3430" i="1"/>
  <c r="K3439" i="1"/>
  <c r="K3455" i="1"/>
  <c r="K3464" i="1"/>
  <c r="M834" i="33"/>
  <c r="H994" i="33"/>
  <c r="F509" i="2"/>
  <c r="L918" i="1"/>
  <c r="R256" i="1"/>
  <c r="R274" i="1"/>
  <c r="R300" i="1"/>
  <c r="D351" i="33"/>
  <c r="B296" i="2"/>
  <c r="M1795" i="1"/>
  <c r="M1843" i="1"/>
  <c r="M1861" i="1"/>
  <c r="M1870" i="1"/>
  <c r="U926" i="1"/>
  <c r="U4576" i="1"/>
  <c r="R2844" i="1"/>
  <c r="N2844" i="1"/>
  <c r="Z345" i="1"/>
  <c r="Z353" i="1"/>
  <c r="Z724" i="1"/>
  <c r="W2607" i="1"/>
  <c r="S2607" i="1"/>
  <c r="X635" i="1"/>
  <c r="Y3469" i="1"/>
  <c r="Y3485" i="1"/>
  <c r="Y3494" i="1"/>
  <c r="Y3510" i="1"/>
  <c r="Y3519" i="1"/>
  <c r="O3225" i="1"/>
  <c r="O2625" i="1"/>
  <c r="H3818" i="1"/>
  <c r="I3818" i="1"/>
  <c r="V3532" i="1"/>
  <c r="V3548" i="1"/>
  <c r="V3557" i="1"/>
  <c r="Y3373" i="1"/>
  <c r="Y3389" i="1"/>
  <c r="Y3398" i="1"/>
  <c r="Y3559" i="1"/>
  <c r="Y3603" i="1"/>
  <c r="Z626" i="1"/>
  <c r="X626" i="1"/>
  <c r="S991" i="33"/>
  <c r="Q506" i="2"/>
  <c r="AA915" i="1"/>
  <c r="J993" i="33"/>
  <c r="H508" i="2"/>
  <c r="O917" i="1"/>
  <c r="H4066" i="1"/>
  <c r="I4066" i="1"/>
  <c r="L3599" i="1"/>
  <c r="L3582" i="1"/>
  <c r="F358" i="33"/>
  <c r="D303" i="2"/>
  <c r="J763" i="1"/>
  <c r="M763" i="1"/>
  <c r="M772" i="1"/>
  <c r="M790" i="1"/>
  <c r="S1067" i="1"/>
  <c r="S1110" i="1"/>
  <c r="M871" i="33"/>
  <c r="F992" i="33"/>
  <c r="D507" i="2"/>
  <c r="J916" i="1"/>
  <c r="M916" i="1"/>
  <c r="S2198" i="1"/>
  <c r="M1974" i="1"/>
  <c r="M2150" i="1"/>
  <c r="M2159" i="1"/>
  <c r="Q3597" i="1"/>
  <c r="Q3580" i="1"/>
  <c r="I969" i="1"/>
  <c r="I1119" i="1"/>
  <c r="I2594" i="1"/>
  <c r="I4398" i="1"/>
  <c r="I4475" i="1"/>
  <c r="H2716" i="1"/>
  <c r="I2716" i="1"/>
  <c r="L2590" i="1"/>
  <c r="L2616" i="1"/>
  <c r="L3614" i="1"/>
  <c r="L3623" i="1"/>
  <c r="J888" i="1"/>
  <c r="J963" i="1"/>
  <c r="J1113" i="1"/>
  <c r="J2588" i="1"/>
  <c r="J2614" i="1"/>
  <c r="J3612" i="1"/>
  <c r="J3621" i="1"/>
  <c r="AA2588" i="1"/>
  <c r="AA4392" i="1"/>
  <c r="AA4469" i="1"/>
  <c r="I25" i="35"/>
  <c r="O3052" i="1"/>
  <c r="O4334" i="1"/>
  <c r="O3068" i="1"/>
  <c r="O2514" i="1"/>
  <c r="O2708" i="1"/>
  <c r="O3478" i="1"/>
  <c r="O2325" i="1"/>
  <c r="O3164" i="1"/>
  <c r="O3419" i="1"/>
  <c r="O2972" i="1"/>
  <c r="O4115" i="1"/>
  <c r="O2389" i="1"/>
  <c r="O3116" i="1"/>
  <c r="O778" i="1"/>
  <c r="O3947" i="1"/>
  <c r="O4099" i="1"/>
  <c r="O3537" i="1"/>
  <c r="O4043" i="1"/>
  <c r="O2676" i="1"/>
  <c r="O1981" i="1"/>
  <c r="O4011" i="1"/>
  <c r="O3651" i="1"/>
  <c r="O4139" i="1"/>
  <c r="O3092" i="1"/>
  <c r="O3148" i="1"/>
  <c r="O4107" i="1"/>
  <c r="O3156" i="1"/>
  <c r="O3124" i="1"/>
  <c r="O4075" i="1"/>
  <c r="O4318" i="1"/>
  <c r="O4123" i="1"/>
  <c r="O3100" i="1"/>
  <c r="O3667" i="1"/>
  <c r="O2522" i="1"/>
  <c r="O2506" i="1"/>
  <c r="O4131" i="1"/>
  <c r="O3503" i="1"/>
  <c r="O3675" i="1"/>
  <c r="O3659" i="1"/>
  <c r="O2037" i="1"/>
  <c r="O4310" i="1"/>
  <c r="O2692" i="1"/>
  <c r="O4302" i="1"/>
  <c r="O2431" i="1"/>
  <c r="O469" i="1"/>
  <c r="O2668" i="1"/>
  <c r="O3385" i="1"/>
  <c r="O3020" i="1"/>
  <c r="O4059" i="1"/>
  <c r="O525" i="1"/>
  <c r="O2684" i="1"/>
  <c r="O2660" i="1"/>
  <c r="R2565" i="1"/>
  <c r="R2549" i="1"/>
  <c r="J2551" i="1"/>
  <c r="M2551" i="1"/>
  <c r="M2567" i="1"/>
  <c r="J4361" i="1"/>
  <c r="M4361" i="1"/>
  <c r="M4370" i="1"/>
  <c r="M4379" i="1"/>
  <c r="S4541" i="1"/>
  <c r="W4541" i="1"/>
  <c r="W4552" i="1"/>
  <c r="W4561" i="1"/>
  <c r="H310" i="1"/>
  <c r="D505" i="33"/>
  <c r="T1788" i="1"/>
  <c r="T1836" i="1"/>
  <c r="T1854" i="1"/>
  <c r="T1863" i="1"/>
  <c r="N741" i="33"/>
  <c r="N749" i="33"/>
  <c r="L197" i="2"/>
  <c r="T343" i="1"/>
  <c r="T351" i="1"/>
  <c r="T722" i="1"/>
  <c r="Y3467" i="1"/>
  <c r="Y3483" i="1"/>
  <c r="Y3492" i="1"/>
  <c r="Y3508" i="1"/>
  <c r="Y3517" i="1"/>
  <c r="M3532" i="1"/>
  <c r="M3548" i="1"/>
  <c r="M3557" i="1"/>
  <c r="H3414" i="1"/>
  <c r="H3430" i="1"/>
  <c r="H3439" i="1"/>
  <c r="H3455" i="1"/>
  <c r="H3464" i="1"/>
  <c r="D755" i="33"/>
  <c r="B203" i="2"/>
  <c r="O2303" i="1"/>
  <c r="O2399" i="1"/>
  <c r="O2466" i="1"/>
  <c r="O2585" i="1"/>
  <c r="O4389" i="1"/>
  <c r="J855" i="33"/>
  <c r="F368" i="2"/>
  <c r="L2624" i="1"/>
  <c r="L3224" i="1"/>
  <c r="O3595" i="1"/>
  <c r="O3578" i="1"/>
  <c r="R2713" i="1"/>
  <c r="N964" i="1"/>
  <c r="N1114" i="1"/>
  <c r="I810" i="33"/>
  <c r="I818" i="33"/>
  <c r="G387" i="2"/>
  <c r="N2713" i="1"/>
  <c r="Q28" i="36"/>
  <c r="S11" i="36"/>
  <c r="AB717" i="1"/>
  <c r="T478" i="33"/>
  <c r="R363" i="2"/>
  <c r="AB1768" i="1"/>
  <c r="V2563" i="1"/>
  <c r="V2547" i="1"/>
  <c r="N3595" i="1"/>
  <c r="H432" i="1"/>
  <c r="E1004" i="33"/>
  <c r="C519" i="2"/>
  <c r="I432" i="1"/>
  <c r="J849" i="1"/>
  <c r="M849" i="1"/>
  <c r="M866" i="1"/>
  <c r="R2605" i="1"/>
  <c r="N2605" i="1"/>
  <c r="I2606" i="1"/>
  <c r="H2606" i="1"/>
  <c r="AC1795" i="1"/>
  <c r="AC1843" i="1"/>
  <c r="AC1861" i="1"/>
  <c r="AC1870" i="1"/>
  <c r="U748" i="33"/>
  <c r="U756" i="33"/>
  <c r="S204" i="2"/>
  <c r="AC350" i="1"/>
  <c r="AC358" i="1"/>
  <c r="AC729" i="1"/>
  <c r="AB4543" i="1"/>
  <c r="AB4554" i="1"/>
  <c r="AB4563" i="1"/>
  <c r="H4549" i="1"/>
  <c r="T3407" i="1"/>
  <c r="T3423" i="1"/>
  <c r="T3432" i="1"/>
  <c r="T3448" i="1"/>
  <c r="T3457" i="1"/>
  <c r="J2550" i="1"/>
  <c r="M2550" i="1"/>
  <c r="M2566" i="1"/>
  <c r="M1936" i="1"/>
  <c r="F935" i="33"/>
  <c r="D420" i="2"/>
  <c r="J1936" i="1"/>
  <c r="Z1934" i="1"/>
  <c r="Q933" i="33"/>
  <c r="O418" i="2"/>
  <c r="X1934" i="1"/>
  <c r="I2454" i="1"/>
  <c r="H4213" i="1"/>
  <c r="H4341" i="1"/>
  <c r="H4350" i="1"/>
  <c r="K1009" i="33"/>
  <c r="K1017" i="33"/>
  <c r="I46" i="2"/>
  <c r="P898" i="1"/>
  <c r="M814" i="1"/>
  <c r="J814" i="1"/>
  <c r="AB2482" i="1"/>
  <c r="AB2538" i="1"/>
  <c r="AB2573" i="1"/>
  <c r="J834" i="33"/>
  <c r="R2712" i="1"/>
  <c r="N2712" i="1"/>
  <c r="U306" i="1"/>
  <c r="O501" i="33"/>
  <c r="O509" i="33"/>
  <c r="H1979" i="1"/>
  <c r="I1979" i="1"/>
  <c r="V2562" i="1"/>
  <c r="V2546" i="1"/>
  <c r="K1944" i="1"/>
  <c r="G1004" i="33"/>
  <c r="E519" i="2"/>
  <c r="K432" i="1"/>
  <c r="K425" i="1"/>
  <c r="G997" i="33"/>
  <c r="E512" i="2"/>
  <c r="K1937" i="1"/>
  <c r="K422" i="1"/>
  <c r="G933" i="33"/>
  <c r="E418" i="2"/>
  <c r="K1934" i="1"/>
  <c r="K1940" i="1"/>
  <c r="G1000" i="33"/>
  <c r="E515" i="2"/>
  <c r="K428" i="1"/>
  <c r="U1767" i="1"/>
  <c r="O477" i="33"/>
  <c r="M362" i="2"/>
  <c r="U716" i="1"/>
  <c r="P4190" i="1"/>
  <c r="P3637" i="1"/>
  <c r="G275" i="2"/>
  <c r="N2603" i="1"/>
  <c r="R2603" i="1"/>
  <c r="S900" i="33"/>
  <c r="Y311" i="1"/>
  <c r="R506" i="33"/>
  <c r="R514" i="33"/>
  <c r="O906" i="33"/>
  <c r="M481" i="33"/>
  <c r="K366" i="2"/>
  <c r="S720" i="1"/>
  <c r="W720" i="1"/>
  <c r="D1003" i="33"/>
  <c r="B518" i="2"/>
  <c r="R4390" i="1"/>
  <c r="R2586" i="1"/>
  <c r="N2304" i="1"/>
  <c r="R2304" i="1"/>
  <c r="R2400" i="1"/>
  <c r="R2467" i="1"/>
  <c r="H2372" i="1"/>
  <c r="I2372" i="1"/>
  <c r="P2294" i="1"/>
  <c r="P2285" i="1"/>
  <c r="P2269" i="1"/>
  <c r="P867" i="1"/>
  <c r="P850" i="1"/>
  <c r="I862" i="1"/>
  <c r="T4572" i="1"/>
  <c r="T922" i="1"/>
  <c r="V3594" i="1"/>
  <c r="V3577" i="1"/>
  <c r="G901" i="33"/>
  <c r="T729" i="1"/>
  <c r="T358" i="1"/>
  <c r="T1795" i="1"/>
  <c r="T1843" i="1"/>
  <c r="T1861" i="1"/>
  <c r="T1870" i="1"/>
  <c r="N748" i="33"/>
  <c r="N756" i="33"/>
  <c r="L204" i="2"/>
  <c r="T350" i="1"/>
  <c r="F1013" i="33"/>
  <c r="Z2717" i="1"/>
  <c r="X2717" i="1"/>
  <c r="Z3623" i="1"/>
  <c r="Z3614" i="1"/>
  <c r="Z965" i="1"/>
  <c r="Z1115" i="1"/>
  <c r="Z2590" i="1"/>
  <c r="Z2616" i="1"/>
  <c r="Q3646" i="1"/>
  <c r="L447" i="33"/>
  <c r="J285" i="2"/>
  <c r="Q2647" i="1"/>
  <c r="L3553" i="1"/>
  <c r="L3544" i="1"/>
  <c r="L3528" i="1"/>
  <c r="P3459" i="1"/>
  <c r="P3450" i="1"/>
  <c r="P3409" i="1"/>
  <c r="P3425" i="1"/>
  <c r="P3434" i="1"/>
  <c r="M3521" i="1"/>
  <c r="M3512" i="1"/>
  <c r="M3471" i="1"/>
  <c r="M3487" i="1"/>
  <c r="M3496" i="1"/>
  <c r="M2196" i="1"/>
  <c r="M2188" i="1"/>
  <c r="C269" i="2"/>
  <c r="I2605" i="1"/>
  <c r="H2605" i="1"/>
  <c r="H904" i="33"/>
  <c r="H4295" i="1"/>
  <c r="I4295" i="1"/>
  <c r="Q1980" i="1"/>
  <c r="Q3091" i="1"/>
  <c r="Q2513" i="1"/>
  <c r="Q4106" i="1"/>
  <c r="Q3099" i="1"/>
  <c r="Q2521" i="1"/>
  <c r="Q2691" i="1"/>
  <c r="Q2971" i="1"/>
  <c r="Q3418" i="1"/>
  <c r="Q3650" i="1"/>
  <c r="Q3123" i="1"/>
  <c r="Q3067" i="1"/>
  <c r="Q4301" i="1"/>
  <c r="Q4114" i="1"/>
  <c r="Q4122" i="1"/>
  <c r="Q3115" i="1"/>
  <c r="Q2505" i="1"/>
  <c r="Q4098" i="1"/>
  <c r="Q4333" i="1"/>
  <c r="Q4010" i="1"/>
  <c r="Q3666" i="1"/>
  <c r="Q2430" i="1"/>
  <c r="Q2388" i="1"/>
  <c r="Q2683" i="1"/>
  <c r="Q3477" i="1"/>
  <c r="Q3946" i="1"/>
  <c r="Q4042" i="1"/>
  <c r="Q3147" i="1"/>
  <c r="Q4309" i="1"/>
  <c r="Q468" i="1"/>
  <c r="Q2324" i="1"/>
  <c r="Q3536" i="1"/>
  <c r="Q3155" i="1"/>
  <c r="Q3502" i="1"/>
  <c r="Q2036" i="1"/>
  <c r="Q2675" i="1"/>
  <c r="Q3019" i="1"/>
  <c r="Q3384" i="1"/>
  <c r="Q2707" i="1"/>
  <c r="Q777" i="1"/>
  <c r="Q4058" i="1"/>
  <c r="Q3163" i="1"/>
  <c r="Q2667" i="1"/>
  <c r="Q3674" i="1"/>
  <c r="Q524" i="1"/>
  <c r="Q3051" i="1"/>
  <c r="Q3658" i="1"/>
  <c r="Q4130" i="1"/>
  <c r="Q4138" i="1"/>
  <c r="Q4317" i="1"/>
  <c r="Q4074" i="1"/>
  <c r="Q2659" i="1"/>
  <c r="W2716" i="1"/>
  <c r="S2716" i="1"/>
  <c r="P2589" i="1"/>
  <c r="P4393" i="1"/>
  <c r="P4470" i="1"/>
  <c r="Q2529" i="1"/>
  <c r="Q812" i="1"/>
  <c r="I2630" i="1"/>
  <c r="H2630" i="1"/>
  <c r="H3230" i="1"/>
  <c r="J507" i="33"/>
  <c r="U3600" i="1"/>
  <c r="U3583" i="1"/>
  <c r="V2458" i="1"/>
  <c r="V2410" i="1"/>
  <c r="AA2594" i="1"/>
  <c r="AA2620" i="1"/>
  <c r="AA3618" i="1"/>
  <c r="AA3627" i="1"/>
  <c r="N2548" i="1"/>
  <c r="N2564" i="1"/>
  <c r="R416" i="1"/>
  <c r="O416" i="1"/>
  <c r="H416" i="1"/>
  <c r="X270" i="1"/>
  <c r="X296" i="1"/>
  <c r="I2201" i="1"/>
  <c r="H2715" i="1"/>
  <c r="E812" i="33"/>
  <c r="E820" i="33"/>
  <c r="C389" i="2"/>
  <c r="I2715" i="1"/>
  <c r="O2407" i="1"/>
  <c r="O2455" i="1"/>
  <c r="Q17" i="35"/>
  <c r="T2589" i="1"/>
  <c r="T2615" i="1"/>
  <c r="T3613" i="1"/>
  <c r="T3622" i="1"/>
  <c r="H2666" i="1"/>
  <c r="I2666" i="1"/>
  <c r="J2484" i="1"/>
  <c r="M2484" i="1"/>
  <c r="M2540" i="1"/>
  <c r="M2575" i="1"/>
  <c r="T1767" i="1"/>
  <c r="N477" i="33"/>
  <c r="L362" i="2"/>
  <c r="T716" i="1"/>
  <c r="N2563" i="1"/>
  <c r="K906" i="33"/>
  <c r="W717" i="1"/>
  <c r="S717" i="1"/>
  <c r="N3447" i="1"/>
  <c r="R3447" i="1"/>
  <c r="R3576" i="1"/>
  <c r="R2526" i="1"/>
  <c r="N2526" i="1"/>
  <c r="Q923" i="1"/>
  <c r="Q4573" i="1"/>
  <c r="R2530" i="1"/>
  <c r="I912" i="33"/>
  <c r="G39" i="2"/>
  <c r="N2530" i="1"/>
  <c r="H1815" i="1"/>
  <c r="I1815" i="1"/>
  <c r="AC2560" i="1"/>
  <c r="AC2544" i="1"/>
  <c r="N800" i="1"/>
  <c r="R800" i="1"/>
  <c r="R876" i="1"/>
  <c r="K23" i="36"/>
  <c r="H2529" i="1"/>
  <c r="I2529" i="1"/>
  <c r="X812" i="1"/>
  <c r="Z812" i="1"/>
  <c r="X815" i="1"/>
  <c r="Z815" i="1"/>
  <c r="K3571" i="1"/>
  <c r="K3442" i="1"/>
  <c r="Q2451" i="1"/>
  <c r="Q2403" i="1"/>
  <c r="M507" i="33"/>
  <c r="X3230" i="1"/>
  <c r="L927" i="1"/>
  <c r="L4577" i="1"/>
  <c r="Z418" i="1"/>
  <c r="X418" i="1"/>
  <c r="H502" i="33"/>
  <c r="H510" i="33"/>
  <c r="AB925" i="1"/>
  <c r="AB4575" i="1"/>
  <c r="E358" i="33"/>
  <c r="D358" i="33"/>
  <c r="B303" i="2"/>
  <c r="Z2605" i="1"/>
  <c r="X2605" i="1"/>
  <c r="M2642" i="1"/>
  <c r="F345" i="33"/>
  <c r="F353" i="33"/>
  <c r="D298" i="2"/>
  <c r="J758" i="1"/>
  <c r="J767" i="1"/>
  <c r="J785" i="1"/>
  <c r="F434" i="33"/>
  <c r="F442" i="33"/>
  <c r="D280" i="2"/>
  <c r="J2642" i="1"/>
  <c r="I838" i="33"/>
  <c r="H3518" i="1"/>
  <c r="H3509" i="1"/>
  <c r="H3468" i="1"/>
  <c r="H3484" i="1"/>
  <c r="H3493" i="1"/>
  <c r="J850" i="1"/>
  <c r="J867" i="1"/>
  <c r="U723" i="1"/>
  <c r="U352" i="1"/>
  <c r="U1789" i="1"/>
  <c r="U1837" i="1"/>
  <c r="U1855" i="1"/>
  <c r="U1864" i="1"/>
  <c r="O742" i="33"/>
  <c r="O750" i="33"/>
  <c r="M198" i="2"/>
  <c r="U344" i="1"/>
  <c r="U2594" i="1"/>
  <c r="U2620" i="1"/>
  <c r="U3618" i="1"/>
  <c r="U3627" i="1"/>
  <c r="H3090" i="1"/>
  <c r="I3090" i="1"/>
  <c r="U837" i="33"/>
  <c r="I1934" i="1"/>
  <c r="H1934" i="1"/>
  <c r="T2588" i="1"/>
  <c r="T4392" i="1"/>
  <c r="T4469" i="1"/>
  <c r="L3226" i="1"/>
  <c r="L2626" i="1"/>
  <c r="Y3574" i="1"/>
  <c r="Y3445" i="1"/>
  <c r="R2503" i="1"/>
  <c r="N2503" i="1"/>
  <c r="R4307" i="1"/>
  <c r="N4307" i="1"/>
  <c r="R3648" i="1"/>
  <c r="N3648" i="1"/>
  <c r="R3534" i="1"/>
  <c r="N3534" i="1"/>
  <c r="H2562" i="1"/>
  <c r="H2546" i="1"/>
  <c r="N921" i="1"/>
  <c r="N4571" i="1"/>
  <c r="N867" i="1"/>
  <c r="L874" i="1"/>
  <c r="L798" i="1"/>
  <c r="U4361" i="1"/>
  <c r="U4370" i="1"/>
  <c r="U4379" i="1"/>
  <c r="D1019" i="33"/>
  <c r="B48" i="2"/>
  <c r="K305" i="1"/>
  <c r="G500" i="33"/>
  <c r="G508" i="33"/>
  <c r="G515" i="33"/>
  <c r="Y3374" i="1"/>
  <c r="Y3390" i="1"/>
  <c r="Y3399" i="1"/>
  <c r="Y3560" i="1"/>
  <c r="Y3604" i="1"/>
  <c r="M3072" i="1"/>
  <c r="J3072" i="1"/>
  <c r="M1961" i="1"/>
  <c r="J1961" i="1"/>
  <c r="M786" i="1"/>
  <c r="M768" i="1"/>
  <c r="M759" i="1"/>
  <c r="F867" i="33"/>
  <c r="J1106" i="1"/>
  <c r="J1063" i="1"/>
  <c r="W2575" i="1"/>
  <c r="W2540" i="1"/>
  <c r="S2484" i="1"/>
  <c r="W2484" i="1"/>
  <c r="H3576" i="1"/>
  <c r="H3447" i="1"/>
  <c r="J848" i="1"/>
  <c r="J865" i="1"/>
  <c r="Z4376" i="1"/>
  <c r="Z4367" i="1"/>
  <c r="Z4358" i="1"/>
  <c r="W1924" i="1"/>
  <c r="T1924" i="1"/>
  <c r="M2601" i="1"/>
  <c r="D273" i="2"/>
  <c r="J2601" i="1"/>
  <c r="S2292" i="1"/>
  <c r="S2267" i="1"/>
  <c r="S2283" i="1"/>
  <c r="M1110" i="1"/>
  <c r="M1067" i="1"/>
  <c r="M979" i="1"/>
  <c r="K4350" i="1"/>
  <c r="K4341" i="1"/>
  <c r="K4213" i="1"/>
  <c r="L3523" i="1"/>
  <c r="L3514" i="1"/>
  <c r="L3473" i="1"/>
  <c r="L3489" i="1"/>
  <c r="L3498" i="1"/>
  <c r="U3599" i="1"/>
  <c r="U3582" i="1"/>
  <c r="L833" i="33"/>
  <c r="Z4469" i="1"/>
  <c r="Z963" i="1"/>
  <c r="Z1113" i="1"/>
  <c r="Z2588" i="1"/>
  <c r="Z4392" i="1"/>
  <c r="Q1012" i="33"/>
  <c r="J506" i="33"/>
  <c r="J514" i="33"/>
  <c r="Q3595" i="1"/>
  <c r="Q3578" i="1"/>
  <c r="N4374" i="1"/>
  <c r="N4356" i="1"/>
  <c r="N4365" i="1"/>
  <c r="R2843" i="1"/>
  <c r="N2843" i="1"/>
  <c r="J4549" i="1"/>
  <c r="P3527" i="1"/>
  <c r="P3543" i="1"/>
  <c r="P3552" i="1"/>
  <c r="AB3529" i="1"/>
  <c r="AB3545" i="1"/>
  <c r="AB3554" i="1"/>
  <c r="R3643" i="1"/>
  <c r="N3643" i="1"/>
  <c r="J2190" i="1"/>
  <c r="J2198" i="1"/>
  <c r="B57" i="2"/>
  <c r="D1036" i="33"/>
  <c r="D346" i="33"/>
  <c r="N4351" i="1"/>
  <c r="N4214" i="1"/>
  <c r="N4342" i="1"/>
  <c r="X4186" i="1"/>
  <c r="I4565" i="1"/>
  <c r="I4556" i="1"/>
  <c r="O3628" i="1"/>
  <c r="O3619" i="1"/>
  <c r="O2621" i="1"/>
  <c r="Z726" i="1"/>
  <c r="Z355" i="1"/>
  <c r="Z347" i="1"/>
  <c r="O915" i="1"/>
  <c r="H506" i="2"/>
  <c r="J991" i="33"/>
  <c r="Q299" i="1"/>
  <c r="Q273" i="1"/>
  <c r="Q255" i="1"/>
  <c r="AB4351" i="1"/>
  <c r="AB4342" i="1"/>
  <c r="AB4214" i="1"/>
  <c r="I2408" i="1"/>
  <c r="I2456" i="1"/>
  <c r="J903" i="33"/>
  <c r="M4549" i="1"/>
  <c r="T3516" i="1"/>
  <c r="T3507" i="1"/>
  <c r="T3466" i="1"/>
  <c r="T3482" i="1"/>
  <c r="T3491" i="1"/>
  <c r="O3646" i="1"/>
  <c r="J447" i="33"/>
  <c r="H285" i="2"/>
  <c r="O2647" i="1"/>
  <c r="N3624" i="1"/>
  <c r="N3615" i="1"/>
  <c r="N2617" i="1"/>
  <c r="E13" i="36"/>
  <c r="M173" i="1"/>
  <c r="M191" i="1"/>
  <c r="M217" i="1"/>
  <c r="M312" i="1"/>
  <c r="M885" i="1"/>
  <c r="E13" i="34"/>
  <c r="E13" i="35"/>
  <c r="K924" i="1"/>
  <c r="K4574" i="1"/>
  <c r="T921" i="1"/>
  <c r="T4571" i="1"/>
  <c r="Q3225" i="1"/>
  <c r="Q2625" i="1"/>
  <c r="H358" i="33"/>
  <c r="F303" i="2"/>
  <c r="L763" i="1"/>
  <c r="L772" i="1"/>
  <c r="L790" i="1"/>
  <c r="H439" i="33"/>
  <c r="X2630" i="1"/>
  <c r="Z2630" i="1"/>
  <c r="Z3230" i="1"/>
  <c r="Z2846" i="1"/>
  <c r="X2846" i="1"/>
  <c r="X2575" i="1"/>
  <c r="X2484" i="1"/>
  <c r="X2540" i="1"/>
  <c r="X724" i="1"/>
  <c r="X1838" i="1"/>
  <c r="X1856" i="1"/>
  <c r="X1865" i="1"/>
  <c r="Q743" i="33"/>
  <c r="Q751" i="33"/>
  <c r="O199" i="2"/>
  <c r="X345" i="1"/>
  <c r="X353" i="1"/>
  <c r="R4233" i="1"/>
  <c r="N4233" i="1"/>
  <c r="R1811" i="1"/>
  <c r="N1811" i="1"/>
  <c r="R1992" i="1"/>
  <c r="N1992" i="1"/>
  <c r="R3710" i="1"/>
  <c r="N3710" i="1"/>
  <c r="R3063" i="1"/>
  <c r="N3063" i="1"/>
  <c r="R2392" i="1"/>
  <c r="N2392" i="1"/>
  <c r="R2679" i="1"/>
  <c r="N2679" i="1"/>
  <c r="AC259" i="1"/>
  <c r="AC277" i="1"/>
  <c r="AC303" i="1"/>
  <c r="R1818" i="1"/>
  <c r="N1818" i="1"/>
  <c r="M3078" i="1"/>
  <c r="J3078" i="1"/>
  <c r="M4069" i="1"/>
  <c r="J4069" i="1"/>
  <c r="N874" i="1"/>
  <c r="J3636" i="1"/>
  <c r="J4189" i="1"/>
  <c r="Z2572" i="1"/>
  <c r="Z2537" i="1"/>
  <c r="Z2481" i="1"/>
  <c r="Q3411" i="1"/>
  <c r="Q3427" i="1"/>
  <c r="Q3436" i="1"/>
  <c r="Q3452" i="1"/>
  <c r="Q3461" i="1"/>
  <c r="S3626" i="1"/>
  <c r="S3617" i="1"/>
  <c r="S2619" i="1"/>
  <c r="T991" i="33"/>
  <c r="R506" i="2"/>
  <c r="AB915" i="1"/>
  <c r="K1972" i="1"/>
  <c r="K2148" i="1"/>
  <c r="K2157" i="1"/>
  <c r="G923" i="33"/>
  <c r="G1027" i="33"/>
  <c r="V2478" i="1"/>
  <c r="V2534" i="1"/>
  <c r="V2569" i="1"/>
  <c r="V3228" i="1"/>
  <c r="V2628" i="1"/>
  <c r="P1770" i="1"/>
  <c r="K480" i="33"/>
  <c r="I365" i="2"/>
  <c r="P719" i="1"/>
  <c r="L715" i="1"/>
  <c r="H476" i="33"/>
  <c r="F361" i="2"/>
  <c r="L1766" i="1"/>
  <c r="T717" i="1"/>
  <c r="N478" i="33"/>
  <c r="L363" i="2"/>
  <c r="T1768" i="1"/>
  <c r="Y2269" i="1"/>
  <c r="Y2285" i="1"/>
  <c r="Y2294" i="1"/>
  <c r="O3526" i="1"/>
  <c r="O3542" i="1"/>
  <c r="O3551" i="1"/>
  <c r="R1747" i="1"/>
  <c r="N1747" i="1"/>
  <c r="R781" i="1"/>
  <c r="N781" i="1"/>
  <c r="M2375" i="1"/>
  <c r="J2375" i="1"/>
  <c r="N2279" i="1"/>
  <c r="N2288" i="1"/>
  <c r="R4542" i="1"/>
  <c r="R4553" i="1"/>
  <c r="R4562" i="1"/>
  <c r="U1926" i="1"/>
  <c r="U1974" i="1"/>
  <c r="U2150" i="1"/>
  <c r="U2159" i="1"/>
  <c r="O925" i="33"/>
  <c r="O1029" i="33"/>
  <c r="O1037" i="33"/>
  <c r="M58" i="2"/>
  <c r="U414" i="1"/>
  <c r="L991" i="33"/>
  <c r="J506" i="2"/>
  <c r="Q915" i="1"/>
  <c r="K715" i="1"/>
  <c r="G476" i="33"/>
  <c r="E361" i="2"/>
  <c r="K1766" i="1"/>
  <c r="R2597" i="1"/>
  <c r="G269" i="2"/>
  <c r="N2597" i="1"/>
  <c r="M420" i="1"/>
  <c r="J420" i="1"/>
  <c r="S2549" i="1"/>
  <c r="S2565" i="1"/>
  <c r="X3627" i="1"/>
  <c r="X3618" i="1"/>
  <c r="X2620" i="1"/>
  <c r="J303" i="1"/>
  <c r="J259" i="1"/>
  <c r="J277" i="1"/>
  <c r="T300" i="1"/>
  <c r="T274" i="1"/>
  <c r="T256" i="1"/>
  <c r="N2293" i="1"/>
  <c r="N2268" i="1"/>
  <c r="N2284" i="1"/>
  <c r="Q3462" i="1"/>
  <c r="Q3453" i="1"/>
  <c r="Q3255" i="1"/>
  <c r="Q3360" i="1"/>
  <c r="Q3369" i="1"/>
  <c r="Q3412" i="1"/>
  <c r="Q3428" i="1"/>
  <c r="Q3437" i="1"/>
  <c r="V2196" i="1"/>
  <c r="V2188" i="1"/>
  <c r="P3518" i="1"/>
  <c r="P3509" i="1"/>
  <c r="P3468" i="1"/>
  <c r="P3484" i="1"/>
  <c r="P3493" i="1"/>
  <c r="D910" i="33"/>
  <c r="B37" i="2"/>
  <c r="O2294" i="1"/>
  <c r="O2285" i="1"/>
  <c r="O2269" i="1"/>
  <c r="Q3606" i="1"/>
  <c r="Q3562" i="1"/>
  <c r="Q3376" i="1"/>
  <c r="Q3392" i="1"/>
  <c r="Q3401" i="1"/>
  <c r="M3459" i="1"/>
  <c r="M3450" i="1"/>
  <c r="M3409" i="1"/>
  <c r="M3425" i="1"/>
  <c r="M3434" i="1"/>
  <c r="R2137" i="1"/>
  <c r="N2137" i="1"/>
  <c r="Z2364" i="1"/>
  <c r="X2364" i="1"/>
  <c r="Z1964" i="1"/>
  <c r="X1964" i="1"/>
  <c r="S634" i="1"/>
  <c r="R4189" i="1"/>
  <c r="R3636" i="1"/>
  <c r="K2610" i="1"/>
  <c r="E274" i="2"/>
  <c r="K2602" i="1"/>
  <c r="Y2293" i="1"/>
  <c r="Y2284" i="1"/>
  <c r="Y2268" i="1"/>
  <c r="W2290" i="1"/>
  <c r="W2281" i="1"/>
  <c r="W2265" i="1"/>
  <c r="B404" i="2"/>
  <c r="D948" i="33"/>
  <c r="AB912" i="1"/>
  <c r="R503" i="2"/>
  <c r="T988" i="33"/>
  <c r="M1104" i="1"/>
  <c r="M1061" i="1"/>
  <c r="M973" i="1"/>
  <c r="Q919" i="1"/>
  <c r="J510" i="2"/>
  <c r="L995" i="33"/>
  <c r="Z863" i="1"/>
  <c r="Z846" i="1"/>
  <c r="T4560" i="1"/>
  <c r="T4551" i="1"/>
  <c r="M4297" i="1"/>
  <c r="J4297" i="1"/>
  <c r="X4555" i="1"/>
  <c r="X4564" i="1"/>
  <c r="K3552" i="1"/>
  <c r="K3543" i="1"/>
  <c r="K3527" i="1"/>
  <c r="L3229" i="1"/>
  <c r="L2629" i="1"/>
  <c r="W3817" i="1"/>
  <c r="S3817" i="1"/>
  <c r="W2365" i="1"/>
  <c r="S2365" i="1"/>
  <c r="X3633" i="1"/>
  <c r="Z3633" i="1"/>
  <c r="Z4186" i="1"/>
  <c r="I868" i="33"/>
  <c r="N1107" i="1"/>
  <c r="N1064" i="1"/>
  <c r="M417" i="1"/>
  <c r="J417" i="1"/>
  <c r="Z2874" i="1"/>
  <c r="X2874" i="1"/>
  <c r="W1936" i="1"/>
  <c r="S1936" i="1"/>
  <c r="G273" i="2"/>
  <c r="N2601" i="1"/>
  <c r="R2601" i="1"/>
  <c r="Z2872" i="1"/>
  <c r="X2872" i="1"/>
  <c r="S2563" i="1"/>
  <c r="Y3525" i="1"/>
  <c r="Y3541" i="1"/>
  <c r="Y3550" i="1"/>
  <c r="AB3520" i="1"/>
  <c r="AB3511" i="1"/>
  <c r="AB3495" i="1"/>
  <c r="AB3486" i="1"/>
  <c r="AB3470" i="1"/>
  <c r="O296" i="1"/>
  <c r="O270" i="1"/>
  <c r="O252" i="1"/>
  <c r="H2602" i="1"/>
  <c r="I2602" i="1"/>
  <c r="Z3609" i="1"/>
  <c r="Z3565" i="1"/>
  <c r="Z3404" i="1"/>
  <c r="Z3395" i="1"/>
  <c r="Z3379" i="1"/>
  <c r="Z3463" i="1"/>
  <c r="Z3454" i="1"/>
  <c r="Z3438" i="1"/>
  <c r="Z3429" i="1"/>
  <c r="Z3413" i="1"/>
  <c r="O3643" i="1"/>
  <c r="J347" i="33"/>
  <c r="J355" i="33"/>
  <c r="H300" i="2"/>
  <c r="O760" i="1"/>
  <c r="O769" i="1"/>
  <c r="O787" i="1"/>
  <c r="J436" i="33"/>
  <c r="J444" i="33"/>
  <c r="H282" i="2"/>
  <c r="O2644" i="1"/>
  <c r="U983" i="33"/>
  <c r="U943" i="33"/>
  <c r="U963" i="33"/>
  <c r="N4554" i="1"/>
  <c r="N4563" i="1"/>
  <c r="M923" i="1"/>
  <c r="M4573" i="1"/>
  <c r="R917" i="1"/>
  <c r="N917" i="1"/>
  <c r="G508" i="2"/>
  <c r="I993" i="33"/>
  <c r="U1928" i="1"/>
  <c r="O1031" i="33"/>
  <c r="O1039" i="33"/>
  <c r="M60" i="2"/>
  <c r="U416" i="1"/>
  <c r="Y2303" i="1"/>
  <c r="Y2399" i="1"/>
  <c r="Y2466" i="1"/>
  <c r="Y2585" i="1"/>
  <c r="Y4389" i="1"/>
  <c r="R855" i="33"/>
  <c r="X3605" i="1"/>
  <c r="X3375" i="1"/>
  <c r="X3391" i="1"/>
  <c r="X3400" i="1"/>
  <c r="X3561" i="1"/>
  <c r="R1852" i="1"/>
  <c r="N1852" i="1"/>
  <c r="Q2616" i="1"/>
  <c r="Q3614" i="1"/>
  <c r="Q3623" i="1"/>
  <c r="R350" i="33"/>
  <c r="H912" i="1"/>
  <c r="I912" i="1"/>
  <c r="E988" i="33"/>
  <c r="C503" i="2"/>
  <c r="Z420" i="1"/>
  <c r="X420" i="1"/>
  <c r="N3226" i="1"/>
  <c r="V3576" i="1"/>
  <c r="V3447" i="1"/>
  <c r="W430" i="1"/>
  <c r="S430" i="1"/>
  <c r="T3517" i="1"/>
  <c r="T3467" i="1"/>
  <c r="T3483" i="1"/>
  <c r="T3492" i="1"/>
  <c r="T3508" i="1"/>
  <c r="S3525" i="1"/>
  <c r="S3541" i="1"/>
  <c r="S3550" i="1"/>
  <c r="R2775" i="1"/>
  <c r="N2775" i="1"/>
  <c r="H975" i="1"/>
  <c r="H1063" i="1"/>
  <c r="H1106" i="1"/>
  <c r="D867" i="33"/>
  <c r="H635" i="1"/>
  <c r="H434" i="1"/>
  <c r="X3596" i="1"/>
  <c r="T308" i="1"/>
  <c r="N503" i="33"/>
  <c r="N511" i="33"/>
  <c r="J425" i="1"/>
  <c r="M425" i="1"/>
  <c r="M1941" i="1"/>
  <c r="F1001" i="33"/>
  <c r="D516" i="2"/>
  <c r="J1941" i="1"/>
  <c r="N2536" i="1"/>
  <c r="N2571" i="1"/>
  <c r="Y3516" i="1"/>
  <c r="Y3507" i="1"/>
  <c r="Y3491" i="1"/>
  <c r="Y3482" i="1"/>
  <c r="Y3466" i="1"/>
  <c r="J3458" i="1"/>
  <c r="J3449" i="1"/>
  <c r="J3433" i="1"/>
  <c r="J3424" i="1"/>
  <c r="J3408" i="1"/>
  <c r="AA2287" i="1"/>
  <c r="AA2278" i="1"/>
  <c r="AA2262" i="1"/>
  <c r="K849" i="33"/>
  <c r="P4383" i="1"/>
  <c r="P2579" i="1"/>
  <c r="P2297" i="1"/>
  <c r="P2393" i="1"/>
  <c r="P2460" i="1"/>
  <c r="M2456" i="1"/>
  <c r="M2408" i="1"/>
  <c r="O3554" i="1"/>
  <c r="O3545" i="1"/>
  <c r="O3529" i="1"/>
  <c r="S728" i="1"/>
  <c r="S357" i="1"/>
  <c r="O916" i="1"/>
  <c r="H507" i="2"/>
  <c r="J992" i="33"/>
  <c r="J637" i="1"/>
  <c r="Q4471" i="1"/>
  <c r="Q2590" i="1"/>
  <c r="Q4394" i="1"/>
  <c r="X2290" i="1"/>
  <c r="X2281" i="1"/>
  <c r="S4562" i="1"/>
  <c r="S4542" i="1"/>
  <c r="S4553" i="1"/>
  <c r="W2288" i="1"/>
  <c r="W2279" i="1"/>
  <c r="W2263" i="1"/>
  <c r="R1009" i="33"/>
  <c r="AB2641" i="1"/>
  <c r="T344" i="33"/>
  <c r="T352" i="33"/>
  <c r="R297" i="2"/>
  <c r="AB757" i="1"/>
  <c r="AB766" i="1"/>
  <c r="AB784" i="1"/>
  <c r="T433" i="33"/>
  <c r="T441" i="33"/>
  <c r="R279" i="2"/>
  <c r="AB3640" i="1"/>
  <c r="R833" i="33"/>
  <c r="AA918" i="1"/>
  <c r="Q509" i="2"/>
  <c r="S994" i="33"/>
  <c r="O914" i="1"/>
  <c r="H505" i="2"/>
  <c r="J990" i="33"/>
  <c r="T3555" i="1"/>
  <c r="T3546" i="1"/>
  <c r="T3530" i="1"/>
  <c r="H3457" i="1"/>
  <c r="H3448" i="1"/>
  <c r="H3432" i="1"/>
  <c r="H3423" i="1"/>
  <c r="H3407" i="1"/>
  <c r="H2600" i="1"/>
  <c r="C272" i="2"/>
  <c r="I2600" i="1"/>
  <c r="I3380" i="1"/>
  <c r="I3396" i="1"/>
  <c r="I3405" i="1"/>
  <c r="I3566" i="1"/>
  <c r="I3610" i="1"/>
  <c r="W1105" i="1"/>
  <c r="W974" i="1"/>
  <c r="W1062" i="1"/>
  <c r="X2480" i="1"/>
  <c r="Z2480" i="1"/>
  <c r="Z2536" i="1"/>
  <c r="Z2571" i="1"/>
  <c r="F993" i="33"/>
  <c r="D508" i="2"/>
  <c r="J917" i="1"/>
  <c r="M917" i="1"/>
  <c r="Q1030" i="33"/>
  <c r="Q926" i="33"/>
  <c r="X2160" i="1"/>
  <c r="X2151" i="1"/>
  <c r="AA4560" i="1"/>
  <c r="AA4551" i="1"/>
  <c r="M2530" i="1"/>
  <c r="J2530" i="1"/>
  <c r="R3673" i="1"/>
  <c r="N3673" i="1"/>
  <c r="W814" i="1"/>
  <c r="S814" i="1"/>
  <c r="Z3517" i="1"/>
  <c r="Z3508" i="1"/>
  <c r="Z3492" i="1"/>
  <c r="Z3483" i="1"/>
  <c r="Z3467" i="1"/>
  <c r="J3463" i="1"/>
  <c r="J3454" i="1"/>
  <c r="J3438" i="1"/>
  <c r="J3429" i="1"/>
  <c r="J3413" i="1"/>
  <c r="I3554" i="1"/>
  <c r="I3545" i="1"/>
  <c r="I3529" i="1"/>
  <c r="J3624" i="1"/>
  <c r="J3615" i="1"/>
  <c r="J2617" i="1"/>
  <c r="F1030" i="33"/>
  <c r="F926" i="33"/>
  <c r="J2160" i="1"/>
  <c r="J2151" i="1"/>
  <c r="W1767" i="1"/>
  <c r="S1767" i="1"/>
  <c r="H4348" i="1"/>
  <c r="H4339" i="1"/>
  <c r="H4211" i="1"/>
  <c r="V916" i="1"/>
  <c r="N507" i="2"/>
  <c r="P992" i="33"/>
  <c r="I4378" i="1"/>
  <c r="I4369" i="1"/>
  <c r="U3556" i="1"/>
  <c r="U3547" i="1"/>
  <c r="U3531" i="1"/>
  <c r="Q717" i="1"/>
  <c r="L478" i="33"/>
  <c r="J363" i="2"/>
  <c r="Q1768" i="1"/>
  <c r="Y2290" i="1"/>
  <c r="Y2281" i="1"/>
  <c r="Y2265" i="1"/>
  <c r="W2843" i="1"/>
  <c r="S2843" i="1"/>
  <c r="K3574" i="1"/>
  <c r="K3445" i="1"/>
  <c r="M3519" i="1"/>
  <c r="M3510" i="1"/>
  <c r="M3494" i="1"/>
  <c r="M3485" i="1"/>
  <c r="M3469" i="1"/>
  <c r="W3553" i="1"/>
  <c r="W3544" i="1"/>
  <c r="W3528" i="1"/>
  <c r="Z869" i="1"/>
  <c r="Z793" i="1"/>
  <c r="J4374" i="1"/>
  <c r="J4365" i="1"/>
  <c r="W4293" i="1"/>
  <c r="S4293" i="1"/>
  <c r="M3331" i="1"/>
  <c r="J3331" i="1"/>
  <c r="R3553" i="1"/>
  <c r="R3544" i="1"/>
  <c r="R3528" i="1"/>
  <c r="R3555" i="1"/>
  <c r="R3546" i="1"/>
  <c r="R3530" i="1"/>
  <c r="S1386" i="1"/>
  <c r="M3226" i="1"/>
  <c r="M2626" i="1"/>
  <c r="W3229" i="1"/>
  <c r="W2629" i="1"/>
  <c r="K1948" i="1"/>
  <c r="Z1945" i="1"/>
  <c r="X1945" i="1"/>
  <c r="W1764" i="1"/>
  <c r="S1764" i="1"/>
  <c r="J4377" i="1"/>
  <c r="J4368" i="1"/>
  <c r="Y3521" i="1"/>
  <c r="Y3512" i="1"/>
  <c r="Y3496" i="1"/>
  <c r="Y3487" i="1"/>
  <c r="Y3471" i="1"/>
  <c r="L636" i="1"/>
  <c r="L435" i="1"/>
  <c r="W3554" i="1"/>
  <c r="W3545" i="1"/>
  <c r="W3529" i="1"/>
  <c r="R2666" i="1"/>
  <c r="N2666" i="1"/>
  <c r="R2512" i="1"/>
  <c r="N2512" i="1"/>
  <c r="H3550" i="1"/>
  <c r="H3541" i="1"/>
  <c r="H3525" i="1"/>
  <c r="N3408" i="1"/>
  <c r="N3424" i="1"/>
  <c r="N3433" i="1"/>
  <c r="N3449" i="1"/>
  <c r="N3458" i="1"/>
  <c r="R1864" i="1"/>
  <c r="R1855" i="1"/>
  <c r="R1837" i="1"/>
  <c r="R1789" i="1"/>
  <c r="R4465" i="1"/>
  <c r="R4439" i="1"/>
  <c r="R4431" i="1"/>
  <c r="R2335" i="1"/>
  <c r="N2335" i="1"/>
  <c r="V3570" i="1"/>
  <c r="V3441" i="1"/>
  <c r="R2690" i="1"/>
  <c r="N2690" i="1"/>
  <c r="J4470" i="1"/>
  <c r="J4393" i="1"/>
  <c r="M4188" i="1"/>
  <c r="M3635" i="1"/>
  <c r="X3519" i="1"/>
  <c r="X3510" i="1"/>
  <c r="X3494" i="1"/>
  <c r="X3485" i="1"/>
  <c r="X3469" i="1"/>
  <c r="T297" i="1"/>
  <c r="T271" i="1"/>
  <c r="T253" i="1"/>
  <c r="R3229" i="1"/>
  <c r="R2629" i="1"/>
  <c r="N3461" i="1"/>
  <c r="N3411" i="1"/>
  <c r="N3427" i="1"/>
  <c r="N3436" i="1"/>
  <c r="N3452" i="1"/>
  <c r="S4354" i="1"/>
  <c r="S4345" i="1"/>
  <c r="I4464" i="1"/>
  <c r="I4438" i="1"/>
  <c r="V3520" i="1"/>
  <c r="V3511" i="1"/>
  <c r="V3495" i="1"/>
  <c r="V3486" i="1"/>
  <c r="V3470" i="1"/>
  <c r="O2290" i="1"/>
  <c r="O2281" i="1"/>
  <c r="O2265" i="1"/>
  <c r="W3334" i="1"/>
  <c r="S3334" i="1"/>
  <c r="C27" i="35"/>
  <c r="L912" i="1"/>
  <c r="F503" i="2"/>
  <c r="H988" i="33"/>
  <c r="R4097" i="1"/>
  <c r="N4097" i="1"/>
  <c r="N3609" i="1"/>
  <c r="N3565" i="1"/>
  <c r="N3404" i="1"/>
  <c r="N3395" i="1"/>
  <c r="N3379" i="1"/>
  <c r="N3604" i="1"/>
  <c r="N3560" i="1"/>
  <c r="N3399" i="1"/>
  <c r="N3390" i="1"/>
  <c r="N3374" i="1"/>
  <c r="R4385" i="1"/>
  <c r="R2581" i="1"/>
  <c r="R2462" i="1"/>
  <c r="R2395" i="1"/>
  <c r="R2299" i="1"/>
  <c r="R1948" i="1"/>
  <c r="N1948" i="1"/>
  <c r="H2566" i="1"/>
  <c r="H2550" i="1"/>
  <c r="W2155" i="1"/>
  <c r="W2146" i="1"/>
  <c r="W1970" i="1"/>
  <c r="M3575" i="1"/>
  <c r="M3446" i="1"/>
  <c r="W4389" i="1"/>
  <c r="W2585" i="1"/>
  <c r="W2466" i="1"/>
  <c r="W2399" i="1"/>
  <c r="W2303" i="1"/>
  <c r="AC638" i="1"/>
  <c r="AC437" i="1"/>
  <c r="W3458" i="1"/>
  <c r="W3449" i="1"/>
  <c r="W3433" i="1"/>
  <c r="W3424" i="1"/>
  <c r="W3408" i="1"/>
  <c r="I4466" i="1"/>
  <c r="I4440" i="1"/>
  <c r="J2569" i="1"/>
  <c r="J2534" i="1"/>
  <c r="Z2159" i="1"/>
  <c r="Z2150" i="1"/>
  <c r="Z1974" i="1"/>
  <c r="S4467" i="1"/>
  <c r="S4441" i="1"/>
  <c r="Z3594" i="1"/>
  <c r="Z3577" i="1"/>
  <c r="H513" i="33"/>
  <c r="H505" i="33"/>
  <c r="N4561" i="1"/>
  <c r="N4552" i="1"/>
  <c r="Z2202" i="1"/>
  <c r="Z2194" i="1"/>
  <c r="I901" i="33"/>
  <c r="M1939" i="1"/>
  <c r="F999" i="33"/>
  <c r="D514" i="2"/>
  <c r="J1939" i="1"/>
  <c r="J3626" i="1"/>
  <c r="J3617" i="1"/>
  <c r="J2593" i="1"/>
  <c r="J2619" i="1"/>
  <c r="P411" i="1"/>
  <c r="P1971" i="1"/>
  <c r="P2147" i="1"/>
  <c r="P2156" i="1"/>
  <c r="K922" i="33"/>
  <c r="K1026" i="33"/>
  <c r="K1034" i="33"/>
  <c r="I55" i="2"/>
  <c r="P1923" i="1"/>
  <c r="J2547" i="1"/>
  <c r="J2563" i="1"/>
  <c r="X4475" i="1"/>
  <c r="X2594" i="1"/>
  <c r="X4398" i="1"/>
  <c r="U512" i="33"/>
  <c r="U504" i="33"/>
  <c r="V2598" i="1"/>
  <c r="N270" i="2"/>
  <c r="V2606" i="1"/>
  <c r="I509" i="33"/>
  <c r="I501" i="33"/>
  <c r="R727" i="1"/>
  <c r="R348" i="1"/>
  <c r="R356" i="1"/>
  <c r="P3607" i="1"/>
  <c r="P3254" i="1"/>
  <c r="P3359" i="1"/>
  <c r="P3368" i="1"/>
  <c r="P3377" i="1"/>
  <c r="P3393" i="1"/>
  <c r="P3402" i="1"/>
  <c r="P3563" i="1"/>
  <c r="J3517" i="1"/>
  <c r="J3356" i="1"/>
  <c r="J3365" i="1"/>
  <c r="J3467" i="1"/>
  <c r="J3483" i="1"/>
  <c r="J3492" i="1"/>
  <c r="J3508" i="1"/>
  <c r="J2287" i="1"/>
  <c r="J2262" i="1"/>
  <c r="J2278" i="1"/>
  <c r="Q3460" i="1"/>
  <c r="Q3410" i="1"/>
  <c r="Q3426" i="1"/>
  <c r="Q3435" i="1"/>
  <c r="Q3451" i="1"/>
  <c r="W2599" i="1"/>
  <c r="K271" i="2"/>
  <c r="S2599" i="1"/>
  <c r="AA2294" i="1"/>
  <c r="AA2285" i="1"/>
  <c r="AA2269" i="1"/>
  <c r="Z3522" i="1"/>
  <c r="Z3472" i="1"/>
  <c r="Z3488" i="1"/>
  <c r="Z3497" i="1"/>
  <c r="Z3513" i="1"/>
  <c r="H4292" i="1"/>
  <c r="I4292" i="1"/>
  <c r="R4078" i="1"/>
  <c r="N4078" i="1"/>
  <c r="R4142" i="1"/>
  <c r="N4142" i="1"/>
  <c r="R3119" i="1"/>
  <c r="N3119" i="1"/>
  <c r="R2663" i="1"/>
  <c r="N2663" i="1"/>
  <c r="R3095" i="1"/>
  <c r="N3095" i="1"/>
  <c r="R2525" i="1"/>
  <c r="N2525" i="1"/>
  <c r="M2335" i="1"/>
  <c r="J2335" i="1"/>
  <c r="M2329" i="1"/>
  <c r="J2329" i="1"/>
  <c r="M2369" i="1"/>
  <c r="J2369" i="1"/>
  <c r="W4083" i="1"/>
  <c r="S4083" i="1"/>
  <c r="Z4064" i="1"/>
  <c r="X4064" i="1"/>
  <c r="Z2138" i="1"/>
  <c r="X2138" i="1"/>
  <c r="Z2365" i="1"/>
  <c r="X2365" i="1"/>
  <c r="Z3854" i="1"/>
  <c r="X3854" i="1"/>
  <c r="E476" i="33"/>
  <c r="C361" i="2"/>
  <c r="I1766" i="1"/>
  <c r="H1766" i="1"/>
  <c r="U3250" i="1"/>
  <c r="U3355" i="1"/>
  <c r="U3364" i="1"/>
  <c r="U3407" i="1"/>
  <c r="U3423" i="1"/>
  <c r="U3432" i="1"/>
  <c r="U3448" i="1"/>
  <c r="U3457" i="1"/>
  <c r="P800" i="1"/>
  <c r="P876" i="1"/>
  <c r="L3576" i="1"/>
  <c r="L3447" i="1"/>
  <c r="N312" i="1"/>
  <c r="I507" i="33"/>
  <c r="H891" i="1"/>
  <c r="H923" i="1"/>
  <c r="H4573" i="1"/>
  <c r="J901" i="33"/>
  <c r="H2647" i="1"/>
  <c r="I2647" i="1"/>
  <c r="T2572" i="1"/>
  <c r="T2537" i="1"/>
  <c r="T2481" i="1"/>
  <c r="R2479" i="1"/>
  <c r="R2535" i="1"/>
  <c r="R2570" i="1"/>
  <c r="S765" i="1"/>
  <c r="S783" i="1"/>
  <c r="M432" i="33"/>
  <c r="M440" i="33"/>
  <c r="K278" i="2"/>
  <c r="S3639" i="1"/>
  <c r="W3639" i="1"/>
  <c r="V429" i="1"/>
  <c r="P1001" i="33"/>
  <c r="N516" i="2"/>
  <c r="V1941" i="1"/>
  <c r="V1939" i="1"/>
  <c r="P999" i="33"/>
  <c r="N514" i="2"/>
  <c r="V427" i="1"/>
  <c r="V430" i="1"/>
  <c r="P1002" i="33"/>
  <c r="N517" i="2"/>
  <c r="V1942" i="1"/>
  <c r="L1935" i="1"/>
  <c r="H934" i="33"/>
  <c r="F419" i="2"/>
  <c r="L423" i="1"/>
  <c r="L1938" i="1"/>
  <c r="H998" i="33"/>
  <c r="F513" i="2"/>
  <c r="L426" i="1"/>
  <c r="L1932" i="1"/>
  <c r="H931" i="33"/>
  <c r="F416" i="2"/>
  <c r="L420" i="1"/>
  <c r="L417" i="1"/>
  <c r="L1976" i="1"/>
  <c r="L2152" i="1"/>
  <c r="L2161" i="1"/>
  <c r="H927" i="33"/>
  <c r="H928" i="33"/>
  <c r="F413" i="2"/>
  <c r="L1929" i="1"/>
  <c r="Q911" i="33"/>
  <c r="O38" i="2"/>
  <c r="X2547" i="1"/>
  <c r="X2563" i="1"/>
  <c r="L3596" i="1"/>
  <c r="L3579" i="1"/>
  <c r="M875" i="1"/>
  <c r="M799" i="1"/>
  <c r="I768" i="1"/>
  <c r="I786" i="1"/>
  <c r="E435" i="33"/>
  <c r="E443" i="33"/>
  <c r="C281" i="2"/>
  <c r="I3642" i="1"/>
  <c r="H3642" i="1"/>
  <c r="R4568" i="1"/>
  <c r="R4567" i="1"/>
  <c r="R4558" i="1"/>
  <c r="H185" i="1"/>
  <c r="H211" i="1"/>
  <c r="H306" i="1"/>
  <c r="D501" i="33"/>
  <c r="P3603" i="1"/>
  <c r="P3373" i="1"/>
  <c r="P3389" i="1"/>
  <c r="P3398" i="1"/>
  <c r="P3559" i="1"/>
  <c r="K23" i="35"/>
  <c r="Q23" i="35"/>
  <c r="S23" i="36"/>
  <c r="O1982" i="1"/>
  <c r="O4108" i="1"/>
  <c r="O3069" i="1"/>
  <c r="O2661" i="1"/>
  <c r="O526" i="1"/>
  <c r="O2038" i="1"/>
  <c r="O4044" i="1"/>
  <c r="O2709" i="1"/>
  <c r="O4012" i="1"/>
  <c r="O3420" i="1"/>
  <c r="O4311" i="1"/>
  <c r="O3660" i="1"/>
  <c r="O779" i="1"/>
  <c r="O4140" i="1"/>
  <c r="O4124" i="1"/>
  <c r="O3504" i="1"/>
  <c r="O2523" i="1"/>
  <c r="O2390" i="1"/>
  <c r="O470" i="1"/>
  <c r="O3668" i="1"/>
  <c r="O3157" i="1"/>
  <c r="O3479" i="1"/>
  <c r="O3053" i="1"/>
  <c r="O3149" i="1"/>
  <c r="O3021" i="1"/>
  <c r="O3948" i="1"/>
  <c r="O2669" i="1"/>
  <c r="O4303" i="1"/>
  <c r="O4132" i="1"/>
  <c r="O4335" i="1"/>
  <c r="O4076" i="1"/>
  <c r="O3125" i="1"/>
  <c r="O3101" i="1"/>
  <c r="O4100" i="1"/>
  <c r="O4116" i="1"/>
  <c r="O2432" i="1"/>
  <c r="O3538" i="1"/>
  <c r="O4319" i="1"/>
  <c r="O2973" i="1"/>
  <c r="O3117" i="1"/>
  <c r="O2507" i="1"/>
  <c r="O3652" i="1"/>
  <c r="O2693" i="1"/>
  <c r="O2677" i="1"/>
  <c r="O3093" i="1"/>
  <c r="O2515" i="1"/>
  <c r="O2685" i="1"/>
  <c r="O3165" i="1"/>
  <c r="O2326" i="1"/>
  <c r="O4060" i="1"/>
  <c r="O3676" i="1"/>
  <c r="O3386" i="1"/>
  <c r="R3382" i="1"/>
  <c r="N3382" i="1"/>
  <c r="R3656" i="1"/>
  <c r="N3656" i="1"/>
  <c r="R3672" i="1"/>
  <c r="N3672" i="1"/>
  <c r="R2386" i="1"/>
  <c r="N2386" i="1"/>
  <c r="R2689" i="1"/>
  <c r="N2689" i="1"/>
  <c r="AC3635" i="1"/>
  <c r="AC4188" i="1"/>
  <c r="H2039" i="1"/>
  <c r="I2039" i="1"/>
  <c r="U3575" i="1"/>
  <c r="U3446" i="1"/>
  <c r="V1930" i="1"/>
  <c r="P929" i="33"/>
  <c r="N414" i="2"/>
  <c r="V418" i="1"/>
  <c r="V1929" i="1"/>
  <c r="P928" i="33"/>
  <c r="N413" i="2"/>
  <c r="V417" i="1"/>
  <c r="V431" i="1"/>
  <c r="P1003" i="33"/>
  <c r="N518" i="2"/>
  <c r="V1943" i="1"/>
  <c r="V1934" i="1"/>
  <c r="P933" i="33"/>
  <c r="N418" i="2"/>
  <c r="V422" i="1"/>
  <c r="H307" i="1"/>
  <c r="D502" i="33"/>
  <c r="N714" i="1"/>
  <c r="R714" i="1"/>
  <c r="AC4564" i="1"/>
  <c r="AC4555" i="1"/>
  <c r="AC4544" i="1"/>
  <c r="P3330" i="1"/>
  <c r="P4290" i="1"/>
  <c r="N815" i="1"/>
  <c r="R815" i="1"/>
  <c r="K3377" i="1"/>
  <c r="K3393" i="1"/>
  <c r="K3402" i="1"/>
  <c r="K3563" i="1"/>
  <c r="K3607" i="1"/>
  <c r="H812" i="1"/>
  <c r="I812" i="1"/>
  <c r="H2531" i="1"/>
  <c r="I2531" i="1"/>
  <c r="Z4549" i="1"/>
  <c r="V3464" i="1"/>
  <c r="V3414" i="1"/>
  <c r="V3430" i="1"/>
  <c r="V3439" i="1"/>
  <c r="V3455" i="1"/>
  <c r="K2294" i="1"/>
  <c r="K2285" i="1"/>
  <c r="K2269" i="1"/>
  <c r="T902" i="33"/>
  <c r="O838" i="33"/>
  <c r="U4549" i="1"/>
  <c r="Z2845" i="1"/>
  <c r="X2845" i="1"/>
  <c r="R3644" i="1"/>
  <c r="N770" i="1"/>
  <c r="N788" i="1"/>
  <c r="I437" i="33"/>
  <c r="I445" i="33"/>
  <c r="G283" i="2"/>
  <c r="N3644" i="1"/>
  <c r="R3641" i="1"/>
  <c r="N3641" i="1"/>
  <c r="Q4577" i="1"/>
  <c r="Q927" i="1"/>
  <c r="X4474" i="1"/>
  <c r="X2593" i="1"/>
  <c r="X4397" i="1"/>
  <c r="W2872" i="1"/>
  <c r="S2872" i="1"/>
  <c r="X880" i="1"/>
  <c r="Q519" i="33"/>
  <c r="Q527" i="33"/>
  <c r="Q835" i="33"/>
  <c r="L3516" i="1"/>
  <c r="L3466" i="1"/>
  <c r="L3482" i="1"/>
  <c r="L3491" i="1"/>
  <c r="L3507" i="1"/>
  <c r="AC2288" i="1"/>
  <c r="AC2279" i="1"/>
  <c r="AC2263" i="1"/>
  <c r="M2605" i="1"/>
  <c r="D269" i="2"/>
  <c r="J2605" i="1"/>
  <c r="AC4349" i="1"/>
  <c r="AC4340" i="1"/>
  <c r="AC4212" i="1"/>
  <c r="M891" i="1"/>
  <c r="M966" i="1"/>
  <c r="M1116" i="1"/>
  <c r="M2591" i="1"/>
  <c r="M2617" i="1"/>
  <c r="M3615" i="1"/>
  <c r="M3624" i="1"/>
  <c r="H4290" i="1"/>
  <c r="I4290" i="1"/>
  <c r="Z2606" i="1"/>
  <c r="X879" i="1"/>
  <c r="Q518" i="33"/>
  <c r="Q526" i="33"/>
  <c r="O270" i="2"/>
  <c r="X2606" i="1"/>
  <c r="AB2377" i="1"/>
  <c r="AB513" i="1"/>
  <c r="AB1772" i="1"/>
  <c r="AB3104" i="1"/>
  <c r="AB2888" i="1"/>
  <c r="AB2880" i="1"/>
  <c r="AB3775" i="1"/>
  <c r="AB2768" i="1"/>
  <c r="AB481" i="1"/>
  <c r="AB1756" i="1"/>
  <c r="AB3855" i="1"/>
  <c r="AB3024" i="1"/>
  <c r="AB2896" i="1"/>
  <c r="AB2744" i="1"/>
  <c r="AB1828" i="1"/>
  <c r="AB3266" i="1"/>
  <c r="AB2816" i="1"/>
  <c r="AB1845" i="1"/>
  <c r="AB1804" i="1"/>
  <c r="AB1740" i="1"/>
  <c r="AB3128" i="1"/>
  <c r="AB1732" i="1"/>
  <c r="AB1796" i="1"/>
  <c r="AB4047" i="1"/>
  <c r="AB1993" i="1"/>
  <c r="AB3767" i="1"/>
  <c r="AB2808" i="1"/>
  <c r="AB1820" i="1"/>
  <c r="AB2025" i="1"/>
  <c r="AB4226" i="1"/>
  <c r="AB1780" i="1"/>
  <c r="AB4087" i="1"/>
  <c r="AB3703" i="1"/>
  <c r="AB4023" i="1"/>
  <c r="AB3783" i="1"/>
  <c r="AB2760" i="1"/>
  <c r="AB2776" i="1"/>
  <c r="AB2353" i="1"/>
  <c r="AB2305" i="1"/>
  <c r="AB3871" i="1"/>
  <c r="AB2097" i="1"/>
  <c r="AB2313" i="1"/>
  <c r="AB1985" i="1"/>
  <c r="AB3727" i="1"/>
  <c r="AB4031" i="1"/>
  <c r="AB473" i="1"/>
  <c r="AB3751" i="1"/>
  <c r="AB2728" i="1"/>
  <c r="AB585" i="1"/>
  <c r="AB2752" i="1"/>
  <c r="AB3136" i="1"/>
  <c r="AB457" i="1"/>
  <c r="AB2736" i="1"/>
  <c r="AB2411" i="1"/>
  <c r="AB2792" i="1"/>
  <c r="AB3719" i="1"/>
  <c r="AB4015" i="1"/>
  <c r="AB3735" i="1"/>
  <c r="AB3791" i="1"/>
  <c r="AB1748" i="1"/>
  <c r="AB3863" i="1"/>
  <c r="AB3743" i="1"/>
  <c r="AB3040" i="1"/>
  <c r="AB2443" i="1"/>
  <c r="AB3711" i="1"/>
  <c r="AB2800" i="1"/>
  <c r="AB3032" i="1"/>
  <c r="AB3056" i="1"/>
  <c r="AB2345" i="1"/>
  <c r="I998" i="33"/>
  <c r="G513" i="2"/>
  <c r="N1938" i="1"/>
  <c r="R1938" i="1"/>
  <c r="H4129" i="1"/>
  <c r="I4129" i="1"/>
  <c r="H3387" i="1"/>
  <c r="I3387" i="1"/>
  <c r="Q876" i="1"/>
  <c r="Q800" i="1"/>
  <c r="E997" i="33"/>
  <c r="D997" i="33"/>
  <c r="B512" i="2"/>
  <c r="P3600" i="1"/>
  <c r="P3583" i="1"/>
  <c r="N2203" i="1"/>
  <c r="P252" i="1"/>
  <c r="P270" i="1"/>
  <c r="P296" i="1"/>
  <c r="V882" i="1"/>
  <c r="P521" i="33"/>
  <c r="P529" i="33"/>
  <c r="P837" i="33"/>
  <c r="H2619" i="1"/>
  <c r="H3617" i="1"/>
  <c r="H3626" i="1"/>
  <c r="L4433" i="1"/>
  <c r="L4441" i="1"/>
  <c r="L4467" i="1"/>
  <c r="R3822" i="1"/>
  <c r="N3822" i="1"/>
  <c r="W2333" i="1"/>
  <c r="S2333" i="1"/>
  <c r="R4563" i="1"/>
  <c r="N4543" i="1"/>
  <c r="R4543" i="1"/>
  <c r="R4554" i="1"/>
  <c r="O4478" i="1"/>
  <c r="O4476" i="1"/>
  <c r="O2595" i="1"/>
  <c r="O4399" i="1"/>
  <c r="Z2600" i="1"/>
  <c r="O272" i="2"/>
  <c r="X2600" i="1"/>
  <c r="N635" i="1"/>
  <c r="X436" i="1"/>
  <c r="X637" i="1"/>
  <c r="W3820" i="1"/>
  <c r="S3820" i="1"/>
  <c r="D746" i="33"/>
  <c r="H1793" i="1"/>
  <c r="H1841" i="1"/>
  <c r="H1859" i="1"/>
  <c r="H1868" i="1"/>
  <c r="AA2571" i="1"/>
  <c r="AA2536" i="1"/>
  <c r="AA2480" i="1"/>
  <c r="D517" i="33"/>
  <c r="H878" i="1"/>
  <c r="O3645" i="1"/>
  <c r="J349" i="33"/>
  <c r="J357" i="33"/>
  <c r="H302" i="2"/>
  <c r="O762" i="1"/>
  <c r="O771" i="1"/>
  <c r="O789" i="1"/>
  <c r="J438" i="33"/>
  <c r="J446" i="33"/>
  <c r="H284" i="2"/>
  <c r="O2646" i="1"/>
  <c r="O21" i="36"/>
  <c r="M21" i="36"/>
  <c r="K21" i="36"/>
  <c r="H4067" i="1"/>
  <c r="I4067" i="1"/>
  <c r="AC4562" i="1"/>
  <c r="AC4553" i="1"/>
  <c r="AC4542" i="1"/>
  <c r="AC2564" i="1"/>
  <c r="AC2548" i="1"/>
  <c r="U4573" i="1"/>
  <c r="U923" i="1"/>
  <c r="I2194" i="1"/>
  <c r="I2202" i="1"/>
  <c r="L4379" i="1"/>
  <c r="L4370" i="1"/>
  <c r="L4361" i="1"/>
  <c r="V3610" i="1"/>
  <c r="V3257" i="1"/>
  <c r="V3362" i="1"/>
  <c r="V3371" i="1"/>
  <c r="V3380" i="1"/>
  <c r="V3396" i="1"/>
  <c r="V3405" i="1"/>
  <c r="V3566" i="1"/>
  <c r="U1770" i="1"/>
  <c r="O480" i="33"/>
  <c r="M365" i="2"/>
  <c r="U719" i="1"/>
  <c r="K1764" i="1"/>
  <c r="G474" i="33"/>
  <c r="E359" i="2"/>
  <c r="K713" i="1"/>
  <c r="K2647" i="1"/>
  <c r="G447" i="33"/>
  <c r="E285" i="2"/>
  <c r="K3646" i="1"/>
  <c r="Z4380" i="1"/>
  <c r="Z4371" i="1"/>
  <c r="X4362" i="1"/>
  <c r="Z4362" i="1"/>
  <c r="U15" i="35"/>
  <c r="D865" i="33"/>
  <c r="C206" i="2"/>
  <c r="I973" i="1"/>
  <c r="H973" i="1"/>
  <c r="H1061" i="1"/>
  <c r="H1104" i="1"/>
  <c r="W2564" i="1"/>
  <c r="W2548" i="1"/>
  <c r="M3626" i="1"/>
  <c r="M3617" i="1"/>
  <c r="M893" i="1"/>
  <c r="M968" i="1"/>
  <c r="M1118" i="1"/>
  <c r="M2593" i="1"/>
  <c r="M2619" i="1"/>
  <c r="I728" i="1"/>
  <c r="I357" i="1"/>
  <c r="M439" i="33"/>
  <c r="S772" i="1"/>
  <c r="S790" i="1"/>
  <c r="X4549" i="1"/>
  <c r="S722" i="1"/>
  <c r="S351" i="1"/>
  <c r="W1932" i="1"/>
  <c r="M931" i="33"/>
  <c r="K416" i="2"/>
  <c r="S1932" i="1"/>
  <c r="W2713" i="1"/>
  <c r="S2713" i="1"/>
  <c r="R2610" i="1"/>
  <c r="N2610" i="1"/>
  <c r="Q867" i="1"/>
  <c r="Q850" i="1"/>
  <c r="S880" i="1"/>
  <c r="M519" i="33"/>
  <c r="M527" i="33"/>
  <c r="M835" i="33"/>
  <c r="U851" i="33"/>
  <c r="AC2299" i="1"/>
  <c r="AC2395" i="1"/>
  <c r="AC2462" i="1"/>
  <c r="AC2581" i="1"/>
  <c r="AC4385" i="1"/>
  <c r="R449" i="1"/>
  <c r="N449" i="1"/>
  <c r="R2330" i="1"/>
  <c r="N2330" i="1"/>
  <c r="Z4066" i="1"/>
  <c r="X4066" i="1"/>
  <c r="Z452" i="1"/>
  <c r="X452" i="1"/>
  <c r="R2288" i="1"/>
  <c r="N2263" i="1"/>
  <c r="R2263" i="1"/>
  <c r="R2279" i="1"/>
  <c r="S3226" i="1"/>
  <c r="N301" i="1"/>
  <c r="N275" i="1"/>
  <c r="N2574" i="1"/>
  <c r="N2539" i="1"/>
  <c r="N838" i="33"/>
  <c r="T2602" i="1"/>
  <c r="T883" i="1"/>
  <c r="N522" i="33"/>
  <c r="N530" i="33"/>
  <c r="L274" i="2"/>
  <c r="T2610" i="1"/>
  <c r="S4464" i="1"/>
  <c r="S4438" i="1"/>
  <c r="H908" i="1"/>
  <c r="C408" i="2"/>
  <c r="I908" i="1"/>
  <c r="D954" i="33"/>
  <c r="B410" i="2"/>
  <c r="W4189" i="1"/>
  <c r="W3636" i="1"/>
  <c r="Y3461" i="1"/>
  <c r="Y3411" i="1"/>
  <c r="Y3427" i="1"/>
  <c r="Y3436" i="1"/>
  <c r="Y3452" i="1"/>
  <c r="Y4462" i="1"/>
  <c r="Y4436" i="1"/>
  <c r="Y4428" i="1"/>
  <c r="Q3021" i="1"/>
  <c r="Q3504" i="1"/>
  <c r="Q3479" i="1"/>
  <c r="Q3652" i="1"/>
  <c r="Q3157" i="1"/>
  <c r="Q2432" i="1"/>
  <c r="Q779" i="1"/>
  <c r="Q3053" i="1"/>
  <c r="Q4132" i="1"/>
  <c r="Q2523" i="1"/>
  <c r="Q3538" i="1"/>
  <c r="Q3117" i="1"/>
  <c r="Q3660" i="1"/>
  <c r="Q3165" i="1"/>
  <c r="Q4140" i="1"/>
  <c r="Q2693" i="1"/>
  <c r="Q4335" i="1"/>
  <c r="Q2685" i="1"/>
  <c r="Q3149" i="1"/>
  <c r="Q2038" i="1"/>
  <c r="Q3420" i="1"/>
  <c r="Q4044" i="1"/>
  <c r="Q3125" i="1"/>
  <c r="Q3676" i="1"/>
  <c r="Q3093" i="1"/>
  <c r="Q4108" i="1"/>
  <c r="Q2515" i="1"/>
  <c r="Q4100" i="1"/>
  <c r="Q4076" i="1"/>
  <c r="Q3101" i="1"/>
  <c r="Q2507" i="1"/>
  <c r="Q470" i="1"/>
  <c r="Q4116" i="1"/>
  <c r="Q1982" i="1"/>
  <c r="Q2661" i="1"/>
  <c r="Q4311" i="1"/>
  <c r="Q4124" i="1"/>
  <c r="Q2677" i="1"/>
  <c r="Q3386" i="1"/>
  <c r="Q2709" i="1"/>
  <c r="Q3668" i="1"/>
  <c r="Q4303" i="1"/>
  <c r="Q526" i="1"/>
  <c r="Q3948" i="1"/>
  <c r="Q4012" i="1"/>
  <c r="Q4319" i="1"/>
  <c r="Q4060" i="1"/>
  <c r="Q2390" i="1"/>
  <c r="Q3069" i="1"/>
  <c r="Q2326" i="1"/>
  <c r="Q2973" i="1"/>
  <c r="Q2669" i="1"/>
  <c r="Q2574" i="1"/>
  <c r="Q2483" i="1"/>
  <c r="Q2539" i="1"/>
  <c r="Q2406" i="1"/>
  <c r="Q2454" i="1"/>
  <c r="O2593" i="1"/>
  <c r="O2619" i="1"/>
  <c r="O3617" i="1"/>
  <c r="O3626" i="1"/>
  <c r="N306" i="1"/>
  <c r="N879" i="1"/>
  <c r="I518" i="33"/>
  <c r="I526" i="33"/>
  <c r="G270" i="2"/>
  <c r="N2598" i="1"/>
  <c r="R2598" i="1"/>
  <c r="H4013" i="1"/>
  <c r="I4013" i="1"/>
  <c r="E932" i="33"/>
  <c r="C417" i="2"/>
  <c r="I1933" i="1"/>
  <c r="H1933" i="1"/>
  <c r="AC3581" i="1"/>
  <c r="AC3598" i="1"/>
  <c r="Z1768" i="1"/>
  <c r="Q478" i="33"/>
  <c r="O363" i="2"/>
  <c r="X1768" i="1"/>
  <c r="X2269" i="1"/>
  <c r="X2285" i="1"/>
  <c r="X2294" i="1"/>
  <c r="N719" i="1"/>
  <c r="R719" i="1"/>
  <c r="Z3849" i="1"/>
  <c r="X3849" i="1"/>
  <c r="N1841" i="1"/>
  <c r="N1859" i="1"/>
  <c r="N1868" i="1"/>
  <c r="I746" i="33"/>
  <c r="I754" i="33"/>
  <c r="G202" i="2"/>
  <c r="N348" i="1"/>
  <c r="N356" i="1"/>
  <c r="N727" i="1"/>
  <c r="H2610" i="1"/>
  <c r="C274" i="2"/>
  <c r="I2610" i="1"/>
  <c r="S2195" i="1"/>
  <c r="W2195" i="1"/>
  <c r="W2203" i="1"/>
  <c r="W4351" i="1"/>
  <c r="W4214" i="1"/>
  <c r="W4342" i="1"/>
  <c r="W1863" i="1"/>
  <c r="W1788" i="1"/>
  <c r="W1836" i="1"/>
  <c r="W1854" i="1"/>
  <c r="S4347" i="1"/>
  <c r="S4338" i="1"/>
  <c r="N257" i="1"/>
  <c r="R257" i="1"/>
  <c r="R275" i="1"/>
  <c r="R301" i="1"/>
  <c r="I4561" i="1"/>
  <c r="I4552" i="1"/>
  <c r="W723" i="1"/>
  <c r="S1837" i="1"/>
  <c r="S1855" i="1"/>
  <c r="S1864" i="1"/>
  <c r="M742" i="33"/>
  <c r="M750" i="33"/>
  <c r="K198" i="2"/>
  <c r="S344" i="1"/>
  <c r="W344" i="1"/>
  <c r="W352" i="1"/>
  <c r="Q855" i="33"/>
  <c r="X2399" i="1"/>
  <c r="X2466" i="1"/>
  <c r="X2585" i="1"/>
  <c r="X4389" i="1"/>
  <c r="H906" i="1"/>
  <c r="I906" i="1"/>
  <c r="E950" i="33"/>
  <c r="C406" i="2"/>
  <c r="U19" i="35"/>
  <c r="S19" i="35"/>
  <c r="C19" i="35"/>
  <c r="U852" i="33"/>
  <c r="AC2300" i="1"/>
  <c r="AC2396" i="1"/>
  <c r="AC2463" i="1"/>
  <c r="AC2582" i="1"/>
  <c r="AC4386" i="1"/>
  <c r="H876" i="1"/>
  <c r="H800" i="1"/>
  <c r="Z4561" i="1"/>
  <c r="Z4541" i="1"/>
  <c r="Z4552" i="1"/>
  <c r="K853" i="33"/>
  <c r="P2301" i="1"/>
  <c r="P2397" i="1"/>
  <c r="P2464" i="1"/>
  <c r="P2583" i="1"/>
  <c r="P4387" i="1"/>
  <c r="O302" i="1"/>
  <c r="O276" i="1"/>
  <c r="O258" i="1"/>
  <c r="Q2598" i="1"/>
  <c r="Q306" i="1"/>
  <c r="Q879" i="1"/>
  <c r="L518" i="33"/>
  <c r="L526" i="33"/>
  <c r="J270" i="2"/>
  <c r="Q2606" i="1"/>
  <c r="L2643" i="1"/>
  <c r="H346" i="33"/>
  <c r="H354" i="33"/>
  <c r="F299" i="2"/>
  <c r="L759" i="1"/>
  <c r="L768" i="1"/>
  <c r="L786" i="1"/>
  <c r="H435" i="33"/>
  <c r="H443" i="33"/>
  <c r="F281" i="2"/>
  <c r="L3642" i="1"/>
  <c r="Q3642" i="1"/>
  <c r="L346" i="33"/>
  <c r="L354" i="33"/>
  <c r="J299" i="2"/>
  <c r="Q759" i="1"/>
  <c r="Q768" i="1"/>
  <c r="Q786" i="1"/>
  <c r="L435" i="33"/>
  <c r="L443" i="33"/>
  <c r="J281" i="2"/>
  <c r="Q2643" i="1"/>
  <c r="H4082" i="1"/>
  <c r="I4082" i="1"/>
  <c r="H3078" i="1"/>
  <c r="I3078" i="1"/>
  <c r="L3557" i="1"/>
  <c r="L3548" i="1"/>
  <c r="L3532" i="1"/>
  <c r="X2590" i="1"/>
  <c r="X2616" i="1"/>
  <c r="X3614" i="1"/>
  <c r="X3623" i="1"/>
  <c r="Z1936" i="1"/>
  <c r="X1936" i="1"/>
  <c r="O905" i="33"/>
  <c r="N512" i="33"/>
  <c r="N504" i="33"/>
  <c r="Z1933" i="1"/>
  <c r="Q932" i="33"/>
  <c r="O417" i="2"/>
  <c r="X1933" i="1"/>
  <c r="N3851" i="1"/>
  <c r="R3851" i="1"/>
  <c r="N3633" i="1"/>
  <c r="N4186" i="1"/>
  <c r="V4574" i="1"/>
  <c r="V924" i="1"/>
  <c r="Q2603" i="1"/>
  <c r="Q884" i="1"/>
  <c r="L523" i="33"/>
  <c r="L531" i="33"/>
  <c r="J275" i="2"/>
  <c r="Q2611" i="1"/>
  <c r="D836" i="33"/>
  <c r="D528" i="33"/>
  <c r="B272" i="2"/>
  <c r="P3605" i="1"/>
  <c r="P3252" i="1"/>
  <c r="P3357" i="1"/>
  <c r="P3366" i="1"/>
  <c r="P3375" i="1"/>
  <c r="P3391" i="1"/>
  <c r="P3400" i="1"/>
  <c r="P3561" i="1"/>
  <c r="D345" i="33"/>
  <c r="W3627" i="1"/>
  <c r="W3618" i="1"/>
  <c r="W2620" i="1"/>
  <c r="AA881" i="1"/>
  <c r="S520" i="33"/>
  <c r="S528" i="33"/>
  <c r="S836" i="33"/>
  <c r="M2842" i="1"/>
  <c r="J2842" i="1"/>
  <c r="Q4549" i="1"/>
  <c r="AC2203" i="1"/>
  <c r="AC2195" i="1"/>
  <c r="R977" i="1"/>
  <c r="R1065" i="1"/>
  <c r="R1108" i="1"/>
  <c r="I438" i="1"/>
  <c r="I639" i="1"/>
  <c r="M849" i="33"/>
  <c r="S2297" i="1"/>
  <c r="S2393" i="1"/>
  <c r="S2460" i="1"/>
  <c r="S2579" i="1"/>
  <c r="S4383" i="1"/>
  <c r="B225" i="2"/>
  <c r="D767" i="33"/>
  <c r="D416" i="33"/>
  <c r="U16" i="36"/>
  <c r="C16" i="36"/>
  <c r="R974" i="1"/>
  <c r="R1062" i="1"/>
  <c r="R1105" i="1"/>
  <c r="Z1794" i="1"/>
  <c r="Z1842" i="1"/>
  <c r="Z1860" i="1"/>
  <c r="Z1869" i="1"/>
  <c r="U897" i="1"/>
  <c r="O1008" i="33"/>
  <c r="O1016" i="33"/>
  <c r="M45" i="2"/>
  <c r="U899" i="1"/>
  <c r="O1010" i="33"/>
  <c r="O1018" i="33"/>
  <c r="M47" i="2"/>
  <c r="N2190" i="1"/>
  <c r="N2198" i="1"/>
  <c r="F871" i="33"/>
  <c r="J1110" i="1"/>
  <c r="F974" i="33"/>
  <c r="D212" i="2"/>
  <c r="J979" i="1"/>
  <c r="J1067" i="1"/>
  <c r="O1789" i="1"/>
  <c r="O1837" i="1"/>
  <c r="O1855" i="1"/>
  <c r="O1864" i="1"/>
  <c r="J742" i="33"/>
  <c r="J750" i="33"/>
  <c r="H198" i="2"/>
  <c r="O344" i="1"/>
  <c r="O352" i="1"/>
  <c r="O723" i="1"/>
  <c r="AA871" i="1"/>
  <c r="AA795" i="1"/>
  <c r="H2574" i="1"/>
  <c r="H2539" i="1"/>
  <c r="H2483" i="1"/>
  <c r="K863" i="1"/>
  <c r="K846" i="1"/>
  <c r="I2588" i="1"/>
  <c r="I4392" i="1"/>
  <c r="I4469" i="1"/>
  <c r="O2560" i="1"/>
  <c r="O2544" i="1"/>
  <c r="L2608" i="1"/>
  <c r="L881" i="1"/>
  <c r="H520" i="33"/>
  <c r="H528" i="33"/>
  <c r="F272" i="2"/>
  <c r="L2600" i="1"/>
  <c r="M2603" i="1"/>
  <c r="D275" i="2"/>
  <c r="J2603" i="1"/>
  <c r="P2262" i="1"/>
  <c r="P2278" i="1"/>
  <c r="P2287" i="1"/>
  <c r="N2562" i="1"/>
  <c r="J504" i="33"/>
  <c r="J512" i="33"/>
  <c r="N843" i="1"/>
  <c r="R843" i="1"/>
  <c r="R860" i="1"/>
  <c r="S834" i="33"/>
  <c r="Z3817" i="1"/>
  <c r="X965" i="1"/>
  <c r="X1115" i="1"/>
  <c r="Q811" i="33"/>
  <c r="Q819" i="33"/>
  <c r="O388" i="2"/>
  <c r="X3817" i="1"/>
  <c r="N771" i="1"/>
  <c r="N789" i="1"/>
  <c r="I438" i="33"/>
  <c r="I446" i="33"/>
  <c r="G284" i="2"/>
  <c r="N3645" i="1"/>
  <c r="R3645" i="1"/>
  <c r="M3467" i="1"/>
  <c r="M3483" i="1"/>
  <c r="M3492" i="1"/>
  <c r="M3508" i="1"/>
  <c r="M3517" i="1"/>
  <c r="M2876" i="1"/>
  <c r="J2876" i="1"/>
  <c r="F835" i="33"/>
  <c r="R2434" i="1"/>
  <c r="N2434" i="1"/>
  <c r="R4134" i="1"/>
  <c r="N4134" i="1"/>
  <c r="R3167" i="1"/>
  <c r="N3167" i="1"/>
  <c r="O4568" i="1"/>
  <c r="O4540" i="1"/>
  <c r="O4547" i="1"/>
  <c r="O4558" i="1"/>
  <c r="O4567" i="1"/>
  <c r="X861" i="1"/>
  <c r="W3227" i="1"/>
  <c r="W2627" i="1"/>
  <c r="H2197" i="1"/>
  <c r="H2189" i="1"/>
  <c r="J846" i="1"/>
  <c r="J863" i="1"/>
  <c r="J434" i="1"/>
  <c r="J635" i="1"/>
  <c r="W810" i="1"/>
  <c r="S810" i="1"/>
  <c r="AC916" i="1"/>
  <c r="S507" i="2"/>
  <c r="U992" i="33"/>
  <c r="F869" i="33"/>
  <c r="J1065" i="1"/>
  <c r="J1108" i="1"/>
  <c r="I798" i="1"/>
  <c r="I874" i="1"/>
  <c r="H4399" i="1"/>
  <c r="H4476" i="1"/>
  <c r="H4478" i="1"/>
  <c r="W1921" i="1"/>
  <c r="T1969" i="1"/>
  <c r="T2145" i="1"/>
  <c r="T2154" i="1"/>
  <c r="N920" i="33"/>
  <c r="N1024" i="33"/>
  <c r="N1032" i="33"/>
  <c r="L53" i="2"/>
  <c r="T1921" i="1"/>
  <c r="AC4571" i="1"/>
  <c r="AC921" i="1"/>
  <c r="D503" i="33"/>
  <c r="Z2203" i="1"/>
  <c r="Z2195" i="1"/>
  <c r="K11" i="36"/>
  <c r="L3537" i="1"/>
  <c r="L3092" i="1"/>
  <c r="L3052" i="1"/>
  <c r="L4302" i="1"/>
  <c r="L2514" i="1"/>
  <c r="L3675" i="1"/>
  <c r="L2972" i="1"/>
  <c r="L4115" i="1"/>
  <c r="L3156" i="1"/>
  <c r="L3020" i="1"/>
  <c r="L4011" i="1"/>
  <c r="L3100" i="1"/>
  <c r="L3068" i="1"/>
  <c r="L778" i="1"/>
  <c r="L2668" i="1"/>
  <c r="L2684" i="1"/>
  <c r="L2431" i="1"/>
  <c r="L4310" i="1"/>
  <c r="L2325" i="1"/>
  <c r="L3503" i="1"/>
  <c r="L4334" i="1"/>
  <c r="L2660" i="1"/>
  <c r="L2506" i="1"/>
  <c r="L4043" i="1"/>
  <c r="L3385" i="1"/>
  <c r="L2389" i="1"/>
  <c r="L2522" i="1"/>
  <c r="L3419" i="1"/>
  <c r="L4131" i="1"/>
  <c r="L3124" i="1"/>
  <c r="L4139" i="1"/>
  <c r="L525" i="1"/>
  <c r="L4318" i="1"/>
  <c r="L4107" i="1"/>
  <c r="L3164" i="1"/>
  <c r="L4099" i="1"/>
  <c r="L3659" i="1"/>
  <c r="L4059" i="1"/>
  <c r="L2037" i="1"/>
  <c r="L3651" i="1"/>
  <c r="L3667" i="1"/>
  <c r="L3148" i="1"/>
  <c r="L3947" i="1"/>
  <c r="L469" i="1"/>
  <c r="L3116" i="1"/>
  <c r="L4123" i="1"/>
  <c r="L2692" i="1"/>
  <c r="L2708" i="1"/>
  <c r="L1981" i="1"/>
  <c r="L2676" i="1"/>
  <c r="L3478" i="1"/>
  <c r="L4075" i="1"/>
  <c r="O3572" i="1"/>
  <c r="O3443" i="1"/>
  <c r="O23" i="35"/>
  <c r="W2562" i="1"/>
  <c r="W2546" i="1"/>
  <c r="J431" i="1"/>
  <c r="M431" i="1"/>
  <c r="M3852" i="1"/>
  <c r="J3852" i="1"/>
  <c r="S422" i="1"/>
  <c r="W422" i="1"/>
  <c r="S432" i="1"/>
  <c r="W432" i="1"/>
  <c r="W3849" i="1"/>
  <c r="S3849" i="1"/>
  <c r="H728" i="1"/>
  <c r="H357" i="1"/>
  <c r="I1842" i="1"/>
  <c r="I1860" i="1"/>
  <c r="I1869" i="1"/>
  <c r="E747" i="33"/>
  <c r="E755" i="33"/>
  <c r="C203" i="2"/>
  <c r="I349" i="1"/>
  <c r="H349" i="1"/>
  <c r="I2590" i="1"/>
  <c r="I2616" i="1"/>
  <c r="I3614" i="1"/>
  <c r="I3623" i="1"/>
  <c r="W722" i="1"/>
  <c r="W351" i="1"/>
  <c r="S1788" i="1"/>
  <c r="S1836" i="1"/>
  <c r="S1854" i="1"/>
  <c r="S1863" i="1"/>
  <c r="M741" i="33"/>
  <c r="M749" i="33"/>
  <c r="K197" i="2"/>
  <c r="S343" i="1"/>
  <c r="W343" i="1"/>
  <c r="Z3821" i="1"/>
  <c r="X3821" i="1"/>
  <c r="Q997" i="33"/>
  <c r="O512" i="2"/>
  <c r="X425" i="1"/>
  <c r="Z425" i="1"/>
  <c r="U1924" i="1"/>
  <c r="U1972" i="1"/>
  <c r="U2148" i="1"/>
  <c r="U2157" i="1"/>
  <c r="O923" i="33"/>
  <c r="O1027" i="33"/>
  <c r="O1035" i="33"/>
  <c r="M56" i="2"/>
  <c r="U412" i="1"/>
  <c r="T3408" i="1"/>
  <c r="T3424" i="1"/>
  <c r="T3433" i="1"/>
  <c r="T3449" i="1"/>
  <c r="T3458" i="1"/>
  <c r="AC297" i="1"/>
  <c r="AC271" i="1"/>
  <c r="AC253" i="1"/>
  <c r="I3552" i="1"/>
  <c r="I3543" i="1"/>
  <c r="I3527" i="1"/>
  <c r="AA252" i="1"/>
  <c r="AA270" i="1"/>
  <c r="AA296" i="1"/>
  <c r="I3473" i="1"/>
  <c r="I3489" i="1"/>
  <c r="I3498" i="1"/>
  <c r="I3514" i="1"/>
  <c r="I3523" i="1"/>
  <c r="J433" i="1"/>
  <c r="J634" i="1"/>
  <c r="N4347" i="1"/>
  <c r="N4338" i="1"/>
  <c r="R2574" i="1"/>
  <c r="R2539" i="1"/>
  <c r="N2483" i="1"/>
  <c r="R2483" i="1"/>
  <c r="X299" i="1"/>
  <c r="X273" i="1"/>
  <c r="S2574" i="1"/>
  <c r="S2539" i="1"/>
  <c r="H2299" i="1"/>
  <c r="H2395" i="1"/>
  <c r="H2462" i="1"/>
  <c r="H2581" i="1"/>
  <c r="H4385" i="1"/>
  <c r="D851" i="33"/>
  <c r="S724" i="1"/>
  <c r="S353" i="1"/>
  <c r="AB914" i="1"/>
  <c r="R505" i="2"/>
  <c r="T990" i="33"/>
  <c r="AC918" i="1"/>
  <c r="S509" i="2"/>
  <c r="U994" i="33"/>
  <c r="Q4350" i="1"/>
  <c r="Q4341" i="1"/>
  <c r="Q4213" i="1"/>
  <c r="W2718" i="1"/>
  <c r="S2718" i="1"/>
  <c r="M2298" i="1"/>
  <c r="M2394" i="1"/>
  <c r="M2461" i="1"/>
  <c r="M2580" i="1"/>
  <c r="M4384" i="1"/>
  <c r="O810" i="1"/>
  <c r="O2527" i="1"/>
  <c r="K812" i="1"/>
  <c r="K2529" i="1"/>
  <c r="V720" i="1"/>
  <c r="V173" i="1"/>
  <c r="V191" i="1"/>
  <c r="V217" i="1"/>
  <c r="P473" i="33"/>
  <c r="P481" i="33"/>
  <c r="N366" i="2"/>
  <c r="V1771" i="1"/>
  <c r="L173" i="1"/>
  <c r="H350" i="33"/>
  <c r="P2573" i="1"/>
  <c r="P2538" i="1"/>
  <c r="P2482" i="1"/>
  <c r="H4057" i="1"/>
  <c r="I4057" i="1"/>
  <c r="E998" i="33"/>
  <c r="C513" i="2"/>
  <c r="I426" i="1"/>
  <c r="H426" i="1"/>
  <c r="H3653" i="1"/>
  <c r="I3653" i="1"/>
  <c r="N926" i="1"/>
  <c r="N4576" i="1"/>
  <c r="W2606" i="1"/>
  <c r="S2606" i="1"/>
  <c r="Z2879" i="1"/>
  <c r="X2879" i="1"/>
  <c r="H504" i="33"/>
  <c r="H512" i="33"/>
  <c r="S3596" i="1"/>
  <c r="Y25" i="36"/>
  <c r="Z25" i="36"/>
  <c r="M932" i="33"/>
  <c r="K417" i="2"/>
  <c r="S1933" i="1"/>
  <c r="W1933" i="1"/>
  <c r="S15" i="35"/>
  <c r="S17" i="35"/>
  <c r="U17" i="35"/>
  <c r="N871" i="1"/>
  <c r="T3251" i="1"/>
  <c r="T3356" i="1"/>
  <c r="T3365" i="1"/>
  <c r="T3526" i="1"/>
  <c r="T3542" i="1"/>
  <c r="T3551" i="1"/>
  <c r="G835" i="33"/>
  <c r="R3407" i="1"/>
  <c r="R3423" i="1"/>
  <c r="R3432" i="1"/>
  <c r="R3448" i="1"/>
  <c r="R3457" i="1"/>
  <c r="X434" i="1"/>
  <c r="Z434" i="1"/>
  <c r="Z635" i="1"/>
  <c r="J4358" i="1"/>
  <c r="J4367" i="1"/>
  <c r="J4376" i="1"/>
  <c r="B390" i="2"/>
  <c r="H892" i="1"/>
  <c r="H967" i="1"/>
  <c r="H1117" i="1"/>
  <c r="D813" i="33"/>
  <c r="D821" i="33"/>
  <c r="H2876" i="1"/>
  <c r="I892" i="1"/>
  <c r="I967" i="1"/>
  <c r="I1117" i="1"/>
  <c r="E813" i="33"/>
  <c r="E821" i="33"/>
  <c r="C390" i="2"/>
  <c r="I2876" i="1"/>
  <c r="E902" i="33"/>
  <c r="L3639" i="1"/>
  <c r="H343" i="33"/>
  <c r="H351" i="33"/>
  <c r="F296" i="2"/>
  <c r="L756" i="1"/>
  <c r="L765" i="1"/>
  <c r="L783" i="1"/>
  <c r="H432" i="33"/>
  <c r="H440" i="33"/>
  <c r="F278" i="2"/>
  <c r="L2640" i="1"/>
  <c r="P422" i="1"/>
  <c r="K933" i="33"/>
  <c r="I418" i="2"/>
  <c r="P1934" i="1"/>
  <c r="P1937" i="1"/>
  <c r="K997" i="33"/>
  <c r="I512" i="2"/>
  <c r="P425" i="1"/>
  <c r="P417" i="1"/>
  <c r="K928" i="33"/>
  <c r="I413" i="2"/>
  <c r="P1929" i="1"/>
  <c r="Y1764" i="1"/>
  <c r="R474" i="33"/>
  <c r="P359" i="2"/>
  <c r="Y713" i="1"/>
  <c r="V925" i="1"/>
  <c r="V4575" i="1"/>
  <c r="Q870" i="1"/>
  <c r="Q794" i="1"/>
  <c r="R3750" i="1"/>
  <c r="N3750" i="1"/>
  <c r="S4544" i="1"/>
  <c r="S4555" i="1"/>
  <c r="S4564" i="1"/>
  <c r="N434" i="1"/>
  <c r="R434" i="1"/>
  <c r="R635" i="1"/>
  <c r="J862" i="1"/>
  <c r="AB2200" i="1"/>
  <c r="AB2192" i="1"/>
  <c r="AC4543" i="1"/>
  <c r="AC4554" i="1"/>
  <c r="AC4563" i="1"/>
  <c r="J1795" i="1"/>
  <c r="J1843" i="1"/>
  <c r="J1861" i="1"/>
  <c r="J1870" i="1"/>
  <c r="F748" i="33"/>
  <c r="F756" i="33"/>
  <c r="D204" i="2"/>
  <c r="J350" i="1"/>
  <c r="M350" i="1"/>
  <c r="M358" i="1"/>
  <c r="M729" i="1"/>
  <c r="N2876" i="1"/>
  <c r="R2876" i="1"/>
  <c r="Q3528" i="1"/>
  <c r="Q3544" i="1"/>
  <c r="Q3553" i="1"/>
  <c r="AA867" i="1"/>
  <c r="AA850" i="1"/>
  <c r="R835" i="33"/>
  <c r="R888" i="1"/>
  <c r="R963" i="1"/>
  <c r="R1113" i="1"/>
  <c r="R2588" i="1"/>
  <c r="R2614" i="1"/>
  <c r="R3612" i="1"/>
  <c r="R3621" i="1"/>
  <c r="AC2589" i="1"/>
  <c r="AC2615" i="1"/>
  <c r="AC3613" i="1"/>
  <c r="AC3622" i="1"/>
  <c r="P1930" i="1"/>
  <c r="K929" i="33"/>
  <c r="I414" i="2"/>
  <c r="P418" i="1"/>
  <c r="P423" i="1"/>
  <c r="K934" i="33"/>
  <c r="I419" i="2"/>
  <c r="P1935" i="1"/>
  <c r="P1936" i="1"/>
  <c r="K935" i="33"/>
  <c r="I420" i="2"/>
  <c r="P424" i="1"/>
  <c r="P421" i="1"/>
  <c r="K932" i="33"/>
  <c r="I417" i="2"/>
  <c r="P1933" i="1"/>
  <c r="P431" i="1"/>
  <c r="K1003" i="33"/>
  <c r="I518" i="2"/>
  <c r="P1943" i="1"/>
  <c r="P1944" i="1"/>
  <c r="K1004" i="33"/>
  <c r="I519" i="2"/>
  <c r="P432" i="1"/>
  <c r="Z2715" i="1"/>
  <c r="X2715" i="1"/>
  <c r="W3691" i="1"/>
  <c r="S3691" i="1"/>
  <c r="M2878" i="1"/>
  <c r="J894" i="1"/>
  <c r="J969" i="1"/>
  <c r="J1119" i="1"/>
  <c r="F815" i="33"/>
  <c r="F823" i="33"/>
  <c r="D392" i="2"/>
  <c r="J2878" i="1"/>
  <c r="J487" i="33"/>
  <c r="J495" i="33"/>
  <c r="H372" i="2"/>
  <c r="O2628" i="1"/>
  <c r="O3228" i="1"/>
  <c r="AA2597" i="1"/>
  <c r="Q269" i="2"/>
  <c r="AA2605" i="1"/>
  <c r="P4210" i="1"/>
  <c r="P4338" i="1"/>
  <c r="P4347" i="1"/>
  <c r="N864" i="1"/>
  <c r="I4566" i="1"/>
  <c r="I4557" i="1"/>
  <c r="X923" i="1"/>
  <c r="X4573" i="1"/>
  <c r="E502" i="33"/>
  <c r="E510" i="33"/>
  <c r="D510" i="33"/>
  <c r="Q869" i="1"/>
  <c r="Q793" i="1"/>
  <c r="L3407" i="1"/>
  <c r="L3423" i="1"/>
  <c r="L3432" i="1"/>
  <c r="L3448" i="1"/>
  <c r="L3457" i="1"/>
  <c r="M3849" i="1"/>
  <c r="F811" i="33"/>
  <c r="F819" i="33"/>
  <c r="D388" i="2"/>
  <c r="J3849" i="1"/>
  <c r="AC524" i="1"/>
  <c r="AC3123" i="1"/>
  <c r="AC4106" i="1"/>
  <c r="AC4058" i="1"/>
  <c r="AC3418" i="1"/>
  <c r="AC2675" i="1"/>
  <c r="AC3067" i="1"/>
  <c r="AC4114" i="1"/>
  <c r="AC2388" i="1"/>
  <c r="AC2505" i="1"/>
  <c r="AC4333" i="1"/>
  <c r="AC4130" i="1"/>
  <c r="AC777" i="1"/>
  <c r="AC2036" i="1"/>
  <c r="AC1980" i="1"/>
  <c r="AC3115" i="1"/>
  <c r="AC4042" i="1"/>
  <c r="AC3099" i="1"/>
  <c r="AC2324" i="1"/>
  <c r="AC3019" i="1"/>
  <c r="AC2521" i="1"/>
  <c r="AC4301" i="1"/>
  <c r="AC4309" i="1"/>
  <c r="AC3536" i="1"/>
  <c r="AC3477" i="1"/>
  <c r="AC3051" i="1"/>
  <c r="AC2691" i="1"/>
  <c r="AC2683" i="1"/>
  <c r="AC4122" i="1"/>
  <c r="AC468" i="1"/>
  <c r="AC3666" i="1"/>
  <c r="AC2430" i="1"/>
  <c r="AC3502" i="1"/>
  <c r="AC2513" i="1"/>
  <c r="AC3091" i="1"/>
  <c r="AC3650" i="1"/>
  <c r="AC3147" i="1"/>
  <c r="AC2707" i="1"/>
  <c r="AC4317" i="1"/>
  <c r="AC2971" i="1"/>
  <c r="AC3384" i="1"/>
  <c r="AC4074" i="1"/>
  <c r="AC3163" i="1"/>
  <c r="AC4010" i="1"/>
  <c r="AC2659" i="1"/>
  <c r="AC4138" i="1"/>
  <c r="AC3155" i="1"/>
  <c r="AC3658" i="1"/>
  <c r="AC3674" i="1"/>
  <c r="AC2667" i="1"/>
  <c r="AC3946" i="1"/>
  <c r="AC4098" i="1"/>
  <c r="I3847" i="1"/>
  <c r="H3847" i="1"/>
  <c r="AC1767" i="1"/>
  <c r="U477" i="33"/>
  <c r="S362" i="2"/>
  <c r="AC716" i="1"/>
  <c r="T425" i="1"/>
  <c r="N997" i="33"/>
  <c r="L512" i="2"/>
  <c r="T1937" i="1"/>
  <c r="T423" i="1"/>
  <c r="N934" i="33"/>
  <c r="L419" i="2"/>
  <c r="T1935" i="1"/>
  <c r="T1944" i="1"/>
  <c r="T1976" i="1"/>
  <c r="T2152" i="1"/>
  <c r="T2161" i="1"/>
  <c r="N927" i="33"/>
  <c r="N1004" i="33"/>
  <c r="L519" i="2"/>
  <c r="T432" i="1"/>
  <c r="AA2592" i="1"/>
  <c r="AA2618" i="1"/>
  <c r="AA3616" i="1"/>
  <c r="AA3625" i="1"/>
  <c r="Y2592" i="1"/>
  <c r="Y4396" i="1"/>
  <c r="Y4473" i="1"/>
  <c r="Y2593" i="1"/>
  <c r="Y2619" i="1"/>
  <c r="Y3617" i="1"/>
  <c r="Y3626" i="1"/>
  <c r="AA4184" i="1"/>
  <c r="AA3631" i="1"/>
  <c r="P2591" i="1"/>
  <c r="P4395" i="1"/>
  <c r="P4472" i="1"/>
  <c r="T3227" i="1"/>
  <c r="T2627" i="1"/>
  <c r="N3578" i="1"/>
  <c r="R3578" i="1"/>
  <c r="R3595" i="1"/>
  <c r="K856" i="33"/>
  <c r="P2304" i="1"/>
  <c r="P2400" i="1"/>
  <c r="P2467" i="1"/>
  <c r="P2586" i="1"/>
  <c r="P4390" i="1"/>
  <c r="K830" i="33"/>
  <c r="T4188" i="1"/>
  <c r="T3635" i="1"/>
  <c r="Z809" i="1"/>
  <c r="X809" i="1"/>
  <c r="D908" i="33"/>
  <c r="B35" i="2"/>
  <c r="H1818" i="1"/>
  <c r="I1818" i="1"/>
  <c r="AA3532" i="1"/>
  <c r="AA3548" i="1"/>
  <c r="AA3557" i="1"/>
  <c r="N2453" i="1"/>
  <c r="V2262" i="1"/>
  <c r="V2278" i="1"/>
  <c r="V2287" i="1"/>
  <c r="M2844" i="1"/>
  <c r="J2844" i="1"/>
  <c r="J2607" i="1"/>
  <c r="M2607" i="1"/>
  <c r="P1952" i="1"/>
  <c r="G911" i="33"/>
  <c r="E38" i="2"/>
  <c r="K2547" i="1"/>
  <c r="K2563" i="1"/>
  <c r="O2705" i="1"/>
  <c r="O4072" i="1"/>
  <c r="O3089" i="1"/>
  <c r="O3017" i="1"/>
  <c r="O466" i="1"/>
  <c r="O2681" i="1"/>
  <c r="O4008" i="1"/>
  <c r="O3944" i="1"/>
  <c r="O3672" i="1"/>
  <c r="O2673" i="1"/>
  <c r="O2689" i="1"/>
  <c r="O775" i="1"/>
  <c r="O522" i="1"/>
  <c r="O4120" i="1"/>
  <c r="O4315" i="1"/>
  <c r="O4056" i="1"/>
  <c r="O3113" i="1"/>
  <c r="O2657" i="1"/>
  <c r="O3065" i="1"/>
  <c r="O3500" i="1"/>
  <c r="O3656" i="1"/>
  <c r="O2322" i="1"/>
  <c r="O3648" i="1"/>
  <c r="O3382" i="1"/>
  <c r="O4136" i="1"/>
  <c r="O2034" i="1"/>
  <c r="O2519" i="1"/>
  <c r="O3664" i="1"/>
  <c r="O3161" i="1"/>
  <c r="O2428" i="1"/>
  <c r="O2503" i="1"/>
  <c r="O4331" i="1"/>
  <c r="O2665" i="1"/>
  <c r="O4307" i="1"/>
  <c r="O1978" i="1"/>
  <c r="O4104" i="1"/>
  <c r="O3121" i="1"/>
  <c r="O3049" i="1"/>
  <c r="O3416" i="1"/>
  <c r="O2386" i="1"/>
  <c r="O3145" i="1"/>
  <c r="O2969" i="1"/>
  <c r="O3475" i="1"/>
  <c r="O4299" i="1"/>
  <c r="O3097" i="1"/>
  <c r="O3153" i="1"/>
  <c r="O4128" i="1"/>
  <c r="O4040" i="1"/>
  <c r="O2511" i="1"/>
  <c r="O4096" i="1"/>
  <c r="O3534" i="1"/>
  <c r="O4112" i="1"/>
  <c r="O2598" i="1"/>
  <c r="O306" i="1"/>
  <c r="O879" i="1"/>
  <c r="J518" i="33"/>
  <c r="J526" i="33"/>
  <c r="H270" i="2"/>
  <c r="O2606" i="1"/>
  <c r="Q2594" i="1"/>
  <c r="Q4398" i="1"/>
  <c r="Q4475" i="1"/>
  <c r="I2484" i="1"/>
  <c r="I2540" i="1"/>
  <c r="I2575" i="1"/>
  <c r="T2601" i="1"/>
  <c r="L273" i="2"/>
  <c r="T2609" i="1"/>
  <c r="AC428" i="1"/>
  <c r="U1000" i="33"/>
  <c r="S515" i="2"/>
  <c r="AC1940" i="1"/>
  <c r="AC1939" i="1"/>
  <c r="U999" i="33"/>
  <c r="S514" i="2"/>
  <c r="AC427" i="1"/>
  <c r="AC1943" i="1"/>
  <c r="U1003" i="33"/>
  <c r="S518" i="2"/>
  <c r="AC431" i="1"/>
  <c r="AC422" i="1"/>
  <c r="U933" i="33"/>
  <c r="S418" i="2"/>
  <c r="AC1934" i="1"/>
  <c r="AA2598" i="1"/>
  <c r="AA879" i="1"/>
  <c r="S518" i="33"/>
  <c r="S526" i="33"/>
  <c r="Q270" i="2"/>
  <c r="AA2606" i="1"/>
  <c r="M720" i="1"/>
  <c r="J720" i="1"/>
  <c r="AB2969" i="1"/>
  <c r="AB3382" i="1"/>
  <c r="AB4008" i="1"/>
  <c r="AB3534" i="1"/>
  <c r="AB2386" i="1"/>
  <c r="AB3656" i="1"/>
  <c r="AB3416" i="1"/>
  <c r="AB4315" i="1"/>
  <c r="AB4040" i="1"/>
  <c r="AB2519" i="1"/>
  <c r="AB3475" i="1"/>
  <c r="AB3153" i="1"/>
  <c r="AB2673" i="1"/>
  <c r="AB3017" i="1"/>
  <c r="AB2503" i="1"/>
  <c r="AB4112" i="1"/>
  <c r="AB2428" i="1"/>
  <c r="AB4307" i="1"/>
  <c r="AB3500" i="1"/>
  <c r="AB3089" i="1"/>
  <c r="AB3664" i="1"/>
  <c r="AB775" i="1"/>
  <c r="AB2689" i="1"/>
  <c r="AB4056" i="1"/>
  <c r="AB4072" i="1"/>
  <c r="AB2322" i="1"/>
  <c r="AB4104" i="1"/>
  <c r="AB4299" i="1"/>
  <c r="AB522" i="1"/>
  <c r="AB2034" i="1"/>
  <c r="AB3145" i="1"/>
  <c r="AB2511" i="1"/>
  <c r="AB3944" i="1"/>
  <c r="AB466" i="1"/>
  <c r="AB1978" i="1"/>
  <c r="AB4331" i="1"/>
  <c r="AB4128" i="1"/>
  <c r="AB2665" i="1"/>
  <c r="AB2681" i="1"/>
  <c r="AB2705" i="1"/>
  <c r="AB3049" i="1"/>
  <c r="AB2657" i="1"/>
  <c r="AB3121" i="1"/>
  <c r="AB3672" i="1"/>
  <c r="AB3648" i="1"/>
  <c r="AB3065" i="1"/>
  <c r="AB4120" i="1"/>
  <c r="AB3161" i="1"/>
  <c r="AB4096" i="1"/>
  <c r="AB3113" i="1"/>
  <c r="AB3097" i="1"/>
  <c r="AB4136" i="1"/>
  <c r="T906" i="33"/>
  <c r="U2612" i="1"/>
  <c r="M276" i="2"/>
  <c r="U2604" i="1"/>
  <c r="P2575" i="1"/>
  <c r="P2540" i="1"/>
  <c r="P2484" i="1"/>
  <c r="K839" i="33"/>
  <c r="M302" i="1"/>
  <c r="M276" i="1"/>
  <c r="J258" i="1"/>
  <c r="M258" i="1"/>
  <c r="I2546" i="1"/>
  <c r="I2562" i="1"/>
  <c r="T3624" i="1"/>
  <c r="T2591" i="1"/>
  <c r="T2617" i="1"/>
  <c r="T3615" i="1"/>
  <c r="R2647" i="1"/>
  <c r="N2647" i="1"/>
  <c r="R3646" i="1"/>
  <c r="G296" i="2"/>
  <c r="N756" i="1"/>
  <c r="N765" i="1"/>
  <c r="N783" i="1"/>
  <c r="I432" i="33"/>
  <c r="I440" i="33"/>
  <c r="I447" i="33"/>
  <c r="G285" i="2"/>
  <c r="N3646" i="1"/>
  <c r="D343" i="33"/>
  <c r="Y3641" i="1"/>
  <c r="R345" i="33"/>
  <c r="R353" i="33"/>
  <c r="P298" i="2"/>
  <c r="Y758" i="1"/>
  <c r="Y767" i="1"/>
  <c r="Y785" i="1"/>
  <c r="R434" i="33"/>
  <c r="R442" i="33"/>
  <c r="P280" i="2"/>
  <c r="Y2642" i="1"/>
  <c r="U720" i="1"/>
  <c r="O473" i="33"/>
  <c r="O481" i="33"/>
  <c r="M366" i="2"/>
  <c r="U1771" i="1"/>
  <c r="O1769" i="1"/>
  <c r="J479" i="33"/>
  <c r="H364" i="2"/>
  <c r="O718" i="1"/>
  <c r="H729" i="1"/>
  <c r="I1795" i="1"/>
  <c r="I1843" i="1"/>
  <c r="I1861" i="1"/>
  <c r="I1870" i="1"/>
  <c r="E748" i="33"/>
  <c r="E756" i="33"/>
  <c r="C204" i="2"/>
  <c r="I350" i="1"/>
  <c r="H350" i="1"/>
  <c r="H358" i="1"/>
  <c r="E981" i="33"/>
  <c r="E941" i="33"/>
  <c r="E961" i="33"/>
  <c r="U856" i="33"/>
  <c r="AC2304" i="1"/>
  <c r="AC2400" i="1"/>
  <c r="AC2467" i="1"/>
  <c r="AC2586" i="1"/>
  <c r="AC4390" i="1"/>
  <c r="U830" i="33"/>
  <c r="P3550" i="1"/>
  <c r="P3525" i="1"/>
  <c r="P3541" i="1"/>
  <c r="I845" i="1"/>
  <c r="H845" i="1"/>
  <c r="H862" i="1"/>
  <c r="O2454" i="1"/>
  <c r="O2406" i="1"/>
  <c r="V2605" i="1"/>
  <c r="N269" i="2"/>
  <c r="V2597" i="1"/>
  <c r="Q3644" i="1"/>
  <c r="L348" i="33"/>
  <c r="L356" i="33"/>
  <c r="J301" i="2"/>
  <c r="Q761" i="1"/>
  <c r="Q770" i="1"/>
  <c r="Q788" i="1"/>
  <c r="L437" i="33"/>
  <c r="L445" i="33"/>
  <c r="J283" i="2"/>
  <c r="Q2645" i="1"/>
  <c r="J905" i="33"/>
  <c r="L985" i="33"/>
  <c r="L945" i="33"/>
  <c r="L965" i="33"/>
  <c r="F966" i="33"/>
  <c r="F946" i="33"/>
  <c r="F986" i="33"/>
  <c r="Q985" i="33"/>
  <c r="Q945" i="33"/>
  <c r="Q965" i="33"/>
  <c r="I726" i="1"/>
  <c r="C201" i="2"/>
  <c r="I347" i="1"/>
  <c r="I355" i="1"/>
  <c r="E834" i="33"/>
  <c r="Z3627" i="1"/>
  <c r="Z2620" i="1"/>
  <c r="Z3618" i="1"/>
  <c r="Z1938" i="1"/>
  <c r="Q998" i="33"/>
  <c r="O513" i="2"/>
  <c r="X1938" i="1"/>
  <c r="Z1942" i="1"/>
  <c r="X1942" i="1"/>
  <c r="F838" i="33"/>
  <c r="B42" i="2"/>
  <c r="D915" i="33"/>
  <c r="N965" i="33"/>
  <c r="N945" i="33"/>
  <c r="N985" i="33"/>
  <c r="N882" i="1"/>
  <c r="I521" i="33"/>
  <c r="I529" i="33"/>
  <c r="I837" i="33"/>
  <c r="I1008" i="33"/>
  <c r="Q966" i="33"/>
  <c r="Q946" i="33"/>
  <c r="Q986" i="33"/>
  <c r="H3848" i="1"/>
  <c r="I3848" i="1"/>
  <c r="K269" i="2"/>
  <c r="S2605" i="1"/>
  <c r="W2605" i="1"/>
  <c r="O3463" i="1"/>
  <c r="O3413" i="1"/>
  <c r="O3429" i="1"/>
  <c r="O3438" i="1"/>
  <c r="O3454" i="1"/>
  <c r="H870" i="1"/>
  <c r="H794" i="1"/>
  <c r="M2203" i="1"/>
  <c r="M2195" i="1"/>
  <c r="U2288" i="1"/>
  <c r="U2279" i="1"/>
  <c r="U2263" i="1"/>
  <c r="K966" i="33"/>
  <c r="K946" i="33"/>
  <c r="K986" i="33"/>
  <c r="J3605" i="1"/>
  <c r="J3375" i="1"/>
  <c r="J3391" i="1"/>
  <c r="J3400" i="1"/>
  <c r="J3561" i="1"/>
  <c r="H926" i="1"/>
  <c r="H4576" i="1"/>
  <c r="AA3594" i="1"/>
  <c r="AA3577" i="1"/>
  <c r="H2387" i="1"/>
  <c r="I2387" i="1"/>
  <c r="L911" i="33"/>
  <c r="J38" i="2"/>
  <c r="Q2547" i="1"/>
  <c r="Q2563" i="1"/>
  <c r="N856" i="33"/>
  <c r="T2304" i="1"/>
  <c r="T2400" i="1"/>
  <c r="T2467" i="1"/>
  <c r="T2586" i="1"/>
  <c r="T4390" i="1"/>
  <c r="N830" i="33"/>
  <c r="Q2595" i="1"/>
  <c r="Q4399" i="1"/>
  <c r="Q4476" i="1"/>
  <c r="Q4478" i="1"/>
  <c r="J2268" i="1"/>
  <c r="J2284" i="1"/>
  <c r="J2293" i="1"/>
  <c r="N2567" i="1"/>
  <c r="T2482" i="1"/>
  <c r="T2538" i="1"/>
  <c r="T2573" i="1"/>
  <c r="AB3632" i="1"/>
  <c r="AB4185" i="1"/>
  <c r="Y2456" i="1"/>
  <c r="Y2408" i="1"/>
  <c r="R2034" i="1"/>
  <c r="N2034" i="1"/>
  <c r="R3113" i="1"/>
  <c r="N3113" i="1"/>
  <c r="R2519" i="1"/>
  <c r="N2519" i="1"/>
  <c r="R2657" i="1"/>
  <c r="N2657" i="1"/>
  <c r="R466" i="1"/>
  <c r="N466" i="1"/>
  <c r="B275" i="2"/>
  <c r="D531" i="33"/>
  <c r="D839" i="33"/>
  <c r="P3230" i="1"/>
  <c r="P2630" i="1"/>
  <c r="T3380" i="1"/>
  <c r="T3396" i="1"/>
  <c r="T3405" i="1"/>
  <c r="T3566" i="1"/>
  <c r="T3610" i="1"/>
  <c r="F840" i="33"/>
  <c r="X2562" i="1"/>
  <c r="H410" i="1"/>
  <c r="H54" i="2"/>
  <c r="O410" i="1"/>
  <c r="R410" i="1"/>
  <c r="D983" i="33"/>
  <c r="D943" i="33"/>
  <c r="D963" i="33"/>
  <c r="H2268" i="1"/>
  <c r="H2284" i="1"/>
  <c r="H2293" i="1"/>
  <c r="Y3640" i="1"/>
  <c r="R344" i="33"/>
  <c r="R352" i="33"/>
  <c r="P297" i="2"/>
  <c r="Y757" i="1"/>
  <c r="Y766" i="1"/>
  <c r="Y784" i="1"/>
  <c r="R433" i="33"/>
  <c r="R441" i="33"/>
  <c r="P279" i="2"/>
  <c r="Y2641" i="1"/>
  <c r="N904" i="33"/>
  <c r="E1007" i="33"/>
  <c r="O25" i="36"/>
  <c r="M25" i="36"/>
  <c r="K25" i="36"/>
  <c r="AB4541" i="1"/>
  <c r="AB4552" i="1"/>
  <c r="AB4561" i="1"/>
  <c r="H169" i="1"/>
  <c r="H187" i="1"/>
  <c r="H213" i="1"/>
  <c r="H308" i="1"/>
  <c r="H881" i="1"/>
  <c r="D520" i="33"/>
  <c r="N816" i="1"/>
  <c r="R816" i="1"/>
  <c r="I914" i="33"/>
  <c r="G41" i="2"/>
  <c r="N2532" i="1"/>
  <c r="R2532" i="1"/>
  <c r="R811" i="1"/>
  <c r="N811" i="1"/>
  <c r="I2193" i="1"/>
  <c r="H2193" i="1"/>
  <c r="H2201" i="1"/>
  <c r="O15" i="36"/>
  <c r="M15" i="36"/>
  <c r="Y15" i="36"/>
  <c r="Q15" i="35"/>
  <c r="K15" i="35"/>
  <c r="K17" i="35"/>
  <c r="Y3639" i="1"/>
  <c r="R343" i="33"/>
  <c r="R351" i="33"/>
  <c r="P296" i="2"/>
  <c r="Y756" i="1"/>
  <c r="Y765" i="1"/>
  <c r="Y783" i="1"/>
  <c r="R432" i="33"/>
  <c r="R440" i="33"/>
  <c r="P278" i="2"/>
  <c r="Y2640" i="1"/>
  <c r="E478" i="33"/>
  <c r="C363" i="2"/>
  <c r="I717" i="1"/>
  <c r="H717" i="1"/>
  <c r="V2621" i="1"/>
  <c r="V3619" i="1"/>
  <c r="V3628" i="1"/>
  <c r="I911" i="33"/>
  <c r="G38" i="2"/>
  <c r="N2547" i="1"/>
  <c r="R2547" i="1"/>
  <c r="R2563" i="1"/>
  <c r="AB4186" i="1"/>
  <c r="AB3633" i="1"/>
  <c r="P309" i="1"/>
  <c r="K504" i="33"/>
  <c r="K512" i="33"/>
  <c r="X3231" i="1"/>
  <c r="P2644" i="1"/>
  <c r="K347" i="33"/>
  <c r="K355" i="33"/>
  <c r="I300" i="2"/>
  <c r="P760" i="1"/>
  <c r="P769" i="1"/>
  <c r="P787" i="1"/>
  <c r="K436" i="33"/>
  <c r="K444" i="33"/>
  <c r="I282" i="2"/>
  <c r="P3643" i="1"/>
  <c r="N4191" i="1"/>
  <c r="H2262" i="1"/>
  <c r="H2278" i="1"/>
  <c r="H2287" i="1"/>
  <c r="V3224" i="1"/>
  <c r="V2624" i="1"/>
  <c r="T502" i="33"/>
  <c r="T510" i="33"/>
  <c r="D489" i="33"/>
  <c r="D472" i="33"/>
  <c r="Z430" i="1"/>
  <c r="Q1002" i="33"/>
  <c r="O517" i="2"/>
  <c r="X430" i="1"/>
  <c r="N2202" i="1"/>
  <c r="E833" i="33"/>
  <c r="N4568" i="1"/>
  <c r="N4558" i="1"/>
  <c r="N4567" i="1"/>
  <c r="W2840" i="1"/>
  <c r="S2840" i="1"/>
  <c r="Y3457" i="1"/>
  <c r="Y3250" i="1"/>
  <c r="Y3355" i="1"/>
  <c r="Y3364" i="1"/>
  <c r="Y3407" i="1"/>
  <c r="Y3423" i="1"/>
  <c r="Y3432" i="1"/>
  <c r="Y3448" i="1"/>
  <c r="R2842" i="1"/>
  <c r="N2842" i="1"/>
  <c r="Q3519" i="1"/>
  <c r="Q3253" i="1"/>
  <c r="Q3358" i="1"/>
  <c r="Q3367" i="1"/>
  <c r="Q3469" i="1"/>
  <c r="Q3485" i="1"/>
  <c r="Q3494" i="1"/>
  <c r="Q3510" i="1"/>
  <c r="M3552" i="1"/>
  <c r="M3543" i="1"/>
  <c r="M3527" i="1"/>
  <c r="J909" i="33"/>
  <c r="H36" i="2"/>
  <c r="O2545" i="1"/>
  <c r="O2561" i="1"/>
  <c r="I307" i="1"/>
  <c r="I880" i="1"/>
  <c r="E519" i="33"/>
  <c r="E527" i="33"/>
  <c r="C271" i="2"/>
  <c r="I2599" i="1"/>
  <c r="H2599" i="1"/>
  <c r="U2589" i="1"/>
  <c r="U4393" i="1"/>
  <c r="U4470" i="1"/>
  <c r="O4363" i="1"/>
  <c r="O4372" i="1"/>
  <c r="O4381" i="1"/>
  <c r="AC2609" i="1"/>
  <c r="AC309" i="1"/>
  <c r="AC882" i="1"/>
  <c r="U521" i="33"/>
  <c r="U529" i="33"/>
  <c r="S273" i="2"/>
  <c r="AC2601" i="1"/>
  <c r="T2684" i="1"/>
  <c r="T3092" i="1"/>
  <c r="T3124" i="1"/>
  <c r="T3020" i="1"/>
  <c r="T4115" i="1"/>
  <c r="T4107" i="1"/>
  <c r="T2431" i="1"/>
  <c r="T469" i="1"/>
  <c r="T3100" i="1"/>
  <c r="T1981" i="1"/>
  <c r="T778" i="1"/>
  <c r="T3385" i="1"/>
  <c r="T2668" i="1"/>
  <c r="T4318" i="1"/>
  <c r="T3503" i="1"/>
  <c r="T2522" i="1"/>
  <c r="T4334" i="1"/>
  <c r="T3537" i="1"/>
  <c r="T4059" i="1"/>
  <c r="T4075" i="1"/>
  <c r="T3659" i="1"/>
  <c r="T3156" i="1"/>
  <c r="T3419" i="1"/>
  <c r="T3116" i="1"/>
  <c r="T2506" i="1"/>
  <c r="T4131" i="1"/>
  <c r="T3675" i="1"/>
  <c r="T3947" i="1"/>
  <c r="T4043" i="1"/>
  <c r="T2389" i="1"/>
  <c r="T2676" i="1"/>
  <c r="T4099" i="1"/>
  <c r="T2514" i="1"/>
  <c r="T4139" i="1"/>
  <c r="T4011" i="1"/>
  <c r="T3052" i="1"/>
  <c r="T2037" i="1"/>
  <c r="T2692" i="1"/>
  <c r="T3667" i="1"/>
  <c r="T2660" i="1"/>
  <c r="T4302" i="1"/>
  <c r="T4123" i="1"/>
  <c r="T4310" i="1"/>
  <c r="T3478" i="1"/>
  <c r="T3651" i="1"/>
  <c r="T3164" i="1"/>
  <c r="T2972" i="1"/>
  <c r="T2708" i="1"/>
  <c r="T3068" i="1"/>
  <c r="T525" i="1"/>
  <c r="T3148" i="1"/>
  <c r="T2325" i="1"/>
  <c r="N3601" i="1"/>
  <c r="H2595" i="1"/>
  <c r="H2621" i="1"/>
  <c r="H3619" i="1"/>
  <c r="H3628" i="1"/>
  <c r="AC4546" i="1"/>
  <c r="AC4557" i="1"/>
  <c r="AC4566" i="1"/>
  <c r="N850" i="1"/>
  <c r="R850" i="1"/>
  <c r="R867" i="1"/>
  <c r="K4357" i="1"/>
  <c r="K4366" i="1"/>
  <c r="K4375" i="1"/>
  <c r="T3373" i="1"/>
  <c r="T3389" i="1"/>
  <c r="T3398" i="1"/>
  <c r="T3559" i="1"/>
  <c r="T3603" i="1"/>
  <c r="W1942" i="1"/>
  <c r="M1002" i="33"/>
  <c r="K517" i="2"/>
  <c r="S1942" i="1"/>
  <c r="R1012" i="33"/>
  <c r="P904" i="33"/>
  <c r="N2643" i="1"/>
  <c r="R2643" i="1"/>
  <c r="Q2640" i="1"/>
  <c r="J296" i="2"/>
  <c r="Q756" i="1"/>
  <c r="Q765" i="1"/>
  <c r="Q783" i="1"/>
  <c r="L432" i="33"/>
  <c r="L440" i="33"/>
  <c r="J278" i="2"/>
  <c r="Q3639" i="1"/>
  <c r="T4570" i="1"/>
  <c r="T920" i="1"/>
  <c r="P966" i="33"/>
  <c r="P946" i="33"/>
  <c r="P986" i="33"/>
  <c r="I961" i="33"/>
  <c r="I941" i="33"/>
  <c r="I981" i="33"/>
  <c r="N2590" i="1"/>
  <c r="N2616" i="1"/>
  <c r="N3614" i="1"/>
  <c r="N3623" i="1"/>
  <c r="L2269" i="1"/>
  <c r="L2285" i="1"/>
  <c r="L2294" i="1"/>
  <c r="S355" i="1"/>
  <c r="S726" i="1"/>
  <c r="O965" i="33"/>
  <c r="O945" i="33"/>
  <c r="O985" i="33"/>
  <c r="R3135" i="1"/>
  <c r="N3135" i="1"/>
  <c r="R2312" i="1"/>
  <c r="N2312" i="1"/>
  <c r="R2759" i="1"/>
  <c r="N2759" i="1"/>
  <c r="R1779" i="1"/>
  <c r="N1779" i="1"/>
  <c r="R2040" i="1"/>
  <c r="N2040" i="1"/>
  <c r="R2509" i="1"/>
  <c r="N2509" i="1"/>
  <c r="R3950" i="1"/>
  <c r="N3950" i="1"/>
  <c r="R3071" i="1"/>
  <c r="N3071" i="1"/>
  <c r="R2517" i="1"/>
  <c r="N2517" i="1"/>
  <c r="G1008" i="33"/>
  <c r="P985" i="33"/>
  <c r="P945" i="33"/>
  <c r="P965" i="33"/>
  <c r="AC2294" i="1"/>
  <c r="AC2285" i="1"/>
  <c r="AC2269" i="1"/>
  <c r="S985" i="33"/>
  <c r="S945" i="33"/>
  <c r="S965" i="33"/>
  <c r="T964" i="33"/>
  <c r="T944" i="33"/>
  <c r="T984" i="33"/>
  <c r="Q961" i="33"/>
  <c r="Q941" i="33"/>
  <c r="Q981" i="33"/>
  <c r="Q984" i="33"/>
  <c r="Q944" i="33"/>
  <c r="Q964" i="33"/>
  <c r="B402" i="2"/>
  <c r="D1014" i="33"/>
  <c r="D415" i="33"/>
  <c r="D766" i="33"/>
  <c r="B224" i="2"/>
  <c r="B355" i="2"/>
  <c r="D428" i="33"/>
  <c r="I982" i="33"/>
  <c r="I942" i="33"/>
  <c r="I962" i="33"/>
  <c r="I3447" i="1"/>
  <c r="I3576" i="1"/>
  <c r="R4560" i="1"/>
  <c r="R4540" i="1"/>
  <c r="R4551" i="1"/>
  <c r="H4462" i="1"/>
  <c r="H4436" i="1"/>
  <c r="I4428" i="1"/>
  <c r="H4428" i="1"/>
  <c r="Z640" i="1"/>
  <c r="Z439" i="1"/>
  <c r="W2293" i="1"/>
  <c r="W2268" i="1"/>
  <c r="W2284" i="1"/>
  <c r="R851" i="33"/>
  <c r="Y2299" i="1"/>
  <c r="Y2395" i="1"/>
  <c r="Y2462" i="1"/>
  <c r="Y2581" i="1"/>
  <c r="Y4385" i="1"/>
  <c r="K2607" i="1"/>
  <c r="K880" i="1"/>
  <c r="G519" i="33"/>
  <c r="G527" i="33"/>
  <c r="E271" i="2"/>
  <c r="K2599" i="1"/>
  <c r="O3597" i="1"/>
  <c r="O3580" i="1"/>
  <c r="P2642" i="1"/>
  <c r="K345" i="33"/>
  <c r="K353" i="33"/>
  <c r="I298" i="2"/>
  <c r="P758" i="1"/>
  <c r="P767" i="1"/>
  <c r="P785" i="1"/>
  <c r="K434" i="33"/>
  <c r="K442" i="33"/>
  <c r="I280" i="2"/>
  <c r="P3641" i="1"/>
  <c r="M4568" i="1"/>
  <c r="M4547" i="1"/>
  <c r="M4558" i="1"/>
  <c r="M4567" i="1"/>
  <c r="Q2605" i="1"/>
  <c r="Q305" i="1"/>
  <c r="Q878" i="1"/>
  <c r="L517" i="33"/>
  <c r="L525" i="33"/>
  <c r="J269" i="2"/>
  <c r="Q2597" i="1"/>
  <c r="U3642" i="1"/>
  <c r="O346" i="33"/>
  <c r="O354" i="33"/>
  <c r="M299" i="2"/>
  <c r="U759" i="1"/>
  <c r="U768" i="1"/>
  <c r="U786" i="1"/>
  <c r="O435" i="33"/>
  <c r="O443" i="33"/>
  <c r="M281" i="2"/>
  <c r="U2643" i="1"/>
  <c r="L4574" i="1"/>
  <c r="L924" i="1"/>
  <c r="L1011" i="33"/>
  <c r="N3628" i="1"/>
  <c r="N2595" i="1"/>
  <c r="N2621" i="1"/>
  <c r="N3619" i="1"/>
  <c r="E868" i="33"/>
  <c r="I1107" i="1"/>
  <c r="C209" i="2"/>
  <c r="I976" i="1"/>
  <c r="I1064" i="1"/>
  <c r="AB306" i="1"/>
  <c r="T501" i="33"/>
  <c r="T509" i="33"/>
  <c r="R3500" i="1"/>
  <c r="N3500" i="1"/>
  <c r="R2560" i="1"/>
  <c r="R2544" i="1"/>
  <c r="L921" i="1"/>
  <c r="L4571" i="1"/>
  <c r="O4359" i="1"/>
  <c r="O4368" i="1"/>
  <c r="O4377" i="1"/>
  <c r="G966" i="33"/>
  <c r="G946" i="33"/>
  <c r="G986" i="33"/>
  <c r="X4469" i="1"/>
  <c r="X2588" i="1"/>
  <c r="X4392" i="1"/>
  <c r="N866" i="1"/>
  <c r="B269" i="2"/>
  <c r="I878" i="1"/>
  <c r="E517" i="33"/>
  <c r="E525" i="33"/>
  <c r="D525" i="33"/>
  <c r="D833" i="33"/>
  <c r="S2287" i="1"/>
  <c r="S2262" i="1"/>
  <c r="S2278" i="1"/>
  <c r="U1008" i="33"/>
  <c r="M432" i="1"/>
  <c r="J432" i="1"/>
  <c r="L3250" i="1"/>
  <c r="L3355" i="1"/>
  <c r="L3364" i="1"/>
  <c r="L3373" i="1"/>
  <c r="L3389" i="1"/>
  <c r="L3398" i="1"/>
  <c r="L3559" i="1"/>
  <c r="L3603" i="1"/>
  <c r="G902" i="33"/>
  <c r="W3466" i="1"/>
  <c r="W3482" i="1"/>
  <c r="W3491" i="1"/>
  <c r="W3507" i="1"/>
  <c r="W3516" i="1"/>
  <c r="W2602" i="1"/>
  <c r="S2602" i="1"/>
  <c r="AC3469" i="1"/>
  <c r="AC3485" i="1"/>
  <c r="AC3494" i="1"/>
  <c r="AC3510" i="1"/>
  <c r="AC3519" i="1"/>
  <c r="H3332" i="1"/>
  <c r="I3332" i="1"/>
  <c r="R3862" i="1"/>
  <c r="N3862" i="1"/>
  <c r="R1739" i="1"/>
  <c r="N1739" i="1"/>
  <c r="R3878" i="1"/>
  <c r="N3878" i="1"/>
  <c r="R3782" i="1"/>
  <c r="N3782" i="1"/>
  <c r="R4126" i="1"/>
  <c r="N4126" i="1"/>
  <c r="R3481" i="1"/>
  <c r="N3481" i="1"/>
  <c r="R4062" i="1"/>
  <c r="N4062" i="1"/>
  <c r="R4337" i="1"/>
  <c r="N4337" i="1"/>
  <c r="AC4354" i="1"/>
  <c r="AC4345" i="1"/>
  <c r="AC4217" i="1"/>
  <c r="I1013" i="33"/>
  <c r="M4063" i="1"/>
  <c r="J4063" i="1"/>
  <c r="M1011" i="33"/>
  <c r="H913" i="1"/>
  <c r="I913" i="1"/>
  <c r="E989" i="33"/>
  <c r="C504" i="2"/>
  <c r="W1107" i="1"/>
  <c r="W1064" i="1"/>
  <c r="M971" i="33"/>
  <c r="K209" i="2"/>
  <c r="S976" i="1"/>
  <c r="W976" i="1"/>
  <c r="B301" i="2"/>
  <c r="D356" i="33"/>
  <c r="H3599" i="1"/>
  <c r="H3582" i="1"/>
  <c r="R788" i="1"/>
  <c r="I348" i="33"/>
  <c r="I356" i="33"/>
  <c r="G301" i="2"/>
  <c r="N761" i="1"/>
  <c r="R761" i="1"/>
  <c r="R770" i="1"/>
  <c r="AA3552" i="1"/>
  <c r="AA3543" i="1"/>
  <c r="AA3527" i="1"/>
  <c r="J2264" i="1"/>
  <c r="J2280" i="1"/>
  <c r="J2289" i="1"/>
  <c r="H909" i="1"/>
  <c r="C409" i="2"/>
  <c r="I909" i="1"/>
  <c r="T1013" i="33"/>
  <c r="F850" i="33"/>
  <c r="J2298" i="1"/>
  <c r="J2394" i="1"/>
  <c r="J2461" i="1"/>
  <c r="J2580" i="1"/>
  <c r="J4384" i="1"/>
  <c r="V4374" i="1"/>
  <c r="V4365" i="1"/>
  <c r="V4356" i="1"/>
  <c r="Q490" i="33"/>
  <c r="U2602" i="1"/>
  <c r="U883" i="1"/>
  <c r="O522" i="33"/>
  <c r="O530" i="33"/>
  <c r="M274" i="2"/>
  <c r="U2610" i="1"/>
  <c r="D349" i="33"/>
  <c r="K2480" i="1"/>
  <c r="K2536" i="1"/>
  <c r="K2571" i="1"/>
  <c r="M4296" i="1"/>
  <c r="F421" i="33"/>
  <c r="F429" i="33"/>
  <c r="D356" i="2"/>
  <c r="J4296" i="1"/>
  <c r="B400" i="2"/>
  <c r="D1012" i="33"/>
  <c r="R3690" i="1"/>
  <c r="N3690" i="1"/>
  <c r="Z756" i="1"/>
  <c r="Z765" i="1"/>
  <c r="Z783" i="1"/>
  <c r="J4547" i="1"/>
  <c r="J4558" i="1"/>
  <c r="J4567" i="1"/>
  <c r="J4568" i="1"/>
  <c r="AA860" i="1"/>
  <c r="AA843" i="1"/>
  <c r="G981" i="33"/>
  <c r="G941" i="33"/>
  <c r="G961" i="33"/>
  <c r="L1010" i="33"/>
  <c r="J980" i="33"/>
  <c r="J940" i="33"/>
  <c r="J960" i="33"/>
  <c r="R984" i="33"/>
  <c r="R944" i="33"/>
  <c r="R964" i="33"/>
  <c r="S964" i="33"/>
  <c r="S944" i="33"/>
  <c r="S984" i="33"/>
  <c r="W1965" i="1"/>
  <c r="S1965" i="1"/>
  <c r="W4067" i="1"/>
  <c r="S4067" i="1"/>
  <c r="T1011" i="33"/>
  <c r="Z4080" i="1"/>
  <c r="X4080" i="1"/>
  <c r="Z453" i="1"/>
  <c r="X453" i="1"/>
  <c r="Z2373" i="1"/>
  <c r="X2373" i="1"/>
  <c r="C208" i="2"/>
  <c r="I975" i="1"/>
  <c r="I1063" i="1"/>
  <c r="I1106" i="1"/>
  <c r="E867" i="33"/>
  <c r="U11" i="35"/>
  <c r="W975" i="1"/>
  <c r="W1063" i="1"/>
  <c r="W1106" i="1"/>
  <c r="X794" i="1"/>
  <c r="X870" i="1"/>
  <c r="N4210" i="1"/>
  <c r="R4210" i="1"/>
  <c r="R4338" i="1"/>
  <c r="R4347" i="1"/>
  <c r="H965" i="33"/>
  <c r="H945" i="33"/>
  <c r="H985" i="33"/>
  <c r="R961" i="33"/>
  <c r="R941" i="33"/>
  <c r="R981" i="33"/>
  <c r="N2197" i="1"/>
  <c r="S299" i="1"/>
  <c r="S273" i="1"/>
  <c r="E952" i="33"/>
  <c r="D952" i="33"/>
  <c r="B408" i="2"/>
  <c r="Y3253" i="1"/>
  <c r="Y3358" i="1"/>
  <c r="Y3367" i="1"/>
  <c r="Y3528" i="1"/>
  <c r="Y3544" i="1"/>
  <c r="Y3553" i="1"/>
  <c r="AC863" i="1"/>
  <c r="AC846" i="1"/>
  <c r="V3595" i="1"/>
  <c r="V3578" i="1"/>
  <c r="Z4564" i="1"/>
  <c r="X4544" i="1"/>
  <c r="Z4544" i="1"/>
  <c r="Z4555" i="1"/>
  <c r="L2483" i="1"/>
  <c r="L2539" i="1"/>
  <c r="L2574" i="1"/>
  <c r="K4217" i="1"/>
  <c r="K4345" i="1"/>
  <c r="K4354" i="1"/>
  <c r="N4472" i="1"/>
  <c r="N2591" i="1"/>
  <c r="N4395" i="1"/>
  <c r="Z3687" i="1"/>
  <c r="X3687" i="1"/>
  <c r="J3471" i="1"/>
  <c r="J3487" i="1"/>
  <c r="J3496" i="1"/>
  <c r="J3512" i="1"/>
  <c r="J3521" i="1"/>
  <c r="K1013" i="33"/>
  <c r="K1021" i="33"/>
  <c r="I50" i="2"/>
  <c r="P902" i="1"/>
  <c r="C297" i="2"/>
  <c r="I757" i="1"/>
  <c r="I766" i="1"/>
  <c r="I784" i="1"/>
  <c r="E433" i="33"/>
  <c r="E441" i="33"/>
  <c r="D441" i="33"/>
  <c r="B279" i="2"/>
  <c r="F980" i="33"/>
  <c r="F940" i="33"/>
  <c r="F960" i="33"/>
  <c r="K1765" i="1"/>
  <c r="G475" i="33"/>
  <c r="E360" i="2"/>
  <c r="K714" i="1"/>
  <c r="S2566" i="1"/>
  <c r="X309" i="1"/>
  <c r="Q504" i="33"/>
  <c r="Q512" i="33"/>
  <c r="O986" i="33"/>
  <c r="O946" i="33"/>
  <c r="O966" i="33"/>
  <c r="W3816" i="1"/>
  <c r="M810" i="33"/>
  <c r="M818" i="33"/>
  <c r="K387" i="2"/>
  <c r="S3816" i="1"/>
  <c r="L4568" i="1"/>
  <c r="L4547" i="1"/>
  <c r="L4558" i="1"/>
  <c r="L4567" i="1"/>
  <c r="L2287" i="1"/>
  <c r="L2278" i="1"/>
  <c r="L2262" i="1"/>
  <c r="O1767" i="1"/>
  <c r="J477" i="33"/>
  <c r="H362" i="2"/>
  <c r="O716" i="1"/>
  <c r="M3464" i="1"/>
  <c r="M3257" i="1"/>
  <c r="M3362" i="1"/>
  <c r="M3371" i="1"/>
  <c r="M3414" i="1"/>
  <c r="M3430" i="1"/>
  <c r="M3439" i="1"/>
  <c r="M3455" i="1"/>
  <c r="O3604" i="1"/>
  <c r="O3251" i="1"/>
  <c r="O3356" i="1"/>
  <c r="O3365" i="1"/>
  <c r="O3374" i="1"/>
  <c r="O3390" i="1"/>
  <c r="O3399" i="1"/>
  <c r="O3560" i="1"/>
  <c r="Q439" i="33"/>
  <c r="Q358" i="33"/>
  <c r="O303" i="2"/>
  <c r="X763" i="1"/>
  <c r="X772" i="1"/>
  <c r="X790" i="1"/>
  <c r="AA2203" i="1"/>
  <c r="AA2195" i="1"/>
  <c r="J3459" i="1"/>
  <c r="J3357" i="1"/>
  <c r="J3366" i="1"/>
  <c r="J3409" i="1"/>
  <c r="J3425" i="1"/>
  <c r="J3434" i="1"/>
  <c r="J3450" i="1"/>
  <c r="H1013" i="33"/>
  <c r="G1007" i="33"/>
  <c r="Y3556" i="1"/>
  <c r="Y3547" i="1"/>
  <c r="Y3531" i="1"/>
  <c r="L1013" i="33"/>
  <c r="J985" i="33"/>
  <c r="J945" i="33"/>
  <c r="J965" i="33"/>
  <c r="R1013" i="33"/>
  <c r="I986" i="33"/>
  <c r="I946" i="33"/>
  <c r="I966" i="33"/>
  <c r="R1962" i="1"/>
  <c r="N1962" i="1"/>
  <c r="R2362" i="1"/>
  <c r="N2362" i="1"/>
  <c r="U980" i="33"/>
  <c r="U940" i="33"/>
  <c r="U960" i="33"/>
  <c r="T1009" i="33"/>
  <c r="Q1007" i="33"/>
  <c r="Q870" i="33"/>
  <c r="X1109" i="1"/>
  <c r="X1066" i="1"/>
  <c r="N4542" i="1"/>
  <c r="N4553" i="1"/>
  <c r="N4562" i="1"/>
  <c r="F1009" i="33"/>
  <c r="T961" i="33"/>
  <c r="T941" i="33"/>
  <c r="T981" i="33"/>
  <c r="X636" i="1"/>
  <c r="W3572" i="1"/>
  <c r="W3443" i="1"/>
  <c r="N3636" i="1"/>
  <c r="N4189" i="1"/>
  <c r="X2572" i="1"/>
  <c r="X2481" i="1"/>
  <c r="X2537" i="1"/>
  <c r="K883" i="1"/>
  <c r="G522" i="33"/>
  <c r="G530" i="33"/>
  <c r="G838" i="33"/>
  <c r="W2289" i="1"/>
  <c r="W2264" i="1"/>
  <c r="W2280" i="1"/>
  <c r="M2529" i="1"/>
  <c r="J2529" i="1"/>
  <c r="Z4375" i="1"/>
  <c r="Z4366" i="1"/>
  <c r="Z4357" i="1"/>
  <c r="H4463" i="1"/>
  <c r="H4429" i="1"/>
  <c r="H4437" i="1"/>
  <c r="S2268" i="1"/>
  <c r="S2284" i="1"/>
  <c r="S2293" i="1"/>
  <c r="W4387" i="1"/>
  <c r="W2301" i="1"/>
  <c r="W2397" i="1"/>
  <c r="W2464" i="1"/>
  <c r="W2583" i="1"/>
  <c r="O3519" i="1"/>
  <c r="O3469" i="1"/>
  <c r="O3485" i="1"/>
  <c r="O3494" i="1"/>
  <c r="O3510" i="1"/>
  <c r="R1010" i="33"/>
  <c r="Z2288" i="1"/>
  <c r="Z2279" i="1"/>
  <c r="Z2263" i="1"/>
  <c r="Z297" i="1"/>
  <c r="Z271" i="1"/>
  <c r="Z253" i="1"/>
  <c r="Y2597" i="1"/>
  <c r="Y878" i="1"/>
  <c r="R517" i="33"/>
  <c r="R525" i="33"/>
  <c r="P269" i="2"/>
  <c r="Y2605" i="1"/>
  <c r="E971" i="33"/>
  <c r="D971" i="33"/>
  <c r="B209" i="2"/>
  <c r="AA914" i="1"/>
  <c r="Q505" i="2"/>
  <c r="S990" i="33"/>
  <c r="G985" i="33"/>
  <c r="G945" i="33"/>
  <c r="G965" i="33"/>
  <c r="K2199" i="1"/>
  <c r="K2191" i="1"/>
  <c r="O2202" i="1"/>
  <c r="O2194" i="1"/>
  <c r="L3635" i="1"/>
  <c r="L4188" i="1"/>
  <c r="B506" i="2"/>
  <c r="E991" i="33"/>
  <c r="D991" i="33"/>
  <c r="R2367" i="1"/>
  <c r="N2367" i="1"/>
  <c r="Q973" i="33"/>
  <c r="O211" i="2"/>
  <c r="X978" i="1"/>
  <c r="Z978" i="1"/>
  <c r="Z1066" i="1"/>
  <c r="Z1109" i="1"/>
  <c r="AB256" i="1"/>
  <c r="AB274" i="1"/>
  <c r="AB300" i="1"/>
  <c r="D1020" i="33"/>
  <c r="B49" i="2"/>
  <c r="F933" i="33"/>
  <c r="D418" i="2"/>
  <c r="J1934" i="1"/>
  <c r="M1934" i="1"/>
  <c r="M1929" i="1"/>
  <c r="F928" i="33"/>
  <c r="D413" i="2"/>
  <c r="J1929" i="1"/>
  <c r="M1001" i="33"/>
  <c r="K516" i="2"/>
  <c r="S429" i="1"/>
  <c r="W429" i="1"/>
  <c r="W424" i="1"/>
  <c r="M935" i="33"/>
  <c r="K420" i="2"/>
  <c r="S424" i="1"/>
  <c r="W2714" i="1"/>
  <c r="S2714" i="1"/>
  <c r="S768" i="1"/>
  <c r="S786" i="1"/>
  <c r="M435" i="33"/>
  <c r="M443" i="33"/>
  <c r="K281" i="2"/>
  <c r="S2643" i="1"/>
  <c r="W2643" i="1"/>
  <c r="K963" i="33"/>
  <c r="K943" i="33"/>
  <c r="K983" i="33"/>
  <c r="D488" i="33"/>
  <c r="H189" i="1"/>
  <c r="H215" i="1"/>
  <c r="D471" i="33"/>
  <c r="W252" i="1"/>
  <c r="W270" i="1"/>
  <c r="W296" i="1"/>
  <c r="S1007" i="33"/>
  <c r="Q983" i="33"/>
  <c r="Q943" i="33"/>
  <c r="Q963" i="33"/>
  <c r="S2547" i="1"/>
  <c r="W2547" i="1"/>
  <c r="W2563" i="1"/>
  <c r="R2599" i="1"/>
  <c r="G271" i="2"/>
  <c r="N2599" i="1"/>
  <c r="H2714" i="1"/>
  <c r="I2714" i="1"/>
  <c r="U1769" i="1"/>
  <c r="O479" i="33"/>
  <c r="M364" i="2"/>
  <c r="U718" i="1"/>
  <c r="L3519" i="1"/>
  <c r="L3469" i="1"/>
  <c r="L3485" i="1"/>
  <c r="L3494" i="1"/>
  <c r="L3510" i="1"/>
  <c r="L867" i="1"/>
  <c r="L850" i="1"/>
  <c r="I3459" i="1"/>
  <c r="I3409" i="1"/>
  <c r="I3425" i="1"/>
  <c r="I3434" i="1"/>
  <c r="I3450" i="1"/>
  <c r="T927" i="1"/>
  <c r="T4577" i="1"/>
  <c r="O960" i="33"/>
  <c r="O940" i="33"/>
  <c r="O980" i="33"/>
  <c r="AC4467" i="1"/>
  <c r="AC4441" i="1"/>
  <c r="AC4433" i="1"/>
  <c r="R625" i="1"/>
  <c r="N625" i="1"/>
  <c r="S1008" i="33"/>
  <c r="AB4470" i="1"/>
  <c r="AB2589" i="1"/>
  <c r="AB4393" i="1"/>
  <c r="S4214" i="1"/>
  <c r="S4342" i="1"/>
  <c r="S4351" i="1"/>
  <c r="H983" i="33"/>
  <c r="H943" i="33"/>
  <c r="H963" i="33"/>
  <c r="V3644" i="1"/>
  <c r="P348" i="33"/>
  <c r="P356" i="33"/>
  <c r="N301" i="2"/>
  <c r="V761" i="1"/>
  <c r="V770" i="1"/>
  <c r="V788" i="1"/>
  <c r="P437" i="33"/>
  <c r="P445" i="33"/>
  <c r="N283" i="2"/>
  <c r="V2645" i="1"/>
  <c r="I973" i="33"/>
  <c r="G211" i="2"/>
  <c r="N978" i="1"/>
  <c r="N1066" i="1"/>
  <c r="N1109" i="1"/>
  <c r="I870" i="33"/>
  <c r="O1012" i="33"/>
  <c r="O1020" i="33"/>
  <c r="M49" i="2"/>
  <c r="U901" i="1"/>
  <c r="B208" i="2"/>
  <c r="E970" i="33"/>
  <c r="D970" i="33"/>
  <c r="J2188" i="1"/>
  <c r="J2196" i="1"/>
  <c r="Z3694" i="1"/>
  <c r="X3694" i="1"/>
  <c r="Z2197" i="1"/>
  <c r="Z2189" i="1"/>
  <c r="W2526" i="1"/>
  <c r="S2526" i="1"/>
  <c r="S992" i="33"/>
  <c r="Q507" i="2"/>
  <c r="AA916" i="1"/>
  <c r="U916" i="1"/>
  <c r="M507" i="2"/>
  <c r="O992" i="33"/>
  <c r="Z3643" i="1"/>
  <c r="X3643" i="1"/>
  <c r="Z1932" i="1"/>
  <c r="Q931" i="33"/>
  <c r="O416" i="2"/>
  <c r="X1932" i="1"/>
  <c r="N2716" i="1"/>
  <c r="R2716" i="1"/>
  <c r="N2626" i="1"/>
  <c r="R2626" i="1"/>
  <c r="R3226" i="1"/>
  <c r="H2533" i="1"/>
  <c r="I2533" i="1"/>
  <c r="N2194" i="1"/>
  <c r="R2194" i="1"/>
  <c r="R2202" i="1"/>
  <c r="Z3330" i="1"/>
  <c r="X3330" i="1"/>
  <c r="N869" i="1"/>
  <c r="X2621" i="1"/>
  <c r="X3619" i="1"/>
  <c r="X3628" i="1"/>
  <c r="K1008" i="33"/>
  <c r="K1016" i="33"/>
  <c r="I45" i="2"/>
  <c r="P897" i="1"/>
  <c r="J2201" i="1"/>
  <c r="X3579" i="1"/>
  <c r="Z3579" i="1"/>
  <c r="Z3596" i="1"/>
  <c r="C302" i="2"/>
  <c r="I762" i="1"/>
  <c r="H762" i="1"/>
  <c r="H771" i="1"/>
  <c r="H789" i="1"/>
  <c r="D438" i="33"/>
  <c r="I813" i="33"/>
  <c r="I821" i="33"/>
  <c r="G390" i="2"/>
  <c r="N3691" i="1"/>
  <c r="R3691" i="1"/>
  <c r="T2643" i="1"/>
  <c r="N346" i="33"/>
  <c r="N354" i="33"/>
  <c r="L299" i="2"/>
  <c r="T759" i="1"/>
  <c r="T768" i="1"/>
  <c r="T786" i="1"/>
  <c r="N435" i="33"/>
  <c r="N443" i="33"/>
  <c r="L281" i="2"/>
  <c r="T3642" i="1"/>
  <c r="S3645" i="1"/>
  <c r="W3645" i="1"/>
  <c r="H3817" i="1"/>
  <c r="I3817" i="1"/>
  <c r="K923" i="1"/>
  <c r="K4573" i="1"/>
  <c r="D432" i="33"/>
  <c r="H756" i="1"/>
  <c r="H765" i="1"/>
  <c r="H783" i="1"/>
  <c r="D911" i="33"/>
  <c r="B38" i="2"/>
  <c r="O2287" i="1"/>
  <c r="O2278" i="1"/>
  <c r="O2262" i="1"/>
  <c r="R4290" i="1"/>
  <c r="N4290" i="1"/>
  <c r="M2643" i="1"/>
  <c r="F346" i="33"/>
  <c r="F354" i="33"/>
  <c r="D299" i="2"/>
  <c r="J759" i="1"/>
  <c r="J768" i="1"/>
  <c r="J786" i="1"/>
  <c r="F435" i="33"/>
  <c r="F443" i="33"/>
  <c r="D281" i="2"/>
  <c r="J2643" i="1"/>
  <c r="L1008" i="33"/>
  <c r="K307" i="1"/>
  <c r="G502" i="33"/>
  <c r="G510" i="33"/>
  <c r="M913" i="1"/>
  <c r="J913" i="1"/>
  <c r="D504" i="2"/>
  <c r="F989" i="33"/>
  <c r="V3531" i="1"/>
  <c r="V3547" i="1"/>
  <c r="V3556" i="1"/>
  <c r="K990" i="33"/>
  <c r="I505" i="2"/>
  <c r="P914" i="1"/>
  <c r="K3459" i="1"/>
  <c r="K3252" i="1"/>
  <c r="K3357" i="1"/>
  <c r="K3366" i="1"/>
  <c r="K3409" i="1"/>
  <c r="K3425" i="1"/>
  <c r="K3434" i="1"/>
  <c r="K3450" i="1"/>
  <c r="H422" i="33"/>
  <c r="J436" i="1"/>
  <c r="M436" i="1"/>
  <c r="M637" i="1"/>
  <c r="K960" i="33"/>
  <c r="K940" i="33"/>
  <c r="K980" i="33"/>
  <c r="R982" i="33"/>
  <c r="R942" i="33"/>
  <c r="R962" i="33"/>
  <c r="C27" i="36"/>
  <c r="I636" i="1"/>
  <c r="R2200" i="1"/>
  <c r="R2192" i="1"/>
  <c r="N636" i="1"/>
  <c r="M986" i="33"/>
  <c r="M946" i="33"/>
  <c r="M966" i="33"/>
  <c r="N984" i="33"/>
  <c r="N944" i="33"/>
  <c r="N964" i="33"/>
  <c r="M301" i="1"/>
  <c r="M275" i="1"/>
  <c r="M257" i="1"/>
  <c r="X4541" i="1"/>
  <c r="X4552" i="1"/>
  <c r="X4561" i="1"/>
  <c r="U3521" i="1"/>
  <c r="U3512" i="1"/>
  <c r="U3471" i="1"/>
  <c r="U3487" i="1"/>
  <c r="U3496" i="1"/>
  <c r="I4563" i="1"/>
  <c r="I4554" i="1"/>
  <c r="W1923" i="1"/>
  <c r="T1923" i="1"/>
  <c r="S3462" i="1"/>
  <c r="S3453" i="1"/>
  <c r="S3412" i="1"/>
  <c r="S3428" i="1"/>
  <c r="S3437" i="1"/>
  <c r="H3609" i="1"/>
  <c r="H3565" i="1"/>
  <c r="H3379" i="1"/>
  <c r="H3395" i="1"/>
  <c r="H3404" i="1"/>
  <c r="H4296" i="1"/>
  <c r="I4296" i="1"/>
  <c r="M2531" i="1"/>
  <c r="J2531" i="1"/>
  <c r="S1066" i="1"/>
  <c r="S1109" i="1"/>
  <c r="M870" i="33"/>
  <c r="N861" i="1"/>
  <c r="V3463" i="1"/>
  <c r="V3413" i="1"/>
  <c r="V3429" i="1"/>
  <c r="V3438" i="1"/>
  <c r="V3454" i="1"/>
  <c r="Q863" i="1"/>
  <c r="Q846" i="1"/>
  <c r="V2570" i="1"/>
  <c r="V2535" i="1"/>
  <c r="V2479" i="1"/>
  <c r="H4379" i="1"/>
  <c r="H4370" i="1"/>
  <c r="H4361" i="1"/>
  <c r="M4563" i="1"/>
  <c r="M4554" i="1"/>
  <c r="M4543" i="1"/>
  <c r="R2658" i="1"/>
  <c r="N2658" i="1"/>
  <c r="R3520" i="1"/>
  <c r="R3511" i="1"/>
  <c r="R3470" i="1"/>
  <c r="R3486" i="1"/>
  <c r="R3495" i="1"/>
  <c r="N4348" i="1"/>
  <c r="N4339" i="1"/>
  <c r="Q639" i="1"/>
  <c r="Q438" i="1"/>
  <c r="H2576" i="1"/>
  <c r="H2541" i="1"/>
  <c r="H2485" i="1"/>
  <c r="V4379" i="1"/>
  <c r="V4370" i="1"/>
  <c r="V4361" i="1"/>
  <c r="W2451" i="1"/>
  <c r="W2403" i="1"/>
  <c r="AC3461" i="1"/>
  <c r="AC3411" i="1"/>
  <c r="AC3427" i="1"/>
  <c r="AC3436" i="1"/>
  <c r="AC3452" i="1"/>
  <c r="F1027" i="33"/>
  <c r="J2148" i="1"/>
  <c r="J2157" i="1"/>
  <c r="F923" i="33"/>
  <c r="P3463" i="1"/>
  <c r="P3454" i="1"/>
  <c r="P3413" i="1"/>
  <c r="P3429" i="1"/>
  <c r="P3438" i="1"/>
  <c r="D866" i="33"/>
  <c r="H974" i="1"/>
  <c r="H1062" i="1"/>
  <c r="H1105" i="1"/>
  <c r="H1951" i="1"/>
  <c r="I1951" i="1"/>
  <c r="J1384" i="1"/>
  <c r="X729" i="1"/>
  <c r="X358" i="1"/>
  <c r="B60" i="2"/>
  <c r="D1039" i="33"/>
  <c r="W2455" i="1"/>
  <c r="W2407" i="1"/>
  <c r="U3523" i="1"/>
  <c r="U3514" i="1"/>
  <c r="U3498" i="1"/>
  <c r="U3489" i="1"/>
  <c r="U3473" i="1"/>
  <c r="D747" i="33"/>
  <c r="H1869" i="1"/>
  <c r="H1860" i="1"/>
  <c r="H1842" i="1"/>
  <c r="I1794" i="1"/>
  <c r="H1794" i="1"/>
  <c r="O863" i="1"/>
  <c r="O846" i="1"/>
  <c r="H1945" i="1"/>
  <c r="I1945" i="1"/>
  <c r="L4350" i="1"/>
  <c r="L4341" i="1"/>
  <c r="L4213" i="1"/>
  <c r="M3553" i="1"/>
  <c r="M3544" i="1"/>
  <c r="M3528" i="1"/>
  <c r="W3574" i="1"/>
  <c r="W3445" i="1"/>
  <c r="S863" i="1"/>
  <c r="H3597" i="1"/>
  <c r="H3580" i="1"/>
  <c r="Z3462" i="1"/>
  <c r="Z3453" i="1"/>
  <c r="Z3437" i="1"/>
  <c r="Z3428" i="1"/>
  <c r="Z3412" i="1"/>
  <c r="I3608" i="1"/>
  <c r="I3564" i="1"/>
  <c r="I3403" i="1"/>
  <c r="I3394" i="1"/>
  <c r="I3378" i="1"/>
  <c r="L510" i="33"/>
  <c r="L502" i="33"/>
  <c r="W1383" i="1"/>
  <c r="W1287" i="1"/>
  <c r="I3470" i="1"/>
  <c r="I3486" i="1"/>
  <c r="I3495" i="1"/>
  <c r="I3511" i="1"/>
  <c r="I3520" i="1"/>
  <c r="I851" i="33"/>
  <c r="N2299" i="1"/>
  <c r="N2395" i="1"/>
  <c r="N2462" i="1"/>
  <c r="N2581" i="1"/>
  <c r="N4385" i="1"/>
  <c r="H2458" i="1"/>
  <c r="H2410" i="1"/>
  <c r="W4381" i="1"/>
  <c r="W4372" i="1"/>
  <c r="W4363" i="1"/>
  <c r="S2148" i="1"/>
  <c r="S2157" i="1"/>
  <c r="M923" i="33"/>
  <c r="M1027" i="33"/>
  <c r="R4471" i="1"/>
  <c r="R4394" i="1"/>
  <c r="Q2198" i="1"/>
  <c r="Q2190" i="1"/>
  <c r="H1386" i="1"/>
  <c r="H1290" i="1"/>
  <c r="R4121" i="1"/>
  <c r="N4121" i="1"/>
  <c r="R3657" i="1"/>
  <c r="N3657" i="1"/>
  <c r="S3527" i="1"/>
  <c r="S3543" i="1"/>
  <c r="S3552" i="1"/>
  <c r="W3576" i="1"/>
  <c r="W3447" i="1"/>
  <c r="M3230" i="1"/>
  <c r="M2630" i="1"/>
  <c r="M3224" i="1"/>
  <c r="M2624" i="1"/>
  <c r="I4470" i="1"/>
  <c r="I2589" i="1"/>
  <c r="I4393" i="1"/>
  <c r="M871" i="1"/>
  <c r="M795" i="1"/>
  <c r="V3466" i="1"/>
  <c r="V3482" i="1"/>
  <c r="V3491" i="1"/>
  <c r="V3507" i="1"/>
  <c r="V3516" i="1"/>
  <c r="R776" i="1"/>
  <c r="N776" i="1"/>
  <c r="W816" i="1"/>
  <c r="S816" i="1"/>
  <c r="J3457" i="1"/>
  <c r="J3448" i="1"/>
  <c r="J3432" i="1"/>
  <c r="J3423" i="1"/>
  <c r="J3407" i="1"/>
  <c r="W716" i="1"/>
  <c r="M477" i="33"/>
  <c r="K362" i="2"/>
  <c r="S716" i="1"/>
  <c r="Y3608" i="1"/>
  <c r="Y3564" i="1"/>
  <c r="Y3403" i="1"/>
  <c r="Y3394" i="1"/>
  <c r="Y3378" i="1"/>
  <c r="R1383" i="1"/>
  <c r="R1287" i="1"/>
  <c r="AB636" i="1"/>
  <c r="AB435" i="1"/>
  <c r="S3607" i="1"/>
  <c r="S3563" i="1"/>
  <c r="S3402" i="1"/>
  <c r="S3393" i="1"/>
  <c r="S3377" i="1"/>
  <c r="Q297" i="1"/>
  <c r="Q271" i="1"/>
  <c r="Q253" i="1"/>
  <c r="H2847" i="1"/>
  <c r="I2847" i="1"/>
  <c r="S3519" i="1"/>
  <c r="S3469" i="1"/>
  <c r="S3485" i="1"/>
  <c r="S3494" i="1"/>
  <c r="S3510" i="1"/>
  <c r="W1770" i="1"/>
  <c r="S1770" i="1"/>
  <c r="R4380" i="1"/>
  <c r="R4371" i="1"/>
  <c r="R4362" i="1"/>
  <c r="Z3573" i="1"/>
  <c r="Z3444" i="1"/>
  <c r="L864" i="1"/>
  <c r="L847" i="1"/>
  <c r="U3519" i="1"/>
  <c r="U3510" i="1"/>
  <c r="U3494" i="1"/>
  <c r="U3253" i="1"/>
  <c r="U3358" i="1"/>
  <c r="U3367" i="1"/>
  <c r="U3469" i="1"/>
  <c r="U3485" i="1"/>
  <c r="W2154" i="1"/>
  <c r="W2145" i="1"/>
  <c r="S1969" i="1"/>
  <c r="W1969" i="1"/>
  <c r="O3607" i="1"/>
  <c r="O3563" i="1"/>
  <c r="O3402" i="1"/>
  <c r="O3393" i="1"/>
  <c r="O3377" i="1"/>
  <c r="D856" i="33"/>
  <c r="H4390" i="1"/>
  <c r="H2586" i="1"/>
  <c r="I2304" i="1"/>
  <c r="H2304" i="1"/>
  <c r="H2400" i="1"/>
  <c r="H2467" i="1"/>
  <c r="M3330" i="1"/>
  <c r="J3330" i="1"/>
  <c r="R4316" i="1"/>
  <c r="N4316" i="1"/>
  <c r="K4189" i="1"/>
  <c r="K3636" i="1"/>
  <c r="I3517" i="1"/>
  <c r="I3508" i="1"/>
  <c r="I3492" i="1"/>
  <c r="I3483" i="1"/>
  <c r="I3467" i="1"/>
  <c r="AC3551" i="1"/>
  <c r="AC3542" i="1"/>
  <c r="AC3526" i="1"/>
  <c r="V913" i="1"/>
  <c r="N504" i="2"/>
  <c r="P989" i="33"/>
  <c r="M2569" i="1"/>
  <c r="M2534" i="1"/>
  <c r="J2478" i="1"/>
  <c r="M2478" i="1"/>
  <c r="B360" i="2"/>
  <c r="D475" i="33"/>
  <c r="AB3458" i="1"/>
  <c r="AB3449" i="1"/>
  <c r="AB3433" i="1"/>
  <c r="AB3424" i="1"/>
  <c r="AB3408" i="1"/>
  <c r="W1869" i="1"/>
  <c r="W1860" i="1"/>
  <c r="W1842" i="1"/>
  <c r="W1794" i="1"/>
  <c r="R3623" i="1"/>
  <c r="R3614" i="1"/>
  <c r="R965" i="1"/>
  <c r="R1115" i="1"/>
  <c r="R2590" i="1"/>
  <c r="R2616" i="1"/>
  <c r="W2576" i="1"/>
  <c r="W2541" i="1"/>
  <c r="W2485" i="1"/>
  <c r="E855" i="33"/>
  <c r="I4389" i="1"/>
  <c r="I2585" i="1"/>
  <c r="I2466" i="1"/>
  <c r="I2399" i="1"/>
  <c r="M4380" i="1"/>
  <c r="M4371" i="1"/>
  <c r="M4362" i="1"/>
  <c r="V3461" i="1"/>
  <c r="V3452" i="1"/>
  <c r="V3436" i="1"/>
  <c r="V3427" i="1"/>
  <c r="V3411" i="1"/>
  <c r="W899" i="1"/>
  <c r="T899" i="1"/>
  <c r="L47" i="2"/>
  <c r="N1018" i="33"/>
  <c r="N1010" i="33"/>
  <c r="S862" i="1"/>
  <c r="M4565" i="1"/>
  <c r="M4556" i="1"/>
  <c r="J4545" i="1"/>
  <c r="M4545" i="1"/>
  <c r="V3253" i="1"/>
  <c r="V3358" i="1"/>
  <c r="V3367" i="1"/>
  <c r="V3410" i="1"/>
  <c r="V3426" i="1"/>
  <c r="V3435" i="1"/>
  <c r="V3451" i="1"/>
  <c r="V3460" i="1"/>
  <c r="M4019" i="1"/>
  <c r="J4019" i="1"/>
  <c r="L4357" i="1"/>
  <c r="L4366" i="1"/>
  <c r="L4375" i="1"/>
  <c r="AA4431" i="1"/>
  <c r="AA4439" i="1"/>
  <c r="AA4465" i="1"/>
  <c r="M2820" i="1"/>
  <c r="J2820" i="1"/>
  <c r="Z171" i="1"/>
  <c r="Z189" i="1"/>
  <c r="Z215" i="1"/>
  <c r="Z310" i="1"/>
  <c r="Z883" i="1"/>
  <c r="L714" i="1"/>
  <c r="H475" i="33"/>
  <c r="F360" i="2"/>
  <c r="L1765" i="1"/>
  <c r="AB3255" i="1"/>
  <c r="AB3360" i="1"/>
  <c r="AB3369" i="1"/>
  <c r="AB3378" i="1"/>
  <c r="AB3394" i="1"/>
  <c r="AB3403" i="1"/>
  <c r="AB3564" i="1"/>
  <c r="AB3608" i="1"/>
  <c r="T1770" i="1"/>
  <c r="L230" i="2"/>
  <c r="T172" i="1"/>
  <c r="T190" i="1"/>
  <c r="T216" i="1"/>
  <c r="N472" i="33"/>
  <c r="N480" i="33"/>
  <c r="L365" i="2"/>
  <c r="T719" i="1"/>
  <c r="V3335" i="1"/>
  <c r="P420" i="33"/>
  <c r="P428" i="33"/>
  <c r="N355" i="2"/>
  <c r="V4295" i="1"/>
  <c r="AB3250" i="1"/>
  <c r="AB3355" i="1"/>
  <c r="AB3364" i="1"/>
  <c r="AB3373" i="1"/>
  <c r="AB3389" i="1"/>
  <c r="AB3398" i="1"/>
  <c r="AB3559" i="1"/>
  <c r="AB3603" i="1"/>
  <c r="T3336" i="1"/>
  <c r="T1398" i="1"/>
  <c r="T1454" i="1"/>
  <c r="T1463" i="1"/>
  <c r="N643" i="33"/>
  <c r="N651" i="33"/>
  <c r="L194" i="2"/>
  <c r="T4503" i="1"/>
  <c r="T4535" i="1"/>
  <c r="N764" i="33"/>
  <c r="N772" i="33"/>
  <c r="N421" i="33"/>
  <c r="N429" i="33"/>
  <c r="L356" i="2"/>
  <c r="T4296" i="1"/>
  <c r="AB4311" i="1"/>
  <c r="AB4319" i="1"/>
  <c r="AB3386" i="1"/>
  <c r="AB3053" i="1"/>
  <c r="AB3948" i="1"/>
  <c r="AB2507" i="1"/>
  <c r="AB526" i="1"/>
  <c r="AB2685" i="1"/>
  <c r="AB3652" i="1"/>
  <c r="AB2661" i="1"/>
  <c r="AB2432" i="1"/>
  <c r="AB2523" i="1"/>
  <c r="AB3069" i="1"/>
  <c r="AB3093" i="1"/>
  <c r="AB2515" i="1"/>
  <c r="AB2326" i="1"/>
  <c r="AB470" i="1"/>
  <c r="AB2038" i="1"/>
  <c r="AB4060" i="1"/>
  <c r="AB3504" i="1"/>
  <c r="AB4132" i="1"/>
  <c r="AB2709" i="1"/>
  <c r="AB3676" i="1"/>
  <c r="AB3125" i="1"/>
  <c r="AB2973" i="1"/>
  <c r="AB4303" i="1"/>
  <c r="AB1982" i="1"/>
  <c r="AB4116" i="1"/>
  <c r="AB3101" i="1"/>
  <c r="AB3660" i="1"/>
  <c r="AB4076" i="1"/>
  <c r="AB3479" i="1"/>
  <c r="AB779" i="1"/>
  <c r="AB4335" i="1"/>
  <c r="AB3420" i="1"/>
  <c r="AB3021" i="1"/>
  <c r="AB3538" i="1"/>
  <c r="AB4100" i="1"/>
  <c r="AB3149" i="1"/>
  <c r="AB4140" i="1"/>
  <c r="AB3668" i="1"/>
  <c r="AB2693" i="1"/>
  <c r="AB4124" i="1"/>
  <c r="AB4044" i="1"/>
  <c r="AB4012" i="1"/>
  <c r="AB2677" i="1"/>
  <c r="AB3157" i="1"/>
  <c r="AB2669" i="1"/>
  <c r="AB4108" i="1"/>
  <c r="AB3117" i="1"/>
  <c r="AB2390" i="1"/>
  <c r="T471" i="33"/>
  <c r="T488" i="33"/>
  <c r="T496" i="33"/>
  <c r="R373" i="2"/>
  <c r="AB3165" i="1"/>
  <c r="O1294" i="1"/>
  <c r="O1390" i="1"/>
  <c r="O1464" i="1"/>
  <c r="J644" i="33"/>
  <c r="J652" i="33"/>
  <c r="H195" i="2"/>
  <c r="O4504" i="1"/>
  <c r="O4536" i="1"/>
  <c r="J765" i="33"/>
  <c r="AB3337" i="1"/>
  <c r="T430" i="33"/>
  <c r="R357" i="2"/>
  <c r="AB4297" i="1"/>
  <c r="N846" i="1"/>
  <c r="R846" i="1"/>
  <c r="R863" i="1"/>
  <c r="U812" i="1"/>
  <c r="O911" i="33"/>
  <c r="M38" i="2"/>
  <c r="U2529" i="1"/>
  <c r="M226" i="2"/>
  <c r="U4212" i="1"/>
  <c r="U4340" i="1"/>
  <c r="U4349" i="1"/>
  <c r="S471" i="33"/>
  <c r="S488" i="33"/>
  <c r="S496" i="33"/>
  <c r="Q373" i="2"/>
  <c r="AA3582" i="1"/>
  <c r="AA3599" i="1"/>
  <c r="O675" i="33"/>
  <c r="O683" i="33"/>
  <c r="M426" i="2"/>
  <c r="U1949" i="1"/>
  <c r="U3643" i="1"/>
  <c r="O347" i="33"/>
  <c r="O355" i="33"/>
  <c r="M300" i="2"/>
  <c r="U760" i="1"/>
  <c r="U769" i="1"/>
  <c r="U787" i="1"/>
  <c r="O436" i="33"/>
  <c r="O444" i="33"/>
  <c r="M282" i="2"/>
  <c r="U2644" i="1"/>
  <c r="H1923" i="1"/>
  <c r="O1971" i="1"/>
  <c r="O2147" i="1"/>
  <c r="O2156" i="1"/>
  <c r="J922" i="33"/>
  <c r="J1026" i="33"/>
  <c r="J1034" i="33"/>
  <c r="H55" i="2"/>
  <c r="O1923" i="1"/>
  <c r="R1923" i="1"/>
  <c r="K884" i="1"/>
  <c r="G523" i="33"/>
  <c r="G531" i="33"/>
  <c r="G839" i="33"/>
  <c r="AB2604" i="1"/>
  <c r="T524" i="33"/>
  <c r="T532" i="33"/>
  <c r="R276" i="2"/>
  <c r="AB2612" i="1"/>
  <c r="AB3047" i="1"/>
  <c r="AB4054" i="1"/>
  <c r="AB1827" i="1"/>
  <c r="AB1747" i="1"/>
  <c r="AB4094" i="1"/>
  <c r="AB2903" i="1"/>
  <c r="AB2887" i="1"/>
  <c r="AB2352" i="1"/>
  <c r="AB4030" i="1"/>
  <c r="AB1755" i="1"/>
  <c r="AB2743" i="1"/>
  <c r="AB3790" i="1"/>
  <c r="AB3750" i="1"/>
  <c r="AB1787" i="1"/>
  <c r="AB3742" i="1"/>
  <c r="AB3758" i="1"/>
  <c r="AB2895" i="1"/>
  <c r="AB3878" i="1"/>
  <c r="AB3111" i="1"/>
  <c r="AB1852" i="1"/>
  <c r="AB2823" i="1"/>
  <c r="AB3039" i="1"/>
  <c r="AB1739" i="1"/>
  <c r="AB2807" i="1"/>
  <c r="AB2360" i="1"/>
  <c r="AB3726" i="1"/>
  <c r="AB2000" i="1"/>
  <c r="AB464" i="1"/>
  <c r="AB2312" i="1"/>
  <c r="AB592" i="1"/>
  <c r="AB3734" i="1"/>
  <c r="AB2775" i="1"/>
  <c r="AB2320" i="1"/>
  <c r="AB3135" i="1"/>
  <c r="AB4233" i="1"/>
  <c r="AB2815" i="1"/>
  <c r="AB3782" i="1"/>
  <c r="AB2751" i="1"/>
  <c r="AB2032" i="1"/>
  <c r="AB4022" i="1"/>
  <c r="AB2735" i="1"/>
  <c r="AB480" i="1"/>
  <c r="AB520" i="1"/>
  <c r="AB3063" i="1"/>
  <c r="AB3273" i="1"/>
  <c r="AB3774" i="1"/>
  <c r="AB2759" i="1"/>
  <c r="AB3031" i="1"/>
  <c r="AB3862" i="1"/>
  <c r="AB2799" i="1"/>
  <c r="AB3718" i="1"/>
  <c r="AB3798" i="1"/>
  <c r="AB488" i="1"/>
  <c r="AB2450" i="1"/>
  <c r="AB3870" i="1"/>
  <c r="AB1811" i="1"/>
  <c r="AB3143" i="1"/>
  <c r="AB2104" i="1"/>
  <c r="AB3710" i="1"/>
  <c r="AB1835" i="1"/>
  <c r="AB2767" i="1"/>
  <c r="AB1763" i="1"/>
  <c r="AB1992" i="1"/>
  <c r="AB2384" i="1"/>
  <c r="AB2418" i="1"/>
  <c r="AB1779" i="1"/>
  <c r="AB2783" i="1"/>
  <c r="AB1803" i="1"/>
  <c r="AB4038" i="1"/>
  <c r="AB4313" i="1"/>
  <c r="AB3950" i="1"/>
  <c r="AB2711" i="1"/>
  <c r="AB4046" i="1"/>
  <c r="AB4126" i="1"/>
  <c r="AB1984" i="1"/>
  <c r="AB4118" i="1"/>
  <c r="AB3422" i="1"/>
  <c r="AB3670" i="1"/>
  <c r="AB4014" i="1"/>
  <c r="AB2517" i="1"/>
  <c r="AB4102" i="1"/>
  <c r="AB3055" i="1"/>
  <c r="AB4134" i="1"/>
  <c r="AB4305" i="1"/>
  <c r="AB2975" i="1"/>
  <c r="AB2392" i="1"/>
  <c r="AB2687" i="1"/>
  <c r="AB3167" i="1"/>
  <c r="AB3119" i="1"/>
  <c r="AB4110" i="1"/>
  <c r="AB3540" i="1"/>
  <c r="AB472" i="1"/>
  <c r="AB3151" i="1"/>
  <c r="AB3103" i="1"/>
  <c r="AB3388" i="1"/>
  <c r="AB4142" i="1"/>
  <c r="AB3506" i="1"/>
  <c r="AB2671" i="1"/>
  <c r="AB3678" i="1"/>
  <c r="AB3654" i="1"/>
  <c r="AB3127" i="1"/>
  <c r="AB2434" i="1"/>
  <c r="AB3662" i="1"/>
  <c r="AB2663" i="1"/>
  <c r="AB4337" i="1"/>
  <c r="AB2525" i="1"/>
  <c r="AB3481" i="1"/>
  <c r="AB3159" i="1"/>
  <c r="AB3095" i="1"/>
  <c r="AB2040" i="1"/>
  <c r="AB4321" i="1"/>
  <c r="AB3071" i="1"/>
  <c r="AB2695" i="1"/>
  <c r="AB781" i="1"/>
  <c r="AB4078" i="1"/>
  <c r="AB2679" i="1"/>
  <c r="AB2509" i="1"/>
  <c r="AB528" i="1"/>
  <c r="AB4062" i="1"/>
  <c r="AB3023" i="1"/>
  <c r="AB2328" i="1"/>
  <c r="E419" i="33"/>
  <c r="E427" i="33"/>
  <c r="C354" i="2"/>
  <c r="I256" i="1"/>
  <c r="H256" i="1"/>
  <c r="H274" i="1"/>
  <c r="H300" i="1"/>
  <c r="Q3636" i="1"/>
  <c r="Q4189" i="1"/>
  <c r="K2591" i="1"/>
  <c r="K2617" i="1"/>
  <c r="K3615" i="1"/>
  <c r="K3624" i="1"/>
  <c r="AB3794" i="1"/>
  <c r="AB1848" i="1"/>
  <c r="AB3706" i="1"/>
  <c r="AB1831" i="1"/>
  <c r="AB3107" i="1"/>
  <c r="AB1743" i="1"/>
  <c r="AB2763" i="1"/>
  <c r="AB484" i="1"/>
  <c r="AB3738" i="1"/>
  <c r="AB4026" i="1"/>
  <c r="AB3131" i="1"/>
  <c r="AB2739" i="1"/>
  <c r="AB3059" i="1"/>
  <c r="AB2308" i="1"/>
  <c r="AB1735" i="1"/>
  <c r="AB4034" i="1"/>
  <c r="AB3043" i="1"/>
  <c r="AB2316" i="1"/>
  <c r="AB2414" i="1"/>
  <c r="AB1988" i="1"/>
  <c r="AB1823" i="1"/>
  <c r="AB516" i="1"/>
  <c r="AB3858" i="1"/>
  <c r="AB1807" i="1"/>
  <c r="AB2899" i="1"/>
  <c r="AB2380" i="1"/>
  <c r="AB2819" i="1"/>
  <c r="AB2803" i="1"/>
  <c r="AB3770" i="1"/>
  <c r="AB2100" i="1"/>
  <c r="AB3746" i="1"/>
  <c r="AB1783" i="1"/>
  <c r="AB2883" i="1"/>
  <c r="AB3035" i="1"/>
  <c r="AB476" i="1"/>
  <c r="AB4090" i="1"/>
  <c r="AB2779" i="1"/>
  <c r="AB460" i="1"/>
  <c r="AB3722" i="1"/>
  <c r="AB2348" i="1"/>
  <c r="AB3786" i="1"/>
  <c r="AB2356" i="1"/>
  <c r="AB1759" i="1"/>
  <c r="AB4018" i="1"/>
  <c r="AB3778" i="1"/>
  <c r="AB2795" i="1"/>
  <c r="AB2446" i="1"/>
  <c r="AB1799" i="1"/>
  <c r="AB1775" i="1"/>
  <c r="AB1996" i="1"/>
  <c r="AB4229" i="1"/>
  <c r="AB2891" i="1"/>
  <c r="AB3139" i="1"/>
  <c r="AB4050" i="1"/>
  <c r="AB2731" i="1"/>
  <c r="AB3269" i="1"/>
  <c r="AB3866" i="1"/>
  <c r="AB1751" i="1"/>
  <c r="AB2755" i="1"/>
  <c r="AB2771" i="1"/>
  <c r="AB588" i="1"/>
  <c r="AB3730" i="1"/>
  <c r="AB2747" i="1"/>
  <c r="AB3714" i="1"/>
  <c r="AB3027" i="1"/>
  <c r="AB2811" i="1"/>
  <c r="AB3874" i="1"/>
  <c r="AB3754" i="1"/>
  <c r="AB2028" i="1"/>
  <c r="X2709" i="1"/>
  <c r="Z2709" i="1"/>
  <c r="AC172" i="1"/>
  <c r="AC190" i="1"/>
  <c r="AC216" i="1"/>
  <c r="U472" i="33"/>
  <c r="U489" i="33"/>
  <c r="U497" i="33"/>
  <c r="U906" i="33"/>
  <c r="AB3642" i="1"/>
  <c r="AB1395" i="1"/>
  <c r="AB1451" i="1"/>
  <c r="AB1460" i="1"/>
  <c r="T640" i="33"/>
  <c r="T648" i="33"/>
  <c r="R191" i="2"/>
  <c r="AB4500" i="1"/>
  <c r="AB4532" i="1"/>
  <c r="T761" i="33"/>
  <c r="T769" i="33"/>
  <c r="R227" i="2"/>
  <c r="AB169" i="1"/>
  <c r="T346" i="33"/>
  <c r="T354" i="33"/>
  <c r="R299" i="2"/>
  <c r="AB759" i="1"/>
  <c r="AB768" i="1"/>
  <c r="AB786" i="1"/>
  <c r="T435" i="33"/>
  <c r="T443" i="33"/>
  <c r="R281" i="2"/>
  <c r="AB2643" i="1"/>
  <c r="O1394" i="1"/>
  <c r="O1450" i="1"/>
  <c r="O1459" i="1"/>
  <c r="J639" i="33"/>
  <c r="J647" i="33"/>
  <c r="H190" i="2"/>
  <c r="O4499" i="1"/>
  <c r="O4531" i="1"/>
  <c r="J760" i="33"/>
  <c r="J768" i="33"/>
  <c r="H226" i="2"/>
  <c r="O168" i="1"/>
  <c r="O186" i="1"/>
  <c r="O212" i="1"/>
  <c r="J468" i="33"/>
  <c r="J485" i="33"/>
  <c r="J493" i="33"/>
  <c r="H370" i="2"/>
  <c r="O795" i="1"/>
  <c r="O871" i="1"/>
  <c r="I652" i="33"/>
  <c r="G195" i="2"/>
  <c r="N1294" i="1"/>
  <c r="N1390" i="1"/>
  <c r="N1464" i="1"/>
  <c r="I644" i="33"/>
  <c r="I678" i="33"/>
  <c r="I686" i="33"/>
  <c r="G429" i="2"/>
  <c r="N440" i="1"/>
  <c r="R440" i="1"/>
  <c r="R641" i="1"/>
  <c r="N912" i="33"/>
  <c r="L39" i="2"/>
  <c r="T2548" i="1"/>
  <c r="T2564" i="1"/>
  <c r="AB2610" i="1"/>
  <c r="R229" i="2"/>
  <c r="AB171" i="1"/>
  <c r="AB189" i="1"/>
  <c r="AB215" i="1"/>
  <c r="AB310" i="1"/>
  <c r="AB883" i="1"/>
  <c r="T522" i="33"/>
  <c r="T530" i="33"/>
  <c r="R274" i="2"/>
  <c r="AB2602" i="1"/>
  <c r="E23" i="36"/>
  <c r="AB173" i="1"/>
  <c r="AB191" i="1"/>
  <c r="AB217" i="1"/>
  <c r="AB312" i="1"/>
  <c r="AB885" i="1"/>
  <c r="E23" i="34"/>
  <c r="E23" i="35"/>
  <c r="L2511" i="1"/>
  <c r="L2969" i="1"/>
  <c r="L1978" i="1"/>
  <c r="L4008" i="1"/>
  <c r="L4104" i="1"/>
  <c r="L2681" i="1"/>
  <c r="L3475" i="1"/>
  <c r="L2665" i="1"/>
  <c r="L3097" i="1"/>
  <c r="L2705" i="1"/>
  <c r="L3113" i="1"/>
  <c r="L3065" i="1"/>
  <c r="L3656" i="1"/>
  <c r="L2519" i="1"/>
  <c r="L4056" i="1"/>
  <c r="L4307" i="1"/>
  <c r="L3672" i="1"/>
  <c r="L3534" i="1"/>
  <c r="L3944" i="1"/>
  <c r="L4315" i="1"/>
  <c r="L3416" i="1"/>
  <c r="L3049" i="1"/>
  <c r="L3500" i="1"/>
  <c r="L2673" i="1"/>
  <c r="L3153" i="1"/>
  <c r="L2657" i="1"/>
  <c r="L4040" i="1"/>
  <c r="L2689" i="1"/>
  <c r="L2503" i="1"/>
  <c r="L3089" i="1"/>
  <c r="L4120" i="1"/>
  <c r="L466" i="1"/>
  <c r="L3664" i="1"/>
  <c r="L3145" i="1"/>
  <c r="L4072" i="1"/>
  <c r="L4112" i="1"/>
  <c r="L4136" i="1"/>
  <c r="L3121" i="1"/>
  <c r="L2034" i="1"/>
  <c r="L4096" i="1"/>
  <c r="L775" i="1"/>
  <c r="L3382" i="1"/>
  <c r="L3161" i="1"/>
  <c r="L3017" i="1"/>
  <c r="L4299" i="1"/>
  <c r="L4331" i="1"/>
  <c r="L522" i="1"/>
  <c r="L2322" i="1"/>
  <c r="L3648" i="1"/>
  <c r="L4128" i="1"/>
  <c r="L2428" i="1"/>
  <c r="L167" i="1"/>
  <c r="L185" i="1"/>
  <c r="L211" i="1"/>
  <c r="H467" i="33"/>
  <c r="H484" i="33"/>
  <c r="H492" i="33"/>
  <c r="F369" i="2"/>
  <c r="L2386" i="1"/>
  <c r="P2643" i="1"/>
  <c r="P169" i="1"/>
  <c r="K346" i="33"/>
  <c r="K354" i="33"/>
  <c r="I299" i="2"/>
  <c r="P759" i="1"/>
  <c r="P768" i="1"/>
  <c r="P786" i="1"/>
  <c r="K435" i="33"/>
  <c r="K443" i="33"/>
  <c r="I281" i="2"/>
  <c r="P3642" i="1"/>
  <c r="P417" i="33"/>
  <c r="P425" i="33"/>
  <c r="N352" i="2"/>
  <c r="V845" i="1"/>
  <c r="V862" i="1"/>
  <c r="AA3645" i="1"/>
  <c r="AA1398" i="1"/>
  <c r="AA1454" i="1"/>
  <c r="AA1463" i="1"/>
  <c r="S643" i="33"/>
  <c r="S651" i="33"/>
  <c r="Q194" i="2"/>
  <c r="AA4503" i="1"/>
  <c r="AA4535" i="1"/>
  <c r="S764" i="33"/>
  <c r="S772" i="33"/>
  <c r="Q230" i="2"/>
  <c r="AA172" i="1"/>
  <c r="S349" i="33"/>
  <c r="S357" i="33"/>
  <c r="Q302" i="2"/>
  <c r="AA762" i="1"/>
  <c r="AA771" i="1"/>
  <c r="AA789" i="1"/>
  <c r="S438" i="33"/>
  <c r="S446" i="33"/>
  <c r="Q284" i="2"/>
  <c r="AA2646" i="1"/>
  <c r="Z1753" i="1"/>
  <c r="X1753" i="1"/>
  <c r="V716" i="1"/>
  <c r="V169" i="1"/>
  <c r="V187" i="1"/>
  <c r="V213" i="1"/>
  <c r="P469" i="33"/>
  <c r="P477" i="33"/>
  <c r="N362" i="2"/>
  <c r="V1767" i="1"/>
  <c r="AB1935" i="1"/>
  <c r="T934" i="33"/>
  <c r="R419" i="2"/>
  <c r="AB423" i="1"/>
  <c r="AB3224" i="1"/>
  <c r="AB2624" i="1"/>
  <c r="Z3690" i="1"/>
  <c r="Q812" i="33"/>
  <c r="Q820" i="33"/>
  <c r="O389" i="2"/>
  <c r="X3690" i="1"/>
  <c r="AA878" i="1"/>
  <c r="S517" i="33"/>
  <c r="S525" i="33"/>
  <c r="S833" i="33"/>
  <c r="V2595" i="1"/>
  <c r="V4399" i="1"/>
  <c r="V4476" i="1"/>
  <c r="V4478" i="1"/>
  <c r="AA4185" i="1"/>
  <c r="AA3632" i="1"/>
  <c r="E1003" i="33"/>
  <c r="C518" i="2"/>
  <c r="I1943" i="1"/>
  <c r="H1943" i="1"/>
  <c r="AB4135" i="1"/>
  <c r="AB4298" i="1"/>
  <c r="AB521" i="1"/>
  <c r="AB3048" i="1"/>
  <c r="AB2680" i="1"/>
  <c r="AB4103" i="1"/>
  <c r="AB774" i="1"/>
  <c r="AB3088" i="1"/>
  <c r="AB2672" i="1"/>
  <c r="AB3381" i="1"/>
  <c r="AB3655" i="1"/>
  <c r="AB4306" i="1"/>
  <c r="AB3016" i="1"/>
  <c r="AB2704" i="1"/>
  <c r="AB3943" i="1"/>
  <c r="AB2518" i="1"/>
  <c r="AB3160" i="1"/>
  <c r="AB4127" i="1"/>
  <c r="AB3663" i="1"/>
  <c r="AB4330" i="1"/>
  <c r="AB4095" i="1"/>
  <c r="AB3064" i="1"/>
  <c r="AB3647" i="1"/>
  <c r="AB4007" i="1"/>
  <c r="AB3144" i="1"/>
  <c r="AB4119" i="1"/>
  <c r="AB3499" i="1"/>
  <c r="AB2385" i="1"/>
  <c r="AB4111" i="1"/>
  <c r="AB2427" i="1"/>
  <c r="AB2664" i="1"/>
  <c r="AB2502" i="1"/>
  <c r="AB2688" i="1"/>
  <c r="AB465" i="1"/>
  <c r="AB4314" i="1"/>
  <c r="AB4071" i="1"/>
  <c r="AB4055" i="1"/>
  <c r="AB2510" i="1"/>
  <c r="AB2968" i="1"/>
  <c r="AB3112" i="1"/>
  <c r="AB2033" i="1"/>
  <c r="AB3152" i="1"/>
  <c r="AB1977" i="1"/>
  <c r="AB3533" i="1"/>
  <c r="AB2656" i="1"/>
  <c r="AB3671" i="1"/>
  <c r="AB4039" i="1"/>
  <c r="AB3096" i="1"/>
  <c r="AB3474" i="1"/>
  <c r="AB3120" i="1"/>
  <c r="AB3415" i="1"/>
  <c r="R368" i="2"/>
  <c r="AB2321" i="1"/>
  <c r="X470" i="1"/>
  <c r="Z470" i="1"/>
  <c r="M3739" i="1"/>
  <c r="J3739" i="1"/>
  <c r="U810" i="1"/>
  <c r="O907" i="33"/>
  <c r="O909" i="33"/>
  <c r="M36" i="2"/>
  <c r="U2527" i="1"/>
  <c r="R375" i="2"/>
  <c r="AB2485" i="1"/>
  <c r="AB2541" i="1"/>
  <c r="AB2576" i="1"/>
  <c r="AB816" i="1"/>
  <c r="T466" i="33"/>
  <c r="T483" i="33"/>
  <c r="T491" i="33"/>
  <c r="T498" i="33"/>
  <c r="T907" i="33"/>
  <c r="T915" i="33"/>
  <c r="R42" i="2"/>
  <c r="AB2533" i="1"/>
  <c r="T773" i="33"/>
  <c r="R231" i="2"/>
  <c r="AB1976" i="1"/>
  <c r="AB2152" i="1"/>
  <c r="AB2161" i="1"/>
  <c r="T927" i="33"/>
  <c r="T1031" i="33"/>
  <c r="M3875" i="1"/>
  <c r="J3875" i="1"/>
  <c r="M517" i="1"/>
  <c r="J517" i="1"/>
  <c r="K311" i="1"/>
  <c r="G506" i="33"/>
  <c r="G514" i="33"/>
  <c r="Q488" i="33"/>
  <c r="Q496" i="33"/>
  <c r="O373" i="2"/>
  <c r="X526" i="1"/>
  <c r="Z526" i="1"/>
  <c r="I4504" i="1"/>
  <c r="H4504" i="1"/>
  <c r="H4536" i="1"/>
  <c r="D765" i="33"/>
  <c r="T2604" i="1"/>
  <c r="T173" i="1"/>
  <c r="T191" i="1"/>
  <c r="T217" i="1"/>
  <c r="T312" i="1"/>
  <c r="T885" i="1"/>
  <c r="N524" i="33"/>
  <c r="N532" i="33"/>
  <c r="L276" i="2"/>
  <c r="T2612" i="1"/>
  <c r="S840" i="33"/>
  <c r="AA2612" i="1"/>
  <c r="S524" i="33"/>
  <c r="S532" i="33"/>
  <c r="Q276" i="2"/>
  <c r="AA2604" i="1"/>
  <c r="U524" i="33"/>
  <c r="U532" i="33"/>
  <c r="U840" i="33"/>
  <c r="AA815" i="1"/>
  <c r="S914" i="33"/>
  <c r="Q41" i="2"/>
  <c r="AA2532" i="1"/>
  <c r="AC2453" i="1"/>
  <c r="AC2405" i="1"/>
  <c r="O2532" i="1"/>
  <c r="O815" i="1"/>
  <c r="AA3255" i="1"/>
  <c r="AA3360" i="1"/>
  <c r="AA3369" i="1"/>
  <c r="AA3412" i="1"/>
  <c r="AA3428" i="1"/>
  <c r="AA3437" i="1"/>
  <c r="AA3453" i="1"/>
  <c r="AA3462" i="1"/>
  <c r="P1395" i="1"/>
  <c r="P1451" i="1"/>
  <c r="P1460" i="1"/>
  <c r="K640" i="33"/>
  <c r="K648" i="33"/>
  <c r="I191" i="2"/>
  <c r="P4500" i="1"/>
  <c r="P4532" i="1"/>
  <c r="K761" i="33"/>
  <c r="K769" i="33"/>
  <c r="I227" i="2"/>
  <c r="P3253" i="1"/>
  <c r="P3358" i="1"/>
  <c r="P3367" i="1"/>
  <c r="P3410" i="1"/>
  <c r="P3426" i="1"/>
  <c r="P3435" i="1"/>
  <c r="P3451" i="1"/>
  <c r="P3460" i="1"/>
  <c r="V4229" i="1"/>
  <c r="V3786" i="1"/>
  <c r="V1807" i="1"/>
  <c r="V3714" i="1"/>
  <c r="V4050" i="1"/>
  <c r="V1799" i="1"/>
  <c r="V476" i="1"/>
  <c r="V2356" i="1"/>
  <c r="V3059" i="1"/>
  <c r="V484" i="1"/>
  <c r="V2779" i="1"/>
  <c r="V2891" i="1"/>
  <c r="V2308" i="1"/>
  <c r="V3131" i="1"/>
  <c r="V4090" i="1"/>
  <c r="V2899" i="1"/>
  <c r="V2731" i="1"/>
  <c r="V3754" i="1"/>
  <c r="V1823" i="1"/>
  <c r="V2771" i="1"/>
  <c r="V2747" i="1"/>
  <c r="V3858" i="1"/>
  <c r="V1848" i="1"/>
  <c r="V2811" i="1"/>
  <c r="V2763" i="1"/>
  <c r="V2819" i="1"/>
  <c r="V3027" i="1"/>
  <c r="V2795" i="1"/>
  <c r="V1775" i="1"/>
  <c r="V3794" i="1"/>
  <c r="V1743" i="1"/>
  <c r="V3139" i="1"/>
  <c r="V3770" i="1"/>
  <c r="V1751" i="1"/>
  <c r="V2755" i="1"/>
  <c r="V3035" i="1"/>
  <c r="V460" i="1"/>
  <c r="V1783" i="1"/>
  <c r="V1831" i="1"/>
  <c r="V3738" i="1"/>
  <c r="V3730" i="1"/>
  <c r="V4026" i="1"/>
  <c r="V2739" i="1"/>
  <c r="V2028" i="1"/>
  <c r="V1988" i="1"/>
  <c r="V3866" i="1"/>
  <c r="V4018" i="1"/>
  <c r="V1996" i="1"/>
  <c r="V516" i="1"/>
  <c r="V1759" i="1"/>
  <c r="V3874" i="1"/>
  <c r="V3107" i="1"/>
  <c r="V2348" i="1"/>
  <c r="V2414" i="1"/>
  <c r="V1735" i="1"/>
  <c r="V2316" i="1"/>
  <c r="V4034" i="1"/>
  <c r="V588" i="1"/>
  <c r="V2100" i="1"/>
  <c r="V2380" i="1"/>
  <c r="V3706" i="1"/>
  <c r="V3269" i="1"/>
  <c r="V3746" i="1"/>
  <c r="V3778" i="1"/>
  <c r="V3043" i="1"/>
  <c r="V3722" i="1"/>
  <c r="V2883" i="1"/>
  <c r="V2803" i="1"/>
  <c r="V1395" i="1"/>
  <c r="V1451" i="1"/>
  <c r="V1460" i="1"/>
  <c r="P640" i="33"/>
  <c r="P648" i="33"/>
  <c r="N191" i="2"/>
  <c r="V4500" i="1"/>
  <c r="V4532" i="1"/>
  <c r="P761" i="33"/>
  <c r="P769" i="33"/>
  <c r="N227" i="2"/>
  <c r="V2446" i="1"/>
  <c r="P2527" i="1"/>
  <c r="K907" i="33"/>
  <c r="K909" i="33"/>
  <c r="I36" i="2"/>
  <c r="P810" i="1"/>
  <c r="T2531" i="1"/>
  <c r="N913" i="33"/>
  <c r="L40" i="2"/>
  <c r="T814" i="1"/>
  <c r="K191" i="1"/>
  <c r="K217" i="1"/>
  <c r="K312" i="1"/>
  <c r="K885" i="1"/>
  <c r="G524" i="33"/>
  <c r="G532" i="33"/>
  <c r="G840" i="33"/>
  <c r="Y2533" i="1"/>
  <c r="R915" i="33"/>
  <c r="P42" i="2"/>
  <c r="Y816" i="1"/>
  <c r="S910" i="33"/>
  <c r="Q37" i="2"/>
  <c r="AA2546" i="1"/>
  <c r="AA2562" i="1"/>
  <c r="E25" i="36"/>
  <c r="AC173" i="1"/>
  <c r="AC191" i="1"/>
  <c r="AC217" i="1"/>
  <c r="AC312" i="1"/>
  <c r="AC885" i="1"/>
  <c r="E25" i="34"/>
  <c r="E25" i="35"/>
  <c r="AA810" i="1"/>
  <c r="S907" i="33"/>
  <c r="S909" i="33"/>
  <c r="Q36" i="2"/>
  <c r="AA2527" i="1"/>
  <c r="K3537" i="1"/>
  <c r="K4131" i="1"/>
  <c r="K4075" i="1"/>
  <c r="K4123" i="1"/>
  <c r="K3164" i="1"/>
  <c r="K3419" i="1"/>
  <c r="K2522" i="1"/>
  <c r="K4059" i="1"/>
  <c r="K2692" i="1"/>
  <c r="K3659" i="1"/>
  <c r="K3092" i="1"/>
  <c r="K3947" i="1"/>
  <c r="K2668" i="1"/>
  <c r="K3675" i="1"/>
  <c r="K4011" i="1"/>
  <c r="K2660" i="1"/>
  <c r="K4318" i="1"/>
  <c r="K2972" i="1"/>
  <c r="K2514" i="1"/>
  <c r="K2708" i="1"/>
  <c r="K3124" i="1"/>
  <c r="K3651" i="1"/>
  <c r="K4334" i="1"/>
  <c r="K3020" i="1"/>
  <c r="K2506" i="1"/>
  <c r="K4043" i="1"/>
  <c r="K4310" i="1"/>
  <c r="K525" i="1"/>
  <c r="K4107" i="1"/>
  <c r="K2389" i="1"/>
  <c r="K1981" i="1"/>
  <c r="K4139" i="1"/>
  <c r="K2037" i="1"/>
  <c r="K3116" i="1"/>
  <c r="K3667" i="1"/>
  <c r="K3148" i="1"/>
  <c r="K469" i="1"/>
  <c r="K4115" i="1"/>
  <c r="K3068" i="1"/>
  <c r="K2684" i="1"/>
  <c r="K3100" i="1"/>
  <c r="K3156" i="1"/>
  <c r="K3052" i="1"/>
  <c r="K2325" i="1"/>
  <c r="K3503" i="1"/>
  <c r="K4099" i="1"/>
  <c r="K2676" i="1"/>
  <c r="K4302" i="1"/>
  <c r="K2431" i="1"/>
  <c r="K3478" i="1"/>
  <c r="K3385" i="1"/>
  <c r="K778" i="1"/>
  <c r="U3664" i="1"/>
  <c r="U3944" i="1"/>
  <c r="U2689" i="1"/>
  <c r="U775" i="1"/>
  <c r="U2681" i="1"/>
  <c r="U2519" i="1"/>
  <c r="U3161" i="1"/>
  <c r="U4120" i="1"/>
  <c r="U3017" i="1"/>
  <c r="U2503" i="1"/>
  <c r="U2511" i="1"/>
  <c r="U4040" i="1"/>
  <c r="U4096" i="1"/>
  <c r="U4307" i="1"/>
  <c r="U466" i="1"/>
  <c r="U2322" i="1"/>
  <c r="U4128" i="1"/>
  <c r="U522" i="1"/>
  <c r="U3382" i="1"/>
  <c r="U3145" i="1"/>
  <c r="U4008" i="1"/>
  <c r="U3672" i="1"/>
  <c r="U3121" i="1"/>
  <c r="U3065" i="1"/>
  <c r="U4136" i="1"/>
  <c r="U4056" i="1"/>
  <c r="U4104" i="1"/>
  <c r="U4072" i="1"/>
  <c r="U2386" i="1"/>
  <c r="U1978" i="1"/>
  <c r="U2428" i="1"/>
  <c r="U2673" i="1"/>
  <c r="U2665" i="1"/>
  <c r="U3416" i="1"/>
  <c r="U3475" i="1"/>
  <c r="U3113" i="1"/>
  <c r="U4315" i="1"/>
  <c r="U3097" i="1"/>
  <c r="U2657" i="1"/>
  <c r="U3534" i="1"/>
  <c r="U2034" i="1"/>
  <c r="U4299" i="1"/>
  <c r="U3089" i="1"/>
  <c r="U3049" i="1"/>
  <c r="U4112" i="1"/>
  <c r="U2969" i="1"/>
  <c r="U3153" i="1"/>
  <c r="U3648" i="1"/>
  <c r="U3656" i="1"/>
  <c r="U4331" i="1"/>
  <c r="U3500" i="1"/>
  <c r="U185" i="1"/>
  <c r="U211" i="1"/>
  <c r="O467" i="33"/>
  <c r="O484" i="33"/>
  <c r="O492" i="33"/>
  <c r="M369" i="2"/>
  <c r="U2705" i="1"/>
  <c r="L305" i="1"/>
  <c r="L878" i="1"/>
  <c r="H517" i="33"/>
  <c r="H525" i="33"/>
  <c r="H833" i="33"/>
  <c r="P2640" i="1"/>
  <c r="K343" i="33"/>
  <c r="K351" i="33"/>
  <c r="I296" i="2"/>
  <c r="P756" i="1"/>
  <c r="P765" i="1"/>
  <c r="P783" i="1"/>
  <c r="K432" i="33"/>
  <c r="K440" i="33"/>
  <c r="I278" i="2"/>
  <c r="P3639" i="1"/>
  <c r="T713" i="1"/>
  <c r="N474" i="33"/>
  <c r="L359" i="2"/>
  <c r="T1764" i="1"/>
  <c r="K173" i="1"/>
  <c r="G350" i="33"/>
  <c r="AC714" i="1"/>
  <c r="U475" i="33"/>
  <c r="S360" i="2"/>
  <c r="AC1765" i="1"/>
  <c r="Y4362" i="1"/>
  <c r="Y4371" i="1"/>
  <c r="Y4380" i="1"/>
  <c r="I888" i="1"/>
  <c r="I963" i="1"/>
  <c r="I1113" i="1"/>
  <c r="E809" i="33"/>
  <c r="E817" i="33"/>
  <c r="C386" i="2"/>
  <c r="I2712" i="1"/>
  <c r="H2712" i="1"/>
  <c r="V813" i="1"/>
  <c r="V2530" i="1"/>
  <c r="Q312" i="1"/>
  <c r="L507" i="33"/>
  <c r="I1002" i="33"/>
  <c r="G517" i="2"/>
  <c r="N430" i="1"/>
  <c r="R430" i="1"/>
  <c r="U2688" i="1"/>
  <c r="U2510" i="1"/>
  <c r="U2664" i="1"/>
  <c r="U3144" i="1"/>
  <c r="U4119" i="1"/>
  <c r="U4111" i="1"/>
  <c r="U2518" i="1"/>
  <c r="U4095" i="1"/>
  <c r="U4135" i="1"/>
  <c r="U2427" i="1"/>
  <c r="U3016" i="1"/>
  <c r="U1977" i="1"/>
  <c r="U3671" i="1"/>
  <c r="U4103" i="1"/>
  <c r="U3096" i="1"/>
  <c r="U3499" i="1"/>
  <c r="U2704" i="1"/>
  <c r="U4330" i="1"/>
  <c r="U465" i="1"/>
  <c r="U3152" i="1"/>
  <c r="U4071" i="1"/>
  <c r="U4039" i="1"/>
  <c r="U3943" i="1"/>
  <c r="U3663" i="1"/>
  <c r="U4007" i="1"/>
  <c r="U521" i="1"/>
  <c r="U3647" i="1"/>
  <c r="U2656" i="1"/>
  <c r="U3064" i="1"/>
  <c r="U2033" i="1"/>
  <c r="U2672" i="1"/>
  <c r="U3112" i="1"/>
  <c r="U3381" i="1"/>
  <c r="U2321" i="1"/>
  <c r="U3415" i="1"/>
  <c r="U3474" i="1"/>
  <c r="U4298" i="1"/>
  <c r="U3120" i="1"/>
  <c r="U2680" i="1"/>
  <c r="U3088" i="1"/>
  <c r="U3160" i="1"/>
  <c r="U2385" i="1"/>
  <c r="U4306" i="1"/>
  <c r="U3655" i="1"/>
  <c r="U2502" i="1"/>
  <c r="U4055" i="1"/>
  <c r="U774" i="1"/>
  <c r="U3048" i="1"/>
  <c r="U4127" i="1"/>
  <c r="U2968" i="1"/>
  <c r="U3533" i="1"/>
  <c r="M368" i="2"/>
  <c r="U4314" i="1"/>
  <c r="R652" i="33"/>
  <c r="P195" i="2"/>
  <c r="Y1294" i="1"/>
  <c r="Y1390" i="1"/>
  <c r="Y1464" i="1"/>
  <c r="R644" i="33"/>
  <c r="R678" i="33"/>
  <c r="R686" i="33"/>
  <c r="P429" i="2"/>
  <c r="Y440" i="1"/>
  <c r="Y641" i="1"/>
  <c r="H4320" i="1"/>
  <c r="I4320" i="1"/>
  <c r="N498" i="33"/>
  <c r="N907" i="33"/>
  <c r="N915" i="33"/>
  <c r="L42" i="2"/>
  <c r="T2551" i="1"/>
  <c r="T2567" i="1"/>
  <c r="AC2384" i="1"/>
  <c r="AC480" i="1"/>
  <c r="AC3790" i="1"/>
  <c r="AC3862" i="1"/>
  <c r="AC4094" i="1"/>
  <c r="AC520" i="1"/>
  <c r="AC3750" i="1"/>
  <c r="AC3758" i="1"/>
  <c r="AC3870" i="1"/>
  <c r="AC3718" i="1"/>
  <c r="AC1763" i="1"/>
  <c r="AC488" i="1"/>
  <c r="AC2759" i="1"/>
  <c r="AC2320" i="1"/>
  <c r="AC2032" i="1"/>
  <c r="AC1779" i="1"/>
  <c r="AC1787" i="1"/>
  <c r="AC2104" i="1"/>
  <c r="AC4030" i="1"/>
  <c r="AC2418" i="1"/>
  <c r="AC2823" i="1"/>
  <c r="AC592" i="1"/>
  <c r="AC4022" i="1"/>
  <c r="AC3742" i="1"/>
  <c r="AC2751" i="1"/>
  <c r="AC2312" i="1"/>
  <c r="AC2767" i="1"/>
  <c r="AC464" i="1"/>
  <c r="AC3710" i="1"/>
  <c r="AC1739" i="1"/>
  <c r="AC3878" i="1"/>
  <c r="AC3143" i="1"/>
  <c r="AC2735" i="1"/>
  <c r="AC3111" i="1"/>
  <c r="AC1803" i="1"/>
  <c r="AC1992" i="1"/>
  <c r="AC2799" i="1"/>
  <c r="AC3726" i="1"/>
  <c r="AC1835" i="1"/>
  <c r="AC2743" i="1"/>
  <c r="AC3039" i="1"/>
  <c r="AC1852" i="1"/>
  <c r="AC2360" i="1"/>
  <c r="AC1827" i="1"/>
  <c r="AC3734" i="1"/>
  <c r="AC2815" i="1"/>
  <c r="AC3031" i="1"/>
  <c r="AC3774" i="1"/>
  <c r="AC4054" i="1"/>
  <c r="AC2807" i="1"/>
  <c r="AC2895" i="1"/>
  <c r="AC3273" i="1"/>
  <c r="AC2000" i="1"/>
  <c r="AC3798" i="1"/>
  <c r="AC2450" i="1"/>
  <c r="AC2352" i="1"/>
  <c r="AC2775" i="1"/>
  <c r="AC3047" i="1"/>
  <c r="AC3135" i="1"/>
  <c r="AC2887" i="1"/>
  <c r="AC1747" i="1"/>
  <c r="AC1811" i="1"/>
  <c r="AC2903" i="1"/>
  <c r="AC3782" i="1"/>
  <c r="AC2783" i="1"/>
  <c r="AC4233" i="1"/>
  <c r="AC3063" i="1"/>
  <c r="AC4038" i="1"/>
  <c r="AC1755" i="1"/>
  <c r="L4106" i="1"/>
  <c r="L2683" i="1"/>
  <c r="L3674" i="1"/>
  <c r="L3946" i="1"/>
  <c r="L3019" i="1"/>
  <c r="L2430" i="1"/>
  <c r="L4317" i="1"/>
  <c r="L3099" i="1"/>
  <c r="L3502" i="1"/>
  <c r="L524" i="1"/>
  <c r="L2667" i="1"/>
  <c r="L4138" i="1"/>
  <c r="L3091" i="1"/>
  <c r="L3163" i="1"/>
  <c r="L3155" i="1"/>
  <c r="L3650" i="1"/>
  <c r="L3384" i="1"/>
  <c r="L2707" i="1"/>
  <c r="L2521" i="1"/>
  <c r="L2505" i="1"/>
  <c r="L3477" i="1"/>
  <c r="L777" i="1"/>
  <c r="L2691" i="1"/>
  <c r="L3067" i="1"/>
  <c r="L3666" i="1"/>
  <c r="L4042" i="1"/>
  <c r="L2675" i="1"/>
  <c r="L4058" i="1"/>
  <c r="L3658" i="1"/>
  <c r="L4114" i="1"/>
  <c r="L4333" i="1"/>
  <c r="L4309" i="1"/>
  <c r="L3418" i="1"/>
  <c r="L4074" i="1"/>
  <c r="L468" i="1"/>
  <c r="L3147" i="1"/>
  <c r="L4098" i="1"/>
  <c r="L2324" i="1"/>
  <c r="L2971" i="1"/>
  <c r="L3051" i="1"/>
  <c r="L2036" i="1"/>
  <c r="L4301" i="1"/>
  <c r="L1980" i="1"/>
  <c r="L4130" i="1"/>
  <c r="L4122" i="1"/>
  <c r="L3115" i="1"/>
  <c r="L3536" i="1"/>
  <c r="L2513" i="1"/>
  <c r="L2659" i="1"/>
  <c r="L4010" i="1"/>
  <c r="L2388" i="1"/>
  <c r="H469" i="33"/>
  <c r="H486" i="33"/>
  <c r="H494" i="33"/>
  <c r="F371" i="2"/>
  <c r="L3123" i="1"/>
  <c r="Y3571" i="1"/>
  <c r="Y3442" i="1"/>
  <c r="P4059" i="1"/>
  <c r="P2692" i="1"/>
  <c r="P2431" i="1"/>
  <c r="P4099" i="1"/>
  <c r="P3052" i="1"/>
  <c r="P525" i="1"/>
  <c r="P2514" i="1"/>
  <c r="P4075" i="1"/>
  <c r="P3478" i="1"/>
  <c r="P3503" i="1"/>
  <c r="P3092" i="1"/>
  <c r="P4123" i="1"/>
  <c r="P2506" i="1"/>
  <c r="P4011" i="1"/>
  <c r="P3020" i="1"/>
  <c r="P2389" i="1"/>
  <c r="P4334" i="1"/>
  <c r="P2660" i="1"/>
  <c r="P4115" i="1"/>
  <c r="P4131" i="1"/>
  <c r="P4302" i="1"/>
  <c r="P3659" i="1"/>
  <c r="P3419" i="1"/>
  <c r="P4043" i="1"/>
  <c r="P3651" i="1"/>
  <c r="P3667" i="1"/>
  <c r="P4318" i="1"/>
  <c r="P2037" i="1"/>
  <c r="P469" i="1"/>
  <c r="P3100" i="1"/>
  <c r="P1981" i="1"/>
  <c r="P3675" i="1"/>
  <c r="P3537" i="1"/>
  <c r="P778" i="1"/>
  <c r="P2325" i="1"/>
  <c r="P3068" i="1"/>
  <c r="P4107" i="1"/>
  <c r="P4310" i="1"/>
  <c r="P2684" i="1"/>
  <c r="P3385" i="1"/>
  <c r="P2522" i="1"/>
  <c r="P2676" i="1"/>
  <c r="P4139" i="1"/>
  <c r="P3148" i="1"/>
  <c r="P3947" i="1"/>
  <c r="P2668" i="1"/>
  <c r="P3164" i="1"/>
  <c r="P3116" i="1"/>
  <c r="P3156" i="1"/>
  <c r="P2972" i="1"/>
  <c r="P3124" i="1"/>
  <c r="P2708" i="1"/>
  <c r="L908" i="33"/>
  <c r="J35" i="2"/>
  <c r="Q2544" i="1"/>
  <c r="Q2560" i="1"/>
  <c r="Y2612" i="1"/>
  <c r="Y885" i="1"/>
  <c r="R524" i="33"/>
  <c r="R532" i="33"/>
  <c r="P276" i="2"/>
  <c r="Y2604" i="1"/>
  <c r="Y312" i="1"/>
  <c r="R507" i="33"/>
  <c r="I3446" i="1"/>
  <c r="H3446" i="1"/>
  <c r="H3575" i="1"/>
  <c r="Z892" i="1"/>
  <c r="Z967" i="1"/>
  <c r="Z1117" i="1"/>
  <c r="Z2592" i="1"/>
  <c r="Z4396" i="1"/>
  <c r="Z4473" i="1"/>
  <c r="AC2592" i="1"/>
  <c r="AC4396" i="1"/>
  <c r="AC4473" i="1"/>
  <c r="R2846" i="1"/>
  <c r="N2846" i="1"/>
  <c r="K2418" i="1"/>
  <c r="K2903" i="1"/>
  <c r="K1747" i="1"/>
  <c r="K3031" i="1"/>
  <c r="K3878" i="1"/>
  <c r="K1803" i="1"/>
  <c r="K3111" i="1"/>
  <c r="K2352" i="1"/>
  <c r="K2360" i="1"/>
  <c r="K2783" i="1"/>
  <c r="K3798" i="1"/>
  <c r="K2450" i="1"/>
  <c r="K3063" i="1"/>
  <c r="K2759" i="1"/>
  <c r="K3870" i="1"/>
  <c r="K4233" i="1"/>
  <c r="K520" i="1"/>
  <c r="K2767" i="1"/>
  <c r="K2104" i="1"/>
  <c r="K3734" i="1"/>
  <c r="K2735" i="1"/>
  <c r="K3039" i="1"/>
  <c r="K2743" i="1"/>
  <c r="K2751" i="1"/>
  <c r="K2807" i="1"/>
  <c r="K3047" i="1"/>
  <c r="K480" i="1"/>
  <c r="K3143" i="1"/>
  <c r="K1992" i="1"/>
  <c r="K2815" i="1"/>
  <c r="K2320" i="1"/>
  <c r="K1787" i="1"/>
  <c r="K2799" i="1"/>
  <c r="K3718" i="1"/>
  <c r="K3710" i="1"/>
  <c r="K3273" i="1"/>
  <c r="K4038" i="1"/>
  <c r="K3758" i="1"/>
  <c r="K3774" i="1"/>
  <c r="K1779" i="1"/>
  <c r="K3742" i="1"/>
  <c r="K1835" i="1"/>
  <c r="K4022" i="1"/>
  <c r="K1755" i="1"/>
  <c r="K3782" i="1"/>
  <c r="K592" i="1"/>
  <c r="K2895" i="1"/>
  <c r="K2887" i="1"/>
  <c r="K1763" i="1"/>
  <c r="K2312" i="1"/>
  <c r="K4094" i="1"/>
  <c r="K4030" i="1"/>
  <c r="K3790" i="1"/>
  <c r="K2384" i="1"/>
  <c r="K464" i="1"/>
  <c r="K3135" i="1"/>
  <c r="K3750" i="1"/>
  <c r="K3726" i="1"/>
  <c r="K1827" i="1"/>
  <c r="K488" i="1"/>
  <c r="K2032" i="1"/>
  <c r="K1739" i="1"/>
  <c r="K1811" i="1"/>
  <c r="K2000" i="1"/>
  <c r="K1852" i="1"/>
  <c r="K3862" i="1"/>
  <c r="K4054" i="1"/>
  <c r="K2823" i="1"/>
  <c r="K2775" i="1"/>
  <c r="R369" i="2"/>
  <c r="AB4357" i="1"/>
  <c r="AB4366" i="1"/>
  <c r="AB4375" i="1"/>
  <c r="R3944" i="1"/>
  <c r="N3944" i="1"/>
  <c r="V876" i="1"/>
  <c r="V800" i="1"/>
  <c r="I908" i="33"/>
  <c r="G35" i="2"/>
  <c r="N2544" i="1"/>
  <c r="N2560" i="1"/>
  <c r="AA920" i="1"/>
  <c r="AA4570" i="1"/>
  <c r="N4547" i="1"/>
  <c r="R4547" i="1"/>
  <c r="R4549" i="1"/>
  <c r="N4363" i="1"/>
  <c r="R4363" i="1"/>
  <c r="R4372" i="1"/>
  <c r="R4381" i="1"/>
  <c r="X814" i="1"/>
  <c r="Z814" i="1"/>
  <c r="P259" i="1"/>
  <c r="P277" i="1"/>
  <c r="P303" i="1"/>
  <c r="L2628" i="1"/>
  <c r="L3228" i="1"/>
  <c r="O798" i="1"/>
  <c r="O874" i="1"/>
  <c r="R2681" i="1"/>
  <c r="N2681" i="1"/>
  <c r="R4120" i="1"/>
  <c r="N4120" i="1"/>
  <c r="R2428" i="1"/>
  <c r="N2428" i="1"/>
  <c r="R4299" i="1"/>
  <c r="N4299" i="1"/>
  <c r="R4008" i="1"/>
  <c r="N4008" i="1"/>
  <c r="J350" i="33"/>
  <c r="O2604" i="1"/>
  <c r="O312" i="1"/>
  <c r="O885" i="1"/>
  <c r="J524" i="33"/>
  <c r="J532" i="33"/>
  <c r="H276" i="2"/>
  <c r="O2612" i="1"/>
  <c r="V883" i="1"/>
  <c r="P522" i="33"/>
  <c r="P530" i="33"/>
  <c r="P838" i="33"/>
  <c r="Q423" i="1"/>
  <c r="L934" i="33"/>
  <c r="J419" i="2"/>
  <c r="Q1935" i="1"/>
  <c r="Q1930" i="1"/>
  <c r="L929" i="33"/>
  <c r="J414" i="2"/>
  <c r="Q418" i="1"/>
  <c r="Q1929" i="1"/>
  <c r="L928" i="33"/>
  <c r="J413" i="2"/>
  <c r="Q417" i="1"/>
  <c r="Q419" i="1"/>
  <c r="L930" i="33"/>
  <c r="J415" i="2"/>
  <c r="Q1931" i="1"/>
  <c r="Q427" i="1"/>
  <c r="L999" i="33"/>
  <c r="J514" i="2"/>
  <c r="Q1939" i="1"/>
  <c r="Q420" i="1"/>
  <c r="L931" i="33"/>
  <c r="J416" i="2"/>
  <c r="Q1932" i="1"/>
  <c r="Q1942" i="1"/>
  <c r="L1002" i="33"/>
  <c r="J517" i="2"/>
  <c r="Q430" i="1"/>
  <c r="Q1940" i="1"/>
  <c r="L1000" i="33"/>
  <c r="J515" i="2"/>
  <c r="Q428" i="1"/>
  <c r="X2566" i="1"/>
  <c r="X2544" i="1"/>
  <c r="X2560" i="1"/>
  <c r="S1031" i="33"/>
  <c r="I913" i="33"/>
  <c r="G40" i="2"/>
  <c r="N2549" i="1"/>
  <c r="N2565" i="1"/>
  <c r="P3257" i="1"/>
  <c r="P3362" i="1"/>
  <c r="P3371" i="1"/>
  <c r="P3414" i="1"/>
  <c r="P3430" i="1"/>
  <c r="P3439" i="1"/>
  <c r="P3455" i="1"/>
  <c r="P3464" i="1"/>
  <c r="D986" i="33"/>
  <c r="D887" i="33"/>
  <c r="D946" i="33"/>
  <c r="D966" i="33"/>
  <c r="D964" i="33"/>
  <c r="D885" i="33"/>
  <c r="D944" i="33"/>
  <c r="D984" i="33"/>
  <c r="N4217" i="1"/>
  <c r="N4345" i="1"/>
  <c r="N4354" i="1"/>
  <c r="I475" i="33"/>
  <c r="G360" i="2"/>
  <c r="N1765" i="1"/>
  <c r="R1765" i="1"/>
  <c r="AB1766" i="1"/>
  <c r="T476" i="33"/>
  <c r="R361" i="2"/>
  <c r="AB715" i="1"/>
  <c r="AB1765" i="1"/>
  <c r="T475" i="33"/>
  <c r="R360" i="2"/>
  <c r="AB714" i="1"/>
  <c r="H902" i="33"/>
  <c r="I848" i="1"/>
  <c r="I865" i="1"/>
  <c r="R900" i="1"/>
  <c r="J1011" i="33"/>
  <c r="J1019" i="33"/>
  <c r="H48" i="2"/>
  <c r="O900" i="1"/>
  <c r="H900" i="1"/>
  <c r="K16" i="35"/>
  <c r="Q16" i="35"/>
  <c r="S16" i="36"/>
  <c r="H816" i="1"/>
  <c r="I816" i="1"/>
  <c r="H811" i="1"/>
  <c r="I811" i="1"/>
  <c r="Z4547" i="1"/>
  <c r="Z4558" i="1"/>
  <c r="Z4567" i="1"/>
  <c r="Z4568" i="1"/>
  <c r="H905" i="33"/>
  <c r="P900" i="33"/>
  <c r="K4297" i="1"/>
  <c r="K3337" i="1"/>
  <c r="W964" i="1"/>
  <c r="W1114" i="1"/>
  <c r="W2589" i="1"/>
  <c r="W2615" i="1"/>
  <c r="W3613" i="1"/>
  <c r="W3622" i="1"/>
  <c r="U4540" i="1"/>
  <c r="U4547" i="1"/>
  <c r="U4558" i="1"/>
  <c r="U4567" i="1"/>
  <c r="U4568" i="1"/>
  <c r="N2480" i="1"/>
  <c r="R2480" i="1"/>
  <c r="R2536" i="1"/>
  <c r="R2571" i="1"/>
  <c r="S296" i="1"/>
  <c r="S252" i="1"/>
  <c r="S270" i="1"/>
  <c r="W3847" i="1"/>
  <c r="S3847" i="1"/>
  <c r="T2266" i="1"/>
  <c r="T2282" i="1"/>
  <c r="T2291" i="1"/>
  <c r="Q3337" i="1"/>
  <c r="Q4297" i="1"/>
  <c r="M3374" i="1"/>
  <c r="M3390" i="1"/>
  <c r="M3399" i="1"/>
  <c r="M3560" i="1"/>
  <c r="M3604" i="1"/>
  <c r="D466" i="33"/>
  <c r="D483" i="33"/>
  <c r="K4214" i="1"/>
  <c r="K4342" i="1"/>
  <c r="K4351" i="1"/>
  <c r="O415" i="33"/>
  <c r="O423" i="33"/>
  <c r="M350" i="2"/>
  <c r="U2188" i="1"/>
  <c r="U2196" i="1"/>
  <c r="K483" i="33"/>
  <c r="K491" i="33"/>
  <c r="K498" i="33"/>
  <c r="I375" i="2"/>
  <c r="P4363" i="1"/>
  <c r="P4372" i="1"/>
  <c r="P4381" i="1"/>
  <c r="AC2599" i="1"/>
  <c r="AC880" i="1"/>
  <c r="U519" i="33"/>
  <c r="U527" i="33"/>
  <c r="S271" i="2"/>
  <c r="AC2607" i="1"/>
  <c r="E21" i="35"/>
  <c r="AA173" i="1"/>
  <c r="AA191" i="1"/>
  <c r="AA217" i="1"/>
  <c r="AA312" i="1"/>
  <c r="AA885" i="1"/>
  <c r="E21" i="34"/>
  <c r="E21" i="36"/>
  <c r="K188" i="1"/>
  <c r="K214" i="1"/>
  <c r="G470" i="33"/>
  <c r="G487" i="33"/>
  <c r="G495" i="33"/>
  <c r="E372" i="2"/>
  <c r="K4360" i="1"/>
  <c r="K4369" i="1"/>
  <c r="K4378" i="1"/>
  <c r="Q173" i="1"/>
  <c r="Q191" i="1"/>
  <c r="Q217" i="1"/>
  <c r="L473" i="33"/>
  <c r="L490" i="33"/>
  <c r="K2527" i="1"/>
  <c r="G909" i="33"/>
  <c r="E36" i="2"/>
  <c r="K810" i="1"/>
  <c r="O311" i="1"/>
  <c r="O884" i="1"/>
  <c r="J523" i="33"/>
  <c r="J531" i="33"/>
  <c r="J839" i="33"/>
  <c r="AB3598" i="1"/>
  <c r="AB3581" i="1"/>
  <c r="X966" i="1"/>
  <c r="X1116" i="1"/>
  <c r="X2591" i="1"/>
  <c r="X4395" i="1"/>
  <c r="X4472" i="1"/>
  <c r="N1976" i="1"/>
  <c r="N2152" i="1"/>
  <c r="N2161" i="1"/>
  <c r="I927" i="33"/>
  <c r="I997" i="33"/>
  <c r="G512" i="2"/>
  <c r="N425" i="1"/>
  <c r="R425" i="1"/>
  <c r="U903" i="33"/>
  <c r="B395" i="2"/>
  <c r="D881" i="33"/>
  <c r="D1007" i="33"/>
  <c r="Q913" i="33"/>
  <c r="O40" i="2"/>
  <c r="X2549" i="1"/>
  <c r="Z2549" i="1"/>
  <c r="Z2565" i="1"/>
  <c r="I2549" i="1"/>
  <c r="I2565" i="1"/>
  <c r="U2595" i="1"/>
  <c r="U2621" i="1"/>
  <c r="U3619" i="1"/>
  <c r="U3628" i="1"/>
  <c r="AA420" i="1"/>
  <c r="S931" i="33"/>
  <c r="Q416" i="2"/>
  <c r="AA1932" i="1"/>
  <c r="AA430" i="1"/>
  <c r="S1002" i="33"/>
  <c r="Q517" i="2"/>
  <c r="AA1942" i="1"/>
  <c r="AA427" i="1"/>
  <c r="AA1976" i="1"/>
  <c r="AA2152" i="1"/>
  <c r="AA2161" i="1"/>
  <c r="S927" i="33"/>
  <c r="S999" i="33"/>
  <c r="Q514" i="2"/>
  <c r="AA1939" i="1"/>
  <c r="AA713" i="1"/>
  <c r="S474" i="33"/>
  <c r="Q359" i="2"/>
  <c r="AA1764" i="1"/>
  <c r="E16" i="35"/>
  <c r="R173" i="1"/>
  <c r="R191" i="1"/>
  <c r="R217" i="1"/>
  <c r="R312" i="1"/>
  <c r="R885" i="1"/>
  <c r="E16" i="34"/>
  <c r="E16" i="36"/>
  <c r="L307" i="1"/>
  <c r="L880" i="1"/>
  <c r="H519" i="33"/>
  <c r="H527" i="33"/>
  <c r="H835" i="33"/>
  <c r="AB4358" i="1"/>
  <c r="AB4367" i="1"/>
  <c r="AB4376" i="1"/>
  <c r="N884" i="1"/>
  <c r="I523" i="33"/>
  <c r="I531" i="33"/>
  <c r="I839" i="33"/>
  <c r="Q343" i="33"/>
  <c r="Q351" i="33"/>
  <c r="O296" i="2"/>
  <c r="X756" i="1"/>
  <c r="X765" i="1"/>
  <c r="X783" i="1"/>
  <c r="Q432" i="33"/>
  <c r="Q440" i="33"/>
  <c r="Q447" i="33"/>
  <c r="O285" i="2"/>
  <c r="X2647" i="1"/>
  <c r="Z2647" i="1"/>
  <c r="N2188" i="1"/>
  <c r="N2196" i="1"/>
  <c r="S372" i="2"/>
  <c r="AC4360" i="1"/>
  <c r="AC4369" i="1"/>
  <c r="AC4378" i="1"/>
  <c r="X2550" i="1"/>
  <c r="Z2550" i="1"/>
  <c r="Z2566" i="1"/>
  <c r="T2592" i="1"/>
  <c r="T4396" i="1"/>
  <c r="T4473" i="1"/>
  <c r="N3362" i="1"/>
  <c r="N3371" i="1"/>
  <c r="N3473" i="1"/>
  <c r="N3489" i="1"/>
  <c r="N3498" i="1"/>
  <c r="N3514" i="1"/>
  <c r="N3523" i="1"/>
  <c r="O309" i="1"/>
  <c r="O882" i="1"/>
  <c r="J521" i="33"/>
  <c r="J529" i="33"/>
  <c r="J837" i="33"/>
  <c r="D981" i="33"/>
  <c r="D882" i="33"/>
  <c r="D941" i="33"/>
  <c r="D961" i="33"/>
  <c r="H2264" i="1"/>
  <c r="H2280" i="1"/>
  <c r="H2289" i="1"/>
  <c r="R925" i="1"/>
  <c r="R4575" i="1"/>
  <c r="AB922" i="1"/>
  <c r="AB4572" i="1"/>
  <c r="L926" i="1"/>
  <c r="L4576" i="1"/>
  <c r="AC2532" i="1"/>
  <c r="U914" i="33"/>
  <c r="S41" i="2"/>
  <c r="AC815" i="1"/>
  <c r="K926" i="1"/>
  <c r="K4576" i="1"/>
  <c r="Q16" i="36"/>
  <c r="O16" i="36"/>
  <c r="M16" i="36"/>
  <c r="Y16" i="36"/>
  <c r="Z16" i="36"/>
  <c r="Q914" i="33"/>
  <c r="O41" i="2"/>
  <c r="X2532" i="1"/>
  <c r="Z2532" i="1"/>
  <c r="I480" i="33"/>
  <c r="G365" i="2"/>
  <c r="N1770" i="1"/>
  <c r="R1770" i="1"/>
  <c r="Z968" i="1"/>
  <c r="Z1118" i="1"/>
  <c r="Z2593" i="1"/>
  <c r="Z2619" i="1"/>
  <c r="Z3617" i="1"/>
  <c r="Z3626" i="1"/>
  <c r="V927" i="1"/>
  <c r="V4577" i="1"/>
  <c r="H970" i="1"/>
  <c r="H1120" i="1"/>
  <c r="D816" i="33"/>
  <c r="D824" i="33"/>
  <c r="B393" i="2"/>
  <c r="I352" i="1"/>
  <c r="I723" i="1"/>
  <c r="R2875" i="1"/>
  <c r="N966" i="1"/>
  <c r="N1116" i="1"/>
  <c r="I812" i="33"/>
  <c r="I820" i="33"/>
  <c r="G389" i="2"/>
  <c r="N2875" i="1"/>
  <c r="X1944" i="1"/>
  <c r="Z1944" i="1"/>
  <c r="M349" i="33"/>
  <c r="M357" i="33"/>
  <c r="K302" i="2"/>
  <c r="S762" i="1"/>
  <c r="S771" i="1"/>
  <c r="S789" i="1"/>
  <c r="M438" i="33"/>
  <c r="M446" i="33"/>
  <c r="K284" i="2"/>
  <c r="S2646" i="1"/>
  <c r="W2646" i="1"/>
  <c r="V879" i="1"/>
  <c r="P518" i="33"/>
  <c r="P526" i="33"/>
  <c r="P834" i="33"/>
  <c r="S259" i="1"/>
  <c r="W259" i="1"/>
  <c r="W277" i="1"/>
  <c r="W303" i="1"/>
  <c r="L3253" i="1"/>
  <c r="L3358" i="1"/>
  <c r="L3367" i="1"/>
  <c r="L3410" i="1"/>
  <c r="L3426" i="1"/>
  <c r="L3435" i="1"/>
  <c r="L3451" i="1"/>
  <c r="L3460" i="1"/>
  <c r="J2548" i="1"/>
  <c r="J2564" i="1"/>
  <c r="AC4291" i="1"/>
  <c r="AC3331" i="1"/>
  <c r="J3473" i="1"/>
  <c r="J3489" i="1"/>
  <c r="J3498" i="1"/>
  <c r="J3514" i="1"/>
  <c r="J3523" i="1"/>
  <c r="O860" i="1"/>
  <c r="O843" i="1"/>
  <c r="AC4292" i="1"/>
  <c r="AC3332" i="1"/>
  <c r="R2143" i="1"/>
  <c r="N2143" i="1"/>
  <c r="R2847" i="1"/>
  <c r="N2847" i="1"/>
  <c r="Y2526" i="1"/>
  <c r="R908" i="33"/>
  <c r="P35" i="2"/>
  <c r="Y809" i="1"/>
  <c r="AC2690" i="1"/>
  <c r="AC4316" i="1"/>
  <c r="AC4097" i="1"/>
  <c r="AC2429" i="1"/>
  <c r="AC3383" i="1"/>
  <c r="AC3476" i="1"/>
  <c r="AC2706" i="1"/>
  <c r="AC2323" i="1"/>
  <c r="AC3417" i="1"/>
  <c r="AC2035" i="1"/>
  <c r="AC1979" i="1"/>
  <c r="AC3649" i="1"/>
  <c r="AC3657" i="1"/>
  <c r="AC2387" i="1"/>
  <c r="AC523" i="1"/>
  <c r="AC3018" i="1"/>
  <c r="AC3673" i="1"/>
  <c r="AC2674" i="1"/>
  <c r="AC3535" i="1"/>
  <c r="AC3665" i="1"/>
  <c r="AC2666" i="1"/>
  <c r="AC4137" i="1"/>
  <c r="AC4073" i="1"/>
  <c r="AC2970" i="1"/>
  <c r="AC4113" i="1"/>
  <c r="AC4300" i="1"/>
  <c r="AC3122" i="1"/>
  <c r="AC3154" i="1"/>
  <c r="AC3050" i="1"/>
  <c r="AC3501" i="1"/>
  <c r="AC2658" i="1"/>
  <c r="AC2512" i="1"/>
  <c r="AC4129" i="1"/>
  <c r="AC4308" i="1"/>
  <c r="AC3162" i="1"/>
  <c r="AC467" i="1"/>
  <c r="AC3945" i="1"/>
  <c r="AC4057" i="1"/>
  <c r="AC4009" i="1"/>
  <c r="AC4041" i="1"/>
  <c r="AC3098" i="1"/>
  <c r="AC2682" i="1"/>
  <c r="AC3066" i="1"/>
  <c r="AC2520" i="1"/>
  <c r="AC776" i="1"/>
  <c r="AC4121" i="1"/>
  <c r="AC4105" i="1"/>
  <c r="AC4332" i="1"/>
  <c r="AC2504" i="1"/>
  <c r="AC3114" i="1"/>
  <c r="AC3090" i="1"/>
  <c r="U468" i="33"/>
  <c r="U485" i="33"/>
  <c r="U493" i="33"/>
  <c r="S370" i="2"/>
  <c r="AC3146" i="1"/>
  <c r="Y4014" i="1"/>
  <c r="Y2040" i="1"/>
  <c r="Y3422" i="1"/>
  <c r="Y3662" i="1"/>
  <c r="Y3151" i="1"/>
  <c r="Y3506" i="1"/>
  <c r="Y3654" i="1"/>
  <c r="Y2695" i="1"/>
  <c r="Y4062" i="1"/>
  <c r="Y2509" i="1"/>
  <c r="Y3023" i="1"/>
  <c r="Y2671" i="1"/>
  <c r="Y2679" i="1"/>
  <c r="Y3159" i="1"/>
  <c r="Y3119" i="1"/>
  <c r="Y3670" i="1"/>
  <c r="Y4110" i="1"/>
  <c r="Y2517" i="1"/>
  <c r="Y3167" i="1"/>
  <c r="Y2711" i="1"/>
  <c r="Y1984" i="1"/>
  <c r="Y3950" i="1"/>
  <c r="Y2392" i="1"/>
  <c r="Y3678" i="1"/>
  <c r="Y2975" i="1"/>
  <c r="Y4305" i="1"/>
  <c r="Y3127" i="1"/>
  <c r="Y472" i="1"/>
  <c r="Y4102" i="1"/>
  <c r="Y3481" i="1"/>
  <c r="Y3388" i="1"/>
  <c r="Y2525" i="1"/>
  <c r="Y2434" i="1"/>
  <c r="Y2687" i="1"/>
  <c r="Y2328" i="1"/>
  <c r="Y4313" i="1"/>
  <c r="Y3055" i="1"/>
  <c r="Y3095" i="1"/>
  <c r="Y4134" i="1"/>
  <c r="Y4337" i="1"/>
  <c r="Y4046" i="1"/>
  <c r="Y4078" i="1"/>
  <c r="Y2663" i="1"/>
  <c r="Y3540" i="1"/>
  <c r="Y4126" i="1"/>
  <c r="Y4118" i="1"/>
  <c r="Y781" i="1"/>
  <c r="Y4321" i="1"/>
  <c r="Y528" i="1"/>
  <c r="Y3071" i="1"/>
  <c r="Y4142" i="1"/>
  <c r="P375" i="2"/>
  <c r="Y3103" i="1"/>
  <c r="Y2665" i="1"/>
  <c r="Y2511" i="1"/>
  <c r="Y3944" i="1"/>
  <c r="Y3656" i="1"/>
  <c r="Y3153" i="1"/>
  <c r="Y3161" i="1"/>
  <c r="Y775" i="1"/>
  <c r="Y3382" i="1"/>
  <c r="Y3065" i="1"/>
  <c r="Y3113" i="1"/>
  <c r="Y3049" i="1"/>
  <c r="Y1978" i="1"/>
  <c r="Y2386" i="1"/>
  <c r="Y4040" i="1"/>
  <c r="Y4096" i="1"/>
  <c r="Y4056" i="1"/>
  <c r="Y4299" i="1"/>
  <c r="Y4104" i="1"/>
  <c r="Y3500" i="1"/>
  <c r="Y2428" i="1"/>
  <c r="Y466" i="1"/>
  <c r="Y4136" i="1"/>
  <c r="Y2519" i="1"/>
  <c r="Y3664" i="1"/>
  <c r="Y2673" i="1"/>
  <c r="Y4315" i="1"/>
  <c r="Y3145" i="1"/>
  <c r="Y2681" i="1"/>
  <c r="Y4112" i="1"/>
  <c r="Y3121" i="1"/>
  <c r="Y2689" i="1"/>
  <c r="Y4128" i="1"/>
  <c r="Y4072" i="1"/>
  <c r="Y3475" i="1"/>
  <c r="Y3672" i="1"/>
  <c r="Y2503" i="1"/>
  <c r="Y2657" i="1"/>
  <c r="Y3089" i="1"/>
  <c r="Y4120" i="1"/>
  <c r="Y4307" i="1"/>
  <c r="Y3416" i="1"/>
  <c r="Y522" i="1"/>
  <c r="Y3017" i="1"/>
  <c r="Y2705" i="1"/>
  <c r="Y3648" i="1"/>
  <c r="Y4331" i="1"/>
  <c r="Y2322" i="1"/>
  <c r="Y3534" i="1"/>
  <c r="Y4008" i="1"/>
  <c r="Y3097" i="1"/>
  <c r="Y2969" i="1"/>
  <c r="P369" i="2"/>
  <c r="Y2034" i="1"/>
  <c r="N894" i="1"/>
  <c r="N969" i="1"/>
  <c r="N1119" i="1"/>
  <c r="I815" i="33"/>
  <c r="I823" i="33"/>
  <c r="G392" i="2"/>
  <c r="N2878" i="1"/>
  <c r="R2878" i="1"/>
  <c r="N2479" i="1"/>
  <c r="N2535" i="1"/>
  <c r="N2570" i="1"/>
  <c r="Y1771" i="1"/>
  <c r="Y173" i="1"/>
  <c r="Y191" i="1"/>
  <c r="Y217" i="1"/>
  <c r="R473" i="33"/>
  <c r="R481" i="33"/>
  <c r="P366" i="2"/>
  <c r="Y720" i="1"/>
  <c r="L169" i="1"/>
  <c r="L187" i="1"/>
  <c r="L213" i="1"/>
  <c r="L308" i="1"/>
  <c r="H503" i="33"/>
  <c r="H511" i="33"/>
  <c r="AB4362" i="1"/>
  <c r="AB4371" i="1"/>
  <c r="AB4380" i="1"/>
  <c r="Y3229" i="1"/>
  <c r="Y2629" i="1"/>
  <c r="J799" i="1"/>
  <c r="J875" i="1"/>
  <c r="AA2479" i="1"/>
  <c r="AA2535" i="1"/>
  <c r="AA2570" i="1"/>
  <c r="AC4548" i="1"/>
  <c r="AC4540" i="1"/>
  <c r="AC4551" i="1"/>
  <c r="AC4560" i="1"/>
  <c r="I2262" i="1"/>
  <c r="I2278" i="1"/>
  <c r="I2287" i="1"/>
  <c r="Q23" i="36"/>
  <c r="O23" i="36"/>
  <c r="M23" i="36"/>
  <c r="Y23" i="36"/>
  <c r="Z23" i="36"/>
  <c r="J471" i="33"/>
  <c r="J488" i="33"/>
  <c r="J496" i="33"/>
  <c r="H373" i="2"/>
  <c r="O3636" i="1"/>
  <c r="O4189" i="1"/>
  <c r="P2678" i="1"/>
  <c r="P2508" i="1"/>
  <c r="P3421" i="1"/>
  <c r="P4312" i="1"/>
  <c r="P3094" i="1"/>
  <c r="P2327" i="1"/>
  <c r="P4109" i="1"/>
  <c r="P2662" i="1"/>
  <c r="P3505" i="1"/>
  <c r="P4320" i="1"/>
  <c r="P4013" i="1"/>
  <c r="P4061" i="1"/>
  <c r="P2974" i="1"/>
  <c r="P1983" i="1"/>
  <c r="P3480" i="1"/>
  <c r="P471" i="1"/>
  <c r="P2524" i="1"/>
  <c r="P2391" i="1"/>
  <c r="P3653" i="1"/>
  <c r="P4125" i="1"/>
  <c r="P2516" i="1"/>
  <c r="P4141" i="1"/>
  <c r="P3054" i="1"/>
  <c r="P3126" i="1"/>
  <c r="P4304" i="1"/>
  <c r="P4101" i="1"/>
  <c r="P3102" i="1"/>
  <c r="P2039" i="1"/>
  <c r="P4117" i="1"/>
  <c r="P3022" i="1"/>
  <c r="P4336" i="1"/>
  <c r="P2670" i="1"/>
  <c r="P3158" i="1"/>
  <c r="P2710" i="1"/>
  <c r="P3150" i="1"/>
  <c r="P3118" i="1"/>
  <c r="P3539" i="1"/>
  <c r="P3949" i="1"/>
  <c r="P2433" i="1"/>
  <c r="P3387" i="1"/>
  <c r="P2694" i="1"/>
  <c r="P3166" i="1"/>
  <c r="P3070" i="1"/>
  <c r="P527" i="1"/>
  <c r="P780" i="1"/>
  <c r="P4133" i="1"/>
  <c r="P2686" i="1"/>
  <c r="P3661" i="1"/>
  <c r="P3669" i="1"/>
  <c r="P3677" i="1"/>
  <c r="P4045" i="1"/>
  <c r="K472" i="33"/>
  <c r="K489" i="33"/>
  <c r="K497" i="33"/>
  <c r="I374" i="2"/>
  <c r="P4077" i="1"/>
  <c r="T3257" i="1"/>
  <c r="T3362" i="1"/>
  <c r="T3371" i="1"/>
  <c r="T3473" i="1"/>
  <c r="T3489" i="1"/>
  <c r="T3498" i="1"/>
  <c r="T3514" i="1"/>
  <c r="T3523" i="1"/>
  <c r="C39" i="2"/>
  <c r="I2548" i="1"/>
  <c r="I2564" i="1"/>
  <c r="Y2595" i="1"/>
  <c r="Y4399" i="1"/>
  <c r="Y4476" i="1"/>
  <c r="Y4478" i="1"/>
  <c r="H901" i="1"/>
  <c r="J1012" i="33"/>
  <c r="J1020" i="33"/>
  <c r="H49" i="2"/>
  <c r="O901" i="1"/>
  <c r="R901" i="1"/>
  <c r="H188" i="1"/>
  <c r="H214" i="1"/>
  <c r="H309" i="1"/>
  <c r="H882" i="1"/>
  <c r="D521" i="33"/>
  <c r="H170" i="1"/>
  <c r="D347" i="33"/>
  <c r="N2195" i="1"/>
  <c r="R2195" i="1"/>
  <c r="R2203" i="1"/>
  <c r="H2140" i="1"/>
  <c r="I2140" i="1"/>
  <c r="I350" i="2"/>
  <c r="P843" i="1"/>
  <c r="P860" i="1"/>
  <c r="AA3257" i="1"/>
  <c r="AA3362" i="1"/>
  <c r="AA3371" i="1"/>
  <c r="AA3473" i="1"/>
  <c r="AA3489" i="1"/>
  <c r="AA3498" i="1"/>
  <c r="AA3514" i="1"/>
  <c r="AA3523" i="1"/>
  <c r="K3254" i="1"/>
  <c r="K3359" i="1"/>
  <c r="K3368" i="1"/>
  <c r="K3411" i="1"/>
  <c r="K3427" i="1"/>
  <c r="K3436" i="1"/>
  <c r="K3452" i="1"/>
  <c r="K3461" i="1"/>
  <c r="X2410" i="1"/>
  <c r="X2458" i="1"/>
  <c r="L310" i="1"/>
  <c r="L883" i="1"/>
  <c r="H522" i="33"/>
  <c r="H530" i="33"/>
  <c r="H838" i="33"/>
  <c r="K3570" i="1"/>
  <c r="K3441" i="1"/>
  <c r="J2600" i="1"/>
  <c r="M2600" i="1"/>
  <c r="H964" i="1"/>
  <c r="H1114" i="1"/>
  <c r="D810" i="33"/>
  <c r="D818" i="33"/>
  <c r="B387" i="2"/>
  <c r="I309" i="1"/>
  <c r="E504" i="33"/>
  <c r="E512" i="33"/>
  <c r="D512" i="33"/>
  <c r="J4394" i="1"/>
  <c r="J4471" i="1"/>
  <c r="T2744" i="1"/>
  <c r="T3767" i="1"/>
  <c r="T4087" i="1"/>
  <c r="T1772" i="1"/>
  <c r="T3743" i="1"/>
  <c r="T4031" i="1"/>
  <c r="T2353" i="1"/>
  <c r="T2808" i="1"/>
  <c r="T2736" i="1"/>
  <c r="T3136" i="1"/>
  <c r="T3104" i="1"/>
  <c r="T1748" i="1"/>
  <c r="T2377" i="1"/>
  <c r="T2896" i="1"/>
  <c r="T1756" i="1"/>
  <c r="T3783" i="1"/>
  <c r="T4015" i="1"/>
  <c r="T585" i="1"/>
  <c r="T2760" i="1"/>
  <c r="T4023" i="1"/>
  <c r="T2305" i="1"/>
  <c r="T3128" i="1"/>
  <c r="T3040" i="1"/>
  <c r="T4226" i="1"/>
  <c r="T3871" i="1"/>
  <c r="T3855" i="1"/>
  <c r="T1780" i="1"/>
  <c r="T2313" i="1"/>
  <c r="T3727" i="1"/>
  <c r="T2025" i="1"/>
  <c r="T481" i="1"/>
  <c r="T3751" i="1"/>
  <c r="T1732" i="1"/>
  <c r="T513" i="1"/>
  <c r="T1804" i="1"/>
  <c r="T1845" i="1"/>
  <c r="T1828" i="1"/>
  <c r="T3735" i="1"/>
  <c r="T2880" i="1"/>
  <c r="T2411" i="1"/>
  <c r="T2728" i="1"/>
  <c r="T1993" i="1"/>
  <c r="T2443" i="1"/>
  <c r="T2768" i="1"/>
  <c r="T457" i="1"/>
  <c r="T2097" i="1"/>
  <c r="T3719" i="1"/>
  <c r="T2776" i="1"/>
  <c r="T3266" i="1"/>
  <c r="T2816" i="1"/>
  <c r="T2800" i="1"/>
  <c r="T3024" i="1"/>
  <c r="T2752" i="1"/>
  <c r="T1740" i="1"/>
  <c r="T1985" i="1"/>
  <c r="T3032" i="1"/>
  <c r="T4047" i="1"/>
  <c r="T3775" i="1"/>
  <c r="T3056" i="1"/>
  <c r="T2345" i="1"/>
  <c r="T2888" i="1"/>
  <c r="T2792" i="1"/>
  <c r="T3863" i="1"/>
  <c r="T3703" i="1"/>
  <c r="T1796" i="1"/>
  <c r="T3791" i="1"/>
  <c r="T473" i="1"/>
  <c r="T3711" i="1"/>
  <c r="T1820" i="1"/>
  <c r="X3472" i="1"/>
  <c r="X3488" i="1"/>
  <c r="X3497" i="1"/>
  <c r="X3513" i="1"/>
  <c r="X3522" i="1"/>
  <c r="R3718" i="1"/>
  <c r="N3718" i="1"/>
  <c r="R2320" i="1"/>
  <c r="N2320" i="1"/>
  <c r="R3742" i="1"/>
  <c r="N3742" i="1"/>
  <c r="R2360" i="1"/>
  <c r="N2360" i="1"/>
  <c r="R2767" i="1"/>
  <c r="N2767" i="1"/>
  <c r="R1763" i="1"/>
  <c r="N1763" i="1"/>
  <c r="R4022" i="1"/>
  <c r="N4022" i="1"/>
  <c r="R2104" i="1"/>
  <c r="N2104" i="1"/>
  <c r="R2418" i="1"/>
  <c r="N2418" i="1"/>
  <c r="Y3256" i="1"/>
  <c r="Y3361" i="1"/>
  <c r="Y3370" i="1"/>
  <c r="Y3472" i="1"/>
  <c r="Y3488" i="1"/>
  <c r="Y3497" i="1"/>
  <c r="Y3513" i="1"/>
  <c r="Y3522" i="1"/>
  <c r="S843" i="1"/>
  <c r="W843" i="1"/>
  <c r="W860" i="1"/>
  <c r="Y2531" i="1"/>
  <c r="R498" i="33"/>
  <c r="R907" i="33"/>
  <c r="R913" i="33"/>
  <c r="P40" i="2"/>
  <c r="Y814" i="1"/>
  <c r="AB1788" i="1"/>
  <c r="AB1836" i="1"/>
  <c r="AB1854" i="1"/>
  <c r="AB1863" i="1"/>
  <c r="T741" i="33"/>
  <c r="T749" i="33"/>
  <c r="R197" i="2"/>
  <c r="AB343" i="1"/>
  <c r="AB351" i="1"/>
  <c r="AB722" i="1"/>
  <c r="Y4190" i="1"/>
  <c r="Y3637" i="1"/>
  <c r="F481" i="33"/>
  <c r="D366" i="2"/>
  <c r="J1771" i="1"/>
  <c r="M1771" i="1"/>
  <c r="Z11" i="36"/>
  <c r="AC2529" i="1"/>
  <c r="U911" i="33"/>
  <c r="S38" i="2"/>
  <c r="AC812" i="1"/>
  <c r="L4360" i="1"/>
  <c r="L4369" i="1"/>
  <c r="L4378" i="1"/>
  <c r="Q930" i="33"/>
  <c r="O415" i="2"/>
  <c r="X1931" i="1"/>
  <c r="Z1931" i="1"/>
  <c r="Q1004" i="33"/>
  <c r="O519" i="2"/>
  <c r="X432" i="1"/>
  <c r="Z432" i="1"/>
  <c r="L430" i="33"/>
  <c r="J357" i="2"/>
  <c r="Q2195" i="1"/>
  <c r="Q2203" i="1"/>
  <c r="O3472" i="1"/>
  <c r="O3488" i="1"/>
  <c r="O3497" i="1"/>
  <c r="O3513" i="1"/>
  <c r="O3522" i="1"/>
  <c r="K1973" i="1"/>
  <c r="K2149" i="1"/>
  <c r="K2158" i="1"/>
  <c r="G924" i="33"/>
  <c r="G1028" i="33"/>
  <c r="R4102" i="1"/>
  <c r="N4102" i="1"/>
  <c r="R3127" i="1"/>
  <c r="N3127" i="1"/>
  <c r="R4305" i="1"/>
  <c r="N4305" i="1"/>
  <c r="R2328" i="1"/>
  <c r="N2328" i="1"/>
  <c r="Z1965" i="1"/>
  <c r="X1965" i="1"/>
  <c r="M969" i="33"/>
  <c r="K207" i="2"/>
  <c r="S974" i="1"/>
  <c r="S1062" i="1"/>
  <c r="S1105" i="1"/>
  <c r="M866" i="33"/>
  <c r="L422" i="33"/>
  <c r="P2593" i="1"/>
  <c r="P4397" i="1"/>
  <c r="P4474" i="1"/>
  <c r="R891" i="1"/>
  <c r="R923" i="1"/>
  <c r="R4573" i="1"/>
  <c r="S2264" i="1"/>
  <c r="S2280" i="1"/>
  <c r="S2289" i="1"/>
  <c r="H895" i="1"/>
  <c r="H927" i="1"/>
  <c r="H4577" i="1"/>
  <c r="M973" i="33"/>
  <c r="K211" i="2"/>
  <c r="S978" i="1"/>
  <c r="W978" i="1"/>
  <c r="W1066" i="1"/>
  <c r="W1109" i="1"/>
  <c r="J2191" i="1"/>
  <c r="M2191" i="1"/>
  <c r="M2199" i="1"/>
  <c r="W4540" i="1"/>
  <c r="W4551" i="1"/>
  <c r="W4560" i="1"/>
  <c r="J4428" i="1"/>
  <c r="J4436" i="1"/>
  <c r="J4462" i="1"/>
  <c r="S864" i="1"/>
  <c r="AB3643" i="1"/>
  <c r="T347" i="33"/>
  <c r="T355" i="33"/>
  <c r="R300" i="2"/>
  <c r="AB760" i="1"/>
  <c r="AB769" i="1"/>
  <c r="AB787" i="1"/>
  <c r="T436" i="33"/>
  <c r="T444" i="33"/>
  <c r="R282" i="2"/>
  <c r="AB2644" i="1"/>
  <c r="E986" i="33"/>
  <c r="E946" i="33"/>
  <c r="E966" i="33"/>
  <c r="AC2528" i="1"/>
  <c r="AC811" i="1"/>
  <c r="E984" i="33"/>
  <c r="E944" i="33"/>
  <c r="E964" i="33"/>
  <c r="AA923" i="1"/>
  <c r="AA4573" i="1"/>
  <c r="H1925" i="1"/>
  <c r="O1973" i="1"/>
  <c r="O2149" i="1"/>
  <c r="O2158" i="1"/>
  <c r="J924" i="33"/>
  <c r="J1028" i="33"/>
  <c r="J1036" i="33"/>
  <c r="H57" i="2"/>
  <c r="O1925" i="1"/>
  <c r="R1925" i="1"/>
  <c r="AC2530" i="1"/>
  <c r="U912" i="33"/>
  <c r="S39" i="2"/>
  <c r="AC813" i="1"/>
  <c r="H3337" i="1"/>
  <c r="I3337" i="1"/>
  <c r="W2644" i="1"/>
  <c r="S2644" i="1"/>
  <c r="K4186" i="1"/>
  <c r="K3633" i="1"/>
  <c r="V1769" i="1"/>
  <c r="P479" i="33"/>
  <c r="N364" i="2"/>
  <c r="V718" i="1"/>
  <c r="C15" i="35"/>
  <c r="C17" i="35"/>
  <c r="J490" i="33"/>
  <c r="S2548" i="1"/>
  <c r="S2564" i="1"/>
  <c r="J421" i="1"/>
  <c r="M421" i="1"/>
  <c r="F1003" i="33"/>
  <c r="D518" i="2"/>
  <c r="J1943" i="1"/>
  <c r="M1943" i="1"/>
  <c r="J1935" i="1"/>
  <c r="M1935" i="1"/>
  <c r="M933" i="33"/>
  <c r="K418" i="2"/>
  <c r="S1934" i="1"/>
  <c r="W1934" i="1"/>
  <c r="S417" i="1"/>
  <c r="W417" i="1"/>
  <c r="M1004" i="33"/>
  <c r="K519" i="2"/>
  <c r="S1944" i="1"/>
  <c r="W1944" i="1"/>
  <c r="W3689" i="1"/>
  <c r="S3689" i="1"/>
  <c r="Y419" i="1"/>
  <c r="R930" i="33"/>
  <c r="P415" i="2"/>
  <c r="Y1931" i="1"/>
  <c r="Y418" i="1"/>
  <c r="R929" i="33"/>
  <c r="P414" i="2"/>
  <c r="Y1930" i="1"/>
  <c r="Y417" i="1"/>
  <c r="R928" i="33"/>
  <c r="P413" i="2"/>
  <c r="Y1929" i="1"/>
  <c r="Y1932" i="1"/>
  <c r="R931" i="33"/>
  <c r="P416" i="2"/>
  <c r="Y420" i="1"/>
  <c r="Y1935" i="1"/>
  <c r="R934" i="33"/>
  <c r="P419" i="2"/>
  <c r="Y423" i="1"/>
  <c r="Y1934" i="1"/>
  <c r="R933" i="33"/>
  <c r="P418" i="2"/>
  <c r="Y422" i="1"/>
  <c r="Y1938" i="1"/>
  <c r="R998" i="33"/>
  <c r="P513" i="2"/>
  <c r="Y426" i="1"/>
  <c r="Y424" i="1"/>
  <c r="R935" i="33"/>
  <c r="P420" i="2"/>
  <c r="Y1936" i="1"/>
  <c r="K4549" i="1"/>
  <c r="J843" i="1"/>
  <c r="M843" i="1"/>
  <c r="M860" i="1"/>
  <c r="W3640" i="1"/>
  <c r="S766" i="1"/>
  <c r="S784" i="1"/>
  <c r="M433" i="33"/>
  <c r="M441" i="33"/>
  <c r="K279" i="2"/>
  <c r="S3640" i="1"/>
  <c r="S878" i="1"/>
  <c r="M517" i="33"/>
  <c r="M525" i="33"/>
  <c r="M833" i="33"/>
  <c r="M836" i="33"/>
  <c r="J2544" i="1"/>
  <c r="J2560" i="1"/>
  <c r="V1768" i="1"/>
  <c r="P478" i="33"/>
  <c r="N363" i="2"/>
  <c r="V717" i="1"/>
  <c r="U416" i="33"/>
  <c r="U424" i="33"/>
  <c r="S351" i="2"/>
  <c r="AC844" i="1"/>
  <c r="AC861" i="1"/>
  <c r="J878" i="1"/>
  <c r="F517" i="33"/>
  <c r="F525" i="33"/>
  <c r="F833" i="33"/>
  <c r="U2197" i="1"/>
  <c r="U2189" i="1"/>
  <c r="H837" i="33"/>
  <c r="AC4428" i="1"/>
  <c r="AC4436" i="1"/>
  <c r="AC4462" i="1"/>
  <c r="AA3337" i="1"/>
  <c r="S430" i="33"/>
  <c r="Q357" i="2"/>
  <c r="AA4297" i="1"/>
  <c r="R3373" i="1"/>
  <c r="R3389" i="1"/>
  <c r="R3398" i="1"/>
  <c r="R3559" i="1"/>
  <c r="R3603" i="1"/>
  <c r="H3330" i="1"/>
  <c r="I3330" i="1"/>
  <c r="Y2600" i="1"/>
  <c r="P272" i="2"/>
  <c r="Y2608" i="1"/>
  <c r="R2425" i="1"/>
  <c r="N2425" i="1"/>
  <c r="E1013" i="33"/>
  <c r="F970" i="33"/>
  <c r="D208" i="2"/>
  <c r="J975" i="1"/>
  <c r="M975" i="1"/>
  <c r="M1063" i="1"/>
  <c r="M1106" i="1"/>
  <c r="N634" i="1"/>
  <c r="Z254" i="1"/>
  <c r="Z272" i="1"/>
  <c r="Z298" i="1"/>
  <c r="I995" i="33"/>
  <c r="G510" i="2"/>
  <c r="N919" i="1"/>
  <c r="R919" i="1"/>
  <c r="W874" i="1"/>
  <c r="W798" i="1"/>
  <c r="U1933" i="1"/>
  <c r="O932" i="33"/>
  <c r="M417" i="2"/>
  <c r="U421" i="1"/>
  <c r="AC4213" i="1"/>
  <c r="AC4341" i="1"/>
  <c r="AC4350" i="1"/>
  <c r="S3636" i="1"/>
  <c r="S4189" i="1"/>
  <c r="K1791" i="1"/>
  <c r="K1839" i="1"/>
  <c r="K1857" i="1"/>
  <c r="K1866" i="1"/>
  <c r="G744" i="33"/>
  <c r="G752" i="33"/>
  <c r="E200" i="2"/>
  <c r="K346" i="1"/>
  <c r="K354" i="1"/>
  <c r="K725" i="1"/>
  <c r="P713" i="1"/>
  <c r="P166" i="1"/>
  <c r="P184" i="1"/>
  <c r="P210" i="1"/>
  <c r="K466" i="33"/>
  <c r="K474" i="33"/>
  <c r="I359" i="2"/>
  <c r="P1764" i="1"/>
  <c r="O809" i="1"/>
  <c r="J908" i="33"/>
  <c r="H35" i="2"/>
  <c r="O2526" i="1"/>
  <c r="K2526" i="1"/>
  <c r="K809" i="1"/>
  <c r="T3646" i="1"/>
  <c r="N343" i="33"/>
  <c r="N351" i="33"/>
  <c r="L296" i="2"/>
  <c r="T756" i="1"/>
  <c r="T765" i="1"/>
  <c r="T783" i="1"/>
  <c r="N432" i="33"/>
  <c r="N440" i="33"/>
  <c r="N447" i="33"/>
  <c r="L285" i="2"/>
  <c r="T2647" i="1"/>
  <c r="U2608" i="1"/>
  <c r="U308" i="1"/>
  <c r="U881" i="1"/>
  <c r="O520" i="33"/>
  <c r="O528" i="33"/>
  <c r="M272" i="2"/>
  <c r="U2600" i="1"/>
  <c r="J373" i="2"/>
  <c r="Q798" i="1"/>
  <c r="Q874" i="1"/>
  <c r="H900" i="33"/>
  <c r="Y3050" i="1"/>
  <c r="Y467" i="1"/>
  <c r="Y2690" i="1"/>
  <c r="Y2387" i="1"/>
  <c r="Y3383" i="1"/>
  <c r="Y4316" i="1"/>
  <c r="Y3122" i="1"/>
  <c r="Y4113" i="1"/>
  <c r="Y2323" i="1"/>
  <c r="Y3162" i="1"/>
  <c r="Y4073" i="1"/>
  <c r="Y3018" i="1"/>
  <c r="Y2666" i="1"/>
  <c r="Y3501" i="1"/>
  <c r="Y4041" i="1"/>
  <c r="Y2682" i="1"/>
  <c r="Y4137" i="1"/>
  <c r="Y776" i="1"/>
  <c r="Y4308" i="1"/>
  <c r="Y4105" i="1"/>
  <c r="Y3476" i="1"/>
  <c r="Y2504" i="1"/>
  <c r="Y3098" i="1"/>
  <c r="Y3090" i="1"/>
  <c r="Y2520" i="1"/>
  <c r="Y2658" i="1"/>
  <c r="Y4129" i="1"/>
  <c r="Y3417" i="1"/>
  <c r="Y4121" i="1"/>
  <c r="Y2429" i="1"/>
  <c r="Y4097" i="1"/>
  <c r="Y3154" i="1"/>
  <c r="Y4332" i="1"/>
  <c r="Y3535" i="1"/>
  <c r="Y2512" i="1"/>
  <c r="Y3649" i="1"/>
  <c r="Y3146" i="1"/>
  <c r="Y2035" i="1"/>
  <c r="Y3665" i="1"/>
  <c r="Y4300" i="1"/>
  <c r="Y1979" i="1"/>
  <c r="Y523" i="1"/>
  <c r="Y3066" i="1"/>
  <c r="Y4009" i="1"/>
  <c r="Y3945" i="1"/>
  <c r="Y3673" i="1"/>
  <c r="Y3657" i="1"/>
  <c r="Y2970" i="1"/>
  <c r="Y4057" i="1"/>
  <c r="Y3114" i="1"/>
  <c r="Y2706" i="1"/>
  <c r="R468" i="33"/>
  <c r="R485" i="33"/>
  <c r="R493" i="33"/>
  <c r="P370" i="2"/>
  <c r="Y2674" i="1"/>
  <c r="Q11" i="36"/>
  <c r="O11" i="36"/>
  <c r="M11" i="36"/>
  <c r="Y11" i="36"/>
  <c r="Q11" i="35"/>
  <c r="Q27" i="35"/>
  <c r="AA2322" i="1"/>
  <c r="AA4128" i="1"/>
  <c r="AA2428" i="1"/>
  <c r="AA3534" i="1"/>
  <c r="AA3672" i="1"/>
  <c r="AA4072" i="1"/>
  <c r="AA3500" i="1"/>
  <c r="AA4315" i="1"/>
  <c r="AA2681" i="1"/>
  <c r="AA4008" i="1"/>
  <c r="AA4331" i="1"/>
  <c r="AA2657" i="1"/>
  <c r="AA3145" i="1"/>
  <c r="AA4307" i="1"/>
  <c r="AA775" i="1"/>
  <c r="AA3475" i="1"/>
  <c r="AA4120" i="1"/>
  <c r="AA4299" i="1"/>
  <c r="AA2969" i="1"/>
  <c r="AA3065" i="1"/>
  <c r="AA3049" i="1"/>
  <c r="AA522" i="1"/>
  <c r="AA2665" i="1"/>
  <c r="AA2689" i="1"/>
  <c r="AA2034" i="1"/>
  <c r="AA2705" i="1"/>
  <c r="AA3648" i="1"/>
  <c r="AA466" i="1"/>
  <c r="AA2511" i="1"/>
  <c r="AA3121" i="1"/>
  <c r="AA3089" i="1"/>
  <c r="AA2503" i="1"/>
  <c r="AA3382" i="1"/>
  <c r="AA3656" i="1"/>
  <c r="AA4104" i="1"/>
  <c r="AA4056" i="1"/>
  <c r="AA4112" i="1"/>
  <c r="AA3113" i="1"/>
  <c r="AA4136" i="1"/>
  <c r="AA4040" i="1"/>
  <c r="AA3153" i="1"/>
  <c r="AA2673" i="1"/>
  <c r="AA3161" i="1"/>
  <c r="AA2386" i="1"/>
  <c r="AA3017" i="1"/>
  <c r="AA4096" i="1"/>
  <c r="AA3944" i="1"/>
  <c r="AA3664" i="1"/>
  <c r="AA3416" i="1"/>
  <c r="AA3097" i="1"/>
  <c r="AA1978" i="1"/>
  <c r="S484" i="33"/>
  <c r="S492" i="33"/>
  <c r="Q369" i="2"/>
  <c r="AA2519" i="1"/>
  <c r="U1922" i="1"/>
  <c r="U1970" i="1"/>
  <c r="U2146" i="1"/>
  <c r="U2155" i="1"/>
  <c r="O921" i="33"/>
  <c r="O1025" i="33"/>
  <c r="O1033" i="33"/>
  <c r="M54" i="2"/>
  <c r="U410" i="1"/>
  <c r="I418" i="33"/>
  <c r="I426" i="33"/>
  <c r="G353" i="2"/>
  <c r="N255" i="1"/>
  <c r="R255" i="1"/>
  <c r="R273" i="1"/>
  <c r="R299" i="1"/>
  <c r="M756" i="1"/>
  <c r="M765" i="1"/>
  <c r="M783" i="1"/>
  <c r="R2352" i="1"/>
  <c r="N2352" i="1"/>
  <c r="R3078" i="1"/>
  <c r="N3078" i="1"/>
  <c r="M1812" i="1"/>
  <c r="J1812" i="1"/>
  <c r="Z2141" i="1"/>
  <c r="X2141" i="1"/>
  <c r="N1067" i="1"/>
  <c r="N1110" i="1"/>
  <c r="I871" i="33"/>
  <c r="X844" i="1"/>
  <c r="Z844" i="1"/>
  <c r="Z861" i="1"/>
  <c r="I4465" i="1"/>
  <c r="I4431" i="1"/>
  <c r="I4439" i="1"/>
  <c r="X2280" i="1"/>
  <c r="X2289" i="1"/>
  <c r="W639" i="1"/>
  <c r="W438" i="1"/>
  <c r="Y258" i="1"/>
  <c r="Y276" i="1"/>
  <c r="Y302" i="1"/>
  <c r="W254" i="1"/>
  <c r="W272" i="1"/>
  <c r="W298" i="1"/>
  <c r="N1290" i="1"/>
  <c r="N1386" i="1"/>
  <c r="K4474" i="1"/>
  <c r="K4397" i="1"/>
  <c r="V870" i="1"/>
  <c r="V794" i="1"/>
  <c r="H166" i="1"/>
  <c r="H184" i="1"/>
  <c r="H210" i="1"/>
  <c r="H305" i="1"/>
  <c r="D500" i="33"/>
  <c r="Y3645" i="1"/>
  <c r="R349" i="33"/>
  <c r="R357" i="33"/>
  <c r="P302" i="2"/>
  <c r="Y762" i="1"/>
  <c r="Y771" i="1"/>
  <c r="Y789" i="1"/>
  <c r="R438" i="33"/>
  <c r="R446" i="33"/>
  <c r="P284" i="2"/>
  <c r="Y2646" i="1"/>
  <c r="H758" i="1"/>
  <c r="H767" i="1"/>
  <c r="H785" i="1"/>
  <c r="D434" i="33"/>
  <c r="E983" i="33"/>
  <c r="E943" i="33"/>
  <c r="E963" i="33"/>
  <c r="AC2527" i="1"/>
  <c r="U909" i="33"/>
  <c r="S36" i="2"/>
  <c r="AC810" i="1"/>
  <c r="V922" i="1"/>
  <c r="V4572" i="1"/>
  <c r="P4031" i="1"/>
  <c r="P2305" i="1"/>
  <c r="P1820" i="1"/>
  <c r="P2345" i="1"/>
  <c r="P3104" i="1"/>
  <c r="P3767" i="1"/>
  <c r="P4087" i="1"/>
  <c r="P3711" i="1"/>
  <c r="P3791" i="1"/>
  <c r="P1740" i="1"/>
  <c r="P3743" i="1"/>
  <c r="P3719" i="1"/>
  <c r="P2736" i="1"/>
  <c r="P513" i="1"/>
  <c r="P2808" i="1"/>
  <c r="P1780" i="1"/>
  <c r="P2776" i="1"/>
  <c r="P1732" i="1"/>
  <c r="P4015" i="1"/>
  <c r="P3871" i="1"/>
  <c r="P2760" i="1"/>
  <c r="P3056" i="1"/>
  <c r="P2411" i="1"/>
  <c r="P2888" i="1"/>
  <c r="P2800" i="1"/>
  <c r="P1845" i="1"/>
  <c r="P2728" i="1"/>
  <c r="P3136" i="1"/>
  <c r="P4023" i="1"/>
  <c r="P2353" i="1"/>
  <c r="P2443" i="1"/>
  <c r="P4047" i="1"/>
  <c r="P2025" i="1"/>
  <c r="P481" i="1"/>
  <c r="P3735" i="1"/>
  <c r="P3040" i="1"/>
  <c r="P3727" i="1"/>
  <c r="P3024" i="1"/>
  <c r="P2816" i="1"/>
  <c r="P1772" i="1"/>
  <c r="P3775" i="1"/>
  <c r="P2313" i="1"/>
  <c r="P3855" i="1"/>
  <c r="P3032" i="1"/>
  <c r="P1804" i="1"/>
  <c r="P2880" i="1"/>
  <c r="P2744" i="1"/>
  <c r="P1993" i="1"/>
  <c r="P585" i="1"/>
  <c r="P3128" i="1"/>
  <c r="P1748" i="1"/>
  <c r="P3266" i="1"/>
  <c r="P3703" i="1"/>
  <c r="P3751" i="1"/>
  <c r="P1985" i="1"/>
  <c r="P1796" i="1"/>
  <c r="P4226" i="1"/>
  <c r="P473" i="1"/>
  <c r="P2768" i="1"/>
  <c r="P2377" i="1"/>
  <c r="P457" i="1"/>
  <c r="P3863" i="1"/>
  <c r="P2896" i="1"/>
  <c r="P1828" i="1"/>
  <c r="P1756" i="1"/>
  <c r="P2097" i="1"/>
  <c r="P2752" i="1"/>
  <c r="P2792" i="1"/>
  <c r="P3783" i="1"/>
  <c r="Z19" i="36"/>
  <c r="L3143" i="1"/>
  <c r="L3742" i="1"/>
  <c r="L1852" i="1"/>
  <c r="L4094" i="1"/>
  <c r="L2384" i="1"/>
  <c r="L1747" i="1"/>
  <c r="L520" i="1"/>
  <c r="L3039" i="1"/>
  <c r="L2759" i="1"/>
  <c r="L2799" i="1"/>
  <c r="L2895" i="1"/>
  <c r="L3726" i="1"/>
  <c r="L2418" i="1"/>
  <c r="L1827" i="1"/>
  <c r="L3870" i="1"/>
  <c r="L2783" i="1"/>
  <c r="L2903" i="1"/>
  <c r="L3798" i="1"/>
  <c r="L2823" i="1"/>
  <c r="L3758" i="1"/>
  <c r="L1763" i="1"/>
  <c r="L1755" i="1"/>
  <c r="L2312" i="1"/>
  <c r="L3710" i="1"/>
  <c r="L3782" i="1"/>
  <c r="L1811" i="1"/>
  <c r="L480" i="1"/>
  <c r="L3047" i="1"/>
  <c r="L2032" i="1"/>
  <c r="L2743" i="1"/>
  <c r="L1803" i="1"/>
  <c r="L3878" i="1"/>
  <c r="L3135" i="1"/>
  <c r="L2450" i="1"/>
  <c r="L1779" i="1"/>
  <c r="L3111" i="1"/>
  <c r="L3718" i="1"/>
  <c r="L4233" i="1"/>
  <c r="L488" i="1"/>
  <c r="L4030" i="1"/>
  <c r="L1835" i="1"/>
  <c r="L464" i="1"/>
  <c r="L2807" i="1"/>
  <c r="L3063" i="1"/>
  <c r="L2751" i="1"/>
  <c r="L2320" i="1"/>
  <c r="L1787" i="1"/>
  <c r="L2815" i="1"/>
  <c r="L3734" i="1"/>
  <c r="L2735" i="1"/>
  <c r="L3790" i="1"/>
  <c r="L2775" i="1"/>
  <c r="L2360" i="1"/>
  <c r="L2887" i="1"/>
  <c r="L2352" i="1"/>
  <c r="L3862" i="1"/>
  <c r="L4038" i="1"/>
  <c r="L3774" i="1"/>
  <c r="L1739" i="1"/>
  <c r="L3031" i="1"/>
  <c r="L592" i="1"/>
  <c r="L1992" i="1"/>
  <c r="L2000" i="1"/>
  <c r="L4022" i="1"/>
  <c r="L2767" i="1"/>
  <c r="L3273" i="1"/>
  <c r="L4054" i="1"/>
  <c r="L3750" i="1"/>
  <c r="L2104" i="1"/>
  <c r="V2352" i="1"/>
  <c r="V1852" i="1"/>
  <c r="V3750" i="1"/>
  <c r="V1811" i="1"/>
  <c r="V3039" i="1"/>
  <c r="V3782" i="1"/>
  <c r="V2903" i="1"/>
  <c r="V2032" i="1"/>
  <c r="V2895" i="1"/>
  <c r="V1747" i="1"/>
  <c r="V4030" i="1"/>
  <c r="V2799" i="1"/>
  <c r="V1835" i="1"/>
  <c r="V4094" i="1"/>
  <c r="V2743" i="1"/>
  <c r="V4233" i="1"/>
  <c r="V1755" i="1"/>
  <c r="V488" i="1"/>
  <c r="V592" i="1"/>
  <c r="V2807" i="1"/>
  <c r="V1739" i="1"/>
  <c r="V3273" i="1"/>
  <c r="V2418" i="1"/>
  <c r="V3063" i="1"/>
  <c r="V1803" i="1"/>
  <c r="V2815" i="1"/>
  <c r="V3774" i="1"/>
  <c r="V3790" i="1"/>
  <c r="V4054" i="1"/>
  <c r="V2320" i="1"/>
  <c r="V3734" i="1"/>
  <c r="V2384" i="1"/>
  <c r="V1763" i="1"/>
  <c r="V3111" i="1"/>
  <c r="V2775" i="1"/>
  <c r="V3878" i="1"/>
  <c r="V3710" i="1"/>
  <c r="V2783" i="1"/>
  <c r="V2360" i="1"/>
  <c r="V3726" i="1"/>
  <c r="V2767" i="1"/>
  <c r="V1787" i="1"/>
  <c r="V1992" i="1"/>
  <c r="V2751" i="1"/>
  <c r="V2104" i="1"/>
  <c r="V3031" i="1"/>
  <c r="V2887" i="1"/>
  <c r="V2312" i="1"/>
  <c r="V3798" i="1"/>
  <c r="V4022" i="1"/>
  <c r="V2759" i="1"/>
  <c r="V3758" i="1"/>
  <c r="V2450" i="1"/>
  <c r="V1779" i="1"/>
  <c r="V520" i="1"/>
  <c r="V3718" i="1"/>
  <c r="V4038" i="1"/>
  <c r="V2735" i="1"/>
  <c r="V3742" i="1"/>
  <c r="V3870" i="1"/>
  <c r="V1827" i="1"/>
  <c r="V464" i="1"/>
  <c r="V2000" i="1"/>
  <c r="V3047" i="1"/>
  <c r="V3135" i="1"/>
  <c r="V3143" i="1"/>
  <c r="V2823" i="1"/>
  <c r="V480" i="1"/>
  <c r="V3862" i="1"/>
  <c r="V3573" i="1"/>
  <c r="V3444" i="1"/>
  <c r="H4547" i="1"/>
  <c r="H4558" i="1"/>
  <c r="H4567" i="1"/>
  <c r="H4568" i="1"/>
  <c r="W2614" i="1"/>
  <c r="W3612" i="1"/>
  <c r="W3621" i="1"/>
  <c r="Q920" i="1"/>
  <c r="Q4570" i="1"/>
  <c r="H897" i="1"/>
  <c r="H45" i="2"/>
  <c r="O897" i="1"/>
  <c r="R897" i="1"/>
  <c r="H414" i="1"/>
  <c r="O414" i="1"/>
  <c r="R414" i="1"/>
  <c r="B274" i="2"/>
  <c r="I883" i="1"/>
  <c r="E522" i="33"/>
  <c r="E530" i="33"/>
  <c r="D530" i="33"/>
  <c r="D838" i="33"/>
  <c r="I881" i="1"/>
  <c r="E520" i="33"/>
  <c r="E528" i="33"/>
  <c r="E836" i="33"/>
  <c r="N276" i="1"/>
  <c r="N302" i="1"/>
  <c r="Z3375" i="1"/>
  <c r="Z3391" i="1"/>
  <c r="Z3400" i="1"/>
  <c r="Z3561" i="1"/>
  <c r="Z3605" i="1"/>
  <c r="V3330" i="1"/>
  <c r="V4290" i="1"/>
  <c r="Y3409" i="1"/>
  <c r="Y3425" i="1"/>
  <c r="Y3434" i="1"/>
  <c r="Y3450" i="1"/>
  <c r="Y3459" i="1"/>
  <c r="U3129" i="1"/>
  <c r="U586" i="1"/>
  <c r="U3776" i="1"/>
  <c r="U3057" i="1"/>
  <c r="U1757" i="1"/>
  <c r="U3728" i="1"/>
  <c r="U2897" i="1"/>
  <c r="U3267" i="1"/>
  <c r="U3105" i="1"/>
  <c r="U2777" i="1"/>
  <c r="U2306" i="1"/>
  <c r="U2378" i="1"/>
  <c r="U3137" i="1"/>
  <c r="U2444" i="1"/>
  <c r="U4024" i="1"/>
  <c r="U2753" i="1"/>
  <c r="U2793" i="1"/>
  <c r="U2098" i="1"/>
  <c r="U1994" i="1"/>
  <c r="U2801" i="1"/>
  <c r="U3720" i="1"/>
  <c r="U2354" i="1"/>
  <c r="U4032" i="1"/>
  <c r="U3736" i="1"/>
  <c r="U4016" i="1"/>
  <c r="U2314" i="1"/>
  <c r="U3033" i="1"/>
  <c r="U474" i="1"/>
  <c r="U1829" i="1"/>
  <c r="U3752" i="1"/>
  <c r="U3744" i="1"/>
  <c r="U1781" i="1"/>
  <c r="U2817" i="1"/>
  <c r="U3712" i="1"/>
  <c r="U2346" i="1"/>
  <c r="U2737" i="1"/>
  <c r="U1773" i="1"/>
  <c r="U1749" i="1"/>
  <c r="U3704" i="1"/>
  <c r="U2412" i="1"/>
  <c r="U1821" i="1"/>
  <c r="U3768" i="1"/>
  <c r="U4088" i="1"/>
  <c r="U4048" i="1"/>
  <c r="U1986" i="1"/>
  <c r="U2729" i="1"/>
  <c r="U1805" i="1"/>
  <c r="U3864" i="1"/>
  <c r="U3784" i="1"/>
  <c r="U2769" i="1"/>
  <c r="U514" i="1"/>
  <c r="U458" i="1"/>
  <c r="U1797" i="1"/>
  <c r="U3025" i="1"/>
  <c r="U4227" i="1"/>
  <c r="U2809" i="1"/>
  <c r="U482" i="1"/>
  <c r="U3872" i="1"/>
  <c r="U2745" i="1"/>
  <c r="U2889" i="1"/>
  <c r="U3792" i="1"/>
  <c r="U2761" i="1"/>
  <c r="U1846" i="1"/>
  <c r="U2026" i="1"/>
  <c r="U3041" i="1"/>
  <c r="U3856" i="1"/>
  <c r="U1733" i="1"/>
  <c r="U1741" i="1"/>
  <c r="U2881" i="1"/>
  <c r="M2716" i="1"/>
  <c r="J2716" i="1"/>
  <c r="R4297" i="1"/>
  <c r="N4297" i="1"/>
  <c r="E1011" i="33"/>
  <c r="W2200" i="1"/>
  <c r="W2192" i="1"/>
  <c r="Z4359" i="1"/>
  <c r="Z4368" i="1"/>
  <c r="Z4377" i="1"/>
  <c r="S798" i="1"/>
  <c r="S874" i="1"/>
  <c r="U1013" i="33"/>
  <c r="Y3757" i="1"/>
  <c r="Y1810" i="1"/>
  <c r="Y2359" i="1"/>
  <c r="Y2734" i="1"/>
  <c r="Y1991" i="1"/>
  <c r="Y3861" i="1"/>
  <c r="Y3134" i="1"/>
  <c r="Y2758" i="1"/>
  <c r="Y519" i="1"/>
  <c r="Y2449" i="1"/>
  <c r="Y1834" i="1"/>
  <c r="Y2417" i="1"/>
  <c r="Y591" i="1"/>
  <c r="Y2031" i="1"/>
  <c r="Y2782" i="1"/>
  <c r="Y1762" i="1"/>
  <c r="Y3142" i="1"/>
  <c r="Y4093" i="1"/>
  <c r="Y4232" i="1"/>
  <c r="Y3877" i="1"/>
  <c r="Y1851" i="1"/>
  <c r="Y3030" i="1"/>
  <c r="Y3272" i="1"/>
  <c r="Y3709" i="1"/>
  <c r="Y2774" i="1"/>
  <c r="Y2902" i="1"/>
  <c r="Y463" i="1"/>
  <c r="Y2814" i="1"/>
  <c r="Y2311" i="1"/>
  <c r="Y1754" i="1"/>
  <c r="Y3789" i="1"/>
  <c r="Y487" i="1"/>
  <c r="Y2806" i="1"/>
  <c r="Y1999" i="1"/>
  <c r="Y3773" i="1"/>
  <c r="Y4037" i="1"/>
  <c r="Y2798" i="1"/>
  <c r="Y1826" i="1"/>
  <c r="Y479" i="1"/>
  <c r="Y3717" i="1"/>
  <c r="Y3725" i="1"/>
  <c r="Y2750" i="1"/>
  <c r="Y2103" i="1"/>
  <c r="Y4053" i="1"/>
  <c r="Y3797" i="1"/>
  <c r="Y2351" i="1"/>
  <c r="Y3046" i="1"/>
  <c r="Y2383" i="1"/>
  <c r="Y3749" i="1"/>
  <c r="Y1778" i="1"/>
  <c r="Y3741" i="1"/>
  <c r="Y1738" i="1"/>
  <c r="Y3781" i="1"/>
  <c r="Y1746" i="1"/>
  <c r="Y2319" i="1"/>
  <c r="Y2766" i="1"/>
  <c r="Y2822" i="1"/>
  <c r="Y4029" i="1"/>
  <c r="Y1802" i="1"/>
  <c r="Y3869" i="1"/>
  <c r="Y3038" i="1"/>
  <c r="Y3062" i="1"/>
  <c r="Y3110" i="1"/>
  <c r="Y2894" i="1"/>
  <c r="Y1786" i="1"/>
  <c r="Y3733" i="1"/>
  <c r="Y4021" i="1"/>
  <c r="Y2886" i="1"/>
  <c r="Y2742" i="1"/>
  <c r="Q1972" i="1"/>
  <c r="Q2148" i="1"/>
  <c r="Q2157" i="1"/>
  <c r="L923" i="33"/>
  <c r="L1027" i="33"/>
  <c r="J3337" i="1"/>
  <c r="M3337" i="1"/>
  <c r="J3442" i="1"/>
  <c r="M3442" i="1"/>
  <c r="M3571" i="1"/>
  <c r="O2533" i="1"/>
  <c r="J915" i="33"/>
  <c r="H42" i="2"/>
  <c r="O816" i="1"/>
  <c r="Q171" i="1"/>
  <c r="Q189" i="1"/>
  <c r="Q215" i="1"/>
  <c r="L471" i="33"/>
  <c r="L488" i="33"/>
  <c r="L496" i="33"/>
  <c r="L905" i="33"/>
  <c r="R484" i="33"/>
  <c r="R492" i="33"/>
  <c r="R901" i="33"/>
  <c r="P912" i="33"/>
  <c r="N39" i="2"/>
  <c r="V2548" i="1"/>
  <c r="V2564" i="1"/>
  <c r="W967" i="1"/>
  <c r="W1117" i="1"/>
  <c r="W2592" i="1"/>
  <c r="W4396" i="1"/>
  <c r="W4473" i="1"/>
  <c r="H4121" i="1"/>
  <c r="I4121" i="1"/>
  <c r="I350" i="33"/>
  <c r="H3669" i="1"/>
  <c r="I3669" i="1"/>
  <c r="H2335" i="1"/>
  <c r="I2335" i="1"/>
  <c r="V3662" i="1"/>
  <c r="V3159" i="1"/>
  <c r="V3670" i="1"/>
  <c r="V4321" i="1"/>
  <c r="V781" i="1"/>
  <c r="V2517" i="1"/>
  <c r="V4046" i="1"/>
  <c r="V4305" i="1"/>
  <c r="V3481" i="1"/>
  <c r="V2509" i="1"/>
  <c r="V4313" i="1"/>
  <c r="V3167" i="1"/>
  <c r="V4110" i="1"/>
  <c r="V3095" i="1"/>
  <c r="V4126" i="1"/>
  <c r="V2328" i="1"/>
  <c r="V4078" i="1"/>
  <c r="V3950" i="1"/>
  <c r="V3388" i="1"/>
  <c r="V3151" i="1"/>
  <c r="V4014" i="1"/>
  <c r="V472" i="1"/>
  <c r="V2434" i="1"/>
  <c r="V3103" i="1"/>
  <c r="V4102" i="1"/>
  <c r="V3654" i="1"/>
  <c r="V2040" i="1"/>
  <c r="V528" i="1"/>
  <c r="V4142" i="1"/>
  <c r="V2679" i="1"/>
  <c r="V3127" i="1"/>
  <c r="V3422" i="1"/>
  <c r="V1984" i="1"/>
  <c r="V2975" i="1"/>
  <c r="V3506" i="1"/>
  <c r="V2695" i="1"/>
  <c r="V3678" i="1"/>
  <c r="V4062" i="1"/>
  <c r="V2663" i="1"/>
  <c r="V3055" i="1"/>
  <c r="V3023" i="1"/>
  <c r="V3119" i="1"/>
  <c r="V2711" i="1"/>
  <c r="V3071" i="1"/>
  <c r="V3540" i="1"/>
  <c r="V4337" i="1"/>
  <c r="V2671" i="1"/>
  <c r="V2525" i="1"/>
  <c r="V2392" i="1"/>
  <c r="V2687" i="1"/>
  <c r="V4118" i="1"/>
  <c r="N375" i="2"/>
  <c r="V4134" i="1"/>
  <c r="I910" i="33"/>
  <c r="G37" i="2"/>
  <c r="N2546" i="1"/>
  <c r="R2546" i="1"/>
  <c r="R2562" i="1"/>
  <c r="I793" i="1"/>
  <c r="I869" i="1"/>
  <c r="T4210" i="1"/>
  <c r="T4338" i="1"/>
  <c r="T4347" i="1"/>
  <c r="J307" i="1"/>
  <c r="J880" i="1"/>
  <c r="F519" i="33"/>
  <c r="F527" i="33"/>
  <c r="D271" i="2"/>
  <c r="J2599" i="1"/>
  <c r="M2599" i="1"/>
  <c r="M2361" i="1"/>
  <c r="J2361" i="1"/>
  <c r="Z629" i="1"/>
  <c r="X629" i="1"/>
  <c r="E949" i="33"/>
  <c r="D949" i="33"/>
  <c r="B405" i="2"/>
  <c r="I436" i="1"/>
  <c r="H436" i="1"/>
  <c r="H637" i="1"/>
  <c r="Z758" i="1"/>
  <c r="Z767" i="1"/>
  <c r="Z785" i="1"/>
  <c r="S2627" i="1"/>
  <c r="S3227" i="1"/>
  <c r="I2189" i="1"/>
  <c r="I2197" i="1"/>
  <c r="S438" i="1"/>
  <c r="S639" i="1"/>
  <c r="S4375" i="1"/>
  <c r="S4366" i="1"/>
  <c r="E954" i="33"/>
  <c r="C410" i="2"/>
  <c r="I910" i="1"/>
  <c r="H910" i="1"/>
  <c r="W3852" i="1"/>
  <c r="S3852" i="1"/>
  <c r="J845" i="1"/>
  <c r="M845" i="1"/>
  <c r="M862" i="1"/>
  <c r="Q3413" i="1"/>
  <c r="Q3429" i="1"/>
  <c r="Q3438" i="1"/>
  <c r="Q3454" i="1"/>
  <c r="Q3463" i="1"/>
  <c r="I800" i="1"/>
  <c r="I876" i="1"/>
  <c r="H714" i="1"/>
  <c r="E475" i="33"/>
  <c r="C360" i="2"/>
  <c r="I714" i="1"/>
  <c r="X795" i="1"/>
  <c r="Z795" i="1"/>
  <c r="Z871" i="1"/>
  <c r="H866" i="1"/>
  <c r="H849" i="1"/>
  <c r="Q909" i="33"/>
  <c r="O36" i="2"/>
  <c r="X2527" i="1"/>
  <c r="Z2527" i="1"/>
  <c r="W4547" i="1"/>
  <c r="W4549" i="1"/>
  <c r="X252" i="1"/>
  <c r="Z252" i="1"/>
  <c r="Z270" i="1"/>
  <c r="Z296" i="1"/>
  <c r="I629" i="1"/>
  <c r="H629" i="1"/>
  <c r="E861" i="33"/>
  <c r="E877" i="33"/>
  <c r="E885" i="33"/>
  <c r="C399" i="2"/>
  <c r="I1816" i="1"/>
  <c r="H1816" i="1"/>
  <c r="AC3414" i="1"/>
  <c r="AC3430" i="1"/>
  <c r="AC3439" i="1"/>
  <c r="AC3455" i="1"/>
  <c r="AC3464" i="1"/>
  <c r="P3407" i="1"/>
  <c r="P3423" i="1"/>
  <c r="P3432" i="1"/>
  <c r="P3448" i="1"/>
  <c r="P3457" i="1"/>
  <c r="X2195" i="1"/>
  <c r="X2203" i="1"/>
  <c r="P922" i="1"/>
  <c r="P4572" i="1"/>
  <c r="H470" i="33"/>
  <c r="H487" i="33"/>
  <c r="H495" i="33"/>
  <c r="F372" i="2"/>
  <c r="L3444" i="1"/>
  <c r="L3573" i="1"/>
  <c r="U3251" i="1"/>
  <c r="U3356" i="1"/>
  <c r="U3365" i="1"/>
  <c r="U3467" i="1"/>
  <c r="U3483" i="1"/>
  <c r="U3492" i="1"/>
  <c r="U3508" i="1"/>
  <c r="U3517" i="1"/>
  <c r="U874" i="1"/>
  <c r="U798" i="1"/>
  <c r="U885" i="1"/>
  <c r="O524" i="33"/>
  <c r="O532" i="33"/>
  <c r="O840" i="33"/>
  <c r="F932" i="33"/>
  <c r="D417" i="2"/>
  <c r="J1933" i="1"/>
  <c r="M1933" i="1"/>
  <c r="F934" i="33"/>
  <c r="D419" i="2"/>
  <c r="J423" i="1"/>
  <c r="M423" i="1"/>
  <c r="M928" i="33"/>
  <c r="K413" i="2"/>
  <c r="S1929" i="1"/>
  <c r="W1929" i="1"/>
  <c r="F506" i="33"/>
  <c r="F514" i="33"/>
  <c r="W965" i="1"/>
  <c r="W1115" i="1"/>
  <c r="W2590" i="1"/>
  <c r="W2616" i="1"/>
  <c r="W3614" i="1"/>
  <c r="W3623" i="1"/>
  <c r="K4547" i="1"/>
  <c r="K4558" i="1"/>
  <c r="K4567" i="1"/>
  <c r="K4568" i="1"/>
  <c r="X4547" i="1"/>
  <c r="X4558" i="1"/>
  <c r="X4567" i="1"/>
  <c r="X4568" i="1"/>
  <c r="O1970" i="1"/>
  <c r="O2146" i="1"/>
  <c r="O2155" i="1"/>
  <c r="J921" i="33"/>
  <c r="J1025" i="33"/>
  <c r="J1033" i="33"/>
  <c r="D1033" i="33"/>
  <c r="B54" i="2"/>
  <c r="Z1935" i="1"/>
  <c r="X1935" i="1"/>
  <c r="S2545" i="1"/>
  <c r="W2545" i="1"/>
  <c r="W2561" i="1"/>
  <c r="Y2203" i="1"/>
  <c r="Y2195" i="1"/>
  <c r="X3468" i="1"/>
  <c r="X3484" i="1"/>
  <c r="X3493" i="1"/>
  <c r="X3509" i="1"/>
  <c r="X3518" i="1"/>
  <c r="V843" i="1"/>
  <c r="V860" i="1"/>
  <c r="C270" i="2"/>
  <c r="I2598" i="1"/>
  <c r="H2598" i="1"/>
  <c r="M3412" i="1"/>
  <c r="M3428" i="1"/>
  <c r="M3437" i="1"/>
  <c r="M3453" i="1"/>
  <c r="M3462" i="1"/>
  <c r="S3407" i="1"/>
  <c r="S3423" i="1"/>
  <c r="S3432" i="1"/>
  <c r="S3448" i="1"/>
  <c r="S3457" i="1"/>
  <c r="E912" i="33"/>
  <c r="D912" i="33"/>
  <c r="B39" i="2"/>
  <c r="U3331" i="1"/>
  <c r="O416" i="33"/>
  <c r="O424" i="33"/>
  <c r="M351" i="2"/>
  <c r="U4291" i="1"/>
  <c r="AC845" i="1"/>
  <c r="AC862" i="1"/>
  <c r="AA3063" i="1"/>
  <c r="AA3047" i="1"/>
  <c r="AA1755" i="1"/>
  <c r="AA1811" i="1"/>
  <c r="AA2799" i="1"/>
  <c r="AA3718" i="1"/>
  <c r="AA3726" i="1"/>
  <c r="AA2823" i="1"/>
  <c r="AA1779" i="1"/>
  <c r="AA3111" i="1"/>
  <c r="AA1787" i="1"/>
  <c r="AA2895" i="1"/>
  <c r="AA2384" i="1"/>
  <c r="AA3742" i="1"/>
  <c r="AA3870" i="1"/>
  <c r="AA1739" i="1"/>
  <c r="AA4054" i="1"/>
  <c r="AA3750" i="1"/>
  <c r="AA3273" i="1"/>
  <c r="AA2352" i="1"/>
  <c r="AA464" i="1"/>
  <c r="AA4030" i="1"/>
  <c r="AA3862" i="1"/>
  <c r="AA1992" i="1"/>
  <c r="AA488" i="1"/>
  <c r="AA480" i="1"/>
  <c r="AA1852" i="1"/>
  <c r="AA2751" i="1"/>
  <c r="AA2767" i="1"/>
  <c r="AA2000" i="1"/>
  <c r="AA2320" i="1"/>
  <c r="AA592" i="1"/>
  <c r="AA3734" i="1"/>
  <c r="AA3135" i="1"/>
  <c r="AA3878" i="1"/>
  <c r="AA4233" i="1"/>
  <c r="AA520" i="1"/>
  <c r="AA1747" i="1"/>
  <c r="AA2887" i="1"/>
  <c r="AA2903" i="1"/>
  <c r="AA2360" i="1"/>
  <c r="AA1803" i="1"/>
  <c r="AA3798" i="1"/>
  <c r="AA2759" i="1"/>
  <c r="AA2418" i="1"/>
  <c r="AA2312" i="1"/>
  <c r="AA3758" i="1"/>
  <c r="AA3774" i="1"/>
  <c r="AA1827" i="1"/>
  <c r="AA1835" i="1"/>
  <c r="AA4094" i="1"/>
  <c r="AA3039" i="1"/>
  <c r="AA2807" i="1"/>
  <c r="AA3782" i="1"/>
  <c r="AA2815" i="1"/>
  <c r="AA3031" i="1"/>
  <c r="AA2032" i="1"/>
  <c r="AA3790" i="1"/>
  <c r="AA3143" i="1"/>
  <c r="AA2783" i="1"/>
  <c r="AA2104" i="1"/>
  <c r="AA2735" i="1"/>
  <c r="AA3710" i="1"/>
  <c r="AA2775" i="1"/>
  <c r="AA1763" i="1"/>
  <c r="AA4038" i="1"/>
  <c r="AA4022" i="1"/>
  <c r="AA2743" i="1"/>
  <c r="AA2450" i="1"/>
  <c r="H4293" i="1"/>
  <c r="I4293" i="1"/>
  <c r="R2361" i="1"/>
  <c r="N2361" i="1"/>
  <c r="R3072" i="1"/>
  <c r="N3072" i="1"/>
  <c r="R1967" i="1"/>
  <c r="N1967" i="1"/>
  <c r="R4080" i="1"/>
  <c r="N4080" i="1"/>
  <c r="X3075" i="1"/>
  <c r="Z3075" i="1"/>
  <c r="X1815" i="1"/>
  <c r="Z1815" i="1"/>
  <c r="N4557" i="1"/>
  <c r="N4566" i="1"/>
  <c r="S2192" i="1"/>
  <c r="S2200" i="1"/>
  <c r="N4379" i="1"/>
  <c r="N4370" i="1"/>
  <c r="I2406" i="1"/>
  <c r="H2406" i="1"/>
  <c r="H2454" i="1"/>
  <c r="H640" i="1"/>
  <c r="H439" i="1"/>
  <c r="K678" i="33"/>
  <c r="K686" i="33"/>
  <c r="I429" i="2"/>
  <c r="P440" i="1"/>
  <c r="P641" i="1"/>
  <c r="R993" i="33"/>
  <c r="P508" i="2"/>
  <c r="Y917" i="1"/>
  <c r="Y1794" i="1"/>
  <c r="Y1842" i="1"/>
  <c r="Y1860" i="1"/>
  <c r="Y1869" i="1"/>
  <c r="R747" i="33"/>
  <c r="R755" i="33"/>
  <c r="P203" i="2"/>
  <c r="Y349" i="1"/>
  <c r="Y357" i="1"/>
  <c r="Y728" i="1"/>
  <c r="S2190" i="1"/>
  <c r="W2190" i="1"/>
  <c r="W2198" i="1"/>
  <c r="V3526" i="1"/>
  <c r="V3542" i="1"/>
  <c r="V3551" i="1"/>
  <c r="M4217" i="1"/>
  <c r="M4345" i="1"/>
  <c r="M4354" i="1"/>
  <c r="G907" i="33"/>
  <c r="G908" i="33"/>
  <c r="E35" i="2"/>
  <c r="K2544" i="1"/>
  <c r="K2560" i="1"/>
  <c r="T904" i="33"/>
  <c r="I3583" i="1"/>
  <c r="I3600" i="1"/>
  <c r="Q2328" i="1"/>
  <c r="Q4014" i="1"/>
  <c r="Q3119" i="1"/>
  <c r="Q4046" i="1"/>
  <c r="Q2663" i="1"/>
  <c r="Q4118" i="1"/>
  <c r="Q781" i="1"/>
  <c r="Q1984" i="1"/>
  <c r="Q2434" i="1"/>
  <c r="Q4305" i="1"/>
  <c r="Q472" i="1"/>
  <c r="Q4313" i="1"/>
  <c r="Q3103" i="1"/>
  <c r="Q4110" i="1"/>
  <c r="Q3167" i="1"/>
  <c r="Q4126" i="1"/>
  <c r="Q4062" i="1"/>
  <c r="Q4142" i="1"/>
  <c r="Q3662" i="1"/>
  <c r="Q3095" i="1"/>
  <c r="Q2517" i="1"/>
  <c r="Q3540" i="1"/>
  <c r="Q3422" i="1"/>
  <c r="Q4321" i="1"/>
  <c r="Q3388" i="1"/>
  <c r="Q3055" i="1"/>
  <c r="Q528" i="1"/>
  <c r="Q2040" i="1"/>
  <c r="Q3023" i="1"/>
  <c r="Q2687" i="1"/>
  <c r="Q2679" i="1"/>
  <c r="Q2671" i="1"/>
  <c r="Q2711" i="1"/>
  <c r="Q3071" i="1"/>
  <c r="Q4078" i="1"/>
  <c r="Q2975" i="1"/>
  <c r="Q3127" i="1"/>
  <c r="Q2695" i="1"/>
  <c r="Q3151" i="1"/>
  <c r="Q3481" i="1"/>
  <c r="Q3654" i="1"/>
  <c r="Q2525" i="1"/>
  <c r="Q3159" i="1"/>
  <c r="Q3670" i="1"/>
  <c r="Q2509" i="1"/>
  <c r="Q3950" i="1"/>
  <c r="Q2392" i="1"/>
  <c r="Q3678" i="1"/>
  <c r="Q4102" i="1"/>
  <c r="Q3506" i="1"/>
  <c r="Q4134" i="1"/>
  <c r="J375" i="2"/>
  <c r="Q4337" i="1"/>
  <c r="S4393" i="1"/>
  <c r="S4470" i="1"/>
  <c r="I1972" i="1"/>
  <c r="H1972" i="1"/>
  <c r="H2148" i="1"/>
  <c r="H2157" i="1"/>
  <c r="D923" i="33"/>
  <c r="D1027" i="33"/>
  <c r="Z977" i="1"/>
  <c r="Z1065" i="1"/>
  <c r="Z1108" i="1"/>
  <c r="S3579" i="1"/>
  <c r="W3579" i="1"/>
  <c r="W3596" i="1"/>
  <c r="I849" i="1"/>
  <c r="I866" i="1"/>
  <c r="B414" i="2"/>
  <c r="D929" i="33"/>
  <c r="K259" i="1"/>
  <c r="K277" i="1"/>
  <c r="K303" i="1"/>
  <c r="I3632" i="1"/>
  <c r="I4185" i="1"/>
  <c r="S2546" i="1"/>
  <c r="S2562" i="1"/>
  <c r="N795" i="1"/>
  <c r="R795" i="1"/>
  <c r="R871" i="1"/>
  <c r="M3255" i="1"/>
  <c r="M3360" i="1"/>
  <c r="M3369" i="1"/>
  <c r="M3378" i="1"/>
  <c r="M3394" i="1"/>
  <c r="M3403" i="1"/>
  <c r="M3564" i="1"/>
  <c r="M3608" i="1"/>
  <c r="E677" i="33"/>
  <c r="E685" i="33"/>
  <c r="C428" i="2"/>
  <c r="I439" i="1"/>
  <c r="I640" i="1"/>
  <c r="K255" i="1"/>
  <c r="K273" i="1"/>
  <c r="K299" i="1"/>
  <c r="P4360" i="1"/>
  <c r="P4369" i="1"/>
  <c r="P4378" i="1"/>
  <c r="AC3443" i="1"/>
  <c r="AC3572" i="1"/>
  <c r="AB2846" i="1"/>
  <c r="AB3821" i="1"/>
  <c r="AB2878" i="1"/>
  <c r="AB3853" i="1"/>
  <c r="AB3693" i="1"/>
  <c r="AB894" i="1"/>
  <c r="AB969" i="1"/>
  <c r="AB1119" i="1"/>
  <c r="T815" i="33"/>
  <c r="T823" i="33"/>
  <c r="R392" i="2"/>
  <c r="AB2718" i="1"/>
  <c r="AA2715" i="1"/>
  <c r="AA2843" i="1"/>
  <c r="AA3690" i="1"/>
  <c r="AA3818" i="1"/>
  <c r="AA3850" i="1"/>
  <c r="AA891" i="1"/>
  <c r="AA966" i="1"/>
  <c r="AA1116" i="1"/>
  <c r="S812" i="33"/>
  <c r="S820" i="33"/>
  <c r="Q389" i="2"/>
  <c r="AA2875" i="1"/>
  <c r="D902" i="33"/>
  <c r="D493" i="33"/>
  <c r="B370" i="2"/>
  <c r="L713" i="1"/>
  <c r="H474" i="33"/>
  <c r="F359" i="2"/>
  <c r="L1764" i="1"/>
  <c r="Y714" i="1"/>
  <c r="Y167" i="1"/>
  <c r="Y185" i="1"/>
  <c r="Y211" i="1"/>
  <c r="R467" i="33"/>
  <c r="R475" i="33"/>
  <c r="P360" i="2"/>
  <c r="Y1765" i="1"/>
  <c r="AB2876" i="1"/>
  <c r="AB3691" i="1"/>
  <c r="AB3851" i="1"/>
  <c r="AB3819" i="1"/>
  <c r="AB2716" i="1"/>
  <c r="AB892" i="1"/>
  <c r="AB967" i="1"/>
  <c r="AB1117" i="1"/>
  <c r="T813" i="33"/>
  <c r="T821" i="33"/>
  <c r="R390" i="2"/>
  <c r="AB2844" i="1"/>
  <c r="AA3692" i="1"/>
  <c r="AA2845" i="1"/>
  <c r="AA3852" i="1"/>
  <c r="AA2877" i="1"/>
  <c r="AA2717" i="1"/>
  <c r="AA893" i="1"/>
  <c r="AA968" i="1"/>
  <c r="AA1118" i="1"/>
  <c r="S814" i="33"/>
  <c r="S822" i="33"/>
  <c r="Q391" i="2"/>
  <c r="AA3820" i="1"/>
  <c r="AA2334" i="1"/>
  <c r="AA4068" i="1"/>
  <c r="AA3077" i="1"/>
  <c r="AA454" i="1"/>
  <c r="AA1966" i="1"/>
  <c r="AA2142" i="1"/>
  <c r="AA1817" i="1"/>
  <c r="AA4084" i="1"/>
  <c r="AA630" i="1"/>
  <c r="AA2374" i="1"/>
  <c r="AA2424" i="1"/>
  <c r="Q400" i="2"/>
  <c r="AA2366" i="1"/>
  <c r="AC2718" i="1"/>
  <c r="AC2878" i="1"/>
  <c r="AC3853" i="1"/>
  <c r="AC3821" i="1"/>
  <c r="AC2846" i="1"/>
  <c r="U815" i="33"/>
  <c r="U823" i="33"/>
  <c r="S392" i="2"/>
  <c r="AC3693" i="1"/>
  <c r="AC3078" i="1"/>
  <c r="AC1967" i="1"/>
  <c r="AC2143" i="1"/>
  <c r="AC631" i="1"/>
  <c r="AC1818" i="1"/>
  <c r="AC455" i="1"/>
  <c r="AC2335" i="1"/>
  <c r="AC2375" i="1"/>
  <c r="AC4069" i="1"/>
  <c r="AC2367" i="1"/>
  <c r="AC4085" i="1"/>
  <c r="AC2425" i="1"/>
  <c r="AC3816" i="1"/>
  <c r="AC3688" i="1"/>
  <c r="AC2841" i="1"/>
  <c r="AC3848" i="1"/>
  <c r="AC2873" i="1"/>
  <c r="AC889" i="1"/>
  <c r="AC964" i="1"/>
  <c r="AC1114" i="1"/>
  <c r="U810" i="33"/>
  <c r="U818" i="33"/>
  <c r="S387" i="2"/>
  <c r="AC2713" i="1"/>
  <c r="AC2138" i="1"/>
  <c r="AC2370" i="1"/>
  <c r="AC1962" i="1"/>
  <c r="AC2420" i="1"/>
  <c r="AC450" i="1"/>
  <c r="AC2362" i="1"/>
  <c r="AC2330" i="1"/>
  <c r="AC4064" i="1"/>
  <c r="AC626" i="1"/>
  <c r="AC4080" i="1"/>
  <c r="AC1813" i="1"/>
  <c r="S396" i="2"/>
  <c r="AC3073" i="1"/>
  <c r="Y3821" i="1"/>
  <c r="Y3693" i="1"/>
  <c r="Y2718" i="1"/>
  <c r="Y2878" i="1"/>
  <c r="Y2846" i="1"/>
  <c r="Y894" i="1"/>
  <c r="Y969" i="1"/>
  <c r="Y1119" i="1"/>
  <c r="R815" i="33"/>
  <c r="R823" i="33"/>
  <c r="P392" i="2"/>
  <c r="Y3853" i="1"/>
  <c r="AB2874" i="1"/>
  <c r="AB2842" i="1"/>
  <c r="AB3849" i="1"/>
  <c r="AB2714" i="1"/>
  <c r="AB3817" i="1"/>
  <c r="AB890" i="1"/>
  <c r="AB965" i="1"/>
  <c r="AB1115" i="1"/>
  <c r="T811" i="33"/>
  <c r="T819" i="33"/>
  <c r="R388" i="2"/>
  <c r="AB3689" i="1"/>
  <c r="AB2840" i="1"/>
  <c r="AB2872" i="1"/>
  <c r="AB3687" i="1"/>
  <c r="AB3847" i="1"/>
  <c r="AB3815" i="1"/>
  <c r="AB888" i="1"/>
  <c r="AB963" i="1"/>
  <c r="AB1113" i="1"/>
  <c r="T809" i="33"/>
  <c r="T817" i="33"/>
  <c r="R386" i="2"/>
  <c r="AB2712" i="1"/>
  <c r="AC3851" i="1"/>
  <c r="AC3819" i="1"/>
  <c r="AC2716" i="1"/>
  <c r="AC2844" i="1"/>
  <c r="AC2876" i="1"/>
  <c r="AC892" i="1"/>
  <c r="AC967" i="1"/>
  <c r="AC1117" i="1"/>
  <c r="U813" i="33"/>
  <c r="U821" i="33"/>
  <c r="S390" i="2"/>
  <c r="AC3691" i="1"/>
  <c r="AC3815" i="1"/>
  <c r="AC2712" i="1"/>
  <c r="AC3687" i="1"/>
  <c r="AC2840" i="1"/>
  <c r="AC3847" i="1"/>
  <c r="AC888" i="1"/>
  <c r="AC963" i="1"/>
  <c r="AC1113" i="1"/>
  <c r="U809" i="33"/>
  <c r="U817" i="33"/>
  <c r="S386" i="2"/>
  <c r="AC2872" i="1"/>
  <c r="AA3848" i="1"/>
  <c r="AA3816" i="1"/>
  <c r="AA2841" i="1"/>
  <c r="AA2713" i="1"/>
  <c r="AA2873" i="1"/>
  <c r="AA889" i="1"/>
  <c r="AA964" i="1"/>
  <c r="AA1114" i="1"/>
  <c r="S810" i="33"/>
  <c r="S818" i="33"/>
  <c r="Q387" i="2"/>
  <c r="AA3688" i="1"/>
  <c r="AA3687" i="1"/>
  <c r="AA2872" i="1"/>
  <c r="AA2840" i="1"/>
  <c r="AA3847" i="1"/>
  <c r="AA2712" i="1"/>
  <c r="AA888" i="1"/>
  <c r="AA963" i="1"/>
  <c r="AA1113" i="1"/>
  <c r="S809" i="33"/>
  <c r="S817" i="33"/>
  <c r="Q386" i="2"/>
  <c r="AA3815" i="1"/>
  <c r="AA2876" i="1"/>
  <c r="AA3851" i="1"/>
  <c r="AA3691" i="1"/>
  <c r="AA3819" i="1"/>
  <c r="AA2716" i="1"/>
  <c r="AA892" i="1"/>
  <c r="AA967" i="1"/>
  <c r="AA1117" i="1"/>
  <c r="S813" i="33"/>
  <c r="S821" i="33"/>
  <c r="Q390" i="2"/>
  <c r="AA2844" i="1"/>
  <c r="Y2876" i="1"/>
  <c r="Y3691" i="1"/>
  <c r="Y2844" i="1"/>
  <c r="Y3851" i="1"/>
  <c r="Y3819" i="1"/>
  <c r="Y967" i="1"/>
  <c r="Y1117" i="1"/>
  <c r="R813" i="33"/>
  <c r="R821" i="33"/>
  <c r="P390" i="2"/>
  <c r="Y2716" i="1"/>
  <c r="Y2875" i="1"/>
  <c r="Y3850" i="1"/>
  <c r="Y3690" i="1"/>
  <c r="Y2843" i="1"/>
  <c r="Y3818" i="1"/>
  <c r="Y891" i="1"/>
  <c r="Y966" i="1"/>
  <c r="Y1116" i="1"/>
  <c r="R812" i="33"/>
  <c r="R820" i="33"/>
  <c r="P389" i="2"/>
  <c r="Y2715" i="1"/>
  <c r="Y2422" i="1"/>
  <c r="Y2372" i="1"/>
  <c r="Y4082" i="1"/>
  <c r="Y1815" i="1"/>
  <c r="Y1964" i="1"/>
  <c r="Y4066" i="1"/>
  <c r="Y452" i="1"/>
  <c r="Y628" i="1"/>
  <c r="Y2364" i="1"/>
  <c r="Y2332" i="1"/>
  <c r="Y2140" i="1"/>
  <c r="P398" i="2"/>
  <c r="Y3075" i="1"/>
  <c r="Y2845" i="1"/>
  <c r="Y2877" i="1"/>
  <c r="Y2717" i="1"/>
  <c r="Y3820" i="1"/>
  <c r="Y3692" i="1"/>
  <c r="Y893" i="1"/>
  <c r="Y968" i="1"/>
  <c r="Y1118" i="1"/>
  <c r="R814" i="33"/>
  <c r="R822" i="33"/>
  <c r="P391" i="2"/>
  <c r="Y3852" i="1"/>
  <c r="Y2424" i="1"/>
  <c r="Y2334" i="1"/>
  <c r="Y630" i="1"/>
  <c r="Y3077" i="1"/>
  <c r="Y1817" i="1"/>
  <c r="Y4084" i="1"/>
  <c r="Y4068" i="1"/>
  <c r="Y2142" i="1"/>
  <c r="Y2374" i="1"/>
  <c r="Y1966" i="1"/>
  <c r="Y2366" i="1"/>
  <c r="P400" i="2"/>
  <c r="Y454" i="1"/>
  <c r="O2717" i="1"/>
  <c r="O3692" i="1"/>
  <c r="O2877" i="1"/>
  <c r="O3852" i="1"/>
  <c r="O3820" i="1"/>
  <c r="O893" i="1"/>
  <c r="O968" i="1"/>
  <c r="O1118" i="1"/>
  <c r="J814" i="33"/>
  <c r="J822" i="33"/>
  <c r="H391" i="2"/>
  <c r="O2845" i="1"/>
  <c r="I3414" i="1"/>
  <c r="I3430" i="1"/>
  <c r="I3439" i="1"/>
  <c r="I3455" i="1"/>
  <c r="I3464" i="1"/>
  <c r="I1065" i="1"/>
  <c r="I1108" i="1"/>
  <c r="E869" i="33"/>
  <c r="J2405" i="1"/>
  <c r="J2453" i="1"/>
  <c r="W920" i="1"/>
  <c r="W4570" i="1"/>
  <c r="O3376" i="1"/>
  <c r="O3392" i="1"/>
  <c r="O3401" i="1"/>
  <c r="O3562" i="1"/>
  <c r="O3606" i="1"/>
  <c r="U910" i="33"/>
  <c r="S37" i="2"/>
  <c r="AC2546" i="1"/>
  <c r="AC2562" i="1"/>
  <c r="I2375" i="1"/>
  <c r="H2375" i="1"/>
  <c r="H168" i="1"/>
  <c r="H186" i="1"/>
  <c r="H212" i="1"/>
  <c r="D468" i="33"/>
  <c r="D485" i="33"/>
  <c r="O189" i="1"/>
  <c r="O215" i="1"/>
  <c r="O310" i="1"/>
  <c r="J505" i="33"/>
  <c r="J513" i="33"/>
  <c r="S881" i="1"/>
  <c r="M520" i="33"/>
  <c r="M528" i="33"/>
  <c r="K272" i="2"/>
  <c r="S2608" i="1"/>
  <c r="W2608" i="1"/>
  <c r="W3525" i="1"/>
  <c r="W3541" i="1"/>
  <c r="W3550" i="1"/>
  <c r="R2267" i="1"/>
  <c r="R2283" i="1"/>
  <c r="R2292" i="1"/>
  <c r="I844" i="1"/>
  <c r="I861" i="1"/>
  <c r="Y2599" i="1"/>
  <c r="Y168" i="1"/>
  <c r="Y186" i="1"/>
  <c r="Y212" i="1"/>
  <c r="Y307" i="1"/>
  <c r="Y880" i="1"/>
  <c r="R519" i="33"/>
  <c r="R527" i="33"/>
  <c r="P271" i="2"/>
  <c r="Y2607" i="1"/>
  <c r="Y3230" i="1"/>
  <c r="Y2630" i="1"/>
  <c r="I891" i="1"/>
  <c r="I966" i="1"/>
  <c r="I1116" i="1"/>
  <c r="I2591" i="1"/>
  <c r="I4395" i="1"/>
  <c r="I4472" i="1"/>
  <c r="S2592" i="1"/>
  <c r="S2618" i="1"/>
  <c r="S3616" i="1"/>
  <c r="S3625" i="1"/>
  <c r="S401" i="2"/>
  <c r="AC894" i="1"/>
  <c r="AC969" i="1"/>
  <c r="AC1119" i="1"/>
  <c r="AC2594" i="1"/>
  <c r="AC2620" i="1"/>
  <c r="AC3618" i="1"/>
  <c r="AC3627" i="1"/>
  <c r="E345" i="33"/>
  <c r="E353" i="33"/>
  <c r="C298" i="2"/>
  <c r="I758" i="1"/>
  <c r="I767" i="1"/>
  <c r="I785" i="1"/>
  <c r="E434" i="33"/>
  <c r="E442" i="33"/>
  <c r="C280" i="2"/>
  <c r="I3641" i="1"/>
  <c r="H3641" i="1"/>
  <c r="AB2365" i="1"/>
  <c r="AB2423" i="1"/>
  <c r="AB2141" i="1"/>
  <c r="AB3076" i="1"/>
  <c r="AB4067" i="1"/>
  <c r="AB1816" i="1"/>
  <c r="AB629" i="1"/>
  <c r="AB2333" i="1"/>
  <c r="AB1965" i="1"/>
  <c r="AB4083" i="1"/>
  <c r="AB453" i="1"/>
  <c r="T845" i="33"/>
  <c r="T861" i="33"/>
  <c r="T877" i="33"/>
  <c r="T885" i="33"/>
  <c r="R399" i="2"/>
  <c r="AB2373" i="1"/>
  <c r="Z3819" i="1"/>
  <c r="X3819" i="1"/>
  <c r="O2712" i="1"/>
  <c r="O2872" i="1"/>
  <c r="O3847" i="1"/>
  <c r="O3687" i="1"/>
  <c r="O3815" i="1"/>
  <c r="O888" i="1"/>
  <c r="O963" i="1"/>
  <c r="O1113" i="1"/>
  <c r="J809" i="33"/>
  <c r="J817" i="33"/>
  <c r="H386" i="2"/>
  <c r="O2840" i="1"/>
  <c r="O3818" i="1"/>
  <c r="O2875" i="1"/>
  <c r="O2715" i="1"/>
  <c r="O3690" i="1"/>
  <c r="O3850" i="1"/>
  <c r="O891" i="1"/>
  <c r="O966" i="1"/>
  <c r="O1116" i="1"/>
  <c r="J812" i="33"/>
  <c r="J820" i="33"/>
  <c r="H389" i="2"/>
  <c r="O2843" i="1"/>
  <c r="O2716" i="1"/>
  <c r="O2876" i="1"/>
  <c r="O3819" i="1"/>
  <c r="O3851" i="1"/>
  <c r="O2844" i="1"/>
  <c r="O892" i="1"/>
  <c r="O967" i="1"/>
  <c r="O1117" i="1"/>
  <c r="J813" i="33"/>
  <c r="J821" i="33"/>
  <c r="H390" i="2"/>
  <c r="O3691" i="1"/>
  <c r="O3817" i="1"/>
  <c r="O3689" i="1"/>
  <c r="O2874" i="1"/>
  <c r="O2714" i="1"/>
  <c r="O2842" i="1"/>
  <c r="O890" i="1"/>
  <c r="O965" i="1"/>
  <c r="O1115" i="1"/>
  <c r="J811" i="33"/>
  <c r="J819" i="33"/>
  <c r="H388" i="2"/>
  <c r="O3849" i="1"/>
  <c r="Q2876" i="1"/>
  <c r="Q3691" i="1"/>
  <c r="Q3851" i="1"/>
  <c r="Q2844" i="1"/>
  <c r="Q2716" i="1"/>
  <c r="Q892" i="1"/>
  <c r="Q967" i="1"/>
  <c r="Q1117" i="1"/>
  <c r="L813" i="33"/>
  <c r="L821" i="33"/>
  <c r="J390" i="2"/>
  <c r="Q3819" i="1"/>
  <c r="Q3821" i="1"/>
  <c r="Q3853" i="1"/>
  <c r="Q2878" i="1"/>
  <c r="Q2718" i="1"/>
  <c r="Q2846" i="1"/>
  <c r="Q894" i="1"/>
  <c r="Q969" i="1"/>
  <c r="Q1119" i="1"/>
  <c r="L815" i="33"/>
  <c r="L823" i="33"/>
  <c r="J392" i="2"/>
  <c r="Q3693" i="1"/>
  <c r="Q2875" i="1"/>
  <c r="Q2715" i="1"/>
  <c r="Q3818" i="1"/>
  <c r="Q3690" i="1"/>
  <c r="Q3850" i="1"/>
  <c r="Q891" i="1"/>
  <c r="Q966" i="1"/>
  <c r="Q1116" i="1"/>
  <c r="L812" i="33"/>
  <c r="L820" i="33"/>
  <c r="J389" i="2"/>
  <c r="Q2843" i="1"/>
  <c r="Q3852" i="1"/>
  <c r="Q2717" i="1"/>
  <c r="Q3692" i="1"/>
  <c r="Q2845" i="1"/>
  <c r="Q3820" i="1"/>
  <c r="Q968" i="1"/>
  <c r="Q1118" i="1"/>
  <c r="L814" i="33"/>
  <c r="L822" i="33"/>
  <c r="J391" i="2"/>
  <c r="Q2877" i="1"/>
  <c r="Q2374" i="1"/>
  <c r="Q3077" i="1"/>
  <c r="Q2424" i="1"/>
  <c r="Q454" i="1"/>
  <c r="Q1966" i="1"/>
  <c r="Q4068" i="1"/>
  <c r="Q630" i="1"/>
  <c r="Q2366" i="1"/>
  <c r="Q1817" i="1"/>
  <c r="Q2142" i="1"/>
  <c r="Q2334" i="1"/>
  <c r="Q4084" i="1"/>
  <c r="V2718" i="1"/>
  <c r="V2846" i="1"/>
  <c r="V3853" i="1"/>
  <c r="V2878" i="1"/>
  <c r="V3693" i="1"/>
  <c r="V894" i="1"/>
  <c r="V969" i="1"/>
  <c r="V1119" i="1"/>
  <c r="P815" i="33"/>
  <c r="P823" i="33"/>
  <c r="N392" i="2"/>
  <c r="V3821" i="1"/>
  <c r="V2425" i="1"/>
  <c r="V2143" i="1"/>
  <c r="V4069" i="1"/>
  <c r="V1818" i="1"/>
  <c r="V455" i="1"/>
  <c r="V2335" i="1"/>
  <c r="V3078" i="1"/>
  <c r="V1967" i="1"/>
  <c r="V631" i="1"/>
  <c r="V4085" i="1"/>
  <c r="V2367" i="1"/>
  <c r="N401" i="2"/>
  <c r="V2375" i="1"/>
  <c r="V2845" i="1"/>
  <c r="V3692" i="1"/>
  <c r="V2877" i="1"/>
  <c r="V3852" i="1"/>
  <c r="V2717" i="1"/>
  <c r="P814" i="33"/>
  <c r="P822" i="33"/>
  <c r="N391" i="2"/>
  <c r="V3820" i="1"/>
  <c r="V1817" i="1"/>
  <c r="V3077" i="1"/>
  <c r="V4084" i="1"/>
  <c r="V454" i="1"/>
  <c r="V2366" i="1"/>
  <c r="V630" i="1"/>
  <c r="V2334" i="1"/>
  <c r="V2424" i="1"/>
  <c r="V4068" i="1"/>
  <c r="V1966" i="1"/>
  <c r="V2374" i="1"/>
  <c r="V2142" i="1"/>
  <c r="V2842" i="1"/>
  <c r="V2874" i="1"/>
  <c r="V2714" i="1"/>
  <c r="V3689" i="1"/>
  <c r="V3817" i="1"/>
  <c r="V890" i="1"/>
  <c r="V965" i="1"/>
  <c r="V1115" i="1"/>
  <c r="P811" i="33"/>
  <c r="P819" i="33"/>
  <c r="N388" i="2"/>
  <c r="V3849" i="1"/>
  <c r="V2421" i="1"/>
  <c r="V3074" i="1"/>
  <c r="V2331" i="1"/>
  <c r="V1963" i="1"/>
  <c r="V2371" i="1"/>
  <c r="V4081" i="1"/>
  <c r="V4065" i="1"/>
  <c r="V627" i="1"/>
  <c r="V2139" i="1"/>
  <c r="V451" i="1"/>
  <c r="V1814" i="1"/>
  <c r="N397" i="2"/>
  <c r="V2363" i="1"/>
  <c r="K3688" i="1"/>
  <c r="K3816" i="1"/>
  <c r="K2841" i="1"/>
  <c r="K2873" i="1"/>
  <c r="K2713" i="1"/>
  <c r="K889" i="1"/>
  <c r="K964" i="1"/>
  <c r="K1114" i="1"/>
  <c r="G810" i="33"/>
  <c r="G818" i="33"/>
  <c r="E387" i="2"/>
  <c r="K3848" i="1"/>
  <c r="K3815" i="1"/>
  <c r="K3847" i="1"/>
  <c r="K2712" i="1"/>
  <c r="K2872" i="1"/>
  <c r="K3687" i="1"/>
  <c r="K888" i="1"/>
  <c r="K963" i="1"/>
  <c r="K1113" i="1"/>
  <c r="G809" i="33"/>
  <c r="G817" i="33"/>
  <c r="E386" i="2"/>
  <c r="K2840" i="1"/>
  <c r="K2718" i="1"/>
  <c r="K3693" i="1"/>
  <c r="K2878" i="1"/>
  <c r="K3821" i="1"/>
  <c r="K3853" i="1"/>
  <c r="K894" i="1"/>
  <c r="K969" i="1"/>
  <c r="K1119" i="1"/>
  <c r="G815" i="33"/>
  <c r="G823" i="33"/>
  <c r="E392" i="2"/>
  <c r="K2846" i="1"/>
  <c r="L3816" i="1"/>
  <c r="L2713" i="1"/>
  <c r="L2873" i="1"/>
  <c r="L2841" i="1"/>
  <c r="L3688" i="1"/>
  <c r="L889" i="1"/>
  <c r="L964" i="1"/>
  <c r="L1114" i="1"/>
  <c r="H810" i="33"/>
  <c r="H818" i="33"/>
  <c r="F387" i="2"/>
  <c r="L3848" i="1"/>
  <c r="L2874" i="1"/>
  <c r="L3817" i="1"/>
  <c r="L3849" i="1"/>
  <c r="L2714" i="1"/>
  <c r="L2842" i="1"/>
  <c r="L890" i="1"/>
  <c r="L965" i="1"/>
  <c r="L1115" i="1"/>
  <c r="H811" i="33"/>
  <c r="H819" i="33"/>
  <c r="F388" i="2"/>
  <c r="L3689" i="1"/>
  <c r="L2718" i="1"/>
  <c r="L3693" i="1"/>
  <c r="L3821" i="1"/>
  <c r="L3853" i="1"/>
  <c r="L2846" i="1"/>
  <c r="L894" i="1"/>
  <c r="L969" i="1"/>
  <c r="L1119" i="1"/>
  <c r="H815" i="33"/>
  <c r="H823" i="33"/>
  <c r="F392" i="2"/>
  <c r="L2878" i="1"/>
  <c r="P429" i="1"/>
  <c r="K1001" i="33"/>
  <c r="I516" i="2"/>
  <c r="P1941" i="1"/>
  <c r="P428" i="1"/>
  <c r="K1000" i="33"/>
  <c r="I515" i="2"/>
  <c r="P1940" i="1"/>
  <c r="P426" i="1"/>
  <c r="K998" i="33"/>
  <c r="I513" i="2"/>
  <c r="P1938" i="1"/>
  <c r="P430" i="1"/>
  <c r="K1002" i="33"/>
  <c r="I517" i="2"/>
  <c r="P1942" i="1"/>
  <c r="P419" i="1"/>
  <c r="K930" i="33"/>
  <c r="I415" i="2"/>
  <c r="P1931" i="1"/>
  <c r="P420" i="1"/>
  <c r="P1976" i="1"/>
  <c r="P2152" i="1"/>
  <c r="P2161" i="1"/>
  <c r="K927" i="33"/>
  <c r="K931" i="33"/>
  <c r="I416" i="2"/>
  <c r="P1932" i="1"/>
  <c r="U3691" i="1"/>
  <c r="U2844" i="1"/>
  <c r="U3851" i="1"/>
  <c r="U2876" i="1"/>
  <c r="U3819" i="1"/>
  <c r="U892" i="1"/>
  <c r="U967" i="1"/>
  <c r="U1117" i="1"/>
  <c r="O813" i="33"/>
  <c r="O821" i="33"/>
  <c r="M390" i="2"/>
  <c r="U2716" i="1"/>
  <c r="U2841" i="1"/>
  <c r="U2713" i="1"/>
  <c r="U2873" i="1"/>
  <c r="U3816" i="1"/>
  <c r="U3688" i="1"/>
  <c r="U889" i="1"/>
  <c r="U964" i="1"/>
  <c r="U1114" i="1"/>
  <c r="O810" i="33"/>
  <c r="O818" i="33"/>
  <c r="M387" i="2"/>
  <c r="U3848" i="1"/>
  <c r="U3853" i="1"/>
  <c r="U3821" i="1"/>
  <c r="U2718" i="1"/>
  <c r="U2878" i="1"/>
  <c r="U3693" i="1"/>
  <c r="U894" i="1"/>
  <c r="U969" i="1"/>
  <c r="U1119" i="1"/>
  <c r="O815" i="33"/>
  <c r="O823" i="33"/>
  <c r="M392" i="2"/>
  <c r="U2846" i="1"/>
  <c r="U3847" i="1"/>
  <c r="U2712" i="1"/>
  <c r="U2872" i="1"/>
  <c r="U2840" i="1"/>
  <c r="U3687" i="1"/>
  <c r="U888" i="1"/>
  <c r="U963" i="1"/>
  <c r="U1113" i="1"/>
  <c r="O809" i="33"/>
  <c r="O817" i="33"/>
  <c r="M386" i="2"/>
  <c r="U3815" i="1"/>
  <c r="U3852" i="1"/>
  <c r="U2845" i="1"/>
  <c r="U3692" i="1"/>
  <c r="U2717" i="1"/>
  <c r="U2877" i="1"/>
  <c r="O814" i="33"/>
  <c r="O822" i="33"/>
  <c r="M391" i="2"/>
  <c r="U3820" i="1"/>
  <c r="U2715" i="1"/>
  <c r="U3690" i="1"/>
  <c r="U2843" i="1"/>
  <c r="U3818" i="1"/>
  <c r="U3850" i="1"/>
  <c r="U891" i="1"/>
  <c r="U966" i="1"/>
  <c r="U1116" i="1"/>
  <c r="O812" i="33"/>
  <c r="O820" i="33"/>
  <c r="M389" i="2"/>
  <c r="U2875" i="1"/>
  <c r="P2713" i="1"/>
  <c r="P3816" i="1"/>
  <c r="P3848" i="1"/>
  <c r="P3688" i="1"/>
  <c r="P2873" i="1"/>
  <c r="P889" i="1"/>
  <c r="P964" i="1"/>
  <c r="P1114" i="1"/>
  <c r="K810" i="33"/>
  <c r="K818" i="33"/>
  <c r="I387" i="2"/>
  <c r="P2841" i="1"/>
  <c r="P3850" i="1"/>
  <c r="P2875" i="1"/>
  <c r="P3690" i="1"/>
  <c r="P2715" i="1"/>
  <c r="P2843" i="1"/>
  <c r="P891" i="1"/>
  <c r="P966" i="1"/>
  <c r="P1116" i="1"/>
  <c r="K812" i="33"/>
  <c r="K820" i="33"/>
  <c r="I389" i="2"/>
  <c r="P3818" i="1"/>
  <c r="P3821" i="1"/>
  <c r="P3853" i="1"/>
  <c r="P2878" i="1"/>
  <c r="P2846" i="1"/>
  <c r="P2718" i="1"/>
  <c r="P894" i="1"/>
  <c r="P969" i="1"/>
  <c r="P1119" i="1"/>
  <c r="K815" i="33"/>
  <c r="K823" i="33"/>
  <c r="I392" i="2"/>
  <c r="P3693" i="1"/>
  <c r="V2455" i="1"/>
  <c r="V2407" i="1"/>
  <c r="R1803" i="1"/>
  <c r="N1803" i="1"/>
  <c r="F973" i="33"/>
  <c r="D211" i="2"/>
  <c r="J978" i="1"/>
  <c r="M978" i="1"/>
  <c r="M1066" i="1"/>
  <c r="M1109" i="1"/>
  <c r="N847" i="1"/>
  <c r="R847" i="1"/>
  <c r="R864" i="1"/>
  <c r="T993" i="33"/>
  <c r="R508" i="2"/>
  <c r="AB917" i="1"/>
  <c r="S847" i="1"/>
  <c r="W847" i="1"/>
  <c r="W864" i="1"/>
  <c r="M2480" i="1"/>
  <c r="M2536" i="1"/>
  <c r="M2571" i="1"/>
  <c r="AA305" i="1"/>
  <c r="S500" i="33"/>
  <c r="S508" i="33"/>
  <c r="S515" i="33"/>
  <c r="Q3570" i="1"/>
  <c r="Q3441" i="1"/>
  <c r="J965" i="1"/>
  <c r="J1115" i="1"/>
  <c r="J2590" i="1"/>
  <c r="J2616" i="1"/>
  <c r="J3614" i="1"/>
  <c r="J3623" i="1"/>
  <c r="M970" i="33"/>
  <c r="K208" i="2"/>
  <c r="S975" i="1"/>
  <c r="S1063" i="1"/>
  <c r="S1106" i="1"/>
  <c r="M867" i="33"/>
  <c r="J4546" i="1"/>
  <c r="J4557" i="1"/>
  <c r="J4566" i="1"/>
  <c r="X726" i="1"/>
  <c r="X1840" i="1"/>
  <c r="X1858" i="1"/>
  <c r="X1867" i="1"/>
  <c r="Q745" i="33"/>
  <c r="Q753" i="33"/>
  <c r="O201" i="2"/>
  <c r="X347" i="1"/>
  <c r="X355" i="1"/>
  <c r="M2263" i="1"/>
  <c r="M2279" i="1"/>
  <c r="M2288" i="1"/>
  <c r="J914" i="33"/>
  <c r="H41" i="2"/>
  <c r="O2550" i="1"/>
  <c r="O2566" i="1"/>
  <c r="K487" i="33"/>
  <c r="K495" i="33"/>
  <c r="I372" i="2"/>
  <c r="P797" i="1"/>
  <c r="P873" i="1"/>
  <c r="AC169" i="1"/>
  <c r="AC187" i="1"/>
  <c r="AC213" i="1"/>
  <c r="U469" i="33"/>
  <c r="U486" i="33"/>
  <c r="U494" i="33"/>
  <c r="S371" i="2"/>
  <c r="AC796" i="1"/>
  <c r="AC872" i="1"/>
  <c r="N889" i="1"/>
  <c r="R889" i="1"/>
  <c r="R964" i="1"/>
  <c r="R1114" i="1"/>
  <c r="R2589" i="1"/>
  <c r="R4393" i="1"/>
  <c r="R4470" i="1"/>
  <c r="N400" i="2"/>
  <c r="V893" i="1"/>
  <c r="V968" i="1"/>
  <c r="V1118" i="1"/>
  <c r="V2593" i="1"/>
  <c r="V4397" i="1"/>
  <c r="V4474" i="1"/>
  <c r="U893" i="1"/>
  <c r="U968" i="1"/>
  <c r="U1118" i="1"/>
  <c r="U2593" i="1"/>
  <c r="U2619" i="1"/>
  <c r="U3617" i="1"/>
  <c r="U3626" i="1"/>
  <c r="S967" i="1"/>
  <c r="S1117" i="1"/>
  <c r="M813" i="33"/>
  <c r="M821" i="33"/>
  <c r="K390" i="2"/>
  <c r="S2844" i="1"/>
  <c r="W2844" i="1"/>
  <c r="X2592" i="1"/>
  <c r="X2618" i="1"/>
  <c r="X3616" i="1"/>
  <c r="X3625" i="1"/>
  <c r="O4082" i="1"/>
  <c r="O4066" i="1"/>
  <c r="O3075" i="1"/>
  <c r="O2364" i="1"/>
  <c r="O2332" i="1"/>
  <c r="O2372" i="1"/>
  <c r="O2422" i="1"/>
  <c r="O2140" i="1"/>
  <c r="O1964" i="1"/>
  <c r="O628" i="1"/>
  <c r="O452" i="1"/>
  <c r="H398" i="2"/>
  <c r="O1815" i="1"/>
  <c r="O629" i="1"/>
  <c r="O3076" i="1"/>
  <c r="O2373" i="1"/>
  <c r="O1816" i="1"/>
  <c r="O2365" i="1"/>
  <c r="O4067" i="1"/>
  <c r="O2333" i="1"/>
  <c r="O453" i="1"/>
  <c r="O2141" i="1"/>
  <c r="O2423" i="1"/>
  <c r="O1965" i="1"/>
  <c r="H399" i="2"/>
  <c r="O4083" i="1"/>
  <c r="O451" i="1"/>
  <c r="O4065" i="1"/>
  <c r="O4081" i="1"/>
  <c r="O2421" i="1"/>
  <c r="O2139" i="1"/>
  <c r="O1814" i="1"/>
  <c r="O2371" i="1"/>
  <c r="O1963" i="1"/>
  <c r="O3074" i="1"/>
  <c r="O2363" i="1"/>
  <c r="O627" i="1"/>
  <c r="H397" i="2"/>
  <c r="O2331" i="1"/>
  <c r="Q4083" i="1"/>
  <c r="Q2365" i="1"/>
  <c r="Q629" i="1"/>
  <c r="Q2333" i="1"/>
  <c r="Q1816" i="1"/>
  <c r="Q3076" i="1"/>
  <c r="Q2373" i="1"/>
  <c r="Q1965" i="1"/>
  <c r="Q2423" i="1"/>
  <c r="Q4067" i="1"/>
  <c r="Q2141" i="1"/>
  <c r="J399" i="2"/>
  <c r="Q453" i="1"/>
  <c r="Q455" i="1"/>
  <c r="Q631" i="1"/>
  <c r="Q2425" i="1"/>
  <c r="Q2367" i="1"/>
  <c r="Q3078" i="1"/>
  <c r="Q2335" i="1"/>
  <c r="Q2143" i="1"/>
  <c r="Q4069" i="1"/>
  <c r="Q1967" i="1"/>
  <c r="Q1818" i="1"/>
  <c r="Q4085" i="1"/>
  <c r="J401" i="2"/>
  <c r="Q2375" i="1"/>
  <c r="L1967" i="1"/>
  <c r="L2375" i="1"/>
  <c r="L631" i="1"/>
  <c r="L2367" i="1"/>
  <c r="L455" i="1"/>
  <c r="L2143" i="1"/>
  <c r="L3078" i="1"/>
  <c r="L2335" i="1"/>
  <c r="L2425" i="1"/>
  <c r="L4069" i="1"/>
  <c r="L4085" i="1"/>
  <c r="F401" i="2"/>
  <c r="L1818" i="1"/>
  <c r="AA4127" i="1"/>
  <c r="AA465" i="1"/>
  <c r="AA4039" i="1"/>
  <c r="AA3048" i="1"/>
  <c r="AA2518" i="1"/>
  <c r="AA3381" i="1"/>
  <c r="AA3096" i="1"/>
  <c r="AA3663" i="1"/>
  <c r="AA2672" i="1"/>
  <c r="AA2688" i="1"/>
  <c r="AA3160" i="1"/>
  <c r="AA2502" i="1"/>
  <c r="AA4298" i="1"/>
  <c r="AA2656" i="1"/>
  <c r="AA774" i="1"/>
  <c r="AA2385" i="1"/>
  <c r="AA4330" i="1"/>
  <c r="AA3144" i="1"/>
  <c r="AA3120" i="1"/>
  <c r="AA3943" i="1"/>
  <c r="AA3112" i="1"/>
  <c r="AA3152" i="1"/>
  <c r="AA2704" i="1"/>
  <c r="AA3655" i="1"/>
  <c r="AA2033" i="1"/>
  <c r="AA4103" i="1"/>
  <c r="AA4111" i="1"/>
  <c r="AA3064" i="1"/>
  <c r="AA3088" i="1"/>
  <c r="AA3016" i="1"/>
  <c r="AA2680" i="1"/>
  <c r="AA4055" i="1"/>
  <c r="AA4135" i="1"/>
  <c r="AA4095" i="1"/>
  <c r="AA2664" i="1"/>
  <c r="AA3415" i="1"/>
  <c r="AA3474" i="1"/>
  <c r="AA4007" i="1"/>
  <c r="AA1977" i="1"/>
  <c r="AA3671" i="1"/>
  <c r="AA2510" i="1"/>
  <c r="AA521" i="1"/>
  <c r="AA2321" i="1"/>
  <c r="AA4314" i="1"/>
  <c r="AA4071" i="1"/>
  <c r="AA4306" i="1"/>
  <c r="AA2427" i="1"/>
  <c r="AA3499" i="1"/>
  <c r="AA4119" i="1"/>
  <c r="AA2968" i="1"/>
  <c r="AA3533" i="1"/>
  <c r="Q368" i="2"/>
  <c r="AA3647" i="1"/>
  <c r="U1967" i="1"/>
  <c r="U2143" i="1"/>
  <c r="U455" i="1"/>
  <c r="U2335" i="1"/>
  <c r="U4069" i="1"/>
  <c r="U2425" i="1"/>
  <c r="U4085" i="1"/>
  <c r="U1818" i="1"/>
  <c r="U2375" i="1"/>
  <c r="U631" i="1"/>
  <c r="U3078" i="1"/>
  <c r="M401" i="2"/>
  <c r="U2367" i="1"/>
  <c r="U625" i="1"/>
  <c r="U2419" i="1"/>
  <c r="U1812" i="1"/>
  <c r="U449" i="1"/>
  <c r="U2361" i="1"/>
  <c r="U1961" i="1"/>
  <c r="U4063" i="1"/>
  <c r="U2137" i="1"/>
  <c r="U2329" i="1"/>
  <c r="U4079" i="1"/>
  <c r="U2369" i="1"/>
  <c r="O841" i="33"/>
  <c r="O857" i="33"/>
  <c r="O873" i="33"/>
  <c r="O881" i="33"/>
  <c r="M395" i="2"/>
  <c r="U3072" i="1"/>
  <c r="U2374" i="1"/>
  <c r="U2424" i="1"/>
  <c r="U4084" i="1"/>
  <c r="U2142" i="1"/>
  <c r="U2334" i="1"/>
  <c r="U4068" i="1"/>
  <c r="U454" i="1"/>
  <c r="U1817" i="1"/>
  <c r="U2366" i="1"/>
  <c r="U630" i="1"/>
  <c r="U3077" i="1"/>
  <c r="O846" i="33"/>
  <c r="O862" i="33"/>
  <c r="O878" i="33"/>
  <c r="O886" i="33"/>
  <c r="M400" i="2"/>
  <c r="U1966" i="1"/>
  <c r="U3075" i="1"/>
  <c r="U1964" i="1"/>
  <c r="U1815" i="1"/>
  <c r="U4082" i="1"/>
  <c r="U2140" i="1"/>
  <c r="U452" i="1"/>
  <c r="U628" i="1"/>
  <c r="U2332" i="1"/>
  <c r="U2364" i="1"/>
  <c r="U2372" i="1"/>
  <c r="U4066" i="1"/>
  <c r="M398" i="2"/>
  <c r="U2422" i="1"/>
  <c r="P2420" i="1"/>
  <c r="P626" i="1"/>
  <c r="P1962" i="1"/>
  <c r="P1813" i="1"/>
  <c r="P2362" i="1"/>
  <c r="P450" i="1"/>
  <c r="P2370" i="1"/>
  <c r="P2330" i="1"/>
  <c r="P4080" i="1"/>
  <c r="P2138" i="1"/>
  <c r="P4064" i="1"/>
  <c r="I396" i="2"/>
  <c r="P3073" i="1"/>
  <c r="P2874" i="1"/>
  <c r="P2842" i="1"/>
  <c r="P3849" i="1"/>
  <c r="P3817" i="1"/>
  <c r="P2714" i="1"/>
  <c r="P890" i="1"/>
  <c r="P965" i="1"/>
  <c r="P1115" i="1"/>
  <c r="K811" i="33"/>
  <c r="K819" i="33"/>
  <c r="I388" i="2"/>
  <c r="P3689" i="1"/>
  <c r="Q1767" i="1"/>
  <c r="L477" i="33"/>
  <c r="J362" i="2"/>
  <c r="Q716" i="1"/>
  <c r="T2841" i="1"/>
  <c r="T3688" i="1"/>
  <c r="T2873" i="1"/>
  <c r="T3848" i="1"/>
  <c r="T3816" i="1"/>
  <c r="T889" i="1"/>
  <c r="T964" i="1"/>
  <c r="T1114" i="1"/>
  <c r="N810" i="33"/>
  <c r="N818" i="33"/>
  <c r="L387" i="2"/>
  <c r="T2713" i="1"/>
  <c r="T3689" i="1"/>
  <c r="T2874" i="1"/>
  <c r="T2714" i="1"/>
  <c r="T2842" i="1"/>
  <c r="T3849" i="1"/>
  <c r="T890" i="1"/>
  <c r="T965" i="1"/>
  <c r="T1115" i="1"/>
  <c r="N811" i="33"/>
  <c r="N819" i="33"/>
  <c r="L388" i="2"/>
  <c r="T3817" i="1"/>
  <c r="T3820" i="1"/>
  <c r="T2877" i="1"/>
  <c r="T3692" i="1"/>
  <c r="T2717" i="1"/>
  <c r="T3852" i="1"/>
  <c r="T893" i="1"/>
  <c r="T968" i="1"/>
  <c r="T1118" i="1"/>
  <c r="N814" i="33"/>
  <c r="N822" i="33"/>
  <c r="L391" i="2"/>
  <c r="T2845" i="1"/>
  <c r="T2424" i="1"/>
  <c r="T1966" i="1"/>
  <c r="T1817" i="1"/>
  <c r="T630" i="1"/>
  <c r="T454" i="1"/>
  <c r="T2142" i="1"/>
  <c r="T2366" i="1"/>
  <c r="T3077" i="1"/>
  <c r="T4068" i="1"/>
  <c r="T4084" i="1"/>
  <c r="T2374" i="1"/>
  <c r="L400" i="2"/>
  <c r="T2334" i="1"/>
  <c r="T3853" i="1"/>
  <c r="T3821" i="1"/>
  <c r="T3693" i="1"/>
  <c r="T2718" i="1"/>
  <c r="T2878" i="1"/>
  <c r="T894" i="1"/>
  <c r="T969" i="1"/>
  <c r="T1119" i="1"/>
  <c r="N815" i="33"/>
  <c r="N823" i="33"/>
  <c r="L392" i="2"/>
  <c r="T2846" i="1"/>
  <c r="T631" i="1"/>
  <c r="T4069" i="1"/>
  <c r="T4085" i="1"/>
  <c r="T2425" i="1"/>
  <c r="T455" i="1"/>
  <c r="T2367" i="1"/>
  <c r="T1967" i="1"/>
  <c r="T2143" i="1"/>
  <c r="T2375" i="1"/>
  <c r="T2335" i="1"/>
  <c r="T3078" i="1"/>
  <c r="L401" i="2"/>
  <c r="T1818" i="1"/>
  <c r="I2409" i="1"/>
  <c r="I2457" i="1"/>
  <c r="F343" i="33"/>
  <c r="F351" i="33"/>
  <c r="D296" i="2"/>
  <c r="J756" i="1"/>
  <c r="J765" i="1"/>
  <c r="J783" i="1"/>
  <c r="F432" i="33"/>
  <c r="F440" i="33"/>
  <c r="D278" i="2"/>
  <c r="J3639" i="1"/>
  <c r="M3639" i="1"/>
  <c r="U3640" i="1"/>
  <c r="U4498" i="1"/>
  <c r="U4530" i="1"/>
  <c r="O759" i="33"/>
  <c r="O767" i="33"/>
  <c r="M225" i="2"/>
  <c r="U167" i="1"/>
  <c r="O344" i="33"/>
  <c r="O352" i="33"/>
  <c r="M297" i="2"/>
  <c r="U757" i="1"/>
  <c r="U766" i="1"/>
  <c r="U784" i="1"/>
  <c r="O433" i="33"/>
  <c r="O441" i="33"/>
  <c r="M279" i="2"/>
  <c r="U2641" i="1"/>
  <c r="Q2589" i="1"/>
  <c r="Q4393" i="1"/>
  <c r="Q4470" i="1"/>
  <c r="P1763" i="1"/>
  <c r="P520" i="1"/>
  <c r="P2360" i="1"/>
  <c r="P3870" i="1"/>
  <c r="P2751" i="1"/>
  <c r="P2320" i="1"/>
  <c r="P3063" i="1"/>
  <c r="P3774" i="1"/>
  <c r="P2783" i="1"/>
  <c r="P2807" i="1"/>
  <c r="P2759" i="1"/>
  <c r="P3758" i="1"/>
  <c r="P3726" i="1"/>
  <c r="P4030" i="1"/>
  <c r="P3273" i="1"/>
  <c r="P464" i="1"/>
  <c r="P1803" i="1"/>
  <c r="P2104" i="1"/>
  <c r="P2735" i="1"/>
  <c r="P480" i="1"/>
  <c r="P3135" i="1"/>
  <c r="P4054" i="1"/>
  <c r="P1739" i="1"/>
  <c r="P2352" i="1"/>
  <c r="P3742" i="1"/>
  <c r="P1835" i="1"/>
  <c r="P2815" i="1"/>
  <c r="P2775" i="1"/>
  <c r="P1852" i="1"/>
  <c r="P3878" i="1"/>
  <c r="P2799" i="1"/>
  <c r="P2000" i="1"/>
  <c r="P1747" i="1"/>
  <c r="P2384" i="1"/>
  <c r="P3111" i="1"/>
  <c r="P4094" i="1"/>
  <c r="P1992" i="1"/>
  <c r="P2895" i="1"/>
  <c r="P3031" i="1"/>
  <c r="P3862" i="1"/>
  <c r="P3734" i="1"/>
  <c r="P1811" i="1"/>
  <c r="P3782" i="1"/>
  <c r="P3798" i="1"/>
  <c r="P2312" i="1"/>
  <c r="P1755" i="1"/>
  <c r="P488" i="1"/>
  <c r="P3710" i="1"/>
  <c r="P3790" i="1"/>
  <c r="P1779" i="1"/>
  <c r="P1787" i="1"/>
  <c r="P2418" i="1"/>
  <c r="P3039" i="1"/>
  <c r="P2887" i="1"/>
  <c r="P1827" i="1"/>
  <c r="P2450" i="1"/>
  <c r="P4022" i="1"/>
  <c r="P4233" i="1"/>
  <c r="P3047" i="1"/>
  <c r="P2903" i="1"/>
  <c r="P3718" i="1"/>
  <c r="P3750" i="1"/>
  <c r="P592" i="1"/>
  <c r="P4038" i="1"/>
  <c r="P2032" i="1"/>
  <c r="P2767" i="1"/>
  <c r="P3143" i="1"/>
  <c r="P2743" i="1"/>
  <c r="K773" i="33"/>
  <c r="I231" i="2"/>
  <c r="P2823" i="1"/>
  <c r="AB2520" i="1"/>
  <c r="AB2690" i="1"/>
  <c r="AB2429" i="1"/>
  <c r="AB3535" i="1"/>
  <c r="AB3649" i="1"/>
  <c r="AB3945" i="1"/>
  <c r="AB523" i="1"/>
  <c r="AB3050" i="1"/>
  <c r="AB2323" i="1"/>
  <c r="AB2035" i="1"/>
  <c r="AB2658" i="1"/>
  <c r="AB3665" i="1"/>
  <c r="AB3417" i="1"/>
  <c r="AB4057" i="1"/>
  <c r="AB2682" i="1"/>
  <c r="AB4097" i="1"/>
  <c r="AB3476" i="1"/>
  <c r="AB2706" i="1"/>
  <c r="AB3090" i="1"/>
  <c r="AB4113" i="1"/>
  <c r="AB3122" i="1"/>
  <c r="AB2387" i="1"/>
  <c r="AB3501" i="1"/>
  <c r="AB3018" i="1"/>
  <c r="AB3098" i="1"/>
  <c r="AB4316" i="1"/>
  <c r="AB4105" i="1"/>
  <c r="AB2504" i="1"/>
  <c r="AB467" i="1"/>
  <c r="AB3657" i="1"/>
  <c r="AB3066" i="1"/>
  <c r="AB3162" i="1"/>
  <c r="AB4073" i="1"/>
  <c r="AB4332" i="1"/>
  <c r="AB2666" i="1"/>
  <c r="AB3114" i="1"/>
  <c r="AB1979" i="1"/>
  <c r="AB2512" i="1"/>
  <c r="AB3146" i="1"/>
  <c r="AB3154" i="1"/>
  <c r="AB4041" i="1"/>
  <c r="AB4121" i="1"/>
  <c r="AB2674" i="1"/>
  <c r="AB4129" i="1"/>
  <c r="AB776" i="1"/>
  <c r="AB4300" i="1"/>
  <c r="AB4308" i="1"/>
  <c r="AB3673" i="1"/>
  <c r="AB3383" i="1"/>
  <c r="AB4137" i="1"/>
  <c r="AB4009" i="1"/>
  <c r="T468" i="33"/>
  <c r="T485" i="33"/>
  <c r="T493" i="33"/>
  <c r="R370" i="2"/>
  <c r="AB2970" i="1"/>
  <c r="I4547" i="1"/>
  <c r="I4549" i="1"/>
  <c r="R763" i="1"/>
  <c r="R772" i="1"/>
  <c r="R790" i="1"/>
  <c r="M625" i="1"/>
  <c r="J625" i="1"/>
  <c r="N4540" i="1"/>
  <c r="N4551" i="1"/>
  <c r="N4560" i="1"/>
  <c r="I4429" i="1"/>
  <c r="I4437" i="1"/>
  <c r="I4463" i="1"/>
  <c r="J400" i="2"/>
  <c r="Q893" i="1"/>
  <c r="Q925" i="1"/>
  <c r="Q4575" i="1"/>
  <c r="K4128" i="1"/>
  <c r="K4056" i="1"/>
  <c r="K4315" i="1"/>
  <c r="K2673" i="1"/>
  <c r="K3145" i="1"/>
  <c r="K2519" i="1"/>
  <c r="K2681" i="1"/>
  <c r="K3416" i="1"/>
  <c r="K2705" i="1"/>
  <c r="K3382" i="1"/>
  <c r="K4120" i="1"/>
  <c r="K4136" i="1"/>
  <c r="K3065" i="1"/>
  <c r="K2386" i="1"/>
  <c r="K4104" i="1"/>
  <c r="K2322" i="1"/>
  <c r="K3161" i="1"/>
  <c r="K3664" i="1"/>
  <c r="K4008" i="1"/>
  <c r="K3648" i="1"/>
  <c r="K3017" i="1"/>
  <c r="K3089" i="1"/>
  <c r="K2034" i="1"/>
  <c r="K4096" i="1"/>
  <c r="K466" i="1"/>
  <c r="K3672" i="1"/>
  <c r="K4072" i="1"/>
  <c r="K3113" i="1"/>
  <c r="K2665" i="1"/>
  <c r="K2657" i="1"/>
  <c r="K775" i="1"/>
  <c r="K3534" i="1"/>
  <c r="K2689" i="1"/>
  <c r="K3656" i="1"/>
  <c r="K522" i="1"/>
  <c r="K4331" i="1"/>
  <c r="K2969" i="1"/>
  <c r="K3097" i="1"/>
  <c r="K4040" i="1"/>
  <c r="K2511" i="1"/>
  <c r="K3944" i="1"/>
  <c r="K4299" i="1"/>
  <c r="K2503" i="1"/>
  <c r="K4112" i="1"/>
  <c r="K1978" i="1"/>
  <c r="K4307" i="1"/>
  <c r="K3153" i="1"/>
  <c r="K3121" i="1"/>
  <c r="K3049" i="1"/>
  <c r="K2428" i="1"/>
  <c r="K3475" i="1"/>
  <c r="K3500" i="1"/>
  <c r="Q935" i="33"/>
  <c r="O420" i="2"/>
  <c r="X424" i="1"/>
  <c r="Z424" i="1"/>
  <c r="J881" i="1"/>
  <c r="F520" i="33"/>
  <c r="F528" i="33"/>
  <c r="D272" i="2"/>
  <c r="J2608" i="1"/>
  <c r="M2608" i="1"/>
  <c r="M998" i="33"/>
  <c r="K513" i="2"/>
  <c r="S1938" i="1"/>
  <c r="W1938" i="1"/>
  <c r="I1793" i="1"/>
  <c r="I1841" i="1"/>
  <c r="I1859" i="1"/>
  <c r="I1868" i="1"/>
  <c r="E746" i="33"/>
  <c r="E754" i="33"/>
  <c r="D754" i="33"/>
  <c r="B202" i="2"/>
  <c r="N2405" i="1"/>
  <c r="R2405" i="1"/>
  <c r="R2453" i="1"/>
  <c r="Y881" i="1"/>
  <c r="R520" i="33"/>
  <c r="R528" i="33"/>
  <c r="R836" i="33"/>
  <c r="E972" i="33"/>
  <c r="C210" i="2"/>
  <c r="I977" i="1"/>
  <c r="H977" i="1"/>
  <c r="H1065" i="1"/>
  <c r="H1108" i="1"/>
  <c r="D869" i="33"/>
  <c r="I974" i="33"/>
  <c r="G212" i="2"/>
  <c r="N979" i="1"/>
  <c r="R979" i="1"/>
  <c r="R1067" i="1"/>
  <c r="R1110" i="1"/>
  <c r="S256" i="1"/>
  <c r="W256" i="1"/>
  <c r="W274" i="1"/>
  <c r="W300" i="1"/>
  <c r="F994" i="33"/>
  <c r="D509" i="2"/>
  <c r="J918" i="1"/>
  <c r="M918" i="1"/>
  <c r="AB3164" i="1"/>
  <c r="AB525" i="1"/>
  <c r="AB2037" i="1"/>
  <c r="AB4318" i="1"/>
  <c r="AB3156" i="1"/>
  <c r="AB4123" i="1"/>
  <c r="AB4099" i="1"/>
  <c r="AB3503" i="1"/>
  <c r="AB2522" i="1"/>
  <c r="AB4310" i="1"/>
  <c r="AB2692" i="1"/>
  <c r="AB3100" i="1"/>
  <c r="AB4011" i="1"/>
  <c r="AB3537" i="1"/>
  <c r="AB2708" i="1"/>
  <c r="AB3675" i="1"/>
  <c r="AB4334" i="1"/>
  <c r="AB3068" i="1"/>
  <c r="AB778" i="1"/>
  <c r="AB3124" i="1"/>
  <c r="AB2684" i="1"/>
  <c r="AB2660" i="1"/>
  <c r="AB1981" i="1"/>
  <c r="AB469" i="1"/>
  <c r="AB2389" i="1"/>
  <c r="AB3659" i="1"/>
  <c r="AB4131" i="1"/>
  <c r="AB4075" i="1"/>
  <c r="AB3052" i="1"/>
  <c r="AB3478" i="1"/>
  <c r="AB2972" i="1"/>
  <c r="AB3020" i="1"/>
  <c r="AB3148" i="1"/>
  <c r="AB3651" i="1"/>
  <c r="AB3385" i="1"/>
  <c r="AB4059" i="1"/>
  <c r="AB4302" i="1"/>
  <c r="AB4139" i="1"/>
  <c r="AB2431" i="1"/>
  <c r="AB4043" i="1"/>
  <c r="AB4115" i="1"/>
  <c r="AB4107" i="1"/>
  <c r="AB3667" i="1"/>
  <c r="AB2506" i="1"/>
  <c r="AB3419" i="1"/>
  <c r="AB3947" i="1"/>
  <c r="AB2514" i="1"/>
  <c r="AB2676" i="1"/>
  <c r="AB2668" i="1"/>
  <c r="AB2325" i="1"/>
  <c r="AB3116" i="1"/>
  <c r="T470" i="33"/>
  <c r="T487" i="33"/>
  <c r="T495" i="33"/>
  <c r="R372" i="2"/>
  <c r="AB3092" i="1"/>
  <c r="O185" i="1"/>
  <c r="O211" i="1"/>
  <c r="J467" i="33"/>
  <c r="J484" i="33"/>
  <c r="J492" i="33"/>
  <c r="H369" i="2"/>
  <c r="O2404" i="1"/>
  <c r="O2452" i="1"/>
  <c r="I906" i="33"/>
  <c r="AB2369" i="1"/>
  <c r="AB1961" i="1"/>
  <c r="AB4063" i="1"/>
  <c r="AB3072" i="1"/>
  <c r="AB2329" i="1"/>
  <c r="AB2419" i="1"/>
  <c r="AB2137" i="1"/>
  <c r="AB1812" i="1"/>
  <c r="AB4079" i="1"/>
  <c r="AB625" i="1"/>
  <c r="AB2361" i="1"/>
  <c r="R395" i="2"/>
  <c r="AB449" i="1"/>
  <c r="AC1812" i="1"/>
  <c r="AC2361" i="1"/>
  <c r="AC449" i="1"/>
  <c r="AC2419" i="1"/>
  <c r="AC1961" i="1"/>
  <c r="AC2137" i="1"/>
  <c r="AC2369" i="1"/>
  <c r="AC3072" i="1"/>
  <c r="AC625" i="1"/>
  <c r="AC4079" i="1"/>
  <c r="AC2329" i="1"/>
  <c r="S395" i="2"/>
  <c r="AC4063" i="1"/>
  <c r="O4079" i="1"/>
  <c r="O2369" i="1"/>
  <c r="O2137" i="1"/>
  <c r="O449" i="1"/>
  <c r="O2329" i="1"/>
  <c r="O625" i="1"/>
  <c r="O1961" i="1"/>
  <c r="O1812" i="1"/>
  <c r="O4063" i="1"/>
  <c r="O2361" i="1"/>
  <c r="O2419" i="1"/>
  <c r="H395" i="2"/>
  <c r="O3072" i="1"/>
  <c r="U2333" i="1"/>
  <c r="U2423" i="1"/>
  <c r="U4067" i="1"/>
  <c r="U453" i="1"/>
  <c r="U4083" i="1"/>
  <c r="U2365" i="1"/>
  <c r="U629" i="1"/>
  <c r="U1816" i="1"/>
  <c r="U2373" i="1"/>
  <c r="U1965" i="1"/>
  <c r="U3076" i="1"/>
  <c r="M399" i="2"/>
  <c r="U2141" i="1"/>
  <c r="U2362" i="1"/>
  <c r="U1813" i="1"/>
  <c r="U1962" i="1"/>
  <c r="U2370" i="1"/>
  <c r="U450" i="1"/>
  <c r="U626" i="1"/>
  <c r="U2420" i="1"/>
  <c r="U4080" i="1"/>
  <c r="U4064" i="1"/>
  <c r="U2138" i="1"/>
  <c r="U3073" i="1"/>
  <c r="M396" i="2"/>
  <c r="U2330" i="1"/>
  <c r="P452" i="1"/>
  <c r="P1815" i="1"/>
  <c r="P2422" i="1"/>
  <c r="P2332" i="1"/>
  <c r="P628" i="1"/>
  <c r="P1964" i="1"/>
  <c r="P2364" i="1"/>
  <c r="P4066" i="1"/>
  <c r="P3075" i="1"/>
  <c r="P4082" i="1"/>
  <c r="P2140" i="1"/>
  <c r="K844" i="33"/>
  <c r="K860" i="33"/>
  <c r="K876" i="33"/>
  <c r="K884" i="33"/>
  <c r="I398" i="2"/>
  <c r="P2372" i="1"/>
  <c r="AC168" i="1"/>
  <c r="AC186" i="1"/>
  <c r="AC212" i="1"/>
  <c r="AC307" i="1"/>
  <c r="U502" i="33"/>
  <c r="U510" i="33"/>
  <c r="H2512" i="1"/>
  <c r="I2512" i="1"/>
  <c r="H3535" i="1"/>
  <c r="I3535" i="1"/>
  <c r="P1768" i="1"/>
  <c r="P170" i="1"/>
  <c r="P188" i="1"/>
  <c r="P214" i="1"/>
  <c r="K470" i="33"/>
  <c r="K478" i="33"/>
  <c r="I363" i="2"/>
  <c r="P717" i="1"/>
  <c r="V2528" i="1"/>
  <c r="P910" i="33"/>
  <c r="N37" i="2"/>
  <c r="V811" i="1"/>
  <c r="V2529" i="1"/>
  <c r="P498" i="33"/>
  <c r="P907" i="33"/>
  <c r="P911" i="33"/>
  <c r="N38" i="2"/>
  <c r="V812" i="1"/>
  <c r="T4098" i="1"/>
  <c r="T3051" i="1"/>
  <c r="T3666" i="1"/>
  <c r="T4122" i="1"/>
  <c r="T4130" i="1"/>
  <c r="T2691" i="1"/>
  <c r="T3091" i="1"/>
  <c r="T4317" i="1"/>
  <c r="T2521" i="1"/>
  <c r="T3163" i="1"/>
  <c r="T4074" i="1"/>
  <c r="T3650" i="1"/>
  <c r="T3155" i="1"/>
  <c r="T2513" i="1"/>
  <c r="T4138" i="1"/>
  <c r="T2707" i="1"/>
  <c r="T4301" i="1"/>
  <c r="T3674" i="1"/>
  <c r="T3477" i="1"/>
  <c r="T2683" i="1"/>
  <c r="T524" i="1"/>
  <c r="T2971" i="1"/>
  <c r="T4114" i="1"/>
  <c r="T3147" i="1"/>
  <c r="T2667" i="1"/>
  <c r="T3099" i="1"/>
  <c r="T2659" i="1"/>
  <c r="T4106" i="1"/>
  <c r="T3115" i="1"/>
  <c r="T3123" i="1"/>
  <c r="T2388" i="1"/>
  <c r="T3067" i="1"/>
  <c r="T3946" i="1"/>
  <c r="T468" i="1"/>
  <c r="T1980" i="1"/>
  <c r="T2505" i="1"/>
  <c r="T4309" i="1"/>
  <c r="T2430" i="1"/>
  <c r="T4058" i="1"/>
  <c r="T2036" i="1"/>
  <c r="T777" i="1"/>
  <c r="T4010" i="1"/>
  <c r="T3502" i="1"/>
  <c r="T4333" i="1"/>
  <c r="T2675" i="1"/>
  <c r="T3384" i="1"/>
  <c r="T4042" i="1"/>
  <c r="T3418" i="1"/>
  <c r="T3658" i="1"/>
  <c r="T3019" i="1"/>
  <c r="T3536" i="1"/>
  <c r="L371" i="2"/>
  <c r="T2324" i="1"/>
  <c r="I427" i="1"/>
  <c r="H427" i="1"/>
  <c r="E933" i="33"/>
  <c r="C418" i="2"/>
  <c r="I422" i="1"/>
  <c r="H422" i="1"/>
  <c r="S892" i="1"/>
  <c r="W892" i="1"/>
  <c r="W924" i="1"/>
  <c r="W4574" i="1"/>
  <c r="Q422" i="1"/>
  <c r="L933" i="33"/>
  <c r="J418" i="2"/>
  <c r="Q1934" i="1"/>
  <c r="Q1938" i="1"/>
  <c r="L998" i="33"/>
  <c r="J513" i="2"/>
  <c r="Q426" i="1"/>
  <c r="Q1936" i="1"/>
  <c r="L935" i="33"/>
  <c r="J420" i="2"/>
  <c r="Q424" i="1"/>
  <c r="E915" i="33"/>
  <c r="C42" i="2"/>
  <c r="I2551" i="1"/>
  <c r="I2567" i="1"/>
  <c r="AB2599" i="1"/>
  <c r="AB186" i="1"/>
  <c r="AB212" i="1"/>
  <c r="AB307" i="1"/>
  <c r="AB880" i="1"/>
  <c r="T519" i="33"/>
  <c r="T527" i="33"/>
  <c r="R271" i="2"/>
  <c r="AB2607" i="1"/>
  <c r="U191" i="1"/>
  <c r="U217" i="1"/>
  <c r="U312" i="1"/>
  <c r="O507" i="33"/>
  <c r="AC188" i="1"/>
  <c r="AC214" i="1"/>
  <c r="U470" i="33"/>
  <c r="U487" i="33"/>
  <c r="U495" i="33"/>
  <c r="U904" i="33"/>
  <c r="P2603" i="1"/>
  <c r="P190" i="1"/>
  <c r="P216" i="1"/>
  <c r="P311" i="1"/>
  <c r="P884" i="1"/>
  <c r="K523" i="33"/>
  <c r="K531" i="33"/>
  <c r="I275" i="2"/>
  <c r="P2611" i="1"/>
  <c r="AB2875" i="1"/>
  <c r="AB3850" i="1"/>
  <c r="AB2715" i="1"/>
  <c r="AB3690" i="1"/>
  <c r="AB3818" i="1"/>
  <c r="AB891" i="1"/>
  <c r="AB966" i="1"/>
  <c r="AB1116" i="1"/>
  <c r="T812" i="33"/>
  <c r="T820" i="33"/>
  <c r="R389" i="2"/>
  <c r="AB2843" i="1"/>
  <c r="AB3692" i="1"/>
  <c r="AB2877" i="1"/>
  <c r="AB2845" i="1"/>
  <c r="AB3820" i="1"/>
  <c r="AB2717" i="1"/>
  <c r="T814" i="33"/>
  <c r="T822" i="33"/>
  <c r="R391" i="2"/>
  <c r="AB3852" i="1"/>
  <c r="K3257" i="1"/>
  <c r="K3362" i="1"/>
  <c r="K3371" i="1"/>
  <c r="K3380" i="1"/>
  <c r="K3396" i="1"/>
  <c r="K3405" i="1"/>
  <c r="K3566" i="1"/>
  <c r="K3610" i="1"/>
  <c r="Y2874" i="1"/>
  <c r="Y3849" i="1"/>
  <c r="Y3689" i="1"/>
  <c r="Y3817" i="1"/>
  <c r="Y2714" i="1"/>
  <c r="Y890" i="1"/>
  <c r="Y965" i="1"/>
  <c r="Y1115" i="1"/>
  <c r="R811" i="33"/>
  <c r="R819" i="33"/>
  <c r="P388" i="2"/>
  <c r="Y2842" i="1"/>
  <c r="R1927" i="1"/>
  <c r="O1975" i="1"/>
  <c r="O2151" i="1"/>
  <c r="O2160" i="1"/>
  <c r="J926" i="33"/>
  <c r="J1030" i="33"/>
  <c r="J1038" i="33"/>
  <c r="H59" i="2"/>
  <c r="O1927" i="1"/>
  <c r="H1927" i="1"/>
  <c r="L3691" i="1"/>
  <c r="L2876" i="1"/>
  <c r="L3851" i="1"/>
  <c r="L2716" i="1"/>
  <c r="L2844" i="1"/>
  <c r="L892" i="1"/>
  <c r="L967" i="1"/>
  <c r="L1117" i="1"/>
  <c r="H813" i="33"/>
  <c r="H821" i="33"/>
  <c r="F390" i="2"/>
  <c r="L3819" i="1"/>
  <c r="Q3815" i="1"/>
  <c r="Q2840" i="1"/>
  <c r="Q3687" i="1"/>
  <c r="Q2712" i="1"/>
  <c r="Q2872" i="1"/>
  <c r="L809" i="33"/>
  <c r="L817" i="33"/>
  <c r="J386" i="2"/>
  <c r="Q3847" i="1"/>
  <c r="K3817" i="1"/>
  <c r="K2874" i="1"/>
  <c r="K3849" i="1"/>
  <c r="K2714" i="1"/>
  <c r="K3689" i="1"/>
  <c r="K965" i="1"/>
  <c r="K1115" i="1"/>
  <c r="G811" i="33"/>
  <c r="G819" i="33"/>
  <c r="E388" i="2"/>
  <c r="K2842" i="1"/>
  <c r="K3691" i="1"/>
  <c r="K2716" i="1"/>
  <c r="K3819" i="1"/>
  <c r="K2844" i="1"/>
  <c r="K2876" i="1"/>
  <c r="G813" i="33"/>
  <c r="G821" i="33"/>
  <c r="E390" i="2"/>
  <c r="K3851" i="1"/>
  <c r="V425" i="1"/>
  <c r="P997" i="33"/>
  <c r="N512" i="2"/>
  <c r="V1937" i="1"/>
  <c r="V1935" i="1"/>
  <c r="P934" i="33"/>
  <c r="N419" i="2"/>
  <c r="V423" i="1"/>
  <c r="V428" i="1"/>
  <c r="P1000" i="33"/>
  <c r="N515" i="2"/>
  <c r="V1940" i="1"/>
  <c r="K3690" i="1"/>
  <c r="K2715" i="1"/>
  <c r="K3850" i="1"/>
  <c r="K2843" i="1"/>
  <c r="K2875" i="1"/>
  <c r="K891" i="1"/>
  <c r="K966" i="1"/>
  <c r="K1116" i="1"/>
  <c r="G812" i="33"/>
  <c r="G820" i="33"/>
  <c r="E389" i="2"/>
  <c r="K3818" i="1"/>
  <c r="AA2846" i="1"/>
  <c r="AA2878" i="1"/>
  <c r="AA3853" i="1"/>
  <c r="AA2718" i="1"/>
  <c r="AA3821" i="1"/>
  <c r="AA894" i="1"/>
  <c r="AA969" i="1"/>
  <c r="AA1119" i="1"/>
  <c r="S815" i="33"/>
  <c r="S823" i="33"/>
  <c r="Q392" i="2"/>
  <c r="AA3693" i="1"/>
  <c r="T2712" i="1"/>
  <c r="T3847" i="1"/>
  <c r="T3815" i="1"/>
  <c r="T3687" i="1"/>
  <c r="T2872" i="1"/>
  <c r="T888" i="1"/>
  <c r="T963" i="1"/>
  <c r="T1113" i="1"/>
  <c r="N809" i="33"/>
  <c r="N817" i="33"/>
  <c r="L386" i="2"/>
  <c r="T2840" i="1"/>
  <c r="T2876" i="1"/>
  <c r="T3851" i="1"/>
  <c r="T2716" i="1"/>
  <c r="T2844" i="1"/>
  <c r="T3691" i="1"/>
  <c r="T967" i="1"/>
  <c r="T1117" i="1"/>
  <c r="N813" i="33"/>
  <c r="N821" i="33"/>
  <c r="L390" i="2"/>
  <c r="T3819" i="1"/>
  <c r="V3691" i="1"/>
  <c r="V2876" i="1"/>
  <c r="V2716" i="1"/>
  <c r="V2844" i="1"/>
  <c r="V3819" i="1"/>
  <c r="V892" i="1"/>
  <c r="V967" i="1"/>
  <c r="V1117" i="1"/>
  <c r="P813" i="33"/>
  <c r="P821" i="33"/>
  <c r="N390" i="2"/>
  <c r="V3851" i="1"/>
  <c r="V4067" i="1"/>
  <c r="V3076" i="1"/>
  <c r="V453" i="1"/>
  <c r="V2373" i="1"/>
  <c r="V1816" i="1"/>
  <c r="V2365" i="1"/>
  <c r="V2423" i="1"/>
  <c r="V2333" i="1"/>
  <c r="V2141" i="1"/>
  <c r="V4083" i="1"/>
  <c r="V1965" i="1"/>
  <c r="N399" i="2"/>
  <c r="V629" i="1"/>
  <c r="Q2841" i="1"/>
  <c r="Q2713" i="1"/>
  <c r="Q3816" i="1"/>
  <c r="Q3688" i="1"/>
  <c r="Q2873" i="1"/>
  <c r="Q964" i="1"/>
  <c r="Q1114" i="1"/>
  <c r="L810" i="33"/>
  <c r="L818" i="33"/>
  <c r="J387" i="2"/>
  <c r="Q3848" i="1"/>
  <c r="T2847" i="1"/>
  <c r="T3694" i="1"/>
  <c r="T2879" i="1"/>
  <c r="T3854" i="1"/>
  <c r="T2719" i="1"/>
  <c r="T895" i="1"/>
  <c r="T970" i="1"/>
  <c r="T1120" i="1"/>
  <c r="N816" i="33"/>
  <c r="N824" i="33"/>
  <c r="L393" i="2"/>
  <c r="T3822" i="1"/>
  <c r="T3690" i="1"/>
  <c r="T2715" i="1"/>
  <c r="T2843" i="1"/>
  <c r="T3818" i="1"/>
  <c r="T3850" i="1"/>
  <c r="T891" i="1"/>
  <c r="T966" i="1"/>
  <c r="T1116" i="1"/>
  <c r="N812" i="33"/>
  <c r="N820" i="33"/>
  <c r="L389" i="2"/>
  <c r="T2875" i="1"/>
  <c r="L2717" i="1"/>
  <c r="L3852" i="1"/>
  <c r="L3820" i="1"/>
  <c r="L3692" i="1"/>
  <c r="L2845" i="1"/>
  <c r="L893" i="1"/>
  <c r="L968" i="1"/>
  <c r="L1118" i="1"/>
  <c r="H814" i="33"/>
  <c r="H822" i="33"/>
  <c r="F391" i="2"/>
  <c r="L2877" i="1"/>
  <c r="Q308" i="1"/>
  <c r="L503" i="33"/>
  <c r="L511" i="33"/>
  <c r="U2719" i="1"/>
  <c r="U2847" i="1"/>
  <c r="U3694" i="1"/>
  <c r="U2879" i="1"/>
  <c r="U3854" i="1"/>
  <c r="U895" i="1"/>
  <c r="U970" i="1"/>
  <c r="U1120" i="1"/>
  <c r="O816" i="33"/>
  <c r="O824" i="33"/>
  <c r="M393" i="2"/>
  <c r="U3822" i="1"/>
  <c r="L3694" i="1"/>
  <c r="L3854" i="1"/>
  <c r="L2847" i="1"/>
  <c r="L2719" i="1"/>
  <c r="L2879" i="1"/>
  <c r="L895" i="1"/>
  <c r="L970" i="1"/>
  <c r="L1120" i="1"/>
  <c r="H816" i="33"/>
  <c r="H824" i="33"/>
  <c r="F393" i="2"/>
  <c r="L3822" i="1"/>
  <c r="V2847" i="1"/>
  <c r="V2879" i="1"/>
  <c r="V3854" i="1"/>
  <c r="V2719" i="1"/>
  <c r="V3694" i="1"/>
  <c r="V895" i="1"/>
  <c r="V970" i="1"/>
  <c r="V1120" i="1"/>
  <c r="P816" i="33"/>
  <c r="P824" i="33"/>
  <c r="N393" i="2"/>
  <c r="V3822" i="1"/>
  <c r="V4086" i="1"/>
  <c r="V2336" i="1"/>
  <c r="V632" i="1"/>
  <c r="V2144" i="1"/>
  <c r="V1819" i="1"/>
  <c r="V3079" i="1"/>
  <c r="V2426" i="1"/>
  <c r="V2368" i="1"/>
  <c r="V456" i="1"/>
  <c r="V1968" i="1"/>
  <c r="V4070" i="1"/>
  <c r="N402" i="2"/>
  <c r="V2376" i="1"/>
  <c r="Q3822" i="1"/>
  <c r="Q2847" i="1"/>
  <c r="Q2879" i="1"/>
  <c r="Q2719" i="1"/>
  <c r="Q3694" i="1"/>
  <c r="Q895" i="1"/>
  <c r="Q970" i="1"/>
  <c r="Q1120" i="1"/>
  <c r="L816" i="33"/>
  <c r="L824" i="33"/>
  <c r="J393" i="2"/>
  <c r="Q3854" i="1"/>
  <c r="Q632" i="1"/>
  <c r="Q1819" i="1"/>
  <c r="Q4070" i="1"/>
  <c r="Q2336" i="1"/>
  <c r="Q2376" i="1"/>
  <c r="Q2368" i="1"/>
  <c r="Q1968" i="1"/>
  <c r="Q4086" i="1"/>
  <c r="Q2426" i="1"/>
  <c r="Q3079" i="1"/>
  <c r="Q2144" i="1"/>
  <c r="J402" i="2"/>
  <c r="Q456" i="1"/>
  <c r="Y3822" i="1"/>
  <c r="Y3854" i="1"/>
  <c r="Y3694" i="1"/>
  <c r="Y2719" i="1"/>
  <c r="Y2879" i="1"/>
  <c r="Y970" i="1"/>
  <c r="Y1120" i="1"/>
  <c r="R816" i="33"/>
  <c r="R824" i="33"/>
  <c r="P393" i="2"/>
  <c r="Y2847" i="1"/>
  <c r="P856" i="33"/>
  <c r="V2304" i="1"/>
  <c r="V2400" i="1"/>
  <c r="V2467" i="1"/>
  <c r="V2586" i="1"/>
  <c r="V4390" i="1"/>
  <c r="P830" i="33"/>
  <c r="R896" i="1"/>
  <c r="J841" i="33"/>
  <c r="J857" i="33"/>
  <c r="J873" i="33"/>
  <c r="J881" i="33"/>
  <c r="J1007" i="33"/>
  <c r="J1015" i="33"/>
  <c r="H44" i="2"/>
  <c r="O896" i="1"/>
  <c r="H896" i="1"/>
  <c r="E420" i="33"/>
  <c r="E428" i="33"/>
  <c r="C355" i="2"/>
  <c r="I257" i="1"/>
  <c r="H257" i="1"/>
  <c r="H275" i="1"/>
  <c r="H301" i="1"/>
  <c r="Y4083" i="1"/>
  <c r="Y2141" i="1"/>
  <c r="Y629" i="1"/>
  <c r="Y1965" i="1"/>
  <c r="Y2333" i="1"/>
  <c r="Y1816" i="1"/>
  <c r="Y453" i="1"/>
  <c r="Y3076" i="1"/>
  <c r="Y4067" i="1"/>
  <c r="Y2423" i="1"/>
  <c r="Y2373" i="1"/>
  <c r="Y2365" i="1"/>
  <c r="F473" i="33"/>
  <c r="F490" i="33"/>
  <c r="I477" i="33"/>
  <c r="G362" i="2"/>
  <c r="N716" i="1"/>
  <c r="R716" i="1"/>
  <c r="X921" i="1"/>
  <c r="X4571" i="1"/>
  <c r="Q1815" i="1"/>
  <c r="Q3075" i="1"/>
  <c r="Q1964" i="1"/>
  <c r="Q4066" i="1"/>
  <c r="Q452" i="1"/>
  <c r="Q2364" i="1"/>
  <c r="Q2332" i="1"/>
  <c r="Q2372" i="1"/>
  <c r="Q2422" i="1"/>
  <c r="Q628" i="1"/>
  <c r="Q2140" i="1"/>
  <c r="J398" i="2"/>
  <c r="Q4082" i="1"/>
  <c r="E1010" i="33"/>
  <c r="S830" i="33"/>
  <c r="Q231" i="2"/>
  <c r="AA2304" i="1"/>
  <c r="AA2400" i="1"/>
  <c r="AA2467" i="1"/>
  <c r="AA2586" i="1"/>
  <c r="AA4390" i="1"/>
  <c r="S856" i="33"/>
  <c r="H3075" i="1"/>
  <c r="I3075" i="1"/>
  <c r="G25" i="35"/>
  <c r="M25" i="35"/>
  <c r="O25" i="35"/>
  <c r="AC809" i="1"/>
  <c r="U908" i="33"/>
  <c r="S35" i="2"/>
  <c r="AC2526" i="1"/>
  <c r="P4297" i="1"/>
  <c r="K415" i="33"/>
  <c r="K423" i="33"/>
  <c r="K430" i="33"/>
  <c r="I357" i="2"/>
  <c r="P3337" i="1"/>
  <c r="AC3252" i="1"/>
  <c r="AC3357" i="1"/>
  <c r="AC3366" i="1"/>
  <c r="AC3409" i="1"/>
  <c r="AC3425" i="1"/>
  <c r="AC3434" i="1"/>
  <c r="AC3450" i="1"/>
  <c r="AC3459" i="1"/>
  <c r="L2609" i="1"/>
  <c r="L188" i="1"/>
  <c r="L214" i="1"/>
  <c r="L309" i="1"/>
  <c r="L882" i="1"/>
  <c r="H521" i="33"/>
  <c r="H529" i="33"/>
  <c r="F273" i="2"/>
  <c r="L2601" i="1"/>
  <c r="E910" i="33"/>
  <c r="C37" i="2"/>
  <c r="I2528" i="1"/>
  <c r="H2528" i="1"/>
  <c r="L3380" i="1"/>
  <c r="L3396" i="1"/>
  <c r="L3405" i="1"/>
  <c r="L3566" i="1"/>
  <c r="L3610" i="1"/>
  <c r="V878" i="1"/>
  <c r="P517" i="33"/>
  <c r="P525" i="33"/>
  <c r="P833" i="33"/>
  <c r="K794" i="1"/>
  <c r="K870" i="1"/>
  <c r="AB167" i="1"/>
  <c r="AB185" i="1"/>
  <c r="AB211" i="1"/>
  <c r="T467" i="33"/>
  <c r="T484" i="33"/>
  <c r="T492" i="33"/>
  <c r="T901" i="33"/>
  <c r="Y4065" i="1"/>
  <c r="Y2363" i="1"/>
  <c r="Y4081" i="1"/>
  <c r="Y2371" i="1"/>
  <c r="Y1963" i="1"/>
  <c r="Y2421" i="1"/>
  <c r="Y451" i="1"/>
  <c r="Y2139" i="1"/>
  <c r="Y2331" i="1"/>
  <c r="Y3074" i="1"/>
  <c r="Y1814" i="1"/>
  <c r="R843" i="33"/>
  <c r="R859" i="33"/>
  <c r="R875" i="33"/>
  <c r="R883" i="33"/>
  <c r="P397" i="2"/>
  <c r="Y627" i="1"/>
  <c r="K981" i="33"/>
  <c r="K842" i="33"/>
  <c r="K858" i="33"/>
  <c r="K874" i="33"/>
  <c r="K882" i="33"/>
  <c r="K941" i="33"/>
  <c r="K961" i="33"/>
  <c r="L846" i="33"/>
  <c r="L862" i="33"/>
  <c r="L878" i="33"/>
  <c r="L886" i="33"/>
  <c r="L1012" i="33"/>
  <c r="R985" i="33"/>
  <c r="R846" i="33"/>
  <c r="R862" i="33"/>
  <c r="R878" i="33"/>
  <c r="R886" i="33"/>
  <c r="R945" i="33"/>
  <c r="R965" i="33"/>
  <c r="M1008" i="33"/>
  <c r="AA306" i="1"/>
  <c r="S501" i="33"/>
  <c r="S509" i="33"/>
  <c r="Q929" i="33"/>
  <c r="O414" i="2"/>
  <c r="X1930" i="1"/>
  <c r="Z1930" i="1"/>
  <c r="D965" i="33"/>
  <c r="D886" i="33"/>
  <c r="D945" i="33"/>
  <c r="D985" i="33"/>
  <c r="B270" i="2"/>
  <c r="I879" i="1"/>
  <c r="E518" i="33"/>
  <c r="E526" i="33"/>
  <c r="D526" i="33"/>
  <c r="D834" i="33"/>
  <c r="R902" i="1"/>
  <c r="J1013" i="33"/>
  <c r="J1021" i="33"/>
  <c r="H50" i="2"/>
  <c r="O902" i="1"/>
  <c r="H902" i="1"/>
  <c r="S2544" i="1"/>
  <c r="W2544" i="1"/>
  <c r="W2560" i="1"/>
  <c r="J296" i="1"/>
  <c r="J252" i="1"/>
  <c r="J270" i="1"/>
  <c r="T2361" i="1"/>
  <c r="T2329" i="1"/>
  <c r="T4079" i="1"/>
  <c r="T3072" i="1"/>
  <c r="T4063" i="1"/>
  <c r="T2369" i="1"/>
  <c r="T449" i="1"/>
  <c r="T2419" i="1"/>
  <c r="T625" i="1"/>
  <c r="T1961" i="1"/>
  <c r="T1812" i="1"/>
  <c r="L395" i="2"/>
  <c r="T2137" i="1"/>
  <c r="S19" i="36"/>
  <c r="S2269" i="1"/>
  <c r="W2269" i="1"/>
  <c r="W2285" i="1"/>
  <c r="W2294" i="1"/>
  <c r="U981" i="33"/>
  <c r="U842" i="33"/>
  <c r="U858" i="33"/>
  <c r="U874" i="33"/>
  <c r="U882" i="33"/>
  <c r="U941" i="33"/>
  <c r="U961" i="33"/>
  <c r="Q1013" i="33"/>
  <c r="Q2607" i="1"/>
  <c r="J271" i="2"/>
  <c r="Q2599" i="1"/>
  <c r="Z3252" i="1"/>
  <c r="Z3357" i="1"/>
  <c r="Z3366" i="1"/>
  <c r="Z3468" i="1"/>
  <c r="Z3484" i="1"/>
  <c r="Z3493" i="1"/>
  <c r="Z3509" i="1"/>
  <c r="Z3518" i="1"/>
  <c r="L4297" i="1"/>
  <c r="H430" i="33"/>
  <c r="F357" i="2"/>
  <c r="L3337" i="1"/>
  <c r="I794" i="1"/>
  <c r="I870" i="1"/>
  <c r="AB3377" i="1"/>
  <c r="AB3393" i="1"/>
  <c r="AB3402" i="1"/>
  <c r="AB3563" i="1"/>
  <c r="AB3607" i="1"/>
  <c r="M2598" i="1"/>
  <c r="D270" i="2"/>
  <c r="J2598" i="1"/>
  <c r="O964" i="33"/>
  <c r="O845" i="33"/>
  <c r="O861" i="33"/>
  <c r="O877" i="33"/>
  <c r="O885" i="33"/>
  <c r="O944" i="33"/>
  <c r="O984" i="33"/>
  <c r="Q169" i="1"/>
  <c r="Q187" i="1"/>
  <c r="Q213" i="1"/>
  <c r="L469" i="33"/>
  <c r="L486" i="33"/>
  <c r="L494" i="33"/>
  <c r="J371" i="2"/>
  <c r="Q2481" i="1"/>
  <c r="Q2537" i="1"/>
  <c r="Q2572" i="1"/>
  <c r="X889" i="1"/>
  <c r="X964" i="1"/>
  <c r="X1114" i="1"/>
  <c r="X2589" i="1"/>
  <c r="X2615" i="1"/>
  <c r="X3613" i="1"/>
  <c r="X3622" i="1"/>
  <c r="X892" i="1"/>
  <c r="X967" i="1"/>
  <c r="X1117" i="1"/>
  <c r="Q813" i="33"/>
  <c r="Q821" i="33"/>
  <c r="O390" i="2"/>
  <c r="X2716" i="1"/>
  <c r="Z2716" i="1"/>
  <c r="AB2421" i="1"/>
  <c r="AB451" i="1"/>
  <c r="AB2363" i="1"/>
  <c r="AB2139" i="1"/>
  <c r="AB4081" i="1"/>
  <c r="AB3074" i="1"/>
  <c r="AB2331" i="1"/>
  <c r="AB1963" i="1"/>
  <c r="AB1814" i="1"/>
  <c r="AB627" i="1"/>
  <c r="AB4065" i="1"/>
  <c r="R397" i="2"/>
  <c r="AB2371" i="1"/>
  <c r="AC3076" i="1"/>
  <c r="AC2423" i="1"/>
  <c r="AC629" i="1"/>
  <c r="AC4067" i="1"/>
  <c r="AC1816" i="1"/>
  <c r="AC2365" i="1"/>
  <c r="AC453" i="1"/>
  <c r="AC2373" i="1"/>
  <c r="AC2141" i="1"/>
  <c r="AC2333" i="1"/>
  <c r="AC4083" i="1"/>
  <c r="S399" i="2"/>
  <c r="AC1965" i="1"/>
  <c r="AA4083" i="1"/>
  <c r="AA2141" i="1"/>
  <c r="AA1816" i="1"/>
  <c r="AA629" i="1"/>
  <c r="AA2365" i="1"/>
  <c r="AA2333" i="1"/>
  <c r="AA2423" i="1"/>
  <c r="AA453" i="1"/>
  <c r="AA1965" i="1"/>
  <c r="AA4067" i="1"/>
  <c r="AA2373" i="1"/>
  <c r="Q399" i="2"/>
  <c r="AA3076" i="1"/>
  <c r="K1961" i="1"/>
  <c r="K2361" i="1"/>
  <c r="K2369" i="1"/>
  <c r="K3072" i="1"/>
  <c r="K2137" i="1"/>
  <c r="K2419" i="1"/>
  <c r="K1812" i="1"/>
  <c r="K2329" i="1"/>
  <c r="K449" i="1"/>
  <c r="K4079" i="1"/>
  <c r="K4063" i="1"/>
  <c r="E395" i="2"/>
  <c r="K625" i="1"/>
  <c r="K1767" i="1"/>
  <c r="G477" i="33"/>
  <c r="E362" i="2"/>
  <c r="K716" i="1"/>
  <c r="Q2533" i="1"/>
  <c r="L498" i="33"/>
  <c r="L907" i="33"/>
  <c r="L915" i="33"/>
  <c r="J42" i="2"/>
  <c r="Q816" i="1"/>
  <c r="T169" i="1"/>
  <c r="T187" i="1"/>
  <c r="T213" i="1"/>
  <c r="N469" i="33"/>
  <c r="N486" i="33"/>
  <c r="N494" i="33"/>
  <c r="N903" i="33"/>
  <c r="K1942" i="1"/>
  <c r="G1002" i="33"/>
  <c r="E517" i="2"/>
  <c r="K430" i="1"/>
  <c r="K429" i="1"/>
  <c r="G1001" i="33"/>
  <c r="E516" i="2"/>
  <c r="K1941" i="1"/>
  <c r="K1939" i="1"/>
  <c r="G999" i="33"/>
  <c r="E514" i="2"/>
  <c r="K427" i="1"/>
  <c r="K1936" i="1"/>
  <c r="G935" i="33"/>
  <c r="E420" i="2"/>
  <c r="K424" i="1"/>
  <c r="T3734" i="1"/>
  <c r="T2783" i="1"/>
  <c r="T1763" i="1"/>
  <c r="T3135" i="1"/>
  <c r="T4094" i="1"/>
  <c r="T3870" i="1"/>
  <c r="T2032" i="1"/>
  <c r="T1852" i="1"/>
  <c r="T4022" i="1"/>
  <c r="T2751" i="1"/>
  <c r="T2352" i="1"/>
  <c r="T488" i="1"/>
  <c r="T2895" i="1"/>
  <c r="T3790" i="1"/>
  <c r="T2104" i="1"/>
  <c r="T2807" i="1"/>
  <c r="T2887" i="1"/>
  <c r="T1803" i="1"/>
  <c r="T1779" i="1"/>
  <c r="T3878" i="1"/>
  <c r="T520" i="1"/>
  <c r="T1787" i="1"/>
  <c r="T2799" i="1"/>
  <c r="T2823" i="1"/>
  <c r="T2743" i="1"/>
  <c r="T2450" i="1"/>
  <c r="T1747" i="1"/>
  <c r="T480" i="1"/>
  <c r="T1827" i="1"/>
  <c r="T2903" i="1"/>
  <c r="T2000" i="1"/>
  <c r="T3862" i="1"/>
  <c r="T1811" i="1"/>
  <c r="T1755" i="1"/>
  <c r="T464" i="1"/>
  <c r="T3143" i="1"/>
  <c r="T2735" i="1"/>
  <c r="T3758" i="1"/>
  <c r="T3726" i="1"/>
  <c r="T3798" i="1"/>
  <c r="T4030" i="1"/>
  <c r="T3718" i="1"/>
  <c r="T2759" i="1"/>
  <c r="T3039" i="1"/>
  <c r="T4054" i="1"/>
  <c r="T1835" i="1"/>
  <c r="T2767" i="1"/>
  <c r="T2815" i="1"/>
  <c r="T2384" i="1"/>
  <c r="T1992" i="1"/>
  <c r="T3750" i="1"/>
  <c r="T3047" i="1"/>
  <c r="T4038" i="1"/>
  <c r="T3710" i="1"/>
  <c r="T2775" i="1"/>
  <c r="T3111" i="1"/>
  <c r="T3273" i="1"/>
  <c r="T2360" i="1"/>
  <c r="T3774" i="1"/>
  <c r="T3742" i="1"/>
  <c r="T1739" i="1"/>
  <c r="T2312" i="1"/>
  <c r="T592" i="1"/>
  <c r="T4233" i="1"/>
  <c r="T3063" i="1"/>
  <c r="T3782" i="1"/>
  <c r="T2320" i="1"/>
  <c r="T3031" i="1"/>
  <c r="N773" i="33"/>
  <c r="L231" i="2"/>
  <c r="T2418" i="1"/>
  <c r="AB893" i="1"/>
  <c r="AB968" i="1"/>
  <c r="AB1118" i="1"/>
  <c r="AB2593" i="1"/>
  <c r="AB2619" i="1"/>
  <c r="AB3617" i="1"/>
  <c r="AB3626" i="1"/>
  <c r="AC429" i="1"/>
  <c r="U1001" i="33"/>
  <c r="S516" i="2"/>
  <c r="AC1941" i="1"/>
  <c r="AC421" i="1"/>
  <c r="U932" i="33"/>
  <c r="S417" i="2"/>
  <c r="AC1933" i="1"/>
  <c r="AC1938" i="1"/>
  <c r="U998" i="33"/>
  <c r="S513" i="2"/>
  <c r="AC426" i="1"/>
  <c r="AC1942" i="1"/>
  <c r="U1002" i="33"/>
  <c r="S517" i="2"/>
  <c r="AC430" i="1"/>
  <c r="Q431" i="1"/>
  <c r="L1003" i="33"/>
  <c r="J518" i="2"/>
  <c r="Q1943" i="1"/>
  <c r="Q421" i="1"/>
  <c r="L932" i="33"/>
  <c r="J417" i="2"/>
  <c r="Q1933" i="1"/>
  <c r="Q425" i="1"/>
  <c r="L997" i="33"/>
  <c r="J512" i="2"/>
  <c r="Q1937" i="1"/>
  <c r="Q1941" i="1"/>
  <c r="L1001" i="33"/>
  <c r="J516" i="2"/>
  <c r="Q429" i="1"/>
  <c r="K2644" i="1"/>
  <c r="K170" i="1"/>
  <c r="G347" i="33"/>
  <c r="G355" i="33"/>
  <c r="E300" i="2"/>
  <c r="K760" i="1"/>
  <c r="K769" i="1"/>
  <c r="K787" i="1"/>
  <c r="G436" i="33"/>
  <c r="G444" i="33"/>
  <c r="E282" i="2"/>
  <c r="K3643" i="1"/>
  <c r="I915" i="33"/>
  <c r="G42" i="2"/>
  <c r="N2551" i="1"/>
  <c r="R2551" i="1"/>
  <c r="R2567" i="1"/>
  <c r="AB3102" i="1"/>
  <c r="AB4125" i="1"/>
  <c r="AB2327" i="1"/>
  <c r="AB3669" i="1"/>
  <c r="AB2516" i="1"/>
  <c r="AB2686" i="1"/>
  <c r="AB2391" i="1"/>
  <c r="AB3480" i="1"/>
  <c r="AB780" i="1"/>
  <c r="AB2524" i="1"/>
  <c r="AB3118" i="1"/>
  <c r="AB3653" i="1"/>
  <c r="AB3166" i="1"/>
  <c r="AB3054" i="1"/>
  <c r="AB4061" i="1"/>
  <c r="AB2662" i="1"/>
  <c r="AB4109" i="1"/>
  <c r="AB4045" i="1"/>
  <c r="AB3150" i="1"/>
  <c r="AB3126" i="1"/>
  <c r="AB3421" i="1"/>
  <c r="AB4077" i="1"/>
  <c r="AB2039" i="1"/>
  <c r="AB4141" i="1"/>
  <c r="AB2710" i="1"/>
  <c r="AB3677" i="1"/>
  <c r="AB2670" i="1"/>
  <c r="AB2694" i="1"/>
  <c r="AB4320" i="1"/>
  <c r="AB3539" i="1"/>
  <c r="AB2678" i="1"/>
  <c r="AB4013" i="1"/>
  <c r="AB3387" i="1"/>
  <c r="AB4133" i="1"/>
  <c r="AB1983" i="1"/>
  <c r="AB4101" i="1"/>
  <c r="AB3070" i="1"/>
  <c r="AB3094" i="1"/>
  <c r="AB3505" i="1"/>
  <c r="AB4336" i="1"/>
  <c r="AB4312" i="1"/>
  <c r="AB3661" i="1"/>
  <c r="AB2508" i="1"/>
  <c r="AB471" i="1"/>
  <c r="AB3949" i="1"/>
  <c r="AB2433" i="1"/>
  <c r="AB4117" i="1"/>
  <c r="AB3158" i="1"/>
  <c r="AB4304" i="1"/>
  <c r="AB527" i="1"/>
  <c r="AB2974" i="1"/>
  <c r="AB3022" i="1"/>
  <c r="Y3093" i="1"/>
  <c r="Y3149" i="1"/>
  <c r="Y3948" i="1"/>
  <c r="Y4140" i="1"/>
  <c r="Y4044" i="1"/>
  <c r="Y2973" i="1"/>
  <c r="Y3420" i="1"/>
  <c r="Y526" i="1"/>
  <c r="Y2326" i="1"/>
  <c r="Y3652" i="1"/>
  <c r="Y3538" i="1"/>
  <c r="Y2685" i="1"/>
  <c r="Y4319" i="1"/>
  <c r="Y470" i="1"/>
  <c r="Y4311" i="1"/>
  <c r="Y3101" i="1"/>
  <c r="Y2432" i="1"/>
  <c r="Y3660" i="1"/>
  <c r="Y4060" i="1"/>
  <c r="Y2661" i="1"/>
  <c r="Y4076" i="1"/>
  <c r="Y779" i="1"/>
  <c r="Y4335" i="1"/>
  <c r="Y3021" i="1"/>
  <c r="Y4303" i="1"/>
  <c r="Y3479" i="1"/>
  <c r="Y2693" i="1"/>
  <c r="Y4124" i="1"/>
  <c r="Y2390" i="1"/>
  <c r="Y3125" i="1"/>
  <c r="Y2669" i="1"/>
  <c r="Y2507" i="1"/>
  <c r="Y3157" i="1"/>
  <c r="Y3069" i="1"/>
  <c r="Y4132" i="1"/>
  <c r="Y2038" i="1"/>
  <c r="Y3668" i="1"/>
  <c r="Y2523" i="1"/>
  <c r="Y2709" i="1"/>
  <c r="Y4012" i="1"/>
  <c r="Y3117" i="1"/>
  <c r="Y4100" i="1"/>
  <c r="Y3053" i="1"/>
  <c r="Y3386" i="1"/>
  <c r="Y2677" i="1"/>
  <c r="Y1982" i="1"/>
  <c r="Y3165" i="1"/>
  <c r="Y2515" i="1"/>
  <c r="Y3504" i="1"/>
  <c r="Y4116" i="1"/>
  <c r="Y3676" i="1"/>
  <c r="Y4108" i="1"/>
  <c r="I884" i="1"/>
  <c r="E523" i="33"/>
  <c r="E531" i="33"/>
  <c r="E839" i="33"/>
  <c r="G900" i="33"/>
  <c r="G856" i="33"/>
  <c r="K2304" i="1"/>
  <c r="K2400" i="1"/>
  <c r="K2467" i="1"/>
  <c r="K2586" i="1"/>
  <c r="K4390" i="1"/>
  <c r="G830" i="33"/>
  <c r="Q2419" i="1"/>
  <c r="Q1812" i="1"/>
  <c r="Q2329" i="1"/>
  <c r="Q4063" i="1"/>
  <c r="Q2137" i="1"/>
  <c r="Q449" i="1"/>
  <c r="Q3072" i="1"/>
  <c r="Q625" i="1"/>
  <c r="Q2369" i="1"/>
  <c r="Q2361" i="1"/>
  <c r="Q4079" i="1"/>
  <c r="Q1961" i="1"/>
  <c r="K892" i="1"/>
  <c r="K967" i="1"/>
  <c r="K1117" i="1"/>
  <c r="K2592" i="1"/>
  <c r="K4396" i="1"/>
  <c r="K4473" i="1"/>
  <c r="X2546" i="1"/>
  <c r="Z2546" i="1"/>
  <c r="Z2562" i="1"/>
  <c r="B398" i="2"/>
  <c r="D884" i="33"/>
  <c r="D1010" i="33"/>
  <c r="T2420" i="1"/>
  <c r="T626" i="1"/>
  <c r="T1962" i="1"/>
  <c r="T2370" i="1"/>
  <c r="T450" i="1"/>
  <c r="T3073" i="1"/>
  <c r="T1813" i="1"/>
  <c r="T4080" i="1"/>
  <c r="T4064" i="1"/>
  <c r="T2330" i="1"/>
  <c r="T2362" i="1"/>
  <c r="L396" i="2"/>
  <c r="T2138" i="1"/>
  <c r="I2268" i="1"/>
  <c r="I2284" i="1"/>
  <c r="I2293" i="1"/>
  <c r="M473" i="33"/>
  <c r="M490" i="33"/>
  <c r="L626" i="1"/>
  <c r="L2330" i="1"/>
  <c r="L450" i="1"/>
  <c r="L3073" i="1"/>
  <c r="L2362" i="1"/>
  <c r="L2370" i="1"/>
  <c r="L1813" i="1"/>
  <c r="L4064" i="1"/>
  <c r="L1962" i="1"/>
  <c r="L2138" i="1"/>
  <c r="L4080" i="1"/>
  <c r="F396" i="2"/>
  <c r="L2420" i="1"/>
  <c r="E960" i="33"/>
  <c r="E940" i="33"/>
  <c r="E980" i="33"/>
  <c r="E1008" i="33"/>
  <c r="AC816" i="1"/>
  <c r="U915" i="33"/>
  <c r="S42" i="2"/>
  <c r="AC2533" i="1"/>
  <c r="L2363" i="1"/>
  <c r="L3074" i="1"/>
  <c r="L2371" i="1"/>
  <c r="L2139" i="1"/>
  <c r="L1963" i="1"/>
  <c r="L627" i="1"/>
  <c r="L4081" i="1"/>
  <c r="L4065" i="1"/>
  <c r="L2421" i="1"/>
  <c r="L2331" i="1"/>
  <c r="L1814" i="1"/>
  <c r="F397" i="2"/>
  <c r="L451" i="1"/>
  <c r="N2410" i="1"/>
  <c r="N2458" i="1"/>
  <c r="I2190" i="1"/>
  <c r="I2198" i="1"/>
  <c r="O3640" i="1"/>
  <c r="O167" i="1"/>
  <c r="J344" i="33"/>
  <c r="J352" i="33"/>
  <c r="H297" i="2"/>
  <c r="O757" i="1"/>
  <c r="O766" i="1"/>
  <c r="O784" i="1"/>
  <c r="J433" i="33"/>
  <c r="J441" i="33"/>
  <c r="H279" i="2"/>
  <c r="O2641" i="1"/>
  <c r="AB2143" i="1"/>
  <c r="AB2425" i="1"/>
  <c r="AB1967" i="1"/>
  <c r="AB631" i="1"/>
  <c r="AB2335" i="1"/>
  <c r="AB4069" i="1"/>
  <c r="AB2375" i="1"/>
  <c r="AB4085" i="1"/>
  <c r="AB3078" i="1"/>
  <c r="AB455" i="1"/>
  <c r="AB1818" i="1"/>
  <c r="R401" i="2"/>
  <c r="AB2367" i="1"/>
  <c r="AA2329" i="1"/>
  <c r="AA4063" i="1"/>
  <c r="AA2369" i="1"/>
  <c r="AA2137" i="1"/>
  <c r="AA3072" i="1"/>
  <c r="AA1961" i="1"/>
  <c r="AA1812" i="1"/>
  <c r="AA4079" i="1"/>
  <c r="AA2361" i="1"/>
  <c r="AA625" i="1"/>
  <c r="AA449" i="1"/>
  <c r="Q395" i="2"/>
  <c r="AA2419" i="1"/>
  <c r="N888" i="1"/>
  <c r="N963" i="1"/>
  <c r="N1113" i="1"/>
  <c r="I809" i="33"/>
  <c r="I817" i="33"/>
  <c r="G386" i="2"/>
  <c r="N3847" i="1"/>
  <c r="R3847" i="1"/>
  <c r="O2374" i="1"/>
  <c r="O4068" i="1"/>
  <c r="O2142" i="1"/>
  <c r="O2334" i="1"/>
  <c r="O2424" i="1"/>
  <c r="O1966" i="1"/>
  <c r="O3077" i="1"/>
  <c r="O4084" i="1"/>
  <c r="O2366" i="1"/>
  <c r="O630" i="1"/>
  <c r="O454" i="1"/>
  <c r="J846" i="33"/>
  <c r="J862" i="33"/>
  <c r="J878" i="33"/>
  <c r="J886" i="33"/>
  <c r="H400" i="2"/>
  <c r="O1817" i="1"/>
  <c r="P2143" i="1"/>
  <c r="P1967" i="1"/>
  <c r="P1818" i="1"/>
  <c r="P2335" i="1"/>
  <c r="P4069" i="1"/>
  <c r="P455" i="1"/>
  <c r="P3078" i="1"/>
  <c r="P2367" i="1"/>
  <c r="P2375" i="1"/>
  <c r="P631" i="1"/>
  <c r="P4085" i="1"/>
  <c r="K847" i="33"/>
  <c r="K863" i="33"/>
  <c r="K879" i="33"/>
  <c r="K887" i="33"/>
  <c r="I401" i="2"/>
  <c r="P2425" i="1"/>
  <c r="C285" i="2"/>
  <c r="I3646" i="1"/>
  <c r="H3646" i="1"/>
  <c r="H3945" i="1"/>
  <c r="I3945" i="1"/>
  <c r="C514" i="2"/>
  <c r="I1939" i="1"/>
  <c r="H1939" i="1"/>
  <c r="O1768" i="1"/>
  <c r="O170" i="1"/>
  <c r="O188" i="1"/>
  <c r="O214" i="1"/>
  <c r="J470" i="33"/>
  <c r="J478" i="33"/>
  <c r="H363" i="2"/>
  <c r="O717" i="1"/>
  <c r="L2706" i="1"/>
  <c r="L3122" i="1"/>
  <c r="L2387" i="1"/>
  <c r="L4316" i="1"/>
  <c r="L3162" i="1"/>
  <c r="L3673" i="1"/>
  <c r="L523" i="1"/>
  <c r="L2429" i="1"/>
  <c r="L2504" i="1"/>
  <c r="L4041" i="1"/>
  <c r="L4113" i="1"/>
  <c r="L3476" i="1"/>
  <c r="L4308" i="1"/>
  <c r="L4097" i="1"/>
  <c r="L3050" i="1"/>
  <c r="L2658" i="1"/>
  <c r="L3501" i="1"/>
  <c r="L2970" i="1"/>
  <c r="L2690" i="1"/>
  <c r="L4105" i="1"/>
  <c r="L3114" i="1"/>
  <c r="L776" i="1"/>
  <c r="L2674" i="1"/>
  <c r="L2682" i="1"/>
  <c r="L4121" i="1"/>
  <c r="L4300" i="1"/>
  <c r="L3657" i="1"/>
  <c r="L3090" i="1"/>
  <c r="L3146" i="1"/>
  <c r="L3098" i="1"/>
  <c r="L4057" i="1"/>
  <c r="L3154" i="1"/>
  <c r="L3066" i="1"/>
  <c r="L2666" i="1"/>
  <c r="L3018" i="1"/>
  <c r="L4332" i="1"/>
  <c r="L2512" i="1"/>
  <c r="L4009" i="1"/>
  <c r="L3383" i="1"/>
  <c r="L4073" i="1"/>
  <c r="L3535" i="1"/>
  <c r="L2520" i="1"/>
  <c r="L3945" i="1"/>
  <c r="L3417" i="1"/>
  <c r="L2035" i="1"/>
  <c r="L3665" i="1"/>
  <c r="L3649" i="1"/>
  <c r="L4129" i="1"/>
  <c r="L467" i="1"/>
  <c r="L4137" i="1"/>
  <c r="L1979" i="1"/>
  <c r="L186" i="1"/>
  <c r="L212" i="1"/>
  <c r="H468" i="33"/>
  <c r="H485" i="33"/>
  <c r="H493" i="33"/>
  <c r="F370" i="2"/>
  <c r="L2323" i="1"/>
  <c r="K4314" i="1"/>
  <c r="K3533" i="1"/>
  <c r="K3096" i="1"/>
  <c r="K2427" i="1"/>
  <c r="K3048" i="1"/>
  <c r="K774" i="1"/>
  <c r="K3112" i="1"/>
  <c r="K4103" i="1"/>
  <c r="K4135" i="1"/>
  <c r="K3647" i="1"/>
  <c r="K3499" i="1"/>
  <c r="K2321" i="1"/>
  <c r="K3943" i="1"/>
  <c r="K2672" i="1"/>
  <c r="K2968" i="1"/>
  <c r="K2704" i="1"/>
  <c r="K2518" i="1"/>
  <c r="K4298" i="1"/>
  <c r="K2502" i="1"/>
  <c r="K3088" i="1"/>
  <c r="K3655" i="1"/>
  <c r="K521" i="1"/>
  <c r="K3120" i="1"/>
  <c r="K4095" i="1"/>
  <c r="K2664" i="1"/>
  <c r="K3160" i="1"/>
  <c r="K2656" i="1"/>
  <c r="K4007" i="1"/>
  <c r="K4071" i="1"/>
  <c r="K2688" i="1"/>
  <c r="K3415" i="1"/>
  <c r="K3474" i="1"/>
  <c r="K2033" i="1"/>
  <c r="K4330" i="1"/>
  <c r="K4306" i="1"/>
  <c r="K4055" i="1"/>
  <c r="K465" i="1"/>
  <c r="K2385" i="1"/>
  <c r="K3152" i="1"/>
  <c r="K4111" i="1"/>
  <c r="K3144" i="1"/>
  <c r="K3663" i="1"/>
  <c r="K4119" i="1"/>
  <c r="K3381" i="1"/>
  <c r="K2510" i="1"/>
  <c r="K3016" i="1"/>
  <c r="K3064" i="1"/>
  <c r="K4039" i="1"/>
  <c r="K1977" i="1"/>
  <c r="K3671" i="1"/>
  <c r="K4127" i="1"/>
  <c r="E368" i="2"/>
  <c r="K2680" i="1"/>
  <c r="E911" i="33"/>
  <c r="C38" i="2"/>
  <c r="I2547" i="1"/>
  <c r="I2563" i="1"/>
  <c r="T1815" i="1"/>
  <c r="T452" i="1"/>
  <c r="T4082" i="1"/>
  <c r="T2372" i="1"/>
  <c r="T2364" i="1"/>
  <c r="T2332" i="1"/>
  <c r="T628" i="1"/>
  <c r="T1964" i="1"/>
  <c r="T2422" i="1"/>
  <c r="T4066" i="1"/>
  <c r="T2140" i="1"/>
  <c r="L398" i="2"/>
  <c r="T3075" i="1"/>
  <c r="L1817" i="1"/>
  <c r="L1966" i="1"/>
  <c r="L2366" i="1"/>
  <c r="L454" i="1"/>
  <c r="L3077" i="1"/>
  <c r="L2374" i="1"/>
  <c r="L2142" i="1"/>
  <c r="L630" i="1"/>
  <c r="L2424" i="1"/>
  <c r="L2334" i="1"/>
  <c r="L4084" i="1"/>
  <c r="F400" i="2"/>
  <c r="L4068" i="1"/>
  <c r="N3257" i="1"/>
  <c r="R3257" i="1"/>
  <c r="R3362" i="1"/>
  <c r="R3371" i="1"/>
  <c r="R3532" i="1"/>
  <c r="R3548" i="1"/>
  <c r="R3557" i="1"/>
  <c r="AC1935" i="1"/>
  <c r="U934" i="33"/>
  <c r="S419" i="2"/>
  <c r="AC423" i="1"/>
  <c r="AC1936" i="1"/>
  <c r="U935" i="33"/>
  <c r="S420" i="2"/>
  <c r="AC424" i="1"/>
  <c r="AC1937" i="1"/>
  <c r="U997" i="33"/>
  <c r="S512" i="2"/>
  <c r="AC425" i="1"/>
  <c r="AC418" i="1"/>
  <c r="U929" i="33"/>
  <c r="S414" i="2"/>
  <c r="AC1930" i="1"/>
  <c r="AC417" i="1"/>
  <c r="U928" i="33"/>
  <c r="S413" i="2"/>
  <c r="AC1929" i="1"/>
  <c r="AC1932" i="1"/>
  <c r="U931" i="33"/>
  <c r="S416" i="2"/>
  <c r="AC420" i="1"/>
  <c r="AC419" i="1"/>
  <c r="U930" i="33"/>
  <c r="S415" i="2"/>
  <c r="AC1931" i="1"/>
  <c r="P399" i="2"/>
  <c r="Y892" i="1"/>
  <c r="Y924" i="1"/>
  <c r="Y4574" i="1"/>
  <c r="X2631" i="1"/>
  <c r="Z2631" i="1"/>
  <c r="Z3231" i="1"/>
  <c r="N3638" i="1"/>
  <c r="R3638" i="1"/>
  <c r="R4191" i="1"/>
  <c r="H2332" i="1"/>
  <c r="I2332" i="1"/>
  <c r="H899" i="1"/>
  <c r="J1010" i="33"/>
  <c r="J1018" i="33"/>
  <c r="H47" i="2"/>
  <c r="O899" i="1"/>
  <c r="R899" i="1"/>
  <c r="K626" i="1"/>
  <c r="K1813" i="1"/>
  <c r="K2420" i="1"/>
  <c r="K2330" i="1"/>
  <c r="K2138" i="1"/>
  <c r="K4064" i="1"/>
  <c r="K450" i="1"/>
  <c r="K1962" i="1"/>
  <c r="K4080" i="1"/>
  <c r="K3073" i="1"/>
  <c r="K2362" i="1"/>
  <c r="G842" i="33"/>
  <c r="G858" i="33"/>
  <c r="G874" i="33"/>
  <c r="G882" i="33"/>
  <c r="E396" i="2"/>
  <c r="K2370" i="1"/>
  <c r="P4497" i="1"/>
  <c r="P4529" i="1"/>
  <c r="K758" i="33"/>
  <c r="K766" i="33"/>
  <c r="I224" i="2"/>
  <c r="P3250" i="1"/>
  <c r="P3355" i="1"/>
  <c r="P3364" i="1"/>
  <c r="P3466" i="1"/>
  <c r="P3482" i="1"/>
  <c r="P3491" i="1"/>
  <c r="P3507" i="1"/>
  <c r="P3516" i="1"/>
  <c r="N2269" i="1"/>
  <c r="N2285" i="1"/>
  <c r="N2294" i="1"/>
  <c r="Q19" i="36"/>
  <c r="O19" i="36"/>
  <c r="M19" i="36"/>
  <c r="Y19" i="36"/>
  <c r="Q19" i="35"/>
  <c r="K19" i="35"/>
  <c r="T4081" i="1"/>
  <c r="T2421" i="1"/>
  <c r="T451" i="1"/>
  <c r="T2139" i="1"/>
  <c r="T3074" i="1"/>
  <c r="T2371" i="1"/>
  <c r="T627" i="1"/>
  <c r="T2363" i="1"/>
  <c r="T1963" i="1"/>
  <c r="T1814" i="1"/>
  <c r="T4065" i="1"/>
  <c r="L397" i="2"/>
  <c r="T2331" i="1"/>
  <c r="Q908" i="33"/>
  <c r="O35" i="2"/>
  <c r="X2526" i="1"/>
  <c r="Z2526" i="1"/>
  <c r="Q910" i="33"/>
  <c r="O37" i="2"/>
  <c r="X811" i="1"/>
  <c r="Z811" i="1"/>
  <c r="Q912" i="33"/>
  <c r="O39" i="2"/>
  <c r="X2530" i="1"/>
  <c r="Z2530" i="1"/>
  <c r="Z1771" i="1"/>
  <c r="X191" i="1"/>
  <c r="X217" i="1"/>
  <c r="Q473" i="33"/>
  <c r="Q481" i="33"/>
  <c r="O366" i="2"/>
  <c r="X1771" i="1"/>
  <c r="G430" i="33"/>
  <c r="E357" i="2"/>
  <c r="K2195" i="1"/>
  <c r="K2203" i="1"/>
  <c r="T3250" i="1"/>
  <c r="T3355" i="1"/>
  <c r="T3364" i="1"/>
  <c r="T3525" i="1"/>
  <c r="T3541" i="1"/>
  <c r="T3550" i="1"/>
  <c r="N878" i="1"/>
  <c r="I517" i="33"/>
  <c r="I525" i="33"/>
  <c r="I833" i="33"/>
  <c r="Y2368" i="1"/>
  <c r="Y2144" i="1"/>
  <c r="Y4070" i="1"/>
  <c r="Y2376" i="1"/>
  <c r="Y456" i="1"/>
  <c r="Y632" i="1"/>
  <c r="Y2426" i="1"/>
  <c r="Y1968" i="1"/>
  <c r="Y4086" i="1"/>
  <c r="Y1819" i="1"/>
  <c r="Y2336" i="1"/>
  <c r="Y3079" i="1"/>
  <c r="X799" i="1"/>
  <c r="Z799" i="1"/>
  <c r="Z875" i="1"/>
  <c r="X968" i="1"/>
  <c r="X1118" i="1"/>
  <c r="Q814" i="33"/>
  <c r="Q822" i="33"/>
  <c r="O391" i="2"/>
  <c r="X3692" i="1"/>
  <c r="Z3692" i="1"/>
  <c r="V713" i="1"/>
  <c r="P474" i="33"/>
  <c r="N359" i="2"/>
  <c r="V1764" i="1"/>
  <c r="N258" i="1"/>
  <c r="R258" i="1"/>
  <c r="R276" i="1"/>
  <c r="R302" i="1"/>
  <c r="Q1764" i="1"/>
  <c r="L474" i="33"/>
  <c r="J359" i="2"/>
  <c r="Q713" i="1"/>
  <c r="J2561" i="1"/>
  <c r="K2371" i="1"/>
  <c r="K627" i="1"/>
  <c r="K4081" i="1"/>
  <c r="K1963" i="1"/>
  <c r="K1814" i="1"/>
  <c r="K2363" i="1"/>
  <c r="K2139" i="1"/>
  <c r="K3074" i="1"/>
  <c r="K2331" i="1"/>
  <c r="K451" i="1"/>
  <c r="K2421" i="1"/>
  <c r="K4065" i="1"/>
  <c r="N350" i="2"/>
  <c r="V252" i="1"/>
  <c r="V270" i="1"/>
  <c r="V296" i="1"/>
  <c r="L860" i="1"/>
  <c r="L843" i="1"/>
  <c r="J1793" i="1"/>
  <c r="J1841" i="1"/>
  <c r="J1859" i="1"/>
  <c r="J1868" i="1"/>
  <c r="F746" i="33"/>
  <c r="F754" i="33"/>
  <c r="D202" i="2"/>
  <c r="J348" i="1"/>
  <c r="J356" i="1"/>
  <c r="J727" i="1"/>
  <c r="S3373" i="1"/>
  <c r="S3389" i="1"/>
  <c r="S3398" i="1"/>
  <c r="S3559" i="1"/>
  <c r="S3603" i="1"/>
  <c r="S1792" i="1"/>
  <c r="S1840" i="1"/>
  <c r="S1858" i="1"/>
  <c r="S1867" i="1"/>
  <c r="M745" i="33"/>
  <c r="M753" i="33"/>
  <c r="K201" i="2"/>
  <c r="S347" i="1"/>
  <c r="W347" i="1"/>
  <c r="W355" i="1"/>
  <c r="W726" i="1"/>
  <c r="J4396" i="1"/>
  <c r="J4473" i="1"/>
  <c r="N3250" i="1"/>
  <c r="R3250" i="1"/>
  <c r="R3355" i="1"/>
  <c r="R3364" i="1"/>
  <c r="R3466" i="1"/>
  <c r="R3482" i="1"/>
  <c r="R3491" i="1"/>
  <c r="R3507" i="1"/>
  <c r="R3516" i="1"/>
  <c r="Y3661" i="1"/>
  <c r="Y3421" i="1"/>
  <c r="Y3949" i="1"/>
  <c r="Y4133" i="1"/>
  <c r="Y2327" i="1"/>
  <c r="Y2516" i="1"/>
  <c r="Y2391" i="1"/>
  <c r="Y4117" i="1"/>
  <c r="Y3505" i="1"/>
  <c r="Y3653" i="1"/>
  <c r="Y527" i="1"/>
  <c r="Y3054" i="1"/>
  <c r="Y4101" i="1"/>
  <c r="Y1983" i="1"/>
  <c r="Y3669" i="1"/>
  <c r="Y4077" i="1"/>
  <c r="Y2694" i="1"/>
  <c r="Y3166" i="1"/>
  <c r="Y3022" i="1"/>
  <c r="Y3150" i="1"/>
  <c r="Y471" i="1"/>
  <c r="Y4061" i="1"/>
  <c r="Y2508" i="1"/>
  <c r="Y3126" i="1"/>
  <c r="Y4312" i="1"/>
  <c r="Y4109" i="1"/>
  <c r="Y4045" i="1"/>
  <c r="Y4320" i="1"/>
  <c r="Y4141" i="1"/>
  <c r="Y2974" i="1"/>
  <c r="Y2524" i="1"/>
  <c r="Y4013" i="1"/>
  <c r="Y2039" i="1"/>
  <c r="Y2686" i="1"/>
  <c r="Y3102" i="1"/>
  <c r="Y4304" i="1"/>
  <c r="Y3387" i="1"/>
  <c r="Y4336" i="1"/>
  <c r="Y3094" i="1"/>
  <c r="Y2710" i="1"/>
  <c r="Y4125" i="1"/>
  <c r="Y2678" i="1"/>
  <c r="Y3070" i="1"/>
  <c r="Y2670" i="1"/>
  <c r="Y2433" i="1"/>
  <c r="Y2662" i="1"/>
  <c r="Y3539" i="1"/>
  <c r="Y3677" i="1"/>
  <c r="Y3158" i="1"/>
  <c r="Y780" i="1"/>
  <c r="Y3118" i="1"/>
  <c r="Y172" i="1"/>
  <c r="Y190" i="1"/>
  <c r="Y216" i="1"/>
  <c r="R472" i="33"/>
  <c r="R489" i="33"/>
  <c r="R497" i="33"/>
  <c r="P374" i="2"/>
  <c r="Y3480" i="1"/>
  <c r="AA2332" i="1"/>
  <c r="AA2372" i="1"/>
  <c r="AA1964" i="1"/>
  <c r="AA628" i="1"/>
  <c r="AA3075" i="1"/>
  <c r="AA4066" i="1"/>
  <c r="AA2364" i="1"/>
  <c r="AA452" i="1"/>
  <c r="AA2140" i="1"/>
  <c r="AA2422" i="1"/>
  <c r="AA1815" i="1"/>
  <c r="Q398" i="2"/>
  <c r="AA4082" i="1"/>
  <c r="Y2367" i="1"/>
  <c r="Y2335" i="1"/>
  <c r="Y2375" i="1"/>
  <c r="Y4069" i="1"/>
  <c r="Y2425" i="1"/>
  <c r="Y1967" i="1"/>
  <c r="Y2143" i="1"/>
  <c r="Y631" i="1"/>
  <c r="Y3078" i="1"/>
  <c r="Y4085" i="1"/>
  <c r="Y455" i="1"/>
  <c r="P401" i="2"/>
  <c r="Y1818" i="1"/>
  <c r="AA2138" i="1"/>
  <c r="AA3073" i="1"/>
  <c r="AA626" i="1"/>
  <c r="AA1962" i="1"/>
  <c r="AA2420" i="1"/>
  <c r="AA1813" i="1"/>
  <c r="AA4064" i="1"/>
  <c r="AA2362" i="1"/>
  <c r="AA2370" i="1"/>
  <c r="AA450" i="1"/>
  <c r="AA4080" i="1"/>
  <c r="Q396" i="2"/>
  <c r="AA2330" i="1"/>
  <c r="K2143" i="1"/>
  <c r="K1818" i="1"/>
  <c r="K2335" i="1"/>
  <c r="K4085" i="1"/>
  <c r="K2367" i="1"/>
  <c r="K631" i="1"/>
  <c r="K455" i="1"/>
  <c r="K2375" i="1"/>
  <c r="K3078" i="1"/>
  <c r="K1967" i="1"/>
  <c r="K2425" i="1"/>
  <c r="E401" i="2"/>
  <c r="K4069" i="1"/>
  <c r="P451" i="1"/>
  <c r="P1963" i="1"/>
  <c r="P4081" i="1"/>
  <c r="P3074" i="1"/>
  <c r="P2139" i="1"/>
  <c r="P2363" i="1"/>
  <c r="P2371" i="1"/>
  <c r="P627" i="1"/>
  <c r="P1814" i="1"/>
  <c r="P4065" i="1"/>
  <c r="P2331" i="1"/>
  <c r="I397" i="2"/>
  <c r="P2421" i="1"/>
  <c r="H3665" i="1"/>
  <c r="I3665" i="1"/>
  <c r="H2323" i="1"/>
  <c r="I2323" i="1"/>
  <c r="T309" i="1"/>
  <c r="T882" i="1"/>
  <c r="N521" i="33"/>
  <c r="N529" i="33"/>
  <c r="N837" i="33"/>
  <c r="J311" i="1"/>
  <c r="J884" i="1"/>
  <c r="F523" i="33"/>
  <c r="F531" i="33"/>
  <c r="F839" i="33"/>
  <c r="X891" i="1"/>
  <c r="Z891" i="1"/>
  <c r="Z923" i="1"/>
  <c r="Z4573" i="1"/>
  <c r="R893" i="1"/>
  <c r="R968" i="1"/>
  <c r="R1118" i="1"/>
  <c r="R2593" i="1"/>
  <c r="R2619" i="1"/>
  <c r="R3617" i="1"/>
  <c r="R3626" i="1"/>
  <c r="T188" i="1"/>
  <c r="T214" i="1"/>
  <c r="N470" i="33"/>
  <c r="N487" i="33"/>
  <c r="N495" i="33"/>
  <c r="L372" i="2"/>
  <c r="T2407" i="1"/>
  <c r="T2455" i="1"/>
  <c r="T489" i="33"/>
  <c r="T497" i="33"/>
  <c r="R374" i="2"/>
  <c r="AB3583" i="1"/>
  <c r="AB3600" i="1"/>
  <c r="R488" i="33"/>
  <c r="R496" i="33"/>
  <c r="P373" i="2"/>
  <c r="Y798" i="1"/>
  <c r="Y874" i="1"/>
  <c r="R4128" i="1"/>
  <c r="N4128" i="1"/>
  <c r="R3121" i="1"/>
  <c r="N3121" i="1"/>
  <c r="R3153" i="1"/>
  <c r="N3153" i="1"/>
  <c r="J395" i="2"/>
  <c r="Q888" i="1"/>
  <c r="Q963" i="1"/>
  <c r="Q1113" i="1"/>
  <c r="Q2588" i="1"/>
  <c r="Q4392" i="1"/>
  <c r="Q4469" i="1"/>
  <c r="N3584" i="1"/>
  <c r="R3584" i="1"/>
  <c r="R3601" i="1"/>
  <c r="Y1769" i="1"/>
  <c r="R471" i="33"/>
  <c r="R479" i="33"/>
  <c r="P364" i="2"/>
  <c r="Y718" i="1"/>
  <c r="E999" i="33"/>
  <c r="D999" i="33"/>
  <c r="B514" i="2"/>
  <c r="H893" i="1"/>
  <c r="H968" i="1"/>
  <c r="H1118" i="1"/>
  <c r="H2593" i="1"/>
  <c r="H4397" i="1"/>
  <c r="H4474" i="1"/>
  <c r="U2523" i="1"/>
  <c r="U3053" i="1"/>
  <c r="U3101" i="1"/>
  <c r="U4319" i="1"/>
  <c r="U2326" i="1"/>
  <c r="U526" i="1"/>
  <c r="U470" i="1"/>
  <c r="U2669" i="1"/>
  <c r="U3093" i="1"/>
  <c r="U3069" i="1"/>
  <c r="U4044" i="1"/>
  <c r="U2709" i="1"/>
  <c r="U4060" i="1"/>
  <c r="U2390" i="1"/>
  <c r="U3386" i="1"/>
  <c r="U4311" i="1"/>
  <c r="U4140" i="1"/>
  <c r="U4076" i="1"/>
  <c r="U4116" i="1"/>
  <c r="U3165" i="1"/>
  <c r="U3157" i="1"/>
  <c r="U2507" i="1"/>
  <c r="U4012" i="1"/>
  <c r="U3948" i="1"/>
  <c r="U4124" i="1"/>
  <c r="U1982" i="1"/>
  <c r="U2038" i="1"/>
  <c r="U2661" i="1"/>
  <c r="U3479" i="1"/>
  <c r="U2973" i="1"/>
  <c r="U3652" i="1"/>
  <c r="U3117" i="1"/>
  <c r="U3021" i="1"/>
  <c r="U3676" i="1"/>
  <c r="U4335" i="1"/>
  <c r="U3668" i="1"/>
  <c r="U3538" i="1"/>
  <c r="U4108" i="1"/>
  <c r="U3660" i="1"/>
  <c r="U3149" i="1"/>
  <c r="U3420" i="1"/>
  <c r="U2432" i="1"/>
  <c r="U2693" i="1"/>
  <c r="U4132" i="1"/>
  <c r="U2677" i="1"/>
  <c r="U4100" i="1"/>
  <c r="U3504" i="1"/>
  <c r="U3125" i="1"/>
  <c r="U2515" i="1"/>
  <c r="U779" i="1"/>
  <c r="U4303" i="1"/>
  <c r="U2685" i="1"/>
  <c r="AA1765" i="1"/>
  <c r="AA185" i="1"/>
  <c r="AA211" i="1"/>
  <c r="S467" i="33"/>
  <c r="S475" i="33"/>
  <c r="Q360" i="2"/>
  <c r="AA714" i="1"/>
  <c r="O981" i="33"/>
  <c r="O842" i="33"/>
  <c r="O858" i="33"/>
  <c r="O874" i="33"/>
  <c r="O882" i="33"/>
  <c r="O941" i="33"/>
  <c r="O961" i="33"/>
  <c r="L456" i="1"/>
  <c r="L3079" i="1"/>
  <c r="L1819" i="1"/>
  <c r="L2376" i="1"/>
  <c r="L2336" i="1"/>
  <c r="L2144" i="1"/>
  <c r="L2426" i="1"/>
  <c r="L2368" i="1"/>
  <c r="L4070" i="1"/>
  <c r="L632" i="1"/>
  <c r="L1968" i="1"/>
  <c r="F402" i="2"/>
  <c r="L4086" i="1"/>
  <c r="M961" i="33"/>
  <c r="M941" i="33"/>
  <c r="M981" i="33"/>
  <c r="P413" i="1"/>
  <c r="P1973" i="1"/>
  <c r="P2149" i="1"/>
  <c r="P2158" i="1"/>
  <c r="K924" i="33"/>
  <c r="K1028" i="33"/>
  <c r="K1036" i="33"/>
  <c r="I57" i="2"/>
  <c r="P1925" i="1"/>
  <c r="M358" i="33"/>
  <c r="K303" i="2"/>
  <c r="S763" i="1"/>
  <c r="W763" i="1"/>
  <c r="W772" i="1"/>
  <c r="W790" i="1"/>
  <c r="U456" i="1"/>
  <c r="U1819" i="1"/>
  <c r="U2376" i="1"/>
  <c r="U2368" i="1"/>
  <c r="U1968" i="1"/>
  <c r="U4086" i="1"/>
  <c r="U4070" i="1"/>
  <c r="U2336" i="1"/>
  <c r="U632" i="1"/>
  <c r="U2144" i="1"/>
  <c r="U3079" i="1"/>
  <c r="M402" i="2"/>
  <c r="U2426" i="1"/>
  <c r="H981" i="33"/>
  <c r="H842" i="33"/>
  <c r="H858" i="33"/>
  <c r="H874" i="33"/>
  <c r="H882" i="33"/>
  <c r="H941" i="33"/>
  <c r="H961" i="33"/>
  <c r="T980" i="33"/>
  <c r="T841" i="33"/>
  <c r="T857" i="33"/>
  <c r="T873" i="33"/>
  <c r="T881" i="33"/>
  <c r="T940" i="33"/>
  <c r="T960" i="33"/>
  <c r="Z3853" i="1"/>
  <c r="X969" i="1"/>
  <c r="X1119" i="1"/>
  <c r="Q815" i="33"/>
  <c r="Q823" i="33"/>
  <c r="O392" i="2"/>
  <c r="X3853" i="1"/>
  <c r="X3446" i="1"/>
  <c r="X3575" i="1"/>
  <c r="V1795" i="1"/>
  <c r="V1843" i="1"/>
  <c r="V1861" i="1"/>
  <c r="V1870" i="1"/>
  <c r="P748" i="33"/>
  <c r="P756" i="33"/>
  <c r="N204" i="2"/>
  <c r="V350" i="1"/>
  <c r="V358" i="1"/>
  <c r="V729" i="1"/>
  <c r="I3357" i="1"/>
  <c r="I3366" i="1"/>
  <c r="I3375" i="1"/>
  <c r="I3391" i="1"/>
  <c r="I3400" i="1"/>
  <c r="I3561" i="1"/>
  <c r="I3605" i="1"/>
  <c r="Q21" i="36"/>
  <c r="S21" i="36"/>
  <c r="Z3256" i="1"/>
  <c r="Z3361" i="1"/>
  <c r="Z3370" i="1"/>
  <c r="Z3531" i="1"/>
  <c r="Z3547" i="1"/>
  <c r="Z3556" i="1"/>
  <c r="H962" i="33"/>
  <c r="H843" i="33"/>
  <c r="H859" i="33"/>
  <c r="H875" i="33"/>
  <c r="H883" i="33"/>
  <c r="H942" i="33"/>
  <c r="H982" i="33"/>
  <c r="I3362" i="1"/>
  <c r="I3371" i="1"/>
  <c r="I3532" i="1"/>
  <c r="I3548" i="1"/>
  <c r="I3557" i="1"/>
  <c r="J962" i="33"/>
  <c r="J843" i="33"/>
  <c r="J859" i="33"/>
  <c r="J875" i="33"/>
  <c r="J883" i="33"/>
  <c r="J942" i="33"/>
  <c r="J982" i="33"/>
  <c r="I1007" i="33"/>
  <c r="M4079" i="1"/>
  <c r="D395" i="2"/>
  <c r="J4079" i="1"/>
  <c r="S846" i="33"/>
  <c r="S862" i="33"/>
  <c r="S878" i="33"/>
  <c r="S886" i="33"/>
  <c r="S1012" i="33"/>
  <c r="M984" i="33"/>
  <c r="M944" i="33"/>
  <c r="M964" i="33"/>
  <c r="Q1008" i="33"/>
  <c r="Q1011" i="33"/>
  <c r="E992" i="33"/>
  <c r="C507" i="2"/>
  <c r="I916" i="1"/>
  <c r="H916" i="1"/>
  <c r="S433" i="1"/>
  <c r="W433" i="1"/>
  <c r="W634" i="1"/>
  <c r="S4556" i="1"/>
  <c r="S4565" i="1"/>
  <c r="H846" i="33"/>
  <c r="H862" i="33"/>
  <c r="H878" i="33"/>
  <c r="H886" i="33"/>
  <c r="H1012" i="33"/>
  <c r="E344" i="33"/>
  <c r="E352" i="33"/>
  <c r="D352" i="33"/>
  <c r="B297" i="2"/>
  <c r="J882" i="1"/>
  <c r="F521" i="33"/>
  <c r="F529" i="33"/>
  <c r="F837" i="33"/>
  <c r="S2594" i="1"/>
  <c r="S4398" i="1"/>
  <c r="S4475" i="1"/>
  <c r="P4430" i="1"/>
  <c r="P4438" i="1"/>
  <c r="P4464" i="1"/>
  <c r="I4379" i="1"/>
  <c r="I4361" i="1"/>
  <c r="I4370" i="1"/>
  <c r="K2414" i="1"/>
  <c r="K1807" i="1"/>
  <c r="K3131" i="1"/>
  <c r="K1783" i="1"/>
  <c r="K1775" i="1"/>
  <c r="K3770" i="1"/>
  <c r="K4050" i="1"/>
  <c r="K3059" i="1"/>
  <c r="K2316" i="1"/>
  <c r="K3107" i="1"/>
  <c r="K1751" i="1"/>
  <c r="K1759" i="1"/>
  <c r="K2747" i="1"/>
  <c r="K2380" i="1"/>
  <c r="K3778" i="1"/>
  <c r="K2763" i="1"/>
  <c r="K3139" i="1"/>
  <c r="K2731" i="1"/>
  <c r="K4229" i="1"/>
  <c r="K1848" i="1"/>
  <c r="K2819" i="1"/>
  <c r="K1735" i="1"/>
  <c r="K3730" i="1"/>
  <c r="K2446" i="1"/>
  <c r="K3035" i="1"/>
  <c r="K2755" i="1"/>
  <c r="K1996" i="1"/>
  <c r="K3714" i="1"/>
  <c r="K4018" i="1"/>
  <c r="K1988" i="1"/>
  <c r="K2356" i="1"/>
  <c r="K1831" i="1"/>
  <c r="K3866" i="1"/>
  <c r="K2771" i="1"/>
  <c r="K4026" i="1"/>
  <c r="K3706" i="1"/>
  <c r="K4034" i="1"/>
  <c r="K2795" i="1"/>
  <c r="K476" i="1"/>
  <c r="K2899" i="1"/>
  <c r="K3738" i="1"/>
  <c r="K3794" i="1"/>
  <c r="K2739" i="1"/>
  <c r="K460" i="1"/>
  <c r="K3269" i="1"/>
  <c r="K484" i="1"/>
  <c r="K4090" i="1"/>
  <c r="K2100" i="1"/>
  <c r="K2348" i="1"/>
  <c r="K3754" i="1"/>
  <c r="K3874" i="1"/>
  <c r="K588" i="1"/>
  <c r="K3786" i="1"/>
  <c r="K2308" i="1"/>
  <c r="K1799" i="1"/>
  <c r="K3722" i="1"/>
  <c r="K2811" i="1"/>
  <c r="K2891" i="1"/>
  <c r="K1743" i="1"/>
  <c r="K3027" i="1"/>
  <c r="K2779" i="1"/>
  <c r="K3043" i="1"/>
  <c r="K1823" i="1"/>
  <c r="K2028" i="1"/>
  <c r="K2803" i="1"/>
  <c r="K3858" i="1"/>
  <c r="K3746" i="1"/>
  <c r="K2883" i="1"/>
  <c r="K516" i="1"/>
  <c r="H412" i="1"/>
  <c r="H56" i="2"/>
  <c r="O412" i="1"/>
  <c r="R412" i="1"/>
  <c r="K2643" i="1"/>
  <c r="G346" i="33"/>
  <c r="G354" i="33"/>
  <c r="E299" i="2"/>
  <c r="K759" i="1"/>
  <c r="K768" i="1"/>
  <c r="K786" i="1"/>
  <c r="G435" i="33"/>
  <c r="G443" i="33"/>
  <c r="E281" i="2"/>
  <c r="K3642" i="1"/>
  <c r="U3445" i="1"/>
  <c r="U3574" i="1"/>
  <c r="L900" i="33"/>
  <c r="T3640" i="1"/>
  <c r="N344" i="33"/>
  <c r="N352" i="33"/>
  <c r="L297" i="2"/>
  <c r="T757" i="1"/>
  <c r="T766" i="1"/>
  <c r="T784" i="1"/>
  <c r="N433" i="33"/>
  <c r="N441" i="33"/>
  <c r="L279" i="2"/>
  <c r="T2641" i="1"/>
  <c r="H1928" i="1"/>
  <c r="J1031" i="33"/>
  <c r="J1039" i="33"/>
  <c r="H60" i="2"/>
  <c r="O1928" i="1"/>
  <c r="R1928" i="1"/>
  <c r="AB1770" i="1"/>
  <c r="T472" i="33"/>
  <c r="T480" i="33"/>
  <c r="R365" i="2"/>
  <c r="AB719" i="1"/>
  <c r="W888" i="1"/>
  <c r="W963" i="1"/>
  <c r="W1113" i="1"/>
  <c r="W2588" i="1"/>
  <c r="W4392" i="1"/>
  <c r="W4469" i="1"/>
  <c r="Q1031" i="33"/>
  <c r="K962" i="33"/>
  <c r="K843" i="33"/>
  <c r="K859" i="33"/>
  <c r="K875" i="33"/>
  <c r="K883" i="33"/>
  <c r="K942" i="33"/>
  <c r="K982" i="33"/>
  <c r="R963" i="33"/>
  <c r="R844" i="33"/>
  <c r="R860" i="33"/>
  <c r="R876" i="33"/>
  <c r="R884" i="33"/>
  <c r="R943" i="33"/>
  <c r="R983" i="33"/>
  <c r="R409" i="1"/>
  <c r="O409" i="1"/>
  <c r="H409" i="1"/>
  <c r="U2484" i="1"/>
  <c r="U2540" i="1"/>
  <c r="U2575" i="1"/>
  <c r="AC3257" i="1"/>
  <c r="AC3362" i="1"/>
  <c r="AC3371" i="1"/>
  <c r="AC3532" i="1"/>
  <c r="AC3548" i="1"/>
  <c r="AC3557" i="1"/>
  <c r="E908" i="33"/>
  <c r="C35" i="2"/>
  <c r="I809" i="1"/>
  <c r="H809" i="1"/>
  <c r="L3660" i="1"/>
  <c r="L3101" i="1"/>
  <c r="L3125" i="1"/>
  <c r="L3069" i="1"/>
  <c r="L2973" i="1"/>
  <c r="L2661" i="1"/>
  <c r="L4116" i="1"/>
  <c r="L4124" i="1"/>
  <c r="L4335" i="1"/>
  <c r="L3668" i="1"/>
  <c r="L2669" i="1"/>
  <c r="L4012" i="1"/>
  <c r="L2390" i="1"/>
  <c r="L4060" i="1"/>
  <c r="L2523" i="1"/>
  <c r="L3652" i="1"/>
  <c r="L3479" i="1"/>
  <c r="L3165" i="1"/>
  <c r="L2515" i="1"/>
  <c r="L3093" i="1"/>
  <c r="L2432" i="1"/>
  <c r="L2685" i="1"/>
  <c r="L3157" i="1"/>
  <c r="L4319" i="1"/>
  <c r="L4044" i="1"/>
  <c r="L4132" i="1"/>
  <c r="L4311" i="1"/>
  <c r="L3117" i="1"/>
  <c r="L3538" i="1"/>
  <c r="L3021" i="1"/>
  <c r="L526" i="1"/>
  <c r="L3149" i="1"/>
  <c r="L779" i="1"/>
  <c r="L3386" i="1"/>
  <c r="L1982" i="1"/>
  <c r="L4108" i="1"/>
  <c r="L2507" i="1"/>
  <c r="L2677" i="1"/>
  <c r="L3504" i="1"/>
  <c r="L4303" i="1"/>
  <c r="L2038" i="1"/>
  <c r="L4076" i="1"/>
  <c r="L3420" i="1"/>
  <c r="L3948" i="1"/>
  <c r="L2693" i="1"/>
  <c r="L2709" i="1"/>
  <c r="L3676" i="1"/>
  <c r="L470" i="1"/>
  <c r="L4100" i="1"/>
  <c r="L4140" i="1"/>
  <c r="L2326" i="1"/>
  <c r="L189" i="1"/>
  <c r="L215" i="1"/>
  <c r="H471" i="33"/>
  <c r="H488" i="33"/>
  <c r="H496" i="33"/>
  <c r="F373" i="2"/>
  <c r="L3053" i="1"/>
  <c r="H856" i="33"/>
  <c r="L2304" i="1"/>
  <c r="L2400" i="1"/>
  <c r="L2467" i="1"/>
  <c r="L2586" i="1"/>
  <c r="L4390" i="1"/>
  <c r="H830" i="33"/>
  <c r="W419" i="1"/>
  <c r="S419" i="1"/>
  <c r="G847" i="33"/>
  <c r="G863" i="33"/>
  <c r="G879" i="33"/>
  <c r="G887" i="33"/>
  <c r="G1013" i="33"/>
  <c r="J963" i="33"/>
  <c r="J844" i="33"/>
  <c r="J860" i="33"/>
  <c r="J876" i="33"/>
  <c r="J884" i="33"/>
  <c r="J943" i="33"/>
  <c r="J983" i="33"/>
  <c r="I311" i="1"/>
  <c r="E506" i="33"/>
  <c r="E514" i="33"/>
  <c r="D514" i="33"/>
  <c r="O2640" i="1"/>
  <c r="H296" i="2"/>
  <c r="O756" i="1"/>
  <c r="O765" i="1"/>
  <c r="O783" i="1"/>
  <c r="J432" i="33"/>
  <c r="J440" i="33"/>
  <c r="H278" i="2"/>
  <c r="O3639" i="1"/>
  <c r="AB1817" i="1"/>
  <c r="AB2366" i="1"/>
  <c r="AB2374" i="1"/>
  <c r="AB4084" i="1"/>
  <c r="AB3077" i="1"/>
  <c r="AB2424" i="1"/>
  <c r="AB2142" i="1"/>
  <c r="AB4068" i="1"/>
  <c r="AB630" i="1"/>
  <c r="AB2334" i="1"/>
  <c r="AB1966" i="1"/>
  <c r="R400" i="2"/>
  <c r="AB454" i="1"/>
  <c r="N849" i="1"/>
  <c r="R849" i="1"/>
  <c r="R866" i="1"/>
  <c r="V2611" i="1"/>
  <c r="V884" i="1"/>
  <c r="P523" i="33"/>
  <c r="P531" i="33"/>
  <c r="N275" i="2"/>
  <c r="V2603" i="1"/>
  <c r="D430" i="33"/>
  <c r="B357" i="2"/>
  <c r="N962" i="33"/>
  <c r="N843" i="33"/>
  <c r="N859" i="33"/>
  <c r="N875" i="33"/>
  <c r="N883" i="33"/>
  <c r="N942" i="33"/>
  <c r="N982" i="33"/>
  <c r="O2196" i="1"/>
  <c r="O2188" i="1"/>
  <c r="J3252" i="1"/>
  <c r="M3252" i="1"/>
  <c r="M3357" i="1"/>
  <c r="M3366" i="1"/>
  <c r="M3375" i="1"/>
  <c r="M3391" i="1"/>
  <c r="M3400" i="1"/>
  <c r="M3561" i="1"/>
  <c r="M3605" i="1"/>
  <c r="C11" i="35"/>
  <c r="S11" i="35"/>
  <c r="S27" i="35"/>
  <c r="U27" i="35"/>
  <c r="Q970" i="33"/>
  <c r="O208" i="2"/>
  <c r="X975" i="1"/>
  <c r="X1063" i="1"/>
  <c r="X1106" i="1"/>
  <c r="Q867" i="33"/>
  <c r="J4431" i="1"/>
  <c r="J4439" i="1"/>
  <c r="J4465" i="1"/>
  <c r="X4545" i="1"/>
  <c r="X4556" i="1"/>
  <c r="X4565" i="1"/>
  <c r="I3582" i="1"/>
  <c r="I3599" i="1"/>
  <c r="X2264" i="1"/>
  <c r="Z2264" i="1"/>
  <c r="Z2280" i="1"/>
  <c r="Z2289" i="1"/>
  <c r="X254" i="1"/>
  <c r="X272" i="1"/>
  <c r="X298" i="1"/>
  <c r="N798" i="1"/>
  <c r="R798" i="1"/>
  <c r="R874" i="1"/>
  <c r="U428" i="1"/>
  <c r="O1000" i="33"/>
  <c r="M515" i="2"/>
  <c r="U1940" i="1"/>
  <c r="U420" i="1"/>
  <c r="O931" i="33"/>
  <c r="M416" i="2"/>
  <c r="U1932" i="1"/>
  <c r="U988" i="33"/>
  <c r="S503" i="2"/>
  <c r="AC912" i="1"/>
  <c r="N865" i="1"/>
  <c r="O4074" i="1"/>
  <c r="O3384" i="1"/>
  <c r="O2683" i="1"/>
  <c r="O2659" i="1"/>
  <c r="O3477" i="1"/>
  <c r="O524" i="1"/>
  <c r="O3115" i="1"/>
  <c r="O3502" i="1"/>
  <c r="O3650" i="1"/>
  <c r="O4010" i="1"/>
  <c r="O3666" i="1"/>
  <c r="O4138" i="1"/>
  <c r="O3536" i="1"/>
  <c r="O2513" i="1"/>
  <c r="O4042" i="1"/>
  <c r="O3123" i="1"/>
  <c r="O3946" i="1"/>
  <c r="O3674" i="1"/>
  <c r="O3067" i="1"/>
  <c r="O3147" i="1"/>
  <c r="O3418" i="1"/>
  <c r="O2505" i="1"/>
  <c r="O4309" i="1"/>
  <c r="O2667" i="1"/>
  <c r="O2521" i="1"/>
  <c r="O2675" i="1"/>
  <c r="O2691" i="1"/>
  <c r="O2388" i="1"/>
  <c r="O4130" i="1"/>
  <c r="O3019" i="1"/>
  <c r="O2707" i="1"/>
  <c r="O2971" i="1"/>
  <c r="O3155" i="1"/>
  <c r="O4301" i="1"/>
  <c r="O4333" i="1"/>
  <c r="O2324" i="1"/>
  <c r="O2430" i="1"/>
  <c r="O3091" i="1"/>
  <c r="O4106" i="1"/>
  <c r="O4122" i="1"/>
  <c r="O3051" i="1"/>
  <c r="O3163" i="1"/>
  <c r="O4058" i="1"/>
  <c r="O4317" i="1"/>
  <c r="O468" i="1"/>
  <c r="O3658" i="1"/>
  <c r="O1980" i="1"/>
  <c r="O4098" i="1"/>
  <c r="O3099" i="1"/>
  <c r="O777" i="1"/>
  <c r="O2036" i="1"/>
  <c r="O187" i="1"/>
  <c r="O213" i="1"/>
  <c r="J469" i="33"/>
  <c r="J486" i="33"/>
  <c r="J494" i="33"/>
  <c r="H371" i="2"/>
  <c r="O4114" i="1"/>
  <c r="V2482" i="1"/>
  <c r="V2538" i="1"/>
  <c r="V2573" i="1"/>
  <c r="O471" i="33"/>
  <c r="O488" i="33"/>
  <c r="O496" i="33"/>
  <c r="M373" i="2"/>
  <c r="U3636" i="1"/>
  <c r="U4189" i="1"/>
  <c r="H172" i="1"/>
  <c r="H190" i="1"/>
  <c r="H216" i="1"/>
  <c r="H311" i="1"/>
  <c r="D506" i="33"/>
  <c r="L2423" i="1"/>
  <c r="L4067" i="1"/>
  <c r="L3076" i="1"/>
  <c r="L2373" i="1"/>
  <c r="L1965" i="1"/>
  <c r="L453" i="1"/>
  <c r="L2333" i="1"/>
  <c r="L2141" i="1"/>
  <c r="L1816" i="1"/>
  <c r="L4083" i="1"/>
  <c r="L2365" i="1"/>
  <c r="F399" i="2"/>
  <c r="L629" i="1"/>
  <c r="F350" i="33"/>
  <c r="AC2640" i="1"/>
  <c r="S296" i="2"/>
  <c r="AC756" i="1"/>
  <c r="AC765" i="1"/>
  <c r="AC783" i="1"/>
  <c r="U432" i="33"/>
  <c r="U440" i="33"/>
  <c r="S278" i="2"/>
  <c r="AC3639" i="1"/>
  <c r="V310" i="1"/>
  <c r="P505" i="33"/>
  <c r="P513" i="33"/>
  <c r="R2705" i="1"/>
  <c r="N2705" i="1"/>
  <c r="I430" i="33"/>
  <c r="G357" i="2"/>
  <c r="N259" i="1"/>
  <c r="N277" i="1"/>
  <c r="N303" i="1"/>
  <c r="G23" i="35"/>
  <c r="M23" i="35"/>
  <c r="AB4548" i="1"/>
  <c r="AB4542" i="1"/>
  <c r="AB4553" i="1"/>
  <c r="AB4562" i="1"/>
  <c r="E913" i="33"/>
  <c r="C40" i="2"/>
  <c r="I814" i="1"/>
  <c r="H814" i="1"/>
  <c r="H773" i="33"/>
  <c r="F231" i="2"/>
  <c r="L3257" i="1"/>
  <c r="L3362" i="1"/>
  <c r="L3371" i="1"/>
  <c r="L3414" i="1"/>
  <c r="L3430" i="1"/>
  <c r="L3439" i="1"/>
  <c r="L3455" i="1"/>
  <c r="L3464" i="1"/>
  <c r="O720" i="1"/>
  <c r="O173" i="1"/>
  <c r="O191" i="1"/>
  <c r="O217" i="1"/>
  <c r="J473" i="33"/>
  <c r="J481" i="33"/>
  <c r="H366" i="2"/>
  <c r="O1771" i="1"/>
  <c r="N4396" i="1"/>
  <c r="N4473" i="1"/>
  <c r="J766" i="1"/>
  <c r="J784" i="1"/>
  <c r="F433" i="33"/>
  <c r="F441" i="33"/>
  <c r="D279" i="2"/>
  <c r="J3640" i="1"/>
  <c r="M3640" i="1"/>
  <c r="W410" i="1"/>
  <c r="T410" i="1"/>
  <c r="F1004" i="33"/>
  <c r="D519" i="2"/>
  <c r="J1944" i="1"/>
  <c r="M1944" i="1"/>
  <c r="Q307" i="1"/>
  <c r="Q880" i="1"/>
  <c r="L519" i="33"/>
  <c r="L527" i="33"/>
  <c r="L835" i="33"/>
  <c r="E397" i="2"/>
  <c r="K890" i="1"/>
  <c r="K922" i="1"/>
  <c r="K4572" i="1"/>
  <c r="F430" i="33"/>
  <c r="D357" i="2"/>
  <c r="J2195" i="1"/>
  <c r="J2203" i="1"/>
  <c r="T4540" i="1"/>
  <c r="T4547" i="1"/>
  <c r="T4549" i="1"/>
  <c r="R4038" i="1"/>
  <c r="N4038" i="1"/>
  <c r="R1755" i="1"/>
  <c r="N1755" i="1"/>
  <c r="R3790" i="1"/>
  <c r="N3790" i="1"/>
  <c r="R3111" i="1"/>
  <c r="N3111" i="1"/>
  <c r="N472" i="1"/>
  <c r="R472" i="1"/>
  <c r="N3159" i="1"/>
  <c r="R3159" i="1"/>
  <c r="M964" i="1"/>
  <c r="M1114" i="1"/>
  <c r="M2589" i="1"/>
  <c r="M2615" i="1"/>
  <c r="M3613" i="1"/>
  <c r="M3622" i="1"/>
  <c r="S2188" i="1"/>
  <c r="S2196" i="1"/>
  <c r="L983" i="33"/>
  <c r="L844" i="33"/>
  <c r="L860" i="33"/>
  <c r="L876" i="33"/>
  <c r="L884" i="33"/>
  <c r="L943" i="33"/>
  <c r="L963" i="33"/>
  <c r="R845" i="33"/>
  <c r="R861" i="33"/>
  <c r="R877" i="33"/>
  <c r="R885" i="33"/>
  <c r="R1011" i="33"/>
  <c r="I980" i="33"/>
  <c r="I940" i="33"/>
  <c r="I960" i="33"/>
  <c r="R3854" i="1"/>
  <c r="N970" i="1"/>
  <c r="N1120" i="1"/>
  <c r="I816" i="33"/>
  <c r="I824" i="33"/>
  <c r="G393" i="2"/>
  <c r="N3854" i="1"/>
  <c r="M1967" i="1"/>
  <c r="J1967" i="1"/>
  <c r="S845" i="33"/>
  <c r="S861" i="33"/>
  <c r="S877" i="33"/>
  <c r="S885" i="33"/>
  <c r="S1011" i="33"/>
  <c r="U966" i="33"/>
  <c r="U847" i="33"/>
  <c r="U863" i="33"/>
  <c r="U879" i="33"/>
  <c r="U887" i="33"/>
  <c r="U946" i="33"/>
  <c r="U986" i="33"/>
  <c r="D967" i="33"/>
  <c r="D888" i="33"/>
  <c r="D947" i="33"/>
  <c r="D987" i="33"/>
  <c r="X2191" i="1"/>
  <c r="X2199" i="1"/>
  <c r="B411" i="2"/>
  <c r="D955" i="33"/>
  <c r="X3632" i="1"/>
  <c r="X4185" i="1"/>
  <c r="N4546" i="1"/>
  <c r="R4546" i="1"/>
  <c r="R4557" i="1"/>
  <c r="R4566" i="1"/>
  <c r="N2266" i="1"/>
  <c r="R2266" i="1"/>
  <c r="R2282" i="1"/>
  <c r="R2291" i="1"/>
  <c r="I1009" i="33"/>
  <c r="P964" i="33"/>
  <c r="P944" i="33"/>
  <c r="P984" i="33"/>
  <c r="J4348" i="1"/>
  <c r="J4339" i="1"/>
  <c r="M253" i="1"/>
  <c r="M271" i="1"/>
  <c r="M297" i="1"/>
  <c r="R1008" i="33"/>
  <c r="N2189" i="1"/>
  <c r="R2189" i="1"/>
  <c r="R2197" i="1"/>
  <c r="X1399" i="1"/>
  <c r="X1455" i="1"/>
  <c r="S3441" i="1"/>
  <c r="S3570" i="1"/>
  <c r="AB4430" i="1"/>
  <c r="AB4438" i="1"/>
  <c r="AB4464" i="1"/>
  <c r="K2300" i="1"/>
  <c r="K2396" i="1"/>
  <c r="K2463" i="1"/>
  <c r="K2582" i="1"/>
  <c r="K4386" i="1"/>
  <c r="G852" i="33"/>
  <c r="V3381" i="1"/>
  <c r="V2385" i="1"/>
  <c r="V2427" i="1"/>
  <c r="V4135" i="1"/>
  <c r="V3120" i="1"/>
  <c r="V2656" i="1"/>
  <c r="V4330" i="1"/>
  <c r="V3144" i="1"/>
  <c r="V3048" i="1"/>
  <c r="V2688" i="1"/>
  <c r="V2502" i="1"/>
  <c r="V3671" i="1"/>
  <c r="V1977" i="1"/>
  <c r="V3160" i="1"/>
  <c r="V3647" i="1"/>
  <c r="V3474" i="1"/>
  <c r="V4119" i="1"/>
  <c r="V3663" i="1"/>
  <c r="V4055" i="1"/>
  <c r="V521" i="1"/>
  <c r="V4103" i="1"/>
  <c r="V3152" i="1"/>
  <c r="V4095" i="1"/>
  <c r="V3088" i="1"/>
  <c r="V3112" i="1"/>
  <c r="V3064" i="1"/>
  <c r="V4127" i="1"/>
  <c r="V2680" i="1"/>
  <c r="V4007" i="1"/>
  <c r="V3415" i="1"/>
  <c r="V2510" i="1"/>
  <c r="V4306" i="1"/>
  <c r="V465" i="1"/>
  <c r="V4071" i="1"/>
  <c r="V3016" i="1"/>
  <c r="V2968" i="1"/>
  <c r="V2704" i="1"/>
  <c r="V2664" i="1"/>
  <c r="V4039" i="1"/>
  <c r="V4111" i="1"/>
  <c r="V2321" i="1"/>
  <c r="V4298" i="1"/>
  <c r="V2518" i="1"/>
  <c r="V3499" i="1"/>
  <c r="V3096" i="1"/>
  <c r="V774" i="1"/>
  <c r="V2672" i="1"/>
  <c r="V3533" i="1"/>
  <c r="V3943" i="1"/>
  <c r="V3655" i="1"/>
  <c r="V2033" i="1"/>
  <c r="V4314" i="1"/>
  <c r="P466" i="33"/>
  <c r="P483" i="33"/>
  <c r="P491" i="33"/>
  <c r="N368" i="2"/>
  <c r="V3631" i="1"/>
  <c r="V4184" i="1"/>
  <c r="G467" i="33"/>
  <c r="G484" i="33"/>
  <c r="G492" i="33"/>
  <c r="E369" i="2"/>
  <c r="K3632" i="1"/>
  <c r="K4185" i="1"/>
  <c r="K4290" i="1"/>
  <c r="G415" i="33"/>
  <c r="G423" i="33"/>
  <c r="E350" i="2"/>
  <c r="K3330" i="1"/>
  <c r="AA4085" i="1"/>
  <c r="AA4069" i="1"/>
  <c r="AA2335" i="1"/>
  <c r="AA455" i="1"/>
  <c r="AA1967" i="1"/>
  <c r="AA631" i="1"/>
  <c r="AA3078" i="1"/>
  <c r="AA1818" i="1"/>
  <c r="AA2375" i="1"/>
  <c r="AA2425" i="1"/>
  <c r="AA2367" i="1"/>
  <c r="Q401" i="2"/>
  <c r="AA2143" i="1"/>
  <c r="R2743" i="1"/>
  <c r="N2743" i="1"/>
  <c r="N3678" i="1"/>
  <c r="R3678" i="1"/>
  <c r="Q4540" i="1"/>
  <c r="Q4547" i="1"/>
  <c r="Q4558" i="1"/>
  <c r="Q4567" i="1"/>
  <c r="Q4568" i="1"/>
  <c r="S2423" i="1"/>
  <c r="W2423" i="1"/>
  <c r="O983" i="33"/>
  <c r="O844" i="33"/>
  <c r="O860" i="33"/>
  <c r="O876" i="33"/>
  <c r="O884" i="33"/>
  <c r="O943" i="33"/>
  <c r="O963" i="33"/>
  <c r="F841" i="33"/>
  <c r="F857" i="33"/>
  <c r="F873" i="33"/>
  <c r="F881" i="33"/>
  <c r="F1007" i="33"/>
  <c r="S2550" i="1"/>
  <c r="W2550" i="1"/>
  <c r="W2566" i="1"/>
  <c r="R1921" i="1"/>
  <c r="H53" i="2"/>
  <c r="O1921" i="1"/>
  <c r="H1921" i="1"/>
  <c r="S964" i="1"/>
  <c r="S1114" i="1"/>
  <c r="S2589" i="1"/>
  <c r="S2615" i="1"/>
  <c r="S3613" i="1"/>
  <c r="S3622" i="1"/>
  <c r="N767" i="1"/>
  <c r="N785" i="1"/>
  <c r="I434" i="33"/>
  <c r="I442" i="33"/>
  <c r="G280" i="2"/>
  <c r="N2642" i="1"/>
  <c r="R2642" i="1"/>
  <c r="D1009" i="33"/>
  <c r="B397" i="2"/>
  <c r="U984" i="33"/>
  <c r="U944" i="33"/>
  <c r="U964" i="33"/>
  <c r="S2551" i="1"/>
  <c r="S2567" i="1"/>
  <c r="T3334" i="1"/>
  <c r="N419" i="33"/>
  <c r="N427" i="33"/>
  <c r="L354" i="2"/>
  <c r="T4294" i="1"/>
  <c r="I965" i="1"/>
  <c r="I1115" i="1"/>
  <c r="E811" i="33"/>
  <c r="E819" i="33"/>
  <c r="C388" i="2"/>
  <c r="I2842" i="1"/>
  <c r="H2842" i="1"/>
  <c r="O3379" i="1"/>
  <c r="O3395" i="1"/>
  <c r="O3404" i="1"/>
  <c r="O3565" i="1"/>
  <c r="O3609" i="1"/>
  <c r="X3252" i="1"/>
  <c r="X3357" i="1"/>
  <c r="X3366" i="1"/>
  <c r="X3409" i="1"/>
  <c r="X3425" i="1"/>
  <c r="X3434" i="1"/>
  <c r="X3450" i="1"/>
  <c r="X3459" i="1"/>
  <c r="J3257" i="1"/>
  <c r="J3362" i="1"/>
  <c r="J3371" i="1"/>
  <c r="J3414" i="1"/>
  <c r="J3430" i="1"/>
  <c r="J3439" i="1"/>
  <c r="J3455" i="1"/>
  <c r="J3464" i="1"/>
  <c r="J879" i="1"/>
  <c r="F518" i="33"/>
  <c r="F526" i="33"/>
  <c r="F834" i="33"/>
  <c r="T892" i="1"/>
  <c r="T924" i="1"/>
  <c r="T4574" i="1"/>
  <c r="Q714" i="1"/>
  <c r="L475" i="33"/>
  <c r="J360" i="2"/>
  <c r="Q1765" i="1"/>
  <c r="O3337" i="1"/>
  <c r="J430" i="33"/>
  <c r="H357" i="2"/>
  <c r="O4297" i="1"/>
  <c r="J2592" i="1"/>
  <c r="J2618" i="1"/>
  <c r="J3616" i="1"/>
  <c r="J3625" i="1"/>
  <c r="U417" i="33"/>
  <c r="U425" i="33"/>
  <c r="S352" i="2"/>
  <c r="AC2264" i="1"/>
  <c r="AC2280" i="1"/>
  <c r="AC2289" i="1"/>
  <c r="AC3410" i="1"/>
  <c r="AC3426" i="1"/>
  <c r="AC3435" i="1"/>
  <c r="AC3451" i="1"/>
  <c r="AC3460" i="1"/>
  <c r="H966" i="33"/>
  <c r="H847" i="33"/>
  <c r="H863" i="33"/>
  <c r="H879" i="33"/>
  <c r="H887" i="33"/>
  <c r="H946" i="33"/>
  <c r="H986" i="33"/>
  <c r="G980" i="33"/>
  <c r="G841" i="33"/>
  <c r="G857" i="33"/>
  <c r="G873" i="33"/>
  <c r="G881" i="33"/>
  <c r="G940" i="33"/>
  <c r="G960" i="33"/>
  <c r="U838" i="33"/>
  <c r="P962" i="33"/>
  <c r="P843" i="33"/>
  <c r="P859" i="33"/>
  <c r="P875" i="33"/>
  <c r="P883" i="33"/>
  <c r="P942" i="33"/>
  <c r="P982" i="33"/>
  <c r="L966" i="33"/>
  <c r="L847" i="33"/>
  <c r="L863" i="33"/>
  <c r="L879" i="33"/>
  <c r="L887" i="33"/>
  <c r="L946" i="33"/>
  <c r="L986" i="33"/>
  <c r="U833" i="33"/>
  <c r="R986" i="33"/>
  <c r="R847" i="33"/>
  <c r="R863" i="33"/>
  <c r="R879" i="33"/>
  <c r="R887" i="33"/>
  <c r="R946" i="33"/>
  <c r="R966" i="33"/>
  <c r="R1961" i="1"/>
  <c r="N1961" i="1"/>
  <c r="U841" i="33"/>
  <c r="U857" i="33"/>
  <c r="U873" i="33"/>
  <c r="U881" i="33"/>
  <c r="U1007" i="33"/>
  <c r="T962" i="33"/>
  <c r="T843" i="33"/>
  <c r="T859" i="33"/>
  <c r="T875" i="33"/>
  <c r="T883" i="33"/>
  <c r="T942" i="33"/>
  <c r="T982" i="33"/>
  <c r="Q980" i="33"/>
  <c r="Q940" i="33"/>
  <c r="Q960" i="33"/>
  <c r="X2422" i="1"/>
  <c r="Z2422" i="1"/>
  <c r="X2847" i="1"/>
  <c r="Z2847" i="1"/>
  <c r="F971" i="33"/>
  <c r="D209" i="2"/>
  <c r="J976" i="1"/>
  <c r="J1064" i="1"/>
  <c r="J1107" i="1"/>
  <c r="F868" i="33"/>
  <c r="F982" i="33"/>
  <c r="F942" i="33"/>
  <c r="F962" i="33"/>
  <c r="L961" i="33"/>
  <c r="L941" i="33"/>
  <c r="L981" i="33"/>
  <c r="H4189" i="1"/>
  <c r="H3636" i="1"/>
  <c r="X435" i="1"/>
  <c r="Z435" i="1"/>
  <c r="Z636" i="1"/>
  <c r="I4541" i="1"/>
  <c r="H4541" i="1"/>
  <c r="H4552" i="1"/>
  <c r="H4561" i="1"/>
  <c r="W890" i="1"/>
  <c r="W922" i="1"/>
  <c r="W4572" i="1"/>
  <c r="X2303" i="1"/>
  <c r="Z2303" i="1"/>
  <c r="Z2399" i="1"/>
  <c r="Z2466" i="1"/>
  <c r="Z2585" i="1"/>
  <c r="Z4389" i="1"/>
  <c r="U430" i="1"/>
  <c r="O1002" i="33"/>
  <c r="M517" i="2"/>
  <c r="U1942" i="1"/>
  <c r="U422" i="1"/>
  <c r="O933" i="33"/>
  <c r="M418" i="2"/>
  <c r="U1934" i="1"/>
  <c r="S1838" i="1"/>
  <c r="S1856" i="1"/>
  <c r="S1865" i="1"/>
  <c r="M743" i="33"/>
  <c r="M751" i="33"/>
  <c r="K199" i="2"/>
  <c r="S345" i="1"/>
  <c r="W345" i="1"/>
  <c r="W353" i="1"/>
  <c r="W724" i="1"/>
  <c r="R994" i="33"/>
  <c r="P509" i="2"/>
  <c r="Y918" i="1"/>
  <c r="Y4296" i="1"/>
  <c r="Y3336" i="1"/>
  <c r="M1971" i="1"/>
  <c r="M2147" i="1"/>
  <c r="M2156" i="1"/>
  <c r="AA3525" i="1"/>
  <c r="AA3541" i="1"/>
  <c r="AA3550" i="1"/>
  <c r="Z3595" i="1"/>
  <c r="Z3578" i="1"/>
  <c r="M1790" i="1"/>
  <c r="M1838" i="1"/>
  <c r="M1856" i="1"/>
  <c r="M1865" i="1"/>
  <c r="S2202" i="1"/>
  <c r="K984" i="33"/>
  <c r="K944" i="33"/>
  <c r="K964" i="33"/>
  <c r="D901" i="33"/>
  <c r="D492" i="33"/>
  <c r="B369" i="2"/>
  <c r="B212" i="2"/>
  <c r="D974" i="33"/>
  <c r="F972" i="33"/>
  <c r="D210" i="2"/>
  <c r="J977" i="1"/>
  <c r="M977" i="1"/>
  <c r="M1065" i="1"/>
  <c r="M1108" i="1"/>
  <c r="H171" i="1"/>
  <c r="D348" i="33"/>
  <c r="Q833" i="33"/>
  <c r="W2846" i="1"/>
  <c r="S2846" i="1"/>
  <c r="W4362" i="1"/>
  <c r="W4371" i="1"/>
  <c r="W4380" i="1"/>
  <c r="M962" i="33"/>
  <c r="M942" i="33"/>
  <c r="M982" i="33"/>
  <c r="U965" i="33"/>
  <c r="U945" i="33"/>
  <c r="U985" i="33"/>
  <c r="W3643" i="1"/>
  <c r="S769" i="1"/>
  <c r="S787" i="1"/>
  <c r="M436" i="33"/>
  <c r="M444" i="33"/>
  <c r="K282" i="2"/>
  <c r="S3643" i="1"/>
  <c r="N3422" i="1"/>
  <c r="R3422" i="1"/>
  <c r="H1769" i="1"/>
  <c r="I1769" i="1"/>
  <c r="X253" i="1"/>
  <c r="X271" i="1"/>
  <c r="X297" i="1"/>
  <c r="K3639" i="1"/>
  <c r="E296" i="2"/>
  <c r="K756" i="1"/>
  <c r="K765" i="1"/>
  <c r="K783" i="1"/>
  <c r="G432" i="33"/>
  <c r="G440" i="33"/>
  <c r="E278" i="2"/>
  <c r="K2640" i="1"/>
  <c r="Z2597" i="1"/>
  <c r="X878" i="1"/>
  <c r="Q517" i="33"/>
  <c r="Q525" i="33"/>
  <c r="O269" i="2"/>
  <c r="X2597" i="1"/>
  <c r="U845" i="33"/>
  <c r="U861" i="33"/>
  <c r="U877" i="33"/>
  <c r="U885" i="33"/>
  <c r="U1011" i="33"/>
  <c r="Q1010" i="33"/>
  <c r="I964" i="1"/>
  <c r="I1114" i="1"/>
  <c r="E810" i="33"/>
  <c r="E818" i="33"/>
  <c r="C387" i="2"/>
  <c r="I3688" i="1"/>
  <c r="H3688" i="1"/>
  <c r="R1031" i="33"/>
  <c r="R3849" i="1"/>
  <c r="N965" i="1"/>
  <c r="N1115" i="1"/>
  <c r="I811" i="33"/>
  <c r="I819" i="33"/>
  <c r="G388" i="2"/>
  <c r="N3849" i="1"/>
  <c r="AA4549" i="1"/>
  <c r="N966" i="33"/>
  <c r="N946" i="33"/>
  <c r="N986" i="33"/>
  <c r="K2301" i="1"/>
  <c r="K2397" i="1"/>
  <c r="K2464" i="1"/>
  <c r="K2583" i="1"/>
  <c r="K4387" i="1"/>
  <c r="G853" i="33"/>
  <c r="C366" i="2"/>
  <c r="I1771" i="1"/>
  <c r="H1771" i="1"/>
  <c r="AC3769" i="1"/>
  <c r="AC3138" i="1"/>
  <c r="AC2445" i="1"/>
  <c r="AC1987" i="1"/>
  <c r="AC3713" i="1"/>
  <c r="AC3873" i="1"/>
  <c r="AC3268" i="1"/>
  <c r="AC2882" i="1"/>
  <c r="AC2762" i="1"/>
  <c r="AC2099" i="1"/>
  <c r="AC3745" i="1"/>
  <c r="AC1734" i="1"/>
  <c r="AC4049" i="1"/>
  <c r="AC3793" i="1"/>
  <c r="AC2746" i="1"/>
  <c r="AC3729" i="1"/>
  <c r="AC3857" i="1"/>
  <c r="AC3705" i="1"/>
  <c r="AC3042" i="1"/>
  <c r="AC1806" i="1"/>
  <c r="AC459" i="1"/>
  <c r="AC1995" i="1"/>
  <c r="AC4017" i="1"/>
  <c r="AC3865" i="1"/>
  <c r="AC3058" i="1"/>
  <c r="AC1742" i="1"/>
  <c r="AC2355" i="1"/>
  <c r="AC2315" i="1"/>
  <c r="AC483" i="1"/>
  <c r="AC3130" i="1"/>
  <c r="AC3737" i="1"/>
  <c r="AC2890" i="1"/>
  <c r="AC4025" i="1"/>
  <c r="AC2379" i="1"/>
  <c r="AC2770" i="1"/>
  <c r="AC1798" i="1"/>
  <c r="AC1782" i="1"/>
  <c r="AC1830" i="1"/>
  <c r="AC4228" i="1"/>
  <c r="AC2794" i="1"/>
  <c r="AC2413" i="1"/>
  <c r="AC3777" i="1"/>
  <c r="AC3753" i="1"/>
  <c r="AC3785" i="1"/>
  <c r="AC1774" i="1"/>
  <c r="AC3026" i="1"/>
  <c r="AC2898" i="1"/>
  <c r="AC1822" i="1"/>
  <c r="AC4033" i="1"/>
  <c r="AC2307" i="1"/>
  <c r="AC1758" i="1"/>
  <c r="AC2738" i="1"/>
  <c r="AC2802" i="1"/>
  <c r="AC2730" i="1"/>
  <c r="AC4089" i="1"/>
  <c r="AC2778" i="1"/>
  <c r="AC3106" i="1"/>
  <c r="AC1750" i="1"/>
  <c r="AC2818" i="1"/>
  <c r="AC515" i="1"/>
  <c r="AC475" i="1"/>
  <c r="AC2810" i="1"/>
  <c r="AC3034" i="1"/>
  <c r="AC2347" i="1"/>
  <c r="AC2027" i="1"/>
  <c r="AC2754" i="1"/>
  <c r="AC587" i="1"/>
  <c r="AC1847" i="1"/>
  <c r="AC4499" i="1"/>
  <c r="AC4531" i="1"/>
  <c r="U760" i="33"/>
  <c r="U768" i="33"/>
  <c r="S226" i="2"/>
  <c r="AC3721" i="1"/>
  <c r="S4558" i="1"/>
  <c r="S4567" i="1"/>
  <c r="S4568" i="1"/>
  <c r="AC3337" i="1"/>
  <c r="U430" i="33"/>
  <c r="S357" i="2"/>
  <c r="AC4297" i="1"/>
  <c r="S961" i="33"/>
  <c r="S842" i="33"/>
  <c r="S858" i="33"/>
  <c r="S874" i="33"/>
  <c r="S882" i="33"/>
  <c r="S941" i="33"/>
  <c r="S981" i="33"/>
  <c r="F981" i="33"/>
  <c r="F941" i="33"/>
  <c r="F961" i="33"/>
  <c r="T1008" i="33"/>
  <c r="D907" i="33"/>
  <c r="D498" i="33"/>
  <c r="B375" i="2"/>
  <c r="S3443" i="1"/>
  <c r="S3572" i="1"/>
  <c r="J435" i="1"/>
  <c r="J636" i="1"/>
  <c r="I4349" i="1"/>
  <c r="I4340" i="1"/>
  <c r="AC919" i="1"/>
  <c r="S510" i="2"/>
  <c r="U995" i="33"/>
  <c r="Q916" i="1"/>
  <c r="J507" i="2"/>
  <c r="L992" i="33"/>
  <c r="U902" i="1"/>
  <c r="O847" i="33"/>
  <c r="O863" i="33"/>
  <c r="O879" i="33"/>
  <c r="O887" i="33"/>
  <c r="O1013" i="33"/>
  <c r="O1021" i="33"/>
  <c r="M50" i="2"/>
  <c r="X2420" i="1"/>
  <c r="Z2420" i="1"/>
  <c r="J844" i="1"/>
  <c r="J861" i="1"/>
  <c r="P254" i="1"/>
  <c r="P272" i="1"/>
  <c r="P298" i="1"/>
  <c r="N3625" i="1"/>
  <c r="N967" i="1"/>
  <c r="N1117" i="1"/>
  <c r="N2592" i="1"/>
  <c r="N2618" i="1"/>
  <c r="N3616" i="1"/>
  <c r="E990" i="33"/>
  <c r="D990" i="33"/>
  <c r="B505" i="2"/>
  <c r="F931" i="33"/>
  <c r="D416" i="2"/>
  <c r="J1932" i="1"/>
  <c r="M1932" i="1"/>
  <c r="U3230" i="1"/>
  <c r="U2630" i="1"/>
  <c r="K2323" i="1"/>
  <c r="K3162" i="1"/>
  <c r="K467" i="1"/>
  <c r="K3090" i="1"/>
  <c r="K3066" i="1"/>
  <c r="K3649" i="1"/>
  <c r="K1979" i="1"/>
  <c r="K4057" i="1"/>
  <c r="K4129" i="1"/>
  <c r="K776" i="1"/>
  <c r="K3665" i="1"/>
  <c r="K2512" i="1"/>
  <c r="K3146" i="1"/>
  <c r="K4073" i="1"/>
  <c r="K3945" i="1"/>
  <c r="K3154" i="1"/>
  <c r="K3098" i="1"/>
  <c r="K3114" i="1"/>
  <c r="K3673" i="1"/>
  <c r="K2682" i="1"/>
  <c r="K4041" i="1"/>
  <c r="K4316" i="1"/>
  <c r="K523" i="1"/>
  <c r="K3657" i="1"/>
  <c r="K2690" i="1"/>
  <c r="K2429" i="1"/>
  <c r="K3050" i="1"/>
  <c r="K3501" i="1"/>
  <c r="K3476" i="1"/>
  <c r="K3122" i="1"/>
  <c r="K2658" i="1"/>
  <c r="K3018" i="1"/>
  <c r="K2520" i="1"/>
  <c r="K2674" i="1"/>
  <c r="K4105" i="1"/>
  <c r="K2666" i="1"/>
  <c r="K2035" i="1"/>
  <c r="K4332" i="1"/>
  <c r="K4308" i="1"/>
  <c r="K4097" i="1"/>
  <c r="K4113" i="1"/>
  <c r="K4137" i="1"/>
  <c r="K2970" i="1"/>
  <c r="K2504" i="1"/>
  <c r="K3417" i="1"/>
  <c r="K3535" i="1"/>
  <c r="K2387" i="1"/>
  <c r="K4009" i="1"/>
  <c r="K4121" i="1"/>
  <c r="K4300" i="1"/>
  <c r="K2706" i="1"/>
  <c r="K186" i="1"/>
  <c r="K212" i="1"/>
  <c r="G468" i="33"/>
  <c r="G485" i="33"/>
  <c r="G493" i="33"/>
  <c r="E370" i="2"/>
  <c r="K3383" i="1"/>
  <c r="P402" i="2"/>
  <c r="Y895" i="1"/>
  <c r="Y927" i="1"/>
  <c r="Y4577" i="1"/>
  <c r="J2545" i="1"/>
  <c r="M2545" i="1"/>
  <c r="M2561" i="1"/>
  <c r="N793" i="1"/>
  <c r="R793" i="1"/>
  <c r="R869" i="1"/>
  <c r="X2333" i="1"/>
  <c r="Z2333" i="1"/>
  <c r="S3583" i="1"/>
  <c r="S3600" i="1"/>
  <c r="AC1791" i="1"/>
  <c r="AC1839" i="1"/>
  <c r="AC1857" i="1"/>
  <c r="AC1866" i="1"/>
  <c r="U744" i="33"/>
  <c r="U752" i="33"/>
  <c r="S200" i="2"/>
  <c r="AC346" i="1"/>
  <c r="AC354" i="1"/>
  <c r="AC725" i="1"/>
  <c r="J2193" i="1"/>
  <c r="M2193" i="1"/>
  <c r="M2201" i="1"/>
  <c r="V2676" i="1"/>
  <c r="V3419" i="1"/>
  <c r="V2389" i="1"/>
  <c r="V4123" i="1"/>
  <c r="V3100" i="1"/>
  <c r="V2708" i="1"/>
  <c r="V4075" i="1"/>
  <c r="V2684" i="1"/>
  <c r="V3092" i="1"/>
  <c r="V2660" i="1"/>
  <c r="V4043" i="1"/>
  <c r="V3478" i="1"/>
  <c r="V3116" i="1"/>
  <c r="V4139" i="1"/>
  <c r="V3659" i="1"/>
  <c r="V2037" i="1"/>
  <c r="V4011" i="1"/>
  <c r="V2325" i="1"/>
  <c r="V3052" i="1"/>
  <c r="V4059" i="1"/>
  <c r="V778" i="1"/>
  <c r="V3667" i="1"/>
  <c r="V469" i="1"/>
  <c r="V2506" i="1"/>
  <c r="V4131" i="1"/>
  <c r="V3148" i="1"/>
  <c r="V3947" i="1"/>
  <c r="V3156" i="1"/>
  <c r="V4115" i="1"/>
  <c r="V4318" i="1"/>
  <c r="V525" i="1"/>
  <c r="V3164" i="1"/>
  <c r="V3675" i="1"/>
  <c r="V3124" i="1"/>
  <c r="V2972" i="1"/>
  <c r="V4334" i="1"/>
  <c r="V2668" i="1"/>
  <c r="V4302" i="1"/>
  <c r="V2522" i="1"/>
  <c r="V4099" i="1"/>
  <c r="V1981" i="1"/>
  <c r="V4107" i="1"/>
  <c r="V3537" i="1"/>
  <c r="V3385" i="1"/>
  <c r="V3651" i="1"/>
  <c r="V3503" i="1"/>
  <c r="V2431" i="1"/>
  <c r="V3020" i="1"/>
  <c r="V2692" i="1"/>
  <c r="V4310" i="1"/>
  <c r="V2514" i="1"/>
  <c r="V3068" i="1"/>
  <c r="N893" i="1"/>
  <c r="N925" i="1"/>
  <c r="N4575" i="1"/>
  <c r="F997" i="33"/>
  <c r="D512" i="2"/>
  <c r="J1937" i="1"/>
  <c r="M1937" i="1"/>
  <c r="J3820" i="1"/>
  <c r="M3820" i="1"/>
  <c r="W2874" i="1"/>
  <c r="M811" i="33"/>
  <c r="M819" i="33"/>
  <c r="K388" i="2"/>
  <c r="S2874" i="1"/>
  <c r="N3596" i="1"/>
  <c r="J883" i="1"/>
  <c r="F522" i="33"/>
  <c r="F530" i="33"/>
  <c r="D274" i="2"/>
  <c r="J2610" i="1"/>
  <c r="M2610" i="1"/>
  <c r="Z2840" i="1"/>
  <c r="X2840" i="1"/>
  <c r="Y3551" i="1"/>
  <c r="Y3251" i="1"/>
  <c r="Y3356" i="1"/>
  <c r="Y3365" i="1"/>
  <c r="Y3526" i="1"/>
  <c r="Y3542" i="1"/>
  <c r="J1790" i="1"/>
  <c r="J1838" i="1"/>
  <c r="J1856" i="1"/>
  <c r="J1865" i="1"/>
  <c r="F743" i="33"/>
  <c r="F751" i="33"/>
  <c r="D199" i="2"/>
  <c r="J345" i="1"/>
  <c r="M345" i="1"/>
  <c r="M353" i="1"/>
  <c r="M724" i="1"/>
  <c r="R2569" i="1"/>
  <c r="N2478" i="1"/>
  <c r="R2478" i="1"/>
  <c r="R2534" i="1"/>
  <c r="W3853" i="1"/>
  <c r="S3853" i="1"/>
  <c r="K4293" i="1"/>
  <c r="G418" i="33"/>
  <c r="G426" i="33"/>
  <c r="E353" i="2"/>
  <c r="K3333" i="1"/>
  <c r="N4544" i="1"/>
  <c r="R4544" i="1"/>
  <c r="R4555" i="1"/>
  <c r="R4564" i="1"/>
  <c r="M965" i="33"/>
  <c r="M945" i="33"/>
  <c r="M985" i="33"/>
  <c r="M838" i="33"/>
  <c r="G1009" i="33"/>
  <c r="M350" i="33"/>
  <c r="E845" i="33"/>
  <c r="D845" i="33"/>
  <c r="D861" i="33"/>
  <c r="D877" i="33"/>
  <c r="C17" i="36"/>
  <c r="I435" i="1"/>
  <c r="H435" i="1"/>
  <c r="H636" i="1"/>
  <c r="P230" i="2"/>
  <c r="Y4216" i="1"/>
  <c r="Y4344" i="1"/>
  <c r="Y4353" i="1"/>
  <c r="O993" i="33"/>
  <c r="M508" i="2"/>
  <c r="U917" i="1"/>
  <c r="AA3520" i="1"/>
  <c r="AA3470" i="1"/>
  <c r="AA3486" i="1"/>
  <c r="AA3495" i="1"/>
  <c r="AA3511" i="1"/>
  <c r="M963" i="33"/>
  <c r="M943" i="33"/>
  <c r="M983" i="33"/>
  <c r="Q3379" i="1"/>
  <c r="Q3395" i="1"/>
  <c r="Q3404" i="1"/>
  <c r="Q3565" i="1"/>
  <c r="Q3609" i="1"/>
  <c r="U1009" i="33"/>
  <c r="V4185" i="1"/>
  <c r="V3632" i="1"/>
  <c r="J2571" i="1"/>
  <c r="J2480" i="1"/>
  <c r="J2536" i="1"/>
  <c r="X862" i="1"/>
  <c r="E985" i="33"/>
  <c r="E945" i="33"/>
  <c r="E965" i="33"/>
  <c r="Y4211" i="1"/>
  <c r="Y4339" i="1"/>
  <c r="Y4348" i="1"/>
  <c r="W2875" i="1"/>
  <c r="S2875" i="1"/>
  <c r="M2532" i="1"/>
  <c r="J2532" i="1"/>
  <c r="H872" i="1"/>
  <c r="H796" i="1"/>
  <c r="X4432" i="1"/>
  <c r="X4440" i="1"/>
  <c r="X4466" i="1"/>
  <c r="N433" i="1"/>
  <c r="R433" i="1"/>
  <c r="R634" i="1"/>
  <c r="X881" i="1"/>
  <c r="Q520" i="33"/>
  <c r="Q528" i="33"/>
  <c r="Q836" i="33"/>
  <c r="E490" i="33"/>
  <c r="Q3470" i="1"/>
  <c r="Q3486" i="1"/>
  <c r="Q3495" i="1"/>
  <c r="Q3511" i="1"/>
  <c r="Q3520" i="1"/>
  <c r="AA3605" i="1"/>
  <c r="AA3375" i="1"/>
  <c r="AA3391" i="1"/>
  <c r="AA3400" i="1"/>
  <c r="AA3561" i="1"/>
  <c r="B45" i="2"/>
  <c r="J1008" i="33"/>
  <c r="J1016" i="33"/>
  <c r="D1016" i="33"/>
  <c r="S773" i="33"/>
  <c r="S422" i="33"/>
  <c r="S2197" i="1"/>
  <c r="R3114" i="1"/>
  <c r="N3114" i="1"/>
  <c r="S846" i="1"/>
  <c r="W846" i="1"/>
  <c r="W863" i="1"/>
  <c r="R2600" i="1"/>
  <c r="N2600" i="1"/>
  <c r="I344" i="33"/>
  <c r="I352" i="33"/>
  <c r="G297" i="2"/>
  <c r="N757" i="1"/>
  <c r="R757" i="1"/>
  <c r="R766" i="1"/>
  <c r="R784" i="1"/>
  <c r="F904" i="33"/>
  <c r="X2301" i="1"/>
  <c r="X2397" i="1"/>
  <c r="X2464" i="1"/>
  <c r="X2583" i="1"/>
  <c r="X4387" i="1"/>
  <c r="Q853" i="33"/>
  <c r="N2151" i="1"/>
  <c r="N2160" i="1"/>
  <c r="I926" i="33"/>
  <c r="I1030" i="33"/>
  <c r="K3471" i="1"/>
  <c r="K3487" i="1"/>
  <c r="K3496" i="1"/>
  <c r="K3512" i="1"/>
  <c r="K3521" i="1"/>
  <c r="T2198" i="1"/>
  <c r="T2190" i="1"/>
  <c r="F511" i="33"/>
  <c r="J308" i="1"/>
  <c r="F503" i="33"/>
  <c r="I3604" i="1"/>
  <c r="I3560" i="1"/>
  <c r="I3399" i="1"/>
  <c r="I3390" i="1"/>
  <c r="I3374" i="1"/>
  <c r="M3600" i="1"/>
  <c r="M3583" i="1"/>
  <c r="X4378" i="1"/>
  <c r="X4369" i="1"/>
  <c r="Q3551" i="1"/>
  <c r="Q3542" i="1"/>
  <c r="Q3526" i="1"/>
  <c r="R2608" i="1"/>
  <c r="G272" i="2"/>
  <c r="N2608" i="1"/>
  <c r="W4385" i="1"/>
  <c r="W2581" i="1"/>
  <c r="W2462" i="1"/>
  <c r="W2395" i="1"/>
  <c r="W2299" i="1"/>
  <c r="Q1029" i="33"/>
  <c r="Q925" i="33"/>
  <c r="X2159" i="1"/>
  <c r="X1974" i="1"/>
  <c r="X2150" i="1"/>
  <c r="X4478" i="1"/>
  <c r="X4476" i="1"/>
  <c r="X2595" i="1"/>
  <c r="X4399" i="1"/>
  <c r="I4187" i="1"/>
  <c r="V4375" i="1"/>
  <c r="V4366" i="1"/>
  <c r="V4357" i="1"/>
  <c r="R1026" i="33"/>
  <c r="R922" i="33"/>
  <c r="Y2156" i="1"/>
  <c r="Y2147" i="1"/>
  <c r="Y1971" i="1"/>
  <c r="I3516" i="1"/>
  <c r="I3507" i="1"/>
  <c r="I3491" i="1"/>
  <c r="I3482" i="1"/>
  <c r="I3466" i="1"/>
  <c r="AC718" i="1"/>
  <c r="U479" i="33"/>
  <c r="S364" i="2"/>
  <c r="AC1769" i="1"/>
  <c r="M3694" i="1"/>
  <c r="J3694" i="1"/>
  <c r="Y2291" i="1"/>
  <c r="Y2282" i="1"/>
  <c r="Y2266" i="1"/>
  <c r="M3556" i="1"/>
  <c r="M3547" i="1"/>
  <c r="M3531" i="1"/>
  <c r="N3551" i="1"/>
  <c r="N3542" i="1"/>
  <c r="N3526" i="1"/>
  <c r="Z4184" i="1"/>
  <c r="Z3631" i="1"/>
  <c r="Z719" i="1"/>
  <c r="X719" i="1"/>
  <c r="W4465" i="1"/>
  <c r="W4439" i="1"/>
  <c r="W4431" i="1"/>
  <c r="U2201" i="1"/>
  <c r="U2193" i="1"/>
  <c r="R1979" i="1"/>
  <c r="N1979" i="1"/>
  <c r="R2504" i="1"/>
  <c r="N2504" i="1"/>
  <c r="T874" i="1"/>
  <c r="T798" i="1"/>
  <c r="J3469" i="1"/>
  <c r="J3485" i="1"/>
  <c r="J3494" i="1"/>
  <c r="J3510" i="1"/>
  <c r="J3519" i="1"/>
  <c r="K3270" i="1"/>
  <c r="K1752" i="1"/>
  <c r="K2415" i="1"/>
  <c r="K2812" i="1"/>
  <c r="K2732" i="1"/>
  <c r="K4027" i="1"/>
  <c r="K1776" i="1"/>
  <c r="K4035" i="1"/>
  <c r="K2804" i="1"/>
  <c r="K3028" i="1"/>
  <c r="K3795" i="1"/>
  <c r="K1832" i="1"/>
  <c r="K3747" i="1"/>
  <c r="K2357" i="1"/>
  <c r="K4051" i="1"/>
  <c r="K2740" i="1"/>
  <c r="K4019" i="1"/>
  <c r="K1997" i="1"/>
  <c r="K2381" i="1"/>
  <c r="K3140" i="1"/>
  <c r="K1736" i="1"/>
  <c r="K1784" i="1"/>
  <c r="K1824" i="1"/>
  <c r="K2796" i="1"/>
  <c r="K2900" i="1"/>
  <c r="K2884" i="1"/>
  <c r="K589" i="1"/>
  <c r="K3875" i="1"/>
  <c r="K3060" i="1"/>
  <c r="K3044" i="1"/>
  <c r="K2101" i="1"/>
  <c r="K1989" i="1"/>
  <c r="K3132" i="1"/>
  <c r="K4230" i="1"/>
  <c r="K2447" i="1"/>
  <c r="K3036" i="1"/>
  <c r="K2780" i="1"/>
  <c r="K3715" i="1"/>
  <c r="K517" i="1"/>
  <c r="K3867" i="1"/>
  <c r="K2317" i="1"/>
  <c r="K2748" i="1"/>
  <c r="K4091" i="1"/>
  <c r="K2349" i="1"/>
  <c r="K2029" i="1"/>
  <c r="K2764" i="1"/>
  <c r="K2772" i="1"/>
  <c r="K3731" i="1"/>
  <c r="K3755" i="1"/>
  <c r="K1744" i="1"/>
  <c r="K461" i="1"/>
  <c r="K3859" i="1"/>
  <c r="K2756" i="1"/>
  <c r="K3707" i="1"/>
  <c r="K1849" i="1"/>
  <c r="K2820" i="1"/>
  <c r="K3779" i="1"/>
  <c r="K2892" i="1"/>
  <c r="K485" i="1"/>
  <c r="K3723" i="1"/>
  <c r="K3739" i="1"/>
  <c r="K3771" i="1"/>
  <c r="K1800" i="1"/>
  <c r="K477" i="1"/>
  <c r="K3108" i="1"/>
  <c r="K2309" i="1"/>
  <c r="K1760" i="1"/>
  <c r="K1808" i="1"/>
  <c r="K3787" i="1"/>
  <c r="L916" i="1"/>
  <c r="F507" i="2"/>
  <c r="H992" i="33"/>
  <c r="M4560" i="1"/>
  <c r="M4551" i="1"/>
  <c r="M4540" i="1"/>
  <c r="R3535" i="1"/>
  <c r="N3535" i="1"/>
  <c r="W4384" i="1"/>
  <c r="W2580" i="1"/>
  <c r="W2461" i="1"/>
  <c r="W2298" i="1"/>
  <c r="W2394" i="1"/>
  <c r="M4375" i="1"/>
  <c r="M4366" i="1"/>
  <c r="M4357" i="1"/>
  <c r="H4460" i="1"/>
  <c r="H4434" i="1"/>
  <c r="H4426" i="1"/>
  <c r="T2289" i="1"/>
  <c r="T2280" i="1"/>
  <c r="T2264" i="1"/>
  <c r="M2713" i="1"/>
  <c r="J2713" i="1"/>
  <c r="R1945" i="1"/>
  <c r="I671" i="33"/>
  <c r="I679" i="33"/>
  <c r="G422" i="2"/>
  <c r="N1945" i="1"/>
  <c r="Y1948" i="1"/>
  <c r="H3570" i="1"/>
  <c r="H3441" i="1"/>
  <c r="I3595" i="1"/>
  <c r="V3608" i="1"/>
  <c r="V3378" i="1"/>
  <c r="V3394" i="1"/>
  <c r="V3403" i="1"/>
  <c r="V3564" i="1"/>
  <c r="L901" i="33"/>
  <c r="H3229" i="1"/>
  <c r="H2629" i="1"/>
  <c r="Z2160" i="1"/>
  <c r="Z2151" i="1"/>
  <c r="X1975" i="1"/>
  <c r="Z1975" i="1"/>
  <c r="AC3626" i="1"/>
  <c r="AC3617" i="1"/>
  <c r="AC2593" i="1"/>
  <c r="AC2619" i="1"/>
  <c r="R3050" i="1"/>
  <c r="N3050" i="1"/>
  <c r="Z729" i="1"/>
  <c r="Z358" i="1"/>
  <c r="X1795" i="1"/>
  <c r="X1843" i="1"/>
  <c r="X1861" i="1"/>
  <c r="X1870" i="1"/>
  <c r="Q748" i="33"/>
  <c r="Q756" i="33"/>
  <c r="O204" i="2"/>
  <c r="X350" i="1"/>
  <c r="Z350" i="1"/>
  <c r="T1945" i="1"/>
  <c r="AB3551" i="1"/>
  <c r="AB3542" i="1"/>
  <c r="AB3526" i="1"/>
  <c r="K3550" i="1"/>
  <c r="K3541" i="1"/>
  <c r="K3525" i="1"/>
  <c r="M3854" i="1"/>
  <c r="J3854" i="1"/>
  <c r="AC634" i="1"/>
  <c r="AC433" i="1"/>
  <c r="W3606" i="1"/>
  <c r="W3562" i="1"/>
  <c r="W3401" i="1"/>
  <c r="W3392" i="1"/>
  <c r="W3376" i="1"/>
  <c r="Z4390" i="1"/>
  <c r="Z2586" i="1"/>
  <c r="Z2467" i="1"/>
  <c r="Z2400" i="1"/>
  <c r="Z2304" i="1"/>
  <c r="W2573" i="1"/>
  <c r="W2538" i="1"/>
  <c r="W2482" i="1"/>
  <c r="Z4460" i="1"/>
  <c r="Z4434" i="1"/>
  <c r="Z4426" i="1"/>
  <c r="B362" i="2"/>
  <c r="E477" i="33"/>
  <c r="D477" i="33"/>
  <c r="N1385" i="1"/>
  <c r="Y640" i="1"/>
  <c r="Y439" i="1"/>
  <c r="W2715" i="1"/>
  <c r="S2715" i="1"/>
  <c r="M3522" i="1"/>
  <c r="M3513" i="1"/>
  <c r="M3497" i="1"/>
  <c r="M3488" i="1"/>
  <c r="M3472" i="1"/>
  <c r="R3569" i="1"/>
  <c r="R3440" i="1"/>
  <c r="V912" i="1"/>
  <c r="N503" i="2"/>
  <c r="P988" i="33"/>
  <c r="M4350" i="1"/>
  <c r="M4341" i="1"/>
  <c r="M4213" i="1"/>
  <c r="T638" i="1"/>
  <c r="T437" i="1"/>
  <c r="M3822" i="1"/>
  <c r="J3822" i="1"/>
  <c r="I27" i="36"/>
  <c r="G27" i="36"/>
  <c r="H4566" i="1"/>
  <c r="H4557" i="1"/>
  <c r="I4546" i="1"/>
  <c r="H4546" i="1"/>
  <c r="H4349" i="1"/>
  <c r="H4340" i="1"/>
  <c r="I4212" i="1"/>
  <c r="H4212" i="1"/>
  <c r="T2265" i="1"/>
  <c r="T2281" i="1"/>
  <c r="T2290" i="1"/>
  <c r="V2288" i="1"/>
  <c r="V2279" i="1"/>
  <c r="V2263" i="1"/>
  <c r="H1388" i="1"/>
  <c r="H1292" i="1"/>
  <c r="M3332" i="1"/>
  <c r="J3332" i="1"/>
  <c r="H1383" i="1"/>
  <c r="H1287" i="1"/>
  <c r="M4562" i="1"/>
  <c r="M4542" i="1"/>
  <c r="M4553" i="1"/>
  <c r="J4560" i="1"/>
  <c r="J4540" i="1"/>
  <c r="J4551" i="1"/>
  <c r="S4377" i="1"/>
  <c r="S4368" i="1"/>
  <c r="R3574" i="1"/>
  <c r="R3445" i="1"/>
  <c r="K874" i="1"/>
  <c r="K798" i="1"/>
  <c r="N905" i="33"/>
  <c r="Z4572" i="1"/>
  <c r="Z890" i="1"/>
  <c r="Z922" i="1"/>
  <c r="N3517" i="1"/>
  <c r="N3356" i="1"/>
  <c r="N3365" i="1"/>
  <c r="N3467" i="1"/>
  <c r="N3483" i="1"/>
  <c r="N3492" i="1"/>
  <c r="N3508" i="1"/>
  <c r="W3522" i="1"/>
  <c r="W3472" i="1"/>
  <c r="W3488" i="1"/>
  <c r="W3497" i="1"/>
  <c r="W3513" i="1"/>
  <c r="R3607" i="1"/>
  <c r="R3377" i="1"/>
  <c r="R3393" i="1"/>
  <c r="R3402" i="1"/>
  <c r="R3563" i="1"/>
  <c r="R1867" i="1"/>
  <c r="R1792" i="1"/>
  <c r="R1840" i="1"/>
  <c r="R1858" i="1"/>
  <c r="W719" i="1"/>
  <c r="M480" i="33"/>
  <c r="K365" i="2"/>
  <c r="S719" i="1"/>
  <c r="R3597" i="1"/>
  <c r="R3580" i="1"/>
  <c r="Q1027" i="33"/>
  <c r="X2148" i="1"/>
  <c r="X2157" i="1"/>
  <c r="Q923" i="33"/>
  <c r="H4475" i="1"/>
  <c r="H4398" i="1"/>
  <c r="I4375" i="1"/>
  <c r="I4366" i="1"/>
  <c r="AC3517" i="1"/>
  <c r="AC3467" i="1"/>
  <c r="AC3483" i="1"/>
  <c r="AC3492" i="1"/>
  <c r="AC3508" i="1"/>
  <c r="AB3459" i="1"/>
  <c r="AB3409" i="1"/>
  <c r="AB3425" i="1"/>
  <c r="AB3434" i="1"/>
  <c r="AB3450" i="1"/>
  <c r="H4378" i="1"/>
  <c r="I4360" i="1"/>
  <c r="H4360" i="1"/>
  <c r="H4369" i="1"/>
  <c r="M4386" i="1"/>
  <c r="M2300" i="1"/>
  <c r="M2396" i="1"/>
  <c r="M2463" i="1"/>
  <c r="M2582" i="1"/>
  <c r="R884" i="1"/>
  <c r="R172" i="1"/>
  <c r="R190" i="1"/>
  <c r="R216" i="1"/>
  <c r="R311" i="1"/>
  <c r="V2197" i="1"/>
  <c r="V2189" i="1"/>
  <c r="L300" i="1"/>
  <c r="L274" i="1"/>
  <c r="L256" i="1"/>
  <c r="AA864" i="1"/>
  <c r="AA847" i="1"/>
  <c r="J4478" i="1"/>
  <c r="J4476" i="1"/>
  <c r="J4399" i="1"/>
  <c r="E982" i="33"/>
  <c r="E942" i="33"/>
  <c r="E962" i="33"/>
  <c r="T2197" i="1"/>
  <c r="T2189" i="1"/>
  <c r="Q4352" i="1"/>
  <c r="Q4343" i="1"/>
  <c r="Q4215" i="1"/>
  <c r="W2199" i="1"/>
  <c r="W2191" i="1"/>
  <c r="S982" i="33"/>
  <c r="S942" i="33"/>
  <c r="S962" i="33"/>
  <c r="W2533" i="1"/>
  <c r="M915" i="33"/>
  <c r="K42" i="2"/>
  <c r="S2533" i="1"/>
  <c r="X3555" i="1"/>
  <c r="X3546" i="1"/>
  <c r="X3530" i="1"/>
  <c r="Z4374" i="1"/>
  <c r="Z4365" i="1"/>
  <c r="Z4356" i="1"/>
  <c r="R4388" i="1"/>
  <c r="R2302" i="1"/>
  <c r="R2398" i="1"/>
  <c r="R2465" i="1"/>
  <c r="R2584" i="1"/>
  <c r="D436" i="33"/>
  <c r="H760" i="1"/>
  <c r="H769" i="1"/>
  <c r="H787" i="1"/>
  <c r="X2457" i="1"/>
  <c r="W3573" i="1"/>
  <c r="W3444" i="1"/>
  <c r="H2532" i="1"/>
  <c r="I2532" i="1"/>
  <c r="O3642" i="1"/>
  <c r="O169" i="1"/>
  <c r="J346" i="33"/>
  <c r="J354" i="33"/>
  <c r="H299" i="2"/>
  <c r="O759" i="1"/>
  <c r="O768" i="1"/>
  <c r="O786" i="1"/>
  <c r="J435" i="33"/>
  <c r="J443" i="33"/>
  <c r="H281" i="2"/>
  <c r="O2643" i="1"/>
  <c r="R2158" i="1"/>
  <c r="R2149" i="1"/>
  <c r="R1973" i="1"/>
  <c r="H2570" i="1"/>
  <c r="H2535" i="1"/>
  <c r="H2479" i="1"/>
  <c r="Q854" i="33"/>
  <c r="X2398" i="1"/>
  <c r="X2465" i="1"/>
  <c r="X2584" i="1"/>
  <c r="X4388" i="1"/>
  <c r="W1922" i="1"/>
  <c r="T1970" i="1"/>
  <c r="T2146" i="1"/>
  <c r="T2155" i="1"/>
  <c r="N921" i="33"/>
  <c r="N1025" i="33"/>
  <c r="N1033" i="33"/>
  <c r="L54" i="2"/>
  <c r="T1922" i="1"/>
  <c r="W4565" i="1"/>
  <c r="S4545" i="1"/>
  <c r="W4545" i="1"/>
  <c r="W4556" i="1"/>
  <c r="X4376" i="1"/>
  <c r="X4358" i="1"/>
  <c r="X4367" i="1"/>
  <c r="S3597" i="1"/>
  <c r="I866" i="33"/>
  <c r="I969" i="33"/>
  <c r="G207" i="2"/>
  <c r="N974" i="1"/>
  <c r="N1062" i="1"/>
  <c r="N1105" i="1"/>
  <c r="AB918" i="1"/>
  <c r="R509" i="2"/>
  <c r="T994" i="33"/>
  <c r="M919" i="1"/>
  <c r="F995" i="33"/>
  <c r="D510" i="2"/>
  <c r="J919" i="1"/>
  <c r="W3821" i="1"/>
  <c r="S3821" i="1"/>
  <c r="H849" i="33"/>
  <c r="L2297" i="1"/>
  <c r="L2393" i="1"/>
  <c r="L2460" i="1"/>
  <c r="L2579" i="1"/>
  <c r="L4383" i="1"/>
  <c r="J4561" i="1"/>
  <c r="J4552" i="1"/>
  <c r="X846" i="1"/>
  <c r="X863" i="1"/>
  <c r="N300" i="1"/>
  <c r="N256" i="1"/>
  <c r="N274" i="1"/>
  <c r="L3461" i="1"/>
  <c r="L3411" i="1"/>
  <c r="L3427" i="1"/>
  <c r="L3436" i="1"/>
  <c r="L3452" i="1"/>
  <c r="P4349" i="1"/>
  <c r="P4340" i="1"/>
  <c r="P4212" i="1"/>
  <c r="G1011" i="33"/>
  <c r="W3850" i="1"/>
  <c r="S3850" i="1"/>
  <c r="W811" i="1"/>
  <c r="S811" i="1"/>
  <c r="E17" i="35"/>
  <c r="E15" i="35"/>
  <c r="W3521" i="1"/>
  <c r="W3471" i="1"/>
  <c r="W3487" i="1"/>
  <c r="W3496" i="1"/>
  <c r="W3512" i="1"/>
  <c r="W3462" i="1"/>
  <c r="W3412" i="1"/>
  <c r="W3428" i="1"/>
  <c r="W3437" i="1"/>
  <c r="W3453" i="1"/>
  <c r="S3553" i="1"/>
  <c r="S3544" i="1"/>
  <c r="S3528" i="1"/>
  <c r="R725" i="1"/>
  <c r="R346" i="1"/>
  <c r="R354" i="1"/>
  <c r="Z3607" i="1"/>
  <c r="Z3377" i="1"/>
  <c r="Z3393" i="1"/>
  <c r="Z3402" i="1"/>
  <c r="Z3563" i="1"/>
  <c r="N3518" i="1"/>
  <c r="N3468" i="1"/>
  <c r="N3484" i="1"/>
  <c r="N3493" i="1"/>
  <c r="N3509" i="1"/>
  <c r="X4352" i="1"/>
  <c r="X4343" i="1"/>
  <c r="T1948" i="1"/>
  <c r="H3224" i="1"/>
  <c r="H2624" i="1"/>
  <c r="R3594" i="1"/>
  <c r="R3577" i="1"/>
  <c r="R4463" i="1"/>
  <c r="R4437" i="1"/>
  <c r="R4429" i="1"/>
  <c r="E849" i="33"/>
  <c r="I2393" i="1"/>
  <c r="I2460" i="1"/>
  <c r="I2579" i="1"/>
  <c r="I4383" i="1"/>
  <c r="M4353" i="1"/>
  <c r="M4344" i="1"/>
  <c r="M4216" i="1"/>
  <c r="H815" i="1"/>
  <c r="I815" i="1"/>
  <c r="AA4471" i="1"/>
  <c r="AA4394" i="1"/>
  <c r="L3605" i="1"/>
  <c r="L3375" i="1"/>
  <c r="L3391" i="1"/>
  <c r="L3400" i="1"/>
  <c r="L3561" i="1"/>
  <c r="Q3459" i="1"/>
  <c r="Q3409" i="1"/>
  <c r="Q3425" i="1"/>
  <c r="Q3434" i="1"/>
  <c r="Q3450" i="1"/>
  <c r="U3557" i="1"/>
  <c r="U3548" i="1"/>
  <c r="U3532" i="1"/>
  <c r="R4462" i="1"/>
  <c r="R4436" i="1"/>
  <c r="R4428" i="1"/>
  <c r="Z882" i="1"/>
  <c r="Z170" i="1"/>
  <c r="Z188" i="1"/>
  <c r="Z214" i="1"/>
  <c r="Z309" i="1"/>
  <c r="V1926" i="1"/>
  <c r="V1974" i="1"/>
  <c r="V2150" i="1"/>
  <c r="V2159" i="1"/>
  <c r="P925" i="33"/>
  <c r="P1029" i="33"/>
  <c r="P1037" i="33"/>
  <c r="N58" i="2"/>
  <c r="V414" i="1"/>
  <c r="H4353" i="1"/>
  <c r="H4344" i="1"/>
  <c r="H4216" i="1"/>
  <c r="J2570" i="1"/>
  <c r="J2535" i="1"/>
  <c r="K3462" i="1"/>
  <c r="K3412" i="1"/>
  <c r="K3428" i="1"/>
  <c r="K3437" i="1"/>
  <c r="K3453" i="1"/>
  <c r="Z1386" i="1"/>
  <c r="Z1290" i="1"/>
  <c r="M1950" i="1"/>
  <c r="J1950" i="1"/>
  <c r="Y297" i="1"/>
  <c r="Y271" i="1"/>
  <c r="Y253" i="1"/>
  <c r="T4461" i="1"/>
  <c r="T4435" i="1"/>
  <c r="T4427" i="1"/>
  <c r="T723" i="1"/>
  <c r="T1789" i="1"/>
  <c r="T1837" i="1"/>
  <c r="T1855" i="1"/>
  <c r="T1864" i="1"/>
  <c r="N742" i="33"/>
  <c r="N750" i="33"/>
  <c r="L198" i="2"/>
  <c r="T344" i="1"/>
  <c r="T352" i="1"/>
  <c r="Z4536" i="1"/>
  <c r="Z4504" i="1"/>
  <c r="N2456" i="1"/>
  <c r="T3599" i="1"/>
  <c r="T3582" i="1"/>
  <c r="X3408" i="1"/>
  <c r="X3424" i="1"/>
  <c r="X3433" i="1"/>
  <c r="X3449" i="1"/>
  <c r="X3458" i="1"/>
  <c r="H3458" i="1"/>
  <c r="H3408" i="1"/>
  <c r="H3424" i="1"/>
  <c r="H3433" i="1"/>
  <c r="H3449" i="1"/>
  <c r="Z3411" i="1"/>
  <c r="Z3427" i="1"/>
  <c r="Z3436" i="1"/>
  <c r="Z3452" i="1"/>
  <c r="Z3461" i="1"/>
  <c r="I3471" i="1"/>
  <c r="I3487" i="1"/>
  <c r="I3496" i="1"/>
  <c r="I3512" i="1"/>
  <c r="I3521" i="1"/>
  <c r="H1932" i="1"/>
  <c r="I1932" i="1"/>
  <c r="K1945" i="1"/>
  <c r="R4349" i="1"/>
  <c r="R4340" i="1"/>
  <c r="R4212" i="1"/>
  <c r="M4187" i="1"/>
  <c r="M3634" i="1"/>
  <c r="M4190" i="1"/>
  <c r="M3637" i="1"/>
  <c r="N3224" i="1"/>
  <c r="R3598" i="1"/>
  <c r="R3581" i="1"/>
  <c r="N2455" i="1"/>
  <c r="V917" i="1"/>
  <c r="N508" i="2"/>
  <c r="P993" i="33"/>
  <c r="N4377" i="1"/>
  <c r="N4368" i="1"/>
  <c r="M1951" i="1"/>
  <c r="J1951" i="1"/>
  <c r="N1389" i="1"/>
  <c r="Z4291" i="1"/>
  <c r="X4291" i="1"/>
  <c r="T3471" i="1"/>
  <c r="T3487" i="1"/>
  <c r="T3496" i="1"/>
  <c r="T3512" i="1"/>
  <c r="T3521" i="1"/>
  <c r="V4393" i="1"/>
  <c r="V4470" i="1"/>
  <c r="Q865" i="1"/>
  <c r="Q848" i="1"/>
  <c r="Q2267" i="1"/>
  <c r="Q2283" i="1"/>
  <c r="Q2292" i="1"/>
  <c r="R4041" i="1"/>
  <c r="N4041" i="1"/>
  <c r="R467" i="1"/>
  <c r="N467" i="1"/>
  <c r="R2682" i="1"/>
  <c r="N2682" i="1"/>
  <c r="R4332" i="1"/>
  <c r="N4332" i="1"/>
  <c r="R3146" i="1"/>
  <c r="N3146" i="1"/>
  <c r="R3090" i="1"/>
  <c r="N3090" i="1"/>
  <c r="Y1969" i="1"/>
  <c r="Y2145" i="1"/>
  <c r="Y2154" i="1"/>
  <c r="R920" i="33"/>
  <c r="R1024" i="33"/>
  <c r="I984" i="33"/>
  <c r="I944" i="33"/>
  <c r="I964" i="33"/>
  <c r="G439" i="33"/>
  <c r="G343" i="33"/>
  <c r="G351" i="33"/>
  <c r="G358" i="33"/>
  <c r="E303" i="2"/>
  <c r="K763" i="1"/>
  <c r="K772" i="1"/>
  <c r="K790" i="1"/>
  <c r="B198" i="2"/>
  <c r="D750" i="33"/>
  <c r="J3373" i="1"/>
  <c r="J3389" i="1"/>
  <c r="J3398" i="1"/>
  <c r="J3559" i="1"/>
  <c r="J3603" i="1"/>
  <c r="X3378" i="1"/>
  <c r="X3394" i="1"/>
  <c r="X3403" i="1"/>
  <c r="X3564" i="1"/>
  <c r="X3608" i="1"/>
  <c r="I3412" i="1"/>
  <c r="I3428" i="1"/>
  <c r="I3437" i="1"/>
  <c r="I3453" i="1"/>
  <c r="I3462" i="1"/>
  <c r="W2160" i="1"/>
  <c r="W2151" i="1"/>
  <c r="W1975" i="1"/>
  <c r="R715" i="1"/>
  <c r="N715" i="1"/>
  <c r="O634" i="1"/>
  <c r="O433" i="1"/>
  <c r="AA3642" i="1"/>
  <c r="S346" i="33"/>
  <c r="S354" i="33"/>
  <c r="Q299" i="2"/>
  <c r="AA759" i="1"/>
  <c r="AA768" i="1"/>
  <c r="AA786" i="1"/>
  <c r="S435" i="33"/>
  <c r="S443" i="33"/>
  <c r="Q281" i="2"/>
  <c r="AA2643" i="1"/>
  <c r="I4397" i="1"/>
  <c r="I4474" i="1"/>
  <c r="I4352" i="1"/>
  <c r="I4343" i="1"/>
  <c r="Z1952" i="1"/>
  <c r="X1952" i="1"/>
  <c r="W787" i="1"/>
  <c r="M347" i="33"/>
  <c r="M355" i="33"/>
  <c r="K300" i="2"/>
  <c r="S760" i="1"/>
  <c r="W760" i="1"/>
  <c r="W769" i="1"/>
  <c r="X3609" i="1"/>
  <c r="X3256" i="1"/>
  <c r="X3361" i="1"/>
  <c r="X3370" i="1"/>
  <c r="X3379" i="1"/>
  <c r="X3395" i="1"/>
  <c r="X3404" i="1"/>
  <c r="X3565" i="1"/>
  <c r="R4079" i="1"/>
  <c r="N4079" i="1"/>
  <c r="B510" i="2"/>
  <c r="E995" i="33"/>
  <c r="D995" i="33"/>
  <c r="H911" i="1"/>
  <c r="E955" i="33"/>
  <c r="C411" i="2"/>
  <c r="I911" i="1"/>
  <c r="S4474" i="1"/>
  <c r="S2593" i="1"/>
  <c r="S4397" i="1"/>
  <c r="W3693" i="1"/>
  <c r="S969" i="1"/>
  <c r="S1119" i="1"/>
  <c r="M815" i="33"/>
  <c r="M823" i="33"/>
  <c r="K392" i="2"/>
  <c r="S3693" i="1"/>
  <c r="AA2453" i="1"/>
  <c r="AA2405" i="1"/>
  <c r="O3553" i="1"/>
  <c r="O3253" i="1"/>
  <c r="O3358" i="1"/>
  <c r="O3367" i="1"/>
  <c r="O3528" i="1"/>
  <c r="O3544" i="1"/>
  <c r="E1012" i="33"/>
  <c r="N640" i="1"/>
  <c r="R3066" i="1"/>
  <c r="N3066" i="1"/>
  <c r="R4137" i="1"/>
  <c r="N4137" i="1"/>
  <c r="R4308" i="1"/>
  <c r="N4308" i="1"/>
  <c r="U299" i="1"/>
  <c r="U273" i="1"/>
  <c r="U255" i="1"/>
  <c r="W411" i="1"/>
  <c r="T1971" i="1"/>
  <c r="T2147" i="1"/>
  <c r="T2156" i="1"/>
  <c r="N922" i="33"/>
  <c r="N1026" i="33"/>
  <c r="N1034" i="33"/>
  <c r="L55" i="2"/>
  <c r="T411" i="1"/>
  <c r="K3229" i="1"/>
  <c r="K2629" i="1"/>
  <c r="S3521" i="1"/>
  <c r="S3471" i="1"/>
  <c r="S3487" i="1"/>
  <c r="S3496" i="1"/>
  <c r="S3512" i="1"/>
  <c r="Z727" i="1"/>
  <c r="Z348" i="1"/>
  <c r="Z356" i="1"/>
  <c r="H3555" i="1"/>
  <c r="H3546" i="1"/>
  <c r="H3530" i="1"/>
  <c r="D870" i="33"/>
  <c r="H978" i="1"/>
  <c r="H1066" i="1"/>
  <c r="H1109" i="1"/>
  <c r="W1949" i="1"/>
  <c r="S1949" i="1"/>
  <c r="Z2157" i="1"/>
  <c r="Z2148" i="1"/>
  <c r="X1972" i="1"/>
  <c r="Z1972" i="1"/>
  <c r="X3600" i="1"/>
  <c r="M855" i="33"/>
  <c r="S2303" i="1"/>
  <c r="S2399" i="1"/>
  <c r="S2466" i="1"/>
  <c r="S2585" i="1"/>
  <c r="S4389" i="1"/>
  <c r="Z1867" i="1"/>
  <c r="X1792" i="1"/>
  <c r="Z1792" i="1"/>
  <c r="Z1840" i="1"/>
  <c r="Z1858" i="1"/>
  <c r="X3224" i="1"/>
  <c r="Q3458" i="1"/>
  <c r="Q3408" i="1"/>
  <c r="Q3424" i="1"/>
  <c r="Q3433" i="1"/>
  <c r="Q3449" i="1"/>
  <c r="D741" i="33"/>
  <c r="H1788" i="1"/>
  <c r="H1836" i="1"/>
  <c r="H1854" i="1"/>
  <c r="H1863" i="1"/>
  <c r="L2200" i="1"/>
  <c r="L2192" i="1"/>
  <c r="Q3603" i="1"/>
  <c r="Q3373" i="1"/>
  <c r="Q3389" i="1"/>
  <c r="Q3398" i="1"/>
  <c r="Q3559" i="1"/>
  <c r="R3336" i="1"/>
  <c r="N3336" i="1"/>
  <c r="J3229" i="1"/>
  <c r="S3522" i="1"/>
  <c r="S3472" i="1"/>
  <c r="S3488" i="1"/>
  <c r="S3497" i="1"/>
  <c r="S3513" i="1"/>
  <c r="H3520" i="1"/>
  <c r="H3511" i="1"/>
  <c r="H3470" i="1"/>
  <c r="H3486" i="1"/>
  <c r="H3495" i="1"/>
  <c r="H873" i="1"/>
  <c r="H797" i="1"/>
  <c r="M850" i="33"/>
  <c r="S2298" i="1"/>
  <c r="S2394" i="1"/>
  <c r="S2461" i="1"/>
  <c r="S2580" i="1"/>
  <c r="S4384" i="1"/>
  <c r="Z3569" i="1"/>
  <c r="Z3440" i="1"/>
  <c r="S4463" i="1"/>
  <c r="S4437" i="1"/>
  <c r="M2455" i="1"/>
  <c r="M2407" i="1"/>
  <c r="S4570" i="1"/>
  <c r="S920" i="1"/>
  <c r="AC3462" i="1"/>
  <c r="AC3412" i="1"/>
  <c r="AC3428" i="1"/>
  <c r="AC3437" i="1"/>
  <c r="AC3453" i="1"/>
  <c r="AB3604" i="1"/>
  <c r="AB3560" i="1"/>
  <c r="AB3374" i="1"/>
  <c r="AB3390" i="1"/>
  <c r="AB3399" i="1"/>
  <c r="M2154" i="1"/>
  <c r="M2145" i="1"/>
  <c r="M1969" i="1"/>
  <c r="S4571" i="1"/>
  <c r="S921" i="1"/>
  <c r="Q1766" i="1"/>
  <c r="L476" i="33"/>
  <c r="J361" i="2"/>
  <c r="Q715" i="1"/>
  <c r="P509" i="33"/>
  <c r="V306" i="1"/>
  <c r="P501" i="33"/>
  <c r="K861" i="1"/>
  <c r="K844" i="1"/>
  <c r="O3556" i="1"/>
  <c r="O3256" i="1"/>
  <c r="O3361" i="1"/>
  <c r="O3370" i="1"/>
  <c r="O3531" i="1"/>
  <c r="O3547" i="1"/>
  <c r="W2598" i="1"/>
  <c r="S879" i="1"/>
  <c r="M518" i="33"/>
  <c r="M526" i="33"/>
  <c r="K270" i="2"/>
  <c r="S2598" i="1"/>
  <c r="D852" i="33"/>
  <c r="I2300" i="1"/>
  <c r="H2300" i="1"/>
  <c r="H2396" i="1"/>
  <c r="H2463" i="1"/>
  <c r="H2582" i="1"/>
  <c r="H4386" i="1"/>
  <c r="Q869" i="33"/>
  <c r="Q972" i="33"/>
  <c r="O210" i="2"/>
  <c r="X977" i="1"/>
  <c r="X1065" i="1"/>
  <c r="X1108" i="1"/>
  <c r="M915" i="1"/>
  <c r="F987" i="33"/>
  <c r="F991" i="33"/>
  <c r="D506" i="2"/>
  <c r="J915" i="1"/>
  <c r="B366" i="2"/>
  <c r="E473" i="33"/>
  <c r="E481" i="33"/>
  <c r="D481" i="33"/>
  <c r="AA3571" i="1"/>
  <c r="AA3442" i="1"/>
  <c r="S4379" i="1"/>
  <c r="S4361" i="1"/>
  <c r="S4370" i="1"/>
  <c r="W4375" i="1"/>
  <c r="S4357" i="1"/>
  <c r="W4357" i="1"/>
  <c r="W4366" i="1"/>
  <c r="Z1104" i="1"/>
  <c r="Z1061" i="1"/>
  <c r="Z973" i="1"/>
  <c r="Y919" i="1"/>
  <c r="P510" i="2"/>
  <c r="R995" i="33"/>
  <c r="Q3550" i="1"/>
  <c r="Q3541" i="1"/>
  <c r="Q3525" i="1"/>
  <c r="T3519" i="1"/>
  <c r="T3469" i="1"/>
  <c r="T3485" i="1"/>
  <c r="T3494" i="1"/>
  <c r="T3510" i="1"/>
  <c r="R3945" i="1"/>
  <c r="N3945" i="1"/>
  <c r="R3665" i="1"/>
  <c r="N3665" i="1"/>
  <c r="R2429" i="1"/>
  <c r="N2429" i="1"/>
  <c r="W2529" i="1"/>
  <c r="S2529" i="1"/>
  <c r="M2574" i="1"/>
  <c r="M2539" i="1"/>
  <c r="M2483" i="1"/>
  <c r="X723" i="1"/>
  <c r="X352" i="1"/>
  <c r="M3606" i="1"/>
  <c r="M3376" i="1"/>
  <c r="M3392" i="1"/>
  <c r="M3401" i="1"/>
  <c r="M3562" i="1"/>
  <c r="N3469" i="1"/>
  <c r="N3485" i="1"/>
  <c r="N3494" i="1"/>
  <c r="N3510" i="1"/>
  <c r="N3519" i="1"/>
  <c r="H3554" i="1"/>
  <c r="H3545" i="1"/>
  <c r="H3529" i="1"/>
  <c r="I3225" i="1"/>
  <c r="R1863" i="1"/>
  <c r="R1788" i="1"/>
  <c r="R1836" i="1"/>
  <c r="R1854" i="1"/>
  <c r="H4461" i="1"/>
  <c r="H4435" i="1"/>
  <c r="H4427" i="1"/>
  <c r="N4188" i="1"/>
  <c r="X4381" i="1"/>
  <c r="X4372" i="1"/>
  <c r="AC3555" i="1"/>
  <c r="AC3546" i="1"/>
  <c r="AC3530" i="1"/>
  <c r="AC3407" i="1"/>
  <c r="AC3423" i="1"/>
  <c r="AC3432" i="1"/>
  <c r="AC3448" i="1"/>
  <c r="AC3457" i="1"/>
  <c r="M2572" i="1"/>
  <c r="M2537" i="1"/>
  <c r="M2481" i="1"/>
  <c r="X3410" i="1"/>
  <c r="X3426" i="1"/>
  <c r="X3435" i="1"/>
  <c r="X3451" i="1"/>
  <c r="X3460" i="1"/>
  <c r="V297" i="1"/>
  <c r="V271" i="1"/>
  <c r="V253" i="1"/>
  <c r="V900" i="1"/>
  <c r="P845" i="33"/>
  <c r="P861" i="33"/>
  <c r="P877" i="33"/>
  <c r="P885" i="33"/>
  <c r="P1011" i="33"/>
  <c r="P1019" i="33"/>
  <c r="N48" i="2"/>
  <c r="Y638" i="1"/>
  <c r="Y437" i="1"/>
  <c r="AA1949" i="1"/>
  <c r="W1388" i="1"/>
  <c r="W1292" i="1"/>
  <c r="O635" i="1"/>
  <c r="O434" i="1"/>
  <c r="U2292" i="1"/>
  <c r="U2283" i="1"/>
  <c r="U2267" i="1"/>
  <c r="V3622" i="1"/>
  <c r="V2589" i="1"/>
  <c r="V2615" i="1"/>
  <c r="V3613" i="1"/>
  <c r="I3603" i="1"/>
  <c r="I3373" i="1"/>
  <c r="I3389" i="1"/>
  <c r="I3398" i="1"/>
  <c r="I3559" i="1"/>
  <c r="W727" i="1"/>
  <c r="W356" i="1"/>
  <c r="S1841" i="1"/>
  <c r="S1859" i="1"/>
  <c r="S1868" i="1"/>
  <c r="M746" i="33"/>
  <c r="M754" i="33"/>
  <c r="K202" i="2"/>
  <c r="S348" i="1"/>
  <c r="W348" i="1"/>
  <c r="N3605" i="1"/>
  <c r="N3375" i="1"/>
  <c r="N3391" i="1"/>
  <c r="N3400" i="1"/>
  <c r="N3561" i="1"/>
  <c r="S3605" i="1"/>
  <c r="S3375" i="1"/>
  <c r="S3391" i="1"/>
  <c r="S3400" i="1"/>
  <c r="S3561" i="1"/>
  <c r="M3595" i="1"/>
  <c r="M3578" i="1"/>
  <c r="W3224" i="1"/>
  <c r="W2624" i="1"/>
  <c r="W4191" i="1"/>
  <c r="W3638" i="1"/>
  <c r="M872" i="1"/>
  <c r="M796" i="1"/>
  <c r="R4353" i="1"/>
  <c r="R4216" i="1"/>
  <c r="R4344" i="1"/>
  <c r="I3626" i="1"/>
  <c r="I2593" i="1"/>
  <c r="I2619" i="1"/>
  <c r="I3617" i="1"/>
  <c r="M3572" i="1"/>
  <c r="M3443" i="1"/>
  <c r="M1769" i="1"/>
  <c r="J1769" i="1"/>
  <c r="T3461" i="1"/>
  <c r="T3411" i="1"/>
  <c r="T3427" i="1"/>
  <c r="T3436" i="1"/>
  <c r="T3452" i="1"/>
  <c r="R3228" i="1"/>
  <c r="R2628" i="1"/>
  <c r="X873" i="1"/>
  <c r="Q3604" i="1"/>
  <c r="Q3374" i="1"/>
  <c r="Q3390" i="1"/>
  <c r="Q3399" i="1"/>
  <c r="Q3560" i="1"/>
  <c r="X4348" i="1"/>
  <c r="X4339" i="1"/>
  <c r="Z1385" i="1"/>
  <c r="Z1289" i="1"/>
  <c r="W1951" i="1"/>
  <c r="S1951" i="1"/>
  <c r="AA300" i="1"/>
  <c r="AA274" i="1"/>
  <c r="AA256" i="1"/>
  <c r="W1946" i="1"/>
  <c r="S1946" i="1"/>
  <c r="S3628" i="1"/>
  <c r="S3619" i="1"/>
  <c r="S2621" i="1"/>
  <c r="AC2201" i="1"/>
  <c r="AC2193" i="1"/>
  <c r="V302" i="1"/>
  <c r="V276" i="1"/>
  <c r="V258" i="1"/>
  <c r="Y863" i="1"/>
  <c r="Y846" i="1"/>
  <c r="O864" i="1"/>
  <c r="O847" i="1"/>
  <c r="Y2197" i="1"/>
  <c r="Y2189" i="1"/>
  <c r="AB2601" i="1"/>
  <c r="R273" i="2"/>
  <c r="AB2609" i="1"/>
  <c r="P2646" i="1"/>
  <c r="P172" i="1"/>
  <c r="K349" i="33"/>
  <c r="K357" i="33"/>
  <c r="I302" i="2"/>
  <c r="P762" i="1"/>
  <c r="P771" i="1"/>
  <c r="P789" i="1"/>
  <c r="K438" i="33"/>
  <c r="K446" i="33"/>
  <c r="I284" i="2"/>
  <c r="P3645" i="1"/>
  <c r="J3522" i="1"/>
  <c r="J3472" i="1"/>
  <c r="J3488" i="1"/>
  <c r="J3497" i="1"/>
  <c r="J3513" i="1"/>
  <c r="M4191" i="1"/>
  <c r="M3638" i="1"/>
  <c r="Z4354" i="1"/>
  <c r="Z4345" i="1"/>
  <c r="Z4217" i="1"/>
  <c r="W1947" i="1"/>
  <c r="S1947" i="1"/>
  <c r="V4472" i="1"/>
  <c r="V4395" i="1"/>
  <c r="Z3576" i="1"/>
  <c r="Z3447" i="1"/>
  <c r="R4387" i="1"/>
  <c r="R2301" i="1"/>
  <c r="R2397" i="1"/>
  <c r="R2464" i="1"/>
  <c r="R2583" i="1"/>
  <c r="Z4463" i="1"/>
  <c r="Z4437" i="1"/>
  <c r="Z4429" i="1"/>
  <c r="R4574" i="1"/>
  <c r="R892" i="1"/>
  <c r="R924" i="1"/>
  <c r="S3518" i="1"/>
  <c r="S3468" i="1"/>
  <c r="S3484" i="1"/>
  <c r="S3493" i="1"/>
  <c r="S3509" i="1"/>
  <c r="AA635" i="1"/>
  <c r="AA434" i="1"/>
  <c r="M4389" i="1"/>
  <c r="M2303" i="1"/>
  <c r="M2399" i="1"/>
  <c r="M2466" i="1"/>
  <c r="M2585" i="1"/>
  <c r="AA3551" i="1"/>
  <c r="AA3542" i="1"/>
  <c r="AA3526" i="1"/>
  <c r="Z1864" i="1"/>
  <c r="Z1789" i="1"/>
  <c r="Z1837" i="1"/>
  <c r="Z1855" i="1"/>
  <c r="E1024" i="33"/>
  <c r="I2145" i="1"/>
  <c r="I2154" i="1"/>
  <c r="E920" i="33"/>
  <c r="M2645" i="1"/>
  <c r="J2645" i="1"/>
  <c r="Y3643" i="1"/>
  <c r="R347" i="33"/>
  <c r="R355" i="33"/>
  <c r="P300" i="2"/>
  <c r="Y760" i="1"/>
  <c r="Y769" i="1"/>
  <c r="Y787" i="1"/>
  <c r="R436" i="33"/>
  <c r="R444" i="33"/>
  <c r="P282" i="2"/>
  <c r="Y2644" i="1"/>
  <c r="M2719" i="1"/>
  <c r="J2719" i="1"/>
  <c r="Z3550" i="1"/>
  <c r="Z3541" i="1"/>
  <c r="Z3525" i="1"/>
  <c r="W1389" i="1"/>
  <c r="W1293" i="1"/>
  <c r="M715" i="1"/>
  <c r="J715" i="1"/>
  <c r="N2292" i="1"/>
  <c r="N2267" i="1"/>
  <c r="N2283" i="1"/>
  <c r="Q2601" i="1"/>
  <c r="J273" i="2"/>
  <c r="Q2609" i="1"/>
  <c r="I867" i="33"/>
  <c r="I970" i="33"/>
  <c r="G208" i="2"/>
  <c r="N975" i="1"/>
  <c r="N1063" i="1"/>
  <c r="N1106" i="1"/>
  <c r="O3520" i="1"/>
  <c r="O3254" i="1"/>
  <c r="O3359" i="1"/>
  <c r="O3368" i="1"/>
  <c r="O3470" i="1"/>
  <c r="O3486" i="1"/>
  <c r="O3495" i="1"/>
  <c r="O3511" i="1"/>
  <c r="F963" i="33"/>
  <c r="F943" i="33"/>
  <c r="F983" i="33"/>
  <c r="W3337" i="1"/>
  <c r="M430" i="33"/>
  <c r="K357" i="2"/>
  <c r="S3337" i="1"/>
  <c r="B352" i="2"/>
  <c r="D425" i="33"/>
  <c r="U913" i="1"/>
  <c r="M504" i="2"/>
  <c r="O989" i="33"/>
  <c r="P919" i="1"/>
  <c r="I510" i="2"/>
  <c r="K995" i="33"/>
  <c r="S3575" i="1"/>
  <c r="D1026" i="33"/>
  <c r="D922" i="33"/>
  <c r="H2156" i="1"/>
  <c r="H2147" i="1"/>
  <c r="H1971" i="1"/>
  <c r="P4294" i="1"/>
  <c r="P3334" i="1"/>
  <c r="L1007" i="33"/>
  <c r="K4560" i="1"/>
  <c r="K4540" i="1"/>
  <c r="K4551" i="1"/>
  <c r="G905" i="33"/>
  <c r="Z3464" i="1"/>
  <c r="Z3455" i="1"/>
  <c r="Z3439" i="1"/>
  <c r="Z3430" i="1"/>
  <c r="Z3414" i="1"/>
  <c r="J3550" i="1"/>
  <c r="J3541" i="1"/>
  <c r="J3525" i="1"/>
  <c r="W4295" i="1"/>
  <c r="S4295" i="1"/>
  <c r="Z4188" i="1"/>
  <c r="Z3635" i="1"/>
  <c r="S3601" i="1"/>
  <c r="M3598" i="1"/>
  <c r="M3581" i="1"/>
  <c r="N4461" i="1"/>
  <c r="N4435" i="1"/>
  <c r="AA3374" i="1"/>
  <c r="AA3390" i="1"/>
  <c r="AA3399" i="1"/>
  <c r="AA3560" i="1"/>
  <c r="AA3604" i="1"/>
  <c r="Z4467" i="1"/>
  <c r="Z4441" i="1"/>
  <c r="Z4433" i="1"/>
  <c r="K3467" i="1"/>
  <c r="K3483" i="1"/>
  <c r="K3492" i="1"/>
  <c r="K3508" i="1"/>
  <c r="K3517" i="1"/>
  <c r="O2199" i="1"/>
  <c r="O2191" i="1"/>
  <c r="W3411" i="1"/>
  <c r="W3427" i="1"/>
  <c r="W3436" i="1"/>
  <c r="W3452" i="1"/>
  <c r="W3461" i="1"/>
  <c r="V1946" i="1"/>
  <c r="I1384" i="1"/>
  <c r="AB1951" i="1"/>
  <c r="N297" i="1"/>
  <c r="N271" i="1"/>
  <c r="Z2290" i="1"/>
  <c r="Z2281" i="1"/>
  <c r="X2265" i="1"/>
  <c r="Z2265" i="1"/>
  <c r="J4349" i="1"/>
  <c r="J4212" i="1"/>
  <c r="J4340" i="1"/>
  <c r="Y915" i="1"/>
  <c r="P506" i="2"/>
  <c r="R991" i="33"/>
  <c r="AA3373" i="1"/>
  <c r="AA3389" i="1"/>
  <c r="AA3398" i="1"/>
  <c r="AA3559" i="1"/>
  <c r="AA3603" i="1"/>
  <c r="Y2099" i="1"/>
  <c r="Y3026" i="1"/>
  <c r="Y2307" i="1"/>
  <c r="Y3042" i="1"/>
  <c r="Y4033" i="1"/>
  <c r="Y1798" i="1"/>
  <c r="Y3138" i="1"/>
  <c r="Y2802" i="1"/>
  <c r="Y3785" i="1"/>
  <c r="Y2794" i="1"/>
  <c r="Y3713" i="1"/>
  <c r="Y1987" i="1"/>
  <c r="Y3729" i="1"/>
  <c r="Y3769" i="1"/>
  <c r="Y2445" i="1"/>
  <c r="Y2379" i="1"/>
  <c r="Y3721" i="1"/>
  <c r="Y1734" i="1"/>
  <c r="Y2347" i="1"/>
  <c r="Y3873" i="1"/>
  <c r="Y1847" i="1"/>
  <c r="Y587" i="1"/>
  <c r="Y2882" i="1"/>
  <c r="Y1774" i="1"/>
  <c r="Y4017" i="1"/>
  <c r="Y2730" i="1"/>
  <c r="Y2770" i="1"/>
  <c r="Y3777" i="1"/>
  <c r="Y1995" i="1"/>
  <c r="Y459" i="1"/>
  <c r="Y2315" i="1"/>
  <c r="Y2890" i="1"/>
  <c r="Y4089" i="1"/>
  <c r="Y2762" i="1"/>
  <c r="Y2746" i="1"/>
  <c r="Y1806" i="1"/>
  <c r="Y2810" i="1"/>
  <c r="Y1782" i="1"/>
  <c r="Y3130" i="1"/>
  <c r="Y2413" i="1"/>
  <c r="Y3268" i="1"/>
  <c r="Y1742" i="1"/>
  <c r="Y3106" i="1"/>
  <c r="Y515" i="1"/>
  <c r="Y2778" i="1"/>
  <c r="Y4049" i="1"/>
  <c r="Y2355" i="1"/>
  <c r="Y483" i="1"/>
  <c r="Y2898" i="1"/>
  <c r="Y475" i="1"/>
  <c r="Y3857" i="1"/>
  <c r="Y1750" i="1"/>
  <c r="Y1830" i="1"/>
  <c r="Y3058" i="1"/>
  <c r="Y3737" i="1"/>
  <c r="Y3745" i="1"/>
  <c r="Y4025" i="1"/>
  <c r="Y3865" i="1"/>
  <c r="Y2027" i="1"/>
  <c r="Y3705" i="1"/>
  <c r="Y2754" i="1"/>
  <c r="Y2738" i="1"/>
  <c r="Y1822" i="1"/>
  <c r="Y3793" i="1"/>
  <c r="Y2818" i="1"/>
  <c r="Y1758" i="1"/>
  <c r="Y4228" i="1"/>
  <c r="Y3753" i="1"/>
  <c r="Y3034" i="1"/>
  <c r="Z2156" i="1"/>
  <c r="Z2147" i="1"/>
  <c r="Z1971" i="1"/>
  <c r="O3336" i="1"/>
  <c r="O4296" i="1"/>
  <c r="W4187" i="1"/>
  <c r="W3634" i="1"/>
  <c r="J1389" i="1"/>
  <c r="R2374" i="1"/>
  <c r="N2374" i="1"/>
  <c r="AC1950" i="1"/>
  <c r="N3522" i="1"/>
  <c r="N3513" i="1"/>
  <c r="N3497" i="1"/>
  <c r="N3488" i="1"/>
  <c r="N3472" i="1"/>
  <c r="N3459" i="1"/>
  <c r="N3450" i="1"/>
  <c r="N3434" i="1"/>
  <c r="N3425" i="1"/>
  <c r="N3409" i="1"/>
  <c r="I3569" i="1"/>
  <c r="X3601" i="1"/>
  <c r="R2451" i="1"/>
  <c r="R2403" i="1"/>
  <c r="W3231" i="1"/>
  <c r="W2631" i="1"/>
  <c r="U3610" i="1"/>
  <c r="U3380" i="1"/>
  <c r="U3396" i="1"/>
  <c r="U3405" i="1"/>
  <c r="U3566" i="1"/>
  <c r="R4377" i="1"/>
  <c r="R4368" i="1"/>
  <c r="N4359" i="1"/>
  <c r="R4359" i="1"/>
  <c r="V1951" i="1"/>
  <c r="AC636" i="1"/>
  <c r="AC435" i="1"/>
  <c r="Q637" i="1"/>
  <c r="Q436" i="1"/>
  <c r="I1385" i="1"/>
  <c r="V866" i="1"/>
  <c r="V849" i="1"/>
  <c r="K1946" i="1"/>
  <c r="S3230" i="1"/>
  <c r="M4348" i="1"/>
  <c r="M4339" i="1"/>
  <c r="J4211" i="1"/>
  <c r="M4211" i="1"/>
  <c r="Z2454" i="1"/>
  <c r="Z2406" i="1"/>
  <c r="J298" i="1"/>
  <c r="J254" i="1"/>
  <c r="J272" i="1"/>
  <c r="W302" i="1"/>
  <c r="W276" i="1"/>
  <c r="S258" i="1"/>
  <c r="W258" i="1"/>
  <c r="R637" i="1"/>
  <c r="R436" i="1"/>
  <c r="AB916" i="1"/>
  <c r="R507" i="2"/>
  <c r="T992" i="33"/>
  <c r="AA919" i="1"/>
  <c r="Q510" i="2"/>
  <c r="S995" i="33"/>
  <c r="Q917" i="1"/>
  <c r="J508" i="2"/>
  <c r="L993" i="33"/>
  <c r="L1014" i="33"/>
  <c r="B353" i="2"/>
  <c r="D426" i="33"/>
  <c r="AC3333" i="1"/>
  <c r="AC4293" i="1"/>
  <c r="J850" i="33"/>
  <c r="O4384" i="1"/>
  <c r="O2298" i="1"/>
  <c r="O2394" i="1"/>
  <c r="O2461" i="1"/>
  <c r="O2580" i="1"/>
  <c r="S875" i="1"/>
  <c r="T1028" i="33"/>
  <c r="AB1973" i="1"/>
  <c r="AB2149" i="1"/>
  <c r="AB2158" i="1"/>
  <c r="T924" i="33"/>
  <c r="L4347" i="1"/>
  <c r="L4338" i="1"/>
  <c r="L4210" i="1"/>
  <c r="X3226" i="1"/>
  <c r="Y4461" i="1"/>
  <c r="Y4435" i="1"/>
  <c r="Y4427" i="1"/>
  <c r="Q2201" i="1"/>
  <c r="Q2193" i="1"/>
  <c r="AC864" i="1"/>
  <c r="AC847" i="1"/>
  <c r="P3625" i="1"/>
  <c r="P3616" i="1"/>
  <c r="P2618" i="1"/>
  <c r="X876" i="1"/>
  <c r="Y3462" i="1"/>
  <c r="Y3453" i="1"/>
  <c r="Y3437" i="1"/>
  <c r="Y3428" i="1"/>
  <c r="Y3412" i="1"/>
  <c r="S3594" i="1"/>
  <c r="AC3520" i="1"/>
  <c r="AC3511" i="1"/>
  <c r="AC3495" i="1"/>
  <c r="AC3486" i="1"/>
  <c r="AC3470" i="1"/>
  <c r="D1024" i="33"/>
  <c r="D920" i="33"/>
  <c r="H2154" i="1"/>
  <c r="H2145" i="1"/>
  <c r="I1969" i="1"/>
  <c r="H1969" i="1"/>
  <c r="W2642" i="1"/>
  <c r="S2642" i="1"/>
  <c r="O639" i="1"/>
  <c r="O438" i="1"/>
  <c r="O637" i="1"/>
  <c r="O436" i="1"/>
  <c r="Q1949" i="1"/>
  <c r="O300" i="1"/>
  <c r="O274" i="1"/>
  <c r="O256" i="1"/>
  <c r="M2292" i="1"/>
  <c r="M2283" i="1"/>
  <c r="J2267" i="1"/>
  <c r="M2267" i="1"/>
  <c r="H718" i="1"/>
  <c r="C364" i="2"/>
  <c r="I718" i="1"/>
  <c r="I2572" i="1"/>
  <c r="I2481" i="1"/>
  <c r="I2537" i="1"/>
  <c r="W16" i="36"/>
  <c r="V16" i="34"/>
  <c r="U16" i="34"/>
  <c r="I4350" i="1"/>
  <c r="I4213" i="1"/>
  <c r="I4341" i="1"/>
  <c r="L915" i="1"/>
  <c r="F506" i="2"/>
  <c r="H991" i="33"/>
  <c r="D876" i="33"/>
  <c r="D860" i="33"/>
  <c r="D844" i="33"/>
  <c r="W2845" i="1"/>
  <c r="S2845" i="1"/>
  <c r="E854" i="33"/>
  <c r="I4388" i="1"/>
  <c r="I2584" i="1"/>
  <c r="I2465" i="1"/>
  <c r="I2398" i="1"/>
  <c r="V3522" i="1"/>
  <c r="V3513" i="1"/>
  <c r="V3497" i="1"/>
  <c r="V3488" i="1"/>
  <c r="V3256" i="1"/>
  <c r="V3361" i="1"/>
  <c r="V3370" i="1"/>
  <c r="V3472" i="1"/>
  <c r="S15" i="36"/>
  <c r="P726" i="1"/>
  <c r="P355" i="1"/>
  <c r="P347" i="1"/>
  <c r="P1792" i="1"/>
  <c r="P1840" i="1"/>
  <c r="P1858" i="1"/>
  <c r="P1867" i="1"/>
  <c r="K745" i="33"/>
  <c r="K753" i="33"/>
  <c r="I201" i="2"/>
  <c r="P862" i="1"/>
  <c r="P845" i="1"/>
  <c r="AB862" i="1"/>
  <c r="AB845" i="1"/>
  <c r="X3557" i="1"/>
  <c r="X3548" i="1"/>
  <c r="X3532" i="1"/>
  <c r="H2561" i="1"/>
  <c r="H2545" i="1"/>
  <c r="X3551" i="1"/>
  <c r="X3542" i="1"/>
  <c r="X3526" i="1"/>
  <c r="N3608" i="1"/>
  <c r="N3564" i="1"/>
  <c r="N3403" i="1"/>
  <c r="N3394" i="1"/>
  <c r="N3378" i="1"/>
  <c r="J4375" i="1"/>
  <c r="J4357" i="1"/>
  <c r="J4366" i="1"/>
  <c r="V1770" i="1"/>
  <c r="P480" i="33"/>
  <c r="N365" i="2"/>
  <c r="V719" i="1"/>
  <c r="H2452" i="1"/>
  <c r="H2404" i="1"/>
  <c r="J4353" i="1"/>
  <c r="J4216" i="1"/>
  <c r="J4344" i="1"/>
  <c r="M1765" i="1"/>
  <c r="J1765" i="1"/>
  <c r="M714" i="1"/>
  <c r="F475" i="33"/>
  <c r="D360" i="2"/>
  <c r="J714" i="1"/>
  <c r="P905" i="33"/>
  <c r="V918" i="1"/>
  <c r="N509" i="2"/>
  <c r="P994" i="33"/>
  <c r="R2561" i="1"/>
  <c r="R2545" i="1"/>
  <c r="E866" i="33"/>
  <c r="I1105" i="1"/>
  <c r="C207" i="2"/>
  <c r="I974" i="1"/>
  <c r="I1062" i="1"/>
  <c r="X3553" i="1"/>
  <c r="X3544" i="1"/>
  <c r="X3358" i="1"/>
  <c r="X3367" i="1"/>
  <c r="X3528" i="1"/>
  <c r="P636" i="1"/>
  <c r="P435" i="1"/>
  <c r="L2292" i="1"/>
  <c r="L2283" i="1"/>
  <c r="L2267" i="1"/>
  <c r="V861" i="1"/>
  <c r="V844" i="1"/>
  <c r="S512" i="33"/>
  <c r="AA309" i="1"/>
  <c r="S504" i="33"/>
  <c r="W1387" i="1"/>
  <c r="W1291" i="1"/>
  <c r="M3850" i="1"/>
  <c r="J3850" i="1"/>
  <c r="AC300" i="1"/>
  <c r="AC274" i="1"/>
  <c r="AC256" i="1"/>
  <c r="R3077" i="1"/>
  <c r="N3077" i="1"/>
  <c r="Z3551" i="1"/>
  <c r="Z3542" i="1"/>
  <c r="Z3526" i="1"/>
  <c r="R3471" i="1"/>
  <c r="R3487" i="1"/>
  <c r="R3496" i="1"/>
  <c r="R3512" i="1"/>
  <c r="R3521" i="1"/>
  <c r="M1030" i="33"/>
  <c r="M926" i="33"/>
  <c r="S2160" i="1"/>
  <c r="S1975" i="1"/>
  <c r="S2151" i="1"/>
  <c r="R2157" i="1"/>
  <c r="R2148" i="1"/>
  <c r="R1972" i="1"/>
  <c r="M876" i="1"/>
  <c r="M800" i="1"/>
  <c r="M3225" i="1"/>
  <c r="M2625" i="1"/>
  <c r="Z4352" i="1"/>
  <c r="Z4343" i="1"/>
  <c r="X4215" i="1"/>
  <c r="Z4215" i="1"/>
  <c r="P4473" i="1"/>
  <c r="P2592" i="1"/>
  <c r="P4396" i="1"/>
  <c r="Z1389" i="1"/>
  <c r="Z1293" i="1"/>
  <c r="I4460" i="1"/>
  <c r="I4426" i="1"/>
  <c r="I4434" i="1"/>
  <c r="S2302" i="1"/>
  <c r="W2302" i="1"/>
  <c r="W2398" i="1"/>
  <c r="W2465" i="1"/>
  <c r="W2584" i="1"/>
  <c r="W4388" i="1"/>
  <c r="N4190" i="1"/>
  <c r="T3377" i="1"/>
  <c r="T3393" i="1"/>
  <c r="T3402" i="1"/>
  <c r="T3563" i="1"/>
  <c r="T3607" i="1"/>
  <c r="Y3555" i="1"/>
  <c r="Y3546" i="1"/>
  <c r="Y3255" i="1"/>
  <c r="Y3360" i="1"/>
  <c r="Y3369" i="1"/>
  <c r="Y3530" i="1"/>
  <c r="M2454" i="1"/>
  <c r="M2406" i="1"/>
  <c r="AA3408" i="1"/>
  <c r="AA3424" i="1"/>
  <c r="AA3433" i="1"/>
  <c r="AA3449" i="1"/>
  <c r="AA3458" i="1"/>
  <c r="K3555" i="1"/>
  <c r="K3546" i="1"/>
  <c r="K3530" i="1"/>
  <c r="I3410" i="1"/>
  <c r="I3426" i="1"/>
  <c r="I3435" i="1"/>
  <c r="I3451" i="1"/>
  <c r="I3460" i="1"/>
  <c r="T865" i="1"/>
  <c r="T848" i="1"/>
  <c r="M1764" i="1"/>
  <c r="J1764" i="1"/>
  <c r="O640" i="1"/>
  <c r="O439" i="1"/>
  <c r="AA299" i="1"/>
  <c r="AA273" i="1"/>
  <c r="AA255" i="1"/>
  <c r="U865" i="1"/>
  <c r="U848" i="1"/>
  <c r="I17" i="36"/>
  <c r="G17" i="36"/>
  <c r="W2336" i="1"/>
  <c r="S2336" i="1"/>
  <c r="AA910" i="1"/>
  <c r="Q410" i="2"/>
  <c r="S954" i="33"/>
  <c r="AC4577" i="1"/>
  <c r="AC927" i="1"/>
  <c r="M456" i="1"/>
  <c r="J456" i="1"/>
  <c r="M2426" i="1"/>
  <c r="J2426" i="1"/>
  <c r="R4086" i="1"/>
  <c r="N4086" i="1"/>
  <c r="R4530" i="1"/>
  <c r="R4498" i="1"/>
  <c r="C17" i="34"/>
  <c r="Z3079" i="1"/>
  <c r="X3079" i="1"/>
  <c r="U1014" i="33"/>
  <c r="Z3557" i="1"/>
  <c r="Z3548" i="1"/>
  <c r="Z3532" i="1"/>
  <c r="I3555" i="1"/>
  <c r="I3546" i="1"/>
  <c r="I3360" i="1"/>
  <c r="I3369" i="1"/>
  <c r="I3530" i="1"/>
  <c r="I1027" i="33"/>
  <c r="I923" i="33"/>
  <c r="N2157" i="1"/>
  <c r="N1972" i="1"/>
  <c r="N2148" i="1"/>
  <c r="R2454" i="1"/>
  <c r="R2406" i="1"/>
  <c r="H1950" i="1"/>
  <c r="E676" i="33"/>
  <c r="E684" i="33"/>
  <c r="C427" i="2"/>
  <c r="I1950" i="1"/>
  <c r="M851" i="33"/>
  <c r="S2299" i="1"/>
  <c r="S2395" i="1"/>
  <c r="S2462" i="1"/>
  <c r="S2581" i="1"/>
  <c r="S4385" i="1"/>
  <c r="D849" i="33"/>
  <c r="H4383" i="1"/>
  <c r="I2297" i="1"/>
  <c r="H2297" i="1"/>
  <c r="H2393" i="1"/>
  <c r="H2460" i="1"/>
  <c r="H2579" i="1"/>
  <c r="T3459" i="1"/>
  <c r="T3409" i="1"/>
  <c r="T3425" i="1"/>
  <c r="T3434" i="1"/>
  <c r="T3450" i="1"/>
  <c r="Q3610" i="1"/>
  <c r="Q3380" i="1"/>
  <c r="Q3396" i="1"/>
  <c r="Q3405" i="1"/>
  <c r="Q3566" i="1"/>
  <c r="I850" i="33"/>
  <c r="N2394" i="1"/>
  <c r="N2461" i="1"/>
  <c r="N2580" i="1"/>
  <c r="N4384" i="1"/>
  <c r="K3604" i="1"/>
  <c r="K3374" i="1"/>
  <c r="K3390" i="1"/>
  <c r="K3399" i="1"/>
  <c r="K3560" i="1"/>
  <c r="V638" i="1"/>
  <c r="V437" i="1"/>
  <c r="Q2289" i="1"/>
  <c r="Q2280" i="1"/>
  <c r="Q2264" i="1"/>
  <c r="AA298" i="1"/>
  <c r="AA272" i="1"/>
  <c r="AA254" i="1"/>
  <c r="Z1765" i="1"/>
  <c r="X1765" i="1"/>
  <c r="L639" i="1"/>
  <c r="L438" i="1"/>
  <c r="AA908" i="1"/>
  <c r="Q408" i="2"/>
  <c r="S952" i="33"/>
  <c r="H4070" i="1"/>
  <c r="I4070" i="1"/>
  <c r="H1968" i="1"/>
  <c r="I1968" i="1"/>
  <c r="M1014" i="33"/>
  <c r="Y908" i="1"/>
  <c r="P408" i="2"/>
  <c r="R952" i="33"/>
  <c r="Q906" i="1"/>
  <c r="J406" i="2"/>
  <c r="L950" i="33"/>
  <c r="K908" i="1"/>
  <c r="E408" i="2"/>
  <c r="G952" i="33"/>
  <c r="M4478" i="1"/>
  <c r="AA907" i="1"/>
  <c r="Q407" i="2"/>
  <c r="S951" i="33"/>
  <c r="N4577" i="1"/>
  <c r="N927" i="1"/>
  <c r="T3553" i="1"/>
  <c r="T3544" i="1"/>
  <c r="T3528" i="1"/>
  <c r="H3603" i="1"/>
  <c r="H3559" i="1"/>
  <c r="H3398" i="1"/>
  <c r="H3389" i="1"/>
  <c r="H3373" i="1"/>
  <c r="W3551" i="1"/>
  <c r="W3542" i="1"/>
  <c r="W3526" i="1"/>
  <c r="R3519" i="1"/>
  <c r="R3510" i="1"/>
  <c r="R3494" i="1"/>
  <c r="R3485" i="1"/>
  <c r="R3469" i="1"/>
  <c r="H3521" i="1"/>
  <c r="H3512" i="1"/>
  <c r="H3496" i="1"/>
  <c r="H3487" i="1"/>
  <c r="H3471" i="1"/>
  <c r="J4463" i="1"/>
  <c r="J4437" i="1"/>
  <c r="N1387" i="1"/>
  <c r="Z2576" i="1"/>
  <c r="Z2541" i="1"/>
  <c r="Z2485" i="1"/>
  <c r="W2452" i="1"/>
  <c r="W2404" i="1"/>
  <c r="V3574" i="1"/>
  <c r="V3445" i="1"/>
  <c r="AC3604" i="1"/>
  <c r="AC3560" i="1"/>
  <c r="AC3399" i="1"/>
  <c r="AC3390" i="1"/>
  <c r="AC3374" i="1"/>
  <c r="W3228" i="1"/>
  <c r="W2628" i="1"/>
  <c r="D1025" i="33"/>
  <c r="D921" i="33"/>
  <c r="H2155" i="1"/>
  <c r="H1970" i="1"/>
  <c r="H2146" i="1"/>
  <c r="R4292" i="1"/>
  <c r="N4292" i="1"/>
  <c r="Z4293" i="1"/>
  <c r="X4293" i="1"/>
  <c r="M2376" i="1"/>
  <c r="J2376" i="1"/>
  <c r="Z4086" i="1"/>
  <c r="X4086" i="1"/>
  <c r="AB904" i="1"/>
  <c r="R404" i="2"/>
  <c r="T948" i="33"/>
  <c r="Z4070" i="1"/>
  <c r="X4070" i="1"/>
  <c r="Y904" i="1"/>
  <c r="P404" i="2"/>
  <c r="R948" i="33"/>
  <c r="AA2199" i="1"/>
  <c r="AA2191" i="1"/>
  <c r="R862" i="1"/>
  <c r="R845" i="1"/>
  <c r="N2408" i="1"/>
  <c r="R2408" i="1"/>
  <c r="R2456" i="1"/>
  <c r="R3376" i="1"/>
  <c r="R3392" i="1"/>
  <c r="R3401" i="1"/>
  <c r="R3562" i="1"/>
  <c r="R3606" i="1"/>
  <c r="X3377" i="1"/>
  <c r="X3393" i="1"/>
  <c r="X3402" i="1"/>
  <c r="X3563" i="1"/>
  <c r="X3607" i="1"/>
  <c r="R344" i="1"/>
  <c r="R352" i="1"/>
  <c r="R723" i="1"/>
  <c r="U426" i="1"/>
  <c r="O998" i="33"/>
  <c r="M513" i="2"/>
  <c r="U1938" i="1"/>
  <c r="U425" i="1"/>
  <c r="O997" i="33"/>
  <c r="M512" i="2"/>
  <c r="U1937" i="1"/>
  <c r="U1935" i="1"/>
  <c r="O934" i="33"/>
  <c r="M419" i="2"/>
  <c r="U423" i="1"/>
  <c r="U417" i="1"/>
  <c r="O928" i="33"/>
  <c r="M413" i="2"/>
  <c r="U1929" i="1"/>
  <c r="U1944" i="1"/>
  <c r="O1004" i="33"/>
  <c r="M519" i="2"/>
  <c r="U432" i="1"/>
  <c r="U424" i="1"/>
  <c r="O935" i="33"/>
  <c r="M420" i="2"/>
  <c r="U1936" i="1"/>
  <c r="U419" i="1"/>
  <c r="O930" i="33"/>
  <c r="M415" i="2"/>
  <c r="U1931" i="1"/>
  <c r="U431" i="1"/>
  <c r="O1003" i="33"/>
  <c r="M518" i="2"/>
  <c r="U1943" i="1"/>
  <c r="I3377" i="1"/>
  <c r="I3393" i="1"/>
  <c r="I3402" i="1"/>
  <c r="I3563" i="1"/>
  <c r="I3607" i="1"/>
  <c r="R3378" i="1"/>
  <c r="R3394" i="1"/>
  <c r="R3403" i="1"/>
  <c r="R3564" i="1"/>
  <c r="R3608" i="1"/>
  <c r="N873" i="1"/>
  <c r="R1790" i="1"/>
  <c r="R1838" i="1"/>
  <c r="R1856" i="1"/>
  <c r="R1865" i="1"/>
  <c r="Q900" i="33"/>
  <c r="X4347" i="1"/>
  <c r="X4338" i="1"/>
  <c r="Q3468" i="1"/>
  <c r="Q3484" i="1"/>
  <c r="Q3493" i="1"/>
  <c r="Q3509" i="1"/>
  <c r="Q3518" i="1"/>
  <c r="M2485" i="1"/>
  <c r="M2541" i="1"/>
  <c r="M2576" i="1"/>
  <c r="I921" i="1"/>
  <c r="I4571" i="1"/>
  <c r="Q904" i="33"/>
  <c r="J2303" i="1"/>
  <c r="J2399" i="1"/>
  <c r="J2466" i="1"/>
  <c r="J2585" i="1"/>
  <c r="J4389" i="1"/>
  <c r="F855" i="33"/>
  <c r="K3407" i="1"/>
  <c r="K3423" i="1"/>
  <c r="K3432" i="1"/>
  <c r="K3448" i="1"/>
  <c r="K3457" i="1"/>
  <c r="K3373" i="1"/>
  <c r="K3389" i="1"/>
  <c r="K3398" i="1"/>
  <c r="K3559" i="1"/>
  <c r="K3603" i="1"/>
  <c r="M2843" i="1"/>
  <c r="J2843" i="1"/>
  <c r="E674" i="33"/>
  <c r="E682" i="33"/>
  <c r="C425" i="2"/>
  <c r="I1948" i="1"/>
  <c r="H1948" i="1"/>
  <c r="Y1946" i="1"/>
  <c r="L2265" i="1"/>
  <c r="L2281" i="1"/>
  <c r="L2290" i="1"/>
  <c r="U189" i="1"/>
  <c r="U215" i="1"/>
  <c r="U310" i="1"/>
  <c r="O505" i="33"/>
  <c r="O513" i="33"/>
  <c r="H4572" i="1"/>
  <c r="H922" i="1"/>
  <c r="E1009" i="33"/>
  <c r="T2263" i="1"/>
  <c r="T2279" i="1"/>
  <c r="T2288" i="1"/>
  <c r="T1012" i="33"/>
  <c r="W2528" i="1"/>
  <c r="M910" i="33"/>
  <c r="K37" i="2"/>
  <c r="S2528" i="1"/>
  <c r="S815" i="1"/>
  <c r="W815" i="1"/>
  <c r="X3414" i="1"/>
  <c r="X3430" i="1"/>
  <c r="X3439" i="1"/>
  <c r="X3455" i="1"/>
  <c r="X3464" i="1"/>
  <c r="I3472" i="1"/>
  <c r="I3488" i="1"/>
  <c r="I3497" i="1"/>
  <c r="I3513" i="1"/>
  <c r="I3522" i="1"/>
  <c r="M3407" i="1"/>
  <c r="M3423" i="1"/>
  <c r="M3432" i="1"/>
  <c r="M3448" i="1"/>
  <c r="M3457" i="1"/>
  <c r="Z2455" i="1"/>
  <c r="Z2407" i="1"/>
  <c r="S1290" i="1"/>
  <c r="W1290" i="1"/>
  <c r="W1386" i="1"/>
  <c r="R2481" i="1"/>
  <c r="R2537" i="1"/>
  <c r="R2572" i="1"/>
  <c r="N3580" i="1"/>
  <c r="N3597" i="1"/>
  <c r="W4356" i="1"/>
  <c r="W4365" i="1"/>
  <c r="W4374" i="1"/>
  <c r="X3584" i="1"/>
  <c r="Z3584" i="1"/>
  <c r="Z3601" i="1"/>
  <c r="X428" i="1"/>
  <c r="Z428" i="1"/>
  <c r="W894" i="1"/>
  <c r="W969" i="1"/>
  <c r="W1119" i="1"/>
  <c r="W2594" i="1"/>
  <c r="W4398" i="1"/>
  <c r="W4475" i="1"/>
  <c r="E348" i="33"/>
  <c r="E356" i="33"/>
  <c r="C301" i="2"/>
  <c r="I761" i="1"/>
  <c r="H761" i="1"/>
  <c r="H770" i="1"/>
  <c r="H788" i="1"/>
  <c r="D437" i="33"/>
  <c r="R4085" i="1"/>
  <c r="N4085" i="1"/>
  <c r="Q974" i="33"/>
  <c r="O212" i="2"/>
  <c r="X979" i="1"/>
  <c r="X1067" i="1"/>
  <c r="X1110" i="1"/>
  <c r="Q871" i="33"/>
  <c r="J2626" i="1"/>
  <c r="J3226" i="1"/>
  <c r="S3580" i="1"/>
  <c r="W3580" i="1"/>
  <c r="W3597" i="1"/>
  <c r="J357" i="1"/>
  <c r="J728" i="1"/>
  <c r="I1791" i="1"/>
  <c r="H1791" i="1"/>
  <c r="H1839" i="1"/>
  <c r="H1857" i="1"/>
  <c r="H1866" i="1"/>
  <c r="D744" i="33"/>
  <c r="O2620" i="1"/>
  <c r="O3618" i="1"/>
  <c r="O3627" i="1"/>
  <c r="C407" i="2"/>
  <c r="I907" i="1"/>
  <c r="H907" i="1"/>
  <c r="S2629" i="1"/>
  <c r="S3229" i="1"/>
  <c r="Q3472" i="1"/>
  <c r="Q3488" i="1"/>
  <c r="Q3497" i="1"/>
  <c r="Q3513" i="1"/>
  <c r="Q3522" i="1"/>
  <c r="AF13" i="34"/>
  <c r="U13" i="34"/>
  <c r="V13" i="34"/>
  <c r="W13" i="36"/>
  <c r="AB864" i="1"/>
  <c r="AB847" i="1"/>
  <c r="Z3642" i="1"/>
  <c r="X3642" i="1"/>
  <c r="S3225" i="1"/>
  <c r="F911" i="33"/>
  <c r="D38" i="2"/>
  <c r="J812" i="1"/>
  <c r="M812" i="1"/>
  <c r="Z888" i="1"/>
  <c r="Z920" i="1"/>
  <c r="Z4570" i="1"/>
  <c r="W866" i="1"/>
  <c r="W849" i="1"/>
  <c r="S871" i="1"/>
  <c r="AB2301" i="1"/>
  <c r="AB2397" i="1"/>
  <c r="AB2464" i="1"/>
  <c r="AB2583" i="1"/>
  <c r="AB4387" i="1"/>
  <c r="T853" i="33"/>
  <c r="Z2198" i="1"/>
  <c r="Z2190" i="1"/>
  <c r="R2323" i="1"/>
  <c r="N2323" i="1"/>
  <c r="R2674" i="1"/>
  <c r="N2674" i="1"/>
  <c r="R2706" i="1"/>
  <c r="N2706" i="1"/>
  <c r="R4057" i="1"/>
  <c r="N4057" i="1"/>
  <c r="T4189" i="1"/>
  <c r="T3636" i="1"/>
  <c r="I3525" i="1"/>
  <c r="I3541" i="1"/>
  <c r="I3550" i="1"/>
  <c r="I1840" i="1"/>
  <c r="I1858" i="1"/>
  <c r="I1867" i="1"/>
  <c r="E745" i="33"/>
  <c r="E753" i="33"/>
  <c r="D753" i="33"/>
  <c r="B201" i="2"/>
  <c r="N4434" i="1"/>
  <c r="N4460" i="1"/>
  <c r="G671" i="33"/>
  <c r="G679" i="33"/>
  <c r="E422" i="2"/>
  <c r="K433" i="1"/>
  <c r="K634" i="1"/>
  <c r="S1384" i="1"/>
  <c r="I2624" i="1"/>
  <c r="I3224" i="1"/>
  <c r="J1975" i="1"/>
  <c r="M1975" i="1"/>
  <c r="M2151" i="1"/>
  <c r="M2160" i="1"/>
  <c r="S1790" i="1"/>
  <c r="W1790" i="1"/>
  <c r="W1838" i="1"/>
  <c r="W1856" i="1"/>
  <c r="W1865" i="1"/>
  <c r="Z1793" i="1"/>
  <c r="Z1841" i="1"/>
  <c r="Z1859" i="1"/>
  <c r="Z1868" i="1"/>
  <c r="X1969" i="1"/>
  <c r="Z1969" i="1"/>
  <c r="Z2145" i="1"/>
  <c r="Z2154" i="1"/>
  <c r="S4378" i="1"/>
  <c r="S4369" i="1"/>
  <c r="W876" i="1"/>
  <c r="W800" i="1"/>
  <c r="O3532" i="1"/>
  <c r="O3548" i="1"/>
  <c r="O3557" i="1"/>
  <c r="X2624" i="1"/>
  <c r="Z2624" i="1"/>
  <c r="Z3224" i="1"/>
  <c r="J1972" i="1"/>
  <c r="M1972" i="1"/>
  <c r="M2148" i="1"/>
  <c r="M2157" i="1"/>
  <c r="H3469" i="1"/>
  <c r="H3485" i="1"/>
  <c r="H3494" i="1"/>
  <c r="H3510" i="1"/>
  <c r="H3519" i="1"/>
  <c r="K2197" i="1"/>
  <c r="K2189" i="1"/>
  <c r="X307" i="1"/>
  <c r="Q502" i="33"/>
  <c r="Q510" i="33"/>
  <c r="R3335" i="1"/>
  <c r="N3335" i="1"/>
  <c r="Q1951" i="1"/>
  <c r="AB258" i="1"/>
  <c r="AB276" i="1"/>
  <c r="AB302" i="1"/>
  <c r="AC257" i="1"/>
  <c r="AC275" i="1"/>
  <c r="AC301" i="1"/>
  <c r="R3331" i="1"/>
  <c r="N3331" i="1"/>
  <c r="I1287" i="1"/>
  <c r="I1383" i="1"/>
  <c r="Q257" i="1"/>
  <c r="Q275" i="1"/>
  <c r="Q301" i="1"/>
  <c r="N3445" i="1"/>
  <c r="N3574" i="1"/>
  <c r="R2424" i="1"/>
  <c r="N2424" i="1"/>
  <c r="I3408" i="1"/>
  <c r="I3424" i="1"/>
  <c r="I3433" i="1"/>
  <c r="I3449" i="1"/>
  <c r="I3458" i="1"/>
  <c r="S3467" i="1"/>
  <c r="S3483" i="1"/>
  <c r="S3492" i="1"/>
  <c r="S3508" i="1"/>
  <c r="S3517" i="1"/>
  <c r="Z3254" i="1"/>
  <c r="Z3359" i="1"/>
  <c r="Z3368" i="1"/>
  <c r="Z3470" i="1"/>
  <c r="Z3486" i="1"/>
  <c r="Z3495" i="1"/>
  <c r="Z3511" i="1"/>
  <c r="Z3520" i="1"/>
  <c r="W3379" i="1"/>
  <c r="W3395" i="1"/>
  <c r="W3404" i="1"/>
  <c r="W3565" i="1"/>
  <c r="W3609" i="1"/>
  <c r="M4426" i="1"/>
  <c r="M4434" i="1"/>
  <c r="M4460" i="1"/>
  <c r="W2458" i="1"/>
  <c r="W2410" i="1"/>
  <c r="N2573" i="1"/>
  <c r="N2482" i="1"/>
  <c r="N2538" i="1"/>
  <c r="U1946" i="1"/>
  <c r="N305" i="1"/>
  <c r="I500" i="33"/>
  <c r="I508" i="33"/>
  <c r="I515" i="33"/>
  <c r="Z3598" i="1"/>
  <c r="Z3581" i="1"/>
  <c r="I4461" i="1"/>
  <c r="I4427" i="1"/>
  <c r="I4435" i="1"/>
  <c r="I4374" i="1"/>
  <c r="I4365" i="1"/>
  <c r="AC3471" i="1"/>
  <c r="AC3487" i="1"/>
  <c r="AC3496" i="1"/>
  <c r="AC3512" i="1"/>
  <c r="AC3521" i="1"/>
  <c r="S2396" i="1"/>
  <c r="S2463" i="1"/>
  <c r="S2582" i="1"/>
  <c r="S4386" i="1"/>
  <c r="M852" i="33"/>
  <c r="L3378" i="1"/>
  <c r="L3394" i="1"/>
  <c r="L3403" i="1"/>
  <c r="L3564" i="1"/>
  <c r="L3608" i="1"/>
  <c r="L343" i="33"/>
  <c r="L351" i="33"/>
  <c r="L358" i="33"/>
  <c r="J303" i="2"/>
  <c r="Q763" i="1"/>
  <c r="Q772" i="1"/>
  <c r="Q790" i="1"/>
  <c r="L439" i="33"/>
  <c r="AA4294" i="1"/>
  <c r="AA3334" i="1"/>
  <c r="Z3333" i="1"/>
  <c r="X3333" i="1"/>
  <c r="W3818" i="1"/>
  <c r="S3818" i="1"/>
  <c r="L1972" i="1"/>
  <c r="L2148" i="1"/>
  <c r="L2157" i="1"/>
  <c r="H923" i="33"/>
  <c r="H1027" i="33"/>
  <c r="X4504" i="1"/>
  <c r="X4536" i="1"/>
  <c r="Q765" i="33"/>
  <c r="E903" i="33"/>
  <c r="N881" i="1"/>
  <c r="I520" i="33"/>
  <c r="I528" i="33"/>
  <c r="I836" i="33"/>
  <c r="H3467" i="1"/>
  <c r="H3483" i="1"/>
  <c r="H3492" i="1"/>
  <c r="H3508" i="1"/>
  <c r="H3517" i="1"/>
  <c r="M3379" i="1"/>
  <c r="M3395" i="1"/>
  <c r="M3404" i="1"/>
  <c r="M3565" i="1"/>
  <c r="M3609" i="1"/>
  <c r="R3527" i="1"/>
  <c r="R3543" i="1"/>
  <c r="R3552" i="1"/>
  <c r="W3375" i="1"/>
  <c r="W3391" i="1"/>
  <c r="W3400" i="1"/>
  <c r="W3561" i="1"/>
  <c r="W3605" i="1"/>
  <c r="X2407" i="1"/>
  <c r="X2455" i="1"/>
  <c r="H3228" i="1"/>
  <c r="H2628" i="1"/>
  <c r="J671" i="33"/>
  <c r="J679" i="33"/>
  <c r="H422" i="2"/>
  <c r="O1945" i="1"/>
  <c r="W4211" i="1"/>
  <c r="W4339" i="1"/>
  <c r="W4348" i="1"/>
  <c r="J3634" i="1"/>
  <c r="J4187" i="1"/>
  <c r="Z4191" i="1"/>
  <c r="Z3638" i="1"/>
  <c r="S3444" i="1"/>
  <c r="S3573" i="1"/>
  <c r="M4377" i="1"/>
  <c r="M4368" i="1"/>
  <c r="J4359" i="1"/>
  <c r="M4359" i="1"/>
  <c r="M3819" i="1"/>
  <c r="J967" i="1"/>
  <c r="J1117" i="1"/>
  <c r="F813" i="33"/>
  <c r="F821" i="33"/>
  <c r="D390" i="2"/>
  <c r="J3819" i="1"/>
  <c r="Q2819" i="1"/>
  <c r="Q1743" i="1"/>
  <c r="Q4090" i="1"/>
  <c r="Q1848" i="1"/>
  <c r="Q2883" i="1"/>
  <c r="Q2316" i="1"/>
  <c r="Q3714" i="1"/>
  <c r="Q2795" i="1"/>
  <c r="Q2028" i="1"/>
  <c r="Q1735" i="1"/>
  <c r="Q2899" i="1"/>
  <c r="Q3738" i="1"/>
  <c r="Q3746" i="1"/>
  <c r="Q3706" i="1"/>
  <c r="Q1751" i="1"/>
  <c r="Q3754" i="1"/>
  <c r="Q1996" i="1"/>
  <c r="Q2356" i="1"/>
  <c r="Q2100" i="1"/>
  <c r="Q3722" i="1"/>
  <c r="Q3269" i="1"/>
  <c r="Q4018" i="1"/>
  <c r="Q2763" i="1"/>
  <c r="Q2380" i="1"/>
  <c r="Q2446" i="1"/>
  <c r="Q2308" i="1"/>
  <c r="Q2779" i="1"/>
  <c r="Q3794" i="1"/>
  <c r="Q516" i="1"/>
  <c r="Q3770" i="1"/>
  <c r="Q484" i="1"/>
  <c r="Q1823" i="1"/>
  <c r="Q1831" i="1"/>
  <c r="Q2739" i="1"/>
  <c r="Q2747" i="1"/>
  <c r="Q1759" i="1"/>
  <c r="Q2811" i="1"/>
  <c r="Q4034" i="1"/>
  <c r="Q1775" i="1"/>
  <c r="Q2731" i="1"/>
  <c r="Q2348" i="1"/>
  <c r="Q3730" i="1"/>
  <c r="Q2414" i="1"/>
  <c r="Q3043" i="1"/>
  <c r="Q1799" i="1"/>
  <c r="Q2771" i="1"/>
  <c r="Q1807" i="1"/>
  <c r="Q4026" i="1"/>
  <c r="Q4050" i="1"/>
  <c r="Q476" i="1"/>
  <c r="Q588" i="1"/>
  <c r="Q3059" i="1"/>
  <c r="Q3858" i="1"/>
  <c r="Q460" i="1"/>
  <c r="Q3139" i="1"/>
  <c r="Q2891" i="1"/>
  <c r="Q2755" i="1"/>
  <c r="Q3107" i="1"/>
  <c r="Q4229" i="1"/>
  <c r="Q3786" i="1"/>
  <c r="Q3027" i="1"/>
  <c r="Q3131" i="1"/>
  <c r="Q1783" i="1"/>
  <c r="Q3778" i="1"/>
  <c r="Q2803" i="1"/>
  <c r="Q3866" i="1"/>
  <c r="Q1988" i="1"/>
  <c r="Q3874" i="1"/>
  <c r="Q3035" i="1"/>
  <c r="C359" i="2"/>
  <c r="I713" i="1"/>
  <c r="H713" i="1"/>
  <c r="S2408" i="1"/>
  <c r="S2456" i="1"/>
  <c r="R989" i="33"/>
  <c r="P504" i="2"/>
  <c r="Y913" i="1"/>
  <c r="S254" i="1"/>
  <c r="S272" i="1"/>
  <c r="S298" i="1"/>
  <c r="J795" i="1"/>
  <c r="J871" i="1"/>
  <c r="P4214" i="1"/>
  <c r="P4342" i="1"/>
  <c r="P4351" i="1"/>
  <c r="L1969" i="1"/>
  <c r="L2145" i="1"/>
  <c r="L2154" i="1"/>
  <c r="H920" i="33"/>
  <c r="H1024" i="33"/>
  <c r="Y1970" i="1"/>
  <c r="Y2146" i="1"/>
  <c r="Y2155" i="1"/>
  <c r="R921" i="33"/>
  <c r="R1025" i="33"/>
  <c r="M809" i="1"/>
  <c r="J809" i="1"/>
  <c r="L863" i="1"/>
  <c r="L846" i="1"/>
  <c r="S3374" i="1"/>
  <c r="S3390" i="1"/>
  <c r="S3399" i="1"/>
  <c r="S3560" i="1"/>
  <c r="S3604" i="1"/>
  <c r="R3374" i="1"/>
  <c r="R3390" i="1"/>
  <c r="R3399" i="1"/>
  <c r="R3560" i="1"/>
  <c r="R3604" i="1"/>
  <c r="S3361" i="1"/>
  <c r="S3370" i="1"/>
  <c r="S3531" i="1"/>
  <c r="S3547" i="1"/>
  <c r="S3556" i="1"/>
  <c r="S800" i="1"/>
  <c r="S876" i="1"/>
  <c r="W3569" i="1"/>
  <c r="W3440" i="1"/>
  <c r="H3598" i="1"/>
  <c r="H3581" i="1"/>
  <c r="V3530" i="1"/>
  <c r="V3546" i="1"/>
  <c r="V3555" i="1"/>
  <c r="I810" i="1"/>
  <c r="H810" i="1"/>
  <c r="S4431" i="1"/>
  <c r="S4439" i="1"/>
  <c r="S4465" i="1"/>
  <c r="I3469" i="1"/>
  <c r="I3485" i="1"/>
  <c r="I3494" i="1"/>
  <c r="I3510" i="1"/>
  <c r="I3519" i="1"/>
  <c r="S308" i="1"/>
  <c r="M503" i="33"/>
  <c r="M511" i="33"/>
  <c r="W2619" i="1"/>
  <c r="W3617" i="1"/>
  <c r="W3626" i="1"/>
  <c r="X1290" i="1"/>
  <c r="X1386" i="1"/>
  <c r="N1011" i="33"/>
  <c r="N1019" i="33"/>
  <c r="L48" i="2"/>
  <c r="T900" i="1"/>
  <c r="W900" i="1"/>
  <c r="F673" i="33"/>
  <c r="F681" i="33"/>
  <c r="D424" i="2"/>
  <c r="J1947" i="1"/>
  <c r="M1947" i="1"/>
  <c r="S2595" i="1"/>
  <c r="S4399" i="1"/>
  <c r="S4476" i="1"/>
  <c r="S4478" i="1"/>
  <c r="R674" i="33"/>
  <c r="R682" i="33"/>
  <c r="P425" i="2"/>
  <c r="Y436" i="1"/>
  <c r="Y637" i="1"/>
  <c r="T3378" i="1"/>
  <c r="T3394" i="1"/>
  <c r="T3403" i="1"/>
  <c r="T3564" i="1"/>
  <c r="T3608" i="1"/>
  <c r="L2617" i="1"/>
  <c r="L3615" i="1"/>
  <c r="L3624" i="1"/>
  <c r="Y4210" i="1"/>
  <c r="Y4338" i="1"/>
  <c r="Y4347" i="1"/>
  <c r="Y1788" i="1"/>
  <c r="Y1836" i="1"/>
  <c r="Y1854" i="1"/>
  <c r="Y1863" i="1"/>
  <c r="R741" i="33"/>
  <c r="R749" i="33"/>
  <c r="P197" i="2"/>
  <c r="Y343" i="1"/>
  <c r="Y351" i="1"/>
  <c r="Y722" i="1"/>
  <c r="R3599" i="1"/>
  <c r="R3582" i="1"/>
  <c r="K2456" i="1"/>
  <c r="K2408" i="1"/>
  <c r="N3531" i="1"/>
  <c r="N3547" i="1"/>
  <c r="N3556" i="1"/>
  <c r="W3409" i="1"/>
  <c r="W3425" i="1"/>
  <c r="W3434" i="1"/>
  <c r="W3450" i="1"/>
  <c r="W3459" i="1"/>
  <c r="I797" i="1"/>
  <c r="I873" i="1"/>
  <c r="S1970" i="1"/>
  <c r="S2146" i="1"/>
  <c r="S2155" i="1"/>
  <c r="M921" i="33"/>
  <c r="M1025" i="33"/>
  <c r="N2302" i="1"/>
  <c r="N2398" i="1"/>
  <c r="N2465" i="1"/>
  <c r="N2584" i="1"/>
  <c r="N4388" i="1"/>
  <c r="I854" i="33"/>
  <c r="X3440" i="1"/>
  <c r="X3569" i="1"/>
  <c r="V1925" i="1"/>
  <c r="V1973" i="1"/>
  <c r="V2149" i="1"/>
  <c r="V2158" i="1"/>
  <c r="P924" i="33"/>
  <c r="P1028" i="33"/>
  <c r="P1036" i="33"/>
  <c r="N57" i="2"/>
  <c r="V413" i="1"/>
  <c r="I3441" i="1"/>
  <c r="I3570" i="1"/>
  <c r="I2485" i="1"/>
  <c r="I2541" i="1"/>
  <c r="I2576" i="1"/>
  <c r="X2298" i="1"/>
  <c r="Z2298" i="1"/>
  <c r="Z2394" i="1"/>
  <c r="Z2461" i="1"/>
  <c r="Z2580" i="1"/>
  <c r="Z4384" i="1"/>
  <c r="I3578" i="1"/>
  <c r="H3578" i="1"/>
  <c r="H3595" i="1"/>
  <c r="N3581" i="1"/>
  <c r="N3598" i="1"/>
  <c r="W873" i="1"/>
  <c r="W797" i="1"/>
  <c r="X797" i="1"/>
  <c r="Z797" i="1"/>
  <c r="Z873" i="1"/>
  <c r="W4215" i="1"/>
  <c r="W4343" i="1"/>
  <c r="W4352" i="1"/>
  <c r="U1927" i="1"/>
  <c r="U1975" i="1"/>
  <c r="U2151" i="1"/>
  <c r="U2160" i="1"/>
  <c r="O926" i="33"/>
  <c r="O1030" i="33"/>
  <c r="O1038" i="33"/>
  <c r="M59" i="2"/>
  <c r="U415" i="1"/>
  <c r="S1948" i="1"/>
  <c r="W1948" i="1"/>
  <c r="X713" i="1"/>
  <c r="Z713" i="1"/>
  <c r="Z3407" i="1"/>
  <c r="Z3423" i="1"/>
  <c r="Z3432" i="1"/>
  <c r="Z3448" i="1"/>
  <c r="Z3457" i="1"/>
  <c r="J306" i="1"/>
  <c r="F501" i="33"/>
  <c r="F509" i="33"/>
  <c r="P4558" i="1"/>
  <c r="P4567" i="1"/>
  <c r="P4568" i="1"/>
  <c r="Z3815" i="1"/>
  <c r="X963" i="1"/>
  <c r="X1113" i="1"/>
  <c r="Q809" i="33"/>
  <c r="Q817" i="33"/>
  <c r="O386" i="2"/>
  <c r="X3815" i="1"/>
  <c r="Y259" i="1"/>
  <c r="Y277" i="1"/>
  <c r="Y303" i="1"/>
  <c r="N4064" i="1"/>
  <c r="R4064" i="1"/>
  <c r="I968" i="33"/>
  <c r="G206" i="2"/>
  <c r="N973" i="1"/>
  <c r="R973" i="1"/>
  <c r="R1061" i="1"/>
  <c r="R1104" i="1"/>
  <c r="X1836" i="1"/>
  <c r="X1854" i="1"/>
  <c r="X1863" i="1"/>
  <c r="Q741" i="33"/>
  <c r="Q749" i="33"/>
  <c r="O197" i="2"/>
  <c r="X343" i="1"/>
  <c r="Z343" i="1"/>
  <c r="Z351" i="1"/>
  <c r="Z722" i="1"/>
  <c r="E671" i="33"/>
  <c r="E679" i="33"/>
  <c r="C422" i="2"/>
  <c r="I433" i="1"/>
  <c r="I634" i="1"/>
  <c r="AC4429" i="1"/>
  <c r="AC4437" i="1"/>
  <c r="AC4463" i="1"/>
  <c r="M810" i="1"/>
  <c r="J810" i="1"/>
  <c r="T3376" i="1"/>
  <c r="T3392" i="1"/>
  <c r="T3401" i="1"/>
  <c r="T3562" i="1"/>
  <c r="T3606" i="1"/>
  <c r="I345" i="33"/>
  <c r="I353" i="33"/>
  <c r="G298" i="2"/>
  <c r="N758" i="1"/>
  <c r="R758" i="1"/>
  <c r="R767" i="1"/>
  <c r="R785" i="1"/>
  <c r="AC2266" i="1"/>
  <c r="AC2282" i="1"/>
  <c r="AC2291" i="1"/>
  <c r="H3374" i="1"/>
  <c r="H3390" i="1"/>
  <c r="H3399" i="1"/>
  <c r="H3560" i="1"/>
  <c r="H3604" i="1"/>
  <c r="I3356" i="1"/>
  <c r="I3365" i="1"/>
  <c r="I3526" i="1"/>
  <c r="I3542" i="1"/>
  <c r="I3551" i="1"/>
  <c r="W3374" i="1"/>
  <c r="W3390" i="1"/>
  <c r="W3399" i="1"/>
  <c r="W3560" i="1"/>
  <c r="W3604" i="1"/>
  <c r="R3253" i="1"/>
  <c r="R3358" i="1"/>
  <c r="R3367" i="1"/>
  <c r="R3410" i="1"/>
  <c r="R3426" i="1"/>
  <c r="R3435" i="1"/>
  <c r="R3451" i="1"/>
  <c r="R3460" i="1"/>
  <c r="W3531" i="1"/>
  <c r="W3547" i="1"/>
  <c r="W3556" i="1"/>
  <c r="W3468" i="1"/>
  <c r="W3484" i="1"/>
  <c r="W3493" i="1"/>
  <c r="W3509" i="1"/>
  <c r="W3518" i="1"/>
  <c r="I2625" i="1"/>
  <c r="H2625" i="1"/>
  <c r="H3225" i="1"/>
  <c r="N4212" i="1"/>
  <c r="N4340" i="1"/>
  <c r="N4349" i="1"/>
  <c r="N3635" i="1"/>
  <c r="R3635" i="1"/>
  <c r="R4188" i="1"/>
  <c r="W2478" i="1"/>
  <c r="W2534" i="1"/>
  <c r="W2569" i="1"/>
  <c r="I505" i="33"/>
  <c r="I513" i="33"/>
  <c r="V4189" i="1"/>
  <c r="V3636" i="1"/>
  <c r="I4430" i="1"/>
  <c r="H4430" i="1"/>
  <c r="H4438" i="1"/>
  <c r="H4464" i="1"/>
  <c r="J2576" i="1"/>
  <c r="J2485" i="1"/>
  <c r="J2541" i="1"/>
  <c r="I3581" i="1"/>
  <c r="I3598" i="1"/>
  <c r="N1971" i="1"/>
  <c r="N2147" i="1"/>
  <c r="N2156" i="1"/>
  <c r="I922" i="33"/>
  <c r="I1026" i="33"/>
  <c r="H1789" i="1"/>
  <c r="H1837" i="1"/>
  <c r="H1855" i="1"/>
  <c r="H1864" i="1"/>
  <c r="D742" i="33"/>
  <c r="T2267" i="1"/>
  <c r="T2283" i="1"/>
  <c r="T2292" i="1"/>
  <c r="W3377" i="1"/>
  <c r="W3393" i="1"/>
  <c r="W3402" i="1"/>
  <c r="W3563" i="1"/>
  <c r="W3607" i="1"/>
  <c r="R4294" i="1"/>
  <c r="N4294" i="1"/>
  <c r="S675" i="33"/>
  <c r="S683" i="33"/>
  <c r="Q426" i="2"/>
  <c r="AA437" i="1"/>
  <c r="AA638" i="1"/>
  <c r="U671" i="33"/>
  <c r="U679" i="33"/>
  <c r="S422" i="2"/>
  <c r="AC1945" i="1"/>
  <c r="J3333" i="1"/>
  <c r="M3333" i="1"/>
  <c r="T3255" i="1"/>
  <c r="T3360" i="1"/>
  <c r="T3369" i="1"/>
  <c r="T3412" i="1"/>
  <c r="T3428" i="1"/>
  <c r="T3437" i="1"/>
  <c r="T3453" i="1"/>
  <c r="T3462" i="1"/>
  <c r="T861" i="1"/>
  <c r="T844" i="1"/>
  <c r="J4543" i="1"/>
  <c r="J4554" i="1"/>
  <c r="J4563" i="1"/>
  <c r="W2454" i="1"/>
  <c r="W2406" i="1"/>
  <c r="N3582" i="1"/>
  <c r="N3599" i="1"/>
  <c r="T3574" i="1"/>
  <c r="T3445" i="1"/>
  <c r="R2142" i="1"/>
  <c r="N2142" i="1"/>
  <c r="R4084" i="1"/>
  <c r="N4084" i="1"/>
  <c r="R3413" i="1"/>
  <c r="R3429" i="1"/>
  <c r="R3438" i="1"/>
  <c r="R3454" i="1"/>
  <c r="R3463" i="1"/>
  <c r="J3528" i="1"/>
  <c r="J3544" i="1"/>
  <c r="J3553" i="1"/>
  <c r="R3408" i="1"/>
  <c r="R3424" i="1"/>
  <c r="R3433" i="1"/>
  <c r="R3449" i="1"/>
  <c r="R3458" i="1"/>
  <c r="N3471" i="1"/>
  <c r="N3487" i="1"/>
  <c r="N3496" i="1"/>
  <c r="N3512" i="1"/>
  <c r="N3521" i="1"/>
  <c r="Z1770" i="1"/>
  <c r="Q480" i="33"/>
  <c r="O365" i="2"/>
  <c r="X1770" i="1"/>
  <c r="N4429" i="1"/>
  <c r="N4437" i="1"/>
  <c r="N4463" i="1"/>
  <c r="W713" i="1"/>
  <c r="M474" i="33"/>
  <c r="K359" i="2"/>
  <c r="S713" i="1"/>
  <c r="V2591" i="1"/>
  <c r="V2617" i="1"/>
  <c r="V3615" i="1"/>
  <c r="V3624" i="1"/>
  <c r="J3446" i="1"/>
  <c r="J3575" i="1"/>
  <c r="X4363" i="1"/>
  <c r="Z4363" i="1"/>
  <c r="Z4372" i="1"/>
  <c r="Z4381" i="1"/>
  <c r="H430" i="1"/>
  <c r="I430" i="1"/>
  <c r="N2301" i="1"/>
  <c r="N2397" i="1"/>
  <c r="N2464" i="1"/>
  <c r="N2583" i="1"/>
  <c r="N4387" i="1"/>
  <c r="I853" i="33"/>
  <c r="S797" i="1"/>
  <c r="S873" i="1"/>
  <c r="AC3529" i="1"/>
  <c r="AC3545" i="1"/>
  <c r="AC3554" i="1"/>
  <c r="AC3466" i="1"/>
  <c r="AC3482" i="1"/>
  <c r="AC3491" i="1"/>
  <c r="AC3507" i="1"/>
  <c r="AC3516" i="1"/>
  <c r="O3373" i="1"/>
  <c r="O3389" i="1"/>
  <c r="O3398" i="1"/>
  <c r="O3559" i="1"/>
  <c r="O3603" i="1"/>
  <c r="T862" i="1"/>
  <c r="T845" i="1"/>
  <c r="V2614" i="1"/>
  <c r="V3612" i="1"/>
  <c r="V3621" i="1"/>
  <c r="I1389" i="1"/>
  <c r="P1949" i="1"/>
  <c r="R677" i="33"/>
  <c r="R685" i="33"/>
  <c r="P428" i="2"/>
  <c r="Y1951" i="1"/>
  <c r="L1948" i="1"/>
  <c r="S3532" i="1"/>
  <c r="S3548" i="1"/>
  <c r="S3557" i="1"/>
  <c r="U675" i="33"/>
  <c r="U683" i="33"/>
  <c r="S426" i="2"/>
  <c r="AC1949" i="1"/>
  <c r="R523" i="1"/>
  <c r="N523" i="1"/>
  <c r="R4009" i="1"/>
  <c r="N4009" i="1"/>
  <c r="R3018" i="1"/>
  <c r="N3018" i="1"/>
  <c r="R2520" i="1"/>
  <c r="N2520" i="1"/>
  <c r="R4300" i="1"/>
  <c r="N4300" i="1"/>
  <c r="R3649" i="1"/>
  <c r="N3649" i="1"/>
  <c r="Z3408" i="1"/>
  <c r="Z3424" i="1"/>
  <c r="Z3433" i="1"/>
  <c r="Z3449" i="1"/>
  <c r="Z3458" i="1"/>
  <c r="H3413" i="1"/>
  <c r="H3429" i="1"/>
  <c r="H3438" i="1"/>
  <c r="H3454" i="1"/>
  <c r="H3463" i="1"/>
  <c r="S729" i="1"/>
  <c r="S358" i="1"/>
  <c r="X4342" i="1"/>
  <c r="X4351" i="1"/>
  <c r="T675" i="33"/>
  <c r="T683" i="33"/>
  <c r="R426" i="2"/>
  <c r="AB1949" i="1"/>
  <c r="Z2482" i="1"/>
  <c r="Z2538" i="1"/>
  <c r="Z2573" i="1"/>
  <c r="N3446" i="1"/>
  <c r="N3575" i="1"/>
  <c r="N1973" i="1"/>
  <c r="N2149" i="1"/>
  <c r="N2158" i="1"/>
  <c r="I924" i="33"/>
  <c r="I1028" i="33"/>
  <c r="I4357" i="1"/>
  <c r="H4357" i="1"/>
  <c r="H4366" i="1"/>
  <c r="H4375" i="1"/>
  <c r="X3356" i="1"/>
  <c r="X3365" i="1"/>
  <c r="X3374" i="1"/>
  <c r="X3390" i="1"/>
  <c r="X3399" i="1"/>
  <c r="X3560" i="1"/>
  <c r="X3604" i="1"/>
  <c r="W4213" i="1"/>
  <c r="W4341" i="1"/>
  <c r="W4350" i="1"/>
  <c r="I1792" i="1"/>
  <c r="H1792" i="1"/>
  <c r="H1840" i="1"/>
  <c r="H1858" i="1"/>
  <c r="H1867" i="1"/>
  <c r="D745" i="33"/>
  <c r="T3529" i="1"/>
  <c r="T3545" i="1"/>
  <c r="T3554" i="1"/>
  <c r="H4214" i="1"/>
  <c r="H4342" i="1"/>
  <c r="H4351" i="1"/>
  <c r="S3584" i="1"/>
  <c r="W3584" i="1"/>
  <c r="W3601" i="1"/>
  <c r="J4372" i="1"/>
  <c r="J4381" i="1"/>
  <c r="I2573" i="1"/>
  <c r="I2538" i="1"/>
  <c r="W1976" i="1"/>
  <c r="W2152" i="1"/>
  <c r="W2161" i="1"/>
  <c r="M1788" i="1"/>
  <c r="M1836" i="1"/>
  <c r="M1854" i="1"/>
  <c r="M1863" i="1"/>
  <c r="X2534" i="1"/>
  <c r="X2569" i="1"/>
  <c r="S922" i="1"/>
  <c r="S4572" i="1"/>
  <c r="X4211" i="1"/>
  <c r="Z4211" i="1"/>
  <c r="Z4339" i="1"/>
  <c r="Z4348" i="1"/>
  <c r="K3526" i="1"/>
  <c r="K3542" i="1"/>
  <c r="K3551" i="1"/>
  <c r="W4291" i="1"/>
  <c r="S4291" i="1"/>
  <c r="S1293" i="1"/>
  <c r="S1389" i="1"/>
  <c r="Z4296" i="1"/>
  <c r="X4296" i="1"/>
  <c r="V2202" i="1"/>
  <c r="V2194" i="1"/>
  <c r="N1384" i="1"/>
  <c r="O1949" i="1"/>
  <c r="T677" i="33"/>
  <c r="T685" i="33"/>
  <c r="R428" i="2"/>
  <c r="AB439" i="1"/>
  <c r="AB640" i="1"/>
  <c r="I4545" i="1"/>
  <c r="H4545" i="1"/>
  <c r="H4556" i="1"/>
  <c r="H4565" i="1"/>
  <c r="L4540" i="1"/>
  <c r="L4551" i="1"/>
  <c r="L4560" i="1"/>
  <c r="Q882" i="1"/>
  <c r="L521" i="33"/>
  <c r="L529" i="33"/>
  <c r="L837" i="33"/>
  <c r="V2647" i="1"/>
  <c r="P447" i="33"/>
  <c r="N285" i="2"/>
  <c r="V3646" i="1"/>
  <c r="P847" i="33"/>
  <c r="P863" i="33"/>
  <c r="P879" i="33"/>
  <c r="P887" i="33"/>
  <c r="P1013" i="33"/>
  <c r="P1021" i="33"/>
  <c r="N50" i="2"/>
  <c r="V902" i="1"/>
  <c r="X2194" i="1"/>
  <c r="X2202" i="1"/>
  <c r="H1011" i="33"/>
  <c r="R726" i="1"/>
  <c r="R355" i="1"/>
  <c r="R347" i="1"/>
  <c r="F865" i="33"/>
  <c r="J1104" i="1"/>
  <c r="F968" i="33"/>
  <c r="D206" i="2"/>
  <c r="J973" i="1"/>
  <c r="J1061" i="1"/>
  <c r="L1009" i="33"/>
  <c r="R787" i="1"/>
  <c r="R769" i="1"/>
  <c r="R760" i="1"/>
  <c r="S275" i="1"/>
  <c r="S301" i="1"/>
  <c r="P918" i="1"/>
  <c r="I509" i="2"/>
  <c r="K994" i="33"/>
  <c r="Q2290" i="1"/>
  <c r="Q2281" i="1"/>
  <c r="Q2265" i="1"/>
  <c r="L3554" i="1"/>
  <c r="L3545" i="1"/>
  <c r="L3529" i="1"/>
  <c r="S3446" i="1"/>
  <c r="W3446" i="1"/>
  <c r="W3575" i="1"/>
  <c r="N2201" i="1"/>
  <c r="J4217" i="1"/>
  <c r="J4345" i="1"/>
  <c r="J4354" i="1"/>
  <c r="P724" i="1"/>
  <c r="P353" i="1"/>
  <c r="P1790" i="1"/>
  <c r="P1838" i="1"/>
  <c r="P1856" i="1"/>
  <c r="P1865" i="1"/>
  <c r="K743" i="33"/>
  <c r="K751" i="33"/>
  <c r="I199" i="2"/>
  <c r="P345" i="1"/>
  <c r="L725" i="1"/>
  <c r="L354" i="1"/>
  <c r="L1791" i="1"/>
  <c r="L1839" i="1"/>
  <c r="L1857" i="1"/>
  <c r="L1866" i="1"/>
  <c r="H744" i="33"/>
  <c r="H752" i="33"/>
  <c r="F200" i="2"/>
  <c r="L346" i="1"/>
  <c r="S2537" i="1"/>
  <c r="S2572" i="1"/>
  <c r="R1868" i="1"/>
  <c r="R1859" i="1"/>
  <c r="N1793" i="1"/>
  <c r="R1793" i="1"/>
  <c r="R1841" i="1"/>
  <c r="K2574" i="1"/>
  <c r="K2539" i="1"/>
  <c r="K2483" i="1"/>
  <c r="Z4187" i="1"/>
  <c r="Z3634" i="1"/>
  <c r="R454" i="1"/>
  <c r="N454" i="1"/>
  <c r="S3608" i="1"/>
  <c r="S3564" i="1"/>
  <c r="S3378" i="1"/>
  <c r="S3394" i="1"/>
  <c r="S3403" i="1"/>
  <c r="N835" i="33"/>
  <c r="F912" i="33"/>
  <c r="D39" i="2"/>
  <c r="J813" i="1"/>
  <c r="M813" i="1"/>
  <c r="M4432" i="1"/>
  <c r="M4440" i="1"/>
  <c r="M4466" i="1"/>
  <c r="I2534" i="1"/>
  <c r="I2569" i="1"/>
  <c r="W3598" i="1"/>
  <c r="W3581" i="1"/>
  <c r="X2396" i="1"/>
  <c r="X2463" i="1"/>
  <c r="X2582" i="1"/>
  <c r="X4386" i="1"/>
  <c r="Q852" i="33"/>
  <c r="X4210" i="1"/>
  <c r="Z4210" i="1"/>
  <c r="Z4338" i="1"/>
  <c r="Z4347" i="1"/>
  <c r="Z1863" i="1"/>
  <c r="Z1854" i="1"/>
  <c r="X1788" i="1"/>
  <c r="Z1788" i="1"/>
  <c r="Z1836" i="1"/>
  <c r="J4356" i="1"/>
  <c r="M4356" i="1"/>
  <c r="M4365" i="1"/>
  <c r="M4374" i="1"/>
  <c r="M3576" i="1"/>
  <c r="M3447" i="1"/>
  <c r="F1024" i="33"/>
  <c r="F920" i="33"/>
  <c r="J1969" i="1"/>
  <c r="J2145" i="1"/>
  <c r="J2154" i="1"/>
  <c r="M4185" i="1"/>
  <c r="M3632" i="1"/>
  <c r="I2527" i="1"/>
  <c r="H2527" i="1"/>
  <c r="I4347" i="1"/>
  <c r="I4338" i="1"/>
  <c r="W1769" i="1"/>
  <c r="S1769" i="1"/>
  <c r="T863" i="1"/>
  <c r="T846" i="1"/>
  <c r="Z3466" i="1"/>
  <c r="Z3482" i="1"/>
  <c r="Z3491" i="1"/>
  <c r="Z3507" i="1"/>
  <c r="Z3516" i="1"/>
  <c r="R4295" i="1"/>
  <c r="N4295" i="1"/>
  <c r="AC865" i="1"/>
  <c r="AC848" i="1"/>
  <c r="M1383" i="1"/>
  <c r="M1287" i="1"/>
  <c r="J253" i="1"/>
  <c r="J271" i="1"/>
  <c r="J297" i="1"/>
  <c r="T1972" i="1"/>
  <c r="T2148" i="1"/>
  <c r="T2157" i="1"/>
  <c r="N923" i="33"/>
  <c r="N1027" i="33"/>
  <c r="N1035" i="33"/>
  <c r="L56" i="2"/>
  <c r="T412" i="1"/>
  <c r="W412" i="1"/>
  <c r="X4359" i="1"/>
  <c r="X4368" i="1"/>
  <c r="X4377" i="1"/>
  <c r="X2263" i="1"/>
  <c r="X2279" i="1"/>
  <c r="X2288" i="1"/>
  <c r="Z1791" i="1"/>
  <c r="Z1839" i="1"/>
  <c r="Z1857" i="1"/>
  <c r="Z1866" i="1"/>
  <c r="W2158" i="1"/>
  <c r="W2149" i="1"/>
  <c r="W1973" i="1"/>
  <c r="W809" i="1"/>
  <c r="M908" i="33"/>
  <c r="K35" i="2"/>
  <c r="S809" i="1"/>
  <c r="N726" i="1"/>
  <c r="N1792" i="1"/>
  <c r="N1840" i="1"/>
  <c r="N1858" i="1"/>
  <c r="N1867" i="1"/>
  <c r="I745" i="33"/>
  <c r="I753" i="33"/>
  <c r="G201" i="2"/>
  <c r="N347" i="1"/>
  <c r="N355" i="1"/>
  <c r="M974" i="33"/>
  <c r="K212" i="2"/>
  <c r="S979" i="1"/>
  <c r="W979" i="1"/>
  <c r="W1067" i="1"/>
  <c r="W1110" i="1"/>
  <c r="R988" i="33"/>
  <c r="P503" i="2"/>
  <c r="Y912" i="1"/>
  <c r="R1014" i="33"/>
  <c r="S638" i="1"/>
  <c r="S902" i="33"/>
  <c r="E1026" i="33"/>
  <c r="E922" i="33"/>
  <c r="I1971" i="1"/>
  <c r="I2147" i="1"/>
  <c r="I2156" i="1"/>
  <c r="Y1790" i="1"/>
  <c r="Y1838" i="1"/>
  <c r="Y1856" i="1"/>
  <c r="Y1865" i="1"/>
  <c r="R743" i="33"/>
  <c r="R751" i="33"/>
  <c r="P199" i="2"/>
  <c r="Y345" i="1"/>
  <c r="Y353" i="1"/>
  <c r="Y724" i="1"/>
  <c r="O849" i="1"/>
  <c r="O866" i="1"/>
  <c r="I4543" i="1"/>
  <c r="H4543" i="1"/>
  <c r="H4554" i="1"/>
  <c r="H4563" i="1"/>
  <c r="T3253" i="1"/>
  <c r="T3358" i="1"/>
  <c r="T3367" i="1"/>
  <c r="T3410" i="1"/>
  <c r="T3426" i="1"/>
  <c r="T3435" i="1"/>
  <c r="T3451" i="1"/>
  <c r="T3460" i="1"/>
  <c r="Q4431" i="1"/>
  <c r="Q4439" i="1"/>
  <c r="Q4465" i="1"/>
  <c r="J1293" i="1"/>
  <c r="M1293" i="1"/>
  <c r="M1389" i="1"/>
  <c r="U676" i="33"/>
  <c r="U684" i="33"/>
  <c r="S427" i="2"/>
  <c r="AC438" i="1"/>
  <c r="AC639" i="1"/>
  <c r="F914" i="33"/>
  <c r="D41" i="2"/>
  <c r="J815" i="1"/>
  <c r="M815" i="1"/>
  <c r="H3411" i="1"/>
  <c r="H3427" i="1"/>
  <c r="H3436" i="1"/>
  <c r="H3452" i="1"/>
  <c r="H3461" i="1"/>
  <c r="M4210" i="1"/>
  <c r="M4338" i="1"/>
  <c r="M4347" i="1"/>
  <c r="V2483" i="1"/>
  <c r="V2539" i="1"/>
  <c r="V2574" i="1"/>
  <c r="T3527" i="1"/>
  <c r="T3543" i="1"/>
  <c r="T3552" i="1"/>
  <c r="N2403" i="1"/>
  <c r="N2451" i="1"/>
  <c r="Q3532" i="1"/>
  <c r="Q3548" i="1"/>
  <c r="Q3557" i="1"/>
  <c r="J3581" i="1"/>
  <c r="J3598" i="1"/>
  <c r="X4360" i="1"/>
  <c r="Z4360" i="1"/>
  <c r="Z4369" i="1"/>
  <c r="Z4378" i="1"/>
  <c r="V3412" i="1"/>
  <c r="V3428" i="1"/>
  <c r="V3437" i="1"/>
  <c r="V3453" i="1"/>
  <c r="V3462" i="1"/>
  <c r="O1969" i="1"/>
  <c r="O2145" i="1"/>
  <c r="O2154" i="1"/>
  <c r="J920" i="33"/>
  <c r="J1024" i="33"/>
  <c r="J1032" i="33"/>
  <c r="D1032" i="33"/>
  <c r="B53" i="2"/>
  <c r="M1385" i="1"/>
  <c r="M1289" i="1"/>
  <c r="Q673" i="33"/>
  <c r="Q681" i="33"/>
  <c r="O424" i="2"/>
  <c r="X1947" i="1"/>
  <c r="Z1947" i="1"/>
  <c r="L257" i="1"/>
  <c r="L275" i="1"/>
  <c r="L301" i="1"/>
  <c r="V634" i="1"/>
  <c r="V433" i="1"/>
  <c r="M3818" i="1"/>
  <c r="J3818" i="1"/>
  <c r="L674" i="33"/>
  <c r="L682" i="33"/>
  <c r="J425" i="2"/>
  <c r="Q1948" i="1"/>
  <c r="S3473" i="1"/>
  <c r="S3489" i="1"/>
  <c r="S3498" i="1"/>
  <c r="S3514" i="1"/>
  <c r="S3523" i="1"/>
  <c r="M1386" i="1"/>
  <c r="M1290" i="1"/>
  <c r="S2630" i="1"/>
  <c r="W2630" i="1"/>
  <c r="W3230" i="1"/>
  <c r="J4427" i="1"/>
  <c r="M4427" i="1"/>
  <c r="M4435" i="1"/>
  <c r="M4461" i="1"/>
  <c r="I3227" i="1"/>
  <c r="I971" i="33"/>
  <c r="G209" i="2"/>
  <c r="N976" i="1"/>
  <c r="R976" i="1"/>
  <c r="R1064" i="1"/>
  <c r="R1107" i="1"/>
  <c r="S2483" i="1"/>
  <c r="W2483" i="1"/>
  <c r="W2539" i="1"/>
  <c r="W2574" i="1"/>
  <c r="S636" i="1"/>
  <c r="M909" i="33"/>
  <c r="K36" i="2"/>
  <c r="S2527" i="1"/>
  <c r="W2527" i="1"/>
  <c r="O1935" i="1"/>
  <c r="J934" i="33"/>
  <c r="H419" i="2"/>
  <c r="O423" i="1"/>
  <c r="O422" i="1"/>
  <c r="J933" i="33"/>
  <c r="H418" i="2"/>
  <c r="O1934" i="1"/>
  <c r="O1936" i="1"/>
  <c r="J935" i="33"/>
  <c r="H420" i="2"/>
  <c r="O424" i="1"/>
  <c r="O1929" i="1"/>
  <c r="J928" i="33"/>
  <c r="H413" i="2"/>
  <c r="O417" i="1"/>
  <c r="O420" i="1"/>
  <c r="J931" i="33"/>
  <c r="H416" i="2"/>
  <c r="O1932" i="1"/>
  <c r="O427" i="1"/>
  <c r="J999" i="33"/>
  <c r="H514" i="2"/>
  <c r="O1939" i="1"/>
  <c r="O430" i="1"/>
  <c r="J1002" i="33"/>
  <c r="H517" i="2"/>
  <c r="O1942" i="1"/>
  <c r="O432" i="1"/>
  <c r="J1004" i="33"/>
  <c r="H519" i="2"/>
  <c r="O1944" i="1"/>
  <c r="O426" i="1"/>
  <c r="J998" i="33"/>
  <c r="H513" i="2"/>
  <c r="O1938" i="1"/>
  <c r="U427" i="1"/>
  <c r="O999" i="33"/>
  <c r="M514" i="2"/>
  <c r="U1939" i="1"/>
  <c r="U418" i="1"/>
  <c r="O929" i="33"/>
  <c r="M414" i="2"/>
  <c r="U1930" i="1"/>
  <c r="U1941" i="1"/>
  <c r="U1976" i="1"/>
  <c r="U2152" i="1"/>
  <c r="U2161" i="1"/>
  <c r="O927" i="33"/>
  <c r="O1001" i="33"/>
  <c r="M516" i="2"/>
  <c r="U429" i="1"/>
  <c r="Q968" i="33"/>
  <c r="O206" i="2"/>
  <c r="X973" i="1"/>
  <c r="X1061" i="1"/>
  <c r="X1104" i="1"/>
  <c r="Q865" i="33"/>
  <c r="U990" i="33"/>
  <c r="S505" i="2"/>
  <c r="AC914" i="1"/>
  <c r="M991" i="33"/>
  <c r="K506" i="2"/>
  <c r="S915" i="1"/>
  <c r="W915" i="1"/>
  <c r="J255" i="1"/>
  <c r="J273" i="1"/>
  <c r="J299" i="1"/>
  <c r="J994" i="33"/>
  <c r="H509" i="2"/>
  <c r="O918" i="1"/>
  <c r="M889" i="1"/>
  <c r="M921" i="1"/>
  <c r="M4571" i="1"/>
  <c r="AC2191" i="1"/>
  <c r="AC2199" i="1"/>
  <c r="S3595" i="1"/>
  <c r="Q3256" i="1"/>
  <c r="Q3361" i="1"/>
  <c r="Q3370" i="1"/>
  <c r="Q3531" i="1"/>
  <c r="Q3547" i="1"/>
  <c r="Q3556" i="1"/>
  <c r="S799" i="1"/>
  <c r="W799" i="1"/>
  <c r="W875" i="1"/>
  <c r="AA4186" i="1"/>
  <c r="AA3633" i="1"/>
  <c r="P2299" i="1"/>
  <c r="P2395" i="1"/>
  <c r="P2462" i="1"/>
  <c r="P2581" i="1"/>
  <c r="P4385" i="1"/>
  <c r="K851" i="33"/>
  <c r="X2626" i="1"/>
  <c r="Z2626" i="1"/>
  <c r="Z3226" i="1"/>
  <c r="X1971" i="1"/>
  <c r="X2147" i="1"/>
  <c r="X2156" i="1"/>
  <c r="Q922" i="33"/>
  <c r="Q1026" i="33"/>
  <c r="P4399" i="1"/>
  <c r="P4476" i="1"/>
  <c r="P4478" i="1"/>
  <c r="Y4392" i="1"/>
  <c r="Y4469" i="1"/>
  <c r="J640" i="1"/>
  <c r="K675" i="33"/>
  <c r="K683" i="33"/>
  <c r="I426" i="2"/>
  <c r="P437" i="1"/>
  <c r="P638" i="1"/>
  <c r="H674" i="33"/>
  <c r="H682" i="33"/>
  <c r="F425" i="2"/>
  <c r="L436" i="1"/>
  <c r="L637" i="1"/>
  <c r="U4213" i="1"/>
  <c r="U4341" i="1"/>
  <c r="U4350" i="1"/>
  <c r="F349" i="33"/>
  <c r="F357" i="33"/>
  <c r="D302" i="2"/>
  <c r="J762" i="1"/>
  <c r="M762" i="1"/>
  <c r="M771" i="1"/>
  <c r="M789" i="1"/>
  <c r="X3638" i="1"/>
  <c r="X4191" i="1"/>
  <c r="X800" i="1"/>
  <c r="Z800" i="1"/>
  <c r="Z876" i="1"/>
  <c r="R4215" i="1"/>
  <c r="R4343" i="1"/>
  <c r="R4352" i="1"/>
  <c r="AB3375" i="1"/>
  <c r="AB3391" i="1"/>
  <c r="AB3400" i="1"/>
  <c r="AB3561" i="1"/>
  <c r="AB3605" i="1"/>
  <c r="S2631" i="1"/>
  <c r="S3231" i="1"/>
  <c r="S3577" i="1"/>
  <c r="W3577" i="1"/>
  <c r="W3594" i="1"/>
  <c r="J2300" i="1"/>
  <c r="J2396" i="1"/>
  <c r="J2463" i="1"/>
  <c r="J2582" i="1"/>
  <c r="J4386" i="1"/>
  <c r="F852" i="33"/>
  <c r="V3529" i="1"/>
  <c r="V3545" i="1"/>
  <c r="V3554" i="1"/>
  <c r="I4291" i="1"/>
  <c r="H4291" i="1"/>
  <c r="H3528" i="1"/>
  <c r="H3544" i="1"/>
  <c r="H3553" i="1"/>
  <c r="Z4292" i="1"/>
  <c r="X4292" i="1"/>
  <c r="Q2263" i="1"/>
  <c r="Q2279" i="1"/>
  <c r="Q2288" i="1"/>
  <c r="M671" i="33"/>
  <c r="M679" i="33"/>
  <c r="K422" i="2"/>
  <c r="S1945" i="1"/>
  <c r="W1945" i="1"/>
  <c r="L675" i="33"/>
  <c r="L683" i="33"/>
  <c r="J426" i="2"/>
  <c r="Q437" i="1"/>
  <c r="Q638" i="1"/>
  <c r="N1288" i="1"/>
  <c r="R1288" i="1"/>
  <c r="R1384" i="1"/>
  <c r="J675" i="33"/>
  <c r="J683" i="33"/>
  <c r="H426" i="2"/>
  <c r="O437" i="1"/>
  <c r="O638" i="1"/>
  <c r="W2457" i="1"/>
  <c r="W2409" i="1"/>
  <c r="U21" i="36"/>
  <c r="C21" i="36"/>
  <c r="H987" i="33"/>
  <c r="H993" i="33"/>
  <c r="F508" i="2"/>
  <c r="L917" i="1"/>
  <c r="AA3252" i="1"/>
  <c r="AA3357" i="1"/>
  <c r="AA3366" i="1"/>
  <c r="AA3409" i="1"/>
  <c r="AA3425" i="1"/>
  <c r="AA3434" i="1"/>
  <c r="AA3450" i="1"/>
  <c r="AA3459" i="1"/>
  <c r="D847" i="33"/>
  <c r="D863" i="33"/>
  <c r="D879" i="33"/>
  <c r="E1014" i="33"/>
  <c r="N638" i="1"/>
  <c r="S2201" i="1"/>
  <c r="Q15" i="36"/>
  <c r="Q17" i="36"/>
  <c r="S17" i="36"/>
  <c r="S795" i="1"/>
  <c r="W795" i="1"/>
  <c r="W871" i="1"/>
  <c r="S4380" i="1"/>
  <c r="S4362" i="1"/>
  <c r="S4371" i="1"/>
  <c r="J301" i="1"/>
  <c r="J257" i="1"/>
  <c r="J275" i="1"/>
  <c r="X3571" i="1"/>
  <c r="E349" i="33"/>
  <c r="E357" i="33"/>
  <c r="D357" i="33"/>
  <c r="B302" i="2"/>
  <c r="H3531" i="1"/>
  <c r="H3547" i="1"/>
  <c r="H3556" i="1"/>
  <c r="R3554" i="1"/>
  <c r="R3545" i="1"/>
  <c r="R3529" i="1"/>
  <c r="I2455" i="1"/>
  <c r="J870" i="1"/>
  <c r="AA1767" i="1"/>
  <c r="S477" i="33"/>
  <c r="Q362" i="2"/>
  <c r="AA716" i="1"/>
  <c r="N4431" i="1"/>
  <c r="N4439" i="1"/>
  <c r="N4465" i="1"/>
  <c r="N2572" i="1"/>
  <c r="N2481" i="1"/>
  <c r="N2537" i="1"/>
  <c r="AB3518" i="1"/>
  <c r="AB3509" i="1"/>
  <c r="AB3468" i="1"/>
  <c r="AB3484" i="1"/>
  <c r="AB3493" i="1"/>
  <c r="O3523" i="1"/>
  <c r="O3514" i="1"/>
  <c r="O3473" i="1"/>
  <c r="O3489" i="1"/>
  <c r="O3498" i="1"/>
  <c r="N3572" i="1"/>
  <c r="M2570" i="1"/>
  <c r="M2535" i="1"/>
  <c r="J2479" i="1"/>
  <c r="M2479" i="1"/>
  <c r="T3332" i="1"/>
  <c r="T4292" i="1"/>
  <c r="Q862" i="1"/>
  <c r="Q845" i="1"/>
  <c r="J310" i="1"/>
  <c r="F505" i="33"/>
  <c r="F513" i="33"/>
  <c r="V1765" i="1"/>
  <c r="P475" i="33"/>
  <c r="N360" i="2"/>
  <c r="V714" i="1"/>
  <c r="Q515" i="33"/>
  <c r="Q508" i="33"/>
  <c r="X305" i="1"/>
  <c r="Q500" i="33"/>
  <c r="AB2293" i="1"/>
  <c r="AB2284" i="1"/>
  <c r="AB2268" i="1"/>
  <c r="Z3331" i="1"/>
  <c r="X3331" i="1"/>
  <c r="AF27" i="34"/>
  <c r="V27" i="34"/>
  <c r="M872" i="33"/>
  <c r="H456" i="1"/>
  <c r="I456" i="1"/>
  <c r="H2426" i="1"/>
  <c r="I2426" i="1"/>
  <c r="F872" i="33"/>
  <c r="J3599" i="1"/>
  <c r="R349" i="1"/>
  <c r="R357" i="1"/>
  <c r="R728" i="1"/>
  <c r="H2263" i="1"/>
  <c r="H2279" i="1"/>
  <c r="H2288" i="1"/>
  <c r="S3376" i="1"/>
  <c r="S3392" i="1"/>
  <c r="S3401" i="1"/>
  <c r="S3562" i="1"/>
  <c r="S3606" i="1"/>
  <c r="M3525" i="1"/>
  <c r="M3541" i="1"/>
  <c r="M3550" i="1"/>
  <c r="N3357" i="1"/>
  <c r="N3366" i="1"/>
  <c r="N3527" i="1"/>
  <c r="N3543" i="1"/>
  <c r="N3552" i="1"/>
  <c r="C300" i="2"/>
  <c r="I760" i="1"/>
  <c r="I769" i="1"/>
  <c r="I787" i="1"/>
  <c r="E436" i="33"/>
  <c r="E444" i="33"/>
  <c r="D444" i="33"/>
  <c r="B282" i="2"/>
  <c r="Z3530" i="1"/>
  <c r="Z3546" i="1"/>
  <c r="Z3555" i="1"/>
  <c r="X4213" i="1"/>
  <c r="Z4213" i="1"/>
  <c r="Z4341" i="1"/>
  <c r="Z4350" i="1"/>
  <c r="J3569" i="1"/>
  <c r="X4217" i="1"/>
  <c r="X4345" i="1"/>
  <c r="X4354" i="1"/>
  <c r="AA1945" i="1"/>
  <c r="M2161" i="1"/>
  <c r="M1976" i="1"/>
  <c r="M2152" i="1"/>
  <c r="S4360" i="1"/>
  <c r="W4360" i="1"/>
  <c r="W4369" i="1"/>
  <c r="W4378" i="1"/>
  <c r="I4211" i="1"/>
  <c r="I4339" i="1"/>
  <c r="I4348" i="1"/>
  <c r="N3637" i="1"/>
  <c r="R3637" i="1"/>
  <c r="R4190" i="1"/>
  <c r="R2154" i="1"/>
  <c r="R2145" i="1"/>
  <c r="R1969" i="1"/>
  <c r="X4429" i="1"/>
  <c r="X4437" i="1"/>
  <c r="X4463" i="1"/>
  <c r="D1037" i="33"/>
  <c r="B58" i="2"/>
  <c r="V3255" i="1"/>
  <c r="V3360" i="1"/>
  <c r="V3369" i="1"/>
  <c r="V3471" i="1"/>
  <c r="V3487" i="1"/>
  <c r="V3496" i="1"/>
  <c r="V3512" i="1"/>
  <c r="V3521" i="1"/>
  <c r="P3379" i="1"/>
  <c r="P3395" i="1"/>
  <c r="P3404" i="1"/>
  <c r="P3565" i="1"/>
  <c r="P3609" i="1"/>
  <c r="H4394" i="1"/>
  <c r="H4471" i="1"/>
  <c r="X716" i="1"/>
  <c r="Z716" i="1"/>
  <c r="N1769" i="1"/>
  <c r="R1769" i="1"/>
  <c r="M3816" i="1"/>
  <c r="J3816" i="1"/>
  <c r="V3334" i="1"/>
  <c r="V4294" i="1"/>
  <c r="R1768" i="1"/>
  <c r="N1768" i="1"/>
  <c r="J4295" i="1"/>
  <c r="M4295" i="1"/>
  <c r="AA2192" i="1"/>
  <c r="AA2200" i="1"/>
  <c r="AA308" i="1"/>
  <c r="S503" i="33"/>
  <c r="S511" i="33"/>
  <c r="Y255" i="1"/>
  <c r="Y273" i="1"/>
  <c r="Y299" i="1"/>
  <c r="G15" i="36"/>
  <c r="I15" i="36"/>
  <c r="Q872" i="33"/>
  <c r="I1014" i="33"/>
  <c r="U871" i="33"/>
  <c r="AC1110" i="1"/>
  <c r="U974" i="33"/>
  <c r="S212" i="2"/>
  <c r="AC979" i="1"/>
  <c r="AC1067" i="1"/>
  <c r="O911" i="1"/>
  <c r="H411" i="2"/>
  <c r="J955" i="33"/>
  <c r="R1027" i="33"/>
  <c r="R923" i="33"/>
  <c r="Y1972" i="1"/>
  <c r="Y2148" i="1"/>
  <c r="Y2157" i="1"/>
  <c r="U863" i="1"/>
  <c r="U846" i="1"/>
  <c r="I3413" i="1"/>
  <c r="I3429" i="1"/>
  <c r="I3438" i="1"/>
  <c r="I3454" i="1"/>
  <c r="I3463" i="1"/>
  <c r="S3526" i="1"/>
  <c r="S3542" i="1"/>
  <c r="S3551" i="1"/>
  <c r="Z926" i="1"/>
  <c r="Z4576" i="1"/>
  <c r="N722" i="1"/>
  <c r="N351" i="1"/>
  <c r="S869" i="1"/>
  <c r="K1950" i="1"/>
  <c r="Q634" i="1"/>
  <c r="Q433" i="1"/>
  <c r="N1951" i="1"/>
  <c r="R1951" i="1"/>
  <c r="Z1766" i="1"/>
  <c r="X1766" i="1"/>
  <c r="X925" i="1"/>
  <c r="X4575" i="1"/>
  <c r="T3375" i="1"/>
  <c r="T3391" i="1"/>
  <c r="T3400" i="1"/>
  <c r="T3561" i="1"/>
  <c r="T3605" i="1"/>
  <c r="N1969" i="1"/>
  <c r="N2145" i="1"/>
  <c r="N2154" i="1"/>
  <c r="I920" i="33"/>
  <c r="I1024" i="33"/>
  <c r="J4362" i="1"/>
  <c r="J4371" i="1"/>
  <c r="J4380" i="1"/>
  <c r="Q3414" i="1"/>
  <c r="Q3430" i="1"/>
  <c r="Q3439" i="1"/>
  <c r="Q3455" i="1"/>
  <c r="Q3464" i="1"/>
  <c r="Z4430" i="1"/>
  <c r="Z4438" i="1"/>
  <c r="Z4464" i="1"/>
  <c r="M1794" i="1"/>
  <c r="M1842" i="1"/>
  <c r="M1860" i="1"/>
  <c r="M1869" i="1"/>
  <c r="J4213" i="1"/>
  <c r="J4341" i="1"/>
  <c r="J4350" i="1"/>
  <c r="U3379" i="1"/>
  <c r="U3395" i="1"/>
  <c r="U3404" i="1"/>
  <c r="U3565" i="1"/>
  <c r="U3609" i="1"/>
  <c r="W3641" i="1"/>
  <c r="S767" i="1"/>
  <c r="S785" i="1"/>
  <c r="M434" i="33"/>
  <c r="M442" i="33"/>
  <c r="K280" i="2"/>
  <c r="S3641" i="1"/>
  <c r="S714" i="1"/>
  <c r="W714" i="1"/>
  <c r="L865" i="1"/>
  <c r="L848" i="1"/>
  <c r="Y4294" i="1"/>
  <c r="Y3334" i="1"/>
  <c r="M3690" i="1"/>
  <c r="J3690" i="1"/>
  <c r="AA862" i="1"/>
  <c r="AA845" i="1"/>
  <c r="M676" i="33"/>
  <c r="M684" i="33"/>
  <c r="K427" i="2"/>
  <c r="S1950" i="1"/>
  <c r="W1950" i="1"/>
  <c r="O906" i="1"/>
  <c r="H406" i="2"/>
  <c r="J950" i="33"/>
  <c r="W17" i="36"/>
  <c r="W15" i="36"/>
  <c r="AB907" i="1"/>
  <c r="R407" i="2"/>
  <c r="T951" i="33"/>
  <c r="Z3672" i="1"/>
  <c r="X3672" i="1"/>
  <c r="Z4307" i="1"/>
  <c r="X4307" i="1"/>
  <c r="Z4331" i="1"/>
  <c r="X4331" i="1"/>
  <c r="Z2322" i="1"/>
  <c r="X2322" i="1"/>
  <c r="Z522" i="1"/>
  <c r="X522" i="1"/>
  <c r="Z2511" i="1"/>
  <c r="X2511" i="1"/>
  <c r="I3355" i="1"/>
  <c r="I3364" i="1"/>
  <c r="I3407" i="1"/>
  <c r="I3423" i="1"/>
  <c r="I3432" i="1"/>
  <c r="I3448" i="1"/>
  <c r="I3457" i="1"/>
  <c r="Z2297" i="1"/>
  <c r="Z2393" i="1"/>
  <c r="Z2460" i="1"/>
  <c r="Z2579" i="1"/>
  <c r="Z4383" i="1"/>
  <c r="R2303" i="1"/>
  <c r="R2399" i="1"/>
  <c r="R2466" i="1"/>
  <c r="R2585" i="1"/>
  <c r="R4389" i="1"/>
  <c r="N1291" i="1"/>
  <c r="R1291" i="1"/>
  <c r="R1387" i="1"/>
  <c r="Y1947" i="1"/>
  <c r="I2451" i="1"/>
  <c r="X2300" i="1"/>
  <c r="Z2300" i="1"/>
  <c r="Z2396" i="1"/>
  <c r="Z2463" i="1"/>
  <c r="Z2582" i="1"/>
  <c r="Z4386" i="1"/>
  <c r="J4184" i="1"/>
  <c r="Q3375" i="1"/>
  <c r="Q3391" i="1"/>
  <c r="Q3400" i="1"/>
  <c r="Q3561" i="1"/>
  <c r="Q3605" i="1"/>
  <c r="O3407" i="1"/>
  <c r="O3423" i="1"/>
  <c r="O3432" i="1"/>
  <c r="O3448" i="1"/>
  <c r="O3457" i="1"/>
  <c r="K3255" i="1"/>
  <c r="K3360" i="1"/>
  <c r="K3369" i="1"/>
  <c r="K3378" i="1"/>
  <c r="K3394" i="1"/>
  <c r="K3403" i="1"/>
  <c r="K3564" i="1"/>
  <c r="K3608" i="1"/>
  <c r="M3848" i="1"/>
  <c r="J3848" i="1"/>
  <c r="Q2197" i="1"/>
  <c r="Q2189" i="1"/>
  <c r="W1385" i="1"/>
  <c r="W1289" i="1"/>
  <c r="AB866" i="1"/>
  <c r="AB849" i="1"/>
  <c r="U500" i="33"/>
  <c r="U508" i="33"/>
  <c r="U515" i="33"/>
  <c r="AF11" i="34"/>
  <c r="AA911" i="1"/>
  <c r="Q411" i="2"/>
  <c r="S955" i="33"/>
  <c r="Z2376" i="1"/>
  <c r="X2376" i="1"/>
  <c r="R2426" i="1"/>
  <c r="N2426" i="1"/>
  <c r="U868" i="33"/>
  <c r="AC1107" i="1"/>
  <c r="AC1064" i="1"/>
  <c r="AC976" i="1"/>
  <c r="S209" i="2"/>
  <c r="U971" i="33"/>
  <c r="Y3644" i="1"/>
  <c r="R348" i="33"/>
  <c r="R356" i="33"/>
  <c r="P301" i="2"/>
  <c r="Y761" i="1"/>
  <c r="Y770" i="1"/>
  <c r="Y788" i="1"/>
  <c r="R437" i="33"/>
  <c r="R445" i="33"/>
  <c r="P283" i="2"/>
  <c r="Y2645" i="1"/>
  <c r="T3643" i="1"/>
  <c r="T170" i="1"/>
  <c r="N347" i="33"/>
  <c r="N355" i="33"/>
  <c r="L300" i="2"/>
  <c r="T760" i="1"/>
  <c r="T769" i="1"/>
  <c r="T787" i="1"/>
  <c r="N436" i="33"/>
  <c r="N444" i="33"/>
  <c r="L282" i="2"/>
  <c r="T2644" i="1"/>
  <c r="L962" i="33"/>
  <c r="L942" i="33"/>
  <c r="L982" i="33"/>
  <c r="F1026" i="33"/>
  <c r="J1971" i="1"/>
  <c r="J2147" i="1"/>
  <c r="J2156" i="1"/>
  <c r="F922" i="33"/>
  <c r="D420" i="33"/>
  <c r="D771" i="33"/>
  <c r="B229" i="2"/>
  <c r="AA3554" i="1"/>
  <c r="AA3254" i="1"/>
  <c r="AA3359" i="1"/>
  <c r="AA3368" i="1"/>
  <c r="AA3529" i="1"/>
  <c r="AA3545" i="1"/>
  <c r="S2536" i="1"/>
  <c r="S2571" i="1"/>
  <c r="V3517" i="1"/>
  <c r="V3467" i="1"/>
  <c r="V3483" i="1"/>
  <c r="V3492" i="1"/>
  <c r="V3508" i="1"/>
  <c r="F1012" i="33"/>
  <c r="Z4563" i="1"/>
  <c r="Z4543" i="1"/>
  <c r="Z4554" i="1"/>
  <c r="AA3226" i="1"/>
  <c r="AA2626" i="1"/>
  <c r="P2291" i="1"/>
  <c r="P2266" i="1"/>
  <c r="P2282" i="1"/>
  <c r="N2193" i="1"/>
  <c r="R2193" i="1"/>
  <c r="R2201" i="1"/>
  <c r="O728" i="1"/>
  <c r="O1794" i="1"/>
  <c r="O1842" i="1"/>
  <c r="O1860" i="1"/>
  <c r="O1869" i="1"/>
  <c r="J747" i="33"/>
  <c r="J755" i="33"/>
  <c r="H203" i="2"/>
  <c r="O349" i="1"/>
  <c r="O357" i="1"/>
  <c r="L476" i="1"/>
  <c r="L460" i="1"/>
  <c r="L2803" i="1"/>
  <c r="L3778" i="1"/>
  <c r="L1996" i="1"/>
  <c r="L2795" i="1"/>
  <c r="L2356" i="1"/>
  <c r="L1823" i="1"/>
  <c r="L2811" i="1"/>
  <c r="L3746" i="1"/>
  <c r="L588" i="1"/>
  <c r="L3770" i="1"/>
  <c r="L3874" i="1"/>
  <c r="L516" i="1"/>
  <c r="L1799" i="1"/>
  <c r="L4050" i="1"/>
  <c r="L1783" i="1"/>
  <c r="L3043" i="1"/>
  <c r="L1807" i="1"/>
  <c r="L3027" i="1"/>
  <c r="L2308" i="1"/>
  <c r="L484" i="1"/>
  <c r="L4090" i="1"/>
  <c r="L2414" i="1"/>
  <c r="L3059" i="1"/>
  <c r="L3706" i="1"/>
  <c r="L2747" i="1"/>
  <c r="L3035" i="1"/>
  <c r="L2380" i="1"/>
  <c r="L3269" i="1"/>
  <c r="L2883" i="1"/>
  <c r="L3858" i="1"/>
  <c r="L3754" i="1"/>
  <c r="L4034" i="1"/>
  <c r="L2891" i="1"/>
  <c r="L1988" i="1"/>
  <c r="L3794" i="1"/>
  <c r="L4026" i="1"/>
  <c r="L3714" i="1"/>
  <c r="L3866" i="1"/>
  <c r="L2028" i="1"/>
  <c r="L2731" i="1"/>
  <c r="L3722" i="1"/>
  <c r="L4018" i="1"/>
  <c r="L2779" i="1"/>
  <c r="L1831" i="1"/>
  <c r="L2348" i="1"/>
  <c r="L1743" i="1"/>
  <c r="L1848" i="1"/>
  <c r="L3139" i="1"/>
  <c r="L2446" i="1"/>
  <c r="L2739" i="1"/>
  <c r="L2763" i="1"/>
  <c r="L2316" i="1"/>
  <c r="L2100" i="1"/>
  <c r="L2755" i="1"/>
  <c r="L2819" i="1"/>
  <c r="L3131" i="1"/>
  <c r="L4229" i="1"/>
  <c r="L1751" i="1"/>
  <c r="L3107" i="1"/>
  <c r="L2899" i="1"/>
  <c r="L3730" i="1"/>
  <c r="L1735" i="1"/>
  <c r="L2771" i="1"/>
  <c r="L1775" i="1"/>
  <c r="L3786" i="1"/>
  <c r="L1759" i="1"/>
  <c r="L3738" i="1"/>
  <c r="U4463" i="1"/>
  <c r="U4437" i="1"/>
  <c r="U4429" i="1"/>
  <c r="J966" i="33"/>
  <c r="J946" i="33"/>
  <c r="J986" i="33"/>
  <c r="I985" i="33"/>
  <c r="I945" i="33"/>
  <c r="I965" i="33"/>
  <c r="N728" i="1"/>
  <c r="N1842" i="1"/>
  <c r="N1860" i="1"/>
  <c r="N1869" i="1"/>
  <c r="I747" i="33"/>
  <c r="I755" i="33"/>
  <c r="G203" i="2"/>
  <c r="N349" i="1"/>
  <c r="N357" i="1"/>
  <c r="W3555" i="1"/>
  <c r="W3255" i="1"/>
  <c r="W3360" i="1"/>
  <c r="W3369" i="1"/>
  <c r="W3530" i="1"/>
  <c r="W3546" i="1"/>
  <c r="S889" i="1"/>
  <c r="W889" i="1"/>
  <c r="W921" i="1"/>
  <c r="W4571" i="1"/>
  <c r="T2607" i="1"/>
  <c r="T880" i="1"/>
  <c r="N519" i="33"/>
  <c r="N527" i="33"/>
  <c r="L271" i="2"/>
  <c r="T2599" i="1"/>
  <c r="M2875" i="1"/>
  <c r="J2875" i="1"/>
  <c r="R3526" i="1"/>
  <c r="R3542" i="1"/>
  <c r="R3551" i="1"/>
  <c r="W2304" i="1"/>
  <c r="W2400" i="1"/>
  <c r="W2467" i="1"/>
  <c r="W2586" i="1"/>
  <c r="W4390" i="1"/>
  <c r="W413" i="1"/>
  <c r="T413" i="1"/>
  <c r="W4184" i="1"/>
  <c r="W3631" i="1"/>
  <c r="J3632" i="1"/>
  <c r="J4185" i="1"/>
  <c r="H1770" i="1"/>
  <c r="I1770" i="1"/>
  <c r="P4392" i="1"/>
  <c r="P4469" i="1"/>
  <c r="L3530" i="1"/>
  <c r="L3546" i="1"/>
  <c r="L3555" i="1"/>
  <c r="Q636" i="1"/>
  <c r="Q435" i="1"/>
  <c r="S1289" i="1"/>
  <c r="S1385" i="1"/>
  <c r="AA863" i="1"/>
  <c r="AA846" i="1"/>
  <c r="R713" i="1"/>
  <c r="N713" i="1"/>
  <c r="AC3644" i="1"/>
  <c r="U348" i="33"/>
  <c r="U356" i="33"/>
  <c r="S301" i="2"/>
  <c r="AC761" i="1"/>
  <c r="AC770" i="1"/>
  <c r="AC788" i="1"/>
  <c r="U437" i="33"/>
  <c r="U445" i="33"/>
  <c r="S283" i="2"/>
  <c r="AC2645" i="1"/>
  <c r="J1287" i="1"/>
  <c r="J1383" i="1"/>
  <c r="R4291" i="1"/>
  <c r="N4291" i="1"/>
  <c r="S966" i="33"/>
  <c r="S946" i="33"/>
  <c r="S986" i="33"/>
  <c r="R1007" i="33"/>
  <c r="P963" i="33"/>
  <c r="P943" i="33"/>
  <c r="P983" i="33"/>
  <c r="AB2611" i="1"/>
  <c r="R275" i="2"/>
  <c r="AB2603" i="1"/>
  <c r="I724" i="1"/>
  <c r="I353" i="1"/>
  <c r="J1794" i="1"/>
  <c r="J1842" i="1"/>
  <c r="J1860" i="1"/>
  <c r="J1869" i="1"/>
  <c r="F747" i="33"/>
  <c r="F755" i="33"/>
  <c r="D203" i="2"/>
  <c r="J349" i="1"/>
  <c r="M349" i="1"/>
  <c r="M357" i="1"/>
  <c r="M728" i="1"/>
  <c r="B226" i="2"/>
  <c r="D768" i="33"/>
  <c r="D417" i="33"/>
  <c r="B276" i="2"/>
  <c r="D532" i="33"/>
  <c r="D840" i="33"/>
  <c r="O962" i="33"/>
  <c r="O942" i="33"/>
  <c r="O982" i="33"/>
  <c r="Y2602" i="1"/>
  <c r="P274" i="2"/>
  <c r="Y2610" i="1"/>
  <c r="M995" i="33"/>
  <c r="K510" i="2"/>
  <c r="S919" i="1"/>
  <c r="W919" i="1"/>
  <c r="W916" i="1"/>
  <c r="M992" i="33"/>
  <c r="K507" i="2"/>
  <c r="S916" i="1"/>
  <c r="W913" i="1"/>
  <c r="M989" i="33"/>
  <c r="K504" i="2"/>
  <c r="S913" i="1"/>
  <c r="W914" i="1"/>
  <c r="M990" i="33"/>
  <c r="K505" i="2"/>
  <c r="S914" i="1"/>
  <c r="W912" i="1"/>
  <c r="M988" i="33"/>
  <c r="K503" i="2"/>
  <c r="S912" i="1"/>
  <c r="W917" i="1"/>
  <c r="M993" i="33"/>
  <c r="K508" i="2"/>
  <c r="S917" i="1"/>
  <c r="W918" i="1"/>
  <c r="M987" i="33"/>
  <c r="M994" i="33"/>
  <c r="K509" i="2"/>
  <c r="S918" i="1"/>
  <c r="U418" i="33"/>
  <c r="U426" i="33"/>
  <c r="S353" i="2"/>
  <c r="AC2265" i="1"/>
  <c r="AC2281" i="1"/>
  <c r="AC2290" i="1"/>
  <c r="M675" i="33"/>
  <c r="M683" i="33"/>
  <c r="K426" i="2"/>
  <c r="S437" i="1"/>
  <c r="W437" i="1"/>
  <c r="W638" i="1"/>
  <c r="F965" i="33"/>
  <c r="F945" i="33"/>
  <c r="F985" i="33"/>
  <c r="D900" i="33"/>
  <c r="D491" i="33"/>
  <c r="B368" i="2"/>
  <c r="G963" i="33"/>
  <c r="G943" i="33"/>
  <c r="G983" i="33"/>
  <c r="P981" i="33"/>
  <c r="P941" i="33"/>
  <c r="P961" i="33"/>
  <c r="I4544" i="1"/>
  <c r="H4544" i="1"/>
  <c r="H4555" i="1"/>
  <c r="H4564" i="1"/>
  <c r="Q1974" i="1"/>
  <c r="Q2150" i="1"/>
  <c r="Q2159" i="1"/>
  <c r="L925" i="33"/>
  <c r="L1029" i="33"/>
  <c r="R830" i="33"/>
  <c r="Y2304" i="1"/>
  <c r="Y2400" i="1"/>
  <c r="Y2467" i="1"/>
  <c r="Y2586" i="1"/>
  <c r="Y4390" i="1"/>
  <c r="R856" i="33"/>
  <c r="K985" i="33"/>
  <c r="K945" i="33"/>
  <c r="K965" i="33"/>
  <c r="S3255" i="1"/>
  <c r="S3360" i="1"/>
  <c r="S3369" i="1"/>
  <c r="S3530" i="1"/>
  <c r="S3546" i="1"/>
  <c r="S3555" i="1"/>
  <c r="R3254" i="1"/>
  <c r="R3359" i="1"/>
  <c r="R3368" i="1"/>
  <c r="R3411" i="1"/>
  <c r="R3427" i="1"/>
  <c r="R3436" i="1"/>
  <c r="R3452" i="1"/>
  <c r="R3461" i="1"/>
  <c r="AC3255" i="1"/>
  <c r="AC3360" i="1"/>
  <c r="AC3369" i="1"/>
  <c r="AC3378" i="1"/>
  <c r="AC3394" i="1"/>
  <c r="AC3403" i="1"/>
  <c r="AC3564" i="1"/>
  <c r="AC3608" i="1"/>
  <c r="AB3251" i="1"/>
  <c r="AB3356" i="1"/>
  <c r="AB3365" i="1"/>
  <c r="AB3467" i="1"/>
  <c r="AB3483" i="1"/>
  <c r="AB3492" i="1"/>
  <c r="AB3508" i="1"/>
  <c r="AB3517" i="1"/>
  <c r="Z2451" i="1"/>
  <c r="Z2403" i="1"/>
  <c r="Q3251" i="1"/>
  <c r="Q3356" i="1"/>
  <c r="Q3365" i="1"/>
  <c r="Q3467" i="1"/>
  <c r="Q3483" i="1"/>
  <c r="Q3492" i="1"/>
  <c r="Q3508" i="1"/>
  <c r="Q3517" i="1"/>
  <c r="J1289" i="1"/>
  <c r="J1385" i="1"/>
  <c r="R3332" i="1"/>
  <c r="N3332" i="1"/>
  <c r="W4296" i="1"/>
  <c r="S4296" i="1"/>
  <c r="M1766" i="1"/>
  <c r="F476" i="33"/>
  <c r="D361" i="2"/>
  <c r="J1766" i="1"/>
  <c r="J1290" i="1"/>
  <c r="J1386" i="1"/>
  <c r="H3822" i="1"/>
  <c r="I3822" i="1"/>
  <c r="J4186" i="1"/>
  <c r="F344" i="33"/>
  <c r="F352" i="33"/>
  <c r="D297" i="2"/>
  <c r="J757" i="1"/>
  <c r="M757" i="1"/>
  <c r="M766" i="1"/>
  <c r="M784" i="1"/>
  <c r="I2627" i="1"/>
  <c r="H2627" i="1"/>
  <c r="H3227" i="1"/>
  <c r="C25" i="35"/>
  <c r="S25" i="35"/>
  <c r="U25" i="35"/>
  <c r="S4546" i="1"/>
  <c r="W4546" i="1"/>
  <c r="W4557" i="1"/>
  <c r="W4566" i="1"/>
  <c r="X768" i="1"/>
  <c r="X786" i="1"/>
  <c r="Q435" i="33"/>
  <c r="Q443" i="33"/>
  <c r="O281" i="2"/>
  <c r="X2643" i="1"/>
  <c r="Z2643" i="1"/>
  <c r="M673" i="33"/>
  <c r="M681" i="33"/>
  <c r="K424" i="2"/>
  <c r="S435" i="1"/>
  <c r="W435" i="1"/>
  <c r="W636" i="1"/>
  <c r="S4430" i="1"/>
  <c r="W4430" i="1"/>
  <c r="W4438" i="1"/>
  <c r="W4464" i="1"/>
  <c r="S1973" i="1"/>
  <c r="S2149" i="1"/>
  <c r="S2158" i="1"/>
  <c r="M924" i="33"/>
  <c r="M1028" i="33"/>
  <c r="AC3643" i="1"/>
  <c r="AC170" i="1"/>
  <c r="U347" i="33"/>
  <c r="U355" i="33"/>
  <c r="S300" i="2"/>
  <c r="AC760" i="1"/>
  <c r="AC769" i="1"/>
  <c r="AC787" i="1"/>
  <c r="U436" i="33"/>
  <c r="U444" i="33"/>
  <c r="S282" i="2"/>
  <c r="AC2644" i="1"/>
  <c r="E951" i="33"/>
  <c r="D951" i="33"/>
  <c r="B407" i="2"/>
  <c r="U989" i="33"/>
  <c r="S504" i="2"/>
  <c r="AC913" i="1"/>
  <c r="J995" i="33"/>
  <c r="H510" i="2"/>
  <c r="O919" i="1"/>
  <c r="M415" i="33"/>
  <c r="M423" i="33"/>
  <c r="K350" i="2"/>
  <c r="S3330" i="1"/>
  <c r="W3330" i="1"/>
  <c r="O2444" i="1"/>
  <c r="O2881" i="1"/>
  <c r="O3864" i="1"/>
  <c r="O3057" i="1"/>
  <c r="O2314" i="1"/>
  <c r="O4227" i="1"/>
  <c r="O458" i="1"/>
  <c r="O3267" i="1"/>
  <c r="O2378" i="1"/>
  <c r="O1733" i="1"/>
  <c r="O3105" i="1"/>
  <c r="O2354" i="1"/>
  <c r="O3041" i="1"/>
  <c r="O1741" i="1"/>
  <c r="O2761" i="1"/>
  <c r="O4032" i="1"/>
  <c r="O2737" i="1"/>
  <c r="O2098" i="1"/>
  <c r="O2793" i="1"/>
  <c r="O2809" i="1"/>
  <c r="O2346" i="1"/>
  <c r="O4016" i="1"/>
  <c r="O2026" i="1"/>
  <c r="O3752" i="1"/>
  <c r="O514" i="1"/>
  <c r="O3728" i="1"/>
  <c r="O482" i="1"/>
  <c r="O3744" i="1"/>
  <c r="O1757" i="1"/>
  <c r="O3033" i="1"/>
  <c r="O2801" i="1"/>
  <c r="O2753" i="1"/>
  <c r="O1773" i="1"/>
  <c r="O2745" i="1"/>
  <c r="O2777" i="1"/>
  <c r="O4024" i="1"/>
  <c r="O2412" i="1"/>
  <c r="O2889" i="1"/>
  <c r="O2769" i="1"/>
  <c r="O3025" i="1"/>
  <c r="O2817" i="1"/>
  <c r="O3872" i="1"/>
  <c r="O1846" i="1"/>
  <c r="O3768" i="1"/>
  <c r="O4088" i="1"/>
  <c r="O3720" i="1"/>
  <c r="O3736" i="1"/>
  <c r="O1749" i="1"/>
  <c r="O1805" i="1"/>
  <c r="O3784" i="1"/>
  <c r="O3704" i="1"/>
  <c r="O1781" i="1"/>
  <c r="O3776" i="1"/>
  <c r="O3856" i="1"/>
  <c r="O1986" i="1"/>
  <c r="O1994" i="1"/>
  <c r="O474" i="1"/>
  <c r="O586" i="1"/>
  <c r="O3792" i="1"/>
  <c r="O1797" i="1"/>
  <c r="O2306" i="1"/>
  <c r="O3129" i="1"/>
  <c r="O3712" i="1"/>
  <c r="O3137" i="1"/>
  <c r="O4048" i="1"/>
  <c r="O1829" i="1"/>
  <c r="O2897" i="1"/>
  <c r="O1821" i="1"/>
  <c r="H225" i="2"/>
  <c r="O2729" i="1"/>
  <c r="S3578" i="1"/>
  <c r="W3578" i="1"/>
  <c r="W3595" i="1"/>
  <c r="L3377" i="1"/>
  <c r="L3393" i="1"/>
  <c r="L3402" i="1"/>
  <c r="L3563" i="1"/>
  <c r="L3607" i="1"/>
  <c r="AB3108" i="1"/>
  <c r="AB589" i="1"/>
  <c r="AB2357" i="1"/>
  <c r="AB3859" i="1"/>
  <c r="AB3044" i="1"/>
  <c r="AB2740" i="1"/>
  <c r="AB3707" i="1"/>
  <c r="AB1744" i="1"/>
  <c r="AB1760" i="1"/>
  <c r="AB1784" i="1"/>
  <c r="AB3036" i="1"/>
  <c r="AB1997" i="1"/>
  <c r="AB2317" i="1"/>
  <c r="AB3715" i="1"/>
  <c r="AB4019" i="1"/>
  <c r="AB3747" i="1"/>
  <c r="AB2796" i="1"/>
  <c r="AB2764" i="1"/>
  <c r="AB3731" i="1"/>
  <c r="AB3787" i="1"/>
  <c r="AB1849" i="1"/>
  <c r="AB3779" i="1"/>
  <c r="AB1776" i="1"/>
  <c r="AB3723" i="1"/>
  <c r="AB2415" i="1"/>
  <c r="AB517" i="1"/>
  <c r="AB477" i="1"/>
  <c r="AB3140" i="1"/>
  <c r="AB1800" i="1"/>
  <c r="AB2820" i="1"/>
  <c r="AB2732" i="1"/>
  <c r="AB2772" i="1"/>
  <c r="AB3875" i="1"/>
  <c r="AB2884" i="1"/>
  <c r="AB3771" i="1"/>
  <c r="AB4051" i="1"/>
  <c r="AB2892" i="1"/>
  <c r="AB2780" i="1"/>
  <c r="AB3132" i="1"/>
  <c r="AB2309" i="1"/>
  <c r="AB1989" i="1"/>
  <c r="AB2804" i="1"/>
  <c r="AB1824" i="1"/>
  <c r="AB2447" i="1"/>
  <c r="AB4035" i="1"/>
  <c r="AB2381" i="1"/>
  <c r="AB3270" i="1"/>
  <c r="AB3755" i="1"/>
  <c r="AB485" i="1"/>
  <c r="AB1752" i="1"/>
  <c r="AB3028" i="1"/>
  <c r="AB461" i="1"/>
  <c r="AB3739" i="1"/>
  <c r="AB2029" i="1"/>
  <c r="AB2101" i="1"/>
  <c r="AB2748" i="1"/>
  <c r="AB4027" i="1"/>
  <c r="AB2349" i="1"/>
  <c r="AB1736" i="1"/>
  <c r="AB2756" i="1"/>
  <c r="AB4091" i="1"/>
  <c r="AB1832" i="1"/>
  <c r="AB2900" i="1"/>
  <c r="AB3795" i="1"/>
  <c r="AB1808" i="1"/>
  <c r="AB3060" i="1"/>
  <c r="AB2812" i="1"/>
  <c r="AB3867" i="1"/>
  <c r="AB4230" i="1"/>
  <c r="L1828" i="1"/>
  <c r="L2313" i="1"/>
  <c r="L2816" i="1"/>
  <c r="L2760" i="1"/>
  <c r="L481" i="1"/>
  <c r="L3775" i="1"/>
  <c r="L1845" i="1"/>
  <c r="L3711" i="1"/>
  <c r="L2097" i="1"/>
  <c r="L4047" i="1"/>
  <c r="L1993" i="1"/>
  <c r="L2411" i="1"/>
  <c r="L2800" i="1"/>
  <c r="L1985" i="1"/>
  <c r="L1796" i="1"/>
  <c r="L1740" i="1"/>
  <c r="L3266" i="1"/>
  <c r="L473" i="1"/>
  <c r="L3703" i="1"/>
  <c r="L1772" i="1"/>
  <c r="L4023" i="1"/>
  <c r="L1748" i="1"/>
  <c r="L3743" i="1"/>
  <c r="L2353" i="1"/>
  <c r="L2880" i="1"/>
  <c r="L1780" i="1"/>
  <c r="L3863" i="1"/>
  <c r="L3104" i="1"/>
  <c r="L2728" i="1"/>
  <c r="L2752" i="1"/>
  <c r="L1732" i="1"/>
  <c r="L2443" i="1"/>
  <c r="L3719" i="1"/>
  <c r="L3128" i="1"/>
  <c r="L3040" i="1"/>
  <c r="L3032" i="1"/>
  <c r="L1804" i="1"/>
  <c r="L1820" i="1"/>
  <c r="L513" i="1"/>
  <c r="L2025" i="1"/>
  <c r="L457" i="1"/>
  <c r="L2896" i="1"/>
  <c r="L4226" i="1"/>
  <c r="L2768" i="1"/>
  <c r="L4031" i="1"/>
  <c r="L2744" i="1"/>
  <c r="L4015" i="1"/>
  <c r="L1756" i="1"/>
  <c r="L3791" i="1"/>
  <c r="L2808" i="1"/>
  <c r="L3871" i="1"/>
  <c r="L2345" i="1"/>
  <c r="L2888" i="1"/>
  <c r="L3735" i="1"/>
  <c r="L2792" i="1"/>
  <c r="L3751" i="1"/>
  <c r="L3727" i="1"/>
  <c r="L2305" i="1"/>
  <c r="L2377" i="1"/>
  <c r="L3855" i="1"/>
  <c r="L3024" i="1"/>
  <c r="L3783" i="1"/>
  <c r="L3136" i="1"/>
  <c r="L2736" i="1"/>
  <c r="L3767" i="1"/>
  <c r="L3056" i="1"/>
  <c r="L2776" i="1"/>
  <c r="L585" i="1"/>
  <c r="L4087" i="1"/>
  <c r="O4216" i="1"/>
  <c r="O4344" i="1"/>
  <c r="O4353" i="1"/>
  <c r="U3378" i="1"/>
  <c r="U3394" i="1"/>
  <c r="U3403" i="1"/>
  <c r="U3564" i="1"/>
  <c r="U3608" i="1"/>
  <c r="F677" i="33"/>
  <c r="F685" i="33"/>
  <c r="D428" i="2"/>
  <c r="J439" i="1"/>
  <c r="M439" i="1"/>
  <c r="M640" i="1"/>
  <c r="F909" i="33"/>
  <c r="D36" i="2"/>
  <c r="J2527" i="1"/>
  <c r="M2527" i="1"/>
  <c r="S3356" i="1"/>
  <c r="S3365" i="1"/>
  <c r="S3408" i="1"/>
  <c r="S3424" i="1"/>
  <c r="S3433" i="1"/>
  <c r="S3449" i="1"/>
  <c r="S3458" i="1"/>
  <c r="S835" i="33"/>
  <c r="N3573" i="1"/>
  <c r="J3231" i="1"/>
  <c r="S2300" i="1"/>
  <c r="W2300" i="1"/>
  <c r="W2396" i="1"/>
  <c r="W2463" i="1"/>
  <c r="W2582" i="1"/>
  <c r="W4386" i="1"/>
  <c r="P3531" i="1"/>
  <c r="P3547" i="1"/>
  <c r="P3556" i="1"/>
  <c r="M479" i="33"/>
  <c r="K364" i="2"/>
  <c r="S718" i="1"/>
  <c r="W718" i="1"/>
  <c r="P671" i="33"/>
  <c r="P679" i="33"/>
  <c r="N422" i="2"/>
  <c r="V1945" i="1"/>
  <c r="U673" i="33"/>
  <c r="U681" i="33"/>
  <c r="S424" i="2"/>
  <c r="AC1947" i="1"/>
  <c r="U1950" i="1"/>
  <c r="T1950" i="1"/>
  <c r="X4428" i="1"/>
  <c r="X4436" i="1"/>
  <c r="X4462" i="1"/>
  <c r="N4361" i="1"/>
  <c r="R4361" i="1"/>
  <c r="R4370" i="1"/>
  <c r="R4379" i="1"/>
  <c r="Q3254" i="1"/>
  <c r="Q3359" i="1"/>
  <c r="Q3368" i="1"/>
  <c r="Q3529" i="1"/>
  <c r="Q3545" i="1"/>
  <c r="Q3554" i="1"/>
  <c r="M2265" i="1"/>
  <c r="M2281" i="1"/>
  <c r="M2290" i="1"/>
  <c r="N4556" i="1"/>
  <c r="N4565" i="1"/>
  <c r="S2265" i="1"/>
  <c r="S2281" i="1"/>
  <c r="S2290" i="1"/>
  <c r="E422" i="33"/>
  <c r="X276" i="1"/>
  <c r="X302" i="1"/>
  <c r="N437" i="1"/>
  <c r="R437" i="1"/>
  <c r="R638" i="1"/>
  <c r="N639" i="1"/>
  <c r="S2193" i="1"/>
  <c r="W2193" i="1"/>
  <c r="W2201" i="1"/>
  <c r="N846" i="33"/>
  <c r="N862" i="33"/>
  <c r="N878" i="33"/>
  <c r="N886" i="33"/>
  <c r="N1012" i="33"/>
  <c r="N1020" i="33"/>
  <c r="L49" i="2"/>
  <c r="T901" i="1"/>
  <c r="W901" i="1"/>
  <c r="Y3254" i="1"/>
  <c r="Y3359" i="1"/>
  <c r="Y3368" i="1"/>
  <c r="Y3470" i="1"/>
  <c r="Y3486" i="1"/>
  <c r="Y3495" i="1"/>
  <c r="Y3511" i="1"/>
  <c r="Y3520" i="1"/>
  <c r="S4190" i="1"/>
  <c r="Q1009" i="33"/>
  <c r="J1789" i="1"/>
  <c r="M1789" i="1"/>
  <c r="M1837" i="1"/>
  <c r="M1855" i="1"/>
  <c r="M1864" i="1"/>
  <c r="I2483" i="1"/>
  <c r="I2539" i="1"/>
  <c r="I2574" i="1"/>
  <c r="X3442" i="1"/>
  <c r="Z3442" i="1"/>
  <c r="Z3571" i="1"/>
  <c r="J874" i="1"/>
  <c r="H3522" i="1"/>
  <c r="H3256" i="1"/>
  <c r="H3361" i="1"/>
  <c r="H3370" i="1"/>
  <c r="H3472" i="1"/>
  <c r="H3488" i="1"/>
  <c r="H3497" i="1"/>
  <c r="H3513" i="1"/>
  <c r="N3460" i="1"/>
  <c r="N3410" i="1"/>
  <c r="N3426" i="1"/>
  <c r="N3435" i="1"/>
  <c r="N3451" i="1"/>
  <c r="X3461" i="1"/>
  <c r="X3411" i="1"/>
  <c r="X3427" i="1"/>
  <c r="X3436" i="1"/>
  <c r="X3452" i="1"/>
  <c r="AB2605" i="1"/>
  <c r="R269" i="2"/>
  <c r="AB2597" i="1"/>
  <c r="I2407" i="1"/>
  <c r="H2407" i="1"/>
  <c r="H2455" i="1"/>
  <c r="J794" i="1"/>
  <c r="M794" i="1"/>
  <c r="M870" i="1"/>
  <c r="T3644" i="1"/>
  <c r="N348" i="33"/>
  <c r="N356" i="33"/>
  <c r="L301" i="2"/>
  <c r="T761" i="1"/>
  <c r="T770" i="1"/>
  <c r="T788" i="1"/>
  <c r="N437" i="33"/>
  <c r="N445" i="33"/>
  <c r="L283" i="2"/>
  <c r="T2645" i="1"/>
  <c r="I4188" i="1"/>
  <c r="T715" i="1"/>
  <c r="N476" i="33"/>
  <c r="L361" i="2"/>
  <c r="T1766" i="1"/>
  <c r="J4369" i="1"/>
  <c r="J4378" i="1"/>
  <c r="AA1766" i="1"/>
  <c r="S476" i="33"/>
  <c r="Q361" i="2"/>
  <c r="AA715" i="1"/>
  <c r="L3552" i="1"/>
  <c r="L3527" i="1"/>
  <c r="L3543" i="1"/>
  <c r="R4461" i="1"/>
  <c r="N4427" i="1"/>
  <c r="R4427" i="1"/>
  <c r="R4435" i="1"/>
  <c r="N3443" i="1"/>
  <c r="R3443" i="1"/>
  <c r="R3572" i="1"/>
  <c r="F515" i="33"/>
  <c r="J305" i="1"/>
  <c r="F500" i="33"/>
  <c r="F508" i="33"/>
  <c r="Z3603" i="1"/>
  <c r="Z3250" i="1"/>
  <c r="Z3355" i="1"/>
  <c r="Z3364" i="1"/>
  <c r="Z3373" i="1"/>
  <c r="Z3389" i="1"/>
  <c r="Z3398" i="1"/>
  <c r="Z3559" i="1"/>
  <c r="AC635" i="1"/>
  <c r="AC434" i="1"/>
  <c r="M419" i="33"/>
  <c r="M427" i="33"/>
  <c r="K354" i="2"/>
  <c r="S4294" i="1"/>
  <c r="W4294" i="1"/>
  <c r="V311" i="1"/>
  <c r="P506" i="33"/>
  <c r="P514" i="33"/>
  <c r="Y2199" i="1"/>
  <c r="Y2191" i="1"/>
  <c r="J3582" i="1"/>
  <c r="M3582" i="1"/>
  <c r="M3599" i="1"/>
  <c r="R2334" i="1"/>
  <c r="N2334" i="1"/>
  <c r="R3379" i="1"/>
  <c r="R3395" i="1"/>
  <c r="R3404" i="1"/>
  <c r="R3565" i="1"/>
  <c r="R3609" i="1"/>
  <c r="H253" i="1"/>
  <c r="H271" i="1"/>
  <c r="H297" i="1"/>
  <c r="M3373" i="1"/>
  <c r="M3389" i="1"/>
  <c r="M3398" i="1"/>
  <c r="M3559" i="1"/>
  <c r="M3603" i="1"/>
  <c r="J3355" i="1"/>
  <c r="J3364" i="1"/>
  <c r="J3466" i="1"/>
  <c r="J3482" i="1"/>
  <c r="J3491" i="1"/>
  <c r="J3507" i="1"/>
  <c r="J3516" i="1"/>
  <c r="J3531" i="1"/>
  <c r="J3547" i="1"/>
  <c r="J3556" i="1"/>
  <c r="H3254" i="1"/>
  <c r="H3359" i="1"/>
  <c r="H3368" i="1"/>
  <c r="H3377" i="1"/>
  <c r="H3393" i="1"/>
  <c r="H3402" i="1"/>
  <c r="H3563" i="1"/>
  <c r="H3607" i="1"/>
  <c r="X3412" i="1"/>
  <c r="X3428" i="1"/>
  <c r="X3437" i="1"/>
  <c r="X3453" i="1"/>
  <c r="X3462" i="1"/>
  <c r="X4356" i="1"/>
  <c r="X4365" i="1"/>
  <c r="X4374" i="1"/>
  <c r="I4432" i="1"/>
  <c r="H4432" i="1"/>
  <c r="H4440" i="1"/>
  <c r="H4466" i="1"/>
  <c r="N4211" i="1"/>
  <c r="R4211" i="1"/>
  <c r="R4339" i="1"/>
  <c r="R4348" i="1"/>
  <c r="N4426" i="1"/>
  <c r="R4426" i="1"/>
  <c r="R4434" i="1"/>
  <c r="R4460" i="1"/>
  <c r="S671" i="33"/>
  <c r="S679" i="33"/>
  <c r="Q422" i="2"/>
  <c r="AA433" i="1"/>
  <c r="AA634" i="1"/>
  <c r="S4348" i="1"/>
  <c r="S4211" i="1"/>
  <c r="S4339" i="1"/>
  <c r="L856" i="33"/>
  <c r="Q2304" i="1"/>
  <c r="Q2400" i="1"/>
  <c r="Q2467" i="1"/>
  <c r="Q2586" i="1"/>
  <c r="Q4390" i="1"/>
  <c r="L830" i="33"/>
  <c r="N3227" i="1"/>
  <c r="J2457" i="1"/>
  <c r="J2451" i="1"/>
  <c r="M2482" i="1"/>
  <c r="M2538" i="1"/>
  <c r="M2573" i="1"/>
  <c r="M172" i="1"/>
  <c r="M190" i="1"/>
  <c r="M216" i="1"/>
  <c r="M311" i="1"/>
  <c r="M884" i="1"/>
  <c r="N4187" i="1"/>
  <c r="P3256" i="1"/>
  <c r="P3361" i="1"/>
  <c r="P3370" i="1"/>
  <c r="P3472" i="1"/>
  <c r="P3488" i="1"/>
  <c r="P3497" i="1"/>
  <c r="P3513" i="1"/>
  <c r="P3522" i="1"/>
  <c r="X2567" i="1"/>
  <c r="H3410" i="1"/>
  <c r="H3426" i="1"/>
  <c r="H3435" i="1"/>
  <c r="H3451" i="1"/>
  <c r="H3460" i="1"/>
  <c r="S3333" i="1"/>
  <c r="W3333" i="1"/>
  <c r="Q2646" i="1"/>
  <c r="L349" i="33"/>
  <c r="L357" i="33"/>
  <c r="J302" i="2"/>
  <c r="Q762" i="1"/>
  <c r="Q771" i="1"/>
  <c r="Q789" i="1"/>
  <c r="L438" i="33"/>
  <c r="L446" i="33"/>
  <c r="J284" i="2"/>
  <c r="Q3645" i="1"/>
  <c r="AA2642" i="1"/>
  <c r="S345" i="33"/>
  <c r="S353" i="33"/>
  <c r="Q298" i="2"/>
  <c r="AA758" i="1"/>
  <c r="AA767" i="1"/>
  <c r="AA785" i="1"/>
  <c r="S434" i="33"/>
  <c r="S442" i="33"/>
  <c r="Q280" i="2"/>
  <c r="AA3641" i="1"/>
  <c r="K2263" i="1"/>
  <c r="K2279" i="1"/>
  <c r="K2288" i="1"/>
  <c r="F474" i="33"/>
  <c r="D359" i="2"/>
  <c r="J713" i="1"/>
  <c r="M713" i="1"/>
  <c r="V847" i="1"/>
  <c r="V864" i="1"/>
  <c r="S3411" i="1"/>
  <c r="S3427" i="1"/>
  <c r="S3436" i="1"/>
  <c r="S3452" i="1"/>
  <c r="S3461" i="1"/>
  <c r="AA3333" i="1"/>
  <c r="S418" i="33"/>
  <c r="S426" i="33"/>
  <c r="Q353" i="2"/>
  <c r="AA4293" i="1"/>
  <c r="U505" i="33"/>
  <c r="U513" i="33"/>
  <c r="Y3642" i="1"/>
  <c r="R346" i="33"/>
  <c r="R354" i="33"/>
  <c r="P299" i="2"/>
  <c r="Y759" i="1"/>
  <c r="Y768" i="1"/>
  <c r="Y786" i="1"/>
  <c r="R435" i="33"/>
  <c r="R443" i="33"/>
  <c r="P281" i="2"/>
  <c r="Y2643" i="1"/>
  <c r="O2200" i="1"/>
  <c r="O2192" i="1"/>
  <c r="AB910" i="1"/>
  <c r="R410" i="2"/>
  <c r="T954" i="33"/>
  <c r="W1968" i="1"/>
  <c r="S1968" i="1"/>
  <c r="W2376" i="1"/>
  <c r="S2376" i="1"/>
  <c r="AA3628" i="1"/>
  <c r="AA2621" i="1"/>
  <c r="AA3619" i="1"/>
  <c r="M2144" i="1"/>
  <c r="J2144" i="1"/>
  <c r="R456" i="1"/>
  <c r="N456" i="1"/>
  <c r="R2336" i="1"/>
  <c r="N2336" i="1"/>
  <c r="Q909" i="1"/>
  <c r="J409" i="2"/>
  <c r="L953" i="33"/>
  <c r="AF15" i="34"/>
  <c r="V15" i="34"/>
  <c r="V17" i="34"/>
  <c r="AF17" i="34"/>
  <c r="Z1111" i="1"/>
  <c r="Z980" i="1"/>
  <c r="Z1068" i="1"/>
  <c r="Z632" i="1"/>
  <c r="X632" i="1"/>
  <c r="Z2368" i="1"/>
  <c r="X2368" i="1"/>
  <c r="AC3628" i="1"/>
  <c r="AC2621" i="1"/>
  <c r="AC3619" i="1"/>
  <c r="K1384" i="1"/>
  <c r="K1288" i="1"/>
  <c r="M3253" i="1"/>
  <c r="M3358" i="1"/>
  <c r="M3367" i="1"/>
  <c r="M3410" i="1"/>
  <c r="M3426" i="1"/>
  <c r="M3435" i="1"/>
  <c r="M3451" i="1"/>
  <c r="M3460" i="1"/>
  <c r="S3251" i="1"/>
  <c r="W3251" i="1"/>
  <c r="W3356" i="1"/>
  <c r="W3365" i="1"/>
  <c r="W3467" i="1"/>
  <c r="W3483" i="1"/>
  <c r="W3492" i="1"/>
  <c r="W3508" i="1"/>
  <c r="W3517" i="1"/>
  <c r="X3360" i="1"/>
  <c r="X3369" i="1"/>
  <c r="X3471" i="1"/>
  <c r="X3487" i="1"/>
  <c r="X3496" i="1"/>
  <c r="X3512" i="1"/>
  <c r="X3521" i="1"/>
  <c r="S793" i="1"/>
  <c r="W793" i="1"/>
  <c r="W869" i="1"/>
  <c r="G676" i="33"/>
  <c r="G684" i="33"/>
  <c r="E427" i="2"/>
  <c r="K438" i="1"/>
  <c r="K639" i="1"/>
  <c r="S4185" i="1"/>
  <c r="J4210" i="1"/>
  <c r="J4338" i="1"/>
  <c r="J4347" i="1"/>
  <c r="S4433" i="1"/>
  <c r="W4433" i="1"/>
  <c r="W4441" i="1"/>
  <c r="W4467" i="1"/>
  <c r="J3227" i="1"/>
  <c r="N1975" i="1"/>
  <c r="R1975" i="1"/>
  <c r="R2151" i="1"/>
  <c r="R2160" i="1"/>
  <c r="K1769" i="1"/>
  <c r="G479" i="33"/>
  <c r="E364" i="2"/>
  <c r="K718" i="1"/>
  <c r="L2645" i="1"/>
  <c r="L171" i="1"/>
  <c r="H348" i="33"/>
  <c r="H356" i="33"/>
  <c r="F301" i="2"/>
  <c r="L761" i="1"/>
  <c r="L770" i="1"/>
  <c r="L788" i="1"/>
  <c r="H437" i="33"/>
  <c r="H445" i="33"/>
  <c r="F283" i="2"/>
  <c r="L3644" i="1"/>
  <c r="X1383" i="1"/>
  <c r="AA4292" i="1"/>
  <c r="AA3332" i="1"/>
  <c r="Z714" i="1"/>
  <c r="Q475" i="33"/>
  <c r="O360" i="2"/>
  <c r="X714" i="1"/>
  <c r="E673" i="33"/>
  <c r="E681" i="33"/>
  <c r="C424" i="2"/>
  <c r="I1947" i="1"/>
  <c r="H1947" i="1"/>
  <c r="H2376" i="1"/>
  <c r="I2376" i="1"/>
  <c r="T872" i="33"/>
  <c r="R2366" i="1"/>
  <c r="N2366" i="1"/>
  <c r="N724" i="1"/>
  <c r="N353" i="1"/>
  <c r="W3252" i="1"/>
  <c r="W3357" i="1"/>
  <c r="W3366" i="1"/>
  <c r="W3527" i="1"/>
  <c r="W3543" i="1"/>
  <c r="W3552" i="1"/>
  <c r="R673" i="33"/>
  <c r="R681" i="33"/>
  <c r="P424" i="2"/>
  <c r="Y435" i="1"/>
  <c r="Y636" i="1"/>
  <c r="I2403" i="1"/>
  <c r="H2403" i="1"/>
  <c r="H2451" i="1"/>
  <c r="I3601" i="1"/>
  <c r="J3631" i="1"/>
  <c r="M3631" i="1"/>
  <c r="M4184" i="1"/>
  <c r="AC3254" i="1"/>
  <c r="AC3359" i="1"/>
  <c r="AC3368" i="1"/>
  <c r="AC3377" i="1"/>
  <c r="AC3393" i="1"/>
  <c r="AC3402" i="1"/>
  <c r="AC3563" i="1"/>
  <c r="AC3607" i="1"/>
  <c r="X2478" i="1"/>
  <c r="Z2478" i="1"/>
  <c r="Z2534" i="1"/>
  <c r="Z2569" i="1"/>
  <c r="J770" i="1"/>
  <c r="J788" i="1"/>
  <c r="F437" i="33"/>
  <c r="F445" i="33"/>
  <c r="D283" i="2"/>
  <c r="J3644" i="1"/>
  <c r="M3644" i="1"/>
  <c r="K673" i="33"/>
  <c r="K681" i="33"/>
  <c r="I424" i="2"/>
  <c r="P1947" i="1"/>
  <c r="I672" i="33"/>
  <c r="I680" i="33"/>
  <c r="G423" i="2"/>
  <c r="N1946" i="1"/>
  <c r="R1946" i="1"/>
  <c r="V11" i="34"/>
  <c r="W11" i="36"/>
  <c r="W27" i="36"/>
  <c r="R2376" i="1"/>
  <c r="N2376" i="1"/>
  <c r="M1457" i="1"/>
  <c r="M1392" i="1"/>
  <c r="M1448" i="1"/>
  <c r="H3854" i="1"/>
  <c r="I3854" i="1"/>
  <c r="W4070" i="1"/>
  <c r="S4070" i="1"/>
  <c r="O907" i="1"/>
  <c r="H407" i="2"/>
  <c r="J951" i="33"/>
  <c r="Q2300" i="1"/>
  <c r="Q2396" i="1"/>
  <c r="Q2463" i="1"/>
  <c r="Q2582" i="1"/>
  <c r="Q4386" i="1"/>
  <c r="L852" i="33"/>
  <c r="S844" i="1"/>
  <c r="S861" i="1"/>
  <c r="L3254" i="1"/>
  <c r="L3359" i="1"/>
  <c r="L3368" i="1"/>
  <c r="L3470" i="1"/>
  <c r="L3486" i="1"/>
  <c r="L3495" i="1"/>
  <c r="L3511" i="1"/>
  <c r="L3520" i="1"/>
  <c r="U982" i="33"/>
  <c r="U942" i="33"/>
  <c r="U962" i="33"/>
  <c r="M1009" i="33"/>
  <c r="B373" i="2"/>
  <c r="D496" i="33"/>
  <c r="D905" i="33"/>
  <c r="H167" i="1"/>
  <c r="D344" i="33"/>
  <c r="G984" i="33"/>
  <c r="G944" i="33"/>
  <c r="G964" i="33"/>
  <c r="J421" i="33"/>
  <c r="J429" i="33"/>
  <c r="H356" i="2"/>
  <c r="O2268" i="1"/>
  <c r="O2284" i="1"/>
  <c r="O2293" i="1"/>
  <c r="Y2263" i="1"/>
  <c r="Y2279" i="1"/>
  <c r="Y2288" i="1"/>
  <c r="R3758" i="1"/>
  <c r="N3758" i="1"/>
  <c r="R3798" i="1"/>
  <c r="N3798" i="1"/>
  <c r="N1984" i="1"/>
  <c r="R1984" i="1"/>
  <c r="F847" i="33"/>
  <c r="F863" i="33"/>
  <c r="F879" i="33"/>
  <c r="F887" i="33"/>
  <c r="D401" i="2"/>
  <c r="J2367" i="1"/>
  <c r="M2367" i="1"/>
  <c r="X2362" i="1"/>
  <c r="Z2362" i="1"/>
  <c r="X970" i="1"/>
  <c r="X1120" i="1"/>
  <c r="Q816" i="33"/>
  <c r="Q824" i="33"/>
  <c r="O393" i="2"/>
  <c r="X3822" i="1"/>
  <c r="Z3822" i="1"/>
  <c r="M674" i="33"/>
  <c r="M682" i="33"/>
  <c r="K425" i="2"/>
  <c r="S436" i="1"/>
  <c r="S637" i="1"/>
  <c r="Y4503" i="1"/>
  <c r="Y4535" i="1"/>
  <c r="R764" i="33"/>
  <c r="R772" i="33"/>
  <c r="R421" i="33"/>
  <c r="R429" i="33"/>
  <c r="P356" i="2"/>
  <c r="Y849" i="1"/>
  <c r="Y866" i="1"/>
  <c r="AB3334" i="1"/>
  <c r="T419" i="33"/>
  <c r="T427" i="33"/>
  <c r="R354" i="2"/>
  <c r="AB4294" i="1"/>
  <c r="Q345" i="33"/>
  <c r="Q353" i="33"/>
  <c r="O298" i="2"/>
  <c r="X758" i="1"/>
  <c r="X767" i="1"/>
  <c r="X785" i="1"/>
  <c r="Q434" i="33"/>
  <c r="Q442" i="33"/>
  <c r="O280" i="2"/>
  <c r="X3641" i="1"/>
  <c r="Z3641" i="1"/>
  <c r="K2423" i="1"/>
  <c r="K2333" i="1"/>
  <c r="K4083" i="1"/>
  <c r="K4067" i="1"/>
  <c r="K2141" i="1"/>
  <c r="K629" i="1"/>
  <c r="K2365" i="1"/>
  <c r="K2373" i="1"/>
  <c r="K453" i="1"/>
  <c r="K1965" i="1"/>
  <c r="K1816" i="1"/>
  <c r="G845" i="33"/>
  <c r="G861" i="33"/>
  <c r="G877" i="33"/>
  <c r="G885" i="33"/>
  <c r="E399" i="2"/>
  <c r="K3076" i="1"/>
  <c r="M343" i="33"/>
  <c r="M351" i="33"/>
  <c r="K296" i="2"/>
  <c r="S756" i="1"/>
  <c r="W756" i="1"/>
  <c r="W765" i="1"/>
  <c r="W783" i="1"/>
  <c r="AB2364" i="1"/>
  <c r="AB2372" i="1"/>
  <c r="AB1964" i="1"/>
  <c r="AB4082" i="1"/>
  <c r="AB1815" i="1"/>
  <c r="AB628" i="1"/>
  <c r="AB2332" i="1"/>
  <c r="AB452" i="1"/>
  <c r="AB3075" i="1"/>
  <c r="AB4066" i="1"/>
  <c r="AB2422" i="1"/>
  <c r="R398" i="2"/>
  <c r="AB2140" i="1"/>
  <c r="S890" i="1"/>
  <c r="S965" i="1"/>
  <c r="S1115" i="1"/>
  <c r="S2590" i="1"/>
  <c r="S2616" i="1"/>
  <c r="S3614" i="1"/>
  <c r="S3623" i="1"/>
  <c r="N311" i="1"/>
  <c r="I506" i="33"/>
  <c r="I514" i="33"/>
  <c r="Y1768" i="1"/>
  <c r="R478" i="33"/>
  <c r="P363" i="2"/>
  <c r="Y717" i="1"/>
  <c r="D982" i="33"/>
  <c r="D883" i="33"/>
  <c r="D942" i="33"/>
  <c r="D962" i="33"/>
  <c r="Q889" i="1"/>
  <c r="Q921" i="1"/>
  <c r="Q4571" i="1"/>
  <c r="S980" i="33"/>
  <c r="S841" i="33"/>
  <c r="S857" i="33"/>
  <c r="S873" i="33"/>
  <c r="S881" i="33"/>
  <c r="S940" i="33"/>
  <c r="S960" i="33"/>
  <c r="T986" i="33"/>
  <c r="T847" i="33"/>
  <c r="T863" i="33"/>
  <c r="T879" i="33"/>
  <c r="T887" i="33"/>
  <c r="T946" i="33"/>
  <c r="T966" i="33"/>
  <c r="G422" i="33"/>
  <c r="Y1939" i="1"/>
  <c r="R999" i="33"/>
  <c r="P514" i="2"/>
  <c r="Y427" i="1"/>
  <c r="Y428" i="1"/>
  <c r="R1000" i="33"/>
  <c r="P515" i="2"/>
  <c r="Y1940" i="1"/>
  <c r="Y431" i="1"/>
  <c r="R1003" i="33"/>
  <c r="P518" i="2"/>
  <c r="Y1943" i="1"/>
  <c r="Y421" i="1"/>
  <c r="R932" i="33"/>
  <c r="P417" i="2"/>
  <c r="Y1933" i="1"/>
  <c r="Y1937" i="1"/>
  <c r="R997" i="33"/>
  <c r="P512" i="2"/>
  <c r="Y425" i="1"/>
  <c r="Y1944" i="1"/>
  <c r="R1004" i="33"/>
  <c r="P519" i="2"/>
  <c r="Y432" i="1"/>
  <c r="Y429" i="1"/>
  <c r="R1001" i="33"/>
  <c r="P516" i="2"/>
  <c r="Y1941" i="1"/>
  <c r="Y1942" i="1"/>
  <c r="Y1976" i="1"/>
  <c r="Y2152" i="1"/>
  <c r="Y2161" i="1"/>
  <c r="R927" i="33"/>
  <c r="R1002" i="33"/>
  <c r="P517" i="2"/>
  <c r="Y430" i="1"/>
  <c r="L3330" i="1"/>
  <c r="H415" i="33"/>
  <c r="H423" i="33"/>
  <c r="F350" i="2"/>
  <c r="L4290" i="1"/>
  <c r="K2332" i="1"/>
  <c r="K452" i="1"/>
  <c r="K3075" i="1"/>
  <c r="K2364" i="1"/>
  <c r="K4066" i="1"/>
  <c r="K1815" i="1"/>
  <c r="K628" i="1"/>
  <c r="K2372" i="1"/>
  <c r="K2422" i="1"/>
  <c r="K2140" i="1"/>
  <c r="K1964" i="1"/>
  <c r="E398" i="2"/>
  <c r="K4082" i="1"/>
  <c r="AB3254" i="1"/>
  <c r="AB3359" i="1"/>
  <c r="AB3368" i="1"/>
  <c r="AB3411" i="1"/>
  <c r="AB3427" i="1"/>
  <c r="AB3436" i="1"/>
  <c r="AB3452" i="1"/>
  <c r="AB3461" i="1"/>
  <c r="H3527" i="1"/>
  <c r="H3543" i="1"/>
  <c r="H3552" i="1"/>
  <c r="AA4540" i="1"/>
  <c r="AA4547" i="1"/>
  <c r="AA4558" i="1"/>
  <c r="AA4567" i="1"/>
  <c r="AA4568" i="1"/>
  <c r="N981" i="33"/>
  <c r="N842" i="33"/>
  <c r="N858" i="33"/>
  <c r="N874" i="33"/>
  <c r="N882" i="33"/>
  <c r="N941" i="33"/>
  <c r="N961" i="33"/>
  <c r="S4540" i="1"/>
  <c r="S4547" i="1"/>
  <c r="S4549" i="1"/>
  <c r="AC2602" i="1"/>
  <c r="AC310" i="1"/>
  <c r="AC883" i="1"/>
  <c r="U522" i="33"/>
  <c r="U530" i="33"/>
  <c r="S274" i="2"/>
  <c r="AC2610" i="1"/>
  <c r="J964" i="33"/>
  <c r="J845" i="33"/>
  <c r="J861" i="33"/>
  <c r="J877" i="33"/>
  <c r="J885" i="33"/>
  <c r="J944" i="33"/>
  <c r="J984" i="33"/>
  <c r="AC2597" i="1"/>
  <c r="AC305" i="1"/>
  <c r="AC878" i="1"/>
  <c r="U517" i="33"/>
  <c r="U525" i="33"/>
  <c r="S269" i="2"/>
  <c r="AC2605" i="1"/>
  <c r="S983" i="33"/>
  <c r="S844" i="33"/>
  <c r="S860" i="33"/>
  <c r="S876" i="33"/>
  <c r="S884" i="33"/>
  <c r="S943" i="33"/>
  <c r="S963" i="33"/>
  <c r="U1010" i="33"/>
  <c r="D418" i="33"/>
  <c r="D769" i="33"/>
  <c r="B227" i="2"/>
  <c r="F1008" i="33"/>
  <c r="S2626" i="1"/>
  <c r="W2626" i="1"/>
  <c r="W3226" i="1"/>
  <c r="S4210" i="1"/>
  <c r="W4210" i="1"/>
  <c r="W4338" i="1"/>
  <c r="W4347" i="1"/>
  <c r="I3636" i="1"/>
  <c r="I4189" i="1"/>
  <c r="X1790" i="1"/>
  <c r="Z1790" i="1"/>
  <c r="Z1838" i="1"/>
  <c r="Z1856" i="1"/>
  <c r="Z1865" i="1"/>
  <c r="X872" i="1"/>
  <c r="C16" i="34"/>
  <c r="C16" i="35"/>
  <c r="S16" i="35"/>
  <c r="U16" i="35"/>
  <c r="X258" i="1"/>
  <c r="Z258" i="1"/>
  <c r="Z276" i="1"/>
  <c r="Z302" i="1"/>
  <c r="AC2531" i="1"/>
  <c r="U907" i="33"/>
  <c r="U913" i="33"/>
  <c r="S40" i="2"/>
  <c r="AC814" i="1"/>
  <c r="Q2479" i="1"/>
  <c r="Q2535" i="1"/>
  <c r="Q2570" i="1"/>
  <c r="Z894" i="1"/>
  <c r="Z969" i="1"/>
  <c r="Z1119" i="1"/>
  <c r="Z2594" i="1"/>
  <c r="Z4398" i="1"/>
  <c r="Z4475" i="1"/>
  <c r="R2783" i="1"/>
  <c r="N2783" i="1"/>
  <c r="G375" i="2"/>
  <c r="N3388" i="1"/>
  <c r="R3388" i="1"/>
  <c r="M845" i="33"/>
  <c r="M861" i="33"/>
  <c r="M877" i="33"/>
  <c r="M885" i="33"/>
  <c r="K399" i="2"/>
  <c r="S2373" i="1"/>
  <c r="W2373" i="1"/>
  <c r="Q845" i="33"/>
  <c r="Q861" i="33"/>
  <c r="Q877" i="33"/>
  <c r="Q885" i="33"/>
  <c r="O399" i="2"/>
  <c r="X1816" i="1"/>
  <c r="Z1816" i="1"/>
  <c r="Q416" i="33"/>
  <c r="Q424" i="33"/>
  <c r="O351" i="2"/>
  <c r="X2189" i="1"/>
  <c r="X2197" i="1"/>
  <c r="R987" i="33"/>
  <c r="R990" i="33"/>
  <c r="P505" i="2"/>
  <c r="Y914" i="1"/>
  <c r="AC2590" i="1"/>
  <c r="AC4394" i="1"/>
  <c r="AC4471" i="1"/>
  <c r="Q4119" i="1"/>
  <c r="Q3016" i="1"/>
  <c r="Q3671" i="1"/>
  <c r="Q521" i="1"/>
  <c r="Q3533" i="1"/>
  <c r="Q2968" i="1"/>
  <c r="Q2680" i="1"/>
  <c r="Q4007" i="1"/>
  <c r="Q3088" i="1"/>
  <c r="Q3160" i="1"/>
  <c r="Q4071" i="1"/>
  <c r="Q2704" i="1"/>
  <c r="Q4135" i="1"/>
  <c r="Q4111" i="1"/>
  <c r="Q2427" i="1"/>
  <c r="Q2502" i="1"/>
  <c r="Q465" i="1"/>
  <c r="Q3474" i="1"/>
  <c r="Q3096" i="1"/>
  <c r="Q4314" i="1"/>
  <c r="Q2385" i="1"/>
  <c r="Q1977" i="1"/>
  <c r="Q4298" i="1"/>
  <c r="Q3048" i="1"/>
  <c r="Q4330" i="1"/>
  <c r="Q2656" i="1"/>
  <c r="Q4127" i="1"/>
  <c r="Q4103" i="1"/>
  <c r="Q3415" i="1"/>
  <c r="Q3120" i="1"/>
  <c r="Q3655" i="1"/>
  <c r="Q3064" i="1"/>
  <c r="Q4039" i="1"/>
  <c r="Q3381" i="1"/>
  <c r="Q4306" i="1"/>
  <c r="Q774" i="1"/>
  <c r="Q2510" i="1"/>
  <c r="Q4055" i="1"/>
  <c r="Q3144" i="1"/>
  <c r="Q3647" i="1"/>
  <c r="Q3499" i="1"/>
  <c r="Q2321" i="1"/>
  <c r="Q3112" i="1"/>
  <c r="Q3152" i="1"/>
  <c r="Q3663" i="1"/>
  <c r="Q3943" i="1"/>
  <c r="Q4095" i="1"/>
  <c r="Q2672" i="1"/>
  <c r="Q2033" i="1"/>
  <c r="Q2688" i="1"/>
  <c r="Q2664" i="1"/>
  <c r="Q166" i="1"/>
  <c r="Q184" i="1"/>
  <c r="Q210" i="1"/>
  <c r="L466" i="33"/>
  <c r="L483" i="33"/>
  <c r="L491" i="33"/>
  <c r="J368" i="2"/>
  <c r="Q2518" i="1"/>
  <c r="L984" i="33"/>
  <c r="L845" i="33"/>
  <c r="L861" i="33"/>
  <c r="L877" i="33"/>
  <c r="L885" i="33"/>
  <c r="L944" i="33"/>
  <c r="L964" i="33"/>
  <c r="I1789" i="1"/>
  <c r="I1837" i="1"/>
  <c r="I1855" i="1"/>
  <c r="I1864" i="1"/>
  <c r="E742" i="33"/>
  <c r="E750" i="33"/>
  <c r="C198" i="2"/>
  <c r="I344" i="1"/>
  <c r="H344" i="1"/>
  <c r="H352" i="1"/>
  <c r="H723" i="1"/>
  <c r="J968" i="1"/>
  <c r="J1118" i="1"/>
  <c r="F814" i="33"/>
  <c r="F822" i="33"/>
  <c r="D391" i="2"/>
  <c r="J2845" i="1"/>
  <c r="M2845" i="1"/>
  <c r="U4133" i="1"/>
  <c r="U3118" i="1"/>
  <c r="U3949" i="1"/>
  <c r="U2710" i="1"/>
  <c r="U1983" i="1"/>
  <c r="U471" i="1"/>
  <c r="U2678" i="1"/>
  <c r="U4312" i="1"/>
  <c r="U3054" i="1"/>
  <c r="U2508" i="1"/>
  <c r="U4077" i="1"/>
  <c r="U2670" i="1"/>
  <c r="U3653" i="1"/>
  <c r="U4125" i="1"/>
  <c r="U4117" i="1"/>
  <c r="U2039" i="1"/>
  <c r="U2662" i="1"/>
  <c r="U3150" i="1"/>
  <c r="U3158" i="1"/>
  <c r="U3539" i="1"/>
  <c r="U4304" i="1"/>
  <c r="U3669" i="1"/>
  <c r="U3480" i="1"/>
  <c r="U4320" i="1"/>
  <c r="U3677" i="1"/>
  <c r="U3387" i="1"/>
  <c r="U3102" i="1"/>
  <c r="U3094" i="1"/>
  <c r="U2391" i="1"/>
  <c r="U4061" i="1"/>
  <c r="U2686" i="1"/>
  <c r="U2974" i="1"/>
  <c r="U4141" i="1"/>
  <c r="U527" i="1"/>
  <c r="U2524" i="1"/>
  <c r="U4101" i="1"/>
  <c r="U2327" i="1"/>
  <c r="U4045" i="1"/>
  <c r="U3126" i="1"/>
  <c r="U3505" i="1"/>
  <c r="U3070" i="1"/>
  <c r="U4109" i="1"/>
  <c r="U4336" i="1"/>
  <c r="U2433" i="1"/>
  <c r="U780" i="1"/>
  <c r="U3421" i="1"/>
  <c r="U3166" i="1"/>
  <c r="U3661" i="1"/>
  <c r="U2516" i="1"/>
  <c r="U4013" i="1"/>
  <c r="U2694" i="1"/>
  <c r="U190" i="1"/>
  <c r="U216" i="1"/>
  <c r="O472" i="33"/>
  <c r="O489" i="33"/>
  <c r="O497" i="33"/>
  <c r="M374" i="2"/>
  <c r="U3022" i="1"/>
  <c r="N310" i="1"/>
  <c r="N883" i="1"/>
  <c r="I522" i="33"/>
  <c r="I530" i="33"/>
  <c r="G274" i="2"/>
  <c r="N2602" i="1"/>
  <c r="R2602" i="1"/>
  <c r="J3255" i="1"/>
  <c r="J3360" i="1"/>
  <c r="J3369" i="1"/>
  <c r="J3378" i="1"/>
  <c r="J3394" i="1"/>
  <c r="J3403" i="1"/>
  <c r="J3564" i="1"/>
  <c r="J3608" i="1"/>
  <c r="I3257" i="1"/>
  <c r="H3257" i="1"/>
  <c r="H3362" i="1"/>
  <c r="H3371" i="1"/>
  <c r="H3380" i="1"/>
  <c r="H3396" i="1"/>
  <c r="H3405" i="1"/>
  <c r="H3566" i="1"/>
  <c r="H3610" i="1"/>
  <c r="Q842" i="33"/>
  <c r="Q858" i="33"/>
  <c r="Q874" i="33"/>
  <c r="Q882" i="33"/>
  <c r="O396" i="2"/>
  <c r="X3073" i="1"/>
  <c r="Z3073" i="1"/>
  <c r="I434" i="1"/>
  <c r="I635" i="1"/>
  <c r="X439" i="1"/>
  <c r="X640" i="1"/>
  <c r="Q1791" i="1"/>
  <c r="Q1839" i="1"/>
  <c r="Q1857" i="1"/>
  <c r="Q1866" i="1"/>
  <c r="L744" i="33"/>
  <c r="L752" i="33"/>
  <c r="J200" i="2"/>
  <c r="Q346" i="1"/>
  <c r="Q354" i="1"/>
  <c r="Q725" i="1"/>
  <c r="I420" i="33"/>
  <c r="I428" i="33"/>
  <c r="G355" i="2"/>
  <c r="N848" i="1"/>
  <c r="R848" i="1"/>
  <c r="R865" i="1"/>
  <c r="P470" i="33"/>
  <c r="P487" i="33"/>
  <c r="P495" i="33"/>
  <c r="N372" i="2"/>
  <c r="V797" i="1"/>
  <c r="V873" i="1"/>
  <c r="F480" i="33"/>
  <c r="D365" i="2"/>
  <c r="J1770" i="1"/>
  <c r="M1770" i="1"/>
  <c r="Q344" i="33"/>
  <c r="Q352" i="33"/>
  <c r="O297" i="2"/>
  <c r="X757" i="1"/>
  <c r="X766" i="1"/>
  <c r="X784" i="1"/>
  <c r="Q433" i="33"/>
  <c r="Q441" i="33"/>
  <c r="O279" i="2"/>
  <c r="X3640" i="1"/>
  <c r="Z3640" i="1"/>
  <c r="U173" i="1"/>
  <c r="O350" i="33"/>
  <c r="M1003" i="33"/>
  <c r="K518" i="2"/>
  <c r="S431" i="1"/>
  <c r="W431" i="1"/>
  <c r="N768" i="1"/>
  <c r="N786" i="1"/>
  <c r="I435" i="33"/>
  <c r="I443" i="33"/>
  <c r="G281" i="2"/>
  <c r="N3642" i="1"/>
  <c r="R3642" i="1"/>
  <c r="N3579" i="1"/>
  <c r="R3579" i="1"/>
  <c r="R3596" i="1"/>
  <c r="I3631" i="1"/>
  <c r="I4184" i="1"/>
  <c r="Q3073" i="1"/>
  <c r="Q2420" i="1"/>
  <c r="Q4064" i="1"/>
  <c r="Q1962" i="1"/>
  <c r="Q2370" i="1"/>
  <c r="Q626" i="1"/>
  <c r="Q4080" i="1"/>
  <c r="Q2362" i="1"/>
  <c r="Q2330" i="1"/>
  <c r="Q1813" i="1"/>
  <c r="Q2138" i="1"/>
  <c r="L842" i="33"/>
  <c r="L858" i="33"/>
  <c r="L874" i="33"/>
  <c r="L882" i="33"/>
  <c r="J396" i="2"/>
  <c r="Q450" i="1"/>
  <c r="X357" i="1"/>
  <c r="X728" i="1"/>
  <c r="H1926" i="1"/>
  <c r="O1974" i="1"/>
  <c r="O2150" i="1"/>
  <c r="O2159" i="1"/>
  <c r="J925" i="33"/>
  <c r="J1029" i="33"/>
  <c r="J1037" i="33"/>
  <c r="H58" i="2"/>
  <c r="O1926" i="1"/>
  <c r="R1926" i="1"/>
  <c r="S888" i="1"/>
  <c r="S963" i="1"/>
  <c r="S1113" i="1"/>
  <c r="M809" i="33"/>
  <c r="M817" i="33"/>
  <c r="K386" i="2"/>
  <c r="S3815" i="1"/>
  <c r="W3815" i="1"/>
  <c r="N880" i="1"/>
  <c r="I519" i="33"/>
  <c r="I527" i="33"/>
  <c r="I835" i="33"/>
  <c r="J3251" i="1"/>
  <c r="M3251" i="1"/>
  <c r="M3356" i="1"/>
  <c r="M3365" i="1"/>
  <c r="M3526" i="1"/>
  <c r="M3542" i="1"/>
  <c r="M3551" i="1"/>
  <c r="I3252" i="1"/>
  <c r="H3252" i="1"/>
  <c r="H3357" i="1"/>
  <c r="H3366" i="1"/>
  <c r="H3375" i="1"/>
  <c r="H3391" i="1"/>
  <c r="H3400" i="1"/>
  <c r="H3561" i="1"/>
  <c r="H3605" i="1"/>
  <c r="W3250" i="1"/>
  <c r="W3355" i="1"/>
  <c r="W3364" i="1"/>
  <c r="W3407" i="1"/>
  <c r="W3423" i="1"/>
  <c r="W3432" i="1"/>
  <c r="W3448" i="1"/>
  <c r="W3457" i="1"/>
  <c r="T2144" i="1"/>
  <c r="T2376" i="1"/>
  <c r="T2368" i="1"/>
  <c r="T1819" i="1"/>
  <c r="T2336" i="1"/>
  <c r="T3079" i="1"/>
  <c r="T4070" i="1"/>
  <c r="T1968" i="1"/>
  <c r="T4086" i="1"/>
  <c r="T456" i="1"/>
  <c r="T632" i="1"/>
  <c r="L402" i="2"/>
  <c r="T2426" i="1"/>
  <c r="O4290" i="1"/>
  <c r="J415" i="33"/>
  <c r="J423" i="33"/>
  <c r="H350" i="2"/>
  <c r="O3330" i="1"/>
  <c r="AA4290" i="1"/>
  <c r="S415" i="33"/>
  <c r="S423" i="33"/>
  <c r="Q350" i="2"/>
  <c r="AA3330" i="1"/>
  <c r="I343" i="33"/>
  <c r="I351" i="33"/>
  <c r="I358" i="33"/>
  <c r="G303" i="2"/>
  <c r="N763" i="1"/>
  <c r="N772" i="1"/>
  <c r="N790" i="1"/>
  <c r="I439" i="33"/>
  <c r="I842" i="33"/>
  <c r="I858" i="33"/>
  <c r="I874" i="33"/>
  <c r="I882" i="33"/>
  <c r="G396" i="2"/>
  <c r="N626" i="1"/>
  <c r="R626" i="1"/>
  <c r="X2332" i="1"/>
  <c r="Z2332" i="1"/>
  <c r="S2409" i="1"/>
  <c r="S2457" i="1"/>
  <c r="I2629" i="1"/>
  <c r="I3229" i="1"/>
  <c r="J2408" i="1"/>
  <c r="J2456" i="1"/>
  <c r="S865" i="1"/>
  <c r="P846" i="33"/>
  <c r="P862" i="33"/>
  <c r="P878" i="33"/>
  <c r="P886" i="33"/>
  <c r="P1012" i="33"/>
  <c r="P1020" i="33"/>
  <c r="N49" i="2"/>
  <c r="V901" i="1"/>
  <c r="AA3407" i="1"/>
  <c r="AA3423" i="1"/>
  <c r="AA3432" i="1"/>
  <c r="AA3448" i="1"/>
  <c r="AA3457" i="1"/>
  <c r="X4543" i="1"/>
  <c r="X4554" i="1"/>
  <c r="X4563" i="1"/>
  <c r="X3570" i="1"/>
  <c r="D354" i="33"/>
  <c r="B299" i="2"/>
  <c r="M1012" i="33"/>
  <c r="S2194" i="1"/>
  <c r="W2194" i="1"/>
  <c r="W2202" i="1"/>
  <c r="G962" i="33"/>
  <c r="G843" i="33"/>
  <c r="G859" i="33"/>
  <c r="G875" i="33"/>
  <c r="G883" i="33"/>
  <c r="G942" i="33"/>
  <c r="G982" i="33"/>
  <c r="E19" i="35"/>
  <c r="W173" i="1"/>
  <c r="W191" i="1"/>
  <c r="W217" i="1"/>
  <c r="W312" i="1"/>
  <c r="W885" i="1"/>
  <c r="E19" i="34"/>
  <c r="E19" i="36"/>
  <c r="O3644" i="1"/>
  <c r="O171" i="1"/>
  <c r="J348" i="33"/>
  <c r="J356" i="33"/>
  <c r="H301" i="2"/>
  <c r="O761" i="1"/>
  <c r="O770" i="1"/>
  <c r="O788" i="1"/>
  <c r="J437" i="33"/>
  <c r="J445" i="33"/>
  <c r="H283" i="2"/>
  <c r="O2645" i="1"/>
  <c r="C11" i="36"/>
  <c r="U11" i="36"/>
  <c r="U27" i="36"/>
  <c r="C15" i="36"/>
  <c r="U15" i="36"/>
  <c r="U17" i="36"/>
  <c r="U991" i="33"/>
  <c r="S506" i="2"/>
  <c r="AC915" i="1"/>
  <c r="X2452" i="1"/>
  <c r="N2192" i="1"/>
  <c r="N2200" i="1"/>
  <c r="F984" i="33"/>
  <c r="F944" i="33"/>
  <c r="F964" i="33"/>
  <c r="N435" i="1"/>
  <c r="R435" i="1"/>
  <c r="R636" i="1"/>
  <c r="M1013" i="33"/>
  <c r="G1012" i="33"/>
  <c r="V4008" i="1"/>
  <c r="V2969" i="1"/>
  <c r="V3534" i="1"/>
  <c r="V4072" i="1"/>
  <c r="V4104" i="1"/>
  <c r="V3500" i="1"/>
  <c r="V3113" i="1"/>
  <c r="V466" i="1"/>
  <c r="V4056" i="1"/>
  <c r="V1978" i="1"/>
  <c r="V4120" i="1"/>
  <c r="V4040" i="1"/>
  <c r="V3017" i="1"/>
  <c r="V775" i="1"/>
  <c r="V4307" i="1"/>
  <c r="V3145" i="1"/>
  <c r="V3089" i="1"/>
  <c r="V3153" i="1"/>
  <c r="V2428" i="1"/>
  <c r="V3475" i="1"/>
  <c r="V2673" i="1"/>
  <c r="V3416" i="1"/>
  <c r="V2665" i="1"/>
  <c r="V4331" i="1"/>
  <c r="V2519" i="1"/>
  <c r="V2705" i="1"/>
  <c r="V4315" i="1"/>
  <c r="V4128" i="1"/>
  <c r="V4112" i="1"/>
  <c r="V3672" i="1"/>
  <c r="V3121" i="1"/>
  <c r="V2681" i="1"/>
  <c r="V3648" i="1"/>
  <c r="V2511" i="1"/>
  <c r="V4299" i="1"/>
  <c r="V522" i="1"/>
  <c r="V2322" i="1"/>
  <c r="V3656" i="1"/>
  <c r="V3664" i="1"/>
  <c r="V3944" i="1"/>
  <c r="V2386" i="1"/>
  <c r="V2034" i="1"/>
  <c r="V3382" i="1"/>
  <c r="V2657" i="1"/>
  <c r="V3065" i="1"/>
  <c r="V3161" i="1"/>
  <c r="V4096" i="1"/>
  <c r="V2503" i="1"/>
  <c r="V2689" i="1"/>
  <c r="V3097" i="1"/>
  <c r="V3049" i="1"/>
  <c r="N369" i="2"/>
  <c r="V4136" i="1"/>
  <c r="J2197" i="1"/>
  <c r="K419" i="33"/>
  <c r="K427" i="33"/>
  <c r="I354" i="2"/>
  <c r="P256" i="1"/>
  <c r="P274" i="1"/>
  <c r="P300" i="1"/>
  <c r="V1921" i="1"/>
  <c r="V1969" i="1"/>
  <c r="V2145" i="1"/>
  <c r="V2154" i="1"/>
  <c r="P920" i="33"/>
  <c r="P1024" i="33"/>
  <c r="P1032" i="33"/>
  <c r="N53" i="2"/>
  <c r="V409" i="1"/>
  <c r="X845" i="1"/>
  <c r="Z845" i="1"/>
  <c r="Z862" i="1"/>
  <c r="U1012" i="33"/>
  <c r="M1010" i="33"/>
  <c r="F915" i="33"/>
  <c r="D42" i="2"/>
  <c r="J2533" i="1"/>
  <c r="M2533" i="1"/>
  <c r="I796" i="1"/>
  <c r="I872" i="1"/>
  <c r="J3376" i="1"/>
  <c r="J3392" i="1"/>
  <c r="J3401" i="1"/>
  <c r="J3562" i="1"/>
  <c r="J3606" i="1"/>
  <c r="H173" i="1"/>
  <c r="H191" i="1"/>
  <c r="H217" i="1"/>
  <c r="D473" i="33"/>
  <c r="D490" i="33"/>
  <c r="Q1000" i="33"/>
  <c r="O515" i="2"/>
  <c r="X1940" i="1"/>
  <c r="Z1940" i="1"/>
  <c r="Q25" i="36"/>
  <c r="S25" i="36"/>
  <c r="R2419" i="1"/>
  <c r="N2419" i="1"/>
  <c r="X628" i="1"/>
  <c r="Z628" i="1"/>
  <c r="H1010" i="33"/>
  <c r="N844" i="1"/>
  <c r="R844" i="1"/>
  <c r="R861" i="1"/>
  <c r="S848" i="1"/>
  <c r="W848" i="1"/>
  <c r="W865" i="1"/>
  <c r="S2263" i="1"/>
  <c r="S2279" i="1"/>
  <c r="S2288" i="1"/>
  <c r="M830" i="33"/>
  <c r="S2304" i="1"/>
  <c r="S2400" i="1"/>
  <c r="S2467" i="1"/>
  <c r="S2586" i="1"/>
  <c r="S4390" i="1"/>
  <c r="M856" i="33"/>
  <c r="U987" i="33"/>
  <c r="U993" i="33"/>
  <c r="S508" i="2"/>
  <c r="AC917" i="1"/>
  <c r="J987" i="33"/>
  <c r="J988" i="33"/>
  <c r="H503" i="2"/>
  <c r="O912" i="1"/>
  <c r="X4216" i="1"/>
  <c r="Z4216" i="1"/>
  <c r="Z4344" i="1"/>
  <c r="Z4353" i="1"/>
  <c r="S257" i="1"/>
  <c r="W257" i="1"/>
  <c r="W275" i="1"/>
  <c r="W301" i="1"/>
  <c r="K987" i="33"/>
  <c r="K988" i="33"/>
  <c r="I503" i="2"/>
  <c r="P912" i="1"/>
  <c r="N847" i="33"/>
  <c r="N863" i="33"/>
  <c r="N879" i="33"/>
  <c r="N887" i="33"/>
  <c r="N1013" i="33"/>
  <c r="N1021" i="33"/>
  <c r="L50" i="2"/>
  <c r="T902" i="1"/>
  <c r="W902" i="1"/>
  <c r="L255" i="1"/>
  <c r="L273" i="1"/>
  <c r="L299" i="1"/>
  <c r="J4542" i="1"/>
  <c r="J4553" i="1"/>
  <c r="J4562" i="1"/>
  <c r="R4129" i="1"/>
  <c r="N4129" i="1"/>
  <c r="R3383" i="1"/>
  <c r="N3383" i="1"/>
  <c r="R4113" i="1"/>
  <c r="N4113" i="1"/>
  <c r="R3122" i="1"/>
  <c r="N3122" i="1"/>
  <c r="S2481" i="1"/>
  <c r="W2481" i="1"/>
  <c r="W2537" i="1"/>
  <c r="W2572" i="1"/>
  <c r="U4293" i="1"/>
  <c r="U3333" i="1"/>
  <c r="M914" i="33"/>
  <c r="K41" i="2"/>
  <c r="S2532" i="1"/>
  <c r="W2532" i="1"/>
  <c r="S3358" i="1"/>
  <c r="S3367" i="1"/>
  <c r="S3410" i="1"/>
  <c r="S3426" i="1"/>
  <c r="S3435" i="1"/>
  <c r="S3451" i="1"/>
  <c r="S3460" i="1"/>
  <c r="W3410" i="1"/>
  <c r="W3426" i="1"/>
  <c r="W3435" i="1"/>
  <c r="W3451" i="1"/>
  <c r="W3460" i="1"/>
  <c r="N3528" i="1"/>
  <c r="N3544" i="1"/>
  <c r="N3553" i="1"/>
  <c r="N3412" i="1"/>
  <c r="N3428" i="1"/>
  <c r="N3437" i="1"/>
  <c r="N3453" i="1"/>
  <c r="N3462" i="1"/>
  <c r="R3255" i="1"/>
  <c r="R3360" i="1"/>
  <c r="R3369" i="1"/>
  <c r="R3412" i="1"/>
  <c r="R3428" i="1"/>
  <c r="R3437" i="1"/>
  <c r="R3453" i="1"/>
  <c r="R3462" i="1"/>
  <c r="W4432" i="1"/>
  <c r="W4440" i="1"/>
  <c r="W4466" i="1"/>
  <c r="J4460" i="1"/>
  <c r="J4426" i="1"/>
  <c r="J4434" i="1"/>
  <c r="S2482" i="1"/>
  <c r="S2538" i="1"/>
  <c r="S2573" i="1"/>
  <c r="M873" i="1"/>
  <c r="M797" i="1"/>
  <c r="N674" i="33"/>
  <c r="N682" i="33"/>
  <c r="L425" i="2"/>
  <c r="T436" i="1"/>
  <c r="T637" i="1"/>
  <c r="L676" i="33"/>
  <c r="L684" i="33"/>
  <c r="J427" i="2"/>
  <c r="Q1950" i="1"/>
  <c r="S1288" i="1"/>
  <c r="W1288" i="1"/>
  <c r="W1384" i="1"/>
  <c r="S4429" i="1"/>
  <c r="W4429" i="1"/>
  <c r="W4437" i="1"/>
  <c r="W4463" i="1"/>
  <c r="N4216" i="1"/>
  <c r="N4344" i="1"/>
  <c r="N4353" i="1"/>
  <c r="X3637" i="1"/>
  <c r="X4190" i="1"/>
  <c r="H2594" i="1"/>
  <c r="H2620" i="1"/>
  <c r="H3618" i="1"/>
  <c r="H3627" i="1"/>
  <c r="Q3257" i="1"/>
  <c r="Q3362" i="1"/>
  <c r="Q3371" i="1"/>
  <c r="Q3473" i="1"/>
  <c r="Q3489" i="1"/>
  <c r="Q3498" i="1"/>
  <c r="Q3514" i="1"/>
  <c r="Q3523" i="1"/>
  <c r="M3228" i="1"/>
  <c r="M2628" i="1"/>
  <c r="S2403" i="1"/>
  <c r="S2451" i="1"/>
  <c r="X890" i="1"/>
  <c r="X922" i="1"/>
  <c r="X4572" i="1"/>
  <c r="E904" i="33"/>
  <c r="I900" i="33"/>
  <c r="S1766" i="1"/>
  <c r="W1766" i="1"/>
  <c r="L677" i="33"/>
  <c r="L685" i="33"/>
  <c r="J428" i="2"/>
  <c r="Q439" i="1"/>
  <c r="Q640" i="1"/>
  <c r="S419" i="33"/>
  <c r="S427" i="33"/>
  <c r="Q354" i="2"/>
  <c r="AA2266" i="1"/>
  <c r="AA2282" i="1"/>
  <c r="AA2291" i="1"/>
  <c r="Y1789" i="1"/>
  <c r="Y1837" i="1"/>
  <c r="Y1855" i="1"/>
  <c r="Y1864" i="1"/>
  <c r="R742" i="33"/>
  <c r="R750" i="33"/>
  <c r="P198" i="2"/>
  <c r="Y344" i="1"/>
  <c r="Y352" i="1"/>
  <c r="Y723" i="1"/>
  <c r="L4429" i="1"/>
  <c r="L4437" i="1"/>
  <c r="L4463" i="1"/>
  <c r="S2406" i="1"/>
  <c r="S2454" i="1"/>
  <c r="X3572" i="1"/>
  <c r="C41" i="2"/>
  <c r="I2550" i="1"/>
  <c r="I2566" i="1"/>
  <c r="I3379" i="1"/>
  <c r="I3395" i="1"/>
  <c r="I3404" i="1"/>
  <c r="I3565" i="1"/>
  <c r="I3609" i="1"/>
  <c r="X1793" i="1"/>
  <c r="X1841" i="1"/>
  <c r="X1859" i="1"/>
  <c r="X1868" i="1"/>
  <c r="Q746" i="33"/>
  <c r="Q754" i="33"/>
  <c r="O202" i="2"/>
  <c r="X348" i="1"/>
  <c r="X356" i="1"/>
  <c r="X727" i="1"/>
  <c r="O672" i="33"/>
  <c r="O680" i="33"/>
  <c r="M423" i="2"/>
  <c r="U434" i="1"/>
  <c r="U635" i="1"/>
  <c r="X793" i="1"/>
  <c r="X869" i="1"/>
  <c r="I903" i="33"/>
  <c r="S4374" i="1"/>
  <c r="S4356" i="1"/>
  <c r="S4365" i="1"/>
  <c r="X888" i="1"/>
  <c r="X920" i="1"/>
  <c r="X4570" i="1"/>
  <c r="S4436" i="1"/>
  <c r="S4462" i="1"/>
  <c r="J3583" i="1"/>
  <c r="J3600" i="1"/>
  <c r="S2407" i="1"/>
  <c r="S2455" i="1"/>
  <c r="X894" i="1"/>
  <c r="X926" i="1"/>
  <c r="X4576" i="1"/>
  <c r="O3257" i="1"/>
  <c r="O3362" i="1"/>
  <c r="O3371" i="1"/>
  <c r="O3380" i="1"/>
  <c r="O3396" i="1"/>
  <c r="O3405" i="1"/>
  <c r="O3566" i="1"/>
  <c r="O3610" i="1"/>
  <c r="M3597" i="1"/>
  <c r="M3580" i="1"/>
  <c r="S1793" i="1"/>
  <c r="W1793" i="1"/>
  <c r="W1841" i="1"/>
  <c r="W1859" i="1"/>
  <c r="W1868" i="1"/>
  <c r="N1293" i="1"/>
  <c r="R1293" i="1"/>
  <c r="R1389" i="1"/>
  <c r="Q474" i="33"/>
  <c r="O359" i="2"/>
  <c r="X1764" i="1"/>
  <c r="Z1764" i="1"/>
  <c r="F672" i="33"/>
  <c r="F680" i="33"/>
  <c r="D423" i="2"/>
  <c r="J1946" i="1"/>
  <c r="M1946" i="1"/>
  <c r="Q254" i="1"/>
  <c r="Q272" i="1"/>
  <c r="Q298" i="1"/>
  <c r="T2201" i="1"/>
  <c r="T2193" i="1"/>
  <c r="E479" i="33"/>
  <c r="D479" i="33"/>
  <c r="B364" i="2"/>
  <c r="W3254" i="1"/>
  <c r="W3359" i="1"/>
  <c r="W3368" i="1"/>
  <c r="W3470" i="1"/>
  <c r="W3486" i="1"/>
  <c r="W3495" i="1"/>
  <c r="W3511" i="1"/>
  <c r="W3520" i="1"/>
  <c r="Y847" i="1"/>
  <c r="Y864" i="1"/>
  <c r="Q672" i="33"/>
  <c r="Q680" i="33"/>
  <c r="O423" i="2"/>
  <c r="X1946" i="1"/>
  <c r="Z1946" i="1"/>
  <c r="L4293" i="1"/>
  <c r="L3333" i="1"/>
  <c r="T4291" i="1"/>
  <c r="N416" i="33"/>
  <c r="N424" i="33"/>
  <c r="L351" i="2"/>
  <c r="T3331" i="1"/>
  <c r="I902" i="33"/>
  <c r="Y4426" i="1"/>
  <c r="Y4434" i="1"/>
  <c r="Y4460" i="1"/>
  <c r="S1009" i="33"/>
  <c r="M912" i="33"/>
  <c r="K39" i="2"/>
  <c r="S813" i="1"/>
  <c r="W813" i="1"/>
  <c r="M913" i="33"/>
  <c r="K40" i="2"/>
  <c r="S2531" i="1"/>
  <c r="W2531" i="1"/>
  <c r="W812" i="1"/>
  <c r="M907" i="33"/>
  <c r="M911" i="33"/>
  <c r="K38" i="2"/>
  <c r="S812" i="1"/>
  <c r="X3227" i="1"/>
  <c r="D903" i="33"/>
  <c r="D494" i="33"/>
  <c r="B371" i="2"/>
  <c r="I2288" i="1"/>
  <c r="I2263" i="1"/>
  <c r="I2279" i="1"/>
  <c r="Y2601" i="1"/>
  <c r="P273" i="2"/>
  <c r="Y2609" i="1"/>
  <c r="I424" i="1"/>
  <c r="H424" i="1"/>
  <c r="V2646" i="1"/>
  <c r="P349" i="33"/>
  <c r="P357" i="33"/>
  <c r="N302" i="2"/>
  <c r="V762" i="1"/>
  <c r="V771" i="1"/>
  <c r="V789" i="1"/>
  <c r="P438" i="33"/>
  <c r="P446" i="33"/>
  <c r="N284" i="2"/>
  <c r="V3645" i="1"/>
  <c r="N4362" i="1"/>
  <c r="N4371" i="1"/>
  <c r="N4380" i="1"/>
  <c r="J4360" i="1"/>
  <c r="M4360" i="1"/>
  <c r="M4369" i="1"/>
  <c r="M4378" i="1"/>
  <c r="X1794" i="1"/>
  <c r="X1842" i="1"/>
  <c r="X1860" i="1"/>
  <c r="X1869" i="1"/>
  <c r="Q747" i="33"/>
  <c r="Q755" i="33"/>
  <c r="O203" i="2"/>
  <c r="X349" i="1"/>
  <c r="Z349" i="1"/>
  <c r="Z357" i="1"/>
  <c r="Z728" i="1"/>
  <c r="Y867" i="1"/>
  <c r="Y850" i="1"/>
  <c r="S3250" i="1"/>
  <c r="S3355" i="1"/>
  <c r="S3364" i="1"/>
  <c r="S3466" i="1"/>
  <c r="S3482" i="1"/>
  <c r="S3491" i="1"/>
  <c r="S3507" i="1"/>
  <c r="S3516" i="1"/>
  <c r="R4063" i="1"/>
  <c r="I841" i="33"/>
  <c r="I857" i="33"/>
  <c r="I873" i="33"/>
  <c r="I881" i="33"/>
  <c r="G395" i="2"/>
  <c r="N4063" i="1"/>
  <c r="Q844" i="33"/>
  <c r="Q860" i="33"/>
  <c r="Q876" i="33"/>
  <c r="Q884" i="33"/>
  <c r="O398" i="2"/>
  <c r="X2140" i="1"/>
  <c r="Z2140" i="1"/>
  <c r="L2588" i="1"/>
  <c r="L2614" i="1"/>
  <c r="L3612" i="1"/>
  <c r="L3621" i="1"/>
  <c r="I3634" i="1"/>
  <c r="H3634" i="1"/>
  <c r="H4187" i="1"/>
  <c r="F415" i="33"/>
  <c r="F423" i="33"/>
  <c r="D350" i="2"/>
  <c r="J4290" i="1"/>
  <c r="M4290" i="1"/>
  <c r="E901" i="33"/>
  <c r="S255" i="1"/>
  <c r="W255" i="1"/>
  <c r="W273" i="1"/>
  <c r="W299" i="1"/>
  <c r="E953" i="33"/>
  <c r="D953" i="33"/>
  <c r="B409" i="2"/>
  <c r="L994" i="33"/>
  <c r="J509" i="2"/>
  <c r="Q918" i="1"/>
  <c r="S3445" i="1"/>
  <c r="S3574" i="1"/>
  <c r="J422" i="33"/>
  <c r="V3408" i="1"/>
  <c r="V3424" i="1"/>
  <c r="V3433" i="1"/>
  <c r="V3449" i="1"/>
  <c r="V3458" i="1"/>
  <c r="L4426" i="1"/>
  <c r="L4434" i="1"/>
  <c r="L4460" i="1"/>
  <c r="P2595" i="1"/>
  <c r="P2621" i="1"/>
  <c r="P3619" i="1"/>
  <c r="P3628" i="1"/>
  <c r="U3530" i="1"/>
  <c r="U3546" i="1"/>
  <c r="U3555" i="1"/>
  <c r="Q1793" i="1"/>
  <c r="Q1841" i="1"/>
  <c r="Q1859" i="1"/>
  <c r="Q1868" i="1"/>
  <c r="L746" i="33"/>
  <c r="L754" i="33"/>
  <c r="J202" i="2"/>
  <c r="Q348" i="1"/>
  <c r="Q356" i="1"/>
  <c r="Q727" i="1"/>
  <c r="R3154" i="1"/>
  <c r="N3154" i="1"/>
  <c r="R3162" i="1"/>
  <c r="N3162" i="1"/>
  <c r="R2387" i="1"/>
  <c r="N2387" i="1"/>
  <c r="Y2297" i="1"/>
  <c r="Y2393" i="1"/>
  <c r="Y2460" i="1"/>
  <c r="Y2579" i="1"/>
  <c r="Y4383" i="1"/>
  <c r="R849" i="33"/>
  <c r="K4361" i="1"/>
  <c r="K4370" i="1"/>
  <c r="K4379" i="1"/>
  <c r="I3580" i="1"/>
  <c r="I3597" i="1"/>
  <c r="Q350" i="33"/>
  <c r="I253" i="1"/>
  <c r="I271" i="1"/>
  <c r="I297" i="1"/>
  <c r="J3250" i="1"/>
  <c r="M3250" i="1"/>
  <c r="M3355" i="1"/>
  <c r="M3364" i="1"/>
  <c r="M3466" i="1"/>
  <c r="M3482" i="1"/>
  <c r="M3491" i="1"/>
  <c r="M3507" i="1"/>
  <c r="M3516" i="1"/>
  <c r="X3470" i="1"/>
  <c r="X3486" i="1"/>
  <c r="X3495" i="1"/>
  <c r="X3511" i="1"/>
  <c r="X3520" i="1"/>
  <c r="N3255" i="1"/>
  <c r="N3360" i="1"/>
  <c r="N3369" i="1"/>
  <c r="N3530" i="1"/>
  <c r="N3546" i="1"/>
  <c r="N3555" i="1"/>
  <c r="X893" i="1"/>
  <c r="Z893" i="1"/>
  <c r="Z925" i="1"/>
  <c r="Z4575" i="1"/>
  <c r="J797" i="1"/>
  <c r="J873" i="1"/>
  <c r="Y1767" i="1"/>
  <c r="R477" i="33"/>
  <c r="P362" i="2"/>
  <c r="Y716" i="1"/>
  <c r="N3577" i="1"/>
  <c r="N3594" i="1"/>
  <c r="X3583" i="1"/>
  <c r="Z3583" i="1"/>
  <c r="Z3600" i="1"/>
  <c r="V874" i="1"/>
  <c r="V798" i="1"/>
  <c r="J2628" i="1"/>
  <c r="J3228" i="1"/>
  <c r="N1950" i="1"/>
  <c r="R1950" i="1"/>
  <c r="N307" i="1"/>
  <c r="I502" i="33"/>
  <c r="I510" i="33"/>
  <c r="G674" i="33"/>
  <c r="G682" i="33"/>
  <c r="E425" i="2"/>
  <c r="K436" i="1"/>
  <c r="K637" i="1"/>
  <c r="E474" i="33"/>
  <c r="D474" i="33"/>
  <c r="B359" i="2"/>
  <c r="N1007" i="33"/>
  <c r="N1015" i="33"/>
  <c r="L44" i="2"/>
  <c r="T896" i="1"/>
  <c r="W896" i="1"/>
  <c r="G675" i="33"/>
  <c r="G683" i="33"/>
  <c r="E426" i="2"/>
  <c r="K1949" i="1"/>
  <c r="S306" i="1"/>
  <c r="M501" i="33"/>
  <c r="M509" i="33"/>
  <c r="I675" i="33"/>
  <c r="I683" i="33"/>
  <c r="G426" i="2"/>
  <c r="N1949" i="1"/>
  <c r="R1949" i="1"/>
  <c r="I1292" i="1"/>
  <c r="I1388" i="1"/>
  <c r="AA2264" i="1"/>
  <c r="AA2280" i="1"/>
  <c r="AA2289" i="1"/>
  <c r="R672" i="33"/>
  <c r="R680" i="33"/>
  <c r="P423" i="2"/>
  <c r="Y434" i="1"/>
  <c r="Y635" i="1"/>
  <c r="S1287" i="1"/>
  <c r="S1383" i="1"/>
  <c r="U3255" i="1"/>
  <c r="U3360" i="1"/>
  <c r="U3369" i="1"/>
  <c r="U3412" i="1"/>
  <c r="U3428" i="1"/>
  <c r="U3437" i="1"/>
  <c r="U3453" i="1"/>
  <c r="U3462" i="1"/>
  <c r="T1797" i="1"/>
  <c r="T3041" i="1"/>
  <c r="T1994" i="1"/>
  <c r="T2809" i="1"/>
  <c r="T474" i="1"/>
  <c r="T2793" i="1"/>
  <c r="T3137" i="1"/>
  <c r="T4016" i="1"/>
  <c r="T4048" i="1"/>
  <c r="T1749" i="1"/>
  <c r="T2753" i="1"/>
  <c r="T2897" i="1"/>
  <c r="T3105" i="1"/>
  <c r="T458" i="1"/>
  <c r="T3267" i="1"/>
  <c r="T3872" i="1"/>
  <c r="T3025" i="1"/>
  <c r="T4024" i="1"/>
  <c r="T2412" i="1"/>
  <c r="T3784" i="1"/>
  <c r="T1829" i="1"/>
  <c r="T2801" i="1"/>
  <c r="T4227" i="1"/>
  <c r="T1986" i="1"/>
  <c r="T3768" i="1"/>
  <c r="T1846" i="1"/>
  <c r="T3057" i="1"/>
  <c r="T2346" i="1"/>
  <c r="T482" i="1"/>
  <c r="T1741" i="1"/>
  <c r="T3736" i="1"/>
  <c r="T1821" i="1"/>
  <c r="T2761" i="1"/>
  <c r="T1773" i="1"/>
  <c r="T2769" i="1"/>
  <c r="T586" i="1"/>
  <c r="T2444" i="1"/>
  <c r="T3704" i="1"/>
  <c r="T3744" i="1"/>
  <c r="T2777" i="1"/>
  <c r="T3720" i="1"/>
  <c r="T1805" i="1"/>
  <c r="T4088" i="1"/>
  <c r="T3776" i="1"/>
  <c r="T2889" i="1"/>
  <c r="T1757" i="1"/>
  <c r="T3129" i="1"/>
  <c r="T3033" i="1"/>
  <c r="T3856" i="1"/>
  <c r="T2026" i="1"/>
  <c r="T2378" i="1"/>
  <c r="T3728" i="1"/>
  <c r="T2098" i="1"/>
  <c r="T4032" i="1"/>
  <c r="T2306" i="1"/>
  <c r="T2737" i="1"/>
  <c r="T2354" i="1"/>
  <c r="T2817" i="1"/>
  <c r="T3792" i="1"/>
  <c r="T1733" i="1"/>
  <c r="T3712" i="1"/>
  <c r="T3864" i="1"/>
  <c r="T1781" i="1"/>
  <c r="T2881" i="1"/>
  <c r="T2745" i="1"/>
  <c r="T2729" i="1"/>
  <c r="T2314" i="1"/>
  <c r="T3752" i="1"/>
  <c r="T514" i="1"/>
  <c r="N845" i="1"/>
  <c r="N862" i="1"/>
  <c r="U2265" i="1"/>
  <c r="U2281" i="1"/>
  <c r="U2290" i="1"/>
  <c r="U2300" i="1"/>
  <c r="U2396" i="1"/>
  <c r="U2463" i="1"/>
  <c r="U2582" i="1"/>
  <c r="U4386" i="1"/>
  <c r="O852" i="33"/>
  <c r="J2629" i="1"/>
  <c r="M2629" i="1"/>
  <c r="M3229" i="1"/>
  <c r="R1817" i="1"/>
  <c r="N1817" i="1"/>
  <c r="R4068" i="1"/>
  <c r="N4068" i="1"/>
  <c r="X173" i="1"/>
  <c r="Z173" i="1"/>
  <c r="Z191" i="1"/>
  <c r="Z217" i="1"/>
  <c r="Z312" i="1"/>
  <c r="Z885" i="1"/>
  <c r="E15" i="34"/>
  <c r="E17" i="34"/>
  <c r="N3377" i="1"/>
  <c r="N3393" i="1"/>
  <c r="N3402" i="1"/>
  <c r="N3563" i="1"/>
  <c r="N3607" i="1"/>
  <c r="E1031" i="33"/>
  <c r="I2410" i="1"/>
  <c r="I2458" i="1"/>
  <c r="J2410" i="1"/>
  <c r="J2458" i="1"/>
  <c r="N2624" i="1"/>
  <c r="R2624" i="1"/>
  <c r="R3224" i="1"/>
  <c r="M718" i="1"/>
  <c r="F479" i="33"/>
  <c r="D364" i="2"/>
  <c r="J718" i="1"/>
  <c r="L3252" i="1"/>
  <c r="L3357" i="1"/>
  <c r="L3366" i="1"/>
  <c r="L3409" i="1"/>
  <c r="L3425" i="1"/>
  <c r="L3434" i="1"/>
  <c r="L3450" i="1"/>
  <c r="L3459" i="1"/>
  <c r="N2407" i="1"/>
  <c r="R2407" i="1"/>
  <c r="R2455" i="1"/>
  <c r="J4363" i="1"/>
  <c r="M4363" i="1"/>
  <c r="M4372" i="1"/>
  <c r="M4381" i="1"/>
  <c r="U3257" i="1"/>
  <c r="U3362" i="1"/>
  <c r="U3371" i="1"/>
  <c r="U3414" i="1"/>
  <c r="U3430" i="1"/>
  <c r="U3439" i="1"/>
  <c r="U3455" i="1"/>
  <c r="U3464" i="1"/>
  <c r="X2628" i="1"/>
  <c r="X3228" i="1"/>
  <c r="R4213" i="1"/>
  <c r="R4341" i="1"/>
  <c r="R4350" i="1"/>
  <c r="R1791" i="1"/>
  <c r="R1839" i="1"/>
  <c r="R1857" i="1"/>
  <c r="R1866" i="1"/>
  <c r="J3580" i="1"/>
  <c r="J3597" i="1"/>
  <c r="P415" i="1"/>
  <c r="P1975" i="1"/>
  <c r="P2151" i="1"/>
  <c r="P2160" i="1"/>
  <c r="K926" i="33"/>
  <c r="K1030" i="33"/>
  <c r="K1038" i="33"/>
  <c r="I59" i="2"/>
  <c r="P1927" i="1"/>
  <c r="X4433" i="1"/>
  <c r="X4441" i="1"/>
  <c r="X4467" i="1"/>
  <c r="U3472" i="1"/>
  <c r="U3488" i="1"/>
  <c r="U3497" i="1"/>
  <c r="U3513" i="1"/>
  <c r="U3522" i="1"/>
  <c r="H673" i="33"/>
  <c r="H681" i="33"/>
  <c r="F424" i="2"/>
  <c r="L1947" i="1"/>
  <c r="R671" i="33"/>
  <c r="R679" i="33"/>
  <c r="P422" i="2"/>
  <c r="Y1945" i="1"/>
  <c r="I310" i="1"/>
  <c r="E505" i="33"/>
  <c r="E513" i="33"/>
  <c r="D513" i="33"/>
  <c r="Q3332" i="1"/>
  <c r="L417" i="33"/>
  <c r="L425" i="33"/>
  <c r="J352" i="2"/>
  <c r="Q4292" i="1"/>
  <c r="AB2202" i="1"/>
  <c r="AB2194" i="1"/>
  <c r="X306" i="1"/>
  <c r="Q501" i="33"/>
  <c r="Q509" i="33"/>
  <c r="I1290" i="1"/>
  <c r="I1386" i="1"/>
  <c r="M812" i="33"/>
  <c r="M820" i="33"/>
  <c r="K389" i="2"/>
  <c r="S3690" i="1"/>
  <c r="W3690" i="1"/>
  <c r="L4472" i="1"/>
  <c r="L2591" i="1"/>
  <c r="L4395" i="1"/>
  <c r="M418" i="33"/>
  <c r="M426" i="33"/>
  <c r="K353" i="2"/>
  <c r="S2191" i="1"/>
  <c r="S2199" i="1"/>
  <c r="T985" i="33"/>
  <c r="T846" i="33"/>
  <c r="T862" i="33"/>
  <c r="T878" i="33"/>
  <c r="T886" i="33"/>
  <c r="T945" i="33"/>
  <c r="T965" i="33"/>
  <c r="I1011" i="33"/>
  <c r="X3634" i="1"/>
  <c r="X4187" i="1"/>
  <c r="R3531" i="1"/>
  <c r="R3547" i="1"/>
  <c r="R3556" i="1"/>
  <c r="N1790" i="1"/>
  <c r="N1838" i="1"/>
  <c r="N1856" i="1"/>
  <c r="N1865" i="1"/>
  <c r="I743" i="33"/>
  <c r="I751" i="33"/>
  <c r="G199" i="2"/>
  <c r="N345" i="1"/>
  <c r="R345" i="1"/>
  <c r="R353" i="1"/>
  <c r="R724" i="1"/>
  <c r="S3256" i="1"/>
  <c r="W3256" i="1"/>
  <c r="W3361" i="1"/>
  <c r="W3370" i="1"/>
  <c r="W3413" i="1"/>
  <c r="W3429" i="1"/>
  <c r="W3438" i="1"/>
  <c r="W3454" i="1"/>
  <c r="W3463" i="1"/>
  <c r="I3254" i="1"/>
  <c r="I3359" i="1"/>
  <c r="I3368" i="1"/>
  <c r="I3411" i="1"/>
  <c r="I3427" i="1"/>
  <c r="I3436" i="1"/>
  <c r="I3452" i="1"/>
  <c r="I3461" i="1"/>
  <c r="N3254" i="1"/>
  <c r="N3359" i="1"/>
  <c r="N3368" i="1"/>
  <c r="N3470" i="1"/>
  <c r="N3486" i="1"/>
  <c r="N3495" i="1"/>
  <c r="N3511" i="1"/>
  <c r="N3520" i="1"/>
  <c r="S3447" i="1"/>
  <c r="S3576" i="1"/>
  <c r="AA3643" i="1"/>
  <c r="S347" i="33"/>
  <c r="S355" i="33"/>
  <c r="Q300" i="2"/>
  <c r="AA760" i="1"/>
  <c r="AA769" i="1"/>
  <c r="AA787" i="1"/>
  <c r="S436" i="33"/>
  <c r="S444" i="33"/>
  <c r="Q282" i="2"/>
  <c r="AA2644" i="1"/>
  <c r="P634" i="1"/>
  <c r="P433" i="1"/>
  <c r="I3440" i="1"/>
  <c r="H3440" i="1"/>
  <c r="H3569" i="1"/>
  <c r="J2630" i="1"/>
  <c r="J3230" i="1"/>
  <c r="N3444" i="1"/>
  <c r="R3444" i="1"/>
  <c r="R3573" i="1"/>
  <c r="J2624" i="1"/>
  <c r="J3224" i="1"/>
  <c r="E228" i="2"/>
  <c r="K1792" i="1"/>
  <c r="K1840" i="1"/>
  <c r="K1858" i="1"/>
  <c r="K1867" i="1"/>
  <c r="G745" i="33"/>
  <c r="G753" i="33"/>
  <c r="E201" i="2"/>
  <c r="K347" i="1"/>
  <c r="K355" i="1"/>
  <c r="K726" i="1"/>
  <c r="I347" i="33"/>
  <c r="I355" i="33"/>
  <c r="G300" i="2"/>
  <c r="N760" i="1"/>
  <c r="N769" i="1"/>
  <c r="N787" i="1"/>
  <c r="I436" i="33"/>
  <c r="I444" i="33"/>
  <c r="G282" i="2"/>
  <c r="N2644" i="1"/>
  <c r="R2644" i="1"/>
  <c r="J227" i="2"/>
  <c r="Q4429" i="1"/>
  <c r="Q4437" i="1"/>
  <c r="Q4463" i="1"/>
  <c r="S2480" i="1"/>
  <c r="W2480" i="1"/>
  <c r="W2536" i="1"/>
  <c r="W2571" i="1"/>
  <c r="X3441" i="1"/>
  <c r="Z3441" i="1"/>
  <c r="Z3570" i="1"/>
  <c r="N4541" i="1"/>
  <c r="R4541" i="1"/>
  <c r="R4552" i="1"/>
  <c r="R4561" i="1"/>
  <c r="S849" i="1"/>
  <c r="S866" i="1"/>
  <c r="X2190" i="1"/>
  <c r="X2198" i="1"/>
  <c r="Y861" i="1"/>
  <c r="Y844" i="1"/>
  <c r="F227" i="2"/>
  <c r="L2300" i="1"/>
  <c r="L2396" i="1"/>
  <c r="L2463" i="1"/>
  <c r="L2582" i="1"/>
  <c r="L4386" i="1"/>
  <c r="H852" i="33"/>
  <c r="K185" i="1"/>
  <c r="K211" i="1"/>
  <c r="K306" i="1"/>
  <c r="G501" i="33"/>
  <c r="G509" i="33"/>
  <c r="Y2588" i="1"/>
  <c r="Y2614" i="1"/>
  <c r="Y3612" i="1"/>
  <c r="Y3621" i="1"/>
  <c r="I677" i="33"/>
  <c r="I685" i="33"/>
  <c r="G428" i="2"/>
  <c r="N439" i="1"/>
  <c r="R439" i="1"/>
  <c r="R640" i="1"/>
  <c r="S4359" i="1"/>
  <c r="W4359" i="1"/>
  <c r="W4368" i="1"/>
  <c r="W4377" i="1"/>
  <c r="Z3473" i="1"/>
  <c r="Z3489" i="1"/>
  <c r="Z3498" i="1"/>
  <c r="Z3514" i="1"/>
  <c r="Z3523" i="1"/>
  <c r="Z3257" i="1"/>
  <c r="Z3362" i="1"/>
  <c r="Z3371" i="1"/>
  <c r="Z3380" i="1"/>
  <c r="Z3396" i="1"/>
  <c r="Z3405" i="1"/>
  <c r="Z3566" i="1"/>
  <c r="Z3610" i="1"/>
  <c r="X3254" i="1"/>
  <c r="X3359" i="1"/>
  <c r="X3368" i="1"/>
  <c r="X3529" i="1"/>
  <c r="X3545" i="1"/>
  <c r="X3554" i="1"/>
  <c r="Z3471" i="1"/>
  <c r="Z3487" i="1"/>
  <c r="Z3496" i="1"/>
  <c r="Z3512" i="1"/>
  <c r="Z3521" i="1"/>
  <c r="M3601" i="1"/>
  <c r="M3584" i="1"/>
  <c r="J3444" i="1"/>
  <c r="J3573" i="1"/>
  <c r="I2303" i="1"/>
  <c r="H2303" i="1"/>
  <c r="H2399" i="1"/>
  <c r="H2466" i="1"/>
  <c r="H2585" i="1"/>
  <c r="H4389" i="1"/>
  <c r="D855" i="33"/>
  <c r="X2485" i="1"/>
  <c r="X2541" i="1"/>
  <c r="X2576" i="1"/>
  <c r="X2409" i="1"/>
  <c r="Z2409" i="1"/>
  <c r="Z2457" i="1"/>
  <c r="S4217" i="1"/>
  <c r="W4217" i="1"/>
  <c r="W4345" i="1"/>
  <c r="W4354" i="1"/>
  <c r="J2562" i="1"/>
  <c r="T3254" i="1"/>
  <c r="T3359" i="1"/>
  <c r="T3368" i="1"/>
  <c r="T3470" i="1"/>
  <c r="T3486" i="1"/>
  <c r="T3495" i="1"/>
  <c r="T3511" i="1"/>
  <c r="T3520" i="1"/>
  <c r="R4184" i="1"/>
  <c r="R3631" i="1"/>
  <c r="AB3252" i="1"/>
  <c r="AB3357" i="1"/>
  <c r="AB3366" i="1"/>
  <c r="AB3527" i="1"/>
  <c r="AB3543" i="1"/>
  <c r="AB3552" i="1"/>
  <c r="I2397" i="1"/>
  <c r="I2464" i="1"/>
  <c r="I2583" i="1"/>
  <c r="I4387" i="1"/>
  <c r="E853" i="33"/>
  <c r="J3635" i="1"/>
  <c r="J4188" i="1"/>
  <c r="I3444" i="1"/>
  <c r="I3573" i="1"/>
  <c r="C351" i="2"/>
  <c r="I3331" i="1"/>
  <c r="H3331" i="1"/>
  <c r="K3250" i="1"/>
  <c r="K3355" i="1"/>
  <c r="K3364" i="1"/>
  <c r="K3466" i="1"/>
  <c r="K3482" i="1"/>
  <c r="K3491" i="1"/>
  <c r="K3507" i="1"/>
  <c r="K3516" i="1"/>
  <c r="N1287" i="1"/>
  <c r="N1383" i="1"/>
  <c r="T673" i="33"/>
  <c r="T681" i="33"/>
  <c r="R424" i="2"/>
  <c r="AB1947" i="1"/>
  <c r="O255" i="1"/>
  <c r="O273" i="1"/>
  <c r="O299" i="1"/>
  <c r="M476" i="33"/>
  <c r="K361" i="2"/>
  <c r="S715" i="1"/>
  <c r="W715" i="1"/>
  <c r="M421" i="33"/>
  <c r="M429" i="33"/>
  <c r="K356" i="2"/>
  <c r="S3336" i="1"/>
  <c r="W3336" i="1"/>
  <c r="Z3336" i="1"/>
  <c r="X3336" i="1"/>
  <c r="S673" i="33"/>
  <c r="S681" i="33"/>
  <c r="Q424" i="2"/>
  <c r="AA1947" i="1"/>
  <c r="F671" i="33"/>
  <c r="F679" i="33"/>
  <c r="D422" i="2"/>
  <c r="J1945" i="1"/>
  <c r="M1945" i="1"/>
  <c r="Y2728" i="1"/>
  <c r="Y4031" i="1"/>
  <c r="Y3791" i="1"/>
  <c r="Y1845" i="1"/>
  <c r="Y2443" i="1"/>
  <c r="Y481" i="1"/>
  <c r="Y3703" i="1"/>
  <c r="Y3775" i="1"/>
  <c r="Y2345" i="1"/>
  <c r="Y2768" i="1"/>
  <c r="Y3056" i="1"/>
  <c r="Y2800" i="1"/>
  <c r="Y3266" i="1"/>
  <c r="Y4087" i="1"/>
  <c r="Y4015" i="1"/>
  <c r="Y3783" i="1"/>
  <c r="Y4047" i="1"/>
  <c r="Y3743" i="1"/>
  <c r="Y2097" i="1"/>
  <c r="Y2353" i="1"/>
  <c r="Y3104" i="1"/>
  <c r="Y1993" i="1"/>
  <c r="Y2377" i="1"/>
  <c r="Y1732" i="1"/>
  <c r="Y2808" i="1"/>
  <c r="Y1804" i="1"/>
  <c r="Y2411" i="1"/>
  <c r="Y1772" i="1"/>
  <c r="Y1748" i="1"/>
  <c r="Y3751" i="1"/>
  <c r="Y1796" i="1"/>
  <c r="Y3863" i="1"/>
  <c r="Y1740" i="1"/>
  <c r="Y1985" i="1"/>
  <c r="Y2305" i="1"/>
  <c r="Y2025" i="1"/>
  <c r="Y513" i="1"/>
  <c r="Y2760" i="1"/>
  <c r="Y2752" i="1"/>
  <c r="Y2744" i="1"/>
  <c r="Y3136" i="1"/>
  <c r="Y2313" i="1"/>
  <c r="Y3128" i="1"/>
  <c r="Y2888" i="1"/>
  <c r="Y2776" i="1"/>
  <c r="Y3024" i="1"/>
  <c r="Y457" i="1"/>
  <c r="Y2792" i="1"/>
  <c r="Y3040" i="1"/>
  <c r="Y3727" i="1"/>
  <c r="Y3719" i="1"/>
  <c r="Y4023" i="1"/>
  <c r="Y2816" i="1"/>
  <c r="Y3032" i="1"/>
  <c r="Y2896" i="1"/>
  <c r="Y3767" i="1"/>
  <c r="Y2736" i="1"/>
  <c r="Y1780" i="1"/>
  <c r="Y585" i="1"/>
  <c r="Y473" i="1"/>
  <c r="Y3711" i="1"/>
  <c r="Y3871" i="1"/>
  <c r="Y3855" i="1"/>
  <c r="Y1756" i="1"/>
  <c r="Y4226" i="1"/>
  <c r="Y1820" i="1"/>
  <c r="Y2880" i="1"/>
  <c r="Y3735" i="1"/>
  <c r="Y1828" i="1"/>
  <c r="N2629" i="1"/>
  <c r="N3229" i="1"/>
  <c r="K3599" i="1"/>
  <c r="K3582" i="1"/>
  <c r="J2483" i="1"/>
  <c r="J2539" i="1"/>
  <c r="J2574" i="1"/>
  <c r="I3251" i="1"/>
  <c r="H3251" i="1"/>
  <c r="H3356" i="1"/>
  <c r="H3365" i="1"/>
  <c r="H3526" i="1"/>
  <c r="H3542" i="1"/>
  <c r="H3551" i="1"/>
  <c r="R3409" i="1"/>
  <c r="R3425" i="1"/>
  <c r="R3434" i="1"/>
  <c r="R3450" i="1"/>
  <c r="R3459" i="1"/>
  <c r="H3378" i="1"/>
  <c r="H3394" i="1"/>
  <c r="H3403" i="1"/>
  <c r="H3564" i="1"/>
  <c r="H3608" i="1"/>
  <c r="X4214" i="1"/>
  <c r="Z4214" i="1"/>
  <c r="Z4342" i="1"/>
  <c r="Z4351" i="1"/>
  <c r="X3631" i="1"/>
  <c r="X4184" i="1"/>
  <c r="S2410" i="1"/>
  <c r="S2458" i="1"/>
  <c r="C420" i="2"/>
  <c r="I1936" i="1"/>
  <c r="H1936" i="1"/>
  <c r="J2591" i="1"/>
  <c r="J4395" i="1"/>
  <c r="J4472" i="1"/>
  <c r="H903" i="1"/>
  <c r="H51" i="2"/>
  <c r="O903" i="1"/>
  <c r="R903" i="1"/>
  <c r="X3581" i="1"/>
  <c r="X3598" i="1"/>
  <c r="J3637" i="1"/>
  <c r="J4190" i="1"/>
  <c r="J2407" i="1"/>
  <c r="J2455" i="1"/>
  <c r="S1974" i="1"/>
  <c r="S2150" i="1"/>
  <c r="S2159" i="1"/>
  <c r="M925" i="33"/>
  <c r="M1029" i="33"/>
  <c r="I3638" i="1"/>
  <c r="I4191" i="1"/>
  <c r="S4188" i="1"/>
  <c r="P991" i="33"/>
  <c r="N506" i="2"/>
  <c r="V915" i="1"/>
  <c r="S1789" i="1"/>
  <c r="W1789" i="1"/>
  <c r="W1837" i="1"/>
  <c r="W1855" i="1"/>
  <c r="W1864" i="1"/>
  <c r="I1010" i="33"/>
  <c r="W968" i="1"/>
  <c r="W1118" i="1"/>
  <c r="W2593" i="1"/>
  <c r="W4397" i="1"/>
  <c r="W4474" i="1"/>
  <c r="I673" i="33"/>
  <c r="I681" i="33"/>
  <c r="G424" i="2"/>
  <c r="N1947" i="1"/>
  <c r="R1947" i="1"/>
  <c r="F420" i="33"/>
  <c r="F428" i="33"/>
  <c r="D355" i="2"/>
  <c r="J3335" i="1"/>
  <c r="M3335" i="1"/>
  <c r="I1293" i="1"/>
  <c r="H1293" i="1"/>
  <c r="H1389" i="1"/>
  <c r="L4294" i="1"/>
  <c r="L3334" i="1"/>
  <c r="P4540" i="1"/>
  <c r="P4547" i="1"/>
  <c r="P4549" i="1"/>
  <c r="Y3337" i="1"/>
  <c r="R430" i="33"/>
  <c r="P357" i="2"/>
  <c r="Y4297" i="1"/>
  <c r="T453" i="1"/>
  <c r="T2373" i="1"/>
  <c r="T1816" i="1"/>
  <c r="T4067" i="1"/>
  <c r="T629" i="1"/>
  <c r="T2141" i="1"/>
  <c r="T4083" i="1"/>
  <c r="T2423" i="1"/>
  <c r="T2333" i="1"/>
  <c r="T3076" i="1"/>
  <c r="T1965" i="1"/>
  <c r="N845" i="33"/>
  <c r="N861" i="33"/>
  <c r="N877" i="33"/>
  <c r="N885" i="33"/>
  <c r="L399" i="2"/>
  <c r="T2365" i="1"/>
  <c r="AC3253" i="1"/>
  <c r="AC3358" i="1"/>
  <c r="AC3367" i="1"/>
  <c r="AC3528" i="1"/>
  <c r="AC3544" i="1"/>
  <c r="AC3553" i="1"/>
  <c r="J3574" i="1"/>
  <c r="K2593" i="1"/>
  <c r="K2619" i="1"/>
  <c r="K3617" i="1"/>
  <c r="K3626" i="1"/>
  <c r="AA3162" i="1"/>
  <c r="AA3050" i="1"/>
  <c r="AA3098" i="1"/>
  <c r="AA4121" i="1"/>
  <c r="AA4097" i="1"/>
  <c r="AA2970" i="1"/>
  <c r="AA3154" i="1"/>
  <c r="AA3657" i="1"/>
  <c r="AA2323" i="1"/>
  <c r="AA4137" i="1"/>
  <c r="AA4308" i="1"/>
  <c r="AA2666" i="1"/>
  <c r="AA4129" i="1"/>
  <c r="AA1979" i="1"/>
  <c r="AA2682" i="1"/>
  <c r="AA3114" i="1"/>
  <c r="AA2387" i="1"/>
  <c r="AA3476" i="1"/>
  <c r="AA2658" i="1"/>
  <c r="AA2504" i="1"/>
  <c r="AA4041" i="1"/>
  <c r="AA3417" i="1"/>
  <c r="AA3665" i="1"/>
  <c r="AA3383" i="1"/>
  <c r="AA2512" i="1"/>
  <c r="AA2429" i="1"/>
  <c r="AA4009" i="1"/>
  <c r="AA3146" i="1"/>
  <c r="AA3673" i="1"/>
  <c r="AA2520" i="1"/>
  <c r="AA4073" i="1"/>
  <c r="AA4300" i="1"/>
  <c r="AA2674" i="1"/>
  <c r="AA4316" i="1"/>
  <c r="AA4113" i="1"/>
  <c r="AA3945" i="1"/>
  <c r="AA467" i="1"/>
  <c r="AA776" i="1"/>
  <c r="AA3066" i="1"/>
  <c r="AA4105" i="1"/>
  <c r="AA523" i="1"/>
  <c r="AA3122" i="1"/>
  <c r="AA3501" i="1"/>
  <c r="AA4332" i="1"/>
  <c r="AA3649" i="1"/>
  <c r="AA2035" i="1"/>
  <c r="AA2706" i="1"/>
  <c r="AA3535" i="1"/>
  <c r="AA3018" i="1"/>
  <c r="AA3090" i="1"/>
  <c r="AA2690" i="1"/>
  <c r="S468" i="33"/>
  <c r="S485" i="33"/>
  <c r="S493" i="33"/>
  <c r="Q370" i="2"/>
  <c r="AA4057" i="1"/>
  <c r="X3578" i="1"/>
  <c r="X3595" i="1"/>
  <c r="N4545" i="1"/>
  <c r="R4545" i="1"/>
  <c r="R4556" i="1"/>
  <c r="R4565" i="1"/>
  <c r="Q971" i="33"/>
  <c r="O209" i="2"/>
  <c r="X976" i="1"/>
  <c r="Z976" i="1"/>
  <c r="Z1064" i="1"/>
  <c r="Z1107" i="1"/>
  <c r="I422" i="33"/>
  <c r="AC3027" i="1"/>
  <c r="AC3714" i="1"/>
  <c r="AC1735" i="1"/>
  <c r="AC1799" i="1"/>
  <c r="AC2763" i="1"/>
  <c r="AC3043" i="1"/>
  <c r="AC4026" i="1"/>
  <c r="AC2779" i="1"/>
  <c r="AC3035" i="1"/>
  <c r="AC1831" i="1"/>
  <c r="AC4018" i="1"/>
  <c r="AC4229" i="1"/>
  <c r="AC2028" i="1"/>
  <c r="AC516" i="1"/>
  <c r="AC2446" i="1"/>
  <c r="AC3107" i="1"/>
  <c r="AC2731" i="1"/>
  <c r="AC1807" i="1"/>
  <c r="AC2755" i="1"/>
  <c r="AC2819" i="1"/>
  <c r="AC3139" i="1"/>
  <c r="AC3858" i="1"/>
  <c r="AC2803" i="1"/>
  <c r="AC4050" i="1"/>
  <c r="AC3786" i="1"/>
  <c r="AC3722" i="1"/>
  <c r="AC460" i="1"/>
  <c r="AC3778" i="1"/>
  <c r="AC2795" i="1"/>
  <c r="AC3794" i="1"/>
  <c r="AC1751" i="1"/>
  <c r="AC2100" i="1"/>
  <c r="AC2414" i="1"/>
  <c r="AC3866" i="1"/>
  <c r="AC1996" i="1"/>
  <c r="AC2883" i="1"/>
  <c r="AC3730" i="1"/>
  <c r="AC476" i="1"/>
  <c r="AC3746" i="1"/>
  <c r="AC1988" i="1"/>
  <c r="AC3754" i="1"/>
  <c r="AC2356" i="1"/>
  <c r="AC3131" i="1"/>
  <c r="AC1823" i="1"/>
  <c r="AC2348" i="1"/>
  <c r="AC3706" i="1"/>
  <c r="AC2316" i="1"/>
  <c r="AC2308" i="1"/>
  <c r="AC3059" i="1"/>
  <c r="AC2771" i="1"/>
  <c r="AC2811" i="1"/>
  <c r="AC588" i="1"/>
  <c r="AC4034" i="1"/>
  <c r="AC2891" i="1"/>
  <c r="AC2380" i="1"/>
  <c r="AC3269" i="1"/>
  <c r="AC1759" i="1"/>
  <c r="AC3874" i="1"/>
  <c r="AC484" i="1"/>
  <c r="AC1848" i="1"/>
  <c r="AC2739" i="1"/>
  <c r="AC2747" i="1"/>
  <c r="AC4090" i="1"/>
  <c r="AC2899" i="1"/>
  <c r="AC1743" i="1"/>
  <c r="AC3770" i="1"/>
  <c r="AC1783" i="1"/>
  <c r="AC3738" i="1"/>
  <c r="AC4500" i="1"/>
  <c r="AC4532" i="1"/>
  <c r="U761" i="33"/>
  <c r="U769" i="33"/>
  <c r="S227" i="2"/>
  <c r="AC1775" i="1"/>
  <c r="S2189" i="1"/>
  <c r="W2189" i="1"/>
  <c r="W2197" i="1"/>
  <c r="E905" i="33"/>
  <c r="R3256" i="1"/>
  <c r="R3361" i="1"/>
  <c r="R3370" i="1"/>
  <c r="R3472" i="1"/>
  <c r="R3488" i="1"/>
  <c r="R3497" i="1"/>
  <c r="R3513" i="1"/>
  <c r="R3522" i="1"/>
  <c r="I3256" i="1"/>
  <c r="I3361" i="1"/>
  <c r="I3370" i="1"/>
  <c r="I3531" i="1"/>
  <c r="I3547" i="1"/>
  <c r="I3556" i="1"/>
  <c r="N1791" i="1"/>
  <c r="N1839" i="1"/>
  <c r="N1857" i="1"/>
  <c r="N1866" i="1"/>
  <c r="I744" i="33"/>
  <c r="I752" i="33"/>
  <c r="G200" i="2"/>
  <c r="N346" i="1"/>
  <c r="N354" i="1"/>
  <c r="N725" i="1"/>
  <c r="J3584" i="1"/>
  <c r="J3601" i="1"/>
  <c r="X2297" i="1"/>
  <c r="X2393" i="1"/>
  <c r="X2460" i="1"/>
  <c r="X2579" i="1"/>
  <c r="X4383" i="1"/>
  <c r="Q849" i="33"/>
  <c r="X4426" i="1"/>
  <c r="X4434" i="1"/>
  <c r="X4460" i="1"/>
  <c r="N671" i="33"/>
  <c r="N679" i="33"/>
  <c r="L422" i="2"/>
  <c r="T433" i="1"/>
  <c r="T634" i="1"/>
  <c r="I2394" i="1"/>
  <c r="I2461" i="1"/>
  <c r="I2580" i="1"/>
  <c r="I4384" i="1"/>
  <c r="E850" i="33"/>
  <c r="D751" i="33"/>
  <c r="B199" i="2"/>
  <c r="I4356" i="1"/>
  <c r="H4356" i="1"/>
  <c r="H4365" i="1"/>
  <c r="H4374" i="1"/>
  <c r="S4428" i="1"/>
  <c r="W4428" i="1"/>
  <c r="W4436" i="1"/>
  <c r="W4462" i="1"/>
  <c r="N3631" i="1"/>
  <c r="N4184" i="1"/>
  <c r="S4363" i="1"/>
  <c r="S4372" i="1"/>
  <c r="S4381" i="1"/>
  <c r="S3440" i="1"/>
  <c r="S3569" i="1"/>
  <c r="R167" i="1"/>
  <c r="R185" i="1"/>
  <c r="R211" i="1"/>
  <c r="R306" i="1"/>
  <c r="R879" i="1"/>
  <c r="N4213" i="1"/>
  <c r="N4341" i="1"/>
  <c r="N4350" i="1"/>
  <c r="H2590" i="1"/>
  <c r="H2616" i="1"/>
  <c r="H3614" i="1"/>
  <c r="H3623" i="1"/>
  <c r="U3256" i="1"/>
  <c r="U3361" i="1"/>
  <c r="U3370" i="1"/>
  <c r="U3413" i="1"/>
  <c r="U3429" i="1"/>
  <c r="U3438" i="1"/>
  <c r="U3454" i="1"/>
  <c r="U3463" i="1"/>
  <c r="I3358" i="1"/>
  <c r="I3367" i="1"/>
  <c r="I3528" i="1"/>
  <c r="I3544" i="1"/>
  <c r="I3553" i="1"/>
  <c r="Q417" i="33"/>
  <c r="Q425" i="33"/>
  <c r="O352" i="2"/>
  <c r="X3332" i="1"/>
  <c r="Z3332" i="1"/>
  <c r="R675" i="33"/>
  <c r="R683" i="33"/>
  <c r="P426" i="2"/>
  <c r="Y1949" i="1"/>
  <c r="J1288" i="1"/>
  <c r="M1288" i="1"/>
  <c r="M1384" i="1"/>
  <c r="S417" i="33"/>
  <c r="S425" i="33"/>
  <c r="Q352" i="2"/>
  <c r="AA2190" i="1"/>
  <c r="AA2198" i="1"/>
  <c r="S1292" i="1"/>
  <c r="S1388" i="1"/>
  <c r="J672" i="33"/>
  <c r="J680" i="33"/>
  <c r="H423" i="2"/>
  <c r="O1946" i="1"/>
  <c r="J2595" i="1"/>
  <c r="J2621" i="1"/>
  <c r="J3619" i="1"/>
  <c r="J3628" i="1"/>
  <c r="T2298" i="1"/>
  <c r="T2394" i="1"/>
  <c r="T2461" i="1"/>
  <c r="T2580" i="1"/>
  <c r="T4384" i="1"/>
  <c r="N850" i="33"/>
  <c r="O418" i="33"/>
  <c r="O426" i="33"/>
  <c r="M353" i="2"/>
  <c r="U2191" i="1"/>
  <c r="U2199" i="1"/>
  <c r="AC2200" i="1"/>
  <c r="AC2192" i="1"/>
  <c r="X3443" i="1"/>
  <c r="Z3443" i="1"/>
  <c r="Z3572" i="1"/>
  <c r="R1966" i="1"/>
  <c r="N1966" i="1"/>
  <c r="I1788" i="1"/>
  <c r="I1836" i="1"/>
  <c r="I1854" i="1"/>
  <c r="I1863" i="1"/>
  <c r="E741" i="33"/>
  <c r="E749" i="33"/>
  <c r="D749" i="33"/>
  <c r="B197" i="2"/>
  <c r="N3253" i="1"/>
  <c r="N3358" i="1"/>
  <c r="N3367" i="1"/>
  <c r="N3376" i="1"/>
  <c r="N3392" i="1"/>
  <c r="N3401" i="1"/>
  <c r="N3562" i="1"/>
  <c r="N3606" i="1"/>
  <c r="Y882" i="1"/>
  <c r="R521" i="33"/>
  <c r="R529" i="33"/>
  <c r="R837" i="33"/>
  <c r="S4432" i="1"/>
  <c r="S4440" i="1"/>
  <c r="S4466" i="1"/>
  <c r="S4350" i="1"/>
  <c r="S4213" i="1"/>
  <c r="S4341" i="1"/>
  <c r="J3578" i="1"/>
  <c r="J3595" i="1"/>
  <c r="N797" i="1"/>
  <c r="R797" i="1"/>
  <c r="R873" i="1"/>
  <c r="S2624" i="1"/>
  <c r="S3224" i="1"/>
  <c r="N309" i="1"/>
  <c r="I504" i="33"/>
  <c r="I512" i="33"/>
  <c r="Y308" i="1"/>
  <c r="R503" i="33"/>
  <c r="R511" i="33"/>
  <c r="I2478" i="1"/>
  <c r="H2478" i="1"/>
  <c r="H2534" i="1"/>
  <c r="H2569" i="1"/>
  <c r="S3638" i="1"/>
  <c r="S4191" i="1"/>
  <c r="S4344" i="1"/>
  <c r="S4353" i="1"/>
  <c r="J796" i="1"/>
  <c r="J872" i="1"/>
  <c r="J3443" i="1"/>
  <c r="J3572" i="1"/>
  <c r="X1970" i="1"/>
  <c r="Z1970" i="1"/>
  <c r="Z2146" i="1"/>
  <c r="Z2155" i="1"/>
  <c r="V3599" i="1"/>
  <c r="V3582" i="1"/>
  <c r="X2302" i="1"/>
  <c r="Z2302" i="1"/>
  <c r="Z2398" i="1"/>
  <c r="Z2465" i="1"/>
  <c r="Z2584" i="1"/>
  <c r="Z4388" i="1"/>
  <c r="N2628" i="1"/>
  <c r="N3228" i="1"/>
  <c r="X3444" i="1"/>
  <c r="X3573" i="1"/>
  <c r="J2481" i="1"/>
  <c r="J2537" i="1"/>
  <c r="J2572" i="1"/>
  <c r="Z1976" i="1"/>
  <c r="Z2152" i="1"/>
  <c r="Z2161" i="1"/>
  <c r="S305" i="1"/>
  <c r="M500" i="33"/>
  <c r="M508" i="33"/>
  <c r="M515" i="33"/>
  <c r="P2588" i="1"/>
  <c r="P2614" i="1"/>
  <c r="P3612" i="1"/>
  <c r="P3621" i="1"/>
  <c r="M2841" i="1"/>
  <c r="J2841" i="1"/>
  <c r="X1289" i="1"/>
  <c r="X1385" i="1"/>
  <c r="T2199" i="1"/>
  <c r="T2191" i="1"/>
  <c r="V2192" i="1"/>
  <c r="V2200" i="1"/>
  <c r="N1289" i="1"/>
  <c r="R1289" i="1"/>
  <c r="R1385" i="1"/>
  <c r="S4292" i="1"/>
  <c r="W4292" i="1"/>
  <c r="N1388" i="1"/>
  <c r="AC3335" i="1"/>
  <c r="U420" i="33"/>
  <c r="U428" i="33"/>
  <c r="S355" i="2"/>
  <c r="AC4295" i="1"/>
  <c r="I308" i="1"/>
  <c r="E503" i="33"/>
  <c r="E511" i="33"/>
  <c r="D511" i="33"/>
  <c r="Y3331" i="1"/>
  <c r="R416" i="33"/>
  <c r="R424" i="33"/>
  <c r="P351" i="2"/>
  <c r="Y4291" i="1"/>
  <c r="H4540" i="1"/>
  <c r="H4551" i="1"/>
  <c r="H4560" i="1"/>
  <c r="N3098" i="1"/>
  <c r="R3098" i="1"/>
  <c r="N2970" i="1"/>
  <c r="R2970" i="1"/>
  <c r="N4105" i="1"/>
  <c r="R4105" i="1"/>
  <c r="N3417" i="1"/>
  <c r="R3417" i="1"/>
  <c r="N2035" i="1"/>
  <c r="R2035" i="1"/>
  <c r="N3501" i="1"/>
  <c r="R3501" i="1"/>
  <c r="I485" i="33"/>
  <c r="I493" i="33"/>
  <c r="G370" i="2"/>
  <c r="N4073" i="1"/>
  <c r="R4073" i="1"/>
  <c r="I3572" i="1"/>
  <c r="U2646" i="1"/>
  <c r="U172" i="1"/>
  <c r="O349" i="33"/>
  <c r="O357" i="33"/>
  <c r="M302" i="2"/>
  <c r="U762" i="1"/>
  <c r="U771" i="1"/>
  <c r="U789" i="1"/>
  <c r="O438" i="33"/>
  <c r="O446" i="33"/>
  <c r="M284" i="2"/>
  <c r="U3645" i="1"/>
  <c r="AB882" i="1"/>
  <c r="T521" i="33"/>
  <c r="T529" i="33"/>
  <c r="T837" i="33"/>
  <c r="S3253" i="1"/>
  <c r="W3253" i="1"/>
  <c r="W3358" i="1"/>
  <c r="W3367" i="1"/>
  <c r="W3469" i="1"/>
  <c r="W3485" i="1"/>
  <c r="W3494" i="1"/>
  <c r="W3510" i="1"/>
  <c r="W3519" i="1"/>
  <c r="N1789" i="1"/>
  <c r="N1837" i="1"/>
  <c r="N1855" i="1"/>
  <c r="N1864" i="1"/>
  <c r="I742" i="33"/>
  <c r="I750" i="33"/>
  <c r="G198" i="2"/>
  <c r="N344" i="1"/>
  <c r="N352" i="1"/>
  <c r="N723" i="1"/>
  <c r="J3638" i="1"/>
  <c r="J4191" i="1"/>
  <c r="N186" i="1"/>
  <c r="N212" i="1"/>
  <c r="I468" i="33"/>
  <c r="I476" i="33"/>
  <c r="G361" i="2"/>
  <c r="N1766" i="1"/>
  <c r="R1766" i="1"/>
  <c r="S4216" i="1"/>
  <c r="W4216" i="1"/>
  <c r="W4344" i="1"/>
  <c r="W4353" i="1"/>
  <c r="N891" i="1"/>
  <c r="N923" i="1"/>
  <c r="N4573" i="1"/>
  <c r="X3447" i="1"/>
  <c r="X3576" i="1"/>
  <c r="S3581" i="1"/>
  <c r="S3598" i="1"/>
  <c r="M1007" i="33"/>
  <c r="R3375" i="1"/>
  <c r="R3391" i="1"/>
  <c r="R3400" i="1"/>
  <c r="R3561" i="1"/>
  <c r="R3605" i="1"/>
  <c r="S672" i="33"/>
  <c r="S680" i="33"/>
  <c r="Q423" i="2"/>
  <c r="AA1946" i="1"/>
  <c r="V2456" i="1"/>
  <c r="V2408" i="1"/>
  <c r="N3440" i="1"/>
  <c r="N3569" i="1"/>
  <c r="X3577" i="1"/>
  <c r="X3594" i="1"/>
  <c r="J2452" i="1"/>
  <c r="K2645" i="1"/>
  <c r="G348" i="33"/>
  <c r="G356" i="33"/>
  <c r="E301" i="2"/>
  <c r="K761" i="1"/>
  <c r="K770" i="1"/>
  <c r="K788" i="1"/>
  <c r="G437" i="33"/>
  <c r="G445" i="33"/>
  <c r="E283" i="2"/>
  <c r="K3644" i="1"/>
  <c r="Q3641" i="1"/>
  <c r="L345" i="33"/>
  <c r="L353" i="33"/>
  <c r="J298" i="2"/>
  <c r="Q758" i="1"/>
  <c r="Q767" i="1"/>
  <c r="Q785" i="1"/>
  <c r="L434" i="33"/>
  <c r="L442" i="33"/>
  <c r="J280" i="2"/>
  <c r="Q2642" i="1"/>
  <c r="T257" i="1"/>
  <c r="T275" i="1"/>
  <c r="T301" i="1"/>
  <c r="K3641" i="1"/>
  <c r="K168" i="1"/>
  <c r="G345" i="33"/>
  <c r="G353" i="33"/>
  <c r="E298" i="2"/>
  <c r="K758" i="1"/>
  <c r="K767" i="1"/>
  <c r="K785" i="1"/>
  <c r="G434" i="33"/>
  <c r="G442" i="33"/>
  <c r="E280" i="2"/>
  <c r="K2642" i="1"/>
  <c r="O674" i="33"/>
  <c r="O682" i="33"/>
  <c r="M425" i="2"/>
  <c r="U1948" i="1"/>
  <c r="H419" i="33"/>
  <c r="H427" i="33"/>
  <c r="F354" i="2"/>
  <c r="L2266" i="1"/>
  <c r="L2282" i="1"/>
  <c r="L2291" i="1"/>
  <c r="P672" i="33"/>
  <c r="P680" i="33"/>
  <c r="N423" i="2"/>
  <c r="V434" i="1"/>
  <c r="V635" i="1"/>
  <c r="I1288" i="1"/>
  <c r="H1288" i="1"/>
  <c r="H1384" i="1"/>
  <c r="F417" i="33"/>
  <c r="F425" i="33"/>
  <c r="D352" i="2"/>
  <c r="J4292" i="1"/>
  <c r="M4292" i="1"/>
  <c r="G11" i="36"/>
  <c r="I11" i="36"/>
  <c r="J1388" i="1"/>
  <c r="J4293" i="1"/>
  <c r="M4293" i="1"/>
  <c r="L980" i="33"/>
  <c r="L841" i="33"/>
  <c r="L857" i="33"/>
  <c r="L873" i="33"/>
  <c r="L881" i="33"/>
  <c r="L940" i="33"/>
  <c r="L960" i="33"/>
  <c r="H980" i="33"/>
  <c r="H940" i="33"/>
  <c r="H960" i="33"/>
  <c r="J3445" i="1"/>
  <c r="M3445" i="1"/>
  <c r="M3574" i="1"/>
  <c r="I349" i="33"/>
  <c r="I357" i="33"/>
  <c r="G302" i="2"/>
  <c r="N762" i="1"/>
  <c r="R762" i="1"/>
  <c r="R771" i="1"/>
  <c r="R789" i="1"/>
  <c r="AA3640" i="1"/>
  <c r="AA167" i="1"/>
  <c r="S344" i="33"/>
  <c r="S352" i="33"/>
  <c r="Q297" i="2"/>
  <c r="AA757" i="1"/>
  <c r="AA766" i="1"/>
  <c r="AA784" i="1"/>
  <c r="S433" i="33"/>
  <c r="S441" i="33"/>
  <c r="Q279" i="2"/>
  <c r="AA2641" i="1"/>
  <c r="I991" i="33"/>
  <c r="G506" i="2"/>
  <c r="N915" i="1"/>
  <c r="R915" i="1"/>
  <c r="I990" i="33"/>
  <c r="G505" i="2"/>
  <c r="N914" i="1"/>
  <c r="R914" i="1"/>
  <c r="I989" i="33"/>
  <c r="G504" i="2"/>
  <c r="N913" i="1"/>
  <c r="R913" i="1"/>
  <c r="I994" i="33"/>
  <c r="G509" i="2"/>
  <c r="N918" i="1"/>
  <c r="R918" i="1"/>
  <c r="X2268" i="1"/>
  <c r="Z2268" i="1"/>
  <c r="Z2284" i="1"/>
  <c r="Z2293" i="1"/>
  <c r="S845" i="1"/>
  <c r="W845" i="1"/>
  <c r="W862" i="1"/>
  <c r="S2625" i="1"/>
  <c r="W2625" i="1"/>
  <c r="W3225" i="1"/>
  <c r="O2589" i="1"/>
  <c r="O2615" i="1"/>
  <c r="O3613" i="1"/>
  <c r="O3622" i="1"/>
  <c r="J4541" i="1"/>
  <c r="M4541" i="1"/>
  <c r="M4552" i="1"/>
  <c r="M4561" i="1"/>
  <c r="Y883" i="1"/>
  <c r="R522" i="33"/>
  <c r="R530" i="33"/>
  <c r="R838" i="33"/>
  <c r="L2642" i="1"/>
  <c r="L168" i="1"/>
  <c r="H345" i="33"/>
  <c r="H353" i="33"/>
  <c r="F298" i="2"/>
  <c r="L758" i="1"/>
  <c r="L767" i="1"/>
  <c r="L785" i="1"/>
  <c r="H434" i="33"/>
  <c r="H442" i="33"/>
  <c r="F280" i="2"/>
  <c r="L3641" i="1"/>
  <c r="Q3849" i="1"/>
  <c r="Q3689" i="1"/>
  <c r="Q3817" i="1"/>
  <c r="Q2874" i="1"/>
  <c r="Q2714" i="1"/>
  <c r="Q965" i="1"/>
  <c r="Q1115" i="1"/>
  <c r="L811" i="33"/>
  <c r="L819" i="33"/>
  <c r="J388" i="2"/>
  <c r="Q2842" i="1"/>
  <c r="D422" i="33"/>
  <c r="D773" i="33"/>
  <c r="B231" i="2"/>
  <c r="O987" i="33"/>
  <c r="O995" i="33"/>
  <c r="M510" i="2"/>
  <c r="U919" i="1"/>
  <c r="V1927" i="1"/>
  <c r="V1975" i="1"/>
  <c r="V2151" i="1"/>
  <c r="V2160" i="1"/>
  <c r="P926" i="33"/>
  <c r="P1030" i="33"/>
  <c r="P1038" i="33"/>
  <c r="N59" i="2"/>
  <c r="V415" i="1"/>
  <c r="Q3333" i="1"/>
  <c r="Q4500" i="1"/>
  <c r="Q4532" i="1"/>
  <c r="L761" i="33"/>
  <c r="L769" i="33"/>
  <c r="L418" i="33"/>
  <c r="L426" i="33"/>
  <c r="J353" i="2"/>
  <c r="Q4293" i="1"/>
  <c r="AB3848" i="1"/>
  <c r="AB3688" i="1"/>
  <c r="AB2713" i="1"/>
  <c r="AB2841" i="1"/>
  <c r="AB2873" i="1"/>
  <c r="AB964" i="1"/>
  <c r="AB1114" i="1"/>
  <c r="T810" i="33"/>
  <c r="T818" i="33"/>
  <c r="R387" i="2"/>
  <c r="AB3816" i="1"/>
  <c r="AC3849" i="1"/>
  <c r="AC3689" i="1"/>
  <c r="AC3817" i="1"/>
  <c r="AC2842" i="1"/>
  <c r="AC2874" i="1"/>
  <c r="AC965" i="1"/>
  <c r="AC1115" i="1"/>
  <c r="U811" i="33"/>
  <c r="U819" i="33"/>
  <c r="S388" i="2"/>
  <c r="AC2714" i="1"/>
  <c r="K2877" i="1"/>
  <c r="K3852" i="1"/>
  <c r="K2717" i="1"/>
  <c r="K2845" i="1"/>
  <c r="K3692" i="1"/>
  <c r="K968" i="1"/>
  <c r="K1118" i="1"/>
  <c r="G814" i="33"/>
  <c r="G822" i="33"/>
  <c r="E391" i="2"/>
  <c r="K3820" i="1"/>
  <c r="V3251" i="1"/>
  <c r="V3356" i="1"/>
  <c r="V3365" i="1"/>
  <c r="V3374" i="1"/>
  <c r="V3390" i="1"/>
  <c r="V3399" i="1"/>
  <c r="V3560" i="1"/>
  <c r="V3604" i="1"/>
  <c r="J1974" i="1"/>
  <c r="J2150" i="1"/>
  <c r="J2159" i="1"/>
  <c r="F925" i="33"/>
  <c r="F1029" i="33"/>
  <c r="Q962" i="33"/>
  <c r="Q942" i="33"/>
  <c r="Q982" i="33"/>
  <c r="O3688" i="1"/>
  <c r="O3816" i="1"/>
  <c r="O2713" i="1"/>
  <c r="O2873" i="1"/>
  <c r="O3848" i="1"/>
  <c r="O964" i="1"/>
  <c r="O1114" i="1"/>
  <c r="J810" i="33"/>
  <c r="J818" i="33"/>
  <c r="H387" i="2"/>
  <c r="O2841" i="1"/>
  <c r="O1972" i="1"/>
  <c r="O2148" i="1"/>
  <c r="O2157" i="1"/>
  <c r="J923" i="33"/>
  <c r="J1027" i="33"/>
  <c r="J1035" i="33"/>
  <c r="D1035" i="33"/>
  <c r="B56" i="2"/>
  <c r="V3407" i="1"/>
  <c r="V3423" i="1"/>
  <c r="V3432" i="1"/>
  <c r="V3448" i="1"/>
  <c r="V3457" i="1"/>
  <c r="AC3852" i="1"/>
  <c r="AC2845" i="1"/>
  <c r="AC3692" i="1"/>
  <c r="AC3820" i="1"/>
  <c r="AC2717" i="1"/>
  <c r="AC968" i="1"/>
  <c r="AC1118" i="1"/>
  <c r="U814" i="33"/>
  <c r="U822" i="33"/>
  <c r="S391" i="2"/>
  <c r="AC2877" i="1"/>
  <c r="O2766" i="1"/>
  <c r="O4037" i="1"/>
  <c r="O3733" i="1"/>
  <c r="O2417" i="1"/>
  <c r="O1754" i="1"/>
  <c r="O2311" i="1"/>
  <c r="O3877" i="1"/>
  <c r="O463" i="1"/>
  <c r="O3725" i="1"/>
  <c r="O1851" i="1"/>
  <c r="O1802" i="1"/>
  <c r="O1810" i="1"/>
  <c r="O1746" i="1"/>
  <c r="O4029" i="1"/>
  <c r="O1778" i="1"/>
  <c r="O3038" i="1"/>
  <c r="O3749" i="1"/>
  <c r="O3709" i="1"/>
  <c r="O2750" i="1"/>
  <c r="O2449" i="1"/>
  <c r="O2822" i="1"/>
  <c r="O3110" i="1"/>
  <c r="O4053" i="1"/>
  <c r="O3861" i="1"/>
  <c r="O1786" i="1"/>
  <c r="O487" i="1"/>
  <c r="O3046" i="1"/>
  <c r="O2894" i="1"/>
  <c r="O3797" i="1"/>
  <c r="O2742" i="1"/>
  <c r="O4021" i="1"/>
  <c r="O2319" i="1"/>
  <c r="O3717" i="1"/>
  <c r="O3272" i="1"/>
  <c r="O1999" i="1"/>
  <c r="O2359" i="1"/>
  <c r="O1991" i="1"/>
  <c r="O591" i="1"/>
  <c r="O479" i="1"/>
  <c r="O1762" i="1"/>
  <c r="O3062" i="1"/>
  <c r="O2103" i="1"/>
  <c r="O3030" i="1"/>
  <c r="O2902" i="1"/>
  <c r="O2383" i="1"/>
  <c r="O2734" i="1"/>
  <c r="O1834" i="1"/>
  <c r="O3869" i="1"/>
  <c r="O2886" i="1"/>
  <c r="O2798" i="1"/>
  <c r="O2774" i="1"/>
  <c r="O3134" i="1"/>
  <c r="O2814" i="1"/>
  <c r="O2758" i="1"/>
  <c r="O4232" i="1"/>
  <c r="O1826" i="1"/>
  <c r="O4093" i="1"/>
  <c r="O3789" i="1"/>
  <c r="O3142" i="1"/>
  <c r="O1738" i="1"/>
  <c r="O2782" i="1"/>
  <c r="O519" i="1"/>
  <c r="O2031" i="1"/>
  <c r="O3781" i="1"/>
  <c r="O2806" i="1"/>
  <c r="O3773" i="1"/>
  <c r="O2351" i="1"/>
  <c r="O3757" i="1"/>
  <c r="O3741" i="1"/>
  <c r="P3822" i="1"/>
  <c r="P2879" i="1"/>
  <c r="P3694" i="1"/>
  <c r="P2719" i="1"/>
  <c r="P3854" i="1"/>
  <c r="P970" i="1"/>
  <c r="P1120" i="1"/>
  <c r="K816" i="33"/>
  <c r="K824" i="33"/>
  <c r="I393" i="2"/>
  <c r="P2847" i="1"/>
  <c r="V3816" i="1"/>
  <c r="V2873" i="1"/>
  <c r="V2841" i="1"/>
  <c r="V3688" i="1"/>
  <c r="V3848" i="1"/>
  <c r="V964" i="1"/>
  <c r="V1114" i="1"/>
  <c r="P810" i="33"/>
  <c r="P818" i="33"/>
  <c r="N387" i="2"/>
  <c r="V2713" i="1"/>
  <c r="Y3815" i="1"/>
  <c r="Y3687" i="1"/>
  <c r="Y2872" i="1"/>
  <c r="Y2712" i="1"/>
  <c r="Y3847" i="1"/>
  <c r="Y963" i="1"/>
  <c r="Y1113" i="1"/>
  <c r="R809" i="33"/>
  <c r="R817" i="33"/>
  <c r="P386" i="2"/>
  <c r="Y2840" i="1"/>
  <c r="L3815" i="1"/>
  <c r="L2840" i="1"/>
  <c r="L2712" i="1"/>
  <c r="L3847" i="1"/>
  <c r="L2872" i="1"/>
  <c r="L963" i="1"/>
  <c r="L1113" i="1"/>
  <c r="H809" i="33"/>
  <c r="H817" i="33"/>
  <c r="F386" i="2"/>
  <c r="L3687" i="1"/>
  <c r="L2843" i="1"/>
  <c r="L2715" i="1"/>
  <c r="L3850" i="1"/>
  <c r="L3690" i="1"/>
  <c r="L2875" i="1"/>
  <c r="L966" i="1"/>
  <c r="L1116" i="1"/>
  <c r="H812" i="33"/>
  <c r="H820" i="33"/>
  <c r="F389" i="2"/>
  <c r="L3818" i="1"/>
  <c r="M980" i="33"/>
  <c r="M940" i="33"/>
  <c r="M960" i="33"/>
  <c r="P3692" i="1"/>
  <c r="P2845" i="1"/>
  <c r="P2877" i="1"/>
  <c r="P3820" i="1"/>
  <c r="P2717" i="1"/>
  <c r="P968" i="1"/>
  <c r="P1118" i="1"/>
  <c r="K814" i="33"/>
  <c r="K822" i="33"/>
  <c r="I391" i="2"/>
  <c r="P3852" i="1"/>
  <c r="I963" i="33"/>
  <c r="I943" i="33"/>
  <c r="I983" i="33"/>
  <c r="O3821" i="1"/>
  <c r="O2878" i="1"/>
  <c r="O3693" i="1"/>
  <c r="O3853" i="1"/>
  <c r="O2846" i="1"/>
  <c r="J815" i="33"/>
  <c r="J823" i="33"/>
  <c r="H392" i="2"/>
  <c r="O2718" i="1"/>
  <c r="T983" i="33"/>
  <c r="T943" i="33"/>
  <c r="T963" i="33"/>
  <c r="Y2713" i="1"/>
  <c r="Y2841" i="1"/>
  <c r="Y3848" i="1"/>
  <c r="Y3816" i="1"/>
  <c r="Y3688" i="1"/>
  <c r="R810" i="33"/>
  <c r="R818" i="33"/>
  <c r="P387" i="2"/>
  <c r="Y2873" i="1"/>
  <c r="K4140" i="1"/>
  <c r="K2685" i="1"/>
  <c r="K3149" i="1"/>
  <c r="K2669" i="1"/>
  <c r="K2523" i="1"/>
  <c r="K4303" i="1"/>
  <c r="K4319" i="1"/>
  <c r="K2507" i="1"/>
  <c r="K3668" i="1"/>
  <c r="K2973" i="1"/>
  <c r="K2677" i="1"/>
  <c r="K4335" i="1"/>
  <c r="K4044" i="1"/>
  <c r="K4012" i="1"/>
  <c r="K3948" i="1"/>
  <c r="K4060" i="1"/>
  <c r="K779" i="1"/>
  <c r="K3386" i="1"/>
  <c r="K3165" i="1"/>
  <c r="K2661" i="1"/>
  <c r="K4100" i="1"/>
  <c r="K3101" i="1"/>
  <c r="K3538" i="1"/>
  <c r="K3125" i="1"/>
  <c r="K4132" i="1"/>
  <c r="K4076" i="1"/>
  <c r="K2326" i="1"/>
  <c r="K3504" i="1"/>
  <c r="K2390" i="1"/>
  <c r="K2515" i="1"/>
  <c r="K470" i="1"/>
  <c r="K3069" i="1"/>
  <c r="K4311" i="1"/>
  <c r="K3021" i="1"/>
  <c r="K3157" i="1"/>
  <c r="K2693" i="1"/>
  <c r="K3053" i="1"/>
  <c r="K3479" i="1"/>
  <c r="K2432" i="1"/>
  <c r="K2709" i="1"/>
  <c r="K3676" i="1"/>
  <c r="K3652" i="1"/>
  <c r="K2038" i="1"/>
  <c r="K3117" i="1"/>
  <c r="K4116" i="1"/>
  <c r="K3660" i="1"/>
  <c r="K4108" i="1"/>
  <c r="K4124" i="1"/>
  <c r="K3093" i="1"/>
  <c r="K3420" i="1"/>
  <c r="K1982" i="1"/>
  <c r="G471" i="33"/>
  <c r="G488" i="33"/>
  <c r="G496" i="33"/>
  <c r="E373" i="2"/>
  <c r="K526" i="1"/>
  <c r="O3694" i="1"/>
  <c r="O2879" i="1"/>
  <c r="O3822" i="1"/>
  <c r="O2719" i="1"/>
  <c r="O2847" i="1"/>
  <c r="O970" i="1"/>
  <c r="O1120" i="1"/>
  <c r="J816" i="33"/>
  <c r="J824" i="33"/>
  <c r="H393" i="2"/>
  <c r="O3854" i="1"/>
  <c r="T3229" i="1"/>
  <c r="T2629" i="1"/>
  <c r="R630" i="1"/>
  <c r="G400" i="2"/>
  <c r="N630" i="1"/>
  <c r="I846" i="33"/>
  <c r="I862" i="33"/>
  <c r="I878" i="33"/>
  <c r="I886" i="33"/>
  <c r="I1012" i="33"/>
  <c r="J3253" i="1"/>
  <c r="J3358" i="1"/>
  <c r="J3367" i="1"/>
  <c r="J3410" i="1"/>
  <c r="J3426" i="1"/>
  <c r="J3435" i="1"/>
  <c r="J3451" i="1"/>
  <c r="J3460" i="1"/>
  <c r="J3361" i="1"/>
  <c r="J3370" i="1"/>
  <c r="J3379" i="1"/>
  <c r="J3395" i="1"/>
  <c r="J3404" i="1"/>
  <c r="J3565" i="1"/>
  <c r="J3609" i="1"/>
  <c r="F908" i="33"/>
  <c r="D35" i="2"/>
  <c r="J2526" i="1"/>
  <c r="M2526" i="1"/>
  <c r="I3443" i="1"/>
  <c r="H3443" i="1"/>
  <c r="H3572" i="1"/>
  <c r="X3635" i="1"/>
  <c r="X4188" i="1"/>
  <c r="N2303" i="1"/>
  <c r="N2399" i="1"/>
  <c r="N2466" i="1"/>
  <c r="N2585" i="1"/>
  <c r="N4389" i="1"/>
  <c r="I855" i="33"/>
  <c r="C517" i="2"/>
  <c r="I1942" i="1"/>
  <c r="H1942" i="1"/>
  <c r="T3252" i="1"/>
  <c r="T3357" i="1"/>
  <c r="T3366" i="1"/>
  <c r="T3468" i="1"/>
  <c r="T3484" i="1"/>
  <c r="T3493" i="1"/>
  <c r="T3509" i="1"/>
  <c r="T3518" i="1"/>
  <c r="I2301" i="1"/>
  <c r="H2301" i="1"/>
  <c r="H2397" i="1"/>
  <c r="H2464" i="1"/>
  <c r="H2583" i="1"/>
  <c r="H4387" i="1"/>
  <c r="D853" i="33"/>
  <c r="J2482" i="1"/>
  <c r="J2538" i="1"/>
  <c r="J2573" i="1"/>
  <c r="S3631" i="1"/>
  <c r="S4184" i="1"/>
  <c r="P990" i="33"/>
  <c r="N505" i="2"/>
  <c r="V914" i="1"/>
  <c r="X4464" i="1"/>
  <c r="X4430" i="1"/>
  <c r="X4438" i="1"/>
  <c r="O3250" i="1"/>
  <c r="O3355" i="1"/>
  <c r="O3364" i="1"/>
  <c r="O3525" i="1"/>
  <c r="O3541" i="1"/>
  <c r="O3550" i="1"/>
  <c r="N675" i="33"/>
  <c r="N683" i="33"/>
  <c r="L426" i="2"/>
  <c r="T1949" i="1"/>
  <c r="P677" i="33"/>
  <c r="P685" i="33"/>
  <c r="N428" i="2"/>
  <c r="V439" i="1"/>
  <c r="V640" i="1"/>
  <c r="L673" i="33"/>
  <c r="L681" i="33"/>
  <c r="J424" i="2"/>
  <c r="Q1947" i="1"/>
  <c r="O3333" i="1"/>
  <c r="J418" i="33"/>
  <c r="J426" i="33"/>
  <c r="H353" i="2"/>
  <c r="O4293" i="1"/>
  <c r="S3529" i="1"/>
  <c r="S3545" i="1"/>
  <c r="S3554" i="1"/>
  <c r="Q311" i="1"/>
  <c r="L506" i="33"/>
  <c r="L514" i="33"/>
  <c r="I1289" i="1"/>
  <c r="H1289" i="1"/>
  <c r="H1385" i="1"/>
  <c r="G672" i="33"/>
  <c r="G680" i="33"/>
  <c r="E423" i="2"/>
  <c r="K434" i="1"/>
  <c r="K635" i="1"/>
  <c r="S847" i="33"/>
  <c r="S863" i="33"/>
  <c r="S879" i="33"/>
  <c r="S887" i="33"/>
  <c r="S1013" i="33"/>
  <c r="R980" i="33"/>
  <c r="R940" i="33"/>
  <c r="R960" i="33"/>
  <c r="Y964" i="1"/>
  <c r="Y1114" i="1"/>
  <c r="Y2589" i="1"/>
  <c r="Y2615" i="1"/>
  <c r="Y3613" i="1"/>
  <c r="Y3622" i="1"/>
  <c r="X796" i="1"/>
  <c r="Z796" i="1"/>
  <c r="Z872" i="1"/>
  <c r="Q418" i="33"/>
  <c r="Q426" i="33"/>
  <c r="O353" i="2"/>
  <c r="X255" i="1"/>
  <c r="Z255" i="1"/>
  <c r="Z273" i="1"/>
  <c r="Z299" i="1"/>
  <c r="F1010" i="33"/>
  <c r="B230" i="2"/>
  <c r="D772" i="33"/>
  <c r="D421" i="33"/>
  <c r="X4540" i="1"/>
  <c r="X4551" i="1"/>
  <c r="X4560" i="1"/>
  <c r="H964" i="33"/>
  <c r="H845" i="33"/>
  <c r="H861" i="33"/>
  <c r="H877" i="33"/>
  <c r="H885" i="33"/>
  <c r="H944" i="33"/>
  <c r="H984" i="33"/>
  <c r="O969" i="1"/>
  <c r="O1119" i="1"/>
  <c r="O2594" i="1"/>
  <c r="O4398" i="1"/>
  <c r="O4475" i="1"/>
  <c r="Q830" i="33"/>
  <c r="X2304" i="1"/>
  <c r="X2400" i="1"/>
  <c r="X2467" i="1"/>
  <c r="X2586" i="1"/>
  <c r="X4390" i="1"/>
  <c r="Q856" i="33"/>
  <c r="AB2646" i="1"/>
  <c r="T349" i="33"/>
  <c r="T357" i="33"/>
  <c r="R302" i="2"/>
  <c r="AB762" i="1"/>
  <c r="AB771" i="1"/>
  <c r="AB789" i="1"/>
  <c r="T438" i="33"/>
  <c r="T446" i="33"/>
  <c r="R284" i="2"/>
  <c r="AB3645" i="1"/>
  <c r="X2404" i="1"/>
  <c r="Z2404" i="1"/>
  <c r="Z2452" i="1"/>
  <c r="J961" i="33"/>
  <c r="J941" i="33"/>
  <c r="J981" i="33"/>
  <c r="AA3250" i="1"/>
  <c r="AA3355" i="1"/>
  <c r="AA3364" i="1"/>
  <c r="AA3466" i="1"/>
  <c r="AA3482" i="1"/>
  <c r="AA3491" i="1"/>
  <c r="AA3507" i="1"/>
  <c r="AA3516" i="1"/>
  <c r="N963" i="33"/>
  <c r="N844" i="33"/>
  <c r="N860" i="33"/>
  <c r="N876" i="33"/>
  <c r="N884" i="33"/>
  <c r="N943" i="33"/>
  <c r="N983" i="33"/>
  <c r="V185" i="1"/>
  <c r="V211" i="1"/>
  <c r="P467" i="33"/>
  <c r="P484" i="33"/>
  <c r="P492" i="33"/>
  <c r="P901" i="33"/>
  <c r="N980" i="33"/>
  <c r="N841" i="33"/>
  <c r="N857" i="33"/>
  <c r="N873" i="33"/>
  <c r="N881" i="33"/>
  <c r="N940" i="33"/>
  <c r="N960" i="33"/>
  <c r="J2263" i="1"/>
  <c r="J2279" i="1"/>
  <c r="J2288" i="1"/>
  <c r="G844" i="33"/>
  <c r="G860" i="33"/>
  <c r="G876" i="33"/>
  <c r="G884" i="33"/>
  <c r="G1010" i="33"/>
  <c r="P960" i="33"/>
  <c r="P940" i="33"/>
  <c r="P980" i="33"/>
  <c r="AB2198" i="1"/>
  <c r="AB2190" i="1"/>
  <c r="Q3250" i="1"/>
  <c r="Q3355" i="1"/>
  <c r="Q3364" i="1"/>
  <c r="Q3466" i="1"/>
  <c r="Q3482" i="1"/>
  <c r="Q3491" i="1"/>
  <c r="Q3507" i="1"/>
  <c r="Q3516" i="1"/>
  <c r="I421" i="33"/>
  <c r="I429" i="33"/>
  <c r="G356" i="2"/>
  <c r="N4296" i="1"/>
  <c r="R4296" i="1"/>
  <c r="S3634" i="1"/>
  <c r="S4187" i="1"/>
  <c r="M346" i="33"/>
  <c r="M354" i="33"/>
  <c r="K299" i="2"/>
  <c r="S759" i="1"/>
  <c r="W759" i="1"/>
  <c r="W768" i="1"/>
  <c r="W786" i="1"/>
  <c r="T844" i="33"/>
  <c r="T860" i="33"/>
  <c r="T876" i="33"/>
  <c r="T884" i="33"/>
  <c r="T1010" i="33"/>
  <c r="X2627" i="1"/>
  <c r="Z2627" i="1"/>
  <c r="Z3227" i="1"/>
  <c r="N3256" i="1"/>
  <c r="N3361" i="1"/>
  <c r="N3370" i="1"/>
  <c r="N3413" i="1"/>
  <c r="N3429" i="1"/>
  <c r="N3438" i="1"/>
  <c r="N3454" i="1"/>
  <c r="N3463" i="1"/>
  <c r="V3639" i="1"/>
  <c r="N296" i="2"/>
  <c r="V756" i="1"/>
  <c r="V765" i="1"/>
  <c r="V783" i="1"/>
  <c r="P432" i="33"/>
  <c r="P440" i="33"/>
  <c r="N278" i="2"/>
  <c r="V2640" i="1"/>
  <c r="N1292" i="1"/>
  <c r="R1292" i="1"/>
  <c r="R1388" i="1"/>
  <c r="I4540" i="1"/>
  <c r="I4551" i="1"/>
  <c r="I4560" i="1"/>
  <c r="S1795" i="1"/>
  <c r="S1843" i="1"/>
  <c r="S1861" i="1"/>
  <c r="S1870" i="1"/>
  <c r="M748" i="33"/>
  <c r="M756" i="33"/>
  <c r="K204" i="2"/>
  <c r="S350" i="1"/>
  <c r="W350" i="1"/>
  <c r="W358" i="1"/>
  <c r="W729" i="1"/>
  <c r="I2628" i="1"/>
  <c r="I3228" i="1"/>
  <c r="K671" i="33"/>
  <c r="K679" i="33"/>
  <c r="I422" i="2"/>
  <c r="P1945" i="1"/>
  <c r="J3594" i="1"/>
  <c r="Q3252" i="1"/>
  <c r="Q3357" i="1"/>
  <c r="Q3366" i="1"/>
  <c r="Q3527" i="1"/>
  <c r="Q3543" i="1"/>
  <c r="Q3552" i="1"/>
  <c r="J3447" i="1"/>
  <c r="J3576" i="1"/>
  <c r="X2403" i="1"/>
  <c r="X2451" i="1"/>
  <c r="I1970" i="1"/>
  <c r="I2146" i="1"/>
  <c r="I2155" i="1"/>
  <c r="E921" i="33"/>
  <c r="E1025" i="33"/>
  <c r="N4432" i="1"/>
  <c r="N4440" i="1"/>
  <c r="N4466" i="1"/>
  <c r="L3412" i="1"/>
  <c r="L3428" i="1"/>
  <c r="L3437" i="1"/>
  <c r="L3453" i="1"/>
  <c r="L3462" i="1"/>
  <c r="K2641" i="1"/>
  <c r="K167" i="1"/>
  <c r="G344" i="33"/>
  <c r="G352" i="33"/>
  <c r="E297" i="2"/>
  <c r="K757" i="1"/>
  <c r="K766" i="1"/>
  <c r="K784" i="1"/>
  <c r="G433" i="33"/>
  <c r="G441" i="33"/>
  <c r="E279" i="2"/>
  <c r="K3640" i="1"/>
  <c r="Q719" i="1"/>
  <c r="L480" i="33"/>
  <c r="J365" i="2"/>
  <c r="Q1770" i="1"/>
  <c r="J2879" i="1"/>
  <c r="M2879" i="1"/>
  <c r="V2588" i="1"/>
  <c r="V4392" i="1"/>
  <c r="V4469" i="1"/>
  <c r="I419" i="33"/>
  <c r="I427" i="33"/>
  <c r="G354" i="2"/>
  <c r="N3334" i="1"/>
  <c r="R3334" i="1"/>
  <c r="V3336" i="1"/>
  <c r="V4296" i="1"/>
  <c r="P421" i="33"/>
  <c r="P429" i="33"/>
  <c r="N356" i="2"/>
  <c r="V2268" i="1"/>
  <c r="V2284" i="1"/>
  <c r="V2293" i="1"/>
  <c r="U343" i="33"/>
  <c r="U351" i="33"/>
  <c r="U358" i="33"/>
  <c r="S303" i="2"/>
  <c r="AC763" i="1"/>
  <c r="AC772" i="1"/>
  <c r="AC790" i="1"/>
  <c r="U439" i="33"/>
  <c r="J3633" i="1"/>
  <c r="M3633" i="1"/>
  <c r="M4186" i="1"/>
  <c r="X2406" i="1"/>
  <c r="X2454" i="1"/>
  <c r="AB884" i="1"/>
  <c r="T523" i="33"/>
  <c r="T531" i="33"/>
  <c r="T839" i="33"/>
  <c r="D423" i="33"/>
  <c r="B350" i="2"/>
  <c r="I674" i="33"/>
  <c r="I682" i="33"/>
  <c r="G425" i="2"/>
  <c r="N436" i="1"/>
  <c r="N637" i="1"/>
  <c r="M344" i="33"/>
  <c r="M352" i="33"/>
  <c r="K297" i="2"/>
  <c r="S757" i="1"/>
  <c r="W757" i="1"/>
  <c r="W766" i="1"/>
  <c r="W784" i="1"/>
  <c r="I2299" i="1"/>
  <c r="I2395" i="1"/>
  <c r="I2462" i="1"/>
  <c r="I2581" i="1"/>
  <c r="I4385" i="1"/>
  <c r="E851" i="33"/>
  <c r="T987" i="33"/>
  <c r="T995" i="33"/>
  <c r="R510" i="2"/>
  <c r="AB919" i="1"/>
  <c r="S987" i="33"/>
  <c r="S989" i="33"/>
  <c r="Q504" i="2"/>
  <c r="AA913" i="1"/>
  <c r="X4357" i="1"/>
  <c r="X4366" i="1"/>
  <c r="X4375" i="1"/>
  <c r="L987" i="33"/>
  <c r="L988" i="33"/>
  <c r="J503" i="2"/>
  <c r="Q912" i="1"/>
  <c r="H1014" i="33"/>
  <c r="W3692" i="1"/>
  <c r="S968" i="1"/>
  <c r="S1118" i="1"/>
  <c r="M814" i="33"/>
  <c r="M822" i="33"/>
  <c r="K391" i="2"/>
  <c r="S3692" i="1"/>
  <c r="S2301" i="1"/>
  <c r="S2397" i="1"/>
  <c r="S2464" i="1"/>
  <c r="S2583" i="1"/>
  <c r="S4387" i="1"/>
  <c r="M853" i="33"/>
  <c r="E900" i="33"/>
  <c r="J2189" i="1"/>
  <c r="M2189" i="1"/>
  <c r="M2197" i="1"/>
  <c r="P4428" i="1"/>
  <c r="P4436" i="1"/>
  <c r="P4462" i="1"/>
  <c r="P4089" i="1"/>
  <c r="P1987" i="1"/>
  <c r="P1847" i="1"/>
  <c r="P3130" i="1"/>
  <c r="P3873" i="1"/>
  <c r="P2315" i="1"/>
  <c r="P3753" i="1"/>
  <c r="P1782" i="1"/>
  <c r="P2738" i="1"/>
  <c r="P3705" i="1"/>
  <c r="P2762" i="1"/>
  <c r="P4033" i="1"/>
  <c r="P2445" i="1"/>
  <c r="P4025" i="1"/>
  <c r="P1734" i="1"/>
  <c r="P3138" i="1"/>
  <c r="P3729" i="1"/>
  <c r="P2770" i="1"/>
  <c r="P2810" i="1"/>
  <c r="P2794" i="1"/>
  <c r="P3745" i="1"/>
  <c r="P2413" i="1"/>
  <c r="P2347" i="1"/>
  <c r="P459" i="1"/>
  <c r="P1774" i="1"/>
  <c r="P3268" i="1"/>
  <c r="P1750" i="1"/>
  <c r="P587" i="1"/>
  <c r="P2818" i="1"/>
  <c r="P4228" i="1"/>
  <c r="P1806" i="1"/>
  <c r="P483" i="1"/>
  <c r="P2379" i="1"/>
  <c r="P1742" i="1"/>
  <c r="P3777" i="1"/>
  <c r="P3785" i="1"/>
  <c r="P2890" i="1"/>
  <c r="P1798" i="1"/>
  <c r="P3721" i="1"/>
  <c r="P3713" i="1"/>
  <c r="P2027" i="1"/>
  <c r="P2802" i="1"/>
  <c r="P3865" i="1"/>
  <c r="P2898" i="1"/>
  <c r="P4017" i="1"/>
  <c r="P3769" i="1"/>
  <c r="P2882" i="1"/>
  <c r="P2355" i="1"/>
  <c r="P1758" i="1"/>
  <c r="P475" i="1"/>
  <c r="P3737" i="1"/>
  <c r="P2730" i="1"/>
  <c r="P2307" i="1"/>
  <c r="P3106" i="1"/>
  <c r="P1830" i="1"/>
  <c r="P3042" i="1"/>
  <c r="P3026" i="1"/>
  <c r="P3034" i="1"/>
  <c r="P1822" i="1"/>
  <c r="P2746" i="1"/>
  <c r="P2754" i="1"/>
  <c r="P3857" i="1"/>
  <c r="P3058" i="1"/>
  <c r="P1995" i="1"/>
  <c r="P2099" i="1"/>
  <c r="P515" i="1"/>
  <c r="P3793" i="1"/>
  <c r="P4049" i="1"/>
  <c r="P2778" i="1"/>
  <c r="V3250" i="1"/>
  <c r="V3355" i="1"/>
  <c r="V3364" i="1"/>
  <c r="V3525" i="1"/>
  <c r="V3541" i="1"/>
  <c r="V3550" i="1"/>
  <c r="V188" i="1"/>
  <c r="V214" i="1"/>
  <c r="V309" i="1"/>
  <c r="P504" i="33"/>
  <c r="P512" i="33"/>
  <c r="S966" i="1"/>
  <c r="S1116" i="1"/>
  <c r="S2591" i="1"/>
  <c r="S2617" i="1"/>
  <c r="S3615" i="1"/>
  <c r="S3624" i="1"/>
  <c r="Q4295" i="1"/>
  <c r="L420" i="33"/>
  <c r="L428" i="33"/>
  <c r="J355" i="2"/>
  <c r="Q3335" i="1"/>
  <c r="AC4294" i="1"/>
  <c r="U419" i="33"/>
  <c r="U427" i="33"/>
  <c r="S354" i="2"/>
  <c r="AC3334" i="1"/>
  <c r="T2483" i="1"/>
  <c r="T2539" i="1"/>
  <c r="T2574" i="1"/>
  <c r="I3255" i="1"/>
  <c r="H3255" i="1"/>
  <c r="H3360" i="1"/>
  <c r="H3369" i="1"/>
  <c r="H3412" i="1"/>
  <c r="H3428" i="1"/>
  <c r="H3437" i="1"/>
  <c r="H3453" i="1"/>
  <c r="H3462" i="1"/>
  <c r="AC3251" i="1"/>
  <c r="AC3356" i="1"/>
  <c r="AC3365" i="1"/>
  <c r="AC3408" i="1"/>
  <c r="AC3424" i="1"/>
  <c r="AC3433" i="1"/>
  <c r="AC3449" i="1"/>
  <c r="AC3458" i="1"/>
  <c r="J2631" i="1"/>
  <c r="M2631" i="1"/>
  <c r="M3231" i="1"/>
  <c r="N2298" i="1"/>
  <c r="R2298" i="1"/>
  <c r="R2394" i="1"/>
  <c r="R2461" i="1"/>
  <c r="R2580" i="1"/>
  <c r="R4384" i="1"/>
  <c r="J2404" i="1"/>
  <c r="M2404" i="1"/>
  <c r="M2452" i="1"/>
  <c r="S4215" i="1"/>
  <c r="S4343" i="1"/>
  <c r="S4352" i="1"/>
  <c r="J676" i="33"/>
  <c r="J684" i="33"/>
  <c r="H427" i="2"/>
  <c r="O1950" i="1"/>
  <c r="V2266" i="1"/>
  <c r="V2282" i="1"/>
  <c r="V2291" i="1"/>
  <c r="Q3331" i="1"/>
  <c r="Q4291" i="1"/>
  <c r="J674" i="33"/>
  <c r="J682" i="33"/>
  <c r="H425" i="2"/>
  <c r="O1948" i="1"/>
  <c r="I474" i="33"/>
  <c r="G359" i="2"/>
  <c r="N1764" i="1"/>
  <c r="R1764" i="1"/>
  <c r="O676" i="33"/>
  <c r="O684" i="33"/>
  <c r="M427" i="2"/>
  <c r="U438" i="1"/>
  <c r="U639" i="1"/>
  <c r="N676" i="33"/>
  <c r="N684" i="33"/>
  <c r="L427" i="2"/>
  <c r="T438" i="1"/>
  <c r="T639" i="1"/>
  <c r="J1292" i="1"/>
  <c r="M1292" i="1"/>
  <c r="M1388" i="1"/>
  <c r="H1007" i="33"/>
  <c r="I1838" i="1"/>
  <c r="I1856" i="1"/>
  <c r="I1865" i="1"/>
  <c r="E743" i="33"/>
  <c r="E751" i="33"/>
  <c r="C199" i="2"/>
  <c r="I345" i="1"/>
  <c r="H345" i="1"/>
  <c r="H353" i="1"/>
  <c r="H724" i="1"/>
  <c r="S2479" i="1"/>
  <c r="S2535" i="1"/>
  <c r="S2570" i="1"/>
  <c r="E948" i="33"/>
  <c r="C404" i="2"/>
  <c r="I904" i="1"/>
  <c r="H904" i="1"/>
  <c r="I676" i="33"/>
  <c r="I684" i="33"/>
  <c r="G427" i="2"/>
  <c r="N438" i="1"/>
  <c r="R438" i="1"/>
  <c r="R639" i="1"/>
  <c r="V1922" i="1"/>
  <c r="V1970" i="1"/>
  <c r="V2146" i="1"/>
  <c r="V2155" i="1"/>
  <c r="P921" i="33"/>
  <c r="P1025" i="33"/>
  <c r="P1033" i="33"/>
  <c r="N54" i="2"/>
  <c r="V410" i="1"/>
  <c r="S3637" i="1"/>
  <c r="W3637" i="1"/>
  <c r="W4190" i="1"/>
  <c r="P3755" i="1"/>
  <c r="P3747" i="1"/>
  <c r="P4019" i="1"/>
  <c r="P2309" i="1"/>
  <c r="P1736" i="1"/>
  <c r="P4230" i="1"/>
  <c r="P2732" i="1"/>
  <c r="P3132" i="1"/>
  <c r="P461" i="1"/>
  <c r="P589" i="1"/>
  <c r="P3867" i="1"/>
  <c r="P3108" i="1"/>
  <c r="P2812" i="1"/>
  <c r="P2740" i="1"/>
  <c r="P2780" i="1"/>
  <c r="P2029" i="1"/>
  <c r="P3028" i="1"/>
  <c r="P1849" i="1"/>
  <c r="P2804" i="1"/>
  <c r="P3787" i="1"/>
  <c r="P3875" i="1"/>
  <c r="P4027" i="1"/>
  <c r="P517" i="1"/>
  <c r="P477" i="1"/>
  <c r="P2772" i="1"/>
  <c r="P3270" i="1"/>
  <c r="P1752" i="1"/>
  <c r="P2756" i="1"/>
  <c r="P3795" i="1"/>
  <c r="P4051" i="1"/>
  <c r="P1744" i="1"/>
  <c r="P3060" i="1"/>
  <c r="P1784" i="1"/>
  <c r="P1776" i="1"/>
  <c r="P1832" i="1"/>
  <c r="P1800" i="1"/>
  <c r="P3739" i="1"/>
  <c r="P3723" i="1"/>
  <c r="P1997" i="1"/>
  <c r="P3731" i="1"/>
  <c r="P2892" i="1"/>
  <c r="P3036" i="1"/>
  <c r="P3771" i="1"/>
  <c r="P1989" i="1"/>
  <c r="P3779" i="1"/>
  <c r="P1808" i="1"/>
  <c r="P2101" i="1"/>
  <c r="P2447" i="1"/>
  <c r="P2884" i="1"/>
  <c r="P1824" i="1"/>
  <c r="P2796" i="1"/>
  <c r="P3044" i="1"/>
  <c r="P2820" i="1"/>
  <c r="P2381" i="1"/>
  <c r="P3707" i="1"/>
  <c r="P2748" i="1"/>
  <c r="P2900" i="1"/>
  <c r="P485" i="1"/>
  <c r="P2317" i="1"/>
  <c r="P3859" i="1"/>
  <c r="P2764" i="1"/>
  <c r="P4035" i="1"/>
  <c r="P1760" i="1"/>
  <c r="P3140" i="1"/>
  <c r="P3715" i="1"/>
  <c r="P2415" i="1"/>
  <c r="P2357" i="1"/>
  <c r="P4091" i="1"/>
  <c r="P4501" i="1"/>
  <c r="P4533" i="1"/>
  <c r="K762" i="33"/>
  <c r="K770" i="33"/>
  <c r="I228" i="2"/>
  <c r="P2349" i="1"/>
  <c r="P4292" i="1"/>
  <c r="K417" i="33"/>
  <c r="K425" i="33"/>
  <c r="I352" i="2"/>
  <c r="P3332" i="1"/>
  <c r="AB3332" i="1"/>
  <c r="AB4292" i="1"/>
  <c r="T417" i="33"/>
  <c r="T425" i="33"/>
  <c r="R352" i="2"/>
  <c r="AB2264" i="1"/>
  <c r="AB2280" i="1"/>
  <c r="AB2289" i="1"/>
  <c r="J798" i="1"/>
  <c r="M798" i="1"/>
  <c r="M874" i="1"/>
  <c r="C36" i="2"/>
  <c r="I2545" i="1"/>
  <c r="I2561" i="1"/>
  <c r="X1789" i="1"/>
  <c r="X1837" i="1"/>
  <c r="X1855" i="1"/>
  <c r="X1864" i="1"/>
  <c r="Q742" i="33"/>
  <c r="Q750" i="33"/>
  <c r="O198" i="2"/>
  <c r="X344" i="1"/>
  <c r="Z344" i="1"/>
  <c r="Z352" i="1"/>
  <c r="Z723" i="1"/>
  <c r="X3251" i="1"/>
  <c r="Z3251" i="1"/>
  <c r="Z3356" i="1"/>
  <c r="Z3365" i="1"/>
  <c r="Z3374" i="1"/>
  <c r="Z3390" i="1"/>
  <c r="Z3399" i="1"/>
  <c r="Z3560" i="1"/>
  <c r="Z3604" i="1"/>
  <c r="Z760" i="1"/>
  <c r="Z769" i="1"/>
  <c r="Z787" i="1"/>
  <c r="AA2607" i="1"/>
  <c r="AA880" i="1"/>
  <c r="S519" i="33"/>
  <c r="S527" i="33"/>
  <c r="Q271" i="2"/>
  <c r="AA2599" i="1"/>
  <c r="AB878" i="1"/>
  <c r="T517" i="33"/>
  <c r="T525" i="33"/>
  <c r="T833" i="33"/>
  <c r="J3440" i="1"/>
  <c r="M3440" i="1"/>
  <c r="M3569" i="1"/>
  <c r="T1769" i="1"/>
  <c r="N479" i="33"/>
  <c r="L364" i="2"/>
  <c r="T718" i="1"/>
  <c r="Q2641" i="1"/>
  <c r="L344" i="33"/>
  <c r="L352" i="33"/>
  <c r="J297" i="2"/>
  <c r="Q757" i="1"/>
  <c r="Q766" i="1"/>
  <c r="Q784" i="1"/>
  <c r="L433" i="33"/>
  <c r="L441" i="33"/>
  <c r="J279" i="2"/>
  <c r="Q3640" i="1"/>
  <c r="AA1768" i="1"/>
  <c r="S478" i="33"/>
  <c r="Q363" i="2"/>
  <c r="AA717" i="1"/>
  <c r="E672" i="33"/>
  <c r="E680" i="33"/>
  <c r="C423" i="2"/>
  <c r="I1946" i="1"/>
  <c r="H1946" i="1"/>
  <c r="I3635" i="1"/>
  <c r="H3635" i="1"/>
  <c r="H4188" i="1"/>
  <c r="I2404" i="1"/>
  <c r="I2452" i="1"/>
  <c r="J893" i="1"/>
  <c r="J925" i="1"/>
  <c r="J4575" i="1"/>
  <c r="S3635" i="1"/>
  <c r="W3635" i="1"/>
  <c r="W4188" i="1"/>
  <c r="I4214" i="1"/>
  <c r="I4342" i="1"/>
  <c r="I4351" i="1"/>
  <c r="P987" i="33"/>
  <c r="P995" i="33"/>
  <c r="N510" i="2"/>
  <c r="V919" i="1"/>
  <c r="N4428" i="1"/>
  <c r="N4436" i="1"/>
  <c r="N4462" i="1"/>
  <c r="N2545" i="1"/>
  <c r="N2561" i="1"/>
  <c r="P3815" i="1"/>
  <c r="P2840" i="1"/>
  <c r="P3687" i="1"/>
  <c r="P2872" i="1"/>
  <c r="P3847" i="1"/>
  <c r="P963" i="1"/>
  <c r="P1113" i="1"/>
  <c r="K809" i="33"/>
  <c r="K817" i="33"/>
  <c r="I386" i="2"/>
  <c r="P2712" i="1"/>
  <c r="N417" i="33"/>
  <c r="N425" i="33"/>
  <c r="L352" i="2"/>
  <c r="T254" i="1"/>
  <c r="T272" i="1"/>
  <c r="T298" i="1"/>
  <c r="AA3817" i="1"/>
  <c r="AA3849" i="1"/>
  <c r="AA3689" i="1"/>
  <c r="AA2874" i="1"/>
  <c r="AA2842" i="1"/>
  <c r="S811" i="33"/>
  <c r="S819" i="33"/>
  <c r="Q388" i="2"/>
  <c r="AA2714" i="1"/>
  <c r="V2875" i="1"/>
  <c r="V3690" i="1"/>
  <c r="V3818" i="1"/>
  <c r="V3850" i="1"/>
  <c r="V2715" i="1"/>
  <c r="V966" i="1"/>
  <c r="V1116" i="1"/>
  <c r="P812" i="33"/>
  <c r="P820" i="33"/>
  <c r="N389" i="2"/>
  <c r="V2843" i="1"/>
  <c r="V2712" i="1"/>
  <c r="V2872" i="1"/>
  <c r="V3847" i="1"/>
  <c r="V2840" i="1"/>
  <c r="V3687" i="1"/>
  <c r="V963" i="1"/>
  <c r="V1113" i="1"/>
  <c r="P809" i="33"/>
  <c r="P817" i="33"/>
  <c r="N386" i="2"/>
  <c r="V3815" i="1"/>
  <c r="P419" i="33"/>
  <c r="P427" i="33"/>
  <c r="N354" i="2"/>
  <c r="V256" i="1"/>
  <c r="V274" i="1"/>
  <c r="V300" i="1"/>
  <c r="U2874" i="1"/>
  <c r="U3817" i="1"/>
  <c r="U3689" i="1"/>
  <c r="U2714" i="1"/>
  <c r="U3849" i="1"/>
  <c r="O811" i="33"/>
  <c r="O819" i="33"/>
  <c r="M388" i="2"/>
  <c r="U2842" i="1"/>
  <c r="F830" i="33"/>
  <c r="J2400" i="1"/>
  <c r="J2467" i="1"/>
  <c r="J2586" i="1"/>
  <c r="J4390" i="1"/>
  <c r="F856" i="33"/>
  <c r="P2716" i="1"/>
  <c r="P3851" i="1"/>
  <c r="P2844" i="1"/>
  <c r="P2876" i="1"/>
  <c r="P3819" i="1"/>
  <c r="P967" i="1"/>
  <c r="P1117" i="1"/>
  <c r="K813" i="33"/>
  <c r="K821" i="33"/>
  <c r="I390" i="2"/>
  <c r="P3691" i="1"/>
  <c r="V3331" i="1"/>
  <c r="P416" i="33"/>
  <c r="P424" i="33"/>
  <c r="N351" i="2"/>
  <c r="V4291" i="1"/>
  <c r="L2644" i="1"/>
  <c r="L170" i="1"/>
  <c r="H347" i="33"/>
  <c r="H355" i="33"/>
  <c r="F300" i="2"/>
  <c r="L760" i="1"/>
  <c r="L769" i="1"/>
  <c r="L787" i="1"/>
  <c r="H436" i="33"/>
  <c r="H444" i="33"/>
  <c r="F282" i="2"/>
  <c r="L3643" i="1"/>
  <c r="K2719" i="1"/>
  <c r="K2847" i="1"/>
  <c r="K3854" i="1"/>
  <c r="K2879" i="1"/>
  <c r="K3694" i="1"/>
  <c r="G816" i="33"/>
  <c r="G824" i="33"/>
  <c r="E393" i="2"/>
  <c r="K3822" i="1"/>
  <c r="M417" i="33"/>
  <c r="M425" i="33"/>
  <c r="K352" i="2"/>
  <c r="S3332" i="1"/>
  <c r="W3332" i="1"/>
  <c r="S1291" i="1"/>
  <c r="S1387" i="1"/>
  <c r="AB3336" i="1"/>
  <c r="T421" i="33"/>
  <c r="T429" i="33"/>
  <c r="R356" i="2"/>
  <c r="AB4296" i="1"/>
  <c r="S3380" i="1"/>
  <c r="S3396" i="1"/>
  <c r="S3405" i="1"/>
  <c r="S3566" i="1"/>
  <c r="S3610" i="1"/>
  <c r="AC2843" i="1"/>
  <c r="AC3690" i="1"/>
  <c r="AC3850" i="1"/>
  <c r="AC3818" i="1"/>
  <c r="AC2875" i="1"/>
  <c r="U812" i="33"/>
  <c r="U820" i="33"/>
  <c r="S389" i="2"/>
  <c r="AC2715" i="1"/>
  <c r="U257" i="1"/>
  <c r="U275" i="1"/>
  <c r="U301" i="1"/>
  <c r="C27" i="34"/>
  <c r="H2368" i="1"/>
  <c r="I2368" i="1"/>
  <c r="AC4478" i="1"/>
  <c r="X3257" i="1"/>
  <c r="X3362" i="1"/>
  <c r="X3371" i="1"/>
  <c r="X3380" i="1"/>
  <c r="X3396" i="1"/>
  <c r="X3405" i="1"/>
  <c r="X3566" i="1"/>
  <c r="X3610" i="1"/>
  <c r="J3256" i="1"/>
  <c r="M3256" i="1"/>
  <c r="M3361" i="1"/>
  <c r="M3370" i="1"/>
  <c r="M3413" i="1"/>
  <c r="M3429" i="1"/>
  <c r="M3438" i="1"/>
  <c r="M3454" i="1"/>
  <c r="M3463" i="1"/>
  <c r="I889" i="1"/>
  <c r="H889" i="1"/>
  <c r="H921" i="1"/>
  <c r="H4571" i="1"/>
  <c r="O1937" i="1"/>
  <c r="J997" i="33"/>
  <c r="H512" i="2"/>
  <c r="O425" i="1"/>
  <c r="O1940" i="1"/>
  <c r="J1000" i="33"/>
  <c r="H515" i="2"/>
  <c r="O428" i="1"/>
  <c r="O429" i="1"/>
  <c r="J1001" i="33"/>
  <c r="H516" i="2"/>
  <c r="O1941" i="1"/>
  <c r="O1930" i="1"/>
  <c r="J929" i="33"/>
  <c r="H414" i="2"/>
  <c r="O418" i="1"/>
  <c r="O421" i="1"/>
  <c r="J932" i="33"/>
  <c r="H417" i="2"/>
  <c r="O1933" i="1"/>
  <c r="O419" i="1"/>
  <c r="J930" i="33"/>
  <c r="H415" i="2"/>
  <c r="O1931" i="1"/>
  <c r="O431" i="1"/>
  <c r="O1976" i="1"/>
  <c r="O2152" i="1"/>
  <c r="O2161" i="1"/>
  <c r="J927" i="33"/>
  <c r="J1003" i="33"/>
  <c r="H518" i="2"/>
  <c r="O1943" i="1"/>
  <c r="AB2642" i="1"/>
  <c r="AB168" i="1"/>
  <c r="T345" i="33"/>
  <c r="T353" i="33"/>
  <c r="R298" i="2"/>
  <c r="AB758" i="1"/>
  <c r="AB767" i="1"/>
  <c r="AB785" i="1"/>
  <c r="T434" i="33"/>
  <c r="T442" i="33"/>
  <c r="R280" i="2"/>
  <c r="AB3641" i="1"/>
  <c r="N1788" i="1"/>
  <c r="N1836" i="1"/>
  <c r="N1854" i="1"/>
  <c r="N1863" i="1"/>
  <c r="I741" i="33"/>
  <c r="I749" i="33"/>
  <c r="G197" i="2"/>
  <c r="N343" i="1"/>
  <c r="R343" i="1"/>
  <c r="R351" i="1"/>
  <c r="R722" i="1"/>
  <c r="W1791" i="1"/>
  <c r="W1839" i="1"/>
  <c r="W1857" i="1"/>
  <c r="W1866" i="1"/>
  <c r="J800" i="1"/>
  <c r="J876" i="1"/>
  <c r="C211" i="2"/>
  <c r="I978" i="1"/>
  <c r="I1066" i="1"/>
  <c r="I1109" i="1"/>
  <c r="E870" i="33"/>
  <c r="J2625" i="1"/>
  <c r="J3225" i="1"/>
  <c r="J4432" i="1"/>
  <c r="J4440" i="1"/>
  <c r="J4466" i="1"/>
  <c r="L671" i="33"/>
  <c r="L679" i="33"/>
  <c r="J422" i="2"/>
  <c r="Q1945" i="1"/>
  <c r="X1293" i="1"/>
  <c r="X1389" i="1"/>
  <c r="S2485" i="1"/>
  <c r="S2541" i="1"/>
  <c r="S2576" i="1"/>
  <c r="I4215" i="1"/>
  <c r="H4215" i="1"/>
  <c r="H4343" i="1"/>
  <c r="H4352" i="1"/>
  <c r="S2478" i="1"/>
  <c r="S2534" i="1"/>
  <c r="S2569" i="1"/>
  <c r="N2627" i="1"/>
  <c r="R2627" i="1"/>
  <c r="R3227" i="1"/>
  <c r="AA965" i="1"/>
  <c r="AA1115" i="1"/>
  <c r="AA2590" i="1"/>
  <c r="AA2616" i="1"/>
  <c r="AA3614" i="1"/>
  <c r="AA3623" i="1"/>
  <c r="J2546" i="1"/>
  <c r="M2546" i="1"/>
  <c r="M2562" i="1"/>
  <c r="J2409" i="1"/>
  <c r="M2409" i="1"/>
  <c r="M2457" i="1"/>
  <c r="J2403" i="1"/>
  <c r="M2403" i="1"/>
  <c r="M2451" i="1"/>
  <c r="O830" i="33"/>
  <c r="U2304" i="1"/>
  <c r="U2400" i="1"/>
  <c r="U2467" i="1"/>
  <c r="U2586" i="1"/>
  <c r="U4390" i="1"/>
  <c r="O856" i="33"/>
  <c r="J856" i="33"/>
  <c r="O2304" i="1"/>
  <c r="O2400" i="1"/>
  <c r="O2467" i="1"/>
  <c r="O2586" i="1"/>
  <c r="O4390" i="1"/>
  <c r="J830" i="33"/>
  <c r="J2406" i="1"/>
  <c r="J2454" i="1"/>
  <c r="N3634" i="1"/>
  <c r="R3634" i="1"/>
  <c r="R4187" i="1"/>
  <c r="V3254" i="1"/>
  <c r="V3359" i="1"/>
  <c r="V3368" i="1"/>
  <c r="V3377" i="1"/>
  <c r="V3393" i="1"/>
  <c r="V3402" i="1"/>
  <c r="V3563" i="1"/>
  <c r="V3607" i="1"/>
  <c r="C365" i="2"/>
  <c r="I719" i="1"/>
  <c r="H719" i="1"/>
  <c r="I4210" i="1"/>
  <c r="H4210" i="1"/>
  <c r="H4338" i="1"/>
  <c r="H4347" i="1"/>
  <c r="X2551" i="1"/>
  <c r="Z2551" i="1"/>
  <c r="Z2567" i="1"/>
  <c r="Q477" i="33"/>
  <c r="O362" i="2"/>
  <c r="X1767" i="1"/>
  <c r="Z1767" i="1"/>
  <c r="T2642" i="1"/>
  <c r="N345" i="33"/>
  <c r="N353" i="33"/>
  <c r="L298" i="2"/>
  <c r="T758" i="1"/>
  <c r="T767" i="1"/>
  <c r="T785" i="1"/>
  <c r="N434" i="33"/>
  <c r="N442" i="33"/>
  <c r="L280" i="2"/>
  <c r="T3641" i="1"/>
  <c r="I479" i="33"/>
  <c r="G364" i="2"/>
  <c r="N718" i="1"/>
  <c r="R718" i="1"/>
  <c r="I3253" i="1"/>
  <c r="H3253" i="1"/>
  <c r="H3358" i="1"/>
  <c r="H3367" i="1"/>
  <c r="H3376" i="1"/>
  <c r="H3392" i="1"/>
  <c r="H3401" i="1"/>
  <c r="H3562" i="1"/>
  <c r="H3606" i="1"/>
  <c r="M3688" i="1"/>
  <c r="J3688" i="1"/>
  <c r="T3335" i="1"/>
  <c r="N420" i="33"/>
  <c r="N428" i="33"/>
  <c r="L355" i="2"/>
  <c r="T4295" i="1"/>
  <c r="J677" i="33"/>
  <c r="J685" i="33"/>
  <c r="H428" i="2"/>
  <c r="O1951" i="1"/>
  <c r="I478" i="33"/>
  <c r="G363" i="2"/>
  <c r="N717" i="1"/>
  <c r="R717" i="1"/>
  <c r="V3640" i="1"/>
  <c r="V167" i="1"/>
  <c r="P344" i="33"/>
  <c r="P352" i="33"/>
  <c r="N297" i="2"/>
  <c r="V757" i="1"/>
  <c r="V766" i="1"/>
  <c r="V784" i="1"/>
  <c r="P433" i="33"/>
  <c r="P441" i="33"/>
  <c r="N279" i="2"/>
  <c r="V2641" i="1"/>
  <c r="L416" i="33"/>
  <c r="L424" i="33"/>
  <c r="J351" i="2"/>
  <c r="Q844" i="1"/>
  <c r="Q861" i="1"/>
  <c r="M420" i="33"/>
  <c r="M428" i="33"/>
  <c r="K355" i="2"/>
  <c r="S3335" i="1"/>
  <c r="W3335" i="1"/>
  <c r="Y3333" i="1"/>
  <c r="R418" i="33"/>
  <c r="R426" i="33"/>
  <c r="P353" i="2"/>
  <c r="Y4293" i="1"/>
  <c r="U3335" i="1"/>
  <c r="O420" i="33"/>
  <c r="O428" i="33"/>
  <c r="M355" i="2"/>
  <c r="U4295" i="1"/>
  <c r="Q3643" i="1"/>
  <c r="L347" i="33"/>
  <c r="L355" i="33"/>
  <c r="J300" i="2"/>
  <c r="Q760" i="1"/>
  <c r="Q769" i="1"/>
  <c r="Q787" i="1"/>
  <c r="L436" i="33"/>
  <c r="L444" i="33"/>
  <c r="J282" i="2"/>
  <c r="Q2644" i="1"/>
  <c r="S1014" i="33"/>
  <c r="AA4478" i="1"/>
  <c r="AA2719" i="1"/>
  <c r="AA2879" i="1"/>
  <c r="AA3854" i="1"/>
  <c r="AA3694" i="1"/>
  <c r="AA2847" i="1"/>
  <c r="S816" i="33"/>
  <c r="S824" i="33"/>
  <c r="Q393" i="2"/>
  <c r="AA3822" i="1"/>
  <c r="AC2719" i="1"/>
  <c r="AC3854" i="1"/>
  <c r="AC3822" i="1"/>
  <c r="AC2879" i="1"/>
  <c r="AC2847" i="1"/>
  <c r="U816" i="33"/>
  <c r="U824" i="33"/>
  <c r="S393" i="2"/>
  <c r="AC3694" i="1"/>
  <c r="AB3854" i="1"/>
  <c r="AB3822" i="1"/>
  <c r="AB2879" i="1"/>
  <c r="AB2847" i="1"/>
  <c r="AB2719" i="1"/>
  <c r="T816" i="33"/>
  <c r="T824" i="33"/>
  <c r="R393" i="2"/>
  <c r="AB3694" i="1"/>
  <c r="T949" i="33"/>
  <c r="R405" i="2"/>
  <c r="AB905" i="1"/>
  <c r="U972" i="33"/>
  <c r="S210" i="2"/>
  <c r="AC977" i="1"/>
  <c r="AC1065" i="1"/>
  <c r="AC1108" i="1"/>
  <c r="U869" i="33"/>
  <c r="R950" i="33"/>
  <c r="P406" i="2"/>
  <c r="Y906" i="1"/>
  <c r="L4500" i="1"/>
  <c r="L4532" i="1"/>
  <c r="H761" i="33"/>
  <c r="H769" i="33"/>
  <c r="H418" i="33"/>
  <c r="H426" i="33"/>
  <c r="F353" i="2"/>
  <c r="L2191" i="1"/>
  <c r="L2199" i="1"/>
  <c r="N3251" i="1"/>
  <c r="R3251" i="1"/>
  <c r="R3356" i="1"/>
  <c r="R3365" i="1"/>
  <c r="R3467" i="1"/>
  <c r="R3483" i="1"/>
  <c r="R3492" i="1"/>
  <c r="R3508" i="1"/>
  <c r="R3517" i="1"/>
  <c r="X3255" i="1"/>
  <c r="Z3255" i="1"/>
  <c r="Z3360" i="1"/>
  <c r="Z3369" i="1"/>
  <c r="Z3378" i="1"/>
  <c r="Z3394" i="1"/>
  <c r="Z3403" i="1"/>
  <c r="Z3564" i="1"/>
  <c r="Z3608" i="1"/>
  <c r="N2406" i="1"/>
  <c r="N2454" i="1"/>
  <c r="J2589" i="1"/>
  <c r="J2615" i="1"/>
  <c r="J3613" i="1"/>
  <c r="J3622" i="1"/>
  <c r="S3632" i="1"/>
  <c r="W3632" i="1"/>
  <c r="W4185" i="1"/>
  <c r="I2298" i="1"/>
  <c r="H2298" i="1"/>
  <c r="H2394" i="1"/>
  <c r="H2461" i="1"/>
  <c r="H2580" i="1"/>
  <c r="H4384" i="1"/>
  <c r="D850" i="33"/>
  <c r="Q476" i="33"/>
  <c r="O361" i="2"/>
  <c r="X715" i="1"/>
  <c r="Z715" i="1"/>
  <c r="N4215" i="1"/>
  <c r="N4343" i="1"/>
  <c r="N4352" i="1"/>
  <c r="I2479" i="1"/>
  <c r="I2535" i="1"/>
  <c r="I2570" i="1"/>
  <c r="T1973" i="1"/>
  <c r="T2149" i="1"/>
  <c r="T2158" i="1"/>
  <c r="N924" i="33"/>
  <c r="N1028" i="33"/>
  <c r="N1036" i="33"/>
  <c r="L57" i="2"/>
  <c r="T1925" i="1"/>
  <c r="W1925" i="1"/>
  <c r="J3577" i="1"/>
  <c r="M3577" i="1"/>
  <c r="M3594" i="1"/>
  <c r="I2482" i="1"/>
  <c r="H2482" i="1"/>
  <c r="H2538" i="1"/>
  <c r="H2573" i="1"/>
  <c r="J2627" i="1"/>
  <c r="M2627" i="1"/>
  <c r="M3227" i="1"/>
  <c r="I4216" i="1"/>
  <c r="I4344" i="1"/>
  <c r="I4353" i="1"/>
  <c r="N1794" i="1"/>
  <c r="R1794" i="1"/>
  <c r="R1842" i="1"/>
  <c r="R1860" i="1"/>
  <c r="R1869" i="1"/>
  <c r="K3251" i="1"/>
  <c r="K3356" i="1"/>
  <c r="K3365" i="1"/>
  <c r="K3408" i="1"/>
  <c r="K3424" i="1"/>
  <c r="K3433" i="1"/>
  <c r="K3449" i="1"/>
  <c r="K3458" i="1"/>
  <c r="P675" i="33"/>
  <c r="P683" i="33"/>
  <c r="N426" i="2"/>
  <c r="V1949" i="1"/>
  <c r="V2644" i="1"/>
  <c r="V170" i="1"/>
  <c r="P347" i="33"/>
  <c r="P355" i="33"/>
  <c r="N300" i="2"/>
  <c r="V760" i="1"/>
  <c r="V769" i="1"/>
  <c r="V787" i="1"/>
  <c r="P436" i="33"/>
  <c r="P444" i="33"/>
  <c r="N282" i="2"/>
  <c r="V3643" i="1"/>
  <c r="M475" i="33"/>
  <c r="K360" i="2"/>
  <c r="S1765" i="1"/>
  <c r="W1765" i="1"/>
  <c r="U2645" i="1"/>
  <c r="U171" i="1"/>
  <c r="O348" i="33"/>
  <c r="O356" i="33"/>
  <c r="M301" i="2"/>
  <c r="U761" i="1"/>
  <c r="U770" i="1"/>
  <c r="U788" i="1"/>
  <c r="O437" i="33"/>
  <c r="O445" i="33"/>
  <c r="M283" i="2"/>
  <c r="U3644" i="1"/>
  <c r="J970" i="1"/>
  <c r="J1120" i="1"/>
  <c r="F816" i="33"/>
  <c r="F824" i="33"/>
  <c r="D393" i="2"/>
  <c r="J2847" i="1"/>
  <c r="M2847" i="1"/>
  <c r="R419" i="33"/>
  <c r="R427" i="33"/>
  <c r="P354" i="2"/>
  <c r="Y256" i="1"/>
  <c r="Y274" i="1"/>
  <c r="Y300" i="1"/>
  <c r="X1287" i="1"/>
  <c r="Z1287" i="1"/>
  <c r="Z1383" i="1"/>
  <c r="Q674" i="33"/>
  <c r="Q682" i="33"/>
  <c r="O425" i="2"/>
  <c r="X1948" i="1"/>
  <c r="Z1948" i="1"/>
  <c r="AC1764" i="1"/>
  <c r="U474" i="33"/>
  <c r="S359" i="2"/>
  <c r="AC713" i="1"/>
  <c r="H676" i="33"/>
  <c r="H684" i="33"/>
  <c r="F427" i="2"/>
  <c r="L1950" i="1"/>
  <c r="T950" i="33"/>
  <c r="R406" i="2"/>
  <c r="AB906" i="1"/>
  <c r="M169" i="1"/>
  <c r="M187" i="1"/>
  <c r="M213" i="1"/>
  <c r="M308" i="1"/>
  <c r="M881" i="1"/>
  <c r="P971" i="33"/>
  <c r="N209" i="2"/>
  <c r="V976" i="1"/>
  <c r="V1064" i="1"/>
  <c r="V1107" i="1"/>
  <c r="P868" i="33"/>
  <c r="R980" i="1"/>
  <c r="R1068" i="1"/>
  <c r="R1111" i="1"/>
  <c r="R951" i="33"/>
  <c r="P407" i="2"/>
  <c r="Y907" i="1"/>
  <c r="Z3097" i="1"/>
  <c r="X3097" i="1"/>
  <c r="Z4008" i="1"/>
  <c r="X4008" i="1"/>
  <c r="Z2689" i="1"/>
  <c r="X2689" i="1"/>
  <c r="Z2428" i="1"/>
  <c r="X2428" i="1"/>
  <c r="Z1978" i="1"/>
  <c r="X1978" i="1"/>
  <c r="Z4040" i="1"/>
  <c r="X4040" i="1"/>
  <c r="Z3382" i="1"/>
  <c r="X3382" i="1"/>
  <c r="I3250" i="1"/>
  <c r="H3250" i="1"/>
  <c r="H3355" i="1"/>
  <c r="H3364" i="1"/>
  <c r="H3466" i="1"/>
  <c r="H3482" i="1"/>
  <c r="H3491" i="1"/>
  <c r="H3507" i="1"/>
  <c r="H3516" i="1"/>
  <c r="I346" i="33"/>
  <c r="I354" i="33"/>
  <c r="G299" i="2"/>
  <c r="N759" i="1"/>
  <c r="R759" i="1"/>
  <c r="R768" i="1"/>
  <c r="R786" i="1"/>
  <c r="N3252" i="1"/>
  <c r="R3252" i="1"/>
  <c r="R3357" i="1"/>
  <c r="R3366" i="1"/>
  <c r="R3468" i="1"/>
  <c r="R3484" i="1"/>
  <c r="R3493" i="1"/>
  <c r="R3509" i="1"/>
  <c r="R3518" i="1"/>
  <c r="S3252" i="1"/>
  <c r="S3357" i="1"/>
  <c r="S3366" i="1"/>
  <c r="S3409" i="1"/>
  <c r="S3425" i="1"/>
  <c r="S3434" i="1"/>
  <c r="S3450" i="1"/>
  <c r="S3459" i="1"/>
  <c r="X2482" i="1"/>
  <c r="X2538" i="1"/>
  <c r="X2573" i="1"/>
  <c r="S2404" i="1"/>
  <c r="S2452" i="1"/>
  <c r="V2669" i="1"/>
  <c r="V3053" i="1"/>
  <c r="V2507" i="1"/>
  <c r="V4108" i="1"/>
  <c r="V3660" i="1"/>
  <c r="V4132" i="1"/>
  <c r="V2693" i="1"/>
  <c r="V3093" i="1"/>
  <c r="V3165" i="1"/>
  <c r="V4303" i="1"/>
  <c r="V2973" i="1"/>
  <c r="V2390" i="1"/>
  <c r="V2661" i="1"/>
  <c r="V2709" i="1"/>
  <c r="V3021" i="1"/>
  <c r="V470" i="1"/>
  <c r="V4100" i="1"/>
  <c r="V3069" i="1"/>
  <c r="V3652" i="1"/>
  <c r="V4116" i="1"/>
  <c r="V2038" i="1"/>
  <c r="V4012" i="1"/>
  <c r="V2677" i="1"/>
  <c r="V3479" i="1"/>
  <c r="V779" i="1"/>
  <c r="V3157" i="1"/>
  <c r="V4140" i="1"/>
  <c r="V3117" i="1"/>
  <c r="V526" i="1"/>
  <c r="V3420" i="1"/>
  <c r="V3149" i="1"/>
  <c r="V3538" i="1"/>
  <c r="V4335" i="1"/>
  <c r="V2685" i="1"/>
  <c r="V2326" i="1"/>
  <c r="V1982" i="1"/>
  <c r="V3668" i="1"/>
  <c r="V4060" i="1"/>
  <c r="V2523" i="1"/>
  <c r="V3386" i="1"/>
  <c r="V4124" i="1"/>
  <c r="V4319" i="1"/>
  <c r="V4044" i="1"/>
  <c r="V2432" i="1"/>
  <c r="V4311" i="1"/>
  <c r="V3125" i="1"/>
  <c r="V3948" i="1"/>
  <c r="V3676" i="1"/>
  <c r="V3101" i="1"/>
  <c r="V2515" i="1"/>
  <c r="V4076" i="1"/>
  <c r="V171" i="1"/>
  <c r="V189" i="1"/>
  <c r="V215" i="1"/>
  <c r="P471" i="33"/>
  <c r="P488" i="33"/>
  <c r="P496" i="33"/>
  <c r="N373" i="2"/>
  <c r="V3504" i="1"/>
  <c r="I3584" i="1"/>
  <c r="H3584" i="1"/>
  <c r="H3601" i="1"/>
  <c r="S2628" i="1"/>
  <c r="S3228" i="1"/>
  <c r="R169" i="1"/>
  <c r="R187" i="1"/>
  <c r="R213" i="1"/>
  <c r="R308" i="1"/>
  <c r="R881" i="1"/>
  <c r="AC3250" i="1"/>
  <c r="AC3355" i="1"/>
  <c r="AC3364" i="1"/>
  <c r="AC3373" i="1"/>
  <c r="AC3389" i="1"/>
  <c r="AC3398" i="1"/>
  <c r="AC3559" i="1"/>
  <c r="AC3603" i="1"/>
  <c r="L3255" i="1"/>
  <c r="L3360" i="1"/>
  <c r="L3369" i="1"/>
  <c r="L3471" i="1"/>
  <c r="L3487" i="1"/>
  <c r="L3496" i="1"/>
  <c r="L3512" i="1"/>
  <c r="L3521" i="1"/>
  <c r="Q906" i="33"/>
  <c r="U672" i="33"/>
  <c r="U680" i="33"/>
  <c r="S423" i="2"/>
  <c r="AC1946" i="1"/>
  <c r="F416" i="33"/>
  <c r="F424" i="33"/>
  <c r="D351" i="2"/>
  <c r="J4291" i="1"/>
  <c r="M4291" i="1"/>
  <c r="M506" i="33"/>
  <c r="M514" i="33"/>
  <c r="W3331" i="1"/>
  <c r="S3331" i="1"/>
  <c r="J966" i="1"/>
  <c r="J1116" i="1"/>
  <c r="F812" i="33"/>
  <c r="F820" i="33"/>
  <c r="D389" i="2"/>
  <c r="J2715" i="1"/>
  <c r="M2715" i="1"/>
  <c r="Q677" i="33"/>
  <c r="Q685" i="33"/>
  <c r="O428" i="2"/>
  <c r="X1951" i="1"/>
  <c r="Z1951" i="1"/>
  <c r="H3694" i="1"/>
  <c r="I3694" i="1"/>
  <c r="R2621" i="1"/>
  <c r="R3619" i="1"/>
  <c r="R3628" i="1"/>
  <c r="P969" i="33"/>
  <c r="N207" i="2"/>
  <c r="V974" i="1"/>
  <c r="V1062" i="1"/>
  <c r="V1105" i="1"/>
  <c r="P866" i="33"/>
  <c r="W456" i="1"/>
  <c r="S456" i="1"/>
  <c r="AA906" i="1"/>
  <c r="Q406" i="2"/>
  <c r="S950" i="33"/>
  <c r="W980" i="1"/>
  <c r="W1068" i="1"/>
  <c r="W1111" i="1"/>
  <c r="R2368" i="1"/>
  <c r="N2368" i="1"/>
  <c r="Z456" i="1"/>
  <c r="X456" i="1"/>
  <c r="R4478" i="1"/>
  <c r="Q948" i="33"/>
  <c r="O404" i="2"/>
  <c r="X904" i="1"/>
  <c r="Z904" i="1"/>
  <c r="Q951" i="33"/>
  <c r="O407" i="2"/>
  <c r="X907" i="1"/>
  <c r="Z907" i="1"/>
  <c r="Q949" i="33"/>
  <c r="O405" i="2"/>
  <c r="X905" i="1"/>
  <c r="Z905" i="1"/>
  <c r="W632" i="1"/>
  <c r="S632" i="1"/>
  <c r="M955" i="33"/>
  <c r="K411" i="2"/>
  <c r="S911" i="1"/>
  <c r="W911" i="1"/>
  <c r="M952" i="33"/>
  <c r="K408" i="2"/>
  <c r="S908" i="1"/>
  <c r="W908" i="1"/>
  <c r="M949" i="33"/>
  <c r="K405" i="2"/>
  <c r="S905" i="1"/>
  <c r="W905" i="1"/>
  <c r="M951" i="33"/>
  <c r="K407" i="2"/>
  <c r="S907" i="1"/>
  <c r="W907" i="1"/>
  <c r="M954" i="33"/>
  <c r="K410" i="2"/>
  <c r="S910" i="1"/>
  <c r="W910" i="1"/>
  <c r="M950" i="33"/>
  <c r="K406" i="2"/>
  <c r="S906" i="1"/>
  <c r="W906" i="1"/>
  <c r="M948" i="33"/>
  <c r="K404" i="2"/>
  <c r="S904" i="1"/>
  <c r="W904" i="1"/>
  <c r="M953" i="33"/>
  <c r="K409" i="2"/>
  <c r="S909" i="1"/>
  <c r="W909" i="1"/>
  <c r="T955" i="33"/>
  <c r="R411" i="2"/>
  <c r="AB911" i="1"/>
  <c r="Z2336" i="1"/>
  <c r="X2336" i="1"/>
  <c r="U865" i="33"/>
  <c r="U968" i="33"/>
  <c r="S206" i="2"/>
  <c r="AC973" i="1"/>
  <c r="AC1061" i="1"/>
  <c r="AC1104" i="1"/>
  <c r="AF23" i="34"/>
  <c r="U23" i="34"/>
  <c r="V23" i="34"/>
  <c r="W23" i="36"/>
  <c r="M4066" i="1"/>
  <c r="J4066" i="1"/>
  <c r="M2332" i="1"/>
  <c r="J2332" i="1"/>
  <c r="W2524" i="1"/>
  <c r="S2524" i="1"/>
  <c r="W4117" i="1"/>
  <c r="S4117" i="1"/>
  <c r="W4013" i="1"/>
  <c r="S4013" i="1"/>
  <c r="H2717" i="1"/>
  <c r="I2717" i="1"/>
  <c r="K905" i="1"/>
  <c r="E405" i="2"/>
  <c r="G949" i="33"/>
  <c r="M880" i="1"/>
  <c r="M307" i="1"/>
  <c r="M212" i="1"/>
  <c r="M186" i="1"/>
  <c r="M168" i="1"/>
  <c r="AB3609" i="1"/>
  <c r="AB3565" i="1"/>
  <c r="AB3404" i="1"/>
  <c r="AB3395" i="1"/>
  <c r="AB3379" i="1"/>
  <c r="AA1385" i="1"/>
  <c r="AA1289" i="1"/>
  <c r="B193" i="2"/>
  <c r="D650" i="33"/>
  <c r="V2575" i="1"/>
  <c r="V2540" i="1"/>
  <c r="V2484" i="1"/>
  <c r="O1388" i="1"/>
  <c r="O1292" i="1"/>
  <c r="Q726" i="1"/>
  <c r="Q355" i="1"/>
  <c r="Q347" i="1"/>
  <c r="J201" i="2"/>
  <c r="L753" i="33"/>
  <c r="L745" i="33"/>
  <c r="Q1867" i="1"/>
  <c r="Q1858" i="1"/>
  <c r="Q1840" i="1"/>
  <c r="Q1792" i="1"/>
  <c r="B424" i="2"/>
  <c r="D681" i="33"/>
  <c r="D673" i="33"/>
  <c r="D639" i="33"/>
  <c r="H1459" i="1"/>
  <c r="H1450" i="1"/>
  <c r="H1394" i="1"/>
  <c r="J4577" i="1"/>
  <c r="J927" i="1"/>
  <c r="L904" i="1"/>
  <c r="F404" i="2"/>
  <c r="H948" i="33"/>
  <c r="I19" i="35"/>
  <c r="W779" i="1"/>
  <c r="S779" i="1"/>
  <c r="W3125" i="1"/>
  <c r="S3125" i="1"/>
  <c r="W2432" i="1"/>
  <c r="S2432" i="1"/>
  <c r="W4108" i="1"/>
  <c r="S4108" i="1"/>
  <c r="W2515" i="1"/>
  <c r="S2515" i="1"/>
  <c r="W2693" i="1"/>
  <c r="S2693" i="1"/>
  <c r="AA4563" i="1"/>
  <c r="AA4554" i="1"/>
  <c r="AA4543" i="1"/>
  <c r="K13" i="35"/>
  <c r="Q13" i="35"/>
  <c r="Z3017" i="1"/>
  <c r="X3017" i="1"/>
  <c r="Z4072" i="1"/>
  <c r="X4072" i="1"/>
  <c r="Z3416" i="1"/>
  <c r="X3416" i="1"/>
  <c r="AB4478" i="1"/>
  <c r="W4478" i="1"/>
  <c r="Z3500" i="1"/>
  <c r="X3500" i="1"/>
  <c r="Z3161" i="1"/>
  <c r="X3161" i="1"/>
  <c r="Z2681" i="1"/>
  <c r="X2681" i="1"/>
  <c r="Z3475" i="1"/>
  <c r="X3475" i="1"/>
  <c r="Z4128" i="1"/>
  <c r="X4128" i="1"/>
  <c r="Z3113" i="1"/>
  <c r="X3113" i="1"/>
  <c r="Z2386" i="1"/>
  <c r="X2386" i="1"/>
  <c r="Z1463" i="1"/>
  <c r="Z1454" i="1"/>
  <c r="Z1398" i="1"/>
  <c r="O726" i="1"/>
  <c r="O355" i="1"/>
  <c r="O347" i="1"/>
  <c r="H201" i="2"/>
  <c r="J753" i="33"/>
  <c r="J745" i="33"/>
  <c r="O1867" i="1"/>
  <c r="O1858" i="1"/>
  <c r="O1840" i="1"/>
  <c r="O1792" i="1"/>
  <c r="J872" i="33"/>
  <c r="H866" i="33"/>
  <c r="L1105" i="1"/>
  <c r="L1062" i="1"/>
  <c r="L974" i="1"/>
  <c r="F207" i="2"/>
  <c r="H969" i="33"/>
  <c r="AA4349" i="1"/>
  <c r="AA4340" i="1"/>
  <c r="AA4212" i="1"/>
  <c r="M906" i="33"/>
  <c r="AC2569" i="1"/>
  <c r="AC2534" i="1"/>
  <c r="AC2478" i="1"/>
  <c r="K872" i="33"/>
  <c r="Z908" i="1"/>
  <c r="X908" i="1"/>
  <c r="O408" i="2"/>
  <c r="Q952" i="33"/>
  <c r="Z906" i="1"/>
  <c r="X906" i="1"/>
  <c r="O406" i="2"/>
  <c r="Q950" i="33"/>
  <c r="Q911" i="1"/>
  <c r="J411" i="2"/>
  <c r="L955" i="33"/>
  <c r="U867" i="33"/>
  <c r="AC1106" i="1"/>
  <c r="AC1063" i="1"/>
  <c r="AC975" i="1"/>
  <c r="S208" i="2"/>
  <c r="U970" i="33"/>
  <c r="Y725" i="1"/>
  <c r="Y354" i="1"/>
  <c r="Y346" i="1"/>
  <c r="P200" i="2"/>
  <c r="R752" i="33"/>
  <c r="R744" i="33"/>
  <c r="Y1866" i="1"/>
  <c r="Y1857" i="1"/>
  <c r="Y1839" i="1"/>
  <c r="Y1791" i="1"/>
  <c r="W4304" i="1"/>
  <c r="S4304" i="1"/>
  <c r="M2372" i="1"/>
  <c r="J2372" i="1"/>
  <c r="W3660" i="1"/>
  <c r="S3660" i="1"/>
  <c r="W3538" i="1"/>
  <c r="S3538" i="1"/>
  <c r="P872" i="33"/>
  <c r="Q905" i="1"/>
  <c r="J405" i="2"/>
  <c r="L949" i="33"/>
  <c r="K910" i="1"/>
  <c r="E410" i="2"/>
  <c r="G954" i="33"/>
  <c r="M3729" i="1"/>
  <c r="J3729" i="1"/>
  <c r="M3721" i="1"/>
  <c r="J3721" i="1"/>
  <c r="Y4463" i="1"/>
  <c r="Y4437" i="1"/>
  <c r="Y4429" i="1"/>
  <c r="Z4018" i="1"/>
  <c r="X4018" i="1"/>
  <c r="AC2451" i="1"/>
  <c r="AC2403" i="1"/>
  <c r="W3480" i="1"/>
  <c r="S3480" i="1"/>
  <c r="W3661" i="1"/>
  <c r="S3661" i="1"/>
  <c r="W3118" i="1"/>
  <c r="S3118" i="1"/>
  <c r="W4336" i="1"/>
  <c r="S4336" i="1"/>
  <c r="I16" i="35"/>
  <c r="M628" i="1"/>
  <c r="J628" i="1"/>
  <c r="M2422" i="1"/>
  <c r="J2422" i="1"/>
  <c r="S27" i="36"/>
  <c r="P974" i="33"/>
  <c r="N212" i="2"/>
  <c r="V979" i="1"/>
  <c r="V1067" i="1"/>
  <c r="V1110" i="1"/>
  <c r="P871" i="33"/>
  <c r="Z910" i="1"/>
  <c r="X910" i="1"/>
  <c r="O410" i="2"/>
  <c r="Q954" i="33"/>
  <c r="H1819" i="1"/>
  <c r="I1819" i="1"/>
  <c r="U872" i="33"/>
  <c r="M4070" i="1"/>
  <c r="J4070" i="1"/>
  <c r="M1460" i="1"/>
  <c r="M1395" i="1"/>
  <c r="M1451" i="1"/>
  <c r="I872" i="33"/>
  <c r="S849" i="33"/>
  <c r="AA4383" i="1"/>
  <c r="AA2297" i="1"/>
  <c r="AA2393" i="1"/>
  <c r="AA2460" i="1"/>
  <c r="AA2579" i="1"/>
  <c r="Z2814" i="1"/>
  <c r="X2814" i="1"/>
  <c r="Z4021" i="1"/>
  <c r="X4021" i="1"/>
  <c r="Z3725" i="1"/>
  <c r="X3725" i="1"/>
  <c r="Z2774" i="1"/>
  <c r="X2774" i="1"/>
  <c r="Z1826" i="1"/>
  <c r="X1826" i="1"/>
  <c r="Z1754" i="1"/>
  <c r="X1754" i="1"/>
  <c r="Z463" i="1"/>
  <c r="X463" i="1"/>
  <c r="Z1746" i="1"/>
  <c r="X1746" i="1"/>
  <c r="Z3741" i="1"/>
  <c r="X3741" i="1"/>
  <c r="W3386" i="1"/>
  <c r="S3386" i="1"/>
  <c r="W2685" i="1"/>
  <c r="S2685" i="1"/>
  <c r="W4311" i="1"/>
  <c r="S4311" i="1"/>
  <c r="W4012" i="1"/>
  <c r="S4012" i="1"/>
  <c r="W4044" i="1"/>
  <c r="S4044" i="1"/>
  <c r="W4132" i="1"/>
  <c r="S4132" i="1"/>
  <c r="V4564" i="1"/>
  <c r="V4555" i="1"/>
  <c r="V4544" i="1"/>
  <c r="AA1788" i="1"/>
  <c r="AA1836" i="1"/>
  <c r="AA1854" i="1"/>
  <c r="AA1863" i="1"/>
  <c r="S741" i="33"/>
  <c r="S749" i="33"/>
  <c r="Q197" i="2"/>
  <c r="AA343" i="1"/>
  <c r="AA351" i="1"/>
  <c r="AA722" i="1"/>
  <c r="Q4351" i="1"/>
  <c r="Q4342" i="1"/>
  <c r="Q4214" i="1"/>
  <c r="N4464" i="1"/>
  <c r="N4438" i="1"/>
  <c r="L907" i="1"/>
  <c r="F407" i="2"/>
  <c r="H951" i="33"/>
  <c r="M3076" i="1"/>
  <c r="J3076" i="1"/>
  <c r="M2413" i="1"/>
  <c r="J2413" i="1"/>
  <c r="R878" i="1"/>
  <c r="R166" i="1"/>
  <c r="R184" i="1"/>
  <c r="R210" i="1"/>
  <c r="R305" i="1"/>
  <c r="Z2734" i="1"/>
  <c r="X2734" i="1"/>
  <c r="Z2806" i="1"/>
  <c r="X2806" i="1"/>
  <c r="Z1762" i="1"/>
  <c r="X1762" i="1"/>
  <c r="Z2311" i="1"/>
  <c r="X2311" i="1"/>
  <c r="U866" i="33"/>
  <c r="AC1105" i="1"/>
  <c r="U969" i="33"/>
  <c r="S207" i="2"/>
  <c r="AC974" i="1"/>
  <c r="AC1062" i="1"/>
  <c r="R2144" i="1"/>
  <c r="N2144" i="1"/>
  <c r="Q4464" i="1"/>
  <c r="Q4438" i="1"/>
  <c r="Q4430" i="1"/>
  <c r="W4101" i="1"/>
  <c r="S4101" i="1"/>
  <c r="M2364" i="1"/>
  <c r="J2364" i="1"/>
  <c r="W526" i="1"/>
  <c r="S526" i="1"/>
  <c r="O908" i="1"/>
  <c r="H408" i="2"/>
  <c r="J952" i="33"/>
  <c r="U1388" i="1"/>
  <c r="U1292" i="1"/>
  <c r="M452" i="1"/>
  <c r="J452" i="1"/>
  <c r="R882" i="1"/>
  <c r="R170" i="1"/>
  <c r="R188" i="1"/>
  <c r="R214" i="1"/>
  <c r="R309" i="1"/>
  <c r="P906" i="1"/>
  <c r="I406" i="2"/>
  <c r="K950" i="33"/>
  <c r="N872" i="33"/>
  <c r="W2662" i="1"/>
  <c r="S2662" i="1"/>
  <c r="W4077" i="1"/>
  <c r="S4077" i="1"/>
  <c r="H4381" i="1"/>
  <c r="H4372" i="1"/>
  <c r="H4363" i="1"/>
  <c r="R3872" i="1"/>
  <c r="N3872" i="1"/>
  <c r="S851" i="33"/>
  <c r="AA2299" i="1"/>
  <c r="AA2395" i="1"/>
  <c r="AA2462" i="1"/>
  <c r="AA2581" i="1"/>
  <c r="AA4385" i="1"/>
  <c r="R4531" i="1"/>
  <c r="R4499" i="1"/>
  <c r="B190" i="2"/>
  <c r="D647" i="33"/>
  <c r="I16" i="36"/>
  <c r="G16" i="36"/>
  <c r="W3479" i="1"/>
  <c r="S3479" i="1"/>
  <c r="W2661" i="1"/>
  <c r="S2661" i="1"/>
  <c r="W4140" i="1"/>
  <c r="S4140" i="1"/>
  <c r="W4124" i="1"/>
  <c r="S4124" i="1"/>
  <c r="W4060" i="1"/>
  <c r="S4060" i="1"/>
  <c r="W2523" i="1"/>
  <c r="S2523" i="1"/>
  <c r="W2677" i="1"/>
  <c r="S2677" i="1"/>
  <c r="I949" i="33"/>
  <c r="G405" i="2"/>
  <c r="N905" i="1"/>
  <c r="R905" i="1"/>
  <c r="I950" i="33"/>
  <c r="G406" i="2"/>
  <c r="N906" i="1"/>
  <c r="R906" i="1"/>
  <c r="I951" i="33"/>
  <c r="G407" i="2"/>
  <c r="N907" i="1"/>
  <c r="R907" i="1"/>
  <c r="I954" i="33"/>
  <c r="G410" i="2"/>
  <c r="N910" i="1"/>
  <c r="R910" i="1"/>
  <c r="AB4577" i="1"/>
  <c r="AB927" i="1"/>
  <c r="Z3089" i="1"/>
  <c r="X3089" i="1"/>
  <c r="Z4120" i="1"/>
  <c r="X4120" i="1"/>
  <c r="Z3656" i="1"/>
  <c r="X3656" i="1"/>
  <c r="T953" i="33"/>
  <c r="R409" i="2"/>
  <c r="AB909" i="1"/>
  <c r="R955" i="33"/>
  <c r="P411" i="2"/>
  <c r="Y911" i="1"/>
  <c r="Z3145" i="1"/>
  <c r="X3145" i="1"/>
  <c r="Z3049" i="1"/>
  <c r="X3049" i="1"/>
  <c r="Z2969" i="1"/>
  <c r="X2969" i="1"/>
  <c r="Z4112" i="1"/>
  <c r="X4112" i="1"/>
  <c r="Z3121" i="1"/>
  <c r="X3121" i="1"/>
  <c r="Z4056" i="1"/>
  <c r="X4056" i="1"/>
  <c r="R868" i="33"/>
  <c r="R971" i="33"/>
  <c r="P209" i="2"/>
  <c r="Y976" i="1"/>
  <c r="Y1064" i="1"/>
  <c r="Y1107" i="1"/>
  <c r="Y1398" i="1"/>
  <c r="Y1454" i="1"/>
  <c r="Y1463" i="1"/>
  <c r="R643" i="33"/>
  <c r="R651" i="33"/>
  <c r="P194" i="2"/>
  <c r="Y1293" i="1"/>
  <c r="Y1389" i="1"/>
  <c r="H871" i="33"/>
  <c r="H974" i="33"/>
  <c r="F212" i="2"/>
  <c r="L979" i="1"/>
  <c r="L1067" i="1"/>
  <c r="L1110" i="1"/>
  <c r="P908" i="1"/>
  <c r="I408" i="2"/>
  <c r="K952" i="33"/>
  <c r="W1397" i="1"/>
  <c r="W1453" i="1"/>
  <c r="W1462" i="1"/>
  <c r="Y4213" i="1"/>
  <c r="Y4341" i="1"/>
  <c r="Y4350" i="1"/>
  <c r="AA4562" i="1"/>
  <c r="AA4553" i="1"/>
  <c r="AA4542" i="1"/>
  <c r="R1968" i="1"/>
  <c r="N1968" i="1"/>
  <c r="O16" i="35"/>
  <c r="Q955" i="33"/>
  <c r="O411" i="2"/>
  <c r="X911" i="1"/>
  <c r="Z911" i="1"/>
  <c r="Q953" i="33"/>
  <c r="O409" i="2"/>
  <c r="X909" i="1"/>
  <c r="Z909" i="1"/>
  <c r="W1819" i="1"/>
  <c r="S1819" i="1"/>
  <c r="R954" i="33"/>
  <c r="P410" i="2"/>
  <c r="Y910" i="1"/>
  <c r="R852" i="33"/>
  <c r="Y4386" i="1"/>
  <c r="Y2300" i="1"/>
  <c r="Y2396" i="1"/>
  <c r="Y2463" i="1"/>
  <c r="Y2582" i="1"/>
  <c r="Z4478" i="1"/>
  <c r="P909" i="1"/>
  <c r="I409" i="2"/>
  <c r="K953" i="33"/>
  <c r="W3387" i="1"/>
  <c r="S3387" i="1"/>
  <c r="AC3224" i="1"/>
  <c r="AC2624" i="1"/>
  <c r="W3021" i="1"/>
  <c r="S3021" i="1"/>
  <c r="W3676" i="1"/>
  <c r="S3676" i="1"/>
  <c r="R632" i="1"/>
  <c r="N632" i="1"/>
  <c r="Z1395" i="1"/>
  <c r="Z1451" i="1"/>
  <c r="Z1460" i="1"/>
  <c r="E872" i="33"/>
  <c r="AB2368" i="1"/>
  <c r="AB456" i="1"/>
  <c r="AB1968" i="1"/>
  <c r="AB2376" i="1"/>
  <c r="AB2144" i="1"/>
  <c r="AB4086" i="1"/>
  <c r="AB2336" i="1"/>
  <c r="AB2426" i="1"/>
  <c r="AB632" i="1"/>
  <c r="AB4070" i="1"/>
  <c r="AB1819" i="1"/>
  <c r="AB3079" i="1"/>
  <c r="AC2426" i="1"/>
  <c r="AC1968" i="1"/>
  <c r="AC2336" i="1"/>
  <c r="AC2376" i="1"/>
  <c r="AC4086" i="1"/>
  <c r="AC2144" i="1"/>
  <c r="AC4070" i="1"/>
  <c r="AC456" i="1"/>
  <c r="AC632" i="1"/>
  <c r="AC1819" i="1"/>
  <c r="AC3079" i="1"/>
  <c r="AC2368" i="1"/>
  <c r="AA2336" i="1"/>
  <c r="AA4086" i="1"/>
  <c r="AA4070" i="1"/>
  <c r="AA2368" i="1"/>
  <c r="AA456" i="1"/>
  <c r="AA3079" i="1"/>
  <c r="AA2376" i="1"/>
  <c r="AA2426" i="1"/>
  <c r="AA632" i="1"/>
  <c r="AA1968" i="1"/>
  <c r="AA1819" i="1"/>
  <c r="AA2144" i="1"/>
  <c r="Q4065" i="1"/>
  <c r="Q1963" i="1"/>
  <c r="Q2371" i="1"/>
  <c r="Q2363" i="1"/>
  <c r="Q3074" i="1"/>
  <c r="Q2421" i="1"/>
  <c r="Q627" i="1"/>
  <c r="Q2139" i="1"/>
  <c r="Q1814" i="1"/>
  <c r="Q4081" i="1"/>
  <c r="Q451" i="1"/>
  <c r="Q2331" i="1"/>
  <c r="V1293" i="1"/>
  <c r="V1389" i="1"/>
  <c r="M4497" i="1"/>
  <c r="M4529" i="1"/>
  <c r="V4545" i="1"/>
  <c r="V4556" i="1"/>
  <c r="V4565" i="1"/>
  <c r="H3865" i="1"/>
  <c r="I3865" i="1"/>
  <c r="M2762" i="1"/>
  <c r="J2762" i="1"/>
  <c r="M3034" i="1"/>
  <c r="J3034" i="1"/>
  <c r="AC4082" i="1"/>
  <c r="AC2140" i="1"/>
  <c r="AC2332" i="1"/>
  <c r="AC4066" i="1"/>
  <c r="AC628" i="1"/>
  <c r="AC2364" i="1"/>
  <c r="AC2372" i="1"/>
  <c r="AC3075" i="1"/>
  <c r="AC452" i="1"/>
  <c r="AC1815" i="1"/>
  <c r="AC2422" i="1"/>
  <c r="AC1964" i="1"/>
  <c r="O1291" i="1"/>
  <c r="O1387" i="1"/>
  <c r="H4217" i="1"/>
  <c r="H4345" i="1"/>
  <c r="H4354" i="1"/>
  <c r="H952" i="33"/>
  <c r="F408" i="2"/>
  <c r="L908" i="1"/>
  <c r="W3094" i="1"/>
  <c r="S3094" i="1"/>
  <c r="W3421" i="1"/>
  <c r="S3421" i="1"/>
  <c r="W2694" i="1"/>
  <c r="S2694" i="1"/>
  <c r="W3070" i="1"/>
  <c r="S3070" i="1"/>
  <c r="V4541" i="1"/>
  <c r="V4552" i="1"/>
  <c r="V4561" i="1"/>
  <c r="O4214" i="1"/>
  <c r="O4342" i="1"/>
  <c r="O4351" i="1"/>
  <c r="AC3569" i="1"/>
  <c r="AC3440" i="1"/>
  <c r="H872" i="33"/>
  <c r="AA1971" i="1"/>
  <c r="AA2147" i="1"/>
  <c r="AA2156" i="1"/>
  <c r="S922" i="33"/>
  <c r="S1026" i="33"/>
  <c r="M4082" i="1"/>
  <c r="J4082" i="1"/>
  <c r="W4573" i="1"/>
  <c r="W923" i="1"/>
  <c r="T4545" i="1"/>
  <c r="T4556" i="1"/>
  <c r="T4565" i="1"/>
  <c r="G948" i="33"/>
  <c r="E404" i="2"/>
  <c r="K904" i="1"/>
  <c r="AA1969" i="1"/>
  <c r="AA2145" i="1"/>
  <c r="AA2154" i="1"/>
  <c r="S920" i="33"/>
  <c r="S1024" i="33"/>
  <c r="W2368" i="1"/>
  <c r="S2368" i="1"/>
  <c r="AA927" i="1"/>
  <c r="AA4577" i="1"/>
  <c r="I23" i="36"/>
  <c r="G23" i="36"/>
  <c r="H2336" i="1"/>
  <c r="I2336" i="1"/>
  <c r="H632" i="1"/>
  <c r="I632" i="1"/>
  <c r="M2368" i="1"/>
  <c r="J2368" i="1"/>
  <c r="J954" i="33"/>
  <c r="H410" i="2"/>
  <c r="O910" i="1"/>
  <c r="Z1393" i="1"/>
  <c r="Z1449" i="1"/>
  <c r="Z1458" i="1"/>
  <c r="T1014" i="33"/>
  <c r="L954" i="33"/>
  <c r="J410" i="2"/>
  <c r="Q910" i="1"/>
  <c r="Z2766" i="1"/>
  <c r="X2766" i="1"/>
  <c r="Z3110" i="1"/>
  <c r="X3110" i="1"/>
  <c r="Z2886" i="1"/>
  <c r="X2886" i="1"/>
  <c r="Z2750" i="1"/>
  <c r="X2750" i="1"/>
  <c r="Z2103" i="1"/>
  <c r="X2103" i="1"/>
  <c r="Z3142" i="1"/>
  <c r="X3142" i="1"/>
  <c r="Z1802" i="1"/>
  <c r="X1802" i="1"/>
  <c r="Z3272" i="1"/>
  <c r="X3272" i="1"/>
  <c r="W3948" i="1"/>
  <c r="S3948" i="1"/>
  <c r="W3149" i="1"/>
  <c r="S3149" i="1"/>
  <c r="W2669" i="1"/>
  <c r="S2669" i="1"/>
  <c r="W3157" i="1"/>
  <c r="S3157" i="1"/>
  <c r="W3117" i="1"/>
  <c r="S3117" i="1"/>
  <c r="W3053" i="1"/>
  <c r="S3053" i="1"/>
  <c r="Q901" i="33"/>
  <c r="G953" i="33"/>
  <c r="E409" i="2"/>
  <c r="K909" i="1"/>
  <c r="R870" i="33"/>
  <c r="R973" i="33"/>
  <c r="P211" i="2"/>
  <c r="Y978" i="1"/>
  <c r="Y1066" i="1"/>
  <c r="Y1109" i="1"/>
  <c r="M1965" i="1"/>
  <c r="J1965" i="1"/>
  <c r="V3575" i="1"/>
  <c r="V3446" i="1"/>
  <c r="Z3090" i="1"/>
  <c r="X3090" i="1"/>
  <c r="M2898" i="1"/>
  <c r="J2898" i="1"/>
  <c r="M4500" i="1"/>
  <c r="M4532" i="1"/>
  <c r="Z4500" i="1"/>
  <c r="Z4532" i="1"/>
  <c r="Z2319" i="1"/>
  <c r="X2319" i="1"/>
  <c r="Z3797" i="1"/>
  <c r="X3797" i="1"/>
  <c r="Z2417" i="1"/>
  <c r="X2417" i="1"/>
  <c r="Z2742" i="1"/>
  <c r="X2742" i="1"/>
  <c r="B213" i="2"/>
  <c r="D975" i="33"/>
  <c r="J949" i="33"/>
  <c r="H405" i="2"/>
  <c r="O905" i="1"/>
  <c r="L948" i="33"/>
  <c r="J404" i="2"/>
  <c r="Q904" i="1"/>
  <c r="U23" i="35"/>
  <c r="S23" i="35"/>
  <c r="C23" i="35"/>
  <c r="W4109" i="1"/>
  <c r="S4109" i="1"/>
  <c r="W2038" i="1"/>
  <c r="S2038" i="1"/>
  <c r="W3101" i="1"/>
  <c r="S3101" i="1"/>
  <c r="M2333" i="1"/>
  <c r="J2333" i="1"/>
  <c r="T4562" i="1"/>
  <c r="T4553" i="1"/>
  <c r="T4542" i="1"/>
  <c r="AC1394" i="1"/>
  <c r="AC1450" i="1"/>
  <c r="AC1459" i="1"/>
  <c r="U639" i="33"/>
  <c r="U647" i="33"/>
  <c r="S190" i="2"/>
  <c r="AC1289" i="1"/>
  <c r="AC1385" i="1"/>
  <c r="M2802" i="1"/>
  <c r="J2802" i="1"/>
  <c r="M1742" i="1"/>
  <c r="J1742" i="1"/>
  <c r="Z3733" i="1"/>
  <c r="X3733" i="1"/>
  <c r="Z2359" i="1"/>
  <c r="X2359" i="1"/>
  <c r="Z4053" i="1"/>
  <c r="X4053" i="1"/>
  <c r="Z3789" i="1"/>
  <c r="X3789" i="1"/>
  <c r="Z2894" i="1"/>
  <c r="X2894" i="1"/>
  <c r="Z3134" i="1"/>
  <c r="X3134" i="1"/>
  <c r="Z4093" i="1"/>
  <c r="X4093" i="1"/>
  <c r="Z2383" i="1"/>
  <c r="X2383" i="1"/>
  <c r="Z479" i="1"/>
  <c r="X479" i="1"/>
  <c r="W2144" i="1"/>
  <c r="S2144" i="1"/>
  <c r="Z2144" i="1"/>
  <c r="X2144" i="1"/>
  <c r="AB2621" i="1"/>
  <c r="AB3619" i="1"/>
  <c r="AB3628" i="1"/>
  <c r="R4070" i="1"/>
  <c r="N4070" i="1"/>
  <c r="R3079" i="1"/>
  <c r="N3079" i="1"/>
  <c r="K911" i="1"/>
  <c r="E411" i="2"/>
  <c r="G955" i="33"/>
  <c r="W3628" i="1"/>
  <c r="W2621" i="1"/>
  <c r="W3619" i="1"/>
  <c r="R4577" i="1"/>
  <c r="R927" i="1"/>
  <c r="U870" i="33"/>
  <c r="AC1109" i="1"/>
  <c r="U973" i="33"/>
  <c r="S211" i="2"/>
  <c r="AC978" i="1"/>
  <c r="AC1066" i="1"/>
  <c r="P867" i="33"/>
  <c r="V1106" i="1"/>
  <c r="P970" i="33"/>
  <c r="N208" i="2"/>
  <c r="V975" i="1"/>
  <c r="V1063" i="1"/>
  <c r="Q1387" i="1"/>
  <c r="Q1291" i="1"/>
  <c r="S4577" i="1"/>
  <c r="S927" i="1"/>
  <c r="Q908" i="1"/>
  <c r="J408" i="2"/>
  <c r="L952" i="33"/>
  <c r="Y1775" i="1"/>
  <c r="Y1743" i="1"/>
  <c r="Y3738" i="1"/>
  <c r="Y2739" i="1"/>
  <c r="Y2731" i="1"/>
  <c r="Y3706" i="1"/>
  <c r="Y3794" i="1"/>
  <c r="Y2819" i="1"/>
  <c r="Y3035" i="1"/>
  <c r="Y2811" i="1"/>
  <c r="Y2316" i="1"/>
  <c r="Y3874" i="1"/>
  <c r="Y1759" i="1"/>
  <c r="Y2771" i="1"/>
  <c r="Y3027" i="1"/>
  <c r="Y3786" i="1"/>
  <c r="Y4050" i="1"/>
  <c r="Y2348" i="1"/>
  <c r="Y1988" i="1"/>
  <c r="Y1823" i="1"/>
  <c r="Y2763" i="1"/>
  <c r="Y3107" i="1"/>
  <c r="Y3754" i="1"/>
  <c r="Y460" i="1"/>
  <c r="Y3131" i="1"/>
  <c r="Y1799" i="1"/>
  <c r="Y3746" i="1"/>
  <c r="Y2308" i="1"/>
  <c r="Y4229" i="1"/>
  <c r="Y1807" i="1"/>
  <c r="Y1783" i="1"/>
  <c r="Y2028" i="1"/>
  <c r="Y1751" i="1"/>
  <c r="Y484" i="1"/>
  <c r="Y588" i="1"/>
  <c r="Y2446" i="1"/>
  <c r="Y2414" i="1"/>
  <c r="Y2899" i="1"/>
  <c r="Y1831" i="1"/>
  <c r="Y2380" i="1"/>
  <c r="Y3722" i="1"/>
  <c r="Y2356" i="1"/>
  <c r="Y3770" i="1"/>
  <c r="Y2779" i="1"/>
  <c r="Y1735" i="1"/>
  <c r="Y2100" i="1"/>
  <c r="Y3858" i="1"/>
  <c r="Y3730" i="1"/>
  <c r="Y476" i="1"/>
  <c r="Y2803" i="1"/>
  <c r="Y3866" i="1"/>
  <c r="Y3139" i="1"/>
  <c r="Y2891" i="1"/>
  <c r="Y4018" i="1"/>
  <c r="Y2755" i="1"/>
  <c r="Y2795" i="1"/>
  <c r="Y4090" i="1"/>
  <c r="Y2747" i="1"/>
  <c r="Y516" i="1"/>
  <c r="Y1996" i="1"/>
  <c r="Y3778" i="1"/>
  <c r="Y2883" i="1"/>
  <c r="Y4026" i="1"/>
  <c r="Y3269" i="1"/>
  <c r="Y3043" i="1"/>
  <c r="Y3059" i="1"/>
  <c r="Y4034" i="1"/>
  <c r="Y3714" i="1"/>
  <c r="Y1848" i="1"/>
  <c r="M1397" i="1"/>
  <c r="M1453" i="1"/>
  <c r="M1462" i="1"/>
  <c r="J4571" i="1"/>
  <c r="J921" i="1"/>
  <c r="W3022" i="1"/>
  <c r="S3022" i="1"/>
  <c r="W2678" i="1"/>
  <c r="S2678" i="1"/>
  <c r="W3102" i="1"/>
  <c r="S3102" i="1"/>
  <c r="W3054" i="1"/>
  <c r="S3054" i="1"/>
  <c r="T4561" i="1"/>
  <c r="T4552" i="1"/>
  <c r="T4541" i="1"/>
  <c r="V3230" i="1"/>
  <c r="V2630" i="1"/>
  <c r="AC1383" i="1"/>
  <c r="AC1287" i="1"/>
  <c r="M3075" i="1"/>
  <c r="J3075" i="1"/>
  <c r="W4303" i="1"/>
  <c r="S4303" i="1"/>
  <c r="W4100" i="1"/>
  <c r="S4100" i="1"/>
  <c r="W4335" i="1"/>
  <c r="S4335" i="1"/>
  <c r="W3668" i="1"/>
  <c r="S3668" i="1"/>
  <c r="W1982" i="1"/>
  <c r="S1982" i="1"/>
  <c r="W4319" i="1"/>
  <c r="S4319" i="1"/>
  <c r="U4566" i="1"/>
  <c r="U4557" i="1"/>
  <c r="U4546" i="1"/>
  <c r="W4086" i="1"/>
  <c r="S4086" i="1"/>
  <c r="C872" i="33"/>
  <c r="D872" i="33"/>
  <c r="H1111" i="1"/>
  <c r="H980" i="1"/>
  <c r="H1068" i="1"/>
  <c r="X4577" i="1"/>
  <c r="X927" i="1"/>
  <c r="W4577" i="1"/>
  <c r="W927" i="1"/>
  <c r="AB908" i="1"/>
  <c r="R408" i="2"/>
  <c r="T952" i="33"/>
  <c r="U23" i="36"/>
  <c r="C23" i="34"/>
  <c r="C23" i="36"/>
  <c r="Z3944" i="1"/>
  <c r="X3944" i="1"/>
  <c r="Z3534" i="1"/>
  <c r="X3534" i="1"/>
  <c r="Z3153" i="1"/>
  <c r="X3153" i="1"/>
  <c r="Z4299" i="1"/>
  <c r="X4299" i="1"/>
  <c r="Z2673" i="1"/>
  <c r="X2673" i="1"/>
  <c r="Z2034" i="1"/>
  <c r="X2034" i="1"/>
  <c r="P869" i="33"/>
  <c r="P972" i="33"/>
  <c r="N210" i="2"/>
  <c r="V977" i="1"/>
  <c r="V1065" i="1"/>
  <c r="V1108" i="1"/>
  <c r="AA4566" i="1"/>
  <c r="AA4557" i="1"/>
  <c r="AA4546" i="1"/>
  <c r="U907" i="1"/>
  <c r="M407" i="2"/>
  <c r="O951" i="33"/>
  <c r="AB3556" i="1"/>
  <c r="AB3547" i="1"/>
  <c r="AB3531" i="1"/>
  <c r="AA3519" i="1"/>
  <c r="AA3510" i="1"/>
  <c r="AA3494" i="1"/>
  <c r="AA3485" i="1"/>
  <c r="AA3469" i="1"/>
  <c r="V875" i="1"/>
  <c r="V799" i="1"/>
  <c r="P1383" i="1"/>
  <c r="P1392" i="1"/>
  <c r="P1448" i="1"/>
  <c r="P1457" i="1"/>
  <c r="K637" i="33"/>
  <c r="K645" i="33"/>
  <c r="I188" i="2"/>
  <c r="P1287" i="1"/>
  <c r="W3150" i="1"/>
  <c r="S3150" i="1"/>
  <c r="W3158" i="1"/>
  <c r="S3158" i="1"/>
  <c r="Y13" i="36"/>
  <c r="Z13" i="36"/>
  <c r="M2307" i="1"/>
  <c r="J2307" i="1"/>
  <c r="L872" i="33"/>
  <c r="Q1386" i="1"/>
  <c r="Q1395" i="1"/>
  <c r="Q1451" i="1"/>
  <c r="Q1460" i="1"/>
  <c r="L640" i="33"/>
  <c r="L648" i="33"/>
  <c r="J191" i="2"/>
  <c r="Q1290" i="1"/>
  <c r="AA1383" i="1"/>
  <c r="AA1287" i="1"/>
  <c r="M4572" i="1"/>
  <c r="M922" i="1"/>
  <c r="V4563" i="1"/>
  <c r="V4554" i="1"/>
  <c r="V4543" i="1"/>
  <c r="P906" i="33"/>
  <c r="AA4350" i="1"/>
  <c r="AA4341" i="1"/>
  <c r="AA4213" i="1"/>
  <c r="AC2576" i="1"/>
  <c r="AC2541" i="1"/>
  <c r="AC2485" i="1"/>
  <c r="T296" i="1"/>
  <c r="T270" i="1"/>
  <c r="T252" i="1"/>
  <c r="T2451" i="1"/>
  <c r="T2403" i="1"/>
  <c r="H628" i="1"/>
  <c r="E844" i="33"/>
  <c r="E860" i="33"/>
  <c r="E876" i="33"/>
  <c r="E884" i="33"/>
  <c r="C398" i="2"/>
  <c r="I628" i="1"/>
  <c r="Z3678" i="1"/>
  <c r="X3678" i="1"/>
  <c r="Z4313" i="1"/>
  <c r="X4313" i="1"/>
  <c r="Z3055" i="1"/>
  <c r="X3055" i="1"/>
  <c r="Z4337" i="1"/>
  <c r="X4337" i="1"/>
  <c r="Z4078" i="1"/>
  <c r="X4078" i="1"/>
  <c r="H2419" i="1"/>
  <c r="I2419" i="1"/>
  <c r="Z4101" i="1"/>
  <c r="X4101" i="1"/>
  <c r="Z4312" i="1"/>
  <c r="X4312" i="1"/>
  <c r="H3868" i="1"/>
  <c r="I3868" i="1"/>
  <c r="H2749" i="1"/>
  <c r="I2749" i="1"/>
  <c r="H3724" i="1"/>
  <c r="I3724" i="1"/>
  <c r="H2733" i="1"/>
  <c r="I2733" i="1"/>
  <c r="H2813" i="1"/>
  <c r="I2813" i="1"/>
  <c r="H774" i="1"/>
  <c r="I774" i="1"/>
  <c r="H4306" i="1"/>
  <c r="I4306" i="1"/>
  <c r="R1833" i="1"/>
  <c r="N1833" i="1"/>
  <c r="R3724" i="1"/>
  <c r="N3724" i="1"/>
  <c r="R2382" i="1"/>
  <c r="N2382" i="1"/>
  <c r="R4231" i="1"/>
  <c r="N4231" i="1"/>
  <c r="T867" i="1"/>
  <c r="T850" i="1"/>
  <c r="AA3598" i="1"/>
  <c r="AA3581" i="1"/>
  <c r="AC2287" i="1"/>
  <c r="AC2278" i="1"/>
  <c r="AC2262" i="1"/>
  <c r="U855" i="33"/>
  <c r="AC4389" i="1"/>
  <c r="AC2585" i="1"/>
  <c r="AC2466" i="1"/>
  <c r="AC2399" i="1"/>
  <c r="AC2303" i="1"/>
  <c r="M4043" i="1"/>
  <c r="J4043" i="1"/>
  <c r="M469" i="1"/>
  <c r="J469" i="1"/>
  <c r="M2972" i="1"/>
  <c r="J2972" i="1"/>
  <c r="M3020" i="1"/>
  <c r="J3020" i="1"/>
  <c r="M2676" i="1"/>
  <c r="J2676" i="1"/>
  <c r="M4011" i="1"/>
  <c r="J4011" i="1"/>
  <c r="W2427" i="1"/>
  <c r="S2427" i="1"/>
  <c r="W4039" i="1"/>
  <c r="S4039" i="1"/>
  <c r="Z2375" i="1"/>
  <c r="X2375" i="1"/>
  <c r="W3789" i="1"/>
  <c r="S3789" i="1"/>
  <c r="W3773" i="1"/>
  <c r="S3773" i="1"/>
  <c r="R1805" i="1"/>
  <c r="N1805" i="1"/>
  <c r="U898" i="1"/>
  <c r="M46" i="2"/>
  <c r="O1017" i="33"/>
  <c r="O1009" i="33"/>
  <c r="AA4463" i="1"/>
  <c r="AA4437" i="1"/>
  <c r="AA4429" i="1"/>
  <c r="M1852" i="1"/>
  <c r="J1852" i="1"/>
  <c r="M3798" i="1"/>
  <c r="J3798" i="1"/>
  <c r="M2751" i="1"/>
  <c r="J2751" i="1"/>
  <c r="M3273" i="1"/>
  <c r="J3273" i="1"/>
  <c r="Z2142" i="1"/>
  <c r="X2142" i="1"/>
  <c r="M2873" i="1"/>
  <c r="J889" i="1"/>
  <c r="J964" i="1"/>
  <c r="J1114" i="1"/>
  <c r="F810" i="33"/>
  <c r="F818" i="33"/>
  <c r="D387" i="2"/>
  <c r="J2873" i="1"/>
  <c r="B51" i="2"/>
  <c r="J1014" i="33"/>
  <c r="J1022" i="33"/>
  <c r="D1022" i="33"/>
  <c r="Z2663" i="1"/>
  <c r="X2663" i="1"/>
  <c r="Z3094" i="1"/>
  <c r="X3094" i="1"/>
  <c r="Z2670" i="1"/>
  <c r="X2670" i="1"/>
  <c r="Z2686" i="1"/>
  <c r="X2686" i="1"/>
  <c r="Z3421" i="1"/>
  <c r="X3421" i="1"/>
  <c r="Z2508" i="1"/>
  <c r="X2508" i="1"/>
  <c r="H1737" i="1"/>
  <c r="I1737" i="1"/>
  <c r="H3045" i="1"/>
  <c r="I3045" i="1"/>
  <c r="H3796" i="1"/>
  <c r="I3796" i="1"/>
  <c r="H4028" i="1"/>
  <c r="I4028" i="1"/>
  <c r="M2334" i="1"/>
  <c r="J2334" i="1"/>
  <c r="Z2380" i="1"/>
  <c r="X2380" i="1"/>
  <c r="Z2763" i="1"/>
  <c r="X2763" i="1"/>
  <c r="Z2899" i="1"/>
  <c r="X2899" i="1"/>
  <c r="Z2348" i="1"/>
  <c r="X2348" i="1"/>
  <c r="Z1783" i="1"/>
  <c r="X1783" i="1"/>
  <c r="Z588" i="1"/>
  <c r="X588" i="1"/>
  <c r="M811" i="1"/>
  <c r="J811" i="1"/>
  <c r="Z462" i="1"/>
  <c r="X462" i="1"/>
  <c r="M471" i="1"/>
  <c r="J471" i="1"/>
  <c r="M4312" i="1"/>
  <c r="J4312" i="1"/>
  <c r="M3118" i="1"/>
  <c r="J3118" i="1"/>
  <c r="M527" i="1"/>
  <c r="J527" i="1"/>
  <c r="R3385" i="1"/>
  <c r="N3385" i="1"/>
  <c r="R3020" i="1"/>
  <c r="N3020" i="1"/>
  <c r="R2506" i="1"/>
  <c r="N2506" i="1"/>
  <c r="M3096" i="1"/>
  <c r="J3096" i="1"/>
  <c r="M3112" i="1"/>
  <c r="J3112" i="1"/>
  <c r="W3947" i="1"/>
  <c r="S3947" i="1"/>
  <c r="W4099" i="1"/>
  <c r="S4099" i="1"/>
  <c r="W778" i="1"/>
  <c r="S778" i="1"/>
  <c r="W2972" i="1"/>
  <c r="S2972" i="1"/>
  <c r="Z878" i="1"/>
  <c r="Z305" i="1"/>
  <c r="Z210" i="1"/>
  <c r="Z184" i="1"/>
  <c r="Z166" i="1"/>
  <c r="W3656" i="1"/>
  <c r="S3656" i="1"/>
  <c r="W3672" i="1"/>
  <c r="S3672" i="1"/>
  <c r="W2322" i="1"/>
  <c r="S2322" i="1"/>
  <c r="W3648" i="1"/>
  <c r="S3648" i="1"/>
  <c r="W2428" i="1"/>
  <c r="S2428" i="1"/>
  <c r="W522" i="1"/>
  <c r="S522" i="1"/>
  <c r="Y2573" i="1"/>
  <c r="Y2538" i="1"/>
  <c r="Y2482" i="1"/>
  <c r="Z2424" i="1"/>
  <c r="X2424" i="1"/>
  <c r="Z2318" i="1"/>
  <c r="X2318" i="1"/>
  <c r="AC908" i="1"/>
  <c r="S408" i="2"/>
  <c r="U952" i="33"/>
  <c r="R2443" i="1"/>
  <c r="N2443" i="1"/>
  <c r="R3711" i="1"/>
  <c r="N3711" i="1"/>
  <c r="R473" i="1"/>
  <c r="N473" i="1"/>
  <c r="R1820" i="1"/>
  <c r="N1820" i="1"/>
  <c r="R2792" i="1"/>
  <c r="N2792" i="1"/>
  <c r="R1780" i="1"/>
  <c r="N1780" i="1"/>
  <c r="R3703" i="1"/>
  <c r="N3703" i="1"/>
  <c r="R2101" i="1"/>
  <c r="N2101" i="1"/>
  <c r="R2764" i="1"/>
  <c r="N2764" i="1"/>
  <c r="R589" i="1"/>
  <c r="N589" i="1"/>
  <c r="R3036" i="1"/>
  <c r="N3036" i="1"/>
  <c r="R1744" i="1"/>
  <c r="N1744" i="1"/>
  <c r="H4096" i="1"/>
  <c r="I4096" i="1"/>
  <c r="H4104" i="1"/>
  <c r="I4104" i="1"/>
  <c r="H3475" i="1"/>
  <c r="I3475" i="1"/>
  <c r="H3049" i="1"/>
  <c r="I3049" i="1"/>
  <c r="W475" i="1"/>
  <c r="S475" i="1"/>
  <c r="Z1831" i="1"/>
  <c r="X1831" i="1"/>
  <c r="Z3876" i="1"/>
  <c r="X3876" i="1"/>
  <c r="M3669" i="1"/>
  <c r="J3669" i="1"/>
  <c r="Z3104" i="1"/>
  <c r="X3104" i="1"/>
  <c r="T868" i="33"/>
  <c r="AB1107" i="1"/>
  <c r="AB1064" i="1"/>
  <c r="AB976" i="1"/>
  <c r="R209" i="2"/>
  <c r="T971" i="33"/>
  <c r="R3100" i="1"/>
  <c r="N3100" i="1"/>
  <c r="M3415" i="1"/>
  <c r="J3415" i="1"/>
  <c r="K3227" i="1"/>
  <c r="K2627" i="1"/>
  <c r="W4059" i="1"/>
  <c r="S4059" i="1"/>
  <c r="H2764" i="1"/>
  <c r="I2764" i="1"/>
  <c r="H2780" i="1"/>
  <c r="I2780" i="1"/>
  <c r="H4091" i="1"/>
  <c r="I4091" i="1"/>
  <c r="H2812" i="1"/>
  <c r="I2812" i="1"/>
  <c r="U4354" i="1"/>
  <c r="U4345" i="1"/>
  <c r="U4217" i="1"/>
  <c r="M3156" i="1"/>
  <c r="J3156" i="1"/>
  <c r="W3474" i="1"/>
  <c r="S3474" i="1"/>
  <c r="V907" i="1"/>
  <c r="N407" i="2"/>
  <c r="P951" i="33"/>
  <c r="E507" i="33"/>
  <c r="T909" i="1"/>
  <c r="L409" i="2"/>
  <c r="N953" i="33"/>
  <c r="Z3757" i="1"/>
  <c r="X3757" i="1"/>
  <c r="L1028" i="33"/>
  <c r="L924" i="33"/>
  <c r="Q2158" i="1"/>
  <c r="Q2149" i="1"/>
  <c r="Q1973" i="1"/>
  <c r="AB3522" i="1"/>
  <c r="AB3513" i="1"/>
  <c r="AB3497" i="1"/>
  <c r="AB3488" i="1"/>
  <c r="AB3472" i="1"/>
  <c r="P904" i="1"/>
  <c r="I404" i="2"/>
  <c r="K948" i="33"/>
  <c r="M2365" i="1"/>
  <c r="J2365" i="1"/>
  <c r="W3949" i="1"/>
  <c r="S3949" i="1"/>
  <c r="W2433" i="1"/>
  <c r="S2433" i="1"/>
  <c r="N865" i="33"/>
  <c r="T1104" i="1"/>
  <c r="T1061" i="1"/>
  <c r="T973" i="1"/>
  <c r="L206" i="2"/>
  <c r="N968" i="33"/>
  <c r="Z3072" i="1"/>
  <c r="X3072" i="1"/>
  <c r="R2776" i="1"/>
  <c r="N2776" i="1"/>
  <c r="R1800" i="1"/>
  <c r="N1800" i="1"/>
  <c r="R2796" i="1"/>
  <c r="N2796" i="1"/>
  <c r="R2710" i="1"/>
  <c r="N2710" i="1"/>
  <c r="R3539" i="1"/>
  <c r="N3539" i="1"/>
  <c r="H3016" i="1"/>
  <c r="I3016" i="1"/>
  <c r="R2733" i="1"/>
  <c r="N2733" i="1"/>
  <c r="M1962" i="1"/>
  <c r="J1962" i="1"/>
  <c r="R3132" i="1"/>
  <c r="N3132" i="1"/>
  <c r="Z1845" i="1"/>
  <c r="X1845" i="1"/>
  <c r="H2517" i="1"/>
  <c r="I2517" i="1"/>
  <c r="W3671" i="1"/>
  <c r="S3671" i="1"/>
  <c r="M2895" i="1"/>
  <c r="J2895" i="1"/>
  <c r="Z3506" i="1"/>
  <c r="X3506" i="1"/>
  <c r="H449" i="1"/>
  <c r="I449" i="1"/>
  <c r="H1998" i="1"/>
  <c r="I1998" i="1"/>
  <c r="H2672" i="1"/>
  <c r="I2672" i="1"/>
  <c r="R2893" i="1"/>
  <c r="N2893" i="1"/>
  <c r="B194" i="2"/>
  <c r="D651" i="33"/>
  <c r="Z4529" i="1"/>
  <c r="Z4497" i="1"/>
  <c r="M3873" i="1"/>
  <c r="J3873" i="1"/>
  <c r="O2301" i="1"/>
  <c r="O2397" i="1"/>
  <c r="O2464" i="1"/>
  <c r="O2583" i="1"/>
  <c r="O4387" i="1"/>
  <c r="J853" i="33"/>
  <c r="M4499" i="1"/>
  <c r="M4531" i="1"/>
  <c r="H4502" i="1"/>
  <c r="H4534" i="1"/>
  <c r="D763" i="33"/>
  <c r="Z927" i="1"/>
  <c r="Z4577" i="1"/>
  <c r="M1819" i="1"/>
  <c r="J1819" i="1"/>
  <c r="R953" i="33"/>
  <c r="P409" i="2"/>
  <c r="Y909" i="1"/>
  <c r="H4500" i="1"/>
  <c r="H4532" i="1"/>
  <c r="D761" i="33"/>
  <c r="W2426" i="1"/>
  <c r="S2426" i="1"/>
  <c r="W3079" i="1"/>
  <c r="S3079" i="1"/>
  <c r="AA4210" i="1"/>
  <c r="AA4338" i="1"/>
  <c r="AA4347" i="1"/>
  <c r="X1819" i="1"/>
  <c r="Z1819" i="1"/>
  <c r="X2426" i="1"/>
  <c r="Z2426" i="1"/>
  <c r="F903" i="33"/>
  <c r="AC923" i="1"/>
  <c r="AC4573" i="1"/>
  <c r="G872" i="33"/>
  <c r="H953" i="33"/>
  <c r="F409" i="2"/>
  <c r="L909" i="1"/>
  <c r="M1815" i="1"/>
  <c r="J1815" i="1"/>
  <c r="W4312" i="1"/>
  <c r="S4312" i="1"/>
  <c r="W471" i="1"/>
  <c r="S471" i="1"/>
  <c r="U4542" i="1"/>
  <c r="U4553" i="1"/>
  <c r="U4562" i="1"/>
  <c r="M2027" i="1"/>
  <c r="J2027" i="1"/>
  <c r="M3042" i="1"/>
  <c r="J3042" i="1"/>
  <c r="H4497" i="1"/>
  <c r="H4529" i="1"/>
  <c r="D758" i="33"/>
  <c r="Z167" i="1"/>
  <c r="Z185" i="1"/>
  <c r="Z211" i="1"/>
  <c r="Z306" i="1"/>
  <c r="Z879" i="1"/>
  <c r="AB1293" i="1"/>
  <c r="AB1389" i="1"/>
  <c r="N973" i="33"/>
  <c r="L211" i="2"/>
  <c r="T978" i="1"/>
  <c r="T1066" i="1"/>
  <c r="T1109" i="1"/>
  <c r="N870" i="33"/>
  <c r="Q2301" i="1"/>
  <c r="Q2397" i="1"/>
  <c r="Q2464" i="1"/>
  <c r="Q2583" i="1"/>
  <c r="Q4387" i="1"/>
  <c r="L853" i="33"/>
  <c r="AC1292" i="1"/>
  <c r="AC1388" i="1"/>
  <c r="R1396" i="1"/>
  <c r="R1452" i="1"/>
  <c r="R1461" i="1"/>
  <c r="N1819" i="1"/>
  <c r="R1819" i="1"/>
  <c r="F1014" i="33"/>
  <c r="I948" i="33"/>
  <c r="G404" i="2"/>
  <c r="N904" i="1"/>
  <c r="R904" i="1"/>
  <c r="I955" i="33"/>
  <c r="G411" i="2"/>
  <c r="N911" i="1"/>
  <c r="R911" i="1"/>
  <c r="I953" i="33"/>
  <c r="G409" i="2"/>
  <c r="N909" i="1"/>
  <c r="R909" i="1"/>
  <c r="I952" i="33"/>
  <c r="G408" i="2"/>
  <c r="N908" i="1"/>
  <c r="R908" i="1"/>
  <c r="Z466" i="1"/>
  <c r="X466" i="1"/>
  <c r="Z4315" i="1"/>
  <c r="X4315" i="1"/>
  <c r="Z2503" i="1"/>
  <c r="X2503" i="1"/>
  <c r="O4430" i="1"/>
  <c r="O4438" i="1"/>
  <c r="O4464" i="1"/>
  <c r="H3079" i="1"/>
  <c r="I3079" i="1"/>
  <c r="M1968" i="1"/>
  <c r="J1968" i="1"/>
  <c r="R4501" i="1"/>
  <c r="R4533" i="1"/>
  <c r="S948" i="33"/>
  <c r="Q404" i="2"/>
  <c r="AA904" i="1"/>
  <c r="AC3594" i="1"/>
  <c r="AC3577" i="1"/>
  <c r="Z2449" i="1"/>
  <c r="X2449" i="1"/>
  <c r="Z1999" i="1"/>
  <c r="X1999" i="1"/>
  <c r="Z1991" i="1"/>
  <c r="X1991" i="1"/>
  <c r="Z3749" i="1"/>
  <c r="X3749" i="1"/>
  <c r="Z3038" i="1"/>
  <c r="X3038" i="1"/>
  <c r="Z2902" i="1"/>
  <c r="X2902" i="1"/>
  <c r="Z1778" i="1"/>
  <c r="X1778" i="1"/>
  <c r="Z1786" i="1"/>
  <c r="X1786" i="1"/>
  <c r="Z4503" i="1"/>
  <c r="Z4535" i="1"/>
  <c r="H968" i="33"/>
  <c r="F206" i="2"/>
  <c r="L973" i="1"/>
  <c r="L1061" i="1"/>
  <c r="L1104" i="1"/>
  <c r="H865" i="33"/>
  <c r="R4497" i="1"/>
  <c r="R4529" i="1"/>
  <c r="AA1290" i="1"/>
  <c r="AA1386" i="1"/>
  <c r="W2709" i="1"/>
  <c r="S2709" i="1"/>
  <c r="W4076" i="1"/>
  <c r="S4076" i="1"/>
  <c r="W2390" i="1"/>
  <c r="S2390" i="1"/>
  <c r="W3093" i="1"/>
  <c r="S3093" i="1"/>
  <c r="W3652" i="1"/>
  <c r="S3652" i="1"/>
  <c r="W2326" i="1"/>
  <c r="S2326" i="1"/>
  <c r="T4546" i="1"/>
  <c r="T4557" i="1"/>
  <c r="T4566" i="1"/>
  <c r="AC869" i="1"/>
  <c r="AC793" i="1"/>
  <c r="V4362" i="1"/>
  <c r="V4371" i="1"/>
  <c r="V4380" i="1"/>
  <c r="H2845" i="1"/>
  <c r="I2845" i="1"/>
  <c r="M4333" i="1"/>
  <c r="J4333" i="1"/>
  <c r="Z1810" i="1"/>
  <c r="X1810" i="1"/>
  <c r="Z3717" i="1"/>
  <c r="X3717" i="1"/>
  <c r="H3138" i="1"/>
  <c r="I3138" i="1"/>
  <c r="I4217" i="1"/>
  <c r="I4345" i="1"/>
  <c r="I4354" i="1"/>
  <c r="Q1383" i="1"/>
  <c r="Q1287" i="1"/>
  <c r="W785" i="1"/>
  <c r="W767" i="1"/>
  <c r="M345" i="33"/>
  <c r="M353" i="33"/>
  <c r="K298" i="2"/>
  <c r="S758" i="1"/>
  <c r="W758" i="1"/>
  <c r="M475" i="1"/>
  <c r="J475" i="1"/>
  <c r="M2738" i="1"/>
  <c r="J2738" i="1"/>
  <c r="M3769" i="1"/>
  <c r="J3769" i="1"/>
  <c r="M1822" i="1"/>
  <c r="J1822" i="1"/>
  <c r="M1774" i="1"/>
  <c r="J1774" i="1"/>
  <c r="M4025" i="1"/>
  <c r="J4025" i="1"/>
  <c r="M3745" i="1"/>
  <c r="J3745" i="1"/>
  <c r="M2818" i="1"/>
  <c r="J2818" i="1"/>
  <c r="M3026" i="1"/>
  <c r="J3026" i="1"/>
  <c r="M1782" i="1"/>
  <c r="J1782" i="1"/>
  <c r="M3753" i="1"/>
  <c r="J3753" i="1"/>
  <c r="H3692" i="1"/>
  <c r="I3692" i="1"/>
  <c r="W880" i="1"/>
  <c r="W307" i="1"/>
  <c r="W168" i="1"/>
  <c r="W186" i="1"/>
  <c r="W212" i="1"/>
  <c r="AA4188" i="1"/>
  <c r="AA3635" i="1"/>
  <c r="Y3228" i="1"/>
  <c r="Y2628" i="1"/>
  <c r="M4233" i="1"/>
  <c r="J4233" i="1"/>
  <c r="M3758" i="1"/>
  <c r="J3758" i="1"/>
  <c r="M2000" i="1"/>
  <c r="J2000" i="1"/>
  <c r="L1388" i="1"/>
  <c r="L1292" i="1"/>
  <c r="T4186" i="1"/>
  <c r="T3633" i="1"/>
  <c r="H3534" i="1"/>
  <c r="I3534" i="1"/>
  <c r="H4056" i="1"/>
  <c r="I4056" i="1"/>
  <c r="H3017" i="1"/>
  <c r="I3017" i="1"/>
  <c r="H4112" i="1"/>
  <c r="I4112" i="1"/>
  <c r="H3089" i="1"/>
  <c r="I3089" i="1"/>
  <c r="H2657" i="1"/>
  <c r="I2657" i="1"/>
  <c r="W2413" i="1"/>
  <c r="S2413" i="1"/>
  <c r="W2810" i="1"/>
  <c r="S2810" i="1"/>
  <c r="W1750" i="1"/>
  <c r="S1750" i="1"/>
  <c r="Z3786" i="1"/>
  <c r="X3786" i="1"/>
  <c r="Z3059" i="1"/>
  <c r="X3059" i="1"/>
  <c r="X725" i="1"/>
  <c r="X354" i="1"/>
  <c r="R4095" i="1"/>
  <c r="N4095" i="1"/>
  <c r="R3112" i="1"/>
  <c r="N3112" i="1"/>
  <c r="N901" i="33"/>
  <c r="AC3741" i="1"/>
  <c r="AC1746" i="1"/>
  <c r="AC2894" i="1"/>
  <c r="AC2798" i="1"/>
  <c r="AC1802" i="1"/>
  <c r="AC3877" i="1"/>
  <c r="AC1786" i="1"/>
  <c r="AC2319" i="1"/>
  <c r="AC2383" i="1"/>
  <c r="AC3709" i="1"/>
  <c r="AC3717" i="1"/>
  <c r="AC3134" i="1"/>
  <c r="AC3757" i="1"/>
  <c r="AC2742" i="1"/>
  <c r="AC2103" i="1"/>
  <c r="AC3749" i="1"/>
  <c r="AC2734" i="1"/>
  <c r="AC2750" i="1"/>
  <c r="AC2766" i="1"/>
  <c r="AC4029" i="1"/>
  <c r="AC519" i="1"/>
  <c r="AC2886" i="1"/>
  <c r="AC3869" i="1"/>
  <c r="AC1826" i="1"/>
  <c r="AC591" i="1"/>
  <c r="AC2359" i="1"/>
  <c r="AC2774" i="1"/>
  <c r="AC2902" i="1"/>
  <c r="AC463" i="1"/>
  <c r="AC3046" i="1"/>
  <c r="AC1851" i="1"/>
  <c r="AC1999" i="1"/>
  <c r="AC3773" i="1"/>
  <c r="AC2822" i="1"/>
  <c r="AC1991" i="1"/>
  <c r="AC4053" i="1"/>
  <c r="AC3797" i="1"/>
  <c r="AC3062" i="1"/>
  <c r="AC2814" i="1"/>
  <c r="AC3030" i="1"/>
  <c r="AC487" i="1"/>
  <c r="AC4021" i="1"/>
  <c r="AC3781" i="1"/>
  <c r="AC2031" i="1"/>
  <c r="AC2758" i="1"/>
  <c r="AC4093" i="1"/>
  <c r="AC479" i="1"/>
  <c r="AC2449" i="1"/>
  <c r="AC1778" i="1"/>
  <c r="AC3725" i="1"/>
  <c r="AC3733" i="1"/>
  <c r="AC4232" i="1"/>
  <c r="AC2806" i="1"/>
  <c r="AC3861" i="1"/>
  <c r="AC3038" i="1"/>
  <c r="AC1738" i="1"/>
  <c r="AC1810" i="1"/>
  <c r="AC3789" i="1"/>
  <c r="AC2417" i="1"/>
  <c r="AC2311" i="1"/>
  <c r="AC1754" i="1"/>
  <c r="AC2782" i="1"/>
  <c r="AC3272" i="1"/>
  <c r="AC1762" i="1"/>
  <c r="AC4037" i="1"/>
  <c r="AC3142" i="1"/>
  <c r="AC1834" i="1"/>
  <c r="AC3110" i="1"/>
  <c r="AC1398" i="1"/>
  <c r="AC1454" i="1"/>
  <c r="AC1463" i="1"/>
  <c r="U643" i="33"/>
  <c r="U651" i="33"/>
  <c r="S194" i="2"/>
  <c r="AC4503" i="1"/>
  <c r="AC4535" i="1"/>
  <c r="U764" i="33"/>
  <c r="U772" i="33"/>
  <c r="S230" i="2"/>
  <c r="AC2351" i="1"/>
  <c r="K4187" i="1"/>
  <c r="K3634" i="1"/>
  <c r="W3659" i="1"/>
  <c r="S3659" i="1"/>
  <c r="W2431" i="1"/>
  <c r="S2431" i="1"/>
  <c r="K1387" i="1"/>
  <c r="K1291" i="1"/>
  <c r="U903" i="1"/>
  <c r="M51" i="2"/>
  <c r="O1014" i="33"/>
  <c r="O1022" i="33"/>
  <c r="K2458" i="1"/>
  <c r="K2410" i="1"/>
  <c r="B188" i="2"/>
  <c r="D645" i="33"/>
  <c r="AC909" i="1"/>
  <c r="S409" i="2"/>
  <c r="U953" i="33"/>
  <c r="L2202" i="1"/>
  <c r="L2194" i="1"/>
  <c r="W2604" i="1"/>
  <c r="S2604" i="1"/>
  <c r="R3160" i="1"/>
  <c r="N3160" i="1"/>
  <c r="R2672" i="1"/>
  <c r="N2672" i="1"/>
  <c r="R4306" i="1"/>
  <c r="N4306" i="1"/>
  <c r="R3088" i="1"/>
  <c r="N3088" i="1"/>
  <c r="R3152" i="1"/>
  <c r="N3152" i="1"/>
  <c r="Y4352" i="1"/>
  <c r="Y4343" i="1"/>
  <c r="Y4215" i="1"/>
  <c r="T904" i="1"/>
  <c r="L404" i="2"/>
  <c r="N948" i="33"/>
  <c r="AA726" i="1"/>
  <c r="AA355" i="1"/>
  <c r="AA1792" i="1"/>
  <c r="AA1840" i="1"/>
  <c r="AA1858" i="1"/>
  <c r="AA1867" i="1"/>
  <c r="S745" i="33"/>
  <c r="S753" i="33"/>
  <c r="Q201" i="2"/>
  <c r="AA347" i="1"/>
  <c r="AA4381" i="1"/>
  <c r="AA4372" i="1"/>
  <c r="AA4363" i="1"/>
  <c r="H3153" i="1"/>
  <c r="I3153" i="1"/>
  <c r="H3672" i="1"/>
  <c r="I3672" i="1"/>
  <c r="W3106" i="1"/>
  <c r="S3106" i="1"/>
  <c r="W459" i="1"/>
  <c r="S459" i="1"/>
  <c r="Z2739" i="1"/>
  <c r="X2739" i="1"/>
  <c r="Z2448" i="1"/>
  <c r="X2448" i="1"/>
  <c r="Z486" i="1"/>
  <c r="X486" i="1"/>
  <c r="Z3024" i="1"/>
  <c r="X3024" i="1"/>
  <c r="T871" i="33"/>
  <c r="AB1110" i="1"/>
  <c r="AB1067" i="1"/>
  <c r="T974" i="33"/>
  <c r="R212" i="2"/>
  <c r="AB979" i="1"/>
  <c r="AC2196" i="1"/>
  <c r="AC2188" i="1"/>
  <c r="R3503" i="1"/>
  <c r="N3503" i="1"/>
  <c r="R4334" i="1"/>
  <c r="N4334" i="1"/>
  <c r="M3663" i="1"/>
  <c r="J3663" i="1"/>
  <c r="W2660" i="1"/>
  <c r="S2660" i="1"/>
  <c r="H3132" i="1"/>
  <c r="I3132" i="1"/>
  <c r="H2732" i="1"/>
  <c r="I2732" i="1"/>
  <c r="H2820" i="1"/>
  <c r="I2820" i="1"/>
  <c r="M4131" i="1"/>
  <c r="J4131" i="1"/>
  <c r="W465" i="1"/>
  <c r="S465" i="1"/>
  <c r="H2877" i="1"/>
  <c r="I2877" i="1"/>
  <c r="Z1392" i="1"/>
  <c r="Z1448" i="1"/>
  <c r="Z1457" i="1"/>
  <c r="L906" i="1"/>
  <c r="F406" i="2"/>
  <c r="H950" i="33"/>
  <c r="V4190" i="1"/>
  <c r="V3637" i="1"/>
  <c r="R871" i="33"/>
  <c r="Y1110" i="1"/>
  <c r="Y1067" i="1"/>
  <c r="Y979" i="1"/>
  <c r="P212" i="2"/>
  <c r="R974" i="33"/>
  <c r="B423" i="2"/>
  <c r="D680" i="33"/>
  <c r="D672" i="33"/>
  <c r="D638" i="33"/>
  <c r="H1458" i="1"/>
  <c r="H1393" i="1"/>
  <c r="H1449" i="1"/>
  <c r="R3743" i="1"/>
  <c r="N3743" i="1"/>
  <c r="R3775" i="1"/>
  <c r="N3775" i="1"/>
  <c r="R4035" i="1"/>
  <c r="N4035" i="1"/>
  <c r="T866" i="33"/>
  <c r="AB1105" i="1"/>
  <c r="AB1062" i="1"/>
  <c r="AB974" i="1"/>
  <c r="R207" i="2"/>
  <c r="T969" i="33"/>
  <c r="W2375" i="1"/>
  <c r="S2375" i="1"/>
  <c r="R3070" i="1"/>
  <c r="N3070" i="1"/>
  <c r="H4127" i="1"/>
  <c r="I4127" i="1"/>
  <c r="R590" i="1"/>
  <c r="N590" i="1"/>
  <c r="H1930" i="1"/>
  <c r="I1930" i="1"/>
  <c r="R1736" i="1"/>
  <c r="N1736" i="1"/>
  <c r="Z1796" i="1"/>
  <c r="X1796" i="1"/>
  <c r="Z4047" i="1"/>
  <c r="X4047" i="1"/>
  <c r="H4078" i="1"/>
  <c r="I4078" i="1"/>
  <c r="W3499" i="1"/>
  <c r="S3499" i="1"/>
  <c r="M2807" i="1"/>
  <c r="J2807" i="1"/>
  <c r="Z4118" i="1"/>
  <c r="X4118" i="1"/>
  <c r="H2137" i="1"/>
  <c r="I2137" i="1"/>
  <c r="H1833" i="1"/>
  <c r="I1833" i="1"/>
  <c r="H3533" i="1"/>
  <c r="I3533" i="1"/>
  <c r="R2318" i="1"/>
  <c r="N2318" i="1"/>
  <c r="W1940" i="1"/>
  <c r="S1940" i="1"/>
  <c r="W2332" i="1"/>
  <c r="S2332" i="1"/>
  <c r="K1388" i="1"/>
  <c r="K1292" i="1"/>
  <c r="V4566" i="1"/>
  <c r="V4557" i="1"/>
  <c r="V4546" i="1"/>
  <c r="M483" i="1"/>
  <c r="J483" i="1"/>
  <c r="E27" i="34"/>
  <c r="Q1014" i="33"/>
  <c r="J953" i="33"/>
  <c r="H409" i="2"/>
  <c r="O909" i="1"/>
  <c r="P973" i="33"/>
  <c r="N211" i="2"/>
  <c r="V978" i="1"/>
  <c r="V1066" i="1"/>
  <c r="V1109" i="1"/>
  <c r="P870" i="33"/>
  <c r="I2621" i="1"/>
  <c r="I3619" i="1"/>
  <c r="I3628" i="1"/>
  <c r="R949" i="33"/>
  <c r="P405" i="2"/>
  <c r="Y905" i="1"/>
  <c r="Z4104" i="1"/>
  <c r="X4104" i="1"/>
  <c r="Z4136" i="1"/>
  <c r="X4136" i="1"/>
  <c r="Z2665" i="1"/>
  <c r="X2665" i="1"/>
  <c r="Z3648" i="1"/>
  <c r="X3648" i="1"/>
  <c r="Z3065" i="1"/>
  <c r="X3065" i="1"/>
  <c r="Z775" i="1"/>
  <c r="X775" i="1"/>
  <c r="Z2705" i="1"/>
  <c r="X2705" i="1"/>
  <c r="AB3256" i="1"/>
  <c r="AB3361" i="1"/>
  <c r="AB3370" i="1"/>
  <c r="AB3413" i="1"/>
  <c r="AB3429" i="1"/>
  <c r="AB3438" i="1"/>
  <c r="AB3454" i="1"/>
  <c r="AB3463" i="1"/>
  <c r="L951" i="33"/>
  <c r="J407" i="2"/>
  <c r="Q907" i="1"/>
  <c r="N4430" i="1"/>
  <c r="R4430" i="1"/>
  <c r="R4438" i="1"/>
  <c r="R4464" i="1"/>
  <c r="R972" i="33"/>
  <c r="P210" i="2"/>
  <c r="Y977" i="1"/>
  <c r="Y1065" i="1"/>
  <c r="Y1108" i="1"/>
  <c r="R869" i="33"/>
  <c r="K951" i="33"/>
  <c r="I407" i="2"/>
  <c r="P907" i="1"/>
  <c r="H970" i="33"/>
  <c r="F208" i="2"/>
  <c r="L975" i="1"/>
  <c r="L1063" i="1"/>
  <c r="L1106" i="1"/>
  <c r="H867" i="33"/>
  <c r="AA1291" i="1"/>
  <c r="AA1387" i="1"/>
  <c r="K949" i="33"/>
  <c r="I405" i="2"/>
  <c r="P905" i="1"/>
  <c r="E11" i="35"/>
  <c r="E27" i="35"/>
  <c r="W4320" i="1"/>
  <c r="S4320" i="1"/>
  <c r="M3777" i="1"/>
  <c r="J3777" i="1"/>
  <c r="V896" i="1"/>
  <c r="P1007" i="33"/>
  <c r="P1015" i="33"/>
  <c r="N44" i="2"/>
  <c r="AC1387" i="1"/>
  <c r="AC1291" i="1"/>
  <c r="T1388" i="1"/>
  <c r="T1292" i="1"/>
  <c r="AC890" i="1"/>
  <c r="AC922" i="1"/>
  <c r="AC4572" i="1"/>
  <c r="V4353" i="1"/>
  <c r="V4344" i="1"/>
  <c r="V4216" i="1"/>
  <c r="J900" i="33"/>
  <c r="K3576" i="1"/>
  <c r="K3447" i="1"/>
  <c r="N900" i="33"/>
  <c r="Z4142" i="1"/>
  <c r="X4142" i="1"/>
  <c r="Z2040" i="1"/>
  <c r="X2040" i="1"/>
  <c r="Z4110" i="1"/>
  <c r="X4110" i="1"/>
  <c r="Z4321" i="1"/>
  <c r="X4321" i="1"/>
  <c r="Z3388" i="1"/>
  <c r="X3388" i="1"/>
  <c r="H1812" i="1"/>
  <c r="I1812" i="1"/>
  <c r="Z3070" i="1"/>
  <c r="X3070" i="1"/>
  <c r="Z4045" i="1"/>
  <c r="X4045" i="1"/>
  <c r="Z2391" i="1"/>
  <c r="X2391" i="1"/>
  <c r="H2448" i="1"/>
  <c r="I2448" i="1"/>
  <c r="H1761" i="1"/>
  <c r="I1761" i="1"/>
  <c r="H2765" i="1"/>
  <c r="I2765" i="1"/>
  <c r="H518" i="1"/>
  <c r="I518" i="1"/>
  <c r="H4298" i="1"/>
  <c r="I4298" i="1"/>
  <c r="H3160" i="1"/>
  <c r="I3160" i="1"/>
  <c r="R4028" i="1"/>
  <c r="N4028" i="1"/>
  <c r="R3061" i="1"/>
  <c r="N3061" i="1"/>
  <c r="R518" i="1"/>
  <c r="N518" i="1"/>
  <c r="R3772" i="1"/>
  <c r="N3772" i="1"/>
  <c r="R3271" i="1"/>
  <c r="N3271" i="1"/>
  <c r="AB301" i="1"/>
  <c r="AB275" i="1"/>
  <c r="AB257" i="1"/>
  <c r="T4375" i="1"/>
  <c r="T4366" i="1"/>
  <c r="T4357" i="1"/>
  <c r="AB724" i="1"/>
  <c r="AB1790" i="1"/>
  <c r="AB1838" i="1"/>
  <c r="AB1856" i="1"/>
  <c r="AB1865" i="1"/>
  <c r="T743" i="33"/>
  <c r="T751" i="33"/>
  <c r="R199" i="2"/>
  <c r="AB345" i="1"/>
  <c r="AB353" i="1"/>
  <c r="R1029" i="33"/>
  <c r="Y1974" i="1"/>
  <c r="Y2150" i="1"/>
  <c r="Y2159" i="1"/>
  <c r="R925" i="33"/>
  <c r="M2660" i="1"/>
  <c r="J2660" i="1"/>
  <c r="M1981" i="1"/>
  <c r="J1981" i="1"/>
  <c r="M3419" i="1"/>
  <c r="J3419" i="1"/>
  <c r="M4075" i="1"/>
  <c r="J4075" i="1"/>
  <c r="M3947" i="1"/>
  <c r="J3947" i="1"/>
  <c r="W3415" i="1"/>
  <c r="S3415" i="1"/>
  <c r="W3647" i="1"/>
  <c r="S3647" i="1"/>
  <c r="Z3078" i="1"/>
  <c r="X3078" i="1"/>
  <c r="W2766" i="1"/>
  <c r="S2766" i="1"/>
  <c r="W3709" i="1"/>
  <c r="S3709" i="1"/>
  <c r="W2031" i="1"/>
  <c r="S2031" i="1"/>
  <c r="P850" i="33"/>
  <c r="V2298" i="1"/>
  <c r="V2394" i="1"/>
  <c r="V2461" i="1"/>
  <c r="V2580" i="1"/>
  <c r="V4384" i="1"/>
  <c r="M2759" i="1"/>
  <c r="J2759" i="1"/>
  <c r="M2032" i="1"/>
  <c r="J2032" i="1"/>
  <c r="M2887" i="1"/>
  <c r="J2887" i="1"/>
  <c r="M3710" i="1"/>
  <c r="J3710" i="1"/>
  <c r="M3135" i="1"/>
  <c r="J3135" i="1"/>
  <c r="Z1966" i="1"/>
  <c r="X1966" i="1"/>
  <c r="Z2671" i="1"/>
  <c r="X2671" i="1"/>
  <c r="Z3167" i="1"/>
  <c r="X3167" i="1"/>
  <c r="Z4336" i="1"/>
  <c r="X4336" i="1"/>
  <c r="Z2039" i="1"/>
  <c r="X2039" i="1"/>
  <c r="Z3022" i="1"/>
  <c r="X3022" i="1"/>
  <c r="Z2694" i="1"/>
  <c r="X2694" i="1"/>
  <c r="H590" i="1"/>
  <c r="I590" i="1"/>
  <c r="H1825" i="1"/>
  <c r="I1825" i="1"/>
  <c r="H2757" i="1"/>
  <c r="I2757" i="1"/>
  <c r="H2893" i="1"/>
  <c r="I2893" i="1"/>
  <c r="M630" i="1"/>
  <c r="J630" i="1"/>
  <c r="Z484" i="1"/>
  <c r="X484" i="1"/>
  <c r="Z4034" i="1"/>
  <c r="X4034" i="1"/>
  <c r="Z3874" i="1"/>
  <c r="X3874" i="1"/>
  <c r="Z2100" i="1"/>
  <c r="X2100" i="1"/>
  <c r="Z2771" i="1"/>
  <c r="X2771" i="1"/>
  <c r="W520" i="1"/>
  <c r="S520" i="1"/>
  <c r="Z2773" i="1"/>
  <c r="X2773" i="1"/>
  <c r="M4304" i="1"/>
  <c r="J4304" i="1"/>
  <c r="M2686" i="1"/>
  <c r="J2686" i="1"/>
  <c r="M3480" i="1"/>
  <c r="J3480" i="1"/>
  <c r="M2670" i="1"/>
  <c r="J2670" i="1"/>
  <c r="T2570" i="1"/>
  <c r="T2535" i="1"/>
  <c r="T2479" i="1"/>
  <c r="R3659" i="1"/>
  <c r="N3659" i="1"/>
  <c r="R4059" i="1"/>
  <c r="N4059" i="1"/>
  <c r="R4115" i="1"/>
  <c r="N4115" i="1"/>
  <c r="R4139" i="1"/>
  <c r="N4139" i="1"/>
  <c r="M4039" i="1"/>
  <c r="J4039" i="1"/>
  <c r="M465" i="1"/>
  <c r="J465" i="1"/>
  <c r="M2656" i="1"/>
  <c r="J2656" i="1"/>
  <c r="W4302" i="1"/>
  <c r="S4302" i="1"/>
  <c r="W2684" i="1"/>
  <c r="S2684" i="1"/>
  <c r="W3164" i="1"/>
  <c r="S3164" i="1"/>
  <c r="W3068" i="1"/>
  <c r="S3068" i="1"/>
  <c r="W3667" i="1"/>
  <c r="S3667" i="1"/>
  <c r="K916" i="1"/>
  <c r="E507" i="2"/>
  <c r="G992" i="33"/>
  <c r="R1459" i="1"/>
  <c r="R1394" i="1"/>
  <c r="R1450" i="1"/>
  <c r="W3065" i="1"/>
  <c r="S3065" i="1"/>
  <c r="W3097" i="1"/>
  <c r="S3097" i="1"/>
  <c r="W2657" i="1"/>
  <c r="S2657" i="1"/>
  <c r="W3500" i="1"/>
  <c r="S3500" i="1"/>
  <c r="W3664" i="1"/>
  <c r="S3664" i="1"/>
  <c r="Z454" i="1"/>
  <c r="X454" i="1"/>
  <c r="Z4385" i="1"/>
  <c r="Z2299" i="1"/>
  <c r="Z2395" i="1"/>
  <c r="Z2462" i="1"/>
  <c r="Z2581" i="1"/>
  <c r="T2571" i="1"/>
  <c r="T2536" i="1"/>
  <c r="T2480" i="1"/>
  <c r="AA3227" i="1"/>
  <c r="AA2627" i="1"/>
  <c r="R3266" i="1"/>
  <c r="N3266" i="1"/>
  <c r="R3791" i="1"/>
  <c r="N3791" i="1"/>
  <c r="R3136" i="1"/>
  <c r="N3136" i="1"/>
  <c r="R2728" i="1"/>
  <c r="N2728" i="1"/>
  <c r="R1845" i="1"/>
  <c r="N1845" i="1"/>
  <c r="R3735" i="1"/>
  <c r="N3735" i="1"/>
  <c r="M450" i="1"/>
  <c r="J450" i="1"/>
  <c r="R2309" i="1"/>
  <c r="N2309" i="1"/>
  <c r="R3779" i="1"/>
  <c r="N3779" i="1"/>
  <c r="R3270" i="1"/>
  <c r="N3270" i="1"/>
  <c r="R4027" i="1"/>
  <c r="N4027" i="1"/>
  <c r="H3656" i="1"/>
  <c r="I3656" i="1"/>
  <c r="H2428" i="1"/>
  <c r="I2428" i="1"/>
  <c r="H2386" i="1"/>
  <c r="I2386" i="1"/>
  <c r="H3065" i="1"/>
  <c r="I3065" i="1"/>
  <c r="H4040" i="1"/>
  <c r="I4040" i="1"/>
  <c r="W2770" i="1"/>
  <c r="S2770" i="1"/>
  <c r="Z3714" i="1"/>
  <c r="X3714" i="1"/>
  <c r="Z1807" i="1"/>
  <c r="X1807" i="1"/>
  <c r="Z1850" i="1"/>
  <c r="X1850" i="1"/>
  <c r="Z585" i="1"/>
  <c r="X585" i="1"/>
  <c r="H4102" i="1"/>
  <c r="I4102" i="1"/>
  <c r="R778" i="1"/>
  <c r="N778" i="1"/>
  <c r="H638" i="1"/>
  <c r="H437" i="1"/>
  <c r="M4306" i="1"/>
  <c r="J4306" i="1"/>
  <c r="W4075" i="1"/>
  <c r="S4075" i="1"/>
  <c r="Q724" i="1"/>
  <c r="Q353" i="1"/>
  <c r="Q1790" i="1"/>
  <c r="Q1838" i="1"/>
  <c r="Q1856" i="1"/>
  <c r="Q1865" i="1"/>
  <c r="L743" i="33"/>
  <c r="L751" i="33"/>
  <c r="J199" i="2"/>
  <c r="Q345" i="1"/>
  <c r="H2900" i="1"/>
  <c r="I2900" i="1"/>
  <c r="H2772" i="1"/>
  <c r="I2772" i="1"/>
  <c r="H4051" i="1"/>
  <c r="I4051" i="1"/>
  <c r="H1744" i="1"/>
  <c r="I1744" i="1"/>
  <c r="M3651" i="1"/>
  <c r="J3651" i="1"/>
  <c r="M3052" i="1"/>
  <c r="J3052" i="1"/>
  <c r="Y1290" i="1"/>
  <c r="Y1386" i="1"/>
  <c r="M2423" i="1"/>
  <c r="J2423" i="1"/>
  <c r="W2974" i="1"/>
  <c r="S2974" i="1"/>
  <c r="W3166" i="1"/>
  <c r="S3166" i="1"/>
  <c r="O4561" i="1"/>
  <c r="O4552" i="1"/>
  <c r="O4541" i="1"/>
  <c r="Q1384" i="1"/>
  <c r="Q1288" i="1"/>
  <c r="H3231" i="1"/>
  <c r="H2631" i="1"/>
  <c r="R1772" i="1"/>
  <c r="N1772" i="1"/>
  <c r="R3104" i="1"/>
  <c r="N3104" i="1"/>
  <c r="R3755" i="1"/>
  <c r="N3755" i="1"/>
  <c r="T907" i="1"/>
  <c r="L407" i="2"/>
  <c r="N951" i="33"/>
  <c r="W4069" i="1"/>
  <c r="S4069" i="1"/>
  <c r="R3421" i="1"/>
  <c r="N3421" i="1"/>
  <c r="H2680" i="1"/>
  <c r="I2680" i="1"/>
  <c r="R1745" i="1"/>
  <c r="N1745" i="1"/>
  <c r="R2736" i="1"/>
  <c r="N2736" i="1"/>
  <c r="R2812" i="1"/>
  <c r="N2812" i="1"/>
  <c r="Z3040" i="1"/>
  <c r="X3040" i="1"/>
  <c r="H2671" i="1"/>
  <c r="I2671" i="1"/>
  <c r="H4321" i="1"/>
  <c r="I4321" i="1"/>
  <c r="W3088" i="1"/>
  <c r="S3088" i="1"/>
  <c r="M3063" i="1"/>
  <c r="J3063" i="1"/>
  <c r="Z2687" i="1"/>
  <c r="X2687" i="1"/>
  <c r="Z4061" i="1"/>
  <c r="X4061" i="1"/>
  <c r="H3780" i="1"/>
  <c r="I3780" i="1"/>
  <c r="R4092" i="1"/>
  <c r="N4092" i="1"/>
  <c r="R2797" i="1"/>
  <c r="N2797" i="1"/>
  <c r="K918" i="1"/>
  <c r="E509" i="2"/>
  <c r="G994" i="33"/>
  <c r="M422" i="33"/>
  <c r="M4017" i="1"/>
  <c r="J4017" i="1"/>
  <c r="P968" i="33"/>
  <c r="N206" i="2"/>
  <c r="V973" i="1"/>
  <c r="V1061" i="1"/>
  <c r="V1104" i="1"/>
  <c r="P865" i="33"/>
  <c r="AA2443" i="1"/>
  <c r="AA4015" i="1"/>
  <c r="AA2353" i="1"/>
  <c r="AA3855" i="1"/>
  <c r="AA3743" i="1"/>
  <c r="AA1732" i="1"/>
  <c r="AA2345" i="1"/>
  <c r="AA2760" i="1"/>
  <c r="AA2025" i="1"/>
  <c r="AA3024" i="1"/>
  <c r="AA1804" i="1"/>
  <c r="AA3128" i="1"/>
  <c r="AA3266" i="1"/>
  <c r="AA2305" i="1"/>
  <c r="AA3863" i="1"/>
  <c r="AA3775" i="1"/>
  <c r="AA1772" i="1"/>
  <c r="AA4226" i="1"/>
  <c r="AA2744" i="1"/>
  <c r="AA2776" i="1"/>
  <c r="AA2728" i="1"/>
  <c r="AA3032" i="1"/>
  <c r="AA2377" i="1"/>
  <c r="AA3783" i="1"/>
  <c r="AA2097" i="1"/>
  <c r="AA4047" i="1"/>
  <c r="AA3751" i="1"/>
  <c r="AA2313" i="1"/>
  <c r="AA585" i="1"/>
  <c r="AA3711" i="1"/>
  <c r="AA4023" i="1"/>
  <c r="AA3719" i="1"/>
  <c r="AA3727" i="1"/>
  <c r="AA1780" i="1"/>
  <c r="AA2808" i="1"/>
  <c r="AA2768" i="1"/>
  <c r="AA1985" i="1"/>
  <c r="AA2816" i="1"/>
  <c r="AA3703" i="1"/>
  <c r="AA2411" i="1"/>
  <c r="AA513" i="1"/>
  <c r="AA3735" i="1"/>
  <c r="AA1748" i="1"/>
  <c r="AA481" i="1"/>
  <c r="AA4031" i="1"/>
  <c r="AA3767" i="1"/>
  <c r="AA3791" i="1"/>
  <c r="AA3104" i="1"/>
  <c r="AA2888" i="1"/>
  <c r="AA2880" i="1"/>
  <c r="AA457" i="1"/>
  <c r="AA2792" i="1"/>
  <c r="AA473" i="1"/>
  <c r="AA2736" i="1"/>
  <c r="AA1828" i="1"/>
  <c r="AA2896" i="1"/>
  <c r="AA1845" i="1"/>
  <c r="AA3040" i="1"/>
  <c r="AA1796" i="1"/>
  <c r="AA1820" i="1"/>
  <c r="AA2800" i="1"/>
  <c r="AA1993" i="1"/>
  <c r="AA1756" i="1"/>
  <c r="AA3136" i="1"/>
  <c r="AA2752" i="1"/>
  <c r="AA3871" i="1"/>
  <c r="AA3056" i="1"/>
  <c r="AA1740" i="1"/>
  <c r="AA4087" i="1"/>
  <c r="S949" i="33"/>
  <c r="Q405" i="2"/>
  <c r="AA905" i="1"/>
  <c r="X1968" i="1"/>
  <c r="Z1968" i="1"/>
  <c r="M2621" i="1"/>
  <c r="M3619" i="1"/>
  <c r="M3628" i="1"/>
  <c r="W1392" i="1"/>
  <c r="W1448" i="1"/>
  <c r="W1457" i="1"/>
  <c r="M1394" i="1"/>
  <c r="M1450" i="1"/>
  <c r="M1459" i="1"/>
  <c r="M2140" i="1"/>
  <c r="J2140" i="1"/>
  <c r="M1964" i="1"/>
  <c r="J1964" i="1"/>
  <c r="W4061" i="1"/>
  <c r="S4061" i="1"/>
  <c r="W2508" i="1"/>
  <c r="S2508" i="1"/>
  <c r="J922" i="1"/>
  <c r="J4572" i="1"/>
  <c r="M4228" i="1"/>
  <c r="J4228" i="1"/>
  <c r="M3268" i="1"/>
  <c r="J3268" i="1"/>
  <c r="I19" i="36"/>
  <c r="G19" i="36"/>
  <c r="L843" i="33"/>
  <c r="L859" i="33"/>
  <c r="L875" i="33"/>
  <c r="L883" i="33"/>
  <c r="J397" i="2"/>
  <c r="Q890" i="1"/>
  <c r="Q922" i="1"/>
  <c r="Q4572" i="1"/>
  <c r="AA3528" i="1"/>
  <c r="AA3544" i="1"/>
  <c r="AA3553" i="1"/>
  <c r="K955" i="33"/>
  <c r="I411" i="2"/>
  <c r="P911" i="1"/>
  <c r="I4478" i="1"/>
  <c r="P2368" i="1"/>
  <c r="P632" i="1"/>
  <c r="P2376" i="1"/>
  <c r="P2336" i="1"/>
  <c r="P3079" i="1"/>
  <c r="P456" i="1"/>
  <c r="P1819" i="1"/>
  <c r="P4086" i="1"/>
  <c r="P4070" i="1"/>
  <c r="P2144" i="1"/>
  <c r="P2426" i="1"/>
  <c r="P1968" i="1"/>
  <c r="K4399" i="1"/>
  <c r="K4476" i="1"/>
  <c r="K4478" i="1"/>
  <c r="M2336" i="1"/>
  <c r="J2336" i="1"/>
  <c r="E816" i="33"/>
  <c r="E824" i="33"/>
  <c r="C393" i="2"/>
  <c r="I2879" i="1"/>
  <c r="H2879" i="1"/>
  <c r="I25" i="36"/>
  <c r="G25" i="36"/>
  <c r="Z2519" i="1"/>
  <c r="X2519" i="1"/>
  <c r="Z4096" i="1"/>
  <c r="X4096" i="1"/>
  <c r="Z2657" i="1"/>
  <c r="X2657" i="1"/>
  <c r="Z3664" i="1"/>
  <c r="X3664" i="1"/>
  <c r="O3060" i="1"/>
  <c r="O4230" i="1"/>
  <c r="O3755" i="1"/>
  <c r="O3731" i="1"/>
  <c r="O2309" i="1"/>
  <c r="O1849" i="1"/>
  <c r="O485" i="1"/>
  <c r="O3779" i="1"/>
  <c r="O2740" i="1"/>
  <c r="O3132" i="1"/>
  <c r="O1784" i="1"/>
  <c r="O1776" i="1"/>
  <c r="O3787" i="1"/>
  <c r="O3270" i="1"/>
  <c r="O517" i="1"/>
  <c r="O3859" i="1"/>
  <c r="O2812" i="1"/>
  <c r="O3795" i="1"/>
  <c r="O3044" i="1"/>
  <c r="O3028" i="1"/>
  <c r="O1997" i="1"/>
  <c r="O2900" i="1"/>
  <c r="O2732" i="1"/>
  <c r="O3715" i="1"/>
  <c r="O2357" i="1"/>
  <c r="O3036" i="1"/>
  <c r="O2764" i="1"/>
  <c r="O4019" i="1"/>
  <c r="O1800" i="1"/>
  <c r="O2820" i="1"/>
  <c r="O1736" i="1"/>
  <c r="O2447" i="1"/>
  <c r="O2349" i="1"/>
  <c r="O2804" i="1"/>
  <c r="O2748" i="1"/>
  <c r="O3739" i="1"/>
  <c r="O477" i="1"/>
  <c r="O3723" i="1"/>
  <c r="O3875" i="1"/>
  <c r="O1989" i="1"/>
  <c r="O1824" i="1"/>
  <c r="O2780" i="1"/>
  <c r="O4051" i="1"/>
  <c r="O2892" i="1"/>
  <c r="O2415" i="1"/>
  <c r="O3747" i="1"/>
  <c r="O2317" i="1"/>
  <c r="O2101" i="1"/>
  <c r="O3140" i="1"/>
  <c r="O461" i="1"/>
  <c r="O1752" i="1"/>
  <c r="O1744" i="1"/>
  <c r="O1760" i="1"/>
  <c r="O4027" i="1"/>
  <c r="O3707" i="1"/>
  <c r="O4091" i="1"/>
  <c r="O3108" i="1"/>
  <c r="O2029" i="1"/>
  <c r="O3867" i="1"/>
  <c r="O2772" i="1"/>
  <c r="O2884" i="1"/>
  <c r="O2796" i="1"/>
  <c r="O3771" i="1"/>
  <c r="O1832" i="1"/>
  <c r="O4035" i="1"/>
  <c r="O2756" i="1"/>
  <c r="O1808" i="1"/>
  <c r="O2381" i="1"/>
  <c r="H228" i="2"/>
  <c r="O589" i="1"/>
  <c r="Z2621" i="1"/>
  <c r="Z3619" i="1"/>
  <c r="Z3628" i="1"/>
  <c r="I2144" i="1"/>
  <c r="H2144" i="1"/>
  <c r="I4086" i="1"/>
  <c r="H4086" i="1"/>
  <c r="I927" i="1"/>
  <c r="I4577" i="1"/>
  <c r="M4086" i="1"/>
  <c r="J4086" i="1"/>
  <c r="M3079" i="1"/>
  <c r="J3079" i="1"/>
  <c r="J948" i="33"/>
  <c r="H404" i="2"/>
  <c r="O904" i="1"/>
  <c r="Z3781" i="1"/>
  <c r="X3781" i="1"/>
  <c r="Z2351" i="1"/>
  <c r="X2351" i="1"/>
  <c r="Z3046" i="1"/>
  <c r="X3046" i="1"/>
  <c r="Z4037" i="1"/>
  <c r="X4037" i="1"/>
  <c r="Z3062" i="1"/>
  <c r="X3062" i="1"/>
  <c r="Z2798" i="1"/>
  <c r="X2798" i="1"/>
  <c r="Z3869" i="1"/>
  <c r="X3869" i="1"/>
  <c r="Z3861" i="1"/>
  <c r="X3861" i="1"/>
  <c r="Z1738" i="1"/>
  <c r="X1738" i="1"/>
  <c r="H972" i="33"/>
  <c r="F210" i="2"/>
  <c r="L977" i="1"/>
  <c r="L1065" i="1"/>
  <c r="L1108" i="1"/>
  <c r="H869" i="33"/>
  <c r="H949" i="33"/>
  <c r="F405" i="2"/>
  <c r="L905" i="1"/>
  <c r="W470" i="1"/>
  <c r="S470" i="1"/>
  <c r="W2507" i="1"/>
  <c r="S2507" i="1"/>
  <c r="W2973" i="1"/>
  <c r="S2973" i="1"/>
  <c r="W3420" i="1"/>
  <c r="S3420" i="1"/>
  <c r="W3504" i="1"/>
  <c r="S3504" i="1"/>
  <c r="W3069" i="1"/>
  <c r="S3069" i="1"/>
  <c r="W3165" i="1"/>
  <c r="S3165" i="1"/>
  <c r="W2617" i="1"/>
  <c r="W3615" i="1"/>
  <c r="W3624" i="1"/>
  <c r="AA4426" i="1"/>
  <c r="AA4434" i="1"/>
  <c r="AA4460" i="1"/>
  <c r="M2141" i="1"/>
  <c r="J2141" i="1"/>
  <c r="I4363" i="1"/>
  <c r="I4372" i="1"/>
  <c r="I4381" i="1"/>
  <c r="M3705" i="1"/>
  <c r="J3705" i="1"/>
  <c r="Z487" i="1"/>
  <c r="X487" i="1"/>
  <c r="Z2031" i="1"/>
  <c r="X2031" i="1"/>
  <c r="T4543" i="1"/>
  <c r="T4554" i="1"/>
  <c r="T4563" i="1"/>
  <c r="I402" i="2"/>
  <c r="P895" i="1"/>
  <c r="P927" i="1"/>
  <c r="P4577" i="1"/>
  <c r="M167" i="1"/>
  <c r="M185" i="1"/>
  <c r="M211" i="1"/>
  <c r="M306" i="1"/>
  <c r="M879" i="1"/>
  <c r="O3412" i="1"/>
  <c r="O3428" i="1"/>
  <c r="O3437" i="1"/>
  <c r="O3453" i="1"/>
  <c r="O3462" i="1"/>
  <c r="W4358" i="1"/>
  <c r="W4367" i="1"/>
  <c r="W4376" i="1"/>
  <c r="M1995" i="1"/>
  <c r="J1995" i="1"/>
  <c r="M3737" i="1"/>
  <c r="J3737" i="1"/>
  <c r="O950" i="33"/>
  <c r="M406" i="2"/>
  <c r="U906" i="1"/>
  <c r="M459" i="1"/>
  <c r="J459" i="1"/>
  <c r="M2778" i="1"/>
  <c r="J2778" i="1"/>
  <c r="M3130" i="1"/>
  <c r="J3130" i="1"/>
  <c r="M4033" i="1"/>
  <c r="J4033" i="1"/>
  <c r="M3713" i="1"/>
  <c r="J3713" i="1"/>
  <c r="M1830" i="1"/>
  <c r="J1830" i="1"/>
  <c r="M1987" i="1"/>
  <c r="J1987" i="1"/>
  <c r="M1734" i="1"/>
  <c r="J1734" i="1"/>
  <c r="M3785" i="1"/>
  <c r="J3785" i="1"/>
  <c r="S904" i="33"/>
  <c r="R904" i="33"/>
  <c r="M1992" i="1"/>
  <c r="J1992" i="1"/>
  <c r="M3878" i="1"/>
  <c r="J3878" i="1"/>
  <c r="M3111" i="1"/>
  <c r="J3111" i="1"/>
  <c r="M2360" i="1"/>
  <c r="J2360" i="1"/>
  <c r="T3569" i="1"/>
  <c r="T3440" i="1"/>
  <c r="H4136" i="1"/>
  <c r="I4136" i="1"/>
  <c r="H466" i="1"/>
  <c r="I466" i="1"/>
  <c r="H1978" i="1"/>
  <c r="I1978" i="1"/>
  <c r="H4307" i="1"/>
  <c r="I4307" i="1"/>
  <c r="H3145" i="1"/>
  <c r="I3145" i="1"/>
  <c r="H2689" i="1"/>
  <c r="I2689" i="1"/>
  <c r="H4072" i="1"/>
  <c r="I4072" i="1"/>
  <c r="W3042" i="1"/>
  <c r="S3042" i="1"/>
  <c r="W4228" i="1"/>
  <c r="S4228" i="1"/>
  <c r="Z3139" i="1"/>
  <c r="X3139" i="1"/>
  <c r="Z1988" i="1"/>
  <c r="X1988" i="1"/>
  <c r="Z3778" i="1"/>
  <c r="X3778" i="1"/>
  <c r="Q430" i="33"/>
  <c r="O357" i="2"/>
  <c r="X259" i="1"/>
  <c r="X277" i="1"/>
  <c r="X303" i="1"/>
  <c r="R3381" i="1"/>
  <c r="N3381" i="1"/>
  <c r="R2321" i="1"/>
  <c r="N2321" i="1"/>
  <c r="G903" i="33"/>
  <c r="W2325" i="1"/>
  <c r="S2325" i="1"/>
  <c r="G991" i="33"/>
  <c r="E506" i="2"/>
  <c r="K915" i="1"/>
  <c r="N955" i="33"/>
  <c r="L411" i="2"/>
  <c r="T911" i="1"/>
  <c r="AA1791" i="1"/>
  <c r="AA1839" i="1"/>
  <c r="AA1857" i="1"/>
  <c r="AA1866" i="1"/>
  <c r="S744" i="33"/>
  <c r="S752" i="33"/>
  <c r="Q200" i="2"/>
  <c r="AA346" i="1"/>
  <c r="AA354" i="1"/>
  <c r="AA725" i="1"/>
  <c r="Y3598" i="1"/>
  <c r="Y3581" i="1"/>
  <c r="AB1789" i="1"/>
  <c r="AB1837" i="1"/>
  <c r="AB1855" i="1"/>
  <c r="AB1864" i="1"/>
  <c r="T742" i="33"/>
  <c r="T750" i="33"/>
  <c r="R198" i="2"/>
  <c r="AB344" i="1"/>
  <c r="AB352" i="1"/>
  <c r="AB723" i="1"/>
  <c r="W463" i="1"/>
  <c r="S463" i="1"/>
  <c r="S903" i="33"/>
  <c r="M840" i="33"/>
  <c r="R4103" i="1"/>
  <c r="N4103" i="1"/>
  <c r="R2427" i="1"/>
  <c r="N2427" i="1"/>
  <c r="R1977" i="1"/>
  <c r="N1977" i="1"/>
  <c r="R774" i="1"/>
  <c r="N774" i="1"/>
  <c r="K3597" i="1"/>
  <c r="K3580" i="1"/>
  <c r="Q4428" i="1"/>
  <c r="Q4436" i="1"/>
  <c r="Q4462" i="1"/>
  <c r="W346" i="1"/>
  <c r="W354" i="1"/>
  <c r="W725" i="1"/>
  <c r="H423" i="1"/>
  <c r="I423" i="1"/>
  <c r="H3121" i="1"/>
  <c r="I3121" i="1"/>
  <c r="H2969" i="1"/>
  <c r="I2969" i="1"/>
  <c r="W2778" i="1"/>
  <c r="S2778" i="1"/>
  <c r="Z4050" i="1"/>
  <c r="X4050" i="1"/>
  <c r="Z1799" i="1"/>
  <c r="X1799" i="1"/>
  <c r="Z2765" i="1"/>
  <c r="X2765" i="1"/>
  <c r="M3661" i="1"/>
  <c r="J3661" i="1"/>
  <c r="Z457" i="1"/>
  <c r="X457" i="1"/>
  <c r="R4107" i="1"/>
  <c r="N4107" i="1"/>
  <c r="M3144" i="1"/>
  <c r="J3144" i="1"/>
  <c r="H4019" i="1"/>
  <c r="I4019" i="1"/>
  <c r="H2796" i="1"/>
  <c r="I2796" i="1"/>
  <c r="H2892" i="1"/>
  <c r="I2892" i="1"/>
  <c r="H2381" i="1"/>
  <c r="I2381" i="1"/>
  <c r="M4107" i="1"/>
  <c r="J4107" i="1"/>
  <c r="M3478" i="1"/>
  <c r="J3478" i="1"/>
  <c r="M4083" i="1"/>
  <c r="J4083" i="1"/>
  <c r="W4535" i="1"/>
  <c r="W4503" i="1"/>
  <c r="M1798" i="1"/>
  <c r="J1798" i="1"/>
  <c r="Z1851" i="1"/>
  <c r="X1851" i="1"/>
  <c r="W1983" i="1"/>
  <c r="S1983" i="1"/>
  <c r="M4049" i="1"/>
  <c r="J4049" i="1"/>
  <c r="G950" i="33"/>
  <c r="E406" i="2"/>
  <c r="K906" i="1"/>
  <c r="W891" i="1"/>
  <c r="W966" i="1"/>
  <c r="W1116" i="1"/>
  <c r="W2591" i="1"/>
  <c r="W4395" i="1"/>
  <c r="W4472" i="1"/>
  <c r="R1460" i="1"/>
  <c r="R1451" i="1"/>
  <c r="R1395" i="1"/>
  <c r="K4191" i="1"/>
  <c r="K3638" i="1"/>
  <c r="Z4079" i="1"/>
  <c r="X4079" i="1"/>
  <c r="R2097" i="1"/>
  <c r="N2097" i="1"/>
  <c r="R2377" i="1"/>
  <c r="N2377" i="1"/>
  <c r="R3867" i="1"/>
  <c r="N3867" i="1"/>
  <c r="AB4461" i="1"/>
  <c r="AB4435" i="1"/>
  <c r="AB4427" i="1"/>
  <c r="R296" i="1"/>
  <c r="R270" i="1"/>
  <c r="R252" i="1"/>
  <c r="W4232" i="1"/>
  <c r="S4232" i="1"/>
  <c r="R3126" i="1"/>
  <c r="N3126" i="1"/>
  <c r="R4109" i="1"/>
  <c r="N4109" i="1"/>
  <c r="H465" i="1"/>
  <c r="I465" i="1"/>
  <c r="R2741" i="1"/>
  <c r="N2741" i="1"/>
  <c r="U854" i="33"/>
  <c r="AC4388" i="1"/>
  <c r="AC2584" i="1"/>
  <c r="AC2302" i="1"/>
  <c r="AC2398" i="1"/>
  <c r="AC2465" i="1"/>
  <c r="R2800" i="1"/>
  <c r="N2800" i="1"/>
  <c r="R1784" i="1"/>
  <c r="N1784" i="1"/>
  <c r="Z1748" i="1"/>
  <c r="X1748" i="1"/>
  <c r="H2679" i="1"/>
  <c r="I2679" i="1"/>
  <c r="H4126" i="1"/>
  <c r="I4126" i="1"/>
  <c r="W4314" i="1"/>
  <c r="S4314" i="1"/>
  <c r="W4111" i="1"/>
  <c r="S4111" i="1"/>
  <c r="M2903" i="1"/>
  <c r="J2903" i="1"/>
  <c r="O1386" i="1"/>
  <c r="O1290" i="1"/>
  <c r="L854" i="33"/>
  <c r="Q2302" i="1"/>
  <c r="Q2398" i="1"/>
  <c r="Q2465" i="1"/>
  <c r="Q2584" i="1"/>
  <c r="Q4388" i="1"/>
  <c r="Z781" i="1"/>
  <c r="X781" i="1"/>
  <c r="Z3653" i="1"/>
  <c r="X3653" i="1"/>
  <c r="H3716" i="1"/>
  <c r="I3716" i="1"/>
  <c r="R1737" i="1"/>
  <c r="N1737" i="1"/>
  <c r="U1029" i="33"/>
  <c r="U925" i="33"/>
  <c r="AC2159" i="1"/>
  <c r="AC2150" i="1"/>
  <c r="AC1974" i="1"/>
  <c r="T855" i="33"/>
  <c r="AB4389" i="1"/>
  <c r="AB2585" i="1"/>
  <c r="AB2303" i="1"/>
  <c r="AB2399" i="1"/>
  <c r="AB2466" i="1"/>
  <c r="M629" i="1"/>
  <c r="J629" i="1"/>
  <c r="W3126" i="1"/>
  <c r="S3126" i="1"/>
  <c r="AA2482" i="1"/>
  <c r="AA2538" i="1"/>
  <c r="AA2573" i="1"/>
  <c r="Z2813" i="1"/>
  <c r="X2813" i="1"/>
  <c r="Z1745" i="1"/>
  <c r="X1745" i="1"/>
  <c r="Z2358" i="1"/>
  <c r="X2358" i="1"/>
  <c r="Z3109" i="1"/>
  <c r="X3109" i="1"/>
  <c r="Z3708" i="1"/>
  <c r="X3708" i="1"/>
  <c r="M3421" i="1"/>
  <c r="J3421" i="1"/>
  <c r="M4077" i="1"/>
  <c r="J4077" i="1"/>
  <c r="M2694" i="1"/>
  <c r="J2694" i="1"/>
  <c r="Z3032" i="1"/>
  <c r="X3032" i="1"/>
  <c r="Z3855" i="1"/>
  <c r="X3855" i="1"/>
  <c r="Z3791" i="1"/>
  <c r="X3791" i="1"/>
  <c r="Z2776" i="1"/>
  <c r="X2776" i="1"/>
  <c r="H2975" i="1"/>
  <c r="I2975" i="1"/>
  <c r="M2502" i="1"/>
  <c r="J2502" i="1"/>
  <c r="M3647" i="1"/>
  <c r="J3647" i="1"/>
  <c r="M3016" i="1"/>
  <c r="J3016" i="1"/>
  <c r="M3048" i="1"/>
  <c r="J3048" i="1"/>
  <c r="M3092" i="1"/>
  <c r="J3092" i="1"/>
  <c r="M778" i="1"/>
  <c r="J778" i="1"/>
  <c r="M3148" i="1"/>
  <c r="J3148" i="1"/>
  <c r="M2684" i="1"/>
  <c r="J2684" i="1"/>
  <c r="M4115" i="1"/>
  <c r="J4115" i="1"/>
  <c r="W4127" i="1"/>
  <c r="S4127" i="1"/>
  <c r="W4135" i="1"/>
  <c r="S4135" i="1"/>
  <c r="W2664" i="1"/>
  <c r="S2664" i="1"/>
  <c r="K2144" i="1"/>
  <c r="K632" i="1"/>
  <c r="K1968" i="1"/>
  <c r="K4086" i="1"/>
  <c r="K456" i="1"/>
  <c r="K3079" i="1"/>
  <c r="K2376" i="1"/>
  <c r="K2368" i="1"/>
  <c r="K2336" i="1"/>
  <c r="K1819" i="1"/>
  <c r="K2426" i="1"/>
  <c r="K4070" i="1"/>
  <c r="K1817" i="1"/>
  <c r="K2366" i="1"/>
  <c r="K2374" i="1"/>
  <c r="K2142" i="1"/>
  <c r="K2424" i="1"/>
  <c r="K2334" i="1"/>
  <c r="K3077" i="1"/>
  <c r="K454" i="1"/>
  <c r="K1966" i="1"/>
  <c r="K4068" i="1"/>
  <c r="K630" i="1"/>
  <c r="K4084" i="1"/>
  <c r="P629" i="1"/>
  <c r="P3076" i="1"/>
  <c r="P2141" i="1"/>
  <c r="P4067" i="1"/>
  <c r="P2373" i="1"/>
  <c r="P2365" i="1"/>
  <c r="P2333" i="1"/>
  <c r="P4083" i="1"/>
  <c r="P1816" i="1"/>
  <c r="P2423" i="1"/>
  <c r="P1965" i="1"/>
  <c r="P453" i="1"/>
  <c r="Z2822" i="1"/>
  <c r="X2822" i="1"/>
  <c r="Z519" i="1"/>
  <c r="X519" i="1"/>
  <c r="Z3877" i="1"/>
  <c r="X3877" i="1"/>
  <c r="W2710" i="1"/>
  <c r="S2710" i="1"/>
  <c r="M2882" i="1"/>
  <c r="J2882" i="1"/>
  <c r="R1392" i="1"/>
  <c r="R1448" i="1"/>
  <c r="R1457" i="1"/>
  <c r="Q3755" i="1"/>
  <c r="Q2884" i="1"/>
  <c r="Q3044" i="1"/>
  <c r="Q3028" i="1"/>
  <c r="Q2447" i="1"/>
  <c r="Q2764" i="1"/>
  <c r="Q3060" i="1"/>
  <c r="Q2732" i="1"/>
  <c r="Q2357" i="1"/>
  <c r="Q3715" i="1"/>
  <c r="Q2349" i="1"/>
  <c r="Q4027" i="1"/>
  <c r="Q3731" i="1"/>
  <c r="Q1824" i="1"/>
  <c r="Q4035" i="1"/>
  <c r="Q1832" i="1"/>
  <c r="Q485" i="1"/>
  <c r="Q1760" i="1"/>
  <c r="Q3108" i="1"/>
  <c r="Q2812" i="1"/>
  <c r="Q1784" i="1"/>
  <c r="Q1752" i="1"/>
  <c r="Q2820" i="1"/>
  <c r="Q2740" i="1"/>
  <c r="Q3270" i="1"/>
  <c r="Q3875" i="1"/>
  <c r="Q4051" i="1"/>
  <c r="Q4230" i="1"/>
  <c r="Q2900" i="1"/>
  <c r="Q1736" i="1"/>
  <c r="Q1808" i="1"/>
  <c r="Q517" i="1"/>
  <c r="Q2804" i="1"/>
  <c r="Q1776" i="1"/>
  <c r="Q2892" i="1"/>
  <c r="Q2029" i="1"/>
  <c r="Q2796" i="1"/>
  <c r="Q1744" i="1"/>
  <c r="Q3132" i="1"/>
  <c r="Q2748" i="1"/>
  <c r="Q4019" i="1"/>
  <c r="Q2772" i="1"/>
  <c r="Q3859" i="1"/>
  <c r="Q4091" i="1"/>
  <c r="Q2381" i="1"/>
  <c r="Q2756" i="1"/>
  <c r="Q3707" i="1"/>
  <c r="Q2317" i="1"/>
  <c r="Q461" i="1"/>
  <c r="Q3771" i="1"/>
  <c r="Q3867" i="1"/>
  <c r="Q2415" i="1"/>
  <c r="Q3779" i="1"/>
  <c r="Q1800" i="1"/>
  <c r="Q3723" i="1"/>
  <c r="Q3747" i="1"/>
  <c r="Q1997" i="1"/>
  <c r="Q3787" i="1"/>
  <c r="Q2309" i="1"/>
  <c r="Q2780" i="1"/>
  <c r="Q2101" i="1"/>
  <c r="Q3036" i="1"/>
  <c r="Q1989" i="1"/>
  <c r="Q1849" i="1"/>
  <c r="Q589" i="1"/>
  <c r="Q3795" i="1"/>
  <c r="Q3140" i="1"/>
  <c r="Q3739" i="1"/>
  <c r="Q477" i="1"/>
  <c r="Y1384" i="1"/>
  <c r="Y1288" i="1"/>
  <c r="AA4462" i="1"/>
  <c r="AA4436" i="1"/>
  <c r="AA4428" i="1"/>
  <c r="U4565" i="1"/>
  <c r="U4556" i="1"/>
  <c r="U4545" i="1"/>
  <c r="Z4531" i="1"/>
  <c r="Z4499" i="1"/>
  <c r="O952" i="33"/>
  <c r="M408" i="2"/>
  <c r="U908" i="1"/>
  <c r="Z2137" i="1"/>
  <c r="X2137" i="1"/>
  <c r="R4023" i="1"/>
  <c r="N4023" i="1"/>
  <c r="R3751" i="1"/>
  <c r="N3751" i="1"/>
  <c r="R2025" i="1"/>
  <c r="N2025" i="1"/>
  <c r="R3128" i="1"/>
  <c r="N3128" i="1"/>
  <c r="R3727" i="1"/>
  <c r="N3727" i="1"/>
  <c r="R3767" i="1"/>
  <c r="N3767" i="1"/>
  <c r="R1828" i="1"/>
  <c r="N1828" i="1"/>
  <c r="R4019" i="1"/>
  <c r="N4019" i="1"/>
  <c r="R4051" i="1"/>
  <c r="N4051" i="1"/>
  <c r="R3715" i="1"/>
  <c r="N3715" i="1"/>
  <c r="R2732" i="1"/>
  <c r="N2732" i="1"/>
  <c r="H2345" i="1"/>
  <c r="I2345" i="1"/>
  <c r="L870" i="33"/>
  <c r="L973" i="33"/>
  <c r="J211" i="2"/>
  <c r="Q978" i="1"/>
  <c r="Q1066" i="1"/>
  <c r="Q1109" i="1"/>
  <c r="O4465" i="1"/>
  <c r="O4439" i="1"/>
  <c r="O4431" i="1"/>
  <c r="V910" i="1"/>
  <c r="N410" i="2"/>
  <c r="P954" i="33"/>
  <c r="W2143" i="1"/>
  <c r="S2143" i="1"/>
  <c r="R2662" i="1"/>
  <c r="N2662" i="1"/>
  <c r="R4320" i="1"/>
  <c r="N4320" i="1"/>
  <c r="R3166" i="1"/>
  <c r="N3166" i="1"/>
  <c r="R3505" i="1"/>
  <c r="N3505" i="1"/>
  <c r="R2524" i="1"/>
  <c r="N2524" i="1"/>
  <c r="R3669" i="1"/>
  <c r="N3669" i="1"/>
  <c r="H4095" i="1"/>
  <c r="I4095" i="1"/>
  <c r="H2502" i="1"/>
  <c r="I2502" i="1"/>
  <c r="H4039" i="1"/>
  <c r="I4039" i="1"/>
  <c r="H521" i="1"/>
  <c r="I521" i="1"/>
  <c r="R4052" i="1"/>
  <c r="N4052" i="1"/>
  <c r="R2030" i="1"/>
  <c r="N2030" i="1"/>
  <c r="R2773" i="1"/>
  <c r="N2773" i="1"/>
  <c r="R1761" i="1"/>
  <c r="N1761" i="1"/>
  <c r="T4462" i="1"/>
  <c r="T4436" i="1"/>
  <c r="T4428" i="1"/>
  <c r="R3719" i="1"/>
  <c r="N3719" i="1"/>
  <c r="R3871" i="1"/>
  <c r="N3871" i="1"/>
  <c r="M3073" i="1"/>
  <c r="J3073" i="1"/>
  <c r="R3739" i="1"/>
  <c r="N3739" i="1"/>
  <c r="R1997" i="1"/>
  <c r="N1997" i="1"/>
  <c r="R3723" i="1"/>
  <c r="N3723" i="1"/>
  <c r="R2892" i="1"/>
  <c r="N2892" i="1"/>
  <c r="Z172" i="1"/>
  <c r="Z190" i="1"/>
  <c r="Z216" i="1"/>
  <c r="Z311" i="1"/>
  <c r="Z884" i="1"/>
  <c r="Z1732" i="1"/>
  <c r="X1732" i="1"/>
  <c r="Z2752" i="1"/>
  <c r="X2752" i="1"/>
  <c r="Z2345" i="1"/>
  <c r="X2345" i="1"/>
  <c r="Z2443" i="1"/>
  <c r="X2443" i="1"/>
  <c r="H4313" i="1"/>
  <c r="I4313" i="1"/>
  <c r="H3662" i="1"/>
  <c r="I3662" i="1"/>
  <c r="H2687" i="1"/>
  <c r="I2687" i="1"/>
  <c r="H3103" i="1"/>
  <c r="I3103" i="1"/>
  <c r="H3071" i="1"/>
  <c r="I3071" i="1"/>
  <c r="H4014" i="1"/>
  <c r="I4014" i="1"/>
  <c r="M4123" i="1"/>
  <c r="J4123" i="1"/>
  <c r="W3663" i="1"/>
  <c r="S3663" i="1"/>
  <c r="W2704" i="1"/>
  <c r="S2704" i="1"/>
  <c r="W2680" i="1"/>
  <c r="S2680" i="1"/>
  <c r="W3144" i="1"/>
  <c r="S3144" i="1"/>
  <c r="Q1389" i="1"/>
  <c r="Q1293" i="1"/>
  <c r="V4461" i="1"/>
  <c r="V4435" i="1"/>
  <c r="V4427" i="1"/>
  <c r="K2576" i="1"/>
  <c r="K2541" i="1"/>
  <c r="K2485" i="1"/>
  <c r="M4094" i="1"/>
  <c r="J4094" i="1"/>
  <c r="M2799" i="1"/>
  <c r="J2799" i="1"/>
  <c r="M1763" i="1"/>
  <c r="J1763" i="1"/>
  <c r="M4022" i="1"/>
  <c r="J4022" i="1"/>
  <c r="R870" i="1"/>
  <c r="R794" i="1"/>
  <c r="Z3481" i="1"/>
  <c r="X3481" i="1"/>
  <c r="Z472" i="1"/>
  <c r="X472" i="1"/>
  <c r="Z2975" i="1"/>
  <c r="X2975" i="1"/>
  <c r="Z3654" i="1"/>
  <c r="X3654" i="1"/>
  <c r="Z2392" i="1"/>
  <c r="X2392" i="1"/>
  <c r="H2361" i="1"/>
  <c r="I2361" i="1"/>
  <c r="Z2678" i="1"/>
  <c r="X2678" i="1"/>
  <c r="Z4109" i="1"/>
  <c r="X4109" i="1"/>
  <c r="H3271" i="1"/>
  <c r="I3271" i="1"/>
  <c r="H478" i="1"/>
  <c r="I478" i="1"/>
  <c r="H3708" i="1"/>
  <c r="I3708" i="1"/>
  <c r="H4052" i="1"/>
  <c r="I4052" i="1"/>
  <c r="H2821" i="1"/>
  <c r="I2821" i="1"/>
  <c r="H4071" i="1"/>
  <c r="I4071" i="1"/>
  <c r="H4119" i="1"/>
  <c r="I4119" i="1"/>
  <c r="R3796" i="1"/>
  <c r="N3796" i="1"/>
  <c r="R3141" i="1"/>
  <c r="N3141" i="1"/>
  <c r="R486" i="1"/>
  <c r="N486" i="1"/>
  <c r="R2781" i="1"/>
  <c r="N2781" i="1"/>
  <c r="Y2196" i="1"/>
  <c r="Y2188" i="1"/>
  <c r="W2140" i="1"/>
  <c r="S2140" i="1"/>
  <c r="W452" i="1"/>
  <c r="S452" i="1"/>
  <c r="M2794" i="1"/>
  <c r="J2794" i="1"/>
  <c r="H868" i="33"/>
  <c r="H971" i="33"/>
  <c r="F209" i="2"/>
  <c r="L976" i="1"/>
  <c r="L1064" i="1"/>
  <c r="L1107" i="1"/>
  <c r="W3539" i="1"/>
  <c r="S3539" i="1"/>
  <c r="AA4565" i="1"/>
  <c r="AA4556" i="1"/>
  <c r="AA4545" i="1"/>
  <c r="V3600" i="1"/>
  <c r="V3583" i="1"/>
  <c r="Z3225" i="1"/>
  <c r="Z2625" i="1"/>
  <c r="B425" i="2"/>
  <c r="H1395" i="1"/>
  <c r="H1451" i="1"/>
  <c r="H1460" i="1"/>
  <c r="D640" i="33"/>
  <c r="D674" i="33"/>
  <c r="D682" i="33"/>
  <c r="P910" i="1"/>
  <c r="I410" i="2"/>
  <c r="K954" i="33"/>
  <c r="M2770" i="1"/>
  <c r="J2770" i="1"/>
  <c r="M2355" i="1"/>
  <c r="J2355" i="1"/>
  <c r="Y4188" i="1"/>
  <c r="Y3635" i="1"/>
  <c r="M2352" i="1"/>
  <c r="J2352" i="1"/>
  <c r="M1811" i="1"/>
  <c r="J1811" i="1"/>
  <c r="M3750" i="1"/>
  <c r="J3750" i="1"/>
  <c r="M3790" i="1"/>
  <c r="J3790" i="1"/>
  <c r="T3594" i="1"/>
  <c r="T3577" i="1"/>
  <c r="D1028" i="33"/>
  <c r="D924" i="33"/>
  <c r="H2158" i="1"/>
  <c r="H2149" i="1"/>
  <c r="H1973" i="1"/>
  <c r="AA4378" i="1"/>
  <c r="AA4369" i="1"/>
  <c r="AA4360" i="1"/>
  <c r="M3124" i="1"/>
  <c r="J3124" i="1"/>
  <c r="M2506" i="1"/>
  <c r="J2506" i="1"/>
  <c r="M2514" i="1"/>
  <c r="J2514" i="1"/>
  <c r="M4334" i="1"/>
  <c r="J4334" i="1"/>
  <c r="M2325" i="1"/>
  <c r="J2325" i="1"/>
  <c r="W4071" i="1"/>
  <c r="S4071" i="1"/>
  <c r="W3096" i="1"/>
  <c r="S3096" i="1"/>
  <c r="W2321" i="1"/>
  <c r="S2321" i="1"/>
  <c r="W4037" i="1"/>
  <c r="S4037" i="1"/>
  <c r="W1999" i="1"/>
  <c r="S1999" i="1"/>
  <c r="W3797" i="1"/>
  <c r="S3797" i="1"/>
  <c r="S4460" i="1"/>
  <c r="S4434" i="1"/>
  <c r="AA4351" i="1"/>
  <c r="AA4342" i="1"/>
  <c r="AA4214" i="1"/>
  <c r="O869" i="1"/>
  <c r="O793" i="1"/>
  <c r="T860" i="1"/>
  <c r="T843" i="1"/>
  <c r="M2104" i="1"/>
  <c r="J2104" i="1"/>
  <c r="M1827" i="1"/>
  <c r="J1827" i="1"/>
  <c r="M2320" i="1"/>
  <c r="J2320" i="1"/>
  <c r="M1755" i="1"/>
  <c r="J1755" i="1"/>
  <c r="Z4068" i="1"/>
  <c r="X4068" i="1"/>
  <c r="Z3103" i="1"/>
  <c r="X3103" i="1"/>
  <c r="Z4062" i="1"/>
  <c r="X4062" i="1"/>
  <c r="Z471" i="1"/>
  <c r="X471" i="1"/>
  <c r="Z3118" i="1"/>
  <c r="X3118" i="1"/>
  <c r="Z3677" i="1"/>
  <c r="X3677" i="1"/>
  <c r="Z4133" i="1"/>
  <c r="X4133" i="1"/>
  <c r="H3029" i="1"/>
  <c r="I3029" i="1"/>
  <c r="H2350" i="1"/>
  <c r="I2350" i="1"/>
  <c r="H3772" i="1"/>
  <c r="I3772" i="1"/>
  <c r="H2318" i="1"/>
  <c r="I2318" i="1"/>
  <c r="M4068" i="1"/>
  <c r="J4068" i="1"/>
  <c r="M1767" i="1"/>
  <c r="J1767" i="1"/>
  <c r="T4351" i="1"/>
  <c r="T4342" i="1"/>
  <c r="T4214" i="1"/>
  <c r="W455" i="1"/>
  <c r="S455" i="1"/>
  <c r="R2968" i="1"/>
  <c r="N2968" i="1"/>
  <c r="R3474" i="1"/>
  <c r="N3474" i="1"/>
  <c r="R4071" i="1"/>
  <c r="N4071" i="1"/>
  <c r="R2502" i="1"/>
  <c r="N2502" i="1"/>
  <c r="Q2573" i="1"/>
  <c r="Q2538" i="1"/>
  <c r="Q2482" i="1"/>
  <c r="Q3573" i="1"/>
  <c r="Q3444" i="1"/>
  <c r="M4330" i="1"/>
  <c r="J4330" i="1"/>
  <c r="M3671" i="1"/>
  <c r="J3671" i="1"/>
  <c r="W4131" i="1"/>
  <c r="S4131" i="1"/>
  <c r="W2692" i="1"/>
  <c r="S2692" i="1"/>
  <c r="W2522" i="1"/>
  <c r="S2522" i="1"/>
  <c r="W4043" i="1"/>
  <c r="S4043" i="1"/>
  <c r="W4123" i="1"/>
  <c r="S4123" i="1"/>
  <c r="S852" i="33"/>
  <c r="AA4386" i="1"/>
  <c r="AA2300" i="1"/>
  <c r="AA2396" i="1"/>
  <c r="AA2463" i="1"/>
  <c r="AA2582" i="1"/>
  <c r="W3161" i="1"/>
  <c r="S3161" i="1"/>
  <c r="W4096" i="1"/>
  <c r="S4096" i="1"/>
  <c r="W3089" i="1"/>
  <c r="S3089" i="1"/>
  <c r="W466" i="1"/>
  <c r="S466" i="1"/>
  <c r="W4008" i="1"/>
  <c r="S4008" i="1"/>
  <c r="W4128" i="1"/>
  <c r="S4128" i="1"/>
  <c r="Z1747" i="1"/>
  <c r="X1747" i="1"/>
  <c r="AA3597" i="1"/>
  <c r="AA3580" i="1"/>
  <c r="R2744" i="1"/>
  <c r="N2744" i="1"/>
  <c r="R3056" i="1"/>
  <c r="N3056" i="1"/>
  <c r="R1993" i="1"/>
  <c r="N1993" i="1"/>
  <c r="R2808" i="1"/>
  <c r="N2808" i="1"/>
  <c r="R457" i="1"/>
  <c r="N457" i="1"/>
  <c r="R2313" i="1"/>
  <c r="N2313" i="1"/>
  <c r="R3140" i="1"/>
  <c r="N3140" i="1"/>
  <c r="R1776" i="1"/>
  <c r="N1776" i="1"/>
  <c r="R485" i="1"/>
  <c r="N485" i="1"/>
  <c r="R4091" i="1"/>
  <c r="N4091" i="1"/>
  <c r="R3747" i="1"/>
  <c r="N3747" i="1"/>
  <c r="Z916" i="1"/>
  <c r="X916" i="1"/>
  <c r="O507" i="2"/>
  <c r="Q992" i="33"/>
  <c r="Z918" i="1"/>
  <c r="X918" i="1"/>
  <c r="O509" i="2"/>
  <c r="Q994" i="33"/>
  <c r="Z919" i="1"/>
  <c r="X919" i="1"/>
  <c r="O510" i="2"/>
  <c r="Q995" i="33"/>
  <c r="Z915" i="1"/>
  <c r="X915" i="1"/>
  <c r="O506" i="2"/>
  <c r="Q991" i="33"/>
  <c r="Z912" i="1"/>
  <c r="X912" i="1"/>
  <c r="O503" i="2"/>
  <c r="Q988" i="33"/>
  <c r="Z914" i="1"/>
  <c r="X914" i="1"/>
  <c r="O505" i="2"/>
  <c r="Q990" i="33"/>
  <c r="K862" i="1"/>
  <c r="K845" i="1"/>
  <c r="Z2350" i="1"/>
  <c r="X2350" i="1"/>
  <c r="Z2741" i="1"/>
  <c r="X2741" i="1"/>
  <c r="Z1785" i="1"/>
  <c r="X1785" i="1"/>
  <c r="Z3788" i="1"/>
  <c r="X3788" i="1"/>
  <c r="Z3740" i="1"/>
  <c r="X3740" i="1"/>
  <c r="M2974" i="1"/>
  <c r="J2974" i="1"/>
  <c r="M2524" i="1"/>
  <c r="J2524" i="1"/>
  <c r="Z3751" i="1"/>
  <c r="X3751" i="1"/>
  <c r="Z2353" i="1"/>
  <c r="X2353" i="1"/>
  <c r="Z1740" i="1"/>
  <c r="X1740" i="1"/>
  <c r="Z1993" i="1"/>
  <c r="X1993" i="1"/>
  <c r="H2100" i="1"/>
  <c r="I2100" i="1"/>
  <c r="M2033" i="1"/>
  <c r="J2033" i="1"/>
  <c r="M774" i="1"/>
  <c r="J774" i="1"/>
  <c r="M4055" i="1"/>
  <c r="J4055" i="1"/>
  <c r="L851" i="33"/>
  <c r="Q4385" i="1"/>
  <c r="Q2581" i="1"/>
  <c r="Q2462" i="1"/>
  <c r="Q2395" i="1"/>
  <c r="Q2299" i="1"/>
  <c r="K917" i="1"/>
  <c r="E508" i="2"/>
  <c r="G993" i="33"/>
  <c r="M3659" i="1"/>
  <c r="J3659" i="1"/>
  <c r="M3537" i="1"/>
  <c r="J3537" i="1"/>
  <c r="M2692" i="1"/>
  <c r="J2692" i="1"/>
  <c r="M4059" i="1"/>
  <c r="J4059" i="1"/>
  <c r="M4139" i="1"/>
  <c r="J4139" i="1"/>
  <c r="M2431" i="1"/>
  <c r="J2431" i="1"/>
  <c r="W3943" i="1"/>
  <c r="S3943" i="1"/>
  <c r="W4095" i="1"/>
  <c r="S4095" i="1"/>
  <c r="T4564" i="1"/>
  <c r="T4555" i="1"/>
  <c r="T4544" i="1"/>
  <c r="Z4029" i="1"/>
  <c r="X4029" i="1"/>
  <c r="Z4232" i="1"/>
  <c r="X4232" i="1"/>
  <c r="AA3460" i="1"/>
  <c r="AA3451" i="1"/>
  <c r="AA3435" i="1"/>
  <c r="AA3426" i="1"/>
  <c r="AA3410" i="1"/>
  <c r="W2327" i="1"/>
  <c r="S2327" i="1"/>
  <c r="L911" i="1"/>
  <c r="F411" i="2"/>
  <c r="H955" i="33"/>
  <c r="N868" i="33"/>
  <c r="T1107" i="1"/>
  <c r="N971" i="33"/>
  <c r="L209" i="2"/>
  <c r="T976" i="1"/>
  <c r="T1064" i="1"/>
  <c r="T910" i="1"/>
  <c r="L410" i="2"/>
  <c r="N954" i="33"/>
  <c r="W4534" i="1"/>
  <c r="W4502" i="1"/>
  <c r="W4299" i="1"/>
  <c r="S4299" i="1"/>
  <c r="W4136" i="1"/>
  <c r="S4136" i="1"/>
  <c r="W2689" i="1"/>
  <c r="S2689" i="1"/>
  <c r="W4072" i="1"/>
  <c r="S4072" i="1"/>
  <c r="W4112" i="1"/>
  <c r="S4112" i="1"/>
  <c r="W3475" i="1"/>
  <c r="S3475" i="1"/>
  <c r="AA3231" i="1"/>
  <c r="AA2631" i="1"/>
  <c r="T2287" i="1"/>
  <c r="T2278" i="1"/>
  <c r="T2262" i="1"/>
  <c r="F906" i="33"/>
  <c r="R4087" i="1"/>
  <c r="N4087" i="1"/>
  <c r="R513" i="1"/>
  <c r="N513" i="1"/>
  <c r="R1748" i="1"/>
  <c r="N1748" i="1"/>
  <c r="R2345" i="1"/>
  <c r="N2345" i="1"/>
  <c r="R2305" i="1"/>
  <c r="N2305" i="1"/>
  <c r="R2768" i="1"/>
  <c r="N2768" i="1"/>
  <c r="R3032" i="1"/>
  <c r="N3032" i="1"/>
  <c r="R2029" i="1"/>
  <c r="N2029" i="1"/>
  <c r="R1989" i="1"/>
  <c r="N1989" i="1"/>
  <c r="R2804" i="1"/>
  <c r="N2804" i="1"/>
  <c r="R2357" i="1"/>
  <c r="N2357" i="1"/>
  <c r="R2381" i="1"/>
  <c r="N2381" i="1"/>
  <c r="Z4015" i="1"/>
  <c r="X4015" i="1"/>
  <c r="Z2744" i="1"/>
  <c r="X2744" i="1"/>
  <c r="Z481" i="1"/>
  <c r="X481" i="1"/>
  <c r="Z3727" i="1"/>
  <c r="X3727" i="1"/>
  <c r="L868" i="33"/>
  <c r="Q1107" i="1"/>
  <c r="Q1064" i="1"/>
  <c r="L971" i="33"/>
  <c r="J209" i="2"/>
  <c r="Q976" i="1"/>
  <c r="T870" i="33"/>
  <c r="AB1109" i="1"/>
  <c r="AB1066" i="1"/>
  <c r="T973" i="33"/>
  <c r="R211" i="2"/>
  <c r="AB978" i="1"/>
  <c r="H3859" i="1"/>
  <c r="I3859" i="1"/>
  <c r="H1832" i="1"/>
  <c r="I1832" i="1"/>
  <c r="H2756" i="1"/>
  <c r="I2756" i="1"/>
  <c r="H1800" i="1"/>
  <c r="I1800" i="1"/>
  <c r="H2357" i="1"/>
  <c r="I2357" i="1"/>
  <c r="H2884" i="1"/>
  <c r="I2884" i="1"/>
  <c r="H461" i="1"/>
  <c r="I461" i="1"/>
  <c r="W4078" i="1"/>
  <c r="S4078" i="1"/>
  <c r="W3023" i="1"/>
  <c r="S3023" i="1"/>
  <c r="M4062" i="1"/>
  <c r="J4062" i="1"/>
  <c r="J849" i="33"/>
  <c r="O4383" i="1"/>
  <c r="O2579" i="1"/>
  <c r="O2297" i="1"/>
  <c r="O2393" i="1"/>
  <c r="O2460" i="1"/>
  <c r="O17" i="35"/>
  <c r="M17" i="35"/>
  <c r="W3075" i="1"/>
  <c r="S3075" i="1"/>
  <c r="O13" i="36"/>
  <c r="M13" i="36"/>
  <c r="K13" i="36"/>
  <c r="L1387" i="1"/>
  <c r="L1291" i="1"/>
  <c r="R2327" i="1"/>
  <c r="N2327" i="1"/>
  <c r="R4045" i="1"/>
  <c r="N4045" i="1"/>
  <c r="K298" i="1"/>
  <c r="K272" i="1"/>
  <c r="K254" i="1"/>
  <c r="H2664" i="1"/>
  <c r="I2664" i="1"/>
  <c r="H2385" i="1"/>
  <c r="I2385" i="1"/>
  <c r="R478" i="1"/>
  <c r="N478" i="1"/>
  <c r="R2749" i="1"/>
  <c r="N2749" i="1"/>
  <c r="T3571" i="1"/>
  <c r="T3442" i="1"/>
  <c r="R2760" i="1"/>
  <c r="N2760" i="1"/>
  <c r="R1804" i="1"/>
  <c r="N1804" i="1"/>
  <c r="R3795" i="1"/>
  <c r="N3795" i="1"/>
  <c r="R2820" i="1"/>
  <c r="N2820" i="1"/>
  <c r="W2738" i="1"/>
  <c r="S2738" i="1"/>
  <c r="W1734" i="1"/>
  <c r="S1734" i="1"/>
  <c r="W1806" i="1"/>
  <c r="S1806" i="1"/>
  <c r="Z3775" i="1"/>
  <c r="X3775" i="1"/>
  <c r="Z1780" i="1"/>
  <c r="X1780" i="1"/>
  <c r="H3678" i="1"/>
  <c r="I3678" i="1"/>
  <c r="H3055" i="1"/>
  <c r="I3055" i="1"/>
  <c r="H472" i="1"/>
  <c r="I472" i="1"/>
  <c r="Q4378" i="1"/>
  <c r="Q4369" i="1"/>
  <c r="Q4360" i="1"/>
  <c r="W3159" i="1"/>
  <c r="S3159" i="1"/>
  <c r="W4142" i="1"/>
  <c r="S4142" i="1"/>
  <c r="M4142" i="1"/>
  <c r="J4142" i="1"/>
  <c r="M4313" i="1"/>
  <c r="J4313" i="1"/>
  <c r="M3662" i="1"/>
  <c r="J3662" i="1"/>
  <c r="M4310" i="1"/>
  <c r="J4310" i="1"/>
  <c r="W3533" i="1"/>
  <c r="S3533" i="1"/>
  <c r="H1931" i="1"/>
  <c r="I1931" i="1"/>
  <c r="W4029" i="1"/>
  <c r="S4029" i="1"/>
  <c r="R1773" i="1"/>
  <c r="N1773" i="1"/>
  <c r="R1757" i="1"/>
  <c r="N1757" i="1"/>
  <c r="K4190" i="1"/>
  <c r="K3637" i="1"/>
  <c r="M2767" i="1"/>
  <c r="J2767" i="1"/>
  <c r="M1803" i="1"/>
  <c r="J1803" i="1"/>
  <c r="Z4134" i="1"/>
  <c r="X4134" i="1"/>
  <c r="Z3662" i="1"/>
  <c r="X3662" i="1"/>
  <c r="H1961" i="1"/>
  <c r="I1961" i="1"/>
  <c r="Z1983" i="1"/>
  <c r="X1983" i="1"/>
  <c r="H2310" i="1"/>
  <c r="I2310" i="1"/>
  <c r="H2773" i="1"/>
  <c r="I2773" i="1"/>
  <c r="H3152" i="1"/>
  <c r="I3152" i="1"/>
  <c r="R2448" i="1"/>
  <c r="N2448" i="1"/>
  <c r="R4036" i="1"/>
  <c r="N4036" i="1"/>
  <c r="Z625" i="1"/>
  <c r="X625" i="1"/>
  <c r="W2434" i="1"/>
  <c r="S2434" i="1"/>
  <c r="R2769" i="1"/>
  <c r="N2769" i="1"/>
  <c r="M4574" i="1"/>
  <c r="M924" i="1"/>
  <c r="T908" i="1"/>
  <c r="L408" i="2"/>
  <c r="N952" i="33"/>
  <c r="Z4046" i="1"/>
  <c r="X4046" i="1"/>
  <c r="Z2710" i="1"/>
  <c r="X2710" i="1"/>
  <c r="Z2974" i="1"/>
  <c r="X2974" i="1"/>
  <c r="H2030" i="1"/>
  <c r="I2030" i="1"/>
  <c r="H1753" i="1"/>
  <c r="I1753" i="1"/>
  <c r="R2358" i="1"/>
  <c r="N2358" i="1"/>
  <c r="AA4377" i="1"/>
  <c r="AA4368" i="1"/>
  <c r="AA4359" i="1"/>
  <c r="W3721" i="1"/>
  <c r="S3721" i="1"/>
  <c r="Z2795" i="1"/>
  <c r="X2795" i="1"/>
  <c r="M3949" i="1"/>
  <c r="J3949" i="1"/>
  <c r="M1983" i="1"/>
  <c r="J1983" i="1"/>
  <c r="M2039" i="1"/>
  <c r="J2039" i="1"/>
  <c r="Z1820" i="1"/>
  <c r="X1820" i="1"/>
  <c r="H4134" i="1"/>
  <c r="I4134" i="1"/>
  <c r="H3151" i="1"/>
  <c r="I3151" i="1"/>
  <c r="R3671" i="1"/>
  <c r="N3671" i="1"/>
  <c r="R3164" i="1"/>
  <c r="N3164" i="1"/>
  <c r="R3667" i="1"/>
  <c r="N3667" i="1"/>
  <c r="W3152" i="1"/>
  <c r="S3152" i="1"/>
  <c r="W3160" i="1"/>
  <c r="S3160" i="1"/>
  <c r="Z4085" i="1"/>
  <c r="X4085" i="1"/>
  <c r="W3741" i="1"/>
  <c r="S3741" i="1"/>
  <c r="H4011" i="1"/>
  <c r="I4011" i="1"/>
  <c r="W1990" i="1"/>
  <c r="S1990" i="1"/>
  <c r="Z2783" i="1"/>
  <c r="X2783" i="1"/>
  <c r="U910" i="1"/>
  <c r="M410" i="2"/>
  <c r="O954" i="33"/>
  <c r="O2565" i="1"/>
  <c r="O2549" i="1"/>
  <c r="L2457" i="1"/>
  <c r="L2409" i="1"/>
  <c r="M3786" i="1"/>
  <c r="J3786" i="1"/>
  <c r="M588" i="1"/>
  <c r="J588" i="1"/>
  <c r="M4090" i="1"/>
  <c r="J4090" i="1"/>
  <c r="R3147" i="1"/>
  <c r="N3147" i="1"/>
  <c r="R3051" i="1"/>
  <c r="N3051" i="1"/>
  <c r="R3099" i="1"/>
  <c r="N3099" i="1"/>
  <c r="H3142" i="1"/>
  <c r="I3142" i="1"/>
  <c r="H2750" i="1"/>
  <c r="I2750" i="1"/>
  <c r="H2814" i="1"/>
  <c r="I2814" i="1"/>
  <c r="Z641" i="1"/>
  <c r="Z440" i="1"/>
  <c r="M4072" i="1"/>
  <c r="J4072" i="1"/>
  <c r="W3756" i="1"/>
  <c r="S3756" i="1"/>
  <c r="Z2032" i="1"/>
  <c r="X2032" i="1"/>
  <c r="V2294" i="1"/>
  <c r="V2285" i="1"/>
  <c r="V2269" i="1"/>
  <c r="R1810" i="1"/>
  <c r="N1810" i="1"/>
  <c r="R1991" i="1"/>
  <c r="N1991" i="1"/>
  <c r="S439" i="33"/>
  <c r="AA790" i="1"/>
  <c r="AA772" i="1"/>
  <c r="AA763" i="1"/>
  <c r="Q303" i="2"/>
  <c r="S343" i="33"/>
  <c r="S351" i="33"/>
  <c r="S358" i="33"/>
  <c r="L3335" i="1"/>
  <c r="L4295" i="1"/>
  <c r="K869" i="33"/>
  <c r="P1108" i="1"/>
  <c r="P1065" i="1"/>
  <c r="P977" i="1"/>
  <c r="I210" i="2"/>
  <c r="K972" i="33"/>
  <c r="H4107" i="1"/>
  <c r="I4107" i="1"/>
  <c r="Z4011" i="1"/>
  <c r="X4011" i="1"/>
  <c r="Z3156" i="1"/>
  <c r="X3156" i="1"/>
  <c r="M2742" i="1"/>
  <c r="J2742" i="1"/>
  <c r="M3869" i="1"/>
  <c r="J3869" i="1"/>
  <c r="R3722" i="1"/>
  <c r="N3722" i="1"/>
  <c r="R3738" i="1"/>
  <c r="N3738" i="1"/>
  <c r="M1748" i="1"/>
  <c r="J1748" i="1"/>
  <c r="M1828" i="1"/>
  <c r="J1828" i="1"/>
  <c r="M4047" i="1"/>
  <c r="J4047" i="1"/>
  <c r="Z3152" i="1"/>
  <c r="X3152" i="1"/>
  <c r="Z2656" i="1"/>
  <c r="X2656" i="1"/>
  <c r="Z2385" i="1"/>
  <c r="X2385" i="1"/>
  <c r="W3770" i="1"/>
  <c r="S3770" i="1"/>
  <c r="W3746" i="1"/>
  <c r="S3746" i="1"/>
  <c r="W3858" i="1"/>
  <c r="S3858" i="1"/>
  <c r="W1741" i="1"/>
  <c r="S1741" i="1"/>
  <c r="O871" i="33"/>
  <c r="U1110" i="1"/>
  <c r="U1067" i="1"/>
  <c r="U979" i="1"/>
  <c r="M212" i="2"/>
  <c r="O974" i="33"/>
  <c r="M2795" i="1"/>
  <c r="J2795" i="1"/>
  <c r="R900" i="33"/>
  <c r="H1802" i="1"/>
  <c r="I1802" i="1"/>
  <c r="M3097" i="1"/>
  <c r="J3097" i="1"/>
  <c r="U3718" i="1"/>
  <c r="U2767" i="1"/>
  <c r="U2799" i="1"/>
  <c r="U3135" i="1"/>
  <c r="U2807" i="1"/>
  <c r="U2384" i="1"/>
  <c r="U1827" i="1"/>
  <c r="U3790" i="1"/>
  <c r="U3862" i="1"/>
  <c r="U2000" i="1"/>
  <c r="U2895" i="1"/>
  <c r="U2352" i="1"/>
  <c r="U3273" i="1"/>
  <c r="U480" i="1"/>
  <c r="U4054" i="1"/>
  <c r="U520" i="1"/>
  <c r="U2320" i="1"/>
  <c r="U2360" i="1"/>
  <c r="U2751" i="1"/>
  <c r="U3870" i="1"/>
  <c r="U3782" i="1"/>
  <c r="U3031" i="1"/>
  <c r="U3063" i="1"/>
  <c r="U2104" i="1"/>
  <c r="U2759" i="1"/>
  <c r="U4233" i="1"/>
  <c r="U4094" i="1"/>
  <c r="U3774" i="1"/>
  <c r="U2032" i="1"/>
  <c r="U3758" i="1"/>
  <c r="U3047" i="1"/>
  <c r="U1747" i="1"/>
  <c r="U1835" i="1"/>
  <c r="U1739" i="1"/>
  <c r="U2735" i="1"/>
  <c r="U3726" i="1"/>
  <c r="U1787" i="1"/>
  <c r="U4038" i="1"/>
  <c r="U2815" i="1"/>
  <c r="U2823" i="1"/>
  <c r="U2312" i="1"/>
  <c r="U1811" i="1"/>
  <c r="U2743" i="1"/>
  <c r="U2903" i="1"/>
  <c r="U3798" i="1"/>
  <c r="U592" i="1"/>
  <c r="U3742" i="1"/>
  <c r="U1755" i="1"/>
  <c r="U488" i="1"/>
  <c r="U3143" i="1"/>
  <c r="U2775" i="1"/>
  <c r="U2887" i="1"/>
  <c r="U1852" i="1"/>
  <c r="U3111" i="1"/>
  <c r="U2783" i="1"/>
  <c r="U2450" i="1"/>
  <c r="U1763" i="1"/>
  <c r="U3039" i="1"/>
  <c r="U1803" i="1"/>
  <c r="U4030" i="1"/>
  <c r="U1992" i="1"/>
  <c r="U3710" i="1"/>
  <c r="U2418" i="1"/>
  <c r="U464" i="1"/>
  <c r="U1779" i="1"/>
  <c r="U3878" i="1"/>
  <c r="U3734" i="1"/>
  <c r="U3750" i="1"/>
  <c r="U4022" i="1"/>
  <c r="Z3063" i="1"/>
  <c r="X3063" i="1"/>
  <c r="R3797" i="1"/>
  <c r="N3797" i="1"/>
  <c r="H2604" i="1"/>
  <c r="I2604" i="1"/>
  <c r="H1748" i="1"/>
  <c r="I1748" i="1"/>
  <c r="R3704" i="1"/>
  <c r="N3704" i="1"/>
  <c r="R4032" i="1"/>
  <c r="N4032" i="1"/>
  <c r="R2412" i="1"/>
  <c r="N2412" i="1"/>
  <c r="R3777" i="1"/>
  <c r="N3777" i="1"/>
  <c r="R2347" i="1"/>
  <c r="N2347" i="1"/>
  <c r="R459" i="1"/>
  <c r="N459" i="1"/>
  <c r="Z4091" i="1"/>
  <c r="X4091" i="1"/>
  <c r="Z2447" i="1"/>
  <c r="X2447" i="1"/>
  <c r="Z3731" i="1"/>
  <c r="X3731" i="1"/>
  <c r="Z3739" i="1"/>
  <c r="X3739" i="1"/>
  <c r="S870" i="33"/>
  <c r="AA1109" i="1"/>
  <c r="AA1066" i="1"/>
  <c r="AA978" i="1"/>
  <c r="Q211" i="2"/>
  <c r="S973" i="33"/>
  <c r="R3746" i="1"/>
  <c r="N3746" i="1"/>
  <c r="W3864" i="1"/>
  <c r="S3864" i="1"/>
  <c r="W2306" i="1"/>
  <c r="S2306" i="1"/>
  <c r="W3033" i="1"/>
  <c r="S3033" i="1"/>
  <c r="W3105" i="1"/>
  <c r="S3105" i="1"/>
  <c r="R297" i="1"/>
  <c r="R271" i="1"/>
  <c r="I416" i="33"/>
  <c r="I424" i="33"/>
  <c r="G351" i="2"/>
  <c r="N253" i="1"/>
  <c r="R253" i="1"/>
  <c r="H3784" i="1"/>
  <c r="I3784" i="1"/>
  <c r="H3752" i="1"/>
  <c r="I3752" i="1"/>
  <c r="M2414" i="1"/>
  <c r="J2414" i="1"/>
  <c r="R524" i="1"/>
  <c r="N524" i="1"/>
  <c r="O4380" i="1"/>
  <c r="O4371" i="1"/>
  <c r="O4362" i="1"/>
  <c r="P302" i="1"/>
  <c r="P276" i="1"/>
  <c r="P258" i="1"/>
  <c r="Z2895" i="1"/>
  <c r="X2895" i="1"/>
  <c r="R3869" i="1"/>
  <c r="N3869" i="1"/>
  <c r="R3717" i="1"/>
  <c r="N3717" i="1"/>
  <c r="Q729" i="1"/>
  <c r="Q358" i="1"/>
  <c r="Q350" i="1"/>
  <c r="J204" i="2"/>
  <c r="L756" i="33"/>
  <c r="L748" i="33"/>
  <c r="Q1870" i="1"/>
  <c r="Q1861" i="1"/>
  <c r="Q1843" i="1"/>
  <c r="Q1795" i="1"/>
  <c r="Y2451" i="1"/>
  <c r="Y2403" i="1"/>
  <c r="R452" i="1"/>
  <c r="N452" i="1"/>
  <c r="Z3143" i="1"/>
  <c r="X3143" i="1"/>
  <c r="M1747" i="1"/>
  <c r="J1747" i="1"/>
  <c r="M4038" i="1"/>
  <c r="J4038" i="1"/>
  <c r="M2815" i="1"/>
  <c r="J2815" i="1"/>
  <c r="R2686" i="1"/>
  <c r="N2686" i="1"/>
  <c r="R2516" i="1"/>
  <c r="N2516" i="1"/>
  <c r="R4304" i="1"/>
  <c r="N4304" i="1"/>
  <c r="H3112" i="1"/>
  <c r="I3112" i="1"/>
  <c r="H3048" i="1"/>
  <c r="I3048" i="1"/>
  <c r="R2757" i="1"/>
  <c r="N2757" i="1"/>
  <c r="R3716" i="1"/>
  <c r="N3716" i="1"/>
  <c r="AC904" i="1"/>
  <c r="S404" i="2"/>
  <c r="U948" i="33"/>
  <c r="R4015" i="1"/>
  <c r="N4015" i="1"/>
  <c r="R2772" i="1"/>
  <c r="N2772" i="1"/>
  <c r="R3859" i="1"/>
  <c r="N3859" i="1"/>
  <c r="K913" i="1"/>
  <c r="E504" i="2"/>
  <c r="G989" i="33"/>
  <c r="W1802" i="1"/>
  <c r="S1802" i="1"/>
  <c r="R2889" i="1"/>
  <c r="N2889" i="1"/>
  <c r="R1797" i="1"/>
  <c r="N1797" i="1"/>
  <c r="W590" i="1"/>
  <c r="S590" i="1"/>
  <c r="W3063" i="1"/>
  <c r="S3063" i="1"/>
  <c r="W3135" i="1"/>
  <c r="S3135" i="1"/>
  <c r="Z2522" i="1"/>
  <c r="X2522" i="1"/>
  <c r="Z4059" i="1"/>
  <c r="X4059" i="1"/>
  <c r="Z2506" i="1"/>
  <c r="X2506" i="1"/>
  <c r="M1834" i="1"/>
  <c r="J1834" i="1"/>
  <c r="M3877" i="1"/>
  <c r="J3877" i="1"/>
  <c r="R460" i="1"/>
  <c r="N460" i="1"/>
  <c r="M3032" i="1"/>
  <c r="J3032" i="1"/>
  <c r="M2377" i="1"/>
  <c r="J2377" i="1"/>
  <c r="M3104" i="1"/>
  <c r="J3104" i="1"/>
  <c r="Z3381" i="1"/>
  <c r="X3381" i="1"/>
  <c r="Z3943" i="1"/>
  <c r="X3943" i="1"/>
  <c r="Z4007" i="1"/>
  <c r="X4007" i="1"/>
  <c r="W1996" i="1"/>
  <c r="S1996" i="1"/>
  <c r="W1783" i="1"/>
  <c r="S1783" i="1"/>
  <c r="W2819" i="1"/>
  <c r="S2819" i="1"/>
  <c r="W2745" i="1"/>
  <c r="S2745" i="1"/>
  <c r="M2683" i="1"/>
  <c r="J2683" i="1"/>
  <c r="M3536" i="1"/>
  <c r="J3536" i="1"/>
  <c r="O722" i="1"/>
  <c r="O351" i="1"/>
  <c r="O343" i="1"/>
  <c r="H197" i="2"/>
  <c r="J749" i="33"/>
  <c r="J741" i="33"/>
  <c r="O1863" i="1"/>
  <c r="O1854" i="1"/>
  <c r="O1836" i="1"/>
  <c r="O1788" i="1"/>
  <c r="H3773" i="1"/>
  <c r="I3773" i="1"/>
  <c r="M2139" i="1"/>
  <c r="J2139" i="1"/>
  <c r="R1778" i="1"/>
  <c r="N1778" i="1"/>
  <c r="R4232" i="1"/>
  <c r="N4232" i="1"/>
  <c r="Z451" i="1"/>
  <c r="X451" i="1"/>
  <c r="H2330" i="1"/>
  <c r="I2330" i="1"/>
  <c r="R2307" i="1"/>
  <c r="N2307" i="1"/>
  <c r="R2754" i="1"/>
  <c r="N2754" i="1"/>
  <c r="R2810" i="1"/>
  <c r="N2810" i="1"/>
  <c r="W1755" i="1"/>
  <c r="S1755" i="1"/>
  <c r="W2815" i="1"/>
  <c r="S2815" i="1"/>
  <c r="Z3795" i="1"/>
  <c r="X3795" i="1"/>
  <c r="Z1832" i="1"/>
  <c r="X1832" i="1"/>
  <c r="Z2101" i="1"/>
  <c r="X2101" i="1"/>
  <c r="Z2317" i="1"/>
  <c r="X2317" i="1"/>
  <c r="Z3419" i="1"/>
  <c r="X3419" i="1"/>
  <c r="M1778" i="1"/>
  <c r="J1778" i="1"/>
  <c r="M2734" i="1"/>
  <c r="J2734" i="1"/>
  <c r="R1848" i="1"/>
  <c r="N1848" i="1"/>
  <c r="R2899" i="1"/>
  <c r="N2899" i="1"/>
  <c r="M4015" i="1"/>
  <c r="J4015" i="1"/>
  <c r="Z4314" i="1"/>
  <c r="X4314" i="1"/>
  <c r="W1735" i="1"/>
  <c r="S1735" i="1"/>
  <c r="W3744" i="1"/>
  <c r="S3744" i="1"/>
  <c r="W1773" i="1"/>
  <c r="S1773" i="1"/>
  <c r="W586" i="1"/>
  <c r="S586" i="1"/>
  <c r="H2346" i="1"/>
  <c r="I2346" i="1"/>
  <c r="U1945" i="1"/>
  <c r="Z1781" i="1"/>
  <c r="X1781" i="1"/>
  <c r="M1930" i="1"/>
  <c r="J1930" i="1"/>
  <c r="H2138" i="1"/>
  <c r="I2138" i="1"/>
  <c r="W2743" i="1"/>
  <c r="S2743" i="1"/>
  <c r="U3597" i="1"/>
  <c r="U3580" i="1"/>
  <c r="H2098" i="1"/>
  <c r="I2098" i="1"/>
  <c r="W2783" i="1"/>
  <c r="S2783" i="1"/>
  <c r="Z1989" i="1"/>
  <c r="X1989" i="1"/>
  <c r="M4053" i="1"/>
  <c r="J4053" i="1"/>
  <c r="M3767" i="1"/>
  <c r="J3767" i="1"/>
  <c r="V303" i="1"/>
  <c r="V277" i="1"/>
  <c r="V259" i="1"/>
  <c r="H3046" i="1"/>
  <c r="I3046" i="1"/>
  <c r="M4299" i="1"/>
  <c r="J4299" i="1"/>
  <c r="Z3137" i="1"/>
  <c r="X3137" i="1"/>
  <c r="Z1808" i="1"/>
  <c r="X1808" i="1"/>
  <c r="M4128" i="1"/>
  <c r="J4128" i="1"/>
  <c r="M869" i="33"/>
  <c r="S1108" i="1"/>
  <c r="S1065" i="1"/>
  <c r="W3774" i="1"/>
  <c r="S3774" i="1"/>
  <c r="G1031" i="33"/>
  <c r="W4033" i="1"/>
  <c r="S4033" i="1"/>
  <c r="Z2446" i="1"/>
  <c r="X2446" i="1"/>
  <c r="O727" i="1"/>
  <c r="O356" i="1"/>
  <c r="O348" i="1"/>
  <c r="H202" i="2"/>
  <c r="J754" i="33"/>
  <c r="J746" i="33"/>
  <c r="O1868" i="1"/>
  <c r="O1859" i="1"/>
  <c r="O1841" i="1"/>
  <c r="O1793" i="1"/>
  <c r="W2968" i="1"/>
  <c r="S2968" i="1"/>
  <c r="D832" i="33"/>
  <c r="D829" i="33"/>
  <c r="W2797" i="1"/>
  <c r="S2797" i="1"/>
  <c r="R1759" i="1"/>
  <c r="N1759" i="1"/>
  <c r="M484" i="1"/>
  <c r="J484" i="1"/>
  <c r="R2521" i="1"/>
  <c r="N2521" i="1"/>
  <c r="R1980" i="1"/>
  <c r="N1980" i="1"/>
  <c r="H2103" i="1"/>
  <c r="I2103" i="1"/>
  <c r="H2742" i="1"/>
  <c r="I2742" i="1"/>
  <c r="M466" i="1"/>
  <c r="J466" i="1"/>
  <c r="M473" i="1"/>
  <c r="J473" i="1"/>
  <c r="R487" i="1"/>
  <c r="N487" i="1"/>
  <c r="N974" i="33"/>
  <c r="L212" i="2"/>
  <c r="T979" i="1"/>
  <c r="T1067" i="1"/>
  <c r="T1110" i="1"/>
  <c r="N871" i="33"/>
  <c r="I399" i="2"/>
  <c r="P892" i="1"/>
  <c r="P924" i="1"/>
  <c r="P4574" i="1"/>
  <c r="W2969" i="1"/>
  <c r="S2969" i="1"/>
  <c r="W2705" i="1"/>
  <c r="S2705" i="1"/>
  <c r="W1978" i="1"/>
  <c r="S1978" i="1"/>
  <c r="W2034" i="1"/>
  <c r="S2034" i="1"/>
  <c r="W2503" i="1"/>
  <c r="S2503" i="1"/>
  <c r="W4331" i="1"/>
  <c r="S4331" i="1"/>
  <c r="O3594" i="1"/>
  <c r="O3577" i="1"/>
  <c r="Z2334" i="1"/>
  <c r="X2334" i="1"/>
  <c r="R4101" i="1"/>
  <c r="N4101" i="1"/>
  <c r="Y860" i="1"/>
  <c r="Y843" i="1"/>
  <c r="Z3756" i="1"/>
  <c r="X3756" i="1"/>
  <c r="Z2821" i="1"/>
  <c r="X2821" i="1"/>
  <c r="Z3780" i="1"/>
  <c r="X3780" i="1"/>
  <c r="Z3141" i="1"/>
  <c r="X3141" i="1"/>
  <c r="Z3029" i="1"/>
  <c r="X3029" i="1"/>
  <c r="M4109" i="1"/>
  <c r="J4109" i="1"/>
  <c r="M3166" i="1"/>
  <c r="J3166" i="1"/>
  <c r="P866" i="1"/>
  <c r="P849" i="1"/>
  <c r="Z513" i="1"/>
  <c r="X513" i="1"/>
  <c r="Z3743" i="1"/>
  <c r="X3743" i="1"/>
  <c r="Z3783" i="1"/>
  <c r="X3783" i="1"/>
  <c r="H2663" i="1"/>
  <c r="I2663" i="1"/>
  <c r="T4185" i="1"/>
  <c r="T3632" i="1"/>
  <c r="AB4216" i="1"/>
  <c r="AB4344" i="1"/>
  <c r="AB4353" i="1"/>
  <c r="R3419" i="1"/>
  <c r="N3419" i="1"/>
  <c r="R2676" i="1"/>
  <c r="N2676" i="1"/>
  <c r="R469" i="1"/>
  <c r="N469" i="1"/>
  <c r="M2321" i="1"/>
  <c r="J2321" i="1"/>
  <c r="M1977" i="1"/>
  <c r="J1977" i="1"/>
  <c r="M3120" i="1"/>
  <c r="J3120" i="1"/>
  <c r="M3381" i="1"/>
  <c r="J3381" i="1"/>
  <c r="H3787" i="1"/>
  <c r="I3787" i="1"/>
  <c r="H1760" i="1"/>
  <c r="I1760" i="1"/>
  <c r="H2415" i="1"/>
  <c r="I2415" i="1"/>
  <c r="H3108" i="1"/>
  <c r="I3108" i="1"/>
  <c r="H1736" i="1"/>
  <c r="I1736" i="1"/>
  <c r="H3270" i="1"/>
  <c r="I3270" i="1"/>
  <c r="H517" i="1"/>
  <c r="I517" i="1"/>
  <c r="W4110" i="1"/>
  <c r="S4110" i="1"/>
  <c r="W4305" i="1"/>
  <c r="S4305" i="1"/>
  <c r="M2975" i="1"/>
  <c r="J2975" i="1"/>
  <c r="O1288" i="1"/>
  <c r="O1384" i="1"/>
  <c r="W1815" i="1"/>
  <c r="S1815" i="1"/>
  <c r="W628" i="1"/>
  <c r="S628" i="1"/>
  <c r="O1287" i="1"/>
  <c r="O1383" i="1"/>
  <c r="AA4430" i="1"/>
  <c r="AA4438" i="1"/>
  <c r="AA4464" i="1"/>
  <c r="AA2301" i="1"/>
  <c r="AA2397" i="1"/>
  <c r="AA2464" i="1"/>
  <c r="AA2583" i="1"/>
  <c r="AA4387" i="1"/>
  <c r="S853" i="33"/>
  <c r="W775" i="1"/>
  <c r="S775" i="1"/>
  <c r="U949" i="33"/>
  <c r="S405" i="2"/>
  <c r="AC905" i="1"/>
  <c r="T3226" i="1"/>
  <c r="T2626" i="1"/>
  <c r="W3026" i="1"/>
  <c r="S3026" i="1"/>
  <c r="W3138" i="1"/>
  <c r="S3138" i="1"/>
  <c r="W3873" i="1"/>
  <c r="S3873" i="1"/>
  <c r="W2898" i="1"/>
  <c r="S2898" i="1"/>
  <c r="W3713" i="1"/>
  <c r="S3713" i="1"/>
  <c r="W4025" i="1"/>
  <c r="S4025" i="1"/>
  <c r="Q2268" i="1"/>
  <c r="Q2284" i="1"/>
  <c r="Q2293" i="1"/>
  <c r="Q2455" i="1"/>
  <c r="Q2407" i="1"/>
  <c r="H3707" i="1"/>
  <c r="I3707" i="1"/>
  <c r="W3103" i="1"/>
  <c r="S3103" i="1"/>
  <c r="W2975" i="1"/>
  <c r="S2975" i="1"/>
  <c r="W4313" i="1"/>
  <c r="S4313" i="1"/>
  <c r="W4102" i="1"/>
  <c r="S4102" i="1"/>
  <c r="M4110" i="1"/>
  <c r="J4110" i="1"/>
  <c r="M3950" i="1"/>
  <c r="J3950" i="1"/>
  <c r="M2392" i="1"/>
  <c r="J2392" i="1"/>
  <c r="M4337" i="1"/>
  <c r="J4337" i="1"/>
  <c r="M2509" i="1"/>
  <c r="J2509" i="1"/>
  <c r="Z4069" i="1"/>
  <c r="X4069" i="1"/>
  <c r="W1738" i="1"/>
  <c r="S1738" i="1"/>
  <c r="R3744" i="1"/>
  <c r="N3744" i="1"/>
  <c r="R1994" i="1"/>
  <c r="N1994" i="1"/>
  <c r="R2737" i="1"/>
  <c r="N2737" i="1"/>
  <c r="R2817" i="1"/>
  <c r="N2817" i="1"/>
  <c r="AC4363" i="1"/>
  <c r="AC4372" i="1"/>
  <c r="AC4381" i="1"/>
  <c r="R4077" i="1"/>
  <c r="N4077" i="1"/>
  <c r="Q2318" i="1"/>
  <c r="Q2416" i="1"/>
  <c r="Q590" i="1"/>
  <c r="Q2382" i="1"/>
  <c r="Q4028" i="1"/>
  <c r="Q3708" i="1"/>
  <c r="Q3732" i="1"/>
  <c r="Q1777" i="1"/>
  <c r="Q2757" i="1"/>
  <c r="Q1809" i="1"/>
  <c r="Q518" i="1"/>
  <c r="Q1990" i="1"/>
  <c r="Q3271" i="1"/>
  <c r="Q2781" i="1"/>
  <c r="Q478" i="1"/>
  <c r="Q3780" i="1"/>
  <c r="Q3029" i="1"/>
  <c r="Q1753" i="1"/>
  <c r="Q2821" i="1"/>
  <c r="Q486" i="1"/>
  <c r="Q2797" i="1"/>
  <c r="Q3876" i="1"/>
  <c r="Q1761" i="1"/>
  <c r="Q3740" i="1"/>
  <c r="Q4020" i="1"/>
  <c r="Q3109" i="1"/>
  <c r="Q462" i="1"/>
  <c r="Q2030" i="1"/>
  <c r="Q2741" i="1"/>
  <c r="Q2893" i="1"/>
  <c r="Q2805" i="1"/>
  <c r="Q4052" i="1"/>
  <c r="Q3796" i="1"/>
  <c r="Q2765" i="1"/>
  <c r="Q1998" i="1"/>
  <c r="Q3756" i="1"/>
  <c r="Q1785" i="1"/>
  <c r="Q2813" i="1"/>
  <c r="Q3772" i="1"/>
  <c r="Q2102" i="1"/>
  <c r="Q3748" i="1"/>
  <c r="Q3788" i="1"/>
  <c r="Q2749" i="1"/>
  <c r="Q2885" i="1"/>
  <c r="Q3141" i="1"/>
  <c r="Q1833" i="1"/>
  <c r="Q2350" i="1"/>
  <c r="Q3045" i="1"/>
  <c r="Q2773" i="1"/>
  <c r="Q4092" i="1"/>
  <c r="Q4036" i="1"/>
  <c r="Q2448" i="1"/>
  <c r="Q3133" i="1"/>
  <c r="Q3061" i="1"/>
  <c r="Q3724" i="1"/>
  <c r="Q3716" i="1"/>
  <c r="Q1737" i="1"/>
  <c r="Q2733" i="1"/>
  <c r="Q3868" i="1"/>
  <c r="Q1825" i="1"/>
  <c r="Q4231" i="1"/>
  <c r="Q1801" i="1"/>
  <c r="Q1850" i="1"/>
  <c r="Q1745" i="1"/>
  <c r="Q2901" i="1"/>
  <c r="Q2358" i="1"/>
  <c r="Q3037" i="1"/>
  <c r="Q3860" i="1"/>
  <c r="Q4502" i="1"/>
  <c r="Q4534" i="1"/>
  <c r="L763" i="33"/>
  <c r="L771" i="33"/>
  <c r="J229" i="2"/>
  <c r="Q2310" i="1"/>
  <c r="U954" i="33"/>
  <c r="S410" i="2"/>
  <c r="AC910" i="1"/>
  <c r="Z1961" i="1"/>
  <c r="X1961" i="1"/>
  <c r="Z2369" i="1"/>
  <c r="X2369" i="1"/>
  <c r="R3016" i="1"/>
  <c r="N3016" i="1"/>
  <c r="R3048" i="1"/>
  <c r="N3048" i="1"/>
  <c r="Q2202" i="1"/>
  <c r="Q2194" i="1"/>
  <c r="E675" i="33"/>
  <c r="E683" i="33"/>
  <c r="C426" i="2"/>
  <c r="I437" i="1"/>
  <c r="I638" i="1"/>
  <c r="K864" i="1"/>
  <c r="K847" i="1"/>
  <c r="W2328" i="1"/>
  <c r="S2328" i="1"/>
  <c r="W781" i="1"/>
  <c r="S781" i="1"/>
  <c r="M2711" i="1"/>
  <c r="J2711" i="1"/>
  <c r="P950" i="33"/>
  <c r="N406" i="2"/>
  <c r="V906" i="1"/>
  <c r="Z1967" i="1"/>
  <c r="X1967" i="1"/>
  <c r="W3142" i="1"/>
  <c r="S3142" i="1"/>
  <c r="W3134" i="1"/>
  <c r="S3134" i="1"/>
  <c r="O948" i="33"/>
  <c r="M404" i="2"/>
  <c r="U904" i="1"/>
  <c r="L904" i="33"/>
  <c r="Z2782" i="1"/>
  <c r="X2782" i="1"/>
  <c r="Z2758" i="1"/>
  <c r="X2758" i="1"/>
  <c r="J2304" i="1"/>
  <c r="M2304" i="1"/>
  <c r="M2400" i="1"/>
  <c r="M2467" i="1"/>
  <c r="M2586" i="1"/>
  <c r="M4390" i="1"/>
  <c r="H1398" i="1"/>
  <c r="H1454" i="1"/>
  <c r="H1463" i="1"/>
  <c r="D643" i="33"/>
  <c r="D677" i="33"/>
  <c r="D685" i="33"/>
  <c r="B428" i="2"/>
  <c r="M4089" i="1"/>
  <c r="J4089" i="1"/>
  <c r="Z4498" i="1"/>
  <c r="Z4530" i="1"/>
  <c r="P1014" i="33"/>
  <c r="P1022" i="33"/>
  <c r="N51" i="2"/>
  <c r="V903" i="1"/>
  <c r="O19" i="35"/>
  <c r="AC1290" i="1"/>
  <c r="AC1386" i="1"/>
  <c r="U4543" i="1"/>
  <c r="U4554" i="1"/>
  <c r="U4563" i="1"/>
  <c r="M901" i="33"/>
  <c r="M2810" i="1"/>
  <c r="J2810" i="1"/>
  <c r="M3138" i="1"/>
  <c r="J3138" i="1"/>
  <c r="M515" i="1"/>
  <c r="J515" i="1"/>
  <c r="M1847" i="1"/>
  <c r="J1847" i="1"/>
  <c r="M2347" i="1"/>
  <c r="J2347" i="1"/>
  <c r="M3793" i="1"/>
  <c r="J3793" i="1"/>
  <c r="M3106" i="1"/>
  <c r="J3106" i="1"/>
  <c r="M3857" i="1"/>
  <c r="J3857" i="1"/>
  <c r="H3852" i="1"/>
  <c r="I3852" i="1"/>
  <c r="T2569" i="1"/>
  <c r="T2534" i="1"/>
  <c r="T2478" i="1"/>
  <c r="Z3540" i="1"/>
  <c r="X3540" i="1"/>
  <c r="Z2711" i="1"/>
  <c r="X2711" i="1"/>
  <c r="Z3151" i="1"/>
  <c r="X3151" i="1"/>
  <c r="Z2517" i="1"/>
  <c r="X2517" i="1"/>
  <c r="H2369" i="1"/>
  <c r="I2369" i="1"/>
  <c r="H4063" i="1"/>
  <c r="I4063" i="1"/>
  <c r="Z3669" i="1"/>
  <c r="X3669" i="1"/>
  <c r="Z4304" i="1"/>
  <c r="X4304" i="1"/>
  <c r="H3109" i="1"/>
  <c r="I3109" i="1"/>
  <c r="H462" i="1"/>
  <c r="I462" i="1"/>
  <c r="H3748" i="1"/>
  <c r="I3748" i="1"/>
  <c r="H2797" i="1"/>
  <c r="I2797" i="1"/>
  <c r="H3499" i="1"/>
  <c r="I3499" i="1"/>
  <c r="H4055" i="1"/>
  <c r="I4055" i="1"/>
  <c r="H3120" i="1"/>
  <c r="I3120" i="1"/>
  <c r="R3708" i="1"/>
  <c r="N3708" i="1"/>
  <c r="R4020" i="1"/>
  <c r="N4020" i="1"/>
  <c r="R1825" i="1"/>
  <c r="N1825" i="1"/>
  <c r="R3045" i="1"/>
  <c r="N3045" i="1"/>
  <c r="T4349" i="1"/>
  <c r="T4340" i="1"/>
  <c r="T4212" i="1"/>
  <c r="H4120" i="1"/>
  <c r="I4120" i="1"/>
  <c r="H3664" i="1"/>
  <c r="I3664" i="1"/>
  <c r="H4299" i="1"/>
  <c r="I4299" i="1"/>
  <c r="H3097" i="1"/>
  <c r="I3097" i="1"/>
  <c r="H4008" i="1"/>
  <c r="I4008" i="1"/>
  <c r="H2681" i="1"/>
  <c r="I2681" i="1"/>
  <c r="W515" i="1"/>
  <c r="S515" i="1"/>
  <c r="W2445" i="1"/>
  <c r="S2445" i="1"/>
  <c r="W3753" i="1"/>
  <c r="S3753" i="1"/>
  <c r="Z3794" i="1"/>
  <c r="X3794" i="1"/>
  <c r="Z2779" i="1"/>
  <c r="X2779" i="1"/>
  <c r="W1937" i="1"/>
  <c r="S1937" i="1"/>
  <c r="P2201" i="1"/>
  <c r="P2193" i="1"/>
  <c r="R3655" i="1"/>
  <c r="N3655" i="1"/>
  <c r="R2688" i="1"/>
  <c r="N2688" i="1"/>
  <c r="O4352" i="1"/>
  <c r="O4343" i="1"/>
  <c r="O4215" i="1"/>
  <c r="W4334" i="1"/>
  <c r="S4334" i="1"/>
  <c r="W3124" i="1"/>
  <c r="S3124" i="1"/>
  <c r="O3530" i="1"/>
  <c r="O3546" i="1"/>
  <c r="O3555" i="1"/>
  <c r="T906" i="1"/>
  <c r="L406" i="2"/>
  <c r="N950" i="33"/>
  <c r="V1789" i="1"/>
  <c r="V1837" i="1"/>
  <c r="V1855" i="1"/>
  <c r="V1864" i="1"/>
  <c r="P742" i="33"/>
  <c r="P750" i="33"/>
  <c r="N198" i="2"/>
  <c r="V344" i="1"/>
  <c r="V352" i="1"/>
  <c r="V723" i="1"/>
  <c r="AC432" i="1"/>
  <c r="U1004" i="33"/>
  <c r="S519" i="2"/>
  <c r="AC1944" i="1"/>
  <c r="M909" i="1"/>
  <c r="J909" i="1"/>
  <c r="D409" i="2"/>
  <c r="F953" i="33"/>
  <c r="M908" i="1"/>
  <c r="J908" i="1"/>
  <c r="D408" i="2"/>
  <c r="F952" i="33"/>
  <c r="M911" i="1"/>
  <c r="J911" i="1"/>
  <c r="D411" i="2"/>
  <c r="F955" i="33"/>
  <c r="M910" i="1"/>
  <c r="J910" i="1"/>
  <c r="D410" i="2"/>
  <c r="F954" i="33"/>
  <c r="M907" i="1"/>
  <c r="J907" i="1"/>
  <c r="D407" i="2"/>
  <c r="F951" i="33"/>
  <c r="M906" i="1"/>
  <c r="J906" i="1"/>
  <c r="D406" i="2"/>
  <c r="F950" i="33"/>
  <c r="M904" i="1"/>
  <c r="J904" i="1"/>
  <c r="D404" i="2"/>
  <c r="F948" i="33"/>
  <c r="Z3746" i="1"/>
  <c r="X3746" i="1"/>
  <c r="Z4090" i="1"/>
  <c r="X4090" i="1"/>
  <c r="Z2028" i="1"/>
  <c r="X2028" i="1"/>
  <c r="Z3107" i="1"/>
  <c r="X3107" i="1"/>
  <c r="Z3770" i="1"/>
  <c r="X3770" i="1"/>
  <c r="H2309" i="1"/>
  <c r="I2309" i="1"/>
  <c r="Z4092" i="1"/>
  <c r="X4092" i="1"/>
  <c r="M4013" i="1"/>
  <c r="J4013" i="1"/>
  <c r="M3054" i="1"/>
  <c r="J3054" i="1"/>
  <c r="M780" i="1"/>
  <c r="J780" i="1"/>
  <c r="M3158" i="1"/>
  <c r="J3158" i="1"/>
  <c r="Q4467" i="1"/>
  <c r="Q4441" i="1"/>
  <c r="Q4433" i="1"/>
  <c r="Q2200" i="1"/>
  <c r="Q2192" i="1"/>
  <c r="R525" i="1"/>
  <c r="N525" i="1"/>
  <c r="R3068" i="1"/>
  <c r="N3068" i="1"/>
  <c r="R4075" i="1"/>
  <c r="N4075" i="1"/>
  <c r="W172" i="1"/>
  <c r="W190" i="1"/>
  <c r="W216" i="1"/>
  <c r="W311" i="1"/>
  <c r="W884" i="1"/>
  <c r="V1936" i="1"/>
  <c r="P773" i="33"/>
  <c r="N231" i="2"/>
  <c r="V1976" i="1"/>
  <c r="V2152" i="1"/>
  <c r="V2161" i="1"/>
  <c r="P927" i="33"/>
  <c r="P935" i="33"/>
  <c r="N420" i="2"/>
  <c r="V424" i="1"/>
  <c r="T724" i="1"/>
  <c r="T353" i="1"/>
  <c r="T1790" i="1"/>
  <c r="T1838" i="1"/>
  <c r="T1856" i="1"/>
  <c r="T1865" i="1"/>
  <c r="N743" i="33"/>
  <c r="N751" i="33"/>
  <c r="L199" i="2"/>
  <c r="T345" i="1"/>
  <c r="M1938" i="1"/>
  <c r="J1938" i="1"/>
  <c r="H3113" i="1"/>
  <c r="I3113" i="1"/>
  <c r="H775" i="1"/>
  <c r="I775" i="1"/>
  <c r="H2322" i="1"/>
  <c r="I2322" i="1"/>
  <c r="H4331" i="1"/>
  <c r="I4331" i="1"/>
  <c r="H522" i="1"/>
  <c r="I522" i="1"/>
  <c r="H2665" i="1"/>
  <c r="I2665" i="1"/>
  <c r="H3382" i="1"/>
  <c r="I3382" i="1"/>
  <c r="W2347" i="1"/>
  <c r="S2347" i="1"/>
  <c r="W2762" i="1"/>
  <c r="S2762" i="1"/>
  <c r="Z3035" i="1"/>
  <c r="X3035" i="1"/>
  <c r="Z3722" i="1"/>
  <c r="X3722" i="1"/>
  <c r="Z3858" i="1"/>
  <c r="X3858" i="1"/>
  <c r="AC4348" i="1"/>
  <c r="AC4339" i="1"/>
  <c r="AC4211" i="1"/>
  <c r="R3124" i="1"/>
  <c r="N3124" i="1"/>
  <c r="R2692" i="1"/>
  <c r="N2692" i="1"/>
  <c r="R3478" i="1"/>
  <c r="N3478" i="1"/>
  <c r="W4011" i="1"/>
  <c r="S4011" i="1"/>
  <c r="W3052" i="1"/>
  <c r="S3052" i="1"/>
  <c r="H2740" i="1"/>
  <c r="I2740" i="1"/>
  <c r="H3060" i="1"/>
  <c r="I3060" i="1"/>
  <c r="H3028" i="1"/>
  <c r="I3028" i="1"/>
  <c r="H3036" i="1"/>
  <c r="I3036" i="1"/>
  <c r="H1784" i="1"/>
  <c r="I1784" i="1"/>
  <c r="H3867" i="1"/>
  <c r="I3867" i="1"/>
  <c r="H485" i="1"/>
  <c r="I485" i="1"/>
  <c r="M2155" i="1"/>
  <c r="M2146" i="1"/>
  <c r="M1970" i="1"/>
  <c r="O949" i="33"/>
  <c r="M405" i="2"/>
  <c r="U905" i="1"/>
  <c r="G846" i="33"/>
  <c r="G862" i="33"/>
  <c r="G878" i="33"/>
  <c r="G886" i="33"/>
  <c r="E400" i="2"/>
  <c r="K893" i="1"/>
  <c r="K925" i="1"/>
  <c r="K4575" i="1"/>
  <c r="W25" i="36"/>
  <c r="C25" i="34"/>
  <c r="U25" i="34"/>
  <c r="V25" i="34"/>
  <c r="AF25" i="34"/>
  <c r="M1750" i="1"/>
  <c r="J1750" i="1"/>
  <c r="U4541" i="1"/>
  <c r="U4552" i="1"/>
  <c r="U4561" i="1"/>
  <c r="W1394" i="1"/>
  <c r="W1450" i="1"/>
  <c r="W1459" i="1"/>
  <c r="M2730" i="1"/>
  <c r="J2730" i="1"/>
  <c r="M2379" i="1"/>
  <c r="J2379" i="1"/>
  <c r="AC4184" i="1"/>
  <c r="AC3631" i="1"/>
  <c r="D648" i="33"/>
  <c r="B191" i="2"/>
  <c r="AA483" i="1"/>
  <c r="AA1734" i="1"/>
  <c r="AA2794" i="1"/>
  <c r="AA3793" i="1"/>
  <c r="AA2898" i="1"/>
  <c r="AA2810" i="1"/>
  <c r="AA3705" i="1"/>
  <c r="AA4089" i="1"/>
  <c r="AA3268" i="1"/>
  <c r="AA3138" i="1"/>
  <c r="AA459" i="1"/>
  <c r="AA2445" i="1"/>
  <c r="AA1830" i="1"/>
  <c r="AA2315" i="1"/>
  <c r="AA1750" i="1"/>
  <c r="AA3777" i="1"/>
  <c r="AA475" i="1"/>
  <c r="AA2882" i="1"/>
  <c r="AA2730" i="1"/>
  <c r="AA1798" i="1"/>
  <c r="AA1758" i="1"/>
  <c r="AA3745" i="1"/>
  <c r="AA1822" i="1"/>
  <c r="AA2379" i="1"/>
  <c r="AA2778" i="1"/>
  <c r="AA3753" i="1"/>
  <c r="AA3106" i="1"/>
  <c r="AA2355" i="1"/>
  <c r="AA1782" i="1"/>
  <c r="AA3721" i="1"/>
  <c r="AA2738" i="1"/>
  <c r="AA3785" i="1"/>
  <c r="AA515" i="1"/>
  <c r="AA3865" i="1"/>
  <c r="AA1774" i="1"/>
  <c r="AA2413" i="1"/>
  <c r="AA2890" i="1"/>
  <c r="AA3130" i="1"/>
  <c r="AA2762" i="1"/>
  <c r="AA3769" i="1"/>
  <c r="AA2099" i="1"/>
  <c r="AA2754" i="1"/>
  <c r="AA1987" i="1"/>
  <c r="AA4025" i="1"/>
  <c r="AA3729" i="1"/>
  <c r="AA3058" i="1"/>
  <c r="AA3026" i="1"/>
  <c r="AA2802" i="1"/>
  <c r="AA2347" i="1"/>
  <c r="AA4228" i="1"/>
  <c r="AA2770" i="1"/>
  <c r="AA4017" i="1"/>
  <c r="AA3713" i="1"/>
  <c r="AA1995" i="1"/>
  <c r="AA3034" i="1"/>
  <c r="AA1847" i="1"/>
  <c r="AA2746" i="1"/>
  <c r="AA4033" i="1"/>
  <c r="AA2307" i="1"/>
  <c r="AA587" i="1"/>
  <c r="AA3042" i="1"/>
  <c r="AA1742" i="1"/>
  <c r="AA3737" i="1"/>
  <c r="AA2818" i="1"/>
  <c r="AA3873" i="1"/>
  <c r="AA3857" i="1"/>
  <c r="AA4049" i="1"/>
  <c r="AA1806" i="1"/>
  <c r="AA2027" i="1"/>
  <c r="M2373" i="1"/>
  <c r="J2373" i="1"/>
  <c r="W3669" i="1"/>
  <c r="S3669" i="1"/>
  <c r="W4133" i="1"/>
  <c r="S4133" i="1"/>
  <c r="W2516" i="1"/>
  <c r="S2516" i="1"/>
  <c r="W3677" i="1"/>
  <c r="S3677" i="1"/>
  <c r="M902" i="33"/>
  <c r="N970" i="33"/>
  <c r="L208" i="2"/>
  <c r="T975" i="1"/>
  <c r="T1063" i="1"/>
  <c r="T1106" i="1"/>
  <c r="N867" i="33"/>
  <c r="AC4472" i="1"/>
  <c r="AC4395" i="1"/>
  <c r="K4363" i="1"/>
  <c r="K4372" i="1"/>
  <c r="K4381" i="1"/>
  <c r="K2264" i="1"/>
  <c r="K2280" i="1"/>
  <c r="K2289" i="1"/>
  <c r="U950" i="33"/>
  <c r="S406" i="2"/>
  <c r="AC906" i="1"/>
  <c r="Z2419" i="1"/>
  <c r="X2419" i="1"/>
  <c r="H2265" i="1"/>
  <c r="H2281" i="1"/>
  <c r="H2290" i="1"/>
  <c r="Z2757" i="1"/>
  <c r="X2757" i="1"/>
  <c r="Z2749" i="1"/>
  <c r="X2749" i="1"/>
  <c r="Z2901" i="1"/>
  <c r="X2901" i="1"/>
  <c r="Z1998" i="1"/>
  <c r="X1998" i="1"/>
  <c r="Z3716" i="1"/>
  <c r="X3716" i="1"/>
  <c r="M4061" i="1"/>
  <c r="J4061" i="1"/>
  <c r="M4045" i="1"/>
  <c r="J4045" i="1"/>
  <c r="T3595" i="1"/>
  <c r="T3578" i="1"/>
  <c r="R4310" i="1"/>
  <c r="N4310" i="1"/>
  <c r="R2684" i="1"/>
  <c r="N2684" i="1"/>
  <c r="R4043" i="1"/>
  <c r="N4043" i="1"/>
  <c r="Q873" i="1"/>
  <c r="Q797" i="1"/>
  <c r="M4135" i="1"/>
  <c r="J4135" i="1"/>
  <c r="M2385" i="1"/>
  <c r="J2385" i="1"/>
  <c r="M4127" i="1"/>
  <c r="J4127" i="1"/>
  <c r="W2665" i="1"/>
  <c r="S2665" i="1"/>
  <c r="R4013" i="1"/>
  <c r="N4013" i="1"/>
  <c r="R3949" i="1"/>
  <c r="N3949" i="1"/>
  <c r="H3655" i="1"/>
  <c r="I3655" i="1"/>
  <c r="H3415" i="1"/>
  <c r="I3415" i="1"/>
  <c r="R1998" i="1"/>
  <c r="N1998" i="1"/>
  <c r="R3788" i="1"/>
  <c r="N3788" i="1"/>
  <c r="Z423" i="1"/>
  <c r="Q934" i="33"/>
  <c r="O419" i="2"/>
  <c r="X423" i="1"/>
  <c r="R2752" i="1"/>
  <c r="N2752" i="1"/>
  <c r="R3771" i="1"/>
  <c r="N3771" i="1"/>
  <c r="R1760" i="1"/>
  <c r="N1760" i="1"/>
  <c r="W4017" i="1"/>
  <c r="S4017" i="1"/>
  <c r="W2315" i="1"/>
  <c r="S2315" i="1"/>
  <c r="W2355" i="1"/>
  <c r="S2355" i="1"/>
  <c r="W1830" i="1"/>
  <c r="S1830" i="1"/>
  <c r="Z2816" i="1"/>
  <c r="X2816" i="1"/>
  <c r="Z4023" i="1"/>
  <c r="X4023" i="1"/>
  <c r="H2525" i="1"/>
  <c r="I2525" i="1"/>
  <c r="H3023" i="1"/>
  <c r="I3023" i="1"/>
  <c r="H3875" i="1"/>
  <c r="I3875" i="1"/>
  <c r="W3071" i="1"/>
  <c r="S3071" i="1"/>
  <c r="W2509" i="1"/>
  <c r="S2509" i="1"/>
  <c r="M3654" i="1"/>
  <c r="J3654" i="1"/>
  <c r="M2679" i="1"/>
  <c r="J2679" i="1"/>
  <c r="M3506" i="1"/>
  <c r="J3506" i="1"/>
  <c r="W3120" i="1"/>
  <c r="S3120" i="1"/>
  <c r="H418" i="1"/>
  <c r="E929" i="33"/>
  <c r="C414" i="2"/>
  <c r="I418" i="1"/>
  <c r="W1851" i="1"/>
  <c r="S1851" i="1"/>
  <c r="R3057" i="1"/>
  <c r="N3057" i="1"/>
  <c r="M592" i="1"/>
  <c r="J592" i="1"/>
  <c r="M480" i="1"/>
  <c r="J480" i="1"/>
  <c r="R2433" i="1"/>
  <c r="N2433" i="1"/>
  <c r="Z2695" i="1"/>
  <c r="X2695" i="1"/>
  <c r="Z3422" i="1"/>
  <c r="X3422" i="1"/>
  <c r="Z2509" i="1"/>
  <c r="X2509" i="1"/>
  <c r="Z4125" i="1"/>
  <c r="X4125" i="1"/>
  <c r="Z780" i="1"/>
  <c r="X780" i="1"/>
  <c r="H3876" i="1"/>
  <c r="I3876" i="1"/>
  <c r="H1801" i="1"/>
  <c r="I1801" i="1"/>
  <c r="H4330" i="1"/>
  <c r="I4330" i="1"/>
  <c r="R1777" i="1"/>
  <c r="N1777" i="1"/>
  <c r="R2765" i="1"/>
  <c r="N2765" i="1"/>
  <c r="Z2361" i="1"/>
  <c r="X2361" i="1"/>
  <c r="Q866" i="1"/>
  <c r="Q849" i="1"/>
  <c r="Q2266" i="1"/>
  <c r="Q2282" i="1"/>
  <c r="Q2291" i="1"/>
  <c r="W3388" i="1"/>
  <c r="S3388" i="1"/>
  <c r="M3388" i="1"/>
  <c r="J3388" i="1"/>
  <c r="W4053" i="1"/>
  <c r="S4053" i="1"/>
  <c r="X4461" i="1"/>
  <c r="X4435" i="1"/>
  <c r="W2422" i="1"/>
  <c r="S2422" i="1"/>
  <c r="AC3601" i="1"/>
  <c r="AC3584" i="1"/>
  <c r="Z1984" i="1"/>
  <c r="X1984" i="1"/>
  <c r="Z3480" i="1"/>
  <c r="X3480" i="1"/>
  <c r="Z2433" i="1"/>
  <c r="X2433" i="1"/>
  <c r="H3133" i="1"/>
  <c r="I3133" i="1"/>
  <c r="H2382" i="1"/>
  <c r="I2382" i="1"/>
  <c r="W3268" i="1"/>
  <c r="S3268" i="1"/>
  <c r="Z1735" i="1"/>
  <c r="X1735" i="1"/>
  <c r="Z4036" i="1"/>
  <c r="X4036" i="1"/>
  <c r="M4320" i="1"/>
  <c r="J4320" i="1"/>
  <c r="M3539" i="1"/>
  <c r="J3539" i="1"/>
  <c r="Z2880" i="1"/>
  <c r="X2880" i="1"/>
  <c r="Z2097" i="1"/>
  <c r="X2097" i="1"/>
  <c r="H3670" i="1"/>
  <c r="I3670" i="1"/>
  <c r="H3388" i="1"/>
  <c r="I3388" i="1"/>
  <c r="R4127" i="1"/>
  <c r="N4127" i="1"/>
  <c r="R3148" i="1"/>
  <c r="N3148" i="1"/>
  <c r="H1997" i="1"/>
  <c r="I1997" i="1"/>
  <c r="W2510" i="1"/>
  <c r="S2510" i="1"/>
  <c r="W4306" i="1"/>
  <c r="S4306" i="1"/>
  <c r="W3110" i="1"/>
  <c r="S3110" i="1"/>
  <c r="H4123" i="1"/>
  <c r="I4123" i="1"/>
  <c r="H3148" i="1"/>
  <c r="I3148" i="1"/>
  <c r="H906" i="33"/>
  <c r="O2292" i="1"/>
  <c r="O2283" i="1"/>
  <c r="O2267" i="1"/>
  <c r="K901" i="33"/>
  <c r="M3161" i="1"/>
  <c r="J3161" i="1"/>
  <c r="W625" i="1"/>
  <c r="S625" i="1"/>
  <c r="W2330" i="1"/>
  <c r="S2330" i="1"/>
  <c r="W2901" i="1"/>
  <c r="S2901" i="1"/>
  <c r="Z4094" i="1"/>
  <c r="X4094" i="1"/>
  <c r="B427" i="2"/>
  <c r="D684" i="33"/>
  <c r="D676" i="33"/>
  <c r="H1397" i="1"/>
  <c r="H1453" i="1"/>
  <c r="H1462" i="1"/>
  <c r="D642" i="33"/>
  <c r="L4380" i="1"/>
  <c r="L4371" i="1"/>
  <c r="L4362" i="1"/>
  <c r="M2675" i="1"/>
  <c r="J2675" i="1"/>
  <c r="B508" i="2"/>
  <c r="D993" i="33"/>
  <c r="M1799" i="1"/>
  <c r="J1799" i="1"/>
  <c r="M1743" i="1"/>
  <c r="J1743" i="1"/>
  <c r="M2763" i="1"/>
  <c r="J2763" i="1"/>
  <c r="R4333" i="1"/>
  <c r="N4333" i="1"/>
  <c r="R3536" i="1"/>
  <c r="N3536" i="1"/>
  <c r="AA4461" i="1"/>
  <c r="AA4435" i="1"/>
  <c r="AA4427" i="1"/>
  <c r="J906" i="33"/>
  <c r="H1999" i="1"/>
  <c r="I1999" i="1"/>
  <c r="H3781" i="1"/>
  <c r="I3781" i="1"/>
  <c r="M627" i="1"/>
  <c r="J627" i="1"/>
  <c r="M3145" i="1"/>
  <c r="J3145" i="1"/>
  <c r="W2369" i="1"/>
  <c r="S2369" i="1"/>
  <c r="W4080" i="1"/>
  <c r="S4080" i="1"/>
  <c r="W3029" i="1"/>
  <c r="S3029" i="1"/>
  <c r="Z1739" i="1"/>
  <c r="X1739" i="1"/>
  <c r="R2758" i="1"/>
  <c r="N2758" i="1"/>
  <c r="R2391" i="1"/>
  <c r="N2391" i="1"/>
  <c r="H420" i="33"/>
  <c r="H428" i="33"/>
  <c r="F355" i="2"/>
  <c r="L2193" i="1"/>
  <c r="L2201" i="1"/>
  <c r="U728" i="1"/>
  <c r="U357" i="1"/>
  <c r="U349" i="1"/>
  <c r="U1794" i="1"/>
  <c r="U1842" i="1"/>
  <c r="U1860" i="1"/>
  <c r="U1869" i="1"/>
  <c r="O747" i="33"/>
  <c r="O755" i="33"/>
  <c r="M203" i="2"/>
  <c r="K865" i="33"/>
  <c r="P1104" i="1"/>
  <c r="P1061" i="1"/>
  <c r="K968" i="33"/>
  <c r="I206" i="2"/>
  <c r="P973" i="1"/>
  <c r="H2389" i="1"/>
  <c r="I2389" i="1"/>
  <c r="Z3651" i="1"/>
  <c r="X3651" i="1"/>
  <c r="Z3068" i="1"/>
  <c r="X3068" i="1"/>
  <c r="Z3659" i="1"/>
  <c r="X3659" i="1"/>
  <c r="M2417" i="1"/>
  <c r="J2417" i="1"/>
  <c r="M1991" i="1"/>
  <c r="J1991" i="1"/>
  <c r="R2803" i="1"/>
  <c r="N2803" i="1"/>
  <c r="M3711" i="1"/>
  <c r="J3711" i="1"/>
  <c r="M3751" i="1"/>
  <c r="J3751" i="1"/>
  <c r="M4023" i="1"/>
  <c r="J4023" i="1"/>
  <c r="M4031" i="1"/>
  <c r="J4031" i="1"/>
  <c r="Z3016" i="1"/>
  <c r="X3016" i="1"/>
  <c r="Z2033" i="1"/>
  <c r="X2033" i="1"/>
  <c r="W3139" i="1"/>
  <c r="S3139" i="1"/>
  <c r="W1831" i="1"/>
  <c r="S1831" i="1"/>
  <c r="W3027" i="1"/>
  <c r="S3027" i="1"/>
  <c r="W1799" i="1"/>
  <c r="S1799" i="1"/>
  <c r="M3722" i="1"/>
  <c r="J3722" i="1"/>
  <c r="P4353" i="1"/>
  <c r="P4344" i="1"/>
  <c r="P4216" i="1"/>
  <c r="AB4501" i="1"/>
  <c r="AB4533" i="1"/>
  <c r="T762" i="33"/>
  <c r="T770" i="33"/>
  <c r="R228" i="2"/>
  <c r="AB170" i="1"/>
  <c r="AB188" i="1"/>
  <c r="AB214" i="1"/>
  <c r="AB309" i="1"/>
  <c r="T504" i="33"/>
  <c r="T512" i="33"/>
  <c r="Z3047" i="1"/>
  <c r="X3047" i="1"/>
  <c r="Z4030" i="1"/>
  <c r="X4030" i="1"/>
  <c r="R2806" i="1"/>
  <c r="N2806" i="1"/>
  <c r="R3757" i="1"/>
  <c r="N3757" i="1"/>
  <c r="I490" i="33"/>
  <c r="R3033" i="1"/>
  <c r="N3033" i="1"/>
  <c r="R2793" i="1"/>
  <c r="N2793" i="1"/>
  <c r="R2314" i="1"/>
  <c r="N2314" i="1"/>
  <c r="R2897" i="1"/>
  <c r="N2897" i="1"/>
  <c r="R2379" i="1"/>
  <c r="N2379" i="1"/>
  <c r="R1774" i="1"/>
  <c r="N1774" i="1"/>
  <c r="W2823" i="1"/>
  <c r="S2823" i="1"/>
  <c r="Z2415" i="1"/>
  <c r="X2415" i="1"/>
  <c r="Z3875" i="1"/>
  <c r="X3875" i="1"/>
  <c r="Z2349" i="1"/>
  <c r="X2349" i="1"/>
  <c r="R3269" i="1"/>
  <c r="N3269" i="1"/>
  <c r="W2891" i="1"/>
  <c r="S2891" i="1"/>
  <c r="W2737" i="1"/>
  <c r="S2737" i="1"/>
  <c r="W2412" i="1"/>
  <c r="S2412" i="1"/>
  <c r="W2098" i="1"/>
  <c r="S2098" i="1"/>
  <c r="M2659" i="1"/>
  <c r="J2659" i="1"/>
  <c r="T919" i="1"/>
  <c r="L510" i="2"/>
  <c r="N995" i="33"/>
  <c r="H3057" i="1"/>
  <c r="I3057" i="1"/>
  <c r="M2819" i="1"/>
  <c r="J2819" i="1"/>
  <c r="R777" i="1"/>
  <c r="N777" i="1"/>
  <c r="L861" i="1"/>
  <c r="L844" i="1"/>
  <c r="Z2320" i="1"/>
  <c r="X2320" i="1"/>
  <c r="R591" i="1"/>
  <c r="N591" i="1"/>
  <c r="L875" i="1"/>
  <c r="L799" i="1"/>
  <c r="V523" i="1"/>
  <c r="V2387" i="1"/>
  <c r="V3018" i="1"/>
  <c r="V1979" i="1"/>
  <c r="V3090" i="1"/>
  <c r="V4113" i="1"/>
  <c r="V4300" i="1"/>
  <c r="V776" i="1"/>
  <c r="V2674" i="1"/>
  <c r="V2682" i="1"/>
  <c r="V467" i="1"/>
  <c r="V3945" i="1"/>
  <c r="V3146" i="1"/>
  <c r="V4097" i="1"/>
  <c r="V3501" i="1"/>
  <c r="V3535" i="1"/>
  <c r="V2520" i="1"/>
  <c r="V4129" i="1"/>
  <c r="V4073" i="1"/>
  <c r="V2706" i="1"/>
  <c r="V3162" i="1"/>
  <c r="V2690" i="1"/>
  <c r="V3066" i="1"/>
  <c r="V2504" i="1"/>
  <c r="V4137" i="1"/>
  <c r="V4316" i="1"/>
  <c r="V3476" i="1"/>
  <c r="V4332" i="1"/>
  <c r="V3665" i="1"/>
  <c r="V3122" i="1"/>
  <c r="V3098" i="1"/>
  <c r="V2323" i="1"/>
  <c r="V3154" i="1"/>
  <c r="V3383" i="1"/>
  <c r="V3417" i="1"/>
  <c r="V3114" i="1"/>
  <c r="V3050" i="1"/>
  <c r="V3649" i="1"/>
  <c r="V3657" i="1"/>
  <c r="V2970" i="1"/>
  <c r="V2035" i="1"/>
  <c r="V2658" i="1"/>
  <c r="V4009" i="1"/>
  <c r="V2429" i="1"/>
  <c r="V2512" i="1"/>
  <c r="V4041" i="1"/>
  <c r="V2666" i="1"/>
  <c r="V4105" i="1"/>
  <c r="V4057" i="1"/>
  <c r="V3673" i="1"/>
  <c r="V4121" i="1"/>
  <c r="V4308" i="1"/>
  <c r="R2332" i="1"/>
  <c r="N2332" i="1"/>
  <c r="W2416" i="1"/>
  <c r="S2416" i="1"/>
  <c r="L4291" i="1"/>
  <c r="L3331" i="1"/>
  <c r="M1739" i="1"/>
  <c r="J1739" i="1"/>
  <c r="M4054" i="1"/>
  <c r="J4054" i="1"/>
  <c r="T4184" i="1"/>
  <c r="T3631" i="1"/>
  <c r="W3078" i="1"/>
  <c r="S3078" i="1"/>
  <c r="R3653" i="1"/>
  <c r="N3653" i="1"/>
  <c r="R3480" i="1"/>
  <c r="N3480" i="1"/>
  <c r="R3158" i="1"/>
  <c r="N3158" i="1"/>
  <c r="M1817" i="1"/>
  <c r="J1817" i="1"/>
  <c r="H3474" i="1"/>
  <c r="I3474" i="1"/>
  <c r="H4111" i="1"/>
  <c r="I4111" i="1"/>
  <c r="R3860" i="1"/>
  <c r="N3860" i="1"/>
  <c r="T3596" i="1"/>
  <c r="T3579" i="1"/>
  <c r="R4226" i="1"/>
  <c r="N4226" i="1"/>
  <c r="R517" i="1"/>
  <c r="N517" i="1"/>
  <c r="R2415" i="1"/>
  <c r="N2415" i="1"/>
  <c r="M3675" i="1"/>
  <c r="J3675" i="1"/>
  <c r="W1746" i="1"/>
  <c r="S1746" i="1"/>
  <c r="R2444" i="1"/>
  <c r="N2444" i="1"/>
  <c r="W1779" i="1"/>
  <c r="S1779" i="1"/>
  <c r="W488" i="1"/>
  <c r="S488" i="1"/>
  <c r="Z4334" i="1"/>
  <c r="X4334" i="1"/>
  <c r="Z2325" i="1"/>
  <c r="X2325" i="1"/>
  <c r="Z3100" i="1"/>
  <c r="X3100" i="1"/>
  <c r="M3757" i="1"/>
  <c r="J3757" i="1"/>
  <c r="R2739" i="1"/>
  <c r="N2739" i="1"/>
  <c r="R2779" i="1"/>
  <c r="N2779" i="1"/>
  <c r="M2752" i="1"/>
  <c r="J2752" i="1"/>
  <c r="M3735" i="1"/>
  <c r="J3735" i="1"/>
  <c r="M2353" i="1"/>
  <c r="J2353" i="1"/>
  <c r="Z2510" i="1"/>
  <c r="X2510" i="1"/>
  <c r="Z4127" i="1"/>
  <c r="X4127" i="1"/>
  <c r="Z3647" i="1"/>
  <c r="X3647" i="1"/>
  <c r="W588" i="1"/>
  <c r="S588" i="1"/>
  <c r="W4229" i="1"/>
  <c r="S4229" i="1"/>
  <c r="W1743" i="1"/>
  <c r="S1743" i="1"/>
  <c r="W2801" i="1"/>
  <c r="S2801" i="1"/>
  <c r="M4010" i="1"/>
  <c r="J4010" i="1"/>
  <c r="M4301" i="1"/>
  <c r="J4301" i="1"/>
  <c r="M2505" i="1"/>
  <c r="J2505" i="1"/>
  <c r="P2570" i="1"/>
  <c r="P2535" i="1"/>
  <c r="P2479" i="1"/>
  <c r="S850" i="33"/>
  <c r="AA4384" i="1"/>
  <c r="AA2580" i="1"/>
  <c r="AA2461" i="1"/>
  <c r="AA2394" i="1"/>
  <c r="AA2298" i="1"/>
  <c r="S1025" i="33"/>
  <c r="S921" i="33"/>
  <c r="AA2155" i="1"/>
  <c r="AA2146" i="1"/>
  <c r="AA1970" i="1"/>
  <c r="H3030" i="1"/>
  <c r="I3030" i="1"/>
  <c r="R479" i="1"/>
  <c r="N479" i="1"/>
  <c r="R3110" i="1"/>
  <c r="N3110" i="1"/>
  <c r="M2420" i="1"/>
  <c r="J2420" i="1"/>
  <c r="U3228" i="1"/>
  <c r="U2628" i="1"/>
  <c r="H3020" i="1"/>
  <c r="I3020" i="1"/>
  <c r="R3721" i="1"/>
  <c r="N3721" i="1"/>
  <c r="R587" i="1"/>
  <c r="N587" i="1"/>
  <c r="R1750" i="1"/>
  <c r="N1750" i="1"/>
  <c r="W3750" i="1"/>
  <c r="S3750" i="1"/>
  <c r="W1835" i="1"/>
  <c r="S1835" i="1"/>
  <c r="W2320" i="1"/>
  <c r="S2320" i="1"/>
  <c r="Z3723" i="1"/>
  <c r="X3723" i="1"/>
  <c r="Z2772" i="1"/>
  <c r="X2772" i="1"/>
  <c r="Z4019" i="1"/>
  <c r="X4019" i="1"/>
  <c r="Z3028" i="1"/>
  <c r="X3028" i="1"/>
  <c r="Z2514" i="1"/>
  <c r="X2514" i="1"/>
  <c r="M3062" i="1"/>
  <c r="J3062" i="1"/>
  <c r="M591" i="1"/>
  <c r="J591" i="1"/>
  <c r="M519" i="1"/>
  <c r="J519" i="1"/>
  <c r="R3794" i="1"/>
  <c r="N3794" i="1"/>
  <c r="R2795" i="1"/>
  <c r="N2795" i="1"/>
  <c r="M3863" i="1"/>
  <c r="J3863" i="1"/>
  <c r="Z3096" i="1"/>
  <c r="X3096" i="1"/>
  <c r="W2771" i="1"/>
  <c r="S2771" i="1"/>
  <c r="W3129" i="1"/>
  <c r="S3129" i="1"/>
  <c r="W1733" i="1"/>
  <c r="S1733" i="1"/>
  <c r="W1821" i="1"/>
  <c r="S1821" i="1"/>
  <c r="U2454" i="1"/>
  <c r="U2406" i="1"/>
  <c r="H3267" i="1"/>
  <c r="I3267" i="1"/>
  <c r="H1846" i="1"/>
  <c r="I1846" i="1"/>
  <c r="Z2346" i="1"/>
  <c r="X2346" i="1"/>
  <c r="L866" i="33"/>
  <c r="Q1105" i="1"/>
  <c r="Q1062" i="1"/>
  <c r="Q974" i="1"/>
  <c r="J207" i="2"/>
  <c r="L969" i="33"/>
  <c r="R3793" i="1"/>
  <c r="N3793" i="1"/>
  <c r="W4038" i="1"/>
  <c r="S4038" i="1"/>
  <c r="Y3224" i="1"/>
  <c r="Y2624" i="1"/>
  <c r="W3724" i="1"/>
  <c r="S3724" i="1"/>
  <c r="O875" i="1"/>
  <c r="O799" i="1"/>
  <c r="W3718" i="1"/>
  <c r="S3718" i="1"/>
  <c r="M3733" i="1"/>
  <c r="J3733" i="1"/>
  <c r="M2031" i="1"/>
  <c r="J2031" i="1"/>
  <c r="M1845" i="1"/>
  <c r="J1845" i="1"/>
  <c r="U849" i="33"/>
  <c r="AC2297" i="1"/>
  <c r="AC2393" i="1"/>
  <c r="AC2460" i="1"/>
  <c r="AC2579" i="1"/>
  <c r="AC4383" i="1"/>
  <c r="H4053" i="1"/>
  <c r="I4053" i="1"/>
  <c r="H3861" i="1"/>
  <c r="I3861" i="1"/>
  <c r="M2503" i="1"/>
  <c r="J2503" i="1"/>
  <c r="Z4016" i="1"/>
  <c r="X4016" i="1"/>
  <c r="I1029" i="33"/>
  <c r="I925" i="33"/>
  <c r="N2159" i="1"/>
  <c r="N2150" i="1"/>
  <c r="M2034" i="1"/>
  <c r="J2034" i="1"/>
  <c r="W1962" i="1"/>
  <c r="S1962" i="1"/>
  <c r="K4461" i="1"/>
  <c r="K4435" i="1"/>
  <c r="K4427" i="1"/>
  <c r="L1031" i="33"/>
  <c r="W1742" i="1"/>
  <c r="S1742" i="1"/>
  <c r="Z2891" i="1"/>
  <c r="X2891" i="1"/>
  <c r="W4103" i="1"/>
  <c r="S4103" i="1"/>
  <c r="O2201" i="1"/>
  <c r="O2193" i="1"/>
  <c r="Z3870" i="1"/>
  <c r="X3870" i="1"/>
  <c r="U2458" i="1"/>
  <c r="U2410" i="1"/>
  <c r="M3139" i="1"/>
  <c r="J3139" i="1"/>
  <c r="R4122" i="1"/>
  <c r="N4122" i="1"/>
  <c r="H2319" i="1"/>
  <c r="I2319" i="1"/>
  <c r="H3110" i="1"/>
  <c r="I3110" i="1"/>
  <c r="M3656" i="1"/>
  <c r="J3656" i="1"/>
  <c r="Z2000" i="1"/>
  <c r="X2000" i="1"/>
  <c r="R3709" i="1"/>
  <c r="N3709" i="1"/>
  <c r="W1463" i="1"/>
  <c r="W1398" i="1"/>
  <c r="W1454" i="1"/>
  <c r="K3231" i="1"/>
  <c r="K2631" i="1"/>
  <c r="Y3573" i="1"/>
  <c r="Y3444" i="1"/>
  <c r="M3143" i="1"/>
  <c r="J3143" i="1"/>
  <c r="M3862" i="1"/>
  <c r="J3862" i="1"/>
  <c r="M3870" i="1"/>
  <c r="J3870" i="1"/>
  <c r="M1779" i="1"/>
  <c r="J1779" i="1"/>
  <c r="I972" i="33"/>
  <c r="G210" i="2"/>
  <c r="N977" i="1"/>
  <c r="N1065" i="1"/>
  <c r="N1108" i="1"/>
  <c r="I869" i="33"/>
  <c r="R872" i="1"/>
  <c r="R796" i="1"/>
  <c r="AB4349" i="1"/>
  <c r="AB4340" i="1"/>
  <c r="AB4212" i="1"/>
  <c r="Q4349" i="1"/>
  <c r="Q4340" i="1"/>
  <c r="Q4212" i="1"/>
  <c r="M3385" i="1"/>
  <c r="J3385" i="1"/>
  <c r="M2708" i="1"/>
  <c r="J2708" i="1"/>
  <c r="M3164" i="1"/>
  <c r="J3164" i="1"/>
  <c r="M3503" i="1"/>
  <c r="J3503" i="1"/>
  <c r="M3667" i="1"/>
  <c r="J3667" i="1"/>
  <c r="M3100" i="1"/>
  <c r="J3100" i="1"/>
  <c r="W3048" i="1"/>
  <c r="S3048" i="1"/>
  <c r="W774" i="1"/>
  <c r="S774" i="1"/>
  <c r="Z631" i="1"/>
  <c r="X631" i="1"/>
  <c r="W2734" i="1"/>
  <c r="S2734" i="1"/>
  <c r="W2311" i="1"/>
  <c r="S2311" i="1"/>
  <c r="R4016" i="1"/>
  <c r="N4016" i="1"/>
  <c r="M4473" i="1"/>
  <c r="M4396" i="1"/>
  <c r="K3628" i="1"/>
  <c r="K970" i="1"/>
  <c r="K1120" i="1"/>
  <c r="K2595" i="1"/>
  <c r="K2621" i="1"/>
  <c r="K3619" i="1"/>
  <c r="Y873" i="1"/>
  <c r="Y797" i="1"/>
  <c r="M2775" i="1"/>
  <c r="J2775" i="1"/>
  <c r="M3718" i="1"/>
  <c r="J3718" i="1"/>
  <c r="M2312" i="1"/>
  <c r="J2312" i="1"/>
  <c r="M2783" i="1"/>
  <c r="J2783" i="1"/>
  <c r="T3224" i="1"/>
  <c r="T2624" i="1"/>
  <c r="Z3127" i="1"/>
  <c r="X3127" i="1"/>
  <c r="Z2328" i="1"/>
  <c r="X2328" i="1"/>
  <c r="Z4077" i="1"/>
  <c r="X4077" i="1"/>
  <c r="Z3166" i="1"/>
  <c r="X3166" i="1"/>
  <c r="Z3150" i="1"/>
  <c r="X3150" i="1"/>
  <c r="Z2524" i="1"/>
  <c r="X2524" i="1"/>
  <c r="H3860" i="1"/>
  <c r="I3860" i="1"/>
  <c r="H2781" i="1"/>
  <c r="I2781" i="1"/>
  <c r="H1990" i="1"/>
  <c r="I1990" i="1"/>
  <c r="H1785" i="1"/>
  <c r="I1785" i="1"/>
  <c r="M3077" i="1"/>
  <c r="J3077" i="1"/>
  <c r="M2374" i="1"/>
  <c r="J2374" i="1"/>
  <c r="R3415" i="1"/>
  <c r="N3415" i="1"/>
  <c r="R4039" i="1"/>
  <c r="N4039" i="1"/>
  <c r="R3499" i="1"/>
  <c r="N3499" i="1"/>
  <c r="R4007" i="1"/>
  <c r="N4007" i="1"/>
  <c r="M3152" i="1"/>
  <c r="J3152" i="1"/>
  <c r="M3064" i="1"/>
  <c r="J3064" i="1"/>
  <c r="M2688" i="1"/>
  <c r="J2688" i="1"/>
  <c r="W3675" i="1"/>
  <c r="S3675" i="1"/>
  <c r="W2514" i="1"/>
  <c r="S2514" i="1"/>
  <c r="W2668" i="1"/>
  <c r="S2668" i="1"/>
  <c r="W3092" i="1"/>
  <c r="S3092" i="1"/>
  <c r="W3503" i="1"/>
  <c r="S3503" i="1"/>
  <c r="Q514" i="33"/>
  <c r="Q506" i="33"/>
  <c r="W3113" i="1"/>
  <c r="S3113" i="1"/>
  <c r="W2673" i="1"/>
  <c r="S2673" i="1"/>
  <c r="W3382" i="1"/>
  <c r="S3382" i="1"/>
  <c r="W4104" i="1"/>
  <c r="S4104" i="1"/>
  <c r="W3944" i="1"/>
  <c r="S3944" i="1"/>
  <c r="Z2366" i="1"/>
  <c r="X2366" i="1"/>
  <c r="I2290" i="1"/>
  <c r="E418" i="33"/>
  <c r="E426" i="33"/>
  <c r="C353" i="2"/>
  <c r="I2265" i="1"/>
  <c r="I2281" i="1"/>
  <c r="R3024" i="1"/>
  <c r="N3024" i="1"/>
  <c r="R3783" i="1"/>
  <c r="N3783" i="1"/>
  <c r="R4031" i="1"/>
  <c r="N4031" i="1"/>
  <c r="R3855" i="1"/>
  <c r="N3855" i="1"/>
  <c r="R1740" i="1"/>
  <c r="N1740" i="1"/>
  <c r="R585" i="1"/>
  <c r="N585" i="1"/>
  <c r="R1796" i="1"/>
  <c r="N1796" i="1"/>
  <c r="R2447" i="1"/>
  <c r="N2447" i="1"/>
  <c r="R2756" i="1"/>
  <c r="N2756" i="1"/>
  <c r="R3108" i="1"/>
  <c r="N3108" i="1"/>
  <c r="R3875" i="1"/>
  <c r="N3875" i="1"/>
  <c r="H867" i="1"/>
  <c r="H850" i="1"/>
  <c r="M997" i="33"/>
  <c r="K512" i="2"/>
  <c r="S425" i="1"/>
  <c r="W425" i="1"/>
  <c r="Z4028" i="1"/>
  <c r="X4028" i="1"/>
  <c r="Z1761" i="1"/>
  <c r="X1761" i="1"/>
  <c r="Z1809" i="1"/>
  <c r="X1809" i="1"/>
  <c r="Z3796" i="1"/>
  <c r="X3796" i="1"/>
  <c r="Z3037" i="1"/>
  <c r="X3037" i="1"/>
  <c r="Z1990" i="1"/>
  <c r="X1990" i="1"/>
  <c r="M4141" i="1"/>
  <c r="J4141" i="1"/>
  <c r="M4133" i="1"/>
  <c r="J4133" i="1"/>
  <c r="Z3863" i="1"/>
  <c r="X3863" i="1"/>
  <c r="Z4031" i="1"/>
  <c r="X4031" i="1"/>
  <c r="Z1828" i="1"/>
  <c r="X1828" i="1"/>
  <c r="Z3136" i="1"/>
  <c r="X3136" i="1"/>
  <c r="H3950" i="1"/>
  <c r="I3950" i="1"/>
  <c r="M4119" i="1"/>
  <c r="J4119" i="1"/>
  <c r="M4095" i="1"/>
  <c r="J4095" i="1"/>
  <c r="M2968" i="1"/>
  <c r="J2968" i="1"/>
  <c r="M2680" i="1"/>
  <c r="J2680" i="1"/>
  <c r="M2668" i="1"/>
  <c r="J2668" i="1"/>
  <c r="M4302" i="1"/>
  <c r="J4302" i="1"/>
  <c r="M3068" i="1"/>
  <c r="J3068" i="1"/>
  <c r="M4318" i="1"/>
  <c r="J4318" i="1"/>
  <c r="M4099" i="1"/>
  <c r="J4099" i="1"/>
  <c r="W2672" i="1"/>
  <c r="S2672" i="1"/>
  <c r="W2033" i="1"/>
  <c r="S2033" i="1"/>
  <c r="M4111" i="1"/>
  <c r="J4111" i="1"/>
  <c r="W171" i="1"/>
  <c r="W189" i="1"/>
  <c r="W215" i="1"/>
  <c r="W310" i="1"/>
  <c r="W883" i="1"/>
  <c r="W1461" i="1"/>
  <c r="W1396" i="1"/>
  <c r="W1452" i="1"/>
  <c r="W4315" i="1"/>
  <c r="S4315" i="1"/>
  <c r="Z591" i="1"/>
  <c r="X591" i="1"/>
  <c r="Z1834" i="1"/>
  <c r="X1834" i="1"/>
  <c r="R968" i="33"/>
  <c r="P206" i="2"/>
  <c r="Y973" i="1"/>
  <c r="Y1061" i="1"/>
  <c r="Y1104" i="1"/>
  <c r="R865" i="33"/>
  <c r="W780" i="1"/>
  <c r="S780" i="1"/>
  <c r="R969" i="33"/>
  <c r="P207" i="2"/>
  <c r="Y974" i="1"/>
  <c r="Y1062" i="1"/>
  <c r="Y1105" i="1"/>
  <c r="R866" i="33"/>
  <c r="AA1790" i="1"/>
  <c r="AA1838" i="1"/>
  <c r="AA1856" i="1"/>
  <c r="AA1865" i="1"/>
  <c r="S743" i="33"/>
  <c r="S751" i="33"/>
  <c r="Q199" i="2"/>
  <c r="AA345" i="1"/>
  <c r="AA353" i="1"/>
  <c r="AA724" i="1"/>
  <c r="AA4541" i="1"/>
  <c r="AA4552" i="1"/>
  <c r="AA4561" i="1"/>
  <c r="E11" i="34"/>
  <c r="E11" i="36"/>
  <c r="E27" i="36"/>
  <c r="Q13" i="36"/>
  <c r="S13" i="36"/>
  <c r="U13" i="36"/>
  <c r="C13" i="36"/>
  <c r="I21" i="36"/>
  <c r="G21" i="36"/>
  <c r="AA1972" i="1"/>
  <c r="AA2148" i="1"/>
  <c r="AA2157" i="1"/>
  <c r="S923" i="33"/>
  <c r="S1027" i="33"/>
  <c r="AC3576" i="1"/>
  <c r="AC3447" i="1"/>
  <c r="W4120" i="1"/>
  <c r="S4120" i="1"/>
  <c r="W2519" i="1"/>
  <c r="S2519" i="1"/>
  <c r="W3153" i="1"/>
  <c r="S3153" i="1"/>
  <c r="W2681" i="1"/>
  <c r="S2681" i="1"/>
  <c r="W3017" i="1"/>
  <c r="S3017" i="1"/>
  <c r="W3121" i="1"/>
  <c r="S3121" i="1"/>
  <c r="O4184" i="1"/>
  <c r="O3631" i="1"/>
  <c r="Z2374" i="1"/>
  <c r="X2374" i="1"/>
  <c r="W2312" i="1"/>
  <c r="S2312" i="1"/>
  <c r="X866" i="1"/>
  <c r="F418" i="33"/>
  <c r="F426" i="33"/>
  <c r="D353" i="2"/>
  <c r="J2265" i="1"/>
  <c r="J2281" i="1"/>
  <c r="J2290" i="1"/>
  <c r="R2880" i="1"/>
  <c r="N2880" i="1"/>
  <c r="R1732" i="1"/>
  <c r="N1732" i="1"/>
  <c r="R2411" i="1"/>
  <c r="N2411" i="1"/>
  <c r="R2816" i="1"/>
  <c r="N2816" i="1"/>
  <c r="R1985" i="1"/>
  <c r="N1985" i="1"/>
  <c r="R2888" i="1"/>
  <c r="N2888" i="1"/>
  <c r="M4064" i="1"/>
  <c r="J4064" i="1"/>
  <c r="R1808" i="1"/>
  <c r="N1808" i="1"/>
  <c r="R2780" i="1"/>
  <c r="N2780" i="1"/>
  <c r="R461" i="1"/>
  <c r="N461" i="1"/>
  <c r="R2748" i="1"/>
  <c r="N2748" i="1"/>
  <c r="M2302" i="1"/>
  <c r="M2398" i="1"/>
  <c r="M2465" i="1"/>
  <c r="M2584" i="1"/>
  <c r="M4388" i="1"/>
  <c r="T4430" i="1"/>
  <c r="T4438" i="1"/>
  <c r="T4464" i="1"/>
  <c r="Z1985" i="1"/>
  <c r="X1985" i="1"/>
  <c r="Z2377" i="1"/>
  <c r="X2377" i="1"/>
  <c r="Z2808" i="1"/>
  <c r="X2808" i="1"/>
  <c r="Z3735" i="1"/>
  <c r="X3735" i="1"/>
  <c r="H3422" i="1"/>
  <c r="I3422" i="1"/>
  <c r="T972" i="33"/>
  <c r="R210" i="2"/>
  <c r="AB977" i="1"/>
  <c r="AB1065" i="1"/>
  <c r="AB1108" i="1"/>
  <c r="T869" i="33"/>
  <c r="K256" i="1"/>
  <c r="K274" i="1"/>
  <c r="K300" i="1"/>
  <c r="H1776" i="1"/>
  <c r="I1776" i="1"/>
  <c r="H1808" i="1"/>
  <c r="I1808" i="1"/>
  <c r="H2349" i="1"/>
  <c r="I2349" i="1"/>
  <c r="H3140" i="1"/>
  <c r="I3140" i="1"/>
  <c r="H1989" i="1"/>
  <c r="I1989" i="1"/>
  <c r="H3044" i="1"/>
  <c r="I3044" i="1"/>
  <c r="H2804" i="1"/>
  <c r="I2804" i="1"/>
  <c r="W2392" i="1"/>
  <c r="S2392" i="1"/>
  <c r="W3654" i="1"/>
  <c r="S3654" i="1"/>
  <c r="M3119" i="1"/>
  <c r="J3119" i="1"/>
  <c r="G995" i="33"/>
  <c r="E510" i="2"/>
  <c r="K919" i="1"/>
  <c r="W4082" i="1"/>
  <c r="S4082" i="1"/>
  <c r="W4066" i="1"/>
  <c r="S4066" i="1"/>
  <c r="S894" i="1"/>
  <c r="S926" i="1"/>
  <c r="S4576" i="1"/>
  <c r="I2453" i="1"/>
  <c r="W1967" i="1"/>
  <c r="S1967" i="1"/>
  <c r="R4141" i="1"/>
  <c r="N4141" i="1"/>
  <c r="H3144" i="1"/>
  <c r="I3144" i="1"/>
  <c r="H3671" i="1"/>
  <c r="I3671" i="1"/>
  <c r="R1753" i="1"/>
  <c r="N1753" i="1"/>
  <c r="R3109" i="1"/>
  <c r="N3109" i="1"/>
  <c r="T2453" i="1"/>
  <c r="T2405" i="1"/>
  <c r="N851" i="33"/>
  <c r="T4385" i="1"/>
  <c r="T2581" i="1"/>
  <c r="T2299" i="1"/>
  <c r="T2395" i="1"/>
  <c r="T2462" i="1"/>
  <c r="M2370" i="1"/>
  <c r="J2370" i="1"/>
  <c r="R2317" i="1"/>
  <c r="N2317" i="1"/>
  <c r="R4230" i="1"/>
  <c r="N4230" i="1"/>
  <c r="W1798" i="1"/>
  <c r="S1798" i="1"/>
  <c r="W2746" i="1"/>
  <c r="S2746" i="1"/>
  <c r="W483" i="1"/>
  <c r="S483" i="1"/>
  <c r="Z1772" i="1"/>
  <c r="X1772" i="1"/>
  <c r="Z2313" i="1"/>
  <c r="X2313" i="1"/>
  <c r="H3654" i="1"/>
  <c r="I3654" i="1"/>
  <c r="H4305" i="1"/>
  <c r="I4305" i="1"/>
  <c r="H3127" i="1"/>
  <c r="I3127" i="1"/>
  <c r="H589" i="1"/>
  <c r="I589" i="1"/>
  <c r="W3422" i="1"/>
  <c r="S3422" i="1"/>
  <c r="W3167" i="1"/>
  <c r="S3167" i="1"/>
  <c r="M1984" i="1"/>
  <c r="J1984" i="1"/>
  <c r="M4078" i="1"/>
  <c r="J4078" i="1"/>
  <c r="W3381" i="1"/>
  <c r="S3381" i="1"/>
  <c r="W2774" i="1"/>
  <c r="S2774" i="1"/>
  <c r="R2098" i="1"/>
  <c r="N2098" i="1"/>
  <c r="R3752" i="1"/>
  <c r="N3752" i="1"/>
  <c r="I15" i="35"/>
  <c r="M3047" i="1"/>
  <c r="J3047" i="1"/>
  <c r="M3734" i="1"/>
  <c r="J3734" i="1"/>
  <c r="Z2434" i="1"/>
  <c r="X2434" i="1"/>
  <c r="Z4126" i="1"/>
  <c r="X4126" i="1"/>
  <c r="H625" i="1"/>
  <c r="I625" i="1"/>
  <c r="Z3126" i="1"/>
  <c r="X3126" i="1"/>
  <c r="H3037" i="1"/>
  <c r="I3037" i="1"/>
  <c r="H2885" i="1"/>
  <c r="I2885" i="1"/>
  <c r="H2518" i="1"/>
  <c r="I2518" i="1"/>
  <c r="R3756" i="1"/>
  <c r="N3756" i="1"/>
  <c r="R3037" i="1"/>
  <c r="N3037" i="1"/>
  <c r="Z1812" i="1"/>
  <c r="X1812" i="1"/>
  <c r="R4330" i="1"/>
  <c r="N4330" i="1"/>
  <c r="K2481" i="1"/>
  <c r="K2537" i="1"/>
  <c r="K2572" i="1"/>
  <c r="W2671" i="1"/>
  <c r="S2671" i="1"/>
  <c r="W1786" i="1"/>
  <c r="S1786" i="1"/>
  <c r="AA876" i="1"/>
  <c r="AA800" i="1"/>
  <c r="K875" i="1"/>
  <c r="K799" i="1"/>
  <c r="Z3119" i="1"/>
  <c r="X3119" i="1"/>
  <c r="Z4013" i="1"/>
  <c r="X4013" i="1"/>
  <c r="Z3949" i="1"/>
  <c r="X3949" i="1"/>
  <c r="H3756" i="1"/>
  <c r="I3756" i="1"/>
  <c r="H1777" i="1"/>
  <c r="I1777" i="1"/>
  <c r="R2813" i="1"/>
  <c r="N2813" i="1"/>
  <c r="AA872" i="1"/>
  <c r="AA796" i="1"/>
  <c r="M2362" i="1"/>
  <c r="J2362" i="1"/>
  <c r="Z3043" i="1"/>
  <c r="X3043" i="1"/>
  <c r="Z1996" i="1"/>
  <c r="X1996" i="1"/>
  <c r="Z3772" i="1"/>
  <c r="X3772" i="1"/>
  <c r="M2508" i="1"/>
  <c r="J2508" i="1"/>
  <c r="M3505" i="1"/>
  <c r="J3505" i="1"/>
  <c r="Z4226" i="1"/>
  <c r="X4226" i="1"/>
  <c r="Z2768" i="1"/>
  <c r="X2768" i="1"/>
  <c r="H4110" i="1"/>
  <c r="I4110" i="1"/>
  <c r="H3167" i="1"/>
  <c r="I3167" i="1"/>
  <c r="R2033" i="1"/>
  <c r="N2033" i="1"/>
  <c r="R4298" i="1"/>
  <c r="N4298" i="1"/>
  <c r="T870" i="1"/>
  <c r="T794" i="1"/>
  <c r="R4123" i="1"/>
  <c r="N4123" i="1"/>
  <c r="R2972" i="1"/>
  <c r="N2972" i="1"/>
  <c r="H3795" i="1"/>
  <c r="I3795" i="1"/>
  <c r="W3112" i="1"/>
  <c r="S3112" i="1"/>
  <c r="W3016" i="1"/>
  <c r="S3016" i="1"/>
  <c r="W3749" i="1"/>
  <c r="S3749" i="1"/>
  <c r="K868" i="33"/>
  <c r="K971" i="33"/>
  <c r="I209" i="2"/>
  <c r="P976" i="1"/>
  <c r="P1064" i="1"/>
  <c r="P1107" i="1"/>
  <c r="H3478" i="1"/>
  <c r="I3478" i="1"/>
  <c r="O869" i="33"/>
  <c r="U1108" i="1"/>
  <c r="O972" i="33"/>
  <c r="M210" i="2"/>
  <c r="U977" i="1"/>
  <c r="U1065" i="1"/>
  <c r="P3595" i="1"/>
  <c r="P3578" i="1"/>
  <c r="M3475" i="1"/>
  <c r="J3475" i="1"/>
  <c r="Q347" i="33"/>
  <c r="Q355" i="33"/>
  <c r="O300" i="2"/>
  <c r="X760" i="1"/>
  <c r="X769" i="1"/>
  <c r="X787" i="1"/>
  <c r="Q436" i="33"/>
  <c r="Q444" i="33"/>
  <c r="O282" i="2"/>
  <c r="X2644" i="1"/>
  <c r="Z2644" i="1"/>
  <c r="W1785" i="1"/>
  <c r="S1785" i="1"/>
  <c r="W3708" i="1"/>
  <c r="S3708" i="1"/>
  <c r="W2821" i="1"/>
  <c r="S2821" i="1"/>
  <c r="O2288" i="1"/>
  <c r="O2279" i="1"/>
  <c r="O2263" i="1"/>
  <c r="T917" i="1"/>
  <c r="L508" i="2"/>
  <c r="N993" i="33"/>
  <c r="M3874" i="1"/>
  <c r="J3874" i="1"/>
  <c r="M1831" i="1"/>
  <c r="J1831" i="1"/>
  <c r="R2659" i="1"/>
  <c r="N2659" i="1"/>
  <c r="R3674" i="1"/>
  <c r="N3674" i="1"/>
  <c r="H4029" i="1"/>
  <c r="I4029" i="1"/>
  <c r="H3877" i="1"/>
  <c r="I3877" i="1"/>
  <c r="H3038" i="1"/>
  <c r="I3038" i="1"/>
  <c r="M3500" i="1"/>
  <c r="J3500" i="1"/>
  <c r="M4096" i="1"/>
  <c r="J4096" i="1"/>
  <c r="W3860" i="1"/>
  <c r="S3860" i="1"/>
  <c r="W1825" i="1"/>
  <c r="S1825" i="1"/>
  <c r="R1851" i="1"/>
  <c r="N1851" i="1"/>
  <c r="R2822" i="1"/>
  <c r="N2822" i="1"/>
  <c r="H3068" i="1"/>
  <c r="I3068" i="1"/>
  <c r="H4131" i="1"/>
  <c r="I4131" i="1"/>
  <c r="Z2692" i="1"/>
  <c r="X2692" i="1"/>
  <c r="Z3148" i="1"/>
  <c r="X3148" i="1"/>
  <c r="Z2972" i="1"/>
  <c r="X2972" i="1"/>
  <c r="M3709" i="1"/>
  <c r="J3709" i="1"/>
  <c r="R4090" i="1"/>
  <c r="N4090" i="1"/>
  <c r="M2800" i="1"/>
  <c r="J2800" i="1"/>
  <c r="M4226" i="1"/>
  <c r="J4226" i="1"/>
  <c r="M2313" i="1"/>
  <c r="J2313" i="1"/>
  <c r="Z3064" i="1"/>
  <c r="X3064" i="1"/>
  <c r="Z4306" i="1"/>
  <c r="X4306" i="1"/>
  <c r="W3722" i="1"/>
  <c r="S3722" i="1"/>
  <c r="W2763" i="1"/>
  <c r="S2763" i="1"/>
  <c r="W3730" i="1"/>
  <c r="S3730" i="1"/>
  <c r="W2811" i="1"/>
  <c r="S2811" i="1"/>
  <c r="W2444" i="1"/>
  <c r="S2444" i="1"/>
  <c r="M2899" i="1"/>
  <c r="J2899" i="1"/>
  <c r="M1775" i="1"/>
  <c r="J1775" i="1"/>
  <c r="Z3742" i="1"/>
  <c r="X3742" i="1"/>
  <c r="R3733" i="1"/>
  <c r="N3733" i="1"/>
  <c r="R2798" i="1"/>
  <c r="N2798" i="1"/>
  <c r="O870" i="33"/>
  <c r="U1109" i="1"/>
  <c r="O973" i="33"/>
  <c r="M211" i="2"/>
  <c r="U978" i="1"/>
  <c r="U1066" i="1"/>
  <c r="W870" i="1"/>
  <c r="W794" i="1"/>
  <c r="J3596" i="1"/>
  <c r="H3104" i="1"/>
  <c r="I3104" i="1"/>
  <c r="R2378" i="1"/>
  <c r="N2378" i="1"/>
  <c r="R3105" i="1"/>
  <c r="N3105" i="1"/>
  <c r="R2761" i="1"/>
  <c r="N2761" i="1"/>
  <c r="R1782" i="1"/>
  <c r="N1782" i="1"/>
  <c r="R3042" i="1"/>
  <c r="N3042" i="1"/>
  <c r="R2445" i="1"/>
  <c r="N2445" i="1"/>
  <c r="W1763" i="1"/>
  <c r="S1763" i="1"/>
  <c r="Z2357" i="1"/>
  <c r="X2357" i="1"/>
  <c r="Z3044" i="1"/>
  <c r="X3044" i="1"/>
  <c r="Z1997" i="1"/>
  <c r="X1997" i="1"/>
  <c r="R4026" i="1"/>
  <c r="N4026" i="1"/>
  <c r="W1751" i="1"/>
  <c r="S1751" i="1"/>
  <c r="W2809" i="1"/>
  <c r="S2809" i="1"/>
  <c r="W458" i="1"/>
  <c r="S458" i="1"/>
  <c r="W3792" i="1"/>
  <c r="S3792" i="1"/>
  <c r="U2576" i="1"/>
  <c r="U2541" i="1"/>
  <c r="U2485" i="1"/>
  <c r="V727" i="1"/>
  <c r="V356" i="1"/>
  <c r="V1793" i="1"/>
  <c r="V1841" i="1"/>
  <c r="V1859" i="1"/>
  <c r="V1868" i="1"/>
  <c r="P746" i="33"/>
  <c r="P754" i="33"/>
  <c r="N202" i="2"/>
  <c r="V348" i="1"/>
  <c r="H3872" i="1"/>
  <c r="I3872" i="1"/>
  <c r="H3728" i="1"/>
  <c r="I3728" i="1"/>
  <c r="R2324" i="1"/>
  <c r="N2324" i="1"/>
  <c r="J865" i="33"/>
  <c r="O1104" i="1"/>
  <c r="J968" i="33"/>
  <c r="H206" i="2"/>
  <c r="O973" i="1"/>
  <c r="O1061" i="1"/>
  <c r="W2362" i="1"/>
  <c r="S2362" i="1"/>
  <c r="P3336" i="1"/>
  <c r="P4296" i="1"/>
  <c r="Z3878" i="1"/>
  <c r="X3878" i="1"/>
  <c r="R3877" i="1"/>
  <c r="N3877" i="1"/>
  <c r="R2894" i="1"/>
  <c r="N2894" i="1"/>
  <c r="D875" i="33"/>
  <c r="D859" i="33"/>
  <c r="D843" i="33"/>
  <c r="U901" i="33"/>
  <c r="V168" i="1"/>
  <c r="V186" i="1"/>
  <c r="V212" i="1"/>
  <c r="P468" i="33"/>
  <c r="P485" i="33"/>
  <c r="P493" i="33"/>
  <c r="N370" i="2"/>
  <c r="V795" i="1"/>
  <c r="V871" i="1"/>
  <c r="R912" i="1"/>
  <c r="I987" i="33"/>
  <c r="I988" i="33"/>
  <c r="G503" i="2"/>
  <c r="N912" i="1"/>
  <c r="Z301" i="1"/>
  <c r="Z275" i="1"/>
  <c r="Z257" i="1"/>
  <c r="J1792" i="1"/>
  <c r="J1840" i="1"/>
  <c r="J1858" i="1"/>
  <c r="J1867" i="1"/>
  <c r="F745" i="33"/>
  <c r="F753" i="33"/>
  <c r="D201" i="2"/>
  <c r="J347" i="1"/>
  <c r="J355" i="1"/>
  <c r="J726" i="1"/>
  <c r="W2765" i="1"/>
  <c r="S2765" i="1"/>
  <c r="Z3135" i="1"/>
  <c r="X3135" i="1"/>
  <c r="M3726" i="1"/>
  <c r="J3726" i="1"/>
  <c r="M4030" i="1"/>
  <c r="J4030" i="1"/>
  <c r="W631" i="1"/>
  <c r="S631" i="1"/>
  <c r="R3677" i="1"/>
  <c r="N3677" i="1"/>
  <c r="R527" i="1"/>
  <c r="N527" i="1"/>
  <c r="R471" i="1"/>
  <c r="N471" i="1"/>
  <c r="M4084" i="1"/>
  <c r="J4084" i="1"/>
  <c r="H2688" i="1"/>
  <c r="I2688" i="1"/>
  <c r="H3943" i="1"/>
  <c r="I3943" i="1"/>
  <c r="R3740" i="1"/>
  <c r="N3740" i="1"/>
  <c r="K2454" i="1"/>
  <c r="K2406" i="1"/>
  <c r="R3863" i="1"/>
  <c r="N3863" i="1"/>
  <c r="R2884" i="1"/>
  <c r="N2884" i="1"/>
  <c r="R477" i="1"/>
  <c r="N477" i="1"/>
  <c r="M2389" i="1"/>
  <c r="J2389" i="1"/>
  <c r="R3720" i="1"/>
  <c r="N3720" i="1"/>
  <c r="R2729" i="1"/>
  <c r="N2729" i="1"/>
  <c r="L298" i="1"/>
  <c r="L272" i="1"/>
  <c r="L254" i="1"/>
  <c r="W1992" i="1"/>
  <c r="S1992" i="1"/>
  <c r="Z4131" i="1"/>
  <c r="X4131" i="1"/>
  <c r="Z4107" i="1"/>
  <c r="X4107" i="1"/>
  <c r="Z2668" i="1"/>
  <c r="X2668" i="1"/>
  <c r="M4029" i="1"/>
  <c r="J4029" i="1"/>
  <c r="M2886" i="1"/>
  <c r="J2886" i="1"/>
  <c r="R2747" i="1"/>
  <c r="N2747" i="1"/>
  <c r="R2755" i="1"/>
  <c r="N2755" i="1"/>
  <c r="M2776" i="1"/>
  <c r="J2776" i="1"/>
  <c r="M3266" i="1"/>
  <c r="J3266" i="1"/>
  <c r="M4087" i="1"/>
  <c r="J4087" i="1"/>
  <c r="Z4330" i="1"/>
  <c r="X4330" i="1"/>
  <c r="Z3120" i="1"/>
  <c r="X3120" i="1"/>
  <c r="W4026" i="1"/>
  <c r="S4026" i="1"/>
  <c r="W4034" i="1"/>
  <c r="S4034" i="1"/>
  <c r="W3059" i="1"/>
  <c r="S3059" i="1"/>
  <c r="W4090" i="1"/>
  <c r="S4090" i="1"/>
  <c r="M3666" i="1"/>
  <c r="J3666" i="1"/>
  <c r="M3502" i="1"/>
  <c r="J3502" i="1"/>
  <c r="M3147" i="1"/>
  <c r="J3147" i="1"/>
  <c r="H3272" i="1"/>
  <c r="I3272" i="1"/>
  <c r="R2311" i="1"/>
  <c r="N2311" i="1"/>
  <c r="W462" i="1"/>
  <c r="S462" i="1"/>
  <c r="O904" i="33"/>
  <c r="H4302" i="1"/>
  <c r="I4302" i="1"/>
  <c r="R3034" i="1"/>
  <c r="N3034" i="1"/>
  <c r="R4089" i="1"/>
  <c r="N4089" i="1"/>
  <c r="R3785" i="1"/>
  <c r="N3785" i="1"/>
  <c r="W3039" i="1"/>
  <c r="S3039" i="1"/>
  <c r="W3273" i="1"/>
  <c r="S3273" i="1"/>
  <c r="W3726" i="1"/>
  <c r="S3726" i="1"/>
  <c r="Z1824" i="1"/>
  <c r="X1824" i="1"/>
  <c r="Z2820" i="1"/>
  <c r="X2820" i="1"/>
  <c r="Z3270" i="1"/>
  <c r="X3270" i="1"/>
  <c r="Z3747" i="1"/>
  <c r="X3747" i="1"/>
  <c r="M2822" i="1"/>
  <c r="J2822" i="1"/>
  <c r="M1999" i="1"/>
  <c r="J1999" i="1"/>
  <c r="R2883" i="1"/>
  <c r="N2883" i="1"/>
  <c r="R2771" i="1"/>
  <c r="N2771" i="1"/>
  <c r="R3786" i="1"/>
  <c r="N3786" i="1"/>
  <c r="M1740" i="1"/>
  <c r="J1740" i="1"/>
  <c r="Z3533" i="1"/>
  <c r="X3533" i="1"/>
  <c r="W3784" i="1"/>
  <c r="S3784" i="1"/>
  <c r="W4016" i="1"/>
  <c r="S4016" i="1"/>
  <c r="W1781" i="1"/>
  <c r="S1781" i="1"/>
  <c r="W3872" i="1"/>
  <c r="S3872" i="1"/>
  <c r="H2793" i="1"/>
  <c r="I2793" i="1"/>
  <c r="H1986" i="1"/>
  <c r="I1986" i="1"/>
  <c r="Z2777" i="1"/>
  <c r="X2777" i="1"/>
  <c r="W2366" i="1"/>
  <c r="S2366" i="1"/>
  <c r="R1742" i="1"/>
  <c r="N1742" i="1"/>
  <c r="K2201" i="1"/>
  <c r="K2193" i="1"/>
  <c r="H860" i="1"/>
  <c r="H843" i="1"/>
  <c r="R2683" i="1"/>
  <c r="N2683" i="1"/>
  <c r="W2749" i="1"/>
  <c r="S2749" i="1"/>
  <c r="L869" i="33"/>
  <c r="Q1108" i="1"/>
  <c r="Q1065" i="1"/>
  <c r="Q977" i="1"/>
  <c r="J210" i="2"/>
  <c r="L972" i="33"/>
  <c r="R2730" i="1"/>
  <c r="N2730" i="1"/>
  <c r="W2799" i="1"/>
  <c r="S2799" i="1"/>
  <c r="M2798" i="1"/>
  <c r="J2798" i="1"/>
  <c r="R3730" i="1"/>
  <c r="N3730" i="1"/>
  <c r="Z4071" i="1"/>
  <c r="X4071" i="1"/>
  <c r="M1980" i="1"/>
  <c r="J1980" i="1"/>
  <c r="H1762" i="1"/>
  <c r="I1762" i="1"/>
  <c r="H463" i="1"/>
  <c r="I463" i="1"/>
  <c r="M3416" i="1"/>
  <c r="J3416" i="1"/>
  <c r="Z2793" i="1"/>
  <c r="X2793" i="1"/>
  <c r="S872" i="33"/>
  <c r="M2428" i="1"/>
  <c r="J2428" i="1"/>
  <c r="Z3712" i="1"/>
  <c r="X3712" i="1"/>
  <c r="W3862" i="1"/>
  <c r="S3862" i="1"/>
  <c r="AA3572" i="1"/>
  <c r="AA3443" i="1"/>
  <c r="W587" i="1"/>
  <c r="S587" i="1"/>
  <c r="Z3754" i="1"/>
  <c r="X3754" i="1"/>
  <c r="T1025" i="33"/>
  <c r="AB1970" i="1"/>
  <c r="AB2146" i="1"/>
  <c r="AB2155" i="1"/>
  <c r="T921" i="33"/>
  <c r="W4298" i="1"/>
  <c r="S4298" i="1"/>
  <c r="T915" i="1"/>
  <c r="L506" i="2"/>
  <c r="N991" i="33"/>
  <c r="W626" i="1"/>
  <c r="S626" i="1"/>
  <c r="Z2104" i="1"/>
  <c r="X2104" i="1"/>
  <c r="M3384" i="1"/>
  <c r="J3384" i="1"/>
  <c r="M2739" i="1"/>
  <c r="J2739" i="1"/>
  <c r="R2388" i="1"/>
  <c r="N2388" i="1"/>
  <c r="H4037" i="1"/>
  <c r="I4037" i="1"/>
  <c r="M3074" i="1"/>
  <c r="J3074" i="1"/>
  <c r="Z3273" i="1"/>
  <c r="X3273" i="1"/>
  <c r="R1834" i="1"/>
  <c r="N1834" i="1"/>
  <c r="M1931" i="1"/>
  <c r="J1931" i="1"/>
  <c r="J1816" i="1"/>
  <c r="M1816" i="1"/>
  <c r="W527" i="1"/>
  <c r="S527" i="1"/>
  <c r="W3505" i="1"/>
  <c r="S3505" i="1"/>
  <c r="W4045" i="1"/>
  <c r="S4045" i="1"/>
  <c r="W2686" i="1"/>
  <c r="S2686" i="1"/>
  <c r="O3471" i="1"/>
  <c r="O3487" i="1"/>
  <c r="O3496" i="1"/>
  <c r="O3512" i="1"/>
  <c r="O3521" i="1"/>
  <c r="N972" i="33"/>
  <c r="L210" i="2"/>
  <c r="T977" i="1"/>
  <c r="T1065" i="1"/>
  <c r="T1108" i="1"/>
  <c r="N869" i="33"/>
  <c r="AC451" i="1"/>
  <c r="AC2363" i="1"/>
  <c r="AC2421" i="1"/>
  <c r="AC4081" i="1"/>
  <c r="AC1814" i="1"/>
  <c r="AC2371" i="1"/>
  <c r="AC2139" i="1"/>
  <c r="AC1963" i="1"/>
  <c r="AC4065" i="1"/>
  <c r="AC3074" i="1"/>
  <c r="AC627" i="1"/>
  <c r="U843" i="33"/>
  <c r="U859" i="33"/>
  <c r="U875" i="33"/>
  <c r="U883" i="33"/>
  <c r="S397" i="2"/>
  <c r="AC2331" i="1"/>
  <c r="AA1831" i="1"/>
  <c r="AA3706" i="1"/>
  <c r="AA3139" i="1"/>
  <c r="AA2763" i="1"/>
  <c r="AA2414" i="1"/>
  <c r="AA3770" i="1"/>
  <c r="AA2795" i="1"/>
  <c r="AA2747" i="1"/>
  <c r="AA588" i="1"/>
  <c r="AA2899" i="1"/>
  <c r="AA1751" i="1"/>
  <c r="AA2891" i="1"/>
  <c r="AA3866" i="1"/>
  <c r="AA1759" i="1"/>
  <c r="AA2755" i="1"/>
  <c r="AA4090" i="1"/>
  <c r="AA3786" i="1"/>
  <c r="AA2771" i="1"/>
  <c r="AA3746" i="1"/>
  <c r="AA3035" i="1"/>
  <c r="AA1988" i="1"/>
  <c r="AA4034" i="1"/>
  <c r="AA476" i="1"/>
  <c r="AA2028" i="1"/>
  <c r="AA460" i="1"/>
  <c r="AA2100" i="1"/>
  <c r="AA1743" i="1"/>
  <c r="AA2803" i="1"/>
  <c r="AA4018" i="1"/>
  <c r="AA4050" i="1"/>
  <c r="AA1775" i="1"/>
  <c r="AA3858" i="1"/>
  <c r="AA2811" i="1"/>
  <c r="AA3714" i="1"/>
  <c r="AA2308" i="1"/>
  <c r="AA3722" i="1"/>
  <c r="AA2380" i="1"/>
  <c r="AA2883" i="1"/>
  <c r="AA3027" i="1"/>
  <c r="AA4026" i="1"/>
  <c r="AA3754" i="1"/>
  <c r="AA484" i="1"/>
  <c r="AA1783" i="1"/>
  <c r="AA3730" i="1"/>
  <c r="AA4229" i="1"/>
  <c r="AA1807" i="1"/>
  <c r="AA3131" i="1"/>
  <c r="AA3043" i="1"/>
  <c r="AA1996" i="1"/>
  <c r="AA2446" i="1"/>
  <c r="AA3738" i="1"/>
  <c r="AA516" i="1"/>
  <c r="AA2739" i="1"/>
  <c r="AA3778" i="1"/>
  <c r="AA3107" i="1"/>
  <c r="AA1823" i="1"/>
  <c r="AA3269" i="1"/>
  <c r="AA1848" i="1"/>
  <c r="AA2731" i="1"/>
  <c r="AA3059" i="1"/>
  <c r="AA3794" i="1"/>
  <c r="AA1735" i="1"/>
  <c r="AA1799" i="1"/>
  <c r="AA2316" i="1"/>
  <c r="AA2819" i="1"/>
  <c r="AA2348" i="1"/>
  <c r="AA2356" i="1"/>
  <c r="AA3874" i="1"/>
  <c r="AA2779" i="1"/>
  <c r="AC3231" i="1"/>
  <c r="AC2631" i="1"/>
  <c r="W2386" i="1"/>
  <c r="S2386" i="1"/>
  <c r="W4056" i="1"/>
  <c r="S4056" i="1"/>
  <c r="W3534" i="1"/>
  <c r="S3534" i="1"/>
  <c r="W3145" i="1"/>
  <c r="S3145" i="1"/>
  <c r="W3049" i="1"/>
  <c r="S3049" i="1"/>
  <c r="AA2458" i="1"/>
  <c r="AA2410" i="1"/>
  <c r="Z3077" i="1"/>
  <c r="X3077" i="1"/>
  <c r="I2631" i="1"/>
  <c r="I3231" i="1"/>
  <c r="E934" i="33"/>
  <c r="C419" i="2"/>
  <c r="I1935" i="1"/>
  <c r="H1935" i="1"/>
  <c r="R2297" i="1"/>
  <c r="R2393" i="1"/>
  <c r="R2460" i="1"/>
  <c r="R2579" i="1"/>
  <c r="R4383" i="1"/>
  <c r="Z478" i="1"/>
  <c r="X478" i="1"/>
  <c r="Z1777" i="1"/>
  <c r="X1777" i="1"/>
  <c r="Z3732" i="1"/>
  <c r="X3732" i="1"/>
  <c r="Z2416" i="1"/>
  <c r="X2416" i="1"/>
  <c r="Z2102" i="1"/>
  <c r="X2102" i="1"/>
  <c r="M4117" i="1"/>
  <c r="J4117" i="1"/>
  <c r="M3094" i="1"/>
  <c r="J3094" i="1"/>
  <c r="Z2728" i="1"/>
  <c r="X2728" i="1"/>
  <c r="Z3711" i="1"/>
  <c r="X3711" i="1"/>
  <c r="Z3871" i="1"/>
  <c r="X3871" i="1"/>
  <c r="Z4087" i="1"/>
  <c r="X4087" i="1"/>
  <c r="H4142" i="1"/>
  <c r="I4142" i="1"/>
  <c r="R3156" i="1"/>
  <c r="N3156" i="1"/>
  <c r="R3675" i="1"/>
  <c r="N3675" i="1"/>
  <c r="R2353" i="1"/>
  <c r="N2353" i="1"/>
  <c r="M2672" i="1"/>
  <c r="J2672" i="1"/>
  <c r="M3533" i="1"/>
  <c r="J3533" i="1"/>
  <c r="M2704" i="1"/>
  <c r="J2704" i="1"/>
  <c r="M2510" i="1"/>
  <c r="J2510" i="1"/>
  <c r="Y4431" i="1"/>
  <c r="Y4439" i="1"/>
  <c r="Y4465" i="1"/>
  <c r="H4230" i="1"/>
  <c r="I4230" i="1"/>
  <c r="H3731" i="1"/>
  <c r="I3731" i="1"/>
  <c r="H3747" i="1"/>
  <c r="I3747" i="1"/>
  <c r="H2101" i="1"/>
  <c r="I2101" i="1"/>
  <c r="H3755" i="1"/>
  <c r="I3755" i="1"/>
  <c r="H1849" i="1"/>
  <c r="I1849" i="1"/>
  <c r="H2317" i="1"/>
  <c r="I2317" i="1"/>
  <c r="H3779" i="1"/>
  <c r="I3779" i="1"/>
  <c r="W3670" i="1"/>
  <c r="S3670" i="1"/>
  <c r="W3678" i="1"/>
  <c r="S3678" i="1"/>
  <c r="Y1291" i="1"/>
  <c r="Y1387" i="1"/>
  <c r="O953" i="33"/>
  <c r="M409" i="2"/>
  <c r="U909" i="1"/>
  <c r="W2372" i="1"/>
  <c r="S2372" i="1"/>
  <c r="AC4191" i="1"/>
  <c r="AC3638" i="1"/>
  <c r="K421" i="33"/>
  <c r="K429" i="33"/>
  <c r="I356" i="2"/>
  <c r="P2268" i="1"/>
  <c r="P2284" i="1"/>
  <c r="P2293" i="1"/>
  <c r="Q989" i="33"/>
  <c r="O504" i="2"/>
  <c r="X913" i="1"/>
  <c r="Z913" i="1"/>
  <c r="W2882" i="1"/>
  <c r="S2882" i="1"/>
  <c r="W2802" i="1"/>
  <c r="S2802" i="1"/>
  <c r="W3130" i="1"/>
  <c r="S3130" i="1"/>
  <c r="W2027" i="1"/>
  <c r="S2027" i="1"/>
  <c r="W3745" i="1"/>
  <c r="S3745" i="1"/>
  <c r="W3793" i="1"/>
  <c r="S3793" i="1"/>
  <c r="Q4296" i="1"/>
  <c r="Q3336" i="1"/>
  <c r="H2748" i="1"/>
  <c r="I2748" i="1"/>
  <c r="W4337" i="1"/>
  <c r="S4337" i="1"/>
  <c r="W3151" i="1"/>
  <c r="S3151" i="1"/>
  <c r="W3119" i="1"/>
  <c r="S3119" i="1"/>
  <c r="W2040" i="1"/>
  <c r="S2040" i="1"/>
  <c r="W3095" i="1"/>
  <c r="S3095" i="1"/>
  <c r="M3103" i="1"/>
  <c r="J3103" i="1"/>
  <c r="M2671" i="1"/>
  <c r="J2671" i="1"/>
  <c r="M4126" i="1"/>
  <c r="J4126" i="1"/>
  <c r="M3055" i="1"/>
  <c r="J3055" i="1"/>
  <c r="M3071" i="1"/>
  <c r="J3071" i="1"/>
  <c r="W4093" i="1"/>
  <c r="S4093" i="1"/>
  <c r="W2806" i="1"/>
  <c r="S2806" i="1"/>
  <c r="R1821" i="1"/>
  <c r="N1821" i="1"/>
  <c r="R2809" i="1"/>
  <c r="N2809" i="1"/>
  <c r="R4227" i="1"/>
  <c r="N4227" i="1"/>
  <c r="R458" i="1"/>
  <c r="N458" i="1"/>
  <c r="N949" i="33"/>
  <c r="L405" i="2"/>
  <c r="T905" i="1"/>
  <c r="T4356" i="1"/>
  <c r="T4365" i="1"/>
  <c r="T4374" i="1"/>
  <c r="K2198" i="1"/>
  <c r="K2190" i="1"/>
  <c r="Z4063" i="1"/>
  <c r="X4063" i="1"/>
  <c r="J343" i="33"/>
  <c r="J351" i="33"/>
  <c r="J358" i="33"/>
  <c r="H303" i="2"/>
  <c r="O763" i="1"/>
  <c r="O772" i="1"/>
  <c r="O790" i="1"/>
  <c r="J439" i="33"/>
  <c r="R2704" i="1"/>
  <c r="N2704" i="1"/>
  <c r="R2664" i="1"/>
  <c r="N2664" i="1"/>
  <c r="K2267" i="1"/>
  <c r="K2283" i="1"/>
  <c r="K2292" i="1"/>
  <c r="L1790" i="1"/>
  <c r="L1838" i="1"/>
  <c r="L1856" i="1"/>
  <c r="L1865" i="1"/>
  <c r="H743" i="33"/>
  <c r="H751" i="33"/>
  <c r="F199" i="2"/>
  <c r="L345" i="1"/>
  <c r="L353" i="1"/>
  <c r="L724" i="1"/>
  <c r="W4118" i="1"/>
  <c r="S4118" i="1"/>
  <c r="W4062" i="1"/>
  <c r="S4062" i="1"/>
  <c r="M4321" i="1"/>
  <c r="J4321" i="1"/>
  <c r="W2319" i="1"/>
  <c r="S2319" i="1"/>
  <c r="W2758" i="1"/>
  <c r="S2758" i="1"/>
  <c r="R4048" i="1"/>
  <c r="N4048" i="1"/>
  <c r="Z3030" i="1"/>
  <c r="X3030" i="1"/>
  <c r="Z3709" i="1"/>
  <c r="X3709" i="1"/>
  <c r="Z3773" i="1"/>
  <c r="X3773" i="1"/>
  <c r="M587" i="1"/>
  <c r="J587" i="1"/>
  <c r="G951" i="33"/>
  <c r="E407" i="2"/>
  <c r="K907" i="1"/>
  <c r="X167" i="1"/>
  <c r="X185" i="1"/>
  <c r="X211" i="1"/>
  <c r="Q467" i="33"/>
  <c r="Q484" i="33"/>
  <c r="Q492" i="33"/>
  <c r="O369" i="2"/>
  <c r="X2625" i="1"/>
  <c r="X3225" i="1"/>
  <c r="AB2902" i="1"/>
  <c r="AB3709" i="1"/>
  <c r="AB3717" i="1"/>
  <c r="AB2417" i="1"/>
  <c r="AB3861" i="1"/>
  <c r="AB487" i="1"/>
  <c r="AB2103" i="1"/>
  <c r="AB1762" i="1"/>
  <c r="AB2822" i="1"/>
  <c r="AB1738" i="1"/>
  <c r="AB3733" i="1"/>
  <c r="AB3869" i="1"/>
  <c r="AB2319" i="1"/>
  <c r="AB4232" i="1"/>
  <c r="AB4029" i="1"/>
  <c r="AB2774" i="1"/>
  <c r="AB1778" i="1"/>
  <c r="AB3877" i="1"/>
  <c r="AB3038" i="1"/>
  <c r="AB2894" i="1"/>
  <c r="AB3062" i="1"/>
  <c r="AB2750" i="1"/>
  <c r="AB2806" i="1"/>
  <c r="AB3741" i="1"/>
  <c r="AB3030" i="1"/>
  <c r="AB519" i="1"/>
  <c r="AB3134" i="1"/>
  <c r="AB3142" i="1"/>
  <c r="AB3046" i="1"/>
  <c r="AB1810" i="1"/>
  <c r="AB4021" i="1"/>
  <c r="AB2311" i="1"/>
  <c r="AB1754" i="1"/>
  <c r="AB3781" i="1"/>
  <c r="AB2031" i="1"/>
  <c r="AB4037" i="1"/>
  <c r="AB479" i="1"/>
  <c r="AB1746" i="1"/>
  <c r="AB2742" i="1"/>
  <c r="AB2798" i="1"/>
  <c r="AB1999" i="1"/>
  <c r="AB1834" i="1"/>
  <c r="AB1851" i="1"/>
  <c r="AB2814" i="1"/>
  <c r="AB463" i="1"/>
  <c r="AB4093" i="1"/>
  <c r="AB3272" i="1"/>
  <c r="AB3725" i="1"/>
  <c r="AB3789" i="1"/>
  <c r="AB2734" i="1"/>
  <c r="AB2782" i="1"/>
  <c r="AB3749" i="1"/>
  <c r="AB1991" i="1"/>
  <c r="AB4053" i="1"/>
  <c r="AB2359" i="1"/>
  <c r="AB2449" i="1"/>
  <c r="AB2383" i="1"/>
  <c r="AB3110" i="1"/>
  <c r="AB3757" i="1"/>
  <c r="AB1786" i="1"/>
  <c r="AB3773" i="1"/>
  <c r="AB2766" i="1"/>
  <c r="AB2351" i="1"/>
  <c r="AB1802" i="1"/>
  <c r="AB3797" i="1"/>
  <c r="AB1826" i="1"/>
  <c r="AB591" i="1"/>
  <c r="AB2886" i="1"/>
  <c r="AB2758" i="1"/>
  <c r="R872" i="33"/>
  <c r="F844" i="33"/>
  <c r="F860" i="33"/>
  <c r="F876" i="33"/>
  <c r="F884" i="33"/>
  <c r="D398" i="2"/>
  <c r="J891" i="1"/>
  <c r="J923" i="1"/>
  <c r="J4573" i="1"/>
  <c r="H954" i="33"/>
  <c r="F410" i="2"/>
  <c r="L910" i="1"/>
  <c r="AA3253" i="1"/>
  <c r="AA3358" i="1"/>
  <c r="AA3367" i="1"/>
  <c r="AA3376" i="1"/>
  <c r="AA3392" i="1"/>
  <c r="AA3401" i="1"/>
  <c r="AA3562" i="1"/>
  <c r="AA3606" i="1"/>
  <c r="O872" i="33"/>
  <c r="M2746" i="1"/>
  <c r="J2746" i="1"/>
  <c r="M2754" i="1"/>
  <c r="J2754" i="1"/>
  <c r="M1806" i="1"/>
  <c r="J1806" i="1"/>
  <c r="M2315" i="1"/>
  <c r="J2315" i="1"/>
  <c r="M2445" i="1"/>
  <c r="J2445" i="1"/>
  <c r="M2890" i="1"/>
  <c r="J2890" i="1"/>
  <c r="M3865" i="1"/>
  <c r="J3865" i="1"/>
  <c r="M3058" i="1"/>
  <c r="J3058" i="1"/>
  <c r="M1758" i="1"/>
  <c r="J1758" i="1"/>
  <c r="AB889" i="1"/>
  <c r="AB921" i="1"/>
  <c r="AB4571" i="1"/>
  <c r="R1397" i="1"/>
  <c r="R1453" i="1"/>
  <c r="R1462" i="1"/>
  <c r="Z3950" i="1"/>
  <c r="X3950" i="1"/>
  <c r="Z3071" i="1"/>
  <c r="X3071" i="1"/>
  <c r="Z3159" i="1"/>
  <c r="X3159" i="1"/>
  <c r="Z4102" i="1"/>
  <c r="X4102" i="1"/>
  <c r="Z2679" i="1"/>
  <c r="X2679" i="1"/>
  <c r="H4079" i="1"/>
  <c r="I4079" i="1"/>
  <c r="Z2662" i="1"/>
  <c r="X2662" i="1"/>
  <c r="Z527" i="1"/>
  <c r="X527" i="1"/>
  <c r="H3740" i="1"/>
  <c r="I3740" i="1"/>
  <c r="H2805" i="1"/>
  <c r="I2805" i="1"/>
  <c r="H4020" i="1"/>
  <c r="I4020" i="1"/>
  <c r="H1850" i="1"/>
  <c r="I1850" i="1"/>
  <c r="H3732" i="1"/>
  <c r="I3732" i="1"/>
  <c r="H4135" i="1"/>
  <c r="I4135" i="1"/>
  <c r="H2656" i="1"/>
  <c r="I2656" i="1"/>
  <c r="R3780" i="1"/>
  <c r="N3780" i="1"/>
  <c r="R2805" i="1"/>
  <c r="N2805" i="1"/>
  <c r="R3133" i="1"/>
  <c r="N3133" i="1"/>
  <c r="R1801" i="1"/>
  <c r="N1801" i="1"/>
  <c r="R3029" i="1"/>
  <c r="N3029" i="1"/>
  <c r="U951" i="33"/>
  <c r="S407" i="2"/>
  <c r="AC907" i="1"/>
  <c r="N796" i="1"/>
  <c r="N872" i="1"/>
  <c r="T3713" i="1"/>
  <c r="T2445" i="1"/>
  <c r="T483" i="1"/>
  <c r="T2413" i="1"/>
  <c r="T3138" i="1"/>
  <c r="T475" i="1"/>
  <c r="T4033" i="1"/>
  <c r="T3745" i="1"/>
  <c r="T459" i="1"/>
  <c r="T3058" i="1"/>
  <c r="T2778" i="1"/>
  <c r="T2738" i="1"/>
  <c r="T2770" i="1"/>
  <c r="T2898" i="1"/>
  <c r="T2762" i="1"/>
  <c r="T1995" i="1"/>
  <c r="T2307" i="1"/>
  <c r="T2802" i="1"/>
  <c r="T2882" i="1"/>
  <c r="T1734" i="1"/>
  <c r="T3042" i="1"/>
  <c r="T4049" i="1"/>
  <c r="T1750" i="1"/>
  <c r="T3753" i="1"/>
  <c r="T515" i="1"/>
  <c r="T3268" i="1"/>
  <c r="T2355" i="1"/>
  <c r="T4025" i="1"/>
  <c r="T3729" i="1"/>
  <c r="T4089" i="1"/>
  <c r="T3026" i="1"/>
  <c r="T4017" i="1"/>
  <c r="T1742" i="1"/>
  <c r="T3865" i="1"/>
  <c r="T3777" i="1"/>
  <c r="T2810" i="1"/>
  <c r="T1758" i="1"/>
  <c r="T1798" i="1"/>
  <c r="T587" i="1"/>
  <c r="T1782" i="1"/>
  <c r="T2890" i="1"/>
  <c r="T1822" i="1"/>
  <c r="T3793" i="1"/>
  <c r="T3034" i="1"/>
  <c r="T3106" i="1"/>
  <c r="T1847" i="1"/>
  <c r="T1987" i="1"/>
  <c r="T2794" i="1"/>
  <c r="T3873" i="1"/>
  <c r="T2730" i="1"/>
  <c r="T1806" i="1"/>
  <c r="T2347" i="1"/>
  <c r="T3857" i="1"/>
  <c r="T1830" i="1"/>
  <c r="T3721" i="1"/>
  <c r="T3130" i="1"/>
  <c r="T3769" i="1"/>
  <c r="T3785" i="1"/>
  <c r="T3737" i="1"/>
  <c r="T2818" i="1"/>
  <c r="T2099" i="1"/>
  <c r="T3705" i="1"/>
  <c r="T2746" i="1"/>
  <c r="T2754" i="1"/>
  <c r="T2379" i="1"/>
  <c r="T1774" i="1"/>
  <c r="T4228" i="1"/>
  <c r="T2315" i="1"/>
  <c r="T2027" i="1"/>
  <c r="I3944" i="1"/>
  <c r="H3944" i="1"/>
  <c r="I2705" i="1"/>
  <c r="H2705" i="1"/>
  <c r="I4128" i="1"/>
  <c r="H4128" i="1"/>
  <c r="I2511" i="1"/>
  <c r="H2511" i="1"/>
  <c r="I3648" i="1"/>
  <c r="H3648" i="1"/>
  <c r="I2034" i="1"/>
  <c r="H2034" i="1"/>
  <c r="I2673" i="1"/>
  <c r="H2673" i="1"/>
  <c r="W2307" i="1"/>
  <c r="S2307" i="1"/>
  <c r="W2099" i="1"/>
  <c r="S2099" i="1"/>
  <c r="Z1823" i="1"/>
  <c r="X1823" i="1"/>
  <c r="Z3730" i="1"/>
  <c r="X3730" i="1"/>
  <c r="Z2308" i="1"/>
  <c r="X2308" i="1"/>
  <c r="AA3228" i="1"/>
  <c r="AA2628" i="1"/>
  <c r="T1792" i="1"/>
  <c r="T1840" i="1"/>
  <c r="T1858" i="1"/>
  <c r="T1867" i="1"/>
  <c r="N745" i="33"/>
  <c r="N753" i="33"/>
  <c r="L201" i="2"/>
  <c r="T347" i="1"/>
  <c r="T355" i="1"/>
  <c r="T726" i="1"/>
  <c r="R3943" i="1"/>
  <c r="N3943" i="1"/>
  <c r="R3064" i="1"/>
  <c r="N3064" i="1"/>
  <c r="W469" i="1"/>
  <c r="S469" i="1"/>
  <c r="V2745" i="1"/>
  <c r="V2306" i="1"/>
  <c r="V2761" i="1"/>
  <c r="V1733" i="1"/>
  <c r="V1846" i="1"/>
  <c r="V3792" i="1"/>
  <c r="V3712" i="1"/>
  <c r="V3864" i="1"/>
  <c r="V1773" i="1"/>
  <c r="V3784" i="1"/>
  <c r="V586" i="1"/>
  <c r="V1994" i="1"/>
  <c r="V2737" i="1"/>
  <c r="V1805" i="1"/>
  <c r="V2897" i="1"/>
  <c r="V1986" i="1"/>
  <c r="V1781" i="1"/>
  <c r="V3041" i="1"/>
  <c r="V4227" i="1"/>
  <c r="V2809" i="1"/>
  <c r="V3137" i="1"/>
  <c r="V3728" i="1"/>
  <c r="V1821" i="1"/>
  <c r="V2793" i="1"/>
  <c r="V3704" i="1"/>
  <c r="V2444" i="1"/>
  <c r="V1797" i="1"/>
  <c r="V3736" i="1"/>
  <c r="V1829" i="1"/>
  <c r="V2412" i="1"/>
  <c r="V4016" i="1"/>
  <c r="V3057" i="1"/>
  <c r="V3752" i="1"/>
  <c r="V3105" i="1"/>
  <c r="V1757" i="1"/>
  <c r="V4088" i="1"/>
  <c r="V4032" i="1"/>
  <c r="V2817" i="1"/>
  <c r="V2777" i="1"/>
  <c r="V2729" i="1"/>
  <c r="V4024" i="1"/>
  <c r="V458" i="1"/>
  <c r="V3720" i="1"/>
  <c r="V3744" i="1"/>
  <c r="V514" i="1"/>
  <c r="V2881" i="1"/>
  <c r="V2753" i="1"/>
  <c r="V3856" i="1"/>
  <c r="V2314" i="1"/>
  <c r="V2346" i="1"/>
  <c r="V2769" i="1"/>
  <c r="V4048" i="1"/>
  <c r="V2354" i="1"/>
  <c r="V482" i="1"/>
  <c r="V474" i="1"/>
  <c r="V3129" i="1"/>
  <c r="V1741" i="1"/>
  <c r="V2378" i="1"/>
  <c r="V2889" i="1"/>
  <c r="V1749" i="1"/>
  <c r="V3025" i="1"/>
  <c r="V3872" i="1"/>
  <c r="V3768" i="1"/>
  <c r="V3267" i="1"/>
  <c r="V3033" i="1"/>
  <c r="V2098" i="1"/>
  <c r="V2801" i="1"/>
  <c r="V2026" i="1"/>
  <c r="V3776" i="1"/>
  <c r="S4358" i="1"/>
  <c r="S4367" i="1"/>
  <c r="S4376" i="1"/>
  <c r="U773" i="33"/>
  <c r="S231" i="2"/>
  <c r="AC1976" i="1"/>
  <c r="AC2152" i="1"/>
  <c r="AC2161" i="1"/>
  <c r="U927" i="33"/>
  <c r="U1031" i="33"/>
  <c r="C509" i="2"/>
  <c r="I918" i="1"/>
  <c r="H918" i="1"/>
  <c r="AA2481" i="1"/>
  <c r="AA2537" i="1"/>
  <c r="AA2572" i="1"/>
  <c r="Z3269" i="1"/>
  <c r="X3269" i="1"/>
  <c r="Z2819" i="1"/>
  <c r="X2819" i="1"/>
  <c r="Z3706" i="1"/>
  <c r="X3706" i="1"/>
  <c r="Z2316" i="1"/>
  <c r="X2316" i="1"/>
  <c r="Z3131" i="1"/>
  <c r="X3131" i="1"/>
  <c r="Z4229" i="1"/>
  <c r="X4229" i="1"/>
  <c r="Z3045" i="1"/>
  <c r="X3045" i="1"/>
  <c r="Z4052" i="1"/>
  <c r="X4052" i="1"/>
  <c r="M3102" i="1"/>
  <c r="J3102" i="1"/>
  <c r="M3022" i="1"/>
  <c r="J3022" i="1"/>
  <c r="M2516" i="1"/>
  <c r="J2516" i="1"/>
  <c r="M2678" i="1"/>
  <c r="J2678" i="1"/>
  <c r="R4318" i="1"/>
  <c r="N4318" i="1"/>
  <c r="R4131" i="1"/>
  <c r="N4131" i="1"/>
  <c r="R1981" i="1"/>
  <c r="N1981" i="1"/>
  <c r="R2708" i="1"/>
  <c r="N2708" i="1"/>
  <c r="M4502" i="1"/>
  <c r="M4534" i="1"/>
  <c r="N167" i="1"/>
  <c r="N185" i="1"/>
  <c r="N211" i="1"/>
  <c r="I467" i="33"/>
  <c r="I484" i="33"/>
  <c r="I492" i="33"/>
  <c r="G369" i="2"/>
  <c r="N794" i="1"/>
  <c r="N870" i="1"/>
  <c r="I3416" i="1"/>
  <c r="H3416" i="1"/>
  <c r="I3500" i="1"/>
  <c r="H3500" i="1"/>
  <c r="I2503" i="1"/>
  <c r="H2503" i="1"/>
  <c r="I4315" i="1"/>
  <c r="H4315" i="1"/>
  <c r="I2519" i="1"/>
  <c r="H2519" i="1"/>
  <c r="E467" i="33"/>
  <c r="E484" i="33"/>
  <c r="E492" i="33"/>
  <c r="C369" i="2"/>
  <c r="I3161" i="1"/>
  <c r="H3161" i="1"/>
  <c r="W1782" i="1"/>
  <c r="S1782" i="1"/>
  <c r="W2730" i="1"/>
  <c r="S2730" i="1"/>
  <c r="W1822" i="1"/>
  <c r="S1822" i="1"/>
  <c r="Z516" i="1"/>
  <c r="X516" i="1"/>
  <c r="Z4026" i="1"/>
  <c r="X4026" i="1"/>
  <c r="I850" i="1"/>
  <c r="I867" i="1"/>
  <c r="L970" i="33"/>
  <c r="J208" i="2"/>
  <c r="Q975" i="1"/>
  <c r="Q1063" i="1"/>
  <c r="Q1106" i="1"/>
  <c r="L867" i="33"/>
  <c r="T968" i="33"/>
  <c r="R206" i="2"/>
  <c r="AB973" i="1"/>
  <c r="AB1061" i="1"/>
  <c r="AB1104" i="1"/>
  <c r="T865" i="33"/>
  <c r="R3947" i="1"/>
  <c r="N3947" i="1"/>
  <c r="R2431" i="1"/>
  <c r="N2431" i="1"/>
  <c r="R4302" i="1"/>
  <c r="N4302" i="1"/>
  <c r="K2266" i="1"/>
  <c r="K2282" i="1"/>
  <c r="K2291" i="1"/>
  <c r="K872" i="1"/>
  <c r="K796" i="1"/>
  <c r="W3537" i="1"/>
  <c r="S3537" i="1"/>
  <c r="W2506" i="1"/>
  <c r="S2506" i="1"/>
  <c r="H4035" i="1"/>
  <c r="I4035" i="1"/>
  <c r="H3739" i="1"/>
  <c r="I3739" i="1"/>
  <c r="H3723" i="1"/>
  <c r="I3723" i="1"/>
  <c r="H1752" i="1"/>
  <c r="I1752" i="1"/>
  <c r="H4027" i="1"/>
  <c r="I4027" i="1"/>
  <c r="H3771" i="1"/>
  <c r="I3771" i="1"/>
  <c r="H2447" i="1"/>
  <c r="I2447" i="1"/>
  <c r="S173" i="1"/>
  <c r="S191" i="1"/>
  <c r="S217" i="1"/>
  <c r="S312" i="1"/>
  <c r="S885" i="1"/>
  <c r="M524" i="33"/>
  <c r="M532" i="33"/>
  <c r="K276" i="2"/>
  <c r="S2612" i="1"/>
  <c r="W2612" i="1"/>
  <c r="M927" i="1"/>
  <c r="M4577" i="1"/>
  <c r="H973" i="33"/>
  <c r="F211" i="2"/>
  <c r="L978" i="1"/>
  <c r="L1066" i="1"/>
  <c r="L1109" i="1"/>
  <c r="H870" i="33"/>
  <c r="M2099" i="1"/>
  <c r="J2099" i="1"/>
  <c r="W4497" i="1"/>
  <c r="W4529" i="1"/>
  <c r="U900" i="33"/>
  <c r="M1393" i="1"/>
  <c r="M1449" i="1"/>
  <c r="M1458" i="1"/>
  <c r="J453" i="1"/>
  <c r="M453" i="1"/>
  <c r="J4067" i="1"/>
  <c r="M4067" i="1"/>
  <c r="W4125" i="1"/>
  <c r="S4125" i="1"/>
  <c r="W2391" i="1"/>
  <c r="S2391" i="1"/>
  <c r="W2670" i="1"/>
  <c r="S2670" i="1"/>
  <c r="W3653" i="1"/>
  <c r="S3653" i="1"/>
  <c r="V4542" i="1"/>
  <c r="V4553" i="1"/>
  <c r="V4562" i="1"/>
  <c r="M905" i="33"/>
  <c r="N969" i="33"/>
  <c r="L207" i="2"/>
  <c r="T974" i="1"/>
  <c r="T1062" i="1"/>
  <c r="T1105" i="1"/>
  <c r="N866" i="33"/>
  <c r="O955" i="33"/>
  <c r="M411" i="2"/>
  <c r="U911" i="1"/>
  <c r="AB1962" i="1"/>
  <c r="AB2420" i="1"/>
  <c r="AB2138" i="1"/>
  <c r="AB4064" i="1"/>
  <c r="AB450" i="1"/>
  <c r="AB2362" i="1"/>
  <c r="AB3073" i="1"/>
  <c r="AB2370" i="1"/>
  <c r="AB626" i="1"/>
  <c r="AB2330" i="1"/>
  <c r="AB4080" i="1"/>
  <c r="T842" i="33"/>
  <c r="T858" i="33"/>
  <c r="T874" i="33"/>
  <c r="T882" i="33"/>
  <c r="R396" i="2"/>
  <c r="AB1813" i="1"/>
  <c r="K4292" i="1"/>
  <c r="G417" i="33"/>
  <c r="G425" i="33"/>
  <c r="E352" i="2"/>
  <c r="K3332" i="1"/>
  <c r="Q421" i="33"/>
  <c r="Q429" i="33"/>
  <c r="O356" i="2"/>
  <c r="X849" i="1"/>
  <c r="Z849" i="1"/>
  <c r="Z866" i="1"/>
  <c r="Z2329" i="1"/>
  <c r="X2329" i="1"/>
  <c r="Z449" i="1"/>
  <c r="Q841" i="33"/>
  <c r="Q857" i="33"/>
  <c r="Q873" i="33"/>
  <c r="Q881" i="33"/>
  <c r="O395" i="2"/>
  <c r="X449" i="1"/>
  <c r="Z2885" i="1"/>
  <c r="X2885" i="1"/>
  <c r="Z2310" i="1"/>
  <c r="X2310" i="1"/>
  <c r="Z3133" i="1"/>
  <c r="X3133" i="1"/>
  <c r="Z2893" i="1"/>
  <c r="X2893" i="1"/>
  <c r="Z3748" i="1"/>
  <c r="X3748" i="1"/>
  <c r="M3677" i="1"/>
  <c r="J3677" i="1"/>
  <c r="M2710" i="1"/>
  <c r="J2710" i="1"/>
  <c r="M2327" i="1"/>
  <c r="J2327" i="1"/>
  <c r="T3225" i="1"/>
  <c r="T2625" i="1"/>
  <c r="R4099" i="1"/>
  <c r="N4099" i="1"/>
  <c r="R3116" i="1"/>
  <c r="N3116" i="1"/>
  <c r="R2037" i="1"/>
  <c r="N2037" i="1"/>
  <c r="M4103" i="1"/>
  <c r="J4103" i="1"/>
  <c r="M2664" i="1"/>
  <c r="J2664" i="1"/>
  <c r="M3943" i="1"/>
  <c r="J3943" i="1"/>
  <c r="M2518" i="1"/>
  <c r="J2518" i="1"/>
  <c r="O15" i="35"/>
  <c r="V4498" i="1"/>
  <c r="V4530" i="1"/>
  <c r="P759" i="33"/>
  <c r="P767" i="33"/>
  <c r="N225" i="2"/>
  <c r="V4211" i="1"/>
  <c r="V4339" i="1"/>
  <c r="V4348" i="1"/>
  <c r="AA2485" i="1"/>
  <c r="AA2541" i="1"/>
  <c r="AA2576" i="1"/>
  <c r="I168" i="1"/>
  <c r="I186" i="1"/>
  <c r="I212" i="1"/>
  <c r="E468" i="33"/>
  <c r="E485" i="33"/>
  <c r="E493" i="33"/>
  <c r="C370" i="2"/>
  <c r="I2405" i="1"/>
  <c r="H2405" i="1"/>
  <c r="H2453" i="1"/>
  <c r="R4117" i="1"/>
  <c r="N4117" i="1"/>
  <c r="H4103" i="1"/>
  <c r="I4103" i="1"/>
  <c r="H4314" i="1"/>
  <c r="I4314" i="1"/>
  <c r="R2901" i="1"/>
  <c r="N2901" i="1"/>
  <c r="R2310" i="1"/>
  <c r="N2310" i="1"/>
  <c r="O865" i="1"/>
  <c r="O848" i="1"/>
  <c r="R1756" i="1"/>
  <c r="N1756" i="1"/>
  <c r="M2330" i="1"/>
  <c r="J2330" i="1"/>
  <c r="R2740" i="1"/>
  <c r="N2740" i="1"/>
  <c r="R2349" i="1"/>
  <c r="N2349" i="1"/>
  <c r="W3785" i="1"/>
  <c r="S3785" i="1"/>
  <c r="W3865" i="1"/>
  <c r="S3865" i="1"/>
  <c r="Z473" i="1"/>
  <c r="X473" i="1"/>
  <c r="Z3703" i="1"/>
  <c r="X3703" i="1"/>
  <c r="Z3266" i="1"/>
  <c r="X3266" i="1"/>
  <c r="H4337" i="1"/>
  <c r="I4337" i="1"/>
  <c r="H3159" i="1"/>
  <c r="I3159" i="1"/>
  <c r="H2509" i="1"/>
  <c r="I2509" i="1"/>
  <c r="Y727" i="1"/>
  <c r="Y356" i="1"/>
  <c r="Y1793" i="1"/>
  <c r="Y1841" i="1"/>
  <c r="Y1859" i="1"/>
  <c r="Y1868" i="1"/>
  <c r="R746" i="33"/>
  <c r="R754" i="33"/>
  <c r="P202" i="2"/>
  <c r="Y348" i="1"/>
  <c r="W2525" i="1"/>
  <c r="S2525" i="1"/>
  <c r="W3127" i="1"/>
  <c r="S3127" i="1"/>
  <c r="M3159" i="1"/>
  <c r="J3159" i="1"/>
  <c r="M781" i="1"/>
  <c r="J781" i="1"/>
  <c r="M3167" i="1"/>
  <c r="J3167" i="1"/>
  <c r="W4119" i="1"/>
  <c r="S4119" i="1"/>
  <c r="Z1829" i="1"/>
  <c r="X1829" i="1"/>
  <c r="W3030" i="1"/>
  <c r="S3030" i="1"/>
  <c r="R3736" i="1"/>
  <c r="N3736" i="1"/>
  <c r="R3768" i="1"/>
  <c r="N3768" i="1"/>
  <c r="G17" i="35"/>
  <c r="I17" i="35"/>
  <c r="AC1288" i="1"/>
  <c r="AC1384" i="1"/>
  <c r="O3569" i="1"/>
  <c r="O3440" i="1"/>
  <c r="M3031" i="1"/>
  <c r="J3031" i="1"/>
  <c r="M520" i="1"/>
  <c r="J520" i="1"/>
  <c r="W2367" i="1"/>
  <c r="S2367" i="1"/>
  <c r="Z3095" i="1"/>
  <c r="X3095" i="1"/>
  <c r="Z2525" i="1"/>
  <c r="X2525" i="1"/>
  <c r="H3072" i="1"/>
  <c r="I3072" i="1"/>
  <c r="Z3102" i="1"/>
  <c r="X3102" i="1"/>
  <c r="H3788" i="1"/>
  <c r="I3788" i="1"/>
  <c r="H3061" i="1"/>
  <c r="I3061" i="1"/>
  <c r="H2968" i="1"/>
  <c r="I2968" i="1"/>
  <c r="H2427" i="1"/>
  <c r="I2427" i="1"/>
  <c r="R2885" i="1"/>
  <c r="N2885" i="1"/>
  <c r="R1809" i="1"/>
  <c r="N1809" i="1"/>
  <c r="T871" i="1"/>
  <c r="T795" i="1"/>
  <c r="AA3573" i="1"/>
  <c r="AA3444" i="1"/>
  <c r="S1791" i="1"/>
  <c r="S1839" i="1"/>
  <c r="S1857" i="1"/>
  <c r="S1866" i="1"/>
  <c r="M744" i="33"/>
  <c r="M752" i="33"/>
  <c r="K200" i="2"/>
  <c r="S346" i="1"/>
  <c r="S354" i="1"/>
  <c r="S725" i="1"/>
  <c r="W3950" i="1"/>
  <c r="S3950" i="1"/>
  <c r="M472" i="1"/>
  <c r="J472" i="1"/>
  <c r="Z2425" i="1"/>
  <c r="X2425" i="1"/>
  <c r="N4378" i="1"/>
  <c r="N4369" i="1"/>
  <c r="W4116" i="1"/>
  <c r="M471" i="33"/>
  <c r="M488" i="33"/>
  <c r="M496" i="33"/>
  <c r="K373" i="2"/>
  <c r="S4116" i="1"/>
  <c r="O2478" i="1"/>
  <c r="O2534" i="1"/>
  <c r="O2569" i="1"/>
  <c r="Z4117" i="1"/>
  <c r="X4117" i="1"/>
  <c r="Z3539" i="1"/>
  <c r="X3539" i="1"/>
  <c r="H4092" i="1"/>
  <c r="I4092" i="1"/>
  <c r="H1745" i="1"/>
  <c r="I1745" i="1"/>
  <c r="H4036" i="1"/>
  <c r="I4036" i="1"/>
  <c r="R3868" i="1"/>
  <c r="N3868" i="1"/>
  <c r="AA4187" i="1"/>
  <c r="AA3634" i="1"/>
  <c r="M626" i="1"/>
  <c r="J626" i="1"/>
  <c r="W3034" i="1"/>
  <c r="S3034" i="1"/>
  <c r="Z2803" i="1"/>
  <c r="X2803" i="1"/>
  <c r="M3126" i="1"/>
  <c r="J3126" i="1"/>
  <c r="M2391" i="1"/>
  <c r="J2391" i="1"/>
  <c r="Z3128" i="1"/>
  <c r="X3128" i="1"/>
  <c r="Z1804" i="1"/>
  <c r="X1804" i="1"/>
  <c r="H4118" i="1"/>
  <c r="I4118" i="1"/>
  <c r="H3481" i="1"/>
  <c r="I3481" i="1"/>
  <c r="AC2298" i="1"/>
  <c r="AC2394" i="1"/>
  <c r="AC2461" i="1"/>
  <c r="AC2580" i="1"/>
  <c r="AC4384" i="1"/>
  <c r="U850" i="33"/>
  <c r="R2385" i="1"/>
  <c r="N2385" i="1"/>
  <c r="L4428" i="1"/>
  <c r="L4436" i="1"/>
  <c r="L4462" i="1"/>
  <c r="T851" i="33"/>
  <c r="AB2299" i="1"/>
  <c r="AB2395" i="1"/>
  <c r="AB2462" i="1"/>
  <c r="AB2581" i="1"/>
  <c r="AB4385" i="1"/>
  <c r="AB4432" i="1"/>
  <c r="AB4440" i="1"/>
  <c r="AB4466" i="1"/>
  <c r="R2514" i="1"/>
  <c r="N2514" i="1"/>
  <c r="R3537" i="1"/>
  <c r="N3537" i="1"/>
  <c r="W521" i="1"/>
  <c r="S521" i="1"/>
  <c r="W2656" i="1"/>
  <c r="S2656" i="1"/>
  <c r="W3725" i="1"/>
  <c r="S3725" i="1"/>
  <c r="H4099" i="1"/>
  <c r="I4099" i="1"/>
  <c r="L3230" i="1"/>
  <c r="L2630" i="1"/>
  <c r="O903" i="33"/>
  <c r="P4357" i="1"/>
  <c r="P4366" i="1"/>
  <c r="P4375" i="1"/>
  <c r="M3664" i="1"/>
  <c r="J3664" i="1"/>
  <c r="M1807" i="1"/>
  <c r="J1807" i="1"/>
  <c r="J300" i="1"/>
  <c r="J274" i="1"/>
  <c r="W2773" i="1"/>
  <c r="S2773" i="1"/>
  <c r="Z2823" i="1"/>
  <c r="X2823" i="1"/>
  <c r="L906" i="33"/>
  <c r="O814" i="1"/>
  <c r="J913" i="33"/>
  <c r="H40" i="2"/>
  <c r="O2531" i="1"/>
  <c r="K4210" i="1"/>
  <c r="K4338" i="1"/>
  <c r="K4347" i="1"/>
  <c r="M2356" i="1"/>
  <c r="J2356" i="1"/>
  <c r="M2731" i="1"/>
  <c r="J2731" i="1"/>
  <c r="M3794" i="1"/>
  <c r="J3794" i="1"/>
  <c r="R3384" i="1"/>
  <c r="N3384" i="1"/>
  <c r="R2691" i="1"/>
  <c r="N2691" i="1"/>
  <c r="O4190" i="1"/>
  <c r="O3637" i="1"/>
  <c r="H3789" i="1"/>
  <c r="I3789" i="1"/>
  <c r="H2417" i="1"/>
  <c r="I2417" i="1"/>
  <c r="H2902" i="1"/>
  <c r="I2902" i="1"/>
  <c r="H2359" i="1"/>
  <c r="I2359" i="1"/>
  <c r="M4056" i="1"/>
  <c r="J4056" i="1"/>
  <c r="O671" i="33"/>
  <c r="O679" i="33"/>
  <c r="M422" i="2"/>
  <c r="U433" i="1"/>
  <c r="U634" i="1"/>
  <c r="AB1794" i="1"/>
  <c r="AB1842" i="1"/>
  <c r="AB1860" i="1"/>
  <c r="AB1869" i="1"/>
  <c r="T747" i="33"/>
  <c r="T755" i="33"/>
  <c r="R203" i="2"/>
  <c r="AB349" i="1"/>
  <c r="AB357" i="1"/>
  <c r="AB728" i="1"/>
  <c r="M464" i="1"/>
  <c r="J464" i="1"/>
  <c r="W3788" i="1"/>
  <c r="S3788" i="1"/>
  <c r="Z4054" i="1"/>
  <c r="X4054" i="1"/>
  <c r="R3062" i="1"/>
  <c r="N3062" i="1"/>
  <c r="H2668" i="1"/>
  <c r="I2668" i="1"/>
  <c r="Z3667" i="1"/>
  <c r="X3667" i="1"/>
  <c r="Z4075" i="1"/>
  <c r="X4075" i="1"/>
  <c r="Z2389" i="1"/>
  <c r="X2389" i="1"/>
  <c r="M2894" i="1"/>
  <c r="J2894" i="1"/>
  <c r="M3717" i="1"/>
  <c r="J3717" i="1"/>
  <c r="R4229" i="1"/>
  <c r="N4229" i="1"/>
  <c r="R1783" i="1"/>
  <c r="N1783" i="1"/>
  <c r="M3024" i="1"/>
  <c r="J3024" i="1"/>
  <c r="M1756" i="1"/>
  <c r="J1756" i="1"/>
  <c r="M1804" i="1"/>
  <c r="J1804" i="1"/>
  <c r="Z2688" i="1"/>
  <c r="X2688" i="1"/>
  <c r="Z4298" i="1"/>
  <c r="X4298" i="1"/>
  <c r="W3706" i="1"/>
  <c r="S3706" i="1"/>
  <c r="W2731" i="1"/>
  <c r="S2731" i="1"/>
  <c r="W1759" i="1"/>
  <c r="S1759" i="1"/>
  <c r="W3856" i="1"/>
  <c r="S3856" i="1"/>
  <c r="M1823" i="1"/>
  <c r="J1823" i="1"/>
  <c r="H1991" i="1"/>
  <c r="I1991" i="1"/>
  <c r="M3121" i="1"/>
  <c r="J3121" i="1"/>
  <c r="W2420" i="1"/>
  <c r="S2420" i="1"/>
  <c r="Z3774" i="1"/>
  <c r="X3774" i="1"/>
  <c r="Z2775" i="1"/>
  <c r="X2775" i="1"/>
  <c r="R3030" i="1"/>
  <c r="N3030" i="1"/>
  <c r="R3142" i="1"/>
  <c r="N3142" i="1"/>
  <c r="E840" i="33"/>
  <c r="T259" i="1"/>
  <c r="T277" i="1"/>
  <c r="T303" i="1"/>
  <c r="R1771" i="1"/>
  <c r="N1771" i="1"/>
  <c r="J3579" i="1"/>
  <c r="M3579" i="1"/>
  <c r="M3596" i="1"/>
  <c r="Z2143" i="1"/>
  <c r="X2143" i="1"/>
  <c r="R2801" i="1"/>
  <c r="N2801" i="1"/>
  <c r="R3025" i="1"/>
  <c r="N3025" i="1"/>
  <c r="H2420" i="1"/>
  <c r="I2420" i="1"/>
  <c r="R4228" i="1"/>
  <c r="N4228" i="1"/>
  <c r="R1822" i="1"/>
  <c r="N1822" i="1"/>
  <c r="W3047" i="1"/>
  <c r="S3047" i="1"/>
  <c r="Z3108" i="1"/>
  <c r="X3108" i="1"/>
  <c r="Z2812" i="1"/>
  <c r="X2812" i="1"/>
  <c r="Z477" i="1"/>
  <c r="X477" i="1"/>
  <c r="Z3124" i="1"/>
  <c r="X3124" i="1"/>
  <c r="R2348" i="1"/>
  <c r="N2348" i="1"/>
  <c r="R3107" i="1"/>
  <c r="N3107" i="1"/>
  <c r="W1805" i="1"/>
  <c r="S1805" i="1"/>
  <c r="W2729" i="1"/>
  <c r="S2729" i="1"/>
  <c r="W3025" i="1"/>
  <c r="S3025" i="1"/>
  <c r="W2346" i="1"/>
  <c r="S2346" i="1"/>
  <c r="H514" i="1"/>
  <c r="I514" i="1"/>
  <c r="H1781" i="1"/>
  <c r="I1781" i="1"/>
  <c r="R3163" i="1"/>
  <c r="N3163" i="1"/>
  <c r="O3600" i="1"/>
  <c r="O3583" i="1"/>
  <c r="M1814" i="1"/>
  <c r="J1814" i="1"/>
  <c r="Z1384" i="1"/>
  <c r="Z1288" i="1"/>
  <c r="Z2743" i="1"/>
  <c r="X2743" i="1"/>
  <c r="R4021" i="1"/>
  <c r="N4021" i="1"/>
  <c r="M478" i="33"/>
  <c r="K363" i="2"/>
  <c r="S1768" i="1"/>
  <c r="W1768" i="1"/>
  <c r="R4082" i="1"/>
  <c r="N4082" i="1"/>
  <c r="W3271" i="1"/>
  <c r="S3271" i="1"/>
  <c r="Z520" i="1"/>
  <c r="X520" i="1"/>
  <c r="H416" i="33"/>
  <c r="H424" i="33"/>
  <c r="F351" i="2"/>
  <c r="L2263" i="1"/>
  <c r="L2279" i="1"/>
  <c r="L2288" i="1"/>
  <c r="I415" i="33"/>
  <c r="I423" i="33"/>
  <c r="G350" i="2"/>
  <c r="N252" i="1"/>
  <c r="N270" i="1"/>
  <c r="N296" i="1"/>
  <c r="O4374" i="1"/>
  <c r="O4365" i="1"/>
  <c r="O4356" i="1"/>
  <c r="M2823" i="1"/>
  <c r="J2823" i="1"/>
  <c r="M3782" i="1"/>
  <c r="J3782" i="1"/>
  <c r="R3661" i="1"/>
  <c r="N3661" i="1"/>
  <c r="R2670" i="1"/>
  <c r="N2670" i="1"/>
  <c r="R2678" i="1"/>
  <c r="N2678" i="1"/>
  <c r="M454" i="1"/>
  <c r="J454" i="1"/>
  <c r="H2704" i="1"/>
  <c r="I2704" i="1"/>
  <c r="H3096" i="1"/>
  <c r="I3096" i="1"/>
  <c r="R1850" i="1"/>
  <c r="N1850" i="1"/>
  <c r="AA2454" i="1"/>
  <c r="AA2406" i="1"/>
  <c r="R3787" i="1"/>
  <c r="N3787" i="1"/>
  <c r="R1832" i="1"/>
  <c r="N1832" i="1"/>
  <c r="L4349" i="1"/>
  <c r="L4340" i="1"/>
  <c r="L4212" i="1"/>
  <c r="Q300" i="1"/>
  <c r="Q274" i="1"/>
  <c r="Q256" i="1"/>
  <c r="W3877" i="1"/>
  <c r="S3877" i="1"/>
  <c r="R2745" i="1"/>
  <c r="N2745" i="1"/>
  <c r="R2777" i="1"/>
  <c r="N2777" i="1"/>
  <c r="W3031" i="1"/>
  <c r="S3031" i="1"/>
  <c r="Z469" i="1"/>
  <c r="X469" i="1"/>
  <c r="Z3675" i="1"/>
  <c r="X3675" i="1"/>
  <c r="Z2684" i="1"/>
  <c r="X2684" i="1"/>
  <c r="M1802" i="1"/>
  <c r="J1802" i="1"/>
  <c r="M3789" i="1"/>
  <c r="J3789" i="1"/>
  <c r="R2100" i="1"/>
  <c r="N2100" i="1"/>
  <c r="R1799" i="1"/>
  <c r="N1799" i="1"/>
  <c r="M2025" i="1"/>
  <c r="J2025" i="1"/>
  <c r="M1772" i="1"/>
  <c r="J1772" i="1"/>
  <c r="M2896" i="1"/>
  <c r="J2896" i="1"/>
  <c r="Z3499" i="1"/>
  <c r="X3499" i="1"/>
  <c r="Z2680" i="1"/>
  <c r="X2680" i="1"/>
  <c r="W2356" i="1"/>
  <c r="S2356" i="1"/>
  <c r="W2747" i="1"/>
  <c r="S2747" i="1"/>
  <c r="W3866" i="1"/>
  <c r="S3866" i="1"/>
  <c r="W3043" i="1"/>
  <c r="S3043" i="1"/>
  <c r="O297" i="1"/>
  <c r="O271" i="1"/>
  <c r="O253" i="1"/>
  <c r="M3099" i="1"/>
  <c r="J3099" i="1"/>
  <c r="M4130" i="1"/>
  <c r="J4130" i="1"/>
  <c r="M639" i="1"/>
  <c r="M438" i="1"/>
  <c r="H3869" i="1"/>
  <c r="I3869" i="1"/>
  <c r="M2371" i="1"/>
  <c r="J2371" i="1"/>
  <c r="R3789" i="1"/>
  <c r="N3789" i="1"/>
  <c r="R1746" i="1"/>
  <c r="N1746" i="1"/>
  <c r="Z1963" i="1"/>
  <c r="X1963" i="1"/>
  <c r="H2506" i="1"/>
  <c r="I2506" i="1"/>
  <c r="R3873" i="1"/>
  <c r="N3873" i="1"/>
  <c r="R4049" i="1"/>
  <c r="N4049" i="1"/>
  <c r="R4025" i="1"/>
  <c r="N4025" i="1"/>
  <c r="W2887" i="1"/>
  <c r="S2887" i="1"/>
  <c r="W2450" i="1"/>
  <c r="S2450" i="1"/>
  <c r="W1827" i="1"/>
  <c r="S1827" i="1"/>
  <c r="Z461" i="1"/>
  <c r="X461" i="1"/>
  <c r="Z1776" i="1"/>
  <c r="X1776" i="1"/>
  <c r="Z1760" i="1"/>
  <c r="X1760" i="1"/>
  <c r="Z2764" i="1"/>
  <c r="X2764" i="1"/>
  <c r="M1851" i="1"/>
  <c r="J1851" i="1"/>
  <c r="M4232" i="1"/>
  <c r="J4232" i="1"/>
  <c r="R2028" i="1"/>
  <c r="N2028" i="1"/>
  <c r="R2891" i="1"/>
  <c r="N2891" i="1"/>
  <c r="R2308" i="1"/>
  <c r="N2308" i="1"/>
  <c r="M481" i="1"/>
  <c r="J481" i="1"/>
  <c r="Z2664" i="1"/>
  <c r="X2664" i="1"/>
  <c r="W2817" i="1"/>
  <c r="S2817" i="1"/>
  <c r="W3712" i="1"/>
  <c r="S3712" i="1"/>
  <c r="W1829" i="1"/>
  <c r="S1829" i="1"/>
  <c r="W3041" i="1"/>
  <c r="S3041" i="1"/>
  <c r="AC4460" i="1"/>
  <c r="AC4434" i="1"/>
  <c r="AC4426" i="1"/>
  <c r="H3792" i="1"/>
  <c r="I3792" i="1"/>
  <c r="H2817" i="1"/>
  <c r="I2817" i="1"/>
  <c r="Z1733" i="1"/>
  <c r="X1733" i="1"/>
  <c r="U4353" i="1"/>
  <c r="U4344" i="1"/>
  <c r="U4216" i="1"/>
  <c r="R3130" i="1"/>
  <c r="N3130" i="1"/>
  <c r="W4065" i="1"/>
  <c r="S4065" i="1"/>
  <c r="H3720" i="1"/>
  <c r="I3720" i="1"/>
  <c r="O2457" i="1"/>
  <c r="O2409" i="1"/>
  <c r="W2358" i="1"/>
  <c r="S2358" i="1"/>
  <c r="W4022" i="1"/>
  <c r="S4022" i="1"/>
  <c r="Z3787" i="1"/>
  <c r="X3787" i="1"/>
  <c r="M3134" i="1"/>
  <c r="J3134" i="1"/>
  <c r="R2356" i="1"/>
  <c r="N2356" i="1"/>
  <c r="Z3112" i="1"/>
  <c r="X3112" i="1"/>
  <c r="H1786" i="1"/>
  <c r="I1786" i="1"/>
  <c r="H487" i="1"/>
  <c r="I487" i="1"/>
  <c r="Z3736" i="1"/>
  <c r="X3736" i="1"/>
  <c r="G513" i="33"/>
  <c r="K171" i="1"/>
  <c r="K189" i="1"/>
  <c r="K215" i="1"/>
  <c r="K310" i="1"/>
  <c r="G505" i="33"/>
  <c r="M4331" i="1"/>
  <c r="J4331" i="1"/>
  <c r="R2364" i="1"/>
  <c r="N2364" i="1"/>
  <c r="M1813" i="1"/>
  <c r="J1813" i="1"/>
  <c r="Z3738" i="1"/>
  <c r="X3738" i="1"/>
  <c r="Z1743" i="1"/>
  <c r="X1743" i="1"/>
  <c r="Q4294" i="1"/>
  <c r="Q3334" i="1"/>
  <c r="W4330" i="1"/>
  <c r="S4330" i="1"/>
  <c r="P3225" i="1"/>
  <c r="P2625" i="1"/>
  <c r="W2350" i="1"/>
  <c r="S2350" i="1"/>
  <c r="Z3111" i="1"/>
  <c r="X3111" i="1"/>
  <c r="M3770" i="1"/>
  <c r="J3770" i="1"/>
  <c r="M1848" i="1"/>
  <c r="J1848" i="1"/>
  <c r="R2505" i="1"/>
  <c r="N2505" i="1"/>
  <c r="H2822" i="1"/>
  <c r="I2822" i="1"/>
  <c r="Z2887" i="1"/>
  <c r="X2887" i="1"/>
  <c r="H1749" i="1"/>
  <c r="I1749" i="1"/>
  <c r="H3041" i="1"/>
  <c r="I3041" i="1"/>
  <c r="H1741" i="1"/>
  <c r="I1741" i="1"/>
  <c r="H482" i="1"/>
  <c r="I482" i="1"/>
  <c r="H4024" i="1"/>
  <c r="I4024" i="1"/>
  <c r="H1829" i="1"/>
  <c r="I1829" i="1"/>
  <c r="P2452" i="1"/>
  <c r="P2404" i="1"/>
  <c r="Z2801" i="1"/>
  <c r="X2801" i="1"/>
  <c r="Z3025" i="1"/>
  <c r="X3025" i="1"/>
  <c r="Z3057" i="1"/>
  <c r="X3057" i="1"/>
  <c r="Z2026" i="1"/>
  <c r="X2026" i="1"/>
  <c r="H626" i="1"/>
  <c r="I626" i="1"/>
  <c r="R4017" i="1"/>
  <c r="N4017" i="1"/>
  <c r="R2770" i="1"/>
  <c r="N2770" i="1"/>
  <c r="W3790" i="1"/>
  <c r="S3790" i="1"/>
  <c r="W2903" i="1"/>
  <c r="S2903" i="1"/>
  <c r="W3143" i="1"/>
  <c r="S3143" i="1"/>
  <c r="W2139" i="1"/>
  <c r="S2139" i="1"/>
  <c r="U4187" i="1"/>
  <c r="U3634" i="1"/>
  <c r="U3576" i="1"/>
  <c r="U3447" i="1"/>
  <c r="H2769" i="1"/>
  <c r="I2769" i="1"/>
  <c r="Y3569" i="1"/>
  <c r="Y3440" i="1"/>
  <c r="R3067" i="1"/>
  <c r="N3067" i="1"/>
  <c r="R3418" i="1"/>
  <c r="N3418" i="1"/>
  <c r="W2361" i="1"/>
  <c r="S2361" i="1"/>
  <c r="G867" i="33"/>
  <c r="G970" i="33"/>
  <c r="E208" i="2"/>
  <c r="K975" i="1"/>
  <c r="K1063" i="1"/>
  <c r="K1106" i="1"/>
  <c r="W3740" i="1"/>
  <c r="S3740" i="1"/>
  <c r="W3876" i="1"/>
  <c r="S3876" i="1"/>
  <c r="U864" i="1"/>
  <c r="U847" i="1"/>
  <c r="W4094" i="1"/>
  <c r="S4094" i="1"/>
  <c r="W2735" i="1"/>
  <c r="S2735" i="1"/>
  <c r="W592" i="1"/>
  <c r="S592" i="1"/>
  <c r="W480" i="1"/>
  <c r="S480" i="1"/>
  <c r="W1803" i="1"/>
  <c r="S1803" i="1"/>
  <c r="Z2748" i="1"/>
  <c r="X2748" i="1"/>
  <c r="Z3060" i="1"/>
  <c r="X3060" i="1"/>
  <c r="M2806" i="1"/>
  <c r="J2806" i="1"/>
  <c r="M2103" i="1"/>
  <c r="J2103" i="1"/>
  <c r="M2359" i="1"/>
  <c r="J2359" i="1"/>
  <c r="M3142" i="1"/>
  <c r="J3142" i="1"/>
  <c r="R4034" i="1"/>
  <c r="N4034" i="1"/>
  <c r="R3754" i="1"/>
  <c r="N3754" i="1"/>
  <c r="R3858" i="1"/>
  <c r="N3858" i="1"/>
  <c r="M2888" i="1"/>
  <c r="J2888" i="1"/>
  <c r="M457" i="1"/>
  <c r="J457" i="1"/>
  <c r="Z4055" i="1"/>
  <c r="X4055" i="1"/>
  <c r="R1849" i="1"/>
  <c r="N1849" i="1"/>
  <c r="M4114" i="1"/>
  <c r="J4114" i="1"/>
  <c r="P3570" i="1"/>
  <c r="P3441" i="1"/>
  <c r="H2031" i="1"/>
  <c r="I2031" i="1"/>
  <c r="H1738" i="1"/>
  <c r="I1738" i="1"/>
  <c r="H3062" i="1"/>
  <c r="I3062" i="1"/>
  <c r="H2798" i="1"/>
  <c r="I2798" i="1"/>
  <c r="H2806" i="1"/>
  <c r="I2806" i="1"/>
  <c r="H1834" i="1"/>
  <c r="I1834" i="1"/>
  <c r="M3049" i="1"/>
  <c r="J3049" i="1"/>
  <c r="M4104" i="1"/>
  <c r="J4104" i="1"/>
  <c r="W2137" i="1"/>
  <c r="S2137" i="1"/>
  <c r="Z3776" i="1"/>
  <c r="X3776" i="1"/>
  <c r="Z3720" i="1"/>
  <c r="X3720" i="1"/>
  <c r="Z3041" i="1"/>
  <c r="X3041" i="1"/>
  <c r="Q2452" i="1"/>
  <c r="Q2404" i="1"/>
  <c r="X301" i="1"/>
  <c r="Q420" i="33"/>
  <c r="Q428" i="33"/>
  <c r="O355" i="2"/>
  <c r="X257" i="1"/>
  <c r="X275" i="1"/>
  <c r="R2890" i="1"/>
  <c r="N2890" i="1"/>
  <c r="K1386" i="1"/>
  <c r="K1290" i="1"/>
  <c r="M2665" i="1"/>
  <c r="J2665" i="1"/>
  <c r="M3944" i="1"/>
  <c r="J3944" i="1"/>
  <c r="M2681" i="1"/>
  <c r="J2681" i="1"/>
  <c r="Z2897" i="1"/>
  <c r="X2897" i="1"/>
  <c r="Z1741" i="1"/>
  <c r="X1741" i="1"/>
  <c r="H1392" i="1"/>
  <c r="H1448" i="1"/>
  <c r="H1457" i="1"/>
  <c r="D637" i="33"/>
  <c r="D671" i="33"/>
  <c r="D679" i="33"/>
  <c r="B422" i="2"/>
  <c r="R3046" i="1"/>
  <c r="N3046" i="1"/>
  <c r="Y2455" i="1"/>
  <c r="Y2407" i="1"/>
  <c r="T3330" i="1"/>
  <c r="T4290" i="1"/>
  <c r="E871" i="33"/>
  <c r="I1067" i="1"/>
  <c r="I1110" i="1"/>
  <c r="M2138" i="1"/>
  <c r="J2138" i="1"/>
  <c r="W3857" i="1"/>
  <c r="S3857" i="1"/>
  <c r="W3769" i="1"/>
  <c r="S3769" i="1"/>
  <c r="W4089" i="1"/>
  <c r="S4089" i="1"/>
  <c r="W1995" i="1"/>
  <c r="S1995" i="1"/>
  <c r="Z2811" i="1"/>
  <c r="X2811" i="1"/>
  <c r="Z2755" i="1"/>
  <c r="X2755" i="1"/>
  <c r="Z2731" i="1"/>
  <c r="X2731" i="1"/>
  <c r="Z476" i="1"/>
  <c r="X476" i="1"/>
  <c r="M2424" i="1"/>
  <c r="J2424" i="1"/>
  <c r="AC723" i="1"/>
  <c r="AC352" i="1"/>
  <c r="AC1789" i="1"/>
  <c r="AC1837" i="1"/>
  <c r="AC1855" i="1"/>
  <c r="AC1864" i="1"/>
  <c r="U742" i="33"/>
  <c r="U750" i="33"/>
  <c r="S198" i="2"/>
  <c r="AC344" i="1"/>
  <c r="K914" i="1"/>
  <c r="E505" i="2"/>
  <c r="G990" i="33"/>
  <c r="W4007" i="1"/>
  <c r="S4007" i="1"/>
  <c r="W2385" i="1"/>
  <c r="S2385" i="1"/>
  <c r="W1977" i="1"/>
  <c r="S1977" i="1"/>
  <c r="W4055" i="1"/>
  <c r="S4055" i="1"/>
  <c r="V909" i="1"/>
  <c r="N409" i="2"/>
  <c r="P953" i="33"/>
  <c r="L2575" i="1"/>
  <c r="L2540" i="1"/>
  <c r="L2484" i="1"/>
  <c r="W2453" i="1"/>
  <c r="W2405" i="1"/>
  <c r="W2741" i="1"/>
  <c r="S2741" i="1"/>
  <c r="W1761" i="1"/>
  <c r="S1761" i="1"/>
  <c r="W2885" i="1"/>
  <c r="S2885" i="1"/>
  <c r="Z480" i="1"/>
  <c r="X480" i="1"/>
  <c r="Z1779" i="1"/>
  <c r="X1779" i="1"/>
  <c r="Z4022" i="1"/>
  <c r="X4022" i="1"/>
  <c r="M2604" i="1"/>
  <c r="J173" i="1"/>
  <c r="J191" i="1"/>
  <c r="J217" i="1"/>
  <c r="J312" i="1"/>
  <c r="J885" i="1"/>
  <c r="F524" i="33"/>
  <c r="F532" i="33"/>
  <c r="D276" i="2"/>
  <c r="J2604" i="1"/>
  <c r="F854" i="33"/>
  <c r="J2302" i="1"/>
  <c r="J2398" i="1"/>
  <c r="J2465" i="1"/>
  <c r="J2584" i="1"/>
  <c r="J4388" i="1"/>
  <c r="AC3570" i="1"/>
  <c r="AC3441" i="1"/>
  <c r="U1028" i="33"/>
  <c r="AC1973" i="1"/>
  <c r="AC2149" i="1"/>
  <c r="AC2158" i="1"/>
  <c r="U924" i="33"/>
  <c r="M4317" i="1"/>
  <c r="J4317" i="1"/>
  <c r="M3043" i="1"/>
  <c r="J3043" i="1"/>
  <c r="M1759" i="1"/>
  <c r="J1759" i="1"/>
  <c r="M1996" i="1"/>
  <c r="J1996" i="1"/>
  <c r="M2316" i="1"/>
  <c r="J2316" i="1"/>
  <c r="M2779" i="1"/>
  <c r="J2779" i="1"/>
  <c r="R4114" i="1"/>
  <c r="N4114" i="1"/>
  <c r="R2430" i="1"/>
  <c r="N2430" i="1"/>
  <c r="R3658" i="1"/>
  <c r="N3658" i="1"/>
  <c r="R4106" i="1"/>
  <c r="N4106" i="1"/>
  <c r="R3946" i="1"/>
  <c r="N3946" i="1"/>
  <c r="O3575" i="1"/>
  <c r="O3446" i="1"/>
  <c r="W1935" i="1"/>
  <c r="S1935" i="1"/>
  <c r="H2449" i="1"/>
  <c r="I2449" i="1"/>
  <c r="H2774" i="1"/>
  <c r="I2774" i="1"/>
  <c r="H2351" i="1"/>
  <c r="I2351" i="1"/>
  <c r="H2894" i="1"/>
  <c r="I2894" i="1"/>
  <c r="H3717" i="1"/>
  <c r="I3717" i="1"/>
  <c r="H3797" i="1"/>
  <c r="I3797" i="1"/>
  <c r="H519" i="1"/>
  <c r="I519" i="1"/>
  <c r="M4040" i="1"/>
  <c r="J4040" i="1"/>
  <c r="M775" i="1"/>
  <c r="J775" i="1"/>
  <c r="M3534" i="1"/>
  <c r="J3534" i="1"/>
  <c r="W2370" i="1"/>
  <c r="S2370" i="1"/>
  <c r="Z3031" i="1"/>
  <c r="X3031" i="1"/>
  <c r="Z1787" i="1"/>
  <c r="X1787" i="1"/>
  <c r="Z2418" i="1"/>
  <c r="X2418" i="1"/>
  <c r="R3741" i="1"/>
  <c r="N3741" i="1"/>
  <c r="R1754" i="1"/>
  <c r="N1754" i="1"/>
  <c r="R2814" i="1"/>
  <c r="N2814" i="1"/>
  <c r="R2103" i="1"/>
  <c r="N2103" i="1"/>
  <c r="K870" i="33"/>
  <c r="K973" i="33"/>
  <c r="I211" i="2"/>
  <c r="P978" i="1"/>
  <c r="P1066" i="1"/>
  <c r="P1109" i="1"/>
  <c r="Z4302" i="1"/>
  <c r="X4302" i="1"/>
  <c r="Z2676" i="1"/>
  <c r="X2676" i="1"/>
  <c r="Z3164" i="1"/>
  <c r="X3164" i="1"/>
  <c r="Z2431" i="1"/>
  <c r="X2431" i="1"/>
  <c r="Z2708" i="1"/>
  <c r="X2708" i="1"/>
  <c r="Z3503" i="1"/>
  <c r="X3503" i="1"/>
  <c r="M3861" i="1"/>
  <c r="J3861" i="1"/>
  <c r="M1810" i="1"/>
  <c r="J1810" i="1"/>
  <c r="M1786" i="1"/>
  <c r="J1786" i="1"/>
  <c r="M479" i="1"/>
  <c r="J479" i="1"/>
  <c r="R3043" i="1"/>
  <c r="N3043" i="1"/>
  <c r="R1743" i="1"/>
  <c r="N1743" i="1"/>
  <c r="R3131" i="1"/>
  <c r="N3131" i="1"/>
  <c r="M2808" i="1"/>
  <c r="J2808" i="1"/>
  <c r="M2880" i="1"/>
  <c r="J2880" i="1"/>
  <c r="M2744" i="1"/>
  <c r="J2744" i="1"/>
  <c r="M1985" i="1"/>
  <c r="J1985" i="1"/>
  <c r="M1796" i="1"/>
  <c r="J1796" i="1"/>
  <c r="M2097" i="1"/>
  <c r="J2097" i="1"/>
  <c r="Z4119" i="1"/>
  <c r="X4119" i="1"/>
  <c r="Z2672" i="1"/>
  <c r="X2672" i="1"/>
  <c r="Z3088" i="1"/>
  <c r="X3088" i="1"/>
  <c r="Z3671" i="1"/>
  <c r="X3671" i="1"/>
  <c r="Z4095" i="1"/>
  <c r="X4095" i="1"/>
  <c r="W3035" i="1"/>
  <c r="S3035" i="1"/>
  <c r="W484" i="1"/>
  <c r="S484" i="1"/>
  <c r="W1848" i="1"/>
  <c r="S1848" i="1"/>
  <c r="W1823" i="1"/>
  <c r="S1823" i="1"/>
  <c r="W476" i="1"/>
  <c r="S476" i="1"/>
  <c r="W2308" i="1"/>
  <c r="S2308" i="1"/>
  <c r="W2414" i="1"/>
  <c r="S2414" i="1"/>
  <c r="W2777" i="1"/>
  <c r="S2777" i="1"/>
  <c r="E1030" i="33"/>
  <c r="I2151" i="1"/>
  <c r="I2160" i="1"/>
  <c r="E926" i="33"/>
  <c r="K3334" i="1"/>
  <c r="K4294" i="1"/>
  <c r="Y2569" i="1"/>
  <c r="Y2534" i="1"/>
  <c r="Y2478" i="1"/>
  <c r="H4093" i="1"/>
  <c r="I4093" i="1"/>
  <c r="H1810" i="1"/>
  <c r="I1810" i="1"/>
  <c r="M1963" i="1"/>
  <c r="J1963" i="1"/>
  <c r="Z2312" i="1"/>
  <c r="X2312" i="1"/>
  <c r="Z1763" i="1"/>
  <c r="X1763" i="1"/>
  <c r="Z1835" i="1"/>
  <c r="X1835" i="1"/>
  <c r="R2417" i="1"/>
  <c r="N2417" i="1"/>
  <c r="R3134" i="1"/>
  <c r="N3134" i="1"/>
  <c r="R1802" i="1"/>
  <c r="N1802" i="1"/>
  <c r="R2750" i="1"/>
  <c r="N2750" i="1"/>
  <c r="W457" i="1"/>
  <c r="S457" i="1"/>
  <c r="H2097" i="1"/>
  <c r="I2097" i="1"/>
  <c r="H3703" i="1"/>
  <c r="I3703" i="1"/>
  <c r="R2346" i="1"/>
  <c r="N2346" i="1"/>
  <c r="R2306" i="1"/>
  <c r="N2306" i="1"/>
  <c r="R2753" i="1"/>
  <c r="N2753" i="1"/>
  <c r="R3856" i="1"/>
  <c r="N3856" i="1"/>
  <c r="R1741" i="1"/>
  <c r="N1741" i="1"/>
  <c r="R1749" i="1"/>
  <c r="N1749" i="1"/>
  <c r="K867" i="33"/>
  <c r="P1106" i="1"/>
  <c r="K970" i="33"/>
  <c r="I208" i="2"/>
  <c r="P975" i="1"/>
  <c r="P1063" i="1"/>
  <c r="U2572" i="1"/>
  <c r="U2537" i="1"/>
  <c r="U2481" i="1"/>
  <c r="H3137" i="1"/>
  <c r="I3137" i="1"/>
  <c r="H2801" i="1"/>
  <c r="I2801" i="1"/>
  <c r="H1994" i="1"/>
  <c r="I1994" i="1"/>
  <c r="H2737" i="1"/>
  <c r="I2737" i="1"/>
  <c r="H2897" i="1"/>
  <c r="I2897" i="1"/>
  <c r="H3712" i="1"/>
  <c r="I3712" i="1"/>
  <c r="H2354" i="1"/>
  <c r="I2354" i="1"/>
  <c r="R4317" i="1"/>
  <c r="N4317" i="1"/>
  <c r="R4058" i="1"/>
  <c r="N4058" i="1"/>
  <c r="R3019" i="1"/>
  <c r="N3019" i="1"/>
  <c r="R4138" i="1"/>
  <c r="N4138" i="1"/>
  <c r="R4301" i="1"/>
  <c r="N4301" i="1"/>
  <c r="J869" i="33"/>
  <c r="O1108" i="1"/>
  <c r="J972" i="33"/>
  <c r="H210" i="2"/>
  <c r="O977" i="1"/>
  <c r="O1065" i="1"/>
  <c r="Q3228" i="1"/>
  <c r="Q2628" i="1"/>
  <c r="W2138" i="1"/>
  <c r="S2138" i="1"/>
  <c r="R1786" i="1"/>
  <c r="N1786" i="1"/>
  <c r="R2762" i="1"/>
  <c r="N2762" i="1"/>
  <c r="Z1827" i="1"/>
  <c r="X1827" i="1"/>
  <c r="Z4233" i="1"/>
  <c r="X4233" i="1"/>
  <c r="Z2751" i="1"/>
  <c r="X2751" i="1"/>
  <c r="Z1755" i="1"/>
  <c r="X1755" i="1"/>
  <c r="R2902" i="1"/>
  <c r="N2902" i="1"/>
  <c r="R3773" i="1"/>
  <c r="N3773" i="1"/>
  <c r="P301" i="1"/>
  <c r="P275" i="1"/>
  <c r="P257" i="1"/>
  <c r="R481" i="1"/>
  <c r="N481" i="1"/>
  <c r="AA297" i="1"/>
  <c r="AA271" i="1"/>
  <c r="AA253" i="1"/>
  <c r="T514" i="33"/>
  <c r="AB172" i="1"/>
  <c r="AB190" i="1"/>
  <c r="AB216" i="1"/>
  <c r="AB311" i="1"/>
  <c r="T506" i="33"/>
  <c r="H302" i="1"/>
  <c r="H276" i="1"/>
  <c r="E421" i="33"/>
  <c r="E429" i="33"/>
  <c r="C356" i="2"/>
  <c r="I258" i="1"/>
  <c r="H258" i="1"/>
  <c r="B211" i="2"/>
  <c r="E973" i="33"/>
  <c r="D973" i="33"/>
  <c r="R810" i="1"/>
  <c r="N810" i="1"/>
  <c r="M2450" i="1"/>
  <c r="J2450" i="1"/>
  <c r="H303" i="1"/>
  <c r="H277" i="1"/>
  <c r="H259" i="1"/>
  <c r="H2768" i="1"/>
  <c r="I2768" i="1"/>
  <c r="H3855" i="1"/>
  <c r="I3855" i="1"/>
  <c r="H2744" i="1"/>
  <c r="I2744" i="1"/>
  <c r="H4023" i="1"/>
  <c r="I4023" i="1"/>
  <c r="U4188" i="1"/>
  <c r="U3635" i="1"/>
  <c r="Z2760" i="1"/>
  <c r="X2760" i="1"/>
  <c r="H1797" i="1"/>
  <c r="I1797" i="1"/>
  <c r="M4463" i="1"/>
  <c r="M4437" i="1"/>
  <c r="J4429" i="1"/>
  <c r="M4429" i="1"/>
  <c r="K727" i="1"/>
  <c r="K356" i="1"/>
  <c r="K348" i="1"/>
  <c r="E202" i="2"/>
  <c r="G754" i="33"/>
  <c r="G746" i="33"/>
  <c r="K1868" i="1"/>
  <c r="K1859" i="1"/>
  <c r="K1841" i="1"/>
  <c r="K1793" i="1"/>
  <c r="Y4378" i="1"/>
  <c r="Y4369" i="1"/>
  <c r="Y4360" i="1"/>
  <c r="M3742" i="1"/>
  <c r="J3742" i="1"/>
  <c r="M1787" i="1"/>
  <c r="J1787" i="1"/>
  <c r="M488" i="1"/>
  <c r="J488" i="1"/>
  <c r="M2735" i="1"/>
  <c r="J2735" i="1"/>
  <c r="M2418" i="1"/>
  <c r="J2418" i="1"/>
  <c r="L302" i="1"/>
  <c r="L276" i="1"/>
  <c r="L258" i="1"/>
  <c r="R4047" i="1"/>
  <c r="N4047" i="1"/>
  <c r="R3028" i="1"/>
  <c r="N3028" i="1"/>
  <c r="R3707" i="1"/>
  <c r="N3707" i="1"/>
  <c r="R3044" i="1"/>
  <c r="N3044" i="1"/>
  <c r="R3731" i="1"/>
  <c r="N3731" i="1"/>
  <c r="Y4290" i="1"/>
  <c r="Y3330" i="1"/>
  <c r="AB2201" i="1"/>
  <c r="AB2193" i="1"/>
  <c r="Z1756" i="1"/>
  <c r="X1756" i="1"/>
  <c r="H2328" i="1"/>
  <c r="I2328" i="1"/>
  <c r="H2392" i="1"/>
  <c r="I2392" i="1"/>
  <c r="R3120" i="1"/>
  <c r="N3120" i="1"/>
  <c r="R4111" i="1"/>
  <c r="N4111" i="1"/>
  <c r="H2362" i="1"/>
  <c r="I2362" i="1"/>
  <c r="R3729" i="1"/>
  <c r="N3729" i="1"/>
  <c r="R1995" i="1"/>
  <c r="N1995" i="1"/>
  <c r="R1758" i="1"/>
  <c r="N1758" i="1"/>
  <c r="W2352" i="1"/>
  <c r="S2352" i="1"/>
  <c r="W1811" i="1"/>
  <c r="S1811" i="1"/>
  <c r="W464" i="1"/>
  <c r="S464" i="1"/>
  <c r="Z1981" i="1"/>
  <c r="X1981" i="1"/>
  <c r="Z2037" i="1"/>
  <c r="X2037" i="1"/>
  <c r="Z3537" i="1"/>
  <c r="X3537" i="1"/>
  <c r="Z3052" i="1"/>
  <c r="X3052" i="1"/>
  <c r="Z3092" i="1"/>
  <c r="X3092" i="1"/>
  <c r="Z3478" i="1"/>
  <c r="X3478" i="1"/>
  <c r="M2814" i="1"/>
  <c r="J2814" i="1"/>
  <c r="M3773" i="1"/>
  <c r="J3773" i="1"/>
  <c r="M2766" i="1"/>
  <c r="J2766" i="1"/>
  <c r="M3030" i="1"/>
  <c r="J3030" i="1"/>
  <c r="R4050" i="1"/>
  <c r="N4050" i="1"/>
  <c r="R476" i="1"/>
  <c r="N476" i="1"/>
  <c r="R1988" i="1"/>
  <c r="N1988" i="1"/>
  <c r="M3136" i="1"/>
  <c r="J3136" i="1"/>
  <c r="M3871" i="1"/>
  <c r="J3871" i="1"/>
  <c r="M2443" i="1"/>
  <c r="J2443" i="1"/>
  <c r="M3727" i="1"/>
  <c r="J3727" i="1"/>
  <c r="M2728" i="1"/>
  <c r="J2728" i="1"/>
  <c r="M3719" i="1"/>
  <c r="J3719" i="1"/>
  <c r="Z3663" i="1"/>
  <c r="X3663" i="1"/>
  <c r="Z3474" i="1"/>
  <c r="X3474" i="1"/>
  <c r="Z2968" i="1"/>
  <c r="X2968" i="1"/>
  <c r="Z2704" i="1"/>
  <c r="X2704" i="1"/>
  <c r="Z2502" i="1"/>
  <c r="X2502" i="1"/>
  <c r="W2446" i="1"/>
  <c r="S2446" i="1"/>
  <c r="W2380" i="1"/>
  <c r="S2380" i="1"/>
  <c r="W2348" i="1"/>
  <c r="S2348" i="1"/>
  <c r="W2316" i="1"/>
  <c r="S2316" i="1"/>
  <c r="W460" i="1"/>
  <c r="S460" i="1"/>
  <c r="W3269" i="1"/>
  <c r="S3269" i="1"/>
  <c r="W2899" i="1"/>
  <c r="S2899" i="1"/>
  <c r="W4024" i="1"/>
  <c r="S4024" i="1"/>
  <c r="W1814" i="1"/>
  <c r="S1814" i="1"/>
  <c r="U876" i="1"/>
  <c r="U800" i="1"/>
  <c r="M4309" i="1"/>
  <c r="J4309" i="1"/>
  <c r="M4106" i="1"/>
  <c r="J4106" i="1"/>
  <c r="M2521" i="1"/>
  <c r="J2521" i="1"/>
  <c r="M2324" i="1"/>
  <c r="J2324" i="1"/>
  <c r="M3155" i="1"/>
  <c r="J3155" i="1"/>
  <c r="H2745" i="1"/>
  <c r="I2745" i="1"/>
  <c r="H2026" i="1"/>
  <c r="I2026" i="1"/>
  <c r="T299" i="1"/>
  <c r="T273" i="1"/>
  <c r="T255" i="1"/>
  <c r="Z2769" i="1"/>
  <c r="X2769" i="1"/>
  <c r="Z3752" i="1"/>
  <c r="X3752" i="1"/>
  <c r="Z1805" i="1"/>
  <c r="X1805" i="1"/>
  <c r="Z1773" i="1"/>
  <c r="X1773" i="1"/>
  <c r="W4068" i="1"/>
  <c r="S4068" i="1"/>
  <c r="R3781" i="1"/>
  <c r="N3781" i="1"/>
  <c r="R2782" i="1"/>
  <c r="N2782" i="1"/>
  <c r="R2449" i="1"/>
  <c r="N2449" i="1"/>
  <c r="R1762" i="1"/>
  <c r="N1762" i="1"/>
  <c r="Q875" i="1"/>
  <c r="Q799" i="1"/>
  <c r="V4464" i="1"/>
  <c r="V4438" i="1"/>
  <c r="V4430" i="1"/>
  <c r="W4084" i="1"/>
  <c r="S4084" i="1"/>
  <c r="Y2412" i="1"/>
  <c r="Y2098" i="1"/>
  <c r="Y3872" i="1"/>
  <c r="Y586" i="1"/>
  <c r="Y3267" i="1"/>
  <c r="Y1846" i="1"/>
  <c r="Y2761" i="1"/>
  <c r="Y1829" i="1"/>
  <c r="Y3033" i="1"/>
  <c r="Y2745" i="1"/>
  <c r="Y4227" i="1"/>
  <c r="Y458" i="1"/>
  <c r="Y1781" i="1"/>
  <c r="Y514" i="1"/>
  <c r="Y1821" i="1"/>
  <c r="Y1749" i="1"/>
  <c r="Y1741" i="1"/>
  <c r="Y2809" i="1"/>
  <c r="Y4032" i="1"/>
  <c r="Y3720" i="1"/>
  <c r="Y3704" i="1"/>
  <c r="Y3864" i="1"/>
  <c r="Y2801" i="1"/>
  <c r="Y3856" i="1"/>
  <c r="Y2777" i="1"/>
  <c r="Y3792" i="1"/>
  <c r="Y3057" i="1"/>
  <c r="Y3776" i="1"/>
  <c r="Y2026" i="1"/>
  <c r="Y1733" i="1"/>
  <c r="Y2817" i="1"/>
  <c r="Y1805" i="1"/>
  <c r="Y3712" i="1"/>
  <c r="Y1773" i="1"/>
  <c r="Y1986" i="1"/>
  <c r="Y2346" i="1"/>
  <c r="Y3025" i="1"/>
  <c r="Y1757" i="1"/>
  <c r="Y2753" i="1"/>
  <c r="Y474" i="1"/>
  <c r="Y3784" i="1"/>
  <c r="Y3736" i="1"/>
  <c r="Y482" i="1"/>
  <c r="Y2889" i="1"/>
  <c r="Y4088" i="1"/>
  <c r="Y2354" i="1"/>
  <c r="Y2378" i="1"/>
  <c r="Y3129" i="1"/>
  <c r="Y4024" i="1"/>
  <c r="Y2881" i="1"/>
  <c r="Y4048" i="1"/>
  <c r="Y3752" i="1"/>
  <c r="Y3744" i="1"/>
  <c r="Y2444" i="1"/>
  <c r="Y2729" i="1"/>
  <c r="Y1994" i="1"/>
  <c r="Y1797" i="1"/>
  <c r="Y3105" i="1"/>
  <c r="Y4016" i="1"/>
  <c r="Y2793" i="1"/>
  <c r="Y2314" i="1"/>
  <c r="Y2897" i="1"/>
  <c r="Y3041" i="1"/>
  <c r="Y3768" i="1"/>
  <c r="Y2769" i="1"/>
  <c r="Y2306" i="1"/>
  <c r="Y3137" i="1"/>
  <c r="Y2737" i="1"/>
  <c r="Y3728" i="1"/>
  <c r="W1963" i="1"/>
  <c r="S1963" i="1"/>
  <c r="U3572" i="1"/>
  <c r="U3443" i="1"/>
  <c r="U862" i="1"/>
  <c r="U845" i="1"/>
  <c r="M3418" i="1"/>
  <c r="J3418" i="1"/>
  <c r="M3658" i="1"/>
  <c r="J3658" i="1"/>
  <c r="M3477" i="1"/>
  <c r="J3477" i="1"/>
  <c r="M4138" i="1"/>
  <c r="J4138" i="1"/>
  <c r="H3025" i="1"/>
  <c r="I3025" i="1"/>
  <c r="M418" i="1"/>
  <c r="F929" i="33"/>
  <c r="D414" i="2"/>
  <c r="J418" i="1"/>
  <c r="R4010" i="1"/>
  <c r="N4010" i="1"/>
  <c r="W4079" i="1"/>
  <c r="S4079" i="1"/>
  <c r="G972" i="33"/>
  <c r="E210" i="2"/>
  <c r="K977" i="1"/>
  <c r="K1065" i="1"/>
  <c r="K1108" i="1"/>
  <c r="G869" i="33"/>
  <c r="Z2737" i="1"/>
  <c r="X2737" i="1"/>
  <c r="Z2412" i="1"/>
  <c r="X2412" i="1"/>
  <c r="W1753" i="1"/>
  <c r="S1753" i="1"/>
  <c r="S513" i="33"/>
  <c r="Q229" i="2"/>
  <c r="AA171" i="1"/>
  <c r="AA189" i="1"/>
  <c r="AA215" i="1"/>
  <c r="AA310" i="1"/>
  <c r="S505" i="33"/>
  <c r="U1025" i="33"/>
  <c r="U921" i="33"/>
  <c r="AC2155" i="1"/>
  <c r="AC2146" i="1"/>
  <c r="AC1970" i="1"/>
  <c r="W1778" i="1"/>
  <c r="S1778" i="1"/>
  <c r="W1810" i="1"/>
  <c r="S1810" i="1"/>
  <c r="R586" i="1"/>
  <c r="N586" i="1"/>
  <c r="H3052" i="1"/>
  <c r="I3052" i="1"/>
  <c r="AC4351" i="1"/>
  <c r="AC4342" i="1"/>
  <c r="AC4214" i="1"/>
  <c r="W4233" i="1"/>
  <c r="S4233" i="1"/>
  <c r="M1746" i="1"/>
  <c r="J1746" i="1"/>
  <c r="R3770" i="1"/>
  <c r="N3770" i="1"/>
  <c r="M1732" i="1"/>
  <c r="J1732" i="1"/>
  <c r="M4034" i="1"/>
  <c r="J4034" i="1"/>
  <c r="H4232" i="1"/>
  <c r="I4232" i="1"/>
  <c r="H4021" i="1"/>
  <c r="I4021" i="1"/>
  <c r="M3113" i="1"/>
  <c r="J3113" i="1"/>
  <c r="Z2098" i="1"/>
  <c r="X2098" i="1"/>
  <c r="W1745" i="1"/>
  <c r="S1745" i="1"/>
  <c r="Z2533" i="1"/>
  <c r="X2533" i="1"/>
  <c r="M3091" i="1"/>
  <c r="J3091" i="1"/>
  <c r="M3648" i="1"/>
  <c r="J3648" i="1"/>
  <c r="W2142" i="1"/>
  <c r="S2142" i="1"/>
  <c r="W4020" i="1"/>
  <c r="S4020" i="1"/>
  <c r="R3272" i="1"/>
  <c r="N3272" i="1"/>
  <c r="W474" i="1"/>
  <c r="S474" i="1"/>
  <c r="R2668" i="1"/>
  <c r="N2668" i="1"/>
  <c r="G850" i="33"/>
  <c r="K4384" i="1"/>
  <c r="K2580" i="1"/>
  <c r="K2461" i="1"/>
  <c r="K2394" i="1"/>
  <c r="K2298" i="1"/>
  <c r="I2302" i="1"/>
  <c r="H2302" i="1"/>
  <c r="H2398" i="1"/>
  <c r="H2465" i="1"/>
  <c r="H2584" i="1"/>
  <c r="H4388" i="1"/>
  <c r="D854" i="33"/>
  <c r="M1783" i="1"/>
  <c r="J1783" i="1"/>
  <c r="H2412" i="1"/>
  <c r="I2412" i="1"/>
  <c r="AC4185" i="1"/>
  <c r="AC3632" i="1"/>
  <c r="M300" i="1"/>
  <c r="M274" i="1"/>
  <c r="F419" i="33"/>
  <c r="F427" i="33"/>
  <c r="D354" i="2"/>
  <c r="J256" i="1"/>
  <c r="M256" i="1"/>
  <c r="H3711" i="1"/>
  <c r="I3711" i="1"/>
  <c r="H3751" i="1"/>
  <c r="I3751" i="1"/>
  <c r="W2611" i="1"/>
  <c r="S2611" i="1"/>
  <c r="X1388" i="1"/>
  <c r="M521" i="1"/>
  <c r="J521" i="1"/>
  <c r="J725" i="1"/>
  <c r="J354" i="1"/>
  <c r="S866" i="33"/>
  <c r="AA1105" i="1"/>
  <c r="AA1062" i="1"/>
  <c r="AA974" i="1"/>
  <c r="Q207" i="2"/>
  <c r="S969" i="33"/>
  <c r="AA2201" i="1"/>
  <c r="AA2193" i="1"/>
  <c r="W2425" i="1"/>
  <c r="S2425" i="1"/>
  <c r="R4061" i="1"/>
  <c r="N4061" i="1"/>
  <c r="R4125" i="1"/>
  <c r="N4125" i="1"/>
  <c r="R3054" i="1"/>
  <c r="N3054" i="1"/>
  <c r="R2694" i="1"/>
  <c r="N2694" i="1"/>
  <c r="R3022" i="1"/>
  <c r="N3022" i="1"/>
  <c r="R4312" i="1"/>
  <c r="N4312" i="1"/>
  <c r="AB4211" i="1"/>
  <c r="AB4339" i="1"/>
  <c r="AB4348" i="1"/>
  <c r="M2037" i="1"/>
  <c r="J2037" i="1"/>
  <c r="W3655" i="1"/>
  <c r="S3655" i="1"/>
  <c r="W3064" i="1"/>
  <c r="S3064" i="1"/>
  <c r="W2518" i="1"/>
  <c r="S2518" i="1"/>
  <c r="W2688" i="1"/>
  <c r="S2688" i="1"/>
  <c r="Y2262" i="1"/>
  <c r="Y2278" i="1"/>
  <c r="Y2287" i="1"/>
  <c r="R4314" i="1"/>
  <c r="N4314" i="1"/>
  <c r="R4055" i="1"/>
  <c r="N4055" i="1"/>
  <c r="T3570" i="1"/>
  <c r="T3441" i="1"/>
  <c r="F477" i="33"/>
  <c r="D362" i="2"/>
  <c r="J716" i="1"/>
  <c r="M716" i="1"/>
  <c r="U4433" i="1"/>
  <c r="U4441" i="1"/>
  <c r="U4467" i="1"/>
  <c r="W3869" i="1"/>
  <c r="S3869" i="1"/>
  <c r="W2383" i="1"/>
  <c r="S2383" i="1"/>
  <c r="W1834" i="1"/>
  <c r="S1834" i="1"/>
  <c r="S2364" i="1"/>
  <c r="W2364" i="1"/>
  <c r="S1964" i="1"/>
  <c r="W1964" i="1"/>
  <c r="X4084" i="1"/>
  <c r="Z4084" i="1"/>
  <c r="S307" i="1"/>
  <c r="M502" i="33"/>
  <c r="M510" i="33"/>
  <c r="AC1793" i="1"/>
  <c r="AC1841" i="1"/>
  <c r="AC1859" i="1"/>
  <c r="AC1868" i="1"/>
  <c r="U746" i="33"/>
  <c r="U754" i="33"/>
  <c r="S202" i="2"/>
  <c r="AC348" i="1"/>
  <c r="AC356" i="1"/>
  <c r="AC727" i="1"/>
  <c r="M4080" i="1"/>
  <c r="F842" i="33"/>
  <c r="F858" i="33"/>
  <c r="F874" i="33"/>
  <c r="F882" i="33"/>
  <c r="D396" i="2"/>
  <c r="J4080" i="1"/>
  <c r="W4049" i="1"/>
  <c r="S4049" i="1"/>
  <c r="W3705" i="1"/>
  <c r="S3705" i="1"/>
  <c r="W3777" i="1"/>
  <c r="S3777" i="1"/>
  <c r="W3058" i="1"/>
  <c r="S3058" i="1"/>
  <c r="Z2356" i="1"/>
  <c r="X2356" i="1"/>
  <c r="Z3866" i="1"/>
  <c r="X3866" i="1"/>
  <c r="Z2883" i="1"/>
  <c r="X2883" i="1"/>
  <c r="Z1775" i="1"/>
  <c r="X1775" i="1"/>
  <c r="Z1818" i="1"/>
  <c r="X1818" i="1"/>
  <c r="W591" i="1"/>
  <c r="S591" i="1"/>
  <c r="W3733" i="1"/>
  <c r="S3733" i="1"/>
  <c r="W2742" i="1"/>
  <c r="S2742" i="1"/>
  <c r="W3861" i="1"/>
  <c r="S3861" i="1"/>
  <c r="R3792" i="1"/>
  <c r="N3792" i="1"/>
  <c r="H4334" i="1"/>
  <c r="I4334" i="1"/>
  <c r="H4075" i="1"/>
  <c r="I4075" i="1"/>
  <c r="H2037" i="1"/>
  <c r="I2037" i="1"/>
  <c r="H4139" i="1"/>
  <c r="I4139" i="1"/>
  <c r="H3100" i="1"/>
  <c r="I3100" i="1"/>
  <c r="H3503" i="1"/>
  <c r="I3503" i="1"/>
  <c r="L2264" i="1"/>
  <c r="L2280" i="1"/>
  <c r="L2289" i="1"/>
  <c r="AC4210" i="1"/>
  <c r="AC4338" i="1"/>
  <c r="AC4347" i="1"/>
  <c r="M2519" i="1"/>
  <c r="J2519" i="1"/>
  <c r="M2705" i="1"/>
  <c r="J2705" i="1"/>
  <c r="AA1394" i="1"/>
  <c r="AA1450" i="1"/>
  <c r="AA1459" i="1"/>
  <c r="S639" i="33"/>
  <c r="S647" i="33"/>
  <c r="Q190" i="2"/>
  <c r="AA4499" i="1"/>
  <c r="AA4531" i="1"/>
  <c r="S760" i="33"/>
  <c r="S768" i="33"/>
  <c r="Q226" i="2"/>
  <c r="AA168" i="1"/>
  <c r="AA186" i="1"/>
  <c r="AA212" i="1"/>
  <c r="AA307" i="1"/>
  <c r="S502" i="33"/>
  <c r="S510" i="33"/>
  <c r="N298" i="1"/>
  <c r="N272" i="1"/>
  <c r="Z2450" i="1"/>
  <c r="X2450" i="1"/>
  <c r="Z3734" i="1"/>
  <c r="X3734" i="1"/>
  <c r="Z2759" i="1"/>
  <c r="X2759" i="1"/>
  <c r="Z2025" i="1"/>
  <c r="X2025" i="1"/>
  <c r="Q252" i="1"/>
  <c r="Q270" i="1"/>
  <c r="Q296" i="1"/>
  <c r="L2039" i="1"/>
  <c r="L3150" i="1"/>
  <c r="L4045" i="1"/>
  <c r="L2678" i="1"/>
  <c r="L471" i="1"/>
  <c r="L2686" i="1"/>
  <c r="L4336" i="1"/>
  <c r="L2974" i="1"/>
  <c r="L780" i="1"/>
  <c r="L2516" i="1"/>
  <c r="L4125" i="1"/>
  <c r="L4312" i="1"/>
  <c r="L2327" i="1"/>
  <c r="L3505" i="1"/>
  <c r="L3669" i="1"/>
  <c r="L4141" i="1"/>
  <c r="L3677" i="1"/>
  <c r="L3158" i="1"/>
  <c r="L3118" i="1"/>
  <c r="L3054" i="1"/>
  <c r="L4077" i="1"/>
  <c r="L4320" i="1"/>
  <c r="L2391" i="1"/>
  <c r="L2670" i="1"/>
  <c r="L3949" i="1"/>
  <c r="L3661" i="1"/>
  <c r="L4109" i="1"/>
  <c r="L4133" i="1"/>
  <c r="L4304" i="1"/>
  <c r="L2433" i="1"/>
  <c r="L3539" i="1"/>
  <c r="L4061" i="1"/>
  <c r="L4101" i="1"/>
  <c r="L3126" i="1"/>
  <c r="L3480" i="1"/>
  <c r="L2508" i="1"/>
  <c r="L4013" i="1"/>
  <c r="L4117" i="1"/>
  <c r="L3022" i="1"/>
  <c r="L527" i="1"/>
  <c r="L3653" i="1"/>
  <c r="L2524" i="1"/>
  <c r="L3166" i="1"/>
  <c r="L1983" i="1"/>
  <c r="L3094" i="1"/>
  <c r="L2694" i="1"/>
  <c r="L3070" i="1"/>
  <c r="L2662" i="1"/>
  <c r="L3102" i="1"/>
  <c r="L3421" i="1"/>
  <c r="L3387" i="1"/>
  <c r="L2710" i="1"/>
  <c r="U3231" i="1"/>
  <c r="U2631" i="1"/>
  <c r="M3946" i="1"/>
  <c r="J3946" i="1"/>
  <c r="J969" i="33"/>
  <c r="H207" i="2"/>
  <c r="O974" i="1"/>
  <c r="O1062" i="1"/>
  <c r="O1105" i="1"/>
  <c r="J866" i="33"/>
  <c r="V4214" i="1"/>
  <c r="V4342" i="1"/>
  <c r="V4351" i="1"/>
  <c r="Z3790" i="1"/>
  <c r="X3790" i="1"/>
  <c r="Z3750" i="1"/>
  <c r="X3750" i="1"/>
  <c r="Z3758" i="1"/>
  <c r="X3758" i="1"/>
  <c r="AC2301" i="1"/>
  <c r="AC2397" i="1"/>
  <c r="AC2464" i="1"/>
  <c r="AC2583" i="1"/>
  <c r="AC4387" i="1"/>
  <c r="U853" i="33"/>
  <c r="Q1971" i="1"/>
  <c r="Q2147" i="1"/>
  <c r="Q2156" i="1"/>
  <c r="L922" i="33"/>
  <c r="L1026" i="33"/>
  <c r="Q2413" i="1"/>
  <c r="Q2347" i="1"/>
  <c r="Q2355" i="1"/>
  <c r="Q1830" i="1"/>
  <c r="Q3268" i="1"/>
  <c r="Q3026" i="1"/>
  <c r="Q1750" i="1"/>
  <c r="Q1774" i="1"/>
  <c r="Q3058" i="1"/>
  <c r="Q2315" i="1"/>
  <c r="Q2746" i="1"/>
  <c r="Q459" i="1"/>
  <c r="Q3745" i="1"/>
  <c r="Q3034" i="1"/>
  <c r="Q515" i="1"/>
  <c r="Q3777" i="1"/>
  <c r="Q4089" i="1"/>
  <c r="Q1987" i="1"/>
  <c r="Q3785" i="1"/>
  <c r="Q3865" i="1"/>
  <c r="Q2307" i="1"/>
  <c r="Q3753" i="1"/>
  <c r="Q2810" i="1"/>
  <c r="Q1782" i="1"/>
  <c r="Q4025" i="1"/>
  <c r="Q4228" i="1"/>
  <c r="Q3705" i="1"/>
  <c r="Q3042" i="1"/>
  <c r="Q2762" i="1"/>
  <c r="Q2794" i="1"/>
  <c r="Q2882" i="1"/>
  <c r="Q483" i="1"/>
  <c r="Q2027" i="1"/>
  <c r="Q3130" i="1"/>
  <c r="Q2818" i="1"/>
  <c r="Q2770" i="1"/>
  <c r="Q1995" i="1"/>
  <c r="Q1734" i="1"/>
  <c r="Q1798" i="1"/>
  <c r="Q4033" i="1"/>
  <c r="Q3769" i="1"/>
  <c r="Q1822" i="1"/>
  <c r="Q2445" i="1"/>
  <c r="Q3737" i="1"/>
  <c r="Q1806" i="1"/>
  <c r="Q2898" i="1"/>
  <c r="Q4017" i="1"/>
  <c r="Q2778" i="1"/>
  <c r="Q2890" i="1"/>
  <c r="Q2738" i="1"/>
  <c r="Q1758" i="1"/>
  <c r="Q3106" i="1"/>
  <c r="Q2099" i="1"/>
  <c r="Q4049" i="1"/>
  <c r="Q475" i="1"/>
  <c r="Q3138" i="1"/>
  <c r="Q2379" i="1"/>
  <c r="Q3873" i="1"/>
  <c r="Q1847" i="1"/>
  <c r="Q2754" i="1"/>
  <c r="Q3729" i="1"/>
  <c r="Q1742" i="1"/>
  <c r="Q3713" i="1"/>
  <c r="Q2802" i="1"/>
  <c r="Q3721" i="1"/>
  <c r="Q2730" i="1"/>
  <c r="Q3793" i="1"/>
  <c r="Q3857" i="1"/>
  <c r="Q587" i="1"/>
  <c r="H2514" i="1"/>
  <c r="I2514" i="1"/>
  <c r="H3124" i="1"/>
  <c r="I3124" i="1"/>
  <c r="H2522" i="1"/>
  <c r="I2522" i="1"/>
  <c r="H2972" i="1"/>
  <c r="I2972" i="1"/>
  <c r="H2325" i="1"/>
  <c r="I2325" i="1"/>
  <c r="O2197" i="1"/>
  <c r="O2189" i="1"/>
  <c r="H3757" i="1"/>
  <c r="I3757" i="1"/>
  <c r="H3741" i="1"/>
  <c r="I3741" i="1"/>
  <c r="M4065" i="1"/>
  <c r="J4065" i="1"/>
  <c r="I303" i="1"/>
  <c r="E430" i="33"/>
  <c r="C357" i="2"/>
  <c r="I259" i="1"/>
  <c r="I277" i="1"/>
  <c r="M2969" i="1"/>
  <c r="J2969" i="1"/>
  <c r="M2689" i="1"/>
  <c r="J2689" i="1"/>
  <c r="R4066" i="1"/>
  <c r="N4066" i="1"/>
  <c r="O773" i="33"/>
  <c r="M231" i="2"/>
  <c r="U1795" i="1"/>
  <c r="U1843" i="1"/>
  <c r="U1861" i="1"/>
  <c r="U1870" i="1"/>
  <c r="O748" i="33"/>
  <c r="O756" i="33"/>
  <c r="M204" i="2"/>
  <c r="U350" i="1"/>
  <c r="U358" i="1"/>
  <c r="U729" i="1"/>
  <c r="S794" i="1"/>
  <c r="S870" i="1"/>
  <c r="Q1789" i="1"/>
  <c r="Q1837" i="1"/>
  <c r="Q1855" i="1"/>
  <c r="Q1864" i="1"/>
  <c r="L742" i="33"/>
  <c r="L750" i="33"/>
  <c r="J198" i="2"/>
  <c r="Q344" i="1"/>
  <c r="Q352" i="1"/>
  <c r="Q723" i="1"/>
  <c r="H1821" i="1"/>
  <c r="I1821" i="1"/>
  <c r="H1757" i="1"/>
  <c r="I1757" i="1"/>
  <c r="H4032" i="1"/>
  <c r="I4032" i="1"/>
  <c r="H4227" i="1"/>
  <c r="I4227" i="1"/>
  <c r="H1773" i="1"/>
  <c r="I1773" i="1"/>
  <c r="H1805" i="1"/>
  <c r="I1805" i="1"/>
  <c r="M4026" i="1"/>
  <c r="J4026" i="1"/>
  <c r="M2883" i="1"/>
  <c r="J2883" i="1"/>
  <c r="R2036" i="1"/>
  <c r="N2036" i="1"/>
  <c r="R2675" i="1"/>
  <c r="N2675" i="1"/>
  <c r="R3502" i="1"/>
  <c r="N3502" i="1"/>
  <c r="R2971" i="1"/>
  <c r="N2971" i="1"/>
  <c r="R4042" i="1"/>
  <c r="N4042" i="1"/>
  <c r="K865" i="1"/>
  <c r="K848" i="1"/>
  <c r="M522" i="1"/>
  <c r="J522" i="1"/>
  <c r="Z3710" i="1"/>
  <c r="X3710" i="1"/>
  <c r="Z1992" i="1"/>
  <c r="X1992" i="1"/>
  <c r="Z3782" i="1"/>
  <c r="X3782" i="1"/>
  <c r="Z3798" i="1"/>
  <c r="X3798" i="1"/>
  <c r="H2326" i="1"/>
  <c r="I2326" i="1"/>
  <c r="L421" i="33"/>
  <c r="L429" i="33"/>
  <c r="J356" i="2"/>
  <c r="Q258" i="1"/>
  <c r="Q276" i="1"/>
  <c r="Q302" i="1"/>
  <c r="E857" i="33"/>
  <c r="E873" i="33"/>
  <c r="E881" i="33"/>
  <c r="C395" i="2"/>
  <c r="I2329" i="1"/>
  <c r="H2329" i="1"/>
  <c r="H3947" i="1"/>
  <c r="I3947" i="1"/>
  <c r="W4231" i="1"/>
  <c r="S4231" i="1"/>
  <c r="W3045" i="1"/>
  <c r="S3045" i="1"/>
  <c r="W4052" i="1"/>
  <c r="S4052" i="1"/>
  <c r="Z3039" i="1"/>
  <c r="X3039" i="1"/>
  <c r="Z3862" i="1"/>
  <c r="X3862" i="1"/>
  <c r="Z2735" i="1"/>
  <c r="X2735" i="1"/>
  <c r="G969" i="33"/>
  <c r="E207" i="2"/>
  <c r="K974" i="1"/>
  <c r="K1062" i="1"/>
  <c r="K1105" i="1"/>
  <c r="G866" i="33"/>
  <c r="T3160" i="1"/>
  <c r="T4330" i="1"/>
  <c r="T2510" i="1"/>
  <c r="T2656" i="1"/>
  <c r="T521" i="1"/>
  <c r="T4071" i="1"/>
  <c r="T3016" i="1"/>
  <c r="T3671" i="1"/>
  <c r="T2704" i="1"/>
  <c r="T3474" i="1"/>
  <c r="T3096" i="1"/>
  <c r="T4103" i="1"/>
  <c r="T3088" i="1"/>
  <c r="T4135" i="1"/>
  <c r="T2385" i="1"/>
  <c r="T2033" i="1"/>
  <c r="T3144" i="1"/>
  <c r="T2672" i="1"/>
  <c r="T3152" i="1"/>
  <c r="T4314" i="1"/>
  <c r="T4007" i="1"/>
  <c r="T3533" i="1"/>
  <c r="T4306" i="1"/>
  <c r="T3048" i="1"/>
  <c r="T774" i="1"/>
  <c r="T2680" i="1"/>
  <c r="T4055" i="1"/>
  <c r="T2518" i="1"/>
  <c r="T4111" i="1"/>
  <c r="T465" i="1"/>
  <c r="T3655" i="1"/>
  <c r="T3943" i="1"/>
  <c r="T2968" i="1"/>
  <c r="T4127" i="1"/>
  <c r="T2664" i="1"/>
  <c r="T3381" i="1"/>
  <c r="T3064" i="1"/>
  <c r="T2502" i="1"/>
  <c r="T4298" i="1"/>
  <c r="T3663" i="1"/>
  <c r="T1977" i="1"/>
  <c r="T3499" i="1"/>
  <c r="T3415" i="1"/>
  <c r="T2427" i="1"/>
  <c r="T2321" i="1"/>
  <c r="T4039" i="1"/>
  <c r="T3647" i="1"/>
  <c r="T3120" i="1"/>
  <c r="T3112" i="1"/>
  <c r="T4095" i="1"/>
  <c r="T2688" i="1"/>
  <c r="T4119" i="1"/>
  <c r="M3115" i="1"/>
  <c r="J3115" i="1"/>
  <c r="W2818" i="1"/>
  <c r="S2818" i="1"/>
  <c r="W2379" i="1"/>
  <c r="S2379" i="1"/>
  <c r="W1774" i="1"/>
  <c r="S1774" i="1"/>
  <c r="Z1848" i="1"/>
  <c r="X1848" i="1"/>
  <c r="Z2736" i="1"/>
  <c r="X2736" i="1"/>
  <c r="H528" i="1"/>
  <c r="I528" i="1"/>
  <c r="H1984" i="1"/>
  <c r="I1984" i="1"/>
  <c r="R4119" i="1"/>
  <c r="N4119" i="1"/>
  <c r="R4135" i="1"/>
  <c r="N4135" i="1"/>
  <c r="S953" i="33"/>
  <c r="Q409" i="2"/>
  <c r="AA909" i="1"/>
  <c r="M3655" i="1"/>
  <c r="J3655" i="1"/>
  <c r="M3160" i="1"/>
  <c r="J3160" i="1"/>
  <c r="W4107" i="1"/>
  <c r="S4107" i="1"/>
  <c r="W3156" i="1"/>
  <c r="S3156" i="1"/>
  <c r="W3419" i="1"/>
  <c r="S3419" i="1"/>
  <c r="W4139" i="1"/>
  <c r="S4139" i="1"/>
  <c r="W3100" i="1"/>
  <c r="S3100" i="1"/>
  <c r="H2029" i="1"/>
  <c r="I2029" i="1"/>
  <c r="W3540" i="1"/>
  <c r="S3540" i="1"/>
  <c r="W2695" i="1"/>
  <c r="S2695" i="1"/>
  <c r="W3662" i="1"/>
  <c r="S3662" i="1"/>
  <c r="W3481" i="1"/>
  <c r="S3481" i="1"/>
  <c r="M3127" i="1"/>
  <c r="J3127" i="1"/>
  <c r="M4305" i="1"/>
  <c r="J4305" i="1"/>
  <c r="M2695" i="1"/>
  <c r="J2695" i="1"/>
  <c r="M3023" i="1"/>
  <c r="J3023" i="1"/>
  <c r="M2687" i="1"/>
  <c r="J2687" i="1"/>
  <c r="Z488" i="1"/>
  <c r="X488" i="1"/>
  <c r="L3446" i="1"/>
  <c r="L3575" i="1"/>
  <c r="H4080" i="1"/>
  <c r="I4080" i="1"/>
  <c r="R3138" i="1"/>
  <c r="N3138" i="1"/>
  <c r="R2898" i="1"/>
  <c r="N2898" i="1"/>
  <c r="W451" i="1"/>
  <c r="S451" i="1"/>
  <c r="U4191" i="1"/>
  <c r="U3638" i="1"/>
  <c r="Q1970" i="1"/>
  <c r="Q2146" i="1"/>
  <c r="Q2155" i="1"/>
  <c r="L921" i="33"/>
  <c r="L1025" i="33"/>
  <c r="H3864" i="1"/>
  <c r="I3864" i="1"/>
  <c r="F676" i="33"/>
  <c r="F684" i="33"/>
  <c r="D427" i="2"/>
  <c r="J438" i="1"/>
  <c r="J639" i="1"/>
  <c r="M3059" i="1"/>
  <c r="J3059" i="1"/>
  <c r="M2811" i="1"/>
  <c r="J2811" i="1"/>
  <c r="M3107" i="1"/>
  <c r="J3107" i="1"/>
  <c r="R3155" i="1"/>
  <c r="N3155" i="1"/>
  <c r="R3477" i="1"/>
  <c r="N3477" i="1"/>
  <c r="Z2306" i="1"/>
  <c r="X2306" i="1"/>
  <c r="Z3105" i="1"/>
  <c r="X3105" i="1"/>
  <c r="Z3768" i="1"/>
  <c r="X3768" i="1"/>
  <c r="Z2753" i="1"/>
  <c r="X2753" i="1"/>
  <c r="Z3048" i="1"/>
  <c r="X3048" i="1"/>
  <c r="H2816" i="1"/>
  <c r="I2816" i="1"/>
  <c r="J722" i="1"/>
  <c r="J351" i="1"/>
  <c r="R1815" i="1"/>
  <c r="N1815" i="1"/>
  <c r="Y862" i="1"/>
  <c r="Y845" i="1"/>
  <c r="H2808" i="1"/>
  <c r="I2808" i="1"/>
  <c r="K3335" i="1"/>
  <c r="K4295" i="1"/>
  <c r="U254" i="1"/>
  <c r="U272" i="1"/>
  <c r="U298" i="1"/>
  <c r="M2691" i="1"/>
  <c r="J2691" i="1"/>
  <c r="M4042" i="1"/>
  <c r="J4042" i="1"/>
  <c r="M2667" i="1"/>
  <c r="J2667" i="1"/>
  <c r="M4122" i="1"/>
  <c r="J4122" i="1"/>
  <c r="M3051" i="1"/>
  <c r="J3051" i="1"/>
  <c r="N994" i="33"/>
  <c r="L509" i="2"/>
  <c r="T918" i="1"/>
  <c r="Z2745" i="1"/>
  <c r="X2745" i="1"/>
  <c r="Z1749" i="1"/>
  <c r="X1749" i="1"/>
  <c r="Z2314" i="1"/>
  <c r="X2314" i="1"/>
  <c r="Z3744" i="1"/>
  <c r="X3744" i="1"/>
  <c r="W2424" i="1"/>
  <c r="S2424" i="1"/>
  <c r="W3506" i="1"/>
  <c r="S3506" i="1"/>
  <c r="R224" i="2"/>
  <c r="AB166" i="1"/>
  <c r="AB184" i="1"/>
  <c r="AB210" i="1"/>
  <c r="AB305" i="1"/>
  <c r="T500" i="33"/>
  <c r="T508" i="33"/>
  <c r="T515" i="33"/>
  <c r="W4021" i="1"/>
  <c r="S4021" i="1"/>
  <c r="W2782" i="1"/>
  <c r="S2782" i="1"/>
  <c r="W3038" i="1"/>
  <c r="S3038" i="1"/>
  <c r="W2417" i="1"/>
  <c r="S2417" i="1"/>
  <c r="R2354" i="1"/>
  <c r="N2354" i="1"/>
  <c r="R482" i="1"/>
  <c r="N482" i="1"/>
  <c r="Z2421" i="1"/>
  <c r="X2421" i="1"/>
  <c r="H3385" i="1"/>
  <c r="I3385" i="1"/>
  <c r="M2771" i="1"/>
  <c r="J2771" i="1"/>
  <c r="M1735" i="1"/>
  <c r="J1735" i="1"/>
  <c r="M2308" i="1"/>
  <c r="J2308" i="1"/>
  <c r="W2318" i="1"/>
  <c r="S2318" i="1"/>
  <c r="W2310" i="1"/>
  <c r="S2310" i="1"/>
  <c r="E914" i="33"/>
  <c r="D914" i="33"/>
  <c r="B41" i="2"/>
  <c r="H3791" i="1"/>
  <c r="I3791" i="1"/>
  <c r="E974" i="33"/>
  <c r="C212" i="2"/>
  <c r="I979" i="1"/>
  <c r="H979" i="1"/>
  <c r="H1067" i="1"/>
  <c r="H1110" i="1"/>
  <c r="D871" i="33"/>
  <c r="M839" i="33"/>
  <c r="W4063" i="1"/>
  <c r="S4063" i="1"/>
  <c r="W1813" i="1"/>
  <c r="S1813" i="1"/>
  <c r="E417" i="33"/>
  <c r="E425" i="33"/>
  <c r="C352" i="2"/>
  <c r="I2264" i="1"/>
  <c r="I2280" i="1"/>
  <c r="I2289" i="1"/>
  <c r="M2421" i="1"/>
  <c r="J2421" i="1"/>
  <c r="X630" i="1"/>
  <c r="Z630" i="1"/>
  <c r="W2813" i="1"/>
  <c r="S2813" i="1"/>
  <c r="W1809" i="1"/>
  <c r="S1809" i="1"/>
  <c r="W3796" i="1"/>
  <c r="S3796" i="1"/>
  <c r="W1833" i="1"/>
  <c r="S1833" i="1"/>
  <c r="V867" i="1"/>
  <c r="V850" i="1"/>
  <c r="R1738" i="1"/>
  <c r="N1738" i="1"/>
  <c r="R3038" i="1"/>
  <c r="N3038" i="1"/>
  <c r="R2734" i="1"/>
  <c r="N2734" i="1"/>
  <c r="AC2479" i="1"/>
  <c r="AC2535" i="1"/>
  <c r="AC2570" i="1"/>
  <c r="AA861" i="1"/>
  <c r="AA844" i="1"/>
  <c r="R1986" i="1"/>
  <c r="N1986" i="1"/>
  <c r="Q2457" i="1"/>
  <c r="Q2409" i="1"/>
  <c r="W3416" i="1"/>
  <c r="S3416" i="1"/>
  <c r="AA3576" i="1"/>
  <c r="AA3447" i="1"/>
  <c r="L350" i="2"/>
  <c r="T2188" i="1"/>
  <c r="T2196" i="1"/>
  <c r="Z4305" i="1"/>
  <c r="X4305" i="1"/>
  <c r="Z3670" i="1"/>
  <c r="X3670" i="1"/>
  <c r="X2516" i="1"/>
  <c r="Z2516" i="1"/>
  <c r="X3054" i="1"/>
  <c r="Z3054" i="1"/>
  <c r="X3505" i="1"/>
  <c r="Z3505" i="1"/>
  <c r="X4141" i="1"/>
  <c r="Z4141" i="1"/>
  <c r="H2741" i="1"/>
  <c r="I2741" i="1"/>
  <c r="H2416" i="1"/>
  <c r="I2416" i="1"/>
  <c r="H2102" i="1"/>
  <c r="I2102" i="1"/>
  <c r="H3141" i="1"/>
  <c r="I3141" i="1"/>
  <c r="R3748" i="1"/>
  <c r="N3748" i="1"/>
  <c r="R2102" i="1"/>
  <c r="N2102" i="1"/>
  <c r="M348" i="33"/>
  <c r="M356" i="33"/>
  <c r="K301" i="2"/>
  <c r="S761" i="1"/>
  <c r="S770" i="1"/>
  <c r="S788" i="1"/>
  <c r="M437" i="33"/>
  <c r="M445" i="33"/>
  <c r="K283" i="2"/>
  <c r="S2645" i="1"/>
  <c r="W2645" i="1"/>
  <c r="AA4114" i="1"/>
  <c r="AA3502" i="1"/>
  <c r="AA3155" i="1"/>
  <c r="AA3099" i="1"/>
  <c r="AA4058" i="1"/>
  <c r="AA2388" i="1"/>
  <c r="AA3115" i="1"/>
  <c r="AA3666" i="1"/>
  <c r="AA468" i="1"/>
  <c r="AA3946" i="1"/>
  <c r="AA3536" i="1"/>
  <c r="AA524" i="1"/>
  <c r="AA2683" i="1"/>
  <c r="AA2707" i="1"/>
  <c r="AA2324" i="1"/>
  <c r="AA4098" i="1"/>
  <c r="AA2675" i="1"/>
  <c r="AA2430" i="1"/>
  <c r="AA2521" i="1"/>
  <c r="AA2667" i="1"/>
  <c r="AA4042" i="1"/>
  <c r="AA3147" i="1"/>
  <c r="AA2505" i="1"/>
  <c r="AA3674" i="1"/>
  <c r="AA4138" i="1"/>
  <c r="AA3418" i="1"/>
  <c r="AA3067" i="1"/>
  <c r="AA3650" i="1"/>
  <c r="AA3163" i="1"/>
  <c r="AA4010" i="1"/>
  <c r="AA4309" i="1"/>
  <c r="AA4122" i="1"/>
  <c r="AA4317" i="1"/>
  <c r="AA2971" i="1"/>
  <c r="AA3658" i="1"/>
  <c r="AA1980" i="1"/>
  <c r="AA3019" i="1"/>
  <c r="AA3091" i="1"/>
  <c r="AA4130" i="1"/>
  <c r="AA4301" i="1"/>
  <c r="AA3477" i="1"/>
  <c r="AA2036" i="1"/>
  <c r="AA4106" i="1"/>
  <c r="AA2691" i="1"/>
  <c r="AA2659" i="1"/>
  <c r="AA2513" i="1"/>
  <c r="AA777" i="1"/>
  <c r="AA3384" i="1"/>
  <c r="AA3051" i="1"/>
  <c r="AA4074" i="1"/>
  <c r="AA4333" i="1"/>
  <c r="AA4500" i="1"/>
  <c r="AA4532" i="1"/>
  <c r="S761" i="33"/>
  <c r="S769" i="33"/>
  <c r="Q227" i="2"/>
  <c r="AA169" i="1"/>
  <c r="AA187" i="1"/>
  <c r="AA213" i="1"/>
  <c r="S469" i="33"/>
  <c r="S486" i="33"/>
  <c r="S494" i="33"/>
  <c r="Q371" i="2"/>
  <c r="AA3123" i="1"/>
  <c r="S1794" i="1"/>
  <c r="S1842" i="1"/>
  <c r="S1860" i="1"/>
  <c r="S1869" i="1"/>
  <c r="M747" i="33"/>
  <c r="M755" i="33"/>
  <c r="K203" i="2"/>
  <c r="S349" i="1"/>
  <c r="W349" i="1"/>
  <c r="W357" i="1"/>
  <c r="W728" i="1"/>
  <c r="Z2382" i="1"/>
  <c r="X2382" i="1"/>
  <c r="M4125" i="1"/>
  <c r="J4125" i="1"/>
  <c r="M3150" i="1"/>
  <c r="J3150" i="1"/>
  <c r="M2662" i="1"/>
  <c r="J2662" i="1"/>
  <c r="M3653" i="1"/>
  <c r="J3653" i="1"/>
  <c r="Z3767" i="1"/>
  <c r="X3767" i="1"/>
  <c r="Z2792" i="1"/>
  <c r="X2792" i="1"/>
  <c r="Z3719" i="1"/>
  <c r="X3719" i="1"/>
  <c r="H3095" i="1"/>
  <c r="I3095" i="1"/>
  <c r="H3506" i="1"/>
  <c r="I3506" i="1"/>
  <c r="H2040" i="1"/>
  <c r="I2040" i="1"/>
  <c r="H4046" i="1"/>
  <c r="I4046" i="1"/>
  <c r="R3533" i="1"/>
  <c r="N3533" i="1"/>
  <c r="R2510" i="1"/>
  <c r="N2510" i="1"/>
  <c r="L2299" i="1"/>
  <c r="L2395" i="1"/>
  <c r="L2462" i="1"/>
  <c r="L2581" i="1"/>
  <c r="L4385" i="1"/>
  <c r="H851" i="33"/>
  <c r="AB4428" i="1"/>
  <c r="AB4436" i="1"/>
  <c r="AB4462" i="1"/>
  <c r="AC860" i="1"/>
  <c r="AC843" i="1"/>
  <c r="R3052" i="1"/>
  <c r="N3052" i="1"/>
  <c r="R2660" i="1"/>
  <c r="N2660" i="1"/>
  <c r="R3651" i="1"/>
  <c r="N3651" i="1"/>
  <c r="K4359" i="1"/>
  <c r="K4368" i="1"/>
  <c r="K4377" i="1"/>
  <c r="H1824" i="1"/>
  <c r="I1824" i="1"/>
  <c r="Q678" i="33"/>
  <c r="Q686" i="33"/>
  <c r="O429" i="2"/>
  <c r="X440" i="1"/>
  <c r="X641" i="1"/>
  <c r="Z2367" i="1"/>
  <c r="X2367" i="1"/>
  <c r="W2359" i="1"/>
  <c r="S2359" i="1"/>
  <c r="W3757" i="1"/>
  <c r="S3757" i="1"/>
  <c r="W2822" i="1"/>
  <c r="S2822" i="1"/>
  <c r="W1762" i="1"/>
  <c r="S1762" i="1"/>
  <c r="Z2139" i="1"/>
  <c r="X2139" i="1"/>
  <c r="H3651" i="1"/>
  <c r="I3651" i="1"/>
  <c r="H2431" i="1"/>
  <c r="I2431" i="1"/>
  <c r="H3419" i="1"/>
  <c r="I3419" i="1"/>
  <c r="H4310" i="1"/>
  <c r="I4310" i="1"/>
  <c r="H4115" i="1"/>
  <c r="I4115" i="1"/>
  <c r="X1791" i="1"/>
  <c r="X1839" i="1"/>
  <c r="X1857" i="1"/>
  <c r="X1866" i="1"/>
  <c r="Q744" i="33"/>
  <c r="Q752" i="33"/>
  <c r="O200" i="2"/>
  <c r="X346" i="1"/>
  <c r="Z346" i="1"/>
  <c r="Z354" i="1"/>
  <c r="Z725" i="1"/>
  <c r="M3017" i="1"/>
  <c r="J3017" i="1"/>
  <c r="M4120" i="1"/>
  <c r="J4120" i="1"/>
  <c r="Y1287" i="1"/>
  <c r="Y1383" i="1"/>
  <c r="J970" i="33"/>
  <c r="H208" i="2"/>
  <c r="O975" i="1"/>
  <c r="O1063" i="1"/>
  <c r="O1106" i="1"/>
  <c r="J867" i="33"/>
  <c r="X2299" i="1"/>
  <c r="X2395" i="1"/>
  <c r="X2462" i="1"/>
  <c r="X2581" i="1"/>
  <c r="X4385" i="1"/>
  <c r="Q851" i="33"/>
  <c r="W3133" i="1"/>
  <c r="S3133" i="1"/>
  <c r="W2757" i="1"/>
  <c r="S2757" i="1"/>
  <c r="F1031" i="33"/>
  <c r="H3092" i="1"/>
  <c r="I3092" i="1"/>
  <c r="H3116" i="1"/>
  <c r="I3116" i="1"/>
  <c r="H3164" i="1"/>
  <c r="I3164" i="1"/>
  <c r="H3659" i="1"/>
  <c r="I3659" i="1"/>
  <c r="H3156" i="1"/>
  <c r="I3156" i="1"/>
  <c r="S871" i="33"/>
  <c r="AA1110" i="1"/>
  <c r="S974" i="33"/>
  <c r="Q212" i="2"/>
  <c r="AA979" i="1"/>
  <c r="AA1067" i="1"/>
  <c r="O865" i="33"/>
  <c r="U1104" i="1"/>
  <c r="O968" i="33"/>
  <c r="M206" i="2"/>
  <c r="U973" i="1"/>
  <c r="U1061" i="1"/>
  <c r="T913" i="1"/>
  <c r="L504" i="2"/>
  <c r="N989" i="33"/>
  <c r="K1396" i="1"/>
  <c r="K1452" i="1"/>
  <c r="K1461" i="1"/>
  <c r="G641" i="33"/>
  <c r="G649" i="33"/>
  <c r="E192" i="2"/>
  <c r="K4501" i="1"/>
  <c r="K4533" i="1"/>
  <c r="G762" i="33"/>
  <c r="G770" i="33"/>
  <c r="G419" i="33"/>
  <c r="G427" i="33"/>
  <c r="E354" i="2"/>
  <c r="K2192" i="1"/>
  <c r="K2200" i="1"/>
  <c r="M2755" i="1"/>
  <c r="J2755" i="1"/>
  <c r="M3738" i="1"/>
  <c r="J3738" i="1"/>
  <c r="M4315" i="1"/>
  <c r="J4315" i="1"/>
  <c r="M3672" i="1"/>
  <c r="J3672" i="1"/>
  <c r="R3075" i="1"/>
  <c r="N3075" i="1"/>
  <c r="W4064" i="1"/>
  <c r="S4064" i="1"/>
  <c r="L3637" i="1"/>
  <c r="L4190" i="1"/>
  <c r="R2794" i="1"/>
  <c r="N2794" i="1"/>
  <c r="R3026" i="1"/>
  <c r="N3026" i="1"/>
  <c r="R515" i="1"/>
  <c r="N515" i="1"/>
  <c r="R3713" i="1"/>
  <c r="N3713" i="1"/>
  <c r="R2355" i="1"/>
  <c r="N2355" i="1"/>
  <c r="W3878" i="1"/>
  <c r="S3878" i="1"/>
  <c r="Z2892" i="1"/>
  <c r="X2892" i="1"/>
  <c r="Z1784" i="1"/>
  <c r="X1784" i="1"/>
  <c r="Z2381" i="1"/>
  <c r="X2381" i="1"/>
  <c r="Z3779" i="1"/>
  <c r="X3779" i="1"/>
  <c r="Z1752" i="1"/>
  <c r="X1752" i="1"/>
  <c r="Z3771" i="1"/>
  <c r="X3771" i="1"/>
  <c r="Z589" i="1"/>
  <c r="X589" i="1"/>
  <c r="Z2660" i="1"/>
  <c r="X2660" i="1"/>
  <c r="R1996" i="1"/>
  <c r="N1996" i="1"/>
  <c r="R3139" i="1"/>
  <c r="N3139" i="1"/>
  <c r="W3794" i="1"/>
  <c r="S3794" i="1"/>
  <c r="W4048" i="1"/>
  <c r="S4048" i="1"/>
  <c r="W2753" i="1"/>
  <c r="S2753" i="1"/>
  <c r="W482" i="1"/>
  <c r="S482" i="1"/>
  <c r="W1846" i="1"/>
  <c r="S1846" i="1"/>
  <c r="W3720" i="1"/>
  <c r="S3720" i="1"/>
  <c r="W3752" i="1"/>
  <c r="S3752" i="1"/>
  <c r="W1797" i="1"/>
  <c r="S1797" i="1"/>
  <c r="W514" i="1"/>
  <c r="S514" i="1"/>
  <c r="M4229" i="1"/>
  <c r="J4229" i="1"/>
  <c r="M3730" i="1"/>
  <c r="J3730" i="1"/>
  <c r="W1455" i="1"/>
  <c r="W1399" i="1"/>
  <c r="O812" i="1"/>
  <c r="O2529" i="1"/>
  <c r="J869" i="1"/>
  <c r="K1970" i="1"/>
  <c r="K2146" i="1"/>
  <c r="K2155" i="1"/>
  <c r="G921" i="33"/>
  <c r="G1025" i="33"/>
  <c r="W427" i="1"/>
  <c r="S427" i="1"/>
  <c r="W2733" i="1"/>
  <c r="S2733" i="1"/>
  <c r="W3037" i="1"/>
  <c r="S3037" i="1"/>
  <c r="W3109" i="1"/>
  <c r="S3109" i="1"/>
  <c r="Z3726" i="1"/>
  <c r="X3726" i="1"/>
  <c r="Z2360" i="1"/>
  <c r="X2360" i="1"/>
  <c r="Z2807" i="1"/>
  <c r="X2807" i="1"/>
  <c r="M516" i="1"/>
  <c r="J516" i="1"/>
  <c r="G849" i="33"/>
  <c r="K4383" i="1"/>
  <c r="K2297" i="1"/>
  <c r="K2393" i="1"/>
  <c r="K2460" i="1"/>
  <c r="K2579" i="1"/>
  <c r="I847" i="33"/>
  <c r="I863" i="33"/>
  <c r="I879" i="33"/>
  <c r="I887" i="33"/>
  <c r="G401" i="2"/>
  <c r="N631" i="1"/>
  <c r="R631" i="1"/>
  <c r="H2888" i="1"/>
  <c r="I2888" i="1"/>
  <c r="H585" i="1"/>
  <c r="I585" i="1"/>
  <c r="H1820" i="1"/>
  <c r="I1820" i="1"/>
  <c r="H513" i="1"/>
  <c r="I513" i="1"/>
  <c r="U3573" i="1"/>
  <c r="U3444" i="1"/>
  <c r="AC4290" i="1"/>
  <c r="AC3330" i="1"/>
  <c r="L224" i="2"/>
  <c r="T166" i="1"/>
  <c r="T184" i="1"/>
  <c r="T210" i="1"/>
  <c r="N466" i="33"/>
  <c r="N483" i="33"/>
  <c r="N491" i="33"/>
  <c r="L368" i="2"/>
  <c r="T793" i="1"/>
  <c r="T869" i="1"/>
  <c r="K723" i="1"/>
  <c r="K352" i="1"/>
  <c r="K1789" i="1"/>
  <c r="K1837" i="1"/>
  <c r="K1855" i="1"/>
  <c r="K1864" i="1"/>
  <c r="G742" i="33"/>
  <c r="G750" i="33"/>
  <c r="E198" i="2"/>
  <c r="K344" i="1"/>
  <c r="M463" i="1"/>
  <c r="J463" i="1"/>
  <c r="W1458" i="1"/>
  <c r="W1449" i="1"/>
  <c r="W1393" i="1"/>
  <c r="AA4191" i="1"/>
  <c r="AA3638" i="1"/>
  <c r="E841" i="33"/>
  <c r="D841" i="33"/>
  <c r="D857" i="33"/>
  <c r="D873" i="33"/>
  <c r="W2335" i="1"/>
  <c r="S2335" i="1"/>
  <c r="R3118" i="1"/>
  <c r="N3118" i="1"/>
  <c r="R3094" i="1"/>
  <c r="N3094" i="1"/>
  <c r="R4133" i="1"/>
  <c r="N4133" i="1"/>
  <c r="R3150" i="1"/>
  <c r="N3150" i="1"/>
  <c r="R1983" i="1"/>
  <c r="N1983" i="1"/>
  <c r="R2039" i="1"/>
  <c r="N2039" i="1"/>
  <c r="M2366" i="1"/>
  <c r="J2366" i="1"/>
  <c r="M2142" i="1"/>
  <c r="J2142" i="1"/>
  <c r="H3088" i="1"/>
  <c r="I3088" i="1"/>
  <c r="H3647" i="1"/>
  <c r="I3647" i="1"/>
  <c r="H2510" i="1"/>
  <c r="I2510" i="1"/>
  <c r="H2033" i="1"/>
  <c r="I2033" i="1"/>
  <c r="R2416" i="1"/>
  <c r="N2416" i="1"/>
  <c r="R2350" i="1"/>
  <c r="N2350" i="1"/>
  <c r="AC4431" i="1"/>
  <c r="AC4439" i="1"/>
  <c r="AC4465" i="1"/>
  <c r="W2754" i="1"/>
  <c r="S2754" i="1"/>
  <c r="W2794" i="1"/>
  <c r="S2794" i="1"/>
  <c r="Z460" i="1"/>
  <c r="X460" i="1"/>
  <c r="Z1759" i="1"/>
  <c r="X1759" i="1"/>
  <c r="M930" i="33"/>
  <c r="K415" i="2"/>
  <c r="S1931" i="1"/>
  <c r="W1931" i="1"/>
  <c r="Q2032" i="1"/>
  <c r="Q1992" i="1"/>
  <c r="Q3870" i="1"/>
  <c r="Q3758" i="1"/>
  <c r="Q2775" i="1"/>
  <c r="Q2384" i="1"/>
  <c r="Q3718" i="1"/>
  <c r="Q1835" i="1"/>
  <c r="Q2352" i="1"/>
  <c r="Q2320" i="1"/>
  <c r="Q480" i="1"/>
  <c r="Q3790" i="1"/>
  <c r="Q3750" i="1"/>
  <c r="Q3031" i="1"/>
  <c r="Q2418" i="1"/>
  <c r="Q2815" i="1"/>
  <c r="Q2104" i="1"/>
  <c r="Q1803" i="1"/>
  <c r="Q3878" i="1"/>
  <c r="Q1739" i="1"/>
  <c r="Q2759" i="1"/>
  <c r="Q2751" i="1"/>
  <c r="Q3039" i="1"/>
  <c r="Q3710" i="1"/>
  <c r="Q3726" i="1"/>
  <c r="Q1787" i="1"/>
  <c r="Q3111" i="1"/>
  <c r="Q3862" i="1"/>
  <c r="Q2799" i="1"/>
  <c r="Q1763" i="1"/>
  <c r="Q3135" i="1"/>
  <c r="Q2767" i="1"/>
  <c r="Q2903" i="1"/>
  <c r="Q4038" i="1"/>
  <c r="Q520" i="1"/>
  <c r="Q3782" i="1"/>
  <c r="Q2735" i="1"/>
  <c r="Q2887" i="1"/>
  <c r="Q1747" i="1"/>
  <c r="Q1755" i="1"/>
  <c r="Q3047" i="1"/>
  <c r="Q4022" i="1"/>
  <c r="Q1852" i="1"/>
  <c r="Q3774" i="1"/>
  <c r="Q4233" i="1"/>
  <c r="Q4030" i="1"/>
  <c r="Q2823" i="1"/>
  <c r="Q3798" i="1"/>
  <c r="Q3273" i="1"/>
  <c r="Q464" i="1"/>
  <c r="Q3734" i="1"/>
  <c r="Q2743" i="1"/>
  <c r="Q1827" i="1"/>
  <c r="Q3143" i="1"/>
  <c r="Q3742" i="1"/>
  <c r="Q592" i="1"/>
  <c r="Q2000" i="1"/>
  <c r="Q3063" i="1"/>
  <c r="Q488" i="1"/>
  <c r="Q2360" i="1"/>
  <c r="Q2807" i="1"/>
  <c r="Q2783" i="1"/>
  <c r="Q2450" i="1"/>
  <c r="Q1779" i="1"/>
  <c r="Q2895" i="1"/>
  <c r="Q4094" i="1"/>
  <c r="Q4054" i="1"/>
  <c r="Q2312" i="1"/>
  <c r="Q1811" i="1"/>
  <c r="W487" i="1"/>
  <c r="S487" i="1"/>
  <c r="Q3598" i="1"/>
  <c r="Q3581" i="1"/>
  <c r="M2427" i="1"/>
  <c r="J2427" i="1"/>
  <c r="M3474" i="1"/>
  <c r="J3474" i="1"/>
  <c r="W4318" i="1"/>
  <c r="S4318" i="1"/>
  <c r="W2676" i="1"/>
  <c r="S2676" i="1"/>
  <c r="W3385" i="1"/>
  <c r="S3385" i="1"/>
  <c r="W3651" i="1"/>
  <c r="S3651" i="1"/>
  <c r="W4115" i="1"/>
  <c r="S4115" i="1"/>
  <c r="W528" i="1"/>
  <c r="S528" i="1"/>
  <c r="W4126" i="1"/>
  <c r="S4126" i="1"/>
  <c r="W4321" i="1"/>
  <c r="S4321" i="1"/>
  <c r="W4134" i="1"/>
  <c r="S4134" i="1"/>
  <c r="M4134" i="1"/>
  <c r="J4134" i="1"/>
  <c r="M3095" i="1"/>
  <c r="J3095" i="1"/>
  <c r="M3151" i="1"/>
  <c r="J3151" i="1"/>
  <c r="M3481" i="1"/>
  <c r="J3481" i="1"/>
  <c r="M2525" i="1"/>
  <c r="J2525" i="1"/>
  <c r="M2517" i="1"/>
  <c r="J2517" i="1"/>
  <c r="M2522" i="1"/>
  <c r="J2522" i="1"/>
  <c r="W3062" i="1"/>
  <c r="S3062" i="1"/>
  <c r="W3046" i="1"/>
  <c r="S3046" i="1"/>
  <c r="R1829" i="1"/>
  <c r="N1829" i="1"/>
  <c r="R1733" i="1"/>
  <c r="N1733" i="1"/>
  <c r="R3864" i="1"/>
  <c r="N3864" i="1"/>
  <c r="R3137" i="1"/>
  <c r="N3137" i="1"/>
  <c r="O4295" i="1"/>
  <c r="O3335" i="1"/>
  <c r="P4185" i="1"/>
  <c r="P3632" i="1"/>
  <c r="M934" i="33"/>
  <c r="K419" i="2"/>
  <c r="S423" i="1"/>
  <c r="W423" i="1"/>
  <c r="M3027" i="1"/>
  <c r="J3027" i="1"/>
  <c r="M3131" i="1"/>
  <c r="J3131" i="1"/>
  <c r="M2100" i="1"/>
  <c r="J2100" i="1"/>
  <c r="R2513" i="1"/>
  <c r="N2513" i="1"/>
  <c r="R2667" i="1"/>
  <c r="N2667" i="1"/>
  <c r="H3749" i="1"/>
  <c r="I3749" i="1"/>
  <c r="H1826" i="1"/>
  <c r="I1826" i="1"/>
  <c r="M2363" i="1"/>
  <c r="J2363" i="1"/>
  <c r="E652" i="33"/>
  <c r="C195" i="2"/>
  <c r="I1294" i="1"/>
  <c r="I1390" i="1"/>
  <c r="I1464" i="1"/>
  <c r="E644" i="33"/>
  <c r="E678" i="33"/>
  <c r="E686" i="33"/>
  <c r="C429" i="2"/>
  <c r="I1952" i="1"/>
  <c r="H1952" i="1"/>
  <c r="Z1846" i="1"/>
  <c r="X1846" i="1"/>
  <c r="K4215" i="1"/>
  <c r="K4343" i="1"/>
  <c r="K4352" i="1"/>
  <c r="H1756" i="1"/>
  <c r="I1756" i="1"/>
  <c r="K974" i="33"/>
  <c r="I212" i="2"/>
  <c r="P979" i="1"/>
  <c r="P1067" i="1"/>
  <c r="P1110" i="1"/>
  <c r="K871" i="33"/>
  <c r="Z2363" i="1"/>
  <c r="X2363" i="1"/>
  <c r="H2676" i="1"/>
  <c r="I2676" i="1"/>
  <c r="O4217" i="1"/>
  <c r="O4345" i="1"/>
  <c r="O4354" i="1"/>
  <c r="R3857" i="1"/>
  <c r="N3857" i="1"/>
  <c r="R2818" i="1"/>
  <c r="N2818" i="1"/>
  <c r="R2738" i="1"/>
  <c r="N2738" i="1"/>
  <c r="R4033" i="1"/>
  <c r="N4033" i="1"/>
  <c r="R3058" i="1"/>
  <c r="N3058" i="1"/>
  <c r="R2746" i="1"/>
  <c r="N2746" i="1"/>
  <c r="L2198" i="1"/>
  <c r="L2190" i="1"/>
  <c r="W2767" i="1"/>
  <c r="S2767" i="1"/>
  <c r="W1747" i="1"/>
  <c r="S1747" i="1"/>
  <c r="W3742" i="1"/>
  <c r="S3742" i="1"/>
  <c r="W2384" i="1"/>
  <c r="S2384" i="1"/>
  <c r="W2759" i="1"/>
  <c r="S2759" i="1"/>
  <c r="Z2804" i="1"/>
  <c r="X2804" i="1"/>
  <c r="Z1849" i="1"/>
  <c r="X1849" i="1"/>
  <c r="Z4027" i="1"/>
  <c r="X4027" i="1"/>
  <c r="Z4035" i="1"/>
  <c r="X4035" i="1"/>
  <c r="Z1800" i="1"/>
  <c r="X1800" i="1"/>
  <c r="Z1744" i="1"/>
  <c r="X1744" i="1"/>
  <c r="Z2732" i="1"/>
  <c r="X2732" i="1"/>
  <c r="Z2740" i="1"/>
  <c r="X2740" i="1"/>
  <c r="Z4099" i="1"/>
  <c r="X4099" i="1"/>
  <c r="M3110" i="1"/>
  <c r="J3110" i="1"/>
  <c r="M4037" i="1"/>
  <c r="J4037" i="1"/>
  <c r="M2782" i="1"/>
  <c r="J2782" i="1"/>
  <c r="M3046" i="1"/>
  <c r="J3046" i="1"/>
  <c r="M2449" i="1"/>
  <c r="J2449" i="1"/>
  <c r="R2763" i="1"/>
  <c r="N2763" i="1"/>
  <c r="R1751" i="1"/>
  <c r="N1751" i="1"/>
  <c r="R2731" i="1"/>
  <c r="N2731" i="1"/>
  <c r="R516" i="1"/>
  <c r="N516" i="1"/>
  <c r="R2380" i="1"/>
  <c r="N2380" i="1"/>
  <c r="M2345" i="1"/>
  <c r="J2345" i="1"/>
  <c r="M1820" i="1"/>
  <c r="J1820" i="1"/>
  <c r="Z4135" i="1"/>
  <c r="X4135" i="1"/>
  <c r="Z2321" i="1"/>
  <c r="X2321" i="1"/>
  <c r="W3107" i="1"/>
  <c r="S3107" i="1"/>
  <c r="W4032" i="1"/>
  <c r="S4032" i="1"/>
  <c r="W2897" i="1"/>
  <c r="S2897" i="1"/>
  <c r="W3776" i="1"/>
  <c r="S3776" i="1"/>
  <c r="W3137" i="1"/>
  <c r="S3137" i="1"/>
  <c r="W3057" i="1"/>
  <c r="S3057" i="1"/>
  <c r="W3704" i="1"/>
  <c r="S3704" i="1"/>
  <c r="W2889" i="1"/>
  <c r="S2889" i="1"/>
  <c r="W3074" i="1"/>
  <c r="S3074" i="1"/>
  <c r="O970" i="33"/>
  <c r="M208" i="2"/>
  <c r="U975" i="1"/>
  <c r="U1063" i="1"/>
  <c r="U1106" i="1"/>
  <c r="O867" i="33"/>
  <c r="H3736" i="1"/>
  <c r="I3736" i="1"/>
  <c r="H1733" i="1"/>
  <c r="I1733" i="1"/>
  <c r="H3129" i="1"/>
  <c r="I3129" i="1"/>
  <c r="H4088" i="1"/>
  <c r="I4088" i="1"/>
  <c r="H2444" i="1"/>
  <c r="I2444" i="1"/>
  <c r="H2753" i="1"/>
  <c r="I2753" i="1"/>
  <c r="H2729" i="1"/>
  <c r="I2729" i="1"/>
  <c r="O2484" i="1"/>
  <c r="O2540" i="1"/>
  <c r="O2575" i="1"/>
  <c r="G974" i="33"/>
  <c r="E212" i="2"/>
  <c r="K979" i="1"/>
  <c r="K1067" i="1"/>
  <c r="K1110" i="1"/>
  <c r="G871" i="33"/>
  <c r="Z474" i="1"/>
  <c r="X474" i="1"/>
  <c r="Z2444" i="1"/>
  <c r="X2444" i="1"/>
  <c r="Z3792" i="1"/>
  <c r="X3792" i="1"/>
  <c r="Z1821" i="1"/>
  <c r="X1821" i="1"/>
  <c r="O4291" i="1"/>
  <c r="O3331" i="1"/>
  <c r="R1970" i="1"/>
  <c r="R2146" i="1"/>
  <c r="R2155" i="1"/>
  <c r="Y1393" i="1"/>
  <c r="Y1449" i="1"/>
  <c r="Y1458" i="1"/>
  <c r="R638" i="33"/>
  <c r="R646" i="33"/>
  <c r="P189" i="2"/>
  <c r="Y4498" i="1"/>
  <c r="Y4530" i="1"/>
  <c r="R759" i="33"/>
  <c r="R767" i="33"/>
  <c r="P225" i="2"/>
  <c r="Y2298" i="1"/>
  <c r="Y2394" i="1"/>
  <c r="Y2461" i="1"/>
  <c r="Y2580" i="1"/>
  <c r="Y4384" i="1"/>
  <c r="R850" i="33"/>
  <c r="H3743" i="1"/>
  <c r="I3743" i="1"/>
  <c r="R2900" i="1"/>
  <c r="N2900" i="1"/>
  <c r="H450" i="1"/>
  <c r="I450" i="1"/>
  <c r="R2882" i="1"/>
  <c r="N2882" i="1"/>
  <c r="R2778" i="1"/>
  <c r="N2778" i="1"/>
  <c r="R3745" i="1"/>
  <c r="N3745" i="1"/>
  <c r="W2032" i="1"/>
  <c r="S2032" i="1"/>
  <c r="W2751" i="1"/>
  <c r="S2751" i="1"/>
  <c r="T912" i="1"/>
  <c r="L503" i="2"/>
  <c r="N988" i="33"/>
  <c r="O473" i="1"/>
  <c r="O513" i="1"/>
  <c r="O2896" i="1"/>
  <c r="O3128" i="1"/>
  <c r="O3104" i="1"/>
  <c r="O2816" i="1"/>
  <c r="O2808" i="1"/>
  <c r="O4047" i="1"/>
  <c r="O3767" i="1"/>
  <c r="O2776" i="1"/>
  <c r="O1804" i="1"/>
  <c r="O3735" i="1"/>
  <c r="O2792" i="1"/>
  <c r="O3703" i="1"/>
  <c r="O1796" i="1"/>
  <c r="O2752" i="1"/>
  <c r="O1820" i="1"/>
  <c r="O3751" i="1"/>
  <c r="O3711" i="1"/>
  <c r="O1748" i="1"/>
  <c r="O3056" i="1"/>
  <c r="O3024" i="1"/>
  <c r="O2097" i="1"/>
  <c r="O2728" i="1"/>
  <c r="O2411" i="1"/>
  <c r="O1740" i="1"/>
  <c r="O2888" i="1"/>
  <c r="O2305" i="1"/>
  <c r="O3871" i="1"/>
  <c r="O1772" i="1"/>
  <c r="O2880" i="1"/>
  <c r="O585" i="1"/>
  <c r="O3266" i="1"/>
  <c r="O2345" i="1"/>
  <c r="O3040" i="1"/>
  <c r="O4087" i="1"/>
  <c r="O3855" i="1"/>
  <c r="O3719" i="1"/>
  <c r="O1845" i="1"/>
  <c r="O4031" i="1"/>
  <c r="O3783" i="1"/>
  <c r="O3136" i="1"/>
  <c r="O2736" i="1"/>
  <c r="O3863" i="1"/>
  <c r="O2443" i="1"/>
  <c r="O2377" i="1"/>
  <c r="O4226" i="1"/>
  <c r="O1985" i="1"/>
  <c r="O3743" i="1"/>
  <c r="O2313" i="1"/>
  <c r="O2744" i="1"/>
  <c r="O2353" i="1"/>
  <c r="O2025" i="1"/>
  <c r="O1732" i="1"/>
  <c r="O3727" i="1"/>
  <c r="O1993" i="1"/>
  <c r="O457" i="1"/>
  <c r="O3775" i="1"/>
  <c r="O3032" i="1"/>
  <c r="O1780" i="1"/>
  <c r="O2760" i="1"/>
  <c r="O3791" i="1"/>
  <c r="O2800" i="1"/>
  <c r="O481" i="1"/>
  <c r="O2768" i="1"/>
  <c r="O1828" i="1"/>
  <c r="O4015" i="1"/>
  <c r="O4023" i="1"/>
  <c r="O1756" i="1"/>
  <c r="R4386" i="1"/>
  <c r="R2582" i="1"/>
  <c r="R2463" i="1"/>
  <c r="R2396" i="1"/>
  <c r="R2300" i="1"/>
  <c r="R2707" i="1"/>
  <c r="N2707" i="1"/>
  <c r="O3230" i="1"/>
  <c r="O2630" i="1"/>
  <c r="P4466" i="1"/>
  <c r="P4440" i="1"/>
  <c r="P4432" i="1"/>
  <c r="Z3728" i="1"/>
  <c r="X3728" i="1"/>
  <c r="Z2817" i="1"/>
  <c r="X2817" i="1"/>
  <c r="W3748" i="1"/>
  <c r="S3748" i="1"/>
  <c r="T850" i="33"/>
  <c r="AB4384" i="1"/>
  <c r="AB2580" i="1"/>
  <c r="AB2298" i="1"/>
  <c r="AB2394" i="1"/>
  <c r="AB2461" i="1"/>
  <c r="X860" i="1"/>
  <c r="W3781" i="1"/>
  <c r="S3781" i="1"/>
  <c r="W1991" i="1"/>
  <c r="S1991" i="1"/>
  <c r="R4024" i="1"/>
  <c r="N4024" i="1"/>
  <c r="Z4081" i="1"/>
  <c r="X4081" i="1"/>
  <c r="W3758" i="1"/>
  <c r="S3758" i="1"/>
  <c r="M3781" i="1"/>
  <c r="J3781" i="1"/>
  <c r="M2351" i="1"/>
  <c r="J2351" i="1"/>
  <c r="M2760" i="1"/>
  <c r="J2760" i="1"/>
  <c r="M4058" i="1"/>
  <c r="J4058" i="1"/>
  <c r="N990" i="33"/>
  <c r="L505" i="2"/>
  <c r="T914" i="1"/>
  <c r="M1751" i="1"/>
  <c r="J1751" i="1"/>
  <c r="H1778" i="1"/>
  <c r="I1778" i="1"/>
  <c r="Z514" i="1"/>
  <c r="X514" i="1"/>
  <c r="W2805" i="1"/>
  <c r="S2805" i="1"/>
  <c r="W3141" i="1"/>
  <c r="S3141" i="1"/>
  <c r="I1025" i="33"/>
  <c r="I921" i="33"/>
  <c r="N2155" i="1"/>
  <c r="N1970" i="1"/>
  <c r="N2146" i="1"/>
  <c r="M1978" i="1"/>
  <c r="J1978" i="1"/>
  <c r="Z586" i="1"/>
  <c r="X586" i="1"/>
  <c r="W450" i="1"/>
  <c r="S450" i="1"/>
  <c r="W1737" i="1"/>
  <c r="S1737" i="1"/>
  <c r="W3061" i="1"/>
  <c r="S3061" i="1"/>
  <c r="V3337" i="1"/>
  <c r="V4297" i="1"/>
  <c r="R1826" i="1"/>
  <c r="N1826" i="1"/>
  <c r="R3725" i="1"/>
  <c r="N3725" i="1"/>
  <c r="T307" i="1"/>
  <c r="N502" i="33"/>
  <c r="N510" i="33"/>
  <c r="Q846" i="33"/>
  <c r="Q862" i="33"/>
  <c r="Q878" i="33"/>
  <c r="Q886" i="33"/>
  <c r="O400" i="2"/>
  <c r="X1817" i="1"/>
  <c r="Z1817" i="1"/>
  <c r="T867" i="33"/>
  <c r="AB1106" i="1"/>
  <c r="AB1063" i="1"/>
  <c r="T970" i="33"/>
  <c r="R208" i="2"/>
  <c r="AB975" i="1"/>
  <c r="AB1945" i="1"/>
  <c r="T3337" i="1"/>
  <c r="T4297" i="1"/>
  <c r="Z4227" i="1"/>
  <c r="X4227" i="1"/>
  <c r="X634" i="1"/>
  <c r="H2728" i="1"/>
  <c r="I2728" i="1"/>
  <c r="K4348" i="1"/>
  <c r="K4339" i="1"/>
  <c r="K4211" i="1"/>
  <c r="S171" i="1"/>
  <c r="S189" i="1"/>
  <c r="S215" i="1"/>
  <c r="S310" i="1"/>
  <c r="S883" i="1"/>
  <c r="M522" i="33"/>
  <c r="M530" i="33"/>
  <c r="K274" i="2"/>
  <c r="S2610" i="1"/>
  <c r="W2610" i="1"/>
  <c r="Q671" i="33"/>
  <c r="Q679" i="33"/>
  <c r="O422" i="2"/>
  <c r="X433" i="1"/>
  <c r="Z433" i="1"/>
  <c r="Z634" i="1"/>
  <c r="R1964" i="1"/>
  <c r="N1964" i="1"/>
  <c r="K912" i="1"/>
  <c r="E503" i="2"/>
  <c r="G987" i="33"/>
  <c r="G988" i="33"/>
  <c r="R512" i="33"/>
  <c r="Y309" i="1"/>
  <c r="R504" i="33"/>
  <c r="L2679" i="1"/>
  <c r="L3678" i="1"/>
  <c r="L3103" i="1"/>
  <c r="L2695" i="1"/>
  <c r="L4305" i="1"/>
  <c r="L4134" i="1"/>
  <c r="L3127" i="1"/>
  <c r="L2328" i="1"/>
  <c r="L4126" i="1"/>
  <c r="L2687" i="1"/>
  <c r="L3151" i="1"/>
  <c r="L1984" i="1"/>
  <c r="L4321" i="1"/>
  <c r="L781" i="1"/>
  <c r="L2975" i="1"/>
  <c r="L3388" i="1"/>
  <c r="L3055" i="1"/>
  <c r="L2663" i="1"/>
  <c r="L2711" i="1"/>
  <c r="L4118" i="1"/>
  <c r="L3159" i="1"/>
  <c r="L4046" i="1"/>
  <c r="L4337" i="1"/>
  <c r="L3662" i="1"/>
  <c r="L2434" i="1"/>
  <c r="L4313" i="1"/>
  <c r="L3023" i="1"/>
  <c r="L4014" i="1"/>
  <c r="L2671" i="1"/>
  <c r="L3540" i="1"/>
  <c r="L2517" i="1"/>
  <c r="L2509" i="1"/>
  <c r="L4142" i="1"/>
  <c r="L4102" i="1"/>
  <c r="L2040" i="1"/>
  <c r="L3095" i="1"/>
  <c r="L3654" i="1"/>
  <c r="L3670" i="1"/>
  <c r="L3119" i="1"/>
  <c r="L528" i="1"/>
  <c r="L4062" i="1"/>
  <c r="L3071" i="1"/>
  <c r="L2525" i="1"/>
  <c r="L4110" i="1"/>
  <c r="L2392" i="1"/>
  <c r="L4078" i="1"/>
  <c r="L3506" i="1"/>
  <c r="L3950" i="1"/>
  <c r="L472" i="1"/>
  <c r="L3481" i="1"/>
  <c r="L3422" i="1"/>
  <c r="L3167" i="1"/>
  <c r="E993" i="33"/>
  <c r="C508" i="2"/>
  <c r="I917" i="1"/>
  <c r="H917" i="1"/>
  <c r="Z3020" i="1"/>
  <c r="X3020" i="1"/>
  <c r="Z4115" i="1"/>
  <c r="X4115" i="1"/>
  <c r="Z3385" i="1"/>
  <c r="X3385" i="1"/>
  <c r="Z4043" i="1"/>
  <c r="X4043" i="1"/>
  <c r="Z4123" i="1"/>
  <c r="X4123" i="1"/>
  <c r="M2758" i="1"/>
  <c r="J2758" i="1"/>
  <c r="M2311" i="1"/>
  <c r="J2311" i="1"/>
  <c r="M3749" i="1"/>
  <c r="J3749" i="1"/>
  <c r="R2811" i="1"/>
  <c r="N2811" i="1"/>
  <c r="R3714" i="1"/>
  <c r="N3714" i="1"/>
  <c r="R3866" i="1"/>
  <c r="N3866" i="1"/>
  <c r="M3128" i="1"/>
  <c r="J3128" i="1"/>
  <c r="M2736" i="1"/>
  <c r="J2736" i="1"/>
  <c r="M1993" i="1"/>
  <c r="J1993" i="1"/>
  <c r="M3783" i="1"/>
  <c r="J3783" i="1"/>
  <c r="M3775" i="1"/>
  <c r="J3775" i="1"/>
  <c r="M2411" i="1"/>
  <c r="J2411" i="1"/>
  <c r="M585" i="1"/>
  <c r="J585" i="1"/>
  <c r="Z521" i="1"/>
  <c r="X521" i="1"/>
  <c r="Z774" i="1"/>
  <c r="X774" i="1"/>
  <c r="Z3415" i="1"/>
  <c r="X3415" i="1"/>
  <c r="Z1977" i="1"/>
  <c r="X1977" i="1"/>
  <c r="Z465" i="1"/>
  <c r="X465" i="1"/>
  <c r="W2755" i="1"/>
  <c r="S2755" i="1"/>
  <c r="W3714" i="1"/>
  <c r="S3714" i="1"/>
  <c r="W2779" i="1"/>
  <c r="S2779" i="1"/>
  <c r="W2803" i="1"/>
  <c r="S2803" i="1"/>
  <c r="W4018" i="1"/>
  <c r="S4018" i="1"/>
  <c r="W4050" i="1"/>
  <c r="S4050" i="1"/>
  <c r="W1988" i="1"/>
  <c r="S1988" i="1"/>
  <c r="W2354" i="1"/>
  <c r="S2354" i="1"/>
  <c r="H2782" i="1"/>
  <c r="I2782" i="1"/>
  <c r="H479" i="1"/>
  <c r="I479" i="1"/>
  <c r="M4081" i="1"/>
  <c r="J4081" i="1"/>
  <c r="B388" i="2"/>
  <c r="H890" i="1"/>
  <c r="H965" i="1"/>
  <c r="H1115" i="1"/>
  <c r="D811" i="33"/>
  <c r="D819" i="33"/>
  <c r="Z2903" i="1"/>
  <c r="X2903" i="1"/>
  <c r="Z1811" i="1"/>
  <c r="X1811" i="1"/>
  <c r="Z1803" i="1"/>
  <c r="X1803" i="1"/>
  <c r="R2359" i="1"/>
  <c r="N2359" i="1"/>
  <c r="R4053" i="1"/>
  <c r="N4053" i="1"/>
  <c r="R3749" i="1"/>
  <c r="N3749" i="1"/>
  <c r="R588" i="1"/>
  <c r="N588" i="1"/>
  <c r="N173" i="1"/>
  <c r="N191" i="1"/>
  <c r="N217" i="1"/>
  <c r="I473" i="33"/>
  <c r="I481" i="33"/>
  <c r="G366" i="2"/>
  <c r="N720" i="1"/>
  <c r="R720" i="1"/>
  <c r="H2760" i="1"/>
  <c r="I2760" i="1"/>
  <c r="E343" i="33"/>
  <c r="E351" i="33"/>
  <c r="C296" i="2"/>
  <c r="I756" i="1"/>
  <c r="I765" i="1"/>
  <c r="I783" i="1"/>
  <c r="E432" i="33"/>
  <c r="E440" i="33"/>
  <c r="E447" i="33"/>
  <c r="D447" i="33"/>
  <c r="B285" i="2"/>
  <c r="P948" i="33"/>
  <c r="N404" i="2"/>
  <c r="V904" i="1"/>
  <c r="R3728" i="1"/>
  <c r="N3728" i="1"/>
  <c r="R4088" i="1"/>
  <c r="N4088" i="1"/>
  <c r="R514" i="1"/>
  <c r="N514" i="1"/>
  <c r="R3129" i="1"/>
  <c r="N3129" i="1"/>
  <c r="R3776" i="1"/>
  <c r="N3776" i="1"/>
  <c r="R1846" i="1"/>
  <c r="N1846" i="1"/>
  <c r="P1399" i="1"/>
  <c r="P1455" i="1"/>
  <c r="L3332" i="1"/>
  <c r="L4292" i="1"/>
  <c r="V4215" i="1"/>
  <c r="V4343" i="1"/>
  <c r="V4352" i="1"/>
  <c r="H2777" i="1"/>
  <c r="I2777" i="1"/>
  <c r="H2306" i="1"/>
  <c r="I2306" i="1"/>
  <c r="H2881" i="1"/>
  <c r="I2881" i="1"/>
  <c r="H4048" i="1"/>
  <c r="I4048" i="1"/>
  <c r="H3776" i="1"/>
  <c r="I3776" i="1"/>
  <c r="H2809" i="1"/>
  <c r="I2809" i="1"/>
  <c r="Y4356" i="1"/>
  <c r="Y4365" i="1"/>
  <c r="Y4374" i="1"/>
  <c r="R3115" i="1"/>
  <c r="N3115" i="1"/>
  <c r="R3666" i="1"/>
  <c r="N3666" i="1"/>
  <c r="R4130" i="1"/>
  <c r="N4130" i="1"/>
  <c r="R3650" i="1"/>
  <c r="N3650" i="1"/>
  <c r="R4074" i="1"/>
  <c r="N4074" i="1"/>
  <c r="W630" i="1"/>
  <c r="S630" i="1"/>
  <c r="Z2767" i="1"/>
  <c r="X2767" i="1"/>
  <c r="Z3718" i="1"/>
  <c r="X3718" i="1"/>
  <c r="Z464" i="1"/>
  <c r="X464" i="1"/>
  <c r="Z2799" i="1"/>
  <c r="X2799" i="1"/>
  <c r="R2774" i="1"/>
  <c r="N2774" i="1"/>
  <c r="R4029" i="1"/>
  <c r="N4029" i="1"/>
  <c r="R2383" i="1"/>
  <c r="N2383" i="1"/>
  <c r="J907" i="33"/>
  <c r="J911" i="33"/>
  <c r="H38" i="2"/>
  <c r="O2547" i="1"/>
  <c r="O2563" i="1"/>
  <c r="M419" i="1"/>
  <c r="F930" i="33"/>
  <c r="D415" i="2"/>
  <c r="J419" i="1"/>
  <c r="AA3388" i="1"/>
  <c r="AA472" i="1"/>
  <c r="AA4014" i="1"/>
  <c r="AA4134" i="1"/>
  <c r="AA2392" i="1"/>
  <c r="AA3678" i="1"/>
  <c r="AA3950" i="1"/>
  <c r="AA3481" i="1"/>
  <c r="AA3670" i="1"/>
  <c r="AA4305" i="1"/>
  <c r="AA4046" i="1"/>
  <c r="AA4110" i="1"/>
  <c r="AA2509" i="1"/>
  <c r="AA2328" i="1"/>
  <c r="AA3159" i="1"/>
  <c r="AA2695" i="1"/>
  <c r="AA3023" i="1"/>
  <c r="AA2711" i="1"/>
  <c r="AA3095" i="1"/>
  <c r="AA4321" i="1"/>
  <c r="AA2663" i="1"/>
  <c r="AA3103" i="1"/>
  <c r="AA528" i="1"/>
  <c r="AA3151" i="1"/>
  <c r="AA2434" i="1"/>
  <c r="AA2687" i="1"/>
  <c r="AA4142" i="1"/>
  <c r="AA781" i="1"/>
  <c r="AA4313" i="1"/>
  <c r="AA2040" i="1"/>
  <c r="AA4078" i="1"/>
  <c r="AA4118" i="1"/>
  <c r="AA2517" i="1"/>
  <c r="AA2525" i="1"/>
  <c r="AA3071" i="1"/>
  <c r="AA2671" i="1"/>
  <c r="AA2679" i="1"/>
  <c r="AA4337" i="1"/>
  <c r="AA1984" i="1"/>
  <c r="AA3167" i="1"/>
  <c r="AA4062" i="1"/>
  <c r="AA2975" i="1"/>
  <c r="AA3654" i="1"/>
  <c r="AA3422" i="1"/>
  <c r="AA4102" i="1"/>
  <c r="AA3540" i="1"/>
  <c r="AA3119" i="1"/>
  <c r="AA3506" i="1"/>
  <c r="AA3127" i="1"/>
  <c r="AA3055" i="1"/>
  <c r="AA3662" i="1"/>
  <c r="AA4126" i="1"/>
  <c r="R465" i="1"/>
  <c r="N465" i="1"/>
  <c r="Q4380" i="1"/>
  <c r="Q4371" i="1"/>
  <c r="Q4362" i="1"/>
  <c r="J309" i="1"/>
  <c r="F504" i="33"/>
  <c r="F512" i="33"/>
  <c r="Q860" i="1"/>
  <c r="Q843" i="1"/>
  <c r="H4226" i="1"/>
  <c r="I4226" i="1"/>
  <c r="H1804" i="1"/>
  <c r="I1804" i="1"/>
  <c r="H3863" i="1"/>
  <c r="I3863" i="1"/>
  <c r="H457" i="1"/>
  <c r="I457" i="1"/>
  <c r="T310" i="1"/>
  <c r="N505" i="33"/>
  <c r="N513" i="33"/>
  <c r="X308" i="1"/>
  <c r="Q503" i="33"/>
  <c r="Q511" i="33"/>
  <c r="AC3422" i="1"/>
  <c r="AC4134" i="1"/>
  <c r="AC3071" i="1"/>
  <c r="AC2392" i="1"/>
  <c r="AC1984" i="1"/>
  <c r="AC4337" i="1"/>
  <c r="AC2671" i="1"/>
  <c r="AC2687" i="1"/>
  <c r="AC3103" i="1"/>
  <c r="AC472" i="1"/>
  <c r="AC3540" i="1"/>
  <c r="AC3127" i="1"/>
  <c r="AC4046" i="1"/>
  <c r="AC2517" i="1"/>
  <c r="AC4313" i="1"/>
  <c r="AC3023" i="1"/>
  <c r="AC3950" i="1"/>
  <c r="AC3662" i="1"/>
  <c r="AC3388" i="1"/>
  <c r="AC3095" i="1"/>
  <c r="AC528" i="1"/>
  <c r="AC3481" i="1"/>
  <c r="AC4102" i="1"/>
  <c r="AC2711" i="1"/>
  <c r="AC4305" i="1"/>
  <c r="AC3678" i="1"/>
  <c r="AC3151" i="1"/>
  <c r="AC3654" i="1"/>
  <c r="AC4142" i="1"/>
  <c r="AC3506" i="1"/>
  <c r="AC2663" i="1"/>
  <c r="AC2328" i="1"/>
  <c r="AC781" i="1"/>
  <c r="AC4126" i="1"/>
  <c r="AC4062" i="1"/>
  <c r="AC4014" i="1"/>
  <c r="AC4110" i="1"/>
  <c r="AC3159" i="1"/>
  <c r="AC2434" i="1"/>
  <c r="AC2679" i="1"/>
  <c r="AC2525" i="1"/>
  <c r="AC2695" i="1"/>
  <c r="AC3167" i="1"/>
  <c r="AC2040" i="1"/>
  <c r="AC4321" i="1"/>
  <c r="AC3055" i="1"/>
  <c r="AC3670" i="1"/>
  <c r="AC2509" i="1"/>
  <c r="AC4078" i="1"/>
  <c r="AC3119" i="1"/>
  <c r="AC2975" i="1"/>
  <c r="AC4118" i="1"/>
  <c r="M3039" i="1"/>
  <c r="J3039" i="1"/>
  <c r="M2743" i="1"/>
  <c r="J2743" i="1"/>
  <c r="M3774" i="1"/>
  <c r="J3774" i="1"/>
  <c r="M1835" i="1"/>
  <c r="J1835" i="1"/>
  <c r="M2384" i="1"/>
  <c r="J2384" i="1"/>
  <c r="AA4295" i="1"/>
  <c r="AA3335" i="1"/>
  <c r="W1971" i="1"/>
  <c r="W2147" i="1"/>
  <c r="W2156" i="1"/>
  <c r="L4296" i="1"/>
  <c r="H421" i="33"/>
  <c r="H429" i="33"/>
  <c r="F356" i="2"/>
  <c r="L3336" i="1"/>
  <c r="R3040" i="1"/>
  <c r="N3040" i="1"/>
  <c r="R2896" i="1"/>
  <c r="N2896" i="1"/>
  <c r="R1752" i="1"/>
  <c r="N1752" i="1"/>
  <c r="R1824" i="1"/>
  <c r="N1824" i="1"/>
  <c r="R3060" i="1"/>
  <c r="N3060" i="1"/>
  <c r="AA3537" i="1"/>
  <c r="AA2660" i="1"/>
  <c r="AA3068" i="1"/>
  <c r="AA3116" i="1"/>
  <c r="AA2692" i="1"/>
  <c r="AA4115" i="1"/>
  <c r="AA2506" i="1"/>
  <c r="AA4318" i="1"/>
  <c r="AA2972" i="1"/>
  <c r="AA778" i="1"/>
  <c r="AA3020" i="1"/>
  <c r="AA2676" i="1"/>
  <c r="AA2325" i="1"/>
  <c r="AA3156" i="1"/>
  <c r="AA4043" i="1"/>
  <c r="AA3651" i="1"/>
  <c r="AA2514" i="1"/>
  <c r="AA3100" i="1"/>
  <c r="AA4302" i="1"/>
  <c r="AA3659" i="1"/>
  <c r="AA3092" i="1"/>
  <c r="AA2037" i="1"/>
  <c r="AA2522" i="1"/>
  <c r="AA3478" i="1"/>
  <c r="AA2684" i="1"/>
  <c r="AA3667" i="1"/>
  <c r="AA4099" i="1"/>
  <c r="AA525" i="1"/>
  <c r="AA4139" i="1"/>
  <c r="AA2668" i="1"/>
  <c r="AA4123" i="1"/>
  <c r="AA4107" i="1"/>
  <c r="AA3052" i="1"/>
  <c r="AA4310" i="1"/>
  <c r="AA3419" i="1"/>
  <c r="AA4131" i="1"/>
  <c r="AA3124" i="1"/>
  <c r="AA2708" i="1"/>
  <c r="AA3675" i="1"/>
  <c r="AA2431" i="1"/>
  <c r="AA469" i="1"/>
  <c r="AA3503" i="1"/>
  <c r="AA4334" i="1"/>
  <c r="AA3385" i="1"/>
  <c r="AA3947" i="1"/>
  <c r="AA4075" i="1"/>
  <c r="AA4059" i="1"/>
  <c r="AA3164" i="1"/>
  <c r="AA4011" i="1"/>
  <c r="AA1981" i="1"/>
  <c r="AA3148" i="1"/>
  <c r="AA2389" i="1"/>
  <c r="R415" i="33"/>
  <c r="R423" i="33"/>
  <c r="P350" i="2"/>
  <c r="Y252" i="1"/>
  <c r="Y270" i="1"/>
  <c r="Y296" i="1"/>
  <c r="Z2888" i="1"/>
  <c r="X2888" i="1"/>
  <c r="L968" i="33"/>
  <c r="J206" i="2"/>
  <c r="Q973" i="1"/>
  <c r="Q1061" i="1"/>
  <c r="Q1104" i="1"/>
  <c r="L865" i="33"/>
  <c r="H3119" i="1"/>
  <c r="I3119" i="1"/>
  <c r="R3144" i="1"/>
  <c r="N3144" i="1"/>
  <c r="R3096" i="1"/>
  <c r="N3096" i="1"/>
  <c r="O4433" i="1"/>
  <c r="O4441" i="1"/>
  <c r="O4467" i="1"/>
  <c r="H1813" i="1"/>
  <c r="I1813" i="1"/>
  <c r="R3106" i="1"/>
  <c r="N3106" i="1"/>
  <c r="R1987" i="1"/>
  <c r="N1987" i="1"/>
  <c r="W2775" i="1"/>
  <c r="S2775" i="1"/>
  <c r="W2895" i="1"/>
  <c r="S2895" i="1"/>
  <c r="W2104" i="1"/>
  <c r="S2104" i="1"/>
  <c r="Z2884" i="1"/>
  <c r="X2884" i="1"/>
  <c r="Z3116" i="1"/>
  <c r="X3116" i="1"/>
  <c r="Z4318" i="1"/>
  <c r="X4318" i="1"/>
  <c r="Z778" i="1"/>
  <c r="X778" i="1"/>
  <c r="Z4139" i="1"/>
  <c r="X4139" i="1"/>
  <c r="Z4310" i="1"/>
  <c r="X4310" i="1"/>
  <c r="M3272" i="1"/>
  <c r="J3272" i="1"/>
  <c r="M2383" i="1"/>
  <c r="J2383" i="1"/>
  <c r="M4021" i="1"/>
  <c r="J4021" i="1"/>
  <c r="M1826" i="1"/>
  <c r="J1826" i="1"/>
  <c r="R2819" i="1"/>
  <c r="N2819" i="1"/>
  <c r="R1807" i="1"/>
  <c r="N1807" i="1"/>
  <c r="R3778" i="1"/>
  <c r="N3778" i="1"/>
  <c r="M3743" i="1"/>
  <c r="J3743" i="1"/>
  <c r="M2816" i="1"/>
  <c r="J2816" i="1"/>
  <c r="M3703" i="1"/>
  <c r="J3703" i="1"/>
  <c r="M3056" i="1"/>
  <c r="J3056" i="1"/>
  <c r="M3855" i="1"/>
  <c r="J3855" i="1"/>
  <c r="M2305" i="1"/>
  <c r="J2305" i="1"/>
  <c r="M513" i="1"/>
  <c r="J513" i="1"/>
  <c r="Z3144" i="1"/>
  <c r="X3144" i="1"/>
  <c r="Z4111" i="1"/>
  <c r="X4111" i="1"/>
  <c r="Z2427" i="1"/>
  <c r="X2427" i="1"/>
  <c r="Z4103" i="1"/>
  <c r="X4103" i="1"/>
  <c r="W3874" i="1"/>
  <c r="S3874" i="1"/>
  <c r="W2739" i="1"/>
  <c r="S2739" i="1"/>
  <c r="W2028" i="1"/>
  <c r="S2028" i="1"/>
  <c r="W2883" i="1"/>
  <c r="S2883" i="1"/>
  <c r="W2795" i="1"/>
  <c r="S2795" i="1"/>
  <c r="W3786" i="1"/>
  <c r="S3786" i="1"/>
  <c r="W3754" i="1"/>
  <c r="S3754" i="1"/>
  <c r="W1775" i="1"/>
  <c r="S1775" i="1"/>
  <c r="W1994" i="1"/>
  <c r="S1994" i="1"/>
  <c r="W627" i="1"/>
  <c r="S627" i="1"/>
  <c r="U872" i="1"/>
  <c r="U796" i="1"/>
  <c r="M4098" i="1"/>
  <c r="J4098" i="1"/>
  <c r="M3163" i="1"/>
  <c r="J3163" i="1"/>
  <c r="M2388" i="1"/>
  <c r="J2388" i="1"/>
  <c r="M3067" i="1"/>
  <c r="J3067" i="1"/>
  <c r="M3123" i="1"/>
  <c r="J3123" i="1"/>
  <c r="Q4211" i="1"/>
  <c r="Q4339" i="1"/>
  <c r="Q4348" i="1"/>
  <c r="H3704" i="1"/>
  <c r="I3704" i="1"/>
  <c r="T4293" i="1"/>
  <c r="N418" i="33"/>
  <c r="N426" i="33"/>
  <c r="L353" i="2"/>
  <c r="T3333" i="1"/>
  <c r="S2389" i="1"/>
  <c r="W2389" i="1"/>
  <c r="G968" i="33"/>
  <c r="E206" i="2"/>
  <c r="K973" i="1"/>
  <c r="K1061" i="1"/>
  <c r="K1104" i="1"/>
  <c r="G865" i="33"/>
  <c r="Z3033" i="1"/>
  <c r="X3033" i="1"/>
  <c r="Z2761" i="1"/>
  <c r="X2761" i="1"/>
  <c r="Z1986" i="1"/>
  <c r="X1986" i="1"/>
  <c r="Z2354" i="1"/>
  <c r="X2354" i="1"/>
  <c r="Z1751" i="1"/>
  <c r="X1751" i="1"/>
  <c r="R2351" i="1"/>
  <c r="N2351" i="1"/>
  <c r="R4037" i="1"/>
  <c r="N4037" i="1"/>
  <c r="R2319" i="1"/>
  <c r="N2319" i="1"/>
  <c r="R2886" i="1"/>
  <c r="N2886" i="1"/>
  <c r="I1975" i="1"/>
  <c r="H1975" i="1"/>
  <c r="H2151" i="1"/>
  <c r="H2160" i="1"/>
  <c r="D926" i="33"/>
  <c r="D1030" i="33"/>
  <c r="Q346" i="33"/>
  <c r="Q354" i="33"/>
  <c r="O299" i="2"/>
  <c r="X759" i="1"/>
  <c r="Z759" i="1"/>
  <c r="Z768" i="1"/>
  <c r="Z786" i="1"/>
  <c r="AA1948" i="1"/>
  <c r="P343" i="33"/>
  <c r="P351" i="33"/>
  <c r="P358" i="33"/>
  <c r="N303" i="2"/>
  <c r="V763" i="1"/>
  <c r="V772" i="1"/>
  <c r="V790" i="1"/>
  <c r="P439" i="33"/>
  <c r="O1393" i="1"/>
  <c r="O1449" i="1"/>
  <c r="O1458" i="1"/>
  <c r="J638" i="33"/>
  <c r="J646" i="33"/>
  <c r="H189" i="2"/>
  <c r="O4498" i="1"/>
  <c r="O4530" i="1"/>
  <c r="J759" i="33"/>
  <c r="J767" i="33"/>
  <c r="J416" i="33"/>
  <c r="J424" i="33"/>
  <c r="H351" i="2"/>
  <c r="O844" i="1"/>
  <c r="O861" i="1"/>
  <c r="G420" i="33"/>
  <c r="G428" i="33"/>
  <c r="E355" i="2"/>
  <c r="K257" i="1"/>
  <c r="K275" i="1"/>
  <c r="K301" i="1"/>
  <c r="W2371" i="1"/>
  <c r="S2371" i="1"/>
  <c r="U3227" i="1"/>
  <c r="U2627" i="1"/>
  <c r="M4074" i="1"/>
  <c r="J4074" i="1"/>
  <c r="M2036" i="1"/>
  <c r="J2036" i="1"/>
  <c r="M524" i="1"/>
  <c r="J524" i="1"/>
  <c r="M777" i="1"/>
  <c r="J777" i="1"/>
  <c r="R4098" i="1"/>
  <c r="N4098" i="1"/>
  <c r="Z3129" i="1"/>
  <c r="X3129" i="1"/>
  <c r="Z4088" i="1"/>
  <c r="X4088" i="1"/>
  <c r="Q415" i="33"/>
  <c r="Q423" i="33"/>
  <c r="O350" i="2"/>
  <c r="X843" i="1"/>
  <c r="Z843" i="1"/>
  <c r="Z860" i="1"/>
  <c r="S3254" i="1"/>
  <c r="S3359" i="1"/>
  <c r="S3368" i="1"/>
  <c r="S3470" i="1"/>
  <c r="S3486" i="1"/>
  <c r="S3495" i="1"/>
  <c r="S3511" i="1"/>
  <c r="S3520" i="1"/>
  <c r="W2351" i="1"/>
  <c r="S2351" i="1"/>
  <c r="W2814" i="1"/>
  <c r="S2814" i="1"/>
  <c r="R3267" i="1"/>
  <c r="N3267" i="1"/>
  <c r="H3537" i="1"/>
  <c r="I3537" i="1"/>
  <c r="W3111" i="1"/>
  <c r="S3111" i="1"/>
  <c r="Z3715" i="1"/>
  <c r="X3715" i="1"/>
  <c r="M3741" i="1"/>
  <c r="J3741" i="1"/>
  <c r="R2446" i="1"/>
  <c r="N2446" i="1"/>
  <c r="M2513" i="1"/>
  <c r="J2513" i="1"/>
  <c r="M2348" i="1"/>
  <c r="J2348" i="1"/>
  <c r="H2311" i="1"/>
  <c r="I2311" i="1"/>
  <c r="H1851" i="1"/>
  <c r="I1851" i="1"/>
  <c r="M2386" i="1"/>
  <c r="J2386" i="1"/>
  <c r="Z2881" i="1"/>
  <c r="X2881" i="1"/>
  <c r="J1791" i="1"/>
  <c r="J1839" i="1"/>
  <c r="J1857" i="1"/>
  <c r="J1866" i="1"/>
  <c r="F744" i="33"/>
  <c r="F752" i="33"/>
  <c r="D200" i="2"/>
  <c r="J346" i="1"/>
  <c r="M346" i="1"/>
  <c r="M354" i="1"/>
  <c r="M725" i="1"/>
  <c r="W2382" i="1"/>
  <c r="S2382" i="1"/>
  <c r="W19" i="36"/>
  <c r="C19" i="34"/>
  <c r="U19" i="34"/>
  <c r="V19" i="34"/>
  <c r="AF19" i="34"/>
  <c r="H473" i="1"/>
  <c r="I473" i="1"/>
  <c r="M4008" i="1"/>
  <c r="J4008" i="1"/>
  <c r="W1961" i="1"/>
  <c r="S1961" i="1"/>
  <c r="Z3872" i="1"/>
  <c r="X3872" i="1"/>
  <c r="R2372" i="1"/>
  <c r="N2372" i="1"/>
  <c r="W454" i="1"/>
  <c r="S454" i="1"/>
  <c r="P949" i="33"/>
  <c r="N405" i="2"/>
  <c r="V905" i="1"/>
  <c r="W3772" i="1"/>
  <c r="S3772" i="1"/>
  <c r="W2448" i="1"/>
  <c r="S2448" i="1"/>
  <c r="P415" i="33"/>
  <c r="P423" i="33"/>
  <c r="P430" i="33"/>
  <c r="N357" i="2"/>
  <c r="V2195" i="1"/>
  <c r="V2203" i="1"/>
  <c r="R2031" i="1"/>
  <c r="N2031" i="1"/>
  <c r="H3033" i="1"/>
  <c r="I3033" i="1"/>
  <c r="Z417" i="1"/>
  <c r="Q928" i="33"/>
  <c r="O413" i="2"/>
  <c r="X417" i="1"/>
  <c r="AC3595" i="1"/>
  <c r="AC3578" i="1"/>
  <c r="K4426" i="1"/>
  <c r="K4434" i="1"/>
  <c r="K4460" i="1"/>
  <c r="Q2287" i="1"/>
  <c r="Q2278" i="1"/>
  <c r="Q2262" i="1"/>
  <c r="X1801" i="1"/>
  <c r="Z1801" i="1"/>
  <c r="U2198" i="1"/>
  <c r="U2190" i="1"/>
  <c r="M1754" i="1"/>
  <c r="J1754" i="1"/>
  <c r="P3335" i="1"/>
  <c r="P4295" i="1"/>
  <c r="AC2410" i="1"/>
  <c r="AC2458" i="1"/>
  <c r="T2269" i="1"/>
  <c r="T2285" i="1"/>
  <c r="T2294" i="1"/>
  <c r="W2890" i="1"/>
  <c r="S2890" i="1"/>
  <c r="W3729" i="1"/>
  <c r="S3729" i="1"/>
  <c r="Z3027" i="1"/>
  <c r="X3027" i="1"/>
  <c r="AA797" i="1"/>
  <c r="AA873" i="1"/>
  <c r="Z2896" i="1"/>
  <c r="X2896" i="1"/>
  <c r="H781" i="1"/>
  <c r="I781" i="1"/>
  <c r="R3663" i="1"/>
  <c r="N3663" i="1"/>
  <c r="R3647" i="1"/>
  <c r="N3647" i="1"/>
  <c r="R2680" i="1"/>
  <c r="N2680" i="1"/>
  <c r="AB1398" i="1"/>
  <c r="AB1454" i="1"/>
  <c r="AB1463" i="1"/>
  <c r="T643" i="33"/>
  <c r="T651" i="33"/>
  <c r="R194" i="2"/>
  <c r="AB4503" i="1"/>
  <c r="AB4535" i="1"/>
  <c r="T764" i="33"/>
  <c r="T772" i="33"/>
  <c r="R230" i="2"/>
  <c r="AB1975" i="1"/>
  <c r="AB2151" i="1"/>
  <c r="AB2160" i="1"/>
  <c r="T926" i="33"/>
  <c r="T1030" i="33"/>
  <c r="M3499" i="1"/>
  <c r="J3499" i="1"/>
  <c r="M4298" i="1"/>
  <c r="J4298" i="1"/>
  <c r="M4314" i="1"/>
  <c r="J4314" i="1"/>
  <c r="S3478" i="1"/>
  <c r="W3478" i="1"/>
  <c r="S2708" i="1"/>
  <c r="W2708" i="1"/>
  <c r="S1981" i="1"/>
  <c r="W1981" i="1"/>
  <c r="S3148" i="1"/>
  <c r="W3148" i="1"/>
  <c r="S2037" i="1"/>
  <c r="W2037" i="1"/>
  <c r="W2517" i="1"/>
  <c r="S2517" i="1"/>
  <c r="W4046" i="1"/>
  <c r="S4046" i="1"/>
  <c r="W2663" i="1"/>
  <c r="S2663" i="1"/>
  <c r="W472" i="1"/>
  <c r="S472" i="1"/>
  <c r="M4046" i="1"/>
  <c r="J4046" i="1"/>
  <c r="M3540" i="1"/>
  <c r="J3540" i="1"/>
  <c r="M3670" i="1"/>
  <c r="J3670" i="1"/>
  <c r="M2663" i="1"/>
  <c r="J2663" i="1"/>
  <c r="M3678" i="1"/>
  <c r="J3678" i="1"/>
  <c r="M2434" i="1"/>
  <c r="J2434" i="1"/>
  <c r="P955" i="33"/>
  <c r="N411" i="2"/>
  <c r="V911" i="1"/>
  <c r="H3073" i="1"/>
  <c r="I3073" i="1"/>
  <c r="R3705" i="1"/>
  <c r="N3705" i="1"/>
  <c r="R3865" i="1"/>
  <c r="N3865" i="1"/>
  <c r="R483" i="1"/>
  <c r="N483" i="1"/>
  <c r="W4081" i="1"/>
  <c r="S4081" i="1"/>
  <c r="W2421" i="1"/>
  <c r="S2421" i="1"/>
  <c r="H3744" i="1"/>
  <c r="I3744" i="1"/>
  <c r="H586" i="1"/>
  <c r="I586" i="1"/>
  <c r="M3706" i="1"/>
  <c r="J3706" i="1"/>
  <c r="M3778" i="1"/>
  <c r="J3778" i="1"/>
  <c r="Y3594" i="1"/>
  <c r="Y3577" i="1"/>
  <c r="R3091" i="1"/>
  <c r="N3091" i="1"/>
  <c r="J971" i="33"/>
  <c r="H209" i="2"/>
  <c r="O976" i="1"/>
  <c r="O1064" i="1"/>
  <c r="O1107" i="1"/>
  <c r="J868" i="33"/>
  <c r="Z4024" i="1"/>
  <c r="X4024" i="1"/>
  <c r="Z4032" i="1"/>
  <c r="X4032" i="1"/>
  <c r="Z482" i="1"/>
  <c r="X482" i="1"/>
  <c r="R2140" i="1"/>
  <c r="N2140" i="1"/>
  <c r="K2302" i="1"/>
  <c r="K2398" i="1"/>
  <c r="K2465" i="1"/>
  <c r="K2584" i="1"/>
  <c r="K4388" i="1"/>
  <c r="G854" i="33"/>
  <c r="H3783" i="1"/>
  <c r="I3783" i="1"/>
  <c r="S972" i="33"/>
  <c r="Q210" i="2"/>
  <c r="AA977" i="1"/>
  <c r="AA1065" i="1"/>
  <c r="AA1108" i="1"/>
  <c r="S869" i="33"/>
  <c r="U4363" i="1"/>
  <c r="U4372" i="1"/>
  <c r="U4381" i="1"/>
  <c r="Y2264" i="1"/>
  <c r="Y2280" i="1"/>
  <c r="Y2289" i="1"/>
  <c r="G971" i="33"/>
  <c r="E209" i="2"/>
  <c r="K976" i="1"/>
  <c r="K1064" i="1"/>
  <c r="K1107" i="1"/>
  <c r="G868" i="33"/>
  <c r="H1929" i="1"/>
  <c r="I1929" i="1"/>
  <c r="R519" i="1"/>
  <c r="N519" i="1"/>
  <c r="W479" i="1"/>
  <c r="S479" i="1"/>
  <c r="H1985" i="1"/>
  <c r="I1985" i="1"/>
  <c r="M2707" i="1"/>
  <c r="J2707" i="1"/>
  <c r="M3019" i="1"/>
  <c r="J3019" i="1"/>
  <c r="M3650" i="1"/>
  <c r="J3650" i="1"/>
  <c r="M2971" i="1"/>
  <c r="J2971" i="1"/>
  <c r="I843" i="1"/>
  <c r="I860" i="1"/>
  <c r="J973" i="33"/>
  <c r="H211" i="2"/>
  <c r="O978" i="1"/>
  <c r="O1066" i="1"/>
  <c r="O1109" i="1"/>
  <c r="J870" i="33"/>
  <c r="Z2809" i="1"/>
  <c r="X2809" i="1"/>
  <c r="Z1757" i="1"/>
  <c r="X1757" i="1"/>
  <c r="Z4048" i="1"/>
  <c r="X4048" i="1"/>
  <c r="Z2729" i="1"/>
  <c r="X2729" i="1"/>
  <c r="W1966" i="1"/>
  <c r="S1966" i="1"/>
  <c r="M528" i="1"/>
  <c r="J528" i="1"/>
  <c r="J1976" i="1"/>
  <c r="J2152" i="1"/>
  <c r="J2161" i="1"/>
  <c r="F927" i="33"/>
  <c r="F998" i="33"/>
  <c r="D513" i="2"/>
  <c r="J426" i="1"/>
  <c r="M426" i="1"/>
  <c r="W1754" i="1"/>
  <c r="S1754" i="1"/>
  <c r="W2902" i="1"/>
  <c r="S2902" i="1"/>
  <c r="W2103" i="1"/>
  <c r="S2103" i="1"/>
  <c r="R3712" i="1"/>
  <c r="N3712" i="1"/>
  <c r="R3041" i="1"/>
  <c r="N3041" i="1"/>
  <c r="Z2371" i="1"/>
  <c r="X2371" i="1"/>
  <c r="H2692" i="1"/>
  <c r="I2692" i="1"/>
  <c r="P775" i="1"/>
  <c r="P4299" i="1"/>
  <c r="P4104" i="1"/>
  <c r="P3944" i="1"/>
  <c r="P4112" i="1"/>
  <c r="P3161" i="1"/>
  <c r="P3475" i="1"/>
  <c r="P4008" i="1"/>
  <c r="P4056" i="1"/>
  <c r="P3382" i="1"/>
  <c r="P4136" i="1"/>
  <c r="P2969" i="1"/>
  <c r="P4315" i="1"/>
  <c r="P3017" i="1"/>
  <c r="P466" i="1"/>
  <c r="P2657" i="1"/>
  <c r="P3648" i="1"/>
  <c r="P2034" i="1"/>
  <c r="P3113" i="1"/>
  <c r="P4331" i="1"/>
  <c r="P3656" i="1"/>
  <c r="P2519" i="1"/>
  <c r="P3065" i="1"/>
  <c r="P2673" i="1"/>
  <c r="P4307" i="1"/>
  <c r="P3049" i="1"/>
  <c r="P2386" i="1"/>
  <c r="P3672" i="1"/>
  <c r="P3097" i="1"/>
  <c r="P522" i="1"/>
  <c r="P3089" i="1"/>
  <c r="P4072" i="1"/>
  <c r="P3416" i="1"/>
  <c r="P3153" i="1"/>
  <c r="P2511" i="1"/>
  <c r="P1978" i="1"/>
  <c r="P4040" i="1"/>
  <c r="P2322" i="1"/>
  <c r="P3500" i="1"/>
  <c r="P2705" i="1"/>
  <c r="P3534" i="1"/>
  <c r="P4128" i="1"/>
  <c r="P3145" i="1"/>
  <c r="P2665" i="1"/>
  <c r="P4096" i="1"/>
  <c r="P2681" i="1"/>
  <c r="P2503" i="1"/>
  <c r="P2689" i="1"/>
  <c r="P4120" i="1"/>
  <c r="P3121" i="1"/>
  <c r="P3664" i="1"/>
  <c r="P2428" i="1"/>
  <c r="M2028" i="1"/>
  <c r="J2028" i="1"/>
  <c r="M3269" i="1"/>
  <c r="J3269" i="1"/>
  <c r="M3858" i="1"/>
  <c r="J3858" i="1"/>
  <c r="S1294" i="1"/>
  <c r="S1390" i="1"/>
  <c r="S1464" i="1"/>
  <c r="M644" i="33"/>
  <c r="M652" i="33"/>
  <c r="K195" i="2"/>
  <c r="S1399" i="1"/>
  <c r="S1455" i="1"/>
  <c r="E847" i="33"/>
  <c r="E863" i="33"/>
  <c r="E879" i="33"/>
  <c r="E887" i="33"/>
  <c r="C401" i="2"/>
  <c r="I894" i="1"/>
  <c r="H894" i="1"/>
  <c r="H969" i="1"/>
  <c r="H1119" i="1"/>
  <c r="D815" i="33"/>
  <c r="D823" i="33"/>
  <c r="B392" i="2"/>
  <c r="X1288" i="1"/>
  <c r="X1384" i="1"/>
  <c r="W2334" i="1"/>
  <c r="S2334" i="1"/>
  <c r="W3732" i="1"/>
  <c r="S3732" i="1"/>
  <c r="W518" i="1"/>
  <c r="S518" i="1"/>
  <c r="AA2263" i="1"/>
  <c r="AA2279" i="1"/>
  <c r="AA2288" i="1"/>
  <c r="Q2705" i="1"/>
  <c r="Q4315" i="1"/>
  <c r="Q3161" i="1"/>
  <c r="Q2969" i="1"/>
  <c r="Q3097" i="1"/>
  <c r="Q3656" i="1"/>
  <c r="Q4307" i="1"/>
  <c r="Q775" i="1"/>
  <c r="Q2386" i="1"/>
  <c r="Q3672" i="1"/>
  <c r="Q3017" i="1"/>
  <c r="Q4072" i="1"/>
  <c r="Q4096" i="1"/>
  <c r="Q3121" i="1"/>
  <c r="Q3534" i="1"/>
  <c r="Q3664" i="1"/>
  <c r="Q2034" i="1"/>
  <c r="Q3475" i="1"/>
  <c r="Q4104" i="1"/>
  <c r="Q3065" i="1"/>
  <c r="Q2681" i="1"/>
  <c r="Q3944" i="1"/>
  <c r="Q4056" i="1"/>
  <c r="Q4040" i="1"/>
  <c r="Q2689" i="1"/>
  <c r="Q3145" i="1"/>
  <c r="Q2673" i="1"/>
  <c r="Q4008" i="1"/>
  <c r="Q4299" i="1"/>
  <c r="Q3153" i="1"/>
  <c r="Q2511" i="1"/>
  <c r="Q3049" i="1"/>
  <c r="Q2665" i="1"/>
  <c r="Q2503" i="1"/>
  <c r="Q3089" i="1"/>
  <c r="Q1978" i="1"/>
  <c r="Q522" i="1"/>
  <c r="Q3500" i="1"/>
  <c r="Q466" i="1"/>
  <c r="Q3113" i="1"/>
  <c r="Q2657" i="1"/>
  <c r="Q2322" i="1"/>
  <c r="Q3382" i="1"/>
  <c r="Q4331" i="1"/>
  <c r="Q4136" i="1"/>
  <c r="Q4128" i="1"/>
  <c r="Q4120" i="1"/>
  <c r="Q2519" i="1"/>
  <c r="Q3648" i="1"/>
  <c r="Q3416" i="1"/>
  <c r="Q4112" i="1"/>
  <c r="Q167" i="1"/>
  <c r="Q185" i="1"/>
  <c r="Q211" i="1"/>
  <c r="L467" i="33"/>
  <c r="L484" i="33"/>
  <c r="L492" i="33"/>
  <c r="J369" i="2"/>
  <c r="Q2428" i="1"/>
  <c r="H1796" i="1"/>
  <c r="I1796" i="1"/>
  <c r="H1740" i="1"/>
  <c r="I1740" i="1"/>
  <c r="W2603" i="1"/>
  <c r="S311" i="1"/>
  <c r="S884" i="1"/>
  <c r="M523" i="33"/>
  <c r="M531" i="33"/>
  <c r="K275" i="2"/>
  <c r="S2603" i="1"/>
  <c r="P1393" i="1"/>
  <c r="P1449" i="1"/>
  <c r="P1458" i="1"/>
  <c r="K638" i="33"/>
  <c r="K646" i="33"/>
  <c r="I189" i="2"/>
  <c r="P4498" i="1"/>
  <c r="P4530" i="1"/>
  <c r="K759" i="33"/>
  <c r="K767" i="33"/>
  <c r="I225" i="2"/>
  <c r="P167" i="1"/>
  <c r="P185" i="1"/>
  <c r="P211" i="1"/>
  <c r="K467" i="33"/>
  <c r="K484" i="33"/>
  <c r="K492" i="33"/>
  <c r="I369" i="2"/>
  <c r="P794" i="1"/>
  <c r="P870" i="1"/>
  <c r="W3072" i="1"/>
  <c r="S3072" i="1"/>
  <c r="E987" i="33"/>
  <c r="E994" i="33"/>
  <c r="D994" i="33"/>
  <c r="B509" i="2"/>
  <c r="W3073" i="1"/>
  <c r="M842" i="33"/>
  <c r="M858" i="33"/>
  <c r="M874" i="33"/>
  <c r="M882" i="33"/>
  <c r="K396" i="2"/>
  <c r="S3073" i="1"/>
  <c r="I486" i="1"/>
  <c r="H486" i="1"/>
  <c r="W3077" i="1"/>
  <c r="S3077" i="1"/>
  <c r="W3780" i="1"/>
  <c r="S3780" i="1"/>
  <c r="W1850" i="1"/>
  <c r="S1850" i="1"/>
  <c r="W486" i="1"/>
  <c r="S486" i="1"/>
  <c r="W2030" i="1"/>
  <c r="S2030" i="1"/>
  <c r="R2766" i="1"/>
  <c r="N2766" i="1"/>
  <c r="R1999" i="1"/>
  <c r="N1999" i="1"/>
  <c r="R2742" i="1"/>
  <c r="N2742" i="1"/>
  <c r="Y2431" i="1"/>
  <c r="Y1981" i="1"/>
  <c r="Y3503" i="1"/>
  <c r="Y4115" i="1"/>
  <c r="Y3052" i="1"/>
  <c r="Y2972" i="1"/>
  <c r="Y3156" i="1"/>
  <c r="Y2522" i="1"/>
  <c r="Y4107" i="1"/>
  <c r="Y3148" i="1"/>
  <c r="Y3124" i="1"/>
  <c r="Y3068" i="1"/>
  <c r="Y4043" i="1"/>
  <c r="Y3675" i="1"/>
  <c r="Y4123" i="1"/>
  <c r="Y4011" i="1"/>
  <c r="Y525" i="1"/>
  <c r="Y2684" i="1"/>
  <c r="Y2708" i="1"/>
  <c r="Y2692" i="1"/>
  <c r="Y4334" i="1"/>
  <c r="Y4310" i="1"/>
  <c r="Y3419" i="1"/>
  <c r="Y4302" i="1"/>
  <c r="Y3651" i="1"/>
  <c r="Y3116" i="1"/>
  <c r="Y3164" i="1"/>
  <c r="Y2660" i="1"/>
  <c r="Y4318" i="1"/>
  <c r="Y2325" i="1"/>
  <c r="Y3100" i="1"/>
  <c r="Y469" i="1"/>
  <c r="Y2668" i="1"/>
  <c r="Y2676" i="1"/>
  <c r="Y2037" i="1"/>
  <c r="Y778" i="1"/>
  <c r="Y3478" i="1"/>
  <c r="Y3667" i="1"/>
  <c r="Y4059" i="1"/>
  <c r="Y3020" i="1"/>
  <c r="Y2514" i="1"/>
  <c r="Y4099" i="1"/>
  <c r="Y2506" i="1"/>
  <c r="Y3385" i="1"/>
  <c r="Y4075" i="1"/>
  <c r="Y3537" i="1"/>
  <c r="Y3092" i="1"/>
  <c r="Y2389" i="1"/>
  <c r="Y4131" i="1"/>
  <c r="Y3947" i="1"/>
  <c r="Y3659" i="1"/>
  <c r="Y170" i="1"/>
  <c r="Y188" i="1"/>
  <c r="Y214" i="1"/>
  <c r="R470" i="33"/>
  <c r="R487" i="33"/>
  <c r="R495" i="33"/>
  <c r="P372" i="2"/>
  <c r="Y4139" i="1"/>
  <c r="R1393" i="1"/>
  <c r="R1449" i="1"/>
  <c r="R1458" i="1"/>
  <c r="O1795" i="1"/>
  <c r="O1843" i="1"/>
  <c r="O1861" i="1"/>
  <c r="O1870" i="1"/>
  <c r="J748" i="33"/>
  <c r="J756" i="33"/>
  <c r="H204" i="2"/>
  <c r="O350" i="1"/>
  <c r="O358" i="1"/>
  <c r="O729" i="1"/>
  <c r="E489" i="33"/>
  <c r="E497" i="33"/>
  <c r="C374" i="2"/>
  <c r="I527" i="1"/>
  <c r="H527" i="1"/>
  <c r="AA4091" i="1"/>
  <c r="AA1824" i="1"/>
  <c r="AA2804" i="1"/>
  <c r="AA3028" i="1"/>
  <c r="AA3108" i="1"/>
  <c r="AA3779" i="1"/>
  <c r="AA3787" i="1"/>
  <c r="AA2820" i="1"/>
  <c r="AA2415" i="1"/>
  <c r="AA2748" i="1"/>
  <c r="AA4035" i="1"/>
  <c r="AA2884" i="1"/>
  <c r="AA1989" i="1"/>
  <c r="AA3044" i="1"/>
  <c r="AA4051" i="1"/>
  <c r="AA3867" i="1"/>
  <c r="AA2892" i="1"/>
  <c r="AA3270" i="1"/>
  <c r="AA589" i="1"/>
  <c r="AA2764" i="1"/>
  <c r="AA1800" i="1"/>
  <c r="AA1776" i="1"/>
  <c r="AA1997" i="1"/>
  <c r="AA4027" i="1"/>
  <c r="AA2381" i="1"/>
  <c r="AA3859" i="1"/>
  <c r="AA2309" i="1"/>
  <c r="AA3755" i="1"/>
  <c r="AA517" i="1"/>
  <c r="AA1760" i="1"/>
  <c r="AA485" i="1"/>
  <c r="AA461" i="1"/>
  <c r="AA477" i="1"/>
  <c r="AA2447" i="1"/>
  <c r="AA3747" i="1"/>
  <c r="AA3739" i="1"/>
  <c r="AA2780" i="1"/>
  <c r="AA4019" i="1"/>
  <c r="AA2756" i="1"/>
  <c r="AA3731" i="1"/>
  <c r="AA2900" i="1"/>
  <c r="AA1736" i="1"/>
  <c r="AA3715" i="1"/>
  <c r="AA3036" i="1"/>
  <c r="AA2357" i="1"/>
  <c r="AA2349" i="1"/>
  <c r="AA2317" i="1"/>
  <c r="AA1784" i="1"/>
  <c r="AA3707" i="1"/>
  <c r="AA3060" i="1"/>
  <c r="AA2101" i="1"/>
  <c r="AA2812" i="1"/>
  <c r="AA1752" i="1"/>
  <c r="AA3723" i="1"/>
  <c r="AA3771" i="1"/>
  <c r="AA2029" i="1"/>
  <c r="AA1808" i="1"/>
  <c r="AA3875" i="1"/>
  <c r="AA2732" i="1"/>
  <c r="AA4230" i="1"/>
  <c r="AA3140" i="1"/>
  <c r="AA1832" i="1"/>
  <c r="AA3132" i="1"/>
  <c r="AA2772" i="1"/>
  <c r="AA2796" i="1"/>
  <c r="AA1849" i="1"/>
  <c r="AA2740" i="1"/>
  <c r="AA3795" i="1"/>
  <c r="AA1744" i="1"/>
  <c r="AA1973" i="1"/>
  <c r="AA2149" i="1"/>
  <c r="AA2158" i="1"/>
  <c r="S924" i="33"/>
  <c r="S1028" i="33"/>
  <c r="W4307" i="1"/>
  <c r="S4307" i="1"/>
  <c r="O3224" i="1"/>
  <c r="O2624" i="1"/>
  <c r="Q1944" i="1"/>
  <c r="Q1976" i="1"/>
  <c r="Q2152" i="1"/>
  <c r="Q2161" i="1"/>
  <c r="L927" i="33"/>
  <c r="L1004" i="33"/>
  <c r="J519" i="2"/>
  <c r="Q432" i="1"/>
  <c r="S1818" i="1"/>
  <c r="W1818" i="1"/>
  <c r="K421" i="1"/>
  <c r="G773" i="33"/>
  <c r="E231" i="2"/>
  <c r="K1976" i="1"/>
  <c r="K2152" i="1"/>
  <c r="K2161" i="1"/>
  <c r="G927" i="33"/>
  <c r="G932" i="33"/>
  <c r="E417" i="2"/>
  <c r="K1933" i="1"/>
  <c r="Z3023" i="1"/>
  <c r="X3023" i="1"/>
  <c r="Z4014" i="1"/>
  <c r="X4014" i="1"/>
  <c r="X3158" i="1"/>
  <c r="Z3158" i="1"/>
  <c r="X4320" i="1"/>
  <c r="Z4320" i="1"/>
  <c r="X3661" i="1"/>
  <c r="Z3661" i="1"/>
  <c r="X3387" i="1"/>
  <c r="Z3387" i="1"/>
  <c r="I1809" i="1"/>
  <c r="H1809" i="1"/>
  <c r="I2901" i="1"/>
  <c r="H2901" i="1"/>
  <c r="I4231" i="1"/>
  <c r="H4231" i="1"/>
  <c r="I2358" i="1"/>
  <c r="H2358" i="1"/>
  <c r="R2821" i="1"/>
  <c r="N2821" i="1"/>
  <c r="R3732" i="1"/>
  <c r="N3732" i="1"/>
  <c r="X2797" i="1"/>
  <c r="Z2797" i="1"/>
  <c r="X518" i="1"/>
  <c r="Z518" i="1"/>
  <c r="M4336" i="1"/>
  <c r="J4336" i="1"/>
  <c r="M3387" i="1"/>
  <c r="J3387" i="1"/>
  <c r="M4101" i="1"/>
  <c r="J4101" i="1"/>
  <c r="M3070" i="1"/>
  <c r="J3070" i="1"/>
  <c r="Z3056" i="1"/>
  <c r="X3056" i="1"/>
  <c r="Z2305" i="1"/>
  <c r="X2305" i="1"/>
  <c r="Z2800" i="1"/>
  <c r="X2800" i="1"/>
  <c r="H2695" i="1"/>
  <c r="I2695" i="1"/>
  <c r="H2711" i="1"/>
  <c r="I2711" i="1"/>
  <c r="H4062" i="1"/>
  <c r="I4062" i="1"/>
  <c r="H3540" i="1"/>
  <c r="I3540" i="1"/>
  <c r="P2267" i="1"/>
  <c r="P2283" i="1"/>
  <c r="P2292" i="1"/>
  <c r="R2518" i="1"/>
  <c r="N2518" i="1"/>
  <c r="R2656" i="1"/>
  <c r="N2656" i="1"/>
  <c r="L419" i="33"/>
  <c r="L427" i="33"/>
  <c r="J354" i="2"/>
  <c r="Q847" i="1"/>
  <c r="Q864" i="1"/>
  <c r="R4011" i="1"/>
  <c r="N4011" i="1"/>
  <c r="R2325" i="1"/>
  <c r="N2325" i="1"/>
  <c r="R3092" i="1"/>
  <c r="N3092" i="1"/>
  <c r="R2522" i="1"/>
  <c r="N2522" i="1"/>
  <c r="K2691" i="1"/>
  <c r="K2388" i="1"/>
  <c r="K2971" i="1"/>
  <c r="K2667" i="1"/>
  <c r="K2513" i="1"/>
  <c r="K3666" i="1"/>
  <c r="K2683" i="1"/>
  <c r="K3091" i="1"/>
  <c r="K4301" i="1"/>
  <c r="K3946" i="1"/>
  <c r="K3418" i="1"/>
  <c r="K3123" i="1"/>
  <c r="K4074" i="1"/>
  <c r="K3650" i="1"/>
  <c r="K4106" i="1"/>
  <c r="K4122" i="1"/>
  <c r="K4114" i="1"/>
  <c r="K3019" i="1"/>
  <c r="K2707" i="1"/>
  <c r="K3115" i="1"/>
  <c r="K2659" i="1"/>
  <c r="K3163" i="1"/>
  <c r="K4130" i="1"/>
  <c r="K3155" i="1"/>
  <c r="K2324" i="1"/>
  <c r="K3536" i="1"/>
  <c r="K2430" i="1"/>
  <c r="K2521" i="1"/>
  <c r="K3502" i="1"/>
  <c r="K524" i="1"/>
  <c r="K4058" i="1"/>
  <c r="K3051" i="1"/>
  <c r="K3674" i="1"/>
  <c r="K4010" i="1"/>
  <c r="K4138" i="1"/>
  <c r="K4317" i="1"/>
  <c r="K3658" i="1"/>
  <c r="K468" i="1"/>
  <c r="K2505" i="1"/>
  <c r="K3147" i="1"/>
  <c r="K3067" i="1"/>
  <c r="K3384" i="1"/>
  <c r="K777" i="1"/>
  <c r="K3477" i="1"/>
  <c r="K3099" i="1"/>
  <c r="K1980" i="1"/>
  <c r="K4042" i="1"/>
  <c r="K2675" i="1"/>
  <c r="K2036" i="1"/>
  <c r="K4098" i="1"/>
  <c r="K4309" i="1"/>
  <c r="K4333" i="1"/>
  <c r="H3715" i="1"/>
  <c r="I3715" i="1"/>
  <c r="X2335" i="1"/>
  <c r="Z2335" i="1"/>
  <c r="W3717" i="1"/>
  <c r="S3717" i="1"/>
  <c r="W2449" i="1"/>
  <c r="S2449" i="1"/>
  <c r="W2886" i="1"/>
  <c r="S2886" i="1"/>
  <c r="W3272" i="1"/>
  <c r="S3272" i="1"/>
  <c r="W2894" i="1"/>
  <c r="S2894" i="1"/>
  <c r="H2684" i="1"/>
  <c r="I2684" i="1"/>
  <c r="H1981" i="1"/>
  <c r="I1981" i="1"/>
  <c r="H3667" i="1"/>
  <c r="I3667" i="1"/>
  <c r="H2660" i="1"/>
  <c r="I2660" i="1"/>
  <c r="H469" i="1"/>
  <c r="I469" i="1"/>
  <c r="AC4430" i="1"/>
  <c r="AC4438" i="1"/>
  <c r="AC4464" i="1"/>
  <c r="AC1788" i="1"/>
  <c r="AC1836" i="1"/>
  <c r="AC1854" i="1"/>
  <c r="AC1863" i="1"/>
  <c r="U741" i="33"/>
  <c r="U749" i="33"/>
  <c r="S197" i="2"/>
  <c r="AC343" i="1"/>
  <c r="AC351" i="1"/>
  <c r="AC722" i="1"/>
  <c r="Q4427" i="1"/>
  <c r="Q4435" i="1"/>
  <c r="Q4461" i="1"/>
  <c r="AA4211" i="1"/>
  <c r="AA4339" i="1"/>
  <c r="AA4348" i="1"/>
  <c r="M3065" i="1"/>
  <c r="J3065" i="1"/>
  <c r="M2673" i="1"/>
  <c r="J2673" i="1"/>
  <c r="R2316" i="1"/>
  <c r="N2316" i="1"/>
  <c r="S2405" i="1"/>
  <c r="S2453" i="1"/>
  <c r="Y254" i="1"/>
  <c r="Y272" i="1"/>
  <c r="Y298" i="1"/>
  <c r="L172" i="1"/>
  <c r="L190" i="1"/>
  <c r="L216" i="1"/>
  <c r="H472" i="33"/>
  <c r="H489" i="33"/>
  <c r="H497" i="33"/>
  <c r="F374" i="2"/>
  <c r="L3583" i="1"/>
  <c r="L3600" i="1"/>
  <c r="M1031" i="33"/>
  <c r="J1970" i="1"/>
  <c r="J2146" i="1"/>
  <c r="J2155" i="1"/>
  <c r="F921" i="33"/>
  <c r="F1025" i="33"/>
  <c r="W1812" i="1"/>
  <c r="S1812" i="1"/>
  <c r="W2102" i="1"/>
  <c r="S2102" i="1"/>
  <c r="W2781" i="1"/>
  <c r="S2781" i="1"/>
  <c r="W3716" i="1"/>
  <c r="S3716" i="1"/>
  <c r="J793" i="1"/>
  <c r="M793" i="1"/>
  <c r="M869" i="1"/>
  <c r="Z4065" i="1"/>
  <c r="X4065" i="1"/>
  <c r="H3675" i="1"/>
  <c r="I3675" i="1"/>
  <c r="H4318" i="1"/>
  <c r="I4318" i="1"/>
  <c r="H4059" i="1"/>
  <c r="I4059" i="1"/>
  <c r="H525" i="1"/>
  <c r="I525" i="1"/>
  <c r="H4043" i="1"/>
  <c r="I4043" i="1"/>
  <c r="AC1969" i="1"/>
  <c r="AC2145" i="1"/>
  <c r="AC2154" i="1"/>
  <c r="U920" i="33"/>
  <c r="U1024" i="33"/>
  <c r="AC1993" i="1"/>
  <c r="AC3032" i="1"/>
  <c r="AC1740" i="1"/>
  <c r="AC3783" i="1"/>
  <c r="AC2097" i="1"/>
  <c r="AC4226" i="1"/>
  <c r="AC3751" i="1"/>
  <c r="AC3024" i="1"/>
  <c r="AC2025" i="1"/>
  <c r="AC2768" i="1"/>
  <c r="AC3743" i="1"/>
  <c r="AC1748" i="1"/>
  <c r="AC1780" i="1"/>
  <c r="AC585" i="1"/>
  <c r="AC1820" i="1"/>
  <c r="AC2760" i="1"/>
  <c r="AC2736" i="1"/>
  <c r="AC3056" i="1"/>
  <c r="AC3711" i="1"/>
  <c r="AC1845" i="1"/>
  <c r="AC2744" i="1"/>
  <c r="AC3863" i="1"/>
  <c r="AC2752" i="1"/>
  <c r="AC1985" i="1"/>
  <c r="AC1804" i="1"/>
  <c r="AC4047" i="1"/>
  <c r="AC2896" i="1"/>
  <c r="AC1756" i="1"/>
  <c r="AC3128" i="1"/>
  <c r="AC1772" i="1"/>
  <c r="AC3767" i="1"/>
  <c r="AC473" i="1"/>
  <c r="AC2880" i="1"/>
  <c r="AC457" i="1"/>
  <c r="AC3727" i="1"/>
  <c r="AC1828" i="1"/>
  <c r="AC2443" i="1"/>
  <c r="AC2888" i="1"/>
  <c r="AC2377" i="1"/>
  <c r="AC3775" i="1"/>
  <c r="AC1732" i="1"/>
  <c r="AC4015" i="1"/>
  <c r="AC3104" i="1"/>
  <c r="AC2345" i="1"/>
  <c r="AC2800" i="1"/>
  <c r="AC3266" i="1"/>
  <c r="AC2816" i="1"/>
  <c r="AC3136" i="1"/>
  <c r="AC4023" i="1"/>
  <c r="AC3855" i="1"/>
  <c r="AC3040" i="1"/>
  <c r="AC4031" i="1"/>
  <c r="AC2792" i="1"/>
  <c r="AC2313" i="1"/>
  <c r="AC2411" i="1"/>
  <c r="AC1796" i="1"/>
  <c r="AC2353" i="1"/>
  <c r="AC2728" i="1"/>
  <c r="AC2305" i="1"/>
  <c r="AC3703" i="1"/>
  <c r="AC3871" i="1"/>
  <c r="AC4087" i="1"/>
  <c r="AC513" i="1"/>
  <c r="AC2776" i="1"/>
  <c r="AC481" i="1"/>
  <c r="AC3791" i="1"/>
  <c r="AC3719" i="1"/>
  <c r="AC3735" i="1"/>
  <c r="AC2808" i="1"/>
  <c r="M3746" i="1"/>
  <c r="J3746" i="1"/>
  <c r="M1988" i="1"/>
  <c r="J1988" i="1"/>
  <c r="M2891" i="1"/>
  <c r="J2891" i="1"/>
  <c r="V2301" i="1"/>
  <c r="V2397" i="1"/>
  <c r="V2464" i="1"/>
  <c r="V2583" i="1"/>
  <c r="V4387" i="1"/>
  <c r="P853" i="33"/>
  <c r="M2511" i="1"/>
  <c r="J2511" i="1"/>
  <c r="M2322" i="1"/>
  <c r="J2322" i="1"/>
  <c r="L975" i="33"/>
  <c r="J213" i="2"/>
  <c r="Q980" i="1"/>
  <c r="Q1068" i="1"/>
  <c r="Q1111" i="1"/>
  <c r="L829" i="33"/>
  <c r="L832" i="33"/>
  <c r="L848" i="33"/>
  <c r="L864" i="33"/>
  <c r="L880" i="33"/>
  <c r="L888" i="33"/>
  <c r="L947" i="33"/>
  <c r="L967" i="33"/>
  <c r="L974" i="33"/>
  <c r="J212" i="2"/>
  <c r="Q979" i="1"/>
  <c r="Q1067" i="1"/>
  <c r="Q1110" i="1"/>
  <c r="L871" i="33"/>
  <c r="R2422" i="1"/>
  <c r="N2422" i="1"/>
  <c r="I2150" i="1"/>
  <c r="I2159" i="1"/>
  <c r="E925" i="33"/>
  <c r="E1029" i="33"/>
  <c r="R3753" i="1"/>
  <c r="N3753" i="1"/>
  <c r="R3769" i="1"/>
  <c r="N3769" i="1"/>
  <c r="R2802" i="1"/>
  <c r="N2802" i="1"/>
  <c r="R1806" i="1"/>
  <c r="N1806" i="1"/>
  <c r="R2099" i="1"/>
  <c r="N2099" i="1"/>
  <c r="H417" i="33"/>
  <c r="H425" i="33"/>
  <c r="F352" i="2"/>
  <c r="L845" i="1"/>
  <c r="L862" i="1"/>
  <c r="W2360" i="1"/>
  <c r="S2360" i="1"/>
  <c r="Z517" i="1"/>
  <c r="X517" i="1"/>
  <c r="Z3867" i="1"/>
  <c r="X3867" i="1"/>
  <c r="Z4230" i="1"/>
  <c r="X4230" i="1"/>
  <c r="Z2756" i="1"/>
  <c r="X2756" i="1"/>
  <c r="Z1736" i="1"/>
  <c r="X1736" i="1"/>
  <c r="Z2029" i="1"/>
  <c r="X2029" i="1"/>
  <c r="Z3947" i="1"/>
  <c r="X3947" i="1"/>
  <c r="S970" i="33"/>
  <c r="Q208" i="2"/>
  <c r="AA975" i="1"/>
  <c r="AA1063" i="1"/>
  <c r="AA1106" i="1"/>
  <c r="S867" i="33"/>
  <c r="R3874" i="1"/>
  <c r="N3874" i="1"/>
  <c r="R484" i="1"/>
  <c r="N484" i="1"/>
  <c r="R1735" i="1"/>
  <c r="N1735" i="1"/>
  <c r="W1807" i="1"/>
  <c r="S1807" i="1"/>
  <c r="W3768" i="1"/>
  <c r="S3768" i="1"/>
  <c r="W3267" i="1"/>
  <c r="S3267" i="1"/>
  <c r="W2769" i="1"/>
  <c r="S2769" i="1"/>
  <c r="W1986" i="1"/>
  <c r="S1986" i="1"/>
  <c r="W2314" i="1"/>
  <c r="S2314" i="1"/>
  <c r="W2761" i="1"/>
  <c r="S2761" i="1"/>
  <c r="W2881" i="1"/>
  <c r="S2881" i="1"/>
  <c r="U2264" i="1"/>
  <c r="U2280" i="1"/>
  <c r="U2289" i="1"/>
  <c r="S1972" i="1"/>
  <c r="W1972" i="1"/>
  <c r="W2148" i="1"/>
  <c r="W2157" i="1"/>
  <c r="M3035" i="1"/>
  <c r="J3035" i="1"/>
  <c r="M2747" i="1"/>
  <c r="J2747" i="1"/>
  <c r="Z2309" i="1"/>
  <c r="X2309" i="1"/>
  <c r="S1971" i="1"/>
  <c r="S2147" i="1"/>
  <c r="S2156" i="1"/>
  <c r="M922" i="33"/>
  <c r="M1026" i="33"/>
  <c r="AA1392" i="1"/>
  <c r="AA1448" i="1"/>
  <c r="AA1457" i="1"/>
  <c r="S637" i="33"/>
  <c r="S645" i="33"/>
  <c r="Q188" i="2"/>
  <c r="AA4497" i="1"/>
  <c r="AA4529" i="1"/>
  <c r="S758" i="33"/>
  <c r="S766" i="33"/>
  <c r="Q224" i="2"/>
  <c r="AA166" i="1"/>
  <c r="AA184" i="1"/>
  <c r="AA210" i="1"/>
  <c r="S466" i="33"/>
  <c r="S483" i="33"/>
  <c r="S491" i="33"/>
  <c r="S498" i="33"/>
  <c r="Q375" i="2"/>
  <c r="AA3584" i="1"/>
  <c r="AA3601" i="1"/>
  <c r="R628" i="1"/>
  <c r="I844" i="33"/>
  <c r="I860" i="33"/>
  <c r="I876" i="33"/>
  <c r="I884" i="33"/>
  <c r="G398" i="2"/>
  <c r="N628" i="1"/>
  <c r="W3868" i="1"/>
  <c r="S3868" i="1"/>
  <c r="W4092" i="1"/>
  <c r="S4092" i="1"/>
  <c r="Z4038" i="1"/>
  <c r="X4038" i="1"/>
  <c r="Z2384" i="1"/>
  <c r="X2384" i="1"/>
  <c r="Z2352" i="1"/>
  <c r="X2352" i="1"/>
  <c r="Z1852" i="1"/>
  <c r="X1852" i="1"/>
  <c r="AA4291" i="1"/>
  <c r="AA3331" i="1"/>
  <c r="H4015" i="1"/>
  <c r="I4015" i="1"/>
  <c r="H2411" i="1"/>
  <c r="I2411" i="1"/>
  <c r="H1828" i="1"/>
  <c r="I1828" i="1"/>
  <c r="H1772" i="1"/>
  <c r="I1772" i="1"/>
  <c r="U415" i="33"/>
  <c r="U423" i="33"/>
  <c r="S350" i="2"/>
  <c r="AC252" i="1"/>
  <c r="AC270" i="1"/>
  <c r="AC296" i="1"/>
  <c r="S971" i="33"/>
  <c r="Q209" i="2"/>
  <c r="AA976" i="1"/>
  <c r="AA1064" i="1"/>
  <c r="AA1107" i="1"/>
  <c r="S868" i="33"/>
  <c r="X2149" i="1"/>
  <c r="X2158" i="1"/>
  <c r="Q924" i="33"/>
  <c r="Q1028" i="33"/>
  <c r="N2300" i="1"/>
  <c r="N2396" i="1"/>
  <c r="N2463" i="1"/>
  <c r="N2582" i="1"/>
  <c r="N4386" i="1"/>
  <c r="I852" i="33"/>
  <c r="L638" i="1"/>
  <c r="L437" i="1"/>
  <c r="S416" i="33"/>
  <c r="S424" i="33"/>
  <c r="Q351" i="2"/>
  <c r="AA2189" i="1"/>
  <c r="AA2197" i="1"/>
  <c r="U498" i="33"/>
  <c r="S375" i="2"/>
  <c r="AC800" i="1"/>
  <c r="AC876" i="1"/>
  <c r="AA1397" i="1"/>
  <c r="AA1453" i="1"/>
  <c r="AA1462" i="1"/>
  <c r="S642" i="33"/>
  <c r="S650" i="33"/>
  <c r="Q193" i="2"/>
  <c r="AA4502" i="1"/>
  <c r="AA4534" i="1"/>
  <c r="S763" i="33"/>
  <c r="S771" i="33"/>
  <c r="S420" i="33"/>
  <c r="S428" i="33"/>
  <c r="Q355" i="2"/>
  <c r="AA848" i="1"/>
  <c r="AA865" i="1"/>
  <c r="M847" i="33"/>
  <c r="M863" i="33"/>
  <c r="M879" i="33"/>
  <c r="M887" i="33"/>
  <c r="K401" i="2"/>
  <c r="S4085" i="1"/>
  <c r="W4085" i="1"/>
  <c r="N2974" i="1"/>
  <c r="R2974" i="1"/>
  <c r="N780" i="1"/>
  <c r="R780" i="1"/>
  <c r="N4336" i="1"/>
  <c r="R4336" i="1"/>
  <c r="N3387" i="1"/>
  <c r="R3387" i="1"/>
  <c r="N3102" i="1"/>
  <c r="R3102" i="1"/>
  <c r="N172" i="1"/>
  <c r="N190" i="1"/>
  <c r="N216" i="1"/>
  <c r="I472" i="33"/>
  <c r="I489" i="33"/>
  <c r="I497" i="33"/>
  <c r="G374" i="2"/>
  <c r="N2508" i="1"/>
  <c r="R2508" i="1"/>
  <c r="F846" i="33"/>
  <c r="F862" i="33"/>
  <c r="F878" i="33"/>
  <c r="F886" i="33"/>
  <c r="D400" i="2"/>
  <c r="J1966" i="1"/>
  <c r="M1966" i="1"/>
  <c r="H3064" i="1"/>
  <c r="I3064" i="1"/>
  <c r="H3663" i="1"/>
  <c r="I3663" i="1"/>
  <c r="H3381" i="1"/>
  <c r="I3381" i="1"/>
  <c r="H4007" i="1"/>
  <c r="I4007" i="1"/>
  <c r="R1990" i="1"/>
  <c r="N1990" i="1"/>
  <c r="R3876" i="1"/>
  <c r="N3876" i="1"/>
  <c r="Y305" i="1"/>
  <c r="R500" i="33"/>
  <c r="R508" i="33"/>
  <c r="R515" i="33"/>
  <c r="W1987" i="1"/>
  <c r="S1987" i="1"/>
  <c r="W3737" i="1"/>
  <c r="S3737" i="1"/>
  <c r="X2414" i="1"/>
  <c r="Z2414" i="1"/>
  <c r="X2747" i="1"/>
  <c r="Z2747" i="1"/>
  <c r="AA1396" i="1"/>
  <c r="AA1452" i="1"/>
  <c r="AA1461" i="1"/>
  <c r="S641" i="33"/>
  <c r="S649" i="33"/>
  <c r="Q192" i="2"/>
  <c r="AA4501" i="1"/>
  <c r="AA4533" i="1"/>
  <c r="S762" i="33"/>
  <c r="S770" i="33"/>
  <c r="Q228" i="2"/>
  <c r="AA170" i="1"/>
  <c r="AA188" i="1"/>
  <c r="AA214" i="1"/>
  <c r="S470" i="33"/>
  <c r="S487" i="33"/>
  <c r="S495" i="33"/>
  <c r="Q372" i="2"/>
  <c r="AA2407" i="1"/>
  <c r="AA2455" i="1"/>
  <c r="L773" i="33"/>
  <c r="J231" i="2"/>
  <c r="Q4217" i="1"/>
  <c r="Q4345" i="1"/>
  <c r="Q4354" i="1"/>
  <c r="C375" i="2"/>
  <c r="I2434" i="1"/>
  <c r="H2434" i="1"/>
  <c r="M4007" i="1"/>
  <c r="J4007" i="1"/>
  <c r="M3088" i="1"/>
  <c r="J3088" i="1"/>
  <c r="K1395" i="1"/>
  <c r="K1451" i="1"/>
  <c r="K1460" i="1"/>
  <c r="G640" i="33"/>
  <c r="G648" i="33"/>
  <c r="E191" i="2"/>
  <c r="K4500" i="1"/>
  <c r="K4532" i="1"/>
  <c r="G761" i="33"/>
  <c r="G769" i="33"/>
  <c r="E227" i="2"/>
  <c r="K169" i="1"/>
  <c r="K187" i="1"/>
  <c r="K213" i="1"/>
  <c r="G469" i="33"/>
  <c r="G486" i="33"/>
  <c r="G494" i="33"/>
  <c r="E371" i="2"/>
  <c r="K3443" i="1"/>
  <c r="K3572" i="1"/>
  <c r="S3116" i="1"/>
  <c r="W3116" i="1"/>
  <c r="S4310" i="1"/>
  <c r="W4310" i="1"/>
  <c r="S525" i="1"/>
  <c r="W525" i="1"/>
  <c r="S170" i="1"/>
  <c r="S188" i="1"/>
  <c r="S214" i="1"/>
  <c r="M470" i="33"/>
  <c r="M487" i="33"/>
  <c r="M495" i="33"/>
  <c r="K372" i="2"/>
  <c r="S3020" i="1"/>
  <c r="W3020" i="1"/>
  <c r="W3055" i="1"/>
  <c r="S3055" i="1"/>
  <c r="W1984" i="1"/>
  <c r="S1984" i="1"/>
  <c r="W2687" i="1"/>
  <c r="S2687" i="1"/>
  <c r="W2711" i="1"/>
  <c r="S2711" i="1"/>
  <c r="W2679" i="1"/>
  <c r="S2679" i="1"/>
  <c r="M3422" i="1"/>
  <c r="J3422" i="1"/>
  <c r="M2328" i="1"/>
  <c r="J2328" i="1"/>
  <c r="M4102" i="1"/>
  <c r="J4102" i="1"/>
  <c r="M4118" i="1"/>
  <c r="J4118" i="1"/>
  <c r="M2040" i="1"/>
  <c r="J2040" i="1"/>
  <c r="M3116" i="1"/>
  <c r="J3116" i="1"/>
  <c r="W2750" i="1"/>
  <c r="S2750" i="1"/>
  <c r="W1826" i="1"/>
  <c r="S1826" i="1"/>
  <c r="R2026" i="1"/>
  <c r="N2026" i="1"/>
  <c r="R2881" i="1"/>
  <c r="N2881" i="1"/>
  <c r="R1781" i="1"/>
  <c r="N1781" i="1"/>
  <c r="K969" i="33"/>
  <c r="I207" i="2"/>
  <c r="P974" i="1"/>
  <c r="P1062" i="1"/>
  <c r="P1105" i="1"/>
  <c r="K866" i="33"/>
  <c r="U3662" i="1"/>
  <c r="U3151" i="1"/>
  <c r="U2434" i="1"/>
  <c r="U781" i="1"/>
  <c r="U2711" i="1"/>
  <c r="U2695" i="1"/>
  <c r="U2975" i="1"/>
  <c r="U3095" i="1"/>
  <c r="U4313" i="1"/>
  <c r="U4046" i="1"/>
  <c r="U2679" i="1"/>
  <c r="U1984" i="1"/>
  <c r="U3103" i="1"/>
  <c r="U2328" i="1"/>
  <c r="U4337" i="1"/>
  <c r="U4062" i="1"/>
  <c r="U528" i="1"/>
  <c r="U3023" i="1"/>
  <c r="U2525" i="1"/>
  <c r="U2663" i="1"/>
  <c r="U3127" i="1"/>
  <c r="U2392" i="1"/>
  <c r="U3670" i="1"/>
  <c r="U3422" i="1"/>
  <c r="U3071" i="1"/>
  <c r="U4126" i="1"/>
  <c r="U3506" i="1"/>
  <c r="U4305" i="1"/>
  <c r="U2687" i="1"/>
  <c r="U3540" i="1"/>
  <c r="U3119" i="1"/>
  <c r="U3654" i="1"/>
  <c r="U3167" i="1"/>
  <c r="U2517" i="1"/>
  <c r="U2509" i="1"/>
  <c r="U3481" i="1"/>
  <c r="U4014" i="1"/>
  <c r="U2671" i="1"/>
  <c r="U4118" i="1"/>
  <c r="U3678" i="1"/>
  <c r="U3950" i="1"/>
  <c r="U472" i="1"/>
  <c r="U2040" i="1"/>
  <c r="U4110" i="1"/>
  <c r="U4102" i="1"/>
  <c r="U4321" i="1"/>
  <c r="U3159" i="1"/>
  <c r="U4134" i="1"/>
  <c r="U3055" i="1"/>
  <c r="U3388" i="1"/>
  <c r="U4142" i="1"/>
  <c r="U4078" i="1"/>
  <c r="J420" i="33"/>
  <c r="J428" i="33"/>
  <c r="H355" i="2"/>
  <c r="O257" i="1"/>
  <c r="O275" i="1"/>
  <c r="O301" i="1"/>
  <c r="O4426" i="1"/>
  <c r="O4434" i="1"/>
  <c r="O4460" i="1"/>
  <c r="M4071" i="1"/>
  <c r="D368" i="2"/>
  <c r="J4071" i="1"/>
  <c r="M4018" i="1"/>
  <c r="J4018" i="1"/>
  <c r="M2803" i="1"/>
  <c r="J2803" i="1"/>
  <c r="M3866" i="1"/>
  <c r="J3866" i="1"/>
  <c r="R3123" i="1"/>
  <c r="N3123" i="1"/>
  <c r="R4309" i="1"/>
  <c r="N4309" i="1"/>
  <c r="H3725" i="1"/>
  <c r="I3725" i="1"/>
  <c r="H3709" i="1"/>
  <c r="I3709" i="1"/>
  <c r="H2383" i="1"/>
  <c r="I2383" i="1"/>
  <c r="Q348" i="33"/>
  <c r="Q356" i="33"/>
  <c r="O301" i="2"/>
  <c r="X761" i="1"/>
  <c r="Z761" i="1"/>
  <c r="Z770" i="1"/>
  <c r="Z788" i="1"/>
  <c r="H3719" i="1"/>
  <c r="I3719" i="1"/>
  <c r="Z1814" i="1"/>
  <c r="X1814" i="1"/>
  <c r="H2708" i="1"/>
  <c r="I2708" i="1"/>
  <c r="O2895" i="1"/>
  <c r="O2418" i="1"/>
  <c r="O1739" i="1"/>
  <c r="O2104" i="1"/>
  <c r="O4022" i="1"/>
  <c r="O3063" i="1"/>
  <c r="O3143" i="1"/>
  <c r="O3111" i="1"/>
  <c r="O3742" i="1"/>
  <c r="O3878" i="1"/>
  <c r="O4094" i="1"/>
  <c r="O1755" i="1"/>
  <c r="O3726" i="1"/>
  <c r="O2783" i="1"/>
  <c r="O3273" i="1"/>
  <c r="O592" i="1"/>
  <c r="O3782" i="1"/>
  <c r="O2360" i="1"/>
  <c r="O4054" i="1"/>
  <c r="O4038" i="1"/>
  <c r="O480" i="1"/>
  <c r="O520" i="1"/>
  <c r="O1747" i="1"/>
  <c r="O3790" i="1"/>
  <c r="O2312" i="1"/>
  <c r="O2352" i="1"/>
  <c r="O3862" i="1"/>
  <c r="O3774" i="1"/>
  <c r="O1835" i="1"/>
  <c r="O1763" i="1"/>
  <c r="O2807" i="1"/>
  <c r="O1779" i="1"/>
  <c r="O1827" i="1"/>
  <c r="O1992" i="1"/>
  <c r="O2743" i="1"/>
  <c r="O2815" i="1"/>
  <c r="O3135" i="1"/>
  <c r="O3798" i="1"/>
  <c r="O2823" i="1"/>
  <c r="O3750" i="1"/>
  <c r="O3039" i="1"/>
  <c r="O2887" i="1"/>
  <c r="O3047" i="1"/>
  <c r="O3031" i="1"/>
  <c r="O3758" i="1"/>
  <c r="O2759" i="1"/>
  <c r="O464" i="1"/>
  <c r="O1787" i="1"/>
  <c r="O2799" i="1"/>
  <c r="O2751" i="1"/>
  <c r="O3734" i="1"/>
  <c r="O3710" i="1"/>
  <c r="O2320" i="1"/>
  <c r="O2450" i="1"/>
  <c r="O2735" i="1"/>
  <c r="O3718" i="1"/>
  <c r="O2000" i="1"/>
  <c r="O2032" i="1"/>
  <c r="O4030" i="1"/>
  <c r="O1803" i="1"/>
  <c r="O1811" i="1"/>
  <c r="O4233" i="1"/>
  <c r="O2903" i="1"/>
  <c r="O1852" i="1"/>
  <c r="O488" i="1"/>
  <c r="O2775" i="1"/>
  <c r="O3870" i="1"/>
  <c r="O2384" i="1"/>
  <c r="J773" i="33"/>
  <c r="H231" i="2"/>
  <c r="O2767" i="1"/>
  <c r="H4064" i="1"/>
  <c r="I4064" i="1"/>
  <c r="R2315" i="1"/>
  <c r="N2315" i="1"/>
  <c r="R1830" i="1"/>
  <c r="N1830" i="1"/>
  <c r="R2027" i="1"/>
  <c r="N2027" i="1"/>
  <c r="R3737" i="1"/>
  <c r="N3737" i="1"/>
  <c r="R1734" i="1"/>
  <c r="N1734" i="1"/>
  <c r="R2413" i="1"/>
  <c r="N2413" i="1"/>
  <c r="W3782" i="1"/>
  <c r="S3782" i="1"/>
  <c r="W1739" i="1"/>
  <c r="S1739" i="1"/>
  <c r="W4054" i="1"/>
  <c r="S4054" i="1"/>
  <c r="W3798" i="1"/>
  <c r="S3798" i="1"/>
  <c r="W3870" i="1"/>
  <c r="S3870" i="1"/>
  <c r="X4051" i="1"/>
  <c r="Z4051" i="1"/>
  <c r="X2900" i="1"/>
  <c r="Z2900" i="1"/>
  <c r="X3755" i="1"/>
  <c r="Z3755" i="1"/>
  <c r="X3140" i="1"/>
  <c r="Z3140" i="1"/>
  <c r="X2796" i="1"/>
  <c r="Z2796" i="1"/>
  <c r="X3859" i="1"/>
  <c r="Z3859" i="1"/>
  <c r="X3707" i="1"/>
  <c r="Z3707" i="1"/>
  <c r="X485" i="1"/>
  <c r="Z485" i="1"/>
  <c r="X2780" i="1"/>
  <c r="Z2780" i="1"/>
  <c r="S968" i="33"/>
  <c r="Q206" i="2"/>
  <c r="AA973" i="1"/>
  <c r="AA1061" i="1"/>
  <c r="AA1104" i="1"/>
  <c r="S865" i="33"/>
  <c r="M1762" i="1"/>
  <c r="J1762" i="1"/>
  <c r="M1738" i="1"/>
  <c r="J1738" i="1"/>
  <c r="M2750" i="1"/>
  <c r="J2750" i="1"/>
  <c r="M3038" i="1"/>
  <c r="J3038" i="1"/>
  <c r="R3027" i="1"/>
  <c r="N3027" i="1"/>
  <c r="R3706" i="1"/>
  <c r="N3706" i="1"/>
  <c r="R1831" i="1"/>
  <c r="N1831" i="1"/>
  <c r="R1775" i="1"/>
  <c r="N1775" i="1"/>
  <c r="R4018" i="1"/>
  <c r="N4018" i="1"/>
  <c r="M3791" i="1"/>
  <c r="J3791" i="1"/>
  <c r="M2768" i="1"/>
  <c r="J2768" i="1"/>
  <c r="I173" i="1"/>
  <c r="I191" i="1"/>
  <c r="I217" i="1"/>
  <c r="I312" i="1"/>
  <c r="I885" i="1"/>
  <c r="E524" i="33"/>
  <c r="E532" i="33"/>
  <c r="C276" i="2"/>
  <c r="I2612" i="1"/>
  <c r="H2612" i="1"/>
  <c r="X4039" i="1"/>
  <c r="Z4039" i="1"/>
  <c r="W3738" i="1"/>
  <c r="S3738" i="1"/>
  <c r="W3131" i="1"/>
  <c r="S3131" i="1"/>
  <c r="W2793" i="1"/>
  <c r="S2793" i="1"/>
  <c r="W1749" i="1"/>
  <c r="S1749" i="1"/>
  <c r="W3736" i="1"/>
  <c r="S3736" i="1"/>
  <c r="W4227" i="1"/>
  <c r="S4227" i="1"/>
  <c r="W2026" i="1"/>
  <c r="S2026" i="1"/>
  <c r="W1757" i="1"/>
  <c r="S1757" i="1"/>
  <c r="W2378" i="1"/>
  <c r="S2378" i="1"/>
  <c r="U1392" i="1"/>
  <c r="U1448" i="1"/>
  <c r="U1457" i="1"/>
  <c r="O637" i="33"/>
  <c r="O645" i="33"/>
  <c r="M188" i="2"/>
  <c r="U4497" i="1"/>
  <c r="U4529" i="1"/>
  <c r="O758" i="33"/>
  <c r="O766" i="33"/>
  <c r="M224" i="2"/>
  <c r="U166" i="1"/>
  <c r="U184" i="1"/>
  <c r="U210" i="1"/>
  <c r="O466" i="33"/>
  <c r="O483" i="33"/>
  <c r="O491" i="33"/>
  <c r="O498" i="33"/>
  <c r="M375" i="2"/>
  <c r="U3584" i="1"/>
  <c r="U3601" i="1"/>
  <c r="H3768" i="1"/>
  <c r="I3768" i="1"/>
  <c r="H2761" i="1"/>
  <c r="I2761" i="1"/>
  <c r="H3856" i="1"/>
  <c r="I3856" i="1"/>
  <c r="H2889" i="1"/>
  <c r="I2889" i="1"/>
  <c r="H2378" i="1"/>
  <c r="I2378" i="1"/>
  <c r="H4016" i="1"/>
  <c r="I4016" i="1"/>
  <c r="H3105" i="1"/>
  <c r="I3105" i="1"/>
  <c r="O4109" i="1"/>
  <c r="O2391" i="1"/>
  <c r="O3118" i="1"/>
  <c r="O2694" i="1"/>
  <c r="O4077" i="1"/>
  <c r="O3054" i="1"/>
  <c r="O2670" i="1"/>
  <c r="O3653" i="1"/>
  <c r="O3677" i="1"/>
  <c r="O3158" i="1"/>
  <c r="O4320" i="1"/>
  <c r="O4304" i="1"/>
  <c r="O4045" i="1"/>
  <c r="O3661" i="1"/>
  <c r="O780" i="1"/>
  <c r="O2327" i="1"/>
  <c r="O3102" i="1"/>
  <c r="O3949" i="1"/>
  <c r="O3022" i="1"/>
  <c r="O3539" i="1"/>
  <c r="O4117" i="1"/>
  <c r="O3505" i="1"/>
  <c r="O2508" i="1"/>
  <c r="O2710" i="1"/>
  <c r="O3669" i="1"/>
  <c r="O4133" i="1"/>
  <c r="O4101" i="1"/>
  <c r="O3480" i="1"/>
  <c r="O2662" i="1"/>
  <c r="O2974" i="1"/>
  <c r="O4061" i="1"/>
  <c r="O2678" i="1"/>
  <c r="O2433" i="1"/>
  <c r="O3150" i="1"/>
  <c r="O3070" i="1"/>
  <c r="O3166" i="1"/>
  <c r="O4336" i="1"/>
  <c r="O3387" i="1"/>
  <c r="O527" i="1"/>
  <c r="O3094" i="1"/>
  <c r="O3421" i="1"/>
  <c r="O4125" i="1"/>
  <c r="O4141" i="1"/>
  <c r="O2524" i="1"/>
  <c r="O2516" i="1"/>
  <c r="O4312" i="1"/>
  <c r="O3126" i="1"/>
  <c r="O471" i="1"/>
  <c r="O2039" i="1"/>
  <c r="O2686" i="1"/>
  <c r="O4013" i="1"/>
  <c r="O4503" i="1"/>
  <c r="O4535" i="1"/>
  <c r="J764" i="33"/>
  <c r="J772" i="33"/>
  <c r="H230" i="2"/>
  <c r="O172" i="1"/>
  <c r="O190" i="1"/>
  <c r="O216" i="1"/>
  <c r="J472" i="33"/>
  <c r="J489" i="33"/>
  <c r="J497" i="33"/>
  <c r="H374" i="2"/>
  <c r="O1983" i="1"/>
  <c r="S648" i="33"/>
  <c r="Q191" i="2"/>
  <c r="AA1395" i="1"/>
  <c r="AA1451" i="1"/>
  <c r="AA1460" i="1"/>
  <c r="S640" i="33"/>
  <c r="S674" i="33"/>
  <c r="S682" i="33"/>
  <c r="Q425" i="2"/>
  <c r="AA436" i="1"/>
  <c r="AA637" i="1"/>
  <c r="Z3704" i="1"/>
  <c r="X3704" i="1"/>
  <c r="Z1994" i="1"/>
  <c r="X1994" i="1"/>
  <c r="Z3784" i="1"/>
  <c r="X3784" i="1"/>
  <c r="Z458" i="1"/>
  <c r="X458" i="1"/>
  <c r="O969" i="33"/>
  <c r="M207" i="2"/>
  <c r="U974" i="1"/>
  <c r="U1062" i="1"/>
  <c r="U1105" i="1"/>
  <c r="O866" i="33"/>
  <c r="M972" i="33"/>
  <c r="K210" i="2"/>
  <c r="S977" i="1"/>
  <c r="W977" i="1"/>
  <c r="W1065" i="1"/>
  <c r="W1108" i="1"/>
  <c r="P1294" i="1"/>
  <c r="P1390" i="1"/>
  <c r="P1464" i="1"/>
  <c r="K644" i="33"/>
  <c r="K652" i="33"/>
  <c r="I195" i="2"/>
  <c r="P4504" i="1"/>
  <c r="P4536" i="1"/>
  <c r="K765" i="33"/>
  <c r="H2896" i="1"/>
  <c r="I2896" i="1"/>
  <c r="Q3230" i="1"/>
  <c r="Q2630" i="1"/>
  <c r="AC1792" i="1"/>
  <c r="AC1840" i="1"/>
  <c r="AC1858" i="1"/>
  <c r="AC1867" i="1"/>
  <c r="U745" i="33"/>
  <c r="U753" i="33"/>
  <c r="S201" i="2"/>
  <c r="AC347" i="1"/>
  <c r="AC355" i="1"/>
  <c r="AC726" i="1"/>
  <c r="H1962" i="1"/>
  <c r="I1962" i="1"/>
  <c r="R1798" i="1"/>
  <c r="N1798" i="1"/>
  <c r="R475" i="1"/>
  <c r="N475" i="1"/>
  <c r="W4030" i="1"/>
  <c r="S4030" i="1"/>
  <c r="W3710" i="1"/>
  <c r="S3710" i="1"/>
  <c r="W2000" i="1"/>
  <c r="S2000" i="1"/>
  <c r="U3123" i="1"/>
  <c r="U4309" i="1"/>
  <c r="U3019" i="1"/>
  <c r="U3650" i="1"/>
  <c r="U2521" i="1"/>
  <c r="U1980" i="1"/>
  <c r="U2659" i="1"/>
  <c r="U4138" i="1"/>
  <c r="U4106" i="1"/>
  <c r="U4130" i="1"/>
  <c r="U2675" i="1"/>
  <c r="U3163" i="1"/>
  <c r="U3384" i="1"/>
  <c r="U2036" i="1"/>
  <c r="U4010" i="1"/>
  <c r="U2667" i="1"/>
  <c r="U3115" i="1"/>
  <c r="U3147" i="1"/>
  <c r="U3674" i="1"/>
  <c r="U3946" i="1"/>
  <c r="U3536" i="1"/>
  <c r="U4074" i="1"/>
  <c r="U4114" i="1"/>
  <c r="U2505" i="1"/>
  <c r="U777" i="1"/>
  <c r="U4042" i="1"/>
  <c r="U2683" i="1"/>
  <c r="U3502" i="1"/>
  <c r="U3051" i="1"/>
  <c r="U2430" i="1"/>
  <c r="U4098" i="1"/>
  <c r="U4317" i="1"/>
  <c r="U3477" i="1"/>
  <c r="U3067" i="1"/>
  <c r="U4301" i="1"/>
  <c r="U2324" i="1"/>
  <c r="U3099" i="1"/>
  <c r="U3418" i="1"/>
  <c r="U3666" i="1"/>
  <c r="U3658" i="1"/>
  <c r="U2691" i="1"/>
  <c r="U468" i="1"/>
  <c r="U2707" i="1"/>
  <c r="U3091" i="1"/>
  <c r="U4333" i="1"/>
  <c r="U4122" i="1"/>
  <c r="U2971" i="1"/>
  <c r="U2513" i="1"/>
  <c r="U4058" i="1"/>
  <c r="U3155" i="1"/>
  <c r="U524" i="1"/>
  <c r="U2388" i="1"/>
  <c r="U4292" i="1"/>
  <c r="U1394" i="1"/>
  <c r="U1450" i="1"/>
  <c r="U1459" i="1"/>
  <c r="O639" i="33"/>
  <c r="O647" i="33"/>
  <c r="M190" i="2"/>
  <c r="U4499" i="1"/>
  <c r="U4531" i="1"/>
  <c r="O760" i="33"/>
  <c r="O768" i="33"/>
  <c r="O417" i="33"/>
  <c r="O425" i="33"/>
  <c r="M352" i="2"/>
  <c r="U3332" i="1"/>
  <c r="M3674" i="1"/>
  <c r="J3674" i="1"/>
  <c r="H474" i="1"/>
  <c r="I474" i="1"/>
  <c r="I1973" i="1"/>
  <c r="I2149" i="1"/>
  <c r="I2158" i="1"/>
  <c r="E924" i="33"/>
  <c r="E1028" i="33"/>
  <c r="Y4184" i="1"/>
  <c r="Y3631" i="1"/>
  <c r="AA723" i="1"/>
  <c r="AA1789" i="1"/>
  <c r="AA1837" i="1"/>
  <c r="AA1855" i="1"/>
  <c r="AA1864" i="1"/>
  <c r="S742" i="33"/>
  <c r="S750" i="33"/>
  <c r="Q198" i="2"/>
  <c r="AA344" i="1"/>
  <c r="AA352" i="1"/>
  <c r="Z2378" i="1"/>
  <c r="X2378" i="1"/>
  <c r="Z3267" i="1"/>
  <c r="X3267" i="1"/>
  <c r="K1788" i="1"/>
  <c r="K1836" i="1"/>
  <c r="K1854" i="1"/>
  <c r="K1863" i="1"/>
  <c r="G741" i="33"/>
  <c r="G749" i="33"/>
  <c r="E197" i="2"/>
  <c r="K343" i="1"/>
  <c r="K351" i="1"/>
  <c r="K722" i="1"/>
  <c r="H419" i="1"/>
  <c r="E930" i="33"/>
  <c r="C415" i="2"/>
  <c r="I419" i="1"/>
  <c r="W879" i="1"/>
  <c r="W167" i="1"/>
  <c r="W185" i="1"/>
  <c r="W211" i="1"/>
  <c r="W306" i="1"/>
  <c r="W2798" i="1"/>
  <c r="S2798" i="1"/>
  <c r="R3784" i="1"/>
  <c r="N3784" i="1"/>
  <c r="Z2331" i="1"/>
  <c r="X2331" i="1"/>
  <c r="W3734" i="1"/>
  <c r="S3734" i="1"/>
  <c r="X3132" i="1"/>
  <c r="Z3132" i="1"/>
  <c r="M3797" i="1"/>
  <c r="J3797" i="1"/>
  <c r="N2414" i="1"/>
  <c r="R2414" i="1"/>
  <c r="X3655" i="1"/>
  <c r="Z3655" i="1"/>
  <c r="U169" i="1"/>
  <c r="U187" i="1"/>
  <c r="U213" i="1"/>
  <c r="O469" i="33"/>
  <c r="O486" i="33"/>
  <c r="O494" i="33"/>
  <c r="M371" i="2"/>
  <c r="U4359" i="1"/>
  <c r="U4368" i="1"/>
  <c r="U4377" i="1"/>
  <c r="O868" i="33"/>
  <c r="O971" i="33"/>
  <c r="M209" i="2"/>
  <c r="U976" i="1"/>
  <c r="U1064" i="1"/>
  <c r="U1107" i="1"/>
  <c r="N987" i="33"/>
  <c r="N992" i="33"/>
  <c r="L507" i="2"/>
  <c r="T916" i="1"/>
  <c r="M3754" i="1"/>
  <c r="J3754" i="1"/>
  <c r="H1754" i="1"/>
  <c r="I1754" i="1"/>
  <c r="H3134" i="1"/>
  <c r="I3134" i="1"/>
  <c r="M3153" i="1"/>
  <c r="J3153" i="1"/>
  <c r="Z2889" i="1"/>
  <c r="X2889" i="1"/>
  <c r="W1998" i="1"/>
  <c r="S1998" i="1"/>
  <c r="M3382" i="1"/>
  <c r="J3382" i="1"/>
  <c r="W2329" i="1"/>
  <c r="S2329" i="1"/>
  <c r="W2893" i="1"/>
  <c r="S2893" i="1"/>
  <c r="W1777" i="1"/>
  <c r="S1777" i="1"/>
  <c r="R3861" i="1"/>
  <c r="N3861" i="1"/>
  <c r="R4093" i="1"/>
  <c r="N4093" i="1"/>
  <c r="R2527" i="1"/>
  <c r="I498" i="33"/>
  <c r="I907" i="33"/>
  <c r="I909" i="33"/>
  <c r="G36" i="2"/>
  <c r="N2527" i="1"/>
  <c r="U2266" i="1"/>
  <c r="U2282" i="1"/>
  <c r="U2291" i="1"/>
  <c r="P1794" i="1"/>
  <c r="P1842" i="1"/>
  <c r="P1860" i="1"/>
  <c r="P1869" i="1"/>
  <c r="K747" i="33"/>
  <c r="K755" i="33"/>
  <c r="I203" i="2"/>
  <c r="P349" i="1"/>
  <c r="P357" i="1"/>
  <c r="P728" i="1"/>
  <c r="S3362" i="1"/>
  <c r="S3371" i="1"/>
  <c r="S3414" i="1"/>
  <c r="S3430" i="1"/>
  <c r="S3439" i="1"/>
  <c r="S3455" i="1"/>
  <c r="S3464" i="1"/>
  <c r="H675" i="33"/>
  <c r="H683" i="33"/>
  <c r="F426" i="2"/>
  <c r="L1949" i="1"/>
  <c r="H2792" i="1"/>
  <c r="I2792" i="1"/>
  <c r="B351" i="2"/>
  <c r="E416" i="33"/>
  <c r="E424" i="33"/>
  <c r="D424" i="33"/>
  <c r="K3331" i="1"/>
  <c r="K4291" i="1"/>
  <c r="W519" i="1"/>
  <c r="S519" i="1"/>
  <c r="R463" i="1"/>
  <c r="N4535" i="1"/>
  <c r="I764" i="33"/>
  <c r="I772" i="33"/>
  <c r="G230" i="2"/>
  <c r="N463" i="1"/>
  <c r="P1397" i="1"/>
  <c r="P1453" i="1"/>
  <c r="P1462" i="1"/>
  <c r="K642" i="33"/>
  <c r="K650" i="33"/>
  <c r="I193" i="2"/>
  <c r="P4502" i="1"/>
  <c r="P4534" i="1"/>
  <c r="K763" i="33"/>
  <c r="K771" i="33"/>
  <c r="K420" i="33"/>
  <c r="K428" i="33"/>
  <c r="I355" i="2"/>
  <c r="P848" i="1"/>
  <c r="P865" i="1"/>
  <c r="Q472" i="33"/>
  <c r="Q489" i="33"/>
  <c r="Q497" i="33"/>
  <c r="O374" i="2"/>
  <c r="X2327" i="1"/>
  <c r="Z2327" i="1"/>
  <c r="Y2198" i="1"/>
  <c r="Y2190" i="1"/>
  <c r="H3727" i="1"/>
  <c r="I3727" i="1"/>
  <c r="W516" i="1"/>
  <c r="S516" i="1"/>
  <c r="Q4290" i="1"/>
  <c r="Q3330" i="1"/>
  <c r="H2025" i="1"/>
  <c r="I2025" i="1"/>
  <c r="W2331" i="1"/>
  <c r="S2331" i="1"/>
  <c r="O2291" i="1"/>
  <c r="O2282" i="1"/>
  <c r="O2266" i="1"/>
  <c r="Z528" i="1"/>
  <c r="O375" i="2"/>
  <c r="X528" i="1"/>
  <c r="M900" i="33"/>
  <c r="M1737" i="1"/>
  <c r="J1737" i="1"/>
  <c r="L1847" i="1"/>
  <c r="L3268" i="1"/>
  <c r="L483" i="1"/>
  <c r="L2746" i="1"/>
  <c r="L2762" i="1"/>
  <c r="L3130" i="1"/>
  <c r="L3785" i="1"/>
  <c r="L3753" i="1"/>
  <c r="L2027" i="1"/>
  <c r="L2730" i="1"/>
  <c r="L1742" i="1"/>
  <c r="L1798" i="1"/>
  <c r="L1995" i="1"/>
  <c r="L1782" i="1"/>
  <c r="L3857" i="1"/>
  <c r="L2307" i="1"/>
  <c r="L2738" i="1"/>
  <c r="L3705" i="1"/>
  <c r="L1758" i="1"/>
  <c r="L2794" i="1"/>
  <c r="L2347" i="1"/>
  <c r="L2770" i="1"/>
  <c r="L4025" i="1"/>
  <c r="L1734" i="1"/>
  <c r="L2379" i="1"/>
  <c r="L3138" i="1"/>
  <c r="L2882" i="1"/>
  <c r="L2445" i="1"/>
  <c r="L3042" i="1"/>
  <c r="L459" i="1"/>
  <c r="L2802" i="1"/>
  <c r="L4017" i="1"/>
  <c r="L3729" i="1"/>
  <c r="L1750" i="1"/>
  <c r="L2355" i="1"/>
  <c r="L1822" i="1"/>
  <c r="L2754" i="1"/>
  <c r="L2413" i="1"/>
  <c r="L3034" i="1"/>
  <c r="L3106" i="1"/>
  <c r="L2898" i="1"/>
  <c r="L3873" i="1"/>
  <c r="L1987" i="1"/>
  <c r="L3865" i="1"/>
  <c r="L3737" i="1"/>
  <c r="L3713" i="1"/>
  <c r="L3721" i="1"/>
  <c r="L3793" i="1"/>
  <c r="L2099" i="1"/>
  <c r="L3777" i="1"/>
  <c r="L4089" i="1"/>
  <c r="L475" i="1"/>
  <c r="L2818" i="1"/>
  <c r="L3026" i="1"/>
  <c r="L2890" i="1"/>
  <c r="L515" i="1"/>
  <c r="L4049" i="1"/>
  <c r="L2778" i="1"/>
  <c r="L2810" i="1"/>
  <c r="L3745" i="1"/>
  <c r="L1806" i="1"/>
  <c r="L1774" i="1"/>
  <c r="L2315" i="1"/>
  <c r="L4228" i="1"/>
  <c r="L587" i="1"/>
  <c r="L3058" i="1"/>
  <c r="L1830" i="1"/>
  <c r="L3769" i="1"/>
  <c r="L4033" i="1"/>
  <c r="H417" i="1"/>
  <c r="E928" i="33"/>
  <c r="C413" i="2"/>
  <c r="I417" i="1"/>
  <c r="H3735" i="1"/>
  <c r="I3735" i="1"/>
  <c r="AC870" i="1"/>
  <c r="AC794" i="1"/>
  <c r="R2159" i="1"/>
  <c r="R2150" i="1"/>
  <c r="N1974" i="1"/>
  <c r="R1974" i="1"/>
  <c r="R468" i="1"/>
  <c r="I469" i="33"/>
  <c r="I486" i="33"/>
  <c r="I494" i="33"/>
  <c r="G371" i="2"/>
  <c r="N468" i="1"/>
  <c r="K2524" i="1"/>
  <c r="K3505" i="1"/>
  <c r="K2039" i="1"/>
  <c r="K3054" i="1"/>
  <c r="K4013" i="1"/>
  <c r="K2433" i="1"/>
  <c r="K2974" i="1"/>
  <c r="K3669" i="1"/>
  <c r="K3539" i="1"/>
  <c r="K2508" i="1"/>
  <c r="K3949" i="1"/>
  <c r="K4117" i="1"/>
  <c r="K3070" i="1"/>
  <c r="K2710" i="1"/>
  <c r="K4320" i="1"/>
  <c r="K3480" i="1"/>
  <c r="K4312" i="1"/>
  <c r="K3653" i="1"/>
  <c r="K4304" i="1"/>
  <c r="K3158" i="1"/>
  <c r="K3387" i="1"/>
  <c r="K3150" i="1"/>
  <c r="K4109" i="1"/>
  <c r="K527" i="1"/>
  <c r="K2516" i="1"/>
  <c r="K3102" i="1"/>
  <c r="K4133" i="1"/>
  <c r="K3166" i="1"/>
  <c r="K3126" i="1"/>
  <c r="K1983" i="1"/>
  <c r="K2686" i="1"/>
  <c r="K2670" i="1"/>
  <c r="K4101" i="1"/>
  <c r="K2678" i="1"/>
  <c r="K4061" i="1"/>
  <c r="K4336" i="1"/>
  <c r="K780" i="1"/>
  <c r="K2391" i="1"/>
  <c r="K2327" i="1"/>
  <c r="K2694" i="1"/>
  <c r="K3118" i="1"/>
  <c r="K3421" i="1"/>
  <c r="K2662" i="1"/>
  <c r="K4077" i="1"/>
  <c r="K4141" i="1"/>
  <c r="K471" i="1"/>
  <c r="K3661" i="1"/>
  <c r="K3022" i="1"/>
  <c r="K4045" i="1"/>
  <c r="K4125" i="1"/>
  <c r="K3677" i="1"/>
  <c r="K3094" i="1"/>
  <c r="J871" i="33"/>
  <c r="O1110" i="1"/>
  <c r="O1067" i="1"/>
  <c r="O979" i="1"/>
  <c r="H212" i="2"/>
  <c r="J974" i="33"/>
  <c r="D515" i="33"/>
  <c r="E515" i="33"/>
  <c r="V2457" i="1"/>
  <c r="V2409" i="1"/>
  <c r="U300" i="1"/>
  <c r="U274" i="1"/>
  <c r="U256" i="1"/>
  <c r="U4378" i="1"/>
  <c r="U4369" i="1"/>
  <c r="U4360" i="1"/>
  <c r="W1758" i="1"/>
  <c r="S1758" i="1"/>
  <c r="K297" i="1"/>
  <c r="G416" i="33"/>
  <c r="G424" i="33"/>
  <c r="E351" i="2"/>
  <c r="K253" i="1"/>
  <c r="K271" i="1"/>
  <c r="X1292" i="1"/>
  <c r="Z1292" i="1"/>
  <c r="Z1388" i="1"/>
  <c r="C416" i="2"/>
  <c r="I420" i="1"/>
  <c r="H420" i="1"/>
  <c r="L2576" i="1"/>
  <c r="L4497" i="1"/>
  <c r="L4529" i="1"/>
  <c r="H758" i="33"/>
  <c r="H766" i="33"/>
  <c r="F224" i="2"/>
  <c r="L166" i="1"/>
  <c r="L184" i="1"/>
  <c r="L210" i="1"/>
  <c r="H466" i="33"/>
  <c r="H483" i="33"/>
  <c r="H491" i="33"/>
  <c r="H498" i="33"/>
  <c r="F375" i="2"/>
  <c r="L2485" i="1"/>
  <c r="L2541" i="1"/>
  <c r="N2389" i="1"/>
  <c r="R2389" i="1"/>
  <c r="H458" i="1"/>
  <c r="I458" i="1"/>
  <c r="U2200" i="1"/>
  <c r="U2192" i="1"/>
  <c r="I849" i="33"/>
  <c r="N4383" i="1"/>
  <c r="N2579" i="1"/>
  <c r="N2297" i="1"/>
  <c r="N2393" i="1"/>
  <c r="N2460" i="1"/>
  <c r="L415" i="33"/>
  <c r="L423" i="33"/>
  <c r="J350" i="2"/>
  <c r="Q2188" i="1"/>
  <c r="Q2196" i="1"/>
  <c r="H2353" i="1"/>
  <c r="I2353" i="1"/>
  <c r="Q2484" i="1"/>
  <c r="Q2540" i="1"/>
  <c r="Q2575" i="1"/>
  <c r="W640" i="1"/>
  <c r="W439" i="1"/>
  <c r="I2321" i="1"/>
  <c r="H2321" i="1"/>
  <c r="G224" i="2"/>
  <c r="N166" i="1"/>
  <c r="N184" i="1"/>
  <c r="N210" i="1"/>
  <c r="I466" i="33"/>
  <c r="I483" i="33"/>
  <c r="I491" i="33"/>
  <c r="G368" i="2"/>
  <c r="N521" i="1"/>
  <c r="R521" i="1"/>
  <c r="M1780" i="1"/>
  <c r="J1780" i="1"/>
  <c r="H1026" i="33"/>
  <c r="H922" i="33"/>
  <c r="L2156" i="1"/>
  <c r="L4499" i="1"/>
  <c r="L4531" i="1"/>
  <c r="H760" i="33"/>
  <c r="H768" i="33"/>
  <c r="F226" i="2"/>
  <c r="L1971" i="1"/>
  <c r="L2147" i="1"/>
  <c r="AB865" i="1"/>
  <c r="AB848" i="1"/>
  <c r="H2659" i="1"/>
  <c r="I2659" i="1"/>
  <c r="H4106" i="1"/>
  <c r="I4106" i="1"/>
  <c r="F949" i="33"/>
  <c r="D405" i="2"/>
  <c r="J905" i="1"/>
  <c r="M905" i="1"/>
  <c r="AC1948" i="1"/>
  <c r="Y2302" i="1"/>
  <c r="Y2398" i="1"/>
  <c r="Y2465" i="1"/>
  <c r="Y2584" i="1"/>
  <c r="Y4388" i="1"/>
  <c r="R854" i="33"/>
  <c r="K1398" i="1"/>
  <c r="K1454" i="1"/>
  <c r="K1463" i="1"/>
  <c r="G643" i="33"/>
  <c r="G651" i="33"/>
  <c r="E194" i="2"/>
  <c r="K4503" i="1"/>
  <c r="K4535" i="1"/>
  <c r="G764" i="33"/>
  <c r="G772" i="33"/>
  <c r="E230" i="2"/>
  <c r="K172" i="1"/>
  <c r="K190" i="1"/>
  <c r="K216" i="1"/>
  <c r="G472" i="33"/>
  <c r="G489" i="33"/>
  <c r="G497" i="33"/>
  <c r="E374" i="2"/>
  <c r="K2409" i="1"/>
  <c r="K2457" i="1"/>
  <c r="E498" i="33"/>
  <c r="E907" i="33"/>
  <c r="E909" i="33"/>
  <c r="D909" i="33"/>
  <c r="B36" i="2"/>
  <c r="Q309" i="1"/>
  <c r="L504" i="33"/>
  <c r="L512" i="33"/>
  <c r="W635" i="1"/>
  <c r="W434" i="1"/>
  <c r="Z917" i="1"/>
  <c r="X917" i="1"/>
  <c r="O508" i="2"/>
  <c r="Q987" i="33"/>
  <c r="Q993" i="33"/>
  <c r="AB3330" i="1"/>
  <c r="AB4290" i="1"/>
  <c r="M468" i="1"/>
  <c r="J468" i="1"/>
  <c r="O4210" i="1"/>
  <c r="O4338" i="1"/>
  <c r="O4347" i="1"/>
  <c r="Y4095" i="1"/>
  <c r="Y4039" i="1"/>
  <c r="Y4330" i="1"/>
  <c r="Y3415" i="1"/>
  <c r="Y2704" i="1"/>
  <c r="Y4007" i="1"/>
  <c r="Y2518" i="1"/>
  <c r="Y2968" i="1"/>
  <c r="Y3120" i="1"/>
  <c r="Y4111" i="1"/>
  <c r="Y4119" i="1"/>
  <c r="Y3016" i="1"/>
  <c r="Y3160" i="1"/>
  <c r="Y465" i="1"/>
  <c r="Y3112" i="1"/>
  <c r="Y3144" i="1"/>
  <c r="Y2321" i="1"/>
  <c r="Y3064" i="1"/>
  <c r="Y2385" i="1"/>
  <c r="Y2502" i="1"/>
  <c r="Y4314" i="1"/>
  <c r="Y3655" i="1"/>
  <c r="Y2510" i="1"/>
  <c r="Y3088" i="1"/>
  <c r="Y4135" i="1"/>
  <c r="Y4103" i="1"/>
  <c r="Y3096" i="1"/>
  <c r="Y3381" i="1"/>
  <c r="Y1977" i="1"/>
  <c r="Y3671" i="1"/>
  <c r="Y3499" i="1"/>
  <c r="Y3663" i="1"/>
  <c r="Y4127" i="1"/>
  <c r="Y2427" i="1"/>
  <c r="Y4071" i="1"/>
  <c r="Y521" i="1"/>
  <c r="Y2672" i="1"/>
  <c r="Y4306" i="1"/>
  <c r="Y3533" i="1"/>
  <c r="Y3647" i="1"/>
  <c r="Y2033" i="1"/>
  <c r="Y2680" i="1"/>
  <c r="Y4298" i="1"/>
  <c r="Y2688" i="1"/>
  <c r="Y4055" i="1"/>
  <c r="Y774" i="1"/>
  <c r="Y3048" i="1"/>
  <c r="Y3474" i="1"/>
  <c r="Y3152" i="1"/>
  <c r="Y2664" i="1"/>
  <c r="Y2656" i="1"/>
  <c r="Y3943" i="1"/>
  <c r="AA2889" i="1"/>
  <c r="AA2753" i="1"/>
  <c r="AA482" i="1"/>
  <c r="AA4016" i="1"/>
  <c r="AA2314" i="1"/>
  <c r="AA3105" i="1"/>
  <c r="AA2306" i="1"/>
  <c r="AA4024" i="1"/>
  <c r="AA3129" i="1"/>
  <c r="AA2761" i="1"/>
  <c r="AA3752" i="1"/>
  <c r="AA3792" i="1"/>
  <c r="AA2412" i="1"/>
  <c r="AA2378" i="1"/>
  <c r="AA3768" i="1"/>
  <c r="AA2769" i="1"/>
  <c r="AA514" i="1"/>
  <c r="AA1821" i="1"/>
  <c r="AA3033" i="1"/>
  <c r="AA2881" i="1"/>
  <c r="AA2729" i="1"/>
  <c r="AA3872" i="1"/>
  <c r="AA3728" i="1"/>
  <c r="AA2444" i="1"/>
  <c r="AA4048" i="1"/>
  <c r="AA2793" i="1"/>
  <c r="AA4088" i="1"/>
  <c r="AA2809" i="1"/>
  <c r="AA4227" i="1"/>
  <c r="AA1781" i="1"/>
  <c r="AA2897" i="1"/>
  <c r="AA1773" i="1"/>
  <c r="AA1749" i="1"/>
  <c r="AA3736" i="1"/>
  <c r="AA1986" i="1"/>
  <c r="AA3864" i="1"/>
  <c r="AA3776" i="1"/>
  <c r="AA2777" i="1"/>
  <c r="AA3712" i="1"/>
  <c r="AA3267" i="1"/>
  <c r="AA3856" i="1"/>
  <c r="AA2817" i="1"/>
  <c r="AA3744" i="1"/>
  <c r="AA1829" i="1"/>
  <c r="AA2737" i="1"/>
  <c r="AA2346" i="1"/>
  <c r="AA4032" i="1"/>
  <c r="AA1733" i="1"/>
  <c r="AA3720" i="1"/>
  <c r="AA1797" i="1"/>
  <c r="AA2745" i="1"/>
  <c r="AA1846" i="1"/>
  <c r="AA1994" i="1"/>
  <c r="AA3704" i="1"/>
  <c r="AA3041" i="1"/>
  <c r="AA586" i="1"/>
  <c r="AA3137" i="1"/>
  <c r="AA3025" i="1"/>
  <c r="AA2026" i="1"/>
  <c r="AA1805" i="1"/>
  <c r="AA3057" i="1"/>
  <c r="AA1741" i="1"/>
  <c r="AA1757" i="1"/>
  <c r="AA474" i="1"/>
  <c r="AA2801" i="1"/>
  <c r="AA3784" i="1"/>
  <c r="AA2354" i="1"/>
  <c r="AA2098" i="1"/>
  <c r="AA458" i="1"/>
  <c r="E466" i="33"/>
  <c r="E483" i="33"/>
  <c r="E491" i="33"/>
  <c r="C368" i="2"/>
  <c r="I1977" i="1"/>
  <c r="H1977" i="1"/>
  <c r="W1817" i="1"/>
  <c r="S1817" i="1"/>
  <c r="P952" i="33"/>
  <c r="N408" i="2"/>
  <c r="V908" i="1"/>
  <c r="W1801" i="1"/>
  <c r="S1801" i="1"/>
  <c r="W478" i="1"/>
  <c r="S478" i="1"/>
  <c r="AB2777" i="1"/>
  <c r="AB3776" i="1"/>
  <c r="AB482" i="1"/>
  <c r="AB458" i="1"/>
  <c r="AB3864" i="1"/>
  <c r="AB1805" i="1"/>
  <c r="AB3267" i="1"/>
  <c r="AB2346" i="1"/>
  <c r="AB2306" i="1"/>
  <c r="AB1986" i="1"/>
  <c r="AB4227" i="1"/>
  <c r="AB2817" i="1"/>
  <c r="AB3137" i="1"/>
  <c r="AB2753" i="1"/>
  <c r="AB2809" i="1"/>
  <c r="AB3792" i="1"/>
  <c r="AB3736" i="1"/>
  <c r="AB2098" i="1"/>
  <c r="AB1757" i="1"/>
  <c r="AB1846" i="1"/>
  <c r="AB2026" i="1"/>
  <c r="AB2801" i="1"/>
  <c r="AB3025" i="1"/>
  <c r="AB2737" i="1"/>
  <c r="AB2412" i="1"/>
  <c r="AB474" i="1"/>
  <c r="AB4032" i="1"/>
  <c r="AB3872" i="1"/>
  <c r="AB1781" i="1"/>
  <c r="AB1733" i="1"/>
  <c r="AB3720" i="1"/>
  <c r="AB3712" i="1"/>
  <c r="AB2729" i="1"/>
  <c r="AB2314" i="1"/>
  <c r="AB3856" i="1"/>
  <c r="AB3129" i="1"/>
  <c r="AB4048" i="1"/>
  <c r="AB2889" i="1"/>
  <c r="AB1797" i="1"/>
  <c r="AB3752" i="1"/>
  <c r="AB4016" i="1"/>
  <c r="AB4024" i="1"/>
  <c r="AB2354" i="1"/>
  <c r="AB3768" i="1"/>
  <c r="AB514" i="1"/>
  <c r="AB1773" i="1"/>
  <c r="AB2897" i="1"/>
  <c r="AB4088" i="1"/>
  <c r="AB2444" i="1"/>
  <c r="AB3057" i="1"/>
  <c r="AB3784" i="1"/>
  <c r="AB2761" i="1"/>
  <c r="AB1994" i="1"/>
  <c r="AB3105" i="1"/>
  <c r="AB3728" i="1"/>
  <c r="AB2881" i="1"/>
  <c r="AB3704" i="1"/>
  <c r="AB1829" i="1"/>
  <c r="AB3033" i="1"/>
  <c r="AB3041" i="1"/>
  <c r="AB1749" i="1"/>
  <c r="AB1741" i="1"/>
  <c r="AB2769" i="1"/>
  <c r="AB2378" i="1"/>
  <c r="AB3744" i="1"/>
  <c r="AB586" i="1"/>
  <c r="AB2745" i="1"/>
  <c r="AB1821" i="1"/>
  <c r="AB1393" i="1"/>
  <c r="AB1449" i="1"/>
  <c r="AB1458" i="1"/>
  <c r="T638" i="33"/>
  <c r="T646" i="33"/>
  <c r="R189" i="2"/>
  <c r="AB4498" i="1"/>
  <c r="AB4530" i="1"/>
  <c r="T759" i="33"/>
  <c r="T767" i="33"/>
  <c r="R225" i="2"/>
  <c r="AB2793" i="1"/>
  <c r="W2100" i="1"/>
  <c r="S2100" i="1"/>
  <c r="AC485" i="1"/>
  <c r="AC1744" i="1"/>
  <c r="AC2804" i="1"/>
  <c r="AC2101" i="1"/>
  <c r="AC1752" i="1"/>
  <c r="AC3747" i="1"/>
  <c r="AC2447" i="1"/>
  <c r="AC2357" i="1"/>
  <c r="AC1824" i="1"/>
  <c r="AC4091" i="1"/>
  <c r="AC2029" i="1"/>
  <c r="AC3140" i="1"/>
  <c r="AC1808" i="1"/>
  <c r="AC3715" i="1"/>
  <c r="AC2309" i="1"/>
  <c r="AC461" i="1"/>
  <c r="AC2780" i="1"/>
  <c r="AC2415" i="1"/>
  <c r="AC1849" i="1"/>
  <c r="AC2748" i="1"/>
  <c r="AC3787" i="1"/>
  <c r="AC1832" i="1"/>
  <c r="AC2764" i="1"/>
  <c r="AC517" i="1"/>
  <c r="AC3771" i="1"/>
  <c r="AC4027" i="1"/>
  <c r="AC2900" i="1"/>
  <c r="AC4230" i="1"/>
  <c r="AC1997" i="1"/>
  <c r="AC3270" i="1"/>
  <c r="AC3707" i="1"/>
  <c r="AC1736" i="1"/>
  <c r="AC3859" i="1"/>
  <c r="AC3044" i="1"/>
  <c r="AC3028" i="1"/>
  <c r="AC1784" i="1"/>
  <c r="AC1760" i="1"/>
  <c r="AC2756" i="1"/>
  <c r="AC2796" i="1"/>
  <c r="AC3875" i="1"/>
  <c r="AC3108" i="1"/>
  <c r="AC1989" i="1"/>
  <c r="AC2812" i="1"/>
  <c r="AC3036" i="1"/>
  <c r="AC3755" i="1"/>
  <c r="AC3731" i="1"/>
  <c r="AC3060" i="1"/>
  <c r="AC477" i="1"/>
  <c r="AC1776" i="1"/>
  <c r="AC2772" i="1"/>
  <c r="AC2892" i="1"/>
  <c r="AC589" i="1"/>
  <c r="AC2381" i="1"/>
  <c r="AC3739" i="1"/>
  <c r="AC2820" i="1"/>
  <c r="AC3779" i="1"/>
  <c r="AC3795" i="1"/>
  <c r="AC3723" i="1"/>
  <c r="AC2317" i="1"/>
  <c r="AC4051" i="1"/>
  <c r="AC4035" i="1"/>
  <c r="AC4019" i="1"/>
  <c r="AC3867" i="1"/>
  <c r="AC2884" i="1"/>
  <c r="AC3132" i="1"/>
  <c r="AC2740" i="1"/>
  <c r="AC1800" i="1"/>
  <c r="AC2732" i="1"/>
  <c r="AC1396" i="1"/>
  <c r="AC1452" i="1"/>
  <c r="AC1461" i="1"/>
  <c r="U641" i="33"/>
  <c r="U649" i="33"/>
  <c r="S192" i="2"/>
  <c r="AC4501" i="1"/>
  <c r="AC4533" i="1"/>
  <c r="U762" i="33"/>
  <c r="U770" i="33"/>
  <c r="S228" i="2"/>
  <c r="AC2349" i="1"/>
  <c r="R3268" i="1"/>
  <c r="N3268" i="1"/>
  <c r="S2807" i="1"/>
  <c r="W2807" i="1"/>
  <c r="S1852" i="1"/>
  <c r="W1852" i="1"/>
  <c r="S2418" i="1"/>
  <c r="W2418" i="1"/>
  <c r="S1787" i="1"/>
  <c r="W1787" i="1"/>
  <c r="X3036" i="1"/>
  <c r="Z3036" i="1"/>
  <c r="J2774" i="1"/>
  <c r="M2774" i="1"/>
  <c r="J3725" i="1"/>
  <c r="M3725" i="1"/>
  <c r="J2319" i="1"/>
  <c r="M2319" i="1"/>
  <c r="J2902" i="1"/>
  <c r="M2902" i="1"/>
  <c r="J4093" i="1"/>
  <c r="M4093" i="1"/>
  <c r="N3035" i="1"/>
  <c r="R3035" i="1"/>
  <c r="N1823" i="1"/>
  <c r="R1823" i="1"/>
  <c r="N3059" i="1"/>
  <c r="R3059" i="1"/>
  <c r="M2792" i="1"/>
  <c r="J2792" i="1"/>
  <c r="M3040" i="1"/>
  <c r="J3040" i="1"/>
  <c r="X3160" i="1"/>
  <c r="Z3160" i="1"/>
  <c r="O368" i="2"/>
  <c r="X2518" i="1"/>
  <c r="Z2518" i="1"/>
  <c r="V4431" i="1"/>
  <c r="V4439" i="1"/>
  <c r="V4465" i="1"/>
  <c r="M3714" i="1"/>
  <c r="J3714" i="1"/>
  <c r="M476" i="1"/>
  <c r="J476" i="1"/>
  <c r="M2446" i="1"/>
  <c r="J2446" i="1"/>
  <c r="P224" i="2"/>
  <c r="Y166" i="1"/>
  <c r="Y184" i="1"/>
  <c r="Y210" i="1"/>
  <c r="R466" i="33"/>
  <c r="R483" i="33"/>
  <c r="R491" i="33"/>
  <c r="P368" i="2"/>
  <c r="Y793" i="1"/>
  <c r="Y869" i="1"/>
  <c r="H591" i="1"/>
  <c r="I591" i="1"/>
  <c r="H2766" i="1"/>
  <c r="I2766" i="1"/>
  <c r="H2886" i="1"/>
  <c r="I2886" i="1"/>
  <c r="H3733" i="1"/>
  <c r="I3733" i="1"/>
  <c r="H2758" i="1"/>
  <c r="I2758" i="1"/>
  <c r="H2734" i="1"/>
  <c r="I2734" i="1"/>
  <c r="P2303" i="1"/>
  <c r="P2399" i="1"/>
  <c r="P2466" i="1"/>
  <c r="P2585" i="1"/>
  <c r="P4389" i="1"/>
  <c r="K855" i="33"/>
  <c r="M4136" i="1"/>
  <c r="J4136" i="1"/>
  <c r="M4307" i="1"/>
  <c r="J4307" i="1"/>
  <c r="W2419" i="1"/>
  <c r="S2419" i="1"/>
  <c r="Z3856" i="1"/>
  <c r="X3856" i="1"/>
  <c r="Z3864" i="1"/>
  <c r="X3864" i="1"/>
  <c r="Z1797" i="1"/>
  <c r="X1797" i="1"/>
  <c r="R462" i="1"/>
  <c r="N462" i="1"/>
  <c r="W2374" i="1"/>
  <c r="S2374" i="1"/>
  <c r="H2736" i="1"/>
  <c r="I2736" i="1"/>
  <c r="H1845" i="1"/>
  <c r="I1845" i="1"/>
  <c r="AC2452" i="1"/>
  <c r="AC2404" i="1"/>
  <c r="Q847" i="33"/>
  <c r="Q863" i="33"/>
  <c r="Q879" i="33"/>
  <c r="Q887" i="33"/>
  <c r="O401" i="2"/>
  <c r="X455" i="1"/>
  <c r="Z455" i="1"/>
  <c r="M2657" i="1"/>
  <c r="J2657" i="1"/>
  <c r="M3089" i="1"/>
  <c r="J3089" i="1"/>
  <c r="M4112" i="1"/>
  <c r="J4112" i="1"/>
  <c r="U955" i="33"/>
  <c r="S411" i="2"/>
  <c r="AC911" i="1"/>
  <c r="W2363" i="1"/>
  <c r="M843" i="33"/>
  <c r="M859" i="33"/>
  <c r="M875" i="33"/>
  <c r="M883" i="33"/>
  <c r="K397" i="2"/>
  <c r="S2363" i="1"/>
  <c r="J487" i="1"/>
  <c r="M487" i="1"/>
  <c r="M4050" i="1"/>
  <c r="J4050" i="1"/>
  <c r="H2305" i="1"/>
  <c r="I2305" i="1"/>
  <c r="P2822" i="1"/>
  <c r="P3725" i="1"/>
  <c r="P1834" i="1"/>
  <c r="P2894" i="1"/>
  <c r="P4037" i="1"/>
  <c r="P3134" i="1"/>
  <c r="P1826" i="1"/>
  <c r="P2742" i="1"/>
  <c r="P2417" i="1"/>
  <c r="P4232" i="1"/>
  <c r="P2383" i="1"/>
  <c r="P3789" i="1"/>
  <c r="P1851" i="1"/>
  <c r="P3797" i="1"/>
  <c r="P2798" i="1"/>
  <c r="P2766" i="1"/>
  <c r="P2774" i="1"/>
  <c r="P3046" i="1"/>
  <c r="P1762" i="1"/>
  <c r="P2031" i="1"/>
  <c r="P1754" i="1"/>
  <c r="P1746" i="1"/>
  <c r="P2103" i="1"/>
  <c r="P3877" i="1"/>
  <c r="P3869" i="1"/>
  <c r="P463" i="1"/>
  <c r="P4029" i="1"/>
  <c r="P2758" i="1"/>
  <c r="P3717" i="1"/>
  <c r="P3038" i="1"/>
  <c r="P2449" i="1"/>
  <c r="P2359" i="1"/>
  <c r="P3709" i="1"/>
  <c r="P1786" i="1"/>
  <c r="P2750" i="1"/>
  <c r="P3749" i="1"/>
  <c r="P3142" i="1"/>
  <c r="P1738" i="1"/>
  <c r="P1802" i="1"/>
  <c r="P519" i="1"/>
  <c r="P4053" i="1"/>
  <c r="P591" i="1"/>
  <c r="P479" i="1"/>
  <c r="P2782" i="1"/>
  <c r="P3110" i="1"/>
  <c r="P2311" i="1"/>
  <c r="P3781" i="1"/>
  <c r="P4093" i="1"/>
  <c r="P2902" i="1"/>
  <c r="P3030" i="1"/>
  <c r="P2319" i="1"/>
  <c r="P1999" i="1"/>
  <c r="P2886" i="1"/>
  <c r="P4021" i="1"/>
  <c r="P3861" i="1"/>
  <c r="P2734" i="1"/>
  <c r="P3757" i="1"/>
  <c r="P1778" i="1"/>
  <c r="P2806" i="1"/>
  <c r="P3773" i="1"/>
  <c r="P3741" i="1"/>
  <c r="P2814" i="1"/>
  <c r="P487" i="1"/>
  <c r="P2351" i="1"/>
  <c r="P1991" i="1"/>
  <c r="P1810" i="1"/>
  <c r="P3062" i="1"/>
  <c r="P3272" i="1"/>
  <c r="P1398" i="1"/>
  <c r="P1454" i="1"/>
  <c r="P1463" i="1"/>
  <c r="K643" i="33"/>
  <c r="K651" i="33"/>
  <c r="I194" i="2"/>
  <c r="P4503" i="1"/>
  <c r="P4535" i="1"/>
  <c r="K764" i="33"/>
  <c r="K772" i="33"/>
  <c r="I230" i="2"/>
  <c r="P3733" i="1"/>
  <c r="T671" i="33"/>
  <c r="T679" i="33"/>
  <c r="R422" i="2"/>
  <c r="AB433" i="1"/>
  <c r="AB634" i="1"/>
  <c r="T4497" i="1"/>
  <c r="T4529" i="1"/>
  <c r="N758" i="33"/>
  <c r="N766" i="33"/>
  <c r="N415" i="33"/>
  <c r="N423" i="33"/>
  <c r="N430" i="33"/>
  <c r="L357" i="2"/>
  <c r="T2195" i="1"/>
  <c r="T2203" i="1"/>
  <c r="W2511" i="1"/>
  <c r="S2511" i="1"/>
  <c r="F910" i="33"/>
  <c r="D37" i="2"/>
  <c r="J2528" i="1"/>
  <c r="M2528" i="1"/>
  <c r="K2353" i="1"/>
  <c r="K2411" i="1"/>
  <c r="K3136" i="1"/>
  <c r="K457" i="1"/>
  <c r="K1756" i="1"/>
  <c r="K3040" i="1"/>
  <c r="K3056" i="1"/>
  <c r="K2896" i="1"/>
  <c r="K3783" i="1"/>
  <c r="K3703" i="1"/>
  <c r="K1780" i="1"/>
  <c r="K1796" i="1"/>
  <c r="K1828" i="1"/>
  <c r="K4031" i="1"/>
  <c r="K3128" i="1"/>
  <c r="K1820" i="1"/>
  <c r="K481" i="1"/>
  <c r="K1732" i="1"/>
  <c r="K3743" i="1"/>
  <c r="K1985" i="1"/>
  <c r="K2443" i="1"/>
  <c r="K2377" i="1"/>
  <c r="K2744" i="1"/>
  <c r="K2736" i="1"/>
  <c r="K3719" i="1"/>
  <c r="K2097" i="1"/>
  <c r="K2025" i="1"/>
  <c r="K3735" i="1"/>
  <c r="K3711" i="1"/>
  <c r="K2345" i="1"/>
  <c r="K473" i="1"/>
  <c r="K3791" i="1"/>
  <c r="K3775" i="1"/>
  <c r="K4047" i="1"/>
  <c r="K3104" i="1"/>
  <c r="K2880" i="1"/>
  <c r="K1804" i="1"/>
  <c r="K1748" i="1"/>
  <c r="K4087" i="1"/>
  <c r="K4226" i="1"/>
  <c r="K2808" i="1"/>
  <c r="K1993" i="1"/>
  <c r="K2800" i="1"/>
  <c r="K2888" i="1"/>
  <c r="K2760" i="1"/>
  <c r="K3751" i="1"/>
  <c r="K4015" i="1"/>
  <c r="K2768" i="1"/>
  <c r="K2752" i="1"/>
  <c r="K2816" i="1"/>
  <c r="K2305" i="1"/>
  <c r="K3855" i="1"/>
  <c r="K2728" i="1"/>
  <c r="K3266" i="1"/>
  <c r="K4023" i="1"/>
  <c r="K1845" i="1"/>
  <c r="K3024" i="1"/>
  <c r="K1740" i="1"/>
  <c r="K2776" i="1"/>
  <c r="K2792" i="1"/>
  <c r="K3871" i="1"/>
  <c r="K1772" i="1"/>
  <c r="K3032" i="1"/>
  <c r="K513" i="1"/>
  <c r="K2313" i="1"/>
  <c r="K3727" i="1"/>
  <c r="K3863" i="1"/>
  <c r="K3767" i="1"/>
  <c r="K585" i="1"/>
  <c r="H3136" i="1"/>
  <c r="I3136" i="1"/>
  <c r="K1741" i="1"/>
  <c r="K1986" i="1"/>
  <c r="K3267" i="1"/>
  <c r="K3872" i="1"/>
  <c r="K3776" i="1"/>
  <c r="K3033" i="1"/>
  <c r="K1846" i="1"/>
  <c r="K2809" i="1"/>
  <c r="K1749" i="1"/>
  <c r="K2378" i="1"/>
  <c r="K3752" i="1"/>
  <c r="K4016" i="1"/>
  <c r="K2354" i="1"/>
  <c r="K2412" i="1"/>
  <c r="K2306" i="1"/>
  <c r="K2346" i="1"/>
  <c r="K2444" i="1"/>
  <c r="K2769" i="1"/>
  <c r="K3720" i="1"/>
  <c r="K3105" i="1"/>
  <c r="K2098" i="1"/>
  <c r="K3728" i="1"/>
  <c r="K458" i="1"/>
  <c r="K3057" i="1"/>
  <c r="K1781" i="1"/>
  <c r="K3736" i="1"/>
  <c r="K3784" i="1"/>
  <c r="K2761" i="1"/>
  <c r="K2793" i="1"/>
  <c r="K4088" i="1"/>
  <c r="K474" i="1"/>
  <c r="K3792" i="1"/>
  <c r="K2817" i="1"/>
  <c r="K3025" i="1"/>
  <c r="K3744" i="1"/>
  <c r="K3864" i="1"/>
  <c r="K3041" i="1"/>
  <c r="K2881" i="1"/>
  <c r="K1829" i="1"/>
  <c r="K1733" i="1"/>
  <c r="K2889" i="1"/>
  <c r="K1797" i="1"/>
  <c r="K3768" i="1"/>
  <c r="K2737" i="1"/>
  <c r="K3856" i="1"/>
  <c r="K2753" i="1"/>
  <c r="K3137" i="1"/>
  <c r="K2801" i="1"/>
  <c r="K4227" i="1"/>
  <c r="K514" i="1"/>
  <c r="K2026" i="1"/>
  <c r="K1994" i="1"/>
  <c r="K1821" i="1"/>
  <c r="K4024" i="1"/>
  <c r="K3712" i="1"/>
  <c r="K2314" i="1"/>
  <c r="K586" i="1"/>
  <c r="K4048" i="1"/>
  <c r="K482" i="1"/>
  <c r="K3704" i="1"/>
  <c r="K4032" i="1"/>
  <c r="K2777" i="1"/>
  <c r="K1773" i="1"/>
  <c r="K2745" i="1"/>
  <c r="K3129" i="1"/>
  <c r="K1757" i="1"/>
  <c r="K1805" i="1"/>
  <c r="K2729" i="1"/>
  <c r="K1393" i="1"/>
  <c r="K1449" i="1"/>
  <c r="K1458" i="1"/>
  <c r="G638" i="33"/>
  <c r="G646" i="33"/>
  <c r="E189" i="2"/>
  <c r="K4498" i="1"/>
  <c r="K4530" i="1"/>
  <c r="G759" i="33"/>
  <c r="G767" i="33"/>
  <c r="E225" i="2"/>
  <c r="K2897" i="1"/>
  <c r="U2482" i="1"/>
  <c r="U2538" i="1"/>
  <c r="U2573" i="1"/>
  <c r="E346" i="33"/>
  <c r="E354" i="33"/>
  <c r="C299" i="2"/>
  <c r="I759" i="1"/>
  <c r="H759" i="1"/>
  <c r="H768" i="1"/>
  <c r="H786" i="1"/>
  <c r="D435" i="33"/>
  <c r="M999" i="33"/>
  <c r="K514" i="2"/>
  <c r="S1939" i="1"/>
  <c r="W1939" i="1"/>
  <c r="Z627" i="1"/>
  <c r="X627" i="1"/>
  <c r="X1976" i="1"/>
  <c r="X2152" i="1"/>
  <c r="X2161" i="1"/>
  <c r="Q927" i="33"/>
  <c r="Q1003" i="33"/>
  <c r="O518" i="2"/>
  <c r="X431" i="1"/>
  <c r="Z431" i="1"/>
  <c r="Q635" i="1"/>
  <c r="Q434" i="1"/>
  <c r="Z592" i="1"/>
  <c r="X592" i="1"/>
  <c r="L672" i="33"/>
  <c r="L680" i="33"/>
  <c r="J423" i="2"/>
  <c r="Q1946" i="1"/>
  <c r="X170" i="1"/>
  <c r="X188" i="1"/>
  <c r="X214" i="1"/>
  <c r="Q470" i="33"/>
  <c r="Q487" i="33"/>
  <c r="Q495" i="33"/>
  <c r="O372" i="2"/>
  <c r="X525" i="1"/>
  <c r="Z525" i="1"/>
  <c r="W253" i="1"/>
  <c r="W271" i="1"/>
  <c r="W297" i="1"/>
  <c r="V166" i="1"/>
  <c r="V184" i="1"/>
  <c r="V210" i="1"/>
  <c r="V305" i="1"/>
  <c r="P500" i="33"/>
  <c r="P508" i="33"/>
  <c r="P515" i="33"/>
  <c r="H4087" i="1"/>
  <c r="I4087" i="1"/>
  <c r="AC3225" i="1"/>
  <c r="AC2625" i="1"/>
  <c r="H3040" i="1"/>
  <c r="I3040" i="1"/>
  <c r="K636" i="1"/>
  <c r="K435" i="1"/>
  <c r="AC1846" i="1"/>
  <c r="AC3776" i="1"/>
  <c r="AC2026" i="1"/>
  <c r="AC3784" i="1"/>
  <c r="AC1741" i="1"/>
  <c r="AC2378" i="1"/>
  <c r="AC1829" i="1"/>
  <c r="AC1986" i="1"/>
  <c r="AC586" i="1"/>
  <c r="AC2729" i="1"/>
  <c r="AC3105" i="1"/>
  <c r="AC2346" i="1"/>
  <c r="AC3041" i="1"/>
  <c r="AC2761" i="1"/>
  <c r="AC4048" i="1"/>
  <c r="AC4032" i="1"/>
  <c r="AC4227" i="1"/>
  <c r="AC3720" i="1"/>
  <c r="AC2412" i="1"/>
  <c r="AC3129" i="1"/>
  <c r="AC3736" i="1"/>
  <c r="AC3025" i="1"/>
  <c r="AC2897" i="1"/>
  <c r="AC3267" i="1"/>
  <c r="AC482" i="1"/>
  <c r="AC514" i="1"/>
  <c r="AC1757" i="1"/>
  <c r="AC3137" i="1"/>
  <c r="AC3768" i="1"/>
  <c r="AC2306" i="1"/>
  <c r="AC2098" i="1"/>
  <c r="AC3712" i="1"/>
  <c r="AC1733" i="1"/>
  <c r="AC3033" i="1"/>
  <c r="AC1994" i="1"/>
  <c r="AC2801" i="1"/>
  <c r="AC1749" i="1"/>
  <c r="AC3872" i="1"/>
  <c r="AC3057" i="1"/>
  <c r="AC2745" i="1"/>
  <c r="AC1821" i="1"/>
  <c r="AC1781" i="1"/>
  <c r="AC2881" i="1"/>
  <c r="AC1797" i="1"/>
  <c r="AC1805" i="1"/>
  <c r="AC2753" i="1"/>
  <c r="AC3864" i="1"/>
  <c r="AC2809" i="1"/>
  <c r="AC4088" i="1"/>
  <c r="AC2817" i="1"/>
  <c r="AC3728" i="1"/>
  <c r="AC2769" i="1"/>
  <c r="AC2889" i="1"/>
  <c r="AC3856" i="1"/>
  <c r="AC474" i="1"/>
  <c r="AC2354" i="1"/>
  <c r="AC4024" i="1"/>
  <c r="AC2777" i="1"/>
  <c r="AC2444" i="1"/>
  <c r="AC458" i="1"/>
  <c r="AC3752" i="1"/>
  <c r="AC3744" i="1"/>
  <c r="AC4016" i="1"/>
  <c r="AC3792" i="1"/>
  <c r="AC2737" i="1"/>
  <c r="AC2793" i="1"/>
  <c r="AC1773" i="1"/>
  <c r="AC2314" i="1"/>
  <c r="AC3704" i="1"/>
  <c r="H3128" i="1"/>
  <c r="I3128" i="1"/>
  <c r="N1395" i="1"/>
  <c r="N1451" i="1"/>
  <c r="N1460" i="1"/>
  <c r="I640" i="33"/>
  <c r="I648" i="33"/>
  <c r="G191" i="2"/>
  <c r="N4500" i="1"/>
  <c r="N4532" i="1"/>
  <c r="I761" i="33"/>
  <c r="I769" i="33"/>
  <c r="G227" i="2"/>
  <c r="N169" i="1"/>
  <c r="N187" i="1"/>
  <c r="N213" i="1"/>
  <c r="N308" i="1"/>
  <c r="I503" i="33"/>
  <c r="I511" i="33"/>
  <c r="L2742" i="1"/>
  <c r="L1851" i="1"/>
  <c r="L2734" i="1"/>
  <c r="L1802" i="1"/>
  <c r="L1810" i="1"/>
  <c r="L2766" i="1"/>
  <c r="L3757" i="1"/>
  <c r="L591" i="1"/>
  <c r="L2902" i="1"/>
  <c r="L3877" i="1"/>
  <c r="L2814" i="1"/>
  <c r="L3110" i="1"/>
  <c r="L3797" i="1"/>
  <c r="L1999" i="1"/>
  <c r="L1746" i="1"/>
  <c r="L1762" i="1"/>
  <c r="L3733" i="1"/>
  <c r="L3789" i="1"/>
  <c r="L2782" i="1"/>
  <c r="L3725" i="1"/>
  <c r="L2750" i="1"/>
  <c r="L1778" i="1"/>
  <c r="L3062" i="1"/>
  <c r="L4037" i="1"/>
  <c r="L3717" i="1"/>
  <c r="L1786" i="1"/>
  <c r="L3272" i="1"/>
  <c r="L1834" i="1"/>
  <c r="L2886" i="1"/>
  <c r="L519" i="1"/>
  <c r="L2822" i="1"/>
  <c r="L2798" i="1"/>
  <c r="L3861" i="1"/>
  <c r="L3709" i="1"/>
  <c r="L2758" i="1"/>
  <c r="L463" i="1"/>
  <c r="L2351" i="1"/>
  <c r="L1754" i="1"/>
  <c r="L2103" i="1"/>
  <c r="L4053" i="1"/>
  <c r="L487" i="1"/>
  <c r="L2319" i="1"/>
  <c r="L3134" i="1"/>
  <c r="L4029" i="1"/>
  <c r="L3749" i="1"/>
  <c r="L3773" i="1"/>
  <c r="L4093" i="1"/>
  <c r="L2806" i="1"/>
  <c r="L3741" i="1"/>
  <c r="L4232" i="1"/>
  <c r="L2774" i="1"/>
  <c r="L2417" i="1"/>
  <c r="L4021" i="1"/>
  <c r="L1738" i="1"/>
  <c r="L2031" i="1"/>
  <c r="L3046" i="1"/>
  <c r="L479" i="1"/>
  <c r="L2383" i="1"/>
  <c r="L2359" i="1"/>
  <c r="L3142" i="1"/>
  <c r="L2449" i="1"/>
  <c r="L3038" i="1"/>
  <c r="L2894" i="1"/>
  <c r="L2311" i="1"/>
  <c r="L1826" i="1"/>
  <c r="L3869" i="1"/>
  <c r="L1991" i="1"/>
  <c r="L3030" i="1"/>
  <c r="L3781" i="1"/>
  <c r="F674" i="33"/>
  <c r="F682" i="33"/>
  <c r="D425" i="2"/>
  <c r="J1948" i="1"/>
  <c r="M1948" i="1"/>
  <c r="AB2347" i="1"/>
  <c r="AB3729" i="1"/>
  <c r="AB2762" i="1"/>
  <c r="AB1750" i="1"/>
  <c r="AB1758" i="1"/>
  <c r="AB4228" i="1"/>
  <c r="AB3737" i="1"/>
  <c r="AB2802" i="1"/>
  <c r="AB3777" i="1"/>
  <c r="AB2898" i="1"/>
  <c r="AB1782" i="1"/>
  <c r="AB2890" i="1"/>
  <c r="AB2778" i="1"/>
  <c r="AB2738" i="1"/>
  <c r="AB4017" i="1"/>
  <c r="AB3873" i="1"/>
  <c r="AB2882" i="1"/>
  <c r="AB3058" i="1"/>
  <c r="AB1830" i="1"/>
  <c r="AB2099" i="1"/>
  <c r="AB3785" i="1"/>
  <c r="AB2413" i="1"/>
  <c r="AB3713" i="1"/>
  <c r="AB459" i="1"/>
  <c r="AB3268" i="1"/>
  <c r="AB515" i="1"/>
  <c r="AB2746" i="1"/>
  <c r="AB1774" i="1"/>
  <c r="AB3130" i="1"/>
  <c r="AB475" i="1"/>
  <c r="AB3026" i="1"/>
  <c r="AB1987" i="1"/>
  <c r="AB3865" i="1"/>
  <c r="AB4025" i="1"/>
  <c r="AB2810" i="1"/>
  <c r="AB2307" i="1"/>
  <c r="AB1798" i="1"/>
  <c r="AB4089" i="1"/>
  <c r="AB3138" i="1"/>
  <c r="AB1734" i="1"/>
  <c r="AB3721" i="1"/>
  <c r="AB2445" i="1"/>
  <c r="AB483" i="1"/>
  <c r="AB1847" i="1"/>
  <c r="AB2818" i="1"/>
  <c r="AB3769" i="1"/>
  <c r="AB1995" i="1"/>
  <c r="AB4049" i="1"/>
  <c r="AB1742" i="1"/>
  <c r="AB3857" i="1"/>
  <c r="AB2355" i="1"/>
  <c r="AB1806" i="1"/>
  <c r="AB2315" i="1"/>
  <c r="AB2794" i="1"/>
  <c r="AB3793" i="1"/>
  <c r="AB3034" i="1"/>
  <c r="AB3106" i="1"/>
  <c r="AB2379" i="1"/>
  <c r="AB3745" i="1"/>
  <c r="AB2730" i="1"/>
  <c r="AB4033" i="1"/>
  <c r="AB587" i="1"/>
  <c r="AB2027" i="1"/>
  <c r="AB3753" i="1"/>
  <c r="AB2754" i="1"/>
  <c r="AB1822" i="1"/>
  <c r="AB3705" i="1"/>
  <c r="AB2770" i="1"/>
  <c r="AB3042" i="1"/>
  <c r="R970" i="33"/>
  <c r="P208" i="2"/>
  <c r="Y975" i="1"/>
  <c r="Y1063" i="1"/>
  <c r="Y1106" i="1"/>
  <c r="R867" i="33"/>
  <c r="S297" i="1"/>
  <c r="M416" i="33"/>
  <c r="M424" i="33"/>
  <c r="K351" i="2"/>
  <c r="S253" i="1"/>
  <c r="S271" i="1"/>
  <c r="Y3605" i="1"/>
  <c r="P226" i="2"/>
  <c r="Y3252" i="1"/>
  <c r="Y3357" i="1"/>
  <c r="Y3366" i="1"/>
  <c r="Y3375" i="1"/>
  <c r="Y3391" i="1"/>
  <c r="Y3400" i="1"/>
  <c r="Y3561" i="1"/>
  <c r="M4132" i="1"/>
  <c r="J4132" i="1"/>
  <c r="H2314" i="1"/>
  <c r="I2314" i="1"/>
  <c r="K2416" i="1"/>
  <c r="K3037" i="1"/>
  <c r="K2030" i="1"/>
  <c r="K3133" i="1"/>
  <c r="K3860" i="1"/>
  <c r="K2901" i="1"/>
  <c r="K3772" i="1"/>
  <c r="K2733" i="1"/>
  <c r="K2805" i="1"/>
  <c r="K2350" i="1"/>
  <c r="K2448" i="1"/>
  <c r="K2310" i="1"/>
  <c r="K3740" i="1"/>
  <c r="K3868" i="1"/>
  <c r="K2382" i="1"/>
  <c r="K1990" i="1"/>
  <c r="K2741" i="1"/>
  <c r="K1850" i="1"/>
  <c r="K3045" i="1"/>
  <c r="K3780" i="1"/>
  <c r="K3796" i="1"/>
  <c r="K2821" i="1"/>
  <c r="K4092" i="1"/>
  <c r="K3708" i="1"/>
  <c r="K3732" i="1"/>
  <c r="K2781" i="1"/>
  <c r="K2885" i="1"/>
  <c r="K4028" i="1"/>
  <c r="K3788" i="1"/>
  <c r="K3748" i="1"/>
  <c r="K3109" i="1"/>
  <c r="K1761" i="1"/>
  <c r="K1753" i="1"/>
  <c r="K3141" i="1"/>
  <c r="K4036" i="1"/>
  <c r="K2893" i="1"/>
  <c r="K518" i="1"/>
  <c r="K1998" i="1"/>
  <c r="K1825" i="1"/>
  <c r="K3061" i="1"/>
  <c r="K4052" i="1"/>
  <c r="K1785" i="1"/>
  <c r="K2813" i="1"/>
  <c r="K1801" i="1"/>
  <c r="K4231" i="1"/>
  <c r="K1777" i="1"/>
  <c r="K462" i="1"/>
  <c r="K486" i="1"/>
  <c r="K3029" i="1"/>
  <c r="K3876" i="1"/>
  <c r="K3756" i="1"/>
  <c r="K3716" i="1"/>
  <c r="K1833" i="1"/>
  <c r="K590" i="1"/>
  <c r="K2797" i="1"/>
  <c r="K478" i="1"/>
  <c r="K2773" i="1"/>
  <c r="K2757" i="1"/>
  <c r="K3271" i="1"/>
  <c r="K1745" i="1"/>
  <c r="K1737" i="1"/>
  <c r="K2765" i="1"/>
  <c r="K2318" i="1"/>
  <c r="K2102" i="1"/>
  <c r="K2749" i="1"/>
  <c r="K2358" i="1"/>
  <c r="K1809" i="1"/>
  <c r="K3724" i="1"/>
  <c r="K4020" i="1"/>
  <c r="U725" i="1"/>
  <c r="U354" i="1"/>
  <c r="U1791" i="1"/>
  <c r="U1839" i="1"/>
  <c r="U1857" i="1"/>
  <c r="U1866" i="1"/>
  <c r="O744" i="33"/>
  <c r="O752" i="33"/>
  <c r="M200" i="2"/>
  <c r="U346" i="1"/>
  <c r="L1945" i="1"/>
  <c r="V2812" i="1"/>
  <c r="V4091" i="1"/>
  <c r="V2101" i="1"/>
  <c r="V4027" i="1"/>
  <c r="V1744" i="1"/>
  <c r="V2748" i="1"/>
  <c r="V4051" i="1"/>
  <c r="V2349" i="1"/>
  <c r="V589" i="1"/>
  <c r="V1800" i="1"/>
  <c r="V3867" i="1"/>
  <c r="V3715" i="1"/>
  <c r="V1784" i="1"/>
  <c r="V2732" i="1"/>
  <c r="V3787" i="1"/>
  <c r="V517" i="1"/>
  <c r="V3723" i="1"/>
  <c r="V3028" i="1"/>
  <c r="V3132" i="1"/>
  <c r="V477" i="1"/>
  <c r="V2892" i="1"/>
  <c r="V2357" i="1"/>
  <c r="V4019" i="1"/>
  <c r="V2756" i="1"/>
  <c r="V3747" i="1"/>
  <c r="V3270" i="1"/>
  <c r="V2820" i="1"/>
  <c r="V4035" i="1"/>
  <c r="V3044" i="1"/>
  <c r="V2900" i="1"/>
  <c r="V2381" i="1"/>
  <c r="V1736" i="1"/>
  <c r="V3108" i="1"/>
  <c r="V3771" i="1"/>
  <c r="V1752" i="1"/>
  <c r="V461" i="1"/>
  <c r="V2740" i="1"/>
  <c r="V2772" i="1"/>
  <c r="V2447" i="1"/>
  <c r="V1989" i="1"/>
  <c r="V2415" i="1"/>
  <c r="V1824" i="1"/>
  <c r="V2804" i="1"/>
  <c r="V1760" i="1"/>
  <c r="V3707" i="1"/>
  <c r="V1849" i="1"/>
  <c r="V3140" i="1"/>
  <c r="V1997" i="1"/>
  <c r="V2796" i="1"/>
  <c r="V3731" i="1"/>
  <c r="V2317" i="1"/>
  <c r="V1832" i="1"/>
  <c r="V4230" i="1"/>
  <c r="V485" i="1"/>
  <c r="V3755" i="1"/>
  <c r="V1808" i="1"/>
  <c r="V3779" i="1"/>
  <c r="V2884" i="1"/>
  <c r="V3036" i="1"/>
  <c r="V2029" i="1"/>
  <c r="V3795" i="1"/>
  <c r="V1776" i="1"/>
  <c r="V2764" i="1"/>
  <c r="V3739" i="1"/>
  <c r="V3875" i="1"/>
  <c r="V3859" i="1"/>
  <c r="V2309" i="1"/>
  <c r="V3060" i="1"/>
  <c r="V2780" i="1"/>
  <c r="H1732" i="1"/>
  <c r="I1732" i="1"/>
  <c r="T4230" i="1"/>
  <c r="T2764" i="1"/>
  <c r="T3859" i="1"/>
  <c r="T4091" i="1"/>
  <c r="T3060" i="1"/>
  <c r="T3779" i="1"/>
  <c r="T1736" i="1"/>
  <c r="T2381" i="1"/>
  <c r="T1997" i="1"/>
  <c r="T3875" i="1"/>
  <c r="T3044" i="1"/>
  <c r="T1744" i="1"/>
  <c r="T4027" i="1"/>
  <c r="T3755" i="1"/>
  <c r="T2349" i="1"/>
  <c r="T3739" i="1"/>
  <c r="T1849" i="1"/>
  <c r="T1824" i="1"/>
  <c r="T3132" i="1"/>
  <c r="T2900" i="1"/>
  <c r="T3707" i="1"/>
  <c r="T485" i="1"/>
  <c r="T4019" i="1"/>
  <c r="T2884" i="1"/>
  <c r="T1808" i="1"/>
  <c r="T477" i="1"/>
  <c r="T4035" i="1"/>
  <c r="T1752" i="1"/>
  <c r="T3108" i="1"/>
  <c r="T2780" i="1"/>
  <c r="T2796" i="1"/>
  <c r="T2447" i="1"/>
  <c r="T2756" i="1"/>
  <c r="T3747" i="1"/>
  <c r="T2812" i="1"/>
  <c r="T3867" i="1"/>
  <c r="T1989" i="1"/>
  <c r="T2740" i="1"/>
  <c r="T3771" i="1"/>
  <c r="T2732" i="1"/>
  <c r="T3140" i="1"/>
  <c r="T1784" i="1"/>
  <c r="T3795" i="1"/>
  <c r="T589" i="1"/>
  <c r="T2309" i="1"/>
  <c r="T2357" i="1"/>
  <c r="T2317" i="1"/>
  <c r="T3715" i="1"/>
  <c r="T1776" i="1"/>
  <c r="T1760" i="1"/>
  <c r="T3731" i="1"/>
  <c r="T517" i="1"/>
  <c r="T2892" i="1"/>
  <c r="T2415" i="1"/>
  <c r="T2101" i="1"/>
  <c r="T1800" i="1"/>
  <c r="T2029" i="1"/>
  <c r="T2820" i="1"/>
  <c r="T3036" i="1"/>
  <c r="T2772" i="1"/>
  <c r="T461" i="1"/>
  <c r="T1832" i="1"/>
  <c r="T2748" i="1"/>
  <c r="T3270" i="1"/>
  <c r="T4051" i="1"/>
  <c r="T3723" i="1"/>
  <c r="T2804" i="1"/>
  <c r="T3028" i="1"/>
  <c r="T3787" i="1"/>
  <c r="Z816" i="1"/>
  <c r="X166" i="1"/>
  <c r="X184" i="1"/>
  <c r="X210" i="1"/>
  <c r="Q466" i="33"/>
  <c r="Q483" i="33"/>
  <c r="Q491" i="33"/>
  <c r="Q498" i="33"/>
  <c r="Q907" i="33"/>
  <c r="Q915" i="33"/>
  <c r="O42" i="2"/>
  <c r="X816" i="1"/>
  <c r="U2455" i="1"/>
  <c r="U2407" i="1"/>
  <c r="U873" i="1"/>
  <c r="U797" i="1"/>
  <c r="T1947" i="1"/>
  <c r="H2313" i="1"/>
  <c r="I2313" i="1"/>
  <c r="L1398" i="1"/>
  <c r="L1454" i="1"/>
  <c r="L1463" i="1"/>
  <c r="H643" i="33"/>
  <c r="H651" i="33"/>
  <c r="F194" i="2"/>
  <c r="L4503" i="1"/>
  <c r="L4535" i="1"/>
  <c r="H764" i="33"/>
  <c r="H772" i="33"/>
  <c r="F230" i="2"/>
  <c r="L1794" i="1"/>
  <c r="L1842" i="1"/>
  <c r="L1860" i="1"/>
  <c r="L1869" i="1"/>
  <c r="H747" i="33"/>
  <c r="H755" i="33"/>
  <c r="F203" i="2"/>
  <c r="L349" i="1"/>
  <c r="L357" i="1"/>
  <c r="L728" i="1"/>
  <c r="AB4499" i="1"/>
  <c r="AB4531" i="1"/>
  <c r="T760" i="33"/>
  <c r="T768" i="33"/>
  <c r="R226" i="2"/>
  <c r="AB1971" i="1"/>
  <c r="AB2147" i="1"/>
  <c r="AB2156" i="1"/>
  <c r="T922" i="33"/>
  <c r="T1026" i="33"/>
  <c r="O3334" i="1"/>
  <c r="O1396" i="1"/>
  <c r="O1452" i="1"/>
  <c r="O1461" i="1"/>
  <c r="J641" i="33"/>
  <c r="J649" i="33"/>
  <c r="H192" i="2"/>
  <c r="O4501" i="1"/>
  <c r="O4533" i="1"/>
  <c r="J762" i="33"/>
  <c r="J770" i="33"/>
  <c r="J419" i="33"/>
  <c r="J427" i="33"/>
  <c r="H354" i="2"/>
  <c r="O4294" i="1"/>
  <c r="H2505" i="1"/>
  <c r="I2505" i="1"/>
  <c r="O3023" i="1"/>
  <c r="O3159" i="1"/>
  <c r="O2392" i="1"/>
  <c r="O3167" i="1"/>
  <c r="O3422" i="1"/>
  <c r="O1984" i="1"/>
  <c r="O4134" i="1"/>
  <c r="O4062" i="1"/>
  <c r="O4110" i="1"/>
  <c r="O3388" i="1"/>
  <c r="O2711" i="1"/>
  <c r="O4078" i="1"/>
  <c r="O3055" i="1"/>
  <c r="O4305" i="1"/>
  <c r="O2525" i="1"/>
  <c r="O3071" i="1"/>
  <c r="O4313" i="1"/>
  <c r="O2679" i="1"/>
  <c r="O3678" i="1"/>
  <c r="O4046" i="1"/>
  <c r="O2663" i="1"/>
  <c r="O4102" i="1"/>
  <c r="O3127" i="1"/>
  <c r="O3670" i="1"/>
  <c r="O4142" i="1"/>
  <c r="O3540" i="1"/>
  <c r="O528" i="1"/>
  <c r="O3506" i="1"/>
  <c r="O2695" i="1"/>
  <c r="O3103" i="1"/>
  <c r="O2509" i="1"/>
  <c r="O3950" i="1"/>
  <c r="O3662" i="1"/>
  <c r="O3654" i="1"/>
  <c r="O472" i="1"/>
  <c r="O3151" i="1"/>
  <c r="O4118" i="1"/>
  <c r="O2671" i="1"/>
  <c r="O2040" i="1"/>
  <c r="O781" i="1"/>
  <c r="O4337" i="1"/>
  <c r="O2975" i="1"/>
  <c r="O2328" i="1"/>
  <c r="O3481" i="1"/>
  <c r="O2434" i="1"/>
  <c r="O4014" i="1"/>
  <c r="O3119" i="1"/>
  <c r="O4321" i="1"/>
  <c r="O4126" i="1"/>
  <c r="O3095" i="1"/>
  <c r="O2517" i="1"/>
  <c r="O2687" i="1"/>
  <c r="U4432" i="1"/>
  <c r="U4440" i="1"/>
  <c r="U4466" i="1"/>
  <c r="H3767" i="1"/>
  <c r="I3767" i="1"/>
  <c r="E969" i="33"/>
  <c r="D969" i="33"/>
  <c r="B207" i="2"/>
  <c r="S1976" i="1"/>
  <c r="S2152" i="1"/>
  <c r="S2161" i="1"/>
  <c r="M927" i="33"/>
  <c r="M1000" i="33"/>
  <c r="K515" i="2"/>
  <c r="S428" i="1"/>
  <c r="W428" i="1"/>
  <c r="H671" i="33"/>
  <c r="H679" i="33"/>
  <c r="F422" i="2"/>
  <c r="L433" i="1"/>
  <c r="L634" i="1"/>
  <c r="D1029" i="33"/>
  <c r="I1974" i="1"/>
  <c r="H1974" i="1"/>
  <c r="H2150" i="1"/>
  <c r="H2159" i="1"/>
  <c r="D925" i="33"/>
  <c r="L850" i="33"/>
  <c r="Q4384" i="1"/>
  <c r="Q2298" i="1"/>
  <c r="Q2394" i="1"/>
  <c r="Q2461" i="1"/>
  <c r="Q2580" i="1"/>
  <c r="H2776" i="1"/>
  <c r="I2776" i="1"/>
  <c r="H2675" i="1"/>
  <c r="I2675" i="1"/>
  <c r="H3536" i="1"/>
  <c r="I3536" i="1"/>
  <c r="H4010" i="1"/>
  <c r="I4010" i="1"/>
  <c r="H2513" i="1"/>
  <c r="I2513" i="1"/>
  <c r="D509" i="33"/>
  <c r="I4530" i="1"/>
  <c r="E759" i="33"/>
  <c r="E767" i="33"/>
  <c r="C225" i="2"/>
  <c r="I167" i="1"/>
  <c r="I185" i="1"/>
  <c r="I211" i="1"/>
  <c r="I306" i="1"/>
  <c r="E501" i="33"/>
  <c r="E509" i="33"/>
  <c r="U1991" i="1"/>
  <c r="U591" i="1"/>
  <c r="U1851" i="1"/>
  <c r="U2758" i="1"/>
  <c r="U1738" i="1"/>
  <c r="U1999" i="1"/>
  <c r="U2734" i="1"/>
  <c r="U487" i="1"/>
  <c r="U2449" i="1"/>
  <c r="U2774" i="1"/>
  <c r="U2383" i="1"/>
  <c r="U4232" i="1"/>
  <c r="U2351" i="1"/>
  <c r="U1826" i="1"/>
  <c r="U2806" i="1"/>
  <c r="U4053" i="1"/>
  <c r="U3749" i="1"/>
  <c r="U2894" i="1"/>
  <c r="U4021" i="1"/>
  <c r="U1786" i="1"/>
  <c r="U2782" i="1"/>
  <c r="U2750" i="1"/>
  <c r="U3038" i="1"/>
  <c r="U4037" i="1"/>
  <c r="U519" i="1"/>
  <c r="U3869" i="1"/>
  <c r="U2319" i="1"/>
  <c r="U1754" i="1"/>
  <c r="U3781" i="1"/>
  <c r="U2031" i="1"/>
  <c r="U3030" i="1"/>
  <c r="U4093" i="1"/>
  <c r="U3110" i="1"/>
  <c r="U3757" i="1"/>
  <c r="U1810" i="1"/>
  <c r="U2822" i="1"/>
  <c r="U3062" i="1"/>
  <c r="U2766" i="1"/>
  <c r="U2902" i="1"/>
  <c r="U2311" i="1"/>
  <c r="U3861" i="1"/>
  <c r="U3717" i="1"/>
  <c r="U1762" i="1"/>
  <c r="U3733" i="1"/>
  <c r="U1778" i="1"/>
  <c r="U463" i="1"/>
  <c r="U3709" i="1"/>
  <c r="U4029" i="1"/>
  <c r="U1834" i="1"/>
  <c r="U2103" i="1"/>
  <c r="U2814" i="1"/>
  <c r="U3046" i="1"/>
  <c r="U2798" i="1"/>
  <c r="U2359" i="1"/>
  <c r="U2886" i="1"/>
  <c r="U3877" i="1"/>
  <c r="U2417" i="1"/>
  <c r="U3773" i="1"/>
  <c r="U3272" i="1"/>
  <c r="U3797" i="1"/>
  <c r="U1802" i="1"/>
  <c r="U3741" i="1"/>
  <c r="U479" i="1"/>
  <c r="U2742" i="1"/>
  <c r="U1746" i="1"/>
  <c r="U3725" i="1"/>
  <c r="U3789" i="1"/>
  <c r="U3142" i="1"/>
  <c r="U3134" i="1"/>
  <c r="U648" i="33"/>
  <c r="S191" i="2"/>
  <c r="AC1395" i="1"/>
  <c r="AC1451" i="1"/>
  <c r="AC1460" i="1"/>
  <c r="U640" i="33"/>
  <c r="U674" i="33"/>
  <c r="U682" i="33"/>
  <c r="S425" i="2"/>
  <c r="AC436" i="1"/>
  <c r="AC637" i="1"/>
  <c r="F866" i="33"/>
  <c r="J1105" i="1"/>
  <c r="J1062" i="1"/>
  <c r="H2443" i="1"/>
  <c r="I2443" i="1"/>
  <c r="M451" i="1"/>
  <c r="J451" i="1"/>
  <c r="G1024" i="33"/>
  <c r="K1969" i="1"/>
  <c r="K2145" i="1"/>
  <c r="K2154" i="1"/>
  <c r="G920" i="33"/>
  <c r="Y1777" i="1"/>
  <c r="Y2318" i="1"/>
  <c r="Y2893" i="1"/>
  <c r="Y3732" i="1"/>
  <c r="Y3045" i="1"/>
  <c r="Y3133" i="1"/>
  <c r="Y1737" i="1"/>
  <c r="Y1753" i="1"/>
  <c r="Y3868" i="1"/>
  <c r="Y2773" i="1"/>
  <c r="Y1801" i="1"/>
  <c r="Y3061" i="1"/>
  <c r="Y2885" i="1"/>
  <c r="Y2382" i="1"/>
  <c r="Y2781" i="1"/>
  <c r="Y2901" i="1"/>
  <c r="Y2448" i="1"/>
  <c r="Y3756" i="1"/>
  <c r="Y4036" i="1"/>
  <c r="Y3708" i="1"/>
  <c r="Y1990" i="1"/>
  <c r="Y4020" i="1"/>
  <c r="Y4052" i="1"/>
  <c r="Y3748" i="1"/>
  <c r="Y486" i="1"/>
  <c r="Y3876" i="1"/>
  <c r="Y2757" i="1"/>
  <c r="Y4092" i="1"/>
  <c r="Y1809" i="1"/>
  <c r="Y2310" i="1"/>
  <c r="Y3740" i="1"/>
  <c r="Y1785" i="1"/>
  <c r="Y2805" i="1"/>
  <c r="Y2350" i="1"/>
  <c r="Y3860" i="1"/>
  <c r="Y3029" i="1"/>
  <c r="Y3724" i="1"/>
  <c r="Y2749" i="1"/>
  <c r="Y2813" i="1"/>
  <c r="Y518" i="1"/>
  <c r="Y2030" i="1"/>
  <c r="Y1825" i="1"/>
  <c r="Y2821" i="1"/>
  <c r="Y2741" i="1"/>
  <c r="Y1761" i="1"/>
  <c r="Y2765" i="1"/>
  <c r="Y3271" i="1"/>
  <c r="Y2733" i="1"/>
  <c r="Y3716" i="1"/>
  <c r="Y1998" i="1"/>
  <c r="Y3109" i="1"/>
  <c r="Y3788" i="1"/>
  <c r="Y4028" i="1"/>
  <c r="Y3772" i="1"/>
  <c r="Y2416" i="1"/>
  <c r="Y2102" i="1"/>
  <c r="Y2358" i="1"/>
  <c r="Y478" i="1"/>
  <c r="Y462" i="1"/>
  <c r="Y590" i="1"/>
  <c r="Y3141" i="1"/>
  <c r="Y1745" i="1"/>
  <c r="Y2797" i="1"/>
  <c r="Y1850" i="1"/>
  <c r="Y3037" i="1"/>
  <c r="Y1833" i="1"/>
  <c r="Y3796" i="1"/>
  <c r="Y4231" i="1"/>
  <c r="Y3780" i="1"/>
  <c r="F900" i="33"/>
  <c r="Z2411" i="1"/>
  <c r="X2411" i="1"/>
  <c r="I166" i="1"/>
  <c r="I184" i="1"/>
  <c r="I210" i="1"/>
  <c r="I305" i="1"/>
  <c r="E500" i="33"/>
  <c r="E508" i="33"/>
  <c r="D508" i="33"/>
  <c r="R1847" i="1"/>
  <c r="N1847" i="1"/>
  <c r="M2382" i="1"/>
  <c r="J2382" i="1"/>
  <c r="Z300" i="1"/>
  <c r="Z274" i="1"/>
  <c r="Q419" i="33"/>
  <c r="Q427" i="33"/>
  <c r="O354" i="2"/>
  <c r="X256" i="1"/>
  <c r="Z256" i="1"/>
  <c r="B206" i="2"/>
  <c r="E968" i="33"/>
  <c r="D968" i="33"/>
  <c r="V3387" i="1"/>
  <c r="V780" i="1"/>
  <c r="V1983" i="1"/>
  <c r="V4117" i="1"/>
  <c r="V3661" i="1"/>
  <c r="V3539" i="1"/>
  <c r="V4141" i="1"/>
  <c r="V2516" i="1"/>
  <c r="V3949" i="1"/>
  <c r="V2662" i="1"/>
  <c r="V4133" i="1"/>
  <c r="V4304" i="1"/>
  <c r="V3150" i="1"/>
  <c r="V3653" i="1"/>
  <c r="V2039" i="1"/>
  <c r="V3022" i="1"/>
  <c r="V527" i="1"/>
  <c r="V2391" i="1"/>
  <c r="V4013" i="1"/>
  <c r="V3421" i="1"/>
  <c r="V3505" i="1"/>
  <c r="V471" i="1"/>
  <c r="V4077" i="1"/>
  <c r="V3677" i="1"/>
  <c r="V2508" i="1"/>
  <c r="V4045" i="1"/>
  <c r="V3126" i="1"/>
  <c r="V2974" i="1"/>
  <c r="V3669" i="1"/>
  <c r="V3054" i="1"/>
  <c r="V3094" i="1"/>
  <c r="V4336" i="1"/>
  <c r="V3118" i="1"/>
  <c r="V2694" i="1"/>
  <c r="V3158" i="1"/>
  <c r="V2710" i="1"/>
  <c r="V3166" i="1"/>
  <c r="V2678" i="1"/>
  <c r="V2433" i="1"/>
  <c r="V2524" i="1"/>
  <c r="V4125" i="1"/>
  <c r="V4320" i="1"/>
  <c r="V2327" i="1"/>
  <c r="V4101" i="1"/>
  <c r="V3102" i="1"/>
  <c r="V2670" i="1"/>
  <c r="V4109" i="1"/>
  <c r="V4312" i="1"/>
  <c r="V4061" i="1"/>
  <c r="V2686" i="1"/>
  <c r="V3070" i="1"/>
  <c r="V172" i="1"/>
  <c r="V190" i="1"/>
  <c r="V216" i="1"/>
  <c r="P472" i="33"/>
  <c r="P489" i="33"/>
  <c r="P497" i="33"/>
  <c r="N374" i="2"/>
  <c r="V3480" i="1"/>
  <c r="M2430" i="1"/>
  <c r="J169" i="1"/>
  <c r="J187" i="1"/>
  <c r="J213" i="1"/>
  <c r="F469" i="33"/>
  <c r="F486" i="33"/>
  <c r="F494" i="33"/>
  <c r="D371" i="2"/>
  <c r="J2430" i="1"/>
  <c r="J854" i="33"/>
  <c r="O4388" i="1"/>
  <c r="O2302" i="1"/>
  <c r="O2398" i="1"/>
  <c r="O2465" i="1"/>
  <c r="O2584" i="1"/>
  <c r="V4349" i="1"/>
  <c r="V4340" i="1"/>
  <c r="V4212" i="1"/>
  <c r="M672" i="33"/>
  <c r="M680" i="33"/>
  <c r="K423" i="2"/>
  <c r="S434" i="1"/>
  <c r="S635" i="1"/>
  <c r="AC4375" i="1"/>
  <c r="AC4366" i="1"/>
  <c r="AC4357" i="1"/>
  <c r="H4031" i="1"/>
  <c r="I4031" i="1"/>
  <c r="M1105" i="1"/>
  <c r="M1062" i="1"/>
  <c r="F969" i="33"/>
  <c r="D207" i="2"/>
  <c r="J974" i="1"/>
  <c r="M974" i="1"/>
  <c r="H3032" i="1"/>
  <c r="I3032" i="1"/>
  <c r="H1993" i="1"/>
  <c r="I1993" i="1"/>
  <c r="H2800" i="1"/>
  <c r="I2800" i="1"/>
  <c r="H481" i="1"/>
  <c r="I481" i="1"/>
  <c r="M632" i="1"/>
  <c r="J632" i="1"/>
  <c r="M1111" i="1"/>
  <c r="M1068" i="1"/>
  <c r="M980" i="1"/>
  <c r="O2451" i="1"/>
  <c r="O2403" i="1"/>
  <c r="M460" i="1"/>
  <c r="J460" i="1"/>
  <c r="W2502" i="1"/>
  <c r="K368" i="2"/>
  <c r="S2502" i="1"/>
  <c r="T2456" i="1"/>
  <c r="T2408" i="1"/>
  <c r="R298" i="1"/>
  <c r="R272" i="1"/>
  <c r="I417" i="33"/>
  <c r="I425" i="33"/>
  <c r="G352" i="2"/>
  <c r="N254" i="1"/>
  <c r="R254" i="1"/>
  <c r="R729" i="1"/>
  <c r="R358" i="1"/>
  <c r="R350" i="1"/>
  <c r="Z3597" i="1"/>
  <c r="Z3580" i="1"/>
  <c r="H3502" i="1"/>
  <c r="I3502" i="1"/>
  <c r="H3674" i="1"/>
  <c r="I3674" i="1"/>
  <c r="W2879" i="1"/>
  <c r="S2879" i="1"/>
  <c r="W3694" i="1"/>
  <c r="S3694" i="1"/>
  <c r="M4335" i="1"/>
  <c r="J4335" i="1"/>
  <c r="M4311" i="1"/>
  <c r="J4311" i="1"/>
  <c r="H4018" i="1"/>
  <c r="I4018" i="1"/>
  <c r="H1848" i="1"/>
  <c r="I1848" i="1"/>
  <c r="W2707" i="1"/>
  <c r="S2707" i="1"/>
  <c r="M2380" i="1"/>
  <c r="J1395" i="1"/>
  <c r="J1451" i="1"/>
  <c r="J1460" i="1"/>
  <c r="F640" i="33"/>
  <c r="F648" i="33"/>
  <c r="D191" i="2"/>
  <c r="J4500" i="1"/>
  <c r="J4532" i="1"/>
  <c r="F761" i="33"/>
  <c r="F769" i="33"/>
  <c r="D227" i="2"/>
  <c r="J2380" i="1"/>
  <c r="L4211" i="1"/>
  <c r="L4339" i="1"/>
  <c r="L4348" i="1"/>
  <c r="AA4498" i="1"/>
  <c r="AA4530" i="1"/>
  <c r="S759" i="33"/>
  <c r="S767" i="33"/>
  <c r="Q225" i="2"/>
  <c r="AA3251" i="1"/>
  <c r="AA3356" i="1"/>
  <c r="AA3365" i="1"/>
  <c r="AA3467" i="1"/>
  <c r="AA3483" i="1"/>
  <c r="AA3492" i="1"/>
  <c r="AA3508" i="1"/>
  <c r="AA3517" i="1"/>
  <c r="I477" i="1"/>
  <c r="H477" i="1"/>
  <c r="J1788" i="1"/>
  <c r="J1836" i="1"/>
  <c r="J1854" i="1"/>
  <c r="J1863" i="1"/>
  <c r="F741" i="33"/>
  <c r="F749" i="33"/>
  <c r="D197" i="2"/>
  <c r="J343" i="1"/>
  <c r="M343" i="1"/>
  <c r="M351" i="1"/>
  <c r="M722" i="1"/>
  <c r="I1746" i="1"/>
  <c r="H1746" i="1"/>
  <c r="X3580" i="1"/>
  <c r="X3597" i="1"/>
  <c r="H3946" i="1"/>
  <c r="I3946" i="1"/>
  <c r="H3477" i="1"/>
  <c r="I3477" i="1"/>
  <c r="W3854" i="1"/>
  <c r="S3854" i="1"/>
  <c r="M2677" i="1"/>
  <c r="J2677" i="1"/>
  <c r="H2771" i="1"/>
  <c r="I2771" i="1"/>
  <c r="H2308" i="1"/>
  <c r="I2308" i="1"/>
  <c r="W3666" i="1"/>
  <c r="S3666" i="1"/>
  <c r="K876" i="1"/>
  <c r="K800" i="1"/>
  <c r="N1785" i="1"/>
  <c r="R1785" i="1"/>
  <c r="T4136" i="1"/>
  <c r="T3097" i="1"/>
  <c r="T4128" i="1"/>
  <c r="T4307" i="1"/>
  <c r="T775" i="1"/>
  <c r="T2657" i="1"/>
  <c r="T3145" i="1"/>
  <c r="T3113" i="1"/>
  <c r="T4331" i="1"/>
  <c r="T3121" i="1"/>
  <c r="T3656" i="1"/>
  <c r="T4040" i="1"/>
  <c r="T3161" i="1"/>
  <c r="T4299" i="1"/>
  <c r="T4315" i="1"/>
  <c r="T3017" i="1"/>
  <c r="T3664" i="1"/>
  <c r="T3416" i="1"/>
  <c r="T1978" i="1"/>
  <c r="T2673" i="1"/>
  <c r="T2665" i="1"/>
  <c r="T2322" i="1"/>
  <c r="T2034" i="1"/>
  <c r="T2386" i="1"/>
  <c r="T4056" i="1"/>
  <c r="T2519" i="1"/>
  <c r="T466" i="1"/>
  <c r="T3648" i="1"/>
  <c r="T4104" i="1"/>
  <c r="T3672" i="1"/>
  <c r="T4096" i="1"/>
  <c r="T2689" i="1"/>
  <c r="T2969" i="1"/>
  <c r="T3500" i="1"/>
  <c r="T3382" i="1"/>
  <c r="T2511" i="1"/>
  <c r="T3153" i="1"/>
  <c r="T2428" i="1"/>
  <c r="T3049" i="1"/>
  <c r="T3475" i="1"/>
  <c r="T4072" i="1"/>
  <c r="T4112" i="1"/>
  <c r="T522" i="1"/>
  <c r="T3065" i="1"/>
  <c r="T3534" i="1"/>
  <c r="T3089" i="1"/>
  <c r="T4120" i="1"/>
  <c r="T2503" i="1"/>
  <c r="T2705" i="1"/>
  <c r="T4008" i="1"/>
  <c r="T3944" i="1"/>
  <c r="T2681" i="1"/>
  <c r="T1946" i="1"/>
  <c r="O3061" i="1"/>
  <c r="O3788" i="1"/>
  <c r="O1745" i="1"/>
  <c r="O3045" i="1"/>
  <c r="O2733" i="1"/>
  <c r="O478" i="1"/>
  <c r="O4036" i="1"/>
  <c r="O1801" i="1"/>
  <c r="O2781" i="1"/>
  <c r="O1809" i="1"/>
  <c r="O3868" i="1"/>
  <c r="O2741" i="1"/>
  <c r="O3037" i="1"/>
  <c r="O1777" i="1"/>
  <c r="O518" i="1"/>
  <c r="O2358" i="1"/>
  <c r="O2318" i="1"/>
  <c r="O2821" i="1"/>
  <c r="O1825" i="1"/>
  <c r="O1753" i="1"/>
  <c r="O2805" i="1"/>
  <c r="O3109" i="1"/>
  <c r="O486" i="1"/>
  <c r="O4020" i="1"/>
  <c r="O1761" i="1"/>
  <c r="O3860" i="1"/>
  <c r="O3029" i="1"/>
  <c r="O4092" i="1"/>
  <c r="O3780" i="1"/>
  <c r="O2813" i="1"/>
  <c r="O2102" i="1"/>
  <c r="O2757" i="1"/>
  <c r="O1737" i="1"/>
  <c r="O3716" i="1"/>
  <c r="O1785" i="1"/>
  <c r="O4052" i="1"/>
  <c r="O2310" i="1"/>
  <c r="O3708" i="1"/>
  <c r="O3772" i="1"/>
  <c r="O1990" i="1"/>
  <c r="O3748" i="1"/>
  <c r="O2773" i="1"/>
  <c r="O3796" i="1"/>
  <c r="O3271" i="1"/>
  <c r="O2901" i="1"/>
  <c r="O1998" i="1"/>
  <c r="O462" i="1"/>
  <c r="O2416" i="1"/>
  <c r="O3740" i="1"/>
  <c r="O2030" i="1"/>
  <c r="O3876" i="1"/>
  <c r="O3732" i="1"/>
  <c r="O1833" i="1"/>
  <c r="O3141" i="1"/>
  <c r="O2885" i="1"/>
  <c r="O2765" i="1"/>
  <c r="O4028" i="1"/>
  <c r="O4231" i="1"/>
  <c r="O590" i="1"/>
  <c r="O2797" i="1"/>
  <c r="O3724" i="1"/>
  <c r="O3133" i="1"/>
  <c r="O2448" i="1"/>
  <c r="O2749" i="1"/>
  <c r="O1850" i="1"/>
  <c r="O3756" i="1"/>
  <c r="O2382" i="1"/>
  <c r="O2350" i="1"/>
  <c r="O2893" i="1"/>
  <c r="V1830" i="1"/>
  <c r="V587" i="1"/>
  <c r="V3034" i="1"/>
  <c r="V1758" i="1"/>
  <c r="V2347" i="1"/>
  <c r="V4089" i="1"/>
  <c r="V3721" i="1"/>
  <c r="V2027" i="1"/>
  <c r="V1750" i="1"/>
  <c r="V3106" i="1"/>
  <c r="V459" i="1"/>
  <c r="V3745" i="1"/>
  <c r="V2818" i="1"/>
  <c r="V3713" i="1"/>
  <c r="V2746" i="1"/>
  <c r="V2445" i="1"/>
  <c r="V2099" i="1"/>
  <c r="V1774" i="1"/>
  <c r="V3857" i="1"/>
  <c r="V2413" i="1"/>
  <c r="V3873" i="1"/>
  <c r="V2307" i="1"/>
  <c r="V2802" i="1"/>
  <c r="V2810" i="1"/>
  <c r="V2754" i="1"/>
  <c r="V1798" i="1"/>
  <c r="V3785" i="1"/>
  <c r="V2898" i="1"/>
  <c r="V1995" i="1"/>
  <c r="V2738" i="1"/>
  <c r="V1806" i="1"/>
  <c r="V3130" i="1"/>
  <c r="V4033" i="1"/>
  <c r="V3769" i="1"/>
  <c r="V3058" i="1"/>
  <c r="V3753" i="1"/>
  <c r="V2794" i="1"/>
  <c r="V3042" i="1"/>
  <c r="V1782" i="1"/>
  <c r="V4017" i="1"/>
  <c r="V2890" i="1"/>
  <c r="V2762" i="1"/>
  <c r="V2315" i="1"/>
  <c r="V1734" i="1"/>
  <c r="V515" i="1"/>
  <c r="V3737" i="1"/>
  <c r="V3793" i="1"/>
  <c r="V1987" i="1"/>
  <c r="V1822" i="1"/>
  <c r="V2778" i="1"/>
  <c r="V3026" i="1"/>
  <c r="V3705" i="1"/>
  <c r="V3138" i="1"/>
  <c r="V2882" i="1"/>
  <c r="V1847" i="1"/>
  <c r="V2770" i="1"/>
  <c r="V3729" i="1"/>
  <c r="V4049" i="1"/>
  <c r="V483" i="1"/>
  <c r="V2379" i="1"/>
  <c r="V3268" i="1"/>
  <c r="V4228" i="1"/>
  <c r="V475" i="1"/>
  <c r="V1742" i="1"/>
  <c r="V2730" i="1"/>
  <c r="V4025" i="1"/>
  <c r="V3777" i="1"/>
  <c r="V3865" i="1"/>
  <c r="V1394" i="1"/>
  <c r="V1450" i="1"/>
  <c r="V1459" i="1"/>
  <c r="P639" i="33"/>
  <c r="P647" i="33"/>
  <c r="N190" i="2"/>
  <c r="V4499" i="1"/>
  <c r="V4531" i="1"/>
  <c r="P760" i="33"/>
  <c r="P768" i="33"/>
  <c r="N226" i="2"/>
  <c r="V2355" i="1"/>
  <c r="T4501" i="1"/>
  <c r="T4533" i="1"/>
  <c r="N762" i="33"/>
  <c r="N770" i="33"/>
  <c r="L228" i="2"/>
  <c r="T2301" i="1"/>
  <c r="T2397" i="1"/>
  <c r="T2464" i="1"/>
  <c r="T2583" i="1"/>
  <c r="T4387" i="1"/>
  <c r="N853" i="33"/>
  <c r="AC3656" i="1"/>
  <c r="AC2428" i="1"/>
  <c r="AC3097" i="1"/>
  <c r="AC3089" i="1"/>
  <c r="AC4307" i="1"/>
  <c r="AC2689" i="1"/>
  <c r="AC2034" i="1"/>
  <c r="AC2681" i="1"/>
  <c r="AC4299" i="1"/>
  <c r="AC2665" i="1"/>
  <c r="AC3475" i="1"/>
  <c r="AC3672" i="1"/>
  <c r="AC4136" i="1"/>
  <c r="AC4315" i="1"/>
  <c r="AC4331" i="1"/>
  <c r="AC4040" i="1"/>
  <c r="AC3145" i="1"/>
  <c r="AC1978" i="1"/>
  <c r="AC466" i="1"/>
  <c r="AC2322" i="1"/>
  <c r="AC3161" i="1"/>
  <c r="AC4128" i="1"/>
  <c r="AC3049" i="1"/>
  <c r="AC4072" i="1"/>
  <c r="AC4112" i="1"/>
  <c r="AC775" i="1"/>
  <c r="AC4096" i="1"/>
  <c r="AC2673" i="1"/>
  <c r="AC2511" i="1"/>
  <c r="AC2657" i="1"/>
  <c r="AC4104" i="1"/>
  <c r="AC2386" i="1"/>
  <c r="AC2503" i="1"/>
  <c r="AC2969" i="1"/>
  <c r="AC2519" i="1"/>
  <c r="AC3534" i="1"/>
  <c r="AC3664" i="1"/>
  <c r="AC3153" i="1"/>
  <c r="AC3017" i="1"/>
  <c r="AC3121" i="1"/>
  <c r="AC522" i="1"/>
  <c r="AC3113" i="1"/>
  <c r="AC3944" i="1"/>
  <c r="AC4056" i="1"/>
  <c r="AC3416" i="1"/>
  <c r="AC4120" i="1"/>
  <c r="AC3065" i="1"/>
  <c r="AC3382" i="1"/>
  <c r="AC4008" i="1"/>
  <c r="AC3500" i="1"/>
  <c r="AC3648" i="1"/>
  <c r="AC167" i="1"/>
  <c r="AC185" i="1"/>
  <c r="AC211" i="1"/>
  <c r="U467" i="33"/>
  <c r="U484" i="33"/>
  <c r="U492" i="33"/>
  <c r="S369" i="2"/>
  <c r="AC2705" i="1"/>
  <c r="J1396" i="1"/>
  <c r="J1452" i="1"/>
  <c r="J1461" i="1"/>
  <c r="F641" i="33"/>
  <c r="F649" i="33"/>
  <c r="D192" i="2"/>
  <c r="J4501" i="1"/>
  <c r="J4533" i="1"/>
  <c r="F762" i="33"/>
  <c r="F770" i="33"/>
  <c r="D228" i="2"/>
  <c r="J170" i="1"/>
  <c r="J188" i="1"/>
  <c r="J214" i="1"/>
  <c r="F470" i="33"/>
  <c r="F487" i="33"/>
  <c r="F495" i="33"/>
  <c r="D372" i="2"/>
  <c r="J525" i="1"/>
  <c r="M525" i="1"/>
  <c r="H3775" i="1"/>
  <c r="I3775" i="1"/>
  <c r="V2102" i="1"/>
  <c r="V3780" i="1"/>
  <c r="V478" i="1"/>
  <c r="V3796" i="1"/>
  <c r="V486" i="1"/>
  <c r="V2773" i="1"/>
  <c r="V3732" i="1"/>
  <c r="V4231" i="1"/>
  <c r="V4092" i="1"/>
  <c r="V2901" i="1"/>
  <c r="V2781" i="1"/>
  <c r="V2821" i="1"/>
  <c r="V3109" i="1"/>
  <c r="V3716" i="1"/>
  <c r="V3740" i="1"/>
  <c r="V1761" i="1"/>
  <c r="V2733" i="1"/>
  <c r="V2813" i="1"/>
  <c r="V590" i="1"/>
  <c r="V3876" i="1"/>
  <c r="V3772" i="1"/>
  <c r="V518" i="1"/>
  <c r="V3748" i="1"/>
  <c r="V2797" i="1"/>
  <c r="V1737" i="1"/>
  <c r="V2749" i="1"/>
  <c r="V2893" i="1"/>
  <c r="V3708" i="1"/>
  <c r="V2030" i="1"/>
  <c r="V2805" i="1"/>
  <c r="V3061" i="1"/>
  <c r="V2757" i="1"/>
  <c r="V3133" i="1"/>
  <c r="V3029" i="1"/>
  <c r="V3756" i="1"/>
  <c r="V3788" i="1"/>
  <c r="V3868" i="1"/>
  <c r="V3724" i="1"/>
  <c r="V2741" i="1"/>
  <c r="V2358" i="1"/>
  <c r="V3045" i="1"/>
  <c r="V1825" i="1"/>
  <c r="V1833" i="1"/>
  <c r="V1801" i="1"/>
  <c r="V2310" i="1"/>
  <c r="V2318" i="1"/>
  <c r="V2765" i="1"/>
  <c r="V462" i="1"/>
  <c r="V4028" i="1"/>
  <c r="V3037" i="1"/>
  <c r="V3860" i="1"/>
  <c r="V2885" i="1"/>
  <c r="V2350" i="1"/>
  <c r="V1745" i="1"/>
  <c r="V1785" i="1"/>
  <c r="V2382" i="1"/>
  <c r="V4020" i="1"/>
  <c r="V3271" i="1"/>
  <c r="V3141" i="1"/>
  <c r="V1777" i="1"/>
  <c r="V1990" i="1"/>
  <c r="V2416" i="1"/>
  <c r="V4036" i="1"/>
  <c r="V1809" i="1"/>
  <c r="V1753" i="1"/>
  <c r="V1998" i="1"/>
  <c r="V2448" i="1"/>
  <c r="V1850" i="1"/>
  <c r="V4052" i="1"/>
  <c r="D848" i="33"/>
  <c r="D864" i="33"/>
  <c r="D880" i="33"/>
  <c r="H3266" i="1"/>
  <c r="I3266" i="1"/>
  <c r="H1780" i="1"/>
  <c r="I1780" i="1"/>
  <c r="H3024" i="1"/>
  <c r="I3024" i="1"/>
  <c r="Q773" i="33"/>
  <c r="O231" i="2"/>
  <c r="X2815" i="1"/>
  <c r="Z2815" i="1"/>
  <c r="AB1392" i="1"/>
  <c r="AB1448" i="1"/>
  <c r="AB1457" i="1"/>
  <c r="T637" i="33"/>
  <c r="T645" i="33"/>
  <c r="R188" i="2"/>
  <c r="AB4497" i="1"/>
  <c r="AB4529" i="1"/>
  <c r="T758" i="33"/>
  <c r="T766" i="33"/>
  <c r="T415" i="33"/>
  <c r="T423" i="33"/>
  <c r="R350" i="2"/>
  <c r="AB843" i="1"/>
  <c r="AB860" i="1"/>
  <c r="I270" i="1"/>
  <c r="I296" i="1"/>
  <c r="N1393" i="1"/>
  <c r="N1449" i="1"/>
  <c r="N1458" i="1"/>
  <c r="I638" i="33"/>
  <c r="I646" i="33"/>
  <c r="G189" i="2"/>
  <c r="N4498" i="1"/>
  <c r="N4530" i="1"/>
  <c r="I759" i="33"/>
  <c r="I767" i="33"/>
  <c r="G225" i="2"/>
  <c r="N474" i="1"/>
  <c r="R474" i="1"/>
  <c r="W1847" i="1"/>
  <c r="S1847" i="1"/>
  <c r="H4499" i="1"/>
  <c r="H4531" i="1"/>
  <c r="D760" i="33"/>
  <c r="E347" i="33"/>
  <c r="E355" i="33"/>
  <c r="D355" i="33"/>
  <c r="B300" i="2"/>
  <c r="W2039" i="1"/>
  <c r="S2039" i="1"/>
  <c r="H1976" i="1"/>
  <c r="H2152" i="1"/>
  <c r="H2161" i="1"/>
  <c r="D927" i="33"/>
  <c r="D1031" i="33"/>
  <c r="E1002" i="33"/>
  <c r="D1002" i="33"/>
  <c r="B517" i="2"/>
  <c r="G973" i="33"/>
  <c r="E211" i="2"/>
  <c r="K978" i="1"/>
  <c r="K1066" i="1"/>
  <c r="K1109" i="1"/>
  <c r="G870" i="33"/>
  <c r="K4110" i="1"/>
  <c r="K3167" i="1"/>
  <c r="K2975" i="1"/>
  <c r="K3119" i="1"/>
  <c r="K3678" i="1"/>
  <c r="K4126" i="1"/>
  <c r="K3388" i="1"/>
  <c r="K3506" i="1"/>
  <c r="K2434" i="1"/>
  <c r="K4102" i="1"/>
  <c r="K2679" i="1"/>
  <c r="K2687" i="1"/>
  <c r="K2509" i="1"/>
  <c r="K4321" i="1"/>
  <c r="K2671" i="1"/>
  <c r="K2392" i="1"/>
  <c r="K2695" i="1"/>
  <c r="K3055" i="1"/>
  <c r="K4118" i="1"/>
  <c r="K4078" i="1"/>
  <c r="K3950" i="1"/>
  <c r="K3422" i="1"/>
  <c r="K3654" i="1"/>
  <c r="K4313" i="1"/>
  <c r="K2328" i="1"/>
  <c r="K472" i="1"/>
  <c r="K4014" i="1"/>
  <c r="K3481" i="1"/>
  <c r="K2663" i="1"/>
  <c r="K1984" i="1"/>
  <c r="K4046" i="1"/>
  <c r="K3670" i="1"/>
  <c r="K3095" i="1"/>
  <c r="K4337" i="1"/>
  <c r="K781" i="1"/>
  <c r="K3151" i="1"/>
  <c r="K528" i="1"/>
  <c r="K3071" i="1"/>
  <c r="K2517" i="1"/>
  <c r="K3127" i="1"/>
  <c r="K4134" i="1"/>
  <c r="K3103" i="1"/>
  <c r="K3023" i="1"/>
  <c r="K4142" i="1"/>
  <c r="K3159" i="1"/>
  <c r="K2525" i="1"/>
  <c r="K2040" i="1"/>
  <c r="K2711" i="1"/>
  <c r="K4305" i="1"/>
  <c r="K4062" i="1"/>
  <c r="K3662" i="1"/>
  <c r="K3540" i="1"/>
  <c r="X1397" i="1"/>
  <c r="X1453" i="1"/>
  <c r="X1462" i="1"/>
  <c r="Q642" i="33"/>
  <c r="Q650" i="33"/>
  <c r="O193" i="2"/>
  <c r="X4502" i="1"/>
  <c r="X4534" i="1"/>
  <c r="Q763" i="33"/>
  <c r="Q771" i="33"/>
  <c r="O229" i="2"/>
  <c r="X171" i="1"/>
  <c r="X189" i="1"/>
  <c r="X215" i="1"/>
  <c r="Q471" i="33"/>
  <c r="Q479" i="33"/>
  <c r="O364" i="2"/>
  <c r="X718" i="1"/>
  <c r="Z718" i="1"/>
  <c r="H2430" i="1"/>
  <c r="I2430" i="1"/>
  <c r="M3053" i="1"/>
  <c r="J3053" i="1"/>
  <c r="M4116" i="1"/>
  <c r="J4116" i="1"/>
  <c r="H3131" i="1"/>
  <c r="I3131" i="1"/>
  <c r="W3502" i="1"/>
  <c r="S3502" i="1"/>
  <c r="W3051" i="1"/>
  <c r="S3051" i="1"/>
  <c r="Y4292" i="1"/>
  <c r="Y4499" i="1"/>
  <c r="Y4531" i="1"/>
  <c r="R760" i="33"/>
  <c r="R768" i="33"/>
  <c r="R417" i="33"/>
  <c r="R425" i="33"/>
  <c r="P352" i="2"/>
  <c r="Y3332" i="1"/>
  <c r="G673" i="33"/>
  <c r="G681" i="33"/>
  <c r="E424" i="2"/>
  <c r="K1947" i="1"/>
  <c r="N673" i="33"/>
  <c r="N681" i="33"/>
  <c r="L424" i="2"/>
  <c r="T435" i="1"/>
  <c r="T636" i="1"/>
  <c r="AC1393" i="1"/>
  <c r="AC1449" i="1"/>
  <c r="AC1458" i="1"/>
  <c r="U638" i="33"/>
  <c r="U646" i="33"/>
  <c r="S189" i="2"/>
  <c r="AC4498" i="1"/>
  <c r="AC4530" i="1"/>
  <c r="U759" i="33"/>
  <c r="U767" i="33"/>
  <c r="S225" i="2"/>
  <c r="AC4427" i="1"/>
  <c r="AC4435" i="1"/>
  <c r="AC4461" i="1"/>
  <c r="H2880" i="1"/>
  <c r="I2880" i="1"/>
  <c r="H3871" i="1"/>
  <c r="I3871" i="1"/>
  <c r="H2377" i="1"/>
  <c r="I2377" i="1"/>
  <c r="H4047" i="1"/>
  <c r="I4047" i="1"/>
  <c r="Q4190" i="1"/>
  <c r="Q3637" i="1"/>
  <c r="M677" i="33"/>
  <c r="M685" i="33"/>
  <c r="K428" i="2"/>
  <c r="S439" i="1"/>
  <c r="S640" i="1"/>
  <c r="K1974" i="1"/>
  <c r="K2150" i="1"/>
  <c r="K2159" i="1"/>
  <c r="G925" i="33"/>
  <c r="G1029" i="33"/>
  <c r="J2565" i="1"/>
  <c r="I4535" i="1"/>
  <c r="E764" i="33"/>
  <c r="E772" i="33"/>
  <c r="C230" i="2"/>
  <c r="I172" i="1"/>
  <c r="I190" i="1"/>
  <c r="I216" i="1"/>
  <c r="E472" i="33"/>
  <c r="E480" i="33"/>
  <c r="D480" i="33"/>
  <c r="B365" i="2"/>
  <c r="Y1397" i="1"/>
  <c r="Y1453" i="1"/>
  <c r="Y1462" i="1"/>
  <c r="R642" i="33"/>
  <c r="R650" i="33"/>
  <c r="P193" i="2"/>
  <c r="Y4502" i="1"/>
  <c r="Y4534" i="1"/>
  <c r="R763" i="33"/>
  <c r="R771" i="33"/>
  <c r="P229" i="2"/>
  <c r="Y171" i="1"/>
  <c r="Y189" i="1"/>
  <c r="Y215" i="1"/>
  <c r="Y310" i="1"/>
  <c r="R505" i="33"/>
  <c r="R513" i="33"/>
  <c r="E415" i="33"/>
  <c r="E423" i="33"/>
  <c r="C350" i="2"/>
  <c r="I252" i="1"/>
  <c r="H252" i="1"/>
  <c r="H270" i="1"/>
  <c r="H296" i="1"/>
  <c r="E931" i="33"/>
  <c r="D931" i="33"/>
  <c r="B416" i="2"/>
  <c r="AB3335" i="1"/>
  <c r="AB1397" i="1"/>
  <c r="AB1453" i="1"/>
  <c r="AB1462" i="1"/>
  <c r="T642" i="33"/>
  <c r="T650" i="33"/>
  <c r="R193" i="2"/>
  <c r="AB4502" i="1"/>
  <c r="AB4534" i="1"/>
  <c r="T763" i="33"/>
  <c r="T771" i="33"/>
  <c r="T420" i="33"/>
  <c r="T428" i="33"/>
  <c r="R355" i="2"/>
  <c r="AB4295" i="1"/>
  <c r="Q969" i="33"/>
  <c r="O207" i="2"/>
  <c r="X974" i="1"/>
  <c r="Z974" i="1"/>
  <c r="Z1062" i="1"/>
  <c r="Z1105" i="1"/>
  <c r="I1790" i="1"/>
  <c r="H1790" i="1"/>
  <c r="H1838" i="1"/>
  <c r="H1856" i="1"/>
  <c r="H1865" i="1"/>
  <c r="D743" i="33"/>
  <c r="J498" i="33"/>
  <c r="H375" i="2"/>
  <c r="O2410" i="1"/>
  <c r="O2458" i="1"/>
  <c r="E842" i="33"/>
  <c r="E858" i="33"/>
  <c r="E874" i="33"/>
  <c r="E882" i="33"/>
  <c r="C396" i="2"/>
  <c r="I2370" i="1"/>
  <c r="H2370" i="1"/>
  <c r="H3056" i="1"/>
  <c r="I3056" i="1"/>
  <c r="U3598" i="1"/>
  <c r="U3581" i="1"/>
  <c r="U1398" i="1"/>
  <c r="U1454" i="1"/>
  <c r="U1463" i="1"/>
  <c r="O643" i="33"/>
  <c r="O651" i="33"/>
  <c r="M194" i="2"/>
  <c r="U4503" i="1"/>
  <c r="U4535" i="1"/>
  <c r="O764" i="33"/>
  <c r="O772" i="33"/>
  <c r="M230" i="2"/>
  <c r="U2303" i="1"/>
  <c r="U2399" i="1"/>
  <c r="U2466" i="1"/>
  <c r="U2585" i="1"/>
  <c r="U4389" i="1"/>
  <c r="O855" i="33"/>
  <c r="M841" i="33"/>
  <c r="M857" i="33"/>
  <c r="M873" i="33"/>
  <c r="M881" i="33"/>
  <c r="K395" i="2"/>
  <c r="S449" i="1"/>
  <c r="W449" i="1"/>
  <c r="K1397" i="1"/>
  <c r="K1453" i="1"/>
  <c r="K1462" i="1"/>
  <c r="G642" i="33"/>
  <c r="G650" i="33"/>
  <c r="E193" i="2"/>
  <c r="K4502" i="1"/>
  <c r="K4534" i="1"/>
  <c r="G763" i="33"/>
  <c r="G771" i="33"/>
  <c r="E229" i="2"/>
  <c r="K4431" i="1"/>
  <c r="K4439" i="1"/>
  <c r="K4465" i="1"/>
  <c r="U3754" i="1"/>
  <c r="U1735" i="1"/>
  <c r="U484" i="1"/>
  <c r="U2803" i="1"/>
  <c r="U3269" i="1"/>
  <c r="U3786" i="1"/>
  <c r="U1759" i="1"/>
  <c r="U3730" i="1"/>
  <c r="U476" i="1"/>
  <c r="U3770" i="1"/>
  <c r="U1823" i="1"/>
  <c r="U1988" i="1"/>
  <c r="U2755" i="1"/>
  <c r="U3131" i="1"/>
  <c r="U2308" i="1"/>
  <c r="U2348" i="1"/>
  <c r="U3778" i="1"/>
  <c r="U2779" i="1"/>
  <c r="U460" i="1"/>
  <c r="U1751" i="1"/>
  <c r="U516" i="1"/>
  <c r="U3027" i="1"/>
  <c r="U3139" i="1"/>
  <c r="U3858" i="1"/>
  <c r="U1743" i="1"/>
  <c r="U2356" i="1"/>
  <c r="U4229" i="1"/>
  <c r="U2891" i="1"/>
  <c r="U2380" i="1"/>
  <c r="U2446" i="1"/>
  <c r="U3059" i="1"/>
  <c r="U4018" i="1"/>
  <c r="U3874" i="1"/>
  <c r="U588" i="1"/>
  <c r="U2819" i="1"/>
  <c r="U3722" i="1"/>
  <c r="U2763" i="1"/>
  <c r="U2771" i="1"/>
  <c r="U1831" i="1"/>
  <c r="U2731" i="1"/>
  <c r="U3706" i="1"/>
  <c r="U1996" i="1"/>
  <c r="U2414" i="1"/>
  <c r="U2100" i="1"/>
  <c r="U1783" i="1"/>
  <c r="U1799" i="1"/>
  <c r="U3738" i="1"/>
  <c r="U2028" i="1"/>
  <c r="U4090" i="1"/>
  <c r="U3107" i="1"/>
  <c r="U4034" i="1"/>
  <c r="U3035" i="1"/>
  <c r="U2811" i="1"/>
  <c r="U3043" i="1"/>
  <c r="U2316" i="1"/>
  <c r="U2795" i="1"/>
  <c r="U1807" i="1"/>
  <c r="U2739" i="1"/>
  <c r="U3794" i="1"/>
  <c r="U2747" i="1"/>
  <c r="U3746" i="1"/>
  <c r="U1848" i="1"/>
  <c r="U4026" i="1"/>
  <c r="U2883" i="1"/>
  <c r="U3714" i="1"/>
  <c r="U4050" i="1"/>
  <c r="U2899" i="1"/>
  <c r="U3866" i="1"/>
  <c r="U4500" i="1"/>
  <c r="U4532" i="1"/>
  <c r="O761" i="33"/>
  <c r="O769" i="33"/>
  <c r="M227" i="2"/>
  <c r="U1775" i="1"/>
  <c r="M1797" i="1"/>
  <c r="J1797" i="1"/>
  <c r="V4501" i="1"/>
  <c r="V4533" i="1"/>
  <c r="P762" i="33"/>
  <c r="P770" i="33"/>
  <c r="N228" i="2"/>
  <c r="V1792" i="1"/>
  <c r="V1840" i="1"/>
  <c r="V1858" i="1"/>
  <c r="V1867" i="1"/>
  <c r="P745" i="33"/>
  <c r="P753" i="33"/>
  <c r="N201" i="2"/>
  <c r="V347" i="1"/>
  <c r="V355" i="1"/>
  <c r="V726" i="1"/>
  <c r="F907" i="33"/>
  <c r="F913" i="33"/>
  <c r="D40" i="2"/>
  <c r="J2549" i="1"/>
  <c r="M2549" i="1"/>
  <c r="M2565" i="1"/>
  <c r="P4499" i="1"/>
  <c r="P4531" i="1"/>
  <c r="K760" i="33"/>
  <c r="K768" i="33"/>
  <c r="I226" i="2"/>
  <c r="P168" i="1"/>
  <c r="P186" i="1"/>
  <c r="P212" i="1"/>
  <c r="P307" i="1"/>
  <c r="K502" i="33"/>
  <c r="K510" i="33"/>
  <c r="T4498" i="1"/>
  <c r="T4530" i="1"/>
  <c r="N759" i="33"/>
  <c r="N767" i="33"/>
  <c r="L225" i="2"/>
  <c r="T167" i="1"/>
  <c r="T185" i="1"/>
  <c r="T211" i="1"/>
  <c r="N467" i="33"/>
  <c r="N484" i="33"/>
  <c r="N492" i="33"/>
  <c r="L369" i="2"/>
  <c r="T2404" i="1"/>
  <c r="T2452" i="1"/>
  <c r="N672" i="33"/>
  <c r="N680" i="33"/>
  <c r="L423" i="2"/>
  <c r="T434" i="1"/>
  <c r="T635" i="1"/>
  <c r="Q4088" i="1"/>
  <c r="Q2753" i="1"/>
  <c r="Q1733" i="1"/>
  <c r="Q3864" i="1"/>
  <c r="Q3137" i="1"/>
  <c r="Q3025" i="1"/>
  <c r="Q2378" i="1"/>
  <c r="Q3720" i="1"/>
  <c r="Q3776" i="1"/>
  <c r="Q1757" i="1"/>
  <c r="Q1829" i="1"/>
  <c r="Q3033" i="1"/>
  <c r="Q3267" i="1"/>
  <c r="Q3129" i="1"/>
  <c r="Q2889" i="1"/>
  <c r="Q3856" i="1"/>
  <c r="Q474" i="1"/>
  <c r="Q2729" i="1"/>
  <c r="Q2769" i="1"/>
  <c r="Q514" i="1"/>
  <c r="Q3105" i="1"/>
  <c r="Q2354" i="1"/>
  <c r="Q3728" i="1"/>
  <c r="Q2801" i="1"/>
  <c r="Q1986" i="1"/>
  <c r="Q482" i="1"/>
  <c r="Q1741" i="1"/>
  <c r="Q3768" i="1"/>
  <c r="Q2346" i="1"/>
  <c r="Q3057" i="1"/>
  <c r="Q3752" i="1"/>
  <c r="Q4032" i="1"/>
  <c r="Q2817" i="1"/>
  <c r="Q2897" i="1"/>
  <c r="Q2412" i="1"/>
  <c r="Q2881" i="1"/>
  <c r="Q3872" i="1"/>
  <c r="Q4024" i="1"/>
  <c r="Q2026" i="1"/>
  <c r="Q3792" i="1"/>
  <c r="Q1781" i="1"/>
  <c r="Q3712" i="1"/>
  <c r="Q586" i="1"/>
  <c r="Q4016" i="1"/>
  <c r="Q1994" i="1"/>
  <c r="Q1846" i="1"/>
  <c r="Q1773" i="1"/>
  <c r="Q3744" i="1"/>
  <c r="Q2745" i="1"/>
  <c r="Q4227" i="1"/>
  <c r="Q1797" i="1"/>
  <c r="Q2444" i="1"/>
  <c r="Q3736" i="1"/>
  <c r="Q3041" i="1"/>
  <c r="Q1749" i="1"/>
  <c r="Q2306" i="1"/>
  <c r="Q1821" i="1"/>
  <c r="Q3784" i="1"/>
  <c r="Q2737" i="1"/>
  <c r="Q3704" i="1"/>
  <c r="Q4048" i="1"/>
  <c r="Q2761" i="1"/>
  <c r="Q458" i="1"/>
  <c r="Q1805" i="1"/>
  <c r="Q2793" i="1"/>
  <c r="Q2098" i="1"/>
  <c r="Q2314" i="1"/>
  <c r="Q2809" i="1"/>
  <c r="Q1393" i="1"/>
  <c r="Q1449" i="1"/>
  <c r="Q1458" i="1"/>
  <c r="L638" i="33"/>
  <c r="L646" i="33"/>
  <c r="J189" i="2"/>
  <c r="Q4498" i="1"/>
  <c r="Q4530" i="1"/>
  <c r="L759" i="33"/>
  <c r="L767" i="33"/>
  <c r="J225" i="2"/>
  <c r="Q2777" i="1"/>
  <c r="U4294" i="1"/>
  <c r="O419" i="33"/>
  <c r="O427" i="33"/>
  <c r="M354" i="2"/>
  <c r="U3334" i="1"/>
  <c r="H2752" i="1"/>
  <c r="C224" i="2"/>
  <c r="I2752" i="1"/>
  <c r="J2331" i="1"/>
  <c r="M2331" i="1"/>
  <c r="U3651" i="1"/>
  <c r="U3100" i="1"/>
  <c r="U3092" i="1"/>
  <c r="U4059" i="1"/>
  <c r="U4107" i="1"/>
  <c r="U3124" i="1"/>
  <c r="U2708" i="1"/>
  <c r="U2972" i="1"/>
  <c r="U4139" i="1"/>
  <c r="U3659" i="1"/>
  <c r="U2660" i="1"/>
  <c r="U3419" i="1"/>
  <c r="U4011" i="1"/>
  <c r="U2506" i="1"/>
  <c r="U525" i="1"/>
  <c r="U4310" i="1"/>
  <c r="U2668" i="1"/>
  <c r="U4115" i="1"/>
  <c r="U3667" i="1"/>
  <c r="U4075" i="1"/>
  <c r="U4334" i="1"/>
  <c r="U2431" i="1"/>
  <c r="U3052" i="1"/>
  <c r="U2522" i="1"/>
  <c r="U2684" i="1"/>
  <c r="U4099" i="1"/>
  <c r="U2389" i="1"/>
  <c r="U3068" i="1"/>
  <c r="U3148" i="1"/>
  <c r="U2325" i="1"/>
  <c r="U1981" i="1"/>
  <c r="U3478" i="1"/>
  <c r="U4318" i="1"/>
  <c r="U4302" i="1"/>
  <c r="U3020" i="1"/>
  <c r="U3156" i="1"/>
  <c r="U3537" i="1"/>
  <c r="U469" i="1"/>
  <c r="U778" i="1"/>
  <c r="U3503" i="1"/>
  <c r="U4123" i="1"/>
  <c r="U2514" i="1"/>
  <c r="U4131" i="1"/>
  <c r="U2037" i="1"/>
  <c r="U3947" i="1"/>
  <c r="U3385" i="1"/>
  <c r="U2692" i="1"/>
  <c r="U3164" i="1"/>
  <c r="U4043" i="1"/>
  <c r="U3116" i="1"/>
  <c r="U2676" i="1"/>
  <c r="U1396" i="1"/>
  <c r="U1452" i="1"/>
  <c r="U1461" i="1"/>
  <c r="O641" i="33"/>
  <c r="O649" i="33"/>
  <c r="M192" i="2"/>
  <c r="U4501" i="1"/>
  <c r="U4533" i="1"/>
  <c r="O762" i="33"/>
  <c r="O770" i="33"/>
  <c r="M228" i="2"/>
  <c r="U170" i="1"/>
  <c r="U188" i="1"/>
  <c r="U214" i="1"/>
  <c r="O470" i="33"/>
  <c r="O487" i="33"/>
  <c r="O495" i="33"/>
  <c r="M372" i="2"/>
  <c r="U3675" i="1"/>
  <c r="Q3600" i="1"/>
  <c r="Q3583" i="1"/>
  <c r="V1397" i="1"/>
  <c r="V1453" i="1"/>
  <c r="V1462" i="1"/>
  <c r="P642" i="33"/>
  <c r="P650" i="33"/>
  <c r="N193" i="2"/>
  <c r="V4502" i="1"/>
  <c r="V4534" i="1"/>
  <c r="P763" i="33"/>
  <c r="P771" i="33"/>
  <c r="N229" i="2"/>
  <c r="V2302" i="1"/>
  <c r="V2398" i="1"/>
  <c r="V2465" i="1"/>
  <c r="V2584" i="1"/>
  <c r="V4388" i="1"/>
  <c r="P854" i="33"/>
  <c r="J4503" i="1"/>
  <c r="J4535" i="1"/>
  <c r="F764" i="33"/>
  <c r="F772" i="33"/>
  <c r="D230" i="2"/>
  <c r="J172" i="1"/>
  <c r="J190" i="1"/>
  <c r="J216" i="1"/>
  <c r="F472" i="33"/>
  <c r="F489" i="33"/>
  <c r="F497" i="33"/>
  <c r="D374" i="2"/>
  <c r="J2433" i="1"/>
  <c r="M2433" i="1"/>
  <c r="N1392" i="1"/>
  <c r="N1448" i="1"/>
  <c r="N1457" i="1"/>
  <c r="I637" i="33"/>
  <c r="I645" i="33"/>
  <c r="G188" i="2"/>
  <c r="N4497" i="1"/>
  <c r="N4529" i="1"/>
  <c r="I758" i="33"/>
  <c r="I766" i="33"/>
  <c r="I773" i="33"/>
  <c r="G231" i="2"/>
  <c r="N1795" i="1"/>
  <c r="N1843" i="1"/>
  <c r="N1861" i="1"/>
  <c r="N1870" i="1"/>
  <c r="I748" i="33"/>
  <c r="I756" i="33"/>
  <c r="G204" i="2"/>
  <c r="N350" i="1"/>
  <c r="N358" i="1"/>
  <c r="N729" i="1"/>
  <c r="L3768" i="1"/>
  <c r="L2897" i="1"/>
  <c r="L4048" i="1"/>
  <c r="L3712" i="1"/>
  <c r="L2354" i="1"/>
  <c r="L2881" i="1"/>
  <c r="L1757" i="1"/>
  <c r="L4016" i="1"/>
  <c r="L3057" i="1"/>
  <c r="L1994" i="1"/>
  <c r="L2889" i="1"/>
  <c r="L2809" i="1"/>
  <c r="L2737" i="1"/>
  <c r="L1773" i="1"/>
  <c r="L1797" i="1"/>
  <c r="L458" i="1"/>
  <c r="L1986" i="1"/>
  <c r="L3864" i="1"/>
  <c r="L3872" i="1"/>
  <c r="L3776" i="1"/>
  <c r="L2729" i="1"/>
  <c r="L1805" i="1"/>
  <c r="L1829" i="1"/>
  <c r="L2346" i="1"/>
  <c r="L4227" i="1"/>
  <c r="L3728" i="1"/>
  <c r="L1749" i="1"/>
  <c r="L2444" i="1"/>
  <c r="L2098" i="1"/>
  <c r="L2745" i="1"/>
  <c r="L2306" i="1"/>
  <c r="L474" i="1"/>
  <c r="L3267" i="1"/>
  <c r="L2314" i="1"/>
  <c r="L2801" i="1"/>
  <c r="L2769" i="1"/>
  <c r="L4032" i="1"/>
  <c r="L3856" i="1"/>
  <c r="L3744" i="1"/>
  <c r="L2793" i="1"/>
  <c r="L3720" i="1"/>
  <c r="L2817" i="1"/>
  <c r="L4024" i="1"/>
  <c r="L3704" i="1"/>
  <c r="L3105" i="1"/>
  <c r="L3137" i="1"/>
  <c r="L1821" i="1"/>
  <c r="L3752" i="1"/>
  <c r="L1741" i="1"/>
  <c r="L1781" i="1"/>
  <c r="L514" i="1"/>
  <c r="L3041" i="1"/>
  <c r="L2412" i="1"/>
  <c r="L3736" i="1"/>
  <c r="L2761" i="1"/>
  <c r="L3792" i="1"/>
  <c r="L1846" i="1"/>
  <c r="L2378" i="1"/>
  <c r="L4088" i="1"/>
  <c r="L1733" i="1"/>
  <c r="L2026" i="1"/>
  <c r="L2753" i="1"/>
  <c r="L3129" i="1"/>
  <c r="L2777" i="1"/>
  <c r="L482" i="1"/>
  <c r="L3025" i="1"/>
  <c r="L586" i="1"/>
  <c r="L3784" i="1"/>
  <c r="L1393" i="1"/>
  <c r="L1449" i="1"/>
  <c r="L1458" i="1"/>
  <c r="H638" i="33"/>
  <c r="H646" i="33"/>
  <c r="F189" i="2"/>
  <c r="L4498" i="1"/>
  <c r="L4530" i="1"/>
  <c r="H759" i="33"/>
  <c r="H767" i="33"/>
  <c r="F225" i="2"/>
  <c r="L3033" i="1"/>
  <c r="O3144" i="1"/>
  <c r="O2680" i="1"/>
  <c r="O3474" i="1"/>
  <c r="O521" i="1"/>
  <c r="O3120" i="1"/>
  <c r="O4039" i="1"/>
  <c r="O2672" i="1"/>
  <c r="O2502" i="1"/>
  <c r="O2518" i="1"/>
  <c r="O3663" i="1"/>
  <c r="O3647" i="1"/>
  <c r="O3943" i="1"/>
  <c r="O2688" i="1"/>
  <c r="O4314" i="1"/>
  <c r="O4330" i="1"/>
  <c r="O3533" i="1"/>
  <c r="O4007" i="1"/>
  <c r="O4119" i="1"/>
  <c r="O3415" i="1"/>
  <c r="O2664" i="1"/>
  <c r="O2033" i="1"/>
  <c r="O3499" i="1"/>
  <c r="O3064" i="1"/>
  <c r="O2321" i="1"/>
  <c r="O3655" i="1"/>
  <c r="O3152" i="1"/>
  <c r="O2385" i="1"/>
  <c r="O3048" i="1"/>
  <c r="O2704" i="1"/>
  <c r="O2656" i="1"/>
  <c r="O465" i="1"/>
  <c r="O3381" i="1"/>
  <c r="O3088" i="1"/>
  <c r="O2510" i="1"/>
  <c r="O3160" i="1"/>
  <c r="O3096" i="1"/>
  <c r="O4103" i="1"/>
  <c r="O4298" i="1"/>
  <c r="O4095" i="1"/>
  <c r="O3016" i="1"/>
  <c r="O4306" i="1"/>
  <c r="O3112" i="1"/>
  <c r="O4055" i="1"/>
  <c r="O4135" i="1"/>
  <c r="O774" i="1"/>
  <c r="O4111" i="1"/>
  <c r="O3671" i="1"/>
  <c r="O1977" i="1"/>
  <c r="O4071" i="1"/>
  <c r="O2427" i="1"/>
  <c r="O4127" i="1"/>
  <c r="O1392" i="1"/>
  <c r="O1448" i="1"/>
  <c r="O1457" i="1"/>
  <c r="J637" i="33"/>
  <c r="J645" i="33"/>
  <c r="H188" i="2"/>
  <c r="O4497" i="1"/>
  <c r="O4529" i="1"/>
  <c r="J758" i="33"/>
  <c r="J766" i="33"/>
  <c r="H224" i="2"/>
  <c r="O166" i="1"/>
  <c r="O184" i="1"/>
  <c r="O210" i="1"/>
  <c r="J466" i="33"/>
  <c r="J483" i="33"/>
  <c r="J491" i="33"/>
  <c r="H368" i="2"/>
  <c r="O2968" i="1"/>
  <c r="X1396" i="1"/>
  <c r="X1452" i="1"/>
  <c r="X1461" i="1"/>
  <c r="Q641" i="33"/>
  <c r="Q649" i="33"/>
  <c r="O192" i="2"/>
  <c r="X4501" i="1"/>
  <c r="X4533" i="1"/>
  <c r="Q762" i="33"/>
  <c r="Q770" i="33"/>
  <c r="O228" i="2"/>
  <c r="X1973" i="1"/>
  <c r="Z1973" i="1"/>
  <c r="Z2149" i="1"/>
  <c r="Z2158" i="1"/>
  <c r="I1976" i="1"/>
  <c r="I2152" i="1"/>
  <c r="I2161" i="1"/>
  <c r="E927" i="33"/>
  <c r="E935" i="33"/>
  <c r="D935" i="33"/>
  <c r="B420" i="2"/>
  <c r="T3069" i="1"/>
  <c r="T3053" i="1"/>
  <c r="T2661" i="1"/>
  <c r="T3652" i="1"/>
  <c r="T2669" i="1"/>
  <c r="T2709" i="1"/>
  <c r="T3125" i="1"/>
  <c r="T3165" i="1"/>
  <c r="T3420" i="1"/>
  <c r="T3538" i="1"/>
  <c r="T4012" i="1"/>
  <c r="T2507" i="1"/>
  <c r="T2326" i="1"/>
  <c r="T4335" i="1"/>
  <c r="T4319" i="1"/>
  <c r="T2685" i="1"/>
  <c r="T2432" i="1"/>
  <c r="T4060" i="1"/>
  <c r="T4132" i="1"/>
  <c r="T3149" i="1"/>
  <c r="T2523" i="1"/>
  <c r="T1982" i="1"/>
  <c r="T3386" i="1"/>
  <c r="T3093" i="1"/>
  <c r="T2038" i="1"/>
  <c r="T2973" i="1"/>
  <c r="T4116" i="1"/>
  <c r="T3504" i="1"/>
  <c r="T4124" i="1"/>
  <c r="T3117" i="1"/>
  <c r="T526" i="1"/>
  <c r="T2390" i="1"/>
  <c r="T3479" i="1"/>
  <c r="T4303" i="1"/>
  <c r="T3101" i="1"/>
  <c r="T2677" i="1"/>
  <c r="T2693" i="1"/>
  <c r="T4311" i="1"/>
  <c r="T4076" i="1"/>
  <c r="T3157" i="1"/>
  <c r="T4100" i="1"/>
  <c r="T779" i="1"/>
  <c r="T4140" i="1"/>
  <c r="T3021" i="1"/>
  <c r="T3668" i="1"/>
  <c r="T4044" i="1"/>
  <c r="T3948" i="1"/>
  <c r="T4108" i="1"/>
  <c r="T3676" i="1"/>
  <c r="T3660" i="1"/>
  <c r="T2515" i="1"/>
  <c r="T171" i="1"/>
  <c r="T189" i="1"/>
  <c r="T215" i="1"/>
  <c r="N471" i="33"/>
  <c r="N488" i="33"/>
  <c r="N496" i="33"/>
  <c r="L373" i="2"/>
  <c r="T470" i="1"/>
  <c r="K4497" i="1"/>
  <c r="K4529" i="1"/>
  <c r="G758" i="33"/>
  <c r="G766" i="33"/>
  <c r="E224" i="2"/>
  <c r="K166" i="1"/>
  <c r="K184" i="1"/>
  <c r="K210" i="1"/>
  <c r="G466" i="33"/>
  <c r="G483" i="33"/>
  <c r="G491" i="33"/>
  <c r="G498" i="33"/>
  <c r="E375" i="2"/>
  <c r="K3584" i="1"/>
  <c r="K3601" i="1"/>
  <c r="I1396" i="1"/>
  <c r="I1452" i="1"/>
  <c r="I1461" i="1"/>
  <c r="E641" i="33"/>
  <c r="E649" i="33"/>
  <c r="C192" i="2"/>
  <c r="I4501" i="1"/>
  <c r="I4533" i="1"/>
  <c r="E762" i="33"/>
  <c r="E770" i="33"/>
  <c r="C228" i="2"/>
  <c r="I170" i="1"/>
  <c r="I188" i="1"/>
  <c r="I214" i="1"/>
  <c r="E470" i="33"/>
  <c r="E487" i="33"/>
  <c r="E495" i="33"/>
  <c r="C372" i="2"/>
  <c r="I778" i="1"/>
  <c r="H778" i="1"/>
  <c r="D646" i="33"/>
  <c r="B189" i="2"/>
  <c r="H2971" i="1"/>
  <c r="I2971" i="1"/>
  <c r="H4042" i="1"/>
  <c r="I4042" i="1"/>
  <c r="H2691" i="1"/>
  <c r="I2691" i="1"/>
  <c r="U4544" i="1"/>
  <c r="U4555" i="1"/>
  <c r="U4564" i="1"/>
  <c r="M4140" i="1"/>
  <c r="J4140" i="1"/>
  <c r="M2661" i="1"/>
  <c r="J2661" i="1"/>
  <c r="H3059" i="1"/>
  <c r="I3059" i="1"/>
  <c r="H476" i="1"/>
  <c r="I476" i="1"/>
  <c r="W2324" i="1"/>
  <c r="S2324" i="1"/>
  <c r="W3099" i="1"/>
  <c r="S3099" i="1"/>
  <c r="V899" i="1"/>
  <c r="N47" i="2"/>
  <c r="P1018" i="33"/>
  <c r="P1010" i="33"/>
  <c r="Y3610" i="1"/>
  <c r="Y3566" i="1"/>
  <c r="Y3405" i="1"/>
  <c r="Y3396" i="1"/>
  <c r="Y3380" i="1"/>
  <c r="L727" i="1"/>
  <c r="L356" i="1"/>
  <c r="L348" i="1"/>
  <c r="F202" i="2"/>
  <c r="H754" i="33"/>
  <c r="H746" i="33"/>
  <c r="L1868" i="1"/>
  <c r="L1859" i="1"/>
  <c r="L1841" i="1"/>
  <c r="L1793" i="1"/>
  <c r="Y4563" i="1"/>
  <c r="Y4554" i="1"/>
  <c r="Y4543" i="1"/>
  <c r="H2363" i="1"/>
  <c r="I2363" i="1"/>
  <c r="H2421" i="1"/>
  <c r="I2421" i="1"/>
  <c r="R4132" i="1"/>
  <c r="N4132" i="1"/>
  <c r="R4335" i="1"/>
  <c r="N4335" i="1"/>
  <c r="R4076" i="1"/>
  <c r="N4076" i="1"/>
  <c r="R2365" i="1"/>
  <c r="N2365" i="1"/>
  <c r="R4067" i="1"/>
  <c r="N4067" i="1"/>
  <c r="L4563" i="1"/>
  <c r="L4554" i="1"/>
  <c r="L4543" i="1"/>
  <c r="K4562" i="1"/>
  <c r="K4553" i="1"/>
  <c r="K4542" i="1"/>
  <c r="W881" i="1"/>
  <c r="W308" i="1"/>
  <c r="W213" i="1"/>
  <c r="W187" i="1"/>
  <c r="W169" i="1"/>
  <c r="M1785" i="1"/>
  <c r="J1785" i="1"/>
  <c r="M3788" i="1"/>
  <c r="J3788" i="1"/>
  <c r="M1761" i="1"/>
  <c r="J1761" i="1"/>
  <c r="O27" i="35"/>
  <c r="M27" i="35"/>
  <c r="M3756" i="1"/>
  <c r="J3756" i="1"/>
  <c r="M2741" i="1"/>
  <c r="J2741" i="1"/>
  <c r="M2797" i="1"/>
  <c r="J2797" i="1"/>
  <c r="M4052" i="1"/>
  <c r="J4052" i="1"/>
  <c r="M478" i="1"/>
  <c r="J478" i="1"/>
  <c r="H2677" i="1"/>
  <c r="I2677" i="1"/>
  <c r="H4335" i="1"/>
  <c r="I4335" i="1"/>
  <c r="H2038" i="1"/>
  <c r="I2038" i="1"/>
  <c r="H3538" i="1"/>
  <c r="I3538" i="1"/>
  <c r="H4108" i="1"/>
  <c r="I4108" i="1"/>
  <c r="H3386" i="1"/>
  <c r="I3386" i="1"/>
  <c r="H2324" i="1"/>
  <c r="I2324" i="1"/>
  <c r="H3051" i="1"/>
  <c r="I3051" i="1"/>
  <c r="W2728" i="1"/>
  <c r="S2728" i="1"/>
  <c r="W2768" i="1"/>
  <c r="S2768" i="1"/>
  <c r="Z3123" i="1"/>
  <c r="X3123" i="1"/>
  <c r="Z3115" i="1"/>
  <c r="X3115" i="1"/>
  <c r="Z2430" i="1"/>
  <c r="X2430" i="1"/>
  <c r="W1828" i="1"/>
  <c r="S1828" i="1"/>
  <c r="W3032" i="1"/>
  <c r="S3032" i="1"/>
  <c r="W2411" i="1"/>
  <c r="S2411" i="1"/>
  <c r="F849" i="33"/>
  <c r="J4383" i="1"/>
  <c r="J2579" i="1"/>
  <c r="J2460" i="1"/>
  <c r="J2393" i="1"/>
  <c r="Z4010" i="1"/>
  <c r="X4010" i="1"/>
  <c r="Z2971" i="1"/>
  <c r="X2971" i="1"/>
  <c r="Z4042" i="1"/>
  <c r="X4042" i="1"/>
  <c r="Z4058" i="1"/>
  <c r="X4058" i="1"/>
  <c r="M3021" i="1"/>
  <c r="J3021" i="1"/>
  <c r="M3652" i="1"/>
  <c r="J3652" i="1"/>
  <c r="M3069" i="1"/>
  <c r="J3069" i="1"/>
  <c r="W3791" i="1"/>
  <c r="S3791" i="1"/>
  <c r="W1780" i="1"/>
  <c r="S1780" i="1"/>
  <c r="K4561" i="1"/>
  <c r="K4552" i="1"/>
  <c r="K4541" i="1"/>
  <c r="M1990" i="1"/>
  <c r="J1990" i="1"/>
  <c r="H3650" i="1"/>
  <c r="I3650" i="1"/>
  <c r="H3666" i="1"/>
  <c r="I3666" i="1"/>
  <c r="H468" i="1"/>
  <c r="I468" i="1"/>
  <c r="O4544" i="1"/>
  <c r="O4555" i="1"/>
  <c r="O4564" i="1"/>
  <c r="H4026" i="1"/>
  <c r="I4026" i="1"/>
  <c r="AC3160" i="1"/>
  <c r="AC3415" i="1"/>
  <c r="AC3943" i="1"/>
  <c r="AC3152" i="1"/>
  <c r="AC2033" i="1"/>
  <c r="AC2518" i="1"/>
  <c r="AC4119" i="1"/>
  <c r="AC4007" i="1"/>
  <c r="AC3120" i="1"/>
  <c r="AC4055" i="1"/>
  <c r="AC2968" i="1"/>
  <c r="AC4127" i="1"/>
  <c r="AC2321" i="1"/>
  <c r="AC2704" i="1"/>
  <c r="AC2427" i="1"/>
  <c r="AC2502" i="1"/>
  <c r="AC3144" i="1"/>
  <c r="AC4095" i="1"/>
  <c r="AC465" i="1"/>
  <c r="AC3064" i="1"/>
  <c r="AC4306" i="1"/>
  <c r="AC521" i="1"/>
  <c r="AC3663" i="1"/>
  <c r="AC3647" i="1"/>
  <c r="AC2656" i="1"/>
  <c r="AC2664" i="1"/>
  <c r="AC3016" i="1"/>
  <c r="AC3048" i="1"/>
  <c r="AC4314" i="1"/>
  <c r="AC3096" i="1"/>
  <c r="AC2385" i="1"/>
  <c r="AC4111" i="1"/>
  <c r="AC3499" i="1"/>
  <c r="AC3474" i="1"/>
  <c r="AC1977" i="1"/>
  <c r="AC2688" i="1"/>
  <c r="AC2672" i="1"/>
  <c r="AC774" i="1"/>
  <c r="AC4135" i="1"/>
  <c r="AC2510" i="1"/>
  <c r="AC4039" i="1"/>
  <c r="AC4103" i="1"/>
  <c r="AC3088" i="1"/>
  <c r="AC3381" i="1"/>
  <c r="AC3533" i="1"/>
  <c r="AC3112" i="1"/>
  <c r="AC4330" i="1"/>
  <c r="AC3655" i="1"/>
  <c r="AC3671" i="1"/>
  <c r="AC2680" i="1"/>
  <c r="AC4298" i="1"/>
  <c r="AC4071" i="1"/>
  <c r="H4377" i="1"/>
  <c r="H4368" i="1"/>
  <c r="H4359" i="1"/>
  <c r="T1396" i="1"/>
  <c r="T1452" i="1"/>
  <c r="T1461" i="1"/>
  <c r="N641" i="33"/>
  <c r="N649" i="33"/>
  <c r="L192" i="2"/>
  <c r="T1291" i="1"/>
  <c r="T1387" i="1"/>
  <c r="R853" i="33"/>
  <c r="Y4387" i="1"/>
  <c r="Y2301" i="1"/>
  <c r="Y2397" i="1"/>
  <c r="Y2464" i="1"/>
  <c r="Y2583" i="1"/>
  <c r="W3783" i="1"/>
  <c r="S3783" i="1"/>
  <c r="W4031" i="1"/>
  <c r="S4031" i="1"/>
  <c r="W3735" i="1"/>
  <c r="S3735" i="1"/>
  <c r="W1796" i="1"/>
  <c r="S1796" i="1"/>
  <c r="H2731" i="1"/>
  <c r="I2731" i="1"/>
  <c r="H3770" i="1"/>
  <c r="I3770" i="1"/>
  <c r="H3754" i="1"/>
  <c r="I3754" i="1"/>
  <c r="H4090" i="1"/>
  <c r="I4090" i="1"/>
  <c r="H1783" i="1"/>
  <c r="I1783" i="1"/>
  <c r="H2356" i="1"/>
  <c r="I2356" i="1"/>
  <c r="W4301" i="1"/>
  <c r="S4301" i="1"/>
  <c r="W2505" i="1"/>
  <c r="S2505" i="1"/>
  <c r="W4098" i="1"/>
  <c r="S4098" i="1"/>
  <c r="W3650" i="1"/>
  <c r="S3650" i="1"/>
  <c r="W777" i="1"/>
  <c r="S777" i="1"/>
  <c r="W4074" i="1"/>
  <c r="S4074" i="1"/>
  <c r="W4010" i="1"/>
  <c r="S4010" i="1"/>
  <c r="H451" i="1"/>
  <c r="I451" i="1"/>
  <c r="T1979" i="1"/>
  <c r="T2504" i="1"/>
  <c r="T4316" i="1"/>
  <c r="T2666" i="1"/>
  <c r="T3417" i="1"/>
  <c r="T3383" i="1"/>
  <c r="T4041" i="1"/>
  <c r="T4300" i="1"/>
  <c r="T4097" i="1"/>
  <c r="T4009" i="1"/>
  <c r="T3665" i="1"/>
  <c r="T776" i="1"/>
  <c r="T3154" i="1"/>
  <c r="T523" i="1"/>
  <c r="T3476" i="1"/>
  <c r="T3050" i="1"/>
  <c r="T4073" i="1"/>
  <c r="T4137" i="1"/>
  <c r="T2429" i="1"/>
  <c r="T2512" i="1"/>
  <c r="T3649" i="1"/>
  <c r="T2323" i="1"/>
  <c r="T2690" i="1"/>
  <c r="T2520" i="1"/>
  <c r="T2387" i="1"/>
  <c r="T3162" i="1"/>
  <c r="T2970" i="1"/>
  <c r="T2658" i="1"/>
  <c r="T3501" i="1"/>
  <c r="T3066" i="1"/>
  <c r="T3673" i="1"/>
  <c r="T2706" i="1"/>
  <c r="T4113" i="1"/>
  <c r="T4105" i="1"/>
  <c r="T3122" i="1"/>
  <c r="T3657" i="1"/>
  <c r="T3090" i="1"/>
  <c r="T3146" i="1"/>
  <c r="T3535" i="1"/>
  <c r="T4308" i="1"/>
  <c r="T3098" i="1"/>
  <c r="T4057" i="1"/>
  <c r="T3945" i="1"/>
  <c r="T4121" i="1"/>
  <c r="T4129" i="1"/>
  <c r="T3114" i="1"/>
  <c r="T3018" i="1"/>
  <c r="T467" i="1"/>
  <c r="T2035" i="1"/>
  <c r="T2674" i="1"/>
  <c r="T2682" i="1"/>
  <c r="T4332" i="1"/>
  <c r="R2038" i="1"/>
  <c r="N2038" i="1"/>
  <c r="R4140" i="1"/>
  <c r="N4140" i="1"/>
  <c r="R779" i="1"/>
  <c r="N779" i="1"/>
  <c r="W4317" i="1"/>
  <c r="S4317" i="1"/>
  <c r="R4044" i="1"/>
  <c r="N4044" i="1"/>
  <c r="R3053" i="1"/>
  <c r="N3053" i="1"/>
  <c r="R4116" i="1"/>
  <c r="N4116" i="1"/>
  <c r="L4562" i="1"/>
  <c r="L4553" i="1"/>
  <c r="L4542" i="1"/>
  <c r="M903" i="33"/>
  <c r="R2423" i="1"/>
  <c r="N2423" i="1"/>
  <c r="M3061" i="1"/>
  <c r="J3061" i="1"/>
  <c r="M2358" i="1"/>
  <c r="J2358" i="1"/>
  <c r="M590" i="1"/>
  <c r="J590" i="1"/>
  <c r="M2893" i="1"/>
  <c r="J2893" i="1"/>
  <c r="M3860" i="1"/>
  <c r="J3860" i="1"/>
  <c r="M518" i="1"/>
  <c r="J518" i="1"/>
  <c r="H3157" i="1"/>
  <c r="I3157" i="1"/>
  <c r="H3948" i="1"/>
  <c r="I3948" i="1"/>
  <c r="H2669" i="1"/>
  <c r="I2669" i="1"/>
  <c r="H4100" i="1"/>
  <c r="I4100" i="1"/>
  <c r="H4124" i="1"/>
  <c r="I4124" i="1"/>
  <c r="H2432" i="1"/>
  <c r="I2432" i="1"/>
  <c r="H4301" i="1"/>
  <c r="I4301" i="1"/>
  <c r="W3751" i="1"/>
  <c r="S3751" i="1"/>
  <c r="H2795" i="1"/>
  <c r="I2795" i="1"/>
  <c r="R3479" i="1"/>
  <c r="N3479" i="1"/>
  <c r="R3668" i="1"/>
  <c r="N3668" i="1"/>
  <c r="L4465" i="1"/>
  <c r="L4439" i="1"/>
  <c r="L4431" i="1"/>
  <c r="Z1464" i="1"/>
  <c r="Z1390" i="1"/>
  <c r="X1390" i="1"/>
  <c r="X1464" i="1"/>
  <c r="Q644" i="33"/>
  <c r="Q652" i="33"/>
  <c r="O195" i="2"/>
  <c r="X1294" i="1"/>
  <c r="Z1294" i="1"/>
  <c r="Q2571" i="1"/>
  <c r="Q2536" i="1"/>
  <c r="Q2480" i="1"/>
  <c r="M4124" i="1"/>
  <c r="J4124" i="1"/>
  <c r="M779" i="1"/>
  <c r="J779" i="1"/>
  <c r="M3948" i="1"/>
  <c r="J3948" i="1"/>
  <c r="M3538" i="1"/>
  <c r="J3538" i="1"/>
  <c r="M3125" i="1"/>
  <c r="J3125" i="1"/>
  <c r="M4012" i="1"/>
  <c r="J4012" i="1"/>
  <c r="Q2453" i="1"/>
  <c r="Q2405" i="1"/>
  <c r="H3269" i="1"/>
  <c r="I3269" i="1"/>
  <c r="H3730" i="1"/>
  <c r="I3730" i="1"/>
  <c r="H2316" i="1"/>
  <c r="I2316" i="1"/>
  <c r="H1775" i="1"/>
  <c r="I1775" i="1"/>
  <c r="H3874" i="1"/>
  <c r="I3874" i="1"/>
  <c r="H1996" i="1"/>
  <c r="I1996" i="1"/>
  <c r="W2691" i="1"/>
  <c r="S2691" i="1"/>
  <c r="W4042" i="1"/>
  <c r="S4042" i="1"/>
  <c r="W4114" i="1"/>
  <c r="S4114" i="1"/>
  <c r="W2667" i="1"/>
  <c r="S2667" i="1"/>
  <c r="W4138" i="1"/>
  <c r="S4138" i="1"/>
  <c r="W3674" i="1"/>
  <c r="S3674" i="1"/>
  <c r="Z4562" i="1"/>
  <c r="Z4553" i="1"/>
  <c r="Z4542" i="1"/>
  <c r="M1463" i="1"/>
  <c r="J1454" i="1"/>
  <c r="J1463" i="1"/>
  <c r="F643" i="33"/>
  <c r="F651" i="33"/>
  <c r="D194" i="2"/>
  <c r="J1398" i="1"/>
  <c r="M1398" i="1"/>
  <c r="M1454" i="1"/>
  <c r="L891" i="1"/>
  <c r="L923" i="1"/>
  <c r="L4573" i="1"/>
  <c r="I13" i="35"/>
  <c r="H4081" i="1"/>
  <c r="I4081" i="1"/>
  <c r="R2390" i="1"/>
  <c r="N2390" i="1"/>
  <c r="R4100" i="1"/>
  <c r="N4100" i="1"/>
  <c r="R3660" i="1"/>
  <c r="N3660" i="1"/>
  <c r="U1395" i="1"/>
  <c r="U1451" i="1"/>
  <c r="U1460" i="1"/>
  <c r="O640" i="33"/>
  <c r="O648" i="33"/>
  <c r="M191" i="2"/>
  <c r="U1290" i="1"/>
  <c r="U1386" i="1"/>
  <c r="R629" i="1"/>
  <c r="N629" i="1"/>
  <c r="Y729" i="1"/>
  <c r="Y1795" i="1"/>
  <c r="Y1843" i="1"/>
  <c r="Y1861" i="1"/>
  <c r="Y1870" i="1"/>
  <c r="R748" i="33"/>
  <c r="R756" i="33"/>
  <c r="P204" i="2"/>
  <c r="Y350" i="1"/>
  <c r="Y358" i="1"/>
  <c r="S3778" i="1"/>
  <c r="W3778" i="1"/>
  <c r="H4467" i="1"/>
  <c r="H4441" i="1"/>
  <c r="H4433" i="1"/>
  <c r="Q4460" i="1"/>
  <c r="Q4434" i="1"/>
  <c r="Q4426" i="1"/>
  <c r="M3141" i="1"/>
  <c r="J3141" i="1"/>
  <c r="M2448" i="1"/>
  <c r="J2448" i="1"/>
  <c r="M2102" i="1"/>
  <c r="J2102" i="1"/>
  <c r="M2821" i="1"/>
  <c r="J2821" i="1"/>
  <c r="M2813" i="1"/>
  <c r="J2813" i="1"/>
  <c r="M3037" i="1"/>
  <c r="J3037" i="1"/>
  <c r="M2781" i="1"/>
  <c r="J2781" i="1"/>
  <c r="M486" i="1"/>
  <c r="J486" i="1"/>
  <c r="M1850" i="1"/>
  <c r="J1850" i="1"/>
  <c r="Z880" i="1"/>
  <c r="Z168" i="1"/>
  <c r="Z186" i="1"/>
  <c r="Z212" i="1"/>
  <c r="Z307" i="1"/>
  <c r="H1982" i="1"/>
  <c r="I1982" i="1"/>
  <c r="H2661" i="1"/>
  <c r="I2661" i="1"/>
  <c r="H470" i="1"/>
  <c r="I470" i="1"/>
  <c r="H3504" i="1"/>
  <c r="I3504" i="1"/>
  <c r="H4076" i="1"/>
  <c r="I4076" i="1"/>
  <c r="H3652" i="1"/>
  <c r="I3652" i="1"/>
  <c r="W4088" i="1"/>
  <c r="S4088" i="1"/>
  <c r="W3728" i="1"/>
  <c r="S3728" i="1"/>
  <c r="Z2683" i="1"/>
  <c r="X2683" i="1"/>
  <c r="Z2659" i="1"/>
  <c r="X2659" i="1"/>
  <c r="Z3658" i="1"/>
  <c r="X3658" i="1"/>
  <c r="W2888" i="1"/>
  <c r="S2888" i="1"/>
  <c r="W2880" i="1"/>
  <c r="S2880" i="1"/>
  <c r="Z4301" i="1"/>
  <c r="X4301" i="1"/>
  <c r="Z3946" i="1"/>
  <c r="X3946" i="1"/>
  <c r="Z468" i="1"/>
  <c r="X468" i="1"/>
  <c r="M3504" i="1"/>
  <c r="J3504" i="1"/>
  <c r="M2507" i="1"/>
  <c r="J2507" i="1"/>
  <c r="M470" i="1"/>
  <c r="J470" i="1"/>
  <c r="W3040" i="1"/>
  <c r="S3040" i="1"/>
  <c r="W3743" i="1"/>
  <c r="S3743" i="1"/>
  <c r="W2744" i="1"/>
  <c r="S2744" i="1"/>
  <c r="M4383" i="1"/>
  <c r="M2579" i="1"/>
  <c r="M2460" i="1"/>
  <c r="J2297" i="1"/>
  <c r="M2297" i="1"/>
  <c r="M2393" i="1"/>
  <c r="N4503" i="1"/>
  <c r="R4503" i="1"/>
  <c r="R4535" i="1"/>
  <c r="L4564" i="1"/>
  <c r="L4555" i="1"/>
  <c r="L4544" i="1"/>
  <c r="R422" i="33"/>
  <c r="AC1392" i="1"/>
  <c r="AC1448" i="1"/>
  <c r="AC1457" i="1"/>
  <c r="U637" i="33"/>
  <c r="U645" i="33"/>
  <c r="S188" i="2"/>
  <c r="AC4497" i="1"/>
  <c r="AC4529" i="1"/>
  <c r="U758" i="33"/>
  <c r="U766" i="33"/>
  <c r="S224" i="2"/>
  <c r="AC166" i="1"/>
  <c r="AC184" i="1"/>
  <c r="AC210" i="1"/>
  <c r="U466" i="33"/>
  <c r="U483" i="33"/>
  <c r="U491" i="33"/>
  <c r="S368" i="2"/>
  <c r="AC4356" i="1"/>
  <c r="AC4365" i="1"/>
  <c r="AC4374" i="1"/>
  <c r="W1804" i="1"/>
  <c r="S1804" i="1"/>
  <c r="W3863" i="1"/>
  <c r="S3863" i="1"/>
  <c r="W2025" i="1"/>
  <c r="S2025" i="1"/>
  <c r="W2792" i="1"/>
  <c r="S2792" i="1"/>
  <c r="W1732" i="1"/>
  <c r="S1732" i="1"/>
  <c r="O632" i="1"/>
  <c r="O4070" i="1"/>
  <c r="O2336" i="1"/>
  <c r="O1819" i="1"/>
  <c r="O456" i="1"/>
  <c r="O2368" i="1"/>
  <c r="O2376" i="1"/>
  <c r="O1968" i="1"/>
  <c r="O3079" i="1"/>
  <c r="O4086" i="1"/>
  <c r="O2144" i="1"/>
  <c r="O2426" i="1"/>
  <c r="H3139" i="1"/>
  <c r="I3139" i="1"/>
  <c r="H4050" i="1"/>
  <c r="I4050" i="1"/>
  <c r="H3738" i="1"/>
  <c r="I3738" i="1"/>
  <c r="H3035" i="1"/>
  <c r="I3035" i="1"/>
  <c r="H2883" i="1"/>
  <c r="I2883" i="1"/>
  <c r="H2028" i="1"/>
  <c r="I2028" i="1"/>
  <c r="H1799" i="1"/>
  <c r="I1799" i="1"/>
  <c r="P4068" i="1"/>
  <c r="P4084" i="1"/>
  <c r="P1817" i="1"/>
  <c r="P3077" i="1"/>
  <c r="P2366" i="1"/>
  <c r="P454" i="1"/>
  <c r="P630" i="1"/>
  <c r="P2334" i="1"/>
  <c r="P2374" i="1"/>
  <c r="P1966" i="1"/>
  <c r="P2424" i="1"/>
  <c r="P2142" i="1"/>
  <c r="W4106" i="1"/>
  <c r="S4106" i="1"/>
  <c r="W2659" i="1"/>
  <c r="S2659" i="1"/>
  <c r="W2683" i="1"/>
  <c r="S2683" i="1"/>
  <c r="W3536" i="1"/>
  <c r="S3536" i="1"/>
  <c r="W3946" i="1"/>
  <c r="S3946" i="1"/>
  <c r="W2675" i="1"/>
  <c r="S2675" i="1"/>
  <c r="I905" i="33"/>
  <c r="H627" i="1"/>
  <c r="I627" i="1"/>
  <c r="H2139" i="1"/>
  <c r="I2139" i="1"/>
  <c r="L2332" i="1"/>
  <c r="L4066" i="1"/>
  <c r="L4082" i="1"/>
  <c r="L2372" i="1"/>
  <c r="L628" i="1"/>
  <c r="L2364" i="1"/>
  <c r="L1964" i="1"/>
  <c r="L2422" i="1"/>
  <c r="L3075" i="1"/>
  <c r="L1815" i="1"/>
  <c r="L452" i="1"/>
  <c r="H844" i="33"/>
  <c r="H860" i="33"/>
  <c r="H876" i="33"/>
  <c r="H884" i="33"/>
  <c r="F398" i="2"/>
  <c r="L2140" i="1"/>
  <c r="L370" i="2"/>
  <c r="T4358" i="1"/>
  <c r="T4367" i="1"/>
  <c r="T4376" i="1"/>
  <c r="R4311" i="1"/>
  <c r="N4311" i="1"/>
  <c r="R3948" i="1"/>
  <c r="N3948" i="1"/>
  <c r="R2507" i="1"/>
  <c r="N2507" i="1"/>
  <c r="R2661" i="1"/>
  <c r="N2661" i="1"/>
  <c r="L1974" i="1"/>
  <c r="L2150" i="1"/>
  <c r="L2159" i="1"/>
  <c r="H925" i="33"/>
  <c r="H1029" i="33"/>
  <c r="Y3073" i="1"/>
  <c r="Y4064" i="1"/>
  <c r="Y626" i="1"/>
  <c r="Y2370" i="1"/>
  <c r="Y2138" i="1"/>
  <c r="Y1813" i="1"/>
  <c r="Y1962" i="1"/>
  <c r="Y2330" i="1"/>
  <c r="Y4080" i="1"/>
  <c r="Y2362" i="1"/>
  <c r="Y2420" i="1"/>
  <c r="Y450" i="1"/>
  <c r="Y4541" i="1"/>
  <c r="Y4552" i="1"/>
  <c r="Y4561" i="1"/>
  <c r="V4066" i="1"/>
  <c r="V2332" i="1"/>
  <c r="V1815" i="1"/>
  <c r="V3075" i="1"/>
  <c r="V2140" i="1"/>
  <c r="V2372" i="1"/>
  <c r="V628" i="1"/>
  <c r="V4082" i="1"/>
  <c r="V452" i="1"/>
  <c r="V1964" i="1"/>
  <c r="V2364" i="1"/>
  <c r="V2422" i="1"/>
  <c r="R2709" i="1"/>
  <c r="N2709" i="1"/>
  <c r="R2326" i="1"/>
  <c r="N2326" i="1"/>
  <c r="R3165" i="1"/>
  <c r="N3165" i="1"/>
  <c r="Z3376" i="1"/>
  <c r="Z3392" i="1"/>
  <c r="Z3401" i="1"/>
  <c r="Z3562" i="1"/>
  <c r="Z3606" i="1"/>
  <c r="M4433" i="1"/>
  <c r="M4441" i="1"/>
  <c r="M4467" i="1"/>
  <c r="P2137" i="1"/>
  <c r="P2361" i="1"/>
  <c r="P2419" i="1"/>
  <c r="P4079" i="1"/>
  <c r="P449" i="1"/>
  <c r="P1812" i="1"/>
  <c r="P2329" i="1"/>
  <c r="P3072" i="1"/>
  <c r="P625" i="1"/>
  <c r="P1961" i="1"/>
  <c r="P2369" i="1"/>
  <c r="P4063" i="1"/>
  <c r="O4085" i="1"/>
  <c r="O2375" i="1"/>
  <c r="O2425" i="1"/>
  <c r="O3078" i="1"/>
  <c r="O631" i="1"/>
  <c r="O2367" i="1"/>
  <c r="O2143" i="1"/>
  <c r="O1967" i="1"/>
  <c r="O1818" i="1"/>
  <c r="O455" i="1"/>
  <c r="O4069" i="1"/>
  <c r="O2335" i="1"/>
  <c r="Y4542" i="1"/>
  <c r="Y4553" i="1"/>
  <c r="Y4562" i="1"/>
  <c r="I395" i="2"/>
  <c r="P888" i="1"/>
  <c r="P920" i="1"/>
  <c r="P4570" i="1"/>
  <c r="R4060" i="1"/>
  <c r="N4060" i="1"/>
  <c r="AA2371" i="1"/>
  <c r="AA1963" i="1"/>
  <c r="AA2421" i="1"/>
  <c r="AA2363" i="1"/>
  <c r="AA1814" i="1"/>
  <c r="AA2139" i="1"/>
  <c r="AA451" i="1"/>
  <c r="AA627" i="1"/>
  <c r="AA2331" i="1"/>
  <c r="AA4065" i="1"/>
  <c r="AA3074" i="1"/>
  <c r="AA4081" i="1"/>
  <c r="R453" i="1"/>
  <c r="N453" i="1"/>
  <c r="M2805" i="1"/>
  <c r="J2805" i="1"/>
  <c r="M2318" i="1"/>
  <c r="J2318" i="1"/>
  <c r="M1753" i="1"/>
  <c r="J1753" i="1"/>
  <c r="M2765" i="1"/>
  <c r="J2765" i="1"/>
  <c r="M3876" i="1"/>
  <c r="J3876" i="1"/>
  <c r="N922" i="1"/>
  <c r="N4572" i="1"/>
  <c r="Y4079" i="1"/>
  <c r="Y3072" i="1"/>
  <c r="Y4063" i="1"/>
  <c r="Y2369" i="1"/>
  <c r="Y1812" i="1"/>
  <c r="Y2361" i="1"/>
  <c r="Y449" i="1"/>
  <c r="Y2419" i="1"/>
  <c r="Y1961" i="1"/>
  <c r="Y2137" i="1"/>
  <c r="Y625" i="1"/>
  <c r="Y2329" i="1"/>
  <c r="H3093" i="1"/>
  <c r="I3093" i="1"/>
  <c r="H526" i="1"/>
  <c r="I526" i="1"/>
  <c r="H4311" i="1"/>
  <c r="I4311" i="1"/>
  <c r="H3479" i="1"/>
  <c r="I3479" i="1"/>
  <c r="H4060" i="1"/>
  <c r="I4060" i="1"/>
  <c r="V4079" i="1"/>
  <c r="V4063" i="1"/>
  <c r="V2361" i="1"/>
  <c r="V2419" i="1"/>
  <c r="V1812" i="1"/>
  <c r="V2369" i="1"/>
  <c r="V1961" i="1"/>
  <c r="V3072" i="1"/>
  <c r="V2137" i="1"/>
  <c r="V625" i="1"/>
  <c r="V449" i="1"/>
  <c r="V2329" i="1"/>
  <c r="AC4084" i="1"/>
  <c r="AC1817" i="1"/>
  <c r="AC2366" i="1"/>
  <c r="AC3077" i="1"/>
  <c r="AC1966" i="1"/>
  <c r="AC4068" i="1"/>
  <c r="AC2142" i="1"/>
  <c r="AC2334" i="1"/>
  <c r="AC454" i="1"/>
  <c r="AC2374" i="1"/>
  <c r="AC2424" i="1"/>
  <c r="AC630" i="1"/>
  <c r="U1963" i="1"/>
  <c r="U451" i="1"/>
  <c r="U1814" i="1"/>
  <c r="U2363" i="1"/>
  <c r="U2139" i="1"/>
  <c r="U627" i="1"/>
  <c r="U2331" i="1"/>
  <c r="U4065" i="1"/>
  <c r="U2371" i="1"/>
  <c r="U2421" i="1"/>
  <c r="U3074" i="1"/>
  <c r="U4081" i="1"/>
  <c r="H3115" i="1"/>
  <c r="I3115" i="1"/>
  <c r="H3658" i="1"/>
  <c r="I3658" i="1"/>
  <c r="H4309" i="1"/>
  <c r="I4309" i="1"/>
  <c r="K1383" i="1"/>
  <c r="K1392" i="1"/>
  <c r="K1448" i="1"/>
  <c r="K1457" i="1"/>
  <c r="G637" i="33"/>
  <c r="G645" i="33"/>
  <c r="E188" i="2"/>
  <c r="K1287" i="1"/>
  <c r="Q4186" i="1"/>
  <c r="Q3633" i="1"/>
  <c r="H3043" i="1"/>
  <c r="I3043" i="1"/>
  <c r="W166" i="1"/>
  <c r="W184" i="1"/>
  <c r="W210" i="1"/>
  <c r="W305" i="1"/>
  <c r="W878" i="1"/>
  <c r="R3125" i="1"/>
  <c r="N3125" i="1"/>
  <c r="P4575" i="1"/>
  <c r="I400" i="2"/>
  <c r="P893" i="1"/>
  <c r="P925" i="1"/>
  <c r="Q4376" i="1"/>
  <c r="Q4367" i="1"/>
  <c r="Q4358" i="1"/>
  <c r="T1383" i="1"/>
  <c r="T1392" i="1"/>
  <c r="T1448" i="1"/>
  <c r="T1457" i="1"/>
  <c r="N637" i="33"/>
  <c r="N645" i="33"/>
  <c r="L188" i="2"/>
  <c r="T1287" i="1"/>
  <c r="H4317" i="1"/>
  <c r="I4317" i="1"/>
  <c r="W585" i="1"/>
  <c r="S585" i="1"/>
  <c r="H1988" i="1"/>
  <c r="I1988" i="1"/>
  <c r="W3136" i="1"/>
  <c r="S3136" i="1"/>
  <c r="H2899" i="1"/>
  <c r="I2899" i="1"/>
  <c r="Z4122" i="1"/>
  <c r="X4122" i="1"/>
  <c r="Z524" i="1"/>
  <c r="X524" i="1"/>
  <c r="Z2505" i="1"/>
  <c r="X2505" i="1"/>
  <c r="Z3384" i="1"/>
  <c r="X3384" i="1"/>
  <c r="Z777" i="1"/>
  <c r="X777" i="1"/>
  <c r="Z2324" i="1"/>
  <c r="X2324" i="1"/>
  <c r="Z3666" i="1"/>
  <c r="X3666" i="1"/>
  <c r="W3767" i="1"/>
  <c r="S3767" i="1"/>
  <c r="W3703" i="1"/>
  <c r="S3703" i="1"/>
  <c r="W2353" i="1"/>
  <c r="S2353" i="1"/>
  <c r="W2313" i="1"/>
  <c r="S2313" i="1"/>
  <c r="Z3418" i="1"/>
  <c r="X3418" i="1"/>
  <c r="Z4309" i="1"/>
  <c r="X4309" i="1"/>
  <c r="Z4138" i="1"/>
  <c r="X4138" i="1"/>
  <c r="Z2388" i="1"/>
  <c r="X2388" i="1"/>
  <c r="Z1980" i="1"/>
  <c r="X1980" i="1"/>
  <c r="Z3067" i="1"/>
  <c r="X3067" i="1"/>
  <c r="Z4074" i="1"/>
  <c r="X4074" i="1"/>
  <c r="M2709" i="1"/>
  <c r="J2709" i="1"/>
  <c r="M4100" i="1"/>
  <c r="J4100" i="1"/>
  <c r="M3668" i="1"/>
  <c r="J3668" i="1"/>
  <c r="M2038" i="1"/>
  <c r="J2038" i="1"/>
  <c r="M3386" i="1"/>
  <c r="J3386" i="1"/>
  <c r="M3117" i="1"/>
  <c r="J3117" i="1"/>
  <c r="M3676" i="1"/>
  <c r="J3676" i="1"/>
  <c r="W4087" i="1"/>
  <c r="S4087" i="1"/>
  <c r="W3104" i="1"/>
  <c r="S3104" i="1"/>
  <c r="W2816" i="1"/>
  <c r="S2816" i="1"/>
  <c r="W2443" i="1"/>
  <c r="S2443" i="1"/>
  <c r="W2760" i="1"/>
  <c r="S2760" i="1"/>
  <c r="M4544" i="1"/>
  <c r="M4555" i="1"/>
  <c r="M4564" i="1"/>
  <c r="AA1384" i="1"/>
  <c r="AA1393" i="1"/>
  <c r="AA1449" i="1"/>
  <c r="AA1458" i="1"/>
  <c r="S638" i="33"/>
  <c r="S646" i="33"/>
  <c r="Q189" i="2"/>
  <c r="AA1288" i="1"/>
  <c r="W4427" i="1"/>
  <c r="W4435" i="1"/>
  <c r="W4461" i="1"/>
  <c r="T4499" i="1"/>
  <c r="T4531" i="1"/>
  <c r="N760" i="33"/>
  <c r="N768" i="33"/>
  <c r="L226" i="2"/>
  <c r="T168" i="1"/>
  <c r="T186" i="1"/>
  <c r="T212" i="1"/>
  <c r="N468" i="33"/>
  <c r="N485" i="33"/>
  <c r="N493" i="33"/>
  <c r="N902" i="33"/>
  <c r="K841" i="33"/>
  <c r="K857" i="33"/>
  <c r="K873" i="33"/>
  <c r="K881" i="33"/>
  <c r="K1007" i="33"/>
  <c r="K1015" i="33"/>
  <c r="I44" i="2"/>
  <c r="P896" i="1"/>
  <c r="L2302" i="1"/>
  <c r="L2398" i="1"/>
  <c r="L2465" i="1"/>
  <c r="L2584" i="1"/>
  <c r="L4388" i="1"/>
  <c r="H854" i="33"/>
  <c r="I4572" i="1"/>
  <c r="I890" i="1"/>
  <c r="I922" i="1"/>
  <c r="L1024" i="33"/>
  <c r="Q1969" i="1"/>
  <c r="Q2145" i="1"/>
  <c r="Q2154" i="1"/>
  <c r="L920" i="33"/>
  <c r="Q722" i="1"/>
  <c r="Q351" i="1"/>
  <c r="Q1788" i="1"/>
  <c r="Q1836" i="1"/>
  <c r="Q1854" i="1"/>
  <c r="Q1863" i="1"/>
  <c r="L741" i="33"/>
  <c r="L749" i="33"/>
  <c r="J197" i="2"/>
  <c r="Q343" i="1"/>
  <c r="S4461" i="1"/>
  <c r="S4427" i="1"/>
  <c r="S4435" i="1"/>
  <c r="M2310" i="1"/>
  <c r="J2310" i="1"/>
  <c r="M1998" i="1"/>
  <c r="J1998" i="1"/>
  <c r="O854" i="33"/>
  <c r="U4388" i="1"/>
  <c r="U2584" i="1"/>
  <c r="U2302" i="1"/>
  <c r="U2398" i="1"/>
  <c r="U2465" i="1"/>
  <c r="M4385" i="1"/>
  <c r="M2581" i="1"/>
  <c r="M2462" i="1"/>
  <c r="M2395" i="1"/>
  <c r="M2299" i="1"/>
  <c r="H4122" i="1"/>
  <c r="I4122" i="1"/>
  <c r="L4545" i="1"/>
  <c r="L4556" i="1"/>
  <c r="L4565" i="1"/>
  <c r="L4566" i="1"/>
  <c r="L4557" i="1"/>
  <c r="L4546" i="1"/>
  <c r="M3045" i="1"/>
  <c r="J3045" i="1"/>
  <c r="H1980" i="1"/>
  <c r="I1980" i="1"/>
  <c r="W4575" i="1"/>
  <c r="W893" i="1"/>
  <c r="W925" i="1"/>
  <c r="L4063" i="1"/>
  <c r="L4079" i="1"/>
  <c r="L3072" i="1"/>
  <c r="L449" i="1"/>
  <c r="L1812" i="1"/>
  <c r="L2419" i="1"/>
  <c r="L2369" i="1"/>
  <c r="L2137" i="1"/>
  <c r="L2361" i="1"/>
  <c r="L625" i="1"/>
  <c r="L1961" i="1"/>
  <c r="L2329" i="1"/>
  <c r="H3163" i="1"/>
  <c r="I3163" i="1"/>
  <c r="H2683" i="1"/>
  <c r="I2683" i="1"/>
  <c r="H3384" i="1"/>
  <c r="I3384" i="1"/>
  <c r="H4098" i="1"/>
  <c r="I4098" i="1"/>
  <c r="H3091" i="1"/>
  <c r="I3091" i="1"/>
  <c r="W3056" i="1"/>
  <c r="S3056" i="1"/>
  <c r="H1743" i="1"/>
  <c r="I1743" i="1"/>
  <c r="H2414" i="1"/>
  <c r="I2414" i="1"/>
  <c r="H2348" i="1"/>
  <c r="I2348" i="1"/>
  <c r="S166" i="1"/>
  <c r="S184" i="1"/>
  <c r="S210" i="1"/>
  <c r="M466" i="33"/>
  <c r="M483" i="33"/>
  <c r="M491" i="33"/>
  <c r="M498" i="33"/>
  <c r="K375" i="2"/>
  <c r="S4014" i="1"/>
  <c r="W4014" i="1"/>
  <c r="R3420" i="1"/>
  <c r="N3420" i="1"/>
  <c r="R3652" i="1"/>
  <c r="N3652" i="1"/>
  <c r="R3069" i="1"/>
  <c r="N3069" i="1"/>
  <c r="O13" i="35"/>
  <c r="Y4467" i="1"/>
  <c r="Y4441" i="1"/>
  <c r="Y4433" i="1"/>
  <c r="K4546" i="1"/>
  <c r="K4557" i="1"/>
  <c r="K4566" i="1"/>
  <c r="M3740" i="1"/>
  <c r="J3740" i="1"/>
  <c r="M1809" i="1"/>
  <c r="J1809" i="1"/>
  <c r="U4352" i="1"/>
  <c r="U4343" i="1"/>
  <c r="U4215" i="1"/>
  <c r="H3067" i="1"/>
  <c r="I3067" i="1"/>
  <c r="H3019" i="1"/>
  <c r="I3019" i="1"/>
  <c r="H3418" i="1"/>
  <c r="I3418" i="1"/>
  <c r="H2707" i="1"/>
  <c r="I2707" i="1"/>
  <c r="H3706" i="1"/>
  <c r="I3706" i="1"/>
  <c r="W2513" i="1"/>
  <c r="S2513" i="1"/>
  <c r="H3722" i="1"/>
  <c r="I3722" i="1"/>
  <c r="R3386" i="1"/>
  <c r="N3386" i="1"/>
  <c r="W3266" i="1"/>
  <c r="S3266" i="1"/>
  <c r="H4034" i="1"/>
  <c r="I4034" i="1"/>
  <c r="I13" i="36"/>
  <c r="G13" i="36"/>
  <c r="W1820" i="1"/>
  <c r="S1820" i="1"/>
  <c r="H1759" i="1"/>
  <c r="I1759" i="1"/>
  <c r="R3093" i="1"/>
  <c r="N3093" i="1"/>
  <c r="Q3947" i="1"/>
  <c r="Q3675" i="1"/>
  <c r="Q4302" i="1"/>
  <c r="Q4059" i="1"/>
  <c r="Q3100" i="1"/>
  <c r="Q2660" i="1"/>
  <c r="Q469" i="1"/>
  <c r="Q4139" i="1"/>
  <c r="Q4075" i="1"/>
  <c r="Q525" i="1"/>
  <c r="Q4099" i="1"/>
  <c r="Q3385" i="1"/>
  <c r="Q3068" i="1"/>
  <c r="Q4310" i="1"/>
  <c r="Q2431" i="1"/>
  <c r="Q3478" i="1"/>
  <c r="Q3156" i="1"/>
  <c r="Q4107" i="1"/>
  <c r="Q3124" i="1"/>
  <c r="Q3116" i="1"/>
  <c r="Q2676" i="1"/>
  <c r="Q2506" i="1"/>
  <c r="Q2684" i="1"/>
  <c r="Q4123" i="1"/>
  <c r="Q4318" i="1"/>
  <c r="Q3503" i="1"/>
  <c r="Q2668" i="1"/>
  <c r="Q3148" i="1"/>
  <c r="Q4043" i="1"/>
  <c r="Q2325" i="1"/>
  <c r="Q4115" i="1"/>
  <c r="Q4334" i="1"/>
  <c r="Q3419" i="1"/>
  <c r="Q3651" i="1"/>
  <c r="Q2692" i="1"/>
  <c r="Q778" i="1"/>
  <c r="Q2389" i="1"/>
  <c r="Q3052" i="1"/>
  <c r="Q2037" i="1"/>
  <c r="Q2708" i="1"/>
  <c r="Q3092" i="1"/>
  <c r="Q4011" i="1"/>
  <c r="Q3537" i="1"/>
  <c r="Q2514" i="1"/>
  <c r="Q1981" i="1"/>
  <c r="Q4131" i="1"/>
  <c r="Q3667" i="1"/>
  <c r="Q2522" i="1"/>
  <c r="Q3164" i="1"/>
  <c r="Q3020" i="1"/>
  <c r="Q2972" i="1"/>
  <c r="Q3659" i="1"/>
  <c r="S843" i="33"/>
  <c r="S859" i="33"/>
  <c r="S875" i="33"/>
  <c r="S883" i="33"/>
  <c r="Q397" i="2"/>
  <c r="AA890" i="1"/>
  <c r="AA922" i="1"/>
  <c r="AA4572" i="1"/>
  <c r="Z3528" i="1"/>
  <c r="Z3544" i="1"/>
  <c r="Z3553" i="1"/>
  <c r="R2333" i="1"/>
  <c r="N2333" i="1"/>
  <c r="I1393" i="1"/>
  <c r="I1449" i="1"/>
  <c r="I1458" i="1"/>
  <c r="E638" i="33"/>
  <c r="E646" i="33"/>
  <c r="C189" i="2"/>
  <c r="I4498" i="1"/>
  <c r="H4498" i="1"/>
  <c r="H4530" i="1"/>
  <c r="D759" i="33"/>
  <c r="I968" i="1"/>
  <c r="I1118" i="1"/>
  <c r="E814" i="33"/>
  <c r="E822" i="33"/>
  <c r="C391" i="2"/>
  <c r="I3820" i="1"/>
  <c r="H3820" i="1"/>
  <c r="H3147" i="1"/>
  <c r="I3147" i="1"/>
  <c r="H2388" i="1"/>
  <c r="I2388" i="1"/>
  <c r="W2719" i="1"/>
  <c r="S2719" i="1"/>
  <c r="K4577" i="1"/>
  <c r="E402" i="2"/>
  <c r="K895" i="1"/>
  <c r="K927" i="1"/>
  <c r="W2847" i="1"/>
  <c r="S2847" i="1"/>
  <c r="W2808" i="1"/>
  <c r="S2808" i="1"/>
  <c r="W3477" i="1"/>
  <c r="S3477" i="1"/>
  <c r="H4065" i="1"/>
  <c r="I4065" i="1"/>
  <c r="R470" i="1"/>
  <c r="N470" i="1"/>
  <c r="W3067" i="1"/>
  <c r="S3067" i="1"/>
  <c r="W4122" i="1"/>
  <c r="S4122" i="1"/>
  <c r="L902" i="33"/>
  <c r="R4083" i="1"/>
  <c r="N4083" i="1"/>
  <c r="H4140" i="1"/>
  <c r="I4140" i="1"/>
  <c r="M4319" i="1"/>
  <c r="J4319" i="1"/>
  <c r="M4303" i="1"/>
  <c r="J4303" i="1"/>
  <c r="M2515" i="1"/>
  <c r="J2515" i="1"/>
  <c r="M4076" i="1"/>
  <c r="J4076" i="1"/>
  <c r="M4060" i="1"/>
  <c r="J4060" i="1"/>
  <c r="M2693" i="1"/>
  <c r="J2693" i="1"/>
  <c r="H3786" i="1"/>
  <c r="I3786" i="1"/>
  <c r="H1751" i="1"/>
  <c r="I1751" i="1"/>
  <c r="H2739" i="1"/>
  <c r="I2739" i="1"/>
  <c r="H2763" i="1"/>
  <c r="I2763" i="1"/>
  <c r="W4309" i="1"/>
  <c r="S4309" i="1"/>
  <c r="Y4351" i="1"/>
  <c r="Y4342" i="1"/>
  <c r="Y4214" i="1"/>
  <c r="W1845" i="1"/>
  <c r="S1845" i="1"/>
  <c r="W3711" i="1"/>
  <c r="S3711" i="1"/>
  <c r="H3858" i="1"/>
  <c r="I3858" i="1"/>
  <c r="H3778" i="1"/>
  <c r="I3778" i="1"/>
  <c r="W3115" i="1"/>
  <c r="S3115" i="1"/>
  <c r="W2521" i="1"/>
  <c r="S2521" i="1"/>
  <c r="H2371" i="1"/>
  <c r="I2371" i="1"/>
  <c r="J4564" i="1"/>
  <c r="J4544" i="1"/>
  <c r="J4555" i="1"/>
  <c r="O4577" i="1"/>
  <c r="H402" i="2"/>
  <c r="O895" i="1"/>
  <c r="O927" i="1"/>
  <c r="R2973" i="1"/>
  <c r="N2973" i="1"/>
  <c r="R1965" i="1"/>
  <c r="N1965" i="1"/>
  <c r="H2709" i="1"/>
  <c r="I2709" i="1"/>
  <c r="U3623" i="1"/>
  <c r="U3614" i="1"/>
  <c r="U2616" i="1"/>
  <c r="H524" i="1"/>
  <c r="I524" i="1"/>
  <c r="H3660" i="1"/>
  <c r="I3660" i="1"/>
  <c r="H3099" i="1"/>
  <c r="I3099" i="1"/>
  <c r="H4074" i="1"/>
  <c r="I4074" i="1"/>
  <c r="H2667" i="1"/>
  <c r="I2667" i="1"/>
  <c r="Q903" i="33"/>
  <c r="W3024" i="1"/>
  <c r="S3024" i="1"/>
  <c r="H2779" i="1"/>
  <c r="I2779" i="1"/>
  <c r="W3155" i="1"/>
  <c r="S3155" i="1"/>
  <c r="W1772" i="1"/>
  <c r="S1772" i="1"/>
  <c r="W2896" i="1"/>
  <c r="S2896" i="1"/>
  <c r="H516" i="1"/>
  <c r="I516" i="1"/>
  <c r="W4130" i="1"/>
  <c r="S4130" i="1"/>
  <c r="W4333" i="1"/>
  <c r="S4333" i="1"/>
  <c r="H1814" i="1"/>
  <c r="I1814" i="1"/>
  <c r="R3504" i="1"/>
  <c r="N3504" i="1"/>
  <c r="R4303" i="1"/>
  <c r="N4303" i="1"/>
  <c r="X4562" i="1"/>
  <c r="X4542" i="1"/>
  <c r="X4553" i="1"/>
  <c r="K4565" i="1"/>
  <c r="K4556" i="1"/>
  <c r="K4545" i="1"/>
  <c r="H3165" i="1"/>
  <c r="I3165" i="1"/>
  <c r="H4114" i="1"/>
  <c r="I4114" i="1"/>
  <c r="H4333" i="1"/>
  <c r="I4333" i="1"/>
  <c r="H4130" i="1"/>
  <c r="I4130" i="1"/>
  <c r="W1740" i="1"/>
  <c r="S1740" i="1"/>
  <c r="G947" i="33"/>
  <c r="G967" i="33"/>
  <c r="G975" i="33"/>
  <c r="E213" i="2"/>
  <c r="K980" i="1"/>
  <c r="K1068" i="1"/>
  <c r="K1111" i="1"/>
  <c r="G829" i="33"/>
  <c r="G832" i="33"/>
  <c r="G848" i="33"/>
  <c r="G864" i="33"/>
  <c r="G880" i="33"/>
  <c r="G888" i="33"/>
  <c r="G1014" i="33"/>
  <c r="M3724" i="1"/>
  <c r="J3724" i="1"/>
  <c r="M4108" i="1"/>
  <c r="J4108" i="1"/>
  <c r="M3101" i="1"/>
  <c r="J3101" i="1"/>
  <c r="M3165" i="1"/>
  <c r="J3165" i="1"/>
  <c r="M3479" i="1"/>
  <c r="J3479" i="1"/>
  <c r="M3157" i="1"/>
  <c r="J3157" i="1"/>
  <c r="M2973" i="1"/>
  <c r="J2973" i="1"/>
  <c r="M3093" i="1"/>
  <c r="J3093" i="1"/>
  <c r="H588" i="1"/>
  <c r="I588" i="1"/>
  <c r="H484" i="1"/>
  <c r="I484" i="1"/>
  <c r="H3746" i="1"/>
  <c r="I3746" i="1"/>
  <c r="W3091" i="1"/>
  <c r="S3091" i="1"/>
  <c r="W1980" i="1"/>
  <c r="S1980" i="1"/>
  <c r="W4023" i="1"/>
  <c r="S4023" i="1"/>
  <c r="O4576" i="1"/>
  <c r="J847" i="33"/>
  <c r="J863" i="33"/>
  <c r="J879" i="33"/>
  <c r="J887" i="33"/>
  <c r="H401" i="2"/>
  <c r="O894" i="1"/>
  <c r="O926" i="1"/>
  <c r="H4229" i="1"/>
  <c r="I4229" i="1"/>
  <c r="H2819" i="1"/>
  <c r="I2819" i="1"/>
  <c r="W524" i="1"/>
  <c r="S524" i="1"/>
  <c r="Y4566" i="1"/>
  <c r="Y4557" i="1"/>
  <c r="Y4546" i="1"/>
  <c r="R4319" i="1"/>
  <c r="N4319" i="1"/>
  <c r="R3157" i="1"/>
  <c r="N3157" i="1"/>
  <c r="Y3523" i="1"/>
  <c r="Y3473" i="1"/>
  <c r="Y3489" i="1"/>
  <c r="Y3498" i="1"/>
  <c r="Y3514" i="1"/>
  <c r="L4561" i="1"/>
  <c r="L4552" i="1"/>
  <c r="L4541" i="1"/>
  <c r="T1384" i="1"/>
  <c r="T1393" i="1"/>
  <c r="T1449" i="1"/>
  <c r="T1458" i="1"/>
  <c r="N638" i="33"/>
  <c r="N646" i="33"/>
  <c r="L189" i="2"/>
  <c r="T1288" i="1"/>
  <c r="H2446" i="1"/>
  <c r="I2446" i="1"/>
  <c r="H3794" i="1"/>
  <c r="I3794" i="1"/>
  <c r="H2811" i="1"/>
  <c r="I2811" i="1"/>
  <c r="H2380" i="1"/>
  <c r="I2380" i="1"/>
  <c r="S3658" i="1"/>
  <c r="W3658" i="1"/>
  <c r="S4058" i="1"/>
  <c r="W4058" i="1"/>
  <c r="S3418" i="1"/>
  <c r="W3418" i="1"/>
  <c r="S2971" i="1"/>
  <c r="W2971" i="1"/>
  <c r="S3147" i="1"/>
  <c r="W3147" i="1"/>
  <c r="S3123" i="1"/>
  <c r="W3123" i="1"/>
  <c r="S2430" i="1"/>
  <c r="W2430" i="1"/>
  <c r="H2891" i="1"/>
  <c r="I2891" i="1"/>
  <c r="H1823" i="1"/>
  <c r="I1823" i="1"/>
  <c r="H2747" i="1"/>
  <c r="I2747" i="1"/>
  <c r="H1735" i="1"/>
  <c r="I1735" i="1"/>
  <c r="H3866" i="1"/>
  <c r="I3866" i="1"/>
  <c r="H2803" i="1"/>
  <c r="I2803" i="1"/>
  <c r="H2755" i="1"/>
  <c r="I2755" i="1"/>
  <c r="S3019" i="1"/>
  <c r="W3019" i="1"/>
  <c r="S468" i="1"/>
  <c r="W468" i="1"/>
  <c r="S2388" i="1"/>
  <c r="W2388" i="1"/>
  <c r="S3384" i="1"/>
  <c r="W3384" i="1"/>
  <c r="S2036" i="1"/>
  <c r="W2036" i="1"/>
  <c r="S4532" i="1"/>
  <c r="M761" i="33"/>
  <c r="M769" i="33"/>
  <c r="K227" i="2"/>
  <c r="S169" i="1"/>
  <c r="S187" i="1"/>
  <c r="S213" i="1"/>
  <c r="M469" i="33"/>
  <c r="M486" i="33"/>
  <c r="M494" i="33"/>
  <c r="K371" i="2"/>
  <c r="S3163" i="1"/>
  <c r="W3163" i="1"/>
  <c r="Y1792" i="1"/>
  <c r="Y1840" i="1"/>
  <c r="Y1858" i="1"/>
  <c r="Y1867" i="1"/>
  <c r="R745" i="33"/>
  <c r="R753" i="33"/>
  <c r="P201" i="2"/>
  <c r="Y347" i="1"/>
  <c r="Y355" i="1"/>
  <c r="Y726" i="1"/>
  <c r="R526" i="1"/>
  <c r="N526" i="1"/>
  <c r="R2677" i="1"/>
  <c r="N2677" i="1"/>
  <c r="R3101" i="1"/>
  <c r="N3101" i="1"/>
  <c r="H1963" i="1"/>
  <c r="I1963" i="1"/>
  <c r="R4012" i="1"/>
  <c r="N4012" i="1"/>
  <c r="R2669" i="1"/>
  <c r="N2669" i="1"/>
  <c r="R3676" i="1"/>
  <c r="N3676" i="1"/>
  <c r="R4124" i="1"/>
  <c r="N4124" i="1"/>
  <c r="L4215" i="1"/>
  <c r="L4343" i="1"/>
  <c r="L4352" i="1"/>
  <c r="D231" i="2"/>
  <c r="J4433" i="1"/>
  <c r="J4441" i="1"/>
  <c r="J4467" i="1"/>
  <c r="R2141" i="1"/>
  <c r="N2141" i="1"/>
  <c r="R2373" i="1"/>
  <c r="N2373" i="1"/>
  <c r="M3796" i="1"/>
  <c r="J3796" i="1"/>
  <c r="M3772" i="1"/>
  <c r="J3772" i="1"/>
  <c r="M3133" i="1"/>
  <c r="J3133" i="1"/>
  <c r="M3868" i="1"/>
  <c r="J3868" i="1"/>
  <c r="M2350" i="1"/>
  <c r="J2350" i="1"/>
  <c r="M3271" i="1"/>
  <c r="J3271" i="1"/>
  <c r="AC4189" i="1"/>
  <c r="AC3636" i="1"/>
  <c r="M4231" i="1"/>
  <c r="J4231" i="1"/>
  <c r="M3732" i="1"/>
  <c r="J3732" i="1"/>
  <c r="M2733" i="1"/>
  <c r="J2733" i="1"/>
  <c r="M2757" i="1"/>
  <c r="J2757" i="1"/>
  <c r="M1801" i="1"/>
  <c r="J1801" i="1"/>
  <c r="M4028" i="1"/>
  <c r="J4028" i="1"/>
  <c r="M1825" i="1"/>
  <c r="J1825" i="1"/>
  <c r="M3029" i="1"/>
  <c r="J3029" i="1"/>
  <c r="H3117" i="1"/>
  <c r="I3117" i="1"/>
  <c r="H3069" i="1"/>
  <c r="I3069" i="1"/>
  <c r="H2036" i="1"/>
  <c r="I2036" i="1"/>
  <c r="H777" i="1"/>
  <c r="I777" i="1"/>
  <c r="H3027" i="1"/>
  <c r="I3027" i="1"/>
  <c r="R3117" i="1"/>
  <c r="N3117" i="1"/>
  <c r="L849" i="33"/>
  <c r="Q4383" i="1"/>
  <c r="Q2297" i="1"/>
  <c r="Q2393" i="1"/>
  <c r="Q2460" i="1"/>
  <c r="Q2579" i="1"/>
  <c r="Y4544" i="1"/>
  <c r="Y4555" i="1"/>
  <c r="Y4564" i="1"/>
  <c r="R1816" i="1"/>
  <c r="N1816" i="1"/>
  <c r="K4543" i="1"/>
  <c r="K4554" i="1"/>
  <c r="K4563" i="1"/>
  <c r="Y4377" i="1"/>
  <c r="Y4368" i="1"/>
  <c r="Y4359" i="1"/>
  <c r="H779" i="1"/>
  <c r="I779" i="1"/>
  <c r="H3676" i="1"/>
  <c r="I3676" i="1"/>
  <c r="H3149" i="1"/>
  <c r="I3149" i="1"/>
  <c r="H4138" i="1"/>
  <c r="I4138" i="1"/>
  <c r="H4058" i="1"/>
  <c r="I4058" i="1"/>
  <c r="W1748" i="1"/>
  <c r="S1748" i="1"/>
  <c r="R1982" i="1"/>
  <c r="N1982" i="1"/>
  <c r="Y1763" i="1"/>
  <c r="Y592" i="1"/>
  <c r="Y1992" i="1"/>
  <c r="Y2895" i="1"/>
  <c r="Y3047" i="1"/>
  <c r="Y2759" i="1"/>
  <c r="Y3782" i="1"/>
  <c r="Y1835" i="1"/>
  <c r="Y464" i="1"/>
  <c r="Y520" i="1"/>
  <c r="Y3790" i="1"/>
  <c r="Y1827" i="1"/>
  <c r="Y1747" i="1"/>
  <c r="Y3734" i="1"/>
  <c r="Y3774" i="1"/>
  <c r="Y1755" i="1"/>
  <c r="Y2823" i="1"/>
  <c r="Y2450" i="1"/>
  <c r="Y3273" i="1"/>
  <c r="Y4030" i="1"/>
  <c r="Y1739" i="1"/>
  <c r="Y4038" i="1"/>
  <c r="Y2312" i="1"/>
  <c r="Y2735" i="1"/>
  <c r="Y1811" i="1"/>
  <c r="Y3750" i="1"/>
  <c r="Y1779" i="1"/>
  <c r="Y3710" i="1"/>
  <c r="Y2903" i="1"/>
  <c r="Y1787" i="1"/>
  <c r="Y3039" i="1"/>
  <c r="Y2767" i="1"/>
  <c r="Y2360" i="1"/>
  <c r="Y3798" i="1"/>
  <c r="Y2799" i="1"/>
  <c r="Y4094" i="1"/>
  <c r="Y488" i="1"/>
  <c r="Y2104" i="1"/>
  <c r="Y4054" i="1"/>
  <c r="Y3143" i="1"/>
  <c r="Y2751" i="1"/>
  <c r="Y2352" i="1"/>
  <c r="Y2775" i="1"/>
  <c r="Y3742" i="1"/>
  <c r="Y3870" i="1"/>
  <c r="Y3031" i="1"/>
  <c r="Y4233" i="1"/>
  <c r="Y3718" i="1"/>
  <c r="Y1803" i="1"/>
  <c r="Y3878" i="1"/>
  <c r="Y2000" i="1"/>
  <c r="Y4022" i="1"/>
  <c r="Y3111" i="1"/>
  <c r="Y3758" i="1"/>
  <c r="Y2887" i="1"/>
  <c r="Y2815" i="1"/>
  <c r="Y2032" i="1"/>
  <c r="Y3862" i="1"/>
  <c r="Y2807" i="1"/>
  <c r="Y2743" i="1"/>
  <c r="Y2320" i="1"/>
  <c r="Y2418" i="1"/>
  <c r="Y2384" i="1"/>
  <c r="Y3135" i="1"/>
  <c r="Y2783" i="1"/>
  <c r="Y480" i="1"/>
  <c r="Y3063" i="1"/>
  <c r="Y3726" i="1"/>
  <c r="Y1852" i="1"/>
  <c r="T1791" i="1"/>
  <c r="T1839" i="1"/>
  <c r="T1857" i="1"/>
  <c r="T1866" i="1"/>
  <c r="N744" i="33"/>
  <c r="N752" i="33"/>
  <c r="L200" i="2"/>
  <c r="T346" i="1"/>
  <c r="T354" i="1"/>
  <c r="T725" i="1"/>
  <c r="R2515" i="1"/>
  <c r="N2515" i="1"/>
  <c r="R3538" i="1"/>
  <c r="N3538" i="1"/>
  <c r="R2523" i="1"/>
  <c r="N2523" i="1"/>
  <c r="T4213" i="1"/>
  <c r="T4341" i="1"/>
  <c r="T4350" i="1"/>
  <c r="I2331" i="1"/>
  <c r="H2331" i="1"/>
  <c r="E843" i="33"/>
  <c r="E859" i="33"/>
  <c r="E875" i="33"/>
  <c r="E883" i="33"/>
  <c r="C397" i="2"/>
  <c r="I3074" i="1"/>
  <c r="H3074" i="1"/>
  <c r="M171" i="1"/>
  <c r="M189" i="1"/>
  <c r="M215" i="1"/>
  <c r="M310" i="1"/>
  <c r="M883" i="1"/>
  <c r="R2685" i="1"/>
  <c r="N2685" i="1"/>
  <c r="R3021" i="1"/>
  <c r="N3021" i="1"/>
  <c r="R2693" i="1"/>
  <c r="N2693" i="1"/>
  <c r="Q1397" i="1"/>
  <c r="Q1453" i="1"/>
  <c r="Q1462" i="1"/>
  <c r="L642" i="33"/>
  <c r="L650" i="33"/>
  <c r="J193" i="2"/>
  <c r="Q1292" i="1"/>
  <c r="Q1388" i="1"/>
  <c r="L486" i="1"/>
  <c r="L4020" i="1"/>
  <c r="L1801" i="1"/>
  <c r="L4092" i="1"/>
  <c r="L2797" i="1"/>
  <c r="L3271" i="1"/>
  <c r="L1753" i="1"/>
  <c r="L3796" i="1"/>
  <c r="L3141" i="1"/>
  <c r="L1990" i="1"/>
  <c r="L1785" i="1"/>
  <c r="L3029" i="1"/>
  <c r="L3133" i="1"/>
  <c r="L518" i="1"/>
  <c r="L4052" i="1"/>
  <c r="L2805" i="1"/>
  <c r="L3772" i="1"/>
  <c r="L2030" i="1"/>
  <c r="L3061" i="1"/>
  <c r="L2382" i="1"/>
  <c r="L2893" i="1"/>
  <c r="L1825" i="1"/>
  <c r="L3716" i="1"/>
  <c r="L4036" i="1"/>
  <c r="L1745" i="1"/>
  <c r="L1809" i="1"/>
  <c r="L2733" i="1"/>
  <c r="L3780" i="1"/>
  <c r="L2749" i="1"/>
  <c r="L3109" i="1"/>
  <c r="L2765" i="1"/>
  <c r="L2102" i="1"/>
  <c r="L2416" i="1"/>
  <c r="L2901" i="1"/>
  <c r="L3045" i="1"/>
  <c r="L3860" i="1"/>
  <c r="L590" i="1"/>
  <c r="L2448" i="1"/>
  <c r="L3708" i="1"/>
  <c r="L2885" i="1"/>
  <c r="L1737" i="1"/>
  <c r="L478" i="1"/>
  <c r="L4028" i="1"/>
  <c r="L3037" i="1"/>
  <c r="L1833" i="1"/>
  <c r="L462" i="1"/>
  <c r="L3868" i="1"/>
  <c r="L2318" i="1"/>
  <c r="L3748" i="1"/>
  <c r="L2350" i="1"/>
  <c r="L3732" i="1"/>
  <c r="L1761" i="1"/>
  <c r="L2773" i="1"/>
  <c r="L3740" i="1"/>
  <c r="L3876" i="1"/>
  <c r="L2813" i="1"/>
  <c r="L1998" i="1"/>
  <c r="L2310" i="1"/>
  <c r="L3756" i="1"/>
  <c r="L2781" i="1"/>
  <c r="L1850" i="1"/>
  <c r="L4231" i="1"/>
  <c r="L3724" i="1"/>
  <c r="L2741" i="1"/>
  <c r="L3788" i="1"/>
  <c r="L2821" i="1"/>
  <c r="L2358" i="1"/>
  <c r="L2757" i="1"/>
  <c r="L1397" i="1"/>
  <c r="L1453" i="1"/>
  <c r="L1462" i="1"/>
  <c r="H642" i="33"/>
  <c r="H650" i="33"/>
  <c r="F193" i="2"/>
  <c r="L4502" i="1"/>
  <c r="L4534" i="1"/>
  <c r="H763" i="33"/>
  <c r="H771" i="33"/>
  <c r="F229" i="2"/>
  <c r="L1777" i="1"/>
  <c r="P844" i="33"/>
  <c r="P860" i="33"/>
  <c r="P876" i="33"/>
  <c r="P884" i="33"/>
  <c r="N398" i="2"/>
  <c r="V891" i="1"/>
  <c r="V923" i="1"/>
  <c r="V4573" i="1"/>
  <c r="R3076" i="1"/>
  <c r="N3076" i="1"/>
  <c r="Q4210" i="1"/>
  <c r="Q4338" i="1"/>
  <c r="Q4347" i="1"/>
  <c r="T1394" i="1"/>
  <c r="T1450" i="1"/>
  <c r="T1459" i="1"/>
  <c r="N639" i="33"/>
  <c r="N647" i="33"/>
  <c r="L190" i="2"/>
  <c r="T1289" i="1"/>
  <c r="T1385" i="1"/>
  <c r="M3716" i="1"/>
  <c r="J3716" i="1"/>
  <c r="M2030" i="1"/>
  <c r="J2030" i="1"/>
  <c r="M4092" i="1"/>
  <c r="J4092" i="1"/>
  <c r="M3708" i="1"/>
  <c r="J3708" i="1"/>
  <c r="M1777" i="1"/>
  <c r="J1777" i="1"/>
  <c r="M1745" i="1"/>
  <c r="J1745" i="1"/>
  <c r="M3109" i="1"/>
  <c r="J3109" i="1"/>
  <c r="M462" i="1"/>
  <c r="J462" i="1"/>
  <c r="N890" i="1"/>
  <c r="R890" i="1"/>
  <c r="R922" i="1"/>
  <c r="R4572" i="1"/>
  <c r="M2416" i="1"/>
  <c r="J2416" i="1"/>
  <c r="M4036" i="1"/>
  <c r="J4036" i="1"/>
  <c r="M1833" i="1"/>
  <c r="J1833" i="1"/>
  <c r="M2901" i="1"/>
  <c r="J2901" i="1"/>
  <c r="M2773" i="1"/>
  <c r="J2773" i="1"/>
  <c r="F901" i="33"/>
  <c r="H4044" i="1"/>
  <c r="I4044" i="1"/>
  <c r="H2693" i="1"/>
  <c r="I2693" i="1"/>
  <c r="O1398" i="1"/>
  <c r="O1454" i="1"/>
  <c r="O1463" i="1"/>
  <c r="J643" i="33"/>
  <c r="J651" i="33"/>
  <c r="H194" i="2"/>
  <c r="O1293" i="1"/>
  <c r="O1389" i="1"/>
  <c r="H4303" i="1"/>
  <c r="I4303" i="1"/>
  <c r="H3101" i="1"/>
  <c r="I3101" i="1"/>
  <c r="H3123" i="1"/>
  <c r="I3123" i="1"/>
  <c r="W1993" i="1"/>
  <c r="S1993" i="1"/>
  <c r="H3107" i="1"/>
  <c r="I3107" i="1"/>
  <c r="R880" i="1"/>
  <c r="R307" i="1"/>
  <c r="R212" i="1"/>
  <c r="N1394" i="1"/>
  <c r="N1450" i="1"/>
  <c r="N1459" i="1"/>
  <c r="I639" i="33"/>
  <c r="I647" i="33"/>
  <c r="G190" i="2"/>
  <c r="N4499" i="1"/>
  <c r="N4531" i="1"/>
  <c r="I760" i="33"/>
  <c r="I768" i="33"/>
  <c r="G226" i="2"/>
  <c r="N168" i="1"/>
  <c r="R168" i="1"/>
  <c r="R186" i="1"/>
  <c r="K4564" i="1"/>
  <c r="K4555" i="1"/>
  <c r="G13" i="35"/>
  <c r="M13" i="35"/>
  <c r="M4548" i="1"/>
  <c r="K4544" i="1"/>
  <c r="M4020" i="1"/>
  <c r="J4020" i="1"/>
  <c r="F905" i="33"/>
  <c r="W4015" i="1"/>
  <c r="S4015" i="1"/>
  <c r="Z3163" i="1"/>
  <c r="X3163" i="1"/>
  <c r="Z4114" i="1"/>
  <c r="X4114" i="1"/>
  <c r="Z3099" i="1"/>
  <c r="X3099" i="1"/>
  <c r="Z3051" i="1"/>
  <c r="X3051" i="1"/>
  <c r="Z2667" i="1"/>
  <c r="X2667" i="1"/>
  <c r="Z3536" i="1"/>
  <c r="X3536" i="1"/>
  <c r="W3727" i="1"/>
  <c r="S3727" i="1"/>
  <c r="W481" i="1"/>
  <c r="S481" i="1"/>
  <c r="W4226" i="1"/>
  <c r="S4226" i="1"/>
  <c r="W513" i="1"/>
  <c r="S513" i="1"/>
  <c r="W1985" i="1"/>
  <c r="S1985" i="1"/>
  <c r="H1807" i="1"/>
  <c r="I1807" i="1"/>
  <c r="H3714" i="1"/>
  <c r="I3714" i="1"/>
  <c r="Z2691" i="1"/>
  <c r="X2691" i="1"/>
  <c r="Z3155" i="1"/>
  <c r="X3155" i="1"/>
  <c r="Z4130" i="1"/>
  <c r="X4130" i="1"/>
  <c r="Z3502" i="1"/>
  <c r="X3502" i="1"/>
  <c r="Z3650" i="1"/>
  <c r="X3650" i="1"/>
  <c r="Z4106" i="1"/>
  <c r="X4106" i="1"/>
  <c r="M2523" i="1"/>
  <c r="J2523" i="1"/>
  <c r="M3420" i="1"/>
  <c r="J3420" i="1"/>
  <c r="M2685" i="1"/>
  <c r="J2685" i="1"/>
  <c r="M2390" i="1"/>
  <c r="J2390" i="1"/>
  <c r="M2432" i="1"/>
  <c r="J2432" i="1"/>
  <c r="M3149" i="1"/>
  <c r="J3149" i="1"/>
  <c r="S970" i="1"/>
  <c r="S1120" i="1"/>
  <c r="M816" i="33"/>
  <c r="M824" i="33"/>
  <c r="K393" i="2"/>
  <c r="S3822" i="1"/>
  <c r="W3822" i="1"/>
  <c r="W1756" i="1"/>
  <c r="S1756" i="1"/>
  <c r="W2776" i="1"/>
  <c r="S2776" i="1"/>
  <c r="W2752" i="1"/>
  <c r="S2752" i="1"/>
  <c r="W3775" i="1"/>
  <c r="S3775" i="1"/>
  <c r="S4500" i="1"/>
  <c r="W4500" i="1"/>
  <c r="W4532" i="1"/>
  <c r="R842" i="33"/>
  <c r="R858" i="33"/>
  <c r="R874" i="33"/>
  <c r="R882" i="33"/>
  <c r="P396" i="2"/>
  <c r="Y889" i="1"/>
  <c r="Y921" i="1"/>
  <c r="Y4571" i="1"/>
  <c r="T1996" i="1"/>
  <c r="T2883" i="1"/>
  <c r="T1807" i="1"/>
  <c r="T1783" i="1"/>
  <c r="T2380" i="1"/>
  <c r="T1743" i="1"/>
  <c r="T2779" i="1"/>
  <c r="T2316" i="1"/>
  <c r="T2795" i="1"/>
  <c r="T3139" i="1"/>
  <c r="T2891" i="1"/>
  <c r="T3043" i="1"/>
  <c r="T484" i="1"/>
  <c r="T2747" i="1"/>
  <c r="T4026" i="1"/>
  <c r="T3269" i="1"/>
  <c r="T3866" i="1"/>
  <c r="T3786" i="1"/>
  <c r="T3722" i="1"/>
  <c r="T1735" i="1"/>
  <c r="T3059" i="1"/>
  <c r="T4050" i="1"/>
  <c r="T1775" i="1"/>
  <c r="T2414" i="1"/>
  <c r="T3874" i="1"/>
  <c r="T476" i="1"/>
  <c r="T2771" i="1"/>
  <c r="T3738" i="1"/>
  <c r="T3746" i="1"/>
  <c r="T3107" i="1"/>
  <c r="T588" i="1"/>
  <c r="T516" i="1"/>
  <c r="T2811" i="1"/>
  <c r="T3778" i="1"/>
  <c r="T3730" i="1"/>
  <c r="T4090" i="1"/>
  <c r="T1848" i="1"/>
  <c r="T1759" i="1"/>
  <c r="T1988" i="1"/>
  <c r="T3035" i="1"/>
  <c r="T2308" i="1"/>
  <c r="T3714" i="1"/>
  <c r="T1823" i="1"/>
  <c r="T3706" i="1"/>
  <c r="T1831" i="1"/>
  <c r="T2803" i="1"/>
  <c r="T3858" i="1"/>
  <c r="T1751" i="1"/>
  <c r="T3027" i="1"/>
  <c r="T2739" i="1"/>
  <c r="T1799" i="1"/>
  <c r="T3794" i="1"/>
  <c r="T2731" i="1"/>
  <c r="T460" i="1"/>
  <c r="T3754" i="1"/>
  <c r="T4034" i="1"/>
  <c r="T3131" i="1"/>
  <c r="T2755" i="1"/>
  <c r="T4229" i="1"/>
  <c r="T2028" i="1"/>
  <c r="T2348" i="1"/>
  <c r="T4018" i="1"/>
  <c r="T2819" i="1"/>
  <c r="T3770" i="1"/>
  <c r="T2763" i="1"/>
  <c r="T2899" i="1"/>
  <c r="T2100" i="1"/>
  <c r="T2356" i="1"/>
  <c r="T2446" i="1"/>
  <c r="M2749" i="1"/>
  <c r="J2749" i="1"/>
  <c r="H2334" i="1"/>
  <c r="I2334" i="1"/>
  <c r="W2345" i="1"/>
  <c r="S2345" i="1"/>
  <c r="Q871" i="1"/>
  <c r="Q795" i="1"/>
  <c r="Q3596" i="1"/>
  <c r="Q3579" i="1"/>
  <c r="Q2706" i="1"/>
  <c r="Q3383" i="1"/>
  <c r="Q3090" i="1"/>
  <c r="Q4057" i="1"/>
  <c r="Q4129" i="1"/>
  <c r="Q3154" i="1"/>
  <c r="Q3018" i="1"/>
  <c r="Q523" i="1"/>
  <c r="Q2970" i="1"/>
  <c r="Q2520" i="1"/>
  <c r="Q3535" i="1"/>
  <c r="Q3657" i="1"/>
  <c r="Q2674" i="1"/>
  <c r="Q3066" i="1"/>
  <c r="Q776" i="1"/>
  <c r="Q2682" i="1"/>
  <c r="Q2429" i="1"/>
  <c r="Q2323" i="1"/>
  <c r="Q4097" i="1"/>
  <c r="Q4316" i="1"/>
  <c r="Q4113" i="1"/>
  <c r="Q2690" i="1"/>
  <c r="Q3417" i="1"/>
  <c r="Q2512" i="1"/>
  <c r="Q3146" i="1"/>
  <c r="Q2658" i="1"/>
  <c r="Q467" i="1"/>
  <c r="Q2666" i="1"/>
  <c r="Q2035" i="1"/>
  <c r="Q3098" i="1"/>
  <c r="Q3673" i="1"/>
  <c r="Q3114" i="1"/>
  <c r="Q4332" i="1"/>
  <c r="Q4105" i="1"/>
  <c r="Q4041" i="1"/>
  <c r="Q4073" i="1"/>
  <c r="Q4121" i="1"/>
  <c r="Q2387" i="1"/>
  <c r="Q2504" i="1"/>
  <c r="Q3050" i="1"/>
  <c r="Q3665" i="1"/>
  <c r="Q4308" i="1"/>
  <c r="Q3122" i="1"/>
  <c r="Q4137" i="1"/>
  <c r="Q1979" i="1"/>
  <c r="Q3476" i="1"/>
  <c r="Q3501" i="1"/>
  <c r="Q3945" i="1"/>
  <c r="Q3649" i="1"/>
  <c r="Q4300" i="1"/>
  <c r="Q4009" i="1"/>
  <c r="Q3162" i="1"/>
  <c r="N1454" i="1"/>
  <c r="N1463" i="1"/>
  <c r="I643" i="33"/>
  <c r="I651" i="33"/>
  <c r="G194" i="2"/>
  <c r="N1398" i="1"/>
  <c r="R1398" i="1"/>
  <c r="R1454" i="1"/>
  <c r="R1463" i="1"/>
  <c r="Y1973" i="1"/>
  <c r="Y2149" i="1"/>
  <c r="Y2158" i="1"/>
  <c r="R924" i="33"/>
  <c r="R1028" i="33"/>
  <c r="R2432" i="1"/>
  <c r="N2432" i="1"/>
  <c r="R4108" i="1"/>
  <c r="N4108" i="1"/>
  <c r="R3149" i="1"/>
  <c r="N189" i="1"/>
  <c r="N215" i="1"/>
  <c r="I471" i="33"/>
  <c r="I488" i="33"/>
  <c r="I496" i="33"/>
  <c r="G373" i="2"/>
  <c r="N3149" i="1"/>
  <c r="T4463" i="1"/>
  <c r="T4429" i="1"/>
  <c r="T4437" i="1"/>
  <c r="Y4545" i="1"/>
  <c r="Y4556" i="1"/>
  <c r="Y4565" i="1"/>
  <c r="W1460" i="1"/>
  <c r="S1451" i="1"/>
  <c r="S1460" i="1"/>
  <c r="M640" i="33"/>
  <c r="M648" i="33"/>
  <c r="K191" i="2"/>
  <c r="S1395" i="1"/>
  <c r="W1395" i="1"/>
  <c r="W1451" i="1"/>
  <c r="M3780" i="1"/>
  <c r="J3780" i="1"/>
  <c r="H2366" i="1"/>
  <c r="I2366" i="1"/>
  <c r="H2142" i="1"/>
  <c r="I2142" i="1"/>
  <c r="H3420" i="1"/>
  <c r="I3420" i="1"/>
  <c r="H2523" i="1"/>
  <c r="I2523" i="1"/>
  <c r="H4132" i="1"/>
  <c r="I4132" i="1"/>
  <c r="H3021" i="1"/>
  <c r="I3021" i="1"/>
  <c r="H2685" i="1"/>
  <c r="I2685" i="1"/>
  <c r="H2973" i="1"/>
  <c r="I2973" i="1"/>
  <c r="X1393" i="1"/>
  <c r="X1449" i="1"/>
  <c r="X1458" i="1"/>
  <c r="Q638" i="33"/>
  <c r="Q646" i="33"/>
  <c r="O189" i="2"/>
  <c r="X4498" i="1"/>
  <c r="X4530" i="1"/>
  <c r="Q759" i="33"/>
  <c r="Q767" i="33"/>
  <c r="O225" i="2"/>
  <c r="X4427" i="1"/>
  <c r="Z4427" i="1"/>
  <c r="Z4435" i="1"/>
  <c r="Z4461" i="1"/>
  <c r="Q1396" i="1"/>
  <c r="Q1452" i="1"/>
  <c r="Q1461" i="1"/>
  <c r="L641" i="33"/>
  <c r="L649" i="33"/>
  <c r="J192" i="2"/>
  <c r="Q4501" i="1"/>
  <c r="Q4533" i="1"/>
  <c r="L762" i="33"/>
  <c r="L770" i="33"/>
  <c r="J228" i="2"/>
  <c r="Q170" i="1"/>
  <c r="Q188" i="1"/>
  <c r="Q214" i="1"/>
  <c r="L470" i="33"/>
  <c r="L487" i="33"/>
  <c r="L495" i="33"/>
  <c r="J372" i="2"/>
  <c r="Q3635" i="1"/>
  <c r="Q4188" i="1"/>
  <c r="H2507" i="1"/>
  <c r="I2507" i="1"/>
  <c r="H4116" i="1"/>
  <c r="I4116" i="1"/>
  <c r="H3125" i="1"/>
  <c r="I3125" i="1"/>
  <c r="H2390" i="1"/>
  <c r="I2390" i="1"/>
  <c r="H4319" i="1"/>
  <c r="I4319" i="1"/>
  <c r="H2515" i="1"/>
  <c r="I2515" i="1"/>
  <c r="H3155" i="1"/>
  <c r="I3155" i="1"/>
  <c r="H2521" i="1"/>
  <c r="I2521" i="1"/>
  <c r="W21" i="36"/>
  <c r="C21" i="34"/>
  <c r="U21" i="34"/>
  <c r="V21" i="34"/>
  <c r="AF21" i="34"/>
  <c r="I169" i="1"/>
  <c r="I187" i="1"/>
  <c r="I213" i="1"/>
  <c r="E469" i="33"/>
  <c r="E486" i="33"/>
  <c r="E494" i="33"/>
  <c r="C371" i="2"/>
  <c r="I4359" i="1"/>
  <c r="I4368" i="1"/>
  <c r="I4377" i="1"/>
  <c r="N4534" i="1"/>
  <c r="I763" i="33"/>
  <c r="I771" i="33"/>
  <c r="G229" i="2"/>
  <c r="N171" i="1"/>
  <c r="R171" i="1"/>
  <c r="R189" i="1"/>
  <c r="R215" i="1"/>
  <c r="R310" i="1"/>
  <c r="R883" i="1"/>
  <c r="W2377" i="1"/>
  <c r="S2377" i="1"/>
  <c r="Q2626" i="1"/>
  <c r="Q3226" i="1"/>
  <c r="X3091" i="1"/>
  <c r="Z3091" i="1"/>
  <c r="X4317" i="1"/>
  <c r="Z4317" i="1"/>
  <c r="X3019" i="1"/>
  <c r="Z3019" i="1"/>
  <c r="X2521" i="1"/>
  <c r="Z2521" i="1"/>
  <c r="X4098" i="1"/>
  <c r="Z4098" i="1"/>
  <c r="X3674" i="1"/>
  <c r="Z3674" i="1"/>
  <c r="X2675" i="1"/>
  <c r="Z2675" i="1"/>
  <c r="S3871" i="1"/>
  <c r="W3871" i="1"/>
  <c r="S473" i="1"/>
  <c r="W473" i="1"/>
  <c r="S3855" i="1"/>
  <c r="W3855" i="1"/>
  <c r="S4047" i="1"/>
  <c r="W4047" i="1"/>
  <c r="S3719" i="1"/>
  <c r="W3719" i="1"/>
  <c r="Q1289" i="1"/>
  <c r="Q1385" i="1"/>
  <c r="Q1394" i="1"/>
  <c r="Q1450" i="1"/>
  <c r="Q1459" i="1"/>
  <c r="L639" i="33"/>
  <c r="L647" i="33"/>
  <c r="J190" i="2"/>
  <c r="Q4499" i="1"/>
  <c r="Q4531" i="1"/>
  <c r="L760" i="33"/>
  <c r="L768" i="33"/>
  <c r="J226" i="2"/>
  <c r="Q168" i="1"/>
  <c r="Q186" i="1"/>
  <c r="Q212" i="1"/>
  <c r="L468" i="33"/>
  <c r="L485" i="33"/>
  <c r="L493" i="33"/>
  <c r="J370" i="2"/>
  <c r="Q3442" i="1"/>
  <c r="Q3571" i="1"/>
  <c r="I1831" i="1"/>
  <c r="H1831" i="1"/>
  <c r="I1395" i="1"/>
  <c r="I1451" i="1"/>
  <c r="I1460" i="1"/>
  <c r="E640" i="33"/>
  <c r="E648" i="33"/>
  <c r="C191" i="2"/>
  <c r="I4500" i="1"/>
  <c r="I4532" i="1"/>
  <c r="E761" i="33"/>
  <c r="E769" i="33"/>
  <c r="C227" i="2"/>
  <c r="I460" i="1"/>
  <c r="H460" i="1"/>
  <c r="X2707" i="1"/>
  <c r="Z2707" i="1"/>
  <c r="X4333" i="1"/>
  <c r="Z4333" i="1"/>
  <c r="X3477" i="1"/>
  <c r="Z3477" i="1"/>
  <c r="X2036" i="1"/>
  <c r="Z2036" i="1"/>
  <c r="X3147" i="1"/>
  <c r="Z3147" i="1"/>
  <c r="X187" i="1"/>
  <c r="X213" i="1"/>
  <c r="Q469" i="33"/>
  <c r="Q486" i="33"/>
  <c r="Q494" i="33"/>
  <c r="O371" i="2"/>
  <c r="X2513" i="1"/>
  <c r="Z2513" i="1"/>
  <c r="J1982" i="1"/>
  <c r="M1982" i="1"/>
  <c r="J2326" i="1"/>
  <c r="M2326" i="1"/>
  <c r="J4044" i="1"/>
  <c r="M4044" i="1"/>
  <c r="J526" i="1"/>
  <c r="M526" i="1"/>
  <c r="J3660" i="1"/>
  <c r="M3660" i="1"/>
  <c r="J189" i="1"/>
  <c r="J215" i="1"/>
  <c r="F471" i="33"/>
  <c r="F488" i="33"/>
  <c r="F496" i="33"/>
  <c r="D373" i="2"/>
  <c r="J2669" i="1"/>
  <c r="M2669" i="1"/>
  <c r="S2736" i="1"/>
  <c r="W2736" i="1"/>
  <c r="S2305" i="1"/>
  <c r="W2305" i="1"/>
  <c r="S2097" i="1"/>
  <c r="W2097" i="1"/>
  <c r="S2800" i="1"/>
  <c r="W2800" i="1"/>
  <c r="S3128" i="1"/>
  <c r="W3128" i="1"/>
  <c r="Y3414" i="1"/>
  <c r="Y3430" i="1"/>
  <c r="Y3439" i="1"/>
  <c r="Y3455" i="1"/>
  <c r="Y3464" i="1"/>
  <c r="I845" i="33"/>
  <c r="I861" i="33"/>
  <c r="I877" i="33"/>
  <c r="I885" i="33"/>
  <c r="G399" i="2"/>
  <c r="N892" i="1"/>
  <c r="N924" i="1"/>
  <c r="N4574" i="1"/>
  <c r="T4500" i="1"/>
  <c r="T4532" i="1"/>
  <c r="N761" i="33"/>
  <c r="N769" i="33"/>
  <c r="L227" i="2"/>
  <c r="T2300" i="1"/>
  <c r="T2396" i="1"/>
  <c r="T2463" i="1"/>
  <c r="T2582" i="1"/>
  <c r="T4386" i="1"/>
  <c r="N852" i="33"/>
  <c r="J171" i="1"/>
  <c r="F348" i="33"/>
  <c r="F356" i="33"/>
  <c r="D301" i="2"/>
  <c r="J761" i="1"/>
  <c r="M761" i="1"/>
  <c r="M770" i="1"/>
  <c r="M788" i="1"/>
  <c r="Z3410" i="1"/>
  <c r="Z3426" i="1"/>
  <c r="Z3435" i="1"/>
  <c r="Z3451" i="1"/>
  <c r="Z3460" i="1"/>
  <c r="Z3519" i="1"/>
  <c r="X3253" i="1"/>
  <c r="Z3253" i="1"/>
  <c r="Z3358" i="1"/>
  <c r="Z3367" i="1"/>
  <c r="Z3469" i="1"/>
  <c r="Z3485" i="1"/>
  <c r="Z3494" i="1"/>
  <c r="Z3510" i="1"/>
  <c r="Y3557" i="1"/>
  <c r="Y3257" i="1"/>
  <c r="Y3362" i="1"/>
  <c r="Y3371" i="1"/>
  <c r="Y3532" i="1"/>
  <c r="Y3548" i="1"/>
  <c r="M3748" i="1"/>
  <c r="J3748" i="1"/>
  <c r="M2885" i="1"/>
  <c r="J2885" i="1"/>
  <c r="U727" i="1"/>
  <c r="U356" i="1"/>
  <c r="U1793" i="1"/>
  <c r="U1841" i="1"/>
  <c r="U1859" i="1"/>
  <c r="U1868" i="1"/>
  <c r="O746" i="33"/>
  <c r="O754" i="33"/>
  <c r="M202" i="2"/>
  <c r="U348" i="1"/>
  <c r="W3610" i="1"/>
  <c r="W3380" i="1"/>
  <c r="W3396" i="1"/>
  <c r="W3405" i="1"/>
  <c r="W3566" i="1"/>
  <c r="H3053" i="1"/>
  <c r="I3053" i="1"/>
  <c r="S4186" i="1"/>
  <c r="H4068" i="1"/>
  <c r="I4068" i="1"/>
  <c r="X3550" i="1"/>
  <c r="X3541" i="1"/>
  <c r="X3525" i="1"/>
  <c r="H4084" i="1"/>
  <c r="I4084" i="1"/>
  <c r="H4012" i="1"/>
  <c r="I4012" i="1"/>
  <c r="K1385" i="1"/>
  <c r="K1289" i="1"/>
  <c r="X4566" i="1"/>
  <c r="X4557" i="1"/>
  <c r="M4113" i="1"/>
  <c r="J4113" i="1"/>
  <c r="K846" i="33"/>
  <c r="K862" i="33"/>
  <c r="K878" i="33"/>
  <c r="K886" i="33"/>
  <c r="K1012" i="33"/>
  <c r="K1020" i="33"/>
  <c r="I49" i="2"/>
  <c r="P901" i="1"/>
  <c r="U4431" i="1"/>
  <c r="U4439" i="1"/>
  <c r="U4465" i="1"/>
  <c r="S3633" i="1"/>
  <c r="W3633" i="1"/>
  <c r="W4186" i="1"/>
  <c r="J2299" i="1"/>
  <c r="J2395" i="1"/>
  <c r="J2462" i="1"/>
  <c r="J2581" i="1"/>
  <c r="J4385" i="1"/>
  <c r="F851" i="33"/>
  <c r="M844" i="33"/>
  <c r="M860" i="33"/>
  <c r="M876" i="33"/>
  <c r="M884" i="33"/>
  <c r="K398" i="2"/>
  <c r="S891" i="1"/>
  <c r="S923" i="1"/>
  <c r="S4573" i="1"/>
  <c r="H1966" i="1"/>
  <c r="I1966" i="1"/>
  <c r="P4561" i="1"/>
  <c r="P4552" i="1"/>
  <c r="P4541" i="1"/>
  <c r="M3657" i="1"/>
  <c r="J3657" i="1"/>
  <c r="M2035" i="1"/>
  <c r="J2035" i="1"/>
  <c r="Y1392" i="1"/>
  <c r="Y1448" i="1"/>
  <c r="Y1457" i="1"/>
  <c r="R637" i="33"/>
  <c r="R645" i="33"/>
  <c r="P188" i="2"/>
  <c r="Y4497" i="1"/>
  <c r="Y4529" i="1"/>
  <c r="R758" i="33"/>
  <c r="R766" i="33"/>
  <c r="R773" i="33"/>
  <c r="P231" i="2"/>
  <c r="Y4217" i="1"/>
  <c r="Y4345" i="1"/>
  <c r="Y4354" i="1"/>
  <c r="Q1748" i="1"/>
  <c r="Q2816" i="1"/>
  <c r="Q2411" i="1"/>
  <c r="Q3032" i="1"/>
  <c r="Q3056" i="1"/>
  <c r="Q513" i="1"/>
  <c r="Q3104" i="1"/>
  <c r="Q2888" i="1"/>
  <c r="Q1772" i="1"/>
  <c r="Q1845" i="1"/>
  <c r="Q1993" i="1"/>
  <c r="Q3855" i="1"/>
  <c r="Q2097" i="1"/>
  <c r="Q3136" i="1"/>
  <c r="Q2768" i="1"/>
  <c r="Q1780" i="1"/>
  <c r="Q3767" i="1"/>
  <c r="Q4226" i="1"/>
  <c r="Q2313" i="1"/>
  <c r="Q3751" i="1"/>
  <c r="Q457" i="1"/>
  <c r="Q3040" i="1"/>
  <c r="Q3735" i="1"/>
  <c r="Q3128" i="1"/>
  <c r="Q2353" i="1"/>
  <c r="Q3871" i="1"/>
  <c r="Q3863" i="1"/>
  <c r="Q1740" i="1"/>
  <c r="Q1820" i="1"/>
  <c r="Q585" i="1"/>
  <c r="Q3783" i="1"/>
  <c r="Q473" i="1"/>
  <c r="Q1828" i="1"/>
  <c r="Q2800" i="1"/>
  <c r="Q4015" i="1"/>
  <c r="Q1756" i="1"/>
  <c r="Q2025" i="1"/>
  <c r="Q4047" i="1"/>
  <c r="Q2760" i="1"/>
  <c r="Q2736" i="1"/>
  <c r="Q2896" i="1"/>
  <c r="Q1732" i="1"/>
  <c r="Q2377" i="1"/>
  <c r="Q2744" i="1"/>
  <c r="Q2752" i="1"/>
  <c r="Q3791" i="1"/>
  <c r="Q1985" i="1"/>
  <c r="Q3024" i="1"/>
  <c r="Q2880" i="1"/>
  <c r="Q2305" i="1"/>
  <c r="Q3775" i="1"/>
  <c r="Q3711" i="1"/>
  <c r="Q481" i="1"/>
  <c r="Q2808" i="1"/>
  <c r="Q1804" i="1"/>
  <c r="Q4087" i="1"/>
  <c r="Q2776" i="1"/>
  <c r="Q2345" i="1"/>
  <c r="Q3703" i="1"/>
  <c r="Q3266" i="1"/>
  <c r="Q1796" i="1"/>
  <c r="Q2728" i="1"/>
  <c r="Q2443" i="1"/>
  <c r="Q3743" i="1"/>
  <c r="Q3727" i="1"/>
  <c r="Q4031" i="1"/>
  <c r="Q2792" i="1"/>
  <c r="Q4023" i="1"/>
  <c r="Q1392" i="1"/>
  <c r="Q1448" i="1"/>
  <c r="Q1457" i="1"/>
  <c r="L637" i="33"/>
  <c r="L645" i="33"/>
  <c r="J188" i="2"/>
  <c r="Q4497" i="1"/>
  <c r="Q4529" i="1"/>
  <c r="L758" i="33"/>
  <c r="L766" i="33"/>
  <c r="J224" i="2"/>
  <c r="Q3719" i="1"/>
  <c r="F773" i="33"/>
  <c r="F422" i="33"/>
  <c r="O11" i="35"/>
  <c r="U3133" i="1"/>
  <c r="U3780" i="1"/>
  <c r="U2781" i="1"/>
  <c r="U462" i="1"/>
  <c r="U486" i="1"/>
  <c r="U2741" i="1"/>
  <c r="U1753" i="1"/>
  <c r="U3708" i="1"/>
  <c r="U2448" i="1"/>
  <c r="U478" i="1"/>
  <c r="U2765" i="1"/>
  <c r="U518" i="1"/>
  <c r="U4231" i="1"/>
  <c r="U1785" i="1"/>
  <c r="U2733" i="1"/>
  <c r="U3876" i="1"/>
  <c r="U1850" i="1"/>
  <c r="U2821" i="1"/>
  <c r="U4052" i="1"/>
  <c r="U4092" i="1"/>
  <c r="U2358" i="1"/>
  <c r="U1998" i="1"/>
  <c r="U2318" i="1"/>
  <c r="U3772" i="1"/>
  <c r="U3029" i="1"/>
  <c r="U3109" i="1"/>
  <c r="U1737" i="1"/>
  <c r="U2382" i="1"/>
  <c r="U3732" i="1"/>
  <c r="U3037" i="1"/>
  <c r="U3868" i="1"/>
  <c r="U2030" i="1"/>
  <c r="U1833" i="1"/>
  <c r="U2416" i="1"/>
  <c r="U1801" i="1"/>
  <c r="U3724" i="1"/>
  <c r="U3748" i="1"/>
  <c r="U2901" i="1"/>
  <c r="U4020" i="1"/>
  <c r="U2749" i="1"/>
  <c r="U2773" i="1"/>
  <c r="U3756" i="1"/>
  <c r="U3045" i="1"/>
  <c r="U1777" i="1"/>
  <c r="U1825" i="1"/>
  <c r="U1809" i="1"/>
  <c r="U1745" i="1"/>
  <c r="U3061" i="1"/>
  <c r="U3796" i="1"/>
  <c r="U2813" i="1"/>
  <c r="U590" i="1"/>
  <c r="U3740" i="1"/>
  <c r="U4036" i="1"/>
  <c r="U3141" i="1"/>
  <c r="U1761" i="1"/>
  <c r="U2310" i="1"/>
  <c r="U2797" i="1"/>
  <c r="U2893" i="1"/>
  <c r="U3860" i="1"/>
  <c r="U2350" i="1"/>
  <c r="U2757" i="1"/>
  <c r="U3788" i="1"/>
  <c r="U3716" i="1"/>
  <c r="U1990" i="1"/>
  <c r="U2805" i="1"/>
  <c r="U2102" i="1"/>
  <c r="U3271" i="1"/>
  <c r="U4028" i="1"/>
  <c r="U1397" i="1"/>
  <c r="U1453" i="1"/>
  <c r="U1462" i="1"/>
  <c r="O642" i="33"/>
  <c r="O650" i="33"/>
  <c r="M193" i="2"/>
  <c r="U4502" i="1"/>
  <c r="U4534" i="1"/>
  <c r="O763" i="33"/>
  <c r="O771" i="33"/>
  <c r="M229" i="2"/>
  <c r="U2885" i="1"/>
  <c r="P1008" i="33"/>
  <c r="P1016" i="33"/>
  <c r="N45" i="2"/>
  <c r="V897" i="1"/>
  <c r="H3668" i="1"/>
  <c r="I1397" i="1"/>
  <c r="I1453" i="1"/>
  <c r="I1462" i="1"/>
  <c r="E642" i="33"/>
  <c r="E650" i="33"/>
  <c r="C193" i="2"/>
  <c r="I4502" i="1"/>
  <c r="I4534" i="1"/>
  <c r="E763" i="33"/>
  <c r="E771" i="33"/>
  <c r="C229" i="2"/>
  <c r="I171" i="1"/>
  <c r="I189" i="1"/>
  <c r="I215" i="1"/>
  <c r="E471" i="33"/>
  <c r="E488" i="33"/>
  <c r="E496" i="33"/>
  <c r="C373" i="2"/>
  <c r="I3668" i="1"/>
  <c r="H4562" i="1"/>
  <c r="H4553" i="1"/>
  <c r="H4542" i="1"/>
  <c r="W2682" i="1"/>
  <c r="S2682" i="1"/>
  <c r="Z3098" i="1"/>
  <c r="X3098" i="1"/>
  <c r="Z3146" i="1"/>
  <c r="X3146" i="1"/>
  <c r="Z3050" i="1"/>
  <c r="X3050" i="1"/>
  <c r="W4300" i="1"/>
  <c r="S4300" i="1"/>
  <c r="W3162" i="1"/>
  <c r="S3162" i="1"/>
  <c r="W4009" i="1"/>
  <c r="S4009" i="1"/>
  <c r="P1387" i="1"/>
  <c r="P1396" i="1"/>
  <c r="P1452" i="1"/>
  <c r="P1461" i="1"/>
  <c r="K641" i="33"/>
  <c r="K649" i="33"/>
  <c r="I192" i="2"/>
  <c r="P1291" i="1"/>
  <c r="O21" i="35"/>
  <c r="M3033" i="1"/>
  <c r="J3033" i="1"/>
  <c r="R4378" i="1"/>
  <c r="R4369" i="1"/>
  <c r="G372" i="2"/>
  <c r="N4360" i="1"/>
  <c r="R4360" i="1"/>
  <c r="I4562" i="1"/>
  <c r="M11" i="35"/>
  <c r="I4548" i="1"/>
  <c r="I4542" i="1"/>
  <c r="I4553" i="1"/>
  <c r="H3753" i="1"/>
  <c r="I3753" i="1"/>
  <c r="Z2778" i="1"/>
  <c r="X2778" i="1"/>
  <c r="Z4089" i="1"/>
  <c r="X4089" i="1"/>
  <c r="Y872" i="1"/>
  <c r="Y796" i="1"/>
  <c r="W1752" i="1"/>
  <c r="S1752" i="1"/>
  <c r="W1824" i="1"/>
  <c r="S1824" i="1"/>
  <c r="M2769" i="1"/>
  <c r="J2769" i="1"/>
  <c r="H2315" i="1"/>
  <c r="I2315" i="1"/>
  <c r="M3018" i="1"/>
  <c r="J3018" i="1"/>
  <c r="M3098" i="1"/>
  <c r="J3098" i="1"/>
  <c r="M2674" i="1"/>
  <c r="J2674" i="1"/>
  <c r="Z3945" i="1"/>
  <c r="X3945" i="1"/>
  <c r="Z4073" i="1"/>
  <c r="X4073" i="1"/>
  <c r="Z4316" i="1"/>
  <c r="X4316" i="1"/>
  <c r="M482" i="1"/>
  <c r="J482" i="1"/>
  <c r="M2897" i="1"/>
  <c r="J2897" i="1"/>
  <c r="H475" i="1"/>
  <c r="I475" i="1"/>
  <c r="Z3745" i="1"/>
  <c r="X3745" i="1"/>
  <c r="W1808" i="1"/>
  <c r="S1808" i="1"/>
  <c r="W4040" i="1"/>
  <c r="S4530" i="1"/>
  <c r="M759" i="33"/>
  <c r="M767" i="33"/>
  <c r="K225" i="2"/>
  <c r="S167" i="1"/>
  <c r="S185" i="1"/>
  <c r="S211" i="1"/>
  <c r="M467" i="33"/>
  <c r="M484" i="33"/>
  <c r="M492" i="33"/>
  <c r="K369" i="2"/>
  <c r="S4040" i="1"/>
  <c r="P4562" i="1"/>
  <c r="P4553" i="1"/>
  <c r="P4542" i="1"/>
  <c r="R903" i="33"/>
  <c r="V4080" i="1"/>
  <c r="V1813" i="1"/>
  <c r="V2362" i="1"/>
  <c r="V1962" i="1"/>
  <c r="V2138" i="1"/>
  <c r="V2370" i="1"/>
  <c r="V3073" i="1"/>
  <c r="V450" i="1"/>
  <c r="V2420" i="1"/>
  <c r="V626" i="1"/>
  <c r="V2330" i="1"/>
  <c r="V4064" i="1"/>
  <c r="H454" i="1"/>
  <c r="I454" i="1"/>
  <c r="V1396" i="1"/>
  <c r="V1452" i="1"/>
  <c r="V1461" i="1"/>
  <c r="P641" i="33"/>
  <c r="P649" i="33"/>
  <c r="N192" i="2"/>
  <c r="V1291" i="1"/>
  <c r="V1387" i="1"/>
  <c r="Z2603" i="1"/>
  <c r="X2603" i="1"/>
  <c r="M3146" i="1"/>
  <c r="J3146" i="1"/>
  <c r="M4316" i="1"/>
  <c r="J4316" i="1"/>
  <c r="M2520" i="1"/>
  <c r="J2520" i="1"/>
  <c r="M2512" i="1"/>
  <c r="J2512" i="1"/>
  <c r="AC3724" i="1"/>
  <c r="AC4092" i="1"/>
  <c r="AC2416" i="1"/>
  <c r="AC2102" i="1"/>
  <c r="AC2797" i="1"/>
  <c r="AC4020" i="1"/>
  <c r="AC4052" i="1"/>
  <c r="AC3772" i="1"/>
  <c r="AC2765" i="1"/>
  <c r="AC3045" i="1"/>
  <c r="AC1745" i="1"/>
  <c r="AC3748" i="1"/>
  <c r="AC2448" i="1"/>
  <c r="AC518" i="1"/>
  <c r="AC1753" i="1"/>
  <c r="AC3756" i="1"/>
  <c r="AC3740" i="1"/>
  <c r="AC3876" i="1"/>
  <c r="AC3860" i="1"/>
  <c r="AC2813" i="1"/>
  <c r="AC3061" i="1"/>
  <c r="AC3716" i="1"/>
  <c r="AC1777" i="1"/>
  <c r="AC3141" i="1"/>
  <c r="AC3708" i="1"/>
  <c r="AC1990" i="1"/>
  <c r="AC4028" i="1"/>
  <c r="AC2781" i="1"/>
  <c r="AC3037" i="1"/>
  <c r="AC4036" i="1"/>
  <c r="AC2310" i="1"/>
  <c r="AC4231" i="1"/>
  <c r="AC2757" i="1"/>
  <c r="AC1761" i="1"/>
  <c r="AC3271" i="1"/>
  <c r="AC3133" i="1"/>
  <c r="AC2350" i="1"/>
  <c r="AC2358" i="1"/>
  <c r="AC2821" i="1"/>
  <c r="AC3780" i="1"/>
  <c r="AC2749" i="1"/>
  <c r="AC478" i="1"/>
  <c r="AC2318" i="1"/>
  <c r="AC462" i="1"/>
  <c r="AC1801" i="1"/>
  <c r="AC3868" i="1"/>
  <c r="AC1737" i="1"/>
  <c r="AC2773" i="1"/>
  <c r="AC2733" i="1"/>
  <c r="AC2382" i="1"/>
  <c r="AC1998" i="1"/>
  <c r="AC2805" i="1"/>
  <c r="AC3029" i="1"/>
  <c r="AC1833" i="1"/>
  <c r="AC3788" i="1"/>
  <c r="AC2885" i="1"/>
  <c r="AC3796" i="1"/>
  <c r="AC1825" i="1"/>
  <c r="AC590" i="1"/>
  <c r="AC2901" i="1"/>
  <c r="AC3109" i="1"/>
  <c r="AC1785" i="1"/>
  <c r="AC2893" i="1"/>
  <c r="AC2030" i="1"/>
  <c r="AC2741" i="1"/>
  <c r="AC1809" i="1"/>
  <c r="AC3732" i="1"/>
  <c r="AC486" i="1"/>
  <c r="AC1850" i="1"/>
  <c r="Z2387" i="1"/>
  <c r="X2387" i="1"/>
  <c r="Z3066" i="1"/>
  <c r="X3066" i="1"/>
  <c r="Z3673" i="1"/>
  <c r="X3673" i="1"/>
  <c r="W3146" i="1"/>
  <c r="S3146" i="1"/>
  <c r="W2674" i="1"/>
  <c r="S2674" i="1"/>
  <c r="W2520" i="1"/>
  <c r="S2520" i="1"/>
  <c r="M3105" i="1"/>
  <c r="J3105" i="1"/>
  <c r="M1741" i="1"/>
  <c r="J1741" i="1"/>
  <c r="M4016" i="1"/>
  <c r="J4016" i="1"/>
  <c r="Z4033" i="1"/>
  <c r="X4033" i="1"/>
  <c r="Z3737" i="1"/>
  <c r="X3737" i="1"/>
  <c r="Y4464" i="1"/>
  <c r="Y4438" i="1"/>
  <c r="Y4430" i="1"/>
  <c r="W3036" i="1"/>
  <c r="S3036" i="1"/>
  <c r="H2347" i="1"/>
  <c r="I2347" i="1"/>
  <c r="M1979" i="1"/>
  <c r="J1979" i="1"/>
  <c r="M523" i="1"/>
  <c r="J523" i="1"/>
  <c r="M3162" i="1"/>
  <c r="J3162" i="1"/>
  <c r="M3383" i="1"/>
  <c r="J3383" i="1"/>
  <c r="V722" i="1"/>
  <c r="V351" i="1"/>
  <c r="V1788" i="1"/>
  <c r="V1836" i="1"/>
  <c r="V1854" i="1"/>
  <c r="V1863" i="1"/>
  <c r="P741" i="33"/>
  <c r="P749" i="33"/>
  <c r="N197" i="2"/>
  <c r="V343" i="1"/>
  <c r="T4465" i="1"/>
  <c r="T4439" i="1"/>
  <c r="T4431" i="1"/>
  <c r="Z4041" i="1"/>
  <c r="X4041" i="1"/>
  <c r="Z4300" i="1"/>
  <c r="X4300" i="1"/>
  <c r="Z4105" i="1"/>
  <c r="X4105" i="1"/>
  <c r="M3704" i="1"/>
  <c r="J3704" i="1"/>
  <c r="AC874" i="1"/>
  <c r="AC798" i="1"/>
  <c r="H2794" i="1"/>
  <c r="I2794" i="1"/>
  <c r="Z3721" i="1"/>
  <c r="X3721" i="1"/>
  <c r="W4027" i="1"/>
  <c r="S4027" i="1"/>
  <c r="W3715" i="1"/>
  <c r="S3715" i="1"/>
  <c r="Y2572" i="1"/>
  <c r="Y2537" i="1"/>
  <c r="Y2481" i="1"/>
  <c r="R4065" i="1"/>
  <c r="N4065" i="1"/>
  <c r="Z2445" i="1"/>
  <c r="X2445" i="1"/>
  <c r="Z4025" i="1"/>
  <c r="X4025" i="1"/>
  <c r="Y1808" i="1"/>
  <c r="Y3723" i="1"/>
  <c r="Y3715" i="1"/>
  <c r="Y2764" i="1"/>
  <c r="Y2820" i="1"/>
  <c r="Y4091" i="1"/>
  <c r="Y3875" i="1"/>
  <c r="Y2029" i="1"/>
  <c r="Y1832" i="1"/>
  <c r="Y589" i="1"/>
  <c r="Y2415" i="1"/>
  <c r="Y1800" i="1"/>
  <c r="Y2884" i="1"/>
  <c r="Y1784" i="1"/>
  <c r="Y2309" i="1"/>
  <c r="Y3044" i="1"/>
  <c r="Y477" i="1"/>
  <c r="Y3036" i="1"/>
  <c r="Y3755" i="1"/>
  <c r="Y2812" i="1"/>
  <c r="Y2381" i="1"/>
  <c r="Y1760" i="1"/>
  <c r="Y2748" i="1"/>
  <c r="Y3132" i="1"/>
  <c r="Y3028" i="1"/>
  <c r="Y485" i="1"/>
  <c r="Y2740" i="1"/>
  <c r="Y1736" i="1"/>
  <c r="Y3747" i="1"/>
  <c r="Y2756" i="1"/>
  <c r="Y2349" i="1"/>
  <c r="Y3140" i="1"/>
  <c r="Y3859" i="1"/>
  <c r="Y2101" i="1"/>
  <c r="Y2317" i="1"/>
  <c r="Y2447" i="1"/>
  <c r="Y3779" i="1"/>
  <c r="Y2900" i="1"/>
  <c r="Y3771" i="1"/>
  <c r="Y2804" i="1"/>
  <c r="Y2772" i="1"/>
  <c r="Y2796" i="1"/>
  <c r="Y4051" i="1"/>
  <c r="Y1824" i="1"/>
  <c r="Y3795" i="1"/>
  <c r="Y461" i="1"/>
  <c r="Y3731" i="1"/>
  <c r="Y3707" i="1"/>
  <c r="Y3739" i="1"/>
  <c r="Y1776" i="1"/>
  <c r="Y2357" i="1"/>
  <c r="Y4019" i="1"/>
  <c r="Y4230" i="1"/>
  <c r="Y1744" i="1"/>
  <c r="Y1752" i="1"/>
  <c r="Y3108" i="1"/>
  <c r="Y2892" i="1"/>
  <c r="Y517" i="1"/>
  <c r="Y3060" i="1"/>
  <c r="Y2732" i="1"/>
  <c r="Y3787" i="1"/>
  <c r="Y3270" i="1"/>
  <c r="Y3867" i="1"/>
  <c r="Y1997" i="1"/>
  <c r="Y1989" i="1"/>
  <c r="Y1849" i="1"/>
  <c r="Y4027" i="1"/>
  <c r="Y2780" i="1"/>
  <c r="Y1396" i="1"/>
  <c r="Y1452" i="1"/>
  <c r="Y1461" i="1"/>
  <c r="R641" i="33"/>
  <c r="R649" i="33"/>
  <c r="P192" i="2"/>
  <c r="Y4501" i="1"/>
  <c r="Y4533" i="1"/>
  <c r="R762" i="33"/>
  <c r="R770" i="33"/>
  <c r="P228" i="2"/>
  <c r="Y4035" i="1"/>
  <c r="W2415" i="1"/>
  <c r="S2415" i="1"/>
  <c r="W477" i="1"/>
  <c r="S477" i="1"/>
  <c r="W1744" i="1"/>
  <c r="S1744" i="1"/>
  <c r="W485" i="1"/>
  <c r="S485" i="1"/>
  <c r="W2780" i="1"/>
  <c r="S2780" i="1"/>
  <c r="W4051" i="1"/>
  <c r="S4051" i="1"/>
  <c r="D764" i="33"/>
  <c r="H4535" i="1"/>
  <c r="I1398" i="1"/>
  <c r="I1454" i="1"/>
  <c r="I1463" i="1"/>
  <c r="E643" i="33"/>
  <c r="E651" i="33"/>
  <c r="C194" i="2"/>
  <c r="I4503" i="1"/>
  <c r="H4503" i="1"/>
  <c r="L1030" i="33"/>
  <c r="L926" i="33"/>
  <c r="Q2160" i="1"/>
  <c r="Q2151" i="1"/>
  <c r="Q1975" i="1"/>
  <c r="X3603" i="1"/>
  <c r="X3559" i="1"/>
  <c r="X3398" i="1"/>
  <c r="X3389" i="1"/>
  <c r="X3373" i="1"/>
  <c r="Q4561" i="1"/>
  <c r="Q4552" i="1"/>
  <c r="Q4541" i="1"/>
  <c r="Z4566" i="1"/>
  <c r="Z4557" i="1"/>
  <c r="X4546" i="1"/>
  <c r="Z4546" i="1"/>
  <c r="V4347" i="1"/>
  <c r="V4338" i="1"/>
  <c r="V4210" i="1"/>
  <c r="W3417" i="1"/>
  <c r="S3417" i="1"/>
  <c r="M3856" i="1"/>
  <c r="J3856" i="1"/>
  <c r="H2890" i="1"/>
  <c r="I2890" i="1"/>
  <c r="H3745" i="1"/>
  <c r="I3745" i="1"/>
  <c r="M3570" i="1"/>
  <c r="M3441" i="1"/>
  <c r="R2363" i="1"/>
  <c r="N2363" i="1"/>
  <c r="M3501" i="1"/>
  <c r="J3501" i="1"/>
  <c r="W3755" i="1"/>
  <c r="S3755" i="1"/>
  <c r="P841" i="33"/>
  <c r="P857" i="33"/>
  <c r="P873" i="33"/>
  <c r="P881" i="33"/>
  <c r="N395" i="2"/>
  <c r="V888" i="1"/>
  <c r="V920" i="1"/>
  <c r="V4570" i="1"/>
  <c r="U965" i="1"/>
  <c r="U1115" i="1"/>
  <c r="U2590" i="1"/>
  <c r="U4394" i="1"/>
  <c r="U4471" i="1"/>
  <c r="W4028" i="1"/>
  <c r="S4028" i="1"/>
  <c r="Y1394" i="1"/>
  <c r="Y1450" i="1"/>
  <c r="Y1459" i="1"/>
  <c r="R639" i="33"/>
  <c r="R647" i="33"/>
  <c r="P190" i="2"/>
  <c r="Y1289" i="1"/>
  <c r="Y1385" i="1"/>
  <c r="Z1394" i="1"/>
  <c r="Z1450" i="1"/>
  <c r="Z1459" i="1"/>
  <c r="X3407" i="1"/>
  <c r="X3423" i="1"/>
  <c r="X3432" i="1"/>
  <c r="X3448" i="1"/>
  <c r="X3457" i="1"/>
  <c r="I21" i="35"/>
  <c r="Q4542" i="1"/>
  <c r="Q4553" i="1"/>
  <c r="Q4562" i="1"/>
  <c r="Q839" i="33"/>
  <c r="M3122" i="1"/>
  <c r="J3122" i="1"/>
  <c r="M4308" i="1"/>
  <c r="J4308" i="1"/>
  <c r="M2429" i="1"/>
  <c r="J2429" i="1"/>
  <c r="M4137" i="1"/>
  <c r="J4137" i="1"/>
  <c r="M2504" i="1"/>
  <c r="J2504" i="1"/>
  <c r="M3665" i="1"/>
  <c r="J3665" i="1"/>
  <c r="Q4564" i="1"/>
  <c r="Q4555" i="1"/>
  <c r="Q4544" i="1"/>
  <c r="AC4352" i="1"/>
  <c r="AC4215" i="1"/>
  <c r="AC4343" i="1"/>
  <c r="W3018" i="1"/>
  <c r="S3018" i="1"/>
  <c r="Z3417" i="1"/>
  <c r="X3417" i="1"/>
  <c r="Z2682" i="1"/>
  <c r="X2682" i="1"/>
  <c r="Z3122" i="1"/>
  <c r="X3122" i="1"/>
  <c r="Z3535" i="1"/>
  <c r="X3535" i="1"/>
  <c r="Z3154" i="1"/>
  <c r="X3154" i="1"/>
  <c r="Z4113" i="1"/>
  <c r="X4113" i="1"/>
  <c r="Z3665" i="1"/>
  <c r="X3665" i="1"/>
  <c r="W4129" i="1"/>
  <c r="S4129" i="1"/>
  <c r="W2504" i="1"/>
  <c r="S2504" i="1"/>
  <c r="W3649" i="1"/>
  <c r="S3649" i="1"/>
  <c r="W3665" i="1"/>
  <c r="S3665" i="1"/>
  <c r="W3122" i="1"/>
  <c r="S3122" i="1"/>
  <c r="W4105" i="1"/>
  <c r="S4105" i="1"/>
  <c r="W4097" i="1"/>
  <c r="S4097" i="1"/>
  <c r="H3106" i="1"/>
  <c r="I3106" i="1"/>
  <c r="M2745" i="1"/>
  <c r="J2745" i="1"/>
  <c r="M1757" i="1"/>
  <c r="J1757" i="1"/>
  <c r="M2753" i="1"/>
  <c r="J2753" i="1"/>
  <c r="M1805" i="1"/>
  <c r="J1805" i="1"/>
  <c r="M3744" i="1"/>
  <c r="J3744" i="1"/>
  <c r="M3025" i="1"/>
  <c r="J3025" i="1"/>
  <c r="M474" i="1"/>
  <c r="J474" i="1"/>
  <c r="M2306" i="1"/>
  <c r="J2306" i="1"/>
  <c r="H4049" i="1"/>
  <c r="I4049" i="1"/>
  <c r="H1822" i="1"/>
  <c r="I1822" i="1"/>
  <c r="Q4565" i="1"/>
  <c r="Q4556" i="1"/>
  <c r="Q4545" i="1"/>
  <c r="Y2454" i="1"/>
  <c r="Y2406" i="1"/>
  <c r="Z4049" i="1"/>
  <c r="X4049" i="1"/>
  <c r="Z3138" i="1"/>
  <c r="X3138" i="1"/>
  <c r="Z2802" i="1"/>
  <c r="X2802" i="1"/>
  <c r="Z4017" i="1"/>
  <c r="X4017" i="1"/>
  <c r="Z3793" i="1"/>
  <c r="X3793" i="1"/>
  <c r="Z1742" i="1"/>
  <c r="X1742" i="1"/>
  <c r="Z2355" i="1"/>
  <c r="X2355" i="1"/>
  <c r="Y3572" i="1"/>
  <c r="Y3443" i="1"/>
  <c r="W1784" i="1"/>
  <c r="S1784" i="1"/>
  <c r="W3132" i="1"/>
  <c r="S3132" i="1"/>
  <c r="W2756" i="1"/>
  <c r="S2756" i="1"/>
  <c r="W3723" i="1"/>
  <c r="S3723" i="1"/>
  <c r="W4036" i="1"/>
  <c r="S1397" i="1"/>
  <c r="S1453" i="1"/>
  <c r="S1462" i="1"/>
  <c r="M642" i="33"/>
  <c r="M650" i="33"/>
  <c r="K193" i="2"/>
  <c r="S4502" i="1"/>
  <c r="S4534" i="1"/>
  <c r="M763" i="33"/>
  <c r="M771" i="33"/>
  <c r="K229" i="2"/>
  <c r="S4036" i="1"/>
  <c r="O4571" i="1"/>
  <c r="O889" i="1"/>
  <c r="O921" i="1"/>
  <c r="Z3383" i="1"/>
  <c r="X3383" i="1"/>
  <c r="H3769" i="1"/>
  <c r="I3769" i="1"/>
  <c r="M3129" i="1"/>
  <c r="J3129" i="1"/>
  <c r="AC2456" i="1"/>
  <c r="AC2408" i="1"/>
  <c r="O4563" i="1"/>
  <c r="O4554" i="1"/>
  <c r="O4543" i="1"/>
  <c r="Z2429" i="1"/>
  <c r="X2429" i="1"/>
  <c r="M2970" i="1"/>
  <c r="J2970" i="1"/>
  <c r="M4073" i="1"/>
  <c r="J4073" i="1"/>
  <c r="M3673" i="1"/>
  <c r="J3673" i="1"/>
  <c r="M4009" i="1"/>
  <c r="J4009" i="1"/>
  <c r="M4332" i="1"/>
  <c r="J4332" i="1"/>
  <c r="M3066" i="1"/>
  <c r="J3066" i="1"/>
  <c r="O4545" i="1"/>
  <c r="O4556" i="1"/>
  <c r="O4565" i="1"/>
  <c r="Z2970" i="1"/>
  <c r="X2970" i="1"/>
  <c r="Z3649" i="1"/>
  <c r="X3649" i="1"/>
  <c r="Z2512" i="1"/>
  <c r="X2512" i="1"/>
  <c r="Z2035" i="1"/>
  <c r="X2035" i="1"/>
  <c r="Z2323" i="1"/>
  <c r="X2323" i="1"/>
  <c r="Z1979" i="1"/>
  <c r="X1979" i="1"/>
  <c r="P1394" i="1"/>
  <c r="P1450" i="1"/>
  <c r="P1459" i="1"/>
  <c r="K639" i="33"/>
  <c r="K647" i="33"/>
  <c r="I190" i="2"/>
  <c r="P1289" i="1"/>
  <c r="P1385" i="1"/>
  <c r="S4349" i="1"/>
  <c r="S4340" i="1"/>
  <c r="F902" i="33"/>
  <c r="N1396" i="1"/>
  <c r="N1452" i="1"/>
  <c r="N1461" i="1"/>
  <c r="I641" i="33"/>
  <c r="I649" i="33"/>
  <c r="G192" i="2"/>
  <c r="N4501" i="1"/>
  <c r="N4533" i="1"/>
  <c r="I762" i="33"/>
  <c r="I770" i="33"/>
  <c r="G228" i="2"/>
  <c r="N170" i="1"/>
  <c r="N188" i="1"/>
  <c r="N214" i="1"/>
  <c r="I470" i="33"/>
  <c r="I487" i="33"/>
  <c r="I495" i="33"/>
  <c r="I904" i="33"/>
  <c r="R2331" i="1"/>
  <c r="N2331" i="1"/>
  <c r="R2421" i="1"/>
  <c r="N2421" i="1"/>
  <c r="W4543" i="1"/>
  <c r="W4554" i="1"/>
  <c r="W4563" i="1"/>
  <c r="Z1758" i="1"/>
  <c r="X1758" i="1"/>
  <c r="Z3705" i="1"/>
  <c r="X3705" i="1"/>
  <c r="AB1396" i="1"/>
  <c r="AB1452" i="1"/>
  <c r="AB1461" i="1"/>
  <c r="T641" i="33"/>
  <c r="T649" i="33"/>
  <c r="R192" i="2"/>
  <c r="AB1291" i="1"/>
  <c r="AB1387" i="1"/>
  <c r="W3771" i="1"/>
  <c r="S3771" i="1"/>
  <c r="W461" i="1"/>
  <c r="S461" i="1"/>
  <c r="W3787" i="1"/>
  <c r="S3787" i="1"/>
  <c r="W2447" i="1"/>
  <c r="S2447" i="1"/>
  <c r="W1832" i="1"/>
  <c r="S1832" i="1"/>
  <c r="X1395" i="1"/>
  <c r="X1451" i="1"/>
  <c r="X1460" i="1"/>
  <c r="Q640" i="33"/>
  <c r="Q648" i="33"/>
  <c r="O191" i="2"/>
  <c r="X4500" i="1"/>
  <c r="X4532" i="1"/>
  <c r="Q761" i="33"/>
  <c r="Q769" i="33"/>
  <c r="O227" i="2"/>
  <c r="X169" i="1"/>
  <c r="Z169" i="1"/>
  <c r="Z187" i="1"/>
  <c r="Z213" i="1"/>
  <c r="Z308" i="1"/>
  <c r="Z881" i="1"/>
  <c r="M3864" i="1"/>
  <c r="J3864" i="1"/>
  <c r="H1987" i="1"/>
  <c r="I1987" i="1"/>
  <c r="O4463" i="1"/>
  <c r="O4437" i="1"/>
  <c r="O4429" i="1"/>
  <c r="O3073" i="1"/>
  <c r="O2362" i="1"/>
  <c r="O2420" i="1"/>
  <c r="O2370" i="1"/>
  <c r="O4080" i="1"/>
  <c r="O4064" i="1"/>
  <c r="O2330" i="1"/>
  <c r="O450" i="1"/>
  <c r="O626" i="1"/>
  <c r="O1962" i="1"/>
  <c r="O2138" i="1"/>
  <c r="J848" i="33"/>
  <c r="J864" i="33"/>
  <c r="J880" i="33"/>
  <c r="J888" i="33"/>
  <c r="J947" i="33"/>
  <c r="J967" i="33"/>
  <c r="J975" i="33"/>
  <c r="H213" i="2"/>
  <c r="O980" i="1"/>
  <c r="O1068" i="1"/>
  <c r="O1111" i="1"/>
  <c r="J829" i="33"/>
  <c r="J832" i="33"/>
  <c r="J842" i="33"/>
  <c r="J858" i="33"/>
  <c r="J874" i="33"/>
  <c r="J882" i="33"/>
  <c r="H396" i="2"/>
  <c r="O1813" i="1"/>
  <c r="W3028" i="1"/>
  <c r="S3028" i="1"/>
  <c r="W1997" i="1"/>
  <c r="S1997" i="1"/>
  <c r="W2764" i="1"/>
  <c r="S2764" i="1"/>
  <c r="W4230" i="1"/>
  <c r="S4230" i="1"/>
  <c r="W3707" i="1"/>
  <c r="S3707" i="1"/>
  <c r="W1800" i="1"/>
  <c r="S1800" i="1"/>
  <c r="L1792" i="1"/>
  <c r="L1840" i="1"/>
  <c r="L1858" i="1"/>
  <c r="L1867" i="1"/>
  <c r="H745" i="33"/>
  <c r="H753" i="33"/>
  <c r="F201" i="2"/>
  <c r="L347" i="1"/>
  <c r="L355" i="1"/>
  <c r="L726" i="1"/>
  <c r="Q2303" i="1"/>
  <c r="Q2399" i="1"/>
  <c r="Q2466" i="1"/>
  <c r="Q2585" i="1"/>
  <c r="Q4389" i="1"/>
  <c r="L855" i="33"/>
  <c r="H1817" i="1"/>
  <c r="I1817" i="1"/>
  <c r="H3742" i="1"/>
  <c r="I3742" i="1"/>
  <c r="H3273" i="1"/>
  <c r="I3273" i="1"/>
  <c r="H3790" i="1"/>
  <c r="I3790" i="1"/>
  <c r="H1787" i="1"/>
  <c r="I1787" i="1"/>
  <c r="H3135" i="1"/>
  <c r="I3135" i="1"/>
  <c r="H464" i="1"/>
  <c r="I464" i="1"/>
  <c r="H1763" i="1"/>
  <c r="I1763" i="1"/>
  <c r="H1779" i="1"/>
  <c r="I1779" i="1"/>
  <c r="H4054" i="1"/>
  <c r="I4054" i="1"/>
  <c r="H1747" i="1"/>
  <c r="I1747" i="1"/>
  <c r="H3862" i="1"/>
  <c r="I3862" i="1"/>
  <c r="H592" i="1"/>
  <c r="I592" i="1"/>
  <c r="H1852" i="1"/>
  <c r="I1852" i="1"/>
  <c r="H2783" i="1"/>
  <c r="I2783" i="1"/>
  <c r="H4022" i="1"/>
  <c r="I4022" i="1"/>
  <c r="H2775" i="1"/>
  <c r="I2775" i="1"/>
  <c r="H2815" i="1"/>
  <c r="I2815" i="1"/>
  <c r="O4542" i="1"/>
  <c r="O4553" i="1"/>
  <c r="O4562" i="1"/>
  <c r="M4215" i="1"/>
  <c r="M4343" i="1"/>
  <c r="M4352" i="1"/>
  <c r="O1791" i="1"/>
  <c r="O1839" i="1"/>
  <c r="O1857" i="1"/>
  <c r="O1866" i="1"/>
  <c r="J744" i="33"/>
  <c r="J752" i="33"/>
  <c r="H200" i="2"/>
  <c r="O346" i="1"/>
  <c r="O354" i="1"/>
  <c r="O725" i="1"/>
  <c r="W776" i="1"/>
  <c r="S776" i="1"/>
  <c r="W3066" i="1"/>
  <c r="S3066" i="1"/>
  <c r="W3154" i="1"/>
  <c r="S3154" i="1"/>
  <c r="W2658" i="1"/>
  <c r="S2658" i="1"/>
  <c r="M2809" i="1"/>
  <c r="J2809" i="1"/>
  <c r="M2444" i="1"/>
  <c r="J2444" i="1"/>
  <c r="J4352" i="1"/>
  <c r="J1397" i="1"/>
  <c r="J1453" i="1"/>
  <c r="J1462" i="1"/>
  <c r="F642" i="33"/>
  <c r="F650" i="33"/>
  <c r="D193" i="2"/>
  <c r="J4502" i="1"/>
  <c r="J4534" i="1"/>
  <c r="F763" i="33"/>
  <c r="F771" i="33"/>
  <c r="D229" i="2"/>
  <c r="J4215" i="1"/>
  <c r="J4343" i="1"/>
  <c r="H630" i="1"/>
  <c r="I630" i="1"/>
  <c r="K4349" i="1"/>
  <c r="K4340" i="1"/>
  <c r="K4212" i="1"/>
  <c r="M3090" i="1"/>
  <c r="J3090" i="1"/>
  <c r="M3476" i="1"/>
  <c r="J3476" i="1"/>
  <c r="Z4332" i="1"/>
  <c r="X4332" i="1"/>
  <c r="Z4129" i="1"/>
  <c r="X4129" i="1"/>
  <c r="T1386" i="1"/>
  <c r="T1395" i="1"/>
  <c r="T1451" i="1"/>
  <c r="T1460" i="1"/>
  <c r="N640" i="33"/>
  <c r="N648" i="33"/>
  <c r="L191" i="2"/>
  <c r="T1290" i="1"/>
  <c r="W4316" i="1"/>
  <c r="S4316" i="1"/>
  <c r="M3784" i="1"/>
  <c r="J3784" i="1"/>
  <c r="M586" i="1"/>
  <c r="J586" i="1"/>
  <c r="M2817" i="1"/>
  <c r="J2817" i="1"/>
  <c r="M458" i="1"/>
  <c r="J458" i="1"/>
  <c r="H3873" i="1"/>
  <c r="I3873" i="1"/>
  <c r="H2730" i="1"/>
  <c r="I2730" i="1"/>
  <c r="H2762" i="1"/>
  <c r="I2762" i="1"/>
  <c r="H459" i="1"/>
  <c r="I459" i="1"/>
  <c r="H587" i="1"/>
  <c r="I587" i="1"/>
  <c r="H3777" i="1"/>
  <c r="I3777" i="1"/>
  <c r="H3058" i="1"/>
  <c r="I3058" i="1"/>
  <c r="R4534" i="1"/>
  <c r="N1397" i="1"/>
  <c r="N1453" i="1"/>
  <c r="N1462" i="1"/>
  <c r="I642" i="33"/>
  <c r="I650" i="33"/>
  <c r="G193" i="2"/>
  <c r="N4502" i="1"/>
  <c r="R4502" i="1"/>
  <c r="M4300" i="1"/>
  <c r="J4300" i="1"/>
  <c r="M3154" i="1"/>
  <c r="J3154" i="1"/>
  <c r="W3476" i="1"/>
  <c r="S3476" i="1"/>
  <c r="Z4009" i="1"/>
  <c r="X4009" i="1"/>
  <c r="M2793" i="1"/>
  <c r="J2793" i="1"/>
  <c r="AC3229" i="1"/>
  <c r="AC2629" i="1"/>
  <c r="W2349" i="1"/>
  <c r="S2349" i="1"/>
  <c r="O1397" i="1"/>
  <c r="O1453" i="1"/>
  <c r="O1462" i="1"/>
  <c r="J642" i="33"/>
  <c r="J650" i="33"/>
  <c r="H193" i="2"/>
  <c r="O4502" i="1"/>
  <c r="O4534" i="1"/>
  <c r="J763" i="33"/>
  <c r="J771" i="33"/>
  <c r="H229" i="2"/>
  <c r="O3255" i="1"/>
  <c r="O3360" i="1"/>
  <c r="O3369" i="1"/>
  <c r="O3378" i="1"/>
  <c r="O3394" i="1"/>
  <c r="O3403" i="1"/>
  <c r="O3564" i="1"/>
  <c r="O3608" i="1"/>
  <c r="W2892" i="1"/>
  <c r="S2892" i="1"/>
  <c r="W2900" i="1"/>
  <c r="S2900" i="1"/>
  <c r="W2029" i="1"/>
  <c r="S2029" i="1"/>
  <c r="W3270" i="1"/>
  <c r="S3270" i="1"/>
  <c r="W2309" i="1"/>
  <c r="S2309" i="1"/>
  <c r="W3779" i="1"/>
  <c r="S3779" i="1"/>
  <c r="Q4216" i="1"/>
  <c r="Q4344" i="1"/>
  <c r="Q4353" i="1"/>
  <c r="N947" i="33"/>
  <c r="N967" i="33"/>
  <c r="N975" i="33"/>
  <c r="L213" i="2"/>
  <c r="T980" i="1"/>
  <c r="T1068" i="1"/>
  <c r="T1111" i="1"/>
  <c r="N829" i="33"/>
  <c r="N832" i="33"/>
  <c r="N848" i="33"/>
  <c r="N864" i="33"/>
  <c r="N880" i="33"/>
  <c r="N888" i="33"/>
  <c r="N1014" i="33"/>
  <c r="N1022" i="33"/>
  <c r="L51" i="2"/>
  <c r="T903" i="1"/>
  <c r="W903" i="1"/>
  <c r="K1014" i="33"/>
  <c r="K1022" i="33"/>
  <c r="I51" i="2"/>
  <c r="P903" i="1"/>
  <c r="O848" i="33"/>
  <c r="O864" i="33"/>
  <c r="O880" i="33"/>
  <c r="O888" i="33"/>
  <c r="O947" i="33"/>
  <c r="O967" i="33"/>
  <c r="O975" i="33"/>
  <c r="M213" i="2"/>
  <c r="U980" i="1"/>
  <c r="U1068" i="1"/>
  <c r="U1111" i="1"/>
  <c r="O829" i="33"/>
  <c r="O832" i="33"/>
  <c r="O843" i="33"/>
  <c r="O859" i="33"/>
  <c r="O875" i="33"/>
  <c r="O883" i="33"/>
  <c r="M397" i="2"/>
  <c r="U890" i="1"/>
  <c r="U922" i="1"/>
  <c r="U4572" i="1"/>
  <c r="H2374" i="1"/>
  <c r="I2374" i="1"/>
  <c r="H1992" i="1"/>
  <c r="I1992" i="1"/>
  <c r="H3878" i="1"/>
  <c r="I3878" i="1"/>
  <c r="H2751" i="1"/>
  <c r="I2751" i="1"/>
  <c r="H1811" i="1"/>
  <c r="I1811" i="1"/>
  <c r="H2384" i="1"/>
  <c r="I2384" i="1"/>
  <c r="H3750" i="1"/>
  <c r="I3750" i="1"/>
  <c r="H3031" i="1"/>
  <c r="I3031" i="1"/>
  <c r="H2312" i="1"/>
  <c r="I2312" i="1"/>
  <c r="H3047" i="1"/>
  <c r="I3047" i="1"/>
  <c r="M846" i="33"/>
  <c r="M862" i="33"/>
  <c r="M878" i="33"/>
  <c r="M886" i="33"/>
  <c r="K400" i="2"/>
  <c r="S893" i="1"/>
  <c r="S925" i="1"/>
  <c r="S4575" i="1"/>
  <c r="H1827" i="1"/>
  <c r="I1827" i="1"/>
  <c r="H2735" i="1"/>
  <c r="I2735" i="1"/>
  <c r="H3063" i="1"/>
  <c r="I3063" i="1"/>
  <c r="H1803" i="1"/>
  <c r="I1803" i="1"/>
  <c r="H4030" i="1"/>
  <c r="I4030" i="1"/>
  <c r="H4233" i="1"/>
  <c r="I4233" i="1"/>
  <c r="H3734" i="1"/>
  <c r="I3734" i="1"/>
  <c r="H3870" i="1"/>
  <c r="I3870" i="1"/>
  <c r="O4213" i="1"/>
  <c r="O4341" i="1"/>
  <c r="O4350" i="1"/>
  <c r="W1979" i="1"/>
  <c r="S1979" i="1"/>
  <c r="W523" i="1"/>
  <c r="S523" i="1"/>
  <c r="W3114" i="1"/>
  <c r="S3114" i="1"/>
  <c r="M2777" i="1"/>
  <c r="J2777" i="1"/>
  <c r="M1749" i="1"/>
  <c r="J1749" i="1"/>
  <c r="M1994" i="1"/>
  <c r="J1994" i="1"/>
  <c r="AA4564" i="1"/>
  <c r="AA4555" i="1"/>
  <c r="G21" i="35"/>
  <c r="M21" i="35"/>
  <c r="AA4548" i="1"/>
  <c r="AA4544" i="1"/>
  <c r="X1392" i="1"/>
  <c r="X1448" i="1"/>
  <c r="X1457" i="1"/>
  <c r="Q637" i="33"/>
  <c r="Q645" i="33"/>
  <c r="O188" i="2"/>
  <c r="X4497" i="1"/>
  <c r="X4529" i="1"/>
  <c r="Q758" i="33"/>
  <c r="Q766" i="33"/>
  <c r="O224" i="2"/>
  <c r="X3250" i="1"/>
  <c r="X3355" i="1"/>
  <c r="X3364" i="1"/>
  <c r="X3466" i="1"/>
  <c r="X3482" i="1"/>
  <c r="X3491" i="1"/>
  <c r="X3507" i="1"/>
  <c r="X3516" i="1"/>
  <c r="M467" i="1"/>
  <c r="J467" i="1"/>
  <c r="O4566" i="1"/>
  <c r="O4557" i="1"/>
  <c r="O4546" i="1"/>
  <c r="Z2674" i="1"/>
  <c r="X2674" i="1"/>
  <c r="W3090" i="1"/>
  <c r="S3090" i="1"/>
  <c r="D878" i="33"/>
  <c r="D862" i="33"/>
  <c r="D846" i="33"/>
  <c r="Z3026" i="1"/>
  <c r="X3026" i="1"/>
  <c r="Z2099" i="1"/>
  <c r="X2099" i="1"/>
  <c r="Z3769" i="1"/>
  <c r="X3769" i="1"/>
  <c r="Z2890" i="1"/>
  <c r="X2890" i="1"/>
  <c r="Z1822" i="1"/>
  <c r="X1822" i="1"/>
  <c r="Z459" i="1"/>
  <c r="X459" i="1"/>
  <c r="Z1750" i="1"/>
  <c r="X1750" i="1"/>
  <c r="Z3785" i="1"/>
  <c r="X3785" i="1"/>
  <c r="V4466" i="1"/>
  <c r="V4440" i="1"/>
  <c r="V4432" i="1"/>
  <c r="W4019" i="1"/>
  <c r="S4019" i="1"/>
  <c r="Q843" i="33"/>
  <c r="Q859" i="33"/>
  <c r="Q875" i="33"/>
  <c r="Q883" i="33"/>
  <c r="O397" i="2"/>
  <c r="X3074" i="1"/>
  <c r="Z3074" i="1"/>
  <c r="G1026" i="33"/>
  <c r="G922" i="33"/>
  <c r="K1971" i="1"/>
  <c r="K2147" i="1"/>
  <c r="K2156" i="1"/>
  <c r="G851" i="33"/>
  <c r="K4385" i="1"/>
  <c r="K2299" i="1"/>
  <c r="K2395" i="1"/>
  <c r="K2462" i="1"/>
  <c r="K2581" i="1"/>
  <c r="M3623" i="1"/>
  <c r="M3614" i="1"/>
  <c r="M2616" i="1"/>
  <c r="W4349" i="1"/>
  <c r="S4212" i="1"/>
  <c r="W4212" i="1"/>
  <c r="W4340" i="1"/>
  <c r="K4428" i="1"/>
  <c r="K4436" i="1"/>
  <c r="K4462" i="1"/>
  <c r="Q902" i="33"/>
  <c r="M3535" i="1"/>
  <c r="J3535" i="1"/>
  <c r="M776" i="1"/>
  <c r="J776" i="1"/>
  <c r="M3050" i="1"/>
  <c r="J3050" i="1"/>
  <c r="M3649" i="1"/>
  <c r="J3649" i="1"/>
  <c r="M2682" i="1"/>
  <c r="J2682" i="1"/>
  <c r="M4057" i="1"/>
  <c r="J4057" i="1"/>
  <c r="M4129" i="1"/>
  <c r="J4129" i="1"/>
  <c r="S4563" i="1"/>
  <c r="G19" i="35"/>
  <c r="M19" i="35"/>
  <c r="W4548" i="1"/>
  <c r="S4543" i="1"/>
  <c r="S4554" i="1"/>
  <c r="T727" i="1"/>
  <c r="T356" i="1"/>
  <c r="T1793" i="1"/>
  <c r="T1841" i="1"/>
  <c r="T1859" i="1"/>
  <c r="T1868" i="1"/>
  <c r="N746" i="33"/>
  <c r="N754" i="33"/>
  <c r="L202" i="2"/>
  <c r="T348" i="1"/>
  <c r="N854" i="33"/>
  <c r="T4388" i="1"/>
  <c r="T2302" i="1"/>
  <c r="T2398" i="1"/>
  <c r="T2465" i="1"/>
  <c r="T2584" i="1"/>
  <c r="Z776" i="1"/>
  <c r="X776" i="1"/>
  <c r="Z2706" i="1"/>
  <c r="X2706" i="1"/>
  <c r="Z3018" i="1"/>
  <c r="X3018" i="1"/>
  <c r="Z2658" i="1"/>
  <c r="X2658" i="1"/>
  <c r="Z2690" i="1"/>
  <c r="X2690" i="1"/>
  <c r="Z4057" i="1"/>
  <c r="X4057" i="1"/>
  <c r="Z3114" i="1"/>
  <c r="X3114" i="1"/>
  <c r="V4460" i="1"/>
  <c r="V4434" i="1"/>
  <c r="V4426" i="1"/>
  <c r="Z3657" i="1"/>
  <c r="X3657" i="1"/>
  <c r="W2666" i="1"/>
  <c r="S2666" i="1"/>
  <c r="M2026" i="1"/>
  <c r="J2026" i="1"/>
  <c r="W2820" i="1"/>
  <c r="S2820" i="1"/>
  <c r="Y4549" i="1"/>
  <c r="W2323" i="1"/>
  <c r="S2323" i="1"/>
  <c r="W2429" i="1"/>
  <c r="S2429" i="1"/>
  <c r="M3728" i="1"/>
  <c r="J3728" i="1"/>
  <c r="M4032" i="1"/>
  <c r="J4032" i="1"/>
  <c r="M1781" i="1"/>
  <c r="J1781" i="1"/>
  <c r="M3752" i="1"/>
  <c r="J3752" i="1"/>
  <c r="H4025" i="1"/>
  <c r="I4025" i="1"/>
  <c r="H3793" i="1"/>
  <c r="I3793" i="1"/>
  <c r="H2898" i="1"/>
  <c r="I2898" i="1"/>
  <c r="H3042" i="1"/>
  <c r="I3042" i="1"/>
  <c r="H3785" i="1"/>
  <c r="I3785" i="1"/>
  <c r="H1847" i="1"/>
  <c r="I1847" i="1"/>
  <c r="H2413" i="1"/>
  <c r="I2413" i="1"/>
  <c r="H3721" i="1"/>
  <c r="I3721" i="1"/>
  <c r="H1742" i="1"/>
  <c r="I1742" i="1"/>
  <c r="H1734" i="1"/>
  <c r="I1734" i="1"/>
  <c r="H1995" i="1"/>
  <c r="I1995" i="1"/>
  <c r="H2355" i="1"/>
  <c r="I2355" i="1"/>
  <c r="H2810" i="1"/>
  <c r="I2810" i="1"/>
  <c r="H1798" i="1"/>
  <c r="I1798" i="1"/>
  <c r="R627" i="1"/>
  <c r="N627" i="1"/>
  <c r="Y4187" i="1"/>
  <c r="Y3634" i="1"/>
  <c r="U1393" i="1"/>
  <c r="U1449" i="1"/>
  <c r="U1458" i="1"/>
  <c r="O638" i="33"/>
  <c r="O646" i="33"/>
  <c r="M189" i="2"/>
  <c r="U1288" i="1"/>
  <c r="U1384" i="1"/>
  <c r="Q4566" i="1"/>
  <c r="Q4557" i="1"/>
  <c r="Q4546" i="1"/>
  <c r="P849" i="33"/>
  <c r="V2297" i="1"/>
  <c r="V2393" i="1"/>
  <c r="V2460" i="1"/>
  <c r="V2579" i="1"/>
  <c r="V4383" i="1"/>
  <c r="P4563" i="1"/>
  <c r="P4554" i="1"/>
  <c r="P4543" i="1"/>
  <c r="M2323" i="1"/>
  <c r="J2323" i="1"/>
  <c r="M3945" i="1"/>
  <c r="J3945" i="1"/>
  <c r="M2658" i="1"/>
  <c r="J2658" i="1"/>
  <c r="M3114" i="1"/>
  <c r="J3114" i="1"/>
  <c r="M4121" i="1"/>
  <c r="J4121" i="1"/>
  <c r="M3417" i="1"/>
  <c r="J3417" i="1"/>
  <c r="O1743" i="1"/>
  <c r="O1783" i="1"/>
  <c r="O3035" i="1"/>
  <c r="O2028" i="1"/>
  <c r="O1996" i="1"/>
  <c r="O460" i="1"/>
  <c r="O484" i="1"/>
  <c r="O1831" i="1"/>
  <c r="O2819" i="1"/>
  <c r="O1751" i="1"/>
  <c r="O2883" i="1"/>
  <c r="O3794" i="1"/>
  <c r="O3786" i="1"/>
  <c r="O2771" i="1"/>
  <c r="O1848" i="1"/>
  <c r="O2414" i="1"/>
  <c r="O3730" i="1"/>
  <c r="O2763" i="1"/>
  <c r="O3858" i="1"/>
  <c r="O1759" i="1"/>
  <c r="O3043" i="1"/>
  <c r="O2316" i="1"/>
  <c r="O3746" i="1"/>
  <c r="O2891" i="1"/>
  <c r="O3027" i="1"/>
  <c r="O3866" i="1"/>
  <c r="O2100" i="1"/>
  <c r="O1807" i="1"/>
  <c r="O2308" i="1"/>
  <c r="O3770" i="1"/>
  <c r="O1823" i="1"/>
  <c r="O1735" i="1"/>
  <c r="O1775" i="1"/>
  <c r="O3754" i="1"/>
  <c r="O2446" i="1"/>
  <c r="O4090" i="1"/>
  <c r="O3722" i="1"/>
  <c r="O2747" i="1"/>
  <c r="O2811" i="1"/>
  <c r="O2739" i="1"/>
  <c r="O588" i="1"/>
  <c r="O3714" i="1"/>
  <c r="O2779" i="1"/>
  <c r="O2803" i="1"/>
  <c r="O1988" i="1"/>
  <c r="O2380" i="1"/>
  <c r="O4034" i="1"/>
  <c r="O476" i="1"/>
  <c r="O2348" i="1"/>
  <c r="O4050" i="1"/>
  <c r="O3059" i="1"/>
  <c r="O3738" i="1"/>
  <c r="O2755" i="1"/>
  <c r="O4229" i="1"/>
  <c r="O1799" i="1"/>
  <c r="O3269" i="1"/>
  <c r="O3139" i="1"/>
  <c r="O3874" i="1"/>
  <c r="O2731" i="1"/>
  <c r="O516" i="1"/>
  <c r="O3131" i="1"/>
  <c r="O2899" i="1"/>
  <c r="O3107" i="1"/>
  <c r="O2356" i="1"/>
  <c r="O4018" i="1"/>
  <c r="O3778" i="1"/>
  <c r="O3706" i="1"/>
  <c r="O2795" i="1"/>
  <c r="O4026" i="1"/>
  <c r="W467" i="1"/>
  <c r="S467" i="1"/>
  <c r="Z4121" i="1"/>
  <c r="X4121" i="1"/>
  <c r="Z4097" i="1"/>
  <c r="X4097" i="1"/>
  <c r="Z3476" i="1"/>
  <c r="X3476" i="1"/>
  <c r="Z2504" i="1"/>
  <c r="X2504" i="1"/>
  <c r="Z467" i="1"/>
  <c r="X467" i="1"/>
  <c r="W4073" i="1"/>
  <c r="S4073" i="1"/>
  <c r="W4332" i="1"/>
  <c r="S4332" i="1"/>
  <c r="M3792" i="1"/>
  <c r="J3792" i="1"/>
  <c r="AC3599" i="1"/>
  <c r="AC3582" i="1"/>
  <c r="V4571" i="1"/>
  <c r="P848" i="33"/>
  <c r="P864" i="33"/>
  <c r="P880" i="33"/>
  <c r="P888" i="33"/>
  <c r="P947" i="33"/>
  <c r="P967" i="33"/>
  <c r="P975" i="33"/>
  <c r="N213" i="2"/>
  <c r="V980" i="1"/>
  <c r="V1068" i="1"/>
  <c r="V1111" i="1"/>
  <c r="P829" i="33"/>
  <c r="P832" i="33"/>
  <c r="P842" i="33"/>
  <c r="P858" i="33"/>
  <c r="P874" i="33"/>
  <c r="P882" i="33"/>
  <c r="N396" i="2"/>
  <c r="V889" i="1"/>
  <c r="V921" i="1"/>
  <c r="W1776" i="1"/>
  <c r="S1776" i="1"/>
  <c r="J167" i="1"/>
  <c r="J185" i="1"/>
  <c r="J211" i="1"/>
  <c r="F467" i="33"/>
  <c r="F484" i="33"/>
  <c r="F492" i="33"/>
  <c r="D369" i="2"/>
  <c r="J3441" i="1"/>
  <c r="J3570" i="1"/>
  <c r="W3473" i="1"/>
  <c r="W3489" i="1"/>
  <c r="W3498" i="1"/>
  <c r="W3514" i="1"/>
  <c r="W3523" i="1"/>
  <c r="Y3597" i="1"/>
  <c r="Y3580" i="1"/>
  <c r="Z2810" i="1"/>
  <c r="X2810" i="1"/>
  <c r="Z3042" i="1"/>
  <c r="X3042" i="1"/>
  <c r="Z2898" i="1"/>
  <c r="X2898" i="1"/>
  <c r="Z2746" i="1"/>
  <c r="X2746" i="1"/>
  <c r="Z2379" i="1"/>
  <c r="X2379" i="1"/>
  <c r="Z1847" i="1"/>
  <c r="X1847" i="1"/>
  <c r="Z2315" i="1"/>
  <c r="X2315" i="1"/>
  <c r="Z1806" i="1"/>
  <c r="X1806" i="1"/>
  <c r="Z2413" i="1"/>
  <c r="X2413" i="1"/>
  <c r="V1794" i="1"/>
  <c r="V1842" i="1"/>
  <c r="V1860" i="1"/>
  <c r="V1869" i="1"/>
  <c r="P747" i="33"/>
  <c r="P755" i="33"/>
  <c r="N203" i="2"/>
  <c r="V349" i="1"/>
  <c r="V357" i="1"/>
  <c r="V728" i="1"/>
  <c r="K224" i="2"/>
  <c r="S4426" i="1"/>
  <c r="W4426" i="1"/>
  <c r="W4434" i="1"/>
  <c r="W4460" i="1"/>
  <c r="W3731" i="1"/>
  <c r="S3731" i="1"/>
  <c r="J924" i="1"/>
  <c r="J4574" i="1"/>
  <c r="M2706" i="1"/>
  <c r="J2706" i="1"/>
  <c r="M4097" i="1"/>
  <c r="J4097" i="1"/>
  <c r="M2690" i="1"/>
  <c r="J2690" i="1"/>
  <c r="M2387" i="1"/>
  <c r="J2387" i="1"/>
  <c r="M4041" i="1"/>
  <c r="J4041" i="1"/>
  <c r="M2666" i="1"/>
  <c r="J2666" i="1"/>
  <c r="Z2666" i="1"/>
  <c r="X2666" i="1"/>
  <c r="Z3501" i="1"/>
  <c r="X3501" i="1"/>
  <c r="Z4137" i="1"/>
  <c r="X4137" i="1"/>
  <c r="Z3162" i="1"/>
  <c r="X3162" i="1"/>
  <c r="Z2520" i="1"/>
  <c r="X2520" i="1"/>
  <c r="Z4308" i="1"/>
  <c r="X4308" i="1"/>
  <c r="L1394" i="1"/>
  <c r="L1450" i="1"/>
  <c r="L1459" i="1"/>
  <c r="H639" i="33"/>
  <c r="H647" i="33"/>
  <c r="F190" i="2"/>
  <c r="L1289" i="1"/>
  <c r="L1385" i="1"/>
  <c r="V3751" i="1"/>
  <c r="V3767" i="1"/>
  <c r="V3719" i="1"/>
  <c r="V2800" i="1"/>
  <c r="V1748" i="1"/>
  <c r="V1796" i="1"/>
  <c r="V3266" i="1"/>
  <c r="V1828" i="1"/>
  <c r="V2752" i="1"/>
  <c r="V473" i="1"/>
  <c r="V2888" i="1"/>
  <c r="V3128" i="1"/>
  <c r="V585" i="1"/>
  <c r="V3775" i="1"/>
  <c r="V481" i="1"/>
  <c r="V1993" i="1"/>
  <c r="V2305" i="1"/>
  <c r="V3863" i="1"/>
  <c r="V3735" i="1"/>
  <c r="V2313" i="1"/>
  <c r="V1732" i="1"/>
  <c r="V4031" i="1"/>
  <c r="V3855" i="1"/>
  <c r="V457" i="1"/>
  <c r="V2411" i="1"/>
  <c r="V2792" i="1"/>
  <c r="V4226" i="1"/>
  <c r="V1820" i="1"/>
  <c r="V2345" i="1"/>
  <c r="V2353" i="1"/>
  <c r="V3871" i="1"/>
  <c r="V4087" i="1"/>
  <c r="V2896" i="1"/>
  <c r="V513" i="1"/>
  <c r="V3791" i="1"/>
  <c r="V4015" i="1"/>
  <c r="V3727" i="1"/>
  <c r="V2808" i="1"/>
  <c r="V1772" i="1"/>
  <c r="V2728" i="1"/>
  <c r="V3040" i="1"/>
  <c r="V3703" i="1"/>
  <c r="V2097" i="1"/>
  <c r="V3104" i="1"/>
  <c r="V1756" i="1"/>
  <c r="V1780" i="1"/>
  <c r="V3024" i="1"/>
  <c r="V2744" i="1"/>
  <c r="V2025" i="1"/>
  <c r="V3056" i="1"/>
  <c r="V3783" i="1"/>
  <c r="V2443" i="1"/>
  <c r="V3032" i="1"/>
  <c r="V3711" i="1"/>
  <c r="V1845" i="1"/>
  <c r="V2776" i="1"/>
  <c r="V1985" i="1"/>
  <c r="V2736" i="1"/>
  <c r="V3743" i="1"/>
  <c r="V4023" i="1"/>
  <c r="V2760" i="1"/>
  <c r="V1740" i="1"/>
  <c r="V2880" i="1"/>
  <c r="V2768" i="1"/>
  <c r="V4047" i="1"/>
  <c r="V2377" i="1"/>
  <c r="V2816" i="1"/>
  <c r="V3136" i="1"/>
  <c r="V4497" i="1"/>
  <c r="V4529" i="1"/>
  <c r="P758" i="33"/>
  <c r="P766" i="33"/>
  <c r="N224" i="2"/>
  <c r="V1804" i="1"/>
  <c r="Z523" i="1"/>
  <c r="X168" i="1"/>
  <c r="X186" i="1"/>
  <c r="X212" i="1"/>
  <c r="Q468" i="33"/>
  <c r="Q485" i="33"/>
  <c r="Q493" i="33"/>
  <c r="O370" i="2"/>
  <c r="X523" i="1"/>
  <c r="W2035" i="1"/>
  <c r="S2035" i="1"/>
  <c r="W2387" i="1"/>
  <c r="S2387" i="1"/>
  <c r="M3712" i="1"/>
  <c r="J3712" i="1"/>
  <c r="W2732" i="1"/>
  <c r="S2732" i="1"/>
  <c r="W3140" i="1"/>
  <c r="S3140" i="1"/>
  <c r="W3108" i="1"/>
  <c r="S3108" i="1"/>
  <c r="H2027" i="1"/>
  <c r="I2027" i="1"/>
  <c r="M1821" i="1"/>
  <c r="J1821" i="1"/>
  <c r="M1773" i="1"/>
  <c r="J1773" i="1"/>
  <c r="M3872" i="1"/>
  <c r="J3872" i="1"/>
  <c r="M2801" i="1"/>
  <c r="J2801" i="1"/>
  <c r="R3074" i="1"/>
  <c r="N3074" i="1"/>
  <c r="R2139" i="1"/>
  <c r="N2139" i="1"/>
  <c r="H2802" i="1"/>
  <c r="I2802" i="1"/>
  <c r="H1806" i="1"/>
  <c r="I1806" i="1"/>
  <c r="H4228" i="1"/>
  <c r="I4228" i="1"/>
  <c r="Z3058" i="1"/>
  <c r="X3058" i="1"/>
  <c r="Z1830" i="1"/>
  <c r="X1830" i="1"/>
  <c r="Z1995" i="1"/>
  <c r="X1995" i="1"/>
  <c r="Z1774" i="1"/>
  <c r="X1774" i="1"/>
  <c r="Z2882" i="1"/>
  <c r="X2882" i="1"/>
  <c r="Z1987" i="1"/>
  <c r="X1987" i="1"/>
  <c r="Z3729" i="1"/>
  <c r="X3729" i="1"/>
  <c r="Z2730" i="1"/>
  <c r="X2730" i="1"/>
  <c r="Z2738" i="1"/>
  <c r="X2738" i="1"/>
  <c r="AC3624" i="1"/>
  <c r="AC3615" i="1"/>
  <c r="U844" i="33"/>
  <c r="U860" i="33"/>
  <c r="U876" i="33"/>
  <c r="U884" i="33"/>
  <c r="S398" i="2"/>
  <c r="AC891" i="1"/>
  <c r="AC966" i="1"/>
  <c r="AC1116" i="1"/>
  <c r="AC2591" i="1"/>
  <c r="AC2617" i="1"/>
  <c r="W2748" i="1"/>
  <c r="S2748" i="1"/>
  <c r="W2804" i="1"/>
  <c r="S2804" i="1"/>
  <c r="W2317" i="1"/>
  <c r="S2317" i="1"/>
  <c r="W517" i="1"/>
  <c r="S517" i="1"/>
  <c r="W2796" i="1"/>
  <c r="S2796" i="1"/>
  <c r="W589" i="1"/>
  <c r="S589" i="1"/>
  <c r="H4094" i="1"/>
  <c r="I4094" i="1"/>
  <c r="O1395" i="1"/>
  <c r="O1451" i="1"/>
  <c r="O1460" i="1"/>
  <c r="J640" i="33"/>
  <c r="J648" i="33"/>
  <c r="H191" i="2"/>
  <c r="O4500" i="1"/>
  <c r="O4532" i="1"/>
  <c r="J761" i="33"/>
  <c r="J769" i="33"/>
  <c r="H227" i="2"/>
  <c r="O2300" i="1"/>
  <c r="O2396" i="1"/>
  <c r="O2463" i="1"/>
  <c r="O2582" i="1"/>
  <c r="O4386" i="1"/>
  <c r="J852" i="33"/>
  <c r="W3657" i="1"/>
  <c r="S3657" i="1"/>
  <c r="W2512" i="1"/>
  <c r="S2512" i="1"/>
  <c r="W3535" i="1"/>
  <c r="S3535" i="1"/>
  <c r="W2706" i="1"/>
  <c r="S2706" i="1"/>
  <c r="W4057" i="1"/>
  <c r="S4057" i="1"/>
  <c r="W3098" i="1"/>
  <c r="S3098" i="1"/>
  <c r="M4498" i="1"/>
  <c r="M4530" i="1"/>
  <c r="J1394" i="1"/>
  <c r="J1450" i="1"/>
  <c r="J1459" i="1"/>
  <c r="F639" i="33"/>
  <c r="F647" i="33"/>
  <c r="D190" i="2"/>
  <c r="J4499" i="1"/>
  <c r="J4531" i="1"/>
  <c r="F760" i="33"/>
  <c r="F768" i="33"/>
  <c r="D226" i="2"/>
  <c r="J168" i="1"/>
  <c r="J186" i="1"/>
  <c r="J212" i="1"/>
  <c r="F468" i="33"/>
  <c r="F485" i="33"/>
  <c r="F493" i="33"/>
  <c r="D370" i="2"/>
  <c r="J4105" i="1"/>
  <c r="M4105" i="1"/>
  <c r="M2889" i="1"/>
  <c r="J2889" i="1"/>
  <c r="M4088" i="1"/>
  <c r="J4088" i="1"/>
  <c r="M2729" i="1"/>
  <c r="J2729" i="1"/>
  <c r="M2346" i="1"/>
  <c r="J2346" i="1"/>
  <c r="M2412" i="1"/>
  <c r="J2412" i="1"/>
  <c r="F843" i="33"/>
  <c r="F859" i="33"/>
  <c r="F875" i="33"/>
  <c r="F883" i="33"/>
  <c r="D397" i="2"/>
  <c r="J890" i="1"/>
  <c r="M890" i="1"/>
  <c r="M965" i="1"/>
  <c r="M1115" i="1"/>
  <c r="M2590" i="1"/>
  <c r="M4394" i="1"/>
  <c r="M4471" i="1"/>
  <c r="H848" i="33"/>
  <c r="H864" i="33"/>
  <c r="H880" i="33"/>
  <c r="H888" i="33"/>
  <c r="H947" i="33"/>
  <c r="H967" i="33"/>
  <c r="H975" i="33"/>
  <c r="F213" i="2"/>
  <c r="L980" i="1"/>
  <c r="L1068" i="1"/>
  <c r="L1111" i="1"/>
  <c r="H829" i="33"/>
  <c r="H832" i="33"/>
  <c r="H841" i="33"/>
  <c r="H857" i="33"/>
  <c r="H873" i="33"/>
  <c r="H881" i="33"/>
  <c r="F395" i="2"/>
  <c r="L888" i="1"/>
  <c r="L920" i="1"/>
  <c r="L4570" i="1"/>
  <c r="R4081" i="1"/>
  <c r="N4081" i="1"/>
  <c r="Z3106" i="1"/>
  <c r="X3106" i="1"/>
  <c r="W3557" i="1"/>
  <c r="W3548" i="1"/>
  <c r="W3532" i="1"/>
  <c r="Y2675" i="1"/>
  <c r="Y3067" i="1"/>
  <c r="Y3674" i="1"/>
  <c r="Y4317" i="1"/>
  <c r="Y4138" i="1"/>
  <c r="Y3384" i="1"/>
  <c r="Y4058" i="1"/>
  <c r="Y4114" i="1"/>
  <c r="Y2513" i="1"/>
  <c r="Y3155" i="1"/>
  <c r="Y3019" i="1"/>
  <c r="Y4074" i="1"/>
  <c r="Y2691" i="1"/>
  <c r="Y2683" i="1"/>
  <c r="Y3666" i="1"/>
  <c r="Y3502" i="1"/>
  <c r="Y4098" i="1"/>
  <c r="Y524" i="1"/>
  <c r="Y1980" i="1"/>
  <c r="Y4042" i="1"/>
  <c r="Y4309" i="1"/>
  <c r="Y3946" i="1"/>
  <c r="Y4122" i="1"/>
  <c r="Y3115" i="1"/>
  <c r="Y3650" i="1"/>
  <c r="Y3147" i="1"/>
  <c r="Y4010" i="1"/>
  <c r="Y2971" i="1"/>
  <c r="Y4130" i="1"/>
  <c r="Y3091" i="1"/>
  <c r="Y2707" i="1"/>
  <c r="Y3477" i="1"/>
  <c r="Y4106" i="1"/>
  <c r="Y2324" i="1"/>
  <c r="Y3051" i="1"/>
  <c r="Y3123" i="1"/>
  <c r="Y4301" i="1"/>
  <c r="Y2430" i="1"/>
  <c r="Y468" i="1"/>
  <c r="Y2036" i="1"/>
  <c r="Y4333" i="1"/>
  <c r="Y3163" i="1"/>
  <c r="Y2388" i="1"/>
  <c r="Y2505" i="1"/>
  <c r="Y3418" i="1"/>
  <c r="Y2659" i="1"/>
  <c r="Y2521" i="1"/>
  <c r="Y3099" i="1"/>
  <c r="Y3536" i="1"/>
  <c r="Y777" i="1"/>
  <c r="Y3658" i="1"/>
  <c r="Y2667" i="1"/>
  <c r="W3044" i="1"/>
  <c r="S3044" i="1"/>
  <c r="W1989" i="1"/>
  <c r="S1989" i="1"/>
  <c r="W3060" i="1"/>
  <c r="S3060" i="1"/>
  <c r="W2884" i="1"/>
  <c r="S2884" i="1"/>
  <c r="W2740" i="1"/>
  <c r="S2740" i="1"/>
  <c r="W3867" i="1"/>
  <c r="S3867" i="1"/>
  <c r="W2101" i="1"/>
  <c r="S2101" i="1"/>
  <c r="L4464" i="1"/>
  <c r="L4438" i="1"/>
  <c r="L4430" i="1"/>
  <c r="Q4563" i="1"/>
  <c r="Q4554" i="1"/>
  <c r="Q4543" i="1"/>
  <c r="H3782" i="1"/>
  <c r="I3782" i="1"/>
  <c r="H4033" i="1"/>
  <c r="I4033" i="1"/>
  <c r="M3776" i="1"/>
  <c r="J3776" i="1"/>
  <c r="M2098" i="1"/>
  <c r="J2098" i="1"/>
  <c r="M2314" i="1"/>
  <c r="J2314" i="1"/>
  <c r="M2881" i="1"/>
  <c r="J2881" i="1"/>
  <c r="R451" i="1"/>
  <c r="N451" i="1"/>
  <c r="I4433" i="1"/>
  <c r="I4441" i="1"/>
  <c r="I4467" i="1"/>
  <c r="H1774" i="1"/>
  <c r="I1774" i="1"/>
  <c r="H1830" i="1"/>
  <c r="I1830" i="1"/>
  <c r="Z2762" i="1"/>
  <c r="X2762" i="1"/>
  <c r="Z4228" i="1"/>
  <c r="X4228" i="1"/>
  <c r="Z3034" i="1"/>
  <c r="X3034" i="1"/>
  <c r="Z2794" i="1"/>
  <c r="X2794" i="1"/>
  <c r="Z2770" i="1"/>
  <c r="X2770" i="1"/>
  <c r="Z515" i="1"/>
  <c r="X515" i="1"/>
  <c r="Z2347" i="1"/>
  <c r="X2347" i="1"/>
  <c r="Z2027" i="1"/>
  <c r="X2027" i="1"/>
  <c r="Y1395" i="1"/>
  <c r="Y1451" i="1"/>
  <c r="Y1460" i="1"/>
  <c r="R640" i="33"/>
  <c r="R648" i="33"/>
  <c r="P191" i="2"/>
  <c r="Y4500" i="1"/>
  <c r="Y4532" i="1"/>
  <c r="R761" i="33"/>
  <c r="R769" i="33"/>
  <c r="P227" i="2"/>
  <c r="Y169" i="1"/>
  <c r="Y187" i="1"/>
  <c r="Y213" i="1"/>
  <c r="R469" i="33"/>
  <c r="R486" i="33"/>
  <c r="R494" i="33"/>
  <c r="P371" i="2"/>
  <c r="Y2627" i="1"/>
  <c r="Y3227" i="1"/>
  <c r="AC4361" i="1"/>
  <c r="AC4370" i="1"/>
  <c r="AC4379" i="1"/>
  <c r="Z3130" i="1"/>
  <c r="X3130" i="1"/>
  <c r="W1849" i="1"/>
  <c r="S1849" i="1"/>
  <c r="W3747" i="1"/>
  <c r="S3747" i="1"/>
  <c r="W3859" i="1"/>
  <c r="S3859" i="1"/>
  <c r="W2812" i="1"/>
  <c r="S2812" i="1"/>
  <c r="W4091" i="1"/>
  <c r="S4091" i="1"/>
  <c r="W2381" i="1"/>
  <c r="S2381" i="1"/>
  <c r="AC4575" i="1"/>
  <c r="U846" i="33"/>
  <c r="U862" i="33"/>
  <c r="U878" i="33"/>
  <c r="U886" i="33"/>
  <c r="S400" i="2"/>
  <c r="AC893" i="1"/>
  <c r="AC925" i="1"/>
  <c r="T3141" i="1"/>
  <c r="T2310" i="1"/>
  <c r="T1809" i="1"/>
  <c r="T4020" i="1"/>
  <c r="T3061" i="1"/>
  <c r="T2797" i="1"/>
  <c r="T3796" i="1"/>
  <c r="T2781" i="1"/>
  <c r="T1998" i="1"/>
  <c r="T3756" i="1"/>
  <c r="T3109" i="1"/>
  <c r="T2030" i="1"/>
  <c r="T3045" i="1"/>
  <c r="T1833" i="1"/>
  <c r="T2821" i="1"/>
  <c r="T478" i="1"/>
  <c r="T1777" i="1"/>
  <c r="T2350" i="1"/>
  <c r="T3780" i="1"/>
  <c r="T3732" i="1"/>
  <c r="T3037" i="1"/>
  <c r="T590" i="1"/>
  <c r="T3876" i="1"/>
  <c r="T3868" i="1"/>
  <c r="T2382" i="1"/>
  <c r="T3029" i="1"/>
  <c r="T2893" i="1"/>
  <c r="T1990" i="1"/>
  <c r="T2885" i="1"/>
  <c r="T4231" i="1"/>
  <c r="T2733" i="1"/>
  <c r="T2773" i="1"/>
  <c r="T3748" i="1"/>
  <c r="T2749" i="1"/>
  <c r="T2358" i="1"/>
  <c r="T4052" i="1"/>
  <c r="T2318" i="1"/>
  <c r="T1801" i="1"/>
  <c r="T1785" i="1"/>
  <c r="T2805" i="1"/>
  <c r="T486" i="1"/>
  <c r="T4092" i="1"/>
  <c r="T518" i="1"/>
  <c r="T1825" i="1"/>
  <c r="T2813" i="1"/>
  <c r="T2901" i="1"/>
  <c r="T3772" i="1"/>
  <c r="T1850" i="1"/>
  <c r="T1737" i="1"/>
  <c r="T3716" i="1"/>
  <c r="T2741" i="1"/>
  <c r="T1761" i="1"/>
  <c r="T4036" i="1"/>
  <c r="T1745" i="1"/>
  <c r="T3860" i="1"/>
  <c r="T3271" i="1"/>
  <c r="T1753" i="1"/>
  <c r="T2416" i="1"/>
  <c r="T2448" i="1"/>
  <c r="T3740" i="1"/>
  <c r="T3133" i="1"/>
  <c r="T4028" i="1"/>
  <c r="T2102" i="1"/>
  <c r="T2765" i="1"/>
  <c r="T3724" i="1"/>
  <c r="T462" i="1"/>
  <c r="T3708" i="1"/>
  <c r="T3788" i="1"/>
  <c r="T2757" i="1"/>
  <c r="W3383" i="1"/>
  <c r="S3383" i="1"/>
  <c r="H3034" i="1"/>
  <c r="I3034" i="1"/>
  <c r="W1736" i="1"/>
  <c r="S1736" i="1"/>
  <c r="W3875" i="1"/>
  <c r="S3875" i="1"/>
  <c r="W3795" i="1"/>
  <c r="S3795" i="1"/>
  <c r="W2772" i="1"/>
  <c r="S2772" i="1"/>
  <c r="W1760" i="1"/>
  <c r="S1760" i="1"/>
  <c r="W3739" i="1"/>
  <c r="S3739" i="1"/>
  <c r="K1790" i="1"/>
  <c r="K1838" i="1"/>
  <c r="K1856" i="1"/>
  <c r="K1865" i="1"/>
  <c r="G743" i="33"/>
  <c r="G751" i="33"/>
  <c r="E199" i="2"/>
  <c r="K345" i="1"/>
  <c r="K353" i="1"/>
  <c r="K724" i="1"/>
  <c r="L1383" i="1"/>
  <c r="L1392" i="1"/>
  <c r="L1448" i="1"/>
  <c r="L1457" i="1"/>
  <c r="H637" i="33"/>
  <c r="H645" i="33"/>
  <c r="F188" i="2"/>
  <c r="L1287" i="1"/>
  <c r="H2352" i="1"/>
  <c r="I2352" i="1"/>
  <c r="H3039" i="1"/>
  <c r="I3039" i="1"/>
  <c r="P4564" i="1"/>
  <c r="P4555" i="1"/>
  <c r="P4544" i="1"/>
  <c r="H2320" i="1"/>
  <c r="I2320" i="1"/>
  <c r="H488" i="1"/>
  <c r="I488" i="1"/>
  <c r="H3726" i="1"/>
  <c r="I3726" i="1"/>
  <c r="H2450" i="1"/>
  <c r="I2450" i="1"/>
  <c r="H2807" i="1"/>
  <c r="I2807" i="1"/>
  <c r="W4041" i="1"/>
  <c r="S4041" i="1"/>
  <c r="W4121" i="1"/>
  <c r="S4121" i="1"/>
  <c r="Z2818" i="1"/>
  <c r="X2818" i="1"/>
  <c r="K1734" i="1"/>
  <c r="K3721" i="1"/>
  <c r="K3042" i="1"/>
  <c r="K1742" i="1"/>
  <c r="K2379" i="1"/>
  <c r="K1806" i="1"/>
  <c r="K2794" i="1"/>
  <c r="K515" i="1"/>
  <c r="K3737" i="1"/>
  <c r="K1774" i="1"/>
  <c r="K459" i="1"/>
  <c r="K3745" i="1"/>
  <c r="K1750" i="1"/>
  <c r="K2810" i="1"/>
  <c r="K3857" i="1"/>
  <c r="K2730" i="1"/>
  <c r="K3865" i="1"/>
  <c r="K587" i="1"/>
  <c r="K2445" i="1"/>
  <c r="K475" i="1"/>
  <c r="K2778" i="1"/>
  <c r="K2347" i="1"/>
  <c r="K3026" i="1"/>
  <c r="K1798" i="1"/>
  <c r="K4089" i="1"/>
  <c r="K2770" i="1"/>
  <c r="K1987" i="1"/>
  <c r="K1782" i="1"/>
  <c r="K1847" i="1"/>
  <c r="K2099" i="1"/>
  <c r="K2762" i="1"/>
  <c r="K3793" i="1"/>
  <c r="K4017" i="1"/>
  <c r="K2315" i="1"/>
  <c r="K1995" i="1"/>
  <c r="K3106" i="1"/>
  <c r="K2882" i="1"/>
  <c r="K3705" i="1"/>
  <c r="K2738" i="1"/>
  <c r="K2818" i="1"/>
  <c r="K2355" i="1"/>
  <c r="K2754" i="1"/>
  <c r="K2802" i="1"/>
  <c r="K3130" i="1"/>
  <c r="K3729" i="1"/>
  <c r="K2746" i="1"/>
  <c r="K483" i="1"/>
  <c r="K1822" i="1"/>
  <c r="K2890" i="1"/>
  <c r="K3769" i="1"/>
  <c r="K1830" i="1"/>
  <c r="K3058" i="1"/>
  <c r="K3034" i="1"/>
  <c r="K3873" i="1"/>
  <c r="K3753" i="1"/>
  <c r="K4025" i="1"/>
  <c r="K2027" i="1"/>
  <c r="K3777" i="1"/>
  <c r="K2898" i="1"/>
  <c r="K1758" i="1"/>
  <c r="K4228" i="1"/>
  <c r="K4049" i="1"/>
  <c r="K2413" i="1"/>
  <c r="K2307" i="1"/>
  <c r="K3785" i="1"/>
  <c r="K3138" i="1"/>
  <c r="K3268" i="1"/>
  <c r="K4033" i="1"/>
  <c r="K1394" i="1"/>
  <c r="K1450" i="1"/>
  <c r="K1459" i="1"/>
  <c r="G639" i="33"/>
  <c r="G647" i="33"/>
  <c r="E190" i="2"/>
  <c r="K4499" i="1"/>
  <c r="K4531" i="1"/>
  <c r="G760" i="33"/>
  <c r="G768" i="33"/>
  <c r="E226" i="2"/>
  <c r="K3713" i="1"/>
  <c r="H4038" i="1"/>
  <c r="I4038" i="1"/>
  <c r="H520" i="1"/>
  <c r="I520" i="1"/>
  <c r="I893" i="1"/>
  <c r="I925" i="1"/>
  <c r="I4575" i="1"/>
  <c r="H2445" i="1"/>
  <c r="I2445" i="1"/>
  <c r="L1973" i="1"/>
  <c r="L2149" i="1"/>
  <c r="L2158" i="1"/>
  <c r="H924" i="33"/>
  <c r="H1028" i="33"/>
  <c r="W4308" i="1"/>
  <c r="S4308" i="1"/>
  <c r="H3143" i="1"/>
  <c r="I3143" i="1"/>
  <c r="H2743" i="1"/>
  <c r="I2743" i="1"/>
  <c r="P4565" i="1"/>
  <c r="P4545" i="1"/>
  <c r="P4556" i="1"/>
  <c r="U905" i="33"/>
  <c r="H2895" i="1"/>
  <c r="I2895" i="1"/>
  <c r="H3798" i="1"/>
  <c r="I3798" i="1"/>
  <c r="H2887" i="1"/>
  <c r="I2887" i="1"/>
  <c r="H2418" i="1"/>
  <c r="I2418" i="1"/>
  <c r="W3050" i="1"/>
  <c r="S3050" i="1"/>
  <c r="W4137" i="1"/>
  <c r="S4137" i="1"/>
  <c r="H483" i="1"/>
  <c r="I483" i="1"/>
  <c r="H3268" i="1"/>
  <c r="I3268" i="1"/>
  <c r="H2818" i="1"/>
  <c r="I2818" i="1"/>
  <c r="H2754" i="1"/>
  <c r="I2754" i="1"/>
  <c r="H2778" i="1"/>
  <c r="I2778" i="1"/>
  <c r="Z3713" i="1"/>
  <c r="X3713" i="1"/>
  <c r="V1392" i="1"/>
  <c r="V1448" i="1"/>
  <c r="V1457" i="1"/>
  <c r="P637" i="33"/>
  <c r="P645" i="33"/>
  <c r="N188" i="2"/>
  <c r="V1287" i="1"/>
  <c r="V1383" i="1"/>
  <c r="I2424" i="1"/>
  <c r="H2424" i="1"/>
  <c r="AB1394" i="1"/>
  <c r="AB1450" i="1"/>
  <c r="AB1459" i="1"/>
  <c r="T639" i="33"/>
  <c r="T647" i="33"/>
  <c r="R190" i="2"/>
  <c r="AB1289" i="1"/>
  <c r="AB1385" i="1"/>
  <c r="E846" i="33"/>
  <c r="E862" i="33"/>
  <c r="E878" i="33"/>
  <c r="E886" i="33"/>
  <c r="C400" i="2"/>
  <c r="I3077" i="1"/>
  <c r="H3077" i="1"/>
  <c r="H480" i="1"/>
  <c r="I480" i="1"/>
  <c r="H1739" i="1"/>
  <c r="I1739" i="1"/>
  <c r="H3710" i="1"/>
  <c r="I3710" i="1"/>
  <c r="H1835" i="1"/>
  <c r="I1835" i="1"/>
  <c r="H3111" i="1"/>
  <c r="I3111" i="1"/>
  <c r="H1755" i="1"/>
  <c r="I1755" i="1"/>
  <c r="H2823" i="1"/>
  <c r="I2823" i="1"/>
  <c r="H3758" i="1"/>
  <c r="I3758" i="1"/>
  <c r="H2799" i="1"/>
  <c r="I2799" i="1"/>
  <c r="T1397" i="1"/>
  <c r="T1453" i="1"/>
  <c r="T1462" i="1"/>
  <c r="N642" i="33"/>
  <c r="N650" i="33"/>
  <c r="L193" i="2"/>
  <c r="T4502" i="1"/>
  <c r="T4534" i="1"/>
  <c r="N763" i="33"/>
  <c r="N771" i="33"/>
  <c r="L229" i="2"/>
  <c r="T4215" i="1"/>
  <c r="T4343" i="1"/>
  <c r="T4352" i="1"/>
  <c r="H3774" i="1"/>
  <c r="I3774" i="1"/>
  <c r="H2360" i="1"/>
  <c r="I2360" i="1"/>
  <c r="H2104" i="1"/>
  <c r="I2104" i="1"/>
  <c r="H2903" i="1"/>
  <c r="I2903" i="1"/>
  <c r="H3718" i="1"/>
  <c r="I3718" i="1"/>
  <c r="H2759" i="1"/>
  <c r="I2759" i="1"/>
  <c r="H2000" i="1"/>
  <c r="I2000" i="1"/>
  <c r="H2767" i="1"/>
  <c r="I2767" i="1"/>
  <c r="H2032" i="1"/>
  <c r="I1392" i="1"/>
  <c r="I1448" i="1"/>
  <c r="I1457" i="1"/>
  <c r="E637" i="33"/>
  <c r="E645" i="33"/>
  <c r="C188" i="2"/>
  <c r="I4497" i="1"/>
  <c r="I4529" i="1"/>
  <c r="E758" i="33"/>
  <c r="E766" i="33"/>
  <c r="E773" i="33"/>
  <c r="C231" i="2"/>
  <c r="I2032" i="1"/>
  <c r="G16" i="35"/>
  <c r="M16" i="35"/>
  <c r="R4548" i="1"/>
  <c r="P4546" i="1"/>
  <c r="P4557" i="1"/>
  <c r="P4566" i="1"/>
  <c r="W2970" i="1"/>
  <c r="S2970" i="1"/>
  <c r="W3673" i="1"/>
  <c r="S3673" i="1"/>
  <c r="W4113" i="1"/>
  <c r="S4113" i="1"/>
  <c r="I27" i="35"/>
  <c r="G27" i="35"/>
  <c r="W2690" i="1"/>
  <c r="S2690" i="1"/>
  <c r="H2770" i="1"/>
  <c r="I2770" i="1"/>
  <c r="H1750" i="1"/>
  <c r="I1750" i="1"/>
  <c r="H2307" i="1"/>
  <c r="I2307" i="1"/>
  <c r="H3713" i="1"/>
  <c r="I3713" i="1"/>
  <c r="Y4547" i="1"/>
  <c r="Y4558" i="1"/>
  <c r="Y4567" i="1"/>
  <c r="Y4568" i="1"/>
  <c r="R848" i="33"/>
  <c r="R864" i="33"/>
  <c r="R880" i="33"/>
  <c r="R888" i="33"/>
  <c r="R947" i="33"/>
  <c r="R967" i="33"/>
  <c r="R975" i="33"/>
  <c r="P213" i="2"/>
  <c r="Y980" i="1"/>
  <c r="Y1068" i="1"/>
  <c r="Y1111" i="1"/>
  <c r="R829" i="33"/>
  <c r="R832" i="33"/>
  <c r="R841" i="33"/>
  <c r="R857" i="33"/>
  <c r="R873" i="33"/>
  <c r="R881" i="33"/>
  <c r="P395" i="2"/>
  <c r="Y888" i="1"/>
  <c r="Y920" i="1"/>
  <c r="Y4570" i="1"/>
  <c r="W3501" i="1"/>
  <c r="S3501" i="1"/>
  <c r="H515" i="1"/>
  <c r="I515" i="1"/>
  <c r="H2738" i="1"/>
  <c r="I2738" i="1"/>
  <c r="H4017" i="1"/>
  <c r="I4017" i="1"/>
  <c r="V2319" i="1"/>
  <c r="V2351" i="1"/>
  <c r="V2103" i="1"/>
  <c r="V2814" i="1"/>
  <c r="V487" i="1"/>
  <c r="V2417" i="1"/>
  <c r="V3877" i="1"/>
  <c r="V3773" i="1"/>
  <c r="V591" i="1"/>
  <c r="V2750" i="1"/>
  <c r="V3110" i="1"/>
  <c r="V3134" i="1"/>
  <c r="V2806" i="1"/>
  <c r="V2449" i="1"/>
  <c r="V1834" i="1"/>
  <c r="V3781" i="1"/>
  <c r="V2822" i="1"/>
  <c r="V1851" i="1"/>
  <c r="V3789" i="1"/>
  <c r="V3797" i="1"/>
  <c r="V2798" i="1"/>
  <c r="V3757" i="1"/>
  <c r="V3038" i="1"/>
  <c r="V4093" i="1"/>
  <c r="V2782" i="1"/>
  <c r="V3709" i="1"/>
  <c r="V3741" i="1"/>
  <c r="V1754" i="1"/>
  <c r="V3869" i="1"/>
  <c r="V4037" i="1"/>
  <c r="V3142" i="1"/>
  <c r="V1991" i="1"/>
  <c r="V3725" i="1"/>
  <c r="V3272" i="1"/>
  <c r="V1746" i="1"/>
  <c r="V1762" i="1"/>
  <c r="V479" i="1"/>
  <c r="V3046" i="1"/>
  <c r="V1738" i="1"/>
  <c r="V3733" i="1"/>
  <c r="V1802" i="1"/>
  <c r="V2383" i="1"/>
  <c r="V3062" i="1"/>
  <c r="V2902" i="1"/>
  <c r="V4029" i="1"/>
  <c r="V1778" i="1"/>
  <c r="V2758" i="1"/>
  <c r="V2886" i="1"/>
  <c r="V2742" i="1"/>
  <c r="V3030" i="1"/>
  <c r="V3717" i="1"/>
  <c r="V2894" i="1"/>
  <c r="V4232" i="1"/>
  <c r="V519" i="1"/>
  <c r="V4021" i="1"/>
  <c r="V3749" i="1"/>
  <c r="V4053" i="1"/>
  <c r="V1999" i="1"/>
  <c r="V2774" i="1"/>
  <c r="V2311" i="1"/>
  <c r="V2766" i="1"/>
  <c r="V1826" i="1"/>
  <c r="V3861" i="1"/>
  <c r="V463" i="1"/>
  <c r="V2031" i="1"/>
  <c r="V2359" i="1"/>
  <c r="V2734" i="1"/>
  <c r="V1810" i="1"/>
  <c r="V1786" i="1"/>
  <c r="S17" i="34"/>
  <c r="Q17" i="34"/>
  <c r="W3945" i="1"/>
  <c r="S4531" i="1"/>
  <c r="M760" i="33"/>
  <c r="M768" i="33"/>
  <c r="K226" i="2"/>
  <c r="S168" i="1"/>
  <c r="S186" i="1"/>
  <c r="S212" i="1"/>
  <c r="M468" i="33"/>
  <c r="M485" i="33"/>
  <c r="M493" i="33"/>
  <c r="K370" i="2"/>
  <c r="S3945" i="1"/>
  <c r="G11" i="35"/>
  <c r="I11" i="35"/>
  <c r="J1829" i="1"/>
  <c r="M1829" i="1"/>
  <c r="J3041" i="1"/>
  <c r="M3041" i="1"/>
  <c r="J3736" i="1"/>
  <c r="M3736" i="1"/>
  <c r="J4048" i="1"/>
  <c r="M4048" i="1"/>
  <c r="J2761" i="1"/>
  <c r="M2761" i="1"/>
  <c r="J2378" i="1"/>
  <c r="M2378" i="1"/>
  <c r="J3057" i="1"/>
  <c r="M3057" i="1"/>
  <c r="J3137" i="1"/>
  <c r="M3137" i="1"/>
  <c r="J1986" i="1"/>
  <c r="M1986" i="1"/>
  <c r="J2354" i="1"/>
  <c r="M2354" i="1"/>
  <c r="H3130" i="1"/>
  <c r="I3130" i="1"/>
  <c r="H3857" i="1"/>
  <c r="I3857" i="1"/>
  <c r="H4089" i="1"/>
  <c r="I4089" i="1"/>
  <c r="H3729" i="1"/>
  <c r="I3729" i="1"/>
  <c r="H2379" i="1"/>
  <c r="I2379" i="1"/>
  <c r="H1782" i="1"/>
  <c r="I1782" i="1"/>
  <c r="G15" i="35"/>
  <c r="M15" i="35"/>
  <c r="Z4548" i="1"/>
  <c r="Y4540" i="1"/>
  <c r="Y4551" i="1"/>
  <c r="Y4560" i="1"/>
  <c r="X1398" i="1"/>
  <c r="X1454" i="1"/>
  <c r="X1463" i="1"/>
  <c r="Q643" i="33"/>
  <c r="Q651" i="33"/>
  <c r="O194" i="2"/>
  <c r="X4503" i="1"/>
  <c r="X4535" i="1"/>
  <c r="Q764" i="33"/>
  <c r="Q772" i="33"/>
  <c r="O230" i="2"/>
  <c r="X172" i="1"/>
  <c r="X190" i="1"/>
  <c r="X216" i="1"/>
  <c r="X311" i="1"/>
  <c r="X884" i="1"/>
  <c r="Q523" i="33"/>
  <c r="Q531" i="33"/>
  <c r="O275" i="2"/>
  <c r="X2611" i="1"/>
  <c r="Z2611" i="1"/>
  <c r="AC2483" i="1"/>
  <c r="AC2539" i="1"/>
  <c r="AC2574" i="1"/>
  <c r="Z2307" i="1"/>
  <c r="X2307" i="1"/>
  <c r="Z1798" i="1"/>
  <c r="X1798" i="1"/>
  <c r="P900" i="1"/>
  <c r="I48" i="2"/>
  <c r="K1019" i="33"/>
  <c r="K848" i="33"/>
  <c r="K864" i="33"/>
  <c r="K880" i="33"/>
  <c r="K888" i="33"/>
  <c r="K947" i="33"/>
  <c r="K967" i="33"/>
  <c r="K975" i="33"/>
  <c r="I213" i="2"/>
  <c r="P980" i="1"/>
  <c r="P1068" i="1"/>
  <c r="P1111" i="1"/>
  <c r="K829" i="33"/>
  <c r="K832" i="33"/>
  <c r="K845" i="33"/>
  <c r="K861" i="33"/>
  <c r="K877" i="33"/>
  <c r="K885" i="33"/>
  <c r="K1011" i="33"/>
  <c r="Q4466" i="1"/>
  <c r="Q4440" i="1"/>
  <c r="Q4432" i="1"/>
  <c r="M3625" i="1"/>
  <c r="M3616" i="1"/>
  <c r="F845" i="33"/>
  <c r="F861" i="33"/>
  <c r="F877" i="33"/>
  <c r="F885" i="33"/>
  <c r="D399" i="2"/>
  <c r="J892" i="1"/>
  <c r="M892" i="1"/>
  <c r="M967" i="1"/>
  <c r="M1117" i="1"/>
  <c r="M2592" i="1"/>
  <c r="M2618" i="1"/>
  <c r="N2371" i="1"/>
  <c r="R2371" i="1"/>
  <c r="Z3777" i="1"/>
  <c r="X3777" i="1"/>
  <c r="Z3753" i="1"/>
  <c r="X3753" i="1"/>
  <c r="J1733" i="1"/>
  <c r="M1733" i="1"/>
  <c r="J514" i="1"/>
  <c r="M514" i="1"/>
  <c r="J3768" i="1"/>
  <c r="M3768" i="1"/>
  <c r="J2737" i="1"/>
  <c r="M2737" i="1"/>
  <c r="J3720" i="1"/>
  <c r="M3720" i="1"/>
  <c r="J4227" i="1"/>
  <c r="M4227" i="1"/>
  <c r="J1846" i="1"/>
  <c r="M1846" i="1"/>
  <c r="J3267" i="1"/>
  <c r="M3267" i="1"/>
  <c r="J1393" i="1"/>
  <c r="J1449" i="1"/>
  <c r="J1458" i="1"/>
  <c r="F638" i="33"/>
  <c r="F646" i="33"/>
  <c r="D189" i="2"/>
  <c r="J4498" i="1"/>
  <c r="J4530" i="1"/>
  <c r="F759" i="33"/>
  <c r="F767" i="33"/>
  <c r="D225" i="2"/>
  <c r="J4024" i="1"/>
  <c r="M4024" i="1"/>
  <c r="I3026" i="1"/>
  <c r="H3026" i="1"/>
  <c r="I2746" i="1"/>
  <c r="H2746" i="1"/>
  <c r="I2099" i="1"/>
  <c r="H2099" i="1"/>
  <c r="I3737" i="1"/>
  <c r="H3737" i="1"/>
  <c r="I1758" i="1"/>
  <c r="H1758" i="1"/>
  <c r="I3705" i="1"/>
  <c r="H3705" i="1"/>
  <c r="L1395" i="1"/>
  <c r="L1451" i="1"/>
  <c r="L1460" i="1"/>
  <c r="H640" i="33"/>
  <c r="H648" i="33"/>
  <c r="F191" i="2"/>
  <c r="L1290" i="1"/>
  <c r="L1386" i="1"/>
  <c r="N1814" i="1"/>
  <c r="R1814" i="1"/>
  <c r="Z1782" i="1"/>
  <c r="X1782" i="1"/>
  <c r="Z587" i="1"/>
  <c r="X587" i="1"/>
  <c r="H853" i="33"/>
  <c r="L4387" i="1"/>
  <c r="L2583" i="1"/>
  <c r="L2464" i="1"/>
  <c r="L2397" i="1"/>
  <c r="L2301" i="1"/>
  <c r="AC3574" i="1"/>
  <c r="AC3445" i="1"/>
  <c r="S1398" i="1"/>
  <c r="S1454" i="1"/>
  <c r="S1463" i="1"/>
  <c r="M643" i="33"/>
  <c r="M651" i="33"/>
  <c r="K194" i="2"/>
  <c r="S4503" i="1"/>
  <c r="S4535" i="1"/>
  <c r="M764" i="33"/>
  <c r="M772" i="33"/>
  <c r="K230" i="2"/>
  <c r="S172" i="1"/>
  <c r="S190" i="1"/>
  <c r="S216" i="1"/>
  <c r="M472" i="33"/>
  <c r="M489" i="33"/>
  <c r="M497" i="33"/>
  <c r="K374" i="2"/>
  <c r="S4141" i="1"/>
  <c r="W4141" i="1"/>
  <c r="S27" i="34"/>
  <c r="Q27" i="34"/>
  <c r="S21" i="34"/>
  <c r="J184" i="1"/>
  <c r="J210" i="1"/>
  <c r="F466" i="33"/>
  <c r="F483" i="33"/>
  <c r="F491" i="33"/>
  <c r="F498" i="33"/>
  <c r="D375" i="2"/>
  <c r="J4014" i="1"/>
  <c r="M4014" i="1"/>
  <c r="Z475" i="1"/>
  <c r="X475" i="1"/>
  <c r="Z2754" i="1"/>
  <c r="X2754" i="1"/>
  <c r="Z3268" i="1"/>
  <c r="X3268" i="1"/>
  <c r="Z483" i="1"/>
  <c r="X483" i="1"/>
  <c r="Z1734" i="1"/>
  <c r="X1734" i="1"/>
  <c r="Z3865" i="1"/>
  <c r="X3865" i="1"/>
  <c r="Z3857" i="1"/>
  <c r="X3857" i="1"/>
  <c r="Z3873" i="1"/>
  <c r="X1394" i="1"/>
  <c r="X1450" i="1"/>
  <c r="X1459" i="1"/>
  <c r="Q639" i="33"/>
  <c r="Q647" i="33"/>
  <c r="O190" i="2"/>
  <c r="X4499" i="1"/>
  <c r="X4531" i="1"/>
  <c r="Q760" i="33"/>
  <c r="Q768" i="33"/>
  <c r="O226" i="2"/>
  <c r="X3873" i="1"/>
  <c r="W2357" i="1"/>
  <c r="S2357" i="1"/>
  <c r="W4533" i="1"/>
  <c r="W4501" i="1"/>
  <c r="Q4304" i="1"/>
  <c r="Q4101" i="1"/>
  <c r="Q4109" i="1"/>
  <c r="Q3158" i="1"/>
  <c r="Q3505" i="1"/>
  <c r="Q4061" i="1"/>
  <c r="Q3094" i="1"/>
  <c r="Q3421" i="1"/>
  <c r="Q3661" i="1"/>
  <c r="Q2516" i="1"/>
  <c r="Q3022" i="1"/>
  <c r="Q2670" i="1"/>
  <c r="Q4125" i="1"/>
  <c r="Q471" i="1"/>
  <c r="Q3126" i="1"/>
  <c r="Q3669" i="1"/>
  <c r="Q780" i="1"/>
  <c r="Q3539" i="1"/>
  <c r="Q2694" i="1"/>
  <c r="Q3166" i="1"/>
  <c r="Q3054" i="1"/>
  <c r="Q4133" i="1"/>
  <c r="Q2508" i="1"/>
  <c r="Q4141" i="1"/>
  <c r="Q3150" i="1"/>
  <c r="Q3653" i="1"/>
  <c r="Q3118" i="1"/>
  <c r="Q2524" i="1"/>
  <c r="Q2710" i="1"/>
  <c r="Q3949" i="1"/>
  <c r="Q2391" i="1"/>
  <c r="Q2039" i="1"/>
  <c r="Q2686" i="1"/>
  <c r="Q2662" i="1"/>
  <c r="Q4045" i="1"/>
  <c r="Q4336" i="1"/>
  <c r="Q4013" i="1"/>
  <c r="Q2327" i="1"/>
  <c r="Q3387" i="1"/>
  <c r="Q3070" i="1"/>
  <c r="Q2433" i="1"/>
  <c r="Q1983" i="1"/>
  <c r="Q3102" i="1"/>
  <c r="Q4077" i="1"/>
  <c r="Q3677" i="1"/>
  <c r="Q4320" i="1"/>
  <c r="Q4312" i="1"/>
  <c r="Q527" i="1"/>
  <c r="Q4117" i="1"/>
  <c r="Q3480" i="1"/>
  <c r="Q2974" i="1"/>
  <c r="Q2678" i="1"/>
  <c r="X13" i="34"/>
  <c r="K17" i="34"/>
  <c r="M17" i="34"/>
  <c r="AC3538" i="1"/>
  <c r="AC2038" i="1"/>
  <c r="AC4132" i="1"/>
  <c r="AC4100" i="1"/>
  <c r="AC2669" i="1"/>
  <c r="AC3676" i="1"/>
  <c r="AC3149" i="1"/>
  <c r="AC4140" i="1"/>
  <c r="AC3117" i="1"/>
  <c r="AC3652" i="1"/>
  <c r="AC2661" i="1"/>
  <c r="AC3420" i="1"/>
  <c r="AC470" i="1"/>
  <c r="AC2709" i="1"/>
  <c r="AC3668" i="1"/>
  <c r="AC1982" i="1"/>
  <c r="AC4311" i="1"/>
  <c r="AC2973" i="1"/>
  <c r="AC4116" i="1"/>
  <c r="AC2515" i="1"/>
  <c r="AC2432" i="1"/>
  <c r="AC2326" i="1"/>
  <c r="AC3660" i="1"/>
  <c r="AC526" i="1"/>
  <c r="AC3157" i="1"/>
  <c r="AC4303" i="1"/>
  <c r="AC3386" i="1"/>
  <c r="AC4124" i="1"/>
  <c r="AC4012" i="1"/>
  <c r="AC2693" i="1"/>
  <c r="AC2677" i="1"/>
  <c r="AC4044" i="1"/>
  <c r="AC2507" i="1"/>
  <c r="AC3504" i="1"/>
  <c r="AC3948" i="1"/>
  <c r="AC4060" i="1"/>
  <c r="AC3165" i="1"/>
  <c r="AC2685" i="1"/>
  <c r="AC3125" i="1"/>
  <c r="AC3053" i="1"/>
  <c r="AC3021" i="1"/>
  <c r="AC2390" i="1"/>
  <c r="AC4108" i="1"/>
  <c r="AC3093" i="1"/>
  <c r="AC779" i="1"/>
  <c r="AC4335" i="1"/>
  <c r="AC2523" i="1"/>
  <c r="AC3069" i="1"/>
  <c r="AC3101" i="1"/>
  <c r="AC4319" i="1"/>
  <c r="AC3479" i="1"/>
  <c r="AC1397" i="1"/>
  <c r="AC1453" i="1"/>
  <c r="AC1462" i="1"/>
  <c r="U642" i="33"/>
  <c r="U650" i="33"/>
  <c r="S193" i="2"/>
  <c r="AC4502" i="1"/>
  <c r="AC4534" i="1"/>
  <c r="U763" i="33"/>
  <c r="U771" i="33"/>
  <c r="S229" i="2"/>
  <c r="AC171" i="1"/>
  <c r="AC189" i="1"/>
  <c r="AC215" i="1"/>
  <c r="U471" i="33"/>
  <c r="U488" i="33"/>
  <c r="U496" i="33"/>
  <c r="S373" i="2"/>
  <c r="AC4076" i="1"/>
  <c r="I1394" i="1"/>
  <c r="I1450" i="1"/>
  <c r="I1459" i="1"/>
  <c r="E639" i="33"/>
  <c r="E647" i="33"/>
  <c r="C190" i="2"/>
  <c r="I4499" i="1"/>
  <c r="I4531" i="1"/>
  <c r="E760" i="33"/>
  <c r="E768" i="33"/>
  <c r="C226" i="2"/>
  <c r="I2882" i="1"/>
  <c r="H2882" i="1"/>
  <c r="I843" i="33"/>
  <c r="I859" i="33"/>
  <c r="I875" i="33"/>
  <c r="I883" i="33"/>
  <c r="G397" i="2"/>
  <c r="N1963" i="1"/>
  <c r="R1963" i="1"/>
  <c r="S1392" i="1"/>
  <c r="S1448" i="1"/>
  <c r="S1457" i="1"/>
  <c r="M637" i="33"/>
  <c r="M645" i="33"/>
  <c r="K188" i="2"/>
  <c r="S4497" i="1"/>
  <c r="S4529" i="1"/>
  <c r="M758" i="33"/>
  <c r="M766" i="33"/>
  <c r="M773" i="33"/>
  <c r="K231" i="2"/>
  <c r="S3257" i="1"/>
  <c r="W3257" i="1"/>
  <c r="W3362" i="1"/>
  <c r="W3371" i="1"/>
  <c r="W3414" i="1"/>
  <c r="W3430" i="1"/>
  <c r="W3439" i="1"/>
  <c r="W3455" i="1"/>
  <c r="W3464" i="1"/>
  <c r="Q172" i="1"/>
  <c r="Q190" i="1"/>
  <c r="Q216" i="1"/>
  <c r="L472" i="33"/>
  <c r="L489" i="33"/>
  <c r="L497" i="33"/>
  <c r="J374" i="2"/>
  <c r="Q3446" i="1"/>
  <c r="Q3575" i="1"/>
  <c r="L4214" i="1"/>
  <c r="L4342" i="1"/>
  <c r="L4351" i="1"/>
  <c r="AD27" i="34"/>
  <c r="AB27" i="34"/>
  <c r="K13" i="34"/>
  <c r="M13" i="34"/>
  <c r="O13" i="34"/>
  <c r="AD17" i="34"/>
  <c r="AB17" i="34"/>
  <c r="S1394" i="1"/>
  <c r="S1450" i="1"/>
  <c r="S1459" i="1"/>
  <c r="M639" i="33"/>
  <c r="M647" i="33"/>
  <c r="K190" i="2"/>
  <c r="S4499" i="1"/>
  <c r="W4499" i="1"/>
  <c r="W4531" i="1"/>
  <c r="AD25" i="34"/>
  <c r="AB25" i="34"/>
  <c r="AD19" i="34"/>
  <c r="AB19" i="34"/>
  <c r="M970" i="1"/>
  <c r="M1120" i="1"/>
  <c r="M2595" i="1"/>
  <c r="M4399" i="1"/>
  <c r="M4476" i="1"/>
  <c r="G13" i="34"/>
  <c r="I13" i="34"/>
  <c r="AB13" i="34"/>
  <c r="AD13" i="34"/>
  <c r="O19" i="34"/>
  <c r="M19" i="34"/>
  <c r="K19" i="34"/>
  <c r="O25" i="34"/>
  <c r="M25" i="34"/>
  <c r="K25" i="34"/>
  <c r="K27" i="34"/>
  <c r="M27" i="34"/>
  <c r="V1398" i="1"/>
  <c r="V1454" i="1"/>
  <c r="V1463" i="1"/>
  <c r="P643" i="33"/>
  <c r="P651" i="33"/>
  <c r="N194" i="2"/>
  <c r="V4503" i="1"/>
  <c r="V4535" i="1"/>
  <c r="P764" i="33"/>
  <c r="P772" i="33"/>
  <c r="N230" i="2"/>
  <c r="V2303" i="1"/>
  <c r="V2399" i="1"/>
  <c r="V2466" i="1"/>
  <c r="V2585" i="1"/>
  <c r="V4389" i="1"/>
  <c r="P855" i="33"/>
  <c r="J1392" i="1"/>
  <c r="J1448" i="1"/>
  <c r="J1457" i="1"/>
  <c r="F637" i="33"/>
  <c r="F645" i="33"/>
  <c r="D188" i="2"/>
  <c r="J4497" i="1"/>
  <c r="J4529" i="1"/>
  <c r="F758" i="33"/>
  <c r="F766" i="33"/>
  <c r="D224" i="2"/>
  <c r="J166" i="1"/>
  <c r="M166" i="1"/>
  <c r="M184" i="1"/>
  <c r="M210" i="1"/>
  <c r="M305" i="1"/>
  <c r="M878" i="1"/>
  <c r="W4035" i="1"/>
  <c r="S1396" i="1"/>
  <c r="S1452" i="1"/>
  <c r="S1461" i="1"/>
  <c r="M641" i="33"/>
  <c r="M649" i="33"/>
  <c r="K192" i="2"/>
  <c r="S4501" i="1"/>
  <c r="S4533" i="1"/>
  <c r="M762" i="33"/>
  <c r="M770" i="33"/>
  <c r="K228" i="2"/>
  <c r="S4035" i="1"/>
  <c r="Q1794" i="1"/>
  <c r="Q1842" i="1"/>
  <c r="Q1860" i="1"/>
  <c r="Q1869" i="1"/>
  <c r="L747" i="33"/>
  <c r="L755" i="33"/>
  <c r="J203" i="2"/>
  <c r="Q349" i="1"/>
  <c r="Q357" i="1"/>
  <c r="Q728" i="1"/>
  <c r="Q2359" i="1"/>
  <c r="Q2031" i="1"/>
  <c r="Q2311" i="1"/>
  <c r="Q591" i="1"/>
  <c r="Q3741" i="1"/>
  <c r="Q1999" i="1"/>
  <c r="Q2774" i="1"/>
  <c r="Q4021" i="1"/>
  <c r="Q2351" i="1"/>
  <c r="Q2798" i="1"/>
  <c r="Q3797" i="1"/>
  <c r="Q1746" i="1"/>
  <c r="Q1810" i="1"/>
  <c r="Q2742" i="1"/>
  <c r="Q4053" i="1"/>
  <c r="Q2734" i="1"/>
  <c r="Q479" i="1"/>
  <c r="Q2103" i="1"/>
  <c r="Q3773" i="1"/>
  <c r="Q2894" i="1"/>
  <c r="Q1762" i="1"/>
  <c r="Q3062" i="1"/>
  <c r="Q3030" i="1"/>
  <c r="Q3046" i="1"/>
  <c r="Q3038" i="1"/>
  <c r="Q1834" i="1"/>
  <c r="Q3272" i="1"/>
  <c r="Q4029" i="1"/>
  <c r="Q1802" i="1"/>
  <c r="Q2758" i="1"/>
  <c r="Q3861" i="1"/>
  <c r="Q2822" i="1"/>
  <c r="Q2814" i="1"/>
  <c r="Q463" i="1"/>
  <c r="Q3781" i="1"/>
  <c r="Q3749" i="1"/>
  <c r="Q4093" i="1"/>
  <c r="Q2750" i="1"/>
  <c r="Q3725" i="1"/>
  <c r="Q2383" i="1"/>
  <c r="Q519" i="1"/>
  <c r="Q3789" i="1"/>
  <c r="Q3142" i="1"/>
  <c r="Q2319" i="1"/>
  <c r="Q3757" i="1"/>
  <c r="Q1991" i="1"/>
  <c r="Q3877" i="1"/>
  <c r="Q2806" i="1"/>
  <c r="Q1738" i="1"/>
  <c r="Q2417" i="1"/>
  <c r="Q3717" i="1"/>
  <c r="Q2782" i="1"/>
  <c r="Q2766" i="1"/>
  <c r="Q2902" i="1"/>
  <c r="Q1851" i="1"/>
  <c r="Q3733" i="1"/>
  <c r="Q4037" i="1"/>
  <c r="Q2886" i="1"/>
  <c r="Q3869" i="1"/>
  <c r="Q487" i="1"/>
  <c r="Q2449" i="1"/>
  <c r="Q4232" i="1"/>
  <c r="Q3110" i="1"/>
  <c r="Q1778" i="1"/>
  <c r="Q3709" i="1"/>
  <c r="Q1754" i="1"/>
  <c r="Q1786" i="1"/>
  <c r="Q3134" i="1"/>
  <c r="Q1398" i="1"/>
  <c r="Q1454" i="1"/>
  <c r="Q1463" i="1"/>
  <c r="L643" i="33"/>
  <c r="L651" i="33"/>
  <c r="J194" i="2"/>
  <c r="Q4503" i="1"/>
  <c r="Q4535" i="1"/>
  <c r="L764" i="33"/>
  <c r="L772" i="33"/>
  <c r="J230" i="2"/>
  <c r="Q1826" i="1"/>
  <c r="S1393" i="1"/>
  <c r="S1449" i="1"/>
  <c r="S1458" i="1"/>
  <c r="M638" i="33"/>
  <c r="M646" i="33"/>
  <c r="K189" i="2"/>
  <c r="S4498" i="1"/>
  <c r="W4498" i="1"/>
  <c r="W4530" i="1"/>
  <c r="M947" i="33"/>
  <c r="M967" i="33"/>
  <c r="M975" i="33"/>
  <c r="K213" i="2"/>
  <c r="S980" i="1"/>
  <c r="S1068" i="1"/>
  <c r="S1111" i="1"/>
  <c r="M829" i="33"/>
  <c r="M832" i="33"/>
  <c r="M848" i="33"/>
  <c r="M864" i="33"/>
  <c r="M880" i="33"/>
  <c r="M888" i="33"/>
  <c r="K402" i="2"/>
  <c r="S895" i="1"/>
  <c r="W895" i="1"/>
  <c r="W970" i="1"/>
  <c r="W1120" i="1"/>
  <c r="W2595" i="1"/>
  <c r="W4399" i="1"/>
  <c r="W4476" i="1"/>
  <c r="G19" i="34"/>
  <c r="I19" i="34"/>
  <c r="X19" i="34"/>
  <c r="I947" i="33"/>
  <c r="I967" i="33"/>
  <c r="I975" i="33"/>
  <c r="G213" i="2"/>
  <c r="N980" i="1"/>
  <c r="N1068" i="1"/>
  <c r="N1111" i="1"/>
  <c r="I829" i="33"/>
  <c r="I832" i="33"/>
  <c r="I848" i="33"/>
  <c r="I864" i="33"/>
  <c r="I880" i="33"/>
  <c r="I888" i="33"/>
  <c r="G402" i="2"/>
  <c r="N895" i="1"/>
  <c r="R895" i="1"/>
  <c r="R970" i="1"/>
  <c r="R1120" i="1"/>
  <c r="R2595" i="1"/>
  <c r="R4399" i="1"/>
  <c r="R4476" i="1"/>
  <c r="G16" i="34"/>
  <c r="I16" i="34"/>
  <c r="X16" i="34"/>
  <c r="X11" i="34"/>
  <c r="I27" i="34"/>
  <c r="X27" i="34"/>
  <c r="S11" i="34"/>
  <c r="S23" i="34"/>
  <c r="AD15" i="34"/>
  <c r="AB15" i="34"/>
  <c r="S16" i="34"/>
  <c r="X23" i="34"/>
  <c r="Q13" i="34"/>
  <c r="S13" i="34"/>
  <c r="S15" i="34"/>
  <c r="I11" i="34"/>
  <c r="AB11" i="34"/>
  <c r="AD11" i="34"/>
  <c r="X21" i="34"/>
  <c r="Q23" i="34"/>
  <c r="O23" i="34"/>
  <c r="M23" i="34"/>
  <c r="K23" i="34"/>
  <c r="Q21" i="34"/>
  <c r="O21" i="34"/>
  <c r="M21" i="34"/>
  <c r="K21" i="34"/>
  <c r="M15" i="34"/>
  <c r="K15" i="34"/>
  <c r="M11" i="34"/>
  <c r="K11" i="34"/>
  <c r="C15" i="34"/>
  <c r="U15" i="34"/>
  <c r="U17" i="34"/>
  <c r="F947" i="33"/>
  <c r="F967" i="33"/>
  <c r="F975" i="33"/>
  <c r="D213" i="2"/>
  <c r="J980" i="1"/>
  <c r="J1068" i="1"/>
  <c r="J1111" i="1"/>
  <c r="F829" i="33"/>
  <c r="F832" i="33"/>
  <c r="F848" i="33"/>
  <c r="F864" i="33"/>
  <c r="F880" i="33"/>
  <c r="F888" i="33"/>
  <c r="D402" i="2"/>
  <c r="J895" i="1"/>
  <c r="M895" i="1"/>
  <c r="C13" i="34"/>
  <c r="C13" i="35"/>
  <c r="S13" i="35"/>
  <c r="U13" i="35"/>
  <c r="V1393" i="1"/>
  <c r="V1449" i="1"/>
  <c r="V1458" i="1"/>
  <c r="P638" i="33"/>
  <c r="P646" i="33"/>
  <c r="N189" i="2"/>
  <c r="V1288" i="1"/>
  <c r="V1384" i="1"/>
  <c r="L3270" i="1"/>
  <c r="L3755" i="1"/>
  <c r="L3779" i="1"/>
  <c r="L2892" i="1"/>
  <c r="L1744" i="1"/>
  <c r="L4051" i="1"/>
  <c r="L2447" i="1"/>
  <c r="L2740" i="1"/>
  <c r="L1752" i="1"/>
  <c r="L2804" i="1"/>
  <c r="L3723" i="1"/>
  <c r="L4035" i="1"/>
  <c r="L1808" i="1"/>
  <c r="L3787" i="1"/>
  <c r="L2309" i="1"/>
  <c r="L3747" i="1"/>
  <c r="L1784" i="1"/>
  <c r="L2756" i="1"/>
  <c r="L3795" i="1"/>
  <c r="L3739" i="1"/>
  <c r="L1824" i="1"/>
  <c r="L461" i="1"/>
  <c r="L1832" i="1"/>
  <c r="L2796" i="1"/>
  <c r="L3715" i="1"/>
  <c r="L485" i="1"/>
  <c r="L4019" i="1"/>
  <c r="L2317" i="1"/>
  <c r="L1800" i="1"/>
  <c r="L2415" i="1"/>
  <c r="L2748" i="1"/>
  <c r="L2732" i="1"/>
  <c r="L3044" i="1"/>
  <c r="L3060" i="1"/>
  <c r="L2101" i="1"/>
  <c r="L589" i="1"/>
  <c r="L2884" i="1"/>
  <c r="L2772" i="1"/>
  <c r="L4027" i="1"/>
  <c r="L4230" i="1"/>
  <c r="L1997" i="1"/>
  <c r="L3859" i="1"/>
  <c r="L2820" i="1"/>
  <c r="L1776" i="1"/>
  <c r="L2381" i="1"/>
  <c r="L3875" i="1"/>
  <c r="L3707" i="1"/>
  <c r="L3771" i="1"/>
  <c r="L1989" i="1"/>
  <c r="L2900" i="1"/>
  <c r="L517" i="1"/>
  <c r="L2357" i="1"/>
  <c r="L1760" i="1"/>
  <c r="L3867" i="1"/>
  <c r="L2780" i="1"/>
  <c r="L3108" i="1"/>
  <c r="L2764" i="1"/>
  <c r="L2349" i="1"/>
  <c r="L3140" i="1"/>
  <c r="L3028" i="1"/>
  <c r="L3036" i="1"/>
  <c r="L1736" i="1"/>
  <c r="L477" i="1"/>
  <c r="L2812" i="1"/>
  <c r="L1849" i="1"/>
  <c r="L3731" i="1"/>
  <c r="L2029" i="1"/>
  <c r="L3132" i="1"/>
  <c r="L1396" i="1"/>
  <c r="L1452" i="1"/>
  <c r="L1461" i="1"/>
  <c r="H641" i="33"/>
  <c r="H649" i="33"/>
  <c r="F192" i="2"/>
  <c r="L4501" i="1"/>
  <c r="L4533" i="1"/>
  <c r="H762" i="33"/>
  <c r="H770" i="33"/>
  <c r="F228" i="2"/>
  <c r="L4091" i="1"/>
  <c r="U947" i="33"/>
  <c r="U967" i="33"/>
  <c r="U975" i="33"/>
  <c r="S213" i="2"/>
  <c r="AC980" i="1"/>
  <c r="AC1068" i="1"/>
  <c r="AC1111" i="1"/>
  <c r="U829" i="33"/>
  <c r="U832" i="33"/>
  <c r="U848" i="33"/>
  <c r="U864" i="33"/>
  <c r="U880" i="33"/>
  <c r="U888" i="33"/>
  <c r="S402" i="2"/>
  <c r="AC895" i="1"/>
  <c r="AC970" i="1"/>
  <c r="AC1120" i="1"/>
  <c r="AC2595" i="1"/>
  <c r="AC4399" i="1"/>
  <c r="AC4476" i="1"/>
  <c r="G25" i="34"/>
  <c r="I25" i="34"/>
  <c r="X25" i="34"/>
  <c r="I15" i="34"/>
  <c r="X15" i="34"/>
  <c r="T947" i="33"/>
  <c r="T967" i="33"/>
  <c r="T975" i="33"/>
  <c r="R213" i="2"/>
  <c r="AB980" i="1"/>
  <c r="AB1068" i="1"/>
  <c r="AB1111" i="1"/>
  <c r="T829" i="33"/>
  <c r="T832" i="33"/>
  <c r="T848" i="33"/>
  <c r="T864" i="33"/>
  <c r="T880" i="33"/>
  <c r="T888" i="33"/>
  <c r="R402" i="2"/>
  <c r="AB895" i="1"/>
  <c r="AB970" i="1"/>
  <c r="AB1120" i="1"/>
  <c r="AB2595" i="1"/>
  <c r="AB4399" i="1"/>
  <c r="AB4476" i="1"/>
  <c r="G23" i="34"/>
  <c r="I23" i="34"/>
  <c r="AB23" i="34"/>
  <c r="AD23" i="34"/>
  <c r="Q19" i="34"/>
  <c r="S19" i="34"/>
  <c r="S947" i="33"/>
  <c r="S967" i="33"/>
  <c r="S975" i="33"/>
  <c r="Q213" i="2"/>
  <c r="AA980" i="1"/>
  <c r="AA1068" i="1"/>
  <c r="AA1111" i="1"/>
  <c r="S829" i="33"/>
  <c r="S832" i="33"/>
  <c r="S848" i="33"/>
  <c r="S864" i="33"/>
  <c r="S880" i="33"/>
  <c r="S888" i="33"/>
  <c r="Q402" i="2"/>
  <c r="AA895" i="1"/>
  <c r="AA970" i="1"/>
  <c r="AA1120" i="1"/>
  <c r="AA2595" i="1"/>
  <c r="AA4399" i="1"/>
  <c r="AA4476" i="1"/>
  <c r="G21" i="34"/>
  <c r="I21" i="34"/>
  <c r="AB21" i="34"/>
  <c r="AD21" i="34"/>
  <c r="Q947" i="33"/>
  <c r="Q967" i="33"/>
  <c r="Q975" i="33"/>
  <c r="O213" i="2"/>
  <c r="X980" i="1"/>
  <c r="X1068" i="1"/>
  <c r="X1111" i="1"/>
  <c r="Q829" i="33"/>
  <c r="Q832" i="33"/>
  <c r="Q848" i="33"/>
  <c r="Q864" i="33"/>
  <c r="Q880" i="33"/>
  <c r="Q888" i="33"/>
  <c r="O402" i="2"/>
  <c r="X895" i="1"/>
  <c r="Z895" i="1"/>
  <c r="Z970" i="1"/>
  <c r="Z1120" i="1"/>
  <c r="Z2595" i="1"/>
  <c r="Z4399" i="1"/>
  <c r="Z4476" i="1"/>
  <c r="G15" i="34"/>
  <c r="G17" i="34"/>
  <c r="I17" i="34"/>
  <c r="X17" i="34"/>
  <c r="Q16" i="34"/>
  <c r="O16" i="34"/>
  <c r="M16" i="34"/>
  <c r="K16" i="34"/>
  <c r="Q25" i="34"/>
  <c r="S25" i="34"/>
  <c r="Q15" i="34"/>
  <c r="O15" i="34"/>
  <c r="O17" i="34"/>
  <c r="I970" i="1"/>
  <c r="I1120" i="1"/>
  <c r="I2595" i="1"/>
  <c r="I4399" i="1"/>
  <c r="I4476" i="1"/>
  <c r="G11" i="34"/>
  <c r="G27" i="34"/>
  <c r="Q11" i="34"/>
  <c r="O11" i="34"/>
  <c r="O27" i="34"/>
  <c r="E947" i="33"/>
  <c r="E967" i="33"/>
  <c r="E975" i="33"/>
  <c r="C213" i="2"/>
  <c r="I980" i="1"/>
  <c r="I1068" i="1"/>
  <c r="I1111" i="1"/>
  <c r="E829" i="33"/>
  <c r="E832" i="33"/>
  <c r="E848" i="33"/>
  <c r="E864" i="33"/>
  <c r="E880" i="33"/>
  <c r="E888" i="33"/>
  <c r="C402" i="2"/>
  <c r="I895" i="1"/>
  <c r="C11" i="34"/>
  <c r="U11" i="34"/>
  <c r="U27" i="34"/>
</calcChain>
</file>

<file path=xl/sharedStrings.xml><?xml version="1.0" encoding="utf-8"?>
<sst xmlns="http://schemas.openxmlformats.org/spreadsheetml/2006/main" count="1470" uniqueCount="729">
  <si>
    <t>Allocation</t>
  </si>
  <si>
    <t>Factor</t>
  </si>
  <si>
    <t>P-T-D Plant in Service</t>
  </si>
  <si>
    <t>Total</t>
  </si>
  <si>
    <t>Retail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</si>
  <si>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</si>
  <si>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</si>
  <si>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</si>
  <si>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</si>
  <si>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</si>
  <si>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</si>
  <si>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</si>
  <si>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</si>
  <si>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</si>
  <si>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</si>
  <si>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</si>
  <si>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</si>
  <si>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</si>
  <si>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</si>
  <si>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</si>
  <si>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</si>
  <si>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</si>
  <si>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</si>
  <si>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</si>
  <si>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</si>
  <si>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</si>
  <si>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</si>
  <si>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</si>
  <si>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</si>
  <si>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</si>
  <si>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</si>
  <si>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</si>
  <si>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</si>
  <si>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</si>
  <si>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</si>
  <si>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</si>
  <si>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</si>
  <si>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</si>
  <si>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</si>
  <si>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</si>
  <si>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</si>
  <si>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</si>
  <si>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</si>
  <si>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</si>
  <si>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</si>
  <si>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</si>
  <si>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</si>
  <si>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</si>
  <si>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</si>
  <si>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</si>
  <si>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</si>
  <si>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</si>
  <si>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</si>
  <si>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</si>
  <si>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</si>
  <si>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</si>
  <si>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</si>
  <si>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</si>
  <si>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</si>
  <si>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</si>
  <si>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</si>
  <si>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</si>
  <si>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</si>
  <si>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</si>
  <si>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</si>
  <si>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</si>
  <si>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</si>
  <si>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</si>
  <si>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</si>
  <si>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</si>
  <si>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</si>
  <si>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</si>
  <si>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</si>
  <si>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</si>
  <si>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</si>
  <si>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</si>
  <si>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</si>
  <si>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</si>
  <si>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</si>
  <si>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</si>
  <si>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</si>
  <si>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</si>
  <si>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</si>
  <si>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</si>
  <si>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</si>
  <si>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</si>
  <si>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</si>
  <si>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</si>
  <si>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</si>
  <si>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</si>
  <si>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</si>
  <si>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</si>
  <si>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</si>
  <si>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</si>
  <si>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</si>
  <si>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</si>
  <si>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</si>
  <si>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</si>
  <si>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</si>
  <si>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</si>
  <si>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</si>
  <si>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</si>
  <si>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</si>
  <si>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</si>
  <si>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</si>
  <si>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</si>
  <si>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</si>
  <si>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</si>
  <si>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</si>
  <si>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</si>
  <si>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</si>
  <si>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</si>
  <si>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</si>
  <si>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</si>
  <si>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</si>
  <si>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</si>
  <si>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</si>
  <si>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</si>
  <si>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</si>
  <si>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</si>
  <si>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</si>
  <si>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</si>
  <si>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</si>
  <si>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</si>
  <si>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</si>
  <si>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</si>
  <si>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</si>
  <si>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</si>
  <si>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</si>
  <si>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</si>
  <si>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</si>
  <si>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</si>
  <si>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</si>
  <si>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</si>
  <si>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</si>
  <si>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</si>
  <si>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</si>
  <si>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</si>
  <si>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</si>
  <si>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</si>
  <si>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</si>
  <si>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</si>
  <si>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</si>
  <si>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</si>
  <si>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</si>
  <si>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</si>
  <si>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</si>
  <si>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</si>
  <si>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</si>
  <si>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</si>
  <si>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</si>
  <si>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</si>
  <si>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</si>
  <si>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</si>
  <si>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</si>
  <si>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</si>
  <si>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</si>
  <si>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</si>
  <si>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</si>
  <si>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</si>
  <si>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</si>
  <si>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</si>
  <si>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</si>
  <si>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</si>
  <si>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</si>
  <si>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</si>
  <si>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</si>
  <si>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</si>
  <si>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</si>
  <si>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</si>
  <si>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</si>
  <si>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</si>
  <si>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</si>
  <si>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</si>
  <si>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</si>
  <si>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</si>
  <si>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</si>
  <si>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</si>
  <si>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</si>
  <si>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</si>
  <si>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</si>
  <si>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</si>
  <si>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</si>
  <si>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</si>
  <si>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</si>
  <si>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</si>
  <si>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</si>
  <si>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</si>
  <si>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</si>
  <si>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</si>
  <si>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</si>
  <si>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</si>
  <si>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</si>
  <si>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</si>
  <si>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</si>
  <si>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</si>
  <si>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</si>
  <si>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</si>
  <si>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</si>
  <si>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</si>
  <si>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</si>
  <si>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</si>
  <si>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</si>
  <si>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</si>
  <si>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</si>
  <si>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</si>
  <si>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</si>
  <si>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</si>
  <si>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</si>
  <si>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</si>
  <si>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</si>
  <si>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</si>
  <si>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</si>
  <si>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</si>
  <si>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</si>
  <si>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</si>
  <si>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</si>
  <si>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</si>
  <si>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</si>
  <si>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</si>
  <si>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</si>
  <si>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</si>
  <si>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</si>
  <si>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</si>
  <si>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</si>
  <si>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</si>
  <si>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</si>
  <si>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</si>
  <si>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</si>
  <si>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</si>
  <si>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</si>
  <si>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</si>
  <si>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</si>
  <si>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</si>
  <si>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</si>
  <si>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</si>
  <si>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Interest Synchronization Tax</t>
  </si>
  <si>
    <t>A&amp;G Regulatory</t>
  </si>
  <si>
    <t>REV</t>
  </si>
  <si>
    <t>FUELREV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</si>
  <si>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</si>
  <si>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</si>
  <si>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</si>
  <si>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</si>
  <si>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</si>
  <si>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</si>
  <si>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</si>
  <si>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</si>
  <si>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</si>
  <si>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</si>
  <si>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Book/Tax Unit of Property - SEC 481</t>
  </si>
  <si>
    <t>Tax Amortization of Pollution Control</t>
  </si>
  <si>
    <t>MTM Book Gain Above the Line Tax Deferral</t>
  </si>
  <si>
    <t>Mark &amp; Spread Deferral - 283 A/L</t>
  </si>
  <si>
    <t>Provision for Workers Comp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</si>
  <si>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</si>
  <si>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</si>
  <si>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</si>
  <si>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</si>
  <si>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</si>
  <si>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</si>
  <si>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</si>
  <si>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</si>
  <si>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</si>
  <si>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</si>
  <si>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</si>
  <si>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</si>
  <si>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</si>
  <si>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</si>
  <si>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</si>
  <si>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</si>
  <si>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</si>
  <si>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</si>
  <si>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</si>
  <si>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</si>
  <si>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</si>
  <si>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</si>
  <si>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</si>
  <si>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</si>
  <si>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</si>
  <si>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</si>
  <si>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</si>
  <si>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</si>
  <si>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</si>
  <si>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</si>
  <si>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</si>
  <si>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</si>
  <si>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</si>
  <si>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DFIT ABFUDC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</si>
  <si>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</si>
  <si>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</si>
  <si>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</si>
  <si>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</si>
  <si>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</si>
  <si>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</si>
  <si>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</si>
  <si>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</si>
  <si>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</si>
  <si>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</si>
  <si>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</si>
  <si>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</si>
  <si>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</si>
  <si>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</si>
  <si>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</si>
  <si>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</si>
  <si>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</si>
  <si>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</si>
  <si>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</si>
  <si>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</si>
  <si>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</si>
  <si>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</si>
  <si>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</si>
  <si>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</si>
  <si>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</si>
  <si>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</si>
  <si>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</si>
  <si>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</si>
  <si>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</si>
  <si>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</si>
  <si>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</si>
  <si>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</si>
  <si>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</si>
  <si>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</si>
  <si>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</si>
  <si>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</si>
  <si>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</si>
  <si>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</si>
  <si>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</si>
  <si>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</si>
  <si>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</si>
  <si>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</si>
  <si>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</si>
  <si>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</si>
  <si>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</si>
  <si>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</si>
  <si>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</si>
  <si>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</si>
  <si>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</si>
  <si>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</si>
  <si>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</si>
  <si>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</si>
  <si>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</si>
  <si>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</si>
  <si>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</si>
  <si>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</si>
  <si>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Kentucky Taxable Income Before Adjustments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</si>
  <si>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</si>
  <si>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</si>
  <si>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</si>
  <si>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</si>
  <si>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</si>
  <si>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</si>
  <si>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</si>
  <si>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</si>
  <si>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</si>
  <si>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</si>
  <si>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</si>
  <si>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</si>
  <si>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</si>
  <si>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</si>
  <si>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</si>
  <si>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</si>
  <si>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</si>
  <si>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</si>
  <si>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</si>
  <si>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</si>
  <si>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</si>
  <si>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</si>
  <si>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</si>
  <si>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</si>
  <si>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</si>
  <si>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</si>
  <si>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</si>
  <si>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</si>
  <si>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</si>
  <si>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</si>
  <si>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</si>
  <si>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</si>
  <si>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</si>
  <si>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</si>
  <si>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</si>
  <si>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</si>
  <si>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</si>
  <si>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</si>
  <si>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</si>
  <si>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</si>
  <si>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</si>
  <si>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</si>
  <si>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</si>
  <si>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</si>
  <si>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</si>
  <si>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</si>
  <si>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</si>
  <si>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</si>
  <si>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</si>
  <si>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</si>
  <si>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</si>
  <si>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</si>
  <si>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</si>
  <si>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</si>
  <si>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</si>
  <si>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</si>
  <si>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</si>
  <si>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</si>
  <si>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</si>
  <si>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</si>
  <si>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</si>
  <si>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</si>
  <si>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</si>
  <si>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</si>
  <si>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</si>
  <si>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</si>
  <si>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</si>
  <si>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</si>
  <si>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</si>
  <si>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</si>
  <si>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</si>
  <si>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</si>
  <si>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</si>
  <si>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</si>
  <si>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</si>
  <si>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</si>
  <si>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</si>
  <si>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</si>
  <si>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Apportioned West Virginia Taxable Income</t>
  </si>
  <si>
    <t>Total Current State Income Tax</t>
  </si>
  <si>
    <t>Deferred State Income Tax</t>
  </si>
  <si>
    <t>Total Adjusted Deferred State Income Tax</t>
  </si>
  <si>
    <t>Medicare Subsidy (PPACA) Reg Asset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</si>
  <si>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</si>
  <si>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</si>
  <si>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</si>
  <si>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</si>
  <si>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</si>
  <si>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</si>
  <si>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</si>
  <si>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</si>
  <si>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</si>
  <si>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</si>
  <si>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</si>
  <si>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</si>
  <si>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</si>
  <si>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</si>
  <si>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</si>
  <si>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</si>
  <si>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</si>
  <si>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</si>
  <si>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</si>
  <si>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</si>
  <si>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</si>
  <si>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</si>
  <si>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</si>
  <si>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DEFD DEPREC-ENVIRONMENTAL</t>
  </si>
  <si>
    <t>NERC COMPL/CYBER SEC-DEF DEPR</t>
  </si>
  <si>
    <t>CAPACITY CHARGE TARIFF REV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</si>
  <si>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</si>
  <si>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</si>
  <si>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</si>
  <si>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</si>
  <si>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</si>
  <si>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</si>
  <si>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</si>
  <si>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</si>
  <si>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</si>
  <si>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</si>
  <si>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</si>
  <si>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</si>
  <si>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</si>
  <si>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</si>
  <si>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</si>
  <si>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</si>
  <si>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</si>
  <si>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</si>
  <si>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</si>
  <si>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</si>
  <si>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</si>
  <si>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</si>
  <si>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</si>
  <si>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</si>
  <si>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</si>
  <si>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</si>
  <si>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</si>
  <si>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</si>
  <si>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</si>
  <si>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</si>
  <si>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</si>
  <si>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</si>
  <si>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</si>
  <si>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</si>
  <si>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</si>
  <si>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</si>
  <si>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</si>
  <si>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</si>
  <si>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</si>
  <si>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</si>
  <si>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</si>
  <si>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</si>
  <si>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</si>
  <si>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</si>
  <si>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</si>
  <si>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</si>
  <si>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</si>
  <si>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</si>
  <si>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</si>
  <si>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</si>
  <si>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</si>
  <si>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</si>
  <si>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</si>
  <si>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</si>
  <si>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</si>
  <si>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</si>
  <si>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</si>
  <si>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Regis Fee</t>
  </si>
  <si>
    <t>Taxes on Capital Leases</t>
  </si>
  <si>
    <t>WEATHER_FXNL_OM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</si>
  <si>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</si>
  <si>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</si>
  <si>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</si>
  <si>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</si>
  <si>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</si>
  <si>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</si>
  <si>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</si>
  <si>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</si>
  <si>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</si>
  <si>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</si>
  <si>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</si>
  <si>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</si>
  <si>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</si>
  <si>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</si>
  <si>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</si>
  <si>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</si>
  <si>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</si>
  <si>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</si>
  <si>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</si>
  <si>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</si>
  <si>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</si>
  <si>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</si>
  <si>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</si>
  <si>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</si>
  <si>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</si>
  <si>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</si>
  <si>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</si>
  <si>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</si>
  <si>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</si>
  <si>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</si>
  <si>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</si>
  <si>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</si>
  <si>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</si>
  <si>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</si>
  <si>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</si>
  <si>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</si>
  <si>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</si>
  <si>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</si>
  <si>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</si>
  <si>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</si>
  <si>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</si>
  <si>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</si>
  <si>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</si>
  <si>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</si>
  <si>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</si>
  <si>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</si>
  <si>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</si>
  <si>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</si>
  <si>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</si>
  <si>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</si>
  <si>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</si>
  <si>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</si>
  <si>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</si>
  <si>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</si>
  <si>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</si>
  <si>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</si>
  <si>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</si>
  <si>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</si>
  <si>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</si>
  <si>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</si>
  <si>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</si>
  <si>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</si>
  <si>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</si>
  <si>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</si>
  <si>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</si>
  <si>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</si>
  <si>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</si>
  <si>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</si>
  <si>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</si>
  <si>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</si>
  <si>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</si>
  <si>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</si>
  <si>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</si>
  <si>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</si>
  <si>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</si>
  <si>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</si>
  <si>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</si>
  <si>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</si>
  <si>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Adj 2 - Decommissioning Rider Removal</t>
  </si>
  <si>
    <t>Adj 3 - Env Surcharge - Remove Mitchell FGD Expenses</t>
  </si>
  <si>
    <t>Adjs 8, 25 - Non-Firm Sales: Energy Adjustment - reset OSS margin, remove PJM BLIs</t>
  </si>
  <si>
    <t xml:space="preserve">Adj 55 - Mitchell Plant DSIT Amortization Adjustment 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</si>
  <si>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</si>
  <si>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</si>
  <si>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</si>
  <si>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</si>
  <si>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</si>
  <si>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</si>
  <si>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</si>
  <si>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</si>
  <si>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</si>
  <si>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</si>
  <si>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</si>
  <si>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</si>
  <si>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</si>
  <si>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</si>
  <si>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</si>
  <si>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</si>
  <si>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</si>
  <si>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</si>
  <si>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Adj 4 - Remove FGD from Base Rates (Mitchell)</t>
  </si>
  <si>
    <t>GS-SEC</t>
  </si>
  <si>
    <t>GS-PRI</t>
  </si>
  <si>
    <t>GS-SUB</t>
  </si>
  <si>
    <t>GS</t>
  </si>
  <si>
    <t>Adj 43 - Mitchell Coal Stock Adjustment</t>
  </si>
  <si>
    <t>Adj 44 - Remove Decommissioning Rider ADIT</t>
  </si>
  <si>
    <t>Adj 62 - Add Defd Plant Maintenance to Reg. Asset</t>
  </si>
  <si>
    <t>Adj 63 - Remove NERC Compliance Cyber Security Assets</t>
  </si>
  <si>
    <t>Adj 64 - Remove Rockport Deferred Regulatory Asset</t>
  </si>
  <si>
    <t>Adj 13 - Year End Customer Annualization</t>
  </si>
  <si>
    <t>Adj 14 - Weather Normalization Adjustment</t>
  </si>
  <si>
    <t>Adj 9 - Remove DSM Rider</t>
  </si>
  <si>
    <t>Adj 23 - PJM LSE OATT Expense</t>
  </si>
  <si>
    <t>Adj 52 - Rent from Electric Prop - Poles -CATV Adj.</t>
  </si>
  <si>
    <t>Adj 8 - Remove PPA Rider Revenue, Expense</t>
  </si>
  <si>
    <t>Adj 6 - Fuel Under (Over) Revenue &amp; Expense</t>
  </si>
  <si>
    <t>Adj 10 - Remove HEAP Surcharge</t>
  </si>
  <si>
    <t>Adj 11 - Remove Economic Development Surcharge</t>
  </si>
  <si>
    <t>Adj 13 - Customer Annualization Adjustment</t>
  </si>
  <si>
    <t>Adj 16 - Normalization of Major Storms</t>
  </si>
  <si>
    <t>Adj 17 - Amortization of Big Sandy Operation Rider</t>
  </si>
  <si>
    <t>Adj 18 - Rate Case Expense</t>
  </si>
  <si>
    <t>Adj 19 - Eliminate Advertising Expense A&amp;G</t>
  </si>
  <si>
    <t>Adj 20 - Annualization of Lease Costs</t>
  </si>
  <si>
    <t>Adj 21 - Pension &amp; OPEB Expense Adjustment</t>
  </si>
  <si>
    <t>Adj 22 - Employee Related Group Benefit Expenses</t>
  </si>
  <si>
    <t>Adj 24 - Annualize PJM Admin Fees</t>
  </si>
  <si>
    <t>Adj 26 - Severance Related Payroll Expenses - Big Sandy Plant</t>
  </si>
  <si>
    <t>Adjs 27-33 - Total Incentive Compensation &amp; Payroll Adjs</t>
  </si>
  <si>
    <t>Adj 34 - Remove Non-Recoverable Business Expenses</t>
  </si>
  <si>
    <t>Adj 35 - Plant Maintenance Normalization</t>
  </si>
  <si>
    <t>Adj 12 - Specific Customer Adjustment</t>
  </si>
  <si>
    <t>Adj 47 - Veg Management Tree Trimming</t>
  </si>
  <si>
    <t>Adj 49 - Rockport UPA Demand Expense</t>
  </si>
  <si>
    <t>Adj 48 - Eliminate Tariff Insert Expense</t>
  </si>
  <si>
    <t>Adj 50 - PJM Capacity Performance Insurance Premium</t>
  </si>
  <si>
    <t>Adj 51 - Def and Amortize GreenHat Default Charges</t>
  </si>
  <si>
    <t>Adj 52 - Removal of Pole Rental Rev &amp; Exp to prior periods</t>
  </si>
  <si>
    <t>Adj 53 - Removal Non-Ongoing Exp - COVID-19 Pandemic</t>
  </si>
  <si>
    <t>Adj 54 - Removal Prior Period Insurance Proceeds</t>
  </si>
  <si>
    <t>Adj 55 - Removal Prior Period Rockport Bill</t>
  </si>
  <si>
    <t>Adj 56 - Amoritization Deferred Plant Maintenance Costs</t>
  </si>
  <si>
    <t>Adj 65 - Annualize EOP Rates</t>
  </si>
  <si>
    <t>CUST_SPEC</t>
  </si>
  <si>
    <t>CUSTOMER SPEC ADJ</t>
  </si>
  <si>
    <t>CUST_SPEC_FXNL</t>
  </si>
  <si>
    <t>Set to Energy Allocator</t>
  </si>
  <si>
    <t>CUST_SPEC TOTAL</t>
  </si>
  <si>
    <t>CUST_SPEC_OM</t>
  </si>
  <si>
    <t>Adj 5 - Environmental Surcharge Revenue Sync</t>
  </si>
  <si>
    <t>Adj 25 - NERC Compliance &amp; Cyber Security</t>
  </si>
  <si>
    <t>Adj 38 - ARO Depreciation Expense</t>
  </si>
  <si>
    <t>Adj 40 - KPSC Maintenance Assessment</t>
  </si>
  <si>
    <t>Adj 57 - Property Tax Expense Annualization</t>
  </si>
  <si>
    <t>Adj 58 - Sales and Use Tax</t>
  </si>
  <si>
    <t>Adj 59 - State Business and Occupation Taxes</t>
  </si>
  <si>
    <t>Adj 15 - Interest on Customer Deposits</t>
  </si>
  <si>
    <t>Adj 42 - AFUDC Offest</t>
  </si>
  <si>
    <t>Stock Based Compensation</t>
  </si>
  <si>
    <t>Deferred Rev - Bonus Lease</t>
  </si>
  <si>
    <t>REG ASSET - ROCKPORT CAPACITY</t>
  </si>
  <si>
    <t>REG ASSET-KENTUCKY UNDER RECOV-PPA RIDER</t>
  </si>
  <si>
    <t>REG ASSET-GreenHat Settlement &amp; Liability</t>
  </si>
  <si>
    <t>RESTRICTED STOCK PLAN - TAX DEDUCTION</t>
  </si>
  <si>
    <t>REG ASSET - UNRECOVERED PLANT - BIG SANDY</t>
  </si>
  <si>
    <t>Book Operating Lease - Total</t>
  </si>
  <si>
    <t>Gross Receipts - Tax Expense</t>
  </si>
  <si>
    <t>Accured Sales &amp; Use Tax Reserve</t>
  </si>
  <si>
    <t>Adjs 27 - 33 Incentive Compensation &amp; Payroll Adjustments</t>
  </si>
  <si>
    <t>Adj 39 - ARO Accretion</t>
  </si>
  <si>
    <t>Depreciation Adjustments (JWCA and Lookback)</t>
  </si>
  <si>
    <t>Tax Depreciation Lookback</t>
  </si>
  <si>
    <t>Deferred Revenue - Bonus Lease - Short &amp;  Long-Term</t>
  </si>
  <si>
    <t>REG ASSET-ROCKPORT CAPACITY DEF-EQ CC</t>
  </si>
  <si>
    <t>REG ASSET-ROCKPORT CAPACITY CC DEFERRAL</t>
  </si>
  <si>
    <t>REG ASSET-ROCKPORT CAPACITY DEFERRAL</t>
  </si>
  <si>
    <t>Green Hat Settlement &amp; Liability</t>
  </si>
  <si>
    <t>Book Operating Lease</t>
  </si>
  <si>
    <t>Restricted Stock Plan &amp; PSI Stock Based Comp</t>
  </si>
  <si>
    <t>DSIT Entry - WV Pollution Control</t>
  </si>
  <si>
    <t>Accrued Sales &amp; Use Tax Reserve</t>
  </si>
  <si>
    <t>Excess ADFIT 281 Protected</t>
  </si>
  <si>
    <t>Reg Asset - Unrecovered Plant - Big Sandy</t>
  </si>
  <si>
    <t>Adj 66 - Removal of Regulatory Asset Amortization</t>
  </si>
  <si>
    <t>Adj 36 - Annualization Depreciation/Amortization Exp Production</t>
  </si>
  <si>
    <t>Adj 36 - Annualization Depreciation/Amortization Exp Transmission</t>
  </si>
  <si>
    <t>Adj 36 - Annualization Depreciation/Amortization Exp Distribution</t>
  </si>
  <si>
    <t>Adj 36 - Annualization Depreciation/Amortization Exp General</t>
  </si>
  <si>
    <t>Adj 36 - Depreciation/Amortization Adjustments - Prod</t>
  </si>
  <si>
    <t>Adj 36 - Depreciation/Amortization Adjustments - Dist</t>
  </si>
  <si>
    <t>Excess ADFIT 282 Protected and Unprotected</t>
  </si>
  <si>
    <t>Excess ADFIT 283 Unprotected</t>
  </si>
  <si>
    <t>Adj 42 - AFUDC Offset</t>
  </si>
  <si>
    <t>Acct 561-574</t>
  </si>
  <si>
    <t>Adj 36 - Depreciation/Amortization Adjustments - Trans</t>
  </si>
  <si>
    <t>Adj 36 - Depreciation/Amortization Adjustments - Gen &amp; Int</t>
  </si>
  <si>
    <t>Production &amp; Reg Debits</t>
  </si>
  <si>
    <t>Gross Receipts</t>
  </si>
  <si>
    <t>Business Franchise Taxes</t>
  </si>
  <si>
    <t>Adj 39 - ARO Depreciation</t>
  </si>
  <si>
    <t>Capitalized Relocation Costs</t>
  </si>
  <si>
    <t>Restricted Stock Plan</t>
  </si>
  <si>
    <t>Twelve Months Ended March 31, 2020</t>
  </si>
  <si>
    <t>Year End Mig Revenue</t>
  </si>
  <si>
    <t>Table 1</t>
  </si>
  <si>
    <t>Class Cost of Service Results - Present Rates</t>
  </si>
  <si>
    <t>Rate of</t>
  </si>
  <si>
    <t>Return %</t>
  </si>
  <si>
    <t>ROR Index</t>
  </si>
  <si>
    <t>Subsidy*</t>
  </si>
  <si>
    <t>MGS</t>
  </si>
  <si>
    <t xml:space="preserve">* Positive value indicates that a subsidy is being received; </t>
  </si>
  <si>
    <t xml:space="preserve">   negative value indicates subsidy is being paid.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</si>
</sst>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_(* #,##0.00000_);_(* \(#,##0.00000\);_(* &quot;-&quot;??_);_(@_)"/>
    <numFmt numFmtId="174" formatCode="0.000000%"/>
    <numFmt numFmtId="175" formatCode="0.00000%"/>
    <numFmt numFmtId="176" formatCode="0.0000%"/>
    <numFmt numFmtId="177" formatCode="&quot;$&quot;#,##0"/>
    <numFmt numFmtId="178" formatCode="0.00000"/>
  </numFmts>
  <fonts count="11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mediumGray">
        <fgColor indexed="22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433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6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7" borderId="2" applyNumberFormat="0" applyAlignment="0" applyProtection="0"/>
    <xf numFmtId="0" fontId="55" fillId="27" borderId="2" applyNumberFormat="0" applyAlignment="0" applyProtection="0"/>
    <xf numFmtId="0" fontId="55" fillId="27" borderId="2" applyNumberFormat="0" applyAlignment="0" applyProtection="0"/>
    <xf numFmtId="0" fontId="55" fillId="27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8" fillId="31" borderId="0" applyNumberFormat="0" applyBorder="0" applyAlignment="0" applyProtection="0"/>
    <xf numFmtId="0" fontId="99" fillId="32" borderId="0" applyNumberFormat="0" applyBorder="0" applyAlignment="0" applyProtection="0"/>
    <xf numFmtId="0" fontId="100" fillId="33" borderId="23" applyNumberFormat="0" applyAlignment="0" applyProtection="0"/>
    <xf numFmtId="0" fontId="101" fillId="34" borderId="24" applyNumberFormat="0" applyAlignment="0" applyProtection="0"/>
    <xf numFmtId="0" fontId="102" fillId="34" borderId="23" applyNumberFormat="0" applyAlignment="0" applyProtection="0"/>
    <xf numFmtId="0" fontId="103" fillId="0" borderId="25" applyNumberFormat="0" applyFill="0" applyAlignment="0" applyProtection="0"/>
    <xf numFmtId="0" fontId="91" fillId="35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06" fillId="44" borderId="0" applyNumberFormat="0" applyBorder="0" applyAlignment="0" applyProtection="0"/>
    <xf numFmtId="0" fontId="106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06" fillId="48" borderId="0" applyNumberFormat="0" applyBorder="0" applyAlignment="0" applyProtection="0"/>
    <xf numFmtId="0" fontId="106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06" fillId="52" borderId="0" applyNumberFormat="0" applyBorder="0" applyAlignment="0" applyProtection="0"/>
    <xf numFmtId="0" fontId="106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06" fillId="56" borderId="0" applyNumberFormat="0" applyBorder="0" applyAlignment="0" applyProtection="0"/>
    <xf numFmtId="0" fontId="106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06" fillId="60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6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6" borderId="27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6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34"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center"/>
    </xf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41" fontId="12" fillId="0" borderId="0" xfId="0" applyNumberFormat="1" applyFont="1"/>
    <xf numFmtId="0" fontId="12" fillId="0" borderId="0" xfId="0" applyFont="1" applyFill="1"/>
    <xf numFmtId="165" fontId="0" fillId="0" borderId="0" xfId="0" applyNumberFormat="1"/>
    <xf numFmtId="0" fontId="0" fillId="0" borderId="0" xfId="0" applyAlignment="1">
      <alignment horizontal="center"/>
    </xf>
    <xf numFmtId="164" fontId="12" fillId="24" borderId="0" xfId="28" applyNumberFormat="1" applyFont="1" applyFill="1"/>
    <xf numFmtId="164" fontId="12" fillId="0" borderId="0" xfId="28" applyNumberFormat="1" applyFont="1" applyFill="1"/>
    <xf numFmtId="10" fontId="12" fillId="0" borderId="0" xfId="0" applyNumberFormat="1" applyFont="1"/>
    <xf numFmtId="10" fontId="12" fillId="24" borderId="0" xfId="75" applyNumberFormat="1" applyFont="1" applyFill="1"/>
    <xf numFmtId="0" fontId="0" fillId="0" borderId="0" xfId="0" applyFill="1"/>
    <xf numFmtId="164" fontId="12" fillId="0" borderId="0" xfId="0" applyNumberFormat="1" applyFont="1" applyFill="1"/>
    <xf numFmtId="43" fontId="12" fillId="0" borderId="0" xfId="0" applyNumberFormat="1" applyFont="1"/>
    <xf numFmtId="43" fontId="12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41" fontId="12" fillId="0" borderId="0" xfId="0" applyNumberFormat="1" applyFont="1" applyFill="1"/>
    <xf numFmtId="165" fontId="0" fillId="0" borderId="1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0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0" fontId="0" fillId="0" borderId="0" xfId="0" applyFill="1" applyBorder="1"/>
    <xf numFmtId="0" fontId="40" fillId="0" borderId="0" xfId="0" applyFont="1" applyFill="1"/>
    <xf numFmtId="5" fontId="12" fillId="0" borderId="0" xfId="0" applyNumberFormat="1" applyFont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10" fontId="12" fillId="0" borderId="0" xfId="75" applyNumberFormat="1" applyFont="1"/>
    <xf numFmtId="165" fontId="0" fillId="0" borderId="0" xfId="0" applyNumberFormat="1" applyFill="1"/>
    <xf numFmtId="0" fontId="12" fillId="0" borderId="0" xfId="0" applyFont="1"/>
    <xf numFmtId="164" fontId="12" fillId="0" borderId="0" xfId="0" applyNumberFormat="1" applyFont="1"/>
    <xf numFmtId="41" fontId="12" fillId="0" borderId="0" xfId="28" applyNumberFormat="1" applyFont="1"/>
    <xf numFmtId="0" fontId="0" fillId="0" borderId="0" xfId="0"/>
    <xf numFmtId="0" fontId="12" fillId="0" borderId="0" xfId="0" applyFont="1"/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0" fontId="12" fillId="0" borderId="0" xfId="0" applyFont="1" applyFill="1"/>
    <xf numFmtId="0" fontId="14" fillId="0" borderId="0" xfId="0" applyFont="1" applyFill="1"/>
    <xf numFmtId="164" fontId="12" fillId="24" borderId="0" xfId="28" applyNumberFormat="1" applyFont="1" applyFill="1"/>
    <xf numFmtId="164" fontId="12" fillId="0" borderId="0" xfId="28" applyNumberFormat="1" applyFont="1" applyFill="1"/>
    <xf numFmtId="0" fontId="0" fillId="0" borderId="0" xfId="0" applyFill="1"/>
    <xf numFmtId="164" fontId="12" fillId="0" borderId="0" xfId="0" applyNumberFormat="1" applyFont="1" applyFill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5" fillId="0" borderId="0" xfId="166" applyFont="1"/>
    <xf numFmtId="0" fontId="12" fillId="0" borderId="0" xfId="0" applyFont="1" applyFill="1" applyBorder="1"/>
    <xf numFmtId="41" fontId="12" fillId="25" borderId="0" xfId="28" applyNumberFormat="1" applyFont="1" applyFill="1"/>
    <xf numFmtId="0" fontId="45" fillId="0" borderId="0" xfId="166" applyFont="1"/>
    <xf numFmtId="0" fontId="11" fillId="0" borderId="0" xfId="0" applyFont="1"/>
    <xf numFmtId="164" fontId="11" fillId="25" borderId="0" xfId="28" applyNumberFormat="1" applyFont="1" applyFill="1"/>
    <xf numFmtId="164" fontId="11" fillId="24" borderId="0" xfId="28" applyNumberFormat="1" applyFont="1" applyFill="1"/>
    <xf numFmtId="164" fontId="11" fillId="25" borderId="0" xfId="28" applyNumberFormat="1" applyFont="1" applyFill="1" applyBorder="1"/>
    <xf numFmtId="39" fontId="12" fillId="0" borderId="0" xfId="166" applyNumberFormat="1" applyFont="1"/>
    <xf numFmtId="172" fontId="0" fillId="0" borderId="0" xfId="0" applyNumberFormat="1"/>
    <xf numFmtId="0" fontId="13" fillId="0" borderId="0" xfId="0" applyFont="1" applyFill="1" applyBorder="1"/>
    <xf numFmtId="0" fontId="12" fillId="0" borderId="0" xfId="0" applyFont="1" applyBorder="1"/>
    <xf numFmtId="164" fontId="12" fillId="0" borderId="0" xfId="28" applyNumberFormat="1" applyFont="1" applyFill="1" applyBorder="1"/>
    <xf numFmtId="164" fontId="12" fillId="0" borderId="0" xfId="0" applyNumberFormat="1" applyFont="1" applyBorder="1"/>
    <xf numFmtId="164" fontId="81" fillId="25" borderId="0" xfId="28" applyNumberFormat="1" applyFont="1" applyFill="1"/>
    <xf numFmtId="0" fontId="11" fillId="0" borderId="0" xfId="0" applyFont="1" applyFill="1"/>
    <xf numFmtId="41" fontId="0" fillId="0" borderId="0" xfId="0" applyNumberFormat="1"/>
    <xf numFmtId="0" fontId="13" fillId="0" borderId="0" xfId="0" applyFont="1" applyFill="1"/>
    <xf numFmtId="164" fontId="81" fillId="0" borderId="0" xfId="28" applyNumberFormat="1" applyFont="1" applyFill="1"/>
    <xf numFmtId="173" fontId="12" fillId="24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4" fontId="12" fillId="24" borderId="0" xfId="75" applyNumberFormat="1" applyFont="1" applyFill="1"/>
    <xf numFmtId="175" fontId="12" fillId="24" borderId="0" xfId="75" applyNumberFormat="1" applyFont="1" applyFill="1"/>
    <xf numFmtId="176" fontId="12" fillId="24" borderId="0" xfId="75" applyNumberFormat="1" applyFont="1" applyFill="1"/>
    <xf numFmtId="177" fontId="37" fillId="0" borderId="0" xfId="0" applyNumberFormat="1" applyFont="1" applyFill="1" applyAlignment="1" applyProtection="1"/>
    <xf numFmtId="164" fontId="81" fillId="0" borderId="0" xfId="0" applyNumberFormat="1" applyFont="1" applyFill="1"/>
    <xf numFmtId="0" fontId="81" fillId="0" borderId="0" xfId="0" applyFont="1" applyFill="1"/>
    <xf numFmtId="178" fontId="12" fillId="0" borderId="0" xfId="166" applyNumberFormat="1" applyFont="1"/>
    <xf numFmtId="10" fontId="90" fillId="0" borderId="0" xfId="0" applyNumberFormat="1" applyFont="1" applyFill="1" applyAlignment="1" applyProtection="1">
      <alignment horizontal="right"/>
    </xf>
    <xf numFmtId="10" fontId="90" fillId="0" borderId="0" xfId="0" applyNumberFormat="1" applyFont="1" applyFill="1" applyAlignment="1" applyProtection="1">
      <alignment horizontal="left"/>
    </xf>
    <xf numFmtId="0" fontId="37" fillId="61" borderId="0" xfId="0" applyFont="1" applyFill="1"/>
    <xf numFmtId="0" fontId="37" fillId="61" borderId="0" xfId="0" applyFont="1" applyFill="1" applyAlignment="1" applyProtection="1"/>
    <xf numFmtId="0" fontId="107" fillId="0" borderId="0" xfId="0" quotePrefix="1" applyFont="1" applyFill="1" applyAlignment="1">
      <alignment horizontal="right"/>
    </xf>
    <xf numFmtId="43" fontId="37" fillId="0" borderId="0" xfId="0" applyNumberFormat="1" applyFont="1" applyFill="1"/>
    <xf numFmtId="0" fontId="108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0" fontId="40" fillId="61" borderId="0" xfId="0" applyFont="1" applyFill="1" applyAlignment="1" applyProtection="1"/>
    <xf numFmtId="0" fontId="40" fillId="61" borderId="0" xfId="0" applyFont="1" applyFill="1"/>
    <xf numFmtId="0" fontId="13" fillId="62" borderId="0" xfId="0" applyFont="1" applyFill="1" applyBorder="1" applyAlignment="1">
      <alignment horizontal="center" vertical="center"/>
    </xf>
    <xf numFmtId="0" fontId="13" fillId="62" borderId="0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3" fillId="62" borderId="14" xfId="0" applyFont="1" applyFill="1" applyBorder="1" applyAlignment="1">
      <alignment vertical="center"/>
    </xf>
    <xf numFmtId="0" fontId="13" fillId="62" borderId="14" xfId="0" applyFont="1" applyFill="1" applyBorder="1" applyAlignment="1">
      <alignment horizontal="center" vertical="center"/>
    </xf>
    <xf numFmtId="10" fontId="40" fillId="62" borderId="14" xfId="0" applyNumberFormat="1" applyFont="1" applyFill="1" applyBorder="1" applyAlignment="1">
      <alignment vertical="center"/>
    </xf>
    <xf numFmtId="0" fontId="40" fillId="62" borderId="14" xfId="0" applyFont="1" applyFill="1" applyBorder="1" applyAlignment="1">
      <alignment horizontal="center" vertical="center"/>
    </xf>
    <xf numFmtId="0" fontId="40" fillId="62" borderId="14" xfId="0" applyNumberFormat="1" applyFont="1" applyFill="1" applyBorder="1" applyAlignment="1" applyProtection="1">
      <alignment horizontal="center" vertical="center"/>
    </xf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10" fontId="109" fillId="63" borderId="0" xfId="0" applyNumberFormat="1" applyFont="1" applyFill="1" applyAlignment="1">
      <alignment horizontal="center" vertical="center"/>
    </xf>
    <xf numFmtId="43" fontId="17" fillId="63" borderId="0" xfId="28" applyFont="1" applyFill="1"/>
    <xf numFmtId="3" fontId="110" fillId="25" borderId="0" xfId="0" applyNumberFormat="1" applyFont="1" applyFill="1"/>
    <xf numFmtId="164" fontId="110" fillId="25" borderId="0" xfId="28" applyNumberFormat="1" applyFont="1" applyFill="1"/>
    <xf numFmtId="177" fontId="110" fillId="24" borderId="0" xfId="0" applyNumberFormat="1" applyFont="1" applyFill="1" applyBorder="1"/>
    <xf numFmtId="177" fontId="110" fillId="24" borderId="15" xfId="0" applyNumberFormat="1" applyFont="1" applyFill="1" applyBorder="1"/>
    <xf numFmtId="10" fontId="110" fillId="25" borderId="0" xfId="0" applyNumberFormat="1" applyFont="1" applyFill="1"/>
    <xf numFmtId="3" fontId="110" fillId="24" borderId="0" xfId="0" applyNumberFormat="1" applyFont="1" applyFill="1"/>
    <xf numFmtId="41" fontId="110" fillId="24" borderId="0" xfId="0" applyNumberFormat="1" applyFont="1" applyFill="1"/>
    <xf numFmtId="0" fontId="111" fillId="0" borderId="0" xfId="0" applyFont="1" applyFill="1"/>
    <xf numFmtId="10" fontId="110" fillId="0" borderId="0" xfId="0" applyNumberFormat="1" applyFont="1" applyFill="1"/>
    <xf numFmtId="2" fontId="12" fillId="0" borderId="0" xfId="0" applyNumberFormat="1" applyFont="1" applyFill="1"/>
    <xf numFmtId="0" fontId="13" fillId="0" borderId="0" xfId="166" applyFont="1" applyAlignment="1">
      <alignment horizontal="center"/>
    </xf>
    <xf numFmtId="37" fontId="12" fillId="0" borderId="0" xfId="166" applyNumberFormat="1" applyFont="1" applyFill="1"/>
    <xf numFmtId="0" fontId="113" fillId="0" borderId="0" xfId="0" applyFont="1" applyFill="1"/>
    <xf numFmtId="0" fontId="112" fillId="0" borderId="0" xfId="0" applyFont="1" applyFill="1"/>
    <xf numFmtId="0" fontId="14" fillId="0" borderId="0" xfId="0" applyFont="1" applyFill="1" applyBorder="1"/>
    <xf numFmtId="0" fontId="12" fillId="0" borderId="29" xfId="0" applyFont="1" applyFill="1" applyBorder="1"/>
    <xf numFmtId="41" fontId="12" fillId="0" borderId="29" xfId="28" applyNumberFormat="1" applyFont="1" applyFill="1" applyBorder="1"/>
    <xf numFmtId="0" fontId="13" fillId="62" borderId="0" xfId="0" applyFont="1" applyFill="1" applyBorder="1" applyAlignment="1">
      <alignment horizontal="center"/>
    </xf>
    <xf numFmtId="0" fontId="112" fillId="62" borderId="0" xfId="0" applyFont="1" applyFill="1" applyBorder="1" applyAlignment="1">
      <alignment horizontal="center"/>
    </xf>
    <xf numFmtId="0" fontId="114" fillId="0" borderId="0" xfId="0" applyFont="1" applyFill="1" applyAlignment="1">
      <alignment vertical="center"/>
    </xf>
    <xf numFmtId="0" fontId="14" fillId="62" borderId="0" xfId="0" applyFont="1" applyFill="1"/>
    <xf numFmtId="0" fontId="13" fillId="62" borderId="0" xfId="0" applyFont="1" applyFill="1"/>
    <xf numFmtId="0" fontId="12" fillId="62" borderId="0" xfId="0" applyFont="1" applyFill="1"/>
    <xf numFmtId="0" fontId="13" fillId="62" borderId="0" xfId="0" applyFont="1" applyFill="1" applyAlignment="1">
      <alignment horizontal="center"/>
    </xf>
    <xf numFmtId="0" fontId="14" fillId="62" borderId="0" xfId="0" applyFont="1" applyFill="1" applyAlignment="1">
      <alignment horizontal="center"/>
    </xf>
    <xf numFmtId="0" fontId="14" fillId="62" borderId="15" xfId="0" applyFont="1" applyFill="1" applyBorder="1"/>
    <xf numFmtId="0" fontId="13" fillId="62" borderId="15" xfId="0" applyFont="1" applyFill="1" applyBorder="1"/>
    <xf numFmtId="0" fontId="12" fillId="62" borderId="15" xfId="0" applyFont="1" applyFill="1" applyBorder="1"/>
    <xf numFmtId="0" fontId="13" fillId="62" borderId="15" xfId="0" applyFont="1" applyFill="1" applyBorder="1" applyAlignment="1">
      <alignment horizontal="center"/>
    </xf>
    <xf numFmtId="0" fontId="13" fillId="62" borderId="14" xfId="0" applyFont="1" applyFill="1" applyBorder="1" applyAlignment="1">
      <alignment horizontal="left" vertical="center"/>
    </xf>
    <xf numFmtId="0" fontId="110" fillId="0" borderId="0" xfId="0" applyFont="1" applyFill="1"/>
    <xf numFmtId="164" fontId="12" fillId="0" borderId="29" xfId="0" applyNumberFormat="1" applyFont="1" applyFill="1" applyBorder="1"/>
    <xf numFmtId="0" fontId="37" fillId="62" borderId="0" xfId="0" applyFont="1" applyFill="1"/>
    <xf numFmtId="0" fontId="37" fillId="64" borderId="0" xfId="0" applyFont="1" applyFill="1"/>
    <xf numFmtId="0" fontId="11" fillId="0" borderId="0" xfId="0" applyFont="1" applyAlignment="1">
      <alignment horizontal="center"/>
    </xf>
    <xf numFmtId="164" fontId="11" fillId="0" borderId="0" xfId="28" applyNumberFormat="1" applyFont="1"/>
    <xf numFmtId="164" fontId="11" fillId="0" borderId="0" xfId="0" applyNumberFormat="1" applyFont="1"/>
    <xf numFmtId="164" fontId="11" fillId="24" borderId="0" xfId="28" applyNumberFormat="1" applyFont="1" applyFill="1" applyBorder="1"/>
    <xf numFmtId="3" fontId="11" fillId="0" borderId="0" xfId="0" applyNumberFormat="1" applyFont="1" applyFill="1"/>
    <xf numFmtId="0" fontId="11" fillId="0" borderId="29" xfId="0" applyFont="1" applyFill="1" applyBorder="1"/>
    <xf numFmtId="164" fontId="11" fillId="0" borderId="0" xfId="28" applyNumberFormat="1" applyFont="1" applyBorder="1"/>
    <xf numFmtId="0" fontId="11" fillId="0" borderId="0" xfId="0" applyFont="1" applyBorder="1"/>
    <xf numFmtId="3" fontId="11" fillId="0" borderId="0" xfId="0" applyNumberFormat="1" applyFont="1"/>
    <xf numFmtId="6" fontId="11" fillId="0" borderId="0" xfId="0" applyNumberFormat="1" applyFont="1"/>
    <xf numFmtId="43" fontId="11" fillId="0" borderId="0" xfId="0" applyNumberFormat="1" applyFont="1"/>
    <xf numFmtId="10" fontId="37" fillId="64" borderId="0" xfId="0" applyNumberFormat="1" applyFont="1" applyFill="1" applyAlignment="1" applyProtection="1"/>
    <xf numFmtId="165" fontId="37" fillId="64" borderId="0" xfId="0" applyNumberFormat="1" applyFont="1" applyFill="1"/>
    <xf numFmtId="0" fontId="11" fillId="0" borderId="0" xfId="0" applyFont="1" applyFill="1" applyBorder="1"/>
    <xf numFmtId="165" fontId="37" fillId="0" borderId="0" xfId="0" applyNumberFormat="1" applyFont="1" applyFill="1" applyAlignment="1" applyProtection="1"/>
    <xf numFmtId="3" fontId="37" fillId="0" borderId="0" xfId="0" applyNumberFormat="1" applyFont="1" applyFill="1" applyAlignment="1" applyProtection="1"/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3" fillId="0" borderId="15" xfId="0" applyFont="1" applyFill="1" applyBorder="1"/>
    <xf numFmtId="164" fontId="0" fillId="0" borderId="0" xfId="0" applyNumberFormat="1"/>
    <xf numFmtId="0" fontId="115" fillId="0" borderId="0" xfId="0" applyFont="1" applyFill="1"/>
    <xf numFmtId="0" fontId="116" fillId="0" borderId="0" xfId="0" applyFont="1" applyFill="1"/>
    <xf numFmtId="0" fontId="117" fillId="0" borderId="0" xfId="0" applyFont="1" applyFill="1"/>
    <xf numFmtId="164" fontId="117" fillId="0" borderId="0" xfId="28" applyNumberFormat="1" applyFont="1" applyFill="1"/>
    <xf numFmtId="164" fontId="117" fillId="0" borderId="0" xfId="0" applyNumberFormat="1" applyFont="1" applyFill="1"/>
    <xf numFmtId="41" fontId="117" fillId="0" borderId="0" xfId="28" applyNumberFormat="1" applyFont="1" applyFill="1"/>
    <xf numFmtId="10" fontId="12" fillId="0" borderId="0" xfId="75" applyNumberFormat="1" applyFont="1" applyFill="1"/>
    <xf numFmtId="43" fontId="0" fillId="0" borderId="0" xfId="0" applyNumberFormat="1"/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  <xf numFmtId="0" fontId="13" fillId="0" borderId="30" xfId="166" applyFont="1" applyBorder="1" applyAlignment="1">
      <alignment horizontal="centerContinuous"/>
    </xf>
    <xf numFmtId="0" fontId="11" fillId="0" borderId="31" xfId="166" applyFont="1" applyBorder="1" applyAlignment="1">
      <alignment horizontal="centerContinuous"/>
    </xf>
    <xf numFmtId="0" fontId="11" fillId="0" borderId="32" xfId="166" applyFont="1" applyBorder="1" applyAlignment="1">
      <alignment horizontal="centerContinuous"/>
    </xf>
    <xf numFmtId="0" fontId="13" fillId="0" borderId="33" xfId="166" applyFont="1" applyBorder="1" applyAlignment="1">
      <alignment horizontal="centerContinuous"/>
    </xf>
    <xf numFmtId="0" fontId="11" fillId="0" borderId="0" xfId="166" applyFont="1" applyBorder="1" applyAlignment="1">
      <alignment horizontal="centerContinuous"/>
    </xf>
    <xf numFmtId="0" fontId="11" fillId="0" borderId="34" xfId="166" applyFont="1" applyBorder="1" applyAlignment="1">
      <alignment horizontal="centerContinuous"/>
    </xf>
    <xf numFmtId="0" fontId="11" fillId="0" borderId="33" xfId="166" applyFont="1" applyBorder="1"/>
    <xf numFmtId="0" fontId="11" fillId="0" borderId="0" xfId="166" applyFont="1" applyBorder="1"/>
    <xf numFmtId="0" fontId="11" fillId="0" borderId="34" xfId="166" applyFont="1" applyBorder="1"/>
    <xf numFmtId="0" fontId="13" fillId="0" borderId="33" xfId="166" applyFont="1" applyBorder="1" applyAlignment="1">
      <alignment horizontal="center"/>
    </xf>
    <xf numFmtId="0" fontId="13" fillId="0" borderId="0" xfId="166" applyFont="1" applyBorder="1" applyAlignment="1">
      <alignment horizontal="center"/>
    </xf>
    <xf numFmtId="0" fontId="13" fillId="0" borderId="34" xfId="166" applyFont="1" applyBorder="1" applyAlignment="1">
      <alignment horizontal="center"/>
    </xf>
    <xf numFmtId="0" fontId="14" fillId="0" borderId="33" xfId="166" applyFont="1" applyBorder="1" applyAlignment="1">
      <alignment horizontal="center"/>
    </xf>
    <xf numFmtId="0" fontId="14" fillId="0" borderId="0" xfId="166" applyFont="1" applyBorder="1" applyAlignment="1">
      <alignment horizontal="center"/>
    </xf>
    <xf numFmtId="0" fontId="14" fillId="0" borderId="34" xfId="166" applyFont="1" applyBorder="1" applyAlignment="1">
      <alignment horizontal="center"/>
    </xf>
    <xf numFmtId="0" fontId="11" fillId="0" borderId="33" xfId="166" quotePrefix="1" applyFont="1" applyBorder="1" applyAlignment="1">
      <alignment horizontal="center"/>
    </xf>
    <xf numFmtId="0" fontId="11" fillId="0" borderId="0" xfId="166" quotePrefix="1" applyFont="1" applyBorder="1" applyAlignment="1">
      <alignment horizontal="center"/>
    </xf>
    <xf numFmtId="0" fontId="11" fillId="0" borderId="33" xfId="166" applyFont="1" applyBorder="1" applyAlignment="1">
      <alignment horizontal="center"/>
    </xf>
    <xf numFmtId="2" fontId="11" fillId="0" borderId="0" xfId="166" applyNumberFormat="1" applyFont="1" applyBorder="1" applyAlignment="1">
      <alignment horizontal="center"/>
    </xf>
    <xf numFmtId="37" fontId="11" fillId="0" borderId="34" xfId="166" applyNumberFormat="1" applyFont="1" applyBorder="1" applyAlignment="1">
      <alignment horizontal="center"/>
    </xf>
    <xf numFmtId="10" fontId="11" fillId="0" borderId="0" xfId="166" applyNumberFormat="1" applyFont="1" applyBorder="1" applyAlignment="1">
      <alignment horizontal="center"/>
    </xf>
    <xf numFmtId="0" fontId="11" fillId="0" borderId="0" xfId="166" applyFont="1" applyBorder="1" applyAlignment="1">
      <alignment horizontal="center"/>
    </xf>
    <xf numFmtId="0" fontId="11" fillId="0" borderId="34" xfId="166" applyFont="1" applyBorder="1" applyAlignment="1">
      <alignment horizontal="center"/>
    </xf>
    <xf numFmtId="167" fontId="11" fillId="0" borderId="0" xfId="166" applyNumberFormat="1" applyFont="1" applyBorder="1" applyAlignment="1">
      <alignment horizontal="center"/>
    </xf>
    <xf numFmtId="0" fontId="37" fillId="0" borderId="30" xfId="166" applyFont="1" applyBorder="1"/>
    <xf numFmtId="0" fontId="11" fillId="0" borderId="31" xfId="166" applyFont="1" applyBorder="1"/>
    <xf numFmtId="0" fontId="37" fillId="0" borderId="35" xfId="166" applyFont="1" applyBorder="1"/>
    <xf numFmtId="0" fontId="11" fillId="0" borderId="15" xfId="166" applyFont="1" applyBorder="1"/>
    <xf numFmtId="0" fontId="11" fillId="0" borderId="36" xfId="166" applyFont="1" applyBorder="1"/>
  </cellXfs>
  <cellStyles count="4338">
    <cellStyle name="20% - Accent1" xfId="1" builtinId="30" customBuiltin="1"/>
    <cellStyle name="20% - Accent1 2" xfId="188" xr:uid="{00000000-0005-0000-0000-000001000000}"/>
    <cellStyle name="20% - Accent1 2 2" xfId="189" xr:uid="{00000000-0005-0000-0000-000002000000}"/>
    <cellStyle name="20% - Accent1 2 3" xfId="4171" xr:uid="{00000000-0005-0000-0000-000003000000}"/>
    <cellStyle name="20% - Accent1 3" xfId="190" xr:uid="{00000000-0005-0000-0000-000004000000}"/>
    <cellStyle name="20% - Accent1 3 2" xfId="4218" xr:uid="{00000000-0005-0000-0000-000005000000}"/>
    <cellStyle name="20% - Accent1 4" xfId="191" xr:uid="{00000000-0005-0000-0000-000006000000}"/>
    <cellStyle name="20% - Accent1 5" xfId="192" xr:uid="{00000000-0005-0000-0000-000007000000}"/>
    <cellStyle name="20% - Accent1 6" xfId="193" xr:uid="{00000000-0005-0000-0000-000008000000}"/>
    <cellStyle name="20% - Accent1 7" xfId="194" xr:uid="{00000000-0005-0000-0000-000009000000}"/>
    <cellStyle name="20% - Accent1 8" xfId="195" xr:uid="{00000000-0005-0000-0000-00000A000000}"/>
    <cellStyle name="20% - Accent1 9" xfId="4147" xr:uid="{00000000-0005-0000-0000-00000B000000}"/>
    <cellStyle name="20% - Accent2" xfId="2" builtinId="34" customBuiltin="1"/>
    <cellStyle name="20% - Accent2 2" xfId="196" xr:uid="{00000000-0005-0000-0000-00000D000000}"/>
    <cellStyle name="20% - Accent2 2 2" xfId="197" xr:uid="{00000000-0005-0000-0000-00000E000000}"/>
    <cellStyle name="20% - Accent2 3" xfId="198" xr:uid="{00000000-0005-0000-0000-00000F000000}"/>
    <cellStyle name="20% - Accent2 3 2" xfId="4220" xr:uid="{00000000-0005-0000-0000-000010000000}"/>
    <cellStyle name="20% - Accent2 4" xfId="199" xr:uid="{00000000-0005-0000-0000-000011000000}"/>
    <cellStyle name="20% - Accent2 5" xfId="200" xr:uid="{00000000-0005-0000-0000-000012000000}"/>
    <cellStyle name="20% - Accent2 6" xfId="201" xr:uid="{00000000-0005-0000-0000-000013000000}"/>
    <cellStyle name="20% - Accent2 7" xfId="4151" xr:uid="{00000000-0005-0000-0000-000014000000}"/>
    <cellStyle name="20% - Accent3" xfId="3" builtinId="38" customBuiltin="1"/>
    <cellStyle name="20% - Accent3 2" xfId="202" xr:uid="{00000000-0005-0000-0000-000016000000}"/>
    <cellStyle name="20% - Accent3 2 2" xfId="203" xr:uid="{00000000-0005-0000-0000-000017000000}"/>
    <cellStyle name="20% - Accent3 2 3" xfId="4172" xr:uid="{00000000-0005-0000-0000-000018000000}"/>
    <cellStyle name="20% - Accent3 3" xfId="204" xr:uid="{00000000-0005-0000-0000-000019000000}"/>
    <cellStyle name="20% - Accent3 3 2" xfId="4222" xr:uid="{00000000-0005-0000-0000-00001A000000}"/>
    <cellStyle name="20% - Accent3 4" xfId="205" xr:uid="{00000000-0005-0000-0000-00001B000000}"/>
    <cellStyle name="20% - Accent3 5" xfId="206" xr:uid="{00000000-0005-0000-0000-00001C000000}"/>
    <cellStyle name="20% - Accent3 6" xfId="207" xr:uid="{00000000-0005-0000-0000-00001D000000}"/>
    <cellStyle name="20% - Accent3 7" xfId="208" xr:uid="{00000000-0005-0000-0000-00001E000000}"/>
    <cellStyle name="20% - Accent3 8" xfId="209" xr:uid="{00000000-0005-0000-0000-00001F000000}"/>
    <cellStyle name="20% - Accent3 9" xfId="4155" xr:uid="{00000000-0005-0000-0000-000020000000}"/>
    <cellStyle name="20% - Accent4" xfId="4" builtinId="42" customBuiltin="1"/>
    <cellStyle name="20% - Accent4 2" xfId="210" xr:uid="{00000000-0005-0000-0000-000022000000}"/>
    <cellStyle name="20% - Accent4 2 2" xfId="211" xr:uid="{00000000-0005-0000-0000-000023000000}"/>
    <cellStyle name="20% - Accent4 2 3" xfId="4173" xr:uid="{00000000-0005-0000-0000-000024000000}"/>
    <cellStyle name="20% - Accent4 3" xfId="212" xr:uid="{00000000-0005-0000-0000-000025000000}"/>
    <cellStyle name="20% - Accent4 3 2" xfId="4224" xr:uid="{00000000-0005-0000-0000-000026000000}"/>
    <cellStyle name="20% - Accent4 4" xfId="213" xr:uid="{00000000-0005-0000-0000-000027000000}"/>
    <cellStyle name="20% - Accent4 5" xfId="214" xr:uid="{00000000-0005-0000-0000-000028000000}"/>
    <cellStyle name="20% - Accent4 6" xfId="215" xr:uid="{00000000-0005-0000-0000-000029000000}"/>
    <cellStyle name="20% - Accent4 7" xfId="216" xr:uid="{00000000-0005-0000-0000-00002A000000}"/>
    <cellStyle name="20% - Accent4 8" xfId="217" xr:uid="{00000000-0005-0000-0000-00002B000000}"/>
    <cellStyle name="20% - Accent4 9" xfId="4159" xr:uid="{00000000-0005-0000-0000-00002C000000}"/>
    <cellStyle name="20% - Accent5" xfId="5" builtinId="46" customBuiltin="1"/>
    <cellStyle name="20% - Accent5 2" xfId="218" xr:uid="{00000000-0005-0000-0000-00002E000000}"/>
    <cellStyle name="20% - Accent5 2 2" xfId="219" xr:uid="{00000000-0005-0000-0000-00002F000000}"/>
    <cellStyle name="20% - Accent5 3" xfId="220" xr:uid="{00000000-0005-0000-0000-000030000000}"/>
    <cellStyle name="20% - Accent5 3 2" xfId="4226" xr:uid="{00000000-0005-0000-0000-000031000000}"/>
    <cellStyle name="20% - Accent5 4" xfId="221" xr:uid="{00000000-0005-0000-0000-000032000000}"/>
    <cellStyle name="20% - Accent5 5" xfId="222" xr:uid="{00000000-0005-0000-0000-000033000000}"/>
    <cellStyle name="20% - Accent5 6" xfId="223" xr:uid="{00000000-0005-0000-0000-000034000000}"/>
    <cellStyle name="20% - Accent5 7" xfId="4163" xr:uid="{00000000-0005-0000-0000-000035000000}"/>
    <cellStyle name="20% - Accent6" xfId="6" builtinId="50" customBuiltin="1"/>
    <cellStyle name="20% - Accent6 2" xfId="224" xr:uid="{00000000-0005-0000-0000-000037000000}"/>
    <cellStyle name="20% - Accent6 2 2" xfId="225" xr:uid="{00000000-0005-0000-0000-000038000000}"/>
    <cellStyle name="20% - Accent6 3" xfId="226" xr:uid="{00000000-0005-0000-0000-000039000000}"/>
    <cellStyle name="20% - Accent6 3 2" xfId="4228" xr:uid="{00000000-0005-0000-0000-00003A000000}"/>
    <cellStyle name="20% - Accent6 4" xfId="227" xr:uid="{00000000-0005-0000-0000-00003B000000}"/>
    <cellStyle name="20% - Accent6 5" xfId="228" xr:uid="{00000000-0005-0000-0000-00003C000000}"/>
    <cellStyle name="20% - Accent6 6" xfId="229" xr:uid="{00000000-0005-0000-0000-00003D000000}"/>
    <cellStyle name="20% - Accent6 7" xfId="4167" xr:uid="{00000000-0005-0000-0000-00003E000000}"/>
    <cellStyle name="40% - Accent1" xfId="7" builtinId="31" customBuiltin="1"/>
    <cellStyle name="40% - Accent1 2" xfId="230" xr:uid="{00000000-0005-0000-0000-000040000000}"/>
    <cellStyle name="40% - Accent1 2 2" xfId="231" xr:uid="{00000000-0005-0000-0000-000041000000}"/>
    <cellStyle name="40% - Accent1 2 3" xfId="4174" xr:uid="{00000000-0005-0000-0000-000042000000}"/>
    <cellStyle name="40% - Accent1 3" xfId="232" xr:uid="{00000000-0005-0000-0000-000043000000}"/>
    <cellStyle name="40% - Accent1 3 2" xfId="4219" xr:uid="{00000000-0005-0000-0000-000044000000}"/>
    <cellStyle name="40% - Accent1 4" xfId="233" xr:uid="{00000000-0005-0000-0000-000045000000}"/>
    <cellStyle name="40% - Accent1 5" xfId="234" xr:uid="{00000000-0005-0000-0000-000046000000}"/>
    <cellStyle name="40% - Accent1 6" xfId="235" xr:uid="{00000000-0005-0000-0000-000047000000}"/>
    <cellStyle name="40% - Accent1 7" xfId="236" xr:uid="{00000000-0005-0000-0000-000048000000}"/>
    <cellStyle name="40% - Accent1 8" xfId="237" xr:uid="{00000000-0005-0000-0000-000049000000}"/>
    <cellStyle name="40% - Accent1 9" xfId="4148" xr:uid="{00000000-0005-0000-0000-00004A000000}"/>
    <cellStyle name="40% - Accent2" xfId="8" builtinId="35" customBuiltin="1"/>
    <cellStyle name="40% - Accent2 2" xfId="238" xr:uid="{00000000-0005-0000-0000-00004C000000}"/>
    <cellStyle name="40% - Accent2 2 2" xfId="239" xr:uid="{00000000-0005-0000-0000-00004D000000}"/>
    <cellStyle name="40% - Accent2 3" xfId="240" xr:uid="{00000000-0005-0000-0000-00004E000000}"/>
    <cellStyle name="40% - Accent2 3 2" xfId="4221" xr:uid="{00000000-0005-0000-0000-00004F000000}"/>
    <cellStyle name="40% - Accent2 4" xfId="241" xr:uid="{00000000-0005-0000-0000-000050000000}"/>
    <cellStyle name="40% - Accent2 5" xfId="242" xr:uid="{00000000-0005-0000-0000-000051000000}"/>
    <cellStyle name="40% - Accent2 6" xfId="243" xr:uid="{00000000-0005-0000-0000-000052000000}"/>
    <cellStyle name="40% - Accent2 7" xfId="4152" xr:uid="{00000000-0005-0000-0000-000053000000}"/>
    <cellStyle name="40% - Accent3" xfId="9" builtinId="39" customBuiltin="1"/>
    <cellStyle name="40% - Accent3 2" xfId="244" xr:uid="{00000000-0005-0000-0000-000055000000}"/>
    <cellStyle name="40% - Accent3 2 2" xfId="245" xr:uid="{00000000-0005-0000-0000-000056000000}"/>
    <cellStyle name="40% - Accent3 2 3" xfId="4175" xr:uid="{00000000-0005-0000-0000-000057000000}"/>
    <cellStyle name="40% - Accent3 3" xfId="246" xr:uid="{00000000-0005-0000-0000-000058000000}"/>
    <cellStyle name="40% - Accent3 3 2" xfId="4223" xr:uid="{00000000-0005-0000-0000-000059000000}"/>
    <cellStyle name="40% - Accent3 4" xfId="247" xr:uid="{00000000-0005-0000-0000-00005A000000}"/>
    <cellStyle name="40% - Accent3 5" xfId="248" xr:uid="{00000000-0005-0000-0000-00005B000000}"/>
    <cellStyle name="40% - Accent3 6" xfId="249" xr:uid="{00000000-0005-0000-0000-00005C000000}"/>
    <cellStyle name="40% - Accent3 7" xfId="250" xr:uid="{00000000-0005-0000-0000-00005D000000}"/>
    <cellStyle name="40% - Accent3 8" xfId="251" xr:uid="{00000000-0005-0000-0000-00005E000000}"/>
    <cellStyle name="40% - Accent3 9" xfId="4156" xr:uid="{00000000-0005-0000-0000-00005F000000}"/>
    <cellStyle name="40% - Accent4" xfId="10" builtinId="43" customBuiltin="1"/>
    <cellStyle name="40% - Accent4 2" xfId="252" xr:uid="{00000000-0005-0000-0000-000061000000}"/>
    <cellStyle name="40% - Accent4 2 2" xfId="253" xr:uid="{00000000-0005-0000-0000-000062000000}"/>
    <cellStyle name="40% - Accent4 2 3" xfId="4176" xr:uid="{00000000-0005-0000-0000-000063000000}"/>
    <cellStyle name="40% - Accent4 3" xfId="254" xr:uid="{00000000-0005-0000-0000-000064000000}"/>
    <cellStyle name="40% - Accent4 3 2" xfId="4225" xr:uid="{00000000-0005-0000-0000-000065000000}"/>
    <cellStyle name="40% - Accent4 4" xfId="255" xr:uid="{00000000-0005-0000-0000-000066000000}"/>
    <cellStyle name="40% - Accent4 5" xfId="256" xr:uid="{00000000-0005-0000-0000-000067000000}"/>
    <cellStyle name="40% - Accent4 6" xfId="257" xr:uid="{00000000-0005-0000-0000-000068000000}"/>
    <cellStyle name="40% - Accent4 7" xfId="258" xr:uid="{00000000-0005-0000-0000-000069000000}"/>
    <cellStyle name="40% - Accent4 8" xfId="259" xr:uid="{00000000-0005-0000-0000-00006A000000}"/>
    <cellStyle name="40% - Accent4 9" xfId="4160" xr:uid="{00000000-0005-0000-0000-00006B000000}"/>
    <cellStyle name="40% - Accent5" xfId="11" builtinId="47" customBuiltin="1"/>
    <cellStyle name="40% - Accent5 2" xfId="260" xr:uid="{00000000-0005-0000-0000-00006D000000}"/>
    <cellStyle name="40% - Accent5 2 2" xfId="261" xr:uid="{00000000-0005-0000-0000-00006E000000}"/>
    <cellStyle name="40% - Accent5 3" xfId="262" xr:uid="{00000000-0005-0000-0000-00006F000000}"/>
    <cellStyle name="40% - Accent5 3 2" xfId="4227" xr:uid="{00000000-0005-0000-0000-000070000000}"/>
    <cellStyle name="40% - Accent5 4" xfId="263" xr:uid="{00000000-0005-0000-0000-000071000000}"/>
    <cellStyle name="40% - Accent5 5" xfId="264" xr:uid="{00000000-0005-0000-0000-000072000000}"/>
    <cellStyle name="40% - Accent5 6" xfId="265" xr:uid="{00000000-0005-0000-0000-000073000000}"/>
    <cellStyle name="40% - Accent5 7" xfId="4164" xr:uid="{00000000-0005-0000-0000-000074000000}"/>
    <cellStyle name="40% - Accent6" xfId="12" builtinId="51" customBuiltin="1"/>
    <cellStyle name="40% - Accent6 2" xfId="266" xr:uid="{00000000-0005-0000-0000-000076000000}"/>
    <cellStyle name="40% - Accent6 2 2" xfId="267" xr:uid="{00000000-0005-0000-0000-000077000000}"/>
    <cellStyle name="40% - Accent6 2 3" xfId="4177" xr:uid="{00000000-0005-0000-0000-000078000000}"/>
    <cellStyle name="40% - Accent6 3" xfId="268" xr:uid="{00000000-0005-0000-0000-000079000000}"/>
    <cellStyle name="40% - Accent6 3 2" xfId="4229" xr:uid="{00000000-0005-0000-0000-00007A000000}"/>
    <cellStyle name="40% - Accent6 4" xfId="269" xr:uid="{00000000-0005-0000-0000-00007B000000}"/>
    <cellStyle name="40% - Accent6 5" xfId="270" xr:uid="{00000000-0005-0000-0000-00007C000000}"/>
    <cellStyle name="40% - Accent6 6" xfId="271" xr:uid="{00000000-0005-0000-0000-00007D000000}"/>
    <cellStyle name="40% - Accent6 7" xfId="272" xr:uid="{00000000-0005-0000-0000-00007E000000}"/>
    <cellStyle name="40% - Accent6 8" xfId="273" xr:uid="{00000000-0005-0000-0000-00007F000000}"/>
    <cellStyle name="40% - Accent6 9" xfId="4168" xr:uid="{00000000-0005-0000-0000-000080000000}"/>
    <cellStyle name="60% - Accent1" xfId="13" builtinId="32" customBuiltin="1"/>
    <cellStyle name="60% - Accent1 2" xfId="274" xr:uid="{00000000-0005-0000-0000-000082000000}"/>
    <cellStyle name="60% - Accent1 2 2" xfId="4178" xr:uid="{00000000-0005-0000-0000-000083000000}"/>
    <cellStyle name="60% - Accent1 3" xfId="275" xr:uid="{00000000-0005-0000-0000-000084000000}"/>
    <cellStyle name="60% - Accent1 4" xfId="276" xr:uid="{00000000-0005-0000-0000-000085000000}"/>
    <cellStyle name="60% - Accent1 5" xfId="277" xr:uid="{00000000-0005-0000-0000-000086000000}"/>
    <cellStyle name="60% - Accent1 6" xfId="278" xr:uid="{00000000-0005-0000-0000-000087000000}"/>
    <cellStyle name="60% - Accent1 7" xfId="279" xr:uid="{00000000-0005-0000-0000-000088000000}"/>
    <cellStyle name="60% - Accent1 8" xfId="280" xr:uid="{00000000-0005-0000-0000-000089000000}"/>
    <cellStyle name="60% - Accent1 9" xfId="4149" xr:uid="{00000000-0005-0000-0000-00008A000000}"/>
    <cellStyle name="60% - Accent2" xfId="14" builtinId="36" customBuiltin="1"/>
    <cellStyle name="60% - Accent2 2" xfId="281" xr:uid="{00000000-0005-0000-0000-00008C000000}"/>
    <cellStyle name="60% - Accent2 3" xfId="282" xr:uid="{00000000-0005-0000-0000-00008D000000}"/>
    <cellStyle name="60% - Accent2 4" xfId="283" xr:uid="{00000000-0005-0000-0000-00008E000000}"/>
    <cellStyle name="60% - Accent2 5" xfId="284" xr:uid="{00000000-0005-0000-0000-00008F000000}"/>
    <cellStyle name="60% - Accent2 6" xfId="285" xr:uid="{00000000-0005-0000-0000-000090000000}"/>
    <cellStyle name="60% - Accent2 7" xfId="4153" xr:uid="{00000000-0005-0000-0000-000091000000}"/>
    <cellStyle name="60% - Accent3" xfId="15" builtinId="40" customBuiltin="1"/>
    <cellStyle name="60% - Accent3 2" xfId="286" xr:uid="{00000000-0005-0000-0000-000093000000}"/>
    <cellStyle name="60% - Accent3 2 2" xfId="4180" xr:uid="{00000000-0005-0000-0000-000094000000}"/>
    <cellStyle name="60% - Accent3 3" xfId="287" xr:uid="{00000000-0005-0000-0000-000095000000}"/>
    <cellStyle name="60% - Accent3 4" xfId="288" xr:uid="{00000000-0005-0000-0000-000096000000}"/>
    <cellStyle name="60% - Accent3 5" xfId="289" xr:uid="{00000000-0005-0000-0000-000097000000}"/>
    <cellStyle name="60% - Accent3 6" xfId="290" xr:uid="{00000000-0005-0000-0000-000098000000}"/>
    <cellStyle name="60% - Accent3 7" xfId="291" xr:uid="{00000000-0005-0000-0000-000099000000}"/>
    <cellStyle name="60% - Accent3 8" xfId="292" xr:uid="{00000000-0005-0000-0000-00009A000000}"/>
    <cellStyle name="60% - Accent3 9" xfId="4157" xr:uid="{00000000-0005-0000-0000-00009B000000}"/>
    <cellStyle name="60% - Accent4" xfId="16" builtinId="44" customBuiltin="1"/>
    <cellStyle name="60% - Accent4 2" xfId="293" xr:uid="{00000000-0005-0000-0000-00009D000000}"/>
    <cellStyle name="60% - Accent4 2 2" xfId="4181" xr:uid="{00000000-0005-0000-0000-00009E000000}"/>
    <cellStyle name="60% - Accent4 3" xfId="294" xr:uid="{00000000-0005-0000-0000-00009F000000}"/>
    <cellStyle name="60% - Accent4 4" xfId="295" xr:uid="{00000000-0005-0000-0000-0000A0000000}"/>
    <cellStyle name="60% - Accent4 5" xfId="296" xr:uid="{00000000-0005-0000-0000-0000A1000000}"/>
    <cellStyle name="60% - Accent4 6" xfId="297" xr:uid="{00000000-0005-0000-0000-0000A2000000}"/>
    <cellStyle name="60% - Accent4 7" xfId="298" xr:uid="{00000000-0005-0000-0000-0000A3000000}"/>
    <cellStyle name="60% - Accent4 8" xfId="299" xr:uid="{00000000-0005-0000-0000-0000A4000000}"/>
    <cellStyle name="60% - Accent4 9" xfId="4161" xr:uid="{00000000-0005-0000-0000-0000A5000000}"/>
    <cellStyle name="60% - Accent5" xfId="17" builtinId="48" customBuiltin="1"/>
    <cellStyle name="60% - Accent5 2" xfId="300" xr:uid="{00000000-0005-0000-0000-0000A7000000}"/>
    <cellStyle name="60% - Accent5 3" xfId="301" xr:uid="{00000000-0005-0000-0000-0000A8000000}"/>
    <cellStyle name="60% - Accent5 4" xfId="302" xr:uid="{00000000-0005-0000-0000-0000A9000000}"/>
    <cellStyle name="60% - Accent5 5" xfId="303" xr:uid="{00000000-0005-0000-0000-0000AA000000}"/>
    <cellStyle name="60% - Accent5 6" xfId="304" xr:uid="{00000000-0005-0000-0000-0000AB000000}"/>
    <cellStyle name="60% - Accent5 7" xfId="4165" xr:uid="{00000000-0005-0000-0000-0000AC000000}"/>
    <cellStyle name="60% - Accent6" xfId="18" builtinId="52" customBuiltin="1"/>
    <cellStyle name="60% - Accent6 2" xfId="305" xr:uid="{00000000-0005-0000-0000-0000AE000000}"/>
    <cellStyle name="60% - Accent6 2 2" xfId="4182" xr:uid="{00000000-0005-0000-0000-0000AF000000}"/>
    <cellStyle name="60% - Accent6 3" xfId="306" xr:uid="{00000000-0005-0000-0000-0000B0000000}"/>
    <cellStyle name="60% - Accent6 4" xfId="307" xr:uid="{00000000-0005-0000-0000-0000B1000000}"/>
    <cellStyle name="60% - Accent6 5" xfId="308" xr:uid="{00000000-0005-0000-0000-0000B2000000}"/>
    <cellStyle name="60% - Accent6 6" xfId="309" xr:uid="{00000000-0005-0000-0000-0000B3000000}"/>
    <cellStyle name="60% - Accent6 7" xfId="310" xr:uid="{00000000-0005-0000-0000-0000B4000000}"/>
    <cellStyle name="60% - Accent6 8" xfId="311" xr:uid="{00000000-0005-0000-0000-0000B5000000}"/>
    <cellStyle name="60% - Accent6 9" xfId="4169" xr:uid="{00000000-0005-0000-0000-0000B6000000}"/>
    <cellStyle name="Accent1" xfId="19" builtinId="29" customBuiltin="1"/>
    <cellStyle name="Accent1 2" xfId="312" xr:uid="{00000000-0005-0000-0000-0000B8000000}"/>
    <cellStyle name="Accent1 2 2" xfId="4183" xr:uid="{00000000-0005-0000-0000-0000B9000000}"/>
    <cellStyle name="Accent1 3" xfId="313" xr:uid="{00000000-0005-0000-0000-0000BA000000}"/>
    <cellStyle name="Accent1 4" xfId="314" xr:uid="{00000000-0005-0000-0000-0000BB000000}"/>
    <cellStyle name="Accent1 5" xfId="315" xr:uid="{00000000-0005-0000-0000-0000BC000000}"/>
    <cellStyle name="Accent1 6" xfId="316" xr:uid="{00000000-0005-0000-0000-0000BD000000}"/>
    <cellStyle name="Accent1 7" xfId="317" xr:uid="{00000000-0005-0000-0000-0000BE000000}"/>
    <cellStyle name="Accent1 8" xfId="318" xr:uid="{00000000-0005-0000-0000-0000BF000000}"/>
    <cellStyle name="Accent1 9" xfId="4146" xr:uid="{00000000-0005-0000-0000-0000C0000000}"/>
    <cellStyle name="Accent2" xfId="20" builtinId="33" customBuiltin="1"/>
    <cellStyle name="Accent2 2" xfId="319" xr:uid="{00000000-0005-0000-0000-0000C2000000}"/>
    <cellStyle name="Accent2 3" xfId="320" xr:uid="{00000000-0005-0000-0000-0000C3000000}"/>
    <cellStyle name="Accent2 4" xfId="321" xr:uid="{00000000-0005-0000-0000-0000C4000000}"/>
    <cellStyle name="Accent2 5" xfId="322" xr:uid="{00000000-0005-0000-0000-0000C5000000}"/>
    <cellStyle name="Accent2 6" xfId="323" xr:uid="{00000000-0005-0000-0000-0000C6000000}"/>
    <cellStyle name="Accent2 7" xfId="4150" xr:uid="{00000000-0005-0000-0000-0000C7000000}"/>
    <cellStyle name="Accent3" xfId="21" builtinId="37" customBuiltin="1"/>
    <cellStyle name="Accent3 2" xfId="324" xr:uid="{00000000-0005-0000-0000-0000C9000000}"/>
    <cellStyle name="Accent3 3" xfId="325" xr:uid="{00000000-0005-0000-0000-0000CA000000}"/>
    <cellStyle name="Accent3 4" xfId="326" xr:uid="{00000000-0005-0000-0000-0000CB000000}"/>
    <cellStyle name="Accent3 5" xfId="327" xr:uid="{00000000-0005-0000-0000-0000CC000000}"/>
    <cellStyle name="Accent3 6" xfId="328" xr:uid="{00000000-0005-0000-0000-0000CD000000}"/>
    <cellStyle name="Accent3 7" xfId="4154" xr:uid="{00000000-0005-0000-0000-0000CE000000}"/>
    <cellStyle name="Accent4" xfId="22" builtinId="41" customBuiltin="1"/>
    <cellStyle name="Accent4 2" xfId="329" xr:uid="{00000000-0005-0000-0000-0000D0000000}"/>
    <cellStyle name="Accent4 2 2" xfId="4184" xr:uid="{00000000-0005-0000-0000-0000D1000000}"/>
    <cellStyle name="Accent4 3" xfId="330" xr:uid="{00000000-0005-0000-0000-0000D2000000}"/>
    <cellStyle name="Accent4 4" xfId="331" xr:uid="{00000000-0005-0000-0000-0000D3000000}"/>
    <cellStyle name="Accent4 5" xfId="332" xr:uid="{00000000-0005-0000-0000-0000D4000000}"/>
    <cellStyle name="Accent4 6" xfId="333" xr:uid="{00000000-0005-0000-0000-0000D5000000}"/>
    <cellStyle name="Accent4 7" xfId="334" xr:uid="{00000000-0005-0000-0000-0000D6000000}"/>
    <cellStyle name="Accent4 8" xfId="335" xr:uid="{00000000-0005-0000-0000-0000D7000000}"/>
    <cellStyle name="Accent4 9" xfId="4158" xr:uid="{00000000-0005-0000-0000-0000D8000000}"/>
    <cellStyle name="Accent5" xfId="23" builtinId="45" customBuiltin="1"/>
    <cellStyle name="Accent5 2" xfId="336" xr:uid="{00000000-0005-0000-0000-0000DA000000}"/>
    <cellStyle name="Accent5 3" xfId="337" xr:uid="{00000000-0005-0000-0000-0000DB000000}"/>
    <cellStyle name="Accent5 4" xfId="338" xr:uid="{00000000-0005-0000-0000-0000DC000000}"/>
    <cellStyle name="Accent5 5" xfId="339" xr:uid="{00000000-0005-0000-0000-0000DD000000}"/>
    <cellStyle name="Accent5 6" xfId="340" xr:uid="{00000000-0005-0000-0000-0000DE000000}"/>
    <cellStyle name="Accent5 7" xfId="4162" xr:uid="{00000000-0005-0000-0000-0000DF000000}"/>
    <cellStyle name="Accent6" xfId="24" builtinId="49" customBuiltin="1"/>
    <cellStyle name="Accent6 2" xfId="341" xr:uid="{00000000-0005-0000-0000-0000E1000000}"/>
    <cellStyle name="Accent6 3" xfId="342" xr:uid="{00000000-0005-0000-0000-0000E2000000}"/>
    <cellStyle name="Accent6 4" xfId="343" xr:uid="{00000000-0005-0000-0000-0000E3000000}"/>
    <cellStyle name="Accent6 5" xfId="344" xr:uid="{00000000-0005-0000-0000-0000E4000000}"/>
    <cellStyle name="Accent6 6" xfId="345" xr:uid="{00000000-0005-0000-0000-0000E5000000}"/>
    <cellStyle name="Accent6 7" xfId="4166" xr:uid="{00000000-0005-0000-0000-0000E6000000}"/>
    <cellStyle name="Bad" xfId="25" builtinId="27" customBuiltin="1"/>
    <cellStyle name="Bad 2" xfId="346" xr:uid="{00000000-0005-0000-0000-0000E8000000}"/>
    <cellStyle name="Bad 2 2" xfId="4185" xr:uid="{00000000-0005-0000-0000-0000E9000000}"/>
    <cellStyle name="Bad 3" xfId="347" xr:uid="{00000000-0005-0000-0000-0000EA000000}"/>
    <cellStyle name="Bad 4" xfId="348" xr:uid="{00000000-0005-0000-0000-0000EB000000}"/>
    <cellStyle name="Bad 5" xfId="349" xr:uid="{00000000-0005-0000-0000-0000EC000000}"/>
    <cellStyle name="Bad 6" xfId="350" xr:uid="{00000000-0005-0000-0000-0000ED000000}"/>
    <cellStyle name="Bad 7" xfId="351" xr:uid="{00000000-0005-0000-0000-0000EE000000}"/>
    <cellStyle name="Bad 8" xfId="352" xr:uid="{00000000-0005-0000-0000-0000EF000000}"/>
    <cellStyle name="Bad 9" xfId="4136" xr:uid="{00000000-0005-0000-0000-0000F0000000}"/>
    <cellStyle name="Calculation" xfId="26" builtinId="22" customBuiltin="1"/>
    <cellStyle name="Calculation 2" xfId="353" xr:uid="{00000000-0005-0000-0000-0000F2000000}"/>
    <cellStyle name="Calculation 3" xfId="354" xr:uid="{00000000-0005-0000-0000-0000F3000000}"/>
    <cellStyle name="Calculation 4" xfId="355" xr:uid="{00000000-0005-0000-0000-0000F4000000}"/>
    <cellStyle name="Calculation 5" xfId="356" xr:uid="{00000000-0005-0000-0000-0000F5000000}"/>
    <cellStyle name="Calculation 6" xfId="357" xr:uid="{00000000-0005-0000-0000-0000F6000000}"/>
    <cellStyle name="Calculation 7" xfId="4140" xr:uid="{00000000-0005-0000-0000-0000F7000000}"/>
    <cellStyle name="Check Cell" xfId="27" builtinId="23" customBuiltin="1"/>
    <cellStyle name="Check Cell 2" xfId="358" xr:uid="{00000000-0005-0000-0000-0000F9000000}"/>
    <cellStyle name="Check Cell 2 2" xfId="4186" xr:uid="{00000000-0005-0000-0000-0000FA000000}"/>
    <cellStyle name="Check Cell 3" xfId="359" xr:uid="{00000000-0005-0000-0000-0000FB000000}"/>
    <cellStyle name="Check Cell 4" xfId="360" xr:uid="{00000000-0005-0000-0000-0000FC000000}"/>
    <cellStyle name="Check Cell 5" xfId="361" xr:uid="{00000000-0005-0000-0000-0000FD000000}"/>
    <cellStyle name="Check Cell 6" xfId="362" xr:uid="{00000000-0005-0000-0000-0000FE000000}"/>
    <cellStyle name="Check Cell 7" xfId="363" xr:uid="{00000000-0005-0000-0000-0000FF000000}"/>
    <cellStyle name="Check Cell 8" xfId="364" xr:uid="{00000000-0005-0000-0000-000000010000}"/>
    <cellStyle name="Check Cell 9" xfId="4142" xr:uid="{00000000-0005-0000-0000-000001010000}"/>
    <cellStyle name="Comma" xfId="28" builtinId="3"/>
    <cellStyle name="Comma 10" xfId="365" xr:uid="{00000000-0005-0000-0000-000003010000}"/>
    <cellStyle name="Comma 11" xfId="366" xr:uid="{00000000-0005-0000-0000-000004010000}"/>
    <cellStyle name="Comma 12" xfId="367" xr:uid="{00000000-0005-0000-0000-000005010000}"/>
    <cellStyle name="Comma 13" xfId="368" xr:uid="{00000000-0005-0000-0000-000006010000}"/>
    <cellStyle name="Comma 14" xfId="369" xr:uid="{00000000-0005-0000-0000-000007010000}"/>
    <cellStyle name="Comma 15" xfId="370" xr:uid="{00000000-0005-0000-0000-000008010000}"/>
    <cellStyle name="Comma 16" xfId="185" xr:uid="{00000000-0005-0000-0000-000009010000}"/>
    <cellStyle name="Comma 17" xfId="371" xr:uid="{00000000-0005-0000-0000-00000A010000}"/>
    <cellStyle name="Comma 17 10" xfId="3124" xr:uid="{00000000-0005-0000-0000-00000B010000}"/>
    <cellStyle name="Comma 17 11" xfId="3626" xr:uid="{00000000-0005-0000-0000-00000C010000}"/>
    <cellStyle name="Comma 17 2" xfId="619" xr:uid="{00000000-0005-0000-0000-00000D010000}"/>
    <cellStyle name="Comma 17 2 2" xfId="668" xr:uid="{00000000-0005-0000-0000-00000E010000}"/>
    <cellStyle name="Comma 17 2 2 2" xfId="792" xr:uid="{00000000-0005-0000-0000-00000F010000}"/>
    <cellStyle name="Comma 17 2 2 2 2" xfId="1040" xr:uid="{00000000-0005-0000-0000-000010010000}"/>
    <cellStyle name="Comma 17 2 2 2 2 2" xfId="1536" xr:uid="{00000000-0005-0000-0000-000011010000}"/>
    <cellStyle name="Comma 17 2 2 2 2 2 2" xfId="2555" xr:uid="{00000000-0005-0000-0000-000012010000}"/>
    <cellStyle name="Comma 17 2 2 2 2 3" xfId="2059" xr:uid="{00000000-0005-0000-0000-000013010000}"/>
    <cellStyle name="Comma 17 2 2 2 2 4" xfId="3057" xr:uid="{00000000-0005-0000-0000-000014010000}"/>
    <cellStyle name="Comma 17 2 2 2 2 5" xfId="3559" xr:uid="{00000000-0005-0000-0000-000015010000}"/>
    <cellStyle name="Comma 17 2 2 2 2 6" xfId="4061" xr:uid="{00000000-0005-0000-0000-000016010000}"/>
    <cellStyle name="Comma 17 2 2 2 3" xfId="1288" xr:uid="{00000000-0005-0000-0000-000017010000}"/>
    <cellStyle name="Comma 17 2 2 2 3 2" xfId="2307" xr:uid="{00000000-0005-0000-0000-000018010000}"/>
    <cellStyle name="Comma 17 2 2 2 4" xfId="1811" xr:uid="{00000000-0005-0000-0000-000019010000}"/>
    <cellStyle name="Comma 17 2 2 2 5" xfId="2809" xr:uid="{00000000-0005-0000-0000-00001A010000}"/>
    <cellStyle name="Comma 17 2 2 2 6" xfId="3311" xr:uid="{00000000-0005-0000-0000-00001B010000}"/>
    <cellStyle name="Comma 17 2 2 2 7" xfId="3813" xr:uid="{00000000-0005-0000-0000-00001C010000}"/>
    <cellStyle name="Comma 17 2 2 3" xfId="916" xr:uid="{00000000-0005-0000-0000-00001D010000}"/>
    <cellStyle name="Comma 17 2 2 3 2" xfId="1412" xr:uid="{00000000-0005-0000-0000-00001E010000}"/>
    <cellStyle name="Comma 17 2 2 3 2 2" xfId="2431" xr:uid="{00000000-0005-0000-0000-00001F010000}"/>
    <cellStyle name="Comma 17 2 2 3 3" xfId="1935" xr:uid="{00000000-0005-0000-0000-000020010000}"/>
    <cellStyle name="Comma 17 2 2 3 4" xfId="2933" xr:uid="{00000000-0005-0000-0000-000021010000}"/>
    <cellStyle name="Comma 17 2 2 3 5" xfId="3435" xr:uid="{00000000-0005-0000-0000-000022010000}"/>
    <cellStyle name="Comma 17 2 2 3 6" xfId="3937" xr:uid="{00000000-0005-0000-0000-000023010000}"/>
    <cellStyle name="Comma 17 2 2 4" xfId="1164" xr:uid="{00000000-0005-0000-0000-000024010000}"/>
    <cellStyle name="Comma 17 2 2 4 2" xfId="2183" xr:uid="{00000000-0005-0000-0000-000025010000}"/>
    <cellStyle name="Comma 17 2 2 5" xfId="1687" xr:uid="{00000000-0005-0000-0000-000026010000}"/>
    <cellStyle name="Comma 17 2 2 6" xfId="2685" xr:uid="{00000000-0005-0000-0000-000027010000}"/>
    <cellStyle name="Comma 17 2 2 7" xfId="3187" xr:uid="{00000000-0005-0000-0000-000028010000}"/>
    <cellStyle name="Comma 17 2 2 8" xfId="3689" xr:uid="{00000000-0005-0000-0000-000029010000}"/>
    <cellStyle name="Comma 17 2 3" xfId="751" xr:uid="{00000000-0005-0000-0000-00002A010000}"/>
    <cellStyle name="Comma 17 2 3 2" xfId="999" xr:uid="{00000000-0005-0000-0000-00002B010000}"/>
    <cellStyle name="Comma 17 2 3 2 2" xfId="1495" xr:uid="{00000000-0005-0000-0000-00002C010000}"/>
    <cellStyle name="Comma 17 2 3 2 2 2" xfId="2514" xr:uid="{00000000-0005-0000-0000-00002D010000}"/>
    <cellStyle name="Comma 17 2 3 2 3" xfId="2018" xr:uid="{00000000-0005-0000-0000-00002E010000}"/>
    <cellStyle name="Comma 17 2 3 2 4" xfId="3016" xr:uid="{00000000-0005-0000-0000-00002F010000}"/>
    <cellStyle name="Comma 17 2 3 2 5" xfId="3518" xr:uid="{00000000-0005-0000-0000-000030010000}"/>
    <cellStyle name="Comma 17 2 3 2 6" xfId="4020" xr:uid="{00000000-0005-0000-0000-000031010000}"/>
    <cellStyle name="Comma 17 2 3 3" xfId="1247" xr:uid="{00000000-0005-0000-0000-000032010000}"/>
    <cellStyle name="Comma 17 2 3 3 2" xfId="2266" xr:uid="{00000000-0005-0000-0000-000033010000}"/>
    <cellStyle name="Comma 17 2 3 4" xfId="1770" xr:uid="{00000000-0005-0000-0000-000034010000}"/>
    <cellStyle name="Comma 17 2 3 5" xfId="2768" xr:uid="{00000000-0005-0000-0000-000035010000}"/>
    <cellStyle name="Comma 17 2 3 6" xfId="3270" xr:uid="{00000000-0005-0000-0000-000036010000}"/>
    <cellStyle name="Comma 17 2 3 7" xfId="3772" xr:uid="{00000000-0005-0000-0000-000037010000}"/>
    <cellStyle name="Comma 17 2 4" xfId="875" xr:uid="{00000000-0005-0000-0000-000038010000}"/>
    <cellStyle name="Comma 17 2 4 2" xfId="1371" xr:uid="{00000000-0005-0000-0000-000039010000}"/>
    <cellStyle name="Comma 17 2 4 2 2" xfId="2390" xr:uid="{00000000-0005-0000-0000-00003A010000}"/>
    <cellStyle name="Comma 17 2 4 3" xfId="1894" xr:uid="{00000000-0005-0000-0000-00003B010000}"/>
    <cellStyle name="Comma 17 2 4 4" xfId="2892" xr:uid="{00000000-0005-0000-0000-00003C010000}"/>
    <cellStyle name="Comma 17 2 4 5" xfId="3394" xr:uid="{00000000-0005-0000-0000-00003D010000}"/>
    <cellStyle name="Comma 17 2 4 6" xfId="3896" xr:uid="{00000000-0005-0000-0000-00003E010000}"/>
    <cellStyle name="Comma 17 2 5" xfId="1123" xr:uid="{00000000-0005-0000-0000-00003F010000}"/>
    <cellStyle name="Comma 17 2 5 2" xfId="2142" xr:uid="{00000000-0005-0000-0000-000040010000}"/>
    <cellStyle name="Comma 17 2 6" xfId="1646" xr:uid="{00000000-0005-0000-0000-000041010000}"/>
    <cellStyle name="Comma 17 2 7" xfId="2644" xr:uid="{00000000-0005-0000-0000-000042010000}"/>
    <cellStyle name="Comma 17 2 8" xfId="3146" xr:uid="{00000000-0005-0000-0000-000043010000}"/>
    <cellStyle name="Comma 17 2 9" xfId="3648" xr:uid="{00000000-0005-0000-0000-000044010000}"/>
    <cellStyle name="Comma 17 3" xfId="647" xr:uid="{00000000-0005-0000-0000-000045010000}"/>
    <cellStyle name="Comma 17 3 2" xfId="669" xr:uid="{00000000-0005-0000-0000-000046010000}"/>
    <cellStyle name="Comma 17 3 2 2" xfId="793" xr:uid="{00000000-0005-0000-0000-000047010000}"/>
    <cellStyle name="Comma 17 3 2 2 2" xfId="1041" xr:uid="{00000000-0005-0000-0000-000048010000}"/>
    <cellStyle name="Comma 17 3 2 2 2 2" xfId="1537" xr:uid="{00000000-0005-0000-0000-000049010000}"/>
    <cellStyle name="Comma 17 3 2 2 2 2 2" xfId="2556" xr:uid="{00000000-0005-0000-0000-00004A010000}"/>
    <cellStyle name="Comma 17 3 2 2 2 3" xfId="2060" xr:uid="{00000000-0005-0000-0000-00004B010000}"/>
    <cellStyle name="Comma 17 3 2 2 2 4" xfId="3058" xr:uid="{00000000-0005-0000-0000-00004C010000}"/>
    <cellStyle name="Comma 17 3 2 2 2 5" xfId="3560" xr:uid="{00000000-0005-0000-0000-00004D010000}"/>
    <cellStyle name="Comma 17 3 2 2 2 6" xfId="4062" xr:uid="{00000000-0005-0000-0000-00004E010000}"/>
    <cellStyle name="Comma 17 3 2 2 3" xfId="1289" xr:uid="{00000000-0005-0000-0000-00004F010000}"/>
    <cellStyle name="Comma 17 3 2 2 3 2" xfId="2308" xr:uid="{00000000-0005-0000-0000-000050010000}"/>
    <cellStyle name="Comma 17 3 2 2 4" xfId="1812" xr:uid="{00000000-0005-0000-0000-000051010000}"/>
    <cellStyle name="Comma 17 3 2 2 5" xfId="2810" xr:uid="{00000000-0005-0000-0000-000052010000}"/>
    <cellStyle name="Comma 17 3 2 2 6" xfId="3312" xr:uid="{00000000-0005-0000-0000-000053010000}"/>
    <cellStyle name="Comma 17 3 2 2 7" xfId="3814" xr:uid="{00000000-0005-0000-0000-000054010000}"/>
    <cellStyle name="Comma 17 3 2 3" xfId="917" xr:uid="{00000000-0005-0000-0000-000055010000}"/>
    <cellStyle name="Comma 17 3 2 3 2" xfId="1413" xr:uid="{00000000-0005-0000-0000-000056010000}"/>
    <cellStyle name="Comma 17 3 2 3 2 2" xfId="2432" xr:uid="{00000000-0005-0000-0000-000057010000}"/>
    <cellStyle name="Comma 17 3 2 3 3" xfId="1936" xr:uid="{00000000-0005-0000-0000-000058010000}"/>
    <cellStyle name="Comma 17 3 2 3 4" xfId="2934" xr:uid="{00000000-0005-0000-0000-000059010000}"/>
    <cellStyle name="Comma 17 3 2 3 5" xfId="3436" xr:uid="{00000000-0005-0000-0000-00005A010000}"/>
    <cellStyle name="Comma 17 3 2 3 6" xfId="3938" xr:uid="{00000000-0005-0000-0000-00005B010000}"/>
    <cellStyle name="Comma 17 3 2 4" xfId="1165" xr:uid="{00000000-0005-0000-0000-00005C010000}"/>
    <cellStyle name="Comma 17 3 2 4 2" xfId="2184" xr:uid="{00000000-0005-0000-0000-00005D010000}"/>
    <cellStyle name="Comma 17 3 2 5" xfId="1688" xr:uid="{00000000-0005-0000-0000-00005E010000}"/>
    <cellStyle name="Comma 17 3 2 6" xfId="2686" xr:uid="{00000000-0005-0000-0000-00005F010000}"/>
    <cellStyle name="Comma 17 3 2 7" xfId="3188" xr:uid="{00000000-0005-0000-0000-000060010000}"/>
    <cellStyle name="Comma 17 3 2 8" xfId="3690" xr:uid="{00000000-0005-0000-0000-000061010000}"/>
    <cellStyle name="Comma 17 3 3" xfId="771" xr:uid="{00000000-0005-0000-0000-000062010000}"/>
    <cellStyle name="Comma 17 3 3 2" xfId="1019" xr:uid="{00000000-0005-0000-0000-000063010000}"/>
    <cellStyle name="Comma 17 3 3 2 2" xfId="1515" xr:uid="{00000000-0005-0000-0000-000064010000}"/>
    <cellStyle name="Comma 17 3 3 2 2 2" xfId="2534" xr:uid="{00000000-0005-0000-0000-000065010000}"/>
    <cellStyle name="Comma 17 3 3 2 3" xfId="2038" xr:uid="{00000000-0005-0000-0000-000066010000}"/>
    <cellStyle name="Comma 17 3 3 2 4" xfId="3036" xr:uid="{00000000-0005-0000-0000-000067010000}"/>
    <cellStyle name="Comma 17 3 3 2 5" xfId="3538" xr:uid="{00000000-0005-0000-0000-000068010000}"/>
    <cellStyle name="Comma 17 3 3 2 6" xfId="4040" xr:uid="{00000000-0005-0000-0000-000069010000}"/>
    <cellStyle name="Comma 17 3 3 3" xfId="1267" xr:uid="{00000000-0005-0000-0000-00006A010000}"/>
    <cellStyle name="Comma 17 3 3 3 2" xfId="2286" xr:uid="{00000000-0005-0000-0000-00006B010000}"/>
    <cellStyle name="Comma 17 3 3 4" xfId="1790" xr:uid="{00000000-0005-0000-0000-00006C010000}"/>
    <cellStyle name="Comma 17 3 3 5" xfId="2788" xr:uid="{00000000-0005-0000-0000-00006D010000}"/>
    <cellStyle name="Comma 17 3 3 6" xfId="3290" xr:uid="{00000000-0005-0000-0000-00006E010000}"/>
    <cellStyle name="Comma 17 3 3 7" xfId="3792" xr:uid="{00000000-0005-0000-0000-00006F010000}"/>
    <cellStyle name="Comma 17 3 4" xfId="895" xr:uid="{00000000-0005-0000-0000-000070010000}"/>
    <cellStyle name="Comma 17 3 4 2" xfId="1391" xr:uid="{00000000-0005-0000-0000-000071010000}"/>
    <cellStyle name="Comma 17 3 4 2 2" xfId="2410" xr:uid="{00000000-0005-0000-0000-000072010000}"/>
    <cellStyle name="Comma 17 3 4 3" xfId="1914" xr:uid="{00000000-0005-0000-0000-000073010000}"/>
    <cellStyle name="Comma 17 3 4 4" xfId="2912" xr:uid="{00000000-0005-0000-0000-000074010000}"/>
    <cellStyle name="Comma 17 3 4 5" xfId="3414" xr:uid="{00000000-0005-0000-0000-000075010000}"/>
    <cellStyle name="Comma 17 3 4 6" xfId="3916" xr:uid="{00000000-0005-0000-0000-000076010000}"/>
    <cellStyle name="Comma 17 3 5" xfId="1143" xr:uid="{00000000-0005-0000-0000-000077010000}"/>
    <cellStyle name="Comma 17 3 5 2" xfId="2162" xr:uid="{00000000-0005-0000-0000-000078010000}"/>
    <cellStyle name="Comma 17 3 6" xfId="1666" xr:uid="{00000000-0005-0000-0000-000079010000}"/>
    <cellStyle name="Comma 17 3 7" xfId="2664" xr:uid="{00000000-0005-0000-0000-00007A010000}"/>
    <cellStyle name="Comma 17 3 8" xfId="3166" xr:uid="{00000000-0005-0000-0000-00007B010000}"/>
    <cellStyle name="Comma 17 3 9" xfId="3668" xr:uid="{00000000-0005-0000-0000-00007C010000}"/>
    <cellStyle name="Comma 17 4" xfId="667" xr:uid="{00000000-0005-0000-0000-00007D010000}"/>
    <cellStyle name="Comma 17 4 2" xfId="791" xr:uid="{00000000-0005-0000-0000-00007E010000}"/>
    <cellStyle name="Comma 17 4 2 2" xfId="1039" xr:uid="{00000000-0005-0000-0000-00007F010000}"/>
    <cellStyle name="Comma 17 4 2 2 2" xfId="1535" xr:uid="{00000000-0005-0000-0000-000080010000}"/>
    <cellStyle name="Comma 17 4 2 2 2 2" xfId="2554" xr:uid="{00000000-0005-0000-0000-000081010000}"/>
    <cellStyle name="Comma 17 4 2 2 3" xfId="2058" xr:uid="{00000000-0005-0000-0000-000082010000}"/>
    <cellStyle name="Comma 17 4 2 2 4" xfId="3056" xr:uid="{00000000-0005-0000-0000-000083010000}"/>
    <cellStyle name="Comma 17 4 2 2 5" xfId="3558" xr:uid="{00000000-0005-0000-0000-000084010000}"/>
    <cellStyle name="Comma 17 4 2 2 6" xfId="4060" xr:uid="{00000000-0005-0000-0000-000085010000}"/>
    <cellStyle name="Comma 17 4 2 3" xfId="1287" xr:uid="{00000000-0005-0000-0000-000086010000}"/>
    <cellStyle name="Comma 17 4 2 3 2" xfId="2306" xr:uid="{00000000-0005-0000-0000-000087010000}"/>
    <cellStyle name="Comma 17 4 2 4" xfId="1810" xr:uid="{00000000-0005-0000-0000-000088010000}"/>
    <cellStyle name="Comma 17 4 2 5" xfId="2808" xr:uid="{00000000-0005-0000-0000-000089010000}"/>
    <cellStyle name="Comma 17 4 2 6" xfId="3310" xr:uid="{00000000-0005-0000-0000-00008A010000}"/>
    <cellStyle name="Comma 17 4 2 7" xfId="3812" xr:uid="{00000000-0005-0000-0000-00008B010000}"/>
    <cellStyle name="Comma 17 4 3" xfId="915" xr:uid="{00000000-0005-0000-0000-00008C010000}"/>
    <cellStyle name="Comma 17 4 3 2" xfId="1411" xr:uid="{00000000-0005-0000-0000-00008D010000}"/>
    <cellStyle name="Comma 17 4 3 2 2" xfId="2430" xr:uid="{00000000-0005-0000-0000-00008E010000}"/>
    <cellStyle name="Comma 17 4 3 3" xfId="1934" xr:uid="{00000000-0005-0000-0000-00008F010000}"/>
    <cellStyle name="Comma 17 4 3 4" xfId="2932" xr:uid="{00000000-0005-0000-0000-000090010000}"/>
    <cellStyle name="Comma 17 4 3 5" xfId="3434" xr:uid="{00000000-0005-0000-0000-000091010000}"/>
    <cellStyle name="Comma 17 4 3 6" xfId="3936" xr:uid="{00000000-0005-0000-0000-000092010000}"/>
    <cellStyle name="Comma 17 4 4" xfId="1163" xr:uid="{00000000-0005-0000-0000-000093010000}"/>
    <cellStyle name="Comma 17 4 4 2" xfId="2182" xr:uid="{00000000-0005-0000-0000-000094010000}"/>
    <cellStyle name="Comma 17 4 5" xfId="1686" xr:uid="{00000000-0005-0000-0000-000095010000}"/>
    <cellStyle name="Comma 17 4 6" xfId="2684" xr:uid="{00000000-0005-0000-0000-000096010000}"/>
    <cellStyle name="Comma 17 4 7" xfId="3186" xr:uid="{00000000-0005-0000-0000-000097010000}"/>
    <cellStyle name="Comma 17 4 8" xfId="3688" xr:uid="{00000000-0005-0000-0000-000098010000}"/>
    <cellStyle name="Comma 17 5" xfId="729" xr:uid="{00000000-0005-0000-0000-000099010000}"/>
    <cellStyle name="Comma 17 5 2" xfId="977" xr:uid="{00000000-0005-0000-0000-00009A010000}"/>
    <cellStyle name="Comma 17 5 2 2" xfId="1473" xr:uid="{00000000-0005-0000-0000-00009B010000}"/>
    <cellStyle name="Comma 17 5 2 2 2" xfId="2492" xr:uid="{00000000-0005-0000-0000-00009C010000}"/>
    <cellStyle name="Comma 17 5 2 3" xfId="1996" xr:uid="{00000000-0005-0000-0000-00009D010000}"/>
    <cellStyle name="Comma 17 5 2 4" xfId="2994" xr:uid="{00000000-0005-0000-0000-00009E010000}"/>
    <cellStyle name="Comma 17 5 2 5" xfId="3496" xr:uid="{00000000-0005-0000-0000-00009F010000}"/>
    <cellStyle name="Comma 17 5 2 6" xfId="3998" xr:uid="{00000000-0005-0000-0000-0000A0010000}"/>
    <cellStyle name="Comma 17 5 3" xfId="1225" xr:uid="{00000000-0005-0000-0000-0000A1010000}"/>
    <cellStyle name="Comma 17 5 3 2" xfId="2244" xr:uid="{00000000-0005-0000-0000-0000A2010000}"/>
    <cellStyle name="Comma 17 5 4" xfId="1748" xr:uid="{00000000-0005-0000-0000-0000A3010000}"/>
    <cellStyle name="Comma 17 5 5" xfId="2746" xr:uid="{00000000-0005-0000-0000-0000A4010000}"/>
    <cellStyle name="Comma 17 5 6" xfId="3248" xr:uid="{00000000-0005-0000-0000-0000A5010000}"/>
    <cellStyle name="Comma 17 5 7" xfId="3750" xr:uid="{00000000-0005-0000-0000-0000A6010000}"/>
    <cellStyle name="Comma 17 6" xfId="853" xr:uid="{00000000-0005-0000-0000-0000A7010000}"/>
    <cellStyle name="Comma 17 6 2" xfId="1349" xr:uid="{00000000-0005-0000-0000-0000A8010000}"/>
    <cellStyle name="Comma 17 6 2 2" xfId="2368" xr:uid="{00000000-0005-0000-0000-0000A9010000}"/>
    <cellStyle name="Comma 17 6 3" xfId="1872" xr:uid="{00000000-0005-0000-0000-0000AA010000}"/>
    <cellStyle name="Comma 17 6 4" xfId="2870" xr:uid="{00000000-0005-0000-0000-0000AB010000}"/>
    <cellStyle name="Comma 17 6 5" xfId="3372" xr:uid="{00000000-0005-0000-0000-0000AC010000}"/>
    <cellStyle name="Comma 17 6 6" xfId="3874" xr:uid="{00000000-0005-0000-0000-0000AD010000}"/>
    <cellStyle name="Comma 17 7" xfId="1101" xr:uid="{00000000-0005-0000-0000-0000AE010000}"/>
    <cellStyle name="Comma 17 7 2" xfId="2120" xr:uid="{00000000-0005-0000-0000-0000AF010000}"/>
    <cellStyle name="Comma 17 8" xfId="1624" xr:uid="{00000000-0005-0000-0000-0000B0010000}"/>
    <cellStyle name="Comma 17 9" xfId="2622" xr:uid="{00000000-0005-0000-0000-0000B1010000}"/>
    <cellStyle name="Comma 18" xfId="372" xr:uid="{00000000-0005-0000-0000-0000B2010000}"/>
    <cellStyle name="Comma 19" xfId="186" xr:uid="{00000000-0005-0000-0000-0000B3010000}"/>
    <cellStyle name="Comma 2" xfId="29" xr:uid="{00000000-0005-0000-0000-0000B4010000}"/>
    <cellStyle name="Comma 2 2" xfId="30" xr:uid="{00000000-0005-0000-0000-0000B5010000}"/>
    <cellStyle name="Comma 2 2 2" xfId="31" xr:uid="{00000000-0005-0000-0000-0000B6010000}"/>
    <cellStyle name="Comma 2 2 2 2" xfId="125" xr:uid="{00000000-0005-0000-0000-0000B7010000}"/>
    <cellStyle name="Comma 2 2 2 2 2" xfId="4285" xr:uid="{00000000-0005-0000-0000-0000B8010000}"/>
    <cellStyle name="Comma 2 2 2 3" xfId="4234" xr:uid="{00000000-0005-0000-0000-0000B9010000}"/>
    <cellStyle name="Comma 2 2 3" xfId="32" xr:uid="{00000000-0005-0000-0000-0000BA010000}"/>
    <cellStyle name="Comma 2 2 3 2" xfId="126" xr:uid="{00000000-0005-0000-0000-0000BB010000}"/>
    <cellStyle name="Comma 2 2 3 2 2" xfId="4286" xr:uid="{00000000-0005-0000-0000-0000BC010000}"/>
    <cellStyle name="Comma 2 2 3 3" xfId="620" xr:uid="{00000000-0005-0000-0000-0000BD010000}"/>
    <cellStyle name="Comma 2 2 3 3 2" xfId="4235" xr:uid="{00000000-0005-0000-0000-0000BE010000}"/>
    <cellStyle name="Comma 2 2 4" xfId="33" xr:uid="{00000000-0005-0000-0000-0000BF010000}"/>
    <cellStyle name="Comma 2 2 4 2" xfId="127" xr:uid="{00000000-0005-0000-0000-0000C0010000}"/>
    <cellStyle name="Comma 2 2 4 2 2" xfId="4287" xr:uid="{00000000-0005-0000-0000-0000C1010000}"/>
    <cellStyle name="Comma 2 2 4 3" xfId="4236" xr:uid="{00000000-0005-0000-0000-0000C2010000}"/>
    <cellStyle name="Comma 2 2 5" xfId="110" xr:uid="{00000000-0005-0000-0000-0000C3010000}"/>
    <cellStyle name="Comma 2 2 5 2" xfId="1612" xr:uid="{00000000-0005-0000-0000-0000C4010000}"/>
    <cellStyle name="Comma 2 2 6" xfId="373" xr:uid="{00000000-0005-0000-0000-0000C5010000}"/>
    <cellStyle name="Comma 2 3" xfId="34" xr:uid="{00000000-0005-0000-0000-0000C6010000}"/>
    <cellStyle name="Comma 2 3 2" xfId="35" xr:uid="{00000000-0005-0000-0000-0000C7010000}"/>
    <cellStyle name="Comma 2 3 2 2" xfId="128" xr:uid="{00000000-0005-0000-0000-0000C8010000}"/>
    <cellStyle name="Comma 2 3 2 2 2" xfId="4288" xr:uid="{00000000-0005-0000-0000-0000C9010000}"/>
    <cellStyle name="Comma 2 3 2 3" xfId="4238" xr:uid="{00000000-0005-0000-0000-0000CA010000}"/>
    <cellStyle name="Comma 2 3 3" xfId="36" xr:uid="{00000000-0005-0000-0000-0000CB010000}"/>
    <cellStyle name="Comma 2 3 3 2" xfId="129" xr:uid="{00000000-0005-0000-0000-0000CC010000}"/>
    <cellStyle name="Comma 2 3 3 2 2" xfId="4289" xr:uid="{00000000-0005-0000-0000-0000CD010000}"/>
    <cellStyle name="Comma 2 3 3 3" xfId="4239" xr:uid="{00000000-0005-0000-0000-0000CE010000}"/>
    <cellStyle name="Comma 2 3 4" xfId="37" xr:uid="{00000000-0005-0000-0000-0000CF010000}"/>
    <cellStyle name="Comma 2 3 4 2" xfId="130" xr:uid="{00000000-0005-0000-0000-0000D0010000}"/>
    <cellStyle name="Comma 2 3 4 2 2" xfId="4290" xr:uid="{00000000-0005-0000-0000-0000D1010000}"/>
    <cellStyle name="Comma 2 3 4 3" xfId="4240" xr:uid="{00000000-0005-0000-0000-0000D2010000}"/>
    <cellStyle name="Comma 2 3 5" xfId="4237" xr:uid="{00000000-0005-0000-0000-0000D3010000}"/>
    <cellStyle name="Comma 2 4" xfId="38" xr:uid="{00000000-0005-0000-0000-0000D4010000}"/>
    <cellStyle name="Comma 2 4 2" xfId="131" xr:uid="{00000000-0005-0000-0000-0000D5010000}"/>
    <cellStyle name="Comma 2 4 2 2" xfId="4291" xr:uid="{00000000-0005-0000-0000-0000D6010000}"/>
    <cellStyle name="Comma 2 4 3" xfId="374" xr:uid="{00000000-0005-0000-0000-0000D7010000}"/>
    <cellStyle name="Comma 2 4 3 2" xfId="4241" xr:uid="{00000000-0005-0000-0000-0000D8010000}"/>
    <cellStyle name="Comma 2 5" xfId="39" xr:uid="{00000000-0005-0000-0000-0000D9010000}"/>
    <cellStyle name="Comma 2 5 2" xfId="132" xr:uid="{00000000-0005-0000-0000-0000DA010000}"/>
    <cellStyle name="Comma 2 5 2 2" xfId="4292" xr:uid="{00000000-0005-0000-0000-0000DB010000}"/>
    <cellStyle name="Comma 2 5 3" xfId="4242" xr:uid="{00000000-0005-0000-0000-0000DC010000}"/>
    <cellStyle name="Comma 2 6" xfId="40" xr:uid="{00000000-0005-0000-0000-0000DD010000}"/>
    <cellStyle name="Comma 2 6 2" xfId="133" xr:uid="{00000000-0005-0000-0000-0000DE010000}"/>
    <cellStyle name="Comma 2 6 2 2" xfId="4293" xr:uid="{00000000-0005-0000-0000-0000DF010000}"/>
    <cellStyle name="Comma 2 6 3" xfId="4243" xr:uid="{00000000-0005-0000-0000-0000E0010000}"/>
    <cellStyle name="Comma 2 7" xfId="99" xr:uid="{00000000-0005-0000-0000-0000E1010000}"/>
    <cellStyle name="Comma 2 7 2" xfId="1606" xr:uid="{00000000-0005-0000-0000-0000E2010000}"/>
    <cellStyle name="Comma 2 8" xfId="108" xr:uid="{00000000-0005-0000-0000-0000E3010000}"/>
    <cellStyle name="Comma 2 8 2" xfId="1610" xr:uid="{00000000-0005-0000-0000-0000E4010000}"/>
    <cellStyle name="Comma 2 9" xfId="171" xr:uid="{00000000-0005-0000-0000-0000E5010000}"/>
    <cellStyle name="Comma 2_Allocators" xfId="375" xr:uid="{00000000-0005-0000-0000-0000E6010000}"/>
    <cellStyle name="Comma 20" xfId="376" xr:uid="{00000000-0005-0000-0000-0000E7010000}"/>
    <cellStyle name="Comma 20 10" xfId="3125" xr:uid="{00000000-0005-0000-0000-0000E8010000}"/>
    <cellStyle name="Comma 20 11" xfId="3627" xr:uid="{00000000-0005-0000-0000-0000E9010000}"/>
    <cellStyle name="Comma 20 2" xfId="621" xr:uid="{00000000-0005-0000-0000-0000EA010000}"/>
    <cellStyle name="Comma 20 2 2" xfId="671" xr:uid="{00000000-0005-0000-0000-0000EB010000}"/>
    <cellStyle name="Comma 20 2 2 2" xfId="795" xr:uid="{00000000-0005-0000-0000-0000EC010000}"/>
    <cellStyle name="Comma 20 2 2 2 2" xfId="1043" xr:uid="{00000000-0005-0000-0000-0000ED010000}"/>
    <cellStyle name="Comma 20 2 2 2 2 2" xfId="1539" xr:uid="{00000000-0005-0000-0000-0000EE010000}"/>
    <cellStyle name="Comma 20 2 2 2 2 2 2" xfId="2558" xr:uid="{00000000-0005-0000-0000-0000EF010000}"/>
    <cellStyle name="Comma 20 2 2 2 2 3" xfId="2062" xr:uid="{00000000-0005-0000-0000-0000F0010000}"/>
    <cellStyle name="Comma 20 2 2 2 2 4" xfId="3060" xr:uid="{00000000-0005-0000-0000-0000F1010000}"/>
    <cellStyle name="Comma 20 2 2 2 2 5" xfId="3562" xr:uid="{00000000-0005-0000-0000-0000F2010000}"/>
    <cellStyle name="Comma 20 2 2 2 2 6" xfId="4064" xr:uid="{00000000-0005-0000-0000-0000F3010000}"/>
    <cellStyle name="Comma 20 2 2 2 3" xfId="1291" xr:uid="{00000000-0005-0000-0000-0000F4010000}"/>
    <cellStyle name="Comma 20 2 2 2 3 2" xfId="2310" xr:uid="{00000000-0005-0000-0000-0000F5010000}"/>
    <cellStyle name="Comma 20 2 2 2 4" xfId="1814" xr:uid="{00000000-0005-0000-0000-0000F6010000}"/>
    <cellStyle name="Comma 20 2 2 2 5" xfId="2812" xr:uid="{00000000-0005-0000-0000-0000F7010000}"/>
    <cellStyle name="Comma 20 2 2 2 6" xfId="3314" xr:uid="{00000000-0005-0000-0000-0000F8010000}"/>
    <cellStyle name="Comma 20 2 2 2 7" xfId="3816" xr:uid="{00000000-0005-0000-0000-0000F9010000}"/>
    <cellStyle name="Comma 20 2 2 3" xfId="919" xr:uid="{00000000-0005-0000-0000-0000FA010000}"/>
    <cellStyle name="Comma 20 2 2 3 2" xfId="1415" xr:uid="{00000000-0005-0000-0000-0000FB010000}"/>
    <cellStyle name="Comma 20 2 2 3 2 2" xfId="2434" xr:uid="{00000000-0005-0000-0000-0000FC010000}"/>
    <cellStyle name="Comma 20 2 2 3 3" xfId="1938" xr:uid="{00000000-0005-0000-0000-0000FD010000}"/>
    <cellStyle name="Comma 20 2 2 3 4" xfId="2936" xr:uid="{00000000-0005-0000-0000-0000FE010000}"/>
    <cellStyle name="Comma 20 2 2 3 5" xfId="3438" xr:uid="{00000000-0005-0000-0000-0000FF010000}"/>
    <cellStyle name="Comma 20 2 2 3 6" xfId="3940" xr:uid="{00000000-0005-0000-0000-000000020000}"/>
    <cellStyle name="Comma 20 2 2 4" xfId="1167" xr:uid="{00000000-0005-0000-0000-000001020000}"/>
    <cellStyle name="Comma 20 2 2 4 2" xfId="2186" xr:uid="{00000000-0005-0000-0000-000002020000}"/>
    <cellStyle name="Comma 20 2 2 5" xfId="1690" xr:uid="{00000000-0005-0000-0000-000003020000}"/>
    <cellStyle name="Comma 20 2 2 6" xfId="2688" xr:uid="{00000000-0005-0000-0000-000004020000}"/>
    <cellStyle name="Comma 20 2 2 7" xfId="3190" xr:uid="{00000000-0005-0000-0000-000005020000}"/>
    <cellStyle name="Comma 20 2 2 8" xfId="3692" xr:uid="{00000000-0005-0000-0000-000006020000}"/>
    <cellStyle name="Comma 20 2 3" xfId="752" xr:uid="{00000000-0005-0000-0000-000007020000}"/>
    <cellStyle name="Comma 20 2 3 2" xfId="1000" xr:uid="{00000000-0005-0000-0000-000008020000}"/>
    <cellStyle name="Comma 20 2 3 2 2" xfId="1496" xr:uid="{00000000-0005-0000-0000-000009020000}"/>
    <cellStyle name="Comma 20 2 3 2 2 2" xfId="2515" xr:uid="{00000000-0005-0000-0000-00000A020000}"/>
    <cellStyle name="Comma 20 2 3 2 3" xfId="2019" xr:uid="{00000000-0005-0000-0000-00000B020000}"/>
    <cellStyle name="Comma 20 2 3 2 4" xfId="3017" xr:uid="{00000000-0005-0000-0000-00000C020000}"/>
    <cellStyle name="Comma 20 2 3 2 5" xfId="3519" xr:uid="{00000000-0005-0000-0000-00000D020000}"/>
    <cellStyle name="Comma 20 2 3 2 6" xfId="4021" xr:uid="{00000000-0005-0000-0000-00000E020000}"/>
    <cellStyle name="Comma 20 2 3 3" xfId="1248" xr:uid="{00000000-0005-0000-0000-00000F020000}"/>
    <cellStyle name="Comma 20 2 3 3 2" xfId="2267" xr:uid="{00000000-0005-0000-0000-000010020000}"/>
    <cellStyle name="Comma 20 2 3 4" xfId="1771" xr:uid="{00000000-0005-0000-0000-000011020000}"/>
    <cellStyle name="Comma 20 2 3 5" xfId="2769" xr:uid="{00000000-0005-0000-0000-000012020000}"/>
    <cellStyle name="Comma 20 2 3 6" xfId="3271" xr:uid="{00000000-0005-0000-0000-000013020000}"/>
    <cellStyle name="Comma 20 2 3 7" xfId="3773" xr:uid="{00000000-0005-0000-0000-000014020000}"/>
    <cellStyle name="Comma 20 2 4" xfId="876" xr:uid="{00000000-0005-0000-0000-000015020000}"/>
    <cellStyle name="Comma 20 2 4 2" xfId="1372" xr:uid="{00000000-0005-0000-0000-000016020000}"/>
    <cellStyle name="Comma 20 2 4 2 2" xfId="2391" xr:uid="{00000000-0005-0000-0000-000017020000}"/>
    <cellStyle name="Comma 20 2 4 3" xfId="1895" xr:uid="{00000000-0005-0000-0000-000018020000}"/>
    <cellStyle name="Comma 20 2 4 4" xfId="2893" xr:uid="{00000000-0005-0000-0000-000019020000}"/>
    <cellStyle name="Comma 20 2 4 5" xfId="3395" xr:uid="{00000000-0005-0000-0000-00001A020000}"/>
    <cellStyle name="Comma 20 2 4 6" xfId="3897" xr:uid="{00000000-0005-0000-0000-00001B020000}"/>
    <cellStyle name="Comma 20 2 5" xfId="1124" xr:uid="{00000000-0005-0000-0000-00001C020000}"/>
    <cellStyle name="Comma 20 2 5 2" xfId="2143" xr:uid="{00000000-0005-0000-0000-00001D020000}"/>
    <cellStyle name="Comma 20 2 6" xfId="1647" xr:uid="{00000000-0005-0000-0000-00001E020000}"/>
    <cellStyle name="Comma 20 2 7" xfId="2645" xr:uid="{00000000-0005-0000-0000-00001F020000}"/>
    <cellStyle name="Comma 20 2 8" xfId="3147" xr:uid="{00000000-0005-0000-0000-000020020000}"/>
    <cellStyle name="Comma 20 2 9" xfId="3649" xr:uid="{00000000-0005-0000-0000-000021020000}"/>
    <cellStyle name="Comma 20 3" xfId="648" xr:uid="{00000000-0005-0000-0000-000022020000}"/>
    <cellStyle name="Comma 20 3 2" xfId="672" xr:uid="{00000000-0005-0000-0000-000023020000}"/>
    <cellStyle name="Comma 20 3 2 2" xfId="796" xr:uid="{00000000-0005-0000-0000-000024020000}"/>
    <cellStyle name="Comma 20 3 2 2 2" xfId="1044" xr:uid="{00000000-0005-0000-0000-000025020000}"/>
    <cellStyle name="Comma 20 3 2 2 2 2" xfId="1540" xr:uid="{00000000-0005-0000-0000-000026020000}"/>
    <cellStyle name="Comma 20 3 2 2 2 2 2" xfId="2559" xr:uid="{00000000-0005-0000-0000-000027020000}"/>
    <cellStyle name="Comma 20 3 2 2 2 3" xfId="2063" xr:uid="{00000000-0005-0000-0000-000028020000}"/>
    <cellStyle name="Comma 20 3 2 2 2 4" xfId="3061" xr:uid="{00000000-0005-0000-0000-000029020000}"/>
    <cellStyle name="Comma 20 3 2 2 2 5" xfId="3563" xr:uid="{00000000-0005-0000-0000-00002A020000}"/>
    <cellStyle name="Comma 20 3 2 2 2 6" xfId="4065" xr:uid="{00000000-0005-0000-0000-00002B020000}"/>
    <cellStyle name="Comma 20 3 2 2 3" xfId="1292" xr:uid="{00000000-0005-0000-0000-00002C020000}"/>
    <cellStyle name="Comma 20 3 2 2 3 2" xfId="2311" xr:uid="{00000000-0005-0000-0000-00002D020000}"/>
    <cellStyle name="Comma 20 3 2 2 4" xfId="1815" xr:uid="{00000000-0005-0000-0000-00002E020000}"/>
    <cellStyle name="Comma 20 3 2 2 5" xfId="2813" xr:uid="{00000000-0005-0000-0000-00002F020000}"/>
    <cellStyle name="Comma 20 3 2 2 6" xfId="3315" xr:uid="{00000000-0005-0000-0000-000030020000}"/>
    <cellStyle name="Comma 20 3 2 2 7" xfId="3817" xr:uid="{00000000-0005-0000-0000-000031020000}"/>
    <cellStyle name="Comma 20 3 2 3" xfId="920" xr:uid="{00000000-0005-0000-0000-000032020000}"/>
    <cellStyle name="Comma 20 3 2 3 2" xfId="1416" xr:uid="{00000000-0005-0000-0000-000033020000}"/>
    <cellStyle name="Comma 20 3 2 3 2 2" xfId="2435" xr:uid="{00000000-0005-0000-0000-000034020000}"/>
    <cellStyle name="Comma 20 3 2 3 3" xfId="1939" xr:uid="{00000000-0005-0000-0000-000035020000}"/>
    <cellStyle name="Comma 20 3 2 3 4" xfId="2937" xr:uid="{00000000-0005-0000-0000-000036020000}"/>
    <cellStyle name="Comma 20 3 2 3 5" xfId="3439" xr:uid="{00000000-0005-0000-0000-000037020000}"/>
    <cellStyle name="Comma 20 3 2 3 6" xfId="3941" xr:uid="{00000000-0005-0000-0000-000038020000}"/>
    <cellStyle name="Comma 20 3 2 4" xfId="1168" xr:uid="{00000000-0005-0000-0000-000039020000}"/>
    <cellStyle name="Comma 20 3 2 4 2" xfId="2187" xr:uid="{00000000-0005-0000-0000-00003A020000}"/>
    <cellStyle name="Comma 20 3 2 5" xfId="1691" xr:uid="{00000000-0005-0000-0000-00003B020000}"/>
    <cellStyle name="Comma 20 3 2 6" xfId="2689" xr:uid="{00000000-0005-0000-0000-00003C020000}"/>
    <cellStyle name="Comma 20 3 2 7" xfId="3191" xr:uid="{00000000-0005-0000-0000-00003D020000}"/>
    <cellStyle name="Comma 20 3 2 8" xfId="3693" xr:uid="{00000000-0005-0000-0000-00003E020000}"/>
    <cellStyle name="Comma 20 3 3" xfId="772" xr:uid="{00000000-0005-0000-0000-00003F020000}"/>
    <cellStyle name="Comma 20 3 3 2" xfId="1020" xr:uid="{00000000-0005-0000-0000-000040020000}"/>
    <cellStyle name="Comma 20 3 3 2 2" xfId="1516" xr:uid="{00000000-0005-0000-0000-000041020000}"/>
    <cellStyle name="Comma 20 3 3 2 2 2" xfId="2535" xr:uid="{00000000-0005-0000-0000-000042020000}"/>
    <cellStyle name="Comma 20 3 3 2 3" xfId="2039" xr:uid="{00000000-0005-0000-0000-000043020000}"/>
    <cellStyle name="Comma 20 3 3 2 4" xfId="3037" xr:uid="{00000000-0005-0000-0000-000044020000}"/>
    <cellStyle name="Comma 20 3 3 2 5" xfId="3539" xr:uid="{00000000-0005-0000-0000-000045020000}"/>
    <cellStyle name="Comma 20 3 3 2 6" xfId="4041" xr:uid="{00000000-0005-0000-0000-000046020000}"/>
    <cellStyle name="Comma 20 3 3 3" xfId="1268" xr:uid="{00000000-0005-0000-0000-000047020000}"/>
    <cellStyle name="Comma 20 3 3 3 2" xfId="2287" xr:uid="{00000000-0005-0000-0000-000048020000}"/>
    <cellStyle name="Comma 20 3 3 4" xfId="1791" xr:uid="{00000000-0005-0000-0000-000049020000}"/>
    <cellStyle name="Comma 20 3 3 5" xfId="2789" xr:uid="{00000000-0005-0000-0000-00004A020000}"/>
    <cellStyle name="Comma 20 3 3 6" xfId="3291" xr:uid="{00000000-0005-0000-0000-00004B020000}"/>
    <cellStyle name="Comma 20 3 3 7" xfId="3793" xr:uid="{00000000-0005-0000-0000-00004C020000}"/>
    <cellStyle name="Comma 20 3 4" xfId="896" xr:uid="{00000000-0005-0000-0000-00004D020000}"/>
    <cellStyle name="Comma 20 3 4 2" xfId="1392" xr:uid="{00000000-0005-0000-0000-00004E020000}"/>
    <cellStyle name="Comma 20 3 4 2 2" xfId="2411" xr:uid="{00000000-0005-0000-0000-00004F020000}"/>
    <cellStyle name="Comma 20 3 4 3" xfId="1915" xr:uid="{00000000-0005-0000-0000-000050020000}"/>
    <cellStyle name="Comma 20 3 4 4" xfId="2913" xr:uid="{00000000-0005-0000-0000-000051020000}"/>
    <cellStyle name="Comma 20 3 4 5" xfId="3415" xr:uid="{00000000-0005-0000-0000-000052020000}"/>
    <cellStyle name="Comma 20 3 4 6" xfId="3917" xr:uid="{00000000-0005-0000-0000-000053020000}"/>
    <cellStyle name="Comma 20 3 5" xfId="1144" xr:uid="{00000000-0005-0000-0000-000054020000}"/>
    <cellStyle name="Comma 20 3 5 2" xfId="2163" xr:uid="{00000000-0005-0000-0000-000055020000}"/>
    <cellStyle name="Comma 20 3 6" xfId="1667" xr:uid="{00000000-0005-0000-0000-000056020000}"/>
    <cellStyle name="Comma 20 3 7" xfId="2665" xr:uid="{00000000-0005-0000-0000-000057020000}"/>
    <cellStyle name="Comma 20 3 8" xfId="3167" xr:uid="{00000000-0005-0000-0000-000058020000}"/>
    <cellStyle name="Comma 20 3 9" xfId="3669" xr:uid="{00000000-0005-0000-0000-000059020000}"/>
    <cellStyle name="Comma 20 4" xfId="670" xr:uid="{00000000-0005-0000-0000-00005A020000}"/>
    <cellStyle name="Comma 20 4 2" xfId="794" xr:uid="{00000000-0005-0000-0000-00005B020000}"/>
    <cellStyle name="Comma 20 4 2 2" xfId="1042" xr:uid="{00000000-0005-0000-0000-00005C020000}"/>
    <cellStyle name="Comma 20 4 2 2 2" xfId="1538" xr:uid="{00000000-0005-0000-0000-00005D020000}"/>
    <cellStyle name="Comma 20 4 2 2 2 2" xfId="2557" xr:uid="{00000000-0005-0000-0000-00005E020000}"/>
    <cellStyle name="Comma 20 4 2 2 3" xfId="2061" xr:uid="{00000000-0005-0000-0000-00005F020000}"/>
    <cellStyle name="Comma 20 4 2 2 4" xfId="3059" xr:uid="{00000000-0005-0000-0000-000060020000}"/>
    <cellStyle name="Comma 20 4 2 2 5" xfId="3561" xr:uid="{00000000-0005-0000-0000-000061020000}"/>
    <cellStyle name="Comma 20 4 2 2 6" xfId="4063" xr:uid="{00000000-0005-0000-0000-000062020000}"/>
    <cellStyle name="Comma 20 4 2 3" xfId="1290" xr:uid="{00000000-0005-0000-0000-000063020000}"/>
    <cellStyle name="Comma 20 4 2 3 2" xfId="2309" xr:uid="{00000000-0005-0000-0000-000064020000}"/>
    <cellStyle name="Comma 20 4 2 4" xfId="1813" xr:uid="{00000000-0005-0000-0000-000065020000}"/>
    <cellStyle name="Comma 20 4 2 5" xfId="2811" xr:uid="{00000000-0005-0000-0000-000066020000}"/>
    <cellStyle name="Comma 20 4 2 6" xfId="3313" xr:uid="{00000000-0005-0000-0000-000067020000}"/>
    <cellStyle name="Comma 20 4 2 7" xfId="3815" xr:uid="{00000000-0005-0000-0000-000068020000}"/>
    <cellStyle name="Comma 20 4 3" xfId="918" xr:uid="{00000000-0005-0000-0000-000069020000}"/>
    <cellStyle name="Comma 20 4 3 2" xfId="1414" xr:uid="{00000000-0005-0000-0000-00006A020000}"/>
    <cellStyle name="Comma 20 4 3 2 2" xfId="2433" xr:uid="{00000000-0005-0000-0000-00006B020000}"/>
    <cellStyle name="Comma 20 4 3 3" xfId="1937" xr:uid="{00000000-0005-0000-0000-00006C020000}"/>
    <cellStyle name="Comma 20 4 3 4" xfId="2935" xr:uid="{00000000-0005-0000-0000-00006D020000}"/>
    <cellStyle name="Comma 20 4 3 5" xfId="3437" xr:uid="{00000000-0005-0000-0000-00006E020000}"/>
    <cellStyle name="Comma 20 4 3 6" xfId="3939" xr:uid="{00000000-0005-0000-0000-00006F020000}"/>
    <cellStyle name="Comma 20 4 4" xfId="1166" xr:uid="{00000000-0005-0000-0000-000070020000}"/>
    <cellStyle name="Comma 20 4 4 2" xfId="2185" xr:uid="{00000000-0005-0000-0000-000071020000}"/>
    <cellStyle name="Comma 20 4 5" xfId="1689" xr:uid="{00000000-0005-0000-0000-000072020000}"/>
    <cellStyle name="Comma 20 4 6" xfId="2687" xr:uid="{00000000-0005-0000-0000-000073020000}"/>
    <cellStyle name="Comma 20 4 7" xfId="3189" xr:uid="{00000000-0005-0000-0000-000074020000}"/>
    <cellStyle name="Comma 20 4 8" xfId="3691" xr:uid="{00000000-0005-0000-0000-000075020000}"/>
    <cellStyle name="Comma 20 5" xfId="730" xr:uid="{00000000-0005-0000-0000-000076020000}"/>
    <cellStyle name="Comma 20 5 2" xfId="978" xr:uid="{00000000-0005-0000-0000-000077020000}"/>
    <cellStyle name="Comma 20 5 2 2" xfId="1474" xr:uid="{00000000-0005-0000-0000-000078020000}"/>
    <cellStyle name="Comma 20 5 2 2 2" xfId="2493" xr:uid="{00000000-0005-0000-0000-000079020000}"/>
    <cellStyle name="Comma 20 5 2 3" xfId="1997" xr:uid="{00000000-0005-0000-0000-00007A020000}"/>
    <cellStyle name="Comma 20 5 2 4" xfId="2995" xr:uid="{00000000-0005-0000-0000-00007B020000}"/>
    <cellStyle name="Comma 20 5 2 5" xfId="3497" xr:uid="{00000000-0005-0000-0000-00007C020000}"/>
    <cellStyle name="Comma 20 5 2 6" xfId="3999" xr:uid="{00000000-0005-0000-0000-00007D020000}"/>
    <cellStyle name="Comma 20 5 3" xfId="1226" xr:uid="{00000000-0005-0000-0000-00007E020000}"/>
    <cellStyle name="Comma 20 5 3 2" xfId="2245" xr:uid="{00000000-0005-0000-0000-00007F020000}"/>
    <cellStyle name="Comma 20 5 4" xfId="1749" xr:uid="{00000000-0005-0000-0000-000080020000}"/>
    <cellStyle name="Comma 20 5 5" xfId="2747" xr:uid="{00000000-0005-0000-0000-000081020000}"/>
    <cellStyle name="Comma 20 5 6" xfId="3249" xr:uid="{00000000-0005-0000-0000-000082020000}"/>
    <cellStyle name="Comma 20 5 7" xfId="3751" xr:uid="{00000000-0005-0000-0000-000083020000}"/>
    <cellStyle name="Comma 20 6" xfId="854" xr:uid="{00000000-0005-0000-0000-000084020000}"/>
    <cellStyle name="Comma 20 6 2" xfId="1350" xr:uid="{00000000-0005-0000-0000-000085020000}"/>
    <cellStyle name="Comma 20 6 2 2" xfId="2369" xr:uid="{00000000-0005-0000-0000-000086020000}"/>
    <cellStyle name="Comma 20 6 3" xfId="1873" xr:uid="{00000000-0005-0000-0000-000087020000}"/>
    <cellStyle name="Comma 20 6 4" xfId="2871" xr:uid="{00000000-0005-0000-0000-000088020000}"/>
    <cellStyle name="Comma 20 6 5" xfId="3373" xr:uid="{00000000-0005-0000-0000-000089020000}"/>
    <cellStyle name="Comma 20 6 6" xfId="3875" xr:uid="{00000000-0005-0000-0000-00008A020000}"/>
    <cellStyle name="Comma 20 7" xfId="1102" xr:uid="{00000000-0005-0000-0000-00008B020000}"/>
    <cellStyle name="Comma 20 7 2" xfId="2121" xr:uid="{00000000-0005-0000-0000-00008C020000}"/>
    <cellStyle name="Comma 20 8" xfId="1625" xr:uid="{00000000-0005-0000-0000-00008D020000}"/>
    <cellStyle name="Comma 20 9" xfId="2623" xr:uid="{00000000-0005-0000-0000-00008E020000}"/>
    <cellStyle name="Comma 21" xfId="4129" xr:uid="{00000000-0005-0000-0000-00008F020000}"/>
    <cellStyle name="Comma 22" xfId="4211" xr:uid="{00000000-0005-0000-0000-000090020000}"/>
    <cellStyle name="Comma 23" xfId="4209" xr:uid="{00000000-0005-0000-0000-000091020000}"/>
    <cellStyle name="Comma 24" xfId="4334" xr:uid="{00000000-0005-0000-0000-000092020000}"/>
    <cellStyle name="Comma 25" xfId="4197" xr:uid="{00000000-0005-0000-0000-000093020000}"/>
    <cellStyle name="Comma 26" xfId="4333" xr:uid="{00000000-0005-0000-0000-000094020000}"/>
    <cellStyle name="Comma 27" xfId="4179" xr:uid="{00000000-0005-0000-0000-000095020000}"/>
    <cellStyle name="Comma 28" xfId="4188" xr:uid="{00000000-0005-0000-0000-000096020000}"/>
    <cellStyle name="Comma 29" xfId="4337" xr:uid="{00000000-0005-0000-0000-000097020000}"/>
    <cellStyle name="Comma 3" xfId="41" xr:uid="{00000000-0005-0000-0000-000098020000}"/>
    <cellStyle name="Comma 3 10" xfId="615" xr:uid="{00000000-0005-0000-0000-000099020000}"/>
    <cellStyle name="Comma 3 10 10" xfId="3142" xr:uid="{00000000-0005-0000-0000-00009A020000}"/>
    <cellStyle name="Comma 3 10 11" xfId="3644" xr:uid="{00000000-0005-0000-0000-00009B020000}"/>
    <cellStyle name="Comma 3 10 2" xfId="645" xr:uid="{00000000-0005-0000-0000-00009C020000}"/>
    <cellStyle name="Comma 3 10 2 2" xfId="674" xr:uid="{00000000-0005-0000-0000-00009D020000}"/>
    <cellStyle name="Comma 3 10 2 2 2" xfId="798" xr:uid="{00000000-0005-0000-0000-00009E020000}"/>
    <cellStyle name="Comma 3 10 2 2 2 2" xfId="1046" xr:uid="{00000000-0005-0000-0000-00009F020000}"/>
    <cellStyle name="Comma 3 10 2 2 2 2 2" xfId="1542" xr:uid="{00000000-0005-0000-0000-0000A0020000}"/>
    <cellStyle name="Comma 3 10 2 2 2 2 2 2" xfId="2561" xr:uid="{00000000-0005-0000-0000-0000A1020000}"/>
    <cellStyle name="Comma 3 10 2 2 2 2 3" xfId="2065" xr:uid="{00000000-0005-0000-0000-0000A2020000}"/>
    <cellStyle name="Comma 3 10 2 2 2 2 4" xfId="3063" xr:uid="{00000000-0005-0000-0000-0000A3020000}"/>
    <cellStyle name="Comma 3 10 2 2 2 2 5" xfId="3565" xr:uid="{00000000-0005-0000-0000-0000A4020000}"/>
    <cellStyle name="Comma 3 10 2 2 2 2 6" xfId="4067" xr:uid="{00000000-0005-0000-0000-0000A5020000}"/>
    <cellStyle name="Comma 3 10 2 2 2 3" xfId="1294" xr:uid="{00000000-0005-0000-0000-0000A6020000}"/>
    <cellStyle name="Comma 3 10 2 2 2 3 2" xfId="2313" xr:uid="{00000000-0005-0000-0000-0000A7020000}"/>
    <cellStyle name="Comma 3 10 2 2 2 4" xfId="1817" xr:uid="{00000000-0005-0000-0000-0000A8020000}"/>
    <cellStyle name="Comma 3 10 2 2 2 5" xfId="2815" xr:uid="{00000000-0005-0000-0000-0000A9020000}"/>
    <cellStyle name="Comma 3 10 2 2 2 6" xfId="3317" xr:uid="{00000000-0005-0000-0000-0000AA020000}"/>
    <cellStyle name="Comma 3 10 2 2 2 7" xfId="3819" xr:uid="{00000000-0005-0000-0000-0000AB020000}"/>
    <cellStyle name="Comma 3 10 2 2 3" xfId="922" xr:uid="{00000000-0005-0000-0000-0000AC020000}"/>
    <cellStyle name="Comma 3 10 2 2 3 2" xfId="1418" xr:uid="{00000000-0005-0000-0000-0000AD020000}"/>
    <cellStyle name="Comma 3 10 2 2 3 2 2" xfId="2437" xr:uid="{00000000-0005-0000-0000-0000AE020000}"/>
    <cellStyle name="Comma 3 10 2 2 3 3" xfId="1941" xr:uid="{00000000-0005-0000-0000-0000AF020000}"/>
    <cellStyle name="Comma 3 10 2 2 3 4" xfId="2939" xr:uid="{00000000-0005-0000-0000-0000B0020000}"/>
    <cellStyle name="Comma 3 10 2 2 3 5" xfId="3441" xr:uid="{00000000-0005-0000-0000-0000B1020000}"/>
    <cellStyle name="Comma 3 10 2 2 3 6" xfId="3943" xr:uid="{00000000-0005-0000-0000-0000B2020000}"/>
    <cellStyle name="Comma 3 10 2 2 4" xfId="1170" xr:uid="{00000000-0005-0000-0000-0000B3020000}"/>
    <cellStyle name="Comma 3 10 2 2 4 2" xfId="2189" xr:uid="{00000000-0005-0000-0000-0000B4020000}"/>
    <cellStyle name="Comma 3 10 2 2 5" xfId="1693" xr:uid="{00000000-0005-0000-0000-0000B5020000}"/>
    <cellStyle name="Comma 3 10 2 2 6" xfId="2691" xr:uid="{00000000-0005-0000-0000-0000B6020000}"/>
    <cellStyle name="Comma 3 10 2 2 7" xfId="3193" xr:uid="{00000000-0005-0000-0000-0000B7020000}"/>
    <cellStyle name="Comma 3 10 2 2 8" xfId="3695" xr:uid="{00000000-0005-0000-0000-0000B8020000}"/>
    <cellStyle name="Comma 3 10 2 3" xfId="769" xr:uid="{00000000-0005-0000-0000-0000B9020000}"/>
    <cellStyle name="Comma 3 10 2 3 2" xfId="1017" xr:uid="{00000000-0005-0000-0000-0000BA020000}"/>
    <cellStyle name="Comma 3 10 2 3 2 2" xfId="1513" xr:uid="{00000000-0005-0000-0000-0000BB020000}"/>
    <cellStyle name="Comma 3 10 2 3 2 2 2" xfId="2532" xr:uid="{00000000-0005-0000-0000-0000BC020000}"/>
    <cellStyle name="Comma 3 10 2 3 2 3" xfId="2036" xr:uid="{00000000-0005-0000-0000-0000BD020000}"/>
    <cellStyle name="Comma 3 10 2 3 2 4" xfId="3034" xr:uid="{00000000-0005-0000-0000-0000BE020000}"/>
    <cellStyle name="Comma 3 10 2 3 2 5" xfId="3536" xr:uid="{00000000-0005-0000-0000-0000BF020000}"/>
    <cellStyle name="Comma 3 10 2 3 2 6" xfId="4038" xr:uid="{00000000-0005-0000-0000-0000C0020000}"/>
    <cellStyle name="Comma 3 10 2 3 3" xfId="1265" xr:uid="{00000000-0005-0000-0000-0000C1020000}"/>
    <cellStyle name="Comma 3 10 2 3 3 2" xfId="2284" xr:uid="{00000000-0005-0000-0000-0000C2020000}"/>
    <cellStyle name="Comma 3 10 2 3 4" xfId="1788" xr:uid="{00000000-0005-0000-0000-0000C3020000}"/>
    <cellStyle name="Comma 3 10 2 3 5" xfId="2786" xr:uid="{00000000-0005-0000-0000-0000C4020000}"/>
    <cellStyle name="Comma 3 10 2 3 6" xfId="3288" xr:uid="{00000000-0005-0000-0000-0000C5020000}"/>
    <cellStyle name="Comma 3 10 2 3 7" xfId="3790" xr:uid="{00000000-0005-0000-0000-0000C6020000}"/>
    <cellStyle name="Comma 3 10 2 4" xfId="893" xr:uid="{00000000-0005-0000-0000-0000C7020000}"/>
    <cellStyle name="Comma 3 10 2 4 2" xfId="1389" xr:uid="{00000000-0005-0000-0000-0000C8020000}"/>
    <cellStyle name="Comma 3 10 2 4 2 2" xfId="2408" xr:uid="{00000000-0005-0000-0000-0000C9020000}"/>
    <cellStyle name="Comma 3 10 2 4 3" xfId="1912" xr:uid="{00000000-0005-0000-0000-0000CA020000}"/>
    <cellStyle name="Comma 3 10 2 4 4" xfId="2910" xr:uid="{00000000-0005-0000-0000-0000CB020000}"/>
    <cellStyle name="Comma 3 10 2 4 5" xfId="3412" xr:uid="{00000000-0005-0000-0000-0000CC020000}"/>
    <cellStyle name="Comma 3 10 2 4 6" xfId="3914" xr:uid="{00000000-0005-0000-0000-0000CD020000}"/>
    <cellStyle name="Comma 3 10 2 5" xfId="1141" xr:uid="{00000000-0005-0000-0000-0000CE020000}"/>
    <cellStyle name="Comma 3 10 2 5 2" xfId="2160" xr:uid="{00000000-0005-0000-0000-0000CF020000}"/>
    <cellStyle name="Comma 3 10 2 6" xfId="1664" xr:uid="{00000000-0005-0000-0000-0000D0020000}"/>
    <cellStyle name="Comma 3 10 2 7" xfId="2662" xr:uid="{00000000-0005-0000-0000-0000D1020000}"/>
    <cellStyle name="Comma 3 10 2 8" xfId="3164" xr:uid="{00000000-0005-0000-0000-0000D2020000}"/>
    <cellStyle name="Comma 3 10 2 9" xfId="3666" xr:uid="{00000000-0005-0000-0000-0000D3020000}"/>
    <cellStyle name="Comma 3 10 3" xfId="665" xr:uid="{00000000-0005-0000-0000-0000D4020000}"/>
    <cellStyle name="Comma 3 10 3 2" xfId="675" xr:uid="{00000000-0005-0000-0000-0000D5020000}"/>
    <cellStyle name="Comma 3 10 3 2 2" xfId="799" xr:uid="{00000000-0005-0000-0000-0000D6020000}"/>
    <cellStyle name="Comma 3 10 3 2 2 2" xfId="1047" xr:uid="{00000000-0005-0000-0000-0000D7020000}"/>
    <cellStyle name="Comma 3 10 3 2 2 2 2" xfId="1543" xr:uid="{00000000-0005-0000-0000-0000D8020000}"/>
    <cellStyle name="Comma 3 10 3 2 2 2 2 2" xfId="2562" xr:uid="{00000000-0005-0000-0000-0000D9020000}"/>
    <cellStyle name="Comma 3 10 3 2 2 2 3" xfId="2066" xr:uid="{00000000-0005-0000-0000-0000DA020000}"/>
    <cellStyle name="Comma 3 10 3 2 2 2 4" xfId="3064" xr:uid="{00000000-0005-0000-0000-0000DB020000}"/>
    <cellStyle name="Comma 3 10 3 2 2 2 5" xfId="3566" xr:uid="{00000000-0005-0000-0000-0000DC020000}"/>
    <cellStyle name="Comma 3 10 3 2 2 2 6" xfId="4068" xr:uid="{00000000-0005-0000-0000-0000DD020000}"/>
    <cellStyle name="Comma 3 10 3 2 2 3" xfId="1295" xr:uid="{00000000-0005-0000-0000-0000DE020000}"/>
    <cellStyle name="Comma 3 10 3 2 2 3 2" xfId="2314" xr:uid="{00000000-0005-0000-0000-0000DF020000}"/>
    <cellStyle name="Comma 3 10 3 2 2 4" xfId="1818" xr:uid="{00000000-0005-0000-0000-0000E0020000}"/>
    <cellStyle name="Comma 3 10 3 2 2 5" xfId="2816" xr:uid="{00000000-0005-0000-0000-0000E1020000}"/>
    <cellStyle name="Comma 3 10 3 2 2 6" xfId="3318" xr:uid="{00000000-0005-0000-0000-0000E2020000}"/>
    <cellStyle name="Comma 3 10 3 2 2 7" xfId="3820" xr:uid="{00000000-0005-0000-0000-0000E3020000}"/>
    <cellStyle name="Comma 3 10 3 2 3" xfId="923" xr:uid="{00000000-0005-0000-0000-0000E4020000}"/>
    <cellStyle name="Comma 3 10 3 2 3 2" xfId="1419" xr:uid="{00000000-0005-0000-0000-0000E5020000}"/>
    <cellStyle name="Comma 3 10 3 2 3 2 2" xfId="2438" xr:uid="{00000000-0005-0000-0000-0000E6020000}"/>
    <cellStyle name="Comma 3 10 3 2 3 3" xfId="1942" xr:uid="{00000000-0005-0000-0000-0000E7020000}"/>
    <cellStyle name="Comma 3 10 3 2 3 4" xfId="2940" xr:uid="{00000000-0005-0000-0000-0000E8020000}"/>
    <cellStyle name="Comma 3 10 3 2 3 5" xfId="3442" xr:uid="{00000000-0005-0000-0000-0000E9020000}"/>
    <cellStyle name="Comma 3 10 3 2 3 6" xfId="3944" xr:uid="{00000000-0005-0000-0000-0000EA020000}"/>
    <cellStyle name="Comma 3 10 3 2 4" xfId="1171" xr:uid="{00000000-0005-0000-0000-0000EB020000}"/>
    <cellStyle name="Comma 3 10 3 2 4 2" xfId="2190" xr:uid="{00000000-0005-0000-0000-0000EC020000}"/>
    <cellStyle name="Comma 3 10 3 2 5" xfId="1694" xr:uid="{00000000-0005-0000-0000-0000ED020000}"/>
    <cellStyle name="Comma 3 10 3 2 6" xfId="2692" xr:uid="{00000000-0005-0000-0000-0000EE020000}"/>
    <cellStyle name="Comma 3 10 3 2 7" xfId="3194" xr:uid="{00000000-0005-0000-0000-0000EF020000}"/>
    <cellStyle name="Comma 3 10 3 2 8" xfId="3696" xr:uid="{00000000-0005-0000-0000-0000F0020000}"/>
    <cellStyle name="Comma 3 10 3 3" xfId="789" xr:uid="{00000000-0005-0000-0000-0000F1020000}"/>
    <cellStyle name="Comma 3 10 3 3 2" xfId="1037" xr:uid="{00000000-0005-0000-0000-0000F2020000}"/>
    <cellStyle name="Comma 3 10 3 3 2 2" xfId="1533" xr:uid="{00000000-0005-0000-0000-0000F3020000}"/>
    <cellStyle name="Comma 3 10 3 3 2 2 2" xfId="2552" xr:uid="{00000000-0005-0000-0000-0000F4020000}"/>
    <cellStyle name="Comma 3 10 3 3 2 3" xfId="2056" xr:uid="{00000000-0005-0000-0000-0000F5020000}"/>
    <cellStyle name="Comma 3 10 3 3 2 4" xfId="3054" xr:uid="{00000000-0005-0000-0000-0000F6020000}"/>
    <cellStyle name="Comma 3 10 3 3 2 5" xfId="3556" xr:uid="{00000000-0005-0000-0000-0000F7020000}"/>
    <cellStyle name="Comma 3 10 3 3 2 6" xfId="4058" xr:uid="{00000000-0005-0000-0000-0000F8020000}"/>
    <cellStyle name="Comma 3 10 3 3 3" xfId="1285" xr:uid="{00000000-0005-0000-0000-0000F9020000}"/>
    <cellStyle name="Comma 3 10 3 3 3 2" xfId="2304" xr:uid="{00000000-0005-0000-0000-0000FA020000}"/>
    <cellStyle name="Comma 3 10 3 3 4" xfId="1808" xr:uid="{00000000-0005-0000-0000-0000FB020000}"/>
    <cellStyle name="Comma 3 10 3 3 5" xfId="2806" xr:uid="{00000000-0005-0000-0000-0000FC020000}"/>
    <cellStyle name="Comma 3 10 3 3 6" xfId="3308" xr:uid="{00000000-0005-0000-0000-0000FD020000}"/>
    <cellStyle name="Comma 3 10 3 3 7" xfId="3810" xr:uid="{00000000-0005-0000-0000-0000FE020000}"/>
    <cellStyle name="Comma 3 10 3 4" xfId="913" xr:uid="{00000000-0005-0000-0000-0000FF020000}"/>
    <cellStyle name="Comma 3 10 3 4 2" xfId="1409" xr:uid="{00000000-0005-0000-0000-000000030000}"/>
    <cellStyle name="Comma 3 10 3 4 2 2" xfId="2428" xr:uid="{00000000-0005-0000-0000-000001030000}"/>
    <cellStyle name="Comma 3 10 3 4 3" xfId="1932" xr:uid="{00000000-0005-0000-0000-000002030000}"/>
    <cellStyle name="Comma 3 10 3 4 4" xfId="2930" xr:uid="{00000000-0005-0000-0000-000003030000}"/>
    <cellStyle name="Comma 3 10 3 4 5" xfId="3432" xr:uid="{00000000-0005-0000-0000-000004030000}"/>
    <cellStyle name="Comma 3 10 3 4 6" xfId="3934" xr:uid="{00000000-0005-0000-0000-000005030000}"/>
    <cellStyle name="Comma 3 10 3 5" xfId="1161" xr:uid="{00000000-0005-0000-0000-000006030000}"/>
    <cellStyle name="Comma 3 10 3 5 2" xfId="2180" xr:uid="{00000000-0005-0000-0000-000007030000}"/>
    <cellStyle name="Comma 3 10 3 6" xfId="1684" xr:uid="{00000000-0005-0000-0000-000008030000}"/>
    <cellStyle name="Comma 3 10 3 7" xfId="2682" xr:uid="{00000000-0005-0000-0000-000009030000}"/>
    <cellStyle name="Comma 3 10 3 8" xfId="3184" xr:uid="{00000000-0005-0000-0000-00000A030000}"/>
    <cellStyle name="Comma 3 10 3 9" xfId="3686" xr:uid="{00000000-0005-0000-0000-00000B030000}"/>
    <cellStyle name="Comma 3 10 4" xfId="673" xr:uid="{00000000-0005-0000-0000-00000C030000}"/>
    <cellStyle name="Comma 3 10 4 2" xfId="797" xr:uid="{00000000-0005-0000-0000-00000D030000}"/>
    <cellStyle name="Comma 3 10 4 2 2" xfId="1045" xr:uid="{00000000-0005-0000-0000-00000E030000}"/>
    <cellStyle name="Comma 3 10 4 2 2 2" xfId="1541" xr:uid="{00000000-0005-0000-0000-00000F030000}"/>
    <cellStyle name="Comma 3 10 4 2 2 2 2" xfId="2560" xr:uid="{00000000-0005-0000-0000-000010030000}"/>
    <cellStyle name="Comma 3 10 4 2 2 3" xfId="2064" xr:uid="{00000000-0005-0000-0000-000011030000}"/>
    <cellStyle name="Comma 3 10 4 2 2 4" xfId="3062" xr:uid="{00000000-0005-0000-0000-000012030000}"/>
    <cellStyle name="Comma 3 10 4 2 2 5" xfId="3564" xr:uid="{00000000-0005-0000-0000-000013030000}"/>
    <cellStyle name="Comma 3 10 4 2 2 6" xfId="4066" xr:uid="{00000000-0005-0000-0000-000014030000}"/>
    <cellStyle name="Comma 3 10 4 2 3" xfId="1293" xr:uid="{00000000-0005-0000-0000-000015030000}"/>
    <cellStyle name="Comma 3 10 4 2 3 2" xfId="2312" xr:uid="{00000000-0005-0000-0000-000016030000}"/>
    <cellStyle name="Comma 3 10 4 2 4" xfId="1816" xr:uid="{00000000-0005-0000-0000-000017030000}"/>
    <cellStyle name="Comma 3 10 4 2 5" xfId="2814" xr:uid="{00000000-0005-0000-0000-000018030000}"/>
    <cellStyle name="Comma 3 10 4 2 6" xfId="3316" xr:uid="{00000000-0005-0000-0000-000019030000}"/>
    <cellStyle name="Comma 3 10 4 2 7" xfId="3818" xr:uid="{00000000-0005-0000-0000-00001A030000}"/>
    <cellStyle name="Comma 3 10 4 3" xfId="921" xr:uid="{00000000-0005-0000-0000-00001B030000}"/>
    <cellStyle name="Comma 3 10 4 3 2" xfId="1417" xr:uid="{00000000-0005-0000-0000-00001C030000}"/>
    <cellStyle name="Comma 3 10 4 3 2 2" xfId="2436" xr:uid="{00000000-0005-0000-0000-00001D030000}"/>
    <cellStyle name="Comma 3 10 4 3 3" xfId="1940" xr:uid="{00000000-0005-0000-0000-00001E030000}"/>
    <cellStyle name="Comma 3 10 4 3 4" xfId="2938" xr:uid="{00000000-0005-0000-0000-00001F030000}"/>
    <cellStyle name="Comma 3 10 4 3 5" xfId="3440" xr:uid="{00000000-0005-0000-0000-000020030000}"/>
    <cellStyle name="Comma 3 10 4 3 6" xfId="3942" xr:uid="{00000000-0005-0000-0000-000021030000}"/>
    <cellStyle name="Comma 3 10 4 4" xfId="1169" xr:uid="{00000000-0005-0000-0000-000022030000}"/>
    <cellStyle name="Comma 3 10 4 4 2" xfId="2188" xr:uid="{00000000-0005-0000-0000-000023030000}"/>
    <cellStyle name="Comma 3 10 4 5" xfId="1692" xr:uid="{00000000-0005-0000-0000-000024030000}"/>
    <cellStyle name="Comma 3 10 4 6" xfId="2690" xr:uid="{00000000-0005-0000-0000-000025030000}"/>
    <cellStyle name="Comma 3 10 4 7" xfId="3192" xr:uid="{00000000-0005-0000-0000-000026030000}"/>
    <cellStyle name="Comma 3 10 4 8" xfId="3694" xr:uid="{00000000-0005-0000-0000-000027030000}"/>
    <cellStyle name="Comma 3 10 5" xfId="747" xr:uid="{00000000-0005-0000-0000-000028030000}"/>
    <cellStyle name="Comma 3 10 5 2" xfId="995" xr:uid="{00000000-0005-0000-0000-000029030000}"/>
    <cellStyle name="Comma 3 10 5 2 2" xfId="1491" xr:uid="{00000000-0005-0000-0000-00002A030000}"/>
    <cellStyle name="Comma 3 10 5 2 2 2" xfId="2510" xr:uid="{00000000-0005-0000-0000-00002B030000}"/>
    <cellStyle name="Comma 3 10 5 2 3" xfId="2014" xr:uid="{00000000-0005-0000-0000-00002C030000}"/>
    <cellStyle name="Comma 3 10 5 2 4" xfId="3012" xr:uid="{00000000-0005-0000-0000-00002D030000}"/>
    <cellStyle name="Comma 3 10 5 2 5" xfId="3514" xr:uid="{00000000-0005-0000-0000-00002E030000}"/>
    <cellStyle name="Comma 3 10 5 2 6" xfId="4016" xr:uid="{00000000-0005-0000-0000-00002F030000}"/>
    <cellStyle name="Comma 3 10 5 3" xfId="1243" xr:uid="{00000000-0005-0000-0000-000030030000}"/>
    <cellStyle name="Comma 3 10 5 3 2" xfId="2262" xr:uid="{00000000-0005-0000-0000-000031030000}"/>
    <cellStyle name="Comma 3 10 5 4" xfId="1766" xr:uid="{00000000-0005-0000-0000-000032030000}"/>
    <cellStyle name="Comma 3 10 5 5" xfId="2764" xr:uid="{00000000-0005-0000-0000-000033030000}"/>
    <cellStyle name="Comma 3 10 5 6" xfId="3266" xr:uid="{00000000-0005-0000-0000-000034030000}"/>
    <cellStyle name="Comma 3 10 5 7" xfId="3768" xr:uid="{00000000-0005-0000-0000-000035030000}"/>
    <cellStyle name="Comma 3 10 6" xfId="871" xr:uid="{00000000-0005-0000-0000-000036030000}"/>
    <cellStyle name="Comma 3 10 6 2" xfId="1367" xr:uid="{00000000-0005-0000-0000-000037030000}"/>
    <cellStyle name="Comma 3 10 6 2 2" xfId="2386" xr:uid="{00000000-0005-0000-0000-000038030000}"/>
    <cellStyle name="Comma 3 10 6 3" xfId="1890" xr:uid="{00000000-0005-0000-0000-000039030000}"/>
    <cellStyle name="Comma 3 10 6 4" xfId="2888" xr:uid="{00000000-0005-0000-0000-00003A030000}"/>
    <cellStyle name="Comma 3 10 6 5" xfId="3390" xr:uid="{00000000-0005-0000-0000-00003B030000}"/>
    <cellStyle name="Comma 3 10 6 6" xfId="3892" xr:uid="{00000000-0005-0000-0000-00003C030000}"/>
    <cellStyle name="Comma 3 10 7" xfId="1119" xr:uid="{00000000-0005-0000-0000-00003D030000}"/>
    <cellStyle name="Comma 3 10 7 2" xfId="2138" xr:uid="{00000000-0005-0000-0000-00003E030000}"/>
    <cellStyle name="Comma 3 10 8" xfId="1642" xr:uid="{00000000-0005-0000-0000-00003F030000}"/>
    <cellStyle name="Comma 3 10 9" xfId="2640" xr:uid="{00000000-0005-0000-0000-000040030000}"/>
    <cellStyle name="Comma 3 11" xfId="622" xr:uid="{00000000-0005-0000-0000-000041030000}"/>
    <cellStyle name="Comma 3 12" xfId="617" xr:uid="{00000000-0005-0000-0000-000042030000}"/>
    <cellStyle name="Comma 3 12 2" xfId="676" xr:uid="{00000000-0005-0000-0000-000043030000}"/>
    <cellStyle name="Comma 3 12 2 2" xfId="800" xr:uid="{00000000-0005-0000-0000-000044030000}"/>
    <cellStyle name="Comma 3 12 2 2 2" xfId="1048" xr:uid="{00000000-0005-0000-0000-000045030000}"/>
    <cellStyle name="Comma 3 12 2 2 2 2" xfId="1544" xr:uid="{00000000-0005-0000-0000-000046030000}"/>
    <cellStyle name="Comma 3 12 2 2 2 2 2" xfId="2563" xr:uid="{00000000-0005-0000-0000-000047030000}"/>
    <cellStyle name="Comma 3 12 2 2 2 3" xfId="2067" xr:uid="{00000000-0005-0000-0000-000048030000}"/>
    <cellStyle name="Comma 3 12 2 2 2 4" xfId="3065" xr:uid="{00000000-0005-0000-0000-000049030000}"/>
    <cellStyle name="Comma 3 12 2 2 2 5" xfId="3567" xr:uid="{00000000-0005-0000-0000-00004A030000}"/>
    <cellStyle name="Comma 3 12 2 2 2 6" xfId="4069" xr:uid="{00000000-0005-0000-0000-00004B030000}"/>
    <cellStyle name="Comma 3 12 2 2 3" xfId="1296" xr:uid="{00000000-0005-0000-0000-00004C030000}"/>
    <cellStyle name="Comma 3 12 2 2 3 2" xfId="2315" xr:uid="{00000000-0005-0000-0000-00004D030000}"/>
    <cellStyle name="Comma 3 12 2 2 4" xfId="1819" xr:uid="{00000000-0005-0000-0000-00004E030000}"/>
    <cellStyle name="Comma 3 12 2 2 5" xfId="2817" xr:uid="{00000000-0005-0000-0000-00004F030000}"/>
    <cellStyle name="Comma 3 12 2 2 6" xfId="3319" xr:uid="{00000000-0005-0000-0000-000050030000}"/>
    <cellStyle name="Comma 3 12 2 2 7" xfId="3821" xr:uid="{00000000-0005-0000-0000-000051030000}"/>
    <cellStyle name="Comma 3 12 2 3" xfId="924" xr:uid="{00000000-0005-0000-0000-000052030000}"/>
    <cellStyle name="Comma 3 12 2 3 2" xfId="1420" xr:uid="{00000000-0005-0000-0000-000053030000}"/>
    <cellStyle name="Comma 3 12 2 3 2 2" xfId="2439" xr:uid="{00000000-0005-0000-0000-000054030000}"/>
    <cellStyle name="Comma 3 12 2 3 3" xfId="1943" xr:uid="{00000000-0005-0000-0000-000055030000}"/>
    <cellStyle name="Comma 3 12 2 3 4" xfId="2941" xr:uid="{00000000-0005-0000-0000-000056030000}"/>
    <cellStyle name="Comma 3 12 2 3 5" xfId="3443" xr:uid="{00000000-0005-0000-0000-000057030000}"/>
    <cellStyle name="Comma 3 12 2 3 6" xfId="3945" xr:uid="{00000000-0005-0000-0000-000058030000}"/>
    <cellStyle name="Comma 3 12 2 4" xfId="1172" xr:uid="{00000000-0005-0000-0000-000059030000}"/>
    <cellStyle name="Comma 3 12 2 4 2" xfId="2191" xr:uid="{00000000-0005-0000-0000-00005A030000}"/>
    <cellStyle name="Comma 3 12 2 5" xfId="1695" xr:uid="{00000000-0005-0000-0000-00005B030000}"/>
    <cellStyle name="Comma 3 12 2 6" xfId="2693" xr:uid="{00000000-0005-0000-0000-00005C030000}"/>
    <cellStyle name="Comma 3 12 2 7" xfId="3195" xr:uid="{00000000-0005-0000-0000-00005D030000}"/>
    <cellStyle name="Comma 3 12 2 8" xfId="3697" xr:uid="{00000000-0005-0000-0000-00005E030000}"/>
    <cellStyle name="Comma 3 12 3" xfId="749" xr:uid="{00000000-0005-0000-0000-00005F030000}"/>
    <cellStyle name="Comma 3 12 3 2" xfId="997" xr:uid="{00000000-0005-0000-0000-000060030000}"/>
    <cellStyle name="Comma 3 12 3 2 2" xfId="1493" xr:uid="{00000000-0005-0000-0000-000061030000}"/>
    <cellStyle name="Comma 3 12 3 2 2 2" xfId="2512" xr:uid="{00000000-0005-0000-0000-000062030000}"/>
    <cellStyle name="Comma 3 12 3 2 3" xfId="2016" xr:uid="{00000000-0005-0000-0000-000063030000}"/>
    <cellStyle name="Comma 3 12 3 2 4" xfId="3014" xr:uid="{00000000-0005-0000-0000-000064030000}"/>
    <cellStyle name="Comma 3 12 3 2 5" xfId="3516" xr:uid="{00000000-0005-0000-0000-000065030000}"/>
    <cellStyle name="Comma 3 12 3 2 6" xfId="4018" xr:uid="{00000000-0005-0000-0000-000066030000}"/>
    <cellStyle name="Comma 3 12 3 3" xfId="1245" xr:uid="{00000000-0005-0000-0000-000067030000}"/>
    <cellStyle name="Comma 3 12 3 3 2" xfId="2264" xr:uid="{00000000-0005-0000-0000-000068030000}"/>
    <cellStyle name="Comma 3 12 3 4" xfId="1768" xr:uid="{00000000-0005-0000-0000-000069030000}"/>
    <cellStyle name="Comma 3 12 3 5" xfId="2766" xr:uid="{00000000-0005-0000-0000-00006A030000}"/>
    <cellStyle name="Comma 3 12 3 6" xfId="3268" xr:uid="{00000000-0005-0000-0000-00006B030000}"/>
    <cellStyle name="Comma 3 12 3 7" xfId="3770" xr:uid="{00000000-0005-0000-0000-00006C030000}"/>
    <cellStyle name="Comma 3 12 4" xfId="873" xr:uid="{00000000-0005-0000-0000-00006D030000}"/>
    <cellStyle name="Comma 3 12 4 2" xfId="1369" xr:uid="{00000000-0005-0000-0000-00006E030000}"/>
    <cellStyle name="Comma 3 12 4 2 2" xfId="2388" xr:uid="{00000000-0005-0000-0000-00006F030000}"/>
    <cellStyle name="Comma 3 12 4 3" xfId="1892" xr:uid="{00000000-0005-0000-0000-000070030000}"/>
    <cellStyle name="Comma 3 12 4 4" xfId="2890" xr:uid="{00000000-0005-0000-0000-000071030000}"/>
    <cellStyle name="Comma 3 12 4 5" xfId="3392" xr:uid="{00000000-0005-0000-0000-000072030000}"/>
    <cellStyle name="Comma 3 12 4 6" xfId="3894" xr:uid="{00000000-0005-0000-0000-000073030000}"/>
    <cellStyle name="Comma 3 12 5" xfId="1121" xr:uid="{00000000-0005-0000-0000-000074030000}"/>
    <cellStyle name="Comma 3 12 5 2" xfId="2140" xr:uid="{00000000-0005-0000-0000-000075030000}"/>
    <cellStyle name="Comma 3 12 6" xfId="1644" xr:uid="{00000000-0005-0000-0000-000076030000}"/>
    <cellStyle name="Comma 3 12 7" xfId="2642" xr:uid="{00000000-0005-0000-0000-000077030000}"/>
    <cellStyle name="Comma 3 12 8" xfId="3144" xr:uid="{00000000-0005-0000-0000-000078030000}"/>
    <cellStyle name="Comma 3 12 9" xfId="3646" xr:uid="{00000000-0005-0000-0000-000079030000}"/>
    <cellStyle name="Comma 3 13" xfId="1597" xr:uid="{00000000-0005-0000-0000-00007A030000}"/>
    <cellStyle name="Comma 3 13 2" xfId="2616" xr:uid="{00000000-0005-0000-0000-00007B030000}"/>
    <cellStyle name="Comma 3 13 3" xfId="3118" xr:uid="{00000000-0005-0000-0000-00007C030000}"/>
    <cellStyle name="Comma 3 13 4" xfId="3620" xr:uid="{00000000-0005-0000-0000-00007D030000}"/>
    <cellStyle name="Comma 3 13 5" xfId="4122" xr:uid="{00000000-0005-0000-0000-00007E030000}"/>
    <cellStyle name="Comma 3 2" xfId="42" xr:uid="{00000000-0005-0000-0000-00007F030000}"/>
    <cellStyle name="Comma 3 2 2" xfId="134" xr:uid="{00000000-0005-0000-0000-000080030000}"/>
    <cellStyle name="Comma 3 2 2 2" xfId="4294" xr:uid="{00000000-0005-0000-0000-000081030000}"/>
    <cellStyle name="Comma 3 2 3" xfId="4245" xr:uid="{00000000-0005-0000-0000-000082030000}"/>
    <cellStyle name="Comma 3 3" xfId="43" xr:uid="{00000000-0005-0000-0000-000083030000}"/>
    <cellStyle name="Comma 3 3 2" xfId="135" xr:uid="{00000000-0005-0000-0000-000084030000}"/>
    <cellStyle name="Comma 3 3 2 2" xfId="4295" xr:uid="{00000000-0005-0000-0000-000085030000}"/>
    <cellStyle name="Comma 3 3 3" xfId="4246" xr:uid="{00000000-0005-0000-0000-000086030000}"/>
    <cellStyle name="Comma 3 4" xfId="44" xr:uid="{00000000-0005-0000-0000-000087030000}"/>
    <cellStyle name="Comma 3 4 10" xfId="3130" xr:uid="{00000000-0005-0000-0000-000088030000}"/>
    <cellStyle name="Comma 3 4 11" xfId="3632" xr:uid="{00000000-0005-0000-0000-000089030000}"/>
    <cellStyle name="Comma 3 4 2" xfId="136" xr:uid="{00000000-0005-0000-0000-00008A030000}"/>
    <cellStyle name="Comma 3 4 2 2" xfId="678" xr:uid="{00000000-0005-0000-0000-00008B030000}"/>
    <cellStyle name="Comma 3 4 2 2 2" xfId="802" xr:uid="{00000000-0005-0000-0000-00008C030000}"/>
    <cellStyle name="Comma 3 4 2 2 2 2" xfId="1050" xr:uid="{00000000-0005-0000-0000-00008D030000}"/>
    <cellStyle name="Comma 3 4 2 2 2 2 2" xfId="1546" xr:uid="{00000000-0005-0000-0000-00008E030000}"/>
    <cellStyle name="Comma 3 4 2 2 2 2 2 2" xfId="2565" xr:uid="{00000000-0005-0000-0000-00008F030000}"/>
    <cellStyle name="Comma 3 4 2 2 2 2 3" xfId="2069" xr:uid="{00000000-0005-0000-0000-000090030000}"/>
    <cellStyle name="Comma 3 4 2 2 2 2 4" xfId="3067" xr:uid="{00000000-0005-0000-0000-000091030000}"/>
    <cellStyle name="Comma 3 4 2 2 2 2 5" xfId="3569" xr:uid="{00000000-0005-0000-0000-000092030000}"/>
    <cellStyle name="Comma 3 4 2 2 2 2 6" xfId="4071" xr:uid="{00000000-0005-0000-0000-000093030000}"/>
    <cellStyle name="Comma 3 4 2 2 2 3" xfId="1298" xr:uid="{00000000-0005-0000-0000-000094030000}"/>
    <cellStyle name="Comma 3 4 2 2 2 3 2" xfId="2317" xr:uid="{00000000-0005-0000-0000-000095030000}"/>
    <cellStyle name="Comma 3 4 2 2 2 4" xfId="1821" xr:uid="{00000000-0005-0000-0000-000096030000}"/>
    <cellStyle name="Comma 3 4 2 2 2 5" xfId="2819" xr:uid="{00000000-0005-0000-0000-000097030000}"/>
    <cellStyle name="Comma 3 4 2 2 2 6" xfId="3321" xr:uid="{00000000-0005-0000-0000-000098030000}"/>
    <cellStyle name="Comma 3 4 2 2 2 7" xfId="3823" xr:uid="{00000000-0005-0000-0000-000099030000}"/>
    <cellStyle name="Comma 3 4 2 2 3" xfId="926" xr:uid="{00000000-0005-0000-0000-00009A030000}"/>
    <cellStyle name="Comma 3 4 2 2 3 2" xfId="1422" xr:uid="{00000000-0005-0000-0000-00009B030000}"/>
    <cellStyle name="Comma 3 4 2 2 3 2 2" xfId="2441" xr:uid="{00000000-0005-0000-0000-00009C030000}"/>
    <cellStyle name="Comma 3 4 2 2 3 3" xfId="1945" xr:uid="{00000000-0005-0000-0000-00009D030000}"/>
    <cellStyle name="Comma 3 4 2 2 3 4" xfId="2943" xr:uid="{00000000-0005-0000-0000-00009E030000}"/>
    <cellStyle name="Comma 3 4 2 2 3 5" xfId="3445" xr:uid="{00000000-0005-0000-0000-00009F030000}"/>
    <cellStyle name="Comma 3 4 2 2 3 6" xfId="3947" xr:uid="{00000000-0005-0000-0000-0000A0030000}"/>
    <cellStyle name="Comma 3 4 2 2 4" xfId="1174" xr:uid="{00000000-0005-0000-0000-0000A1030000}"/>
    <cellStyle name="Comma 3 4 2 2 4 2" xfId="2193" xr:uid="{00000000-0005-0000-0000-0000A2030000}"/>
    <cellStyle name="Comma 3 4 2 2 5" xfId="1697" xr:uid="{00000000-0005-0000-0000-0000A3030000}"/>
    <cellStyle name="Comma 3 4 2 2 6" xfId="2695" xr:uid="{00000000-0005-0000-0000-0000A4030000}"/>
    <cellStyle name="Comma 3 4 2 2 7" xfId="3197" xr:uid="{00000000-0005-0000-0000-0000A5030000}"/>
    <cellStyle name="Comma 3 4 2 2 8" xfId="3699" xr:uid="{00000000-0005-0000-0000-0000A6030000}"/>
    <cellStyle name="Comma 3 4 2 2 9" xfId="4296" xr:uid="{00000000-0005-0000-0000-0000A7030000}"/>
    <cellStyle name="Comma 3 4 2 3" xfId="757" xr:uid="{00000000-0005-0000-0000-0000A8030000}"/>
    <cellStyle name="Comma 3 4 2 3 2" xfId="1005" xr:uid="{00000000-0005-0000-0000-0000A9030000}"/>
    <cellStyle name="Comma 3 4 2 3 2 2" xfId="1501" xr:uid="{00000000-0005-0000-0000-0000AA030000}"/>
    <cellStyle name="Comma 3 4 2 3 2 2 2" xfId="2520" xr:uid="{00000000-0005-0000-0000-0000AB030000}"/>
    <cellStyle name="Comma 3 4 2 3 2 3" xfId="2024" xr:uid="{00000000-0005-0000-0000-0000AC030000}"/>
    <cellStyle name="Comma 3 4 2 3 2 4" xfId="3022" xr:uid="{00000000-0005-0000-0000-0000AD030000}"/>
    <cellStyle name="Comma 3 4 2 3 2 5" xfId="3524" xr:uid="{00000000-0005-0000-0000-0000AE030000}"/>
    <cellStyle name="Comma 3 4 2 3 2 6" xfId="4026" xr:uid="{00000000-0005-0000-0000-0000AF030000}"/>
    <cellStyle name="Comma 3 4 2 3 3" xfId="1253" xr:uid="{00000000-0005-0000-0000-0000B0030000}"/>
    <cellStyle name="Comma 3 4 2 3 3 2" xfId="2272" xr:uid="{00000000-0005-0000-0000-0000B1030000}"/>
    <cellStyle name="Comma 3 4 2 3 4" xfId="1776" xr:uid="{00000000-0005-0000-0000-0000B2030000}"/>
    <cellStyle name="Comma 3 4 2 3 5" xfId="2774" xr:uid="{00000000-0005-0000-0000-0000B3030000}"/>
    <cellStyle name="Comma 3 4 2 3 6" xfId="3276" xr:uid="{00000000-0005-0000-0000-0000B4030000}"/>
    <cellStyle name="Comma 3 4 2 3 7" xfId="3778" xr:uid="{00000000-0005-0000-0000-0000B5030000}"/>
    <cellStyle name="Comma 3 4 2 4" xfId="633" xr:uid="{00000000-0005-0000-0000-0000B6030000}"/>
    <cellStyle name="Comma 3 4 2 4 2" xfId="1377" xr:uid="{00000000-0005-0000-0000-0000B7030000}"/>
    <cellStyle name="Comma 3 4 2 4 2 2" xfId="2396" xr:uid="{00000000-0005-0000-0000-0000B8030000}"/>
    <cellStyle name="Comma 3 4 2 4 3" xfId="1652" xr:uid="{00000000-0005-0000-0000-0000B9030000}"/>
    <cellStyle name="Comma 3 4 2 4 4" xfId="2898" xr:uid="{00000000-0005-0000-0000-0000BA030000}"/>
    <cellStyle name="Comma 3 4 2 4 5" xfId="3400" xr:uid="{00000000-0005-0000-0000-0000BB030000}"/>
    <cellStyle name="Comma 3 4 2 4 6" xfId="3902" xr:uid="{00000000-0005-0000-0000-0000BC030000}"/>
    <cellStyle name="Comma 3 4 2 5" xfId="881" xr:uid="{00000000-0005-0000-0000-0000BD030000}"/>
    <cellStyle name="Comma 3 4 2 5 2" xfId="1900" xr:uid="{00000000-0005-0000-0000-0000BE030000}"/>
    <cellStyle name="Comma 3 4 2 6" xfId="1129" xr:uid="{00000000-0005-0000-0000-0000BF030000}"/>
    <cellStyle name="Comma 3 4 2 6 2" xfId="2148" xr:uid="{00000000-0005-0000-0000-0000C0030000}"/>
    <cellStyle name="Comma 3 4 2 7" xfId="2650" xr:uid="{00000000-0005-0000-0000-0000C1030000}"/>
    <cellStyle name="Comma 3 4 2 8" xfId="3152" xr:uid="{00000000-0005-0000-0000-0000C2030000}"/>
    <cellStyle name="Comma 3 4 2 9" xfId="3654" xr:uid="{00000000-0005-0000-0000-0000C3030000}"/>
    <cellStyle name="Comma 3 4 3" xfId="653" xr:uid="{00000000-0005-0000-0000-0000C4030000}"/>
    <cellStyle name="Comma 3 4 3 10" xfId="4247" xr:uid="{00000000-0005-0000-0000-0000C5030000}"/>
    <cellStyle name="Comma 3 4 3 2" xfId="679" xr:uid="{00000000-0005-0000-0000-0000C6030000}"/>
    <cellStyle name="Comma 3 4 3 2 2" xfId="803" xr:uid="{00000000-0005-0000-0000-0000C7030000}"/>
    <cellStyle name="Comma 3 4 3 2 2 2" xfId="1051" xr:uid="{00000000-0005-0000-0000-0000C8030000}"/>
    <cellStyle name="Comma 3 4 3 2 2 2 2" xfId="1547" xr:uid="{00000000-0005-0000-0000-0000C9030000}"/>
    <cellStyle name="Comma 3 4 3 2 2 2 2 2" xfId="2566" xr:uid="{00000000-0005-0000-0000-0000CA030000}"/>
    <cellStyle name="Comma 3 4 3 2 2 2 3" xfId="2070" xr:uid="{00000000-0005-0000-0000-0000CB030000}"/>
    <cellStyle name="Comma 3 4 3 2 2 2 4" xfId="3068" xr:uid="{00000000-0005-0000-0000-0000CC030000}"/>
    <cellStyle name="Comma 3 4 3 2 2 2 5" xfId="3570" xr:uid="{00000000-0005-0000-0000-0000CD030000}"/>
    <cellStyle name="Comma 3 4 3 2 2 2 6" xfId="4072" xr:uid="{00000000-0005-0000-0000-0000CE030000}"/>
    <cellStyle name="Comma 3 4 3 2 2 3" xfId="1299" xr:uid="{00000000-0005-0000-0000-0000CF030000}"/>
    <cellStyle name="Comma 3 4 3 2 2 3 2" xfId="2318" xr:uid="{00000000-0005-0000-0000-0000D0030000}"/>
    <cellStyle name="Comma 3 4 3 2 2 4" xfId="1822" xr:uid="{00000000-0005-0000-0000-0000D1030000}"/>
    <cellStyle name="Comma 3 4 3 2 2 5" xfId="2820" xr:uid="{00000000-0005-0000-0000-0000D2030000}"/>
    <cellStyle name="Comma 3 4 3 2 2 6" xfId="3322" xr:uid="{00000000-0005-0000-0000-0000D3030000}"/>
    <cellStyle name="Comma 3 4 3 2 2 7" xfId="3824" xr:uid="{00000000-0005-0000-0000-0000D4030000}"/>
    <cellStyle name="Comma 3 4 3 2 3" xfId="927" xr:uid="{00000000-0005-0000-0000-0000D5030000}"/>
    <cellStyle name="Comma 3 4 3 2 3 2" xfId="1423" xr:uid="{00000000-0005-0000-0000-0000D6030000}"/>
    <cellStyle name="Comma 3 4 3 2 3 2 2" xfId="2442" xr:uid="{00000000-0005-0000-0000-0000D7030000}"/>
    <cellStyle name="Comma 3 4 3 2 3 3" xfId="1946" xr:uid="{00000000-0005-0000-0000-0000D8030000}"/>
    <cellStyle name="Comma 3 4 3 2 3 4" xfId="2944" xr:uid="{00000000-0005-0000-0000-0000D9030000}"/>
    <cellStyle name="Comma 3 4 3 2 3 5" xfId="3446" xr:uid="{00000000-0005-0000-0000-0000DA030000}"/>
    <cellStyle name="Comma 3 4 3 2 3 6" xfId="3948" xr:uid="{00000000-0005-0000-0000-0000DB030000}"/>
    <cellStyle name="Comma 3 4 3 2 4" xfId="1175" xr:uid="{00000000-0005-0000-0000-0000DC030000}"/>
    <cellStyle name="Comma 3 4 3 2 4 2" xfId="2194" xr:uid="{00000000-0005-0000-0000-0000DD030000}"/>
    <cellStyle name="Comma 3 4 3 2 5" xfId="1698" xr:uid="{00000000-0005-0000-0000-0000DE030000}"/>
    <cellStyle name="Comma 3 4 3 2 6" xfId="2696" xr:uid="{00000000-0005-0000-0000-0000DF030000}"/>
    <cellStyle name="Comma 3 4 3 2 7" xfId="3198" xr:uid="{00000000-0005-0000-0000-0000E0030000}"/>
    <cellStyle name="Comma 3 4 3 2 8" xfId="3700" xr:uid="{00000000-0005-0000-0000-0000E1030000}"/>
    <cellStyle name="Comma 3 4 3 3" xfId="777" xr:uid="{00000000-0005-0000-0000-0000E2030000}"/>
    <cellStyle name="Comma 3 4 3 3 2" xfId="1025" xr:uid="{00000000-0005-0000-0000-0000E3030000}"/>
    <cellStyle name="Comma 3 4 3 3 2 2" xfId="1521" xr:uid="{00000000-0005-0000-0000-0000E4030000}"/>
    <cellStyle name="Comma 3 4 3 3 2 2 2" xfId="2540" xr:uid="{00000000-0005-0000-0000-0000E5030000}"/>
    <cellStyle name="Comma 3 4 3 3 2 3" xfId="2044" xr:uid="{00000000-0005-0000-0000-0000E6030000}"/>
    <cellStyle name="Comma 3 4 3 3 2 4" xfId="3042" xr:uid="{00000000-0005-0000-0000-0000E7030000}"/>
    <cellStyle name="Comma 3 4 3 3 2 5" xfId="3544" xr:uid="{00000000-0005-0000-0000-0000E8030000}"/>
    <cellStyle name="Comma 3 4 3 3 2 6" xfId="4046" xr:uid="{00000000-0005-0000-0000-0000E9030000}"/>
    <cellStyle name="Comma 3 4 3 3 3" xfId="1273" xr:uid="{00000000-0005-0000-0000-0000EA030000}"/>
    <cellStyle name="Comma 3 4 3 3 3 2" xfId="2292" xr:uid="{00000000-0005-0000-0000-0000EB030000}"/>
    <cellStyle name="Comma 3 4 3 3 4" xfId="1796" xr:uid="{00000000-0005-0000-0000-0000EC030000}"/>
    <cellStyle name="Comma 3 4 3 3 5" xfId="2794" xr:uid="{00000000-0005-0000-0000-0000ED030000}"/>
    <cellStyle name="Comma 3 4 3 3 6" xfId="3296" xr:uid="{00000000-0005-0000-0000-0000EE030000}"/>
    <cellStyle name="Comma 3 4 3 3 7" xfId="3798" xr:uid="{00000000-0005-0000-0000-0000EF030000}"/>
    <cellStyle name="Comma 3 4 3 4" xfId="901" xr:uid="{00000000-0005-0000-0000-0000F0030000}"/>
    <cellStyle name="Comma 3 4 3 4 2" xfId="1397" xr:uid="{00000000-0005-0000-0000-0000F1030000}"/>
    <cellStyle name="Comma 3 4 3 4 2 2" xfId="2416" xr:uid="{00000000-0005-0000-0000-0000F2030000}"/>
    <cellStyle name="Comma 3 4 3 4 3" xfId="1920" xr:uid="{00000000-0005-0000-0000-0000F3030000}"/>
    <cellStyle name="Comma 3 4 3 4 4" xfId="2918" xr:uid="{00000000-0005-0000-0000-0000F4030000}"/>
    <cellStyle name="Comma 3 4 3 4 5" xfId="3420" xr:uid="{00000000-0005-0000-0000-0000F5030000}"/>
    <cellStyle name="Comma 3 4 3 4 6" xfId="3922" xr:uid="{00000000-0005-0000-0000-0000F6030000}"/>
    <cellStyle name="Comma 3 4 3 5" xfId="1149" xr:uid="{00000000-0005-0000-0000-0000F7030000}"/>
    <cellStyle name="Comma 3 4 3 5 2" xfId="2168" xr:uid="{00000000-0005-0000-0000-0000F8030000}"/>
    <cellStyle name="Comma 3 4 3 6" xfId="1672" xr:uid="{00000000-0005-0000-0000-0000F9030000}"/>
    <cellStyle name="Comma 3 4 3 7" xfId="2670" xr:uid="{00000000-0005-0000-0000-0000FA030000}"/>
    <cellStyle name="Comma 3 4 3 8" xfId="3172" xr:uid="{00000000-0005-0000-0000-0000FB030000}"/>
    <cellStyle name="Comma 3 4 3 9" xfId="3674" xr:uid="{00000000-0005-0000-0000-0000FC030000}"/>
    <cellStyle name="Comma 3 4 4" xfId="677" xr:uid="{00000000-0005-0000-0000-0000FD030000}"/>
    <cellStyle name="Comma 3 4 4 2" xfId="801" xr:uid="{00000000-0005-0000-0000-0000FE030000}"/>
    <cellStyle name="Comma 3 4 4 2 2" xfId="1049" xr:uid="{00000000-0005-0000-0000-0000FF030000}"/>
    <cellStyle name="Comma 3 4 4 2 2 2" xfId="1545" xr:uid="{00000000-0005-0000-0000-000000040000}"/>
    <cellStyle name="Comma 3 4 4 2 2 2 2" xfId="2564" xr:uid="{00000000-0005-0000-0000-000001040000}"/>
    <cellStyle name="Comma 3 4 4 2 2 3" xfId="2068" xr:uid="{00000000-0005-0000-0000-000002040000}"/>
    <cellStyle name="Comma 3 4 4 2 2 4" xfId="3066" xr:uid="{00000000-0005-0000-0000-000003040000}"/>
    <cellStyle name="Comma 3 4 4 2 2 5" xfId="3568" xr:uid="{00000000-0005-0000-0000-000004040000}"/>
    <cellStyle name="Comma 3 4 4 2 2 6" xfId="4070" xr:uid="{00000000-0005-0000-0000-000005040000}"/>
    <cellStyle name="Comma 3 4 4 2 3" xfId="1297" xr:uid="{00000000-0005-0000-0000-000006040000}"/>
    <cellStyle name="Comma 3 4 4 2 3 2" xfId="2316" xr:uid="{00000000-0005-0000-0000-000007040000}"/>
    <cellStyle name="Comma 3 4 4 2 4" xfId="1820" xr:uid="{00000000-0005-0000-0000-000008040000}"/>
    <cellStyle name="Comma 3 4 4 2 5" xfId="2818" xr:uid="{00000000-0005-0000-0000-000009040000}"/>
    <cellStyle name="Comma 3 4 4 2 6" xfId="3320" xr:uid="{00000000-0005-0000-0000-00000A040000}"/>
    <cellStyle name="Comma 3 4 4 2 7" xfId="3822" xr:uid="{00000000-0005-0000-0000-00000B040000}"/>
    <cellStyle name="Comma 3 4 4 3" xfId="925" xr:uid="{00000000-0005-0000-0000-00000C040000}"/>
    <cellStyle name="Comma 3 4 4 3 2" xfId="1421" xr:uid="{00000000-0005-0000-0000-00000D040000}"/>
    <cellStyle name="Comma 3 4 4 3 2 2" xfId="2440" xr:uid="{00000000-0005-0000-0000-00000E040000}"/>
    <cellStyle name="Comma 3 4 4 3 3" xfId="1944" xr:uid="{00000000-0005-0000-0000-00000F040000}"/>
    <cellStyle name="Comma 3 4 4 3 4" xfId="2942" xr:uid="{00000000-0005-0000-0000-000010040000}"/>
    <cellStyle name="Comma 3 4 4 3 5" xfId="3444" xr:uid="{00000000-0005-0000-0000-000011040000}"/>
    <cellStyle name="Comma 3 4 4 3 6" xfId="3946" xr:uid="{00000000-0005-0000-0000-000012040000}"/>
    <cellStyle name="Comma 3 4 4 4" xfId="1173" xr:uid="{00000000-0005-0000-0000-000013040000}"/>
    <cellStyle name="Comma 3 4 4 4 2" xfId="2192" xr:uid="{00000000-0005-0000-0000-000014040000}"/>
    <cellStyle name="Comma 3 4 4 5" xfId="1696" xr:uid="{00000000-0005-0000-0000-000015040000}"/>
    <cellStyle name="Comma 3 4 4 6" xfId="2694" xr:uid="{00000000-0005-0000-0000-000016040000}"/>
    <cellStyle name="Comma 3 4 4 7" xfId="3196" xr:uid="{00000000-0005-0000-0000-000017040000}"/>
    <cellStyle name="Comma 3 4 4 8" xfId="3698" xr:uid="{00000000-0005-0000-0000-000018040000}"/>
    <cellStyle name="Comma 3 4 5" xfId="735" xr:uid="{00000000-0005-0000-0000-000019040000}"/>
    <cellStyle name="Comma 3 4 5 2" xfId="983" xr:uid="{00000000-0005-0000-0000-00001A040000}"/>
    <cellStyle name="Comma 3 4 5 2 2" xfId="1479" xr:uid="{00000000-0005-0000-0000-00001B040000}"/>
    <cellStyle name="Comma 3 4 5 2 2 2" xfId="2498" xr:uid="{00000000-0005-0000-0000-00001C040000}"/>
    <cellStyle name="Comma 3 4 5 2 3" xfId="2002" xr:uid="{00000000-0005-0000-0000-00001D040000}"/>
    <cellStyle name="Comma 3 4 5 2 4" xfId="3000" xr:uid="{00000000-0005-0000-0000-00001E040000}"/>
    <cellStyle name="Comma 3 4 5 2 5" xfId="3502" xr:uid="{00000000-0005-0000-0000-00001F040000}"/>
    <cellStyle name="Comma 3 4 5 2 6" xfId="4004" xr:uid="{00000000-0005-0000-0000-000020040000}"/>
    <cellStyle name="Comma 3 4 5 3" xfId="1231" xr:uid="{00000000-0005-0000-0000-000021040000}"/>
    <cellStyle name="Comma 3 4 5 3 2" xfId="2250" xr:uid="{00000000-0005-0000-0000-000022040000}"/>
    <cellStyle name="Comma 3 4 5 4" xfId="1754" xr:uid="{00000000-0005-0000-0000-000023040000}"/>
    <cellStyle name="Comma 3 4 5 5" xfId="2752" xr:uid="{00000000-0005-0000-0000-000024040000}"/>
    <cellStyle name="Comma 3 4 5 6" xfId="3254" xr:uid="{00000000-0005-0000-0000-000025040000}"/>
    <cellStyle name="Comma 3 4 5 7" xfId="3756" xr:uid="{00000000-0005-0000-0000-000026040000}"/>
    <cellStyle name="Comma 3 4 6" xfId="600" xr:uid="{00000000-0005-0000-0000-000027040000}"/>
    <cellStyle name="Comma 3 4 6 2" xfId="1355" xr:uid="{00000000-0005-0000-0000-000028040000}"/>
    <cellStyle name="Comma 3 4 6 2 2" xfId="2374" xr:uid="{00000000-0005-0000-0000-000029040000}"/>
    <cellStyle name="Comma 3 4 6 3" xfId="1630" xr:uid="{00000000-0005-0000-0000-00002A040000}"/>
    <cellStyle name="Comma 3 4 6 4" xfId="2876" xr:uid="{00000000-0005-0000-0000-00002B040000}"/>
    <cellStyle name="Comma 3 4 6 5" xfId="3378" xr:uid="{00000000-0005-0000-0000-00002C040000}"/>
    <cellStyle name="Comma 3 4 6 6" xfId="3880" xr:uid="{00000000-0005-0000-0000-00002D040000}"/>
    <cellStyle name="Comma 3 4 7" xfId="859" xr:uid="{00000000-0005-0000-0000-00002E040000}"/>
    <cellStyle name="Comma 3 4 7 2" xfId="1878" xr:uid="{00000000-0005-0000-0000-00002F040000}"/>
    <cellStyle name="Comma 3 4 8" xfId="1107" xr:uid="{00000000-0005-0000-0000-000030040000}"/>
    <cellStyle name="Comma 3 4 8 2" xfId="2126" xr:uid="{00000000-0005-0000-0000-000031040000}"/>
    <cellStyle name="Comma 3 4 9" xfId="2628" xr:uid="{00000000-0005-0000-0000-000032040000}"/>
    <cellStyle name="Comma 3 5" xfId="111" xr:uid="{00000000-0005-0000-0000-000033040000}"/>
    <cellStyle name="Comma 3 5 10" xfId="2630" xr:uid="{00000000-0005-0000-0000-000034040000}"/>
    <cellStyle name="Comma 3 5 11" xfId="3132" xr:uid="{00000000-0005-0000-0000-000035040000}"/>
    <cellStyle name="Comma 3 5 12" xfId="3634" xr:uid="{00000000-0005-0000-0000-000036040000}"/>
    <cellStyle name="Comma 3 5 13" xfId="4202" xr:uid="{00000000-0005-0000-0000-000037040000}"/>
    <cellStyle name="Comma 3 5 2" xfId="163" xr:uid="{00000000-0005-0000-0000-000038040000}"/>
    <cellStyle name="Comma 3 5 2 10" xfId="3656" xr:uid="{00000000-0005-0000-0000-000039040000}"/>
    <cellStyle name="Comma 3 5 2 11" xfId="4207" xr:uid="{00000000-0005-0000-0000-00003A040000}"/>
    <cellStyle name="Comma 3 5 2 2" xfId="681" xr:uid="{00000000-0005-0000-0000-00003B040000}"/>
    <cellStyle name="Comma 3 5 2 2 2" xfId="805" xr:uid="{00000000-0005-0000-0000-00003C040000}"/>
    <cellStyle name="Comma 3 5 2 2 2 2" xfId="1053" xr:uid="{00000000-0005-0000-0000-00003D040000}"/>
    <cellStyle name="Comma 3 5 2 2 2 2 2" xfId="1549" xr:uid="{00000000-0005-0000-0000-00003E040000}"/>
    <cellStyle name="Comma 3 5 2 2 2 2 2 2" xfId="2568" xr:uid="{00000000-0005-0000-0000-00003F040000}"/>
    <cellStyle name="Comma 3 5 2 2 2 2 3" xfId="2072" xr:uid="{00000000-0005-0000-0000-000040040000}"/>
    <cellStyle name="Comma 3 5 2 2 2 2 4" xfId="3070" xr:uid="{00000000-0005-0000-0000-000041040000}"/>
    <cellStyle name="Comma 3 5 2 2 2 2 5" xfId="3572" xr:uid="{00000000-0005-0000-0000-000042040000}"/>
    <cellStyle name="Comma 3 5 2 2 2 2 6" xfId="4074" xr:uid="{00000000-0005-0000-0000-000043040000}"/>
    <cellStyle name="Comma 3 5 2 2 2 3" xfId="1301" xr:uid="{00000000-0005-0000-0000-000044040000}"/>
    <cellStyle name="Comma 3 5 2 2 2 3 2" xfId="2320" xr:uid="{00000000-0005-0000-0000-000045040000}"/>
    <cellStyle name="Comma 3 5 2 2 2 4" xfId="1824" xr:uid="{00000000-0005-0000-0000-000046040000}"/>
    <cellStyle name="Comma 3 5 2 2 2 5" xfId="2822" xr:uid="{00000000-0005-0000-0000-000047040000}"/>
    <cellStyle name="Comma 3 5 2 2 2 6" xfId="3324" xr:uid="{00000000-0005-0000-0000-000048040000}"/>
    <cellStyle name="Comma 3 5 2 2 2 7" xfId="3826" xr:uid="{00000000-0005-0000-0000-000049040000}"/>
    <cellStyle name="Comma 3 5 2 2 3" xfId="929" xr:uid="{00000000-0005-0000-0000-00004A040000}"/>
    <cellStyle name="Comma 3 5 2 2 3 2" xfId="1425" xr:uid="{00000000-0005-0000-0000-00004B040000}"/>
    <cellStyle name="Comma 3 5 2 2 3 2 2" xfId="2444" xr:uid="{00000000-0005-0000-0000-00004C040000}"/>
    <cellStyle name="Comma 3 5 2 2 3 3" xfId="1948" xr:uid="{00000000-0005-0000-0000-00004D040000}"/>
    <cellStyle name="Comma 3 5 2 2 3 4" xfId="2946" xr:uid="{00000000-0005-0000-0000-00004E040000}"/>
    <cellStyle name="Comma 3 5 2 2 3 5" xfId="3448" xr:uid="{00000000-0005-0000-0000-00004F040000}"/>
    <cellStyle name="Comma 3 5 2 2 3 6" xfId="3950" xr:uid="{00000000-0005-0000-0000-000050040000}"/>
    <cellStyle name="Comma 3 5 2 2 4" xfId="1177" xr:uid="{00000000-0005-0000-0000-000051040000}"/>
    <cellStyle name="Comma 3 5 2 2 4 2" xfId="2196" xr:uid="{00000000-0005-0000-0000-000052040000}"/>
    <cellStyle name="Comma 3 5 2 2 5" xfId="1700" xr:uid="{00000000-0005-0000-0000-000053040000}"/>
    <cellStyle name="Comma 3 5 2 2 6" xfId="2698" xr:uid="{00000000-0005-0000-0000-000054040000}"/>
    <cellStyle name="Comma 3 5 2 2 7" xfId="3200" xr:uid="{00000000-0005-0000-0000-000055040000}"/>
    <cellStyle name="Comma 3 5 2 2 8" xfId="3702" xr:uid="{00000000-0005-0000-0000-000056040000}"/>
    <cellStyle name="Comma 3 5 2 2 9" xfId="4323" xr:uid="{00000000-0005-0000-0000-000057040000}"/>
    <cellStyle name="Comma 3 5 2 3" xfId="759" xr:uid="{00000000-0005-0000-0000-000058040000}"/>
    <cellStyle name="Comma 3 5 2 3 2" xfId="1007" xr:uid="{00000000-0005-0000-0000-000059040000}"/>
    <cellStyle name="Comma 3 5 2 3 2 2" xfId="1503" xr:uid="{00000000-0005-0000-0000-00005A040000}"/>
    <cellStyle name="Comma 3 5 2 3 2 2 2" xfId="2522" xr:uid="{00000000-0005-0000-0000-00005B040000}"/>
    <cellStyle name="Comma 3 5 2 3 2 3" xfId="2026" xr:uid="{00000000-0005-0000-0000-00005C040000}"/>
    <cellStyle name="Comma 3 5 2 3 2 4" xfId="3024" xr:uid="{00000000-0005-0000-0000-00005D040000}"/>
    <cellStyle name="Comma 3 5 2 3 2 5" xfId="3526" xr:uid="{00000000-0005-0000-0000-00005E040000}"/>
    <cellStyle name="Comma 3 5 2 3 2 6" xfId="4028" xr:uid="{00000000-0005-0000-0000-00005F040000}"/>
    <cellStyle name="Comma 3 5 2 3 3" xfId="1255" xr:uid="{00000000-0005-0000-0000-000060040000}"/>
    <cellStyle name="Comma 3 5 2 3 3 2" xfId="2274" xr:uid="{00000000-0005-0000-0000-000061040000}"/>
    <cellStyle name="Comma 3 5 2 3 4" xfId="1778" xr:uid="{00000000-0005-0000-0000-000062040000}"/>
    <cellStyle name="Comma 3 5 2 3 5" xfId="2776" xr:uid="{00000000-0005-0000-0000-000063040000}"/>
    <cellStyle name="Comma 3 5 2 3 6" xfId="3278" xr:uid="{00000000-0005-0000-0000-000064040000}"/>
    <cellStyle name="Comma 3 5 2 3 7" xfId="3780" xr:uid="{00000000-0005-0000-0000-000065040000}"/>
    <cellStyle name="Comma 3 5 2 4" xfId="635" xr:uid="{00000000-0005-0000-0000-000066040000}"/>
    <cellStyle name="Comma 3 5 2 4 2" xfId="1379" xr:uid="{00000000-0005-0000-0000-000067040000}"/>
    <cellStyle name="Comma 3 5 2 4 2 2" xfId="2398" xr:uid="{00000000-0005-0000-0000-000068040000}"/>
    <cellStyle name="Comma 3 5 2 4 3" xfId="1654" xr:uid="{00000000-0005-0000-0000-000069040000}"/>
    <cellStyle name="Comma 3 5 2 4 4" xfId="2900" xr:uid="{00000000-0005-0000-0000-00006A040000}"/>
    <cellStyle name="Comma 3 5 2 4 5" xfId="3402" xr:uid="{00000000-0005-0000-0000-00006B040000}"/>
    <cellStyle name="Comma 3 5 2 4 6" xfId="3904" xr:uid="{00000000-0005-0000-0000-00006C040000}"/>
    <cellStyle name="Comma 3 5 2 5" xfId="883" xr:uid="{00000000-0005-0000-0000-00006D040000}"/>
    <cellStyle name="Comma 3 5 2 5 2" xfId="1902" xr:uid="{00000000-0005-0000-0000-00006E040000}"/>
    <cellStyle name="Comma 3 5 2 6" xfId="1131" xr:uid="{00000000-0005-0000-0000-00006F040000}"/>
    <cellStyle name="Comma 3 5 2 6 2" xfId="2150" xr:uid="{00000000-0005-0000-0000-000070040000}"/>
    <cellStyle name="Comma 3 5 2 7" xfId="1620" xr:uid="{00000000-0005-0000-0000-000071040000}"/>
    <cellStyle name="Comma 3 5 2 8" xfId="2652" xr:uid="{00000000-0005-0000-0000-000072040000}"/>
    <cellStyle name="Comma 3 5 2 9" xfId="3154" xr:uid="{00000000-0005-0000-0000-000073040000}"/>
    <cellStyle name="Comma 3 5 3" xfId="655" xr:uid="{00000000-0005-0000-0000-000074040000}"/>
    <cellStyle name="Comma 3 5 3 10" xfId="4282" xr:uid="{00000000-0005-0000-0000-000075040000}"/>
    <cellStyle name="Comma 3 5 3 2" xfId="682" xr:uid="{00000000-0005-0000-0000-000076040000}"/>
    <cellStyle name="Comma 3 5 3 2 2" xfId="806" xr:uid="{00000000-0005-0000-0000-000077040000}"/>
    <cellStyle name="Comma 3 5 3 2 2 2" xfId="1054" xr:uid="{00000000-0005-0000-0000-000078040000}"/>
    <cellStyle name="Comma 3 5 3 2 2 2 2" xfId="1550" xr:uid="{00000000-0005-0000-0000-000079040000}"/>
    <cellStyle name="Comma 3 5 3 2 2 2 2 2" xfId="2569" xr:uid="{00000000-0005-0000-0000-00007A040000}"/>
    <cellStyle name="Comma 3 5 3 2 2 2 3" xfId="2073" xr:uid="{00000000-0005-0000-0000-00007B040000}"/>
    <cellStyle name="Comma 3 5 3 2 2 2 4" xfId="3071" xr:uid="{00000000-0005-0000-0000-00007C040000}"/>
    <cellStyle name="Comma 3 5 3 2 2 2 5" xfId="3573" xr:uid="{00000000-0005-0000-0000-00007D040000}"/>
    <cellStyle name="Comma 3 5 3 2 2 2 6" xfId="4075" xr:uid="{00000000-0005-0000-0000-00007E040000}"/>
    <cellStyle name="Comma 3 5 3 2 2 3" xfId="1302" xr:uid="{00000000-0005-0000-0000-00007F040000}"/>
    <cellStyle name="Comma 3 5 3 2 2 3 2" xfId="2321" xr:uid="{00000000-0005-0000-0000-000080040000}"/>
    <cellStyle name="Comma 3 5 3 2 2 4" xfId="1825" xr:uid="{00000000-0005-0000-0000-000081040000}"/>
    <cellStyle name="Comma 3 5 3 2 2 5" xfId="2823" xr:uid="{00000000-0005-0000-0000-000082040000}"/>
    <cellStyle name="Comma 3 5 3 2 2 6" xfId="3325" xr:uid="{00000000-0005-0000-0000-000083040000}"/>
    <cellStyle name="Comma 3 5 3 2 2 7" xfId="3827" xr:uid="{00000000-0005-0000-0000-000084040000}"/>
    <cellStyle name="Comma 3 5 3 2 3" xfId="930" xr:uid="{00000000-0005-0000-0000-000085040000}"/>
    <cellStyle name="Comma 3 5 3 2 3 2" xfId="1426" xr:uid="{00000000-0005-0000-0000-000086040000}"/>
    <cellStyle name="Comma 3 5 3 2 3 2 2" xfId="2445" xr:uid="{00000000-0005-0000-0000-000087040000}"/>
    <cellStyle name="Comma 3 5 3 2 3 3" xfId="1949" xr:uid="{00000000-0005-0000-0000-000088040000}"/>
    <cellStyle name="Comma 3 5 3 2 3 4" xfId="2947" xr:uid="{00000000-0005-0000-0000-000089040000}"/>
    <cellStyle name="Comma 3 5 3 2 3 5" xfId="3449" xr:uid="{00000000-0005-0000-0000-00008A040000}"/>
    <cellStyle name="Comma 3 5 3 2 3 6" xfId="3951" xr:uid="{00000000-0005-0000-0000-00008B040000}"/>
    <cellStyle name="Comma 3 5 3 2 4" xfId="1178" xr:uid="{00000000-0005-0000-0000-00008C040000}"/>
    <cellStyle name="Comma 3 5 3 2 4 2" xfId="2197" xr:uid="{00000000-0005-0000-0000-00008D040000}"/>
    <cellStyle name="Comma 3 5 3 2 5" xfId="1701" xr:uid="{00000000-0005-0000-0000-00008E040000}"/>
    <cellStyle name="Comma 3 5 3 2 6" xfId="2699" xr:uid="{00000000-0005-0000-0000-00008F040000}"/>
    <cellStyle name="Comma 3 5 3 2 7" xfId="3201" xr:uid="{00000000-0005-0000-0000-000090040000}"/>
    <cellStyle name="Comma 3 5 3 2 8" xfId="3703" xr:uid="{00000000-0005-0000-0000-000091040000}"/>
    <cellStyle name="Comma 3 5 3 3" xfId="779" xr:uid="{00000000-0005-0000-0000-000092040000}"/>
    <cellStyle name="Comma 3 5 3 3 2" xfId="1027" xr:uid="{00000000-0005-0000-0000-000093040000}"/>
    <cellStyle name="Comma 3 5 3 3 2 2" xfId="1523" xr:uid="{00000000-0005-0000-0000-000094040000}"/>
    <cellStyle name="Comma 3 5 3 3 2 2 2" xfId="2542" xr:uid="{00000000-0005-0000-0000-000095040000}"/>
    <cellStyle name="Comma 3 5 3 3 2 3" xfId="2046" xr:uid="{00000000-0005-0000-0000-000096040000}"/>
    <cellStyle name="Comma 3 5 3 3 2 4" xfId="3044" xr:uid="{00000000-0005-0000-0000-000097040000}"/>
    <cellStyle name="Comma 3 5 3 3 2 5" xfId="3546" xr:uid="{00000000-0005-0000-0000-000098040000}"/>
    <cellStyle name="Comma 3 5 3 3 2 6" xfId="4048" xr:uid="{00000000-0005-0000-0000-000099040000}"/>
    <cellStyle name="Comma 3 5 3 3 3" xfId="1275" xr:uid="{00000000-0005-0000-0000-00009A040000}"/>
    <cellStyle name="Comma 3 5 3 3 3 2" xfId="2294" xr:uid="{00000000-0005-0000-0000-00009B040000}"/>
    <cellStyle name="Comma 3 5 3 3 4" xfId="1798" xr:uid="{00000000-0005-0000-0000-00009C040000}"/>
    <cellStyle name="Comma 3 5 3 3 5" xfId="2796" xr:uid="{00000000-0005-0000-0000-00009D040000}"/>
    <cellStyle name="Comma 3 5 3 3 6" xfId="3298" xr:uid="{00000000-0005-0000-0000-00009E040000}"/>
    <cellStyle name="Comma 3 5 3 3 7" xfId="3800" xr:uid="{00000000-0005-0000-0000-00009F040000}"/>
    <cellStyle name="Comma 3 5 3 4" xfId="903" xr:uid="{00000000-0005-0000-0000-0000A0040000}"/>
    <cellStyle name="Comma 3 5 3 4 2" xfId="1399" xr:uid="{00000000-0005-0000-0000-0000A1040000}"/>
    <cellStyle name="Comma 3 5 3 4 2 2" xfId="2418" xr:uid="{00000000-0005-0000-0000-0000A2040000}"/>
    <cellStyle name="Comma 3 5 3 4 3" xfId="1922" xr:uid="{00000000-0005-0000-0000-0000A3040000}"/>
    <cellStyle name="Comma 3 5 3 4 4" xfId="2920" xr:uid="{00000000-0005-0000-0000-0000A4040000}"/>
    <cellStyle name="Comma 3 5 3 4 5" xfId="3422" xr:uid="{00000000-0005-0000-0000-0000A5040000}"/>
    <cellStyle name="Comma 3 5 3 4 6" xfId="3924" xr:uid="{00000000-0005-0000-0000-0000A6040000}"/>
    <cellStyle name="Comma 3 5 3 5" xfId="1151" xr:uid="{00000000-0005-0000-0000-0000A7040000}"/>
    <cellStyle name="Comma 3 5 3 5 2" xfId="2170" xr:uid="{00000000-0005-0000-0000-0000A8040000}"/>
    <cellStyle name="Comma 3 5 3 6" xfId="1674" xr:uid="{00000000-0005-0000-0000-0000A9040000}"/>
    <cellStyle name="Comma 3 5 3 7" xfId="2672" xr:uid="{00000000-0005-0000-0000-0000AA040000}"/>
    <cellStyle name="Comma 3 5 3 8" xfId="3174" xr:uid="{00000000-0005-0000-0000-0000AB040000}"/>
    <cellStyle name="Comma 3 5 3 9" xfId="3676" xr:uid="{00000000-0005-0000-0000-0000AC040000}"/>
    <cellStyle name="Comma 3 5 4" xfId="680" xr:uid="{00000000-0005-0000-0000-0000AD040000}"/>
    <cellStyle name="Comma 3 5 4 2" xfId="804" xr:uid="{00000000-0005-0000-0000-0000AE040000}"/>
    <cellStyle name="Comma 3 5 4 2 2" xfId="1052" xr:uid="{00000000-0005-0000-0000-0000AF040000}"/>
    <cellStyle name="Comma 3 5 4 2 2 2" xfId="1548" xr:uid="{00000000-0005-0000-0000-0000B0040000}"/>
    <cellStyle name="Comma 3 5 4 2 2 2 2" xfId="2567" xr:uid="{00000000-0005-0000-0000-0000B1040000}"/>
    <cellStyle name="Comma 3 5 4 2 2 3" xfId="2071" xr:uid="{00000000-0005-0000-0000-0000B2040000}"/>
    <cellStyle name="Comma 3 5 4 2 2 4" xfId="3069" xr:uid="{00000000-0005-0000-0000-0000B3040000}"/>
    <cellStyle name="Comma 3 5 4 2 2 5" xfId="3571" xr:uid="{00000000-0005-0000-0000-0000B4040000}"/>
    <cellStyle name="Comma 3 5 4 2 2 6" xfId="4073" xr:uid="{00000000-0005-0000-0000-0000B5040000}"/>
    <cellStyle name="Comma 3 5 4 2 3" xfId="1300" xr:uid="{00000000-0005-0000-0000-0000B6040000}"/>
    <cellStyle name="Comma 3 5 4 2 3 2" xfId="2319" xr:uid="{00000000-0005-0000-0000-0000B7040000}"/>
    <cellStyle name="Comma 3 5 4 2 4" xfId="1823" xr:uid="{00000000-0005-0000-0000-0000B8040000}"/>
    <cellStyle name="Comma 3 5 4 2 5" xfId="2821" xr:uid="{00000000-0005-0000-0000-0000B9040000}"/>
    <cellStyle name="Comma 3 5 4 2 6" xfId="3323" xr:uid="{00000000-0005-0000-0000-0000BA040000}"/>
    <cellStyle name="Comma 3 5 4 2 7" xfId="3825" xr:uid="{00000000-0005-0000-0000-0000BB040000}"/>
    <cellStyle name="Comma 3 5 4 3" xfId="928" xr:uid="{00000000-0005-0000-0000-0000BC040000}"/>
    <cellStyle name="Comma 3 5 4 3 2" xfId="1424" xr:uid="{00000000-0005-0000-0000-0000BD040000}"/>
    <cellStyle name="Comma 3 5 4 3 2 2" xfId="2443" xr:uid="{00000000-0005-0000-0000-0000BE040000}"/>
    <cellStyle name="Comma 3 5 4 3 3" xfId="1947" xr:uid="{00000000-0005-0000-0000-0000BF040000}"/>
    <cellStyle name="Comma 3 5 4 3 4" xfId="2945" xr:uid="{00000000-0005-0000-0000-0000C0040000}"/>
    <cellStyle name="Comma 3 5 4 3 5" xfId="3447" xr:uid="{00000000-0005-0000-0000-0000C1040000}"/>
    <cellStyle name="Comma 3 5 4 3 6" xfId="3949" xr:uid="{00000000-0005-0000-0000-0000C2040000}"/>
    <cellStyle name="Comma 3 5 4 4" xfId="1176" xr:uid="{00000000-0005-0000-0000-0000C3040000}"/>
    <cellStyle name="Comma 3 5 4 4 2" xfId="2195" xr:uid="{00000000-0005-0000-0000-0000C4040000}"/>
    <cellStyle name="Comma 3 5 4 5" xfId="1699" xr:uid="{00000000-0005-0000-0000-0000C5040000}"/>
    <cellStyle name="Comma 3 5 4 6" xfId="2697" xr:uid="{00000000-0005-0000-0000-0000C6040000}"/>
    <cellStyle name="Comma 3 5 4 7" xfId="3199" xr:uid="{00000000-0005-0000-0000-0000C7040000}"/>
    <cellStyle name="Comma 3 5 4 8" xfId="3701" xr:uid="{00000000-0005-0000-0000-0000C8040000}"/>
    <cellStyle name="Comma 3 5 5" xfId="737" xr:uid="{00000000-0005-0000-0000-0000C9040000}"/>
    <cellStyle name="Comma 3 5 5 2" xfId="985" xr:uid="{00000000-0005-0000-0000-0000CA040000}"/>
    <cellStyle name="Comma 3 5 5 2 2" xfId="1481" xr:uid="{00000000-0005-0000-0000-0000CB040000}"/>
    <cellStyle name="Comma 3 5 5 2 2 2" xfId="2500" xr:uid="{00000000-0005-0000-0000-0000CC040000}"/>
    <cellStyle name="Comma 3 5 5 2 3" xfId="2004" xr:uid="{00000000-0005-0000-0000-0000CD040000}"/>
    <cellStyle name="Comma 3 5 5 2 4" xfId="3002" xr:uid="{00000000-0005-0000-0000-0000CE040000}"/>
    <cellStyle name="Comma 3 5 5 2 5" xfId="3504" xr:uid="{00000000-0005-0000-0000-0000CF040000}"/>
    <cellStyle name="Comma 3 5 5 2 6" xfId="4006" xr:uid="{00000000-0005-0000-0000-0000D0040000}"/>
    <cellStyle name="Comma 3 5 5 3" xfId="1233" xr:uid="{00000000-0005-0000-0000-0000D1040000}"/>
    <cellStyle name="Comma 3 5 5 3 2" xfId="2252" xr:uid="{00000000-0005-0000-0000-0000D2040000}"/>
    <cellStyle name="Comma 3 5 5 4" xfId="1756" xr:uid="{00000000-0005-0000-0000-0000D3040000}"/>
    <cellStyle name="Comma 3 5 5 5" xfId="2754" xr:uid="{00000000-0005-0000-0000-0000D4040000}"/>
    <cellStyle name="Comma 3 5 5 6" xfId="3256" xr:uid="{00000000-0005-0000-0000-0000D5040000}"/>
    <cellStyle name="Comma 3 5 5 7" xfId="3758" xr:uid="{00000000-0005-0000-0000-0000D6040000}"/>
    <cellStyle name="Comma 3 5 6" xfId="605" xr:uid="{00000000-0005-0000-0000-0000D7040000}"/>
    <cellStyle name="Comma 3 5 6 2" xfId="1357" xr:uid="{00000000-0005-0000-0000-0000D8040000}"/>
    <cellStyle name="Comma 3 5 6 2 2" xfId="2376" xr:uid="{00000000-0005-0000-0000-0000D9040000}"/>
    <cellStyle name="Comma 3 5 6 3" xfId="1632" xr:uid="{00000000-0005-0000-0000-0000DA040000}"/>
    <cellStyle name="Comma 3 5 6 4" xfId="2878" xr:uid="{00000000-0005-0000-0000-0000DB040000}"/>
    <cellStyle name="Comma 3 5 6 5" xfId="3380" xr:uid="{00000000-0005-0000-0000-0000DC040000}"/>
    <cellStyle name="Comma 3 5 6 6" xfId="3882" xr:uid="{00000000-0005-0000-0000-0000DD040000}"/>
    <cellStyle name="Comma 3 5 7" xfId="861" xr:uid="{00000000-0005-0000-0000-0000DE040000}"/>
    <cellStyle name="Comma 3 5 7 2" xfId="1880" xr:uid="{00000000-0005-0000-0000-0000DF040000}"/>
    <cellStyle name="Comma 3 5 8" xfId="1109" xr:uid="{00000000-0005-0000-0000-0000E0040000}"/>
    <cellStyle name="Comma 3 5 8 2" xfId="2128" xr:uid="{00000000-0005-0000-0000-0000E1040000}"/>
    <cellStyle name="Comma 3 5 9" xfId="1613" xr:uid="{00000000-0005-0000-0000-0000E2040000}"/>
    <cellStyle name="Comma 3 6" xfId="173" xr:uid="{00000000-0005-0000-0000-0000E3040000}"/>
    <cellStyle name="Comma 3 6 10" xfId="2632" xr:uid="{00000000-0005-0000-0000-0000E4040000}"/>
    <cellStyle name="Comma 3 6 11" xfId="3134" xr:uid="{00000000-0005-0000-0000-0000E5040000}"/>
    <cellStyle name="Comma 3 6 12" xfId="3636" xr:uid="{00000000-0005-0000-0000-0000E6040000}"/>
    <cellStyle name="Comma 3 6 13" xfId="4244" xr:uid="{00000000-0005-0000-0000-0000E7040000}"/>
    <cellStyle name="Comma 3 6 2" xfId="637" xr:uid="{00000000-0005-0000-0000-0000E8040000}"/>
    <cellStyle name="Comma 3 6 2 2" xfId="684" xr:uid="{00000000-0005-0000-0000-0000E9040000}"/>
    <cellStyle name="Comma 3 6 2 2 2" xfId="808" xr:uid="{00000000-0005-0000-0000-0000EA040000}"/>
    <cellStyle name="Comma 3 6 2 2 2 2" xfId="1056" xr:uid="{00000000-0005-0000-0000-0000EB040000}"/>
    <cellStyle name="Comma 3 6 2 2 2 2 2" xfId="1552" xr:uid="{00000000-0005-0000-0000-0000EC040000}"/>
    <cellStyle name="Comma 3 6 2 2 2 2 2 2" xfId="2571" xr:uid="{00000000-0005-0000-0000-0000ED040000}"/>
    <cellStyle name="Comma 3 6 2 2 2 2 3" xfId="2075" xr:uid="{00000000-0005-0000-0000-0000EE040000}"/>
    <cellStyle name="Comma 3 6 2 2 2 2 4" xfId="3073" xr:uid="{00000000-0005-0000-0000-0000EF040000}"/>
    <cellStyle name="Comma 3 6 2 2 2 2 5" xfId="3575" xr:uid="{00000000-0005-0000-0000-0000F0040000}"/>
    <cellStyle name="Comma 3 6 2 2 2 2 6" xfId="4077" xr:uid="{00000000-0005-0000-0000-0000F1040000}"/>
    <cellStyle name="Comma 3 6 2 2 2 3" xfId="1304" xr:uid="{00000000-0005-0000-0000-0000F2040000}"/>
    <cellStyle name="Comma 3 6 2 2 2 3 2" xfId="2323" xr:uid="{00000000-0005-0000-0000-0000F3040000}"/>
    <cellStyle name="Comma 3 6 2 2 2 4" xfId="1827" xr:uid="{00000000-0005-0000-0000-0000F4040000}"/>
    <cellStyle name="Comma 3 6 2 2 2 5" xfId="2825" xr:uid="{00000000-0005-0000-0000-0000F5040000}"/>
    <cellStyle name="Comma 3 6 2 2 2 6" xfId="3327" xr:uid="{00000000-0005-0000-0000-0000F6040000}"/>
    <cellStyle name="Comma 3 6 2 2 2 7" xfId="3829" xr:uid="{00000000-0005-0000-0000-0000F7040000}"/>
    <cellStyle name="Comma 3 6 2 2 3" xfId="932" xr:uid="{00000000-0005-0000-0000-0000F8040000}"/>
    <cellStyle name="Comma 3 6 2 2 3 2" xfId="1428" xr:uid="{00000000-0005-0000-0000-0000F9040000}"/>
    <cellStyle name="Comma 3 6 2 2 3 2 2" xfId="2447" xr:uid="{00000000-0005-0000-0000-0000FA040000}"/>
    <cellStyle name="Comma 3 6 2 2 3 3" xfId="1951" xr:uid="{00000000-0005-0000-0000-0000FB040000}"/>
    <cellStyle name="Comma 3 6 2 2 3 4" xfId="2949" xr:uid="{00000000-0005-0000-0000-0000FC040000}"/>
    <cellStyle name="Comma 3 6 2 2 3 5" xfId="3451" xr:uid="{00000000-0005-0000-0000-0000FD040000}"/>
    <cellStyle name="Comma 3 6 2 2 3 6" xfId="3953" xr:uid="{00000000-0005-0000-0000-0000FE040000}"/>
    <cellStyle name="Comma 3 6 2 2 4" xfId="1180" xr:uid="{00000000-0005-0000-0000-0000FF040000}"/>
    <cellStyle name="Comma 3 6 2 2 4 2" xfId="2199" xr:uid="{00000000-0005-0000-0000-000000050000}"/>
    <cellStyle name="Comma 3 6 2 2 5" xfId="1703" xr:uid="{00000000-0005-0000-0000-000001050000}"/>
    <cellStyle name="Comma 3 6 2 2 6" xfId="2701" xr:uid="{00000000-0005-0000-0000-000002050000}"/>
    <cellStyle name="Comma 3 6 2 2 7" xfId="3203" xr:uid="{00000000-0005-0000-0000-000003050000}"/>
    <cellStyle name="Comma 3 6 2 2 8" xfId="3705" xr:uid="{00000000-0005-0000-0000-000004050000}"/>
    <cellStyle name="Comma 3 6 2 3" xfId="761" xr:uid="{00000000-0005-0000-0000-000005050000}"/>
    <cellStyle name="Comma 3 6 2 3 2" xfId="1009" xr:uid="{00000000-0005-0000-0000-000006050000}"/>
    <cellStyle name="Comma 3 6 2 3 2 2" xfId="1505" xr:uid="{00000000-0005-0000-0000-000007050000}"/>
    <cellStyle name="Comma 3 6 2 3 2 2 2" xfId="2524" xr:uid="{00000000-0005-0000-0000-000008050000}"/>
    <cellStyle name="Comma 3 6 2 3 2 3" xfId="2028" xr:uid="{00000000-0005-0000-0000-000009050000}"/>
    <cellStyle name="Comma 3 6 2 3 2 4" xfId="3026" xr:uid="{00000000-0005-0000-0000-00000A050000}"/>
    <cellStyle name="Comma 3 6 2 3 2 5" xfId="3528" xr:uid="{00000000-0005-0000-0000-00000B050000}"/>
    <cellStyle name="Comma 3 6 2 3 2 6" xfId="4030" xr:uid="{00000000-0005-0000-0000-00000C050000}"/>
    <cellStyle name="Comma 3 6 2 3 3" xfId="1257" xr:uid="{00000000-0005-0000-0000-00000D050000}"/>
    <cellStyle name="Comma 3 6 2 3 3 2" xfId="2276" xr:uid="{00000000-0005-0000-0000-00000E050000}"/>
    <cellStyle name="Comma 3 6 2 3 4" xfId="1780" xr:uid="{00000000-0005-0000-0000-00000F050000}"/>
    <cellStyle name="Comma 3 6 2 3 5" xfId="2778" xr:uid="{00000000-0005-0000-0000-000010050000}"/>
    <cellStyle name="Comma 3 6 2 3 6" xfId="3280" xr:uid="{00000000-0005-0000-0000-000011050000}"/>
    <cellStyle name="Comma 3 6 2 3 7" xfId="3782" xr:uid="{00000000-0005-0000-0000-000012050000}"/>
    <cellStyle name="Comma 3 6 2 4" xfId="885" xr:uid="{00000000-0005-0000-0000-000013050000}"/>
    <cellStyle name="Comma 3 6 2 4 2" xfId="1381" xr:uid="{00000000-0005-0000-0000-000014050000}"/>
    <cellStyle name="Comma 3 6 2 4 2 2" xfId="2400" xr:uid="{00000000-0005-0000-0000-000015050000}"/>
    <cellStyle name="Comma 3 6 2 4 3" xfId="1904" xr:uid="{00000000-0005-0000-0000-000016050000}"/>
    <cellStyle name="Comma 3 6 2 4 4" xfId="2902" xr:uid="{00000000-0005-0000-0000-000017050000}"/>
    <cellStyle name="Comma 3 6 2 4 5" xfId="3404" xr:uid="{00000000-0005-0000-0000-000018050000}"/>
    <cellStyle name="Comma 3 6 2 4 6" xfId="3906" xr:uid="{00000000-0005-0000-0000-000019050000}"/>
    <cellStyle name="Comma 3 6 2 5" xfId="1133" xr:uid="{00000000-0005-0000-0000-00001A050000}"/>
    <cellStyle name="Comma 3 6 2 5 2" xfId="2152" xr:uid="{00000000-0005-0000-0000-00001B050000}"/>
    <cellStyle name="Comma 3 6 2 6" xfId="1656" xr:uid="{00000000-0005-0000-0000-00001C050000}"/>
    <cellStyle name="Comma 3 6 2 7" xfId="2654" xr:uid="{00000000-0005-0000-0000-00001D050000}"/>
    <cellStyle name="Comma 3 6 2 8" xfId="3156" xr:uid="{00000000-0005-0000-0000-00001E050000}"/>
    <cellStyle name="Comma 3 6 2 9" xfId="3658" xr:uid="{00000000-0005-0000-0000-00001F050000}"/>
    <cellStyle name="Comma 3 6 3" xfId="657" xr:uid="{00000000-0005-0000-0000-000020050000}"/>
    <cellStyle name="Comma 3 6 3 2" xfId="685" xr:uid="{00000000-0005-0000-0000-000021050000}"/>
    <cellStyle name="Comma 3 6 3 2 2" xfId="809" xr:uid="{00000000-0005-0000-0000-000022050000}"/>
    <cellStyle name="Comma 3 6 3 2 2 2" xfId="1057" xr:uid="{00000000-0005-0000-0000-000023050000}"/>
    <cellStyle name="Comma 3 6 3 2 2 2 2" xfId="1553" xr:uid="{00000000-0005-0000-0000-000024050000}"/>
    <cellStyle name="Comma 3 6 3 2 2 2 2 2" xfId="2572" xr:uid="{00000000-0005-0000-0000-000025050000}"/>
    <cellStyle name="Comma 3 6 3 2 2 2 3" xfId="2076" xr:uid="{00000000-0005-0000-0000-000026050000}"/>
    <cellStyle name="Comma 3 6 3 2 2 2 4" xfId="3074" xr:uid="{00000000-0005-0000-0000-000027050000}"/>
    <cellStyle name="Comma 3 6 3 2 2 2 5" xfId="3576" xr:uid="{00000000-0005-0000-0000-000028050000}"/>
    <cellStyle name="Comma 3 6 3 2 2 2 6" xfId="4078" xr:uid="{00000000-0005-0000-0000-000029050000}"/>
    <cellStyle name="Comma 3 6 3 2 2 3" xfId="1305" xr:uid="{00000000-0005-0000-0000-00002A050000}"/>
    <cellStyle name="Comma 3 6 3 2 2 3 2" xfId="2324" xr:uid="{00000000-0005-0000-0000-00002B050000}"/>
    <cellStyle name="Comma 3 6 3 2 2 4" xfId="1828" xr:uid="{00000000-0005-0000-0000-00002C050000}"/>
    <cellStyle name="Comma 3 6 3 2 2 5" xfId="2826" xr:uid="{00000000-0005-0000-0000-00002D050000}"/>
    <cellStyle name="Comma 3 6 3 2 2 6" xfId="3328" xr:uid="{00000000-0005-0000-0000-00002E050000}"/>
    <cellStyle name="Comma 3 6 3 2 2 7" xfId="3830" xr:uid="{00000000-0005-0000-0000-00002F050000}"/>
    <cellStyle name="Comma 3 6 3 2 3" xfId="933" xr:uid="{00000000-0005-0000-0000-000030050000}"/>
    <cellStyle name="Comma 3 6 3 2 3 2" xfId="1429" xr:uid="{00000000-0005-0000-0000-000031050000}"/>
    <cellStyle name="Comma 3 6 3 2 3 2 2" xfId="2448" xr:uid="{00000000-0005-0000-0000-000032050000}"/>
    <cellStyle name="Comma 3 6 3 2 3 3" xfId="1952" xr:uid="{00000000-0005-0000-0000-000033050000}"/>
    <cellStyle name="Comma 3 6 3 2 3 4" xfId="2950" xr:uid="{00000000-0005-0000-0000-000034050000}"/>
    <cellStyle name="Comma 3 6 3 2 3 5" xfId="3452" xr:uid="{00000000-0005-0000-0000-000035050000}"/>
    <cellStyle name="Comma 3 6 3 2 3 6" xfId="3954" xr:uid="{00000000-0005-0000-0000-000036050000}"/>
    <cellStyle name="Comma 3 6 3 2 4" xfId="1181" xr:uid="{00000000-0005-0000-0000-000037050000}"/>
    <cellStyle name="Comma 3 6 3 2 4 2" xfId="2200" xr:uid="{00000000-0005-0000-0000-000038050000}"/>
    <cellStyle name="Comma 3 6 3 2 5" xfId="1704" xr:uid="{00000000-0005-0000-0000-000039050000}"/>
    <cellStyle name="Comma 3 6 3 2 6" xfId="2702" xr:uid="{00000000-0005-0000-0000-00003A050000}"/>
    <cellStyle name="Comma 3 6 3 2 7" xfId="3204" xr:uid="{00000000-0005-0000-0000-00003B050000}"/>
    <cellStyle name="Comma 3 6 3 2 8" xfId="3706" xr:uid="{00000000-0005-0000-0000-00003C050000}"/>
    <cellStyle name="Comma 3 6 3 3" xfId="781" xr:uid="{00000000-0005-0000-0000-00003D050000}"/>
    <cellStyle name="Comma 3 6 3 3 2" xfId="1029" xr:uid="{00000000-0005-0000-0000-00003E050000}"/>
    <cellStyle name="Comma 3 6 3 3 2 2" xfId="1525" xr:uid="{00000000-0005-0000-0000-00003F050000}"/>
    <cellStyle name="Comma 3 6 3 3 2 2 2" xfId="2544" xr:uid="{00000000-0005-0000-0000-000040050000}"/>
    <cellStyle name="Comma 3 6 3 3 2 3" xfId="2048" xr:uid="{00000000-0005-0000-0000-000041050000}"/>
    <cellStyle name="Comma 3 6 3 3 2 4" xfId="3046" xr:uid="{00000000-0005-0000-0000-000042050000}"/>
    <cellStyle name="Comma 3 6 3 3 2 5" xfId="3548" xr:uid="{00000000-0005-0000-0000-000043050000}"/>
    <cellStyle name="Comma 3 6 3 3 2 6" xfId="4050" xr:uid="{00000000-0005-0000-0000-000044050000}"/>
    <cellStyle name="Comma 3 6 3 3 3" xfId="1277" xr:uid="{00000000-0005-0000-0000-000045050000}"/>
    <cellStyle name="Comma 3 6 3 3 3 2" xfId="2296" xr:uid="{00000000-0005-0000-0000-000046050000}"/>
    <cellStyle name="Comma 3 6 3 3 4" xfId="1800" xr:uid="{00000000-0005-0000-0000-000047050000}"/>
    <cellStyle name="Comma 3 6 3 3 5" xfId="2798" xr:uid="{00000000-0005-0000-0000-000048050000}"/>
    <cellStyle name="Comma 3 6 3 3 6" xfId="3300" xr:uid="{00000000-0005-0000-0000-000049050000}"/>
    <cellStyle name="Comma 3 6 3 3 7" xfId="3802" xr:uid="{00000000-0005-0000-0000-00004A050000}"/>
    <cellStyle name="Comma 3 6 3 4" xfId="905" xr:uid="{00000000-0005-0000-0000-00004B050000}"/>
    <cellStyle name="Comma 3 6 3 4 2" xfId="1401" xr:uid="{00000000-0005-0000-0000-00004C050000}"/>
    <cellStyle name="Comma 3 6 3 4 2 2" xfId="2420" xr:uid="{00000000-0005-0000-0000-00004D050000}"/>
    <cellStyle name="Comma 3 6 3 4 3" xfId="1924" xr:uid="{00000000-0005-0000-0000-00004E050000}"/>
    <cellStyle name="Comma 3 6 3 4 4" xfId="2922" xr:uid="{00000000-0005-0000-0000-00004F050000}"/>
    <cellStyle name="Comma 3 6 3 4 5" xfId="3424" xr:uid="{00000000-0005-0000-0000-000050050000}"/>
    <cellStyle name="Comma 3 6 3 4 6" xfId="3926" xr:uid="{00000000-0005-0000-0000-000051050000}"/>
    <cellStyle name="Comma 3 6 3 5" xfId="1153" xr:uid="{00000000-0005-0000-0000-000052050000}"/>
    <cellStyle name="Comma 3 6 3 5 2" xfId="2172" xr:uid="{00000000-0005-0000-0000-000053050000}"/>
    <cellStyle name="Comma 3 6 3 6" xfId="1676" xr:uid="{00000000-0005-0000-0000-000054050000}"/>
    <cellStyle name="Comma 3 6 3 7" xfId="2674" xr:uid="{00000000-0005-0000-0000-000055050000}"/>
    <cellStyle name="Comma 3 6 3 8" xfId="3176" xr:uid="{00000000-0005-0000-0000-000056050000}"/>
    <cellStyle name="Comma 3 6 3 9" xfId="3678" xr:uid="{00000000-0005-0000-0000-000057050000}"/>
    <cellStyle name="Comma 3 6 4" xfId="683" xr:uid="{00000000-0005-0000-0000-000058050000}"/>
    <cellStyle name="Comma 3 6 4 2" xfId="807" xr:uid="{00000000-0005-0000-0000-000059050000}"/>
    <cellStyle name="Comma 3 6 4 2 2" xfId="1055" xr:uid="{00000000-0005-0000-0000-00005A050000}"/>
    <cellStyle name="Comma 3 6 4 2 2 2" xfId="1551" xr:uid="{00000000-0005-0000-0000-00005B050000}"/>
    <cellStyle name="Comma 3 6 4 2 2 2 2" xfId="2570" xr:uid="{00000000-0005-0000-0000-00005C050000}"/>
    <cellStyle name="Comma 3 6 4 2 2 3" xfId="2074" xr:uid="{00000000-0005-0000-0000-00005D050000}"/>
    <cellStyle name="Comma 3 6 4 2 2 4" xfId="3072" xr:uid="{00000000-0005-0000-0000-00005E050000}"/>
    <cellStyle name="Comma 3 6 4 2 2 5" xfId="3574" xr:uid="{00000000-0005-0000-0000-00005F050000}"/>
    <cellStyle name="Comma 3 6 4 2 2 6" xfId="4076" xr:uid="{00000000-0005-0000-0000-000060050000}"/>
    <cellStyle name="Comma 3 6 4 2 3" xfId="1303" xr:uid="{00000000-0005-0000-0000-000061050000}"/>
    <cellStyle name="Comma 3 6 4 2 3 2" xfId="2322" xr:uid="{00000000-0005-0000-0000-000062050000}"/>
    <cellStyle name="Comma 3 6 4 2 4" xfId="1826" xr:uid="{00000000-0005-0000-0000-000063050000}"/>
    <cellStyle name="Comma 3 6 4 2 5" xfId="2824" xr:uid="{00000000-0005-0000-0000-000064050000}"/>
    <cellStyle name="Comma 3 6 4 2 6" xfId="3326" xr:uid="{00000000-0005-0000-0000-000065050000}"/>
    <cellStyle name="Comma 3 6 4 2 7" xfId="3828" xr:uid="{00000000-0005-0000-0000-000066050000}"/>
    <cellStyle name="Comma 3 6 4 3" xfId="931" xr:uid="{00000000-0005-0000-0000-000067050000}"/>
    <cellStyle name="Comma 3 6 4 3 2" xfId="1427" xr:uid="{00000000-0005-0000-0000-000068050000}"/>
    <cellStyle name="Comma 3 6 4 3 2 2" xfId="2446" xr:uid="{00000000-0005-0000-0000-000069050000}"/>
    <cellStyle name="Comma 3 6 4 3 3" xfId="1950" xr:uid="{00000000-0005-0000-0000-00006A050000}"/>
    <cellStyle name="Comma 3 6 4 3 4" xfId="2948" xr:uid="{00000000-0005-0000-0000-00006B050000}"/>
    <cellStyle name="Comma 3 6 4 3 5" xfId="3450" xr:uid="{00000000-0005-0000-0000-00006C050000}"/>
    <cellStyle name="Comma 3 6 4 3 6" xfId="3952" xr:uid="{00000000-0005-0000-0000-00006D050000}"/>
    <cellStyle name="Comma 3 6 4 4" xfId="1179" xr:uid="{00000000-0005-0000-0000-00006E050000}"/>
    <cellStyle name="Comma 3 6 4 4 2" xfId="2198" xr:uid="{00000000-0005-0000-0000-00006F050000}"/>
    <cellStyle name="Comma 3 6 4 5" xfId="1702" xr:uid="{00000000-0005-0000-0000-000070050000}"/>
    <cellStyle name="Comma 3 6 4 6" xfId="2700" xr:uid="{00000000-0005-0000-0000-000071050000}"/>
    <cellStyle name="Comma 3 6 4 7" xfId="3202" xr:uid="{00000000-0005-0000-0000-000072050000}"/>
    <cellStyle name="Comma 3 6 4 8" xfId="3704" xr:uid="{00000000-0005-0000-0000-000073050000}"/>
    <cellStyle name="Comma 3 6 5" xfId="739" xr:uid="{00000000-0005-0000-0000-000074050000}"/>
    <cellStyle name="Comma 3 6 5 2" xfId="987" xr:uid="{00000000-0005-0000-0000-000075050000}"/>
    <cellStyle name="Comma 3 6 5 2 2" xfId="1483" xr:uid="{00000000-0005-0000-0000-000076050000}"/>
    <cellStyle name="Comma 3 6 5 2 2 2" xfId="2502" xr:uid="{00000000-0005-0000-0000-000077050000}"/>
    <cellStyle name="Comma 3 6 5 2 3" xfId="2006" xr:uid="{00000000-0005-0000-0000-000078050000}"/>
    <cellStyle name="Comma 3 6 5 2 4" xfId="3004" xr:uid="{00000000-0005-0000-0000-000079050000}"/>
    <cellStyle name="Comma 3 6 5 2 5" xfId="3506" xr:uid="{00000000-0005-0000-0000-00007A050000}"/>
    <cellStyle name="Comma 3 6 5 2 6" xfId="4008" xr:uid="{00000000-0005-0000-0000-00007B050000}"/>
    <cellStyle name="Comma 3 6 5 3" xfId="1235" xr:uid="{00000000-0005-0000-0000-00007C050000}"/>
    <cellStyle name="Comma 3 6 5 3 2" xfId="2254" xr:uid="{00000000-0005-0000-0000-00007D050000}"/>
    <cellStyle name="Comma 3 6 5 4" xfId="1758" xr:uid="{00000000-0005-0000-0000-00007E050000}"/>
    <cellStyle name="Comma 3 6 5 5" xfId="2756" xr:uid="{00000000-0005-0000-0000-00007F050000}"/>
    <cellStyle name="Comma 3 6 5 6" xfId="3258" xr:uid="{00000000-0005-0000-0000-000080050000}"/>
    <cellStyle name="Comma 3 6 5 7" xfId="3760" xr:uid="{00000000-0005-0000-0000-000081050000}"/>
    <cellStyle name="Comma 3 6 6" xfId="607" xr:uid="{00000000-0005-0000-0000-000082050000}"/>
    <cellStyle name="Comma 3 6 6 2" xfId="1359" xr:uid="{00000000-0005-0000-0000-000083050000}"/>
    <cellStyle name="Comma 3 6 6 2 2" xfId="2378" xr:uid="{00000000-0005-0000-0000-000084050000}"/>
    <cellStyle name="Comma 3 6 6 3" xfId="1634" xr:uid="{00000000-0005-0000-0000-000085050000}"/>
    <cellStyle name="Comma 3 6 6 4" xfId="2880" xr:uid="{00000000-0005-0000-0000-000086050000}"/>
    <cellStyle name="Comma 3 6 6 5" xfId="3382" xr:uid="{00000000-0005-0000-0000-000087050000}"/>
    <cellStyle name="Comma 3 6 6 6" xfId="3884" xr:uid="{00000000-0005-0000-0000-000088050000}"/>
    <cellStyle name="Comma 3 6 7" xfId="863" xr:uid="{00000000-0005-0000-0000-000089050000}"/>
    <cellStyle name="Comma 3 6 7 2" xfId="1882" xr:uid="{00000000-0005-0000-0000-00008A050000}"/>
    <cellStyle name="Comma 3 6 8" xfId="1111" xr:uid="{00000000-0005-0000-0000-00008B050000}"/>
    <cellStyle name="Comma 3 6 8 2" xfId="2130" xr:uid="{00000000-0005-0000-0000-00008C050000}"/>
    <cellStyle name="Comma 3 6 9" xfId="1622" xr:uid="{00000000-0005-0000-0000-00008D050000}"/>
    <cellStyle name="Comma 3 7" xfId="609" xr:uid="{00000000-0005-0000-0000-00008E050000}"/>
    <cellStyle name="Comma 3 7 10" xfId="3136" xr:uid="{00000000-0005-0000-0000-00008F050000}"/>
    <cellStyle name="Comma 3 7 11" xfId="3638" xr:uid="{00000000-0005-0000-0000-000090050000}"/>
    <cellStyle name="Comma 3 7 2" xfId="639" xr:uid="{00000000-0005-0000-0000-000091050000}"/>
    <cellStyle name="Comma 3 7 2 2" xfId="687" xr:uid="{00000000-0005-0000-0000-000092050000}"/>
    <cellStyle name="Comma 3 7 2 2 2" xfId="811" xr:uid="{00000000-0005-0000-0000-000093050000}"/>
    <cellStyle name="Comma 3 7 2 2 2 2" xfId="1059" xr:uid="{00000000-0005-0000-0000-000094050000}"/>
    <cellStyle name="Comma 3 7 2 2 2 2 2" xfId="1555" xr:uid="{00000000-0005-0000-0000-000095050000}"/>
    <cellStyle name="Comma 3 7 2 2 2 2 2 2" xfId="2574" xr:uid="{00000000-0005-0000-0000-000096050000}"/>
    <cellStyle name="Comma 3 7 2 2 2 2 3" xfId="2078" xr:uid="{00000000-0005-0000-0000-000097050000}"/>
    <cellStyle name="Comma 3 7 2 2 2 2 4" xfId="3076" xr:uid="{00000000-0005-0000-0000-000098050000}"/>
    <cellStyle name="Comma 3 7 2 2 2 2 5" xfId="3578" xr:uid="{00000000-0005-0000-0000-000099050000}"/>
    <cellStyle name="Comma 3 7 2 2 2 2 6" xfId="4080" xr:uid="{00000000-0005-0000-0000-00009A050000}"/>
    <cellStyle name="Comma 3 7 2 2 2 3" xfId="1307" xr:uid="{00000000-0005-0000-0000-00009B050000}"/>
    <cellStyle name="Comma 3 7 2 2 2 3 2" xfId="2326" xr:uid="{00000000-0005-0000-0000-00009C050000}"/>
    <cellStyle name="Comma 3 7 2 2 2 4" xfId="1830" xr:uid="{00000000-0005-0000-0000-00009D050000}"/>
    <cellStyle name="Comma 3 7 2 2 2 5" xfId="2828" xr:uid="{00000000-0005-0000-0000-00009E050000}"/>
    <cellStyle name="Comma 3 7 2 2 2 6" xfId="3330" xr:uid="{00000000-0005-0000-0000-00009F050000}"/>
    <cellStyle name="Comma 3 7 2 2 2 7" xfId="3832" xr:uid="{00000000-0005-0000-0000-0000A0050000}"/>
    <cellStyle name="Comma 3 7 2 2 3" xfId="935" xr:uid="{00000000-0005-0000-0000-0000A1050000}"/>
    <cellStyle name="Comma 3 7 2 2 3 2" xfId="1431" xr:uid="{00000000-0005-0000-0000-0000A2050000}"/>
    <cellStyle name="Comma 3 7 2 2 3 2 2" xfId="2450" xr:uid="{00000000-0005-0000-0000-0000A3050000}"/>
    <cellStyle name="Comma 3 7 2 2 3 3" xfId="1954" xr:uid="{00000000-0005-0000-0000-0000A4050000}"/>
    <cellStyle name="Comma 3 7 2 2 3 4" xfId="2952" xr:uid="{00000000-0005-0000-0000-0000A5050000}"/>
    <cellStyle name="Comma 3 7 2 2 3 5" xfId="3454" xr:uid="{00000000-0005-0000-0000-0000A6050000}"/>
    <cellStyle name="Comma 3 7 2 2 3 6" xfId="3956" xr:uid="{00000000-0005-0000-0000-0000A7050000}"/>
    <cellStyle name="Comma 3 7 2 2 4" xfId="1183" xr:uid="{00000000-0005-0000-0000-0000A8050000}"/>
    <cellStyle name="Comma 3 7 2 2 4 2" xfId="2202" xr:uid="{00000000-0005-0000-0000-0000A9050000}"/>
    <cellStyle name="Comma 3 7 2 2 5" xfId="1706" xr:uid="{00000000-0005-0000-0000-0000AA050000}"/>
    <cellStyle name="Comma 3 7 2 2 6" xfId="2704" xr:uid="{00000000-0005-0000-0000-0000AB050000}"/>
    <cellStyle name="Comma 3 7 2 2 7" xfId="3206" xr:uid="{00000000-0005-0000-0000-0000AC050000}"/>
    <cellStyle name="Comma 3 7 2 2 8" xfId="3708" xr:uid="{00000000-0005-0000-0000-0000AD050000}"/>
    <cellStyle name="Comma 3 7 2 3" xfId="763" xr:uid="{00000000-0005-0000-0000-0000AE050000}"/>
    <cellStyle name="Comma 3 7 2 3 2" xfId="1011" xr:uid="{00000000-0005-0000-0000-0000AF050000}"/>
    <cellStyle name="Comma 3 7 2 3 2 2" xfId="1507" xr:uid="{00000000-0005-0000-0000-0000B0050000}"/>
    <cellStyle name="Comma 3 7 2 3 2 2 2" xfId="2526" xr:uid="{00000000-0005-0000-0000-0000B1050000}"/>
    <cellStyle name="Comma 3 7 2 3 2 3" xfId="2030" xr:uid="{00000000-0005-0000-0000-0000B2050000}"/>
    <cellStyle name="Comma 3 7 2 3 2 4" xfId="3028" xr:uid="{00000000-0005-0000-0000-0000B3050000}"/>
    <cellStyle name="Comma 3 7 2 3 2 5" xfId="3530" xr:uid="{00000000-0005-0000-0000-0000B4050000}"/>
    <cellStyle name="Comma 3 7 2 3 2 6" xfId="4032" xr:uid="{00000000-0005-0000-0000-0000B5050000}"/>
    <cellStyle name="Comma 3 7 2 3 3" xfId="1259" xr:uid="{00000000-0005-0000-0000-0000B6050000}"/>
    <cellStyle name="Comma 3 7 2 3 3 2" xfId="2278" xr:uid="{00000000-0005-0000-0000-0000B7050000}"/>
    <cellStyle name="Comma 3 7 2 3 4" xfId="1782" xr:uid="{00000000-0005-0000-0000-0000B8050000}"/>
    <cellStyle name="Comma 3 7 2 3 5" xfId="2780" xr:uid="{00000000-0005-0000-0000-0000B9050000}"/>
    <cellStyle name="Comma 3 7 2 3 6" xfId="3282" xr:uid="{00000000-0005-0000-0000-0000BA050000}"/>
    <cellStyle name="Comma 3 7 2 3 7" xfId="3784" xr:uid="{00000000-0005-0000-0000-0000BB050000}"/>
    <cellStyle name="Comma 3 7 2 4" xfId="887" xr:uid="{00000000-0005-0000-0000-0000BC050000}"/>
    <cellStyle name="Comma 3 7 2 4 2" xfId="1383" xr:uid="{00000000-0005-0000-0000-0000BD050000}"/>
    <cellStyle name="Comma 3 7 2 4 2 2" xfId="2402" xr:uid="{00000000-0005-0000-0000-0000BE050000}"/>
    <cellStyle name="Comma 3 7 2 4 3" xfId="1906" xr:uid="{00000000-0005-0000-0000-0000BF050000}"/>
    <cellStyle name="Comma 3 7 2 4 4" xfId="2904" xr:uid="{00000000-0005-0000-0000-0000C0050000}"/>
    <cellStyle name="Comma 3 7 2 4 5" xfId="3406" xr:uid="{00000000-0005-0000-0000-0000C1050000}"/>
    <cellStyle name="Comma 3 7 2 4 6" xfId="3908" xr:uid="{00000000-0005-0000-0000-0000C2050000}"/>
    <cellStyle name="Comma 3 7 2 5" xfId="1135" xr:uid="{00000000-0005-0000-0000-0000C3050000}"/>
    <cellStyle name="Comma 3 7 2 5 2" xfId="2154" xr:uid="{00000000-0005-0000-0000-0000C4050000}"/>
    <cellStyle name="Comma 3 7 2 6" xfId="1658" xr:uid="{00000000-0005-0000-0000-0000C5050000}"/>
    <cellStyle name="Comma 3 7 2 7" xfId="2656" xr:uid="{00000000-0005-0000-0000-0000C6050000}"/>
    <cellStyle name="Comma 3 7 2 8" xfId="3158" xr:uid="{00000000-0005-0000-0000-0000C7050000}"/>
    <cellStyle name="Comma 3 7 2 9" xfId="3660" xr:uid="{00000000-0005-0000-0000-0000C8050000}"/>
    <cellStyle name="Comma 3 7 3" xfId="659" xr:uid="{00000000-0005-0000-0000-0000C9050000}"/>
    <cellStyle name="Comma 3 7 3 2" xfId="688" xr:uid="{00000000-0005-0000-0000-0000CA050000}"/>
    <cellStyle name="Comma 3 7 3 2 2" xfId="812" xr:uid="{00000000-0005-0000-0000-0000CB050000}"/>
    <cellStyle name="Comma 3 7 3 2 2 2" xfId="1060" xr:uid="{00000000-0005-0000-0000-0000CC050000}"/>
    <cellStyle name="Comma 3 7 3 2 2 2 2" xfId="1556" xr:uid="{00000000-0005-0000-0000-0000CD050000}"/>
    <cellStyle name="Comma 3 7 3 2 2 2 2 2" xfId="2575" xr:uid="{00000000-0005-0000-0000-0000CE050000}"/>
    <cellStyle name="Comma 3 7 3 2 2 2 3" xfId="2079" xr:uid="{00000000-0005-0000-0000-0000CF050000}"/>
    <cellStyle name="Comma 3 7 3 2 2 2 4" xfId="3077" xr:uid="{00000000-0005-0000-0000-0000D0050000}"/>
    <cellStyle name="Comma 3 7 3 2 2 2 5" xfId="3579" xr:uid="{00000000-0005-0000-0000-0000D1050000}"/>
    <cellStyle name="Comma 3 7 3 2 2 2 6" xfId="4081" xr:uid="{00000000-0005-0000-0000-0000D2050000}"/>
    <cellStyle name="Comma 3 7 3 2 2 3" xfId="1308" xr:uid="{00000000-0005-0000-0000-0000D3050000}"/>
    <cellStyle name="Comma 3 7 3 2 2 3 2" xfId="2327" xr:uid="{00000000-0005-0000-0000-0000D4050000}"/>
    <cellStyle name="Comma 3 7 3 2 2 4" xfId="1831" xr:uid="{00000000-0005-0000-0000-0000D5050000}"/>
    <cellStyle name="Comma 3 7 3 2 2 5" xfId="2829" xr:uid="{00000000-0005-0000-0000-0000D6050000}"/>
    <cellStyle name="Comma 3 7 3 2 2 6" xfId="3331" xr:uid="{00000000-0005-0000-0000-0000D7050000}"/>
    <cellStyle name="Comma 3 7 3 2 2 7" xfId="3833" xr:uid="{00000000-0005-0000-0000-0000D8050000}"/>
    <cellStyle name="Comma 3 7 3 2 3" xfId="936" xr:uid="{00000000-0005-0000-0000-0000D9050000}"/>
    <cellStyle name="Comma 3 7 3 2 3 2" xfId="1432" xr:uid="{00000000-0005-0000-0000-0000DA050000}"/>
    <cellStyle name="Comma 3 7 3 2 3 2 2" xfId="2451" xr:uid="{00000000-0005-0000-0000-0000DB050000}"/>
    <cellStyle name="Comma 3 7 3 2 3 3" xfId="1955" xr:uid="{00000000-0005-0000-0000-0000DC050000}"/>
    <cellStyle name="Comma 3 7 3 2 3 4" xfId="2953" xr:uid="{00000000-0005-0000-0000-0000DD050000}"/>
    <cellStyle name="Comma 3 7 3 2 3 5" xfId="3455" xr:uid="{00000000-0005-0000-0000-0000DE050000}"/>
    <cellStyle name="Comma 3 7 3 2 3 6" xfId="3957" xr:uid="{00000000-0005-0000-0000-0000DF050000}"/>
    <cellStyle name="Comma 3 7 3 2 4" xfId="1184" xr:uid="{00000000-0005-0000-0000-0000E0050000}"/>
    <cellStyle name="Comma 3 7 3 2 4 2" xfId="2203" xr:uid="{00000000-0005-0000-0000-0000E1050000}"/>
    <cellStyle name="Comma 3 7 3 2 5" xfId="1707" xr:uid="{00000000-0005-0000-0000-0000E2050000}"/>
    <cellStyle name="Comma 3 7 3 2 6" xfId="2705" xr:uid="{00000000-0005-0000-0000-0000E3050000}"/>
    <cellStyle name="Comma 3 7 3 2 7" xfId="3207" xr:uid="{00000000-0005-0000-0000-0000E4050000}"/>
    <cellStyle name="Comma 3 7 3 2 8" xfId="3709" xr:uid="{00000000-0005-0000-0000-0000E5050000}"/>
    <cellStyle name="Comma 3 7 3 3" xfId="783" xr:uid="{00000000-0005-0000-0000-0000E6050000}"/>
    <cellStyle name="Comma 3 7 3 3 2" xfId="1031" xr:uid="{00000000-0005-0000-0000-0000E7050000}"/>
    <cellStyle name="Comma 3 7 3 3 2 2" xfId="1527" xr:uid="{00000000-0005-0000-0000-0000E8050000}"/>
    <cellStyle name="Comma 3 7 3 3 2 2 2" xfId="2546" xr:uid="{00000000-0005-0000-0000-0000E9050000}"/>
    <cellStyle name="Comma 3 7 3 3 2 3" xfId="2050" xr:uid="{00000000-0005-0000-0000-0000EA050000}"/>
    <cellStyle name="Comma 3 7 3 3 2 4" xfId="3048" xr:uid="{00000000-0005-0000-0000-0000EB050000}"/>
    <cellStyle name="Comma 3 7 3 3 2 5" xfId="3550" xr:uid="{00000000-0005-0000-0000-0000EC050000}"/>
    <cellStyle name="Comma 3 7 3 3 2 6" xfId="4052" xr:uid="{00000000-0005-0000-0000-0000ED050000}"/>
    <cellStyle name="Comma 3 7 3 3 3" xfId="1279" xr:uid="{00000000-0005-0000-0000-0000EE050000}"/>
    <cellStyle name="Comma 3 7 3 3 3 2" xfId="2298" xr:uid="{00000000-0005-0000-0000-0000EF050000}"/>
    <cellStyle name="Comma 3 7 3 3 4" xfId="1802" xr:uid="{00000000-0005-0000-0000-0000F0050000}"/>
    <cellStyle name="Comma 3 7 3 3 5" xfId="2800" xr:uid="{00000000-0005-0000-0000-0000F1050000}"/>
    <cellStyle name="Comma 3 7 3 3 6" xfId="3302" xr:uid="{00000000-0005-0000-0000-0000F2050000}"/>
    <cellStyle name="Comma 3 7 3 3 7" xfId="3804" xr:uid="{00000000-0005-0000-0000-0000F3050000}"/>
    <cellStyle name="Comma 3 7 3 4" xfId="907" xr:uid="{00000000-0005-0000-0000-0000F4050000}"/>
    <cellStyle name="Comma 3 7 3 4 2" xfId="1403" xr:uid="{00000000-0005-0000-0000-0000F5050000}"/>
    <cellStyle name="Comma 3 7 3 4 2 2" xfId="2422" xr:uid="{00000000-0005-0000-0000-0000F6050000}"/>
    <cellStyle name="Comma 3 7 3 4 3" xfId="1926" xr:uid="{00000000-0005-0000-0000-0000F7050000}"/>
    <cellStyle name="Comma 3 7 3 4 4" xfId="2924" xr:uid="{00000000-0005-0000-0000-0000F8050000}"/>
    <cellStyle name="Comma 3 7 3 4 5" xfId="3426" xr:uid="{00000000-0005-0000-0000-0000F9050000}"/>
    <cellStyle name="Comma 3 7 3 4 6" xfId="3928" xr:uid="{00000000-0005-0000-0000-0000FA050000}"/>
    <cellStyle name="Comma 3 7 3 5" xfId="1155" xr:uid="{00000000-0005-0000-0000-0000FB050000}"/>
    <cellStyle name="Comma 3 7 3 5 2" xfId="2174" xr:uid="{00000000-0005-0000-0000-0000FC050000}"/>
    <cellStyle name="Comma 3 7 3 6" xfId="1678" xr:uid="{00000000-0005-0000-0000-0000FD050000}"/>
    <cellStyle name="Comma 3 7 3 7" xfId="2676" xr:uid="{00000000-0005-0000-0000-0000FE050000}"/>
    <cellStyle name="Comma 3 7 3 8" xfId="3178" xr:uid="{00000000-0005-0000-0000-0000FF050000}"/>
    <cellStyle name="Comma 3 7 3 9" xfId="3680" xr:uid="{00000000-0005-0000-0000-000000060000}"/>
    <cellStyle name="Comma 3 7 4" xfId="686" xr:uid="{00000000-0005-0000-0000-000001060000}"/>
    <cellStyle name="Comma 3 7 4 2" xfId="810" xr:uid="{00000000-0005-0000-0000-000002060000}"/>
    <cellStyle name="Comma 3 7 4 2 2" xfId="1058" xr:uid="{00000000-0005-0000-0000-000003060000}"/>
    <cellStyle name="Comma 3 7 4 2 2 2" xfId="1554" xr:uid="{00000000-0005-0000-0000-000004060000}"/>
    <cellStyle name="Comma 3 7 4 2 2 2 2" xfId="2573" xr:uid="{00000000-0005-0000-0000-000005060000}"/>
    <cellStyle name="Comma 3 7 4 2 2 3" xfId="2077" xr:uid="{00000000-0005-0000-0000-000006060000}"/>
    <cellStyle name="Comma 3 7 4 2 2 4" xfId="3075" xr:uid="{00000000-0005-0000-0000-000007060000}"/>
    <cellStyle name="Comma 3 7 4 2 2 5" xfId="3577" xr:uid="{00000000-0005-0000-0000-000008060000}"/>
    <cellStyle name="Comma 3 7 4 2 2 6" xfId="4079" xr:uid="{00000000-0005-0000-0000-000009060000}"/>
    <cellStyle name="Comma 3 7 4 2 3" xfId="1306" xr:uid="{00000000-0005-0000-0000-00000A060000}"/>
    <cellStyle name="Comma 3 7 4 2 3 2" xfId="2325" xr:uid="{00000000-0005-0000-0000-00000B060000}"/>
    <cellStyle name="Comma 3 7 4 2 4" xfId="1829" xr:uid="{00000000-0005-0000-0000-00000C060000}"/>
    <cellStyle name="Comma 3 7 4 2 5" xfId="2827" xr:uid="{00000000-0005-0000-0000-00000D060000}"/>
    <cellStyle name="Comma 3 7 4 2 6" xfId="3329" xr:uid="{00000000-0005-0000-0000-00000E060000}"/>
    <cellStyle name="Comma 3 7 4 2 7" xfId="3831" xr:uid="{00000000-0005-0000-0000-00000F060000}"/>
    <cellStyle name="Comma 3 7 4 3" xfId="934" xr:uid="{00000000-0005-0000-0000-000010060000}"/>
    <cellStyle name="Comma 3 7 4 3 2" xfId="1430" xr:uid="{00000000-0005-0000-0000-000011060000}"/>
    <cellStyle name="Comma 3 7 4 3 2 2" xfId="2449" xr:uid="{00000000-0005-0000-0000-000012060000}"/>
    <cellStyle name="Comma 3 7 4 3 3" xfId="1953" xr:uid="{00000000-0005-0000-0000-000013060000}"/>
    <cellStyle name="Comma 3 7 4 3 4" xfId="2951" xr:uid="{00000000-0005-0000-0000-000014060000}"/>
    <cellStyle name="Comma 3 7 4 3 5" xfId="3453" xr:uid="{00000000-0005-0000-0000-000015060000}"/>
    <cellStyle name="Comma 3 7 4 3 6" xfId="3955" xr:uid="{00000000-0005-0000-0000-000016060000}"/>
    <cellStyle name="Comma 3 7 4 4" xfId="1182" xr:uid="{00000000-0005-0000-0000-000017060000}"/>
    <cellStyle name="Comma 3 7 4 4 2" xfId="2201" xr:uid="{00000000-0005-0000-0000-000018060000}"/>
    <cellStyle name="Comma 3 7 4 5" xfId="1705" xr:uid="{00000000-0005-0000-0000-000019060000}"/>
    <cellStyle name="Comma 3 7 4 6" xfId="2703" xr:uid="{00000000-0005-0000-0000-00001A060000}"/>
    <cellStyle name="Comma 3 7 4 7" xfId="3205" xr:uid="{00000000-0005-0000-0000-00001B060000}"/>
    <cellStyle name="Comma 3 7 4 8" xfId="3707" xr:uid="{00000000-0005-0000-0000-00001C060000}"/>
    <cellStyle name="Comma 3 7 5" xfId="741" xr:uid="{00000000-0005-0000-0000-00001D060000}"/>
    <cellStyle name="Comma 3 7 5 2" xfId="989" xr:uid="{00000000-0005-0000-0000-00001E060000}"/>
    <cellStyle name="Comma 3 7 5 2 2" xfId="1485" xr:uid="{00000000-0005-0000-0000-00001F060000}"/>
    <cellStyle name="Comma 3 7 5 2 2 2" xfId="2504" xr:uid="{00000000-0005-0000-0000-000020060000}"/>
    <cellStyle name="Comma 3 7 5 2 3" xfId="2008" xr:uid="{00000000-0005-0000-0000-000021060000}"/>
    <cellStyle name="Comma 3 7 5 2 4" xfId="3006" xr:uid="{00000000-0005-0000-0000-000022060000}"/>
    <cellStyle name="Comma 3 7 5 2 5" xfId="3508" xr:uid="{00000000-0005-0000-0000-000023060000}"/>
    <cellStyle name="Comma 3 7 5 2 6" xfId="4010" xr:uid="{00000000-0005-0000-0000-000024060000}"/>
    <cellStyle name="Comma 3 7 5 3" xfId="1237" xr:uid="{00000000-0005-0000-0000-000025060000}"/>
    <cellStyle name="Comma 3 7 5 3 2" xfId="2256" xr:uid="{00000000-0005-0000-0000-000026060000}"/>
    <cellStyle name="Comma 3 7 5 4" xfId="1760" xr:uid="{00000000-0005-0000-0000-000027060000}"/>
    <cellStyle name="Comma 3 7 5 5" xfId="2758" xr:uid="{00000000-0005-0000-0000-000028060000}"/>
    <cellStyle name="Comma 3 7 5 6" xfId="3260" xr:uid="{00000000-0005-0000-0000-000029060000}"/>
    <cellStyle name="Comma 3 7 5 7" xfId="3762" xr:uid="{00000000-0005-0000-0000-00002A060000}"/>
    <cellStyle name="Comma 3 7 6" xfId="865" xr:uid="{00000000-0005-0000-0000-00002B060000}"/>
    <cellStyle name="Comma 3 7 6 2" xfId="1361" xr:uid="{00000000-0005-0000-0000-00002C060000}"/>
    <cellStyle name="Comma 3 7 6 2 2" xfId="2380" xr:uid="{00000000-0005-0000-0000-00002D060000}"/>
    <cellStyle name="Comma 3 7 6 3" xfId="1884" xr:uid="{00000000-0005-0000-0000-00002E060000}"/>
    <cellStyle name="Comma 3 7 6 4" xfId="2882" xr:uid="{00000000-0005-0000-0000-00002F060000}"/>
    <cellStyle name="Comma 3 7 6 5" xfId="3384" xr:uid="{00000000-0005-0000-0000-000030060000}"/>
    <cellStyle name="Comma 3 7 6 6" xfId="3886" xr:uid="{00000000-0005-0000-0000-000031060000}"/>
    <cellStyle name="Comma 3 7 7" xfId="1113" xr:uid="{00000000-0005-0000-0000-000032060000}"/>
    <cellStyle name="Comma 3 7 7 2" xfId="2132" xr:uid="{00000000-0005-0000-0000-000033060000}"/>
    <cellStyle name="Comma 3 7 8" xfId="1636" xr:uid="{00000000-0005-0000-0000-000034060000}"/>
    <cellStyle name="Comma 3 7 9" xfId="2634" xr:uid="{00000000-0005-0000-0000-000035060000}"/>
    <cellStyle name="Comma 3 8" xfId="611" xr:uid="{00000000-0005-0000-0000-000036060000}"/>
    <cellStyle name="Comma 3 8 10" xfId="3138" xr:uid="{00000000-0005-0000-0000-000037060000}"/>
    <cellStyle name="Comma 3 8 11" xfId="3640" xr:uid="{00000000-0005-0000-0000-000038060000}"/>
    <cellStyle name="Comma 3 8 2" xfId="641" xr:uid="{00000000-0005-0000-0000-000039060000}"/>
    <cellStyle name="Comma 3 8 2 2" xfId="690" xr:uid="{00000000-0005-0000-0000-00003A060000}"/>
    <cellStyle name="Comma 3 8 2 2 2" xfId="814" xr:uid="{00000000-0005-0000-0000-00003B060000}"/>
    <cellStyle name="Comma 3 8 2 2 2 2" xfId="1062" xr:uid="{00000000-0005-0000-0000-00003C060000}"/>
    <cellStyle name="Comma 3 8 2 2 2 2 2" xfId="1558" xr:uid="{00000000-0005-0000-0000-00003D060000}"/>
    <cellStyle name="Comma 3 8 2 2 2 2 2 2" xfId="2577" xr:uid="{00000000-0005-0000-0000-00003E060000}"/>
    <cellStyle name="Comma 3 8 2 2 2 2 3" xfId="2081" xr:uid="{00000000-0005-0000-0000-00003F060000}"/>
    <cellStyle name="Comma 3 8 2 2 2 2 4" xfId="3079" xr:uid="{00000000-0005-0000-0000-000040060000}"/>
    <cellStyle name="Comma 3 8 2 2 2 2 5" xfId="3581" xr:uid="{00000000-0005-0000-0000-000041060000}"/>
    <cellStyle name="Comma 3 8 2 2 2 2 6" xfId="4083" xr:uid="{00000000-0005-0000-0000-000042060000}"/>
    <cellStyle name="Comma 3 8 2 2 2 3" xfId="1310" xr:uid="{00000000-0005-0000-0000-000043060000}"/>
    <cellStyle name="Comma 3 8 2 2 2 3 2" xfId="2329" xr:uid="{00000000-0005-0000-0000-000044060000}"/>
    <cellStyle name="Comma 3 8 2 2 2 4" xfId="1833" xr:uid="{00000000-0005-0000-0000-000045060000}"/>
    <cellStyle name="Comma 3 8 2 2 2 5" xfId="2831" xr:uid="{00000000-0005-0000-0000-000046060000}"/>
    <cellStyle name="Comma 3 8 2 2 2 6" xfId="3333" xr:uid="{00000000-0005-0000-0000-000047060000}"/>
    <cellStyle name="Comma 3 8 2 2 2 7" xfId="3835" xr:uid="{00000000-0005-0000-0000-000048060000}"/>
    <cellStyle name="Comma 3 8 2 2 3" xfId="938" xr:uid="{00000000-0005-0000-0000-000049060000}"/>
    <cellStyle name="Comma 3 8 2 2 3 2" xfId="1434" xr:uid="{00000000-0005-0000-0000-00004A060000}"/>
    <cellStyle name="Comma 3 8 2 2 3 2 2" xfId="2453" xr:uid="{00000000-0005-0000-0000-00004B060000}"/>
    <cellStyle name="Comma 3 8 2 2 3 3" xfId="1957" xr:uid="{00000000-0005-0000-0000-00004C060000}"/>
    <cellStyle name="Comma 3 8 2 2 3 4" xfId="2955" xr:uid="{00000000-0005-0000-0000-00004D060000}"/>
    <cellStyle name="Comma 3 8 2 2 3 5" xfId="3457" xr:uid="{00000000-0005-0000-0000-00004E060000}"/>
    <cellStyle name="Comma 3 8 2 2 3 6" xfId="3959" xr:uid="{00000000-0005-0000-0000-00004F060000}"/>
    <cellStyle name="Comma 3 8 2 2 4" xfId="1186" xr:uid="{00000000-0005-0000-0000-000050060000}"/>
    <cellStyle name="Comma 3 8 2 2 4 2" xfId="2205" xr:uid="{00000000-0005-0000-0000-000051060000}"/>
    <cellStyle name="Comma 3 8 2 2 5" xfId="1709" xr:uid="{00000000-0005-0000-0000-000052060000}"/>
    <cellStyle name="Comma 3 8 2 2 6" xfId="2707" xr:uid="{00000000-0005-0000-0000-000053060000}"/>
    <cellStyle name="Comma 3 8 2 2 7" xfId="3209" xr:uid="{00000000-0005-0000-0000-000054060000}"/>
    <cellStyle name="Comma 3 8 2 2 8" xfId="3711" xr:uid="{00000000-0005-0000-0000-000055060000}"/>
    <cellStyle name="Comma 3 8 2 3" xfId="765" xr:uid="{00000000-0005-0000-0000-000056060000}"/>
    <cellStyle name="Comma 3 8 2 3 2" xfId="1013" xr:uid="{00000000-0005-0000-0000-000057060000}"/>
    <cellStyle name="Comma 3 8 2 3 2 2" xfId="1509" xr:uid="{00000000-0005-0000-0000-000058060000}"/>
    <cellStyle name="Comma 3 8 2 3 2 2 2" xfId="2528" xr:uid="{00000000-0005-0000-0000-000059060000}"/>
    <cellStyle name="Comma 3 8 2 3 2 3" xfId="2032" xr:uid="{00000000-0005-0000-0000-00005A060000}"/>
    <cellStyle name="Comma 3 8 2 3 2 4" xfId="3030" xr:uid="{00000000-0005-0000-0000-00005B060000}"/>
    <cellStyle name="Comma 3 8 2 3 2 5" xfId="3532" xr:uid="{00000000-0005-0000-0000-00005C060000}"/>
    <cellStyle name="Comma 3 8 2 3 2 6" xfId="4034" xr:uid="{00000000-0005-0000-0000-00005D060000}"/>
    <cellStyle name="Comma 3 8 2 3 3" xfId="1261" xr:uid="{00000000-0005-0000-0000-00005E060000}"/>
    <cellStyle name="Comma 3 8 2 3 3 2" xfId="2280" xr:uid="{00000000-0005-0000-0000-00005F060000}"/>
    <cellStyle name="Comma 3 8 2 3 4" xfId="1784" xr:uid="{00000000-0005-0000-0000-000060060000}"/>
    <cellStyle name="Comma 3 8 2 3 5" xfId="2782" xr:uid="{00000000-0005-0000-0000-000061060000}"/>
    <cellStyle name="Comma 3 8 2 3 6" xfId="3284" xr:uid="{00000000-0005-0000-0000-000062060000}"/>
    <cellStyle name="Comma 3 8 2 3 7" xfId="3786" xr:uid="{00000000-0005-0000-0000-000063060000}"/>
    <cellStyle name="Comma 3 8 2 4" xfId="889" xr:uid="{00000000-0005-0000-0000-000064060000}"/>
    <cellStyle name="Comma 3 8 2 4 2" xfId="1385" xr:uid="{00000000-0005-0000-0000-000065060000}"/>
    <cellStyle name="Comma 3 8 2 4 2 2" xfId="2404" xr:uid="{00000000-0005-0000-0000-000066060000}"/>
    <cellStyle name="Comma 3 8 2 4 3" xfId="1908" xr:uid="{00000000-0005-0000-0000-000067060000}"/>
    <cellStyle name="Comma 3 8 2 4 4" xfId="2906" xr:uid="{00000000-0005-0000-0000-000068060000}"/>
    <cellStyle name="Comma 3 8 2 4 5" xfId="3408" xr:uid="{00000000-0005-0000-0000-000069060000}"/>
    <cellStyle name="Comma 3 8 2 4 6" xfId="3910" xr:uid="{00000000-0005-0000-0000-00006A060000}"/>
    <cellStyle name="Comma 3 8 2 5" xfId="1137" xr:uid="{00000000-0005-0000-0000-00006B060000}"/>
    <cellStyle name="Comma 3 8 2 5 2" xfId="2156" xr:uid="{00000000-0005-0000-0000-00006C060000}"/>
    <cellStyle name="Comma 3 8 2 6" xfId="1660" xr:uid="{00000000-0005-0000-0000-00006D060000}"/>
    <cellStyle name="Comma 3 8 2 7" xfId="2658" xr:uid="{00000000-0005-0000-0000-00006E060000}"/>
    <cellStyle name="Comma 3 8 2 8" xfId="3160" xr:uid="{00000000-0005-0000-0000-00006F060000}"/>
    <cellStyle name="Comma 3 8 2 9" xfId="3662" xr:uid="{00000000-0005-0000-0000-000070060000}"/>
    <cellStyle name="Comma 3 8 3" xfId="661" xr:uid="{00000000-0005-0000-0000-000071060000}"/>
    <cellStyle name="Comma 3 8 3 2" xfId="691" xr:uid="{00000000-0005-0000-0000-000072060000}"/>
    <cellStyle name="Comma 3 8 3 2 2" xfId="815" xr:uid="{00000000-0005-0000-0000-000073060000}"/>
    <cellStyle name="Comma 3 8 3 2 2 2" xfId="1063" xr:uid="{00000000-0005-0000-0000-000074060000}"/>
    <cellStyle name="Comma 3 8 3 2 2 2 2" xfId="1559" xr:uid="{00000000-0005-0000-0000-000075060000}"/>
    <cellStyle name="Comma 3 8 3 2 2 2 2 2" xfId="2578" xr:uid="{00000000-0005-0000-0000-000076060000}"/>
    <cellStyle name="Comma 3 8 3 2 2 2 3" xfId="2082" xr:uid="{00000000-0005-0000-0000-000077060000}"/>
    <cellStyle name="Comma 3 8 3 2 2 2 4" xfId="3080" xr:uid="{00000000-0005-0000-0000-000078060000}"/>
    <cellStyle name="Comma 3 8 3 2 2 2 5" xfId="3582" xr:uid="{00000000-0005-0000-0000-000079060000}"/>
    <cellStyle name="Comma 3 8 3 2 2 2 6" xfId="4084" xr:uid="{00000000-0005-0000-0000-00007A060000}"/>
    <cellStyle name="Comma 3 8 3 2 2 3" xfId="1311" xr:uid="{00000000-0005-0000-0000-00007B060000}"/>
    <cellStyle name="Comma 3 8 3 2 2 3 2" xfId="2330" xr:uid="{00000000-0005-0000-0000-00007C060000}"/>
    <cellStyle name="Comma 3 8 3 2 2 4" xfId="1834" xr:uid="{00000000-0005-0000-0000-00007D060000}"/>
    <cellStyle name="Comma 3 8 3 2 2 5" xfId="2832" xr:uid="{00000000-0005-0000-0000-00007E060000}"/>
    <cellStyle name="Comma 3 8 3 2 2 6" xfId="3334" xr:uid="{00000000-0005-0000-0000-00007F060000}"/>
    <cellStyle name="Comma 3 8 3 2 2 7" xfId="3836" xr:uid="{00000000-0005-0000-0000-000080060000}"/>
    <cellStyle name="Comma 3 8 3 2 3" xfId="939" xr:uid="{00000000-0005-0000-0000-000081060000}"/>
    <cellStyle name="Comma 3 8 3 2 3 2" xfId="1435" xr:uid="{00000000-0005-0000-0000-000082060000}"/>
    <cellStyle name="Comma 3 8 3 2 3 2 2" xfId="2454" xr:uid="{00000000-0005-0000-0000-000083060000}"/>
    <cellStyle name="Comma 3 8 3 2 3 3" xfId="1958" xr:uid="{00000000-0005-0000-0000-000084060000}"/>
    <cellStyle name="Comma 3 8 3 2 3 4" xfId="2956" xr:uid="{00000000-0005-0000-0000-000085060000}"/>
    <cellStyle name="Comma 3 8 3 2 3 5" xfId="3458" xr:uid="{00000000-0005-0000-0000-000086060000}"/>
    <cellStyle name="Comma 3 8 3 2 3 6" xfId="3960" xr:uid="{00000000-0005-0000-0000-000087060000}"/>
    <cellStyle name="Comma 3 8 3 2 4" xfId="1187" xr:uid="{00000000-0005-0000-0000-000088060000}"/>
    <cellStyle name="Comma 3 8 3 2 4 2" xfId="2206" xr:uid="{00000000-0005-0000-0000-000089060000}"/>
    <cellStyle name="Comma 3 8 3 2 5" xfId="1710" xr:uid="{00000000-0005-0000-0000-00008A060000}"/>
    <cellStyle name="Comma 3 8 3 2 6" xfId="2708" xr:uid="{00000000-0005-0000-0000-00008B060000}"/>
    <cellStyle name="Comma 3 8 3 2 7" xfId="3210" xr:uid="{00000000-0005-0000-0000-00008C060000}"/>
    <cellStyle name="Comma 3 8 3 2 8" xfId="3712" xr:uid="{00000000-0005-0000-0000-00008D060000}"/>
    <cellStyle name="Comma 3 8 3 3" xfId="785" xr:uid="{00000000-0005-0000-0000-00008E060000}"/>
    <cellStyle name="Comma 3 8 3 3 2" xfId="1033" xr:uid="{00000000-0005-0000-0000-00008F060000}"/>
    <cellStyle name="Comma 3 8 3 3 2 2" xfId="1529" xr:uid="{00000000-0005-0000-0000-000090060000}"/>
    <cellStyle name="Comma 3 8 3 3 2 2 2" xfId="2548" xr:uid="{00000000-0005-0000-0000-000091060000}"/>
    <cellStyle name="Comma 3 8 3 3 2 3" xfId="2052" xr:uid="{00000000-0005-0000-0000-000092060000}"/>
    <cellStyle name="Comma 3 8 3 3 2 4" xfId="3050" xr:uid="{00000000-0005-0000-0000-000093060000}"/>
    <cellStyle name="Comma 3 8 3 3 2 5" xfId="3552" xr:uid="{00000000-0005-0000-0000-000094060000}"/>
    <cellStyle name="Comma 3 8 3 3 2 6" xfId="4054" xr:uid="{00000000-0005-0000-0000-000095060000}"/>
    <cellStyle name="Comma 3 8 3 3 3" xfId="1281" xr:uid="{00000000-0005-0000-0000-000096060000}"/>
    <cellStyle name="Comma 3 8 3 3 3 2" xfId="2300" xr:uid="{00000000-0005-0000-0000-000097060000}"/>
    <cellStyle name="Comma 3 8 3 3 4" xfId="1804" xr:uid="{00000000-0005-0000-0000-000098060000}"/>
    <cellStyle name="Comma 3 8 3 3 5" xfId="2802" xr:uid="{00000000-0005-0000-0000-000099060000}"/>
    <cellStyle name="Comma 3 8 3 3 6" xfId="3304" xr:uid="{00000000-0005-0000-0000-00009A060000}"/>
    <cellStyle name="Comma 3 8 3 3 7" xfId="3806" xr:uid="{00000000-0005-0000-0000-00009B060000}"/>
    <cellStyle name="Comma 3 8 3 4" xfId="909" xr:uid="{00000000-0005-0000-0000-00009C060000}"/>
    <cellStyle name="Comma 3 8 3 4 2" xfId="1405" xr:uid="{00000000-0005-0000-0000-00009D060000}"/>
    <cellStyle name="Comma 3 8 3 4 2 2" xfId="2424" xr:uid="{00000000-0005-0000-0000-00009E060000}"/>
    <cellStyle name="Comma 3 8 3 4 3" xfId="1928" xr:uid="{00000000-0005-0000-0000-00009F060000}"/>
    <cellStyle name="Comma 3 8 3 4 4" xfId="2926" xr:uid="{00000000-0005-0000-0000-0000A0060000}"/>
    <cellStyle name="Comma 3 8 3 4 5" xfId="3428" xr:uid="{00000000-0005-0000-0000-0000A1060000}"/>
    <cellStyle name="Comma 3 8 3 4 6" xfId="3930" xr:uid="{00000000-0005-0000-0000-0000A2060000}"/>
    <cellStyle name="Comma 3 8 3 5" xfId="1157" xr:uid="{00000000-0005-0000-0000-0000A3060000}"/>
    <cellStyle name="Comma 3 8 3 5 2" xfId="2176" xr:uid="{00000000-0005-0000-0000-0000A4060000}"/>
    <cellStyle name="Comma 3 8 3 6" xfId="1680" xr:uid="{00000000-0005-0000-0000-0000A5060000}"/>
    <cellStyle name="Comma 3 8 3 7" xfId="2678" xr:uid="{00000000-0005-0000-0000-0000A6060000}"/>
    <cellStyle name="Comma 3 8 3 8" xfId="3180" xr:uid="{00000000-0005-0000-0000-0000A7060000}"/>
    <cellStyle name="Comma 3 8 3 9" xfId="3682" xr:uid="{00000000-0005-0000-0000-0000A8060000}"/>
    <cellStyle name="Comma 3 8 4" xfId="689" xr:uid="{00000000-0005-0000-0000-0000A9060000}"/>
    <cellStyle name="Comma 3 8 4 2" xfId="813" xr:uid="{00000000-0005-0000-0000-0000AA060000}"/>
    <cellStyle name="Comma 3 8 4 2 2" xfId="1061" xr:uid="{00000000-0005-0000-0000-0000AB060000}"/>
    <cellStyle name="Comma 3 8 4 2 2 2" xfId="1557" xr:uid="{00000000-0005-0000-0000-0000AC060000}"/>
    <cellStyle name="Comma 3 8 4 2 2 2 2" xfId="2576" xr:uid="{00000000-0005-0000-0000-0000AD060000}"/>
    <cellStyle name="Comma 3 8 4 2 2 3" xfId="2080" xr:uid="{00000000-0005-0000-0000-0000AE060000}"/>
    <cellStyle name="Comma 3 8 4 2 2 4" xfId="3078" xr:uid="{00000000-0005-0000-0000-0000AF060000}"/>
    <cellStyle name="Comma 3 8 4 2 2 5" xfId="3580" xr:uid="{00000000-0005-0000-0000-0000B0060000}"/>
    <cellStyle name="Comma 3 8 4 2 2 6" xfId="4082" xr:uid="{00000000-0005-0000-0000-0000B1060000}"/>
    <cellStyle name="Comma 3 8 4 2 3" xfId="1309" xr:uid="{00000000-0005-0000-0000-0000B2060000}"/>
    <cellStyle name="Comma 3 8 4 2 3 2" xfId="2328" xr:uid="{00000000-0005-0000-0000-0000B3060000}"/>
    <cellStyle name="Comma 3 8 4 2 4" xfId="1832" xr:uid="{00000000-0005-0000-0000-0000B4060000}"/>
    <cellStyle name="Comma 3 8 4 2 5" xfId="2830" xr:uid="{00000000-0005-0000-0000-0000B5060000}"/>
    <cellStyle name="Comma 3 8 4 2 6" xfId="3332" xr:uid="{00000000-0005-0000-0000-0000B6060000}"/>
    <cellStyle name="Comma 3 8 4 2 7" xfId="3834" xr:uid="{00000000-0005-0000-0000-0000B7060000}"/>
    <cellStyle name="Comma 3 8 4 3" xfId="937" xr:uid="{00000000-0005-0000-0000-0000B8060000}"/>
    <cellStyle name="Comma 3 8 4 3 2" xfId="1433" xr:uid="{00000000-0005-0000-0000-0000B9060000}"/>
    <cellStyle name="Comma 3 8 4 3 2 2" xfId="2452" xr:uid="{00000000-0005-0000-0000-0000BA060000}"/>
    <cellStyle name="Comma 3 8 4 3 3" xfId="1956" xr:uid="{00000000-0005-0000-0000-0000BB060000}"/>
    <cellStyle name="Comma 3 8 4 3 4" xfId="2954" xr:uid="{00000000-0005-0000-0000-0000BC060000}"/>
    <cellStyle name="Comma 3 8 4 3 5" xfId="3456" xr:uid="{00000000-0005-0000-0000-0000BD060000}"/>
    <cellStyle name="Comma 3 8 4 3 6" xfId="3958" xr:uid="{00000000-0005-0000-0000-0000BE060000}"/>
    <cellStyle name="Comma 3 8 4 4" xfId="1185" xr:uid="{00000000-0005-0000-0000-0000BF060000}"/>
    <cellStyle name="Comma 3 8 4 4 2" xfId="2204" xr:uid="{00000000-0005-0000-0000-0000C0060000}"/>
    <cellStyle name="Comma 3 8 4 5" xfId="1708" xr:uid="{00000000-0005-0000-0000-0000C1060000}"/>
    <cellStyle name="Comma 3 8 4 6" xfId="2706" xr:uid="{00000000-0005-0000-0000-0000C2060000}"/>
    <cellStyle name="Comma 3 8 4 7" xfId="3208" xr:uid="{00000000-0005-0000-0000-0000C3060000}"/>
    <cellStyle name="Comma 3 8 4 8" xfId="3710" xr:uid="{00000000-0005-0000-0000-0000C4060000}"/>
    <cellStyle name="Comma 3 8 5" xfId="743" xr:uid="{00000000-0005-0000-0000-0000C5060000}"/>
    <cellStyle name="Comma 3 8 5 2" xfId="991" xr:uid="{00000000-0005-0000-0000-0000C6060000}"/>
    <cellStyle name="Comma 3 8 5 2 2" xfId="1487" xr:uid="{00000000-0005-0000-0000-0000C7060000}"/>
    <cellStyle name="Comma 3 8 5 2 2 2" xfId="2506" xr:uid="{00000000-0005-0000-0000-0000C8060000}"/>
    <cellStyle name="Comma 3 8 5 2 3" xfId="2010" xr:uid="{00000000-0005-0000-0000-0000C9060000}"/>
    <cellStyle name="Comma 3 8 5 2 4" xfId="3008" xr:uid="{00000000-0005-0000-0000-0000CA060000}"/>
    <cellStyle name="Comma 3 8 5 2 5" xfId="3510" xr:uid="{00000000-0005-0000-0000-0000CB060000}"/>
    <cellStyle name="Comma 3 8 5 2 6" xfId="4012" xr:uid="{00000000-0005-0000-0000-0000CC060000}"/>
    <cellStyle name="Comma 3 8 5 3" xfId="1239" xr:uid="{00000000-0005-0000-0000-0000CD060000}"/>
    <cellStyle name="Comma 3 8 5 3 2" xfId="2258" xr:uid="{00000000-0005-0000-0000-0000CE060000}"/>
    <cellStyle name="Comma 3 8 5 4" xfId="1762" xr:uid="{00000000-0005-0000-0000-0000CF060000}"/>
    <cellStyle name="Comma 3 8 5 5" xfId="2760" xr:uid="{00000000-0005-0000-0000-0000D0060000}"/>
    <cellStyle name="Comma 3 8 5 6" xfId="3262" xr:uid="{00000000-0005-0000-0000-0000D1060000}"/>
    <cellStyle name="Comma 3 8 5 7" xfId="3764" xr:uid="{00000000-0005-0000-0000-0000D2060000}"/>
    <cellStyle name="Comma 3 8 6" xfId="867" xr:uid="{00000000-0005-0000-0000-0000D3060000}"/>
    <cellStyle name="Comma 3 8 6 2" xfId="1363" xr:uid="{00000000-0005-0000-0000-0000D4060000}"/>
    <cellStyle name="Comma 3 8 6 2 2" xfId="2382" xr:uid="{00000000-0005-0000-0000-0000D5060000}"/>
    <cellStyle name="Comma 3 8 6 3" xfId="1886" xr:uid="{00000000-0005-0000-0000-0000D6060000}"/>
    <cellStyle name="Comma 3 8 6 4" xfId="2884" xr:uid="{00000000-0005-0000-0000-0000D7060000}"/>
    <cellStyle name="Comma 3 8 6 5" xfId="3386" xr:uid="{00000000-0005-0000-0000-0000D8060000}"/>
    <cellStyle name="Comma 3 8 6 6" xfId="3888" xr:uid="{00000000-0005-0000-0000-0000D9060000}"/>
    <cellStyle name="Comma 3 8 7" xfId="1115" xr:uid="{00000000-0005-0000-0000-0000DA060000}"/>
    <cellStyle name="Comma 3 8 7 2" xfId="2134" xr:uid="{00000000-0005-0000-0000-0000DB060000}"/>
    <cellStyle name="Comma 3 8 8" xfId="1638" xr:uid="{00000000-0005-0000-0000-0000DC060000}"/>
    <cellStyle name="Comma 3 8 9" xfId="2636" xr:uid="{00000000-0005-0000-0000-0000DD060000}"/>
    <cellStyle name="Comma 3 9" xfId="613" xr:uid="{00000000-0005-0000-0000-0000DE060000}"/>
    <cellStyle name="Comma 3 9 10" xfId="3140" xr:uid="{00000000-0005-0000-0000-0000DF060000}"/>
    <cellStyle name="Comma 3 9 11" xfId="3642" xr:uid="{00000000-0005-0000-0000-0000E0060000}"/>
    <cellStyle name="Comma 3 9 2" xfId="643" xr:uid="{00000000-0005-0000-0000-0000E1060000}"/>
    <cellStyle name="Comma 3 9 2 2" xfId="693" xr:uid="{00000000-0005-0000-0000-0000E2060000}"/>
    <cellStyle name="Comma 3 9 2 2 2" xfId="817" xr:uid="{00000000-0005-0000-0000-0000E3060000}"/>
    <cellStyle name="Comma 3 9 2 2 2 2" xfId="1065" xr:uid="{00000000-0005-0000-0000-0000E4060000}"/>
    <cellStyle name="Comma 3 9 2 2 2 2 2" xfId="1561" xr:uid="{00000000-0005-0000-0000-0000E5060000}"/>
    <cellStyle name="Comma 3 9 2 2 2 2 2 2" xfId="2580" xr:uid="{00000000-0005-0000-0000-0000E6060000}"/>
    <cellStyle name="Comma 3 9 2 2 2 2 3" xfId="2084" xr:uid="{00000000-0005-0000-0000-0000E7060000}"/>
    <cellStyle name="Comma 3 9 2 2 2 2 4" xfId="3082" xr:uid="{00000000-0005-0000-0000-0000E8060000}"/>
    <cellStyle name="Comma 3 9 2 2 2 2 5" xfId="3584" xr:uid="{00000000-0005-0000-0000-0000E9060000}"/>
    <cellStyle name="Comma 3 9 2 2 2 2 6" xfId="4086" xr:uid="{00000000-0005-0000-0000-0000EA060000}"/>
    <cellStyle name="Comma 3 9 2 2 2 3" xfId="1313" xr:uid="{00000000-0005-0000-0000-0000EB060000}"/>
    <cellStyle name="Comma 3 9 2 2 2 3 2" xfId="2332" xr:uid="{00000000-0005-0000-0000-0000EC060000}"/>
    <cellStyle name="Comma 3 9 2 2 2 4" xfId="1836" xr:uid="{00000000-0005-0000-0000-0000ED060000}"/>
    <cellStyle name="Comma 3 9 2 2 2 5" xfId="2834" xr:uid="{00000000-0005-0000-0000-0000EE060000}"/>
    <cellStyle name="Comma 3 9 2 2 2 6" xfId="3336" xr:uid="{00000000-0005-0000-0000-0000EF060000}"/>
    <cellStyle name="Comma 3 9 2 2 2 7" xfId="3838" xr:uid="{00000000-0005-0000-0000-0000F0060000}"/>
    <cellStyle name="Comma 3 9 2 2 3" xfId="941" xr:uid="{00000000-0005-0000-0000-0000F1060000}"/>
    <cellStyle name="Comma 3 9 2 2 3 2" xfId="1437" xr:uid="{00000000-0005-0000-0000-0000F2060000}"/>
    <cellStyle name="Comma 3 9 2 2 3 2 2" xfId="2456" xr:uid="{00000000-0005-0000-0000-0000F3060000}"/>
    <cellStyle name="Comma 3 9 2 2 3 3" xfId="1960" xr:uid="{00000000-0005-0000-0000-0000F4060000}"/>
    <cellStyle name="Comma 3 9 2 2 3 4" xfId="2958" xr:uid="{00000000-0005-0000-0000-0000F5060000}"/>
    <cellStyle name="Comma 3 9 2 2 3 5" xfId="3460" xr:uid="{00000000-0005-0000-0000-0000F6060000}"/>
    <cellStyle name="Comma 3 9 2 2 3 6" xfId="3962" xr:uid="{00000000-0005-0000-0000-0000F7060000}"/>
    <cellStyle name="Comma 3 9 2 2 4" xfId="1189" xr:uid="{00000000-0005-0000-0000-0000F8060000}"/>
    <cellStyle name="Comma 3 9 2 2 4 2" xfId="2208" xr:uid="{00000000-0005-0000-0000-0000F9060000}"/>
    <cellStyle name="Comma 3 9 2 2 5" xfId="1712" xr:uid="{00000000-0005-0000-0000-0000FA060000}"/>
    <cellStyle name="Comma 3 9 2 2 6" xfId="2710" xr:uid="{00000000-0005-0000-0000-0000FB060000}"/>
    <cellStyle name="Comma 3 9 2 2 7" xfId="3212" xr:uid="{00000000-0005-0000-0000-0000FC060000}"/>
    <cellStyle name="Comma 3 9 2 2 8" xfId="3714" xr:uid="{00000000-0005-0000-0000-0000FD060000}"/>
    <cellStyle name="Comma 3 9 2 3" xfId="767" xr:uid="{00000000-0005-0000-0000-0000FE060000}"/>
    <cellStyle name="Comma 3 9 2 3 2" xfId="1015" xr:uid="{00000000-0005-0000-0000-0000FF060000}"/>
    <cellStyle name="Comma 3 9 2 3 2 2" xfId="1511" xr:uid="{00000000-0005-0000-0000-000000070000}"/>
    <cellStyle name="Comma 3 9 2 3 2 2 2" xfId="2530" xr:uid="{00000000-0005-0000-0000-000001070000}"/>
    <cellStyle name="Comma 3 9 2 3 2 3" xfId="2034" xr:uid="{00000000-0005-0000-0000-000002070000}"/>
    <cellStyle name="Comma 3 9 2 3 2 4" xfId="3032" xr:uid="{00000000-0005-0000-0000-000003070000}"/>
    <cellStyle name="Comma 3 9 2 3 2 5" xfId="3534" xr:uid="{00000000-0005-0000-0000-000004070000}"/>
    <cellStyle name="Comma 3 9 2 3 2 6" xfId="4036" xr:uid="{00000000-0005-0000-0000-000005070000}"/>
    <cellStyle name="Comma 3 9 2 3 3" xfId="1263" xr:uid="{00000000-0005-0000-0000-000006070000}"/>
    <cellStyle name="Comma 3 9 2 3 3 2" xfId="2282" xr:uid="{00000000-0005-0000-0000-000007070000}"/>
    <cellStyle name="Comma 3 9 2 3 4" xfId="1786" xr:uid="{00000000-0005-0000-0000-000008070000}"/>
    <cellStyle name="Comma 3 9 2 3 5" xfId="2784" xr:uid="{00000000-0005-0000-0000-000009070000}"/>
    <cellStyle name="Comma 3 9 2 3 6" xfId="3286" xr:uid="{00000000-0005-0000-0000-00000A070000}"/>
    <cellStyle name="Comma 3 9 2 3 7" xfId="3788" xr:uid="{00000000-0005-0000-0000-00000B070000}"/>
    <cellStyle name="Comma 3 9 2 4" xfId="891" xr:uid="{00000000-0005-0000-0000-00000C070000}"/>
    <cellStyle name="Comma 3 9 2 4 2" xfId="1387" xr:uid="{00000000-0005-0000-0000-00000D070000}"/>
    <cellStyle name="Comma 3 9 2 4 2 2" xfId="2406" xr:uid="{00000000-0005-0000-0000-00000E070000}"/>
    <cellStyle name="Comma 3 9 2 4 3" xfId="1910" xr:uid="{00000000-0005-0000-0000-00000F070000}"/>
    <cellStyle name="Comma 3 9 2 4 4" xfId="2908" xr:uid="{00000000-0005-0000-0000-000010070000}"/>
    <cellStyle name="Comma 3 9 2 4 5" xfId="3410" xr:uid="{00000000-0005-0000-0000-000011070000}"/>
    <cellStyle name="Comma 3 9 2 4 6" xfId="3912" xr:uid="{00000000-0005-0000-0000-000012070000}"/>
    <cellStyle name="Comma 3 9 2 5" xfId="1139" xr:uid="{00000000-0005-0000-0000-000013070000}"/>
    <cellStyle name="Comma 3 9 2 5 2" xfId="2158" xr:uid="{00000000-0005-0000-0000-000014070000}"/>
    <cellStyle name="Comma 3 9 2 6" xfId="1662" xr:uid="{00000000-0005-0000-0000-000015070000}"/>
    <cellStyle name="Comma 3 9 2 7" xfId="2660" xr:uid="{00000000-0005-0000-0000-000016070000}"/>
    <cellStyle name="Comma 3 9 2 8" xfId="3162" xr:uid="{00000000-0005-0000-0000-000017070000}"/>
    <cellStyle name="Comma 3 9 2 9" xfId="3664" xr:uid="{00000000-0005-0000-0000-000018070000}"/>
    <cellStyle name="Comma 3 9 3" xfId="663" xr:uid="{00000000-0005-0000-0000-000019070000}"/>
    <cellStyle name="Comma 3 9 3 2" xfId="694" xr:uid="{00000000-0005-0000-0000-00001A070000}"/>
    <cellStyle name="Comma 3 9 3 2 2" xfId="818" xr:uid="{00000000-0005-0000-0000-00001B070000}"/>
    <cellStyle name="Comma 3 9 3 2 2 2" xfId="1066" xr:uid="{00000000-0005-0000-0000-00001C070000}"/>
    <cellStyle name="Comma 3 9 3 2 2 2 2" xfId="1562" xr:uid="{00000000-0005-0000-0000-00001D070000}"/>
    <cellStyle name="Comma 3 9 3 2 2 2 2 2" xfId="2581" xr:uid="{00000000-0005-0000-0000-00001E070000}"/>
    <cellStyle name="Comma 3 9 3 2 2 2 3" xfId="2085" xr:uid="{00000000-0005-0000-0000-00001F070000}"/>
    <cellStyle name="Comma 3 9 3 2 2 2 4" xfId="3083" xr:uid="{00000000-0005-0000-0000-000020070000}"/>
    <cellStyle name="Comma 3 9 3 2 2 2 5" xfId="3585" xr:uid="{00000000-0005-0000-0000-000021070000}"/>
    <cellStyle name="Comma 3 9 3 2 2 2 6" xfId="4087" xr:uid="{00000000-0005-0000-0000-000022070000}"/>
    <cellStyle name="Comma 3 9 3 2 2 3" xfId="1314" xr:uid="{00000000-0005-0000-0000-000023070000}"/>
    <cellStyle name="Comma 3 9 3 2 2 3 2" xfId="2333" xr:uid="{00000000-0005-0000-0000-000024070000}"/>
    <cellStyle name="Comma 3 9 3 2 2 4" xfId="1837" xr:uid="{00000000-0005-0000-0000-000025070000}"/>
    <cellStyle name="Comma 3 9 3 2 2 5" xfId="2835" xr:uid="{00000000-0005-0000-0000-000026070000}"/>
    <cellStyle name="Comma 3 9 3 2 2 6" xfId="3337" xr:uid="{00000000-0005-0000-0000-000027070000}"/>
    <cellStyle name="Comma 3 9 3 2 2 7" xfId="3839" xr:uid="{00000000-0005-0000-0000-000028070000}"/>
    <cellStyle name="Comma 3 9 3 2 3" xfId="942" xr:uid="{00000000-0005-0000-0000-000029070000}"/>
    <cellStyle name="Comma 3 9 3 2 3 2" xfId="1438" xr:uid="{00000000-0005-0000-0000-00002A070000}"/>
    <cellStyle name="Comma 3 9 3 2 3 2 2" xfId="2457" xr:uid="{00000000-0005-0000-0000-00002B070000}"/>
    <cellStyle name="Comma 3 9 3 2 3 3" xfId="1961" xr:uid="{00000000-0005-0000-0000-00002C070000}"/>
    <cellStyle name="Comma 3 9 3 2 3 4" xfId="2959" xr:uid="{00000000-0005-0000-0000-00002D070000}"/>
    <cellStyle name="Comma 3 9 3 2 3 5" xfId="3461" xr:uid="{00000000-0005-0000-0000-00002E070000}"/>
    <cellStyle name="Comma 3 9 3 2 3 6" xfId="3963" xr:uid="{00000000-0005-0000-0000-00002F070000}"/>
    <cellStyle name="Comma 3 9 3 2 4" xfId="1190" xr:uid="{00000000-0005-0000-0000-000030070000}"/>
    <cellStyle name="Comma 3 9 3 2 4 2" xfId="2209" xr:uid="{00000000-0005-0000-0000-000031070000}"/>
    <cellStyle name="Comma 3 9 3 2 5" xfId="1713" xr:uid="{00000000-0005-0000-0000-000032070000}"/>
    <cellStyle name="Comma 3 9 3 2 6" xfId="2711" xr:uid="{00000000-0005-0000-0000-000033070000}"/>
    <cellStyle name="Comma 3 9 3 2 7" xfId="3213" xr:uid="{00000000-0005-0000-0000-000034070000}"/>
    <cellStyle name="Comma 3 9 3 2 8" xfId="3715" xr:uid="{00000000-0005-0000-0000-000035070000}"/>
    <cellStyle name="Comma 3 9 3 3" xfId="787" xr:uid="{00000000-0005-0000-0000-000036070000}"/>
    <cellStyle name="Comma 3 9 3 3 2" xfId="1035" xr:uid="{00000000-0005-0000-0000-000037070000}"/>
    <cellStyle name="Comma 3 9 3 3 2 2" xfId="1531" xr:uid="{00000000-0005-0000-0000-000038070000}"/>
    <cellStyle name="Comma 3 9 3 3 2 2 2" xfId="2550" xr:uid="{00000000-0005-0000-0000-000039070000}"/>
    <cellStyle name="Comma 3 9 3 3 2 3" xfId="2054" xr:uid="{00000000-0005-0000-0000-00003A070000}"/>
    <cellStyle name="Comma 3 9 3 3 2 4" xfId="3052" xr:uid="{00000000-0005-0000-0000-00003B070000}"/>
    <cellStyle name="Comma 3 9 3 3 2 5" xfId="3554" xr:uid="{00000000-0005-0000-0000-00003C070000}"/>
    <cellStyle name="Comma 3 9 3 3 2 6" xfId="4056" xr:uid="{00000000-0005-0000-0000-00003D070000}"/>
    <cellStyle name="Comma 3 9 3 3 3" xfId="1283" xr:uid="{00000000-0005-0000-0000-00003E070000}"/>
    <cellStyle name="Comma 3 9 3 3 3 2" xfId="2302" xr:uid="{00000000-0005-0000-0000-00003F070000}"/>
    <cellStyle name="Comma 3 9 3 3 4" xfId="1806" xr:uid="{00000000-0005-0000-0000-000040070000}"/>
    <cellStyle name="Comma 3 9 3 3 5" xfId="2804" xr:uid="{00000000-0005-0000-0000-000041070000}"/>
    <cellStyle name="Comma 3 9 3 3 6" xfId="3306" xr:uid="{00000000-0005-0000-0000-000042070000}"/>
    <cellStyle name="Comma 3 9 3 3 7" xfId="3808" xr:uid="{00000000-0005-0000-0000-000043070000}"/>
    <cellStyle name="Comma 3 9 3 4" xfId="911" xr:uid="{00000000-0005-0000-0000-000044070000}"/>
    <cellStyle name="Comma 3 9 3 4 2" xfId="1407" xr:uid="{00000000-0005-0000-0000-000045070000}"/>
    <cellStyle name="Comma 3 9 3 4 2 2" xfId="2426" xr:uid="{00000000-0005-0000-0000-000046070000}"/>
    <cellStyle name="Comma 3 9 3 4 3" xfId="1930" xr:uid="{00000000-0005-0000-0000-000047070000}"/>
    <cellStyle name="Comma 3 9 3 4 4" xfId="2928" xr:uid="{00000000-0005-0000-0000-000048070000}"/>
    <cellStyle name="Comma 3 9 3 4 5" xfId="3430" xr:uid="{00000000-0005-0000-0000-000049070000}"/>
    <cellStyle name="Comma 3 9 3 4 6" xfId="3932" xr:uid="{00000000-0005-0000-0000-00004A070000}"/>
    <cellStyle name="Comma 3 9 3 5" xfId="1159" xr:uid="{00000000-0005-0000-0000-00004B070000}"/>
    <cellStyle name="Comma 3 9 3 5 2" xfId="2178" xr:uid="{00000000-0005-0000-0000-00004C070000}"/>
    <cellStyle name="Comma 3 9 3 6" xfId="1682" xr:uid="{00000000-0005-0000-0000-00004D070000}"/>
    <cellStyle name="Comma 3 9 3 7" xfId="2680" xr:uid="{00000000-0005-0000-0000-00004E070000}"/>
    <cellStyle name="Comma 3 9 3 8" xfId="3182" xr:uid="{00000000-0005-0000-0000-00004F070000}"/>
    <cellStyle name="Comma 3 9 3 9" xfId="3684" xr:uid="{00000000-0005-0000-0000-000050070000}"/>
    <cellStyle name="Comma 3 9 4" xfId="692" xr:uid="{00000000-0005-0000-0000-000051070000}"/>
    <cellStyle name="Comma 3 9 4 2" xfId="816" xr:uid="{00000000-0005-0000-0000-000052070000}"/>
    <cellStyle name="Comma 3 9 4 2 2" xfId="1064" xr:uid="{00000000-0005-0000-0000-000053070000}"/>
    <cellStyle name="Comma 3 9 4 2 2 2" xfId="1560" xr:uid="{00000000-0005-0000-0000-000054070000}"/>
    <cellStyle name="Comma 3 9 4 2 2 2 2" xfId="2579" xr:uid="{00000000-0005-0000-0000-000055070000}"/>
    <cellStyle name="Comma 3 9 4 2 2 3" xfId="2083" xr:uid="{00000000-0005-0000-0000-000056070000}"/>
    <cellStyle name="Comma 3 9 4 2 2 4" xfId="3081" xr:uid="{00000000-0005-0000-0000-000057070000}"/>
    <cellStyle name="Comma 3 9 4 2 2 5" xfId="3583" xr:uid="{00000000-0005-0000-0000-000058070000}"/>
    <cellStyle name="Comma 3 9 4 2 2 6" xfId="4085" xr:uid="{00000000-0005-0000-0000-000059070000}"/>
    <cellStyle name="Comma 3 9 4 2 3" xfId="1312" xr:uid="{00000000-0005-0000-0000-00005A070000}"/>
    <cellStyle name="Comma 3 9 4 2 3 2" xfId="2331" xr:uid="{00000000-0005-0000-0000-00005B070000}"/>
    <cellStyle name="Comma 3 9 4 2 4" xfId="1835" xr:uid="{00000000-0005-0000-0000-00005C070000}"/>
    <cellStyle name="Comma 3 9 4 2 5" xfId="2833" xr:uid="{00000000-0005-0000-0000-00005D070000}"/>
    <cellStyle name="Comma 3 9 4 2 6" xfId="3335" xr:uid="{00000000-0005-0000-0000-00005E070000}"/>
    <cellStyle name="Comma 3 9 4 2 7" xfId="3837" xr:uid="{00000000-0005-0000-0000-00005F070000}"/>
    <cellStyle name="Comma 3 9 4 3" xfId="940" xr:uid="{00000000-0005-0000-0000-000060070000}"/>
    <cellStyle name="Comma 3 9 4 3 2" xfId="1436" xr:uid="{00000000-0005-0000-0000-000061070000}"/>
    <cellStyle name="Comma 3 9 4 3 2 2" xfId="2455" xr:uid="{00000000-0005-0000-0000-000062070000}"/>
    <cellStyle name="Comma 3 9 4 3 3" xfId="1959" xr:uid="{00000000-0005-0000-0000-000063070000}"/>
    <cellStyle name="Comma 3 9 4 3 4" xfId="2957" xr:uid="{00000000-0005-0000-0000-000064070000}"/>
    <cellStyle name="Comma 3 9 4 3 5" xfId="3459" xr:uid="{00000000-0005-0000-0000-000065070000}"/>
    <cellStyle name="Comma 3 9 4 3 6" xfId="3961" xr:uid="{00000000-0005-0000-0000-000066070000}"/>
    <cellStyle name="Comma 3 9 4 4" xfId="1188" xr:uid="{00000000-0005-0000-0000-000067070000}"/>
    <cellStyle name="Comma 3 9 4 4 2" xfId="2207" xr:uid="{00000000-0005-0000-0000-000068070000}"/>
    <cellStyle name="Comma 3 9 4 5" xfId="1711" xr:uid="{00000000-0005-0000-0000-000069070000}"/>
    <cellStyle name="Comma 3 9 4 6" xfId="2709" xr:uid="{00000000-0005-0000-0000-00006A070000}"/>
    <cellStyle name="Comma 3 9 4 7" xfId="3211" xr:uid="{00000000-0005-0000-0000-00006B070000}"/>
    <cellStyle name="Comma 3 9 4 8" xfId="3713" xr:uid="{00000000-0005-0000-0000-00006C070000}"/>
    <cellStyle name="Comma 3 9 5" xfId="745" xr:uid="{00000000-0005-0000-0000-00006D070000}"/>
    <cellStyle name="Comma 3 9 5 2" xfId="993" xr:uid="{00000000-0005-0000-0000-00006E070000}"/>
    <cellStyle name="Comma 3 9 5 2 2" xfId="1489" xr:uid="{00000000-0005-0000-0000-00006F070000}"/>
    <cellStyle name="Comma 3 9 5 2 2 2" xfId="2508" xr:uid="{00000000-0005-0000-0000-000070070000}"/>
    <cellStyle name="Comma 3 9 5 2 3" xfId="2012" xr:uid="{00000000-0005-0000-0000-000071070000}"/>
    <cellStyle name="Comma 3 9 5 2 4" xfId="3010" xr:uid="{00000000-0005-0000-0000-000072070000}"/>
    <cellStyle name="Comma 3 9 5 2 5" xfId="3512" xr:uid="{00000000-0005-0000-0000-000073070000}"/>
    <cellStyle name="Comma 3 9 5 2 6" xfId="4014" xr:uid="{00000000-0005-0000-0000-000074070000}"/>
    <cellStyle name="Comma 3 9 5 3" xfId="1241" xr:uid="{00000000-0005-0000-0000-000075070000}"/>
    <cellStyle name="Comma 3 9 5 3 2" xfId="2260" xr:uid="{00000000-0005-0000-0000-000076070000}"/>
    <cellStyle name="Comma 3 9 5 4" xfId="1764" xr:uid="{00000000-0005-0000-0000-000077070000}"/>
    <cellStyle name="Comma 3 9 5 5" xfId="2762" xr:uid="{00000000-0005-0000-0000-000078070000}"/>
    <cellStyle name="Comma 3 9 5 6" xfId="3264" xr:uid="{00000000-0005-0000-0000-000079070000}"/>
    <cellStyle name="Comma 3 9 5 7" xfId="3766" xr:uid="{00000000-0005-0000-0000-00007A070000}"/>
    <cellStyle name="Comma 3 9 6" xfId="869" xr:uid="{00000000-0005-0000-0000-00007B070000}"/>
    <cellStyle name="Comma 3 9 6 2" xfId="1365" xr:uid="{00000000-0005-0000-0000-00007C070000}"/>
    <cellStyle name="Comma 3 9 6 2 2" xfId="2384" xr:uid="{00000000-0005-0000-0000-00007D070000}"/>
    <cellStyle name="Comma 3 9 6 3" xfId="1888" xr:uid="{00000000-0005-0000-0000-00007E070000}"/>
    <cellStyle name="Comma 3 9 6 4" xfId="2886" xr:uid="{00000000-0005-0000-0000-00007F070000}"/>
    <cellStyle name="Comma 3 9 6 5" xfId="3388" xr:uid="{00000000-0005-0000-0000-000080070000}"/>
    <cellStyle name="Comma 3 9 6 6" xfId="3890" xr:uid="{00000000-0005-0000-0000-000081070000}"/>
    <cellStyle name="Comma 3 9 7" xfId="1117" xr:uid="{00000000-0005-0000-0000-000082070000}"/>
    <cellStyle name="Comma 3 9 7 2" xfId="2136" xr:uid="{00000000-0005-0000-0000-000083070000}"/>
    <cellStyle name="Comma 3 9 8" xfId="1640" xr:uid="{00000000-0005-0000-0000-000084070000}"/>
    <cellStyle name="Comma 3 9 9" xfId="2638" xr:uid="{00000000-0005-0000-0000-000085070000}"/>
    <cellStyle name="Comma 30" xfId="4204" xr:uid="{00000000-0005-0000-0000-000086070000}"/>
    <cellStyle name="Comma 31" xfId="4336" xr:uid="{00000000-0005-0000-0000-000087070000}"/>
    <cellStyle name="Comma 32" xfId="4196" xr:uid="{00000000-0005-0000-0000-000088070000}"/>
    <cellStyle name="Comma 33" xfId="4331" xr:uid="{00000000-0005-0000-0000-000089070000}"/>
    <cellStyle name="Comma 34" xfId="4335" xr:uid="{00000000-0005-0000-0000-00008A070000}"/>
    <cellStyle name="Comma 35" xfId="4332" xr:uid="{00000000-0005-0000-0000-00008B070000}"/>
    <cellStyle name="Comma 4" xfId="167" xr:uid="{00000000-0005-0000-0000-00008C070000}"/>
    <cellStyle name="Comma 4 2" xfId="112" xr:uid="{00000000-0005-0000-0000-00008D070000}"/>
    <cellStyle name="Comma 4 2 2" xfId="187" xr:uid="{00000000-0005-0000-0000-00008E070000}"/>
    <cellStyle name="Comma 4 3" xfId="174" xr:uid="{00000000-0005-0000-0000-00008F070000}"/>
    <cellStyle name="Comma 5" xfId="377" xr:uid="{00000000-0005-0000-0000-000090070000}"/>
    <cellStyle name="Comma 5 2" xfId="4233" xr:uid="{00000000-0005-0000-0000-000091070000}"/>
    <cellStyle name="Comma 5 3" xfId="4187" xr:uid="{00000000-0005-0000-0000-000092070000}"/>
    <cellStyle name="Comma 6" xfId="378" xr:uid="{00000000-0005-0000-0000-000093070000}"/>
    <cellStyle name="Comma 6 2" xfId="379" xr:uid="{00000000-0005-0000-0000-000094070000}"/>
    <cellStyle name="Comma 6 3" xfId="4231" xr:uid="{00000000-0005-0000-0000-000095070000}"/>
    <cellStyle name="Comma 7" xfId="97" xr:uid="{00000000-0005-0000-0000-000096070000}"/>
    <cellStyle name="Comma 7 2" xfId="162" xr:uid="{00000000-0005-0000-0000-000097070000}"/>
    <cellStyle name="Comma 7 2 2" xfId="381" xr:uid="{00000000-0005-0000-0000-000098070000}"/>
    <cellStyle name="Comma 7 2 2 2" xfId="4322" xr:uid="{00000000-0005-0000-0000-000099070000}"/>
    <cellStyle name="Comma 7 2 3" xfId="1619" xr:uid="{00000000-0005-0000-0000-00009A070000}"/>
    <cellStyle name="Comma 7 2 4" xfId="4206" xr:uid="{00000000-0005-0000-0000-00009B070000}"/>
    <cellStyle name="Comma 7 3" xfId="380" xr:uid="{00000000-0005-0000-0000-00009C070000}"/>
    <cellStyle name="Comma 7 3 2" xfId="4280" xr:uid="{00000000-0005-0000-0000-00009D070000}"/>
    <cellStyle name="Comma 7 4" xfId="1604" xr:uid="{00000000-0005-0000-0000-00009E070000}"/>
    <cellStyle name="Comma 7 5" xfId="4201" xr:uid="{00000000-0005-0000-0000-00009F070000}"/>
    <cellStyle name="Comma 8" xfId="382" xr:uid="{00000000-0005-0000-0000-0000A0070000}"/>
    <cellStyle name="Comma 8 2" xfId="383" xr:uid="{00000000-0005-0000-0000-0000A1070000}"/>
    <cellStyle name="Comma 9" xfId="384" xr:uid="{00000000-0005-0000-0000-0000A2070000}"/>
    <cellStyle name="CommaBlank" xfId="385" xr:uid="{00000000-0005-0000-0000-0000A3070000}"/>
    <cellStyle name="CommaBlank 2" xfId="386" xr:uid="{00000000-0005-0000-0000-0000A4070000}"/>
    <cellStyle name="Currency 10" xfId="387" xr:uid="{00000000-0005-0000-0000-0000A5070000}"/>
    <cellStyle name="Currency 10 10" xfId="3126" xr:uid="{00000000-0005-0000-0000-0000A6070000}"/>
    <cellStyle name="Currency 10 11" xfId="3628" xr:uid="{00000000-0005-0000-0000-0000A7070000}"/>
    <cellStyle name="Currency 10 2" xfId="623" xr:uid="{00000000-0005-0000-0000-0000A8070000}"/>
    <cellStyle name="Currency 10 2 2" xfId="696" xr:uid="{00000000-0005-0000-0000-0000A9070000}"/>
    <cellStyle name="Currency 10 2 2 2" xfId="820" xr:uid="{00000000-0005-0000-0000-0000AA070000}"/>
    <cellStyle name="Currency 10 2 2 2 2" xfId="1068" xr:uid="{00000000-0005-0000-0000-0000AB070000}"/>
    <cellStyle name="Currency 10 2 2 2 2 2" xfId="1564" xr:uid="{00000000-0005-0000-0000-0000AC070000}"/>
    <cellStyle name="Currency 10 2 2 2 2 2 2" xfId="2583" xr:uid="{00000000-0005-0000-0000-0000AD070000}"/>
    <cellStyle name="Currency 10 2 2 2 2 3" xfId="2087" xr:uid="{00000000-0005-0000-0000-0000AE070000}"/>
    <cellStyle name="Currency 10 2 2 2 2 4" xfId="3085" xr:uid="{00000000-0005-0000-0000-0000AF070000}"/>
    <cellStyle name="Currency 10 2 2 2 2 5" xfId="3587" xr:uid="{00000000-0005-0000-0000-0000B0070000}"/>
    <cellStyle name="Currency 10 2 2 2 2 6" xfId="4089" xr:uid="{00000000-0005-0000-0000-0000B1070000}"/>
    <cellStyle name="Currency 10 2 2 2 3" xfId="1316" xr:uid="{00000000-0005-0000-0000-0000B2070000}"/>
    <cellStyle name="Currency 10 2 2 2 3 2" xfId="2335" xr:uid="{00000000-0005-0000-0000-0000B3070000}"/>
    <cellStyle name="Currency 10 2 2 2 4" xfId="1839" xr:uid="{00000000-0005-0000-0000-0000B4070000}"/>
    <cellStyle name="Currency 10 2 2 2 5" xfId="2837" xr:uid="{00000000-0005-0000-0000-0000B5070000}"/>
    <cellStyle name="Currency 10 2 2 2 6" xfId="3339" xr:uid="{00000000-0005-0000-0000-0000B6070000}"/>
    <cellStyle name="Currency 10 2 2 2 7" xfId="3841" xr:uid="{00000000-0005-0000-0000-0000B7070000}"/>
    <cellStyle name="Currency 10 2 2 3" xfId="944" xr:uid="{00000000-0005-0000-0000-0000B8070000}"/>
    <cellStyle name="Currency 10 2 2 3 2" xfId="1440" xr:uid="{00000000-0005-0000-0000-0000B9070000}"/>
    <cellStyle name="Currency 10 2 2 3 2 2" xfId="2459" xr:uid="{00000000-0005-0000-0000-0000BA070000}"/>
    <cellStyle name="Currency 10 2 2 3 3" xfId="1963" xr:uid="{00000000-0005-0000-0000-0000BB070000}"/>
    <cellStyle name="Currency 10 2 2 3 4" xfId="2961" xr:uid="{00000000-0005-0000-0000-0000BC070000}"/>
    <cellStyle name="Currency 10 2 2 3 5" xfId="3463" xr:uid="{00000000-0005-0000-0000-0000BD070000}"/>
    <cellStyle name="Currency 10 2 2 3 6" xfId="3965" xr:uid="{00000000-0005-0000-0000-0000BE070000}"/>
    <cellStyle name="Currency 10 2 2 4" xfId="1192" xr:uid="{00000000-0005-0000-0000-0000BF070000}"/>
    <cellStyle name="Currency 10 2 2 4 2" xfId="2211" xr:uid="{00000000-0005-0000-0000-0000C0070000}"/>
    <cellStyle name="Currency 10 2 2 5" xfId="1715" xr:uid="{00000000-0005-0000-0000-0000C1070000}"/>
    <cellStyle name="Currency 10 2 2 6" xfId="2713" xr:uid="{00000000-0005-0000-0000-0000C2070000}"/>
    <cellStyle name="Currency 10 2 2 7" xfId="3215" xr:uid="{00000000-0005-0000-0000-0000C3070000}"/>
    <cellStyle name="Currency 10 2 2 8" xfId="3717" xr:uid="{00000000-0005-0000-0000-0000C4070000}"/>
    <cellStyle name="Currency 10 2 3" xfId="753" xr:uid="{00000000-0005-0000-0000-0000C5070000}"/>
    <cellStyle name="Currency 10 2 3 2" xfId="1001" xr:uid="{00000000-0005-0000-0000-0000C6070000}"/>
    <cellStyle name="Currency 10 2 3 2 2" xfId="1497" xr:uid="{00000000-0005-0000-0000-0000C7070000}"/>
    <cellStyle name="Currency 10 2 3 2 2 2" xfId="2516" xr:uid="{00000000-0005-0000-0000-0000C8070000}"/>
    <cellStyle name="Currency 10 2 3 2 3" xfId="2020" xr:uid="{00000000-0005-0000-0000-0000C9070000}"/>
    <cellStyle name="Currency 10 2 3 2 4" xfId="3018" xr:uid="{00000000-0005-0000-0000-0000CA070000}"/>
    <cellStyle name="Currency 10 2 3 2 5" xfId="3520" xr:uid="{00000000-0005-0000-0000-0000CB070000}"/>
    <cellStyle name="Currency 10 2 3 2 6" xfId="4022" xr:uid="{00000000-0005-0000-0000-0000CC070000}"/>
    <cellStyle name="Currency 10 2 3 3" xfId="1249" xr:uid="{00000000-0005-0000-0000-0000CD070000}"/>
    <cellStyle name="Currency 10 2 3 3 2" xfId="2268" xr:uid="{00000000-0005-0000-0000-0000CE070000}"/>
    <cellStyle name="Currency 10 2 3 4" xfId="1772" xr:uid="{00000000-0005-0000-0000-0000CF070000}"/>
    <cellStyle name="Currency 10 2 3 5" xfId="2770" xr:uid="{00000000-0005-0000-0000-0000D0070000}"/>
    <cellStyle name="Currency 10 2 3 6" xfId="3272" xr:uid="{00000000-0005-0000-0000-0000D1070000}"/>
    <cellStyle name="Currency 10 2 3 7" xfId="3774" xr:uid="{00000000-0005-0000-0000-0000D2070000}"/>
    <cellStyle name="Currency 10 2 4" xfId="877" xr:uid="{00000000-0005-0000-0000-0000D3070000}"/>
    <cellStyle name="Currency 10 2 4 2" xfId="1373" xr:uid="{00000000-0005-0000-0000-0000D4070000}"/>
    <cellStyle name="Currency 10 2 4 2 2" xfId="2392" xr:uid="{00000000-0005-0000-0000-0000D5070000}"/>
    <cellStyle name="Currency 10 2 4 3" xfId="1896" xr:uid="{00000000-0005-0000-0000-0000D6070000}"/>
    <cellStyle name="Currency 10 2 4 4" xfId="2894" xr:uid="{00000000-0005-0000-0000-0000D7070000}"/>
    <cellStyle name="Currency 10 2 4 5" xfId="3396" xr:uid="{00000000-0005-0000-0000-0000D8070000}"/>
    <cellStyle name="Currency 10 2 4 6" xfId="3898" xr:uid="{00000000-0005-0000-0000-0000D9070000}"/>
    <cellStyle name="Currency 10 2 5" xfId="1125" xr:uid="{00000000-0005-0000-0000-0000DA070000}"/>
    <cellStyle name="Currency 10 2 5 2" xfId="2144" xr:uid="{00000000-0005-0000-0000-0000DB070000}"/>
    <cellStyle name="Currency 10 2 6" xfId="1648" xr:uid="{00000000-0005-0000-0000-0000DC070000}"/>
    <cellStyle name="Currency 10 2 7" xfId="2646" xr:uid="{00000000-0005-0000-0000-0000DD070000}"/>
    <cellStyle name="Currency 10 2 8" xfId="3148" xr:uid="{00000000-0005-0000-0000-0000DE070000}"/>
    <cellStyle name="Currency 10 2 9" xfId="3650" xr:uid="{00000000-0005-0000-0000-0000DF070000}"/>
    <cellStyle name="Currency 10 3" xfId="649" xr:uid="{00000000-0005-0000-0000-0000E0070000}"/>
    <cellStyle name="Currency 10 3 2" xfId="697" xr:uid="{00000000-0005-0000-0000-0000E1070000}"/>
    <cellStyle name="Currency 10 3 2 2" xfId="821" xr:uid="{00000000-0005-0000-0000-0000E2070000}"/>
    <cellStyle name="Currency 10 3 2 2 2" xfId="1069" xr:uid="{00000000-0005-0000-0000-0000E3070000}"/>
    <cellStyle name="Currency 10 3 2 2 2 2" xfId="1565" xr:uid="{00000000-0005-0000-0000-0000E4070000}"/>
    <cellStyle name="Currency 10 3 2 2 2 2 2" xfId="2584" xr:uid="{00000000-0005-0000-0000-0000E5070000}"/>
    <cellStyle name="Currency 10 3 2 2 2 3" xfId="2088" xr:uid="{00000000-0005-0000-0000-0000E6070000}"/>
    <cellStyle name="Currency 10 3 2 2 2 4" xfId="3086" xr:uid="{00000000-0005-0000-0000-0000E7070000}"/>
    <cellStyle name="Currency 10 3 2 2 2 5" xfId="3588" xr:uid="{00000000-0005-0000-0000-0000E8070000}"/>
    <cellStyle name="Currency 10 3 2 2 2 6" xfId="4090" xr:uid="{00000000-0005-0000-0000-0000E9070000}"/>
    <cellStyle name="Currency 10 3 2 2 3" xfId="1317" xr:uid="{00000000-0005-0000-0000-0000EA070000}"/>
    <cellStyle name="Currency 10 3 2 2 3 2" xfId="2336" xr:uid="{00000000-0005-0000-0000-0000EB070000}"/>
    <cellStyle name="Currency 10 3 2 2 4" xfId="1840" xr:uid="{00000000-0005-0000-0000-0000EC070000}"/>
    <cellStyle name="Currency 10 3 2 2 5" xfId="2838" xr:uid="{00000000-0005-0000-0000-0000ED070000}"/>
    <cellStyle name="Currency 10 3 2 2 6" xfId="3340" xr:uid="{00000000-0005-0000-0000-0000EE070000}"/>
    <cellStyle name="Currency 10 3 2 2 7" xfId="3842" xr:uid="{00000000-0005-0000-0000-0000EF070000}"/>
    <cellStyle name="Currency 10 3 2 3" xfId="945" xr:uid="{00000000-0005-0000-0000-0000F0070000}"/>
    <cellStyle name="Currency 10 3 2 3 2" xfId="1441" xr:uid="{00000000-0005-0000-0000-0000F1070000}"/>
    <cellStyle name="Currency 10 3 2 3 2 2" xfId="2460" xr:uid="{00000000-0005-0000-0000-0000F2070000}"/>
    <cellStyle name="Currency 10 3 2 3 3" xfId="1964" xr:uid="{00000000-0005-0000-0000-0000F3070000}"/>
    <cellStyle name="Currency 10 3 2 3 4" xfId="2962" xr:uid="{00000000-0005-0000-0000-0000F4070000}"/>
    <cellStyle name="Currency 10 3 2 3 5" xfId="3464" xr:uid="{00000000-0005-0000-0000-0000F5070000}"/>
    <cellStyle name="Currency 10 3 2 3 6" xfId="3966" xr:uid="{00000000-0005-0000-0000-0000F6070000}"/>
    <cellStyle name="Currency 10 3 2 4" xfId="1193" xr:uid="{00000000-0005-0000-0000-0000F7070000}"/>
    <cellStyle name="Currency 10 3 2 4 2" xfId="2212" xr:uid="{00000000-0005-0000-0000-0000F8070000}"/>
    <cellStyle name="Currency 10 3 2 5" xfId="1716" xr:uid="{00000000-0005-0000-0000-0000F9070000}"/>
    <cellStyle name="Currency 10 3 2 6" xfId="2714" xr:uid="{00000000-0005-0000-0000-0000FA070000}"/>
    <cellStyle name="Currency 10 3 2 7" xfId="3216" xr:uid="{00000000-0005-0000-0000-0000FB070000}"/>
    <cellStyle name="Currency 10 3 2 8" xfId="3718" xr:uid="{00000000-0005-0000-0000-0000FC070000}"/>
    <cellStyle name="Currency 10 3 3" xfId="773" xr:uid="{00000000-0005-0000-0000-0000FD070000}"/>
    <cellStyle name="Currency 10 3 3 2" xfId="1021" xr:uid="{00000000-0005-0000-0000-0000FE070000}"/>
    <cellStyle name="Currency 10 3 3 2 2" xfId="1517" xr:uid="{00000000-0005-0000-0000-0000FF070000}"/>
    <cellStyle name="Currency 10 3 3 2 2 2" xfId="2536" xr:uid="{00000000-0005-0000-0000-000000080000}"/>
    <cellStyle name="Currency 10 3 3 2 3" xfId="2040" xr:uid="{00000000-0005-0000-0000-000001080000}"/>
    <cellStyle name="Currency 10 3 3 2 4" xfId="3038" xr:uid="{00000000-0005-0000-0000-000002080000}"/>
    <cellStyle name="Currency 10 3 3 2 5" xfId="3540" xr:uid="{00000000-0005-0000-0000-000003080000}"/>
    <cellStyle name="Currency 10 3 3 2 6" xfId="4042" xr:uid="{00000000-0005-0000-0000-000004080000}"/>
    <cellStyle name="Currency 10 3 3 3" xfId="1269" xr:uid="{00000000-0005-0000-0000-000005080000}"/>
    <cellStyle name="Currency 10 3 3 3 2" xfId="2288" xr:uid="{00000000-0005-0000-0000-000006080000}"/>
    <cellStyle name="Currency 10 3 3 4" xfId="1792" xr:uid="{00000000-0005-0000-0000-000007080000}"/>
    <cellStyle name="Currency 10 3 3 5" xfId="2790" xr:uid="{00000000-0005-0000-0000-000008080000}"/>
    <cellStyle name="Currency 10 3 3 6" xfId="3292" xr:uid="{00000000-0005-0000-0000-000009080000}"/>
    <cellStyle name="Currency 10 3 3 7" xfId="3794" xr:uid="{00000000-0005-0000-0000-00000A080000}"/>
    <cellStyle name="Currency 10 3 4" xfId="897" xr:uid="{00000000-0005-0000-0000-00000B080000}"/>
    <cellStyle name="Currency 10 3 4 2" xfId="1393" xr:uid="{00000000-0005-0000-0000-00000C080000}"/>
    <cellStyle name="Currency 10 3 4 2 2" xfId="2412" xr:uid="{00000000-0005-0000-0000-00000D080000}"/>
    <cellStyle name="Currency 10 3 4 3" xfId="1916" xr:uid="{00000000-0005-0000-0000-00000E080000}"/>
    <cellStyle name="Currency 10 3 4 4" xfId="2914" xr:uid="{00000000-0005-0000-0000-00000F080000}"/>
    <cellStyle name="Currency 10 3 4 5" xfId="3416" xr:uid="{00000000-0005-0000-0000-000010080000}"/>
    <cellStyle name="Currency 10 3 4 6" xfId="3918" xr:uid="{00000000-0005-0000-0000-000011080000}"/>
    <cellStyle name="Currency 10 3 5" xfId="1145" xr:uid="{00000000-0005-0000-0000-000012080000}"/>
    <cellStyle name="Currency 10 3 5 2" xfId="2164" xr:uid="{00000000-0005-0000-0000-000013080000}"/>
    <cellStyle name="Currency 10 3 6" xfId="1668" xr:uid="{00000000-0005-0000-0000-000014080000}"/>
    <cellStyle name="Currency 10 3 7" xfId="2666" xr:uid="{00000000-0005-0000-0000-000015080000}"/>
    <cellStyle name="Currency 10 3 8" xfId="3168" xr:uid="{00000000-0005-0000-0000-000016080000}"/>
    <cellStyle name="Currency 10 3 9" xfId="3670" xr:uid="{00000000-0005-0000-0000-000017080000}"/>
    <cellStyle name="Currency 10 4" xfId="695" xr:uid="{00000000-0005-0000-0000-000018080000}"/>
    <cellStyle name="Currency 10 4 2" xfId="819" xr:uid="{00000000-0005-0000-0000-000019080000}"/>
    <cellStyle name="Currency 10 4 2 2" xfId="1067" xr:uid="{00000000-0005-0000-0000-00001A080000}"/>
    <cellStyle name="Currency 10 4 2 2 2" xfId="1563" xr:uid="{00000000-0005-0000-0000-00001B080000}"/>
    <cellStyle name="Currency 10 4 2 2 2 2" xfId="2582" xr:uid="{00000000-0005-0000-0000-00001C080000}"/>
    <cellStyle name="Currency 10 4 2 2 3" xfId="2086" xr:uid="{00000000-0005-0000-0000-00001D080000}"/>
    <cellStyle name="Currency 10 4 2 2 4" xfId="3084" xr:uid="{00000000-0005-0000-0000-00001E080000}"/>
    <cellStyle name="Currency 10 4 2 2 5" xfId="3586" xr:uid="{00000000-0005-0000-0000-00001F080000}"/>
    <cellStyle name="Currency 10 4 2 2 6" xfId="4088" xr:uid="{00000000-0005-0000-0000-000020080000}"/>
    <cellStyle name="Currency 10 4 2 3" xfId="1315" xr:uid="{00000000-0005-0000-0000-000021080000}"/>
    <cellStyle name="Currency 10 4 2 3 2" xfId="2334" xr:uid="{00000000-0005-0000-0000-000022080000}"/>
    <cellStyle name="Currency 10 4 2 4" xfId="1838" xr:uid="{00000000-0005-0000-0000-000023080000}"/>
    <cellStyle name="Currency 10 4 2 5" xfId="2836" xr:uid="{00000000-0005-0000-0000-000024080000}"/>
    <cellStyle name="Currency 10 4 2 6" xfId="3338" xr:uid="{00000000-0005-0000-0000-000025080000}"/>
    <cellStyle name="Currency 10 4 2 7" xfId="3840" xr:uid="{00000000-0005-0000-0000-000026080000}"/>
    <cellStyle name="Currency 10 4 3" xfId="943" xr:uid="{00000000-0005-0000-0000-000027080000}"/>
    <cellStyle name="Currency 10 4 3 2" xfId="1439" xr:uid="{00000000-0005-0000-0000-000028080000}"/>
    <cellStyle name="Currency 10 4 3 2 2" xfId="2458" xr:uid="{00000000-0005-0000-0000-000029080000}"/>
    <cellStyle name="Currency 10 4 3 3" xfId="1962" xr:uid="{00000000-0005-0000-0000-00002A080000}"/>
    <cellStyle name="Currency 10 4 3 4" xfId="2960" xr:uid="{00000000-0005-0000-0000-00002B080000}"/>
    <cellStyle name="Currency 10 4 3 5" xfId="3462" xr:uid="{00000000-0005-0000-0000-00002C080000}"/>
    <cellStyle name="Currency 10 4 3 6" xfId="3964" xr:uid="{00000000-0005-0000-0000-00002D080000}"/>
    <cellStyle name="Currency 10 4 4" xfId="1191" xr:uid="{00000000-0005-0000-0000-00002E080000}"/>
    <cellStyle name="Currency 10 4 4 2" xfId="2210" xr:uid="{00000000-0005-0000-0000-00002F080000}"/>
    <cellStyle name="Currency 10 4 5" xfId="1714" xr:uid="{00000000-0005-0000-0000-000030080000}"/>
    <cellStyle name="Currency 10 4 6" xfId="2712" xr:uid="{00000000-0005-0000-0000-000031080000}"/>
    <cellStyle name="Currency 10 4 7" xfId="3214" xr:uid="{00000000-0005-0000-0000-000032080000}"/>
    <cellStyle name="Currency 10 4 8" xfId="3716" xr:uid="{00000000-0005-0000-0000-000033080000}"/>
    <cellStyle name="Currency 10 5" xfId="731" xr:uid="{00000000-0005-0000-0000-000034080000}"/>
    <cellStyle name="Currency 10 5 2" xfId="979" xr:uid="{00000000-0005-0000-0000-000035080000}"/>
    <cellStyle name="Currency 10 5 2 2" xfId="1475" xr:uid="{00000000-0005-0000-0000-000036080000}"/>
    <cellStyle name="Currency 10 5 2 2 2" xfId="2494" xr:uid="{00000000-0005-0000-0000-000037080000}"/>
    <cellStyle name="Currency 10 5 2 3" xfId="1998" xr:uid="{00000000-0005-0000-0000-000038080000}"/>
    <cellStyle name="Currency 10 5 2 4" xfId="2996" xr:uid="{00000000-0005-0000-0000-000039080000}"/>
    <cellStyle name="Currency 10 5 2 5" xfId="3498" xr:uid="{00000000-0005-0000-0000-00003A080000}"/>
    <cellStyle name="Currency 10 5 2 6" xfId="4000" xr:uid="{00000000-0005-0000-0000-00003B080000}"/>
    <cellStyle name="Currency 10 5 3" xfId="1227" xr:uid="{00000000-0005-0000-0000-00003C080000}"/>
    <cellStyle name="Currency 10 5 3 2" xfId="2246" xr:uid="{00000000-0005-0000-0000-00003D080000}"/>
    <cellStyle name="Currency 10 5 4" xfId="1750" xr:uid="{00000000-0005-0000-0000-00003E080000}"/>
    <cellStyle name="Currency 10 5 5" xfId="2748" xr:uid="{00000000-0005-0000-0000-00003F080000}"/>
    <cellStyle name="Currency 10 5 6" xfId="3250" xr:uid="{00000000-0005-0000-0000-000040080000}"/>
    <cellStyle name="Currency 10 5 7" xfId="3752" xr:uid="{00000000-0005-0000-0000-000041080000}"/>
    <cellStyle name="Currency 10 6" xfId="855" xr:uid="{00000000-0005-0000-0000-000042080000}"/>
    <cellStyle name="Currency 10 6 2" xfId="1351" xr:uid="{00000000-0005-0000-0000-000043080000}"/>
    <cellStyle name="Currency 10 6 2 2" xfId="2370" xr:uid="{00000000-0005-0000-0000-000044080000}"/>
    <cellStyle name="Currency 10 6 3" xfId="1874" xr:uid="{00000000-0005-0000-0000-000045080000}"/>
    <cellStyle name="Currency 10 6 4" xfId="2872" xr:uid="{00000000-0005-0000-0000-000046080000}"/>
    <cellStyle name="Currency 10 6 5" xfId="3374" xr:uid="{00000000-0005-0000-0000-000047080000}"/>
    <cellStyle name="Currency 10 6 6" xfId="3876" xr:uid="{00000000-0005-0000-0000-000048080000}"/>
    <cellStyle name="Currency 10 7" xfId="1103" xr:uid="{00000000-0005-0000-0000-000049080000}"/>
    <cellStyle name="Currency 10 7 2" xfId="2122" xr:uid="{00000000-0005-0000-0000-00004A080000}"/>
    <cellStyle name="Currency 10 8" xfId="1626" xr:uid="{00000000-0005-0000-0000-00004B080000}"/>
    <cellStyle name="Currency 10 9" xfId="2624" xr:uid="{00000000-0005-0000-0000-00004C080000}"/>
    <cellStyle name="Currency 2" xfId="45" xr:uid="{00000000-0005-0000-0000-00004D080000}"/>
    <cellStyle name="Currency 2 2" xfId="46" xr:uid="{00000000-0005-0000-0000-00004E080000}"/>
    <cellStyle name="Currency 2 2 2" xfId="113" xr:uid="{00000000-0005-0000-0000-00004F080000}"/>
    <cellStyle name="Currency 2 2 2 2" xfId="1614" xr:uid="{00000000-0005-0000-0000-000050080000}"/>
    <cellStyle name="Currency 2 2 3" xfId="137" xr:uid="{00000000-0005-0000-0000-000051080000}"/>
    <cellStyle name="Currency 2 2 3 2" xfId="4297" xr:uid="{00000000-0005-0000-0000-000052080000}"/>
    <cellStyle name="Currency 2 3" xfId="47" xr:uid="{00000000-0005-0000-0000-000053080000}"/>
    <cellStyle name="Currency 2 3 2" xfId="138" xr:uid="{00000000-0005-0000-0000-000054080000}"/>
    <cellStyle name="Currency 2 3 2 2" xfId="4298" xr:uid="{00000000-0005-0000-0000-000055080000}"/>
    <cellStyle name="Currency 2 3 3" xfId="599" xr:uid="{00000000-0005-0000-0000-000056080000}"/>
    <cellStyle name="Currency 2 3 3 2" xfId="4248" xr:uid="{00000000-0005-0000-0000-000057080000}"/>
    <cellStyle name="Currency 2 4" xfId="48" xr:uid="{00000000-0005-0000-0000-000058080000}"/>
    <cellStyle name="Currency 2 4 2" xfId="139" xr:uid="{00000000-0005-0000-0000-000059080000}"/>
    <cellStyle name="Currency 2 4 2 2" xfId="4299" xr:uid="{00000000-0005-0000-0000-00005A080000}"/>
    <cellStyle name="Currency 2 4 3" xfId="4249" xr:uid="{00000000-0005-0000-0000-00005B080000}"/>
    <cellStyle name="Currency 2 5" xfId="109" xr:uid="{00000000-0005-0000-0000-00005C080000}"/>
    <cellStyle name="Currency 2 5 2" xfId="1611" xr:uid="{00000000-0005-0000-0000-00005D080000}"/>
    <cellStyle name="Currency 2 6" xfId="172" xr:uid="{00000000-0005-0000-0000-00005E080000}"/>
    <cellStyle name="Currency 3" xfId="114" xr:uid="{00000000-0005-0000-0000-00005F080000}"/>
    <cellStyle name="Currency 3 2" xfId="175" xr:uid="{00000000-0005-0000-0000-000060080000}"/>
    <cellStyle name="Currency 3 3" xfId="389" xr:uid="{00000000-0005-0000-0000-000061080000}"/>
    <cellStyle name="Currency 3 4" xfId="390" xr:uid="{00000000-0005-0000-0000-000062080000}"/>
    <cellStyle name="Currency 3 5" xfId="624" xr:uid="{00000000-0005-0000-0000-000063080000}"/>
    <cellStyle name="Currency 3 6" xfId="388" xr:uid="{00000000-0005-0000-0000-000064080000}"/>
    <cellStyle name="Currency 4" xfId="106" xr:uid="{00000000-0005-0000-0000-000065080000}"/>
    <cellStyle name="Currency 4 2" xfId="392" xr:uid="{00000000-0005-0000-0000-000066080000}"/>
    <cellStyle name="Currency 4 3" xfId="393" xr:uid="{00000000-0005-0000-0000-000067080000}"/>
    <cellStyle name="Currency 4 4" xfId="394" xr:uid="{00000000-0005-0000-0000-000068080000}"/>
    <cellStyle name="Currency 4 5" xfId="391" xr:uid="{00000000-0005-0000-0000-000069080000}"/>
    <cellStyle name="Currency 5" xfId="395" xr:uid="{00000000-0005-0000-0000-00006A080000}"/>
    <cellStyle name="Currency 5 2" xfId="4327" xr:uid="{00000000-0005-0000-0000-00006B080000}"/>
    <cellStyle name="Currency 5 3" xfId="4215" xr:uid="{00000000-0005-0000-0000-00006C080000}"/>
    <cellStyle name="Currency 6" xfId="396" xr:uid="{00000000-0005-0000-0000-00006D080000}"/>
    <cellStyle name="Currency 7" xfId="397" xr:uid="{00000000-0005-0000-0000-00006E080000}"/>
    <cellStyle name="Currency 7 2" xfId="4230" xr:uid="{00000000-0005-0000-0000-00006F080000}"/>
    <cellStyle name="Currency 8" xfId="398" xr:uid="{00000000-0005-0000-0000-000070080000}"/>
    <cellStyle name="Currency 8 2" xfId="4210" xr:uid="{00000000-0005-0000-0000-000071080000}"/>
    <cellStyle name="Currency 9" xfId="399" xr:uid="{00000000-0005-0000-0000-000072080000}"/>
    <cellStyle name="Explanatory Text" xfId="49" builtinId="53" customBuiltin="1"/>
    <cellStyle name="Explanatory Text 2" xfId="400" xr:uid="{00000000-0005-0000-0000-000074080000}"/>
    <cellStyle name="Explanatory Text 3" xfId="401" xr:uid="{00000000-0005-0000-0000-000075080000}"/>
    <cellStyle name="Explanatory Text 4" xfId="402" xr:uid="{00000000-0005-0000-0000-000076080000}"/>
    <cellStyle name="Explanatory Text 5" xfId="403" xr:uid="{00000000-0005-0000-0000-000077080000}"/>
    <cellStyle name="Explanatory Text 6" xfId="404" xr:uid="{00000000-0005-0000-0000-000078080000}"/>
    <cellStyle name="Explanatory Text 7" xfId="4144" xr:uid="{00000000-0005-0000-0000-000079080000}"/>
    <cellStyle name="Good" xfId="50" builtinId="26" customBuiltin="1"/>
    <cellStyle name="Good 2" xfId="405" xr:uid="{00000000-0005-0000-0000-00007B080000}"/>
    <cellStyle name="Good 3" xfId="406" xr:uid="{00000000-0005-0000-0000-00007C080000}"/>
    <cellStyle name="Good 4" xfId="407" xr:uid="{00000000-0005-0000-0000-00007D080000}"/>
    <cellStyle name="Good 5" xfId="408" xr:uid="{00000000-0005-0000-0000-00007E080000}"/>
    <cellStyle name="Good 6" xfId="409" xr:uid="{00000000-0005-0000-0000-00007F080000}"/>
    <cellStyle name="Good 7" xfId="4135" xr:uid="{00000000-0005-0000-0000-000080080000}"/>
    <cellStyle name="Heading 1" xfId="51" builtinId="16" customBuiltin="1"/>
    <cellStyle name="Heading 1 2" xfId="410" xr:uid="{00000000-0005-0000-0000-000082080000}"/>
    <cellStyle name="Heading 1 2 2" xfId="4189" xr:uid="{00000000-0005-0000-0000-000083080000}"/>
    <cellStyle name="Heading 1 3" xfId="411" xr:uid="{00000000-0005-0000-0000-000084080000}"/>
    <cellStyle name="Heading 1 4" xfId="412" xr:uid="{00000000-0005-0000-0000-000085080000}"/>
    <cellStyle name="Heading 1 5" xfId="413" xr:uid="{00000000-0005-0000-0000-000086080000}"/>
    <cellStyle name="Heading 1 6" xfId="414" xr:uid="{00000000-0005-0000-0000-000087080000}"/>
    <cellStyle name="Heading 1 7" xfId="415" xr:uid="{00000000-0005-0000-0000-000088080000}"/>
    <cellStyle name="Heading 1 8" xfId="416" xr:uid="{00000000-0005-0000-0000-000089080000}"/>
    <cellStyle name="Heading 1 9" xfId="4131" xr:uid="{00000000-0005-0000-0000-00008A080000}"/>
    <cellStyle name="Heading 2" xfId="52" builtinId="17" customBuiltin="1"/>
    <cellStyle name="Heading 2 2" xfId="417" xr:uid="{00000000-0005-0000-0000-00008C080000}"/>
    <cellStyle name="Heading 2 2 2" xfId="4190" xr:uid="{00000000-0005-0000-0000-00008D080000}"/>
    <cellStyle name="Heading 2 3" xfId="418" xr:uid="{00000000-0005-0000-0000-00008E080000}"/>
    <cellStyle name="Heading 2 4" xfId="419" xr:uid="{00000000-0005-0000-0000-00008F080000}"/>
    <cellStyle name="Heading 2 5" xfId="420" xr:uid="{00000000-0005-0000-0000-000090080000}"/>
    <cellStyle name="Heading 2 6" xfId="421" xr:uid="{00000000-0005-0000-0000-000091080000}"/>
    <cellStyle name="Heading 2 7" xfId="422" xr:uid="{00000000-0005-0000-0000-000092080000}"/>
    <cellStyle name="Heading 2 8" xfId="423" xr:uid="{00000000-0005-0000-0000-000093080000}"/>
    <cellStyle name="Heading 2 9" xfId="4132" xr:uid="{00000000-0005-0000-0000-000094080000}"/>
    <cellStyle name="Heading 3" xfId="53" builtinId="18" customBuiltin="1"/>
    <cellStyle name="Heading 3 2" xfId="424" xr:uid="{00000000-0005-0000-0000-000096080000}"/>
    <cellStyle name="Heading 3 2 2" xfId="4191" xr:uid="{00000000-0005-0000-0000-000097080000}"/>
    <cellStyle name="Heading 3 3" xfId="425" xr:uid="{00000000-0005-0000-0000-000098080000}"/>
    <cellStyle name="Heading 3 4" xfId="426" xr:uid="{00000000-0005-0000-0000-000099080000}"/>
    <cellStyle name="Heading 3 5" xfId="427" xr:uid="{00000000-0005-0000-0000-00009A080000}"/>
    <cellStyle name="Heading 3 6" xfId="428" xr:uid="{00000000-0005-0000-0000-00009B080000}"/>
    <cellStyle name="Heading 3 7" xfId="429" xr:uid="{00000000-0005-0000-0000-00009C080000}"/>
    <cellStyle name="Heading 3 8" xfId="430" xr:uid="{00000000-0005-0000-0000-00009D080000}"/>
    <cellStyle name="Heading 3 9" xfId="4133" xr:uid="{00000000-0005-0000-0000-00009E080000}"/>
    <cellStyle name="Heading 4" xfId="54" builtinId="19" customBuiltin="1"/>
    <cellStyle name="Heading 4 2" xfId="431" xr:uid="{00000000-0005-0000-0000-0000A0080000}"/>
    <cellStyle name="Heading 4 2 2" xfId="4192" xr:uid="{00000000-0005-0000-0000-0000A1080000}"/>
    <cellStyle name="Heading 4 3" xfId="432" xr:uid="{00000000-0005-0000-0000-0000A2080000}"/>
    <cellStyle name="Heading 4 4" xfId="433" xr:uid="{00000000-0005-0000-0000-0000A3080000}"/>
    <cellStyle name="Heading 4 5" xfId="434" xr:uid="{00000000-0005-0000-0000-0000A4080000}"/>
    <cellStyle name="Heading 4 6" xfId="435" xr:uid="{00000000-0005-0000-0000-0000A5080000}"/>
    <cellStyle name="Heading 4 7" xfId="436" xr:uid="{00000000-0005-0000-0000-0000A6080000}"/>
    <cellStyle name="Heading 4 8" xfId="437" xr:uid="{00000000-0005-0000-0000-0000A7080000}"/>
    <cellStyle name="Heading 4 9" xfId="4134" xr:uid="{00000000-0005-0000-0000-0000A8080000}"/>
    <cellStyle name="Input" xfId="55" builtinId="20" customBuiltin="1"/>
    <cellStyle name="Input 2" xfId="438" xr:uid="{00000000-0005-0000-0000-0000AA080000}"/>
    <cellStyle name="Input 3" xfId="439" xr:uid="{00000000-0005-0000-0000-0000AB080000}"/>
    <cellStyle name="Input 4" xfId="440" xr:uid="{00000000-0005-0000-0000-0000AC080000}"/>
    <cellStyle name="Input 5" xfId="441" xr:uid="{00000000-0005-0000-0000-0000AD080000}"/>
    <cellStyle name="Input 6" xfId="442" xr:uid="{00000000-0005-0000-0000-0000AE080000}"/>
    <cellStyle name="Input 7" xfId="4138" xr:uid="{00000000-0005-0000-0000-0000AF080000}"/>
    <cellStyle name="kirkdollars" xfId="443" xr:uid="{00000000-0005-0000-0000-0000B0080000}"/>
    <cellStyle name="Linked Cell" xfId="56" builtinId="24" customBuiltin="1"/>
    <cellStyle name="Linked Cell 2" xfId="444" xr:uid="{00000000-0005-0000-0000-0000B2080000}"/>
    <cellStyle name="Linked Cell 3" xfId="445" xr:uid="{00000000-0005-0000-0000-0000B3080000}"/>
    <cellStyle name="Linked Cell 4" xfId="446" xr:uid="{00000000-0005-0000-0000-0000B4080000}"/>
    <cellStyle name="Linked Cell 5" xfId="447" xr:uid="{00000000-0005-0000-0000-0000B5080000}"/>
    <cellStyle name="Linked Cell 6" xfId="448" xr:uid="{00000000-0005-0000-0000-0000B6080000}"/>
    <cellStyle name="Linked Cell 7" xfId="4141" xr:uid="{00000000-0005-0000-0000-0000B7080000}"/>
    <cellStyle name="Neutral" xfId="57" builtinId="28" customBuiltin="1"/>
    <cellStyle name="Neutral 2" xfId="449" xr:uid="{00000000-0005-0000-0000-0000B9080000}"/>
    <cellStyle name="Neutral 3" xfId="450" xr:uid="{00000000-0005-0000-0000-0000BA080000}"/>
    <cellStyle name="Neutral 4" xfId="451" xr:uid="{00000000-0005-0000-0000-0000BB080000}"/>
    <cellStyle name="Neutral 5" xfId="452" xr:uid="{00000000-0005-0000-0000-0000BC080000}"/>
    <cellStyle name="Neutral 6" xfId="453" xr:uid="{00000000-0005-0000-0000-0000BD080000}"/>
    <cellStyle name="Neutral 7" xfId="4137" xr:uid="{00000000-0005-0000-0000-0000BE080000}"/>
    <cellStyle name="Normal" xfId="0" builtinId="0"/>
    <cellStyle name="Normal 10" xfId="454" xr:uid="{00000000-0005-0000-0000-0000C0080000}"/>
    <cellStyle name="Normal 10 2" xfId="4170" xr:uid="{00000000-0005-0000-0000-0000C1080000}"/>
    <cellStyle name="Normal 11" xfId="455" xr:uid="{00000000-0005-0000-0000-0000C2080000}"/>
    <cellStyle name="Normal 12" xfId="456" xr:uid="{00000000-0005-0000-0000-0000C3080000}"/>
    <cellStyle name="Normal 13" xfId="457" xr:uid="{00000000-0005-0000-0000-0000C4080000}"/>
    <cellStyle name="Normal 14" xfId="458" xr:uid="{00000000-0005-0000-0000-0000C5080000}"/>
    <cellStyle name="Normal 15" xfId="459" xr:uid="{00000000-0005-0000-0000-0000C6080000}"/>
    <cellStyle name="Normal 15 10" xfId="3127" xr:uid="{00000000-0005-0000-0000-0000C7080000}"/>
    <cellStyle name="Normal 15 11" xfId="3629" xr:uid="{00000000-0005-0000-0000-0000C8080000}"/>
    <cellStyle name="Normal 15 2" xfId="625" xr:uid="{00000000-0005-0000-0000-0000C9080000}"/>
    <cellStyle name="Normal 15 2 2" xfId="699" xr:uid="{00000000-0005-0000-0000-0000CA080000}"/>
    <cellStyle name="Normal 15 2 2 2" xfId="823" xr:uid="{00000000-0005-0000-0000-0000CB080000}"/>
    <cellStyle name="Normal 15 2 2 2 2" xfId="1071" xr:uid="{00000000-0005-0000-0000-0000CC080000}"/>
    <cellStyle name="Normal 15 2 2 2 2 2" xfId="1567" xr:uid="{00000000-0005-0000-0000-0000CD080000}"/>
    <cellStyle name="Normal 15 2 2 2 2 2 2" xfId="2586" xr:uid="{00000000-0005-0000-0000-0000CE080000}"/>
    <cellStyle name="Normal 15 2 2 2 2 3" xfId="2090" xr:uid="{00000000-0005-0000-0000-0000CF080000}"/>
    <cellStyle name="Normal 15 2 2 2 2 4" xfId="3088" xr:uid="{00000000-0005-0000-0000-0000D0080000}"/>
    <cellStyle name="Normal 15 2 2 2 2 5" xfId="3590" xr:uid="{00000000-0005-0000-0000-0000D1080000}"/>
    <cellStyle name="Normal 15 2 2 2 2 6" xfId="4092" xr:uid="{00000000-0005-0000-0000-0000D2080000}"/>
    <cellStyle name="Normal 15 2 2 2 3" xfId="1319" xr:uid="{00000000-0005-0000-0000-0000D3080000}"/>
    <cellStyle name="Normal 15 2 2 2 3 2" xfId="2338" xr:uid="{00000000-0005-0000-0000-0000D4080000}"/>
    <cellStyle name="Normal 15 2 2 2 4" xfId="1842" xr:uid="{00000000-0005-0000-0000-0000D5080000}"/>
    <cellStyle name="Normal 15 2 2 2 5" xfId="2840" xr:uid="{00000000-0005-0000-0000-0000D6080000}"/>
    <cellStyle name="Normal 15 2 2 2 6" xfId="3342" xr:uid="{00000000-0005-0000-0000-0000D7080000}"/>
    <cellStyle name="Normal 15 2 2 2 7" xfId="3844" xr:uid="{00000000-0005-0000-0000-0000D8080000}"/>
    <cellStyle name="Normal 15 2 2 3" xfId="947" xr:uid="{00000000-0005-0000-0000-0000D9080000}"/>
    <cellStyle name="Normal 15 2 2 3 2" xfId="1443" xr:uid="{00000000-0005-0000-0000-0000DA080000}"/>
    <cellStyle name="Normal 15 2 2 3 2 2" xfId="2462" xr:uid="{00000000-0005-0000-0000-0000DB080000}"/>
    <cellStyle name="Normal 15 2 2 3 3" xfId="1966" xr:uid="{00000000-0005-0000-0000-0000DC080000}"/>
    <cellStyle name="Normal 15 2 2 3 4" xfId="2964" xr:uid="{00000000-0005-0000-0000-0000DD080000}"/>
    <cellStyle name="Normal 15 2 2 3 5" xfId="3466" xr:uid="{00000000-0005-0000-0000-0000DE080000}"/>
    <cellStyle name="Normal 15 2 2 3 6" xfId="3968" xr:uid="{00000000-0005-0000-0000-0000DF080000}"/>
    <cellStyle name="Normal 15 2 2 4" xfId="1195" xr:uid="{00000000-0005-0000-0000-0000E0080000}"/>
    <cellStyle name="Normal 15 2 2 4 2" xfId="2214" xr:uid="{00000000-0005-0000-0000-0000E1080000}"/>
    <cellStyle name="Normal 15 2 2 5" xfId="1718" xr:uid="{00000000-0005-0000-0000-0000E2080000}"/>
    <cellStyle name="Normal 15 2 2 6" xfId="2716" xr:uid="{00000000-0005-0000-0000-0000E3080000}"/>
    <cellStyle name="Normal 15 2 2 7" xfId="3218" xr:uid="{00000000-0005-0000-0000-0000E4080000}"/>
    <cellStyle name="Normal 15 2 2 8" xfId="3720" xr:uid="{00000000-0005-0000-0000-0000E5080000}"/>
    <cellStyle name="Normal 15 2 3" xfId="754" xr:uid="{00000000-0005-0000-0000-0000E6080000}"/>
    <cellStyle name="Normal 15 2 3 2" xfId="1002" xr:uid="{00000000-0005-0000-0000-0000E7080000}"/>
    <cellStyle name="Normal 15 2 3 2 2" xfId="1498" xr:uid="{00000000-0005-0000-0000-0000E8080000}"/>
    <cellStyle name="Normal 15 2 3 2 2 2" xfId="2517" xr:uid="{00000000-0005-0000-0000-0000E9080000}"/>
    <cellStyle name="Normal 15 2 3 2 3" xfId="2021" xr:uid="{00000000-0005-0000-0000-0000EA080000}"/>
    <cellStyle name="Normal 15 2 3 2 4" xfId="3019" xr:uid="{00000000-0005-0000-0000-0000EB080000}"/>
    <cellStyle name="Normal 15 2 3 2 5" xfId="3521" xr:uid="{00000000-0005-0000-0000-0000EC080000}"/>
    <cellStyle name="Normal 15 2 3 2 6" xfId="4023" xr:uid="{00000000-0005-0000-0000-0000ED080000}"/>
    <cellStyle name="Normal 15 2 3 3" xfId="1250" xr:uid="{00000000-0005-0000-0000-0000EE080000}"/>
    <cellStyle name="Normal 15 2 3 3 2" xfId="2269" xr:uid="{00000000-0005-0000-0000-0000EF080000}"/>
    <cellStyle name="Normal 15 2 3 4" xfId="1773" xr:uid="{00000000-0005-0000-0000-0000F0080000}"/>
    <cellStyle name="Normal 15 2 3 5" xfId="2771" xr:uid="{00000000-0005-0000-0000-0000F1080000}"/>
    <cellStyle name="Normal 15 2 3 6" xfId="3273" xr:uid="{00000000-0005-0000-0000-0000F2080000}"/>
    <cellStyle name="Normal 15 2 3 7" xfId="3775" xr:uid="{00000000-0005-0000-0000-0000F3080000}"/>
    <cellStyle name="Normal 15 2 4" xfId="878" xr:uid="{00000000-0005-0000-0000-0000F4080000}"/>
    <cellStyle name="Normal 15 2 4 2" xfId="1374" xr:uid="{00000000-0005-0000-0000-0000F5080000}"/>
    <cellStyle name="Normal 15 2 4 2 2" xfId="2393" xr:uid="{00000000-0005-0000-0000-0000F6080000}"/>
    <cellStyle name="Normal 15 2 4 3" xfId="1897" xr:uid="{00000000-0005-0000-0000-0000F7080000}"/>
    <cellStyle name="Normal 15 2 4 4" xfId="2895" xr:uid="{00000000-0005-0000-0000-0000F8080000}"/>
    <cellStyle name="Normal 15 2 4 5" xfId="3397" xr:uid="{00000000-0005-0000-0000-0000F9080000}"/>
    <cellStyle name="Normal 15 2 4 6" xfId="3899" xr:uid="{00000000-0005-0000-0000-0000FA080000}"/>
    <cellStyle name="Normal 15 2 5" xfId="1126" xr:uid="{00000000-0005-0000-0000-0000FB080000}"/>
    <cellStyle name="Normal 15 2 5 2" xfId="2145" xr:uid="{00000000-0005-0000-0000-0000FC080000}"/>
    <cellStyle name="Normal 15 2 6" xfId="1649" xr:uid="{00000000-0005-0000-0000-0000FD080000}"/>
    <cellStyle name="Normal 15 2 7" xfId="2647" xr:uid="{00000000-0005-0000-0000-0000FE080000}"/>
    <cellStyle name="Normal 15 2 8" xfId="3149" xr:uid="{00000000-0005-0000-0000-0000FF080000}"/>
    <cellStyle name="Normal 15 2 9" xfId="3651" xr:uid="{00000000-0005-0000-0000-000000090000}"/>
    <cellStyle name="Normal 15 3" xfId="650" xr:uid="{00000000-0005-0000-0000-000001090000}"/>
    <cellStyle name="Normal 15 3 2" xfId="700" xr:uid="{00000000-0005-0000-0000-000002090000}"/>
    <cellStyle name="Normal 15 3 2 2" xfId="824" xr:uid="{00000000-0005-0000-0000-000003090000}"/>
    <cellStyle name="Normal 15 3 2 2 2" xfId="1072" xr:uid="{00000000-0005-0000-0000-000004090000}"/>
    <cellStyle name="Normal 15 3 2 2 2 2" xfId="1568" xr:uid="{00000000-0005-0000-0000-000005090000}"/>
    <cellStyle name="Normal 15 3 2 2 2 2 2" xfId="2587" xr:uid="{00000000-0005-0000-0000-000006090000}"/>
    <cellStyle name="Normal 15 3 2 2 2 3" xfId="2091" xr:uid="{00000000-0005-0000-0000-000007090000}"/>
    <cellStyle name="Normal 15 3 2 2 2 4" xfId="3089" xr:uid="{00000000-0005-0000-0000-000008090000}"/>
    <cellStyle name="Normal 15 3 2 2 2 5" xfId="3591" xr:uid="{00000000-0005-0000-0000-000009090000}"/>
    <cellStyle name="Normal 15 3 2 2 2 6" xfId="4093" xr:uid="{00000000-0005-0000-0000-00000A090000}"/>
    <cellStyle name="Normal 15 3 2 2 3" xfId="1320" xr:uid="{00000000-0005-0000-0000-00000B090000}"/>
    <cellStyle name="Normal 15 3 2 2 3 2" xfId="2339" xr:uid="{00000000-0005-0000-0000-00000C090000}"/>
    <cellStyle name="Normal 15 3 2 2 4" xfId="1843" xr:uid="{00000000-0005-0000-0000-00000D090000}"/>
    <cellStyle name="Normal 15 3 2 2 5" xfId="2841" xr:uid="{00000000-0005-0000-0000-00000E090000}"/>
    <cellStyle name="Normal 15 3 2 2 6" xfId="3343" xr:uid="{00000000-0005-0000-0000-00000F090000}"/>
    <cellStyle name="Normal 15 3 2 2 7" xfId="3845" xr:uid="{00000000-0005-0000-0000-000010090000}"/>
    <cellStyle name="Normal 15 3 2 3" xfId="948" xr:uid="{00000000-0005-0000-0000-000011090000}"/>
    <cellStyle name="Normal 15 3 2 3 2" xfId="1444" xr:uid="{00000000-0005-0000-0000-000012090000}"/>
    <cellStyle name="Normal 15 3 2 3 2 2" xfId="2463" xr:uid="{00000000-0005-0000-0000-000013090000}"/>
    <cellStyle name="Normal 15 3 2 3 3" xfId="1967" xr:uid="{00000000-0005-0000-0000-000014090000}"/>
    <cellStyle name="Normal 15 3 2 3 4" xfId="2965" xr:uid="{00000000-0005-0000-0000-000015090000}"/>
    <cellStyle name="Normal 15 3 2 3 5" xfId="3467" xr:uid="{00000000-0005-0000-0000-000016090000}"/>
    <cellStyle name="Normal 15 3 2 3 6" xfId="3969" xr:uid="{00000000-0005-0000-0000-000017090000}"/>
    <cellStyle name="Normal 15 3 2 4" xfId="1196" xr:uid="{00000000-0005-0000-0000-000018090000}"/>
    <cellStyle name="Normal 15 3 2 4 2" xfId="2215" xr:uid="{00000000-0005-0000-0000-000019090000}"/>
    <cellStyle name="Normal 15 3 2 5" xfId="1719" xr:uid="{00000000-0005-0000-0000-00001A090000}"/>
    <cellStyle name="Normal 15 3 2 6" xfId="2717" xr:uid="{00000000-0005-0000-0000-00001B090000}"/>
    <cellStyle name="Normal 15 3 2 7" xfId="3219" xr:uid="{00000000-0005-0000-0000-00001C090000}"/>
    <cellStyle name="Normal 15 3 2 8" xfId="3721" xr:uid="{00000000-0005-0000-0000-00001D090000}"/>
    <cellStyle name="Normal 15 3 3" xfId="774" xr:uid="{00000000-0005-0000-0000-00001E090000}"/>
    <cellStyle name="Normal 15 3 3 2" xfId="1022" xr:uid="{00000000-0005-0000-0000-00001F090000}"/>
    <cellStyle name="Normal 15 3 3 2 2" xfId="1518" xr:uid="{00000000-0005-0000-0000-000020090000}"/>
    <cellStyle name="Normal 15 3 3 2 2 2" xfId="2537" xr:uid="{00000000-0005-0000-0000-000021090000}"/>
    <cellStyle name="Normal 15 3 3 2 3" xfId="2041" xr:uid="{00000000-0005-0000-0000-000022090000}"/>
    <cellStyle name="Normal 15 3 3 2 4" xfId="3039" xr:uid="{00000000-0005-0000-0000-000023090000}"/>
    <cellStyle name="Normal 15 3 3 2 5" xfId="3541" xr:uid="{00000000-0005-0000-0000-000024090000}"/>
    <cellStyle name="Normal 15 3 3 2 6" xfId="4043" xr:uid="{00000000-0005-0000-0000-000025090000}"/>
    <cellStyle name="Normal 15 3 3 3" xfId="1270" xr:uid="{00000000-0005-0000-0000-000026090000}"/>
    <cellStyle name="Normal 15 3 3 3 2" xfId="2289" xr:uid="{00000000-0005-0000-0000-000027090000}"/>
    <cellStyle name="Normal 15 3 3 4" xfId="1793" xr:uid="{00000000-0005-0000-0000-000028090000}"/>
    <cellStyle name="Normal 15 3 3 5" xfId="2791" xr:uid="{00000000-0005-0000-0000-000029090000}"/>
    <cellStyle name="Normal 15 3 3 6" xfId="3293" xr:uid="{00000000-0005-0000-0000-00002A090000}"/>
    <cellStyle name="Normal 15 3 3 7" xfId="3795" xr:uid="{00000000-0005-0000-0000-00002B090000}"/>
    <cellStyle name="Normal 15 3 4" xfId="898" xr:uid="{00000000-0005-0000-0000-00002C090000}"/>
    <cellStyle name="Normal 15 3 4 2" xfId="1394" xr:uid="{00000000-0005-0000-0000-00002D090000}"/>
    <cellStyle name="Normal 15 3 4 2 2" xfId="2413" xr:uid="{00000000-0005-0000-0000-00002E090000}"/>
    <cellStyle name="Normal 15 3 4 3" xfId="1917" xr:uid="{00000000-0005-0000-0000-00002F090000}"/>
    <cellStyle name="Normal 15 3 4 4" xfId="2915" xr:uid="{00000000-0005-0000-0000-000030090000}"/>
    <cellStyle name="Normal 15 3 4 5" xfId="3417" xr:uid="{00000000-0005-0000-0000-000031090000}"/>
    <cellStyle name="Normal 15 3 4 6" xfId="3919" xr:uid="{00000000-0005-0000-0000-000032090000}"/>
    <cellStyle name="Normal 15 3 5" xfId="1146" xr:uid="{00000000-0005-0000-0000-000033090000}"/>
    <cellStyle name="Normal 15 3 5 2" xfId="2165" xr:uid="{00000000-0005-0000-0000-000034090000}"/>
    <cellStyle name="Normal 15 3 6" xfId="1669" xr:uid="{00000000-0005-0000-0000-000035090000}"/>
    <cellStyle name="Normal 15 3 7" xfId="2667" xr:uid="{00000000-0005-0000-0000-000036090000}"/>
    <cellStyle name="Normal 15 3 8" xfId="3169" xr:uid="{00000000-0005-0000-0000-000037090000}"/>
    <cellStyle name="Normal 15 3 9" xfId="3671" xr:uid="{00000000-0005-0000-0000-000038090000}"/>
    <cellStyle name="Normal 15 4" xfId="698" xr:uid="{00000000-0005-0000-0000-000039090000}"/>
    <cellStyle name="Normal 15 4 2" xfId="822" xr:uid="{00000000-0005-0000-0000-00003A090000}"/>
    <cellStyle name="Normal 15 4 2 2" xfId="1070" xr:uid="{00000000-0005-0000-0000-00003B090000}"/>
    <cellStyle name="Normal 15 4 2 2 2" xfId="1566" xr:uid="{00000000-0005-0000-0000-00003C090000}"/>
    <cellStyle name="Normal 15 4 2 2 2 2" xfId="2585" xr:uid="{00000000-0005-0000-0000-00003D090000}"/>
    <cellStyle name="Normal 15 4 2 2 3" xfId="2089" xr:uid="{00000000-0005-0000-0000-00003E090000}"/>
    <cellStyle name="Normal 15 4 2 2 4" xfId="3087" xr:uid="{00000000-0005-0000-0000-00003F090000}"/>
    <cellStyle name="Normal 15 4 2 2 5" xfId="3589" xr:uid="{00000000-0005-0000-0000-000040090000}"/>
    <cellStyle name="Normal 15 4 2 2 6" xfId="4091" xr:uid="{00000000-0005-0000-0000-000041090000}"/>
    <cellStyle name="Normal 15 4 2 3" xfId="1318" xr:uid="{00000000-0005-0000-0000-000042090000}"/>
    <cellStyle name="Normal 15 4 2 3 2" xfId="2337" xr:uid="{00000000-0005-0000-0000-000043090000}"/>
    <cellStyle name="Normal 15 4 2 4" xfId="1841" xr:uid="{00000000-0005-0000-0000-000044090000}"/>
    <cellStyle name="Normal 15 4 2 5" xfId="2839" xr:uid="{00000000-0005-0000-0000-000045090000}"/>
    <cellStyle name="Normal 15 4 2 6" xfId="3341" xr:uid="{00000000-0005-0000-0000-000046090000}"/>
    <cellStyle name="Normal 15 4 2 7" xfId="3843" xr:uid="{00000000-0005-0000-0000-000047090000}"/>
    <cellStyle name="Normal 15 4 3" xfId="946" xr:uid="{00000000-0005-0000-0000-000048090000}"/>
    <cellStyle name="Normal 15 4 3 2" xfId="1442" xr:uid="{00000000-0005-0000-0000-000049090000}"/>
    <cellStyle name="Normal 15 4 3 2 2" xfId="2461" xr:uid="{00000000-0005-0000-0000-00004A090000}"/>
    <cellStyle name="Normal 15 4 3 3" xfId="1965" xr:uid="{00000000-0005-0000-0000-00004B090000}"/>
    <cellStyle name="Normal 15 4 3 4" xfId="2963" xr:uid="{00000000-0005-0000-0000-00004C090000}"/>
    <cellStyle name="Normal 15 4 3 5" xfId="3465" xr:uid="{00000000-0005-0000-0000-00004D090000}"/>
    <cellStyle name="Normal 15 4 3 6" xfId="3967" xr:uid="{00000000-0005-0000-0000-00004E090000}"/>
    <cellStyle name="Normal 15 4 4" xfId="1194" xr:uid="{00000000-0005-0000-0000-00004F090000}"/>
    <cellStyle name="Normal 15 4 4 2" xfId="2213" xr:uid="{00000000-0005-0000-0000-000050090000}"/>
    <cellStyle name="Normal 15 4 5" xfId="1717" xr:uid="{00000000-0005-0000-0000-000051090000}"/>
    <cellStyle name="Normal 15 4 6" xfId="2715" xr:uid="{00000000-0005-0000-0000-000052090000}"/>
    <cellStyle name="Normal 15 4 7" xfId="3217" xr:uid="{00000000-0005-0000-0000-000053090000}"/>
    <cellStyle name="Normal 15 4 8" xfId="3719" xr:uid="{00000000-0005-0000-0000-000054090000}"/>
    <cellStyle name="Normal 15 5" xfId="732" xr:uid="{00000000-0005-0000-0000-000055090000}"/>
    <cellStyle name="Normal 15 5 2" xfId="980" xr:uid="{00000000-0005-0000-0000-000056090000}"/>
    <cellStyle name="Normal 15 5 2 2" xfId="1476" xr:uid="{00000000-0005-0000-0000-000057090000}"/>
    <cellStyle name="Normal 15 5 2 2 2" xfId="2495" xr:uid="{00000000-0005-0000-0000-000058090000}"/>
    <cellStyle name="Normal 15 5 2 3" xfId="1999" xr:uid="{00000000-0005-0000-0000-000059090000}"/>
    <cellStyle name="Normal 15 5 2 4" xfId="2997" xr:uid="{00000000-0005-0000-0000-00005A090000}"/>
    <cellStyle name="Normal 15 5 2 5" xfId="3499" xr:uid="{00000000-0005-0000-0000-00005B090000}"/>
    <cellStyle name="Normal 15 5 2 6" xfId="4001" xr:uid="{00000000-0005-0000-0000-00005C090000}"/>
    <cellStyle name="Normal 15 5 3" xfId="1228" xr:uid="{00000000-0005-0000-0000-00005D090000}"/>
    <cellStyle name="Normal 15 5 3 2" xfId="2247" xr:uid="{00000000-0005-0000-0000-00005E090000}"/>
    <cellStyle name="Normal 15 5 4" xfId="1751" xr:uid="{00000000-0005-0000-0000-00005F090000}"/>
    <cellStyle name="Normal 15 5 5" xfId="2749" xr:uid="{00000000-0005-0000-0000-000060090000}"/>
    <cellStyle name="Normal 15 5 6" xfId="3251" xr:uid="{00000000-0005-0000-0000-000061090000}"/>
    <cellStyle name="Normal 15 5 7" xfId="3753" xr:uid="{00000000-0005-0000-0000-000062090000}"/>
    <cellStyle name="Normal 15 6" xfId="856" xr:uid="{00000000-0005-0000-0000-000063090000}"/>
    <cellStyle name="Normal 15 6 2" xfId="1352" xr:uid="{00000000-0005-0000-0000-000064090000}"/>
    <cellStyle name="Normal 15 6 2 2" xfId="2371" xr:uid="{00000000-0005-0000-0000-000065090000}"/>
    <cellStyle name="Normal 15 6 3" xfId="1875" xr:uid="{00000000-0005-0000-0000-000066090000}"/>
    <cellStyle name="Normal 15 6 4" xfId="2873" xr:uid="{00000000-0005-0000-0000-000067090000}"/>
    <cellStyle name="Normal 15 6 5" xfId="3375" xr:uid="{00000000-0005-0000-0000-000068090000}"/>
    <cellStyle name="Normal 15 6 6" xfId="3877" xr:uid="{00000000-0005-0000-0000-000069090000}"/>
    <cellStyle name="Normal 15 7" xfId="1104" xr:uid="{00000000-0005-0000-0000-00006A090000}"/>
    <cellStyle name="Normal 15 7 2" xfId="2123" xr:uid="{00000000-0005-0000-0000-00006B090000}"/>
    <cellStyle name="Normal 15 8" xfId="1627" xr:uid="{00000000-0005-0000-0000-00006C090000}"/>
    <cellStyle name="Normal 15 9" xfId="2625" xr:uid="{00000000-0005-0000-0000-00006D090000}"/>
    <cellStyle name="Normal 16" xfId="460" xr:uid="{00000000-0005-0000-0000-00006E090000}"/>
    <cellStyle name="Normal 17" xfId="461" xr:uid="{00000000-0005-0000-0000-00006F090000}"/>
    <cellStyle name="Normal 18" xfId="462" xr:uid="{00000000-0005-0000-0000-000070090000}"/>
    <cellStyle name="Normal 19" xfId="463" xr:uid="{00000000-0005-0000-0000-000071090000}"/>
    <cellStyle name="Normal 2" xfId="58" xr:uid="{00000000-0005-0000-0000-000072090000}"/>
    <cellStyle name="Normal 2 2" xfId="59" xr:uid="{00000000-0005-0000-0000-000073090000}"/>
    <cellStyle name="Normal 2 2 2" xfId="60" xr:uid="{00000000-0005-0000-0000-000074090000}"/>
    <cellStyle name="Normal 2 2 2 2" xfId="140" xr:uid="{00000000-0005-0000-0000-000075090000}"/>
    <cellStyle name="Normal 2 2 2 2 2" xfId="4300" xr:uid="{00000000-0005-0000-0000-000076090000}"/>
    <cellStyle name="Normal 2 2 2 3" xfId="4252" xr:uid="{00000000-0005-0000-0000-000077090000}"/>
    <cellStyle name="Normal 2 2 3" xfId="61" xr:uid="{00000000-0005-0000-0000-000078090000}"/>
    <cellStyle name="Normal 2 2 3 2" xfId="141" xr:uid="{00000000-0005-0000-0000-000079090000}"/>
    <cellStyle name="Normal 2 2 3 2 2" xfId="4301" xr:uid="{00000000-0005-0000-0000-00007A090000}"/>
    <cellStyle name="Normal 2 2 3 3" xfId="4253" xr:uid="{00000000-0005-0000-0000-00007B090000}"/>
    <cellStyle name="Normal 2 2 4" xfId="62" xr:uid="{00000000-0005-0000-0000-00007C090000}"/>
    <cellStyle name="Normal 2 2 4 2" xfId="142" xr:uid="{00000000-0005-0000-0000-00007D090000}"/>
    <cellStyle name="Normal 2 2 4 2 2" xfId="4302" xr:uid="{00000000-0005-0000-0000-00007E090000}"/>
    <cellStyle name="Normal 2 2 4 3" xfId="4254" xr:uid="{00000000-0005-0000-0000-00007F090000}"/>
    <cellStyle name="Normal 2 2 5" xfId="115" xr:uid="{00000000-0005-0000-0000-000080090000}"/>
    <cellStyle name="Normal 2 2 5 2" xfId="1615" xr:uid="{00000000-0005-0000-0000-000081090000}"/>
    <cellStyle name="Normal 2 2 6" xfId="176" xr:uid="{00000000-0005-0000-0000-000082090000}"/>
    <cellStyle name="Normal 2 2 6 2" xfId="4251" xr:uid="{00000000-0005-0000-0000-000083090000}"/>
    <cellStyle name="Normal 2 3" xfId="63" xr:uid="{00000000-0005-0000-0000-000084090000}"/>
    <cellStyle name="Normal 2 3 2" xfId="64" xr:uid="{00000000-0005-0000-0000-000085090000}"/>
    <cellStyle name="Normal 2 3 2 2" xfId="143" xr:uid="{00000000-0005-0000-0000-000086090000}"/>
    <cellStyle name="Normal 2 3 2 2 2" xfId="4303" xr:uid="{00000000-0005-0000-0000-000087090000}"/>
    <cellStyle name="Normal 2 3 2 3" xfId="1599" xr:uid="{00000000-0005-0000-0000-000088090000}"/>
    <cellStyle name="Normal 2 3 2 3 2" xfId="2618" xr:uid="{00000000-0005-0000-0000-000089090000}"/>
    <cellStyle name="Normal 2 3 2 3 3" xfId="4256" xr:uid="{00000000-0005-0000-0000-00008A090000}"/>
    <cellStyle name="Normal 2 3 2 4" xfId="3120" xr:uid="{00000000-0005-0000-0000-00008B090000}"/>
    <cellStyle name="Normal 2 3 2 5" xfId="3622" xr:uid="{00000000-0005-0000-0000-00008C090000}"/>
    <cellStyle name="Normal 2 3 2 6" xfId="4124" xr:uid="{00000000-0005-0000-0000-00008D090000}"/>
    <cellStyle name="Normal 2 3 3" xfId="65" xr:uid="{00000000-0005-0000-0000-00008E090000}"/>
    <cellStyle name="Normal 2 3 3 2" xfId="144" xr:uid="{00000000-0005-0000-0000-00008F090000}"/>
    <cellStyle name="Normal 2 3 3 2 2" xfId="4304" xr:uid="{00000000-0005-0000-0000-000090090000}"/>
    <cellStyle name="Normal 2 3 3 3" xfId="4257" xr:uid="{00000000-0005-0000-0000-000091090000}"/>
    <cellStyle name="Normal 2 3 4" xfId="66" xr:uid="{00000000-0005-0000-0000-000092090000}"/>
    <cellStyle name="Normal 2 3 4 2" xfId="145" xr:uid="{00000000-0005-0000-0000-000093090000}"/>
    <cellStyle name="Normal 2 3 4 2 2" xfId="4305" xr:uid="{00000000-0005-0000-0000-000094090000}"/>
    <cellStyle name="Normal 2 3 4 3" xfId="4258" xr:uid="{00000000-0005-0000-0000-000095090000}"/>
    <cellStyle name="Normal 2 3 5" xfId="4255" xr:uid="{00000000-0005-0000-0000-000096090000}"/>
    <cellStyle name="Normal 2 4" xfId="101" xr:uid="{00000000-0005-0000-0000-000097090000}"/>
    <cellStyle name="Normal 2 4 2" xfId="464" xr:uid="{00000000-0005-0000-0000-000098090000}"/>
    <cellStyle name="Normal 2 4 3" xfId="1608" xr:uid="{00000000-0005-0000-0000-000099090000}"/>
    <cellStyle name="Normal 2 5" xfId="4250" xr:uid="{00000000-0005-0000-0000-00009A090000}"/>
    <cellStyle name="Normal 2 6" xfId="4193" xr:uid="{00000000-0005-0000-0000-00009B090000}"/>
    <cellStyle name="Normal 2 7" xfId="4328" xr:uid="{00000000-0005-0000-0000-00009C090000}"/>
    <cellStyle name="Normal 2 8" xfId="4330" xr:uid="{00000000-0005-0000-0000-00009D090000}"/>
    <cellStyle name="Normal 2_Adjustment WP" xfId="465" xr:uid="{00000000-0005-0000-0000-00009E090000}"/>
    <cellStyle name="Normal 20" xfId="466" xr:uid="{00000000-0005-0000-0000-00009F090000}"/>
    <cellStyle name="Normal 21" xfId="467" xr:uid="{00000000-0005-0000-0000-0000A0090000}"/>
    <cellStyle name="Normal 22" xfId="468" xr:uid="{00000000-0005-0000-0000-0000A1090000}"/>
    <cellStyle name="Normal 23" xfId="469" xr:uid="{00000000-0005-0000-0000-0000A2090000}"/>
    <cellStyle name="Normal 24" xfId="470" xr:uid="{00000000-0005-0000-0000-0000A3090000}"/>
    <cellStyle name="Normal 25" xfId="471" xr:uid="{00000000-0005-0000-0000-0000A4090000}"/>
    <cellStyle name="Normal 26" xfId="472" xr:uid="{00000000-0005-0000-0000-0000A5090000}"/>
    <cellStyle name="Normal 27" xfId="473" xr:uid="{00000000-0005-0000-0000-0000A6090000}"/>
    <cellStyle name="Normal 28" xfId="474" xr:uid="{00000000-0005-0000-0000-0000A7090000}"/>
    <cellStyle name="Normal 29" xfId="475" xr:uid="{00000000-0005-0000-0000-0000A8090000}"/>
    <cellStyle name="Normal 3" xfId="67" xr:uid="{00000000-0005-0000-0000-0000A9090000}"/>
    <cellStyle name="Normal 3 2" xfId="98" xr:uid="{00000000-0005-0000-0000-0000AA090000}"/>
    <cellStyle name="Normal 3 2 2" xfId="477" xr:uid="{00000000-0005-0000-0000-0000AB090000}"/>
    <cellStyle name="Normal 3 2 2 2" xfId="1600" xr:uid="{00000000-0005-0000-0000-0000AC090000}"/>
    <cellStyle name="Normal 3 2 2 2 2" xfId="2619" xr:uid="{00000000-0005-0000-0000-0000AD090000}"/>
    <cellStyle name="Normal 3 2 2 3" xfId="3121" xr:uid="{00000000-0005-0000-0000-0000AE090000}"/>
    <cellStyle name="Normal 3 2 2 4" xfId="3623" xr:uid="{00000000-0005-0000-0000-0000AF090000}"/>
    <cellStyle name="Normal 3 2 2 5" xfId="4125" xr:uid="{00000000-0005-0000-0000-0000B0090000}"/>
    <cellStyle name="Normal 3 2 3" xfId="1605" xr:uid="{00000000-0005-0000-0000-0000B1090000}"/>
    <cellStyle name="Normal 3 3" xfId="107" xr:uid="{00000000-0005-0000-0000-0000B2090000}"/>
    <cellStyle name="Normal 3 3 2" xfId="478" xr:uid="{00000000-0005-0000-0000-0000B3090000}"/>
    <cellStyle name="Normal 3 3 2 2" xfId="4281" xr:uid="{00000000-0005-0000-0000-0000B4090000}"/>
    <cellStyle name="Normal 3 3 3" xfId="1609" xr:uid="{00000000-0005-0000-0000-0000B5090000}"/>
    <cellStyle name="Normal 3 4" xfId="170" xr:uid="{00000000-0005-0000-0000-0000B6090000}"/>
    <cellStyle name="Normal 3 4 2" xfId="479" xr:uid="{00000000-0005-0000-0000-0000B7090000}"/>
    <cellStyle name="Normal 3 4 3" xfId="4214" xr:uid="{00000000-0005-0000-0000-0000B8090000}"/>
    <cellStyle name="Normal 3 5" xfId="598" xr:uid="{00000000-0005-0000-0000-0000B9090000}"/>
    <cellStyle name="Normal 3 5 2" xfId="4259" xr:uid="{00000000-0005-0000-0000-0000BA090000}"/>
    <cellStyle name="Normal 3 6" xfId="626" xr:uid="{00000000-0005-0000-0000-0000BB090000}"/>
    <cellStyle name="Normal 3 6 2" xfId="4194" xr:uid="{00000000-0005-0000-0000-0000BC090000}"/>
    <cellStyle name="Normal 3 7" xfId="476" xr:uid="{00000000-0005-0000-0000-0000BD090000}"/>
    <cellStyle name="Normal 3_108 Summary" xfId="480" xr:uid="{00000000-0005-0000-0000-0000BE090000}"/>
    <cellStyle name="Normal 30" xfId="481" xr:uid="{00000000-0005-0000-0000-0000BF090000}"/>
    <cellStyle name="Normal 31" xfId="482" xr:uid="{00000000-0005-0000-0000-0000C0090000}"/>
    <cellStyle name="Normal 32" xfId="483" xr:uid="{00000000-0005-0000-0000-0000C1090000}"/>
    <cellStyle name="Normal 33" xfId="484" xr:uid="{00000000-0005-0000-0000-0000C2090000}"/>
    <cellStyle name="Normal 34" xfId="485" xr:uid="{00000000-0005-0000-0000-0000C3090000}"/>
    <cellStyle name="Normal 35" xfId="486" xr:uid="{00000000-0005-0000-0000-0000C4090000}"/>
    <cellStyle name="Normal 35 10" xfId="3128" xr:uid="{00000000-0005-0000-0000-0000C5090000}"/>
    <cellStyle name="Normal 35 11" xfId="3630" xr:uid="{00000000-0005-0000-0000-0000C6090000}"/>
    <cellStyle name="Normal 35 2" xfId="627" xr:uid="{00000000-0005-0000-0000-0000C7090000}"/>
    <cellStyle name="Normal 35 2 2" xfId="702" xr:uid="{00000000-0005-0000-0000-0000C8090000}"/>
    <cellStyle name="Normal 35 2 2 2" xfId="826" xr:uid="{00000000-0005-0000-0000-0000C9090000}"/>
    <cellStyle name="Normal 35 2 2 2 2" xfId="1074" xr:uid="{00000000-0005-0000-0000-0000CA090000}"/>
    <cellStyle name="Normal 35 2 2 2 2 2" xfId="1570" xr:uid="{00000000-0005-0000-0000-0000CB090000}"/>
    <cellStyle name="Normal 35 2 2 2 2 2 2" xfId="2589" xr:uid="{00000000-0005-0000-0000-0000CC090000}"/>
    <cellStyle name="Normal 35 2 2 2 2 3" xfId="2093" xr:uid="{00000000-0005-0000-0000-0000CD090000}"/>
    <cellStyle name="Normal 35 2 2 2 2 4" xfId="3091" xr:uid="{00000000-0005-0000-0000-0000CE090000}"/>
    <cellStyle name="Normal 35 2 2 2 2 5" xfId="3593" xr:uid="{00000000-0005-0000-0000-0000CF090000}"/>
    <cellStyle name="Normal 35 2 2 2 2 6" xfId="4095" xr:uid="{00000000-0005-0000-0000-0000D0090000}"/>
    <cellStyle name="Normal 35 2 2 2 3" xfId="1322" xr:uid="{00000000-0005-0000-0000-0000D1090000}"/>
    <cellStyle name="Normal 35 2 2 2 3 2" xfId="2341" xr:uid="{00000000-0005-0000-0000-0000D2090000}"/>
    <cellStyle name="Normal 35 2 2 2 4" xfId="1845" xr:uid="{00000000-0005-0000-0000-0000D3090000}"/>
    <cellStyle name="Normal 35 2 2 2 5" xfId="2843" xr:uid="{00000000-0005-0000-0000-0000D4090000}"/>
    <cellStyle name="Normal 35 2 2 2 6" xfId="3345" xr:uid="{00000000-0005-0000-0000-0000D5090000}"/>
    <cellStyle name="Normal 35 2 2 2 7" xfId="3847" xr:uid="{00000000-0005-0000-0000-0000D6090000}"/>
    <cellStyle name="Normal 35 2 2 3" xfId="950" xr:uid="{00000000-0005-0000-0000-0000D7090000}"/>
    <cellStyle name="Normal 35 2 2 3 2" xfId="1446" xr:uid="{00000000-0005-0000-0000-0000D8090000}"/>
    <cellStyle name="Normal 35 2 2 3 2 2" xfId="2465" xr:uid="{00000000-0005-0000-0000-0000D9090000}"/>
    <cellStyle name="Normal 35 2 2 3 3" xfId="1969" xr:uid="{00000000-0005-0000-0000-0000DA090000}"/>
    <cellStyle name="Normal 35 2 2 3 4" xfId="2967" xr:uid="{00000000-0005-0000-0000-0000DB090000}"/>
    <cellStyle name="Normal 35 2 2 3 5" xfId="3469" xr:uid="{00000000-0005-0000-0000-0000DC090000}"/>
    <cellStyle name="Normal 35 2 2 3 6" xfId="3971" xr:uid="{00000000-0005-0000-0000-0000DD090000}"/>
    <cellStyle name="Normal 35 2 2 4" xfId="1198" xr:uid="{00000000-0005-0000-0000-0000DE090000}"/>
    <cellStyle name="Normal 35 2 2 4 2" xfId="2217" xr:uid="{00000000-0005-0000-0000-0000DF090000}"/>
    <cellStyle name="Normal 35 2 2 5" xfId="1721" xr:uid="{00000000-0005-0000-0000-0000E0090000}"/>
    <cellStyle name="Normal 35 2 2 6" xfId="2719" xr:uid="{00000000-0005-0000-0000-0000E1090000}"/>
    <cellStyle name="Normal 35 2 2 7" xfId="3221" xr:uid="{00000000-0005-0000-0000-0000E2090000}"/>
    <cellStyle name="Normal 35 2 2 8" xfId="3723" xr:uid="{00000000-0005-0000-0000-0000E3090000}"/>
    <cellStyle name="Normal 35 2 3" xfId="755" xr:uid="{00000000-0005-0000-0000-0000E4090000}"/>
    <cellStyle name="Normal 35 2 3 2" xfId="1003" xr:uid="{00000000-0005-0000-0000-0000E5090000}"/>
    <cellStyle name="Normal 35 2 3 2 2" xfId="1499" xr:uid="{00000000-0005-0000-0000-0000E6090000}"/>
    <cellStyle name="Normal 35 2 3 2 2 2" xfId="2518" xr:uid="{00000000-0005-0000-0000-0000E7090000}"/>
    <cellStyle name="Normal 35 2 3 2 3" xfId="2022" xr:uid="{00000000-0005-0000-0000-0000E8090000}"/>
    <cellStyle name="Normal 35 2 3 2 4" xfId="3020" xr:uid="{00000000-0005-0000-0000-0000E9090000}"/>
    <cellStyle name="Normal 35 2 3 2 5" xfId="3522" xr:uid="{00000000-0005-0000-0000-0000EA090000}"/>
    <cellStyle name="Normal 35 2 3 2 6" xfId="4024" xr:uid="{00000000-0005-0000-0000-0000EB090000}"/>
    <cellStyle name="Normal 35 2 3 3" xfId="1251" xr:uid="{00000000-0005-0000-0000-0000EC090000}"/>
    <cellStyle name="Normal 35 2 3 3 2" xfId="2270" xr:uid="{00000000-0005-0000-0000-0000ED090000}"/>
    <cellStyle name="Normal 35 2 3 4" xfId="1774" xr:uid="{00000000-0005-0000-0000-0000EE090000}"/>
    <cellStyle name="Normal 35 2 3 5" xfId="2772" xr:uid="{00000000-0005-0000-0000-0000EF090000}"/>
    <cellStyle name="Normal 35 2 3 6" xfId="3274" xr:uid="{00000000-0005-0000-0000-0000F0090000}"/>
    <cellStyle name="Normal 35 2 3 7" xfId="3776" xr:uid="{00000000-0005-0000-0000-0000F1090000}"/>
    <cellStyle name="Normal 35 2 4" xfId="879" xr:uid="{00000000-0005-0000-0000-0000F2090000}"/>
    <cellStyle name="Normal 35 2 4 2" xfId="1375" xr:uid="{00000000-0005-0000-0000-0000F3090000}"/>
    <cellStyle name="Normal 35 2 4 2 2" xfId="2394" xr:uid="{00000000-0005-0000-0000-0000F4090000}"/>
    <cellStyle name="Normal 35 2 4 3" xfId="1898" xr:uid="{00000000-0005-0000-0000-0000F5090000}"/>
    <cellStyle name="Normal 35 2 4 4" xfId="2896" xr:uid="{00000000-0005-0000-0000-0000F6090000}"/>
    <cellStyle name="Normal 35 2 4 5" xfId="3398" xr:uid="{00000000-0005-0000-0000-0000F7090000}"/>
    <cellStyle name="Normal 35 2 4 6" xfId="3900" xr:uid="{00000000-0005-0000-0000-0000F8090000}"/>
    <cellStyle name="Normal 35 2 5" xfId="1127" xr:uid="{00000000-0005-0000-0000-0000F9090000}"/>
    <cellStyle name="Normal 35 2 5 2" xfId="2146" xr:uid="{00000000-0005-0000-0000-0000FA090000}"/>
    <cellStyle name="Normal 35 2 6" xfId="1650" xr:uid="{00000000-0005-0000-0000-0000FB090000}"/>
    <cellStyle name="Normal 35 2 7" xfId="2648" xr:uid="{00000000-0005-0000-0000-0000FC090000}"/>
    <cellStyle name="Normal 35 2 8" xfId="3150" xr:uid="{00000000-0005-0000-0000-0000FD090000}"/>
    <cellStyle name="Normal 35 2 9" xfId="3652" xr:uid="{00000000-0005-0000-0000-0000FE090000}"/>
    <cellStyle name="Normal 35 3" xfId="651" xr:uid="{00000000-0005-0000-0000-0000FF090000}"/>
    <cellStyle name="Normal 35 3 2" xfId="703" xr:uid="{00000000-0005-0000-0000-0000000A0000}"/>
    <cellStyle name="Normal 35 3 2 2" xfId="827" xr:uid="{00000000-0005-0000-0000-0000010A0000}"/>
    <cellStyle name="Normal 35 3 2 2 2" xfId="1075" xr:uid="{00000000-0005-0000-0000-0000020A0000}"/>
    <cellStyle name="Normal 35 3 2 2 2 2" xfId="1571" xr:uid="{00000000-0005-0000-0000-0000030A0000}"/>
    <cellStyle name="Normal 35 3 2 2 2 2 2" xfId="2590" xr:uid="{00000000-0005-0000-0000-0000040A0000}"/>
    <cellStyle name="Normal 35 3 2 2 2 3" xfId="2094" xr:uid="{00000000-0005-0000-0000-0000050A0000}"/>
    <cellStyle name="Normal 35 3 2 2 2 4" xfId="3092" xr:uid="{00000000-0005-0000-0000-0000060A0000}"/>
    <cellStyle name="Normal 35 3 2 2 2 5" xfId="3594" xr:uid="{00000000-0005-0000-0000-0000070A0000}"/>
    <cellStyle name="Normal 35 3 2 2 2 6" xfId="4096" xr:uid="{00000000-0005-0000-0000-0000080A0000}"/>
    <cellStyle name="Normal 35 3 2 2 3" xfId="1323" xr:uid="{00000000-0005-0000-0000-0000090A0000}"/>
    <cellStyle name="Normal 35 3 2 2 3 2" xfId="2342" xr:uid="{00000000-0005-0000-0000-00000A0A0000}"/>
    <cellStyle name="Normal 35 3 2 2 4" xfId="1846" xr:uid="{00000000-0005-0000-0000-00000B0A0000}"/>
    <cellStyle name="Normal 35 3 2 2 5" xfId="2844" xr:uid="{00000000-0005-0000-0000-00000C0A0000}"/>
    <cellStyle name="Normal 35 3 2 2 6" xfId="3346" xr:uid="{00000000-0005-0000-0000-00000D0A0000}"/>
    <cellStyle name="Normal 35 3 2 2 7" xfId="3848" xr:uid="{00000000-0005-0000-0000-00000E0A0000}"/>
    <cellStyle name="Normal 35 3 2 3" xfId="951" xr:uid="{00000000-0005-0000-0000-00000F0A0000}"/>
    <cellStyle name="Normal 35 3 2 3 2" xfId="1447" xr:uid="{00000000-0005-0000-0000-0000100A0000}"/>
    <cellStyle name="Normal 35 3 2 3 2 2" xfId="2466" xr:uid="{00000000-0005-0000-0000-0000110A0000}"/>
    <cellStyle name="Normal 35 3 2 3 3" xfId="1970" xr:uid="{00000000-0005-0000-0000-0000120A0000}"/>
    <cellStyle name="Normal 35 3 2 3 4" xfId="2968" xr:uid="{00000000-0005-0000-0000-0000130A0000}"/>
    <cellStyle name="Normal 35 3 2 3 5" xfId="3470" xr:uid="{00000000-0005-0000-0000-0000140A0000}"/>
    <cellStyle name="Normal 35 3 2 3 6" xfId="3972" xr:uid="{00000000-0005-0000-0000-0000150A0000}"/>
    <cellStyle name="Normal 35 3 2 4" xfId="1199" xr:uid="{00000000-0005-0000-0000-0000160A0000}"/>
    <cellStyle name="Normal 35 3 2 4 2" xfId="2218" xr:uid="{00000000-0005-0000-0000-0000170A0000}"/>
    <cellStyle name="Normal 35 3 2 5" xfId="1722" xr:uid="{00000000-0005-0000-0000-0000180A0000}"/>
    <cellStyle name="Normal 35 3 2 6" xfId="2720" xr:uid="{00000000-0005-0000-0000-0000190A0000}"/>
    <cellStyle name="Normal 35 3 2 7" xfId="3222" xr:uid="{00000000-0005-0000-0000-00001A0A0000}"/>
    <cellStyle name="Normal 35 3 2 8" xfId="3724" xr:uid="{00000000-0005-0000-0000-00001B0A0000}"/>
    <cellStyle name="Normal 35 3 3" xfId="775" xr:uid="{00000000-0005-0000-0000-00001C0A0000}"/>
    <cellStyle name="Normal 35 3 3 2" xfId="1023" xr:uid="{00000000-0005-0000-0000-00001D0A0000}"/>
    <cellStyle name="Normal 35 3 3 2 2" xfId="1519" xr:uid="{00000000-0005-0000-0000-00001E0A0000}"/>
    <cellStyle name="Normal 35 3 3 2 2 2" xfId="2538" xr:uid="{00000000-0005-0000-0000-00001F0A0000}"/>
    <cellStyle name="Normal 35 3 3 2 3" xfId="2042" xr:uid="{00000000-0005-0000-0000-0000200A0000}"/>
    <cellStyle name="Normal 35 3 3 2 4" xfId="3040" xr:uid="{00000000-0005-0000-0000-0000210A0000}"/>
    <cellStyle name="Normal 35 3 3 2 5" xfId="3542" xr:uid="{00000000-0005-0000-0000-0000220A0000}"/>
    <cellStyle name="Normal 35 3 3 2 6" xfId="4044" xr:uid="{00000000-0005-0000-0000-0000230A0000}"/>
    <cellStyle name="Normal 35 3 3 3" xfId="1271" xr:uid="{00000000-0005-0000-0000-0000240A0000}"/>
    <cellStyle name="Normal 35 3 3 3 2" xfId="2290" xr:uid="{00000000-0005-0000-0000-0000250A0000}"/>
    <cellStyle name="Normal 35 3 3 4" xfId="1794" xr:uid="{00000000-0005-0000-0000-0000260A0000}"/>
    <cellStyle name="Normal 35 3 3 5" xfId="2792" xr:uid="{00000000-0005-0000-0000-0000270A0000}"/>
    <cellStyle name="Normal 35 3 3 6" xfId="3294" xr:uid="{00000000-0005-0000-0000-0000280A0000}"/>
    <cellStyle name="Normal 35 3 3 7" xfId="3796" xr:uid="{00000000-0005-0000-0000-0000290A0000}"/>
    <cellStyle name="Normal 35 3 4" xfId="899" xr:uid="{00000000-0005-0000-0000-00002A0A0000}"/>
    <cellStyle name="Normal 35 3 4 2" xfId="1395" xr:uid="{00000000-0005-0000-0000-00002B0A0000}"/>
    <cellStyle name="Normal 35 3 4 2 2" xfId="2414" xr:uid="{00000000-0005-0000-0000-00002C0A0000}"/>
    <cellStyle name="Normal 35 3 4 3" xfId="1918" xr:uid="{00000000-0005-0000-0000-00002D0A0000}"/>
    <cellStyle name="Normal 35 3 4 4" xfId="2916" xr:uid="{00000000-0005-0000-0000-00002E0A0000}"/>
    <cellStyle name="Normal 35 3 4 5" xfId="3418" xr:uid="{00000000-0005-0000-0000-00002F0A0000}"/>
    <cellStyle name="Normal 35 3 4 6" xfId="3920" xr:uid="{00000000-0005-0000-0000-0000300A0000}"/>
    <cellStyle name="Normal 35 3 5" xfId="1147" xr:uid="{00000000-0005-0000-0000-0000310A0000}"/>
    <cellStyle name="Normal 35 3 5 2" xfId="2166" xr:uid="{00000000-0005-0000-0000-0000320A0000}"/>
    <cellStyle name="Normal 35 3 6" xfId="1670" xr:uid="{00000000-0005-0000-0000-0000330A0000}"/>
    <cellStyle name="Normal 35 3 7" xfId="2668" xr:uid="{00000000-0005-0000-0000-0000340A0000}"/>
    <cellStyle name="Normal 35 3 8" xfId="3170" xr:uid="{00000000-0005-0000-0000-0000350A0000}"/>
    <cellStyle name="Normal 35 3 9" xfId="3672" xr:uid="{00000000-0005-0000-0000-0000360A0000}"/>
    <cellStyle name="Normal 35 4" xfId="701" xr:uid="{00000000-0005-0000-0000-0000370A0000}"/>
    <cellStyle name="Normal 35 4 2" xfId="825" xr:uid="{00000000-0005-0000-0000-0000380A0000}"/>
    <cellStyle name="Normal 35 4 2 2" xfId="1073" xr:uid="{00000000-0005-0000-0000-0000390A0000}"/>
    <cellStyle name="Normal 35 4 2 2 2" xfId="1569" xr:uid="{00000000-0005-0000-0000-00003A0A0000}"/>
    <cellStyle name="Normal 35 4 2 2 2 2" xfId="2588" xr:uid="{00000000-0005-0000-0000-00003B0A0000}"/>
    <cellStyle name="Normal 35 4 2 2 3" xfId="2092" xr:uid="{00000000-0005-0000-0000-00003C0A0000}"/>
    <cellStyle name="Normal 35 4 2 2 4" xfId="3090" xr:uid="{00000000-0005-0000-0000-00003D0A0000}"/>
    <cellStyle name="Normal 35 4 2 2 5" xfId="3592" xr:uid="{00000000-0005-0000-0000-00003E0A0000}"/>
    <cellStyle name="Normal 35 4 2 2 6" xfId="4094" xr:uid="{00000000-0005-0000-0000-00003F0A0000}"/>
    <cellStyle name="Normal 35 4 2 3" xfId="1321" xr:uid="{00000000-0005-0000-0000-0000400A0000}"/>
    <cellStyle name="Normal 35 4 2 3 2" xfId="2340" xr:uid="{00000000-0005-0000-0000-0000410A0000}"/>
    <cellStyle name="Normal 35 4 2 4" xfId="1844" xr:uid="{00000000-0005-0000-0000-0000420A0000}"/>
    <cellStyle name="Normal 35 4 2 5" xfId="2842" xr:uid="{00000000-0005-0000-0000-0000430A0000}"/>
    <cellStyle name="Normal 35 4 2 6" xfId="3344" xr:uid="{00000000-0005-0000-0000-0000440A0000}"/>
    <cellStyle name="Normal 35 4 2 7" xfId="3846" xr:uid="{00000000-0005-0000-0000-0000450A0000}"/>
    <cellStyle name="Normal 35 4 3" xfId="949" xr:uid="{00000000-0005-0000-0000-0000460A0000}"/>
    <cellStyle name="Normal 35 4 3 2" xfId="1445" xr:uid="{00000000-0005-0000-0000-0000470A0000}"/>
    <cellStyle name="Normal 35 4 3 2 2" xfId="2464" xr:uid="{00000000-0005-0000-0000-0000480A0000}"/>
    <cellStyle name="Normal 35 4 3 3" xfId="1968" xr:uid="{00000000-0005-0000-0000-0000490A0000}"/>
    <cellStyle name="Normal 35 4 3 4" xfId="2966" xr:uid="{00000000-0005-0000-0000-00004A0A0000}"/>
    <cellStyle name="Normal 35 4 3 5" xfId="3468" xr:uid="{00000000-0005-0000-0000-00004B0A0000}"/>
    <cellStyle name="Normal 35 4 3 6" xfId="3970" xr:uid="{00000000-0005-0000-0000-00004C0A0000}"/>
    <cellStyle name="Normal 35 4 4" xfId="1197" xr:uid="{00000000-0005-0000-0000-00004D0A0000}"/>
    <cellStyle name="Normal 35 4 4 2" xfId="2216" xr:uid="{00000000-0005-0000-0000-00004E0A0000}"/>
    <cellStyle name="Normal 35 4 5" xfId="1720" xr:uid="{00000000-0005-0000-0000-00004F0A0000}"/>
    <cellStyle name="Normal 35 4 6" xfId="2718" xr:uid="{00000000-0005-0000-0000-0000500A0000}"/>
    <cellStyle name="Normal 35 4 7" xfId="3220" xr:uid="{00000000-0005-0000-0000-0000510A0000}"/>
    <cellStyle name="Normal 35 4 8" xfId="3722" xr:uid="{00000000-0005-0000-0000-0000520A0000}"/>
    <cellStyle name="Normal 35 5" xfId="733" xr:uid="{00000000-0005-0000-0000-0000530A0000}"/>
    <cellStyle name="Normal 35 5 2" xfId="981" xr:uid="{00000000-0005-0000-0000-0000540A0000}"/>
    <cellStyle name="Normal 35 5 2 2" xfId="1477" xr:uid="{00000000-0005-0000-0000-0000550A0000}"/>
    <cellStyle name="Normal 35 5 2 2 2" xfId="2496" xr:uid="{00000000-0005-0000-0000-0000560A0000}"/>
    <cellStyle name="Normal 35 5 2 3" xfId="2000" xr:uid="{00000000-0005-0000-0000-0000570A0000}"/>
    <cellStyle name="Normal 35 5 2 4" xfId="2998" xr:uid="{00000000-0005-0000-0000-0000580A0000}"/>
    <cellStyle name="Normal 35 5 2 5" xfId="3500" xr:uid="{00000000-0005-0000-0000-0000590A0000}"/>
    <cellStyle name="Normal 35 5 2 6" xfId="4002" xr:uid="{00000000-0005-0000-0000-00005A0A0000}"/>
    <cellStyle name="Normal 35 5 3" xfId="1229" xr:uid="{00000000-0005-0000-0000-00005B0A0000}"/>
    <cellStyle name="Normal 35 5 3 2" xfId="2248" xr:uid="{00000000-0005-0000-0000-00005C0A0000}"/>
    <cellStyle name="Normal 35 5 4" xfId="1752" xr:uid="{00000000-0005-0000-0000-00005D0A0000}"/>
    <cellStyle name="Normal 35 5 5" xfId="2750" xr:uid="{00000000-0005-0000-0000-00005E0A0000}"/>
    <cellStyle name="Normal 35 5 6" xfId="3252" xr:uid="{00000000-0005-0000-0000-00005F0A0000}"/>
    <cellStyle name="Normal 35 5 7" xfId="3754" xr:uid="{00000000-0005-0000-0000-0000600A0000}"/>
    <cellStyle name="Normal 35 6" xfId="857" xr:uid="{00000000-0005-0000-0000-0000610A0000}"/>
    <cellStyle name="Normal 35 6 2" xfId="1353" xr:uid="{00000000-0005-0000-0000-0000620A0000}"/>
    <cellStyle name="Normal 35 6 2 2" xfId="2372" xr:uid="{00000000-0005-0000-0000-0000630A0000}"/>
    <cellStyle name="Normal 35 6 3" xfId="1876" xr:uid="{00000000-0005-0000-0000-0000640A0000}"/>
    <cellStyle name="Normal 35 6 4" xfId="2874" xr:uid="{00000000-0005-0000-0000-0000650A0000}"/>
    <cellStyle name="Normal 35 6 5" xfId="3376" xr:uid="{00000000-0005-0000-0000-0000660A0000}"/>
    <cellStyle name="Normal 35 6 6" xfId="3878" xr:uid="{00000000-0005-0000-0000-0000670A0000}"/>
    <cellStyle name="Normal 35 7" xfId="1105" xr:uid="{00000000-0005-0000-0000-0000680A0000}"/>
    <cellStyle name="Normal 35 7 2" xfId="2124" xr:uid="{00000000-0005-0000-0000-0000690A0000}"/>
    <cellStyle name="Normal 35 8" xfId="1628" xr:uid="{00000000-0005-0000-0000-00006A0A0000}"/>
    <cellStyle name="Normal 35 9" xfId="2626" xr:uid="{00000000-0005-0000-0000-00006B0A0000}"/>
    <cellStyle name="Normal 36" xfId="1601" xr:uid="{00000000-0005-0000-0000-00006C0A0000}"/>
    <cellStyle name="Normal 36 2" xfId="2620" xr:uid="{00000000-0005-0000-0000-00006D0A0000}"/>
    <cellStyle name="Normal 36 3" xfId="3122" xr:uid="{00000000-0005-0000-0000-00006E0A0000}"/>
    <cellStyle name="Normal 36 4" xfId="3624" xr:uid="{00000000-0005-0000-0000-00006F0A0000}"/>
    <cellStyle name="Normal 36 5" xfId="4126" xr:uid="{00000000-0005-0000-0000-0000700A0000}"/>
    <cellStyle name="Normal 37" xfId="1602" xr:uid="{00000000-0005-0000-0000-0000710A0000}"/>
    <cellStyle name="Normal 37 2" xfId="2621" xr:uid="{00000000-0005-0000-0000-0000720A0000}"/>
    <cellStyle name="Normal 37 3" xfId="3123" xr:uid="{00000000-0005-0000-0000-0000730A0000}"/>
    <cellStyle name="Normal 37 4" xfId="3625" xr:uid="{00000000-0005-0000-0000-0000740A0000}"/>
    <cellStyle name="Normal 37 5" xfId="4127" xr:uid="{00000000-0005-0000-0000-0000750A0000}"/>
    <cellStyle name="Normal 38" xfId="4128" xr:uid="{00000000-0005-0000-0000-0000760A0000}"/>
    <cellStyle name="Normal 4" xfId="96" xr:uid="{00000000-0005-0000-0000-0000770A0000}"/>
    <cellStyle name="Normal 4 2" xfId="116" xr:uid="{00000000-0005-0000-0000-0000780A0000}"/>
    <cellStyle name="Normal 4 2 2" xfId="601" xr:uid="{00000000-0005-0000-0000-0000790A0000}"/>
    <cellStyle name="Normal 4 3" xfId="161" xr:uid="{00000000-0005-0000-0000-00007A0A0000}"/>
    <cellStyle name="Normal 4 3 2" xfId="628" xr:uid="{00000000-0005-0000-0000-00007B0A0000}"/>
    <cellStyle name="Normal 4 3 2 2" xfId="4321" xr:uid="{00000000-0005-0000-0000-00007C0A0000}"/>
    <cellStyle name="Normal 4 3 3" xfId="1618" xr:uid="{00000000-0005-0000-0000-00007D0A0000}"/>
    <cellStyle name="Normal 4 3 4" xfId="4205" xr:uid="{00000000-0005-0000-0000-00007E0A0000}"/>
    <cellStyle name="Normal 4 4" xfId="177" xr:uid="{00000000-0005-0000-0000-00007F0A0000}"/>
    <cellStyle name="Normal 4 4 2" xfId="4279" xr:uid="{00000000-0005-0000-0000-0000800A0000}"/>
    <cellStyle name="Normal 4 5" xfId="487" xr:uid="{00000000-0005-0000-0000-0000810A0000}"/>
    <cellStyle name="Normal 4 6" xfId="1603" xr:uid="{00000000-0005-0000-0000-0000820A0000}"/>
    <cellStyle name="Normal 4 7" xfId="4200" xr:uid="{00000000-0005-0000-0000-0000830A0000}"/>
    <cellStyle name="Normal 5" xfId="68" xr:uid="{00000000-0005-0000-0000-0000840A0000}"/>
    <cellStyle name="Normal 5 2" xfId="117" xr:uid="{00000000-0005-0000-0000-0000850A0000}"/>
    <cellStyle name="Normal 5 2 2" xfId="602" xr:uid="{00000000-0005-0000-0000-0000860A0000}"/>
    <cellStyle name="Normal 5 3" xfId="178" xr:uid="{00000000-0005-0000-0000-0000870A0000}"/>
    <cellStyle name="Normal 5 3 2" xfId="629" xr:uid="{00000000-0005-0000-0000-0000880A0000}"/>
    <cellStyle name="Normal 5 4" xfId="488" xr:uid="{00000000-0005-0000-0000-0000890A0000}"/>
    <cellStyle name="Normal 6" xfId="69" xr:uid="{00000000-0005-0000-0000-00008A0A0000}"/>
    <cellStyle name="Normal 6 10" xfId="618" xr:uid="{00000000-0005-0000-0000-00008B0A0000}"/>
    <cellStyle name="Normal 6 10 2" xfId="704" xr:uid="{00000000-0005-0000-0000-00008C0A0000}"/>
    <cellStyle name="Normal 6 10 2 2" xfId="828" xr:uid="{00000000-0005-0000-0000-00008D0A0000}"/>
    <cellStyle name="Normal 6 10 2 2 2" xfId="1076" xr:uid="{00000000-0005-0000-0000-00008E0A0000}"/>
    <cellStyle name="Normal 6 10 2 2 2 2" xfId="1572" xr:uid="{00000000-0005-0000-0000-00008F0A0000}"/>
    <cellStyle name="Normal 6 10 2 2 2 2 2" xfId="2591" xr:uid="{00000000-0005-0000-0000-0000900A0000}"/>
    <cellStyle name="Normal 6 10 2 2 2 3" xfId="2095" xr:uid="{00000000-0005-0000-0000-0000910A0000}"/>
    <cellStyle name="Normal 6 10 2 2 2 4" xfId="3093" xr:uid="{00000000-0005-0000-0000-0000920A0000}"/>
    <cellStyle name="Normal 6 10 2 2 2 5" xfId="3595" xr:uid="{00000000-0005-0000-0000-0000930A0000}"/>
    <cellStyle name="Normal 6 10 2 2 2 6" xfId="4097" xr:uid="{00000000-0005-0000-0000-0000940A0000}"/>
    <cellStyle name="Normal 6 10 2 2 3" xfId="1324" xr:uid="{00000000-0005-0000-0000-0000950A0000}"/>
    <cellStyle name="Normal 6 10 2 2 3 2" xfId="2343" xr:uid="{00000000-0005-0000-0000-0000960A0000}"/>
    <cellStyle name="Normal 6 10 2 2 4" xfId="1847" xr:uid="{00000000-0005-0000-0000-0000970A0000}"/>
    <cellStyle name="Normal 6 10 2 2 5" xfId="2845" xr:uid="{00000000-0005-0000-0000-0000980A0000}"/>
    <cellStyle name="Normal 6 10 2 2 6" xfId="3347" xr:uid="{00000000-0005-0000-0000-0000990A0000}"/>
    <cellStyle name="Normal 6 10 2 2 7" xfId="3849" xr:uid="{00000000-0005-0000-0000-00009A0A0000}"/>
    <cellStyle name="Normal 6 10 2 3" xfId="952" xr:uid="{00000000-0005-0000-0000-00009B0A0000}"/>
    <cellStyle name="Normal 6 10 2 3 2" xfId="1448" xr:uid="{00000000-0005-0000-0000-00009C0A0000}"/>
    <cellStyle name="Normal 6 10 2 3 2 2" xfId="2467" xr:uid="{00000000-0005-0000-0000-00009D0A0000}"/>
    <cellStyle name="Normal 6 10 2 3 3" xfId="1971" xr:uid="{00000000-0005-0000-0000-00009E0A0000}"/>
    <cellStyle name="Normal 6 10 2 3 4" xfId="2969" xr:uid="{00000000-0005-0000-0000-00009F0A0000}"/>
    <cellStyle name="Normal 6 10 2 3 5" xfId="3471" xr:uid="{00000000-0005-0000-0000-0000A00A0000}"/>
    <cellStyle name="Normal 6 10 2 3 6" xfId="3973" xr:uid="{00000000-0005-0000-0000-0000A10A0000}"/>
    <cellStyle name="Normal 6 10 2 4" xfId="1200" xr:uid="{00000000-0005-0000-0000-0000A20A0000}"/>
    <cellStyle name="Normal 6 10 2 4 2" xfId="2219" xr:uid="{00000000-0005-0000-0000-0000A30A0000}"/>
    <cellStyle name="Normal 6 10 2 5" xfId="1723" xr:uid="{00000000-0005-0000-0000-0000A40A0000}"/>
    <cellStyle name="Normal 6 10 2 6" xfId="2721" xr:uid="{00000000-0005-0000-0000-0000A50A0000}"/>
    <cellStyle name="Normal 6 10 2 7" xfId="3223" xr:uid="{00000000-0005-0000-0000-0000A60A0000}"/>
    <cellStyle name="Normal 6 10 2 8" xfId="3725" xr:uid="{00000000-0005-0000-0000-0000A70A0000}"/>
    <cellStyle name="Normal 6 10 3" xfId="750" xr:uid="{00000000-0005-0000-0000-0000A80A0000}"/>
    <cellStyle name="Normal 6 10 3 2" xfId="998" xr:uid="{00000000-0005-0000-0000-0000A90A0000}"/>
    <cellStyle name="Normal 6 10 3 2 2" xfId="1494" xr:uid="{00000000-0005-0000-0000-0000AA0A0000}"/>
    <cellStyle name="Normal 6 10 3 2 2 2" xfId="2513" xr:uid="{00000000-0005-0000-0000-0000AB0A0000}"/>
    <cellStyle name="Normal 6 10 3 2 3" xfId="2017" xr:uid="{00000000-0005-0000-0000-0000AC0A0000}"/>
    <cellStyle name="Normal 6 10 3 2 4" xfId="3015" xr:uid="{00000000-0005-0000-0000-0000AD0A0000}"/>
    <cellStyle name="Normal 6 10 3 2 5" xfId="3517" xr:uid="{00000000-0005-0000-0000-0000AE0A0000}"/>
    <cellStyle name="Normal 6 10 3 2 6" xfId="4019" xr:uid="{00000000-0005-0000-0000-0000AF0A0000}"/>
    <cellStyle name="Normal 6 10 3 3" xfId="1246" xr:uid="{00000000-0005-0000-0000-0000B00A0000}"/>
    <cellStyle name="Normal 6 10 3 3 2" xfId="2265" xr:uid="{00000000-0005-0000-0000-0000B10A0000}"/>
    <cellStyle name="Normal 6 10 3 4" xfId="1769" xr:uid="{00000000-0005-0000-0000-0000B20A0000}"/>
    <cellStyle name="Normal 6 10 3 5" xfId="2767" xr:uid="{00000000-0005-0000-0000-0000B30A0000}"/>
    <cellStyle name="Normal 6 10 3 6" xfId="3269" xr:uid="{00000000-0005-0000-0000-0000B40A0000}"/>
    <cellStyle name="Normal 6 10 3 7" xfId="3771" xr:uid="{00000000-0005-0000-0000-0000B50A0000}"/>
    <cellStyle name="Normal 6 10 4" xfId="874" xr:uid="{00000000-0005-0000-0000-0000B60A0000}"/>
    <cellStyle name="Normal 6 10 4 2" xfId="1370" xr:uid="{00000000-0005-0000-0000-0000B70A0000}"/>
    <cellStyle name="Normal 6 10 4 2 2" xfId="2389" xr:uid="{00000000-0005-0000-0000-0000B80A0000}"/>
    <cellStyle name="Normal 6 10 4 3" xfId="1893" xr:uid="{00000000-0005-0000-0000-0000B90A0000}"/>
    <cellStyle name="Normal 6 10 4 4" xfId="2891" xr:uid="{00000000-0005-0000-0000-0000BA0A0000}"/>
    <cellStyle name="Normal 6 10 4 5" xfId="3393" xr:uid="{00000000-0005-0000-0000-0000BB0A0000}"/>
    <cellStyle name="Normal 6 10 4 6" xfId="3895" xr:uid="{00000000-0005-0000-0000-0000BC0A0000}"/>
    <cellStyle name="Normal 6 10 5" xfId="1122" xr:uid="{00000000-0005-0000-0000-0000BD0A0000}"/>
    <cellStyle name="Normal 6 10 5 2" xfId="2141" xr:uid="{00000000-0005-0000-0000-0000BE0A0000}"/>
    <cellStyle name="Normal 6 10 6" xfId="1645" xr:uid="{00000000-0005-0000-0000-0000BF0A0000}"/>
    <cellStyle name="Normal 6 10 7" xfId="2643" xr:uid="{00000000-0005-0000-0000-0000C00A0000}"/>
    <cellStyle name="Normal 6 10 8" xfId="3145" xr:uid="{00000000-0005-0000-0000-0000C10A0000}"/>
    <cellStyle name="Normal 6 10 9" xfId="3647" xr:uid="{00000000-0005-0000-0000-0000C20A0000}"/>
    <cellStyle name="Normal 6 11" xfId="489" xr:uid="{00000000-0005-0000-0000-0000C30A0000}"/>
    <cellStyle name="Normal 6 11 2" xfId="1598" xr:uid="{00000000-0005-0000-0000-0000C40A0000}"/>
    <cellStyle name="Normal 6 11 2 2" xfId="2617" xr:uid="{00000000-0005-0000-0000-0000C50A0000}"/>
    <cellStyle name="Normal 6 11 3" xfId="3119" xr:uid="{00000000-0005-0000-0000-0000C60A0000}"/>
    <cellStyle name="Normal 6 11 4" xfId="3621" xr:uid="{00000000-0005-0000-0000-0000C70A0000}"/>
    <cellStyle name="Normal 6 11 5" xfId="4123" xr:uid="{00000000-0005-0000-0000-0000C80A0000}"/>
    <cellStyle name="Normal 6 2" xfId="124" xr:uid="{00000000-0005-0000-0000-0000C90A0000}"/>
    <cellStyle name="Normal 6 2 10" xfId="2629" xr:uid="{00000000-0005-0000-0000-0000CA0A0000}"/>
    <cellStyle name="Normal 6 2 11" xfId="3131" xr:uid="{00000000-0005-0000-0000-0000CB0A0000}"/>
    <cellStyle name="Normal 6 2 12" xfId="3633" xr:uid="{00000000-0005-0000-0000-0000CC0A0000}"/>
    <cellStyle name="Normal 6 2 13" xfId="4203" xr:uid="{00000000-0005-0000-0000-0000CD0A0000}"/>
    <cellStyle name="Normal 6 2 2" xfId="164" xr:uid="{00000000-0005-0000-0000-0000CE0A0000}"/>
    <cellStyle name="Normal 6 2 2 10" xfId="3655" xr:uid="{00000000-0005-0000-0000-0000CF0A0000}"/>
    <cellStyle name="Normal 6 2 2 11" xfId="4208" xr:uid="{00000000-0005-0000-0000-0000D00A0000}"/>
    <cellStyle name="Normal 6 2 2 2" xfId="706" xr:uid="{00000000-0005-0000-0000-0000D10A0000}"/>
    <cellStyle name="Normal 6 2 2 2 2" xfId="830" xr:uid="{00000000-0005-0000-0000-0000D20A0000}"/>
    <cellStyle name="Normal 6 2 2 2 2 2" xfId="1078" xr:uid="{00000000-0005-0000-0000-0000D30A0000}"/>
    <cellStyle name="Normal 6 2 2 2 2 2 2" xfId="1574" xr:uid="{00000000-0005-0000-0000-0000D40A0000}"/>
    <cellStyle name="Normal 6 2 2 2 2 2 2 2" xfId="2593" xr:uid="{00000000-0005-0000-0000-0000D50A0000}"/>
    <cellStyle name="Normal 6 2 2 2 2 2 3" xfId="2097" xr:uid="{00000000-0005-0000-0000-0000D60A0000}"/>
    <cellStyle name="Normal 6 2 2 2 2 2 4" xfId="3095" xr:uid="{00000000-0005-0000-0000-0000D70A0000}"/>
    <cellStyle name="Normal 6 2 2 2 2 2 5" xfId="3597" xr:uid="{00000000-0005-0000-0000-0000D80A0000}"/>
    <cellStyle name="Normal 6 2 2 2 2 2 6" xfId="4099" xr:uid="{00000000-0005-0000-0000-0000D90A0000}"/>
    <cellStyle name="Normal 6 2 2 2 2 3" xfId="1326" xr:uid="{00000000-0005-0000-0000-0000DA0A0000}"/>
    <cellStyle name="Normal 6 2 2 2 2 3 2" xfId="2345" xr:uid="{00000000-0005-0000-0000-0000DB0A0000}"/>
    <cellStyle name="Normal 6 2 2 2 2 4" xfId="1849" xr:uid="{00000000-0005-0000-0000-0000DC0A0000}"/>
    <cellStyle name="Normal 6 2 2 2 2 5" xfId="2847" xr:uid="{00000000-0005-0000-0000-0000DD0A0000}"/>
    <cellStyle name="Normal 6 2 2 2 2 6" xfId="3349" xr:uid="{00000000-0005-0000-0000-0000DE0A0000}"/>
    <cellStyle name="Normal 6 2 2 2 2 7" xfId="3851" xr:uid="{00000000-0005-0000-0000-0000DF0A0000}"/>
    <cellStyle name="Normal 6 2 2 2 3" xfId="954" xr:uid="{00000000-0005-0000-0000-0000E00A0000}"/>
    <cellStyle name="Normal 6 2 2 2 3 2" xfId="1450" xr:uid="{00000000-0005-0000-0000-0000E10A0000}"/>
    <cellStyle name="Normal 6 2 2 2 3 2 2" xfId="2469" xr:uid="{00000000-0005-0000-0000-0000E20A0000}"/>
    <cellStyle name="Normal 6 2 2 2 3 3" xfId="1973" xr:uid="{00000000-0005-0000-0000-0000E30A0000}"/>
    <cellStyle name="Normal 6 2 2 2 3 4" xfId="2971" xr:uid="{00000000-0005-0000-0000-0000E40A0000}"/>
    <cellStyle name="Normal 6 2 2 2 3 5" xfId="3473" xr:uid="{00000000-0005-0000-0000-0000E50A0000}"/>
    <cellStyle name="Normal 6 2 2 2 3 6" xfId="3975" xr:uid="{00000000-0005-0000-0000-0000E60A0000}"/>
    <cellStyle name="Normal 6 2 2 2 4" xfId="1202" xr:uid="{00000000-0005-0000-0000-0000E70A0000}"/>
    <cellStyle name="Normal 6 2 2 2 4 2" xfId="2221" xr:uid="{00000000-0005-0000-0000-0000E80A0000}"/>
    <cellStyle name="Normal 6 2 2 2 5" xfId="1725" xr:uid="{00000000-0005-0000-0000-0000E90A0000}"/>
    <cellStyle name="Normal 6 2 2 2 6" xfId="2723" xr:uid="{00000000-0005-0000-0000-0000EA0A0000}"/>
    <cellStyle name="Normal 6 2 2 2 7" xfId="3225" xr:uid="{00000000-0005-0000-0000-0000EB0A0000}"/>
    <cellStyle name="Normal 6 2 2 2 8" xfId="3727" xr:uid="{00000000-0005-0000-0000-0000EC0A0000}"/>
    <cellStyle name="Normal 6 2 2 2 9" xfId="4324" xr:uid="{00000000-0005-0000-0000-0000ED0A0000}"/>
    <cellStyle name="Normal 6 2 2 3" xfId="758" xr:uid="{00000000-0005-0000-0000-0000EE0A0000}"/>
    <cellStyle name="Normal 6 2 2 3 2" xfId="1006" xr:uid="{00000000-0005-0000-0000-0000EF0A0000}"/>
    <cellStyle name="Normal 6 2 2 3 2 2" xfId="1502" xr:uid="{00000000-0005-0000-0000-0000F00A0000}"/>
    <cellStyle name="Normal 6 2 2 3 2 2 2" xfId="2521" xr:uid="{00000000-0005-0000-0000-0000F10A0000}"/>
    <cellStyle name="Normal 6 2 2 3 2 3" xfId="2025" xr:uid="{00000000-0005-0000-0000-0000F20A0000}"/>
    <cellStyle name="Normal 6 2 2 3 2 4" xfId="3023" xr:uid="{00000000-0005-0000-0000-0000F30A0000}"/>
    <cellStyle name="Normal 6 2 2 3 2 5" xfId="3525" xr:uid="{00000000-0005-0000-0000-0000F40A0000}"/>
    <cellStyle name="Normal 6 2 2 3 2 6" xfId="4027" xr:uid="{00000000-0005-0000-0000-0000F50A0000}"/>
    <cellStyle name="Normal 6 2 2 3 3" xfId="1254" xr:uid="{00000000-0005-0000-0000-0000F60A0000}"/>
    <cellStyle name="Normal 6 2 2 3 3 2" xfId="2273" xr:uid="{00000000-0005-0000-0000-0000F70A0000}"/>
    <cellStyle name="Normal 6 2 2 3 4" xfId="1777" xr:uid="{00000000-0005-0000-0000-0000F80A0000}"/>
    <cellStyle name="Normal 6 2 2 3 5" xfId="2775" xr:uid="{00000000-0005-0000-0000-0000F90A0000}"/>
    <cellStyle name="Normal 6 2 2 3 6" xfId="3277" xr:uid="{00000000-0005-0000-0000-0000FA0A0000}"/>
    <cellStyle name="Normal 6 2 2 3 7" xfId="3779" xr:uid="{00000000-0005-0000-0000-0000FB0A0000}"/>
    <cellStyle name="Normal 6 2 2 4" xfId="634" xr:uid="{00000000-0005-0000-0000-0000FC0A0000}"/>
    <cellStyle name="Normal 6 2 2 4 2" xfId="1378" xr:uid="{00000000-0005-0000-0000-0000FD0A0000}"/>
    <cellStyle name="Normal 6 2 2 4 2 2" xfId="2397" xr:uid="{00000000-0005-0000-0000-0000FE0A0000}"/>
    <cellStyle name="Normal 6 2 2 4 3" xfId="1653" xr:uid="{00000000-0005-0000-0000-0000FF0A0000}"/>
    <cellStyle name="Normal 6 2 2 4 4" xfId="2899" xr:uid="{00000000-0005-0000-0000-0000000B0000}"/>
    <cellStyle name="Normal 6 2 2 4 5" xfId="3401" xr:uid="{00000000-0005-0000-0000-0000010B0000}"/>
    <cellStyle name="Normal 6 2 2 4 6" xfId="3903" xr:uid="{00000000-0005-0000-0000-0000020B0000}"/>
    <cellStyle name="Normal 6 2 2 5" xfId="882" xr:uid="{00000000-0005-0000-0000-0000030B0000}"/>
    <cellStyle name="Normal 6 2 2 5 2" xfId="1901" xr:uid="{00000000-0005-0000-0000-0000040B0000}"/>
    <cellStyle name="Normal 6 2 2 6" xfId="1130" xr:uid="{00000000-0005-0000-0000-0000050B0000}"/>
    <cellStyle name="Normal 6 2 2 6 2" xfId="2149" xr:uid="{00000000-0005-0000-0000-0000060B0000}"/>
    <cellStyle name="Normal 6 2 2 7" xfId="1621" xr:uid="{00000000-0005-0000-0000-0000070B0000}"/>
    <cellStyle name="Normal 6 2 2 8" xfId="2651" xr:uid="{00000000-0005-0000-0000-0000080B0000}"/>
    <cellStyle name="Normal 6 2 2 9" xfId="3153" xr:uid="{00000000-0005-0000-0000-0000090B0000}"/>
    <cellStyle name="Normal 6 2 3" xfId="654" xr:uid="{00000000-0005-0000-0000-00000A0B0000}"/>
    <cellStyle name="Normal 6 2 3 10" xfId="4284" xr:uid="{00000000-0005-0000-0000-00000B0B0000}"/>
    <cellStyle name="Normal 6 2 3 2" xfId="707" xr:uid="{00000000-0005-0000-0000-00000C0B0000}"/>
    <cellStyle name="Normal 6 2 3 2 2" xfId="831" xr:uid="{00000000-0005-0000-0000-00000D0B0000}"/>
    <cellStyle name="Normal 6 2 3 2 2 2" xfId="1079" xr:uid="{00000000-0005-0000-0000-00000E0B0000}"/>
    <cellStyle name="Normal 6 2 3 2 2 2 2" xfId="1575" xr:uid="{00000000-0005-0000-0000-00000F0B0000}"/>
    <cellStyle name="Normal 6 2 3 2 2 2 2 2" xfId="2594" xr:uid="{00000000-0005-0000-0000-0000100B0000}"/>
    <cellStyle name="Normal 6 2 3 2 2 2 3" xfId="2098" xr:uid="{00000000-0005-0000-0000-0000110B0000}"/>
    <cellStyle name="Normal 6 2 3 2 2 2 4" xfId="3096" xr:uid="{00000000-0005-0000-0000-0000120B0000}"/>
    <cellStyle name="Normal 6 2 3 2 2 2 5" xfId="3598" xr:uid="{00000000-0005-0000-0000-0000130B0000}"/>
    <cellStyle name="Normal 6 2 3 2 2 2 6" xfId="4100" xr:uid="{00000000-0005-0000-0000-0000140B0000}"/>
    <cellStyle name="Normal 6 2 3 2 2 3" xfId="1327" xr:uid="{00000000-0005-0000-0000-0000150B0000}"/>
    <cellStyle name="Normal 6 2 3 2 2 3 2" xfId="2346" xr:uid="{00000000-0005-0000-0000-0000160B0000}"/>
    <cellStyle name="Normal 6 2 3 2 2 4" xfId="1850" xr:uid="{00000000-0005-0000-0000-0000170B0000}"/>
    <cellStyle name="Normal 6 2 3 2 2 5" xfId="2848" xr:uid="{00000000-0005-0000-0000-0000180B0000}"/>
    <cellStyle name="Normal 6 2 3 2 2 6" xfId="3350" xr:uid="{00000000-0005-0000-0000-0000190B0000}"/>
    <cellStyle name="Normal 6 2 3 2 2 7" xfId="3852" xr:uid="{00000000-0005-0000-0000-00001A0B0000}"/>
    <cellStyle name="Normal 6 2 3 2 3" xfId="955" xr:uid="{00000000-0005-0000-0000-00001B0B0000}"/>
    <cellStyle name="Normal 6 2 3 2 3 2" xfId="1451" xr:uid="{00000000-0005-0000-0000-00001C0B0000}"/>
    <cellStyle name="Normal 6 2 3 2 3 2 2" xfId="2470" xr:uid="{00000000-0005-0000-0000-00001D0B0000}"/>
    <cellStyle name="Normal 6 2 3 2 3 3" xfId="1974" xr:uid="{00000000-0005-0000-0000-00001E0B0000}"/>
    <cellStyle name="Normal 6 2 3 2 3 4" xfId="2972" xr:uid="{00000000-0005-0000-0000-00001F0B0000}"/>
    <cellStyle name="Normal 6 2 3 2 3 5" xfId="3474" xr:uid="{00000000-0005-0000-0000-0000200B0000}"/>
    <cellStyle name="Normal 6 2 3 2 3 6" xfId="3976" xr:uid="{00000000-0005-0000-0000-0000210B0000}"/>
    <cellStyle name="Normal 6 2 3 2 4" xfId="1203" xr:uid="{00000000-0005-0000-0000-0000220B0000}"/>
    <cellStyle name="Normal 6 2 3 2 4 2" xfId="2222" xr:uid="{00000000-0005-0000-0000-0000230B0000}"/>
    <cellStyle name="Normal 6 2 3 2 5" xfId="1726" xr:uid="{00000000-0005-0000-0000-0000240B0000}"/>
    <cellStyle name="Normal 6 2 3 2 6" xfId="2724" xr:uid="{00000000-0005-0000-0000-0000250B0000}"/>
    <cellStyle name="Normal 6 2 3 2 7" xfId="3226" xr:uid="{00000000-0005-0000-0000-0000260B0000}"/>
    <cellStyle name="Normal 6 2 3 2 8" xfId="3728" xr:uid="{00000000-0005-0000-0000-0000270B0000}"/>
    <cellStyle name="Normal 6 2 3 3" xfId="778" xr:uid="{00000000-0005-0000-0000-0000280B0000}"/>
    <cellStyle name="Normal 6 2 3 3 2" xfId="1026" xr:uid="{00000000-0005-0000-0000-0000290B0000}"/>
    <cellStyle name="Normal 6 2 3 3 2 2" xfId="1522" xr:uid="{00000000-0005-0000-0000-00002A0B0000}"/>
    <cellStyle name="Normal 6 2 3 3 2 2 2" xfId="2541" xr:uid="{00000000-0005-0000-0000-00002B0B0000}"/>
    <cellStyle name="Normal 6 2 3 3 2 3" xfId="2045" xr:uid="{00000000-0005-0000-0000-00002C0B0000}"/>
    <cellStyle name="Normal 6 2 3 3 2 4" xfId="3043" xr:uid="{00000000-0005-0000-0000-00002D0B0000}"/>
    <cellStyle name="Normal 6 2 3 3 2 5" xfId="3545" xr:uid="{00000000-0005-0000-0000-00002E0B0000}"/>
    <cellStyle name="Normal 6 2 3 3 2 6" xfId="4047" xr:uid="{00000000-0005-0000-0000-00002F0B0000}"/>
    <cellStyle name="Normal 6 2 3 3 3" xfId="1274" xr:uid="{00000000-0005-0000-0000-0000300B0000}"/>
    <cellStyle name="Normal 6 2 3 3 3 2" xfId="2293" xr:uid="{00000000-0005-0000-0000-0000310B0000}"/>
    <cellStyle name="Normal 6 2 3 3 4" xfId="1797" xr:uid="{00000000-0005-0000-0000-0000320B0000}"/>
    <cellStyle name="Normal 6 2 3 3 5" xfId="2795" xr:uid="{00000000-0005-0000-0000-0000330B0000}"/>
    <cellStyle name="Normal 6 2 3 3 6" xfId="3297" xr:uid="{00000000-0005-0000-0000-0000340B0000}"/>
    <cellStyle name="Normal 6 2 3 3 7" xfId="3799" xr:uid="{00000000-0005-0000-0000-0000350B0000}"/>
    <cellStyle name="Normal 6 2 3 4" xfId="902" xr:uid="{00000000-0005-0000-0000-0000360B0000}"/>
    <cellStyle name="Normal 6 2 3 4 2" xfId="1398" xr:uid="{00000000-0005-0000-0000-0000370B0000}"/>
    <cellStyle name="Normal 6 2 3 4 2 2" xfId="2417" xr:uid="{00000000-0005-0000-0000-0000380B0000}"/>
    <cellStyle name="Normal 6 2 3 4 3" xfId="1921" xr:uid="{00000000-0005-0000-0000-0000390B0000}"/>
    <cellStyle name="Normal 6 2 3 4 4" xfId="2919" xr:uid="{00000000-0005-0000-0000-00003A0B0000}"/>
    <cellStyle name="Normal 6 2 3 4 5" xfId="3421" xr:uid="{00000000-0005-0000-0000-00003B0B0000}"/>
    <cellStyle name="Normal 6 2 3 4 6" xfId="3923" xr:uid="{00000000-0005-0000-0000-00003C0B0000}"/>
    <cellStyle name="Normal 6 2 3 5" xfId="1150" xr:uid="{00000000-0005-0000-0000-00003D0B0000}"/>
    <cellStyle name="Normal 6 2 3 5 2" xfId="2169" xr:uid="{00000000-0005-0000-0000-00003E0B0000}"/>
    <cellStyle name="Normal 6 2 3 6" xfId="1673" xr:uid="{00000000-0005-0000-0000-00003F0B0000}"/>
    <cellStyle name="Normal 6 2 3 7" xfId="2671" xr:uid="{00000000-0005-0000-0000-0000400B0000}"/>
    <cellStyle name="Normal 6 2 3 8" xfId="3173" xr:uid="{00000000-0005-0000-0000-0000410B0000}"/>
    <cellStyle name="Normal 6 2 3 9" xfId="3675" xr:uid="{00000000-0005-0000-0000-0000420B0000}"/>
    <cellStyle name="Normal 6 2 4" xfId="705" xr:uid="{00000000-0005-0000-0000-0000430B0000}"/>
    <cellStyle name="Normal 6 2 4 2" xfId="829" xr:uid="{00000000-0005-0000-0000-0000440B0000}"/>
    <cellStyle name="Normal 6 2 4 2 2" xfId="1077" xr:uid="{00000000-0005-0000-0000-0000450B0000}"/>
    <cellStyle name="Normal 6 2 4 2 2 2" xfId="1573" xr:uid="{00000000-0005-0000-0000-0000460B0000}"/>
    <cellStyle name="Normal 6 2 4 2 2 2 2" xfId="2592" xr:uid="{00000000-0005-0000-0000-0000470B0000}"/>
    <cellStyle name="Normal 6 2 4 2 2 3" xfId="2096" xr:uid="{00000000-0005-0000-0000-0000480B0000}"/>
    <cellStyle name="Normal 6 2 4 2 2 4" xfId="3094" xr:uid="{00000000-0005-0000-0000-0000490B0000}"/>
    <cellStyle name="Normal 6 2 4 2 2 5" xfId="3596" xr:uid="{00000000-0005-0000-0000-00004A0B0000}"/>
    <cellStyle name="Normal 6 2 4 2 2 6" xfId="4098" xr:uid="{00000000-0005-0000-0000-00004B0B0000}"/>
    <cellStyle name="Normal 6 2 4 2 3" xfId="1325" xr:uid="{00000000-0005-0000-0000-00004C0B0000}"/>
    <cellStyle name="Normal 6 2 4 2 3 2" xfId="2344" xr:uid="{00000000-0005-0000-0000-00004D0B0000}"/>
    <cellStyle name="Normal 6 2 4 2 4" xfId="1848" xr:uid="{00000000-0005-0000-0000-00004E0B0000}"/>
    <cellStyle name="Normal 6 2 4 2 5" xfId="2846" xr:uid="{00000000-0005-0000-0000-00004F0B0000}"/>
    <cellStyle name="Normal 6 2 4 2 6" xfId="3348" xr:uid="{00000000-0005-0000-0000-0000500B0000}"/>
    <cellStyle name="Normal 6 2 4 2 7" xfId="3850" xr:uid="{00000000-0005-0000-0000-0000510B0000}"/>
    <cellStyle name="Normal 6 2 4 3" xfId="953" xr:uid="{00000000-0005-0000-0000-0000520B0000}"/>
    <cellStyle name="Normal 6 2 4 3 2" xfId="1449" xr:uid="{00000000-0005-0000-0000-0000530B0000}"/>
    <cellStyle name="Normal 6 2 4 3 2 2" xfId="2468" xr:uid="{00000000-0005-0000-0000-0000540B0000}"/>
    <cellStyle name="Normal 6 2 4 3 3" xfId="1972" xr:uid="{00000000-0005-0000-0000-0000550B0000}"/>
    <cellStyle name="Normal 6 2 4 3 4" xfId="2970" xr:uid="{00000000-0005-0000-0000-0000560B0000}"/>
    <cellStyle name="Normal 6 2 4 3 5" xfId="3472" xr:uid="{00000000-0005-0000-0000-0000570B0000}"/>
    <cellStyle name="Normal 6 2 4 3 6" xfId="3974" xr:uid="{00000000-0005-0000-0000-0000580B0000}"/>
    <cellStyle name="Normal 6 2 4 4" xfId="1201" xr:uid="{00000000-0005-0000-0000-0000590B0000}"/>
    <cellStyle name="Normal 6 2 4 4 2" xfId="2220" xr:uid="{00000000-0005-0000-0000-00005A0B0000}"/>
    <cellStyle name="Normal 6 2 4 5" xfId="1724" xr:uid="{00000000-0005-0000-0000-00005B0B0000}"/>
    <cellStyle name="Normal 6 2 4 6" xfId="2722" xr:uid="{00000000-0005-0000-0000-00005C0B0000}"/>
    <cellStyle name="Normal 6 2 4 7" xfId="3224" xr:uid="{00000000-0005-0000-0000-00005D0B0000}"/>
    <cellStyle name="Normal 6 2 4 8" xfId="3726" xr:uid="{00000000-0005-0000-0000-00005E0B0000}"/>
    <cellStyle name="Normal 6 2 5" xfId="736" xr:uid="{00000000-0005-0000-0000-00005F0B0000}"/>
    <cellStyle name="Normal 6 2 5 2" xfId="984" xr:uid="{00000000-0005-0000-0000-0000600B0000}"/>
    <cellStyle name="Normal 6 2 5 2 2" xfId="1480" xr:uid="{00000000-0005-0000-0000-0000610B0000}"/>
    <cellStyle name="Normal 6 2 5 2 2 2" xfId="2499" xr:uid="{00000000-0005-0000-0000-0000620B0000}"/>
    <cellStyle name="Normal 6 2 5 2 3" xfId="2003" xr:uid="{00000000-0005-0000-0000-0000630B0000}"/>
    <cellStyle name="Normal 6 2 5 2 4" xfId="3001" xr:uid="{00000000-0005-0000-0000-0000640B0000}"/>
    <cellStyle name="Normal 6 2 5 2 5" xfId="3503" xr:uid="{00000000-0005-0000-0000-0000650B0000}"/>
    <cellStyle name="Normal 6 2 5 2 6" xfId="4005" xr:uid="{00000000-0005-0000-0000-0000660B0000}"/>
    <cellStyle name="Normal 6 2 5 3" xfId="1232" xr:uid="{00000000-0005-0000-0000-0000670B0000}"/>
    <cellStyle name="Normal 6 2 5 3 2" xfId="2251" xr:uid="{00000000-0005-0000-0000-0000680B0000}"/>
    <cellStyle name="Normal 6 2 5 4" xfId="1755" xr:uid="{00000000-0005-0000-0000-0000690B0000}"/>
    <cellStyle name="Normal 6 2 5 5" xfId="2753" xr:uid="{00000000-0005-0000-0000-00006A0B0000}"/>
    <cellStyle name="Normal 6 2 5 6" xfId="3255" xr:uid="{00000000-0005-0000-0000-00006B0B0000}"/>
    <cellStyle name="Normal 6 2 5 7" xfId="3757" xr:uid="{00000000-0005-0000-0000-00006C0B0000}"/>
    <cellStyle name="Normal 6 2 6" xfId="604" xr:uid="{00000000-0005-0000-0000-00006D0B0000}"/>
    <cellStyle name="Normal 6 2 6 2" xfId="1356" xr:uid="{00000000-0005-0000-0000-00006E0B0000}"/>
    <cellStyle name="Normal 6 2 6 2 2" xfId="2375" xr:uid="{00000000-0005-0000-0000-00006F0B0000}"/>
    <cellStyle name="Normal 6 2 6 3" xfId="1631" xr:uid="{00000000-0005-0000-0000-0000700B0000}"/>
    <cellStyle name="Normal 6 2 6 4" xfId="2877" xr:uid="{00000000-0005-0000-0000-0000710B0000}"/>
    <cellStyle name="Normal 6 2 6 5" xfId="3379" xr:uid="{00000000-0005-0000-0000-0000720B0000}"/>
    <cellStyle name="Normal 6 2 6 6" xfId="3881" xr:uid="{00000000-0005-0000-0000-0000730B0000}"/>
    <cellStyle name="Normal 6 2 7" xfId="860" xr:uid="{00000000-0005-0000-0000-0000740B0000}"/>
    <cellStyle name="Normal 6 2 7 2" xfId="1879" xr:uid="{00000000-0005-0000-0000-0000750B0000}"/>
    <cellStyle name="Normal 6 2 8" xfId="1108" xr:uid="{00000000-0005-0000-0000-0000760B0000}"/>
    <cellStyle name="Normal 6 2 8 2" xfId="2127" xr:uid="{00000000-0005-0000-0000-0000770B0000}"/>
    <cellStyle name="Normal 6 2 9" xfId="1617" xr:uid="{00000000-0005-0000-0000-0000780B0000}"/>
    <cellStyle name="Normal 6 3" xfId="184" xr:uid="{00000000-0005-0000-0000-0000790B0000}"/>
    <cellStyle name="Normal 6 3 10" xfId="2631" xr:uid="{00000000-0005-0000-0000-00007A0B0000}"/>
    <cellStyle name="Normal 6 3 11" xfId="3133" xr:uid="{00000000-0005-0000-0000-00007B0B0000}"/>
    <cellStyle name="Normal 6 3 12" xfId="3635" xr:uid="{00000000-0005-0000-0000-00007C0B0000}"/>
    <cellStyle name="Normal 6 3 2" xfId="636" xr:uid="{00000000-0005-0000-0000-00007D0B0000}"/>
    <cellStyle name="Normal 6 3 2 2" xfId="709" xr:uid="{00000000-0005-0000-0000-00007E0B0000}"/>
    <cellStyle name="Normal 6 3 2 2 2" xfId="833" xr:uid="{00000000-0005-0000-0000-00007F0B0000}"/>
    <cellStyle name="Normal 6 3 2 2 2 2" xfId="1081" xr:uid="{00000000-0005-0000-0000-0000800B0000}"/>
    <cellStyle name="Normal 6 3 2 2 2 2 2" xfId="1577" xr:uid="{00000000-0005-0000-0000-0000810B0000}"/>
    <cellStyle name="Normal 6 3 2 2 2 2 2 2" xfId="2596" xr:uid="{00000000-0005-0000-0000-0000820B0000}"/>
    <cellStyle name="Normal 6 3 2 2 2 2 3" xfId="2100" xr:uid="{00000000-0005-0000-0000-0000830B0000}"/>
    <cellStyle name="Normal 6 3 2 2 2 2 4" xfId="3098" xr:uid="{00000000-0005-0000-0000-0000840B0000}"/>
    <cellStyle name="Normal 6 3 2 2 2 2 5" xfId="3600" xr:uid="{00000000-0005-0000-0000-0000850B0000}"/>
    <cellStyle name="Normal 6 3 2 2 2 2 6" xfId="4102" xr:uid="{00000000-0005-0000-0000-0000860B0000}"/>
    <cellStyle name="Normal 6 3 2 2 2 3" xfId="1329" xr:uid="{00000000-0005-0000-0000-0000870B0000}"/>
    <cellStyle name="Normal 6 3 2 2 2 3 2" xfId="2348" xr:uid="{00000000-0005-0000-0000-0000880B0000}"/>
    <cellStyle name="Normal 6 3 2 2 2 4" xfId="1852" xr:uid="{00000000-0005-0000-0000-0000890B0000}"/>
    <cellStyle name="Normal 6 3 2 2 2 5" xfId="2850" xr:uid="{00000000-0005-0000-0000-00008A0B0000}"/>
    <cellStyle name="Normal 6 3 2 2 2 6" xfId="3352" xr:uid="{00000000-0005-0000-0000-00008B0B0000}"/>
    <cellStyle name="Normal 6 3 2 2 2 7" xfId="3854" xr:uid="{00000000-0005-0000-0000-00008C0B0000}"/>
    <cellStyle name="Normal 6 3 2 2 3" xfId="957" xr:uid="{00000000-0005-0000-0000-00008D0B0000}"/>
    <cellStyle name="Normal 6 3 2 2 3 2" xfId="1453" xr:uid="{00000000-0005-0000-0000-00008E0B0000}"/>
    <cellStyle name="Normal 6 3 2 2 3 2 2" xfId="2472" xr:uid="{00000000-0005-0000-0000-00008F0B0000}"/>
    <cellStyle name="Normal 6 3 2 2 3 3" xfId="1976" xr:uid="{00000000-0005-0000-0000-0000900B0000}"/>
    <cellStyle name="Normal 6 3 2 2 3 4" xfId="2974" xr:uid="{00000000-0005-0000-0000-0000910B0000}"/>
    <cellStyle name="Normal 6 3 2 2 3 5" xfId="3476" xr:uid="{00000000-0005-0000-0000-0000920B0000}"/>
    <cellStyle name="Normal 6 3 2 2 3 6" xfId="3978" xr:uid="{00000000-0005-0000-0000-0000930B0000}"/>
    <cellStyle name="Normal 6 3 2 2 4" xfId="1205" xr:uid="{00000000-0005-0000-0000-0000940B0000}"/>
    <cellStyle name="Normal 6 3 2 2 4 2" xfId="2224" xr:uid="{00000000-0005-0000-0000-0000950B0000}"/>
    <cellStyle name="Normal 6 3 2 2 5" xfId="1728" xr:uid="{00000000-0005-0000-0000-0000960B0000}"/>
    <cellStyle name="Normal 6 3 2 2 6" xfId="2726" xr:uid="{00000000-0005-0000-0000-0000970B0000}"/>
    <cellStyle name="Normal 6 3 2 2 7" xfId="3228" xr:uid="{00000000-0005-0000-0000-0000980B0000}"/>
    <cellStyle name="Normal 6 3 2 2 8" xfId="3730" xr:uid="{00000000-0005-0000-0000-0000990B0000}"/>
    <cellStyle name="Normal 6 3 2 3" xfId="760" xr:uid="{00000000-0005-0000-0000-00009A0B0000}"/>
    <cellStyle name="Normal 6 3 2 3 2" xfId="1008" xr:uid="{00000000-0005-0000-0000-00009B0B0000}"/>
    <cellStyle name="Normal 6 3 2 3 2 2" xfId="1504" xr:uid="{00000000-0005-0000-0000-00009C0B0000}"/>
    <cellStyle name="Normal 6 3 2 3 2 2 2" xfId="2523" xr:uid="{00000000-0005-0000-0000-00009D0B0000}"/>
    <cellStyle name="Normal 6 3 2 3 2 3" xfId="2027" xr:uid="{00000000-0005-0000-0000-00009E0B0000}"/>
    <cellStyle name="Normal 6 3 2 3 2 4" xfId="3025" xr:uid="{00000000-0005-0000-0000-00009F0B0000}"/>
    <cellStyle name="Normal 6 3 2 3 2 5" xfId="3527" xr:uid="{00000000-0005-0000-0000-0000A00B0000}"/>
    <cellStyle name="Normal 6 3 2 3 2 6" xfId="4029" xr:uid="{00000000-0005-0000-0000-0000A10B0000}"/>
    <cellStyle name="Normal 6 3 2 3 3" xfId="1256" xr:uid="{00000000-0005-0000-0000-0000A20B0000}"/>
    <cellStyle name="Normal 6 3 2 3 3 2" xfId="2275" xr:uid="{00000000-0005-0000-0000-0000A30B0000}"/>
    <cellStyle name="Normal 6 3 2 3 4" xfId="1779" xr:uid="{00000000-0005-0000-0000-0000A40B0000}"/>
    <cellStyle name="Normal 6 3 2 3 5" xfId="2777" xr:uid="{00000000-0005-0000-0000-0000A50B0000}"/>
    <cellStyle name="Normal 6 3 2 3 6" xfId="3279" xr:uid="{00000000-0005-0000-0000-0000A60B0000}"/>
    <cellStyle name="Normal 6 3 2 3 7" xfId="3781" xr:uid="{00000000-0005-0000-0000-0000A70B0000}"/>
    <cellStyle name="Normal 6 3 2 4" xfId="884" xr:uid="{00000000-0005-0000-0000-0000A80B0000}"/>
    <cellStyle name="Normal 6 3 2 4 2" xfId="1380" xr:uid="{00000000-0005-0000-0000-0000A90B0000}"/>
    <cellStyle name="Normal 6 3 2 4 2 2" xfId="2399" xr:uid="{00000000-0005-0000-0000-0000AA0B0000}"/>
    <cellStyle name="Normal 6 3 2 4 3" xfId="1903" xr:uid="{00000000-0005-0000-0000-0000AB0B0000}"/>
    <cellStyle name="Normal 6 3 2 4 4" xfId="2901" xr:uid="{00000000-0005-0000-0000-0000AC0B0000}"/>
    <cellStyle name="Normal 6 3 2 4 5" xfId="3403" xr:uid="{00000000-0005-0000-0000-0000AD0B0000}"/>
    <cellStyle name="Normal 6 3 2 4 6" xfId="3905" xr:uid="{00000000-0005-0000-0000-0000AE0B0000}"/>
    <cellStyle name="Normal 6 3 2 5" xfId="1132" xr:uid="{00000000-0005-0000-0000-0000AF0B0000}"/>
    <cellStyle name="Normal 6 3 2 5 2" xfId="2151" xr:uid="{00000000-0005-0000-0000-0000B00B0000}"/>
    <cellStyle name="Normal 6 3 2 6" xfId="1655" xr:uid="{00000000-0005-0000-0000-0000B10B0000}"/>
    <cellStyle name="Normal 6 3 2 7" xfId="2653" xr:uid="{00000000-0005-0000-0000-0000B20B0000}"/>
    <cellStyle name="Normal 6 3 2 8" xfId="3155" xr:uid="{00000000-0005-0000-0000-0000B30B0000}"/>
    <cellStyle name="Normal 6 3 2 9" xfId="3657" xr:uid="{00000000-0005-0000-0000-0000B40B0000}"/>
    <cellStyle name="Normal 6 3 3" xfId="656" xr:uid="{00000000-0005-0000-0000-0000B50B0000}"/>
    <cellStyle name="Normal 6 3 3 2" xfId="710" xr:uid="{00000000-0005-0000-0000-0000B60B0000}"/>
    <cellStyle name="Normal 6 3 3 2 2" xfId="834" xr:uid="{00000000-0005-0000-0000-0000B70B0000}"/>
    <cellStyle name="Normal 6 3 3 2 2 2" xfId="1082" xr:uid="{00000000-0005-0000-0000-0000B80B0000}"/>
    <cellStyle name="Normal 6 3 3 2 2 2 2" xfId="1578" xr:uid="{00000000-0005-0000-0000-0000B90B0000}"/>
    <cellStyle name="Normal 6 3 3 2 2 2 2 2" xfId="2597" xr:uid="{00000000-0005-0000-0000-0000BA0B0000}"/>
    <cellStyle name="Normal 6 3 3 2 2 2 3" xfId="2101" xr:uid="{00000000-0005-0000-0000-0000BB0B0000}"/>
    <cellStyle name="Normal 6 3 3 2 2 2 4" xfId="3099" xr:uid="{00000000-0005-0000-0000-0000BC0B0000}"/>
    <cellStyle name="Normal 6 3 3 2 2 2 5" xfId="3601" xr:uid="{00000000-0005-0000-0000-0000BD0B0000}"/>
    <cellStyle name="Normal 6 3 3 2 2 2 6" xfId="4103" xr:uid="{00000000-0005-0000-0000-0000BE0B0000}"/>
    <cellStyle name="Normal 6 3 3 2 2 3" xfId="1330" xr:uid="{00000000-0005-0000-0000-0000BF0B0000}"/>
    <cellStyle name="Normal 6 3 3 2 2 3 2" xfId="2349" xr:uid="{00000000-0005-0000-0000-0000C00B0000}"/>
    <cellStyle name="Normal 6 3 3 2 2 4" xfId="1853" xr:uid="{00000000-0005-0000-0000-0000C10B0000}"/>
    <cellStyle name="Normal 6 3 3 2 2 5" xfId="2851" xr:uid="{00000000-0005-0000-0000-0000C20B0000}"/>
    <cellStyle name="Normal 6 3 3 2 2 6" xfId="3353" xr:uid="{00000000-0005-0000-0000-0000C30B0000}"/>
    <cellStyle name="Normal 6 3 3 2 2 7" xfId="3855" xr:uid="{00000000-0005-0000-0000-0000C40B0000}"/>
    <cellStyle name="Normal 6 3 3 2 3" xfId="958" xr:uid="{00000000-0005-0000-0000-0000C50B0000}"/>
    <cellStyle name="Normal 6 3 3 2 3 2" xfId="1454" xr:uid="{00000000-0005-0000-0000-0000C60B0000}"/>
    <cellStyle name="Normal 6 3 3 2 3 2 2" xfId="2473" xr:uid="{00000000-0005-0000-0000-0000C70B0000}"/>
    <cellStyle name="Normal 6 3 3 2 3 3" xfId="1977" xr:uid="{00000000-0005-0000-0000-0000C80B0000}"/>
    <cellStyle name="Normal 6 3 3 2 3 4" xfId="2975" xr:uid="{00000000-0005-0000-0000-0000C90B0000}"/>
    <cellStyle name="Normal 6 3 3 2 3 5" xfId="3477" xr:uid="{00000000-0005-0000-0000-0000CA0B0000}"/>
    <cellStyle name="Normal 6 3 3 2 3 6" xfId="3979" xr:uid="{00000000-0005-0000-0000-0000CB0B0000}"/>
    <cellStyle name="Normal 6 3 3 2 4" xfId="1206" xr:uid="{00000000-0005-0000-0000-0000CC0B0000}"/>
    <cellStyle name="Normal 6 3 3 2 4 2" xfId="2225" xr:uid="{00000000-0005-0000-0000-0000CD0B0000}"/>
    <cellStyle name="Normal 6 3 3 2 5" xfId="1729" xr:uid="{00000000-0005-0000-0000-0000CE0B0000}"/>
    <cellStyle name="Normal 6 3 3 2 6" xfId="2727" xr:uid="{00000000-0005-0000-0000-0000CF0B0000}"/>
    <cellStyle name="Normal 6 3 3 2 7" xfId="3229" xr:uid="{00000000-0005-0000-0000-0000D00B0000}"/>
    <cellStyle name="Normal 6 3 3 2 8" xfId="3731" xr:uid="{00000000-0005-0000-0000-0000D10B0000}"/>
    <cellStyle name="Normal 6 3 3 3" xfId="780" xr:uid="{00000000-0005-0000-0000-0000D20B0000}"/>
    <cellStyle name="Normal 6 3 3 3 2" xfId="1028" xr:uid="{00000000-0005-0000-0000-0000D30B0000}"/>
    <cellStyle name="Normal 6 3 3 3 2 2" xfId="1524" xr:uid="{00000000-0005-0000-0000-0000D40B0000}"/>
    <cellStyle name="Normal 6 3 3 3 2 2 2" xfId="2543" xr:uid="{00000000-0005-0000-0000-0000D50B0000}"/>
    <cellStyle name="Normal 6 3 3 3 2 3" xfId="2047" xr:uid="{00000000-0005-0000-0000-0000D60B0000}"/>
    <cellStyle name="Normal 6 3 3 3 2 4" xfId="3045" xr:uid="{00000000-0005-0000-0000-0000D70B0000}"/>
    <cellStyle name="Normal 6 3 3 3 2 5" xfId="3547" xr:uid="{00000000-0005-0000-0000-0000D80B0000}"/>
    <cellStyle name="Normal 6 3 3 3 2 6" xfId="4049" xr:uid="{00000000-0005-0000-0000-0000D90B0000}"/>
    <cellStyle name="Normal 6 3 3 3 3" xfId="1276" xr:uid="{00000000-0005-0000-0000-0000DA0B0000}"/>
    <cellStyle name="Normal 6 3 3 3 3 2" xfId="2295" xr:uid="{00000000-0005-0000-0000-0000DB0B0000}"/>
    <cellStyle name="Normal 6 3 3 3 4" xfId="1799" xr:uid="{00000000-0005-0000-0000-0000DC0B0000}"/>
    <cellStyle name="Normal 6 3 3 3 5" xfId="2797" xr:uid="{00000000-0005-0000-0000-0000DD0B0000}"/>
    <cellStyle name="Normal 6 3 3 3 6" xfId="3299" xr:uid="{00000000-0005-0000-0000-0000DE0B0000}"/>
    <cellStyle name="Normal 6 3 3 3 7" xfId="3801" xr:uid="{00000000-0005-0000-0000-0000DF0B0000}"/>
    <cellStyle name="Normal 6 3 3 4" xfId="904" xr:uid="{00000000-0005-0000-0000-0000E00B0000}"/>
    <cellStyle name="Normal 6 3 3 4 2" xfId="1400" xr:uid="{00000000-0005-0000-0000-0000E10B0000}"/>
    <cellStyle name="Normal 6 3 3 4 2 2" xfId="2419" xr:uid="{00000000-0005-0000-0000-0000E20B0000}"/>
    <cellStyle name="Normal 6 3 3 4 3" xfId="1923" xr:uid="{00000000-0005-0000-0000-0000E30B0000}"/>
    <cellStyle name="Normal 6 3 3 4 4" xfId="2921" xr:uid="{00000000-0005-0000-0000-0000E40B0000}"/>
    <cellStyle name="Normal 6 3 3 4 5" xfId="3423" xr:uid="{00000000-0005-0000-0000-0000E50B0000}"/>
    <cellStyle name="Normal 6 3 3 4 6" xfId="3925" xr:uid="{00000000-0005-0000-0000-0000E60B0000}"/>
    <cellStyle name="Normal 6 3 3 5" xfId="1152" xr:uid="{00000000-0005-0000-0000-0000E70B0000}"/>
    <cellStyle name="Normal 6 3 3 5 2" xfId="2171" xr:uid="{00000000-0005-0000-0000-0000E80B0000}"/>
    <cellStyle name="Normal 6 3 3 6" xfId="1675" xr:uid="{00000000-0005-0000-0000-0000E90B0000}"/>
    <cellStyle name="Normal 6 3 3 7" xfId="2673" xr:uid="{00000000-0005-0000-0000-0000EA0B0000}"/>
    <cellStyle name="Normal 6 3 3 8" xfId="3175" xr:uid="{00000000-0005-0000-0000-0000EB0B0000}"/>
    <cellStyle name="Normal 6 3 3 9" xfId="3677" xr:uid="{00000000-0005-0000-0000-0000EC0B0000}"/>
    <cellStyle name="Normal 6 3 4" xfId="708" xr:uid="{00000000-0005-0000-0000-0000ED0B0000}"/>
    <cellStyle name="Normal 6 3 4 2" xfId="832" xr:uid="{00000000-0005-0000-0000-0000EE0B0000}"/>
    <cellStyle name="Normal 6 3 4 2 2" xfId="1080" xr:uid="{00000000-0005-0000-0000-0000EF0B0000}"/>
    <cellStyle name="Normal 6 3 4 2 2 2" xfId="1576" xr:uid="{00000000-0005-0000-0000-0000F00B0000}"/>
    <cellStyle name="Normal 6 3 4 2 2 2 2" xfId="2595" xr:uid="{00000000-0005-0000-0000-0000F10B0000}"/>
    <cellStyle name="Normal 6 3 4 2 2 3" xfId="2099" xr:uid="{00000000-0005-0000-0000-0000F20B0000}"/>
    <cellStyle name="Normal 6 3 4 2 2 4" xfId="3097" xr:uid="{00000000-0005-0000-0000-0000F30B0000}"/>
    <cellStyle name="Normal 6 3 4 2 2 5" xfId="3599" xr:uid="{00000000-0005-0000-0000-0000F40B0000}"/>
    <cellStyle name="Normal 6 3 4 2 2 6" xfId="4101" xr:uid="{00000000-0005-0000-0000-0000F50B0000}"/>
    <cellStyle name="Normal 6 3 4 2 3" xfId="1328" xr:uid="{00000000-0005-0000-0000-0000F60B0000}"/>
    <cellStyle name="Normal 6 3 4 2 3 2" xfId="2347" xr:uid="{00000000-0005-0000-0000-0000F70B0000}"/>
    <cellStyle name="Normal 6 3 4 2 4" xfId="1851" xr:uid="{00000000-0005-0000-0000-0000F80B0000}"/>
    <cellStyle name="Normal 6 3 4 2 5" xfId="2849" xr:uid="{00000000-0005-0000-0000-0000F90B0000}"/>
    <cellStyle name="Normal 6 3 4 2 6" xfId="3351" xr:uid="{00000000-0005-0000-0000-0000FA0B0000}"/>
    <cellStyle name="Normal 6 3 4 2 7" xfId="3853" xr:uid="{00000000-0005-0000-0000-0000FB0B0000}"/>
    <cellStyle name="Normal 6 3 4 3" xfId="956" xr:uid="{00000000-0005-0000-0000-0000FC0B0000}"/>
    <cellStyle name="Normal 6 3 4 3 2" xfId="1452" xr:uid="{00000000-0005-0000-0000-0000FD0B0000}"/>
    <cellStyle name="Normal 6 3 4 3 2 2" xfId="2471" xr:uid="{00000000-0005-0000-0000-0000FE0B0000}"/>
    <cellStyle name="Normal 6 3 4 3 3" xfId="1975" xr:uid="{00000000-0005-0000-0000-0000FF0B0000}"/>
    <cellStyle name="Normal 6 3 4 3 4" xfId="2973" xr:uid="{00000000-0005-0000-0000-0000000C0000}"/>
    <cellStyle name="Normal 6 3 4 3 5" xfId="3475" xr:uid="{00000000-0005-0000-0000-0000010C0000}"/>
    <cellStyle name="Normal 6 3 4 3 6" xfId="3977" xr:uid="{00000000-0005-0000-0000-0000020C0000}"/>
    <cellStyle name="Normal 6 3 4 4" xfId="1204" xr:uid="{00000000-0005-0000-0000-0000030C0000}"/>
    <cellStyle name="Normal 6 3 4 4 2" xfId="2223" xr:uid="{00000000-0005-0000-0000-0000040C0000}"/>
    <cellStyle name="Normal 6 3 4 5" xfId="1727" xr:uid="{00000000-0005-0000-0000-0000050C0000}"/>
    <cellStyle name="Normal 6 3 4 6" xfId="2725" xr:uid="{00000000-0005-0000-0000-0000060C0000}"/>
    <cellStyle name="Normal 6 3 4 7" xfId="3227" xr:uid="{00000000-0005-0000-0000-0000070C0000}"/>
    <cellStyle name="Normal 6 3 4 8" xfId="3729" xr:uid="{00000000-0005-0000-0000-0000080C0000}"/>
    <cellStyle name="Normal 6 3 5" xfId="738" xr:uid="{00000000-0005-0000-0000-0000090C0000}"/>
    <cellStyle name="Normal 6 3 5 2" xfId="986" xr:uid="{00000000-0005-0000-0000-00000A0C0000}"/>
    <cellStyle name="Normal 6 3 5 2 2" xfId="1482" xr:uid="{00000000-0005-0000-0000-00000B0C0000}"/>
    <cellStyle name="Normal 6 3 5 2 2 2" xfId="2501" xr:uid="{00000000-0005-0000-0000-00000C0C0000}"/>
    <cellStyle name="Normal 6 3 5 2 3" xfId="2005" xr:uid="{00000000-0005-0000-0000-00000D0C0000}"/>
    <cellStyle name="Normal 6 3 5 2 4" xfId="3003" xr:uid="{00000000-0005-0000-0000-00000E0C0000}"/>
    <cellStyle name="Normal 6 3 5 2 5" xfId="3505" xr:uid="{00000000-0005-0000-0000-00000F0C0000}"/>
    <cellStyle name="Normal 6 3 5 2 6" xfId="4007" xr:uid="{00000000-0005-0000-0000-0000100C0000}"/>
    <cellStyle name="Normal 6 3 5 3" xfId="1234" xr:uid="{00000000-0005-0000-0000-0000110C0000}"/>
    <cellStyle name="Normal 6 3 5 3 2" xfId="2253" xr:uid="{00000000-0005-0000-0000-0000120C0000}"/>
    <cellStyle name="Normal 6 3 5 4" xfId="1757" xr:uid="{00000000-0005-0000-0000-0000130C0000}"/>
    <cellStyle name="Normal 6 3 5 5" xfId="2755" xr:uid="{00000000-0005-0000-0000-0000140C0000}"/>
    <cellStyle name="Normal 6 3 5 6" xfId="3257" xr:uid="{00000000-0005-0000-0000-0000150C0000}"/>
    <cellStyle name="Normal 6 3 5 7" xfId="3759" xr:uid="{00000000-0005-0000-0000-0000160C0000}"/>
    <cellStyle name="Normal 6 3 6" xfId="606" xr:uid="{00000000-0005-0000-0000-0000170C0000}"/>
    <cellStyle name="Normal 6 3 6 2" xfId="1358" xr:uid="{00000000-0005-0000-0000-0000180C0000}"/>
    <cellStyle name="Normal 6 3 6 2 2" xfId="2377" xr:uid="{00000000-0005-0000-0000-0000190C0000}"/>
    <cellStyle name="Normal 6 3 6 3" xfId="1633" xr:uid="{00000000-0005-0000-0000-00001A0C0000}"/>
    <cellStyle name="Normal 6 3 6 4" xfId="2879" xr:uid="{00000000-0005-0000-0000-00001B0C0000}"/>
    <cellStyle name="Normal 6 3 6 5" xfId="3381" xr:uid="{00000000-0005-0000-0000-00001C0C0000}"/>
    <cellStyle name="Normal 6 3 6 6" xfId="3883" xr:uid="{00000000-0005-0000-0000-00001D0C0000}"/>
    <cellStyle name="Normal 6 3 7" xfId="862" xr:uid="{00000000-0005-0000-0000-00001E0C0000}"/>
    <cellStyle name="Normal 6 3 7 2" xfId="1881" xr:uid="{00000000-0005-0000-0000-00001F0C0000}"/>
    <cellStyle name="Normal 6 3 8" xfId="1110" xr:uid="{00000000-0005-0000-0000-0000200C0000}"/>
    <cellStyle name="Normal 6 3 8 2" xfId="2129" xr:uid="{00000000-0005-0000-0000-0000210C0000}"/>
    <cellStyle name="Normal 6 3 9" xfId="1623" xr:uid="{00000000-0005-0000-0000-0000220C0000}"/>
    <cellStyle name="Normal 6 4" xfId="608" xr:uid="{00000000-0005-0000-0000-0000230C0000}"/>
    <cellStyle name="Normal 6 4 10" xfId="3135" xr:uid="{00000000-0005-0000-0000-0000240C0000}"/>
    <cellStyle name="Normal 6 4 11" xfId="3637" xr:uid="{00000000-0005-0000-0000-0000250C0000}"/>
    <cellStyle name="Normal 6 4 2" xfId="638" xr:uid="{00000000-0005-0000-0000-0000260C0000}"/>
    <cellStyle name="Normal 6 4 2 2" xfId="712" xr:uid="{00000000-0005-0000-0000-0000270C0000}"/>
    <cellStyle name="Normal 6 4 2 2 2" xfId="836" xr:uid="{00000000-0005-0000-0000-0000280C0000}"/>
    <cellStyle name="Normal 6 4 2 2 2 2" xfId="1084" xr:uid="{00000000-0005-0000-0000-0000290C0000}"/>
    <cellStyle name="Normal 6 4 2 2 2 2 2" xfId="1580" xr:uid="{00000000-0005-0000-0000-00002A0C0000}"/>
    <cellStyle name="Normal 6 4 2 2 2 2 2 2" xfId="2599" xr:uid="{00000000-0005-0000-0000-00002B0C0000}"/>
    <cellStyle name="Normal 6 4 2 2 2 2 3" xfId="2103" xr:uid="{00000000-0005-0000-0000-00002C0C0000}"/>
    <cellStyle name="Normal 6 4 2 2 2 2 4" xfId="3101" xr:uid="{00000000-0005-0000-0000-00002D0C0000}"/>
    <cellStyle name="Normal 6 4 2 2 2 2 5" xfId="3603" xr:uid="{00000000-0005-0000-0000-00002E0C0000}"/>
    <cellStyle name="Normal 6 4 2 2 2 2 6" xfId="4105" xr:uid="{00000000-0005-0000-0000-00002F0C0000}"/>
    <cellStyle name="Normal 6 4 2 2 2 3" xfId="1332" xr:uid="{00000000-0005-0000-0000-0000300C0000}"/>
    <cellStyle name="Normal 6 4 2 2 2 3 2" xfId="2351" xr:uid="{00000000-0005-0000-0000-0000310C0000}"/>
    <cellStyle name="Normal 6 4 2 2 2 4" xfId="1855" xr:uid="{00000000-0005-0000-0000-0000320C0000}"/>
    <cellStyle name="Normal 6 4 2 2 2 5" xfId="2853" xr:uid="{00000000-0005-0000-0000-0000330C0000}"/>
    <cellStyle name="Normal 6 4 2 2 2 6" xfId="3355" xr:uid="{00000000-0005-0000-0000-0000340C0000}"/>
    <cellStyle name="Normal 6 4 2 2 2 7" xfId="3857" xr:uid="{00000000-0005-0000-0000-0000350C0000}"/>
    <cellStyle name="Normal 6 4 2 2 3" xfId="960" xr:uid="{00000000-0005-0000-0000-0000360C0000}"/>
    <cellStyle name="Normal 6 4 2 2 3 2" xfId="1456" xr:uid="{00000000-0005-0000-0000-0000370C0000}"/>
    <cellStyle name="Normal 6 4 2 2 3 2 2" xfId="2475" xr:uid="{00000000-0005-0000-0000-0000380C0000}"/>
    <cellStyle name="Normal 6 4 2 2 3 3" xfId="1979" xr:uid="{00000000-0005-0000-0000-0000390C0000}"/>
    <cellStyle name="Normal 6 4 2 2 3 4" xfId="2977" xr:uid="{00000000-0005-0000-0000-00003A0C0000}"/>
    <cellStyle name="Normal 6 4 2 2 3 5" xfId="3479" xr:uid="{00000000-0005-0000-0000-00003B0C0000}"/>
    <cellStyle name="Normal 6 4 2 2 3 6" xfId="3981" xr:uid="{00000000-0005-0000-0000-00003C0C0000}"/>
    <cellStyle name="Normal 6 4 2 2 4" xfId="1208" xr:uid="{00000000-0005-0000-0000-00003D0C0000}"/>
    <cellStyle name="Normal 6 4 2 2 4 2" xfId="2227" xr:uid="{00000000-0005-0000-0000-00003E0C0000}"/>
    <cellStyle name="Normal 6 4 2 2 5" xfId="1731" xr:uid="{00000000-0005-0000-0000-00003F0C0000}"/>
    <cellStyle name="Normal 6 4 2 2 6" xfId="2729" xr:uid="{00000000-0005-0000-0000-0000400C0000}"/>
    <cellStyle name="Normal 6 4 2 2 7" xfId="3231" xr:uid="{00000000-0005-0000-0000-0000410C0000}"/>
    <cellStyle name="Normal 6 4 2 2 8" xfId="3733" xr:uid="{00000000-0005-0000-0000-0000420C0000}"/>
    <cellStyle name="Normal 6 4 2 3" xfId="762" xr:uid="{00000000-0005-0000-0000-0000430C0000}"/>
    <cellStyle name="Normal 6 4 2 3 2" xfId="1010" xr:uid="{00000000-0005-0000-0000-0000440C0000}"/>
    <cellStyle name="Normal 6 4 2 3 2 2" xfId="1506" xr:uid="{00000000-0005-0000-0000-0000450C0000}"/>
    <cellStyle name="Normal 6 4 2 3 2 2 2" xfId="2525" xr:uid="{00000000-0005-0000-0000-0000460C0000}"/>
    <cellStyle name="Normal 6 4 2 3 2 3" xfId="2029" xr:uid="{00000000-0005-0000-0000-0000470C0000}"/>
    <cellStyle name="Normal 6 4 2 3 2 4" xfId="3027" xr:uid="{00000000-0005-0000-0000-0000480C0000}"/>
    <cellStyle name="Normal 6 4 2 3 2 5" xfId="3529" xr:uid="{00000000-0005-0000-0000-0000490C0000}"/>
    <cellStyle name="Normal 6 4 2 3 2 6" xfId="4031" xr:uid="{00000000-0005-0000-0000-00004A0C0000}"/>
    <cellStyle name="Normal 6 4 2 3 3" xfId="1258" xr:uid="{00000000-0005-0000-0000-00004B0C0000}"/>
    <cellStyle name="Normal 6 4 2 3 3 2" xfId="2277" xr:uid="{00000000-0005-0000-0000-00004C0C0000}"/>
    <cellStyle name="Normal 6 4 2 3 4" xfId="1781" xr:uid="{00000000-0005-0000-0000-00004D0C0000}"/>
    <cellStyle name="Normal 6 4 2 3 5" xfId="2779" xr:uid="{00000000-0005-0000-0000-00004E0C0000}"/>
    <cellStyle name="Normal 6 4 2 3 6" xfId="3281" xr:uid="{00000000-0005-0000-0000-00004F0C0000}"/>
    <cellStyle name="Normal 6 4 2 3 7" xfId="3783" xr:uid="{00000000-0005-0000-0000-0000500C0000}"/>
    <cellStyle name="Normal 6 4 2 4" xfId="886" xr:uid="{00000000-0005-0000-0000-0000510C0000}"/>
    <cellStyle name="Normal 6 4 2 4 2" xfId="1382" xr:uid="{00000000-0005-0000-0000-0000520C0000}"/>
    <cellStyle name="Normal 6 4 2 4 2 2" xfId="2401" xr:uid="{00000000-0005-0000-0000-0000530C0000}"/>
    <cellStyle name="Normal 6 4 2 4 3" xfId="1905" xr:uid="{00000000-0005-0000-0000-0000540C0000}"/>
    <cellStyle name="Normal 6 4 2 4 4" xfId="2903" xr:uid="{00000000-0005-0000-0000-0000550C0000}"/>
    <cellStyle name="Normal 6 4 2 4 5" xfId="3405" xr:uid="{00000000-0005-0000-0000-0000560C0000}"/>
    <cellStyle name="Normal 6 4 2 4 6" xfId="3907" xr:uid="{00000000-0005-0000-0000-0000570C0000}"/>
    <cellStyle name="Normal 6 4 2 5" xfId="1134" xr:uid="{00000000-0005-0000-0000-0000580C0000}"/>
    <cellStyle name="Normal 6 4 2 5 2" xfId="2153" xr:uid="{00000000-0005-0000-0000-0000590C0000}"/>
    <cellStyle name="Normal 6 4 2 6" xfId="1657" xr:uid="{00000000-0005-0000-0000-00005A0C0000}"/>
    <cellStyle name="Normal 6 4 2 7" xfId="2655" xr:uid="{00000000-0005-0000-0000-00005B0C0000}"/>
    <cellStyle name="Normal 6 4 2 8" xfId="3157" xr:uid="{00000000-0005-0000-0000-00005C0C0000}"/>
    <cellStyle name="Normal 6 4 2 9" xfId="3659" xr:uid="{00000000-0005-0000-0000-00005D0C0000}"/>
    <cellStyle name="Normal 6 4 3" xfId="658" xr:uid="{00000000-0005-0000-0000-00005E0C0000}"/>
    <cellStyle name="Normal 6 4 3 2" xfId="713" xr:uid="{00000000-0005-0000-0000-00005F0C0000}"/>
    <cellStyle name="Normal 6 4 3 2 2" xfId="837" xr:uid="{00000000-0005-0000-0000-0000600C0000}"/>
    <cellStyle name="Normal 6 4 3 2 2 2" xfId="1085" xr:uid="{00000000-0005-0000-0000-0000610C0000}"/>
    <cellStyle name="Normal 6 4 3 2 2 2 2" xfId="1581" xr:uid="{00000000-0005-0000-0000-0000620C0000}"/>
    <cellStyle name="Normal 6 4 3 2 2 2 2 2" xfId="2600" xr:uid="{00000000-0005-0000-0000-0000630C0000}"/>
    <cellStyle name="Normal 6 4 3 2 2 2 3" xfId="2104" xr:uid="{00000000-0005-0000-0000-0000640C0000}"/>
    <cellStyle name="Normal 6 4 3 2 2 2 4" xfId="3102" xr:uid="{00000000-0005-0000-0000-0000650C0000}"/>
    <cellStyle name="Normal 6 4 3 2 2 2 5" xfId="3604" xr:uid="{00000000-0005-0000-0000-0000660C0000}"/>
    <cellStyle name="Normal 6 4 3 2 2 2 6" xfId="4106" xr:uid="{00000000-0005-0000-0000-0000670C0000}"/>
    <cellStyle name="Normal 6 4 3 2 2 3" xfId="1333" xr:uid="{00000000-0005-0000-0000-0000680C0000}"/>
    <cellStyle name="Normal 6 4 3 2 2 3 2" xfId="2352" xr:uid="{00000000-0005-0000-0000-0000690C0000}"/>
    <cellStyle name="Normal 6 4 3 2 2 4" xfId="1856" xr:uid="{00000000-0005-0000-0000-00006A0C0000}"/>
    <cellStyle name="Normal 6 4 3 2 2 5" xfId="2854" xr:uid="{00000000-0005-0000-0000-00006B0C0000}"/>
    <cellStyle name="Normal 6 4 3 2 2 6" xfId="3356" xr:uid="{00000000-0005-0000-0000-00006C0C0000}"/>
    <cellStyle name="Normal 6 4 3 2 2 7" xfId="3858" xr:uid="{00000000-0005-0000-0000-00006D0C0000}"/>
    <cellStyle name="Normal 6 4 3 2 3" xfId="961" xr:uid="{00000000-0005-0000-0000-00006E0C0000}"/>
    <cellStyle name="Normal 6 4 3 2 3 2" xfId="1457" xr:uid="{00000000-0005-0000-0000-00006F0C0000}"/>
    <cellStyle name="Normal 6 4 3 2 3 2 2" xfId="2476" xr:uid="{00000000-0005-0000-0000-0000700C0000}"/>
    <cellStyle name="Normal 6 4 3 2 3 3" xfId="1980" xr:uid="{00000000-0005-0000-0000-0000710C0000}"/>
    <cellStyle name="Normal 6 4 3 2 3 4" xfId="2978" xr:uid="{00000000-0005-0000-0000-0000720C0000}"/>
    <cellStyle name="Normal 6 4 3 2 3 5" xfId="3480" xr:uid="{00000000-0005-0000-0000-0000730C0000}"/>
    <cellStyle name="Normal 6 4 3 2 3 6" xfId="3982" xr:uid="{00000000-0005-0000-0000-0000740C0000}"/>
    <cellStyle name="Normal 6 4 3 2 4" xfId="1209" xr:uid="{00000000-0005-0000-0000-0000750C0000}"/>
    <cellStyle name="Normal 6 4 3 2 4 2" xfId="2228" xr:uid="{00000000-0005-0000-0000-0000760C0000}"/>
    <cellStyle name="Normal 6 4 3 2 5" xfId="1732" xr:uid="{00000000-0005-0000-0000-0000770C0000}"/>
    <cellStyle name="Normal 6 4 3 2 6" xfId="2730" xr:uid="{00000000-0005-0000-0000-0000780C0000}"/>
    <cellStyle name="Normal 6 4 3 2 7" xfId="3232" xr:uid="{00000000-0005-0000-0000-0000790C0000}"/>
    <cellStyle name="Normal 6 4 3 2 8" xfId="3734" xr:uid="{00000000-0005-0000-0000-00007A0C0000}"/>
    <cellStyle name="Normal 6 4 3 3" xfId="782" xr:uid="{00000000-0005-0000-0000-00007B0C0000}"/>
    <cellStyle name="Normal 6 4 3 3 2" xfId="1030" xr:uid="{00000000-0005-0000-0000-00007C0C0000}"/>
    <cellStyle name="Normal 6 4 3 3 2 2" xfId="1526" xr:uid="{00000000-0005-0000-0000-00007D0C0000}"/>
    <cellStyle name="Normal 6 4 3 3 2 2 2" xfId="2545" xr:uid="{00000000-0005-0000-0000-00007E0C0000}"/>
    <cellStyle name="Normal 6 4 3 3 2 3" xfId="2049" xr:uid="{00000000-0005-0000-0000-00007F0C0000}"/>
    <cellStyle name="Normal 6 4 3 3 2 4" xfId="3047" xr:uid="{00000000-0005-0000-0000-0000800C0000}"/>
    <cellStyle name="Normal 6 4 3 3 2 5" xfId="3549" xr:uid="{00000000-0005-0000-0000-0000810C0000}"/>
    <cellStyle name="Normal 6 4 3 3 2 6" xfId="4051" xr:uid="{00000000-0005-0000-0000-0000820C0000}"/>
    <cellStyle name="Normal 6 4 3 3 3" xfId="1278" xr:uid="{00000000-0005-0000-0000-0000830C0000}"/>
    <cellStyle name="Normal 6 4 3 3 3 2" xfId="2297" xr:uid="{00000000-0005-0000-0000-0000840C0000}"/>
    <cellStyle name="Normal 6 4 3 3 4" xfId="1801" xr:uid="{00000000-0005-0000-0000-0000850C0000}"/>
    <cellStyle name="Normal 6 4 3 3 5" xfId="2799" xr:uid="{00000000-0005-0000-0000-0000860C0000}"/>
    <cellStyle name="Normal 6 4 3 3 6" xfId="3301" xr:uid="{00000000-0005-0000-0000-0000870C0000}"/>
    <cellStyle name="Normal 6 4 3 3 7" xfId="3803" xr:uid="{00000000-0005-0000-0000-0000880C0000}"/>
    <cellStyle name="Normal 6 4 3 4" xfId="906" xr:uid="{00000000-0005-0000-0000-0000890C0000}"/>
    <cellStyle name="Normal 6 4 3 4 2" xfId="1402" xr:uid="{00000000-0005-0000-0000-00008A0C0000}"/>
    <cellStyle name="Normal 6 4 3 4 2 2" xfId="2421" xr:uid="{00000000-0005-0000-0000-00008B0C0000}"/>
    <cellStyle name="Normal 6 4 3 4 3" xfId="1925" xr:uid="{00000000-0005-0000-0000-00008C0C0000}"/>
    <cellStyle name="Normal 6 4 3 4 4" xfId="2923" xr:uid="{00000000-0005-0000-0000-00008D0C0000}"/>
    <cellStyle name="Normal 6 4 3 4 5" xfId="3425" xr:uid="{00000000-0005-0000-0000-00008E0C0000}"/>
    <cellStyle name="Normal 6 4 3 4 6" xfId="3927" xr:uid="{00000000-0005-0000-0000-00008F0C0000}"/>
    <cellStyle name="Normal 6 4 3 5" xfId="1154" xr:uid="{00000000-0005-0000-0000-0000900C0000}"/>
    <cellStyle name="Normal 6 4 3 5 2" xfId="2173" xr:uid="{00000000-0005-0000-0000-0000910C0000}"/>
    <cellStyle name="Normal 6 4 3 6" xfId="1677" xr:uid="{00000000-0005-0000-0000-0000920C0000}"/>
    <cellStyle name="Normal 6 4 3 7" xfId="2675" xr:uid="{00000000-0005-0000-0000-0000930C0000}"/>
    <cellStyle name="Normal 6 4 3 8" xfId="3177" xr:uid="{00000000-0005-0000-0000-0000940C0000}"/>
    <cellStyle name="Normal 6 4 3 9" xfId="3679" xr:uid="{00000000-0005-0000-0000-0000950C0000}"/>
    <cellStyle name="Normal 6 4 4" xfId="711" xr:uid="{00000000-0005-0000-0000-0000960C0000}"/>
    <cellStyle name="Normal 6 4 4 2" xfId="835" xr:uid="{00000000-0005-0000-0000-0000970C0000}"/>
    <cellStyle name="Normal 6 4 4 2 2" xfId="1083" xr:uid="{00000000-0005-0000-0000-0000980C0000}"/>
    <cellStyle name="Normal 6 4 4 2 2 2" xfId="1579" xr:uid="{00000000-0005-0000-0000-0000990C0000}"/>
    <cellStyle name="Normal 6 4 4 2 2 2 2" xfId="2598" xr:uid="{00000000-0005-0000-0000-00009A0C0000}"/>
    <cellStyle name="Normal 6 4 4 2 2 3" xfId="2102" xr:uid="{00000000-0005-0000-0000-00009B0C0000}"/>
    <cellStyle name="Normal 6 4 4 2 2 4" xfId="3100" xr:uid="{00000000-0005-0000-0000-00009C0C0000}"/>
    <cellStyle name="Normal 6 4 4 2 2 5" xfId="3602" xr:uid="{00000000-0005-0000-0000-00009D0C0000}"/>
    <cellStyle name="Normal 6 4 4 2 2 6" xfId="4104" xr:uid="{00000000-0005-0000-0000-00009E0C0000}"/>
    <cellStyle name="Normal 6 4 4 2 3" xfId="1331" xr:uid="{00000000-0005-0000-0000-00009F0C0000}"/>
    <cellStyle name="Normal 6 4 4 2 3 2" xfId="2350" xr:uid="{00000000-0005-0000-0000-0000A00C0000}"/>
    <cellStyle name="Normal 6 4 4 2 4" xfId="1854" xr:uid="{00000000-0005-0000-0000-0000A10C0000}"/>
    <cellStyle name="Normal 6 4 4 2 5" xfId="2852" xr:uid="{00000000-0005-0000-0000-0000A20C0000}"/>
    <cellStyle name="Normal 6 4 4 2 6" xfId="3354" xr:uid="{00000000-0005-0000-0000-0000A30C0000}"/>
    <cellStyle name="Normal 6 4 4 2 7" xfId="3856" xr:uid="{00000000-0005-0000-0000-0000A40C0000}"/>
    <cellStyle name="Normal 6 4 4 3" xfId="959" xr:uid="{00000000-0005-0000-0000-0000A50C0000}"/>
    <cellStyle name="Normal 6 4 4 3 2" xfId="1455" xr:uid="{00000000-0005-0000-0000-0000A60C0000}"/>
    <cellStyle name="Normal 6 4 4 3 2 2" xfId="2474" xr:uid="{00000000-0005-0000-0000-0000A70C0000}"/>
    <cellStyle name="Normal 6 4 4 3 3" xfId="1978" xr:uid="{00000000-0005-0000-0000-0000A80C0000}"/>
    <cellStyle name="Normal 6 4 4 3 4" xfId="2976" xr:uid="{00000000-0005-0000-0000-0000A90C0000}"/>
    <cellStyle name="Normal 6 4 4 3 5" xfId="3478" xr:uid="{00000000-0005-0000-0000-0000AA0C0000}"/>
    <cellStyle name="Normal 6 4 4 3 6" xfId="3980" xr:uid="{00000000-0005-0000-0000-0000AB0C0000}"/>
    <cellStyle name="Normal 6 4 4 4" xfId="1207" xr:uid="{00000000-0005-0000-0000-0000AC0C0000}"/>
    <cellStyle name="Normal 6 4 4 4 2" xfId="2226" xr:uid="{00000000-0005-0000-0000-0000AD0C0000}"/>
    <cellStyle name="Normal 6 4 4 5" xfId="1730" xr:uid="{00000000-0005-0000-0000-0000AE0C0000}"/>
    <cellStyle name="Normal 6 4 4 6" xfId="2728" xr:uid="{00000000-0005-0000-0000-0000AF0C0000}"/>
    <cellStyle name="Normal 6 4 4 7" xfId="3230" xr:uid="{00000000-0005-0000-0000-0000B00C0000}"/>
    <cellStyle name="Normal 6 4 4 8" xfId="3732" xr:uid="{00000000-0005-0000-0000-0000B10C0000}"/>
    <cellStyle name="Normal 6 4 5" xfId="740" xr:uid="{00000000-0005-0000-0000-0000B20C0000}"/>
    <cellStyle name="Normal 6 4 5 2" xfId="988" xr:uid="{00000000-0005-0000-0000-0000B30C0000}"/>
    <cellStyle name="Normal 6 4 5 2 2" xfId="1484" xr:uid="{00000000-0005-0000-0000-0000B40C0000}"/>
    <cellStyle name="Normal 6 4 5 2 2 2" xfId="2503" xr:uid="{00000000-0005-0000-0000-0000B50C0000}"/>
    <cellStyle name="Normal 6 4 5 2 3" xfId="2007" xr:uid="{00000000-0005-0000-0000-0000B60C0000}"/>
    <cellStyle name="Normal 6 4 5 2 4" xfId="3005" xr:uid="{00000000-0005-0000-0000-0000B70C0000}"/>
    <cellStyle name="Normal 6 4 5 2 5" xfId="3507" xr:uid="{00000000-0005-0000-0000-0000B80C0000}"/>
    <cellStyle name="Normal 6 4 5 2 6" xfId="4009" xr:uid="{00000000-0005-0000-0000-0000B90C0000}"/>
    <cellStyle name="Normal 6 4 5 3" xfId="1236" xr:uid="{00000000-0005-0000-0000-0000BA0C0000}"/>
    <cellStyle name="Normal 6 4 5 3 2" xfId="2255" xr:uid="{00000000-0005-0000-0000-0000BB0C0000}"/>
    <cellStyle name="Normal 6 4 5 4" xfId="1759" xr:uid="{00000000-0005-0000-0000-0000BC0C0000}"/>
    <cellStyle name="Normal 6 4 5 5" xfId="2757" xr:uid="{00000000-0005-0000-0000-0000BD0C0000}"/>
    <cellStyle name="Normal 6 4 5 6" xfId="3259" xr:uid="{00000000-0005-0000-0000-0000BE0C0000}"/>
    <cellStyle name="Normal 6 4 5 7" xfId="3761" xr:uid="{00000000-0005-0000-0000-0000BF0C0000}"/>
    <cellStyle name="Normal 6 4 6" xfId="864" xr:uid="{00000000-0005-0000-0000-0000C00C0000}"/>
    <cellStyle name="Normal 6 4 6 2" xfId="1360" xr:uid="{00000000-0005-0000-0000-0000C10C0000}"/>
    <cellStyle name="Normal 6 4 6 2 2" xfId="2379" xr:uid="{00000000-0005-0000-0000-0000C20C0000}"/>
    <cellStyle name="Normal 6 4 6 3" xfId="1883" xr:uid="{00000000-0005-0000-0000-0000C30C0000}"/>
    <cellStyle name="Normal 6 4 6 4" xfId="2881" xr:uid="{00000000-0005-0000-0000-0000C40C0000}"/>
    <cellStyle name="Normal 6 4 6 5" xfId="3383" xr:uid="{00000000-0005-0000-0000-0000C50C0000}"/>
    <cellStyle name="Normal 6 4 6 6" xfId="3885" xr:uid="{00000000-0005-0000-0000-0000C60C0000}"/>
    <cellStyle name="Normal 6 4 7" xfId="1112" xr:uid="{00000000-0005-0000-0000-0000C70C0000}"/>
    <cellStyle name="Normal 6 4 7 2" xfId="2131" xr:uid="{00000000-0005-0000-0000-0000C80C0000}"/>
    <cellStyle name="Normal 6 4 8" xfId="1635" xr:uid="{00000000-0005-0000-0000-0000C90C0000}"/>
    <cellStyle name="Normal 6 4 9" xfId="2633" xr:uid="{00000000-0005-0000-0000-0000CA0C0000}"/>
    <cellStyle name="Normal 6 5" xfId="610" xr:uid="{00000000-0005-0000-0000-0000CB0C0000}"/>
    <cellStyle name="Normal 6 5 10" xfId="3137" xr:uid="{00000000-0005-0000-0000-0000CC0C0000}"/>
    <cellStyle name="Normal 6 5 11" xfId="3639" xr:uid="{00000000-0005-0000-0000-0000CD0C0000}"/>
    <cellStyle name="Normal 6 5 2" xfId="640" xr:uid="{00000000-0005-0000-0000-0000CE0C0000}"/>
    <cellStyle name="Normal 6 5 2 2" xfId="715" xr:uid="{00000000-0005-0000-0000-0000CF0C0000}"/>
    <cellStyle name="Normal 6 5 2 2 2" xfId="839" xr:uid="{00000000-0005-0000-0000-0000D00C0000}"/>
    <cellStyle name="Normal 6 5 2 2 2 2" xfId="1087" xr:uid="{00000000-0005-0000-0000-0000D10C0000}"/>
    <cellStyle name="Normal 6 5 2 2 2 2 2" xfId="1583" xr:uid="{00000000-0005-0000-0000-0000D20C0000}"/>
    <cellStyle name="Normal 6 5 2 2 2 2 2 2" xfId="2602" xr:uid="{00000000-0005-0000-0000-0000D30C0000}"/>
    <cellStyle name="Normal 6 5 2 2 2 2 3" xfId="2106" xr:uid="{00000000-0005-0000-0000-0000D40C0000}"/>
    <cellStyle name="Normal 6 5 2 2 2 2 4" xfId="3104" xr:uid="{00000000-0005-0000-0000-0000D50C0000}"/>
    <cellStyle name="Normal 6 5 2 2 2 2 5" xfId="3606" xr:uid="{00000000-0005-0000-0000-0000D60C0000}"/>
    <cellStyle name="Normal 6 5 2 2 2 2 6" xfId="4108" xr:uid="{00000000-0005-0000-0000-0000D70C0000}"/>
    <cellStyle name="Normal 6 5 2 2 2 3" xfId="1335" xr:uid="{00000000-0005-0000-0000-0000D80C0000}"/>
    <cellStyle name="Normal 6 5 2 2 2 3 2" xfId="2354" xr:uid="{00000000-0005-0000-0000-0000D90C0000}"/>
    <cellStyle name="Normal 6 5 2 2 2 4" xfId="1858" xr:uid="{00000000-0005-0000-0000-0000DA0C0000}"/>
    <cellStyle name="Normal 6 5 2 2 2 5" xfId="2856" xr:uid="{00000000-0005-0000-0000-0000DB0C0000}"/>
    <cellStyle name="Normal 6 5 2 2 2 6" xfId="3358" xr:uid="{00000000-0005-0000-0000-0000DC0C0000}"/>
    <cellStyle name="Normal 6 5 2 2 2 7" xfId="3860" xr:uid="{00000000-0005-0000-0000-0000DD0C0000}"/>
    <cellStyle name="Normal 6 5 2 2 3" xfId="963" xr:uid="{00000000-0005-0000-0000-0000DE0C0000}"/>
    <cellStyle name="Normal 6 5 2 2 3 2" xfId="1459" xr:uid="{00000000-0005-0000-0000-0000DF0C0000}"/>
    <cellStyle name="Normal 6 5 2 2 3 2 2" xfId="2478" xr:uid="{00000000-0005-0000-0000-0000E00C0000}"/>
    <cellStyle name="Normal 6 5 2 2 3 3" xfId="1982" xr:uid="{00000000-0005-0000-0000-0000E10C0000}"/>
    <cellStyle name="Normal 6 5 2 2 3 4" xfId="2980" xr:uid="{00000000-0005-0000-0000-0000E20C0000}"/>
    <cellStyle name="Normal 6 5 2 2 3 5" xfId="3482" xr:uid="{00000000-0005-0000-0000-0000E30C0000}"/>
    <cellStyle name="Normal 6 5 2 2 3 6" xfId="3984" xr:uid="{00000000-0005-0000-0000-0000E40C0000}"/>
    <cellStyle name="Normal 6 5 2 2 4" xfId="1211" xr:uid="{00000000-0005-0000-0000-0000E50C0000}"/>
    <cellStyle name="Normal 6 5 2 2 4 2" xfId="2230" xr:uid="{00000000-0005-0000-0000-0000E60C0000}"/>
    <cellStyle name="Normal 6 5 2 2 5" xfId="1734" xr:uid="{00000000-0005-0000-0000-0000E70C0000}"/>
    <cellStyle name="Normal 6 5 2 2 6" xfId="2732" xr:uid="{00000000-0005-0000-0000-0000E80C0000}"/>
    <cellStyle name="Normal 6 5 2 2 7" xfId="3234" xr:uid="{00000000-0005-0000-0000-0000E90C0000}"/>
    <cellStyle name="Normal 6 5 2 2 8" xfId="3736" xr:uid="{00000000-0005-0000-0000-0000EA0C0000}"/>
    <cellStyle name="Normal 6 5 2 3" xfId="764" xr:uid="{00000000-0005-0000-0000-0000EB0C0000}"/>
    <cellStyle name="Normal 6 5 2 3 2" xfId="1012" xr:uid="{00000000-0005-0000-0000-0000EC0C0000}"/>
    <cellStyle name="Normal 6 5 2 3 2 2" xfId="1508" xr:uid="{00000000-0005-0000-0000-0000ED0C0000}"/>
    <cellStyle name="Normal 6 5 2 3 2 2 2" xfId="2527" xr:uid="{00000000-0005-0000-0000-0000EE0C0000}"/>
    <cellStyle name="Normal 6 5 2 3 2 3" xfId="2031" xr:uid="{00000000-0005-0000-0000-0000EF0C0000}"/>
    <cellStyle name="Normal 6 5 2 3 2 4" xfId="3029" xr:uid="{00000000-0005-0000-0000-0000F00C0000}"/>
    <cellStyle name="Normal 6 5 2 3 2 5" xfId="3531" xr:uid="{00000000-0005-0000-0000-0000F10C0000}"/>
    <cellStyle name="Normal 6 5 2 3 2 6" xfId="4033" xr:uid="{00000000-0005-0000-0000-0000F20C0000}"/>
    <cellStyle name="Normal 6 5 2 3 3" xfId="1260" xr:uid="{00000000-0005-0000-0000-0000F30C0000}"/>
    <cellStyle name="Normal 6 5 2 3 3 2" xfId="2279" xr:uid="{00000000-0005-0000-0000-0000F40C0000}"/>
    <cellStyle name="Normal 6 5 2 3 4" xfId="1783" xr:uid="{00000000-0005-0000-0000-0000F50C0000}"/>
    <cellStyle name="Normal 6 5 2 3 5" xfId="2781" xr:uid="{00000000-0005-0000-0000-0000F60C0000}"/>
    <cellStyle name="Normal 6 5 2 3 6" xfId="3283" xr:uid="{00000000-0005-0000-0000-0000F70C0000}"/>
    <cellStyle name="Normal 6 5 2 3 7" xfId="3785" xr:uid="{00000000-0005-0000-0000-0000F80C0000}"/>
    <cellStyle name="Normal 6 5 2 4" xfId="888" xr:uid="{00000000-0005-0000-0000-0000F90C0000}"/>
    <cellStyle name="Normal 6 5 2 4 2" xfId="1384" xr:uid="{00000000-0005-0000-0000-0000FA0C0000}"/>
    <cellStyle name="Normal 6 5 2 4 2 2" xfId="2403" xr:uid="{00000000-0005-0000-0000-0000FB0C0000}"/>
    <cellStyle name="Normal 6 5 2 4 3" xfId="1907" xr:uid="{00000000-0005-0000-0000-0000FC0C0000}"/>
    <cellStyle name="Normal 6 5 2 4 4" xfId="2905" xr:uid="{00000000-0005-0000-0000-0000FD0C0000}"/>
    <cellStyle name="Normal 6 5 2 4 5" xfId="3407" xr:uid="{00000000-0005-0000-0000-0000FE0C0000}"/>
    <cellStyle name="Normal 6 5 2 4 6" xfId="3909" xr:uid="{00000000-0005-0000-0000-0000FF0C0000}"/>
    <cellStyle name="Normal 6 5 2 5" xfId="1136" xr:uid="{00000000-0005-0000-0000-0000000D0000}"/>
    <cellStyle name="Normal 6 5 2 5 2" xfId="2155" xr:uid="{00000000-0005-0000-0000-0000010D0000}"/>
    <cellStyle name="Normal 6 5 2 6" xfId="1659" xr:uid="{00000000-0005-0000-0000-0000020D0000}"/>
    <cellStyle name="Normal 6 5 2 7" xfId="2657" xr:uid="{00000000-0005-0000-0000-0000030D0000}"/>
    <cellStyle name="Normal 6 5 2 8" xfId="3159" xr:uid="{00000000-0005-0000-0000-0000040D0000}"/>
    <cellStyle name="Normal 6 5 2 9" xfId="3661" xr:uid="{00000000-0005-0000-0000-0000050D0000}"/>
    <cellStyle name="Normal 6 5 3" xfId="660" xr:uid="{00000000-0005-0000-0000-0000060D0000}"/>
    <cellStyle name="Normal 6 5 3 2" xfId="716" xr:uid="{00000000-0005-0000-0000-0000070D0000}"/>
    <cellStyle name="Normal 6 5 3 2 2" xfId="840" xr:uid="{00000000-0005-0000-0000-0000080D0000}"/>
    <cellStyle name="Normal 6 5 3 2 2 2" xfId="1088" xr:uid="{00000000-0005-0000-0000-0000090D0000}"/>
    <cellStyle name="Normal 6 5 3 2 2 2 2" xfId="1584" xr:uid="{00000000-0005-0000-0000-00000A0D0000}"/>
    <cellStyle name="Normal 6 5 3 2 2 2 2 2" xfId="2603" xr:uid="{00000000-0005-0000-0000-00000B0D0000}"/>
    <cellStyle name="Normal 6 5 3 2 2 2 3" xfId="2107" xr:uid="{00000000-0005-0000-0000-00000C0D0000}"/>
    <cellStyle name="Normal 6 5 3 2 2 2 4" xfId="3105" xr:uid="{00000000-0005-0000-0000-00000D0D0000}"/>
    <cellStyle name="Normal 6 5 3 2 2 2 5" xfId="3607" xr:uid="{00000000-0005-0000-0000-00000E0D0000}"/>
    <cellStyle name="Normal 6 5 3 2 2 2 6" xfId="4109" xr:uid="{00000000-0005-0000-0000-00000F0D0000}"/>
    <cellStyle name="Normal 6 5 3 2 2 3" xfId="1336" xr:uid="{00000000-0005-0000-0000-0000100D0000}"/>
    <cellStyle name="Normal 6 5 3 2 2 3 2" xfId="2355" xr:uid="{00000000-0005-0000-0000-0000110D0000}"/>
    <cellStyle name="Normal 6 5 3 2 2 4" xfId="1859" xr:uid="{00000000-0005-0000-0000-0000120D0000}"/>
    <cellStyle name="Normal 6 5 3 2 2 5" xfId="2857" xr:uid="{00000000-0005-0000-0000-0000130D0000}"/>
    <cellStyle name="Normal 6 5 3 2 2 6" xfId="3359" xr:uid="{00000000-0005-0000-0000-0000140D0000}"/>
    <cellStyle name="Normal 6 5 3 2 2 7" xfId="3861" xr:uid="{00000000-0005-0000-0000-0000150D0000}"/>
    <cellStyle name="Normal 6 5 3 2 3" xfId="964" xr:uid="{00000000-0005-0000-0000-0000160D0000}"/>
    <cellStyle name="Normal 6 5 3 2 3 2" xfId="1460" xr:uid="{00000000-0005-0000-0000-0000170D0000}"/>
    <cellStyle name="Normal 6 5 3 2 3 2 2" xfId="2479" xr:uid="{00000000-0005-0000-0000-0000180D0000}"/>
    <cellStyle name="Normal 6 5 3 2 3 3" xfId="1983" xr:uid="{00000000-0005-0000-0000-0000190D0000}"/>
    <cellStyle name="Normal 6 5 3 2 3 4" xfId="2981" xr:uid="{00000000-0005-0000-0000-00001A0D0000}"/>
    <cellStyle name="Normal 6 5 3 2 3 5" xfId="3483" xr:uid="{00000000-0005-0000-0000-00001B0D0000}"/>
    <cellStyle name="Normal 6 5 3 2 3 6" xfId="3985" xr:uid="{00000000-0005-0000-0000-00001C0D0000}"/>
    <cellStyle name="Normal 6 5 3 2 4" xfId="1212" xr:uid="{00000000-0005-0000-0000-00001D0D0000}"/>
    <cellStyle name="Normal 6 5 3 2 4 2" xfId="2231" xr:uid="{00000000-0005-0000-0000-00001E0D0000}"/>
    <cellStyle name="Normal 6 5 3 2 5" xfId="1735" xr:uid="{00000000-0005-0000-0000-00001F0D0000}"/>
    <cellStyle name="Normal 6 5 3 2 6" xfId="2733" xr:uid="{00000000-0005-0000-0000-0000200D0000}"/>
    <cellStyle name="Normal 6 5 3 2 7" xfId="3235" xr:uid="{00000000-0005-0000-0000-0000210D0000}"/>
    <cellStyle name="Normal 6 5 3 2 8" xfId="3737" xr:uid="{00000000-0005-0000-0000-0000220D0000}"/>
    <cellStyle name="Normal 6 5 3 3" xfId="784" xr:uid="{00000000-0005-0000-0000-0000230D0000}"/>
    <cellStyle name="Normal 6 5 3 3 2" xfId="1032" xr:uid="{00000000-0005-0000-0000-0000240D0000}"/>
    <cellStyle name="Normal 6 5 3 3 2 2" xfId="1528" xr:uid="{00000000-0005-0000-0000-0000250D0000}"/>
    <cellStyle name="Normal 6 5 3 3 2 2 2" xfId="2547" xr:uid="{00000000-0005-0000-0000-0000260D0000}"/>
    <cellStyle name="Normal 6 5 3 3 2 3" xfId="2051" xr:uid="{00000000-0005-0000-0000-0000270D0000}"/>
    <cellStyle name="Normal 6 5 3 3 2 4" xfId="3049" xr:uid="{00000000-0005-0000-0000-0000280D0000}"/>
    <cellStyle name="Normal 6 5 3 3 2 5" xfId="3551" xr:uid="{00000000-0005-0000-0000-0000290D0000}"/>
    <cellStyle name="Normal 6 5 3 3 2 6" xfId="4053" xr:uid="{00000000-0005-0000-0000-00002A0D0000}"/>
    <cellStyle name="Normal 6 5 3 3 3" xfId="1280" xr:uid="{00000000-0005-0000-0000-00002B0D0000}"/>
    <cellStyle name="Normal 6 5 3 3 3 2" xfId="2299" xr:uid="{00000000-0005-0000-0000-00002C0D0000}"/>
    <cellStyle name="Normal 6 5 3 3 4" xfId="1803" xr:uid="{00000000-0005-0000-0000-00002D0D0000}"/>
    <cellStyle name="Normal 6 5 3 3 5" xfId="2801" xr:uid="{00000000-0005-0000-0000-00002E0D0000}"/>
    <cellStyle name="Normal 6 5 3 3 6" xfId="3303" xr:uid="{00000000-0005-0000-0000-00002F0D0000}"/>
    <cellStyle name="Normal 6 5 3 3 7" xfId="3805" xr:uid="{00000000-0005-0000-0000-0000300D0000}"/>
    <cellStyle name="Normal 6 5 3 4" xfId="908" xr:uid="{00000000-0005-0000-0000-0000310D0000}"/>
    <cellStyle name="Normal 6 5 3 4 2" xfId="1404" xr:uid="{00000000-0005-0000-0000-0000320D0000}"/>
    <cellStyle name="Normal 6 5 3 4 2 2" xfId="2423" xr:uid="{00000000-0005-0000-0000-0000330D0000}"/>
    <cellStyle name="Normal 6 5 3 4 3" xfId="1927" xr:uid="{00000000-0005-0000-0000-0000340D0000}"/>
    <cellStyle name="Normal 6 5 3 4 4" xfId="2925" xr:uid="{00000000-0005-0000-0000-0000350D0000}"/>
    <cellStyle name="Normal 6 5 3 4 5" xfId="3427" xr:uid="{00000000-0005-0000-0000-0000360D0000}"/>
    <cellStyle name="Normal 6 5 3 4 6" xfId="3929" xr:uid="{00000000-0005-0000-0000-0000370D0000}"/>
    <cellStyle name="Normal 6 5 3 5" xfId="1156" xr:uid="{00000000-0005-0000-0000-0000380D0000}"/>
    <cellStyle name="Normal 6 5 3 5 2" xfId="2175" xr:uid="{00000000-0005-0000-0000-0000390D0000}"/>
    <cellStyle name="Normal 6 5 3 6" xfId="1679" xr:uid="{00000000-0005-0000-0000-00003A0D0000}"/>
    <cellStyle name="Normal 6 5 3 7" xfId="2677" xr:uid="{00000000-0005-0000-0000-00003B0D0000}"/>
    <cellStyle name="Normal 6 5 3 8" xfId="3179" xr:uid="{00000000-0005-0000-0000-00003C0D0000}"/>
    <cellStyle name="Normal 6 5 3 9" xfId="3681" xr:uid="{00000000-0005-0000-0000-00003D0D0000}"/>
    <cellStyle name="Normal 6 5 4" xfId="714" xr:uid="{00000000-0005-0000-0000-00003E0D0000}"/>
    <cellStyle name="Normal 6 5 4 2" xfId="838" xr:uid="{00000000-0005-0000-0000-00003F0D0000}"/>
    <cellStyle name="Normal 6 5 4 2 2" xfId="1086" xr:uid="{00000000-0005-0000-0000-0000400D0000}"/>
    <cellStyle name="Normal 6 5 4 2 2 2" xfId="1582" xr:uid="{00000000-0005-0000-0000-0000410D0000}"/>
    <cellStyle name="Normal 6 5 4 2 2 2 2" xfId="2601" xr:uid="{00000000-0005-0000-0000-0000420D0000}"/>
    <cellStyle name="Normal 6 5 4 2 2 3" xfId="2105" xr:uid="{00000000-0005-0000-0000-0000430D0000}"/>
    <cellStyle name="Normal 6 5 4 2 2 4" xfId="3103" xr:uid="{00000000-0005-0000-0000-0000440D0000}"/>
    <cellStyle name="Normal 6 5 4 2 2 5" xfId="3605" xr:uid="{00000000-0005-0000-0000-0000450D0000}"/>
    <cellStyle name="Normal 6 5 4 2 2 6" xfId="4107" xr:uid="{00000000-0005-0000-0000-0000460D0000}"/>
    <cellStyle name="Normal 6 5 4 2 3" xfId="1334" xr:uid="{00000000-0005-0000-0000-0000470D0000}"/>
    <cellStyle name="Normal 6 5 4 2 3 2" xfId="2353" xr:uid="{00000000-0005-0000-0000-0000480D0000}"/>
    <cellStyle name="Normal 6 5 4 2 4" xfId="1857" xr:uid="{00000000-0005-0000-0000-0000490D0000}"/>
    <cellStyle name="Normal 6 5 4 2 5" xfId="2855" xr:uid="{00000000-0005-0000-0000-00004A0D0000}"/>
    <cellStyle name="Normal 6 5 4 2 6" xfId="3357" xr:uid="{00000000-0005-0000-0000-00004B0D0000}"/>
    <cellStyle name="Normal 6 5 4 2 7" xfId="3859" xr:uid="{00000000-0005-0000-0000-00004C0D0000}"/>
    <cellStyle name="Normal 6 5 4 3" xfId="962" xr:uid="{00000000-0005-0000-0000-00004D0D0000}"/>
    <cellStyle name="Normal 6 5 4 3 2" xfId="1458" xr:uid="{00000000-0005-0000-0000-00004E0D0000}"/>
    <cellStyle name="Normal 6 5 4 3 2 2" xfId="2477" xr:uid="{00000000-0005-0000-0000-00004F0D0000}"/>
    <cellStyle name="Normal 6 5 4 3 3" xfId="1981" xr:uid="{00000000-0005-0000-0000-0000500D0000}"/>
    <cellStyle name="Normal 6 5 4 3 4" xfId="2979" xr:uid="{00000000-0005-0000-0000-0000510D0000}"/>
    <cellStyle name="Normal 6 5 4 3 5" xfId="3481" xr:uid="{00000000-0005-0000-0000-0000520D0000}"/>
    <cellStyle name="Normal 6 5 4 3 6" xfId="3983" xr:uid="{00000000-0005-0000-0000-0000530D0000}"/>
    <cellStyle name="Normal 6 5 4 4" xfId="1210" xr:uid="{00000000-0005-0000-0000-0000540D0000}"/>
    <cellStyle name="Normal 6 5 4 4 2" xfId="2229" xr:uid="{00000000-0005-0000-0000-0000550D0000}"/>
    <cellStyle name="Normal 6 5 4 5" xfId="1733" xr:uid="{00000000-0005-0000-0000-0000560D0000}"/>
    <cellStyle name="Normal 6 5 4 6" xfId="2731" xr:uid="{00000000-0005-0000-0000-0000570D0000}"/>
    <cellStyle name="Normal 6 5 4 7" xfId="3233" xr:uid="{00000000-0005-0000-0000-0000580D0000}"/>
    <cellStyle name="Normal 6 5 4 8" xfId="3735" xr:uid="{00000000-0005-0000-0000-0000590D0000}"/>
    <cellStyle name="Normal 6 5 5" xfId="742" xr:uid="{00000000-0005-0000-0000-00005A0D0000}"/>
    <cellStyle name="Normal 6 5 5 2" xfId="990" xr:uid="{00000000-0005-0000-0000-00005B0D0000}"/>
    <cellStyle name="Normal 6 5 5 2 2" xfId="1486" xr:uid="{00000000-0005-0000-0000-00005C0D0000}"/>
    <cellStyle name="Normal 6 5 5 2 2 2" xfId="2505" xr:uid="{00000000-0005-0000-0000-00005D0D0000}"/>
    <cellStyle name="Normal 6 5 5 2 3" xfId="2009" xr:uid="{00000000-0005-0000-0000-00005E0D0000}"/>
    <cellStyle name="Normal 6 5 5 2 4" xfId="3007" xr:uid="{00000000-0005-0000-0000-00005F0D0000}"/>
    <cellStyle name="Normal 6 5 5 2 5" xfId="3509" xr:uid="{00000000-0005-0000-0000-0000600D0000}"/>
    <cellStyle name="Normal 6 5 5 2 6" xfId="4011" xr:uid="{00000000-0005-0000-0000-0000610D0000}"/>
    <cellStyle name="Normal 6 5 5 3" xfId="1238" xr:uid="{00000000-0005-0000-0000-0000620D0000}"/>
    <cellStyle name="Normal 6 5 5 3 2" xfId="2257" xr:uid="{00000000-0005-0000-0000-0000630D0000}"/>
    <cellStyle name="Normal 6 5 5 4" xfId="1761" xr:uid="{00000000-0005-0000-0000-0000640D0000}"/>
    <cellStyle name="Normal 6 5 5 5" xfId="2759" xr:uid="{00000000-0005-0000-0000-0000650D0000}"/>
    <cellStyle name="Normal 6 5 5 6" xfId="3261" xr:uid="{00000000-0005-0000-0000-0000660D0000}"/>
    <cellStyle name="Normal 6 5 5 7" xfId="3763" xr:uid="{00000000-0005-0000-0000-0000670D0000}"/>
    <cellStyle name="Normal 6 5 6" xfId="866" xr:uid="{00000000-0005-0000-0000-0000680D0000}"/>
    <cellStyle name="Normal 6 5 6 2" xfId="1362" xr:uid="{00000000-0005-0000-0000-0000690D0000}"/>
    <cellStyle name="Normal 6 5 6 2 2" xfId="2381" xr:uid="{00000000-0005-0000-0000-00006A0D0000}"/>
    <cellStyle name="Normal 6 5 6 3" xfId="1885" xr:uid="{00000000-0005-0000-0000-00006B0D0000}"/>
    <cellStyle name="Normal 6 5 6 4" xfId="2883" xr:uid="{00000000-0005-0000-0000-00006C0D0000}"/>
    <cellStyle name="Normal 6 5 6 5" xfId="3385" xr:uid="{00000000-0005-0000-0000-00006D0D0000}"/>
    <cellStyle name="Normal 6 5 6 6" xfId="3887" xr:uid="{00000000-0005-0000-0000-00006E0D0000}"/>
    <cellStyle name="Normal 6 5 7" xfId="1114" xr:uid="{00000000-0005-0000-0000-00006F0D0000}"/>
    <cellStyle name="Normal 6 5 7 2" xfId="2133" xr:uid="{00000000-0005-0000-0000-0000700D0000}"/>
    <cellStyle name="Normal 6 5 8" xfId="1637" xr:uid="{00000000-0005-0000-0000-0000710D0000}"/>
    <cellStyle name="Normal 6 5 9" xfId="2635" xr:uid="{00000000-0005-0000-0000-0000720D0000}"/>
    <cellStyle name="Normal 6 6" xfId="612" xr:uid="{00000000-0005-0000-0000-0000730D0000}"/>
    <cellStyle name="Normal 6 6 10" xfId="3139" xr:uid="{00000000-0005-0000-0000-0000740D0000}"/>
    <cellStyle name="Normal 6 6 11" xfId="3641" xr:uid="{00000000-0005-0000-0000-0000750D0000}"/>
    <cellStyle name="Normal 6 6 2" xfId="642" xr:uid="{00000000-0005-0000-0000-0000760D0000}"/>
    <cellStyle name="Normal 6 6 2 2" xfId="718" xr:uid="{00000000-0005-0000-0000-0000770D0000}"/>
    <cellStyle name="Normal 6 6 2 2 2" xfId="842" xr:uid="{00000000-0005-0000-0000-0000780D0000}"/>
    <cellStyle name="Normal 6 6 2 2 2 2" xfId="1090" xr:uid="{00000000-0005-0000-0000-0000790D0000}"/>
    <cellStyle name="Normal 6 6 2 2 2 2 2" xfId="1586" xr:uid="{00000000-0005-0000-0000-00007A0D0000}"/>
    <cellStyle name="Normal 6 6 2 2 2 2 2 2" xfId="2605" xr:uid="{00000000-0005-0000-0000-00007B0D0000}"/>
    <cellStyle name="Normal 6 6 2 2 2 2 3" xfId="2109" xr:uid="{00000000-0005-0000-0000-00007C0D0000}"/>
    <cellStyle name="Normal 6 6 2 2 2 2 4" xfId="3107" xr:uid="{00000000-0005-0000-0000-00007D0D0000}"/>
    <cellStyle name="Normal 6 6 2 2 2 2 5" xfId="3609" xr:uid="{00000000-0005-0000-0000-00007E0D0000}"/>
    <cellStyle name="Normal 6 6 2 2 2 2 6" xfId="4111" xr:uid="{00000000-0005-0000-0000-00007F0D0000}"/>
    <cellStyle name="Normal 6 6 2 2 2 3" xfId="1338" xr:uid="{00000000-0005-0000-0000-0000800D0000}"/>
    <cellStyle name="Normal 6 6 2 2 2 3 2" xfId="2357" xr:uid="{00000000-0005-0000-0000-0000810D0000}"/>
    <cellStyle name="Normal 6 6 2 2 2 4" xfId="1861" xr:uid="{00000000-0005-0000-0000-0000820D0000}"/>
    <cellStyle name="Normal 6 6 2 2 2 5" xfId="2859" xr:uid="{00000000-0005-0000-0000-0000830D0000}"/>
    <cellStyle name="Normal 6 6 2 2 2 6" xfId="3361" xr:uid="{00000000-0005-0000-0000-0000840D0000}"/>
    <cellStyle name="Normal 6 6 2 2 2 7" xfId="3863" xr:uid="{00000000-0005-0000-0000-0000850D0000}"/>
    <cellStyle name="Normal 6 6 2 2 3" xfId="966" xr:uid="{00000000-0005-0000-0000-0000860D0000}"/>
    <cellStyle name="Normal 6 6 2 2 3 2" xfId="1462" xr:uid="{00000000-0005-0000-0000-0000870D0000}"/>
    <cellStyle name="Normal 6 6 2 2 3 2 2" xfId="2481" xr:uid="{00000000-0005-0000-0000-0000880D0000}"/>
    <cellStyle name="Normal 6 6 2 2 3 3" xfId="1985" xr:uid="{00000000-0005-0000-0000-0000890D0000}"/>
    <cellStyle name="Normal 6 6 2 2 3 4" xfId="2983" xr:uid="{00000000-0005-0000-0000-00008A0D0000}"/>
    <cellStyle name="Normal 6 6 2 2 3 5" xfId="3485" xr:uid="{00000000-0005-0000-0000-00008B0D0000}"/>
    <cellStyle name="Normal 6 6 2 2 3 6" xfId="3987" xr:uid="{00000000-0005-0000-0000-00008C0D0000}"/>
    <cellStyle name="Normal 6 6 2 2 4" xfId="1214" xr:uid="{00000000-0005-0000-0000-00008D0D0000}"/>
    <cellStyle name="Normal 6 6 2 2 4 2" xfId="2233" xr:uid="{00000000-0005-0000-0000-00008E0D0000}"/>
    <cellStyle name="Normal 6 6 2 2 5" xfId="1737" xr:uid="{00000000-0005-0000-0000-00008F0D0000}"/>
    <cellStyle name="Normal 6 6 2 2 6" xfId="2735" xr:uid="{00000000-0005-0000-0000-0000900D0000}"/>
    <cellStyle name="Normal 6 6 2 2 7" xfId="3237" xr:uid="{00000000-0005-0000-0000-0000910D0000}"/>
    <cellStyle name="Normal 6 6 2 2 8" xfId="3739" xr:uid="{00000000-0005-0000-0000-0000920D0000}"/>
    <cellStyle name="Normal 6 6 2 3" xfId="766" xr:uid="{00000000-0005-0000-0000-0000930D0000}"/>
    <cellStyle name="Normal 6 6 2 3 2" xfId="1014" xr:uid="{00000000-0005-0000-0000-0000940D0000}"/>
    <cellStyle name="Normal 6 6 2 3 2 2" xfId="1510" xr:uid="{00000000-0005-0000-0000-0000950D0000}"/>
    <cellStyle name="Normal 6 6 2 3 2 2 2" xfId="2529" xr:uid="{00000000-0005-0000-0000-0000960D0000}"/>
    <cellStyle name="Normal 6 6 2 3 2 3" xfId="2033" xr:uid="{00000000-0005-0000-0000-0000970D0000}"/>
    <cellStyle name="Normal 6 6 2 3 2 4" xfId="3031" xr:uid="{00000000-0005-0000-0000-0000980D0000}"/>
    <cellStyle name="Normal 6 6 2 3 2 5" xfId="3533" xr:uid="{00000000-0005-0000-0000-0000990D0000}"/>
    <cellStyle name="Normal 6 6 2 3 2 6" xfId="4035" xr:uid="{00000000-0005-0000-0000-00009A0D0000}"/>
    <cellStyle name="Normal 6 6 2 3 3" xfId="1262" xr:uid="{00000000-0005-0000-0000-00009B0D0000}"/>
    <cellStyle name="Normal 6 6 2 3 3 2" xfId="2281" xr:uid="{00000000-0005-0000-0000-00009C0D0000}"/>
    <cellStyle name="Normal 6 6 2 3 4" xfId="1785" xr:uid="{00000000-0005-0000-0000-00009D0D0000}"/>
    <cellStyle name="Normal 6 6 2 3 5" xfId="2783" xr:uid="{00000000-0005-0000-0000-00009E0D0000}"/>
    <cellStyle name="Normal 6 6 2 3 6" xfId="3285" xr:uid="{00000000-0005-0000-0000-00009F0D0000}"/>
    <cellStyle name="Normal 6 6 2 3 7" xfId="3787" xr:uid="{00000000-0005-0000-0000-0000A00D0000}"/>
    <cellStyle name="Normal 6 6 2 4" xfId="890" xr:uid="{00000000-0005-0000-0000-0000A10D0000}"/>
    <cellStyle name="Normal 6 6 2 4 2" xfId="1386" xr:uid="{00000000-0005-0000-0000-0000A20D0000}"/>
    <cellStyle name="Normal 6 6 2 4 2 2" xfId="2405" xr:uid="{00000000-0005-0000-0000-0000A30D0000}"/>
    <cellStyle name="Normal 6 6 2 4 3" xfId="1909" xr:uid="{00000000-0005-0000-0000-0000A40D0000}"/>
    <cellStyle name="Normal 6 6 2 4 4" xfId="2907" xr:uid="{00000000-0005-0000-0000-0000A50D0000}"/>
    <cellStyle name="Normal 6 6 2 4 5" xfId="3409" xr:uid="{00000000-0005-0000-0000-0000A60D0000}"/>
    <cellStyle name="Normal 6 6 2 4 6" xfId="3911" xr:uid="{00000000-0005-0000-0000-0000A70D0000}"/>
    <cellStyle name="Normal 6 6 2 5" xfId="1138" xr:uid="{00000000-0005-0000-0000-0000A80D0000}"/>
    <cellStyle name="Normal 6 6 2 5 2" xfId="2157" xr:uid="{00000000-0005-0000-0000-0000A90D0000}"/>
    <cellStyle name="Normal 6 6 2 6" xfId="1661" xr:uid="{00000000-0005-0000-0000-0000AA0D0000}"/>
    <cellStyle name="Normal 6 6 2 7" xfId="2659" xr:uid="{00000000-0005-0000-0000-0000AB0D0000}"/>
    <cellStyle name="Normal 6 6 2 8" xfId="3161" xr:uid="{00000000-0005-0000-0000-0000AC0D0000}"/>
    <cellStyle name="Normal 6 6 2 9" xfId="3663" xr:uid="{00000000-0005-0000-0000-0000AD0D0000}"/>
    <cellStyle name="Normal 6 6 3" xfId="662" xr:uid="{00000000-0005-0000-0000-0000AE0D0000}"/>
    <cellStyle name="Normal 6 6 3 2" xfId="719" xr:uid="{00000000-0005-0000-0000-0000AF0D0000}"/>
    <cellStyle name="Normal 6 6 3 2 2" xfId="843" xr:uid="{00000000-0005-0000-0000-0000B00D0000}"/>
    <cellStyle name="Normal 6 6 3 2 2 2" xfId="1091" xr:uid="{00000000-0005-0000-0000-0000B10D0000}"/>
    <cellStyle name="Normal 6 6 3 2 2 2 2" xfId="1587" xr:uid="{00000000-0005-0000-0000-0000B20D0000}"/>
    <cellStyle name="Normal 6 6 3 2 2 2 2 2" xfId="2606" xr:uid="{00000000-0005-0000-0000-0000B30D0000}"/>
    <cellStyle name="Normal 6 6 3 2 2 2 3" xfId="2110" xr:uid="{00000000-0005-0000-0000-0000B40D0000}"/>
    <cellStyle name="Normal 6 6 3 2 2 2 4" xfId="3108" xr:uid="{00000000-0005-0000-0000-0000B50D0000}"/>
    <cellStyle name="Normal 6 6 3 2 2 2 5" xfId="3610" xr:uid="{00000000-0005-0000-0000-0000B60D0000}"/>
    <cellStyle name="Normal 6 6 3 2 2 2 6" xfId="4112" xr:uid="{00000000-0005-0000-0000-0000B70D0000}"/>
    <cellStyle name="Normal 6 6 3 2 2 3" xfId="1339" xr:uid="{00000000-0005-0000-0000-0000B80D0000}"/>
    <cellStyle name="Normal 6 6 3 2 2 3 2" xfId="2358" xr:uid="{00000000-0005-0000-0000-0000B90D0000}"/>
    <cellStyle name="Normal 6 6 3 2 2 4" xfId="1862" xr:uid="{00000000-0005-0000-0000-0000BA0D0000}"/>
    <cellStyle name="Normal 6 6 3 2 2 5" xfId="2860" xr:uid="{00000000-0005-0000-0000-0000BB0D0000}"/>
    <cellStyle name="Normal 6 6 3 2 2 6" xfId="3362" xr:uid="{00000000-0005-0000-0000-0000BC0D0000}"/>
    <cellStyle name="Normal 6 6 3 2 2 7" xfId="3864" xr:uid="{00000000-0005-0000-0000-0000BD0D0000}"/>
    <cellStyle name="Normal 6 6 3 2 3" xfId="967" xr:uid="{00000000-0005-0000-0000-0000BE0D0000}"/>
    <cellStyle name="Normal 6 6 3 2 3 2" xfId="1463" xr:uid="{00000000-0005-0000-0000-0000BF0D0000}"/>
    <cellStyle name="Normal 6 6 3 2 3 2 2" xfId="2482" xr:uid="{00000000-0005-0000-0000-0000C00D0000}"/>
    <cellStyle name="Normal 6 6 3 2 3 3" xfId="1986" xr:uid="{00000000-0005-0000-0000-0000C10D0000}"/>
    <cellStyle name="Normal 6 6 3 2 3 4" xfId="2984" xr:uid="{00000000-0005-0000-0000-0000C20D0000}"/>
    <cellStyle name="Normal 6 6 3 2 3 5" xfId="3486" xr:uid="{00000000-0005-0000-0000-0000C30D0000}"/>
    <cellStyle name="Normal 6 6 3 2 3 6" xfId="3988" xr:uid="{00000000-0005-0000-0000-0000C40D0000}"/>
    <cellStyle name="Normal 6 6 3 2 4" xfId="1215" xr:uid="{00000000-0005-0000-0000-0000C50D0000}"/>
    <cellStyle name="Normal 6 6 3 2 4 2" xfId="2234" xr:uid="{00000000-0005-0000-0000-0000C60D0000}"/>
    <cellStyle name="Normal 6 6 3 2 5" xfId="1738" xr:uid="{00000000-0005-0000-0000-0000C70D0000}"/>
    <cellStyle name="Normal 6 6 3 2 6" xfId="2736" xr:uid="{00000000-0005-0000-0000-0000C80D0000}"/>
    <cellStyle name="Normal 6 6 3 2 7" xfId="3238" xr:uid="{00000000-0005-0000-0000-0000C90D0000}"/>
    <cellStyle name="Normal 6 6 3 2 8" xfId="3740" xr:uid="{00000000-0005-0000-0000-0000CA0D0000}"/>
    <cellStyle name="Normal 6 6 3 3" xfId="786" xr:uid="{00000000-0005-0000-0000-0000CB0D0000}"/>
    <cellStyle name="Normal 6 6 3 3 2" xfId="1034" xr:uid="{00000000-0005-0000-0000-0000CC0D0000}"/>
    <cellStyle name="Normal 6 6 3 3 2 2" xfId="1530" xr:uid="{00000000-0005-0000-0000-0000CD0D0000}"/>
    <cellStyle name="Normal 6 6 3 3 2 2 2" xfId="2549" xr:uid="{00000000-0005-0000-0000-0000CE0D0000}"/>
    <cellStyle name="Normal 6 6 3 3 2 3" xfId="2053" xr:uid="{00000000-0005-0000-0000-0000CF0D0000}"/>
    <cellStyle name="Normal 6 6 3 3 2 4" xfId="3051" xr:uid="{00000000-0005-0000-0000-0000D00D0000}"/>
    <cellStyle name="Normal 6 6 3 3 2 5" xfId="3553" xr:uid="{00000000-0005-0000-0000-0000D10D0000}"/>
    <cellStyle name="Normal 6 6 3 3 2 6" xfId="4055" xr:uid="{00000000-0005-0000-0000-0000D20D0000}"/>
    <cellStyle name="Normal 6 6 3 3 3" xfId="1282" xr:uid="{00000000-0005-0000-0000-0000D30D0000}"/>
    <cellStyle name="Normal 6 6 3 3 3 2" xfId="2301" xr:uid="{00000000-0005-0000-0000-0000D40D0000}"/>
    <cellStyle name="Normal 6 6 3 3 4" xfId="1805" xr:uid="{00000000-0005-0000-0000-0000D50D0000}"/>
    <cellStyle name="Normal 6 6 3 3 5" xfId="2803" xr:uid="{00000000-0005-0000-0000-0000D60D0000}"/>
    <cellStyle name="Normal 6 6 3 3 6" xfId="3305" xr:uid="{00000000-0005-0000-0000-0000D70D0000}"/>
    <cellStyle name="Normal 6 6 3 3 7" xfId="3807" xr:uid="{00000000-0005-0000-0000-0000D80D0000}"/>
    <cellStyle name="Normal 6 6 3 4" xfId="910" xr:uid="{00000000-0005-0000-0000-0000D90D0000}"/>
    <cellStyle name="Normal 6 6 3 4 2" xfId="1406" xr:uid="{00000000-0005-0000-0000-0000DA0D0000}"/>
    <cellStyle name="Normal 6 6 3 4 2 2" xfId="2425" xr:uid="{00000000-0005-0000-0000-0000DB0D0000}"/>
    <cellStyle name="Normal 6 6 3 4 3" xfId="1929" xr:uid="{00000000-0005-0000-0000-0000DC0D0000}"/>
    <cellStyle name="Normal 6 6 3 4 4" xfId="2927" xr:uid="{00000000-0005-0000-0000-0000DD0D0000}"/>
    <cellStyle name="Normal 6 6 3 4 5" xfId="3429" xr:uid="{00000000-0005-0000-0000-0000DE0D0000}"/>
    <cellStyle name="Normal 6 6 3 4 6" xfId="3931" xr:uid="{00000000-0005-0000-0000-0000DF0D0000}"/>
    <cellStyle name="Normal 6 6 3 5" xfId="1158" xr:uid="{00000000-0005-0000-0000-0000E00D0000}"/>
    <cellStyle name="Normal 6 6 3 5 2" xfId="2177" xr:uid="{00000000-0005-0000-0000-0000E10D0000}"/>
    <cellStyle name="Normal 6 6 3 6" xfId="1681" xr:uid="{00000000-0005-0000-0000-0000E20D0000}"/>
    <cellStyle name="Normal 6 6 3 7" xfId="2679" xr:uid="{00000000-0005-0000-0000-0000E30D0000}"/>
    <cellStyle name="Normal 6 6 3 8" xfId="3181" xr:uid="{00000000-0005-0000-0000-0000E40D0000}"/>
    <cellStyle name="Normal 6 6 3 9" xfId="3683" xr:uid="{00000000-0005-0000-0000-0000E50D0000}"/>
    <cellStyle name="Normal 6 6 4" xfId="717" xr:uid="{00000000-0005-0000-0000-0000E60D0000}"/>
    <cellStyle name="Normal 6 6 4 2" xfId="841" xr:uid="{00000000-0005-0000-0000-0000E70D0000}"/>
    <cellStyle name="Normal 6 6 4 2 2" xfId="1089" xr:uid="{00000000-0005-0000-0000-0000E80D0000}"/>
    <cellStyle name="Normal 6 6 4 2 2 2" xfId="1585" xr:uid="{00000000-0005-0000-0000-0000E90D0000}"/>
    <cellStyle name="Normal 6 6 4 2 2 2 2" xfId="2604" xr:uid="{00000000-0005-0000-0000-0000EA0D0000}"/>
    <cellStyle name="Normal 6 6 4 2 2 3" xfId="2108" xr:uid="{00000000-0005-0000-0000-0000EB0D0000}"/>
    <cellStyle name="Normal 6 6 4 2 2 4" xfId="3106" xr:uid="{00000000-0005-0000-0000-0000EC0D0000}"/>
    <cellStyle name="Normal 6 6 4 2 2 5" xfId="3608" xr:uid="{00000000-0005-0000-0000-0000ED0D0000}"/>
    <cellStyle name="Normal 6 6 4 2 2 6" xfId="4110" xr:uid="{00000000-0005-0000-0000-0000EE0D0000}"/>
    <cellStyle name="Normal 6 6 4 2 3" xfId="1337" xr:uid="{00000000-0005-0000-0000-0000EF0D0000}"/>
    <cellStyle name="Normal 6 6 4 2 3 2" xfId="2356" xr:uid="{00000000-0005-0000-0000-0000F00D0000}"/>
    <cellStyle name="Normal 6 6 4 2 4" xfId="1860" xr:uid="{00000000-0005-0000-0000-0000F10D0000}"/>
    <cellStyle name="Normal 6 6 4 2 5" xfId="2858" xr:uid="{00000000-0005-0000-0000-0000F20D0000}"/>
    <cellStyle name="Normal 6 6 4 2 6" xfId="3360" xr:uid="{00000000-0005-0000-0000-0000F30D0000}"/>
    <cellStyle name="Normal 6 6 4 2 7" xfId="3862" xr:uid="{00000000-0005-0000-0000-0000F40D0000}"/>
    <cellStyle name="Normal 6 6 4 3" xfId="965" xr:uid="{00000000-0005-0000-0000-0000F50D0000}"/>
    <cellStyle name="Normal 6 6 4 3 2" xfId="1461" xr:uid="{00000000-0005-0000-0000-0000F60D0000}"/>
    <cellStyle name="Normal 6 6 4 3 2 2" xfId="2480" xr:uid="{00000000-0005-0000-0000-0000F70D0000}"/>
    <cellStyle name="Normal 6 6 4 3 3" xfId="1984" xr:uid="{00000000-0005-0000-0000-0000F80D0000}"/>
    <cellStyle name="Normal 6 6 4 3 4" xfId="2982" xr:uid="{00000000-0005-0000-0000-0000F90D0000}"/>
    <cellStyle name="Normal 6 6 4 3 5" xfId="3484" xr:uid="{00000000-0005-0000-0000-0000FA0D0000}"/>
    <cellStyle name="Normal 6 6 4 3 6" xfId="3986" xr:uid="{00000000-0005-0000-0000-0000FB0D0000}"/>
    <cellStyle name="Normal 6 6 4 4" xfId="1213" xr:uid="{00000000-0005-0000-0000-0000FC0D0000}"/>
    <cellStyle name="Normal 6 6 4 4 2" xfId="2232" xr:uid="{00000000-0005-0000-0000-0000FD0D0000}"/>
    <cellStyle name="Normal 6 6 4 5" xfId="1736" xr:uid="{00000000-0005-0000-0000-0000FE0D0000}"/>
    <cellStyle name="Normal 6 6 4 6" xfId="2734" xr:uid="{00000000-0005-0000-0000-0000FF0D0000}"/>
    <cellStyle name="Normal 6 6 4 7" xfId="3236" xr:uid="{00000000-0005-0000-0000-0000000E0000}"/>
    <cellStyle name="Normal 6 6 4 8" xfId="3738" xr:uid="{00000000-0005-0000-0000-0000010E0000}"/>
    <cellStyle name="Normal 6 6 5" xfId="744" xr:uid="{00000000-0005-0000-0000-0000020E0000}"/>
    <cellStyle name="Normal 6 6 5 2" xfId="992" xr:uid="{00000000-0005-0000-0000-0000030E0000}"/>
    <cellStyle name="Normal 6 6 5 2 2" xfId="1488" xr:uid="{00000000-0005-0000-0000-0000040E0000}"/>
    <cellStyle name="Normal 6 6 5 2 2 2" xfId="2507" xr:uid="{00000000-0005-0000-0000-0000050E0000}"/>
    <cellStyle name="Normal 6 6 5 2 3" xfId="2011" xr:uid="{00000000-0005-0000-0000-0000060E0000}"/>
    <cellStyle name="Normal 6 6 5 2 4" xfId="3009" xr:uid="{00000000-0005-0000-0000-0000070E0000}"/>
    <cellStyle name="Normal 6 6 5 2 5" xfId="3511" xr:uid="{00000000-0005-0000-0000-0000080E0000}"/>
    <cellStyle name="Normal 6 6 5 2 6" xfId="4013" xr:uid="{00000000-0005-0000-0000-0000090E0000}"/>
    <cellStyle name="Normal 6 6 5 3" xfId="1240" xr:uid="{00000000-0005-0000-0000-00000A0E0000}"/>
    <cellStyle name="Normal 6 6 5 3 2" xfId="2259" xr:uid="{00000000-0005-0000-0000-00000B0E0000}"/>
    <cellStyle name="Normal 6 6 5 4" xfId="1763" xr:uid="{00000000-0005-0000-0000-00000C0E0000}"/>
    <cellStyle name="Normal 6 6 5 5" xfId="2761" xr:uid="{00000000-0005-0000-0000-00000D0E0000}"/>
    <cellStyle name="Normal 6 6 5 6" xfId="3263" xr:uid="{00000000-0005-0000-0000-00000E0E0000}"/>
    <cellStyle name="Normal 6 6 5 7" xfId="3765" xr:uid="{00000000-0005-0000-0000-00000F0E0000}"/>
    <cellStyle name="Normal 6 6 6" xfId="868" xr:uid="{00000000-0005-0000-0000-0000100E0000}"/>
    <cellStyle name="Normal 6 6 6 2" xfId="1364" xr:uid="{00000000-0005-0000-0000-0000110E0000}"/>
    <cellStyle name="Normal 6 6 6 2 2" xfId="2383" xr:uid="{00000000-0005-0000-0000-0000120E0000}"/>
    <cellStyle name="Normal 6 6 6 3" xfId="1887" xr:uid="{00000000-0005-0000-0000-0000130E0000}"/>
    <cellStyle name="Normal 6 6 6 4" xfId="2885" xr:uid="{00000000-0005-0000-0000-0000140E0000}"/>
    <cellStyle name="Normal 6 6 6 5" xfId="3387" xr:uid="{00000000-0005-0000-0000-0000150E0000}"/>
    <cellStyle name="Normal 6 6 6 6" xfId="3889" xr:uid="{00000000-0005-0000-0000-0000160E0000}"/>
    <cellStyle name="Normal 6 6 7" xfId="1116" xr:uid="{00000000-0005-0000-0000-0000170E0000}"/>
    <cellStyle name="Normal 6 6 7 2" xfId="2135" xr:uid="{00000000-0005-0000-0000-0000180E0000}"/>
    <cellStyle name="Normal 6 6 8" xfId="1639" xr:uid="{00000000-0005-0000-0000-0000190E0000}"/>
    <cellStyle name="Normal 6 6 9" xfId="2637" xr:uid="{00000000-0005-0000-0000-00001A0E0000}"/>
    <cellStyle name="Normal 6 7" xfId="614" xr:uid="{00000000-0005-0000-0000-00001B0E0000}"/>
    <cellStyle name="Normal 6 7 10" xfId="3141" xr:uid="{00000000-0005-0000-0000-00001C0E0000}"/>
    <cellStyle name="Normal 6 7 11" xfId="3643" xr:uid="{00000000-0005-0000-0000-00001D0E0000}"/>
    <cellStyle name="Normal 6 7 2" xfId="644" xr:uid="{00000000-0005-0000-0000-00001E0E0000}"/>
    <cellStyle name="Normal 6 7 2 2" xfId="721" xr:uid="{00000000-0005-0000-0000-00001F0E0000}"/>
    <cellStyle name="Normal 6 7 2 2 2" xfId="845" xr:uid="{00000000-0005-0000-0000-0000200E0000}"/>
    <cellStyle name="Normal 6 7 2 2 2 2" xfId="1093" xr:uid="{00000000-0005-0000-0000-0000210E0000}"/>
    <cellStyle name="Normal 6 7 2 2 2 2 2" xfId="1589" xr:uid="{00000000-0005-0000-0000-0000220E0000}"/>
    <cellStyle name="Normal 6 7 2 2 2 2 2 2" xfId="2608" xr:uid="{00000000-0005-0000-0000-0000230E0000}"/>
    <cellStyle name="Normal 6 7 2 2 2 2 3" xfId="2112" xr:uid="{00000000-0005-0000-0000-0000240E0000}"/>
    <cellStyle name="Normal 6 7 2 2 2 2 4" xfId="3110" xr:uid="{00000000-0005-0000-0000-0000250E0000}"/>
    <cellStyle name="Normal 6 7 2 2 2 2 5" xfId="3612" xr:uid="{00000000-0005-0000-0000-0000260E0000}"/>
    <cellStyle name="Normal 6 7 2 2 2 2 6" xfId="4114" xr:uid="{00000000-0005-0000-0000-0000270E0000}"/>
    <cellStyle name="Normal 6 7 2 2 2 3" xfId="1341" xr:uid="{00000000-0005-0000-0000-0000280E0000}"/>
    <cellStyle name="Normal 6 7 2 2 2 3 2" xfId="2360" xr:uid="{00000000-0005-0000-0000-0000290E0000}"/>
    <cellStyle name="Normal 6 7 2 2 2 4" xfId="1864" xr:uid="{00000000-0005-0000-0000-00002A0E0000}"/>
    <cellStyle name="Normal 6 7 2 2 2 5" xfId="2862" xr:uid="{00000000-0005-0000-0000-00002B0E0000}"/>
    <cellStyle name="Normal 6 7 2 2 2 6" xfId="3364" xr:uid="{00000000-0005-0000-0000-00002C0E0000}"/>
    <cellStyle name="Normal 6 7 2 2 2 7" xfId="3866" xr:uid="{00000000-0005-0000-0000-00002D0E0000}"/>
    <cellStyle name="Normal 6 7 2 2 3" xfId="969" xr:uid="{00000000-0005-0000-0000-00002E0E0000}"/>
    <cellStyle name="Normal 6 7 2 2 3 2" xfId="1465" xr:uid="{00000000-0005-0000-0000-00002F0E0000}"/>
    <cellStyle name="Normal 6 7 2 2 3 2 2" xfId="2484" xr:uid="{00000000-0005-0000-0000-0000300E0000}"/>
    <cellStyle name="Normal 6 7 2 2 3 3" xfId="1988" xr:uid="{00000000-0005-0000-0000-0000310E0000}"/>
    <cellStyle name="Normal 6 7 2 2 3 4" xfId="2986" xr:uid="{00000000-0005-0000-0000-0000320E0000}"/>
    <cellStyle name="Normal 6 7 2 2 3 5" xfId="3488" xr:uid="{00000000-0005-0000-0000-0000330E0000}"/>
    <cellStyle name="Normal 6 7 2 2 3 6" xfId="3990" xr:uid="{00000000-0005-0000-0000-0000340E0000}"/>
    <cellStyle name="Normal 6 7 2 2 4" xfId="1217" xr:uid="{00000000-0005-0000-0000-0000350E0000}"/>
    <cellStyle name="Normal 6 7 2 2 4 2" xfId="2236" xr:uid="{00000000-0005-0000-0000-0000360E0000}"/>
    <cellStyle name="Normal 6 7 2 2 5" xfId="1740" xr:uid="{00000000-0005-0000-0000-0000370E0000}"/>
    <cellStyle name="Normal 6 7 2 2 6" xfId="2738" xr:uid="{00000000-0005-0000-0000-0000380E0000}"/>
    <cellStyle name="Normal 6 7 2 2 7" xfId="3240" xr:uid="{00000000-0005-0000-0000-0000390E0000}"/>
    <cellStyle name="Normal 6 7 2 2 8" xfId="3742" xr:uid="{00000000-0005-0000-0000-00003A0E0000}"/>
    <cellStyle name="Normal 6 7 2 3" xfId="768" xr:uid="{00000000-0005-0000-0000-00003B0E0000}"/>
    <cellStyle name="Normal 6 7 2 3 2" xfId="1016" xr:uid="{00000000-0005-0000-0000-00003C0E0000}"/>
    <cellStyle name="Normal 6 7 2 3 2 2" xfId="1512" xr:uid="{00000000-0005-0000-0000-00003D0E0000}"/>
    <cellStyle name="Normal 6 7 2 3 2 2 2" xfId="2531" xr:uid="{00000000-0005-0000-0000-00003E0E0000}"/>
    <cellStyle name="Normal 6 7 2 3 2 3" xfId="2035" xr:uid="{00000000-0005-0000-0000-00003F0E0000}"/>
    <cellStyle name="Normal 6 7 2 3 2 4" xfId="3033" xr:uid="{00000000-0005-0000-0000-0000400E0000}"/>
    <cellStyle name="Normal 6 7 2 3 2 5" xfId="3535" xr:uid="{00000000-0005-0000-0000-0000410E0000}"/>
    <cellStyle name="Normal 6 7 2 3 2 6" xfId="4037" xr:uid="{00000000-0005-0000-0000-0000420E0000}"/>
    <cellStyle name="Normal 6 7 2 3 3" xfId="1264" xr:uid="{00000000-0005-0000-0000-0000430E0000}"/>
    <cellStyle name="Normal 6 7 2 3 3 2" xfId="2283" xr:uid="{00000000-0005-0000-0000-0000440E0000}"/>
    <cellStyle name="Normal 6 7 2 3 4" xfId="1787" xr:uid="{00000000-0005-0000-0000-0000450E0000}"/>
    <cellStyle name="Normal 6 7 2 3 5" xfId="2785" xr:uid="{00000000-0005-0000-0000-0000460E0000}"/>
    <cellStyle name="Normal 6 7 2 3 6" xfId="3287" xr:uid="{00000000-0005-0000-0000-0000470E0000}"/>
    <cellStyle name="Normal 6 7 2 3 7" xfId="3789" xr:uid="{00000000-0005-0000-0000-0000480E0000}"/>
    <cellStyle name="Normal 6 7 2 4" xfId="892" xr:uid="{00000000-0005-0000-0000-0000490E0000}"/>
    <cellStyle name="Normal 6 7 2 4 2" xfId="1388" xr:uid="{00000000-0005-0000-0000-00004A0E0000}"/>
    <cellStyle name="Normal 6 7 2 4 2 2" xfId="2407" xr:uid="{00000000-0005-0000-0000-00004B0E0000}"/>
    <cellStyle name="Normal 6 7 2 4 3" xfId="1911" xr:uid="{00000000-0005-0000-0000-00004C0E0000}"/>
    <cellStyle name="Normal 6 7 2 4 4" xfId="2909" xr:uid="{00000000-0005-0000-0000-00004D0E0000}"/>
    <cellStyle name="Normal 6 7 2 4 5" xfId="3411" xr:uid="{00000000-0005-0000-0000-00004E0E0000}"/>
    <cellStyle name="Normal 6 7 2 4 6" xfId="3913" xr:uid="{00000000-0005-0000-0000-00004F0E0000}"/>
    <cellStyle name="Normal 6 7 2 5" xfId="1140" xr:uid="{00000000-0005-0000-0000-0000500E0000}"/>
    <cellStyle name="Normal 6 7 2 5 2" xfId="2159" xr:uid="{00000000-0005-0000-0000-0000510E0000}"/>
    <cellStyle name="Normal 6 7 2 6" xfId="1663" xr:uid="{00000000-0005-0000-0000-0000520E0000}"/>
    <cellStyle name="Normal 6 7 2 7" xfId="2661" xr:uid="{00000000-0005-0000-0000-0000530E0000}"/>
    <cellStyle name="Normal 6 7 2 8" xfId="3163" xr:uid="{00000000-0005-0000-0000-0000540E0000}"/>
    <cellStyle name="Normal 6 7 2 9" xfId="3665" xr:uid="{00000000-0005-0000-0000-0000550E0000}"/>
    <cellStyle name="Normal 6 7 3" xfId="664" xr:uid="{00000000-0005-0000-0000-0000560E0000}"/>
    <cellStyle name="Normal 6 7 3 2" xfId="722" xr:uid="{00000000-0005-0000-0000-0000570E0000}"/>
    <cellStyle name="Normal 6 7 3 2 2" xfId="846" xr:uid="{00000000-0005-0000-0000-0000580E0000}"/>
    <cellStyle name="Normal 6 7 3 2 2 2" xfId="1094" xr:uid="{00000000-0005-0000-0000-0000590E0000}"/>
    <cellStyle name="Normal 6 7 3 2 2 2 2" xfId="1590" xr:uid="{00000000-0005-0000-0000-00005A0E0000}"/>
    <cellStyle name="Normal 6 7 3 2 2 2 2 2" xfId="2609" xr:uid="{00000000-0005-0000-0000-00005B0E0000}"/>
    <cellStyle name="Normal 6 7 3 2 2 2 3" xfId="2113" xr:uid="{00000000-0005-0000-0000-00005C0E0000}"/>
    <cellStyle name="Normal 6 7 3 2 2 2 4" xfId="3111" xr:uid="{00000000-0005-0000-0000-00005D0E0000}"/>
    <cellStyle name="Normal 6 7 3 2 2 2 5" xfId="3613" xr:uid="{00000000-0005-0000-0000-00005E0E0000}"/>
    <cellStyle name="Normal 6 7 3 2 2 2 6" xfId="4115" xr:uid="{00000000-0005-0000-0000-00005F0E0000}"/>
    <cellStyle name="Normal 6 7 3 2 2 3" xfId="1342" xr:uid="{00000000-0005-0000-0000-0000600E0000}"/>
    <cellStyle name="Normal 6 7 3 2 2 3 2" xfId="2361" xr:uid="{00000000-0005-0000-0000-0000610E0000}"/>
    <cellStyle name="Normal 6 7 3 2 2 4" xfId="1865" xr:uid="{00000000-0005-0000-0000-0000620E0000}"/>
    <cellStyle name="Normal 6 7 3 2 2 5" xfId="2863" xr:uid="{00000000-0005-0000-0000-0000630E0000}"/>
    <cellStyle name="Normal 6 7 3 2 2 6" xfId="3365" xr:uid="{00000000-0005-0000-0000-0000640E0000}"/>
    <cellStyle name="Normal 6 7 3 2 2 7" xfId="3867" xr:uid="{00000000-0005-0000-0000-0000650E0000}"/>
    <cellStyle name="Normal 6 7 3 2 3" xfId="970" xr:uid="{00000000-0005-0000-0000-0000660E0000}"/>
    <cellStyle name="Normal 6 7 3 2 3 2" xfId="1466" xr:uid="{00000000-0005-0000-0000-0000670E0000}"/>
    <cellStyle name="Normal 6 7 3 2 3 2 2" xfId="2485" xr:uid="{00000000-0005-0000-0000-0000680E0000}"/>
    <cellStyle name="Normal 6 7 3 2 3 3" xfId="1989" xr:uid="{00000000-0005-0000-0000-0000690E0000}"/>
    <cellStyle name="Normal 6 7 3 2 3 4" xfId="2987" xr:uid="{00000000-0005-0000-0000-00006A0E0000}"/>
    <cellStyle name="Normal 6 7 3 2 3 5" xfId="3489" xr:uid="{00000000-0005-0000-0000-00006B0E0000}"/>
    <cellStyle name="Normal 6 7 3 2 3 6" xfId="3991" xr:uid="{00000000-0005-0000-0000-00006C0E0000}"/>
    <cellStyle name="Normal 6 7 3 2 4" xfId="1218" xr:uid="{00000000-0005-0000-0000-00006D0E0000}"/>
    <cellStyle name="Normal 6 7 3 2 4 2" xfId="2237" xr:uid="{00000000-0005-0000-0000-00006E0E0000}"/>
    <cellStyle name="Normal 6 7 3 2 5" xfId="1741" xr:uid="{00000000-0005-0000-0000-00006F0E0000}"/>
    <cellStyle name="Normal 6 7 3 2 6" xfId="2739" xr:uid="{00000000-0005-0000-0000-0000700E0000}"/>
    <cellStyle name="Normal 6 7 3 2 7" xfId="3241" xr:uid="{00000000-0005-0000-0000-0000710E0000}"/>
    <cellStyle name="Normal 6 7 3 2 8" xfId="3743" xr:uid="{00000000-0005-0000-0000-0000720E0000}"/>
    <cellStyle name="Normal 6 7 3 3" xfId="788" xr:uid="{00000000-0005-0000-0000-0000730E0000}"/>
    <cellStyle name="Normal 6 7 3 3 2" xfId="1036" xr:uid="{00000000-0005-0000-0000-0000740E0000}"/>
    <cellStyle name="Normal 6 7 3 3 2 2" xfId="1532" xr:uid="{00000000-0005-0000-0000-0000750E0000}"/>
    <cellStyle name="Normal 6 7 3 3 2 2 2" xfId="2551" xr:uid="{00000000-0005-0000-0000-0000760E0000}"/>
    <cellStyle name="Normal 6 7 3 3 2 3" xfId="2055" xr:uid="{00000000-0005-0000-0000-0000770E0000}"/>
    <cellStyle name="Normal 6 7 3 3 2 4" xfId="3053" xr:uid="{00000000-0005-0000-0000-0000780E0000}"/>
    <cellStyle name="Normal 6 7 3 3 2 5" xfId="3555" xr:uid="{00000000-0005-0000-0000-0000790E0000}"/>
    <cellStyle name="Normal 6 7 3 3 2 6" xfId="4057" xr:uid="{00000000-0005-0000-0000-00007A0E0000}"/>
    <cellStyle name="Normal 6 7 3 3 3" xfId="1284" xr:uid="{00000000-0005-0000-0000-00007B0E0000}"/>
    <cellStyle name="Normal 6 7 3 3 3 2" xfId="2303" xr:uid="{00000000-0005-0000-0000-00007C0E0000}"/>
    <cellStyle name="Normal 6 7 3 3 4" xfId="1807" xr:uid="{00000000-0005-0000-0000-00007D0E0000}"/>
    <cellStyle name="Normal 6 7 3 3 5" xfId="2805" xr:uid="{00000000-0005-0000-0000-00007E0E0000}"/>
    <cellStyle name="Normal 6 7 3 3 6" xfId="3307" xr:uid="{00000000-0005-0000-0000-00007F0E0000}"/>
    <cellStyle name="Normal 6 7 3 3 7" xfId="3809" xr:uid="{00000000-0005-0000-0000-0000800E0000}"/>
    <cellStyle name="Normal 6 7 3 4" xfId="912" xr:uid="{00000000-0005-0000-0000-0000810E0000}"/>
    <cellStyle name="Normal 6 7 3 4 2" xfId="1408" xr:uid="{00000000-0005-0000-0000-0000820E0000}"/>
    <cellStyle name="Normal 6 7 3 4 2 2" xfId="2427" xr:uid="{00000000-0005-0000-0000-0000830E0000}"/>
    <cellStyle name="Normal 6 7 3 4 3" xfId="1931" xr:uid="{00000000-0005-0000-0000-0000840E0000}"/>
    <cellStyle name="Normal 6 7 3 4 4" xfId="2929" xr:uid="{00000000-0005-0000-0000-0000850E0000}"/>
    <cellStyle name="Normal 6 7 3 4 5" xfId="3431" xr:uid="{00000000-0005-0000-0000-0000860E0000}"/>
    <cellStyle name="Normal 6 7 3 4 6" xfId="3933" xr:uid="{00000000-0005-0000-0000-0000870E0000}"/>
    <cellStyle name="Normal 6 7 3 5" xfId="1160" xr:uid="{00000000-0005-0000-0000-0000880E0000}"/>
    <cellStyle name="Normal 6 7 3 5 2" xfId="2179" xr:uid="{00000000-0005-0000-0000-0000890E0000}"/>
    <cellStyle name="Normal 6 7 3 6" xfId="1683" xr:uid="{00000000-0005-0000-0000-00008A0E0000}"/>
    <cellStyle name="Normal 6 7 3 7" xfId="2681" xr:uid="{00000000-0005-0000-0000-00008B0E0000}"/>
    <cellStyle name="Normal 6 7 3 8" xfId="3183" xr:uid="{00000000-0005-0000-0000-00008C0E0000}"/>
    <cellStyle name="Normal 6 7 3 9" xfId="3685" xr:uid="{00000000-0005-0000-0000-00008D0E0000}"/>
    <cellStyle name="Normal 6 7 4" xfId="720" xr:uid="{00000000-0005-0000-0000-00008E0E0000}"/>
    <cellStyle name="Normal 6 7 4 2" xfId="844" xr:uid="{00000000-0005-0000-0000-00008F0E0000}"/>
    <cellStyle name="Normal 6 7 4 2 2" xfId="1092" xr:uid="{00000000-0005-0000-0000-0000900E0000}"/>
    <cellStyle name="Normal 6 7 4 2 2 2" xfId="1588" xr:uid="{00000000-0005-0000-0000-0000910E0000}"/>
    <cellStyle name="Normal 6 7 4 2 2 2 2" xfId="2607" xr:uid="{00000000-0005-0000-0000-0000920E0000}"/>
    <cellStyle name="Normal 6 7 4 2 2 3" xfId="2111" xr:uid="{00000000-0005-0000-0000-0000930E0000}"/>
    <cellStyle name="Normal 6 7 4 2 2 4" xfId="3109" xr:uid="{00000000-0005-0000-0000-0000940E0000}"/>
    <cellStyle name="Normal 6 7 4 2 2 5" xfId="3611" xr:uid="{00000000-0005-0000-0000-0000950E0000}"/>
    <cellStyle name="Normal 6 7 4 2 2 6" xfId="4113" xr:uid="{00000000-0005-0000-0000-0000960E0000}"/>
    <cellStyle name="Normal 6 7 4 2 3" xfId="1340" xr:uid="{00000000-0005-0000-0000-0000970E0000}"/>
    <cellStyle name="Normal 6 7 4 2 3 2" xfId="2359" xr:uid="{00000000-0005-0000-0000-0000980E0000}"/>
    <cellStyle name="Normal 6 7 4 2 4" xfId="1863" xr:uid="{00000000-0005-0000-0000-0000990E0000}"/>
    <cellStyle name="Normal 6 7 4 2 5" xfId="2861" xr:uid="{00000000-0005-0000-0000-00009A0E0000}"/>
    <cellStyle name="Normal 6 7 4 2 6" xfId="3363" xr:uid="{00000000-0005-0000-0000-00009B0E0000}"/>
    <cellStyle name="Normal 6 7 4 2 7" xfId="3865" xr:uid="{00000000-0005-0000-0000-00009C0E0000}"/>
    <cellStyle name="Normal 6 7 4 3" xfId="968" xr:uid="{00000000-0005-0000-0000-00009D0E0000}"/>
    <cellStyle name="Normal 6 7 4 3 2" xfId="1464" xr:uid="{00000000-0005-0000-0000-00009E0E0000}"/>
    <cellStyle name="Normal 6 7 4 3 2 2" xfId="2483" xr:uid="{00000000-0005-0000-0000-00009F0E0000}"/>
    <cellStyle name="Normal 6 7 4 3 3" xfId="1987" xr:uid="{00000000-0005-0000-0000-0000A00E0000}"/>
    <cellStyle name="Normal 6 7 4 3 4" xfId="2985" xr:uid="{00000000-0005-0000-0000-0000A10E0000}"/>
    <cellStyle name="Normal 6 7 4 3 5" xfId="3487" xr:uid="{00000000-0005-0000-0000-0000A20E0000}"/>
    <cellStyle name="Normal 6 7 4 3 6" xfId="3989" xr:uid="{00000000-0005-0000-0000-0000A30E0000}"/>
    <cellStyle name="Normal 6 7 4 4" xfId="1216" xr:uid="{00000000-0005-0000-0000-0000A40E0000}"/>
    <cellStyle name="Normal 6 7 4 4 2" xfId="2235" xr:uid="{00000000-0005-0000-0000-0000A50E0000}"/>
    <cellStyle name="Normal 6 7 4 5" xfId="1739" xr:uid="{00000000-0005-0000-0000-0000A60E0000}"/>
    <cellStyle name="Normal 6 7 4 6" xfId="2737" xr:uid="{00000000-0005-0000-0000-0000A70E0000}"/>
    <cellStyle name="Normal 6 7 4 7" xfId="3239" xr:uid="{00000000-0005-0000-0000-0000A80E0000}"/>
    <cellStyle name="Normal 6 7 4 8" xfId="3741" xr:uid="{00000000-0005-0000-0000-0000A90E0000}"/>
    <cellStyle name="Normal 6 7 5" xfId="746" xr:uid="{00000000-0005-0000-0000-0000AA0E0000}"/>
    <cellStyle name="Normal 6 7 5 2" xfId="994" xr:uid="{00000000-0005-0000-0000-0000AB0E0000}"/>
    <cellStyle name="Normal 6 7 5 2 2" xfId="1490" xr:uid="{00000000-0005-0000-0000-0000AC0E0000}"/>
    <cellStyle name="Normal 6 7 5 2 2 2" xfId="2509" xr:uid="{00000000-0005-0000-0000-0000AD0E0000}"/>
    <cellStyle name="Normal 6 7 5 2 3" xfId="2013" xr:uid="{00000000-0005-0000-0000-0000AE0E0000}"/>
    <cellStyle name="Normal 6 7 5 2 4" xfId="3011" xr:uid="{00000000-0005-0000-0000-0000AF0E0000}"/>
    <cellStyle name="Normal 6 7 5 2 5" xfId="3513" xr:uid="{00000000-0005-0000-0000-0000B00E0000}"/>
    <cellStyle name="Normal 6 7 5 2 6" xfId="4015" xr:uid="{00000000-0005-0000-0000-0000B10E0000}"/>
    <cellStyle name="Normal 6 7 5 3" xfId="1242" xr:uid="{00000000-0005-0000-0000-0000B20E0000}"/>
    <cellStyle name="Normal 6 7 5 3 2" xfId="2261" xr:uid="{00000000-0005-0000-0000-0000B30E0000}"/>
    <cellStyle name="Normal 6 7 5 4" xfId="1765" xr:uid="{00000000-0005-0000-0000-0000B40E0000}"/>
    <cellStyle name="Normal 6 7 5 5" xfId="2763" xr:uid="{00000000-0005-0000-0000-0000B50E0000}"/>
    <cellStyle name="Normal 6 7 5 6" xfId="3265" xr:uid="{00000000-0005-0000-0000-0000B60E0000}"/>
    <cellStyle name="Normal 6 7 5 7" xfId="3767" xr:uid="{00000000-0005-0000-0000-0000B70E0000}"/>
    <cellStyle name="Normal 6 7 6" xfId="870" xr:uid="{00000000-0005-0000-0000-0000B80E0000}"/>
    <cellStyle name="Normal 6 7 6 2" xfId="1366" xr:uid="{00000000-0005-0000-0000-0000B90E0000}"/>
    <cellStyle name="Normal 6 7 6 2 2" xfId="2385" xr:uid="{00000000-0005-0000-0000-0000BA0E0000}"/>
    <cellStyle name="Normal 6 7 6 3" xfId="1889" xr:uid="{00000000-0005-0000-0000-0000BB0E0000}"/>
    <cellStyle name="Normal 6 7 6 4" xfId="2887" xr:uid="{00000000-0005-0000-0000-0000BC0E0000}"/>
    <cellStyle name="Normal 6 7 6 5" xfId="3389" xr:uid="{00000000-0005-0000-0000-0000BD0E0000}"/>
    <cellStyle name="Normal 6 7 6 6" xfId="3891" xr:uid="{00000000-0005-0000-0000-0000BE0E0000}"/>
    <cellStyle name="Normal 6 7 7" xfId="1118" xr:uid="{00000000-0005-0000-0000-0000BF0E0000}"/>
    <cellStyle name="Normal 6 7 7 2" xfId="2137" xr:uid="{00000000-0005-0000-0000-0000C00E0000}"/>
    <cellStyle name="Normal 6 7 8" xfId="1641" xr:uid="{00000000-0005-0000-0000-0000C10E0000}"/>
    <cellStyle name="Normal 6 7 9" xfId="2639" xr:uid="{00000000-0005-0000-0000-0000C20E0000}"/>
    <cellStyle name="Normal 6 8" xfId="616" xr:uid="{00000000-0005-0000-0000-0000C30E0000}"/>
    <cellStyle name="Normal 6 8 10" xfId="3143" xr:uid="{00000000-0005-0000-0000-0000C40E0000}"/>
    <cellStyle name="Normal 6 8 11" xfId="3645" xr:uid="{00000000-0005-0000-0000-0000C50E0000}"/>
    <cellStyle name="Normal 6 8 2" xfId="646" xr:uid="{00000000-0005-0000-0000-0000C60E0000}"/>
    <cellStyle name="Normal 6 8 2 2" xfId="724" xr:uid="{00000000-0005-0000-0000-0000C70E0000}"/>
    <cellStyle name="Normal 6 8 2 2 2" xfId="848" xr:uid="{00000000-0005-0000-0000-0000C80E0000}"/>
    <cellStyle name="Normal 6 8 2 2 2 2" xfId="1096" xr:uid="{00000000-0005-0000-0000-0000C90E0000}"/>
    <cellStyle name="Normal 6 8 2 2 2 2 2" xfId="1592" xr:uid="{00000000-0005-0000-0000-0000CA0E0000}"/>
    <cellStyle name="Normal 6 8 2 2 2 2 2 2" xfId="2611" xr:uid="{00000000-0005-0000-0000-0000CB0E0000}"/>
    <cellStyle name="Normal 6 8 2 2 2 2 3" xfId="2115" xr:uid="{00000000-0005-0000-0000-0000CC0E0000}"/>
    <cellStyle name="Normal 6 8 2 2 2 2 4" xfId="3113" xr:uid="{00000000-0005-0000-0000-0000CD0E0000}"/>
    <cellStyle name="Normal 6 8 2 2 2 2 5" xfId="3615" xr:uid="{00000000-0005-0000-0000-0000CE0E0000}"/>
    <cellStyle name="Normal 6 8 2 2 2 2 6" xfId="4117" xr:uid="{00000000-0005-0000-0000-0000CF0E0000}"/>
    <cellStyle name="Normal 6 8 2 2 2 3" xfId="1344" xr:uid="{00000000-0005-0000-0000-0000D00E0000}"/>
    <cellStyle name="Normal 6 8 2 2 2 3 2" xfId="2363" xr:uid="{00000000-0005-0000-0000-0000D10E0000}"/>
    <cellStyle name="Normal 6 8 2 2 2 4" xfId="1867" xr:uid="{00000000-0005-0000-0000-0000D20E0000}"/>
    <cellStyle name="Normal 6 8 2 2 2 5" xfId="2865" xr:uid="{00000000-0005-0000-0000-0000D30E0000}"/>
    <cellStyle name="Normal 6 8 2 2 2 6" xfId="3367" xr:uid="{00000000-0005-0000-0000-0000D40E0000}"/>
    <cellStyle name="Normal 6 8 2 2 2 7" xfId="3869" xr:uid="{00000000-0005-0000-0000-0000D50E0000}"/>
    <cellStyle name="Normal 6 8 2 2 3" xfId="972" xr:uid="{00000000-0005-0000-0000-0000D60E0000}"/>
    <cellStyle name="Normal 6 8 2 2 3 2" xfId="1468" xr:uid="{00000000-0005-0000-0000-0000D70E0000}"/>
    <cellStyle name="Normal 6 8 2 2 3 2 2" xfId="2487" xr:uid="{00000000-0005-0000-0000-0000D80E0000}"/>
    <cellStyle name="Normal 6 8 2 2 3 3" xfId="1991" xr:uid="{00000000-0005-0000-0000-0000D90E0000}"/>
    <cellStyle name="Normal 6 8 2 2 3 4" xfId="2989" xr:uid="{00000000-0005-0000-0000-0000DA0E0000}"/>
    <cellStyle name="Normal 6 8 2 2 3 5" xfId="3491" xr:uid="{00000000-0005-0000-0000-0000DB0E0000}"/>
    <cellStyle name="Normal 6 8 2 2 3 6" xfId="3993" xr:uid="{00000000-0005-0000-0000-0000DC0E0000}"/>
    <cellStyle name="Normal 6 8 2 2 4" xfId="1220" xr:uid="{00000000-0005-0000-0000-0000DD0E0000}"/>
    <cellStyle name="Normal 6 8 2 2 4 2" xfId="2239" xr:uid="{00000000-0005-0000-0000-0000DE0E0000}"/>
    <cellStyle name="Normal 6 8 2 2 5" xfId="1743" xr:uid="{00000000-0005-0000-0000-0000DF0E0000}"/>
    <cellStyle name="Normal 6 8 2 2 6" xfId="2741" xr:uid="{00000000-0005-0000-0000-0000E00E0000}"/>
    <cellStyle name="Normal 6 8 2 2 7" xfId="3243" xr:uid="{00000000-0005-0000-0000-0000E10E0000}"/>
    <cellStyle name="Normal 6 8 2 2 8" xfId="3745" xr:uid="{00000000-0005-0000-0000-0000E20E0000}"/>
    <cellStyle name="Normal 6 8 2 3" xfId="770" xr:uid="{00000000-0005-0000-0000-0000E30E0000}"/>
    <cellStyle name="Normal 6 8 2 3 2" xfId="1018" xr:uid="{00000000-0005-0000-0000-0000E40E0000}"/>
    <cellStyle name="Normal 6 8 2 3 2 2" xfId="1514" xr:uid="{00000000-0005-0000-0000-0000E50E0000}"/>
    <cellStyle name="Normal 6 8 2 3 2 2 2" xfId="2533" xr:uid="{00000000-0005-0000-0000-0000E60E0000}"/>
    <cellStyle name="Normal 6 8 2 3 2 3" xfId="2037" xr:uid="{00000000-0005-0000-0000-0000E70E0000}"/>
    <cellStyle name="Normal 6 8 2 3 2 4" xfId="3035" xr:uid="{00000000-0005-0000-0000-0000E80E0000}"/>
    <cellStyle name="Normal 6 8 2 3 2 5" xfId="3537" xr:uid="{00000000-0005-0000-0000-0000E90E0000}"/>
    <cellStyle name="Normal 6 8 2 3 2 6" xfId="4039" xr:uid="{00000000-0005-0000-0000-0000EA0E0000}"/>
    <cellStyle name="Normal 6 8 2 3 3" xfId="1266" xr:uid="{00000000-0005-0000-0000-0000EB0E0000}"/>
    <cellStyle name="Normal 6 8 2 3 3 2" xfId="2285" xr:uid="{00000000-0005-0000-0000-0000EC0E0000}"/>
    <cellStyle name="Normal 6 8 2 3 4" xfId="1789" xr:uid="{00000000-0005-0000-0000-0000ED0E0000}"/>
    <cellStyle name="Normal 6 8 2 3 5" xfId="2787" xr:uid="{00000000-0005-0000-0000-0000EE0E0000}"/>
    <cellStyle name="Normal 6 8 2 3 6" xfId="3289" xr:uid="{00000000-0005-0000-0000-0000EF0E0000}"/>
    <cellStyle name="Normal 6 8 2 3 7" xfId="3791" xr:uid="{00000000-0005-0000-0000-0000F00E0000}"/>
    <cellStyle name="Normal 6 8 2 4" xfId="894" xr:uid="{00000000-0005-0000-0000-0000F10E0000}"/>
    <cellStyle name="Normal 6 8 2 4 2" xfId="1390" xr:uid="{00000000-0005-0000-0000-0000F20E0000}"/>
    <cellStyle name="Normal 6 8 2 4 2 2" xfId="2409" xr:uid="{00000000-0005-0000-0000-0000F30E0000}"/>
    <cellStyle name="Normal 6 8 2 4 3" xfId="1913" xr:uid="{00000000-0005-0000-0000-0000F40E0000}"/>
    <cellStyle name="Normal 6 8 2 4 4" xfId="2911" xr:uid="{00000000-0005-0000-0000-0000F50E0000}"/>
    <cellStyle name="Normal 6 8 2 4 5" xfId="3413" xr:uid="{00000000-0005-0000-0000-0000F60E0000}"/>
    <cellStyle name="Normal 6 8 2 4 6" xfId="3915" xr:uid="{00000000-0005-0000-0000-0000F70E0000}"/>
    <cellStyle name="Normal 6 8 2 5" xfId="1142" xr:uid="{00000000-0005-0000-0000-0000F80E0000}"/>
    <cellStyle name="Normal 6 8 2 5 2" xfId="2161" xr:uid="{00000000-0005-0000-0000-0000F90E0000}"/>
    <cellStyle name="Normal 6 8 2 6" xfId="1665" xr:uid="{00000000-0005-0000-0000-0000FA0E0000}"/>
    <cellStyle name="Normal 6 8 2 7" xfId="2663" xr:uid="{00000000-0005-0000-0000-0000FB0E0000}"/>
    <cellStyle name="Normal 6 8 2 8" xfId="3165" xr:uid="{00000000-0005-0000-0000-0000FC0E0000}"/>
    <cellStyle name="Normal 6 8 2 9" xfId="3667" xr:uid="{00000000-0005-0000-0000-0000FD0E0000}"/>
    <cellStyle name="Normal 6 8 3" xfId="666" xr:uid="{00000000-0005-0000-0000-0000FE0E0000}"/>
    <cellStyle name="Normal 6 8 3 2" xfId="725" xr:uid="{00000000-0005-0000-0000-0000FF0E0000}"/>
    <cellStyle name="Normal 6 8 3 2 2" xfId="849" xr:uid="{00000000-0005-0000-0000-0000000F0000}"/>
    <cellStyle name="Normal 6 8 3 2 2 2" xfId="1097" xr:uid="{00000000-0005-0000-0000-0000010F0000}"/>
    <cellStyle name="Normal 6 8 3 2 2 2 2" xfId="1593" xr:uid="{00000000-0005-0000-0000-0000020F0000}"/>
    <cellStyle name="Normal 6 8 3 2 2 2 2 2" xfId="2612" xr:uid="{00000000-0005-0000-0000-0000030F0000}"/>
    <cellStyle name="Normal 6 8 3 2 2 2 3" xfId="2116" xr:uid="{00000000-0005-0000-0000-0000040F0000}"/>
    <cellStyle name="Normal 6 8 3 2 2 2 4" xfId="3114" xr:uid="{00000000-0005-0000-0000-0000050F0000}"/>
    <cellStyle name="Normal 6 8 3 2 2 2 5" xfId="3616" xr:uid="{00000000-0005-0000-0000-0000060F0000}"/>
    <cellStyle name="Normal 6 8 3 2 2 2 6" xfId="4118" xr:uid="{00000000-0005-0000-0000-0000070F0000}"/>
    <cellStyle name="Normal 6 8 3 2 2 3" xfId="1345" xr:uid="{00000000-0005-0000-0000-0000080F0000}"/>
    <cellStyle name="Normal 6 8 3 2 2 3 2" xfId="2364" xr:uid="{00000000-0005-0000-0000-0000090F0000}"/>
    <cellStyle name="Normal 6 8 3 2 2 4" xfId="1868" xr:uid="{00000000-0005-0000-0000-00000A0F0000}"/>
    <cellStyle name="Normal 6 8 3 2 2 5" xfId="2866" xr:uid="{00000000-0005-0000-0000-00000B0F0000}"/>
    <cellStyle name="Normal 6 8 3 2 2 6" xfId="3368" xr:uid="{00000000-0005-0000-0000-00000C0F0000}"/>
    <cellStyle name="Normal 6 8 3 2 2 7" xfId="3870" xr:uid="{00000000-0005-0000-0000-00000D0F0000}"/>
    <cellStyle name="Normal 6 8 3 2 3" xfId="973" xr:uid="{00000000-0005-0000-0000-00000E0F0000}"/>
    <cellStyle name="Normal 6 8 3 2 3 2" xfId="1469" xr:uid="{00000000-0005-0000-0000-00000F0F0000}"/>
    <cellStyle name="Normal 6 8 3 2 3 2 2" xfId="2488" xr:uid="{00000000-0005-0000-0000-0000100F0000}"/>
    <cellStyle name="Normal 6 8 3 2 3 3" xfId="1992" xr:uid="{00000000-0005-0000-0000-0000110F0000}"/>
    <cellStyle name="Normal 6 8 3 2 3 4" xfId="2990" xr:uid="{00000000-0005-0000-0000-0000120F0000}"/>
    <cellStyle name="Normal 6 8 3 2 3 5" xfId="3492" xr:uid="{00000000-0005-0000-0000-0000130F0000}"/>
    <cellStyle name="Normal 6 8 3 2 3 6" xfId="3994" xr:uid="{00000000-0005-0000-0000-0000140F0000}"/>
    <cellStyle name="Normal 6 8 3 2 4" xfId="1221" xr:uid="{00000000-0005-0000-0000-0000150F0000}"/>
    <cellStyle name="Normal 6 8 3 2 4 2" xfId="2240" xr:uid="{00000000-0005-0000-0000-0000160F0000}"/>
    <cellStyle name="Normal 6 8 3 2 5" xfId="1744" xr:uid="{00000000-0005-0000-0000-0000170F0000}"/>
    <cellStyle name="Normal 6 8 3 2 6" xfId="2742" xr:uid="{00000000-0005-0000-0000-0000180F0000}"/>
    <cellStyle name="Normal 6 8 3 2 7" xfId="3244" xr:uid="{00000000-0005-0000-0000-0000190F0000}"/>
    <cellStyle name="Normal 6 8 3 2 8" xfId="3746" xr:uid="{00000000-0005-0000-0000-00001A0F0000}"/>
    <cellStyle name="Normal 6 8 3 3" xfId="790" xr:uid="{00000000-0005-0000-0000-00001B0F0000}"/>
    <cellStyle name="Normal 6 8 3 3 2" xfId="1038" xr:uid="{00000000-0005-0000-0000-00001C0F0000}"/>
    <cellStyle name="Normal 6 8 3 3 2 2" xfId="1534" xr:uid="{00000000-0005-0000-0000-00001D0F0000}"/>
    <cellStyle name="Normal 6 8 3 3 2 2 2" xfId="2553" xr:uid="{00000000-0005-0000-0000-00001E0F0000}"/>
    <cellStyle name="Normal 6 8 3 3 2 3" xfId="2057" xr:uid="{00000000-0005-0000-0000-00001F0F0000}"/>
    <cellStyle name="Normal 6 8 3 3 2 4" xfId="3055" xr:uid="{00000000-0005-0000-0000-0000200F0000}"/>
    <cellStyle name="Normal 6 8 3 3 2 5" xfId="3557" xr:uid="{00000000-0005-0000-0000-0000210F0000}"/>
    <cellStyle name="Normal 6 8 3 3 2 6" xfId="4059" xr:uid="{00000000-0005-0000-0000-0000220F0000}"/>
    <cellStyle name="Normal 6 8 3 3 3" xfId="1286" xr:uid="{00000000-0005-0000-0000-0000230F0000}"/>
    <cellStyle name="Normal 6 8 3 3 3 2" xfId="2305" xr:uid="{00000000-0005-0000-0000-0000240F0000}"/>
    <cellStyle name="Normal 6 8 3 3 4" xfId="1809" xr:uid="{00000000-0005-0000-0000-0000250F0000}"/>
    <cellStyle name="Normal 6 8 3 3 5" xfId="2807" xr:uid="{00000000-0005-0000-0000-0000260F0000}"/>
    <cellStyle name="Normal 6 8 3 3 6" xfId="3309" xr:uid="{00000000-0005-0000-0000-0000270F0000}"/>
    <cellStyle name="Normal 6 8 3 3 7" xfId="3811" xr:uid="{00000000-0005-0000-0000-0000280F0000}"/>
    <cellStyle name="Normal 6 8 3 4" xfId="914" xr:uid="{00000000-0005-0000-0000-0000290F0000}"/>
    <cellStyle name="Normal 6 8 3 4 2" xfId="1410" xr:uid="{00000000-0005-0000-0000-00002A0F0000}"/>
    <cellStyle name="Normal 6 8 3 4 2 2" xfId="2429" xr:uid="{00000000-0005-0000-0000-00002B0F0000}"/>
    <cellStyle name="Normal 6 8 3 4 3" xfId="1933" xr:uid="{00000000-0005-0000-0000-00002C0F0000}"/>
    <cellStyle name="Normal 6 8 3 4 4" xfId="2931" xr:uid="{00000000-0005-0000-0000-00002D0F0000}"/>
    <cellStyle name="Normal 6 8 3 4 5" xfId="3433" xr:uid="{00000000-0005-0000-0000-00002E0F0000}"/>
    <cellStyle name="Normal 6 8 3 4 6" xfId="3935" xr:uid="{00000000-0005-0000-0000-00002F0F0000}"/>
    <cellStyle name="Normal 6 8 3 5" xfId="1162" xr:uid="{00000000-0005-0000-0000-0000300F0000}"/>
    <cellStyle name="Normal 6 8 3 5 2" xfId="2181" xr:uid="{00000000-0005-0000-0000-0000310F0000}"/>
    <cellStyle name="Normal 6 8 3 6" xfId="1685" xr:uid="{00000000-0005-0000-0000-0000320F0000}"/>
    <cellStyle name="Normal 6 8 3 7" xfId="2683" xr:uid="{00000000-0005-0000-0000-0000330F0000}"/>
    <cellStyle name="Normal 6 8 3 8" xfId="3185" xr:uid="{00000000-0005-0000-0000-0000340F0000}"/>
    <cellStyle name="Normal 6 8 3 9" xfId="3687" xr:uid="{00000000-0005-0000-0000-0000350F0000}"/>
    <cellStyle name="Normal 6 8 4" xfId="723" xr:uid="{00000000-0005-0000-0000-0000360F0000}"/>
    <cellStyle name="Normal 6 8 4 2" xfId="847" xr:uid="{00000000-0005-0000-0000-0000370F0000}"/>
    <cellStyle name="Normal 6 8 4 2 2" xfId="1095" xr:uid="{00000000-0005-0000-0000-0000380F0000}"/>
    <cellStyle name="Normal 6 8 4 2 2 2" xfId="1591" xr:uid="{00000000-0005-0000-0000-0000390F0000}"/>
    <cellStyle name="Normal 6 8 4 2 2 2 2" xfId="2610" xr:uid="{00000000-0005-0000-0000-00003A0F0000}"/>
    <cellStyle name="Normal 6 8 4 2 2 3" xfId="2114" xr:uid="{00000000-0005-0000-0000-00003B0F0000}"/>
    <cellStyle name="Normal 6 8 4 2 2 4" xfId="3112" xr:uid="{00000000-0005-0000-0000-00003C0F0000}"/>
    <cellStyle name="Normal 6 8 4 2 2 5" xfId="3614" xr:uid="{00000000-0005-0000-0000-00003D0F0000}"/>
    <cellStyle name="Normal 6 8 4 2 2 6" xfId="4116" xr:uid="{00000000-0005-0000-0000-00003E0F0000}"/>
    <cellStyle name="Normal 6 8 4 2 3" xfId="1343" xr:uid="{00000000-0005-0000-0000-00003F0F0000}"/>
    <cellStyle name="Normal 6 8 4 2 3 2" xfId="2362" xr:uid="{00000000-0005-0000-0000-0000400F0000}"/>
    <cellStyle name="Normal 6 8 4 2 4" xfId="1866" xr:uid="{00000000-0005-0000-0000-0000410F0000}"/>
    <cellStyle name="Normal 6 8 4 2 5" xfId="2864" xr:uid="{00000000-0005-0000-0000-0000420F0000}"/>
    <cellStyle name="Normal 6 8 4 2 6" xfId="3366" xr:uid="{00000000-0005-0000-0000-0000430F0000}"/>
    <cellStyle name="Normal 6 8 4 2 7" xfId="3868" xr:uid="{00000000-0005-0000-0000-0000440F0000}"/>
    <cellStyle name="Normal 6 8 4 3" xfId="971" xr:uid="{00000000-0005-0000-0000-0000450F0000}"/>
    <cellStyle name="Normal 6 8 4 3 2" xfId="1467" xr:uid="{00000000-0005-0000-0000-0000460F0000}"/>
    <cellStyle name="Normal 6 8 4 3 2 2" xfId="2486" xr:uid="{00000000-0005-0000-0000-0000470F0000}"/>
    <cellStyle name="Normal 6 8 4 3 3" xfId="1990" xr:uid="{00000000-0005-0000-0000-0000480F0000}"/>
    <cellStyle name="Normal 6 8 4 3 4" xfId="2988" xr:uid="{00000000-0005-0000-0000-0000490F0000}"/>
    <cellStyle name="Normal 6 8 4 3 5" xfId="3490" xr:uid="{00000000-0005-0000-0000-00004A0F0000}"/>
    <cellStyle name="Normal 6 8 4 3 6" xfId="3992" xr:uid="{00000000-0005-0000-0000-00004B0F0000}"/>
    <cellStyle name="Normal 6 8 4 4" xfId="1219" xr:uid="{00000000-0005-0000-0000-00004C0F0000}"/>
    <cellStyle name="Normal 6 8 4 4 2" xfId="2238" xr:uid="{00000000-0005-0000-0000-00004D0F0000}"/>
    <cellStyle name="Normal 6 8 4 5" xfId="1742" xr:uid="{00000000-0005-0000-0000-00004E0F0000}"/>
    <cellStyle name="Normal 6 8 4 6" xfId="2740" xr:uid="{00000000-0005-0000-0000-00004F0F0000}"/>
    <cellStyle name="Normal 6 8 4 7" xfId="3242" xr:uid="{00000000-0005-0000-0000-0000500F0000}"/>
    <cellStyle name="Normal 6 8 4 8" xfId="3744" xr:uid="{00000000-0005-0000-0000-0000510F0000}"/>
    <cellStyle name="Normal 6 8 5" xfId="748" xr:uid="{00000000-0005-0000-0000-0000520F0000}"/>
    <cellStyle name="Normal 6 8 5 2" xfId="996" xr:uid="{00000000-0005-0000-0000-0000530F0000}"/>
    <cellStyle name="Normal 6 8 5 2 2" xfId="1492" xr:uid="{00000000-0005-0000-0000-0000540F0000}"/>
    <cellStyle name="Normal 6 8 5 2 2 2" xfId="2511" xr:uid="{00000000-0005-0000-0000-0000550F0000}"/>
    <cellStyle name="Normal 6 8 5 2 3" xfId="2015" xr:uid="{00000000-0005-0000-0000-0000560F0000}"/>
    <cellStyle name="Normal 6 8 5 2 4" xfId="3013" xr:uid="{00000000-0005-0000-0000-0000570F0000}"/>
    <cellStyle name="Normal 6 8 5 2 5" xfId="3515" xr:uid="{00000000-0005-0000-0000-0000580F0000}"/>
    <cellStyle name="Normal 6 8 5 2 6" xfId="4017" xr:uid="{00000000-0005-0000-0000-0000590F0000}"/>
    <cellStyle name="Normal 6 8 5 3" xfId="1244" xr:uid="{00000000-0005-0000-0000-00005A0F0000}"/>
    <cellStyle name="Normal 6 8 5 3 2" xfId="2263" xr:uid="{00000000-0005-0000-0000-00005B0F0000}"/>
    <cellStyle name="Normal 6 8 5 4" xfId="1767" xr:uid="{00000000-0005-0000-0000-00005C0F0000}"/>
    <cellStyle name="Normal 6 8 5 5" xfId="2765" xr:uid="{00000000-0005-0000-0000-00005D0F0000}"/>
    <cellStyle name="Normal 6 8 5 6" xfId="3267" xr:uid="{00000000-0005-0000-0000-00005E0F0000}"/>
    <cellStyle name="Normal 6 8 5 7" xfId="3769" xr:uid="{00000000-0005-0000-0000-00005F0F0000}"/>
    <cellStyle name="Normal 6 8 6" xfId="872" xr:uid="{00000000-0005-0000-0000-0000600F0000}"/>
    <cellStyle name="Normal 6 8 6 2" xfId="1368" xr:uid="{00000000-0005-0000-0000-0000610F0000}"/>
    <cellStyle name="Normal 6 8 6 2 2" xfId="2387" xr:uid="{00000000-0005-0000-0000-0000620F0000}"/>
    <cellStyle name="Normal 6 8 6 3" xfId="1891" xr:uid="{00000000-0005-0000-0000-0000630F0000}"/>
    <cellStyle name="Normal 6 8 6 4" xfId="2889" xr:uid="{00000000-0005-0000-0000-0000640F0000}"/>
    <cellStyle name="Normal 6 8 6 5" xfId="3391" xr:uid="{00000000-0005-0000-0000-0000650F0000}"/>
    <cellStyle name="Normal 6 8 6 6" xfId="3893" xr:uid="{00000000-0005-0000-0000-0000660F0000}"/>
    <cellStyle name="Normal 6 8 7" xfId="1120" xr:uid="{00000000-0005-0000-0000-0000670F0000}"/>
    <cellStyle name="Normal 6 8 7 2" xfId="2139" xr:uid="{00000000-0005-0000-0000-0000680F0000}"/>
    <cellStyle name="Normal 6 8 8" xfId="1643" xr:uid="{00000000-0005-0000-0000-0000690F0000}"/>
    <cellStyle name="Normal 6 8 9" xfId="2641" xr:uid="{00000000-0005-0000-0000-00006A0F0000}"/>
    <cellStyle name="Normal 6 9" xfId="630" xr:uid="{00000000-0005-0000-0000-00006B0F0000}"/>
    <cellStyle name="Normal 7" xfId="166" xr:uid="{00000000-0005-0000-0000-00006C0F0000}"/>
    <cellStyle name="Normal 7 2" xfId="490" xr:uid="{00000000-0005-0000-0000-00006D0F0000}"/>
    <cellStyle name="Normal 8" xfId="491" xr:uid="{00000000-0005-0000-0000-00006E0F0000}"/>
    <cellStyle name="Normal 8 2" xfId="4325" xr:uid="{00000000-0005-0000-0000-00006F0F0000}"/>
    <cellStyle name="Normal 8 3" xfId="4212" xr:uid="{00000000-0005-0000-0000-0000700F0000}"/>
    <cellStyle name="Normal 9" xfId="492" xr:uid="{00000000-0005-0000-0000-0000710F0000}"/>
    <cellStyle name="Normal 9 2" xfId="4216" xr:uid="{00000000-0005-0000-0000-0000720F0000}"/>
    <cellStyle name="Note" xfId="70" builtinId="10" customBuiltin="1"/>
    <cellStyle name="Note 10" xfId="493" xr:uid="{00000000-0005-0000-0000-0000740F0000}"/>
    <cellStyle name="Note 11" xfId="494" xr:uid="{00000000-0005-0000-0000-0000750F0000}"/>
    <cellStyle name="Note 2" xfId="71" xr:uid="{00000000-0005-0000-0000-0000760F0000}"/>
    <cellStyle name="Note 2 2" xfId="146" xr:uid="{00000000-0005-0000-0000-0000770F0000}"/>
    <cellStyle name="Note 2 2 2" xfId="496" xr:uid="{00000000-0005-0000-0000-0000780F0000}"/>
    <cellStyle name="Note 2 2 2 2" xfId="4306" xr:uid="{00000000-0005-0000-0000-0000790F0000}"/>
    <cellStyle name="Note 2 3" xfId="495" xr:uid="{00000000-0005-0000-0000-00007A0F0000}"/>
    <cellStyle name="Note 2 3 2" xfId="4261" xr:uid="{00000000-0005-0000-0000-00007B0F0000}"/>
    <cellStyle name="Note 2_Allocators" xfId="497" xr:uid="{00000000-0005-0000-0000-00007C0F0000}"/>
    <cellStyle name="Note 3" xfId="72" xr:uid="{00000000-0005-0000-0000-00007D0F0000}"/>
    <cellStyle name="Note 3 2" xfId="147" xr:uid="{00000000-0005-0000-0000-00007E0F0000}"/>
    <cellStyle name="Note 3 2 2" xfId="499" xr:uid="{00000000-0005-0000-0000-00007F0F0000}"/>
    <cellStyle name="Note 3 2 2 2" xfId="4307" xr:uid="{00000000-0005-0000-0000-0000800F0000}"/>
    <cellStyle name="Note 3 3" xfId="500" xr:uid="{00000000-0005-0000-0000-0000810F0000}"/>
    <cellStyle name="Note 3 3 2" xfId="4262" xr:uid="{00000000-0005-0000-0000-0000820F0000}"/>
    <cellStyle name="Note 3 4" xfId="498" xr:uid="{00000000-0005-0000-0000-0000830F0000}"/>
    <cellStyle name="Note 3_Allocators" xfId="501" xr:uid="{00000000-0005-0000-0000-0000840F0000}"/>
    <cellStyle name="Note 4" xfId="73" xr:uid="{00000000-0005-0000-0000-0000850F0000}"/>
    <cellStyle name="Note 4 2" xfId="148" xr:uid="{00000000-0005-0000-0000-0000860F0000}"/>
    <cellStyle name="Note 4 2 2" xfId="503" xr:uid="{00000000-0005-0000-0000-0000870F0000}"/>
    <cellStyle name="Note 4 2 2 2" xfId="4308" xr:uid="{00000000-0005-0000-0000-0000880F0000}"/>
    <cellStyle name="Note 4 3" xfId="502" xr:uid="{00000000-0005-0000-0000-0000890F0000}"/>
    <cellStyle name="Note 4 3 2" xfId="4263" xr:uid="{00000000-0005-0000-0000-00008A0F0000}"/>
    <cellStyle name="Note 4_Allocators" xfId="504" xr:uid="{00000000-0005-0000-0000-00008B0F0000}"/>
    <cellStyle name="Note 5" xfId="505" xr:uid="{00000000-0005-0000-0000-00008C0F0000}"/>
    <cellStyle name="Note 5 2" xfId="4260" xr:uid="{00000000-0005-0000-0000-00008D0F0000}"/>
    <cellStyle name="Note 5 3" xfId="4195" xr:uid="{00000000-0005-0000-0000-00008E0F0000}"/>
    <cellStyle name="Note 6" xfId="506" xr:uid="{00000000-0005-0000-0000-00008F0F0000}"/>
    <cellStyle name="Note 6 2" xfId="507" xr:uid="{00000000-0005-0000-0000-0000900F0000}"/>
    <cellStyle name="Note 6 2 2" xfId="4326" xr:uid="{00000000-0005-0000-0000-0000910F0000}"/>
    <cellStyle name="Note 6 3" xfId="4213" xr:uid="{00000000-0005-0000-0000-0000920F0000}"/>
    <cellStyle name="Note 6_Allocators" xfId="508" xr:uid="{00000000-0005-0000-0000-0000930F0000}"/>
    <cellStyle name="Note 7" xfId="509" xr:uid="{00000000-0005-0000-0000-0000940F0000}"/>
    <cellStyle name="Note 7 2" xfId="510" xr:uid="{00000000-0005-0000-0000-0000950F0000}"/>
    <cellStyle name="Note 7 3" xfId="4217" xr:uid="{00000000-0005-0000-0000-0000960F0000}"/>
    <cellStyle name="Note 8" xfId="511" xr:uid="{00000000-0005-0000-0000-0000970F0000}"/>
    <cellStyle name="Note 9" xfId="512" xr:uid="{00000000-0005-0000-0000-0000980F0000}"/>
    <cellStyle name="nPlosion" xfId="513" xr:uid="{00000000-0005-0000-0000-0000990F0000}"/>
    <cellStyle name="nvision" xfId="514" xr:uid="{00000000-0005-0000-0000-00009A0F0000}"/>
    <cellStyle name="Output" xfId="74" builtinId="21" customBuiltin="1"/>
    <cellStyle name="Output 2" xfId="515" xr:uid="{00000000-0005-0000-0000-00009C0F0000}"/>
    <cellStyle name="Output 3" xfId="516" xr:uid="{00000000-0005-0000-0000-00009D0F0000}"/>
    <cellStyle name="Output 4" xfId="517" xr:uid="{00000000-0005-0000-0000-00009E0F0000}"/>
    <cellStyle name="Output 5" xfId="518" xr:uid="{00000000-0005-0000-0000-00009F0F0000}"/>
    <cellStyle name="Output 6" xfId="519" xr:uid="{00000000-0005-0000-0000-0000A00F0000}"/>
    <cellStyle name="Output 7" xfId="4139" xr:uid="{00000000-0005-0000-0000-0000A10F0000}"/>
    <cellStyle name="Percent" xfId="75" builtinId="5"/>
    <cellStyle name="Percent 10" xfId="520" xr:uid="{00000000-0005-0000-0000-0000A30F0000}"/>
    <cellStyle name="Percent 11" xfId="521" xr:uid="{00000000-0005-0000-0000-0000A40F0000}"/>
    <cellStyle name="Percent 12" xfId="522" xr:uid="{00000000-0005-0000-0000-0000A50F0000}"/>
    <cellStyle name="Percent 13" xfId="523" xr:uid="{00000000-0005-0000-0000-0000A60F0000}"/>
    <cellStyle name="Percent 13 10" xfId="3129" xr:uid="{00000000-0005-0000-0000-0000A70F0000}"/>
    <cellStyle name="Percent 13 11" xfId="3631" xr:uid="{00000000-0005-0000-0000-0000A80F0000}"/>
    <cellStyle name="Percent 13 2" xfId="631" xr:uid="{00000000-0005-0000-0000-0000A90F0000}"/>
    <cellStyle name="Percent 13 2 2" xfId="727" xr:uid="{00000000-0005-0000-0000-0000AA0F0000}"/>
    <cellStyle name="Percent 13 2 2 2" xfId="851" xr:uid="{00000000-0005-0000-0000-0000AB0F0000}"/>
    <cellStyle name="Percent 13 2 2 2 2" xfId="1099" xr:uid="{00000000-0005-0000-0000-0000AC0F0000}"/>
    <cellStyle name="Percent 13 2 2 2 2 2" xfId="1595" xr:uid="{00000000-0005-0000-0000-0000AD0F0000}"/>
    <cellStyle name="Percent 13 2 2 2 2 2 2" xfId="2614" xr:uid="{00000000-0005-0000-0000-0000AE0F0000}"/>
    <cellStyle name="Percent 13 2 2 2 2 3" xfId="2118" xr:uid="{00000000-0005-0000-0000-0000AF0F0000}"/>
    <cellStyle name="Percent 13 2 2 2 2 4" xfId="3116" xr:uid="{00000000-0005-0000-0000-0000B00F0000}"/>
    <cellStyle name="Percent 13 2 2 2 2 5" xfId="3618" xr:uid="{00000000-0005-0000-0000-0000B10F0000}"/>
    <cellStyle name="Percent 13 2 2 2 2 6" xfId="4120" xr:uid="{00000000-0005-0000-0000-0000B20F0000}"/>
    <cellStyle name="Percent 13 2 2 2 3" xfId="1347" xr:uid="{00000000-0005-0000-0000-0000B30F0000}"/>
    <cellStyle name="Percent 13 2 2 2 3 2" xfId="2366" xr:uid="{00000000-0005-0000-0000-0000B40F0000}"/>
    <cellStyle name="Percent 13 2 2 2 4" xfId="1870" xr:uid="{00000000-0005-0000-0000-0000B50F0000}"/>
    <cellStyle name="Percent 13 2 2 2 5" xfId="2868" xr:uid="{00000000-0005-0000-0000-0000B60F0000}"/>
    <cellStyle name="Percent 13 2 2 2 6" xfId="3370" xr:uid="{00000000-0005-0000-0000-0000B70F0000}"/>
    <cellStyle name="Percent 13 2 2 2 7" xfId="3872" xr:uid="{00000000-0005-0000-0000-0000B80F0000}"/>
    <cellStyle name="Percent 13 2 2 3" xfId="975" xr:uid="{00000000-0005-0000-0000-0000B90F0000}"/>
    <cellStyle name="Percent 13 2 2 3 2" xfId="1471" xr:uid="{00000000-0005-0000-0000-0000BA0F0000}"/>
    <cellStyle name="Percent 13 2 2 3 2 2" xfId="2490" xr:uid="{00000000-0005-0000-0000-0000BB0F0000}"/>
    <cellStyle name="Percent 13 2 2 3 3" xfId="1994" xr:uid="{00000000-0005-0000-0000-0000BC0F0000}"/>
    <cellStyle name="Percent 13 2 2 3 4" xfId="2992" xr:uid="{00000000-0005-0000-0000-0000BD0F0000}"/>
    <cellStyle name="Percent 13 2 2 3 5" xfId="3494" xr:uid="{00000000-0005-0000-0000-0000BE0F0000}"/>
    <cellStyle name="Percent 13 2 2 3 6" xfId="3996" xr:uid="{00000000-0005-0000-0000-0000BF0F0000}"/>
    <cellStyle name="Percent 13 2 2 4" xfId="1223" xr:uid="{00000000-0005-0000-0000-0000C00F0000}"/>
    <cellStyle name="Percent 13 2 2 4 2" xfId="2242" xr:uid="{00000000-0005-0000-0000-0000C10F0000}"/>
    <cellStyle name="Percent 13 2 2 5" xfId="1746" xr:uid="{00000000-0005-0000-0000-0000C20F0000}"/>
    <cellStyle name="Percent 13 2 2 6" xfId="2744" xr:uid="{00000000-0005-0000-0000-0000C30F0000}"/>
    <cellStyle name="Percent 13 2 2 7" xfId="3246" xr:uid="{00000000-0005-0000-0000-0000C40F0000}"/>
    <cellStyle name="Percent 13 2 2 8" xfId="3748" xr:uid="{00000000-0005-0000-0000-0000C50F0000}"/>
    <cellStyle name="Percent 13 2 3" xfId="756" xr:uid="{00000000-0005-0000-0000-0000C60F0000}"/>
    <cellStyle name="Percent 13 2 3 2" xfId="1004" xr:uid="{00000000-0005-0000-0000-0000C70F0000}"/>
    <cellStyle name="Percent 13 2 3 2 2" xfId="1500" xr:uid="{00000000-0005-0000-0000-0000C80F0000}"/>
    <cellStyle name="Percent 13 2 3 2 2 2" xfId="2519" xr:uid="{00000000-0005-0000-0000-0000C90F0000}"/>
    <cellStyle name="Percent 13 2 3 2 3" xfId="2023" xr:uid="{00000000-0005-0000-0000-0000CA0F0000}"/>
    <cellStyle name="Percent 13 2 3 2 4" xfId="3021" xr:uid="{00000000-0005-0000-0000-0000CB0F0000}"/>
    <cellStyle name="Percent 13 2 3 2 5" xfId="3523" xr:uid="{00000000-0005-0000-0000-0000CC0F0000}"/>
    <cellStyle name="Percent 13 2 3 2 6" xfId="4025" xr:uid="{00000000-0005-0000-0000-0000CD0F0000}"/>
    <cellStyle name="Percent 13 2 3 3" xfId="1252" xr:uid="{00000000-0005-0000-0000-0000CE0F0000}"/>
    <cellStyle name="Percent 13 2 3 3 2" xfId="2271" xr:uid="{00000000-0005-0000-0000-0000CF0F0000}"/>
    <cellStyle name="Percent 13 2 3 4" xfId="1775" xr:uid="{00000000-0005-0000-0000-0000D00F0000}"/>
    <cellStyle name="Percent 13 2 3 5" xfId="2773" xr:uid="{00000000-0005-0000-0000-0000D10F0000}"/>
    <cellStyle name="Percent 13 2 3 6" xfId="3275" xr:uid="{00000000-0005-0000-0000-0000D20F0000}"/>
    <cellStyle name="Percent 13 2 3 7" xfId="3777" xr:uid="{00000000-0005-0000-0000-0000D30F0000}"/>
    <cellStyle name="Percent 13 2 4" xfId="880" xr:uid="{00000000-0005-0000-0000-0000D40F0000}"/>
    <cellStyle name="Percent 13 2 4 2" xfId="1376" xr:uid="{00000000-0005-0000-0000-0000D50F0000}"/>
    <cellStyle name="Percent 13 2 4 2 2" xfId="2395" xr:uid="{00000000-0005-0000-0000-0000D60F0000}"/>
    <cellStyle name="Percent 13 2 4 3" xfId="1899" xr:uid="{00000000-0005-0000-0000-0000D70F0000}"/>
    <cellStyle name="Percent 13 2 4 4" xfId="2897" xr:uid="{00000000-0005-0000-0000-0000D80F0000}"/>
    <cellStyle name="Percent 13 2 4 5" xfId="3399" xr:uid="{00000000-0005-0000-0000-0000D90F0000}"/>
    <cellStyle name="Percent 13 2 4 6" xfId="3901" xr:uid="{00000000-0005-0000-0000-0000DA0F0000}"/>
    <cellStyle name="Percent 13 2 5" xfId="1128" xr:uid="{00000000-0005-0000-0000-0000DB0F0000}"/>
    <cellStyle name="Percent 13 2 5 2" xfId="2147" xr:uid="{00000000-0005-0000-0000-0000DC0F0000}"/>
    <cellStyle name="Percent 13 2 6" xfId="1651" xr:uid="{00000000-0005-0000-0000-0000DD0F0000}"/>
    <cellStyle name="Percent 13 2 7" xfId="2649" xr:uid="{00000000-0005-0000-0000-0000DE0F0000}"/>
    <cellStyle name="Percent 13 2 8" xfId="3151" xr:uid="{00000000-0005-0000-0000-0000DF0F0000}"/>
    <cellStyle name="Percent 13 2 9" xfId="3653" xr:uid="{00000000-0005-0000-0000-0000E00F0000}"/>
    <cellStyle name="Percent 13 3" xfId="652" xr:uid="{00000000-0005-0000-0000-0000E10F0000}"/>
    <cellStyle name="Percent 13 3 2" xfId="728" xr:uid="{00000000-0005-0000-0000-0000E20F0000}"/>
    <cellStyle name="Percent 13 3 2 2" xfId="852" xr:uid="{00000000-0005-0000-0000-0000E30F0000}"/>
    <cellStyle name="Percent 13 3 2 2 2" xfId="1100" xr:uid="{00000000-0005-0000-0000-0000E40F0000}"/>
    <cellStyle name="Percent 13 3 2 2 2 2" xfId="1596" xr:uid="{00000000-0005-0000-0000-0000E50F0000}"/>
    <cellStyle name="Percent 13 3 2 2 2 2 2" xfId="2615" xr:uid="{00000000-0005-0000-0000-0000E60F0000}"/>
    <cellStyle name="Percent 13 3 2 2 2 3" xfId="2119" xr:uid="{00000000-0005-0000-0000-0000E70F0000}"/>
    <cellStyle name="Percent 13 3 2 2 2 4" xfId="3117" xr:uid="{00000000-0005-0000-0000-0000E80F0000}"/>
    <cellStyle name="Percent 13 3 2 2 2 5" xfId="3619" xr:uid="{00000000-0005-0000-0000-0000E90F0000}"/>
    <cellStyle name="Percent 13 3 2 2 2 6" xfId="4121" xr:uid="{00000000-0005-0000-0000-0000EA0F0000}"/>
    <cellStyle name="Percent 13 3 2 2 3" xfId="1348" xr:uid="{00000000-0005-0000-0000-0000EB0F0000}"/>
    <cellStyle name="Percent 13 3 2 2 3 2" xfId="2367" xr:uid="{00000000-0005-0000-0000-0000EC0F0000}"/>
    <cellStyle name="Percent 13 3 2 2 4" xfId="1871" xr:uid="{00000000-0005-0000-0000-0000ED0F0000}"/>
    <cellStyle name="Percent 13 3 2 2 5" xfId="2869" xr:uid="{00000000-0005-0000-0000-0000EE0F0000}"/>
    <cellStyle name="Percent 13 3 2 2 6" xfId="3371" xr:uid="{00000000-0005-0000-0000-0000EF0F0000}"/>
    <cellStyle name="Percent 13 3 2 2 7" xfId="3873" xr:uid="{00000000-0005-0000-0000-0000F00F0000}"/>
    <cellStyle name="Percent 13 3 2 3" xfId="976" xr:uid="{00000000-0005-0000-0000-0000F10F0000}"/>
    <cellStyle name="Percent 13 3 2 3 2" xfId="1472" xr:uid="{00000000-0005-0000-0000-0000F20F0000}"/>
    <cellStyle name="Percent 13 3 2 3 2 2" xfId="2491" xr:uid="{00000000-0005-0000-0000-0000F30F0000}"/>
    <cellStyle name="Percent 13 3 2 3 3" xfId="1995" xr:uid="{00000000-0005-0000-0000-0000F40F0000}"/>
    <cellStyle name="Percent 13 3 2 3 4" xfId="2993" xr:uid="{00000000-0005-0000-0000-0000F50F0000}"/>
    <cellStyle name="Percent 13 3 2 3 5" xfId="3495" xr:uid="{00000000-0005-0000-0000-0000F60F0000}"/>
    <cellStyle name="Percent 13 3 2 3 6" xfId="3997" xr:uid="{00000000-0005-0000-0000-0000F70F0000}"/>
    <cellStyle name="Percent 13 3 2 4" xfId="1224" xr:uid="{00000000-0005-0000-0000-0000F80F0000}"/>
    <cellStyle name="Percent 13 3 2 4 2" xfId="2243" xr:uid="{00000000-0005-0000-0000-0000F90F0000}"/>
    <cellStyle name="Percent 13 3 2 5" xfId="1747" xr:uid="{00000000-0005-0000-0000-0000FA0F0000}"/>
    <cellStyle name="Percent 13 3 2 6" xfId="2745" xr:uid="{00000000-0005-0000-0000-0000FB0F0000}"/>
    <cellStyle name="Percent 13 3 2 7" xfId="3247" xr:uid="{00000000-0005-0000-0000-0000FC0F0000}"/>
    <cellStyle name="Percent 13 3 2 8" xfId="3749" xr:uid="{00000000-0005-0000-0000-0000FD0F0000}"/>
    <cellStyle name="Percent 13 3 3" xfId="776" xr:uid="{00000000-0005-0000-0000-0000FE0F0000}"/>
    <cellStyle name="Percent 13 3 3 2" xfId="1024" xr:uid="{00000000-0005-0000-0000-0000FF0F0000}"/>
    <cellStyle name="Percent 13 3 3 2 2" xfId="1520" xr:uid="{00000000-0005-0000-0000-000000100000}"/>
    <cellStyle name="Percent 13 3 3 2 2 2" xfId="2539" xr:uid="{00000000-0005-0000-0000-000001100000}"/>
    <cellStyle name="Percent 13 3 3 2 3" xfId="2043" xr:uid="{00000000-0005-0000-0000-000002100000}"/>
    <cellStyle name="Percent 13 3 3 2 4" xfId="3041" xr:uid="{00000000-0005-0000-0000-000003100000}"/>
    <cellStyle name="Percent 13 3 3 2 5" xfId="3543" xr:uid="{00000000-0005-0000-0000-000004100000}"/>
    <cellStyle name="Percent 13 3 3 2 6" xfId="4045" xr:uid="{00000000-0005-0000-0000-000005100000}"/>
    <cellStyle name="Percent 13 3 3 3" xfId="1272" xr:uid="{00000000-0005-0000-0000-000006100000}"/>
    <cellStyle name="Percent 13 3 3 3 2" xfId="2291" xr:uid="{00000000-0005-0000-0000-000007100000}"/>
    <cellStyle name="Percent 13 3 3 4" xfId="1795" xr:uid="{00000000-0005-0000-0000-000008100000}"/>
    <cellStyle name="Percent 13 3 3 5" xfId="2793" xr:uid="{00000000-0005-0000-0000-000009100000}"/>
    <cellStyle name="Percent 13 3 3 6" xfId="3295" xr:uid="{00000000-0005-0000-0000-00000A100000}"/>
    <cellStyle name="Percent 13 3 3 7" xfId="3797" xr:uid="{00000000-0005-0000-0000-00000B100000}"/>
    <cellStyle name="Percent 13 3 4" xfId="900" xr:uid="{00000000-0005-0000-0000-00000C100000}"/>
    <cellStyle name="Percent 13 3 4 2" xfId="1396" xr:uid="{00000000-0005-0000-0000-00000D100000}"/>
    <cellStyle name="Percent 13 3 4 2 2" xfId="2415" xr:uid="{00000000-0005-0000-0000-00000E100000}"/>
    <cellStyle name="Percent 13 3 4 3" xfId="1919" xr:uid="{00000000-0005-0000-0000-00000F100000}"/>
    <cellStyle name="Percent 13 3 4 4" xfId="2917" xr:uid="{00000000-0005-0000-0000-000010100000}"/>
    <cellStyle name="Percent 13 3 4 5" xfId="3419" xr:uid="{00000000-0005-0000-0000-000011100000}"/>
    <cellStyle name="Percent 13 3 4 6" xfId="3921" xr:uid="{00000000-0005-0000-0000-000012100000}"/>
    <cellStyle name="Percent 13 3 5" xfId="1148" xr:uid="{00000000-0005-0000-0000-000013100000}"/>
    <cellStyle name="Percent 13 3 5 2" xfId="2167" xr:uid="{00000000-0005-0000-0000-000014100000}"/>
    <cellStyle name="Percent 13 3 6" xfId="1671" xr:uid="{00000000-0005-0000-0000-000015100000}"/>
    <cellStyle name="Percent 13 3 7" xfId="2669" xr:uid="{00000000-0005-0000-0000-000016100000}"/>
    <cellStyle name="Percent 13 3 8" xfId="3171" xr:uid="{00000000-0005-0000-0000-000017100000}"/>
    <cellStyle name="Percent 13 3 9" xfId="3673" xr:uid="{00000000-0005-0000-0000-000018100000}"/>
    <cellStyle name="Percent 13 4" xfId="726" xr:uid="{00000000-0005-0000-0000-000019100000}"/>
    <cellStyle name="Percent 13 4 2" xfId="850" xr:uid="{00000000-0005-0000-0000-00001A100000}"/>
    <cellStyle name="Percent 13 4 2 2" xfId="1098" xr:uid="{00000000-0005-0000-0000-00001B100000}"/>
    <cellStyle name="Percent 13 4 2 2 2" xfId="1594" xr:uid="{00000000-0005-0000-0000-00001C100000}"/>
    <cellStyle name="Percent 13 4 2 2 2 2" xfId="2613" xr:uid="{00000000-0005-0000-0000-00001D100000}"/>
    <cellStyle name="Percent 13 4 2 2 3" xfId="2117" xr:uid="{00000000-0005-0000-0000-00001E100000}"/>
    <cellStyle name="Percent 13 4 2 2 4" xfId="3115" xr:uid="{00000000-0005-0000-0000-00001F100000}"/>
    <cellStyle name="Percent 13 4 2 2 5" xfId="3617" xr:uid="{00000000-0005-0000-0000-000020100000}"/>
    <cellStyle name="Percent 13 4 2 2 6" xfId="4119" xr:uid="{00000000-0005-0000-0000-000021100000}"/>
    <cellStyle name="Percent 13 4 2 3" xfId="1346" xr:uid="{00000000-0005-0000-0000-000022100000}"/>
    <cellStyle name="Percent 13 4 2 3 2" xfId="2365" xr:uid="{00000000-0005-0000-0000-000023100000}"/>
    <cellStyle name="Percent 13 4 2 4" xfId="1869" xr:uid="{00000000-0005-0000-0000-000024100000}"/>
    <cellStyle name="Percent 13 4 2 5" xfId="2867" xr:uid="{00000000-0005-0000-0000-000025100000}"/>
    <cellStyle name="Percent 13 4 2 6" xfId="3369" xr:uid="{00000000-0005-0000-0000-000026100000}"/>
    <cellStyle name="Percent 13 4 2 7" xfId="3871" xr:uid="{00000000-0005-0000-0000-000027100000}"/>
    <cellStyle name="Percent 13 4 3" xfId="974" xr:uid="{00000000-0005-0000-0000-000028100000}"/>
    <cellStyle name="Percent 13 4 3 2" xfId="1470" xr:uid="{00000000-0005-0000-0000-000029100000}"/>
    <cellStyle name="Percent 13 4 3 2 2" xfId="2489" xr:uid="{00000000-0005-0000-0000-00002A100000}"/>
    <cellStyle name="Percent 13 4 3 3" xfId="1993" xr:uid="{00000000-0005-0000-0000-00002B100000}"/>
    <cellStyle name="Percent 13 4 3 4" xfId="2991" xr:uid="{00000000-0005-0000-0000-00002C100000}"/>
    <cellStyle name="Percent 13 4 3 5" xfId="3493" xr:uid="{00000000-0005-0000-0000-00002D100000}"/>
    <cellStyle name="Percent 13 4 3 6" xfId="3995" xr:uid="{00000000-0005-0000-0000-00002E100000}"/>
    <cellStyle name="Percent 13 4 4" xfId="1222" xr:uid="{00000000-0005-0000-0000-00002F100000}"/>
    <cellStyle name="Percent 13 4 4 2" xfId="2241" xr:uid="{00000000-0005-0000-0000-000030100000}"/>
    <cellStyle name="Percent 13 4 5" xfId="1745" xr:uid="{00000000-0005-0000-0000-000031100000}"/>
    <cellStyle name="Percent 13 4 6" xfId="2743" xr:uid="{00000000-0005-0000-0000-000032100000}"/>
    <cellStyle name="Percent 13 4 7" xfId="3245" xr:uid="{00000000-0005-0000-0000-000033100000}"/>
    <cellStyle name="Percent 13 4 8" xfId="3747" xr:uid="{00000000-0005-0000-0000-000034100000}"/>
    <cellStyle name="Percent 13 5" xfId="734" xr:uid="{00000000-0005-0000-0000-000035100000}"/>
    <cellStyle name="Percent 13 5 2" xfId="982" xr:uid="{00000000-0005-0000-0000-000036100000}"/>
    <cellStyle name="Percent 13 5 2 2" xfId="1478" xr:uid="{00000000-0005-0000-0000-000037100000}"/>
    <cellStyle name="Percent 13 5 2 2 2" xfId="2497" xr:uid="{00000000-0005-0000-0000-000038100000}"/>
    <cellStyle name="Percent 13 5 2 3" xfId="2001" xr:uid="{00000000-0005-0000-0000-000039100000}"/>
    <cellStyle name="Percent 13 5 2 4" xfId="2999" xr:uid="{00000000-0005-0000-0000-00003A100000}"/>
    <cellStyle name="Percent 13 5 2 5" xfId="3501" xr:uid="{00000000-0005-0000-0000-00003B100000}"/>
    <cellStyle name="Percent 13 5 2 6" xfId="4003" xr:uid="{00000000-0005-0000-0000-00003C100000}"/>
    <cellStyle name="Percent 13 5 3" xfId="1230" xr:uid="{00000000-0005-0000-0000-00003D100000}"/>
    <cellStyle name="Percent 13 5 3 2" xfId="2249" xr:uid="{00000000-0005-0000-0000-00003E100000}"/>
    <cellStyle name="Percent 13 5 4" xfId="1753" xr:uid="{00000000-0005-0000-0000-00003F100000}"/>
    <cellStyle name="Percent 13 5 5" xfId="2751" xr:uid="{00000000-0005-0000-0000-000040100000}"/>
    <cellStyle name="Percent 13 5 6" xfId="3253" xr:uid="{00000000-0005-0000-0000-000041100000}"/>
    <cellStyle name="Percent 13 5 7" xfId="3755" xr:uid="{00000000-0005-0000-0000-000042100000}"/>
    <cellStyle name="Percent 13 6" xfId="858" xr:uid="{00000000-0005-0000-0000-000043100000}"/>
    <cellStyle name="Percent 13 6 2" xfId="1354" xr:uid="{00000000-0005-0000-0000-000044100000}"/>
    <cellStyle name="Percent 13 6 2 2" xfId="2373" xr:uid="{00000000-0005-0000-0000-000045100000}"/>
    <cellStyle name="Percent 13 6 3" xfId="1877" xr:uid="{00000000-0005-0000-0000-000046100000}"/>
    <cellStyle name="Percent 13 6 4" xfId="2875" xr:uid="{00000000-0005-0000-0000-000047100000}"/>
    <cellStyle name="Percent 13 6 5" xfId="3377" xr:uid="{00000000-0005-0000-0000-000048100000}"/>
    <cellStyle name="Percent 13 6 6" xfId="3879" xr:uid="{00000000-0005-0000-0000-000049100000}"/>
    <cellStyle name="Percent 13 7" xfId="1106" xr:uid="{00000000-0005-0000-0000-00004A100000}"/>
    <cellStyle name="Percent 13 7 2" xfId="2125" xr:uid="{00000000-0005-0000-0000-00004B100000}"/>
    <cellStyle name="Percent 13 8" xfId="1629" xr:uid="{00000000-0005-0000-0000-00004C100000}"/>
    <cellStyle name="Percent 13 9" xfId="2627" xr:uid="{00000000-0005-0000-0000-00004D100000}"/>
    <cellStyle name="Percent 2" xfId="76" xr:uid="{00000000-0005-0000-0000-00004E100000}"/>
    <cellStyle name="Percent 2 2" xfId="77" xr:uid="{00000000-0005-0000-0000-00004F100000}"/>
    <cellStyle name="Percent 2 2 2" xfId="78" xr:uid="{00000000-0005-0000-0000-000050100000}"/>
    <cellStyle name="Percent 2 2 2 2" xfId="149" xr:uid="{00000000-0005-0000-0000-000051100000}"/>
    <cellStyle name="Percent 2 2 2 2 2" xfId="4309" xr:uid="{00000000-0005-0000-0000-000052100000}"/>
    <cellStyle name="Percent 2 2 2 3" xfId="4265" xr:uid="{00000000-0005-0000-0000-000053100000}"/>
    <cellStyle name="Percent 2 2 3" xfId="79" xr:uid="{00000000-0005-0000-0000-000054100000}"/>
    <cellStyle name="Percent 2 2 3 2" xfId="150" xr:uid="{00000000-0005-0000-0000-000055100000}"/>
    <cellStyle name="Percent 2 2 3 2 2" xfId="4310" xr:uid="{00000000-0005-0000-0000-000056100000}"/>
    <cellStyle name="Percent 2 2 3 3" xfId="4266" xr:uid="{00000000-0005-0000-0000-000057100000}"/>
    <cellStyle name="Percent 2 2 4" xfId="80" xr:uid="{00000000-0005-0000-0000-000058100000}"/>
    <cellStyle name="Percent 2 2 4 2" xfId="151" xr:uid="{00000000-0005-0000-0000-000059100000}"/>
    <cellStyle name="Percent 2 2 4 2 2" xfId="4311" xr:uid="{00000000-0005-0000-0000-00005A100000}"/>
    <cellStyle name="Percent 2 2 4 3" xfId="4267" xr:uid="{00000000-0005-0000-0000-00005B100000}"/>
    <cellStyle name="Percent 2 2 5" xfId="4264" xr:uid="{00000000-0005-0000-0000-00005C100000}"/>
    <cellStyle name="Percent 2 3" xfId="81" xr:uid="{00000000-0005-0000-0000-00005D100000}"/>
    <cellStyle name="Percent 2 3 2" xfId="82" xr:uid="{00000000-0005-0000-0000-00005E100000}"/>
    <cellStyle name="Percent 2 3 2 2" xfId="152" xr:uid="{00000000-0005-0000-0000-00005F100000}"/>
    <cellStyle name="Percent 2 3 2 2 2" xfId="4312" xr:uid="{00000000-0005-0000-0000-000060100000}"/>
    <cellStyle name="Percent 2 3 2 3" xfId="4269" xr:uid="{00000000-0005-0000-0000-000061100000}"/>
    <cellStyle name="Percent 2 3 3" xfId="83" xr:uid="{00000000-0005-0000-0000-000062100000}"/>
    <cellStyle name="Percent 2 3 3 2" xfId="153" xr:uid="{00000000-0005-0000-0000-000063100000}"/>
    <cellStyle name="Percent 2 3 3 2 2" xfId="4313" xr:uid="{00000000-0005-0000-0000-000064100000}"/>
    <cellStyle name="Percent 2 3 3 3" xfId="4270" xr:uid="{00000000-0005-0000-0000-000065100000}"/>
    <cellStyle name="Percent 2 3 4" xfId="84" xr:uid="{00000000-0005-0000-0000-000066100000}"/>
    <cellStyle name="Percent 2 3 4 2" xfId="154" xr:uid="{00000000-0005-0000-0000-000067100000}"/>
    <cellStyle name="Percent 2 3 4 2 2" xfId="4314" xr:uid="{00000000-0005-0000-0000-000068100000}"/>
    <cellStyle name="Percent 2 3 4 3" xfId="4271" xr:uid="{00000000-0005-0000-0000-000069100000}"/>
    <cellStyle name="Percent 2 3 5" xfId="4268" xr:uid="{00000000-0005-0000-0000-00006A100000}"/>
    <cellStyle name="Percent 2 4" xfId="85" xr:uid="{00000000-0005-0000-0000-00006B100000}"/>
    <cellStyle name="Percent 2 4 2" xfId="155" xr:uid="{00000000-0005-0000-0000-00006C100000}"/>
    <cellStyle name="Percent 2 4 2 2" xfId="4315" xr:uid="{00000000-0005-0000-0000-00006D100000}"/>
    <cellStyle name="Percent 2 4 3" xfId="4272" xr:uid="{00000000-0005-0000-0000-00006E100000}"/>
    <cellStyle name="Percent 2 5" xfId="86" xr:uid="{00000000-0005-0000-0000-00006F100000}"/>
    <cellStyle name="Percent 2 5 2" xfId="156" xr:uid="{00000000-0005-0000-0000-000070100000}"/>
    <cellStyle name="Percent 2 5 2 2" xfId="4316" xr:uid="{00000000-0005-0000-0000-000071100000}"/>
    <cellStyle name="Percent 2 5 3" xfId="4273" xr:uid="{00000000-0005-0000-0000-000072100000}"/>
    <cellStyle name="Percent 2 6" xfId="87" xr:uid="{00000000-0005-0000-0000-000073100000}"/>
    <cellStyle name="Percent 2 6 2" xfId="157" xr:uid="{00000000-0005-0000-0000-000074100000}"/>
    <cellStyle name="Percent 2 6 2 2" xfId="4317" xr:uid="{00000000-0005-0000-0000-000075100000}"/>
    <cellStyle name="Percent 2 6 3" xfId="4274" xr:uid="{00000000-0005-0000-0000-000076100000}"/>
    <cellStyle name="Percent 2 7" xfId="100" xr:uid="{00000000-0005-0000-0000-000077100000}"/>
    <cellStyle name="Percent 2 7 2" xfId="1607" xr:uid="{00000000-0005-0000-0000-000078100000}"/>
    <cellStyle name="Percent 3" xfId="88" xr:uid="{00000000-0005-0000-0000-000079100000}"/>
    <cellStyle name="Percent 3 2" xfId="89" xr:uid="{00000000-0005-0000-0000-00007A100000}"/>
    <cellStyle name="Percent 3 2 2" xfId="158" xr:uid="{00000000-0005-0000-0000-00007B100000}"/>
    <cellStyle name="Percent 3 2 2 2" xfId="4318" xr:uid="{00000000-0005-0000-0000-00007C100000}"/>
    <cellStyle name="Percent 3 2 3" xfId="4276" xr:uid="{00000000-0005-0000-0000-00007D100000}"/>
    <cellStyle name="Percent 3 3" xfId="90" xr:uid="{00000000-0005-0000-0000-00007E100000}"/>
    <cellStyle name="Percent 3 3 2" xfId="159" xr:uid="{00000000-0005-0000-0000-00007F100000}"/>
    <cellStyle name="Percent 3 3 2 2" xfId="4319" xr:uid="{00000000-0005-0000-0000-000080100000}"/>
    <cellStyle name="Percent 3 3 3" xfId="4277" xr:uid="{00000000-0005-0000-0000-000081100000}"/>
    <cellStyle name="Percent 3 4" xfId="91" xr:uid="{00000000-0005-0000-0000-000082100000}"/>
    <cellStyle name="Percent 3 4 2" xfId="160" xr:uid="{00000000-0005-0000-0000-000083100000}"/>
    <cellStyle name="Percent 3 4 2 2" xfId="4320" xr:uid="{00000000-0005-0000-0000-000084100000}"/>
    <cellStyle name="Percent 3 4 3" xfId="603" xr:uid="{00000000-0005-0000-0000-000085100000}"/>
    <cellStyle name="Percent 3 4 3 2" xfId="4278" xr:uid="{00000000-0005-0000-0000-000086100000}"/>
    <cellStyle name="Percent 3 5" xfId="118" xr:uid="{00000000-0005-0000-0000-000087100000}"/>
    <cellStyle name="Percent 3 5 2" xfId="632" xr:uid="{00000000-0005-0000-0000-000088100000}"/>
    <cellStyle name="Percent 3 5 2 2" xfId="4283" xr:uid="{00000000-0005-0000-0000-000089100000}"/>
    <cellStyle name="Percent 3 5 3" xfId="1616" xr:uid="{00000000-0005-0000-0000-00008A100000}"/>
    <cellStyle name="Percent 3 6" xfId="179" xr:uid="{00000000-0005-0000-0000-00008B100000}"/>
    <cellStyle name="Percent 3 6 2" xfId="4275" xr:uid="{00000000-0005-0000-0000-00008C100000}"/>
    <cellStyle name="Percent 3 7" xfId="4329" xr:uid="{00000000-0005-0000-0000-00008D100000}"/>
    <cellStyle name="Percent 4" xfId="165" xr:uid="{00000000-0005-0000-0000-00008E100000}"/>
    <cellStyle name="Percent 4 2" xfId="525" xr:uid="{00000000-0005-0000-0000-00008F100000}"/>
    <cellStyle name="Percent 4 3" xfId="526" xr:uid="{00000000-0005-0000-0000-000090100000}"/>
    <cellStyle name="Percent 4 4" xfId="527" xr:uid="{00000000-0005-0000-0000-000091100000}"/>
    <cellStyle name="Percent 4 5" xfId="524" xr:uid="{00000000-0005-0000-0000-000092100000}"/>
    <cellStyle name="Percent 5" xfId="528" xr:uid="{00000000-0005-0000-0000-000093100000}"/>
    <cellStyle name="Percent 5 2" xfId="529" xr:uid="{00000000-0005-0000-0000-000094100000}"/>
    <cellStyle name="Percent 6" xfId="530" xr:uid="{00000000-0005-0000-0000-000095100000}"/>
    <cellStyle name="Percent 6 2" xfId="531" xr:uid="{00000000-0005-0000-0000-000096100000}"/>
    <cellStyle name="Percent 6 3" xfId="4232" xr:uid="{00000000-0005-0000-0000-000097100000}"/>
    <cellStyle name="Percent 7" xfId="532" xr:uid="{00000000-0005-0000-0000-000098100000}"/>
    <cellStyle name="Percent 8" xfId="533" xr:uid="{00000000-0005-0000-0000-000099100000}"/>
    <cellStyle name="Percent 9" xfId="534" xr:uid="{00000000-0005-0000-0000-00009A100000}"/>
    <cellStyle name="PSChar" xfId="92" xr:uid="{00000000-0005-0000-0000-00009B100000}"/>
    <cellStyle name="PSChar 2" xfId="119" xr:uid="{00000000-0005-0000-0000-00009C100000}"/>
    <cellStyle name="PSChar 2 2" xfId="180" xr:uid="{00000000-0005-0000-0000-00009D100000}"/>
    <cellStyle name="PSChar 2 3" xfId="535" xr:uid="{00000000-0005-0000-0000-00009E100000}"/>
    <cellStyle name="PSChar 3" xfId="102" xr:uid="{00000000-0005-0000-0000-00009F100000}"/>
    <cellStyle name="PSChar 3 2" xfId="537" xr:uid="{00000000-0005-0000-0000-0000A0100000}"/>
    <cellStyle name="PSChar 3 3" xfId="536" xr:uid="{00000000-0005-0000-0000-0000A1100000}"/>
    <cellStyle name="PSChar 4" xfId="538" xr:uid="{00000000-0005-0000-0000-0000A2100000}"/>
    <cellStyle name="PSChar 5" xfId="539" xr:uid="{00000000-0005-0000-0000-0000A3100000}"/>
    <cellStyle name="PSChar 6" xfId="540" xr:uid="{00000000-0005-0000-0000-0000A4100000}"/>
    <cellStyle name="PSDate" xfId="120" xr:uid="{00000000-0005-0000-0000-0000A5100000}"/>
    <cellStyle name="PSDate 2" xfId="181" xr:uid="{00000000-0005-0000-0000-0000A6100000}"/>
    <cellStyle name="PSDate 2 2" xfId="541" xr:uid="{00000000-0005-0000-0000-0000A7100000}"/>
    <cellStyle name="PSDate 2 3" xfId="542" xr:uid="{00000000-0005-0000-0000-0000A8100000}"/>
    <cellStyle name="PSDate 3" xfId="543" xr:uid="{00000000-0005-0000-0000-0000A9100000}"/>
    <cellStyle name="PSDate 3 2" xfId="544" xr:uid="{00000000-0005-0000-0000-0000AA100000}"/>
    <cellStyle name="PSDate 4" xfId="545" xr:uid="{00000000-0005-0000-0000-0000AB100000}"/>
    <cellStyle name="PSDate 5" xfId="546" xr:uid="{00000000-0005-0000-0000-0000AC100000}"/>
    <cellStyle name="PSDate 6" xfId="547" xr:uid="{00000000-0005-0000-0000-0000AD100000}"/>
    <cellStyle name="PSDec" xfId="103" xr:uid="{00000000-0005-0000-0000-0000AE100000}"/>
    <cellStyle name="PSDec 2" xfId="121" xr:uid="{00000000-0005-0000-0000-0000AF100000}"/>
    <cellStyle name="PSDec 2 2" xfId="182" xr:uid="{00000000-0005-0000-0000-0000B0100000}"/>
    <cellStyle name="PSDec 2 3" xfId="548" xr:uid="{00000000-0005-0000-0000-0000B1100000}"/>
    <cellStyle name="PSDec 3" xfId="168" xr:uid="{00000000-0005-0000-0000-0000B2100000}"/>
    <cellStyle name="PSDec 3 2" xfId="549" xr:uid="{00000000-0005-0000-0000-0000B3100000}"/>
    <cellStyle name="PSDec 4" xfId="550" xr:uid="{00000000-0005-0000-0000-0000B4100000}"/>
    <cellStyle name="PSDec 5" xfId="551" xr:uid="{00000000-0005-0000-0000-0000B5100000}"/>
    <cellStyle name="PSDec 6" xfId="552" xr:uid="{00000000-0005-0000-0000-0000B6100000}"/>
    <cellStyle name="PSHeading" xfId="104" xr:uid="{00000000-0005-0000-0000-0000B7100000}"/>
    <cellStyle name="PSHeading 10" xfId="553" xr:uid="{00000000-0005-0000-0000-0000B8100000}"/>
    <cellStyle name="PSHeading 11" xfId="554" xr:uid="{00000000-0005-0000-0000-0000B9100000}"/>
    <cellStyle name="PSHeading 2" xfId="122" xr:uid="{00000000-0005-0000-0000-0000BA100000}"/>
    <cellStyle name="PSHeading 2 2" xfId="555" xr:uid="{00000000-0005-0000-0000-0000BB100000}"/>
    <cellStyle name="PSHeading 2 3" xfId="556" xr:uid="{00000000-0005-0000-0000-0000BC100000}"/>
    <cellStyle name="PSHeading 2_108 Summary" xfId="557" xr:uid="{00000000-0005-0000-0000-0000BD100000}"/>
    <cellStyle name="PSHeading 3" xfId="558" xr:uid="{00000000-0005-0000-0000-0000BE100000}"/>
    <cellStyle name="PSHeading 3 2" xfId="559" xr:uid="{00000000-0005-0000-0000-0000BF100000}"/>
    <cellStyle name="PSHeading 3_108 Summary" xfId="560" xr:uid="{00000000-0005-0000-0000-0000C0100000}"/>
    <cellStyle name="PSHeading 4" xfId="561" xr:uid="{00000000-0005-0000-0000-0000C1100000}"/>
    <cellStyle name="PSHeading 5" xfId="562" xr:uid="{00000000-0005-0000-0000-0000C2100000}"/>
    <cellStyle name="PSHeading 6" xfId="563" xr:uid="{00000000-0005-0000-0000-0000C3100000}"/>
    <cellStyle name="PSHeading 7" xfId="564" xr:uid="{00000000-0005-0000-0000-0000C4100000}"/>
    <cellStyle name="PSHeading 8" xfId="565" xr:uid="{00000000-0005-0000-0000-0000C5100000}"/>
    <cellStyle name="PSHeading 9" xfId="566" xr:uid="{00000000-0005-0000-0000-0000C6100000}"/>
    <cellStyle name="PSHeading_101 check" xfId="567" xr:uid="{00000000-0005-0000-0000-0000C7100000}"/>
    <cellStyle name="PSInt" xfId="105" xr:uid="{00000000-0005-0000-0000-0000C8100000}"/>
    <cellStyle name="PSInt 2" xfId="169" xr:uid="{00000000-0005-0000-0000-0000C9100000}"/>
    <cellStyle name="PSInt 2 2" xfId="568" xr:uid="{00000000-0005-0000-0000-0000CA100000}"/>
    <cellStyle name="PSInt 2 3" xfId="569" xr:uid="{00000000-0005-0000-0000-0000CB100000}"/>
    <cellStyle name="PSInt 3" xfId="570" xr:uid="{00000000-0005-0000-0000-0000CC100000}"/>
    <cellStyle name="PSInt 3 2" xfId="571" xr:uid="{00000000-0005-0000-0000-0000CD100000}"/>
    <cellStyle name="PSInt 4" xfId="572" xr:uid="{00000000-0005-0000-0000-0000CE100000}"/>
    <cellStyle name="PSInt 5" xfId="573" xr:uid="{00000000-0005-0000-0000-0000CF100000}"/>
    <cellStyle name="PSInt 6" xfId="574" xr:uid="{00000000-0005-0000-0000-0000D0100000}"/>
    <cellStyle name="PSSpacer" xfId="123" xr:uid="{00000000-0005-0000-0000-0000D1100000}"/>
    <cellStyle name="PSSpacer 2" xfId="183" xr:uid="{00000000-0005-0000-0000-0000D2100000}"/>
    <cellStyle name="PSSpacer 2 2" xfId="575" xr:uid="{00000000-0005-0000-0000-0000D3100000}"/>
    <cellStyle name="PSSpacer 2 3" xfId="576" xr:uid="{00000000-0005-0000-0000-0000D4100000}"/>
    <cellStyle name="PSSpacer 3" xfId="577" xr:uid="{00000000-0005-0000-0000-0000D5100000}"/>
    <cellStyle name="PSSpacer 3 2" xfId="578" xr:uid="{00000000-0005-0000-0000-0000D6100000}"/>
    <cellStyle name="PSSpacer 4" xfId="579" xr:uid="{00000000-0005-0000-0000-0000D7100000}"/>
    <cellStyle name="PSSpacer 5" xfId="580" xr:uid="{00000000-0005-0000-0000-0000D8100000}"/>
    <cellStyle name="PSSpacer 6" xfId="581" xr:uid="{00000000-0005-0000-0000-0000D9100000}"/>
    <cellStyle name="Title" xfId="93" builtinId="15" customBuiltin="1"/>
    <cellStyle name="Title 2" xfId="582" xr:uid="{00000000-0005-0000-0000-0000DB100000}"/>
    <cellStyle name="Title 2 2" xfId="4198" xr:uid="{00000000-0005-0000-0000-0000DC100000}"/>
    <cellStyle name="Title 3" xfId="583" xr:uid="{00000000-0005-0000-0000-0000DD100000}"/>
    <cellStyle name="Title 4" xfId="584" xr:uid="{00000000-0005-0000-0000-0000DE100000}"/>
    <cellStyle name="Title 5" xfId="585" xr:uid="{00000000-0005-0000-0000-0000DF100000}"/>
    <cellStyle name="Title 6" xfId="4130" xr:uid="{00000000-0005-0000-0000-0000E0100000}"/>
    <cellStyle name="Total" xfId="94" builtinId="25" customBuiltin="1"/>
    <cellStyle name="Total 2" xfId="586" xr:uid="{00000000-0005-0000-0000-0000E2100000}"/>
    <cellStyle name="Total 2 2" xfId="4199" xr:uid="{00000000-0005-0000-0000-0000E3100000}"/>
    <cellStyle name="Total 3" xfId="587" xr:uid="{00000000-0005-0000-0000-0000E4100000}"/>
    <cellStyle name="Total 4" xfId="588" xr:uid="{00000000-0005-0000-0000-0000E5100000}"/>
    <cellStyle name="Total 5" xfId="589" xr:uid="{00000000-0005-0000-0000-0000E6100000}"/>
    <cellStyle name="Total 6" xfId="590" xr:uid="{00000000-0005-0000-0000-0000E7100000}"/>
    <cellStyle name="Total 7" xfId="591" xr:uid="{00000000-0005-0000-0000-0000E8100000}"/>
    <cellStyle name="Total 8" xfId="592" xr:uid="{00000000-0005-0000-0000-0000E9100000}"/>
    <cellStyle name="Total 9" xfId="4145" xr:uid="{00000000-0005-0000-0000-0000EA100000}"/>
    <cellStyle name="Warning Text" xfId="95" builtinId="11" customBuiltin="1"/>
    <cellStyle name="Warning Text 2" xfId="593" xr:uid="{00000000-0005-0000-0000-0000EC100000}"/>
    <cellStyle name="Warning Text 3" xfId="594" xr:uid="{00000000-0005-0000-0000-0000ED100000}"/>
    <cellStyle name="Warning Text 4" xfId="595" xr:uid="{00000000-0005-0000-0000-0000EE100000}"/>
    <cellStyle name="Warning Text 5" xfId="596" xr:uid="{00000000-0005-0000-0000-0000EF100000}"/>
    <cellStyle name="Warning Text 6" xfId="597" xr:uid="{00000000-0005-0000-0000-0000F0100000}"/>
    <cellStyle name="Warning Text 7" xfId="4143" xr:uid="{00000000-0005-0000-0000-0000F11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C4599"/>
  <sheetViews>
    <sheetView showWhiteSpace="0" zoomScale="90" zoomScaleNormal="90" workbookViewId="0">
      <pane xSplit="7" ySplit="14" topLeftCell="H808" activePane="bottomRight" state="frozen"/>
      <selection pane="topRight" activeCell="H1" sqref="H1"/>
      <selection pane="bottomLeft" activeCell="A15" sqref="A15"/>
      <selection pane="bottomRight" activeCell="I895" sqref="I895"/>
    </sheetView>
  </sheetViews>
  <sheetFormatPr defaultColWidth="9.109375" defaultRowHeight="13.2" outlineLevelRow="1" outlineLevelCol="1"/>
  <cols>
    <col min="1" max="1" width="3.6640625" style="53" customWidth="1"/>
    <col min="2" max="2" width="3.6640625" style="104" customWidth="1"/>
    <col min="3" max="3" width="3.6640625" style="52" customWidth="1"/>
    <col min="4" max="4" width="52.5546875" style="52" customWidth="1"/>
    <col min="5" max="5" width="15.6640625" style="1" bestFit="1" customWidth="1"/>
    <col min="6" max="6" width="21.88671875" style="91" bestFit="1" customWidth="1"/>
    <col min="7" max="7" width="14" style="1" bestFit="1" customWidth="1"/>
    <col min="8" max="8" width="15.6640625" style="1" customWidth="1"/>
    <col min="9" max="9" width="15" bestFit="1" customWidth="1"/>
    <col min="10" max="12" width="14.33203125" hidden="1" customWidth="1" outlineLevel="1"/>
    <col min="13" max="13" width="14.33203125" customWidth="1" collapsed="1"/>
    <col min="14" max="17" width="14.33203125" hidden="1" customWidth="1" outlineLevel="1"/>
    <col min="18" max="18" width="14.33203125" customWidth="1" collapsed="1"/>
    <col min="19" max="22" width="14.33203125" hidden="1" customWidth="1" outlineLevel="1"/>
    <col min="23" max="23" width="14.33203125" customWidth="1" collapsed="1"/>
    <col min="24" max="25" width="14.33203125" hidden="1" customWidth="1" outlineLevel="1"/>
    <col min="26" max="26" width="14.33203125" customWidth="1" collapsed="1"/>
    <col min="27" max="29" width="14.33203125" customWidth="1"/>
    <col min="30" max="38" width="14.33203125" style="1" customWidth="1"/>
    <col min="39" max="16384" width="9.109375" style="1"/>
  </cols>
  <sheetData>
    <row r="1" spans="1:29">
      <c r="D1" s="34"/>
      <c r="E1" s="2"/>
      <c r="F1" s="174"/>
      <c r="G1" s="2"/>
      <c r="H1" s="2"/>
    </row>
    <row r="2" spans="1:29">
      <c r="A2" s="160"/>
      <c r="B2" s="161"/>
      <c r="C2" s="162"/>
      <c r="D2" s="190"/>
      <c r="E2" s="163"/>
      <c r="F2" s="163" t="s">
        <v>0</v>
      </c>
      <c r="G2" s="163"/>
      <c r="H2" s="163" t="s">
        <v>3</v>
      </c>
      <c r="I2" s="161"/>
      <c r="J2" s="161"/>
      <c r="K2" s="161"/>
      <c r="L2" s="161"/>
      <c r="M2" s="163" t="s">
        <v>3</v>
      </c>
      <c r="N2" s="161"/>
      <c r="O2" s="161"/>
      <c r="P2" s="161"/>
      <c r="Q2" s="161"/>
      <c r="R2" s="163" t="s">
        <v>3</v>
      </c>
      <c r="S2" s="163"/>
      <c r="T2" s="161"/>
      <c r="U2" s="161"/>
      <c r="V2" s="161"/>
      <c r="W2" s="163" t="s">
        <v>3</v>
      </c>
      <c r="X2" s="161"/>
      <c r="Y2" s="161"/>
      <c r="Z2" s="163" t="s">
        <v>3</v>
      </c>
      <c r="AA2" s="163"/>
      <c r="AB2" s="163"/>
      <c r="AC2" s="161"/>
    </row>
    <row r="3" spans="1:29">
      <c r="A3" s="160"/>
      <c r="B3" s="161"/>
      <c r="C3" s="162"/>
      <c r="D3" s="191" t="s">
        <v>11</v>
      </c>
      <c r="E3" s="164" t="s">
        <v>12</v>
      </c>
      <c r="F3" s="164" t="s">
        <v>1</v>
      </c>
      <c r="G3" s="164" t="s">
        <v>84</v>
      </c>
      <c r="H3" s="164" t="s">
        <v>4</v>
      </c>
      <c r="I3" s="164" t="str">
        <f>Allocators!E1</f>
        <v>RS</v>
      </c>
      <c r="J3" s="164" t="str">
        <f>Allocators!F1</f>
        <v>GS-SEC</v>
      </c>
      <c r="K3" s="164" t="str">
        <f>Allocators!G1</f>
        <v>GS-PRI</v>
      </c>
      <c r="L3" s="164" t="str">
        <f>Allocators!H1</f>
        <v>GS-SUB</v>
      </c>
      <c r="M3" s="164" t="s">
        <v>619</v>
      </c>
      <c r="N3" s="164" t="str">
        <f>Allocators!I1</f>
        <v>LGS-SEC</v>
      </c>
      <c r="O3" s="164" t="str">
        <f>Allocators!J1</f>
        <v>LGS-PRI</v>
      </c>
      <c r="P3" s="164" t="str">
        <f>Allocators!K1</f>
        <v>LGS-SUB</v>
      </c>
      <c r="Q3" s="164" t="str">
        <f>Allocators!L1</f>
        <v>LGS-TRA</v>
      </c>
      <c r="R3" s="164" t="s">
        <v>85</v>
      </c>
      <c r="S3" s="164" t="str">
        <f>Allocators!M1</f>
        <v>IGS-SEC</v>
      </c>
      <c r="T3" s="164" t="str">
        <f>Allocators!N1</f>
        <v>IGS-PRI</v>
      </c>
      <c r="U3" s="164" t="str">
        <f>Allocators!O1</f>
        <v>IGS-SUB</v>
      </c>
      <c r="V3" s="164" t="str">
        <f>Allocators!P1</f>
        <v>IGS-TRA</v>
      </c>
      <c r="W3" s="164" t="s">
        <v>430</v>
      </c>
      <c r="X3" s="164" t="str">
        <f>Allocators!Q1</f>
        <v>PS-SEC</v>
      </c>
      <c r="Y3" s="164" t="str">
        <f>Allocators!R1</f>
        <v>PS-PRI</v>
      </c>
      <c r="Z3" s="164" t="s">
        <v>437</v>
      </c>
      <c r="AA3" s="164" t="str">
        <f>Allocators!S1</f>
        <v>MW</v>
      </c>
      <c r="AB3" s="164" t="str">
        <f>Allocators!T1</f>
        <v>OL</v>
      </c>
      <c r="AC3" s="164" t="str">
        <f>Allocators!U1</f>
        <v>SL</v>
      </c>
    </row>
    <row r="4" spans="1:29">
      <c r="A4" s="165"/>
      <c r="B4" s="166"/>
      <c r="C4" s="167"/>
      <c r="D4" s="192"/>
      <c r="E4" s="166"/>
      <c r="F4" s="166"/>
      <c r="G4" s="166"/>
      <c r="H4" s="168">
        <v>1</v>
      </c>
      <c r="I4" s="168">
        <f>H4+1</f>
        <v>2</v>
      </c>
      <c r="J4" s="168">
        <f>I4+1</f>
        <v>3</v>
      </c>
      <c r="K4" s="168">
        <f>J4+1</f>
        <v>4</v>
      </c>
      <c r="L4" s="168">
        <f>K4+1</f>
        <v>5</v>
      </c>
      <c r="M4" s="168"/>
      <c r="N4" s="168">
        <f>L4+1</f>
        <v>6</v>
      </c>
      <c r="O4" s="168">
        <f>N4+1</f>
        <v>7</v>
      </c>
      <c r="P4" s="168">
        <f>O4+1</f>
        <v>8</v>
      </c>
      <c r="Q4" s="168">
        <f>P4+1</f>
        <v>9</v>
      </c>
      <c r="R4" s="168"/>
      <c r="S4" s="168">
        <f>+Q4+1</f>
        <v>10</v>
      </c>
      <c r="T4" s="168">
        <f>S4+1</f>
        <v>11</v>
      </c>
      <c r="U4" s="168">
        <f>T4+1</f>
        <v>12</v>
      </c>
      <c r="V4" s="168">
        <f>+U4+1</f>
        <v>13</v>
      </c>
      <c r="W4" s="168"/>
      <c r="X4" s="168">
        <f>V4+1</f>
        <v>14</v>
      </c>
      <c r="Y4" s="168">
        <f>X4+1</f>
        <v>15</v>
      </c>
      <c r="Z4" s="168"/>
      <c r="AA4" s="168">
        <f>+Y4+1</f>
        <v>16</v>
      </c>
      <c r="AB4" s="168">
        <f>+AA4+1</f>
        <v>17</v>
      </c>
      <c r="AC4" s="168">
        <f>+AB4+1</f>
        <v>18</v>
      </c>
    </row>
    <row r="5" spans="1:29"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7.399999999999999">
      <c r="A6" s="152" t="s">
        <v>9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>
      <c r="B7" s="104" t="s">
        <v>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idden="1" outlineLevel="1">
      <c r="F8" s="175" t="str">
        <f>F15</f>
        <v>PROD_DEMAND</v>
      </c>
      <c r="G8" s="52" t="s">
        <v>30</v>
      </c>
      <c r="H8" s="4">
        <f t="shared" ref="H8:H15" si="0">SUBTOTAL(9,I8:AC8)</f>
        <v>1195068514.9999998</v>
      </c>
      <c r="I8" s="5">
        <f>VLOOKUP(CONCATENATE($F8," ",$G8),AllocFactorMatrix,(I$4+1),FALSE)*$E15</f>
        <v>614726489.21043944</v>
      </c>
      <c r="J8" s="5">
        <f>VLOOKUP(CONCATENATE($F8," ",$G8),AllocFactorMatrix,(J$4+1),FALSE)*$E15</f>
        <v>143354311.79414645</v>
      </c>
      <c r="K8" s="5">
        <f>VLOOKUP(CONCATENATE($F8," ",$G8),AllocFactorMatrix,(K$4+1),FALSE)*$E15</f>
        <v>1993192.5783837375</v>
      </c>
      <c r="L8" s="5">
        <f>VLOOKUP(CONCATENATE($F8," ",$G8),AllocFactorMatrix,(L$4+1),FALSE)*$E15</f>
        <v>277599.31973419368</v>
      </c>
      <c r="M8" s="5">
        <f t="shared" ref="M8:M15" si="1">SUBTOTAL(9,J8:L8)</f>
        <v>145625103.69226438</v>
      </c>
      <c r="N8" s="5">
        <f>VLOOKUP(CONCATENATE($F8," ",$G8),AllocFactorMatrix,(N$4+1),FALSE)*$E15</f>
        <v>85325661.477012813</v>
      </c>
      <c r="O8" s="5">
        <f>VLOOKUP(CONCATENATE($F8," ",$G8),AllocFactorMatrix,(O$4+1),FALSE)*$E15</f>
        <v>15289640.555606287</v>
      </c>
      <c r="P8" s="5">
        <f>VLOOKUP(CONCATENATE($F8," ",$G8),AllocFactorMatrix,(P$4+1),FALSE)*$E15</f>
        <v>3100583.0767228669</v>
      </c>
      <c r="Q8" s="5">
        <f>VLOOKUP(CONCATENATE($F8," ",$G8),AllocFactorMatrix,(Q$4+1),FALSE)*$E15</f>
        <v>117743.240186764</v>
      </c>
      <c r="R8" s="5">
        <f>SUBTOTAL(9,N8:Q8)</f>
        <v>103833628.34952873</v>
      </c>
      <c r="S8" s="5">
        <f>VLOOKUP(CONCATENATE($F8," ",$G8),AllocFactorMatrix,(S$4+1),FALSE)*$E15</f>
        <v>4040782.0946262069</v>
      </c>
      <c r="T8" s="5">
        <f>VLOOKUP(CONCATENATE($F8," ",$G8),AllocFactorMatrix,(T$4+1),FALSE)*$E15</f>
        <v>54552891.625496976</v>
      </c>
      <c r="U8" s="5">
        <f>VLOOKUP(CONCATENATE($F8," ",$G8),AllocFactorMatrix,(U$4+1),FALSE)*$E15</f>
        <v>208642911.30920374</v>
      </c>
      <c r="V8" s="5">
        <f>VLOOKUP(CONCATENATE($F8," ",$G8),AllocFactorMatrix,(V$4+1),FALSE)*$E15</f>
        <v>37797598.482023425</v>
      </c>
      <c r="W8" s="5">
        <f>SUBTOTAL(9,S8:V8)</f>
        <v>305034183.51135033</v>
      </c>
      <c r="X8" s="5">
        <f>VLOOKUP(CONCATENATE($F8," ",$G8),AllocFactorMatrix,(X$4+1),FALSE)*$E15</f>
        <v>23418448.132076688</v>
      </c>
      <c r="Y8" s="5">
        <f>VLOOKUP(CONCATENATE($F8," ",$G8),AllocFactorMatrix,(Y$4+1),FALSE)*$E15</f>
        <v>467726.47501716489</v>
      </c>
      <c r="Z8" s="5">
        <f t="shared" ref="Z8:Z15" si="2">SUBTOTAL(9,X8:Y8)</f>
        <v>23886174.607093852</v>
      </c>
      <c r="AA8" s="5">
        <f>VLOOKUP(CONCATENATE($F8," ",$G8),AllocFactorMatrix,(AA$4+1),FALSE)*$E15</f>
        <v>308927.2173104281</v>
      </c>
      <c r="AB8" s="5">
        <f>VLOOKUP(CONCATENATE($F8," ",$G8),AllocFactorMatrix,(AB$4+1),FALSE)*$E15</f>
        <v>1372430.5909260367</v>
      </c>
      <c r="AC8" s="5">
        <f>VLOOKUP(CONCATENATE($F8," ",$G8),AllocFactorMatrix,(AC$4+1),FALSE)*$E15</f>
        <v>281577.82108666713</v>
      </c>
    </row>
    <row r="9" spans="1:29" hidden="1" outlineLevel="1">
      <c r="F9" s="175" t="str">
        <f>F15</f>
        <v>PROD_DEMAND</v>
      </c>
      <c r="G9" s="52" t="s">
        <v>34</v>
      </c>
      <c r="H9" s="4">
        <f t="shared" si="0"/>
        <v>0</v>
      </c>
      <c r="I9" s="5">
        <f>VLOOKUP(CONCATENATE($F9," ",$G9),AllocFactorMatrix,(I$4+1),FALSE)*$E15</f>
        <v>0</v>
      </c>
      <c r="J9" s="5">
        <f>VLOOKUP(CONCATENATE($F9," ",$G9),AllocFactorMatrix,(J$4+1),FALSE)*$E15</f>
        <v>0</v>
      </c>
      <c r="K9" s="5">
        <f>VLOOKUP(CONCATENATE($F9," ",$G9),AllocFactorMatrix,(K$4+1),FALSE)*$E15</f>
        <v>0</v>
      </c>
      <c r="L9" s="5">
        <f>VLOOKUP(CONCATENATE($F9," ",$G9),AllocFactorMatrix,(L$4+1),FALSE)*$E15</f>
        <v>0</v>
      </c>
      <c r="M9" s="5">
        <f t="shared" si="1"/>
        <v>0</v>
      </c>
      <c r="N9" s="5">
        <f>VLOOKUP(CONCATENATE($F9," ",$G9),AllocFactorMatrix,(N$4+1),FALSE)*$E15</f>
        <v>0</v>
      </c>
      <c r="O9" s="5">
        <f>VLOOKUP(CONCATENATE($F9," ",$G9),AllocFactorMatrix,(O$4+1),FALSE)*$E15</f>
        <v>0</v>
      </c>
      <c r="P9" s="5">
        <f>VLOOKUP(CONCATENATE($F9," ",$G9),AllocFactorMatrix,(P$4+1),FALSE)*$E15</f>
        <v>0</v>
      </c>
      <c r="Q9" s="5">
        <f>VLOOKUP(CONCATENATE($F9," ",$G9),AllocFactorMatrix,(Q$4+1),FALSE)*$E15</f>
        <v>0</v>
      </c>
      <c r="R9" s="5">
        <f t="shared" ref="R9:R15" si="3">SUBTOTAL(9,N9:Q9)</f>
        <v>0</v>
      </c>
      <c r="S9" s="5">
        <f>VLOOKUP(CONCATENATE($F9," ",$G9),AllocFactorMatrix,(S$4+1),FALSE)*$E15</f>
        <v>0</v>
      </c>
      <c r="T9" s="5">
        <f>VLOOKUP(CONCATENATE($F9," ",$G9),AllocFactorMatrix,(T$4+1),FALSE)*$E15</f>
        <v>0</v>
      </c>
      <c r="U9" s="5">
        <f>VLOOKUP(CONCATENATE($F9," ",$G9),AllocFactorMatrix,(U$4+1),FALSE)*$E15</f>
        <v>0</v>
      </c>
      <c r="V9" s="5">
        <f>VLOOKUP(CONCATENATE($F9," ",$G9),AllocFactorMatrix,(V$4+1),FALSE)*$E15</f>
        <v>0</v>
      </c>
      <c r="W9" s="5">
        <f t="shared" ref="W9:W15" si="4">SUBTOTAL(9,S9:V9)</f>
        <v>0</v>
      </c>
      <c r="X9" s="5">
        <f>VLOOKUP(CONCATENATE($F9," ",$G9),AllocFactorMatrix,(X$4+1),FALSE)*$E15</f>
        <v>0</v>
      </c>
      <c r="Y9" s="5">
        <f>VLOOKUP(CONCATENATE($F9," ",$G9),AllocFactorMatrix,(Y$4+1),FALSE)*$E15</f>
        <v>0</v>
      </c>
      <c r="Z9" s="5">
        <f t="shared" si="2"/>
        <v>0</v>
      </c>
      <c r="AA9" s="5">
        <f>VLOOKUP(CONCATENATE($F9," ",$G9),AllocFactorMatrix,(AA$4+1),FALSE)*$E15</f>
        <v>0</v>
      </c>
      <c r="AB9" s="5">
        <f>VLOOKUP(CONCATENATE($F9," ",$G9),AllocFactorMatrix,(AB$4+1),FALSE)*$E15</f>
        <v>0</v>
      </c>
      <c r="AC9" s="5">
        <f>VLOOKUP(CONCATENATE($F9," ",$G9),AllocFactorMatrix,(AC$4+1),FALSE)*$E15</f>
        <v>0</v>
      </c>
    </row>
    <row r="10" spans="1:29" hidden="1" outlineLevel="1">
      <c r="F10" s="175" t="str">
        <f>F15</f>
        <v>PROD_DEMAND</v>
      </c>
      <c r="G10" s="52" t="s">
        <v>36</v>
      </c>
      <c r="H10" s="4">
        <f t="shared" si="0"/>
        <v>0</v>
      </c>
      <c r="I10" s="5">
        <f>VLOOKUP(CONCATENATE($F10," ",$G10),AllocFactorMatrix,(I$4+1),FALSE)*$E15</f>
        <v>0</v>
      </c>
      <c r="J10" s="5">
        <f>VLOOKUP(CONCATENATE($F10," ",$G10),AllocFactorMatrix,(J$4+1),FALSE)*$E15</f>
        <v>0</v>
      </c>
      <c r="K10" s="5">
        <f>VLOOKUP(CONCATENATE($F10," ",$G10),AllocFactorMatrix,(K$4+1),FALSE)*$E15</f>
        <v>0</v>
      </c>
      <c r="L10" s="5">
        <f>VLOOKUP(CONCATENATE($F10," ",$G10),AllocFactorMatrix,(L$4+1),FALSE)*$E15</f>
        <v>0</v>
      </c>
      <c r="M10" s="5">
        <f t="shared" si="1"/>
        <v>0</v>
      </c>
      <c r="N10" s="5">
        <f>VLOOKUP(CONCATENATE($F10," ",$G10),AllocFactorMatrix,(N$4+1),FALSE)*$E15</f>
        <v>0</v>
      </c>
      <c r="O10" s="5">
        <f>VLOOKUP(CONCATENATE($F10," ",$G10),AllocFactorMatrix,(O$4+1),FALSE)*$E15</f>
        <v>0</v>
      </c>
      <c r="P10" s="5">
        <f>VLOOKUP(CONCATENATE($F10," ",$G10),AllocFactorMatrix,(P$4+1),FALSE)*$E15</f>
        <v>0</v>
      </c>
      <c r="Q10" s="5">
        <f>VLOOKUP(CONCATENATE($F10," ",$G10),AllocFactorMatrix,(Q$4+1),FALSE)*$E15</f>
        <v>0</v>
      </c>
      <c r="R10" s="5">
        <f t="shared" si="3"/>
        <v>0</v>
      </c>
      <c r="S10" s="5">
        <f>VLOOKUP(CONCATENATE($F10," ",$G10),AllocFactorMatrix,(S$4+1),FALSE)*$E15</f>
        <v>0</v>
      </c>
      <c r="T10" s="5">
        <f>VLOOKUP(CONCATENATE($F10," ",$G10),AllocFactorMatrix,(T$4+1),FALSE)*$E15</f>
        <v>0</v>
      </c>
      <c r="U10" s="5">
        <f>VLOOKUP(CONCATENATE($F10," ",$G10),AllocFactorMatrix,(U$4+1),FALSE)*$E15</f>
        <v>0</v>
      </c>
      <c r="V10" s="5">
        <f>VLOOKUP(CONCATENATE($F10," ",$G10),AllocFactorMatrix,(V$4+1),FALSE)*$E15</f>
        <v>0</v>
      </c>
      <c r="W10" s="5">
        <f t="shared" si="4"/>
        <v>0</v>
      </c>
      <c r="X10" s="5">
        <f>VLOOKUP(CONCATENATE($F10," ",$G10),AllocFactorMatrix,(X$4+1),FALSE)*$E15</f>
        <v>0</v>
      </c>
      <c r="Y10" s="5">
        <f>VLOOKUP(CONCATENATE($F10," ",$G10),AllocFactorMatrix,(Y$4+1),FALSE)*$E15</f>
        <v>0</v>
      </c>
      <c r="Z10" s="5">
        <f t="shared" si="2"/>
        <v>0</v>
      </c>
      <c r="AA10" s="5">
        <f>VLOOKUP(CONCATENATE($F10," ",$G10),AllocFactorMatrix,(AA$4+1),FALSE)*$E15</f>
        <v>0</v>
      </c>
      <c r="AB10" s="5">
        <f>VLOOKUP(CONCATENATE($F10," ",$G10),AllocFactorMatrix,(AB$4+1),FALSE)*$E15</f>
        <v>0</v>
      </c>
      <c r="AC10" s="5">
        <f>VLOOKUP(CONCATENATE($F10," ",$G10),AllocFactorMatrix,(AC$4+1),FALSE)*$E15</f>
        <v>0</v>
      </c>
    </row>
    <row r="11" spans="1:29" hidden="1" outlineLevel="1">
      <c r="F11" s="175" t="str">
        <f>F15</f>
        <v>PROD_DEMAND</v>
      </c>
      <c r="G11" s="52" t="s">
        <v>38</v>
      </c>
      <c r="H11" s="4">
        <f t="shared" si="0"/>
        <v>0</v>
      </c>
      <c r="I11" s="5">
        <f>VLOOKUP(CONCATENATE($F11," ",$G11),AllocFactorMatrix,(I$4+1),FALSE)*$E15</f>
        <v>0</v>
      </c>
      <c r="J11" s="5">
        <f>VLOOKUP(CONCATENATE($F11," ",$G11),AllocFactorMatrix,(J$4+1),FALSE)*$E15</f>
        <v>0</v>
      </c>
      <c r="K11" s="5">
        <f>VLOOKUP(CONCATENATE($F11," ",$G11),AllocFactorMatrix,(K$4+1),FALSE)*$E15</f>
        <v>0</v>
      </c>
      <c r="L11" s="5">
        <f>VLOOKUP(CONCATENATE($F11," ",$G11),AllocFactorMatrix,(L$4+1),FALSE)*$E15</f>
        <v>0</v>
      </c>
      <c r="M11" s="5">
        <f t="shared" si="1"/>
        <v>0</v>
      </c>
      <c r="N11" s="5">
        <f>VLOOKUP(CONCATENATE($F11," ",$G11),AllocFactorMatrix,(N$4+1),FALSE)*$E15</f>
        <v>0</v>
      </c>
      <c r="O11" s="5">
        <f>VLOOKUP(CONCATENATE($F11," ",$G11),AllocFactorMatrix,(O$4+1),FALSE)*$E15</f>
        <v>0</v>
      </c>
      <c r="P11" s="5">
        <f>VLOOKUP(CONCATENATE($F11," ",$G11),AllocFactorMatrix,(P$4+1),FALSE)*$E15</f>
        <v>0</v>
      </c>
      <c r="Q11" s="5">
        <f>VLOOKUP(CONCATENATE($F11," ",$G11),AllocFactorMatrix,(Q$4+1),FALSE)*$E15</f>
        <v>0</v>
      </c>
      <c r="R11" s="5">
        <f t="shared" si="3"/>
        <v>0</v>
      </c>
      <c r="S11" s="5">
        <f>VLOOKUP(CONCATENATE($F11," ",$G11),AllocFactorMatrix,(S$4+1),FALSE)*$E15</f>
        <v>0</v>
      </c>
      <c r="T11" s="5">
        <f>VLOOKUP(CONCATENATE($F11," ",$G11),AllocFactorMatrix,(T$4+1),FALSE)*$E15</f>
        <v>0</v>
      </c>
      <c r="U11" s="5">
        <f>VLOOKUP(CONCATENATE($F11," ",$G11),AllocFactorMatrix,(U$4+1),FALSE)*$E15</f>
        <v>0</v>
      </c>
      <c r="V11" s="5">
        <f>VLOOKUP(CONCATENATE($F11," ",$G11),AllocFactorMatrix,(V$4+1),FALSE)*$E15</f>
        <v>0</v>
      </c>
      <c r="W11" s="5">
        <f t="shared" si="4"/>
        <v>0</v>
      </c>
      <c r="X11" s="5">
        <f>VLOOKUP(CONCATENATE($F11," ",$G11),AllocFactorMatrix,(X$4+1),FALSE)*$E15</f>
        <v>0</v>
      </c>
      <c r="Y11" s="5">
        <f>VLOOKUP(CONCATENATE($F11," ",$G11),AllocFactorMatrix,(Y$4+1),FALSE)*$E15</f>
        <v>0</v>
      </c>
      <c r="Z11" s="5">
        <f t="shared" si="2"/>
        <v>0</v>
      </c>
      <c r="AA11" s="5">
        <f>VLOOKUP(CONCATENATE($F11," ",$G11),AllocFactorMatrix,(AA$4+1),FALSE)*$E15</f>
        <v>0</v>
      </c>
      <c r="AB11" s="5">
        <f>VLOOKUP(CONCATENATE($F11," ",$G11),AllocFactorMatrix,(AB$4+1),FALSE)*$E15</f>
        <v>0</v>
      </c>
      <c r="AC11" s="5">
        <f>VLOOKUP(CONCATENATE($F11," ",$G11),AllocFactorMatrix,(AC$4+1),FALSE)*$E15</f>
        <v>0</v>
      </c>
    </row>
    <row r="12" spans="1:29" hidden="1" outlineLevel="1">
      <c r="F12" s="175" t="str">
        <f>F15</f>
        <v>PROD_DEMAND</v>
      </c>
      <c r="G12" s="52" t="s">
        <v>40</v>
      </c>
      <c r="H12" s="4">
        <f t="shared" si="0"/>
        <v>0</v>
      </c>
      <c r="I12" s="5">
        <f>VLOOKUP(CONCATENATE($F12," ",$G12),AllocFactorMatrix,(I$4+1),FALSE)*$E15</f>
        <v>0</v>
      </c>
      <c r="J12" s="5">
        <f>VLOOKUP(CONCATENATE($F12," ",$G12),AllocFactorMatrix,(J$4+1),FALSE)*$E15</f>
        <v>0</v>
      </c>
      <c r="K12" s="5">
        <f>VLOOKUP(CONCATENATE($F12," ",$G12),AllocFactorMatrix,(K$4+1),FALSE)*$E15</f>
        <v>0</v>
      </c>
      <c r="L12" s="5">
        <f>VLOOKUP(CONCATENATE($F12," ",$G12),AllocFactorMatrix,(L$4+1),FALSE)*$E15</f>
        <v>0</v>
      </c>
      <c r="M12" s="5">
        <f t="shared" si="1"/>
        <v>0</v>
      </c>
      <c r="N12" s="5">
        <f>VLOOKUP(CONCATENATE($F12," ",$G12),AllocFactorMatrix,(N$4+1),FALSE)*$E15</f>
        <v>0</v>
      </c>
      <c r="O12" s="5">
        <f>VLOOKUP(CONCATENATE($F12," ",$G12),AllocFactorMatrix,(O$4+1),FALSE)*$E15</f>
        <v>0</v>
      </c>
      <c r="P12" s="5">
        <f>VLOOKUP(CONCATENATE($F12," ",$G12),AllocFactorMatrix,(P$4+1),FALSE)*$E15</f>
        <v>0</v>
      </c>
      <c r="Q12" s="5">
        <f>VLOOKUP(CONCATENATE($F12," ",$G12),AllocFactorMatrix,(Q$4+1),FALSE)*$E15</f>
        <v>0</v>
      </c>
      <c r="R12" s="5">
        <f t="shared" si="3"/>
        <v>0</v>
      </c>
      <c r="S12" s="5">
        <f>VLOOKUP(CONCATENATE($F12," ",$G12),AllocFactorMatrix,(S$4+1),FALSE)*$E15</f>
        <v>0</v>
      </c>
      <c r="T12" s="5">
        <f>VLOOKUP(CONCATENATE($F12," ",$G12),AllocFactorMatrix,(T$4+1),FALSE)*$E15</f>
        <v>0</v>
      </c>
      <c r="U12" s="5">
        <f>VLOOKUP(CONCATENATE($F12," ",$G12),AllocFactorMatrix,(U$4+1),FALSE)*$E15</f>
        <v>0</v>
      </c>
      <c r="V12" s="5">
        <f>VLOOKUP(CONCATENATE($F12," ",$G12),AllocFactorMatrix,(V$4+1),FALSE)*$E15</f>
        <v>0</v>
      </c>
      <c r="W12" s="5">
        <f t="shared" si="4"/>
        <v>0</v>
      </c>
      <c r="X12" s="5">
        <f>VLOOKUP(CONCATENATE($F12," ",$G12),AllocFactorMatrix,(X$4+1),FALSE)*$E15</f>
        <v>0</v>
      </c>
      <c r="Y12" s="5">
        <f>VLOOKUP(CONCATENATE($F12," ",$G12),AllocFactorMatrix,(Y$4+1),FALSE)*$E15</f>
        <v>0</v>
      </c>
      <c r="Z12" s="5">
        <f t="shared" si="2"/>
        <v>0</v>
      </c>
      <c r="AA12" s="5">
        <f>VLOOKUP(CONCATENATE($F12," ",$G12),AllocFactorMatrix,(AA$4+1),FALSE)*$E15</f>
        <v>0</v>
      </c>
      <c r="AB12" s="5">
        <f>VLOOKUP(CONCATENATE($F12," ",$G12),AllocFactorMatrix,(AB$4+1),FALSE)*$E15</f>
        <v>0</v>
      </c>
      <c r="AC12" s="5">
        <f>VLOOKUP(CONCATENATE($F12," ",$G12),AllocFactorMatrix,(AC$4+1),FALSE)*$E15</f>
        <v>0</v>
      </c>
    </row>
    <row r="13" spans="1:29" hidden="1" outlineLevel="1">
      <c r="F13" s="175" t="str">
        <f>F15</f>
        <v>PROD_DEMAND</v>
      </c>
      <c r="G13" s="52" t="s">
        <v>32</v>
      </c>
      <c r="H13" s="4">
        <f t="shared" si="0"/>
        <v>0</v>
      </c>
      <c r="I13" s="5">
        <f>VLOOKUP(CONCATENATE($F13," ",$G13),AllocFactorMatrix,(I$4+1),FALSE)*$E15</f>
        <v>0</v>
      </c>
      <c r="J13" s="5">
        <f>VLOOKUP(CONCATENATE($F13," ",$G13),AllocFactorMatrix,(J$4+1),FALSE)*$E15</f>
        <v>0</v>
      </c>
      <c r="K13" s="5">
        <f>VLOOKUP(CONCATENATE($F13," ",$G13),AllocFactorMatrix,(K$4+1),FALSE)*$E15</f>
        <v>0</v>
      </c>
      <c r="L13" s="5">
        <f>VLOOKUP(CONCATENATE($F13," ",$G13),AllocFactorMatrix,(L$4+1),FALSE)*$E15</f>
        <v>0</v>
      </c>
      <c r="M13" s="5">
        <f t="shared" si="1"/>
        <v>0</v>
      </c>
      <c r="N13" s="5">
        <f>VLOOKUP(CONCATENATE($F13," ",$G13),AllocFactorMatrix,(N$4+1),FALSE)*$E15</f>
        <v>0</v>
      </c>
      <c r="O13" s="5">
        <f>VLOOKUP(CONCATENATE($F13," ",$G13),AllocFactorMatrix,(O$4+1),FALSE)*$E15</f>
        <v>0</v>
      </c>
      <c r="P13" s="5">
        <f>VLOOKUP(CONCATENATE($F13," ",$G13),AllocFactorMatrix,(P$4+1),FALSE)*$E15</f>
        <v>0</v>
      </c>
      <c r="Q13" s="5">
        <f>VLOOKUP(CONCATENATE($F13," ",$G13),AllocFactorMatrix,(Q$4+1),FALSE)*$E15</f>
        <v>0</v>
      </c>
      <c r="R13" s="5">
        <f t="shared" si="3"/>
        <v>0</v>
      </c>
      <c r="S13" s="5">
        <f>VLOOKUP(CONCATENATE($F13," ",$G13),AllocFactorMatrix,(S$4+1),FALSE)*$E15</f>
        <v>0</v>
      </c>
      <c r="T13" s="5">
        <f>VLOOKUP(CONCATENATE($F13," ",$G13),AllocFactorMatrix,(T$4+1),FALSE)*$E15</f>
        <v>0</v>
      </c>
      <c r="U13" s="5">
        <f>VLOOKUP(CONCATENATE($F13," ",$G13),AllocFactorMatrix,(U$4+1),FALSE)*$E15</f>
        <v>0</v>
      </c>
      <c r="V13" s="5">
        <f>VLOOKUP(CONCATENATE($F13," ",$G13),AllocFactorMatrix,(V$4+1),FALSE)*$E15</f>
        <v>0</v>
      </c>
      <c r="W13" s="5">
        <f t="shared" si="4"/>
        <v>0</v>
      </c>
      <c r="X13" s="5">
        <f>VLOOKUP(CONCATENATE($F13," ",$G13),AllocFactorMatrix,(X$4+1),FALSE)*$E15</f>
        <v>0</v>
      </c>
      <c r="Y13" s="5">
        <f>VLOOKUP(CONCATENATE($F13," ",$G13),AllocFactorMatrix,(Y$4+1),FALSE)*$E15</f>
        <v>0</v>
      </c>
      <c r="Z13" s="5">
        <f t="shared" si="2"/>
        <v>0</v>
      </c>
      <c r="AA13" s="5">
        <f>VLOOKUP(CONCATENATE($F13," ",$G13),AllocFactorMatrix,(AA$4+1),FALSE)*$E15</f>
        <v>0</v>
      </c>
      <c r="AB13" s="5">
        <f>VLOOKUP(CONCATENATE($F13," ",$G13),AllocFactorMatrix,(AB$4+1),FALSE)*$E15</f>
        <v>0</v>
      </c>
      <c r="AC13" s="5">
        <f>VLOOKUP(CONCATENATE($F13," ",$G13),AllocFactorMatrix,(AC$4+1),FALSE)*$E15</f>
        <v>0</v>
      </c>
    </row>
    <row r="14" spans="1:29" hidden="1" outlineLevel="1">
      <c r="F14" s="175" t="str">
        <f>F15</f>
        <v>PROD_DEMAND</v>
      </c>
      <c r="G14" s="52" t="s">
        <v>42</v>
      </c>
      <c r="H14" s="4">
        <f t="shared" si="0"/>
        <v>0</v>
      </c>
      <c r="I14" s="5">
        <f>VLOOKUP(CONCATENATE($F14," ",$G14),AllocFactorMatrix,(I$4+1),FALSE)*$E15</f>
        <v>0</v>
      </c>
      <c r="J14" s="5">
        <f>VLOOKUP(CONCATENATE($F14," ",$G14),AllocFactorMatrix,(J$4+1),FALSE)*$E15</f>
        <v>0</v>
      </c>
      <c r="K14" s="5">
        <f>VLOOKUP(CONCATENATE($F14," ",$G14),AllocFactorMatrix,(K$4+1),FALSE)*$E15</f>
        <v>0</v>
      </c>
      <c r="L14" s="5">
        <f>VLOOKUP(CONCATENATE($F14," ",$G14),AllocFactorMatrix,(L$4+1),FALSE)*$E15</f>
        <v>0</v>
      </c>
      <c r="M14" s="5">
        <f t="shared" si="1"/>
        <v>0</v>
      </c>
      <c r="N14" s="5">
        <f>VLOOKUP(CONCATENATE($F14," ",$G14),AllocFactorMatrix,(N$4+1),FALSE)*$E15</f>
        <v>0</v>
      </c>
      <c r="O14" s="5">
        <f>VLOOKUP(CONCATENATE($F14," ",$G14),AllocFactorMatrix,(O$4+1),FALSE)*$E15</f>
        <v>0</v>
      </c>
      <c r="P14" s="5">
        <f>VLOOKUP(CONCATENATE($F14," ",$G14),AllocFactorMatrix,(P$4+1),FALSE)*$E15</f>
        <v>0</v>
      </c>
      <c r="Q14" s="5">
        <f>VLOOKUP(CONCATENATE($F14," ",$G14),AllocFactorMatrix,(Q$4+1),FALSE)*$E15</f>
        <v>0</v>
      </c>
      <c r="R14" s="5">
        <f t="shared" si="3"/>
        <v>0</v>
      </c>
      <c r="S14" s="5">
        <f>VLOOKUP(CONCATENATE($F14," ",$G14),AllocFactorMatrix,(S$4+1),FALSE)*$E15</f>
        <v>0</v>
      </c>
      <c r="T14" s="5">
        <f>VLOOKUP(CONCATENATE($F14," ",$G14),AllocFactorMatrix,(T$4+1),FALSE)*$E15</f>
        <v>0</v>
      </c>
      <c r="U14" s="5">
        <f>VLOOKUP(CONCATENATE($F14," ",$G14),AllocFactorMatrix,(U$4+1),FALSE)*$E15</f>
        <v>0</v>
      </c>
      <c r="V14" s="5">
        <f>VLOOKUP(CONCATENATE($F14," ",$G14),AllocFactorMatrix,(V$4+1),FALSE)*$E15</f>
        <v>0</v>
      </c>
      <c r="W14" s="5">
        <f t="shared" si="4"/>
        <v>0</v>
      </c>
      <c r="X14" s="5">
        <f>VLOOKUP(CONCATENATE($F14," ",$G14),AllocFactorMatrix,(X$4+1),FALSE)*$E15</f>
        <v>0</v>
      </c>
      <c r="Y14" s="5">
        <f>VLOOKUP(CONCATENATE($F14," ",$G14),AllocFactorMatrix,(Y$4+1),FALSE)*$E15</f>
        <v>0</v>
      </c>
      <c r="Z14" s="5">
        <f t="shared" si="2"/>
        <v>0</v>
      </c>
      <c r="AA14" s="5">
        <f>VLOOKUP(CONCATENATE($F14," ",$G14),AllocFactorMatrix,(AA$4+1),FALSE)*$E15</f>
        <v>0</v>
      </c>
      <c r="AB14" s="5">
        <f>VLOOKUP(CONCATENATE($F14," ",$G14),AllocFactorMatrix,(AB$4+1),FALSE)*$E15</f>
        <v>0</v>
      </c>
      <c r="AC14" s="5">
        <f>VLOOKUP(CONCATENATE($F14," ",$G14),AllocFactorMatrix,(AC$4+1),FALSE)*$E15</f>
        <v>0</v>
      </c>
    </row>
    <row r="15" spans="1:29" collapsed="1">
      <c r="C15" s="52" t="s">
        <v>579</v>
      </c>
      <c r="E15" s="39">
        <v>1195068515</v>
      </c>
      <c r="F15" s="93" t="s">
        <v>29</v>
      </c>
      <c r="G15" s="52" t="s">
        <v>83</v>
      </c>
      <c r="H15" s="4">
        <f t="shared" si="0"/>
        <v>1195068514.9999998</v>
      </c>
      <c r="I15" s="5">
        <f>VLOOKUP(CONCATENATE($F15," ",$G15),AllocFactorMatrix,(I$4+1),FALSE)*$E15</f>
        <v>614726489.21043944</v>
      </c>
      <c r="J15" s="5">
        <f>VLOOKUP(CONCATENATE($F15," ",$G15),AllocFactorMatrix,(J$4+1),FALSE)*$E15</f>
        <v>143354311.79414645</v>
      </c>
      <c r="K15" s="5">
        <f>VLOOKUP(CONCATENATE($F15," ",$G15),AllocFactorMatrix,(K$4+1),FALSE)*$E15</f>
        <v>1993192.5783837375</v>
      </c>
      <c r="L15" s="5">
        <f>VLOOKUP(CONCATENATE($F15," ",$G15),AllocFactorMatrix,(L$4+1),FALSE)*$E15</f>
        <v>277599.31973419368</v>
      </c>
      <c r="M15" s="5">
        <f t="shared" si="1"/>
        <v>145625103.69226438</v>
      </c>
      <c r="N15" s="5">
        <f>VLOOKUP(CONCATENATE($F15," ",$G15),AllocFactorMatrix,(N$4+1),FALSE)*$E15</f>
        <v>85325661.477012813</v>
      </c>
      <c r="O15" s="5">
        <f>VLOOKUP(CONCATENATE($F15," ",$G15),AllocFactorMatrix,(O$4+1),FALSE)*$E15</f>
        <v>15289640.555606287</v>
      </c>
      <c r="P15" s="5">
        <f>VLOOKUP(CONCATENATE($F15," ",$G15),AllocFactorMatrix,(P$4+1),FALSE)*$E15</f>
        <v>3100583.0767228669</v>
      </c>
      <c r="Q15" s="5">
        <f>VLOOKUP(CONCATENATE($F15," ",$G15),AllocFactorMatrix,(Q$4+1),FALSE)*$E15</f>
        <v>117743.240186764</v>
      </c>
      <c r="R15" s="5">
        <f t="shared" si="3"/>
        <v>103833628.34952873</v>
      </c>
      <c r="S15" s="5">
        <f>VLOOKUP(CONCATENATE($F15," ",$G15),AllocFactorMatrix,(S$4+1),FALSE)*$E15</f>
        <v>4040782.0946262069</v>
      </c>
      <c r="T15" s="5">
        <f>VLOOKUP(CONCATENATE($F15," ",$G15),AllocFactorMatrix,(T$4+1),FALSE)*$E15</f>
        <v>54552891.625496976</v>
      </c>
      <c r="U15" s="5">
        <f>VLOOKUP(CONCATENATE($F15," ",$G15),AllocFactorMatrix,(U$4+1),FALSE)*$E15</f>
        <v>208642911.30920374</v>
      </c>
      <c r="V15" s="5">
        <f>VLOOKUP(CONCATENATE($F15," ",$G15),AllocFactorMatrix,(V$4+1),FALSE)*$E15</f>
        <v>37797598.482023425</v>
      </c>
      <c r="W15" s="5">
        <f t="shared" si="4"/>
        <v>305034183.51135033</v>
      </c>
      <c r="X15" s="5">
        <f>VLOOKUP(CONCATENATE($F15," ",$G15),AllocFactorMatrix,(X$4+1),FALSE)*$E15</f>
        <v>23418448.132076688</v>
      </c>
      <c r="Y15" s="5">
        <f>VLOOKUP(CONCATENATE($F15," ",$G15),AllocFactorMatrix,(Y$4+1),FALSE)*$E15</f>
        <v>467726.47501716489</v>
      </c>
      <c r="Z15" s="5">
        <f t="shared" si="2"/>
        <v>23886174.607093852</v>
      </c>
      <c r="AA15" s="5">
        <f>VLOOKUP(CONCATENATE($F15," ",$G15),AllocFactorMatrix,(AA$4+1),FALSE)*$E15</f>
        <v>308927.2173104281</v>
      </c>
      <c r="AB15" s="5">
        <f>VLOOKUP(CONCATENATE($F15," ",$G15),AllocFactorMatrix,(AB$4+1),FALSE)*$E15</f>
        <v>1372430.5909260367</v>
      </c>
      <c r="AC15" s="5">
        <f>VLOOKUP(CONCATENATE($F15," ",$G15),AllocFactorMatrix,(AC$4+1),FALSE)*$E15</f>
        <v>281577.82108666713</v>
      </c>
    </row>
    <row r="16" spans="1:29">
      <c r="E16" s="3"/>
      <c r="F16" s="175"/>
      <c r="G16" s="3"/>
      <c r="H16" s="3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3:29">
      <c r="C17" s="52" t="s">
        <v>580</v>
      </c>
      <c r="E17" s="3"/>
      <c r="F17" s="175"/>
      <c r="G17" s="3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3:29" hidden="1" outlineLevel="1">
      <c r="F18" s="175" t="str">
        <f>F25</f>
        <v>PROD_DEMAND</v>
      </c>
      <c r="G18" s="52" t="str">
        <f>$G$8</f>
        <v>PRODUCTION</v>
      </c>
      <c r="H18" s="4">
        <f t="shared" ref="H18:H33" si="5">SUBTOTAL(9,I18:AC18)</f>
        <v>12011524.279999999</v>
      </c>
      <c r="I18" s="5">
        <f>VLOOKUP(CONCATENATE($F18," ",$G18),AllocFactorMatrix,(I$4+1),FALSE)*$E25</f>
        <v>6178559.6876095021</v>
      </c>
      <c r="J18" s="5">
        <f>VLOOKUP(CONCATENATE($F18," ",$G18),AllocFactorMatrix,(J$4+1),FALSE)*$E25</f>
        <v>1440841.0690646304</v>
      </c>
      <c r="K18" s="5">
        <f>VLOOKUP(CONCATENATE($F18," ",$G18),AllocFactorMatrix,(K$4+1),FALSE)*$E25</f>
        <v>20033.396202369255</v>
      </c>
      <c r="L18" s="5">
        <f>VLOOKUP(CONCATENATE($F18," ",$G18),AllocFactorMatrix,(L$4+1),FALSE)*$E25</f>
        <v>2790.1253587111282</v>
      </c>
      <c r="M18" s="5">
        <f t="shared" ref="M18:M33" si="6">SUBTOTAL(9,J18:L18)</f>
        <v>1463664.590625711</v>
      </c>
      <c r="N18" s="5">
        <f>VLOOKUP(CONCATENATE($F18," ",$G18),AllocFactorMatrix,(N$4+1),FALSE)*$E25</f>
        <v>857600.41510105389</v>
      </c>
      <c r="O18" s="5">
        <f>VLOOKUP(CONCATENATE($F18," ",$G18),AllocFactorMatrix,(O$4+1),FALSE)*$E25</f>
        <v>153674.77802403455</v>
      </c>
      <c r="P18" s="5">
        <f>VLOOKUP(CONCATENATE($F18," ",$G18),AllocFactorMatrix,(P$4+1),FALSE)*$E25</f>
        <v>31163.676760586244</v>
      </c>
      <c r="Q18" s="5">
        <f>VLOOKUP(CONCATENATE($F18," ",$G18),AllocFactorMatrix,(Q$4+1),FALSE)*$E25</f>
        <v>1183.4265320839679</v>
      </c>
      <c r="R18" s="5">
        <f>SUBTOTAL(9,N18:Q18)</f>
        <v>1043622.2964177587</v>
      </c>
      <c r="S18" s="5">
        <f>VLOOKUP(CONCATENATE($F18," ",$G18),AllocFactorMatrix,(S$4+1),FALSE)*$E25</f>
        <v>40613.531049131474</v>
      </c>
      <c r="T18" s="5">
        <f>VLOOKUP(CONCATENATE($F18," ",$G18),AllocFactorMatrix,(T$4+1),FALSE)*$E25</f>
        <v>548306.12143092533</v>
      </c>
      <c r="U18" s="5">
        <f>VLOOKUP(CONCATENATE($F18," ",$G18),AllocFactorMatrix,(U$4+1),FALSE)*$E25</f>
        <v>2097050.8080370501</v>
      </c>
      <c r="V18" s="5">
        <f>VLOOKUP(CONCATENATE($F18," ",$G18),AllocFactorMatrix,(V$4+1),FALSE)*$E25</f>
        <v>379900.20337245311</v>
      </c>
      <c r="W18" s="5">
        <f>SUBTOTAL(9,S18:V18)</f>
        <v>3065870.6638895599</v>
      </c>
      <c r="X18" s="5">
        <f>VLOOKUP(CONCATENATE($F18," ",$G18),AllocFactorMatrix,(X$4+1),FALSE)*$E25</f>
        <v>235376.67908384299</v>
      </c>
      <c r="Y18" s="5">
        <f>VLOOKUP(CONCATENATE($F18," ",$G18),AllocFactorMatrix,(Y$4+1),FALSE)*$E25</f>
        <v>4701.0759973602762</v>
      </c>
      <c r="Z18" s="5">
        <f t="shared" ref="Z18:Z33" si="7">SUBTOTAL(9,X18:Y18)</f>
        <v>240077.75508120327</v>
      </c>
      <c r="AA18" s="5">
        <f>VLOOKUP(CONCATENATE($F18," ",$G18),AllocFactorMatrix,(AA$4+1),FALSE)*$E25</f>
        <v>3104.9991903410187</v>
      </c>
      <c r="AB18" s="5">
        <f>VLOOKUP(CONCATENATE($F18," ",$G18),AllocFactorMatrix,(AB$4+1),FALSE)*$E25</f>
        <v>13794.174274202878</v>
      </c>
      <c r="AC18" s="5">
        <f>VLOOKUP(CONCATENATE($F18," ",$G18),AllocFactorMatrix,(AC$4+1),FALSE)*$E25</f>
        <v>2830.1129117203777</v>
      </c>
    </row>
    <row r="19" spans="3:29" hidden="1" outlineLevel="1">
      <c r="F19" s="175" t="str">
        <f>F25</f>
        <v>PROD_DEMAND</v>
      </c>
      <c r="G19" s="52" t="str">
        <f>$G$9</f>
        <v>BULKTRAN</v>
      </c>
      <c r="H19" s="4">
        <f t="shared" si="5"/>
        <v>0</v>
      </c>
      <c r="I19" s="5">
        <f>VLOOKUP(CONCATENATE($F19," ",$G19),AllocFactorMatrix,(I$4+1),FALSE)*$E25</f>
        <v>0</v>
      </c>
      <c r="J19" s="5">
        <f>VLOOKUP(CONCATENATE($F19," ",$G19),AllocFactorMatrix,(J$4+1),FALSE)*$E25</f>
        <v>0</v>
      </c>
      <c r="K19" s="5">
        <f>VLOOKUP(CONCATENATE($F19," ",$G19),AllocFactorMatrix,(K$4+1),FALSE)*$E25</f>
        <v>0</v>
      </c>
      <c r="L19" s="5">
        <f>VLOOKUP(CONCATENATE($F19," ",$G19),AllocFactorMatrix,(L$4+1),FALSE)*$E25</f>
        <v>0</v>
      </c>
      <c r="M19" s="5">
        <f t="shared" si="6"/>
        <v>0</v>
      </c>
      <c r="N19" s="5">
        <f>VLOOKUP(CONCATENATE($F19," ",$G19),AllocFactorMatrix,(N$4+1),FALSE)*$E25</f>
        <v>0</v>
      </c>
      <c r="O19" s="5">
        <f>VLOOKUP(CONCATENATE($F19," ",$G19),AllocFactorMatrix,(O$4+1),FALSE)*$E25</f>
        <v>0</v>
      </c>
      <c r="P19" s="5">
        <f>VLOOKUP(CONCATENATE($F19," ",$G19),AllocFactorMatrix,(P$4+1),FALSE)*$E25</f>
        <v>0</v>
      </c>
      <c r="Q19" s="5">
        <f>VLOOKUP(CONCATENATE($F19," ",$G19),AllocFactorMatrix,(Q$4+1),FALSE)*$E25</f>
        <v>0</v>
      </c>
      <c r="R19" s="5">
        <f t="shared" ref="R19:R33" si="8">SUBTOTAL(9,N19:Q19)</f>
        <v>0</v>
      </c>
      <c r="S19" s="5">
        <f>VLOOKUP(CONCATENATE($F19," ",$G19),AllocFactorMatrix,(S$4+1),FALSE)*$E25</f>
        <v>0</v>
      </c>
      <c r="T19" s="5">
        <f>VLOOKUP(CONCATENATE($F19," ",$G19),AllocFactorMatrix,(T$4+1),FALSE)*$E25</f>
        <v>0</v>
      </c>
      <c r="U19" s="5">
        <f>VLOOKUP(CONCATENATE($F19," ",$G19),AllocFactorMatrix,(U$4+1),FALSE)*$E25</f>
        <v>0</v>
      </c>
      <c r="V19" s="5">
        <f>VLOOKUP(CONCATENATE($F19," ",$G19),AllocFactorMatrix,(V$4+1),FALSE)*$E25</f>
        <v>0</v>
      </c>
      <c r="W19" s="5">
        <f t="shared" ref="W19:W25" si="9">SUBTOTAL(9,S19:V19)</f>
        <v>0</v>
      </c>
      <c r="X19" s="5">
        <f>VLOOKUP(CONCATENATE($F19," ",$G19),AllocFactorMatrix,(X$4+1),FALSE)*$E25</f>
        <v>0</v>
      </c>
      <c r="Y19" s="5">
        <f>VLOOKUP(CONCATENATE($F19," ",$G19),AllocFactorMatrix,(Y$4+1),FALSE)*$E25</f>
        <v>0</v>
      </c>
      <c r="Z19" s="5">
        <f t="shared" si="7"/>
        <v>0</v>
      </c>
      <c r="AA19" s="5">
        <f>VLOOKUP(CONCATENATE($F19," ",$G19),AllocFactorMatrix,(AA$4+1),FALSE)*$E25</f>
        <v>0</v>
      </c>
      <c r="AB19" s="5">
        <f>VLOOKUP(CONCATENATE($F19," ",$G19),AllocFactorMatrix,(AB$4+1),FALSE)*$E25</f>
        <v>0</v>
      </c>
      <c r="AC19" s="5">
        <f>VLOOKUP(CONCATENATE($F19," ",$G19),AllocFactorMatrix,(AC$4+1),FALSE)*$E25</f>
        <v>0</v>
      </c>
    </row>
    <row r="20" spans="3:29" hidden="1" outlineLevel="1">
      <c r="F20" s="175" t="str">
        <f>F25</f>
        <v>PROD_DEMAND</v>
      </c>
      <c r="G20" s="52" t="str">
        <f>$G$10</f>
        <v>SUBTRAN</v>
      </c>
      <c r="H20" s="4">
        <f t="shared" si="5"/>
        <v>0</v>
      </c>
      <c r="I20" s="5">
        <f>VLOOKUP(CONCATENATE($F20," ",$G20),AllocFactorMatrix,(I$4+1),FALSE)*$E25</f>
        <v>0</v>
      </c>
      <c r="J20" s="5">
        <f>VLOOKUP(CONCATENATE($F20," ",$G20),AllocFactorMatrix,(J$4+1),FALSE)*$E25</f>
        <v>0</v>
      </c>
      <c r="K20" s="5">
        <f>VLOOKUP(CONCATENATE($F20," ",$G20),AllocFactorMatrix,(K$4+1),FALSE)*$E25</f>
        <v>0</v>
      </c>
      <c r="L20" s="5">
        <f>VLOOKUP(CONCATENATE($F20," ",$G20),AllocFactorMatrix,(L$4+1),FALSE)*$E25</f>
        <v>0</v>
      </c>
      <c r="M20" s="5">
        <f t="shared" si="6"/>
        <v>0</v>
      </c>
      <c r="N20" s="5">
        <f>VLOOKUP(CONCATENATE($F20," ",$G20),AllocFactorMatrix,(N$4+1),FALSE)*$E25</f>
        <v>0</v>
      </c>
      <c r="O20" s="5">
        <f>VLOOKUP(CONCATENATE($F20," ",$G20),AllocFactorMatrix,(O$4+1),FALSE)*$E25</f>
        <v>0</v>
      </c>
      <c r="P20" s="5">
        <f>VLOOKUP(CONCATENATE($F20," ",$G20),AllocFactorMatrix,(P$4+1),FALSE)*$E25</f>
        <v>0</v>
      </c>
      <c r="Q20" s="5">
        <f>VLOOKUP(CONCATENATE($F20," ",$G20),AllocFactorMatrix,(Q$4+1),FALSE)*$E25</f>
        <v>0</v>
      </c>
      <c r="R20" s="5">
        <f t="shared" si="8"/>
        <v>0</v>
      </c>
      <c r="S20" s="5">
        <f>VLOOKUP(CONCATENATE($F20," ",$G20),AllocFactorMatrix,(S$4+1),FALSE)*$E25</f>
        <v>0</v>
      </c>
      <c r="T20" s="5">
        <f>VLOOKUP(CONCATENATE($F20," ",$G20),AllocFactorMatrix,(T$4+1),FALSE)*$E25</f>
        <v>0</v>
      </c>
      <c r="U20" s="5">
        <f>VLOOKUP(CONCATENATE($F20," ",$G20),AllocFactorMatrix,(U$4+1),FALSE)*$E25</f>
        <v>0</v>
      </c>
      <c r="V20" s="5">
        <f>VLOOKUP(CONCATENATE($F20," ",$G20),AllocFactorMatrix,(V$4+1),FALSE)*$E25</f>
        <v>0</v>
      </c>
      <c r="W20" s="5">
        <f t="shared" si="9"/>
        <v>0</v>
      </c>
      <c r="X20" s="5">
        <f>VLOOKUP(CONCATENATE($F20," ",$G20),AllocFactorMatrix,(X$4+1),FALSE)*$E25</f>
        <v>0</v>
      </c>
      <c r="Y20" s="5">
        <f>VLOOKUP(CONCATENATE($F20," ",$G20),AllocFactorMatrix,(Y$4+1),FALSE)*$E25</f>
        <v>0</v>
      </c>
      <c r="Z20" s="5">
        <f t="shared" si="7"/>
        <v>0</v>
      </c>
      <c r="AA20" s="5">
        <f>VLOOKUP(CONCATENATE($F20," ",$G20),AllocFactorMatrix,(AA$4+1),FALSE)*$E25</f>
        <v>0</v>
      </c>
      <c r="AB20" s="5">
        <f>VLOOKUP(CONCATENATE($F20," ",$G20),AllocFactorMatrix,(AB$4+1),FALSE)*$E25</f>
        <v>0</v>
      </c>
      <c r="AC20" s="5">
        <f>VLOOKUP(CONCATENATE($F20," ",$G20),AllocFactorMatrix,(AC$4+1),FALSE)*$E25</f>
        <v>0</v>
      </c>
    </row>
    <row r="21" spans="3:29" hidden="1" outlineLevel="1">
      <c r="F21" s="175" t="str">
        <f>F25</f>
        <v>PROD_DEMAND</v>
      </c>
      <c r="G21" s="52" t="str">
        <f>$G$11</f>
        <v>DISTPRI</v>
      </c>
      <c r="H21" s="4">
        <f t="shared" si="5"/>
        <v>0</v>
      </c>
      <c r="I21" s="5">
        <f>VLOOKUP(CONCATENATE($F21," ",$G21),AllocFactorMatrix,(I$4+1),FALSE)*$E25</f>
        <v>0</v>
      </c>
      <c r="J21" s="5">
        <f>VLOOKUP(CONCATENATE($F21," ",$G21),AllocFactorMatrix,(J$4+1),FALSE)*$E25</f>
        <v>0</v>
      </c>
      <c r="K21" s="5">
        <f>VLOOKUP(CONCATENATE($F21," ",$G21),AllocFactorMatrix,(K$4+1),FALSE)*$E25</f>
        <v>0</v>
      </c>
      <c r="L21" s="5">
        <f>VLOOKUP(CONCATENATE($F21," ",$G21),AllocFactorMatrix,(L$4+1),FALSE)*$E25</f>
        <v>0</v>
      </c>
      <c r="M21" s="5">
        <f t="shared" si="6"/>
        <v>0</v>
      </c>
      <c r="N21" s="5">
        <f>VLOOKUP(CONCATENATE($F21," ",$G21),AllocFactorMatrix,(N$4+1),FALSE)*$E25</f>
        <v>0</v>
      </c>
      <c r="O21" s="5">
        <f>VLOOKUP(CONCATENATE($F21," ",$G21),AllocFactorMatrix,(O$4+1),FALSE)*$E25</f>
        <v>0</v>
      </c>
      <c r="P21" s="5">
        <f>VLOOKUP(CONCATENATE($F21," ",$G21),AllocFactorMatrix,(P$4+1),FALSE)*$E25</f>
        <v>0</v>
      </c>
      <c r="Q21" s="5">
        <f>VLOOKUP(CONCATENATE($F21," ",$G21),AllocFactorMatrix,(Q$4+1),FALSE)*$E25</f>
        <v>0</v>
      </c>
      <c r="R21" s="5">
        <f t="shared" si="8"/>
        <v>0</v>
      </c>
      <c r="S21" s="5">
        <f>VLOOKUP(CONCATENATE($F21," ",$G21),AllocFactorMatrix,(S$4+1),FALSE)*$E25</f>
        <v>0</v>
      </c>
      <c r="T21" s="5">
        <f>VLOOKUP(CONCATENATE($F21," ",$G21),AllocFactorMatrix,(T$4+1),FALSE)*$E25</f>
        <v>0</v>
      </c>
      <c r="U21" s="5">
        <f>VLOOKUP(CONCATENATE($F21," ",$G21),AllocFactorMatrix,(U$4+1),FALSE)*$E25</f>
        <v>0</v>
      </c>
      <c r="V21" s="5">
        <f>VLOOKUP(CONCATENATE($F21," ",$G21),AllocFactorMatrix,(V$4+1),FALSE)*$E25</f>
        <v>0</v>
      </c>
      <c r="W21" s="5">
        <f t="shared" si="9"/>
        <v>0</v>
      </c>
      <c r="X21" s="5">
        <f>VLOOKUP(CONCATENATE($F21," ",$G21),AllocFactorMatrix,(X$4+1),FALSE)*$E25</f>
        <v>0</v>
      </c>
      <c r="Y21" s="5">
        <f>VLOOKUP(CONCATENATE($F21," ",$G21),AllocFactorMatrix,(Y$4+1),FALSE)*$E25</f>
        <v>0</v>
      </c>
      <c r="Z21" s="5">
        <f t="shared" si="7"/>
        <v>0</v>
      </c>
      <c r="AA21" s="5">
        <f>VLOOKUP(CONCATENATE($F21," ",$G21),AllocFactorMatrix,(AA$4+1),FALSE)*$E25</f>
        <v>0</v>
      </c>
      <c r="AB21" s="5">
        <f>VLOOKUP(CONCATENATE($F21," ",$G21),AllocFactorMatrix,(AB$4+1),FALSE)*$E25</f>
        <v>0</v>
      </c>
      <c r="AC21" s="5">
        <f>VLOOKUP(CONCATENATE($F21," ",$G21),AllocFactorMatrix,(AC$4+1),FALSE)*$E25</f>
        <v>0</v>
      </c>
    </row>
    <row r="22" spans="3:29" hidden="1" outlineLevel="1">
      <c r="F22" s="175" t="str">
        <f>F25</f>
        <v>PROD_DEMAND</v>
      </c>
      <c r="G22" s="52" t="str">
        <f>$G$12</f>
        <v>DISTSEC</v>
      </c>
      <c r="H22" s="4">
        <f t="shared" si="5"/>
        <v>0</v>
      </c>
      <c r="I22" s="5">
        <f>VLOOKUP(CONCATENATE($F22," ",$G22),AllocFactorMatrix,(I$4+1),FALSE)*$E25</f>
        <v>0</v>
      </c>
      <c r="J22" s="5">
        <f>VLOOKUP(CONCATENATE($F22," ",$G22),AllocFactorMatrix,(J$4+1),FALSE)*$E25</f>
        <v>0</v>
      </c>
      <c r="K22" s="5">
        <f>VLOOKUP(CONCATENATE($F22," ",$G22),AllocFactorMatrix,(K$4+1),FALSE)*$E25</f>
        <v>0</v>
      </c>
      <c r="L22" s="5">
        <f>VLOOKUP(CONCATENATE($F22," ",$G22),AllocFactorMatrix,(L$4+1),FALSE)*$E25</f>
        <v>0</v>
      </c>
      <c r="M22" s="5">
        <f t="shared" si="6"/>
        <v>0</v>
      </c>
      <c r="N22" s="5">
        <f>VLOOKUP(CONCATENATE($F22," ",$G22),AllocFactorMatrix,(N$4+1),FALSE)*$E25</f>
        <v>0</v>
      </c>
      <c r="O22" s="5">
        <f>VLOOKUP(CONCATENATE($F22," ",$G22),AllocFactorMatrix,(O$4+1),FALSE)*$E25</f>
        <v>0</v>
      </c>
      <c r="P22" s="5">
        <f>VLOOKUP(CONCATENATE($F22," ",$G22),AllocFactorMatrix,(P$4+1),FALSE)*$E25</f>
        <v>0</v>
      </c>
      <c r="Q22" s="5">
        <f>VLOOKUP(CONCATENATE($F22," ",$G22),AllocFactorMatrix,(Q$4+1),FALSE)*$E25</f>
        <v>0</v>
      </c>
      <c r="R22" s="5">
        <f t="shared" si="8"/>
        <v>0</v>
      </c>
      <c r="S22" s="5">
        <f>VLOOKUP(CONCATENATE($F22," ",$G22),AllocFactorMatrix,(S$4+1),FALSE)*$E25</f>
        <v>0</v>
      </c>
      <c r="T22" s="5">
        <f>VLOOKUP(CONCATENATE($F22," ",$G22),AllocFactorMatrix,(T$4+1),FALSE)*$E25</f>
        <v>0</v>
      </c>
      <c r="U22" s="5">
        <f>VLOOKUP(CONCATENATE($F22," ",$G22),AllocFactorMatrix,(U$4+1),FALSE)*$E25</f>
        <v>0</v>
      </c>
      <c r="V22" s="5">
        <f>VLOOKUP(CONCATENATE($F22," ",$G22),AllocFactorMatrix,(V$4+1),FALSE)*$E25</f>
        <v>0</v>
      </c>
      <c r="W22" s="5">
        <f t="shared" si="9"/>
        <v>0</v>
      </c>
      <c r="X22" s="5">
        <f>VLOOKUP(CONCATENATE($F22," ",$G22),AllocFactorMatrix,(X$4+1),FALSE)*$E25</f>
        <v>0</v>
      </c>
      <c r="Y22" s="5">
        <f>VLOOKUP(CONCATENATE($F22," ",$G22),AllocFactorMatrix,(Y$4+1),FALSE)*$E25</f>
        <v>0</v>
      </c>
      <c r="Z22" s="5">
        <f t="shared" si="7"/>
        <v>0</v>
      </c>
      <c r="AA22" s="5">
        <f>VLOOKUP(CONCATENATE($F22," ",$G22),AllocFactorMatrix,(AA$4+1),FALSE)*$E25</f>
        <v>0</v>
      </c>
      <c r="AB22" s="5">
        <f>VLOOKUP(CONCATENATE($F22," ",$G22),AllocFactorMatrix,(AB$4+1),FALSE)*$E25</f>
        <v>0</v>
      </c>
      <c r="AC22" s="5">
        <f>VLOOKUP(CONCATENATE($F22," ",$G22),AllocFactorMatrix,(AC$4+1),FALSE)*$E25</f>
        <v>0</v>
      </c>
    </row>
    <row r="23" spans="3:29" hidden="1" outlineLevel="1">
      <c r="F23" s="175" t="str">
        <f>F25</f>
        <v>PROD_DEMAND</v>
      </c>
      <c r="G23" s="52" t="str">
        <f>$G$13</f>
        <v>ENERGY</v>
      </c>
      <c r="H23" s="4">
        <f t="shared" si="5"/>
        <v>0</v>
      </c>
      <c r="I23" s="5">
        <f>VLOOKUP(CONCATENATE($F23," ",$G23),AllocFactorMatrix,(I$4+1),FALSE)*$E25</f>
        <v>0</v>
      </c>
      <c r="J23" s="5">
        <f>VLOOKUP(CONCATENATE($F23," ",$G23),AllocFactorMatrix,(J$4+1),FALSE)*$E25</f>
        <v>0</v>
      </c>
      <c r="K23" s="5">
        <f>VLOOKUP(CONCATENATE($F23," ",$G23),AllocFactorMatrix,(K$4+1),FALSE)*$E25</f>
        <v>0</v>
      </c>
      <c r="L23" s="5">
        <f>VLOOKUP(CONCATENATE($F23," ",$G23),AllocFactorMatrix,(L$4+1),FALSE)*$E25</f>
        <v>0</v>
      </c>
      <c r="M23" s="5">
        <f t="shared" si="6"/>
        <v>0</v>
      </c>
      <c r="N23" s="5">
        <f>VLOOKUP(CONCATENATE($F23," ",$G23),AllocFactorMatrix,(N$4+1),FALSE)*$E25</f>
        <v>0</v>
      </c>
      <c r="O23" s="5">
        <f>VLOOKUP(CONCATENATE($F23," ",$G23),AllocFactorMatrix,(O$4+1),FALSE)*$E25</f>
        <v>0</v>
      </c>
      <c r="P23" s="5">
        <f>VLOOKUP(CONCATENATE($F23," ",$G23),AllocFactorMatrix,(P$4+1),FALSE)*$E25</f>
        <v>0</v>
      </c>
      <c r="Q23" s="5">
        <f>VLOOKUP(CONCATENATE($F23," ",$G23),AllocFactorMatrix,(Q$4+1),FALSE)*$E25</f>
        <v>0</v>
      </c>
      <c r="R23" s="5">
        <f t="shared" si="8"/>
        <v>0</v>
      </c>
      <c r="S23" s="5">
        <f>VLOOKUP(CONCATENATE($F23," ",$G23),AllocFactorMatrix,(S$4+1),FALSE)*$E25</f>
        <v>0</v>
      </c>
      <c r="T23" s="5">
        <f>VLOOKUP(CONCATENATE($F23," ",$G23),AllocFactorMatrix,(T$4+1),FALSE)*$E25</f>
        <v>0</v>
      </c>
      <c r="U23" s="5">
        <f>VLOOKUP(CONCATENATE($F23," ",$G23),AllocFactorMatrix,(U$4+1),FALSE)*$E25</f>
        <v>0</v>
      </c>
      <c r="V23" s="5">
        <f>VLOOKUP(CONCATENATE($F23," ",$G23),AllocFactorMatrix,(V$4+1),FALSE)*$E25</f>
        <v>0</v>
      </c>
      <c r="W23" s="5">
        <f t="shared" si="9"/>
        <v>0</v>
      </c>
      <c r="X23" s="5">
        <f>VLOOKUP(CONCATENATE($F23," ",$G23),AllocFactorMatrix,(X$4+1),FALSE)*$E25</f>
        <v>0</v>
      </c>
      <c r="Y23" s="5">
        <f>VLOOKUP(CONCATENATE($F23," ",$G23),AllocFactorMatrix,(Y$4+1),FALSE)*$E25</f>
        <v>0</v>
      </c>
      <c r="Z23" s="5">
        <f t="shared" si="7"/>
        <v>0</v>
      </c>
      <c r="AA23" s="5">
        <f>VLOOKUP(CONCATENATE($F23," ",$G23),AllocFactorMatrix,(AA$4+1),FALSE)*$E25</f>
        <v>0</v>
      </c>
      <c r="AB23" s="5">
        <f>VLOOKUP(CONCATENATE($F23," ",$G23),AllocFactorMatrix,(AB$4+1),FALSE)*$E25</f>
        <v>0</v>
      </c>
      <c r="AC23" s="5">
        <f>VLOOKUP(CONCATENATE($F23," ",$G23),AllocFactorMatrix,(AC$4+1),FALSE)*$E25</f>
        <v>0</v>
      </c>
    </row>
    <row r="24" spans="3:29" hidden="1" outlineLevel="1">
      <c r="F24" s="175" t="str">
        <f>F25</f>
        <v>PROD_DEMAND</v>
      </c>
      <c r="G24" s="52" t="str">
        <f>$G$14</f>
        <v>CUSTOMER</v>
      </c>
      <c r="H24" s="4">
        <f t="shared" si="5"/>
        <v>0</v>
      </c>
      <c r="I24" s="5">
        <f>VLOOKUP(CONCATENATE($F24," ",$G24),AllocFactorMatrix,(I$4+1),FALSE)*$E25</f>
        <v>0</v>
      </c>
      <c r="J24" s="5">
        <f>VLOOKUP(CONCATENATE($F24," ",$G24),AllocFactorMatrix,(J$4+1),FALSE)*$E25</f>
        <v>0</v>
      </c>
      <c r="K24" s="5">
        <f>VLOOKUP(CONCATENATE($F24," ",$G24),AllocFactorMatrix,(K$4+1),FALSE)*$E25</f>
        <v>0</v>
      </c>
      <c r="L24" s="5">
        <f>VLOOKUP(CONCATENATE($F24," ",$G24),AllocFactorMatrix,(L$4+1),FALSE)*$E25</f>
        <v>0</v>
      </c>
      <c r="M24" s="5">
        <f t="shared" si="6"/>
        <v>0</v>
      </c>
      <c r="N24" s="5">
        <f>VLOOKUP(CONCATENATE($F24," ",$G24),AllocFactorMatrix,(N$4+1),FALSE)*$E25</f>
        <v>0</v>
      </c>
      <c r="O24" s="5">
        <f>VLOOKUP(CONCATENATE($F24," ",$G24),AllocFactorMatrix,(O$4+1),FALSE)*$E25</f>
        <v>0</v>
      </c>
      <c r="P24" s="5">
        <f>VLOOKUP(CONCATENATE($F24," ",$G24),AllocFactorMatrix,(P$4+1),FALSE)*$E25</f>
        <v>0</v>
      </c>
      <c r="Q24" s="5">
        <f>VLOOKUP(CONCATENATE($F24," ",$G24),AllocFactorMatrix,(Q$4+1),FALSE)*$E25</f>
        <v>0</v>
      </c>
      <c r="R24" s="5">
        <f t="shared" si="8"/>
        <v>0</v>
      </c>
      <c r="S24" s="5">
        <f>VLOOKUP(CONCATENATE($F24," ",$G24),AllocFactorMatrix,(S$4+1),FALSE)*$E25</f>
        <v>0</v>
      </c>
      <c r="T24" s="5">
        <f>VLOOKUP(CONCATENATE($F24," ",$G24),AllocFactorMatrix,(T$4+1),FALSE)*$E25</f>
        <v>0</v>
      </c>
      <c r="U24" s="5">
        <f>VLOOKUP(CONCATENATE($F24," ",$G24),AllocFactorMatrix,(U$4+1),FALSE)*$E25</f>
        <v>0</v>
      </c>
      <c r="V24" s="5">
        <f>VLOOKUP(CONCATENATE($F24," ",$G24),AllocFactorMatrix,(V$4+1),FALSE)*$E25</f>
        <v>0</v>
      </c>
      <c r="W24" s="5">
        <f t="shared" si="9"/>
        <v>0</v>
      </c>
      <c r="X24" s="5">
        <f>VLOOKUP(CONCATENATE($F24," ",$G24),AllocFactorMatrix,(X$4+1),FALSE)*$E25</f>
        <v>0</v>
      </c>
      <c r="Y24" s="5">
        <f>VLOOKUP(CONCATENATE($F24," ",$G24),AllocFactorMatrix,(Y$4+1),FALSE)*$E25</f>
        <v>0</v>
      </c>
      <c r="Z24" s="5">
        <f t="shared" si="7"/>
        <v>0</v>
      </c>
      <c r="AA24" s="5">
        <f>VLOOKUP(CONCATENATE($F24," ",$G24),AllocFactorMatrix,(AA$4+1),FALSE)*$E25</f>
        <v>0</v>
      </c>
      <c r="AB24" s="5">
        <f>VLOOKUP(CONCATENATE($F24," ",$G24),AllocFactorMatrix,(AB$4+1),FALSE)*$E25</f>
        <v>0</v>
      </c>
      <c r="AC24" s="5">
        <f>VLOOKUP(CONCATENATE($F24," ",$G24),AllocFactorMatrix,(AC$4+1),FALSE)*$E25</f>
        <v>0</v>
      </c>
    </row>
    <row r="25" spans="3:29" collapsed="1">
      <c r="D25" s="52" t="s">
        <v>82</v>
      </c>
      <c r="E25" s="58">
        <v>12011524.279999999</v>
      </c>
      <c r="F25" s="93" t="s">
        <v>29</v>
      </c>
      <c r="G25" s="52" t="str">
        <f>$G$15</f>
        <v>TOTAL</v>
      </c>
      <c r="H25" s="4">
        <f t="shared" si="5"/>
        <v>12011524.279999999</v>
      </c>
      <c r="I25" s="5">
        <f>VLOOKUP(CONCATENATE($F25," ",$G25),AllocFactorMatrix,(I$4+1),FALSE)*$E25</f>
        <v>6178559.6876095021</v>
      </c>
      <c r="J25" s="5">
        <f>VLOOKUP(CONCATENATE($F25," ",$G25),AllocFactorMatrix,(J$4+1),FALSE)*$E25</f>
        <v>1440841.0690646304</v>
      </c>
      <c r="K25" s="5">
        <f>VLOOKUP(CONCATENATE($F25," ",$G25),AllocFactorMatrix,(K$4+1),FALSE)*$E25</f>
        <v>20033.396202369255</v>
      </c>
      <c r="L25" s="5">
        <f>VLOOKUP(CONCATENATE($F25," ",$G25),AllocFactorMatrix,(L$4+1),FALSE)*$E25</f>
        <v>2790.1253587111282</v>
      </c>
      <c r="M25" s="5">
        <f t="shared" si="6"/>
        <v>1463664.590625711</v>
      </c>
      <c r="N25" s="5">
        <f>VLOOKUP(CONCATENATE($F25," ",$G25),AllocFactorMatrix,(N$4+1),FALSE)*$E25</f>
        <v>857600.41510105389</v>
      </c>
      <c r="O25" s="5">
        <f>VLOOKUP(CONCATENATE($F25," ",$G25),AllocFactorMatrix,(O$4+1),FALSE)*$E25</f>
        <v>153674.77802403455</v>
      </c>
      <c r="P25" s="5">
        <f>VLOOKUP(CONCATENATE($F25," ",$G25),AllocFactorMatrix,(P$4+1),FALSE)*$E25</f>
        <v>31163.676760586244</v>
      </c>
      <c r="Q25" s="5">
        <f>VLOOKUP(CONCATENATE($F25," ",$G25),AllocFactorMatrix,(Q$4+1),FALSE)*$E25</f>
        <v>1183.4265320839679</v>
      </c>
      <c r="R25" s="5">
        <f t="shared" si="8"/>
        <v>1043622.2964177587</v>
      </c>
      <c r="S25" s="5">
        <f>VLOOKUP(CONCATENATE($F25," ",$G25),AllocFactorMatrix,(S$4+1),FALSE)*$E25</f>
        <v>40613.531049131474</v>
      </c>
      <c r="T25" s="5">
        <f>VLOOKUP(CONCATENATE($F25," ",$G25),AllocFactorMatrix,(T$4+1),FALSE)*$E25</f>
        <v>548306.12143092533</v>
      </c>
      <c r="U25" s="5">
        <f>VLOOKUP(CONCATENATE($F25," ",$G25),AllocFactorMatrix,(U$4+1),FALSE)*$E25</f>
        <v>2097050.8080370501</v>
      </c>
      <c r="V25" s="5">
        <f>VLOOKUP(CONCATENATE($F25," ",$G25),AllocFactorMatrix,(V$4+1),FALSE)*$E25</f>
        <v>379900.20337245311</v>
      </c>
      <c r="W25" s="5">
        <f t="shared" si="9"/>
        <v>3065870.6638895599</v>
      </c>
      <c r="X25" s="5">
        <f>VLOOKUP(CONCATENATE($F25," ",$G25),AllocFactorMatrix,(X$4+1),FALSE)*$E25</f>
        <v>235376.67908384299</v>
      </c>
      <c r="Y25" s="5">
        <f>VLOOKUP(CONCATENATE($F25," ",$G25),AllocFactorMatrix,(Y$4+1),FALSE)*$E25</f>
        <v>4701.0759973602762</v>
      </c>
      <c r="Z25" s="5">
        <f t="shared" si="7"/>
        <v>240077.75508120327</v>
      </c>
      <c r="AA25" s="5">
        <f>VLOOKUP(CONCATENATE($F25," ",$G25),AllocFactorMatrix,(AA$4+1),FALSE)*$E25</f>
        <v>3104.9991903410187</v>
      </c>
      <c r="AB25" s="5">
        <f>VLOOKUP(CONCATENATE($F25," ",$G25),AllocFactorMatrix,(AB$4+1),FALSE)*$E25</f>
        <v>13794.174274202878</v>
      </c>
      <c r="AC25" s="5">
        <f>VLOOKUP(CONCATENATE($F25," ",$G25),AllocFactorMatrix,(AC$4+1),FALSE)*$E25</f>
        <v>2830.1129117203777</v>
      </c>
    </row>
    <row r="26" spans="3:29" hidden="1" outlineLevel="1">
      <c r="E26" s="52"/>
      <c r="F26" s="175" t="str">
        <f>F33</f>
        <v>TRANS_TOTAL</v>
      </c>
      <c r="G26" s="52" t="str">
        <f>$G$8</f>
        <v>PRODUCTION</v>
      </c>
      <c r="H26" s="4">
        <f t="shared" si="5"/>
        <v>0</v>
      </c>
      <c r="I26" s="5">
        <f>VLOOKUP(CONCATENATE($F26," ",$G26),AllocFactorMatrix,(I$4+1),FALSE)*$E33</f>
        <v>0</v>
      </c>
      <c r="J26" s="5">
        <f>VLOOKUP(CONCATENATE($F26," ",$G26),AllocFactorMatrix,(J$4+1),FALSE)*$E33</f>
        <v>0</v>
      </c>
      <c r="K26" s="5">
        <f>VLOOKUP(CONCATENATE($F26," ",$G26),AllocFactorMatrix,(K$4+1),FALSE)*$E33</f>
        <v>0</v>
      </c>
      <c r="L26" s="5">
        <f>VLOOKUP(CONCATENATE($F26," ",$G26),AllocFactorMatrix,(L$4+1),FALSE)*$E33</f>
        <v>0</v>
      </c>
      <c r="M26" s="5">
        <f t="shared" si="6"/>
        <v>0</v>
      </c>
      <c r="N26" s="5">
        <f>VLOOKUP(CONCATENATE($F26," ",$G26),AllocFactorMatrix,(N$4+1),FALSE)*$E33</f>
        <v>0</v>
      </c>
      <c r="O26" s="5">
        <f>VLOOKUP(CONCATENATE($F26," ",$G26),AllocFactorMatrix,(O$4+1),FALSE)*$E33</f>
        <v>0</v>
      </c>
      <c r="P26" s="5">
        <f>VLOOKUP(CONCATENATE($F26," ",$G26),AllocFactorMatrix,(P$4+1),FALSE)*$E33</f>
        <v>0</v>
      </c>
      <c r="Q26" s="5">
        <f>VLOOKUP(CONCATENATE($F26," ",$G26),AllocFactorMatrix,(Q$4+1),FALSE)*$E33</f>
        <v>0</v>
      </c>
      <c r="R26" s="5">
        <f t="shared" si="8"/>
        <v>0</v>
      </c>
      <c r="S26" s="5">
        <f>VLOOKUP(CONCATENATE($F26," ",$G26),AllocFactorMatrix,(S$4+1),FALSE)*$E33</f>
        <v>0</v>
      </c>
      <c r="T26" s="5">
        <f>VLOOKUP(CONCATENATE($F26," ",$G26),AllocFactorMatrix,(T$4+1),FALSE)*$E33</f>
        <v>0</v>
      </c>
      <c r="U26" s="5">
        <f>VLOOKUP(CONCATENATE($F26," ",$G26),AllocFactorMatrix,(U$4+1),FALSE)*$E33</f>
        <v>0</v>
      </c>
      <c r="V26" s="5">
        <f>VLOOKUP(CONCATENATE($F26," ",$G26),AllocFactorMatrix,(V$4+1),FALSE)*$E33</f>
        <v>0</v>
      </c>
      <c r="W26" s="5">
        <f>SUBTOTAL(9,S26:V26)</f>
        <v>0</v>
      </c>
      <c r="X26" s="5">
        <f>VLOOKUP(CONCATENATE($F26," ",$G26),AllocFactorMatrix,(X$4+1),FALSE)*$E33</f>
        <v>0</v>
      </c>
      <c r="Y26" s="5">
        <f>VLOOKUP(CONCATENATE($F26," ",$G26),AllocFactorMatrix,(Y$4+1),FALSE)*$E33</f>
        <v>0</v>
      </c>
      <c r="Z26" s="5">
        <f t="shared" si="7"/>
        <v>0</v>
      </c>
      <c r="AA26" s="5">
        <f>VLOOKUP(CONCATENATE($F26," ",$G26),AllocFactorMatrix,(AA$4+1),FALSE)*$E33</f>
        <v>0</v>
      </c>
      <c r="AB26" s="5">
        <f>VLOOKUP(CONCATENATE($F26," ",$G26),AllocFactorMatrix,(AB$4+1),FALSE)*$E33</f>
        <v>0</v>
      </c>
      <c r="AC26" s="5">
        <f>VLOOKUP(CONCATENATE($F26," ",$G26),AllocFactorMatrix,(AC$4+1),FALSE)*$E33</f>
        <v>0</v>
      </c>
    </row>
    <row r="27" spans="3:29" hidden="1" outlineLevel="1">
      <c r="E27" s="52"/>
      <c r="F27" s="175" t="str">
        <f>F33</f>
        <v>TRANS_TOTAL</v>
      </c>
      <c r="G27" s="52" t="str">
        <f>$G$9</f>
        <v>BULKTRAN</v>
      </c>
      <c r="H27" s="4">
        <f t="shared" si="5"/>
        <v>495941232.29976004</v>
      </c>
      <c r="I27" s="5">
        <f>VLOOKUP(CONCATENATE($F27," ",$G27),AllocFactorMatrix,(I$4+1),FALSE)*$E33</f>
        <v>255105216.78025338</v>
      </c>
      <c r="J27" s="5">
        <f>VLOOKUP(CONCATENATE($F27," ",$G27),AllocFactorMatrix,(J$4+1),FALSE)*$E33</f>
        <v>59490575.773953021</v>
      </c>
      <c r="K27" s="5">
        <f>VLOOKUP(CONCATENATE($F27," ",$G27),AllocFactorMatrix,(K$4+1),FALSE)*$E33</f>
        <v>827154.56990712101</v>
      </c>
      <c r="L27" s="5">
        <f>VLOOKUP(CONCATENATE($F27," ",$G27),AllocFactorMatrix,(L$4+1),FALSE)*$E33</f>
        <v>115200.88345273753</v>
      </c>
      <c r="M27" s="5">
        <f t="shared" si="6"/>
        <v>60432931.227312878</v>
      </c>
      <c r="N27" s="5">
        <f>VLOOKUP(CONCATENATE($F27," ",$G27),AllocFactorMatrix,(N$4+1),FALSE)*$E33</f>
        <v>35409278.353971109</v>
      </c>
      <c r="O27" s="5">
        <f>VLOOKUP(CONCATENATE($F27," ",$G27),AllocFactorMatrix,(O$4+1),FALSE)*$E33</f>
        <v>6345044.7262161952</v>
      </c>
      <c r="P27" s="5">
        <f>VLOOKUP(CONCATENATE($F27," ",$G27),AllocFactorMatrix,(P$4+1),FALSE)*$E33</f>
        <v>1286710.320468714</v>
      </c>
      <c r="Q27" s="5">
        <f>VLOOKUP(CONCATENATE($F27," ",$G27),AllocFactorMatrix,(Q$4+1),FALSE)*$E33</f>
        <v>48862.242541123567</v>
      </c>
      <c r="R27" s="5">
        <f t="shared" si="8"/>
        <v>43089895.643197149</v>
      </c>
      <c r="S27" s="5">
        <f>VLOOKUP(CONCATENATE($F27," ",$G27),AllocFactorMatrix,(S$4+1),FALSE)*$E33</f>
        <v>1676883.31364309</v>
      </c>
      <c r="T27" s="5">
        <f>VLOOKUP(CONCATENATE($F27," ",$G27),AllocFactorMatrix,(T$4+1),FALSE)*$E33</f>
        <v>22638893.049796589</v>
      </c>
      <c r="U27" s="5">
        <f>VLOOKUP(CONCATENATE($F27," ",$G27),AllocFactorMatrix,(U$4+1),FALSE)*$E33</f>
        <v>86584677.988354534</v>
      </c>
      <c r="V27" s="5">
        <f>VLOOKUP(CONCATENATE($F27," ",$G27),AllocFactorMatrix,(V$4+1),FALSE)*$E33</f>
        <v>15685617.463653319</v>
      </c>
      <c r="W27" s="5">
        <f t="shared" ref="W27:W33" si="10">SUBTOTAL(9,S27:V27)</f>
        <v>126586071.81544754</v>
      </c>
      <c r="X27" s="5">
        <f>VLOOKUP(CONCATENATE($F27," ",$G27),AllocFactorMatrix,(X$4+1),FALSE)*$E33</f>
        <v>9718416.8768517245</v>
      </c>
      <c r="Y27" s="5">
        <f>VLOOKUP(CONCATENATE($F27," ",$G27),AllocFactorMatrix,(Y$4+1),FALSE)*$E33</f>
        <v>194101.71173259945</v>
      </c>
      <c r="Z27" s="5">
        <f t="shared" si="7"/>
        <v>9912518.5885843243</v>
      </c>
      <c r="AA27" s="5">
        <f>VLOOKUP(CONCATENATE($F27," ",$G27),AllocFactorMatrix,(AA$4+1),FALSE)*$E33</f>
        <v>128201.64109492039</v>
      </c>
      <c r="AB27" s="5">
        <f>VLOOKUP(CONCATENATE($F27," ",$G27),AllocFactorMatrix,(AB$4+1),FALSE)*$E33</f>
        <v>569544.68297555856</v>
      </c>
      <c r="AC27" s="5">
        <f>VLOOKUP(CONCATENATE($F27," ",$G27),AllocFactorMatrix,(AC$4+1),FALSE)*$E33</f>
        <v>116851.92089426192</v>
      </c>
    </row>
    <row r="28" spans="3:29" hidden="1" outlineLevel="1">
      <c r="E28" s="52"/>
      <c r="F28" s="175" t="str">
        <f>F33</f>
        <v>TRANS_TOTAL</v>
      </c>
      <c r="G28" s="52" t="str">
        <f>$G$10</f>
        <v>SUBTRAN</v>
      </c>
      <c r="H28" s="4">
        <f t="shared" si="5"/>
        <v>137444760.42023998</v>
      </c>
      <c r="I28" s="5">
        <f>VLOOKUP(CONCATENATE($F28," ",$G28),AllocFactorMatrix,(I$4+1),FALSE)*$E33</f>
        <v>70227862.326535329</v>
      </c>
      <c r="J28" s="5">
        <f>VLOOKUP(CONCATENATE($F28," ",$G28),AllocFactorMatrix,(J$4+1),FALSE)*$E33</f>
        <v>16462597.298665283</v>
      </c>
      <c r="K28" s="5">
        <f>VLOOKUP(CONCATENATE($F28," ",$G28),AllocFactorMatrix,(K$4+1),FALSE)*$E33</f>
        <v>229976.10061135306</v>
      </c>
      <c r="L28" s="5">
        <f>VLOOKUP(CONCATENATE($F28," ",$G28),AllocFactorMatrix,(L$4+1),FALSE)*$E33</f>
        <v>41624.605683825444</v>
      </c>
      <c r="M28" s="5">
        <f t="shared" si="6"/>
        <v>16734198.004960462</v>
      </c>
      <c r="N28" s="5">
        <f>VLOOKUP(CONCATENATE($F28," ",$G28),AllocFactorMatrix,(N$4+1),FALSE)*$E33</f>
        <v>9514203.3738520965</v>
      </c>
      <c r="O28" s="5">
        <f>VLOOKUP(CONCATENATE($F28," ",$G28),AllocFactorMatrix,(O$4+1),FALSE)*$E33</f>
        <v>1709654.5467046138</v>
      </c>
      <c r="P28" s="5">
        <f>VLOOKUP(CONCATENATE($F28," ",$G28),AllocFactorMatrix,(P$4+1),FALSE)*$E33</f>
        <v>448771.13707172999</v>
      </c>
      <c r="Q28" s="5">
        <f>VLOOKUP(CONCATENATE($F28," ",$G28),AllocFactorMatrix,(Q$4+1),FALSE)*$E33</f>
        <v>0</v>
      </c>
      <c r="R28" s="5">
        <f t="shared" si="8"/>
        <v>11672629.057628442</v>
      </c>
      <c r="S28" s="5">
        <f>VLOOKUP(CONCATENATE($F28," ",$G28),AllocFactorMatrix,(S$4+1),FALSE)*$E33</f>
        <v>428845.42968414031</v>
      </c>
      <c r="T28" s="5">
        <f>VLOOKUP(CONCATENATE($F28," ",$G28),AllocFactorMatrix,(T$4+1),FALSE)*$E33</f>
        <v>6017117.2211251259</v>
      </c>
      <c r="U28" s="5">
        <f>VLOOKUP(CONCATENATE($F28," ",$G28),AllocFactorMatrix,(U$4+1),FALSE)*$E33</f>
        <v>29669029.426723804</v>
      </c>
      <c r="V28" s="5">
        <f>VLOOKUP(CONCATENATE($F28," ",$G28),AllocFactorMatrix,(V$4+1),FALSE)*$E33</f>
        <v>0</v>
      </c>
      <c r="W28" s="5">
        <f t="shared" si="10"/>
        <v>36114992.077533074</v>
      </c>
      <c r="X28" s="5">
        <f>VLOOKUP(CONCATENATE($F28," ",$G28),AllocFactorMatrix,(X$4+1),FALSE)*$E33</f>
        <v>2608035.0877938457</v>
      </c>
      <c r="Y28" s="5">
        <f>VLOOKUP(CONCATENATE($F28," ",$G28),AllocFactorMatrix,(Y$4+1),FALSE)*$E33</f>
        <v>52365.476993534219</v>
      </c>
      <c r="Z28" s="5">
        <f t="shared" si="7"/>
        <v>2660400.5647873799</v>
      </c>
      <c r="AA28" s="5">
        <f>VLOOKUP(CONCATENATE($F28," ",$G28),AllocFactorMatrix,(AA$4+1),FALSE)*$E33</f>
        <v>34678.388795283136</v>
      </c>
      <c r="AB28" s="5">
        <f>VLOOKUP(CONCATENATE($F28," ",$G28),AllocFactorMatrix,(AB$4+1),FALSE)*$E33</f>
        <v>0</v>
      </c>
      <c r="AC28" s="5">
        <f>VLOOKUP(CONCATENATE($F28," ",$G28),AllocFactorMatrix,(AC$4+1),FALSE)*$E33</f>
        <v>0</v>
      </c>
    </row>
    <row r="29" spans="3:29" hidden="1" outlineLevel="1">
      <c r="E29" s="52"/>
      <c r="F29" s="175" t="str">
        <f>F33</f>
        <v>TRANS_TOTAL</v>
      </c>
      <c r="G29" s="52" t="str">
        <f>$G$11</f>
        <v>DISTPRI</v>
      </c>
      <c r="H29" s="4">
        <f t="shared" si="5"/>
        <v>0</v>
      </c>
      <c r="I29" s="5">
        <f>VLOOKUP(CONCATENATE($F29," ",$G29),AllocFactorMatrix,(I$4+1),FALSE)*$E33</f>
        <v>0</v>
      </c>
      <c r="J29" s="5">
        <f>VLOOKUP(CONCATENATE($F29," ",$G29),AllocFactorMatrix,(J$4+1),FALSE)*$E33</f>
        <v>0</v>
      </c>
      <c r="K29" s="5">
        <f>VLOOKUP(CONCATENATE($F29," ",$G29),AllocFactorMatrix,(K$4+1),FALSE)*$E33</f>
        <v>0</v>
      </c>
      <c r="L29" s="5">
        <f>VLOOKUP(CONCATENATE($F29," ",$G29),AllocFactorMatrix,(L$4+1),FALSE)*$E33</f>
        <v>0</v>
      </c>
      <c r="M29" s="5">
        <f t="shared" si="6"/>
        <v>0</v>
      </c>
      <c r="N29" s="5">
        <f>VLOOKUP(CONCATENATE($F29," ",$G29),AllocFactorMatrix,(N$4+1),FALSE)*$E33</f>
        <v>0</v>
      </c>
      <c r="O29" s="5">
        <f>VLOOKUP(CONCATENATE($F29," ",$G29),AllocFactorMatrix,(O$4+1),FALSE)*$E33</f>
        <v>0</v>
      </c>
      <c r="P29" s="5">
        <f>VLOOKUP(CONCATENATE($F29," ",$G29),AllocFactorMatrix,(P$4+1),FALSE)*$E33</f>
        <v>0</v>
      </c>
      <c r="Q29" s="5">
        <f>VLOOKUP(CONCATENATE($F29," ",$G29),AllocFactorMatrix,(Q$4+1),FALSE)*$E33</f>
        <v>0</v>
      </c>
      <c r="R29" s="5">
        <f t="shared" si="8"/>
        <v>0</v>
      </c>
      <c r="S29" s="5">
        <f>VLOOKUP(CONCATENATE($F29," ",$G29),AllocFactorMatrix,(S$4+1),FALSE)*$E33</f>
        <v>0</v>
      </c>
      <c r="T29" s="5">
        <f>VLOOKUP(CONCATENATE($F29," ",$G29),AllocFactorMatrix,(T$4+1),FALSE)*$E33</f>
        <v>0</v>
      </c>
      <c r="U29" s="5">
        <f>VLOOKUP(CONCATENATE($F29," ",$G29),AllocFactorMatrix,(U$4+1),FALSE)*$E33</f>
        <v>0</v>
      </c>
      <c r="V29" s="5">
        <f>VLOOKUP(CONCATENATE($F29," ",$G29),AllocFactorMatrix,(V$4+1),FALSE)*$E33</f>
        <v>0</v>
      </c>
      <c r="W29" s="5">
        <f t="shared" si="10"/>
        <v>0</v>
      </c>
      <c r="X29" s="5">
        <f>VLOOKUP(CONCATENATE($F29," ",$G29),AllocFactorMatrix,(X$4+1),FALSE)*$E33</f>
        <v>0</v>
      </c>
      <c r="Y29" s="5">
        <f>VLOOKUP(CONCATENATE($F29," ",$G29),AllocFactorMatrix,(Y$4+1),FALSE)*$E33</f>
        <v>0</v>
      </c>
      <c r="Z29" s="5">
        <f t="shared" si="7"/>
        <v>0</v>
      </c>
      <c r="AA29" s="5">
        <f>VLOOKUP(CONCATENATE($F29," ",$G29),AllocFactorMatrix,(AA$4+1),FALSE)*$E33</f>
        <v>0</v>
      </c>
      <c r="AB29" s="5">
        <f>VLOOKUP(CONCATENATE($F29," ",$G29),AllocFactorMatrix,(AB$4+1),FALSE)*$E33</f>
        <v>0</v>
      </c>
      <c r="AC29" s="5">
        <f>VLOOKUP(CONCATENATE($F29," ",$G29),AllocFactorMatrix,(AC$4+1),FALSE)*$E33</f>
        <v>0</v>
      </c>
    </row>
    <row r="30" spans="3:29" hidden="1" outlineLevel="1">
      <c r="E30" s="52"/>
      <c r="F30" s="175" t="str">
        <f>F33</f>
        <v>TRANS_TOTAL</v>
      </c>
      <c r="G30" s="52" t="str">
        <f>$G$12</f>
        <v>DISTSEC</v>
      </c>
      <c r="H30" s="4">
        <f t="shared" si="5"/>
        <v>0</v>
      </c>
      <c r="I30" s="5">
        <f>VLOOKUP(CONCATENATE($F30," ",$G30),AllocFactorMatrix,(I$4+1),FALSE)*$E33</f>
        <v>0</v>
      </c>
      <c r="J30" s="5">
        <f>VLOOKUP(CONCATENATE($F30," ",$G30),AllocFactorMatrix,(J$4+1),FALSE)*$E33</f>
        <v>0</v>
      </c>
      <c r="K30" s="5">
        <f>VLOOKUP(CONCATENATE($F30," ",$G30),AllocFactorMatrix,(K$4+1),FALSE)*$E33</f>
        <v>0</v>
      </c>
      <c r="L30" s="5">
        <f>VLOOKUP(CONCATENATE($F30," ",$G30),AllocFactorMatrix,(L$4+1),FALSE)*$E33</f>
        <v>0</v>
      </c>
      <c r="M30" s="5">
        <f t="shared" si="6"/>
        <v>0</v>
      </c>
      <c r="N30" s="5">
        <f>VLOOKUP(CONCATENATE($F30," ",$G30),AllocFactorMatrix,(N$4+1),FALSE)*$E33</f>
        <v>0</v>
      </c>
      <c r="O30" s="5">
        <f>VLOOKUP(CONCATENATE($F30," ",$G30),AllocFactorMatrix,(O$4+1),FALSE)*$E33</f>
        <v>0</v>
      </c>
      <c r="P30" s="5">
        <f>VLOOKUP(CONCATENATE($F30," ",$G30),AllocFactorMatrix,(P$4+1),FALSE)*$E33</f>
        <v>0</v>
      </c>
      <c r="Q30" s="5">
        <f>VLOOKUP(CONCATENATE($F30," ",$G30),AllocFactorMatrix,(Q$4+1),FALSE)*$E33</f>
        <v>0</v>
      </c>
      <c r="R30" s="5">
        <f t="shared" si="8"/>
        <v>0</v>
      </c>
      <c r="S30" s="5">
        <f>VLOOKUP(CONCATENATE($F30," ",$G30),AllocFactorMatrix,(S$4+1),FALSE)*$E33</f>
        <v>0</v>
      </c>
      <c r="T30" s="5">
        <f>VLOOKUP(CONCATENATE($F30," ",$G30),AllocFactorMatrix,(T$4+1),FALSE)*$E33</f>
        <v>0</v>
      </c>
      <c r="U30" s="5">
        <f>VLOOKUP(CONCATENATE($F30," ",$G30),AllocFactorMatrix,(U$4+1),FALSE)*$E33</f>
        <v>0</v>
      </c>
      <c r="V30" s="5">
        <f>VLOOKUP(CONCATENATE($F30," ",$G30),AllocFactorMatrix,(V$4+1),FALSE)*$E33</f>
        <v>0</v>
      </c>
      <c r="W30" s="5">
        <f t="shared" si="10"/>
        <v>0</v>
      </c>
      <c r="X30" s="5">
        <f>VLOOKUP(CONCATENATE($F30," ",$G30),AllocFactorMatrix,(X$4+1),FALSE)*$E33</f>
        <v>0</v>
      </c>
      <c r="Y30" s="5">
        <f>VLOOKUP(CONCATENATE($F30," ",$G30),AllocFactorMatrix,(Y$4+1),FALSE)*$E33</f>
        <v>0</v>
      </c>
      <c r="Z30" s="5">
        <f t="shared" si="7"/>
        <v>0</v>
      </c>
      <c r="AA30" s="5">
        <f>VLOOKUP(CONCATENATE($F30," ",$G30),AllocFactorMatrix,(AA$4+1),FALSE)*$E33</f>
        <v>0</v>
      </c>
      <c r="AB30" s="5">
        <f>VLOOKUP(CONCATENATE($F30," ",$G30),AllocFactorMatrix,(AB$4+1),FALSE)*$E33</f>
        <v>0</v>
      </c>
      <c r="AC30" s="5">
        <f>VLOOKUP(CONCATENATE($F30," ",$G30),AllocFactorMatrix,(AC$4+1),FALSE)*$E33</f>
        <v>0</v>
      </c>
    </row>
    <row r="31" spans="3:29" hidden="1" outlineLevel="1">
      <c r="E31" s="52"/>
      <c r="F31" s="175" t="str">
        <f>F33</f>
        <v>TRANS_TOTAL</v>
      </c>
      <c r="G31" s="52" t="str">
        <f>$G$13</f>
        <v>ENERGY</v>
      </c>
      <c r="H31" s="4">
        <f t="shared" si="5"/>
        <v>0</v>
      </c>
      <c r="I31" s="5">
        <f>VLOOKUP(CONCATENATE($F31," ",$G31),AllocFactorMatrix,(I$4+1),FALSE)*$E33</f>
        <v>0</v>
      </c>
      <c r="J31" s="5">
        <f>VLOOKUP(CONCATENATE($F31," ",$G31),AllocFactorMatrix,(J$4+1),FALSE)*$E33</f>
        <v>0</v>
      </c>
      <c r="K31" s="5">
        <f>VLOOKUP(CONCATENATE($F31," ",$G31),AllocFactorMatrix,(K$4+1),FALSE)*$E33</f>
        <v>0</v>
      </c>
      <c r="L31" s="5">
        <f>VLOOKUP(CONCATENATE($F31," ",$G31),AllocFactorMatrix,(L$4+1),FALSE)*$E33</f>
        <v>0</v>
      </c>
      <c r="M31" s="5">
        <f t="shared" si="6"/>
        <v>0</v>
      </c>
      <c r="N31" s="5">
        <f>VLOOKUP(CONCATENATE($F31," ",$G31),AllocFactorMatrix,(N$4+1),FALSE)*$E33</f>
        <v>0</v>
      </c>
      <c r="O31" s="5">
        <f>VLOOKUP(CONCATENATE($F31," ",$G31),AllocFactorMatrix,(O$4+1),FALSE)*$E33</f>
        <v>0</v>
      </c>
      <c r="P31" s="5">
        <f>VLOOKUP(CONCATENATE($F31," ",$G31),AllocFactorMatrix,(P$4+1),FALSE)*$E33</f>
        <v>0</v>
      </c>
      <c r="Q31" s="5">
        <f>VLOOKUP(CONCATENATE($F31," ",$G31),AllocFactorMatrix,(Q$4+1),FALSE)*$E33</f>
        <v>0</v>
      </c>
      <c r="R31" s="5">
        <f t="shared" si="8"/>
        <v>0</v>
      </c>
      <c r="S31" s="5">
        <f>VLOOKUP(CONCATENATE($F31," ",$G31),AllocFactorMatrix,(S$4+1),FALSE)*$E33</f>
        <v>0</v>
      </c>
      <c r="T31" s="5">
        <f>VLOOKUP(CONCATENATE($F31," ",$G31),AllocFactorMatrix,(T$4+1),FALSE)*$E33</f>
        <v>0</v>
      </c>
      <c r="U31" s="5">
        <f>VLOOKUP(CONCATENATE($F31," ",$G31),AllocFactorMatrix,(U$4+1),FALSE)*$E33</f>
        <v>0</v>
      </c>
      <c r="V31" s="5">
        <f>VLOOKUP(CONCATENATE($F31," ",$G31),AllocFactorMatrix,(V$4+1),FALSE)*$E33</f>
        <v>0</v>
      </c>
      <c r="W31" s="5">
        <f t="shared" si="10"/>
        <v>0</v>
      </c>
      <c r="X31" s="5">
        <f>VLOOKUP(CONCATENATE($F31," ",$G31),AllocFactorMatrix,(X$4+1),FALSE)*$E33</f>
        <v>0</v>
      </c>
      <c r="Y31" s="5">
        <f>VLOOKUP(CONCATENATE($F31," ",$G31),AllocFactorMatrix,(Y$4+1),FALSE)*$E33</f>
        <v>0</v>
      </c>
      <c r="Z31" s="5">
        <f t="shared" si="7"/>
        <v>0</v>
      </c>
      <c r="AA31" s="5">
        <f>VLOOKUP(CONCATENATE($F31," ",$G31),AllocFactorMatrix,(AA$4+1),FALSE)*$E33</f>
        <v>0</v>
      </c>
      <c r="AB31" s="5">
        <f>VLOOKUP(CONCATENATE($F31," ",$G31),AllocFactorMatrix,(AB$4+1),FALSE)*$E33</f>
        <v>0</v>
      </c>
      <c r="AC31" s="5">
        <f>VLOOKUP(CONCATENATE($F31," ",$G31),AllocFactorMatrix,(AC$4+1),FALSE)*$E33</f>
        <v>0</v>
      </c>
    </row>
    <row r="32" spans="3:29" hidden="1" outlineLevel="1">
      <c r="E32" s="52"/>
      <c r="F32" s="175" t="str">
        <f>F33</f>
        <v>TRANS_TOTAL</v>
      </c>
      <c r="G32" s="52" t="str">
        <f>$G$14</f>
        <v>CUSTOMER</v>
      </c>
      <c r="H32" s="4">
        <f t="shared" si="5"/>
        <v>0</v>
      </c>
      <c r="I32" s="5">
        <f>VLOOKUP(CONCATENATE($F32," ",$G32),AllocFactorMatrix,(I$4+1),FALSE)*$E33</f>
        <v>0</v>
      </c>
      <c r="J32" s="5">
        <f>VLOOKUP(CONCATENATE($F32," ",$G32),AllocFactorMatrix,(J$4+1),FALSE)*$E33</f>
        <v>0</v>
      </c>
      <c r="K32" s="5">
        <f>VLOOKUP(CONCATENATE($F32," ",$G32),AllocFactorMatrix,(K$4+1),FALSE)*$E33</f>
        <v>0</v>
      </c>
      <c r="L32" s="5">
        <f>VLOOKUP(CONCATENATE($F32," ",$G32),AllocFactorMatrix,(L$4+1),FALSE)*$E33</f>
        <v>0</v>
      </c>
      <c r="M32" s="5">
        <f t="shared" si="6"/>
        <v>0</v>
      </c>
      <c r="N32" s="5">
        <f>VLOOKUP(CONCATENATE($F32," ",$G32),AllocFactorMatrix,(N$4+1),FALSE)*$E33</f>
        <v>0</v>
      </c>
      <c r="O32" s="5">
        <f>VLOOKUP(CONCATENATE($F32," ",$G32),AllocFactorMatrix,(O$4+1),FALSE)*$E33</f>
        <v>0</v>
      </c>
      <c r="P32" s="5">
        <f>VLOOKUP(CONCATENATE($F32," ",$G32),AllocFactorMatrix,(P$4+1),FALSE)*$E33</f>
        <v>0</v>
      </c>
      <c r="Q32" s="5">
        <f>VLOOKUP(CONCATENATE($F32," ",$G32),AllocFactorMatrix,(Q$4+1),FALSE)*$E33</f>
        <v>0</v>
      </c>
      <c r="R32" s="5">
        <f t="shared" si="8"/>
        <v>0</v>
      </c>
      <c r="S32" s="5">
        <f>VLOOKUP(CONCATENATE($F32," ",$G32),AllocFactorMatrix,(S$4+1),FALSE)*$E33</f>
        <v>0</v>
      </c>
      <c r="T32" s="5">
        <f>VLOOKUP(CONCATENATE($F32," ",$G32),AllocFactorMatrix,(T$4+1),FALSE)*$E33</f>
        <v>0</v>
      </c>
      <c r="U32" s="5">
        <f>VLOOKUP(CONCATENATE($F32," ",$G32),AllocFactorMatrix,(U$4+1),FALSE)*$E33</f>
        <v>0</v>
      </c>
      <c r="V32" s="5">
        <f>VLOOKUP(CONCATENATE($F32," ",$G32),AllocFactorMatrix,(V$4+1),FALSE)*$E33</f>
        <v>0</v>
      </c>
      <c r="W32" s="5">
        <f t="shared" si="10"/>
        <v>0</v>
      </c>
      <c r="X32" s="5">
        <f>VLOOKUP(CONCATENATE($F32," ",$G32),AllocFactorMatrix,(X$4+1),FALSE)*$E33</f>
        <v>0</v>
      </c>
      <c r="Y32" s="5">
        <f>VLOOKUP(CONCATENATE($F32," ",$G32),AllocFactorMatrix,(Y$4+1),FALSE)*$E33</f>
        <v>0</v>
      </c>
      <c r="Z32" s="5">
        <f t="shared" si="7"/>
        <v>0</v>
      </c>
      <c r="AA32" s="5">
        <f>VLOOKUP(CONCATENATE($F32," ",$G32),AllocFactorMatrix,(AA$4+1),FALSE)*$E33</f>
        <v>0</v>
      </c>
      <c r="AB32" s="5">
        <f>VLOOKUP(CONCATENATE($F32," ",$G32),AllocFactorMatrix,(AB$4+1),FALSE)*$E33</f>
        <v>0</v>
      </c>
      <c r="AC32" s="5">
        <f>VLOOKUP(CONCATENATE($F32," ",$G32),AllocFactorMatrix,(AC$4+1),FALSE)*$E33</f>
        <v>0</v>
      </c>
    </row>
    <row r="33" spans="3:29" collapsed="1">
      <c r="D33" s="52" t="s">
        <v>187</v>
      </c>
      <c r="E33" s="58">
        <f>645397517-E25</f>
        <v>633385992.72000003</v>
      </c>
      <c r="F33" s="93" t="s">
        <v>191</v>
      </c>
      <c r="G33" s="52" t="str">
        <f>$G$15</f>
        <v>TOTAL</v>
      </c>
      <c r="H33" s="4">
        <f t="shared" si="5"/>
        <v>633385992.72000003</v>
      </c>
      <c r="I33" s="5">
        <f>VLOOKUP(CONCATENATE($F33," ",$G33),AllocFactorMatrix,(I$4+1),FALSE)*$E33</f>
        <v>325333079.10678869</v>
      </c>
      <c r="J33" s="5">
        <f>VLOOKUP(CONCATENATE($F33," ",$G33),AllocFactorMatrix,(J$4+1),FALSE)*$E33</f>
        <v>75953173.072618306</v>
      </c>
      <c r="K33" s="5">
        <f>VLOOKUP(CONCATENATE($F33," ",$G33),AllocFactorMatrix,(K$4+1),FALSE)*$E33</f>
        <v>1057130.6705184742</v>
      </c>
      <c r="L33" s="5">
        <f>VLOOKUP(CONCATENATE($F33," ",$G33),AllocFactorMatrix,(L$4+1),FALSE)*$E33</f>
        <v>156825.48913656297</v>
      </c>
      <c r="M33" s="5">
        <f t="shared" si="6"/>
        <v>77167129.23227334</v>
      </c>
      <c r="N33" s="5">
        <f>VLOOKUP(CONCATENATE($F33," ",$G33),AllocFactorMatrix,(N$4+1),FALSE)*$E33</f>
        <v>44923481.727823213</v>
      </c>
      <c r="O33" s="5">
        <f>VLOOKUP(CONCATENATE($F33," ",$G33),AllocFactorMatrix,(O$4+1),FALSE)*$E33</f>
        <v>8054699.2729208097</v>
      </c>
      <c r="P33" s="5">
        <f>VLOOKUP(CONCATENATE($F33," ",$G33),AllocFactorMatrix,(P$4+1),FALSE)*$E33</f>
        <v>1735481.4575404441</v>
      </c>
      <c r="Q33" s="5">
        <f>VLOOKUP(CONCATENATE($F33," ",$G33),AllocFactorMatrix,(Q$4+1),FALSE)*$E33</f>
        <v>48862.242541123567</v>
      </c>
      <c r="R33" s="5">
        <f t="shared" si="8"/>
        <v>54762524.700825594</v>
      </c>
      <c r="S33" s="5">
        <f>VLOOKUP(CONCATENATE($F33," ",$G33),AllocFactorMatrix,(S$4+1),FALSE)*$E33</f>
        <v>2105728.7433272302</v>
      </c>
      <c r="T33" s="5">
        <f>VLOOKUP(CONCATENATE($F33," ",$G33),AllocFactorMatrix,(T$4+1),FALSE)*$E33</f>
        <v>28656010.270921715</v>
      </c>
      <c r="U33" s="5">
        <f>VLOOKUP(CONCATENATE($F33," ",$G33),AllocFactorMatrix,(U$4+1),FALSE)*$E33</f>
        <v>116253707.41507834</v>
      </c>
      <c r="V33" s="5">
        <f>VLOOKUP(CONCATENATE($F33," ",$G33),AllocFactorMatrix,(V$4+1),FALSE)*$E33</f>
        <v>15685617.463653319</v>
      </c>
      <c r="W33" s="5">
        <f t="shared" si="10"/>
        <v>162701063.89298061</v>
      </c>
      <c r="X33" s="5">
        <f>VLOOKUP(CONCATENATE($F33," ",$G33),AllocFactorMatrix,(X$4+1),FALSE)*$E33</f>
        <v>12326451.96464557</v>
      </c>
      <c r="Y33" s="5">
        <f>VLOOKUP(CONCATENATE($F33," ",$G33),AllocFactorMatrix,(Y$4+1),FALSE)*$E33</f>
        <v>246467.18872613367</v>
      </c>
      <c r="Z33" s="5">
        <f t="shared" si="7"/>
        <v>12572919.153371703</v>
      </c>
      <c r="AA33" s="5">
        <f>VLOOKUP(CONCATENATE($F33," ",$G33),AllocFactorMatrix,(AA$4+1),FALSE)*$E33</f>
        <v>162880.02989020353</v>
      </c>
      <c r="AB33" s="5">
        <f>VLOOKUP(CONCATENATE($F33," ",$G33),AllocFactorMatrix,(AB$4+1),FALSE)*$E33</f>
        <v>569544.68297555856</v>
      </c>
      <c r="AC33" s="5">
        <f>VLOOKUP(CONCATENATE($F33," ",$G33),AllocFactorMatrix,(AC$4+1),FALSE)*$E33</f>
        <v>116851.92089426192</v>
      </c>
    </row>
    <row r="34" spans="3:29" hidden="1" outlineLevel="1">
      <c r="E34" s="55"/>
      <c r="F34" s="107"/>
      <c r="G34" s="52" t="str">
        <f>$G$8</f>
        <v>PRODUCTION</v>
      </c>
      <c r="H34" s="4">
        <f t="shared" ref="H34:AC34" si="11">H18+H26</f>
        <v>12011524.279999999</v>
      </c>
      <c r="I34" s="4">
        <f t="shared" si="11"/>
        <v>6178559.6876095021</v>
      </c>
      <c r="J34" s="4">
        <f t="shared" si="11"/>
        <v>1440841.0690646304</v>
      </c>
      <c r="K34" s="4">
        <f t="shared" ref="K34:L41" si="12">K18+K26</f>
        <v>20033.396202369255</v>
      </c>
      <c r="L34" s="4">
        <f t="shared" si="12"/>
        <v>2790.1253587111282</v>
      </c>
      <c r="M34" s="4">
        <f t="shared" si="11"/>
        <v>1463664.590625711</v>
      </c>
      <c r="N34" s="4">
        <f t="shared" si="11"/>
        <v>857600.41510105389</v>
      </c>
      <c r="O34" s="4">
        <f t="shared" si="11"/>
        <v>153674.77802403455</v>
      </c>
      <c r="P34" s="4">
        <f t="shared" si="11"/>
        <v>31163.676760586244</v>
      </c>
      <c r="Q34" s="4">
        <f t="shared" ref="Q34:Q41" si="13">Q18+Q26</f>
        <v>1183.4265320839679</v>
      </c>
      <c r="R34" s="4">
        <f t="shared" si="11"/>
        <v>1043622.2964177587</v>
      </c>
      <c r="S34" s="4">
        <f t="shared" ref="S34:S41" si="14">S18+S26</f>
        <v>40613.531049131474</v>
      </c>
      <c r="T34" s="4">
        <f t="shared" si="11"/>
        <v>548306.12143092533</v>
      </c>
      <c r="U34" s="4">
        <f t="shared" si="11"/>
        <v>2097050.8080370501</v>
      </c>
      <c r="V34" s="4">
        <f t="shared" ref="V34:V41" si="15">V18+V26</f>
        <v>379900.20337245311</v>
      </c>
      <c r="W34" s="4">
        <f t="shared" si="11"/>
        <v>3065870.6638895599</v>
      </c>
      <c r="X34" s="4">
        <f t="shared" si="11"/>
        <v>235376.67908384299</v>
      </c>
      <c r="Y34" s="4">
        <f t="shared" si="11"/>
        <v>4701.0759973602762</v>
      </c>
      <c r="Z34" s="4">
        <f t="shared" si="11"/>
        <v>240077.75508120327</v>
      </c>
      <c r="AA34" s="4">
        <f t="shared" ref="AA34:AB41" si="16">AA18+AA26</f>
        <v>3104.9991903410187</v>
      </c>
      <c r="AB34" s="4">
        <f t="shared" si="16"/>
        <v>13794.174274202878</v>
      </c>
      <c r="AC34" s="4">
        <f t="shared" si="11"/>
        <v>2830.1129117203777</v>
      </c>
    </row>
    <row r="35" spans="3:29" hidden="1" outlineLevel="1">
      <c r="E35" s="55"/>
      <c r="F35" s="107"/>
      <c r="G35" s="52" t="str">
        <f>$G$9</f>
        <v>BULKTRAN</v>
      </c>
      <c r="H35" s="4">
        <f t="shared" ref="H35:AC35" si="17">H19+H27</f>
        <v>495941232.29976004</v>
      </c>
      <c r="I35" s="4">
        <f t="shared" si="17"/>
        <v>255105216.78025338</v>
      </c>
      <c r="J35" s="4">
        <f t="shared" si="17"/>
        <v>59490575.773953021</v>
      </c>
      <c r="K35" s="4">
        <f t="shared" si="12"/>
        <v>827154.56990712101</v>
      </c>
      <c r="L35" s="4">
        <f t="shared" si="12"/>
        <v>115200.88345273753</v>
      </c>
      <c r="M35" s="4">
        <f t="shared" si="17"/>
        <v>60432931.227312878</v>
      </c>
      <c r="N35" s="4">
        <f t="shared" si="17"/>
        <v>35409278.353971109</v>
      </c>
      <c r="O35" s="4">
        <f t="shared" si="17"/>
        <v>6345044.7262161952</v>
      </c>
      <c r="P35" s="4">
        <f t="shared" si="17"/>
        <v>1286710.320468714</v>
      </c>
      <c r="Q35" s="4">
        <f t="shared" si="13"/>
        <v>48862.242541123567</v>
      </c>
      <c r="R35" s="4">
        <f t="shared" si="17"/>
        <v>43089895.643197149</v>
      </c>
      <c r="S35" s="4">
        <f t="shared" si="14"/>
        <v>1676883.31364309</v>
      </c>
      <c r="T35" s="4">
        <f t="shared" si="17"/>
        <v>22638893.049796589</v>
      </c>
      <c r="U35" s="4">
        <f t="shared" si="17"/>
        <v>86584677.988354534</v>
      </c>
      <c r="V35" s="4">
        <f t="shared" si="15"/>
        <v>15685617.463653319</v>
      </c>
      <c r="W35" s="4">
        <f t="shared" si="17"/>
        <v>126586071.81544754</v>
      </c>
      <c r="X35" s="4">
        <f t="shared" si="17"/>
        <v>9718416.8768517245</v>
      </c>
      <c r="Y35" s="4">
        <f t="shared" si="17"/>
        <v>194101.71173259945</v>
      </c>
      <c r="Z35" s="4">
        <f t="shared" si="17"/>
        <v>9912518.5885843243</v>
      </c>
      <c r="AA35" s="4">
        <f t="shared" si="16"/>
        <v>128201.64109492039</v>
      </c>
      <c r="AB35" s="4">
        <f t="shared" si="16"/>
        <v>569544.68297555856</v>
      </c>
      <c r="AC35" s="4">
        <f t="shared" si="17"/>
        <v>116851.92089426192</v>
      </c>
    </row>
    <row r="36" spans="3:29" hidden="1" outlineLevel="1">
      <c r="E36" s="55"/>
      <c r="F36" s="107"/>
      <c r="G36" s="52" t="str">
        <f>$G$10</f>
        <v>SUBTRAN</v>
      </c>
      <c r="H36" s="4">
        <f t="shared" ref="H36:AC36" si="18">H20+H28</f>
        <v>137444760.42023998</v>
      </c>
      <c r="I36" s="4">
        <f t="shared" si="18"/>
        <v>70227862.326535329</v>
      </c>
      <c r="J36" s="4">
        <f t="shared" si="18"/>
        <v>16462597.298665283</v>
      </c>
      <c r="K36" s="4">
        <f t="shared" si="12"/>
        <v>229976.10061135306</v>
      </c>
      <c r="L36" s="4">
        <f t="shared" si="12"/>
        <v>41624.605683825444</v>
      </c>
      <c r="M36" s="4">
        <f t="shared" si="18"/>
        <v>16734198.004960462</v>
      </c>
      <c r="N36" s="4">
        <f t="shared" si="18"/>
        <v>9514203.3738520965</v>
      </c>
      <c r="O36" s="4">
        <f t="shared" si="18"/>
        <v>1709654.5467046138</v>
      </c>
      <c r="P36" s="4">
        <f t="shared" si="18"/>
        <v>448771.13707172999</v>
      </c>
      <c r="Q36" s="4">
        <f t="shared" si="13"/>
        <v>0</v>
      </c>
      <c r="R36" s="4">
        <f t="shared" si="18"/>
        <v>11672629.057628442</v>
      </c>
      <c r="S36" s="4">
        <f t="shared" si="14"/>
        <v>428845.42968414031</v>
      </c>
      <c r="T36" s="4">
        <f t="shared" si="18"/>
        <v>6017117.2211251259</v>
      </c>
      <c r="U36" s="4">
        <f t="shared" si="18"/>
        <v>29669029.426723804</v>
      </c>
      <c r="V36" s="4">
        <f t="shared" si="15"/>
        <v>0</v>
      </c>
      <c r="W36" s="4">
        <f t="shared" si="18"/>
        <v>36114992.077533074</v>
      </c>
      <c r="X36" s="4">
        <f t="shared" si="18"/>
        <v>2608035.0877938457</v>
      </c>
      <c r="Y36" s="4">
        <f t="shared" si="18"/>
        <v>52365.476993534219</v>
      </c>
      <c r="Z36" s="4">
        <f t="shared" si="18"/>
        <v>2660400.5647873799</v>
      </c>
      <c r="AA36" s="4">
        <f t="shared" si="16"/>
        <v>34678.388795283136</v>
      </c>
      <c r="AB36" s="4">
        <f t="shared" si="16"/>
        <v>0</v>
      </c>
      <c r="AC36" s="4">
        <f t="shared" si="18"/>
        <v>0</v>
      </c>
    </row>
    <row r="37" spans="3:29" hidden="1" outlineLevel="1">
      <c r="E37" s="55"/>
      <c r="F37" s="107"/>
      <c r="G37" s="52" t="str">
        <f>$G$11</f>
        <v>DISTPRI</v>
      </c>
      <c r="H37" s="4">
        <f t="shared" ref="H37:AC37" si="19">H21+H29</f>
        <v>0</v>
      </c>
      <c r="I37" s="4">
        <f t="shared" si="19"/>
        <v>0</v>
      </c>
      <c r="J37" s="4">
        <f t="shared" si="19"/>
        <v>0</v>
      </c>
      <c r="K37" s="4">
        <f t="shared" si="12"/>
        <v>0</v>
      </c>
      <c r="L37" s="4">
        <f t="shared" si="12"/>
        <v>0</v>
      </c>
      <c r="M37" s="4">
        <f t="shared" si="19"/>
        <v>0</v>
      </c>
      <c r="N37" s="4">
        <f t="shared" si="19"/>
        <v>0</v>
      </c>
      <c r="O37" s="4">
        <f t="shared" si="19"/>
        <v>0</v>
      </c>
      <c r="P37" s="4">
        <f t="shared" si="19"/>
        <v>0</v>
      </c>
      <c r="Q37" s="4">
        <f t="shared" si="13"/>
        <v>0</v>
      </c>
      <c r="R37" s="4">
        <f t="shared" si="19"/>
        <v>0</v>
      </c>
      <c r="S37" s="4">
        <f t="shared" si="14"/>
        <v>0</v>
      </c>
      <c r="T37" s="4">
        <f t="shared" si="19"/>
        <v>0</v>
      </c>
      <c r="U37" s="4">
        <f t="shared" si="19"/>
        <v>0</v>
      </c>
      <c r="V37" s="4">
        <f t="shared" si="15"/>
        <v>0</v>
      </c>
      <c r="W37" s="4">
        <f t="shared" si="19"/>
        <v>0</v>
      </c>
      <c r="X37" s="4">
        <f t="shared" si="19"/>
        <v>0</v>
      </c>
      <c r="Y37" s="4">
        <f t="shared" si="19"/>
        <v>0</v>
      </c>
      <c r="Z37" s="4">
        <f t="shared" si="19"/>
        <v>0</v>
      </c>
      <c r="AA37" s="4">
        <f t="shared" si="16"/>
        <v>0</v>
      </c>
      <c r="AB37" s="4">
        <f t="shared" si="16"/>
        <v>0</v>
      </c>
      <c r="AC37" s="4">
        <f t="shared" si="19"/>
        <v>0</v>
      </c>
    </row>
    <row r="38" spans="3:29" hidden="1" outlineLevel="1">
      <c r="E38" s="55"/>
      <c r="F38" s="107"/>
      <c r="G38" s="52" t="str">
        <f>$G$12</f>
        <v>DISTSEC</v>
      </c>
      <c r="H38" s="4">
        <f t="shared" ref="H38:AC38" si="20">H22+H30</f>
        <v>0</v>
      </c>
      <c r="I38" s="4">
        <f t="shared" si="20"/>
        <v>0</v>
      </c>
      <c r="J38" s="4">
        <f t="shared" si="20"/>
        <v>0</v>
      </c>
      <c r="K38" s="4">
        <f t="shared" si="12"/>
        <v>0</v>
      </c>
      <c r="L38" s="4">
        <f t="shared" si="12"/>
        <v>0</v>
      </c>
      <c r="M38" s="4">
        <f t="shared" si="20"/>
        <v>0</v>
      </c>
      <c r="N38" s="4">
        <f t="shared" si="20"/>
        <v>0</v>
      </c>
      <c r="O38" s="4">
        <f t="shared" si="20"/>
        <v>0</v>
      </c>
      <c r="P38" s="4">
        <f t="shared" si="20"/>
        <v>0</v>
      </c>
      <c r="Q38" s="4">
        <f t="shared" si="13"/>
        <v>0</v>
      </c>
      <c r="R38" s="4">
        <f t="shared" si="20"/>
        <v>0</v>
      </c>
      <c r="S38" s="4">
        <f t="shared" si="14"/>
        <v>0</v>
      </c>
      <c r="T38" s="4">
        <f t="shared" si="20"/>
        <v>0</v>
      </c>
      <c r="U38" s="4">
        <f t="shared" si="20"/>
        <v>0</v>
      </c>
      <c r="V38" s="4">
        <f t="shared" si="15"/>
        <v>0</v>
      </c>
      <c r="W38" s="4">
        <f t="shared" si="20"/>
        <v>0</v>
      </c>
      <c r="X38" s="4">
        <f t="shared" si="20"/>
        <v>0</v>
      </c>
      <c r="Y38" s="4">
        <f t="shared" si="20"/>
        <v>0</v>
      </c>
      <c r="Z38" s="4">
        <f t="shared" si="20"/>
        <v>0</v>
      </c>
      <c r="AA38" s="4">
        <f t="shared" si="16"/>
        <v>0</v>
      </c>
      <c r="AB38" s="4">
        <f t="shared" si="16"/>
        <v>0</v>
      </c>
      <c r="AC38" s="4">
        <f t="shared" si="20"/>
        <v>0</v>
      </c>
    </row>
    <row r="39" spans="3:29" hidden="1" outlineLevel="1">
      <c r="E39" s="55"/>
      <c r="F39" s="107"/>
      <c r="G39" s="52" t="str">
        <f>$G$13</f>
        <v>ENERGY</v>
      </c>
      <c r="H39" s="4">
        <f t="shared" ref="H39:AC39" si="21">H23+H31</f>
        <v>0</v>
      </c>
      <c r="I39" s="4">
        <f t="shared" si="21"/>
        <v>0</v>
      </c>
      <c r="J39" s="4">
        <f t="shared" si="21"/>
        <v>0</v>
      </c>
      <c r="K39" s="4">
        <f t="shared" si="12"/>
        <v>0</v>
      </c>
      <c r="L39" s="4">
        <f t="shared" si="12"/>
        <v>0</v>
      </c>
      <c r="M39" s="4">
        <f t="shared" si="21"/>
        <v>0</v>
      </c>
      <c r="N39" s="4">
        <f t="shared" si="21"/>
        <v>0</v>
      </c>
      <c r="O39" s="4">
        <f t="shared" si="21"/>
        <v>0</v>
      </c>
      <c r="P39" s="4">
        <f t="shared" si="21"/>
        <v>0</v>
      </c>
      <c r="Q39" s="4">
        <f t="shared" si="13"/>
        <v>0</v>
      </c>
      <c r="R39" s="4">
        <f t="shared" si="21"/>
        <v>0</v>
      </c>
      <c r="S39" s="4">
        <f t="shared" si="14"/>
        <v>0</v>
      </c>
      <c r="T39" s="4">
        <f t="shared" si="21"/>
        <v>0</v>
      </c>
      <c r="U39" s="4">
        <f t="shared" si="21"/>
        <v>0</v>
      </c>
      <c r="V39" s="4">
        <f t="shared" si="15"/>
        <v>0</v>
      </c>
      <c r="W39" s="4">
        <f t="shared" si="21"/>
        <v>0</v>
      </c>
      <c r="X39" s="4">
        <f t="shared" si="21"/>
        <v>0</v>
      </c>
      <c r="Y39" s="4">
        <f t="shared" si="21"/>
        <v>0</v>
      </c>
      <c r="Z39" s="4">
        <f t="shared" si="21"/>
        <v>0</v>
      </c>
      <c r="AA39" s="4">
        <f t="shared" si="16"/>
        <v>0</v>
      </c>
      <c r="AB39" s="4">
        <f t="shared" si="16"/>
        <v>0</v>
      </c>
      <c r="AC39" s="4">
        <f t="shared" si="21"/>
        <v>0</v>
      </c>
    </row>
    <row r="40" spans="3:29" hidden="1" outlineLevel="1">
      <c r="E40" s="55"/>
      <c r="F40" s="107"/>
      <c r="G40" s="52" t="str">
        <f>$G$14</f>
        <v>CUSTOMER</v>
      </c>
      <c r="H40" s="4">
        <f t="shared" ref="H40:AC41" si="22">H24+H32</f>
        <v>0</v>
      </c>
      <c r="I40" s="4">
        <f t="shared" si="22"/>
        <v>0</v>
      </c>
      <c r="J40" s="4">
        <f t="shared" si="22"/>
        <v>0</v>
      </c>
      <c r="K40" s="4">
        <f t="shared" si="12"/>
        <v>0</v>
      </c>
      <c r="L40" s="4">
        <f t="shared" si="12"/>
        <v>0</v>
      </c>
      <c r="M40" s="4">
        <f t="shared" si="22"/>
        <v>0</v>
      </c>
      <c r="N40" s="4">
        <f t="shared" si="22"/>
        <v>0</v>
      </c>
      <c r="O40" s="4">
        <f t="shared" si="22"/>
        <v>0</v>
      </c>
      <c r="P40" s="4">
        <f t="shared" si="22"/>
        <v>0</v>
      </c>
      <c r="Q40" s="4">
        <f t="shared" si="13"/>
        <v>0</v>
      </c>
      <c r="R40" s="4">
        <f t="shared" si="22"/>
        <v>0</v>
      </c>
      <c r="S40" s="4">
        <f t="shared" si="14"/>
        <v>0</v>
      </c>
      <c r="T40" s="4">
        <f t="shared" si="22"/>
        <v>0</v>
      </c>
      <c r="U40" s="4">
        <f t="shared" si="22"/>
        <v>0</v>
      </c>
      <c r="V40" s="4">
        <f t="shared" si="15"/>
        <v>0</v>
      </c>
      <c r="W40" s="4">
        <f t="shared" si="22"/>
        <v>0</v>
      </c>
      <c r="X40" s="4">
        <f t="shared" si="22"/>
        <v>0</v>
      </c>
      <c r="Y40" s="4">
        <f t="shared" si="22"/>
        <v>0</v>
      </c>
      <c r="Z40" s="4">
        <f t="shared" si="22"/>
        <v>0</v>
      </c>
      <c r="AA40" s="4">
        <f t="shared" si="16"/>
        <v>0</v>
      </c>
      <c r="AB40" s="4">
        <f t="shared" si="16"/>
        <v>0</v>
      </c>
      <c r="AC40" s="4">
        <f t="shared" si="22"/>
        <v>0</v>
      </c>
    </row>
    <row r="41" spans="3:29" collapsed="1">
      <c r="D41" s="52" t="s">
        <v>3</v>
      </c>
      <c r="E41" s="50">
        <f>E25+E33</f>
        <v>645397517</v>
      </c>
      <c r="F41" s="175"/>
      <c r="G41" s="52" t="str">
        <f>$G$15</f>
        <v>TOTAL</v>
      </c>
      <c r="H41" s="4">
        <f>H25+H33</f>
        <v>645397517</v>
      </c>
      <c r="I41" s="4">
        <f t="shared" si="22"/>
        <v>331511638.79439819</v>
      </c>
      <c r="J41" s="4">
        <f t="shared" si="22"/>
        <v>77394014.141682938</v>
      </c>
      <c r="K41" s="4">
        <f t="shared" si="12"/>
        <v>1077164.0667208435</v>
      </c>
      <c r="L41" s="4">
        <f t="shared" si="12"/>
        <v>159615.61449527412</v>
      </c>
      <c r="M41" s="4">
        <f t="shared" si="22"/>
        <v>78630793.822899058</v>
      </c>
      <c r="N41" s="4">
        <f t="shared" si="22"/>
        <v>45781082.142924264</v>
      </c>
      <c r="O41" s="4">
        <f t="shared" si="22"/>
        <v>8208374.0509448443</v>
      </c>
      <c r="P41" s="4">
        <f t="shared" si="22"/>
        <v>1766645.1343010303</v>
      </c>
      <c r="Q41" s="4">
        <f t="shared" si="13"/>
        <v>50045.669073207537</v>
      </c>
      <c r="R41" s="4">
        <f t="shared" si="22"/>
        <v>55806146.997243352</v>
      </c>
      <c r="S41" s="4">
        <f t="shared" si="14"/>
        <v>2146342.2743763616</v>
      </c>
      <c r="T41" s="4">
        <f t="shared" si="22"/>
        <v>29204316.392352641</v>
      </c>
      <c r="U41" s="4">
        <f t="shared" si="22"/>
        <v>118350758.22311538</v>
      </c>
      <c r="V41" s="4">
        <f t="shared" si="15"/>
        <v>16065517.667025771</v>
      </c>
      <c r="W41" s="4">
        <f t="shared" si="22"/>
        <v>165766934.55687016</v>
      </c>
      <c r="X41" s="4">
        <f t="shared" si="22"/>
        <v>12561828.643729413</v>
      </c>
      <c r="Y41" s="4">
        <f t="shared" si="22"/>
        <v>251168.26472349395</v>
      </c>
      <c r="Z41" s="4">
        <f t="shared" si="22"/>
        <v>12812996.908452906</v>
      </c>
      <c r="AA41" s="4">
        <f t="shared" si="16"/>
        <v>165985.02908054454</v>
      </c>
      <c r="AB41" s="4">
        <f t="shared" si="16"/>
        <v>583338.85724976147</v>
      </c>
      <c r="AC41" s="4">
        <f t="shared" si="22"/>
        <v>119682.0338059823</v>
      </c>
    </row>
    <row r="42" spans="3:29">
      <c r="E42" s="4"/>
      <c r="F42" s="175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3:29">
      <c r="C43" s="52" t="s">
        <v>603</v>
      </c>
      <c r="E43" s="3"/>
      <c r="F43" s="175"/>
      <c r="G43" s="3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3:29" hidden="1" outlineLevel="1">
      <c r="F44" s="175" t="str">
        <f>F51</f>
        <v>DIST_CPD</v>
      </c>
      <c r="G44" s="52" t="str">
        <f>$G$8</f>
        <v>PRODUCTION</v>
      </c>
      <c r="H44" s="4">
        <f t="shared" ref="H44:H75" si="23">SUBTOTAL(9,I44:AC44)</f>
        <v>0</v>
      </c>
      <c r="I44" s="5">
        <f>VLOOKUP(CONCATENATE($F44," ",$G44),AllocFactorMatrix,(I$4+1),FALSE)*$E51</f>
        <v>0</v>
      </c>
      <c r="J44" s="5">
        <f>VLOOKUP(CONCATENATE($F44," ",$G44),AllocFactorMatrix,(J$4+1),FALSE)*$E51</f>
        <v>0</v>
      </c>
      <c r="K44" s="5">
        <f>VLOOKUP(CONCATENATE($F44," ",$G44),AllocFactorMatrix,(K$4+1),FALSE)*$E51</f>
        <v>0</v>
      </c>
      <c r="L44" s="5">
        <f>VLOOKUP(CONCATENATE($F44," ",$G44),AllocFactorMatrix,(L$4+1),FALSE)*$E51</f>
        <v>0</v>
      </c>
      <c r="M44" s="5">
        <f t="shared" ref="M44:M51" si="24">SUBTOTAL(9,J44:L44)</f>
        <v>0</v>
      </c>
      <c r="N44" s="5">
        <f>VLOOKUP(CONCATENATE($F44," ",$G44),AllocFactorMatrix,(N$4+1),FALSE)*$E51</f>
        <v>0</v>
      </c>
      <c r="O44" s="5">
        <f>VLOOKUP(CONCATENATE($F44," ",$G44),AllocFactorMatrix,(O$4+1),FALSE)*$E51</f>
        <v>0</v>
      </c>
      <c r="P44" s="5">
        <f>VLOOKUP(CONCATENATE($F44," ",$G44),AllocFactorMatrix,(P$4+1),FALSE)*$E51</f>
        <v>0</v>
      </c>
      <c r="Q44" s="5">
        <f>VLOOKUP(CONCATENATE($F44," ",$G44),AllocFactorMatrix,(Q$4+1),FALSE)*$E51</f>
        <v>0</v>
      </c>
      <c r="R44" s="5">
        <f>SUBTOTAL(9,N44:Q44)</f>
        <v>0</v>
      </c>
      <c r="S44" s="5">
        <f>VLOOKUP(CONCATENATE($F44," ",$G44),AllocFactorMatrix,(S$4+1),FALSE)*$E51</f>
        <v>0</v>
      </c>
      <c r="T44" s="5">
        <f>VLOOKUP(CONCATENATE($F44," ",$G44),AllocFactorMatrix,(T$4+1),FALSE)*$E51</f>
        <v>0</v>
      </c>
      <c r="U44" s="5">
        <f>VLOOKUP(CONCATENATE($F44," ",$G44),AllocFactorMatrix,(U$4+1),FALSE)*$E51</f>
        <v>0</v>
      </c>
      <c r="V44" s="5">
        <f>VLOOKUP(CONCATENATE($F44," ",$G44),AllocFactorMatrix,(V$4+1),FALSE)*$E51</f>
        <v>0</v>
      </c>
      <c r="W44" s="5">
        <f>SUBTOTAL(9,S44:V44)</f>
        <v>0</v>
      </c>
      <c r="X44" s="5">
        <f>VLOOKUP(CONCATENATE($F44," ",$G44),AllocFactorMatrix,(X$4+1),FALSE)*$E51</f>
        <v>0</v>
      </c>
      <c r="Y44" s="5">
        <f>VLOOKUP(CONCATENATE($F44," ",$G44),AllocFactorMatrix,(Y$4+1),FALSE)*$E51</f>
        <v>0</v>
      </c>
      <c r="Z44" s="5">
        <f t="shared" ref="Z44:Z75" si="25">SUBTOTAL(9,X44:Y44)</f>
        <v>0</v>
      </c>
      <c r="AA44" s="5">
        <f>VLOOKUP(CONCATENATE($F44," ",$G44),AllocFactorMatrix,(AA$4+1),FALSE)*$E51</f>
        <v>0</v>
      </c>
      <c r="AB44" s="5">
        <f>VLOOKUP(CONCATENATE($F44," ",$G44),AllocFactorMatrix,(AB$4+1),FALSE)*$E51</f>
        <v>0</v>
      </c>
      <c r="AC44" s="5">
        <f>VLOOKUP(CONCATENATE($F44," ",$G44),AllocFactorMatrix,(AC$4+1),FALSE)*$E51</f>
        <v>0</v>
      </c>
    </row>
    <row r="45" spans="3:29" hidden="1" outlineLevel="1">
      <c r="F45" s="175" t="str">
        <f>F51</f>
        <v>DIST_CPD</v>
      </c>
      <c r="G45" s="52" t="str">
        <f>$G$9</f>
        <v>BULKTRAN</v>
      </c>
      <c r="H45" s="4">
        <f t="shared" si="23"/>
        <v>0</v>
      </c>
      <c r="I45" s="5">
        <f>VLOOKUP(CONCATENATE($F45," ",$G45),AllocFactorMatrix,(I$4+1),FALSE)*$E51</f>
        <v>0</v>
      </c>
      <c r="J45" s="5">
        <f>VLOOKUP(CONCATENATE($F45," ",$G45),AllocFactorMatrix,(J$4+1),FALSE)*$E51</f>
        <v>0</v>
      </c>
      <c r="K45" s="5">
        <f>VLOOKUP(CONCATENATE($F45," ",$G45),AllocFactorMatrix,(K$4+1),FALSE)*$E51</f>
        <v>0</v>
      </c>
      <c r="L45" s="5">
        <f>VLOOKUP(CONCATENATE($F45," ",$G45),AllocFactorMatrix,(L$4+1),FALSE)*$E51</f>
        <v>0</v>
      </c>
      <c r="M45" s="5">
        <f t="shared" si="24"/>
        <v>0</v>
      </c>
      <c r="N45" s="5">
        <f>VLOOKUP(CONCATENATE($F45," ",$G45),AllocFactorMatrix,(N$4+1),FALSE)*$E51</f>
        <v>0</v>
      </c>
      <c r="O45" s="5">
        <f>VLOOKUP(CONCATENATE($F45," ",$G45),AllocFactorMatrix,(O$4+1),FALSE)*$E51</f>
        <v>0</v>
      </c>
      <c r="P45" s="5">
        <f>VLOOKUP(CONCATENATE($F45," ",$G45),AllocFactorMatrix,(P$4+1),FALSE)*$E51</f>
        <v>0</v>
      </c>
      <c r="Q45" s="5">
        <f>VLOOKUP(CONCATENATE($F45," ",$G45),AllocFactorMatrix,(Q$4+1),FALSE)*$E51</f>
        <v>0</v>
      </c>
      <c r="R45" s="5">
        <f t="shared" ref="R45:R108" si="26">SUBTOTAL(9,N45:Q45)</f>
        <v>0</v>
      </c>
      <c r="S45" s="5">
        <f>VLOOKUP(CONCATENATE($F45," ",$G45),AllocFactorMatrix,(S$4+1),FALSE)*$E51</f>
        <v>0</v>
      </c>
      <c r="T45" s="5">
        <f>VLOOKUP(CONCATENATE($F45," ",$G45),AllocFactorMatrix,(T$4+1),FALSE)*$E51</f>
        <v>0</v>
      </c>
      <c r="U45" s="5">
        <f>VLOOKUP(CONCATENATE($F45," ",$G45),AllocFactorMatrix,(U$4+1),FALSE)*$E51</f>
        <v>0</v>
      </c>
      <c r="V45" s="5">
        <f>VLOOKUP(CONCATENATE($F45," ",$G45),AllocFactorMatrix,(V$4+1),FALSE)*$E51</f>
        <v>0</v>
      </c>
      <c r="W45" s="5">
        <f t="shared" ref="W45:W51" si="27">SUBTOTAL(9,S45:V45)</f>
        <v>0</v>
      </c>
      <c r="X45" s="5">
        <f>VLOOKUP(CONCATENATE($F45," ",$G45),AllocFactorMatrix,(X$4+1),FALSE)*$E51</f>
        <v>0</v>
      </c>
      <c r="Y45" s="5">
        <f>VLOOKUP(CONCATENATE($F45," ",$G45),AllocFactorMatrix,(Y$4+1),FALSE)*$E51</f>
        <v>0</v>
      </c>
      <c r="Z45" s="5">
        <f t="shared" si="25"/>
        <v>0</v>
      </c>
      <c r="AA45" s="5">
        <f>VLOOKUP(CONCATENATE($F45," ",$G45),AllocFactorMatrix,(AA$4+1),FALSE)*$E51</f>
        <v>0</v>
      </c>
      <c r="AB45" s="5">
        <f>VLOOKUP(CONCATENATE($F45," ",$G45),AllocFactorMatrix,(AB$4+1),FALSE)*$E51</f>
        <v>0</v>
      </c>
      <c r="AC45" s="5">
        <f>VLOOKUP(CONCATENATE($F45," ",$G45),AllocFactorMatrix,(AC$4+1),FALSE)*$E51</f>
        <v>0</v>
      </c>
    </row>
    <row r="46" spans="3:29" hidden="1" outlineLevel="1">
      <c r="F46" s="175" t="str">
        <f>F51</f>
        <v>DIST_CPD</v>
      </c>
      <c r="G46" s="52" t="str">
        <f>$G$10</f>
        <v>SUBTRAN</v>
      </c>
      <c r="H46" s="4">
        <f t="shared" si="23"/>
        <v>0</v>
      </c>
      <c r="I46" s="5">
        <f>VLOOKUP(CONCATENATE($F46," ",$G46),AllocFactorMatrix,(I$4+1),FALSE)*$E51</f>
        <v>0</v>
      </c>
      <c r="J46" s="5">
        <f>VLOOKUP(CONCATENATE($F46," ",$G46),AllocFactorMatrix,(J$4+1),FALSE)*$E51</f>
        <v>0</v>
      </c>
      <c r="K46" s="5">
        <f>VLOOKUP(CONCATENATE($F46," ",$G46),AllocFactorMatrix,(K$4+1),FALSE)*$E51</f>
        <v>0</v>
      </c>
      <c r="L46" s="5">
        <f>VLOOKUP(CONCATENATE($F46," ",$G46),AllocFactorMatrix,(L$4+1),FALSE)*$E51</f>
        <v>0</v>
      </c>
      <c r="M46" s="5">
        <f t="shared" si="24"/>
        <v>0</v>
      </c>
      <c r="N46" s="5">
        <f>VLOOKUP(CONCATENATE($F46," ",$G46),AllocFactorMatrix,(N$4+1),FALSE)*$E51</f>
        <v>0</v>
      </c>
      <c r="O46" s="5">
        <f>VLOOKUP(CONCATENATE($F46," ",$G46),AllocFactorMatrix,(O$4+1),FALSE)*$E51</f>
        <v>0</v>
      </c>
      <c r="P46" s="5">
        <f>VLOOKUP(CONCATENATE($F46," ",$G46),AllocFactorMatrix,(P$4+1),FALSE)*$E51</f>
        <v>0</v>
      </c>
      <c r="Q46" s="5">
        <f>VLOOKUP(CONCATENATE($F46," ",$G46),AllocFactorMatrix,(Q$4+1),FALSE)*$E51</f>
        <v>0</v>
      </c>
      <c r="R46" s="5">
        <f t="shared" si="26"/>
        <v>0</v>
      </c>
      <c r="S46" s="5">
        <f>VLOOKUP(CONCATENATE($F46," ",$G46),AllocFactorMatrix,(S$4+1),FALSE)*$E51</f>
        <v>0</v>
      </c>
      <c r="T46" s="5">
        <f>VLOOKUP(CONCATENATE($F46," ",$G46),AllocFactorMatrix,(T$4+1),FALSE)*$E51</f>
        <v>0</v>
      </c>
      <c r="U46" s="5">
        <f>VLOOKUP(CONCATENATE($F46," ",$G46),AllocFactorMatrix,(U$4+1),FALSE)*$E51</f>
        <v>0</v>
      </c>
      <c r="V46" s="5">
        <f>VLOOKUP(CONCATENATE($F46," ",$G46),AllocFactorMatrix,(V$4+1),FALSE)*$E51</f>
        <v>0</v>
      </c>
      <c r="W46" s="5">
        <f t="shared" si="27"/>
        <v>0</v>
      </c>
      <c r="X46" s="5">
        <f>VLOOKUP(CONCATENATE($F46," ",$G46),AllocFactorMatrix,(X$4+1),FALSE)*$E51</f>
        <v>0</v>
      </c>
      <c r="Y46" s="5">
        <f>VLOOKUP(CONCATENATE($F46," ",$G46),AllocFactorMatrix,(Y$4+1),FALSE)*$E51</f>
        <v>0</v>
      </c>
      <c r="Z46" s="5">
        <f t="shared" si="25"/>
        <v>0</v>
      </c>
      <c r="AA46" s="5">
        <f>VLOOKUP(CONCATENATE($F46," ",$G46),AllocFactorMatrix,(AA$4+1),FALSE)*$E51</f>
        <v>0</v>
      </c>
      <c r="AB46" s="5">
        <f>VLOOKUP(CONCATENATE($F46," ",$G46),AllocFactorMatrix,(AB$4+1),FALSE)*$E51</f>
        <v>0</v>
      </c>
      <c r="AC46" s="5">
        <f>VLOOKUP(CONCATENATE($F46," ",$G46),AllocFactorMatrix,(AC$4+1),FALSE)*$E51</f>
        <v>0</v>
      </c>
    </row>
    <row r="47" spans="3:29" hidden="1" outlineLevel="1">
      <c r="F47" s="175" t="str">
        <f>F51</f>
        <v>DIST_CPD</v>
      </c>
      <c r="G47" s="52" t="str">
        <f>$G$11</f>
        <v>DISTPRI</v>
      </c>
      <c r="H47" s="4">
        <f t="shared" si="23"/>
        <v>7866117.8000000017</v>
      </c>
      <c r="I47" s="5">
        <f>VLOOKUP(CONCATENATE($F47," ",$G47),AllocFactorMatrix,(I$4+1),FALSE)*$E51</f>
        <v>5150789.5332212038</v>
      </c>
      <c r="J47" s="5">
        <f>VLOOKUP(CONCATENATE($F47," ",$G47),AllocFactorMatrix,(J$4+1),FALSE)*$E51</f>
        <v>1205483.553434043</v>
      </c>
      <c r="K47" s="5">
        <f>VLOOKUP(CONCATENATE($F47," ",$G47),AllocFactorMatrix,(K$4+1),FALSE)*$E51</f>
        <v>16837.893955270192</v>
      </c>
      <c r="L47" s="5">
        <f>VLOOKUP(CONCATENATE($F47," ",$G47),AllocFactorMatrix,(L$4+1),FALSE)*$E51</f>
        <v>0</v>
      </c>
      <c r="M47" s="5">
        <f t="shared" si="24"/>
        <v>1222321.4473893133</v>
      </c>
      <c r="N47" s="5">
        <f>VLOOKUP(CONCATENATE($F47," ",$G47),AllocFactorMatrix,(N$4+1),FALSE)*$E51</f>
        <v>699806.85058601305</v>
      </c>
      <c r="O47" s="5">
        <f>VLOOKUP(CONCATENATE($F47," ",$G47),AllocFactorMatrix,(O$4+1),FALSE)*$E51</f>
        <v>125740.72888812875</v>
      </c>
      <c r="P47" s="5">
        <f>VLOOKUP(CONCATENATE($F47," ",$G47),AllocFactorMatrix,(P$4+1),FALSE)*$E51</f>
        <v>0</v>
      </c>
      <c r="Q47" s="5">
        <f>VLOOKUP(CONCATENATE($F47," ",$G47),AllocFactorMatrix,(Q$4+1),FALSE)*$E51</f>
        <v>0</v>
      </c>
      <c r="R47" s="5">
        <f t="shared" si="26"/>
        <v>825547.57947414182</v>
      </c>
      <c r="S47" s="5">
        <f>VLOOKUP(CONCATENATE($F47," ",$G47),AllocFactorMatrix,(S$4+1),FALSE)*$E51</f>
        <v>31642.996388152311</v>
      </c>
      <c r="T47" s="5">
        <f>VLOOKUP(CONCATENATE($F47," ",$G47),AllocFactorMatrix,(T$4+1),FALSE)*$E51</f>
        <v>437555.01306684827</v>
      </c>
      <c r="U47" s="5">
        <f>VLOOKUP(CONCATENATE($F47," ",$G47),AllocFactorMatrix,(U$4+1),FALSE)*$E51</f>
        <v>0</v>
      </c>
      <c r="V47" s="5">
        <f>VLOOKUP(CONCATENATE($F47," ",$G47),AllocFactorMatrix,(V$4+1),FALSE)*$E51</f>
        <v>0</v>
      </c>
      <c r="W47" s="5">
        <f t="shared" si="27"/>
        <v>469198.00945500057</v>
      </c>
      <c r="X47" s="5">
        <f>VLOOKUP(CONCATENATE($F47," ",$G47),AllocFactorMatrix,(X$4+1),FALSE)*$E51</f>
        <v>191881.25592107163</v>
      </c>
      <c r="Y47" s="5">
        <f>VLOOKUP(CONCATENATE($F47," ",$G47),AllocFactorMatrix,(Y$4+1),FALSE)*$E51</f>
        <v>3851.3594049280546</v>
      </c>
      <c r="Z47" s="5">
        <f t="shared" si="25"/>
        <v>195732.61532599968</v>
      </c>
      <c r="AA47" s="5">
        <f>VLOOKUP(CONCATENATE($F47," ",$G47),AllocFactorMatrix,(AA$4+1),FALSE)*$E51</f>
        <v>2528.615134343564</v>
      </c>
      <c r="AB47" s="5">
        <f>VLOOKUP(CONCATENATE($F47," ",$G47),AllocFactorMatrix,(AB$4+1),FALSE)*$E51</f>
        <v>0</v>
      </c>
      <c r="AC47" s="5">
        <f>VLOOKUP(CONCATENATE($F47," ",$G47),AllocFactorMatrix,(AC$4+1),FALSE)*$E51</f>
        <v>0</v>
      </c>
    </row>
    <row r="48" spans="3:29" hidden="1" outlineLevel="1">
      <c r="F48" s="175" t="str">
        <f>F51</f>
        <v>DIST_CPD</v>
      </c>
      <c r="G48" s="52" t="str">
        <f>$G$12</f>
        <v>DISTSEC</v>
      </c>
      <c r="H48" s="4">
        <f t="shared" si="23"/>
        <v>0</v>
      </c>
      <c r="I48" s="5">
        <f>VLOOKUP(CONCATENATE($F48," ",$G48),AllocFactorMatrix,(I$4+1),FALSE)*$E51</f>
        <v>0</v>
      </c>
      <c r="J48" s="5">
        <f>VLOOKUP(CONCATENATE($F48," ",$G48),AllocFactorMatrix,(J$4+1),FALSE)*$E51</f>
        <v>0</v>
      </c>
      <c r="K48" s="5">
        <f>VLOOKUP(CONCATENATE($F48," ",$G48),AllocFactorMatrix,(K$4+1),FALSE)*$E51</f>
        <v>0</v>
      </c>
      <c r="L48" s="5">
        <f>VLOOKUP(CONCATENATE($F48," ",$G48),AllocFactorMatrix,(L$4+1),FALSE)*$E51</f>
        <v>0</v>
      </c>
      <c r="M48" s="5">
        <f t="shared" si="24"/>
        <v>0</v>
      </c>
      <c r="N48" s="5">
        <f>VLOOKUP(CONCATENATE($F48," ",$G48),AllocFactorMatrix,(N$4+1),FALSE)*$E51</f>
        <v>0</v>
      </c>
      <c r="O48" s="5">
        <f>VLOOKUP(CONCATENATE($F48," ",$G48),AllocFactorMatrix,(O$4+1),FALSE)*$E51</f>
        <v>0</v>
      </c>
      <c r="P48" s="5">
        <f>VLOOKUP(CONCATENATE($F48," ",$G48),AllocFactorMatrix,(P$4+1),FALSE)*$E51</f>
        <v>0</v>
      </c>
      <c r="Q48" s="5">
        <f>VLOOKUP(CONCATENATE($F48," ",$G48),AllocFactorMatrix,(Q$4+1),FALSE)*$E51</f>
        <v>0</v>
      </c>
      <c r="R48" s="5">
        <f t="shared" si="26"/>
        <v>0</v>
      </c>
      <c r="S48" s="5">
        <f>VLOOKUP(CONCATENATE($F48," ",$G48),AllocFactorMatrix,(S$4+1),FALSE)*$E51</f>
        <v>0</v>
      </c>
      <c r="T48" s="5">
        <f>VLOOKUP(CONCATENATE($F48," ",$G48),AllocFactorMatrix,(T$4+1),FALSE)*$E51</f>
        <v>0</v>
      </c>
      <c r="U48" s="5">
        <f>VLOOKUP(CONCATENATE($F48," ",$G48),AllocFactorMatrix,(U$4+1),FALSE)*$E51</f>
        <v>0</v>
      </c>
      <c r="V48" s="5">
        <f>VLOOKUP(CONCATENATE($F48," ",$G48),AllocFactorMatrix,(V$4+1),FALSE)*$E51</f>
        <v>0</v>
      </c>
      <c r="W48" s="5">
        <f t="shared" si="27"/>
        <v>0</v>
      </c>
      <c r="X48" s="5">
        <f>VLOOKUP(CONCATENATE($F48," ",$G48),AllocFactorMatrix,(X$4+1),FALSE)*$E51</f>
        <v>0</v>
      </c>
      <c r="Y48" s="5">
        <f>VLOOKUP(CONCATENATE($F48," ",$G48),AllocFactorMatrix,(Y$4+1),FALSE)*$E51</f>
        <v>0</v>
      </c>
      <c r="Z48" s="5">
        <f t="shared" si="25"/>
        <v>0</v>
      </c>
      <c r="AA48" s="5">
        <f>VLOOKUP(CONCATENATE($F48," ",$G48),AllocFactorMatrix,(AA$4+1),FALSE)*$E51</f>
        <v>0</v>
      </c>
      <c r="AB48" s="5">
        <f>VLOOKUP(CONCATENATE($F48," ",$G48),AllocFactorMatrix,(AB$4+1),FALSE)*$E51</f>
        <v>0</v>
      </c>
      <c r="AC48" s="5">
        <f>VLOOKUP(CONCATENATE($F48," ",$G48),AllocFactorMatrix,(AC$4+1),FALSE)*$E51</f>
        <v>0</v>
      </c>
    </row>
    <row r="49" spans="4:29" hidden="1" outlineLevel="1">
      <c r="F49" s="175" t="str">
        <f>F51</f>
        <v>DIST_CPD</v>
      </c>
      <c r="G49" s="52" t="str">
        <f>$G$13</f>
        <v>ENERGY</v>
      </c>
      <c r="H49" s="4">
        <f t="shared" si="23"/>
        <v>0</v>
      </c>
      <c r="I49" s="5">
        <f>VLOOKUP(CONCATENATE($F49," ",$G49),AllocFactorMatrix,(I$4+1),FALSE)*$E51</f>
        <v>0</v>
      </c>
      <c r="J49" s="5">
        <f>VLOOKUP(CONCATENATE($F49," ",$G49),AllocFactorMatrix,(J$4+1),FALSE)*$E51</f>
        <v>0</v>
      </c>
      <c r="K49" s="5">
        <f>VLOOKUP(CONCATENATE($F49," ",$G49),AllocFactorMatrix,(K$4+1),FALSE)*$E51</f>
        <v>0</v>
      </c>
      <c r="L49" s="5">
        <f>VLOOKUP(CONCATENATE($F49," ",$G49),AllocFactorMatrix,(L$4+1),FALSE)*$E51</f>
        <v>0</v>
      </c>
      <c r="M49" s="5">
        <f t="shared" si="24"/>
        <v>0</v>
      </c>
      <c r="N49" s="5">
        <f>VLOOKUP(CONCATENATE($F49," ",$G49),AllocFactorMatrix,(N$4+1),FALSE)*$E51</f>
        <v>0</v>
      </c>
      <c r="O49" s="5">
        <f>VLOOKUP(CONCATENATE($F49," ",$G49),AllocFactorMatrix,(O$4+1),FALSE)*$E51</f>
        <v>0</v>
      </c>
      <c r="P49" s="5">
        <f>VLOOKUP(CONCATENATE($F49," ",$G49),AllocFactorMatrix,(P$4+1),FALSE)*$E51</f>
        <v>0</v>
      </c>
      <c r="Q49" s="5">
        <f>VLOOKUP(CONCATENATE($F49," ",$G49),AllocFactorMatrix,(Q$4+1),FALSE)*$E51</f>
        <v>0</v>
      </c>
      <c r="R49" s="5">
        <f t="shared" si="26"/>
        <v>0</v>
      </c>
      <c r="S49" s="5">
        <f>VLOOKUP(CONCATENATE($F49," ",$G49),AllocFactorMatrix,(S$4+1),FALSE)*$E51</f>
        <v>0</v>
      </c>
      <c r="T49" s="5">
        <f>VLOOKUP(CONCATENATE($F49," ",$G49),AllocFactorMatrix,(T$4+1),FALSE)*$E51</f>
        <v>0</v>
      </c>
      <c r="U49" s="5">
        <f>VLOOKUP(CONCATENATE($F49," ",$G49),AllocFactorMatrix,(U$4+1),FALSE)*$E51</f>
        <v>0</v>
      </c>
      <c r="V49" s="5">
        <f>VLOOKUP(CONCATENATE($F49," ",$G49),AllocFactorMatrix,(V$4+1),FALSE)*$E51</f>
        <v>0</v>
      </c>
      <c r="W49" s="5">
        <f t="shared" si="27"/>
        <v>0</v>
      </c>
      <c r="X49" s="5">
        <f>VLOOKUP(CONCATENATE($F49," ",$G49),AllocFactorMatrix,(X$4+1),FALSE)*$E51</f>
        <v>0</v>
      </c>
      <c r="Y49" s="5">
        <f>VLOOKUP(CONCATENATE($F49," ",$G49),AllocFactorMatrix,(Y$4+1),FALSE)*$E51</f>
        <v>0</v>
      </c>
      <c r="Z49" s="5">
        <f t="shared" si="25"/>
        <v>0</v>
      </c>
      <c r="AA49" s="5">
        <f>VLOOKUP(CONCATENATE($F49," ",$G49),AllocFactorMatrix,(AA$4+1),FALSE)*$E51</f>
        <v>0</v>
      </c>
      <c r="AB49" s="5">
        <f>VLOOKUP(CONCATENATE($F49," ",$G49),AllocFactorMatrix,(AB$4+1),FALSE)*$E51</f>
        <v>0</v>
      </c>
      <c r="AC49" s="5">
        <f>VLOOKUP(CONCATENATE($F49," ",$G49),AllocFactorMatrix,(AC$4+1),FALSE)*$E51</f>
        <v>0</v>
      </c>
    </row>
    <row r="50" spans="4:29" hidden="1" outlineLevel="1">
      <c r="F50" s="175" t="str">
        <f>F51</f>
        <v>DIST_CPD</v>
      </c>
      <c r="G50" s="52" t="str">
        <f>$G$14</f>
        <v>CUSTOMER</v>
      </c>
      <c r="H50" s="4">
        <f t="shared" si="23"/>
        <v>0</v>
      </c>
      <c r="I50" s="5">
        <f>VLOOKUP(CONCATENATE($F50," ",$G50),AllocFactorMatrix,(I$4+1),FALSE)*$E51</f>
        <v>0</v>
      </c>
      <c r="J50" s="5">
        <f>VLOOKUP(CONCATENATE($F50," ",$G50),AllocFactorMatrix,(J$4+1),FALSE)*$E51</f>
        <v>0</v>
      </c>
      <c r="K50" s="5">
        <f>VLOOKUP(CONCATENATE($F50," ",$G50),AllocFactorMatrix,(K$4+1),FALSE)*$E51</f>
        <v>0</v>
      </c>
      <c r="L50" s="5">
        <f>VLOOKUP(CONCATENATE($F50," ",$G50),AllocFactorMatrix,(L$4+1),FALSE)*$E51</f>
        <v>0</v>
      </c>
      <c r="M50" s="5">
        <f t="shared" si="24"/>
        <v>0</v>
      </c>
      <c r="N50" s="5">
        <f>VLOOKUP(CONCATENATE($F50," ",$G50),AllocFactorMatrix,(N$4+1),FALSE)*$E51</f>
        <v>0</v>
      </c>
      <c r="O50" s="5">
        <f>VLOOKUP(CONCATENATE($F50," ",$G50),AllocFactorMatrix,(O$4+1),FALSE)*$E51</f>
        <v>0</v>
      </c>
      <c r="P50" s="5">
        <f>VLOOKUP(CONCATENATE($F50," ",$G50),AllocFactorMatrix,(P$4+1),FALSE)*$E51</f>
        <v>0</v>
      </c>
      <c r="Q50" s="5">
        <f>VLOOKUP(CONCATENATE($F50," ",$G50),AllocFactorMatrix,(Q$4+1),FALSE)*$E51</f>
        <v>0</v>
      </c>
      <c r="R50" s="5">
        <f t="shared" si="26"/>
        <v>0</v>
      </c>
      <c r="S50" s="5">
        <f>VLOOKUP(CONCATENATE($F50," ",$G50),AllocFactorMatrix,(S$4+1),FALSE)*$E51</f>
        <v>0</v>
      </c>
      <c r="T50" s="5">
        <f>VLOOKUP(CONCATENATE($F50," ",$G50),AllocFactorMatrix,(T$4+1),FALSE)*$E51</f>
        <v>0</v>
      </c>
      <c r="U50" s="5">
        <f>VLOOKUP(CONCATENATE($F50," ",$G50),AllocFactorMatrix,(U$4+1),FALSE)*$E51</f>
        <v>0</v>
      </c>
      <c r="V50" s="5">
        <f>VLOOKUP(CONCATENATE($F50," ",$G50),AllocFactorMatrix,(V$4+1),FALSE)*$E51</f>
        <v>0</v>
      </c>
      <c r="W50" s="5">
        <f t="shared" si="27"/>
        <v>0</v>
      </c>
      <c r="X50" s="5">
        <f>VLOOKUP(CONCATENATE($F50," ",$G50),AllocFactorMatrix,(X$4+1),FALSE)*$E51</f>
        <v>0</v>
      </c>
      <c r="Y50" s="5">
        <f>VLOOKUP(CONCATENATE($F50," ",$G50),AllocFactorMatrix,(Y$4+1),FALSE)*$E51</f>
        <v>0</v>
      </c>
      <c r="Z50" s="5">
        <f t="shared" si="25"/>
        <v>0</v>
      </c>
      <c r="AA50" s="5">
        <f>VLOOKUP(CONCATENATE($F50," ",$G50),AllocFactorMatrix,(AA$4+1),FALSE)*$E51</f>
        <v>0</v>
      </c>
      <c r="AB50" s="5">
        <f>VLOOKUP(CONCATENATE($F50," ",$G50),AllocFactorMatrix,(AB$4+1),FALSE)*$E51</f>
        <v>0</v>
      </c>
      <c r="AC50" s="5">
        <f>VLOOKUP(CONCATENATE($F50," ",$G50),AllocFactorMatrix,(AC$4+1),FALSE)*$E51</f>
        <v>0</v>
      </c>
    </row>
    <row r="51" spans="4:29" collapsed="1">
      <c r="D51" s="52" t="s">
        <v>86</v>
      </c>
      <c r="E51" s="54">
        <v>7866117.8000000007</v>
      </c>
      <c r="F51" s="93" t="s">
        <v>37</v>
      </c>
      <c r="G51" s="52" t="str">
        <f>$G$15</f>
        <v>TOTAL</v>
      </c>
      <c r="H51" s="4">
        <f t="shared" si="23"/>
        <v>7866117.8000000017</v>
      </c>
      <c r="I51" s="5">
        <f>VLOOKUP(CONCATENATE($F51," ",$G51),AllocFactorMatrix,(I$4+1),FALSE)*$E51</f>
        <v>5150789.5332212038</v>
      </c>
      <c r="J51" s="5">
        <f>VLOOKUP(CONCATENATE($F51," ",$G51),AllocFactorMatrix,(J$4+1),FALSE)*$E51</f>
        <v>1205483.553434043</v>
      </c>
      <c r="K51" s="5">
        <f>VLOOKUP(CONCATENATE($F51," ",$G51),AllocFactorMatrix,(K$4+1),FALSE)*$E51</f>
        <v>16837.893955270192</v>
      </c>
      <c r="L51" s="5">
        <f>VLOOKUP(CONCATENATE($F51," ",$G51),AllocFactorMatrix,(L$4+1),FALSE)*$E51</f>
        <v>0</v>
      </c>
      <c r="M51" s="5">
        <f t="shared" si="24"/>
        <v>1222321.4473893133</v>
      </c>
      <c r="N51" s="5">
        <f>VLOOKUP(CONCATENATE($F51," ",$G51),AllocFactorMatrix,(N$4+1),FALSE)*$E51</f>
        <v>699806.85058601305</v>
      </c>
      <c r="O51" s="5">
        <f>VLOOKUP(CONCATENATE($F51," ",$G51),AllocFactorMatrix,(O$4+1),FALSE)*$E51</f>
        <v>125740.72888812875</v>
      </c>
      <c r="P51" s="5">
        <f>VLOOKUP(CONCATENATE($F51," ",$G51),AllocFactorMatrix,(P$4+1),FALSE)*$E51</f>
        <v>0</v>
      </c>
      <c r="Q51" s="5">
        <f>VLOOKUP(CONCATENATE($F51," ",$G51),AllocFactorMatrix,(Q$4+1),FALSE)*$E51</f>
        <v>0</v>
      </c>
      <c r="R51" s="5">
        <f t="shared" si="26"/>
        <v>825547.57947414182</v>
      </c>
      <c r="S51" s="5">
        <f>VLOOKUP(CONCATENATE($F51," ",$G51),AllocFactorMatrix,(S$4+1),FALSE)*$E51</f>
        <v>31642.996388152311</v>
      </c>
      <c r="T51" s="5">
        <f>VLOOKUP(CONCATENATE($F51," ",$G51),AllocFactorMatrix,(T$4+1),FALSE)*$E51</f>
        <v>437555.01306684827</v>
      </c>
      <c r="U51" s="5">
        <f>VLOOKUP(CONCATENATE($F51," ",$G51),AllocFactorMatrix,(U$4+1),FALSE)*$E51</f>
        <v>0</v>
      </c>
      <c r="V51" s="5">
        <f>VLOOKUP(CONCATENATE($F51," ",$G51),AllocFactorMatrix,(V$4+1),FALSE)*$E51</f>
        <v>0</v>
      </c>
      <c r="W51" s="5">
        <f t="shared" si="27"/>
        <v>469198.00945500057</v>
      </c>
      <c r="X51" s="5">
        <f>VLOOKUP(CONCATENATE($F51," ",$G51),AllocFactorMatrix,(X$4+1),FALSE)*$E51</f>
        <v>191881.25592107163</v>
      </c>
      <c r="Y51" s="5">
        <f>VLOOKUP(CONCATENATE($F51," ",$G51),AllocFactorMatrix,(Y$4+1),FALSE)*$E51</f>
        <v>3851.3594049280546</v>
      </c>
      <c r="Z51" s="5">
        <f t="shared" si="25"/>
        <v>195732.61532599968</v>
      </c>
      <c r="AA51" s="5">
        <f>VLOOKUP(CONCATENATE($F51," ",$G51),AllocFactorMatrix,(AA$4+1),FALSE)*$E51</f>
        <v>2528.615134343564</v>
      </c>
      <c r="AB51" s="5">
        <f>VLOOKUP(CONCATENATE($F51," ",$G51),AllocFactorMatrix,(AB$4+1),FALSE)*$E51</f>
        <v>0</v>
      </c>
      <c r="AC51" s="5">
        <f>VLOOKUP(CONCATENATE($F51," ",$G51),AllocFactorMatrix,(AC$4+1),FALSE)*$E51</f>
        <v>0</v>
      </c>
    </row>
    <row r="52" spans="4:29" hidden="1" outlineLevel="1">
      <c r="E52" s="49"/>
      <c r="F52" s="175" t="str">
        <f>F59</f>
        <v>DIST_CPD</v>
      </c>
      <c r="G52" s="52" t="str">
        <f>$G$8</f>
        <v>PRODUCTION</v>
      </c>
      <c r="H52" s="4">
        <f t="shared" si="23"/>
        <v>0</v>
      </c>
      <c r="I52" s="5">
        <f>VLOOKUP(CONCATENATE($F52," ",$G52),AllocFactorMatrix,(I$4+1),FALSE)*$E59</f>
        <v>0</v>
      </c>
      <c r="J52" s="5">
        <f>VLOOKUP(CONCATENATE($F52," ",$G52),AllocFactorMatrix,(J$4+1),FALSE)*$E59</f>
        <v>0</v>
      </c>
      <c r="K52" s="5">
        <f>VLOOKUP(CONCATENATE($F52," ",$G52),AllocFactorMatrix,(K$4+1),FALSE)*$E59</f>
        <v>0</v>
      </c>
      <c r="L52" s="5">
        <f>VLOOKUP(CONCATENATE($F52," ",$G52),AllocFactorMatrix,(L$4+1),FALSE)*$E59</f>
        <v>0</v>
      </c>
      <c r="M52" s="5">
        <f t="shared" ref="M52:M99" si="28">SUBTOTAL(9,J52:L52)</f>
        <v>0</v>
      </c>
      <c r="N52" s="5">
        <f>VLOOKUP(CONCATENATE($F52," ",$G52),AllocFactorMatrix,(N$4+1),FALSE)*$E59</f>
        <v>0</v>
      </c>
      <c r="O52" s="5">
        <f>VLOOKUP(CONCATENATE($F52," ",$G52),AllocFactorMatrix,(O$4+1),FALSE)*$E59</f>
        <v>0</v>
      </c>
      <c r="P52" s="5">
        <f>VLOOKUP(CONCATENATE($F52," ",$G52),AllocFactorMatrix,(P$4+1),FALSE)*$E59</f>
        <v>0</v>
      </c>
      <c r="Q52" s="5">
        <f>VLOOKUP(CONCATENATE($F52," ",$G52),AllocFactorMatrix,(Q$4+1),FALSE)*$E59</f>
        <v>0</v>
      </c>
      <c r="R52" s="5">
        <f t="shared" si="26"/>
        <v>0</v>
      </c>
      <c r="S52" s="5">
        <f>VLOOKUP(CONCATENATE($F52," ",$G52),AllocFactorMatrix,(S$4+1),FALSE)*$E59</f>
        <v>0</v>
      </c>
      <c r="T52" s="5">
        <f>VLOOKUP(CONCATENATE($F52," ",$G52),AllocFactorMatrix,(T$4+1),FALSE)*$E59</f>
        <v>0</v>
      </c>
      <c r="U52" s="5">
        <f>VLOOKUP(CONCATENATE($F52," ",$G52),AllocFactorMatrix,(U$4+1),FALSE)*$E59</f>
        <v>0</v>
      </c>
      <c r="V52" s="5">
        <f>VLOOKUP(CONCATENATE($F52," ",$G52),AllocFactorMatrix,(V$4+1),FALSE)*$E59</f>
        <v>0</v>
      </c>
      <c r="W52" s="5">
        <f>SUBTOTAL(9,S52:V52)</f>
        <v>0</v>
      </c>
      <c r="X52" s="5">
        <f>VLOOKUP(CONCATENATE($F52," ",$G52),AllocFactorMatrix,(X$4+1),FALSE)*$E59</f>
        <v>0</v>
      </c>
      <c r="Y52" s="5">
        <f>VLOOKUP(CONCATENATE($F52," ",$G52),AllocFactorMatrix,(Y$4+1),FALSE)*$E59</f>
        <v>0</v>
      </c>
      <c r="Z52" s="5">
        <f t="shared" si="25"/>
        <v>0</v>
      </c>
      <c r="AA52" s="5">
        <f>VLOOKUP(CONCATENATE($F52," ",$G52),AllocFactorMatrix,(AA$4+1),FALSE)*$E59</f>
        <v>0</v>
      </c>
      <c r="AB52" s="5">
        <f>VLOOKUP(CONCATENATE($F52," ",$G52),AllocFactorMatrix,(AB$4+1),FALSE)*$E59</f>
        <v>0</v>
      </c>
      <c r="AC52" s="5">
        <f>VLOOKUP(CONCATENATE($F52," ",$G52),AllocFactorMatrix,(AC$4+1),FALSE)*$E59</f>
        <v>0</v>
      </c>
    </row>
    <row r="53" spans="4:29" hidden="1" outlineLevel="1">
      <c r="E53" s="49"/>
      <c r="F53" s="175" t="str">
        <f>F59</f>
        <v>DIST_CPD</v>
      </c>
      <c r="G53" s="52" t="str">
        <f>$G$9</f>
        <v>BULKTRAN</v>
      </c>
      <c r="H53" s="4">
        <f t="shared" si="23"/>
        <v>0</v>
      </c>
      <c r="I53" s="5">
        <f>VLOOKUP(CONCATENATE($F53," ",$G53),AllocFactorMatrix,(I$4+1),FALSE)*$E59</f>
        <v>0</v>
      </c>
      <c r="J53" s="5">
        <f>VLOOKUP(CONCATENATE($F53," ",$G53),AllocFactorMatrix,(J$4+1),FALSE)*$E59</f>
        <v>0</v>
      </c>
      <c r="K53" s="5">
        <f>VLOOKUP(CONCATENATE($F53," ",$G53),AllocFactorMatrix,(K$4+1),FALSE)*$E59</f>
        <v>0</v>
      </c>
      <c r="L53" s="5">
        <f>VLOOKUP(CONCATENATE($F53," ",$G53),AllocFactorMatrix,(L$4+1),FALSE)*$E59</f>
        <v>0</v>
      </c>
      <c r="M53" s="5">
        <f t="shared" si="28"/>
        <v>0</v>
      </c>
      <c r="N53" s="5">
        <f>VLOOKUP(CONCATENATE($F53," ",$G53),AllocFactorMatrix,(N$4+1),FALSE)*$E59</f>
        <v>0</v>
      </c>
      <c r="O53" s="5">
        <f>VLOOKUP(CONCATENATE($F53," ",$G53),AllocFactorMatrix,(O$4+1),FALSE)*$E59</f>
        <v>0</v>
      </c>
      <c r="P53" s="5">
        <f>VLOOKUP(CONCATENATE($F53," ",$G53),AllocFactorMatrix,(P$4+1),FALSE)*$E59</f>
        <v>0</v>
      </c>
      <c r="Q53" s="5">
        <f>VLOOKUP(CONCATENATE($F53," ",$G53),AllocFactorMatrix,(Q$4+1),FALSE)*$E59</f>
        <v>0</v>
      </c>
      <c r="R53" s="5">
        <f t="shared" si="26"/>
        <v>0</v>
      </c>
      <c r="S53" s="5">
        <f>VLOOKUP(CONCATENATE($F53," ",$G53),AllocFactorMatrix,(S$4+1),FALSE)*$E59</f>
        <v>0</v>
      </c>
      <c r="T53" s="5">
        <f>VLOOKUP(CONCATENATE($F53," ",$G53),AllocFactorMatrix,(T$4+1),FALSE)*$E59</f>
        <v>0</v>
      </c>
      <c r="U53" s="5">
        <f>VLOOKUP(CONCATENATE($F53," ",$G53),AllocFactorMatrix,(U$4+1),FALSE)*$E59</f>
        <v>0</v>
      </c>
      <c r="V53" s="5">
        <f>VLOOKUP(CONCATENATE($F53," ",$G53),AllocFactorMatrix,(V$4+1),FALSE)*$E59</f>
        <v>0</v>
      </c>
      <c r="W53" s="5">
        <f t="shared" ref="W53:W59" si="29">SUBTOTAL(9,S53:V53)</f>
        <v>0</v>
      </c>
      <c r="X53" s="5">
        <f>VLOOKUP(CONCATENATE($F53," ",$G53),AllocFactorMatrix,(X$4+1),FALSE)*$E59</f>
        <v>0</v>
      </c>
      <c r="Y53" s="5">
        <f>VLOOKUP(CONCATENATE($F53," ",$G53),AllocFactorMatrix,(Y$4+1),FALSE)*$E59</f>
        <v>0</v>
      </c>
      <c r="Z53" s="5">
        <f t="shared" si="25"/>
        <v>0</v>
      </c>
      <c r="AA53" s="5">
        <f>VLOOKUP(CONCATENATE($F53," ",$G53),AllocFactorMatrix,(AA$4+1),FALSE)*$E59</f>
        <v>0</v>
      </c>
      <c r="AB53" s="5">
        <f>VLOOKUP(CONCATENATE($F53," ",$G53),AllocFactorMatrix,(AB$4+1),FALSE)*$E59</f>
        <v>0</v>
      </c>
      <c r="AC53" s="5">
        <f>VLOOKUP(CONCATENATE($F53," ",$G53),AllocFactorMatrix,(AC$4+1),FALSE)*$E59</f>
        <v>0</v>
      </c>
    </row>
    <row r="54" spans="4:29" hidden="1" outlineLevel="1">
      <c r="E54" s="49"/>
      <c r="F54" s="175" t="str">
        <f>F59</f>
        <v>DIST_CPD</v>
      </c>
      <c r="G54" s="52" t="str">
        <f>$G$10</f>
        <v>SUBTRAN</v>
      </c>
      <c r="H54" s="4">
        <f t="shared" si="23"/>
        <v>0</v>
      </c>
      <c r="I54" s="5">
        <f>VLOOKUP(CONCATENATE($F54," ",$G54),AllocFactorMatrix,(I$4+1),FALSE)*$E59</f>
        <v>0</v>
      </c>
      <c r="J54" s="5">
        <f>VLOOKUP(CONCATENATE($F54," ",$G54),AllocFactorMatrix,(J$4+1),FALSE)*$E59</f>
        <v>0</v>
      </c>
      <c r="K54" s="5">
        <f>VLOOKUP(CONCATENATE($F54," ",$G54),AllocFactorMatrix,(K$4+1),FALSE)*$E59</f>
        <v>0</v>
      </c>
      <c r="L54" s="5">
        <f>VLOOKUP(CONCATENATE($F54," ",$G54),AllocFactorMatrix,(L$4+1),FALSE)*$E59</f>
        <v>0</v>
      </c>
      <c r="M54" s="5">
        <f t="shared" si="28"/>
        <v>0</v>
      </c>
      <c r="N54" s="5">
        <f>VLOOKUP(CONCATENATE($F54," ",$G54),AllocFactorMatrix,(N$4+1),FALSE)*$E59</f>
        <v>0</v>
      </c>
      <c r="O54" s="5">
        <f>VLOOKUP(CONCATENATE($F54," ",$G54),AllocFactorMatrix,(O$4+1),FALSE)*$E59</f>
        <v>0</v>
      </c>
      <c r="P54" s="5">
        <f>VLOOKUP(CONCATENATE($F54," ",$G54),AllocFactorMatrix,(P$4+1),FALSE)*$E59</f>
        <v>0</v>
      </c>
      <c r="Q54" s="5">
        <f>VLOOKUP(CONCATENATE($F54," ",$G54),AllocFactorMatrix,(Q$4+1),FALSE)*$E59</f>
        <v>0</v>
      </c>
      <c r="R54" s="5">
        <f t="shared" si="26"/>
        <v>0</v>
      </c>
      <c r="S54" s="5">
        <f>VLOOKUP(CONCATENATE($F54," ",$G54),AllocFactorMatrix,(S$4+1),FALSE)*$E59</f>
        <v>0</v>
      </c>
      <c r="T54" s="5">
        <f>VLOOKUP(CONCATENATE($F54," ",$G54),AllocFactorMatrix,(T$4+1),FALSE)*$E59</f>
        <v>0</v>
      </c>
      <c r="U54" s="5">
        <f>VLOOKUP(CONCATENATE($F54," ",$G54),AllocFactorMatrix,(U$4+1),FALSE)*$E59</f>
        <v>0</v>
      </c>
      <c r="V54" s="5">
        <f>VLOOKUP(CONCATENATE($F54," ",$G54),AllocFactorMatrix,(V$4+1),FALSE)*$E59</f>
        <v>0</v>
      </c>
      <c r="W54" s="5">
        <f t="shared" si="29"/>
        <v>0</v>
      </c>
      <c r="X54" s="5">
        <f>VLOOKUP(CONCATENATE($F54," ",$G54),AllocFactorMatrix,(X$4+1),FALSE)*$E59</f>
        <v>0</v>
      </c>
      <c r="Y54" s="5">
        <f>VLOOKUP(CONCATENATE($F54," ",$G54),AllocFactorMatrix,(Y$4+1),FALSE)*$E59</f>
        <v>0</v>
      </c>
      <c r="Z54" s="5">
        <f t="shared" si="25"/>
        <v>0</v>
      </c>
      <c r="AA54" s="5">
        <f>VLOOKUP(CONCATENATE($F54," ",$G54),AllocFactorMatrix,(AA$4+1),FALSE)*$E59</f>
        <v>0</v>
      </c>
      <c r="AB54" s="5">
        <f>VLOOKUP(CONCATENATE($F54," ",$G54),AllocFactorMatrix,(AB$4+1),FALSE)*$E59</f>
        <v>0</v>
      </c>
      <c r="AC54" s="5">
        <f>VLOOKUP(CONCATENATE($F54," ",$G54),AllocFactorMatrix,(AC$4+1),FALSE)*$E59</f>
        <v>0</v>
      </c>
    </row>
    <row r="55" spans="4:29" hidden="1" outlineLevel="1">
      <c r="E55" s="49"/>
      <c r="F55" s="175" t="str">
        <f>F59</f>
        <v>DIST_CPD</v>
      </c>
      <c r="G55" s="52" t="str">
        <f>$G$11</f>
        <v>DISTPRI</v>
      </c>
      <c r="H55" s="4">
        <f t="shared" si="23"/>
        <v>6899650.4800000023</v>
      </c>
      <c r="I55" s="5">
        <f>VLOOKUP(CONCATENATE($F55," ",$G55),AllocFactorMatrix,(I$4+1),FALSE)*$E59</f>
        <v>4517939.9010867411</v>
      </c>
      <c r="J55" s="5">
        <f>VLOOKUP(CONCATENATE($F55," ",$G55),AllocFactorMatrix,(J$4+1),FALSE)*$E59</f>
        <v>1057372.313707697</v>
      </c>
      <c r="K55" s="5">
        <f>VLOOKUP(CONCATENATE($F55," ",$G55),AllocFactorMatrix,(K$4+1),FALSE)*$E59</f>
        <v>14769.113057354556</v>
      </c>
      <c r="L55" s="5">
        <f>VLOOKUP(CONCATENATE($F55," ",$G55),AllocFactorMatrix,(L$4+1),FALSE)*$E59</f>
        <v>0</v>
      </c>
      <c r="M55" s="5">
        <f t="shared" si="28"/>
        <v>1072141.4267650514</v>
      </c>
      <c r="N55" s="5">
        <f>VLOOKUP(CONCATENATE($F55," ",$G55),AllocFactorMatrix,(N$4+1),FALSE)*$E59</f>
        <v>613825.37044551678</v>
      </c>
      <c r="O55" s="5">
        <f>VLOOKUP(CONCATENATE($F55," ",$G55),AllocFactorMatrix,(O$4+1),FALSE)*$E59</f>
        <v>110291.646080933</v>
      </c>
      <c r="P55" s="5">
        <f>VLOOKUP(CONCATENATE($F55," ",$G55),AllocFactorMatrix,(P$4+1),FALSE)*$E59</f>
        <v>0</v>
      </c>
      <c r="Q55" s="5">
        <f>VLOOKUP(CONCATENATE($F55," ",$G55),AllocFactorMatrix,(Q$4+1),FALSE)*$E59</f>
        <v>0</v>
      </c>
      <c r="R55" s="5">
        <f t="shared" si="26"/>
        <v>724117.01652644982</v>
      </c>
      <c r="S55" s="5">
        <f>VLOOKUP(CONCATENATE($F55," ",$G55),AllocFactorMatrix,(S$4+1),FALSE)*$E59</f>
        <v>27755.192684522644</v>
      </c>
      <c r="T55" s="5">
        <f>VLOOKUP(CONCATENATE($F55," ",$G55),AllocFactorMatrix,(T$4+1),FALSE)*$E59</f>
        <v>383794.99680682202</v>
      </c>
      <c r="U55" s="5">
        <f>VLOOKUP(CONCATENATE($F55," ",$G55),AllocFactorMatrix,(U$4+1),FALSE)*$E59</f>
        <v>0</v>
      </c>
      <c r="V55" s="5">
        <f>VLOOKUP(CONCATENATE($F55," ",$G55),AllocFactorMatrix,(V$4+1),FALSE)*$E59</f>
        <v>0</v>
      </c>
      <c r="W55" s="5">
        <f t="shared" si="29"/>
        <v>411550.18949134467</v>
      </c>
      <c r="X55" s="5">
        <f>VLOOKUP(CONCATENATE($F55," ",$G55),AllocFactorMatrix,(X$4+1),FALSE)*$E59</f>
        <v>168305.84453220683</v>
      </c>
      <c r="Y55" s="5">
        <f>VLOOKUP(CONCATENATE($F55," ",$G55),AllocFactorMatrix,(Y$4+1),FALSE)*$E59</f>
        <v>3378.163719702286</v>
      </c>
      <c r="Z55" s="5">
        <f t="shared" si="25"/>
        <v>171684.00825190911</v>
      </c>
      <c r="AA55" s="5">
        <f>VLOOKUP(CONCATENATE($F55," ",$G55),AllocFactorMatrix,(AA$4+1),FALSE)*$E59</f>
        <v>2217.9378785058157</v>
      </c>
      <c r="AB55" s="5">
        <f>VLOOKUP(CONCATENATE($F55," ",$G55),AllocFactorMatrix,(AB$4+1),FALSE)*$E59</f>
        <v>0</v>
      </c>
      <c r="AC55" s="5">
        <f>VLOOKUP(CONCATENATE($F55," ",$G55),AllocFactorMatrix,(AC$4+1),FALSE)*$E59</f>
        <v>0</v>
      </c>
    </row>
    <row r="56" spans="4:29" hidden="1" outlineLevel="1">
      <c r="E56" s="49"/>
      <c r="F56" s="175" t="str">
        <f>F59</f>
        <v>DIST_CPD</v>
      </c>
      <c r="G56" s="52" t="str">
        <f>$G$12</f>
        <v>DISTSEC</v>
      </c>
      <c r="H56" s="4">
        <f t="shared" si="23"/>
        <v>0</v>
      </c>
      <c r="I56" s="5">
        <f>VLOOKUP(CONCATENATE($F56," ",$G56),AllocFactorMatrix,(I$4+1),FALSE)*$E59</f>
        <v>0</v>
      </c>
      <c r="J56" s="5">
        <f>VLOOKUP(CONCATENATE($F56," ",$G56),AllocFactorMatrix,(J$4+1),FALSE)*$E59</f>
        <v>0</v>
      </c>
      <c r="K56" s="5">
        <f>VLOOKUP(CONCATENATE($F56," ",$G56),AllocFactorMatrix,(K$4+1),FALSE)*$E59</f>
        <v>0</v>
      </c>
      <c r="L56" s="5">
        <f>VLOOKUP(CONCATENATE($F56," ",$G56),AllocFactorMatrix,(L$4+1),FALSE)*$E59</f>
        <v>0</v>
      </c>
      <c r="M56" s="5">
        <f t="shared" si="28"/>
        <v>0</v>
      </c>
      <c r="N56" s="5">
        <f>VLOOKUP(CONCATENATE($F56," ",$G56),AllocFactorMatrix,(N$4+1),FALSE)*$E59</f>
        <v>0</v>
      </c>
      <c r="O56" s="5">
        <f>VLOOKUP(CONCATENATE($F56," ",$G56),AllocFactorMatrix,(O$4+1),FALSE)*$E59</f>
        <v>0</v>
      </c>
      <c r="P56" s="5">
        <f>VLOOKUP(CONCATENATE($F56," ",$G56),AllocFactorMatrix,(P$4+1),FALSE)*$E59</f>
        <v>0</v>
      </c>
      <c r="Q56" s="5">
        <f>VLOOKUP(CONCATENATE($F56," ",$G56),AllocFactorMatrix,(Q$4+1),FALSE)*$E59</f>
        <v>0</v>
      </c>
      <c r="R56" s="5">
        <f t="shared" si="26"/>
        <v>0</v>
      </c>
      <c r="S56" s="5">
        <f>VLOOKUP(CONCATENATE($F56," ",$G56),AllocFactorMatrix,(S$4+1),FALSE)*$E59</f>
        <v>0</v>
      </c>
      <c r="T56" s="5">
        <f>VLOOKUP(CONCATENATE($F56," ",$G56),AllocFactorMatrix,(T$4+1),FALSE)*$E59</f>
        <v>0</v>
      </c>
      <c r="U56" s="5">
        <f>VLOOKUP(CONCATENATE($F56," ",$G56),AllocFactorMatrix,(U$4+1),FALSE)*$E59</f>
        <v>0</v>
      </c>
      <c r="V56" s="5">
        <f>VLOOKUP(CONCATENATE($F56," ",$G56),AllocFactorMatrix,(V$4+1),FALSE)*$E59</f>
        <v>0</v>
      </c>
      <c r="W56" s="5">
        <f t="shared" si="29"/>
        <v>0</v>
      </c>
      <c r="X56" s="5">
        <f>VLOOKUP(CONCATENATE($F56," ",$G56),AllocFactorMatrix,(X$4+1),FALSE)*$E59</f>
        <v>0</v>
      </c>
      <c r="Y56" s="5">
        <f>VLOOKUP(CONCATENATE($F56," ",$G56),AllocFactorMatrix,(Y$4+1),FALSE)*$E59</f>
        <v>0</v>
      </c>
      <c r="Z56" s="5">
        <f t="shared" si="25"/>
        <v>0</v>
      </c>
      <c r="AA56" s="5">
        <f>VLOOKUP(CONCATENATE($F56," ",$G56),AllocFactorMatrix,(AA$4+1),FALSE)*$E59</f>
        <v>0</v>
      </c>
      <c r="AB56" s="5">
        <f>VLOOKUP(CONCATENATE($F56," ",$G56),AllocFactorMatrix,(AB$4+1),FALSE)*$E59</f>
        <v>0</v>
      </c>
      <c r="AC56" s="5">
        <f>VLOOKUP(CONCATENATE($F56," ",$G56),AllocFactorMatrix,(AC$4+1),FALSE)*$E59</f>
        <v>0</v>
      </c>
    </row>
    <row r="57" spans="4:29" hidden="1" outlineLevel="1">
      <c r="E57" s="49"/>
      <c r="F57" s="175" t="str">
        <f>F59</f>
        <v>DIST_CPD</v>
      </c>
      <c r="G57" s="52" t="str">
        <f>$G$13</f>
        <v>ENERGY</v>
      </c>
      <c r="H57" s="4">
        <f t="shared" si="23"/>
        <v>0</v>
      </c>
      <c r="I57" s="5">
        <f>VLOOKUP(CONCATENATE($F57," ",$G57),AllocFactorMatrix,(I$4+1),FALSE)*$E59</f>
        <v>0</v>
      </c>
      <c r="J57" s="5">
        <f>VLOOKUP(CONCATENATE($F57," ",$G57),AllocFactorMatrix,(J$4+1),FALSE)*$E59</f>
        <v>0</v>
      </c>
      <c r="K57" s="5">
        <f>VLOOKUP(CONCATENATE($F57," ",$G57),AllocFactorMatrix,(K$4+1),FALSE)*$E59</f>
        <v>0</v>
      </c>
      <c r="L57" s="5">
        <f>VLOOKUP(CONCATENATE($F57," ",$G57),AllocFactorMatrix,(L$4+1),FALSE)*$E59</f>
        <v>0</v>
      </c>
      <c r="M57" s="5">
        <f t="shared" si="28"/>
        <v>0</v>
      </c>
      <c r="N57" s="5">
        <f>VLOOKUP(CONCATENATE($F57," ",$G57),AllocFactorMatrix,(N$4+1),FALSE)*$E59</f>
        <v>0</v>
      </c>
      <c r="O57" s="5">
        <f>VLOOKUP(CONCATENATE($F57," ",$G57),AllocFactorMatrix,(O$4+1),FALSE)*$E59</f>
        <v>0</v>
      </c>
      <c r="P57" s="5">
        <f>VLOOKUP(CONCATENATE($F57," ",$G57),AllocFactorMatrix,(P$4+1),FALSE)*$E59</f>
        <v>0</v>
      </c>
      <c r="Q57" s="5">
        <f>VLOOKUP(CONCATENATE($F57," ",$G57),AllocFactorMatrix,(Q$4+1),FALSE)*$E59</f>
        <v>0</v>
      </c>
      <c r="R57" s="5">
        <f t="shared" si="26"/>
        <v>0</v>
      </c>
      <c r="S57" s="5">
        <f>VLOOKUP(CONCATENATE($F57," ",$G57),AllocFactorMatrix,(S$4+1),FALSE)*$E59</f>
        <v>0</v>
      </c>
      <c r="T57" s="5">
        <f>VLOOKUP(CONCATENATE($F57," ",$G57),AllocFactorMatrix,(T$4+1),FALSE)*$E59</f>
        <v>0</v>
      </c>
      <c r="U57" s="5">
        <f>VLOOKUP(CONCATENATE($F57," ",$G57),AllocFactorMatrix,(U$4+1),FALSE)*$E59</f>
        <v>0</v>
      </c>
      <c r="V57" s="5">
        <f>VLOOKUP(CONCATENATE($F57," ",$G57),AllocFactorMatrix,(V$4+1),FALSE)*$E59</f>
        <v>0</v>
      </c>
      <c r="W57" s="5">
        <f t="shared" si="29"/>
        <v>0</v>
      </c>
      <c r="X57" s="5">
        <f>VLOOKUP(CONCATENATE($F57," ",$G57),AllocFactorMatrix,(X$4+1),FALSE)*$E59</f>
        <v>0</v>
      </c>
      <c r="Y57" s="5">
        <f>VLOOKUP(CONCATENATE($F57," ",$G57),AllocFactorMatrix,(Y$4+1),FALSE)*$E59</f>
        <v>0</v>
      </c>
      <c r="Z57" s="5">
        <f t="shared" si="25"/>
        <v>0</v>
      </c>
      <c r="AA57" s="5">
        <f>VLOOKUP(CONCATENATE($F57," ",$G57),AllocFactorMatrix,(AA$4+1),FALSE)*$E59</f>
        <v>0</v>
      </c>
      <c r="AB57" s="5">
        <f>VLOOKUP(CONCATENATE($F57," ",$G57),AllocFactorMatrix,(AB$4+1),FALSE)*$E59</f>
        <v>0</v>
      </c>
      <c r="AC57" s="5">
        <f>VLOOKUP(CONCATENATE($F57," ",$G57),AllocFactorMatrix,(AC$4+1),FALSE)*$E59</f>
        <v>0</v>
      </c>
    </row>
    <row r="58" spans="4:29" hidden="1" outlineLevel="1">
      <c r="E58" s="49"/>
      <c r="F58" s="175" t="str">
        <f>F59</f>
        <v>DIST_CPD</v>
      </c>
      <c r="G58" s="52" t="str">
        <f>$G$14</f>
        <v>CUSTOMER</v>
      </c>
      <c r="H58" s="4">
        <f t="shared" si="23"/>
        <v>0</v>
      </c>
      <c r="I58" s="5">
        <f>VLOOKUP(CONCATENATE($F58," ",$G58),AllocFactorMatrix,(I$4+1),FALSE)*$E59</f>
        <v>0</v>
      </c>
      <c r="J58" s="5">
        <f>VLOOKUP(CONCATENATE($F58," ",$G58),AllocFactorMatrix,(J$4+1),FALSE)*$E59</f>
        <v>0</v>
      </c>
      <c r="K58" s="5">
        <f>VLOOKUP(CONCATENATE($F58," ",$G58),AllocFactorMatrix,(K$4+1),FALSE)*$E59</f>
        <v>0</v>
      </c>
      <c r="L58" s="5">
        <f>VLOOKUP(CONCATENATE($F58," ",$G58),AllocFactorMatrix,(L$4+1),FALSE)*$E59</f>
        <v>0</v>
      </c>
      <c r="M58" s="5">
        <f t="shared" si="28"/>
        <v>0</v>
      </c>
      <c r="N58" s="5">
        <f>VLOOKUP(CONCATENATE($F58," ",$G58),AllocFactorMatrix,(N$4+1),FALSE)*$E59</f>
        <v>0</v>
      </c>
      <c r="O58" s="5">
        <f>VLOOKUP(CONCATENATE($F58," ",$G58),AllocFactorMatrix,(O$4+1),FALSE)*$E59</f>
        <v>0</v>
      </c>
      <c r="P58" s="5">
        <f>VLOOKUP(CONCATENATE($F58," ",$G58),AllocFactorMatrix,(P$4+1),FALSE)*$E59</f>
        <v>0</v>
      </c>
      <c r="Q58" s="5">
        <f>VLOOKUP(CONCATENATE($F58," ",$G58),AllocFactorMatrix,(Q$4+1),FALSE)*$E59</f>
        <v>0</v>
      </c>
      <c r="R58" s="5">
        <f t="shared" si="26"/>
        <v>0</v>
      </c>
      <c r="S58" s="5">
        <f>VLOOKUP(CONCATENATE($F58," ",$G58),AllocFactorMatrix,(S$4+1),FALSE)*$E59</f>
        <v>0</v>
      </c>
      <c r="T58" s="5">
        <f>VLOOKUP(CONCATENATE($F58," ",$G58),AllocFactorMatrix,(T$4+1),FALSE)*$E59</f>
        <v>0</v>
      </c>
      <c r="U58" s="5">
        <f>VLOOKUP(CONCATENATE($F58," ",$G58),AllocFactorMatrix,(U$4+1),FALSE)*$E59</f>
        <v>0</v>
      </c>
      <c r="V58" s="5">
        <f>VLOOKUP(CONCATENATE($F58," ",$G58),AllocFactorMatrix,(V$4+1),FALSE)*$E59</f>
        <v>0</v>
      </c>
      <c r="W58" s="5">
        <f t="shared" si="29"/>
        <v>0</v>
      </c>
      <c r="X58" s="5">
        <f>VLOOKUP(CONCATENATE($F58," ",$G58),AllocFactorMatrix,(X$4+1),FALSE)*$E59</f>
        <v>0</v>
      </c>
      <c r="Y58" s="5">
        <f>VLOOKUP(CONCATENATE($F58," ",$G58),AllocFactorMatrix,(Y$4+1),FALSE)*$E59</f>
        <v>0</v>
      </c>
      <c r="Z58" s="5">
        <f t="shared" si="25"/>
        <v>0</v>
      </c>
      <c r="AA58" s="5">
        <f>VLOOKUP(CONCATENATE($F58," ",$G58),AllocFactorMatrix,(AA$4+1),FALSE)*$E59</f>
        <v>0</v>
      </c>
      <c r="AB58" s="5">
        <f>VLOOKUP(CONCATENATE($F58," ",$G58),AllocFactorMatrix,(AB$4+1),FALSE)*$E59</f>
        <v>0</v>
      </c>
      <c r="AC58" s="5">
        <f>VLOOKUP(CONCATENATE($F58," ",$G58),AllocFactorMatrix,(AC$4+1),FALSE)*$E59</f>
        <v>0</v>
      </c>
    </row>
    <row r="59" spans="4:29" collapsed="1">
      <c r="D59" s="52" t="s">
        <v>87</v>
      </c>
      <c r="E59" s="54">
        <v>6899650.4800000004</v>
      </c>
      <c r="F59" s="93" t="s">
        <v>37</v>
      </c>
      <c r="G59" s="52" t="str">
        <f>$G$15</f>
        <v>TOTAL</v>
      </c>
      <c r="H59" s="4">
        <f t="shared" si="23"/>
        <v>6899650.4800000023</v>
      </c>
      <c r="I59" s="5">
        <f>VLOOKUP(CONCATENATE($F59," ",$G59),AllocFactorMatrix,(I$4+1),FALSE)*$E59</f>
        <v>4517939.9010867411</v>
      </c>
      <c r="J59" s="5">
        <f>VLOOKUP(CONCATENATE($F59," ",$G59),AllocFactorMatrix,(J$4+1),FALSE)*$E59</f>
        <v>1057372.313707697</v>
      </c>
      <c r="K59" s="5">
        <f>VLOOKUP(CONCATENATE($F59," ",$G59),AllocFactorMatrix,(K$4+1),FALSE)*$E59</f>
        <v>14769.113057354556</v>
      </c>
      <c r="L59" s="5">
        <f>VLOOKUP(CONCATENATE($F59," ",$G59),AllocFactorMatrix,(L$4+1),FALSE)*$E59</f>
        <v>0</v>
      </c>
      <c r="M59" s="5">
        <f t="shared" si="28"/>
        <v>1072141.4267650514</v>
      </c>
      <c r="N59" s="5">
        <f>VLOOKUP(CONCATENATE($F59," ",$G59),AllocFactorMatrix,(N$4+1),FALSE)*$E59</f>
        <v>613825.37044551678</v>
      </c>
      <c r="O59" s="5">
        <f>VLOOKUP(CONCATENATE($F59," ",$G59),AllocFactorMatrix,(O$4+1),FALSE)*$E59</f>
        <v>110291.646080933</v>
      </c>
      <c r="P59" s="5">
        <f>VLOOKUP(CONCATENATE($F59," ",$G59),AllocFactorMatrix,(P$4+1),FALSE)*$E59</f>
        <v>0</v>
      </c>
      <c r="Q59" s="5">
        <f>VLOOKUP(CONCATENATE($F59," ",$G59),AllocFactorMatrix,(Q$4+1),FALSE)*$E59</f>
        <v>0</v>
      </c>
      <c r="R59" s="5">
        <f t="shared" si="26"/>
        <v>724117.01652644982</v>
      </c>
      <c r="S59" s="5">
        <f>VLOOKUP(CONCATENATE($F59," ",$G59),AllocFactorMatrix,(S$4+1),FALSE)*$E59</f>
        <v>27755.192684522644</v>
      </c>
      <c r="T59" s="5">
        <f>VLOOKUP(CONCATENATE($F59," ",$G59),AllocFactorMatrix,(T$4+1),FALSE)*$E59</f>
        <v>383794.99680682202</v>
      </c>
      <c r="U59" s="5">
        <f>VLOOKUP(CONCATENATE($F59," ",$G59),AllocFactorMatrix,(U$4+1),FALSE)*$E59</f>
        <v>0</v>
      </c>
      <c r="V59" s="5">
        <f>VLOOKUP(CONCATENATE($F59," ",$G59),AllocFactorMatrix,(V$4+1),FALSE)*$E59</f>
        <v>0</v>
      </c>
      <c r="W59" s="5">
        <f t="shared" si="29"/>
        <v>411550.18949134467</v>
      </c>
      <c r="X59" s="5">
        <f>VLOOKUP(CONCATENATE($F59," ",$G59),AllocFactorMatrix,(X$4+1),FALSE)*$E59</f>
        <v>168305.84453220683</v>
      </c>
      <c r="Y59" s="5">
        <f>VLOOKUP(CONCATENATE($F59," ",$G59),AllocFactorMatrix,(Y$4+1),FALSE)*$E59</f>
        <v>3378.163719702286</v>
      </c>
      <c r="Z59" s="5">
        <f t="shared" si="25"/>
        <v>171684.00825190911</v>
      </c>
      <c r="AA59" s="5">
        <f>VLOOKUP(CONCATENATE($F59," ",$G59),AllocFactorMatrix,(AA$4+1),FALSE)*$E59</f>
        <v>2217.9378785058157</v>
      </c>
      <c r="AB59" s="5">
        <f>VLOOKUP(CONCATENATE($F59," ",$G59),AllocFactorMatrix,(AB$4+1),FALSE)*$E59</f>
        <v>0</v>
      </c>
      <c r="AC59" s="5">
        <f>VLOOKUP(CONCATENATE($F59," ",$G59),AllocFactorMatrix,(AC$4+1),FALSE)*$E59</f>
        <v>0</v>
      </c>
    </row>
    <row r="60" spans="4:29" hidden="1" outlineLevel="1">
      <c r="E60" s="49"/>
      <c r="F60" s="175" t="str">
        <f>F67</f>
        <v>DIST_CPD</v>
      </c>
      <c r="G60" s="52" t="str">
        <f>$G$8</f>
        <v>PRODUCTION</v>
      </c>
      <c r="H60" s="4">
        <f t="shared" si="23"/>
        <v>0</v>
      </c>
      <c r="I60" s="5">
        <f>VLOOKUP(CONCATENATE($F60," ",$G60),AllocFactorMatrix,(I$4+1),FALSE)*$E67</f>
        <v>0</v>
      </c>
      <c r="J60" s="5">
        <f>VLOOKUP(CONCATENATE($F60," ",$G60),AllocFactorMatrix,(J$4+1),FALSE)*$E67</f>
        <v>0</v>
      </c>
      <c r="K60" s="5">
        <f>VLOOKUP(CONCATENATE($F60," ",$G60),AllocFactorMatrix,(K$4+1),FALSE)*$E67</f>
        <v>0</v>
      </c>
      <c r="L60" s="5">
        <f>VLOOKUP(CONCATENATE($F60," ",$G60),AllocFactorMatrix,(L$4+1),FALSE)*$E67</f>
        <v>0</v>
      </c>
      <c r="M60" s="5">
        <f t="shared" si="28"/>
        <v>0</v>
      </c>
      <c r="N60" s="5">
        <f>VLOOKUP(CONCATENATE($F60," ",$G60),AllocFactorMatrix,(N$4+1),FALSE)*$E67</f>
        <v>0</v>
      </c>
      <c r="O60" s="5">
        <f>VLOOKUP(CONCATENATE($F60," ",$G60),AllocFactorMatrix,(O$4+1),FALSE)*$E67</f>
        <v>0</v>
      </c>
      <c r="P60" s="5">
        <f>VLOOKUP(CONCATENATE($F60," ",$G60),AllocFactorMatrix,(P$4+1),FALSE)*$E67</f>
        <v>0</v>
      </c>
      <c r="Q60" s="5">
        <f>VLOOKUP(CONCATENATE($F60," ",$G60),AllocFactorMatrix,(Q$4+1),FALSE)*$E67</f>
        <v>0</v>
      </c>
      <c r="R60" s="5">
        <f t="shared" si="26"/>
        <v>0</v>
      </c>
      <c r="S60" s="5">
        <f>VLOOKUP(CONCATENATE($F60," ",$G60),AllocFactorMatrix,(S$4+1),FALSE)*$E67</f>
        <v>0</v>
      </c>
      <c r="T60" s="5">
        <f>VLOOKUP(CONCATENATE($F60," ",$G60),AllocFactorMatrix,(T$4+1),FALSE)*$E67</f>
        <v>0</v>
      </c>
      <c r="U60" s="5">
        <f>VLOOKUP(CONCATENATE($F60," ",$G60),AllocFactorMatrix,(U$4+1),FALSE)*$E67</f>
        <v>0</v>
      </c>
      <c r="V60" s="5">
        <f>VLOOKUP(CONCATENATE($F60," ",$G60),AllocFactorMatrix,(V$4+1),FALSE)*$E67</f>
        <v>0</v>
      </c>
      <c r="W60" s="5">
        <f>SUBTOTAL(9,S60:V60)</f>
        <v>0</v>
      </c>
      <c r="X60" s="5">
        <f>VLOOKUP(CONCATENATE($F60," ",$G60),AllocFactorMatrix,(X$4+1),FALSE)*$E67</f>
        <v>0</v>
      </c>
      <c r="Y60" s="5">
        <f>VLOOKUP(CONCATENATE($F60," ",$G60),AllocFactorMatrix,(Y$4+1),FALSE)*$E67</f>
        <v>0</v>
      </c>
      <c r="Z60" s="5">
        <f t="shared" si="25"/>
        <v>0</v>
      </c>
      <c r="AA60" s="5">
        <f>VLOOKUP(CONCATENATE($F60," ",$G60),AllocFactorMatrix,(AA$4+1),FALSE)*$E67</f>
        <v>0</v>
      </c>
      <c r="AB60" s="5">
        <f>VLOOKUP(CONCATENATE($F60," ",$G60),AllocFactorMatrix,(AB$4+1),FALSE)*$E67</f>
        <v>0</v>
      </c>
      <c r="AC60" s="5">
        <f>VLOOKUP(CONCATENATE($F60," ",$G60),AllocFactorMatrix,(AC$4+1),FALSE)*$E67</f>
        <v>0</v>
      </c>
    </row>
    <row r="61" spans="4:29" hidden="1" outlineLevel="1">
      <c r="E61" s="49"/>
      <c r="F61" s="175" t="str">
        <f>F67</f>
        <v>DIST_CPD</v>
      </c>
      <c r="G61" s="52" t="str">
        <f>$G$9</f>
        <v>BULKTRAN</v>
      </c>
      <c r="H61" s="4">
        <f t="shared" si="23"/>
        <v>0</v>
      </c>
      <c r="I61" s="5">
        <f>VLOOKUP(CONCATENATE($F61," ",$G61),AllocFactorMatrix,(I$4+1),FALSE)*$E67</f>
        <v>0</v>
      </c>
      <c r="J61" s="5">
        <f>VLOOKUP(CONCATENATE($F61," ",$G61),AllocFactorMatrix,(J$4+1),FALSE)*$E67</f>
        <v>0</v>
      </c>
      <c r="K61" s="5">
        <f>VLOOKUP(CONCATENATE($F61," ",$G61),AllocFactorMatrix,(K$4+1),FALSE)*$E67</f>
        <v>0</v>
      </c>
      <c r="L61" s="5">
        <f>VLOOKUP(CONCATENATE($F61," ",$G61),AllocFactorMatrix,(L$4+1),FALSE)*$E67</f>
        <v>0</v>
      </c>
      <c r="M61" s="5">
        <f t="shared" si="28"/>
        <v>0</v>
      </c>
      <c r="N61" s="5">
        <f>VLOOKUP(CONCATENATE($F61," ",$G61),AllocFactorMatrix,(N$4+1),FALSE)*$E67</f>
        <v>0</v>
      </c>
      <c r="O61" s="5">
        <f>VLOOKUP(CONCATENATE($F61," ",$G61),AllocFactorMatrix,(O$4+1),FALSE)*$E67</f>
        <v>0</v>
      </c>
      <c r="P61" s="5">
        <f>VLOOKUP(CONCATENATE($F61," ",$G61),AllocFactorMatrix,(P$4+1),FALSE)*$E67</f>
        <v>0</v>
      </c>
      <c r="Q61" s="5">
        <f>VLOOKUP(CONCATENATE($F61," ",$G61),AllocFactorMatrix,(Q$4+1),FALSE)*$E67</f>
        <v>0</v>
      </c>
      <c r="R61" s="5">
        <f t="shared" si="26"/>
        <v>0</v>
      </c>
      <c r="S61" s="5">
        <f>VLOOKUP(CONCATENATE($F61," ",$G61),AllocFactorMatrix,(S$4+1),FALSE)*$E67</f>
        <v>0</v>
      </c>
      <c r="T61" s="5">
        <f>VLOOKUP(CONCATENATE($F61," ",$G61),AllocFactorMatrix,(T$4+1),FALSE)*$E67</f>
        <v>0</v>
      </c>
      <c r="U61" s="5">
        <f>VLOOKUP(CONCATENATE($F61," ",$G61),AllocFactorMatrix,(U$4+1),FALSE)*$E67</f>
        <v>0</v>
      </c>
      <c r="V61" s="5">
        <f>VLOOKUP(CONCATENATE($F61," ",$G61),AllocFactorMatrix,(V$4+1),FALSE)*$E67</f>
        <v>0</v>
      </c>
      <c r="W61" s="5">
        <f t="shared" ref="W61:W67" si="30">SUBTOTAL(9,S61:V61)</f>
        <v>0</v>
      </c>
      <c r="X61" s="5">
        <f>VLOOKUP(CONCATENATE($F61," ",$G61),AllocFactorMatrix,(X$4+1),FALSE)*$E67</f>
        <v>0</v>
      </c>
      <c r="Y61" s="5">
        <f>VLOOKUP(CONCATENATE($F61," ",$G61),AllocFactorMatrix,(Y$4+1),FALSE)*$E67</f>
        <v>0</v>
      </c>
      <c r="Z61" s="5">
        <f t="shared" si="25"/>
        <v>0</v>
      </c>
      <c r="AA61" s="5">
        <f>VLOOKUP(CONCATENATE($F61," ",$G61),AllocFactorMatrix,(AA$4+1),FALSE)*$E67</f>
        <v>0</v>
      </c>
      <c r="AB61" s="5">
        <f>VLOOKUP(CONCATENATE($F61," ",$G61),AllocFactorMatrix,(AB$4+1),FALSE)*$E67</f>
        <v>0</v>
      </c>
      <c r="AC61" s="5">
        <f>VLOOKUP(CONCATENATE($F61," ",$G61),AllocFactorMatrix,(AC$4+1),FALSE)*$E67</f>
        <v>0</v>
      </c>
    </row>
    <row r="62" spans="4:29" hidden="1" outlineLevel="1">
      <c r="E62" s="49"/>
      <c r="F62" s="175" t="str">
        <f>F67</f>
        <v>DIST_CPD</v>
      </c>
      <c r="G62" s="52" t="str">
        <f>$G$10</f>
        <v>SUBTRAN</v>
      </c>
      <c r="H62" s="4">
        <f t="shared" si="23"/>
        <v>0</v>
      </c>
      <c r="I62" s="5">
        <f>VLOOKUP(CONCATENATE($F62," ",$G62),AllocFactorMatrix,(I$4+1),FALSE)*$E67</f>
        <v>0</v>
      </c>
      <c r="J62" s="5">
        <f>VLOOKUP(CONCATENATE($F62," ",$G62),AllocFactorMatrix,(J$4+1),FALSE)*$E67</f>
        <v>0</v>
      </c>
      <c r="K62" s="5">
        <f>VLOOKUP(CONCATENATE($F62," ",$G62),AllocFactorMatrix,(K$4+1),FALSE)*$E67</f>
        <v>0</v>
      </c>
      <c r="L62" s="5">
        <f>VLOOKUP(CONCATENATE($F62," ",$G62),AllocFactorMatrix,(L$4+1),FALSE)*$E67</f>
        <v>0</v>
      </c>
      <c r="M62" s="5">
        <f t="shared" si="28"/>
        <v>0</v>
      </c>
      <c r="N62" s="5">
        <f>VLOOKUP(CONCATENATE($F62," ",$G62),AllocFactorMatrix,(N$4+1),FALSE)*$E67</f>
        <v>0</v>
      </c>
      <c r="O62" s="5">
        <f>VLOOKUP(CONCATENATE($F62," ",$G62),AllocFactorMatrix,(O$4+1),FALSE)*$E67</f>
        <v>0</v>
      </c>
      <c r="P62" s="5">
        <f>VLOOKUP(CONCATENATE($F62," ",$G62),AllocFactorMatrix,(P$4+1),FALSE)*$E67</f>
        <v>0</v>
      </c>
      <c r="Q62" s="5">
        <f>VLOOKUP(CONCATENATE($F62," ",$G62),AllocFactorMatrix,(Q$4+1),FALSE)*$E67</f>
        <v>0</v>
      </c>
      <c r="R62" s="5">
        <f t="shared" si="26"/>
        <v>0</v>
      </c>
      <c r="S62" s="5">
        <f>VLOOKUP(CONCATENATE($F62," ",$G62),AllocFactorMatrix,(S$4+1),FALSE)*$E67</f>
        <v>0</v>
      </c>
      <c r="T62" s="5">
        <f>VLOOKUP(CONCATENATE($F62," ",$G62),AllocFactorMatrix,(T$4+1),FALSE)*$E67</f>
        <v>0</v>
      </c>
      <c r="U62" s="5">
        <f>VLOOKUP(CONCATENATE($F62," ",$G62),AllocFactorMatrix,(U$4+1),FALSE)*$E67</f>
        <v>0</v>
      </c>
      <c r="V62" s="5">
        <f>VLOOKUP(CONCATENATE($F62," ",$G62),AllocFactorMatrix,(V$4+1),FALSE)*$E67</f>
        <v>0</v>
      </c>
      <c r="W62" s="5">
        <f t="shared" si="30"/>
        <v>0</v>
      </c>
      <c r="X62" s="5">
        <f>VLOOKUP(CONCATENATE($F62," ",$G62),AllocFactorMatrix,(X$4+1),FALSE)*$E67</f>
        <v>0</v>
      </c>
      <c r="Y62" s="5">
        <f>VLOOKUP(CONCATENATE($F62," ",$G62),AllocFactorMatrix,(Y$4+1),FALSE)*$E67</f>
        <v>0</v>
      </c>
      <c r="Z62" s="5">
        <f t="shared" si="25"/>
        <v>0</v>
      </c>
      <c r="AA62" s="5">
        <f>VLOOKUP(CONCATENATE($F62," ",$G62),AllocFactorMatrix,(AA$4+1),FALSE)*$E67</f>
        <v>0</v>
      </c>
      <c r="AB62" s="5">
        <f>VLOOKUP(CONCATENATE($F62," ",$G62),AllocFactorMatrix,(AB$4+1),FALSE)*$E67</f>
        <v>0</v>
      </c>
      <c r="AC62" s="5">
        <f>VLOOKUP(CONCATENATE($F62," ",$G62),AllocFactorMatrix,(AC$4+1),FALSE)*$E67</f>
        <v>0</v>
      </c>
    </row>
    <row r="63" spans="4:29" hidden="1" outlineLevel="1">
      <c r="E63" s="49"/>
      <c r="F63" s="175" t="str">
        <f>F67</f>
        <v>DIST_CPD</v>
      </c>
      <c r="G63" s="52" t="str">
        <f>$G$11</f>
        <v>DISTPRI</v>
      </c>
      <c r="H63" s="4">
        <f t="shared" si="23"/>
        <v>126872130.29000002</v>
      </c>
      <c r="I63" s="5">
        <f>VLOOKUP(CONCATENATE($F63," ",$G63),AllocFactorMatrix,(I$4+1),FALSE)*$E67</f>
        <v>83076767.647086188</v>
      </c>
      <c r="J63" s="5">
        <f>VLOOKUP(CONCATENATE($F63," ",$G63),AllocFactorMatrix,(J$4+1),FALSE)*$E67</f>
        <v>19443170.105300996</v>
      </c>
      <c r="K63" s="5">
        <f>VLOOKUP(CONCATENATE($F63," ",$G63),AllocFactorMatrix,(K$4+1),FALSE)*$E67</f>
        <v>271577.3562026039</v>
      </c>
      <c r="L63" s="5">
        <f>VLOOKUP(CONCATENATE($F63," ",$G63),AllocFactorMatrix,(L$4+1),FALSE)*$E67</f>
        <v>0</v>
      </c>
      <c r="M63" s="5">
        <f t="shared" si="28"/>
        <v>19714747.461503599</v>
      </c>
      <c r="N63" s="5">
        <f>VLOOKUP(CONCATENATE($F63," ",$G63),AllocFactorMatrix,(N$4+1),FALSE)*$E67</f>
        <v>11287141.660322351</v>
      </c>
      <c r="O63" s="5">
        <f>VLOOKUP(CONCATENATE($F63," ",$G63),AllocFactorMatrix,(O$4+1),FALSE)*$E67</f>
        <v>2028064.4841416227</v>
      </c>
      <c r="P63" s="5">
        <f>VLOOKUP(CONCATENATE($F63," ",$G63),AllocFactorMatrix,(P$4+1),FALSE)*$E67</f>
        <v>0</v>
      </c>
      <c r="Q63" s="5">
        <f>VLOOKUP(CONCATENATE($F63," ",$G63),AllocFactorMatrix,(Q$4+1),FALSE)*$E67</f>
        <v>0</v>
      </c>
      <c r="R63" s="5">
        <f t="shared" si="26"/>
        <v>13315206.144463975</v>
      </c>
      <c r="S63" s="5">
        <f>VLOOKUP(CONCATENATE($F63," ",$G63),AllocFactorMatrix,(S$4+1),FALSE)*$E67</f>
        <v>510367.94294177223</v>
      </c>
      <c r="T63" s="5">
        <f>VLOOKUP(CONCATENATE($F63," ",$G63),AllocFactorMatrix,(T$4+1),FALSE)*$E67</f>
        <v>7057297.8994618943</v>
      </c>
      <c r="U63" s="5">
        <f>VLOOKUP(CONCATENATE($F63," ",$G63),AllocFactorMatrix,(U$4+1),FALSE)*$E67</f>
        <v>0</v>
      </c>
      <c r="V63" s="5">
        <f>VLOOKUP(CONCATENATE($F63," ",$G63),AllocFactorMatrix,(V$4+1),FALSE)*$E67</f>
        <v>0</v>
      </c>
      <c r="W63" s="5">
        <f t="shared" si="30"/>
        <v>7567665.8424036661</v>
      </c>
      <c r="X63" s="5">
        <f>VLOOKUP(CONCATENATE($F63," ",$G63),AllocFactorMatrix,(X$4+1),FALSE)*$E67</f>
        <v>3094840.9775184183</v>
      </c>
      <c r="Y63" s="5">
        <f>VLOOKUP(CONCATENATE($F63," ",$G63),AllocFactorMatrix,(Y$4+1),FALSE)*$E67</f>
        <v>62118.339012879886</v>
      </c>
      <c r="Z63" s="5">
        <f t="shared" si="25"/>
        <v>3156959.3165312982</v>
      </c>
      <c r="AA63" s="5">
        <f>VLOOKUP(CONCATENATE($F63," ",$G63),AllocFactorMatrix,(AA$4+1),FALSE)*$E67</f>
        <v>40783.878011298337</v>
      </c>
      <c r="AB63" s="5">
        <f>VLOOKUP(CONCATENATE($F63," ",$G63),AllocFactorMatrix,(AB$4+1),FALSE)*$E67</f>
        <v>0</v>
      </c>
      <c r="AC63" s="5">
        <f>VLOOKUP(CONCATENATE($F63," ",$G63),AllocFactorMatrix,(AC$4+1),FALSE)*$E67</f>
        <v>0</v>
      </c>
    </row>
    <row r="64" spans="4:29" hidden="1" outlineLevel="1">
      <c r="E64" s="49"/>
      <c r="F64" s="175" t="str">
        <f>F67</f>
        <v>DIST_CPD</v>
      </c>
      <c r="G64" s="52" t="str">
        <f>$G$12</f>
        <v>DISTSEC</v>
      </c>
      <c r="H64" s="4">
        <f t="shared" si="23"/>
        <v>0</v>
      </c>
      <c r="I64" s="5">
        <f>VLOOKUP(CONCATENATE($F64," ",$G64),AllocFactorMatrix,(I$4+1),FALSE)*$E67</f>
        <v>0</v>
      </c>
      <c r="J64" s="5">
        <f>VLOOKUP(CONCATENATE($F64," ",$G64),AllocFactorMatrix,(J$4+1),FALSE)*$E67</f>
        <v>0</v>
      </c>
      <c r="K64" s="5">
        <f>VLOOKUP(CONCATENATE($F64," ",$G64),AllocFactorMatrix,(K$4+1),FALSE)*$E67</f>
        <v>0</v>
      </c>
      <c r="L64" s="5">
        <f>VLOOKUP(CONCATENATE($F64," ",$G64),AllocFactorMatrix,(L$4+1),FALSE)*$E67</f>
        <v>0</v>
      </c>
      <c r="M64" s="5">
        <f t="shared" si="28"/>
        <v>0</v>
      </c>
      <c r="N64" s="5">
        <f>VLOOKUP(CONCATENATE($F64," ",$G64),AllocFactorMatrix,(N$4+1),FALSE)*$E67</f>
        <v>0</v>
      </c>
      <c r="O64" s="5">
        <f>VLOOKUP(CONCATENATE($F64," ",$G64),AllocFactorMatrix,(O$4+1),FALSE)*$E67</f>
        <v>0</v>
      </c>
      <c r="P64" s="5">
        <f>VLOOKUP(CONCATENATE($F64," ",$G64),AllocFactorMatrix,(P$4+1),FALSE)*$E67</f>
        <v>0</v>
      </c>
      <c r="Q64" s="5">
        <f>VLOOKUP(CONCATENATE($F64," ",$G64),AllocFactorMatrix,(Q$4+1),FALSE)*$E67</f>
        <v>0</v>
      </c>
      <c r="R64" s="5">
        <f t="shared" si="26"/>
        <v>0</v>
      </c>
      <c r="S64" s="5">
        <f>VLOOKUP(CONCATENATE($F64," ",$G64),AllocFactorMatrix,(S$4+1),FALSE)*$E67</f>
        <v>0</v>
      </c>
      <c r="T64" s="5">
        <f>VLOOKUP(CONCATENATE($F64," ",$G64),AllocFactorMatrix,(T$4+1),FALSE)*$E67</f>
        <v>0</v>
      </c>
      <c r="U64" s="5">
        <f>VLOOKUP(CONCATENATE($F64," ",$G64),AllocFactorMatrix,(U$4+1),FALSE)*$E67</f>
        <v>0</v>
      </c>
      <c r="V64" s="5">
        <f>VLOOKUP(CONCATENATE($F64," ",$G64),AllocFactorMatrix,(V$4+1),FALSE)*$E67</f>
        <v>0</v>
      </c>
      <c r="W64" s="5">
        <f t="shared" si="30"/>
        <v>0</v>
      </c>
      <c r="X64" s="5">
        <f>VLOOKUP(CONCATENATE($F64," ",$G64),AllocFactorMatrix,(X$4+1),FALSE)*$E67</f>
        <v>0</v>
      </c>
      <c r="Y64" s="5">
        <f>VLOOKUP(CONCATENATE($F64," ",$G64),AllocFactorMatrix,(Y$4+1),FALSE)*$E67</f>
        <v>0</v>
      </c>
      <c r="Z64" s="5">
        <f t="shared" si="25"/>
        <v>0</v>
      </c>
      <c r="AA64" s="5">
        <f>VLOOKUP(CONCATENATE($F64," ",$G64),AllocFactorMatrix,(AA$4+1),FALSE)*$E67</f>
        <v>0</v>
      </c>
      <c r="AB64" s="5">
        <f>VLOOKUP(CONCATENATE($F64," ",$G64),AllocFactorMatrix,(AB$4+1),FALSE)*$E67</f>
        <v>0</v>
      </c>
      <c r="AC64" s="5">
        <f>VLOOKUP(CONCATENATE($F64," ",$G64),AllocFactorMatrix,(AC$4+1),FALSE)*$E67</f>
        <v>0</v>
      </c>
    </row>
    <row r="65" spans="4:29" hidden="1" outlineLevel="1">
      <c r="E65" s="49"/>
      <c r="F65" s="175" t="str">
        <f>F67</f>
        <v>DIST_CPD</v>
      </c>
      <c r="G65" s="52" t="str">
        <f>$G$13</f>
        <v>ENERGY</v>
      </c>
      <c r="H65" s="4">
        <f t="shared" si="23"/>
        <v>0</v>
      </c>
      <c r="I65" s="5">
        <f>VLOOKUP(CONCATENATE($F65," ",$G65),AllocFactorMatrix,(I$4+1),FALSE)*$E67</f>
        <v>0</v>
      </c>
      <c r="J65" s="5">
        <f>VLOOKUP(CONCATENATE($F65," ",$G65),AllocFactorMatrix,(J$4+1),FALSE)*$E67</f>
        <v>0</v>
      </c>
      <c r="K65" s="5">
        <f>VLOOKUP(CONCATENATE($F65," ",$G65),AllocFactorMatrix,(K$4+1),FALSE)*$E67</f>
        <v>0</v>
      </c>
      <c r="L65" s="5">
        <f>VLOOKUP(CONCATENATE($F65," ",$G65),AllocFactorMatrix,(L$4+1),FALSE)*$E67</f>
        <v>0</v>
      </c>
      <c r="M65" s="5">
        <f t="shared" si="28"/>
        <v>0</v>
      </c>
      <c r="N65" s="5">
        <f>VLOOKUP(CONCATENATE($F65," ",$G65),AllocFactorMatrix,(N$4+1),FALSE)*$E67</f>
        <v>0</v>
      </c>
      <c r="O65" s="5">
        <f>VLOOKUP(CONCATENATE($F65," ",$G65),AllocFactorMatrix,(O$4+1),FALSE)*$E67</f>
        <v>0</v>
      </c>
      <c r="P65" s="5">
        <f>VLOOKUP(CONCATENATE($F65," ",$G65),AllocFactorMatrix,(P$4+1),FALSE)*$E67</f>
        <v>0</v>
      </c>
      <c r="Q65" s="5">
        <f>VLOOKUP(CONCATENATE($F65," ",$G65),AllocFactorMatrix,(Q$4+1),FALSE)*$E67</f>
        <v>0</v>
      </c>
      <c r="R65" s="5">
        <f t="shared" si="26"/>
        <v>0</v>
      </c>
      <c r="S65" s="5">
        <f>VLOOKUP(CONCATENATE($F65," ",$G65),AllocFactorMatrix,(S$4+1),FALSE)*$E67</f>
        <v>0</v>
      </c>
      <c r="T65" s="5">
        <f>VLOOKUP(CONCATENATE($F65," ",$G65),AllocFactorMatrix,(T$4+1),FALSE)*$E67</f>
        <v>0</v>
      </c>
      <c r="U65" s="5">
        <f>VLOOKUP(CONCATENATE($F65," ",$G65),AllocFactorMatrix,(U$4+1),FALSE)*$E67</f>
        <v>0</v>
      </c>
      <c r="V65" s="5">
        <f>VLOOKUP(CONCATENATE($F65," ",$G65),AllocFactorMatrix,(V$4+1),FALSE)*$E67</f>
        <v>0</v>
      </c>
      <c r="W65" s="5">
        <f t="shared" si="30"/>
        <v>0</v>
      </c>
      <c r="X65" s="5">
        <f>VLOOKUP(CONCATENATE($F65," ",$G65),AllocFactorMatrix,(X$4+1),FALSE)*$E67</f>
        <v>0</v>
      </c>
      <c r="Y65" s="5">
        <f>VLOOKUP(CONCATENATE($F65," ",$G65),AllocFactorMatrix,(Y$4+1),FALSE)*$E67</f>
        <v>0</v>
      </c>
      <c r="Z65" s="5">
        <f t="shared" si="25"/>
        <v>0</v>
      </c>
      <c r="AA65" s="5">
        <f>VLOOKUP(CONCATENATE($F65," ",$G65),AllocFactorMatrix,(AA$4+1),FALSE)*$E67</f>
        <v>0</v>
      </c>
      <c r="AB65" s="5">
        <f>VLOOKUP(CONCATENATE($F65," ",$G65),AllocFactorMatrix,(AB$4+1),FALSE)*$E67</f>
        <v>0</v>
      </c>
      <c r="AC65" s="5">
        <f>VLOOKUP(CONCATENATE($F65," ",$G65),AllocFactorMatrix,(AC$4+1),FALSE)*$E67</f>
        <v>0</v>
      </c>
    </row>
    <row r="66" spans="4:29" hidden="1" outlineLevel="1">
      <c r="E66" s="49"/>
      <c r="F66" s="175" t="str">
        <f>F67</f>
        <v>DIST_CPD</v>
      </c>
      <c r="G66" s="52" t="str">
        <f>$G$14</f>
        <v>CUSTOMER</v>
      </c>
      <c r="H66" s="4">
        <f t="shared" si="23"/>
        <v>0</v>
      </c>
      <c r="I66" s="5">
        <f>VLOOKUP(CONCATENATE($F66," ",$G66),AllocFactorMatrix,(I$4+1),FALSE)*$E67</f>
        <v>0</v>
      </c>
      <c r="J66" s="5">
        <f>VLOOKUP(CONCATENATE($F66," ",$G66),AllocFactorMatrix,(J$4+1),FALSE)*$E67</f>
        <v>0</v>
      </c>
      <c r="K66" s="5">
        <f>VLOOKUP(CONCATENATE($F66," ",$G66),AllocFactorMatrix,(K$4+1),FALSE)*$E67</f>
        <v>0</v>
      </c>
      <c r="L66" s="5">
        <f>VLOOKUP(CONCATENATE($F66," ",$G66),AllocFactorMatrix,(L$4+1),FALSE)*$E67</f>
        <v>0</v>
      </c>
      <c r="M66" s="5">
        <f t="shared" si="28"/>
        <v>0</v>
      </c>
      <c r="N66" s="5">
        <f>VLOOKUP(CONCATENATE($F66," ",$G66),AllocFactorMatrix,(N$4+1),FALSE)*$E67</f>
        <v>0</v>
      </c>
      <c r="O66" s="5">
        <f>VLOOKUP(CONCATENATE($F66," ",$G66),AllocFactorMatrix,(O$4+1),FALSE)*$E67</f>
        <v>0</v>
      </c>
      <c r="P66" s="5">
        <f>VLOOKUP(CONCATENATE($F66," ",$G66),AllocFactorMatrix,(P$4+1),FALSE)*$E67</f>
        <v>0</v>
      </c>
      <c r="Q66" s="5">
        <f>VLOOKUP(CONCATENATE($F66," ",$G66),AllocFactorMatrix,(Q$4+1),FALSE)*$E67</f>
        <v>0</v>
      </c>
      <c r="R66" s="5">
        <f t="shared" si="26"/>
        <v>0</v>
      </c>
      <c r="S66" s="5">
        <f>VLOOKUP(CONCATENATE($F66," ",$G66),AllocFactorMatrix,(S$4+1),FALSE)*$E67</f>
        <v>0</v>
      </c>
      <c r="T66" s="5">
        <f>VLOOKUP(CONCATENATE($F66," ",$G66),AllocFactorMatrix,(T$4+1),FALSE)*$E67</f>
        <v>0</v>
      </c>
      <c r="U66" s="5">
        <f>VLOOKUP(CONCATENATE($F66," ",$G66),AllocFactorMatrix,(U$4+1),FALSE)*$E67</f>
        <v>0</v>
      </c>
      <c r="V66" s="5">
        <f>VLOOKUP(CONCATENATE($F66," ",$G66),AllocFactorMatrix,(V$4+1),FALSE)*$E67</f>
        <v>0</v>
      </c>
      <c r="W66" s="5">
        <f t="shared" si="30"/>
        <v>0</v>
      </c>
      <c r="X66" s="5">
        <f>VLOOKUP(CONCATENATE($F66," ",$G66),AllocFactorMatrix,(X$4+1),FALSE)*$E67</f>
        <v>0</v>
      </c>
      <c r="Y66" s="5">
        <f>VLOOKUP(CONCATENATE($F66," ",$G66),AllocFactorMatrix,(Y$4+1),FALSE)*$E67</f>
        <v>0</v>
      </c>
      <c r="Z66" s="5">
        <f t="shared" si="25"/>
        <v>0</v>
      </c>
      <c r="AA66" s="5">
        <f>VLOOKUP(CONCATENATE($F66," ",$G66),AllocFactorMatrix,(AA$4+1),FALSE)*$E67</f>
        <v>0</v>
      </c>
      <c r="AB66" s="5">
        <f>VLOOKUP(CONCATENATE($F66," ",$G66),AllocFactorMatrix,(AB$4+1),FALSE)*$E67</f>
        <v>0</v>
      </c>
      <c r="AC66" s="5">
        <f>VLOOKUP(CONCATENATE($F66," ",$G66),AllocFactorMatrix,(AC$4+1),FALSE)*$E67</f>
        <v>0</v>
      </c>
    </row>
    <row r="67" spans="4:29" collapsed="1">
      <c r="D67" s="52" t="s">
        <v>88</v>
      </c>
      <c r="E67" s="54">
        <v>126872130.28999999</v>
      </c>
      <c r="F67" s="93" t="s">
        <v>37</v>
      </c>
      <c r="G67" s="52" t="str">
        <f>$G$15</f>
        <v>TOTAL</v>
      </c>
      <c r="H67" s="4">
        <f t="shared" si="23"/>
        <v>126872130.29000002</v>
      </c>
      <c r="I67" s="5">
        <f>VLOOKUP(CONCATENATE($F67," ",$G67),AllocFactorMatrix,(I$4+1),FALSE)*$E67</f>
        <v>83076767.647086188</v>
      </c>
      <c r="J67" s="5">
        <f>VLOOKUP(CONCATENATE($F67," ",$G67),AllocFactorMatrix,(J$4+1),FALSE)*$E67</f>
        <v>19443170.105300996</v>
      </c>
      <c r="K67" s="5">
        <f>VLOOKUP(CONCATENATE($F67," ",$G67),AllocFactorMatrix,(K$4+1),FALSE)*$E67</f>
        <v>271577.3562026039</v>
      </c>
      <c r="L67" s="5">
        <f>VLOOKUP(CONCATENATE($F67," ",$G67),AllocFactorMatrix,(L$4+1),FALSE)*$E67</f>
        <v>0</v>
      </c>
      <c r="M67" s="5">
        <f t="shared" si="28"/>
        <v>19714747.461503599</v>
      </c>
      <c r="N67" s="5">
        <f>VLOOKUP(CONCATENATE($F67," ",$G67),AllocFactorMatrix,(N$4+1),FALSE)*$E67</f>
        <v>11287141.660322351</v>
      </c>
      <c r="O67" s="5">
        <f>VLOOKUP(CONCATENATE($F67," ",$G67),AllocFactorMatrix,(O$4+1),FALSE)*$E67</f>
        <v>2028064.4841416227</v>
      </c>
      <c r="P67" s="5">
        <f>VLOOKUP(CONCATENATE($F67," ",$G67),AllocFactorMatrix,(P$4+1),FALSE)*$E67</f>
        <v>0</v>
      </c>
      <c r="Q67" s="5">
        <f>VLOOKUP(CONCATENATE($F67," ",$G67),AllocFactorMatrix,(Q$4+1),FALSE)*$E67</f>
        <v>0</v>
      </c>
      <c r="R67" s="5">
        <f t="shared" si="26"/>
        <v>13315206.144463975</v>
      </c>
      <c r="S67" s="5">
        <f>VLOOKUP(CONCATENATE($F67," ",$G67),AllocFactorMatrix,(S$4+1),FALSE)*$E67</f>
        <v>510367.94294177223</v>
      </c>
      <c r="T67" s="5">
        <f>VLOOKUP(CONCATENATE($F67," ",$G67),AllocFactorMatrix,(T$4+1),FALSE)*$E67</f>
        <v>7057297.8994618943</v>
      </c>
      <c r="U67" s="5">
        <f>VLOOKUP(CONCATENATE($F67," ",$G67),AllocFactorMatrix,(U$4+1),FALSE)*$E67</f>
        <v>0</v>
      </c>
      <c r="V67" s="5">
        <f>VLOOKUP(CONCATENATE($F67," ",$G67),AllocFactorMatrix,(V$4+1),FALSE)*$E67</f>
        <v>0</v>
      </c>
      <c r="W67" s="5">
        <f t="shared" si="30"/>
        <v>7567665.8424036661</v>
      </c>
      <c r="X67" s="5">
        <f>VLOOKUP(CONCATENATE($F67," ",$G67),AllocFactorMatrix,(X$4+1),FALSE)*$E67</f>
        <v>3094840.9775184183</v>
      </c>
      <c r="Y67" s="5">
        <f>VLOOKUP(CONCATENATE($F67," ",$G67),AllocFactorMatrix,(Y$4+1),FALSE)*$E67</f>
        <v>62118.339012879886</v>
      </c>
      <c r="Z67" s="5">
        <f t="shared" si="25"/>
        <v>3156959.3165312982</v>
      </c>
      <c r="AA67" s="5">
        <f>VLOOKUP(CONCATENATE($F67," ",$G67),AllocFactorMatrix,(AA$4+1),FALSE)*$E67</f>
        <v>40783.878011298337</v>
      </c>
      <c r="AB67" s="5">
        <f>VLOOKUP(CONCATENATE($F67," ",$G67),AllocFactorMatrix,(AB$4+1),FALSE)*$E67</f>
        <v>0</v>
      </c>
      <c r="AC67" s="5">
        <f>VLOOKUP(CONCATENATE($F67," ",$G67),AllocFactorMatrix,(AC$4+1),FALSE)*$E67</f>
        <v>0</v>
      </c>
    </row>
    <row r="68" spans="4:29" hidden="1" outlineLevel="1">
      <c r="E68" s="49"/>
      <c r="F68" s="175" t="str">
        <f>F75</f>
        <v>DIST_CPD</v>
      </c>
      <c r="G68" s="52" t="str">
        <f>$G$8</f>
        <v>PRODUCTION</v>
      </c>
      <c r="H68" s="4">
        <f t="shared" si="23"/>
        <v>0</v>
      </c>
      <c r="I68" s="5">
        <f>VLOOKUP(CONCATENATE($F68," ",$G68),AllocFactorMatrix,(I$4+1),FALSE)*$E75</f>
        <v>0</v>
      </c>
      <c r="J68" s="5">
        <f>VLOOKUP(CONCATENATE($F68," ",$G68),AllocFactorMatrix,(J$4+1),FALSE)*$E75</f>
        <v>0</v>
      </c>
      <c r="K68" s="5">
        <f>VLOOKUP(CONCATENATE($F68," ",$G68),AllocFactorMatrix,(K$4+1),FALSE)*$E75</f>
        <v>0</v>
      </c>
      <c r="L68" s="5">
        <f>VLOOKUP(CONCATENATE($F68," ",$G68),AllocFactorMatrix,(L$4+1),FALSE)*$E75</f>
        <v>0</v>
      </c>
      <c r="M68" s="5">
        <f t="shared" ref="M68:M75" si="31">SUBTOTAL(9,J68:L68)</f>
        <v>0</v>
      </c>
      <c r="N68" s="5">
        <f>VLOOKUP(CONCATENATE($F68," ",$G68),AllocFactorMatrix,(N$4+1),FALSE)*$E75</f>
        <v>0</v>
      </c>
      <c r="O68" s="5">
        <f>VLOOKUP(CONCATENATE($F68," ",$G68),AllocFactorMatrix,(O$4+1),FALSE)*$E75</f>
        <v>0</v>
      </c>
      <c r="P68" s="5">
        <f>VLOOKUP(CONCATENATE($F68," ",$G68),AllocFactorMatrix,(P$4+1),FALSE)*$E75</f>
        <v>0</v>
      </c>
      <c r="Q68" s="5">
        <f>VLOOKUP(CONCATENATE($F68," ",$G68),AllocFactorMatrix,(Q$4+1),FALSE)*$E75</f>
        <v>0</v>
      </c>
      <c r="R68" s="5">
        <f t="shared" si="26"/>
        <v>0</v>
      </c>
      <c r="S68" s="5">
        <f>VLOOKUP(CONCATENATE($F68," ",$G68),AllocFactorMatrix,(S$4+1),FALSE)*$E75</f>
        <v>0</v>
      </c>
      <c r="T68" s="5">
        <f>VLOOKUP(CONCATENATE($F68," ",$G68),AllocFactorMatrix,(T$4+1),FALSE)*$E75</f>
        <v>0</v>
      </c>
      <c r="U68" s="5">
        <f>VLOOKUP(CONCATENATE($F68," ",$G68),AllocFactorMatrix,(U$4+1),FALSE)*$E75</f>
        <v>0</v>
      </c>
      <c r="V68" s="5">
        <f>VLOOKUP(CONCATENATE($F68," ",$G68),AllocFactorMatrix,(V$4+1),FALSE)*$E75</f>
        <v>0</v>
      </c>
      <c r="W68" s="5">
        <f>SUBTOTAL(9,S68:V68)</f>
        <v>0</v>
      </c>
      <c r="X68" s="5">
        <f>VLOOKUP(CONCATENATE($F68," ",$G68),AllocFactorMatrix,(X$4+1),FALSE)*$E75</f>
        <v>0</v>
      </c>
      <c r="Y68" s="5">
        <f>VLOOKUP(CONCATENATE($F68," ",$G68),AllocFactorMatrix,(Y$4+1),FALSE)*$E75</f>
        <v>0</v>
      </c>
      <c r="Z68" s="5">
        <f t="shared" si="25"/>
        <v>0</v>
      </c>
      <c r="AA68" s="5">
        <f>VLOOKUP(CONCATENATE($F68," ",$G68),AllocFactorMatrix,(AA$4+1),FALSE)*$E75</f>
        <v>0</v>
      </c>
      <c r="AB68" s="5">
        <f>VLOOKUP(CONCATENATE($F68," ",$G68),AllocFactorMatrix,(AB$4+1),FALSE)*$E75</f>
        <v>0</v>
      </c>
      <c r="AC68" s="5">
        <f>VLOOKUP(CONCATENATE($F68," ",$G68),AllocFactorMatrix,(AC$4+1),FALSE)*$E75</f>
        <v>0</v>
      </c>
    </row>
    <row r="69" spans="4:29" hidden="1" outlineLevel="1">
      <c r="E69" s="49"/>
      <c r="F69" s="175" t="str">
        <f>F75</f>
        <v>DIST_CPD</v>
      </c>
      <c r="G69" s="52" t="str">
        <f>$G$9</f>
        <v>BULKTRAN</v>
      </c>
      <c r="H69" s="4">
        <f t="shared" si="23"/>
        <v>0</v>
      </c>
      <c r="I69" s="5">
        <f>VLOOKUP(CONCATENATE($F69," ",$G69),AllocFactorMatrix,(I$4+1),FALSE)*$E75</f>
        <v>0</v>
      </c>
      <c r="J69" s="5">
        <f>VLOOKUP(CONCATENATE($F69," ",$G69),AllocFactorMatrix,(J$4+1),FALSE)*$E75</f>
        <v>0</v>
      </c>
      <c r="K69" s="5">
        <f>VLOOKUP(CONCATENATE($F69," ",$G69),AllocFactorMatrix,(K$4+1),FALSE)*$E75</f>
        <v>0</v>
      </c>
      <c r="L69" s="5">
        <f>VLOOKUP(CONCATENATE($F69," ",$G69),AllocFactorMatrix,(L$4+1),FALSE)*$E75</f>
        <v>0</v>
      </c>
      <c r="M69" s="5">
        <f t="shared" si="31"/>
        <v>0</v>
      </c>
      <c r="N69" s="5">
        <f>VLOOKUP(CONCATENATE($F69," ",$G69),AllocFactorMatrix,(N$4+1),FALSE)*$E75</f>
        <v>0</v>
      </c>
      <c r="O69" s="5">
        <f>VLOOKUP(CONCATENATE($F69," ",$G69),AllocFactorMatrix,(O$4+1),FALSE)*$E75</f>
        <v>0</v>
      </c>
      <c r="P69" s="5">
        <f>VLOOKUP(CONCATENATE($F69," ",$G69),AllocFactorMatrix,(P$4+1),FALSE)*$E75</f>
        <v>0</v>
      </c>
      <c r="Q69" s="5">
        <f>VLOOKUP(CONCATENATE($F69," ",$G69),AllocFactorMatrix,(Q$4+1),FALSE)*$E75</f>
        <v>0</v>
      </c>
      <c r="R69" s="5">
        <f t="shared" si="26"/>
        <v>0</v>
      </c>
      <c r="S69" s="5">
        <f>VLOOKUP(CONCATENATE($F69," ",$G69),AllocFactorMatrix,(S$4+1),FALSE)*$E75</f>
        <v>0</v>
      </c>
      <c r="T69" s="5">
        <f>VLOOKUP(CONCATENATE($F69," ",$G69),AllocFactorMatrix,(T$4+1),FALSE)*$E75</f>
        <v>0</v>
      </c>
      <c r="U69" s="5">
        <f>VLOOKUP(CONCATENATE($F69," ",$G69),AllocFactorMatrix,(U$4+1),FALSE)*$E75</f>
        <v>0</v>
      </c>
      <c r="V69" s="5">
        <f>VLOOKUP(CONCATENATE($F69," ",$G69),AllocFactorMatrix,(V$4+1),FALSE)*$E75</f>
        <v>0</v>
      </c>
      <c r="W69" s="5">
        <f t="shared" ref="W69:W75" si="32">SUBTOTAL(9,S69:V69)</f>
        <v>0</v>
      </c>
      <c r="X69" s="5">
        <f>VLOOKUP(CONCATENATE($F69," ",$G69),AllocFactorMatrix,(X$4+1),FALSE)*$E75</f>
        <v>0</v>
      </c>
      <c r="Y69" s="5">
        <f>VLOOKUP(CONCATENATE($F69," ",$G69),AllocFactorMatrix,(Y$4+1),FALSE)*$E75</f>
        <v>0</v>
      </c>
      <c r="Z69" s="5">
        <f t="shared" si="25"/>
        <v>0</v>
      </c>
      <c r="AA69" s="5">
        <f>VLOOKUP(CONCATENATE($F69," ",$G69),AllocFactorMatrix,(AA$4+1),FALSE)*$E75</f>
        <v>0</v>
      </c>
      <c r="AB69" s="5">
        <f>VLOOKUP(CONCATENATE($F69," ",$G69),AllocFactorMatrix,(AB$4+1),FALSE)*$E75</f>
        <v>0</v>
      </c>
      <c r="AC69" s="5">
        <f>VLOOKUP(CONCATENATE($F69," ",$G69),AllocFactorMatrix,(AC$4+1),FALSE)*$E75</f>
        <v>0</v>
      </c>
    </row>
    <row r="70" spans="4:29" hidden="1" outlineLevel="1">
      <c r="E70" s="49"/>
      <c r="F70" s="175" t="str">
        <f>F75</f>
        <v>DIST_CPD</v>
      </c>
      <c r="G70" s="52" t="str">
        <f>$G$10</f>
        <v>SUBTRAN</v>
      </c>
      <c r="H70" s="4">
        <f t="shared" si="23"/>
        <v>0</v>
      </c>
      <c r="I70" s="5">
        <f>VLOOKUP(CONCATENATE($F70," ",$G70),AllocFactorMatrix,(I$4+1),FALSE)*$E75</f>
        <v>0</v>
      </c>
      <c r="J70" s="5">
        <f>VLOOKUP(CONCATENATE($F70," ",$G70),AllocFactorMatrix,(J$4+1),FALSE)*$E75</f>
        <v>0</v>
      </c>
      <c r="K70" s="5">
        <f>VLOOKUP(CONCATENATE($F70," ",$G70),AllocFactorMatrix,(K$4+1),FALSE)*$E75</f>
        <v>0</v>
      </c>
      <c r="L70" s="5">
        <f>VLOOKUP(CONCATENATE($F70," ",$G70),AllocFactorMatrix,(L$4+1),FALSE)*$E75</f>
        <v>0</v>
      </c>
      <c r="M70" s="5">
        <f t="shared" si="31"/>
        <v>0</v>
      </c>
      <c r="N70" s="5">
        <f>VLOOKUP(CONCATENATE($F70," ",$G70),AllocFactorMatrix,(N$4+1),FALSE)*$E75</f>
        <v>0</v>
      </c>
      <c r="O70" s="5">
        <f>VLOOKUP(CONCATENATE($F70," ",$G70),AllocFactorMatrix,(O$4+1),FALSE)*$E75</f>
        <v>0</v>
      </c>
      <c r="P70" s="5">
        <f>VLOOKUP(CONCATENATE($F70," ",$G70),AllocFactorMatrix,(P$4+1),FALSE)*$E75</f>
        <v>0</v>
      </c>
      <c r="Q70" s="5">
        <f>VLOOKUP(CONCATENATE($F70," ",$G70),AllocFactorMatrix,(Q$4+1),FALSE)*$E75</f>
        <v>0</v>
      </c>
      <c r="R70" s="5">
        <f t="shared" si="26"/>
        <v>0</v>
      </c>
      <c r="S70" s="5">
        <f>VLOOKUP(CONCATENATE($F70," ",$G70),AllocFactorMatrix,(S$4+1),FALSE)*$E75</f>
        <v>0</v>
      </c>
      <c r="T70" s="5">
        <f>VLOOKUP(CONCATENATE($F70," ",$G70),AllocFactorMatrix,(T$4+1),FALSE)*$E75</f>
        <v>0</v>
      </c>
      <c r="U70" s="5">
        <f>VLOOKUP(CONCATENATE($F70," ",$G70),AllocFactorMatrix,(U$4+1),FALSE)*$E75</f>
        <v>0</v>
      </c>
      <c r="V70" s="5">
        <f>VLOOKUP(CONCATENATE($F70," ",$G70),AllocFactorMatrix,(V$4+1),FALSE)*$E75</f>
        <v>0</v>
      </c>
      <c r="W70" s="5">
        <f t="shared" si="32"/>
        <v>0</v>
      </c>
      <c r="X70" s="5">
        <f>VLOOKUP(CONCATENATE($F70," ",$G70),AllocFactorMatrix,(X$4+1),FALSE)*$E75</f>
        <v>0</v>
      </c>
      <c r="Y70" s="5">
        <f>VLOOKUP(CONCATENATE($F70," ",$G70),AllocFactorMatrix,(Y$4+1),FALSE)*$E75</f>
        <v>0</v>
      </c>
      <c r="Z70" s="5">
        <f t="shared" si="25"/>
        <v>0</v>
      </c>
      <c r="AA70" s="5">
        <f>VLOOKUP(CONCATENATE($F70," ",$G70),AllocFactorMatrix,(AA$4+1),FALSE)*$E75</f>
        <v>0</v>
      </c>
      <c r="AB70" s="5">
        <f>VLOOKUP(CONCATENATE($F70," ",$G70),AllocFactorMatrix,(AB$4+1),FALSE)*$E75</f>
        <v>0</v>
      </c>
      <c r="AC70" s="5">
        <f>VLOOKUP(CONCATENATE($F70," ",$G70),AllocFactorMatrix,(AC$4+1),FALSE)*$E75</f>
        <v>0</v>
      </c>
    </row>
    <row r="71" spans="4:29" hidden="1" outlineLevel="1">
      <c r="E71" s="49"/>
      <c r="F71" s="175" t="str">
        <f>F75</f>
        <v>DIST_CPD</v>
      </c>
      <c r="G71" s="52" t="str">
        <f>$G$11</f>
        <v>DISTPRI</v>
      </c>
      <c r="H71" s="4">
        <f t="shared" si="23"/>
        <v>0</v>
      </c>
      <c r="I71" s="5">
        <f>VLOOKUP(CONCATENATE($F71," ",$G71),AllocFactorMatrix,(I$4+1),FALSE)*$E75</f>
        <v>0</v>
      </c>
      <c r="J71" s="5">
        <f>VLOOKUP(CONCATENATE($F71," ",$G71),AllocFactorMatrix,(J$4+1),FALSE)*$E75</f>
        <v>0</v>
      </c>
      <c r="K71" s="5">
        <f>VLOOKUP(CONCATENATE($F71," ",$G71),AllocFactorMatrix,(K$4+1),FALSE)*$E75</f>
        <v>0</v>
      </c>
      <c r="L71" s="5">
        <f>VLOOKUP(CONCATENATE($F71," ",$G71),AllocFactorMatrix,(L$4+1),FALSE)*$E75</f>
        <v>0</v>
      </c>
      <c r="M71" s="5">
        <f t="shared" si="31"/>
        <v>0</v>
      </c>
      <c r="N71" s="5">
        <f>VLOOKUP(CONCATENATE($F71," ",$G71),AllocFactorMatrix,(N$4+1),FALSE)*$E75</f>
        <v>0</v>
      </c>
      <c r="O71" s="5">
        <f>VLOOKUP(CONCATENATE($F71," ",$G71),AllocFactorMatrix,(O$4+1),FALSE)*$E75</f>
        <v>0</v>
      </c>
      <c r="P71" s="5">
        <f>VLOOKUP(CONCATENATE($F71," ",$G71),AllocFactorMatrix,(P$4+1),FALSE)*$E75</f>
        <v>0</v>
      </c>
      <c r="Q71" s="5">
        <f>VLOOKUP(CONCATENATE($F71," ",$G71),AllocFactorMatrix,(Q$4+1),FALSE)*$E75</f>
        <v>0</v>
      </c>
      <c r="R71" s="5">
        <f t="shared" si="26"/>
        <v>0</v>
      </c>
      <c r="S71" s="5">
        <f>VLOOKUP(CONCATENATE($F71," ",$G71),AllocFactorMatrix,(S$4+1),FALSE)*$E75</f>
        <v>0</v>
      </c>
      <c r="T71" s="5">
        <f>VLOOKUP(CONCATENATE($F71," ",$G71),AllocFactorMatrix,(T$4+1),FALSE)*$E75</f>
        <v>0</v>
      </c>
      <c r="U71" s="5">
        <f>VLOOKUP(CONCATENATE($F71," ",$G71),AllocFactorMatrix,(U$4+1),FALSE)*$E75</f>
        <v>0</v>
      </c>
      <c r="V71" s="5">
        <f>VLOOKUP(CONCATENATE($F71," ",$G71),AllocFactorMatrix,(V$4+1),FALSE)*$E75</f>
        <v>0</v>
      </c>
      <c r="W71" s="5">
        <f t="shared" si="32"/>
        <v>0</v>
      </c>
      <c r="X71" s="5">
        <f>VLOOKUP(CONCATENATE($F71," ",$G71),AllocFactorMatrix,(X$4+1),FALSE)*$E75</f>
        <v>0</v>
      </c>
      <c r="Y71" s="5">
        <f>VLOOKUP(CONCATENATE($F71," ",$G71),AllocFactorMatrix,(Y$4+1),FALSE)*$E75</f>
        <v>0</v>
      </c>
      <c r="Z71" s="5">
        <f t="shared" si="25"/>
        <v>0</v>
      </c>
      <c r="AA71" s="5">
        <f>VLOOKUP(CONCATENATE($F71," ",$G71),AllocFactorMatrix,(AA$4+1),FALSE)*$E75</f>
        <v>0</v>
      </c>
      <c r="AB71" s="5">
        <f>VLOOKUP(CONCATENATE($F71," ",$G71),AllocFactorMatrix,(AB$4+1),FALSE)*$E75</f>
        <v>0</v>
      </c>
      <c r="AC71" s="5">
        <f>VLOOKUP(CONCATENATE($F71," ",$G71),AllocFactorMatrix,(AC$4+1),FALSE)*$E75</f>
        <v>0</v>
      </c>
    </row>
    <row r="72" spans="4:29" hidden="1" outlineLevel="1">
      <c r="E72" s="49"/>
      <c r="F72" s="175" t="str">
        <f>F75</f>
        <v>DIST_CPD</v>
      </c>
      <c r="G72" s="52" t="str">
        <f>$G$12</f>
        <v>DISTSEC</v>
      </c>
      <c r="H72" s="4">
        <f t="shared" si="23"/>
        <v>0</v>
      </c>
      <c r="I72" s="5">
        <f>VLOOKUP(CONCATENATE($F72," ",$G72),AllocFactorMatrix,(I$4+1),FALSE)*$E75</f>
        <v>0</v>
      </c>
      <c r="J72" s="5">
        <f>VLOOKUP(CONCATENATE($F72," ",$G72),AllocFactorMatrix,(J$4+1),FALSE)*$E75</f>
        <v>0</v>
      </c>
      <c r="K72" s="5">
        <f>VLOOKUP(CONCATENATE($F72," ",$G72),AllocFactorMatrix,(K$4+1),FALSE)*$E75</f>
        <v>0</v>
      </c>
      <c r="L72" s="5">
        <f>VLOOKUP(CONCATENATE($F72," ",$G72),AllocFactorMatrix,(L$4+1),FALSE)*$E75</f>
        <v>0</v>
      </c>
      <c r="M72" s="5">
        <f t="shared" si="31"/>
        <v>0</v>
      </c>
      <c r="N72" s="5">
        <f>VLOOKUP(CONCATENATE($F72," ",$G72),AllocFactorMatrix,(N$4+1),FALSE)*$E75</f>
        <v>0</v>
      </c>
      <c r="O72" s="5">
        <f>VLOOKUP(CONCATENATE($F72," ",$G72),AllocFactorMatrix,(O$4+1),FALSE)*$E75</f>
        <v>0</v>
      </c>
      <c r="P72" s="5">
        <f>VLOOKUP(CONCATENATE($F72," ",$G72),AllocFactorMatrix,(P$4+1),FALSE)*$E75</f>
        <v>0</v>
      </c>
      <c r="Q72" s="5">
        <f>VLOOKUP(CONCATENATE($F72," ",$G72),AllocFactorMatrix,(Q$4+1),FALSE)*$E75</f>
        <v>0</v>
      </c>
      <c r="R72" s="5">
        <f t="shared" si="26"/>
        <v>0</v>
      </c>
      <c r="S72" s="5">
        <f>VLOOKUP(CONCATENATE($F72," ",$G72),AllocFactorMatrix,(S$4+1),FALSE)*$E75</f>
        <v>0</v>
      </c>
      <c r="T72" s="5">
        <f>VLOOKUP(CONCATENATE($F72," ",$G72),AllocFactorMatrix,(T$4+1),FALSE)*$E75</f>
        <v>0</v>
      </c>
      <c r="U72" s="5">
        <f>VLOOKUP(CONCATENATE($F72," ",$G72),AllocFactorMatrix,(U$4+1),FALSE)*$E75</f>
        <v>0</v>
      </c>
      <c r="V72" s="5">
        <f>VLOOKUP(CONCATENATE($F72," ",$G72),AllocFactorMatrix,(V$4+1),FALSE)*$E75</f>
        <v>0</v>
      </c>
      <c r="W72" s="5">
        <f t="shared" si="32"/>
        <v>0</v>
      </c>
      <c r="X72" s="5">
        <f>VLOOKUP(CONCATENATE($F72," ",$G72),AllocFactorMatrix,(X$4+1),FALSE)*$E75</f>
        <v>0</v>
      </c>
      <c r="Y72" s="5">
        <f>VLOOKUP(CONCATENATE($F72," ",$G72),AllocFactorMatrix,(Y$4+1),FALSE)*$E75</f>
        <v>0</v>
      </c>
      <c r="Z72" s="5">
        <f t="shared" si="25"/>
        <v>0</v>
      </c>
      <c r="AA72" s="5">
        <f>VLOOKUP(CONCATENATE($F72," ",$G72),AllocFactorMatrix,(AA$4+1),FALSE)*$E75</f>
        <v>0</v>
      </c>
      <c r="AB72" s="5">
        <f>VLOOKUP(CONCATENATE($F72," ",$G72),AllocFactorMatrix,(AB$4+1),FALSE)*$E75</f>
        <v>0</v>
      </c>
      <c r="AC72" s="5">
        <f>VLOOKUP(CONCATENATE($F72," ",$G72),AllocFactorMatrix,(AC$4+1),FALSE)*$E75</f>
        <v>0</v>
      </c>
    </row>
    <row r="73" spans="4:29" hidden="1" outlineLevel="1">
      <c r="E73" s="49"/>
      <c r="F73" s="175" t="str">
        <f>F75</f>
        <v>DIST_CPD</v>
      </c>
      <c r="G73" s="52" t="str">
        <f>$G$13</f>
        <v>ENERGY</v>
      </c>
      <c r="H73" s="4">
        <f t="shared" si="23"/>
        <v>0</v>
      </c>
      <c r="I73" s="5">
        <f>VLOOKUP(CONCATENATE($F73," ",$G73),AllocFactorMatrix,(I$4+1),FALSE)*$E75</f>
        <v>0</v>
      </c>
      <c r="J73" s="5">
        <f>VLOOKUP(CONCATENATE($F73," ",$G73),AllocFactorMatrix,(J$4+1),FALSE)*$E75</f>
        <v>0</v>
      </c>
      <c r="K73" s="5">
        <f>VLOOKUP(CONCATENATE($F73," ",$G73),AllocFactorMatrix,(K$4+1),FALSE)*$E75</f>
        <v>0</v>
      </c>
      <c r="L73" s="5">
        <f>VLOOKUP(CONCATENATE($F73," ",$G73),AllocFactorMatrix,(L$4+1),FALSE)*$E75</f>
        <v>0</v>
      </c>
      <c r="M73" s="5">
        <f t="shared" si="31"/>
        <v>0</v>
      </c>
      <c r="N73" s="5">
        <f>VLOOKUP(CONCATENATE($F73," ",$G73),AllocFactorMatrix,(N$4+1),FALSE)*$E75</f>
        <v>0</v>
      </c>
      <c r="O73" s="5">
        <f>VLOOKUP(CONCATENATE($F73," ",$G73),AllocFactorMatrix,(O$4+1),FALSE)*$E75</f>
        <v>0</v>
      </c>
      <c r="P73" s="5">
        <f>VLOOKUP(CONCATENATE($F73," ",$G73),AllocFactorMatrix,(P$4+1),FALSE)*$E75</f>
        <v>0</v>
      </c>
      <c r="Q73" s="5">
        <f>VLOOKUP(CONCATENATE($F73," ",$G73),AllocFactorMatrix,(Q$4+1),FALSE)*$E75</f>
        <v>0</v>
      </c>
      <c r="R73" s="5">
        <f t="shared" si="26"/>
        <v>0</v>
      </c>
      <c r="S73" s="5">
        <f>VLOOKUP(CONCATENATE($F73," ",$G73),AllocFactorMatrix,(S$4+1),FALSE)*$E75</f>
        <v>0</v>
      </c>
      <c r="T73" s="5">
        <f>VLOOKUP(CONCATENATE($F73," ",$G73),AllocFactorMatrix,(T$4+1),FALSE)*$E75</f>
        <v>0</v>
      </c>
      <c r="U73" s="5">
        <f>VLOOKUP(CONCATENATE($F73," ",$G73),AllocFactorMatrix,(U$4+1),FALSE)*$E75</f>
        <v>0</v>
      </c>
      <c r="V73" s="5">
        <f>VLOOKUP(CONCATENATE($F73," ",$G73),AllocFactorMatrix,(V$4+1),FALSE)*$E75</f>
        <v>0</v>
      </c>
      <c r="W73" s="5">
        <f t="shared" si="32"/>
        <v>0</v>
      </c>
      <c r="X73" s="5">
        <f>VLOOKUP(CONCATENATE($F73," ",$G73),AllocFactorMatrix,(X$4+1),FALSE)*$E75</f>
        <v>0</v>
      </c>
      <c r="Y73" s="5">
        <f>VLOOKUP(CONCATENATE($F73," ",$G73),AllocFactorMatrix,(Y$4+1),FALSE)*$E75</f>
        <v>0</v>
      </c>
      <c r="Z73" s="5">
        <f t="shared" si="25"/>
        <v>0</v>
      </c>
      <c r="AA73" s="5">
        <f>VLOOKUP(CONCATENATE($F73," ",$G73),AllocFactorMatrix,(AA$4+1),FALSE)*$E75</f>
        <v>0</v>
      </c>
      <c r="AB73" s="5">
        <f>VLOOKUP(CONCATENATE($F73," ",$G73),AllocFactorMatrix,(AB$4+1),FALSE)*$E75</f>
        <v>0</v>
      </c>
      <c r="AC73" s="5">
        <f>VLOOKUP(CONCATENATE($F73," ",$G73),AllocFactorMatrix,(AC$4+1),FALSE)*$E75</f>
        <v>0</v>
      </c>
    </row>
    <row r="74" spans="4:29" hidden="1" outlineLevel="1">
      <c r="E74" s="49"/>
      <c r="F74" s="175" t="str">
        <f>F75</f>
        <v>DIST_CPD</v>
      </c>
      <c r="G74" s="52" t="str">
        <f>$G$14</f>
        <v>CUSTOMER</v>
      </c>
      <c r="H74" s="4">
        <f t="shared" si="23"/>
        <v>0</v>
      </c>
      <c r="I74" s="5">
        <f>VLOOKUP(CONCATENATE($F74," ",$G74),AllocFactorMatrix,(I$4+1),FALSE)*$E75</f>
        <v>0</v>
      </c>
      <c r="J74" s="5">
        <f>VLOOKUP(CONCATENATE($F74," ",$G74),AllocFactorMatrix,(J$4+1),FALSE)*$E75</f>
        <v>0</v>
      </c>
      <c r="K74" s="5">
        <f>VLOOKUP(CONCATENATE($F74," ",$G74),AllocFactorMatrix,(K$4+1),FALSE)*$E75</f>
        <v>0</v>
      </c>
      <c r="L74" s="5">
        <f>VLOOKUP(CONCATENATE($F74," ",$G74),AllocFactorMatrix,(L$4+1),FALSE)*$E75</f>
        <v>0</v>
      </c>
      <c r="M74" s="5">
        <f t="shared" si="31"/>
        <v>0</v>
      </c>
      <c r="N74" s="5">
        <f>VLOOKUP(CONCATENATE($F74," ",$G74),AllocFactorMatrix,(N$4+1),FALSE)*$E75</f>
        <v>0</v>
      </c>
      <c r="O74" s="5">
        <f>VLOOKUP(CONCATENATE($F74," ",$G74),AllocFactorMatrix,(O$4+1),FALSE)*$E75</f>
        <v>0</v>
      </c>
      <c r="P74" s="5">
        <f>VLOOKUP(CONCATENATE($F74," ",$G74),AllocFactorMatrix,(P$4+1),FALSE)*$E75</f>
        <v>0</v>
      </c>
      <c r="Q74" s="5">
        <f>VLOOKUP(CONCATENATE($F74," ",$G74),AllocFactorMatrix,(Q$4+1),FALSE)*$E75</f>
        <v>0</v>
      </c>
      <c r="R74" s="5">
        <f t="shared" si="26"/>
        <v>0</v>
      </c>
      <c r="S74" s="5">
        <f>VLOOKUP(CONCATENATE($F74," ",$G74),AllocFactorMatrix,(S$4+1),FALSE)*$E75</f>
        <v>0</v>
      </c>
      <c r="T74" s="5">
        <f>VLOOKUP(CONCATENATE($F74," ",$G74),AllocFactorMatrix,(T$4+1),FALSE)*$E75</f>
        <v>0</v>
      </c>
      <c r="U74" s="5">
        <f>VLOOKUP(CONCATENATE($F74," ",$G74),AllocFactorMatrix,(U$4+1),FALSE)*$E75</f>
        <v>0</v>
      </c>
      <c r="V74" s="5">
        <f>VLOOKUP(CONCATENATE($F74," ",$G74),AllocFactorMatrix,(V$4+1),FALSE)*$E75</f>
        <v>0</v>
      </c>
      <c r="W74" s="5">
        <f t="shared" si="32"/>
        <v>0</v>
      </c>
      <c r="X74" s="5">
        <f>VLOOKUP(CONCATENATE($F74," ",$G74),AllocFactorMatrix,(X$4+1),FALSE)*$E75</f>
        <v>0</v>
      </c>
      <c r="Y74" s="5">
        <f>VLOOKUP(CONCATENATE($F74," ",$G74),AllocFactorMatrix,(Y$4+1),FALSE)*$E75</f>
        <v>0</v>
      </c>
      <c r="Z74" s="5">
        <f t="shared" si="25"/>
        <v>0</v>
      </c>
      <c r="AA74" s="5">
        <f>VLOOKUP(CONCATENATE($F74," ",$G74),AllocFactorMatrix,(AA$4+1),FALSE)*$E75</f>
        <v>0</v>
      </c>
      <c r="AB74" s="5">
        <f>VLOOKUP(CONCATENATE($F74," ",$G74),AllocFactorMatrix,(AB$4+1),FALSE)*$E75</f>
        <v>0</v>
      </c>
      <c r="AC74" s="5">
        <f>VLOOKUP(CONCATENATE($F74," ",$G74),AllocFactorMatrix,(AC$4+1),FALSE)*$E75</f>
        <v>0</v>
      </c>
    </row>
    <row r="75" spans="4:29" collapsed="1">
      <c r="D75" s="52" t="s">
        <v>182</v>
      </c>
      <c r="E75" s="54">
        <v>0</v>
      </c>
      <c r="F75" s="93" t="s">
        <v>37</v>
      </c>
      <c r="G75" s="52" t="str">
        <f>$G$15</f>
        <v>TOTAL</v>
      </c>
      <c r="H75" s="4">
        <f t="shared" si="23"/>
        <v>0</v>
      </c>
      <c r="I75" s="5">
        <f>VLOOKUP(CONCATENATE($F75," ",$G75),AllocFactorMatrix,(I$4+1),FALSE)*$E75</f>
        <v>0</v>
      </c>
      <c r="J75" s="5">
        <f>VLOOKUP(CONCATENATE($F75," ",$G75),AllocFactorMatrix,(J$4+1),FALSE)*$E75</f>
        <v>0</v>
      </c>
      <c r="K75" s="5">
        <f>VLOOKUP(CONCATENATE($F75," ",$G75),AllocFactorMatrix,(K$4+1),FALSE)*$E75</f>
        <v>0</v>
      </c>
      <c r="L75" s="5">
        <f>VLOOKUP(CONCATENATE($F75," ",$G75),AllocFactorMatrix,(L$4+1),FALSE)*$E75</f>
        <v>0</v>
      </c>
      <c r="M75" s="5">
        <f t="shared" si="31"/>
        <v>0</v>
      </c>
      <c r="N75" s="5">
        <f>VLOOKUP(CONCATENATE($F75," ",$G75),AllocFactorMatrix,(N$4+1),FALSE)*$E75</f>
        <v>0</v>
      </c>
      <c r="O75" s="5">
        <f>VLOOKUP(CONCATENATE($F75," ",$G75),AllocFactorMatrix,(O$4+1),FALSE)*$E75</f>
        <v>0</v>
      </c>
      <c r="P75" s="5">
        <f>VLOOKUP(CONCATENATE($F75," ",$G75),AllocFactorMatrix,(P$4+1),FALSE)*$E75</f>
        <v>0</v>
      </c>
      <c r="Q75" s="5">
        <f>VLOOKUP(CONCATENATE($F75," ",$G75),AllocFactorMatrix,(Q$4+1),FALSE)*$E75</f>
        <v>0</v>
      </c>
      <c r="R75" s="5">
        <f t="shared" si="26"/>
        <v>0</v>
      </c>
      <c r="S75" s="5">
        <f>VLOOKUP(CONCATENATE($F75," ",$G75),AllocFactorMatrix,(S$4+1),FALSE)*$E75</f>
        <v>0</v>
      </c>
      <c r="T75" s="5">
        <f>VLOOKUP(CONCATENATE($F75," ",$G75),AllocFactorMatrix,(T$4+1),FALSE)*$E75</f>
        <v>0</v>
      </c>
      <c r="U75" s="5">
        <f>VLOOKUP(CONCATENATE($F75," ",$G75),AllocFactorMatrix,(U$4+1),FALSE)*$E75</f>
        <v>0</v>
      </c>
      <c r="V75" s="5">
        <f>VLOOKUP(CONCATENATE($F75," ",$G75),AllocFactorMatrix,(V$4+1),FALSE)*$E75</f>
        <v>0</v>
      </c>
      <c r="W75" s="5">
        <f t="shared" si="32"/>
        <v>0</v>
      </c>
      <c r="X75" s="5">
        <f>VLOOKUP(CONCATENATE($F75," ",$G75),AllocFactorMatrix,(X$4+1),FALSE)*$E75</f>
        <v>0</v>
      </c>
      <c r="Y75" s="5">
        <f>VLOOKUP(CONCATENATE($F75," ",$G75),AllocFactorMatrix,(Y$4+1),FALSE)*$E75</f>
        <v>0</v>
      </c>
      <c r="Z75" s="5">
        <f t="shared" si="25"/>
        <v>0</v>
      </c>
      <c r="AA75" s="5">
        <f>VLOOKUP(CONCATENATE($F75," ",$G75),AllocFactorMatrix,(AA$4+1),FALSE)*$E75</f>
        <v>0</v>
      </c>
      <c r="AB75" s="5">
        <f>VLOOKUP(CONCATENATE($F75," ",$G75),AllocFactorMatrix,(AB$4+1),FALSE)*$E75</f>
        <v>0</v>
      </c>
      <c r="AC75" s="5">
        <f>VLOOKUP(CONCATENATE($F75," ",$G75),AllocFactorMatrix,(AC$4+1),FALSE)*$E75</f>
        <v>0</v>
      </c>
    </row>
    <row r="76" spans="4:29" hidden="1" outlineLevel="1">
      <c r="E76" s="49"/>
      <c r="F76" s="175" t="str">
        <f>F83</f>
        <v>DIST_POLES</v>
      </c>
      <c r="G76" s="52" t="str">
        <f>$G$8</f>
        <v>PRODUCTION</v>
      </c>
      <c r="H76" s="4">
        <f t="shared" ref="H76:H107" si="33">SUBTOTAL(9,I76:AC76)</f>
        <v>0</v>
      </c>
      <c r="I76" s="5">
        <f>VLOOKUP(CONCATENATE($F76," ",$G76),AllocFactorMatrix,(I$4+1),FALSE)*$E83</f>
        <v>0</v>
      </c>
      <c r="J76" s="5">
        <f>VLOOKUP(CONCATENATE($F76," ",$G76),AllocFactorMatrix,(J$4+1),FALSE)*$E83</f>
        <v>0</v>
      </c>
      <c r="K76" s="5">
        <f>VLOOKUP(CONCATENATE($F76," ",$G76),AllocFactorMatrix,(K$4+1),FALSE)*$E83</f>
        <v>0</v>
      </c>
      <c r="L76" s="5">
        <f>VLOOKUP(CONCATENATE($F76," ",$G76),AllocFactorMatrix,(L$4+1),FALSE)*$E83</f>
        <v>0</v>
      </c>
      <c r="M76" s="5">
        <f t="shared" si="28"/>
        <v>0</v>
      </c>
      <c r="N76" s="5">
        <f>VLOOKUP(CONCATENATE($F76," ",$G76),AllocFactorMatrix,(N$4+1),FALSE)*$E83</f>
        <v>0</v>
      </c>
      <c r="O76" s="5">
        <f>VLOOKUP(CONCATENATE($F76," ",$G76),AllocFactorMatrix,(O$4+1),FALSE)*$E83</f>
        <v>0</v>
      </c>
      <c r="P76" s="5">
        <f>VLOOKUP(CONCATENATE($F76," ",$G76),AllocFactorMatrix,(P$4+1),FALSE)*$E83</f>
        <v>0</v>
      </c>
      <c r="Q76" s="5">
        <f>VLOOKUP(CONCATENATE($F76," ",$G76),AllocFactorMatrix,(Q$4+1),FALSE)*$E83</f>
        <v>0</v>
      </c>
      <c r="R76" s="5">
        <f t="shared" si="26"/>
        <v>0</v>
      </c>
      <c r="S76" s="5">
        <f>VLOOKUP(CONCATENATE($F76," ",$G76),AllocFactorMatrix,(S$4+1),FALSE)*$E83</f>
        <v>0</v>
      </c>
      <c r="T76" s="5">
        <f>VLOOKUP(CONCATENATE($F76," ",$G76),AllocFactorMatrix,(T$4+1),FALSE)*$E83</f>
        <v>0</v>
      </c>
      <c r="U76" s="5">
        <f>VLOOKUP(CONCATENATE($F76," ",$G76),AllocFactorMatrix,(U$4+1),FALSE)*$E83</f>
        <v>0</v>
      </c>
      <c r="V76" s="5">
        <f>VLOOKUP(CONCATENATE($F76," ",$G76),AllocFactorMatrix,(V$4+1),FALSE)*$E83</f>
        <v>0</v>
      </c>
      <c r="W76" s="5">
        <f>SUBTOTAL(9,S76:V76)</f>
        <v>0</v>
      </c>
      <c r="X76" s="5">
        <f>VLOOKUP(CONCATENATE($F76," ",$G76),AllocFactorMatrix,(X$4+1),FALSE)*$E83</f>
        <v>0</v>
      </c>
      <c r="Y76" s="5">
        <f>VLOOKUP(CONCATENATE($F76," ",$G76),AllocFactorMatrix,(Y$4+1),FALSE)*$E83</f>
        <v>0</v>
      </c>
      <c r="Z76" s="5">
        <f t="shared" ref="Z76:Z107" si="34">SUBTOTAL(9,X76:Y76)</f>
        <v>0</v>
      </c>
      <c r="AA76" s="5">
        <f>VLOOKUP(CONCATENATE($F76," ",$G76),AllocFactorMatrix,(AA$4+1),FALSE)*$E83</f>
        <v>0</v>
      </c>
      <c r="AB76" s="5">
        <f>VLOOKUP(CONCATENATE($F76," ",$G76),AllocFactorMatrix,(AB$4+1),FALSE)*$E83</f>
        <v>0</v>
      </c>
      <c r="AC76" s="5">
        <f>VLOOKUP(CONCATENATE($F76," ",$G76),AllocFactorMatrix,(AC$4+1),FALSE)*$E83</f>
        <v>0</v>
      </c>
    </row>
    <row r="77" spans="4:29" hidden="1" outlineLevel="1">
      <c r="E77" s="49"/>
      <c r="F77" s="175" t="str">
        <f>F83</f>
        <v>DIST_POLES</v>
      </c>
      <c r="G77" s="52" t="str">
        <f>$G$9</f>
        <v>BULKTRAN</v>
      </c>
      <c r="H77" s="4">
        <f t="shared" si="33"/>
        <v>0</v>
      </c>
      <c r="I77" s="5">
        <f>VLOOKUP(CONCATENATE($F77," ",$G77),AllocFactorMatrix,(I$4+1),FALSE)*$E83</f>
        <v>0</v>
      </c>
      <c r="J77" s="5">
        <f>VLOOKUP(CONCATENATE($F77," ",$G77),AllocFactorMatrix,(J$4+1),FALSE)*$E83</f>
        <v>0</v>
      </c>
      <c r="K77" s="5">
        <f>VLOOKUP(CONCATENATE($F77," ",$G77),AllocFactorMatrix,(K$4+1),FALSE)*$E83</f>
        <v>0</v>
      </c>
      <c r="L77" s="5">
        <f>VLOOKUP(CONCATENATE($F77," ",$G77),AllocFactorMatrix,(L$4+1),FALSE)*$E83</f>
        <v>0</v>
      </c>
      <c r="M77" s="5">
        <f t="shared" si="28"/>
        <v>0</v>
      </c>
      <c r="N77" s="5">
        <f>VLOOKUP(CONCATENATE($F77," ",$G77),AllocFactorMatrix,(N$4+1),FALSE)*$E83</f>
        <v>0</v>
      </c>
      <c r="O77" s="5">
        <f>VLOOKUP(CONCATENATE($F77," ",$G77),AllocFactorMatrix,(O$4+1),FALSE)*$E83</f>
        <v>0</v>
      </c>
      <c r="P77" s="5">
        <f>VLOOKUP(CONCATENATE($F77," ",$G77),AllocFactorMatrix,(P$4+1),FALSE)*$E83</f>
        <v>0</v>
      </c>
      <c r="Q77" s="5">
        <f>VLOOKUP(CONCATENATE($F77," ",$G77),AllocFactorMatrix,(Q$4+1),FALSE)*$E83</f>
        <v>0</v>
      </c>
      <c r="R77" s="5">
        <f t="shared" si="26"/>
        <v>0</v>
      </c>
      <c r="S77" s="5">
        <f>VLOOKUP(CONCATENATE($F77," ",$G77),AllocFactorMatrix,(S$4+1),FALSE)*$E83</f>
        <v>0</v>
      </c>
      <c r="T77" s="5">
        <f>VLOOKUP(CONCATENATE($F77," ",$G77),AllocFactorMatrix,(T$4+1),FALSE)*$E83</f>
        <v>0</v>
      </c>
      <c r="U77" s="5">
        <f>VLOOKUP(CONCATENATE($F77," ",$G77),AllocFactorMatrix,(U$4+1),FALSE)*$E83</f>
        <v>0</v>
      </c>
      <c r="V77" s="5">
        <f>VLOOKUP(CONCATENATE($F77," ",$G77),AllocFactorMatrix,(V$4+1),FALSE)*$E83</f>
        <v>0</v>
      </c>
      <c r="W77" s="5">
        <f t="shared" ref="W77:W83" si="35">SUBTOTAL(9,S77:V77)</f>
        <v>0</v>
      </c>
      <c r="X77" s="5">
        <f>VLOOKUP(CONCATENATE($F77," ",$G77),AllocFactorMatrix,(X$4+1),FALSE)*$E83</f>
        <v>0</v>
      </c>
      <c r="Y77" s="5">
        <f>VLOOKUP(CONCATENATE($F77," ",$G77),AllocFactorMatrix,(Y$4+1),FALSE)*$E83</f>
        <v>0</v>
      </c>
      <c r="Z77" s="5">
        <f t="shared" si="34"/>
        <v>0</v>
      </c>
      <c r="AA77" s="5">
        <f>VLOOKUP(CONCATENATE($F77," ",$G77),AllocFactorMatrix,(AA$4+1),FALSE)*$E83</f>
        <v>0</v>
      </c>
      <c r="AB77" s="5">
        <f>VLOOKUP(CONCATENATE($F77," ",$G77),AllocFactorMatrix,(AB$4+1),FALSE)*$E83</f>
        <v>0</v>
      </c>
      <c r="AC77" s="5">
        <f>VLOOKUP(CONCATENATE($F77," ",$G77),AllocFactorMatrix,(AC$4+1),FALSE)*$E83</f>
        <v>0</v>
      </c>
    </row>
    <row r="78" spans="4:29" hidden="1" outlineLevel="1">
      <c r="E78" s="49"/>
      <c r="F78" s="175" t="str">
        <f>F83</f>
        <v>DIST_POLES</v>
      </c>
      <c r="G78" s="52" t="str">
        <f>$G$10</f>
        <v>SUBTRAN</v>
      </c>
      <c r="H78" s="4">
        <f t="shared" si="33"/>
        <v>0</v>
      </c>
      <c r="I78" s="5">
        <f>VLOOKUP(CONCATENATE($F78," ",$G78),AllocFactorMatrix,(I$4+1),FALSE)*$E83</f>
        <v>0</v>
      </c>
      <c r="J78" s="5">
        <f>VLOOKUP(CONCATENATE($F78," ",$G78),AllocFactorMatrix,(J$4+1),FALSE)*$E83</f>
        <v>0</v>
      </c>
      <c r="K78" s="5">
        <f>VLOOKUP(CONCATENATE($F78," ",$G78),AllocFactorMatrix,(K$4+1),FALSE)*$E83</f>
        <v>0</v>
      </c>
      <c r="L78" s="5">
        <f>VLOOKUP(CONCATENATE($F78," ",$G78),AllocFactorMatrix,(L$4+1),FALSE)*$E83</f>
        <v>0</v>
      </c>
      <c r="M78" s="5">
        <f t="shared" si="28"/>
        <v>0</v>
      </c>
      <c r="N78" s="5">
        <f>VLOOKUP(CONCATENATE($F78," ",$G78),AllocFactorMatrix,(N$4+1),FALSE)*$E83</f>
        <v>0</v>
      </c>
      <c r="O78" s="5">
        <f>VLOOKUP(CONCATENATE($F78," ",$G78),AllocFactorMatrix,(O$4+1),FALSE)*$E83</f>
        <v>0</v>
      </c>
      <c r="P78" s="5">
        <f>VLOOKUP(CONCATENATE($F78," ",$G78),AllocFactorMatrix,(P$4+1),FALSE)*$E83</f>
        <v>0</v>
      </c>
      <c r="Q78" s="5">
        <f>VLOOKUP(CONCATENATE($F78," ",$G78),AllocFactorMatrix,(Q$4+1),FALSE)*$E83</f>
        <v>0</v>
      </c>
      <c r="R78" s="5">
        <f t="shared" si="26"/>
        <v>0</v>
      </c>
      <c r="S78" s="5">
        <f>VLOOKUP(CONCATENATE($F78," ",$G78),AllocFactorMatrix,(S$4+1),FALSE)*$E83</f>
        <v>0</v>
      </c>
      <c r="T78" s="5">
        <f>VLOOKUP(CONCATENATE($F78," ",$G78),AllocFactorMatrix,(T$4+1),FALSE)*$E83</f>
        <v>0</v>
      </c>
      <c r="U78" s="5">
        <f>VLOOKUP(CONCATENATE($F78," ",$G78),AllocFactorMatrix,(U$4+1),FALSE)*$E83</f>
        <v>0</v>
      </c>
      <c r="V78" s="5">
        <f>VLOOKUP(CONCATENATE($F78," ",$G78),AllocFactorMatrix,(V$4+1),FALSE)*$E83</f>
        <v>0</v>
      </c>
      <c r="W78" s="5">
        <f t="shared" si="35"/>
        <v>0</v>
      </c>
      <c r="X78" s="5">
        <f>VLOOKUP(CONCATENATE($F78," ",$G78),AllocFactorMatrix,(X$4+1),FALSE)*$E83</f>
        <v>0</v>
      </c>
      <c r="Y78" s="5">
        <f>VLOOKUP(CONCATENATE($F78," ",$G78),AllocFactorMatrix,(Y$4+1),FALSE)*$E83</f>
        <v>0</v>
      </c>
      <c r="Z78" s="5">
        <f t="shared" si="34"/>
        <v>0</v>
      </c>
      <c r="AA78" s="5">
        <f>VLOOKUP(CONCATENATE($F78," ",$G78),AllocFactorMatrix,(AA$4+1),FALSE)*$E83</f>
        <v>0</v>
      </c>
      <c r="AB78" s="5">
        <f>VLOOKUP(CONCATENATE($F78," ",$G78),AllocFactorMatrix,(AB$4+1),FALSE)*$E83</f>
        <v>0</v>
      </c>
      <c r="AC78" s="5">
        <f>VLOOKUP(CONCATENATE($F78," ",$G78),AllocFactorMatrix,(AC$4+1),FALSE)*$E83</f>
        <v>0</v>
      </c>
    </row>
    <row r="79" spans="4:29" hidden="1" outlineLevel="1">
      <c r="E79" s="49"/>
      <c r="F79" s="175" t="str">
        <f>F83</f>
        <v>DIST_POLES</v>
      </c>
      <c r="G79" s="52" t="str">
        <f>$G$11</f>
        <v>DISTPRI</v>
      </c>
      <c r="H79" s="4">
        <f t="shared" si="33"/>
        <v>135758625.82632494</v>
      </c>
      <c r="I79" s="5">
        <f>VLOOKUP(CONCATENATE($F79," ",$G79),AllocFactorMatrix,(I$4+1),FALSE)*$E83</f>
        <v>88895707.734090641</v>
      </c>
      <c r="J79" s="5">
        <f>VLOOKUP(CONCATENATE($F79," ",$G79),AllocFactorMatrix,(J$4+1),FALSE)*$E83</f>
        <v>20805026.676620677</v>
      </c>
      <c r="K79" s="5">
        <f>VLOOKUP(CONCATENATE($F79," ",$G79),AllocFactorMatrix,(K$4+1),FALSE)*$E83</f>
        <v>290599.42951488262</v>
      </c>
      <c r="L79" s="5">
        <f>VLOOKUP(CONCATENATE($F79," ",$G79),AllocFactorMatrix,(L$4+1),FALSE)*$E83</f>
        <v>0</v>
      </c>
      <c r="M79" s="5">
        <f t="shared" si="28"/>
        <v>21095626.106135558</v>
      </c>
      <c r="N79" s="5">
        <f>VLOOKUP(CONCATENATE($F79," ",$G79),AllocFactorMatrix,(N$4+1),FALSE)*$E83</f>
        <v>12077726.115340581</v>
      </c>
      <c r="O79" s="5">
        <f>VLOOKUP(CONCATENATE($F79," ",$G79),AllocFactorMatrix,(O$4+1),FALSE)*$E83</f>
        <v>2170116.0595704317</v>
      </c>
      <c r="P79" s="5">
        <f>VLOOKUP(CONCATENATE($F79," ",$G79),AllocFactorMatrix,(P$4+1),FALSE)*$E83</f>
        <v>0</v>
      </c>
      <c r="Q79" s="5">
        <f>VLOOKUP(CONCATENATE($F79," ",$G79),AllocFactorMatrix,(Q$4+1),FALSE)*$E83</f>
        <v>0</v>
      </c>
      <c r="R79" s="5">
        <f t="shared" si="26"/>
        <v>14247842.174911013</v>
      </c>
      <c r="S79" s="5">
        <f>VLOOKUP(CONCATENATE($F79," ",$G79),AllocFactorMatrix,(S$4+1),FALSE)*$E83</f>
        <v>546115.60822073114</v>
      </c>
      <c r="T79" s="5">
        <f>VLOOKUP(CONCATENATE($F79," ",$G79),AllocFactorMatrix,(T$4+1),FALSE)*$E83</f>
        <v>7551611.7108460991</v>
      </c>
      <c r="U79" s="5">
        <f>VLOOKUP(CONCATENATE($F79," ",$G79),AllocFactorMatrix,(U$4+1),FALSE)*$E83</f>
        <v>0</v>
      </c>
      <c r="V79" s="5">
        <f>VLOOKUP(CONCATENATE($F79," ",$G79),AllocFactorMatrix,(V$4+1),FALSE)*$E83</f>
        <v>0</v>
      </c>
      <c r="W79" s="5">
        <f t="shared" si="35"/>
        <v>8097727.31906683</v>
      </c>
      <c r="X79" s="5">
        <f>VLOOKUP(CONCATENATE($F79," ",$G79),AllocFactorMatrix,(X$4+1),FALSE)*$E83</f>
        <v>3311612.7024787311</v>
      </c>
      <c r="Y79" s="5">
        <f>VLOOKUP(CONCATENATE($F79," ",$G79),AllocFactorMatrix,(Y$4+1),FALSE)*$E83</f>
        <v>66469.289383935364</v>
      </c>
      <c r="Z79" s="5">
        <f t="shared" si="34"/>
        <v>3378081.9918626663</v>
      </c>
      <c r="AA79" s="5">
        <f>VLOOKUP(CONCATENATE($F79," ",$G79),AllocFactorMatrix,(AA$4+1),FALSE)*$E83</f>
        <v>43640.500258225235</v>
      </c>
      <c r="AB79" s="5">
        <f>VLOOKUP(CONCATENATE($F79," ",$G79),AllocFactorMatrix,(AB$4+1),FALSE)*$E83</f>
        <v>0</v>
      </c>
      <c r="AC79" s="5">
        <f>VLOOKUP(CONCATENATE($F79," ",$G79),AllocFactorMatrix,(AC$4+1),FALSE)*$E83</f>
        <v>0</v>
      </c>
    </row>
    <row r="80" spans="4:29" hidden="1" outlineLevel="1">
      <c r="E80" s="49"/>
      <c r="F80" s="175" t="str">
        <f>F83</f>
        <v>DIST_POLES</v>
      </c>
      <c r="G80" s="52" t="str">
        <f>$G$12</f>
        <v>DISTSEC</v>
      </c>
      <c r="H80" s="4">
        <f t="shared" si="33"/>
        <v>101374804.33367535</v>
      </c>
      <c r="I80" s="5">
        <f>VLOOKUP(CONCATENATE($F80," ",$G80),AllocFactorMatrix,(I$4+1),FALSE)*$E83</f>
        <v>75230757.689713582</v>
      </c>
      <c r="J80" s="5">
        <f>VLOOKUP(CONCATENATE($F80," ",$G80),AllocFactorMatrix,(J$4+1),FALSE)*$E83</f>
        <v>15169881.845589625</v>
      </c>
      <c r="K80" s="5">
        <f>VLOOKUP(CONCATENATE($F80," ",$G80),AllocFactorMatrix,(K$4+1),FALSE)*$E83</f>
        <v>0</v>
      </c>
      <c r="L80" s="5">
        <f>VLOOKUP(CONCATENATE($F80," ",$G80),AllocFactorMatrix,(L$4+1),FALSE)*$E83</f>
        <v>0</v>
      </c>
      <c r="M80" s="5">
        <f t="shared" si="28"/>
        <v>15169881.845589625</v>
      </c>
      <c r="N80" s="5">
        <f>VLOOKUP(CONCATENATE($F80," ",$G80),AllocFactorMatrix,(N$4+1),FALSE)*$E83</f>
        <v>7582445.1762001337</v>
      </c>
      <c r="O80" s="5">
        <f>VLOOKUP(CONCATENATE($F80," ",$G80),AllocFactorMatrix,(O$4+1),FALSE)*$E83</f>
        <v>0</v>
      </c>
      <c r="P80" s="5">
        <f>VLOOKUP(CONCATENATE($F80," ",$G80),AllocFactorMatrix,(P$4+1),FALSE)*$E83</f>
        <v>0</v>
      </c>
      <c r="Q80" s="5">
        <f>VLOOKUP(CONCATENATE($F80," ",$G80),AllocFactorMatrix,(Q$4+1),FALSE)*$E83</f>
        <v>0</v>
      </c>
      <c r="R80" s="5">
        <f t="shared" si="26"/>
        <v>7582445.1762001337</v>
      </c>
      <c r="S80" s="5">
        <f>VLOOKUP(CONCATENATE($F80," ",$G80),AllocFactorMatrix,(S$4+1),FALSE)*$E83</f>
        <v>283414.04711955541</v>
      </c>
      <c r="T80" s="5">
        <f>VLOOKUP(CONCATENATE($F80," ",$G80),AllocFactorMatrix,(T$4+1),FALSE)*$E83</f>
        <v>0</v>
      </c>
      <c r="U80" s="5">
        <f>VLOOKUP(CONCATENATE($F80," ",$G80),AllocFactorMatrix,(U$4+1),FALSE)*$E83</f>
        <v>0</v>
      </c>
      <c r="V80" s="5">
        <f>VLOOKUP(CONCATENATE($F80," ",$G80),AllocFactorMatrix,(V$4+1),FALSE)*$E83</f>
        <v>0</v>
      </c>
      <c r="W80" s="5">
        <f t="shared" si="35"/>
        <v>283414.04711955541</v>
      </c>
      <c r="X80" s="5">
        <f>VLOOKUP(CONCATENATE($F80," ",$G80),AllocFactorMatrix,(X$4+1),FALSE)*$E83</f>
        <v>2141864.4084178982</v>
      </c>
      <c r="Y80" s="5">
        <f>VLOOKUP(CONCATENATE($F80," ",$G80),AllocFactorMatrix,(Y$4+1),FALSE)*$E83</f>
        <v>0</v>
      </c>
      <c r="Z80" s="5">
        <f t="shared" si="34"/>
        <v>2141864.4084178982</v>
      </c>
      <c r="AA80" s="5">
        <f>VLOOKUP(CONCATENATE($F80," ",$G80),AllocFactorMatrix,(AA$4+1),FALSE)*$E83</f>
        <v>25324.487504855373</v>
      </c>
      <c r="AB80" s="5">
        <f>VLOOKUP(CONCATENATE($F80," ",$G80),AllocFactorMatrix,(AB$4+1),FALSE)*$E83</f>
        <v>779480.38496828754</v>
      </c>
      <c r="AC80" s="5">
        <f>VLOOKUP(CONCATENATE($F80," ",$G80),AllocFactorMatrix,(AC$4+1),FALSE)*$E83</f>
        <v>161636.29416142474</v>
      </c>
    </row>
    <row r="81" spans="4:29" hidden="1" outlineLevel="1">
      <c r="E81" s="49"/>
      <c r="F81" s="175" t="str">
        <f>F83</f>
        <v>DIST_POLES</v>
      </c>
      <c r="G81" s="52" t="str">
        <f>$G$13</f>
        <v>ENERGY</v>
      </c>
      <c r="H81" s="4">
        <f t="shared" si="33"/>
        <v>0</v>
      </c>
      <c r="I81" s="5">
        <f>VLOOKUP(CONCATENATE($F81," ",$G81),AllocFactorMatrix,(I$4+1),FALSE)*$E83</f>
        <v>0</v>
      </c>
      <c r="J81" s="5">
        <f>VLOOKUP(CONCATENATE($F81," ",$G81),AllocFactorMatrix,(J$4+1),FALSE)*$E83</f>
        <v>0</v>
      </c>
      <c r="K81" s="5">
        <f>VLOOKUP(CONCATENATE($F81," ",$G81),AllocFactorMatrix,(K$4+1),FALSE)*$E83</f>
        <v>0</v>
      </c>
      <c r="L81" s="5">
        <f>VLOOKUP(CONCATENATE($F81," ",$G81),AllocFactorMatrix,(L$4+1),FALSE)*$E83</f>
        <v>0</v>
      </c>
      <c r="M81" s="5">
        <f t="shared" si="28"/>
        <v>0</v>
      </c>
      <c r="N81" s="5">
        <f>VLOOKUP(CONCATENATE($F81," ",$G81),AllocFactorMatrix,(N$4+1),FALSE)*$E83</f>
        <v>0</v>
      </c>
      <c r="O81" s="5">
        <f>VLOOKUP(CONCATENATE($F81," ",$G81),AllocFactorMatrix,(O$4+1),FALSE)*$E83</f>
        <v>0</v>
      </c>
      <c r="P81" s="5">
        <f>VLOOKUP(CONCATENATE($F81," ",$G81),AllocFactorMatrix,(P$4+1),FALSE)*$E83</f>
        <v>0</v>
      </c>
      <c r="Q81" s="5">
        <f>VLOOKUP(CONCATENATE($F81," ",$G81),AllocFactorMatrix,(Q$4+1),FALSE)*$E83</f>
        <v>0</v>
      </c>
      <c r="R81" s="5">
        <f t="shared" si="26"/>
        <v>0</v>
      </c>
      <c r="S81" s="5">
        <f>VLOOKUP(CONCATENATE($F81," ",$G81),AllocFactorMatrix,(S$4+1),FALSE)*$E83</f>
        <v>0</v>
      </c>
      <c r="T81" s="5">
        <f>VLOOKUP(CONCATENATE($F81," ",$G81),AllocFactorMatrix,(T$4+1),FALSE)*$E83</f>
        <v>0</v>
      </c>
      <c r="U81" s="5">
        <f>VLOOKUP(CONCATENATE($F81," ",$G81),AllocFactorMatrix,(U$4+1),FALSE)*$E83</f>
        <v>0</v>
      </c>
      <c r="V81" s="5">
        <f>VLOOKUP(CONCATENATE($F81," ",$G81),AllocFactorMatrix,(V$4+1),FALSE)*$E83</f>
        <v>0</v>
      </c>
      <c r="W81" s="5">
        <f t="shared" si="35"/>
        <v>0</v>
      </c>
      <c r="X81" s="5">
        <f>VLOOKUP(CONCATENATE($F81," ",$G81),AllocFactorMatrix,(X$4+1),FALSE)*$E83</f>
        <v>0</v>
      </c>
      <c r="Y81" s="5">
        <f>VLOOKUP(CONCATENATE($F81," ",$G81),AllocFactorMatrix,(Y$4+1),FALSE)*$E83</f>
        <v>0</v>
      </c>
      <c r="Z81" s="5">
        <f t="shared" si="34"/>
        <v>0</v>
      </c>
      <c r="AA81" s="5">
        <f>VLOOKUP(CONCATENATE($F81," ",$G81),AllocFactorMatrix,(AA$4+1),FALSE)*$E83</f>
        <v>0</v>
      </c>
      <c r="AB81" s="5">
        <f>VLOOKUP(CONCATENATE($F81," ",$G81),AllocFactorMatrix,(AB$4+1),FALSE)*$E83</f>
        <v>0</v>
      </c>
      <c r="AC81" s="5">
        <f>VLOOKUP(CONCATENATE($F81," ",$G81),AllocFactorMatrix,(AC$4+1),FALSE)*$E83</f>
        <v>0</v>
      </c>
    </row>
    <row r="82" spans="4:29" hidden="1" outlineLevel="1">
      <c r="E82" s="49"/>
      <c r="F82" s="175" t="str">
        <f>F83</f>
        <v>DIST_POLES</v>
      </c>
      <c r="G82" s="52" t="str">
        <f>$G$14</f>
        <v>CUSTOMER</v>
      </c>
      <c r="H82" s="4">
        <f t="shared" si="33"/>
        <v>0</v>
      </c>
      <c r="I82" s="5">
        <f>VLOOKUP(CONCATENATE($F82," ",$G82),AllocFactorMatrix,(I$4+1),FALSE)*$E83</f>
        <v>0</v>
      </c>
      <c r="J82" s="5">
        <f>VLOOKUP(CONCATENATE($F82," ",$G82),AllocFactorMatrix,(J$4+1),FALSE)*$E83</f>
        <v>0</v>
      </c>
      <c r="K82" s="5">
        <f>VLOOKUP(CONCATENATE($F82," ",$G82),AllocFactorMatrix,(K$4+1),FALSE)*$E83</f>
        <v>0</v>
      </c>
      <c r="L82" s="5">
        <f>VLOOKUP(CONCATENATE($F82," ",$G82),AllocFactorMatrix,(L$4+1),FALSE)*$E83</f>
        <v>0</v>
      </c>
      <c r="M82" s="5">
        <f t="shared" si="28"/>
        <v>0</v>
      </c>
      <c r="N82" s="5">
        <f>VLOOKUP(CONCATENATE($F82," ",$G82),AllocFactorMatrix,(N$4+1),FALSE)*$E83</f>
        <v>0</v>
      </c>
      <c r="O82" s="5">
        <f>VLOOKUP(CONCATENATE($F82," ",$G82),AllocFactorMatrix,(O$4+1),FALSE)*$E83</f>
        <v>0</v>
      </c>
      <c r="P82" s="5">
        <f>VLOOKUP(CONCATENATE($F82," ",$G82),AllocFactorMatrix,(P$4+1),FALSE)*$E83</f>
        <v>0</v>
      </c>
      <c r="Q82" s="5">
        <f>VLOOKUP(CONCATENATE($F82," ",$G82),AllocFactorMatrix,(Q$4+1),FALSE)*$E83</f>
        <v>0</v>
      </c>
      <c r="R82" s="5">
        <f t="shared" si="26"/>
        <v>0</v>
      </c>
      <c r="S82" s="5">
        <f>VLOOKUP(CONCATENATE($F82," ",$G82),AllocFactorMatrix,(S$4+1),FALSE)*$E83</f>
        <v>0</v>
      </c>
      <c r="T82" s="5">
        <f>VLOOKUP(CONCATENATE($F82," ",$G82),AllocFactorMatrix,(T$4+1),FALSE)*$E83</f>
        <v>0</v>
      </c>
      <c r="U82" s="5">
        <f>VLOOKUP(CONCATENATE($F82," ",$G82),AllocFactorMatrix,(U$4+1),FALSE)*$E83</f>
        <v>0</v>
      </c>
      <c r="V82" s="5">
        <f>VLOOKUP(CONCATENATE($F82," ",$G82),AllocFactorMatrix,(V$4+1),FALSE)*$E83</f>
        <v>0</v>
      </c>
      <c r="W82" s="5">
        <f t="shared" si="35"/>
        <v>0</v>
      </c>
      <c r="X82" s="5">
        <f>VLOOKUP(CONCATENATE($F82," ",$G82),AllocFactorMatrix,(X$4+1),FALSE)*$E83</f>
        <v>0</v>
      </c>
      <c r="Y82" s="5">
        <f>VLOOKUP(CONCATENATE($F82," ",$G82),AllocFactorMatrix,(Y$4+1),FALSE)*$E83</f>
        <v>0</v>
      </c>
      <c r="Z82" s="5">
        <f t="shared" si="34"/>
        <v>0</v>
      </c>
      <c r="AA82" s="5">
        <f>VLOOKUP(CONCATENATE($F82," ",$G82),AllocFactorMatrix,(AA$4+1),FALSE)*$E83</f>
        <v>0</v>
      </c>
      <c r="AB82" s="5">
        <f>VLOOKUP(CONCATENATE($F82," ",$G82),AllocFactorMatrix,(AB$4+1),FALSE)*$E83</f>
        <v>0</v>
      </c>
      <c r="AC82" s="5">
        <f>VLOOKUP(CONCATENATE($F82," ",$G82),AllocFactorMatrix,(AC$4+1),FALSE)*$E83</f>
        <v>0</v>
      </c>
    </row>
    <row r="83" spans="4:29" collapsed="1">
      <c r="D83" s="52" t="s">
        <v>89</v>
      </c>
      <c r="E83" s="54">
        <v>237133430.16</v>
      </c>
      <c r="F83" s="93" t="s">
        <v>59</v>
      </c>
      <c r="G83" s="52" t="str">
        <f>$G$15</f>
        <v>TOTAL</v>
      </c>
      <c r="H83" s="4">
        <f t="shared" si="33"/>
        <v>237133430.16000029</v>
      </c>
      <c r="I83" s="5">
        <f>VLOOKUP(CONCATENATE($F83," ",$G83),AllocFactorMatrix,(I$4+1),FALSE)*$E83</f>
        <v>164126465.42380422</v>
      </c>
      <c r="J83" s="5">
        <f>VLOOKUP(CONCATENATE($F83," ",$G83),AllocFactorMatrix,(J$4+1),FALSE)*$E83</f>
        <v>35974908.5222103</v>
      </c>
      <c r="K83" s="5">
        <f>VLOOKUP(CONCATENATE($F83," ",$G83),AllocFactorMatrix,(K$4+1),FALSE)*$E83</f>
        <v>290599.42951488262</v>
      </c>
      <c r="L83" s="5">
        <f>VLOOKUP(CONCATENATE($F83," ",$G83),AllocFactorMatrix,(L$4+1),FALSE)*$E83</f>
        <v>0</v>
      </c>
      <c r="M83" s="5">
        <f t="shared" si="28"/>
        <v>36265507.951725185</v>
      </c>
      <c r="N83" s="5">
        <f>VLOOKUP(CONCATENATE($F83," ",$G83),AllocFactorMatrix,(N$4+1),FALSE)*$E83</f>
        <v>19660171.291540716</v>
      </c>
      <c r="O83" s="5">
        <f>VLOOKUP(CONCATENATE($F83," ",$G83),AllocFactorMatrix,(O$4+1),FALSE)*$E83</f>
        <v>2170116.0595704317</v>
      </c>
      <c r="P83" s="5">
        <f>VLOOKUP(CONCATENATE($F83," ",$G83),AllocFactorMatrix,(P$4+1),FALSE)*$E83</f>
        <v>0</v>
      </c>
      <c r="Q83" s="5">
        <f>VLOOKUP(CONCATENATE($F83," ",$G83),AllocFactorMatrix,(Q$4+1),FALSE)*$E83</f>
        <v>0</v>
      </c>
      <c r="R83" s="5">
        <f t="shared" si="26"/>
        <v>21830287.351111148</v>
      </c>
      <c r="S83" s="5">
        <f>VLOOKUP(CONCATENATE($F83," ",$G83),AllocFactorMatrix,(S$4+1),FALSE)*$E83</f>
        <v>829529.65534028655</v>
      </c>
      <c r="T83" s="5">
        <f>VLOOKUP(CONCATENATE($F83," ",$G83),AllocFactorMatrix,(T$4+1),FALSE)*$E83</f>
        <v>7551611.7108460991</v>
      </c>
      <c r="U83" s="5">
        <f>VLOOKUP(CONCATENATE($F83," ",$G83),AllocFactorMatrix,(U$4+1),FALSE)*$E83</f>
        <v>0</v>
      </c>
      <c r="V83" s="5">
        <f>VLOOKUP(CONCATENATE($F83," ",$G83),AllocFactorMatrix,(V$4+1),FALSE)*$E83</f>
        <v>0</v>
      </c>
      <c r="W83" s="5">
        <f t="shared" si="35"/>
        <v>8381141.366186386</v>
      </c>
      <c r="X83" s="5">
        <f>VLOOKUP(CONCATENATE($F83," ",$G83),AllocFactorMatrix,(X$4+1),FALSE)*$E83</f>
        <v>5453477.1108966284</v>
      </c>
      <c r="Y83" s="5">
        <f>VLOOKUP(CONCATENATE($F83," ",$G83),AllocFactorMatrix,(Y$4+1),FALSE)*$E83</f>
        <v>66469.289383935364</v>
      </c>
      <c r="Z83" s="5">
        <f t="shared" si="34"/>
        <v>5519946.4002805641</v>
      </c>
      <c r="AA83" s="5">
        <f>VLOOKUP(CONCATENATE($F83," ",$G83),AllocFactorMatrix,(AA$4+1),FALSE)*$E83</f>
        <v>68964.987763080615</v>
      </c>
      <c r="AB83" s="5">
        <f>VLOOKUP(CONCATENATE($F83," ",$G83),AllocFactorMatrix,(AB$4+1),FALSE)*$E83</f>
        <v>779480.38496828754</v>
      </c>
      <c r="AC83" s="5">
        <f>VLOOKUP(CONCATENATE($F83," ",$G83),AllocFactorMatrix,(AC$4+1),FALSE)*$E83</f>
        <v>161636.29416142474</v>
      </c>
    </row>
    <row r="84" spans="4:29" hidden="1" outlineLevel="1">
      <c r="E84" s="49"/>
      <c r="F84" s="175" t="str">
        <f>F91</f>
        <v>DIST_OHLINES</v>
      </c>
      <c r="G84" s="52" t="str">
        <f>$G$8</f>
        <v>PRODUCTION</v>
      </c>
      <c r="H84" s="4">
        <f t="shared" si="33"/>
        <v>0</v>
      </c>
      <c r="I84" s="5">
        <f>VLOOKUP(CONCATENATE($F84," ",$G84),AllocFactorMatrix,(I$4+1),FALSE)*$E91</f>
        <v>0</v>
      </c>
      <c r="J84" s="5">
        <f>VLOOKUP(CONCATENATE($F84," ",$G84),AllocFactorMatrix,(J$4+1),FALSE)*$E91</f>
        <v>0</v>
      </c>
      <c r="K84" s="5">
        <f>VLOOKUP(CONCATENATE($F84," ",$G84),AllocFactorMatrix,(K$4+1),FALSE)*$E91</f>
        <v>0</v>
      </c>
      <c r="L84" s="5">
        <f>VLOOKUP(CONCATENATE($F84," ",$G84),AllocFactorMatrix,(L$4+1),FALSE)*$E91</f>
        <v>0</v>
      </c>
      <c r="M84" s="5">
        <f t="shared" si="28"/>
        <v>0</v>
      </c>
      <c r="N84" s="5">
        <f>VLOOKUP(CONCATENATE($F84," ",$G84),AllocFactorMatrix,(N$4+1),FALSE)*$E91</f>
        <v>0</v>
      </c>
      <c r="O84" s="5">
        <f>VLOOKUP(CONCATENATE($F84," ",$G84),AllocFactorMatrix,(O$4+1),FALSE)*$E91</f>
        <v>0</v>
      </c>
      <c r="P84" s="5">
        <f>VLOOKUP(CONCATENATE($F84," ",$G84),AllocFactorMatrix,(P$4+1),FALSE)*$E91</f>
        <v>0</v>
      </c>
      <c r="Q84" s="5">
        <f>VLOOKUP(CONCATENATE($F84," ",$G84),AllocFactorMatrix,(Q$4+1),FALSE)*$E91</f>
        <v>0</v>
      </c>
      <c r="R84" s="5">
        <f t="shared" si="26"/>
        <v>0</v>
      </c>
      <c r="S84" s="5">
        <f>VLOOKUP(CONCATENATE($F84," ",$G84),AllocFactorMatrix,(S$4+1),FALSE)*$E91</f>
        <v>0</v>
      </c>
      <c r="T84" s="5">
        <f>VLOOKUP(CONCATENATE($F84," ",$G84),AllocFactorMatrix,(T$4+1),FALSE)*$E91</f>
        <v>0</v>
      </c>
      <c r="U84" s="5">
        <f>VLOOKUP(CONCATENATE($F84," ",$G84),AllocFactorMatrix,(U$4+1),FALSE)*$E91</f>
        <v>0</v>
      </c>
      <c r="V84" s="5">
        <f>VLOOKUP(CONCATENATE($F84," ",$G84),AllocFactorMatrix,(V$4+1),FALSE)*$E91</f>
        <v>0</v>
      </c>
      <c r="W84" s="5">
        <f>SUBTOTAL(9,S84:V84)</f>
        <v>0</v>
      </c>
      <c r="X84" s="5">
        <f>VLOOKUP(CONCATENATE($F84," ",$G84),AllocFactorMatrix,(X$4+1),FALSE)*$E91</f>
        <v>0</v>
      </c>
      <c r="Y84" s="5">
        <f>VLOOKUP(CONCATENATE($F84," ",$G84),AllocFactorMatrix,(Y$4+1),FALSE)*$E91</f>
        <v>0</v>
      </c>
      <c r="Z84" s="5">
        <f t="shared" si="34"/>
        <v>0</v>
      </c>
      <c r="AA84" s="5">
        <f>VLOOKUP(CONCATENATE($F84," ",$G84),AllocFactorMatrix,(AA$4+1),FALSE)*$E91</f>
        <v>0</v>
      </c>
      <c r="AB84" s="5">
        <f>VLOOKUP(CONCATENATE($F84," ",$G84),AllocFactorMatrix,(AB$4+1),FALSE)*$E91</f>
        <v>0</v>
      </c>
      <c r="AC84" s="5">
        <f>VLOOKUP(CONCATENATE($F84," ",$G84),AllocFactorMatrix,(AC$4+1),FALSE)*$E91</f>
        <v>0</v>
      </c>
    </row>
    <row r="85" spans="4:29" hidden="1" outlineLevel="1">
      <c r="E85" s="49"/>
      <c r="F85" s="175" t="str">
        <f>F91</f>
        <v>DIST_OHLINES</v>
      </c>
      <c r="G85" s="52" t="str">
        <f>$G$9</f>
        <v>BULKTRAN</v>
      </c>
      <c r="H85" s="4">
        <f t="shared" si="33"/>
        <v>0</v>
      </c>
      <c r="I85" s="5">
        <f>VLOOKUP(CONCATENATE($F85," ",$G85),AllocFactorMatrix,(I$4+1),FALSE)*$E91</f>
        <v>0</v>
      </c>
      <c r="J85" s="5">
        <f>VLOOKUP(CONCATENATE($F85," ",$G85),AllocFactorMatrix,(J$4+1),FALSE)*$E91</f>
        <v>0</v>
      </c>
      <c r="K85" s="5">
        <f>VLOOKUP(CONCATENATE($F85," ",$G85),AllocFactorMatrix,(K$4+1),FALSE)*$E91</f>
        <v>0</v>
      </c>
      <c r="L85" s="5">
        <f>VLOOKUP(CONCATENATE($F85," ",$G85),AllocFactorMatrix,(L$4+1),FALSE)*$E91</f>
        <v>0</v>
      </c>
      <c r="M85" s="5">
        <f t="shared" si="28"/>
        <v>0</v>
      </c>
      <c r="N85" s="5">
        <f>VLOOKUP(CONCATENATE($F85," ",$G85),AllocFactorMatrix,(N$4+1),FALSE)*$E91</f>
        <v>0</v>
      </c>
      <c r="O85" s="5">
        <f>VLOOKUP(CONCATENATE($F85," ",$G85),AllocFactorMatrix,(O$4+1),FALSE)*$E91</f>
        <v>0</v>
      </c>
      <c r="P85" s="5">
        <f>VLOOKUP(CONCATENATE($F85," ",$G85),AllocFactorMatrix,(P$4+1),FALSE)*$E91</f>
        <v>0</v>
      </c>
      <c r="Q85" s="5">
        <f>VLOOKUP(CONCATENATE($F85," ",$G85),AllocFactorMatrix,(Q$4+1),FALSE)*$E91</f>
        <v>0</v>
      </c>
      <c r="R85" s="5">
        <f t="shared" si="26"/>
        <v>0</v>
      </c>
      <c r="S85" s="5">
        <f>VLOOKUP(CONCATENATE($F85," ",$G85),AllocFactorMatrix,(S$4+1),FALSE)*$E91</f>
        <v>0</v>
      </c>
      <c r="T85" s="5">
        <f>VLOOKUP(CONCATENATE($F85," ",$G85),AllocFactorMatrix,(T$4+1),FALSE)*$E91</f>
        <v>0</v>
      </c>
      <c r="U85" s="5">
        <f>VLOOKUP(CONCATENATE($F85," ",$G85),AllocFactorMatrix,(U$4+1),FALSE)*$E91</f>
        <v>0</v>
      </c>
      <c r="V85" s="5">
        <f>VLOOKUP(CONCATENATE($F85," ",$G85),AllocFactorMatrix,(V$4+1),FALSE)*$E91</f>
        <v>0</v>
      </c>
      <c r="W85" s="5">
        <f t="shared" ref="W85:W91" si="36">SUBTOTAL(9,S85:V85)</f>
        <v>0</v>
      </c>
      <c r="X85" s="5">
        <f>VLOOKUP(CONCATENATE($F85," ",$G85),AllocFactorMatrix,(X$4+1),FALSE)*$E91</f>
        <v>0</v>
      </c>
      <c r="Y85" s="5">
        <f>VLOOKUP(CONCATENATE($F85," ",$G85),AllocFactorMatrix,(Y$4+1),FALSE)*$E91</f>
        <v>0</v>
      </c>
      <c r="Z85" s="5">
        <f t="shared" si="34"/>
        <v>0</v>
      </c>
      <c r="AA85" s="5">
        <f>VLOOKUP(CONCATENATE($F85," ",$G85),AllocFactorMatrix,(AA$4+1),FALSE)*$E91</f>
        <v>0</v>
      </c>
      <c r="AB85" s="5">
        <f>VLOOKUP(CONCATENATE($F85," ",$G85),AllocFactorMatrix,(AB$4+1),FALSE)*$E91</f>
        <v>0</v>
      </c>
      <c r="AC85" s="5">
        <f>VLOOKUP(CONCATENATE($F85," ",$G85),AllocFactorMatrix,(AC$4+1),FALSE)*$E91</f>
        <v>0</v>
      </c>
    </row>
    <row r="86" spans="4:29" hidden="1" outlineLevel="1">
      <c r="E86" s="49"/>
      <c r="F86" s="175" t="str">
        <f>F91</f>
        <v>DIST_OHLINES</v>
      </c>
      <c r="G86" s="52" t="str">
        <f>$G$10</f>
        <v>SUBTRAN</v>
      </c>
      <c r="H86" s="4">
        <f t="shared" si="33"/>
        <v>0</v>
      </c>
      <c r="I86" s="5">
        <f>VLOOKUP(CONCATENATE($F86," ",$G86),AllocFactorMatrix,(I$4+1),FALSE)*$E91</f>
        <v>0</v>
      </c>
      <c r="J86" s="5">
        <f>VLOOKUP(CONCATENATE($F86," ",$G86),AllocFactorMatrix,(J$4+1),FALSE)*$E91</f>
        <v>0</v>
      </c>
      <c r="K86" s="5">
        <f>VLOOKUP(CONCATENATE($F86," ",$G86),AllocFactorMatrix,(K$4+1),FALSE)*$E91</f>
        <v>0</v>
      </c>
      <c r="L86" s="5">
        <f>VLOOKUP(CONCATENATE($F86," ",$G86),AllocFactorMatrix,(L$4+1),FALSE)*$E91</f>
        <v>0</v>
      </c>
      <c r="M86" s="5">
        <f t="shared" si="28"/>
        <v>0</v>
      </c>
      <c r="N86" s="5">
        <f>VLOOKUP(CONCATENATE($F86," ",$G86),AllocFactorMatrix,(N$4+1),FALSE)*$E91</f>
        <v>0</v>
      </c>
      <c r="O86" s="5">
        <f>VLOOKUP(CONCATENATE($F86," ",$G86),AllocFactorMatrix,(O$4+1),FALSE)*$E91</f>
        <v>0</v>
      </c>
      <c r="P86" s="5">
        <f>VLOOKUP(CONCATENATE($F86," ",$G86),AllocFactorMatrix,(P$4+1),FALSE)*$E91</f>
        <v>0</v>
      </c>
      <c r="Q86" s="5">
        <f>VLOOKUP(CONCATENATE($F86," ",$G86),AllocFactorMatrix,(Q$4+1),FALSE)*$E91</f>
        <v>0</v>
      </c>
      <c r="R86" s="5">
        <f t="shared" si="26"/>
        <v>0</v>
      </c>
      <c r="S86" s="5">
        <f>VLOOKUP(CONCATENATE($F86," ",$G86),AllocFactorMatrix,(S$4+1),FALSE)*$E91</f>
        <v>0</v>
      </c>
      <c r="T86" s="5">
        <f>VLOOKUP(CONCATENATE($F86," ",$G86),AllocFactorMatrix,(T$4+1),FALSE)*$E91</f>
        <v>0</v>
      </c>
      <c r="U86" s="5">
        <f>VLOOKUP(CONCATENATE($F86," ",$G86),AllocFactorMatrix,(U$4+1),FALSE)*$E91</f>
        <v>0</v>
      </c>
      <c r="V86" s="5">
        <f>VLOOKUP(CONCATENATE($F86," ",$G86),AllocFactorMatrix,(V$4+1),FALSE)*$E91</f>
        <v>0</v>
      </c>
      <c r="W86" s="5">
        <f t="shared" si="36"/>
        <v>0</v>
      </c>
      <c r="X86" s="5">
        <f>VLOOKUP(CONCATENATE($F86," ",$G86),AllocFactorMatrix,(X$4+1),FALSE)*$E91</f>
        <v>0</v>
      </c>
      <c r="Y86" s="5">
        <f>VLOOKUP(CONCATENATE($F86," ",$G86),AllocFactorMatrix,(Y$4+1),FALSE)*$E91</f>
        <v>0</v>
      </c>
      <c r="Z86" s="5">
        <f t="shared" si="34"/>
        <v>0</v>
      </c>
      <c r="AA86" s="5">
        <f>VLOOKUP(CONCATENATE($F86," ",$G86),AllocFactorMatrix,(AA$4+1),FALSE)*$E91</f>
        <v>0</v>
      </c>
      <c r="AB86" s="5">
        <f>VLOOKUP(CONCATENATE($F86," ",$G86),AllocFactorMatrix,(AB$4+1),FALSE)*$E91</f>
        <v>0</v>
      </c>
      <c r="AC86" s="5">
        <f>VLOOKUP(CONCATENATE($F86," ",$G86),AllocFactorMatrix,(AC$4+1),FALSE)*$E91</f>
        <v>0</v>
      </c>
    </row>
    <row r="87" spans="4:29" hidden="1" outlineLevel="1">
      <c r="E87" s="49"/>
      <c r="F87" s="175" t="str">
        <f>F91</f>
        <v>DIST_OHLINES</v>
      </c>
      <c r="G87" s="52" t="str">
        <f>$G$11</f>
        <v>DISTPRI</v>
      </c>
      <c r="H87" s="4">
        <f t="shared" si="33"/>
        <v>219442875.77614054</v>
      </c>
      <c r="I87" s="5">
        <f>VLOOKUP(CONCATENATE($F87," ",$G87),AllocFactorMatrix,(I$4+1),FALSE)*$E91</f>
        <v>143692746.08215317</v>
      </c>
      <c r="J87" s="5">
        <f>VLOOKUP(CONCATENATE($F87," ",$G87),AllocFactorMatrix,(J$4+1),FALSE)*$E91</f>
        <v>33629648.626213945</v>
      </c>
      <c r="K87" s="5">
        <f>VLOOKUP(CONCATENATE($F87," ",$G87),AllocFactorMatrix,(K$4+1),FALSE)*$E91</f>
        <v>469730.55394087586</v>
      </c>
      <c r="L87" s="5">
        <f>VLOOKUP(CONCATENATE($F87," ",$G87),AllocFactorMatrix,(L$4+1),FALSE)*$E91</f>
        <v>0</v>
      </c>
      <c r="M87" s="5">
        <f t="shared" si="28"/>
        <v>34099379.180154823</v>
      </c>
      <c r="N87" s="5">
        <f>VLOOKUP(CONCATENATE($F87," ",$G87),AllocFactorMatrix,(N$4+1),FALSE)*$E91</f>
        <v>19522670.736057188</v>
      </c>
      <c r="O87" s="5">
        <f>VLOOKUP(CONCATENATE($F87," ",$G87),AllocFactorMatrix,(O$4+1),FALSE)*$E91</f>
        <v>3507817.6873220732</v>
      </c>
      <c r="P87" s="5">
        <f>VLOOKUP(CONCATENATE($F87," ",$G87),AllocFactorMatrix,(P$4+1),FALSE)*$E91</f>
        <v>0</v>
      </c>
      <c r="Q87" s="5">
        <f>VLOOKUP(CONCATENATE($F87," ",$G87),AllocFactorMatrix,(Q$4+1),FALSE)*$E91</f>
        <v>0</v>
      </c>
      <c r="R87" s="5">
        <f t="shared" si="26"/>
        <v>23030488.423379261</v>
      </c>
      <c r="S87" s="5">
        <f>VLOOKUP(CONCATENATE($F87," ",$G87),AllocFactorMatrix,(S$4+1),FALSE)*$E91</f>
        <v>882751.86084680422</v>
      </c>
      <c r="T87" s="5">
        <f>VLOOKUP(CONCATENATE($F87," ",$G87),AllocFactorMatrix,(T$4+1),FALSE)*$E91</f>
        <v>12206571.63024636</v>
      </c>
      <c r="U87" s="5">
        <f>VLOOKUP(CONCATENATE($F87," ",$G87),AllocFactorMatrix,(U$4+1),FALSE)*$E91</f>
        <v>0</v>
      </c>
      <c r="V87" s="5">
        <f>VLOOKUP(CONCATENATE($F87," ",$G87),AllocFactorMatrix,(V$4+1),FALSE)*$E91</f>
        <v>0</v>
      </c>
      <c r="W87" s="5">
        <f t="shared" si="36"/>
        <v>13089323.491093164</v>
      </c>
      <c r="X87" s="5">
        <f>VLOOKUP(CONCATENATE($F87," ",$G87),AllocFactorMatrix,(X$4+1),FALSE)*$E91</f>
        <v>5352954.9998421762</v>
      </c>
      <c r="Y87" s="5">
        <f>VLOOKUP(CONCATENATE($F87," ",$G87),AllocFactorMatrix,(Y$4+1),FALSE)*$E91</f>
        <v>107442.2485085206</v>
      </c>
      <c r="Z87" s="5">
        <f t="shared" si="34"/>
        <v>5460397.2483506966</v>
      </c>
      <c r="AA87" s="5">
        <f>VLOOKUP(CONCATENATE($F87," ",$G87),AllocFactorMatrix,(AA$4+1),FALSE)*$E91</f>
        <v>70541.351009442486</v>
      </c>
      <c r="AB87" s="5">
        <f>VLOOKUP(CONCATENATE($F87," ",$G87),AllocFactorMatrix,(AB$4+1),FALSE)*$E91</f>
        <v>0</v>
      </c>
      <c r="AC87" s="5">
        <f>VLOOKUP(CONCATENATE($F87," ",$G87),AllocFactorMatrix,(AC$4+1),FALSE)*$E91</f>
        <v>0</v>
      </c>
    </row>
    <row r="88" spans="4:29" hidden="1" outlineLevel="1">
      <c r="E88" s="49"/>
      <c r="F88" s="175" t="str">
        <f>F91</f>
        <v>DIST_OHLINES</v>
      </c>
      <c r="G88" s="52" t="str">
        <f>$G$12</f>
        <v>DISTSEC</v>
      </c>
      <c r="H88" s="4">
        <f t="shared" si="33"/>
        <v>42974469.913859598</v>
      </c>
      <c r="I88" s="5">
        <f>VLOOKUP(CONCATENATE($F88," ",$G88),AllocFactorMatrix,(I$4+1),FALSE)*$E91</f>
        <v>31891572.607055545</v>
      </c>
      <c r="J88" s="5">
        <f>VLOOKUP(CONCATENATE($F88," ",$G88),AllocFactorMatrix,(J$4+1),FALSE)*$E91</f>
        <v>6430765.8619424598</v>
      </c>
      <c r="K88" s="5">
        <f>VLOOKUP(CONCATENATE($F88," ",$G88),AllocFactorMatrix,(K$4+1),FALSE)*$E91</f>
        <v>0</v>
      </c>
      <c r="L88" s="5">
        <f>VLOOKUP(CONCATENATE($F88," ",$G88),AllocFactorMatrix,(L$4+1),FALSE)*$E91</f>
        <v>0</v>
      </c>
      <c r="M88" s="5">
        <f t="shared" si="28"/>
        <v>6430765.8619424598</v>
      </c>
      <c r="N88" s="5">
        <f>VLOOKUP(CONCATENATE($F88," ",$G88),AllocFactorMatrix,(N$4+1),FALSE)*$E91</f>
        <v>3214324.942374846</v>
      </c>
      <c r="O88" s="5">
        <f>VLOOKUP(CONCATENATE($F88," ",$G88),AllocFactorMatrix,(O$4+1),FALSE)*$E91</f>
        <v>0</v>
      </c>
      <c r="P88" s="5">
        <f>VLOOKUP(CONCATENATE($F88," ",$G88),AllocFactorMatrix,(P$4+1),FALSE)*$E91</f>
        <v>0</v>
      </c>
      <c r="Q88" s="5">
        <f>VLOOKUP(CONCATENATE($F88," ",$G88),AllocFactorMatrix,(Q$4+1),FALSE)*$E91</f>
        <v>0</v>
      </c>
      <c r="R88" s="5">
        <f t="shared" si="26"/>
        <v>3214324.942374846</v>
      </c>
      <c r="S88" s="5">
        <f>VLOOKUP(CONCATENATE($F88," ",$G88),AllocFactorMatrix,(S$4+1),FALSE)*$E91</f>
        <v>120143.94031297405</v>
      </c>
      <c r="T88" s="5">
        <f>VLOOKUP(CONCATENATE($F88," ",$G88),AllocFactorMatrix,(T$4+1),FALSE)*$E91</f>
        <v>0</v>
      </c>
      <c r="U88" s="5">
        <f>VLOOKUP(CONCATENATE($F88," ",$G88),AllocFactorMatrix,(U$4+1),FALSE)*$E91</f>
        <v>0</v>
      </c>
      <c r="V88" s="5">
        <f>VLOOKUP(CONCATENATE($F88," ",$G88),AllocFactorMatrix,(V$4+1),FALSE)*$E91</f>
        <v>0</v>
      </c>
      <c r="W88" s="5">
        <f t="shared" si="36"/>
        <v>120143.94031297405</v>
      </c>
      <c r="X88" s="5">
        <f>VLOOKUP(CONCATENATE($F88," ",$G88),AllocFactorMatrix,(X$4+1),FALSE)*$E91</f>
        <v>907972.0368796346</v>
      </c>
      <c r="Y88" s="5">
        <f>VLOOKUP(CONCATENATE($F88," ",$G88),AllocFactorMatrix,(Y$4+1),FALSE)*$E91</f>
        <v>0</v>
      </c>
      <c r="Z88" s="5">
        <f t="shared" si="34"/>
        <v>907972.0368796346</v>
      </c>
      <c r="AA88" s="5">
        <f>VLOOKUP(CONCATENATE($F88," ",$G88),AllocFactorMatrix,(AA$4+1),FALSE)*$E91</f>
        <v>10735.472522138316</v>
      </c>
      <c r="AB88" s="5">
        <f>VLOOKUP(CONCATENATE($F88," ",$G88),AllocFactorMatrix,(AB$4+1),FALSE)*$E91</f>
        <v>330434.73250025156</v>
      </c>
      <c r="AC88" s="5">
        <f>VLOOKUP(CONCATENATE($F88," ",$G88),AllocFactorMatrix,(AC$4+1),FALSE)*$E91</f>
        <v>68520.320271734992</v>
      </c>
    </row>
    <row r="89" spans="4:29" hidden="1" outlineLevel="1">
      <c r="E89" s="49"/>
      <c r="F89" s="175" t="str">
        <f>F91</f>
        <v>DIST_OHLINES</v>
      </c>
      <c r="G89" s="52" t="str">
        <f>$G$13</f>
        <v>ENERGY</v>
      </c>
      <c r="H89" s="4">
        <f t="shared" si="33"/>
        <v>0</v>
      </c>
      <c r="I89" s="5">
        <f>VLOOKUP(CONCATENATE($F89," ",$G89),AllocFactorMatrix,(I$4+1),FALSE)*$E91</f>
        <v>0</v>
      </c>
      <c r="J89" s="5">
        <f>VLOOKUP(CONCATENATE($F89," ",$G89),AllocFactorMatrix,(J$4+1),FALSE)*$E91</f>
        <v>0</v>
      </c>
      <c r="K89" s="5">
        <f>VLOOKUP(CONCATENATE($F89," ",$G89),AllocFactorMatrix,(K$4+1),FALSE)*$E91</f>
        <v>0</v>
      </c>
      <c r="L89" s="5">
        <f>VLOOKUP(CONCATENATE($F89," ",$G89),AllocFactorMatrix,(L$4+1),FALSE)*$E91</f>
        <v>0</v>
      </c>
      <c r="M89" s="5">
        <f t="shared" si="28"/>
        <v>0</v>
      </c>
      <c r="N89" s="5">
        <f>VLOOKUP(CONCATENATE($F89," ",$G89),AllocFactorMatrix,(N$4+1),FALSE)*$E91</f>
        <v>0</v>
      </c>
      <c r="O89" s="5">
        <f>VLOOKUP(CONCATENATE($F89," ",$G89),AllocFactorMatrix,(O$4+1),FALSE)*$E91</f>
        <v>0</v>
      </c>
      <c r="P89" s="5">
        <f>VLOOKUP(CONCATENATE($F89," ",$G89),AllocFactorMatrix,(P$4+1),FALSE)*$E91</f>
        <v>0</v>
      </c>
      <c r="Q89" s="5">
        <f>VLOOKUP(CONCATENATE($F89," ",$G89),AllocFactorMatrix,(Q$4+1),FALSE)*$E91</f>
        <v>0</v>
      </c>
      <c r="R89" s="5">
        <f t="shared" si="26"/>
        <v>0</v>
      </c>
      <c r="S89" s="5">
        <f>VLOOKUP(CONCATENATE($F89," ",$G89),AllocFactorMatrix,(S$4+1),FALSE)*$E91</f>
        <v>0</v>
      </c>
      <c r="T89" s="5">
        <f>VLOOKUP(CONCATENATE($F89," ",$G89),AllocFactorMatrix,(T$4+1),FALSE)*$E91</f>
        <v>0</v>
      </c>
      <c r="U89" s="5">
        <f>VLOOKUP(CONCATENATE($F89," ",$G89),AllocFactorMatrix,(U$4+1),FALSE)*$E91</f>
        <v>0</v>
      </c>
      <c r="V89" s="5">
        <f>VLOOKUP(CONCATENATE($F89," ",$G89),AllocFactorMatrix,(V$4+1),FALSE)*$E91</f>
        <v>0</v>
      </c>
      <c r="W89" s="5">
        <f t="shared" si="36"/>
        <v>0</v>
      </c>
      <c r="X89" s="5">
        <f>VLOOKUP(CONCATENATE($F89," ",$G89),AllocFactorMatrix,(X$4+1),FALSE)*$E91</f>
        <v>0</v>
      </c>
      <c r="Y89" s="5">
        <f>VLOOKUP(CONCATENATE($F89," ",$G89),AllocFactorMatrix,(Y$4+1),FALSE)*$E91</f>
        <v>0</v>
      </c>
      <c r="Z89" s="5">
        <f t="shared" si="34"/>
        <v>0</v>
      </c>
      <c r="AA89" s="5">
        <f>VLOOKUP(CONCATENATE($F89," ",$G89),AllocFactorMatrix,(AA$4+1),FALSE)*$E91</f>
        <v>0</v>
      </c>
      <c r="AB89" s="5">
        <f>VLOOKUP(CONCATENATE($F89," ",$G89),AllocFactorMatrix,(AB$4+1),FALSE)*$E91</f>
        <v>0</v>
      </c>
      <c r="AC89" s="5">
        <f>VLOOKUP(CONCATENATE($F89," ",$G89),AllocFactorMatrix,(AC$4+1),FALSE)*$E91</f>
        <v>0</v>
      </c>
    </row>
    <row r="90" spans="4:29" hidden="1" outlineLevel="1">
      <c r="E90" s="49"/>
      <c r="F90" s="175" t="str">
        <f>F91</f>
        <v>DIST_OHLINES</v>
      </c>
      <c r="G90" s="52" t="str">
        <f>$G$14</f>
        <v>CUSTOMER</v>
      </c>
      <c r="H90" s="4">
        <f t="shared" si="33"/>
        <v>0</v>
      </c>
      <c r="I90" s="5">
        <f>VLOOKUP(CONCATENATE($F90," ",$G90),AllocFactorMatrix,(I$4+1),FALSE)*$E91</f>
        <v>0</v>
      </c>
      <c r="J90" s="5">
        <f>VLOOKUP(CONCATENATE($F90," ",$G90),AllocFactorMatrix,(J$4+1),FALSE)*$E91</f>
        <v>0</v>
      </c>
      <c r="K90" s="5">
        <f>VLOOKUP(CONCATENATE($F90," ",$G90),AllocFactorMatrix,(K$4+1),FALSE)*$E91</f>
        <v>0</v>
      </c>
      <c r="L90" s="5">
        <f>VLOOKUP(CONCATENATE($F90," ",$G90),AllocFactorMatrix,(L$4+1),FALSE)*$E91</f>
        <v>0</v>
      </c>
      <c r="M90" s="5">
        <f t="shared" si="28"/>
        <v>0</v>
      </c>
      <c r="N90" s="5">
        <f>VLOOKUP(CONCATENATE($F90," ",$G90),AllocFactorMatrix,(N$4+1),FALSE)*$E91</f>
        <v>0</v>
      </c>
      <c r="O90" s="5">
        <f>VLOOKUP(CONCATENATE($F90," ",$G90),AllocFactorMatrix,(O$4+1),FALSE)*$E91</f>
        <v>0</v>
      </c>
      <c r="P90" s="5">
        <f>VLOOKUP(CONCATENATE($F90," ",$G90),AllocFactorMatrix,(P$4+1),FALSE)*$E91</f>
        <v>0</v>
      </c>
      <c r="Q90" s="5">
        <f>VLOOKUP(CONCATENATE($F90," ",$G90),AllocFactorMatrix,(Q$4+1),FALSE)*$E91</f>
        <v>0</v>
      </c>
      <c r="R90" s="5">
        <f t="shared" si="26"/>
        <v>0</v>
      </c>
      <c r="S90" s="5">
        <f>VLOOKUP(CONCATENATE($F90," ",$G90),AllocFactorMatrix,(S$4+1),FALSE)*$E91</f>
        <v>0</v>
      </c>
      <c r="T90" s="5">
        <f>VLOOKUP(CONCATENATE($F90," ",$G90),AllocFactorMatrix,(T$4+1),FALSE)*$E91</f>
        <v>0</v>
      </c>
      <c r="U90" s="5">
        <f>VLOOKUP(CONCATENATE($F90," ",$G90),AllocFactorMatrix,(U$4+1),FALSE)*$E91</f>
        <v>0</v>
      </c>
      <c r="V90" s="5">
        <f>VLOOKUP(CONCATENATE($F90," ",$G90),AllocFactorMatrix,(V$4+1),FALSE)*$E91</f>
        <v>0</v>
      </c>
      <c r="W90" s="5">
        <f t="shared" si="36"/>
        <v>0</v>
      </c>
      <c r="X90" s="5">
        <f>VLOOKUP(CONCATENATE($F90," ",$G90),AllocFactorMatrix,(X$4+1),FALSE)*$E91</f>
        <v>0</v>
      </c>
      <c r="Y90" s="5">
        <f>VLOOKUP(CONCATENATE($F90," ",$G90),AllocFactorMatrix,(Y$4+1),FALSE)*$E91</f>
        <v>0</v>
      </c>
      <c r="Z90" s="5">
        <f t="shared" si="34"/>
        <v>0</v>
      </c>
      <c r="AA90" s="5">
        <f>VLOOKUP(CONCATENATE($F90," ",$G90),AllocFactorMatrix,(AA$4+1),FALSE)*$E91</f>
        <v>0</v>
      </c>
      <c r="AB90" s="5">
        <f>VLOOKUP(CONCATENATE($F90," ",$G90),AllocFactorMatrix,(AB$4+1),FALSE)*$E91</f>
        <v>0</v>
      </c>
      <c r="AC90" s="5">
        <f>VLOOKUP(CONCATENATE($F90," ",$G90),AllocFactorMatrix,(AC$4+1),FALSE)*$E91</f>
        <v>0</v>
      </c>
    </row>
    <row r="91" spans="4:29" collapsed="1">
      <c r="D91" s="52" t="s">
        <v>90</v>
      </c>
      <c r="E91" s="54">
        <v>262417345.69000003</v>
      </c>
      <c r="F91" s="93" t="s">
        <v>60</v>
      </c>
      <c r="G91" s="52" t="str">
        <f>$G$15</f>
        <v>TOTAL</v>
      </c>
      <c r="H91" s="4">
        <f t="shared" si="33"/>
        <v>262417345.69000015</v>
      </c>
      <c r="I91" s="5">
        <f>VLOOKUP(CONCATENATE($F91," ",$G91),AllocFactorMatrix,(I$4+1),FALSE)*$E91</f>
        <v>175584318.68920872</v>
      </c>
      <c r="J91" s="5">
        <f>VLOOKUP(CONCATENATE($F91," ",$G91),AllocFactorMatrix,(J$4+1),FALSE)*$E91</f>
        <v>40060414.488156408</v>
      </c>
      <c r="K91" s="5">
        <f>VLOOKUP(CONCATENATE($F91," ",$G91),AllocFactorMatrix,(K$4+1),FALSE)*$E91</f>
        <v>469730.55394087586</v>
      </c>
      <c r="L91" s="5">
        <f>VLOOKUP(CONCATENATE($F91," ",$G91),AllocFactorMatrix,(L$4+1),FALSE)*$E91</f>
        <v>0</v>
      </c>
      <c r="M91" s="5">
        <f t="shared" si="28"/>
        <v>40530145.042097285</v>
      </c>
      <c r="N91" s="5">
        <f>VLOOKUP(CONCATENATE($F91," ",$G91),AllocFactorMatrix,(N$4+1),FALSE)*$E91</f>
        <v>22736995.678432036</v>
      </c>
      <c r="O91" s="5">
        <f>VLOOKUP(CONCATENATE($F91," ",$G91),AllocFactorMatrix,(O$4+1),FALSE)*$E91</f>
        <v>3507817.6873220732</v>
      </c>
      <c r="P91" s="5">
        <f>VLOOKUP(CONCATENATE($F91," ",$G91),AllocFactorMatrix,(P$4+1),FALSE)*$E91</f>
        <v>0</v>
      </c>
      <c r="Q91" s="5">
        <f>VLOOKUP(CONCATENATE($F91," ",$G91),AllocFactorMatrix,(Q$4+1),FALSE)*$E91</f>
        <v>0</v>
      </c>
      <c r="R91" s="5">
        <f t="shared" si="26"/>
        <v>26244813.365754109</v>
      </c>
      <c r="S91" s="5">
        <f>VLOOKUP(CONCATENATE($F91," ",$G91),AllocFactorMatrix,(S$4+1),FALSE)*$E91</f>
        <v>1002895.8011597783</v>
      </c>
      <c r="T91" s="5">
        <f>VLOOKUP(CONCATENATE($F91," ",$G91),AllocFactorMatrix,(T$4+1),FALSE)*$E91</f>
        <v>12206571.63024636</v>
      </c>
      <c r="U91" s="5">
        <f>VLOOKUP(CONCATENATE($F91," ",$G91),AllocFactorMatrix,(U$4+1),FALSE)*$E91</f>
        <v>0</v>
      </c>
      <c r="V91" s="5">
        <f>VLOOKUP(CONCATENATE($F91," ",$G91),AllocFactorMatrix,(V$4+1),FALSE)*$E91</f>
        <v>0</v>
      </c>
      <c r="W91" s="5">
        <f t="shared" si="36"/>
        <v>13209467.431406138</v>
      </c>
      <c r="X91" s="5">
        <f>VLOOKUP(CONCATENATE($F91," ",$G91),AllocFactorMatrix,(X$4+1),FALSE)*$E91</f>
        <v>6260927.0367218116</v>
      </c>
      <c r="Y91" s="5">
        <f>VLOOKUP(CONCATENATE($F91," ",$G91),AllocFactorMatrix,(Y$4+1),FALSE)*$E91</f>
        <v>107442.2485085206</v>
      </c>
      <c r="Z91" s="5">
        <f t="shared" si="34"/>
        <v>6368369.2852303321</v>
      </c>
      <c r="AA91" s="5">
        <f>VLOOKUP(CONCATENATE($F91," ",$G91),AllocFactorMatrix,(AA$4+1),FALSE)*$E91</f>
        <v>81276.823531580812</v>
      </c>
      <c r="AB91" s="5">
        <f>VLOOKUP(CONCATENATE($F91," ",$G91),AllocFactorMatrix,(AB$4+1),FALSE)*$E91</f>
        <v>330434.73250025156</v>
      </c>
      <c r="AC91" s="5">
        <f>VLOOKUP(CONCATENATE($F91," ",$G91),AllocFactorMatrix,(AC$4+1),FALSE)*$E91</f>
        <v>68520.320271734992</v>
      </c>
    </row>
    <row r="92" spans="4:29" hidden="1" outlineLevel="1">
      <c r="E92" s="49"/>
      <c r="F92" s="175" t="str">
        <f>F99</f>
        <v>DIST_UGLINES</v>
      </c>
      <c r="G92" s="52" t="str">
        <f>$G$8</f>
        <v>PRODUCTION</v>
      </c>
      <c r="H92" s="4">
        <f t="shared" si="33"/>
        <v>0</v>
      </c>
      <c r="I92" s="5">
        <f>VLOOKUP(CONCATENATE($F92," ",$G92),AllocFactorMatrix,(I$4+1),FALSE)*$E99</f>
        <v>0</v>
      </c>
      <c r="J92" s="5">
        <f>VLOOKUP(CONCATENATE($F92," ",$G92),AllocFactorMatrix,(J$4+1),FALSE)*$E99</f>
        <v>0</v>
      </c>
      <c r="K92" s="5">
        <f>VLOOKUP(CONCATENATE($F92," ",$G92),AllocFactorMatrix,(K$4+1),FALSE)*$E99</f>
        <v>0</v>
      </c>
      <c r="L92" s="5">
        <f>VLOOKUP(CONCATENATE($F92," ",$G92),AllocFactorMatrix,(L$4+1),FALSE)*$E99</f>
        <v>0</v>
      </c>
      <c r="M92" s="5">
        <f t="shared" si="28"/>
        <v>0</v>
      </c>
      <c r="N92" s="5">
        <f>VLOOKUP(CONCATENATE($F92," ",$G92),AllocFactorMatrix,(N$4+1),FALSE)*$E99</f>
        <v>0</v>
      </c>
      <c r="O92" s="5">
        <f>VLOOKUP(CONCATENATE($F92," ",$G92),AllocFactorMatrix,(O$4+1),FALSE)*$E99</f>
        <v>0</v>
      </c>
      <c r="P92" s="5">
        <f>VLOOKUP(CONCATENATE($F92," ",$G92),AllocFactorMatrix,(P$4+1),FALSE)*$E99</f>
        <v>0</v>
      </c>
      <c r="Q92" s="5">
        <f>VLOOKUP(CONCATENATE($F92," ",$G92),AllocFactorMatrix,(Q$4+1),FALSE)*$E99</f>
        <v>0</v>
      </c>
      <c r="R92" s="5">
        <f t="shared" si="26"/>
        <v>0</v>
      </c>
      <c r="S92" s="5">
        <f>VLOOKUP(CONCATENATE($F92," ",$G92),AllocFactorMatrix,(S$4+1),FALSE)*$E99</f>
        <v>0</v>
      </c>
      <c r="T92" s="5">
        <f>VLOOKUP(CONCATENATE($F92," ",$G92),AllocFactorMatrix,(T$4+1),FALSE)*$E99</f>
        <v>0</v>
      </c>
      <c r="U92" s="5">
        <f>VLOOKUP(CONCATENATE($F92," ",$G92),AllocFactorMatrix,(U$4+1),FALSE)*$E99</f>
        <v>0</v>
      </c>
      <c r="V92" s="5">
        <f>VLOOKUP(CONCATENATE($F92," ",$G92),AllocFactorMatrix,(V$4+1),FALSE)*$E99</f>
        <v>0</v>
      </c>
      <c r="W92" s="5">
        <f>SUBTOTAL(9,S92:V92)</f>
        <v>0</v>
      </c>
      <c r="X92" s="5">
        <f>VLOOKUP(CONCATENATE($F92," ",$G92),AllocFactorMatrix,(X$4+1),FALSE)*$E99</f>
        <v>0</v>
      </c>
      <c r="Y92" s="5">
        <f>VLOOKUP(CONCATENATE($F92," ",$G92),AllocFactorMatrix,(Y$4+1),FALSE)*$E99</f>
        <v>0</v>
      </c>
      <c r="Z92" s="5">
        <f t="shared" si="34"/>
        <v>0</v>
      </c>
      <c r="AA92" s="5">
        <f>VLOOKUP(CONCATENATE($F92," ",$G92),AllocFactorMatrix,(AA$4+1),FALSE)*$E99</f>
        <v>0</v>
      </c>
      <c r="AB92" s="5">
        <f>VLOOKUP(CONCATENATE($F92," ",$G92),AllocFactorMatrix,(AB$4+1),FALSE)*$E99</f>
        <v>0</v>
      </c>
      <c r="AC92" s="5">
        <f>VLOOKUP(CONCATENATE($F92," ",$G92),AllocFactorMatrix,(AC$4+1),FALSE)*$E99</f>
        <v>0</v>
      </c>
    </row>
    <row r="93" spans="4:29" hidden="1" outlineLevel="1">
      <c r="E93" s="49"/>
      <c r="F93" s="175" t="str">
        <f>F99</f>
        <v>DIST_UGLINES</v>
      </c>
      <c r="G93" s="52" t="str">
        <f>$G$9</f>
        <v>BULKTRAN</v>
      </c>
      <c r="H93" s="4">
        <f t="shared" si="33"/>
        <v>0</v>
      </c>
      <c r="I93" s="5">
        <f>VLOOKUP(CONCATENATE($F93," ",$G93),AllocFactorMatrix,(I$4+1),FALSE)*$E99</f>
        <v>0</v>
      </c>
      <c r="J93" s="5">
        <f>VLOOKUP(CONCATENATE($F93," ",$G93),AllocFactorMatrix,(J$4+1),FALSE)*$E99</f>
        <v>0</v>
      </c>
      <c r="K93" s="5">
        <f>VLOOKUP(CONCATENATE($F93," ",$G93),AllocFactorMatrix,(K$4+1),FALSE)*$E99</f>
        <v>0</v>
      </c>
      <c r="L93" s="5">
        <f>VLOOKUP(CONCATENATE($F93," ",$G93),AllocFactorMatrix,(L$4+1),FALSE)*$E99</f>
        <v>0</v>
      </c>
      <c r="M93" s="5">
        <f t="shared" si="28"/>
        <v>0</v>
      </c>
      <c r="N93" s="5">
        <f>VLOOKUP(CONCATENATE($F93," ",$G93),AllocFactorMatrix,(N$4+1),FALSE)*$E99</f>
        <v>0</v>
      </c>
      <c r="O93" s="5">
        <f>VLOOKUP(CONCATENATE($F93," ",$G93),AllocFactorMatrix,(O$4+1),FALSE)*$E99</f>
        <v>0</v>
      </c>
      <c r="P93" s="5">
        <f>VLOOKUP(CONCATENATE($F93," ",$G93),AllocFactorMatrix,(P$4+1),FALSE)*$E99</f>
        <v>0</v>
      </c>
      <c r="Q93" s="5">
        <f>VLOOKUP(CONCATENATE($F93," ",$G93),AllocFactorMatrix,(Q$4+1),FALSE)*$E99</f>
        <v>0</v>
      </c>
      <c r="R93" s="5">
        <f t="shared" si="26"/>
        <v>0</v>
      </c>
      <c r="S93" s="5">
        <f>VLOOKUP(CONCATENATE($F93," ",$G93),AllocFactorMatrix,(S$4+1),FALSE)*$E99</f>
        <v>0</v>
      </c>
      <c r="T93" s="5">
        <f>VLOOKUP(CONCATENATE($F93," ",$G93),AllocFactorMatrix,(T$4+1),FALSE)*$E99</f>
        <v>0</v>
      </c>
      <c r="U93" s="5">
        <f>VLOOKUP(CONCATENATE($F93," ",$G93),AllocFactorMatrix,(U$4+1),FALSE)*$E99</f>
        <v>0</v>
      </c>
      <c r="V93" s="5">
        <f>VLOOKUP(CONCATENATE($F93," ",$G93),AllocFactorMatrix,(V$4+1),FALSE)*$E99</f>
        <v>0</v>
      </c>
      <c r="W93" s="5">
        <f t="shared" ref="W93:W99" si="37">SUBTOTAL(9,S93:V93)</f>
        <v>0</v>
      </c>
      <c r="X93" s="5">
        <f>VLOOKUP(CONCATENATE($F93," ",$G93),AllocFactorMatrix,(X$4+1),FALSE)*$E99</f>
        <v>0</v>
      </c>
      <c r="Y93" s="5">
        <f>VLOOKUP(CONCATENATE($F93," ",$G93),AllocFactorMatrix,(Y$4+1),FALSE)*$E99</f>
        <v>0</v>
      </c>
      <c r="Z93" s="5">
        <f t="shared" si="34"/>
        <v>0</v>
      </c>
      <c r="AA93" s="5">
        <f>VLOOKUP(CONCATENATE($F93," ",$G93),AllocFactorMatrix,(AA$4+1),FALSE)*$E99</f>
        <v>0</v>
      </c>
      <c r="AB93" s="5">
        <f>VLOOKUP(CONCATENATE($F93," ",$G93),AllocFactorMatrix,(AB$4+1),FALSE)*$E99</f>
        <v>0</v>
      </c>
      <c r="AC93" s="5">
        <f>VLOOKUP(CONCATENATE($F93," ",$G93),AllocFactorMatrix,(AC$4+1),FALSE)*$E99</f>
        <v>0</v>
      </c>
    </row>
    <row r="94" spans="4:29" hidden="1" outlineLevel="1">
      <c r="E94" s="49"/>
      <c r="F94" s="175" t="str">
        <f>F99</f>
        <v>DIST_UGLINES</v>
      </c>
      <c r="G94" s="52" t="str">
        <f>$G$10</f>
        <v>SUBTRAN</v>
      </c>
      <c r="H94" s="4">
        <f t="shared" si="33"/>
        <v>0</v>
      </c>
      <c r="I94" s="5">
        <f>VLOOKUP(CONCATENATE($F94," ",$G94),AllocFactorMatrix,(I$4+1),FALSE)*$E99</f>
        <v>0</v>
      </c>
      <c r="J94" s="5">
        <f>VLOOKUP(CONCATENATE($F94," ",$G94),AllocFactorMatrix,(J$4+1),FALSE)*$E99</f>
        <v>0</v>
      </c>
      <c r="K94" s="5">
        <f>VLOOKUP(CONCATENATE($F94," ",$G94),AllocFactorMatrix,(K$4+1),FALSE)*$E99</f>
        <v>0</v>
      </c>
      <c r="L94" s="5">
        <f>VLOOKUP(CONCATENATE($F94," ",$G94),AllocFactorMatrix,(L$4+1),FALSE)*$E99</f>
        <v>0</v>
      </c>
      <c r="M94" s="5">
        <f t="shared" si="28"/>
        <v>0</v>
      </c>
      <c r="N94" s="5">
        <f>VLOOKUP(CONCATENATE($F94," ",$G94),AllocFactorMatrix,(N$4+1),FALSE)*$E99</f>
        <v>0</v>
      </c>
      <c r="O94" s="5">
        <f>VLOOKUP(CONCATENATE($F94," ",$G94),AllocFactorMatrix,(O$4+1),FALSE)*$E99</f>
        <v>0</v>
      </c>
      <c r="P94" s="5">
        <f>VLOOKUP(CONCATENATE($F94," ",$G94),AllocFactorMatrix,(P$4+1),FALSE)*$E99</f>
        <v>0</v>
      </c>
      <c r="Q94" s="5">
        <f>VLOOKUP(CONCATENATE($F94," ",$G94),AllocFactorMatrix,(Q$4+1),FALSE)*$E99</f>
        <v>0</v>
      </c>
      <c r="R94" s="5">
        <f t="shared" si="26"/>
        <v>0</v>
      </c>
      <c r="S94" s="5">
        <f>VLOOKUP(CONCATENATE($F94," ",$G94),AllocFactorMatrix,(S$4+1),FALSE)*$E99</f>
        <v>0</v>
      </c>
      <c r="T94" s="5">
        <f>VLOOKUP(CONCATENATE($F94," ",$G94),AllocFactorMatrix,(T$4+1),FALSE)*$E99</f>
        <v>0</v>
      </c>
      <c r="U94" s="5">
        <f>VLOOKUP(CONCATENATE($F94," ",$G94),AllocFactorMatrix,(U$4+1),FALSE)*$E99</f>
        <v>0</v>
      </c>
      <c r="V94" s="5">
        <f>VLOOKUP(CONCATENATE($F94," ",$G94),AllocFactorMatrix,(V$4+1),FALSE)*$E99</f>
        <v>0</v>
      </c>
      <c r="W94" s="5">
        <f t="shared" si="37"/>
        <v>0</v>
      </c>
      <c r="X94" s="5">
        <f>VLOOKUP(CONCATENATE($F94," ",$G94),AllocFactorMatrix,(X$4+1),FALSE)*$E99</f>
        <v>0</v>
      </c>
      <c r="Y94" s="5">
        <f>VLOOKUP(CONCATENATE($F94," ",$G94),AllocFactorMatrix,(Y$4+1),FALSE)*$E99</f>
        <v>0</v>
      </c>
      <c r="Z94" s="5">
        <f t="shared" si="34"/>
        <v>0</v>
      </c>
      <c r="AA94" s="5">
        <f>VLOOKUP(CONCATENATE($F94," ",$G94),AllocFactorMatrix,(AA$4+1),FALSE)*$E99</f>
        <v>0</v>
      </c>
      <c r="AB94" s="5">
        <f>VLOOKUP(CONCATENATE($F94," ",$G94),AllocFactorMatrix,(AB$4+1),FALSE)*$E99</f>
        <v>0</v>
      </c>
      <c r="AC94" s="5">
        <f>VLOOKUP(CONCATENATE($F94," ",$G94),AllocFactorMatrix,(AC$4+1),FALSE)*$E99</f>
        <v>0</v>
      </c>
    </row>
    <row r="95" spans="4:29" hidden="1" outlineLevel="1">
      <c r="E95" s="49"/>
      <c r="F95" s="175" t="str">
        <f>F99</f>
        <v>DIST_UGLINES</v>
      </c>
      <c r="G95" s="52" t="str">
        <f>$G$11</f>
        <v>DISTPRI</v>
      </c>
      <c r="H95" s="4">
        <f t="shared" si="33"/>
        <v>6184131.2857233612</v>
      </c>
      <c r="I95" s="5">
        <f>VLOOKUP(CONCATENATE($F95," ",$G95),AllocFactorMatrix,(I$4+1),FALSE)*$E99</f>
        <v>4049412.8753792206</v>
      </c>
      <c r="J95" s="5">
        <f>VLOOKUP(CONCATENATE($F95," ",$G95),AllocFactorMatrix,(J$4+1),FALSE)*$E99</f>
        <v>947718.90616949974</v>
      </c>
      <c r="K95" s="5">
        <f>VLOOKUP(CONCATENATE($F95," ",$G95),AllocFactorMatrix,(K$4+1),FALSE)*$E99</f>
        <v>13237.501578539624</v>
      </c>
      <c r="L95" s="5">
        <f>VLOOKUP(CONCATENATE($F95," ",$G95),AllocFactorMatrix,(L$4+1),FALSE)*$E99</f>
        <v>0</v>
      </c>
      <c r="M95" s="5">
        <f t="shared" si="28"/>
        <v>960956.40774803935</v>
      </c>
      <c r="N95" s="5">
        <f>VLOOKUP(CONCATENATE($F95," ",$G95),AllocFactorMatrix,(N$4+1),FALSE)*$E99</f>
        <v>550169.41631264356</v>
      </c>
      <c r="O95" s="5">
        <f>VLOOKUP(CONCATENATE($F95," ",$G95),AllocFactorMatrix,(O$4+1),FALSE)*$E99</f>
        <v>98853.995729219299</v>
      </c>
      <c r="P95" s="5">
        <f>VLOOKUP(CONCATENATE($F95," ",$G95),AllocFactorMatrix,(P$4+1),FALSE)*$E99</f>
        <v>0</v>
      </c>
      <c r="Q95" s="5">
        <f>VLOOKUP(CONCATENATE($F95," ",$G95),AllocFactorMatrix,(Q$4+1),FALSE)*$E99</f>
        <v>0</v>
      </c>
      <c r="R95" s="5">
        <f t="shared" si="26"/>
        <v>649023.41204186284</v>
      </c>
      <c r="S95" s="5">
        <f>VLOOKUP(CONCATENATE($F95," ",$G95),AllocFactorMatrix,(S$4+1),FALSE)*$E99</f>
        <v>24876.87686777383</v>
      </c>
      <c r="T95" s="5">
        <f>VLOOKUP(CONCATENATE($F95," ",$G95),AllocFactorMatrix,(T$4+1),FALSE)*$E99</f>
        <v>343994.0405585827</v>
      </c>
      <c r="U95" s="5">
        <f>VLOOKUP(CONCATENATE($F95," ",$G95),AllocFactorMatrix,(U$4+1),FALSE)*$E99</f>
        <v>0</v>
      </c>
      <c r="V95" s="5">
        <f>VLOOKUP(CONCATENATE($F95," ",$G95),AllocFactorMatrix,(V$4+1),FALSE)*$E99</f>
        <v>0</v>
      </c>
      <c r="W95" s="5">
        <f t="shared" si="37"/>
        <v>368870.91742635652</v>
      </c>
      <c r="X95" s="5">
        <f>VLOOKUP(CONCATENATE($F95," ",$G95),AllocFactorMatrix,(X$4+1),FALSE)*$E99</f>
        <v>150851.90789863199</v>
      </c>
      <c r="Y95" s="5">
        <f>VLOOKUP(CONCATENATE($F95," ",$G95),AllocFactorMatrix,(Y$4+1),FALSE)*$E99</f>
        <v>3027.8356864399461</v>
      </c>
      <c r="Z95" s="5">
        <f t="shared" si="34"/>
        <v>153879.74358507193</v>
      </c>
      <c r="AA95" s="5">
        <f>VLOOKUP(CONCATENATE($F95," ",$G95),AllocFactorMatrix,(AA$4+1),FALSE)*$E99</f>
        <v>1987.9295428105092</v>
      </c>
      <c r="AB95" s="5">
        <f>VLOOKUP(CONCATENATE($F95," ",$G95),AllocFactorMatrix,(AB$4+1),FALSE)*$E99</f>
        <v>0</v>
      </c>
      <c r="AC95" s="5">
        <f>VLOOKUP(CONCATENATE($F95," ",$G95),AllocFactorMatrix,(AC$4+1),FALSE)*$E99</f>
        <v>0</v>
      </c>
    </row>
    <row r="96" spans="4:29" hidden="1" outlineLevel="1">
      <c r="E96" s="49"/>
      <c r="F96" s="175" t="str">
        <f>F99</f>
        <v>DIST_UGLINES</v>
      </c>
      <c r="G96" s="52" t="str">
        <f>$G$12</f>
        <v>DISTSEC</v>
      </c>
      <c r="H96" s="4">
        <f t="shared" si="33"/>
        <v>1376173.6442766397</v>
      </c>
      <c r="I96" s="5">
        <f>VLOOKUP(CONCATENATE($F96," ",$G96),AllocFactorMatrix,(I$4+1),FALSE)*$E99</f>
        <v>1021265.4579413524</v>
      </c>
      <c r="J96" s="5">
        <f>VLOOKUP(CONCATENATE($F96," ",$G96),AllocFactorMatrix,(J$4+1),FALSE)*$E99</f>
        <v>205932.74354420879</v>
      </c>
      <c r="K96" s="5">
        <f>VLOOKUP(CONCATENATE($F96," ",$G96),AllocFactorMatrix,(K$4+1),FALSE)*$E99</f>
        <v>0</v>
      </c>
      <c r="L96" s="5">
        <f>VLOOKUP(CONCATENATE($F96," ",$G96),AllocFactorMatrix,(L$4+1),FALSE)*$E99</f>
        <v>0</v>
      </c>
      <c r="M96" s="5">
        <f t="shared" si="28"/>
        <v>205932.74354420879</v>
      </c>
      <c r="N96" s="5">
        <f>VLOOKUP(CONCATENATE($F96," ",$G96),AllocFactorMatrix,(N$4+1),FALSE)*$E99</f>
        <v>102932.49174926274</v>
      </c>
      <c r="O96" s="5">
        <f>VLOOKUP(CONCATENATE($F96," ",$G96),AllocFactorMatrix,(O$4+1),FALSE)*$E99</f>
        <v>0</v>
      </c>
      <c r="P96" s="5">
        <f>VLOOKUP(CONCATENATE($F96," ",$G96),AllocFactorMatrix,(P$4+1),FALSE)*$E99</f>
        <v>0</v>
      </c>
      <c r="Q96" s="5">
        <f>VLOOKUP(CONCATENATE($F96," ",$G96),AllocFactorMatrix,(Q$4+1),FALSE)*$E99</f>
        <v>0</v>
      </c>
      <c r="R96" s="5">
        <f t="shared" si="26"/>
        <v>102932.49174926274</v>
      </c>
      <c r="S96" s="5">
        <f>VLOOKUP(CONCATENATE($F96," ",$G96),AllocFactorMatrix,(S$4+1),FALSE)*$E99</f>
        <v>3847.3755350484853</v>
      </c>
      <c r="T96" s="5">
        <f>VLOOKUP(CONCATENATE($F96," ",$G96),AllocFactorMatrix,(T$4+1),FALSE)*$E99</f>
        <v>0</v>
      </c>
      <c r="U96" s="5">
        <f>VLOOKUP(CONCATENATE($F96," ",$G96),AllocFactorMatrix,(U$4+1),FALSE)*$E99</f>
        <v>0</v>
      </c>
      <c r="V96" s="5">
        <f>VLOOKUP(CONCATENATE($F96," ",$G96),AllocFactorMatrix,(V$4+1),FALSE)*$E99</f>
        <v>0</v>
      </c>
      <c r="W96" s="5">
        <f t="shared" si="37"/>
        <v>3847.3755350484853</v>
      </c>
      <c r="X96" s="5">
        <f>VLOOKUP(CONCATENATE($F96," ",$G96),AllocFactorMatrix,(X$4+1),FALSE)*$E99</f>
        <v>29076.034896964455</v>
      </c>
      <c r="Y96" s="5">
        <f>VLOOKUP(CONCATENATE($F96," ",$G96),AllocFactorMatrix,(Y$4+1),FALSE)*$E99</f>
        <v>0</v>
      </c>
      <c r="Z96" s="5">
        <f t="shared" si="34"/>
        <v>29076.034896964455</v>
      </c>
      <c r="AA96" s="5">
        <f>VLOOKUP(CONCATENATE($F96," ",$G96),AllocFactorMatrix,(AA$4+1),FALSE)*$E99</f>
        <v>343.78258471684217</v>
      </c>
      <c r="AB96" s="5">
        <f>VLOOKUP(CONCATENATE($F96," ",$G96),AllocFactorMatrix,(AB$4+1),FALSE)*$E99</f>
        <v>10581.528310458396</v>
      </c>
      <c r="AC96" s="5">
        <f>VLOOKUP(CONCATENATE($F96," ",$G96),AllocFactorMatrix,(AC$4+1),FALSE)*$E99</f>
        <v>2194.2297146274968</v>
      </c>
    </row>
    <row r="97" spans="4:29" hidden="1" outlineLevel="1">
      <c r="E97" s="49"/>
      <c r="F97" s="175" t="str">
        <f>F99</f>
        <v>DIST_UGLINES</v>
      </c>
      <c r="G97" s="52" t="str">
        <f>$G$13</f>
        <v>ENERGY</v>
      </c>
      <c r="H97" s="4">
        <f t="shared" si="33"/>
        <v>0</v>
      </c>
      <c r="I97" s="5">
        <f>VLOOKUP(CONCATENATE($F97," ",$G97),AllocFactorMatrix,(I$4+1),FALSE)*$E99</f>
        <v>0</v>
      </c>
      <c r="J97" s="5">
        <f>VLOOKUP(CONCATENATE($F97," ",$G97),AllocFactorMatrix,(J$4+1),FALSE)*$E99</f>
        <v>0</v>
      </c>
      <c r="K97" s="5">
        <f>VLOOKUP(CONCATENATE($F97," ",$G97),AllocFactorMatrix,(K$4+1),FALSE)*$E99</f>
        <v>0</v>
      </c>
      <c r="L97" s="5">
        <f>VLOOKUP(CONCATENATE($F97," ",$G97),AllocFactorMatrix,(L$4+1),FALSE)*$E99</f>
        <v>0</v>
      </c>
      <c r="M97" s="5">
        <f t="shared" si="28"/>
        <v>0</v>
      </c>
      <c r="N97" s="5">
        <f>VLOOKUP(CONCATENATE($F97," ",$G97),AllocFactorMatrix,(N$4+1),FALSE)*$E99</f>
        <v>0</v>
      </c>
      <c r="O97" s="5">
        <f>VLOOKUP(CONCATENATE($F97," ",$G97),AllocFactorMatrix,(O$4+1),FALSE)*$E99</f>
        <v>0</v>
      </c>
      <c r="P97" s="5">
        <f>VLOOKUP(CONCATENATE($F97," ",$G97),AllocFactorMatrix,(P$4+1),FALSE)*$E99</f>
        <v>0</v>
      </c>
      <c r="Q97" s="5">
        <f>VLOOKUP(CONCATENATE($F97," ",$G97),AllocFactorMatrix,(Q$4+1),FALSE)*$E99</f>
        <v>0</v>
      </c>
      <c r="R97" s="5">
        <f t="shared" si="26"/>
        <v>0</v>
      </c>
      <c r="S97" s="5">
        <f>VLOOKUP(CONCATENATE($F97," ",$G97),AllocFactorMatrix,(S$4+1),FALSE)*$E99</f>
        <v>0</v>
      </c>
      <c r="T97" s="5">
        <f>VLOOKUP(CONCATENATE($F97," ",$G97),AllocFactorMatrix,(T$4+1),FALSE)*$E99</f>
        <v>0</v>
      </c>
      <c r="U97" s="5">
        <f>VLOOKUP(CONCATENATE($F97," ",$G97),AllocFactorMatrix,(U$4+1),FALSE)*$E99</f>
        <v>0</v>
      </c>
      <c r="V97" s="5">
        <f>VLOOKUP(CONCATENATE($F97," ",$G97),AllocFactorMatrix,(V$4+1),FALSE)*$E99</f>
        <v>0</v>
      </c>
      <c r="W97" s="5">
        <f t="shared" si="37"/>
        <v>0</v>
      </c>
      <c r="X97" s="5">
        <f>VLOOKUP(CONCATENATE($F97," ",$G97),AllocFactorMatrix,(X$4+1),FALSE)*$E99</f>
        <v>0</v>
      </c>
      <c r="Y97" s="5">
        <f>VLOOKUP(CONCATENATE($F97," ",$G97),AllocFactorMatrix,(Y$4+1),FALSE)*$E99</f>
        <v>0</v>
      </c>
      <c r="Z97" s="5">
        <f t="shared" si="34"/>
        <v>0</v>
      </c>
      <c r="AA97" s="5">
        <f>VLOOKUP(CONCATENATE($F97," ",$G97),AllocFactorMatrix,(AA$4+1),FALSE)*$E99</f>
        <v>0</v>
      </c>
      <c r="AB97" s="5">
        <f>VLOOKUP(CONCATENATE($F97," ",$G97),AllocFactorMatrix,(AB$4+1),FALSE)*$E99</f>
        <v>0</v>
      </c>
      <c r="AC97" s="5">
        <f>VLOOKUP(CONCATENATE($F97," ",$G97),AllocFactorMatrix,(AC$4+1),FALSE)*$E99</f>
        <v>0</v>
      </c>
    </row>
    <row r="98" spans="4:29" hidden="1" outlineLevel="1">
      <c r="E98" s="49"/>
      <c r="F98" s="175" t="str">
        <f>F99</f>
        <v>DIST_UGLINES</v>
      </c>
      <c r="G98" s="52" t="str">
        <f>$G$14</f>
        <v>CUSTOMER</v>
      </c>
      <c r="H98" s="4">
        <f t="shared" si="33"/>
        <v>0</v>
      </c>
      <c r="I98" s="5">
        <f>VLOOKUP(CONCATENATE($F98," ",$G98),AllocFactorMatrix,(I$4+1),FALSE)*$E99</f>
        <v>0</v>
      </c>
      <c r="J98" s="5">
        <f>VLOOKUP(CONCATENATE($F98," ",$G98),AllocFactorMatrix,(J$4+1),FALSE)*$E99</f>
        <v>0</v>
      </c>
      <c r="K98" s="5">
        <f>VLOOKUP(CONCATENATE($F98," ",$G98),AllocFactorMatrix,(K$4+1),FALSE)*$E99</f>
        <v>0</v>
      </c>
      <c r="L98" s="5">
        <f>VLOOKUP(CONCATENATE($F98," ",$G98),AllocFactorMatrix,(L$4+1),FALSE)*$E99</f>
        <v>0</v>
      </c>
      <c r="M98" s="5">
        <f t="shared" si="28"/>
        <v>0</v>
      </c>
      <c r="N98" s="5">
        <f>VLOOKUP(CONCATENATE($F98," ",$G98),AllocFactorMatrix,(N$4+1),FALSE)*$E99</f>
        <v>0</v>
      </c>
      <c r="O98" s="5">
        <f>VLOOKUP(CONCATENATE($F98," ",$G98),AllocFactorMatrix,(O$4+1),FALSE)*$E99</f>
        <v>0</v>
      </c>
      <c r="P98" s="5">
        <f>VLOOKUP(CONCATENATE($F98," ",$G98),AllocFactorMatrix,(P$4+1),FALSE)*$E99</f>
        <v>0</v>
      </c>
      <c r="Q98" s="5">
        <f>VLOOKUP(CONCATENATE($F98," ",$G98),AllocFactorMatrix,(Q$4+1),FALSE)*$E99</f>
        <v>0</v>
      </c>
      <c r="R98" s="5">
        <f t="shared" si="26"/>
        <v>0</v>
      </c>
      <c r="S98" s="5">
        <f>VLOOKUP(CONCATENATE($F98," ",$G98),AllocFactorMatrix,(S$4+1),FALSE)*$E99</f>
        <v>0</v>
      </c>
      <c r="T98" s="5">
        <f>VLOOKUP(CONCATENATE($F98," ",$G98),AllocFactorMatrix,(T$4+1),FALSE)*$E99</f>
        <v>0</v>
      </c>
      <c r="U98" s="5">
        <f>VLOOKUP(CONCATENATE($F98," ",$G98),AllocFactorMatrix,(U$4+1),FALSE)*$E99</f>
        <v>0</v>
      </c>
      <c r="V98" s="5">
        <f>VLOOKUP(CONCATENATE($F98," ",$G98),AllocFactorMatrix,(V$4+1),FALSE)*$E99</f>
        <v>0</v>
      </c>
      <c r="W98" s="5">
        <f t="shared" si="37"/>
        <v>0</v>
      </c>
      <c r="X98" s="5">
        <f>VLOOKUP(CONCATENATE($F98," ",$G98),AllocFactorMatrix,(X$4+1),FALSE)*$E99</f>
        <v>0</v>
      </c>
      <c r="Y98" s="5">
        <f>VLOOKUP(CONCATENATE($F98," ",$G98),AllocFactorMatrix,(Y$4+1),FALSE)*$E99</f>
        <v>0</v>
      </c>
      <c r="Z98" s="5">
        <f t="shared" si="34"/>
        <v>0</v>
      </c>
      <c r="AA98" s="5">
        <f>VLOOKUP(CONCATENATE($F98," ",$G98),AllocFactorMatrix,(AA$4+1),FALSE)*$E99</f>
        <v>0</v>
      </c>
      <c r="AB98" s="5">
        <f>VLOOKUP(CONCATENATE($F98," ",$G98),AllocFactorMatrix,(AB$4+1),FALSE)*$E99</f>
        <v>0</v>
      </c>
      <c r="AC98" s="5">
        <f>VLOOKUP(CONCATENATE($F98," ",$G98),AllocFactorMatrix,(AC$4+1),FALSE)*$E99</f>
        <v>0</v>
      </c>
    </row>
    <row r="99" spans="4:29" collapsed="1">
      <c r="D99" s="52" t="s">
        <v>91</v>
      </c>
      <c r="E99" s="54">
        <v>7560304.9300000006</v>
      </c>
      <c r="F99" s="93" t="s">
        <v>61</v>
      </c>
      <c r="G99" s="52" t="str">
        <f>$G$15</f>
        <v>TOTAL</v>
      </c>
      <c r="H99" s="4">
        <f t="shared" si="33"/>
        <v>7560304.9300000006</v>
      </c>
      <c r="I99" s="5">
        <f>VLOOKUP(CONCATENATE($F99," ",$G99),AllocFactorMatrix,(I$4+1),FALSE)*$E99</f>
        <v>5070678.333320573</v>
      </c>
      <c r="J99" s="5">
        <f>VLOOKUP(CONCATENATE($F99," ",$G99),AllocFactorMatrix,(J$4+1),FALSE)*$E99</f>
        <v>1153651.6497137086</v>
      </c>
      <c r="K99" s="5">
        <f>VLOOKUP(CONCATENATE($F99," ",$G99),AllocFactorMatrix,(K$4+1),FALSE)*$E99</f>
        <v>13237.501578539624</v>
      </c>
      <c r="L99" s="5">
        <f>VLOOKUP(CONCATENATE($F99," ",$G99),AllocFactorMatrix,(L$4+1),FALSE)*$E99</f>
        <v>0</v>
      </c>
      <c r="M99" s="5">
        <f t="shared" si="28"/>
        <v>1166889.1512922482</v>
      </c>
      <c r="N99" s="5">
        <f>VLOOKUP(CONCATENATE($F99," ",$G99),AllocFactorMatrix,(N$4+1),FALSE)*$E99</f>
        <v>653101.90806190635</v>
      </c>
      <c r="O99" s="5">
        <f>VLOOKUP(CONCATENATE($F99," ",$G99),AllocFactorMatrix,(O$4+1),FALSE)*$E99</f>
        <v>98853.995729219299</v>
      </c>
      <c r="P99" s="5">
        <f>VLOOKUP(CONCATENATE($F99," ",$G99),AllocFactorMatrix,(P$4+1),FALSE)*$E99</f>
        <v>0</v>
      </c>
      <c r="Q99" s="5">
        <f>VLOOKUP(CONCATENATE($F99," ",$G99),AllocFactorMatrix,(Q$4+1),FALSE)*$E99</f>
        <v>0</v>
      </c>
      <c r="R99" s="5">
        <f t="shared" si="26"/>
        <v>751955.90379112563</v>
      </c>
      <c r="S99" s="5">
        <f>VLOOKUP(CONCATENATE($F99," ",$G99),AllocFactorMatrix,(S$4+1),FALSE)*$E99</f>
        <v>28724.252402822312</v>
      </c>
      <c r="T99" s="5">
        <f>VLOOKUP(CONCATENATE($F99," ",$G99),AllocFactorMatrix,(T$4+1),FALSE)*$E99</f>
        <v>343994.0405585827</v>
      </c>
      <c r="U99" s="5">
        <f>VLOOKUP(CONCATENATE($F99," ",$G99),AllocFactorMatrix,(U$4+1),FALSE)*$E99</f>
        <v>0</v>
      </c>
      <c r="V99" s="5">
        <f>VLOOKUP(CONCATENATE($F99," ",$G99),AllocFactorMatrix,(V$4+1),FALSE)*$E99</f>
        <v>0</v>
      </c>
      <c r="W99" s="5">
        <f t="shared" si="37"/>
        <v>372718.29296140501</v>
      </c>
      <c r="X99" s="5">
        <f>VLOOKUP(CONCATENATE($F99," ",$G99),AllocFactorMatrix,(X$4+1),FALSE)*$E99</f>
        <v>179927.94279559646</v>
      </c>
      <c r="Y99" s="5">
        <f>VLOOKUP(CONCATENATE($F99," ",$G99),AllocFactorMatrix,(Y$4+1),FALSE)*$E99</f>
        <v>3027.8356864399461</v>
      </c>
      <c r="Z99" s="5">
        <f t="shared" si="34"/>
        <v>182955.7784820364</v>
      </c>
      <c r="AA99" s="5">
        <f>VLOOKUP(CONCATENATE($F99," ",$G99),AllocFactorMatrix,(AA$4+1),FALSE)*$E99</f>
        <v>2331.7121275273512</v>
      </c>
      <c r="AB99" s="5">
        <f>VLOOKUP(CONCATENATE($F99," ",$G99),AllocFactorMatrix,(AB$4+1),FALSE)*$E99</f>
        <v>10581.528310458396</v>
      </c>
      <c r="AC99" s="5">
        <f>VLOOKUP(CONCATENATE($F99," ",$G99),AllocFactorMatrix,(AC$4+1),FALSE)*$E99</f>
        <v>2194.2297146274968</v>
      </c>
    </row>
    <row r="100" spans="4:29" hidden="1" outlineLevel="1">
      <c r="E100" s="49"/>
      <c r="F100" s="175" t="str">
        <f>F107</f>
        <v>DIST_UGLINES</v>
      </c>
      <c r="G100" s="52" t="str">
        <f>$G$8</f>
        <v>PRODUCTION</v>
      </c>
      <c r="H100" s="4">
        <f t="shared" si="33"/>
        <v>0</v>
      </c>
      <c r="I100" s="5">
        <f>VLOOKUP(CONCATENATE($F100," ",$G100),AllocFactorMatrix,(I$4+1),FALSE)*$E107</f>
        <v>0</v>
      </c>
      <c r="J100" s="5">
        <f>VLOOKUP(CONCATENATE($F100," ",$G100),AllocFactorMatrix,(J$4+1),FALSE)*$E107</f>
        <v>0</v>
      </c>
      <c r="K100" s="5">
        <f>VLOOKUP(CONCATENATE($F100," ",$G100),AllocFactorMatrix,(K$4+1),FALSE)*$E107</f>
        <v>0</v>
      </c>
      <c r="L100" s="5">
        <f>VLOOKUP(CONCATENATE($F100," ",$G100),AllocFactorMatrix,(L$4+1),FALSE)*$E107</f>
        <v>0</v>
      </c>
      <c r="M100" s="5">
        <f t="shared" ref="M100:M131" si="38">SUBTOTAL(9,J100:L100)</f>
        <v>0</v>
      </c>
      <c r="N100" s="5">
        <f>VLOOKUP(CONCATENATE($F100," ",$G100),AllocFactorMatrix,(N$4+1),FALSE)*$E107</f>
        <v>0</v>
      </c>
      <c r="O100" s="5">
        <f>VLOOKUP(CONCATENATE($F100," ",$G100),AllocFactorMatrix,(O$4+1),FALSE)*$E107</f>
        <v>0</v>
      </c>
      <c r="P100" s="5">
        <f>VLOOKUP(CONCATENATE($F100," ",$G100),AllocFactorMatrix,(P$4+1),FALSE)*$E107</f>
        <v>0</v>
      </c>
      <c r="Q100" s="5">
        <f>VLOOKUP(CONCATENATE($F100," ",$G100),AllocFactorMatrix,(Q$4+1),FALSE)*$E107</f>
        <v>0</v>
      </c>
      <c r="R100" s="5">
        <f t="shared" si="26"/>
        <v>0</v>
      </c>
      <c r="S100" s="5">
        <f>VLOOKUP(CONCATENATE($F100," ",$G100),AllocFactorMatrix,(S$4+1),FALSE)*$E107</f>
        <v>0</v>
      </c>
      <c r="T100" s="5">
        <f>VLOOKUP(CONCATENATE($F100," ",$G100),AllocFactorMatrix,(T$4+1),FALSE)*$E107</f>
        <v>0</v>
      </c>
      <c r="U100" s="5">
        <f>VLOOKUP(CONCATENATE($F100," ",$G100),AllocFactorMatrix,(U$4+1),FALSE)*$E107</f>
        <v>0</v>
      </c>
      <c r="V100" s="5">
        <f>VLOOKUP(CONCATENATE($F100," ",$G100),AllocFactorMatrix,(V$4+1),FALSE)*$E107</f>
        <v>0</v>
      </c>
      <c r="W100" s="5">
        <f>SUBTOTAL(9,S100:V100)</f>
        <v>0</v>
      </c>
      <c r="X100" s="5">
        <f>VLOOKUP(CONCATENATE($F100," ",$G100),AllocFactorMatrix,(X$4+1),FALSE)*$E107</f>
        <v>0</v>
      </c>
      <c r="Y100" s="5">
        <f>VLOOKUP(CONCATENATE($F100," ",$G100),AllocFactorMatrix,(Y$4+1),FALSE)*$E107</f>
        <v>0</v>
      </c>
      <c r="Z100" s="5">
        <f t="shared" si="34"/>
        <v>0</v>
      </c>
      <c r="AA100" s="5">
        <f>VLOOKUP(CONCATENATE($F100," ",$G100),AllocFactorMatrix,(AA$4+1),FALSE)*$E107</f>
        <v>0</v>
      </c>
      <c r="AB100" s="5">
        <f>VLOOKUP(CONCATENATE($F100," ",$G100),AllocFactorMatrix,(AB$4+1),FALSE)*$E107</f>
        <v>0</v>
      </c>
      <c r="AC100" s="5">
        <f>VLOOKUP(CONCATENATE($F100," ",$G100),AllocFactorMatrix,(AC$4+1),FALSE)*$E107</f>
        <v>0</v>
      </c>
    </row>
    <row r="101" spans="4:29" hidden="1" outlineLevel="1">
      <c r="E101" s="49"/>
      <c r="F101" s="175" t="str">
        <f>F107</f>
        <v>DIST_UGLINES</v>
      </c>
      <c r="G101" s="52" t="str">
        <f>$G$9</f>
        <v>BULKTRAN</v>
      </c>
      <c r="H101" s="4">
        <f t="shared" si="33"/>
        <v>0</v>
      </c>
      <c r="I101" s="5">
        <f>VLOOKUP(CONCATENATE($F101," ",$G101),AllocFactorMatrix,(I$4+1),FALSE)*$E107</f>
        <v>0</v>
      </c>
      <c r="J101" s="5">
        <f>VLOOKUP(CONCATENATE($F101," ",$G101),AllocFactorMatrix,(J$4+1),FALSE)*$E107</f>
        <v>0</v>
      </c>
      <c r="K101" s="5">
        <f>VLOOKUP(CONCATENATE($F101," ",$G101),AllocFactorMatrix,(K$4+1),FALSE)*$E107</f>
        <v>0</v>
      </c>
      <c r="L101" s="5">
        <f>VLOOKUP(CONCATENATE($F101," ",$G101),AllocFactorMatrix,(L$4+1),FALSE)*$E107</f>
        <v>0</v>
      </c>
      <c r="M101" s="5">
        <f t="shared" si="38"/>
        <v>0</v>
      </c>
      <c r="N101" s="5">
        <f>VLOOKUP(CONCATENATE($F101," ",$G101),AllocFactorMatrix,(N$4+1),FALSE)*$E107</f>
        <v>0</v>
      </c>
      <c r="O101" s="5">
        <f>VLOOKUP(CONCATENATE($F101," ",$G101),AllocFactorMatrix,(O$4+1),FALSE)*$E107</f>
        <v>0</v>
      </c>
      <c r="P101" s="5">
        <f>VLOOKUP(CONCATENATE($F101," ",$G101),AllocFactorMatrix,(P$4+1),FALSE)*$E107</f>
        <v>0</v>
      </c>
      <c r="Q101" s="5">
        <f>VLOOKUP(CONCATENATE($F101," ",$G101),AllocFactorMatrix,(Q$4+1),FALSE)*$E107</f>
        <v>0</v>
      </c>
      <c r="R101" s="5">
        <f t="shared" si="26"/>
        <v>0</v>
      </c>
      <c r="S101" s="5">
        <f>VLOOKUP(CONCATENATE($F101," ",$G101),AllocFactorMatrix,(S$4+1),FALSE)*$E107</f>
        <v>0</v>
      </c>
      <c r="T101" s="5">
        <f>VLOOKUP(CONCATENATE($F101," ",$G101),AllocFactorMatrix,(T$4+1),FALSE)*$E107</f>
        <v>0</v>
      </c>
      <c r="U101" s="5">
        <f>VLOOKUP(CONCATENATE($F101," ",$G101),AllocFactorMatrix,(U$4+1),FALSE)*$E107</f>
        <v>0</v>
      </c>
      <c r="V101" s="5">
        <f>VLOOKUP(CONCATENATE($F101," ",$G101),AllocFactorMatrix,(V$4+1),FALSE)*$E107</f>
        <v>0</v>
      </c>
      <c r="W101" s="5">
        <f t="shared" ref="W101:W107" si="39">SUBTOTAL(9,S101:V101)</f>
        <v>0</v>
      </c>
      <c r="X101" s="5">
        <f>VLOOKUP(CONCATENATE($F101," ",$G101),AllocFactorMatrix,(X$4+1),FALSE)*$E107</f>
        <v>0</v>
      </c>
      <c r="Y101" s="5">
        <f>VLOOKUP(CONCATENATE($F101," ",$G101),AllocFactorMatrix,(Y$4+1),FALSE)*$E107</f>
        <v>0</v>
      </c>
      <c r="Z101" s="5">
        <f t="shared" si="34"/>
        <v>0</v>
      </c>
      <c r="AA101" s="5">
        <f>VLOOKUP(CONCATENATE($F101," ",$G101),AllocFactorMatrix,(AA$4+1),FALSE)*$E107</f>
        <v>0</v>
      </c>
      <c r="AB101" s="5">
        <f>VLOOKUP(CONCATENATE($F101," ",$G101),AllocFactorMatrix,(AB$4+1),FALSE)*$E107</f>
        <v>0</v>
      </c>
      <c r="AC101" s="5">
        <f>VLOOKUP(CONCATENATE($F101," ",$G101),AllocFactorMatrix,(AC$4+1),FALSE)*$E107</f>
        <v>0</v>
      </c>
    </row>
    <row r="102" spans="4:29" hidden="1" outlineLevel="1">
      <c r="E102" s="49"/>
      <c r="F102" s="175" t="str">
        <f>F107</f>
        <v>DIST_UGLINES</v>
      </c>
      <c r="G102" s="52" t="str">
        <f>$G$10</f>
        <v>SUBTRAN</v>
      </c>
      <c r="H102" s="4">
        <f t="shared" si="33"/>
        <v>0</v>
      </c>
      <c r="I102" s="5">
        <f>VLOOKUP(CONCATENATE($F102," ",$G102),AllocFactorMatrix,(I$4+1),FALSE)*$E107</f>
        <v>0</v>
      </c>
      <c r="J102" s="5">
        <f>VLOOKUP(CONCATENATE($F102," ",$G102),AllocFactorMatrix,(J$4+1),FALSE)*$E107</f>
        <v>0</v>
      </c>
      <c r="K102" s="5">
        <f>VLOOKUP(CONCATENATE($F102," ",$G102),AllocFactorMatrix,(K$4+1),FALSE)*$E107</f>
        <v>0</v>
      </c>
      <c r="L102" s="5">
        <f>VLOOKUP(CONCATENATE($F102," ",$G102),AllocFactorMatrix,(L$4+1),FALSE)*$E107</f>
        <v>0</v>
      </c>
      <c r="M102" s="5">
        <f t="shared" si="38"/>
        <v>0</v>
      </c>
      <c r="N102" s="5">
        <f>VLOOKUP(CONCATENATE($F102," ",$G102),AllocFactorMatrix,(N$4+1),FALSE)*$E107</f>
        <v>0</v>
      </c>
      <c r="O102" s="5">
        <f>VLOOKUP(CONCATENATE($F102," ",$G102),AllocFactorMatrix,(O$4+1),FALSE)*$E107</f>
        <v>0</v>
      </c>
      <c r="P102" s="5">
        <f>VLOOKUP(CONCATENATE($F102," ",$G102),AllocFactorMatrix,(P$4+1),FALSE)*$E107</f>
        <v>0</v>
      </c>
      <c r="Q102" s="5">
        <f>VLOOKUP(CONCATENATE($F102," ",$G102),AllocFactorMatrix,(Q$4+1),FALSE)*$E107</f>
        <v>0</v>
      </c>
      <c r="R102" s="5">
        <f t="shared" si="26"/>
        <v>0</v>
      </c>
      <c r="S102" s="5">
        <f>VLOOKUP(CONCATENATE($F102," ",$G102),AllocFactorMatrix,(S$4+1),FALSE)*$E107</f>
        <v>0</v>
      </c>
      <c r="T102" s="5">
        <f>VLOOKUP(CONCATENATE($F102," ",$G102),AllocFactorMatrix,(T$4+1),FALSE)*$E107</f>
        <v>0</v>
      </c>
      <c r="U102" s="5">
        <f>VLOOKUP(CONCATENATE($F102," ",$G102),AllocFactorMatrix,(U$4+1),FALSE)*$E107</f>
        <v>0</v>
      </c>
      <c r="V102" s="5">
        <f>VLOOKUP(CONCATENATE($F102," ",$G102),AllocFactorMatrix,(V$4+1),FALSE)*$E107</f>
        <v>0</v>
      </c>
      <c r="W102" s="5">
        <f t="shared" si="39"/>
        <v>0</v>
      </c>
      <c r="X102" s="5">
        <f>VLOOKUP(CONCATENATE($F102," ",$G102),AllocFactorMatrix,(X$4+1),FALSE)*$E107</f>
        <v>0</v>
      </c>
      <c r="Y102" s="5">
        <f>VLOOKUP(CONCATENATE($F102," ",$G102),AllocFactorMatrix,(Y$4+1),FALSE)*$E107</f>
        <v>0</v>
      </c>
      <c r="Z102" s="5">
        <f t="shared" si="34"/>
        <v>0</v>
      </c>
      <c r="AA102" s="5">
        <f>VLOOKUP(CONCATENATE($F102," ",$G102),AllocFactorMatrix,(AA$4+1),FALSE)*$E107</f>
        <v>0</v>
      </c>
      <c r="AB102" s="5">
        <f>VLOOKUP(CONCATENATE($F102," ",$G102),AllocFactorMatrix,(AB$4+1),FALSE)*$E107</f>
        <v>0</v>
      </c>
      <c r="AC102" s="5">
        <f>VLOOKUP(CONCATENATE($F102," ",$G102),AllocFactorMatrix,(AC$4+1),FALSE)*$E107</f>
        <v>0</v>
      </c>
    </row>
    <row r="103" spans="4:29" hidden="1" outlineLevel="1">
      <c r="E103" s="49"/>
      <c r="F103" s="175" t="str">
        <f>F107</f>
        <v>DIST_UGLINES</v>
      </c>
      <c r="G103" s="52" t="str">
        <f>$G$11</f>
        <v>DISTPRI</v>
      </c>
      <c r="H103" s="4">
        <f t="shared" si="33"/>
        <v>9696778.6967085004</v>
      </c>
      <c r="I103" s="5">
        <f>VLOOKUP(CONCATENATE($F103," ",$G103),AllocFactorMatrix,(I$4+1),FALSE)*$E107</f>
        <v>6349519.2275112476</v>
      </c>
      <c r="J103" s="5">
        <f>VLOOKUP(CONCATENATE($F103," ",$G103),AllocFactorMatrix,(J$4+1),FALSE)*$E107</f>
        <v>1486032.5687179116</v>
      </c>
      <c r="K103" s="5">
        <f>VLOOKUP(CONCATENATE($F103," ",$G103),AllocFactorMatrix,(K$4+1),FALSE)*$E107</f>
        <v>20756.532708282197</v>
      </c>
      <c r="L103" s="5">
        <f>VLOOKUP(CONCATENATE($F103," ",$G103),AllocFactorMatrix,(L$4+1),FALSE)*$E107</f>
        <v>0</v>
      </c>
      <c r="M103" s="5">
        <f t="shared" si="38"/>
        <v>1506789.1014261937</v>
      </c>
      <c r="N103" s="5">
        <f>VLOOKUP(CONCATENATE($F103," ",$G103),AllocFactorMatrix,(N$4+1),FALSE)*$E107</f>
        <v>862671.05745265062</v>
      </c>
      <c r="O103" s="5">
        <f>VLOOKUP(CONCATENATE($F103," ",$G103),AllocFactorMatrix,(O$4+1),FALSE)*$E107</f>
        <v>155004.03784837871</v>
      </c>
      <c r="P103" s="5">
        <f>VLOOKUP(CONCATENATE($F103," ",$G103),AllocFactorMatrix,(P$4+1),FALSE)*$E107</f>
        <v>0</v>
      </c>
      <c r="Q103" s="5">
        <f>VLOOKUP(CONCATENATE($F103," ",$G103),AllocFactorMatrix,(Q$4+1),FALSE)*$E107</f>
        <v>0</v>
      </c>
      <c r="R103" s="5">
        <f t="shared" si="26"/>
        <v>1017675.0953010293</v>
      </c>
      <c r="S103" s="5">
        <f>VLOOKUP(CONCATENATE($F103," ",$G103),AllocFactorMatrix,(S$4+1),FALSE)*$E107</f>
        <v>39007.187672254186</v>
      </c>
      <c r="T103" s="5">
        <f>VLOOKUP(CONCATENATE($F103," ",$G103),AllocFactorMatrix,(T$4+1),FALSE)*$E107</f>
        <v>539386.03987657314</v>
      </c>
      <c r="U103" s="5">
        <f>VLOOKUP(CONCATENATE($F103," ",$G103),AllocFactorMatrix,(U$4+1),FALSE)*$E107</f>
        <v>0</v>
      </c>
      <c r="V103" s="5">
        <f>VLOOKUP(CONCATENATE($F103," ",$G103),AllocFactorMatrix,(V$4+1),FALSE)*$E107</f>
        <v>0</v>
      </c>
      <c r="W103" s="5">
        <f t="shared" si="39"/>
        <v>578393.2275488273</v>
      </c>
      <c r="X103" s="5">
        <f>VLOOKUP(CONCATENATE($F103," ",$G103),AllocFactorMatrix,(X$4+1),FALSE)*$E107</f>
        <v>236537.27569565747</v>
      </c>
      <c r="Y103" s="5">
        <f>VLOOKUP(CONCATENATE($F103," ",$G103),AllocFactorMatrix,(Y$4+1),FALSE)*$E107</f>
        <v>4747.6761447780846</v>
      </c>
      <c r="Z103" s="5">
        <f t="shared" si="34"/>
        <v>241284.95184043556</v>
      </c>
      <c r="AA103" s="5">
        <f>VLOOKUP(CONCATENATE($F103," ",$G103),AllocFactorMatrix,(AA$4+1),FALSE)*$E107</f>
        <v>3117.0930807669019</v>
      </c>
      <c r="AB103" s="5">
        <f>VLOOKUP(CONCATENATE($F103," ",$G103),AllocFactorMatrix,(AB$4+1),FALSE)*$E107</f>
        <v>0</v>
      </c>
      <c r="AC103" s="5">
        <f>VLOOKUP(CONCATENATE($F103," ",$G103),AllocFactorMatrix,(AC$4+1),FALSE)*$E107</f>
        <v>0</v>
      </c>
    </row>
    <row r="104" spans="4:29" hidden="1" outlineLevel="1">
      <c r="E104" s="49"/>
      <c r="F104" s="175" t="str">
        <f>F107</f>
        <v>DIST_UGLINES</v>
      </c>
      <c r="G104" s="52" t="str">
        <f>$G$12</f>
        <v>DISTSEC</v>
      </c>
      <c r="H104" s="4">
        <f t="shared" si="33"/>
        <v>2157853.8132915003</v>
      </c>
      <c r="I104" s="5">
        <f>VLOOKUP(CONCATENATE($F104," ",$G104),AllocFactorMatrix,(I$4+1),FALSE)*$E107</f>
        <v>1601354.2854615513</v>
      </c>
      <c r="J104" s="5">
        <f>VLOOKUP(CONCATENATE($F104," ",$G104),AllocFactorMatrix,(J$4+1),FALSE)*$E107</f>
        <v>322904.56788396626</v>
      </c>
      <c r="K104" s="5">
        <f>VLOOKUP(CONCATENATE($F104," ",$G104),AllocFactorMatrix,(K$4+1),FALSE)*$E107</f>
        <v>0</v>
      </c>
      <c r="L104" s="5">
        <f>VLOOKUP(CONCATENATE($F104," ",$G104),AllocFactorMatrix,(L$4+1),FALSE)*$E107</f>
        <v>0</v>
      </c>
      <c r="M104" s="5">
        <f t="shared" si="38"/>
        <v>322904.56788396626</v>
      </c>
      <c r="N104" s="5">
        <f>VLOOKUP(CONCATENATE($F104," ",$G104),AllocFactorMatrix,(N$4+1),FALSE)*$E107</f>
        <v>161399.15973284913</v>
      </c>
      <c r="O104" s="5">
        <f>VLOOKUP(CONCATENATE($F104," ",$G104),AllocFactorMatrix,(O$4+1),FALSE)*$E107</f>
        <v>0</v>
      </c>
      <c r="P104" s="5">
        <f>VLOOKUP(CONCATENATE($F104," ",$G104),AllocFactorMatrix,(P$4+1),FALSE)*$E107</f>
        <v>0</v>
      </c>
      <c r="Q104" s="5">
        <f>VLOOKUP(CONCATENATE($F104," ",$G104),AllocFactorMatrix,(Q$4+1),FALSE)*$E107</f>
        <v>0</v>
      </c>
      <c r="R104" s="5">
        <f t="shared" si="26"/>
        <v>161399.15973284913</v>
      </c>
      <c r="S104" s="5">
        <f>VLOOKUP(CONCATENATE($F104," ",$G104),AllocFactorMatrix,(S$4+1),FALSE)*$E107</f>
        <v>6032.7226901897475</v>
      </c>
      <c r="T104" s="5">
        <f>VLOOKUP(CONCATENATE($F104," ",$G104),AllocFactorMatrix,(T$4+1),FALSE)*$E107</f>
        <v>0</v>
      </c>
      <c r="U104" s="5">
        <f>VLOOKUP(CONCATENATE($F104," ",$G104),AllocFactorMatrix,(U$4+1),FALSE)*$E107</f>
        <v>0</v>
      </c>
      <c r="V104" s="5">
        <f>VLOOKUP(CONCATENATE($F104," ",$G104),AllocFactorMatrix,(V$4+1),FALSE)*$E107</f>
        <v>0</v>
      </c>
      <c r="W104" s="5">
        <f t="shared" si="39"/>
        <v>6032.7226901897475</v>
      </c>
      <c r="X104" s="5">
        <f>VLOOKUP(CONCATENATE($F104," ",$G104),AllocFactorMatrix,(X$4+1),FALSE)*$E107</f>
        <v>45591.508774163856</v>
      </c>
      <c r="Y104" s="5">
        <f>VLOOKUP(CONCATENATE($F104," ",$G104),AllocFactorMatrix,(Y$4+1),FALSE)*$E107</f>
        <v>0</v>
      </c>
      <c r="Z104" s="5">
        <f t="shared" si="34"/>
        <v>45591.508774163856</v>
      </c>
      <c r="AA104" s="5">
        <f>VLOOKUP(CONCATENATE($F104," ",$G104),AllocFactorMatrix,(AA$4+1),FALSE)*$E107</f>
        <v>539.05447503638004</v>
      </c>
      <c r="AB104" s="5">
        <f>VLOOKUP(CONCATENATE($F104," ",$G104),AllocFactorMatrix,(AB$4+1),FALSE)*$E107</f>
        <v>16591.940493945851</v>
      </c>
      <c r="AC104" s="5">
        <f>VLOOKUP(CONCATENATE($F104," ",$G104),AllocFactorMatrix,(AC$4+1),FALSE)*$E107</f>
        <v>3440.5737797974166</v>
      </c>
    </row>
    <row r="105" spans="4:29" hidden="1" outlineLevel="1">
      <c r="E105" s="49"/>
      <c r="F105" s="175" t="str">
        <f>F107</f>
        <v>DIST_UGLINES</v>
      </c>
      <c r="G105" s="52" t="str">
        <f>$G$13</f>
        <v>ENERGY</v>
      </c>
      <c r="H105" s="4">
        <f t="shared" si="33"/>
        <v>0</v>
      </c>
      <c r="I105" s="5">
        <f>VLOOKUP(CONCATENATE($F105," ",$G105),AllocFactorMatrix,(I$4+1),FALSE)*$E107</f>
        <v>0</v>
      </c>
      <c r="J105" s="5">
        <f>VLOOKUP(CONCATENATE($F105," ",$G105),AllocFactorMatrix,(J$4+1),FALSE)*$E107</f>
        <v>0</v>
      </c>
      <c r="K105" s="5">
        <f>VLOOKUP(CONCATENATE($F105," ",$G105),AllocFactorMatrix,(K$4+1),FALSE)*$E107</f>
        <v>0</v>
      </c>
      <c r="L105" s="5">
        <f>VLOOKUP(CONCATENATE($F105," ",$G105),AllocFactorMatrix,(L$4+1),FALSE)*$E107</f>
        <v>0</v>
      </c>
      <c r="M105" s="5">
        <f t="shared" si="38"/>
        <v>0</v>
      </c>
      <c r="N105" s="5">
        <f>VLOOKUP(CONCATENATE($F105," ",$G105),AllocFactorMatrix,(N$4+1),FALSE)*$E107</f>
        <v>0</v>
      </c>
      <c r="O105" s="5">
        <f>VLOOKUP(CONCATENATE($F105," ",$G105),AllocFactorMatrix,(O$4+1),FALSE)*$E107</f>
        <v>0</v>
      </c>
      <c r="P105" s="5">
        <f>VLOOKUP(CONCATENATE($F105," ",$G105),AllocFactorMatrix,(P$4+1),FALSE)*$E107</f>
        <v>0</v>
      </c>
      <c r="Q105" s="5">
        <f>VLOOKUP(CONCATENATE($F105," ",$G105),AllocFactorMatrix,(Q$4+1),FALSE)*$E107</f>
        <v>0</v>
      </c>
      <c r="R105" s="5">
        <f t="shared" si="26"/>
        <v>0</v>
      </c>
      <c r="S105" s="5">
        <f>VLOOKUP(CONCATENATE($F105," ",$G105),AllocFactorMatrix,(S$4+1),FALSE)*$E107</f>
        <v>0</v>
      </c>
      <c r="T105" s="5">
        <f>VLOOKUP(CONCATENATE($F105," ",$G105),AllocFactorMatrix,(T$4+1),FALSE)*$E107</f>
        <v>0</v>
      </c>
      <c r="U105" s="5">
        <f>VLOOKUP(CONCATENATE($F105," ",$G105),AllocFactorMatrix,(U$4+1),FALSE)*$E107</f>
        <v>0</v>
      </c>
      <c r="V105" s="5">
        <f>VLOOKUP(CONCATENATE($F105," ",$G105),AllocFactorMatrix,(V$4+1),FALSE)*$E107</f>
        <v>0</v>
      </c>
      <c r="W105" s="5">
        <f t="shared" si="39"/>
        <v>0</v>
      </c>
      <c r="X105" s="5">
        <f>VLOOKUP(CONCATENATE($F105," ",$G105),AllocFactorMatrix,(X$4+1),FALSE)*$E107</f>
        <v>0</v>
      </c>
      <c r="Y105" s="5">
        <f>VLOOKUP(CONCATENATE($F105," ",$G105),AllocFactorMatrix,(Y$4+1),FALSE)*$E107</f>
        <v>0</v>
      </c>
      <c r="Z105" s="5">
        <f t="shared" si="34"/>
        <v>0</v>
      </c>
      <c r="AA105" s="5">
        <f>VLOOKUP(CONCATENATE($F105," ",$G105),AllocFactorMatrix,(AA$4+1),FALSE)*$E107</f>
        <v>0</v>
      </c>
      <c r="AB105" s="5">
        <f>VLOOKUP(CONCATENATE($F105," ",$G105),AllocFactorMatrix,(AB$4+1),FALSE)*$E107</f>
        <v>0</v>
      </c>
      <c r="AC105" s="5">
        <f>VLOOKUP(CONCATENATE($F105," ",$G105),AllocFactorMatrix,(AC$4+1),FALSE)*$E107</f>
        <v>0</v>
      </c>
    </row>
    <row r="106" spans="4:29" hidden="1" outlineLevel="1">
      <c r="E106" s="49"/>
      <c r="F106" s="175" t="str">
        <f>F107</f>
        <v>DIST_UGLINES</v>
      </c>
      <c r="G106" s="52" t="str">
        <f>$G$14</f>
        <v>CUSTOMER</v>
      </c>
      <c r="H106" s="4">
        <f t="shared" si="33"/>
        <v>0</v>
      </c>
      <c r="I106" s="5">
        <f>VLOOKUP(CONCATENATE($F106," ",$G106),AllocFactorMatrix,(I$4+1),FALSE)*$E107</f>
        <v>0</v>
      </c>
      <c r="J106" s="5">
        <f>VLOOKUP(CONCATENATE($F106," ",$G106),AllocFactorMatrix,(J$4+1),FALSE)*$E107</f>
        <v>0</v>
      </c>
      <c r="K106" s="5">
        <f>VLOOKUP(CONCATENATE($F106," ",$G106),AllocFactorMatrix,(K$4+1),FALSE)*$E107</f>
        <v>0</v>
      </c>
      <c r="L106" s="5">
        <f>VLOOKUP(CONCATENATE($F106," ",$G106),AllocFactorMatrix,(L$4+1),FALSE)*$E107</f>
        <v>0</v>
      </c>
      <c r="M106" s="5">
        <f t="shared" si="38"/>
        <v>0</v>
      </c>
      <c r="N106" s="5">
        <f>VLOOKUP(CONCATENATE($F106," ",$G106),AllocFactorMatrix,(N$4+1),FALSE)*$E107</f>
        <v>0</v>
      </c>
      <c r="O106" s="5">
        <f>VLOOKUP(CONCATENATE($F106," ",$G106),AllocFactorMatrix,(O$4+1),FALSE)*$E107</f>
        <v>0</v>
      </c>
      <c r="P106" s="5">
        <f>VLOOKUP(CONCATENATE($F106," ",$G106),AllocFactorMatrix,(P$4+1),FALSE)*$E107</f>
        <v>0</v>
      </c>
      <c r="Q106" s="5">
        <f>VLOOKUP(CONCATENATE($F106," ",$G106),AllocFactorMatrix,(Q$4+1),FALSE)*$E107</f>
        <v>0</v>
      </c>
      <c r="R106" s="5">
        <f t="shared" si="26"/>
        <v>0</v>
      </c>
      <c r="S106" s="5">
        <f>VLOOKUP(CONCATENATE($F106," ",$G106),AllocFactorMatrix,(S$4+1),FALSE)*$E107</f>
        <v>0</v>
      </c>
      <c r="T106" s="5">
        <f>VLOOKUP(CONCATENATE($F106," ",$G106),AllocFactorMatrix,(T$4+1),FALSE)*$E107</f>
        <v>0</v>
      </c>
      <c r="U106" s="5">
        <f>VLOOKUP(CONCATENATE($F106," ",$G106),AllocFactorMatrix,(U$4+1),FALSE)*$E107</f>
        <v>0</v>
      </c>
      <c r="V106" s="5">
        <f>VLOOKUP(CONCATENATE($F106," ",$G106),AllocFactorMatrix,(V$4+1),FALSE)*$E107</f>
        <v>0</v>
      </c>
      <c r="W106" s="5">
        <f t="shared" si="39"/>
        <v>0</v>
      </c>
      <c r="X106" s="5">
        <f>VLOOKUP(CONCATENATE($F106," ",$G106),AllocFactorMatrix,(X$4+1),FALSE)*$E107</f>
        <v>0</v>
      </c>
      <c r="Y106" s="5">
        <f>VLOOKUP(CONCATENATE($F106," ",$G106),AllocFactorMatrix,(Y$4+1),FALSE)*$E107</f>
        <v>0</v>
      </c>
      <c r="Z106" s="5">
        <f t="shared" si="34"/>
        <v>0</v>
      </c>
      <c r="AA106" s="5">
        <f>VLOOKUP(CONCATENATE($F106," ",$G106),AllocFactorMatrix,(AA$4+1),FALSE)*$E107</f>
        <v>0</v>
      </c>
      <c r="AB106" s="5">
        <f>VLOOKUP(CONCATENATE($F106," ",$G106),AllocFactorMatrix,(AB$4+1),FALSE)*$E107</f>
        <v>0</v>
      </c>
      <c r="AC106" s="5">
        <f>VLOOKUP(CONCATENATE($F106," ",$G106),AllocFactorMatrix,(AC$4+1),FALSE)*$E107</f>
        <v>0</v>
      </c>
    </row>
    <row r="107" spans="4:29" collapsed="1">
      <c r="D107" s="52" t="s">
        <v>92</v>
      </c>
      <c r="E107" s="54">
        <v>11854632.51</v>
      </c>
      <c r="F107" s="93" t="s">
        <v>61</v>
      </c>
      <c r="G107" s="52" t="str">
        <f>$G$15</f>
        <v>TOTAL</v>
      </c>
      <c r="H107" s="4">
        <f t="shared" si="33"/>
        <v>11854632.51</v>
      </c>
      <c r="I107" s="5">
        <f>VLOOKUP(CONCATENATE($F107," ",$G107),AllocFactorMatrix,(I$4+1),FALSE)*$E107</f>
        <v>7950873.5129727991</v>
      </c>
      <c r="J107" s="5">
        <f>VLOOKUP(CONCATENATE($F107," ",$G107),AllocFactorMatrix,(J$4+1),FALSE)*$E107</f>
        <v>1808937.1366018779</v>
      </c>
      <c r="K107" s="5">
        <f>VLOOKUP(CONCATENATE($F107," ",$G107),AllocFactorMatrix,(K$4+1),FALSE)*$E107</f>
        <v>20756.532708282197</v>
      </c>
      <c r="L107" s="5">
        <f>VLOOKUP(CONCATENATE($F107," ",$G107),AllocFactorMatrix,(L$4+1),FALSE)*$E107</f>
        <v>0</v>
      </c>
      <c r="M107" s="5">
        <f t="shared" si="38"/>
        <v>1829693.66931016</v>
      </c>
      <c r="N107" s="5">
        <f>VLOOKUP(CONCATENATE($F107," ",$G107),AllocFactorMatrix,(N$4+1),FALSE)*$E107</f>
        <v>1024070.2171854998</v>
      </c>
      <c r="O107" s="5">
        <f>VLOOKUP(CONCATENATE($F107," ",$G107),AllocFactorMatrix,(O$4+1),FALSE)*$E107</f>
        <v>155004.03784837871</v>
      </c>
      <c r="P107" s="5">
        <f>VLOOKUP(CONCATENATE($F107," ",$G107),AllocFactorMatrix,(P$4+1),FALSE)*$E107</f>
        <v>0</v>
      </c>
      <c r="Q107" s="5">
        <f>VLOOKUP(CONCATENATE($F107," ",$G107),AllocFactorMatrix,(Q$4+1),FALSE)*$E107</f>
        <v>0</v>
      </c>
      <c r="R107" s="5">
        <f t="shared" si="26"/>
        <v>1179074.2550338786</v>
      </c>
      <c r="S107" s="5">
        <f>VLOOKUP(CONCATENATE($F107," ",$G107),AllocFactorMatrix,(S$4+1),FALSE)*$E107</f>
        <v>45039.910362443938</v>
      </c>
      <c r="T107" s="5">
        <f>VLOOKUP(CONCATENATE($F107," ",$G107),AllocFactorMatrix,(T$4+1),FALSE)*$E107</f>
        <v>539386.03987657314</v>
      </c>
      <c r="U107" s="5">
        <f>VLOOKUP(CONCATENATE($F107," ",$G107),AllocFactorMatrix,(U$4+1),FALSE)*$E107</f>
        <v>0</v>
      </c>
      <c r="V107" s="5">
        <f>VLOOKUP(CONCATENATE($F107," ",$G107),AllocFactorMatrix,(V$4+1),FALSE)*$E107</f>
        <v>0</v>
      </c>
      <c r="W107" s="5">
        <f t="shared" si="39"/>
        <v>584425.95023901702</v>
      </c>
      <c r="X107" s="5">
        <f>VLOOKUP(CONCATENATE($F107," ",$G107),AllocFactorMatrix,(X$4+1),FALSE)*$E107</f>
        <v>282128.78446982137</v>
      </c>
      <c r="Y107" s="5">
        <f>VLOOKUP(CONCATENATE($F107," ",$G107),AllocFactorMatrix,(Y$4+1),FALSE)*$E107</f>
        <v>4747.6761447780846</v>
      </c>
      <c r="Z107" s="5">
        <f t="shared" si="34"/>
        <v>286876.46061459946</v>
      </c>
      <c r="AA107" s="5">
        <f>VLOOKUP(CONCATENATE($F107," ",$G107),AllocFactorMatrix,(AA$4+1),FALSE)*$E107</f>
        <v>3656.1475558032816</v>
      </c>
      <c r="AB107" s="5">
        <f>VLOOKUP(CONCATENATE($F107," ",$G107),AllocFactorMatrix,(AB$4+1),FALSE)*$E107</f>
        <v>16591.940493945851</v>
      </c>
      <c r="AC107" s="5">
        <f>VLOOKUP(CONCATENATE($F107," ",$G107),AllocFactorMatrix,(AC$4+1),FALSE)*$E107</f>
        <v>3440.5737797974166</v>
      </c>
    </row>
    <row r="108" spans="4:29" hidden="1" outlineLevel="1">
      <c r="E108" s="49"/>
      <c r="F108" s="175" t="str">
        <f>F115</f>
        <v>DIST_TRANSF</v>
      </c>
      <c r="G108" s="52" t="str">
        <f>$G$8</f>
        <v>PRODUCTION</v>
      </c>
      <c r="H108" s="4">
        <f t="shared" ref="H108:H139" si="40">SUBTOTAL(9,I108:AC108)</f>
        <v>0</v>
      </c>
      <c r="I108" s="5">
        <f>VLOOKUP(CONCATENATE($F108," ",$G108),AllocFactorMatrix,(I$4+1),FALSE)*$E115</f>
        <v>0</v>
      </c>
      <c r="J108" s="5">
        <f>VLOOKUP(CONCATENATE($F108," ",$G108),AllocFactorMatrix,(J$4+1),FALSE)*$E115</f>
        <v>0</v>
      </c>
      <c r="K108" s="5">
        <f>VLOOKUP(CONCATENATE($F108," ",$G108),AllocFactorMatrix,(K$4+1),FALSE)*$E115</f>
        <v>0</v>
      </c>
      <c r="L108" s="5">
        <f>VLOOKUP(CONCATENATE($F108," ",$G108),AllocFactorMatrix,(L$4+1),FALSE)*$E115</f>
        <v>0</v>
      </c>
      <c r="M108" s="5">
        <f t="shared" si="38"/>
        <v>0</v>
      </c>
      <c r="N108" s="5">
        <f>VLOOKUP(CONCATENATE($F108," ",$G108),AllocFactorMatrix,(N$4+1),FALSE)*$E115</f>
        <v>0</v>
      </c>
      <c r="O108" s="5">
        <f>VLOOKUP(CONCATENATE($F108," ",$G108),AllocFactorMatrix,(O$4+1),FALSE)*$E115</f>
        <v>0</v>
      </c>
      <c r="P108" s="5">
        <f>VLOOKUP(CONCATENATE($F108," ",$G108),AllocFactorMatrix,(P$4+1),FALSE)*$E115</f>
        <v>0</v>
      </c>
      <c r="Q108" s="5">
        <f>VLOOKUP(CONCATENATE($F108," ",$G108),AllocFactorMatrix,(Q$4+1),FALSE)*$E115</f>
        <v>0</v>
      </c>
      <c r="R108" s="5">
        <f t="shared" si="26"/>
        <v>0</v>
      </c>
      <c r="S108" s="5">
        <f>VLOOKUP(CONCATENATE($F108," ",$G108),AllocFactorMatrix,(S$4+1),FALSE)*$E115</f>
        <v>0</v>
      </c>
      <c r="T108" s="5">
        <f>VLOOKUP(CONCATENATE($F108," ",$G108),AllocFactorMatrix,(T$4+1),FALSE)*$E115</f>
        <v>0</v>
      </c>
      <c r="U108" s="5">
        <f>VLOOKUP(CONCATENATE($F108," ",$G108),AllocFactorMatrix,(U$4+1),FALSE)*$E115</f>
        <v>0</v>
      </c>
      <c r="V108" s="5">
        <f>VLOOKUP(CONCATENATE($F108," ",$G108),AllocFactorMatrix,(V$4+1),FALSE)*$E115</f>
        <v>0</v>
      </c>
      <c r="W108" s="5">
        <f>SUBTOTAL(9,S108:V108)</f>
        <v>0</v>
      </c>
      <c r="X108" s="5">
        <f>VLOOKUP(CONCATENATE($F108," ",$G108),AllocFactorMatrix,(X$4+1),FALSE)*$E115</f>
        <v>0</v>
      </c>
      <c r="Y108" s="5">
        <f>VLOOKUP(CONCATENATE($F108," ",$G108),AllocFactorMatrix,(Y$4+1),FALSE)*$E115</f>
        <v>0</v>
      </c>
      <c r="Z108" s="5">
        <f t="shared" ref="Z108:Z139" si="41">SUBTOTAL(9,X108:Y108)</f>
        <v>0</v>
      </c>
      <c r="AA108" s="5">
        <f>VLOOKUP(CONCATENATE($F108," ",$G108),AllocFactorMatrix,(AA$4+1),FALSE)*$E115</f>
        <v>0</v>
      </c>
      <c r="AB108" s="5">
        <f>VLOOKUP(CONCATENATE($F108," ",$G108),AllocFactorMatrix,(AB$4+1),FALSE)*$E115</f>
        <v>0</v>
      </c>
      <c r="AC108" s="5">
        <f>VLOOKUP(CONCATENATE($F108," ",$G108),AllocFactorMatrix,(AC$4+1),FALSE)*$E115</f>
        <v>0</v>
      </c>
    </row>
    <row r="109" spans="4:29" hidden="1" outlineLevel="1">
      <c r="E109" s="49"/>
      <c r="F109" s="175" t="str">
        <f>F115</f>
        <v>DIST_TRANSF</v>
      </c>
      <c r="G109" s="52" t="str">
        <f>$G$9</f>
        <v>BULKTRAN</v>
      </c>
      <c r="H109" s="4">
        <f t="shared" si="40"/>
        <v>0</v>
      </c>
      <c r="I109" s="5">
        <f>VLOOKUP(CONCATENATE($F109," ",$G109),AllocFactorMatrix,(I$4+1),FALSE)*$E115</f>
        <v>0</v>
      </c>
      <c r="J109" s="5">
        <f>VLOOKUP(CONCATENATE($F109," ",$G109),AllocFactorMatrix,(J$4+1),FALSE)*$E115</f>
        <v>0</v>
      </c>
      <c r="K109" s="5">
        <f>VLOOKUP(CONCATENATE($F109," ",$G109),AllocFactorMatrix,(K$4+1),FALSE)*$E115</f>
        <v>0</v>
      </c>
      <c r="L109" s="5">
        <f>VLOOKUP(CONCATENATE($F109," ",$G109),AllocFactorMatrix,(L$4+1),FALSE)*$E115</f>
        <v>0</v>
      </c>
      <c r="M109" s="5">
        <f t="shared" si="38"/>
        <v>0</v>
      </c>
      <c r="N109" s="5">
        <f>VLOOKUP(CONCATENATE($F109," ",$G109),AllocFactorMatrix,(N$4+1),FALSE)*$E115</f>
        <v>0</v>
      </c>
      <c r="O109" s="5">
        <f>VLOOKUP(CONCATENATE($F109," ",$G109),AllocFactorMatrix,(O$4+1),FALSE)*$E115</f>
        <v>0</v>
      </c>
      <c r="P109" s="5">
        <f>VLOOKUP(CONCATENATE($F109," ",$G109),AllocFactorMatrix,(P$4+1),FALSE)*$E115</f>
        <v>0</v>
      </c>
      <c r="Q109" s="5">
        <f>VLOOKUP(CONCATENATE($F109," ",$G109),AllocFactorMatrix,(Q$4+1),FALSE)*$E115</f>
        <v>0</v>
      </c>
      <c r="R109" s="5">
        <f t="shared" ref="R109:R147" si="42">SUBTOTAL(9,N109:Q109)</f>
        <v>0</v>
      </c>
      <c r="S109" s="5">
        <f>VLOOKUP(CONCATENATE($F109," ",$G109),AllocFactorMatrix,(S$4+1),FALSE)*$E115</f>
        <v>0</v>
      </c>
      <c r="T109" s="5">
        <f>VLOOKUP(CONCATENATE($F109," ",$G109),AllocFactorMatrix,(T$4+1),FALSE)*$E115</f>
        <v>0</v>
      </c>
      <c r="U109" s="5">
        <f>VLOOKUP(CONCATENATE($F109," ",$G109),AllocFactorMatrix,(U$4+1),FALSE)*$E115</f>
        <v>0</v>
      </c>
      <c r="V109" s="5">
        <f>VLOOKUP(CONCATENATE($F109," ",$G109),AllocFactorMatrix,(V$4+1),FALSE)*$E115</f>
        <v>0</v>
      </c>
      <c r="W109" s="5">
        <f t="shared" ref="W109:W115" si="43">SUBTOTAL(9,S109:V109)</f>
        <v>0</v>
      </c>
      <c r="X109" s="5">
        <f>VLOOKUP(CONCATENATE($F109," ",$G109),AllocFactorMatrix,(X$4+1),FALSE)*$E115</f>
        <v>0</v>
      </c>
      <c r="Y109" s="5">
        <f>VLOOKUP(CONCATENATE($F109," ",$G109),AllocFactorMatrix,(Y$4+1),FALSE)*$E115</f>
        <v>0</v>
      </c>
      <c r="Z109" s="5">
        <f t="shared" si="41"/>
        <v>0</v>
      </c>
      <c r="AA109" s="5">
        <f>VLOOKUP(CONCATENATE($F109," ",$G109),AllocFactorMatrix,(AA$4+1),FALSE)*$E115</f>
        <v>0</v>
      </c>
      <c r="AB109" s="5">
        <f>VLOOKUP(CONCATENATE($F109," ",$G109),AllocFactorMatrix,(AB$4+1),FALSE)*$E115</f>
        <v>0</v>
      </c>
      <c r="AC109" s="5">
        <f>VLOOKUP(CONCATENATE($F109," ",$G109),AllocFactorMatrix,(AC$4+1),FALSE)*$E115</f>
        <v>0</v>
      </c>
    </row>
    <row r="110" spans="4:29" hidden="1" outlineLevel="1">
      <c r="E110" s="49"/>
      <c r="F110" s="175" t="str">
        <f>F115</f>
        <v>DIST_TRANSF</v>
      </c>
      <c r="G110" s="52" t="str">
        <f>$G$10</f>
        <v>SUBTRAN</v>
      </c>
      <c r="H110" s="4">
        <f t="shared" si="40"/>
        <v>0</v>
      </c>
      <c r="I110" s="5">
        <f>VLOOKUP(CONCATENATE($F110," ",$G110),AllocFactorMatrix,(I$4+1),FALSE)*$E115</f>
        <v>0</v>
      </c>
      <c r="J110" s="5">
        <f>VLOOKUP(CONCATENATE($F110," ",$G110),AllocFactorMatrix,(J$4+1),FALSE)*$E115</f>
        <v>0</v>
      </c>
      <c r="K110" s="5">
        <f>VLOOKUP(CONCATENATE($F110," ",$G110),AllocFactorMatrix,(K$4+1),FALSE)*$E115</f>
        <v>0</v>
      </c>
      <c r="L110" s="5">
        <f>VLOOKUP(CONCATENATE($F110," ",$G110),AllocFactorMatrix,(L$4+1),FALSE)*$E115</f>
        <v>0</v>
      </c>
      <c r="M110" s="5">
        <f t="shared" si="38"/>
        <v>0</v>
      </c>
      <c r="N110" s="5">
        <f>VLOOKUP(CONCATENATE($F110," ",$G110),AllocFactorMatrix,(N$4+1),FALSE)*$E115</f>
        <v>0</v>
      </c>
      <c r="O110" s="5">
        <f>VLOOKUP(CONCATENATE($F110," ",$G110),AllocFactorMatrix,(O$4+1),FALSE)*$E115</f>
        <v>0</v>
      </c>
      <c r="P110" s="5">
        <f>VLOOKUP(CONCATENATE($F110," ",$G110),AllocFactorMatrix,(P$4+1),FALSE)*$E115</f>
        <v>0</v>
      </c>
      <c r="Q110" s="5">
        <f>VLOOKUP(CONCATENATE($F110," ",$G110),AllocFactorMatrix,(Q$4+1),FALSE)*$E115</f>
        <v>0</v>
      </c>
      <c r="R110" s="5">
        <f t="shared" si="42"/>
        <v>0</v>
      </c>
      <c r="S110" s="5">
        <f>VLOOKUP(CONCATENATE($F110," ",$G110),AllocFactorMatrix,(S$4+1),FALSE)*$E115</f>
        <v>0</v>
      </c>
      <c r="T110" s="5">
        <f>VLOOKUP(CONCATENATE($F110," ",$G110),AllocFactorMatrix,(T$4+1),FALSE)*$E115</f>
        <v>0</v>
      </c>
      <c r="U110" s="5">
        <f>VLOOKUP(CONCATENATE($F110," ",$G110),AllocFactorMatrix,(U$4+1),FALSE)*$E115</f>
        <v>0</v>
      </c>
      <c r="V110" s="5">
        <f>VLOOKUP(CONCATENATE($F110," ",$G110),AllocFactorMatrix,(V$4+1),FALSE)*$E115</f>
        <v>0</v>
      </c>
      <c r="W110" s="5">
        <f t="shared" si="43"/>
        <v>0</v>
      </c>
      <c r="X110" s="5">
        <f>VLOOKUP(CONCATENATE($F110," ",$G110),AllocFactorMatrix,(X$4+1),FALSE)*$E115</f>
        <v>0</v>
      </c>
      <c r="Y110" s="5">
        <f>VLOOKUP(CONCATENATE($F110," ",$G110),AllocFactorMatrix,(Y$4+1),FALSE)*$E115</f>
        <v>0</v>
      </c>
      <c r="Z110" s="5">
        <f t="shared" si="41"/>
        <v>0</v>
      </c>
      <c r="AA110" s="5">
        <f>VLOOKUP(CONCATENATE($F110," ",$G110),AllocFactorMatrix,(AA$4+1),FALSE)*$E115</f>
        <v>0</v>
      </c>
      <c r="AB110" s="5">
        <f>VLOOKUP(CONCATENATE($F110," ",$G110),AllocFactorMatrix,(AB$4+1),FALSE)*$E115</f>
        <v>0</v>
      </c>
      <c r="AC110" s="5">
        <f>VLOOKUP(CONCATENATE($F110," ",$G110),AllocFactorMatrix,(AC$4+1),FALSE)*$E115</f>
        <v>0</v>
      </c>
    </row>
    <row r="111" spans="4:29" hidden="1" outlineLevel="1">
      <c r="E111" s="49"/>
      <c r="F111" s="175" t="str">
        <f>F115</f>
        <v>DIST_TRANSF</v>
      </c>
      <c r="G111" s="52" t="str">
        <f>$G$11</f>
        <v>DISTPRI</v>
      </c>
      <c r="H111" s="4">
        <f t="shared" si="40"/>
        <v>29431751.406096574</v>
      </c>
      <c r="I111" s="5">
        <f>VLOOKUP(CONCATENATE($F111," ",$G111),AllocFactorMatrix,(I$4+1),FALSE)*$E115</f>
        <v>19272118.84455768</v>
      </c>
      <c r="J111" s="5">
        <f>VLOOKUP(CONCATENATE($F111," ",$G111),AllocFactorMatrix,(J$4+1),FALSE)*$E115</f>
        <v>4510419.6467549307</v>
      </c>
      <c r="K111" s="5">
        <f>VLOOKUP(CONCATENATE($F111," ",$G111),AllocFactorMatrix,(K$4+1),FALSE)*$E115</f>
        <v>63000.417956330159</v>
      </c>
      <c r="L111" s="5">
        <f>VLOOKUP(CONCATENATE($F111," ",$G111),AllocFactorMatrix,(L$4+1),FALSE)*$E115</f>
        <v>0</v>
      </c>
      <c r="M111" s="5">
        <f t="shared" si="38"/>
        <v>4573420.0647112606</v>
      </c>
      <c r="N111" s="5">
        <f>VLOOKUP(CONCATENATE($F111," ",$G111),AllocFactorMatrix,(N$4+1),FALSE)*$E115</f>
        <v>2618387.0852698009</v>
      </c>
      <c r="O111" s="5">
        <f>VLOOKUP(CONCATENATE($F111," ",$G111),AllocFactorMatrix,(O$4+1),FALSE)*$E115</f>
        <v>470469.67364978819</v>
      </c>
      <c r="P111" s="5">
        <f>VLOOKUP(CONCATENATE($F111," ",$G111),AllocFactorMatrix,(P$4+1),FALSE)*$E115</f>
        <v>0</v>
      </c>
      <c r="Q111" s="5">
        <f>VLOOKUP(CONCATENATE($F111," ",$G111),AllocFactorMatrix,(Q$4+1),FALSE)*$E115</f>
        <v>0</v>
      </c>
      <c r="R111" s="5">
        <f t="shared" si="42"/>
        <v>3088856.7589195892</v>
      </c>
      <c r="S111" s="5">
        <f>VLOOKUP(CONCATENATE($F111," ",$G111),AllocFactorMatrix,(S$4+1),FALSE)*$E115</f>
        <v>118394.97285943394</v>
      </c>
      <c r="T111" s="5">
        <f>VLOOKUP(CONCATENATE($F111," ",$G111),AllocFactorMatrix,(T$4+1),FALSE)*$E115</f>
        <v>1637149.4425210375</v>
      </c>
      <c r="U111" s="5">
        <f>VLOOKUP(CONCATENATE($F111," ",$G111),AllocFactorMatrix,(U$4+1),FALSE)*$E115</f>
        <v>0</v>
      </c>
      <c r="V111" s="5">
        <f>VLOOKUP(CONCATENATE($F111," ",$G111),AllocFactorMatrix,(V$4+1),FALSE)*$E115</f>
        <v>0</v>
      </c>
      <c r="W111" s="5">
        <f t="shared" si="43"/>
        <v>1755544.4153804714</v>
      </c>
      <c r="X111" s="5">
        <f>VLOOKUP(CONCATENATE($F111," ",$G111),AllocFactorMatrix,(X$4+1),FALSE)*$E115</f>
        <v>717940.10302751558</v>
      </c>
      <c r="Y111" s="5">
        <f>VLOOKUP(CONCATENATE($F111," ",$G111),AllocFactorMatrix,(Y$4+1),FALSE)*$E115</f>
        <v>14410.190066232477</v>
      </c>
      <c r="Z111" s="5">
        <f t="shared" si="41"/>
        <v>732350.29309374804</v>
      </c>
      <c r="AA111" s="5">
        <f>VLOOKUP(CONCATENATE($F111," ",$G111),AllocFactorMatrix,(AA$4+1),FALSE)*$E115</f>
        <v>9461.0294338197218</v>
      </c>
      <c r="AB111" s="5">
        <f>VLOOKUP(CONCATENATE($F111," ",$G111),AllocFactorMatrix,(AB$4+1),FALSE)*$E115</f>
        <v>0</v>
      </c>
      <c r="AC111" s="5">
        <f>VLOOKUP(CONCATENATE($F111," ",$G111),AllocFactorMatrix,(AC$4+1),FALSE)*$E115</f>
        <v>0</v>
      </c>
    </row>
    <row r="112" spans="4:29" hidden="1" outlineLevel="1">
      <c r="E112" s="49"/>
      <c r="F112" s="175" t="str">
        <f>F115</f>
        <v>DIST_TRANSF</v>
      </c>
      <c r="G112" s="52" t="str">
        <f>$G$12</f>
        <v>DISTSEC</v>
      </c>
      <c r="H112" s="4">
        <f t="shared" si="40"/>
        <v>113279892.14390351</v>
      </c>
      <c r="I112" s="5">
        <f>VLOOKUP(CONCATENATE($F112," ",$G112),AllocFactorMatrix,(I$4+1),FALSE)*$E115</f>
        <v>84065583.879642114</v>
      </c>
      <c r="J112" s="5">
        <f>VLOOKUP(CONCATENATE($F112," ",$G112),AllocFactorMatrix,(J$4+1),FALSE)*$E115</f>
        <v>16951377.520275112</v>
      </c>
      <c r="K112" s="5">
        <f>VLOOKUP(CONCATENATE($F112," ",$G112),AllocFactorMatrix,(K$4+1),FALSE)*$E115</f>
        <v>0</v>
      </c>
      <c r="L112" s="5">
        <f>VLOOKUP(CONCATENATE($F112," ",$G112),AllocFactorMatrix,(L$4+1),FALSE)*$E115</f>
        <v>0</v>
      </c>
      <c r="M112" s="5">
        <f t="shared" si="38"/>
        <v>16951377.520275112</v>
      </c>
      <c r="N112" s="5">
        <f>VLOOKUP(CONCATENATE($F112," ",$G112),AllocFactorMatrix,(N$4+1),FALSE)*$E115</f>
        <v>8472899.9221523963</v>
      </c>
      <c r="O112" s="5">
        <f>VLOOKUP(CONCATENATE($F112," ",$G112),AllocFactorMatrix,(O$4+1),FALSE)*$E115</f>
        <v>0</v>
      </c>
      <c r="P112" s="5">
        <f>VLOOKUP(CONCATENATE($F112," ",$G112),AllocFactorMatrix,(P$4+1),FALSE)*$E115</f>
        <v>0</v>
      </c>
      <c r="Q112" s="5">
        <f>VLOOKUP(CONCATENATE($F112," ",$G112),AllocFactorMatrix,(Q$4+1),FALSE)*$E115</f>
        <v>0</v>
      </c>
      <c r="R112" s="5">
        <f t="shared" si="42"/>
        <v>8472899.9221523963</v>
      </c>
      <c r="S112" s="5">
        <f>VLOOKUP(CONCATENATE($F112," ",$G112),AllocFactorMatrix,(S$4+1),FALSE)*$E115</f>
        <v>316697.16060902446</v>
      </c>
      <c r="T112" s="5">
        <f>VLOOKUP(CONCATENATE($F112," ",$G112),AllocFactorMatrix,(T$4+1),FALSE)*$E115</f>
        <v>0</v>
      </c>
      <c r="U112" s="5">
        <f>VLOOKUP(CONCATENATE($F112," ",$G112),AllocFactorMatrix,(U$4+1),FALSE)*$E115</f>
        <v>0</v>
      </c>
      <c r="V112" s="5">
        <f>VLOOKUP(CONCATENATE($F112," ",$G112),AllocFactorMatrix,(V$4+1),FALSE)*$E115</f>
        <v>0</v>
      </c>
      <c r="W112" s="5">
        <f t="shared" si="43"/>
        <v>316697.16060902446</v>
      </c>
      <c r="X112" s="5">
        <f>VLOOKUP(CONCATENATE($F112," ",$G112),AllocFactorMatrix,(X$4+1),FALSE)*$E115</f>
        <v>2393397.1637945413</v>
      </c>
      <c r="Y112" s="5">
        <f>VLOOKUP(CONCATENATE($F112," ",$G112),AllocFactorMatrix,(Y$4+1),FALSE)*$E115</f>
        <v>0</v>
      </c>
      <c r="Z112" s="5">
        <f t="shared" si="41"/>
        <v>2393397.1637945413</v>
      </c>
      <c r="AA112" s="5">
        <f>VLOOKUP(CONCATENATE($F112," ",$G112),AllocFactorMatrix,(AA$4+1),FALSE)*$E115</f>
        <v>28298.503084722463</v>
      </c>
      <c r="AB112" s="5">
        <f>VLOOKUP(CONCATENATE($F112," ",$G112),AllocFactorMatrix,(AB$4+1),FALSE)*$E115</f>
        <v>871019.72248309513</v>
      </c>
      <c r="AC112" s="5">
        <f>VLOOKUP(CONCATENATE($F112," ",$G112),AllocFactorMatrix,(AC$4+1),FALSE)*$E115</f>
        <v>180618.27186248946</v>
      </c>
    </row>
    <row r="113" spans="4:29" hidden="1" outlineLevel="1">
      <c r="E113" s="49"/>
      <c r="F113" s="175" t="str">
        <f>F115</f>
        <v>DIST_TRANSF</v>
      </c>
      <c r="G113" s="52" t="str">
        <f>$G$13</f>
        <v>ENERGY</v>
      </c>
      <c r="H113" s="4">
        <f t="shared" si="40"/>
        <v>0</v>
      </c>
      <c r="I113" s="5">
        <f>VLOOKUP(CONCATENATE($F113," ",$G113),AllocFactorMatrix,(I$4+1),FALSE)*$E115</f>
        <v>0</v>
      </c>
      <c r="J113" s="5">
        <f>VLOOKUP(CONCATENATE($F113," ",$G113),AllocFactorMatrix,(J$4+1),FALSE)*$E115</f>
        <v>0</v>
      </c>
      <c r="K113" s="5">
        <f>VLOOKUP(CONCATENATE($F113," ",$G113),AllocFactorMatrix,(K$4+1),FALSE)*$E115</f>
        <v>0</v>
      </c>
      <c r="L113" s="5">
        <f>VLOOKUP(CONCATENATE($F113," ",$G113),AllocFactorMatrix,(L$4+1),FALSE)*$E115</f>
        <v>0</v>
      </c>
      <c r="M113" s="5">
        <f t="shared" si="38"/>
        <v>0</v>
      </c>
      <c r="N113" s="5">
        <f>VLOOKUP(CONCATENATE($F113," ",$G113),AllocFactorMatrix,(N$4+1),FALSE)*$E115</f>
        <v>0</v>
      </c>
      <c r="O113" s="5">
        <f>VLOOKUP(CONCATENATE($F113," ",$G113),AllocFactorMatrix,(O$4+1),FALSE)*$E115</f>
        <v>0</v>
      </c>
      <c r="P113" s="5">
        <f>VLOOKUP(CONCATENATE($F113," ",$G113),AllocFactorMatrix,(P$4+1),FALSE)*$E115</f>
        <v>0</v>
      </c>
      <c r="Q113" s="5">
        <f>VLOOKUP(CONCATENATE($F113," ",$G113),AllocFactorMatrix,(Q$4+1),FALSE)*$E115</f>
        <v>0</v>
      </c>
      <c r="R113" s="5">
        <f t="shared" si="42"/>
        <v>0</v>
      </c>
      <c r="S113" s="5">
        <f>VLOOKUP(CONCATENATE($F113," ",$G113),AllocFactorMatrix,(S$4+1),FALSE)*$E115</f>
        <v>0</v>
      </c>
      <c r="T113" s="5">
        <f>VLOOKUP(CONCATENATE($F113," ",$G113),AllocFactorMatrix,(T$4+1),FALSE)*$E115</f>
        <v>0</v>
      </c>
      <c r="U113" s="5">
        <f>VLOOKUP(CONCATENATE($F113," ",$G113),AllocFactorMatrix,(U$4+1),FALSE)*$E115</f>
        <v>0</v>
      </c>
      <c r="V113" s="5">
        <f>VLOOKUP(CONCATENATE($F113," ",$G113),AllocFactorMatrix,(V$4+1),FALSE)*$E115</f>
        <v>0</v>
      </c>
      <c r="W113" s="5">
        <f t="shared" si="43"/>
        <v>0</v>
      </c>
      <c r="X113" s="5">
        <f>VLOOKUP(CONCATENATE($F113," ",$G113),AllocFactorMatrix,(X$4+1),FALSE)*$E115</f>
        <v>0</v>
      </c>
      <c r="Y113" s="5">
        <f>VLOOKUP(CONCATENATE($F113," ",$G113),AllocFactorMatrix,(Y$4+1),FALSE)*$E115</f>
        <v>0</v>
      </c>
      <c r="Z113" s="5">
        <f t="shared" si="41"/>
        <v>0</v>
      </c>
      <c r="AA113" s="5">
        <f>VLOOKUP(CONCATENATE($F113," ",$G113),AllocFactorMatrix,(AA$4+1),FALSE)*$E115</f>
        <v>0</v>
      </c>
      <c r="AB113" s="5">
        <f>VLOOKUP(CONCATENATE($F113," ",$G113),AllocFactorMatrix,(AB$4+1),FALSE)*$E115</f>
        <v>0</v>
      </c>
      <c r="AC113" s="5">
        <f>VLOOKUP(CONCATENATE($F113," ",$G113),AllocFactorMatrix,(AC$4+1),FALSE)*$E115</f>
        <v>0</v>
      </c>
    </row>
    <row r="114" spans="4:29" hidden="1" outlineLevel="1">
      <c r="E114" s="49"/>
      <c r="F114" s="175" t="str">
        <f>F115</f>
        <v>DIST_TRANSF</v>
      </c>
      <c r="G114" s="52" t="str">
        <f>$G$14</f>
        <v>CUSTOMER</v>
      </c>
      <c r="H114" s="4">
        <f t="shared" si="40"/>
        <v>0</v>
      </c>
      <c r="I114" s="5">
        <f>VLOOKUP(CONCATENATE($F114," ",$G114),AllocFactorMatrix,(I$4+1),FALSE)*$E115</f>
        <v>0</v>
      </c>
      <c r="J114" s="5">
        <f>VLOOKUP(CONCATENATE($F114," ",$G114),AllocFactorMatrix,(J$4+1),FALSE)*$E115</f>
        <v>0</v>
      </c>
      <c r="K114" s="5">
        <f>VLOOKUP(CONCATENATE($F114," ",$G114),AllocFactorMatrix,(K$4+1),FALSE)*$E115</f>
        <v>0</v>
      </c>
      <c r="L114" s="5">
        <f>VLOOKUP(CONCATENATE($F114," ",$G114),AllocFactorMatrix,(L$4+1),FALSE)*$E115</f>
        <v>0</v>
      </c>
      <c r="M114" s="5">
        <f t="shared" si="38"/>
        <v>0</v>
      </c>
      <c r="N114" s="5">
        <f>VLOOKUP(CONCATENATE($F114," ",$G114),AllocFactorMatrix,(N$4+1),FALSE)*$E115</f>
        <v>0</v>
      </c>
      <c r="O114" s="5">
        <f>VLOOKUP(CONCATENATE($F114," ",$G114),AllocFactorMatrix,(O$4+1),FALSE)*$E115</f>
        <v>0</v>
      </c>
      <c r="P114" s="5">
        <f>VLOOKUP(CONCATENATE($F114," ",$G114),AllocFactorMatrix,(P$4+1),FALSE)*$E115</f>
        <v>0</v>
      </c>
      <c r="Q114" s="5">
        <f>VLOOKUP(CONCATENATE($F114," ",$G114),AllocFactorMatrix,(Q$4+1),FALSE)*$E115</f>
        <v>0</v>
      </c>
      <c r="R114" s="5">
        <f t="shared" si="42"/>
        <v>0</v>
      </c>
      <c r="S114" s="5">
        <f>VLOOKUP(CONCATENATE($F114," ",$G114),AllocFactorMatrix,(S$4+1),FALSE)*$E115</f>
        <v>0</v>
      </c>
      <c r="T114" s="5">
        <f>VLOOKUP(CONCATENATE($F114," ",$G114),AllocFactorMatrix,(T$4+1),FALSE)*$E115</f>
        <v>0</v>
      </c>
      <c r="U114" s="5">
        <f>VLOOKUP(CONCATENATE($F114," ",$G114),AllocFactorMatrix,(U$4+1),FALSE)*$E115</f>
        <v>0</v>
      </c>
      <c r="V114" s="5">
        <f>VLOOKUP(CONCATENATE($F114," ",$G114),AllocFactorMatrix,(V$4+1),FALSE)*$E115</f>
        <v>0</v>
      </c>
      <c r="W114" s="5">
        <f t="shared" si="43"/>
        <v>0</v>
      </c>
      <c r="X114" s="5">
        <f>VLOOKUP(CONCATENATE($F114," ",$G114),AllocFactorMatrix,(X$4+1),FALSE)*$E115</f>
        <v>0</v>
      </c>
      <c r="Y114" s="5">
        <f>VLOOKUP(CONCATENATE($F114," ",$G114),AllocFactorMatrix,(Y$4+1),FALSE)*$E115</f>
        <v>0</v>
      </c>
      <c r="Z114" s="5">
        <f t="shared" si="41"/>
        <v>0</v>
      </c>
      <c r="AA114" s="5">
        <f>VLOOKUP(CONCATENATE($F114," ",$G114),AllocFactorMatrix,(AA$4+1),FALSE)*$E115</f>
        <v>0</v>
      </c>
      <c r="AB114" s="5">
        <f>VLOOKUP(CONCATENATE($F114," ",$G114),AllocFactorMatrix,(AB$4+1),FALSE)*$E115</f>
        <v>0</v>
      </c>
      <c r="AC114" s="5">
        <f>VLOOKUP(CONCATENATE($F114," ",$G114),AllocFactorMatrix,(AC$4+1),FALSE)*$E115</f>
        <v>0</v>
      </c>
    </row>
    <row r="115" spans="4:29" collapsed="1">
      <c r="D115" s="52" t="s">
        <v>93</v>
      </c>
      <c r="E115" s="54">
        <v>142711643.55000001</v>
      </c>
      <c r="F115" s="93" t="s">
        <v>62</v>
      </c>
      <c r="G115" s="52" t="str">
        <f>$G$15</f>
        <v>TOTAL</v>
      </c>
      <c r="H115" s="4">
        <f t="shared" si="40"/>
        <v>142711643.55000004</v>
      </c>
      <c r="I115" s="5">
        <f>VLOOKUP(CONCATENATE($F115," ",$G115),AllocFactorMatrix,(I$4+1),FALSE)*$E115</f>
        <v>103337702.72419979</v>
      </c>
      <c r="J115" s="5">
        <f>VLOOKUP(CONCATENATE($F115," ",$G115),AllocFactorMatrix,(J$4+1),FALSE)*$E115</f>
        <v>21461797.167030044</v>
      </c>
      <c r="K115" s="5">
        <f>VLOOKUP(CONCATENATE($F115," ",$G115),AllocFactorMatrix,(K$4+1),FALSE)*$E115</f>
        <v>63000.417956330159</v>
      </c>
      <c r="L115" s="5">
        <f>VLOOKUP(CONCATENATE($F115," ",$G115),AllocFactorMatrix,(L$4+1),FALSE)*$E115</f>
        <v>0</v>
      </c>
      <c r="M115" s="5">
        <f t="shared" si="38"/>
        <v>21524797.584986374</v>
      </c>
      <c r="N115" s="5">
        <f>VLOOKUP(CONCATENATE($F115," ",$G115),AllocFactorMatrix,(N$4+1),FALSE)*$E115</f>
        <v>11091287.007422198</v>
      </c>
      <c r="O115" s="5">
        <f>VLOOKUP(CONCATENATE($F115," ",$G115),AllocFactorMatrix,(O$4+1),FALSE)*$E115</f>
        <v>470469.67364978819</v>
      </c>
      <c r="P115" s="5">
        <f>VLOOKUP(CONCATENATE($F115," ",$G115),AllocFactorMatrix,(P$4+1),FALSE)*$E115</f>
        <v>0</v>
      </c>
      <c r="Q115" s="5">
        <f>VLOOKUP(CONCATENATE($F115," ",$G115),AllocFactorMatrix,(Q$4+1),FALSE)*$E115</f>
        <v>0</v>
      </c>
      <c r="R115" s="5">
        <f t="shared" si="42"/>
        <v>11561756.681071986</v>
      </c>
      <c r="S115" s="5">
        <f>VLOOKUP(CONCATENATE($F115," ",$G115),AllocFactorMatrix,(S$4+1),FALSE)*$E115</f>
        <v>435092.13346845843</v>
      </c>
      <c r="T115" s="5">
        <f>VLOOKUP(CONCATENATE($F115," ",$G115),AllocFactorMatrix,(T$4+1),FALSE)*$E115</f>
        <v>1637149.4425210375</v>
      </c>
      <c r="U115" s="5">
        <f>VLOOKUP(CONCATENATE($F115," ",$G115),AllocFactorMatrix,(U$4+1),FALSE)*$E115</f>
        <v>0</v>
      </c>
      <c r="V115" s="5">
        <f>VLOOKUP(CONCATENATE($F115," ",$G115),AllocFactorMatrix,(V$4+1),FALSE)*$E115</f>
        <v>0</v>
      </c>
      <c r="W115" s="5">
        <f t="shared" si="43"/>
        <v>2072241.575989496</v>
      </c>
      <c r="X115" s="5">
        <f>VLOOKUP(CONCATENATE($F115," ",$G115),AllocFactorMatrix,(X$4+1),FALSE)*$E115</f>
        <v>3111337.2668220564</v>
      </c>
      <c r="Y115" s="5">
        <f>VLOOKUP(CONCATENATE($F115," ",$G115),AllocFactorMatrix,(Y$4+1),FALSE)*$E115</f>
        <v>14410.190066232477</v>
      </c>
      <c r="Z115" s="5">
        <f t="shared" si="41"/>
        <v>3125747.4568882887</v>
      </c>
      <c r="AA115" s="5">
        <f>VLOOKUP(CONCATENATE($F115," ",$G115),AllocFactorMatrix,(AA$4+1),FALSE)*$E115</f>
        <v>37759.53251854219</v>
      </c>
      <c r="AB115" s="5">
        <f>VLOOKUP(CONCATENATE($F115," ",$G115),AllocFactorMatrix,(AB$4+1),FALSE)*$E115</f>
        <v>871019.72248309513</v>
      </c>
      <c r="AC115" s="5">
        <f>VLOOKUP(CONCATENATE($F115," ",$G115),AllocFactorMatrix,(AC$4+1),FALSE)*$E115</f>
        <v>180618.27186248946</v>
      </c>
    </row>
    <row r="116" spans="4:29" hidden="1" outlineLevel="1">
      <c r="E116" s="49"/>
      <c r="F116" s="175" t="str">
        <f>F123</f>
        <v>DIST_SERV</v>
      </c>
      <c r="G116" s="52" t="str">
        <f>$G$8</f>
        <v>PRODUCTION</v>
      </c>
      <c r="H116" s="4">
        <f t="shared" si="40"/>
        <v>0</v>
      </c>
      <c r="I116" s="5">
        <f>VLOOKUP(CONCATENATE($F116," ",$G116),AllocFactorMatrix,(I$4+1),FALSE)*$E123</f>
        <v>0</v>
      </c>
      <c r="J116" s="5">
        <f>VLOOKUP(CONCATENATE($F116," ",$G116),AllocFactorMatrix,(J$4+1),FALSE)*$E123</f>
        <v>0</v>
      </c>
      <c r="K116" s="5">
        <f>VLOOKUP(CONCATENATE($F116," ",$G116),AllocFactorMatrix,(K$4+1),FALSE)*$E123</f>
        <v>0</v>
      </c>
      <c r="L116" s="5">
        <f>VLOOKUP(CONCATENATE($F116," ",$G116),AllocFactorMatrix,(L$4+1),FALSE)*$E123</f>
        <v>0</v>
      </c>
      <c r="M116" s="5">
        <f t="shared" si="38"/>
        <v>0</v>
      </c>
      <c r="N116" s="5">
        <f>VLOOKUP(CONCATENATE($F116," ",$G116),AllocFactorMatrix,(N$4+1),FALSE)*$E123</f>
        <v>0</v>
      </c>
      <c r="O116" s="5">
        <f>VLOOKUP(CONCATENATE($F116," ",$G116),AllocFactorMatrix,(O$4+1),FALSE)*$E123</f>
        <v>0</v>
      </c>
      <c r="P116" s="5">
        <f>VLOOKUP(CONCATENATE($F116," ",$G116),AllocFactorMatrix,(P$4+1),FALSE)*$E123</f>
        <v>0</v>
      </c>
      <c r="Q116" s="5">
        <f>VLOOKUP(CONCATENATE($F116," ",$G116),AllocFactorMatrix,(Q$4+1),FALSE)*$E123</f>
        <v>0</v>
      </c>
      <c r="R116" s="5">
        <f t="shared" si="42"/>
        <v>0</v>
      </c>
      <c r="S116" s="5">
        <f>VLOOKUP(CONCATENATE($F116," ",$G116),AllocFactorMatrix,(S$4+1),FALSE)*$E123</f>
        <v>0</v>
      </c>
      <c r="T116" s="5">
        <f>VLOOKUP(CONCATENATE($F116," ",$G116),AllocFactorMatrix,(T$4+1),FALSE)*$E123</f>
        <v>0</v>
      </c>
      <c r="U116" s="5">
        <f>VLOOKUP(CONCATENATE($F116," ",$G116),AllocFactorMatrix,(U$4+1),FALSE)*$E123</f>
        <v>0</v>
      </c>
      <c r="V116" s="5">
        <f>VLOOKUP(CONCATENATE($F116," ",$G116),AllocFactorMatrix,(V$4+1),FALSE)*$E123</f>
        <v>0</v>
      </c>
      <c r="W116" s="5">
        <f>SUBTOTAL(9,S116:V116)</f>
        <v>0</v>
      </c>
      <c r="X116" s="5">
        <f>VLOOKUP(CONCATENATE($F116," ",$G116),AllocFactorMatrix,(X$4+1),FALSE)*$E123</f>
        <v>0</v>
      </c>
      <c r="Y116" s="5">
        <f>VLOOKUP(CONCATENATE($F116," ",$G116),AllocFactorMatrix,(Y$4+1),FALSE)*$E123</f>
        <v>0</v>
      </c>
      <c r="Z116" s="5">
        <f t="shared" si="41"/>
        <v>0</v>
      </c>
      <c r="AA116" s="5">
        <f>VLOOKUP(CONCATENATE($F116," ",$G116),AllocFactorMatrix,(AA$4+1),FALSE)*$E123</f>
        <v>0</v>
      </c>
      <c r="AB116" s="5">
        <f>VLOOKUP(CONCATENATE($F116," ",$G116),AllocFactorMatrix,(AB$4+1),FALSE)*$E123</f>
        <v>0</v>
      </c>
      <c r="AC116" s="5">
        <f>VLOOKUP(CONCATENATE($F116," ",$G116),AllocFactorMatrix,(AC$4+1),FALSE)*$E123</f>
        <v>0</v>
      </c>
    </row>
    <row r="117" spans="4:29" hidden="1" outlineLevel="1">
      <c r="E117" s="49"/>
      <c r="F117" s="175" t="str">
        <f>F123</f>
        <v>DIST_SERV</v>
      </c>
      <c r="G117" s="52" t="str">
        <f>$G$9</f>
        <v>BULKTRAN</v>
      </c>
      <c r="H117" s="4">
        <f t="shared" si="40"/>
        <v>0</v>
      </c>
      <c r="I117" s="5">
        <f>VLOOKUP(CONCATENATE($F117," ",$G117),AllocFactorMatrix,(I$4+1),FALSE)*$E123</f>
        <v>0</v>
      </c>
      <c r="J117" s="5">
        <f>VLOOKUP(CONCATENATE($F117," ",$G117),AllocFactorMatrix,(J$4+1),FALSE)*$E123</f>
        <v>0</v>
      </c>
      <c r="K117" s="5">
        <f>VLOOKUP(CONCATENATE($F117," ",$G117),AllocFactorMatrix,(K$4+1),FALSE)*$E123</f>
        <v>0</v>
      </c>
      <c r="L117" s="5">
        <f>VLOOKUP(CONCATENATE($F117," ",$G117),AllocFactorMatrix,(L$4+1),FALSE)*$E123</f>
        <v>0</v>
      </c>
      <c r="M117" s="5">
        <f t="shared" si="38"/>
        <v>0</v>
      </c>
      <c r="N117" s="5">
        <f>VLOOKUP(CONCATENATE($F117," ",$G117),AllocFactorMatrix,(N$4+1),FALSE)*$E123</f>
        <v>0</v>
      </c>
      <c r="O117" s="5">
        <f>VLOOKUP(CONCATENATE($F117," ",$G117),AllocFactorMatrix,(O$4+1),FALSE)*$E123</f>
        <v>0</v>
      </c>
      <c r="P117" s="5">
        <f>VLOOKUP(CONCATENATE($F117," ",$G117),AllocFactorMatrix,(P$4+1),FALSE)*$E123</f>
        <v>0</v>
      </c>
      <c r="Q117" s="5">
        <f>VLOOKUP(CONCATENATE($F117," ",$G117),AllocFactorMatrix,(Q$4+1),FALSE)*$E123</f>
        <v>0</v>
      </c>
      <c r="R117" s="5">
        <f t="shared" si="42"/>
        <v>0</v>
      </c>
      <c r="S117" s="5">
        <f>VLOOKUP(CONCATENATE($F117," ",$G117),AllocFactorMatrix,(S$4+1),FALSE)*$E123</f>
        <v>0</v>
      </c>
      <c r="T117" s="5">
        <f>VLOOKUP(CONCATENATE($F117," ",$G117),AllocFactorMatrix,(T$4+1),FALSE)*$E123</f>
        <v>0</v>
      </c>
      <c r="U117" s="5">
        <f>VLOOKUP(CONCATENATE($F117," ",$G117),AllocFactorMatrix,(U$4+1),FALSE)*$E123</f>
        <v>0</v>
      </c>
      <c r="V117" s="5">
        <f>VLOOKUP(CONCATENATE($F117," ",$G117),AllocFactorMatrix,(V$4+1),FALSE)*$E123</f>
        <v>0</v>
      </c>
      <c r="W117" s="5">
        <f t="shared" ref="W117:W123" si="44">SUBTOTAL(9,S117:V117)</f>
        <v>0</v>
      </c>
      <c r="X117" s="5">
        <f>VLOOKUP(CONCATENATE($F117," ",$G117),AllocFactorMatrix,(X$4+1),FALSE)*$E123</f>
        <v>0</v>
      </c>
      <c r="Y117" s="5">
        <f>VLOOKUP(CONCATENATE($F117," ",$G117),AllocFactorMatrix,(Y$4+1),FALSE)*$E123</f>
        <v>0</v>
      </c>
      <c r="Z117" s="5">
        <f t="shared" si="41"/>
        <v>0</v>
      </c>
      <c r="AA117" s="5">
        <f>VLOOKUP(CONCATENATE($F117," ",$G117),AllocFactorMatrix,(AA$4+1),FALSE)*$E123</f>
        <v>0</v>
      </c>
      <c r="AB117" s="5">
        <f>VLOOKUP(CONCATENATE($F117," ",$G117),AllocFactorMatrix,(AB$4+1),FALSE)*$E123</f>
        <v>0</v>
      </c>
      <c r="AC117" s="5">
        <f>VLOOKUP(CONCATENATE($F117," ",$G117),AllocFactorMatrix,(AC$4+1),FALSE)*$E123</f>
        <v>0</v>
      </c>
    </row>
    <row r="118" spans="4:29" hidden="1" outlineLevel="1">
      <c r="E118" s="49"/>
      <c r="F118" s="175" t="str">
        <f>F123</f>
        <v>DIST_SERV</v>
      </c>
      <c r="G118" s="52" t="str">
        <f>$G$10</f>
        <v>SUBTRAN</v>
      </c>
      <c r="H118" s="4">
        <f t="shared" si="40"/>
        <v>0</v>
      </c>
      <c r="I118" s="5">
        <f>VLOOKUP(CONCATENATE($F118," ",$G118),AllocFactorMatrix,(I$4+1),FALSE)*$E123</f>
        <v>0</v>
      </c>
      <c r="J118" s="5">
        <f>VLOOKUP(CONCATENATE($F118," ",$G118),AllocFactorMatrix,(J$4+1),FALSE)*$E123</f>
        <v>0</v>
      </c>
      <c r="K118" s="5">
        <f>VLOOKUP(CONCATENATE($F118," ",$G118),AllocFactorMatrix,(K$4+1),FALSE)*$E123</f>
        <v>0</v>
      </c>
      <c r="L118" s="5">
        <f>VLOOKUP(CONCATENATE($F118," ",$G118),AllocFactorMatrix,(L$4+1),FALSE)*$E123</f>
        <v>0</v>
      </c>
      <c r="M118" s="5">
        <f t="shared" si="38"/>
        <v>0</v>
      </c>
      <c r="N118" s="5">
        <f>VLOOKUP(CONCATENATE($F118," ",$G118),AllocFactorMatrix,(N$4+1),FALSE)*$E123</f>
        <v>0</v>
      </c>
      <c r="O118" s="5">
        <f>VLOOKUP(CONCATENATE($F118," ",$G118),AllocFactorMatrix,(O$4+1),FALSE)*$E123</f>
        <v>0</v>
      </c>
      <c r="P118" s="5">
        <f>VLOOKUP(CONCATENATE($F118," ",$G118),AllocFactorMatrix,(P$4+1),FALSE)*$E123</f>
        <v>0</v>
      </c>
      <c r="Q118" s="5">
        <f>VLOOKUP(CONCATENATE($F118," ",$G118),AllocFactorMatrix,(Q$4+1),FALSE)*$E123</f>
        <v>0</v>
      </c>
      <c r="R118" s="5">
        <f t="shared" si="42"/>
        <v>0</v>
      </c>
      <c r="S118" s="5">
        <f>VLOOKUP(CONCATENATE($F118," ",$G118),AllocFactorMatrix,(S$4+1),FALSE)*$E123</f>
        <v>0</v>
      </c>
      <c r="T118" s="5">
        <f>VLOOKUP(CONCATENATE($F118," ",$G118),AllocFactorMatrix,(T$4+1),FALSE)*$E123</f>
        <v>0</v>
      </c>
      <c r="U118" s="5">
        <f>VLOOKUP(CONCATENATE($F118," ",$G118),AllocFactorMatrix,(U$4+1),FALSE)*$E123</f>
        <v>0</v>
      </c>
      <c r="V118" s="5">
        <f>VLOOKUP(CONCATENATE($F118," ",$G118),AllocFactorMatrix,(V$4+1),FALSE)*$E123</f>
        <v>0</v>
      </c>
      <c r="W118" s="5">
        <f t="shared" si="44"/>
        <v>0</v>
      </c>
      <c r="X118" s="5">
        <f>VLOOKUP(CONCATENATE($F118," ",$G118),AllocFactorMatrix,(X$4+1),FALSE)*$E123</f>
        <v>0</v>
      </c>
      <c r="Y118" s="5">
        <f>VLOOKUP(CONCATENATE($F118," ",$G118),AllocFactorMatrix,(Y$4+1),FALSE)*$E123</f>
        <v>0</v>
      </c>
      <c r="Z118" s="5">
        <f t="shared" si="41"/>
        <v>0</v>
      </c>
      <c r="AA118" s="5">
        <f>VLOOKUP(CONCATENATE($F118," ",$G118),AllocFactorMatrix,(AA$4+1),FALSE)*$E123</f>
        <v>0</v>
      </c>
      <c r="AB118" s="5">
        <f>VLOOKUP(CONCATENATE($F118," ",$G118),AllocFactorMatrix,(AB$4+1),FALSE)*$E123</f>
        <v>0</v>
      </c>
      <c r="AC118" s="5">
        <f>VLOOKUP(CONCATENATE($F118," ",$G118),AllocFactorMatrix,(AC$4+1),FALSE)*$E123</f>
        <v>0</v>
      </c>
    </row>
    <row r="119" spans="4:29" hidden="1" outlineLevel="1">
      <c r="E119" s="49"/>
      <c r="F119" s="175" t="str">
        <f>F123</f>
        <v>DIST_SERV</v>
      </c>
      <c r="G119" s="52" t="str">
        <f>$G$11</f>
        <v>DISTPRI</v>
      </c>
      <c r="H119" s="4">
        <f t="shared" si="40"/>
        <v>0</v>
      </c>
      <c r="I119" s="5">
        <f>VLOOKUP(CONCATENATE($F119," ",$G119),AllocFactorMatrix,(I$4+1),FALSE)*$E123</f>
        <v>0</v>
      </c>
      <c r="J119" s="5">
        <f>VLOOKUP(CONCATENATE($F119," ",$G119),AllocFactorMatrix,(J$4+1),FALSE)*$E123</f>
        <v>0</v>
      </c>
      <c r="K119" s="5">
        <f>VLOOKUP(CONCATENATE($F119," ",$G119),AllocFactorMatrix,(K$4+1),FALSE)*$E123</f>
        <v>0</v>
      </c>
      <c r="L119" s="5">
        <f>VLOOKUP(CONCATENATE($F119," ",$G119),AllocFactorMatrix,(L$4+1),FALSE)*$E123</f>
        <v>0</v>
      </c>
      <c r="M119" s="5">
        <f t="shared" si="38"/>
        <v>0</v>
      </c>
      <c r="N119" s="5">
        <f>VLOOKUP(CONCATENATE($F119," ",$G119),AllocFactorMatrix,(N$4+1),FALSE)*$E123</f>
        <v>0</v>
      </c>
      <c r="O119" s="5">
        <f>VLOOKUP(CONCATENATE($F119," ",$G119),AllocFactorMatrix,(O$4+1),FALSE)*$E123</f>
        <v>0</v>
      </c>
      <c r="P119" s="5">
        <f>VLOOKUP(CONCATENATE($F119," ",$G119),AllocFactorMatrix,(P$4+1),FALSE)*$E123</f>
        <v>0</v>
      </c>
      <c r="Q119" s="5">
        <f>VLOOKUP(CONCATENATE($F119," ",$G119),AllocFactorMatrix,(Q$4+1),FALSE)*$E123</f>
        <v>0</v>
      </c>
      <c r="R119" s="5">
        <f t="shared" si="42"/>
        <v>0</v>
      </c>
      <c r="S119" s="5">
        <f>VLOOKUP(CONCATENATE($F119," ",$G119),AllocFactorMatrix,(S$4+1),FALSE)*$E123</f>
        <v>0</v>
      </c>
      <c r="T119" s="5">
        <f>VLOOKUP(CONCATENATE($F119," ",$G119),AllocFactorMatrix,(T$4+1),FALSE)*$E123</f>
        <v>0</v>
      </c>
      <c r="U119" s="5">
        <f>VLOOKUP(CONCATENATE($F119," ",$G119),AllocFactorMatrix,(U$4+1),FALSE)*$E123</f>
        <v>0</v>
      </c>
      <c r="V119" s="5">
        <f>VLOOKUP(CONCATENATE($F119," ",$G119),AllocFactorMatrix,(V$4+1),FALSE)*$E123</f>
        <v>0</v>
      </c>
      <c r="W119" s="5">
        <f t="shared" si="44"/>
        <v>0</v>
      </c>
      <c r="X119" s="5">
        <f>VLOOKUP(CONCATENATE($F119," ",$G119),AllocFactorMatrix,(X$4+1),FALSE)*$E123</f>
        <v>0</v>
      </c>
      <c r="Y119" s="5">
        <f>VLOOKUP(CONCATENATE($F119," ",$G119),AllocFactorMatrix,(Y$4+1),FALSE)*$E123</f>
        <v>0</v>
      </c>
      <c r="Z119" s="5">
        <f t="shared" si="41"/>
        <v>0</v>
      </c>
      <c r="AA119" s="5">
        <f>VLOOKUP(CONCATENATE($F119," ",$G119),AllocFactorMatrix,(AA$4+1),FALSE)*$E123</f>
        <v>0</v>
      </c>
      <c r="AB119" s="5">
        <f>VLOOKUP(CONCATENATE($F119," ",$G119),AllocFactorMatrix,(AB$4+1),FALSE)*$E123</f>
        <v>0</v>
      </c>
      <c r="AC119" s="5">
        <f>VLOOKUP(CONCATENATE($F119," ",$G119),AllocFactorMatrix,(AC$4+1),FALSE)*$E123</f>
        <v>0</v>
      </c>
    </row>
    <row r="120" spans="4:29" hidden="1" outlineLevel="1">
      <c r="E120" s="49"/>
      <c r="F120" s="175" t="str">
        <f>F123</f>
        <v>DIST_SERV</v>
      </c>
      <c r="G120" s="52" t="str">
        <f>$G$12</f>
        <v>DISTSEC</v>
      </c>
      <c r="H120" s="4">
        <f t="shared" si="40"/>
        <v>0</v>
      </c>
      <c r="I120" s="5">
        <f>VLOOKUP(CONCATENATE($F120," ",$G120),AllocFactorMatrix,(I$4+1),FALSE)*$E123</f>
        <v>0</v>
      </c>
      <c r="J120" s="5">
        <f>VLOOKUP(CONCATENATE($F120," ",$G120),AllocFactorMatrix,(J$4+1),FALSE)*$E123</f>
        <v>0</v>
      </c>
      <c r="K120" s="5">
        <f>VLOOKUP(CONCATENATE($F120," ",$G120),AllocFactorMatrix,(K$4+1),FALSE)*$E123</f>
        <v>0</v>
      </c>
      <c r="L120" s="5">
        <f>VLOOKUP(CONCATENATE($F120," ",$G120),AllocFactorMatrix,(L$4+1),FALSE)*$E123</f>
        <v>0</v>
      </c>
      <c r="M120" s="5">
        <f t="shared" si="38"/>
        <v>0</v>
      </c>
      <c r="N120" s="5">
        <f>VLOOKUP(CONCATENATE($F120," ",$G120),AllocFactorMatrix,(N$4+1),FALSE)*$E123</f>
        <v>0</v>
      </c>
      <c r="O120" s="5">
        <f>VLOOKUP(CONCATENATE($F120," ",$G120),AllocFactorMatrix,(O$4+1),FALSE)*$E123</f>
        <v>0</v>
      </c>
      <c r="P120" s="5">
        <f>VLOOKUP(CONCATENATE($F120," ",$G120),AllocFactorMatrix,(P$4+1),FALSE)*$E123</f>
        <v>0</v>
      </c>
      <c r="Q120" s="5">
        <f>VLOOKUP(CONCATENATE($F120," ",$G120),AllocFactorMatrix,(Q$4+1),FALSE)*$E123</f>
        <v>0</v>
      </c>
      <c r="R120" s="5">
        <f t="shared" si="42"/>
        <v>0</v>
      </c>
      <c r="S120" s="5">
        <f>VLOOKUP(CONCATENATE($F120," ",$G120),AllocFactorMatrix,(S$4+1),FALSE)*$E123</f>
        <v>0</v>
      </c>
      <c r="T120" s="5">
        <f>VLOOKUP(CONCATENATE($F120," ",$G120),AllocFactorMatrix,(T$4+1),FALSE)*$E123</f>
        <v>0</v>
      </c>
      <c r="U120" s="5">
        <f>VLOOKUP(CONCATENATE($F120," ",$G120),AllocFactorMatrix,(U$4+1),FALSE)*$E123</f>
        <v>0</v>
      </c>
      <c r="V120" s="5">
        <f>VLOOKUP(CONCATENATE($F120," ",$G120),AllocFactorMatrix,(V$4+1),FALSE)*$E123</f>
        <v>0</v>
      </c>
      <c r="W120" s="5">
        <f t="shared" si="44"/>
        <v>0</v>
      </c>
      <c r="X120" s="5">
        <f>VLOOKUP(CONCATENATE($F120," ",$G120),AllocFactorMatrix,(X$4+1),FALSE)*$E123</f>
        <v>0</v>
      </c>
      <c r="Y120" s="5">
        <f>VLOOKUP(CONCATENATE($F120," ",$G120),AllocFactorMatrix,(Y$4+1),FALSE)*$E123</f>
        <v>0</v>
      </c>
      <c r="Z120" s="5">
        <f t="shared" si="41"/>
        <v>0</v>
      </c>
      <c r="AA120" s="5">
        <f>VLOOKUP(CONCATENATE($F120," ",$G120),AllocFactorMatrix,(AA$4+1),FALSE)*$E123</f>
        <v>0</v>
      </c>
      <c r="AB120" s="5">
        <f>VLOOKUP(CONCATENATE($F120," ",$G120),AllocFactorMatrix,(AB$4+1),FALSE)*$E123</f>
        <v>0</v>
      </c>
      <c r="AC120" s="5">
        <f>VLOOKUP(CONCATENATE($F120," ",$G120),AllocFactorMatrix,(AC$4+1),FALSE)*$E123</f>
        <v>0</v>
      </c>
    </row>
    <row r="121" spans="4:29" hidden="1" outlineLevel="1">
      <c r="E121" s="49"/>
      <c r="F121" s="175" t="str">
        <f>F123</f>
        <v>DIST_SERV</v>
      </c>
      <c r="G121" s="52" t="str">
        <f>$G$13</f>
        <v>ENERGY</v>
      </c>
      <c r="H121" s="4">
        <f t="shared" si="40"/>
        <v>0</v>
      </c>
      <c r="I121" s="5">
        <f>VLOOKUP(CONCATENATE($F121," ",$G121),AllocFactorMatrix,(I$4+1),FALSE)*$E123</f>
        <v>0</v>
      </c>
      <c r="J121" s="5">
        <f>VLOOKUP(CONCATENATE($F121," ",$G121),AllocFactorMatrix,(J$4+1),FALSE)*$E123</f>
        <v>0</v>
      </c>
      <c r="K121" s="5">
        <f>VLOOKUP(CONCATENATE($F121," ",$G121),AllocFactorMatrix,(K$4+1),FALSE)*$E123</f>
        <v>0</v>
      </c>
      <c r="L121" s="5">
        <f>VLOOKUP(CONCATENATE($F121," ",$G121),AllocFactorMatrix,(L$4+1),FALSE)*$E123</f>
        <v>0</v>
      </c>
      <c r="M121" s="5">
        <f t="shared" si="38"/>
        <v>0</v>
      </c>
      <c r="N121" s="5">
        <f>VLOOKUP(CONCATENATE($F121," ",$G121),AllocFactorMatrix,(N$4+1),FALSE)*$E123</f>
        <v>0</v>
      </c>
      <c r="O121" s="5">
        <f>VLOOKUP(CONCATENATE($F121," ",$G121),AllocFactorMatrix,(O$4+1),FALSE)*$E123</f>
        <v>0</v>
      </c>
      <c r="P121" s="5">
        <f>VLOOKUP(CONCATENATE($F121," ",$G121),AllocFactorMatrix,(P$4+1),FALSE)*$E123</f>
        <v>0</v>
      </c>
      <c r="Q121" s="5">
        <f>VLOOKUP(CONCATENATE($F121," ",$G121),AllocFactorMatrix,(Q$4+1),FALSE)*$E123</f>
        <v>0</v>
      </c>
      <c r="R121" s="5">
        <f t="shared" si="42"/>
        <v>0</v>
      </c>
      <c r="S121" s="5">
        <f>VLOOKUP(CONCATENATE($F121," ",$G121),AllocFactorMatrix,(S$4+1),FALSE)*$E123</f>
        <v>0</v>
      </c>
      <c r="T121" s="5">
        <f>VLOOKUP(CONCATENATE($F121," ",$G121),AllocFactorMatrix,(T$4+1),FALSE)*$E123</f>
        <v>0</v>
      </c>
      <c r="U121" s="5">
        <f>VLOOKUP(CONCATENATE($F121," ",$G121),AllocFactorMatrix,(U$4+1),FALSE)*$E123</f>
        <v>0</v>
      </c>
      <c r="V121" s="5">
        <f>VLOOKUP(CONCATENATE($F121," ",$G121),AllocFactorMatrix,(V$4+1),FALSE)*$E123</f>
        <v>0</v>
      </c>
      <c r="W121" s="5">
        <f t="shared" si="44"/>
        <v>0</v>
      </c>
      <c r="X121" s="5">
        <f>VLOOKUP(CONCATENATE($F121," ",$G121),AllocFactorMatrix,(X$4+1),FALSE)*$E123</f>
        <v>0</v>
      </c>
      <c r="Y121" s="5">
        <f>VLOOKUP(CONCATENATE($F121," ",$G121),AllocFactorMatrix,(Y$4+1),FALSE)*$E123</f>
        <v>0</v>
      </c>
      <c r="Z121" s="5">
        <f t="shared" si="41"/>
        <v>0</v>
      </c>
      <c r="AA121" s="5">
        <f>VLOOKUP(CONCATENATE($F121," ",$G121),AllocFactorMatrix,(AA$4+1),FALSE)*$E123</f>
        <v>0</v>
      </c>
      <c r="AB121" s="5">
        <f>VLOOKUP(CONCATENATE($F121," ",$G121),AllocFactorMatrix,(AB$4+1),FALSE)*$E123</f>
        <v>0</v>
      </c>
      <c r="AC121" s="5">
        <f>VLOOKUP(CONCATENATE($F121," ",$G121),AllocFactorMatrix,(AC$4+1),FALSE)*$E123</f>
        <v>0</v>
      </c>
    </row>
    <row r="122" spans="4:29" hidden="1" outlineLevel="1">
      <c r="E122" s="49"/>
      <c r="F122" s="175" t="str">
        <f>F123</f>
        <v>DIST_SERV</v>
      </c>
      <c r="G122" s="52" t="str">
        <f>$G$14</f>
        <v>CUSTOMER</v>
      </c>
      <c r="H122" s="4">
        <f t="shared" si="40"/>
        <v>66236428.609999985</v>
      </c>
      <c r="I122" s="5">
        <f>VLOOKUP(CONCATENATE($F122," ",$G122),AllocFactorMatrix,(I$4+1),FALSE)*$E123</f>
        <v>42242070.826170623</v>
      </c>
      <c r="J122" s="5">
        <f>VLOOKUP(CONCATENATE($F122," ",$G122),AllocFactorMatrix,(J$4+1),FALSE)*$E123</f>
        <v>9577846.5088541396</v>
      </c>
      <c r="K122" s="5">
        <f>VLOOKUP(CONCATENATE($F122," ",$G122),AllocFactorMatrix,(K$4+1),FALSE)*$E123</f>
        <v>0</v>
      </c>
      <c r="L122" s="5">
        <f>VLOOKUP(CONCATENATE($F122," ",$G122),AllocFactorMatrix,(L$4+1),FALSE)*$E123</f>
        <v>0</v>
      </c>
      <c r="M122" s="5">
        <f t="shared" si="38"/>
        <v>9577846.5088541396</v>
      </c>
      <c r="N122" s="5">
        <f>VLOOKUP(CONCATENATE($F122," ",$G122),AllocFactorMatrix,(N$4+1),FALSE)*$E123</f>
        <v>171489.78317366698</v>
      </c>
      <c r="O122" s="5">
        <f>VLOOKUP(CONCATENATE($F122," ",$G122),AllocFactorMatrix,(O$4+1),FALSE)*$E123</f>
        <v>0</v>
      </c>
      <c r="P122" s="5">
        <f>VLOOKUP(CONCATENATE($F122," ",$G122),AllocFactorMatrix,(P$4+1),FALSE)*$E123</f>
        <v>0</v>
      </c>
      <c r="Q122" s="5">
        <f>VLOOKUP(CONCATENATE($F122," ",$G122),AllocFactorMatrix,(Q$4+1),FALSE)*$E123</f>
        <v>0</v>
      </c>
      <c r="R122" s="5">
        <f t="shared" si="42"/>
        <v>171489.78317366698</v>
      </c>
      <c r="S122" s="5">
        <f>VLOOKUP(CONCATENATE($F122," ",$G122),AllocFactorMatrix,(S$4+1),FALSE)*$E123</f>
        <v>1579.0956093339501</v>
      </c>
      <c r="T122" s="5">
        <f>VLOOKUP(CONCATENATE($F122," ",$G122),AllocFactorMatrix,(T$4+1),FALSE)*$E123</f>
        <v>0</v>
      </c>
      <c r="U122" s="5">
        <f>VLOOKUP(CONCATENATE($F122," ",$G122),AllocFactorMatrix,(U$4+1),FALSE)*$E123</f>
        <v>0</v>
      </c>
      <c r="V122" s="5">
        <f>VLOOKUP(CONCATENATE($F122," ",$G122),AllocFactorMatrix,(V$4+1),FALSE)*$E123</f>
        <v>0</v>
      </c>
      <c r="W122" s="5">
        <f t="shared" si="44"/>
        <v>1579.0956093339501</v>
      </c>
      <c r="X122" s="5">
        <f>VLOOKUP(CONCATENATE($F122," ",$G122),AllocFactorMatrix,(X$4+1),FALSE)*$E123</f>
        <v>48320.325645618868</v>
      </c>
      <c r="Y122" s="5">
        <f>VLOOKUP(CONCATENATE($F122," ",$G122),AllocFactorMatrix,(Y$4+1),FALSE)*$E123</f>
        <v>0</v>
      </c>
      <c r="Z122" s="5">
        <f t="shared" si="41"/>
        <v>48320.325645618868</v>
      </c>
      <c r="AA122" s="5">
        <f>VLOOKUP(CONCATENATE($F122," ",$G122),AllocFactorMatrix,(AA$4+1),FALSE)*$E123</f>
        <v>2842.3720968011103</v>
      </c>
      <c r="AB122" s="5">
        <f>VLOOKUP(CONCATENATE($F122," ",$G122),AllocFactorMatrix,(AB$4+1),FALSE)*$E123</f>
        <v>14174909.646747135</v>
      </c>
      <c r="AC122" s="5">
        <f>VLOOKUP(CONCATENATE($F122," ",$G122),AllocFactorMatrix,(AC$4+1),FALSE)*$E123</f>
        <v>17370.051702673452</v>
      </c>
    </row>
    <row r="123" spans="4:29" collapsed="1">
      <c r="D123" s="52" t="s">
        <v>94</v>
      </c>
      <c r="E123" s="54">
        <v>66236428.609999999</v>
      </c>
      <c r="F123" s="93" t="s">
        <v>46</v>
      </c>
      <c r="G123" s="52" t="str">
        <f>$G$15</f>
        <v>TOTAL</v>
      </c>
      <c r="H123" s="4">
        <f t="shared" si="40"/>
        <v>66236428.609999985</v>
      </c>
      <c r="I123" s="5">
        <f>VLOOKUP(CONCATENATE($F123," ",$G123),AllocFactorMatrix,(I$4+1),FALSE)*$E123</f>
        <v>42242070.826170623</v>
      </c>
      <c r="J123" s="5">
        <f>VLOOKUP(CONCATENATE($F123," ",$G123),AllocFactorMatrix,(J$4+1),FALSE)*$E123</f>
        <v>9577846.5088541396</v>
      </c>
      <c r="K123" s="5">
        <f>VLOOKUP(CONCATENATE($F123," ",$G123),AllocFactorMatrix,(K$4+1),FALSE)*$E123</f>
        <v>0</v>
      </c>
      <c r="L123" s="5">
        <f>VLOOKUP(CONCATENATE($F123," ",$G123),AllocFactorMatrix,(L$4+1),FALSE)*$E123</f>
        <v>0</v>
      </c>
      <c r="M123" s="5">
        <f t="shared" si="38"/>
        <v>9577846.5088541396</v>
      </c>
      <c r="N123" s="5">
        <f>VLOOKUP(CONCATENATE($F123," ",$G123),AllocFactorMatrix,(N$4+1),FALSE)*$E123</f>
        <v>171489.78317366698</v>
      </c>
      <c r="O123" s="5">
        <f>VLOOKUP(CONCATENATE($F123," ",$G123),AllocFactorMatrix,(O$4+1),FALSE)*$E123</f>
        <v>0</v>
      </c>
      <c r="P123" s="5">
        <f>VLOOKUP(CONCATENATE($F123," ",$G123),AllocFactorMatrix,(P$4+1),FALSE)*$E123</f>
        <v>0</v>
      </c>
      <c r="Q123" s="5">
        <f>VLOOKUP(CONCATENATE($F123," ",$G123),AllocFactorMatrix,(Q$4+1),FALSE)*$E123</f>
        <v>0</v>
      </c>
      <c r="R123" s="5">
        <f t="shared" si="42"/>
        <v>171489.78317366698</v>
      </c>
      <c r="S123" s="5">
        <f>VLOOKUP(CONCATENATE($F123," ",$G123),AllocFactorMatrix,(S$4+1),FALSE)*$E123</f>
        <v>1579.0956093339501</v>
      </c>
      <c r="T123" s="5">
        <f>VLOOKUP(CONCATENATE($F123," ",$G123),AllocFactorMatrix,(T$4+1),FALSE)*$E123</f>
        <v>0</v>
      </c>
      <c r="U123" s="5">
        <f>VLOOKUP(CONCATENATE($F123," ",$G123),AllocFactorMatrix,(U$4+1),FALSE)*$E123</f>
        <v>0</v>
      </c>
      <c r="V123" s="5">
        <f>VLOOKUP(CONCATENATE($F123," ",$G123),AllocFactorMatrix,(V$4+1),FALSE)*$E123</f>
        <v>0</v>
      </c>
      <c r="W123" s="5">
        <f t="shared" si="44"/>
        <v>1579.0956093339501</v>
      </c>
      <c r="X123" s="5">
        <f>VLOOKUP(CONCATENATE($F123," ",$G123),AllocFactorMatrix,(X$4+1),FALSE)*$E123</f>
        <v>48320.325645618868</v>
      </c>
      <c r="Y123" s="5">
        <f>VLOOKUP(CONCATENATE($F123," ",$G123),AllocFactorMatrix,(Y$4+1),FALSE)*$E123</f>
        <v>0</v>
      </c>
      <c r="Z123" s="5">
        <f t="shared" si="41"/>
        <v>48320.325645618868</v>
      </c>
      <c r="AA123" s="5">
        <f>VLOOKUP(CONCATENATE($F123," ",$G123),AllocFactorMatrix,(AA$4+1),FALSE)*$E123</f>
        <v>2842.3720968011103</v>
      </c>
      <c r="AB123" s="5">
        <f>VLOOKUP(CONCATENATE($F123," ",$G123),AllocFactorMatrix,(AB$4+1),FALSE)*$E123</f>
        <v>14174909.646747135</v>
      </c>
      <c r="AC123" s="5">
        <f>VLOOKUP(CONCATENATE($F123," ",$G123),AllocFactorMatrix,(AC$4+1),FALSE)*$E123</f>
        <v>17370.051702673452</v>
      </c>
    </row>
    <row r="124" spans="4:29" hidden="1" outlineLevel="1">
      <c r="E124" s="49"/>
      <c r="F124" s="175" t="str">
        <f>F131</f>
        <v>DIST_METERS</v>
      </c>
      <c r="G124" s="52" t="str">
        <f>$G$8</f>
        <v>PRODUCTION</v>
      </c>
      <c r="H124" s="4">
        <f t="shared" si="40"/>
        <v>0</v>
      </c>
      <c r="I124" s="5">
        <f>VLOOKUP(CONCATENATE($F124," ",$G124),AllocFactorMatrix,(I$4+1),FALSE)*$E131</f>
        <v>0</v>
      </c>
      <c r="J124" s="5">
        <f>VLOOKUP(CONCATENATE($F124," ",$G124),AllocFactorMatrix,(J$4+1),FALSE)*$E131</f>
        <v>0</v>
      </c>
      <c r="K124" s="5">
        <f>VLOOKUP(CONCATENATE($F124," ",$G124),AllocFactorMatrix,(K$4+1),FALSE)*$E131</f>
        <v>0</v>
      </c>
      <c r="L124" s="5">
        <f>VLOOKUP(CONCATENATE($F124," ",$G124),AllocFactorMatrix,(L$4+1),FALSE)*$E131</f>
        <v>0</v>
      </c>
      <c r="M124" s="5">
        <f t="shared" si="38"/>
        <v>0</v>
      </c>
      <c r="N124" s="5">
        <f>VLOOKUP(CONCATENATE($F124," ",$G124),AllocFactorMatrix,(N$4+1),FALSE)*$E131</f>
        <v>0</v>
      </c>
      <c r="O124" s="5">
        <f>VLOOKUP(CONCATENATE($F124," ",$G124),AllocFactorMatrix,(O$4+1),FALSE)*$E131</f>
        <v>0</v>
      </c>
      <c r="P124" s="5">
        <f>VLOOKUP(CONCATENATE($F124," ",$G124),AllocFactorMatrix,(P$4+1),FALSE)*$E131</f>
        <v>0</v>
      </c>
      <c r="Q124" s="5">
        <f>VLOOKUP(CONCATENATE($F124," ",$G124),AllocFactorMatrix,(Q$4+1),FALSE)*$E131</f>
        <v>0</v>
      </c>
      <c r="R124" s="5">
        <f t="shared" si="42"/>
        <v>0</v>
      </c>
      <c r="S124" s="5">
        <f>VLOOKUP(CONCATENATE($F124," ",$G124),AllocFactorMatrix,(S$4+1),FALSE)*$E131</f>
        <v>0</v>
      </c>
      <c r="T124" s="5">
        <f>VLOOKUP(CONCATENATE($F124," ",$G124),AllocFactorMatrix,(T$4+1),FALSE)*$E131</f>
        <v>0</v>
      </c>
      <c r="U124" s="5">
        <f>VLOOKUP(CONCATENATE($F124," ",$G124),AllocFactorMatrix,(U$4+1),FALSE)*$E131</f>
        <v>0</v>
      </c>
      <c r="V124" s="5">
        <f>VLOOKUP(CONCATENATE($F124," ",$G124),AllocFactorMatrix,(V$4+1),FALSE)*$E131</f>
        <v>0</v>
      </c>
      <c r="W124" s="5">
        <f>SUBTOTAL(9,S124:V124)</f>
        <v>0</v>
      </c>
      <c r="X124" s="5">
        <f>VLOOKUP(CONCATENATE($F124," ",$G124),AllocFactorMatrix,(X$4+1),FALSE)*$E131</f>
        <v>0</v>
      </c>
      <c r="Y124" s="5">
        <f>VLOOKUP(CONCATENATE($F124," ",$G124),AllocFactorMatrix,(Y$4+1),FALSE)*$E131</f>
        <v>0</v>
      </c>
      <c r="Z124" s="5">
        <f t="shared" si="41"/>
        <v>0</v>
      </c>
      <c r="AA124" s="5">
        <f>VLOOKUP(CONCATENATE($F124," ",$G124),AllocFactorMatrix,(AA$4+1),FALSE)*$E131</f>
        <v>0</v>
      </c>
      <c r="AB124" s="5">
        <f>VLOOKUP(CONCATENATE($F124," ",$G124),AllocFactorMatrix,(AB$4+1),FALSE)*$E131</f>
        <v>0</v>
      </c>
      <c r="AC124" s="5">
        <f>VLOOKUP(CONCATENATE($F124," ",$G124),AllocFactorMatrix,(AC$4+1),FALSE)*$E131</f>
        <v>0</v>
      </c>
    </row>
    <row r="125" spans="4:29" hidden="1" outlineLevel="1">
      <c r="E125" s="49"/>
      <c r="F125" s="175" t="str">
        <f>F131</f>
        <v>DIST_METERS</v>
      </c>
      <c r="G125" s="52" t="str">
        <f>$G$9</f>
        <v>BULKTRAN</v>
      </c>
      <c r="H125" s="4">
        <f t="shared" si="40"/>
        <v>0</v>
      </c>
      <c r="I125" s="5">
        <f>VLOOKUP(CONCATENATE($F125," ",$G125),AllocFactorMatrix,(I$4+1),FALSE)*$E131</f>
        <v>0</v>
      </c>
      <c r="J125" s="5">
        <f>VLOOKUP(CONCATENATE($F125," ",$G125),AllocFactorMatrix,(J$4+1),FALSE)*$E131</f>
        <v>0</v>
      </c>
      <c r="K125" s="5">
        <f>VLOOKUP(CONCATENATE($F125," ",$G125),AllocFactorMatrix,(K$4+1),FALSE)*$E131</f>
        <v>0</v>
      </c>
      <c r="L125" s="5">
        <f>VLOOKUP(CONCATENATE($F125," ",$G125),AllocFactorMatrix,(L$4+1),FALSE)*$E131</f>
        <v>0</v>
      </c>
      <c r="M125" s="5">
        <f t="shared" si="38"/>
        <v>0</v>
      </c>
      <c r="N125" s="5">
        <f>VLOOKUP(CONCATENATE($F125," ",$G125),AllocFactorMatrix,(N$4+1),FALSE)*$E131</f>
        <v>0</v>
      </c>
      <c r="O125" s="5">
        <f>VLOOKUP(CONCATENATE($F125," ",$G125),AllocFactorMatrix,(O$4+1),FALSE)*$E131</f>
        <v>0</v>
      </c>
      <c r="P125" s="5">
        <f>VLOOKUP(CONCATENATE($F125," ",$G125),AllocFactorMatrix,(P$4+1),FALSE)*$E131</f>
        <v>0</v>
      </c>
      <c r="Q125" s="5">
        <f>VLOOKUP(CONCATENATE($F125," ",$G125),AllocFactorMatrix,(Q$4+1),FALSE)*$E131</f>
        <v>0</v>
      </c>
      <c r="R125" s="5">
        <f t="shared" si="42"/>
        <v>0</v>
      </c>
      <c r="S125" s="5">
        <f>VLOOKUP(CONCATENATE($F125," ",$G125),AllocFactorMatrix,(S$4+1),FALSE)*$E131</f>
        <v>0</v>
      </c>
      <c r="T125" s="5">
        <f>VLOOKUP(CONCATENATE($F125," ",$G125),AllocFactorMatrix,(T$4+1),FALSE)*$E131</f>
        <v>0</v>
      </c>
      <c r="U125" s="5">
        <f>VLOOKUP(CONCATENATE($F125," ",$G125),AllocFactorMatrix,(U$4+1),FALSE)*$E131</f>
        <v>0</v>
      </c>
      <c r="V125" s="5">
        <f>VLOOKUP(CONCATENATE($F125," ",$G125),AllocFactorMatrix,(V$4+1),FALSE)*$E131</f>
        <v>0</v>
      </c>
      <c r="W125" s="5">
        <f t="shared" ref="W125:W131" si="45">SUBTOTAL(9,S125:V125)</f>
        <v>0</v>
      </c>
      <c r="X125" s="5">
        <f>VLOOKUP(CONCATENATE($F125," ",$G125),AllocFactorMatrix,(X$4+1),FALSE)*$E131</f>
        <v>0</v>
      </c>
      <c r="Y125" s="5">
        <f>VLOOKUP(CONCATENATE($F125," ",$G125),AllocFactorMatrix,(Y$4+1),FALSE)*$E131</f>
        <v>0</v>
      </c>
      <c r="Z125" s="5">
        <f t="shared" si="41"/>
        <v>0</v>
      </c>
      <c r="AA125" s="5">
        <f>VLOOKUP(CONCATENATE($F125," ",$G125),AllocFactorMatrix,(AA$4+1),FALSE)*$E131</f>
        <v>0</v>
      </c>
      <c r="AB125" s="5">
        <f>VLOOKUP(CONCATENATE($F125," ",$G125),AllocFactorMatrix,(AB$4+1),FALSE)*$E131</f>
        <v>0</v>
      </c>
      <c r="AC125" s="5">
        <f>VLOOKUP(CONCATENATE($F125," ",$G125),AllocFactorMatrix,(AC$4+1),FALSE)*$E131</f>
        <v>0</v>
      </c>
    </row>
    <row r="126" spans="4:29" hidden="1" outlineLevel="1">
      <c r="E126" s="49"/>
      <c r="F126" s="175" t="str">
        <f>F131</f>
        <v>DIST_METERS</v>
      </c>
      <c r="G126" s="52" t="str">
        <f>$G$10</f>
        <v>SUBTRAN</v>
      </c>
      <c r="H126" s="4">
        <f t="shared" si="40"/>
        <v>0</v>
      </c>
      <c r="I126" s="5">
        <f>VLOOKUP(CONCATENATE($F126," ",$G126),AllocFactorMatrix,(I$4+1),FALSE)*$E131</f>
        <v>0</v>
      </c>
      <c r="J126" s="5">
        <f>VLOOKUP(CONCATENATE($F126," ",$G126),AllocFactorMatrix,(J$4+1),FALSE)*$E131</f>
        <v>0</v>
      </c>
      <c r="K126" s="5">
        <f>VLOOKUP(CONCATENATE($F126," ",$G126),AllocFactorMatrix,(K$4+1),FALSE)*$E131</f>
        <v>0</v>
      </c>
      <c r="L126" s="5">
        <f>VLOOKUP(CONCATENATE($F126," ",$G126),AllocFactorMatrix,(L$4+1),FALSE)*$E131</f>
        <v>0</v>
      </c>
      <c r="M126" s="5">
        <f t="shared" si="38"/>
        <v>0</v>
      </c>
      <c r="N126" s="5">
        <f>VLOOKUP(CONCATENATE($F126," ",$G126),AllocFactorMatrix,(N$4+1),FALSE)*$E131</f>
        <v>0</v>
      </c>
      <c r="O126" s="5">
        <f>VLOOKUP(CONCATENATE($F126," ",$G126),AllocFactorMatrix,(O$4+1),FALSE)*$E131</f>
        <v>0</v>
      </c>
      <c r="P126" s="5">
        <f>VLOOKUP(CONCATENATE($F126," ",$G126),AllocFactorMatrix,(P$4+1),FALSE)*$E131</f>
        <v>0</v>
      </c>
      <c r="Q126" s="5">
        <f>VLOOKUP(CONCATENATE($F126," ",$G126),AllocFactorMatrix,(Q$4+1),FALSE)*$E131</f>
        <v>0</v>
      </c>
      <c r="R126" s="5">
        <f t="shared" si="42"/>
        <v>0</v>
      </c>
      <c r="S126" s="5">
        <f>VLOOKUP(CONCATENATE($F126," ",$G126),AllocFactorMatrix,(S$4+1),FALSE)*$E131</f>
        <v>0</v>
      </c>
      <c r="T126" s="5">
        <f>VLOOKUP(CONCATENATE($F126," ",$G126),AllocFactorMatrix,(T$4+1),FALSE)*$E131</f>
        <v>0</v>
      </c>
      <c r="U126" s="5">
        <f>VLOOKUP(CONCATENATE($F126," ",$G126),AllocFactorMatrix,(U$4+1),FALSE)*$E131</f>
        <v>0</v>
      </c>
      <c r="V126" s="5">
        <f>VLOOKUP(CONCATENATE($F126," ",$G126),AllocFactorMatrix,(V$4+1),FALSE)*$E131</f>
        <v>0</v>
      </c>
      <c r="W126" s="5">
        <f t="shared" si="45"/>
        <v>0</v>
      </c>
      <c r="X126" s="5">
        <f>VLOOKUP(CONCATENATE($F126," ",$G126),AllocFactorMatrix,(X$4+1),FALSE)*$E131</f>
        <v>0</v>
      </c>
      <c r="Y126" s="5">
        <f>VLOOKUP(CONCATENATE($F126," ",$G126),AllocFactorMatrix,(Y$4+1),FALSE)*$E131</f>
        <v>0</v>
      </c>
      <c r="Z126" s="5">
        <f t="shared" si="41"/>
        <v>0</v>
      </c>
      <c r="AA126" s="5">
        <f>VLOOKUP(CONCATENATE($F126," ",$G126),AllocFactorMatrix,(AA$4+1),FALSE)*$E131</f>
        <v>0</v>
      </c>
      <c r="AB126" s="5">
        <f>VLOOKUP(CONCATENATE($F126," ",$G126),AllocFactorMatrix,(AB$4+1),FALSE)*$E131</f>
        <v>0</v>
      </c>
      <c r="AC126" s="5">
        <f>VLOOKUP(CONCATENATE($F126," ",$G126),AllocFactorMatrix,(AC$4+1),FALSE)*$E131</f>
        <v>0</v>
      </c>
    </row>
    <row r="127" spans="4:29" hidden="1" outlineLevel="1">
      <c r="E127" s="49"/>
      <c r="F127" s="175" t="str">
        <f>F131</f>
        <v>DIST_METERS</v>
      </c>
      <c r="G127" s="52" t="str">
        <f>$G$11</f>
        <v>DISTPRI</v>
      </c>
      <c r="H127" s="4">
        <f t="shared" si="40"/>
        <v>0</v>
      </c>
      <c r="I127" s="5">
        <f>VLOOKUP(CONCATENATE($F127," ",$G127),AllocFactorMatrix,(I$4+1),FALSE)*$E131</f>
        <v>0</v>
      </c>
      <c r="J127" s="5">
        <f>VLOOKUP(CONCATENATE($F127," ",$G127),AllocFactorMatrix,(J$4+1),FALSE)*$E131</f>
        <v>0</v>
      </c>
      <c r="K127" s="5">
        <f>VLOOKUP(CONCATENATE($F127," ",$G127),AllocFactorMatrix,(K$4+1),FALSE)*$E131</f>
        <v>0</v>
      </c>
      <c r="L127" s="5">
        <f>VLOOKUP(CONCATENATE($F127," ",$G127),AllocFactorMatrix,(L$4+1),FALSE)*$E131</f>
        <v>0</v>
      </c>
      <c r="M127" s="5">
        <f t="shared" si="38"/>
        <v>0</v>
      </c>
      <c r="N127" s="5">
        <f>VLOOKUP(CONCATENATE($F127," ",$G127),AllocFactorMatrix,(N$4+1),FALSE)*$E131</f>
        <v>0</v>
      </c>
      <c r="O127" s="5">
        <f>VLOOKUP(CONCATENATE($F127," ",$G127),AllocFactorMatrix,(O$4+1),FALSE)*$E131</f>
        <v>0</v>
      </c>
      <c r="P127" s="5">
        <f>VLOOKUP(CONCATENATE($F127," ",$G127),AllocFactorMatrix,(P$4+1),FALSE)*$E131</f>
        <v>0</v>
      </c>
      <c r="Q127" s="5">
        <f>VLOOKUP(CONCATENATE($F127," ",$G127),AllocFactorMatrix,(Q$4+1),FALSE)*$E131</f>
        <v>0</v>
      </c>
      <c r="R127" s="5">
        <f t="shared" si="42"/>
        <v>0</v>
      </c>
      <c r="S127" s="5">
        <f>VLOOKUP(CONCATENATE($F127," ",$G127),AllocFactorMatrix,(S$4+1),FALSE)*$E131</f>
        <v>0</v>
      </c>
      <c r="T127" s="5">
        <f>VLOOKUP(CONCATENATE($F127," ",$G127),AllocFactorMatrix,(T$4+1),FALSE)*$E131</f>
        <v>0</v>
      </c>
      <c r="U127" s="5">
        <f>VLOOKUP(CONCATENATE($F127," ",$G127),AllocFactorMatrix,(U$4+1),FALSE)*$E131</f>
        <v>0</v>
      </c>
      <c r="V127" s="5">
        <f>VLOOKUP(CONCATENATE($F127," ",$G127),AllocFactorMatrix,(V$4+1),FALSE)*$E131</f>
        <v>0</v>
      </c>
      <c r="W127" s="5">
        <f t="shared" si="45"/>
        <v>0</v>
      </c>
      <c r="X127" s="5">
        <f>VLOOKUP(CONCATENATE($F127," ",$G127),AllocFactorMatrix,(X$4+1),FALSE)*$E131</f>
        <v>0</v>
      </c>
      <c r="Y127" s="5">
        <f>VLOOKUP(CONCATENATE($F127," ",$G127),AllocFactorMatrix,(Y$4+1),FALSE)*$E131</f>
        <v>0</v>
      </c>
      <c r="Z127" s="5">
        <f t="shared" si="41"/>
        <v>0</v>
      </c>
      <c r="AA127" s="5">
        <f>VLOOKUP(CONCATENATE($F127," ",$G127),AllocFactorMatrix,(AA$4+1),FALSE)*$E131</f>
        <v>0</v>
      </c>
      <c r="AB127" s="5">
        <f>VLOOKUP(CONCATENATE($F127," ",$G127),AllocFactorMatrix,(AB$4+1),FALSE)*$E131</f>
        <v>0</v>
      </c>
      <c r="AC127" s="5">
        <f>VLOOKUP(CONCATENATE($F127," ",$G127),AllocFactorMatrix,(AC$4+1),FALSE)*$E131</f>
        <v>0</v>
      </c>
    </row>
    <row r="128" spans="4:29" hidden="1" outlineLevel="1">
      <c r="E128" s="49"/>
      <c r="F128" s="175" t="str">
        <f>F131</f>
        <v>DIST_METERS</v>
      </c>
      <c r="G128" s="52" t="str">
        <f>$G$12</f>
        <v>DISTSEC</v>
      </c>
      <c r="H128" s="4">
        <f t="shared" si="40"/>
        <v>0</v>
      </c>
      <c r="I128" s="5">
        <f>VLOOKUP(CONCATENATE($F128," ",$G128),AllocFactorMatrix,(I$4+1),FALSE)*$E131</f>
        <v>0</v>
      </c>
      <c r="J128" s="5">
        <f>VLOOKUP(CONCATENATE($F128," ",$G128),AllocFactorMatrix,(J$4+1),FALSE)*$E131</f>
        <v>0</v>
      </c>
      <c r="K128" s="5">
        <f>VLOOKUP(CONCATENATE($F128," ",$G128),AllocFactorMatrix,(K$4+1),FALSE)*$E131</f>
        <v>0</v>
      </c>
      <c r="L128" s="5">
        <f>VLOOKUP(CONCATENATE($F128," ",$G128),AllocFactorMatrix,(L$4+1),FALSE)*$E131</f>
        <v>0</v>
      </c>
      <c r="M128" s="5">
        <f t="shared" si="38"/>
        <v>0</v>
      </c>
      <c r="N128" s="5">
        <f>VLOOKUP(CONCATENATE($F128," ",$G128),AllocFactorMatrix,(N$4+1),FALSE)*$E131</f>
        <v>0</v>
      </c>
      <c r="O128" s="5">
        <f>VLOOKUP(CONCATENATE($F128," ",$G128),AllocFactorMatrix,(O$4+1),FALSE)*$E131</f>
        <v>0</v>
      </c>
      <c r="P128" s="5">
        <f>VLOOKUP(CONCATENATE($F128," ",$G128),AllocFactorMatrix,(P$4+1),FALSE)*$E131</f>
        <v>0</v>
      </c>
      <c r="Q128" s="5">
        <f>VLOOKUP(CONCATENATE($F128," ",$G128),AllocFactorMatrix,(Q$4+1),FALSE)*$E131</f>
        <v>0</v>
      </c>
      <c r="R128" s="5">
        <f t="shared" si="42"/>
        <v>0</v>
      </c>
      <c r="S128" s="5">
        <f>VLOOKUP(CONCATENATE($F128," ",$G128),AllocFactorMatrix,(S$4+1),FALSE)*$E131</f>
        <v>0</v>
      </c>
      <c r="T128" s="5">
        <f>VLOOKUP(CONCATENATE($F128," ",$G128),AllocFactorMatrix,(T$4+1),FALSE)*$E131</f>
        <v>0</v>
      </c>
      <c r="U128" s="5">
        <f>VLOOKUP(CONCATENATE($F128," ",$G128),AllocFactorMatrix,(U$4+1),FALSE)*$E131</f>
        <v>0</v>
      </c>
      <c r="V128" s="5">
        <f>VLOOKUP(CONCATENATE($F128," ",$G128),AllocFactorMatrix,(V$4+1),FALSE)*$E131</f>
        <v>0</v>
      </c>
      <c r="W128" s="5">
        <f t="shared" si="45"/>
        <v>0</v>
      </c>
      <c r="X128" s="5">
        <f>VLOOKUP(CONCATENATE($F128," ",$G128),AllocFactorMatrix,(X$4+1),FALSE)*$E131</f>
        <v>0</v>
      </c>
      <c r="Y128" s="5">
        <f>VLOOKUP(CONCATENATE($F128," ",$G128),AllocFactorMatrix,(Y$4+1),FALSE)*$E131</f>
        <v>0</v>
      </c>
      <c r="Z128" s="5">
        <f t="shared" si="41"/>
        <v>0</v>
      </c>
      <c r="AA128" s="5">
        <f>VLOOKUP(CONCATENATE($F128," ",$G128),AllocFactorMatrix,(AA$4+1),FALSE)*$E131</f>
        <v>0</v>
      </c>
      <c r="AB128" s="5">
        <f>VLOOKUP(CONCATENATE($F128," ",$G128),AllocFactorMatrix,(AB$4+1),FALSE)*$E131</f>
        <v>0</v>
      </c>
      <c r="AC128" s="5">
        <f>VLOOKUP(CONCATENATE($F128," ",$G128),AllocFactorMatrix,(AC$4+1),FALSE)*$E131</f>
        <v>0</v>
      </c>
    </row>
    <row r="129" spans="4:29" hidden="1" outlineLevel="1">
      <c r="E129" s="49"/>
      <c r="F129" s="175" t="str">
        <f>F131</f>
        <v>DIST_METERS</v>
      </c>
      <c r="G129" s="52" t="str">
        <f>$G$13</f>
        <v>ENERGY</v>
      </c>
      <c r="H129" s="4">
        <f t="shared" si="40"/>
        <v>0</v>
      </c>
      <c r="I129" s="5">
        <f>VLOOKUP(CONCATENATE($F129," ",$G129),AllocFactorMatrix,(I$4+1),FALSE)*$E131</f>
        <v>0</v>
      </c>
      <c r="J129" s="5">
        <f>VLOOKUP(CONCATENATE($F129," ",$G129),AllocFactorMatrix,(J$4+1),FALSE)*$E131</f>
        <v>0</v>
      </c>
      <c r="K129" s="5">
        <f>VLOOKUP(CONCATENATE($F129," ",$G129),AllocFactorMatrix,(K$4+1),FALSE)*$E131</f>
        <v>0</v>
      </c>
      <c r="L129" s="5">
        <f>VLOOKUP(CONCATENATE($F129," ",$G129),AllocFactorMatrix,(L$4+1),FALSE)*$E131</f>
        <v>0</v>
      </c>
      <c r="M129" s="5">
        <f t="shared" si="38"/>
        <v>0</v>
      </c>
      <c r="N129" s="5">
        <f>VLOOKUP(CONCATENATE($F129," ",$G129),AllocFactorMatrix,(N$4+1),FALSE)*$E131</f>
        <v>0</v>
      </c>
      <c r="O129" s="5">
        <f>VLOOKUP(CONCATENATE($F129," ",$G129),AllocFactorMatrix,(O$4+1),FALSE)*$E131</f>
        <v>0</v>
      </c>
      <c r="P129" s="5">
        <f>VLOOKUP(CONCATENATE($F129," ",$G129),AllocFactorMatrix,(P$4+1),FALSE)*$E131</f>
        <v>0</v>
      </c>
      <c r="Q129" s="5">
        <f>VLOOKUP(CONCATENATE($F129," ",$G129),AllocFactorMatrix,(Q$4+1),FALSE)*$E131</f>
        <v>0</v>
      </c>
      <c r="R129" s="5">
        <f t="shared" si="42"/>
        <v>0</v>
      </c>
      <c r="S129" s="5">
        <f>VLOOKUP(CONCATENATE($F129," ",$G129),AllocFactorMatrix,(S$4+1),FALSE)*$E131</f>
        <v>0</v>
      </c>
      <c r="T129" s="5">
        <f>VLOOKUP(CONCATENATE($F129," ",$G129),AllocFactorMatrix,(T$4+1),FALSE)*$E131</f>
        <v>0</v>
      </c>
      <c r="U129" s="5">
        <f>VLOOKUP(CONCATENATE($F129," ",$G129),AllocFactorMatrix,(U$4+1),FALSE)*$E131</f>
        <v>0</v>
      </c>
      <c r="V129" s="5">
        <f>VLOOKUP(CONCATENATE($F129," ",$G129),AllocFactorMatrix,(V$4+1),FALSE)*$E131</f>
        <v>0</v>
      </c>
      <c r="W129" s="5">
        <f t="shared" si="45"/>
        <v>0</v>
      </c>
      <c r="X129" s="5">
        <f>VLOOKUP(CONCATENATE($F129," ",$G129),AllocFactorMatrix,(X$4+1),FALSE)*$E131</f>
        <v>0</v>
      </c>
      <c r="Y129" s="5">
        <f>VLOOKUP(CONCATENATE($F129," ",$G129),AllocFactorMatrix,(Y$4+1),FALSE)*$E131</f>
        <v>0</v>
      </c>
      <c r="Z129" s="5">
        <f t="shared" si="41"/>
        <v>0</v>
      </c>
      <c r="AA129" s="5">
        <f>VLOOKUP(CONCATENATE($F129," ",$G129),AllocFactorMatrix,(AA$4+1),FALSE)*$E131</f>
        <v>0</v>
      </c>
      <c r="AB129" s="5">
        <f>VLOOKUP(CONCATENATE($F129," ",$G129),AllocFactorMatrix,(AB$4+1),FALSE)*$E131</f>
        <v>0</v>
      </c>
      <c r="AC129" s="5">
        <f>VLOOKUP(CONCATENATE($F129," ",$G129),AllocFactorMatrix,(AC$4+1),FALSE)*$E131</f>
        <v>0</v>
      </c>
    </row>
    <row r="130" spans="4:29" hidden="1" outlineLevel="1">
      <c r="E130" s="49"/>
      <c r="F130" s="175" t="str">
        <f>F131</f>
        <v>DIST_METERS</v>
      </c>
      <c r="G130" s="52" t="str">
        <f>$G$14</f>
        <v>CUSTOMER</v>
      </c>
      <c r="H130" s="4">
        <f t="shared" si="40"/>
        <v>25229878.410000008</v>
      </c>
      <c r="I130" s="5">
        <f>VLOOKUP(CONCATENATE($F130," ",$G130),AllocFactorMatrix,(I$4+1),FALSE)*$E131</f>
        <v>11287155.010382887</v>
      </c>
      <c r="J130" s="5">
        <f>VLOOKUP(CONCATENATE($F130," ",$G130),AllocFactorMatrix,(J$4+1),FALSE)*$E131</f>
        <v>8509957.48132913</v>
      </c>
      <c r="K130" s="5">
        <f>VLOOKUP(CONCATENATE($F130," ",$G130),AllocFactorMatrix,(K$4+1),FALSE)*$E131</f>
        <v>1223062.9223659097</v>
      </c>
      <c r="L130" s="5">
        <f>VLOOKUP(CONCATENATE($F130," ",$G130),AllocFactorMatrix,(L$4+1),FALSE)*$E131</f>
        <v>206021.10199190906</v>
      </c>
      <c r="M130" s="5">
        <f t="shared" si="38"/>
        <v>9939041.5056869481</v>
      </c>
      <c r="N130" s="5">
        <f>VLOOKUP(CONCATENATE($F130," ",$G130),AllocFactorMatrix,(N$4+1),FALSE)*$E131</f>
        <v>1304844.7838700002</v>
      </c>
      <c r="O130" s="5">
        <f>VLOOKUP(CONCATENATE($F130," ",$G130),AllocFactorMatrix,(O$4+1),FALSE)*$E131</f>
        <v>430231.46421306761</v>
      </c>
      <c r="P130" s="5">
        <f>VLOOKUP(CONCATENATE($F130," ",$G130),AllocFactorMatrix,(P$4+1),FALSE)*$E131</f>
        <v>506687.63442786038</v>
      </c>
      <c r="Q130" s="5">
        <f>VLOOKUP(CONCATENATE($F130," ",$G130),AllocFactorMatrix,(Q$4+1),FALSE)*$E131</f>
        <v>63335.081684388395</v>
      </c>
      <c r="R130" s="5">
        <f t="shared" si="42"/>
        <v>2305098.9641953167</v>
      </c>
      <c r="S130" s="5">
        <f>VLOOKUP(CONCATENATE($F130," ",$G130),AllocFactorMatrix,(S$4+1),FALSE)*$E131</f>
        <v>8124.2776819257597</v>
      </c>
      <c r="T130" s="5">
        <f>VLOOKUP(CONCATENATE($F130," ",$G130),AllocFactorMatrix,(T$4+1),FALSE)*$E131</f>
        <v>305060.65436340118</v>
      </c>
      <c r="U130" s="5">
        <f>VLOOKUP(CONCATENATE($F130," ",$G130),AllocFactorMatrix,(U$4+1),FALSE)*$E131</f>
        <v>851716.57028775488</v>
      </c>
      <c r="V130" s="5">
        <f>VLOOKUP(CONCATENATE($F130," ",$G130),AllocFactorMatrix,(V$4+1),FALSE)*$E131</f>
        <v>253339.55107613659</v>
      </c>
      <c r="W130" s="5">
        <f t="shared" si="45"/>
        <v>1418241.0534092183</v>
      </c>
      <c r="X130" s="5">
        <f>VLOOKUP(CONCATENATE($F130," ",$G130),AllocFactorMatrix,(X$4+1),FALSE)*$E131</f>
        <v>248590.95188110607</v>
      </c>
      <c r="Y130" s="5">
        <f>VLOOKUP(CONCATENATE($F130," ",$G130),AllocFactorMatrix,(Y$4+1),FALSE)*$E131</f>
        <v>5621.218289184264</v>
      </c>
      <c r="Z130" s="5">
        <f t="shared" si="41"/>
        <v>254212.17017029034</v>
      </c>
      <c r="AA130" s="5">
        <f>VLOOKUP(CONCATENATE($F130," ",$G130),AllocFactorMatrix,(AA$4+1),FALSE)*$E131</f>
        <v>26129.706155340184</v>
      </c>
      <c r="AB130" s="5">
        <f>VLOOKUP(CONCATENATE($F130," ",$G130),AllocFactorMatrix,(AB$4+1),FALSE)*$E131</f>
        <v>0</v>
      </c>
      <c r="AC130" s="5">
        <f>VLOOKUP(CONCATENATE($F130," ",$G130),AllocFactorMatrix,(AC$4+1),FALSE)*$E131</f>
        <v>0</v>
      </c>
    </row>
    <row r="131" spans="4:29" collapsed="1">
      <c r="D131" s="52" t="s">
        <v>95</v>
      </c>
      <c r="E131" s="54">
        <v>25229878.41</v>
      </c>
      <c r="F131" s="93" t="s">
        <v>47</v>
      </c>
      <c r="G131" s="52" t="str">
        <f>$G$15</f>
        <v>TOTAL</v>
      </c>
      <c r="H131" s="4">
        <f t="shared" si="40"/>
        <v>25229878.410000008</v>
      </c>
      <c r="I131" s="5">
        <f>VLOOKUP(CONCATENATE($F131," ",$G131),AllocFactorMatrix,(I$4+1),FALSE)*$E131</f>
        <v>11287155.010382887</v>
      </c>
      <c r="J131" s="5">
        <f>VLOOKUP(CONCATENATE($F131," ",$G131),AllocFactorMatrix,(J$4+1),FALSE)*$E131</f>
        <v>8509957.48132913</v>
      </c>
      <c r="K131" s="5">
        <f>VLOOKUP(CONCATENATE($F131," ",$G131),AllocFactorMatrix,(K$4+1),FALSE)*$E131</f>
        <v>1223062.9223659097</v>
      </c>
      <c r="L131" s="5">
        <f>VLOOKUP(CONCATENATE($F131," ",$G131),AllocFactorMatrix,(L$4+1),FALSE)*$E131</f>
        <v>206021.10199190906</v>
      </c>
      <c r="M131" s="5">
        <f t="shared" si="38"/>
        <v>9939041.5056869481</v>
      </c>
      <c r="N131" s="5">
        <f>VLOOKUP(CONCATENATE($F131," ",$G131),AllocFactorMatrix,(N$4+1),FALSE)*$E131</f>
        <v>1304844.7838700002</v>
      </c>
      <c r="O131" s="5">
        <f>VLOOKUP(CONCATENATE($F131," ",$G131),AllocFactorMatrix,(O$4+1),FALSE)*$E131</f>
        <v>430231.46421306761</v>
      </c>
      <c r="P131" s="5">
        <f>VLOOKUP(CONCATENATE($F131," ",$G131),AllocFactorMatrix,(P$4+1),FALSE)*$E131</f>
        <v>506687.63442786038</v>
      </c>
      <c r="Q131" s="5">
        <f>VLOOKUP(CONCATENATE($F131," ",$G131),AllocFactorMatrix,(Q$4+1),FALSE)*$E131</f>
        <v>63335.081684388395</v>
      </c>
      <c r="R131" s="5">
        <f t="shared" si="42"/>
        <v>2305098.9641953167</v>
      </c>
      <c r="S131" s="5">
        <f>VLOOKUP(CONCATENATE($F131," ",$G131),AllocFactorMatrix,(S$4+1),FALSE)*$E131</f>
        <v>8124.2776819257597</v>
      </c>
      <c r="T131" s="5">
        <f>VLOOKUP(CONCATENATE($F131," ",$G131),AllocFactorMatrix,(T$4+1),FALSE)*$E131</f>
        <v>305060.65436340118</v>
      </c>
      <c r="U131" s="5">
        <f>VLOOKUP(CONCATENATE($F131," ",$G131),AllocFactorMatrix,(U$4+1),FALSE)*$E131</f>
        <v>851716.57028775488</v>
      </c>
      <c r="V131" s="5">
        <f>VLOOKUP(CONCATENATE($F131," ",$G131),AllocFactorMatrix,(V$4+1),FALSE)*$E131</f>
        <v>253339.55107613659</v>
      </c>
      <c r="W131" s="5">
        <f t="shared" si="45"/>
        <v>1418241.0534092183</v>
      </c>
      <c r="X131" s="5">
        <f>VLOOKUP(CONCATENATE($F131," ",$G131),AllocFactorMatrix,(X$4+1),FALSE)*$E131</f>
        <v>248590.95188110607</v>
      </c>
      <c r="Y131" s="5">
        <f>VLOOKUP(CONCATENATE($F131," ",$G131),AllocFactorMatrix,(Y$4+1),FALSE)*$E131</f>
        <v>5621.218289184264</v>
      </c>
      <c r="Z131" s="5">
        <f t="shared" si="41"/>
        <v>254212.17017029034</v>
      </c>
      <c r="AA131" s="5">
        <f>VLOOKUP(CONCATENATE($F131," ",$G131),AllocFactorMatrix,(AA$4+1),FALSE)*$E131</f>
        <v>26129.706155340184</v>
      </c>
      <c r="AB131" s="5">
        <f>VLOOKUP(CONCATENATE($F131," ",$G131),AllocFactorMatrix,(AB$4+1),FALSE)*$E131</f>
        <v>0</v>
      </c>
      <c r="AC131" s="5">
        <f>VLOOKUP(CONCATENATE($F131," ",$G131),AllocFactorMatrix,(AC$4+1),FALSE)*$E131</f>
        <v>0</v>
      </c>
    </row>
    <row r="132" spans="4:29" hidden="1" outlineLevel="1">
      <c r="E132" s="49"/>
      <c r="F132" s="175" t="str">
        <f>F139</f>
        <v>DIST_OL</v>
      </c>
      <c r="G132" s="52" t="str">
        <f>$G$8</f>
        <v>PRODUCTION</v>
      </c>
      <c r="H132" s="4">
        <f t="shared" si="40"/>
        <v>0</v>
      </c>
      <c r="I132" s="5">
        <f>VLOOKUP(CONCATENATE($F132," ",$G132),AllocFactorMatrix,(I$4+1),FALSE)*$E139</f>
        <v>0</v>
      </c>
      <c r="J132" s="5">
        <f>VLOOKUP(CONCATENATE($F132," ",$G132),AllocFactorMatrix,(J$4+1),FALSE)*$E139</f>
        <v>0</v>
      </c>
      <c r="K132" s="5">
        <f>VLOOKUP(CONCATENATE($F132," ",$G132),AllocFactorMatrix,(K$4+1),FALSE)*$E139</f>
        <v>0</v>
      </c>
      <c r="L132" s="5">
        <f>VLOOKUP(CONCATENATE($F132," ",$G132),AllocFactorMatrix,(L$4+1),FALSE)*$E139</f>
        <v>0</v>
      </c>
      <c r="M132" s="5">
        <f t="shared" ref="M132:M147" si="46">SUBTOTAL(9,J132:L132)</f>
        <v>0</v>
      </c>
      <c r="N132" s="5">
        <f>VLOOKUP(CONCATENATE($F132," ",$G132),AllocFactorMatrix,(N$4+1),FALSE)*$E139</f>
        <v>0</v>
      </c>
      <c r="O132" s="5">
        <f>VLOOKUP(CONCATENATE($F132," ",$G132),AllocFactorMatrix,(O$4+1),FALSE)*$E139</f>
        <v>0</v>
      </c>
      <c r="P132" s="5">
        <f>VLOOKUP(CONCATENATE($F132," ",$G132),AllocFactorMatrix,(P$4+1),FALSE)*$E139</f>
        <v>0</v>
      </c>
      <c r="Q132" s="5">
        <f>VLOOKUP(CONCATENATE($F132," ",$G132),AllocFactorMatrix,(Q$4+1),FALSE)*$E139</f>
        <v>0</v>
      </c>
      <c r="R132" s="5">
        <f t="shared" si="42"/>
        <v>0</v>
      </c>
      <c r="S132" s="5">
        <f>VLOOKUP(CONCATENATE($F132," ",$G132),AllocFactorMatrix,(S$4+1),FALSE)*$E139</f>
        <v>0</v>
      </c>
      <c r="T132" s="5">
        <f>VLOOKUP(CONCATENATE($F132," ",$G132),AllocFactorMatrix,(T$4+1),FALSE)*$E139</f>
        <v>0</v>
      </c>
      <c r="U132" s="5">
        <f>VLOOKUP(CONCATENATE($F132," ",$G132),AllocFactorMatrix,(U$4+1),FALSE)*$E139</f>
        <v>0</v>
      </c>
      <c r="V132" s="5">
        <f>VLOOKUP(CONCATENATE($F132," ",$G132),AllocFactorMatrix,(V$4+1),FALSE)*$E139</f>
        <v>0</v>
      </c>
      <c r="W132" s="5">
        <f>SUBTOTAL(9,S132:V132)</f>
        <v>0</v>
      </c>
      <c r="X132" s="5">
        <f>VLOOKUP(CONCATENATE($F132," ",$G132),AllocFactorMatrix,(X$4+1),FALSE)*$E139</f>
        <v>0</v>
      </c>
      <c r="Y132" s="5">
        <f>VLOOKUP(CONCATENATE($F132," ",$G132),AllocFactorMatrix,(Y$4+1),FALSE)*$E139</f>
        <v>0</v>
      </c>
      <c r="Z132" s="5">
        <f t="shared" si="41"/>
        <v>0</v>
      </c>
      <c r="AA132" s="5">
        <f>VLOOKUP(CONCATENATE($F132," ",$G132),AllocFactorMatrix,(AA$4+1),FALSE)*$E139</f>
        <v>0</v>
      </c>
      <c r="AB132" s="5">
        <f>VLOOKUP(CONCATENATE($F132," ",$G132),AllocFactorMatrix,(AB$4+1),FALSE)*$E139</f>
        <v>0</v>
      </c>
      <c r="AC132" s="5">
        <f>VLOOKUP(CONCATENATE($F132," ",$G132),AllocFactorMatrix,(AC$4+1),FALSE)*$E139</f>
        <v>0</v>
      </c>
    </row>
    <row r="133" spans="4:29" hidden="1" outlineLevel="1">
      <c r="E133" s="49"/>
      <c r="F133" s="175" t="str">
        <f>F139</f>
        <v>DIST_OL</v>
      </c>
      <c r="G133" s="52" t="str">
        <f>$G$9</f>
        <v>BULKTRAN</v>
      </c>
      <c r="H133" s="4">
        <f t="shared" si="40"/>
        <v>0</v>
      </c>
      <c r="I133" s="5">
        <f>VLOOKUP(CONCATENATE($F133," ",$G133),AllocFactorMatrix,(I$4+1),FALSE)*$E139</f>
        <v>0</v>
      </c>
      <c r="J133" s="5">
        <f>VLOOKUP(CONCATENATE($F133," ",$G133),AllocFactorMatrix,(J$4+1),FALSE)*$E139</f>
        <v>0</v>
      </c>
      <c r="K133" s="5">
        <f>VLOOKUP(CONCATENATE($F133," ",$G133),AllocFactorMatrix,(K$4+1),FALSE)*$E139</f>
        <v>0</v>
      </c>
      <c r="L133" s="5">
        <f>VLOOKUP(CONCATENATE($F133," ",$G133),AllocFactorMatrix,(L$4+1),FALSE)*$E139</f>
        <v>0</v>
      </c>
      <c r="M133" s="5">
        <f t="shared" si="46"/>
        <v>0</v>
      </c>
      <c r="N133" s="5">
        <f>VLOOKUP(CONCATENATE($F133," ",$G133),AllocFactorMatrix,(N$4+1),FALSE)*$E139</f>
        <v>0</v>
      </c>
      <c r="O133" s="5">
        <f>VLOOKUP(CONCATENATE($F133," ",$G133),AllocFactorMatrix,(O$4+1),FALSE)*$E139</f>
        <v>0</v>
      </c>
      <c r="P133" s="5">
        <f>VLOOKUP(CONCATENATE($F133," ",$G133),AllocFactorMatrix,(P$4+1),FALSE)*$E139</f>
        <v>0</v>
      </c>
      <c r="Q133" s="5">
        <f>VLOOKUP(CONCATENATE($F133," ",$G133),AllocFactorMatrix,(Q$4+1),FALSE)*$E139</f>
        <v>0</v>
      </c>
      <c r="R133" s="5">
        <f t="shared" si="42"/>
        <v>0</v>
      </c>
      <c r="S133" s="5">
        <f>VLOOKUP(CONCATENATE($F133," ",$G133),AllocFactorMatrix,(S$4+1),FALSE)*$E139</f>
        <v>0</v>
      </c>
      <c r="T133" s="5">
        <f>VLOOKUP(CONCATENATE($F133," ",$G133),AllocFactorMatrix,(T$4+1),FALSE)*$E139</f>
        <v>0</v>
      </c>
      <c r="U133" s="5">
        <f>VLOOKUP(CONCATENATE($F133," ",$G133),AllocFactorMatrix,(U$4+1),FALSE)*$E139</f>
        <v>0</v>
      </c>
      <c r="V133" s="5">
        <f>VLOOKUP(CONCATENATE($F133," ",$G133),AllocFactorMatrix,(V$4+1),FALSE)*$E139</f>
        <v>0</v>
      </c>
      <c r="W133" s="5">
        <f t="shared" ref="W133:W139" si="47">SUBTOTAL(9,S133:V133)</f>
        <v>0</v>
      </c>
      <c r="X133" s="5">
        <f>VLOOKUP(CONCATENATE($F133," ",$G133),AllocFactorMatrix,(X$4+1),FALSE)*$E139</f>
        <v>0</v>
      </c>
      <c r="Y133" s="5">
        <f>VLOOKUP(CONCATENATE($F133," ",$G133),AllocFactorMatrix,(Y$4+1),FALSE)*$E139</f>
        <v>0</v>
      </c>
      <c r="Z133" s="5">
        <f t="shared" si="41"/>
        <v>0</v>
      </c>
      <c r="AA133" s="5">
        <f>VLOOKUP(CONCATENATE($F133," ",$G133),AllocFactorMatrix,(AA$4+1),FALSE)*$E139</f>
        <v>0</v>
      </c>
      <c r="AB133" s="5">
        <f>VLOOKUP(CONCATENATE($F133," ",$G133),AllocFactorMatrix,(AB$4+1),FALSE)*$E139</f>
        <v>0</v>
      </c>
      <c r="AC133" s="5">
        <f>VLOOKUP(CONCATENATE($F133," ",$G133),AllocFactorMatrix,(AC$4+1),FALSE)*$E139</f>
        <v>0</v>
      </c>
    </row>
    <row r="134" spans="4:29" hidden="1" outlineLevel="1">
      <c r="E134" s="49"/>
      <c r="F134" s="175" t="str">
        <f>F139</f>
        <v>DIST_OL</v>
      </c>
      <c r="G134" s="52" t="str">
        <f>$G$10</f>
        <v>SUBTRAN</v>
      </c>
      <c r="H134" s="4">
        <f t="shared" si="40"/>
        <v>0</v>
      </c>
      <c r="I134" s="5">
        <f>VLOOKUP(CONCATENATE($F134," ",$G134),AllocFactorMatrix,(I$4+1),FALSE)*$E139</f>
        <v>0</v>
      </c>
      <c r="J134" s="5">
        <f>VLOOKUP(CONCATENATE($F134," ",$G134),AllocFactorMatrix,(J$4+1),FALSE)*$E139</f>
        <v>0</v>
      </c>
      <c r="K134" s="5">
        <f>VLOOKUP(CONCATENATE($F134," ",$G134),AllocFactorMatrix,(K$4+1),FALSE)*$E139</f>
        <v>0</v>
      </c>
      <c r="L134" s="5">
        <f>VLOOKUP(CONCATENATE($F134," ",$G134),AllocFactorMatrix,(L$4+1),FALSE)*$E139</f>
        <v>0</v>
      </c>
      <c r="M134" s="5">
        <f t="shared" si="46"/>
        <v>0</v>
      </c>
      <c r="N134" s="5">
        <f>VLOOKUP(CONCATENATE($F134," ",$G134),AllocFactorMatrix,(N$4+1),FALSE)*$E139</f>
        <v>0</v>
      </c>
      <c r="O134" s="5">
        <f>VLOOKUP(CONCATENATE($F134," ",$G134),AllocFactorMatrix,(O$4+1),FALSE)*$E139</f>
        <v>0</v>
      </c>
      <c r="P134" s="5">
        <f>VLOOKUP(CONCATENATE($F134," ",$G134),AllocFactorMatrix,(P$4+1),FALSE)*$E139</f>
        <v>0</v>
      </c>
      <c r="Q134" s="5">
        <f>VLOOKUP(CONCATENATE($F134," ",$G134),AllocFactorMatrix,(Q$4+1),FALSE)*$E139</f>
        <v>0</v>
      </c>
      <c r="R134" s="5">
        <f t="shared" si="42"/>
        <v>0</v>
      </c>
      <c r="S134" s="5">
        <f>VLOOKUP(CONCATENATE($F134," ",$G134),AllocFactorMatrix,(S$4+1),FALSE)*$E139</f>
        <v>0</v>
      </c>
      <c r="T134" s="5">
        <f>VLOOKUP(CONCATENATE($F134," ",$G134),AllocFactorMatrix,(T$4+1),FALSE)*$E139</f>
        <v>0</v>
      </c>
      <c r="U134" s="5">
        <f>VLOOKUP(CONCATENATE($F134," ",$G134),AllocFactorMatrix,(U$4+1),FALSE)*$E139</f>
        <v>0</v>
      </c>
      <c r="V134" s="5">
        <f>VLOOKUP(CONCATENATE($F134," ",$G134),AllocFactorMatrix,(V$4+1),FALSE)*$E139</f>
        <v>0</v>
      </c>
      <c r="W134" s="5">
        <f t="shared" si="47"/>
        <v>0</v>
      </c>
      <c r="X134" s="5">
        <f>VLOOKUP(CONCATENATE($F134," ",$G134),AllocFactorMatrix,(X$4+1),FALSE)*$E139</f>
        <v>0</v>
      </c>
      <c r="Y134" s="5">
        <f>VLOOKUP(CONCATENATE($F134," ",$G134),AllocFactorMatrix,(Y$4+1),FALSE)*$E139</f>
        <v>0</v>
      </c>
      <c r="Z134" s="5">
        <f t="shared" si="41"/>
        <v>0</v>
      </c>
      <c r="AA134" s="5">
        <f>VLOOKUP(CONCATENATE($F134," ",$G134),AllocFactorMatrix,(AA$4+1),FALSE)*$E139</f>
        <v>0</v>
      </c>
      <c r="AB134" s="5">
        <f>VLOOKUP(CONCATENATE($F134," ",$G134),AllocFactorMatrix,(AB$4+1),FALSE)*$E139</f>
        <v>0</v>
      </c>
      <c r="AC134" s="5">
        <f>VLOOKUP(CONCATENATE($F134," ",$G134),AllocFactorMatrix,(AC$4+1),FALSE)*$E139</f>
        <v>0</v>
      </c>
    </row>
    <row r="135" spans="4:29" hidden="1" outlineLevel="1">
      <c r="E135" s="49"/>
      <c r="F135" s="175" t="str">
        <f>F139</f>
        <v>DIST_OL</v>
      </c>
      <c r="G135" s="52" t="str">
        <f>$G$11</f>
        <v>DISTPRI</v>
      </c>
      <c r="H135" s="4">
        <f t="shared" si="40"/>
        <v>0</v>
      </c>
      <c r="I135" s="5">
        <f>VLOOKUP(CONCATENATE($F135," ",$G135),AllocFactorMatrix,(I$4+1),FALSE)*$E139</f>
        <v>0</v>
      </c>
      <c r="J135" s="5">
        <f>VLOOKUP(CONCATENATE($F135," ",$G135),AllocFactorMatrix,(J$4+1),FALSE)*$E139</f>
        <v>0</v>
      </c>
      <c r="K135" s="5">
        <f>VLOOKUP(CONCATENATE($F135," ",$G135),AllocFactorMatrix,(K$4+1),FALSE)*$E139</f>
        <v>0</v>
      </c>
      <c r="L135" s="5">
        <f>VLOOKUP(CONCATENATE($F135," ",$G135),AllocFactorMatrix,(L$4+1),FALSE)*$E139</f>
        <v>0</v>
      </c>
      <c r="M135" s="5">
        <f t="shared" si="46"/>
        <v>0</v>
      </c>
      <c r="N135" s="5">
        <f>VLOOKUP(CONCATENATE($F135," ",$G135),AllocFactorMatrix,(N$4+1),FALSE)*$E139</f>
        <v>0</v>
      </c>
      <c r="O135" s="5">
        <f>VLOOKUP(CONCATENATE($F135," ",$G135),AllocFactorMatrix,(O$4+1),FALSE)*$E139</f>
        <v>0</v>
      </c>
      <c r="P135" s="5">
        <f>VLOOKUP(CONCATENATE($F135," ",$G135),AllocFactorMatrix,(P$4+1),FALSE)*$E139</f>
        <v>0</v>
      </c>
      <c r="Q135" s="5">
        <f>VLOOKUP(CONCATENATE($F135," ",$G135),AllocFactorMatrix,(Q$4+1),FALSE)*$E139</f>
        <v>0</v>
      </c>
      <c r="R135" s="5">
        <f t="shared" si="42"/>
        <v>0</v>
      </c>
      <c r="S135" s="5">
        <f>VLOOKUP(CONCATENATE($F135," ",$G135),AllocFactorMatrix,(S$4+1),FALSE)*$E139</f>
        <v>0</v>
      </c>
      <c r="T135" s="5">
        <f>VLOOKUP(CONCATENATE($F135," ",$G135),AllocFactorMatrix,(T$4+1),FALSE)*$E139</f>
        <v>0</v>
      </c>
      <c r="U135" s="5">
        <f>VLOOKUP(CONCATENATE($F135," ",$G135),AllocFactorMatrix,(U$4+1),FALSE)*$E139</f>
        <v>0</v>
      </c>
      <c r="V135" s="5">
        <f>VLOOKUP(CONCATENATE($F135," ",$G135),AllocFactorMatrix,(V$4+1),FALSE)*$E139</f>
        <v>0</v>
      </c>
      <c r="W135" s="5">
        <f t="shared" si="47"/>
        <v>0</v>
      </c>
      <c r="X135" s="5">
        <f>VLOOKUP(CONCATENATE($F135," ",$G135),AllocFactorMatrix,(X$4+1),FALSE)*$E139</f>
        <v>0</v>
      </c>
      <c r="Y135" s="5">
        <f>VLOOKUP(CONCATENATE($F135," ",$G135),AllocFactorMatrix,(Y$4+1),FALSE)*$E139</f>
        <v>0</v>
      </c>
      <c r="Z135" s="5">
        <f t="shared" si="41"/>
        <v>0</v>
      </c>
      <c r="AA135" s="5">
        <f>VLOOKUP(CONCATENATE($F135," ",$G135),AllocFactorMatrix,(AA$4+1),FALSE)*$E139</f>
        <v>0</v>
      </c>
      <c r="AB135" s="5">
        <f>VLOOKUP(CONCATENATE($F135," ",$G135),AllocFactorMatrix,(AB$4+1),FALSE)*$E139</f>
        <v>0</v>
      </c>
      <c r="AC135" s="5">
        <f>VLOOKUP(CONCATENATE($F135," ",$G135),AllocFactorMatrix,(AC$4+1),FALSE)*$E139</f>
        <v>0</v>
      </c>
    </row>
    <row r="136" spans="4:29" hidden="1" outlineLevel="1">
      <c r="E136" s="49"/>
      <c r="F136" s="175" t="str">
        <f>F139</f>
        <v>DIST_OL</v>
      </c>
      <c r="G136" s="52" t="str">
        <f>$G$12</f>
        <v>DISTSEC</v>
      </c>
      <c r="H136" s="4">
        <f t="shared" si="40"/>
        <v>0</v>
      </c>
      <c r="I136" s="5">
        <f>VLOOKUP(CONCATENATE($F136," ",$G136),AllocFactorMatrix,(I$4+1),FALSE)*$E139</f>
        <v>0</v>
      </c>
      <c r="J136" s="5">
        <f>VLOOKUP(CONCATENATE($F136," ",$G136),AllocFactorMatrix,(J$4+1),FALSE)*$E139</f>
        <v>0</v>
      </c>
      <c r="K136" s="5">
        <f>VLOOKUP(CONCATENATE($F136," ",$G136),AllocFactorMatrix,(K$4+1),FALSE)*$E139</f>
        <v>0</v>
      </c>
      <c r="L136" s="5">
        <f>VLOOKUP(CONCATENATE($F136," ",$G136),AllocFactorMatrix,(L$4+1),FALSE)*$E139</f>
        <v>0</v>
      </c>
      <c r="M136" s="5">
        <f t="shared" si="46"/>
        <v>0</v>
      </c>
      <c r="N136" s="5">
        <f>VLOOKUP(CONCATENATE($F136," ",$G136),AllocFactorMatrix,(N$4+1),FALSE)*$E139</f>
        <v>0</v>
      </c>
      <c r="O136" s="5">
        <f>VLOOKUP(CONCATENATE($F136," ",$G136),AllocFactorMatrix,(O$4+1),FALSE)*$E139</f>
        <v>0</v>
      </c>
      <c r="P136" s="5">
        <f>VLOOKUP(CONCATENATE($F136," ",$G136),AllocFactorMatrix,(P$4+1),FALSE)*$E139</f>
        <v>0</v>
      </c>
      <c r="Q136" s="5">
        <f>VLOOKUP(CONCATENATE($F136," ",$G136),AllocFactorMatrix,(Q$4+1),FALSE)*$E139</f>
        <v>0</v>
      </c>
      <c r="R136" s="5">
        <f t="shared" si="42"/>
        <v>0</v>
      </c>
      <c r="S136" s="5">
        <f>VLOOKUP(CONCATENATE($F136," ",$G136),AllocFactorMatrix,(S$4+1),FALSE)*$E139</f>
        <v>0</v>
      </c>
      <c r="T136" s="5">
        <f>VLOOKUP(CONCATENATE($F136," ",$G136),AllocFactorMatrix,(T$4+1),FALSE)*$E139</f>
        <v>0</v>
      </c>
      <c r="U136" s="5">
        <f>VLOOKUP(CONCATENATE($F136," ",$G136),AllocFactorMatrix,(U$4+1),FALSE)*$E139</f>
        <v>0</v>
      </c>
      <c r="V136" s="5">
        <f>VLOOKUP(CONCATENATE($F136," ",$G136),AllocFactorMatrix,(V$4+1),FALSE)*$E139</f>
        <v>0</v>
      </c>
      <c r="W136" s="5">
        <f t="shared" si="47"/>
        <v>0</v>
      </c>
      <c r="X136" s="5">
        <f>VLOOKUP(CONCATENATE($F136," ",$G136),AllocFactorMatrix,(X$4+1),FALSE)*$E139</f>
        <v>0</v>
      </c>
      <c r="Y136" s="5">
        <f>VLOOKUP(CONCATENATE($F136," ",$G136),AllocFactorMatrix,(Y$4+1),FALSE)*$E139</f>
        <v>0</v>
      </c>
      <c r="Z136" s="5">
        <f t="shared" si="41"/>
        <v>0</v>
      </c>
      <c r="AA136" s="5">
        <f>VLOOKUP(CONCATENATE($F136," ",$G136),AllocFactorMatrix,(AA$4+1),FALSE)*$E139</f>
        <v>0</v>
      </c>
      <c r="AB136" s="5">
        <f>VLOOKUP(CONCATENATE($F136," ",$G136),AllocFactorMatrix,(AB$4+1),FALSE)*$E139</f>
        <v>0</v>
      </c>
      <c r="AC136" s="5">
        <f>VLOOKUP(CONCATENATE($F136," ",$G136),AllocFactorMatrix,(AC$4+1),FALSE)*$E139</f>
        <v>0</v>
      </c>
    </row>
    <row r="137" spans="4:29" hidden="1" outlineLevel="1">
      <c r="E137" s="49"/>
      <c r="F137" s="175" t="str">
        <f>F139</f>
        <v>DIST_OL</v>
      </c>
      <c r="G137" s="52" t="str">
        <f>$G$13</f>
        <v>ENERGY</v>
      </c>
      <c r="H137" s="4">
        <f t="shared" si="40"/>
        <v>0</v>
      </c>
      <c r="I137" s="5">
        <f>VLOOKUP(CONCATENATE($F137," ",$G137),AllocFactorMatrix,(I$4+1),FALSE)*$E139</f>
        <v>0</v>
      </c>
      <c r="J137" s="5">
        <f>VLOOKUP(CONCATENATE($F137," ",$G137),AllocFactorMatrix,(J$4+1),FALSE)*$E139</f>
        <v>0</v>
      </c>
      <c r="K137" s="5">
        <f>VLOOKUP(CONCATENATE($F137," ",$G137),AllocFactorMatrix,(K$4+1),FALSE)*$E139</f>
        <v>0</v>
      </c>
      <c r="L137" s="5">
        <f>VLOOKUP(CONCATENATE($F137," ",$G137),AllocFactorMatrix,(L$4+1),FALSE)*$E139</f>
        <v>0</v>
      </c>
      <c r="M137" s="5">
        <f t="shared" si="46"/>
        <v>0</v>
      </c>
      <c r="N137" s="5">
        <f>VLOOKUP(CONCATENATE($F137," ",$G137),AllocFactorMatrix,(N$4+1),FALSE)*$E139</f>
        <v>0</v>
      </c>
      <c r="O137" s="5">
        <f>VLOOKUP(CONCATENATE($F137," ",$G137),AllocFactorMatrix,(O$4+1),FALSE)*$E139</f>
        <v>0</v>
      </c>
      <c r="P137" s="5">
        <f>VLOOKUP(CONCATENATE($F137," ",$G137),AllocFactorMatrix,(P$4+1),FALSE)*$E139</f>
        <v>0</v>
      </c>
      <c r="Q137" s="5">
        <f>VLOOKUP(CONCATENATE($F137," ",$G137),AllocFactorMatrix,(Q$4+1),FALSE)*$E139</f>
        <v>0</v>
      </c>
      <c r="R137" s="5">
        <f t="shared" si="42"/>
        <v>0</v>
      </c>
      <c r="S137" s="5">
        <f>VLOOKUP(CONCATENATE($F137," ",$G137),AllocFactorMatrix,(S$4+1),FALSE)*$E139</f>
        <v>0</v>
      </c>
      <c r="T137" s="5">
        <f>VLOOKUP(CONCATENATE($F137," ",$G137),AllocFactorMatrix,(T$4+1),FALSE)*$E139</f>
        <v>0</v>
      </c>
      <c r="U137" s="5">
        <f>VLOOKUP(CONCATENATE($F137," ",$G137),AllocFactorMatrix,(U$4+1),FALSE)*$E139</f>
        <v>0</v>
      </c>
      <c r="V137" s="5">
        <f>VLOOKUP(CONCATENATE($F137," ",$G137),AllocFactorMatrix,(V$4+1),FALSE)*$E139</f>
        <v>0</v>
      </c>
      <c r="W137" s="5">
        <f t="shared" si="47"/>
        <v>0</v>
      </c>
      <c r="X137" s="5">
        <f>VLOOKUP(CONCATENATE($F137," ",$G137),AllocFactorMatrix,(X$4+1),FALSE)*$E139</f>
        <v>0</v>
      </c>
      <c r="Y137" s="5">
        <f>VLOOKUP(CONCATENATE($F137," ",$G137),AllocFactorMatrix,(Y$4+1),FALSE)*$E139</f>
        <v>0</v>
      </c>
      <c r="Z137" s="5">
        <f t="shared" si="41"/>
        <v>0</v>
      </c>
      <c r="AA137" s="5">
        <f>VLOOKUP(CONCATENATE($F137," ",$G137),AllocFactorMatrix,(AA$4+1),FALSE)*$E139</f>
        <v>0</v>
      </c>
      <c r="AB137" s="5">
        <f>VLOOKUP(CONCATENATE($F137," ",$G137),AllocFactorMatrix,(AB$4+1),FALSE)*$E139</f>
        <v>0</v>
      </c>
      <c r="AC137" s="5">
        <f>VLOOKUP(CONCATENATE($F137," ",$G137),AllocFactorMatrix,(AC$4+1),FALSE)*$E139</f>
        <v>0</v>
      </c>
    </row>
    <row r="138" spans="4:29" hidden="1" outlineLevel="1">
      <c r="E138" s="49"/>
      <c r="F138" s="175" t="str">
        <f>F139</f>
        <v>DIST_OL</v>
      </c>
      <c r="G138" s="52" t="str">
        <f>$G$14</f>
        <v>CUSTOMER</v>
      </c>
      <c r="H138" s="4">
        <f t="shared" si="40"/>
        <v>18637644.810000002</v>
      </c>
      <c r="I138" s="5">
        <f>VLOOKUP(CONCATENATE($F138," ",$G138),AllocFactorMatrix,(I$4+1),FALSE)*$E139</f>
        <v>0</v>
      </c>
      <c r="J138" s="5">
        <f>VLOOKUP(CONCATENATE($F138," ",$G138),AllocFactorMatrix,(J$4+1),FALSE)*$E139</f>
        <v>0</v>
      </c>
      <c r="K138" s="5">
        <f>VLOOKUP(CONCATENATE($F138," ",$G138),AllocFactorMatrix,(K$4+1),FALSE)*$E139</f>
        <v>0</v>
      </c>
      <c r="L138" s="5">
        <f>VLOOKUP(CONCATENATE($F138," ",$G138),AllocFactorMatrix,(L$4+1),FALSE)*$E139</f>
        <v>0</v>
      </c>
      <c r="M138" s="5">
        <f t="shared" si="46"/>
        <v>0</v>
      </c>
      <c r="N138" s="5">
        <f>VLOOKUP(CONCATENATE($F138," ",$G138),AllocFactorMatrix,(N$4+1),FALSE)*$E139</f>
        <v>0</v>
      </c>
      <c r="O138" s="5">
        <f>VLOOKUP(CONCATENATE($F138," ",$G138),AllocFactorMatrix,(O$4+1),FALSE)*$E139</f>
        <v>0</v>
      </c>
      <c r="P138" s="5">
        <f>VLOOKUP(CONCATENATE($F138," ",$G138),AllocFactorMatrix,(P$4+1),FALSE)*$E139</f>
        <v>0</v>
      </c>
      <c r="Q138" s="5">
        <f>VLOOKUP(CONCATENATE($F138," ",$G138),AllocFactorMatrix,(Q$4+1),FALSE)*$E139</f>
        <v>0</v>
      </c>
      <c r="R138" s="5">
        <f t="shared" si="42"/>
        <v>0</v>
      </c>
      <c r="S138" s="5">
        <f>VLOOKUP(CONCATENATE($F138," ",$G138),AllocFactorMatrix,(S$4+1),FALSE)*$E139</f>
        <v>0</v>
      </c>
      <c r="T138" s="5">
        <f>VLOOKUP(CONCATENATE($F138," ",$G138),AllocFactorMatrix,(T$4+1),FALSE)*$E139</f>
        <v>0</v>
      </c>
      <c r="U138" s="5">
        <f>VLOOKUP(CONCATENATE($F138," ",$G138),AllocFactorMatrix,(U$4+1),FALSE)*$E139</f>
        <v>0</v>
      </c>
      <c r="V138" s="5">
        <f>VLOOKUP(CONCATENATE($F138," ",$G138),AllocFactorMatrix,(V$4+1),FALSE)*$E139</f>
        <v>0</v>
      </c>
      <c r="W138" s="5">
        <f t="shared" si="47"/>
        <v>0</v>
      </c>
      <c r="X138" s="5">
        <f>VLOOKUP(CONCATENATE($F138," ",$G138),AllocFactorMatrix,(X$4+1),FALSE)*$E139</f>
        <v>0</v>
      </c>
      <c r="Y138" s="5">
        <f>VLOOKUP(CONCATENATE($F138," ",$G138),AllocFactorMatrix,(Y$4+1),FALSE)*$E139</f>
        <v>0</v>
      </c>
      <c r="Z138" s="5">
        <f t="shared" si="41"/>
        <v>0</v>
      </c>
      <c r="AA138" s="5">
        <f>VLOOKUP(CONCATENATE($F138," ",$G138),AllocFactorMatrix,(AA$4+1),FALSE)*$E139</f>
        <v>0</v>
      </c>
      <c r="AB138" s="5">
        <f>VLOOKUP(CONCATENATE($F138," ",$G138),AllocFactorMatrix,(AB$4+1),FALSE)*$E139</f>
        <v>18637644.810000002</v>
      </c>
      <c r="AC138" s="5">
        <f>VLOOKUP(CONCATENATE($F138," ",$G138),AllocFactorMatrix,(AC$4+1),FALSE)*$E139</f>
        <v>0</v>
      </c>
    </row>
    <row r="139" spans="4:29" collapsed="1">
      <c r="D139" s="52" t="s">
        <v>96</v>
      </c>
      <c r="E139" s="54">
        <v>18637644.810000002</v>
      </c>
      <c r="F139" s="93" t="s">
        <v>49</v>
      </c>
      <c r="G139" s="52" t="str">
        <f>$G$15</f>
        <v>TOTAL</v>
      </c>
      <c r="H139" s="4">
        <f t="shared" si="40"/>
        <v>18637644.810000002</v>
      </c>
      <c r="I139" s="5">
        <f>VLOOKUP(CONCATENATE($F139," ",$G139),AllocFactorMatrix,(I$4+1),FALSE)*$E139</f>
        <v>0</v>
      </c>
      <c r="J139" s="5">
        <f>VLOOKUP(CONCATENATE($F139," ",$G139),AllocFactorMatrix,(J$4+1),FALSE)*$E139</f>
        <v>0</v>
      </c>
      <c r="K139" s="5">
        <f>VLOOKUP(CONCATENATE($F139," ",$G139),AllocFactorMatrix,(K$4+1),FALSE)*$E139</f>
        <v>0</v>
      </c>
      <c r="L139" s="5">
        <f>VLOOKUP(CONCATENATE($F139," ",$G139),AllocFactorMatrix,(L$4+1),FALSE)*$E139</f>
        <v>0</v>
      </c>
      <c r="M139" s="5">
        <f t="shared" si="46"/>
        <v>0</v>
      </c>
      <c r="N139" s="5">
        <f>VLOOKUP(CONCATENATE($F139," ",$G139),AllocFactorMatrix,(N$4+1),FALSE)*$E139</f>
        <v>0</v>
      </c>
      <c r="O139" s="5">
        <f>VLOOKUP(CONCATENATE($F139," ",$G139),AllocFactorMatrix,(O$4+1),FALSE)*$E139</f>
        <v>0</v>
      </c>
      <c r="P139" s="5">
        <f>VLOOKUP(CONCATENATE($F139," ",$G139),AllocFactorMatrix,(P$4+1),FALSE)*$E139</f>
        <v>0</v>
      </c>
      <c r="Q139" s="5">
        <f>VLOOKUP(CONCATENATE($F139," ",$G139),AllocFactorMatrix,(Q$4+1),FALSE)*$E139</f>
        <v>0</v>
      </c>
      <c r="R139" s="5">
        <f t="shared" si="42"/>
        <v>0</v>
      </c>
      <c r="S139" s="5">
        <f>VLOOKUP(CONCATENATE($F139," ",$G139),AllocFactorMatrix,(S$4+1),FALSE)*$E139</f>
        <v>0</v>
      </c>
      <c r="T139" s="5">
        <f>VLOOKUP(CONCATENATE($F139," ",$G139),AllocFactorMatrix,(T$4+1),FALSE)*$E139</f>
        <v>0</v>
      </c>
      <c r="U139" s="5">
        <f>VLOOKUP(CONCATENATE($F139," ",$G139),AllocFactorMatrix,(U$4+1),FALSE)*$E139</f>
        <v>0</v>
      </c>
      <c r="V139" s="5">
        <f>VLOOKUP(CONCATENATE($F139," ",$G139),AllocFactorMatrix,(V$4+1),FALSE)*$E139</f>
        <v>0</v>
      </c>
      <c r="W139" s="5">
        <f t="shared" si="47"/>
        <v>0</v>
      </c>
      <c r="X139" s="5">
        <f>VLOOKUP(CONCATENATE($F139," ",$G139),AllocFactorMatrix,(X$4+1),FALSE)*$E139</f>
        <v>0</v>
      </c>
      <c r="Y139" s="5">
        <f>VLOOKUP(CONCATENATE($F139," ",$G139),AllocFactorMatrix,(Y$4+1),FALSE)*$E139</f>
        <v>0</v>
      </c>
      <c r="Z139" s="5">
        <f t="shared" si="41"/>
        <v>0</v>
      </c>
      <c r="AA139" s="5">
        <f>VLOOKUP(CONCATENATE($F139," ",$G139),AllocFactorMatrix,(AA$4+1),FALSE)*$E139</f>
        <v>0</v>
      </c>
      <c r="AB139" s="5">
        <f>VLOOKUP(CONCATENATE($F139," ",$G139),AllocFactorMatrix,(AB$4+1),FALSE)*$E139</f>
        <v>18637644.810000002</v>
      </c>
      <c r="AC139" s="5">
        <f>VLOOKUP(CONCATENATE($F139," ",$G139),AllocFactorMatrix,(AC$4+1),FALSE)*$E139</f>
        <v>0</v>
      </c>
    </row>
    <row r="140" spans="4:29" hidden="1" outlineLevel="1">
      <c r="E140" s="49"/>
      <c r="F140" s="175" t="str">
        <f>F147</f>
        <v>DIST_SL</v>
      </c>
      <c r="G140" s="52" t="str">
        <f>$G$8</f>
        <v>PRODUCTION</v>
      </c>
      <c r="H140" s="4">
        <f t="shared" ref="H140:H147" si="48">SUBTOTAL(9,I140:AC140)</f>
        <v>0</v>
      </c>
      <c r="I140" s="5">
        <f>VLOOKUP(CONCATENATE($F140," ",$G140),AllocFactorMatrix,(I$4+1),FALSE)*$E147</f>
        <v>0</v>
      </c>
      <c r="J140" s="5">
        <f>VLOOKUP(CONCATENATE($F140," ",$G140),AllocFactorMatrix,(J$4+1),FALSE)*$E147</f>
        <v>0</v>
      </c>
      <c r="K140" s="5">
        <f>VLOOKUP(CONCATENATE($F140," ",$G140),AllocFactorMatrix,(K$4+1),FALSE)*$E147</f>
        <v>0</v>
      </c>
      <c r="L140" s="5">
        <f>VLOOKUP(CONCATENATE($F140," ",$G140),AllocFactorMatrix,(L$4+1),FALSE)*$E147</f>
        <v>0</v>
      </c>
      <c r="M140" s="5">
        <f t="shared" si="46"/>
        <v>0</v>
      </c>
      <c r="N140" s="5">
        <f>VLOOKUP(CONCATENATE($F140," ",$G140),AllocFactorMatrix,(N$4+1),FALSE)*$E147</f>
        <v>0</v>
      </c>
      <c r="O140" s="5">
        <f>VLOOKUP(CONCATENATE($F140," ",$G140),AllocFactorMatrix,(O$4+1),FALSE)*$E147</f>
        <v>0</v>
      </c>
      <c r="P140" s="5">
        <f>VLOOKUP(CONCATENATE($F140," ",$G140),AllocFactorMatrix,(P$4+1),FALSE)*$E147</f>
        <v>0</v>
      </c>
      <c r="Q140" s="5">
        <f>VLOOKUP(CONCATENATE($F140," ",$G140),AllocFactorMatrix,(Q$4+1),FALSE)*$E147</f>
        <v>0</v>
      </c>
      <c r="R140" s="5">
        <f t="shared" si="42"/>
        <v>0</v>
      </c>
      <c r="S140" s="5">
        <f>VLOOKUP(CONCATENATE($F140," ",$G140),AllocFactorMatrix,(S$4+1),FALSE)*$E147</f>
        <v>0</v>
      </c>
      <c r="T140" s="5">
        <f>VLOOKUP(CONCATENATE($F140," ",$G140),AllocFactorMatrix,(T$4+1),FALSE)*$E147</f>
        <v>0</v>
      </c>
      <c r="U140" s="5">
        <f>VLOOKUP(CONCATENATE($F140," ",$G140),AllocFactorMatrix,(U$4+1),FALSE)*$E147</f>
        <v>0</v>
      </c>
      <c r="V140" s="5">
        <f>VLOOKUP(CONCATENATE($F140," ",$G140),AllocFactorMatrix,(V$4+1),FALSE)*$E147</f>
        <v>0</v>
      </c>
      <c r="W140" s="5">
        <f>SUBTOTAL(9,S140:V140)</f>
        <v>0</v>
      </c>
      <c r="X140" s="5">
        <f>VLOOKUP(CONCATENATE($F140," ",$G140),AllocFactorMatrix,(X$4+1),FALSE)*$E147</f>
        <v>0</v>
      </c>
      <c r="Y140" s="5">
        <f>VLOOKUP(CONCATENATE($F140," ",$G140),AllocFactorMatrix,(Y$4+1),FALSE)*$E147</f>
        <v>0</v>
      </c>
      <c r="Z140" s="5">
        <f t="shared" ref="Z140:Z147" si="49">SUBTOTAL(9,X140:Y140)</f>
        <v>0</v>
      </c>
      <c r="AA140" s="5">
        <f>VLOOKUP(CONCATENATE($F140," ",$G140),AllocFactorMatrix,(AA$4+1),FALSE)*$E147</f>
        <v>0</v>
      </c>
      <c r="AB140" s="5">
        <f>VLOOKUP(CONCATENATE($F140," ",$G140),AllocFactorMatrix,(AB$4+1),FALSE)*$E147</f>
        <v>0</v>
      </c>
      <c r="AC140" s="5">
        <f>VLOOKUP(CONCATENATE($F140," ",$G140),AllocFactorMatrix,(AC$4+1),FALSE)*$E147</f>
        <v>0</v>
      </c>
    </row>
    <row r="141" spans="4:29" hidden="1" outlineLevel="1">
      <c r="E141" s="49"/>
      <c r="F141" s="175" t="str">
        <f>F147</f>
        <v>DIST_SL</v>
      </c>
      <c r="G141" s="52" t="str">
        <f>$G$9</f>
        <v>BULKTRAN</v>
      </c>
      <c r="H141" s="4">
        <f t="shared" si="48"/>
        <v>0</v>
      </c>
      <c r="I141" s="5">
        <f>VLOOKUP(CONCATENATE($F141," ",$G141),AllocFactorMatrix,(I$4+1),FALSE)*$E147</f>
        <v>0</v>
      </c>
      <c r="J141" s="5">
        <f>VLOOKUP(CONCATENATE($F141," ",$G141),AllocFactorMatrix,(J$4+1),FALSE)*$E147</f>
        <v>0</v>
      </c>
      <c r="K141" s="5">
        <f>VLOOKUP(CONCATENATE($F141," ",$G141),AllocFactorMatrix,(K$4+1),FALSE)*$E147</f>
        <v>0</v>
      </c>
      <c r="L141" s="5">
        <f>VLOOKUP(CONCATENATE($F141," ",$G141),AllocFactorMatrix,(L$4+1),FALSE)*$E147</f>
        <v>0</v>
      </c>
      <c r="M141" s="5">
        <f t="shared" si="46"/>
        <v>0</v>
      </c>
      <c r="N141" s="5">
        <f>VLOOKUP(CONCATENATE($F141," ",$G141),AllocFactorMatrix,(N$4+1),FALSE)*$E147</f>
        <v>0</v>
      </c>
      <c r="O141" s="5">
        <f>VLOOKUP(CONCATENATE($F141," ",$G141),AllocFactorMatrix,(O$4+1),FALSE)*$E147</f>
        <v>0</v>
      </c>
      <c r="P141" s="5">
        <f>VLOOKUP(CONCATENATE($F141," ",$G141),AllocFactorMatrix,(P$4+1),FALSE)*$E147</f>
        <v>0</v>
      </c>
      <c r="Q141" s="5">
        <f>VLOOKUP(CONCATENATE($F141," ",$G141),AllocFactorMatrix,(Q$4+1),FALSE)*$E147</f>
        <v>0</v>
      </c>
      <c r="R141" s="5">
        <f t="shared" si="42"/>
        <v>0</v>
      </c>
      <c r="S141" s="5">
        <f>VLOOKUP(CONCATENATE($F141," ",$G141),AllocFactorMatrix,(S$4+1),FALSE)*$E147</f>
        <v>0</v>
      </c>
      <c r="T141" s="5">
        <f>VLOOKUP(CONCATENATE($F141," ",$G141),AllocFactorMatrix,(T$4+1),FALSE)*$E147</f>
        <v>0</v>
      </c>
      <c r="U141" s="5">
        <f>VLOOKUP(CONCATENATE($F141," ",$G141),AllocFactorMatrix,(U$4+1),FALSE)*$E147</f>
        <v>0</v>
      </c>
      <c r="V141" s="5">
        <f>VLOOKUP(CONCATENATE($F141," ",$G141),AllocFactorMatrix,(V$4+1),FALSE)*$E147</f>
        <v>0</v>
      </c>
      <c r="W141" s="5">
        <f t="shared" ref="W141:W147" si="50">SUBTOTAL(9,S141:V141)</f>
        <v>0</v>
      </c>
      <c r="X141" s="5">
        <f>VLOOKUP(CONCATENATE($F141," ",$G141),AllocFactorMatrix,(X$4+1),FALSE)*$E147</f>
        <v>0</v>
      </c>
      <c r="Y141" s="5">
        <f>VLOOKUP(CONCATENATE($F141," ",$G141),AllocFactorMatrix,(Y$4+1),FALSE)*$E147</f>
        <v>0</v>
      </c>
      <c r="Z141" s="5">
        <f t="shared" si="49"/>
        <v>0</v>
      </c>
      <c r="AA141" s="5">
        <f>VLOOKUP(CONCATENATE($F141," ",$G141),AllocFactorMatrix,(AA$4+1),FALSE)*$E147</f>
        <v>0</v>
      </c>
      <c r="AB141" s="5">
        <f>VLOOKUP(CONCATENATE($F141," ",$G141),AllocFactorMatrix,(AB$4+1),FALSE)*$E147</f>
        <v>0</v>
      </c>
      <c r="AC141" s="5">
        <f>VLOOKUP(CONCATENATE($F141," ",$G141),AllocFactorMatrix,(AC$4+1),FALSE)*$E147</f>
        <v>0</v>
      </c>
    </row>
    <row r="142" spans="4:29" hidden="1" outlineLevel="1">
      <c r="E142" s="49"/>
      <c r="F142" s="175" t="str">
        <f>F147</f>
        <v>DIST_SL</v>
      </c>
      <c r="G142" s="52" t="str">
        <f>$G$10</f>
        <v>SUBTRAN</v>
      </c>
      <c r="H142" s="4">
        <f t="shared" si="48"/>
        <v>0</v>
      </c>
      <c r="I142" s="5">
        <f>VLOOKUP(CONCATENATE($F142," ",$G142),AllocFactorMatrix,(I$4+1),FALSE)*$E147</f>
        <v>0</v>
      </c>
      <c r="J142" s="5">
        <f>VLOOKUP(CONCATENATE($F142," ",$G142),AllocFactorMatrix,(J$4+1),FALSE)*$E147</f>
        <v>0</v>
      </c>
      <c r="K142" s="5">
        <f>VLOOKUP(CONCATENATE($F142," ",$G142),AllocFactorMatrix,(K$4+1),FALSE)*$E147</f>
        <v>0</v>
      </c>
      <c r="L142" s="5">
        <f>VLOOKUP(CONCATENATE($F142," ",$G142),AllocFactorMatrix,(L$4+1),FALSE)*$E147</f>
        <v>0</v>
      </c>
      <c r="M142" s="5">
        <f t="shared" si="46"/>
        <v>0</v>
      </c>
      <c r="N142" s="5">
        <f>VLOOKUP(CONCATENATE($F142," ",$G142),AllocFactorMatrix,(N$4+1),FALSE)*$E147</f>
        <v>0</v>
      </c>
      <c r="O142" s="5">
        <f>VLOOKUP(CONCATENATE($F142," ",$G142),AllocFactorMatrix,(O$4+1),FALSE)*$E147</f>
        <v>0</v>
      </c>
      <c r="P142" s="5">
        <f>VLOOKUP(CONCATENATE($F142," ",$G142),AllocFactorMatrix,(P$4+1),FALSE)*$E147</f>
        <v>0</v>
      </c>
      <c r="Q142" s="5">
        <f>VLOOKUP(CONCATENATE($F142," ",$G142),AllocFactorMatrix,(Q$4+1),FALSE)*$E147</f>
        <v>0</v>
      </c>
      <c r="R142" s="5">
        <f t="shared" si="42"/>
        <v>0</v>
      </c>
      <c r="S142" s="5">
        <f>VLOOKUP(CONCATENATE($F142," ",$G142),AllocFactorMatrix,(S$4+1),FALSE)*$E147</f>
        <v>0</v>
      </c>
      <c r="T142" s="5">
        <f>VLOOKUP(CONCATENATE($F142," ",$G142),AllocFactorMatrix,(T$4+1),FALSE)*$E147</f>
        <v>0</v>
      </c>
      <c r="U142" s="5">
        <f>VLOOKUP(CONCATENATE($F142," ",$G142),AllocFactorMatrix,(U$4+1),FALSE)*$E147</f>
        <v>0</v>
      </c>
      <c r="V142" s="5">
        <f>VLOOKUP(CONCATENATE($F142," ",$G142),AllocFactorMatrix,(V$4+1),FALSE)*$E147</f>
        <v>0</v>
      </c>
      <c r="W142" s="5">
        <f t="shared" si="50"/>
        <v>0</v>
      </c>
      <c r="X142" s="5">
        <f>VLOOKUP(CONCATENATE($F142," ",$G142),AllocFactorMatrix,(X$4+1),FALSE)*$E147</f>
        <v>0</v>
      </c>
      <c r="Y142" s="5">
        <f>VLOOKUP(CONCATENATE($F142," ",$G142),AllocFactorMatrix,(Y$4+1),FALSE)*$E147</f>
        <v>0</v>
      </c>
      <c r="Z142" s="5">
        <f t="shared" si="49"/>
        <v>0</v>
      </c>
      <c r="AA142" s="5">
        <f>VLOOKUP(CONCATENATE($F142," ",$G142),AllocFactorMatrix,(AA$4+1),FALSE)*$E147</f>
        <v>0</v>
      </c>
      <c r="AB142" s="5">
        <f>VLOOKUP(CONCATENATE($F142," ",$G142),AllocFactorMatrix,(AB$4+1),FALSE)*$E147</f>
        <v>0</v>
      </c>
      <c r="AC142" s="5">
        <f>VLOOKUP(CONCATENATE($F142," ",$G142),AllocFactorMatrix,(AC$4+1),FALSE)*$E147</f>
        <v>0</v>
      </c>
    </row>
    <row r="143" spans="4:29" hidden="1" outlineLevel="1">
      <c r="E143" s="49"/>
      <c r="F143" s="175" t="str">
        <f>F147</f>
        <v>DIST_SL</v>
      </c>
      <c r="G143" s="52" t="str">
        <f>$G$11</f>
        <v>DISTPRI</v>
      </c>
      <c r="H143" s="4">
        <f t="shared" si="48"/>
        <v>0</v>
      </c>
      <c r="I143" s="5">
        <f>VLOOKUP(CONCATENATE($F143," ",$G143),AllocFactorMatrix,(I$4+1),FALSE)*$E147</f>
        <v>0</v>
      </c>
      <c r="J143" s="5">
        <f>VLOOKUP(CONCATENATE($F143," ",$G143),AllocFactorMatrix,(J$4+1),FALSE)*$E147</f>
        <v>0</v>
      </c>
      <c r="K143" s="5">
        <f>VLOOKUP(CONCATENATE($F143," ",$G143),AllocFactorMatrix,(K$4+1),FALSE)*$E147</f>
        <v>0</v>
      </c>
      <c r="L143" s="5">
        <f>VLOOKUP(CONCATENATE($F143," ",$G143),AllocFactorMatrix,(L$4+1),FALSE)*$E147</f>
        <v>0</v>
      </c>
      <c r="M143" s="5">
        <f t="shared" si="46"/>
        <v>0</v>
      </c>
      <c r="N143" s="5">
        <f>VLOOKUP(CONCATENATE($F143," ",$G143),AllocFactorMatrix,(N$4+1),FALSE)*$E147</f>
        <v>0</v>
      </c>
      <c r="O143" s="5">
        <f>VLOOKUP(CONCATENATE($F143," ",$G143),AllocFactorMatrix,(O$4+1),FALSE)*$E147</f>
        <v>0</v>
      </c>
      <c r="P143" s="5">
        <f>VLOOKUP(CONCATENATE($F143," ",$G143),AllocFactorMatrix,(P$4+1),FALSE)*$E147</f>
        <v>0</v>
      </c>
      <c r="Q143" s="5">
        <f>VLOOKUP(CONCATENATE($F143," ",$G143),AllocFactorMatrix,(Q$4+1),FALSE)*$E147</f>
        <v>0</v>
      </c>
      <c r="R143" s="5">
        <f t="shared" si="42"/>
        <v>0</v>
      </c>
      <c r="S143" s="5">
        <f>VLOOKUP(CONCATENATE($F143," ",$G143),AllocFactorMatrix,(S$4+1),FALSE)*$E147</f>
        <v>0</v>
      </c>
      <c r="T143" s="5">
        <f>VLOOKUP(CONCATENATE($F143," ",$G143),AllocFactorMatrix,(T$4+1),FALSE)*$E147</f>
        <v>0</v>
      </c>
      <c r="U143" s="5">
        <f>VLOOKUP(CONCATENATE($F143," ",$G143),AllocFactorMatrix,(U$4+1),FALSE)*$E147</f>
        <v>0</v>
      </c>
      <c r="V143" s="5">
        <f>VLOOKUP(CONCATENATE($F143," ",$G143),AllocFactorMatrix,(V$4+1),FALSE)*$E147</f>
        <v>0</v>
      </c>
      <c r="W143" s="5">
        <f t="shared" si="50"/>
        <v>0</v>
      </c>
      <c r="X143" s="5">
        <f>VLOOKUP(CONCATENATE($F143," ",$G143),AllocFactorMatrix,(X$4+1),FALSE)*$E147</f>
        <v>0</v>
      </c>
      <c r="Y143" s="5">
        <f>VLOOKUP(CONCATENATE($F143," ",$G143),AllocFactorMatrix,(Y$4+1),FALSE)*$E147</f>
        <v>0</v>
      </c>
      <c r="Z143" s="5">
        <f t="shared" si="49"/>
        <v>0</v>
      </c>
      <c r="AA143" s="5">
        <f>VLOOKUP(CONCATENATE($F143," ",$G143),AllocFactorMatrix,(AA$4+1),FALSE)*$E147</f>
        <v>0</v>
      </c>
      <c r="AB143" s="5">
        <f>VLOOKUP(CONCATENATE($F143," ",$G143),AllocFactorMatrix,(AB$4+1),FALSE)*$E147</f>
        <v>0</v>
      </c>
      <c r="AC143" s="5">
        <f>VLOOKUP(CONCATENATE($F143," ",$G143),AllocFactorMatrix,(AC$4+1),FALSE)*$E147</f>
        <v>0</v>
      </c>
    </row>
    <row r="144" spans="4:29" hidden="1" outlineLevel="1">
      <c r="E144" s="49"/>
      <c r="F144" s="175" t="str">
        <f>F147</f>
        <v>DIST_SL</v>
      </c>
      <c r="G144" s="52" t="str">
        <f>$G$12</f>
        <v>DISTSEC</v>
      </c>
      <c r="H144" s="4">
        <f t="shared" si="48"/>
        <v>0</v>
      </c>
      <c r="I144" s="5">
        <f>VLOOKUP(CONCATENATE($F144," ",$G144),AllocFactorMatrix,(I$4+1),FALSE)*$E147</f>
        <v>0</v>
      </c>
      <c r="J144" s="5">
        <f>VLOOKUP(CONCATENATE($F144," ",$G144),AllocFactorMatrix,(J$4+1),FALSE)*$E147</f>
        <v>0</v>
      </c>
      <c r="K144" s="5">
        <f>VLOOKUP(CONCATENATE($F144," ",$G144),AllocFactorMatrix,(K$4+1),FALSE)*$E147</f>
        <v>0</v>
      </c>
      <c r="L144" s="5">
        <f>VLOOKUP(CONCATENATE($F144," ",$G144),AllocFactorMatrix,(L$4+1),FALSE)*$E147</f>
        <v>0</v>
      </c>
      <c r="M144" s="5">
        <f t="shared" si="46"/>
        <v>0</v>
      </c>
      <c r="N144" s="5">
        <f>VLOOKUP(CONCATENATE($F144," ",$G144),AllocFactorMatrix,(N$4+1),FALSE)*$E147</f>
        <v>0</v>
      </c>
      <c r="O144" s="5">
        <f>VLOOKUP(CONCATENATE($F144," ",$G144),AllocFactorMatrix,(O$4+1),FALSE)*$E147</f>
        <v>0</v>
      </c>
      <c r="P144" s="5">
        <f>VLOOKUP(CONCATENATE($F144," ",$G144),AllocFactorMatrix,(P$4+1),FALSE)*$E147</f>
        <v>0</v>
      </c>
      <c r="Q144" s="5">
        <f>VLOOKUP(CONCATENATE($F144," ",$G144),AllocFactorMatrix,(Q$4+1),FALSE)*$E147</f>
        <v>0</v>
      </c>
      <c r="R144" s="5">
        <f t="shared" si="42"/>
        <v>0</v>
      </c>
      <c r="S144" s="5">
        <f>VLOOKUP(CONCATENATE($F144," ",$G144),AllocFactorMatrix,(S$4+1),FALSE)*$E147</f>
        <v>0</v>
      </c>
      <c r="T144" s="5">
        <f>VLOOKUP(CONCATENATE($F144," ",$G144),AllocFactorMatrix,(T$4+1),FALSE)*$E147</f>
        <v>0</v>
      </c>
      <c r="U144" s="5">
        <f>VLOOKUP(CONCATENATE($F144," ",$G144),AllocFactorMatrix,(U$4+1),FALSE)*$E147</f>
        <v>0</v>
      </c>
      <c r="V144" s="5">
        <f>VLOOKUP(CONCATENATE($F144," ",$G144),AllocFactorMatrix,(V$4+1),FALSE)*$E147</f>
        <v>0</v>
      </c>
      <c r="W144" s="5">
        <f t="shared" si="50"/>
        <v>0</v>
      </c>
      <c r="X144" s="5">
        <f>VLOOKUP(CONCATENATE($F144," ",$G144),AllocFactorMatrix,(X$4+1),FALSE)*$E147</f>
        <v>0</v>
      </c>
      <c r="Y144" s="5">
        <f>VLOOKUP(CONCATENATE($F144," ",$G144),AllocFactorMatrix,(Y$4+1),FALSE)*$E147</f>
        <v>0</v>
      </c>
      <c r="Z144" s="5">
        <f t="shared" si="49"/>
        <v>0</v>
      </c>
      <c r="AA144" s="5">
        <f>VLOOKUP(CONCATENATE($F144," ",$G144),AllocFactorMatrix,(AA$4+1),FALSE)*$E147</f>
        <v>0</v>
      </c>
      <c r="AB144" s="5">
        <f>VLOOKUP(CONCATENATE($F144," ",$G144),AllocFactorMatrix,(AB$4+1),FALSE)*$E147</f>
        <v>0</v>
      </c>
      <c r="AC144" s="5">
        <f>VLOOKUP(CONCATENATE($F144," ",$G144),AllocFactorMatrix,(AC$4+1),FALSE)*$E147</f>
        <v>0</v>
      </c>
    </row>
    <row r="145" spans="4:29" hidden="1" outlineLevel="1">
      <c r="E145" s="49"/>
      <c r="F145" s="175" t="str">
        <f>F147</f>
        <v>DIST_SL</v>
      </c>
      <c r="G145" s="52" t="str">
        <f>$G$13</f>
        <v>ENERGY</v>
      </c>
      <c r="H145" s="4">
        <f t="shared" si="48"/>
        <v>0</v>
      </c>
      <c r="I145" s="5">
        <f>VLOOKUP(CONCATENATE($F145," ",$G145),AllocFactorMatrix,(I$4+1),FALSE)*$E147</f>
        <v>0</v>
      </c>
      <c r="J145" s="5">
        <f>VLOOKUP(CONCATENATE($F145," ",$G145),AllocFactorMatrix,(J$4+1),FALSE)*$E147</f>
        <v>0</v>
      </c>
      <c r="K145" s="5">
        <f>VLOOKUP(CONCATENATE($F145," ",$G145),AllocFactorMatrix,(K$4+1),FALSE)*$E147</f>
        <v>0</v>
      </c>
      <c r="L145" s="5">
        <f>VLOOKUP(CONCATENATE($F145," ",$G145),AllocFactorMatrix,(L$4+1),FALSE)*$E147</f>
        <v>0</v>
      </c>
      <c r="M145" s="5">
        <f t="shared" si="46"/>
        <v>0</v>
      </c>
      <c r="N145" s="5">
        <f>VLOOKUP(CONCATENATE($F145," ",$G145),AllocFactorMatrix,(N$4+1),FALSE)*$E147</f>
        <v>0</v>
      </c>
      <c r="O145" s="5">
        <f>VLOOKUP(CONCATENATE($F145," ",$G145),AllocFactorMatrix,(O$4+1),FALSE)*$E147</f>
        <v>0</v>
      </c>
      <c r="P145" s="5">
        <f>VLOOKUP(CONCATENATE($F145," ",$G145),AllocFactorMatrix,(P$4+1),FALSE)*$E147</f>
        <v>0</v>
      </c>
      <c r="Q145" s="5">
        <f>VLOOKUP(CONCATENATE($F145," ",$G145),AllocFactorMatrix,(Q$4+1),FALSE)*$E147</f>
        <v>0</v>
      </c>
      <c r="R145" s="5">
        <f t="shared" si="42"/>
        <v>0</v>
      </c>
      <c r="S145" s="5">
        <f>VLOOKUP(CONCATENATE($F145," ",$G145),AllocFactorMatrix,(S$4+1),FALSE)*$E147</f>
        <v>0</v>
      </c>
      <c r="T145" s="5">
        <f>VLOOKUP(CONCATENATE($F145," ",$G145),AllocFactorMatrix,(T$4+1),FALSE)*$E147</f>
        <v>0</v>
      </c>
      <c r="U145" s="5">
        <f>VLOOKUP(CONCATENATE($F145," ",$G145),AllocFactorMatrix,(U$4+1),FALSE)*$E147</f>
        <v>0</v>
      </c>
      <c r="V145" s="5">
        <f>VLOOKUP(CONCATENATE($F145," ",$G145),AllocFactorMatrix,(V$4+1),FALSE)*$E147</f>
        <v>0</v>
      </c>
      <c r="W145" s="5">
        <f t="shared" si="50"/>
        <v>0</v>
      </c>
      <c r="X145" s="5">
        <f>VLOOKUP(CONCATENATE($F145," ",$G145),AllocFactorMatrix,(X$4+1),FALSE)*$E147</f>
        <v>0</v>
      </c>
      <c r="Y145" s="5">
        <f>VLOOKUP(CONCATENATE($F145," ",$G145),AllocFactorMatrix,(Y$4+1),FALSE)*$E147</f>
        <v>0</v>
      </c>
      <c r="Z145" s="5">
        <f t="shared" si="49"/>
        <v>0</v>
      </c>
      <c r="AA145" s="5">
        <f>VLOOKUP(CONCATENATE($F145," ",$G145),AllocFactorMatrix,(AA$4+1),FALSE)*$E147</f>
        <v>0</v>
      </c>
      <c r="AB145" s="5">
        <f>VLOOKUP(CONCATENATE($F145," ",$G145),AllocFactorMatrix,(AB$4+1),FALSE)*$E147</f>
        <v>0</v>
      </c>
      <c r="AC145" s="5">
        <f>VLOOKUP(CONCATENATE($F145," ",$G145),AllocFactorMatrix,(AC$4+1),FALSE)*$E147</f>
        <v>0</v>
      </c>
    </row>
    <row r="146" spans="4:29" hidden="1" outlineLevel="1">
      <c r="E146" s="49"/>
      <c r="F146" s="175" t="str">
        <f>F147</f>
        <v>DIST_SL</v>
      </c>
      <c r="G146" s="52" t="str">
        <f>$G$14</f>
        <v>CUSTOMER</v>
      </c>
      <c r="H146" s="4">
        <f t="shared" si="48"/>
        <v>4366835.4300000006</v>
      </c>
      <c r="I146" s="5">
        <f>VLOOKUP(CONCATENATE($F146," ",$G146),AllocFactorMatrix,(I$4+1),FALSE)*$E147</f>
        <v>0</v>
      </c>
      <c r="J146" s="5">
        <f>VLOOKUP(CONCATENATE($F146," ",$G146),AllocFactorMatrix,(J$4+1),FALSE)*$E147</f>
        <v>0</v>
      </c>
      <c r="K146" s="5">
        <f>VLOOKUP(CONCATENATE($F146," ",$G146),AllocFactorMatrix,(K$4+1),FALSE)*$E147</f>
        <v>0</v>
      </c>
      <c r="L146" s="5">
        <f>VLOOKUP(CONCATENATE($F146," ",$G146),AllocFactorMatrix,(L$4+1),FALSE)*$E147</f>
        <v>0</v>
      </c>
      <c r="M146" s="5">
        <f t="shared" si="46"/>
        <v>0</v>
      </c>
      <c r="N146" s="5">
        <f>VLOOKUP(CONCATENATE($F146," ",$G146),AllocFactorMatrix,(N$4+1),FALSE)*$E147</f>
        <v>0</v>
      </c>
      <c r="O146" s="5">
        <f>VLOOKUP(CONCATENATE($F146," ",$G146),AllocFactorMatrix,(O$4+1),FALSE)*$E147</f>
        <v>0</v>
      </c>
      <c r="P146" s="5">
        <f>VLOOKUP(CONCATENATE($F146," ",$G146),AllocFactorMatrix,(P$4+1),FALSE)*$E147</f>
        <v>0</v>
      </c>
      <c r="Q146" s="5">
        <f>VLOOKUP(CONCATENATE($F146," ",$G146),AllocFactorMatrix,(Q$4+1),FALSE)*$E147</f>
        <v>0</v>
      </c>
      <c r="R146" s="5">
        <f t="shared" si="42"/>
        <v>0</v>
      </c>
      <c r="S146" s="5">
        <f>VLOOKUP(CONCATENATE($F146," ",$G146),AllocFactorMatrix,(S$4+1),FALSE)*$E147</f>
        <v>0</v>
      </c>
      <c r="T146" s="5">
        <f>VLOOKUP(CONCATENATE($F146," ",$G146),AllocFactorMatrix,(T$4+1),FALSE)*$E147</f>
        <v>0</v>
      </c>
      <c r="U146" s="5">
        <f>VLOOKUP(CONCATENATE($F146," ",$G146),AllocFactorMatrix,(U$4+1),FALSE)*$E147</f>
        <v>0</v>
      </c>
      <c r="V146" s="5">
        <f>VLOOKUP(CONCATENATE($F146," ",$G146),AllocFactorMatrix,(V$4+1),FALSE)*$E147</f>
        <v>0</v>
      </c>
      <c r="W146" s="5">
        <f t="shared" si="50"/>
        <v>0</v>
      </c>
      <c r="X146" s="5">
        <f>VLOOKUP(CONCATENATE($F146," ",$G146),AllocFactorMatrix,(X$4+1),FALSE)*$E147</f>
        <v>0</v>
      </c>
      <c r="Y146" s="5">
        <f>VLOOKUP(CONCATENATE($F146," ",$G146),AllocFactorMatrix,(Y$4+1),FALSE)*$E147</f>
        <v>0</v>
      </c>
      <c r="Z146" s="5">
        <f t="shared" si="49"/>
        <v>0</v>
      </c>
      <c r="AA146" s="5">
        <f>VLOOKUP(CONCATENATE($F146," ",$G146),AllocFactorMatrix,(AA$4+1),FALSE)*$E147</f>
        <v>0</v>
      </c>
      <c r="AB146" s="5">
        <f>VLOOKUP(CONCATENATE($F146," ",$G146),AllocFactorMatrix,(AB$4+1),FALSE)*$E147</f>
        <v>0</v>
      </c>
      <c r="AC146" s="5">
        <f>VLOOKUP(CONCATENATE($F146," ",$G146),AllocFactorMatrix,(AC$4+1),FALSE)*$E147</f>
        <v>4366835.4300000006</v>
      </c>
    </row>
    <row r="147" spans="4:29" collapsed="1">
      <c r="D147" s="52" t="s">
        <v>97</v>
      </c>
      <c r="E147" s="54">
        <v>4366835.4300000006</v>
      </c>
      <c r="F147" s="93" t="s">
        <v>51</v>
      </c>
      <c r="G147" s="52" t="str">
        <f>$G$15</f>
        <v>TOTAL</v>
      </c>
      <c r="H147" s="4">
        <f t="shared" si="48"/>
        <v>4366835.4300000006</v>
      </c>
      <c r="I147" s="5">
        <f>VLOOKUP(CONCATENATE($F147," ",$G147),AllocFactorMatrix,(I$4+1),FALSE)*$E147</f>
        <v>0</v>
      </c>
      <c r="J147" s="5">
        <f>VLOOKUP(CONCATENATE($F147," ",$G147),AllocFactorMatrix,(J$4+1),FALSE)*$E147</f>
        <v>0</v>
      </c>
      <c r="K147" s="5">
        <f>VLOOKUP(CONCATENATE($F147," ",$G147),AllocFactorMatrix,(K$4+1),FALSE)*$E147</f>
        <v>0</v>
      </c>
      <c r="L147" s="5">
        <f>VLOOKUP(CONCATENATE($F147," ",$G147),AllocFactorMatrix,(L$4+1),FALSE)*$E147</f>
        <v>0</v>
      </c>
      <c r="M147" s="5">
        <f t="shared" si="46"/>
        <v>0</v>
      </c>
      <c r="N147" s="5">
        <f>VLOOKUP(CONCATENATE($F147," ",$G147),AllocFactorMatrix,(N$4+1),FALSE)*$E147</f>
        <v>0</v>
      </c>
      <c r="O147" s="5">
        <f>VLOOKUP(CONCATENATE($F147," ",$G147),AllocFactorMatrix,(O$4+1),FALSE)*$E147</f>
        <v>0</v>
      </c>
      <c r="P147" s="5">
        <f>VLOOKUP(CONCATENATE($F147," ",$G147),AllocFactorMatrix,(P$4+1),FALSE)*$E147</f>
        <v>0</v>
      </c>
      <c r="Q147" s="5">
        <f>VLOOKUP(CONCATENATE($F147," ",$G147),AllocFactorMatrix,(Q$4+1),FALSE)*$E147</f>
        <v>0</v>
      </c>
      <c r="R147" s="5">
        <f t="shared" si="42"/>
        <v>0</v>
      </c>
      <c r="S147" s="5">
        <f>VLOOKUP(CONCATENATE($F147," ",$G147),AllocFactorMatrix,(S$4+1),FALSE)*$E147</f>
        <v>0</v>
      </c>
      <c r="T147" s="5">
        <f>VLOOKUP(CONCATENATE($F147," ",$G147),AllocFactorMatrix,(T$4+1),FALSE)*$E147</f>
        <v>0</v>
      </c>
      <c r="U147" s="5">
        <f>VLOOKUP(CONCATENATE($F147," ",$G147),AllocFactorMatrix,(U$4+1),FALSE)*$E147</f>
        <v>0</v>
      </c>
      <c r="V147" s="5">
        <f>VLOOKUP(CONCATENATE($F147," ",$G147),AllocFactorMatrix,(V$4+1),FALSE)*$E147</f>
        <v>0</v>
      </c>
      <c r="W147" s="5">
        <f t="shared" si="50"/>
        <v>0</v>
      </c>
      <c r="X147" s="5">
        <f>VLOOKUP(CONCATENATE($F147," ",$G147),AllocFactorMatrix,(X$4+1),FALSE)*$E147</f>
        <v>0</v>
      </c>
      <c r="Y147" s="5">
        <f>VLOOKUP(CONCATENATE($F147," ",$G147),AllocFactorMatrix,(Y$4+1),FALSE)*$E147</f>
        <v>0</v>
      </c>
      <c r="Z147" s="5">
        <f t="shared" si="49"/>
        <v>0</v>
      </c>
      <c r="AA147" s="5">
        <f>VLOOKUP(CONCATENATE($F147," ",$G147),AllocFactorMatrix,(AA$4+1),FALSE)*$E147</f>
        <v>0</v>
      </c>
      <c r="AB147" s="5">
        <f>VLOOKUP(CONCATENATE($F147," ",$G147),AllocFactorMatrix,(AB$4+1),FALSE)*$E147</f>
        <v>0</v>
      </c>
      <c r="AC147" s="5">
        <f>VLOOKUP(CONCATENATE($F147," ",$G147),AllocFactorMatrix,(AC$4+1),FALSE)*$E147</f>
        <v>4366835.4300000006</v>
      </c>
    </row>
    <row r="148" spans="4:29" hidden="1" outlineLevel="1">
      <c r="E148" s="11"/>
      <c r="F148" s="107"/>
      <c r="G148" s="52" t="str">
        <f>$G$8</f>
        <v>PRODUCTION</v>
      </c>
      <c r="H148" s="4">
        <f t="shared" ref="H148:H155" si="51">H44+H52+H60+H76+H84+H92+H100+H108+H116+H124+H132+H140+H68</f>
        <v>0</v>
      </c>
      <c r="I148" s="4">
        <f>I44+I52+I60+I76+I84+I92+I100+I108+I116+I124+I132+I140+I68</f>
        <v>0</v>
      </c>
      <c r="J148" s="4">
        <f t="shared" ref="I148:AC154" si="52">J44+J52+J60+J76+J84+J92+J100+J108+J116+J124+J132+J140+J68</f>
        <v>0</v>
      </c>
      <c r="K148" s="4">
        <f t="shared" si="52"/>
        <v>0</v>
      </c>
      <c r="L148" s="4">
        <f t="shared" ref="L148:L155" si="53">L44+L52+L60+L76+L84+L92+L100+L108+L116+L124+L132+L140+L68</f>
        <v>0</v>
      </c>
      <c r="M148" s="4">
        <f t="shared" si="52"/>
        <v>0</v>
      </c>
      <c r="N148" s="4">
        <f t="shared" si="52"/>
        <v>0</v>
      </c>
      <c r="O148" s="4">
        <f t="shared" si="52"/>
        <v>0</v>
      </c>
      <c r="P148" s="4">
        <f t="shared" si="52"/>
        <v>0</v>
      </c>
      <c r="Q148" s="4">
        <f t="shared" ref="Q148:Q155" si="54">Q44+Q52+Q60+Q76+Q84+Q92+Q100+Q108+Q116+Q124+Q132+Q140+Q68</f>
        <v>0</v>
      </c>
      <c r="R148" s="4">
        <f t="shared" si="52"/>
        <v>0</v>
      </c>
      <c r="S148" s="4">
        <f t="shared" ref="S148:S155" si="55">S44+S52+S60+S76+S84+S92+S100+S108+S116+S124+S132+S140+S68</f>
        <v>0</v>
      </c>
      <c r="T148" s="4">
        <f t="shared" si="52"/>
        <v>0</v>
      </c>
      <c r="U148" s="4">
        <f t="shared" si="52"/>
        <v>0</v>
      </c>
      <c r="V148" s="4">
        <f t="shared" ref="V148:V155" si="56">V44+V52+V60+V76+V84+V92+V100+V108+V116+V124+V132+V140+V68</f>
        <v>0</v>
      </c>
      <c r="W148" s="4">
        <f t="shared" si="52"/>
        <v>0</v>
      </c>
      <c r="X148" s="4">
        <f t="shared" si="52"/>
        <v>0</v>
      </c>
      <c r="Y148" s="4">
        <f t="shared" si="52"/>
        <v>0</v>
      </c>
      <c r="Z148" s="4">
        <f t="shared" si="52"/>
        <v>0</v>
      </c>
      <c r="AA148" s="4">
        <f t="shared" ref="AA148:AB155" si="57">AA44+AA52+AA60+AA76+AA84+AA92+AA100+AA108+AA116+AA124+AA132+AA140+AA68</f>
        <v>0</v>
      </c>
      <c r="AB148" s="4">
        <f t="shared" si="57"/>
        <v>0</v>
      </c>
      <c r="AC148" s="4">
        <f t="shared" si="52"/>
        <v>0</v>
      </c>
    </row>
    <row r="149" spans="4:29" hidden="1" outlineLevel="1">
      <c r="E149" s="11"/>
      <c r="F149" s="107"/>
      <c r="G149" s="52" t="str">
        <f>$G$9</f>
        <v>BULKTRAN</v>
      </c>
      <c r="H149" s="4">
        <f t="shared" si="51"/>
        <v>0</v>
      </c>
      <c r="I149" s="4">
        <f t="shared" ref="I149:X149" si="58">I45+I53+I61+I77+I85+I93+I101+I109+I117+I125+I133+I141+I69</f>
        <v>0</v>
      </c>
      <c r="J149" s="4">
        <f t="shared" si="58"/>
        <v>0</v>
      </c>
      <c r="K149" s="4">
        <f t="shared" si="58"/>
        <v>0</v>
      </c>
      <c r="L149" s="4">
        <f t="shared" si="53"/>
        <v>0</v>
      </c>
      <c r="M149" s="4">
        <f t="shared" si="58"/>
        <v>0</v>
      </c>
      <c r="N149" s="4">
        <f t="shared" si="58"/>
        <v>0</v>
      </c>
      <c r="O149" s="4">
        <f t="shared" si="58"/>
        <v>0</v>
      </c>
      <c r="P149" s="4">
        <f t="shared" si="58"/>
        <v>0</v>
      </c>
      <c r="Q149" s="4">
        <f t="shared" si="54"/>
        <v>0</v>
      </c>
      <c r="R149" s="4">
        <f t="shared" si="58"/>
        <v>0</v>
      </c>
      <c r="S149" s="4">
        <f t="shared" si="55"/>
        <v>0</v>
      </c>
      <c r="T149" s="4">
        <f t="shared" si="58"/>
        <v>0</v>
      </c>
      <c r="U149" s="4">
        <f t="shared" si="58"/>
        <v>0</v>
      </c>
      <c r="V149" s="4">
        <f t="shared" si="56"/>
        <v>0</v>
      </c>
      <c r="W149" s="4">
        <f t="shared" si="58"/>
        <v>0</v>
      </c>
      <c r="X149" s="4">
        <f t="shared" si="58"/>
        <v>0</v>
      </c>
      <c r="Y149" s="4">
        <f t="shared" si="52"/>
        <v>0</v>
      </c>
      <c r="Z149" s="4">
        <f t="shared" si="52"/>
        <v>0</v>
      </c>
      <c r="AA149" s="4">
        <f t="shared" si="57"/>
        <v>0</v>
      </c>
      <c r="AB149" s="4">
        <f t="shared" si="57"/>
        <v>0</v>
      </c>
      <c r="AC149" s="4">
        <f t="shared" si="52"/>
        <v>0</v>
      </c>
    </row>
    <row r="150" spans="4:29" hidden="1" outlineLevel="1">
      <c r="E150" s="11"/>
      <c r="F150" s="107"/>
      <c r="G150" s="52" t="str">
        <f>$G$10</f>
        <v>SUBTRAN</v>
      </c>
      <c r="H150" s="4">
        <f t="shared" si="51"/>
        <v>0</v>
      </c>
      <c r="I150" s="4">
        <f t="shared" si="52"/>
        <v>0</v>
      </c>
      <c r="J150" s="4">
        <f t="shared" si="52"/>
        <v>0</v>
      </c>
      <c r="K150" s="4">
        <f t="shared" si="52"/>
        <v>0</v>
      </c>
      <c r="L150" s="4">
        <f t="shared" si="53"/>
        <v>0</v>
      </c>
      <c r="M150" s="4">
        <f t="shared" si="52"/>
        <v>0</v>
      </c>
      <c r="N150" s="4">
        <f t="shared" si="52"/>
        <v>0</v>
      </c>
      <c r="O150" s="4">
        <f t="shared" si="52"/>
        <v>0</v>
      </c>
      <c r="P150" s="4">
        <f t="shared" si="52"/>
        <v>0</v>
      </c>
      <c r="Q150" s="4">
        <f t="shared" si="54"/>
        <v>0</v>
      </c>
      <c r="R150" s="4">
        <f t="shared" si="52"/>
        <v>0</v>
      </c>
      <c r="S150" s="4">
        <f t="shared" si="55"/>
        <v>0</v>
      </c>
      <c r="T150" s="4">
        <f t="shared" si="52"/>
        <v>0</v>
      </c>
      <c r="U150" s="4">
        <f t="shared" si="52"/>
        <v>0</v>
      </c>
      <c r="V150" s="4">
        <f t="shared" si="56"/>
        <v>0</v>
      </c>
      <c r="W150" s="4">
        <f t="shared" si="52"/>
        <v>0</v>
      </c>
      <c r="X150" s="4">
        <f t="shared" si="52"/>
        <v>0</v>
      </c>
      <c r="Y150" s="4">
        <f t="shared" si="52"/>
        <v>0</v>
      </c>
      <c r="Z150" s="4">
        <f t="shared" si="52"/>
        <v>0</v>
      </c>
      <c r="AA150" s="4">
        <f t="shared" si="57"/>
        <v>0</v>
      </c>
      <c r="AB150" s="4">
        <f t="shared" si="57"/>
        <v>0</v>
      </c>
      <c r="AC150" s="4">
        <f t="shared" si="52"/>
        <v>0</v>
      </c>
    </row>
    <row r="151" spans="4:29" hidden="1" outlineLevel="1">
      <c r="E151" s="11"/>
      <c r="F151" s="107"/>
      <c r="G151" s="52" t="str">
        <f>$G$11</f>
        <v>DISTPRI</v>
      </c>
      <c r="H151" s="4">
        <f t="shared" si="51"/>
        <v>542152061.56099403</v>
      </c>
      <c r="I151" s="4">
        <f>I47+I55+I63+I79+I87+I95+I103+I111+I119+I127+I135+I143+I71</f>
        <v>355005001.8450861</v>
      </c>
      <c r="J151" s="4">
        <f t="shared" si="52"/>
        <v>83084872.396919698</v>
      </c>
      <c r="K151" s="4">
        <f t="shared" si="52"/>
        <v>1160508.7989141389</v>
      </c>
      <c r="L151" s="4">
        <f t="shared" si="53"/>
        <v>0</v>
      </c>
      <c r="M151" s="4">
        <f t="shared" si="52"/>
        <v>84245381.195833832</v>
      </c>
      <c r="N151" s="4">
        <f t="shared" si="52"/>
        <v>48232398.291786745</v>
      </c>
      <c r="O151" s="4">
        <f t="shared" si="52"/>
        <v>8666358.313230576</v>
      </c>
      <c r="P151" s="4">
        <f t="shared" si="52"/>
        <v>0</v>
      </c>
      <c r="Q151" s="4">
        <f t="shared" si="54"/>
        <v>0</v>
      </c>
      <c r="R151" s="4">
        <f t="shared" si="52"/>
        <v>56898756.605017327</v>
      </c>
      <c r="S151" s="4">
        <f t="shared" si="55"/>
        <v>2180912.6384814447</v>
      </c>
      <c r="T151" s="4">
        <f t="shared" si="52"/>
        <v>30157360.773384221</v>
      </c>
      <c r="U151" s="4">
        <f t="shared" si="52"/>
        <v>0</v>
      </c>
      <c r="V151" s="4">
        <f t="shared" si="56"/>
        <v>0</v>
      </c>
      <c r="W151" s="4">
        <f t="shared" si="52"/>
        <v>32338273.411865655</v>
      </c>
      <c r="X151" s="4">
        <f t="shared" si="52"/>
        <v>13224925.066914409</v>
      </c>
      <c r="Y151" s="4">
        <f t="shared" si="52"/>
        <v>265445.10192741669</v>
      </c>
      <c r="Z151" s="4">
        <f t="shared" si="52"/>
        <v>13490370.168841826</v>
      </c>
      <c r="AA151" s="4">
        <f t="shared" si="57"/>
        <v>174278.33434921259</v>
      </c>
      <c r="AB151" s="4">
        <f t="shared" si="57"/>
        <v>0</v>
      </c>
      <c r="AC151" s="4">
        <f t="shared" si="52"/>
        <v>0</v>
      </c>
    </row>
    <row r="152" spans="4:29" hidden="1" outlineLevel="1">
      <c r="E152" s="11"/>
      <c r="F152" s="107"/>
      <c r="G152" s="52" t="str">
        <f>$G$12</f>
        <v>DISTSEC</v>
      </c>
      <c r="H152" s="4">
        <f t="shared" si="51"/>
        <v>261163193.84900659</v>
      </c>
      <c r="I152" s="4">
        <f t="shared" si="52"/>
        <v>193810533.91981414</v>
      </c>
      <c r="J152" s="4">
        <f t="shared" si="52"/>
        <v>39080862.539235368</v>
      </c>
      <c r="K152" s="4">
        <f t="shared" si="52"/>
        <v>0</v>
      </c>
      <c r="L152" s="4">
        <f t="shared" si="53"/>
        <v>0</v>
      </c>
      <c r="M152" s="4">
        <f t="shared" si="52"/>
        <v>39080862.539235368</v>
      </c>
      <c r="N152" s="4">
        <f t="shared" si="52"/>
        <v>19534001.69220949</v>
      </c>
      <c r="O152" s="4">
        <f t="shared" si="52"/>
        <v>0</v>
      </c>
      <c r="P152" s="4">
        <f t="shared" si="52"/>
        <v>0</v>
      </c>
      <c r="Q152" s="4">
        <f t="shared" si="54"/>
        <v>0</v>
      </c>
      <c r="R152" s="4">
        <f t="shared" si="52"/>
        <v>19534001.69220949</v>
      </c>
      <c r="S152" s="4">
        <f t="shared" si="55"/>
        <v>730135.24626679206</v>
      </c>
      <c r="T152" s="4">
        <f t="shared" si="52"/>
        <v>0</v>
      </c>
      <c r="U152" s="4">
        <f t="shared" si="52"/>
        <v>0</v>
      </c>
      <c r="V152" s="4">
        <f t="shared" si="56"/>
        <v>0</v>
      </c>
      <c r="W152" s="4">
        <f t="shared" si="52"/>
        <v>730135.24626679206</v>
      </c>
      <c r="X152" s="4">
        <f t="shared" si="52"/>
        <v>5517901.1527632028</v>
      </c>
      <c r="Y152" s="4">
        <f t="shared" si="52"/>
        <v>0</v>
      </c>
      <c r="Z152" s="4">
        <f t="shared" si="52"/>
        <v>5517901.1527632028</v>
      </c>
      <c r="AA152" s="4">
        <f t="shared" si="57"/>
        <v>65241.300171469375</v>
      </c>
      <c r="AB152" s="4">
        <f t="shared" si="57"/>
        <v>2008108.3087560385</v>
      </c>
      <c r="AC152" s="4">
        <f t="shared" si="52"/>
        <v>416409.68979007413</v>
      </c>
    </row>
    <row r="153" spans="4:29" hidden="1" outlineLevel="1">
      <c r="E153" s="11"/>
      <c r="F153" s="107"/>
      <c r="G153" s="52" t="str">
        <f>$G$13</f>
        <v>ENERGY</v>
      </c>
      <c r="H153" s="4">
        <f t="shared" si="51"/>
        <v>0</v>
      </c>
      <c r="I153" s="4">
        <f t="shared" si="52"/>
        <v>0</v>
      </c>
      <c r="J153" s="4">
        <f t="shared" si="52"/>
        <v>0</v>
      </c>
      <c r="K153" s="4">
        <f t="shared" si="52"/>
        <v>0</v>
      </c>
      <c r="L153" s="4">
        <f t="shared" si="53"/>
        <v>0</v>
      </c>
      <c r="M153" s="4">
        <f t="shared" si="52"/>
        <v>0</v>
      </c>
      <c r="N153" s="4">
        <f t="shared" si="52"/>
        <v>0</v>
      </c>
      <c r="O153" s="4">
        <f t="shared" si="52"/>
        <v>0</v>
      </c>
      <c r="P153" s="4">
        <f t="shared" si="52"/>
        <v>0</v>
      </c>
      <c r="Q153" s="4">
        <f t="shared" si="54"/>
        <v>0</v>
      </c>
      <c r="R153" s="4">
        <f t="shared" si="52"/>
        <v>0</v>
      </c>
      <c r="S153" s="4">
        <f t="shared" si="55"/>
        <v>0</v>
      </c>
      <c r="T153" s="4">
        <f t="shared" si="52"/>
        <v>0</v>
      </c>
      <c r="U153" s="4">
        <f t="shared" si="52"/>
        <v>0</v>
      </c>
      <c r="V153" s="4">
        <f t="shared" si="56"/>
        <v>0</v>
      </c>
      <c r="W153" s="4">
        <f t="shared" si="52"/>
        <v>0</v>
      </c>
      <c r="X153" s="4">
        <f t="shared" si="52"/>
        <v>0</v>
      </c>
      <c r="Y153" s="4">
        <f t="shared" si="52"/>
        <v>0</v>
      </c>
      <c r="Z153" s="4">
        <f t="shared" si="52"/>
        <v>0</v>
      </c>
      <c r="AA153" s="4">
        <f t="shared" si="57"/>
        <v>0</v>
      </c>
      <c r="AB153" s="4">
        <f t="shared" si="57"/>
        <v>0</v>
      </c>
      <c r="AC153" s="4">
        <f t="shared" si="52"/>
        <v>0</v>
      </c>
    </row>
    <row r="154" spans="4:29" hidden="1" outlineLevel="1">
      <c r="E154" s="11"/>
      <c r="F154" s="107"/>
      <c r="G154" s="52" t="str">
        <f>$G$14</f>
        <v>CUSTOMER</v>
      </c>
      <c r="H154" s="4">
        <f t="shared" si="51"/>
        <v>114470787.26000001</v>
      </c>
      <c r="I154" s="4">
        <f t="shared" si="52"/>
        <v>53529225.836553514</v>
      </c>
      <c r="J154" s="4">
        <f t="shared" si="52"/>
        <v>18087803.990183271</v>
      </c>
      <c r="K154" s="4">
        <f t="shared" si="52"/>
        <v>1223062.9223659097</v>
      </c>
      <c r="L154" s="4">
        <f t="shared" si="53"/>
        <v>206021.10199190906</v>
      </c>
      <c r="M154" s="4">
        <f t="shared" si="52"/>
        <v>19516888.01454109</v>
      </c>
      <c r="N154" s="4">
        <f t="shared" si="52"/>
        <v>1476334.5670436672</v>
      </c>
      <c r="O154" s="4">
        <f t="shared" si="52"/>
        <v>430231.46421306761</v>
      </c>
      <c r="P154" s="4">
        <f t="shared" si="52"/>
        <v>506687.63442786038</v>
      </c>
      <c r="Q154" s="4">
        <f t="shared" si="54"/>
        <v>63335.081684388395</v>
      </c>
      <c r="R154" s="4">
        <f t="shared" si="52"/>
        <v>2476588.7473689835</v>
      </c>
      <c r="S154" s="4">
        <f t="shared" si="55"/>
        <v>9703.3732912597097</v>
      </c>
      <c r="T154" s="4">
        <f t="shared" si="52"/>
        <v>305060.65436340118</v>
      </c>
      <c r="U154" s="4">
        <f t="shared" si="52"/>
        <v>851716.57028775488</v>
      </c>
      <c r="V154" s="4">
        <f t="shared" si="56"/>
        <v>253339.55107613659</v>
      </c>
      <c r="W154" s="4">
        <f t="shared" si="52"/>
        <v>1419820.1490185524</v>
      </c>
      <c r="X154" s="4">
        <f t="shared" si="52"/>
        <v>296911.27752672497</v>
      </c>
      <c r="Y154" s="4">
        <f t="shared" si="52"/>
        <v>5621.218289184264</v>
      </c>
      <c r="Z154" s="4">
        <f t="shared" si="52"/>
        <v>302532.49581590923</v>
      </c>
      <c r="AA154" s="4">
        <f t="shared" si="57"/>
        <v>28972.078252141295</v>
      </c>
      <c r="AB154" s="4">
        <f t="shared" si="57"/>
        <v>32812554.456747137</v>
      </c>
      <c r="AC154" s="4">
        <f t="shared" si="52"/>
        <v>4384205.4817026742</v>
      </c>
    </row>
    <row r="155" spans="4:29" collapsed="1">
      <c r="D155" s="52" t="s">
        <v>3</v>
      </c>
      <c r="E155" s="4">
        <f>E51+E59+E67+E75+E83+E91+E99+E107+E115+E123+E131+E139+E147</f>
        <v>917786042.66999996</v>
      </c>
      <c r="F155" s="175"/>
      <c r="G155" s="52" t="str">
        <f>$G$15</f>
        <v>TOTAL</v>
      </c>
      <c r="H155" s="4">
        <f t="shared" si="51"/>
        <v>917786042.67000043</v>
      </c>
      <c r="I155" s="4">
        <f>I51+I59+I67+I83+I91+I99+I107+I115+I123+I131+I139+I147+I75</f>
        <v>602344761.60145378</v>
      </c>
      <c r="J155" s="4">
        <f t="shared" ref="J155:AC155" si="59">J51+J59+J67+J83+J91+J99+J107+J115+J123+J131+J139+J147+J75</f>
        <v>140253538.92633834</v>
      </c>
      <c r="K155" s="4">
        <f t="shared" si="59"/>
        <v>2383571.7212800486</v>
      </c>
      <c r="L155" s="4">
        <f t="shared" si="53"/>
        <v>206021.10199190906</v>
      </c>
      <c r="M155" s="4">
        <f t="shared" si="59"/>
        <v>142843131.7496103</v>
      </c>
      <c r="N155" s="4">
        <f t="shared" si="59"/>
        <v>69242734.551039889</v>
      </c>
      <c r="O155" s="4">
        <f t="shared" si="59"/>
        <v>9096589.7774436437</v>
      </c>
      <c r="P155" s="4">
        <f t="shared" si="59"/>
        <v>506687.63442786038</v>
      </c>
      <c r="Q155" s="4">
        <f t="shared" si="54"/>
        <v>63335.081684388395</v>
      </c>
      <c r="R155" s="4">
        <f t="shared" si="59"/>
        <v>78909347.044595793</v>
      </c>
      <c r="S155" s="4">
        <f t="shared" si="55"/>
        <v>2920751.2580394964</v>
      </c>
      <c r="T155" s="4">
        <f t="shared" si="59"/>
        <v>30462421.427747622</v>
      </c>
      <c r="U155" s="4">
        <f t="shared" si="59"/>
        <v>851716.57028775488</v>
      </c>
      <c r="V155" s="4">
        <f t="shared" si="56"/>
        <v>253339.55107613659</v>
      </c>
      <c r="W155" s="4">
        <f t="shared" si="59"/>
        <v>34488228.807151005</v>
      </c>
      <c r="X155" s="4">
        <f t="shared" si="59"/>
        <v>19039737.497204334</v>
      </c>
      <c r="Y155" s="4">
        <f t="shared" si="59"/>
        <v>271066.32021660096</v>
      </c>
      <c r="Z155" s="4">
        <f t="shared" si="59"/>
        <v>19310803.817420937</v>
      </c>
      <c r="AA155" s="4">
        <f t="shared" si="57"/>
        <v>268491.71277282323</v>
      </c>
      <c r="AB155" s="4">
        <f t="shared" si="57"/>
        <v>34820662.765503176</v>
      </c>
      <c r="AC155" s="4">
        <f t="shared" si="59"/>
        <v>4800615.171492748</v>
      </c>
    </row>
    <row r="156" spans="4:29">
      <c r="E156" s="4"/>
      <c r="F156" s="175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4:29" hidden="1" outlineLevel="1">
      <c r="E157" s="11"/>
      <c r="F157" s="107"/>
      <c r="G157" s="52" t="str">
        <f>$G$8</f>
        <v>PRODUCTION</v>
      </c>
      <c r="H157" s="4">
        <f t="shared" ref="H157:AC157" si="60">H8+H34+H148</f>
        <v>1207080039.2799997</v>
      </c>
      <c r="I157" s="4">
        <f t="shared" si="60"/>
        <v>620905048.898049</v>
      </c>
      <c r="J157" s="4">
        <f t="shared" si="60"/>
        <v>144795152.86321107</v>
      </c>
      <c r="K157" s="4">
        <f t="shared" si="60"/>
        <v>2013225.9745861068</v>
      </c>
      <c r="L157" s="4">
        <f t="shared" si="60"/>
        <v>280389.44509290479</v>
      </c>
      <c r="M157" s="4">
        <f t="shared" si="60"/>
        <v>147088768.28289008</v>
      </c>
      <c r="N157" s="4">
        <f t="shared" si="60"/>
        <v>86183261.892113864</v>
      </c>
      <c r="O157" s="4">
        <f t="shared" si="60"/>
        <v>15443315.333630322</v>
      </c>
      <c r="P157" s="4">
        <f t="shared" si="60"/>
        <v>3131746.7534834533</v>
      </c>
      <c r="Q157" s="4">
        <f t="shared" si="60"/>
        <v>118926.66671884796</v>
      </c>
      <c r="R157" s="4">
        <f t="shared" si="60"/>
        <v>104877250.64594649</v>
      </c>
      <c r="S157" s="4">
        <f t="shared" si="60"/>
        <v>4081395.6256753383</v>
      </c>
      <c r="T157" s="4">
        <f t="shared" si="60"/>
        <v>55101197.746927902</v>
      </c>
      <c r="U157" s="4">
        <f t="shared" si="60"/>
        <v>210739962.11724079</v>
      </c>
      <c r="V157" s="4">
        <f t="shared" si="60"/>
        <v>38177498.685395882</v>
      </c>
      <c r="W157" s="4">
        <f t="shared" si="60"/>
        <v>308100054.17523992</v>
      </c>
      <c r="X157" s="4">
        <f t="shared" si="60"/>
        <v>23653824.811160531</v>
      </c>
      <c r="Y157" s="4">
        <f t="shared" si="60"/>
        <v>472427.55101452518</v>
      </c>
      <c r="Z157" s="4">
        <f t="shared" si="60"/>
        <v>24126252.362175055</v>
      </c>
      <c r="AA157" s="4">
        <f t="shared" si="60"/>
        <v>312032.21650076914</v>
      </c>
      <c r="AB157" s="4">
        <f t="shared" si="60"/>
        <v>1386224.7652002396</v>
      </c>
      <c r="AC157" s="4">
        <f t="shared" si="60"/>
        <v>284407.93399838748</v>
      </c>
    </row>
    <row r="158" spans="4:29" hidden="1" outlineLevel="1">
      <c r="E158" s="11"/>
      <c r="F158" s="107"/>
      <c r="G158" s="52" t="str">
        <f>$G$9</f>
        <v>BULKTRAN</v>
      </c>
      <c r="H158" s="4">
        <f>H9+H35+H149</f>
        <v>495941232.29976004</v>
      </c>
      <c r="I158" s="4">
        <f t="shared" ref="I158:AC158" si="61">I9+I35+I149</f>
        <v>255105216.78025338</v>
      </c>
      <c r="J158" s="4">
        <f t="shared" si="61"/>
        <v>59490575.773953021</v>
      </c>
      <c r="K158" s="4">
        <f t="shared" si="61"/>
        <v>827154.56990712101</v>
      </c>
      <c r="L158" s="4">
        <f t="shared" si="61"/>
        <v>115200.88345273753</v>
      </c>
      <c r="M158" s="4">
        <f t="shared" si="61"/>
        <v>60432931.227312878</v>
      </c>
      <c r="N158" s="4">
        <f t="shared" si="61"/>
        <v>35409278.353971109</v>
      </c>
      <c r="O158" s="4">
        <f t="shared" si="61"/>
        <v>6345044.7262161952</v>
      </c>
      <c r="P158" s="4">
        <f t="shared" si="61"/>
        <v>1286710.320468714</v>
      </c>
      <c r="Q158" s="4">
        <f t="shared" si="61"/>
        <v>48862.242541123567</v>
      </c>
      <c r="R158" s="4">
        <f t="shared" si="61"/>
        <v>43089895.643197149</v>
      </c>
      <c r="S158" s="4">
        <f t="shared" si="61"/>
        <v>1676883.31364309</v>
      </c>
      <c r="T158" s="4">
        <f t="shared" si="61"/>
        <v>22638893.049796589</v>
      </c>
      <c r="U158" s="4">
        <f t="shared" si="61"/>
        <v>86584677.988354534</v>
      </c>
      <c r="V158" s="4">
        <f t="shared" si="61"/>
        <v>15685617.463653319</v>
      </c>
      <c r="W158" s="4">
        <f t="shared" si="61"/>
        <v>126586071.81544754</v>
      </c>
      <c r="X158" s="4">
        <f t="shared" si="61"/>
        <v>9718416.8768517245</v>
      </c>
      <c r="Y158" s="4">
        <f t="shared" si="61"/>
        <v>194101.71173259945</v>
      </c>
      <c r="Z158" s="4">
        <f t="shared" si="61"/>
        <v>9912518.5885843243</v>
      </c>
      <c r="AA158" s="4">
        <f t="shared" si="61"/>
        <v>128201.64109492039</v>
      </c>
      <c r="AB158" s="4">
        <f t="shared" si="61"/>
        <v>569544.68297555856</v>
      </c>
      <c r="AC158" s="4">
        <f t="shared" si="61"/>
        <v>116851.92089426192</v>
      </c>
    </row>
    <row r="159" spans="4:29" hidden="1" outlineLevel="1">
      <c r="E159" s="11"/>
      <c r="F159" s="107"/>
      <c r="G159" s="52" t="str">
        <f>$G$10</f>
        <v>SUBTRAN</v>
      </c>
      <c r="H159" s="4">
        <f t="shared" ref="H159:AC159" si="62">H10+H36+H150</f>
        <v>137444760.42023998</v>
      </c>
      <c r="I159" s="4">
        <f t="shared" si="62"/>
        <v>70227862.326535329</v>
      </c>
      <c r="J159" s="4">
        <f t="shared" si="62"/>
        <v>16462597.298665283</v>
      </c>
      <c r="K159" s="4">
        <f t="shared" si="62"/>
        <v>229976.10061135306</v>
      </c>
      <c r="L159" s="4">
        <f t="shared" si="62"/>
        <v>41624.605683825444</v>
      </c>
      <c r="M159" s="4">
        <f t="shared" si="62"/>
        <v>16734198.004960462</v>
      </c>
      <c r="N159" s="4">
        <f t="shared" si="62"/>
        <v>9514203.3738520965</v>
      </c>
      <c r="O159" s="4">
        <f t="shared" si="62"/>
        <v>1709654.5467046138</v>
      </c>
      <c r="P159" s="4">
        <f t="shared" si="62"/>
        <v>448771.13707172999</v>
      </c>
      <c r="Q159" s="4">
        <f t="shared" si="62"/>
        <v>0</v>
      </c>
      <c r="R159" s="4">
        <f t="shared" si="62"/>
        <v>11672629.057628442</v>
      </c>
      <c r="S159" s="4">
        <f t="shared" si="62"/>
        <v>428845.42968414031</v>
      </c>
      <c r="T159" s="4">
        <f t="shared" si="62"/>
        <v>6017117.2211251259</v>
      </c>
      <c r="U159" s="4">
        <f t="shared" si="62"/>
        <v>29669029.426723804</v>
      </c>
      <c r="V159" s="4">
        <f t="shared" si="62"/>
        <v>0</v>
      </c>
      <c r="W159" s="4">
        <f t="shared" si="62"/>
        <v>36114992.077533074</v>
      </c>
      <c r="X159" s="4">
        <f t="shared" si="62"/>
        <v>2608035.0877938457</v>
      </c>
      <c r="Y159" s="4">
        <f t="shared" si="62"/>
        <v>52365.476993534219</v>
      </c>
      <c r="Z159" s="4">
        <f t="shared" si="62"/>
        <v>2660400.5647873799</v>
      </c>
      <c r="AA159" s="4">
        <f t="shared" si="62"/>
        <v>34678.388795283136</v>
      </c>
      <c r="AB159" s="4">
        <f t="shared" si="62"/>
        <v>0</v>
      </c>
      <c r="AC159" s="4">
        <f t="shared" si="62"/>
        <v>0</v>
      </c>
    </row>
    <row r="160" spans="4:29" hidden="1" outlineLevel="1">
      <c r="E160" s="11"/>
      <c r="F160" s="107"/>
      <c r="G160" s="52" t="str">
        <f>$G$11</f>
        <v>DISTPRI</v>
      </c>
      <c r="H160" s="4">
        <f t="shared" ref="H160:AC160" si="63">H11+H37+H151</f>
        <v>542152061.56099403</v>
      </c>
      <c r="I160" s="4">
        <f t="shared" si="63"/>
        <v>355005001.8450861</v>
      </c>
      <c r="J160" s="4">
        <f t="shared" si="63"/>
        <v>83084872.396919698</v>
      </c>
      <c r="K160" s="4">
        <f t="shared" si="63"/>
        <v>1160508.7989141389</v>
      </c>
      <c r="L160" s="4">
        <f t="shared" si="63"/>
        <v>0</v>
      </c>
      <c r="M160" s="4">
        <f t="shared" si="63"/>
        <v>84245381.195833832</v>
      </c>
      <c r="N160" s="4">
        <f t="shared" si="63"/>
        <v>48232398.291786745</v>
      </c>
      <c r="O160" s="4">
        <f t="shared" si="63"/>
        <v>8666358.313230576</v>
      </c>
      <c r="P160" s="4">
        <f t="shared" si="63"/>
        <v>0</v>
      </c>
      <c r="Q160" s="4">
        <f t="shared" si="63"/>
        <v>0</v>
      </c>
      <c r="R160" s="4">
        <f t="shared" si="63"/>
        <v>56898756.605017327</v>
      </c>
      <c r="S160" s="4">
        <f t="shared" si="63"/>
        <v>2180912.6384814447</v>
      </c>
      <c r="T160" s="4">
        <f t="shared" si="63"/>
        <v>30157360.773384221</v>
      </c>
      <c r="U160" s="4">
        <f t="shared" si="63"/>
        <v>0</v>
      </c>
      <c r="V160" s="4">
        <f t="shared" si="63"/>
        <v>0</v>
      </c>
      <c r="W160" s="4">
        <f t="shared" si="63"/>
        <v>32338273.411865655</v>
      </c>
      <c r="X160" s="4">
        <f t="shared" si="63"/>
        <v>13224925.066914409</v>
      </c>
      <c r="Y160" s="4">
        <f t="shared" si="63"/>
        <v>265445.10192741669</v>
      </c>
      <c r="Z160" s="4">
        <f t="shared" si="63"/>
        <v>13490370.168841826</v>
      </c>
      <c r="AA160" s="4">
        <f t="shared" si="63"/>
        <v>174278.33434921259</v>
      </c>
      <c r="AB160" s="4">
        <f t="shared" si="63"/>
        <v>0</v>
      </c>
      <c r="AC160" s="4">
        <f t="shared" si="63"/>
        <v>0</v>
      </c>
    </row>
    <row r="161" spans="2:29" hidden="1" outlineLevel="1">
      <c r="E161" s="11"/>
      <c r="F161" s="107"/>
      <c r="G161" s="52" t="str">
        <f>$G$12</f>
        <v>DISTSEC</v>
      </c>
      <c r="H161" s="4">
        <f t="shared" ref="H161:AC161" si="64">H12+H38+H152</f>
        <v>261163193.84900659</v>
      </c>
      <c r="I161" s="4">
        <f t="shared" si="64"/>
        <v>193810533.91981414</v>
      </c>
      <c r="J161" s="4">
        <f t="shared" si="64"/>
        <v>39080862.539235368</v>
      </c>
      <c r="K161" s="4">
        <f t="shared" si="64"/>
        <v>0</v>
      </c>
      <c r="L161" s="4">
        <f t="shared" si="64"/>
        <v>0</v>
      </c>
      <c r="M161" s="4">
        <f t="shared" si="64"/>
        <v>39080862.539235368</v>
      </c>
      <c r="N161" s="4">
        <f t="shared" si="64"/>
        <v>19534001.69220949</v>
      </c>
      <c r="O161" s="4">
        <f t="shared" si="64"/>
        <v>0</v>
      </c>
      <c r="P161" s="4">
        <f t="shared" si="64"/>
        <v>0</v>
      </c>
      <c r="Q161" s="4">
        <f t="shared" si="64"/>
        <v>0</v>
      </c>
      <c r="R161" s="4">
        <f t="shared" si="64"/>
        <v>19534001.69220949</v>
      </c>
      <c r="S161" s="4">
        <f t="shared" si="64"/>
        <v>730135.24626679206</v>
      </c>
      <c r="T161" s="4">
        <f t="shared" si="64"/>
        <v>0</v>
      </c>
      <c r="U161" s="4">
        <f t="shared" si="64"/>
        <v>0</v>
      </c>
      <c r="V161" s="4">
        <f t="shared" si="64"/>
        <v>0</v>
      </c>
      <c r="W161" s="4">
        <f t="shared" si="64"/>
        <v>730135.24626679206</v>
      </c>
      <c r="X161" s="4">
        <f t="shared" si="64"/>
        <v>5517901.1527632028</v>
      </c>
      <c r="Y161" s="4">
        <f t="shared" si="64"/>
        <v>0</v>
      </c>
      <c r="Z161" s="4">
        <f t="shared" si="64"/>
        <v>5517901.1527632028</v>
      </c>
      <c r="AA161" s="4">
        <f t="shared" si="64"/>
        <v>65241.300171469375</v>
      </c>
      <c r="AB161" s="4">
        <f t="shared" si="64"/>
        <v>2008108.3087560385</v>
      </c>
      <c r="AC161" s="4">
        <f t="shared" si="64"/>
        <v>416409.68979007413</v>
      </c>
    </row>
    <row r="162" spans="2:29" hidden="1" outlineLevel="1">
      <c r="E162" s="11"/>
      <c r="F162" s="107"/>
      <c r="G162" s="52" t="str">
        <f>$G$13</f>
        <v>ENERGY</v>
      </c>
      <c r="H162" s="4">
        <f t="shared" ref="H162:AC162" si="65">H13+H39+H153</f>
        <v>0</v>
      </c>
      <c r="I162" s="4">
        <f t="shared" si="65"/>
        <v>0</v>
      </c>
      <c r="J162" s="4">
        <f t="shared" si="65"/>
        <v>0</v>
      </c>
      <c r="K162" s="4">
        <f t="shared" si="65"/>
        <v>0</v>
      </c>
      <c r="L162" s="4">
        <f t="shared" si="65"/>
        <v>0</v>
      </c>
      <c r="M162" s="4">
        <f t="shared" si="65"/>
        <v>0</v>
      </c>
      <c r="N162" s="4">
        <f t="shared" si="65"/>
        <v>0</v>
      </c>
      <c r="O162" s="4">
        <f t="shared" si="65"/>
        <v>0</v>
      </c>
      <c r="P162" s="4">
        <f t="shared" si="65"/>
        <v>0</v>
      </c>
      <c r="Q162" s="4">
        <f t="shared" si="65"/>
        <v>0</v>
      </c>
      <c r="R162" s="4">
        <f t="shared" si="65"/>
        <v>0</v>
      </c>
      <c r="S162" s="4">
        <f t="shared" si="65"/>
        <v>0</v>
      </c>
      <c r="T162" s="4">
        <f t="shared" si="65"/>
        <v>0</v>
      </c>
      <c r="U162" s="4">
        <f t="shared" si="65"/>
        <v>0</v>
      </c>
      <c r="V162" s="4">
        <f t="shared" si="65"/>
        <v>0</v>
      </c>
      <c r="W162" s="4">
        <f t="shared" si="65"/>
        <v>0</v>
      </c>
      <c r="X162" s="4">
        <f t="shared" si="65"/>
        <v>0</v>
      </c>
      <c r="Y162" s="4">
        <f t="shared" si="65"/>
        <v>0</v>
      </c>
      <c r="Z162" s="4">
        <f t="shared" si="65"/>
        <v>0</v>
      </c>
      <c r="AA162" s="4">
        <f t="shared" si="65"/>
        <v>0</v>
      </c>
      <c r="AB162" s="4">
        <f t="shared" si="65"/>
        <v>0</v>
      </c>
      <c r="AC162" s="4">
        <f t="shared" si="65"/>
        <v>0</v>
      </c>
    </row>
    <row r="163" spans="2:29" hidden="1" outlineLevel="1">
      <c r="E163" s="11"/>
      <c r="F163" s="107"/>
      <c r="G163" s="52" t="str">
        <f>$G$14</f>
        <v>CUSTOMER</v>
      </c>
      <c r="H163" s="4">
        <f t="shared" ref="H163:AC163" si="66">H14+H40+H154</f>
        <v>114470787.26000001</v>
      </c>
      <c r="I163" s="4">
        <f t="shared" si="66"/>
        <v>53529225.836553514</v>
      </c>
      <c r="J163" s="4">
        <f t="shared" si="66"/>
        <v>18087803.990183271</v>
      </c>
      <c r="K163" s="4">
        <f t="shared" si="66"/>
        <v>1223062.9223659097</v>
      </c>
      <c r="L163" s="4">
        <f t="shared" si="66"/>
        <v>206021.10199190906</v>
      </c>
      <c r="M163" s="4">
        <f t="shared" si="66"/>
        <v>19516888.01454109</v>
      </c>
      <c r="N163" s="4">
        <f t="shared" si="66"/>
        <v>1476334.5670436672</v>
      </c>
      <c r="O163" s="4">
        <f t="shared" si="66"/>
        <v>430231.46421306761</v>
      </c>
      <c r="P163" s="4">
        <f t="shared" si="66"/>
        <v>506687.63442786038</v>
      </c>
      <c r="Q163" s="4">
        <f t="shared" si="66"/>
        <v>63335.081684388395</v>
      </c>
      <c r="R163" s="4">
        <f t="shared" si="66"/>
        <v>2476588.7473689835</v>
      </c>
      <c r="S163" s="4">
        <f t="shared" si="66"/>
        <v>9703.3732912597097</v>
      </c>
      <c r="T163" s="4">
        <f t="shared" si="66"/>
        <v>305060.65436340118</v>
      </c>
      <c r="U163" s="4">
        <f t="shared" si="66"/>
        <v>851716.57028775488</v>
      </c>
      <c r="V163" s="4">
        <f t="shared" si="66"/>
        <v>253339.55107613659</v>
      </c>
      <c r="W163" s="4">
        <f t="shared" si="66"/>
        <v>1419820.1490185524</v>
      </c>
      <c r="X163" s="4">
        <f t="shared" si="66"/>
        <v>296911.27752672497</v>
      </c>
      <c r="Y163" s="4">
        <f t="shared" si="66"/>
        <v>5621.218289184264</v>
      </c>
      <c r="Z163" s="4">
        <f t="shared" si="66"/>
        <v>302532.49581590923</v>
      </c>
      <c r="AA163" s="4">
        <f t="shared" si="66"/>
        <v>28972.078252141295</v>
      </c>
      <c r="AB163" s="4">
        <f t="shared" si="66"/>
        <v>32812554.456747137</v>
      </c>
      <c r="AC163" s="4">
        <f t="shared" si="66"/>
        <v>4384205.4817026742</v>
      </c>
    </row>
    <row r="164" spans="2:29" collapsed="1">
      <c r="B164" s="104" t="s">
        <v>134</v>
      </c>
      <c r="E164" s="4">
        <f>E15+E41+E155</f>
        <v>2758252074.6700001</v>
      </c>
      <c r="F164" s="175"/>
      <c r="G164" s="52" t="str">
        <f>$G$15</f>
        <v>TOTAL</v>
      </c>
      <c r="H164" s="4">
        <f>H15+H41+H155</f>
        <v>2758252074.6700001</v>
      </c>
      <c r="I164" s="4">
        <f t="shared" ref="I164:AC164" si="67">I15+I41+I155</f>
        <v>1548582889.6062913</v>
      </c>
      <c r="J164" s="4">
        <f t="shared" si="67"/>
        <v>361001864.86216772</v>
      </c>
      <c r="K164" s="4">
        <f t="shared" si="67"/>
        <v>5453928.3663846292</v>
      </c>
      <c r="L164" s="4">
        <f t="shared" si="67"/>
        <v>643236.03622137685</v>
      </c>
      <c r="M164" s="4">
        <f t="shared" si="67"/>
        <v>367099029.26477373</v>
      </c>
      <c r="N164" s="4">
        <f>N15+N41+N155</f>
        <v>200349478.17097697</v>
      </c>
      <c r="O164" s="4">
        <f t="shared" si="67"/>
        <v>32594604.383994777</v>
      </c>
      <c r="P164" s="4">
        <f t="shared" si="67"/>
        <v>5373915.8454517573</v>
      </c>
      <c r="Q164" s="4">
        <f t="shared" si="67"/>
        <v>231123.99094435992</v>
      </c>
      <c r="R164" s="4">
        <f t="shared" si="67"/>
        <v>238549122.39136785</v>
      </c>
      <c r="S164" s="4">
        <f t="shared" si="67"/>
        <v>9107875.6270420644</v>
      </c>
      <c r="T164" s="4">
        <f t="shared" si="67"/>
        <v>114219629.44559725</v>
      </c>
      <c r="U164" s="4">
        <f t="shared" si="67"/>
        <v>327845386.10260689</v>
      </c>
      <c r="V164" s="4">
        <f t="shared" si="67"/>
        <v>54116455.700125329</v>
      </c>
      <c r="W164" s="4">
        <f t="shared" si="67"/>
        <v>505289346.87537152</v>
      </c>
      <c r="X164" s="4">
        <f t="shared" si="67"/>
        <v>55020014.273010433</v>
      </c>
      <c r="Y164" s="4">
        <f t="shared" si="67"/>
        <v>989961.0599572598</v>
      </c>
      <c r="Z164" s="4">
        <f t="shared" si="67"/>
        <v>56009975.332967691</v>
      </c>
      <c r="AA164" s="4">
        <f t="shared" si="67"/>
        <v>743403.95916379592</v>
      </c>
      <c r="AB164" s="4">
        <f t="shared" si="67"/>
        <v>36776432.213678971</v>
      </c>
      <c r="AC164" s="4">
        <f t="shared" si="67"/>
        <v>5201875.0263853977</v>
      </c>
    </row>
    <row r="165" spans="2:2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2:29" hidden="1" outlineLevel="1">
      <c r="F166" s="175" t="str">
        <f>F173</f>
        <v>LABOR_M</v>
      </c>
      <c r="G166" s="52" t="str">
        <f>$G$8</f>
        <v>PRODUCTION</v>
      </c>
      <c r="H166" s="4">
        <f t="shared" ref="H166:H173" ca="1" si="68">SUBTOTAL(9,I166:AC166)</f>
        <v>43245611.196830235</v>
      </c>
      <c r="I166" s="5">
        <f ca="1">VLOOKUP(CONCATENATE($F166," ",$G166),AllocFactorMatrix,(I$4+1),FALSE)*$E173</f>
        <v>22244936.094552804</v>
      </c>
      <c r="J166" s="5">
        <f ca="1">VLOOKUP(CONCATENATE($F166," ",$G166),AllocFactorMatrix,(J$4+1),FALSE)*$E173</f>
        <v>5187522.5172665734</v>
      </c>
      <c r="K166" s="5">
        <f ca="1">VLOOKUP(CONCATENATE($F166," ",$G166),AllocFactorMatrix,(K$4+1),FALSE)*$E173</f>
        <v>72127.104181295115</v>
      </c>
      <c r="L166" s="5">
        <f ca="1">VLOOKUP(CONCATENATE($F166," ",$G166),AllocFactorMatrix,(L$4+1),FALSE)*$E173</f>
        <v>10045.409195412954</v>
      </c>
      <c r="M166" s="5">
        <f t="shared" ref="M166:M173" ca="1" si="69">SUBTOTAL(9,J166:L166)</f>
        <v>5269695.0306432815</v>
      </c>
      <c r="N166" s="5">
        <f ca="1">VLOOKUP(CONCATENATE($F166," ",$G166),AllocFactorMatrix,(N$4+1),FALSE)*$E173</f>
        <v>3087655.9251895738</v>
      </c>
      <c r="O166" s="5">
        <f ca="1">VLOOKUP(CONCATENATE($F166," ",$G166),AllocFactorMatrix,(O$4+1),FALSE)*$E173</f>
        <v>553281.96041298716</v>
      </c>
      <c r="P166" s="5">
        <f ca="1">VLOOKUP(CONCATENATE($F166," ",$G166),AllocFactorMatrix,(P$4+1),FALSE)*$E173</f>
        <v>112199.93543167581</v>
      </c>
      <c r="Q166" s="5">
        <f ca="1">VLOOKUP(CONCATENATE($F166," ",$G166),AllocFactorMatrix,(Q$4+1),FALSE)*$E173</f>
        <v>4260.7418087420629</v>
      </c>
      <c r="R166" s="5">
        <f ca="1">SUBTOTAL(9,N166:Q166)</f>
        <v>3757398.5628429791</v>
      </c>
      <c r="S166" s="5">
        <f ca="1">VLOOKUP(CONCATENATE($F166," ",$G166),AllocFactorMatrix,(S$4+1),FALSE)*$E173</f>
        <v>146222.65518836665</v>
      </c>
      <c r="T166" s="5">
        <f ca="1">VLOOKUP(CONCATENATE($F166," ",$G166),AllocFactorMatrix,(T$4+1),FALSE)*$E173</f>
        <v>1974090.2812581074</v>
      </c>
      <c r="U166" s="5">
        <f ca="1">VLOOKUP(CONCATENATE($F166," ",$G166),AllocFactorMatrix,(U$4+1),FALSE)*$E173</f>
        <v>7550102.8670749953</v>
      </c>
      <c r="V166" s="5">
        <f ca="1">VLOOKUP(CONCATENATE($F166," ",$G166),AllocFactorMatrix,(V$4+1),FALSE)*$E173</f>
        <v>1367771.1592355729</v>
      </c>
      <c r="W166" s="5">
        <f ca="1">SUBTOTAL(9,S166:V166)</f>
        <v>11038186.962757042</v>
      </c>
      <c r="X166" s="5">
        <f ca="1">VLOOKUP(CONCATENATE($F166," ",$G166),AllocFactorMatrix,(X$4+1),FALSE)*$E173</f>
        <v>847436.85407269211</v>
      </c>
      <c r="Y166" s="5">
        <f ca="1">VLOOKUP(CONCATENATE($F166," ",$G166),AllocFactorMatrix,(Y$4+1),FALSE)*$E173</f>
        <v>16925.487560900438</v>
      </c>
      <c r="Z166" s="5">
        <f t="shared" ref="Z166:Z173" ca="1" si="70">SUBTOTAL(9,X166:Y166)</f>
        <v>864362.3416335925</v>
      </c>
      <c r="AA166" s="5">
        <f ca="1">VLOOKUP(CONCATENATE($F166," ",$G166),AllocFactorMatrix,(AA$4+1),FALSE)*$E173</f>
        <v>11179.063091562955</v>
      </c>
      <c r="AB166" s="5">
        <f ca="1">VLOOKUP(CONCATENATE($F166," ",$G166),AllocFactorMatrix,(AB$4+1),FALSE)*$E173</f>
        <v>49663.763194215979</v>
      </c>
      <c r="AC166" s="5">
        <f ca="1">VLOOKUP(CONCATENATE($F166," ",$G166),AllocFactorMatrix,(AC$4+1),FALSE)*$E173</f>
        <v>10189.378114747373</v>
      </c>
    </row>
    <row r="167" spans="2:29" hidden="1" outlineLevel="1">
      <c r="F167" s="175" t="str">
        <f>F173</f>
        <v>LABOR_M</v>
      </c>
      <c r="G167" s="52" t="str">
        <f>$G$9</f>
        <v>BULKTRAN</v>
      </c>
      <c r="H167" s="4">
        <f t="shared" ca="1" si="68"/>
        <v>6703411.8061850201</v>
      </c>
      <c r="I167" s="5">
        <f ca="1">VLOOKUP(CONCATENATE($F167," ",$G167),AllocFactorMatrix,(I$4+1),FALSE)*$E173</f>
        <v>3448141.0510157412</v>
      </c>
      <c r="J167" s="5">
        <f ca="1">VLOOKUP(CONCATENATE($F167," ",$G167),AllocFactorMatrix,(J$4+1),FALSE)*$E173</f>
        <v>804107.02322653832</v>
      </c>
      <c r="K167" s="5">
        <f ca="1">VLOOKUP(CONCATENATE($F167," ",$G167),AllocFactorMatrix,(K$4+1),FALSE)*$E173</f>
        <v>11180.271669978592</v>
      </c>
      <c r="L167" s="5">
        <f ca="1">VLOOKUP(CONCATENATE($F167," ",$G167),AllocFactorMatrix,(L$4+1),FALSE)*$E173</f>
        <v>1557.1178839860274</v>
      </c>
      <c r="M167" s="5">
        <f t="shared" ca="1" si="69"/>
        <v>816844.41278050293</v>
      </c>
      <c r="N167" s="5">
        <f ca="1">VLOOKUP(CONCATENATE($F167," ",$G167),AllocFactorMatrix,(N$4+1),FALSE)*$E173</f>
        <v>478611.09161222604</v>
      </c>
      <c r="O167" s="5">
        <f ca="1">VLOOKUP(CONCATENATE($F167," ",$G167),AllocFactorMatrix,(O$4+1),FALSE)*$E173</f>
        <v>85763.080297347347</v>
      </c>
      <c r="P167" s="5">
        <f ca="1">VLOOKUP(CONCATENATE($F167," ",$G167),AllocFactorMatrix,(P$4+1),FALSE)*$E173</f>
        <v>17391.877487929276</v>
      </c>
      <c r="Q167" s="5">
        <f ca="1">VLOOKUP(CONCATENATE($F167," ",$G167),AllocFactorMatrix,(Q$4+1),FALSE)*$E173</f>
        <v>660.44868261501381</v>
      </c>
      <c r="R167" s="5">
        <f t="shared" ref="R167:R173" ca="1" si="71">SUBTOTAL(9,N167:Q167)</f>
        <v>582426.49808011774</v>
      </c>
      <c r="S167" s="5">
        <f ca="1">VLOOKUP(CONCATENATE($F167," ",$G167),AllocFactorMatrix,(S$4+1),FALSE)*$E173</f>
        <v>22665.668168270917</v>
      </c>
      <c r="T167" s="5">
        <f ca="1">VLOOKUP(CONCATENATE($F167," ",$G167),AllocFactorMatrix,(T$4+1),FALSE)*$E173</f>
        <v>305999.60855289351</v>
      </c>
      <c r="U167" s="5">
        <f ca="1">VLOOKUP(CONCATENATE($F167," ",$G167),AllocFactorMatrix,(U$4+1),FALSE)*$E173</f>
        <v>1170325.6653422352</v>
      </c>
      <c r="V167" s="5">
        <f ca="1">VLOOKUP(CONCATENATE($F167," ",$G167),AllocFactorMatrix,(V$4+1),FALSE)*$E173</f>
        <v>212015.34868470416</v>
      </c>
      <c r="W167" s="5">
        <f t="shared" ref="W167:W173" ca="1" si="72">SUBTOTAL(9,S167:V167)</f>
        <v>1711006.2907481038</v>
      </c>
      <c r="X167" s="5">
        <f ca="1">VLOOKUP(CONCATENATE($F167," ",$G167),AllocFactorMatrix,(X$4+1),FALSE)*$E173</f>
        <v>131359.41556547009</v>
      </c>
      <c r="Y167" s="5">
        <f ca="1">VLOOKUP(CONCATENATE($F167," ",$G167),AllocFactorMatrix,(Y$4+1),FALSE)*$E173</f>
        <v>2623.5844517210508</v>
      </c>
      <c r="Z167" s="5">
        <f t="shared" ca="1" si="70"/>
        <v>133983.00001719114</v>
      </c>
      <c r="AA167" s="5">
        <f ca="1">VLOOKUP(CONCATENATE($F167," ",$G167),AllocFactorMatrix,(AA$4+1),FALSE)*$E173</f>
        <v>1732.8432050363285</v>
      </c>
      <c r="AB167" s="5">
        <f ca="1">VLOOKUP(CONCATENATE($F167," ",$G167),AllocFactorMatrix,(AB$4+1),FALSE)*$E173</f>
        <v>7698.2761330492121</v>
      </c>
      <c r="AC167" s="5">
        <f ca="1">VLOOKUP(CONCATENATE($F167," ",$G167),AllocFactorMatrix,(AC$4+1),FALSE)*$E173</f>
        <v>1579.4342052699938</v>
      </c>
    </row>
    <row r="168" spans="2:29" hidden="1" outlineLevel="1">
      <c r="F168" s="175" t="str">
        <f>F173</f>
        <v>LABOR_M</v>
      </c>
      <c r="G168" s="52" t="str">
        <f>$G$10</f>
        <v>SUBTRAN</v>
      </c>
      <c r="H168" s="4">
        <f t="shared" ca="1" si="68"/>
        <v>1857778.2400282873</v>
      </c>
      <c r="I168" s="5">
        <f ca="1">VLOOKUP(CONCATENATE($F168," ",$G168),AllocFactorMatrix,(I$4+1),FALSE)*$E173</f>
        <v>949238.03624839394</v>
      </c>
      <c r="J168" s="5">
        <f ca="1">VLOOKUP(CONCATENATE($F168," ",$G168),AllocFactorMatrix,(J$4+1),FALSE)*$E173</f>
        <v>222517.4313105722</v>
      </c>
      <c r="K168" s="5">
        <f ca="1">VLOOKUP(CONCATENATE($F168," ",$G168),AllocFactorMatrix,(K$4+1),FALSE)*$E173</f>
        <v>3108.4822305049611</v>
      </c>
      <c r="L168" s="5">
        <f ca="1">VLOOKUP(CONCATENATE($F168," ",$G168),AllocFactorMatrix,(L$4+1),FALSE)*$E173</f>
        <v>562.62084093080625</v>
      </c>
      <c r="M168" s="5">
        <f t="shared" ca="1" si="69"/>
        <v>226188.53438200799</v>
      </c>
      <c r="N168" s="5">
        <f ca="1">VLOOKUP(CONCATENATE($F168," ",$G168),AllocFactorMatrix,(N$4+1),FALSE)*$E173</f>
        <v>128599.15463567764</v>
      </c>
      <c r="O168" s="5">
        <f ca="1">VLOOKUP(CONCATENATE($F168," ",$G168),AllocFactorMatrix,(O$4+1),FALSE)*$E173</f>
        <v>23108.622002920187</v>
      </c>
      <c r="P168" s="5">
        <f ca="1">VLOOKUP(CONCATENATE($F168," ",$G168),AllocFactorMatrix,(P$4+1),FALSE)*$E173</f>
        <v>6065.8351082682411</v>
      </c>
      <c r="Q168" s="5">
        <f ca="1">VLOOKUP(CONCATENATE($F168," ",$G168),AllocFactorMatrix,(Q$4+1),FALSE)*$E173</f>
        <v>0</v>
      </c>
      <c r="R168" s="5">
        <f t="shared" ca="1" si="71"/>
        <v>157773.61174686608</v>
      </c>
      <c r="S168" s="5">
        <f ca="1">VLOOKUP(CONCATENATE($F168," ",$G168),AllocFactorMatrix,(S$4+1),FALSE)*$E173</f>
        <v>5796.5083948406009</v>
      </c>
      <c r="T168" s="5">
        <f ca="1">VLOOKUP(CONCATENATE($F168," ",$G168),AllocFactorMatrix,(T$4+1),FALSE)*$E173</f>
        <v>81330.633535445959</v>
      </c>
      <c r="U168" s="5">
        <f ca="1">VLOOKUP(CONCATENATE($F168," ",$G168),AllocFactorMatrix,(U$4+1),FALSE)*$E173</f>
        <v>401022.7607309341</v>
      </c>
      <c r="V168" s="5">
        <f ca="1">VLOOKUP(CONCATENATE($F168," ",$G168),AllocFactorMatrix,(V$4+1),FALSE)*$E173</f>
        <v>0</v>
      </c>
      <c r="W168" s="5">
        <f t="shared" ca="1" si="72"/>
        <v>488149.90266122064</v>
      </c>
      <c r="X168" s="5">
        <f ca="1">VLOOKUP(CONCATENATE($F168," ",$G168),AllocFactorMatrix,(X$4+1),FALSE)*$E173</f>
        <v>35251.622692051162</v>
      </c>
      <c r="Y168" s="5">
        <f ca="1">VLOOKUP(CONCATENATE($F168," ",$G168),AllocFactorMatrix,(Y$4+1),FALSE)*$E173</f>
        <v>707.80030748239301</v>
      </c>
      <c r="Z168" s="5">
        <f t="shared" ca="1" si="70"/>
        <v>35959.422999533555</v>
      </c>
      <c r="AA168" s="5">
        <f ca="1">VLOOKUP(CONCATENATE($F168," ",$G168),AllocFactorMatrix,(AA$4+1),FALSE)*$E173</f>
        <v>468.73199026385396</v>
      </c>
      <c r="AB168" s="5">
        <f ca="1">VLOOKUP(CONCATENATE($F168," ",$G168),AllocFactorMatrix,(AB$4+1),FALSE)*$E173</f>
        <v>0</v>
      </c>
      <c r="AC168" s="5">
        <f ca="1">VLOOKUP(CONCATENATE($F168," ",$G168),AllocFactorMatrix,(AC$4+1),FALSE)*$E173</f>
        <v>0</v>
      </c>
    </row>
    <row r="169" spans="2:29" hidden="1" outlineLevel="1">
      <c r="F169" s="175" t="str">
        <f>F173</f>
        <v>LABOR_M</v>
      </c>
      <c r="G169" s="52" t="str">
        <f>$G$11</f>
        <v>DISTPRI</v>
      </c>
      <c r="H169" s="4">
        <f t="shared" ca="1" si="68"/>
        <v>15175408.710410168</v>
      </c>
      <c r="I169" s="5">
        <f ca="1">VLOOKUP(CONCATENATE($F169," ",$G169),AllocFactorMatrix,(I$4+1),FALSE)*$E173</f>
        <v>9936964.8834822364</v>
      </c>
      <c r="J169" s="5">
        <f ca="1">VLOOKUP(CONCATENATE($F169," ",$G169),AllocFactorMatrix,(J$4+1),FALSE)*$E173</f>
        <v>2325633.3152090819</v>
      </c>
      <c r="K169" s="5">
        <f ca="1">VLOOKUP(CONCATENATE($F169," ",$G169),AllocFactorMatrix,(K$4+1),FALSE)*$E173</f>
        <v>32483.866767641066</v>
      </c>
      <c r="L169" s="5">
        <f ca="1">VLOOKUP(CONCATENATE($F169," ",$G169),AllocFactorMatrix,(L$4+1),FALSE)*$E173</f>
        <v>0</v>
      </c>
      <c r="M169" s="5">
        <f t="shared" ca="1" si="69"/>
        <v>2358117.181976723</v>
      </c>
      <c r="N169" s="5">
        <f ca="1">VLOOKUP(CONCATENATE($F169," ",$G169),AllocFactorMatrix,(N$4+1),FALSE)*$E173</f>
        <v>1350075.7611318359</v>
      </c>
      <c r="O169" s="5">
        <f ca="1">VLOOKUP(CONCATENATE($F169," ",$G169),AllocFactorMatrix,(O$4+1),FALSE)*$E173</f>
        <v>242580.52077763586</v>
      </c>
      <c r="P169" s="5">
        <f ca="1">VLOOKUP(CONCATENATE($F169," ",$G169),AllocFactorMatrix,(P$4+1),FALSE)*$E173</f>
        <v>0</v>
      </c>
      <c r="Q169" s="5">
        <f ca="1">VLOOKUP(CONCATENATE($F169," ",$G169),AllocFactorMatrix,(Q$4+1),FALSE)*$E173</f>
        <v>0</v>
      </c>
      <c r="R169" s="5">
        <f t="shared" ca="1" si="71"/>
        <v>1592656.2819094718</v>
      </c>
      <c r="S169" s="5">
        <f ca="1">VLOOKUP(CONCATENATE($F169," ",$G169),AllocFactorMatrix,(S$4+1),FALSE)*$E173</f>
        <v>61046.047773686259</v>
      </c>
      <c r="T169" s="5">
        <f ca="1">VLOOKUP(CONCATENATE($F169," ",$G169),AllocFactorMatrix,(T$4+1),FALSE)*$E173</f>
        <v>844136.37392746413</v>
      </c>
      <c r="U169" s="5">
        <f ca="1">VLOOKUP(CONCATENATE($F169," ",$G169),AllocFactorMatrix,(U$4+1),FALSE)*$E173</f>
        <v>0</v>
      </c>
      <c r="V169" s="5">
        <f ca="1">VLOOKUP(CONCATENATE($F169," ",$G169),AllocFactorMatrix,(V$4+1),FALSE)*$E173</f>
        <v>0</v>
      </c>
      <c r="W169" s="5">
        <f t="shared" ca="1" si="72"/>
        <v>905182.42170115036</v>
      </c>
      <c r="X169" s="5">
        <f ca="1">VLOOKUP(CONCATENATE($F169," ",$G169),AllocFactorMatrix,(X$4+1),FALSE)*$E173</f>
        <v>370179.61801551859</v>
      </c>
      <c r="Y169" s="5">
        <f ca="1">VLOOKUP(CONCATENATE($F169," ",$G169),AllocFactorMatrix,(Y$4+1),FALSE)*$E173</f>
        <v>7430.088710401119</v>
      </c>
      <c r="Z169" s="5">
        <f t="shared" ca="1" si="70"/>
        <v>377609.70672591968</v>
      </c>
      <c r="AA169" s="5">
        <f ca="1">VLOOKUP(CONCATENATE($F169," ",$G169),AllocFactorMatrix,(AA$4+1),FALSE)*$E173</f>
        <v>4878.2346146649716</v>
      </c>
      <c r="AB169" s="5">
        <f ca="1">VLOOKUP(CONCATENATE($F169," ",$G169),AllocFactorMatrix,(AB$4+1),FALSE)*$E173</f>
        <v>0</v>
      </c>
      <c r="AC169" s="5">
        <f ca="1">VLOOKUP(CONCATENATE($F169," ",$G169),AllocFactorMatrix,(AC$4+1),FALSE)*$E173</f>
        <v>0</v>
      </c>
    </row>
    <row r="170" spans="2:29" hidden="1" outlineLevel="1">
      <c r="F170" s="175" t="str">
        <f>F173</f>
        <v>LABOR_M</v>
      </c>
      <c r="G170" s="52" t="str">
        <f>$G$12</f>
        <v>DISTSEC</v>
      </c>
      <c r="H170" s="4">
        <f t="shared" ca="1" si="68"/>
        <v>6012087.9435725752</v>
      </c>
      <c r="I170" s="5">
        <f ca="1">VLOOKUP(CONCATENATE($F170," ",$G170),AllocFactorMatrix,(I$4+1),FALSE)*$E173</f>
        <v>4461601.0286286753</v>
      </c>
      <c r="J170" s="5">
        <f ca="1">VLOOKUP(CONCATENATE($F170," ",$G170),AllocFactorMatrix,(J$4+1),FALSE)*$E173</f>
        <v>899658.09896013339</v>
      </c>
      <c r="K170" s="5">
        <f ca="1">VLOOKUP(CONCATENATE($F170," ",$G170),AllocFactorMatrix,(K$4+1),FALSE)*$E173</f>
        <v>0</v>
      </c>
      <c r="L170" s="5">
        <f ca="1">VLOOKUP(CONCATENATE($F170," ",$G170),AllocFactorMatrix,(L$4+1),FALSE)*$E173</f>
        <v>0</v>
      </c>
      <c r="M170" s="5">
        <f t="shared" ca="1" si="69"/>
        <v>899658.09896013339</v>
      </c>
      <c r="N170" s="5">
        <f ca="1">VLOOKUP(CONCATENATE($F170," ",$G170),AllocFactorMatrix,(N$4+1),FALSE)*$E173</f>
        <v>449681.03786997584</v>
      </c>
      <c r="O170" s="5">
        <f ca="1">VLOOKUP(CONCATENATE($F170," ",$G170),AllocFactorMatrix,(O$4+1),FALSE)*$E173</f>
        <v>0</v>
      </c>
      <c r="P170" s="5">
        <f ca="1">VLOOKUP(CONCATENATE($F170," ",$G170),AllocFactorMatrix,(P$4+1),FALSE)*$E173</f>
        <v>0</v>
      </c>
      <c r="Q170" s="5">
        <f ca="1">VLOOKUP(CONCATENATE($F170," ",$G170),AllocFactorMatrix,(Q$4+1),FALSE)*$E173</f>
        <v>0</v>
      </c>
      <c r="R170" s="5">
        <f t="shared" ca="1" si="71"/>
        <v>449681.03786997584</v>
      </c>
      <c r="S170" s="5">
        <f ca="1">VLOOKUP(CONCATENATE($F170," ",$G170),AllocFactorMatrix,(S$4+1),FALSE)*$E173</f>
        <v>16808.024310638026</v>
      </c>
      <c r="T170" s="5">
        <f ca="1">VLOOKUP(CONCATENATE($F170," ",$G170),AllocFactorMatrix,(T$4+1),FALSE)*$E173</f>
        <v>0</v>
      </c>
      <c r="U170" s="5">
        <f ca="1">VLOOKUP(CONCATENATE($F170," ",$G170),AllocFactorMatrix,(U$4+1),FALSE)*$E173</f>
        <v>0</v>
      </c>
      <c r="V170" s="5">
        <f ca="1">VLOOKUP(CONCATENATE($F170," ",$G170),AllocFactorMatrix,(V$4+1),FALSE)*$E173</f>
        <v>0</v>
      </c>
      <c r="W170" s="5">
        <f t="shared" ca="1" si="72"/>
        <v>16808.024310638026</v>
      </c>
      <c r="X170" s="5">
        <f ca="1">VLOOKUP(CONCATENATE($F170," ",$G170),AllocFactorMatrix,(X$4+1),FALSE)*$E173</f>
        <v>127024.43443670208</v>
      </c>
      <c r="Y170" s="5">
        <f ca="1">VLOOKUP(CONCATENATE($F170," ",$G170),AllocFactorMatrix,(Y$4+1),FALSE)*$E173</f>
        <v>0</v>
      </c>
      <c r="Z170" s="5">
        <f t="shared" ca="1" si="70"/>
        <v>127024.43443670208</v>
      </c>
      <c r="AA170" s="5">
        <f ca="1">VLOOKUP(CONCATENATE($F170," ",$G170),AllocFactorMatrix,(AA$4+1),FALSE)*$E173</f>
        <v>1501.8825141595748</v>
      </c>
      <c r="AB170" s="5">
        <f ca="1">VLOOKUP(CONCATENATE($F170," ",$G170),AllocFactorMatrix,(AB$4+1),FALSE)*$E173</f>
        <v>46227.508457566735</v>
      </c>
      <c r="AC170" s="5">
        <f ca="1">VLOOKUP(CONCATENATE($F170," ",$G170),AllocFactorMatrix,(AC$4+1),FALSE)*$E173</f>
        <v>9585.9283947228505</v>
      </c>
    </row>
    <row r="171" spans="2:29" hidden="1" outlineLevel="1">
      <c r="F171" s="175" t="str">
        <f>F173</f>
        <v>LABOR_M</v>
      </c>
      <c r="G171" s="52" t="str">
        <f>$G$13</f>
        <v>ENERGY</v>
      </c>
      <c r="H171" s="4">
        <f t="shared" ca="1" si="68"/>
        <v>17297092.853749793</v>
      </c>
      <c r="I171" s="5">
        <f ca="1">VLOOKUP(CONCATENATE($F171," ",$G171),AllocFactorMatrix,(I$4+1),FALSE)*$E173</f>
        <v>6768113.8931390252</v>
      </c>
      <c r="J171" s="5">
        <f ca="1">VLOOKUP(CONCATENATE($F171," ",$G171),AllocFactorMatrix,(J$4+1),FALSE)*$E173</f>
        <v>1952581.221134281</v>
      </c>
      <c r="K171" s="5">
        <f ca="1">VLOOKUP(CONCATENATE($F171," ",$G171),AllocFactorMatrix,(K$4+1),FALSE)*$E173</f>
        <v>27214.814533927904</v>
      </c>
      <c r="L171" s="5">
        <f ca="1">VLOOKUP(CONCATENATE($F171," ",$G171),AllocFactorMatrix,(L$4+1),FALSE)*$E173</f>
        <v>3804.6080069790055</v>
      </c>
      <c r="M171" s="5">
        <f t="shared" ca="1" si="69"/>
        <v>1983600.6436751881</v>
      </c>
      <c r="N171" s="5">
        <f ca="1">VLOOKUP(CONCATENATE($F171," ",$G171),AllocFactorMatrix,(N$4+1),FALSE)*$E173</f>
        <v>1266882.1765417268</v>
      </c>
      <c r="O171" s="5">
        <f ca="1">VLOOKUP(CONCATENATE($F171," ",$G171),AllocFactorMatrix,(O$4+1),FALSE)*$E173</f>
        <v>225934.45654700484</v>
      </c>
      <c r="P171" s="5">
        <f ca="1">VLOOKUP(CONCATENATE($F171," ",$G171),AllocFactorMatrix,(P$4+1),FALSE)*$E173</f>
        <v>46008.529420922765</v>
      </c>
      <c r="Q171" s="5">
        <f ca="1">VLOOKUP(CONCATENATE($F171," ",$G171),AllocFactorMatrix,(Q$4+1),FALSE)*$E173</f>
        <v>1737.7577269001213</v>
      </c>
      <c r="R171" s="5">
        <f t="shared" ca="1" si="71"/>
        <v>1540562.9202365545</v>
      </c>
      <c r="S171" s="5">
        <f ca="1">VLOOKUP(CONCATENATE($F171," ",$G171),AllocFactorMatrix,(S$4+1),FALSE)*$E173</f>
        <v>66346.642615288496</v>
      </c>
      <c r="T171" s="5">
        <f ca="1">VLOOKUP(CONCATENATE($F171," ",$G171),AllocFactorMatrix,(T$4+1),FALSE)*$E173</f>
        <v>1048953.0345491928</v>
      </c>
      <c r="U171" s="5">
        <f ca="1">VLOOKUP(CONCATENATE($F171," ",$G171),AllocFactorMatrix,(U$4+1),FALSE)*$E173</f>
        <v>4511376.2788919797</v>
      </c>
      <c r="V171" s="5">
        <f ca="1">VLOOKUP(CONCATENATE($F171," ",$G171),AllocFactorMatrix,(V$4+1),FALSE)*$E173</f>
        <v>848636.99821651599</v>
      </c>
      <c r="W171" s="5">
        <f t="shared" ca="1" si="72"/>
        <v>6475312.9542729771</v>
      </c>
      <c r="X171" s="5">
        <f ca="1">VLOOKUP(CONCATENATE($F171," ",$G171),AllocFactorMatrix,(X$4+1),FALSE)*$E173</f>
        <v>347999.97523427341</v>
      </c>
      <c r="Y171" s="5">
        <f ca="1">VLOOKUP(CONCATENATE($F171," ",$G171),AllocFactorMatrix,(Y$4+1),FALSE)*$E173</f>
        <v>6982.5500851452734</v>
      </c>
      <c r="Z171" s="5">
        <f t="shared" ca="1" si="70"/>
        <v>354982.5253194187</v>
      </c>
      <c r="AA171" s="5">
        <f ca="1">VLOOKUP(CONCATENATE($F171," ",$G171),AllocFactorMatrix,(AA$4+1),FALSE)*$E173</f>
        <v>6228.4646182581091</v>
      </c>
      <c r="AB171" s="5">
        <f ca="1">VLOOKUP(CONCATENATE($F171," ",$G171),AllocFactorMatrix,(AB$4+1),FALSE)*$E173</f>
        <v>139515.47431922582</v>
      </c>
      <c r="AC171" s="5">
        <f ca="1">VLOOKUP(CONCATENATE($F171," ",$G171),AllocFactorMatrix,(AC$4+1),FALSE)*$E173</f>
        <v>28775.978169141232</v>
      </c>
    </row>
    <row r="172" spans="2:29" hidden="1" outlineLevel="1">
      <c r="F172" s="175" t="str">
        <f>F173</f>
        <v>LABOR_M</v>
      </c>
      <c r="G172" s="52" t="str">
        <f>$G$14</f>
        <v>CUSTOMER</v>
      </c>
      <c r="H172" s="4">
        <f t="shared" ca="1" si="68"/>
        <v>11447200.249223949</v>
      </c>
      <c r="I172" s="5">
        <f ca="1">VLOOKUP(CONCATENATE($F172," ",$G172),AllocFactorMatrix,(I$4+1),FALSE)*$E173</f>
        <v>8838730.2561744098</v>
      </c>
      <c r="J172" s="5">
        <f ca="1">VLOOKUP(CONCATENATE($F172," ",$G172),AllocFactorMatrix,(J$4+1),FALSE)*$E173</f>
        <v>1789764.1953815196</v>
      </c>
      <c r="K172" s="5">
        <f ca="1">VLOOKUP(CONCATENATE($F172," ",$G172),AllocFactorMatrix,(K$4+1),FALSE)*$E173</f>
        <v>45746.697659255748</v>
      </c>
      <c r="L172" s="5">
        <f ca="1">VLOOKUP(CONCATENATE($F172," ",$G172),AllocFactorMatrix,(L$4+1),FALSE)*$E173</f>
        <v>7375.7925273871479</v>
      </c>
      <c r="M172" s="5">
        <f t="shared" ca="1" si="69"/>
        <v>1842886.6855681625</v>
      </c>
      <c r="N172" s="5">
        <f ca="1">VLOOKUP(CONCATENATE($F172," ",$G172),AllocFactorMatrix,(N$4+1),FALSE)*$E173</f>
        <v>73397.534126738916</v>
      </c>
      <c r="O172" s="5">
        <f ca="1">VLOOKUP(CONCATENATE($F172," ",$G172),AllocFactorMatrix,(O$4+1),FALSE)*$E173</f>
        <v>17726.968200227559</v>
      </c>
      <c r="P172" s="5">
        <f ca="1">VLOOKUP(CONCATENATE($F172," ",$G172),AllocFactorMatrix,(P$4+1),FALSE)*$E173</f>
        <v>18045.379850677829</v>
      </c>
      <c r="Q172" s="5">
        <f ca="1">VLOOKUP(CONCATENATE($F172," ",$G172),AllocFactorMatrix,(Q$4+1),FALSE)*$E173</f>
        <v>2229.0264279642402</v>
      </c>
      <c r="R172" s="5">
        <f t="shared" ca="1" si="71"/>
        <v>111398.90860560854</v>
      </c>
      <c r="S172" s="5">
        <f ca="1">VLOOKUP(CONCATENATE($F172," ",$G172),AllocFactorMatrix,(S$4+1),FALSE)*$E173</f>
        <v>557.82650658086516</v>
      </c>
      <c r="T172" s="5">
        <f ca="1">VLOOKUP(CONCATENATE($F172," ",$G172),AllocFactorMatrix,(T$4+1),FALSE)*$E173</f>
        <v>12887.595890343095</v>
      </c>
      <c r="U172" s="5">
        <f ca="1">VLOOKUP(CONCATENATE($F172," ",$G172),AllocFactorMatrix,(U$4+1),FALSE)*$E173</f>
        <v>30312.854963194361</v>
      </c>
      <c r="V172" s="5">
        <f ca="1">VLOOKUP(CONCATENATE($F172," ",$G172),AllocFactorMatrix,(V$4+1),FALSE)*$E173</f>
        <v>8926.0296881374888</v>
      </c>
      <c r="W172" s="5">
        <f t="shared" ca="1" si="72"/>
        <v>52684.307048255811</v>
      </c>
      <c r="X172" s="5">
        <f ca="1">VLOOKUP(CONCATENATE($F172," ",$G172),AllocFactorMatrix,(X$4+1),FALSE)*$E173</f>
        <v>16263.572900338324</v>
      </c>
      <c r="Y172" s="5">
        <f ca="1">VLOOKUP(CONCATENATE($F172," ",$G172),AllocFactorMatrix,(Y$4+1),FALSE)*$E173</f>
        <v>242.94902954827063</v>
      </c>
      <c r="Z172" s="5">
        <f t="shared" ca="1" si="70"/>
        <v>16506.521929886596</v>
      </c>
      <c r="AA172" s="5">
        <f ca="1">VLOOKUP(CONCATENATE($F172," ",$G172),AllocFactorMatrix,(AA$4+1),FALSE)*$E173</f>
        <v>1323.9848370454938</v>
      </c>
      <c r="AB172" s="5">
        <f ca="1">VLOOKUP(CONCATENATE($F172," ",$G172),AllocFactorMatrix,(AB$4+1),FALSE)*$E173</f>
        <v>481063.86435246072</v>
      </c>
      <c r="AC172" s="5">
        <f ca="1">VLOOKUP(CONCATENATE($F172," ",$G172),AllocFactorMatrix,(AC$4+1),FALSE)*$E173</f>
        <v>102605.72070811814</v>
      </c>
    </row>
    <row r="173" spans="2:29" collapsed="1">
      <c r="D173" s="52" t="s">
        <v>582</v>
      </c>
      <c r="E173" s="58">
        <v>101738591</v>
      </c>
      <c r="F173" s="93" t="s">
        <v>69</v>
      </c>
      <c r="G173" s="52" t="str">
        <f>$G$15</f>
        <v>TOTAL</v>
      </c>
      <c r="H173" s="4">
        <f t="shared" ca="1" si="68"/>
        <v>101738591.00000006</v>
      </c>
      <c r="I173" s="5">
        <f ca="1">VLOOKUP(CONCATENATE($F173," ",$G173),AllocFactorMatrix,(I$4+1),FALSE)*$E173</f>
        <v>56647725.243241295</v>
      </c>
      <c r="J173" s="5">
        <f ca="1">VLOOKUP(CONCATENATE($F173," ",$G173),AllocFactorMatrix,(J$4+1),FALSE)*$E173</f>
        <v>13181783.802488701</v>
      </c>
      <c r="K173" s="5">
        <f ca="1">VLOOKUP(CONCATENATE($F173," ",$G173),AllocFactorMatrix,(K$4+1),FALSE)*$E173</f>
        <v>191861.2370426034</v>
      </c>
      <c r="L173" s="5">
        <f ca="1">VLOOKUP(CONCATENATE($F173," ",$G173),AllocFactorMatrix,(L$4+1),FALSE)*$E173</f>
        <v>23345.548454695945</v>
      </c>
      <c r="M173" s="5">
        <f t="shared" ca="1" si="69"/>
        <v>13396990.587986002</v>
      </c>
      <c r="N173" s="5">
        <f ca="1">VLOOKUP(CONCATENATE($F173," ",$G173),AllocFactorMatrix,(N$4+1),FALSE)*$E173</f>
        <v>6834902.6811077558</v>
      </c>
      <c r="O173" s="5">
        <f ca="1">VLOOKUP(CONCATENATE($F173," ",$G173),AllocFactorMatrix,(O$4+1),FALSE)*$E173</f>
        <v>1148395.6082381229</v>
      </c>
      <c r="P173" s="5">
        <f ca="1">VLOOKUP(CONCATENATE($F173," ",$G173),AllocFactorMatrix,(P$4+1),FALSE)*$E173</f>
        <v>199711.55729947391</v>
      </c>
      <c r="Q173" s="5">
        <f ca="1">VLOOKUP(CONCATENATE($F173," ",$G173),AllocFactorMatrix,(Q$4+1),FALSE)*$E173</f>
        <v>8887.9746462214389</v>
      </c>
      <c r="R173" s="5">
        <f t="shared" ca="1" si="71"/>
        <v>8191897.8212915752</v>
      </c>
      <c r="S173" s="5">
        <f ca="1">VLOOKUP(CONCATENATE($F173," ",$G173),AllocFactorMatrix,(S$4+1),FALSE)*$E173</f>
        <v>319443.37295767182</v>
      </c>
      <c r="T173" s="5">
        <f ca="1">VLOOKUP(CONCATENATE($F173," ",$G173),AllocFactorMatrix,(T$4+1),FALSE)*$E173</f>
        <v>4267397.5277134469</v>
      </c>
      <c r="U173" s="5">
        <f ca="1">VLOOKUP(CONCATENATE($F173," ",$G173),AllocFactorMatrix,(U$4+1),FALSE)*$E173</f>
        <v>13663140.427003337</v>
      </c>
      <c r="V173" s="5">
        <f ca="1">VLOOKUP(CONCATENATE($F173," ",$G173),AllocFactorMatrix,(V$4+1),FALSE)*$E173</f>
        <v>2437349.5358249308</v>
      </c>
      <c r="W173" s="5">
        <f t="shared" ca="1" si="72"/>
        <v>20687330.863499388</v>
      </c>
      <c r="X173" s="5">
        <f ca="1">VLOOKUP(CONCATENATE($F173," ",$G173),AllocFactorMatrix,(X$4+1),FALSE)*$E173</f>
        <v>1875515.4929170455</v>
      </c>
      <c r="Y173" s="5">
        <f ca="1">VLOOKUP(CONCATENATE($F173," ",$G173),AllocFactorMatrix,(Y$4+1),FALSE)*$E173</f>
        <v>34912.460145198544</v>
      </c>
      <c r="Z173" s="5">
        <f t="shared" ca="1" si="70"/>
        <v>1910427.953062244</v>
      </c>
      <c r="AA173" s="5">
        <f ca="1">VLOOKUP(CONCATENATE($F173," ",$G173),AllocFactorMatrix,(AA$4+1),FALSE)*$E173</f>
        <v>27313.204870991285</v>
      </c>
      <c r="AB173" s="5">
        <f ca="1">VLOOKUP(CONCATENATE($F173," ",$G173),AllocFactorMatrix,(AB$4+1),FALSE)*$E173</f>
        <v>724168.88645651843</v>
      </c>
      <c r="AC173" s="5">
        <f ca="1">VLOOKUP(CONCATENATE($F173," ",$G173),AllocFactorMatrix,(AC$4+1),FALSE)*$E173</f>
        <v>152736.4395919996</v>
      </c>
    </row>
    <row r="174" spans="2:2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2:29" hidden="1" outlineLevel="1">
      <c r="F175" s="175" t="str">
        <f>F182</f>
        <v>BULK_TRANS</v>
      </c>
      <c r="G175" s="52" t="str">
        <f>$G$8</f>
        <v>PRODUCTION</v>
      </c>
      <c r="H175" s="4">
        <f t="shared" ref="H175:H182" si="73">SUBTOTAL(9,I175:AC175)</f>
        <v>0</v>
      </c>
      <c r="I175" s="5">
        <f>VLOOKUP(CONCATENATE($F175," ",$G175),AllocFactorMatrix,(I$4+1),FALSE)*$E182</f>
        <v>0</v>
      </c>
      <c r="J175" s="5">
        <f>VLOOKUP(CONCATENATE($F175," ",$G175),AllocFactorMatrix,(J$4+1),FALSE)*$E182</f>
        <v>0</v>
      </c>
      <c r="K175" s="5">
        <f>VLOOKUP(CONCATENATE($F175," ",$G175),AllocFactorMatrix,(K$4+1),FALSE)*$E182</f>
        <v>0</v>
      </c>
      <c r="L175" s="5">
        <f>VLOOKUP(CONCATENATE($F175," ",$G175),AllocFactorMatrix,(L$4+1),FALSE)*$E182</f>
        <v>0</v>
      </c>
      <c r="M175" s="5">
        <f t="shared" ref="M175:M182" si="74">SUBTOTAL(9,J175:L175)</f>
        <v>0</v>
      </c>
      <c r="N175" s="5">
        <f>VLOOKUP(CONCATENATE($F175," ",$G175),AllocFactorMatrix,(N$4+1),FALSE)*$E182</f>
        <v>0</v>
      </c>
      <c r="O175" s="5">
        <f>VLOOKUP(CONCATENATE($F175," ",$G175),AllocFactorMatrix,(O$4+1),FALSE)*$E182</f>
        <v>0</v>
      </c>
      <c r="P175" s="5">
        <f>VLOOKUP(CONCATENATE($F175," ",$G175),AllocFactorMatrix,(P$4+1),FALSE)*$E182</f>
        <v>0</v>
      </c>
      <c r="Q175" s="5">
        <f>VLOOKUP(CONCATENATE($F175," ",$G175),AllocFactorMatrix,(Q$4+1),FALSE)*$E182</f>
        <v>0</v>
      </c>
      <c r="R175" s="5">
        <f>SUBTOTAL(9,N175:Q175)</f>
        <v>0</v>
      </c>
      <c r="S175" s="5">
        <f>VLOOKUP(CONCATENATE($F175," ",$G175),AllocFactorMatrix,(S$4+1),FALSE)*$E182</f>
        <v>0</v>
      </c>
      <c r="T175" s="5">
        <f>VLOOKUP(CONCATENATE($F175," ",$G175),AllocFactorMatrix,(T$4+1),FALSE)*$E182</f>
        <v>0</v>
      </c>
      <c r="U175" s="5">
        <f>VLOOKUP(CONCATENATE($F175," ",$G175),AllocFactorMatrix,(U$4+1),FALSE)*$E182</f>
        <v>0</v>
      </c>
      <c r="V175" s="5">
        <f>VLOOKUP(CONCATENATE($F175," ",$G175),AllocFactorMatrix,(V$4+1),FALSE)*$E182</f>
        <v>0</v>
      </c>
      <c r="W175" s="5">
        <f>SUBTOTAL(9,S175:V175)</f>
        <v>0</v>
      </c>
      <c r="X175" s="5">
        <f>VLOOKUP(CONCATENATE($F175," ",$G175),AllocFactorMatrix,(X$4+1),FALSE)*$E182</f>
        <v>0</v>
      </c>
      <c r="Y175" s="5">
        <f>VLOOKUP(CONCATENATE($F175," ",$G175),AllocFactorMatrix,(Y$4+1),FALSE)*$E182</f>
        <v>0</v>
      </c>
      <c r="Z175" s="5">
        <f t="shared" ref="Z175:Z182" si="75">SUBTOTAL(9,X175:Y175)</f>
        <v>0</v>
      </c>
      <c r="AA175" s="5">
        <f>VLOOKUP(CONCATENATE($F175," ",$G175),AllocFactorMatrix,(AA$4+1),FALSE)*$E182</f>
        <v>0</v>
      </c>
      <c r="AB175" s="5">
        <f>VLOOKUP(CONCATENATE($F175," ",$G175),AllocFactorMatrix,(AB$4+1),FALSE)*$E182</f>
        <v>0</v>
      </c>
      <c r="AC175" s="5">
        <f>VLOOKUP(CONCATENATE($F175," ",$G175),AllocFactorMatrix,(AC$4+1),FALSE)*$E182</f>
        <v>0</v>
      </c>
    </row>
    <row r="176" spans="2:29" hidden="1" outlineLevel="1">
      <c r="F176" s="175" t="str">
        <f>F182</f>
        <v>BULK_TRANS</v>
      </c>
      <c r="G176" s="52" t="str">
        <f>$G$9</f>
        <v>BULKTRAN</v>
      </c>
      <c r="H176" s="4">
        <f t="shared" si="73"/>
        <v>482062.00000000006</v>
      </c>
      <c r="I176" s="5">
        <f>VLOOKUP(CONCATENATE($F176," ",$G176),AllocFactorMatrix,(I$4+1),FALSE)*$E182</f>
        <v>247965.93427261605</v>
      </c>
      <c r="J176" s="5">
        <f>VLOOKUP(CONCATENATE($F176," ",$G176),AllocFactorMatrix,(J$4+1),FALSE)*$E182</f>
        <v>57825.693995552901</v>
      </c>
      <c r="K176" s="5">
        <f>VLOOKUP(CONCATENATE($F176," ",$G176),AllocFactorMatrix,(K$4+1),FALSE)*$E182</f>
        <v>804.00612070415173</v>
      </c>
      <c r="L176" s="5">
        <f>VLOOKUP(CONCATENATE($F176," ",$G176),AllocFactorMatrix,(L$4+1),FALSE)*$E182</f>
        <v>111.97691311422834</v>
      </c>
      <c r="M176" s="5">
        <f t="shared" si="74"/>
        <v>58741.677029371283</v>
      </c>
      <c r="N176" s="5">
        <f>VLOOKUP(CONCATENATE($F176," ",$G176),AllocFactorMatrix,(N$4+1),FALSE)*$E182</f>
        <v>34418.327072177744</v>
      </c>
      <c r="O176" s="5">
        <f>VLOOKUP(CONCATENATE($F176," ",$G176),AllocFactorMatrix,(O$4+1),FALSE)*$E182</f>
        <v>6167.4745949747312</v>
      </c>
      <c r="P176" s="5">
        <f>VLOOKUP(CONCATENATE($F176," ",$G176),AllocFactorMatrix,(P$4+1),FALSE)*$E182</f>
        <v>1250.700909923293</v>
      </c>
      <c r="Q176" s="5">
        <f>VLOOKUP(CONCATENATE($F176," ",$G176),AllocFactorMatrix,(Q$4+1),FALSE)*$E182</f>
        <v>47.494801459907784</v>
      </c>
      <c r="R176" s="5">
        <f t="shared" ref="R176:R182" si="76">SUBTOTAL(9,N176:Q176)</f>
        <v>41883.997378535678</v>
      </c>
      <c r="S176" s="5">
        <f>VLOOKUP(CONCATENATE($F176," ",$G176),AllocFactorMatrix,(S$4+1),FALSE)*$E182</f>
        <v>1629.9546625573166</v>
      </c>
      <c r="T176" s="5">
        <f>VLOOKUP(CONCATENATE($F176," ",$G176),AllocFactorMatrix,(T$4+1),FALSE)*$E182</f>
        <v>22005.329161207399</v>
      </c>
      <c r="U176" s="5">
        <f>VLOOKUP(CONCATENATE($F176," ",$G176),AllocFactorMatrix,(U$4+1),FALSE)*$E182</f>
        <v>84161.550445948596</v>
      </c>
      <c r="V176" s="5">
        <f>VLOOKUP(CONCATENATE($F176," ",$G176),AllocFactorMatrix,(V$4+1),FALSE)*$E182</f>
        <v>15246.645435589253</v>
      </c>
      <c r="W176" s="5">
        <f t="shared" ref="W176:W182" si="77">SUBTOTAL(9,S176:V176)</f>
        <v>123043.47970530257</v>
      </c>
      <c r="X176" s="5">
        <f>VLOOKUP(CONCATENATE($F176," ",$G176),AllocFactorMatrix,(X$4+1),FALSE)*$E182</f>
        <v>9446.4407703395591</v>
      </c>
      <c r="Y176" s="5">
        <f>VLOOKUP(CONCATENATE($F176," ",$G176),AllocFactorMatrix,(Y$4+1),FALSE)*$E182</f>
        <v>188.66965129587115</v>
      </c>
      <c r="Z176" s="5">
        <f t="shared" si="75"/>
        <v>9635.1104216354306</v>
      </c>
      <c r="AA176" s="5">
        <f>VLOOKUP(CONCATENATE($F176," ",$G176),AllocFactorMatrix,(AA$4+1),FALSE)*$E182</f>
        <v>124.61383624611648</v>
      </c>
      <c r="AB176" s="5">
        <f>VLOOKUP(CONCATENATE($F176," ",$G176),AllocFactorMatrix,(AB$4+1),FALSE)*$E182</f>
        <v>553.60561107493254</v>
      </c>
      <c r="AC176" s="5">
        <f>VLOOKUP(CONCATENATE($F176," ",$G176),AllocFactorMatrix,(AC$4+1),FALSE)*$E182</f>
        <v>113.58174521791408</v>
      </c>
    </row>
    <row r="177" spans="2:29" hidden="1" outlineLevel="1">
      <c r="F177" s="175" t="str">
        <f>F182</f>
        <v>BULK_TRANS</v>
      </c>
      <c r="G177" s="52" t="str">
        <f>$G$10</f>
        <v>SUBTRAN</v>
      </c>
      <c r="H177" s="4">
        <f t="shared" si="73"/>
        <v>0</v>
      </c>
      <c r="I177" s="5">
        <f>VLOOKUP(CONCATENATE($F177," ",$G177),AllocFactorMatrix,(I$4+1),FALSE)*$E182</f>
        <v>0</v>
      </c>
      <c r="J177" s="5">
        <f>VLOOKUP(CONCATENATE($F177," ",$G177),AllocFactorMatrix,(J$4+1),FALSE)*$E182</f>
        <v>0</v>
      </c>
      <c r="K177" s="5">
        <f>VLOOKUP(CONCATENATE($F177," ",$G177),AllocFactorMatrix,(K$4+1),FALSE)*$E182</f>
        <v>0</v>
      </c>
      <c r="L177" s="5">
        <f>VLOOKUP(CONCATENATE($F177," ",$G177),AllocFactorMatrix,(L$4+1),FALSE)*$E182</f>
        <v>0</v>
      </c>
      <c r="M177" s="5">
        <f t="shared" si="74"/>
        <v>0</v>
      </c>
      <c r="N177" s="5">
        <f>VLOOKUP(CONCATENATE($F177," ",$G177),AllocFactorMatrix,(N$4+1),FALSE)*$E182</f>
        <v>0</v>
      </c>
      <c r="O177" s="5">
        <f>VLOOKUP(CONCATENATE($F177," ",$G177),AllocFactorMatrix,(O$4+1),FALSE)*$E182</f>
        <v>0</v>
      </c>
      <c r="P177" s="5">
        <f>VLOOKUP(CONCATENATE($F177," ",$G177),AllocFactorMatrix,(P$4+1),FALSE)*$E182</f>
        <v>0</v>
      </c>
      <c r="Q177" s="5">
        <f>VLOOKUP(CONCATENATE($F177," ",$G177),AllocFactorMatrix,(Q$4+1),FALSE)*$E182</f>
        <v>0</v>
      </c>
      <c r="R177" s="5">
        <f t="shared" si="76"/>
        <v>0</v>
      </c>
      <c r="S177" s="5">
        <f>VLOOKUP(CONCATENATE($F177," ",$G177),AllocFactorMatrix,(S$4+1),FALSE)*$E182</f>
        <v>0</v>
      </c>
      <c r="T177" s="5">
        <f>VLOOKUP(CONCATENATE($F177," ",$G177),AllocFactorMatrix,(T$4+1),FALSE)*$E182</f>
        <v>0</v>
      </c>
      <c r="U177" s="5">
        <f>VLOOKUP(CONCATENATE($F177," ",$G177),AllocFactorMatrix,(U$4+1),FALSE)*$E182</f>
        <v>0</v>
      </c>
      <c r="V177" s="5">
        <f>VLOOKUP(CONCATENATE($F177," ",$G177),AllocFactorMatrix,(V$4+1),FALSE)*$E182</f>
        <v>0</v>
      </c>
      <c r="W177" s="5">
        <f t="shared" si="77"/>
        <v>0</v>
      </c>
      <c r="X177" s="5">
        <f>VLOOKUP(CONCATENATE($F177," ",$G177),AllocFactorMatrix,(X$4+1),FALSE)*$E182</f>
        <v>0</v>
      </c>
      <c r="Y177" s="5">
        <f>VLOOKUP(CONCATENATE($F177," ",$G177),AllocFactorMatrix,(Y$4+1),FALSE)*$E182</f>
        <v>0</v>
      </c>
      <c r="Z177" s="5">
        <f t="shared" si="75"/>
        <v>0</v>
      </c>
      <c r="AA177" s="5">
        <f>VLOOKUP(CONCATENATE($F177," ",$G177),AllocFactorMatrix,(AA$4+1),FALSE)*$E182</f>
        <v>0</v>
      </c>
      <c r="AB177" s="5">
        <f>VLOOKUP(CONCATENATE($F177," ",$G177),AllocFactorMatrix,(AB$4+1),FALSE)*$E182</f>
        <v>0</v>
      </c>
      <c r="AC177" s="5">
        <f>VLOOKUP(CONCATENATE($F177," ",$G177),AllocFactorMatrix,(AC$4+1),FALSE)*$E182</f>
        <v>0</v>
      </c>
    </row>
    <row r="178" spans="2:29" hidden="1" outlineLevel="1">
      <c r="F178" s="175" t="str">
        <f>F182</f>
        <v>BULK_TRANS</v>
      </c>
      <c r="G178" s="52" t="str">
        <f>$G$11</f>
        <v>DISTPRI</v>
      </c>
      <c r="H178" s="4">
        <f t="shared" si="73"/>
        <v>0</v>
      </c>
      <c r="I178" s="5">
        <f>VLOOKUP(CONCATENATE($F178," ",$G178),AllocFactorMatrix,(I$4+1),FALSE)*$E182</f>
        <v>0</v>
      </c>
      <c r="J178" s="5">
        <f>VLOOKUP(CONCATENATE($F178," ",$G178),AllocFactorMatrix,(J$4+1),FALSE)*$E182</f>
        <v>0</v>
      </c>
      <c r="K178" s="5">
        <f>VLOOKUP(CONCATENATE($F178," ",$G178),AllocFactorMatrix,(K$4+1),FALSE)*$E182</f>
        <v>0</v>
      </c>
      <c r="L178" s="5">
        <f>VLOOKUP(CONCATENATE($F178," ",$G178),AllocFactorMatrix,(L$4+1),FALSE)*$E182</f>
        <v>0</v>
      </c>
      <c r="M178" s="5">
        <f t="shared" si="74"/>
        <v>0</v>
      </c>
      <c r="N178" s="5">
        <f>VLOOKUP(CONCATENATE($F178," ",$G178),AllocFactorMatrix,(N$4+1),FALSE)*$E182</f>
        <v>0</v>
      </c>
      <c r="O178" s="5">
        <f>VLOOKUP(CONCATENATE($F178," ",$G178),AllocFactorMatrix,(O$4+1),FALSE)*$E182</f>
        <v>0</v>
      </c>
      <c r="P178" s="5">
        <f>VLOOKUP(CONCATENATE($F178," ",$G178),AllocFactorMatrix,(P$4+1),FALSE)*$E182</f>
        <v>0</v>
      </c>
      <c r="Q178" s="5">
        <f>VLOOKUP(CONCATENATE($F178," ",$G178),AllocFactorMatrix,(Q$4+1),FALSE)*$E182</f>
        <v>0</v>
      </c>
      <c r="R178" s="5">
        <f t="shared" si="76"/>
        <v>0</v>
      </c>
      <c r="S178" s="5">
        <f>VLOOKUP(CONCATENATE($F178," ",$G178),AllocFactorMatrix,(S$4+1),FALSE)*$E182</f>
        <v>0</v>
      </c>
      <c r="T178" s="5">
        <f>VLOOKUP(CONCATENATE($F178," ",$G178),AllocFactorMatrix,(T$4+1),FALSE)*$E182</f>
        <v>0</v>
      </c>
      <c r="U178" s="5">
        <f>VLOOKUP(CONCATENATE($F178," ",$G178),AllocFactorMatrix,(U$4+1),FALSE)*$E182</f>
        <v>0</v>
      </c>
      <c r="V178" s="5">
        <f>VLOOKUP(CONCATENATE($F178," ",$G178),AllocFactorMatrix,(V$4+1),FALSE)*$E182</f>
        <v>0</v>
      </c>
      <c r="W178" s="5">
        <f t="shared" si="77"/>
        <v>0</v>
      </c>
      <c r="X178" s="5">
        <f>VLOOKUP(CONCATENATE($F178," ",$G178),AllocFactorMatrix,(X$4+1),FALSE)*$E182</f>
        <v>0</v>
      </c>
      <c r="Y178" s="5">
        <f>VLOOKUP(CONCATENATE($F178," ",$G178),AllocFactorMatrix,(Y$4+1),FALSE)*$E182</f>
        <v>0</v>
      </c>
      <c r="Z178" s="5">
        <f t="shared" si="75"/>
        <v>0</v>
      </c>
      <c r="AA178" s="5">
        <f>VLOOKUP(CONCATENATE($F178," ",$G178),AllocFactorMatrix,(AA$4+1),FALSE)*$E182</f>
        <v>0</v>
      </c>
      <c r="AB178" s="5">
        <f>VLOOKUP(CONCATENATE($F178," ",$G178),AllocFactorMatrix,(AB$4+1),FALSE)*$E182</f>
        <v>0</v>
      </c>
      <c r="AC178" s="5">
        <f>VLOOKUP(CONCATENATE($F178," ",$G178),AllocFactorMatrix,(AC$4+1),FALSE)*$E182</f>
        <v>0</v>
      </c>
    </row>
    <row r="179" spans="2:29" hidden="1" outlineLevel="1">
      <c r="F179" s="175" t="str">
        <f>F182</f>
        <v>BULK_TRANS</v>
      </c>
      <c r="G179" s="52" t="str">
        <f>$G$12</f>
        <v>DISTSEC</v>
      </c>
      <c r="H179" s="4">
        <f t="shared" si="73"/>
        <v>0</v>
      </c>
      <c r="I179" s="5">
        <f>VLOOKUP(CONCATENATE($F179," ",$G179),AllocFactorMatrix,(I$4+1),FALSE)*$E182</f>
        <v>0</v>
      </c>
      <c r="J179" s="5">
        <f>VLOOKUP(CONCATENATE($F179," ",$G179),AllocFactorMatrix,(J$4+1),FALSE)*$E182</f>
        <v>0</v>
      </c>
      <c r="K179" s="5">
        <f>VLOOKUP(CONCATENATE($F179," ",$G179),AllocFactorMatrix,(K$4+1),FALSE)*$E182</f>
        <v>0</v>
      </c>
      <c r="L179" s="5">
        <f>VLOOKUP(CONCATENATE($F179," ",$G179),AllocFactorMatrix,(L$4+1),FALSE)*$E182</f>
        <v>0</v>
      </c>
      <c r="M179" s="5">
        <f t="shared" si="74"/>
        <v>0</v>
      </c>
      <c r="N179" s="5">
        <f>VLOOKUP(CONCATENATE($F179," ",$G179),AllocFactorMatrix,(N$4+1),FALSE)*$E182</f>
        <v>0</v>
      </c>
      <c r="O179" s="5">
        <f>VLOOKUP(CONCATENATE($F179," ",$G179),AllocFactorMatrix,(O$4+1),FALSE)*$E182</f>
        <v>0</v>
      </c>
      <c r="P179" s="5">
        <f>VLOOKUP(CONCATENATE($F179," ",$G179),AllocFactorMatrix,(P$4+1),FALSE)*$E182</f>
        <v>0</v>
      </c>
      <c r="Q179" s="5">
        <f>VLOOKUP(CONCATENATE($F179," ",$G179),AllocFactorMatrix,(Q$4+1),FALSE)*$E182</f>
        <v>0</v>
      </c>
      <c r="R179" s="5">
        <f t="shared" si="76"/>
        <v>0</v>
      </c>
      <c r="S179" s="5">
        <f>VLOOKUP(CONCATENATE($F179," ",$G179),AllocFactorMatrix,(S$4+1),FALSE)*$E182</f>
        <v>0</v>
      </c>
      <c r="T179" s="5">
        <f>VLOOKUP(CONCATENATE($F179," ",$G179),AllocFactorMatrix,(T$4+1),FALSE)*$E182</f>
        <v>0</v>
      </c>
      <c r="U179" s="5">
        <f>VLOOKUP(CONCATENATE($F179," ",$G179),AllocFactorMatrix,(U$4+1),FALSE)*$E182</f>
        <v>0</v>
      </c>
      <c r="V179" s="5">
        <f>VLOOKUP(CONCATENATE($F179," ",$G179),AllocFactorMatrix,(V$4+1),FALSE)*$E182</f>
        <v>0</v>
      </c>
      <c r="W179" s="5">
        <f t="shared" si="77"/>
        <v>0</v>
      </c>
      <c r="X179" s="5">
        <f>VLOOKUP(CONCATENATE($F179," ",$G179),AllocFactorMatrix,(X$4+1),FALSE)*$E182</f>
        <v>0</v>
      </c>
      <c r="Y179" s="5">
        <f>VLOOKUP(CONCATENATE($F179," ",$G179),AllocFactorMatrix,(Y$4+1),FALSE)*$E182</f>
        <v>0</v>
      </c>
      <c r="Z179" s="5">
        <f t="shared" si="75"/>
        <v>0</v>
      </c>
      <c r="AA179" s="5">
        <f>VLOOKUP(CONCATENATE($F179," ",$G179),AllocFactorMatrix,(AA$4+1),FALSE)*$E182</f>
        <v>0</v>
      </c>
      <c r="AB179" s="5">
        <f>VLOOKUP(CONCATENATE($F179," ",$G179),AllocFactorMatrix,(AB$4+1),FALSE)*$E182</f>
        <v>0</v>
      </c>
      <c r="AC179" s="5">
        <f>VLOOKUP(CONCATENATE($F179," ",$G179),AllocFactorMatrix,(AC$4+1),FALSE)*$E182</f>
        <v>0</v>
      </c>
    </row>
    <row r="180" spans="2:29" hidden="1" outlineLevel="1">
      <c r="F180" s="175" t="str">
        <f>F182</f>
        <v>BULK_TRANS</v>
      </c>
      <c r="G180" s="52" t="str">
        <f>$G$13</f>
        <v>ENERGY</v>
      </c>
      <c r="H180" s="4">
        <f t="shared" si="73"/>
        <v>0</v>
      </c>
      <c r="I180" s="5">
        <f>VLOOKUP(CONCATENATE($F180," ",$G180),AllocFactorMatrix,(I$4+1),FALSE)*$E182</f>
        <v>0</v>
      </c>
      <c r="J180" s="5">
        <f>VLOOKUP(CONCATENATE($F180," ",$G180),AllocFactorMatrix,(J$4+1),FALSE)*$E182</f>
        <v>0</v>
      </c>
      <c r="K180" s="5">
        <f>VLOOKUP(CONCATENATE($F180," ",$G180),AllocFactorMatrix,(K$4+1),FALSE)*$E182</f>
        <v>0</v>
      </c>
      <c r="L180" s="5">
        <f>VLOOKUP(CONCATENATE($F180," ",$G180),AllocFactorMatrix,(L$4+1),FALSE)*$E182</f>
        <v>0</v>
      </c>
      <c r="M180" s="5">
        <f t="shared" si="74"/>
        <v>0</v>
      </c>
      <c r="N180" s="5">
        <f>VLOOKUP(CONCATENATE($F180," ",$G180),AllocFactorMatrix,(N$4+1),FALSE)*$E182</f>
        <v>0</v>
      </c>
      <c r="O180" s="5">
        <f>VLOOKUP(CONCATENATE($F180," ",$G180),AllocFactorMatrix,(O$4+1),FALSE)*$E182</f>
        <v>0</v>
      </c>
      <c r="P180" s="5">
        <f>VLOOKUP(CONCATENATE($F180," ",$G180),AllocFactorMatrix,(P$4+1),FALSE)*$E182</f>
        <v>0</v>
      </c>
      <c r="Q180" s="5">
        <f>VLOOKUP(CONCATENATE($F180," ",$G180),AllocFactorMatrix,(Q$4+1),FALSE)*$E182</f>
        <v>0</v>
      </c>
      <c r="R180" s="5">
        <f t="shared" si="76"/>
        <v>0</v>
      </c>
      <c r="S180" s="5">
        <f>VLOOKUP(CONCATENATE($F180," ",$G180),AllocFactorMatrix,(S$4+1),FALSE)*$E182</f>
        <v>0</v>
      </c>
      <c r="T180" s="5">
        <f>VLOOKUP(CONCATENATE($F180," ",$G180),AllocFactorMatrix,(T$4+1),FALSE)*$E182</f>
        <v>0</v>
      </c>
      <c r="U180" s="5">
        <f>VLOOKUP(CONCATENATE($F180," ",$G180),AllocFactorMatrix,(U$4+1),FALSE)*$E182</f>
        <v>0</v>
      </c>
      <c r="V180" s="5">
        <f>VLOOKUP(CONCATENATE($F180," ",$G180),AllocFactorMatrix,(V$4+1),FALSE)*$E182</f>
        <v>0</v>
      </c>
      <c r="W180" s="5">
        <f t="shared" si="77"/>
        <v>0</v>
      </c>
      <c r="X180" s="5">
        <f>VLOOKUP(CONCATENATE($F180," ",$G180),AllocFactorMatrix,(X$4+1),FALSE)*$E182</f>
        <v>0</v>
      </c>
      <c r="Y180" s="5">
        <f>VLOOKUP(CONCATENATE($F180," ",$G180),AllocFactorMatrix,(Y$4+1),FALSE)*$E182</f>
        <v>0</v>
      </c>
      <c r="Z180" s="5">
        <f t="shared" si="75"/>
        <v>0</v>
      </c>
      <c r="AA180" s="5">
        <f>VLOOKUP(CONCATENATE($F180," ",$G180),AllocFactorMatrix,(AA$4+1),FALSE)*$E182</f>
        <v>0</v>
      </c>
      <c r="AB180" s="5">
        <f>VLOOKUP(CONCATENATE($F180," ",$G180),AllocFactorMatrix,(AB$4+1),FALSE)*$E182</f>
        <v>0</v>
      </c>
      <c r="AC180" s="5">
        <f>VLOOKUP(CONCATENATE($F180," ",$G180),AllocFactorMatrix,(AC$4+1),FALSE)*$E182</f>
        <v>0</v>
      </c>
    </row>
    <row r="181" spans="2:29" hidden="1" outlineLevel="1">
      <c r="F181" s="175" t="str">
        <f>F182</f>
        <v>BULK_TRANS</v>
      </c>
      <c r="G181" s="52" t="str">
        <f>$G$14</f>
        <v>CUSTOMER</v>
      </c>
      <c r="H181" s="4">
        <f t="shared" si="73"/>
        <v>0</v>
      </c>
      <c r="I181" s="5">
        <f>VLOOKUP(CONCATENATE($F181," ",$G181),AllocFactorMatrix,(I$4+1),FALSE)*$E182</f>
        <v>0</v>
      </c>
      <c r="J181" s="5">
        <f>VLOOKUP(CONCATENATE($F181," ",$G181),AllocFactorMatrix,(J$4+1),FALSE)*$E182</f>
        <v>0</v>
      </c>
      <c r="K181" s="5">
        <f>VLOOKUP(CONCATENATE($F181," ",$G181),AllocFactorMatrix,(K$4+1),FALSE)*$E182</f>
        <v>0</v>
      </c>
      <c r="L181" s="5">
        <f>VLOOKUP(CONCATENATE($F181," ",$G181),AllocFactorMatrix,(L$4+1),FALSE)*$E182</f>
        <v>0</v>
      </c>
      <c r="M181" s="5">
        <f t="shared" si="74"/>
        <v>0</v>
      </c>
      <c r="N181" s="5">
        <f>VLOOKUP(CONCATENATE($F181," ",$G181),AllocFactorMatrix,(N$4+1),FALSE)*$E182</f>
        <v>0</v>
      </c>
      <c r="O181" s="5">
        <f>VLOOKUP(CONCATENATE($F181," ",$G181),AllocFactorMatrix,(O$4+1),FALSE)*$E182</f>
        <v>0</v>
      </c>
      <c r="P181" s="5">
        <f>VLOOKUP(CONCATENATE($F181," ",$G181),AllocFactorMatrix,(P$4+1),FALSE)*$E182</f>
        <v>0</v>
      </c>
      <c r="Q181" s="5">
        <f>VLOOKUP(CONCATENATE($F181," ",$G181),AllocFactorMatrix,(Q$4+1),FALSE)*$E182</f>
        <v>0</v>
      </c>
      <c r="R181" s="5">
        <f t="shared" si="76"/>
        <v>0</v>
      </c>
      <c r="S181" s="5">
        <f>VLOOKUP(CONCATENATE($F181," ",$G181),AllocFactorMatrix,(S$4+1),FALSE)*$E182</f>
        <v>0</v>
      </c>
      <c r="T181" s="5">
        <f>VLOOKUP(CONCATENATE($F181," ",$G181),AllocFactorMatrix,(T$4+1),FALSE)*$E182</f>
        <v>0</v>
      </c>
      <c r="U181" s="5">
        <f>VLOOKUP(CONCATENATE($F181," ",$G181),AllocFactorMatrix,(U$4+1),FALSE)*$E182</f>
        <v>0</v>
      </c>
      <c r="V181" s="5">
        <f>VLOOKUP(CONCATENATE($F181," ",$G181),AllocFactorMatrix,(V$4+1),FALSE)*$E182</f>
        <v>0</v>
      </c>
      <c r="W181" s="5">
        <f t="shared" si="77"/>
        <v>0</v>
      </c>
      <c r="X181" s="5">
        <f>VLOOKUP(CONCATENATE($F181," ",$G181),AllocFactorMatrix,(X$4+1),FALSE)*$E182</f>
        <v>0</v>
      </c>
      <c r="Y181" s="5">
        <f>VLOOKUP(CONCATENATE($F181," ",$G181),AllocFactorMatrix,(Y$4+1),FALSE)*$E182</f>
        <v>0</v>
      </c>
      <c r="Z181" s="5">
        <f t="shared" si="75"/>
        <v>0</v>
      </c>
      <c r="AA181" s="5">
        <f>VLOOKUP(CONCATENATE($F181," ",$G181),AllocFactorMatrix,(AA$4+1),FALSE)*$E182</f>
        <v>0</v>
      </c>
      <c r="AB181" s="5">
        <f>VLOOKUP(CONCATENATE($F181," ",$G181),AllocFactorMatrix,(AB$4+1),FALSE)*$E182</f>
        <v>0</v>
      </c>
      <c r="AC181" s="5">
        <f>VLOOKUP(CONCATENATE($F181," ",$G181),AllocFactorMatrix,(AC$4+1),FALSE)*$E182</f>
        <v>0</v>
      </c>
    </row>
    <row r="182" spans="2:29" collapsed="1">
      <c r="B182" s="52"/>
      <c r="D182" s="52" t="s">
        <v>583</v>
      </c>
      <c r="E182" s="58">
        <v>482062</v>
      </c>
      <c r="F182" s="93" t="s">
        <v>33</v>
      </c>
      <c r="G182" s="52" t="str">
        <f>$G$15</f>
        <v>TOTAL</v>
      </c>
      <c r="H182" s="4">
        <f t="shared" si="73"/>
        <v>482062.00000000006</v>
      </c>
      <c r="I182" s="5">
        <f>VLOOKUP(CONCATENATE($F182," ",$G182),AllocFactorMatrix,(I$4+1),FALSE)*$E182</f>
        <v>247965.93427261605</v>
      </c>
      <c r="J182" s="5">
        <f>VLOOKUP(CONCATENATE($F182," ",$G182),AllocFactorMatrix,(J$4+1),FALSE)*$E182</f>
        <v>57825.693995552901</v>
      </c>
      <c r="K182" s="5">
        <f>VLOOKUP(CONCATENATE($F182," ",$G182),AllocFactorMatrix,(K$4+1),FALSE)*$E182</f>
        <v>804.00612070415173</v>
      </c>
      <c r="L182" s="5">
        <f>VLOOKUP(CONCATENATE($F182," ",$G182),AllocFactorMatrix,(L$4+1),FALSE)*$E182</f>
        <v>111.97691311422834</v>
      </c>
      <c r="M182" s="5">
        <f t="shared" si="74"/>
        <v>58741.677029371283</v>
      </c>
      <c r="N182" s="5">
        <f>VLOOKUP(CONCATENATE($F182," ",$G182),AllocFactorMatrix,(N$4+1),FALSE)*$E182</f>
        <v>34418.327072177744</v>
      </c>
      <c r="O182" s="5">
        <f>VLOOKUP(CONCATENATE($F182," ",$G182),AllocFactorMatrix,(O$4+1),FALSE)*$E182</f>
        <v>6167.4745949747312</v>
      </c>
      <c r="P182" s="5">
        <f>VLOOKUP(CONCATENATE($F182," ",$G182),AllocFactorMatrix,(P$4+1),FALSE)*$E182</f>
        <v>1250.700909923293</v>
      </c>
      <c r="Q182" s="5">
        <f>VLOOKUP(CONCATENATE($F182," ",$G182),AllocFactorMatrix,(Q$4+1),FALSE)*$E182</f>
        <v>47.494801459907784</v>
      </c>
      <c r="R182" s="5">
        <f t="shared" si="76"/>
        <v>41883.997378535678</v>
      </c>
      <c r="S182" s="5">
        <f>VLOOKUP(CONCATENATE($F182," ",$G182),AllocFactorMatrix,(S$4+1),FALSE)*$E182</f>
        <v>1629.9546625573166</v>
      </c>
      <c r="T182" s="5">
        <f>VLOOKUP(CONCATENATE($F182," ",$G182),AllocFactorMatrix,(T$4+1),FALSE)*$E182</f>
        <v>22005.329161207399</v>
      </c>
      <c r="U182" s="5">
        <f>VLOOKUP(CONCATENATE($F182," ",$G182),AllocFactorMatrix,(U$4+1),FALSE)*$E182</f>
        <v>84161.550445948596</v>
      </c>
      <c r="V182" s="5">
        <f>VLOOKUP(CONCATENATE($F182," ",$G182),AllocFactorMatrix,(V$4+1),FALSE)*$E182</f>
        <v>15246.645435589253</v>
      </c>
      <c r="W182" s="5">
        <f t="shared" si="77"/>
        <v>123043.47970530257</v>
      </c>
      <c r="X182" s="5">
        <f>VLOOKUP(CONCATENATE($F182," ",$G182),AllocFactorMatrix,(X$4+1),FALSE)*$E182</f>
        <v>9446.4407703395591</v>
      </c>
      <c r="Y182" s="5">
        <f>VLOOKUP(CONCATENATE($F182," ",$G182),AllocFactorMatrix,(Y$4+1),FALSE)*$E182</f>
        <v>188.66965129587115</v>
      </c>
      <c r="Z182" s="5">
        <f t="shared" si="75"/>
        <v>9635.1104216354306</v>
      </c>
      <c r="AA182" s="5">
        <f>VLOOKUP(CONCATENATE($F182," ",$G182),AllocFactorMatrix,(AA$4+1),FALSE)*$E182</f>
        <v>124.61383624611648</v>
      </c>
      <c r="AB182" s="5">
        <f>VLOOKUP(CONCATENATE($F182," ",$G182),AllocFactorMatrix,(AB$4+1),FALSE)*$E182</f>
        <v>553.60561107493254</v>
      </c>
      <c r="AC182" s="5">
        <f>VLOOKUP(CONCATENATE($F182," ",$G182),AllocFactorMatrix,(AC$4+1),FALSE)*$E182</f>
        <v>113.58174521791408</v>
      </c>
    </row>
    <row r="183" spans="2:29">
      <c r="E183" s="49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2:29" hidden="1" outlineLevel="1">
      <c r="E184" s="11"/>
      <c r="F184" s="107"/>
      <c r="G184" s="52" t="str">
        <f>$G$8</f>
        <v>PRODUCTION</v>
      </c>
      <c r="H184" s="4">
        <f t="shared" ref="H184:AC184" ca="1" si="78">H166+H157+H175</f>
        <v>1250325650.47683</v>
      </c>
      <c r="I184" s="50">
        <f t="shared" ca="1" si="78"/>
        <v>643149984.99260175</v>
      </c>
      <c r="J184" s="50">
        <f t="shared" ca="1" si="78"/>
        <v>149982675.38047764</v>
      </c>
      <c r="K184" s="50">
        <f t="shared" ca="1" si="78"/>
        <v>2085353.0787674019</v>
      </c>
      <c r="L184" s="50">
        <f t="shared" ca="1" si="78"/>
        <v>290434.85428831773</v>
      </c>
      <c r="M184" s="50">
        <f t="shared" ca="1" si="78"/>
        <v>152358463.31353337</v>
      </c>
      <c r="N184" s="50">
        <f t="shared" ca="1" si="78"/>
        <v>89270917.817303434</v>
      </c>
      <c r="O184" s="50">
        <f t="shared" ca="1" si="78"/>
        <v>15996597.294043308</v>
      </c>
      <c r="P184" s="50">
        <f t="shared" ca="1" si="78"/>
        <v>3243946.6889151293</v>
      </c>
      <c r="Q184" s="50">
        <f t="shared" ca="1" si="78"/>
        <v>123187.40852759003</v>
      </c>
      <c r="R184" s="50">
        <f t="shared" ca="1" si="78"/>
        <v>108634649.20878947</v>
      </c>
      <c r="S184" s="50">
        <f t="shared" ca="1" si="78"/>
        <v>4227618.2808637051</v>
      </c>
      <c r="T184" s="50">
        <f t="shared" ca="1" si="78"/>
        <v>57075288.028186008</v>
      </c>
      <c r="U184" s="50">
        <f t="shared" ca="1" si="78"/>
        <v>218290064.98431578</v>
      </c>
      <c r="V184" s="50">
        <f t="shared" ca="1" si="78"/>
        <v>39545269.844631456</v>
      </c>
      <c r="W184" s="50">
        <f t="shared" ca="1" si="78"/>
        <v>319138241.13799697</v>
      </c>
      <c r="X184" s="50">
        <f t="shared" ca="1" si="78"/>
        <v>24501261.665233225</v>
      </c>
      <c r="Y184" s="50">
        <f t="shared" ca="1" si="78"/>
        <v>489353.03857542563</v>
      </c>
      <c r="Z184" s="50">
        <f t="shared" ca="1" si="78"/>
        <v>24990614.703808647</v>
      </c>
      <c r="AA184" s="50">
        <f t="shared" ca="1" si="78"/>
        <v>323211.27959233208</v>
      </c>
      <c r="AB184" s="50">
        <f t="shared" ca="1" si="78"/>
        <v>1435888.5283944556</v>
      </c>
      <c r="AC184" s="50">
        <f t="shared" ca="1" si="78"/>
        <v>294597.31211313483</v>
      </c>
    </row>
    <row r="185" spans="2:29" hidden="1" outlineLevel="1">
      <c r="E185" s="11"/>
      <c r="F185" s="107"/>
      <c r="G185" s="52" t="str">
        <f>$G$9</f>
        <v>BULKTRAN</v>
      </c>
      <c r="H185" s="50">
        <f t="shared" ref="H185:AC185" ca="1" si="79">H167+H158+H176</f>
        <v>503126706.10594505</v>
      </c>
      <c r="I185" s="50">
        <f t="shared" ca="1" si="79"/>
        <v>258801323.76554173</v>
      </c>
      <c r="J185" s="50">
        <f t="shared" ca="1" si="79"/>
        <v>60352508.491175108</v>
      </c>
      <c r="K185" s="50">
        <f t="shared" ca="1" si="79"/>
        <v>839138.84769780375</v>
      </c>
      <c r="L185" s="50">
        <f t="shared" ca="1" si="79"/>
        <v>116869.97824983778</v>
      </c>
      <c r="M185" s="50">
        <f t="shared" ca="1" si="79"/>
        <v>61308517.31712275</v>
      </c>
      <c r="N185" s="50">
        <f t="shared" ca="1" si="79"/>
        <v>35922307.772655517</v>
      </c>
      <c r="O185" s="50">
        <f t="shared" ca="1" si="79"/>
        <v>6436975.2811085172</v>
      </c>
      <c r="P185" s="50">
        <f t="shared" ca="1" si="79"/>
        <v>1305352.8988665666</v>
      </c>
      <c r="Q185" s="50">
        <f t="shared" ca="1" si="79"/>
        <v>49570.186025198491</v>
      </c>
      <c r="R185" s="50">
        <f t="shared" ca="1" si="79"/>
        <v>43714206.138655804</v>
      </c>
      <c r="S185" s="50">
        <f t="shared" ca="1" si="79"/>
        <v>1701178.9364739181</v>
      </c>
      <c r="T185" s="50">
        <f t="shared" ca="1" si="79"/>
        <v>22966897.987510689</v>
      </c>
      <c r="U185" s="50">
        <f t="shared" ca="1" si="79"/>
        <v>87839165.20414272</v>
      </c>
      <c r="V185" s="50">
        <f t="shared" ca="1" si="79"/>
        <v>15912879.457773611</v>
      </c>
      <c r="W185" s="50">
        <f t="shared" ca="1" si="79"/>
        <v>128420121.58590095</v>
      </c>
      <c r="X185" s="50">
        <f t="shared" ca="1" si="79"/>
        <v>9859222.7331875339</v>
      </c>
      <c r="Y185" s="50">
        <f t="shared" ca="1" si="79"/>
        <v>196913.96583561637</v>
      </c>
      <c r="Z185" s="50">
        <f t="shared" ca="1" si="79"/>
        <v>10056136.69902315</v>
      </c>
      <c r="AA185" s="50">
        <f t="shared" ca="1" si="79"/>
        <v>130059.09813620284</v>
      </c>
      <c r="AB185" s="50">
        <f t="shared" ca="1" si="79"/>
        <v>577796.56471968268</v>
      </c>
      <c r="AC185" s="50">
        <f t="shared" ca="1" si="79"/>
        <v>118544.93684474983</v>
      </c>
    </row>
    <row r="186" spans="2:29" hidden="1" outlineLevel="1">
      <c r="E186" s="11"/>
      <c r="F186" s="107"/>
      <c r="G186" s="52" t="str">
        <f>$G$10</f>
        <v>SUBTRAN</v>
      </c>
      <c r="H186" s="50">
        <f t="shared" ref="H186:AC186" ca="1" si="80">H168+H159+H177</f>
        <v>139302538.66026828</v>
      </c>
      <c r="I186" s="50">
        <f t="shared" ca="1" si="80"/>
        <v>71177100.36278373</v>
      </c>
      <c r="J186" s="50">
        <f t="shared" ca="1" si="80"/>
        <v>16685114.729975855</v>
      </c>
      <c r="K186" s="50">
        <f t="shared" ca="1" si="80"/>
        <v>233084.58284185803</v>
      </c>
      <c r="L186" s="50">
        <f t="shared" ca="1" si="80"/>
        <v>42187.226524756254</v>
      </c>
      <c r="M186" s="50">
        <f t="shared" ca="1" si="80"/>
        <v>16960386.53934247</v>
      </c>
      <c r="N186" s="50">
        <f t="shared" ca="1" si="80"/>
        <v>9642802.5284877736</v>
      </c>
      <c r="O186" s="50">
        <f t="shared" ca="1" si="80"/>
        <v>1732763.168707534</v>
      </c>
      <c r="P186" s="50">
        <f t="shared" ca="1" si="80"/>
        <v>454836.97217999824</v>
      </c>
      <c r="Q186" s="50">
        <f t="shared" ca="1" si="80"/>
        <v>0</v>
      </c>
      <c r="R186" s="50">
        <f t="shared" ca="1" si="80"/>
        <v>11830402.669375308</v>
      </c>
      <c r="S186" s="50">
        <f t="shared" ca="1" si="80"/>
        <v>434641.93807898089</v>
      </c>
      <c r="T186" s="50">
        <f t="shared" ca="1" si="80"/>
        <v>6098447.8546605716</v>
      </c>
      <c r="U186" s="50">
        <f t="shared" ca="1" si="80"/>
        <v>30070052.187454738</v>
      </c>
      <c r="V186" s="50">
        <f t="shared" ca="1" si="80"/>
        <v>0</v>
      </c>
      <c r="W186" s="50">
        <f t="shared" ca="1" si="80"/>
        <v>36603141.980194293</v>
      </c>
      <c r="X186" s="50">
        <f t="shared" ca="1" si="80"/>
        <v>2643286.710485897</v>
      </c>
      <c r="Y186" s="50">
        <f t="shared" ca="1" si="80"/>
        <v>53073.277301016613</v>
      </c>
      <c r="Z186" s="50">
        <f t="shared" ca="1" si="80"/>
        <v>2696359.9877869133</v>
      </c>
      <c r="AA186" s="50">
        <f t="shared" ca="1" si="80"/>
        <v>35147.120785546991</v>
      </c>
      <c r="AB186" s="50">
        <f t="shared" ca="1" si="80"/>
        <v>0</v>
      </c>
      <c r="AC186" s="50">
        <f t="shared" ca="1" si="80"/>
        <v>0</v>
      </c>
    </row>
    <row r="187" spans="2:29" hidden="1" outlineLevel="1">
      <c r="E187" s="11"/>
      <c r="F187" s="107"/>
      <c r="G187" s="52" t="str">
        <f>$G$11</f>
        <v>DISTPRI</v>
      </c>
      <c r="H187" s="50">
        <f t="shared" ref="H187:AC187" ca="1" si="81">H169+H160+H178</f>
        <v>557327470.27140415</v>
      </c>
      <c r="I187" s="50">
        <f t="shared" ca="1" si="81"/>
        <v>364941966.72856832</v>
      </c>
      <c r="J187" s="50">
        <f t="shared" ca="1" si="81"/>
        <v>85410505.712128773</v>
      </c>
      <c r="K187" s="50">
        <f t="shared" ca="1" si="81"/>
        <v>1192992.6656817801</v>
      </c>
      <c r="L187" s="50">
        <f t="shared" ca="1" si="81"/>
        <v>0</v>
      </c>
      <c r="M187" s="50">
        <f t="shared" ca="1" si="81"/>
        <v>86603498.377810553</v>
      </c>
      <c r="N187" s="50">
        <f t="shared" ca="1" si="81"/>
        <v>49582474.052918583</v>
      </c>
      <c r="O187" s="50">
        <f t="shared" ca="1" si="81"/>
        <v>8908938.8340082113</v>
      </c>
      <c r="P187" s="50">
        <f t="shared" ca="1" si="81"/>
        <v>0</v>
      </c>
      <c r="Q187" s="50">
        <f t="shared" ca="1" si="81"/>
        <v>0</v>
      </c>
      <c r="R187" s="50">
        <f t="shared" ca="1" si="81"/>
        <v>58491412.8869268</v>
      </c>
      <c r="S187" s="50">
        <f t="shared" ca="1" si="81"/>
        <v>2241958.6862551309</v>
      </c>
      <c r="T187" s="50">
        <f t="shared" ca="1" si="81"/>
        <v>31001497.147311684</v>
      </c>
      <c r="U187" s="50">
        <f t="shared" ca="1" si="81"/>
        <v>0</v>
      </c>
      <c r="V187" s="50">
        <f t="shared" ca="1" si="81"/>
        <v>0</v>
      </c>
      <c r="W187" s="50">
        <f t="shared" ca="1" si="81"/>
        <v>33243455.833566807</v>
      </c>
      <c r="X187" s="50">
        <f t="shared" ca="1" si="81"/>
        <v>13595104.684929928</v>
      </c>
      <c r="Y187" s="50">
        <f t="shared" ca="1" si="81"/>
        <v>272875.19063781778</v>
      </c>
      <c r="Z187" s="50">
        <f t="shared" ca="1" si="81"/>
        <v>13867979.875567745</v>
      </c>
      <c r="AA187" s="50">
        <f t="shared" ca="1" si="81"/>
        <v>179156.56896387757</v>
      </c>
      <c r="AB187" s="50">
        <f t="shared" ca="1" si="81"/>
        <v>0</v>
      </c>
      <c r="AC187" s="50">
        <f t="shared" ca="1" si="81"/>
        <v>0</v>
      </c>
    </row>
    <row r="188" spans="2:29" hidden="1" outlineLevel="1">
      <c r="E188" s="11"/>
      <c r="F188" s="107"/>
      <c r="G188" s="52" t="str">
        <f>$G$12</f>
        <v>DISTSEC</v>
      </c>
      <c r="H188" s="50">
        <f t="shared" ref="H188:AC188" ca="1" si="82">H170+H161+H179</f>
        <v>267175281.79257917</v>
      </c>
      <c r="I188" s="50">
        <f t="shared" ca="1" si="82"/>
        <v>198272134.94844282</v>
      </c>
      <c r="J188" s="50">
        <f t="shared" ca="1" si="82"/>
        <v>39980520.6381955</v>
      </c>
      <c r="K188" s="50">
        <f t="shared" ca="1" si="82"/>
        <v>0</v>
      </c>
      <c r="L188" s="50">
        <f t="shared" ca="1" si="82"/>
        <v>0</v>
      </c>
      <c r="M188" s="50">
        <f t="shared" ca="1" si="82"/>
        <v>39980520.6381955</v>
      </c>
      <c r="N188" s="50">
        <f t="shared" ca="1" si="82"/>
        <v>19983682.730079465</v>
      </c>
      <c r="O188" s="50">
        <f t="shared" ca="1" si="82"/>
        <v>0</v>
      </c>
      <c r="P188" s="50">
        <f t="shared" ca="1" si="82"/>
        <v>0</v>
      </c>
      <c r="Q188" s="50">
        <f t="shared" ca="1" si="82"/>
        <v>0</v>
      </c>
      <c r="R188" s="50">
        <f t="shared" ca="1" si="82"/>
        <v>19983682.730079465</v>
      </c>
      <c r="S188" s="50">
        <f t="shared" ca="1" si="82"/>
        <v>746943.27057743014</v>
      </c>
      <c r="T188" s="50">
        <f t="shared" ca="1" si="82"/>
        <v>0</v>
      </c>
      <c r="U188" s="50">
        <f t="shared" ca="1" si="82"/>
        <v>0</v>
      </c>
      <c r="V188" s="50">
        <f t="shared" ca="1" si="82"/>
        <v>0</v>
      </c>
      <c r="W188" s="50">
        <f t="shared" ca="1" si="82"/>
        <v>746943.27057743014</v>
      </c>
      <c r="X188" s="50">
        <f t="shared" ca="1" si="82"/>
        <v>5644925.587199905</v>
      </c>
      <c r="Y188" s="50">
        <f t="shared" ca="1" si="82"/>
        <v>0</v>
      </c>
      <c r="Z188" s="50">
        <f t="shared" ca="1" si="82"/>
        <v>5644925.587199905</v>
      </c>
      <c r="AA188" s="50">
        <f t="shared" ca="1" si="82"/>
        <v>66743.182685628955</v>
      </c>
      <c r="AB188" s="50">
        <f t="shared" ca="1" si="82"/>
        <v>2054335.8172136054</v>
      </c>
      <c r="AC188" s="50">
        <f t="shared" ca="1" si="82"/>
        <v>425995.618184797</v>
      </c>
    </row>
    <row r="189" spans="2:29" hidden="1" outlineLevel="1">
      <c r="E189" s="11"/>
      <c r="F189" s="107"/>
      <c r="G189" s="52" t="str">
        <f>$G$13</f>
        <v>ENERGY</v>
      </c>
      <c r="H189" s="50">
        <f t="shared" ref="H189:AC189" ca="1" si="83">H171+H162+H180</f>
        <v>17297092.853749793</v>
      </c>
      <c r="I189" s="50">
        <f t="shared" ca="1" si="83"/>
        <v>6768113.8931390252</v>
      </c>
      <c r="J189" s="50">
        <f t="shared" ca="1" si="83"/>
        <v>1952581.221134281</v>
      </c>
      <c r="K189" s="50">
        <f t="shared" ca="1" si="83"/>
        <v>27214.814533927904</v>
      </c>
      <c r="L189" s="50">
        <f t="shared" ca="1" si="83"/>
        <v>3804.6080069790055</v>
      </c>
      <c r="M189" s="50">
        <f t="shared" ca="1" si="83"/>
        <v>1983600.6436751881</v>
      </c>
      <c r="N189" s="50">
        <f t="shared" ca="1" si="83"/>
        <v>1266882.1765417268</v>
      </c>
      <c r="O189" s="50">
        <f t="shared" ca="1" si="83"/>
        <v>225934.45654700484</v>
      </c>
      <c r="P189" s="50">
        <f t="shared" ca="1" si="83"/>
        <v>46008.529420922765</v>
      </c>
      <c r="Q189" s="50">
        <f t="shared" ca="1" si="83"/>
        <v>1737.7577269001213</v>
      </c>
      <c r="R189" s="50">
        <f t="shared" ca="1" si="83"/>
        <v>1540562.9202365545</v>
      </c>
      <c r="S189" s="50">
        <f t="shared" ca="1" si="83"/>
        <v>66346.642615288496</v>
      </c>
      <c r="T189" s="50">
        <f t="shared" ca="1" si="83"/>
        <v>1048953.0345491928</v>
      </c>
      <c r="U189" s="50">
        <f t="shared" ca="1" si="83"/>
        <v>4511376.2788919797</v>
      </c>
      <c r="V189" s="50">
        <f t="shared" ca="1" si="83"/>
        <v>848636.99821651599</v>
      </c>
      <c r="W189" s="50">
        <f t="shared" ca="1" si="83"/>
        <v>6475312.9542729771</v>
      </c>
      <c r="X189" s="50">
        <f t="shared" ca="1" si="83"/>
        <v>347999.97523427341</v>
      </c>
      <c r="Y189" s="50">
        <f t="shared" ca="1" si="83"/>
        <v>6982.5500851452734</v>
      </c>
      <c r="Z189" s="50">
        <f t="shared" ca="1" si="83"/>
        <v>354982.5253194187</v>
      </c>
      <c r="AA189" s="50">
        <f t="shared" ca="1" si="83"/>
        <v>6228.4646182581091</v>
      </c>
      <c r="AB189" s="50">
        <f t="shared" ca="1" si="83"/>
        <v>139515.47431922582</v>
      </c>
      <c r="AC189" s="50">
        <f t="shared" ca="1" si="83"/>
        <v>28775.978169141232</v>
      </c>
    </row>
    <row r="190" spans="2:29" hidden="1" outlineLevel="1">
      <c r="E190" s="11"/>
      <c r="F190" s="107"/>
      <c r="G190" s="52" t="str">
        <f>$G$14</f>
        <v>CUSTOMER</v>
      </c>
      <c r="H190" s="50">
        <f t="shared" ref="H190:AC190" ca="1" si="84">H172+H163+H181</f>
        <v>125917987.50922395</v>
      </c>
      <c r="I190" s="50">
        <f t="shared" ca="1" si="84"/>
        <v>62367956.092727922</v>
      </c>
      <c r="J190" s="50">
        <f t="shared" ca="1" si="84"/>
        <v>19877568.18556479</v>
      </c>
      <c r="K190" s="50">
        <f t="shared" ca="1" si="84"/>
        <v>1268809.6200251654</v>
      </c>
      <c r="L190" s="50">
        <f t="shared" ca="1" si="84"/>
        <v>213396.89451929621</v>
      </c>
      <c r="M190" s="50">
        <f t="shared" ca="1" si="84"/>
        <v>21359774.700109251</v>
      </c>
      <c r="N190" s="50">
        <f t="shared" ca="1" si="84"/>
        <v>1549732.1011704062</v>
      </c>
      <c r="O190" s="50">
        <f t="shared" ca="1" si="84"/>
        <v>447958.43241329514</v>
      </c>
      <c r="P190" s="50">
        <f t="shared" ca="1" si="84"/>
        <v>524733.01427853818</v>
      </c>
      <c r="Q190" s="50">
        <f t="shared" ca="1" si="84"/>
        <v>65564.108112352638</v>
      </c>
      <c r="R190" s="50">
        <f t="shared" ca="1" si="84"/>
        <v>2587987.6559745921</v>
      </c>
      <c r="S190" s="50">
        <f t="shared" ca="1" si="84"/>
        <v>10261.199797840574</v>
      </c>
      <c r="T190" s="50">
        <f t="shared" ca="1" si="84"/>
        <v>317948.25025374425</v>
      </c>
      <c r="U190" s="50">
        <f t="shared" ca="1" si="84"/>
        <v>882029.42525094922</v>
      </c>
      <c r="V190" s="50">
        <f t="shared" ca="1" si="84"/>
        <v>262265.58076427405</v>
      </c>
      <c r="W190" s="50">
        <f t="shared" ca="1" si="84"/>
        <v>1472504.4560668082</v>
      </c>
      <c r="X190" s="50">
        <f t="shared" ca="1" si="84"/>
        <v>313174.8504270633</v>
      </c>
      <c r="Y190" s="50">
        <f t="shared" ca="1" si="84"/>
        <v>5864.167318732535</v>
      </c>
      <c r="Z190" s="50">
        <f t="shared" ca="1" si="84"/>
        <v>319039.01774579583</v>
      </c>
      <c r="AA190" s="50">
        <f t="shared" ca="1" si="84"/>
        <v>30296.063089186788</v>
      </c>
      <c r="AB190" s="50">
        <f t="shared" ca="1" si="84"/>
        <v>33293618.321099598</v>
      </c>
      <c r="AC190" s="50">
        <f t="shared" ca="1" si="84"/>
        <v>4486811.202410792</v>
      </c>
    </row>
    <row r="191" spans="2:29" collapsed="1">
      <c r="B191" s="104" t="s">
        <v>135</v>
      </c>
      <c r="E191" s="50">
        <f>E173+E164+E182</f>
        <v>2860472727.6700001</v>
      </c>
      <c r="F191" s="107"/>
      <c r="G191" s="52" t="str">
        <f>$G$15</f>
        <v>TOTAL</v>
      </c>
      <c r="H191" s="50">
        <f ca="1">H173+H164+H182</f>
        <v>2860472727.6700001</v>
      </c>
      <c r="I191" s="50">
        <f ca="1">I173+I164+I182</f>
        <v>1605478580.7838051</v>
      </c>
      <c r="J191" s="50">
        <f t="shared" ref="J191:AC191" ca="1" si="85">J173+J164+J182</f>
        <v>374241474.35865194</v>
      </c>
      <c r="K191" s="50">
        <f t="shared" ca="1" si="85"/>
        <v>5646593.6095479364</v>
      </c>
      <c r="L191" s="50">
        <f t="shared" ca="1" si="85"/>
        <v>666693.56158918701</v>
      </c>
      <c r="M191" s="50">
        <f t="shared" ca="1" si="85"/>
        <v>380554761.52978909</v>
      </c>
      <c r="N191" s="50">
        <f t="shared" ca="1" si="85"/>
        <v>207218799.1791569</v>
      </c>
      <c r="O191" s="50">
        <f t="shared" ca="1" si="85"/>
        <v>33749167.466827869</v>
      </c>
      <c r="P191" s="50">
        <f t="shared" ca="1" si="85"/>
        <v>5574878.1036611544</v>
      </c>
      <c r="Q191" s="50">
        <f t="shared" ca="1" si="85"/>
        <v>240059.46039204128</v>
      </c>
      <c r="R191" s="50">
        <f t="shared" ca="1" si="85"/>
        <v>246782904.21003795</v>
      </c>
      <c r="S191" s="50">
        <f t="shared" ca="1" si="85"/>
        <v>9428948.9546622932</v>
      </c>
      <c r="T191" s="50">
        <f t="shared" ca="1" si="85"/>
        <v>118509032.30247191</v>
      </c>
      <c r="U191" s="50">
        <f t="shared" ca="1" si="85"/>
        <v>341592688.08005619</v>
      </c>
      <c r="V191" s="50">
        <f t="shared" ca="1" si="85"/>
        <v>56569051.881385848</v>
      </c>
      <c r="W191" s="50">
        <f t="shared" ca="1" si="85"/>
        <v>526099721.21857619</v>
      </c>
      <c r="X191" s="50">
        <f t="shared" ca="1" si="85"/>
        <v>56904976.206697822</v>
      </c>
      <c r="Y191" s="50">
        <f t="shared" ca="1" si="85"/>
        <v>1025062.1897537542</v>
      </c>
      <c r="Z191" s="50">
        <f t="shared" ca="1" si="85"/>
        <v>57930038.39645157</v>
      </c>
      <c r="AA191" s="50">
        <f t="shared" ca="1" si="85"/>
        <v>770841.77787103329</v>
      </c>
      <c r="AB191" s="50">
        <f t="shared" ca="1" si="85"/>
        <v>37501154.705746569</v>
      </c>
      <c r="AC191" s="50">
        <f t="shared" ca="1" si="85"/>
        <v>5354725.0477226144</v>
      </c>
    </row>
    <row r="192" spans="2:2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2:29" hidden="1" outlineLevel="1">
      <c r="F193" s="175" t="str">
        <f>F200</f>
        <v>PROD_DEMAND</v>
      </c>
      <c r="G193" s="52" t="str">
        <f>$G$8</f>
        <v>PRODUCTION</v>
      </c>
      <c r="H193" s="4">
        <f t="shared" ref="H193:H200" si="86">SUBTOTAL(9,I193:AC193)</f>
        <v>-323850066</v>
      </c>
      <c r="I193" s="5">
        <f>VLOOKUP(CONCATENATE($F193," ",$G193),AllocFactorMatrix,(I$4+1),FALSE)*$E200</f>
        <v>-166583933.56028554</v>
      </c>
      <c r="J193" s="5">
        <f>VLOOKUP(CONCATENATE($F193," ",$G193),AllocFactorMatrix,(J$4+1),FALSE)*$E200</f>
        <v>-38847398.917474538</v>
      </c>
      <c r="K193" s="5">
        <f>VLOOKUP(CONCATENATE($F193," ",$G193),AllocFactorMatrix,(K$4+1),FALSE)*$E200</f>
        <v>-540132.67018442333</v>
      </c>
      <c r="L193" s="5">
        <f>VLOOKUP(CONCATENATE($F193," ",$G193),AllocFactorMatrix,(L$4+1),FALSE)*$E200</f>
        <v>-75226.279404970963</v>
      </c>
      <c r="M193" s="5">
        <f t="shared" ref="M193:M200" si="87">SUBTOTAL(9,J193:L193)</f>
        <v>-39462757.867063932</v>
      </c>
      <c r="N193" s="5">
        <f>VLOOKUP(CONCATENATE($F193," ",$G193),AllocFactorMatrix,(N$4+1),FALSE)*$E200</f>
        <v>-23122290.273728997</v>
      </c>
      <c r="O193" s="5">
        <f>VLOOKUP(CONCATENATE($F193," ",$G193),AllocFactorMatrix,(O$4+1),FALSE)*$E200</f>
        <v>-4143319.8522926304</v>
      </c>
      <c r="P193" s="5">
        <f>VLOOKUP(CONCATENATE($F193," ",$G193),AllocFactorMatrix,(P$4+1),FALSE)*$E200</f>
        <v>-840222.98423214967</v>
      </c>
      <c r="Q193" s="5">
        <f>VLOOKUP(CONCATENATE($F193," ",$G193),AllocFactorMatrix,(Q$4+1),FALSE)*$E200</f>
        <v>-31907.087858922776</v>
      </c>
      <c r="R193" s="5">
        <f>SUBTOTAL(9,N193:Q193)</f>
        <v>-28137740.1981127</v>
      </c>
      <c r="S193" s="5">
        <f>VLOOKUP(CONCATENATE($F193," ",$G193),AllocFactorMatrix,(S$4+1),FALSE)*$E200</f>
        <v>-1095006.295966483</v>
      </c>
      <c r="T193" s="5">
        <f>VLOOKUP(CONCATENATE($F193," ",$G193),AllocFactorMatrix,(T$4+1),FALSE)*$E200</f>
        <v>-14783217.30650568</v>
      </c>
      <c r="U193" s="5">
        <f>VLOOKUP(CONCATENATE($F193," ",$G193),AllocFactorMatrix,(U$4+1),FALSE)*$E200</f>
        <v>-56539871.772889763</v>
      </c>
      <c r="V193" s="5">
        <f>VLOOKUP(CONCATENATE($F193," ",$G193),AllocFactorMatrix,(V$4+1),FALSE)*$E200</f>
        <v>-10242722.161452631</v>
      </c>
      <c r="W193" s="5">
        <f>SUBTOTAL(9,S193:V193)</f>
        <v>-82660817.536814556</v>
      </c>
      <c r="X193" s="5">
        <f>VLOOKUP(CONCATENATE($F193," ",$G193),AllocFactorMatrix,(X$4+1),FALSE)*$E200</f>
        <v>-6346134.8684184961</v>
      </c>
      <c r="Y193" s="5">
        <f>VLOOKUP(CONCATENATE($F193," ",$G193),AllocFactorMatrix,(Y$4+1),FALSE)*$E200</f>
        <v>-126748.59048081959</v>
      </c>
      <c r="Z193" s="5">
        <f t="shared" ref="Z193:Z200" si="88">SUBTOTAL(9,X193:Y193)</f>
        <v>-6472883.4588993154</v>
      </c>
      <c r="AA193" s="5">
        <f>VLOOKUP(CONCATENATE($F193," ",$G193),AllocFactorMatrix,(AA$4+1),FALSE)*$E200</f>
        <v>-83715.785713908204</v>
      </c>
      <c r="AB193" s="5">
        <f>VLOOKUP(CONCATENATE($F193," ",$G193),AllocFactorMatrix,(AB$4+1),FALSE)*$E200</f>
        <v>-371913.18478657771</v>
      </c>
      <c r="AC193" s="5">
        <f>VLOOKUP(CONCATENATE($F193," ",$G193),AllocFactorMatrix,(AC$4+1),FALSE)*$E200</f>
        <v>-76304.408323445241</v>
      </c>
    </row>
    <row r="194" spans="2:29" hidden="1" outlineLevel="1">
      <c r="F194" s="175" t="str">
        <f>F200</f>
        <v>PROD_DEMAND</v>
      </c>
      <c r="G194" s="52" t="str">
        <f>$G$9</f>
        <v>BULKTRAN</v>
      </c>
      <c r="H194" s="4">
        <f t="shared" si="86"/>
        <v>0</v>
      </c>
      <c r="I194" s="5">
        <f>VLOOKUP(CONCATENATE($F194," ",$G194),AllocFactorMatrix,(I$4+1),FALSE)*$E200</f>
        <v>0</v>
      </c>
      <c r="J194" s="5">
        <f>VLOOKUP(CONCATENATE($F194," ",$G194),AllocFactorMatrix,(J$4+1),FALSE)*$E200</f>
        <v>0</v>
      </c>
      <c r="K194" s="5">
        <f>VLOOKUP(CONCATENATE($F194," ",$G194),AllocFactorMatrix,(K$4+1),FALSE)*$E200</f>
        <v>0</v>
      </c>
      <c r="L194" s="5">
        <f>VLOOKUP(CONCATENATE($F194," ",$G194),AllocFactorMatrix,(L$4+1),FALSE)*$E200</f>
        <v>0</v>
      </c>
      <c r="M194" s="5">
        <f t="shared" si="87"/>
        <v>0</v>
      </c>
      <c r="N194" s="5">
        <f>VLOOKUP(CONCATENATE($F194," ",$G194),AllocFactorMatrix,(N$4+1),FALSE)*$E200</f>
        <v>0</v>
      </c>
      <c r="O194" s="5">
        <f>VLOOKUP(CONCATENATE($F194," ",$G194),AllocFactorMatrix,(O$4+1),FALSE)*$E200</f>
        <v>0</v>
      </c>
      <c r="P194" s="5">
        <f>VLOOKUP(CONCATENATE($F194," ",$G194),AllocFactorMatrix,(P$4+1),FALSE)*$E200</f>
        <v>0</v>
      </c>
      <c r="Q194" s="5">
        <f>VLOOKUP(CONCATENATE($F194," ",$G194),AllocFactorMatrix,(Q$4+1),FALSE)*$E200</f>
        <v>0</v>
      </c>
      <c r="R194" s="5">
        <f t="shared" ref="R194:R200" si="89">SUBTOTAL(9,N194:Q194)</f>
        <v>0</v>
      </c>
      <c r="S194" s="5">
        <f>VLOOKUP(CONCATENATE($F194," ",$G194),AllocFactorMatrix,(S$4+1),FALSE)*$E200</f>
        <v>0</v>
      </c>
      <c r="T194" s="5">
        <f>VLOOKUP(CONCATENATE($F194," ",$G194),AllocFactorMatrix,(T$4+1),FALSE)*$E200</f>
        <v>0</v>
      </c>
      <c r="U194" s="5">
        <f>VLOOKUP(CONCATENATE($F194," ",$G194),AllocFactorMatrix,(U$4+1),FALSE)*$E200</f>
        <v>0</v>
      </c>
      <c r="V194" s="5">
        <f>VLOOKUP(CONCATENATE($F194," ",$G194),AllocFactorMatrix,(V$4+1),FALSE)*$E200</f>
        <v>0</v>
      </c>
      <c r="W194" s="5">
        <f t="shared" ref="W194:W200" si="90">SUBTOTAL(9,S194:V194)</f>
        <v>0</v>
      </c>
      <c r="X194" s="5">
        <f>VLOOKUP(CONCATENATE($F194," ",$G194),AllocFactorMatrix,(X$4+1),FALSE)*$E200</f>
        <v>0</v>
      </c>
      <c r="Y194" s="5">
        <f>VLOOKUP(CONCATENATE($F194," ",$G194),AllocFactorMatrix,(Y$4+1),FALSE)*$E200</f>
        <v>0</v>
      </c>
      <c r="Z194" s="5">
        <f t="shared" si="88"/>
        <v>0</v>
      </c>
      <c r="AA194" s="5">
        <f>VLOOKUP(CONCATENATE($F194," ",$G194),AllocFactorMatrix,(AA$4+1),FALSE)*$E200</f>
        <v>0</v>
      </c>
      <c r="AB194" s="5">
        <f>VLOOKUP(CONCATENATE($F194," ",$G194),AllocFactorMatrix,(AB$4+1),FALSE)*$E200</f>
        <v>0</v>
      </c>
      <c r="AC194" s="5">
        <f>VLOOKUP(CONCATENATE($F194," ",$G194),AllocFactorMatrix,(AC$4+1),FALSE)*$E200</f>
        <v>0</v>
      </c>
    </row>
    <row r="195" spans="2:29" hidden="1" outlineLevel="1">
      <c r="F195" s="175" t="str">
        <f>F200</f>
        <v>PROD_DEMAND</v>
      </c>
      <c r="G195" s="52" t="str">
        <f>$G$10</f>
        <v>SUBTRAN</v>
      </c>
      <c r="H195" s="4">
        <f t="shared" si="86"/>
        <v>0</v>
      </c>
      <c r="I195" s="5">
        <f>VLOOKUP(CONCATENATE($F195," ",$G195),AllocFactorMatrix,(I$4+1),FALSE)*$E200</f>
        <v>0</v>
      </c>
      <c r="J195" s="5">
        <f>VLOOKUP(CONCATENATE($F195," ",$G195),AllocFactorMatrix,(J$4+1),FALSE)*$E200</f>
        <v>0</v>
      </c>
      <c r="K195" s="5">
        <f>VLOOKUP(CONCATENATE($F195," ",$G195),AllocFactorMatrix,(K$4+1),FALSE)*$E200</f>
        <v>0</v>
      </c>
      <c r="L195" s="5">
        <f>VLOOKUP(CONCATENATE($F195," ",$G195),AllocFactorMatrix,(L$4+1),FALSE)*$E200</f>
        <v>0</v>
      </c>
      <c r="M195" s="5">
        <f t="shared" si="87"/>
        <v>0</v>
      </c>
      <c r="N195" s="5">
        <f>VLOOKUP(CONCATENATE($F195," ",$G195),AllocFactorMatrix,(N$4+1),FALSE)*$E200</f>
        <v>0</v>
      </c>
      <c r="O195" s="5">
        <f>VLOOKUP(CONCATENATE($F195," ",$G195),AllocFactorMatrix,(O$4+1),FALSE)*$E200</f>
        <v>0</v>
      </c>
      <c r="P195" s="5">
        <f>VLOOKUP(CONCATENATE($F195," ",$G195),AllocFactorMatrix,(P$4+1),FALSE)*$E200</f>
        <v>0</v>
      </c>
      <c r="Q195" s="5">
        <f>VLOOKUP(CONCATENATE($F195," ",$G195),AllocFactorMatrix,(Q$4+1),FALSE)*$E200</f>
        <v>0</v>
      </c>
      <c r="R195" s="5">
        <f t="shared" si="89"/>
        <v>0</v>
      </c>
      <c r="S195" s="5">
        <f>VLOOKUP(CONCATENATE($F195," ",$G195),AllocFactorMatrix,(S$4+1),FALSE)*$E200</f>
        <v>0</v>
      </c>
      <c r="T195" s="5">
        <f>VLOOKUP(CONCATENATE($F195," ",$G195),AllocFactorMatrix,(T$4+1),FALSE)*$E200</f>
        <v>0</v>
      </c>
      <c r="U195" s="5">
        <f>VLOOKUP(CONCATENATE($F195," ",$G195),AllocFactorMatrix,(U$4+1),FALSE)*$E200</f>
        <v>0</v>
      </c>
      <c r="V195" s="5">
        <f>VLOOKUP(CONCATENATE($F195," ",$G195),AllocFactorMatrix,(V$4+1),FALSE)*$E200</f>
        <v>0</v>
      </c>
      <c r="W195" s="5">
        <f t="shared" si="90"/>
        <v>0</v>
      </c>
      <c r="X195" s="5">
        <f>VLOOKUP(CONCATENATE($F195," ",$G195),AllocFactorMatrix,(X$4+1),FALSE)*$E200</f>
        <v>0</v>
      </c>
      <c r="Y195" s="5">
        <f>VLOOKUP(CONCATENATE($F195," ",$G195),AllocFactorMatrix,(Y$4+1),FALSE)*$E200</f>
        <v>0</v>
      </c>
      <c r="Z195" s="5">
        <f t="shared" si="88"/>
        <v>0</v>
      </c>
      <c r="AA195" s="5">
        <f>VLOOKUP(CONCATENATE($F195," ",$G195),AllocFactorMatrix,(AA$4+1),FALSE)*$E200</f>
        <v>0</v>
      </c>
      <c r="AB195" s="5">
        <f>VLOOKUP(CONCATENATE($F195," ",$G195),AllocFactorMatrix,(AB$4+1),FALSE)*$E200</f>
        <v>0</v>
      </c>
      <c r="AC195" s="5">
        <f>VLOOKUP(CONCATENATE($F195," ",$G195),AllocFactorMatrix,(AC$4+1),FALSE)*$E200</f>
        <v>0</v>
      </c>
    </row>
    <row r="196" spans="2:29" hidden="1" outlineLevel="1">
      <c r="F196" s="175" t="str">
        <f>F200</f>
        <v>PROD_DEMAND</v>
      </c>
      <c r="G196" s="52" t="str">
        <f>$G$11</f>
        <v>DISTPRI</v>
      </c>
      <c r="H196" s="4">
        <f t="shared" si="86"/>
        <v>0</v>
      </c>
      <c r="I196" s="5">
        <f>VLOOKUP(CONCATENATE($F196," ",$G196),AllocFactorMatrix,(I$4+1),FALSE)*$E200</f>
        <v>0</v>
      </c>
      <c r="J196" s="5">
        <f>VLOOKUP(CONCATENATE($F196," ",$G196),AllocFactorMatrix,(J$4+1),FALSE)*$E200</f>
        <v>0</v>
      </c>
      <c r="K196" s="5">
        <f>VLOOKUP(CONCATENATE($F196," ",$G196),AllocFactorMatrix,(K$4+1),FALSE)*$E200</f>
        <v>0</v>
      </c>
      <c r="L196" s="5">
        <f>VLOOKUP(CONCATENATE($F196," ",$G196),AllocFactorMatrix,(L$4+1),FALSE)*$E200</f>
        <v>0</v>
      </c>
      <c r="M196" s="5">
        <f t="shared" si="87"/>
        <v>0</v>
      </c>
      <c r="N196" s="5">
        <f>VLOOKUP(CONCATENATE($F196," ",$G196),AllocFactorMatrix,(N$4+1),FALSE)*$E200</f>
        <v>0</v>
      </c>
      <c r="O196" s="5">
        <f>VLOOKUP(CONCATENATE($F196," ",$G196),AllocFactorMatrix,(O$4+1),FALSE)*$E200</f>
        <v>0</v>
      </c>
      <c r="P196" s="5">
        <f>VLOOKUP(CONCATENATE($F196," ",$G196),AllocFactorMatrix,(P$4+1),FALSE)*$E200</f>
        <v>0</v>
      </c>
      <c r="Q196" s="5">
        <f>VLOOKUP(CONCATENATE($F196," ",$G196),AllocFactorMatrix,(Q$4+1),FALSE)*$E200</f>
        <v>0</v>
      </c>
      <c r="R196" s="5">
        <f t="shared" si="89"/>
        <v>0</v>
      </c>
      <c r="S196" s="5">
        <f>VLOOKUP(CONCATENATE($F196," ",$G196),AllocFactorMatrix,(S$4+1),FALSE)*$E200</f>
        <v>0</v>
      </c>
      <c r="T196" s="5">
        <f>VLOOKUP(CONCATENATE($F196," ",$G196),AllocFactorMatrix,(T$4+1),FALSE)*$E200</f>
        <v>0</v>
      </c>
      <c r="U196" s="5">
        <f>VLOOKUP(CONCATENATE($F196," ",$G196),AllocFactorMatrix,(U$4+1),FALSE)*$E200</f>
        <v>0</v>
      </c>
      <c r="V196" s="5">
        <f>VLOOKUP(CONCATENATE($F196," ",$G196),AllocFactorMatrix,(V$4+1),FALSE)*$E200</f>
        <v>0</v>
      </c>
      <c r="W196" s="5">
        <f t="shared" si="90"/>
        <v>0</v>
      </c>
      <c r="X196" s="5">
        <f>VLOOKUP(CONCATENATE($F196," ",$G196),AllocFactorMatrix,(X$4+1),FALSE)*$E200</f>
        <v>0</v>
      </c>
      <c r="Y196" s="5">
        <f>VLOOKUP(CONCATENATE($F196," ",$G196),AllocFactorMatrix,(Y$4+1),FALSE)*$E200</f>
        <v>0</v>
      </c>
      <c r="Z196" s="5">
        <f t="shared" si="88"/>
        <v>0</v>
      </c>
      <c r="AA196" s="5">
        <f>VLOOKUP(CONCATENATE($F196," ",$G196),AllocFactorMatrix,(AA$4+1),FALSE)*$E200</f>
        <v>0</v>
      </c>
      <c r="AB196" s="5">
        <f>VLOOKUP(CONCATENATE($F196," ",$G196),AllocFactorMatrix,(AB$4+1),FALSE)*$E200</f>
        <v>0</v>
      </c>
      <c r="AC196" s="5">
        <f>VLOOKUP(CONCATENATE($F196," ",$G196),AllocFactorMatrix,(AC$4+1),FALSE)*$E200</f>
        <v>0</v>
      </c>
    </row>
    <row r="197" spans="2:29" hidden="1" outlineLevel="1">
      <c r="F197" s="175" t="str">
        <f>F200</f>
        <v>PROD_DEMAND</v>
      </c>
      <c r="G197" s="52" t="str">
        <f>$G$12</f>
        <v>DISTSEC</v>
      </c>
      <c r="H197" s="4">
        <f t="shared" si="86"/>
        <v>0</v>
      </c>
      <c r="I197" s="5">
        <f>VLOOKUP(CONCATENATE($F197," ",$G197),AllocFactorMatrix,(I$4+1),FALSE)*$E200</f>
        <v>0</v>
      </c>
      <c r="J197" s="5">
        <f>VLOOKUP(CONCATENATE($F197," ",$G197),AllocFactorMatrix,(J$4+1),FALSE)*$E200</f>
        <v>0</v>
      </c>
      <c r="K197" s="5">
        <f>VLOOKUP(CONCATENATE($F197," ",$G197),AllocFactorMatrix,(K$4+1),FALSE)*$E200</f>
        <v>0</v>
      </c>
      <c r="L197" s="5">
        <f>VLOOKUP(CONCATENATE($F197," ",$G197),AllocFactorMatrix,(L$4+1),FALSE)*$E200</f>
        <v>0</v>
      </c>
      <c r="M197" s="5">
        <f t="shared" si="87"/>
        <v>0</v>
      </c>
      <c r="N197" s="5">
        <f>VLOOKUP(CONCATENATE($F197," ",$G197),AllocFactorMatrix,(N$4+1),FALSE)*$E200</f>
        <v>0</v>
      </c>
      <c r="O197" s="5">
        <f>VLOOKUP(CONCATENATE($F197," ",$G197),AllocFactorMatrix,(O$4+1),FALSE)*$E200</f>
        <v>0</v>
      </c>
      <c r="P197" s="5">
        <f>VLOOKUP(CONCATENATE($F197," ",$G197),AllocFactorMatrix,(P$4+1),FALSE)*$E200</f>
        <v>0</v>
      </c>
      <c r="Q197" s="5">
        <f>VLOOKUP(CONCATENATE($F197," ",$G197),AllocFactorMatrix,(Q$4+1),FALSE)*$E200</f>
        <v>0</v>
      </c>
      <c r="R197" s="5">
        <f t="shared" si="89"/>
        <v>0</v>
      </c>
      <c r="S197" s="5">
        <f>VLOOKUP(CONCATENATE($F197," ",$G197),AllocFactorMatrix,(S$4+1),FALSE)*$E200</f>
        <v>0</v>
      </c>
      <c r="T197" s="5">
        <f>VLOOKUP(CONCATENATE($F197," ",$G197),AllocFactorMatrix,(T$4+1),FALSE)*$E200</f>
        <v>0</v>
      </c>
      <c r="U197" s="5">
        <f>VLOOKUP(CONCATENATE($F197," ",$G197),AllocFactorMatrix,(U$4+1),FALSE)*$E200</f>
        <v>0</v>
      </c>
      <c r="V197" s="5">
        <f>VLOOKUP(CONCATENATE($F197," ",$G197),AllocFactorMatrix,(V$4+1),FALSE)*$E200</f>
        <v>0</v>
      </c>
      <c r="W197" s="5">
        <f t="shared" si="90"/>
        <v>0</v>
      </c>
      <c r="X197" s="5">
        <f>VLOOKUP(CONCATENATE($F197," ",$G197),AllocFactorMatrix,(X$4+1),FALSE)*$E200</f>
        <v>0</v>
      </c>
      <c r="Y197" s="5">
        <f>VLOOKUP(CONCATENATE($F197," ",$G197),AllocFactorMatrix,(Y$4+1),FALSE)*$E200</f>
        <v>0</v>
      </c>
      <c r="Z197" s="5">
        <f t="shared" si="88"/>
        <v>0</v>
      </c>
      <c r="AA197" s="5">
        <f>VLOOKUP(CONCATENATE($F197," ",$G197),AllocFactorMatrix,(AA$4+1),FALSE)*$E200</f>
        <v>0</v>
      </c>
      <c r="AB197" s="5">
        <f>VLOOKUP(CONCATENATE($F197," ",$G197),AllocFactorMatrix,(AB$4+1),FALSE)*$E200</f>
        <v>0</v>
      </c>
      <c r="AC197" s="5">
        <f>VLOOKUP(CONCATENATE($F197," ",$G197),AllocFactorMatrix,(AC$4+1),FALSE)*$E200</f>
        <v>0</v>
      </c>
    </row>
    <row r="198" spans="2:29" hidden="1" outlineLevel="1">
      <c r="F198" s="175" t="str">
        <f>F200</f>
        <v>PROD_DEMAND</v>
      </c>
      <c r="G198" s="52" t="str">
        <f>$G$13</f>
        <v>ENERGY</v>
      </c>
      <c r="H198" s="4">
        <f t="shared" si="86"/>
        <v>0</v>
      </c>
      <c r="I198" s="5">
        <f>VLOOKUP(CONCATENATE($F198," ",$G198),AllocFactorMatrix,(I$4+1),FALSE)*$E200</f>
        <v>0</v>
      </c>
      <c r="J198" s="5">
        <f>VLOOKUP(CONCATENATE($F198," ",$G198),AllocFactorMatrix,(J$4+1),FALSE)*$E200</f>
        <v>0</v>
      </c>
      <c r="K198" s="5">
        <f>VLOOKUP(CONCATENATE($F198," ",$G198),AllocFactorMatrix,(K$4+1),FALSE)*$E200</f>
        <v>0</v>
      </c>
      <c r="L198" s="5">
        <f>VLOOKUP(CONCATENATE($F198," ",$G198),AllocFactorMatrix,(L$4+1),FALSE)*$E200</f>
        <v>0</v>
      </c>
      <c r="M198" s="5">
        <f t="shared" si="87"/>
        <v>0</v>
      </c>
      <c r="N198" s="5">
        <f>VLOOKUP(CONCATENATE($F198," ",$G198),AllocFactorMatrix,(N$4+1),FALSE)*$E200</f>
        <v>0</v>
      </c>
      <c r="O198" s="5">
        <f>VLOOKUP(CONCATENATE($F198," ",$G198),AllocFactorMatrix,(O$4+1),FALSE)*$E200</f>
        <v>0</v>
      </c>
      <c r="P198" s="5">
        <f>VLOOKUP(CONCATENATE($F198," ",$G198),AllocFactorMatrix,(P$4+1),FALSE)*$E200</f>
        <v>0</v>
      </c>
      <c r="Q198" s="5">
        <f>VLOOKUP(CONCATENATE($F198," ",$G198),AllocFactorMatrix,(Q$4+1),FALSE)*$E200</f>
        <v>0</v>
      </c>
      <c r="R198" s="5">
        <f t="shared" si="89"/>
        <v>0</v>
      </c>
      <c r="S198" s="5">
        <f>VLOOKUP(CONCATENATE($F198," ",$G198),AllocFactorMatrix,(S$4+1),FALSE)*$E200</f>
        <v>0</v>
      </c>
      <c r="T198" s="5">
        <f>VLOOKUP(CONCATENATE($F198," ",$G198),AllocFactorMatrix,(T$4+1),FALSE)*$E200</f>
        <v>0</v>
      </c>
      <c r="U198" s="5">
        <f>VLOOKUP(CONCATENATE($F198," ",$G198),AllocFactorMatrix,(U$4+1),FALSE)*$E200</f>
        <v>0</v>
      </c>
      <c r="V198" s="5">
        <f>VLOOKUP(CONCATENATE($F198," ",$G198),AllocFactorMatrix,(V$4+1),FALSE)*$E200</f>
        <v>0</v>
      </c>
      <c r="W198" s="5">
        <f t="shared" si="90"/>
        <v>0</v>
      </c>
      <c r="X198" s="5">
        <f>VLOOKUP(CONCATENATE($F198," ",$G198),AllocFactorMatrix,(X$4+1),FALSE)*$E200</f>
        <v>0</v>
      </c>
      <c r="Y198" s="5">
        <f>VLOOKUP(CONCATENATE($F198," ",$G198),AllocFactorMatrix,(Y$4+1),FALSE)*$E200</f>
        <v>0</v>
      </c>
      <c r="Z198" s="5">
        <f t="shared" si="88"/>
        <v>0</v>
      </c>
      <c r="AA198" s="5">
        <f>VLOOKUP(CONCATENATE($F198," ",$G198),AllocFactorMatrix,(AA$4+1),FALSE)*$E200</f>
        <v>0</v>
      </c>
      <c r="AB198" s="5">
        <f>VLOOKUP(CONCATENATE($F198," ",$G198),AllocFactorMatrix,(AB$4+1),FALSE)*$E200</f>
        <v>0</v>
      </c>
      <c r="AC198" s="5">
        <f>VLOOKUP(CONCATENATE($F198," ",$G198),AllocFactorMatrix,(AC$4+1),FALSE)*$E200</f>
        <v>0</v>
      </c>
    </row>
    <row r="199" spans="2:29" hidden="1" outlineLevel="1">
      <c r="F199" s="175" t="str">
        <f>F200</f>
        <v>PROD_DEMAND</v>
      </c>
      <c r="G199" s="52" t="str">
        <f>$G$14</f>
        <v>CUSTOMER</v>
      </c>
      <c r="H199" s="4">
        <f t="shared" si="86"/>
        <v>0</v>
      </c>
      <c r="I199" s="5">
        <f>VLOOKUP(CONCATENATE($F199," ",$G199),AllocFactorMatrix,(I$4+1),FALSE)*$E200</f>
        <v>0</v>
      </c>
      <c r="J199" s="5">
        <f>VLOOKUP(CONCATENATE($F199," ",$G199),AllocFactorMatrix,(J$4+1),FALSE)*$E200</f>
        <v>0</v>
      </c>
      <c r="K199" s="5">
        <f>VLOOKUP(CONCATENATE($F199," ",$G199),AllocFactorMatrix,(K$4+1),FALSE)*$E200</f>
        <v>0</v>
      </c>
      <c r="L199" s="5">
        <f>VLOOKUP(CONCATENATE($F199," ",$G199),AllocFactorMatrix,(L$4+1),FALSE)*$E200</f>
        <v>0</v>
      </c>
      <c r="M199" s="5">
        <f t="shared" si="87"/>
        <v>0</v>
      </c>
      <c r="N199" s="5">
        <f>VLOOKUP(CONCATENATE($F199," ",$G199),AllocFactorMatrix,(N$4+1),FALSE)*$E200</f>
        <v>0</v>
      </c>
      <c r="O199" s="5">
        <f>VLOOKUP(CONCATENATE($F199," ",$G199),AllocFactorMatrix,(O$4+1),FALSE)*$E200</f>
        <v>0</v>
      </c>
      <c r="P199" s="5">
        <f>VLOOKUP(CONCATENATE($F199," ",$G199),AllocFactorMatrix,(P$4+1),FALSE)*$E200</f>
        <v>0</v>
      </c>
      <c r="Q199" s="5">
        <f>VLOOKUP(CONCATENATE($F199," ",$G199),AllocFactorMatrix,(Q$4+1),FALSE)*$E200</f>
        <v>0</v>
      </c>
      <c r="R199" s="5">
        <f t="shared" si="89"/>
        <v>0</v>
      </c>
      <c r="S199" s="5">
        <f>VLOOKUP(CONCATENATE($F199," ",$G199),AllocFactorMatrix,(S$4+1),FALSE)*$E200</f>
        <v>0</v>
      </c>
      <c r="T199" s="5">
        <f>VLOOKUP(CONCATENATE($F199," ",$G199),AllocFactorMatrix,(T$4+1),FALSE)*$E200</f>
        <v>0</v>
      </c>
      <c r="U199" s="5">
        <f>VLOOKUP(CONCATENATE($F199," ",$G199),AllocFactorMatrix,(U$4+1),FALSE)*$E200</f>
        <v>0</v>
      </c>
      <c r="V199" s="5">
        <f>VLOOKUP(CONCATENATE($F199," ",$G199),AllocFactorMatrix,(V$4+1),FALSE)*$E200</f>
        <v>0</v>
      </c>
      <c r="W199" s="5">
        <f t="shared" si="90"/>
        <v>0</v>
      </c>
      <c r="X199" s="5">
        <f>VLOOKUP(CONCATENATE($F199," ",$G199),AllocFactorMatrix,(X$4+1),FALSE)*$E200</f>
        <v>0</v>
      </c>
      <c r="Y199" s="5">
        <f>VLOOKUP(CONCATENATE($F199," ",$G199),AllocFactorMatrix,(Y$4+1),FALSE)*$E200</f>
        <v>0</v>
      </c>
      <c r="Z199" s="5">
        <f t="shared" si="88"/>
        <v>0</v>
      </c>
      <c r="AA199" s="5">
        <f>VLOOKUP(CONCATENATE($F199," ",$G199),AllocFactorMatrix,(AA$4+1),FALSE)*$E200</f>
        <v>0</v>
      </c>
      <c r="AB199" s="5">
        <f>VLOOKUP(CONCATENATE($F199," ",$G199),AllocFactorMatrix,(AB$4+1),FALSE)*$E200</f>
        <v>0</v>
      </c>
      <c r="AC199" s="5">
        <f>VLOOKUP(CONCATENATE($F199," ",$G199),AllocFactorMatrix,(AC$4+1),FALSE)*$E200</f>
        <v>0</v>
      </c>
    </row>
    <row r="200" spans="2:29" collapsed="1">
      <c r="B200" s="52"/>
      <c r="D200" s="102" t="s">
        <v>615</v>
      </c>
      <c r="E200" s="58">
        <v>-323850066</v>
      </c>
      <c r="F200" s="93" t="s">
        <v>29</v>
      </c>
      <c r="G200" s="52" t="str">
        <f>$G$15</f>
        <v>TOTAL</v>
      </c>
      <c r="H200" s="4">
        <f t="shared" si="86"/>
        <v>-323850066</v>
      </c>
      <c r="I200" s="5">
        <f>VLOOKUP(CONCATENATE($F200," ",$G200),AllocFactorMatrix,(I$4+1),FALSE)*$E200</f>
        <v>-166583933.56028554</v>
      </c>
      <c r="J200" s="5">
        <f>VLOOKUP(CONCATENATE($F200," ",$G200),AllocFactorMatrix,(J$4+1),FALSE)*$E200</f>
        <v>-38847398.917474538</v>
      </c>
      <c r="K200" s="5">
        <f>VLOOKUP(CONCATENATE($F200," ",$G200),AllocFactorMatrix,(K$4+1),FALSE)*$E200</f>
        <v>-540132.67018442333</v>
      </c>
      <c r="L200" s="5">
        <f>VLOOKUP(CONCATENATE($F200," ",$G200),AllocFactorMatrix,(L$4+1),FALSE)*$E200</f>
        <v>-75226.279404970963</v>
      </c>
      <c r="M200" s="5">
        <f t="shared" si="87"/>
        <v>-39462757.867063932</v>
      </c>
      <c r="N200" s="5">
        <f>VLOOKUP(CONCATENATE($F200," ",$G200),AllocFactorMatrix,(N$4+1),FALSE)*$E200</f>
        <v>-23122290.273728997</v>
      </c>
      <c r="O200" s="5">
        <f>VLOOKUP(CONCATENATE($F200," ",$G200),AllocFactorMatrix,(O$4+1),FALSE)*$E200</f>
        <v>-4143319.8522926304</v>
      </c>
      <c r="P200" s="5">
        <f>VLOOKUP(CONCATENATE($F200," ",$G200),AllocFactorMatrix,(P$4+1),FALSE)*$E200</f>
        <v>-840222.98423214967</v>
      </c>
      <c r="Q200" s="5">
        <f>VLOOKUP(CONCATENATE($F200," ",$G200),AllocFactorMatrix,(Q$4+1),FALSE)*$E200</f>
        <v>-31907.087858922776</v>
      </c>
      <c r="R200" s="5">
        <f t="shared" si="89"/>
        <v>-28137740.1981127</v>
      </c>
      <c r="S200" s="5">
        <f>VLOOKUP(CONCATENATE($F200," ",$G200),AllocFactorMatrix,(S$4+1),FALSE)*$E200</f>
        <v>-1095006.295966483</v>
      </c>
      <c r="T200" s="5">
        <f>VLOOKUP(CONCATENATE($F200," ",$G200),AllocFactorMatrix,(T$4+1),FALSE)*$E200</f>
        <v>-14783217.30650568</v>
      </c>
      <c r="U200" s="5">
        <f>VLOOKUP(CONCATENATE($F200," ",$G200),AllocFactorMatrix,(U$4+1),FALSE)*$E200</f>
        <v>-56539871.772889763</v>
      </c>
      <c r="V200" s="5">
        <f>VLOOKUP(CONCATENATE($F200," ",$G200),AllocFactorMatrix,(V$4+1),FALSE)*$E200</f>
        <v>-10242722.161452631</v>
      </c>
      <c r="W200" s="5">
        <f t="shared" si="90"/>
        <v>-82660817.536814556</v>
      </c>
      <c r="X200" s="5">
        <f>VLOOKUP(CONCATENATE($F200," ",$G200),AllocFactorMatrix,(X$4+1),FALSE)*$E200</f>
        <v>-6346134.8684184961</v>
      </c>
      <c r="Y200" s="5">
        <f>VLOOKUP(CONCATENATE($F200," ",$G200),AllocFactorMatrix,(Y$4+1),FALSE)*$E200</f>
        <v>-126748.59048081959</v>
      </c>
      <c r="Z200" s="5">
        <f t="shared" si="88"/>
        <v>-6472883.4588993154</v>
      </c>
      <c r="AA200" s="5">
        <f>VLOOKUP(CONCATENATE($F200," ",$G200),AllocFactorMatrix,(AA$4+1),FALSE)*$E200</f>
        <v>-83715.785713908204</v>
      </c>
      <c r="AB200" s="5">
        <f>VLOOKUP(CONCATENATE($F200," ",$G200),AllocFactorMatrix,(AB$4+1),FALSE)*$E200</f>
        <v>-371913.18478657771</v>
      </c>
      <c r="AC200" s="5">
        <f>VLOOKUP(CONCATENATE($F200," ",$G200),AllocFactorMatrix,(AC$4+1),FALSE)*$E200</f>
        <v>-76304.408323445241</v>
      </c>
    </row>
    <row r="201" spans="2:29" hidden="1" outlineLevel="1">
      <c r="F201" s="175"/>
      <c r="G201" s="52" t="str">
        <f>$G$8</f>
        <v>PRODUCTION</v>
      </c>
      <c r="H201" s="55">
        <f t="shared" ref="H201:AC201" si="91">+H193</f>
        <v>-323850066</v>
      </c>
      <c r="I201" s="55">
        <f t="shared" si="91"/>
        <v>-166583933.56028554</v>
      </c>
      <c r="J201" s="55">
        <f t="shared" si="91"/>
        <v>-38847398.917474538</v>
      </c>
      <c r="K201" s="55">
        <f t="shared" si="91"/>
        <v>-540132.67018442333</v>
      </c>
      <c r="L201" s="55">
        <f t="shared" si="91"/>
        <v>-75226.279404970963</v>
      </c>
      <c r="M201" s="55">
        <f t="shared" si="91"/>
        <v>-39462757.867063932</v>
      </c>
      <c r="N201" s="55">
        <f t="shared" si="91"/>
        <v>-23122290.273728997</v>
      </c>
      <c r="O201" s="55">
        <f t="shared" si="91"/>
        <v>-4143319.8522926304</v>
      </c>
      <c r="P201" s="55">
        <f t="shared" si="91"/>
        <v>-840222.98423214967</v>
      </c>
      <c r="Q201" s="55">
        <f t="shared" si="91"/>
        <v>-31907.087858922776</v>
      </c>
      <c r="R201" s="55">
        <f t="shared" si="91"/>
        <v>-28137740.1981127</v>
      </c>
      <c r="S201" s="55">
        <f t="shared" si="91"/>
        <v>-1095006.295966483</v>
      </c>
      <c r="T201" s="55">
        <f t="shared" si="91"/>
        <v>-14783217.30650568</v>
      </c>
      <c r="U201" s="55">
        <f t="shared" si="91"/>
        <v>-56539871.772889763</v>
      </c>
      <c r="V201" s="55">
        <f t="shared" si="91"/>
        <v>-10242722.161452631</v>
      </c>
      <c r="W201" s="55">
        <f t="shared" si="91"/>
        <v>-82660817.536814556</v>
      </c>
      <c r="X201" s="55">
        <f t="shared" si="91"/>
        <v>-6346134.8684184961</v>
      </c>
      <c r="Y201" s="55">
        <f t="shared" si="91"/>
        <v>-126748.59048081959</v>
      </c>
      <c r="Z201" s="55">
        <f t="shared" si="91"/>
        <v>-6472883.4588993154</v>
      </c>
      <c r="AA201" s="55">
        <f t="shared" si="91"/>
        <v>-83715.785713908204</v>
      </c>
      <c r="AB201" s="55">
        <f t="shared" si="91"/>
        <v>-371913.18478657771</v>
      </c>
      <c r="AC201" s="55">
        <f t="shared" si="91"/>
        <v>-76304.408323445241</v>
      </c>
    </row>
    <row r="202" spans="2:29" hidden="1" outlineLevel="1">
      <c r="F202" s="175"/>
      <c r="G202" s="52" t="str">
        <f>$G$9</f>
        <v>BULKTRAN</v>
      </c>
      <c r="H202" s="55">
        <f t="shared" ref="H202:AC202" si="92">+H194</f>
        <v>0</v>
      </c>
      <c r="I202" s="55">
        <f t="shared" si="92"/>
        <v>0</v>
      </c>
      <c r="J202" s="55">
        <f t="shared" si="92"/>
        <v>0</v>
      </c>
      <c r="K202" s="55">
        <f t="shared" si="92"/>
        <v>0</v>
      </c>
      <c r="L202" s="55">
        <f t="shared" si="92"/>
        <v>0</v>
      </c>
      <c r="M202" s="55">
        <f t="shared" si="92"/>
        <v>0</v>
      </c>
      <c r="N202" s="55">
        <f t="shared" si="92"/>
        <v>0</v>
      </c>
      <c r="O202" s="55">
        <f t="shared" si="92"/>
        <v>0</v>
      </c>
      <c r="P202" s="55">
        <f t="shared" si="92"/>
        <v>0</v>
      </c>
      <c r="Q202" s="55">
        <f t="shared" si="92"/>
        <v>0</v>
      </c>
      <c r="R202" s="55">
        <f t="shared" si="92"/>
        <v>0</v>
      </c>
      <c r="S202" s="55">
        <f t="shared" si="92"/>
        <v>0</v>
      </c>
      <c r="T202" s="55">
        <f t="shared" si="92"/>
        <v>0</v>
      </c>
      <c r="U202" s="55">
        <f t="shared" si="92"/>
        <v>0</v>
      </c>
      <c r="V202" s="55">
        <f t="shared" si="92"/>
        <v>0</v>
      </c>
      <c r="W202" s="55">
        <f t="shared" si="92"/>
        <v>0</v>
      </c>
      <c r="X202" s="55">
        <f t="shared" si="92"/>
        <v>0</v>
      </c>
      <c r="Y202" s="55">
        <f t="shared" si="92"/>
        <v>0</v>
      </c>
      <c r="Z202" s="55">
        <f t="shared" si="92"/>
        <v>0</v>
      </c>
      <c r="AA202" s="55">
        <f t="shared" si="92"/>
        <v>0</v>
      </c>
      <c r="AB202" s="55">
        <f t="shared" si="92"/>
        <v>0</v>
      </c>
      <c r="AC202" s="55">
        <f t="shared" si="92"/>
        <v>0</v>
      </c>
    </row>
    <row r="203" spans="2:29" hidden="1" outlineLevel="1">
      <c r="F203" s="175"/>
      <c r="G203" s="52" t="str">
        <f>$G$10</f>
        <v>SUBTRAN</v>
      </c>
      <c r="H203" s="55">
        <f t="shared" ref="H203:AC203" si="93">+H195</f>
        <v>0</v>
      </c>
      <c r="I203" s="55">
        <f t="shared" si="93"/>
        <v>0</v>
      </c>
      <c r="J203" s="55">
        <f t="shared" si="93"/>
        <v>0</v>
      </c>
      <c r="K203" s="55">
        <f t="shared" si="93"/>
        <v>0</v>
      </c>
      <c r="L203" s="55">
        <f t="shared" si="93"/>
        <v>0</v>
      </c>
      <c r="M203" s="55">
        <f t="shared" si="93"/>
        <v>0</v>
      </c>
      <c r="N203" s="55">
        <f t="shared" si="93"/>
        <v>0</v>
      </c>
      <c r="O203" s="55">
        <f t="shared" si="93"/>
        <v>0</v>
      </c>
      <c r="P203" s="55">
        <f t="shared" si="93"/>
        <v>0</v>
      </c>
      <c r="Q203" s="55">
        <f t="shared" si="93"/>
        <v>0</v>
      </c>
      <c r="R203" s="55">
        <f t="shared" si="93"/>
        <v>0</v>
      </c>
      <c r="S203" s="55">
        <f t="shared" si="93"/>
        <v>0</v>
      </c>
      <c r="T203" s="55">
        <f t="shared" si="93"/>
        <v>0</v>
      </c>
      <c r="U203" s="55">
        <f t="shared" si="93"/>
        <v>0</v>
      </c>
      <c r="V203" s="55">
        <f t="shared" si="93"/>
        <v>0</v>
      </c>
      <c r="W203" s="55">
        <f t="shared" si="93"/>
        <v>0</v>
      </c>
      <c r="X203" s="55">
        <f t="shared" si="93"/>
        <v>0</v>
      </c>
      <c r="Y203" s="55">
        <f t="shared" si="93"/>
        <v>0</v>
      </c>
      <c r="Z203" s="55">
        <f t="shared" si="93"/>
        <v>0</v>
      </c>
      <c r="AA203" s="55">
        <f t="shared" si="93"/>
        <v>0</v>
      </c>
      <c r="AB203" s="55">
        <f t="shared" si="93"/>
        <v>0</v>
      </c>
      <c r="AC203" s="55">
        <f t="shared" si="93"/>
        <v>0</v>
      </c>
    </row>
    <row r="204" spans="2:29" hidden="1" outlineLevel="1">
      <c r="F204" s="175"/>
      <c r="G204" s="52" t="str">
        <f>$G$11</f>
        <v>DISTPRI</v>
      </c>
      <c r="H204" s="55">
        <f t="shared" ref="H204:AC204" si="94">+H196</f>
        <v>0</v>
      </c>
      <c r="I204" s="55">
        <f t="shared" si="94"/>
        <v>0</v>
      </c>
      <c r="J204" s="55">
        <f t="shared" si="94"/>
        <v>0</v>
      </c>
      <c r="K204" s="55">
        <f t="shared" si="94"/>
        <v>0</v>
      </c>
      <c r="L204" s="55">
        <f t="shared" si="94"/>
        <v>0</v>
      </c>
      <c r="M204" s="55">
        <f t="shared" si="94"/>
        <v>0</v>
      </c>
      <c r="N204" s="55">
        <f t="shared" si="94"/>
        <v>0</v>
      </c>
      <c r="O204" s="55">
        <f t="shared" si="94"/>
        <v>0</v>
      </c>
      <c r="P204" s="55">
        <f t="shared" si="94"/>
        <v>0</v>
      </c>
      <c r="Q204" s="55">
        <f t="shared" si="94"/>
        <v>0</v>
      </c>
      <c r="R204" s="55">
        <f t="shared" si="94"/>
        <v>0</v>
      </c>
      <c r="S204" s="55">
        <f t="shared" si="94"/>
        <v>0</v>
      </c>
      <c r="T204" s="55">
        <f t="shared" si="94"/>
        <v>0</v>
      </c>
      <c r="U204" s="55">
        <f t="shared" si="94"/>
        <v>0</v>
      </c>
      <c r="V204" s="55">
        <f t="shared" si="94"/>
        <v>0</v>
      </c>
      <c r="W204" s="55">
        <f t="shared" si="94"/>
        <v>0</v>
      </c>
      <c r="X204" s="55">
        <f t="shared" si="94"/>
        <v>0</v>
      </c>
      <c r="Y204" s="55">
        <f t="shared" si="94"/>
        <v>0</v>
      </c>
      <c r="Z204" s="55">
        <f t="shared" si="94"/>
        <v>0</v>
      </c>
      <c r="AA204" s="55">
        <f t="shared" si="94"/>
        <v>0</v>
      </c>
      <c r="AB204" s="55">
        <f t="shared" si="94"/>
        <v>0</v>
      </c>
      <c r="AC204" s="55">
        <f t="shared" si="94"/>
        <v>0</v>
      </c>
    </row>
    <row r="205" spans="2:29" hidden="1" outlineLevel="1">
      <c r="F205" s="175"/>
      <c r="G205" s="52" t="str">
        <f>$G$12</f>
        <v>DISTSEC</v>
      </c>
      <c r="H205" s="55">
        <f t="shared" ref="H205:AC205" si="95">+H197</f>
        <v>0</v>
      </c>
      <c r="I205" s="55">
        <f t="shared" si="95"/>
        <v>0</v>
      </c>
      <c r="J205" s="55">
        <f t="shared" si="95"/>
        <v>0</v>
      </c>
      <c r="K205" s="55">
        <f t="shared" si="95"/>
        <v>0</v>
      </c>
      <c r="L205" s="55">
        <f t="shared" si="95"/>
        <v>0</v>
      </c>
      <c r="M205" s="55">
        <f t="shared" si="95"/>
        <v>0</v>
      </c>
      <c r="N205" s="55">
        <f t="shared" si="95"/>
        <v>0</v>
      </c>
      <c r="O205" s="55">
        <f t="shared" si="95"/>
        <v>0</v>
      </c>
      <c r="P205" s="55">
        <f t="shared" si="95"/>
        <v>0</v>
      </c>
      <c r="Q205" s="55">
        <f t="shared" si="95"/>
        <v>0</v>
      </c>
      <c r="R205" s="55">
        <f t="shared" si="95"/>
        <v>0</v>
      </c>
      <c r="S205" s="55">
        <f t="shared" si="95"/>
        <v>0</v>
      </c>
      <c r="T205" s="55">
        <f t="shared" si="95"/>
        <v>0</v>
      </c>
      <c r="U205" s="55">
        <f t="shared" si="95"/>
        <v>0</v>
      </c>
      <c r="V205" s="55">
        <f t="shared" si="95"/>
        <v>0</v>
      </c>
      <c r="W205" s="55">
        <f t="shared" si="95"/>
        <v>0</v>
      </c>
      <c r="X205" s="55">
        <f t="shared" si="95"/>
        <v>0</v>
      </c>
      <c r="Y205" s="55">
        <f t="shared" si="95"/>
        <v>0</v>
      </c>
      <c r="Z205" s="55">
        <f t="shared" si="95"/>
        <v>0</v>
      </c>
      <c r="AA205" s="55">
        <f t="shared" si="95"/>
        <v>0</v>
      </c>
      <c r="AB205" s="55">
        <f t="shared" si="95"/>
        <v>0</v>
      </c>
      <c r="AC205" s="55">
        <f t="shared" si="95"/>
        <v>0</v>
      </c>
    </row>
    <row r="206" spans="2:29" hidden="1" outlineLevel="1">
      <c r="F206" s="175"/>
      <c r="G206" s="52" t="str">
        <f>$G$13</f>
        <v>ENERGY</v>
      </c>
      <c r="H206" s="55">
        <f t="shared" ref="H206:AC206" si="96">+H198</f>
        <v>0</v>
      </c>
      <c r="I206" s="55">
        <f t="shared" si="96"/>
        <v>0</v>
      </c>
      <c r="J206" s="55">
        <f t="shared" si="96"/>
        <v>0</v>
      </c>
      <c r="K206" s="55">
        <f t="shared" si="96"/>
        <v>0</v>
      </c>
      <c r="L206" s="55">
        <f t="shared" si="96"/>
        <v>0</v>
      </c>
      <c r="M206" s="55">
        <f t="shared" si="96"/>
        <v>0</v>
      </c>
      <c r="N206" s="55">
        <f t="shared" si="96"/>
        <v>0</v>
      </c>
      <c r="O206" s="55">
        <f t="shared" si="96"/>
        <v>0</v>
      </c>
      <c r="P206" s="55">
        <f t="shared" si="96"/>
        <v>0</v>
      </c>
      <c r="Q206" s="55">
        <f t="shared" si="96"/>
        <v>0</v>
      </c>
      <c r="R206" s="55">
        <f t="shared" si="96"/>
        <v>0</v>
      </c>
      <c r="S206" s="55">
        <f t="shared" si="96"/>
        <v>0</v>
      </c>
      <c r="T206" s="55">
        <f t="shared" si="96"/>
        <v>0</v>
      </c>
      <c r="U206" s="55">
        <f t="shared" si="96"/>
        <v>0</v>
      </c>
      <c r="V206" s="55">
        <f t="shared" si="96"/>
        <v>0</v>
      </c>
      <c r="W206" s="55">
        <f t="shared" si="96"/>
        <v>0</v>
      </c>
      <c r="X206" s="55">
        <f t="shared" si="96"/>
        <v>0</v>
      </c>
      <c r="Y206" s="55">
        <f t="shared" si="96"/>
        <v>0</v>
      </c>
      <c r="Z206" s="55">
        <f t="shared" si="96"/>
        <v>0</v>
      </c>
      <c r="AA206" s="55">
        <f t="shared" si="96"/>
        <v>0</v>
      </c>
      <c r="AB206" s="55">
        <f t="shared" si="96"/>
        <v>0</v>
      </c>
      <c r="AC206" s="55">
        <f t="shared" si="96"/>
        <v>0</v>
      </c>
    </row>
    <row r="207" spans="2:29" hidden="1" outlineLevel="1">
      <c r="F207" s="175"/>
      <c r="G207" s="52" t="str">
        <f>$G$14</f>
        <v>CUSTOMER</v>
      </c>
      <c r="H207" s="55">
        <f t="shared" ref="H207:AC207" si="97">+H199</f>
        <v>0</v>
      </c>
      <c r="I207" s="55">
        <f t="shared" si="97"/>
        <v>0</v>
      </c>
      <c r="J207" s="55">
        <f t="shared" si="97"/>
        <v>0</v>
      </c>
      <c r="K207" s="55">
        <f t="shared" si="97"/>
        <v>0</v>
      </c>
      <c r="L207" s="55">
        <f t="shared" si="97"/>
        <v>0</v>
      </c>
      <c r="M207" s="55">
        <f t="shared" si="97"/>
        <v>0</v>
      </c>
      <c r="N207" s="55">
        <f t="shared" si="97"/>
        <v>0</v>
      </c>
      <c r="O207" s="55">
        <f t="shared" si="97"/>
        <v>0</v>
      </c>
      <c r="P207" s="55">
        <f t="shared" si="97"/>
        <v>0</v>
      </c>
      <c r="Q207" s="55">
        <f t="shared" si="97"/>
        <v>0</v>
      </c>
      <c r="R207" s="55">
        <f t="shared" si="97"/>
        <v>0</v>
      </c>
      <c r="S207" s="55">
        <f t="shared" si="97"/>
        <v>0</v>
      </c>
      <c r="T207" s="55">
        <f t="shared" si="97"/>
        <v>0</v>
      </c>
      <c r="U207" s="55">
        <f t="shared" si="97"/>
        <v>0</v>
      </c>
      <c r="V207" s="55">
        <f t="shared" si="97"/>
        <v>0</v>
      </c>
      <c r="W207" s="55">
        <f t="shared" si="97"/>
        <v>0</v>
      </c>
      <c r="X207" s="55">
        <f t="shared" si="97"/>
        <v>0</v>
      </c>
      <c r="Y207" s="55">
        <f t="shared" si="97"/>
        <v>0</v>
      </c>
      <c r="Z207" s="55">
        <f t="shared" si="97"/>
        <v>0</v>
      </c>
      <c r="AA207" s="55">
        <f t="shared" si="97"/>
        <v>0</v>
      </c>
      <c r="AB207" s="55">
        <f t="shared" si="97"/>
        <v>0</v>
      </c>
      <c r="AC207" s="55">
        <f t="shared" si="97"/>
        <v>0</v>
      </c>
    </row>
    <row r="208" spans="2:29" collapsed="1">
      <c r="B208" s="52"/>
      <c r="C208" s="52" t="s">
        <v>324</v>
      </c>
      <c r="E208" s="11">
        <f>+E200</f>
        <v>-323850066</v>
      </c>
      <c r="F208" s="107"/>
      <c r="G208" s="52" t="str">
        <f>$G$15</f>
        <v>TOTAL</v>
      </c>
      <c r="H208" s="55">
        <f t="shared" ref="H208:AC208" si="98">+H200</f>
        <v>-323850066</v>
      </c>
      <c r="I208" s="55">
        <f t="shared" si="98"/>
        <v>-166583933.56028554</v>
      </c>
      <c r="J208" s="55">
        <f t="shared" si="98"/>
        <v>-38847398.917474538</v>
      </c>
      <c r="K208" s="55">
        <f t="shared" si="98"/>
        <v>-540132.67018442333</v>
      </c>
      <c r="L208" s="55">
        <f t="shared" si="98"/>
        <v>-75226.279404970963</v>
      </c>
      <c r="M208" s="55">
        <f t="shared" si="98"/>
        <v>-39462757.867063932</v>
      </c>
      <c r="N208" s="55">
        <f t="shared" si="98"/>
        <v>-23122290.273728997</v>
      </c>
      <c r="O208" s="55">
        <f t="shared" si="98"/>
        <v>-4143319.8522926304</v>
      </c>
      <c r="P208" s="55">
        <f t="shared" si="98"/>
        <v>-840222.98423214967</v>
      </c>
      <c r="Q208" s="55">
        <f t="shared" si="98"/>
        <v>-31907.087858922776</v>
      </c>
      <c r="R208" s="55">
        <f t="shared" si="98"/>
        <v>-28137740.1981127</v>
      </c>
      <c r="S208" s="55">
        <f t="shared" si="98"/>
        <v>-1095006.295966483</v>
      </c>
      <c r="T208" s="55">
        <f t="shared" si="98"/>
        <v>-14783217.30650568</v>
      </c>
      <c r="U208" s="55">
        <f t="shared" si="98"/>
        <v>-56539871.772889763</v>
      </c>
      <c r="V208" s="55">
        <f t="shared" si="98"/>
        <v>-10242722.161452631</v>
      </c>
      <c r="W208" s="55">
        <f t="shared" si="98"/>
        <v>-82660817.536814556</v>
      </c>
      <c r="X208" s="55">
        <f t="shared" si="98"/>
        <v>-6346134.8684184961</v>
      </c>
      <c r="Y208" s="55">
        <f t="shared" si="98"/>
        <v>-126748.59048081959</v>
      </c>
      <c r="Z208" s="55">
        <f t="shared" si="98"/>
        <v>-6472883.4588993154</v>
      </c>
      <c r="AA208" s="55">
        <f t="shared" si="98"/>
        <v>-83715.785713908204</v>
      </c>
      <c r="AB208" s="55">
        <f t="shared" si="98"/>
        <v>-371913.18478657771</v>
      </c>
      <c r="AC208" s="55">
        <f t="shared" si="98"/>
        <v>-76304.408323445241</v>
      </c>
    </row>
    <row r="209" spans="2:29">
      <c r="F209" s="176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 spans="2:29" hidden="1" outlineLevel="1">
      <c r="E210" s="11"/>
      <c r="F210" s="107"/>
      <c r="G210" s="52" t="str">
        <f>$G$8</f>
        <v>PRODUCTION</v>
      </c>
      <c r="H210" s="4">
        <f t="shared" ref="H210:AC210" ca="1" si="99">+H201+H184</f>
        <v>926475584.47683001</v>
      </c>
      <c r="I210" s="4">
        <f t="shared" ca="1" si="99"/>
        <v>476566051.43231618</v>
      </c>
      <c r="J210" s="4">
        <f t="shared" ca="1" si="99"/>
        <v>111135276.4630031</v>
      </c>
      <c r="K210" s="4">
        <f t="shared" ca="1" si="99"/>
        <v>1545220.4085829784</v>
      </c>
      <c r="L210" s="4">
        <f t="shared" ca="1" si="99"/>
        <v>215208.57488334677</v>
      </c>
      <c r="M210" s="4">
        <f t="shared" ca="1" si="99"/>
        <v>112895705.44646943</v>
      </c>
      <c r="N210" s="4">
        <f t="shared" ca="1" si="99"/>
        <v>66148627.543574437</v>
      </c>
      <c r="O210" s="4">
        <f t="shared" ca="1" si="99"/>
        <v>11853277.441750677</v>
      </c>
      <c r="P210" s="4">
        <f t="shared" ca="1" si="99"/>
        <v>2403723.7046829797</v>
      </c>
      <c r="Q210" s="4">
        <f t="shared" ca="1" si="99"/>
        <v>91280.320668667249</v>
      </c>
      <c r="R210" s="4">
        <f t="shared" ca="1" si="99"/>
        <v>80496909.010676771</v>
      </c>
      <c r="S210" s="4">
        <f t="shared" ca="1" si="99"/>
        <v>3132611.9848972224</v>
      </c>
      <c r="T210" s="4">
        <f t="shared" ca="1" si="99"/>
        <v>42292070.721680328</v>
      </c>
      <c r="U210" s="4">
        <f t="shared" ca="1" si="99"/>
        <v>161750193.21142602</v>
      </c>
      <c r="V210" s="4">
        <f t="shared" ca="1" si="99"/>
        <v>29302547.683178827</v>
      </c>
      <c r="W210" s="4">
        <f t="shared" ca="1" si="99"/>
        <v>236477423.6011824</v>
      </c>
      <c r="X210" s="4">
        <f t="shared" ca="1" si="99"/>
        <v>18155126.796814729</v>
      </c>
      <c r="Y210" s="4">
        <f t="shared" ca="1" si="99"/>
        <v>362604.44809460605</v>
      </c>
      <c r="Z210" s="4">
        <f t="shared" ca="1" si="99"/>
        <v>18517731.244909331</v>
      </c>
      <c r="AA210" s="4">
        <f t="shared" ca="1" si="99"/>
        <v>239495.49387842388</v>
      </c>
      <c r="AB210" s="4">
        <f t="shared" ca="1" si="99"/>
        <v>1063975.3436078778</v>
      </c>
      <c r="AC210" s="4">
        <f t="shared" ca="1" si="99"/>
        <v>218292.90378968959</v>
      </c>
    </row>
    <row r="211" spans="2:29" hidden="1" outlineLevel="1">
      <c r="E211" s="11"/>
      <c r="F211" s="107"/>
      <c r="G211" s="52" t="str">
        <f>$G$9</f>
        <v>BULKTRAN</v>
      </c>
      <c r="H211" s="4">
        <f t="shared" ref="H211:AC211" ca="1" si="100">+H202+H185</f>
        <v>503126706.10594505</v>
      </c>
      <c r="I211" s="4">
        <f t="shared" ca="1" si="100"/>
        <v>258801323.76554173</v>
      </c>
      <c r="J211" s="4">
        <f t="shared" ca="1" si="100"/>
        <v>60352508.491175108</v>
      </c>
      <c r="K211" s="4">
        <f t="shared" ca="1" si="100"/>
        <v>839138.84769780375</v>
      </c>
      <c r="L211" s="4">
        <f t="shared" ca="1" si="100"/>
        <v>116869.97824983778</v>
      </c>
      <c r="M211" s="4">
        <f t="shared" ca="1" si="100"/>
        <v>61308517.31712275</v>
      </c>
      <c r="N211" s="4">
        <f t="shared" ca="1" si="100"/>
        <v>35922307.772655517</v>
      </c>
      <c r="O211" s="4">
        <f t="shared" ca="1" si="100"/>
        <v>6436975.2811085172</v>
      </c>
      <c r="P211" s="4">
        <f t="shared" ca="1" si="100"/>
        <v>1305352.8988665666</v>
      </c>
      <c r="Q211" s="4">
        <f t="shared" ca="1" si="100"/>
        <v>49570.186025198491</v>
      </c>
      <c r="R211" s="4">
        <f t="shared" ca="1" si="100"/>
        <v>43714206.138655804</v>
      </c>
      <c r="S211" s="4">
        <f t="shared" ca="1" si="100"/>
        <v>1701178.9364739181</v>
      </c>
      <c r="T211" s="4">
        <f t="shared" ca="1" si="100"/>
        <v>22966897.987510689</v>
      </c>
      <c r="U211" s="4">
        <f t="shared" ca="1" si="100"/>
        <v>87839165.20414272</v>
      </c>
      <c r="V211" s="4">
        <f t="shared" ca="1" si="100"/>
        <v>15912879.457773611</v>
      </c>
      <c r="W211" s="4">
        <f t="shared" ca="1" si="100"/>
        <v>128420121.58590095</v>
      </c>
      <c r="X211" s="4">
        <f t="shared" ca="1" si="100"/>
        <v>9859222.7331875339</v>
      </c>
      <c r="Y211" s="4">
        <f t="shared" ca="1" si="100"/>
        <v>196913.96583561637</v>
      </c>
      <c r="Z211" s="4">
        <f t="shared" ca="1" si="100"/>
        <v>10056136.69902315</v>
      </c>
      <c r="AA211" s="4">
        <f t="shared" ca="1" si="100"/>
        <v>130059.09813620284</v>
      </c>
      <c r="AB211" s="4">
        <f t="shared" ca="1" si="100"/>
        <v>577796.56471968268</v>
      </c>
      <c r="AC211" s="4">
        <f t="shared" ca="1" si="100"/>
        <v>118544.93684474983</v>
      </c>
    </row>
    <row r="212" spans="2:29" hidden="1" outlineLevel="1">
      <c r="E212" s="11"/>
      <c r="F212" s="107"/>
      <c r="G212" s="52" t="str">
        <f>$G$10</f>
        <v>SUBTRAN</v>
      </c>
      <c r="H212" s="4">
        <f t="shared" ref="H212:AC212" ca="1" si="101">+H203+H186</f>
        <v>139302538.66026828</v>
      </c>
      <c r="I212" s="4">
        <f t="shared" ca="1" si="101"/>
        <v>71177100.36278373</v>
      </c>
      <c r="J212" s="4">
        <f t="shared" ca="1" si="101"/>
        <v>16685114.729975855</v>
      </c>
      <c r="K212" s="4">
        <f t="shared" ca="1" si="101"/>
        <v>233084.58284185803</v>
      </c>
      <c r="L212" s="4">
        <f t="shared" ca="1" si="101"/>
        <v>42187.226524756254</v>
      </c>
      <c r="M212" s="4">
        <f t="shared" ca="1" si="101"/>
        <v>16960386.53934247</v>
      </c>
      <c r="N212" s="4">
        <f t="shared" ca="1" si="101"/>
        <v>9642802.5284877736</v>
      </c>
      <c r="O212" s="4">
        <f t="shared" ca="1" si="101"/>
        <v>1732763.168707534</v>
      </c>
      <c r="P212" s="4">
        <f t="shared" ca="1" si="101"/>
        <v>454836.97217999824</v>
      </c>
      <c r="Q212" s="4">
        <f t="shared" ca="1" si="101"/>
        <v>0</v>
      </c>
      <c r="R212" s="4">
        <f t="shared" ca="1" si="101"/>
        <v>11830402.669375308</v>
      </c>
      <c r="S212" s="4">
        <f t="shared" ca="1" si="101"/>
        <v>434641.93807898089</v>
      </c>
      <c r="T212" s="4">
        <f t="shared" ca="1" si="101"/>
        <v>6098447.8546605716</v>
      </c>
      <c r="U212" s="4">
        <f t="shared" ca="1" si="101"/>
        <v>30070052.187454738</v>
      </c>
      <c r="V212" s="4">
        <f t="shared" ca="1" si="101"/>
        <v>0</v>
      </c>
      <c r="W212" s="4">
        <f t="shared" ca="1" si="101"/>
        <v>36603141.980194293</v>
      </c>
      <c r="X212" s="4">
        <f t="shared" ca="1" si="101"/>
        <v>2643286.710485897</v>
      </c>
      <c r="Y212" s="4">
        <f t="shared" ca="1" si="101"/>
        <v>53073.277301016613</v>
      </c>
      <c r="Z212" s="4">
        <f t="shared" ca="1" si="101"/>
        <v>2696359.9877869133</v>
      </c>
      <c r="AA212" s="4">
        <f t="shared" ca="1" si="101"/>
        <v>35147.120785546991</v>
      </c>
      <c r="AB212" s="4">
        <f t="shared" ca="1" si="101"/>
        <v>0</v>
      </c>
      <c r="AC212" s="4">
        <f t="shared" ca="1" si="101"/>
        <v>0</v>
      </c>
    </row>
    <row r="213" spans="2:29" hidden="1" outlineLevel="1">
      <c r="E213" s="11"/>
      <c r="F213" s="107"/>
      <c r="G213" s="52" t="str">
        <f>$G$11</f>
        <v>DISTPRI</v>
      </c>
      <c r="H213" s="4">
        <f t="shared" ref="H213:AC213" ca="1" si="102">+H204+H187</f>
        <v>557327470.27140415</v>
      </c>
      <c r="I213" s="4">
        <f t="shared" ca="1" si="102"/>
        <v>364941966.72856832</v>
      </c>
      <c r="J213" s="4">
        <f t="shared" ca="1" si="102"/>
        <v>85410505.712128773</v>
      </c>
      <c r="K213" s="4">
        <f t="shared" ca="1" si="102"/>
        <v>1192992.6656817801</v>
      </c>
      <c r="L213" s="4">
        <f t="shared" ca="1" si="102"/>
        <v>0</v>
      </c>
      <c r="M213" s="4">
        <f t="shared" ca="1" si="102"/>
        <v>86603498.377810553</v>
      </c>
      <c r="N213" s="4">
        <f t="shared" ca="1" si="102"/>
        <v>49582474.052918583</v>
      </c>
      <c r="O213" s="4">
        <f t="shared" ca="1" si="102"/>
        <v>8908938.8340082113</v>
      </c>
      <c r="P213" s="4">
        <f t="shared" ca="1" si="102"/>
        <v>0</v>
      </c>
      <c r="Q213" s="4">
        <f t="shared" ca="1" si="102"/>
        <v>0</v>
      </c>
      <c r="R213" s="4">
        <f t="shared" ca="1" si="102"/>
        <v>58491412.8869268</v>
      </c>
      <c r="S213" s="4">
        <f t="shared" ca="1" si="102"/>
        <v>2241958.6862551309</v>
      </c>
      <c r="T213" s="4">
        <f t="shared" ca="1" si="102"/>
        <v>31001497.147311684</v>
      </c>
      <c r="U213" s="4">
        <f t="shared" ca="1" si="102"/>
        <v>0</v>
      </c>
      <c r="V213" s="4">
        <f t="shared" ca="1" si="102"/>
        <v>0</v>
      </c>
      <c r="W213" s="4">
        <f t="shared" ca="1" si="102"/>
        <v>33243455.833566807</v>
      </c>
      <c r="X213" s="4">
        <f t="shared" ca="1" si="102"/>
        <v>13595104.684929928</v>
      </c>
      <c r="Y213" s="4">
        <f t="shared" ca="1" si="102"/>
        <v>272875.19063781778</v>
      </c>
      <c r="Z213" s="4">
        <f t="shared" ca="1" si="102"/>
        <v>13867979.875567745</v>
      </c>
      <c r="AA213" s="4">
        <f t="shared" ca="1" si="102"/>
        <v>179156.56896387757</v>
      </c>
      <c r="AB213" s="4">
        <f t="shared" ca="1" si="102"/>
        <v>0</v>
      </c>
      <c r="AC213" s="4">
        <f t="shared" ca="1" si="102"/>
        <v>0</v>
      </c>
    </row>
    <row r="214" spans="2:29" hidden="1" outlineLevel="1">
      <c r="E214" s="11"/>
      <c r="F214" s="107"/>
      <c r="G214" s="52" t="str">
        <f>$G$12</f>
        <v>DISTSEC</v>
      </c>
      <c r="H214" s="4">
        <f t="shared" ref="H214:AC214" ca="1" si="103">+H205+H188</f>
        <v>267175281.79257917</v>
      </c>
      <c r="I214" s="4">
        <f t="shared" ca="1" si="103"/>
        <v>198272134.94844282</v>
      </c>
      <c r="J214" s="4">
        <f t="shared" ca="1" si="103"/>
        <v>39980520.6381955</v>
      </c>
      <c r="K214" s="4">
        <f t="shared" ca="1" si="103"/>
        <v>0</v>
      </c>
      <c r="L214" s="4">
        <f t="shared" ca="1" si="103"/>
        <v>0</v>
      </c>
      <c r="M214" s="4">
        <f t="shared" ca="1" si="103"/>
        <v>39980520.6381955</v>
      </c>
      <c r="N214" s="4">
        <f t="shared" ca="1" si="103"/>
        <v>19983682.730079465</v>
      </c>
      <c r="O214" s="4">
        <f t="shared" ca="1" si="103"/>
        <v>0</v>
      </c>
      <c r="P214" s="4">
        <f t="shared" ca="1" si="103"/>
        <v>0</v>
      </c>
      <c r="Q214" s="4">
        <f t="shared" ca="1" si="103"/>
        <v>0</v>
      </c>
      <c r="R214" s="4">
        <f t="shared" ca="1" si="103"/>
        <v>19983682.730079465</v>
      </c>
      <c r="S214" s="4">
        <f t="shared" ca="1" si="103"/>
        <v>746943.27057743014</v>
      </c>
      <c r="T214" s="4">
        <f t="shared" ca="1" si="103"/>
        <v>0</v>
      </c>
      <c r="U214" s="4">
        <f t="shared" ca="1" si="103"/>
        <v>0</v>
      </c>
      <c r="V214" s="4">
        <f t="shared" ca="1" si="103"/>
        <v>0</v>
      </c>
      <c r="W214" s="4">
        <f t="shared" ca="1" si="103"/>
        <v>746943.27057743014</v>
      </c>
      <c r="X214" s="4">
        <f t="shared" ca="1" si="103"/>
        <v>5644925.587199905</v>
      </c>
      <c r="Y214" s="4">
        <f t="shared" ca="1" si="103"/>
        <v>0</v>
      </c>
      <c r="Z214" s="4">
        <f t="shared" ca="1" si="103"/>
        <v>5644925.587199905</v>
      </c>
      <c r="AA214" s="4">
        <f t="shared" ca="1" si="103"/>
        <v>66743.182685628955</v>
      </c>
      <c r="AB214" s="4">
        <f t="shared" ca="1" si="103"/>
        <v>2054335.8172136054</v>
      </c>
      <c r="AC214" s="4">
        <f t="shared" ca="1" si="103"/>
        <v>425995.618184797</v>
      </c>
    </row>
    <row r="215" spans="2:29" hidden="1" outlineLevel="1">
      <c r="E215" s="11"/>
      <c r="F215" s="107"/>
      <c r="G215" s="52" t="str">
        <f>$G$13</f>
        <v>ENERGY</v>
      </c>
      <c r="H215" s="4">
        <f t="shared" ref="H215:AC215" ca="1" si="104">+H206+H189</f>
        <v>17297092.853749793</v>
      </c>
      <c r="I215" s="4">
        <f t="shared" ca="1" si="104"/>
        <v>6768113.8931390252</v>
      </c>
      <c r="J215" s="4">
        <f t="shared" ca="1" si="104"/>
        <v>1952581.221134281</v>
      </c>
      <c r="K215" s="4">
        <f t="shared" ca="1" si="104"/>
        <v>27214.814533927904</v>
      </c>
      <c r="L215" s="4">
        <f t="shared" ca="1" si="104"/>
        <v>3804.6080069790055</v>
      </c>
      <c r="M215" s="4">
        <f t="shared" ca="1" si="104"/>
        <v>1983600.6436751881</v>
      </c>
      <c r="N215" s="4">
        <f t="shared" ca="1" si="104"/>
        <v>1266882.1765417268</v>
      </c>
      <c r="O215" s="4">
        <f t="shared" ca="1" si="104"/>
        <v>225934.45654700484</v>
      </c>
      <c r="P215" s="4">
        <f t="shared" ca="1" si="104"/>
        <v>46008.529420922765</v>
      </c>
      <c r="Q215" s="4">
        <f t="shared" ca="1" si="104"/>
        <v>1737.7577269001213</v>
      </c>
      <c r="R215" s="4">
        <f t="shared" ca="1" si="104"/>
        <v>1540562.9202365545</v>
      </c>
      <c r="S215" s="4">
        <f t="shared" ca="1" si="104"/>
        <v>66346.642615288496</v>
      </c>
      <c r="T215" s="4">
        <f t="shared" ca="1" si="104"/>
        <v>1048953.0345491928</v>
      </c>
      <c r="U215" s="4">
        <f t="shared" ca="1" si="104"/>
        <v>4511376.2788919797</v>
      </c>
      <c r="V215" s="4">
        <f t="shared" ca="1" si="104"/>
        <v>848636.99821651599</v>
      </c>
      <c r="W215" s="4">
        <f t="shared" ca="1" si="104"/>
        <v>6475312.9542729771</v>
      </c>
      <c r="X215" s="4">
        <f t="shared" ca="1" si="104"/>
        <v>347999.97523427341</v>
      </c>
      <c r="Y215" s="4">
        <f t="shared" ca="1" si="104"/>
        <v>6982.5500851452734</v>
      </c>
      <c r="Z215" s="4">
        <f t="shared" ca="1" si="104"/>
        <v>354982.5253194187</v>
      </c>
      <c r="AA215" s="4">
        <f t="shared" ca="1" si="104"/>
        <v>6228.4646182581091</v>
      </c>
      <c r="AB215" s="4">
        <f t="shared" ca="1" si="104"/>
        <v>139515.47431922582</v>
      </c>
      <c r="AC215" s="4">
        <f t="shared" ca="1" si="104"/>
        <v>28775.978169141232</v>
      </c>
    </row>
    <row r="216" spans="2:29" hidden="1" outlineLevel="1">
      <c r="E216" s="11"/>
      <c r="F216" s="107"/>
      <c r="G216" s="52" t="str">
        <f>$G$14</f>
        <v>CUSTOMER</v>
      </c>
      <c r="H216" s="4">
        <f t="shared" ref="H216:AC216" ca="1" si="105">+H207+H190</f>
        <v>125917987.50922395</v>
      </c>
      <c r="I216" s="4">
        <f t="shared" ca="1" si="105"/>
        <v>62367956.092727922</v>
      </c>
      <c r="J216" s="4">
        <f t="shared" ca="1" si="105"/>
        <v>19877568.18556479</v>
      </c>
      <c r="K216" s="4">
        <f t="shared" ca="1" si="105"/>
        <v>1268809.6200251654</v>
      </c>
      <c r="L216" s="4">
        <f t="shared" ca="1" si="105"/>
        <v>213396.89451929621</v>
      </c>
      <c r="M216" s="4">
        <f t="shared" ca="1" si="105"/>
        <v>21359774.700109251</v>
      </c>
      <c r="N216" s="4">
        <f t="shared" ca="1" si="105"/>
        <v>1549732.1011704062</v>
      </c>
      <c r="O216" s="4">
        <f t="shared" ca="1" si="105"/>
        <v>447958.43241329514</v>
      </c>
      <c r="P216" s="4">
        <f t="shared" ca="1" si="105"/>
        <v>524733.01427853818</v>
      </c>
      <c r="Q216" s="4">
        <f t="shared" ca="1" si="105"/>
        <v>65564.108112352638</v>
      </c>
      <c r="R216" s="4">
        <f t="shared" ca="1" si="105"/>
        <v>2587987.6559745921</v>
      </c>
      <c r="S216" s="4">
        <f t="shared" ca="1" si="105"/>
        <v>10261.199797840574</v>
      </c>
      <c r="T216" s="4">
        <f t="shared" ca="1" si="105"/>
        <v>317948.25025374425</v>
      </c>
      <c r="U216" s="4">
        <f t="shared" ca="1" si="105"/>
        <v>882029.42525094922</v>
      </c>
      <c r="V216" s="4">
        <f t="shared" ca="1" si="105"/>
        <v>262265.58076427405</v>
      </c>
      <c r="W216" s="4">
        <f t="shared" ca="1" si="105"/>
        <v>1472504.4560668082</v>
      </c>
      <c r="X216" s="4">
        <f t="shared" ca="1" si="105"/>
        <v>313174.8504270633</v>
      </c>
      <c r="Y216" s="4">
        <f t="shared" ca="1" si="105"/>
        <v>5864.167318732535</v>
      </c>
      <c r="Z216" s="4">
        <f t="shared" ca="1" si="105"/>
        <v>319039.01774579583</v>
      </c>
      <c r="AA216" s="4">
        <f t="shared" ca="1" si="105"/>
        <v>30296.063089186788</v>
      </c>
      <c r="AB216" s="4">
        <f t="shared" ca="1" si="105"/>
        <v>33293618.321099598</v>
      </c>
      <c r="AC216" s="4">
        <f t="shared" ca="1" si="105"/>
        <v>4486811.202410792</v>
      </c>
    </row>
    <row r="217" spans="2:29" collapsed="1">
      <c r="B217" s="104" t="s">
        <v>406</v>
      </c>
      <c r="E217" s="4">
        <f>+E208+E191</f>
        <v>2536622661.6700001</v>
      </c>
      <c r="F217" s="175"/>
      <c r="G217" s="52" t="str">
        <f>$G$15</f>
        <v>TOTAL</v>
      </c>
      <c r="H217" s="4">
        <f ca="1">+H208+H191</f>
        <v>2536622661.6700001</v>
      </c>
      <c r="I217" s="4">
        <f t="shared" ref="I217:AC217" ca="1" si="106">+I208+I191</f>
        <v>1438894647.2235196</v>
      </c>
      <c r="J217" s="4">
        <f t="shared" ca="1" si="106"/>
        <v>335394075.44117737</v>
      </c>
      <c r="K217" s="4">
        <f t="shared" ca="1" si="106"/>
        <v>5106460.9393635131</v>
      </c>
      <c r="L217" s="4">
        <f t="shared" ca="1" si="106"/>
        <v>591467.28218421608</v>
      </c>
      <c r="M217" s="4">
        <f t="shared" ca="1" si="106"/>
        <v>341092003.66272515</v>
      </c>
      <c r="N217" s="4">
        <f t="shared" ca="1" si="106"/>
        <v>184096508.9054279</v>
      </c>
      <c r="O217" s="4">
        <f t="shared" ca="1" si="106"/>
        <v>29605847.614535239</v>
      </c>
      <c r="P217" s="4">
        <f t="shared" ca="1" si="106"/>
        <v>4734655.1194290044</v>
      </c>
      <c r="Q217" s="4">
        <f t="shared" ca="1" si="106"/>
        <v>208152.3725331185</v>
      </c>
      <c r="R217" s="4">
        <f t="shared" ca="1" si="106"/>
        <v>218645164.01192525</v>
      </c>
      <c r="S217" s="4">
        <f t="shared" ca="1" si="106"/>
        <v>8333942.6586958105</v>
      </c>
      <c r="T217" s="4">
        <f t="shared" ca="1" si="106"/>
        <v>103725814.99596623</v>
      </c>
      <c r="U217" s="4">
        <f t="shared" ca="1" si="106"/>
        <v>285052816.30716646</v>
      </c>
      <c r="V217" s="4">
        <f t="shared" ca="1" si="106"/>
        <v>46326329.719933219</v>
      </c>
      <c r="W217" s="4">
        <f t="shared" ca="1" si="106"/>
        <v>443438903.68176162</v>
      </c>
      <c r="X217" s="4">
        <f t="shared" ca="1" si="106"/>
        <v>50558841.338279322</v>
      </c>
      <c r="Y217" s="4">
        <f t="shared" ca="1" si="106"/>
        <v>898313.5992729346</v>
      </c>
      <c r="Z217" s="4">
        <f t="shared" ca="1" si="106"/>
        <v>51457154.937552258</v>
      </c>
      <c r="AA217" s="4">
        <f t="shared" ca="1" si="106"/>
        <v>687125.99215712515</v>
      </c>
      <c r="AB217" s="4">
        <f t="shared" ca="1" si="106"/>
        <v>37129241.520959988</v>
      </c>
      <c r="AC217" s="4">
        <f t="shared" ca="1" si="106"/>
        <v>5278420.639399169</v>
      </c>
    </row>
    <row r="218" spans="2:2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 spans="2:29">
      <c r="B219" s="104" t="s">
        <v>207</v>
      </c>
      <c r="E219" s="3"/>
      <c r="F219" s="175"/>
      <c r="G219" s="3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2:29" hidden="1" outlineLevel="1">
      <c r="F220" s="175" t="str">
        <f>F227</f>
        <v>RB_GUP-Land_P</v>
      </c>
      <c r="G220" s="52" t="str">
        <f>$G$8</f>
        <v>PRODUCTION</v>
      </c>
      <c r="H220" s="4">
        <f t="shared" ref="H220:H259" si="107">SUBTOTAL(9,I220:AC220)</f>
        <v>-493022673.00000012</v>
      </c>
      <c r="I220" s="5">
        <f>VLOOKUP(CONCATENATE($F220," ",$G220),AllocFactorMatrix,(I$4+1),FALSE)*$E227</f>
        <v>-253603950.7947681</v>
      </c>
      <c r="J220" s="5">
        <f>VLOOKUP(CONCATENATE($F220," ",$G220),AllocFactorMatrix,(J$4+1),FALSE)*$E227</f>
        <v>-59140480.315327801</v>
      </c>
      <c r="K220" s="5">
        <f>VLOOKUP(CONCATENATE($F220," ",$G220),AllocFactorMatrix,(K$4+1),FALSE)*$E227</f>
        <v>-822286.85674855427</v>
      </c>
      <c r="L220" s="5">
        <f>VLOOKUP(CONCATENATE($F220," ",$G220),AllocFactorMatrix,(L$4+1),FALSE)*$E227</f>
        <v>-114522.93899512016</v>
      </c>
      <c r="M220" s="5">
        <f t="shared" ref="M220:M227" si="108">SUBTOTAL(9,J220:L220)</f>
        <v>-60077290.111071475</v>
      </c>
      <c r="N220" s="5">
        <f>VLOOKUP(CONCATENATE($F220," ",$G220),AllocFactorMatrix,(N$4+1),FALSE)*$E227</f>
        <v>-35200898.667211555</v>
      </c>
      <c r="O220" s="5">
        <f>VLOOKUP(CONCATENATE($F220," ",$G220),AllocFactorMatrix,(O$4+1),FALSE)*$E227</f>
        <v>-6307704.8397800177</v>
      </c>
      <c r="P220" s="5">
        <f>VLOOKUP(CONCATENATE($F220," ",$G220),AllocFactorMatrix,(P$4+1),FALSE)*$E227</f>
        <v>-1279138.1725460924</v>
      </c>
      <c r="Q220" s="5">
        <f>VLOOKUP(CONCATENATE($F220," ",$G220),AllocFactorMatrix,(Q$4+1),FALSE)*$E227</f>
        <v>-48574.693648053668</v>
      </c>
      <c r="R220" s="5">
        <f>SUBTOTAL(9,N220:Q220)</f>
        <v>-42836316.373185724</v>
      </c>
      <c r="S220" s="5">
        <f>VLOOKUP(CONCATENATE($F220," ",$G220),AllocFactorMatrix,(S$4+1),FALSE)*$E227</f>
        <v>-1667015.0408097331</v>
      </c>
      <c r="T220" s="5">
        <f>VLOOKUP(CONCATENATE($F220," ",$G220),AllocFactorMatrix,(T$4+1),FALSE)*$E227</f>
        <v>-22505665.668115977</v>
      </c>
      <c r="U220" s="5">
        <f>VLOOKUP(CONCATENATE($F220," ",$G220),AllocFactorMatrix,(U$4+1),FALSE)*$E227</f>
        <v>-86075136.734872133</v>
      </c>
      <c r="V220" s="5">
        <f>VLOOKUP(CONCATENATE($F220," ",$G220),AllocFactorMatrix,(V$4+1),FALSE)*$E227</f>
        <v>-15593309.339747718</v>
      </c>
      <c r="W220" s="5">
        <f>SUBTOTAL(9,S220:V220)</f>
        <v>-125841126.78354555</v>
      </c>
      <c r="X220" s="5">
        <f>VLOOKUP(CONCATENATE($F220," ",$G220),AllocFactorMatrix,(X$4+1),FALSE)*$E227</f>
        <v>-9661225.0684123393</v>
      </c>
      <c r="Y220" s="5">
        <f>VLOOKUP(CONCATENATE($F220," ",$G220),AllocFactorMatrix,(Y$4+1),FALSE)*$E227</f>
        <v>-192959.44462718142</v>
      </c>
      <c r="Z220" s="5">
        <f t="shared" ref="Z220:Z259" si="109">SUBTOTAL(9,X220:Y220)</f>
        <v>-9854184.51303952</v>
      </c>
      <c r="AA220" s="5">
        <f>VLOOKUP(CONCATENATE($F220," ",$G220),AllocFactorMatrix,(AA$4+1),FALSE)*$E227</f>
        <v>-127447.18861649465</v>
      </c>
      <c r="AB220" s="5">
        <f>VLOOKUP(CONCATENATE($F220," ",$G220),AllocFactorMatrix,(AB$4+1),FALSE)*$E227</f>
        <v>-566192.97550929477</v>
      </c>
      <c r="AC220" s="5">
        <f>VLOOKUP(CONCATENATE($F220," ",$G220),AllocFactorMatrix,(AC$4+1),FALSE)*$E227</f>
        <v>-116164.26026390999</v>
      </c>
    </row>
    <row r="221" spans="2:29" hidden="1" outlineLevel="1">
      <c r="F221" s="175" t="str">
        <f>F227</f>
        <v>RB_GUP-Land_P</v>
      </c>
      <c r="G221" s="52" t="str">
        <f>$G$9</f>
        <v>BULKTRAN</v>
      </c>
      <c r="H221" s="4">
        <f t="shared" si="107"/>
        <v>0</v>
      </c>
      <c r="I221" s="5">
        <f>VLOOKUP(CONCATENATE($F221," ",$G221),AllocFactorMatrix,(I$4+1),FALSE)*$E227</f>
        <v>0</v>
      </c>
      <c r="J221" s="5">
        <f>VLOOKUP(CONCATENATE($F221," ",$G221),AllocFactorMatrix,(J$4+1),FALSE)*$E227</f>
        <v>0</v>
      </c>
      <c r="K221" s="5">
        <f>VLOOKUP(CONCATENATE($F221," ",$G221),AllocFactorMatrix,(K$4+1),FALSE)*$E227</f>
        <v>0</v>
      </c>
      <c r="L221" s="5">
        <f>VLOOKUP(CONCATENATE($F221," ",$G221),AllocFactorMatrix,(L$4+1),FALSE)*$E227</f>
        <v>0</v>
      </c>
      <c r="M221" s="5">
        <f t="shared" si="108"/>
        <v>0</v>
      </c>
      <c r="N221" s="5">
        <f>VLOOKUP(CONCATENATE($F221," ",$G221),AllocFactorMatrix,(N$4+1),FALSE)*$E227</f>
        <v>0</v>
      </c>
      <c r="O221" s="5">
        <f>VLOOKUP(CONCATENATE($F221," ",$G221),AllocFactorMatrix,(O$4+1),FALSE)*$E227</f>
        <v>0</v>
      </c>
      <c r="P221" s="5">
        <f>VLOOKUP(CONCATENATE($F221," ",$G221),AllocFactorMatrix,(P$4+1),FALSE)*$E227</f>
        <v>0</v>
      </c>
      <c r="Q221" s="5">
        <f>VLOOKUP(CONCATENATE($F221," ",$G221),AllocFactorMatrix,(Q$4+1),FALSE)*$E227</f>
        <v>0</v>
      </c>
      <c r="R221" s="5">
        <f t="shared" ref="R221:R252" si="110">SUBTOTAL(9,N221:Q221)</f>
        <v>0</v>
      </c>
      <c r="S221" s="5">
        <f>VLOOKUP(CONCATENATE($F221," ",$G221),AllocFactorMatrix,(S$4+1),FALSE)*$E227</f>
        <v>0</v>
      </c>
      <c r="T221" s="5">
        <f>VLOOKUP(CONCATENATE($F221," ",$G221),AllocFactorMatrix,(T$4+1),FALSE)*$E227</f>
        <v>0</v>
      </c>
      <c r="U221" s="5">
        <f>VLOOKUP(CONCATENATE($F221," ",$G221),AllocFactorMatrix,(U$4+1),FALSE)*$E227</f>
        <v>0</v>
      </c>
      <c r="V221" s="5">
        <f>VLOOKUP(CONCATENATE($F221," ",$G221),AllocFactorMatrix,(V$4+1),FALSE)*$E227</f>
        <v>0</v>
      </c>
      <c r="W221" s="5">
        <f t="shared" ref="W221:W227" si="111">SUBTOTAL(9,S221:V221)</f>
        <v>0</v>
      </c>
      <c r="X221" s="5">
        <f>VLOOKUP(CONCATENATE($F221," ",$G221),AllocFactorMatrix,(X$4+1),FALSE)*$E227</f>
        <v>0</v>
      </c>
      <c r="Y221" s="5">
        <f>VLOOKUP(CONCATENATE($F221," ",$G221),AllocFactorMatrix,(Y$4+1),FALSE)*$E227</f>
        <v>0</v>
      </c>
      <c r="Z221" s="5">
        <f t="shared" si="109"/>
        <v>0</v>
      </c>
      <c r="AA221" s="5">
        <f>VLOOKUP(CONCATENATE($F221," ",$G221),AllocFactorMatrix,(AA$4+1),FALSE)*$E227</f>
        <v>0</v>
      </c>
      <c r="AB221" s="5">
        <f>VLOOKUP(CONCATENATE($F221," ",$G221),AllocFactorMatrix,(AB$4+1),FALSE)*$E227</f>
        <v>0</v>
      </c>
      <c r="AC221" s="5">
        <f>VLOOKUP(CONCATENATE($F221," ",$G221),AllocFactorMatrix,(AC$4+1),FALSE)*$E227</f>
        <v>0</v>
      </c>
    </row>
    <row r="222" spans="2:29" hidden="1" outlineLevel="1">
      <c r="F222" s="175" t="str">
        <f>F227</f>
        <v>RB_GUP-Land_P</v>
      </c>
      <c r="G222" s="52" t="str">
        <f>$G$10</f>
        <v>SUBTRAN</v>
      </c>
      <c r="H222" s="4">
        <f t="shared" si="107"/>
        <v>0</v>
      </c>
      <c r="I222" s="5">
        <f>VLOOKUP(CONCATENATE($F222," ",$G222),AllocFactorMatrix,(I$4+1),FALSE)*$E227</f>
        <v>0</v>
      </c>
      <c r="J222" s="5">
        <f>VLOOKUP(CONCATENATE($F222," ",$G222),AllocFactorMatrix,(J$4+1),FALSE)*$E227</f>
        <v>0</v>
      </c>
      <c r="K222" s="5">
        <f>VLOOKUP(CONCATENATE($F222," ",$G222),AllocFactorMatrix,(K$4+1),FALSE)*$E227</f>
        <v>0</v>
      </c>
      <c r="L222" s="5">
        <f>VLOOKUP(CONCATENATE($F222," ",$G222),AllocFactorMatrix,(L$4+1),FALSE)*$E227</f>
        <v>0</v>
      </c>
      <c r="M222" s="5">
        <f t="shared" si="108"/>
        <v>0</v>
      </c>
      <c r="N222" s="5">
        <f>VLOOKUP(CONCATENATE($F222," ",$G222),AllocFactorMatrix,(N$4+1),FALSE)*$E227</f>
        <v>0</v>
      </c>
      <c r="O222" s="5">
        <f>VLOOKUP(CONCATENATE($F222," ",$G222),AllocFactorMatrix,(O$4+1),FALSE)*$E227</f>
        <v>0</v>
      </c>
      <c r="P222" s="5">
        <f>VLOOKUP(CONCATENATE($F222," ",$G222),AllocFactorMatrix,(P$4+1),FALSE)*$E227</f>
        <v>0</v>
      </c>
      <c r="Q222" s="5">
        <f>VLOOKUP(CONCATENATE($F222," ",$G222),AllocFactorMatrix,(Q$4+1),FALSE)*$E227</f>
        <v>0</v>
      </c>
      <c r="R222" s="5">
        <f t="shared" si="110"/>
        <v>0</v>
      </c>
      <c r="S222" s="5">
        <f>VLOOKUP(CONCATENATE($F222," ",$G222),AllocFactorMatrix,(S$4+1),FALSE)*$E227</f>
        <v>0</v>
      </c>
      <c r="T222" s="5">
        <f>VLOOKUP(CONCATENATE($F222," ",$G222),AllocFactorMatrix,(T$4+1),FALSE)*$E227</f>
        <v>0</v>
      </c>
      <c r="U222" s="5">
        <f>VLOOKUP(CONCATENATE($F222," ",$G222),AllocFactorMatrix,(U$4+1),FALSE)*$E227</f>
        <v>0</v>
      </c>
      <c r="V222" s="5">
        <f>VLOOKUP(CONCATENATE($F222," ",$G222),AllocFactorMatrix,(V$4+1),FALSE)*$E227</f>
        <v>0</v>
      </c>
      <c r="W222" s="5">
        <f t="shared" si="111"/>
        <v>0</v>
      </c>
      <c r="X222" s="5">
        <f>VLOOKUP(CONCATENATE($F222," ",$G222),AllocFactorMatrix,(X$4+1),FALSE)*$E227</f>
        <v>0</v>
      </c>
      <c r="Y222" s="5">
        <f>VLOOKUP(CONCATENATE($F222," ",$G222),AllocFactorMatrix,(Y$4+1),FALSE)*$E227</f>
        <v>0</v>
      </c>
      <c r="Z222" s="5">
        <f t="shared" si="109"/>
        <v>0</v>
      </c>
      <c r="AA222" s="5">
        <f>VLOOKUP(CONCATENATE($F222," ",$G222),AllocFactorMatrix,(AA$4+1),FALSE)*$E227</f>
        <v>0</v>
      </c>
      <c r="AB222" s="5">
        <f>VLOOKUP(CONCATENATE($F222," ",$G222),AllocFactorMatrix,(AB$4+1),FALSE)*$E227</f>
        <v>0</v>
      </c>
      <c r="AC222" s="5">
        <f>VLOOKUP(CONCATENATE($F222," ",$G222),AllocFactorMatrix,(AC$4+1),FALSE)*$E227</f>
        <v>0</v>
      </c>
    </row>
    <row r="223" spans="2:29" hidden="1" outlineLevel="1">
      <c r="F223" s="175" t="str">
        <f>F227</f>
        <v>RB_GUP-Land_P</v>
      </c>
      <c r="G223" s="52" t="str">
        <f>$G$11</f>
        <v>DISTPRI</v>
      </c>
      <c r="H223" s="4">
        <f t="shared" si="107"/>
        <v>0</v>
      </c>
      <c r="I223" s="5">
        <f>VLOOKUP(CONCATENATE($F223," ",$G223),AllocFactorMatrix,(I$4+1),FALSE)*$E227</f>
        <v>0</v>
      </c>
      <c r="J223" s="5">
        <f>VLOOKUP(CONCATENATE($F223," ",$G223),AllocFactorMatrix,(J$4+1),FALSE)*$E227</f>
        <v>0</v>
      </c>
      <c r="K223" s="5">
        <f>VLOOKUP(CONCATENATE($F223," ",$G223),AllocFactorMatrix,(K$4+1),FALSE)*$E227</f>
        <v>0</v>
      </c>
      <c r="L223" s="5">
        <f>VLOOKUP(CONCATENATE($F223," ",$G223),AllocFactorMatrix,(L$4+1),FALSE)*$E227</f>
        <v>0</v>
      </c>
      <c r="M223" s="5">
        <f t="shared" si="108"/>
        <v>0</v>
      </c>
      <c r="N223" s="5">
        <f>VLOOKUP(CONCATENATE($F223," ",$G223),AllocFactorMatrix,(N$4+1),FALSE)*$E227</f>
        <v>0</v>
      </c>
      <c r="O223" s="5">
        <f>VLOOKUP(CONCATENATE($F223," ",$G223),AllocFactorMatrix,(O$4+1),FALSE)*$E227</f>
        <v>0</v>
      </c>
      <c r="P223" s="5">
        <f>VLOOKUP(CONCATENATE($F223," ",$G223),AllocFactorMatrix,(P$4+1),FALSE)*$E227</f>
        <v>0</v>
      </c>
      <c r="Q223" s="5">
        <f>VLOOKUP(CONCATENATE($F223," ",$G223),AllocFactorMatrix,(Q$4+1),FALSE)*$E227</f>
        <v>0</v>
      </c>
      <c r="R223" s="5">
        <f t="shared" si="110"/>
        <v>0</v>
      </c>
      <c r="S223" s="5">
        <f>VLOOKUP(CONCATENATE($F223," ",$G223),AllocFactorMatrix,(S$4+1),FALSE)*$E227</f>
        <v>0</v>
      </c>
      <c r="T223" s="5">
        <f>VLOOKUP(CONCATENATE($F223," ",$G223),AllocFactorMatrix,(T$4+1),FALSE)*$E227</f>
        <v>0</v>
      </c>
      <c r="U223" s="5">
        <f>VLOOKUP(CONCATENATE($F223," ",$G223),AllocFactorMatrix,(U$4+1),FALSE)*$E227</f>
        <v>0</v>
      </c>
      <c r="V223" s="5">
        <f>VLOOKUP(CONCATENATE($F223," ",$G223),AllocFactorMatrix,(V$4+1),FALSE)*$E227</f>
        <v>0</v>
      </c>
      <c r="W223" s="5">
        <f t="shared" si="111"/>
        <v>0</v>
      </c>
      <c r="X223" s="5">
        <f>VLOOKUP(CONCATENATE($F223," ",$G223),AllocFactorMatrix,(X$4+1),FALSE)*$E227</f>
        <v>0</v>
      </c>
      <c r="Y223" s="5">
        <f>VLOOKUP(CONCATENATE($F223," ",$G223),AllocFactorMatrix,(Y$4+1),FALSE)*$E227</f>
        <v>0</v>
      </c>
      <c r="Z223" s="5">
        <f t="shared" si="109"/>
        <v>0</v>
      </c>
      <c r="AA223" s="5">
        <f>VLOOKUP(CONCATENATE($F223," ",$G223),AllocFactorMatrix,(AA$4+1),FALSE)*$E227</f>
        <v>0</v>
      </c>
      <c r="AB223" s="5">
        <f>VLOOKUP(CONCATENATE($F223," ",$G223),AllocFactorMatrix,(AB$4+1),FALSE)*$E227</f>
        <v>0</v>
      </c>
      <c r="AC223" s="5">
        <f>VLOOKUP(CONCATENATE($F223," ",$G223),AllocFactorMatrix,(AC$4+1),FALSE)*$E227</f>
        <v>0</v>
      </c>
    </row>
    <row r="224" spans="2:29" hidden="1" outlineLevel="1">
      <c r="F224" s="175" t="str">
        <f>F227</f>
        <v>RB_GUP-Land_P</v>
      </c>
      <c r="G224" s="52" t="str">
        <f>$G$12</f>
        <v>DISTSEC</v>
      </c>
      <c r="H224" s="4">
        <f t="shared" si="107"/>
        <v>0</v>
      </c>
      <c r="I224" s="5">
        <f>VLOOKUP(CONCATENATE($F224," ",$G224),AllocFactorMatrix,(I$4+1),FALSE)*$E227</f>
        <v>0</v>
      </c>
      <c r="J224" s="5">
        <f>VLOOKUP(CONCATENATE($F224," ",$G224),AllocFactorMatrix,(J$4+1),FALSE)*$E227</f>
        <v>0</v>
      </c>
      <c r="K224" s="5">
        <f>VLOOKUP(CONCATENATE($F224," ",$G224),AllocFactorMatrix,(K$4+1),FALSE)*$E227</f>
        <v>0</v>
      </c>
      <c r="L224" s="5">
        <f>VLOOKUP(CONCATENATE($F224," ",$G224),AllocFactorMatrix,(L$4+1),FALSE)*$E227</f>
        <v>0</v>
      </c>
      <c r="M224" s="5">
        <f t="shared" si="108"/>
        <v>0</v>
      </c>
      <c r="N224" s="5">
        <f>VLOOKUP(CONCATENATE($F224," ",$G224),AllocFactorMatrix,(N$4+1),FALSE)*$E227</f>
        <v>0</v>
      </c>
      <c r="O224" s="5">
        <f>VLOOKUP(CONCATENATE($F224," ",$G224),AllocFactorMatrix,(O$4+1),FALSE)*$E227</f>
        <v>0</v>
      </c>
      <c r="P224" s="5">
        <f>VLOOKUP(CONCATENATE($F224," ",$G224),AllocFactorMatrix,(P$4+1),FALSE)*$E227</f>
        <v>0</v>
      </c>
      <c r="Q224" s="5">
        <f>VLOOKUP(CONCATENATE($F224," ",$G224),AllocFactorMatrix,(Q$4+1),FALSE)*$E227</f>
        <v>0</v>
      </c>
      <c r="R224" s="5">
        <f t="shared" si="110"/>
        <v>0</v>
      </c>
      <c r="S224" s="5">
        <f>VLOOKUP(CONCATENATE($F224," ",$G224),AllocFactorMatrix,(S$4+1),FALSE)*$E227</f>
        <v>0</v>
      </c>
      <c r="T224" s="5">
        <f>VLOOKUP(CONCATENATE($F224," ",$G224),AllocFactorMatrix,(T$4+1),FALSE)*$E227</f>
        <v>0</v>
      </c>
      <c r="U224" s="5">
        <f>VLOOKUP(CONCATENATE($F224," ",$G224),AllocFactorMatrix,(U$4+1),FALSE)*$E227</f>
        <v>0</v>
      </c>
      <c r="V224" s="5">
        <f>VLOOKUP(CONCATENATE($F224," ",$G224),AllocFactorMatrix,(V$4+1),FALSE)*$E227</f>
        <v>0</v>
      </c>
      <c r="W224" s="5">
        <f t="shared" si="111"/>
        <v>0</v>
      </c>
      <c r="X224" s="5">
        <f>VLOOKUP(CONCATENATE($F224," ",$G224),AllocFactorMatrix,(X$4+1),FALSE)*$E227</f>
        <v>0</v>
      </c>
      <c r="Y224" s="5">
        <f>VLOOKUP(CONCATENATE($F224," ",$G224),AllocFactorMatrix,(Y$4+1),FALSE)*$E227</f>
        <v>0</v>
      </c>
      <c r="Z224" s="5">
        <f t="shared" si="109"/>
        <v>0</v>
      </c>
      <c r="AA224" s="5">
        <f>VLOOKUP(CONCATENATE($F224," ",$G224),AllocFactorMatrix,(AA$4+1),FALSE)*$E227</f>
        <v>0</v>
      </c>
      <c r="AB224" s="5">
        <f>VLOOKUP(CONCATENATE($F224," ",$G224),AllocFactorMatrix,(AB$4+1),FALSE)*$E227</f>
        <v>0</v>
      </c>
      <c r="AC224" s="5">
        <f>VLOOKUP(CONCATENATE($F224," ",$G224),AllocFactorMatrix,(AC$4+1),FALSE)*$E227</f>
        <v>0</v>
      </c>
    </row>
    <row r="225" spans="4:29" hidden="1" outlineLevel="1">
      <c r="F225" s="175" t="str">
        <f>F227</f>
        <v>RB_GUP-Land_P</v>
      </c>
      <c r="G225" s="52" t="str">
        <f>$G$13</f>
        <v>ENERGY</v>
      </c>
      <c r="H225" s="4">
        <f t="shared" si="107"/>
        <v>0</v>
      </c>
      <c r="I225" s="5">
        <f>VLOOKUP(CONCATENATE($F225," ",$G225),AllocFactorMatrix,(I$4+1),FALSE)*$E227</f>
        <v>0</v>
      </c>
      <c r="J225" s="5">
        <f>VLOOKUP(CONCATENATE($F225," ",$G225),AllocFactorMatrix,(J$4+1),FALSE)*$E227</f>
        <v>0</v>
      </c>
      <c r="K225" s="5">
        <f>VLOOKUP(CONCATENATE($F225," ",$G225),AllocFactorMatrix,(K$4+1),FALSE)*$E227</f>
        <v>0</v>
      </c>
      <c r="L225" s="5">
        <f>VLOOKUP(CONCATENATE($F225," ",$G225),AllocFactorMatrix,(L$4+1),FALSE)*$E227</f>
        <v>0</v>
      </c>
      <c r="M225" s="5">
        <f t="shared" si="108"/>
        <v>0</v>
      </c>
      <c r="N225" s="5">
        <f>VLOOKUP(CONCATENATE($F225," ",$G225),AllocFactorMatrix,(N$4+1),FALSE)*$E227</f>
        <v>0</v>
      </c>
      <c r="O225" s="5">
        <f>VLOOKUP(CONCATENATE($F225," ",$G225),AllocFactorMatrix,(O$4+1),FALSE)*$E227</f>
        <v>0</v>
      </c>
      <c r="P225" s="5">
        <f>VLOOKUP(CONCATENATE($F225," ",$G225),AllocFactorMatrix,(P$4+1),FALSE)*$E227</f>
        <v>0</v>
      </c>
      <c r="Q225" s="5">
        <f>VLOOKUP(CONCATENATE($F225," ",$G225),AllocFactorMatrix,(Q$4+1),FALSE)*$E227</f>
        <v>0</v>
      </c>
      <c r="R225" s="5">
        <f t="shared" si="110"/>
        <v>0</v>
      </c>
      <c r="S225" s="5">
        <f>VLOOKUP(CONCATENATE($F225," ",$G225),AllocFactorMatrix,(S$4+1),FALSE)*$E227</f>
        <v>0</v>
      </c>
      <c r="T225" s="5">
        <f>VLOOKUP(CONCATENATE($F225," ",$G225),AllocFactorMatrix,(T$4+1),FALSE)*$E227</f>
        <v>0</v>
      </c>
      <c r="U225" s="5">
        <f>VLOOKUP(CONCATENATE($F225," ",$G225),AllocFactorMatrix,(U$4+1),FALSE)*$E227</f>
        <v>0</v>
      </c>
      <c r="V225" s="5">
        <f>VLOOKUP(CONCATENATE($F225," ",$G225),AllocFactorMatrix,(V$4+1),FALSE)*$E227</f>
        <v>0</v>
      </c>
      <c r="W225" s="5">
        <f t="shared" si="111"/>
        <v>0</v>
      </c>
      <c r="X225" s="5">
        <f>VLOOKUP(CONCATENATE($F225," ",$G225),AllocFactorMatrix,(X$4+1),FALSE)*$E227</f>
        <v>0</v>
      </c>
      <c r="Y225" s="5">
        <f>VLOOKUP(CONCATENATE($F225," ",$G225),AllocFactorMatrix,(Y$4+1),FALSE)*$E227</f>
        <v>0</v>
      </c>
      <c r="Z225" s="5">
        <f t="shared" si="109"/>
        <v>0</v>
      </c>
      <c r="AA225" s="5">
        <f>VLOOKUP(CONCATENATE($F225," ",$G225),AllocFactorMatrix,(AA$4+1),FALSE)*$E227</f>
        <v>0</v>
      </c>
      <c r="AB225" s="5">
        <f>VLOOKUP(CONCATENATE($F225," ",$G225),AllocFactorMatrix,(AB$4+1),FALSE)*$E227</f>
        <v>0</v>
      </c>
      <c r="AC225" s="5">
        <f>VLOOKUP(CONCATENATE($F225," ",$G225),AllocFactorMatrix,(AC$4+1),FALSE)*$E227</f>
        <v>0</v>
      </c>
    </row>
    <row r="226" spans="4:29" hidden="1" outlineLevel="1">
      <c r="F226" s="175" t="str">
        <f>F227</f>
        <v>RB_GUP-Land_P</v>
      </c>
      <c r="G226" s="52" t="str">
        <f>$G$14</f>
        <v>CUSTOMER</v>
      </c>
      <c r="H226" s="4">
        <f t="shared" si="107"/>
        <v>0</v>
      </c>
      <c r="I226" s="5">
        <f>VLOOKUP(CONCATENATE($F226," ",$G226),AllocFactorMatrix,(I$4+1),FALSE)*$E227</f>
        <v>0</v>
      </c>
      <c r="J226" s="5">
        <f>VLOOKUP(CONCATENATE($F226," ",$G226),AllocFactorMatrix,(J$4+1),FALSE)*$E227</f>
        <v>0</v>
      </c>
      <c r="K226" s="5">
        <f>VLOOKUP(CONCATENATE($F226," ",$G226),AllocFactorMatrix,(K$4+1),FALSE)*$E227</f>
        <v>0</v>
      </c>
      <c r="L226" s="5">
        <f>VLOOKUP(CONCATENATE($F226," ",$G226),AllocFactorMatrix,(L$4+1),FALSE)*$E227</f>
        <v>0</v>
      </c>
      <c r="M226" s="5">
        <f t="shared" si="108"/>
        <v>0</v>
      </c>
      <c r="N226" s="5">
        <f>VLOOKUP(CONCATENATE($F226," ",$G226),AllocFactorMatrix,(N$4+1),FALSE)*$E227</f>
        <v>0</v>
      </c>
      <c r="O226" s="5">
        <f>VLOOKUP(CONCATENATE($F226," ",$G226),AllocFactorMatrix,(O$4+1),FALSE)*$E227</f>
        <v>0</v>
      </c>
      <c r="P226" s="5">
        <f>VLOOKUP(CONCATENATE($F226," ",$G226),AllocFactorMatrix,(P$4+1),FALSE)*$E227</f>
        <v>0</v>
      </c>
      <c r="Q226" s="5">
        <f>VLOOKUP(CONCATENATE($F226," ",$G226),AllocFactorMatrix,(Q$4+1),FALSE)*$E227</f>
        <v>0</v>
      </c>
      <c r="R226" s="5">
        <f t="shared" si="110"/>
        <v>0</v>
      </c>
      <c r="S226" s="5">
        <f>VLOOKUP(CONCATENATE($F226," ",$G226),AllocFactorMatrix,(S$4+1),FALSE)*$E227</f>
        <v>0</v>
      </c>
      <c r="T226" s="5">
        <f>VLOOKUP(CONCATENATE($F226," ",$G226),AllocFactorMatrix,(T$4+1),FALSE)*$E227</f>
        <v>0</v>
      </c>
      <c r="U226" s="5">
        <f>VLOOKUP(CONCATENATE($F226," ",$G226),AllocFactorMatrix,(U$4+1),FALSE)*$E227</f>
        <v>0</v>
      </c>
      <c r="V226" s="5">
        <f>VLOOKUP(CONCATENATE($F226," ",$G226),AllocFactorMatrix,(V$4+1),FALSE)*$E227</f>
        <v>0</v>
      </c>
      <c r="W226" s="5">
        <f t="shared" si="111"/>
        <v>0</v>
      </c>
      <c r="X226" s="5">
        <f>VLOOKUP(CONCATENATE($F226," ",$G226),AllocFactorMatrix,(X$4+1),FALSE)*$E227</f>
        <v>0</v>
      </c>
      <c r="Y226" s="5">
        <f>VLOOKUP(CONCATENATE($F226," ",$G226),AllocFactorMatrix,(Y$4+1),FALSE)*$E227</f>
        <v>0</v>
      </c>
      <c r="Z226" s="5">
        <f t="shared" si="109"/>
        <v>0</v>
      </c>
      <c r="AA226" s="5">
        <f>VLOOKUP(CONCATENATE($F226," ",$G226),AllocFactorMatrix,(AA$4+1),FALSE)*$E227</f>
        <v>0</v>
      </c>
      <c r="AB226" s="5">
        <f>VLOOKUP(CONCATENATE($F226," ",$G226),AllocFactorMatrix,(AB$4+1),FALSE)*$E227</f>
        <v>0</v>
      </c>
      <c r="AC226" s="5">
        <f>VLOOKUP(CONCATENATE($F226," ",$G226),AllocFactorMatrix,(AC$4+1),FALSE)*$E227</f>
        <v>0</v>
      </c>
    </row>
    <row r="227" spans="4:29" collapsed="1">
      <c r="D227" s="52" t="s">
        <v>208</v>
      </c>
      <c r="E227" s="58">
        <f>-493022672-1</f>
        <v>-493022673</v>
      </c>
      <c r="F227" s="92" t="s">
        <v>551</v>
      </c>
      <c r="G227" s="52" t="str">
        <f>$G$15</f>
        <v>TOTAL</v>
      </c>
      <c r="H227" s="4">
        <f t="shared" si="107"/>
        <v>-493022673.00000012</v>
      </c>
      <c r="I227" s="5">
        <f>VLOOKUP(CONCATENATE($F227," ",$G227),AllocFactorMatrix,(I$4+1),FALSE)*$E227</f>
        <v>-253603950.7947681</v>
      </c>
      <c r="J227" s="5">
        <f>VLOOKUP(CONCATENATE($F227," ",$G227),AllocFactorMatrix,(J$4+1),FALSE)*$E227</f>
        <v>-59140480.315327801</v>
      </c>
      <c r="K227" s="5">
        <f>VLOOKUP(CONCATENATE($F227," ",$G227),AllocFactorMatrix,(K$4+1),FALSE)*$E227</f>
        <v>-822286.85674855427</v>
      </c>
      <c r="L227" s="5">
        <f>VLOOKUP(CONCATENATE($F227," ",$G227),AllocFactorMatrix,(L$4+1),FALSE)*$E227</f>
        <v>-114522.93899512016</v>
      </c>
      <c r="M227" s="5">
        <f t="shared" si="108"/>
        <v>-60077290.111071475</v>
      </c>
      <c r="N227" s="5">
        <f>VLOOKUP(CONCATENATE($F227," ",$G227),AllocFactorMatrix,(N$4+1),FALSE)*$E227</f>
        <v>-35200898.667211555</v>
      </c>
      <c r="O227" s="5">
        <f>VLOOKUP(CONCATENATE($F227," ",$G227),AllocFactorMatrix,(O$4+1),FALSE)*$E227</f>
        <v>-6307704.8397800177</v>
      </c>
      <c r="P227" s="5">
        <f>VLOOKUP(CONCATENATE($F227," ",$G227),AllocFactorMatrix,(P$4+1),FALSE)*$E227</f>
        <v>-1279138.1725460924</v>
      </c>
      <c r="Q227" s="5">
        <f>VLOOKUP(CONCATENATE($F227," ",$G227),AllocFactorMatrix,(Q$4+1),FALSE)*$E227</f>
        <v>-48574.693648053668</v>
      </c>
      <c r="R227" s="5">
        <f t="shared" si="110"/>
        <v>-42836316.373185724</v>
      </c>
      <c r="S227" s="5">
        <f>VLOOKUP(CONCATENATE($F227," ",$G227),AllocFactorMatrix,(S$4+1),FALSE)*$E227</f>
        <v>-1667015.0408097331</v>
      </c>
      <c r="T227" s="5">
        <f>VLOOKUP(CONCATENATE($F227," ",$G227),AllocFactorMatrix,(T$4+1),FALSE)*$E227</f>
        <v>-22505665.668115977</v>
      </c>
      <c r="U227" s="5">
        <f>VLOOKUP(CONCATENATE($F227," ",$G227),AllocFactorMatrix,(U$4+1),FALSE)*$E227</f>
        <v>-86075136.734872133</v>
      </c>
      <c r="V227" s="5">
        <f>VLOOKUP(CONCATENATE($F227," ",$G227),AllocFactorMatrix,(V$4+1),FALSE)*$E227</f>
        <v>-15593309.339747718</v>
      </c>
      <c r="W227" s="5">
        <f t="shared" si="111"/>
        <v>-125841126.78354555</v>
      </c>
      <c r="X227" s="5">
        <f>VLOOKUP(CONCATENATE($F227," ",$G227),AllocFactorMatrix,(X$4+1),FALSE)*$E227</f>
        <v>-9661225.0684123393</v>
      </c>
      <c r="Y227" s="5">
        <f>VLOOKUP(CONCATENATE($F227," ",$G227),AllocFactorMatrix,(Y$4+1),FALSE)*$E227</f>
        <v>-192959.44462718142</v>
      </c>
      <c r="Z227" s="5">
        <f t="shared" si="109"/>
        <v>-9854184.51303952</v>
      </c>
      <c r="AA227" s="5">
        <f>VLOOKUP(CONCATENATE($F227," ",$G227),AllocFactorMatrix,(AA$4+1),FALSE)*$E227</f>
        <v>-127447.18861649465</v>
      </c>
      <c r="AB227" s="5">
        <f>VLOOKUP(CONCATENATE($F227," ",$G227),AllocFactorMatrix,(AB$4+1),FALSE)*$E227</f>
        <v>-566192.97550929477</v>
      </c>
      <c r="AC227" s="5">
        <f>VLOOKUP(CONCATENATE($F227," ",$G227),AllocFactorMatrix,(AC$4+1),FALSE)*$E227</f>
        <v>-116164.26026390999</v>
      </c>
    </row>
    <row r="228" spans="4:29" hidden="1" outlineLevel="1">
      <c r="E228" s="52"/>
      <c r="F228" s="175" t="str">
        <f>F235</f>
        <v>RB_GUP-Land_P</v>
      </c>
      <c r="G228" s="52" t="str">
        <f>$G$8</f>
        <v>PRODUCTION</v>
      </c>
      <c r="H228" s="4">
        <f t="shared" si="107"/>
        <v>-139328.86000000002</v>
      </c>
      <c r="I228" s="5">
        <f>VLOOKUP(CONCATENATE($F228," ",$G228),AllocFactorMatrix,(I$4+1),FALSE)*$E235</f>
        <v>-71668.81218813872</v>
      </c>
      <c r="J228" s="5">
        <f>VLOOKUP(CONCATENATE($F228," ",$G228),AllocFactorMatrix,(J$4+1),FALSE)*$E235</f>
        <v>-16713.178020896135</v>
      </c>
      <c r="K228" s="5">
        <f>VLOOKUP(CONCATENATE($F228," ",$G228),AllocFactorMatrix,(K$4+1),FALSE)*$E235</f>
        <v>-232.37935417172864</v>
      </c>
      <c r="L228" s="5">
        <f>VLOOKUP(CONCATENATE($F228," ",$G228),AllocFactorMatrix,(L$4+1),FALSE)*$E235</f>
        <v>-32.364334153126535</v>
      </c>
      <c r="M228" s="5">
        <f t="shared" ref="M228:M259" si="112">SUBTOTAL(9,J228:L228)</f>
        <v>-16977.921709220991</v>
      </c>
      <c r="N228" s="5">
        <f>VLOOKUP(CONCATENATE($F228," ",$G228),AllocFactorMatrix,(N$4+1),FALSE)*$E235</f>
        <v>-9947.8205585042233</v>
      </c>
      <c r="O228" s="5">
        <f>VLOOKUP(CONCATENATE($F228," ",$G228),AllocFactorMatrix,(O$4+1),FALSE)*$E235</f>
        <v>-1782.5657371806763</v>
      </c>
      <c r="P228" s="5">
        <f>VLOOKUP(CONCATENATE($F228," ",$G228),AllocFactorMatrix,(P$4+1),FALSE)*$E235</f>
        <v>-361.48614074657439</v>
      </c>
      <c r="Q228" s="5">
        <f>VLOOKUP(CONCATENATE($F228," ",$G228),AllocFactorMatrix,(Q$4+1),FALSE)*$E235</f>
        <v>-13.727272722876496</v>
      </c>
      <c r="R228" s="5">
        <f t="shared" si="110"/>
        <v>-12105.59970915435</v>
      </c>
      <c r="S228" s="5">
        <f>VLOOKUP(CONCATENATE($F228," ",$G228),AllocFactorMatrix,(S$4+1),FALSE)*$E235</f>
        <v>-471.10065714741194</v>
      </c>
      <c r="T228" s="5">
        <f>VLOOKUP(CONCATENATE($F228," ",$G228),AllocFactorMatrix,(T$4+1),FALSE)*$E235</f>
        <v>-6360.1309083806309</v>
      </c>
      <c r="U228" s="5">
        <f>VLOOKUP(CONCATENATE($F228," ",$G228),AllocFactorMatrix,(U$4+1),FALSE)*$E235</f>
        <v>-24324.947578250329</v>
      </c>
      <c r="V228" s="5">
        <f>VLOOKUP(CONCATENATE($F228," ",$G228),AllocFactorMatrix,(V$4+1),FALSE)*$E235</f>
        <v>-4406.6898601525409</v>
      </c>
      <c r="W228" s="5">
        <f>SUBTOTAL(9,S228:V228)</f>
        <v>-35562.869003930915</v>
      </c>
      <c r="X228" s="5">
        <f>VLOOKUP(CONCATENATE($F228," ",$G228),AllocFactorMatrix,(X$4+1),FALSE)*$E235</f>
        <v>-2730.2749928202861</v>
      </c>
      <c r="Y228" s="5">
        <f>VLOOKUP(CONCATENATE($F228," ",$G228),AllocFactorMatrix,(Y$4+1),FALSE)*$E235</f>
        <v>-54.530594470527141</v>
      </c>
      <c r="Z228" s="5">
        <f t="shared" si="109"/>
        <v>-2784.805587290813</v>
      </c>
      <c r="AA228" s="5">
        <f>VLOOKUP(CONCATENATE($F228," ",$G228),AllocFactorMatrix,(AA$4+1),FALSE)*$E235</f>
        <v>-36.016744203853634</v>
      </c>
      <c r="AB228" s="5">
        <f>VLOOKUP(CONCATENATE($F228," ",$G228),AllocFactorMatrix,(AB$4+1),FALSE)*$E235</f>
        <v>-160.0068843440755</v>
      </c>
      <c r="AC228" s="5">
        <f>VLOOKUP(CONCATENATE($F228," ",$G228),AllocFactorMatrix,(AC$4+1),FALSE)*$E235</f>
        <v>-32.828173716290486</v>
      </c>
    </row>
    <row r="229" spans="4:29" hidden="1" outlineLevel="1">
      <c r="E229" s="52"/>
      <c r="F229" s="175" t="str">
        <f>F235</f>
        <v>RB_GUP-Land_P</v>
      </c>
      <c r="G229" s="52" t="str">
        <f>$G$9</f>
        <v>BULKTRAN</v>
      </c>
      <c r="H229" s="4">
        <f t="shared" si="107"/>
        <v>0</v>
      </c>
      <c r="I229" s="5">
        <f>VLOOKUP(CONCATENATE($F229," ",$G229),AllocFactorMatrix,(I$4+1),FALSE)*$E235</f>
        <v>0</v>
      </c>
      <c r="J229" s="5">
        <f>VLOOKUP(CONCATENATE($F229," ",$G229),AllocFactorMatrix,(J$4+1),FALSE)*$E235</f>
        <v>0</v>
      </c>
      <c r="K229" s="5">
        <f>VLOOKUP(CONCATENATE($F229," ",$G229),AllocFactorMatrix,(K$4+1),FALSE)*$E235</f>
        <v>0</v>
      </c>
      <c r="L229" s="5">
        <f>VLOOKUP(CONCATENATE($F229," ",$G229),AllocFactorMatrix,(L$4+1),FALSE)*$E235</f>
        <v>0</v>
      </c>
      <c r="M229" s="5">
        <f t="shared" si="112"/>
        <v>0</v>
      </c>
      <c r="N229" s="5">
        <f>VLOOKUP(CONCATENATE($F229," ",$G229),AllocFactorMatrix,(N$4+1),FALSE)*$E235</f>
        <v>0</v>
      </c>
      <c r="O229" s="5">
        <f>VLOOKUP(CONCATENATE($F229," ",$G229),AllocFactorMatrix,(O$4+1),FALSE)*$E235</f>
        <v>0</v>
      </c>
      <c r="P229" s="5">
        <f>VLOOKUP(CONCATENATE($F229," ",$G229),AllocFactorMatrix,(P$4+1),FALSE)*$E235</f>
        <v>0</v>
      </c>
      <c r="Q229" s="5">
        <f>VLOOKUP(CONCATENATE($F229," ",$G229),AllocFactorMatrix,(Q$4+1),FALSE)*$E235</f>
        <v>0</v>
      </c>
      <c r="R229" s="5">
        <f t="shared" si="110"/>
        <v>0</v>
      </c>
      <c r="S229" s="5">
        <f>VLOOKUP(CONCATENATE($F229," ",$G229),AllocFactorMatrix,(S$4+1),FALSE)*$E235</f>
        <v>0</v>
      </c>
      <c r="T229" s="5">
        <f>VLOOKUP(CONCATENATE($F229," ",$G229),AllocFactorMatrix,(T$4+1),FALSE)*$E235</f>
        <v>0</v>
      </c>
      <c r="U229" s="5">
        <f>VLOOKUP(CONCATENATE($F229," ",$G229),AllocFactorMatrix,(U$4+1),FALSE)*$E235</f>
        <v>0</v>
      </c>
      <c r="V229" s="5">
        <f>VLOOKUP(CONCATENATE($F229," ",$G229),AllocFactorMatrix,(V$4+1),FALSE)*$E235</f>
        <v>0</v>
      </c>
      <c r="W229" s="5">
        <f t="shared" ref="W229:W235" si="113">SUBTOTAL(9,S229:V229)</f>
        <v>0</v>
      </c>
      <c r="X229" s="5">
        <f>VLOOKUP(CONCATENATE($F229," ",$G229),AllocFactorMatrix,(X$4+1),FALSE)*$E235</f>
        <v>0</v>
      </c>
      <c r="Y229" s="5">
        <f>VLOOKUP(CONCATENATE($F229," ",$G229),AllocFactorMatrix,(Y$4+1),FALSE)*$E235</f>
        <v>0</v>
      </c>
      <c r="Z229" s="5">
        <f t="shared" si="109"/>
        <v>0</v>
      </c>
      <c r="AA229" s="5">
        <f>VLOOKUP(CONCATENATE($F229," ",$G229),AllocFactorMatrix,(AA$4+1),FALSE)*$E235</f>
        <v>0</v>
      </c>
      <c r="AB229" s="5">
        <f>VLOOKUP(CONCATENATE($F229," ",$G229),AllocFactorMatrix,(AB$4+1),FALSE)*$E235</f>
        <v>0</v>
      </c>
      <c r="AC229" s="5">
        <f>VLOOKUP(CONCATENATE($F229," ",$G229),AllocFactorMatrix,(AC$4+1),FALSE)*$E235</f>
        <v>0</v>
      </c>
    </row>
    <row r="230" spans="4:29" hidden="1" outlineLevel="1">
      <c r="E230" s="52"/>
      <c r="F230" s="175" t="str">
        <f>F235</f>
        <v>RB_GUP-Land_P</v>
      </c>
      <c r="G230" s="52" t="str">
        <f>$G$10</f>
        <v>SUBTRAN</v>
      </c>
      <c r="H230" s="4">
        <f t="shared" si="107"/>
        <v>0</v>
      </c>
      <c r="I230" s="5">
        <f>VLOOKUP(CONCATENATE($F230," ",$G230),AllocFactorMatrix,(I$4+1),FALSE)*$E235</f>
        <v>0</v>
      </c>
      <c r="J230" s="5">
        <f>VLOOKUP(CONCATENATE($F230," ",$G230),AllocFactorMatrix,(J$4+1),FALSE)*$E235</f>
        <v>0</v>
      </c>
      <c r="K230" s="5">
        <f>VLOOKUP(CONCATENATE($F230," ",$G230),AllocFactorMatrix,(K$4+1),FALSE)*$E235</f>
        <v>0</v>
      </c>
      <c r="L230" s="5">
        <f>VLOOKUP(CONCATENATE($F230," ",$G230),AllocFactorMatrix,(L$4+1),FALSE)*$E235</f>
        <v>0</v>
      </c>
      <c r="M230" s="5">
        <f t="shared" si="112"/>
        <v>0</v>
      </c>
      <c r="N230" s="5">
        <f>VLOOKUP(CONCATENATE($F230," ",$G230),AllocFactorMatrix,(N$4+1),FALSE)*$E235</f>
        <v>0</v>
      </c>
      <c r="O230" s="5">
        <f>VLOOKUP(CONCATENATE($F230," ",$G230),AllocFactorMatrix,(O$4+1),FALSE)*$E235</f>
        <v>0</v>
      </c>
      <c r="P230" s="5">
        <f>VLOOKUP(CONCATENATE($F230," ",$G230),AllocFactorMatrix,(P$4+1),FALSE)*$E235</f>
        <v>0</v>
      </c>
      <c r="Q230" s="5">
        <f>VLOOKUP(CONCATENATE($F230," ",$G230),AllocFactorMatrix,(Q$4+1),FALSE)*$E235</f>
        <v>0</v>
      </c>
      <c r="R230" s="5">
        <f t="shared" si="110"/>
        <v>0</v>
      </c>
      <c r="S230" s="5">
        <f>VLOOKUP(CONCATENATE($F230," ",$G230),AllocFactorMatrix,(S$4+1),FALSE)*$E235</f>
        <v>0</v>
      </c>
      <c r="T230" s="5">
        <f>VLOOKUP(CONCATENATE($F230," ",$G230),AllocFactorMatrix,(T$4+1),FALSE)*$E235</f>
        <v>0</v>
      </c>
      <c r="U230" s="5">
        <f>VLOOKUP(CONCATENATE($F230," ",$G230),AllocFactorMatrix,(U$4+1),FALSE)*$E235</f>
        <v>0</v>
      </c>
      <c r="V230" s="5">
        <f>VLOOKUP(CONCATENATE($F230," ",$G230),AllocFactorMatrix,(V$4+1),FALSE)*$E235</f>
        <v>0</v>
      </c>
      <c r="W230" s="5">
        <f t="shared" si="113"/>
        <v>0</v>
      </c>
      <c r="X230" s="5">
        <f>VLOOKUP(CONCATENATE($F230," ",$G230),AllocFactorMatrix,(X$4+1),FALSE)*$E235</f>
        <v>0</v>
      </c>
      <c r="Y230" s="5">
        <f>VLOOKUP(CONCATENATE($F230," ",$G230),AllocFactorMatrix,(Y$4+1),FALSE)*$E235</f>
        <v>0</v>
      </c>
      <c r="Z230" s="5">
        <f t="shared" si="109"/>
        <v>0</v>
      </c>
      <c r="AA230" s="5">
        <f>VLOOKUP(CONCATENATE($F230," ",$G230),AllocFactorMatrix,(AA$4+1),FALSE)*$E235</f>
        <v>0</v>
      </c>
      <c r="AB230" s="5">
        <f>VLOOKUP(CONCATENATE($F230," ",$G230),AllocFactorMatrix,(AB$4+1),FALSE)*$E235</f>
        <v>0</v>
      </c>
      <c r="AC230" s="5">
        <f>VLOOKUP(CONCATENATE($F230," ",$G230),AllocFactorMatrix,(AC$4+1),FALSE)*$E235</f>
        <v>0</v>
      </c>
    </row>
    <row r="231" spans="4:29" hidden="1" outlineLevel="1">
      <c r="E231" s="52"/>
      <c r="F231" s="175" t="str">
        <f>F235</f>
        <v>RB_GUP-Land_P</v>
      </c>
      <c r="G231" s="52" t="str">
        <f>$G$11</f>
        <v>DISTPRI</v>
      </c>
      <c r="H231" s="4">
        <f t="shared" si="107"/>
        <v>0</v>
      </c>
      <c r="I231" s="5">
        <f>VLOOKUP(CONCATENATE($F231," ",$G231),AllocFactorMatrix,(I$4+1),FALSE)*$E235</f>
        <v>0</v>
      </c>
      <c r="J231" s="5">
        <f>VLOOKUP(CONCATENATE($F231," ",$G231),AllocFactorMatrix,(J$4+1),FALSE)*$E235</f>
        <v>0</v>
      </c>
      <c r="K231" s="5">
        <f>VLOOKUP(CONCATENATE($F231," ",$G231),AllocFactorMatrix,(K$4+1),FALSE)*$E235</f>
        <v>0</v>
      </c>
      <c r="L231" s="5">
        <f>VLOOKUP(CONCATENATE($F231," ",$G231),AllocFactorMatrix,(L$4+1),FALSE)*$E235</f>
        <v>0</v>
      </c>
      <c r="M231" s="5">
        <f t="shared" si="112"/>
        <v>0</v>
      </c>
      <c r="N231" s="5">
        <f>VLOOKUP(CONCATENATE($F231," ",$G231),AllocFactorMatrix,(N$4+1),FALSE)*$E235</f>
        <v>0</v>
      </c>
      <c r="O231" s="5">
        <f>VLOOKUP(CONCATENATE($F231," ",$G231),AllocFactorMatrix,(O$4+1),FALSE)*$E235</f>
        <v>0</v>
      </c>
      <c r="P231" s="5">
        <f>VLOOKUP(CONCATENATE($F231," ",$G231),AllocFactorMatrix,(P$4+1),FALSE)*$E235</f>
        <v>0</v>
      </c>
      <c r="Q231" s="5">
        <f>VLOOKUP(CONCATENATE($F231," ",$G231),AllocFactorMatrix,(Q$4+1),FALSE)*$E235</f>
        <v>0</v>
      </c>
      <c r="R231" s="5">
        <f t="shared" si="110"/>
        <v>0</v>
      </c>
      <c r="S231" s="5">
        <f>VLOOKUP(CONCATENATE($F231," ",$G231),AllocFactorMatrix,(S$4+1),FALSE)*$E235</f>
        <v>0</v>
      </c>
      <c r="T231" s="5">
        <f>VLOOKUP(CONCATENATE($F231," ",$G231),AllocFactorMatrix,(T$4+1),FALSE)*$E235</f>
        <v>0</v>
      </c>
      <c r="U231" s="5">
        <f>VLOOKUP(CONCATENATE($F231," ",$G231),AllocFactorMatrix,(U$4+1),FALSE)*$E235</f>
        <v>0</v>
      </c>
      <c r="V231" s="5">
        <f>VLOOKUP(CONCATENATE($F231," ",$G231),AllocFactorMatrix,(V$4+1),FALSE)*$E235</f>
        <v>0</v>
      </c>
      <c r="W231" s="5">
        <f t="shared" si="113"/>
        <v>0</v>
      </c>
      <c r="X231" s="5">
        <f>VLOOKUP(CONCATENATE($F231," ",$G231),AllocFactorMatrix,(X$4+1),FALSE)*$E235</f>
        <v>0</v>
      </c>
      <c r="Y231" s="5">
        <f>VLOOKUP(CONCATENATE($F231," ",$G231),AllocFactorMatrix,(Y$4+1),FALSE)*$E235</f>
        <v>0</v>
      </c>
      <c r="Z231" s="5">
        <f t="shared" si="109"/>
        <v>0</v>
      </c>
      <c r="AA231" s="5">
        <f>VLOOKUP(CONCATENATE($F231," ",$G231),AllocFactorMatrix,(AA$4+1),FALSE)*$E235</f>
        <v>0</v>
      </c>
      <c r="AB231" s="5">
        <f>VLOOKUP(CONCATENATE($F231," ",$G231),AllocFactorMatrix,(AB$4+1),FALSE)*$E235</f>
        <v>0</v>
      </c>
      <c r="AC231" s="5">
        <f>VLOOKUP(CONCATENATE($F231," ",$G231),AllocFactorMatrix,(AC$4+1),FALSE)*$E235</f>
        <v>0</v>
      </c>
    </row>
    <row r="232" spans="4:29" hidden="1" outlineLevel="1">
      <c r="E232" s="52"/>
      <c r="F232" s="175" t="str">
        <f>F235</f>
        <v>RB_GUP-Land_P</v>
      </c>
      <c r="G232" s="52" t="str">
        <f>$G$12</f>
        <v>DISTSEC</v>
      </c>
      <c r="H232" s="4">
        <f t="shared" si="107"/>
        <v>0</v>
      </c>
      <c r="I232" s="5">
        <f>VLOOKUP(CONCATENATE($F232," ",$G232),AllocFactorMatrix,(I$4+1),FALSE)*$E235</f>
        <v>0</v>
      </c>
      <c r="J232" s="5">
        <f>VLOOKUP(CONCATENATE($F232," ",$G232),AllocFactorMatrix,(J$4+1),FALSE)*$E235</f>
        <v>0</v>
      </c>
      <c r="K232" s="5">
        <f>VLOOKUP(CONCATENATE($F232," ",$G232),AllocFactorMatrix,(K$4+1),FALSE)*$E235</f>
        <v>0</v>
      </c>
      <c r="L232" s="5">
        <f>VLOOKUP(CONCATENATE($F232," ",$G232),AllocFactorMatrix,(L$4+1),FALSE)*$E235</f>
        <v>0</v>
      </c>
      <c r="M232" s="5">
        <f t="shared" si="112"/>
        <v>0</v>
      </c>
      <c r="N232" s="5">
        <f>VLOOKUP(CONCATENATE($F232," ",$G232),AllocFactorMatrix,(N$4+1),FALSE)*$E235</f>
        <v>0</v>
      </c>
      <c r="O232" s="5">
        <f>VLOOKUP(CONCATENATE($F232," ",$G232),AllocFactorMatrix,(O$4+1),FALSE)*$E235</f>
        <v>0</v>
      </c>
      <c r="P232" s="5">
        <f>VLOOKUP(CONCATENATE($F232," ",$G232),AllocFactorMatrix,(P$4+1),FALSE)*$E235</f>
        <v>0</v>
      </c>
      <c r="Q232" s="5">
        <f>VLOOKUP(CONCATENATE($F232," ",$G232),AllocFactorMatrix,(Q$4+1),FALSE)*$E235</f>
        <v>0</v>
      </c>
      <c r="R232" s="5">
        <f t="shared" si="110"/>
        <v>0</v>
      </c>
      <c r="S232" s="5">
        <f>VLOOKUP(CONCATENATE($F232," ",$G232),AllocFactorMatrix,(S$4+1),FALSE)*$E235</f>
        <v>0</v>
      </c>
      <c r="T232" s="5">
        <f>VLOOKUP(CONCATENATE($F232," ",$G232),AllocFactorMatrix,(T$4+1),FALSE)*$E235</f>
        <v>0</v>
      </c>
      <c r="U232" s="5">
        <f>VLOOKUP(CONCATENATE($F232," ",$G232),AllocFactorMatrix,(U$4+1),FALSE)*$E235</f>
        <v>0</v>
      </c>
      <c r="V232" s="5">
        <f>VLOOKUP(CONCATENATE($F232," ",$G232),AllocFactorMatrix,(V$4+1),FALSE)*$E235</f>
        <v>0</v>
      </c>
      <c r="W232" s="5">
        <f t="shared" si="113"/>
        <v>0</v>
      </c>
      <c r="X232" s="5">
        <f>VLOOKUP(CONCATENATE($F232," ",$G232),AllocFactorMatrix,(X$4+1),FALSE)*$E235</f>
        <v>0</v>
      </c>
      <c r="Y232" s="5">
        <f>VLOOKUP(CONCATENATE($F232," ",$G232),AllocFactorMatrix,(Y$4+1),FALSE)*$E235</f>
        <v>0</v>
      </c>
      <c r="Z232" s="5">
        <f t="shared" si="109"/>
        <v>0</v>
      </c>
      <c r="AA232" s="5">
        <f>VLOOKUP(CONCATENATE($F232," ",$G232),AllocFactorMatrix,(AA$4+1),FALSE)*$E235</f>
        <v>0</v>
      </c>
      <c r="AB232" s="5">
        <f>VLOOKUP(CONCATENATE($F232," ",$G232),AllocFactorMatrix,(AB$4+1),FALSE)*$E235</f>
        <v>0</v>
      </c>
      <c r="AC232" s="5">
        <f>VLOOKUP(CONCATENATE($F232," ",$G232),AllocFactorMatrix,(AC$4+1),FALSE)*$E235</f>
        <v>0</v>
      </c>
    </row>
    <row r="233" spans="4:29" hidden="1" outlineLevel="1">
      <c r="E233" s="52"/>
      <c r="F233" s="175" t="str">
        <f>F235</f>
        <v>RB_GUP-Land_P</v>
      </c>
      <c r="G233" s="52" t="str">
        <f>$G$13</f>
        <v>ENERGY</v>
      </c>
      <c r="H233" s="4">
        <f t="shared" si="107"/>
        <v>0</v>
      </c>
      <c r="I233" s="5">
        <f>VLOOKUP(CONCATENATE($F233," ",$G233),AllocFactorMatrix,(I$4+1),FALSE)*$E235</f>
        <v>0</v>
      </c>
      <c r="J233" s="5">
        <f>VLOOKUP(CONCATENATE($F233," ",$G233),AllocFactorMatrix,(J$4+1),FALSE)*$E235</f>
        <v>0</v>
      </c>
      <c r="K233" s="5">
        <f>VLOOKUP(CONCATENATE($F233," ",$G233),AllocFactorMatrix,(K$4+1),FALSE)*$E235</f>
        <v>0</v>
      </c>
      <c r="L233" s="5">
        <f>VLOOKUP(CONCATENATE($F233," ",$G233),AllocFactorMatrix,(L$4+1),FALSE)*$E235</f>
        <v>0</v>
      </c>
      <c r="M233" s="5">
        <f t="shared" si="112"/>
        <v>0</v>
      </c>
      <c r="N233" s="5">
        <f>VLOOKUP(CONCATENATE($F233," ",$G233),AllocFactorMatrix,(N$4+1),FALSE)*$E235</f>
        <v>0</v>
      </c>
      <c r="O233" s="5">
        <f>VLOOKUP(CONCATENATE($F233," ",$G233),AllocFactorMatrix,(O$4+1),FALSE)*$E235</f>
        <v>0</v>
      </c>
      <c r="P233" s="5">
        <f>VLOOKUP(CONCATENATE($F233," ",$G233),AllocFactorMatrix,(P$4+1),FALSE)*$E235</f>
        <v>0</v>
      </c>
      <c r="Q233" s="5">
        <f>VLOOKUP(CONCATENATE($F233," ",$G233),AllocFactorMatrix,(Q$4+1),FALSE)*$E235</f>
        <v>0</v>
      </c>
      <c r="R233" s="5">
        <f t="shared" si="110"/>
        <v>0</v>
      </c>
      <c r="S233" s="5">
        <f>VLOOKUP(CONCATENATE($F233," ",$G233),AllocFactorMatrix,(S$4+1),FALSE)*$E235</f>
        <v>0</v>
      </c>
      <c r="T233" s="5">
        <f>VLOOKUP(CONCATENATE($F233," ",$G233),AllocFactorMatrix,(T$4+1),FALSE)*$E235</f>
        <v>0</v>
      </c>
      <c r="U233" s="5">
        <f>VLOOKUP(CONCATENATE($F233," ",$G233),AllocFactorMatrix,(U$4+1),FALSE)*$E235</f>
        <v>0</v>
      </c>
      <c r="V233" s="5">
        <f>VLOOKUP(CONCATENATE($F233," ",$G233),AllocFactorMatrix,(V$4+1),FALSE)*$E235</f>
        <v>0</v>
      </c>
      <c r="W233" s="5">
        <f t="shared" si="113"/>
        <v>0</v>
      </c>
      <c r="X233" s="5">
        <f>VLOOKUP(CONCATENATE($F233," ",$G233),AllocFactorMatrix,(X$4+1),FALSE)*$E235</f>
        <v>0</v>
      </c>
      <c r="Y233" s="5">
        <f>VLOOKUP(CONCATENATE($F233," ",$G233),AllocFactorMatrix,(Y$4+1),FALSE)*$E235</f>
        <v>0</v>
      </c>
      <c r="Z233" s="5">
        <f t="shared" si="109"/>
        <v>0</v>
      </c>
      <c r="AA233" s="5">
        <f>VLOOKUP(CONCATENATE($F233," ",$G233),AllocFactorMatrix,(AA$4+1),FALSE)*$E235</f>
        <v>0</v>
      </c>
      <c r="AB233" s="5">
        <f>VLOOKUP(CONCATENATE($F233," ",$G233),AllocFactorMatrix,(AB$4+1),FALSE)*$E235</f>
        <v>0</v>
      </c>
      <c r="AC233" s="5">
        <f>VLOOKUP(CONCATENATE($F233," ",$G233),AllocFactorMatrix,(AC$4+1),FALSE)*$E235</f>
        <v>0</v>
      </c>
    </row>
    <row r="234" spans="4:29" hidden="1" outlineLevel="1">
      <c r="E234" s="52"/>
      <c r="F234" s="175" t="str">
        <f>F235</f>
        <v>RB_GUP-Land_P</v>
      </c>
      <c r="G234" s="52" t="str">
        <f>$G$14</f>
        <v>CUSTOMER</v>
      </c>
      <c r="H234" s="4">
        <f t="shared" si="107"/>
        <v>0</v>
      </c>
      <c r="I234" s="5">
        <f>VLOOKUP(CONCATENATE($F234," ",$G234),AllocFactorMatrix,(I$4+1),FALSE)*$E235</f>
        <v>0</v>
      </c>
      <c r="J234" s="5">
        <f>VLOOKUP(CONCATENATE($F234," ",$G234),AllocFactorMatrix,(J$4+1),FALSE)*$E235</f>
        <v>0</v>
      </c>
      <c r="K234" s="5">
        <f>VLOOKUP(CONCATENATE($F234," ",$G234),AllocFactorMatrix,(K$4+1),FALSE)*$E235</f>
        <v>0</v>
      </c>
      <c r="L234" s="5">
        <f>VLOOKUP(CONCATENATE($F234," ",$G234),AllocFactorMatrix,(L$4+1),FALSE)*$E235</f>
        <v>0</v>
      </c>
      <c r="M234" s="5">
        <f t="shared" si="112"/>
        <v>0</v>
      </c>
      <c r="N234" s="5">
        <f>VLOOKUP(CONCATENATE($F234," ",$G234),AllocFactorMatrix,(N$4+1),FALSE)*$E235</f>
        <v>0</v>
      </c>
      <c r="O234" s="5">
        <f>VLOOKUP(CONCATENATE($F234," ",$G234),AllocFactorMatrix,(O$4+1),FALSE)*$E235</f>
        <v>0</v>
      </c>
      <c r="P234" s="5">
        <f>VLOOKUP(CONCATENATE($F234," ",$G234),AllocFactorMatrix,(P$4+1),FALSE)*$E235</f>
        <v>0</v>
      </c>
      <c r="Q234" s="5">
        <f>VLOOKUP(CONCATENATE($F234," ",$G234),AllocFactorMatrix,(Q$4+1),FALSE)*$E235</f>
        <v>0</v>
      </c>
      <c r="R234" s="5">
        <f t="shared" si="110"/>
        <v>0</v>
      </c>
      <c r="S234" s="5">
        <f>VLOOKUP(CONCATENATE($F234," ",$G234),AllocFactorMatrix,(S$4+1),FALSE)*$E235</f>
        <v>0</v>
      </c>
      <c r="T234" s="5">
        <f>VLOOKUP(CONCATENATE($F234," ",$G234),AllocFactorMatrix,(T$4+1),FALSE)*$E235</f>
        <v>0</v>
      </c>
      <c r="U234" s="5">
        <f>VLOOKUP(CONCATENATE($F234," ",$G234),AllocFactorMatrix,(U$4+1),FALSE)*$E235</f>
        <v>0</v>
      </c>
      <c r="V234" s="5">
        <f>VLOOKUP(CONCATENATE($F234," ",$G234),AllocFactorMatrix,(V$4+1),FALSE)*$E235</f>
        <v>0</v>
      </c>
      <c r="W234" s="5">
        <f t="shared" si="113"/>
        <v>0</v>
      </c>
      <c r="X234" s="5">
        <f>VLOOKUP(CONCATENATE($F234," ",$G234),AllocFactorMatrix,(X$4+1),FALSE)*$E235</f>
        <v>0</v>
      </c>
      <c r="Y234" s="5">
        <f>VLOOKUP(CONCATENATE($F234," ",$G234),AllocFactorMatrix,(Y$4+1),FALSE)*$E235</f>
        <v>0</v>
      </c>
      <c r="Z234" s="5">
        <f t="shared" si="109"/>
        <v>0</v>
      </c>
      <c r="AA234" s="5">
        <f>VLOOKUP(CONCATENATE($F234," ",$G234),AllocFactorMatrix,(AA$4+1),FALSE)*$E235</f>
        <v>0</v>
      </c>
      <c r="AB234" s="5">
        <f>VLOOKUP(CONCATENATE($F234," ",$G234),AllocFactorMatrix,(AB$4+1),FALSE)*$E235</f>
        <v>0</v>
      </c>
      <c r="AC234" s="5">
        <f>VLOOKUP(CONCATENATE($F234," ",$G234),AllocFactorMatrix,(AC$4+1),FALSE)*$E235</f>
        <v>0</v>
      </c>
    </row>
    <row r="235" spans="4:29" collapsed="1">
      <c r="D235" s="52" t="s">
        <v>209</v>
      </c>
      <c r="E235" s="58">
        <v>-139328.85999999999</v>
      </c>
      <c r="F235" s="92" t="s">
        <v>551</v>
      </c>
      <c r="G235" s="52" t="str">
        <f>$G$15</f>
        <v>TOTAL</v>
      </c>
      <c r="H235" s="4">
        <f t="shared" si="107"/>
        <v>-139328.86000000002</v>
      </c>
      <c r="I235" s="5">
        <f>VLOOKUP(CONCATENATE($F235," ",$G235),AllocFactorMatrix,(I$4+1),FALSE)*$E235</f>
        <v>-71668.81218813872</v>
      </c>
      <c r="J235" s="5">
        <f>VLOOKUP(CONCATENATE($F235," ",$G235),AllocFactorMatrix,(J$4+1),FALSE)*$E235</f>
        <v>-16713.178020896135</v>
      </c>
      <c r="K235" s="5">
        <f>VLOOKUP(CONCATENATE($F235," ",$G235),AllocFactorMatrix,(K$4+1),FALSE)*$E235</f>
        <v>-232.37935417172864</v>
      </c>
      <c r="L235" s="5">
        <f>VLOOKUP(CONCATENATE($F235," ",$G235),AllocFactorMatrix,(L$4+1),FALSE)*$E235</f>
        <v>-32.364334153126535</v>
      </c>
      <c r="M235" s="5">
        <f t="shared" si="112"/>
        <v>-16977.921709220991</v>
      </c>
      <c r="N235" s="5">
        <f>VLOOKUP(CONCATENATE($F235," ",$G235),AllocFactorMatrix,(N$4+1),FALSE)*$E235</f>
        <v>-9947.8205585042233</v>
      </c>
      <c r="O235" s="5">
        <f>VLOOKUP(CONCATENATE($F235," ",$G235),AllocFactorMatrix,(O$4+1),FALSE)*$E235</f>
        <v>-1782.5657371806763</v>
      </c>
      <c r="P235" s="5">
        <f>VLOOKUP(CONCATENATE($F235," ",$G235),AllocFactorMatrix,(P$4+1),FALSE)*$E235</f>
        <v>-361.48614074657439</v>
      </c>
      <c r="Q235" s="5">
        <f>VLOOKUP(CONCATENATE($F235," ",$G235),AllocFactorMatrix,(Q$4+1),FALSE)*$E235</f>
        <v>-13.727272722876496</v>
      </c>
      <c r="R235" s="5">
        <f t="shared" si="110"/>
        <v>-12105.59970915435</v>
      </c>
      <c r="S235" s="5">
        <f>VLOOKUP(CONCATENATE($F235," ",$G235),AllocFactorMatrix,(S$4+1),FALSE)*$E235</f>
        <v>-471.10065714741194</v>
      </c>
      <c r="T235" s="5">
        <f>VLOOKUP(CONCATENATE($F235," ",$G235),AllocFactorMatrix,(T$4+1),FALSE)*$E235</f>
        <v>-6360.1309083806309</v>
      </c>
      <c r="U235" s="5">
        <f>VLOOKUP(CONCATENATE($F235," ",$G235),AllocFactorMatrix,(U$4+1),FALSE)*$E235</f>
        <v>-24324.947578250329</v>
      </c>
      <c r="V235" s="5">
        <f>VLOOKUP(CONCATENATE($F235," ",$G235),AllocFactorMatrix,(V$4+1),FALSE)*$E235</f>
        <v>-4406.6898601525409</v>
      </c>
      <c r="W235" s="5">
        <f t="shared" si="113"/>
        <v>-35562.869003930915</v>
      </c>
      <c r="X235" s="5">
        <f>VLOOKUP(CONCATENATE($F235," ",$G235),AllocFactorMatrix,(X$4+1),FALSE)*$E235</f>
        <v>-2730.2749928202861</v>
      </c>
      <c r="Y235" s="5">
        <f>VLOOKUP(CONCATENATE($F235," ",$G235),AllocFactorMatrix,(Y$4+1),FALSE)*$E235</f>
        <v>-54.530594470527141</v>
      </c>
      <c r="Z235" s="5">
        <f t="shared" si="109"/>
        <v>-2784.805587290813</v>
      </c>
      <c r="AA235" s="5">
        <f>VLOOKUP(CONCATENATE($F235," ",$G235),AllocFactorMatrix,(AA$4+1),FALSE)*$E235</f>
        <v>-36.016744203853634</v>
      </c>
      <c r="AB235" s="5">
        <f>VLOOKUP(CONCATENATE($F235," ",$G235),AllocFactorMatrix,(AB$4+1),FALSE)*$E235</f>
        <v>-160.0068843440755</v>
      </c>
      <c r="AC235" s="5">
        <f>VLOOKUP(CONCATENATE($F235," ",$G235),AllocFactorMatrix,(AC$4+1),FALSE)*$E235</f>
        <v>-32.828173716290486</v>
      </c>
    </row>
    <row r="236" spans="4:29" hidden="1" outlineLevel="1">
      <c r="E236" s="52"/>
      <c r="F236" s="175" t="str">
        <f>F243</f>
        <v>RB_GUP-Land_T</v>
      </c>
      <c r="G236" s="52" t="str">
        <f>$G$8</f>
        <v>PRODUCTION</v>
      </c>
      <c r="H236" s="4">
        <f t="shared" si="107"/>
        <v>-4432164.5996695412</v>
      </c>
      <c r="I236" s="5">
        <f>VLOOKUP(CONCATENATE($F236," ",$G236),AllocFactorMatrix,(I$4+1),FALSE)*$E243</f>
        <v>-2279843.3309555058</v>
      </c>
      <c r="J236" s="5">
        <f>VLOOKUP(CONCATENATE($F236," ",$G236),AllocFactorMatrix,(J$4+1),FALSE)*$E243</f>
        <v>-531659.81529017666</v>
      </c>
      <c r="K236" s="5">
        <f>VLOOKUP(CONCATENATE($F236," ",$G236),AllocFactorMatrix,(K$4+1),FALSE)*$E243</f>
        <v>-7392.1766621359438</v>
      </c>
      <c r="L236" s="5">
        <f>VLOOKUP(CONCATENATE($F236," ",$G236),AllocFactorMatrix,(L$4+1),FALSE)*$E243</f>
        <v>-1029.5358486774624</v>
      </c>
      <c r="M236" s="5">
        <f t="shared" si="112"/>
        <v>-540081.52780099015</v>
      </c>
      <c r="N236" s="5">
        <f>VLOOKUP(CONCATENATE($F236," ",$G236),AllocFactorMatrix,(N$4+1),FALSE)*$E243</f>
        <v>-316448.28015722876</v>
      </c>
      <c r="O236" s="5">
        <f>VLOOKUP(CONCATENATE($F236," ",$G236),AllocFactorMatrix,(O$4+1),FALSE)*$E243</f>
        <v>-56704.869019354868</v>
      </c>
      <c r="P236" s="5">
        <f>VLOOKUP(CONCATENATE($F236," ",$G236),AllocFactorMatrix,(P$4+1),FALSE)*$E243</f>
        <v>-11499.168774424252</v>
      </c>
      <c r="Q236" s="5">
        <f>VLOOKUP(CONCATENATE($F236," ",$G236),AllocFactorMatrix,(Q$4+1),FALSE)*$E243</f>
        <v>-436.67573403200521</v>
      </c>
      <c r="R236" s="5">
        <f t="shared" si="110"/>
        <v>-385088.99368503987</v>
      </c>
      <c r="S236" s="5">
        <f>VLOOKUP(CONCATENATE($F236," ",$G236),AllocFactorMatrix,(S$4+1),FALSE)*$E243</f>
        <v>-14986.095884871349</v>
      </c>
      <c r="T236" s="5">
        <f>VLOOKUP(CONCATENATE($F236," ",$G236),AllocFactorMatrix,(T$4+1),FALSE)*$E243</f>
        <v>-202320.94816098199</v>
      </c>
      <c r="U236" s="5">
        <f>VLOOKUP(CONCATENATE($F236," ",$G236),AllocFactorMatrix,(U$4+1),FALSE)*$E243</f>
        <v>-773796.40905077709</v>
      </c>
      <c r="V236" s="5">
        <f>VLOOKUP(CONCATENATE($F236," ",$G236),AllocFactorMatrix,(V$4+1),FALSE)*$E243</f>
        <v>-140180.39622150653</v>
      </c>
      <c r="W236" s="5">
        <f>SUBTOTAL(9,S236:V236)</f>
        <v>-1131283.8493181369</v>
      </c>
      <c r="X236" s="5">
        <f>VLOOKUP(CONCATENATE($F236," ",$G236),AllocFactorMatrix,(X$4+1),FALSE)*$E243</f>
        <v>-86852.272892644658</v>
      </c>
      <c r="Y236" s="5">
        <f>VLOOKUP(CONCATENATE($F236," ",$G236),AllocFactorMatrix,(Y$4+1),FALSE)*$E243</f>
        <v>-1734.6626564748033</v>
      </c>
      <c r="Z236" s="5">
        <f t="shared" si="109"/>
        <v>-88586.935549119458</v>
      </c>
      <c r="AA236" s="5">
        <f>VLOOKUP(CONCATENATE($F236," ",$G236),AllocFactorMatrix,(AA$4+1),FALSE)*$E243</f>
        <v>-1145.7219893687009</v>
      </c>
      <c r="AB236" s="5">
        <f>VLOOKUP(CONCATENATE($F236," ",$G236),AllocFactorMatrix,(AB$4+1),FALSE)*$E243</f>
        <v>-5089.9494081357579</v>
      </c>
      <c r="AC236" s="5">
        <f>VLOOKUP(CONCATENATE($F236," ",$G236),AllocFactorMatrix,(AC$4+1),FALSE)*$E243</f>
        <v>-1044.2909632444041</v>
      </c>
    </row>
    <row r="237" spans="4:29" hidden="1" outlineLevel="1">
      <c r="E237" s="52"/>
      <c r="F237" s="175" t="str">
        <f>F243</f>
        <v>RB_GUP-Land_T</v>
      </c>
      <c r="G237" s="52" t="str">
        <f>$G$9</f>
        <v>BULKTRAN</v>
      </c>
      <c r="H237" s="4">
        <f t="shared" si="107"/>
        <v>-170089262.5104796</v>
      </c>
      <c r="I237" s="5">
        <f>VLOOKUP(CONCATENATE($F237," ",$G237),AllocFactorMatrix,(I$4+1),FALSE)*$E243</f>
        <v>-87491531.977528468</v>
      </c>
      <c r="J237" s="5">
        <f>VLOOKUP(CONCATENATE($F237," ",$G237),AllocFactorMatrix,(J$4+1),FALSE)*$E243</f>
        <v>-20403038.708423946</v>
      </c>
      <c r="K237" s="5">
        <f>VLOOKUP(CONCATENATE($F237," ",$G237),AllocFactorMatrix,(K$4+1),FALSE)*$E243</f>
        <v>-283683.02858238318</v>
      </c>
      <c r="L237" s="5">
        <f>VLOOKUP(CONCATENATE($F237," ",$G237),AllocFactorMatrix,(L$4+1),FALSE)*$E243</f>
        <v>-39509.587085891755</v>
      </c>
      <c r="M237" s="5">
        <f t="shared" si="112"/>
        <v>-20726231.324092221</v>
      </c>
      <c r="N237" s="5">
        <f>VLOOKUP(CONCATENATE($F237," ",$G237),AllocFactorMatrix,(N$4+1),FALSE)*$E243</f>
        <v>-12144055.886071062</v>
      </c>
      <c r="O237" s="5">
        <f>VLOOKUP(CONCATENATE($F237," ",$G237),AllocFactorMatrix,(O$4+1),FALSE)*$E243</f>
        <v>-2176112.6274449578</v>
      </c>
      <c r="P237" s="5">
        <f>VLOOKUP(CONCATENATE($F237," ",$G237),AllocFactorMatrix,(P$4+1),FALSE)*$E243</f>
        <v>-441293.43401894107</v>
      </c>
      <c r="Q237" s="5">
        <f>VLOOKUP(CONCATENATE($F237," ",$G237),AllocFactorMatrix,(Q$4+1),FALSE)*$E243</f>
        <v>-16757.918594283237</v>
      </c>
      <c r="R237" s="5">
        <f t="shared" si="110"/>
        <v>-14778219.866129246</v>
      </c>
      <c r="S237" s="5">
        <f>VLOOKUP(CONCATENATE($F237," ",$G237),AllocFactorMatrix,(S$4+1),FALSE)*$E243</f>
        <v>-575108.15305892541</v>
      </c>
      <c r="T237" s="5">
        <f>VLOOKUP(CONCATENATE($F237," ",$G237),AllocFactorMatrix,(T$4+1),FALSE)*$E243</f>
        <v>-7764292.1622739788</v>
      </c>
      <c r="U237" s="5">
        <f>VLOOKUP(CONCATENATE($F237," ",$G237),AllocFactorMatrix,(U$4+1),FALSE)*$E243</f>
        <v>-29695300.702170931</v>
      </c>
      <c r="V237" s="5">
        <f>VLOOKUP(CONCATENATE($F237," ",$G237),AllocFactorMatrix,(V$4+1),FALSE)*$E243</f>
        <v>-5379579.136912154</v>
      </c>
      <c r="W237" s="5">
        <f t="shared" ref="W237:W243" si="114">SUBTOTAL(9,S237:V237)</f>
        <v>-43414280.154415987</v>
      </c>
      <c r="X237" s="5">
        <f>VLOOKUP(CONCATENATE($F237," ",$G237),AllocFactorMatrix,(X$4+1),FALSE)*$E243</f>
        <v>-3333052.8935613739</v>
      </c>
      <c r="Y237" s="5">
        <f>VLOOKUP(CONCATENATE($F237," ",$G237),AllocFactorMatrix,(Y$4+1),FALSE)*$E243</f>
        <v>-66569.615209296913</v>
      </c>
      <c r="Z237" s="5">
        <f t="shared" si="109"/>
        <v>-3399622.5087706707</v>
      </c>
      <c r="AA237" s="5">
        <f>VLOOKUP(CONCATENATE($F237," ",$G237),AllocFactorMatrix,(AA$4+1),FALSE)*$E243</f>
        <v>-43968.359890851447</v>
      </c>
      <c r="AB237" s="5">
        <f>VLOOKUP(CONCATENATE($F237," ",$G237),AllocFactorMatrix,(AB$4+1),FALSE)*$E243</f>
        <v>-195332.48857905972</v>
      </c>
      <c r="AC237" s="5">
        <f>VLOOKUP(CONCATENATE($F237," ",$G237),AllocFactorMatrix,(AC$4+1),FALSE)*$E243</f>
        <v>-40075.831073115507</v>
      </c>
    </row>
    <row r="238" spans="4:29" hidden="1" outlineLevel="1">
      <c r="E238" s="52"/>
      <c r="F238" s="175" t="str">
        <f>F243</f>
        <v>RB_GUP-Land_T</v>
      </c>
      <c r="G238" s="52" t="str">
        <f>$G$10</f>
        <v>SUBTRAN</v>
      </c>
      <c r="H238" s="4">
        <f t="shared" si="107"/>
        <v>-50716111.239850797</v>
      </c>
      <c r="I238" s="5">
        <f>VLOOKUP(CONCATENATE($F238," ",$G238),AllocFactorMatrix,(I$4+1),FALSE)*$E243</f>
        <v>-25913567.508863758</v>
      </c>
      <c r="J238" s="5">
        <f>VLOOKUP(CONCATENATE($F238," ",$G238),AllocFactorMatrix,(J$4+1),FALSE)*$E243</f>
        <v>-6074577.9856809052</v>
      </c>
      <c r="K238" s="5">
        <f>VLOOKUP(CONCATENATE($F238," ",$G238),AllocFactorMatrix,(K$4+1),FALSE)*$E243</f>
        <v>-84859.498939436846</v>
      </c>
      <c r="L238" s="5">
        <f>VLOOKUP(CONCATENATE($F238," ",$G238),AllocFactorMatrix,(L$4+1),FALSE)*$E243</f>
        <v>-15359.17502945386</v>
      </c>
      <c r="M238" s="5">
        <f t="shared" si="112"/>
        <v>-6174796.6596497959</v>
      </c>
      <c r="N238" s="5">
        <f>VLOOKUP(CONCATENATE($F238," ",$G238),AllocFactorMatrix,(N$4+1),FALSE)*$E243</f>
        <v>-3510671.4522366831</v>
      </c>
      <c r="O238" s="5">
        <f>VLOOKUP(CONCATENATE($F238," ",$G238),AllocFactorMatrix,(O$4+1),FALSE)*$E243</f>
        <v>-630850.02227279905</v>
      </c>
      <c r="P238" s="5">
        <f>VLOOKUP(CONCATENATE($F238," ",$G238),AllocFactorMatrix,(P$4+1),FALSE)*$E243</f>
        <v>-165593.26699231958</v>
      </c>
      <c r="Q238" s="5">
        <f>VLOOKUP(CONCATENATE($F238," ",$G238),AllocFactorMatrix,(Q$4+1),FALSE)*$E243</f>
        <v>0</v>
      </c>
      <c r="R238" s="5">
        <f t="shared" si="110"/>
        <v>-4307114.7415018016</v>
      </c>
      <c r="S238" s="5">
        <f>VLOOKUP(CONCATENATE($F238," ",$G238),AllocFactorMatrix,(S$4+1),FALSE)*$E243</f>
        <v>-158240.82671513528</v>
      </c>
      <c r="T238" s="5">
        <f>VLOOKUP(CONCATENATE($F238," ",$G238),AllocFactorMatrix,(T$4+1),FALSE)*$E243</f>
        <v>-2220272.2417119197</v>
      </c>
      <c r="U238" s="5">
        <f>VLOOKUP(CONCATENATE($F238," ",$G238),AllocFactorMatrix,(U$4+1),FALSE)*$E243</f>
        <v>-10947654.840995681</v>
      </c>
      <c r="V238" s="5">
        <f>VLOOKUP(CONCATENATE($F238," ",$G238),AllocFactorMatrix,(V$4+1),FALSE)*$E243</f>
        <v>0</v>
      </c>
      <c r="W238" s="5">
        <f t="shared" si="114"/>
        <v>-13326167.909422737</v>
      </c>
      <c r="X238" s="5">
        <f>VLOOKUP(CONCATENATE($F238," ",$G238),AllocFactorMatrix,(X$4+1),FALSE)*$E243</f>
        <v>-962345.87062882981</v>
      </c>
      <c r="Y238" s="5">
        <f>VLOOKUP(CONCATENATE($F238," ",$G238),AllocFactorMatrix,(Y$4+1),FALSE)*$E243</f>
        <v>-19322.477977420549</v>
      </c>
      <c r="Z238" s="5">
        <f t="shared" si="109"/>
        <v>-981668.34860625037</v>
      </c>
      <c r="AA238" s="5">
        <f>VLOOKUP(CONCATENATE($F238," ",$G238),AllocFactorMatrix,(AA$4+1),FALSE)*$E243</f>
        <v>-12796.07180646941</v>
      </c>
      <c r="AB238" s="5">
        <f>VLOOKUP(CONCATENATE($F238," ",$G238),AllocFactorMatrix,(AB$4+1),FALSE)*$E243</f>
        <v>0</v>
      </c>
      <c r="AC238" s="5">
        <f>VLOOKUP(CONCATENATE($F238," ",$G238),AllocFactorMatrix,(AC$4+1),FALSE)*$E243</f>
        <v>0</v>
      </c>
    </row>
    <row r="239" spans="4:29" hidden="1" outlineLevel="1">
      <c r="E239" s="52"/>
      <c r="F239" s="175" t="str">
        <f>F243</f>
        <v>RB_GUP-Land_T</v>
      </c>
      <c r="G239" s="52" t="str">
        <f>$G$11</f>
        <v>DISTPRI</v>
      </c>
      <c r="H239" s="4">
        <f t="shared" si="107"/>
        <v>0</v>
      </c>
      <c r="I239" s="5">
        <f>VLOOKUP(CONCATENATE($F239," ",$G239),AllocFactorMatrix,(I$4+1),FALSE)*$E243</f>
        <v>0</v>
      </c>
      <c r="J239" s="5">
        <f>VLOOKUP(CONCATENATE($F239," ",$G239),AllocFactorMatrix,(J$4+1),FALSE)*$E243</f>
        <v>0</v>
      </c>
      <c r="K239" s="5">
        <f>VLOOKUP(CONCATENATE($F239," ",$G239),AllocFactorMatrix,(K$4+1),FALSE)*$E243</f>
        <v>0</v>
      </c>
      <c r="L239" s="5">
        <f>VLOOKUP(CONCATENATE($F239," ",$G239),AllocFactorMatrix,(L$4+1),FALSE)*$E243</f>
        <v>0</v>
      </c>
      <c r="M239" s="5">
        <f t="shared" si="112"/>
        <v>0</v>
      </c>
      <c r="N239" s="5">
        <f>VLOOKUP(CONCATENATE($F239," ",$G239),AllocFactorMatrix,(N$4+1),FALSE)*$E243</f>
        <v>0</v>
      </c>
      <c r="O239" s="5">
        <f>VLOOKUP(CONCATENATE($F239," ",$G239),AllocFactorMatrix,(O$4+1),FALSE)*$E243</f>
        <v>0</v>
      </c>
      <c r="P239" s="5">
        <f>VLOOKUP(CONCATENATE($F239," ",$G239),AllocFactorMatrix,(P$4+1),FALSE)*$E243</f>
        <v>0</v>
      </c>
      <c r="Q239" s="5">
        <f>VLOOKUP(CONCATENATE($F239," ",$G239),AllocFactorMatrix,(Q$4+1),FALSE)*$E243</f>
        <v>0</v>
      </c>
      <c r="R239" s="5">
        <f t="shared" si="110"/>
        <v>0</v>
      </c>
      <c r="S239" s="5">
        <f>VLOOKUP(CONCATENATE($F239," ",$G239),AllocFactorMatrix,(S$4+1),FALSE)*$E243</f>
        <v>0</v>
      </c>
      <c r="T239" s="5">
        <f>VLOOKUP(CONCATENATE($F239," ",$G239),AllocFactorMatrix,(T$4+1),FALSE)*$E243</f>
        <v>0</v>
      </c>
      <c r="U239" s="5">
        <f>VLOOKUP(CONCATENATE($F239," ",$G239),AllocFactorMatrix,(U$4+1),FALSE)*$E243</f>
        <v>0</v>
      </c>
      <c r="V239" s="5">
        <f>VLOOKUP(CONCATENATE($F239," ",$G239),AllocFactorMatrix,(V$4+1),FALSE)*$E243</f>
        <v>0</v>
      </c>
      <c r="W239" s="5">
        <f t="shared" si="114"/>
        <v>0</v>
      </c>
      <c r="X239" s="5">
        <f>VLOOKUP(CONCATENATE($F239," ",$G239),AllocFactorMatrix,(X$4+1),FALSE)*$E243</f>
        <v>0</v>
      </c>
      <c r="Y239" s="5">
        <f>VLOOKUP(CONCATENATE($F239," ",$G239),AllocFactorMatrix,(Y$4+1),FALSE)*$E243</f>
        <v>0</v>
      </c>
      <c r="Z239" s="5">
        <f t="shared" si="109"/>
        <v>0</v>
      </c>
      <c r="AA239" s="5">
        <f>VLOOKUP(CONCATENATE($F239," ",$G239),AllocFactorMatrix,(AA$4+1),FALSE)*$E243</f>
        <v>0</v>
      </c>
      <c r="AB239" s="5">
        <f>VLOOKUP(CONCATENATE($F239," ",$G239),AllocFactorMatrix,(AB$4+1),FALSE)*$E243</f>
        <v>0</v>
      </c>
      <c r="AC239" s="5">
        <f>VLOOKUP(CONCATENATE($F239," ",$G239),AllocFactorMatrix,(AC$4+1),FALSE)*$E243</f>
        <v>0</v>
      </c>
    </row>
    <row r="240" spans="4:29" hidden="1" outlineLevel="1">
      <c r="E240" s="52"/>
      <c r="F240" s="175" t="str">
        <f>F243</f>
        <v>RB_GUP-Land_T</v>
      </c>
      <c r="G240" s="52" t="str">
        <f>$G$12</f>
        <v>DISTSEC</v>
      </c>
      <c r="H240" s="4">
        <f t="shared" si="107"/>
        <v>0</v>
      </c>
      <c r="I240" s="5">
        <f>VLOOKUP(CONCATENATE($F240," ",$G240),AllocFactorMatrix,(I$4+1),FALSE)*$E243</f>
        <v>0</v>
      </c>
      <c r="J240" s="5">
        <f>VLOOKUP(CONCATENATE($F240," ",$G240),AllocFactorMatrix,(J$4+1),FALSE)*$E243</f>
        <v>0</v>
      </c>
      <c r="K240" s="5">
        <f>VLOOKUP(CONCATENATE($F240," ",$G240),AllocFactorMatrix,(K$4+1),FALSE)*$E243</f>
        <v>0</v>
      </c>
      <c r="L240" s="5">
        <f>VLOOKUP(CONCATENATE($F240," ",$G240),AllocFactorMatrix,(L$4+1),FALSE)*$E243</f>
        <v>0</v>
      </c>
      <c r="M240" s="5">
        <f t="shared" si="112"/>
        <v>0</v>
      </c>
      <c r="N240" s="5">
        <f>VLOOKUP(CONCATENATE($F240," ",$G240),AllocFactorMatrix,(N$4+1),FALSE)*$E243</f>
        <v>0</v>
      </c>
      <c r="O240" s="5">
        <f>VLOOKUP(CONCATENATE($F240," ",$G240),AllocFactorMatrix,(O$4+1),FALSE)*$E243</f>
        <v>0</v>
      </c>
      <c r="P240" s="5">
        <f>VLOOKUP(CONCATENATE($F240," ",$G240),AllocFactorMatrix,(P$4+1),FALSE)*$E243</f>
        <v>0</v>
      </c>
      <c r="Q240" s="5">
        <f>VLOOKUP(CONCATENATE($F240," ",$G240),AllocFactorMatrix,(Q$4+1),FALSE)*$E243</f>
        <v>0</v>
      </c>
      <c r="R240" s="5">
        <f t="shared" si="110"/>
        <v>0</v>
      </c>
      <c r="S240" s="5">
        <f>VLOOKUP(CONCATENATE($F240," ",$G240),AllocFactorMatrix,(S$4+1),FALSE)*$E243</f>
        <v>0</v>
      </c>
      <c r="T240" s="5">
        <f>VLOOKUP(CONCATENATE($F240," ",$G240),AllocFactorMatrix,(T$4+1),FALSE)*$E243</f>
        <v>0</v>
      </c>
      <c r="U240" s="5">
        <f>VLOOKUP(CONCATENATE($F240," ",$G240),AllocFactorMatrix,(U$4+1),FALSE)*$E243</f>
        <v>0</v>
      </c>
      <c r="V240" s="5">
        <f>VLOOKUP(CONCATENATE($F240," ",$G240),AllocFactorMatrix,(V$4+1),FALSE)*$E243</f>
        <v>0</v>
      </c>
      <c r="W240" s="5">
        <f t="shared" si="114"/>
        <v>0</v>
      </c>
      <c r="X240" s="5">
        <f>VLOOKUP(CONCATENATE($F240," ",$G240),AllocFactorMatrix,(X$4+1),FALSE)*$E243</f>
        <v>0</v>
      </c>
      <c r="Y240" s="5">
        <f>VLOOKUP(CONCATENATE($F240," ",$G240),AllocFactorMatrix,(Y$4+1),FALSE)*$E243</f>
        <v>0</v>
      </c>
      <c r="Z240" s="5">
        <f t="shared" si="109"/>
        <v>0</v>
      </c>
      <c r="AA240" s="5">
        <f>VLOOKUP(CONCATENATE($F240," ",$G240),AllocFactorMatrix,(AA$4+1),FALSE)*$E243</f>
        <v>0</v>
      </c>
      <c r="AB240" s="5">
        <f>VLOOKUP(CONCATENATE($F240," ",$G240),AllocFactorMatrix,(AB$4+1),FALSE)*$E243</f>
        <v>0</v>
      </c>
      <c r="AC240" s="5">
        <f>VLOOKUP(CONCATENATE($F240," ",$G240),AllocFactorMatrix,(AC$4+1),FALSE)*$E243</f>
        <v>0</v>
      </c>
    </row>
    <row r="241" spans="4:29" hidden="1" outlineLevel="1">
      <c r="E241" s="52"/>
      <c r="F241" s="175" t="str">
        <f>F243</f>
        <v>RB_GUP-Land_T</v>
      </c>
      <c r="G241" s="52" t="str">
        <f>$G$13</f>
        <v>ENERGY</v>
      </c>
      <c r="H241" s="4">
        <f t="shared" si="107"/>
        <v>0</v>
      </c>
      <c r="I241" s="5">
        <f>VLOOKUP(CONCATENATE($F241," ",$G241),AllocFactorMatrix,(I$4+1),FALSE)*$E243</f>
        <v>0</v>
      </c>
      <c r="J241" s="5">
        <f>VLOOKUP(CONCATENATE($F241," ",$G241),AllocFactorMatrix,(J$4+1),FALSE)*$E243</f>
        <v>0</v>
      </c>
      <c r="K241" s="5">
        <f>VLOOKUP(CONCATENATE($F241," ",$G241),AllocFactorMatrix,(K$4+1),FALSE)*$E243</f>
        <v>0</v>
      </c>
      <c r="L241" s="5">
        <f>VLOOKUP(CONCATENATE($F241," ",$G241),AllocFactorMatrix,(L$4+1),FALSE)*$E243</f>
        <v>0</v>
      </c>
      <c r="M241" s="5">
        <f t="shared" si="112"/>
        <v>0</v>
      </c>
      <c r="N241" s="5">
        <f>VLOOKUP(CONCATENATE($F241," ",$G241),AllocFactorMatrix,(N$4+1),FALSE)*$E243</f>
        <v>0</v>
      </c>
      <c r="O241" s="5">
        <f>VLOOKUP(CONCATENATE($F241," ",$G241),AllocFactorMatrix,(O$4+1),FALSE)*$E243</f>
        <v>0</v>
      </c>
      <c r="P241" s="5">
        <f>VLOOKUP(CONCATENATE($F241," ",$G241),AllocFactorMatrix,(P$4+1),FALSE)*$E243</f>
        <v>0</v>
      </c>
      <c r="Q241" s="5">
        <f>VLOOKUP(CONCATENATE($F241," ",$G241),AllocFactorMatrix,(Q$4+1),FALSE)*$E243</f>
        <v>0</v>
      </c>
      <c r="R241" s="5">
        <f t="shared" si="110"/>
        <v>0</v>
      </c>
      <c r="S241" s="5">
        <f>VLOOKUP(CONCATENATE($F241," ",$G241),AllocFactorMatrix,(S$4+1),FALSE)*$E243</f>
        <v>0</v>
      </c>
      <c r="T241" s="5">
        <f>VLOOKUP(CONCATENATE($F241," ",$G241),AllocFactorMatrix,(T$4+1),FALSE)*$E243</f>
        <v>0</v>
      </c>
      <c r="U241" s="5">
        <f>VLOOKUP(CONCATENATE($F241," ",$G241),AllocFactorMatrix,(U$4+1),FALSE)*$E243</f>
        <v>0</v>
      </c>
      <c r="V241" s="5">
        <f>VLOOKUP(CONCATENATE($F241," ",$G241),AllocFactorMatrix,(V$4+1),FALSE)*$E243</f>
        <v>0</v>
      </c>
      <c r="W241" s="5">
        <f t="shared" si="114"/>
        <v>0</v>
      </c>
      <c r="X241" s="5">
        <f>VLOOKUP(CONCATENATE($F241," ",$G241),AllocFactorMatrix,(X$4+1),FALSE)*$E243</f>
        <v>0</v>
      </c>
      <c r="Y241" s="5">
        <f>VLOOKUP(CONCATENATE($F241," ",$G241),AllocFactorMatrix,(Y$4+1),FALSE)*$E243</f>
        <v>0</v>
      </c>
      <c r="Z241" s="5">
        <f t="shared" si="109"/>
        <v>0</v>
      </c>
      <c r="AA241" s="5">
        <f>VLOOKUP(CONCATENATE($F241," ",$G241),AllocFactorMatrix,(AA$4+1),FALSE)*$E243</f>
        <v>0</v>
      </c>
      <c r="AB241" s="5">
        <f>VLOOKUP(CONCATENATE($F241," ",$G241),AllocFactorMatrix,(AB$4+1),FALSE)*$E243</f>
        <v>0</v>
      </c>
      <c r="AC241" s="5">
        <f>VLOOKUP(CONCATENATE($F241," ",$G241),AllocFactorMatrix,(AC$4+1),FALSE)*$E243</f>
        <v>0</v>
      </c>
    </row>
    <row r="242" spans="4:29" hidden="1" outlineLevel="1">
      <c r="E242" s="52"/>
      <c r="F242" s="175" t="str">
        <f>F243</f>
        <v>RB_GUP-Land_T</v>
      </c>
      <c r="G242" s="52" t="str">
        <f>$G$14</f>
        <v>CUSTOMER</v>
      </c>
      <c r="H242" s="4">
        <f t="shared" si="107"/>
        <v>0</v>
      </c>
      <c r="I242" s="5">
        <f>VLOOKUP(CONCATENATE($F242," ",$G242),AllocFactorMatrix,(I$4+1),FALSE)*$E243</f>
        <v>0</v>
      </c>
      <c r="J242" s="5">
        <f>VLOOKUP(CONCATENATE($F242," ",$G242),AllocFactorMatrix,(J$4+1),FALSE)*$E243</f>
        <v>0</v>
      </c>
      <c r="K242" s="5">
        <f>VLOOKUP(CONCATENATE($F242," ",$G242),AllocFactorMatrix,(K$4+1),FALSE)*$E243</f>
        <v>0</v>
      </c>
      <c r="L242" s="5">
        <f>VLOOKUP(CONCATENATE($F242," ",$G242),AllocFactorMatrix,(L$4+1),FALSE)*$E243</f>
        <v>0</v>
      </c>
      <c r="M242" s="5">
        <f t="shared" si="112"/>
        <v>0</v>
      </c>
      <c r="N242" s="5">
        <f>VLOOKUP(CONCATENATE($F242," ",$G242),AllocFactorMatrix,(N$4+1),FALSE)*$E243</f>
        <v>0</v>
      </c>
      <c r="O242" s="5">
        <f>VLOOKUP(CONCATENATE($F242," ",$G242),AllocFactorMatrix,(O$4+1),FALSE)*$E243</f>
        <v>0</v>
      </c>
      <c r="P242" s="5">
        <f>VLOOKUP(CONCATENATE($F242," ",$G242),AllocFactorMatrix,(P$4+1),FALSE)*$E243</f>
        <v>0</v>
      </c>
      <c r="Q242" s="5">
        <f>VLOOKUP(CONCATENATE($F242," ",$G242),AllocFactorMatrix,(Q$4+1),FALSE)*$E243</f>
        <v>0</v>
      </c>
      <c r="R242" s="5">
        <f t="shared" si="110"/>
        <v>0</v>
      </c>
      <c r="S242" s="5">
        <f>VLOOKUP(CONCATENATE($F242," ",$G242),AllocFactorMatrix,(S$4+1),FALSE)*$E243</f>
        <v>0</v>
      </c>
      <c r="T242" s="5">
        <f>VLOOKUP(CONCATENATE($F242," ",$G242),AllocFactorMatrix,(T$4+1),FALSE)*$E243</f>
        <v>0</v>
      </c>
      <c r="U242" s="5">
        <f>VLOOKUP(CONCATENATE($F242," ",$G242),AllocFactorMatrix,(U$4+1),FALSE)*$E243</f>
        <v>0</v>
      </c>
      <c r="V242" s="5">
        <f>VLOOKUP(CONCATENATE($F242," ",$G242),AllocFactorMatrix,(V$4+1),FALSE)*$E243</f>
        <v>0</v>
      </c>
      <c r="W242" s="5">
        <f t="shared" si="114"/>
        <v>0</v>
      </c>
      <c r="X242" s="5">
        <f>VLOOKUP(CONCATENATE($F242," ",$G242),AllocFactorMatrix,(X$4+1),FALSE)*$E243</f>
        <v>0</v>
      </c>
      <c r="Y242" s="5">
        <f>VLOOKUP(CONCATENATE($F242," ",$G242),AllocFactorMatrix,(Y$4+1),FALSE)*$E243</f>
        <v>0</v>
      </c>
      <c r="Z242" s="5">
        <f t="shared" si="109"/>
        <v>0</v>
      </c>
      <c r="AA242" s="5">
        <f>VLOOKUP(CONCATENATE($F242," ",$G242),AllocFactorMatrix,(AA$4+1),FALSE)*$E243</f>
        <v>0</v>
      </c>
      <c r="AB242" s="5">
        <f>VLOOKUP(CONCATENATE($F242," ",$G242),AllocFactorMatrix,(AB$4+1),FALSE)*$E243</f>
        <v>0</v>
      </c>
      <c r="AC242" s="5">
        <f>VLOOKUP(CONCATENATE($F242," ",$G242),AllocFactorMatrix,(AC$4+1),FALSE)*$E243</f>
        <v>0</v>
      </c>
    </row>
    <row r="243" spans="4:29" collapsed="1">
      <c r="D243" s="52" t="s">
        <v>210</v>
      </c>
      <c r="E243" s="58">
        <f>-226539575-E235-E268</f>
        <v>-225237538.34999999</v>
      </c>
      <c r="F243" s="92" t="s">
        <v>552</v>
      </c>
      <c r="G243" s="52" t="str">
        <f>$G$15</f>
        <v>TOTAL</v>
      </c>
      <c r="H243" s="4">
        <f t="shared" si="107"/>
        <v>-225237538.35000005</v>
      </c>
      <c r="I243" s="5">
        <f>VLOOKUP(CONCATENATE($F243," ",$G243),AllocFactorMatrix,(I$4+1),FALSE)*$E243</f>
        <v>-115684942.81734774</v>
      </c>
      <c r="J243" s="5">
        <f>VLOOKUP(CONCATENATE($F243," ",$G243),AllocFactorMatrix,(J$4+1),FALSE)*$E243</f>
        <v>-27009276.509395029</v>
      </c>
      <c r="K243" s="5">
        <f>VLOOKUP(CONCATENATE($F243," ",$G243),AllocFactorMatrix,(K$4+1),FALSE)*$E243</f>
        <v>-375934.70418395597</v>
      </c>
      <c r="L243" s="5">
        <f>VLOOKUP(CONCATENATE($F243," ",$G243),AllocFactorMatrix,(L$4+1),FALSE)*$E243</f>
        <v>-55898.297964023077</v>
      </c>
      <c r="M243" s="5">
        <f t="shared" si="112"/>
        <v>-27441109.511543006</v>
      </c>
      <c r="N243" s="5">
        <f>VLOOKUP(CONCATENATE($F243," ",$G243),AllocFactorMatrix,(N$4+1),FALSE)*$E243</f>
        <v>-15971175.618464977</v>
      </c>
      <c r="O243" s="5">
        <f>VLOOKUP(CONCATENATE($F243," ",$G243),AllocFactorMatrix,(O$4+1),FALSE)*$E243</f>
        <v>-2863667.5187371117</v>
      </c>
      <c r="P243" s="5">
        <f>VLOOKUP(CONCATENATE($F243," ",$G243),AllocFactorMatrix,(P$4+1),FALSE)*$E243</f>
        <v>-618385.86978568486</v>
      </c>
      <c r="Q243" s="5">
        <f>VLOOKUP(CONCATENATE($F243," ",$G243),AllocFactorMatrix,(Q$4+1),FALSE)*$E243</f>
        <v>-17194.594328315245</v>
      </c>
      <c r="R243" s="5">
        <f t="shared" si="110"/>
        <v>-19470423.601316087</v>
      </c>
      <c r="S243" s="5">
        <f>VLOOKUP(CONCATENATE($F243," ",$G243),AllocFactorMatrix,(S$4+1),FALSE)*$E243</f>
        <v>-748335.0756589321</v>
      </c>
      <c r="T243" s="5">
        <f>VLOOKUP(CONCATENATE($F243," ",$G243),AllocFactorMatrix,(T$4+1),FALSE)*$E243</f>
        <v>-10186885.352146879</v>
      </c>
      <c r="U243" s="5">
        <f>VLOOKUP(CONCATENATE($F243," ",$G243),AllocFactorMatrix,(U$4+1),FALSE)*$E243</f>
        <v>-41416751.952217385</v>
      </c>
      <c r="V243" s="5">
        <f>VLOOKUP(CONCATENATE($F243," ",$G243),AllocFactorMatrix,(V$4+1),FALSE)*$E243</f>
        <v>-5519759.5331336604</v>
      </c>
      <c r="W243" s="5">
        <f t="shared" si="114"/>
        <v>-57871731.91315686</v>
      </c>
      <c r="X243" s="5">
        <f>VLOOKUP(CONCATENATE($F243," ",$G243),AllocFactorMatrix,(X$4+1),FALSE)*$E243</f>
        <v>-4382251.0370828481</v>
      </c>
      <c r="Y243" s="5">
        <f>VLOOKUP(CONCATENATE($F243," ",$G243),AllocFactorMatrix,(Y$4+1),FALSE)*$E243</f>
        <v>-87626.755843192266</v>
      </c>
      <c r="Z243" s="5">
        <f t="shared" si="109"/>
        <v>-4469877.7929260405</v>
      </c>
      <c r="AA243" s="5">
        <f>VLOOKUP(CONCATENATE($F243," ",$G243),AllocFactorMatrix,(AA$4+1),FALSE)*$E243</f>
        <v>-57910.153686689562</v>
      </c>
      <c r="AB243" s="5">
        <f>VLOOKUP(CONCATENATE($F243," ",$G243),AllocFactorMatrix,(AB$4+1),FALSE)*$E243</f>
        <v>-200422.43798719547</v>
      </c>
      <c r="AC243" s="5">
        <f>VLOOKUP(CONCATENATE($F243," ",$G243),AllocFactorMatrix,(AC$4+1),FALSE)*$E243</f>
        <v>-41120.122036359906</v>
      </c>
    </row>
    <row r="244" spans="4:29" hidden="1" outlineLevel="1">
      <c r="E244" s="52"/>
      <c r="F244" s="175" t="str">
        <f>F251</f>
        <v>RB_GUP-Land_D</v>
      </c>
      <c r="G244" s="52" t="str">
        <f>$G$8</f>
        <v>PRODUCTION</v>
      </c>
      <c r="H244" s="4">
        <f t="shared" si="107"/>
        <v>0</v>
      </c>
      <c r="I244" s="5">
        <f>VLOOKUP(CONCATENATE($F244," ",$G244),AllocFactorMatrix,(I$4+1),FALSE)*$E251</f>
        <v>0</v>
      </c>
      <c r="J244" s="5">
        <f>VLOOKUP(CONCATENATE($F244," ",$G244),AllocFactorMatrix,(J$4+1),FALSE)*$E251</f>
        <v>0</v>
      </c>
      <c r="K244" s="5">
        <f>VLOOKUP(CONCATENATE($F244," ",$G244),AllocFactorMatrix,(K$4+1),FALSE)*$E251</f>
        <v>0</v>
      </c>
      <c r="L244" s="5">
        <f>VLOOKUP(CONCATENATE($F244," ",$G244),AllocFactorMatrix,(L$4+1),FALSE)*$E251</f>
        <v>0</v>
      </c>
      <c r="M244" s="5">
        <f t="shared" si="112"/>
        <v>0</v>
      </c>
      <c r="N244" s="5">
        <f>VLOOKUP(CONCATENATE($F244," ",$G244),AllocFactorMatrix,(N$4+1),FALSE)*$E251</f>
        <v>0</v>
      </c>
      <c r="O244" s="5">
        <f>VLOOKUP(CONCATENATE($F244," ",$G244),AllocFactorMatrix,(O$4+1),FALSE)*$E251</f>
        <v>0</v>
      </c>
      <c r="P244" s="5">
        <f>VLOOKUP(CONCATENATE($F244," ",$G244),AllocFactorMatrix,(P$4+1),FALSE)*$E251</f>
        <v>0</v>
      </c>
      <c r="Q244" s="5">
        <f>VLOOKUP(CONCATENATE($F244," ",$G244),AllocFactorMatrix,(Q$4+1),FALSE)*$E251</f>
        <v>0</v>
      </c>
      <c r="R244" s="5">
        <f t="shared" si="110"/>
        <v>0</v>
      </c>
      <c r="S244" s="5">
        <f>VLOOKUP(CONCATENATE($F244," ",$G244),AllocFactorMatrix,(S$4+1),FALSE)*$E251</f>
        <v>0</v>
      </c>
      <c r="T244" s="5">
        <f>VLOOKUP(CONCATENATE($F244," ",$G244),AllocFactorMatrix,(T$4+1),FALSE)*$E251</f>
        <v>0</v>
      </c>
      <c r="U244" s="5">
        <f>VLOOKUP(CONCATENATE($F244," ",$G244),AllocFactorMatrix,(U$4+1),FALSE)*$E251</f>
        <v>0</v>
      </c>
      <c r="V244" s="5">
        <f>VLOOKUP(CONCATENATE($F244," ",$G244),AllocFactorMatrix,(V$4+1),FALSE)*$E251</f>
        <v>0</v>
      </c>
      <c r="W244" s="5">
        <f>SUBTOTAL(9,S244:V244)</f>
        <v>0</v>
      </c>
      <c r="X244" s="5">
        <f>VLOOKUP(CONCATENATE($F244," ",$G244),AllocFactorMatrix,(X$4+1),FALSE)*$E251</f>
        <v>0</v>
      </c>
      <c r="Y244" s="5">
        <f>VLOOKUP(CONCATENATE($F244," ",$G244),AllocFactorMatrix,(Y$4+1),FALSE)*$E251</f>
        <v>0</v>
      </c>
      <c r="Z244" s="5">
        <f t="shared" si="109"/>
        <v>0</v>
      </c>
      <c r="AA244" s="5">
        <f>VLOOKUP(CONCATENATE($F244," ",$G244),AllocFactorMatrix,(AA$4+1),FALSE)*$E251</f>
        <v>0</v>
      </c>
      <c r="AB244" s="5">
        <f>VLOOKUP(CONCATENATE($F244," ",$G244),AllocFactorMatrix,(AB$4+1),FALSE)*$E251</f>
        <v>0</v>
      </c>
      <c r="AC244" s="5">
        <f>VLOOKUP(CONCATENATE($F244," ",$G244),AllocFactorMatrix,(AC$4+1),FALSE)*$E251</f>
        <v>0</v>
      </c>
    </row>
    <row r="245" spans="4:29" hidden="1" outlineLevel="1">
      <c r="E245" s="52"/>
      <c r="F245" s="175" t="str">
        <f>F251</f>
        <v>RB_GUP-Land_D</v>
      </c>
      <c r="G245" s="52" t="str">
        <f>$G$9</f>
        <v>BULKTRAN</v>
      </c>
      <c r="H245" s="4">
        <f t="shared" si="107"/>
        <v>0</v>
      </c>
      <c r="I245" s="5">
        <f>VLOOKUP(CONCATENATE($F245," ",$G245),AllocFactorMatrix,(I$4+1),FALSE)*$E251</f>
        <v>0</v>
      </c>
      <c r="J245" s="5">
        <f>VLOOKUP(CONCATENATE($F245," ",$G245),AllocFactorMatrix,(J$4+1),FALSE)*$E251</f>
        <v>0</v>
      </c>
      <c r="K245" s="5">
        <f>VLOOKUP(CONCATENATE($F245," ",$G245),AllocFactorMatrix,(K$4+1),FALSE)*$E251</f>
        <v>0</v>
      </c>
      <c r="L245" s="5">
        <f>VLOOKUP(CONCATENATE($F245," ",$G245),AllocFactorMatrix,(L$4+1),FALSE)*$E251</f>
        <v>0</v>
      </c>
      <c r="M245" s="5">
        <f t="shared" si="112"/>
        <v>0</v>
      </c>
      <c r="N245" s="5">
        <f>VLOOKUP(CONCATENATE($F245," ",$G245),AllocFactorMatrix,(N$4+1),FALSE)*$E251</f>
        <v>0</v>
      </c>
      <c r="O245" s="5">
        <f>VLOOKUP(CONCATENATE($F245," ",$G245),AllocFactorMatrix,(O$4+1),FALSE)*$E251</f>
        <v>0</v>
      </c>
      <c r="P245" s="5">
        <f>VLOOKUP(CONCATENATE($F245," ",$G245),AllocFactorMatrix,(P$4+1),FALSE)*$E251</f>
        <v>0</v>
      </c>
      <c r="Q245" s="5">
        <f>VLOOKUP(CONCATENATE($F245," ",$G245),AllocFactorMatrix,(Q$4+1),FALSE)*$E251</f>
        <v>0</v>
      </c>
      <c r="R245" s="5">
        <f t="shared" si="110"/>
        <v>0</v>
      </c>
      <c r="S245" s="5">
        <f>VLOOKUP(CONCATENATE($F245," ",$G245),AllocFactorMatrix,(S$4+1),FALSE)*$E251</f>
        <v>0</v>
      </c>
      <c r="T245" s="5">
        <f>VLOOKUP(CONCATENATE($F245," ",$G245),AllocFactorMatrix,(T$4+1),FALSE)*$E251</f>
        <v>0</v>
      </c>
      <c r="U245" s="5">
        <f>VLOOKUP(CONCATENATE($F245," ",$G245),AllocFactorMatrix,(U$4+1),FALSE)*$E251</f>
        <v>0</v>
      </c>
      <c r="V245" s="5">
        <f>VLOOKUP(CONCATENATE($F245," ",$G245),AllocFactorMatrix,(V$4+1),FALSE)*$E251</f>
        <v>0</v>
      </c>
      <c r="W245" s="5">
        <f t="shared" ref="W245:W251" si="115">SUBTOTAL(9,S245:V245)</f>
        <v>0</v>
      </c>
      <c r="X245" s="5">
        <f>VLOOKUP(CONCATENATE($F245," ",$G245),AllocFactorMatrix,(X$4+1),FALSE)*$E251</f>
        <v>0</v>
      </c>
      <c r="Y245" s="5">
        <f>VLOOKUP(CONCATENATE($F245," ",$G245),AllocFactorMatrix,(Y$4+1),FALSE)*$E251</f>
        <v>0</v>
      </c>
      <c r="Z245" s="5">
        <f t="shared" si="109"/>
        <v>0</v>
      </c>
      <c r="AA245" s="5">
        <f>VLOOKUP(CONCATENATE($F245," ",$G245),AllocFactorMatrix,(AA$4+1),FALSE)*$E251</f>
        <v>0</v>
      </c>
      <c r="AB245" s="5">
        <f>VLOOKUP(CONCATENATE($F245," ",$G245),AllocFactorMatrix,(AB$4+1),FALSE)*$E251</f>
        <v>0</v>
      </c>
      <c r="AC245" s="5">
        <f>VLOOKUP(CONCATENATE($F245," ",$G245),AllocFactorMatrix,(AC$4+1),FALSE)*$E251</f>
        <v>0</v>
      </c>
    </row>
    <row r="246" spans="4:29" hidden="1" outlineLevel="1">
      <c r="E246" s="52"/>
      <c r="F246" s="175" t="str">
        <f>F251</f>
        <v>RB_GUP-Land_D</v>
      </c>
      <c r="G246" s="52" t="str">
        <f>$G$10</f>
        <v>SUBTRAN</v>
      </c>
      <c r="H246" s="4">
        <f t="shared" si="107"/>
        <v>0</v>
      </c>
      <c r="I246" s="5">
        <f>VLOOKUP(CONCATENATE($F246," ",$G246),AllocFactorMatrix,(I$4+1),FALSE)*$E251</f>
        <v>0</v>
      </c>
      <c r="J246" s="5">
        <f>VLOOKUP(CONCATENATE($F246," ",$G246),AllocFactorMatrix,(J$4+1),FALSE)*$E251</f>
        <v>0</v>
      </c>
      <c r="K246" s="5">
        <f>VLOOKUP(CONCATENATE($F246," ",$G246),AllocFactorMatrix,(K$4+1),FALSE)*$E251</f>
        <v>0</v>
      </c>
      <c r="L246" s="5">
        <f>VLOOKUP(CONCATENATE($F246," ",$G246),AllocFactorMatrix,(L$4+1),FALSE)*$E251</f>
        <v>0</v>
      </c>
      <c r="M246" s="5">
        <f t="shared" si="112"/>
        <v>0</v>
      </c>
      <c r="N246" s="5">
        <f>VLOOKUP(CONCATENATE($F246," ",$G246),AllocFactorMatrix,(N$4+1),FALSE)*$E251</f>
        <v>0</v>
      </c>
      <c r="O246" s="5">
        <f>VLOOKUP(CONCATENATE($F246," ",$G246),AllocFactorMatrix,(O$4+1),FALSE)*$E251</f>
        <v>0</v>
      </c>
      <c r="P246" s="5">
        <f>VLOOKUP(CONCATENATE($F246," ",$G246),AllocFactorMatrix,(P$4+1),FALSE)*$E251</f>
        <v>0</v>
      </c>
      <c r="Q246" s="5">
        <f>VLOOKUP(CONCATENATE($F246," ",$G246),AllocFactorMatrix,(Q$4+1),FALSE)*$E251</f>
        <v>0</v>
      </c>
      <c r="R246" s="5">
        <f t="shared" si="110"/>
        <v>0</v>
      </c>
      <c r="S246" s="5">
        <f>VLOOKUP(CONCATENATE($F246," ",$G246),AllocFactorMatrix,(S$4+1),FALSE)*$E251</f>
        <v>0</v>
      </c>
      <c r="T246" s="5">
        <f>VLOOKUP(CONCATENATE($F246," ",$G246),AllocFactorMatrix,(T$4+1),FALSE)*$E251</f>
        <v>0</v>
      </c>
      <c r="U246" s="5">
        <f>VLOOKUP(CONCATENATE($F246," ",$G246),AllocFactorMatrix,(U$4+1),FALSE)*$E251</f>
        <v>0</v>
      </c>
      <c r="V246" s="5">
        <f>VLOOKUP(CONCATENATE($F246," ",$G246),AllocFactorMatrix,(V$4+1),FALSE)*$E251</f>
        <v>0</v>
      </c>
      <c r="W246" s="5">
        <f t="shared" si="115"/>
        <v>0</v>
      </c>
      <c r="X246" s="5">
        <f>VLOOKUP(CONCATENATE($F246," ",$G246),AllocFactorMatrix,(X$4+1),FALSE)*$E251</f>
        <v>0</v>
      </c>
      <c r="Y246" s="5">
        <f>VLOOKUP(CONCATENATE($F246," ",$G246),AllocFactorMatrix,(Y$4+1),FALSE)*$E251</f>
        <v>0</v>
      </c>
      <c r="Z246" s="5">
        <f t="shared" si="109"/>
        <v>0</v>
      </c>
      <c r="AA246" s="5">
        <f>VLOOKUP(CONCATENATE($F246," ",$G246),AllocFactorMatrix,(AA$4+1),FALSE)*$E251</f>
        <v>0</v>
      </c>
      <c r="AB246" s="5">
        <f>VLOOKUP(CONCATENATE($F246," ",$G246),AllocFactorMatrix,(AB$4+1),FALSE)*$E251</f>
        <v>0</v>
      </c>
      <c r="AC246" s="5">
        <f>VLOOKUP(CONCATENATE($F246," ",$G246),AllocFactorMatrix,(AC$4+1),FALSE)*$E251</f>
        <v>0</v>
      </c>
    </row>
    <row r="247" spans="4:29" hidden="1" outlineLevel="1">
      <c r="E247" s="52"/>
      <c r="F247" s="175" t="str">
        <f>F251</f>
        <v>RB_GUP-Land_D</v>
      </c>
      <c r="G247" s="52" t="str">
        <f>$G$11</f>
        <v>DISTPRI</v>
      </c>
      <c r="H247" s="4">
        <f t="shared" si="107"/>
        <v>-159532658.44582048</v>
      </c>
      <c r="I247" s="5">
        <f>VLOOKUP(CONCATENATE($F247," ",$G247),AllocFactorMatrix,(I$4+1),FALSE)*$E251</f>
        <v>-104463112.32838199</v>
      </c>
      <c r="J247" s="5">
        <f>VLOOKUP(CONCATENATE($F247," ",$G247),AllocFactorMatrix,(J$4+1),FALSE)*$E251</f>
        <v>-24448400.199657198</v>
      </c>
      <c r="K247" s="5">
        <f>VLOOKUP(CONCATENATE($F247," ",$G247),AllocFactorMatrix,(K$4+1),FALSE)*$E251</f>
        <v>-341489.16322014184</v>
      </c>
      <c r="L247" s="5">
        <f>VLOOKUP(CONCATENATE($F247," ",$G247),AllocFactorMatrix,(L$4+1),FALSE)*$E251</f>
        <v>0</v>
      </c>
      <c r="M247" s="5">
        <f t="shared" si="112"/>
        <v>-24789889.362877339</v>
      </c>
      <c r="N247" s="5">
        <f>VLOOKUP(CONCATENATE($F247," ",$G247),AllocFactorMatrix,(N$4+1),FALSE)*$E251</f>
        <v>-14192775.91705831</v>
      </c>
      <c r="O247" s="5">
        <f>VLOOKUP(CONCATENATE($F247," ",$G247),AllocFactorMatrix,(O$4+1),FALSE)*$E251</f>
        <v>-2550146.49722616</v>
      </c>
      <c r="P247" s="5">
        <f>VLOOKUP(CONCATENATE($F247," ",$G247),AllocFactorMatrix,(P$4+1),FALSE)*$E251</f>
        <v>0</v>
      </c>
      <c r="Q247" s="5">
        <f>VLOOKUP(CONCATENATE($F247," ",$G247),AllocFactorMatrix,(Q$4+1),FALSE)*$E251</f>
        <v>0</v>
      </c>
      <c r="R247" s="5">
        <f t="shared" si="110"/>
        <v>-16742922.41428447</v>
      </c>
      <c r="S247" s="5">
        <f>VLOOKUP(CONCATENATE($F247," ",$G247),AllocFactorMatrix,(S$4+1),FALSE)*$E251</f>
        <v>-641751.30138445576</v>
      </c>
      <c r="T247" s="5">
        <f>VLOOKUP(CONCATENATE($F247," ",$G247),AllocFactorMatrix,(T$4+1),FALSE)*$E251</f>
        <v>-8874048.9559983462</v>
      </c>
      <c r="U247" s="5">
        <f>VLOOKUP(CONCATENATE($F247," ",$G247),AllocFactorMatrix,(U$4+1),FALSE)*$E251</f>
        <v>0</v>
      </c>
      <c r="V247" s="5">
        <f>VLOOKUP(CONCATENATE($F247," ",$G247),AllocFactorMatrix,(V$4+1),FALSE)*$E251</f>
        <v>0</v>
      </c>
      <c r="W247" s="5">
        <f t="shared" si="115"/>
        <v>-9515800.2573828027</v>
      </c>
      <c r="X247" s="5">
        <f>VLOOKUP(CONCATENATE($F247," ",$G247),AllocFactorMatrix,(X$4+1),FALSE)*$E251</f>
        <v>-3891541.8814362753</v>
      </c>
      <c r="Y247" s="5">
        <f>VLOOKUP(CONCATENATE($F247," ",$G247),AllocFactorMatrix,(Y$4+1),FALSE)*$E251</f>
        <v>-78109.382559524514</v>
      </c>
      <c r="Z247" s="5">
        <f t="shared" si="109"/>
        <v>-3969651.2639957997</v>
      </c>
      <c r="AA247" s="5">
        <f>VLOOKUP(CONCATENATE($F247," ",$G247),AllocFactorMatrix,(AA$4+1),FALSE)*$E251</f>
        <v>-51282.818898054647</v>
      </c>
      <c r="AB247" s="5">
        <f>VLOOKUP(CONCATENATE($F247," ",$G247),AllocFactorMatrix,(AB$4+1),FALSE)*$E251</f>
        <v>0</v>
      </c>
      <c r="AC247" s="5">
        <f>VLOOKUP(CONCATENATE($F247," ",$G247),AllocFactorMatrix,(AC$4+1),FALSE)*$E251</f>
        <v>0</v>
      </c>
    </row>
    <row r="248" spans="4:29" hidden="1" outlineLevel="1">
      <c r="E248" s="52"/>
      <c r="F248" s="175" t="str">
        <f>F251</f>
        <v>RB_GUP-Land_D</v>
      </c>
      <c r="G248" s="52" t="str">
        <f>$G$12</f>
        <v>DISTSEC</v>
      </c>
      <c r="H248" s="4">
        <f t="shared" si="107"/>
        <v>-77960051.548576966</v>
      </c>
      <c r="I248" s="5">
        <f>VLOOKUP(CONCATENATE($F248," ",$G248),AllocFactorMatrix,(I$4+1),FALSE)*$E251</f>
        <v>-57854550.606321625</v>
      </c>
      <c r="J248" s="5">
        <f>VLOOKUP(CONCATENATE($F248," ",$G248),AllocFactorMatrix,(J$4+1),FALSE)*$E251</f>
        <v>-11666062.178283585</v>
      </c>
      <c r="K248" s="5">
        <f>VLOOKUP(CONCATENATE($F248," ",$G248),AllocFactorMatrix,(K$4+1),FALSE)*$E251</f>
        <v>0</v>
      </c>
      <c r="L248" s="5">
        <f>VLOOKUP(CONCATENATE($F248," ",$G248),AllocFactorMatrix,(L$4+1),FALSE)*$E251</f>
        <v>0</v>
      </c>
      <c r="M248" s="5">
        <f t="shared" si="112"/>
        <v>-11666062.178283585</v>
      </c>
      <c r="N248" s="5">
        <f>VLOOKUP(CONCATENATE($F248," ",$G248),AllocFactorMatrix,(N$4+1),FALSE)*$E251</f>
        <v>-5831111.7904121708</v>
      </c>
      <c r="O248" s="5">
        <f>VLOOKUP(CONCATENATE($F248," ",$G248),AllocFactorMatrix,(O$4+1),FALSE)*$E251</f>
        <v>0</v>
      </c>
      <c r="P248" s="5">
        <f>VLOOKUP(CONCATENATE($F248," ",$G248),AllocFactorMatrix,(P$4+1),FALSE)*$E251</f>
        <v>0</v>
      </c>
      <c r="Q248" s="5">
        <f>VLOOKUP(CONCATENATE($F248," ",$G248),AllocFactorMatrix,(Q$4+1),FALSE)*$E251</f>
        <v>0</v>
      </c>
      <c r="R248" s="5">
        <f t="shared" si="110"/>
        <v>-5831111.7904121708</v>
      </c>
      <c r="S248" s="5">
        <f>VLOOKUP(CONCATENATE($F248," ",$G248),AllocFactorMatrix,(S$4+1),FALSE)*$E251</f>
        <v>-217953.30573764374</v>
      </c>
      <c r="T248" s="5">
        <f>VLOOKUP(CONCATENATE($F248," ",$G248),AllocFactorMatrix,(T$4+1),FALSE)*$E251</f>
        <v>0</v>
      </c>
      <c r="U248" s="5">
        <f>VLOOKUP(CONCATENATE($F248," ",$G248),AllocFactorMatrix,(U$4+1),FALSE)*$E251</f>
        <v>0</v>
      </c>
      <c r="V248" s="5">
        <f>VLOOKUP(CONCATENATE($F248," ",$G248),AllocFactorMatrix,(V$4+1),FALSE)*$E251</f>
        <v>0</v>
      </c>
      <c r="W248" s="5">
        <f t="shared" si="115"/>
        <v>-217953.30573764374</v>
      </c>
      <c r="X248" s="5">
        <f>VLOOKUP(CONCATENATE($F248," ",$G248),AllocFactorMatrix,(X$4+1),FALSE)*$E251</f>
        <v>-1647153.4597562049</v>
      </c>
      <c r="Y248" s="5">
        <f>VLOOKUP(CONCATENATE($F248," ",$G248),AllocFactorMatrix,(Y$4+1),FALSE)*$E251</f>
        <v>0</v>
      </c>
      <c r="Z248" s="5">
        <f t="shared" si="109"/>
        <v>-1647153.4597562049</v>
      </c>
      <c r="AA248" s="5">
        <f>VLOOKUP(CONCATENATE($F248," ",$G248),AllocFactorMatrix,(AA$4+1),FALSE)*$E251</f>
        <v>-19475.237109424266</v>
      </c>
      <c r="AB248" s="5">
        <f>VLOOKUP(CONCATENATE($F248," ",$G248),AllocFactorMatrix,(AB$4+1),FALSE)*$E251</f>
        <v>-599442.15323181532</v>
      </c>
      <c r="AC248" s="5">
        <f>VLOOKUP(CONCATENATE($F248," ",$G248),AllocFactorMatrix,(AC$4+1),FALSE)*$E251</f>
        <v>-124302.81772449924</v>
      </c>
    </row>
    <row r="249" spans="4:29" hidden="1" outlineLevel="1">
      <c r="E249" s="52"/>
      <c r="F249" s="175" t="str">
        <f>F251</f>
        <v>RB_GUP-Land_D</v>
      </c>
      <c r="G249" s="52" t="str">
        <f>$G$13</f>
        <v>ENERGY</v>
      </c>
      <c r="H249" s="4">
        <f t="shared" si="107"/>
        <v>0</v>
      </c>
      <c r="I249" s="5">
        <f>VLOOKUP(CONCATENATE($F249," ",$G249),AllocFactorMatrix,(I$4+1),FALSE)*$E251</f>
        <v>0</v>
      </c>
      <c r="J249" s="5">
        <f>VLOOKUP(CONCATENATE($F249," ",$G249),AllocFactorMatrix,(J$4+1),FALSE)*$E251</f>
        <v>0</v>
      </c>
      <c r="K249" s="5">
        <f>VLOOKUP(CONCATENATE($F249," ",$G249),AllocFactorMatrix,(K$4+1),FALSE)*$E251</f>
        <v>0</v>
      </c>
      <c r="L249" s="5">
        <f>VLOOKUP(CONCATENATE($F249," ",$G249),AllocFactorMatrix,(L$4+1),FALSE)*$E251</f>
        <v>0</v>
      </c>
      <c r="M249" s="5">
        <f t="shared" si="112"/>
        <v>0</v>
      </c>
      <c r="N249" s="5">
        <f>VLOOKUP(CONCATENATE($F249," ",$G249),AllocFactorMatrix,(N$4+1),FALSE)*$E251</f>
        <v>0</v>
      </c>
      <c r="O249" s="5">
        <f>VLOOKUP(CONCATENATE($F249," ",$G249),AllocFactorMatrix,(O$4+1),FALSE)*$E251</f>
        <v>0</v>
      </c>
      <c r="P249" s="5">
        <f>VLOOKUP(CONCATENATE($F249," ",$G249),AllocFactorMatrix,(P$4+1),FALSE)*$E251</f>
        <v>0</v>
      </c>
      <c r="Q249" s="5">
        <f>VLOOKUP(CONCATENATE($F249," ",$G249),AllocFactorMatrix,(Q$4+1),FALSE)*$E251</f>
        <v>0</v>
      </c>
      <c r="R249" s="5">
        <f t="shared" si="110"/>
        <v>0</v>
      </c>
      <c r="S249" s="5">
        <f>VLOOKUP(CONCATENATE($F249," ",$G249),AllocFactorMatrix,(S$4+1),FALSE)*$E251</f>
        <v>0</v>
      </c>
      <c r="T249" s="5">
        <f>VLOOKUP(CONCATENATE($F249," ",$G249),AllocFactorMatrix,(T$4+1),FALSE)*$E251</f>
        <v>0</v>
      </c>
      <c r="U249" s="5">
        <f>VLOOKUP(CONCATENATE($F249," ",$G249),AllocFactorMatrix,(U$4+1),FALSE)*$E251</f>
        <v>0</v>
      </c>
      <c r="V249" s="5">
        <f>VLOOKUP(CONCATENATE($F249," ",$G249),AllocFactorMatrix,(V$4+1),FALSE)*$E251</f>
        <v>0</v>
      </c>
      <c r="W249" s="5">
        <f t="shared" si="115"/>
        <v>0</v>
      </c>
      <c r="X249" s="5">
        <f>VLOOKUP(CONCATENATE($F249," ",$G249),AllocFactorMatrix,(X$4+1),FALSE)*$E251</f>
        <v>0</v>
      </c>
      <c r="Y249" s="5">
        <f>VLOOKUP(CONCATENATE($F249," ",$G249),AllocFactorMatrix,(Y$4+1),FALSE)*$E251</f>
        <v>0</v>
      </c>
      <c r="Z249" s="5">
        <f t="shared" si="109"/>
        <v>0</v>
      </c>
      <c r="AA249" s="5">
        <f>VLOOKUP(CONCATENATE($F249," ",$G249),AllocFactorMatrix,(AA$4+1),FALSE)*$E251</f>
        <v>0</v>
      </c>
      <c r="AB249" s="5">
        <f>VLOOKUP(CONCATENATE($F249," ",$G249),AllocFactorMatrix,(AB$4+1),FALSE)*$E251</f>
        <v>0</v>
      </c>
      <c r="AC249" s="5">
        <f>VLOOKUP(CONCATENATE($F249," ",$G249),AllocFactorMatrix,(AC$4+1),FALSE)*$E251</f>
        <v>0</v>
      </c>
    </row>
    <row r="250" spans="4:29" hidden="1" outlineLevel="1">
      <c r="E250" s="52"/>
      <c r="F250" s="175" t="str">
        <f>F251</f>
        <v>RB_GUP-Land_D</v>
      </c>
      <c r="G250" s="52" t="str">
        <f>$G$14</f>
        <v>CUSTOMER</v>
      </c>
      <c r="H250" s="4">
        <f t="shared" si="107"/>
        <v>-34170774.005602598</v>
      </c>
      <c r="I250" s="5">
        <f>VLOOKUP(CONCATENATE($F250," ",$G250),AllocFactorMatrix,(I$4+1),FALSE)*$E251</f>
        <v>-15979055.639769295</v>
      </c>
      <c r="J250" s="5">
        <f>VLOOKUP(CONCATENATE($F250," ",$G250),AllocFactorMatrix,(J$4+1),FALSE)*$E251</f>
        <v>-5399406.05983904</v>
      </c>
      <c r="K250" s="5">
        <f>VLOOKUP(CONCATENATE($F250," ",$G250),AllocFactorMatrix,(K$4+1),FALSE)*$E251</f>
        <v>-365097.57393274509</v>
      </c>
      <c r="L250" s="5">
        <f>VLOOKUP(CONCATENATE($F250," ",$G250),AllocFactorMatrix,(L$4+1),FALSE)*$E251</f>
        <v>-61499.537873893096</v>
      </c>
      <c r="M250" s="5">
        <f t="shared" si="112"/>
        <v>-5826003.1716456786</v>
      </c>
      <c r="N250" s="5">
        <f>VLOOKUP(CONCATENATE($F250," ",$G250),AllocFactorMatrix,(N$4+1),FALSE)*$E251</f>
        <v>-440701.91229248577</v>
      </c>
      <c r="O250" s="5">
        <f>VLOOKUP(CONCATENATE($F250," ",$G250),AllocFactorMatrix,(O$4+1),FALSE)*$E251</f>
        <v>-128428.76759755969</v>
      </c>
      <c r="P250" s="5">
        <f>VLOOKUP(CONCATENATE($F250," ",$G250),AllocFactorMatrix,(P$4+1),FALSE)*$E251</f>
        <v>-151251.76529224307</v>
      </c>
      <c r="Q250" s="5">
        <f>VLOOKUP(CONCATENATE($F250," ",$G250),AllocFactorMatrix,(Q$4+1),FALSE)*$E251</f>
        <v>-18906.210175247612</v>
      </c>
      <c r="R250" s="5">
        <f t="shared" si="110"/>
        <v>-739288.65535753616</v>
      </c>
      <c r="S250" s="5">
        <f>VLOOKUP(CONCATENATE($F250," ",$G250),AllocFactorMatrix,(S$4+1),FALSE)*$E251</f>
        <v>-2896.5623786139399</v>
      </c>
      <c r="T250" s="5">
        <f>VLOOKUP(CONCATENATE($F250," ",$G250),AllocFactorMatrix,(T$4+1),FALSE)*$E251</f>
        <v>-91063.920566706773</v>
      </c>
      <c r="U250" s="5">
        <f>VLOOKUP(CONCATENATE($F250," ",$G250),AllocFactorMatrix,(U$4+1),FALSE)*$E251</f>
        <v>-254246.65223997881</v>
      </c>
      <c r="V250" s="5">
        <f>VLOOKUP(CONCATENATE($F250," ",$G250),AllocFactorMatrix,(V$4+1),FALSE)*$E251</f>
        <v>-75624.609157627987</v>
      </c>
      <c r="W250" s="5">
        <f t="shared" si="115"/>
        <v>-423831.74434292747</v>
      </c>
      <c r="X250" s="5">
        <f>VLOOKUP(CONCATENATE($F250," ",$G250),AllocFactorMatrix,(X$4+1),FALSE)*$E251</f>
        <v>-88631.24301780462</v>
      </c>
      <c r="Y250" s="5">
        <f>VLOOKUP(CONCATENATE($F250," ",$G250),AllocFactorMatrix,(Y$4+1),FALSE)*$E251</f>
        <v>-1677.9947477743553</v>
      </c>
      <c r="Z250" s="5">
        <f t="shared" si="109"/>
        <v>-90309.237765578975</v>
      </c>
      <c r="AA250" s="5">
        <f>VLOOKUP(CONCATENATE($F250," ",$G250),AllocFactorMatrix,(AA$4+1),FALSE)*$E251</f>
        <v>-8648.4802116189639</v>
      </c>
      <c r="AB250" s="5">
        <f>VLOOKUP(CONCATENATE($F250," ",$G250),AllocFactorMatrix,(AB$4+1),FALSE)*$E251</f>
        <v>-9794904.0949754268</v>
      </c>
      <c r="AC250" s="5">
        <f>VLOOKUP(CONCATENATE($F250," ",$G250),AllocFactorMatrix,(AC$4+1),FALSE)*$E251</f>
        <v>-1308732.981534543</v>
      </c>
    </row>
    <row r="251" spans="4:29" collapsed="1">
      <c r="D251" s="52" t="s">
        <v>8</v>
      </c>
      <c r="E251" s="58">
        <v>-271663484</v>
      </c>
      <c r="F251" s="92" t="s">
        <v>553</v>
      </c>
      <c r="G251" s="52" t="str">
        <f>$G$15</f>
        <v>TOTAL</v>
      </c>
      <c r="H251" s="4">
        <f t="shared" si="107"/>
        <v>-271663484</v>
      </c>
      <c r="I251" s="5">
        <f>VLOOKUP(CONCATENATE($F251," ",$G251),AllocFactorMatrix,(I$4+1),FALSE)*$E251</f>
        <v>-178296718.5744729</v>
      </c>
      <c r="J251" s="5">
        <f>VLOOKUP(CONCATENATE($F251," ",$G251),AllocFactorMatrix,(J$4+1),FALSE)*$E251</f>
        <v>-41513868.437779829</v>
      </c>
      <c r="K251" s="5">
        <f>VLOOKUP(CONCATENATE($F251," ",$G251),AllocFactorMatrix,(K$4+1),FALSE)*$E251</f>
        <v>-706586.73715288693</v>
      </c>
      <c r="L251" s="5">
        <f>VLOOKUP(CONCATENATE($F251," ",$G251),AllocFactorMatrix,(L$4+1),FALSE)*$E251</f>
        <v>-61499.537873893096</v>
      </c>
      <c r="M251" s="5">
        <f t="shared" si="112"/>
        <v>-42281954.712806612</v>
      </c>
      <c r="N251" s="5">
        <f>VLOOKUP(CONCATENATE($F251," ",$G251),AllocFactorMatrix,(N$4+1),FALSE)*$E251</f>
        <v>-20464589.619762965</v>
      </c>
      <c r="O251" s="5">
        <f>VLOOKUP(CONCATENATE($F251," ",$G251),AllocFactorMatrix,(O$4+1),FALSE)*$E251</f>
        <v>-2678575.2648237199</v>
      </c>
      <c r="P251" s="5">
        <f>VLOOKUP(CONCATENATE($F251," ",$G251),AllocFactorMatrix,(P$4+1),FALSE)*$E251</f>
        <v>-151251.76529224307</v>
      </c>
      <c r="Q251" s="5">
        <f>VLOOKUP(CONCATENATE($F251," ",$G251),AllocFactorMatrix,(Q$4+1),FALSE)*$E251</f>
        <v>-18906.210175247612</v>
      </c>
      <c r="R251" s="5">
        <f t="shared" si="110"/>
        <v>-23313322.860054173</v>
      </c>
      <c r="S251" s="5">
        <f>VLOOKUP(CONCATENATE($F251," ",$G251),AllocFactorMatrix,(S$4+1),FALSE)*$E251</f>
        <v>-862601.16950071335</v>
      </c>
      <c r="T251" s="5">
        <f>VLOOKUP(CONCATENATE($F251," ",$G251),AllocFactorMatrix,(T$4+1),FALSE)*$E251</f>
        <v>-8965112.8765650522</v>
      </c>
      <c r="U251" s="5">
        <f>VLOOKUP(CONCATENATE($F251," ",$G251),AllocFactorMatrix,(U$4+1),FALSE)*$E251</f>
        <v>-254246.65223997881</v>
      </c>
      <c r="V251" s="5">
        <f>VLOOKUP(CONCATENATE($F251," ",$G251),AllocFactorMatrix,(V$4+1),FALSE)*$E251</f>
        <v>-75624.609157627987</v>
      </c>
      <c r="W251" s="5">
        <f t="shared" si="115"/>
        <v>-10157585.307463372</v>
      </c>
      <c r="X251" s="5">
        <f>VLOOKUP(CONCATENATE($F251," ",$G251),AllocFactorMatrix,(X$4+1),FALSE)*$E251</f>
        <v>-5627326.5842102841</v>
      </c>
      <c r="Y251" s="5">
        <f>VLOOKUP(CONCATENATE($F251," ",$G251),AllocFactorMatrix,(Y$4+1),FALSE)*$E251</f>
        <v>-79787.377307298855</v>
      </c>
      <c r="Z251" s="5">
        <f t="shared" si="109"/>
        <v>-5707113.9615175826</v>
      </c>
      <c r="AA251" s="5">
        <f>VLOOKUP(CONCATENATE($F251," ",$G251),AllocFactorMatrix,(AA$4+1),FALSE)*$E251</f>
        <v>-79406.536219097892</v>
      </c>
      <c r="AB251" s="5">
        <f>VLOOKUP(CONCATENATE($F251," ",$G251),AllocFactorMatrix,(AB$4+1),FALSE)*$E251</f>
        <v>-10394346.248207243</v>
      </c>
      <c r="AC251" s="5">
        <f>VLOOKUP(CONCATENATE($F251," ",$G251),AllocFactorMatrix,(AC$4+1),FALSE)*$E251</f>
        <v>-1433035.7992590421</v>
      </c>
    </row>
    <row r="252" spans="4:29" hidden="1" outlineLevel="1">
      <c r="E252" s="52"/>
      <c r="F252" s="175" t="str">
        <f>F259</f>
        <v>RB_GUP-Land_G</v>
      </c>
      <c r="G252" s="52" t="str">
        <f>$G$8</f>
        <v>PRODUCTION</v>
      </c>
      <c r="H252" s="4">
        <f t="shared" ca="1" si="107"/>
        <v>-16323041.84555196</v>
      </c>
      <c r="I252" s="5">
        <f ca="1">VLOOKUP(CONCATENATE($F252," ",$G252),AllocFactorMatrix,(I$4+1),FALSE)*$E259</f>
        <v>-8396343.8756908793</v>
      </c>
      <c r="J252" s="5">
        <f ca="1">VLOOKUP(CONCATENATE($F252," ",$G252),AllocFactorMatrix,(J$4+1),FALSE)*$E259</f>
        <v>-1958028.6826953623</v>
      </c>
      <c r="K252" s="5">
        <f ca="1">VLOOKUP(CONCATENATE($F252," ",$G252),AllocFactorMatrix,(K$4+1),FALSE)*$E259</f>
        <v>-27224.351955420192</v>
      </c>
      <c r="L252" s="5">
        <f ca="1">VLOOKUP(CONCATENATE($F252," ",$G252),AllocFactorMatrix,(L$4+1),FALSE)*$E259</f>
        <v>-3791.6364253960774</v>
      </c>
      <c r="M252" s="5">
        <f t="shared" ca="1" si="112"/>
        <v>-1989044.6710761783</v>
      </c>
      <c r="N252" s="5">
        <f ca="1">VLOOKUP(CONCATENATE($F252," ",$G252),AllocFactorMatrix,(N$4+1),FALSE)*$E259</f>
        <v>-1165434.7221997399</v>
      </c>
      <c r="O252" s="5">
        <f ca="1">VLOOKUP(CONCATENATE($F252," ",$G252),AllocFactorMatrix,(O$4+1),FALSE)*$E259</f>
        <v>-208836.09555441194</v>
      </c>
      <c r="P252" s="5">
        <f ca="1">VLOOKUP(CONCATENATE($F252," ",$G252),AllocFactorMatrix,(P$4+1),FALSE)*$E259</f>
        <v>-42349.829044703365</v>
      </c>
      <c r="Q252" s="5">
        <f ca="1">VLOOKUP(CONCATENATE($F252," ",$G252),AllocFactorMatrix,(Q$4+1),FALSE)*$E259</f>
        <v>-1608.215606449497</v>
      </c>
      <c r="R252" s="5">
        <f t="shared" ca="1" si="110"/>
        <v>-1418228.8624053046</v>
      </c>
      <c r="S252" s="5">
        <f ca="1">VLOOKUP(CONCATENATE($F252," ",$G252),AllocFactorMatrix,(S$4+1),FALSE)*$E259</f>
        <v>-55191.693523396629</v>
      </c>
      <c r="T252" s="5">
        <f ca="1">VLOOKUP(CONCATENATE($F252," ",$G252),AllocFactorMatrix,(T$4+1),FALSE)*$E259</f>
        <v>-745119.73298773332</v>
      </c>
      <c r="U252" s="5">
        <f ca="1">VLOOKUP(CONCATENATE($F252," ",$G252),AllocFactorMatrix,(U$4+1),FALSE)*$E259</f>
        <v>-2849783.8653860912</v>
      </c>
      <c r="V252" s="5">
        <f ca="1">VLOOKUP(CONCATENATE($F252," ",$G252),AllocFactorMatrix,(V$4+1),FALSE)*$E259</f>
        <v>-516264.77807712887</v>
      </c>
      <c r="W252" s="5">
        <f ca="1">SUBTOTAL(9,S252:V252)</f>
        <v>-4166360.0699743498</v>
      </c>
      <c r="X252" s="5">
        <f ca="1">VLOOKUP(CONCATENATE($F252," ",$G252),AllocFactorMatrix,(X$4+1),FALSE)*$E259</f>
        <v>-319864.76425393554</v>
      </c>
      <c r="Y252" s="5">
        <f ca="1">VLOOKUP(CONCATENATE($F252," ",$G252),AllocFactorMatrix,(Y$4+1),FALSE)*$E259</f>
        <v>-6388.5197611265703</v>
      </c>
      <c r="Z252" s="5">
        <f t="shared" ca="1" si="109"/>
        <v>-326253.28401506209</v>
      </c>
      <c r="AA252" s="5">
        <f ca="1">VLOOKUP(CONCATENATE($F252," ",$G252),AllocFactorMatrix,(AA$4+1),FALSE)*$E259</f>
        <v>-4219.5337188579851</v>
      </c>
      <c r="AB252" s="5">
        <f ca="1">VLOOKUP(CONCATENATE($F252," ",$G252),AllocFactorMatrix,(AB$4+1),FALSE)*$E259</f>
        <v>-18745.571224258467</v>
      </c>
      <c r="AC252" s="5">
        <f ca="1">VLOOKUP(CONCATENATE($F252," ",$G252),AllocFactorMatrix,(AC$4+1),FALSE)*$E259</f>
        <v>-3845.9774470562511</v>
      </c>
    </row>
    <row r="253" spans="4:29" hidden="1" outlineLevel="1">
      <c r="E253" s="52"/>
      <c r="F253" s="175" t="str">
        <f>F259</f>
        <v>RB_GUP-Land_G</v>
      </c>
      <c r="G253" s="52" t="str">
        <f>$G$9</f>
        <v>BULKTRAN</v>
      </c>
      <c r="H253" s="4">
        <f t="shared" ca="1" si="107"/>
        <v>-2530200.6005257843</v>
      </c>
      <c r="I253" s="5">
        <f ca="1">VLOOKUP(CONCATENATE($F253," ",$G253),AllocFactorMatrix,(I$4+1),FALSE)*$E259</f>
        <v>-1301499.7154028215</v>
      </c>
      <c r="J253" s="5">
        <f ca="1">VLOOKUP(CONCATENATE($F253," ",$G253),AllocFactorMatrix,(J$4+1),FALSE)*$E259</f>
        <v>-303509.93372920767</v>
      </c>
      <c r="K253" s="5">
        <f ca="1">VLOOKUP(CONCATENATE($F253," ",$G253),AllocFactorMatrix,(K$4+1),FALSE)*$E259</f>
        <v>-4219.9898963869073</v>
      </c>
      <c r="L253" s="5">
        <f ca="1">VLOOKUP(CONCATENATE($F253," ",$G253),AllocFactorMatrix,(L$4+1),FALSE)*$E259</f>
        <v>-587.7336375956761</v>
      </c>
      <c r="M253" s="5">
        <f t="shared" ca="1" si="112"/>
        <v>-308317.65726319025</v>
      </c>
      <c r="N253" s="5">
        <f ca="1">VLOOKUP(CONCATENATE($F253," ",$G253),AllocFactorMatrix,(N$4+1),FALSE)*$E259</f>
        <v>-180651.60047279677</v>
      </c>
      <c r="O253" s="5">
        <f ca="1">VLOOKUP(CONCATENATE($F253," ",$G253),AllocFactorMatrix,(O$4+1),FALSE)*$E259</f>
        <v>-32371.246694269063</v>
      </c>
      <c r="P253" s="5">
        <f ca="1">VLOOKUP(CONCATENATE($F253," ",$G253),AllocFactorMatrix,(P$4+1),FALSE)*$E259</f>
        <v>-6564.5584870122329</v>
      </c>
      <c r="Q253" s="5">
        <f ca="1">VLOOKUP(CONCATENATE($F253," ",$G253),AllocFactorMatrix,(Q$4+1),FALSE)*$E259</f>
        <v>-249.28613990671812</v>
      </c>
      <c r="R253" s="5">
        <f t="shared" ref="R253:R261" ca="1" si="116">SUBTOTAL(9,N253:Q253)</f>
        <v>-219836.69179398476</v>
      </c>
      <c r="S253" s="5">
        <f ca="1">VLOOKUP(CONCATENATE($F253," ",$G253),AllocFactorMatrix,(S$4+1),FALSE)*$E259</f>
        <v>-8555.1490597316424</v>
      </c>
      <c r="T253" s="5">
        <f ca="1">VLOOKUP(CONCATENATE($F253," ",$G253),AllocFactorMatrix,(T$4+1),FALSE)*$E259</f>
        <v>-115499.45247386211</v>
      </c>
      <c r="U253" s="5">
        <f ca="1">VLOOKUP(CONCATENATE($F253," ",$G253),AllocFactorMatrix,(U$4+1),FALSE)*$E259</f>
        <v>-441739.04078629415</v>
      </c>
      <c r="V253" s="5">
        <f ca="1">VLOOKUP(CONCATENATE($F253," ",$G253),AllocFactorMatrix,(V$4+1),FALSE)*$E259</f>
        <v>-80025.124231181704</v>
      </c>
      <c r="W253" s="5">
        <f t="shared" ref="W253:W259" ca="1" si="117">SUBTOTAL(9,S253:V253)</f>
        <v>-645818.76655106957</v>
      </c>
      <c r="X253" s="5">
        <f ca="1">VLOOKUP(CONCATENATE($F253," ",$G253),AllocFactorMatrix,(X$4+1),FALSE)*$E259</f>
        <v>-49581.568574051853</v>
      </c>
      <c r="Y253" s="5">
        <f ca="1">VLOOKUP(CONCATENATE($F253," ",$G253),AllocFactorMatrix,(Y$4+1),FALSE)*$E259</f>
        <v>-990.2710958544908</v>
      </c>
      <c r="Z253" s="5">
        <f t="shared" ca="1" si="109"/>
        <v>-50571.839669906345</v>
      </c>
      <c r="AA253" s="5">
        <f ca="1">VLOOKUP(CONCATENATE($F253," ",$G253),AllocFactorMatrix,(AA$4+1),FALSE)*$E259</f>
        <v>-654.06110272900082</v>
      </c>
      <c r="AB253" s="5">
        <f ca="1">VLOOKUP(CONCATENATE($F253," ",$G253),AllocFactorMatrix,(AB$4+1),FALSE)*$E259</f>
        <v>-2905.711816314596</v>
      </c>
      <c r="AC253" s="5">
        <f ca="1">VLOOKUP(CONCATENATE($F253," ",$G253),AllocFactorMatrix,(AC$4+1),FALSE)*$E259</f>
        <v>-596.15692578783421</v>
      </c>
    </row>
    <row r="254" spans="4:29" hidden="1" outlineLevel="1">
      <c r="E254" s="52"/>
      <c r="F254" s="175" t="str">
        <f>F259</f>
        <v>RB_GUP-Land_G</v>
      </c>
      <c r="G254" s="52" t="str">
        <f>$G$10</f>
        <v>SUBTRAN</v>
      </c>
      <c r="H254" s="4">
        <f t="shared" ca="1" si="107"/>
        <v>-701217.79095031309</v>
      </c>
      <c r="I254" s="5">
        <f ca="1">VLOOKUP(CONCATENATE($F254," ",$G254),AllocFactorMatrix,(I$4+1),FALSE)*$E259</f>
        <v>-358289.58727279626</v>
      </c>
      <c r="J254" s="5">
        <f ca="1">VLOOKUP(CONCATENATE($F254," ",$G254),AllocFactorMatrix,(J$4+1),FALSE)*$E259</f>
        <v>-83989.131893999802</v>
      </c>
      <c r="K254" s="5">
        <f ca="1">VLOOKUP(CONCATENATE($F254," ",$G254),AllocFactorMatrix,(K$4+1),FALSE)*$E259</f>
        <v>-1173.2956043503978</v>
      </c>
      <c r="L254" s="5">
        <f ca="1">VLOOKUP(CONCATENATE($F254," ",$G254),AllocFactorMatrix,(L$4+1),FALSE)*$E259</f>
        <v>-212.36105296082246</v>
      </c>
      <c r="M254" s="5">
        <f t="shared" ca="1" si="112"/>
        <v>-85374.788551311023</v>
      </c>
      <c r="N254" s="5">
        <f ca="1">VLOOKUP(CONCATENATE($F254," ",$G254),AllocFactorMatrix,(N$4+1),FALSE)*$E259</f>
        <v>-48539.70898611415</v>
      </c>
      <c r="O254" s="5">
        <f ca="1">VLOOKUP(CONCATENATE($F254," ",$G254),AllocFactorMatrix,(O$4+1),FALSE)*$E259</f>
        <v>-8722.3418401902018</v>
      </c>
      <c r="P254" s="5">
        <f ca="1">VLOOKUP(CONCATENATE($F254," ",$G254),AllocFactorMatrix,(P$4+1),FALSE)*$E259</f>
        <v>-2289.5474837857814</v>
      </c>
      <c r="Q254" s="5">
        <f ca="1">VLOOKUP(CONCATENATE($F254," ",$G254),AllocFactorMatrix,(Q$4+1),FALSE)*$E259</f>
        <v>0</v>
      </c>
      <c r="R254" s="5">
        <f t="shared" ca="1" si="116"/>
        <v>-59551.598310090136</v>
      </c>
      <c r="S254" s="5">
        <f ca="1">VLOOKUP(CONCATENATE($F254," ",$G254),AllocFactorMatrix,(S$4+1),FALSE)*$E259</f>
        <v>-2187.8902036193572</v>
      </c>
      <c r="T254" s="5">
        <f ca="1">VLOOKUP(CONCATENATE($F254," ",$G254),AllocFactorMatrix,(T$4+1),FALSE)*$E259</f>
        <v>-30698.221109235801</v>
      </c>
      <c r="U254" s="5">
        <f ca="1">VLOOKUP(CONCATENATE($F254," ",$G254),AllocFactorMatrix,(U$4+1),FALSE)*$E259</f>
        <v>-151365.91028015403</v>
      </c>
      <c r="V254" s="5">
        <f ca="1">VLOOKUP(CONCATENATE($F254," ",$G254),AllocFactorMatrix,(V$4+1),FALSE)*$E259</f>
        <v>0</v>
      </c>
      <c r="W254" s="5">
        <f t="shared" ca="1" si="117"/>
        <v>-184252.02159300918</v>
      </c>
      <c r="X254" s="5">
        <f ca="1">VLOOKUP(CONCATENATE($F254," ",$G254),AllocFactorMatrix,(X$4+1),FALSE)*$E259</f>
        <v>-13305.713490948114</v>
      </c>
      <c r="Y254" s="5">
        <f ca="1">VLOOKUP(CONCATENATE($F254," ",$G254),AllocFactorMatrix,(Y$4+1),FALSE)*$E259</f>
        <v>-267.1589952734094</v>
      </c>
      <c r="Z254" s="5">
        <f t="shared" ca="1" si="109"/>
        <v>-13572.872486221524</v>
      </c>
      <c r="AA254" s="5">
        <f ca="1">VLOOKUP(CONCATENATE($F254," ",$G254),AllocFactorMatrix,(AA$4+1),FALSE)*$E259</f>
        <v>-176.92273689003986</v>
      </c>
      <c r="AB254" s="5">
        <f ca="1">VLOOKUP(CONCATENATE($F254," ",$G254),AllocFactorMatrix,(AB$4+1),FALSE)*$E259</f>
        <v>0</v>
      </c>
      <c r="AC254" s="5">
        <f ca="1">VLOOKUP(CONCATENATE($F254," ",$G254),AllocFactorMatrix,(AC$4+1),FALSE)*$E259</f>
        <v>0</v>
      </c>
    </row>
    <row r="255" spans="4:29" hidden="1" outlineLevel="1">
      <c r="E255" s="52"/>
      <c r="F255" s="175" t="str">
        <f>F259</f>
        <v>RB_GUP-Land_G</v>
      </c>
      <c r="G255" s="52" t="str">
        <f>$G$11</f>
        <v>DISTPRI</v>
      </c>
      <c r="H255" s="4">
        <f t="shared" ca="1" si="107"/>
        <v>-5727953.06964086</v>
      </c>
      <c r="I255" s="5">
        <f ca="1">VLOOKUP(CONCATENATE($F255," ",$G255),AllocFactorMatrix,(I$4+1),FALSE)*$E259</f>
        <v>-3750704.1552172503</v>
      </c>
      <c r="J255" s="5">
        <f ca="1">VLOOKUP(CONCATENATE($F255," ",$G255),AllocFactorMatrix,(J$4+1),FALSE)*$E259</f>
        <v>-877809.53652818268</v>
      </c>
      <c r="K255" s="5">
        <f ca="1">VLOOKUP(CONCATENATE($F255," ",$G255),AllocFactorMatrix,(K$4+1),FALSE)*$E259</f>
        <v>-12261.024919735761</v>
      </c>
      <c r="L255" s="5">
        <f ca="1">VLOOKUP(CONCATENATE($F255," ",$G255),AllocFactorMatrix,(L$4+1),FALSE)*$E259</f>
        <v>0</v>
      </c>
      <c r="M255" s="5">
        <f t="shared" ca="1" si="112"/>
        <v>-890070.56144791842</v>
      </c>
      <c r="N255" s="5">
        <f ca="1">VLOOKUP(CONCATENATE($F255," ",$G255),AllocFactorMatrix,(N$4+1),FALSE)*$E259</f>
        <v>-509585.65583264595</v>
      </c>
      <c r="O255" s="5">
        <f ca="1">VLOOKUP(CONCATENATE($F255," ",$G255),AllocFactorMatrix,(O$4+1),FALSE)*$E259</f>
        <v>-91561.938471558999</v>
      </c>
      <c r="P255" s="5">
        <f ca="1">VLOOKUP(CONCATENATE($F255," ",$G255),AllocFactorMatrix,(P$4+1),FALSE)*$E259</f>
        <v>0</v>
      </c>
      <c r="Q255" s="5">
        <f ca="1">VLOOKUP(CONCATENATE($F255," ",$G255),AllocFactorMatrix,(Q$4+1),FALSE)*$E259</f>
        <v>0</v>
      </c>
      <c r="R255" s="5">
        <f t="shared" ca="1" si="116"/>
        <v>-601147.59430420492</v>
      </c>
      <c r="S255" s="5">
        <f ca="1">VLOOKUP(CONCATENATE($F255," ",$G255),AllocFactorMatrix,(S$4+1),FALSE)*$E259</f>
        <v>-23041.810827464524</v>
      </c>
      <c r="T255" s="5">
        <f ca="1">VLOOKUP(CONCATENATE($F255," ",$G255),AllocFactorMatrix,(T$4+1),FALSE)*$E259</f>
        <v>-318618.9990992758</v>
      </c>
      <c r="U255" s="5">
        <f ca="1">VLOOKUP(CONCATENATE($F255," ",$G255),AllocFactorMatrix,(U$4+1),FALSE)*$E259</f>
        <v>0</v>
      </c>
      <c r="V255" s="5">
        <f ca="1">VLOOKUP(CONCATENATE($F255," ",$G255),AllocFactorMatrix,(V$4+1),FALSE)*$E259</f>
        <v>0</v>
      </c>
      <c r="W255" s="5">
        <f t="shared" ca="1" si="117"/>
        <v>-341660.8099267403</v>
      </c>
      <c r="X255" s="5">
        <f ca="1">VLOOKUP(CONCATENATE($F255," ",$G255),AllocFactorMatrix,(X$4+1),FALSE)*$E259</f>
        <v>-139724.17611895464</v>
      </c>
      <c r="Y255" s="5">
        <f ca="1">VLOOKUP(CONCATENATE($F255," ",$G255),AllocFactorMatrix,(Y$4+1),FALSE)*$E259</f>
        <v>-2804.4845610814286</v>
      </c>
      <c r="Z255" s="5">
        <f t="shared" ca="1" si="109"/>
        <v>-142528.66068003606</v>
      </c>
      <c r="AA255" s="5">
        <f ca="1">VLOOKUP(CONCATENATE($F255," ",$G255),AllocFactorMatrix,(AA$4+1),FALSE)*$E259</f>
        <v>-1841.2880647049976</v>
      </c>
      <c r="AB255" s="5">
        <f ca="1">VLOOKUP(CONCATENATE($F255," ",$G255),AllocFactorMatrix,(AB$4+1),FALSE)*$E259</f>
        <v>0</v>
      </c>
      <c r="AC255" s="5">
        <f ca="1">VLOOKUP(CONCATENATE($F255," ",$G255),AllocFactorMatrix,(AC$4+1),FALSE)*$E259</f>
        <v>0</v>
      </c>
    </row>
    <row r="256" spans="4:29" hidden="1" outlineLevel="1">
      <c r="E256" s="52"/>
      <c r="F256" s="175" t="str">
        <f>F259</f>
        <v>RB_GUP-Land_G</v>
      </c>
      <c r="G256" s="52" t="str">
        <f>$G$12</f>
        <v>DISTSEC</v>
      </c>
      <c r="H256" s="4">
        <f t="shared" ca="1" si="107"/>
        <v>-2269260.6339962329</v>
      </c>
      <c r="I256" s="5">
        <f ca="1">VLOOKUP(CONCATENATE($F256," ",$G256),AllocFactorMatrix,(I$4+1),FALSE)*$E259</f>
        <v>-1684029.8535034107</v>
      </c>
      <c r="J256" s="5">
        <f ca="1">VLOOKUP(CONCATENATE($F256," ",$G256),AllocFactorMatrix,(J$4+1),FALSE)*$E259</f>
        <v>-339575.6561094076</v>
      </c>
      <c r="K256" s="5">
        <f ca="1">VLOOKUP(CONCATENATE($F256," ",$G256),AllocFactorMatrix,(K$4+1),FALSE)*$E259</f>
        <v>0</v>
      </c>
      <c r="L256" s="5">
        <f ca="1">VLOOKUP(CONCATENATE($F256," ",$G256),AllocFactorMatrix,(L$4+1),FALSE)*$E259</f>
        <v>0</v>
      </c>
      <c r="M256" s="5">
        <f t="shared" ca="1" si="112"/>
        <v>-339575.6561094076</v>
      </c>
      <c r="N256" s="5">
        <f ca="1">VLOOKUP(CONCATENATE($F256," ",$G256),AllocFactorMatrix,(N$4+1),FALSE)*$E259</f>
        <v>-169731.96112073574</v>
      </c>
      <c r="O256" s="5">
        <f ca="1">VLOOKUP(CONCATENATE($F256," ",$G256),AllocFactorMatrix,(O$4+1),FALSE)*$E259</f>
        <v>0</v>
      </c>
      <c r="P256" s="5">
        <f ca="1">VLOOKUP(CONCATENATE($F256," ",$G256),AllocFactorMatrix,(P$4+1),FALSE)*$E259</f>
        <v>0</v>
      </c>
      <c r="Q256" s="5">
        <f ca="1">VLOOKUP(CONCATENATE($F256," ",$G256),AllocFactorMatrix,(Q$4+1),FALSE)*$E259</f>
        <v>0</v>
      </c>
      <c r="R256" s="5">
        <f t="shared" ca="1" si="116"/>
        <v>-169731.96112073574</v>
      </c>
      <c r="S256" s="5">
        <f ca="1">VLOOKUP(CONCATENATE($F256," ",$G256),AllocFactorMatrix,(S$4+1),FALSE)*$E259</f>
        <v>-6344.1832956151729</v>
      </c>
      <c r="T256" s="5">
        <f ca="1">VLOOKUP(CONCATENATE($F256," ",$G256),AllocFactorMatrix,(T$4+1),FALSE)*$E259</f>
        <v>0</v>
      </c>
      <c r="U256" s="5">
        <f ca="1">VLOOKUP(CONCATENATE($F256," ",$G256),AllocFactorMatrix,(U$4+1),FALSE)*$E259</f>
        <v>0</v>
      </c>
      <c r="V256" s="5">
        <f ca="1">VLOOKUP(CONCATENATE($F256," ",$G256),AllocFactorMatrix,(V$4+1),FALSE)*$E259</f>
        <v>0</v>
      </c>
      <c r="W256" s="5">
        <f t="shared" ca="1" si="117"/>
        <v>-6344.1832956151729</v>
      </c>
      <c r="X256" s="5">
        <f ca="1">VLOOKUP(CONCATENATE($F256," ",$G256),AllocFactorMatrix,(X$4+1),FALSE)*$E259</f>
        <v>-47945.33136046493</v>
      </c>
      <c r="Y256" s="5">
        <f ca="1">VLOOKUP(CONCATENATE($F256," ",$G256),AllocFactorMatrix,(Y$4+1),FALSE)*$E259</f>
        <v>0</v>
      </c>
      <c r="Z256" s="5">
        <f t="shared" ca="1" si="109"/>
        <v>-47945.33136046493</v>
      </c>
      <c r="AA256" s="5">
        <f ca="1">VLOOKUP(CONCATENATE($F256," ",$G256),AllocFactorMatrix,(AA$4+1),FALSE)*$E259</f>
        <v>-566.88506526475896</v>
      </c>
      <c r="AB256" s="5">
        <f ca="1">VLOOKUP(CONCATENATE($F256," ",$G256),AllocFactorMatrix,(AB$4+1),FALSE)*$E259</f>
        <v>-17448.557994337614</v>
      </c>
      <c r="AC256" s="5">
        <f ca="1">VLOOKUP(CONCATENATE($F256," ",$G256),AllocFactorMatrix,(AC$4+1),FALSE)*$E259</f>
        <v>-3618.2055469942006</v>
      </c>
    </row>
    <row r="257" spans="4:29" hidden="1" outlineLevel="1">
      <c r="E257" s="52"/>
      <c r="F257" s="175" t="str">
        <f>F259</f>
        <v>RB_GUP-Land_G</v>
      </c>
      <c r="G257" s="52" t="str">
        <f>$G$13</f>
        <v>ENERGY</v>
      </c>
      <c r="H257" s="4">
        <f t="shared" ca="1" si="107"/>
        <v>-6528782.057746713</v>
      </c>
      <c r="I257" s="5">
        <f ca="1">VLOOKUP(CONCATENATE($F257," ",$G257),AllocFactorMatrix,(I$4+1),FALSE)*$E259</f>
        <v>-2554622.382149783</v>
      </c>
      <c r="J257" s="5">
        <f ca="1">VLOOKUP(CONCATENATE($F257," ",$G257),AllocFactorMatrix,(J$4+1),FALSE)*$E259</f>
        <v>-737001.14525725343</v>
      </c>
      <c r="K257" s="5">
        <f ca="1">VLOOKUP(CONCATENATE($F257," ",$G257),AllocFactorMatrix,(K$4+1),FALSE)*$E259</f>
        <v>-10272.222872151266</v>
      </c>
      <c r="L257" s="5">
        <f ca="1">VLOOKUP(CONCATENATE($F257," ",$G257),AllocFactorMatrix,(L$4+1),FALSE)*$E259</f>
        <v>-1436.0480517013073</v>
      </c>
      <c r="M257" s="5">
        <f t="shared" ca="1" si="112"/>
        <v>-748709.416181106</v>
      </c>
      <c r="N257" s="5">
        <f ca="1">VLOOKUP(CONCATENATE($F257," ",$G257),AllocFactorMatrix,(N$4+1),FALSE)*$E259</f>
        <v>-478184.26445526257</v>
      </c>
      <c r="O257" s="5">
        <f ca="1">VLOOKUP(CONCATENATE($F257," ",$G257),AllocFactorMatrix,(O$4+1),FALSE)*$E259</f>
        <v>-85278.886955333684</v>
      </c>
      <c r="P257" s="5">
        <f ca="1">VLOOKUP(CONCATENATE($F257," ",$G257),AllocFactorMatrix,(P$4+1),FALSE)*$E259</f>
        <v>-17365.904428356789</v>
      </c>
      <c r="Q257" s="5">
        <f ca="1">VLOOKUP(CONCATENATE($F257," ",$G257),AllocFactorMatrix,(Q$4+1),FALSE)*$E259</f>
        <v>-655.9160874040557</v>
      </c>
      <c r="R257" s="5">
        <f t="shared" ca="1" si="116"/>
        <v>-581484.97192635702</v>
      </c>
      <c r="S257" s="5">
        <f ca="1">VLOOKUP(CONCATENATE($F257," ",$G257),AllocFactorMatrix,(S$4+1),FALSE)*$E259</f>
        <v>-25042.518622111951</v>
      </c>
      <c r="T257" s="5">
        <f ca="1">VLOOKUP(CONCATENATE($F257," ",$G257),AllocFactorMatrix,(T$4+1),FALSE)*$E259</f>
        <v>-395926.98086829594</v>
      </c>
      <c r="U257" s="5">
        <f ca="1">VLOOKUP(CONCATENATE($F257," ",$G257),AllocFactorMatrix,(U$4+1),FALSE)*$E259</f>
        <v>-1702817.5054855449</v>
      </c>
      <c r="V257" s="5">
        <f ca="1">VLOOKUP(CONCATENATE($F257," ",$G257),AllocFactorMatrix,(V$4+1),FALSE)*$E259</f>
        <v>-320317.75826970191</v>
      </c>
      <c r="W257" s="5">
        <f t="shared" ca="1" si="117"/>
        <v>-2444104.7632456548</v>
      </c>
      <c r="X257" s="5">
        <f ca="1">VLOOKUP(CONCATENATE($F257," ",$G257),AllocFactorMatrix,(X$4+1),FALSE)*$E259</f>
        <v>-131352.47718308217</v>
      </c>
      <c r="Y257" s="5">
        <f ca="1">VLOOKUP(CONCATENATE($F257," ",$G257),AllocFactorMatrix,(Y$4+1),FALSE)*$E259</f>
        <v>-2635.5612529033397</v>
      </c>
      <c r="Z257" s="5">
        <f t="shared" ca="1" si="109"/>
        <v>-133988.03843598551</v>
      </c>
      <c r="AA257" s="5">
        <f ca="1">VLOOKUP(CONCATENATE($F257," ",$G257),AllocFactorMatrix,(AA$4+1),FALSE)*$E259</f>
        <v>-2350.9319393043693</v>
      </c>
      <c r="AB257" s="5">
        <f ca="1">VLOOKUP(CONCATENATE($F257," ",$G257),AllocFactorMatrix,(AB$4+1),FALSE)*$E259</f>
        <v>-52660.070291287069</v>
      </c>
      <c r="AC257" s="5">
        <f ca="1">VLOOKUP(CONCATENATE($F257," ",$G257),AllocFactorMatrix,(AC$4+1),FALSE)*$E259</f>
        <v>-10861.483577228524</v>
      </c>
    </row>
    <row r="258" spans="4:29" hidden="1" outlineLevel="1">
      <c r="E258" s="52"/>
      <c r="F258" s="175" t="str">
        <f>F259</f>
        <v>RB_GUP-Land_G</v>
      </c>
      <c r="G258" s="52" t="str">
        <f>$G$14</f>
        <v>CUSTOMER</v>
      </c>
      <c r="H258" s="4">
        <f t="shared" ca="1" si="107"/>
        <v>-4320742.0015881546</v>
      </c>
      <c r="I258" s="5">
        <f ca="1">VLOOKUP(CONCATENATE($F258," ",$G258),AllocFactorMatrix,(I$4+1),FALSE)*$E259</f>
        <v>-3336175.8532309947</v>
      </c>
      <c r="J258" s="5">
        <f ca="1">VLOOKUP(CONCATENATE($F258," ",$G258),AllocFactorMatrix,(J$4+1),FALSE)*$E259</f>
        <v>-675545.91197509714</v>
      </c>
      <c r="K258" s="5">
        <f ca="1">VLOOKUP(CONCATENATE($F258," ",$G258),AllocFactorMatrix,(K$4+1),FALSE)*$E259</f>
        <v>-17267.076115288604</v>
      </c>
      <c r="L258" s="5">
        <f ca="1">VLOOKUP(CONCATENATE($F258," ",$G258),AllocFactorMatrix,(L$4+1),FALSE)*$E259</f>
        <v>-2783.990484506653</v>
      </c>
      <c r="M258" s="5">
        <f t="shared" ca="1" si="112"/>
        <v>-695596.97857489251</v>
      </c>
      <c r="N258" s="5">
        <f ca="1">VLOOKUP(CONCATENATE($F258," ",$G258),AllocFactorMatrix,(N$4+1),FALSE)*$E259</f>
        <v>-27703.875324090717</v>
      </c>
      <c r="O258" s="5">
        <f ca="1">VLOOKUP(CONCATENATE($F258," ",$G258),AllocFactorMatrix,(O$4+1),FALSE)*$E259</f>
        <v>-6691.0383671093114</v>
      </c>
      <c r="P258" s="5">
        <f ca="1">VLOOKUP(CONCATENATE($F258," ",$G258),AllocFactorMatrix,(P$4+1),FALSE)*$E259</f>
        <v>-6811.2227407502587</v>
      </c>
      <c r="Q258" s="5">
        <f ca="1">VLOOKUP(CONCATENATE($F258," ",$G258),AllocFactorMatrix,(Q$4+1),FALSE)*$E259</f>
        <v>-841.34529843732071</v>
      </c>
      <c r="R258" s="5">
        <f t="shared" ca="1" si="116"/>
        <v>-42047.481730387604</v>
      </c>
      <c r="S258" s="5">
        <f ca="1">VLOOKUP(CONCATENATE($F258," ",$G258),AllocFactorMatrix,(S$4+1),FALSE)*$E259</f>
        <v>-210.55143302368032</v>
      </c>
      <c r="T258" s="5">
        <f ca="1">VLOOKUP(CONCATENATE($F258," ",$G258),AllocFactorMatrix,(T$4+1),FALSE)*$E259</f>
        <v>-4864.4188666722494</v>
      </c>
      <c r="U258" s="5">
        <f ca="1">VLOOKUP(CONCATENATE($F258," ",$G258),AllocFactorMatrix,(U$4+1),FALSE)*$E259</f>
        <v>-11441.577222028849</v>
      </c>
      <c r="V258" s="5">
        <f ca="1">VLOOKUP(CONCATENATE($F258," ",$G258),AllocFactorMatrix,(V$4+1),FALSE)*$E259</f>
        <v>-3369.1269953605502</v>
      </c>
      <c r="W258" s="5">
        <f t="shared" ca="1" si="117"/>
        <v>-19885.674517085332</v>
      </c>
      <c r="X258" s="5">
        <f ca="1">VLOOKUP(CONCATENATE($F258," ",$G258),AllocFactorMatrix,(X$4+1),FALSE)*$E259</f>
        <v>-6138.6802883217269</v>
      </c>
      <c r="Y258" s="5">
        <f ca="1">VLOOKUP(CONCATENATE($F258," ",$G258),AllocFactorMatrix,(Y$4+1),FALSE)*$E259</f>
        <v>-91.701031986878903</v>
      </c>
      <c r="Z258" s="5">
        <f t="shared" ca="1" si="109"/>
        <v>-6230.3813203086056</v>
      </c>
      <c r="AA258" s="5">
        <f ca="1">VLOOKUP(CONCATENATE($F258," ",$G258),AllocFactorMatrix,(AA$4+1),FALSE)*$E259</f>
        <v>-499.73764504347952</v>
      </c>
      <c r="AB258" s="5">
        <f ca="1">VLOOKUP(CONCATENATE($F258," ",$G258),AllocFactorMatrix,(AB$4+1),FALSE)*$E259</f>
        <v>-181577.39874384523</v>
      </c>
      <c r="AC258" s="5">
        <f ca="1">VLOOKUP(CONCATENATE($F258," ",$G258),AllocFactorMatrix,(AC$4+1),FALSE)*$E259</f>
        <v>-38728.495825592319</v>
      </c>
    </row>
    <row r="259" spans="4:29" collapsed="1">
      <c r="D259" s="102" t="s">
        <v>150</v>
      </c>
      <c r="E259" s="58">
        <v>-38401198</v>
      </c>
      <c r="F259" s="92" t="s">
        <v>554</v>
      </c>
      <c r="G259" s="52" t="str">
        <f>$G$15</f>
        <v>TOTAL</v>
      </c>
      <c r="H259" s="4">
        <f t="shared" ca="1" si="107"/>
        <v>-38401198.000000022</v>
      </c>
      <c r="I259" s="5">
        <f ca="1">VLOOKUP(CONCATENATE($F259," ",$G259),AllocFactorMatrix,(I$4+1),FALSE)*$E259</f>
        <v>-21381665.422467936</v>
      </c>
      <c r="J259" s="5">
        <f ca="1">VLOOKUP(CONCATENATE($F259," ",$G259),AllocFactorMatrix,(J$4+1),FALSE)*$E259</f>
        <v>-4975459.9981885105</v>
      </c>
      <c r="K259" s="5">
        <f ca="1">VLOOKUP(CONCATENATE($F259," ",$G259),AllocFactorMatrix,(K$4+1),FALSE)*$E259</f>
        <v>-72417.961363333117</v>
      </c>
      <c r="L259" s="5">
        <f ca="1">VLOOKUP(CONCATENATE($F259," ",$G259),AllocFactorMatrix,(L$4+1),FALSE)*$E259</f>
        <v>-8811.7696521605358</v>
      </c>
      <c r="M259" s="5">
        <f t="shared" ca="1" si="112"/>
        <v>-5056689.7292040046</v>
      </c>
      <c r="N259" s="5">
        <f ca="1">VLOOKUP(CONCATENATE($F259," ",$G259),AllocFactorMatrix,(N$4+1),FALSE)*$E259</f>
        <v>-2579831.7883913857</v>
      </c>
      <c r="O259" s="5">
        <f ca="1">VLOOKUP(CONCATENATE($F259," ",$G259),AllocFactorMatrix,(O$4+1),FALSE)*$E259</f>
        <v>-433461.54788287316</v>
      </c>
      <c r="P259" s="5">
        <f ca="1">VLOOKUP(CONCATENATE($F259," ",$G259),AllocFactorMatrix,(P$4+1),FALSE)*$E259</f>
        <v>-75381.06218460844</v>
      </c>
      <c r="Q259" s="5">
        <f ca="1">VLOOKUP(CONCATENATE($F259," ",$G259),AllocFactorMatrix,(Q$4+1),FALSE)*$E259</f>
        <v>-3354.7631321975919</v>
      </c>
      <c r="R259" s="5">
        <f t="shared" ca="1" si="116"/>
        <v>-3092029.1615910651</v>
      </c>
      <c r="S259" s="5">
        <f ca="1">VLOOKUP(CONCATENATE($F259," ",$G259),AllocFactorMatrix,(S$4+1),FALSE)*$E259</f>
        <v>-120573.79696496295</v>
      </c>
      <c r="T259" s="5">
        <f ca="1">VLOOKUP(CONCATENATE($F259," ",$G259),AllocFactorMatrix,(T$4+1),FALSE)*$E259</f>
        <v>-1610727.8054050754</v>
      </c>
      <c r="U259" s="5">
        <f ca="1">VLOOKUP(CONCATENATE($F259," ",$G259),AllocFactorMatrix,(U$4+1),FALSE)*$E259</f>
        <v>-5157147.8991601132</v>
      </c>
      <c r="V259" s="5">
        <f ca="1">VLOOKUP(CONCATENATE($F259," ",$G259),AllocFactorMatrix,(V$4+1),FALSE)*$E259</f>
        <v>-919976.78757337306</v>
      </c>
      <c r="W259" s="5">
        <f t="shared" ca="1" si="117"/>
        <v>-7808426.2891035248</v>
      </c>
      <c r="X259" s="5">
        <f ca="1">VLOOKUP(CONCATENATE($F259," ",$G259),AllocFactorMatrix,(X$4+1),FALSE)*$E259</f>
        <v>-707912.71126975887</v>
      </c>
      <c r="Y259" s="5">
        <f ca="1">VLOOKUP(CONCATENATE($F259," ",$G259),AllocFactorMatrix,(Y$4+1),FALSE)*$E259</f>
        <v>-13177.696698226115</v>
      </c>
      <c r="Z259" s="5">
        <f t="shared" ca="1" si="109"/>
        <v>-721090.40796798503</v>
      </c>
      <c r="AA259" s="5">
        <f ca="1">VLOOKUP(CONCATENATE($F259," ",$G259),AllocFactorMatrix,(AA$4+1),FALSE)*$E259</f>
        <v>-10309.360272794635</v>
      </c>
      <c r="AB259" s="5">
        <f ca="1">VLOOKUP(CONCATENATE($F259," ",$G259),AllocFactorMatrix,(AB$4+1),FALSE)*$E259</f>
        <v>-273337.31007004302</v>
      </c>
      <c r="AC259" s="5">
        <f ca="1">VLOOKUP(CONCATENATE($F259," ",$G259),AllocFactorMatrix,(AC$4+1),FALSE)*$E259</f>
        <v>-57650.319322659125</v>
      </c>
    </row>
    <row r="260" spans="4:29">
      <c r="E260" s="7"/>
      <c r="F260" s="102"/>
      <c r="G260" s="7"/>
      <c r="H260" s="4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</row>
    <row r="261" spans="4:29" hidden="1" outlineLevel="1">
      <c r="E261" s="7"/>
      <c r="F261" s="175" t="str">
        <f>F268</f>
        <v>BULK_TRANS</v>
      </c>
      <c r="G261" s="52" t="str">
        <f>$G$8</f>
        <v>PRODUCTION</v>
      </c>
      <c r="H261" s="4">
        <f t="shared" ref="H261:H268" si="118">SUBTOTAL(9,I261:AC261)</f>
        <v>0</v>
      </c>
      <c r="I261" s="5">
        <f>VLOOKUP(CONCATENATE($F261," ",$G261),AllocFactorMatrix,(I$4+1),FALSE)*$E268</f>
        <v>0</v>
      </c>
      <c r="J261" s="5">
        <f>VLOOKUP(CONCATENATE($F261," ",$G261),AllocFactorMatrix,(J$4+1),FALSE)*$E268</f>
        <v>0</v>
      </c>
      <c r="K261" s="5">
        <f>VLOOKUP(CONCATENATE($F261," ",$G261),AllocFactorMatrix,(K$4+1),FALSE)*$E268</f>
        <v>0</v>
      </c>
      <c r="L261" s="5">
        <f>VLOOKUP(CONCATENATE($F261," ",$G261),AllocFactorMatrix,(L$4+1),FALSE)*$E268</f>
        <v>0</v>
      </c>
      <c r="M261" s="5">
        <f t="shared" ref="M261:M268" si="119">SUBTOTAL(9,J261:L261)</f>
        <v>0</v>
      </c>
      <c r="N261" s="5">
        <f>VLOOKUP(CONCATENATE($F261," ",$G261),AllocFactorMatrix,(N$4+1),FALSE)*$E268</f>
        <v>0</v>
      </c>
      <c r="O261" s="5">
        <f>VLOOKUP(CONCATENATE($F261," ",$G261),AllocFactorMatrix,(O$4+1),FALSE)*$E268</f>
        <v>0</v>
      </c>
      <c r="P261" s="5">
        <f>VLOOKUP(CONCATENATE($F261," ",$G261),AllocFactorMatrix,(P$4+1),FALSE)*$E268</f>
        <v>0</v>
      </c>
      <c r="Q261" s="5">
        <f>VLOOKUP(CONCATENATE($F261," ",$G261),AllocFactorMatrix,(Q$4+1),FALSE)*$E268</f>
        <v>0</v>
      </c>
      <c r="R261" s="5">
        <f t="shared" si="116"/>
        <v>0</v>
      </c>
      <c r="S261" s="5">
        <f>VLOOKUP(CONCATENATE($F261," ",$G261),AllocFactorMatrix,(S$4+1),FALSE)*$E268</f>
        <v>0</v>
      </c>
      <c r="T261" s="5">
        <f>VLOOKUP(CONCATENATE($F261," ",$G261),AllocFactorMatrix,(T$4+1),FALSE)*$E268</f>
        <v>0</v>
      </c>
      <c r="U261" s="5">
        <f>VLOOKUP(CONCATENATE($F261," ",$G261),AllocFactorMatrix,(U$4+1),FALSE)*$E268</f>
        <v>0</v>
      </c>
      <c r="V261" s="5">
        <f>VLOOKUP(CONCATENATE($F261," ",$G261),AllocFactorMatrix,(V$4+1),FALSE)*$E268</f>
        <v>0</v>
      </c>
      <c r="W261" s="5">
        <f>SUBTOTAL(9,S261:V261)</f>
        <v>0</v>
      </c>
      <c r="X261" s="5">
        <f>VLOOKUP(CONCATENATE($F261," ",$G261),AllocFactorMatrix,(X$4+1),FALSE)*$E268</f>
        <v>0</v>
      </c>
      <c r="Y261" s="5">
        <f>VLOOKUP(CONCATENATE($F261," ",$G261),AllocFactorMatrix,(Y$4+1),FALSE)*$E268</f>
        <v>0</v>
      </c>
      <c r="Z261" s="5">
        <f t="shared" ref="Z261:Z268" si="120">SUBTOTAL(9,X261:Y261)</f>
        <v>0</v>
      </c>
      <c r="AA261" s="5">
        <f>VLOOKUP(CONCATENATE($F261," ",$G261),AllocFactorMatrix,(AA$4+1),FALSE)*$E268</f>
        <v>0</v>
      </c>
      <c r="AB261" s="5">
        <f>VLOOKUP(CONCATENATE($F261," ",$G261),AllocFactorMatrix,(AB$4+1),FALSE)*$E268</f>
        <v>0</v>
      </c>
      <c r="AC261" s="5">
        <f>VLOOKUP(CONCATENATE($F261," ",$G261),AllocFactorMatrix,(AC$4+1),FALSE)*$E268</f>
        <v>0</v>
      </c>
    </row>
    <row r="262" spans="4:29" hidden="1" outlineLevel="1">
      <c r="E262" s="7"/>
      <c r="F262" s="175" t="str">
        <f>F268</f>
        <v>BULK_TRANS</v>
      </c>
      <c r="G262" s="52" t="str">
        <f>$G$9</f>
        <v>BULKTRAN</v>
      </c>
      <c r="H262" s="4">
        <f t="shared" si="118"/>
        <v>-1162707.7900000003</v>
      </c>
      <c r="I262" s="5">
        <f>VLOOKUP(CONCATENATE($F262," ",$G262),AllocFactorMatrix,(I$4+1),FALSE)*$E268</f>
        <v>-598080.58596902201</v>
      </c>
      <c r="J262" s="5">
        <f>VLOOKUP(CONCATENATE($F262," ",$G262),AllocFactorMatrix,(J$4+1),FALSE)*$E268</f>
        <v>-139472.48459904655</v>
      </c>
      <c r="K262" s="5">
        <f>VLOOKUP(CONCATENATE($F262," ",$G262),AllocFactorMatrix,(K$4+1),FALSE)*$E268</f>
        <v>-1939.2198093821903</v>
      </c>
      <c r="L262" s="5">
        <f>VLOOKUP(CONCATENATE($F262," ",$G262),AllocFactorMatrix,(L$4+1),FALSE)*$E268</f>
        <v>-270.08233210264746</v>
      </c>
      <c r="M262" s="5">
        <f t="shared" si="119"/>
        <v>-141681.78674053139</v>
      </c>
      <c r="N262" s="5">
        <f>VLOOKUP(CONCATENATE($F262," ",$G262),AllocFactorMatrix,(N$4+1),FALSE)*$E268</f>
        <v>-83015.166110560371</v>
      </c>
      <c r="O262" s="5">
        <f>VLOOKUP(CONCATENATE($F262," ",$G262),AllocFactorMatrix,(O$4+1),FALSE)*$E268</f>
        <v>-14875.619227825911</v>
      </c>
      <c r="P262" s="5">
        <f>VLOOKUP(CONCATENATE($F262," ",$G262),AllocFactorMatrix,(P$4+1),FALSE)*$E268</f>
        <v>-3016.6237764600846</v>
      </c>
      <c r="Q262" s="5">
        <f>VLOOKUP(CONCATENATE($F262," ",$G262),AllocFactorMatrix,(Q$4+1),FALSE)*$E268</f>
        <v>-114.55492372752499</v>
      </c>
      <c r="R262" s="5">
        <f t="shared" ref="R262:R268" si="121">SUBTOTAL(9,N262:Q262)</f>
        <v>-101021.96403857389</v>
      </c>
      <c r="S262" s="5">
        <f>VLOOKUP(CONCATENATE($F262," ",$G262),AllocFactorMatrix,(S$4+1),FALSE)*$E268</f>
        <v>-3931.363566309341</v>
      </c>
      <c r="T262" s="5">
        <f>VLOOKUP(CONCATENATE($F262," ",$G262),AllocFactorMatrix,(T$4+1),FALSE)*$E268</f>
        <v>-53075.678309532821</v>
      </c>
      <c r="U262" s="5">
        <f>VLOOKUP(CONCATENATE($F262," ",$G262),AllocFactorMatrix,(U$4+1),FALSE)*$E268</f>
        <v>-202993.16337313957</v>
      </c>
      <c r="V262" s="5">
        <f>VLOOKUP(CONCATENATE($F262," ",$G262),AllocFactorMatrix,(V$4+1),FALSE)*$E268</f>
        <v>-36774.094243743682</v>
      </c>
      <c r="W262" s="5">
        <f t="shared" ref="W262:W268" si="122">SUBTOTAL(9,S262:V262)</f>
        <v>-296774.2994927254</v>
      </c>
      <c r="X262" s="5">
        <f>VLOOKUP(CONCATENATE($F262," ",$G262),AllocFactorMatrix,(X$4+1),FALSE)*$E268</f>
        <v>-22784.310465142258</v>
      </c>
      <c r="Y262" s="5">
        <f>VLOOKUP(CONCATENATE($F262," ",$G262),AllocFactorMatrix,(Y$4+1),FALSE)*$E268</f>
        <v>-455.06111931306134</v>
      </c>
      <c r="Z262" s="5">
        <f t="shared" si="120"/>
        <v>-23239.371584455319</v>
      </c>
      <c r="AA262" s="5">
        <f>VLOOKUP(CONCATENATE($F262," ",$G262),AllocFactorMatrix,(AA$4+1),FALSE)*$E268</f>
        <v>-300.56191557339923</v>
      </c>
      <c r="AB262" s="5">
        <f>VLOOKUP(CONCATENATE($F262," ",$G262),AllocFactorMatrix,(AB$4+1),FALSE)*$E268</f>
        <v>-1335.2671577194101</v>
      </c>
      <c r="AC262" s="5">
        <f>VLOOKUP(CONCATENATE($F262," ",$G262),AllocFactorMatrix,(AC$4+1),FALSE)*$E268</f>
        <v>-273.95310139912283</v>
      </c>
    </row>
    <row r="263" spans="4:29" hidden="1" outlineLevel="1">
      <c r="E263" s="7"/>
      <c r="F263" s="175" t="str">
        <f>F268</f>
        <v>BULK_TRANS</v>
      </c>
      <c r="G263" s="52" t="str">
        <f>$G$10</f>
        <v>SUBTRAN</v>
      </c>
      <c r="H263" s="4">
        <f t="shared" si="118"/>
        <v>0</v>
      </c>
      <c r="I263" s="5">
        <f>VLOOKUP(CONCATENATE($F263," ",$G263),AllocFactorMatrix,(I$4+1),FALSE)*$E268</f>
        <v>0</v>
      </c>
      <c r="J263" s="5">
        <f>VLOOKUP(CONCATENATE($F263," ",$G263),AllocFactorMatrix,(J$4+1),FALSE)*$E268</f>
        <v>0</v>
      </c>
      <c r="K263" s="5">
        <f>VLOOKUP(CONCATENATE($F263," ",$G263),AllocFactorMatrix,(K$4+1),FALSE)*$E268</f>
        <v>0</v>
      </c>
      <c r="L263" s="5">
        <f>VLOOKUP(CONCATENATE($F263," ",$G263),AllocFactorMatrix,(L$4+1),FALSE)*$E268</f>
        <v>0</v>
      </c>
      <c r="M263" s="5">
        <f t="shared" si="119"/>
        <v>0</v>
      </c>
      <c r="N263" s="5">
        <f>VLOOKUP(CONCATENATE($F263," ",$G263),AllocFactorMatrix,(N$4+1),FALSE)*$E268</f>
        <v>0</v>
      </c>
      <c r="O263" s="5">
        <f>VLOOKUP(CONCATENATE($F263," ",$G263),AllocFactorMatrix,(O$4+1),FALSE)*$E268</f>
        <v>0</v>
      </c>
      <c r="P263" s="5">
        <f>VLOOKUP(CONCATENATE($F263," ",$G263),AllocFactorMatrix,(P$4+1),FALSE)*$E268</f>
        <v>0</v>
      </c>
      <c r="Q263" s="5">
        <f>VLOOKUP(CONCATENATE($F263," ",$G263),AllocFactorMatrix,(Q$4+1),FALSE)*$E268</f>
        <v>0</v>
      </c>
      <c r="R263" s="5">
        <f t="shared" si="121"/>
        <v>0</v>
      </c>
      <c r="S263" s="5">
        <f>VLOOKUP(CONCATENATE($F263," ",$G263),AllocFactorMatrix,(S$4+1),FALSE)*$E268</f>
        <v>0</v>
      </c>
      <c r="T263" s="5">
        <f>VLOOKUP(CONCATENATE($F263," ",$G263),AllocFactorMatrix,(T$4+1),FALSE)*$E268</f>
        <v>0</v>
      </c>
      <c r="U263" s="5">
        <f>VLOOKUP(CONCATENATE($F263," ",$G263),AllocFactorMatrix,(U$4+1),FALSE)*$E268</f>
        <v>0</v>
      </c>
      <c r="V263" s="5">
        <f>VLOOKUP(CONCATENATE($F263," ",$G263),AllocFactorMatrix,(V$4+1),FALSE)*$E268</f>
        <v>0</v>
      </c>
      <c r="W263" s="5">
        <f t="shared" si="122"/>
        <v>0</v>
      </c>
      <c r="X263" s="5">
        <f>VLOOKUP(CONCATENATE($F263," ",$G263),AllocFactorMatrix,(X$4+1),FALSE)*$E268</f>
        <v>0</v>
      </c>
      <c r="Y263" s="5">
        <f>VLOOKUP(CONCATENATE($F263," ",$G263),AllocFactorMatrix,(Y$4+1),FALSE)*$E268</f>
        <v>0</v>
      </c>
      <c r="Z263" s="5">
        <f t="shared" si="120"/>
        <v>0</v>
      </c>
      <c r="AA263" s="5">
        <f>VLOOKUP(CONCATENATE($F263," ",$G263),AllocFactorMatrix,(AA$4+1),FALSE)*$E268</f>
        <v>0</v>
      </c>
      <c r="AB263" s="5">
        <f>VLOOKUP(CONCATENATE($F263," ",$G263),AllocFactorMatrix,(AB$4+1),FALSE)*$E268</f>
        <v>0</v>
      </c>
      <c r="AC263" s="5">
        <f>VLOOKUP(CONCATENATE($F263," ",$G263),AllocFactorMatrix,(AC$4+1),FALSE)*$E268</f>
        <v>0</v>
      </c>
    </row>
    <row r="264" spans="4:29" hidden="1" outlineLevel="1">
      <c r="E264" s="7"/>
      <c r="F264" s="175" t="str">
        <f>F268</f>
        <v>BULK_TRANS</v>
      </c>
      <c r="G264" s="52" t="str">
        <f>$G$11</f>
        <v>DISTPRI</v>
      </c>
      <c r="H264" s="4">
        <f t="shared" si="118"/>
        <v>0</v>
      </c>
      <c r="I264" s="5">
        <f>VLOOKUP(CONCATENATE($F264," ",$G264),AllocFactorMatrix,(I$4+1),FALSE)*$E268</f>
        <v>0</v>
      </c>
      <c r="J264" s="5">
        <f>VLOOKUP(CONCATENATE($F264," ",$G264),AllocFactorMatrix,(J$4+1),FALSE)*$E268</f>
        <v>0</v>
      </c>
      <c r="K264" s="5">
        <f>VLOOKUP(CONCATENATE($F264," ",$G264),AllocFactorMatrix,(K$4+1),FALSE)*$E268</f>
        <v>0</v>
      </c>
      <c r="L264" s="5">
        <f>VLOOKUP(CONCATENATE($F264," ",$G264),AllocFactorMatrix,(L$4+1),FALSE)*$E268</f>
        <v>0</v>
      </c>
      <c r="M264" s="5">
        <f t="shared" si="119"/>
        <v>0</v>
      </c>
      <c r="N264" s="5">
        <f>VLOOKUP(CONCATENATE($F264," ",$G264),AllocFactorMatrix,(N$4+1),FALSE)*$E268</f>
        <v>0</v>
      </c>
      <c r="O264" s="5">
        <f>VLOOKUP(CONCATENATE($F264," ",$G264),AllocFactorMatrix,(O$4+1),FALSE)*$E268</f>
        <v>0</v>
      </c>
      <c r="P264" s="5">
        <f>VLOOKUP(CONCATENATE($F264," ",$G264),AllocFactorMatrix,(P$4+1),FALSE)*$E268</f>
        <v>0</v>
      </c>
      <c r="Q264" s="5">
        <f>VLOOKUP(CONCATENATE($F264," ",$G264),AllocFactorMatrix,(Q$4+1),FALSE)*$E268</f>
        <v>0</v>
      </c>
      <c r="R264" s="5">
        <f t="shared" si="121"/>
        <v>0</v>
      </c>
      <c r="S264" s="5">
        <f>VLOOKUP(CONCATENATE($F264," ",$G264),AllocFactorMatrix,(S$4+1),FALSE)*$E268</f>
        <v>0</v>
      </c>
      <c r="T264" s="5">
        <f>VLOOKUP(CONCATENATE($F264," ",$G264),AllocFactorMatrix,(T$4+1),FALSE)*$E268</f>
        <v>0</v>
      </c>
      <c r="U264" s="5">
        <f>VLOOKUP(CONCATENATE($F264," ",$G264),AllocFactorMatrix,(U$4+1),FALSE)*$E268</f>
        <v>0</v>
      </c>
      <c r="V264" s="5">
        <f>VLOOKUP(CONCATENATE($F264," ",$G264),AllocFactorMatrix,(V$4+1),FALSE)*$E268</f>
        <v>0</v>
      </c>
      <c r="W264" s="5">
        <f t="shared" si="122"/>
        <v>0</v>
      </c>
      <c r="X264" s="5">
        <f>VLOOKUP(CONCATENATE($F264," ",$G264),AllocFactorMatrix,(X$4+1),FALSE)*$E268</f>
        <v>0</v>
      </c>
      <c r="Y264" s="5">
        <f>VLOOKUP(CONCATENATE($F264," ",$G264),AllocFactorMatrix,(Y$4+1),FALSE)*$E268</f>
        <v>0</v>
      </c>
      <c r="Z264" s="5">
        <f t="shared" si="120"/>
        <v>0</v>
      </c>
      <c r="AA264" s="5">
        <f>VLOOKUP(CONCATENATE($F264," ",$G264),AllocFactorMatrix,(AA$4+1),FALSE)*$E268</f>
        <v>0</v>
      </c>
      <c r="AB264" s="5">
        <f>VLOOKUP(CONCATENATE($F264," ",$G264),AllocFactorMatrix,(AB$4+1),FALSE)*$E268</f>
        <v>0</v>
      </c>
      <c r="AC264" s="5">
        <f>VLOOKUP(CONCATENATE($F264," ",$G264),AllocFactorMatrix,(AC$4+1),FALSE)*$E268</f>
        <v>0</v>
      </c>
    </row>
    <row r="265" spans="4:29" hidden="1" outlineLevel="1">
      <c r="E265" s="7"/>
      <c r="F265" s="175" t="str">
        <f>F268</f>
        <v>BULK_TRANS</v>
      </c>
      <c r="G265" s="52" t="str">
        <f>$G$12</f>
        <v>DISTSEC</v>
      </c>
      <c r="H265" s="4">
        <f t="shared" si="118"/>
        <v>0</v>
      </c>
      <c r="I265" s="5">
        <f>VLOOKUP(CONCATENATE($F265," ",$G265),AllocFactorMatrix,(I$4+1),FALSE)*$E268</f>
        <v>0</v>
      </c>
      <c r="J265" s="5">
        <f>VLOOKUP(CONCATENATE($F265," ",$G265),AllocFactorMatrix,(J$4+1),FALSE)*$E268</f>
        <v>0</v>
      </c>
      <c r="K265" s="5">
        <f>VLOOKUP(CONCATENATE($F265," ",$G265),AllocFactorMatrix,(K$4+1),FALSE)*$E268</f>
        <v>0</v>
      </c>
      <c r="L265" s="5">
        <f>VLOOKUP(CONCATENATE($F265," ",$G265),AllocFactorMatrix,(L$4+1),FALSE)*$E268</f>
        <v>0</v>
      </c>
      <c r="M265" s="5">
        <f t="shared" si="119"/>
        <v>0</v>
      </c>
      <c r="N265" s="5">
        <f>VLOOKUP(CONCATENATE($F265," ",$G265),AllocFactorMatrix,(N$4+1),FALSE)*$E268</f>
        <v>0</v>
      </c>
      <c r="O265" s="5">
        <f>VLOOKUP(CONCATENATE($F265," ",$G265),AllocFactorMatrix,(O$4+1),FALSE)*$E268</f>
        <v>0</v>
      </c>
      <c r="P265" s="5">
        <f>VLOOKUP(CONCATENATE($F265," ",$G265),AllocFactorMatrix,(P$4+1),FALSE)*$E268</f>
        <v>0</v>
      </c>
      <c r="Q265" s="5">
        <f>VLOOKUP(CONCATENATE($F265," ",$G265),AllocFactorMatrix,(Q$4+1),FALSE)*$E268</f>
        <v>0</v>
      </c>
      <c r="R265" s="5">
        <f t="shared" si="121"/>
        <v>0</v>
      </c>
      <c r="S265" s="5">
        <f>VLOOKUP(CONCATENATE($F265," ",$G265),AllocFactorMatrix,(S$4+1),FALSE)*$E268</f>
        <v>0</v>
      </c>
      <c r="T265" s="5">
        <f>VLOOKUP(CONCATENATE($F265," ",$G265),AllocFactorMatrix,(T$4+1),FALSE)*$E268</f>
        <v>0</v>
      </c>
      <c r="U265" s="5">
        <f>VLOOKUP(CONCATENATE($F265," ",$G265),AllocFactorMatrix,(U$4+1),FALSE)*$E268</f>
        <v>0</v>
      </c>
      <c r="V265" s="5">
        <f>VLOOKUP(CONCATENATE($F265," ",$G265),AllocFactorMatrix,(V$4+1),FALSE)*$E268</f>
        <v>0</v>
      </c>
      <c r="W265" s="5">
        <f t="shared" si="122"/>
        <v>0</v>
      </c>
      <c r="X265" s="5">
        <f>VLOOKUP(CONCATENATE($F265," ",$G265),AllocFactorMatrix,(X$4+1),FALSE)*$E268</f>
        <v>0</v>
      </c>
      <c r="Y265" s="5">
        <f>VLOOKUP(CONCATENATE($F265," ",$G265),AllocFactorMatrix,(Y$4+1),FALSE)*$E268</f>
        <v>0</v>
      </c>
      <c r="Z265" s="5">
        <f t="shared" si="120"/>
        <v>0</v>
      </c>
      <c r="AA265" s="5">
        <f>VLOOKUP(CONCATENATE($F265," ",$G265),AllocFactorMatrix,(AA$4+1),FALSE)*$E268</f>
        <v>0</v>
      </c>
      <c r="AB265" s="5">
        <f>VLOOKUP(CONCATENATE($F265," ",$G265),AllocFactorMatrix,(AB$4+1),FALSE)*$E268</f>
        <v>0</v>
      </c>
      <c r="AC265" s="5">
        <f>VLOOKUP(CONCATENATE($F265," ",$G265),AllocFactorMatrix,(AC$4+1),FALSE)*$E268</f>
        <v>0</v>
      </c>
    </row>
    <row r="266" spans="4:29" hidden="1" outlineLevel="1">
      <c r="E266" s="7"/>
      <c r="F266" s="175" t="str">
        <f>F268</f>
        <v>BULK_TRANS</v>
      </c>
      <c r="G266" s="52" t="str">
        <f>$G$13</f>
        <v>ENERGY</v>
      </c>
      <c r="H266" s="4">
        <f t="shared" si="118"/>
        <v>0</v>
      </c>
      <c r="I266" s="5">
        <f>VLOOKUP(CONCATENATE($F266," ",$G266),AllocFactorMatrix,(I$4+1),FALSE)*$E268</f>
        <v>0</v>
      </c>
      <c r="J266" s="5">
        <f>VLOOKUP(CONCATENATE($F266," ",$G266),AllocFactorMatrix,(J$4+1),FALSE)*$E268</f>
        <v>0</v>
      </c>
      <c r="K266" s="5">
        <f>VLOOKUP(CONCATENATE($F266," ",$G266),AllocFactorMatrix,(K$4+1),FALSE)*$E268</f>
        <v>0</v>
      </c>
      <c r="L266" s="5">
        <f>VLOOKUP(CONCATENATE($F266," ",$G266),AllocFactorMatrix,(L$4+1),FALSE)*$E268</f>
        <v>0</v>
      </c>
      <c r="M266" s="5">
        <f t="shared" si="119"/>
        <v>0</v>
      </c>
      <c r="N266" s="5">
        <f>VLOOKUP(CONCATENATE($F266," ",$G266),AllocFactorMatrix,(N$4+1),FALSE)*$E268</f>
        <v>0</v>
      </c>
      <c r="O266" s="5">
        <f>VLOOKUP(CONCATENATE($F266," ",$G266),AllocFactorMatrix,(O$4+1),FALSE)*$E268</f>
        <v>0</v>
      </c>
      <c r="P266" s="5">
        <f>VLOOKUP(CONCATENATE($F266," ",$G266),AllocFactorMatrix,(P$4+1),FALSE)*$E268</f>
        <v>0</v>
      </c>
      <c r="Q266" s="5">
        <f>VLOOKUP(CONCATENATE($F266," ",$G266),AllocFactorMatrix,(Q$4+1),FALSE)*$E268</f>
        <v>0</v>
      </c>
      <c r="R266" s="5">
        <f t="shared" si="121"/>
        <v>0</v>
      </c>
      <c r="S266" s="5">
        <f>VLOOKUP(CONCATENATE($F266," ",$G266),AllocFactorMatrix,(S$4+1),FALSE)*$E268</f>
        <v>0</v>
      </c>
      <c r="T266" s="5">
        <f>VLOOKUP(CONCATENATE($F266," ",$G266),AllocFactorMatrix,(T$4+1),FALSE)*$E268</f>
        <v>0</v>
      </c>
      <c r="U266" s="5">
        <f>VLOOKUP(CONCATENATE($F266," ",$G266),AllocFactorMatrix,(U$4+1),FALSE)*$E268</f>
        <v>0</v>
      </c>
      <c r="V266" s="5">
        <f>VLOOKUP(CONCATENATE($F266," ",$G266),AllocFactorMatrix,(V$4+1),FALSE)*$E268</f>
        <v>0</v>
      </c>
      <c r="W266" s="5">
        <f t="shared" si="122"/>
        <v>0</v>
      </c>
      <c r="X266" s="5">
        <f>VLOOKUP(CONCATENATE($F266," ",$G266),AllocFactorMatrix,(X$4+1),FALSE)*$E268</f>
        <v>0</v>
      </c>
      <c r="Y266" s="5">
        <f>VLOOKUP(CONCATENATE($F266," ",$G266),AllocFactorMatrix,(Y$4+1),FALSE)*$E268</f>
        <v>0</v>
      </c>
      <c r="Z266" s="5">
        <f t="shared" si="120"/>
        <v>0</v>
      </c>
      <c r="AA266" s="5">
        <f>VLOOKUP(CONCATENATE($F266," ",$G266),AllocFactorMatrix,(AA$4+1),FALSE)*$E268</f>
        <v>0</v>
      </c>
      <c r="AB266" s="5">
        <f>VLOOKUP(CONCATENATE($F266," ",$G266),AllocFactorMatrix,(AB$4+1),FALSE)*$E268</f>
        <v>0</v>
      </c>
      <c r="AC266" s="5">
        <f>VLOOKUP(CONCATENATE($F266," ",$G266),AllocFactorMatrix,(AC$4+1),FALSE)*$E268</f>
        <v>0</v>
      </c>
    </row>
    <row r="267" spans="4:29" hidden="1" outlineLevel="1">
      <c r="E267" s="7"/>
      <c r="F267" s="175" t="str">
        <f>F268</f>
        <v>BULK_TRANS</v>
      </c>
      <c r="G267" s="52" t="str">
        <f>$G$14</f>
        <v>CUSTOMER</v>
      </c>
      <c r="H267" s="4">
        <f t="shared" si="118"/>
        <v>0</v>
      </c>
      <c r="I267" s="5">
        <f>VLOOKUP(CONCATENATE($F267," ",$G267),AllocFactorMatrix,(I$4+1),FALSE)*$E268</f>
        <v>0</v>
      </c>
      <c r="J267" s="5">
        <f>VLOOKUP(CONCATENATE($F267," ",$G267),AllocFactorMatrix,(J$4+1),FALSE)*$E268</f>
        <v>0</v>
      </c>
      <c r="K267" s="5">
        <f>VLOOKUP(CONCATENATE($F267," ",$G267),AllocFactorMatrix,(K$4+1),FALSE)*$E268</f>
        <v>0</v>
      </c>
      <c r="L267" s="5">
        <f>VLOOKUP(CONCATENATE($F267," ",$G267),AllocFactorMatrix,(L$4+1),FALSE)*$E268</f>
        <v>0</v>
      </c>
      <c r="M267" s="5">
        <f t="shared" si="119"/>
        <v>0</v>
      </c>
      <c r="N267" s="5">
        <f>VLOOKUP(CONCATENATE($F267," ",$G267),AllocFactorMatrix,(N$4+1),FALSE)*$E268</f>
        <v>0</v>
      </c>
      <c r="O267" s="5">
        <f>VLOOKUP(CONCATENATE($F267," ",$G267),AllocFactorMatrix,(O$4+1),FALSE)*$E268</f>
        <v>0</v>
      </c>
      <c r="P267" s="5">
        <f>VLOOKUP(CONCATENATE($F267," ",$G267),AllocFactorMatrix,(P$4+1),FALSE)*$E268</f>
        <v>0</v>
      </c>
      <c r="Q267" s="5">
        <f>VLOOKUP(CONCATENATE($F267," ",$G267),AllocFactorMatrix,(Q$4+1),FALSE)*$E268</f>
        <v>0</v>
      </c>
      <c r="R267" s="5">
        <f t="shared" si="121"/>
        <v>0</v>
      </c>
      <c r="S267" s="5">
        <f>VLOOKUP(CONCATENATE($F267," ",$G267),AllocFactorMatrix,(S$4+1),FALSE)*$E268</f>
        <v>0</v>
      </c>
      <c r="T267" s="5">
        <f>VLOOKUP(CONCATENATE($F267," ",$G267),AllocFactorMatrix,(T$4+1),FALSE)*$E268</f>
        <v>0</v>
      </c>
      <c r="U267" s="5">
        <f>VLOOKUP(CONCATENATE($F267," ",$G267),AllocFactorMatrix,(U$4+1),FALSE)*$E268</f>
        <v>0</v>
      </c>
      <c r="V267" s="5">
        <f>VLOOKUP(CONCATENATE($F267," ",$G267),AllocFactorMatrix,(V$4+1),FALSE)*$E268</f>
        <v>0</v>
      </c>
      <c r="W267" s="5">
        <f t="shared" si="122"/>
        <v>0</v>
      </c>
      <c r="X267" s="5">
        <f>VLOOKUP(CONCATENATE($F267," ",$G267),AllocFactorMatrix,(X$4+1),FALSE)*$E268</f>
        <v>0</v>
      </c>
      <c r="Y267" s="5">
        <f>VLOOKUP(CONCATENATE($F267," ",$G267),AllocFactorMatrix,(Y$4+1),FALSE)*$E268</f>
        <v>0</v>
      </c>
      <c r="Z267" s="5">
        <f t="shared" si="120"/>
        <v>0</v>
      </c>
      <c r="AA267" s="5">
        <f>VLOOKUP(CONCATENATE($F267," ",$G267),AllocFactorMatrix,(AA$4+1),FALSE)*$E268</f>
        <v>0</v>
      </c>
      <c r="AB267" s="5">
        <f>VLOOKUP(CONCATENATE($F267," ",$G267),AllocFactorMatrix,(AB$4+1),FALSE)*$E268</f>
        <v>0</v>
      </c>
      <c r="AC267" s="5">
        <f>VLOOKUP(CONCATENATE($F267," ",$G267),AllocFactorMatrix,(AC$4+1),FALSE)*$E268</f>
        <v>0</v>
      </c>
    </row>
    <row r="268" spans="4:29" collapsed="1">
      <c r="D268" s="52" t="s">
        <v>212</v>
      </c>
      <c r="E268" s="58">
        <f>-1180414*0.985</f>
        <v>-1162707.79</v>
      </c>
      <c r="F268" s="93" t="s">
        <v>33</v>
      </c>
      <c r="G268" s="52" t="str">
        <f>$G$15</f>
        <v>TOTAL</v>
      </c>
      <c r="H268" s="4">
        <f t="shared" si="118"/>
        <v>-1162707.7900000003</v>
      </c>
      <c r="I268" s="5">
        <f>VLOOKUP(CONCATENATE($F268," ",$G268),AllocFactorMatrix,(I$4+1),FALSE)*$E268</f>
        <v>-598080.58596902201</v>
      </c>
      <c r="J268" s="5">
        <f>VLOOKUP(CONCATENATE($F268," ",$G268),AllocFactorMatrix,(J$4+1),FALSE)*$E268</f>
        <v>-139472.48459904655</v>
      </c>
      <c r="K268" s="5">
        <f>VLOOKUP(CONCATENATE($F268," ",$G268),AllocFactorMatrix,(K$4+1),FALSE)*$E268</f>
        <v>-1939.2198093821903</v>
      </c>
      <c r="L268" s="5">
        <f>VLOOKUP(CONCATENATE($F268," ",$G268),AllocFactorMatrix,(L$4+1),FALSE)*$E268</f>
        <v>-270.08233210264746</v>
      </c>
      <c r="M268" s="5">
        <f t="shared" si="119"/>
        <v>-141681.78674053139</v>
      </c>
      <c r="N268" s="5">
        <f>VLOOKUP(CONCATENATE($F268," ",$G268),AllocFactorMatrix,(N$4+1),FALSE)*$E268</f>
        <v>-83015.166110560371</v>
      </c>
      <c r="O268" s="5">
        <f>VLOOKUP(CONCATENATE($F268," ",$G268),AllocFactorMatrix,(O$4+1),FALSE)*$E268</f>
        <v>-14875.619227825911</v>
      </c>
      <c r="P268" s="5">
        <f>VLOOKUP(CONCATENATE($F268," ",$G268),AllocFactorMatrix,(P$4+1),FALSE)*$E268</f>
        <v>-3016.6237764600846</v>
      </c>
      <c r="Q268" s="5">
        <f>VLOOKUP(CONCATENATE($F268," ",$G268),AllocFactorMatrix,(Q$4+1),FALSE)*$E268</f>
        <v>-114.55492372752499</v>
      </c>
      <c r="R268" s="5">
        <f t="shared" si="121"/>
        <v>-101021.96403857389</v>
      </c>
      <c r="S268" s="5">
        <f>VLOOKUP(CONCATENATE($F268," ",$G268),AllocFactorMatrix,(S$4+1),FALSE)*$E268</f>
        <v>-3931.363566309341</v>
      </c>
      <c r="T268" s="5">
        <f>VLOOKUP(CONCATENATE($F268," ",$G268),AllocFactorMatrix,(T$4+1),FALSE)*$E268</f>
        <v>-53075.678309532821</v>
      </c>
      <c r="U268" s="5">
        <f>VLOOKUP(CONCATENATE($F268," ",$G268),AllocFactorMatrix,(U$4+1),FALSE)*$E268</f>
        <v>-202993.16337313957</v>
      </c>
      <c r="V268" s="5">
        <f>VLOOKUP(CONCATENATE($F268," ",$G268),AllocFactorMatrix,(V$4+1),FALSE)*$E268</f>
        <v>-36774.094243743682</v>
      </c>
      <c r="W268" s="5">
        <f t="shared" si="122"/>
        <v>-296774.2994927254</v>
      </c>
      <c r="X268" s="5">
        <f>VLOOKUP(CONCATENATE($F268," ",$G268),AllocFactorMatrix,(X$4+1),FALSE)*$E268</f>
        <v>-22784.310465142258</v>
      </c>
      <c r="Y268" s="5">
        <f>VLOOKUP(CONCATENATE($F268," ",$G268),AllocFactorMatrix,(Y$4+1),FALSE)*$E268</f>
        <v>-455.06111931306134</v>
      </c>
      <c r="Z268" s="5">
        <f t="shared" si="120"/>
        <v>-23239.371584455319</v>
      </c>
      <c r="AA268" s="5">
        <f>VLOOKUP(CONCATENATE($F268," ",$G268),AllocFactorMatrix,(AA$4+1),FALSE)*$E268</f>
        <v>-300.56191557339923</v>
      </c>
      <c r="AB268" s="5">
        <f>VLOOKUP(CONCATENATE($F268," ",$G268),AllocFactorMatrix,(AB$4+1),FALSE)*$E268</f>
        <v>-1335.2671577194101</v>
      </c>
      <c r="AC268" s="5">
        <f>VLOOKUP(CONCATENATE($F268," ",$G268),AllocFactorMatrix,(AC$4+1),FALSE)*$E268</f>
        <v>-273.95310139912283</v>
      </c>
    </row>
    <row r="269" spans="4:29">
      <c r="E269" s="149"/>
      <c r="F269" s="102"/>
      <c r="G269" s="7"/>
      <c r="H269" s="4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</row>
    <row r="270" spans="4:29" hidden="1" outlineLevel="1">
      <c r="E270" s="11"/>
      <c r="F270" s="107"/>
      <c r="G270" s="52" t="str">
        <f>$G$8</f>
        <v>PRODUCTION</v>
      </c>
      <c r="H270" s="4">
        <f t="shared" ref="H270:V270" ca="1" si="123">H228+H236+H244+H252+H220+H261</f>
        <v>-513917208.30522162</v>
      </c>
      <c r="I270" s="4">
        <f t="shared" ca="1" si="123"/>
        <v>-264351806.81360263</v>
      </c>
      <c r="J270" s="4">
        <f t="shared" ca="1" si="123"/>
        <v>-61646881.991334237</v>
      </c>
      <c r="K270" s="4">
        <f t="shared" ca="1" si="123"/>
        <v>-857135.76472028217</v>
      </c>
      <c r="L270" s="4">
        <f t="shared" ca="1" si="123"/>
        <v>-119376.47560334683</v>
      </c>
      <c r="M270" s="4">
        <f t="shared" ca="1" si="123"/>
        <v>-62623394.231657863</v>
      </c>
      <c r="N270" s="4">
        <f t="shared" ca="1" si="123"/>
        <v>-36692729.490127027</v>
      </c>
      <c r="O270" s="4">
        <f t="shared" ca="1" si="123"/>
        <v>-6575028.3700909652</v>
      </c>
      <c r="P270" s="4">
        <f t="shared" ca="1" si="123"/>
        <v>-1333348.6565059666</v>
      </c>
      <c r="Q270" s="4">
        <f t="shared" ca="1" si="123"/>
        <v>-50633.312261258048</v>
      </c>
      <c r="R270" s="4">
        <f t="shared" ca="1" si="123"/>
        <v>-44651739.828985222</v>
      </c>
      <c r="S270" s="4">
        <f t="shared" ca="1" si="123"/>
        <v>-1737663.9308751484</v>
      </c>
      <c r="T270" s="4">
        <f t="shared" ca="1" si="123"/>
        <v>-23459466.480173074</v>
      </c>
      <c r="U270" s="4">
        <f t="shared" ca="1" si="123"/>
        <v>-89723041.956887245</v>
      </c>
      <c r="V270" s="4">
        <f t="shared" ca="1" si="123"/>
        <v>-16254161.203906506</v>
      </c>
      <c r="W270" s="4">
        <f t="shared" ref="I270:AC277" ca="1" si="124">W228+W236+W244+W252+W220+W261</f>
        <v>-131174333.57184197</v>
      </c>
      <c r="X270" s="4">
        <f t="shared" ca="1" si="124"/>
        <v>-10070672.380551741</v>
      </c>
      <c r="Y270" s="4">
        <f t="shared" ca="1" si="124"/>
        <v>-201137.15763925333</v>
      </c>
      <c r="Z270" s="4">
        <f t="shared" ca="1" si="124"/>
        <v>-10271809.538190993</v>
      </c>
      <c r="AA270" s="4">
        <f t="shared" ca="1" si="124"/>
        <v>-132848.46106892519</v>
      </c>
      <c r="AB270" s="4">
        <f t="shared" ca="1" si="124"/>
        <v>-590188.50302603305</v>
      </c>
      <c r="AC270" s="4">
        <f t="shared" ca="1" si="124"/>
        <v>-121087.35684792695</v>
      </c>
    </row>
    <row r="271" spans="4:29" hidden="1" outlineLevel="1">
      <c r="E271" s="11"/>
      <c r="F271" s="107"/>
      <c r="G271" s="52" t="str">
        <f>$G$9</f>
        <v>BULKTRAN</v>
      </c>
      <c r="H271" s="4">
        <f t="shared" ref="H271:H277" ca="1" si="125">H229+H237+H245+H253+H221+H262</f>
        <v>-173782170.90100539</v>
      </c>
      <c r="I271" s="4">
        <f t="shared" ca="1" si="124"/>
        <v>-89391112.27890031</v>
      </c>
      <c r="J271" s="4">
        <f t="shared" ca="1" si="124"/>
        <v>-20846021.126752201</v>
      </c>
      <c r="K271" s="4">
        <f t="shared" ca="1" si="124"/>
        <v>-289842.23828815226</v>
      </c>
      <c r="L271" s="4">
        <f t="shared" ca="1" si="124"/>
        <v>-40367.403055590075</v>
      </c>
      <c r="M271" s="4">
        <f t="shared" ca="1" si="124"/>
        <v>-21176230.76809594</v>
      </c>
      <c r="N271" s="4">
        <f t="shared" ca="1" si="124"/>
        <v>-12407722.652654419</v>
      </c>
      <c r="O271" s="4">
        <f t="shared" ca="1" si="124"/>
        <v>-2223359.4933670531</v>
      </c>
      <c r="P271" s="4">
        <f t="shared" ca="1" si="124"/>
        <v>-450874.61628241336</v>
      </c>
      <c r="Q271" s="4">
        <f t="shared" ca="1" si="124"/>
        <v>-17121.759657917482</v>
      </c>
      <c r="R271" s="4">
        <f t="shared" ca="1" si="124"/>
        <v>-15099078.521961804</v>
      </c>
      <c r="S271" s="4">
        <f t="shared" ca="1" si="124"/>
        <v>-587594.66568496637</v>
      </c>
      <c r="T271" s="4">
        <f t="shared" ca="1" si="124"/>
        <v>-7932867.2930573737</v>
      </c>
      <c r="U271" s="4">
        <f t="shared" ca="1" si="124"/>
        <v>-30340032.906330362</v>
      </c>
      <c r="V271" s="4">
        <f t="shared" ca="1" si="124"/>
        <v>-5496378.3553870795</v>
      </c>
      <c r="W271" s="4">
        <f t="shared" ca="1" si="124"/>
        <v>-44356873.220459782</v>
      </c>
      <c r="X271" s="4">
        <f t="shared" ca="1" si="124"/>
        <v>-3405418.7726005679</v>
      </c>
      <c r="Y271" s="4">
        <f t="shared" ca="1" si="124"/>
        <v>-68014.947424464466</v>
      </c>
      <c r="Z271" s="4">
        <f t="shared" ca="1" si="124"/>
        <v>-3473433.7200250328</v>
      </c>
      <c r="AA271" s="4">
        <f t="shared" ca="1" si="124"/>
        <v>-44922.982909153849</v>
      </c>
      <c r="AB271" s="4">
        <f t="shared" ca="1" si="124"/>
        <v>-199573.46755309374</v>
      </c>
      <c r="AC271" s="4">
        <f t="shared" ca="1" si="124"/>
        <v>-40945.941100302465</v>
      </c>
    </row>
    <row r="272" spans="4:29" hidden="1" outlineLevel="1">
      <c r="E272" s="11"/>
      <c r="F272" s="107"/>
      <c r="G272" s="52" t="str">
        <f>$G$10</f>
        <v>SUBTRAN</v>
      </c>
      <c r="H272" s="4">
        <f t="shared" ca="1" si="125"/>
        <v>-51417329.03080111</v>
      </c>
      <c r="I272" s="4">
        <f t="shared" ca="1" si="124"/>
        <v>-26271857.096136555</v>
      </c>
      <c r="J272" s="4">
        <f t="shared" ca="1" si="124"/>
        <v>-6158567.117574905</v>
      </c>
      <c r="K272" s="4">
        <f t="shared" ca="1" si="124"/>
        <v>-86032.79454378724</v>
      </c>
      <c r="L272" s="4">
        <f t="shared" ca="1" si="124"/>
        <v>-15571.536082414683</v>
      </c>
      <c r="M272" s="4">
        <f t="shared" ca="1" si="124"/>
        <v>-6260171.4482011069</v>
      </c>
      <c r="N272" s="4">
        <f t="shared" ca="1" si="124"/>
        <v>-3559211.1612227974</v>
      </c>
      <c r="O272" s="4">
        <f t="shared" ca="1" si="124"/>
        <v>-639572.36411298928</v>
      </c>
      <c r="P272" s="4">
        <f t="shared" ca="1" si="124"/>
        <v>-167882.81447610536</v>
      </c>
      <c r="Q272" s="4">
        <f t="shared" ca="1" si="124"/>
        <v>0</v>
      </c>
      <c r="R272" s="4">
        <f t="shared" ca="1" si="124"/>
        <v>-4366666.3398118913</v>
      </c>
      <c r="S272" s="4">
        <f t="shared" ca="1" si="124"/>
        <v>-160428.71691875462</v>
      </c>
      <c r="T272" s="4">
        <f t="shared" ca="1" si="124"/>
        <v>-2250970.4628211553</v>
      </c>
      <c r="U272" s="4">
        <f t="shared" ca="1" si="124"/>
        <v>-11099020.751275834</v>
      </c>
      <c r="V272" s="4">
        <f t="shared" ca="1" si="124"/>
        <v>0</v>
      </c>
      <c r="W272" s="4">
        <f t="shared" ca="1" si="124"/>
        <v>-13510419.931015747</v>
      </c>
      <c r="X272" s="4">
        <f t="shared" ca="1" si="124"/>
        <v>-975651.58411977789</v>
      </c>
      <c r="Y272" s="4">
        <f t="shared" ca="1" si="124"/>
        <v>-19589.636972693959</v>
      </c>
      <c r="Z272" s="4">
        <f t="shared" ca="1" si="124"/>
        <v>-995241.22109247185</v>
      </c>
      <c r="AA272" s="4">
        <f t="shared" ca="1" si="124"/>
        <v>-12972.994543359449</v>
      </c>
      <c r="AB272" s="4">
        <f t="shared" ca="1" si="124"/>
        <v>0</v>
      </c>
      <c r="AC272" s="4">
        <f t="shared" ca="1" si="124"/>
        <v>0</v>
      </c>
    </row>
    <row r="273" spans="4:29" hidden="1" outlineLevel="1">
      <c r="E273" s="11"/>
      <c r="F273" s="107"/>
      <c r="G273" s="52" t="str">
        <f>$G$11</f>
        <v>DISTPRI</v>
      </c>
      <c r="H273" s="4">
        <f t="shared" ca="1" si="125"/>
        <v>-165260611.51546133</v>
      </c>
      <c r="I273" s="4">
        <f t="shared" ca="1" si="124"/>
        <v>-108213816.48359923</v>
      </c>
      <c r="J273" s="4">
        <f t="shared" ca="1" si="124"/>
        <v>-25326209.736185379</v>
      </c>
      <c r="K273" s="4">
        <f t="shared" ca="1" si="124"/>
        <v>-353750.18813987757</v>
      </c>
      <c r="L273" s="4">
        <f t="shared" ca="1" si="124"/>
        <v>0</v>
      </c>
      <c r="M273" s="4">
        <f t="shared" ca="1" si="124"/>
        <v>-25679959.924325258</v>
      </c>
      <c r="N273" s="4">
        <f t="shared" ca="1" si="124"/>
        <v>-14702361.572890956</v>
      </c>
      <c r="O273" s="4">
        <f t="shared" ca="1" si="124"/>
        <v>-2641708.435697719</v>
      </c>
      <c r="P273" s="4">
        <f t="shared" ca="1" si="124"/>
        <v>0</v>
      </c>
      <c r="Q273" s="4">
        <f t="shared" ca="1" si="124"/>
        <v>0</v>
      </c>
      <c r="R273" s="4">
        <f t="shared" ca="1" si="124"/>
        <v>-17344070.008588675</v>
      </c>
      <c r="S273" s="4">
        <f t="shared" ca="1" si="124"/>
        <v>-664793.11221192032</v>
      </c>
      <c r="T273" s="4">
        <f t="shared" ca="1" si="124"/>
        <v>-9192667.9550976213</v>
      </c>
      <c r="U273" s="4">
        <f t="shared" ca="1" si="124"/>
        <v>0</v>
      </c>
      <c r="V273" s="4">
        <f t="shared" ca="1" si="124"/>
        <v>0</v>
      </c>
      <c r="W273" s="4">
        <f t="shared" ca="1" si="124"/>
        <v>-9857461.0673095435</v>
      </c>
      <c r="X273" s="4">
        <f t="shared" ca="1" si="124"/>
        <v>-4031266.0575552299</v>
      </c>
      <c r="Y273" s="4">
        <f t="shared" ca="1" si="124"/>
        <v>-80913.867120605937</v>
      </c>
      <c r="Z273" s="4">
        <f t="shared" ca="1" si="124"/>
        <v>-4112179.9246758358</v>
      </c>
      <c r="AA273" s="4">
        <f t="shared" ca="1" si="124"/>
        <v>-53124.106962759644</v>
      </c>
      <c r="AB273" s="4">
        <f t="shared" ca="1" si="124"/>
        <v>0</v>
      </c>
      <c r="AC273" s="4">
        <f t="shared" ca="1" si="124"/>
        <v>0</v>
      </c>
    </row>
    <row r="274" spans="4:29" hidden="1" outlineLevel="1">
      <c r="E274" s="11"/>
      <c r="F274" s="107"/>
      <c r="G274" s="52" t="str">
        <f>$G$12</f>
        <v>DISTSEC</v>
      </c>
      <c r="H274" s="4">
        <f t="shared" ca="1" si="125"/>
        <v>-80229312.182573199</v>
      </c>
      <c r="I274" s="4">
        <f t="shared" ca="1" si="124"/>
        <v>-59538580.459825039</v>
      </c>
      <c r="J274" s="4">
        <f t="shared" ca="1" si="124"/>
        <v>-12005637.834392993</v>
      </c>
      <c r="K274" s="4">
        <f t="shared" ca="1" si="124"/>
        <v>0</v>
      </c>
      <c r="L274" s="4">
        <f t="shared" ca="1" si="124"/>
        <v>0</v>
      </c>
      <c r="M274" s="4">
        <f t="shared" ca="1" si="124"/>
        <v>-12005637.834392993</v>
      </c>
      <c r="N274" s="4">
        <f t="shared" ca="1" si="124"/>
        <v>-6000843.7515329067</v>
      </c>
      <c r="O274" s="4">
        <f t="shared" ca="1" si="124"/>
        <v>0</v>
      </c>
      <c r="P274" s="4">
        <f t="shared" ca="1" si="124"/>
        <v>0</v>
      </c>
      <c r="Q274" s="4">
        <f t="shared" ca="1" si="124"/>
        <v>0</v>
      </c>
      <c r="R274" s="4">
        <f t="shared" ca="1" si="124"/>
        <v>-6000843.7515329067</v>
      </c>
      <c r="S274" s="4">
        <f t="shared" ca="1" si="124"/>
        <v>-224297.4890332589</v>
      </c>
      <c r="T274" s="4">
        <f t="shared" ca="1" si="124"/>
        <v>0</v>
      </c>
      <c r="U274" s="4">
        <f t="shared" ca="1" si="124"/>
        <v>0</v>
      </c>
      <c r="V274" s="4">
        <f t="shared" ca="1" si="124"/>
        <v>0</v>
      </c>
      <c r="W274" s="4">
        <f t="shared" ca="1" si="124"/>
        <v>-224297.4890332589</v>
      </c>
      <c r="X274" s="4">
        <f t="shared" ca="1" si="124"/>
        <v>-1695098.7911166698</v>
      </c>
      <c r="Y274" s="4">
        <f t="shared" ca="1" si="124"/>
        <v>0</v>
      </c>
      <c r="Z274" s="4">
        <f t="shared" ca="1" si="124"/>
        <v>-1695098.7911166698</v>
      </c>
      <c r="AA274" s="4">
        <f t="shared" ca="1" si="124"/>
        <v>-20042.122174689026</v>
      </c>
      <c r="AB274" s="4">
        <f t="shared" ca="1" si="124"/>
        <v>-616890.71122615295</v>
      </c>
      <c r="AC274" s="4">
        <f t="shared" ca="1" si="124"/>
        <v>-127921.02327149344</v>
      </c>
    </row>
    <row r="275" spans="4:29" hidden="1" outlineLevel="1">
      <c r="E275" s="11"/>
      <c r="F275" s="107"/>
      <c r="G275" s="52" t="str">
        <f>$G$13</f>
        <v>ENERGY</v>
      </c>
      <c r="H275" s="4">
        <f t="shared" ca="1" si="125"/>
        <v>-6528782.057746713</v>
      </c>
      <c r="I275" s="4">
        <f t="shared" ca="1" si="124"/>
        <v>-2554622.382149783</v>
      </c>
      <c r="J275" s="4">
        <f t="shared" ca="1" si="124"/>
        <v>-737001.14525725343</v>
      </c>
      <c r="K275" s="4">
        <f t="shared" ca="1" si="124"/>
        <v>-10272.222872151266</v>
      </c>
      <c r="L275" s="4">
        <f t="shared" ca="1" si="124"/>
        <v>-1436.0480517013073</v>
      </c>
      <c r="M275" s="4">
        <f t="shared" ca="1" si="124"/>
        <v>-748709.416181106</v>
      </c>
      <c r="N275" s="4">
        <f t="shared" ca="1" si="124"/>
        <v>-478184.26445526257</v>
      </c>
      <c r="O275" s="4">
        <f t="shared" ca="1" si="124"/>
        <v>-85278.886955333684</v>
      </c>
      <c r="P275" s="4">
        <f t="shared" ca="1" si="124"/>
        <v>-17365.904428356789</v>
      </c>
      <c r="Q275" s="4">
        <f t="shared" ca="1" si="124"/>
        <v>-655.9160874040557</v>
      </c>
      <c r="R275" s="4">
        <f t="shared" ca="1" si="124"/>
        <v>-581484.97192635702</v>
      </c>
      <c r="S275" s="4">
        <f t="shared" ca="1" si="124"/>
        <v>-25042.518622111951</v>
      </c>
      <c r="T275" s="4">
        <f t="shared" ca="1" si="124"/>
        <v>-395926.98086829594</v>
      </c>
      <c r="U275" s="4">
        <f t="shared" ca="1" si="124"/>
        <v>-1702817.5054855449</v>
      </c>
      <c r="V275" s="4">
        <f t="shared" ca="1" si="124"/>
        <v>-320317.75826970191</v>
      </c>
      <c r="W275" s="4">
        <f t="shared" ca="1" si="124"/>
        <v>-2444104.7632456548</v>
      </c>
      <c r="X275" s="4">
        <f t="shared" ca="1" si="124"/>
        <v>-131352.47718308217</v>
      </c>
      <c r="Y275" s="4">
        <f t="shared" ca="1" si="124"/>
        <v>-2635.5612529033397</v>
      </c>
      <c r="Z275" s="4">
        <f t="shared" ca="1" si="124"/>
        <v>-133988.03843598551</v>
      </c>
      <c r="AA275" s="4">
        <f t="shared" ca="1" si="124"/>
        <v>-2350.9319393043693</v>
      </c>
      <c r="AB275" s="4">
        <f t="shared" ca="1" si="124"/>
        <v>-52660.070291287069</v>
      </c>
      <c r="AC275" s="4">
        <f t="shared" ca="1" si="124"/>
        <v>-10861.483577228524</v>
      </c>
    </row>
    <row r="276" spans="4:29" hidden="1" outlineLevel="1">
      <c r="E276" s="11"/>
      <c r="F276" s="107"/>
      <c r="G276" s="52" t="str">
        <f>$G$14</f>
        <v>CUSTOMER</v>
      </c>
      <c r="H276" s="4">
        <f t="shared" ca="1" si="125"/>
        <v>-38491516.007190749</v>
      </c>
      <c r="I276" s="4">
        <f t="shared" ca="1" si="124"/>
        <v>-19315231.493000291</v>
      </c>
      <c r="J276" s="4">
        <f t="shared" ca="1" si="124"/>
        <v>-6074951.971814137</v>
      </c>
      <c r="K276" s="4">
        <f t="shared" ca="1" si="124"/>
        <v>-382364.65004803368</v>
      </c>
      <c r="L276" s="4">
        <f t="shared" ca="1" si="124"/>
        <v>-64283.528358399752</v>
      </c>
      <c r="M276" s="4">
        <f t="shared" ca="1" si="124"/>
        <v>-6521600.1502205711</v>
      </c>
      <c r="N276" s="4">
        <f t="shared" ca="1" si="124"/>
        <v>-468405.78761657648</v>
      </c>
      <c r="O276" s="4">
        <f t="shared" ca="1" si="124"/>
        <v>-135119.80596466901</v>
      </c>
      <c r="P276" s="4">
        <f t="shared" ca="1" si="124"/>
        <v>-158062.98803299334</v>
      </c>
      <c r="Q276" s="4">
        <f t="shared" ca="1" si="124"/>
        <v>-19747.555473684934</v>
      </c>
      <c r="R276" s="4">
        <f t="shared" ca="1" si="124"/>
        <v>-781336.13708792371</v>
      </c>
      <c r="S276" s="4">
        <f t="shared" ca="1" si="124"/>
        <v>-3107.1138116376201</v>
      </c>
      <c r="T276" s="4">
        <f t="shared" ca="1" si="124"/>
        <v>-95928.33943337902</v>
      </c>
      <c r="U276" s="4">
        <f t="shared" ca="1" si="124"/>
        <v>-265688.22946200764</v>
      </c>
      <c r="V276" s="4">
        <f t="shared" ca="1" si="124"/>
        <v>-78993.736152988538</v>
      </c>
      <c r="W276" s="4">
        <f t="shared" ca="1" si="124"/>
        <v>-443717.41886001278</v>
      </c>
      <c r="X276" s="4">
        <f t="shared" ca="1" si="124"/>
        <v>-94769.923306126351</v>
      </c>
      <c r="Y276" s="4">
        <f t="shared" ca="1" si="124"/>
        <v>-1769.6957797612342</v>
      </c>
      <c r="Z276" s="4">
        <f t="shared" ca="1" si="124"/>
        <v>-96539.619085887578</v>
      </c>
      <c r="AA276" s="4">
        <f t="shared" ca="1" si="124"/>
        <v>-9148.2178566624443</v>
      </c>
      <c r="AB276" s="4">
        <f t="shared" ca="1" si="124"/>
        <v>-9976481.4937192723</v>
      </c>
      <c r="AC276" s="4">
        <f t="shared" ca="1" si="124"/>
        <v>-1347461.4773601354</v>
      </c>
    </row>
    <row r="277" spans="4:29" collapsed="1">
      <c r="D277" s="52" t="s">
        <v>211</v>
      </c>
      <c r="E277" s="4">
        <f>E235+E243+E251+E259+E227+E268</f>
        <v>-1029626930</v>
      </c>
      <c r="F277" s="175"/>
      <c r="G277" s="52" t="str">
        <f>$G$15</f>
        <v>TOTAL</v>
      </c>
      <c r="H277" s="4">
        <f t="shared" ca="1" si="125"/>
        <v>-1029626930.0000001</v>
      </c>
      <c r="I277" s="4">
        <f t="shared" ca="1" si="124"/>
        <v>-569637027.00721383</v>
      </c>
      <c r="J277" s="4">
        <f t="shared" ca="1" si="124"/>
        <v>-132795270.92331111</v>
      </c>
      <c r="K277" s="4">
        <f t="shared" ca="1" si="124"/>
        <v>-1979397.8586122841</v>
      </c>
      <c r="L277" s="4">
        <f t="shared" ca="1" si="124"/>
        <v>-241034.99115145265</v>
      </c>
      <c r="M277" s="4">
        <f t="shared" ca="1" si="124"/>
        <v>-135015703.77307487</v>
      </c>
      <c r="N277" s="4">
        <f t="shared" ca="1" si="124"/>
        <v>-74309458.680499956</v>
      </c>
      <c r="O277" s="4">
        <f t="shared" ca="1" si="124"/>
        <v>-12300067.356188729</v>
      </c>
      <c r="P277" s="4">
        <f t="shared" ca="1" si="124"/>
        <v>-2127534.9797258354</v>
      </c>
      <c r="Q277" s="4">
        <f t="shared" ca="1" si="124"/>
        <v>-88158.543480264518</v>
      </c>
      <c r="R277" s="4">
        <f t="shared" ca="1" si="124"/>
        <v>-88825219.559894785</v>
      </c>
      <c r="S277" s="4">
        <f t="shared" ca="1" si="124"/>
        <v>-3402927.547157798</v>
      </c>
      <c r="T277" s="4">
        <f t="shared" ca="1" si="124"/>
        <v>-43327827.511450894</v>
      </c>
      <c r="U277" s="4">
        <f t="shared" ca="1" si="124"/>
        <v>-133130601.34944101</v>
      </c>
      <c r="V277" s="4">
        <f t="shared" ca="1" si="124"/>
        <v>-22149851.053716272</v>
      </c>
      <c r="W277" s="4">
        <f t="shared" ca="1" si="124"/>
        <v>-202011207.46176594</v>
      </c>
      <c r="X277" s="4">
        <f t="shared" ca="1" si="124"/>
        <v>-20404229.986433193</v>
      </c>
      <c r="Y277" s="4">
        <f t="shared" ca="1" si="124"/>
        <v>-374060.86618968227</v>
      </c>
      <c r="Z277" s="4">
        <f t="shared" ca="1" si="124"/>
        <v>-20778290.852622878</v>
      </c>
      <c r="AA277" s="4">
        <f t="shared" ca="1" si="124"/>
        <v>-275409.81745485397</v>
      </c>
      <c r="AB277" s="4">
        <f t="shared" ca="1" si="124"/>
        <v>-11435794.24581584</v>
      </c>
      <c r="AC277" s="4">
        <f t="shared" ca="1" si="124"/>
        <v>-1648277.2821570868</v>
      </c>
    </row>
    <row r="278" spans="4:29">
      <c r="E278" s="7"/>
      <c r="F278" s="102"/>
      <c r="G278" s="7"/>
      <c r="H278" s="4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</row>
    <row r="279" spans="4:29" hidden="1" outlineLevel="1">
      <c r="E279" s="7"/>
      <c r="F279" s="175" t="str">
        <f>F286</f>
        <v>PROD_DEMAND</v>
      </c>
      <c r="G279" s="52" t="str">
        <f>$G$8</f>
        <v>PRODUCTION</v>
      </c>
      <c r="H279" s="4">
        <f t="shared" ref="H279:H286" si="126">SUBTOTAL(9,I279:AC279)</f>
        <v>121568118.99999999</v>
      </c>
      <c r="I279" s="5">
        <f>VLOOKUP(CONCATENATE($F279," ",$G279),AllocFactorMatrix,(I$4+1),FALSE)*$E286</f>
        <v>62532936.023996018</v>
      </c>
      <c r="J279" s="5">
        <f>VLOOKUP(CONCATENATE($F279," ",$G279),AllocFactorMatrix,(J$4+1),FALSE)*$E286</f>
        <v>14582690.294835437</v>
      </c>
      <c r="K279" s="5">
        <f>VLOOKUP(CONCATENATE($F279," ",$G279),AllocFactorMatrix,(K$4+1),FALSE)*$E286</f>
        <v>202757.13862219107</v>
      </c>
      <c r="L279" s="5">
        <f>VLOOKUP(CONCATENATE($F279," ",$G279),AllocFactorMatrix,(L$4+1),FALSE)*$E286</f>
        <v>28238.738375402274</v>
      </c>
      <c r="M279" s="5">
        <f t="shared" ref="M279:M286" si="127">SUBTOTAL(9,J279:L279)</f>
        <v>14813686.171833031</v>
      </c>
      <c r="N279" s="5">
        <f>VLOOKUP(CONCATENATE($F279," ",$G279),AllocFactorMatrix,(N$4+1),FALSE)*$E286</f>
        <v>8679736.8000203818</v>
      </c>
      <c r="O279" s="5">
        <f>VLOOKUP(CONCATENATE($F279," ",$G279),AllocFactorMatrix,(O$4+1),FALSE)*$E286</f>
        <v>1555335.7980744487</v>
      </c>
      <c r="P279" s="5">
        <f>VLOOKUP(CONCATENATE($F279," ",$G279),AllocFactorMatrix,(P$4+1),FALSE)*$E286</f>
        <v>315406.22793533438</v>
      </c>
      <c r="Q279" s="5">
        <f>VLOOKUP(CONCATENATE($F279," ",$G279),AllocFactorMatrix,(Q$4+1),FALSE)*$E286</f>
        <v>11977.408872218601</v>
      </c>
      <c r="R279" s="5">
        <f t="shared" ref="R279:R286" si="128">SUBTOTAL(9,N279:Q279)</f>
        <v>10562456.234902384</v>
      </c>
      <c r="S279" s="5">
        <f>VLOOKUP(CONCATENATE($F279," ",$G279),AllocFactorMatrix,(S$4+1),FALSE)*$E286</f>
        <v>411047.7954752142</v>
      </c>
      <c r="T279" s="5">
        <f>VLOOKUP(CONCATENATE($F279," ",$G279),AllocFactorMatrix,(T$4+1),FALSE)*$E286</f>
        <v>5549382.5983044328</v>
      </c>
      <c r="U279" s="5">
        <f>VLOOKUP(CONCATENATE($F279," ",$G279),AllocFactorMatrix,(U$4+1),FALSE)*$E286</f>
        <v>21224160.750769783</v>
      </c>
      <c r="V279" s="5">
        <f>VLOOKUP(CONCATENATE($F279," ",$G279),AllocFactorMatrix,(V$4+1),FALSE)*$E286</f>
        <v>3844953.5675172927</v>
      </c>
      <c r="W279" s="5">
        <f>SUBTOTAL(9,S279:V279)</f>
        <v>31029544.712066721</v>
      </c>
      <c r="X279" s="5">
        <f>VLOOKUP(CONCATENATE($F279," ",$G279),AllocFactorMatrix,(X$4+1),FALSE)*$E286</f>
        <v>2382237.2136677257</v>
      </c>
      <c r="Y279" s="5">
        <f>VLOOKUP(CONCATENATE($F279," ",$G279),AllocFactorMatrix,(Y$4+1),FALSE)*$E286</f>
        <v>47579.387341099209</v>
      </c>
      <c r="Z279" s="5">
        <f t="shared" ref="Z279:Z286" si="129">SUBTOTAL(9,X279:Y279)</f>
        <v>2429816.601008825</v>
      </c>
      <c r="AA279" s="5">
        <f>VLOOKUP(CONCATENATE($F279," ",$G279),AllocFactorMatrix,(AA$4+1),FALSE)*$E286</f>
        <v>31425.562840079496</v>
      </c>
      <c r="AB279" s="5">
        <f>VLOOKUP(CONCATENATE($F279," ",$G279),AllocFactorMatrix,(AB$4+1),FALSE)*$E286</f>
        <v>139610.24267879466</v>
      </c>
      <c r="AC279" s="5">
        <f>VLOOKUP(CONCATENATE($F279," ",$G279),AllocFactorMatrix,(AC$4+1),FALSE)*$E286</f>
        <v>28643.4506741437</v>
      </c>
    </row>
    <row r="280" spans="4:29" hidden="1" outlineLevel="1">
      <c r="E280" s="7"/>
      <c r="F280" s="175" t="str">
        <f>F286</f>
        <v>PROD_DEMAND</v>
      </c>
      <c r="G280" s="52" t="str">
        <f>$G$9</f>
        <v>BULKTRAN</v>
      </c>
      <c r="H280" s="4">
        <f t="shared" si="126"/>
        <v>0</v>
      </c>
      <c r="I280" s="5">
        <f>VLOOKUP(CONCATENATE($F280," ",$G280),AllocFactorMatrix,(I$4+1),FALSE)*$E286</f>
        <v>0</v>
      </c>
      <c r="J280" s="5">
        <f>VLOOKUP(CONCATENATE($F280," ",$G280),AllocFactorMatrix,(J$4+1),FALSE)*$E286</f>
        <v>0</v>
      </c>
      <c r="K280" s="5">
        <f>VLOOKUP(CONCATENATE($F280," ",$G280),AllocFactorMatrix,(K$4+1),FALSE)*$E286</f>
        <v>0</v>
      </c>
      <c r="L280" s="5">
        <f>VLOOKUP(CONCATENATE($F280," ",$G280),AllocFactorMatrix,(L$4+1),FALSE)*$E286</f>
        <v>0</v>
      </c>
      <c r="M280" s="5">
        <f t="shared" si="127"/>
        <v>0</v>
      </c>
      <c r="N280" s="5">
        <f>VLOOKUP(CONCATENATE($F280," ",$G280),AllocFactorMatrix,(N$4+1),FALSE)*$E286</f>
        <v>0</v>
      </c>
      <c r="O280" s="5">
        <f>VLOOKUP(CONCATENATE($F280," ",$G280),AllocFactorMatrix,(O$4+1),FALSE)*$E286</f>
        <v>0</v>
      </c>
      <c r="P280" s="5">
        <f>VLOOKUP(CONCATENATE($F280," ",$G280),AllocFactorMatrix,(P$4+1),FALSE)*$E286</f>
        <v>0</v>
      </c>
      <c r="Q280" s="5">
        <f>VLOOKUP(CONCATENATE($F280," ",$G280),AllocFactorMatrix,(Q$4+1),FALSE)*$E286</f>
        <v>0</v>
      </c>
      <c r="R280" s="5">
        <f t="shared" si="128"/>
        <v>0</v>
      </c>
      <c r="S280" s="5">
        <f>VLOOKUP(CONCATENATE($F280," ",$G280),AllocFactorMatrix,(S$4+1),FALSE)*$E286</f>
        <v>0</v>
      </c>
      <c r="T280" s="5">
        <f>VLOOKUP(CONCATENATE($F280," ",$G280),AllocFactorMatrix,(T$4+1),FALSE)*$E286</f>
        <v>0</v>
      </c>
      <c r="U280" s="5">
        <f>VLOOKUP(CONCATENATE($F280," ",$G280),AllocFactorMatrix,(U$4+1),FALSE)*$E286</f>
        <v>0</v>
      </c>
      <c r="V280" s="5">
        <f>VLOOKUP(CONCATENATE($F280," ",$G280),AllocFactorMatrix,(V$4+1),FALSE)*$E286</f>
        <v>0</v>
      </c>
      <c r="W280" s="5">
        <f t="shared" ref="W280:W286" si="130">SUBTOTAL(9,S280:V280)</f>
        <v>0</v>
      </c>
      <c r="X280" s="5">
        <f>VLOOKUP(CONCATENATE($F280," ",$G280),AllocFactorMatrix,(X$4+1),FALSE)*$E286</f>
        <v>0</v>
      </c>
      <c r="Y280" s="5">
        <f>VLOOKUP(CONCATENATE($F280," ",$G280),AllocFactorMatrix,(Y$4+1),FALSE)*$E286</f>
        <v>0</v>
      </c>
      <c r="Z280" s="5">
        <f t="shared" si="129"/>
        <v>0</v>
      </c>
      <c r="AA280" s="5">
        <f>VLOOKUP(CONCATENATE($F280," ",$G280),AllocFactorMatrix,(AA$4+1),FALSE)*$E286</f>
        <v>0</v>
      </c>
      <c r="AB280" s="5">
        <f>VLOOKUP(CONCATENATE($F280," ",$G280),AllocFactorMatrix,(AB$4+1),FALSE)*$E286</f>
        <v>0</v>
      </c>
      <c r="AC280" s="5">
        <f>VLOOKUP(CONCATENATE($F280," ",$G280),AllocFactorMatrix,(AC$4+1),FALSE)*$E286</f>
        <v>0</v>
      </c>
    </row>
    <row r="281" spans="4:29" hidden="1" outlineLevel="1">
      <c r="E281" s="7"/>
      <c r="F281" s="175" t="str">
        <f>F286</f>
        <v>PROD_DEMAND</v>
      </c>
      <c r="G281" s="52" t="str">
        <f>$G$10</f>
        <v>SUBTRAN</v>
      </c>
      <c r="H281" s="4">
        <f t="shared" si="126"/>
        <v>0</v>
      </c>
      <c r="I281" s="5">
        <f>VLOOKUP(CONCATENATE($F281," ",$G281),AllocFactorMatrix,(I$4+1),FALSE)*$E286</f>
        <v>0</v>
      </c>
      <c r="J281" s="5">
        <f>VLOOKUP(CONCATENATE($F281," ",$G281),AllocFactorMatrix,(J$4+1),FALSE)*$E286</f>
        <v>0</v>
      </c>
      <c r="K281" s="5">
        <f>VLOOKUP(CONCATENATE($F281," ",$G281),AllocFactorMatrix,(K$4+1),FALSE)*$E286</f>
        <v>0</v>
      </c>
      <c r="L281" s="5">
        <f>VLOOKUP(CONCATENATE($F281," ",$G281),AllocFactorMatrix,(L$4+1),FALSE)*$E286</f>
        <v>0</v>
      </c>
      <c r="M281" s="5">
        <f t="shared" si="127"/>
        <v>0</v>
      </c>
      <c r="N281" s="5">
        <f>VLOOKUP(CONCATENATE($F281," ",$G281),AllocFactorMatrix,(N$4+1),FALSE)*$E286</f>
        <v>0</v>
      </c>
      <c r="O281" s="5">
        <f>VLOOKUP(CONCATENATE($F281," ",$G281),AllocFactorMatrix,(O$4+1),FALSE)*$E286</f>
        <v>0</v>
      </c>
      <c r="P281" s="5">
        <f>VLOOKUP(CONCATENATE($F281," ",$G281),AllocFactorMatrix,(P$4+1),FALSE)*$E286</f>
        <v>0</v>
      </c>
      <c r="Q281" s="5">
        <f>VLOOKUP(CONCATENATE($F281," ",$G281),AllocFactorMatrix,(Q$4+1),FALSE)*$E286</f>
        <v>0</v>
      </c>
      <c r="R281" s="5">
        <f t="shared" si="128"/>
        <v>0</v>
      </c>
      <c r="S281" s="5">
        <f>VLOOKUP(CONCATENATE($F281," ",$G281),AllocFactorMatrix,(S$4+1),FALSE)*$E286</f>
        <v>0</v>
      </c>
      <c r="T281" s="5">
        <f>VLOOKUP(CONCATENATE($F281," ",$G281),AllocFactorMatrix,(T$4+1),FALSE)*$E286</f>
        <v>0</v>
      </c>
      <c r="U281" s="5">
        <f>VLOOKUP(CONCATENATE($F281," ",$G281),AllocFactorMatrix,(U$4+1),FALSE)*$E286</f>
        <v>0</v>
      </c>
      <c r="V281" s="5">
        <f>VLOOKUP(CONCATENATE($F281," ",$G281),AllocFactorMatrix,(V$4+1),FALSE)*$E286</f>
        <v>0</v>
      </c>
      <c r="W281" s="5">
        <f t="shared" si="130"/>
        <v>0</v>
      </c>
      <c r="X281" s="5">
        <f>VLOOKUP(CONCATENATE($F281," ",$G281),AllocFactorMatrix,(X$4+1),FALSE)*$E286</f>
        <v>0</v>
      </c>
      <c r="Y281" s="5">
        <f>VLOOKUP(CONCATENATE($F281," ",$G281),AllocFactorMatrix,(Y$4+1),FALSE)*$E286</f>
        <v>0</v>
      </c>
      <c r="Z281" s="5">
        <f t="shared" si="129"/>
        <v>0</v>
      </c>
      <c r="AA281" s="5">
        <f>VLOOKUP(CONCATENATE($F281," ",$G281),AllocFactorMatrix,(AA$4+1),FALSE)*$E286</f>
        <v>0</v>
      </c>
      <c r="AB281" s="5">
        <f>VLOOKUP(CONCATENATE($F281," ",$G281),AllocFactorMatrix,(AB$4+1),FALSE)*$E286</f>
        <v>0</v>
      </c>
      <c r="AC281" s="5">
        <f>VLOOKUP(CONCATENATE($F281," ",$G281),AllocFactorMatrix,(AC$4+1),FALSE)*$E286</f>
        <v>0</v>
      </c>
    </row>
    <row r="282" spans="4:29" hidden="1" outlineLevel="1">
      <c r="E282" s="7"/>
      <c r="F282" s="175" t="str">
        <f>F286</f>
        <v>PROD_DEMAND</v>
      </c>
      <c r="G282" s="52" t="str">
        <f>$G$11</f>
        <v>DISTPRI</v>
      </c>
      <c r="H282" s="4">
        <f t="shared" si="126"/>
        <v>0</v>
      </c>
      <c r="I282" s="5">
        <f>VLOOKUP(CONCATENATE($F282," ",$G282),AllocFactorMatrix,(I$4+1),FALSE)*$E286</f>
        <v>0</v>
      </c>
      <c r="J282" s="5">
        <f>VLOOKUP(CONCATENATE($F282," ",$G282),AllocFactorMatrix,(J$4+1),FALSE)*$E286</f>
        <v>0</v>
      </c>
      <c r="K282" s="5">
        <f>VLOOKUP(CONCATENATE($F282," ",$G282),AllocFactorMatrix,(K$4+1),FALSE)*$E286</f>
        <v>0</v>
      </c>
      <c r="L282" s="5">
        <f>VLOOKUP(CONCATENATE($F282," ",$G282),AllocFactorMatrix,(L$4+1),FALSE)*$E286</f>
        <v>0</v>
      </c>
      <c r="M282" s="5">
        <f t="shared" si="127"/>
        <v>0</v>
      </c>
      <c r="N282" s="5">
        <f>VLOOKUP(CONCATENATE($F282," ",$G282),AllocFactorMatrix,(N$4+1),FALSE)*$E286</f>
        <v>0</v>
      </c>
      <c r="O282" s="5">
        <f>VLOOKUP(CONCATENATE($F282," ",$G282),AllocFactorMatrix,(O$4+1),FALSE)*$E286</f>
        <v>0</v>
      </c>
      <c r="P282" s="5">
        <f>VLOOKUP(CONCATENATE($F282," ",$G282),AllocFactorMatrix,(P$4+1),FALSE)*$E286</f>
        <v>0</v>
      </c>
      <c r="Q282" s="5">
        <f>VLOOKUP(CONCATENATE($F282," ",$G282),AllocFactorMatrix,(Q$4+1),FALSE)*$E286</f>
        <v>0</v>
      </c>
      <c r="R282" s="5">
        <f t="shared" si="128"/>
        <v>0</v>
      </c>
      <c r="S282" s="5">
        <f>VLOOKUP(CONCATENATE($F282," ",$G282),AllocFactorMatrix,(S$4+1),FALSE)*$E286</f>
        <v>0</v>
      </c>
      <c r="T282" s="5">
        <f>VLOOKUP(CONCATENATE($F282," ",$G282),AllocFactorMatrix,(T$4+1),FALSE)*$E286</f>
        <v>0</v>
      </c>
      <c r="U282" s="5">
        <f>VLOOKUP(CONCATENATE($F282," ",$G282),AllocFactorMatrix,(U$4+1),FALSE)*$E286</f>
        <v>0</v>
      </c>
      <c r="V282" s="5">
        <f>VLOOKUP(CONCATENATE($F282," ",$G282),AllocFactorMatrix,(V$4+1),FALSE)*$E286</f>
        <v>0</v>
      </c>
      <c r="W282" s="5">
        <f t="shared" si="130"/>
        <v>0</v>
      </c>
      <c r="X282" s="5">
        <f>VLOOKUP(CONCATENATE($F282," ",$G282),AllocFactorMatrix,(X$4+1),FALSE)*$E286</f>
        <v>0</v>
      </c>
      <c r="Y282" s="5">
        <f>VLOOKUP(CONCATENATE($F282," ",$G282),AllocFactorMatrix,(Y$4+1),FALSE)*$E286</f>
        <v>0</v>
      </c>
      <c r="Z282" s="5">
        <f t="shared" si="129"/>
        <v>0</v>
      </c>
      <c r="AA282" s="5">
        <f>VLOOKUP(CONCATENATE($F282," ",$G282),AllocFactorMatrix,(AA$4+1),FALSE)*$E286</f>
        <v>0</v>
      </c>
      <c r="AB282" s="5">
        <f>VLOOKUP(CONCATENATE($F282," ",$G282),AllocFactorMatrix,(AB$4+1),FALSE)*$E286</f>
        <v>0</v>
      </c>
      <c r="AC282" s="5">
        <f>VLOOKUP(CONCATENATE($F282," ",$G282),AllocFactorMatrix,(AC$4+1),FALSE)*$E286</f>
        <v>0</v>
      </c>
    </row>
    <row r="283" spans="4:29" hidden="1" outlineLevel="1">
      <c r="E283" s="7"/>
      <c r="F283" s="175" t="str">
        <f>F286</f>
        <v>PROD_DEMAND</v>
      </c>
      <c r="G283" s="52" t="str">
        <f>$G$12</f>
        <v>DISTSEC</v>
      </c>
      <c r="H283" s="4">
        <f t="shared" si="126"/>
        <v>0</v>
      </c>
      <c r="I283" s="5">
        <f>VLOOKUP(CONCATENATE($F283," ",$G283),AllocFactorMatrix,(I$4+1),FALSE)*$E286</f>
        <v>0</v>
      </c>
      <c r="J283" s="5">
        <f>VLOOKUP(CONCATENATE($F283," ",$G283),AllocFactorMatrix,(J$4+1),FALSE)*$E286</f>
        <v>0</v>
      </c>
      <c r="K283" s="5">
        <f>VLOOKUP(CONCATENATE($F283," ",$G283),AllocFactorMatrix,(K$4+1),FALSE)*$E286</f>
        <v>0</v>
      </c>
      <c r="L283" s="5">
        <f>VLOOKUP(CONCATENATE($F283," ",$G283),AllocFactorMatrix,(L$4+1),FALSE)*$E286</f>
        <v>0</v>
      </c>
      <c r="M283" s="5">
        <f t="shared" si="127"/>
        <v>0</v>
      </c>
      <c r="N283" s="5">
        <f>VLOOKUP(CONCATENATE($F283," ",$G283),AllocFactorMatrix,(N$4+1),FALSE)*$E286</f>
        <v>0</v>
      </c>
      <c r="O283" s="5">
        <f>VLOOKUP(CONCATENATE($F283," ",$G283),AllocFactorMatrix,(O$4+1),FALSE)*$E286</f>
        <v>0</v>
      </c>
      <c r="P283" s="5">
        <f>VLOOKUP(CONCATENATE($F283," ",$G283),AllocFactorMatrix,(P$4+1),FALSE)*$E286</f>
        <v>0</v>
      </c>
      <c r="Q283" s="5">
        <f>VLOOKUP(CONCATENATE($F283," ",$G283),AllocFactorMatrix,(Q$4+1),FALSE)*$E286</f>
        <v>0</v>
      </c>
      <c r="R283" s="5">
        <f t="shared" si="128"/>
        <v>0</v>
      </c>
      <c r="S283" s="5">
        <f>VLOOKUP(CONCATENATE($F283," ",$G283),AllocFactorMatrix,(S$4+1),FALSE)*$E286</f>
        <v>0</v>
      </c>
      <c r="T283" s="5">
        <f>VLOOKUP(CONCATENATE($F283," ",$G283),AllocFactorMatrix,(T$4+1),FALSE)*$E286</f>
        <v>0</v>
      </c>
      <c r="U283" s="5">
        <f>VLOOKUP(CONCATENATE($F283," ",$G283),AllocFactorMatrix,(U$4+1),FALSE)*$E286</f>
        <v>0</v>
      </c>
      <c r="V283" s="5">
        <f>VLOOKUP(CONCATENATE($F283," ",$G283),AllocFactorMatrix,(V$4+1),FALSE)*$E286</f>
        <v>0</v>
      </c>
      <c r="W283" s="5">
        <f t="shared" si="130"/>
        <v>0</v>
      </c>
      <c r="X283" s="5">
        <f>VLOOKUP(CONCATENATE($F283," ",$G283),AllocFactorMatrix,(X$4+1),FALSE)*$E286</f>
        <v>0</v>
      </c>
      <c r="Y283" s="5">
        <f>VLOOKUP(CONCATENATE($F283," ",$G283),AllocFactorMatrix,(Y$4+1),FALSE)*$E286</f>
        <v>0</v>
      </c>
      <c r="Z283" s="5">
        <f t="shared" si="129"/>
        <v>0</v>
      </c>
      <c r="AA283" s="5">
        <f>VLOOKUP(CONCATENATE($F283," ",$G283),AllocFactorMatrix,(AA$4+1),FALSE)*$E286</f>
        <v>0</v>
      </c>
      <c r="AB283" s="5">
        <f>VLOOKUP(CONCATENATE($F283," ",$G283),AllocFactorMatrix,(AB$4+1),FALSE)*$E286</f>
        <v>0</v>
      </c>
      <c r="AC283" s="5">
        <f>VLOOKUP(CONCATENATE($F283," ",$G283),AllocFactorMatrix,(AC$4+1),FALSE)*$E286</f>
        <v>0</v>
      </c>
    </row>
    <row r="284" spans="4:29" hidden="1" outlineLevel="1">
      <c r="E284" s="7"/>
      <c r="F284" s="175" t="str">
        <f>F286</f>
        <v>PROD_DEMAND</v>
      </c>
      <c r="G284" s="52" t="str">
        <f>$G$13</f>
        <v>ENERGY</v>
      </c>
      <c r="H284" s="4">
        <f t="shared" si="126"/>
        <v>0</v>
      </c>
      <c r="I284" s="5">
        <f>VLOOKUP(CONCATENATE($F284," ",$G284),AllocFactorMatrix,(I$4+1),FALSE)*$E286</f>
        <v>0</v>
      </c>
      <c r="J284" s="5">
        <f>VLOOKUP(CONCATENATE($F284," ",$G284),AllocFactorMatrix,(J$4+1),FALSE)*$E286</f>
        <v>0</v>
      </c>
      <c r="K284" s="5">
        <f>VLOOKUP(CONCATENATE($F284," ",$G284),AllocFactorMatrix,(K$4+1),FALSE)*$E286</f>
        <v>0</v>
      </c>
      <c r="L284" s="5">
        <f>VLOOKUP(CONCATENATE($F284," ",$G284),AllocFactorMatrix,(L$4+1),FALSE)*$E286</f>
        <v>0</v>
      </c>
      <c r="M284" s="5">
        <f t="shared" si="127"/>
        <v>0</v>
      </c>
      <c r="N284" s="5">
        <f>VLOOKUP(CONCATENATE($F284," ",$G284),AllocFactorMatrix,(N$4+1),FALSE)*$E286</f>
        <v>0</v>
      </c>
      <c r="O284" s="5">
        <f>VLOOKUP(CONCATENATE($F284," ",$G284),AllocFactorMatrix,(O$4+1),FALSE)*$E286</f>
        <v>0</v>
      </c>
      <c r="P284" s="5">
        <f>VLOOKUP(CONCATENATE($F284," ",$G284),AllocFactorMatrix,(P$4+1),FALSE)*$E286</f>
        <v>0</v>
      </c>
      <c r="Q284" s="5">
        <f>VLOOKUP(CONCATENATE($F284," ",$G284),AllocFactorMatrix,(Q$4+1),FALSE)*$E286</f>
        <v>0</v>
      </c>
      <c r="R284" s="5">
        <f t="shared" si="128"/>
        <v>0</v>
      </c>
      <c r="S284" s="5">
        <f>VLOOKUP(CONCATENATE($F284," ",$G284),AllocFactorMatrix,(S$4+1),FALSE)*$E286</f>
        <v>0</v>
      </c>
      <c r="T284" s="5">
        <f>VLOOKUP(CONCATENATE($F284," ",$G284),AllocFactorMatrix,(T$4+1),FALSE)*$E286</f>
        <v>0</v>
      </c>
      <c r="U284" s="5">
        <f>VLOOKUP(CONCATENATE($F284," ",$G284),AllocFactorMatrix,(U$4+1),FALSE)*$E286</f>
        <v>0</v>
      </c>
      <c r="V284" s="5">
        <f>VLOOKUP(CONCATENATE($F284," ",$G284),AllocFactorMatrix,(V$4+1),FALSE)*$E286</f>
        <v>0</v>
      </c>
      <c r="W284" s="5">
        <f t="shared" si="130"/>
        <v>0</v>
      </c>
      <c r="X284" s="5">
        <f>VLOOKUP(CONCATENATE($F284," ",$G284),AllocFactorMatrix,(X$4+1),FALSE)*$E286</f>
        <v>0</v>
      </c>
      <c r="Y284" s="5">
        <f>VLOOKUP(CONCATENATE($F284," ",$G284),AllocFactorMatrix,(Y$4+1),FALSE)*$E286</f>
        <v>0</v>
      </c>
      <c r="Z284" s="5">
        <f t="shared" si="129"/>
        <v>0</v>
      </c>
      <c r="AA284" s="5">
        <f>VLOOKUP(CONCATENATE($F284," ",$G284),AllocFactorMatrix,(AA$4+1),FALSE)*$E286</f>
        <v>0</v>
      </c>
      <c r="AB284" s="5">
        <f>VLOOKUP(CONCATENATE($F284," ",$G284),AllocFactorMatrix,(AB$4+1),FALSE)*$E286</f>
        <v>0</v>
      </c>
      <c r="AC284" s="5">
        <f>VLOOKUP(CONCATENATE($F284," ",$G284),AllocFactorMatrix,(AC$4+1),FALSE)*$E286</f>
        <v>0</v>
      </c>
    </row>
    <row r="285" spans="4:29" hidden="1" outlineLevel="1">
      <c r="E285" s="7"/>
      <c r="F285" s="175" t="str">
        <f>F286</f>
        <v>PROD_DEMAND</v>
      </c>
      <c r="G285" s="52" t="str">
        <f>$G$14</f>
        <v>CUSTOMER</v>
      </c>
      <c r="H285" s="4">
        <f t="shared" si="126"/>
        <v>0</v>
      </c>
      <c r="I285" s="5">
        <f>VLOOKUP(CONCATENATE($F285," ",$G285),AllocFactorMatrix,(I$4+1),FALSE)*$E286</f>
        <v>0</v>
      </c>
      <c r="J285" s="5">
        <f>VLOOKUP(CONCATENATE($F285," ",$G285),AllocFactorMatrix,(J$4+1),FALSE)*$E286</f>
        <v>0</v>
      </c>
      <c r="K285" s="5">
        <f>VLOOKUP(CONCATENATE($F285," ",$G285),AllocFactorMatrix,(K$4+1),FALSE)*$E286</f>
        <v>0</v>
      </c>
      <c r="L285" s="5">
        <f>VLOOKUP(CONCATENATE($F285," ",$G285),AllocFactorMatrix,(L$4+1),FALSE)*$E286</f>
        <v>0</v>
      </c>
      <c r="M285" s="5">
        <f t="shared" si="127"/>
        <v>0</v>
      </c>
      <c r="N285" s="5">
        <f>VLOOKUP(CONCATENATE($F285," ",$G285),AllocFactorMatrix,(N$4+1),FALSE)*$E286</f>
        <v>0</v>
      </c>
      <c r="O285" s="5">
        <f>VLOOKUP(CONCATENATE($F285," ",$G285),AllocFactorMatrix,(O$4+1),FALSE)*$E286</f>
        <v>0</v>
      </c>
      <c r="P285" s="5">
        <f>VLOOKUP(CONCATENATE($F285," ",$G285),AllocFactorMatrix,(P$4+1),FALSE)*$E286</f>
        <v>0</v>
      </c>
      <c r="Q285" s="5">
        <f>VLOOKUP(CONCATENATE($F285," ",$G285),AllocFactorMatrix,(Q$4+1),FALSE)*$E286</f>
        <v>0</v>
      </c>
      <c r="R285" s="5">
        <f t="shared" si="128"/>
        <v>0</v>
      </c>
      <c r="S285" s="5">
        <f>VLOOKUP(CONCATENATE($F285," ",$G285),AllocFactorMatrix,(S$4+1),FALSE)*$E286</f>
        <v>0</v>
      </c>
      <c r="T285" s="5">
        <f>VLOOKUP(CONCATENATE($F285," ",$G285),AllocFactorMatrix,(T$4+1),FALSE)*$E286</f>
        <v>0</v>
      </c>
      <c r="U285" s="5">
        <f>VLOOKUP(CONCATENATE($F285," ",$G285),AllocFactorMatrix,(U$4+1),FALSE)*$E286</f>
        <v>0</v>
      </c>
      <c r="V285" s="5">
        <f>VLOOKUP(CONCATENATE($F285," ",$G285),AllocFactorMatrix,(V$4+1),FALSE)*$E286</f>
        <v>0</v>
      </c>
      <c r="W285" s="5">
        <f t="shared" si="130"/>
        <v>0</v>
      </c>
      <c r="X285" s="5">
        <f>VLOOKUP(CONCATENATE($F285," ",$G285),AllocFactorMatrix,(X$4+1),FALSE)*$E286</f>
        <v>0</v>
      </c>
      <c r="Y285" s="5">
        <f>VLOOKUP(CONCATENATE($F285," ",$G285),AllocFactorMatrix,(Y$4+1),FALSE)*$E286</f>
        <v>0</v>
      </c>
      <c r="Z285" s="5">
        <f t="shared" si="129"/>
        <v>0</v>
      </c>
      <c r="AA285" s="5">
        <f>VLOOKUP(CONCATENATE($F285," ",$G285),AllocFactorMatrix,(AA$4+1),FALSE)*$E286</f>
        <v>0</v>
      </c>
      <c r="AB285" s="5">
        <f>VLOOKUP(CONCATENATE($F285," ",$G285),AllocFactorMatrix,(AB$4+1),FALSE)*$E286</f>
        <v>0</v>
      </c>
      <c r="AC285" s="5">
        <f>VLOOKUP(CONCATENATE($F285," ",$G285),AllocFactorMatrix,(AC$4+1),FALSE)*$E286</f>
        <v>0</v>
      </c>
    </row>
    <row r="286" spans="4:29" collapsed="1">
      <c r="D286" s="102" t="str">
        <f>D200</f>
        <v>Adj 4 - Remove FGD from Base Rates (Mitchell)</v>
      </c>
      <c r="E286" s="58">
        <v>121568119</v>
      </c>
      <c r="F286" s="93" t="s">
        <v>29</v>
      </c>
      <c r="G286" s="52" t="str">
        <f>$G$15</f>
        <v>TOTAL</v>
      </c>
      <c r="H286" s="4">
        <f t="shared" si="126"/>
        <v>121568118.99999999</v>
      </c>
      <c r="I286" s="5">
        <f>VLOOKUP(CONCATENATE($F286," ",$G286),AllocFactorMatrix,(I$4+1),FALSE)*$E286</f>
        <v>62532936.023996018</v>
      </c>
      <c r="J286" s="5">
        <f>VLOOKUP(CONCATENATE($F286," ",$G286),AllocFactorMatrix,(J$4+1),FALSE)*$E286</f>
        <v>14582690.294835437</v>
      </c>
      <c r="K286" s="5">
        <f>VLOOKUP(CONCATENATE($F286," ",$G286),AllocFactorMatrix,(K$4+1),FALSE)*$E286</f>
        <v>202757.13862219107</v>
      </c>
      <c r="L286" s="5">
        <f>VLOOKUP(CONCATENATE($F286," ",$G286),AllocFactorMatrix,(L$4+1),FALSE)*$E286</f>
        <v>28238.738375402274</v>
      </c>
      <c r="M286" s="5">
        <f t="shared" si="127"/>
        <v>14813686.171833031</v>
      </c>
      <c r="N286" s="5">
        <f>VLOOKUP(CONCATENATE($F286," ",$G286),AllocFactorMatrix,(N$4+1),FALSE)*$E286</f>
        <v>8679736.8000203818</v>
      </c>
      <c r="O286" s="5">
        <f>VLOOKUP(CONCATENATE($F286," ",$G286),AllocFactorMatrix,(O$4+1),FALSE)*$E286</f>
        <v>1555335.7980744487</v>
      </c>
      <c r="P286" s="5">
        <f>VLOOKUP(CONCATENATE($F286," ",$G286),AllocFactorMatrix,(P$4+1),FALSE)*$E286</f>
        <v>315406.22793533438</v>
      </c>
      <c r="Q286" s="5">
        <f>VLOOKUP(CONCATENATE($F286," ",$G286),AllocFactorMatrix,(Q$4+1),FALSE)*$E286</f>
        <v>11977.408872218601</v>
      </c>
      <c r="R286" s="5">
        <f t="shared" si="128"/>
        <v>10562456.234902384</v>
      </c>
      <c r="S286" s="5">
        <f>VLOOKUP(CONCATENATE($F286," ",$G286),AllocFactorMatrix,(S$4+1),FALSE)*$E286</f>
        <v>411047.7954752142</v>
      </c>
      <c r="T286" s="5">
        <f>VLOOKUP(CONCATENATE($F286," ",$G286),AllocFactorMatrix,(T$4+1),FALSE)*$E286</f>
        <v>5549382.5983044328</v>
      </c>
      <c r="U286" s="5">
        <f>VLOOKUP(CONCATENATE($F286," ",$G286),AllocFactorMatrix,(U$4+1),FALSE)*$E286</f>
        <v>21224160.750769783</v>
      </c>
      <c r="V286" s="5">
        <f>VLOOKUP(CONCATENATE($F286," ",$G286),AllocFactorMatrix,(V$4+1),FALSE)*$E286</f>
        <v>3844953.5675172927</v>
      </c>
      <c r="W286" s="5">
        <f t="shared" si="130"/>
        <v>31029544.712066721</v>
      </c>
      <c r="X286" s="5">
        <f>VLOOKUP(CONCATENATE($F286," ",$G286),AllocFactorMatrix,(X$4+1),FALSE)*$E286</f>
        <v>2382237.2136677257</v>
      </c>
      <c r="Y286" s="5">
        <f>VLOOKUP(CONCATENATE($F286," ",$G286),AllocFactorMatrix,(Y$4+1),FALSE)*$E286</f>
        <v>47579.387341099209</v>
      </c>
      <c r="Z286" s="5">
        <f t="shared" si="129"/>
        <v>2429816.601008825</v>
      </c>
      <c r="AA286" s="5">
        <f>VLOOKUP(CONCATENATE($F286," ",$G286),AllocFactorMatrix,(AA$4+1),FALSE)*$E286</f>
        <v>31425.562840079496</v>
      </c>
      <c r="AB286" s="5">
        <f>VLOOKUP(CONCATENATE($F286," ",$G286),AllocFactorMatrix,(AB$4+1),FALSE)*$E286</f>
        <v>139610.24267879466</v>
      </c>
      <c r="AC286" s="5">
        <f>VLOOKUP(CONCATENATE($F286," ",$G286),AllocFactorMatrix,(AC$4+1),FALSE)*$E286</f>
        <v>28643.4506741437</v>
      </c>
    </row>
    <row r="287" spans="4:29" hidden="1" outlineLevel="1">
      <c r="E287" s="7"/>
      <c r="F287" s="175"/>
      <c r="G287" s="52" t="str">
        <f>$G$8</f>
        <v>PRODUCTION</v>
      </c>
      <c r="H287" s="55">
        <f t="shared" ref="H287:AC287" si="131">H279</f>
        <v>121568118.99999999</v>
      </c>
      <c r="I287" s="55">
        <f t="shared" si="131"/>
        <v>62532936.023996018</v>
      </c>
      <c r="J287" s="55">
        <f t="shared" si="131"/>
        <v>14582690.294835437</v>
      </c>
      <c r="K287" s="55">
        <f t="shared" si="131"/>
        <v>202757.13862219107</v>
      </c>
      <c r="L287" s="55">
        <f t="shared" si="131"/>
        <v>28238.738375402274</v>
      </c>
      <c r="M287" s="55">
        <f t="shared" si="131"/>
        <v>14813686.171833031</v>
      </c>
      <c r="N287" s="55">
        <f t="shared" si="131"/>
        <v>8679736.8000203818</v>
      </c>
      <c r="O287" s="55">
        <f t="shared" si="131"/>
        <v>1555335.7980744487</v>
      </c>
      <c r="P287" s="55">
        <f t="shared" si="131"/>
        <v>315406.22793533438</v>
      </c>
      <c r="Q287" s="55">
        <f t="shared" si="131"/>
        <v>11977.408872218601</v>
      </c>
      <c r="R287" s="55">
        <f t="shared" si="131"/>
        <v>10562456.234902384</v>
      </c>
      <c r="S287" s="55">
        <f t="shared" si="131"/>
        <v>411047.7954752142</v>
      </c>
      <c r="T287" s="55">
        <f t="shared" si="131"/>
        <v>5549382.5983044328</v>
      </c>
      <c r="U287" s="55">
        <f t="shared" si="131"/>
        <v>21224160.750769783</v>
      </c>
      <c r="V287" s="55">
        <f t="shared" si="131"/>
        <v>3844953.5675172927</v>
      </c>
      <c r="W287" s="55">
        <f t="shared" si="131"/>
        <v>31029544.712066721</v>
      </c>
      <c r="X287" s="55">
        <f t="shared" si="131"/>
        <v>2382237.2136677257</v>
      </c>
      <c r="Y287" s="55">
        <f t="shared" si="131"/>
        <v>47579.387341099209</v>
      </c>
      <c r="Z287" s="55">
        <f t="shared" si="131"/>
        <v>2429816.601008825</v>
      </c>
      <c r="AA287" s="55">
        <f t="shared" si="131"/>
        <v>31425.562840079496</v>
      </c>
      <c r="AB287" s="55">
        <f t="shared" si="131"/>
        <v>139610.24267879466</v>
      </c>
      <c r="AC287" s="55">
        <f t="shared" si="131"/>
        <v>28643.4506741437</v>
      </c>
    </row>
    <row r="288" spans="4:29" hidden="1" outlineLevel="1">
      <c r="E288" s="7"/>
      <c r="F288" s="175"/>
      <c r="G288" s="52" t="str">
        <f>$G$9</f>
        <v>BULKTRAN</v>
      </c>
      <c r="H288" s="55">
        <f t="shared" ref="H288:AC288" si="132">H280</f>
        <v>0</v>
      </c>
      <c r="I288" s="55">
        <f t="shared" si="132"/>
        <v>0</v>
      </c>
      <c r="J288" s="55">
        <f t="shared" si="132"/>
        <v>0</v>
      </c>
      <c r="K288" s="55">
        <f t="shared" si="132"/>
        <v>0</v>
      </c>
      <c r="L288" s="55">
        <f t="shared" si="132"/>
        <v>0</v>
      </c>
      <c r="M288" s="55">
        <f t="shared" si="132"/>
        <v>0</v>
      </c>
      <c r="N288" s="55">
        <f t="shared" si="132"/>
        <v>0</v>
      </c>
      <c r="O288" s="55">
        <f t="shared" si="132"/>
        <v>0</v>
      </c>
      <c r="P288" s="55">
        <f t="shared" si="132"/>
        <v>0</v>
      </c>
      <c r="Q288" s="55">
        <f t="shared" si="132"/>
        <v>0</v>
      </c>
      <c r="R288" s="55">
        <f t="shared" si="132"/>
        <v>0</v>
      </c>
      <c r="S288" s="55">
        <f t="shared" si="132"/>
        <v>0</v>
      </c>
      <c r="T288" s="55">
        <f t="shared" si="132"/>
        <v>0</v>
      </c>
      <c r="U288" s="55">
        <f t="shared" si="132"/>
        <v>0</v>
      </c>
      <c r="V288" s="55">
        <f t="shared" si="132"/>
        <v>0</v>
      </c>
      <c r="W288" s="55">
        <f t="shared" si="132"/>
        <v>0</v>
      </c>
      <c r="X288" s="55">
        <f t="shared" si="132"/>
        <v>0</v>
      </c>
      <c r="Y288" s="55">
        <f t="shared" si="132"/>
        <v>0</v>
      </c>
      <c r="Z288" s="55">
        <f t="shared" si="132"/>
        <v>0</v>
      </c>
      <c r="AA288" s="55">
        <f t="shared" si="132"/>
        <v>0</v>
      </c>
      <c r="AB288" s="55">
        <f t="shared" si="132"/>
        <v>0</v>
      </c>
      <c r="AC288" s="55">
        <f t="shared" si="132"/>
        <v>0</v>
      </c>
    </row>
    <row r="289" spans="1:29" hidden="1" outlineLevel="1">
      <c r="E289" s="7"/>
      <c r="F289" s="175"/>
      <c r="G289" s="52" t="str">
        <f>$G$10</f>
        <v>SUBTRAN</v>
      </c>
      <c r="H289" s="55">
        <f t="shared" ref="H289:AC289" si="133">H281</f>
        <v>0</v>
      </c>
      <c r="I289" s="55">
        <f t="shared" si="133"/>
        <v>0</v>
      </c>
      <c r="J289" s="55">
        <f t="shared" si="133"/>
        <v>0</v>
      </c>
      <c r="K289" s="55">
        <f t="shared" si="133"/>
        <v>0</v>
      </c>
      <c r="L289" s="55">
        <f t="shared" si="133"/>
        <v>0</v>
      </c>
      <c r="M289" s="55">
        <f t="shared" si="133"/>
        <v>0</v>
      </c>
      <c r="N289" s="55">
        <f t="shared" si="133"/>
        <v>0</v>
      </c>
      <c r="O289" s="55">
        <f t="shared" si="133"/>
        <v>0</v>
      </c>
      <c r="P289" s="55">
        <f t="shared" si="133"/>
        <v>0</v>
      </c>
      <c r="Q289" s="55">
        <f t="shared" si="133"/>
        <v>0</v>
      </c>
      <c r="R289" s="55">
        <f t="shared" si="133"/>
        <v>0</v>
      </c>
      <c r="S289" s="55">
        <f t="shared" si="133"/>
        <v>0</v>
      </c>
      <c r="T289" s="55">
        <f t="shared" si="133"/>
        <v>0</v>
      </c>
      <c r="U289" s="55">
        <f t="shared" si="133"/>
        <v>0</v>
      </c>
      <c r="V289" s="55">
        <f t="shared" si="133"/>
        <v>0</v>
      </c>
      <c r="W289" s="55">
        <f t="shared" si="133"/>
        <v>0</v>
      </c>
      <c r="X289" s="55">
        <f t="shared" si="133"/>
        <v>0</v>
      </c>
      <c r="Y289" s="55">
        <f t="shared" si="133"/>
        <v>0</v>
      </c>
      <c r="Z289" s="55">
        <f t="shared" si="133"/>
        <v>0</v>
      </c>
      <c r="AA289" s="55">
        <f t="shared" si="133"/>
        <v>0</v>
      </c>
      <c r="AB289" s="55">
        <f t="shared" si="133"/>
        <v>0</v>
      </c>
      <c r="AC289" s="55">
        <f t="shared" si="133"/>
        <v>0</v>
      </c>
    </row>
    <row r="290" spans="1:29" hidden="1" outlineLevel="1">
      <c r="E290" s="7"/>
      <c r="F290" s="175"/>
      <c r="G290" s="52" t="str">
        <f>$G$11</f>
        <v>DISTPRI</v>
      </c>
      <c r="H290" s="55">
        <f t="shared" ref="H290:AC290" si="134">H282</f>
        <v>0</v>
      </c>
      <c r="I290" s="55">
        <f t="shared" si="134"/>
        <v>0</v>
      </c>
      <c r="J290" s="55">
        <f t="shared" si="134"/>
        <v>0</v>
      </c>
      <c r="K290" s="55">
        <f t="shared" si="134"/>
        <v>0</v>
      </c>
      <c r="L290" s="55">
        <f t="shared" si="134"/>
        <v>0</v>
      </c>
      <c r="M290" s="55">
        <f t="shared" si="134"/>
        <v>0</v>
      </c>
      <c r="N290" s="55">
        <f t="shared" si="134"/>
        <v>0</v>
      </c>
      <c r="O290" s="55">
        <f t="shared" si="134"/>
        <v>0</v>
      </c>
      <c r="P290" s="55">
        <f t="shared" si="134"/>
        <v>0</v>
      </c>
      <c r="Q290" s="55">
        <f t="shared" si="134"/>
        <v>0</v>
      </c>
      <c r="R290" s="55">
        <f t="shared" si="134"/>
        <v>0</v>
      </c>
      <c r="S290" s="55">
        <f t="shared" si="134"/>
        <v>0</v>
      </c>
      <c r="T290" s="55">
        <f t="shared" si="134"/>
        <v>0</v>
      </c>
      <c r="U290" s="55">
        <f t="shared" si="134"/>
        <v>0</v>
      </c>
      <c r="V290" s="55">
        <f t="shared" si="134"/>
        <v>0</v>
      </c>
      <c r="W290" s="55">
        <f t="shared" si="134"/>
        <v>0</v>
      </c>
      <c r="X290" s="55">
        <f t="shared" si="134"/>
        <v>0</v>
      </c>
      <c r="Y290" s="55">
        <f t="shared" si="134"/>
        <v>0</v>
      </c>
      <c r="Z290" s="55">
        <f t="shared" si="134"/>
        <v>0</v>
      </c>
      <c r="AA290" s="55">
        <f t="shared" si="134"/>
        <v>0</v>
      </c>
      <c r="AB290" s="55">
        <f t="shared" si="134"/>
        <v>0</v>
      </c>
      <c r="AC290" s="55">
        <f t="shared" si="134"/>
        <v>0</v>
      </c>
    </row>
    <row r="291" spans="1:29" hidden="1" outlineLevel="1">
      <c r="E291" s="7"/>
      <c r="F291" s="175"/>
      <c r="G291" s="52" t="str">
        <f>$G$12</f>
        <v>DISTSEC</v>
      </c>
      <c r="H291" s="55">
        <f t="shared" ref="H291:AC291" si="135">H283</f>
        <v>0</v>
      </c>
      <c r="I291" s="55">
        <f t="shared" si="135"/>
        <v>0</v>
      </c>
      <c r="J291" s="55">
        <f t="shared" si="135"/>
        <v>0</v>
      </c>
      <c r="K291" s="55">
        <f t="shared" si="135"/>
        <v>0</v>
      </c>
      <c r="L291" s="55">
        <f t="shared" si="135"/>
        <v>0</v>
      </c>
      <c r="M291" s="55">
        <f t="shared" si="135"/>
        <v>0</v>
      </c>
      <c r="N291" s="55">
        <f t="shared" si="135"/>
        <v>0</v>
      </c>
      <c r="O291" s="55">
        <f t="shared" si="135"/>
        <v>0</v>
      </c>
      <c r="P291" s="55">
        <f t="shared" si="135"/>
        <v>0</v>
      </c>
      <c r="Q291" s="55">
        <f t="shared" si="135"/>
        <v>0</v>
      </c>
      <c r="R291" s="55">
        <f t="shared" si="135"/>
        <v>0</v>
      </c>
      <c r="S291" s="55">
        <f t="shared" si="135"/>
        <v>0</v>
      </c>
      <c r="T291" s="55">
        <f t="shared" si="135"/>
        <v>0</v>
      </c>
      <c r="U291" s="55">
        <f t="shared" si="135"/>
        <v>0</v>
      </c>
      <c r="V291" s="55">
        <f t="shared" si="135"/>
        <v>0</v>
      </c>
      <c r="W291" s="55">
        <f t="shared" si="135"/>
        <v>0</v>
      </c>
      <c r="X291" s="55">
        <f t="shared" si="135"/>
        <v>0</v>
      </c>
      <c r="Y291" s="55">
        <f t="shared" si="135"/>
        <v>0</v>
      </c>
      <c r="Z291" s="55">
        <f t="shared" si="135"/>
        <v>0</v>
      </c>
      <c r="AA291" s="55">
        <f t="shared" si="135"/>
        <v>0</v>
      </c>
      <c r="AB291" s="55">
        <f t="shared" si="135"/>
        <v>0</v>
      </c>
      <c r="AC291" s="55">
        <f t="shared" si="135"/>
        <v>0</v>
      </c>
    </row>
    <row r="292" spans="1:29" hidden="1" outlineLevel="1">
      <c r="E292" s="7"/>
      <c r="F292" s="175"/>
      <c r="G292" s="52" t="str">
        <f>$G$13</f>
        <v>ENERGY</v>
      </c>
      <c r="H292" s="55">
        <f t="shared" ref="H292:AC292" si="136">H284</f>
        <v>0</v>
      </c>
      <c r="I292" s="55">
        <f t="shared" si="136"/>
        <v>0</v>
      </c>
      <c r="J292" s="55">
        <f t="shared" si="136"/>
        <v>0</v>
      </c>
      <c r="K292" s="55">
        <f t="shared" si="136"/>
        <v>0</v>
      </c>
      <c r="L292" s="55">
        <f t="shared" si="136"/>
        <v>0</v>
      </c>
      <c r="M292" s="55">
        <f t="shared" si="136"/>
        <v>0</v>
      </c>
      <c r="N292" s="55">
        <f t="shared" si="136"/>
        <v>0</v>
      </c>
      <c r="O292" s="55">
        <f t="shared" si="136"/>
        <v>0</v>
      </c>
      <c r="P292" s="55">
        <f t="shared" si="136"/>
        <v>0</v>
      </c>
      <c r="Q292" s="55">
        <f t="shared" si="136"/>
        <v>0</v>
      </c>
      <c r="R292" s="55">
        <f t="shared" si="136"/>
        <v>0</v>
      </c>
      <c r="S292" s="55">
        <f t="shared" si="136"/>
        <v>0</v>
      </c>
      <c r="T292" s="55">
        <f t="shared" si="136"/>
        <v>0</v>
      </c>
      <c r="U292" s="55">
        <f t="shared" si="136"/>
        <v>0</v>
      </c>
      <c r="V292" s="55">
        <f t="shared" si="136"/>
        <v>0</v>
      </c>
      <c r="W292" s="55">
        <f t="shared" si="136"/>
        <v>0</v>
      </c>
      <c r="X292" s="55">
        <f t="shared" si="136"/>
        <v>0</v>
      </c>
      <c r="Y292" s="55">
        <f t="shared" si="136"/>
        <v>0</v>
      </c>
      <c r="Z292" s="55">
        <f t="shared" si="136"/>
        <v>0</v>
      </c>
      <c r="AA292" s="55">
        <f t="shared" si="136"/>
        <v>0</v>
      </c>
      <c r="AB292" s="55">
        <f t="shared" si="136"/>
        <v>0</v>
      </c>
      <c r="AC292" s="55">
        <f t="shared" si="136"/>
        <v>0</v>
      </c>
    </row>
    <row r="293" spans="1:29" hidden="1" outlineLevel="1">
      <c r="E293" s="7"/>
      <c r="F293" s="175"/>
      <c r="G293" s="52" t="str">
        <f>$G$14</f>
        <v>CUSTOMER</v>
      </c>
      <c r="H293" s="55">
        <f t="shared" ref="H293:AC293" si="137">H285</f>
        <v>0</v>
      </c>
      <c r="I293" s="55">
        <f t="shared" si="137"/>
        <v>0</v>
      </c>
      <c r="J293" s="55">
        <f t="shared" si="137"/>
        <v>0</v>
      </c>
      <c r="K293" s="55">
        <f t="shared" si="137"/>
        <v>0</v>
      </c>
      <c r="L293" s="55">
        <f t="shared" si="137"/>
        <v>0</v>
      </c>
      <c r="M293" s="55">
        <f t="shared" si="137"/>
        <v>0</v>
      </c>
      <c r="N293" s="55">
        <f t="shared" si="137"/>
        <v>0</v>
      </c>
      <c r="O293" s="55">
        <f t="shared" si="137"/>
        <v>0</v>
      </c>
      <c r="P293" s="55">
        <f t="shared" si="137"/>
        <v>0</v>
      </c>
      <c r="Q293" s="55">
        <f t="shared" si="137"/>
        <v>0</v>
      </c>
      <c r="R293" s="55">
        <f t="shared" si="137"/>
        <v>0</v>
      </c>
      <c r="S293" s="55">
        <f t="shared" si="137"/>
        <v>0</v>
      </c>
      <c r="T293" s="55">
        <f t="shared" si="137"/>
        <v>0</v>
      </c>
      <c r="U293" s="55">
        <f t="shared" si="137"/>
        <v>0</v>
      </c>
      <c r="V293" s="55">
        <f t="shared" si="137"/>
        <v>0</v>
      </c>
      <c r="W293" s="55">
        <f t="shared" si="137"/>
        <v>0</v>
      </c>
      <c r="X293" s="55">
        <f t="shared" si="137"/>
        <v>0</v>
      </c>
      <c r="Y293" s="55">
        <f t="shared" si="137"/>
        <v>0</v>
      </c>
      <c r="Z293" s="55">
        <f t="shared" si="137"/>
        <v>0</v>
      </c>
      <c r="AA293" s="55">
        <f t="shared" si="137"/>
        <v>0</v>
      </c>
      <c r="AB293" s="55">
        <f t="shared" si="137"/>
        <v>0</v>
      </c>
      <c r="AC293" s="55">
        <f t="shared" si="137"/>
        <v>0</v>
      </c>
    </row>
    <row r="294" spans="1:29" collapsed="1">
      <c r="C294" s="52" t="s">
        <v>213</v>
      </c>
      <c r="E294" s="55">
        <f>E286</f>
        <v>121568119</v>
      </c>
      <c r="F294" s="175"/>
      <c r="G294" s="52" t="str">
        <f>$G$15</f>
        <v>TOTAL</v>
      </c>
      <c r="H294" s="11">
        <f>H286</f>
        <v>121568118.99999999</v>
      </c>
      <c r="I294" s="55">
        <f t="shared" ref="I294:AC294" si="138">I286</f>
        <v>62532936.023996018</v>
      </c>
      <c r="J294" s="55">
        <f t="shared" si="138"/>
        <v>14582690.294835437</v>
      </c>
      <c r="K294" s="55">
        <f t="shared" si="138"/>
        <v>202757.13862219107</v>
      </c>
      <c r="L294" s="55">
        <f t="shared" si="138"/>
        <v>28238.738375402274</v>
      </c>
      <c r="M294" s="55">
        <f t="shared" si="138"/>
        <v>14813686.171833031</v>
      </c>
      <c r="N294" s="55">
        <f t="shared" si="138"/>
        <v>8679736.8000203818</v>
      </c>
      <c r="O294" s="55">
        <f t="shared" si="138"/>
        <v>1555335.7980744487</v>
      </c>
      <c r="P294" s="55">
        <f t="shared" si="138"/>
        <v>315406.22793533438</v>
      </c>
      <c r="Q294" s="55">
        <f t="shared" si="138"/>
        <v>11977.408872218601</v>
      </c>
      <c r="R294" s="55">
        <f t="shared" si="138"/>
        <v>10562456.234902384</v>
      </c>
      <c r="S294" s="55">
        <f t="shared" si="138"/>
        <v>411047.7954752142</v>
      </c>
      <c r="T294" s="55">
        <f t="shared" si="138"/>
        <v>5549382.5983044328</v>
      </c>
      <c r="U294" s="55">
        <f t="shared" si="138"/>
        <v>21224160.750769783</v>
      </c>
      <c r="V294" s="55">
        <f t="shared" si="138"/>
        <v>3844953.5675172927</v>
      </c>
      <c r="W294" s="55">
        <f t="shared" si="138"/>
        <v>31029544.712066721</v>
      </c>
      <c r="X294" s="55">
        <f t="shared" si="138"/>
        <v>2382237.2136677257</v>
      </c>
      <c r="Y294" s="55">
        <f t="shared" si="138"/>
        <v>47579.387341099209</v>
      </c>
      <c r="Z294" s="55">
        <f t="shared" si="138"/>
        <v>2429816.601008825</v>
      </c>
      <c r="AA294" s="55">
        <f t="shared" si="138"/>
        <v>31425.562840079496</v>
      </c>
      <c r="AB294" s="55">
        <f t="shared" si="138"/>
        <v>139610.24267879466</v>
      </c>
      <c r="AC294" s="55">
        <f t="shared" si="138"/>
        <v>28643.4506741437</v>
      </c>
    </row>
    <row r="295" spans="1:29" s="48" customFormat="1">
      <c r="A295" s="53"/>
      <c r="B295" s="104"/>
      <c r="C295" s="52"/>
      <c r="D295" s="52"/>
      <c r="E295" s="55"/>
      <c r="F295" s="175"/>
      <c r="G295" s="52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</row>
    <row r="296" spans="1:29" s="48" customFormat="1" hidden="1" outlineLevel="1">
      <c r="A296" s="53"/>
      <c r="B296" s="104"/>
      <c r="C296" s="52"/>
      <c r="D296" s="52"/>
      <c r="E296" s="52"/>
      <c r="F296" s="175"/>
      <c r="G296" s="52" t="str">
        <f>$G$8</f>
        <v>PRODUCTION</v>
      </c>
      <c r="H296" s="55">
        <f t="shared" ref="H296:AC296" ca="1" si="139">+H270+H287</f>
        <v>-392349089.30522162</v>
      </c>
      <c r="I296" s="55">
        <f t="shared" ca="1" si="139"/>
        <v>-201818870.7896066</v>
      </c>
      <c r="J296" s="55">
        <f t="shared" ca="1" si="139"/>
        <v>-47064191.696498796</v>
      </c>
      <c r="K296" s="55">
        <f t="shared" ca="1" si="139"/>
        <v>-654378.62609809113</v>
      </c>
      <c r="L296" s="55">
        <f t="shared" ca="1" si="139"/>
        <v>-91137.737227944555</v>
      </c>
      <c r="M296" s="55">
        <f t="shared" ca="1" si="139"/>
        <v>-47809708.059824832</v>
      </c>
      <c r="N296" s="55">
        <f t="shared" ca="1" si="139"/>
        <v>-28012992.690106645</v>
      </c>
      <c r="O296" s="55">
        <f t="shared" ca="1" si="139"/>
        <v>-5019692.5720165167</v>
      </c>
      <c r="P296" s="55">
        <f t="shared" ca="1" si="139"/>
        <v>-1017942.4285706321</v>
      </c>
      <c r="Q296" s="55">
        <f t="shared" ca="1" si="139"/>
        <v>-38655.903389039449</v>
      </c>
      <c r="R296" s="55">
        <f t="shared" ca="1" si="139"/>
        <v>-34089283.59408284</v>
      </c>
      <c r="S296" s="55">
        <f t="shared" ca="1" si="139"/>
        <v>-1326616.1353999341</v>
      </c>
      <c r="T296" s="55">
        <f t="shared" ca="1" si="139"/>
        <v>-17910083.881868642</v>
      </c>
      <c r="U296" s="55">
        <f t="shared" ca="1" si="139"/>
        <v>-68498881.206117466</v>
      </c>
      <c r="V296" s="55">
        <f t="shared" ca="1" si="139"/>
        <v>-12409207.636389215</v>
      </c>
      <c r="W296" s="55">
        <f t="shared" ca="1" si="139"/>
        <v>-100144788.85977525</v>
      </c>
      <c r="X296" s="55">
        <f t="shared" ca="1" si="139"/>
        <v>-7688435.1668840144</v>
      </c>
      <c r="Y296" s="55">
        <f t="shared" ca="1" si="139"/>
        <v>-153557.77029815412</v>
      </c>
      <c r="Z296" s="55">
        <f t="shared" ca="1" si="139"/>
        <v>-7841992.9371821675</v>
      </c>
      <c r="AA296" s="55">
        <f t="shared" ca="1" si="139"/>
        <v>-101422.89822884569</v>
      </c>
      <c r="AB296" s="55">
        <f t="shared" ca="1" si="139"/>
        <v>-450578.26034723839</v>
      </c>
      <c r="AC296" s="55">
        <f t="shared" ca="1" si="139"/>
        <v>-92443.906173783238</v>
      </c>
    </row>
    <row r="297" spans="1:29" s="48" customFormat="1" hidden="1" outlineLevel="1">
      <c r="A297" s="53"/>
      <c r="B297" s="104"/>
      <c r="C297" s="52"/>
      <c r="D297" s="52"/>
      <c r="E297" s="52"/>
      <c r="F297" s="175"/>
      <c r="G297" s="52" t="str">
        <f>$G$9</f>
        <v>BULKTRAN</v>
      </c>
      <c r="H297" s="55">
        <f t="shared" ref="H297:AC297" ca="1" si="140">+H271+H288</f>
        <v>-173782170.90100539</v>
      </c>
      <c r="I297" s="55">
        <f t="shared" ca="1" si="140"/>
        <v>-89391112.27890031</v>
      </c>
      <c r="J297" s="55">
        <f t="shared" ca="1" si="140"/>
        <v>-20846021.126752201</v>
      </c>
      <c r="K297" s="55">
        <f t="shared" ca="1" si="140"/>
        <v>-289842.23828815226</v>
      </c>
      <c r="L297" s="55">
        <f t="shared" ca="1" si="140"/>
        <v>-40367.403055590075</v>
      </c>
      <c r="M297" s="55">
        <f t="shared" ca="1" si="140"/>
        <v>-21176230.76809594</v>
      </c>
      <c r="N297" s="55">
        <f t="shared" ca="1" si="140"/>
        <v>-12407722.652654419</v>
      </c>
      <c r="O297" s="55">
        <f t="shared" ca="1" si="140"/>
        <v>-2223359.4933670531</v>
      </c>
      <c r="P297" s="55">
        <f t="shared" ca="1" si="140"/>
        <v>-450874.61628241336</v>
      </c>
      <c r="Q297" s="55">
        <f t="shared" ca="1" si="140"/>
        <v>-17121.759657917482</v>
      </c>
      <c r="R297" s="55">
        <f t="shared" ca="1" si="140"/>
        <v>-15099078.521961804</v>
      </c>
      <c r="S297" s="55">
        <f t="shared" ca="1" si="140"/>
        <v>-587594.66568496637</v>
      </c>
      <c r="T297" s="55">
        <f t="shared" ca="1" si="140"/>
        <v>-7932867.2930573737</v>
      </c>
      <c r="U297" s="55">
        <f t="shared" ca="1" si="140"/>
        <v>-30340032.906330362</v>
      </c>
      <c r="V297" s="55">
        <f t="shared" ca="1" si="140"/>
        <v>-5496378.3553870795</v>
      </c>
      <c r="W297" s="55">
        <f t="shared" ca="1" si="140"/>
        <v>-44356873.220459782</v>
      </c>
      <c r="X297" s="55">
        <f t="shared" ca="1" si="140"/>
        <v>-3405418.7726005679</v>
      </c>
      <c r="Y297" s="55">
        <f t="shared" ca="1" si="140"/>
        <v>-68014.947424464466</v>
      </c>
      <c r="Z297" s="55">
        <f t="shared" ca="1" si="140"/>
        <v>-3473433.7200250328</v>
      </c>
      <c r="AA297" s="55">
        <f t="shared" ca="1" si="140"/>
        <v>-44922.982909153849</v>
      </c>
      <c r="AB297" s="55">
        <f t="shared" ca="1" si="140"/>
        <v>-199573.46755309374</v>
      </c>
      <c r="AC297" s="55">
        <f t="shared" ca="1" si="140"/>
        <v>-40945.941100302465</v>
      </c>
    </row>
    <row r="298" spans="1:29" s="48" customFormat="1" hidden="1" outlineLevel="1">
      <c r="A298" s="53"/>
      <c r="B298" s="104"/>
      <c r="C298" s="52"/>
      <c r="D298" s="52"/>
      <c r="E298" s="52"/>
      <c r="F298" s="175"/>
      <c r="G298" s="52" t="str">
        <f>$G$10</f>
        <v>SUBTRAN</v>
      </c>
      <c r="H298" s="55">
        <f t="shared" ref="H298:AC298" ca="1" si="141">+H272+H289</f>
        <v>-51417329.03080111</v>
      </c>
      <c r="I298" s="55">
        <f t="shared" ca="1" si="141"/>
        <v>-26271857.096136555</v>
      </c>
      <c r="J298" s="55">
        <f t="shared" ca="1" si="141"/>
        <v>-6158567.117574905</v>
      </c>
      <c r="K298" s="55">
        <f t="shared" ca="1" si="141"/>
        <v>-86032.79454378724</v>
      </c>
      <c r="L298" s="55">
        <f t="shared" ca="1" si="141"/>
        <v>-15571.536082414683</v>
      </c>
      <c r="M298" s="55">
        <f t="shared" ca="1" si="141"/>
        <v>-6260171.4482011069</v>
      </c>
      <c r="N298" s="55">
        <f t="shared" ca="1" si="141"/>
        <v>-3559211.1612227974</v>
      </c>
      <c r="O298" s="55">
        <f t="shared" ca="1" si="141"/>
        <v>-639572.36411298928</v>
      </c>
      <c r="P298" s="55">
        <f t="shared" ca="1" si="141"/>
        <v>-167882.81447610536</v>
      </c>
      <c r="Q298" s="55">
        <f t="shared" ca="1" si="141"/>
        <v>0</v>
      </c>
      <c r="R298" s="55">
        <f t="shared" ca="1" si="141"/>
        <v>-4366666.3398118913</v>
      </c>
      <c r="S298" s="55">
        <f t="shared" ca="1" si="141"/>
        <v>-160428.71691875462</v>
      </c>
      <c r="T298" s="55">
        <f t="shared" ca="1" si="141"/>
        <v>-2250970.4628211553</v>
      </c>
      <c r="U298" s="55">
        <f t="shared" ca="1" si="141"/>
        <v>-11099020.751275834</v>
      </c>
      <c r="V298" s="55">
        <f t="shared" ca="1" si="141"/>
        <v>0</v>
      </c>
      <c r="W298" s="55">
        <f t="shared" ca="1" si="141"/>
        <v>-13510419.931015747</v>
      </c>
      <c r="X298" s="55">
        <f t="shared" ca="1" si="141"/>
        <v>-975651.58411977789</v>
      </c>
      <c r="Y298" s="55">
        <f t="shared" ca="1" si="141"/>
        <v>-19589.636972693959</v>
      </c>
      <c r="Z298" s="55">
        <f t="shared" ca="1" si="141"/>
        <v>-995241.22109247185</v>
      </c>
      <c r="AA298" s="55">
        <f t="shared" ca="1" si="141"/>
        <v>-12972.994543359449</v>
      </c>
      <c r="AB298" s="55">
        <f t="shared" ca="1" si="141"/>
        <v>0</v>
      </c>
      <c r="AC298" s="55">
        <f t="shared" ca="1" si="141"/>
        <v>0</v>
      </c>
    </row>
    <row r="299" spans="1:29" s="48" customFormat="1" hidden="1" outlineLevel="1">
      <c r="A299" s="53"/>
      <c r="B299" s="104"/>
      <c r="C299" s="52"/>
      <c r="D299" s="52"/>
      <c r="E299" s="52"/>
      <c r="F299" s="175"/>
      <c r="G299" s="52" t="str">
        <f>$G$11</f>
        <v>DISTPRI</v>
      </c>
      <c r="H299" s="55">
        <f t="shared" ref="H299:AC299" ca="1" si="142">+H273+H290</f>
        <v>-165260611.51546133</v>
      </c>
      <c r="I299" s="55">
        <f t="shared" ca="1" si="142"/>
        <v>-108213816.48359923</v>
      </c>
      <c r="J299" s="55">
        <f t="shared" ca="1" si="142"/>
        <v>-25326209.736185379</v>
      </c>
      <c r="K299" s="55">
        <f t="shared" ca="1" si="142"/>
        <v>-353750.18813987757</v>
      </c>
      <c r="L299" s="55">
        <f t="shared" ca="1" si="142"/>
        <v>0</v>
      </c>
      <c r="M299" s="55">
        <f t="shared" ca="1" si="142"/>
        <v>-25679959.924325258</v>
      </c>
      <c r="N299" s="55">
        <f t="shared" ca="1" si="142"/>
        <v>-14702361.572890956</v>
      </c>
      <c r="O299" s="55">
        <f t="shared" ca="1" si="142"/>
        <v>-2641708.435697719</v>
      </c>
      <c r="P299" s="55">
        <f t="shared" ca="1" si="142"/>
        <v>0</v>
      </c>
      <c r="Q299" s="55">
        <f t="shared" ca="1" si="142"/>
        <v>0</v>
      </c>
      <c r="R299" s="55">
        <f t="shared" ca="1" si="142"/>
        <v>-17344070.008588675</v>
      </c>
      <c r="S299" s="55">
        <f t="shared" ca="1" si="142"/>
        <v>-664793.11221192032</v>
      </c>
      <c r="T299" s="55">
        <f t="shared" ca="1" si="142"/>
        <v>-9192667.9550976213</v>
      </c>
      <c r="U299" s="55">
        <f t="shared" ca="1" si="142"/>
        <v>0</v>
      </c>
      <c r="V299" s="55">
        <f t="shared" ca="1" si="142"/>
        <v>0</v>
      </c>
      <c r="W299" s="55">
        <f t="shared" ca="1" si="142"/>
        <v>-9857461.0673095435</v>
      </c>
      <c r="X299" s="55">
        <f t="shared" ca="1" si="142"/>
        <v>-4031266.0575552299</v>
      </c>
      <c r="Y299" s="55">
        <f t="shared" ca="1" si="142"/>
        <v>-80913.867120605937</v>
      </c>
      <c r="Z299" s="55">
        <f t="shared" ca="1" si="142"/>
        <v>-4112179.9246758358</v>
      </c>
      <c r="AA299" s="55">
        <f t="shared" ca="1" si="142"/>
        <v>-53124.106962759644</v>
      </c>
      <c r="AB299" s="55">
        <f t="shared" ca="1" si="142"/>
        <v>0</v>
      </c>
      <c r="AC299" s="55">
        <f t="shared" ca="1" si="142"/>
        <v>0</v>
      </c>
    </row>
    <row r="300" spans="1:29" s="48" customFormat="1" hidden="1" outlineLevel="1">
      <c r="A300" s="53"/>
      <c r="B300" s="104"/>
      <c r="C300" s="52"/>
      <c r="D300" s="52"/>
      <c r="E300" s="52"/>
      <c r="F300" s="175"/>
      <c r="G300" s="52" t="str">
        <f>$G$12</f>
        <v>DISTSEC</v>
      </c>
      <c r="H300" s="55">
        <f t="shared" ref="H300:AC300" ca="1" si="143">+H274+H291</f>
        <v>-80229312.182573199</v>
      </c>
      <c r="I300" s="55">
        <f t="shared" ca="1" si="143"/>
        <v>-59538580.459825039</v>
      </c>
      <c r="J300" s="55">
        <f t="shared" ca="1" si="143"/>
        <v>-12005637.834392993</v>
      </c>
      <c r="K300" s="55">
        <f t="shared" ca="1" si="143"/>
        <v>0</v>
      </c>
      <c r="L300" s="55">
        <f t="shared" ca="1" si="143"/>
        <v>0</v>
      </c>
      <c r="M300" s="55">
        <f t="shared" ca="1" si="143"/>
        <v>-12005637.834392993</v>
      </c>
      <c r="N300" s="55">
        <f t="shared" ca="1" si="143"/>
        <v>-6000843.7515329067</v>
      </c>
      <c r="O300" s="55">
        <f t="shared" ca="1" si="143"/>
        <v>0</v>
      </c>
      <c r="P300" s="55">
        <f t="shared" ca="1" si="143"/>
        <v>0</v>
      </c>
      <c r="Q300" s="55">
        <f t="shared" ca="1" si="143"/>
        <v>0</v>
      </c>
      <c r="R300" s="55">
        <f t="shared" ca="1" si="143"/>
        <v>-6000843.7515329067</v>
      </c>
      <c r="S300" s="55">
        <f t="shared" ca="1" si="143"/>
        <v>-224297.4890332589</v>
      </c>
      <c r="T300" s="55">
        <f t="shared" ca="1" si="143"/>
        <v>0</v>
      </c>
      <c r="U300" s="55">
        <f t="shared" ca="1" si="143"/>
        <v>0</v>
      </c>
      <c r="V300" s="55">
        <f t="shared" ca="1" si="143"/>
        <v>0</v>
      </c>
      <c r="W300" s="55">
        <f t="shared" ca="1" si="143"/>
        <v>-224297.4890332589</v>
      </c>
      <c r="X300" s="55">
        <f t="shared" ca="1" si="143"/>
        <v>-1695098.7911166698</v>
      </c>
      <c r="Y300" s="55">
        <f t="shared" ca="1" si="143"/>
        <v>0</v>
      </c>
      <c r="Z300" s="55">
        <f t="shared" ca="1" si="143"/>
        <v>-1695098.7911166698</v>
      </c>
      <c r="AA300" s="55">
        <f t="shared" ca="1" si="143"/>
        <v>-20042.122174689026</v>
      </c>
      <c r="AB300" s="55">
        <f t="shared" ca="1" si="143"/>
        <v>-616890.71122615295</v>
      </c>
      <c r="AC300" s="55">
        <f t="shared" ca="1" si="143"/>
        <v>-127921.02327149344</v>
      </c>
    </row>
    <row r="301" spans="1:29" s="48" customFormat="1" hidden="1" outlineLevel="1">
      <c r="A301" s="53"/>
      <c r="B301" s="104"/>
      <c r="C301" s="52"/>
      <c r="D301" s="52"/>
      <c r="E301" s="52"/>
      <c r="F301" s="175"/>
      <c r="G301" s="52" t="str">
        <f>$G$13</f>
        <v>ENERGY</v>
      </c>
      <c r="H301" s="55">
        <f t="shared" ref="H301:AC301" ca="1" si="144">+H275+H292</f>
        <v>-6528782.057746713</v>
      </c>
      <c r="I301" s="55">
        <f t="shared" ca="1" si="144"/>
        <v>-2554622.382149783</v>
      </c>
      <c r="J301" s="55">
        <f t="shared" ca="1" si="144"/>
        <v>-737001.14525725343</v>
      </c>
      <c r="K301" s="55">
        <f t="shared" ca="1" si="144"/>
        <v>-10272.222872151266</v>
      </c>
      <c r="L301" s="55">
        <f t="shared" ca="1" si="144"/>
        <v>-1436.0480517013073</v>
      </c>
      <c r="M301" s="55">
        <f t="shared" ca="1" si="144"/>
        <v>-748709.416181106</v>
      </c>
      <c r="N301" s="55">
        <f t="shared" ca="1" si="144"/>
        <v>-478184.26445526257</v>
      </c>
      <c r="O301" s="55">
        <f t="shared" ca="1" si="144"/>
        <v>-85278.886955333684</v>
      </c>
      <c r="P301" s="55">
        <f t="shared" ca="1" si="144"/>
        <v>-17365.904428356789</v>
      </c>
      <c r="Q301" s="55">
        <f t="shared" ca="1" si="144"/>
        <v>-655.9160874040557</v>
      </c>
      <c r="R301" s="55">
        <f t="shared" ca="1" si="144"/>
        <v>-581484.97192635702</v>
      </c>
      <c r="S301" s="55">
        <f t="shared" ca="1" si="144"/>
        <v>-25042.518622111951</v>
      </c>
      <c r="T301" s="55">
        <f t="shared" ca="1" si="144"/>
        <v>-395926.98086829594</v>
      </c>
      <c r="U301" s="55">
        <f t="shared" ca="1" si="144"/>
        <v>-1702817.5054855449</v>
      </c>
      <c r="V301" s="55">
        <f t="shared" ca="1" si="144"/>
        <v>-320317.75826970191</v>
      </c>
      <c r="W301" s="55">
        <f t="shared" ca="1" si="144"/>
        <v>-2444104.7632456548</v>
      </c>
      <c r="X301" s="55">
        <f t="shared" ca="1" si="144"/>
        <v>-131352.47718308217</v>
      </c>
      <c r="Y301" s="55">
        <f t="shared" ca="1" si="144"/>
        <v>-2635.5612529033397</v>
      </c>
      <c r="Z301" s="55">
        <f t="shared" ca="1" si="144"/>
        <v>-133988.03843598551</v>
      </c>
      <c r="AA301" s="55">
        <f t="shared" ca="1" si="144"/>
        <v>-2350.9319393043693</v>
      </c>
      <c r="AB301" s="55">
        <f t="shared" ca="1" si="144"/>
        <v>-52660.070291287069</v>
      </c>
      <c r="AC301" s="55">
        <f t="shared" ca="1" si="144"/>
        <v>-10861.483577228524</v>
      </c>
    </row>
    <row r="302" spans="1:29" s="48" customFormat="1" hidden="1" outlineLevel="1">
      <c r="A302" s="53"/>
      <c r="B302" s="104"/>
      <c r="C302" s="52"/>
      <c r="D302" s="52"/>
      <c r="E302" s="52"/>
      <c r="F302" s="175"/>
      <c r="G302" s="52" t="str">
        <f>$G$14</f>
        <v>CUSTOMER</v>
      </c>
      <c r="H302" s="55">
        <f t="shared" ref="H302:AC302" ca="1" si="145">+H276+H293</f>
        <v>-38491516.007190749</v>
      </c>
      <c r="I302" s="55">
        <f t="shared" ca="1" si="145"/>
        <v>-19315231.493000291</v>
      </c>
      <c r="J302" s="55">
        <f t="shared" ca="1" si="145"/>
        <v>-6074951.971814137</v>
      </c>
      <c r="K302" s="55">
        <f t="shared" ca="1" si="145"/>
        <v>-382364.65004803368</v>
      </c>
      <c r="L302" s="55">
        <f t="shared" ca="1" si="145"/>
        <v>-64283.528358399752</v>
      </c>
      <c r="M302" s="55">
        <f t="shared" ca="1" si="145"/>
        <v>-6521600.1502205711</v>
      </c>
      <c r="N302" s="55">
        <f t="shared" ca="1" si="145"/>
        <v>-468405.78761657648</v>
      </c>
      <c r="O302" s="55">
        <f t="shared" ca="1" si="145"/>
        <v>-135119.80596466901</v>
      </c>
      <c r="P302" s="55">
        <f t="shared" ca="1" si="145"/>
        <v>-158062.98803299334</v>
      </c>
      <c r="Q302" s="55">
        <f t="shared" ca="1" si="145"/>
        <v>-19747.555473684934</v>
      </c>
      <c r="R302" s="55">
        <f t="shared" ca="1" si="145"/>
        <v>-781336.13708792371</v>
      </c>
      <c r="S302" s="55">
        <f t="shared" ca="1" si="145"/>
        <v>-3107.1138116376201</v>
      </c>
      <c r="T302" s="55">
        <f t="shared" ca="1" si="145"/>
        <v>-95928.33943337902</v>
      </c>
      <c r="U302" s="55">
        <f t="shared" ca="1" si="145"/>
        <v>-265688.22946200764</v>
      </c>
      <c r="V302" s="55">
        <f t="shared" ca="1" si="145"/>
        <v>-78993.736152988538</v>
      </c>
      <c r="W302" s="55">
        <f t="shared" ca="1" si="145"/>
        <v>-443717.41886001278</v>
      </c>
      <c r="X302" s="55">
        <f t="shared" ca="1" si="145"/>
        <v>-94769.923306126351</v>
      </c>
      <c r="Y302" s="55">
        <f t="shared" ca="1" si="145"/>
        <v>-1769.6957797612342</v>
      </c>
      <c r="Z302" s="55">
        <f t="shared" ca="1" si="145"/>
        <v>-96539.619085887578</v>
      </c>
      <c r="AA302" s="55">
        <f t="shared" ca="1" si="145"/>
        <v>-9148.2178566624443</v>
      </c>
      <c r="AB302" s="55">
        <f t="shared" ca="1" si="145"/>
        <v>-9976481.4937192723</v>
      </c>
      <c r="AC302" s="55">
        <f t="shared" ca="1" si="145"/>
        <v>-1347461.4773601354</v>
      </c>
    </row>
    <row r="303" spans="1:29" s="48" customFormat="1" collapsed="1">
      <c r="A303" s="53"/>
      <c r="B303" s="104" t="s">
        <v>366</v>
      </c>
      <c r="C303" s="52"/>
      <c r="D303" s="52"/>
      <c r="E303" s="55">
        <f>+E277+E294</f>
        <v>-908058811</v>
      </c>
      <c r="F303" s="175"/>
      <c r="G303" s="52" t="str">
        <f>$G$15</f>
        <v>TOTAL</v>
      </c>
      <c r="H303" s="55">
        <f t="shared" ref="H303:AC303" ca="1" si="146">+H277+H294</f>
        <v>-908058811.00000012</v>
      </c>
      <c r="I303" s="55">
        <f t="shared" ca="1" si="146"/>
        <v>-507104090.98321784</v>
      </c>
      <c r="J303" s="55">
        <f t="shared" ca="1" si="146"/>
        <v>-118212580.62847568</v>
      </c>
      <c r="K303" s="55">
        <f t="shared" ca="1" si="146"/>
        <v>-1776640.719990093</v>
      </c>
      <c r="L303" s="55">
        <f t="shared" ca="1" si="146"/>
        <v>-212796.25277605036</v>
      </c>
      <c r="M303" s="55">
        <f t="shared" ca="1" si="146"/>
        <v>-120202017.60124183</v>
      </c>
      <c r="N303" s="55">
        <f t="shared" ca="1" si="146"/>
        <v>-65629721.880479574</v>
      </c>
      <c r="O303" s="55">
        <f t="shared" ca="1" si="146"/>
        <v>-10744731.558114281</v>
      </c>
      <c r="P303" s="55">
        <f t="shared" ca="1" si="146"/>
        <v>-1812128.7517905009</v>
      </c>
      <c r="Q303" s="55">
        <f t="shared" ca="1" si="146"/>
        <v>-76181.134608045919</v>
      </c>
      <c r="R303" s="55">
        <f t="shared" ca="1" si="146"/>
        <v>-78262763.324992403</v>
      </c>
      <c r="S303" s="55">
        <f t="shared" ca="1" si="146"/>
        <v>-2991879.7516825837</v>
      </c>
      <c r="T303" s="55">
        <f t="shared" ca="1" si="146"/>
        <v>-37778444.913146459</v>
      </c>
      <c r="U303" s="55">
        <f t="shared" ca="1" si="146"/>
        <v>-111906440.59867123</v>
      </c>
      <c r="V303" s="55">
        <f t="shared" ca="1" si="146"/>
        <v>-18304897.48619898</v>
      </c>
      <c r="W303" s="55">
        <f t="shared" ca="1" si="146"/>
        <v>-170981662.74969923</v>
      </c>
      <c r="X303" s="55">
        <f t="shared" ca="1" si="146"/>
        <v>-18021992.772765469</v>
      </c>
      <c r="Y303" s="55">
        <f t="shared" ca="1" si="146"/>
        <v>-326481.47884858306</v>
      </c>
      <c r="Z303" s="55">
        <f t="shared" ca="1" si="146"/>
        <v>-18348474.251614053</v>
      </c>
      <c r="AA303" s="55">
        <f t="shared" ca="1" si="146"/>
        <v>-243984.25461477449</v>
      </c>
      <c r="AB303" s="55">
        <f t="shared" ca="1" si="146"/>
        <v>-11296184.003137045</v>
      </c>
      <c r="AC303" s="55">
        <f t="shared" ca="1" si="146"/>
        <v>-1619633.8314829431</v>
      </c>
    </row>
    <row r="304" spans="1:29">
      <c r="E304" s="52"/>
      <c r="F304" s="109"/>
      <c r="G304" s="7"/>
      <c r="H304" s="4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</row>
    <row r="305" spans="1:29" hidden="1" outlineLevel="1">
      <c r="E305" s="11"/>
      <c r="F305" s="107"/>
      <c r="G305" s="52" t="str">
        <f>$G$8</f>
        <v>PRODUCTION</v>
      </c>
      <c r="H305" s="50">
        <f t="shared" ref="H305:AC305" ca="1" si="147">+H210+H296</f>
        <v>534126495.17160839</v>
      </c>
      <c r="I305" s="50">
        <f t="shared" ca="1" si="147"/>
        <v>274747180.64270961</v>
      </c>
      <c r="J305" s="50">
        <f t="shared" ca="1" si="147"/>
        <v>64071084.766504303</v>
      </c>
      <c r="K305" s="50">
        <f t="shared" ca="1" si="147"/>
        <v>890841.78248488728</v>
      </c>
      <c r="L305" s="50">
        <f t="shared" ca="1" si="147"/>
        <v>124070.83765540221</v>
      </c>
      <c r="M305" s="50">
        <f t="shared" ca="1" si="147"/>
        <v>65085997.386644594</v>
      </c>
      <c r="N305" s="50">
        <f t="shared" ca="1" si="147"/>
        <v>38135634.853467792</v>
      </c>
      <c r="O305" s="50">
        <f t="shared" ca="1" si="147"/>
        <v>6833584.8697341606</v>
      </c>
      <c r="P305" s="50">
        <f t="shared" ca="1" si="147"/>
        <v>1385781.2761123476</v>
      </c>
      <c r="Q305" s="50">
        <f t="shared" ca="1" si="147"/>
        <v>52624.4172796278</v>
      </c>
      <c r="R305" s="50">
        <f t="shared" ca="1" si="147"/>
        <v>46407625.416593932</v>
      </c>
      <c r="S305" s="50">
        <f t="shared" ca="1" si="147"/>
        <v>1805995.8494972882</v>
      </c>
      <c r="T305" s="50">
        <f t="shared" ca="1" si="147"/>
        <v>24381986.839811686</v>
      </c>
      <c r="U305" s="50">
        <f t="shared" ca="1" si="147"/>
        <v>93251312.005308554</v>
      </c>
      <c r="V305" s="50">
        <f t="shared" ca="1" si="147"/>
        <v>16893340.046789613</v>
      </c>
      <c r="W305" s="50">
        <f t="shared" ca="1" si="147"/>
        <v>136332634.74140716</v>
      </c>
      <c r="X305" s="50">
        <f t="shared" ca="1" si="147"/>
        <v>10466691.629930714</v>
      </c>
      <c r="Y305" s="50">
        <f t="shared" ca="1" si="147"/>
        <v>209046.67779645193</v>
      </c>
      <c r="Z305" s="50">
        <f t="shared" ca="1" si="147"/>
        <v>10675738.307727164</v>
      </c>
      <c r="AA305" s="50">
        <f t="shared" ca="1" si="147"/>
        <v>138072.5956495782</v>
      </c>
      <c r="AB305" s="50">
        <f t="shared" ca="1" si="147"/>
        <v>613397.08326063945</v>
      </c>
      <c r="AC305" s="50">
        <f t="shared" ca="1" si="147"/>
        <v>125848.99761590635</v>
      </c>
    </row>
    <row r="306" spans="1:29" hidden="1" outlineLevel="1">
      <c r="E306" s="11"/>
      <c r="F306" s="107"/>
      <c r="G306" s="52" t="str">
        <f>$G$9</f>
        <v>BULKTRAN</v>
      </c>
      <c r="H306" s="50">
        <f t="shared" ref="H306:AC306" ca="1" si="148">+H211+H297</f>
        <v>329344535.20493966</v>
      </c>
      <c r="I306" s="50">
        <f t="shared" ca="1" si="148"/>
        <v>169410211.48664141</v>
      </c>
      <c r="J306" s="50">
        <f t="shared" ca="1" si="148"/>
        <v>39506487.364422902</v>
      </c>
      <c r="K306" s="50">
        <f t="shared" ca="1" si="148"/>
        <v>549296.60940965149</v>
      </c>
      <c r="L306" s="50">
        <f t="shared" ca="1" si="148"/>
        <v>76502.575194247707</v>
      </c>
      <c r="M306" s="50">
        <f t="shared" ca="1" si="148"/>
        <v>40132286.54902681</v>
      </c>
      <c r="N306" s="50">
        <f t="shared" ca="1" si="148"/>
        <v>23514585.1200011</v>
      </c>
      <c r="O306" s="50">
        <f t="shared" ca="1" si="148"/>
        <v>4213615.7877414636</v>
      </c>
      <c r="P306" s="50">
        <f t="shared" ca="1" si="148"/>
        <v>854478.28258415323</v>
      </c>
      <c r="Q306" s="50">
        <f t="shared" ca="1" si="148"/>
        <v>32448.426367281008</v>
      </c>
      <c r="R306" s="50">
        <f t="shared" ca="1" si="148"/>
        <v>28615127.616694</v>
      </c>
      <c r="S306" s="50">
        <f t="shared" ca="1" si="148"/>
        <v>1113584.2707889518</v>
      </c>
      <c r="T306" s="50">
        <f t="shared" ca="1" si="148"/>
        <v>15034030.694453314</v>
      </c>
      <c r="U306" s="50">
        <f t="shared" ca="1" si="148"/>
        <v>57499132.297812358</v>
      </c>
      <c r="V306" s="50">
        <f t="shared" ca="1" si="148"/>
        <v>10416501.10238653</v>
      </c>
      <c r="W306" s="50">
        <f t="shared" ca="1" si="148"/>
        <v>84063248.365441173</v>
      </c>
      <c r="X306" s="50">
        <f t="shared" ca="1" si="148"/>
        <v>6453803.960586966</v>
      </c>
      <c r="Y306" s="50">
        <f t="shared" ca="1" si="148"/>
        <v>128899.0184111519</v>
      </c>
      <c r="Z306" s="50">
        <f t="shared" ca="1" si="148"/>
        <v>6582702.9789981171</v>
      </c>
      <c r="AA306" s="50">
        <f t="shared" ca="1" si="148"/>
        <v>85136.115227048984</v>
      </c>
      <c r="AB306" s="50">
        <f t="shared" ca="1" si="148"/>
        <v>378223.09716658894</v>
      </c>
      <c r="AC306" s="50">
        <f t="shared" ca="1" si="148"/>
        <v>77598.995744447369</v>
      </c>
    </row>
    <row r="307" spans="1:29" hidden="1" outlineLevel="1">
      <c r="E307" s="11"/>
      <c r="F307" s="107"/>
      <c r="G307" s="52" t="str">
        <f>$G$10</f>
        <v>SUBTRAN</v>
      </c>
      <c r="H307" s="50">
        <f t="shared" ref="H307:AC307" ca="1" si="149">+H212+H298</f>
        <v>87885209.62946716</v>
      </c>
      <c r="I307" s="50">
        <f t="shared" ca="1" si="149"/>
        <v>44905243.266647175</v>
      </c>
      <c r="J307" s="50">
        <f t="shared" ca="1" si="149"/>
        <v>10526547.612400949</v>
      </c>
      <c r="K307" s="50">
        <f t="shared" ca="1" si="149"/>
        <v>147051.78829807078</v>
      </c>
      <c r="L307" s="50">
        <f t="shared" ca="1" si="149"/>
        <v>26615.690442341569</v>
      </c>
      <c r="M307" s="50">
        <f t="shared" ca="1" si="149"/>
        <v>10700215.091141364</v>
      </c>
      <c r="N307" s="50">
        <f t="shared" ca="1" si="149"/>
        <v>6083591.3672649767</v>
      </c>
      <c r="O307" s="50">
        <f t="shared" ca="1" si="149"/>
        <v>1093190.8045945447</v>
      </c>
      <c r="P307" s="50">
        <f t="shared" ca="1" si="149"/>
        <v>286954.15770389291</v>
      </c>
      <c r="Q307" s="50">
        <f t="shared" ca="1" si="149"/>
        <v>0</v>
      </c>
      <c r="R307" s="50">
        <f t="shared" ca="1" si="149"/>
        <v>7463736.3295634165</v>
      </c>
      <c r="S307" s="50">
        <f t="shared" ca="1" si="149"/>
        <v>274213.22116022627</v>
      </c>
      <c r="T307" s="50">
        <f t="shared" ca="1" si="149"/>
        <v>3847477.3918394162</v>
      </c>
      <c r="U307" s="50">
        <f t="shared" ca="1" si="149"/>
        <v>18971031.436178904</v>
      </c>
      <c r="V307" s="50">
        <f t="shared" ca="1" si="149"/>
        <v>0</v>
      </c>
      <c r="W307" s="50">
        <f t="shared" ca="1" si="149"/>
        <v>23092722.049178548</v>
      </c>
      <c r="X307" s="50">
        <f t="shared" ca="1" si="149"/>
        <v>1667635.1263661191</v>
      </c>
      <c r="Y307" s="50">
        <f t="shared" ca="1" si="149"/>
        <v>33483.640328322654</v>
      </c>
      <c r="Z307" s="50">
        <f t="shared" ca="1" si="149"/>
        <v>1701118.7666944414</v>
      </c>
      <c r="AA307" s="50">
        <f t="shared" ca="1" si="149"/>
        <v>22174.126242187544</v>
      </c>
      <c r="AB307" s="50">
        <f t="shared" ca="1" si="149"/>
        <v>0</v>
      </c>
      <c r="AC307" s="50">
        <f t="shared" ca="1" si="149"/>
        <v>0</v>
      </c>
    </row>
    <row r="308" spans="1:29" hidden="1" outlineLevel="1">
      <c r="E308" s="11"/>
      <c r="F308" s="107"/>
      <c r="G308" s="52" t="str">
        <f>$G$11</f>
        <v>DISTPRI</v>
      </c>
      <c r="H308" s="50">
        <f t="shared" ref="H308:AC308" ca="1" si="150">+H213+H299</f>
        <v>392066858.75594282</v>
      </c>
      <c r="I308" s="50">
        <f t="shared" ca="1" si="150"/>
        <v>256728150.24496907</v>
      </c>
      <c r="J308" s="50">
        <f t="shared" ca="1" si="150"/>
        <v>60084295.975943394</v>
      </c>
      <c r="K308" s="50">
        <f t="shared" ca="1" si="150"/>
        <v>839242.47754190257</v>
      </c>
      <c r="L308" s="50">
        <f t="shared" ca="1" si="150"/>
        <v>0</v>
      </c>
      <c r="M308" s="50">
        <f t="shared" ca="1" si="150"/>
        <v>60923538.453485295</v>
      </c>
      <c r="N308" s="50">
        <f t="shared" ca="1" si="150"/>
        <v>34880112.480027631</v>
      </c>
      <c r="O308" s="50">
        <f t="shared" ca="1" si="150"/>
        <v>6267230.3983104918</v>
      </c>
      <c r="P308" s="50">
        <f t="shared" ca="1" si="150"/>
        <v>0</v>
      </c>
      <c r="Q308" s="50">
        <f t="shared" ca="1" si="150"/>
        <v>0</v>
      </c>
      <c r="R308" s="50">
        <f t="shared" ca="1" si="150"/>
        <v>41147342.878338128</v>
      </c>
      <c r="S308" s="50">
        <f t="shared" ca="1" si="150"/>
        <v>1577165.5740432106</v>
      </c>
      <c r="T308" s="50">
        <f t="shared" ca="1" si="150"/>
        <v>21808829.192214064</v>
      </c>
      <c r="U308" s="50">
        <f t="shared" ca="1" si="150"/>
        <v>0</v>
      </c>
      <c r="V308" s="50">
        <f t="shared" ca="1" si="150"/>
        <v>0</v>
      </c>
      <c r="W308" s="50">
        <f t="shared" ca="1" si="150"/>
        <v>23385994.766257264</v>
      </c>
      <c r="X308" s="50">
        <f t="shared" ca="1" si="150"/>
        <v>9563838.6273746975</v>
      </c>
      <c r="Y308" s="50">
        <f t="shared" ca="1" si="150"/>
        <v>191961.32351721183</v>
      </c>
      <c r="Z308" s="50">
        <f t="shared" ca="1" si="150"/>
        <v>9755799.9508919101</v>
      </c>
      <c r="AA308" s="50">
        <f t="shared" ca="1" si="150"/>
        <v>126032.46200111792</v>
      </c>
      <c r="AB308" s="50">
        <f t="shared" ca="1" si="150"/>
        <v>0</v>
      </c>
      <c r="AC308" s="50">
        <f t="shared" ca="1" si="150"/>
        <v>0</v>
      </c>
    </row>
    <row r="309" spans="1:29" hidden="1" outlineLevel="1">
      <c r="E309" s="11"/>
      <c r="F309" s="107"/>
      <c r="G309" s="52" t="str">
        <f>$G$12</f>
        <v>DISTSEC</v>
      </c>
      <c r="H309" s="50">
        <f t="shared" ref="H309:AC309" ca="1" si="151">+H214+H300</f>
        <v>186945969.61000597</v>
      </c>
      <c r="I309" s="50">
        <f t="shared" ca="1" si="151"/>
        <v>138733554.48861778</v>
      </c>
      <c r="J309" s="50">
        <f t="shared" ca="1" si="151"/>
        <v>27974882.803802505</v>
      </c>
      <c r="K309" s="50">
        <f t="shared" ca="1" si="151"/>
        <v>0</v>
      </c>
      <c r="L309" s="50">
        <f t="shared" ca="1" si="151"/>
        <v>0</v>
      </c>
      <c r="M309" s="50">
        <f t="shared" ca="1" si="151"/>
        <v>27974882.803802505</v>
      </c>
      <c r="N309" s="50">
        <f t="shared" ca="1" si="151"/>
        <v>13982838.978546558</v>
      </c>
      <c r="O309" s="50">
        <f t="shared" ca="1" si="151"/>
        <v>0</v>
      </c>
      <c r="P309" s="50">
        <f t="shared" ca="1" si="151"/>
        <v>0</v>
      </c>
      <c r="Q309" s="50">
        <f t="shared" ca="1" si="151"/>
        <v>0</v>
      </c>
      <c r="R309" s="50">
        <f t="shared" ca="1" si="151"/>
        <v>13982838.978546558</v>
      </c>
      <c r="S309" s="50">
        <f t="shared" ca="1" si="151"/>
        <v>522645.78154417127</v>
      </c>
      <c r="T309" s="50">
        <f t="shared" ca="1" si="151"/>
        <v>0</v>
      </c>
      <c r="U309" s="50">
        <f t="shared" ca="1" si="151"/>
        <v>0</v>
      </c>
      <c r="V309" s="50">
        <f t="shared" ca="1" si="151"/>
        <v>0</v>
      </c>
      <c r="W309" s="50">
        <f t="shared" ca="1" si="151"/>
        <v>522645.78154417127</v>
      </c>
      <c r="X309" s="50">
        <f t="shared" ca="1" si="151"/>
        <v>3949826.7960832352</v>
      </c>
      <c r="Y309" s="50">
        <f t="shared" ca="1" si="151"/>
        <v>0</v>
      </c>
      <c r="Z309" s="50">
        <f t="shared" ca="1" si="151"/>
        <v>3949826.7960832352</v>
      </c>
      <c r="AA309" s="50">
        <f t="shared" ca="1" si="151"/>
        <v>46701.060510939933</v>
      </c>
      <c r="AB309" s="50">
        <f t="shared" ca="1" si="151"/>
        <v>1437445.1059874524</v>
      </c>
      <c r="AC309" s="50">
        <f t="shared" ca="1" si="151"/>
        <v>298074.59491330356</v>
      </c>
    </row>
    <row r="310" spans="1:29" hidden="1" outlineLevel="1">
      <c r="E310" s="11"/>
      <c r="F310" s="107"/>
      <c r="G310" s="52" t="str">
        <f>$G$13</f>
        <v>ENERGY</v>
      </c>
      <c r="H310" s="50">
        <f t="shared" ref="H310:AC310" ca="1" si="152">+H215+H301</f>
        <v>10768310.796003081</v>
      </c>
      <c r="I310" s="50">
        <f t="shared" ca="1" si="152"/>
        <v>4213491.5109892422</v>
      </c>
      <c r="J310" s="50">
        <f t="shared" ca="1" si="152"/>
        <v>1215580.0758770276</v>
      </c>
      <c r="K310" s="50">
        <f t="shared" ca="1" si="152"/>
        <v>16942.591661776638</v>
      </c>
      <c r="L310" s="50">
        <f t="shared" ca="1" si="152"/>
        <v>2368.5599552776985</v>
      </c>
      <c r="M310" s="50">
        <f t="shared" ca="1" si="152"/>
        <v>1234891.2274940819</v>
      </c>
      <c r="N310" s="50">
        <f t="shared" ca="1" si="152"/>
        <v>788697.91208646423</v>
      </c>
      <c r="O310" s="50">
        <f t="shared" ca="1" si="152"/>
        <v>140655.56959167117</v>
      </c>
      <c r="P310" s="50">
        <f t="shared" ca="1" si="152"/>
        <v>28642.624992565976</v>
      </c>
      <c r="Q310" s="50">
        <f t="shared" ca="1" si="152"/>
        <v>1081.8416394960655</v>
      </c>
      <c r="R310" s="50">
        <f t="shared" ca="1" si="152"/>
        <v>959077.94831019745</v>
      </c>
      <c r="S310" s="50">
        <f t="shared" ca="1" si="152"/>
        <v>41304.123993176545</v>
      </c>
      <c r="T310" s="50">
        <f t="shared" ca="1" si="152"/>
        <v>653026.05368089676</v>
      </c>
      <c r="U310" s="50">
        <f t="shared" ca="1" si="152"/>
        <v>2808558.7734064348</v>
      </c>
      <c r="V310" s="50">
        <f t="shared" ca="1" si="152"/>
        <v>528319.23994681402</v>
      </c>
      <c r="W310" s="50">
        <f t="shared" ca="1" si="152"/>
        <v>4031208.1910273223</v>
      </c>
      <c r="X310" s="50">
        <f t="shared" ca="1" si="152"/>
        <v>216647.49805119124</v>
      </c>
      <c r="Y310" s="50">
        <f t="shared" ca="1" si="152"/>
        <v>4346.9888322419338</v>
      </c>
      <c r="Z310" s="50">
        <f t="shared" ca="1" si="152"/>
        <v>220994.48688343319</v>
      </c>
      <c r="AA310" s="50">
        <f t="shared" ca="1" si="152"/>
        <v>3877.5326789537398</v>
      </c>
      <c r="AB310" s="50">
        <f t="shared" ca="1" si="152"/>
        <v>86855.404027938755</v>
      </c>
      <c r="AC310" s="50">
        <f t="shared" ca="1" si="152"/>
        <v>17914.494591912706</v>
      </c>
    </row>
    <row r="311" spans="1:29" hidden="1" outlineLevel="1">
      <c r="E311" s="11"/>
      <c r="F311" s="107"/>
      <c r="G311" s="52" t="str">
        <f>$G$14</f>
        <v>CUSTOMER</v>
      </c>
      <c r="H311" s="50">
        <f t="shared" ref="H311:AC311" ca="1" si="153">+H216+H302</f>
        <v>87426471.502033204</v>
      </c>
      <c r="I311" s="50">
        <f t="shared" ca="1" si="153"/>
        <v>43052724.599727631</v>
      </c>
      <c r="J311" s="50">
        <f t="shared" ca="1" si="153"/>
        <v>13802616.213750653</v>
      </c>
      <c r="K311" s="50">
        <f t="shared" ca="1" si="153"/>
        <v>886444.9699771317</v>
      </c>
      <c r="L311" s="50">
        <f t="shared" ca="1" si="153"/>
        <v>149113.36616089646</v>
      </c>
      <c r="M311" s="50">
        <f t="shared" ca="1" si="153"/>
        <v>14838174.54988868</v>
      </c>
      <c r="N311" s="50">
        <f t="shared" ca="1" si="153"/>
        <v>1081326.3135538297</v>
      </c>
      <c r="O311" s="50">
        <f t="shared" ca="1" si="153"/>
        <v>312838.62644862616</v>
      </c>
      <c r="P311" s="50">
        <f t="shared" ca="1" si="153"/>
        <v>366670.02624554484</v>
      </c>
      <c r="Q311" s="50">
        <f t="shared" ca="1" si="153"/>
        <v>45816.552638667708</v>
      </c>
      <c r="R311" s="50">
        <f t="shared" ca="1" si="153"/>
        <v>1806651.5188866684</v>
      </c>
      <c r="S311" s="50">
        <f t="shared" ca="1" si="153"/>
        <v>7154.0859862029538</v>
      </c>
      <c r="T311" s="50">
        <f t="shared" ca="1" si="153"/>
        <v>222019.91082036524</v>
      </c>
      <c r="U311" s="50">
        <f t="shared" ca="1" si="153"/>
        <v>616341.19578894158</v>
      </c>
      <c r="V311" s="50">
        <f t="shared" ca="1" si="153"/>
        <v>183271.84461128552</v>
      </c>
      <c r="W311" s="50">
        <f t="shared" ca="1" si="153"/>
        <v>1028787.0372067954</v>
      </c>
      <c r="X311" s="50">
        <f t="shared" ca="1" si="153"/>
        <v>218404.92712093695</v>
      </c>
      <c r="Y311" s="50">
        <f t="shared" ca="1" si="153"/>
        <v>4094.471538971301</v>
      </c>
      <c r="Z311" s="50">
        <f t="shared" ca="1" si="153"/>
        <v>222499.39865990827</v>
      </c>
      <c r="AA311" s="50">
        <f t="shared" ca="1" si="153"/>
        <v>21147.845232524342</v>
      </c>
      <c r="AB311" s="50">
        <f t="shared" ca="1" si="153"/>
        <v>23317136.827380326</v>
      </c>
      <c r="AC311" s="50">
        <f t="shared" ca="1" si="153"/>
        <v>3139349.7250506566</v>
      </c>
    </row>
    <row r="312" spans="1:29" s="52" customFormat="1" collapsed="1">
      <c r="A312" s="53"/>
      <c r="B312" s="104" t="s">
        <v>138</v>
      </c>
      <c r="E312" s="57">
        <f>+E217+E303</f>
        <v>1628563850.6700001</v>
      </c>
      <c r="F312" s="107"/>
      <c r="G312" s="52" t="str">
        <f>$G$15</f>
        <v>TOTAL</v>
      </c>
      <c r="H312" s="57">
        <f t="shared" ref="H312:AC312" ca="1" si="154">+H217+H303</f>
        <v>1628563850.6700001</v>
      </c>
      <c r="I312" s="57">
        <f t="shared" ca="1" si="154"/>
        <v>931790556.24030173</v>
      </c>
      <c r="J312" s="57">
        <f t="shared" ca="1" si="154"/>
        <v>217181494.8127017</v>
      </c>
      <c r="K312" s="57">
        <f t="shared" ca="1" si="154"/>
        <v>3329820.2193734199</v>
      </c>
      <c r="L312" s="57">
        <f t="shared" ca="1" si="154"/>
        <v>378671.02940816572</v>
      </c>
      <c r="M312" s="57">
        <f t="shared" ca="1" si="154"/>
        <v>220889986.06148332</v>
      </c>
      <c r="N312" s="57">
        <f t="shared" ca="1" si="154"/>
        <v>118466787.02494833</v>
      </c>
      <c r="O312" s="57">
        <f t="shared" ca="1" si="154"/>
        <v>18861116.05642096</v>
      </c>
      <c r="P312" s="57">
        <f t="shared" ca="1" si="154"/>
        <v>2922526.3676385032</v>
      </c>
      <c r="Q312" s="57">
        <f t="shared" ca="1" si="154"/>
        <v>131971.23792507258</v>
      </c>
      <c r="R312" s="57">
        <f t="shared" ca="1" si="154"/>
        <v>140382400.68693286</v>
      </c>
      <c r="S312" s="57">
        <f t="shared" ca="1" si="154"/>
        <v>5342062.9070132263</v>
      </c>
      <c r="T312" s="57">
        <f t="shared" ca="1" si="154"/>
        <v>65947370.082819767</v>
      </c>
      <c r="U312" s="57">
        <f t="shared" ca="1" si="154"/>
        <v>173146375.70849523</v>
      </c>
      <c r="V312" s="57">
        <f t="shared" ca="1" si="154"/>
        <v>28021432.233734239</v>
      </c>
      <c r="W312" s="57">
        <f t="shared" ca="1" si="154"/>
        <v>272457240.93206239</v>
      </c>
      <c r="X312" s="57">
        <f t="shared" ca="1" si="154"/>
        <v>32536848.565513853</v>
      </c>
      <c r="Y312" s="57">
        <f t="shared" ca="1" si="154"/>
        <v>571832.12042435154</v>
      </c>
      <c r="Z312" s="57">
        <f t="shared" ca="1" si="154"/>
        <v>33108680.685938206</v>
      </c>
      <c r="AA312" s="57">
        <f t="shared" ca="1" si="154"/>
        <v>443141.73754235066</v>
      </c>
      <c r="AB312" s="57">
        <f t="shared" ca="1" si="154"/>
        <v>25833057.517822944</v>
      </c>
      <c r="AC312" s="57">
        <f t="shared" ca="1" si="154"/>
        <v>3658786.8079162259</v>
      </c>
    </row>
    <row r="313" spans="1:29"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</row>
    <row r="314" spans="1:29" hidden="1" outlineLevel="1">
      <c r="E314" s="7"/>
      <c r="F314" s="175" t="str">
        <f>F321</f>
        <v>RB_GUP_EPIS_T</v>
      </c>
      <c r="G314" s="52" t="str">
        <f>$G$8</f>
        <v>PRODUCTION</v>
      </c>
      <c r="H314" s="4">
        <f t="shared" ref="H314:H329" si="155">SUBTOTAL(9,I314:AC314)</f>
        <v>0</v>
      </c>
      <c r="I314" s="5">
        <f>VLOOKUP(CONCATENATE($F314," ",$G314),AllocFactorMatrix,(I$4+1),FALSE)*$E321</f>
        <v>0</v>
      </c>
      <c r="J314" s="5">
        <f>VLOOKUP(CONCATENATE($F314," ",$G314),AllocFactorMatrix,(J$4+1),FALSE)*$E321</f>
        <v>0</v>
      </c>
      <c r="K314" s="5">
        <f>VLOOKUP(CONCATENATE($F314," ",$G314),AllocFactorMatrix,(K$4+1),FALSE)*$E321</f>
        <v>0</v>
      </c>
      <c r="L314" s="5">
        <f>VLOOKUP(CONCATENATE($F314," ",$G314),AllocFactorMatrix,(L$4+1),FALSE)*$E321</f>
        <v>0</v>
      </c>
      <c r="M314" s="5">
        <f t="shared" ref="M314:M321" si="156">SUBTOTAL(9,J314:L314)</f>
        <v>0</v>
      </c>
      <c r="N314" s="5">
        <f>VLOOKUP(CONCATENATE($F314," ",$G314),AllocFactorMatrix,(N$4+1),FALSE)*$E321</f>
        <v>0</v>
      </c>
      <c r="O314" s="5">
        <f>VLOOKUP(CONCATENATE($F314," ",$G314),AllocFactorMatrix,(O$4+1),FALSE)*$E321</f>
        <v>0</v>
      </c>
      <c r="P314" s="5">
        <f>VLOOKUP(CONCATENATE($F314," ",$G314),AllocFactorMatrix,(P$4+1),FALSE)*$E321</f>
        <v>0</v>
      </c>
      <c r="Q314" s="5">
        <f>VLOOKUP(CONCATENATE($F314," ",$G314),AllocFactorMatrix,(Q$4+1),FALSE)*$E321</f>
        <v>0</v>
      </c>
      <c r="R314" s="5">
        <f t="shared" ref="R314:R321" si="157">SUBTOTAL(9,N314:Q314)</f>
        <v>0</v>
      </c>
      <c r="S314" s="5">
        <f>VLOOKUP(CONCATENATE($F314," ",$G314),AllocFactorMatrix,(S$4+1),FALSE)*$E321</f>
        <v>0</v>
      </c>
      <c r="T314" s="5">
        <f>VLOOKUP(CONCATENATE($F314," ",$G314),AllocFactorMatrix,(T$4+1),FALSE)*$E321</f>
        <v>0</v>
      </c>
      <c r="U314" s="5">
        <f>VLOOKUP(CONCATENATE($F314," ",$G314),AllocFactorMatrix,(U$4+1),FALSE)*$E321</f>
        <v>0</v>
      </c>
      <c r="V314" s="5">
        <f>VLOOKUP(CONCATENATE($F314," ",$G314),AllocFactorMatrix,(V$4+1),FALSE)*$E321</f>
        <v>0</v>
      </c>
      <c r="W314" s="5">
        <f>SUBTOTAL(9,S314:V314)</f>
        <v>0</v>
      </c>
      <c r="X314" s="5">
        <f>VLOOKUP(CONCATENATE($F314," ",$G314),AllocFactorMatrix,(X$4+1),FALSE)*$E321</f>
        <v>0</v>
      </c>
      <c r="Y314" s="5">
        <f>VLOOKUP(CONCATENATE($F314," ",$G314),AllocFactorMatrix,(Y$4+1),FALSE)*$E321</f>
        <v>0</v>
      </c>
      <c r="Z314" s="5">
        <f t="shared" ref="Z314:Z321" si="158">SUBTOTAL(9,X314:Y314)</f>
        <v>0</v>
      </c>
      <c r="AA314" s="5">
        <f>VLOOKUP(CONCATENATE($F314," ",$G314),AllocFactorMatrix,(AA$4+1),FALSE)*$E321</f>
        <v>0</v>
      </c>
      <c r="AB314" s="5">
        <f>VLOOKUP(CONCATENATE($F314," ",$G314),AllocFactorMatrix,(AB$4+1),FALSE)*$E321</f>
        <v>0</v>
      </c>
      <c r="AC314" s="5">
        <f>VLOOKUP(CONCATENATE($F314," ",$G314),AllocFactorMatrix,(AC$4+1),FALSE)*$E321</f>
        <v>0</v>
      </c>
    </row>
    <row r="315" spans="1:29" hidden="1" outlineLevel="1">
      <c r="E315" s="7"/>
      <c r="F315" s="175" t="str">
        <f>F321</f>
        <v>RB_GUP_EPIS_T</v>
      </c>
      <c r="G315" s="52" t="str">
        <f>$G$9</f>
        <v>BULKTRAN</v>
      </c>
      <c r="H315" s="4">
        <f t="shared" si="155"/>
        <v>0</v>
      </c>
      <c r="I315" s="5">
        <f>VLOOKUP(CONCATENATE($F315," ",$G315),AllocFactorMatrix,(I$4+1),FALSE)*$E321</f>
        <v>0</v>
      </c>
      <c r="J315" s="5">
        <f>VLOOKUP(CONCATENATE($F315," ",$G315),AllocFactorMatrix,(J$4+1),FALSE)*$E321</f>
        <v>0</v>
      </c>
      <c r="K315" s="5">
        <f>VLOOKUP(CONCATENATE($F315," ",$G315),AllocFactorMatrix,(K$4+1),FALSE)*$E321</f>
        <v>0</v>
      </c>
      <c r="L315" s="5">
        <f>VLOOKUP(CONCATENATE($F315," ",$G315),AllocFactorMatrix,(L$4+1),FALSE)*$E321</f>
        <v>0</v>
      </c>
      <c r="M315" s="5">
        <f t="shared" si="156"/>
        <v>0</v>
      </c>
      <c r="N315" s="5">
        <f>VLOOKUP(CONCATENATE($F315," ",$G315),AllocFactorMatrix,(N$4+1),FALSE)*$E321</f>
        <v>0</v>
      </c>
      <c r="O315" s="5">
        <f>VLOOKUP(CONCATENATE($F315," ",$G315),AllocFactorMatrix,(O$4+1),FALSE)*$E321</f>
        <v>0</v>
      </c>
      <c r="P315" s="5">
        <f>VLOOKUP(CONCATENATE($F315," ",$G315),AllocFactorMatrix,(P$4+1),FALSE)*$E321</f>
        <v>0</v>
      </c>
      <c r="Q315" s="5">
        <f>VLOOKUP(CONCATENATE($F315," ",$G315),AllocFactorMatrix,(Q$4+1),FALSE)*$E321</f>
        <v>0</v>
      </c>
      <c r="R315" s="5">
        <f t="shared" si="157"/>
        <v>0</v>
      </c>
      <c r="S315" s="5">
        <f>VLOOKUP(CONCATENATE($F315," ",$G315),AllocFactorMatrix,(S$4+1),FALSE)*$E321</f>
        <v>0</v>
      </c>
      <c r="T315" s="5">
        <f>VLOOKUP(CONCATENATE($F315," ",$G315),AllocFactorMatrix,(T$4+1),FALSE)*$E321</f>
        <v>0</v>
      </c>
      <c r="U315" s="5">
        <f>VLOOKUP(CONCATENATE($F315," ",$G315),AllocFactorMatrix,(U$4+1),FALSE)*$E321</f>
        <v>0</v>
      </c>
      <c r="V315" s="5">
        <f>VLOOKUP(CONCATENATE($F315," ",$G315),AllocFactorMatrix,(V$4+1),FALSE)*$E321</f>
        <v>0</v>
      </c>
      <c r="W315" s="5">
        <f t="shared" ref="W315:W321" si="159">SUBTOTAL(9,S315:V315)</f>
        <v>0</v>
      </c>
      <c r="X315" s="5">
        <f>VLOOKUP(CONCATENATE($F315," ",$G315),AllocFactorMatrix,(X$4+1),FALSE)*$E321</f>
        <v>0</v>
      </c>
      <c r="Y315" s="5">
        <f>VLOOKUP(CONCATENATE($F315," ",$G315),AllocFactorMatrix,(Y$4+1),FALSE)*$E321</f>
        <v>0</v>
      </c>
      <c r="Z315" s="5">
        <f t="shared" si="158"/>
        <v>0</v>
      </c>
      <c r="AA315" s="5">
        <f>VLOOKUP(CONCATENATE($F315," ",$G315),AllocFactorMatrix,(AA$4+1),FALSE)*$E321</f>
        <v>0</v>
      </c>
      <c r="AB315" s="5">
        <f>VLOOKUP(CONCATENATE($F315," ",$G315),AllocFactorMatrix,(AB$4+1),FALSE)*$E321</f>
        <v>0</v>
      </c>
      <c r="AC315" s="5">
        <f>VLOOKUP(CONCATENATE($F315," ",$G315),AllocFactorMatrix,(AC$4+1),FALSE)*$E321</f>
        <v>0</v>
      </c>
    </row>
    <row r="316" spans="1:29" hidden="1" outlineLevel="1">
      <c r="E316" s="7"/>
      <c r="F316" s="175" t="str">
        <f>F321</f>
        <v>RB_GUP_EPIS_T</v>
      </c>
      <c r="G316" s="52" t="str">
        <f>$G$10</f>
        <v>SUBTRAN</v>
      </c>
      <c r="H316" s="4">
        <f t="shared" si="155"/>
        <v>0</v>
      </c>
      <c r="I316" s="5">
        <f>VLOOKUP(CONCATENATE($F316," ",$G316),AllocFactorMatrix,(I$4+1),FALSE)*$E321</f>
        <v>0</v>
      </c>
      <c r="J316" s="5">
        <f>VLOOKUP(CONCATENATE($F316," ",$G316),AllocFactorMatrix,(J$4+1),FALSE)*$E321</f>
        <v>0</v>
      </c>
      <c r="K316" s="5">
        <f>VLOOKUP(CONCATENATE($F316," ",$G316),AllocFactorMatrix,(K$4+1),FALSE)*$E321</f>
        <v>0</v>
      </c>
      <c r="L316" s="5">
        <f>VLOOKUP(CONCATENATE($F316," ",$G316),AllocFactorMatrix,(L$4+1),FALSE)*$E321</f>
        <v>0</v>
      </c>
      <c r="M316" s="5">
        <f t="shared" si="156"/>
        <v>0</v>
      </c>
      <c r="N316" s="5">
        <f>VLOOKUP(CONCATENATE($F316," ",$G316),AllocFactorMatrix,(N$4+1),FALSE)*$E321</f>
        <v>0</v>
      </c>
      <c r="O316" s="5">
        <f>VLOOKUP(CONCATENATE($F316," ",$G316),AllocFactorMatrix,(O$4+1),FALSE)*$E321</f>
        <v>0</v>
      </c>
      <c r="P316" s="5">
        <f>VLOOKUP(CONCATENATE($F316," ",$G316),AllocFactorMatrix,(P$4+1),FALSE)*$E321</f>
        <v>0</v>
      </c>
      <c r="Q316" s="5">
        <f>VLOOKUP(CONCATENATE($F316," ",$G316),AllocFactorMatrix,(Q$4+1),FALSE)*$E321</f>
        <v>0</v>
      </c>
      <c r="R316" s="5">
        <f t="shared" si="157"/>
        <v>0</v>
      </c>
      <c r="S316" s="5">
        <f>VLOOKUP(CONCATENATE($F316," ",$G316),AllocFactorMatrix,(S$4+1),FALSE)*$E321</f>
        <v>0</v>
      </c>
      <c r="T316" s="5">
        <f>VLOOKUP(CONCATENATE($F316," ",$G316),AllocFactorMatrix,(T$4+1),FALSE)*$E321</f>
        <v>0</v>
      </c>
      <c r="U316" s="5">
        <f>VLOOKUP(CONCATENATE($F316," ",$G316),AllocFactorMatrix,(U$4+1),FALSE)*$E321</f>
        <v>0</v>
      </c>
      <c r="V316" s="5">
        <f>VLOOKUP(CONCATENATE($F316," ",$G316),AllocFactorMatrix,(V$4+1),FALSE)*$E321</f>
        <v>0</v>
      </c>
      <c r="W316" s="5">
        <f t="shared" si="159"/>
        <v>0</v>
      </c>
      <c r="X316" s="5">
        <f>VLOOKUP(CONCATENATE($F316," ",$G316),AllocFactorMatrix,(X$4+1),FALSE)*$E321</f>
        <v>0</v>
      </c>
      <c r="Y316" s="5">
        <f>VLOOKUP(CONCATENATE($F316," ",$G316),AllocFactorMatrix,(Y$4+1),FALSE)*$E321</f>
        <v>0</v>
      </c>
      <c r="Z316" s="5">
        <f t="shared" si="158"/>
        <v>0</v>
      </c>
      <c r="AA316" s="5">
        <f>VLOOKUP(CONCATENATE($F316," ",$G316),AllocFactorMatrix,(AA$4+1),FALSE)*$E321</f>
        <v>0</v>
      </c>
      <c r="AB316" s="5">
        <f>VLOOKUP(CONCATENATE($F316," ",$G316),AllocFactorMatrix,(AB$4+1),FALSE)*$E321</f>
        <v>0</v>
      </c>
      <c r="AC316" s="5">
        <f>VLOOKUP(CONCATENATE($F316," ",$G316),AllocFactorMatrix,(AC$4+1),FALSE)*$E321</f>
        <v>0</v>
      </c>
    </row>
    <row r="317" spans="1:29" hidden="1" outlineLevel="1">
      <c r="E317" s="7"/>
      <c r="F317" s="175" t="str">
        <f>F321</f>
        <v>RB_GUP_EPIS_T</v>
      </c>
      <c r="G317" s="52" t="str">
        <f>$G$11</f>
        <v>DISTPRI</v>
      </c>
      <c r="H317" s="4">
        <f t="shared" si="155"/>
        <v>0</v>
      </c>
      <c r="I317" s="5">
        <f>VLOOKUP(CONCATENATE($F317," ",$G317),AllocFactorMatrix,(I$4+1),FALSE)*$E321</f>
        <v>0</v>
      </c>
      <c r="J317" s="5">
        <f>VLOOKUP(CONCATENATE($F317," ",$G317),AllocFactorMatrix,(J$4+1),FALSE)*$E321</f>
        <v>0</v>
      </c>
      <c r="K317" s="5">
        <f>VLOOKUP(CONCATENATE($F317," ",$G317),AllocFactorMatrix,(K$4+1),FALSE)*$E321</f>
        <v>0</v>
      </c>
      <c r="L317" s="5">
        <f>VLOOKUP(CONCATENATE($F317," ",$G317),AllocFactorMatrix,(L$4+1),FALSE)*$E321</f>
        <v>0</v>
      </c>
      <c r="M317" s="5">
        <f t="shared" si="156"/>
        <v>0</v>
      </c>
      <c r="N317" s="5">
        <f>VLOOKUP(CONCATENATE($F317," ",$G317),AllocFactorMatrix,(N$4+1),FALSE)*$E321</f>
        <v>0</v>
      </c>
      <c r="O317" s="5">
        <f>VLOOKUP(CONCATENATE($F317," ",$G317),AllocFactorMatrix,(O$4+1),FALSE)*$E321</f>
        <v>0</v>
      </c>
      <c r="P317" s="5">
        <f>VLOOKUP(CONCATENATE($F317," ",$G317),AllocFactorMatrix,(P$4+1),FALSE)*$E321</f>
        <v>0</v>
      </c>
      <c r="Q317" s="5">
        <f>VLOOKUP(CONCATENATE($F317," ",$G317),AllocFactorMatrix,(Q$4+1),FALSE)*$E321</f>
        <v>0</v>
      </c>
      <c r="R317" s="5">
        <f t="shared" si="157"/>
        <v>0</v>
      </c>
      <c r="S317" s="5">
        <f>VLOOKUP(CONCATENATE($F317," ",$G317),AllocFactorMatrix,(S$4+1),FALSE)*$E321</f>
        <v>0</v>
      </c>
      <c r="T317" s="5">
        <f>VLOOKUP(CONCATENATE($F317," ",$G317),AllocFactorMatrix,(T$4+1),FALSE)*$E321</f>
        <v>0</v>
      </c>
      <c r="U317" s="5">
        <f>VLOOKUP(CONCATENATE($F317," ",$G317),AllocFactorMatrix,(U$4+1),FALSE)*$E321</f>
        <v>0</v>
      </c>
      <c r="V317" s="5">
        <f>VLOOKUP(CONCATENATE($F317," ",$G317),AllocFactorMatrix,(V$4+1),FALSE)*$E321</f>
        <v>0</v>
      </c>
      <c r="W317" s="5">
        <f t="shared" si="159"/>
        <v>0</v>
      </c>
      <c r="X317" s="5">
        <f>VLOOKUP(CONCATENATE($F317," ",$G317),AllocFactorMatrix,(X$4+1),FALSE)*$E321</f>
        <v>0</v>
      </c>
      <c r="Y317" s="5">
        <f>VLOOKUP(CONCATENATE($F317," ",$G317),AllocFactorMatrix,(Y$4+1),FALSE)*$E321</f>
        <v>0</v>
      </c>
      <c r="Z317" s="5">
        <f t="shared" si="158"/>
        <v>0</v>
      </c>
      <c r="AA317" s="5">
        <f>VLOOKUP(CONCATENATE($F317," ",$G317),AllocFactorMatrix,(AA$4+1),FALSE)*$E321</f>
        <v>0</v>
      </c>
      <c r="AB317" s="5">
        <f>VLOOKUP(CONCATENATE($F317," ",$G317),AllocFactorMatrix,(AB$4+1),FALSE)*$E321</f>
        <v>0</v>
      </c>
      <c r="AC317" s="5">
        <f>VLOOKUP(CONCATENATE($F317," ",$G317),AllocFactorMatrix,(AC$4+1),FALSE)*$E321</f>
        <v>0</v>
      </c>
    </row>
    <row r="318" spans="1:29" hidden="1" outlineLevel="1">
      <c r="E318" s="7"/>
      <c r="F318" s="175" t="str">
        <f>F321</f>
        <v>RB_GUP_EPIS_T</v>
      </c>
      <c r="G318" s="52" t="str">
        <f>$G$12</f>
        <v>DISTSEC</v>
      </c>
      <c r="H318" s="4">
        <f t="shared" si="155"/>
        <v>0</v>
      </c>
      <c r="I318" s="5">
        <f>VLOOKUP(CONCATENATE($F318," ",$G318),AllocFactorMatrix,(I$4+1),FALSE)*$E321</f>
        <v>0</v>
      </c>
      <c r="J318" s="5">
        <f>VLOOKUP(CONCATENATE($F318," ",$G318),AllocFactorMatrix,(J$4+1),FALSE)*$E321</f>
        <v>0</v>
      </c>
      <c r="K318" s="5">
        <f>VLOOKUP(CONCATENATE($F318," ",$G318),AllocFactorMatrix,(K$4+1),FALSE)*$E321</f>
        <v>0</v>
      </c>
      <c r="L318" s="5">
        <f>VLOOKUP(CONCATENATE($F318," ",$G318),AllocFactorMatrix,(L$4+1),FALSE)*$E321</f>
        <v>0</v>
      </c>
      <c r="M318" s="5">
        <f t="shared" si="156"/>
        <v>0</v>
      </c>
      <c r="N318" s="5">
        <f>VLOOKUP(CONCATENATE($F318," ",$G318),AllocFactorMatrix,(N$4+1),FALSE)*$E321</f>
        <v>0</v>
      </c>
      <c r="O318" s="5">
        <f>VLOOKUP(CONCATENATE($F318," ",$G318),AllocFactorMatrix,(O$4+1),FALSE)*$E321</f>
        <v>0</v>
      </c>
      <c r="P318" s="5">
        <f>VLOOKUP(CONCATENATE($F318," ",$G318),AllocFactorMatrix,(P$4+1),FALSE)*$E321</f>
        <v>0</v>
      </c>
      <c r="Q318" s="5">
        <f>VLOOKUP(CONCATENATE($F318," ",$G318),AllocFactorMatrix,(Q$4+1),FALSE)*$E321</f>
        <v>0</v>
      </c>
      <c r="R318" s="5">
        <f t="shared" si="157"/>
        <v>0</v>
      </c>
      <c r="S318" s="5">
        <f>VLOOKUP(CONCATENATE($F318," ",$G318),AllocFactorMatrix,(S$4+1),FALSE)*$E321</f>
        <v>0</v>
      </c>
      <c r="T318" s="5">
        <f>VLOOKUP(CONCATENATE($F318," ",$G318),AllocFactorMatrix,(T$4+1),FALSE)*$E321</f>
        <v>0</v>
      </c>
      <c r="U318" s="5">
        <f>VLOOKUP(CONCATENATE($F318," ",$G318),AllocFactorMatrix,(U$4+1),FALSE)*$E321</f>
        <v>0</v>
      </c>
      <c r="V318" s="5">
        <f>VLOOKUP(CONCATENATE($F318," ",$G318),AllocFactorMatrix,(V$4+1),FALSE)*$E321</f>
        <v>0</v>
      </c>
      <c r="W318" s="5">
        <f t="shared" si="159"/>
        <v>0</v>
      </c>
      <c r="X318" s="5">
        <f>VLOOKUP(CONCATENATE($F318," ",$G318),AllocFactorMatrix,(X$4+1),FALSE)*$E321</f>
        <v>0</v>
      </c>
      <c r="Y318" s="5">
        <f>VLOOKUP(CONCATENATE($F318," ",$G318),AllocFactorMatrix,(Y$4+1),FALSE)*$E321</f>
        <v>0</v>
      </c>
      <c r="Z318" s="5">
        <f t="shared" si="158"/>
        <v>0</v>
      </c>
      <c r="AA318" s="5">
        <f>VLOOKUP(CONCATENATE($F318," ",$G318),AllocFactorMatrix,(AA$4+1),FALSE)*$E321</f>
        <v>0</v>
      </c>
      <c r="AB318" s="5">
        <f>VLOOKUP(CONCATENATE($F318," ",$G318),AllocFactorMatrix,(AB$4+1),FALSE)*$E321</f>
        <v>0</v>
      </c>
      <c r="AC318" s="5">
        <f>VLOOKUP(CONCATENATE($F318," ",$G318),AllocFactorMatrix,(AC$4+1),FALSE)*$E321</f>
        <v>0</v>
      </c>
    </row>
    <row r="319" spans="1:29" hidden="1" outlineLevel="1">
      <c r="E319" s="7"/>
      <c r="F319" s="175" t="str">
        <f>F321</f>
        <v>RB_GUP_EPIS_T</v>
      </c>
      <c r="G319" s="52" t="str">
        <f>$G$13</f>
        <v>ENERGY</v>
      </c>
      <c r="H319" s="4">
        <f t="shared" si="155"/>
        <v>0</v>
      </c>
      <c r="I319" s="5">
        <f>VLOOKUP(CONCATENATE($F319," ",$G319),AllocFactorMatrix,(I$4+1),FALSE)*$E321</f>
        <v>0</v>
      </c>
      <c r="J319" s="5">
        <f>VLOOKUP(CONCATENATE($F319," ",$G319),AllocFactorMatrix,(J$4+1),FALSE)*$E321</f>
        <v>0</v>
      </c>
      <c r="K319" s="5">
        <f>VLOOKUP(CONCATENATE($F319," ",$G319),AllocFactorMatrix,(K$4+1),FALSE)*$E321</f>
        <v>0</v>
      </c>
      <c r="L319" s="5">
        <f>VLOOKUP(CONCATENATE($F319," ",$G319),AllocFactorMatrix,(L$4+1),FALSE)*$E321</f>
        <v>0</v>
      </c>
      <c r="M319" s="5">
        <f t="shared" si="156"/>
        <v>0</v>
      </c>
      <c r="N319" s="5">
        <f>VLOOKUP(CONCATENATE($F319," ",$G319),AllocFactorMatrix,(N$4+1),FALSE)*$E321</f>
        <v>0</v>
      </c>
      <c r="O319" s="5">
        <f>VLOOKUP(CONCATENATE($F319," ",$G319),AllocFactorMatrix,(O$4+1),FALSE)*$E321</f>
        <v>0</v>
      </c>
      <c r="P319" s="5">
        <f>VLOOKUP(CONCATENATE($F319," ",$G319),AllocFactorMatrix,(P$4+1),FALSE)*$E321</f>
        <v>0</v>
      </c>
      <c r="Q319" s="5">
        <f>VLOOKUP(CONCATENATE($F319," ",$G319),AllocFactorMatrix,(Q$4+1),FALSE)*$E321</f>
        <v>0</v>
      </c>
      <c r="R319" s="5">
        <f t="shared" si="157"/>
        <v>0</v>
      </c>
      <c r="S319" s="5">
        <f>VLOOKUP(CONCATENATE($F319," ",$G319),AllocFactorMatrix,(S$4+1),FALSE)*$E321</f>
        <v>0</v>
      </c>
      <c r="T319" s="5">
        <f>VLOOKUP(CONCATENATE($F319," ",$G319),AllocFactorMatrix,(T$4+1),FALSE)*$E321</f>
        <v>0</v>
      </c>
      <c r="U319" s="5">
        <f>VLOOKUP(CONCATENATE($F319," ",$G319),AllocFactorMatrix,(U$4+1),FALSE)*$E321</f>
        <v>0</v>
      </c>
      <c r="V319" s="5">
        <f>VLOOKUP(CONCATENATE($F319," ",$G319),AllocFactorMatrix,(V$4+1),FALSE)*$E321</f>
        <v>0</v>
      </c>
      <c r="W319" s="5">
        <f t="shared" si="159"/>
        <v>0</v>
      </c>
      <c r="X319" s="5">
        <f>VLOOKUP(CONCATENATE($F319," ",$G319),AllocFactorMatrix,(X$4+1),FALSE)*$E321</f>
        <v>0</v>
      </c>
      <c r="Y319" s="5">
        <f>VLOOKUP(CONCATENATE($F319," ",$G319),AllocFactorMatrix,(Y$4+1),FALSE)*$E321</f>
        <v>0</v>
      </c>
      <c r="Z319" s="5">
        <f t="shared" si="158"/>
        <v>0</v>
      </c>
      <c r="AA319" s="5">
        <f>VLOOKUP(CONCATENATE($F319," ",$G319),AllocFactorMatrix,(AA$4+1),FALSE)*$E321</f>
        <v>0</v>
      </c>
      <c r="AB319" s="5">
        <f>VLOOKUP(CONCATENATE($F319," ",$G319),AllocFactorMatrix,(AB$4+1),FALSE)*$E321</f>
        <v>0</v>
      </c>
      <c r="AC319" s="5">
        <f>VLOOKUP(CONCATENATE($F319," ",$G319),AllocFactorMatrix,(AC$4+1),FALSE)*$E321</f>
        <v>0</v>
      </c>
    </row>
    <row r="320" spans="1:29" hidden="1" outlineLevel="1">
      <c r="E320" s="7"/>
      <c r="F320" s="175" t="str">
        <f>F321</f>
        <v>RB_GUP_EPIS_T</v>
      </c>
      <c r="G320" s="52" t="str">
        <f>$G$14</f>
        <v>CUSTOMER</v>
      </c>
      <c r="H320" s="4">
        <f t="shared" si="155"/>
        <v>0</v>
      </c>
      <c r="I320" s="5">
        <f>VLOOKUP(CONCATENATE($F320," ",$G320),AllocFactorMatrix,(I$4+1),FALSE)*$E321</f>
        <v>0</v>
      </c>
      <c r="J320" s="5">
        <f>VLOOKUP(CONCATENATE($F320," ",$G320),AllocFactorMatrix,(J$4+1),FALSE)*$E321</f>
        <v>0</v>
      </c>
      <c r="K320" s="5">
        <f>VLOOKUP(CONCATENATE($F320," ",$G320),AllocFactorMatrix,(K$4+1),FALSE)*$E321</f>
        <v>0</v>
      </c>
      <c r="L320" s="5">
        <f>VLOOKUP(CONCATENATE($F320," ",$G320),AllocFactorMatrix,(L$4+1),FALSE)*$E321</f>
        <v>0</v>
      </c>
      <c r="M320" s="5">
        <f t="shared" si="156"/>
        <v>0</v>
      </c>
      <c r="N320" s="5">
        <f>VLOOKUP(CONCATENATE($F320," ",$G320),AllocFactorMatrix,(N$4+1),FALSE)*$E321</f>
        <v>0</v>
      </c>
      <c r="O320" s="5">
        <f>VLOOKUP(CONCATENATE($F320," ",$G320),AllocFactorMatrix,(O$4+1),FALSE)*$E321</f>
        <v>0</v>
      </c>
      <c r="P320" s="5">
        <f>VLOOKUP(CONCATENATE($F320," ",$G320),AllocFactorMatrix,(P$4+1),FALSE)*$E321</f>
        <v>0</v>
      </c>
      <c r="Q320" s="5">
        <f>VLOOKUP(CONCATENATE($F320," ",$G320),AllocFactorMatrix,(Q$4+1),FALSE)*$E321</f>
        <v>0</v>
      </c>
      <c r="R320" s="5">
        <f t="shared" si="157"/>
        <v>0</v>
      </c>
      <c r="S320" s="5">
        <f>VLOOKUP(CONCATENATE($F320," ",$G320),AllocFactorMatrix,(S$4+1),FALSE)*$E321</f>
        <v>0</v>
      </c>
      <c r="T320" s="5">
        <f>VLOOKUP(CONCATENATE($F320," ",$G320),AllocFactorMatrix,(T$4+1),FALSE)*$E321</f>
        <v>0</v>
      </c>
      <c r="U320" s="5">
        <f>VLOOKUP(CONCATENATE($F320," ",$G320),AllocFactorMatrix,(U$4+1),FALSE)*$E321</f>
        <v>0</v>
      </c>
      <c r="V320" s="5">
        <f>VLOOKUP(CONCATENATE($F320," ",$G320),AllocFactorMatrix,(V$4+1),FALSE)*$E321</f>
        <v>0</v>
      </c>
      <c r="W320" s="5">
        <f t="shared" si="159"/>
        <v>0</v>
      </c>
      <c r="X320" s="5">
        <f>VLOOKUP(CONCATENATE($F320," ",$G320),AllocFactorMatrix,(X$4+1),FALSE)*$E321</f>
        <v>0</v>
      </c>
      <c r="Y320" s="5">
        <f>VLOOKUP(CONCATENATE($F320," ",$G320),AllocFactorMatrix,(Y$4+1),FALSE)*$E321</f>
        <v>0</v>
      </c>
      <c r="Z320" s="5">
        <f t="shared" si="158"/>
        <v>0</v>
      </c>
      <c r="AA320" s="5">
        <f>VLOOKUP(CONCATENATE($F320," ",$G320),AllocFactorMatrix,(AA$4+1),FALSE)*$E321</f>
        <v>0</v>
      </c>
      <c r="AB320" s="5">
        <f>VLOOKUP(CONCATENATE($F320," ",$G320),AllocFactorMatrix,(AB$4+1),FALSE)*$E321</f>
        <v>0</v>
      </c>
      <c r="AC320" s="5">
        <f>VLOOKUP(CONCATENATE($F320," ",$G320),AllocFactorMatrix,(AC$4+1),FALSE)*$E321</f>
        <v>0</v>
      </c>
    </row>
    <row r="321" spans="1:29" collapsed="1">
      <c r="D321" s="52" t="s">
        <v>214</v>
      </c>
      <c r="E321" s="39">
        <v>0</v>
      </c>
      <c r="F321" s="93" t="s">
        <v>64</v>
      </c>
      <c r="G321" s="52" t="str">
        <f>$G$15</f>
        <v>TOTAL</v>
      </c>
      <c r="H321" s="4">
        <f t="shared" si="155"/>
        <v>0</v>
      </c>
      <c r="I321" s="5">
        <f>VLOOKUP(CONCATENATE($F321," ",$G321),AllocFactorMatrix,(I$4+1),FALSE)*$E321</f>
        <v>0</v>
      </c>
      <c r="J321" s="5">
        <f>VLOOKUP(CONCATENATE($F321," ",$G321),AllocFactorMatrix,(J$4+1),FALSE)*$E321</f>
        <v>0</v>
      </c>
      <c r="K321" s="5">
        <f>VLOOKUP(CONCATENATE($F321," ",$G321),AllocFactorMatrix,(K$4+1),FALSE)*$E321</f>
        <v>0</v>
      </c>
      <c r="L321" s="5">
        <f>VLOOKUP(CONCATENATE($F321," ",$G321),AllocFactorMatrix,(L$4+1),FALSE)*$E321</f>
        <v>0</v>
      </c>
      <c r="M321" s="5">
        <f t="shared" si="156"/>
        <v>0</v>
      </c>
      <c r="N321" s="5">
        <f>VLOOKUP(CONCATENATE($F321," ",$G321),AllocFactorMatrix,(N$4+1),FALSE)*$E321</f>
        <v>0</v>
      </c>
      <c r="O321" s="5">
        <f>VLOOKUP(CONCATENATE($F321," ",$G321),AllocFactorMatrix,(O$4+1),FALSE)*$E321</f>
        <v>0</v>
      </c>
      <c r="P321" s="5">
        <f>VLOOKUP(CONCATENATE($F321," ",$G321),AllocFactorMatrix,(P$4+1),FALSE)*$E321</f>
        <v>0</v>
      </c>
      <c r="Q321" s="5">
        <f>VLOOKUP(CONCATENATE($F321," ",$G321),AllocFactorMatrix,(Q$4+1),FALSE)*$E321</f>
        <v>0</v>
      </c>
      <c r="R321" s="5">
        <f t="shared" si="157"/>
        <v>0</v>
      </c>
      <c r="S321" s="5">
        <f>VLOOKUP(CONCATENATE($F321," ",$G321),AllocFactorMatrix,(S$4+1),FALSE)*$E321</f>
        <v>0</v>
      </c>
      <c r="T321" s="5">
        <f>VLOOKUP(CONCATENATE($F321," ",$G321),AllocFactorMatrix,(T$4+1),FALSE)*$E321</f>
        <v>0</v>
      </c>
      <c r="U321" s="5">
        <f>VLOOKUP(CONCATENATE($F321," ",$G321),AllocFactorMatrix,(U$4+1),FALSE)*$E321</f>
        <v>0</v>
      </c>
      <c r="V321" s="5">
        <f>VLOOKUP(CONCATENATE($F321," ",$G321),AllocFactorMatrix,(V$4+1),FALSE)*$E321</f>
        <v>0</v>
      </c>
      <c r="W321" s="5">
        <f t="shared" si="159"/>
        <v>0</v>
      </c>
      <c r="X321" s="5">
        <f>VLOOKUP(CONCATENATE($F321," ",$G321),AllocFactorMatrix,(X$4+1),FALSE)*$E321</f>
        <v>0</v>
      </c>
      <c r="Y321" s="5">
        <f>VLOOKUP(CONCATENATE($F321," ",$G321),AllocFactorMatrix,(Y$4+1),FALSE)*$E321</f>
        <v>0</v>
      </c>
      <c r="Z321" s="5">
        <f t="shared" si="158"/>
        <v>0</v>
      </c>
      <c r="AA321" s="5">
        <f>VLOOKUP(CONCATENATE($F321," ",$G321),AllocFactorMatrix,(AA$4+1),FALSE)*$E321</f>
        <v>0</v>
      </c>
      <c r="AB321" s="5">
        <f>VLOOKUP(CONCATENATE($F321," ",$G321),AllocFactorMatrix,(AB$4+1),FALSE)*$E321</f>
        <v>0</v>
      </c>
      <c r="AC321" s="5">
        <f>VLOOKUP(CONCATENATE($F321," ",$G321),AllocFactorMatrix,(AC$4+1),FALSE)*$E321</f>
        <v>0</v>
      </c>
    </row>
    <row r="322" spans="1:29" hidden="1" outlineLevel="1">
      <c r="E322" s="7"/>
      <c r="F322" s="175" t="str">
        <f>F329</f>
        <v>RB_GUP_EPIS_D</v>
      </c>
      <c r="G322" s="52" t="str">
        <f>$G$8</f>
        <v>PRODUCTION</v>
      </c>
      <c r="H322" s="4">
        <f t="shared" si="155"/>
        <v>0</v>
      </c>
      <c r="I322" s="5">
        <f>VLOOKUP(CONCATENATE($F322," ",$G322),AllocFactorMatrix,(I$4+1),FALSE)*$E329</f>
        <v>0</v>
      </c>
      <c r="J322" s="5">
        <f>VLOOKUP(CONCATENATE($F322," ",$G322),AllocFactorMatrix,(J$4+1),FALSE)*$E329</f>
        <v>0</v>
      </c>
      <c r="K322" s="5">
        <f>VLOOKUP(CONCATENATE($F322," ",$G322),AllocFactorMatrix,(K$4+1),FALSE)*$E329</f>
        <v>0</v>
      </c>
      <c r="L322" s="5">
        <f>VLOOKUP(CONCATENATE($F322," ",$G322),AllocFactorMatrix,(L$4+1),FALSE)*$E329</f>
        <v>0</v>
      </c>
      <c r="M322" s="5">
        <f t="shared" ref="M322:M329" si="160">SUBTOTAL(9,J322:L322)</f>
        <v>0</v>
      </c>
      <c r="N322" s="5">
        <f>VLOOKUP(CONCATENATE($F322," ",$G322),AllocFactorMatrix,(N$4+1),FALSE)*$E329</f>
        <v>0</v>
      </c>
      <c r="O322" s="5">
        <f>VLOOKUP(CONCATENATE($F322," ",$G322),AllocFactorMatrix,(O$4+1),FALSE)*$E329</f>
        <v>0</v>
      </c>
      <c r="P322" s="5">
        <f>VLOOKUP(CONCATENATE($F322," ",$G322),AllocFactorMatrix,(P$4+1),FALSE)*$E329</f>
        <v>0</v>
      </c>
      <c r="Q322" s="5">
        <f>VLOOKUP(CONCATENATE($F322," ",$G322),AllocFactorMatrix,(Q$4+1),FALSE)*$E329</f>
        <v>0</v>
      </c>
      <c r="R322" s="5">
        <f t="shared" ref="R322:R329" si="161">SUBTOTAL(9,N322:Q322)</f>
        <v>0</v>
      </c>
      <c r="S322" s="5">
        <f>VLOOKUP(CONCATENATE($F322," ",$G322),AllocFactorMatrix,(S$4+1),FALSE)*$E329</f>
        <v>0</v>
      </c>
      <c r="T322" s="5">
        <f>VLOOKUP(CONCATENATE($F322," ",$G322),AllocFactorMatrix,(T$4+1),FALSE)*$E329</f>
        <v>0</v>
      </c>
      <c r="U322" s="5">
        <f>VLOOKUP(CONCATENATE($F322," ",$G322),AllocFactorMatrix,(U$4+1),FALSE)*$E329</f>
        <v>0</v>
      </c>
      <c r="V322" s="5">
        <f>VLOOKUP(CONCATENATE($F322," ",$G322),AllocFactorMatrix,(V$4+1),FALSE)*$E329</f>
        <v>0</v>
      </c>
      <c r="W322" s="5">
        <f>SUBTOTAL(9,S322:V322)</f>
        <v>0</v>
      </c>
      <c r="X322" s="5">
        <f>VLOOKUP(CONCATENATE($F322," ",$G322),AllocFactorMatrix,(X$4+1),FALSE)*$E329</f>
        <v>0</v>
      </c>
      <c r="Y322" s="5">
        <f>VLOOKUP(CONCATENATE($F322," ",$G322),AllocFactorMatrix,(Y$4+1),FALSE)*$E329</f>
        <v>0</v>
      </c>
      <c r="Z322" s="5">
        <f t="shared" ref="Z322:Z329" si="162">SUBTOTAL(9,X322:Y322)</f>
        <v>0</v>
      </c>
      <c r="AA322" s="5">
        <f>VLOOKUP(CONCATENATE($F322," ",$G322),AllocFactorMatrix,(AA$4+1),FALSE)*$E329</f>
        <v>0</v>
      </c>
      <c r="AB322" s="5">
        <f>VLOOKUP(CONCATENATE($F322," ",$G322),AllocFactorMatrix,(AB$4+1),FALSE)*$E329</f>
        <v>0</v>
      </c>
      <c r="AC322" s="5">
        <f>VLOOKUP(CONCATENATE($F322," ",$G322),AllocFactorMatrix,(AC$4+1),FALSE)*$E329</f>
        <v>0</v>
      </c>
    </row>
    <row r="323" spans="1:29" hidden="1" outlineLevel="1">
      <c r="E323" s="7"/>
      <c r="F323" s="175" t="str">
        <f>F329</f>
        <v>RB_GUP_EPIS_D</v>
      </c>
      <c r="G323" s="52" t="str">
        <f>$G$9</f>
        <v>BULKTRAN</v>
      </c>
      <c r="H323" s="4">
        <f t="shared" si="155"/>
        <v>0</v>
      </c>
      <c r="I323" s="5">
        <f>VLOOKUP(CONCATENATE($F323," ",$G323),AllocFactorMatrix,(I$4+1),FALSE)*$E329</f>
        <v>0</v>
      </c>
      <c r="J323" s="5">
        <f>VLOOKUP(CONCATENATE($F323," ",$G323),AllocFactorMatrix,(J$4+1),FALSE)*$E329</f>
        <v>0</v>
      </c>
      <c r="K323" s="5">
        <f>VLOOKUP(CONCATENATE($F323," ",$G323),AllocFactorMatrix,(K$4+1),FALSE)*$E329</f>
        <v>0</v>
      </c>
      <c r="L323" s="5">
        <f>VLOOKUP(CONCATENATE($F323," ",$G323),AllocFactorMatrix,(L$4+1),FALSE)*$E329</f>
        <v>0</v>
      </c>
      <c r="M323" s="5">
        <f t="shared" si="160"/>
        <v>0</v>
      </c>
      <c r="N323" s="5">
        <f>VLOOKUP(CONCATENATE($F323," ",$G323),AllocFactorMatrix,(N$4+1),FALSE)*$E329</f>
        <v>0</v>
      </c>
      <c r="O323" s="5">
        <f>VLOOKUP(CONCATENATE($F323," ",$G323),AllocFactorMatrix,(O$4+1),FALSE)*$E329</f>
        <v>0</v>
      </c>
      <c r="P323" s="5">
        <f>VLOOKUP(CONCATENATE($F323," ",$G323),AllocFactorMatrix,(P$4+1),FALSE)*$E329</f>
        <v>0</v>
      </c>
      <c r="Q323" s="5">
        <f>VLOOKUP(CONCATENATE($F323," ",$G323),AllocFactorMatrix,(Q$4+1),FALSE)*$E329</f>
        <v>0</v>
      </c>
      <c r="R323" s="5">
        <f t="shared" si="161"/>
        <v>0</v>
      </c>
      <c r="S323" s="5">
        <f>VLOOKUP(CONCATENATE($F323," ",$G323),AllocFactorMatrix,(S$4+1),FALSE)*$E329</f>
        <v>0</v>
      </c>
      <c r="T323" s="5">
        <f>VLOOKUP(CONCATENATE($F323," ",$G323),AllocFactorMatrix,(T$4+1),FALSE)*$E329</f>
        <v>0</v>
      </c>
      <c r="U323" s="5">
        <f>VLOOKUP(CONCATENATE($F323," ",$G323),AllocFactorMatrix,(U$4+1),FALSE)*$E329</f>
        <v>0</v>
      </c>
      <c r="V323" s="5">
        <f>VLOOKUP(CONCATENATE($F323," ",$G323),AllocFactorMatrix,(V$4+1),FALSE)*$E329</f>
        <v>0</v>
      </c>
      <c r="W323" s="5">
        <f t="shared" ref="W323:W329" si="163">SUBTOTAL(9,S323:V323)</f>
        <v>0</v>
      </c>
      <c r="X323" s="5">
        <f>VLOOKUP(CONCATENATE($F323," ",$G323),AllocFactorMatrix,(X$4+1),FALSE)*$E329</f>
        <v>0</v>
      </c>
      <c r="Y323" s="5">
        <f>VLOOKUP(CONCATENATE($F323," ",$G323),AllocFactorMatrix,(Y$4+1),FALSE)*$E329</f>
        <v>0</v>
      </c>
      <c r="Z323" s="5">
        <f t="shared" si="162"/>
        <v>0</v>
      </c>
      <c r="AA323" s="5">
        <f>VLOOKUP(CONCATENATE($F323," ",$G323),AllocFactorMatrix,(AA$4+1),FALSE)*$E329</f>
        <v>0</v>
      </c>
      <c r="AB323" s="5">
        <f>VLOOKUP(CONCATENATE($F323," ",$G323),AllocFactorMatrix,(AB$4+1),FALSE)*$E329</f>
        <v>0</v>
      </c>
      <c r="AC323" s="5">
        <f>VLOOKUP(CONCATENATE($F323," ",$G323),AllocFactorMatrix,(AC$4+1),FALSE)*$E329</f>
        <v>0</v>
      </c>
    </row>
    <row r="324" spans="1:29" hidden="1" outlineLevel="1">
      <c r="E324" s="7"/>
      <c r="F324" s="175" t="str">
        <f>F329</f>
        <v>RB_GUP_EPIS_D</v>
      </c>
      <c r="G324" s="52" t="str">
        <f>$G$10</f>
        <v>SUBTRAN</v>
      </c>
      <c r="H324" s="4">
        <f t="shared" si="155"/>
        <v>0</v>
      </c>
      <c r="I324" s="5">
        <f>VLOOKUP(CONCATENATE($F324," ",$G324),AllocFactorMatrix,(I$4+1),FALSE)*$E329</f>
        <v>0</v>
      </c>
      <c r="J324" s="5">
        <f>VLOOKUP(CONCATENATE($F324," ",$G324),AllocFactorMatrix,(J$4+1),FALSE)*$E329</f>
        <v>0</v>
      </c>
      <c r="K324" s="5">
        <f>VLOOKUP(CONCATENATE($F324," ",$G324),AllocFactorMatrix,(K$4+1),FALSE)*$E329</f>
        <v>0</v>
      </c>
      <c r="L324" s="5">
        <f>VLOOKUP(CONCATENATE($F324," ",$G324),AllocFactorMatrix,(L$4+1),FALSE)*$E329</f>
        <v>0</v>
      </c>
      <c r="M324" s="5">
        <f t="shared" si="160"/>
        <v>0</v>
      </c>
      <c r="N324" s="5">
        <f>VLOOKUP(CONCATENATE($F324," ",$G324),AllocFactorMatrix,(N$4+1),FALSE)*$E329</f>
        <v>0</v>
      </c>
      <c r="O324" s="5">
        <f>VLOOKUP(CONCATENATE($F324," ",$G324),AllocFactorMatrix,(O$4+1),FALSE)*$E329</f>
        <v>0</v>
      </c>
      <c r="P324" s="5">
        <f>VLOOKUP(CONCATENATE($F324," ",$G324),AllocFactorMatrix,(P$4+1),FALSE)*$E329</f>
        <v>0</v>
      </c>
      <c r="Q324" s="5">
        <f>VLOOKUP(CONCATENATE($F324," ",$G324),AllocFactorMatrix,(Q$4+1),FALSE)*$E329</f>
        <v>0</v>
      </c>
      <c r="R324" s="5">
        <f t="shared" si="161"/>
        <v>0</v>
      </c>
      <c r="S324" s="5">
        <f>VLOOKUP(CONCATENATE($F324," ",$G324),AllocFactorMatrix,(S$4+1),FALSE)*$E329</f>
        <v>0</v>
      </c>
      <c r="T324" s="5">
        <f>VLOOKUP(CONCATENATE($F324," ",$G324),AllocFactorMatrix,(T$4+1),FALSE)*$E329</f>
        <v>0</v>
      </c>
      <c r="U324" s="5">
        <f>VLOOKUP(CONCATENATE($F324," ",$G324),AllocFactorMatrix,(U$4+1),FALSE)*$E329</f>
        <v>0</v>
      </c>
      <c r="V324" s="5">
        <f>VLOOKUP(CONCATENATE($F324," ",$G324),AllocFactorMatrix,(V$4+1),FALSE)*$E329</f>
        <v>0</v>
      </c>
      <c r="W324" s="5">
        <f t="shared" si="163"/>
        <v>0</v>
      </c>
      <c r="X324" s="5">
        <f>VLOOKUP(CONCATENATE($F324," ",$G324),AllocFactorMatrix,(X$4+1),FALSE)*$E329</f>
        <v>0</v>
      </c>
      <c r="Y324" s="5">
        <f>VLOOKUP(CONCATENATE($F324," ",$G324),AllocFactorMatrix,(Y$4+1),FALSE)*$E329</f>
        <v>0</v>
      </c>
      <c r="Z324" s="5">
        <f t="shared" si="162"/>
        <v>0</v>
      </c>
      <c r="AA324" s="5">
        <f>VLOOKUP(CONCATENATE($F324," ",$G324),AllocFactorMatrix,(AA$4+1),FALSE)*$E329</f>
        <v>0</v>
      </c>
      <c r="AB324" s="5">
        <f>VLOOKUP(CONCATENATE($F324," ",$G324),AllocFactorMatrix,(AB$4+1),FALSE)*$E329</f>
        <v>0</v>
      </c>
      <c r="AC324" s="5">
        <f>VLOOKUP(CONCATENATE($F324," ",$G324),AllocFactorMatrix,(AC$4+1),FALSE)*$E329</f>
        <v>0</v>
      </c>
    </row>
    <row r="325" spans="1:29" hidden="1" outlineLevel="1">
      <c r="E325" s="7"/>
      <c r="F325" s="175" t="str">
        <f>F329</f>
        <v>RB_GUP_EPIS_D</v>
      </c>
      <c r="G325" s="52" t="str">
        <f>$G$11</f>
        <v>DISTPRI</v>
      </c>
      <c r="H325" s="4">
        <f t="shared" si="155"/>
        <v>328196.01489507034</v>
      </c>
      <c r="I325" s="5">
        <f>VLOOKUP(CONCATENATE($F325," ",$G325),AllocFactorMatrix,(I$4+1),FALSE)*$E329</f>
        <v>214905.07024525336</v>
      </c>
      <c r="J325" s="5">
        <f>VLOOKUP(CONCATENATE($F325," ",$G325),AllocFactorMatrix,(J$4+1),FALSE)*$E329</f>
        <v>50296.081029780813</v>
      </c>
      <c r="K325" s="5">
        <f>VLOOKUP(CONCATENATE($F325," ",$G325),AllocFactorMatrix,(K$4+1),FALSE)*$E329</f>
        <v>702.52312968736214</v>
      </c>
      <c r="L325" s="5">
        <f>VLOOKUP(CONCATENATE($F325," ",$G325),AllocFactorMatrix,(L$4+1),FALSE)*$E329</f>
        <v>0</v>
      </c>
      <c r="M325" s="5">
        <f t="shared" si="160"/>
        <v>50998.604159468174</v>
      </c>
      <c r="N325" s="5">
        <f>VLOOKUP(CONCATENATE($F325," ",$G325),AllocFactorMatrix,(N$4+1),FALSE)*$E329</f>
        <v>29197.861689612539</v>
      </c>
      <c r="O325" s="5">
        <f>VLOOKUP(CONCATENATE($F325," ",$G325),AllocFactorMatrix,(O$4+1),FALSE)*$E329</f>
        <v>5246.2481722667926</v>
      </c>
      <c r="P325" s="5">
        <f>VLOOKUP(CONCATENATE($F325," ",$G325),AllocFactorMatrix,(P$4+1),FALSE)*$E329</f>
        <v>0</v>
      </c>
      <c r="Q325" s="5">
        <f>VLOOKUP(CONCATENATE($F325," ",$G325),AllocFactorMatrix,(Q$4+1),FALSE)*$E329</f>
        <v>0</v>
      </c>
      <c r="R325" s="5">
        <f t="shared" si="161"/>
        <v>34444.109861879333</v>
      </c>
      <c r="S325" s="5">
        <f>VLOOKUP(CONCATENATE($F325," ",$G325),AllocFactorMatrix,(S$4+1),FALSE)*$E329</f>
        <v>1320.2326202044276</v>
      </c>
      <c r="T325" s="5">
        <f>VLOOKUP(CONCATENATE($F325," ",$G325),AllocFactorMatrix,(T$4+1),FALSE)*$E329</f>
        <v>18255.995554236422</v>
      </c>
      <c r="U325" s="5">
        <f>VLOOKUP(CONCATENATE($F325," ",$G325),AllocFactorMatrix,(U$4+1),FALSE)*$E329</f>
        <v>0</v>
      </c>
      <c r="V325" s="5">
        <f>VLOOKUP(CONCATENATE($F325," ",$G325),AllocFactorMatrix,(V$4+1),FALSE)*$E329</f>
        <v>0</v>
      </c>
      <c r="W325" s="5">
        <f t="shared" si="163"/>
        <v>19576.22817444085</v>
      </c>
      <c r="X325" s="5">
        <f>VLOOKUP(CONCATENATE($F325," ",$G325),AllocFactorMatrix,(X$4+1),FALSE)*$E329</f>
        <v>8005.8124131266886</v>
      </c>
      <c r="Y325" s="5">
        <f>VLOOKUP(CONCATENATE($F325," ",$G325),AllocFactorMatrix,(Y$4+1),FALSE)*$E329</f>
        <v>160.68928037488027</v>
      </c>
      <c r="Z325" s="5">
        <f t="shared" si="162"/>
        <v>8166.5016935015692</v>
      </c>
      <c r="AA325" s="5">
        <f>VLOOKUP(CONCATENATE($F325," ",$G325),AllocFactorMatrix,(AA$4+1),FALSE)*$E329</f>
        <v>105.50076052699342</v>
      </c>
      <c r="AB325" s="5">
        <f>VLOOKUP(CONCATENATE($F325," ",$G325),AllocFactorMatrix,(AB$4+1),FALSE)*$E329</f>
        <v>0</v>
      </c>
      <c r="AC325" s="5">
        <f>VLOOKUP(CONCATENATE($F325," ",$G325),AllocFactorMatrix,(AC$4+1),FALSE)*$E329</f>
        <v>0</v>
      </c>
    </row>
    <row r="326" spans="1:29" hidden="1" outlineLevel="1">
      <c r="E326" s="7"/>
      <c r="F326" s="175" t="str">
        <f>F329</f>
        <v>RB_GUP_EPIS_D</v>
      </c>
      <c r="G326" s="52" t="str">
        <f>$G$12</f>
        <v>DISTSEC</v>
      </c>
      <c r="H326" s="4">
        <f t="shared" si="155"/>
        <v>158097.19363922352</v>
      </c>
      <c r="I326" s="5">
        <f>VLOOKUP(CONCATENATE($F326," ",$G326),AllocFactorMatrix,(I$4+1),FALSE)*$E329</f>
        <v>117324.73117233133</v>
      </c>
      <c r="J326" s="5">
        <f>VLOOKUP(CONCATENATE($F326," ",$G326),AllocFactorMatrix,(J$4+1),FALSE)*$E329</f>
        <v>23657.907538171548</v>
      </c>
      <c r="K326" s="5">
        <f>VLOOKUP(CONCATENATE($F326," ",$G326),AllocFactorMatrix,(K$4+1),FALSE)*$E329</f>
        <v>0</v>
      </c>
      <c r="L326" s="5">
        <f>VLOOKUP(CONCATENATE($F326," ",$G326),AllocFactorMatrix,(L$4+1),FALSE)*$E329</f>
        <v>0</v>
      </c>
      <c r="M326" s="5">
        <f t="shared" si="160"/>
        <v>23657.907538171548</v>
      </c>
      <c r="N326" s="5">
        <f>VLOOKUP(CONCATENATE($F326," ",$G326),AllocFactorMatrix,(N$4+1),FALSE)*$E329</f>
        <v>11825.061573828318</v>
      </c>
      <c r="O326" s="5">
        <f>VLOOKUP(CONCATENATE($F326," ",$G326),AllocFactorMatrix,(O$4+1),FALSE)*$E329</f>
        <v>0</v>
      </c>
      <c r="P326" s="5">
        <f>VLOOKUP(CONCATENATE($F326," ",$G326),AllocFactorMatrix,(P$4+1),FALSE)*$E329</f>
        <v>0</v>
      </c>
      <c r="Q326" s="5">
        <f>VLOOKUP(CONCATENATE($F326," ",$G326),AllocFactorMatrix,(Q$4+1),FALSE)*$E329</f>
        <v>0</v>
      </c>
      <c r="R326" s="5">
        <f t="shared" si="161"/>
        <v>11825.061573828318</v>
      </c>
      <c r="S326" s="5">
        <f>VLOOKUP(CONCATENATE($F326," ",$G326),AllocFactorMatrix,(S$4+1),FALSE)*$E329</f>
        <v>441.99311438426207</v>
      </c>
      <c r="T326" s="5">
        <f>VLOOKUP(CONCATENATE($F326," ",$G326),AllocFactorMatrix,(T$4+1),FALSE)*$E329</f>
        <v>0</v>
      </c>
      <c r="U326" s="5">
        <f>VLOOKUP(CONCATENATE($F326," ",$G326),AllocFactorMatrix,(U$4+1),FALSE)*$E329</f>
        <v>0</v>
      </c>
      <c r="V326" s="5">
        <f>VLOOKUP(CONCATENATE($F326," ",$G326),AllocFactorMatrix,(V$4+1),FALSE)*$E329</f>
        <v>0</v>
      </c>
      <c r="W326" s="5">
        <f t="shared" si="163"/>
        <v>441.99311438426207</v>
      </c>
      <c r="X326" s="5">
        <f>VLOOKUP(CONCATENATE($F326," ",$G326),AllocFactorMatrix,(X$4+1),FALSE)*$E329</f>
        <v>3340.3048652210264</v>
      </c>
      <c r="Y326" s="5">
        <f>VLOOKUP(CONCATENATE($F326," ",$G326),AllocFactorMatrix,(Y$4+1),FALSE)*$E329</f>
        <v>0</v>
      </c>
      <c r="Z326" s="5">
        <f t="shared" si="162"/>
        <v>3340.3048652210264</v>
      </c>
      <c r="AA326" s="5">
        <f>VLOOKUP(CONCATENATE($F326," ",$G326),AllocFactorMatrix,(AA$4+1),FALSE)*$E329</f>
        <v>39.49433423013997</v>
      </c>
      <c r="AB326" s="5">
        <f>VLOOKUP(CONCATENATE($F326," ",$G326),AllocFactorMatrix,(AB$4+1),FALSE)*$E329</f>
        <v>1215.6241599705979</v>
      </c>
      <c r="AC326" s="5">
        <f>VLOOKUP(CONCATENATE($F326," ",$G326),AllocFactorMatrix,(AC$4+1),FALSE)*$E329</f>
        <v>252.07688108628469</v>
      </c>
    </row>
    <row r="327" spans="1:29" hidden="1" outlineLevel="1">
      <c r="E327" s="7"/>
      <c r="F327" s="175" t="str">
        <f>F329</f>
        <v>RB_GUP_EPIS_D</v>
      </c>
      <c r="G327" s="52" t="str">
        <f>$G$13</f>
        <v>ENERGY</v>
      </c>
      <c r="H327" s="4">
        <f t="shared" si="155"/>
        <v>0</v>
      </c>
      <c r="I327" s="5">
        <f>VLOOKUP(CONCATENATE($F327," ",$G327),AllocFactorMatrix,(I$4+1),FALSE)*$E329</f>
        <v>0</v>
      </c>
      <c r="J327" s="5">
        <f>VLOOKUP(CONCATENATE($F327," ",$G327),AllocFactorMatrix,(J$4+1),FALSE)*$E329</f>
        <v>0</v>
      </c>
      <c r="K327" s="5">
        <f>VLOOKUP(CONCATENATE($F327," ",$G327),AllocFactorMatrix,(K$4+1),FALSE)*$E329</f>
        <v>0</v>
      </c>
      <c r="L327" s="5">
        <f>VLOOKUP(CONCATENATE($F327," ",$G327),AllocFactorMatrix,(L$4+1),FALSE)*$E329</f>
        <v>0</v>
      </c>
      <c r="M327" s="5">
        <f t="shared" si="160"/>
        <v>0</v>
      </c>
      <c r="N327" s="5">
        <f>VLOOKUP(CONCATENATE($F327," ",$G327),AllocFactorMatrix,(N$4+1),FALSE)*$E329</f>
        <v>0</v>
      </c>
      <c r="O327" s="5">
        <f>VLOOKUP(CONCATENATE($F327," ",$G327),AllocFactorMatrix,(O$4+1),FALSE)*$E329</f>
        <v>0</v>
      </c>
      <c r="P327" s="5">
        <f>VLOOKUP(CONCATENATE($F327," ",$G327),AllocFactorMatrix,(P$4+1),FALSE)*$E329</f>
        <v>0</v>
      </c>
      <c r="Q327" s="5">
        <f>VLOOKUP(CONCATENATE($F327," ",$G327),AllocFactorMatrix,(Q$4+1),FALSE)*$E329</f>
        <v>0</v>
      </c>
      <c r="R327" s="5">
        <f t="shared" si="161"/>
        <v>0</v>
      </c>
      <c r="S327" s="5">
        <f>VLOOKUP(CONCATENATE($F327," ",$G327),AllocFactorMatrix,(S$4+1),FALSE)*$E329</f>
        <v>0</v>
      </c>
      <c r="T327" s="5">
        <f>VLOOKUP(CONCATENATE($F327," ",$G327),AllocFactorMatrix,(T$4+1),FALSE)*$E329</f>
        <v>0</v>
      </c>
      <c r="U327" s="5">
        <f>VLOOKUP(CONCATENATE($F327," ",$G327),AllocFactorMatrix,(U$4+1),FALSE)*$E329</f>
        <v>0</v>
      </c>
      <c r="V327" s="5">
        <f>VLOOKUP(CONCATENATE($F327," ",$G327),AllocFactorMatrix,(V$4+1),FALSE)*$E329</f>
        <v>0</v>
      </c>
      <c r="W327" s="5">
        <f t="shared" si="163"/>
        <v>0</v>
      </c>
      <c r="X327" s="5">
        <f>VLOOKUP(CONCATENATE($F327," ",$G327),AllocFactorMatrix,(X$4+1),FALSE)*$E329</f>
        <v>0</v>
      </c>
      <c r="Y327" s="5">
        <f>VLOOKUP(CONCATENATE($F327," ",$G327),AllocFactorMatrix,(Y$4+1),FALSE)*$E329</f>
        <v>0</v>
      </c>
      <c r="Z327" s="5">
        <f t="shared" si="162"/>
        <v>0</v>
      </c>
      <c r="AA327" s="5">
        <f>VLOOKUP(CONCATENATE($F327," ",$G327),AllocFactorMatrix,(AA$4+1),FALSE)*$E329</f>
        <v>0</v>
      </c>
      <c r="AB327" s="5">
        <f>VLOOKUP(CONCATENATE($F327," ",$G327),AllocFactorMatrix,(AB$4+1),FALSE)*$E329</f>
        <v>0</v>
      </c>
      <c r="AC327" s="5">
        <f>VLOOKUP(CONCATENATE($F327," ",$G327),AllocFactorMatrix,(AC$4+1),FALSE)*$E329</f>
        <v>0</v>
      </c>
    </row>
    <row r="328" spans="1:29" hidden="1" outlineLevel="1">
      <c r="E328" s="7"/>
      <c r="F328" s="175" t="str">
        <f>F329</f>
        <v>RB_GUP_EPIS_D</v>
      </c>
      <c r="G328" s="52" t="str">
        <f>$G$14</f>
        <v>CUSTOMER</v>
      </c>
      <c r="H328" s="4">
        <f t="shared" si="155"/>
        <v>69295.79146570625</v>
      </c>
      <c r="I328" s="5">
        <f>VLOOKUP(CONCATENATE($F328," ",$G328),AllocFactorMatrix,(I$4+1),FALSE)*$E329</f>
        <v>32404.337907324603</v>
      </c>
      <c r="J328" s="5">
        <f>VLOOKUP(CONCATENATE($F328," ",$G328),AllocFactorMatrix,(J$4+1),FALSE)*$E329</f>
        <v>10949.594419486388</v>
      </c>
      <c r="K328" s="5">
        <f>VLOOKUP(CONCATENATE($F328," ",$G328),AllocFactorMatrix,(K$4+1),FALSE)*$E329</f>
        <v>740.39076035358926</v>
      </c>
      <c r="L328" s="5">
        <f>VLOOKUP(CONCATENATE($F328," ",$G328),AllocFactorMatrix,(L$4+1),FALSE)*$E329</f>
        <v>124.71649459997198</v>
      </c>
      <c r="M328" s="5">
        <f t="shared" si="160"/>
        <v>11814.70167443995</v>
      </c>
      <c r="N328" s="5">
        <f>VLOOKUP(CONCATENATE($F328," ",$G328),AllocFactorMatrix,(N$4+1),FALSE)*$E329</f>
        <v>893.71074262909463</v>
      </c>
      <c r="O328" s="5">
        <f>VLOOKUP(CONCATENATE($F328," ",$G328),AllocFactorMatrix,(O$4+1),FALSE)*$E329</f>
        <v>260.44400095177787</v>
      </c>
      <c r="P328" s="5">
        <f>VLOOKUP(CONCATENATE($F328," ",$G328),AllocFactorMatrix,(P$4+1),FALSE)*$E329</f>
        <v>306.72734497593621</v>
      </c>
      <c r="Q328" s="5">
        <f>VLOOKUP(CONCATENATE($F328," ",$G328),AllocFactorMatrix,(Q$4+1),FALSE)*$E329</f>
        <v>38.34038987515958</v>
      </c>
      <c r="R328" s="5">
        <f t="shared" si="161"/>
        <v>1499.2224784319683</v>
      </c>
      <c r="S328" s="5">
        <f>VLOOKUP(CONCATENATE($F328," ",$G328),AllocFactorMatrix,(S$4+1),FALSE)*$E329</f>
        <v>5.8740133461106829</v>
      </c>
      <c r="T328" s="5">
        <f>VLOOKUP(CONCATENATE($F328," ",$G328),AllocFactorMatrix,(T$4+1),FALSE)*$E329</f>
        <v>184.67086664778253</v>
      </c>
      <c r="U328" s="5">
        <f>VLOOKUP(CONCATENATE($F328," ",$G328),AllocFactorMatrix,(U$4+1),FALSE)*$E329</f>
        <v>515.59332520787632</v>
      </c>
      <c r="V328" s="5">
        <f>VLOOKUP(CONCATENATE($F328," ",$G328),AllocFactorMatrix,(V$4+1),FALSE)*$E329</f>
        <v>153.36108994789839</v>
      </c>
      <c r="W328" s="5">
        <f t="shared" si="163"/>
        <v>859.49929514966789</v>
      </c>
      <c r="X328" s="5">
        <f>VLOOKUP(CONCATENATE($F328," ",$G328),AllocFactorMatrix,(X$4+1),FALSE)*$E329</f>
        <v>179.73757727879169</v>
      </c>
      <c r="Y328" s="5">
        <f>VLOOKUP(CONCATENATE($F328," ",$G328),AllocFactorMatrix,(Y$4+1),FALSE)*$E329</f>
        <v>3.4028487064196229</v>
      </c>
      <c r="Z328" s="5">
        <f t="shared" si="162"/>
        <v>183.14042598521132</v>
      </c>
      <c r="AA328" s="5">
        <f>VLOOKUP(CONCATENATE($F328," ",$G328),AllocFactorMatrix,(AA$4+1),FALSE)*$E329</f>
        <v>17.538475456873581</v>
      </c>
      <c r="AB328" s="5">
        <f>VLOOKUP(CONCATENATE($F328," ",$G328),AllocFactorMatrix,(AB$4+1),FALSE)*$E329</f>
        <v>19863.337935532953</v>
      </c>
      <c r="AC328" s="5">
        <f>VLOOKUP(CONCATENATE($F328," ",$G328),AllocFactorMatrix,(AC$4+1),FALSE)*$E329</f>
        <v>2654.0132733850369</v>
      </c>
    </row>
    <row r="329" spans="1:29" s="52" customFormat="1" collapsed="1">
      <c r="A329" s="53"/>
      <c r="B329" s="104"/>
      <c r="D329" s="52" t="s">
        <v>314</v>
      </c>
      <c r="E329" s="58">
        <v>555589</v>
      </c>
      <c r="F329" s="93" t="s">
        <v>65</v>
      </c>
      <c r="G329" s="52" t="str">
        <f>$G$15</f>
        <v>TOTAL</v>
      </c>
      <c r="H329" s="57">
        <f t="shared" si="155"/>
        <v>555589.00000000012</v>
      </c>
      <c r="I329" s="59">
        <f>VLOOKUP(CONCATENATE($F329," ",$G329),AllocFactorMatrix,(I$4+1),FALSE)*$E329</f>
        <v>364634.13932490925</v>
      </c>
      <c r="J329" s="59">
        <f>VLOOKUP(CONCATENATE($F329," ",$G329),AllocFactorMatrix,(J$4+1),FALSE)*$E329</f>
        <v>84903.582987438756</v>
      </c>
      <c r="K329" s="59">
        <f>VLOOKUP(CONCATENATE($F329," ",$G329),AllocFactorMatrix,(K$4+1),FALSE)*$E329</f>
        <v>1442.9138900409516</v>
      </c>
      <c r="L329" s="59">
        <f>VLOOKUP(CONCATENATE($F329," ",$G329),AllocFactorMatrix,(L$4+1),FALSE)*$E329</f>
        <v>124.71649459997198</v>
      </c>
      <c r="M329" s="59">
        <f t="shared" si="160"/>
        <v>86471.21337207967</v>
      </c>
      <c r="N329" s="59">
        <f>VLOOKUP(CONCATENATE($F329," ",$G329),AllocFactorMatrix,(N$4+1),FALSE)*$E329</f>
        <v>41916.634006069951</v>
      </c>
      <c r="O329" s="59">
        <f>VLOOKUP(CONCATENATE($F329," ",$G329),AllocFactorMatrix,(O$4+1),FALSE)*$E329</f>
        <v>5506.6921732185701</v>
      </c>
      <c r="P329" s="59">
        <f>VLOOKUP(CONCATENATE($F329," ",$G329),AllocFactorMatrix,(P$4+1),FALSE)*$E329</f>
        <v>306.72734497593621</v>
      </c>
      <c r="Q329" s="59">
        <f>VLOOKUP(CONCATENATE($F329," ",$G329),AllocFactorMatrix,(Q$4+1),FALSE)*$E329</f>
        <v>38.34038987515958</v>
      </c>
      <c r="R329" s="59">
        <f t="shared" si="161"/>
        <v>47768.393914139619</v>
      </c>
      <c r="S329" s="59">
        <f>VLOOKUP(CONCATENATE($F329," ",$G329),AllocFactorMatrix,(S$4+1),FALSE)*$E329</f>
        <v>1768.0997479348005</v>
      </c>
      <c r="T329" s="59">
        <f>VLOOKUP(CONCATENATE($F329," ",$G329),AllocFactorMatrix,(T$4+1),FALSE)*$E329</f>
        <v>18440.666420884205</v>
      </c>
      <c r="U329" s="59">
        <f>VLOOKUP(CONCATENATE($F329," ",$G329),AllocFactorMatrix,(U$4+1),FALSE)*$E329</f>
        <v>515.59332520787632</v>
      </c>
      <c r="V329" s="59">
        <f>VLOOKUP(CONCATENATE($F329," ",$G329),AllocFactorMatrix,(V$4+1),FALSE)*$E329</f>
        <v>153.36108994789839</v>
      </c>
      <c r="W329" s="59">
        <f t="shared" si="163"/>
        <v>20877.72058397478</v>
      </c>
      <c r="X329" s="59">
        <f>VLOOKUP(CONCATENATE($F329," ",$G329),AllocFactorMatrix,(X$4+1),FALSE)*$E329</f>
        <v>11525.854855626507</v>
      </c>
      <c r="Y329" s="59">
        <f>VLOOKUP(CONCATENATE($F329," ",$G329),AllocFactorMatrix,(Y$4+1),FALSE)*$E329</f>
        <v>164.09212908129987</v>
      </c>
      <c r="Z329" s="59">
        <f t="shared" si="162"/>
        <v>11689.946984707807</v>
      </c>
      <c r="AA329" s="59">
        <f>VLOOKUP(CONCATENATE($F329," ",$G329),AllocFactorMatrix,(AA$4+1),FALSE)*$E329</f>
        <v>162.53357021400694</v>
      </c>
      <c r="AB329" s="59">
        <f>VLOOKUP(CONCATENATE($F329," ",$G329),AllocFactorMatrix,(AB$4+1),FALSE)*$E329</f>
        <v>21078.96209550355</v>
      </c>
      <c r="AC329" s="59">
        <f>VLOOKUP(CONCATENATE($F329," ",$G329),AllocFactorMatrix,(AC$4+1),FALSE)*$E329</f>
        <v>2906.0901544713211</v>
      </c>
    </row>
    <row r="330" spans="1:29" s="48" customFormat="1">
      <c r="A330" s="53"/>
      <c r="B330" s="104"/>
      <c r="C330" s="52"/>
      <c r="D330" s="52"/>
      <c r="E330" s="55"/>
      <c r="F330" s="175"/>
      <c r="G330" s="52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</row>
    <row r="331" spans="1:29" s="48" customFormat="1" hidden="1" outlineLevel="1">
      <c r="A331" s="53"/>
      <c r="B331" s="104"/>
      <c r="C331" s="52"/>
      <c r="D331" s="52"/>
      <c r="E331" s="52"/>
      <c r="F331" s="175"/>
      <c r="G331" s="52" t="str">
        <f>$G$8</f>
        <v>PRODUCTION</v>
      </c>
      <c r="H331" s="55">
        <f t="shared" ref="H331:AC331" si="164">+H314+H322</f>
        <v>0</v>
      </c>
      <c r="I331" s="55">
        <f t="shared" si="164"/>
        <v>0</v>
      </c>
      <c r="J331" s="55">
        <f t="shared" si="164"/>
        <v>0</v>
      </c>
      <c r="K331" s="55">
        <f t="shared" si="164"/>
        <v>0</v>
      </c>
      <c r="L331" s="55">
        <f t="shared" si="164"/>
        <v>0</v>
      </c>
      <c r="M331" s="55">
        <f t="shared" si="164"/>
        <v>0</v>
      </c>
      <c r="N331" s="55">
        <f t="shared" si="164"/>
        <v>0</v>
      </c>
      <c r="O331" s="55">
        <f t="shared" si="164"/>
        <v>0</v>
      </c>
      <c r="P331" s="55">
        <f t="shared" si="164"/>
        <v>0</v>
      </c>
      <c r="Q331" s="55">
        <f t="shared" si="164"/>
        <v>0</v>
      </c>
      <c r="R331" s="55">
        <f t="shared" si="164"/>
        <v>0</v>
      </c>
      <c r="S331" s="55">
        <f t="shared" si="164"/>
        <v>0</v>
      </c>
      <c r="T331" s="55">
        <f t="shared" si="164"/>
        <v>0</v>
      </c>
      <c r="U331" s="55">
        <f t="shared" si="164"/>
        <v>0</v>
      </c>
      <c r="V331" s="55">
        <f t="shared" si="164"/>
        <v>0</v>
      </c>
      <c r="W331" s="55">
        <f t="shared" si="164"/>
        <v>0</v>
      </c>
      <c r="X331" s="55">
        <f t="shared" si="164"/>
        <v>0</v>
      </c>
      <c r="Y331" s="55">
        <f t="shared" si="164"/>
        <v>0</v>
      </c>
      <c r="Z331" s="55">
        <f t="shared" si="164"/>
        <v>0</v>
      </c>
      <c r="AA331" s="55">
        <f t="shared" si="164"/>
        <v>0</v>
      </c>
      <c r="AB331" s="55">
        <f t="shared" si="164"/>
        <v>0</v>
      </c>
      <c r="AC331" s="55">
        <f t="shared" si="164"/>
        <v>0</v>
      </c>
    </row>
    <row r="332" spans="1:29" s="48" customFormat="1" hidden="1" outlineLevel="1">
      <c r="A332" s="53"/>
      <c r="B332" s="104"/>
      <c r="C332" s="52"/>
      <c r="D332" s="52"/>
      <c r="E332" s="52"/>
      <c r="F332" s="175"/>
      <c r="G332" s="52" t="str">
        <f>$G$9</f>
        <v>BULKTRAN</v>
      </c>
      <c r="H332" s="55">
        <f t="shared" ref="H332:AC332" si="165">+H315+H323</f>
        <v>0</v>
      </c>
      <c r="I332" s="55">
        <f t="shared" si="165"/>
        <v>0</v>
      </c>
      <c r="J332" s="55">
        <f t="shared" si="165"/>
        <v>0</v>
      </c>
      <c r="K332" s="55">
        <f t="shared" si="165"/>
        <v>0</v>
      </c>
      <c r="L332" s="55">
        <f t="shared" si="165"/>
        <v>0</v>
      </c>
      <c r="M332" s="55">
        <f t="shared" si="165"/>
        <v>0</v>
      </c>
      <c r="N332" s="55">
        <f t="shared" si="165"/>
        <v>0</v>
      </c>
      <c r="O332" s="55">
        <f t="shared" si="165"/>
        <v>0</v>
      </c>
      <c r="P332" s="55">
        <f t="shared" si="165"/>
        <v>0</v>
      </c>
      <c r="Q332" s="55">
        <f t="shared" si="165"/>
        <v>0</v>
      </c>
      <c r="R332" s="55">
        <f t="shared" si="165"/>
        <v>0</v>
      </c>
      <c r="S332" s="55">
        <f t="shared" si="165"/>
        <v>0</v>
      </c>
      <c r="T332" s="55">
        <f t="shared" si="165"/>
        <v>0</v>
      </c>
      <c r="U332" s="55">
        <f t="shared" si="165"/>
        <v>0</v>
      </c>
      <c r="V332" s="55">
        <f t="shared" si="165"/>
        <v>0</v>
      </c>
      <c r="W332" s="55">
        <f t="shared" si="165"/>
        <v>0</v>
      </c>
      <c r="X332" s="55">
        <f t="shared" si="165"/>
        <v>0</v>
      </c>
      <c r="Y332" s="55">
        <f t="shared" si="165"/>
        <v>0</v>
      </c>
      <c r="Z332" s="55">
        <f t="shared" si="165"/>
        <v>0</v>
      </c>
      <c r="AA332" s="55">
        <f t="shared" si="165"/>
        <v>0</v>
      </c>
      <c r="AB332" s="55">
        <f t="shared" si="165"/>
        <v>0</v>
      </c>
      <c r="AC332" s="55">
        <f t="shared" si="165"/>
        <v>0</v>
      </c>
    </row>
    <row r="333" spans="1:29" s="48" customFormat="1" hidden="1" outlineLevel="1">
      <c r="A333" s="53"/>
      <c r="B333" s="104"/>
      <c r="C333" s="52"/>
      <c r="D333" s="52"/>
      <c r="E333" s="52"/>
      <c r="F333" s="175"/>
      <c r="G333" s="52" t="str">
        <f>$G$10</f>
        <v>SUBTRAN</v>
      </c>
      <c r="H333" s="55">
        <f t="shared" ref="H333:AC333" si="166">+H316+H324</f>
        <v>0</v>
      </c>
      <c r="I333" s="55">
        <f t="shared" si="166"/>
        <v>0</v>
      </c>
      <c r="J333" s="55">
        <f t="shared" si="166"/>
        <v>0</v>
      </c>
      <c r="K333" s="55">
        <f t="shared" si="166"/>
        <v>0</v>
      </c>
      <c r="L333" s="55">
        <f t="shared" si="166"/>
        <v>0</v>
      </c>
      <c r="M333" s="55">
        <f t="shared" si="166"/>
        <v>0</v>
      </c>
      <c r="N333" s="55">
        <f t="shared" si="166"/>
        <v>0</v>
      </c>
      <c r="O333" s="55">
        <f t="shared" si="166"/>
        <v>0</v>
      </c>
      <c r="P333" s="55">
        <f t="shared" si="166"/>
        <v>0</v>
      </c>
      <c r="Q333" s="55">
        <f t="shared" si="166"/>
        <v>0</v>
      </c>
      <c r="R333" s="55">
        <f t="shared" si="166"/>
        <v>0</v>
      </c>
      <c r="S333" s="55">
        <f t="shared" si="166"/>
        <v>0</v>
      </c>
      <c r="T333" s="55">
        <f t="shared" si="166"/>
        <v>0</v>
      </c>
      <c r="U333" s="55">
        <f t="shared" si="166"/>
        <v>0</v>
      </c>
      <c r="V333" s="55">
        <f t="shared" si="166"/>
        <v>0</v>
      </c>
      <c r="W333" s="55">
        <f t="shared" si="166"/>
        <v>0</v>
      </c>
      <c r="X333" s="55">
        <f t="shared" si="166"/>
        <v>0</v>
      </c>
      <c r="Y333" s="55">
        <f t="shared" si="166"/>
        <v>0</v>
      </c>
      <c r="Z333" s="55">
        <f t="shared" si="166"/>
        <v>0</v>
      </c>
      <c r="AA333" s="55">
        <f t="shared" si="166"/>
        <v>0</v>
      </c>
      <c r="AB333" s="55">
        <f t="shared" si="166"/>
        <v>0</v>
      </c>
      <c r="AC333" s="55">
        <f t="shared" si="166"/>
        <v>0</v>
      </c>
    </row>
    <row r="334" spans="1:29" s="48" customFormat="1" hidden="1" outlineLevel="1">
      <c r="A334" s="53"/>
      <c r="B334" s="104"/>
      <c r="C334" s="52"/>
      <c r="D334" s="52"/>
      <c r="E334" s="52"/>
      <c r="F334" s="175"/>
      <c r="G334" s="52" t="str">
        <f>$G$11</f>
        <v>DISTPRI</v>
      </c>
      <c r="H334" s="55">
        <f t="shared" ref="H334:AC334" si="167">+H317+H325</f>
        <v>328196.01489507034</v>
      </c>
      <c r="I334" s="55">
        <f t="shared" si="167"/>
        <v>214905.07024525336</v>
      </c>
      <c r="J334" s="55">
        <f t="shared" si="167"/>
        <v>50296.081029780813</v>
      </c>
      <c r="K334" s="55">
        <f t="shared" si="167"/>
        <v>702.52312968736214</v>
      </c>
      <c r="L334" s="55">
        <f t="shared" si="167"/>
        <v>0</v>
      </c>
      <c r="M334" s="55">
        <f t="shared" si="167"/>
        <v>50998.604159468174</v>
      </c>
      <c r="N334" s="55">
        <f t="shared" si="167"/>
        <v>29197.861689612539</v>
      </c>
      <c r="O334" s="55">
        <f t="shared" si="167"/>
        <v>5246.2481722667926</v>
      </c>
      <c r="P334" s="55">
        <f t="shared" si="167"/>
        <v>0</v>
      </c>
      <c r="Q334" s="55">
        <f t="shared" si="167"/>
        <v>0</v>
      </c>
      <c r="R334" s="55">
        <f t="shared" si="167"/>
        <v>34444.109861879333</v>
      </c>
      <c r="S334" s="55">
        <f t="shared" si="167"/>
        <v>1320.2326202044276</v>
      </c>
      <c r="T334" s="55">
        <f t="shared" si="167"/>
        <v>18255.995554236422</v>
      </c>
      <c r="U334" s="55">
        <f t="shared" si="167"/>
        <v>0</v>
      </c>
      <c r="V334" s="55">
        <f t="shared" si="167"/>
        <v>0</v>
      </c>
      <c r="W334" s="55">
        <f t="shared" si="167"/>
        <v>19576.22817444085</v>
      </c>
      <c r="X334" s="55">
        <f t="shared" si="167"/>
        <v>8005.8124131266886</v>
      </c>
      <c r="Y334" s="55">
        <f t="shared" si="167"/>
        <v>160.68928037488027</v>
      </c>
      <c r="Z334" s="55">
        <f t="shared" si="167"/>
        <v>8166.5016935015692</v>
      </c>
      <c r="AA334" s="55">
        <f t="shared" si="167"/>
        <v>105.50076052699342</v>
      </c>
      <c r="AB334" s="55">
        <f t="shared" si="167"/>
        <v>0</v>
      </c>
      <c r="AC334" s="55">
        <f t="shared" si="167"/>
        <v>0</v>
      </c>
    </row>
    <row r="335" spans="1:29" s="48" customFormat="1" hidden="1" outlineLevel="1">
      <c r="A335" s="53"/>
      <c r="B335" s="104"/>
      <c r="C335" s="52"/>
      <c r="D335" s="52"/>
      <c r="E335" s="52"/>
      <c r="F335" s="175"/>
      <c r="G335" s="52" t="str">
        <f>$G$12</f>
        <v>DISTSEC</v>
      </c>
      <c r="H335" s="55">
        <f t="shared" ref="H335:AC335" si="168">+H318+H326</f>
        <v>158097.19363922352</v>
      </c>
      <c r="I335" s="55">
        <f t="shared" si="168"/>
        <v>117324.73117233133</v>
      </c>
      <c r="J335" s="55">
        <f t="shared" si="168"/>
        <v>23657.907538171548</v>
      </c>
      <c r="K335" s="55">
        <f t="shared" si="168"/>
        <v>0</v>
      </c>
      <c r="L335" s="55">
        <f t="shared" si="168"/>
        <v>0</v>
      </c>
      <c r="M335" s="55">
        <f t="shared" si="168"/>
        <v>23657.907538171548</v>
      </c>
      <c r="N335" s="55">
        <f t="shared" si="168"/>
        <v>11825.061573828318</v>
      </c>
      <c r="O335" s="55">
        <f t="shared" si="168"/>
        <v>0</v>
      </c>
      <c r="P335" s="55">
        <f t="shared" si="168"/>
        <v>0</v>
      </c>
      <c r="Q335" s="55">
        <f t="shared" si="168"/>
        <v>0</v>
      </c>
      <c r="R335" s="55">
        <f t="shared" si="168"/>
        <v>11825.061573828318</v>
      </c>
      <c r="S335" s="55">
        <f t="shared" si="168"/>
        <v>441.99311438426207</v>
      </c>
      <c r="T335" s="55">
        <f t="shared" si="168"/>
        <v>0</v>
      </c>
      <c r="U335" s="55">
        <f t="shared" si="168"/>
        <v>0</v>
      </c>
      <c r="V335" s="55">
        <f t="shared" si="168"/>
        <v>0</v>
      </c>
      <c r="W335" s="55">
        <f t="shared" si="168"/>
        <v>441.99311438426207</v>
      </c>
      <c r="X335" s="55">
        <f t="shared" si="168"/>
        <v>3340.3048652210264</v>
      </c>
      <c r="Y335" s="55">
        <f t="shared" si="168"/>
        <v>0</v>
      </c>
      <c r="Z335" s="55">
        <f t="shared" si="168"/>
        <v>3340.3048652210264</v>
      </c>
      <c r="AA335" s="55">
        <f t="shared" si="168"/>
        <v>39.49433423013997</v>
      </c>
      <c r="AB335" s="55">
        <f t="shared" si="168"/>
        <v>1215.6241599705979</v>
      </c>
      <c r="AC335" s="55">
        <f t="shared" si="168"/>
        <v>252.07688108628469</v>
      </c>
    </row>
    <row r="336" spans="1:29" s="48" customFormat="1" hidden="1" outlineLevel="1">
      <c r="A336" s="53"/>
      <c r="B336" s="104"/>
      <c r="C336" s="52"/>
      <c r="D336" s="52"/>
      <c r="E336" s="52"/>
      <c r="F336" s="175"/>
      <c r="G336" s="52" t="str">
        <f>$G$13</f>
        <v>ENERGY</v>
      </c>
      <c r="H336" s="55">
        <f t="shared" ref="H336:AC336" si="169">+H319+H327</f>
        <v>0</v>
      </c>
      <c r="I336" s="55">
        <f t="shared" si="169"/>
        <v>0</v>
      </c>
      <c r="J336" s="55">
        <f t="shared" si="169"/>
        <v>0</v>
      </c>
      <c r="K336" s="55">
        <f t="shared" si="169"/>
        <v>0</v>
      </c>
      <c r="L336" s="55">
        <f t="shared" si="169"/>
        <v>0</v>
      </c>
      <c r="M336" s="55">
        <f t="shared" si="169"/>
        <v>0</v>
      </c>
      <c r="N336" s="55">
        <f t="shared" si="169"/>
        <v>0</v>
      </c>
      <c r="O336" s="55">
        <f t="shared" si="169"/>
        <v>0</v>
      </c>
      <c r="P336" s="55">
        <f t="shared" si="169"/>
        <v>0</v>
      </c>
      <c r="Q336" s="55">
        <f t="shared" si="169"/>
        <v>0</v>
      </c>
      <c r="R336" s="55">
        <f t="shared" si="169"/>
        <v>0</v>
      </c>
      <c r="S336" s="55">
        <f t="shared" si="169"/>
        <v>0</v>
      </c>
      <c r="T336" s="55">
        <f t="shared" si="169"/>
        <v>0</v>
      </c>
      <c r="U336" s="55">
        <f t="shared" si="169"/>
        <v>0</v>
      </c>
      <c r="V336" s="55">
        <f t="shared" si="169"/>
        <v>0</v>
      </c>
      <c r="W336" s="55">
        <f t="shared" si="169"/>
        <v>0</v>
      </c>
      <c r="X336" s="55">
        <f t="shared" si="169"/>
        <v>0</v>
      </c>
      <c r="Y336" s="55">
        <f t="shared" si="169"/>
        <v>0</v>
      </c>
      <c r="Z336" s="55">
        <f t="shared" si="169"/>
        <v>0</v>
      </c>
      <c r="AA336" s="55">
        <f t="shared" si="169"/>
        <v>0</v>
      </c>
      <c r="AB336" s="55">
        <f t="shared" si="169"/>
        <v>0</v>
      </c>
      <c r="AC336" s="55">
        <f t="shared" si="169"/>
        <v>0</v>
      </c>
    </row>
    <row r="337" spans="1:29" s="48" customFormat="1" hidden="1" outlineLevel="1">
      <c r="A337" s="53"/>
      <c r="B337" s="104"/>
      <c r="C337" s="52"/>
      <c r="D337" s="52"/>
      <c r="E337" s="52"/>
      <c r="F337" s="175"/>
      <c r="G337" s="52" t="str">
        <f>$G$14</f>
        <v>CUSTOMER</v>
      </c>
      <c r="H337" s="55">
        <f t="shared" ref="H337:AC337" si="170">+H320+H328</f>
        <v>69295.79146570625</v>
      </c>
      <c r="I337" s="55">
        <f t="shared" si="170"/>
        <v>32404.337907324603</v>
      </c>
      <c r="J337" s="55">
        <f t="shared" si="170"/>
        <v>10949.594419486388</v>
      </c>
      <c r="K337" s="55">
        <f t="shared" si="170"/>
        <v>740.39076035358926</v>
      </c>
      <c r="L337" s="55">
        <f t="shared" si="170"/>
        <v>124.71649459997198</v>
      </c>
      <c r="M337" s="55">
        <f t="shared" si="170"/>
        <v>11814.70167443995</v>
      </c>
      <c r="N337" s="55">
        <f t="shared" si="170"/>
        <v>893.71074262909463</v>
      </c>
      <c r="O337" s="55">
        <f t="shared" si="170"/>
        <v>260.44400095177787</v>
      </c>
      <c r="P337" s="55">
        <f t="shared" si="170"/>
        <v>306.72734497593621</v>
      </c>
      <c r="Q337" s="55">
        <f t="shared" si="170"/>
        <v>38.34038987515958</v>
      </c>
      <c r="R337" s="55">
        <f t="shared" si="170"/>
        <v>1499.2224784319683</v>
      </c>
      <c r="S337" s="55">
        <f t="shared" si="170"/>
        <v>5.8740133461106829</v>
      </c>
      <c r="T337" s="55">
        <f t="shared" si="170"/>
        <v>184.67086664778253</v>
      </c>
      <c r="U337" s="55">
        <f t="shared" si="170"/>
        <v>515.59332520787632</v>
      </c>
      <c r="V337" s="55">
        <f t="shared" si="170"/>
        <v>153.36108994789839</v>
      </c>
      <c r="W337" s="55">
        <f t="shared" si="170"/>
        <v>859.49929514966789</v>
      </c>
      <c r="X337" s="55">
        <f t="shared" si="170"/>
        <v>179.73757727879169</v>
      </c>
      <c r="Y337" s="55">
        <f t="shared" si="170"/>
        <v>3.4028487064196229</v>
      </c>
      <c r="Z337" s="55">
        <f t="shared" si="170"/>
        <v>183.14042598521132</v>
      </c>
      <c r="AA337" s="55">
        <f t="shared" si="170"/>
        <v>17.538475456873581</v>
      </c>
      <c r="AB337" s="55">
        <f t="shared" si="170"/>
        <v>19863.337935532953</v>
      </c>
      <c r="AC337" s="55">
        <f t="shared" si="170"/>
        <v>2654.0132733850369</v>
      </c>
    </row>
    <row r="338" spans="1:29" s="48" customFormat="1" collapsed="1">
      <c r="A338" s="53"/>
      <c r="B338" s="104"/>
      <c r="C338" s="52" t="s">
        <v>367</v>
      </c>
      <c r="D338" s="52"/>
      <c r="E338" s="55">
        <f>+E321+E329</f>
        <v>555589</v>
      </c>
      <c r="F338" s="175"/>
      <c r="G338" s="52" t="str">
        <f>$G$15</f>
        <v>TOTAL</v>
      </c>
      <c r="H338" s="55">
        <f t="shared" ref="H338:AC338" si="171">+H321+H329</f>
        <v>555589.00000000012</v>
      </c>
      <c r="I338" s="55">
        <f t="shared" si="171"/>
        <v>364634.13932490925</v>
      </c>
      <c r="J338" s="55">
        <f t="shared" si="171"/>
        <v>84903.582987438756</v>
      </c>
      <c r="K338" s="55">
        <f t="shared" si="171"/>
        <v>1442.9138900409516</v>
      </c>
      <c r="L338" s="55">
        <f t="shared" si="171"/>
        <v>124.71649459997198</v>
      </c>
      <c r="M338" s="55">
        <f t="shared" si="171"/>
        <v>86471.21337207967</v>
      </c>
      <c r="N338" s="55">
        <f t="shared" si="171"/>
        <v>41916.634006069951</v>
      </c>
      <c r="O338" s="55">
        <f t="shared" si="171"/>
        <v>5506.6921732185701</v>
      </c>
      <c r="P338" s="55">
        <f t="shared" si="171"/>
        <v>306.72734497593621</v>
      </c>
      <c r="Q338" s="55">
        <f t="shared" si="171"/>
        <v>38.34038987515958</v>
      </c>
      <c r="R338" s="55">
        <f t="shared" si="171"/>
        <v>47768.393914139619</v>
      </c>
      <c r="S338" s="55">
        <f t="shared" si="171"/>
        <v>1768.0997479348005</v>
      </c>
      <c r="T338" s="55">
        <f t="shared" si="171"/>
        <v>18440.666420884205</v>
      </c>
      <c r="U338" s="55">
        <f t="shared" si="171"/>
        <v>515.59332520787632</v>
      </c>
      <c r="V338" s="55">
        <f t="shared" si="171"/>
        <v>153.36108994789839</v>
      </c>
      <c r="W338" s="55">
        <f t="shared" si="171"/>
        <v>20877.72058397478</v>
      </c>
      <c r="X338" s="55">
        <f t="shared" si="171"/>
        <v>11525.854855626507</v>
      </c>
      <c r="Y338" s="55">
        <f t="shared" si="171"/>
        <v>164.09212908129987</v>
      </c>
      <c r="Z338" s="55">
        <f t="shared" si="171"/>
        <v>11689.946984707807</v>
      </c>
      <c r="AA338" s="55">
        <f t="shared" si="171"/>
        <v>162.53357021400694</v>
      </c>
      <c r="AB338" s="55">
        <f t="shared" si="171"/>
        <v>21078.96209550355</v>
      </c>
      <c r="AC338" s="55">
        <f t="shared" si="171"/>
        <v>2906.0901544713211</v>
      </c>
    </row>
    <row r="339" spans="1:29">
      <c r="E339" s="7"/>
      <c r="F339" s="102"/>
      <c r="G339" s="7"/>
      <c r="H339" s="4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</row>
    <row r="340" spans="1:29">
      <c r="B340" s="104" t="s">
        <v>139</v>
      </c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</row>
    <row r="341" spans="1:29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</row>
    <row r="342" spans="1:29">
      <c r="C342" s="52" t="s">
        <v>196</v>
      </c>
      <c r="E342" s="3"/>
      <c r="F342" s="175"/>
      <c r="G342" s="3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spans="1:29" s="52" customFormat="1" hidden="1" outlineLevel="1">
      <c r="A343" s="53"/>
      <c r="B343" s="104"/>
      <c r="E343" s="57"/>
      <c r="F343" s="175" t="str">
        <f>F350</f>
        <v>EXP_OM_LPP</v>
      </c>
      <c r="G343" s="52" t="str">
        <f>$G$8</f>
        <v>PRODUCTION</v>
      </c>
      <c r="H343" s="57">
        <f t="shared" ref="H343:H350" ca="1" si="172">SUBTOTAL(9,I343:AC343)</f>
        <v>9286890.9481819589</v>
      </c>
      <c r="I343" s="59">
        <f ca="1">VLOOKUP(CONCATENATE($F343," ",$G343),AllocFactorMatrix,(I$4+1),FALSE)*$E350</f>
        <v>4773159.3224228146</v>
      </c>
      <c r="J343" s="59">
        <f ca="1">VLOOKUP(CONCATENATE($F343," ",$G343),AllocFactorMatrix,(J$4+1),FALSE)*$E350</f>
        <v>1114770.2672676684</v>
      </c>
      <c r="K343" s="59">
        <f ca="1">VLOOKUP(CONCATENATE($F343," ",$G343),AllocFactorMatrix,(K$4+1),FALSE)*$E350</f>
        <v>15487.473425433616</v>
      </c>
      <c r="L343" s="59">
        <f ca="1">VLOOKUP(CONCATENATE($F343," ",$G343),AllocFactorMatrix,(L$4+1),FALSE)*$E350</f>
        <v>2156.3042317852355</v>
      </c>
      <c r="M343" s="59">
        <f t="shared" ref="M343:M350" ca="1" si="173">SUBTOTAL(9,J343:L343)</f>
        <v>1132414.0449248871</v>
      </c>
      <c r="N343" s="59">
        <f ca="1">VLOOKUP(CONCATENATE($F343," ",$G343),AllocFactorMatrix,(N$4+1),FALSE)*$E350</f>
        <v>663327.89238938817</v>
      </c>
      <c r="O343" s="59">
        <f ca="1">VLOOKUP(CONCATENATE($F343," ",$G343),AllocFactorMatrix,(O$4+1),FALSE)*$E350</f>
        <v>118978.5469893369</v>
      </c>
      <c r="P343" s="59">
        <f ca="1">VLOOKUP(CONCATENATE($F343," ",$G343),AllocFactorMatrix,(P$4+1),FALSE)*$E350</f>
        <v>24106.879386494104</v>
      </c>
      <c r="Q343" s="59">
        <f ca="1">VLOOKUP(CONCATENATE($F343," ",$G343),AllocFactorMatrix,(Q$4+1),FALSE)*$E350</f>
        <v>913.44440790556109</v>
      </c>
      <c r="R343" s="59">
        <f ca="1">SUBTOTAL(9,N343:Q343)</f>
        <v>807326.76317312475</v>
      </c>
      <c r="S343" s="59">
        <f ca="1">VLOOKUP(CONCATENATE($F343," ",$G343),AllocFactorMatrix,(S$4+1),FALSE)*$E350</f>
        <v>31406.908408518881</v>
      </c>
      <c r="T343" s="59">
        <f ca="1">VLOOKUP(CONCATENATE($F343," ",$G343),AllocFactorMatrix,(T$4+1),FALSE)*$E350</f>
        <v>424565.71909558238</v>
      </c>
      <c r="U343" s="59">
        <f ca="1">VLOOKUP(CONCATENATE($F343," ",$G343),AllocFactorMatrix,(U$4+1),FALSE)*$E350</f>
        <v>1622641.1570519637</v>
      </c>
      <c r="V343" s="59">
        <f ca="1">VLOOKUP(CONCATENATE($F343," ",$G343),AllocFactorMatrix,(V$4+1),FALSE)*$E350</f>
        <v>294326.88173105643</v>
      </c>
      <c r="W343" s="59">
        <f ca="1">SUBTOTAL(9,S343:V343)</f>
        <v>2372940.6662871214</v>
      </c>
      <c r="X343" s="59">
        <f ca="1">VLOOKUP(CONCATENATE($F343," ",$G343),AllocFactorMatrix,(X$4+1),FALSE)*$E350</f>
        <v>182125.81539887743</v>
      </c>
      <c r="Y343" s="59">
        <f ca="1">VLOOKUP(CONCATENATE($F343," ",$G343),AllocFactorMatrix,(Y$4+1),FALSE)*$E350</f>
        <v>3635.5805207067319</v>
      </c>
      <c r="Z343" s="59">
        <f t="shared" ref="Z343:Z350" ca="1" si="174">SUBTOTAL(9,X343:Y343)</f>
        <v>185761.39591958417</v>
      </c>
      <c r="AA343" s="59">
        <f ca="1">VLOOKUP(CONCATENATE($F343," ",$G343),AllocFactorMatrix,(AA$4+1),FALSE)*$E350</f>
        <v>2403.5970589212152</v>
      </c>
      <c r="AB343" s="59">
        <f ca="1">VLOOKUP(CONCATENATE($F343," ",$G343),AllocFactorMatrix,(AB$4+1),FALSE)*$E350</f>
        <v>10690.718143530348</v>
      </c>
      <c r="AC343" s="59">
        <f ca="1">VLOOKUP(CONCATENATE($F343," ",$G343),AllocFactorMatrix,(AC$4+1),FALSE)*$E350</f>
        <v>2194.4402519770233</v>
      </c>
    </row>
    <row r="344" spans="1:29" s="52" customFormat="1" hidden="1" outlineLevel="1">
      <c r="A344" s="53"/>
      <c r="B344" s="104"/>
      <c r="F344" s="175" t="str">
        <f>F350</f>
        <v>EXP_OM_LPP</v>
      </c>
      <c r="G344" s="52" t="str">
        <f>$G$9</f>
        <v>BULKTRAN</v>
      </c>
      <c r="H344" s="57">
        <f t="shared" ca="1" si="172"/>
        <v>406774.36067593534</v>
      </c>
      <c r="I344" s="59">
        <f ca="1">VLOOKUP(CONCATENATE($F344," ",$G344),AllocFactorMatrix,(I$4+1),FALSE)*$E350</f>
        <v>206500.18031204693</v>
      </c>
      <c r="J344" s="59">
        <f ca="1">VLOOKUP(CONCATENATE($F344," ",$G344),AllocFactorMatrix,(J$4+1),FALSE)*$E350</f>
        <v>49075.955720048485</v>
      </c>
      <c r="K344" s="59">
        <f ca="1">VLOOKUP(CONCATENATE($F344," ",$G344),AllocFactorMatrix,(K$4+1),FALSE)*$E350</f>
        <v>677.03564548725001</v>
      </c>
      <c r="L344" s="59">
        <f ca="1">VLOOKUP(CONCATENATE($F344," ",$G344),AllocFactorMatrix,(L$4+1),FALSE)*$E350</f>
        <v>91.721004308395422</v>
      </c>
      <c r="M344" s="59">
        <f t="shared" ca="1" si="173"/>
        <v>49844.712369844136</v>
      </c>
      <c r="N344" s="59">
        <f ca="1">VLOOKUP(CONCATENATE($F344," ",$G344),AllocFactorMatrix,(N$4+1),FALSE)*$E350</f>
        <v>29145.470956523441</v>
      </c>
      <c r="O344" s="59">
        <f ca="1">VLOOKUP(CONCATENATE($F344," ",$G344),AllocFactorMatrix,(O$4+1),FALSE)*$E350</f>
        <v>5328.3958234197389</v>
      </c>
      <c r="P344" s="59">
        <f ca="1">VLOOKUP(CONCATENATE($F344," ",$G344),AllocFactorMatrix,(P$4+1),FALSE)*$E350</f>
        <v>1067.4937923036262</v>
      </c>
      <c r="Q344" s="59">
        <f ca="1">VLOOKUP(CONCATENATE($F344," ",$G344),AllocFactorMatrix,(Q$4+1),FALSE)*$E350</f>
        <v>38.977332989169518</v>
      </c>
      <c r="R344" s="59">
        <f t="shared" ref="R344:R350" ca="1" si="175">SUBTOTAL(9,N344:Q344)</f>
        <v>35580.337905235974</v>
      </c>
      <c r="S344" s="59">
        <f ca="1">VLOOKUP(CONCATENATE($F344," ",$G344),AllocFactorMatrix,(S$4+1),FALSE)*$E350</f>
        <v>1372.8303004277921</v>
      </c>
      <c r="T344" s="59">
        <f ca="1">VLOOKUP(CONCATENATE($F344," ",$G344),AllocFactorMatrix,(T$4+1),FALSE)*$E350</f>
        <v>19045.823453781009</v>
      </c>
      <c r="U344" s="59">
        <f ca="1">VLOOKUP(CONCATENATE($F344," ",$G344),AllocFactorMatrix,(U$4+1),FALSE)*$E350</f>
        <v>72252.250188543912</v>
      </c>
      <c r="V344" s="59">
        <f ca="1">VLOOKUP(CONCATENATE($F344," ",$G344),AllocFactorMatrix,(V$4+1),FALSE)*$E350</f>
        <v>13310.496612506966</v>
      </c>
      <c r="W344" s="59">
        <f t="shared" ref="W344:W350" ca="1" si="176">SUBTOTAL(9,S344:V344)</f>
        <v>105981.40055525968</v>
      </c>
      <c r="X344" s="59">
        <f ca="1">VLOOKUP(CONCATENATE($F344," ",$G344),AllocFactorMatrix,(X$4+1),FALSE)*$E350</f>
        <v>8024.3617050447438</v>
      </c>
      <c r="Y344" s="59">
        <f ca="1">VLOOKUP(CONCATENATE($F344," ",$G344),AllocFactorMatrix,(Y$4+1),FALSE)*$E350</f>
        <v>159.09499905673809</v>
      </c>
      <c r="Z344" s="59">
        <f t="shared" ca="1" si="174"/>
        <v>8183.4567041014816</v>
      </c>
      <c r="AA344" s="59">
        <f ca="1">VLOOKUP(CONCATENATE($F344," ",$G344),AllocFactorMatrix,(AA$4+1),FALSE)*$E350</f>
        <v>106.33161120313221</v>
      </c>
      <c r="AB344" s="59">
        <f ca="1">VLOOKUP(CONCATENATE($F344," ",$G344),AllocFactorMatrix,(AB$4+1),FALSE)*$E350</f>
        <v>479.14951049185913</v>
      </c>
      <c r="AC344" s="59">
        <f ca="1">VLOOKUP(CONCATENATE($F344," ",$G344),AllocFactorMatrix,(AC$4+1),FALSE)*$E350</f>
        <v>98.791707753250776</v>
      </c>
    </row>
    <row r="345" spans="1:29" s="52" customFormat="1" hidden="1" outlineLevel="1">
      <c r="A345" s="53"/>
      <c r="B345" s="104"/>
      <c r="F345" s="175" t="str">
        <f>F350</f>
        <v>EXP_OM_LPP</v>
      </c>
      <c r="G345" s="52" t="str">
        <f>$G$10</f>
        <v>SUBTRAN</v>
      </c>
      <c r="H345" s="57">
        <f t="shared" ca="1" si="172"/>
        <v>112707.67840189546</v>
      </c>
      <c r="I345" s="59">
        <f ca="1">VLOOKUP(CONCATENATE($F345," ",$G345),AllocFactorMatrix,(I$4+1),FALSE)*$E350</f>
        <v>56891.8817128542</v>
      </c>
      <c r="J345" s="59">
        <f ca="1">VLOOKUP(CONCATENATE($F345," ",$G345),AllocFactorMatrix,(J$4+1),FALSE)*$E350</f>
        <v>13579.516357749919</v>
      </c>
      <c r="K345" s="59">
        <f ca="1">VLOOKUP(CONCATENATE($F345," ",$G345),AllocFactorMatrix,(K$4+1),FALSE)*$E350</f>
        <v>188.28430865997245</v>
      </c>
      <c r="L345" s="59">
        <f ca="1">VLOOKUP(CONCATENATE($F345," ",$G345),AllocFactorMatrix,(L$4+1),FALSE)*$E350</f>
        <v>33.269304515564144</v>
      </c>
      <c r="M345" s="59">
        <f t="shared" ca="1" si="173"/>
        <v>13801.069970925457</v>
      </c>
      <c r="N345" s="59">
        <f ca="1">VLOOKUP(CONCATENATE($F345," ",$G345),AllocFactorMatrix,(N$4+1),FALSE)*$E350</f>
        <v>7831.3488295649113</v>
      </c>
      <c r="O345" s="59">
        <f ca="1">VLOOKUP(CONCATENATE($F345," ",$G345),AllocFactorMatrix,(O$4+1),FALSE)*$E350</f>
        <v>1434.4255487933274</v>
      </c>
      <c r="P345" s="59">
        <f ca="1">VLOOKUP(CONCATENATE($F345," ",$G345),AllocFactorMatrix,(P$4+1),FALSE)*$E350</f>
        <v>372.17955790621585</v>
      </c>
      <c r="Q345" s="59">
        <f ca="1">VLOOKUP(CONCATENATE($F345," ",$G345),AllocFactorMatrix,(Q$4+1),FALSE)*$E350</f>
        <v>0</v>
      </c>
      <c r="R345" s="59">
        <f t="shared" ca="1" si="175"/>
        <v>9637.9539362644555</v>
      </c>
      <c r="S345" s="59">
        <f ca="1">VLOOKUP(CONCATENATE($F345," ",$G345),AllocFactorMatrix,(S$4+1),FALSE)*$E350</f>
        <v>351.18191695771912</v>
      </c>
      <c r="T345" s="59">
        <f ca="1">VLOOKUP(CONCATENATE($F345," ",$G345),AllocFactorMatrix,(T$4+1),FALSE)*$E350</f>
        <v>5057.2142698377211</v>
      </c>
      <c r="U345" s="59">
        <f ca="1">VLOOKUP(CONCATENATE($F345," ",$G345),AllocFactorMatrix,(U$4+1),FALSE)*$E350</f>
        <v>24743.507209690244</v>
      </c>
      <c r="V345" s="59">
        <f ca="1">VLOOKUP(CONCATENATE($F345," ",$G345),AllocFactorMatrix,(V$4+1),FALSE)*$E350</f>
        <v>0</v>
      </c>
      <c r="W345" s="59">
        <f t="shared" ca="1" si="176"/>
        <v>30151.903396485686</v>
      </c>
      <c r="X345" s="59">
        <f ca="1">VLOOKUP(CONCATENATE($F345," ",$G345),AllocFactorMatrix,(X$4+1),FALSE)*$E350</f>
        <v>2153.1850232166084</v>
      </c>
      <c r="Y345" s="59">
        <f ca="1">VLOOKUP(CONCATENATE($F345," ",$G345),AllocFactorMatrix,(Y$4+1),FALSE)*$E350</f>
        <v>42.930544732299978</v>
      </c>
      <c r="Z345" s="59">
        <f t="shared" ca="1" si="174"/>
        <v>2196.1155679489084</v>
      </c>
      <c r="AA345" s="59">
        <f ca="1">VLOOKUP(CONCATENATE($F345," ",$G345),AllocFactorMatrix,(AA$4+1),FALSE)*$E350</f>
        <v>28.753817417072014</v>
      </c>
      <c r="AB345" s="59">
        <f ca="1">VLOOKUP(CONCATENATE($F345," ",$G345),AllocFactorMatrix,(AB$4+1),FALSE)*$E350</f>
        <v>0</v>
      </c>
      <c r="AC345" s="59">
        <f ca="1">VLOOKUP(CONCATENATE($F345," ",$G345),AllocFactorMatrix,(AC$4+1),FALSE)*$E350</f>
        <v>0</v>
      </c>
    </row>
    <row r="346" spans="1:29" s="52" customFormat="1" hidden="1" outlineLevel="1">
      <c r="A346" s="53"/>
      <c r="B346" s="104"/>
      <c r="F346" s="175" t="str">
        <f>F350</f>
        <v>EXP_OM_LPP</v>
      </c>
      <c r="G346" s="52" t="str">
        <f>$G$11</f>
        <v>DISTPRI</v>
      </c>
      <c r="H346" s="57">
        <f t="shared" ca="1" si="172"/>
        <v>4004825.4019048628</v>
      </c>
      <c r="I346" s="59">
        <f ca="1">VLOOKUP(CONCATENATE($F346," ",$G346),AllocFactorMatrix,(I$4+1),FALSE)*$E350</f>
        <v>2620224.0999478227</v>
      </c>
      <c r="J346" s="59">
        <f ca="1">VLOOKUP(CONCATENATE($F346," ",$G346),AllocFactorMatrix,(J$4+1),FALSE)*$E350</f>
        <v>614529.8177827663</v>
      </c>
      <c r="K346" s="59">
        <f ca="1">VLOOKUP(CONCATENATE($F346," ",$G346),AllocFactorMatrix,(K$4+1),FALSE)*$E350</f>
        <v>8575.3113488101008</v>
      </c>
      <c r="L346" s="59">
        <f ca="1">VLOOKUP(CONCATENATE($F346," ",$G346),AllocFactorMatrix,(L$4+1),FALSE)*$E350</f>
        <v>0</v>
      </c>
      <c r="M346" s="59">
        <f t="shared" ca="1" si="173"/>
        <v>623105.1291315764</v>
      </c>
      <c r="N346" s="59">
        <f ca="1">VLOOKUP(CONCATENATE($F346," ",$G346),AllocFactorMatrix,(N$4+1),FALSE)*$E350</f>
        <v>356641.25982270134</v>
      </c>
      <c r="O346" s="59">
        <f ca="1">VLOOKUP(CONCATENATE($F346," ",$G346),AllocFactorMatrix,(O$4+1),FALSE)*$E350</f>
        <v>64201.522212290161</v>
      </c>
      <c r="P346" s="59">
        <f ca="1">VLOOKUP(CONCATENATE($F346," ",$G346),AllocFactorMatrix,(P$4+1),FALSE)*$E350</f>
        <v>0</v>
      </c>
      <c r="Q346" s="59">
        <f ca="1">VLOOKUP(CONCATENATE($F346," ",$G346),AllocFactorMatrix,(Q$4+1),FALSE)*$E350</f>
        <v>0</v>
      </c>
      <c r="R346" s="59">
        <f t="shared" ca="1" si="175"/>
        <v>420842.78203499148</v>
      </c>
      <c r="S346" s="59">
        <f ca="1">VLOOKUP(CONCATENATE($F346," ",$G346),AllocFactorMatrix,(S$4+1),FALSE)*$E350</f>
        <v>16118.576799329829</v>
      </c>
      <c r="T346" s="59">
        <f ca="1">VLOOKUP(CONCATENATE($F346," ",$G346),AllocFactorMatrix,(T$4+1),FALSE)*$E350</f>
        <v>223453.12546446218</v>
      </c>
      <c r="U346" s="59">
        <f ca="1">VLOOKUP(CONCATENATE($F346," ",$G346),AllocFactorMatrix,(U$4+1),FALSE)*$E350</f>
        <v>0</v>
      </c>
      <c r="V346" s="59">
        <f ca="1">VLOOKUP(CONCATENATE($F346," ",$G346),AllocFactorMatrix,(V$4+1),FALSE)*$E350</f>
        <v>0</v>
      </c>
      <c r="W346" s="59">
        <f t="shared" ca="1" si="176"/>
        <v>239571.70226379202</v>
      </c>
      <c r="X346" s="59">
        <f ca="1">VLOOKUP(CONCATENATE($F346," ",$G346),AllocFactorMatrix,(X$4+1),FALSE)*$E350</f>
        <v>97829.725198321044</v>
      </c>
      <c r="Y346" s="59">
        <f ca="1">VLOOKUP(CONCATENATE($F346," ",$G346),AllocFactorMatrix,(Y$4+1),FALSE)*$E350</f>
        <v>1962.0545967265105</v>
      </c>
      <c r="Z346" s="59">
        <f t="shared" ca="1" si="174"/>
        <v>99791.779795047551</v>
      </c>
      <c r="AA346" s="59">
        <f ca="1">VLOOKUP(CONCATENATE($F346," ",$G346),AllocFactorMatrix,(AA$4+1),FALSE)*$E350</f>
        <v>1289.9087316328398</v>
      </c>
      <c r="AB346" s="59">
        <f ca="1">VLOOKUP(CONCATENATE($F346," ",$G346),AllocFactorMatrix,(AB$4+1),FALSE)*$E350</f>
        <v>0</v>
      </c>
      <c r="AC346" s="59">
        <f ca="1">VLOOKUP(CONCATENATE($F346," ",$G346),AllocFactorMatrix,(AC$4+1),FALSE)*$E350</f>
        <v>0</v>
      </c>
    </row>
    <row r="347" spans="1:29" s="52" customFormat="1" hidden="1" outlineLevel="1">
      <c r="A347" s="53"/>
      <c r="B347" s="104"/>
      <c r="F347" s="175" t="str">
        <f>F350</f>
        <v>EXP_OM_LPP</v>
      </c>
      <c r="G347" s="52" t="str">
        <f>$G$12</f>
        <v>DISTSEC</v>
      </c>
      <c r="H347" s="57">
        <f t="shared" ca="1" si="172"/>
        <v>1588522.6790331728</v>
      </c>
      <c r="I347" s="59">
        <f ca="1">VLOOKUP(CONCATENATE($F347," ",$G347),AllocFactorMatrix,(I$4+1),FALSE)*$E350</f>
        <v>1178077.7680236853</v>
      </c>
      <c r="J347" s="59">
        <f ca="1">VLOOKUP(CONCATENATE($F347," ",$G347),AllocFactorMatrix,(J$4+1),FALSE)*$E350</f>
        <v>238155.81249645457</v>
      </c>
      <c r="K347" s="59">
        <f ca="1">VLOOKUP(CONCATENATE($F347," ",$G347),AllocFactorMatrix,(K$4+1),FALSE)*$E350</f>
        <v>0</v>
      </c>
      <c r="L347" s="59">
        <f ca="1">VLOOKUP(CONCATENATE($F347," ",$G347),AllocFactorMatrix,(L$4+1),FALSE)*$E350</f>
        <v>0</v>
      </c>
      <c r="M347" s="59">
        <f t="shared" ca="1" si="173"/>
        <v>238155.81249645457</v>
      </c>
      <c r="N347" s="59">
        <f ca="1">VLOOKUP(CONCATENATE($F347," ",$G347),AllocFactorMatrix,(N$4+1),FALSE)*$E350</f>
        <v>118997.88060301291</v>
      </c>
      <c r="O347" s="59">
        <f ca="1">VLOOKUP(CONCATENATE($F347," ",$G347),AllocFactorMatrix,(O$4+1),FALSE)*$E350</f>
        <v>0</v>
      </c>
      <c r="P347" s="59">
        <f ca="1">VLOOKUP(CONCATENATE($F347," ",$G347),AllocFactorMatrix,(P$4+1),FALSE)*$E350</f>
        <v>0</v>
      </c>
      <c r="Q347" s="59">
        <f ca="1">VLOOKUP(CONCATENATE($F347," ",$G347),AllocFactorMatrix,(Q$4+1),FALSE)*$E350</f>
        <v>0</v>
      </c>
      <c r="R347" s="59">
        <f t="shared" ca="1" si="175"/>
        <v>118997.88060301291</v>
      </c>
      <c r="S347" s="59">
        <f ca="1">VLOOKUP(CONCATENATE($F347," ",$G347),AllocFactorMatrix,(S$4+1),FALSE)*$E350</f>
        <v>4445.2622061135871</v>
      </c>
      <c r="T347" s="59">
        <f ca="1">VLOOKUP(CONCATENATE($F347," ",$G347),AllocFactorMatrix,(T$4+1),FALSE)*$E350</f>
        <v>0</v>
      </c>
      <c r="U347" s="59">
        <f ca="1">VLOOKUP(CONCATENATE($F347," ",$G347),AllocFactorMatrix,(U$4+1),FALSE)*$E350</f>
        <v>0</v>
      </c>
      <c r="V347" s="59">
        <f ca="1">VLOOKUP(CONCATENATE($F347," ",$G347),AllocFactorMatrix,(V$4+1),FALSE)*$E350</f>
        <v>0</v>
      </c>
      <c r="W347" s="59">
        <f t="shared" ca="1" si="176"/>
        <v>4445.2622061135871</v>
      </c>
      <c r="X347" s="59">
        <f ca="1">VLOOKUP(CONCATENATE($F347," ",$G347),AllocFactorMatrix,(X$4+1),FALSE)*$E350</f>
        <v>33630.934184565689</v>
      </c>
      <c r="Y347" s="59">
        <f ca="1">VLOOKUP(CONCATENATE($F347," ",$G347),AllocFactorMatrix,(Y$4+1),FALSE)*$E350</f>
        <v>0</v>
      </c>
      <c r="Z347" s="59">
        <f t="shared" ca="1" si="174"/>
        <v>33630.934184565689</v>
      </c>
      <c r="AA347" s="59">
        <f ca="1">VLOOKUP(CONCATENATE($F347," ",$G347),AllocFactorMatrix,(AA$4+1),FALSE)*$E350</f>
        <v>397.89622574345924</v>
      </c>
      <c r="AB347" s="59">
        <f ca="1">VLOOKUP(CONCATENATE($F347," ",$G347),AllocFactorMatrix,(AB$4+1),FALSE)*$E350</f>
        <v>12270.768046944266</v>
      </c>
      <c r="AC347" s="59">
        <f ca="1">VLOOKUP(CONCATENATE($F347," ",$G347),AllocFactorMatrix,(AC$4+1),FALSE)*$E350</f>
        <v>2546.3572466530422</v>
      </c>
    </row>
    <row r="348" spans="1:29" s="52" customFormat="1" hidden="1" outlineLevel="1">
      <c r="A348" s="53"/>
      <c r="B348" s="104"/>
      <c r="F348" s="175" t="str">
        <f>F350</f>
        <v>EXP_OM_LPP</v>
      </c>
      <c r="G348" s="52" t="str">
        <f>$G$13</f>
        <v>ENERGY</v>
      </c>
      <c r="H348" s="57">
        <f t="shared" ca="1" si="172"/>
        <v>2835400.5966543835</v>
      </c>
      <c r="I348" s="59">
        <f ca="1">VLOOKUP(CONCATENATE($F348," ",$G348),AllocFactorMatrix,(I$4+1),FALSE)*$E350</f>
        <v>1110662.081487465</v>
      </c>
      <c r="J348" s="59">
        <f ca="1">VLOOKUP(CONCATENATE($F348," ",$G348),AllocFactorMatrix,(J$4+1),FALSE)*$E350</f>
        <v>320418.28795114282</v>
      </c>
      <c r="K348" s="59">
        <f ca="1">VLOOKUP(CONCATENATE($F348," ",$G348),AllocFactorMatrix,(K$4+1),FALSE)*$E350</f>
        <v>4463.9404321775119</v>
      </c>
      <c r="L348" s="59">
        <f ca="1">VLOOKUP(CONCATENATE($F348," ",$G348),AllocFactorMatrix,(L$4+1),FALSE)*$E350</f>
        <v>627.75497595505215</v>
      </c>
      <c r="M348" s="59">
        <f t="shared" ca="1" si="173"/>
        <v>325509.98335927539</v>
      </c>
      <c r="N348" s="59">
        <f ca="1">VLOOKUP(CONCATENATE($F348," ",$G348),AllocFactorMatrix,(N$4+1),FALSE)*$E350</f>
        <v>207807.48649839399</v>
      </c>
      <c r="O348" s="59">
        <f ca="1">VLOOKUP(CONCATENATE($F348," ",$G348),AllocFactorMatrix,(O$4+1),FALSE)*$E350</f>
        <v>36983.504805204611</v>
      </c>
      <c r="P348" s="59">
        <f ca="1">VLOOKUP(CONCATENATE($F348," ",$G348),AllocFactorMatrix,(P$4+1),FALSE)*$E350</f>
        <v>7535.1955889274086</v>
      </c>
      <c r="Q348" s="59">
        <f ca="1">VLOOKUP(CONCATENATE($F348," ",$G348),AllocFactorMatrix,(Q$4+1),FALSE)*$E350</f>
        <v>285.41983149537697</v>
      </c>
      <c r="R348" s="59">
        <f t="shared" ca="1" si="175"/>
        <v>252611.60672402137</v>
      </c>
      <c r="S348" s="59">
        <f ca="1">VLOOKUP(CONCATENATE($F348," ",$G348),AllocFactorMatrix,(S$4+1),FALSE)*$E350</f>
        <v>10891.085666195522</v>
      </c>
      <c r="T348" s="59">
        <f ca="1">VLOOKUP(CONCATENATE($F348," ",$G348),AllocFactorMatrix,(T$4+1),FALSE)*$E350</f>
        <v>171694.39734225025</v>
      </c>
      <c r="U348" s="59">
        <f ca="1">VLOOKUP(CONCATENATE($F348," ",$G348),AllocFactorMatrix,(U$4+1),FALSE)*$E350</f>
        <v>738301.05215354601</v>
      </c>
      <c r="V348" s="59">
        <f ca="1">VLOOKUP(CONCATENATE($F348," ",$G348),AllocFactorMatrix,(V$4+1),FALSE)*$E350</f>
        <v>138828.54650074002</v>
      </c>
      <c r="W348" s="59">
        <f t="shared" ca="1" si="176"/>
        <v>1059715.0816627319</v>
      </c>
      <c r="X348" s="59">
        <f ca="1">VLOOKUP(CONCATENATE($F348," ",$G348),AllocFactorMatrix,(X$4+1),FALSE)*$E350</f>
        <v>57105.241549352017</v>
      </c>
      <c r="Y348" s="59">
        <f ca="1">VLOOKUP(CONCATENATE($F348," ",$G348),AllocFactorMatrix,(Y$4+1),FALSE)*$E350</f>
        <v>1145.9976355193742</v>
      </c>
      <c r="Z348" s="59">
        <f t="shared" ca="1" si="174"/>
        <v>58251.239184871389</v>
      </c>
      <c r="AA348" s="59">
        <f ca="1">VLOOKUP(CONCATENATE($F348," ",$G348),AllocFactorMatrix,(AA$4+1),FALSE)*$E350</f>
        <v>1022.3530796947294</v>
      </c>
      <c r="AB348" s="59">
        <f ca="1">VLOOKUP(CONCATENATE($F348," ",$G348),AllocFactorMatrix,(AB$4+1),FALSE)*$E350</f>
        <v>22903.080382641761</v>
      </c>
      <c r="AC348" s="59">
        <f ca="1">VLOOKUP(CONCATENATE($F348," ",$G348),AllocFactorMatrix,(AC$4+1),FALSE)*$E350</f>
        <v>4725.1707736813341</v>
      </c>
    </row>
    <row r="349" spans="1:29" s="52" customFormat="1" hidden="1" outlineLevel="1">
      <c r="A349" s="53"/>
      <c r="B349" s="104"/>
      <c r="F349" s="175" t="str">
        <f>F350</f>
        <v>EXP_OM_LPP</v>
      </c>
      <c r="G349" s="52" t="str">
        <f>$G$14</f>
        <v>CUSTOMER</v>
      </c>
      <c r="H349" s="57">
        <f t="shared" ca="1" si="172"/>
        <v>1528446.6799087333</v>
      </c>
      <c r="I349" s="59">
        <f ca="1">VLOOKUP(CONCATENATE($F349," ",$G349),AllocFactorMatrix,(I$4+1),FALSE)*$E350</f>
        <v>1099835.5777022552</v>
      </c>
      <c r="J349" s="59">
        <f ca="1">VLOOKUP(CONCATENATE($F349," ",$G349),AllocFactorMatrix,(J$4+1),FALSE)*$E350</f>
        <v>256961.35465299932</v>
      </c>
      <c r="K349" s="59">
        <f ca="1">VLOOKUP(CONCATENATE($F349," ",$G349),AllocFactorMatrix,(K$4+1),FALSE)*$E350</f>
        <v>11515.145536251277</v>
      </c>
      <c r="L349" s="59">
        <f ca="1">VLOOKUP(CONCATENATE($F349," ",$G349),AllocFactorMatrix,(L$4+1),FALSE)*$E350</f>
        <v>1898.5835409401507</v>
      </c>
      <c r="M349" s="59">
        <f t="shared" ca="1" si="173"/>
        <v>270375.0837301907</v>
      </c>
      <c r="N349" s="59">
        <f ca="1">VLOOKUP(CONCATENATE($F349," ",$G349),AllocFactorMatrix,(N$4+1),FALSE)*$E350</f>
        <v>15244.644274757669</v>
      </c>
      <c r="O349" s="59">
        <f ca="1">VLOOKUP(CONCATENATE($F349," ",$G349),AllocFactorMatrix,(O$4+1),FALSE)*$E350</f>
        <v>4247.2682321449993</v>
      </c>
      <c r="P349" s="59">
        <f ca="1">VLOOKUP(CONCATENATE($F349," ",$G349),AllocFactorMatrix,(P$4+1),FALSE)*$E350</f>
        <v>4668.8442091270645</v>
      </c>
      <c r="Q349" s="59">
        <f ca="1">VLOOKUP(CONCATENATE($F349," ",$G349),AllocFactorMatrix,(Q$4+1),FALSE)*$E350</f>
        <v>578.83241815181361</v>
      </c>
      <c r="R349" s="59">
        <f t="shared" ca="1" si="175"/>
        <v>24739.589134181548</v>
      </c>
      <c r="S349" s="59">
        <f ca="1">VLOOKUP(CONCATENATE($F349," ",$G349),AllocFactorMatrix,(S$4+1),FALSE)*$E350</f>
        <v>106.80710745931671</v>
      </c>
      <c r="T349" s="59">
        <f ca="1">VLOOKUP(CONCATENATE($F349," ",$G349),AllocFactorMatrix,(T$4+1),FALSE)*$E350</f>
        <v>3048.3954268662842</v>
      </c>
      <c r="U349" s="59">
        <f ca="1">VLOOKUP(CONCATENATE($F349," ",$G349),AllocFactorMatrix,(U$4+1),FALSE)*$E350</f>
        <v>7849.0029984350713</v>
      </c>
      <c r="V349" s="59">
        <f ca="1">VLOOKUP(CONCATENATE($F349," ",$G349),AllocFactorMatrix,(V$4+1),FALSE)*$E350</f>
        <v>2327.7462738920981</v>
      </c>
      <c r="W349" s="59">
        <f t="shared" ca="1" si="176"/>
        <v>13331.951806652771</v>
      </c>
      <c r="X349" s="59">
        <f ca="1">VLOOKUP(CONCATENATE($F349," ",$G349),AllocFactorMatrix,(X$4+1),FALSE)*$E350</f>
        <v>3180.5256835760815</v>
      </c>
      <c r="Y349" s="59">
        <f ca="1">VLOOKUP(CONCATENATE($F349," ",$G349),AllocFactorMatrix,(Y$4+1),FALSE)*$E350</f>
        <v>56.728624094558263</v>
      </c>
      <c r="Z349" s="59">
        <f t="shared" ca="1" si="174"/>
        <v>3237.2543076706397</v>
      </c>
      <c r="AA349" s="59">
        <f ca="1">VLOOKUP(CONCATENATE($F349," ",$G349),AllocFactorMatrix,(AA$4+1),FALSE)*$E350</f>
        <v>288.45809137368025</v>
      </c>
      <c r="AB349" s="59">
        <f ca="1">VLOOKUP(CONCATENATE($F349," ",$G349),AllocFactorMatrix,(AB$4+1),FALSE)*$E350</f>
        <v>89712.080725439373</v>
      </c>
      <c r="AC349" s="59">
        <f ca="1">VLOOKUP(CONCATENATE($F349," ",$G349),AllocFactorMatrix,(AC$4+1),FALSE)*$E350</f>
        <v>26926.684410968912</v>
      </c>
    </row>
    <row r="350" spans="1:29" s="52" customFormat="1" collapsed="1">
      <c r="A350" s="53"/>
      <c r="B350" s="104"/>
      <c r="D350" s="52" t="s">
        <v>194</v>
      </c>
      <c r="E350" s="58">
        <f>SUM(E1132,E1148:E1244,E1268:E1276,E1390,E1455,E1554,E1652,E1711,E1720,E1729,E1843,E1852)/8</f>
        <v>19763568.344760936</v>
      </c>
      <c r="F350" s="60" t="s">
        <v>568</v>
      </c>
      <c r="G350" s="52" t="str">
        <f>$G$15</f>
        <v>TOTAL</v>
      </c>
      <c r="H350" s="57">
        <f t="shared" ca="1" si="172"/>
        <v>19763568.344760943</v>
      </c>
      <c r="I350" s="59">
        <f ca="1">VLOOKUP(CONCATENATE($F350," ",$G350),AllocFactorMatrix,(I$4+1),FALSE)*$E350</f>
        <v>11045350.911608944</v>
      </c>
      <c r="J350" s="59">
        <f ca="1">VLOOKUP(CONCATENATE($F350," ",$G350),AllocFactorMatrix,(J$4+1),FALSE)*$E350</f>
        <v>2607491.0122288293</v>
      </c>
      <c r="K350" s="59">
        <f ca="1">VLOOKUP(CONCATENATE($F350," ",$G350),AllocFactorMatrix,(K$4+1),FALSE)*$E350</f>
        <v>40907.190696819729</v>
      </c>
      <c r="L350" s="59">
        <f ca="1">VLOOKUP(CONCATENATE($F350," ",$G350),AllocFactorMatrix,(L$4+1),FALSE)*$E350</f>
        <v>4807.6330575043967</v>
      </c>
      <c r="M350" s="59">
        <f t="shared" ca="1" si="173"/>
        <v>2653205.8359831534</v>
      </c>
      <c r="N350" s="59">
        <f ca="1">VLOOKUP(CONCATENATE($F350," ",$G350),AllocFactorMatrix,(N$4+1),FALSE)*$E350</f>
        <v>1398995.9833743421</v>
      </c>
      <c r="O350" s="59">
        <f ca="1">VLOOKUP(CONCATENATE($F350," ",$G350),AllocFactorMatrix,(O$4+1),FALSE)*$E350</f>
        <v>231173.66361118984</v>
      </c>
      <c r="P350" s="59">
        <f ca="1">VLOOKUP(CONCATENATE($F350," ",$G350),AllocFactorMatrix,(P$4+1),FALSE)*$E350</f>
        <v>37750.59253475842</v>
      </c>
      <c r="Q350" s="59">
        <f ca="1">VLOOKUP(CONCATENATE($F350," ",$G350),AllocFactorMatrix,(Q$4+1),FALSE)*$E350</f>
        <v>1816.6739905419211</v>
      </c>
      <c r="R350" s="59">
        <f t="shared" ca="1" si="175"/>
        <v>1669736.9135108322</v>
      </c>
      <c r="S350" s="59">
        <f ca="1">VLOOKUP(CONCATENATE($F350," ",$G350),AllocFactorMatrix,(S$4+1),FALSE)*$E350</f>
        <v>64692.652405002642</v>
      </c>
      <c r="T350" s="59">
        <f ca="1">VLOOKUP(CONCATENATE($F350," ",$G350),AllocFactorMatrix,(T$4+1),FALSE)*$E350</f>
        <v>846864.67505278031</v>
      </c>
      <c r="U350" s="59">
        <f ca="1">VLOOKUP(CONCATENATE($F350," ",$G350),AllocFactorMatrix,(U$4+1),FALSE)*$E350</f>
        <v>2465786.9696021779</v>
      </c>
      <c r="V350" s="59">
        <f ca="1">VLOOKUP(CONCATENATE($F350," ",$G350),AllocFactorMatrix,(V$4+1),FALSE)*$E350</f>
        <v>448793.67111819587</v>
      </c>
      <c r="W350" s="59">
        <f t="shared" ca="1" si="176"/>
        <v>3826137.9681781568</v>
      </c>
      <c r="X350" s="59">
        <f ca="1">VLOOKUP(CONCATENATE($F350," ",$G350),AllocFactorMatrix,(X$4+1),FALSE)*$E350</f>
        <v>384049.78874295362</v>
      </c>
      <c r="Y350" s="59">
        <f ca="1">VLOOKUP(CONCATENATE($F350," ",$G350),AllocFactorMatrix,(Y$4+1),FALSE)*$E350</f>
        <v>7002.386920836213</v>
      </c>
      <c r="Z350" s="59">
        <f t="shared" ca="1" si="174"/>
        <v>391052.17566378985</v>
      </c>
      <c r="AA350" s="59">
        <f ca="1">VLOOKUP(CONCATENATE($F350," ",$G350),AllocFactorMatrix,(AA$4+1),FALSE)*$E350</f>
        <v>5537.2986159861293</v>
      </c>
      <c r="AB350" s="59">
        <f ca="1">VLOOKUP(CONCATENATE($F350," ",$G350),AllocFactorMatrix,(AB$4+1),FALSE)*$E350</f>
        <v>136055.79680904772</v>
      </c>
      <c r="AC350" s="59">
        <f ca="1">VLOOKUP(CONCATENATE($F350," ",$G350),AllocFactorMatrix,(AC$4+1),FALSE)*$E350</f>
        <v>36491.444391033569</v>
      </c>
    </row>
    <row r="351" spans="1:29" s="52" customFormat="1" hidden="1" outlineLevel="1">
      <c r="A351" s="53"/>
      <c r="B351" s="104"/>
      <c r="E351" s="55"/>
      <c r="F351" s="107"/>
      <c r="G351" s="52" t="str">
        <f>$G$8</f>
        <v>PRODUCTION</v>
      </c>
      <c r="H351" s="57">
        <f t="shared" ref="H351:AC351" ca="1" si="177">H343</f>
        <v>9286890.9481819589</v>
      </c>
      <c r="I351" s="57">
        <f t="shared" ca="1" si="177"/>
        <v>4773159.3224228146</v>
      </c>
      <c r="J351" s="57">
        <f t="shared" ca="1" si="177"/>
        <v>1114770.2672676684</v>
      </c>
      <c r="K351" s="57">
        <f t="shared" ca="1" si="177"/>
        <v>15487.473425433616</v>
      </c>
      <c r="L351" s="57">
        <f t="shared" ca="1" si="177"/>
        <v>2156.3042317852355</v>
      </c>
      <c r="M351" s="57">
        <f t="shared" ca="1" si="177"/>
        <v>1132414.0449248871</v>
      </c>
      <c r="N351" s="57">
        <f t="shared" ca="1" si="177"/>
        <v>663327.89238938817</v>
      </c>
      <c r="O351" s="57">
        <f t="shared" ca="1" si="177"/>
        <v>118978.5469893369</v>
      </c>
      <c r="P351" s="57">
        <f t="shared" ca="1" si="177"/>
        <v>24106.879386494104</v>
      </c>
      <c r="Q351" s="57">
        <f t="shared" ca="1" si="177"/>
        <v>913.44440790556109</v>
      </c>
      <c r="R351" s="57">
        <f t="shared" ca="1" si="177"/>
        <v>807326.76317312475</v>
      </c>
      <c r="S351" s="57">
        <f t="shared" ca="1" si="177"/>
        <v>31406.908408518881</v>
      </c>
      <c r="T351" s="57">
        <f t="shared" ca="1" si="177"/>
        <v>424565.71909558238</v>
      </c>
      <c r="U351" s="57">
        <f t="shared" ca="1" si="177"/>
        <v>1622641.1570519637</v>
      </c>
      <c r="V351" s="57">
        <f t="shared" ca="1" si="177"/>
        <v>294326.88173105643</v>
      </c>
      <c r="W351" s="57">
        <f t="shared" ca="1" si="177"/>
        <v>2372940.6662871214</v>
      </c>
      <c r="X351" s="57">
        <f t="shared" ca="1" si="177"/>
        <v>182125.81539887743</v>
      </c>
      <c r="Y351" s="57">
        <f t="shared" ca="1" si="177"/>
        <v>3635.5805207067319</v>
      </c>
      <c r="Z351" s="57">
        <f t="shared" ca="1" si="177"/>
        <v>185761.39591958417</v>
      </c>
      <c r="AA351" s="57">
        <f t="shared" ca="1" si="177"/>
        <v>2403.5970589212152</v>
      </c>
      <c r="AB351" s="57">
        <f t="shared" ca="1" si="177"/>
        <v>10690.718143530348</v>
      </c>
      <c r="AC351" s="57">
        <f t="shared" ca="1" si="177"/>
        <v>2194.4402519770233</v>
      </c>
    </row>
    <row r="352" spans="1:29" s="52" customFormat="1" hidden="1" outlineLevel="1">
      <c r="A352" s="53"/>
      <c r="B352" s="104"/>
      <c r="E352" s="55"/>
      <c r="F352" s="107"/>
      <c r="G352" s="52" t="str">
        <f>$G$9</f>
        <v>BULKTRAN</v>
      </c>
      <c r="H352" s="57">
        <f t="shared" ref="H352:AC352" ca="1" si="178">H344</f>
        <v>406774.36067593534</v>
      </c>
      <c r="I352" s="57">
        <f t="shared" ca="1" si="178"/>
        <v>206500.18031204693</v>
      </c>
      <c r="J352" s="57">
        <f t="shared" ca="1" si="178"/>
        <v>49075.955720048485</v>
      </c>
      <c r="K352" s="57">
        <f t="shared" ca="1" si="178"/>
        <v>677.03564548725001</v>
      </c>
      <c r="L352" s="57">
        <f t="shared" ca="1" si="178"/>
        <v>91.721004308395422</v>
      </c>
      <c r="M352" s="57">
        <f t="shared" ca="1" si="178"/>
        <v>49844.712369844136</v>
      </c>
      <c r="N352" s="57">
        <f t="shared" ca="1" si="178"/>
        <v>29145.470956523441</v>
      </c>
      <c r="O352" s="57">
        <f t="shared" ca="1" si="178"/>
        <v>5328.3958234197389</v>
      </c>
      <c r="P352" s="57">
        <f t="shared" ca="1" si="178"/>
        <v>1067.4937923036262</v>
      </c>
      <c r="Q352" s="57">
        <f t="shared" ca="1" si="178"/>
        <v>38.977332989169518</v>
      </c>
      <c r="R352" s="57">
        <f t="shared" ca="1" si="178"/>
        <v>35580.337905235974</v>
      </c>
      <c r="S352" s="57">
        <f t="shared" ca="1" si="178"/>
        <v>1372.8303004277921</v>
      </c>
      <c r="T352" s="57">
        <f t="shared" ca="1" si="178"/>
        <v>19045.823453781009</v>
      </c>
      <c r="U352" s="57">
        <f t="shared" ca="1" si="178"/>
        <v>72252.250188543912</v>
      </c>
      <c r="V352" s="57">
        <f t="shared" ca="1" si="178"/>
        <v>13310.496612506966</v>
      </c>
      <c r="W352" s="57">
        <f t="shared" ca="1" si="178"/>
        <v>105981.40055525968</v>
      </c>
      <c r="X352" s="57">
        <f t="shared" ca="1" si="178"/>
        <v>8024.3617050447438</v>
      </c>
      <c r="Y352" s="57">
        <f t="shared" ca="1" si="178"/>
        <v>159.09499905673809</v>
      </c>
      <c r="Z352" s="57">
        <f t="shared" ca="1" si="178"/>
        <v>8183.4567041014816</v>
      </c>
      <c r="AA352" s="57">
        <f t="shared" ca="1" si="178"/>
        <v>106.33161120313221</v>
      </c>
      <c r="AB352" s="57">
        <f t="shared" ca="1" si="178"/>
        <v>479.14951049185913</v>
      </c>
      <c r="AC352" s="57">
        <f t="shared" ca="1" si="178"/>
        <v>98.791707753250776</v>
      </c>
    </row>
    <row r="353" spans="1:29" s="52" customFormat="1" hidden="1" outlineLevel="1">
      <c r="A353" s="53"/>
      <c r="B353" s="104"/>
      <c r="E353" s="55"/>
      <c r="F353" s="107"/>
      <c r="G353" s="52" t="str">
        <f>$G$10</f>
        <v>SUBTRAN</v>
      </c>
      <c r="H353" s="57">
        <f t="shared" ref="H353:AC353" ca="1" si="179">H345</f>
        <v>112707.67840189546</v>
      </c>
      <c r="I353" s="57">
        <f t="shared" ca="1" si="179"/>
        <v>56891.8817128542</v>
      </c>
      <c r="J353" s="57">
        <f t="shared" ca="1" si="179"/>
        <v>13579.516357749919</v>
      </c>
      <c r="K353" s="57">
        <f t="shared" ca="1" si="179"/>
        <v>188.28430865997245</v>
      </c>
      <c r="L353" s="57">
        <f t="shared" ca="1" si="179"/>
        <v>33.269304515564144</v>
      </c>
      <c r="M353" s="57">
        <f t="shared" ca="1" si="179"/>
        <v>13801.069970925457</v>
      </c>
      <c r="N353" s="57">
        <f t="shared" ca="1" si="179"/>
        <v>7831.3488295649113</v>
      </c>
      <c r="O353" s="57">
        <f t="shared" ca="1" si="179"/>
        <v>1434.4255487933274</v>
      </c>
      <c r="P353" s="57">
        <f t="shared" ca="1" si="179"/>
        <v>372.17955790621585</v>
      </c>
      <c r="Q353" s="57">
        <f t="shared" ca="1" si="179"/>
        <v>0</v>
      </c>
      <c r="R353" s="57">
        <f t="shared" ca="1" si="179"/>
        <v>9637.9539362644555</v>
      </c>
      <c r="S353" s="57">
        <f t="shared" ca="1" si="179"/>
        <v>351.18191695771912</v>
      </c>
      <c r="T353" s="57">
        <f t="shared" ca="1" si="179"/>
        <v>5057.2142698377211</v>
      </c>
      <c r="U353" s="57">
        <f t="shared" ca="1" si="179"/>
        <v>24743.507209690244</v>
      </c>
      <c r="V353" s="57">
        <f t="shared" ca="1" si="179"/>
        <v>0</v>
      </c>
      <c r="W353" s="57">
        <f t="shared" ca="1" si="179"/>
        <v>30151.903396485686</v>
      </c>
      <c r="X353" s="57">
        <f t="shared" ca="1" si="179"/>
        <v>2153.1850232166084</v>
      </c>
      <c r="Y353" s="57">
        <f t="shared" ca="1" si="179"/>
        <v>42.930544732299978</v>
      </c>
      <c r="Z353" s="57">
        <f t="shared" ca="1" si="179"/>
        <v>2196.1155679489084</v>
      </c>
      <c r="AA353" s="57">
        <f t="shared" ca="1" si="179"/>
        <v>28.753817417072014</v>
      </c>
      <c r="AB353" s="57">
        <f t="shared" ca="1" si="179"/>
        <v>0</v>
      </c>
      <c r="AC353" s="57">
        <f t="shared" ca="1" si="179"/>
        <v>0</v>
      </c>
    </row>
    <row r="354" spans="1:29" s="52" customFormat="1" hidden="1" outlineLevel="1">
      <c r="A354" s="53"/>
      <c r="B354" s="104"/>
      <c r="E354" s="55"/>
      <c r="F354" s="107"/>
      <c r="G354" s="52" t="str">
        <f>$G$11</f>
        <v>DISTPRI</v>
      </c>
      <c r="H354" s="57">
        <f t="shared" ref="H354:AC354" ca="1" si="180">H346</f>
        <v>4004825.4019048628</v>
      </c>
      <c r="I354" s="57">
        <f t="shared" ca="1" si="180"/>
        <v>2620224.0999478227</v>
      </c>
      <c r="J354" s="57">
        <f t="shared" ca="1" si="180"/>
        <v>614529.8177827663</v>
      </c>
      <c r="K354" s="57">
        <f t="shared" ca="1" si="180"/>
        <v>8575.3113488101008</v>
      </c>
      <c r="L354" s="57">
        <f t="shared" ca="1" si="180"/>
        <v>0</v>
      </c>
      <c r="M354" s="57">
        <f t="shared" ca="1" si="180"/>
        <v>623105.1291315764</v>
      </c>
      <c r="N354" s="57">
        <f t="shared" ca="1" si="180"/>
        <v>356641.25982270134</v>
      </c>
      <c r="O354" s="57">
        <f t="shared" ca="1" si="180"/>
        <v>64201.522212290161</v>
      </c>
      <c r="P354" s="57">
        <f t="shared" ca="1" si="180"/>
        <v>0</v>
      </c>
      <c r="Q354" s="57">
        <f t="shared" ca="1" si="180"/>
        <v>0</v>
      </c>
      <c r="R354" s="57">
        <f t="shared" ca="1" si="180"/>
        <v>420842.78203499148</v>
      </c>
      <c r="S354" s="57">
        <f t="shared" ca="1" si="180"/>
        <v>16118.576799329829</v>
      </c>
      <c r="T354" s="57">
        <f t="shared" ca="1" si="180"/>
        <v>223453.12546446218</v>
      </c>
      <c r="U354" s="57">
        <f t="shared" ca="1" si="180"/>
        <v>0</v>
      </c>
      <c r="V354" s="57">
        <f t="shared" ca="1" si="180"/>
        <v>0</v>
      </c>
      <c r="W354" s="57">
        <f t="shared" ca="1" si="180"/>
        <v>239571.70226379202</v>
      </c>
      <c r="X354" s="57">
        <f t="shared" ca="1" si="180"/>
        <v>97829.725198321044</v>
      </c>
      <c r="Y354" s="57">
        <f t="shared" ca="1" si="180"/>
        <v>1962.0545967265105</v>
      </c>
      <c r="Z354" s="57">
        <f t="shared" ca="1" si="180"/>
        <v>99791.779795047551</v>
      </c>
      <c r="AA354" s="57">
        <f t="shared" ca="1" si="180"/>
        <v>1289.9087316328398</v>
      </c>
      <c r="AB354" s="57">
        <f t="shared" ca="1" si="180"/>
        <v>0</v>
      </c>
      <c r="AC354" s="57">
        <f t="shared" ca="1" si="180"/>
        <v>0</v>
      </c>
    </row>
    <row r="355" spans="1:29" s="52" customFormat="1" hidden="1" outlineLevel="1">
      <c r="A355" s="53"/>
      <c r="B355" s="104"/>
      <c r="E355" s="55"/>
      <c r="F355" s="107"/>
      <c r="G355" s="52" t="str">
        <f>$G$12</f>
        <v>DISTSEC</v>
      </c>
      <c r="H355" s="57">
        <f t="shared" ref="H355:AC355" ca="1" si="181">H347</f>
        <v>1588522.6790331728</v>
      </c>
      <c r="I355" s="57">
        <f t="shared" ca="1" si="181"/>
        <v>1178077.7680236853</v>
      </c>
      <c r="J355" s="57">
        <f t="shared" ca="1" si="181"/>
        <v>238155.81249645457</v>
      </c>
      <c r="K355" s="57">
        <f t="shared" ca="1" si="181"/>
        <v>0</v>
      </c>
      <c r="L355" s="57">
        <f t="shared" ca="1" si="181"/>
        <v>0</v>
      </c>
      <c r="M355" s="57">
        <f t="shared" ca="1" si="181"/>
        <v>238155.81249645457</v>
      </c>
      <c r="N355" s="57">
        <f t="shared" ca="1" si="181"/>
        <v>118997.88060301291</v>
      </c>
      <c r="O355" s="57">
        <f t="shared" ca="1" si="181"/>
        <v>0</v>
      </c>
      <c r="P355" s="57">
        <f t="shared" ca="1" si="181"/>
        <v>0</v>
      </c>
      <c r="Q355" s="57">
        <f t="shared" ca="1" si="181"/>
        <v>0</v>
      </c>
      <c r="R355" s="57">
        <f t="shared" ca="1" si="181"/>
        <v>118997.88060301291</v>
      </c>
      <c r="S355" s="57">
        <f t="shared" ca="1" si="181"/>
        <v>4445.2622061135871</v>
      </c>
      <c r="T355" s="57">
        <f t="shared" ca="1" si="181"/>
        <v>0</v>
      </c>
      <c r="U355" s="57">
        <f t="shared" ca="1" si="181"/>
        <v>0</v>
      </c>
      <c r="V355" s="57">
        <f t="shared" ca="1" si="181"/>
        <v>0</v>
      </c>
      <c r="W355" s="57">
        <f t="shared" ca="1" si="181"/>
        <v>4445.2622061135871</v>
      </c>
      <c r="X355" s="57">
        <f t="shared" ca="1" si="181"/>
        <v>33630.934184565689</v>
      </c>
      <c r="Y355" s="57">
        <f t="shared" ca="1" si="181"/>
        <v>0</v>
      </c>
      <c r="Z355" s="57">
        <f t="shared" ca="1" si="181"/>
        <v>33630.934184565689</v>
      </c>
      <c r="AA355" s="57">
        <f t="shared" ca="1" si="181"/>
        <v>397.89622574345924</v>
      </c>
      <c r="AB355" s="57">
        <f t="shared" ca="1" si="181"/>
        <v>12270.768046944266</v>
      </c>
      <c r="AC355" s="57">
        <f t="shared" ca="1" si="181"/>
        <v>2546.3572466530422</v>
      </c>
    </row>
    <row r="356" spans="1:29" s="52" customFormat="1" hidden="1" outlineLevel="1">
      <c r="A356" s="53"/>
      <c r="B356" s="104"/>
      <c r="E356" s="55"/>
      <c r="F356" s="107"/>
      <c r="G356" s="52" t="str">
        <f>$G$13</f>
        <v>ENERGY</v>
      </c>
      <c r="H356" s="57">
        <f t="shared" ref="H356:AC356" ca="1" si="182">H348</f>
        <v>2835400.5966543835</v>
      </c>
      <c r="I356" s="57">
        <f t="shared" ca="1" si="182"/>
        <v>1110662.081487465</v>
      </c>
      <c r="J356" s="57">
        <f t="shared" ca="1" si="182"/>
        <v>320418.28795114282</v>
      </c>
      <c r="K356" s="57">
        <f t="shared" ca="1" si="182"/>
        <v>4463.9404321775119</v>
      </c>
      <c r="L356" s="57">
        <f t="shared" ca="1" si="182"/>
        <v>627.75497595505215</v>
      </c>
      <c r="M356" s="57">
        <f t="shared" ca="1" si="182"/>
        <v>325509.98335927539</v>
      </c>
      <c r="N356" s="57">
        <f t="shared" ca="1" si="182"/>
        <v>207807.48649839399</v>
      </c>
      <c r="O356" s="57">
        <f t="shared" ca="1" si="182"/>
        <v>36983.504805204611</v>
      </c>
      <c r="P356" s="57">
        <f t="shared" ca="1" si="182"/>
        <v>7535.1955889274086</v>
      </c>
      <c r="Q356" s="57">
        <f t="shared" ca="1" si="182"/>
        <v>285.41983149537697</v>
      </c>
      <c r="R356" s="57">
        <f t="shared" ca="1" si="182"/>
        <v>252611.60672402137</v>
      </c>
      <c r="S356" s="57">
        <f t="shared" ca="1" si="182"/>
        <v>10891.085666195522</v>
      </c>
      <c r="T356" s="57">
        <f t="shared" ca="1" si="182"/>
        <v>171694.39734225025</v>
      </c>
      <c r="U356" s="57">
        <f t="shared" ca="1" si="182"/>
        <v>738301.05215354601</v>
      </c>
      <c r="V356" s="57">
        <f t="shared" ca="1" si="182"/>
        <v>138828.54650074002</v>
      </c>
      <c r="W356" s="57">
        <f t="shared" ca="1" si="182"/>
        <v>1059715.0816627319</v>
      </c>
      <c r="X356" s="57">
        <f t="shared" ca="1" si="182"/>
        <v>57105.241549352017</v>
      </c>
      <c r="Y356" s="57">
        <f t="shared" ca="1" si="182"/>
        <v>1145.9976355193742</v>
      </c>
      <c r="Z356" s="57">
        <f t="shared" ca="1" si="182"/>
        <v>58251.239184871389</v>
      </c>
      <c r="AA356" s="57">
        <f t="shared" ca="1" si="182"/>
        <v>1022.3530796947294</v>
      </c>
      <c r="AB356" s="57">
        <f t="shared" ca="1" si="182"/>
        <v>22903.080382641761</v>
      </c>
      <c r="AC356" s="57">
        <f t="shared" ca="1" si="182"/>
        <v>4725.1707736813341</v>
      </c>
    </row>
    <row r="357" spans="1:29" s="52" customFormat="1" hidden="1" outlineLevel="1">
      <c r="A357" s="53"/>
      <c r="B357" s="104"/>
      <c r="E357" s="55"/>
      <c r="F357" s="107"/>
      <c r="G357" s="52" t="str">
        <f>$G$14</f>
        <v>CUSTOMER</v>
      </c>
      <c r="H357" s="57">
        <f t="shared" ref="H357:AC357" ca="1" si="183">H349</f>
        <v>1528446.6799087333</v>
      </c>
      <c r="I357" s="57">
        <f t="shared" ca="1" si="183"/>
        <v>1099835.5777022552</v>
      </c>
      <c r="J357" s="57">
        <f t="shared" ca="1" si="183"/>
        <v>256961.35465299932</v>
      </c>
      <c r="K357" s="57">
        <f t="shared" ca="1" si="183"/>
        <v>11515.145536251277</v>
      </c>
      <c r="L357" s="57">
        <f t="shared" ca="1" si="183"/>
        <v>1898.5835409401507</v>
      </c>
      <c r="M357" s="57">
        <f t="shared" ca="1" si="183"/>
        <v>270375.0837301907</v>
      </c>
      <c r="N357" s="57">
        <f t="shared" ca="1" si="183"/>
        <v>15244.644274757669</v>
      </c>
      <c r="O357" s="57">
        <f t="shared" ca="1" si="183"/>
        <v>4247.2682321449993</v>
      </c>
      <c r="P357" s="57">
        <f t="shared" ca="1" si="183"/>
        <v>4668.8442091270645</v>
      </c>
      <c r="Q357" s="57">
        <f t="shared" ca="1" si="183"/>
        <v>578.83241815181361</v>
      </c>
      <c r="R357" s="57">
        <f t="shared" ca="1" si="183"/>
        <v>24739.589134181548</v>
      </c>
      <c r="S357" s="57">
        <f t="shared" ca="1" si="183"/>
        <v>106.80710745931671</v>
      </c>
      <c r="T357" s="57">
        <f t="shared" ca="1" si="183"/>
        <v>3048.3954268662842</v>
      </c>
      <c r="U357" s="57">
        <f t="shared" ca="1" si="183"/>
        <v>7849.0029984350713</v>
      </c>
      <c r="V357" s="57">
        <f t="shared" ca="1" si="183"/>
        <v>2327.7462738920981</v>
      </c>
      <c r="W357" s="57">
        <f t="shared" ca="1" si="183"/>
        <v>13331.951806652771</v>
      </c>
      <c r="X357" s="57">
        <f t="shared" ca="1" si="183"/>
        <v>3180.5256835760815</v>
      </c>
      <c r="Y357" s="57">
        <f t="shared" ca="1" si="183"/>
        <v>56.728624094558263</v>
      </c>
      <c r="Z357" s="57">
        <f t="shared" ca="1" si="183"/>
        <v>3237.2543076706397</v>
      </c>
      <c r="AA357" s="57">
        <f t="shared" ca="1" si="183"/>
        <v>288.45809137368025</v>
      </c>
      <c r="AB357" s="57">
        <f t="shared" ca="1" si="183"/>
        <v>89712.080725439373</v>
      </c>
      <c r="AC357" s="57">
        <f t="shared" ca="1" si="183"/>
        <v>26926.684410968912</v>
      </c>
    </row>
    <row r="358" spans="1:29" s="52" customFormat="1" collapsed="1">
      <c r="A358" s="53"/>
      <c r="B358" s="104"/>
      <c r="D358" s="52" t="s">
        <v>195</v>
      </c>
      <c r="E358" s="57">
        <f>E350</f>
        <v>19763568.344760936</v>
      </c>
      <c r="F358" s="107"/>
      <c r="G358" s="52" t="str">
        <f>$G$15</f>
        <v>TOTAL</v>
      </c>
      <c r="H358" s="57">
        <f ca="1">H350</f>
        <v>19763568.344760943</v>
      </c>
      <c r="I358" s="57">
        <f ca="1">I350</f>
        <v>11045350.911608944</v>
      </c>
      <c r="J358" s="57">
        <f t="shared" ref="J358:AC358" ca="1" si="184">J350</f>
        <v>2607491.0122288293</v>
      </c>
      <c r="K358" s="57">
        <f t="shared" ca="1" si="184"/>
        <v>40907.190696819729</v>
      </c>
      <c r="L358" s="57">
        <f t="shared" ca="1" si="184"/>
        <v>4807.6330575043967</v>
      </c>
      <c r="M358" s="57">
        <f t="shared" ca="1" si="184"/>
        <v>2653205.8359831534</v>
      </c>
      <c r="N358" s="57">
        <f t="shared" ca="1" si="184"/>
        <v>1398995.9833743421</v>
      </c>
      <c r="O358" s="57">
        <f t="shared" ca="1" si="184"/>
        <v>231173.66361118984</v>
      </c>
      <c r="P358" s="57">
        <f t="shared" ca="1" si="184"/>
        <v>37750.59253475842</v>
      </c>
      <c r="Q358" s="57">
        <f t="shared" ca="1" si="184"/>
        <v>1816.6739905419211</v>
      </c>
      <c r="R358" s="57">
        <f t="shared" ca="1" si="184"/>
        <v>1669736.9135108322</v>
      </c>
      <c r="S358" s="57">
        <f t="shared" ca="1" si="184"/>
        <v>64692.652405002642</v>
      </c>
      <c r="T358" s="57">
        <f t="shared" ca="1" si="184"/>
        <v>846864.67505278031</v>
      </c>
      <c r="U358" s="57">
        <f t="shared" ca="1" si="184"/>
        <v>2465786.9696021779</v>
      </c>
      <c r="V358" s="57">
        <f t="shared" ca="1" si="184"/>
        <v>448793.67111819587</v>
      </c>
      <c r="W358" s="57">
        <f t="shared" ca="1" si="184"/>
        <v>3826137.9681781568</v>
      </c>
      <c r="X358" s="57">
        <f t="shared" ca="1" si="184"/>
        <v>384049.78874295362</v>
      </c>
      <c r="Y358" s="57">
        <f t="shared" ca="1" si="184"/>
        <v>7002.386920836213</v>
      </c>
      <c r="Z358" s="57">
        <f t="shared" ca="1" si="184"/>
        <v>391052.17566378985</v>
      </c>
      <c r="AA358" s="57">
        <f t="shared" ca="1" si="184"/>
        <v>5537.2986159861293</v>
      </c>
      <c r="AB358" s="57">
        <f t="shared" ca="1" si="184"/>
        <v>136055.79680904772</v>
      </c>
      <c r="AC358" s="57">
        <f t="shared" ca="1" si="184"/>
        <v>36491.444391033569</v>
      </c>
    </row>
    <row r="359" spans="1:29" s="52" customFormat="1">
      <c r="A359" s="53"/>
      <c r="B359" s="104"/>
      <c r="E359" s="57"/>
      <c r="F359" s="10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  <c r="AB359" s="57"/>
      <c r="AC359" s="57"/>
    </row>
    <row r="360" spans="1:29">
      <c r="C360" s="102" t="s">
        <v>516</v>
      </c>
      <c r="E360" s="4"/>
      <c r="F360" s="10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 hidden="1" outlineLevel="1">
      <c r="E361" s="52"/>
      <c r="F361" s="175" t="str">
        <f>F368</f>
        <v>PROD_ENERGY</v>
      </c>
      <c r="G361" s="52" t="str">
        <f>$G$8</f>
        <v>PRODUCTION</v>
      </c>
      <c r="H361" s="4">
        <f t="shared" ref="H361:H424" si="185">SUBTOTAL(9,I361:AC361)</f>
        <v>0</v>
      </c>
      <c r="I361" s="5">
        <f>VLOOKUP(CONCATENATE($F361," ",$G361),AllocFactorMatrix,(I$4+1),FALSE)*$E368</f>
        <v>0</v>
      </c>
      <c r="J361" s="5">
        <f>VLOOKUP(CONCATENATE($F361," ",$G361),AllocFactorMatrix,(J$4+1),FALSE)*$E368</f>
        <v>0</v>
      </c>
      <c r="K361" s="5">
        <f>VLOOKUP(CONCATENATE($F361," ",$G361),AllocFactorMatrix,(K$4+1),FALSE)*$E368</f>
        <v>0</v>
      </c>
      <c r="L361" s="5">
        <f>VLOOKUP(CONCATENATE($F361," ",$G361),AllocFactorMatrix,(L$4+1),FALSE)*$E368</f>
        <v>0</v>
      </c>
      <c r="M361" s="5">
        <f t="shared" ref="M361:M368" si="186">SUBTOTAL(9,J361:L361)</f>
        <v>0</v>
      </c>
      <c r="N361" s="5">
        <f>VLOOKUP(CONCATENATE($F361," ",$G361),AllocFactorMatrix,(N$4+1),FALSE)*$E368</f>
        <v>0</v>
      </c>
      <c r="O361" s="5">
        <f>VLOOKUP(CONCATENATE($F361," ",$G361),AllocFactorMatrix,(O$4+1),FALSE)*$E368</f>
        <v>0</v>
      </c>
      <c r="P361" s="5">
        <f>VLOOKUP(CONCATENATE($F361," ",$G361),AllocFactorMatrix,(P$4+1),FALSE)*$E368</f>
        <v>0</v>
      </c>
      <c r="Q361" s="5">
        <f>VLOOKUP(CONCATENATE($F361," ",$G361),AllocFactorMatrix,(Q$4+1),FALSE)*$E368</f>
        <v>0</v>
      </c>
      <c r="R361" s="5">
        <f>SUBTOTAL(9,N361:Q361)</f>
        <v>0</v>
      </c>
      <c r="S361" s="5">
        <f>VLOOKUP(CONCATENATE($F361," ",$G361),AllocFactorMatrix,(S$4+1),FALSE)*$E368</f>
        <v>0</v>
      </c>
      <c r="T361" s="5">
        <f>VLOOKUP(CONCATENATE($F361," ",$G361),AllocFactorMatrix,(T$4+1),FALSE)*$E368</f>
        <v>0</v>
      </c>
      <c r="U361" s="5">
        <f>VLOOKUP(CONCATENATE($F361," ",$G361),AllocFactorMatrix,(U$4+1),FALSE)*$E368</f>
        <v>0</v>
      </c>
      <c r="V361" s="5">
        <f>VLOOKUP(CONCATENATE($F361," ",$G361),AllocFactorMatrix,(V$4+1),FALSE)*$E368</f>
        <v>0</v>
      </c>
      <c r="W361" s="5">
        <f>SUBTOTAL(9,S361:V361)</f>
        <v>0</v>
      </c>
      <c r="X361" s="5">
        <f>VLOOKUP(CONCATENATE($F361," ",$G361),AllocFactorMatrix,(X$4+1),FALSE)*$E368</f>
        <v>0</v>
      </c>
      <c r="Y361" s="5">
        <f>VLOOKUP(CONCATENATE($F361," ",$G361),AllocFactorMatrix,(Y$4+1),FALSE)*$E368</f>
        <v>0</v>
      </c>
      <c r="Z361" s="5">
        <f t="shared" ref="Z361:Z368" si="187">SUBTOTAL(9,X361:Y361)</f>
        <v>0</v>
      </c>
      <c r="AA361" s="5">
        <f>VLOOKUP(CONCATENATE($F361," ",$G361),AllocFactorMatrix,(AA$4+1),FALSE)*$E368</f>
        <v>0</v>
      </c>
      <c r="AB361" s="5">
        <f>VLOOKUP(CONCATENATE($F361," ",$G361),AllocFactorMatrix,(AB$4+1),FALSE)*$E368</f>
        <v>0</v>
      </c>
      <c r="AC361" s="5">
        <f>VLOOKUP(CONCATENATE($F361," ",$G361),AllocFactorMatrix,(AC$4+1),FALSE)*$E368</f>
        <v>0</v>
      </c>
    </row>
    <row r="362" spans="1:29" hidden="1" outlineLevel="1">
      <c r="E362" s="52"/>
      <c r="F362" s="175" t="str">
        <f>F368</f>
        <v>PROD_ENERGY</v>
      </c>
      <c r="G362" s="52" t="str">
        <f>$G$9</f>
        <v>BULKTRAN</v>
      </c>
      <c r="H362" s="4">
        <f t="shared" si="185"/>
        <v>0</v>
      </c>
      <c r="I362" s="5">
        <f>VLOOKUP(CONCATENATE($F362," ",$G362),AllocFactorMatrix,(I$4+1),FALSE)*$E368</f>
        <v>0</v>
      </c>
      <c r="J362" s="5">
        <f>VLOOKUP(CONCATENATE($F362," ",$G362),AllocFactorMatrix,(J$4+1),FALSE)*$E368</f>
        <v>0</v>
      </c>
      <c r="K362" s="5">
        <f>VLOOKUP(CONCATENATE($F362," ",$G362),AllocFactorMatrix,(K$4+1),FALSE)*$E368</f>
        <v>0</v>
      </c>
      <c r="L362" s="5">
        <f>VLOOKUP(CONCATENATE($F362," ",$G362),AllocFactorMatrix,(L$4+1),FALSE)*$E368</f>
        <v>0</v>
      </c>
      <c r="M362" s="5">
        <f t="shared" si="186"/>
        <v>0</v>
      </c>
      <c r="N362" s="5">
        <f>VLOOKUP(CONCATENATE($F362," ",$G362),AllocFactorMatrix,(N$4+1),FALSE)*$E368</f>
        <v>0</v>
      </c>
      <c r="O362" s="5">
        <f>VLOOKUP(CONCATENATE($F362," ",$G362),AllocFactorMatrix,(O$4+1),FALSE)*$E368</f>
        <v>0</v>
      </c>
      <c r="P362" s="5">
        <f>VLOOKUP(CONCATENATE($F362," ",$G362),AllocFactorMatrix,(P$4+1),FALSE)*$E368</f>
        <v>0</v>
      </c>
      <c r="Q362" s="5">
        <f>VLOOKUP(CONCATENATE($F362," ",$G362),AllocFactorMatrix,(Q$4+1),FALSE)*$E368</f>
        <v>0</v>
      </c>
      <c r="R362" s="5">
        <f t="shared" ref="R362:R368" si="188">SUBTOTAL(9,N362:Q362)</f>
        <v>0</v>
      </c>
      <c r="S362" s="5">
        <f>VLOOKUP(CONCATENATE($F362," ",$G362),AllocFactorMatrix,(S$4+1),FALSE)*$E368</f>
        <v>0</v>
      </c>
      <c r="T362" s="5">
        <f>VLOOKUP(CONCATENATE($F362," ",$G362),AllocFactorMatrix,(T$4+1),FALSE)*$E368</f>
        <v>0</v>
      </c>
      <c r="U362" s="5">
        <f>VLOOKUP(CONCATENATE($F362," ",$G362),AllocFactorMatrix,(U$4+1),FALSE)*$E368</f>
        <v>0</v>
      </c>
      <c r="V362" s="5">
        <f>VLOOKUP(CONCATENATE($F362," ",$G362),AllocFactorMatrix,(V$4+1),FALSE)*$E368</f>
        <v>0</v>
      </c>
      <c r="W362" s="5">
        <f t="shared" ref="W362:W368" si="189">SUBTOTAL(9,S362:V362)</f>
        <v>0</v>
      </c>
      <c r="X362" s="5">
        <f>VLOOKUP(CONCATENATE($F362," ",$G362),AllocFactorMatrix,(X$4+1),FALSE)*$E368</f>
        <v>0</v>
      </c>
      <c r="Y362" s="5">
        <f>VLOOKUP(CONCATENATE($F362," ",$G362),AllocFactorMatrix,(Y$4+1),FALSE)*$E368</f>
        <v>0</v>
      </c>
      <c r="Z362" s="5">
        <f t="shared" si="187"/>
        <v>0</v>
      </c>
      <c r="AA362" s="5">
        <f>VLOOKUP(CONCATENATE($F362," ",$G362),AllocFactorMatrix,(AA$4+1),FALSE)*$E368</f>
        <v>0</v>
      </c>
      <c r="AB362" s="5">
        <f>VLOOKUP(CONCATENATE($F362," ",$G362),AllocFactorMatrix,(AB$4+1),FALSE)*$E368</f>
        <v>0</v>
      </c>
      <c r="AC362" s="5">
        <f>VLOOKUP(CONCATENATE($F362," ",$G362),AllocFactorMatrix,(AC$4+1),FALSE)*$E368</f>
        <v>0</v>
      </c>
    </row>
    <row r="363" spans="1:29" hidden="1" outlineLevel="1">
      <c r="E363" s="52"/>
      <c r="F363" s="175" t="str">
        <f>F368</f>
        <v>PROD_ENERGY</v>
      </c>
      <c r="G363" s="52" t="str">
        <f>$G$10</f>
        <v>SUBTRAN</v>
      </c>
      <c r="H363" s="4">
        <f t="shared" si="185"/>
        <v>0</v>
      </c>
      <c r="I363" s="5">
        <f>VLOOKUP(CONCATENATE($F363," ",$G363),AllocFactorMatrix,(I$4+1),FALSE)*$E368</f>
        <v>0</v>
      </c>
      <c r="J363" s="5">
        <f>VLOOKUP(CONCATENATE($F363," ",$G363),AllocFactorMatrix,(J$4+1),FALSE)*$E368</f>
        <v>0</v>
      </c>
      <c r="K363" s="5">
        <f>VLOOKUP(CONCATENATE($F363," ",$G363),AllocFactorMatrix,(K$4+1),FALSE)*$E368</f>
        <v>0</v>
      </c>
      <c r="L363" s="5">
        <f>VLOOKUP(CONCATENATE($F363," ",$G363),AllocFactorMatrix,(L$4+1),FALSE)*$E368</f>
        <v>0</v>
      </c>
      <c r="M363" s="5">
        <f t="shared" si="186"/>
        <v>0</v>
      </c>
      <c r="N363" s="5">
        <f>VLOOKUP(CONCATENATE($F363," ",$G363),AllocFactorMatrix,(N$4+1),FALSE)*$E368</f>
        <v>0</v>
      </c>
      <c r="O363" s="5">
        <f>VLOOKUP(CONCATENATE($F363," ",$G363),AllocFactorMatrix,(O$4+1),FALSE)*$E368</f>
        <v>0</v>
      </c>
      <c r="P363" s="5">
        <f>VLOOKUP(CONCATENATE($F363," ",$G363),AllocFactorMatrix,(P$4+1),FALSE)*$E368</f>
        <v>0</v>
      </c>
      <c r="Q363" s="5">
        <f>VLOOKUP(CONCATENATE($F363," ",$G363),AllocFactorMatrix,(Q$4+1),FALSE)*$E368</f>
        <v>0</v>
      </c>
      <c r="R363" s="5">
        <f t="shared" si="188"/>
        <v>0</v>
      </c>
      <c r="S363" s="5">
        <f>VLOOKUP(CONCATENATE($F363," ",$G363),AllocFactorMatrix,(S$4+1),FALSE)*$E368</f>
        <v>0</v>
      </c>
      <c r="T363" s="5">
        <f>VLOOKUP(CONCATENATE($F363," ",$G363),AllocFactorMatrix,(T$4+1),FALSE)*$E368</f>
        <v>0</v>
      </c>
      <c r="U363" s="5">
        <f>VLOOKUP(CONCATENATE($F363," ",$G363),AllocFactorMatrix,(U$4+1),FALSE)*$E368</f>
        <v>0</v>
      </c>
      <c r="V363" s="5">
        <f>VLOOKUP(CONCATENATE($F363," ",$G363),AllocFactorMatrix,(V$4+1),FALSE)*$E368</f>
        <v>0</v>
      </c>
      <c r="W363" s="5">
        <f t="shared" si="189"/>
        <v>0</v>
      </c>
      <c r="X363" s="5">
        <f>VLOOKUP(CONCATENATE($F363," ",$G363),AllocFactorMatrix,(X$4+1),FALSE)*$E368</f>
        <v>0</v>
      </c>
      <c r="Y363" s="5">
        <f>VLOOKUP(CONCATENATE($F363," ",$G363),AllocFactorMatrix,(Y$4+1),FALSE)*$E368</f>
        <v>0</v>
      </c>
      <c r="Z363" s="5">
        <f t="shared" si="187"/>
        <v>0</v>
      </c>
      <c r="AA363" s="5">
        <f>VLOOKUP(CONCATENATE($F363," ",$G363),AllocFactorMatrix,(AA$4+1),FALSE)*$E368</f>
        <v>0</v>
      </c>
      <c r="AB363" s="5">
        <f>VLOOKUP(CONCATENATE($F363," ",$G363),AllocFactorMatrix,(AB$4+1),FALSE)*$E368</f>
        <v>0</v>
      </c>
      <c r="AC363" s="5">
        <f>VLOOKUP(CONCATENATE($F363," ",$G363),AllocFactorMatrix,(AC$4+1),FALSE)*$E368</f>
        <v>0</v>
      </c>
    </row>
    <row r="364" spans="1:29" hidden="1" outlineLevel="1">
      <c r="E364" s="52"/>
      <c r="F364" s="175" t="str">
        <f>F368</f>
        <v>PROD_ENERGY</v>
      </c>
      <c r="G364" s="52" t="str">
        <f>$G$11</f>
        <v>DISTPRI</v>
      </c>
      <c r="H364" s="4">
        <f t="shared" si="185"/>
        <v>0</v>
      </c>
      <c r="I364" s="5">
        <f>VLOOKUP(CONCATENATE($F364," ",$G364),AllocFactorMatrix,(I$4+1),FALSE)*$E368</f>
        <v>0</v>
      </c>
      <c r="J364" s="5">
        <f>VLOOKUP(CONCATENATE($F364," ",$G364),AllocFactorMatrix,(J$4+1),FALSE)*$E368</f>
        <v>0</v>
      </c>
      <c r="K364" s="5">
        <f>VLOOKUP(CONCATENATE($F364," ",$G364),AllocFactorMatrix,(K$4+1),FALSE)*$E368</f>
        <v>0</v>
      </c>
      <c r="L364" s="5">
        <f>VLOOKUP(CONCATENATE($F364," ",$G364),AllocFactorMatrix,(L$4+1),FALSE)*$E368</f>
        <v>0</v>
      </c>
      <c r="M364" s="5">
        <f t="shared" si="186"/>
        <v>0</v>
      </c>
      <c r="N364" s="5">
        <f>VLOOKUP(CONCATENATE($F364," ",$G364),AllocFactorMatrix,(N$4+1),FALSE)*$E368</f>
        <v>0</v>
      </c>
      <c r="O364" s="5">
        <f>VLOOKUP(CONCATENATE($F364," ",$G364),AllocFactorMatrix,(O$4+1),FALSE)*$E368</f>
        <v>0</v>
      </c>
      <c r="P364" s="5">
        <f>VLOOKUP(CONCATENATE($F364," ",$G364),AllocFactorMatrix,(P$4+1),FALSE)*$E368</f>
        <v>0</v>
      </c>
      <c r="Q364" s="5">
        <f>VLOOKUP(CONCATENATE($F364," ",$G364),AllocFactorMatrix,(Q$4+1),FALSE)*$E368</f>
        <v>0</v>
      </c>
      <c r="R364" s="5">
        <f t="shared" si="188"/>
        <v>0</v>
      </c>
      <c r="S364" s="5">
        <f>VLOOKUP(CONCATENATE($F364," ",$G364),AllocFactorMatrix,(S$4+1),FALSE)*$E368</f>
        <v>0</v>
      </c>
      <c r="T364" s="5">
        <f>VLOOKUP(CONCATENATE($F364," ",$G364),AllocFactorMatrix,(T$4+1),FALSE)*$E368</f>
        <v>0</v>
      </c>
      <c r="U364" s="5">
        <f>VLOOKUP(CONCATENATE($F364," ",$G364),AllocFactorMatrix,(U$4+1),FALSE)*$E368</f>
        <v>0</v>
      </c>
      <c r="V364" s="5">
        <f>VLOOKUP(CONCATENATE($F364," ",$G364),AllocFactorMatrix,(V$4+1),FALSE)*$E368</f>
        <v>0</v>
      </c>
      <c r="W364" s="5">
        <f t="shared" si="189"/>
        <v>0</v>
      </c>
      <c r="X364" s="5">
        <f>VLOOKUP(CONCATENATE($F364," ",$G364),AllocFactorMatrix,(X$4+1),FALSE)*$E368</f>
        <v>0</v>
      </c>
      <c r="Y364" s="5">
        <f>VLOOKUP(CONCATENATE($F364," ",$G364),AllocFactorMatrix,(Y$4+1),FALSE)*$E368</f>
        <v>0</v>
      </c>
      <c r="Z364" s="5">
        <f t="shared" si="187"/>
        <v>0</v>
      </c>
      <c r="AA364" s="5">
        <f>VLOOKUP(CONCATENATE($F364," ",$G364),AllocFactorMatrix,(AA$4+1),FALSE)*$E368</f>
        <v>0</v>
      </c>
      <c r="AB364" s="5">
        <f>VLOOKUP(CONCATENATE($F364," ",$G364),AllocFactorMatrix,(AB$4+1),FALSE)*$E368</f>
        <v>0</v>
      </c>
      <c r="AC364" s="5">
        <f>VLOOKUP(CONCATENATE($F364," ",$G364),AllocFactorMatrix,(AC$4+1),FALSE)*$E368</f>
        <v>0</v>
      </c>
    </row>
    <row r="365" spans="1:29" hidden="1" outlineLevel="1">
      <c r="E365" s="52"/>
      <c r="F365" s="175" t="str">
        <f>F368</f>
        <v>PROD_ENERGY</v>
      </c>
      <c r="G365" s="52" t="str">
        <f>$G$12</f>
        <v>DISTSEC</v>
      </c>
      <c r="H365" s="4">
        <f t="shared" si="185"/>
        <v>0</v>
      </c>
      <c r="I365" s="5">
        <f>VLOOKUP(CONCATENATE($F365," ",$G365),AllocFactorMatrix,(I$4+1),FALSE)*$E368</f>
        <v>0</v>
      </c>
      <c r="J365" s="5">
        <f>VLOOKUP(CONCATENATE($F365," ",$G365),AllocFactorMatrix,(J$4+1),FALSE)*$E368</f>
        <v>0</v>
      </c>
      <c r="K365" s="5">
        <f>VLOOKUP(CONCATENATE($F365," ",$G365),AllocFactorMatrix,(K$4+1),FALSE)*$E368</f>
        <v>0</v>
      </c>
      <c r="L365" s="5">
        <f>VLOOKUP(CONCATENATE($F365," ",$G365),AllocFactorMatrix,(L$4+1),FALSE)*$E368</f>
        <v>0</v>
      </c>
      <c r="M365" s="5">
        <f t="shared" si="186"/>
        <v>0</v>
      </c>
      <c r="N365" s="5">
        <f>VLOOKUP(CONCATENATE($F365," ",$G365),AllocFactorMatrix,(N$4+1),FALSE)*$E368</f>
        <v>0</v>
      </c>
      <c r="O365" s="5">
        <f>VLOOKUP(CONCATENATE($F365," ",$G365),AllocFactorMatrix,(O$4+1),FALSE)*$E368</f>
        <v>0</v>
      </c>
      <c r="P365" s="5">
        <f>VLOOKUP(CONCATENATE($F365," ",$G365),AllocFactorMatrix,(P$4+1),FALSE)*$E368</f>
        <v>0</v>
      </c>
      <c r="Q365" s="5">
        <f>VLOOKUP(CONCATENATE($F365," ",$G365),AllocFactorMatrix,(Q$4+1),FALSE)*$E368</f>
        <v>0</v>
      </c>
      <c r="R365" s="5">
        <f t="shared" si="188"/>
        <v>0</v>
      </c>
      <c r="S365" s="5">
        <f>VLOOKUP(CONCATENATE($F365," ",$G365),AllocFactorMatrix,(S$4+1),FALSE)*$E368</f>
        <v>0</v>
      </c>
      <c r="T365" s="5">
        <f>VLOOKUP(CONCATENATE($F365," ",$G365),AllocFactorMatrix,(T$4+1),FALSE)*$E368</f>
        <v>0</v>
      </c>
      <c r="U365" s="5">
        <f>VLOOKUP(CONCATENATE($F365," ",$G365),AllocFactorMatrix,(U$4+1),FALSE)*$E368</f>
        <v>0</v>
      </c>
      <c r="V365" s="5">
        <f>VLOOKUP(CONCATENATE($F365," ",$G365),AllocFactorMatrix,(V$4+1),FALSE)*$E368</f>
        <v>0</v>
      </c>
      <c r="W365" s="5">
        <f t="shared" si="189"/>
        <v>0</v>
      </c>
      <c r="X365" s="5">
        <f>VLOOKUP(CONCATENATE($F365," ",$G365),AllocFactorMatrix,(X$4+1),FALSE)*$E368</f>
        <v>0</v>
      </c>
      <c r="Y365" s="5">
        <f>VLOOKUP(CONCATENATE($F365," ",$G365),AllocFactorMatrix,(Y$4+1),FALSE)*$E368</f>
        <v>0</v>
      </c>
      <c r="Z365" s="5">
        <f t="shared" si="187"/>
        <v>0</v>
      </c>
      <c r="AA365" s="5">
        <f>VLOOKUP(CONCATENATE($F365," ",$G365),AllocFactorMatrix,(AA$4+1),FALSE)*$E368</f>
        <v>0</v>
      </c>
      <c r="AB365" s="5">
        <f>VLOOKUP(CONCATENATE($F365," ",$G365),AllocFactorMatrix,(AB$4+1),FALSE)*$E368</f>
        <v>0</v>
      </c>
      <c r="AC365" s="5">
        <f>VLOOKUP(CONCATENATE($F365," ",$G365),AllocFactorMatrix,(AC$4+1),FALSE)*$E368</f>
        <v>0</v>
      </c>
    </row>
    <row r="366" spans="1:29" hidden="1" outlineLevel="1">
      <c r="E366" s="52"/>
      <c r="F366" s="175" t="str">
        <f>F368</f>
        <v>PROD_ENERGY</v>
      </c>
      <c r="G366" s="52" t="str">
        <f>$G$13</f>
        <v>ENERGY</v>
      </c>
      <c r="H366" s="4">
        <f t="shared" si="185"/>
        <v>-480400.99999999988</v>
      </c>
      <c r="I366" s="5">
        <f>VLOOKUP(CONCATENATE($F366," ",$G366),AllocFactorMatrix,(I$4+1),FALSE)*$E368</f>
        <v>-187974.28619185658</v>
      </c>
      <c r="J366" s="5">
        <f>VLOOKUP(CONCATENATE($F366," ",$G366),AllocFactorMatrix,(J$4+1),FALSE)*$E368</f>
        <v>-54230.036176904629</v>
      </c>
      <c r="K366" s="5">
        <f>VLOOKUP(CONCATENATE($F366," ",$G366),AllocFactorMatrix,(K$4+1),FALSE)*$E368</f>
        <v>-755.85095295821429</v>
      </c>
      <c r="L366" s="5">
        <f>VLOOKUP(CONCATENATE($F366," ",$G366),AllocFactorMatrix,(L$4+1),FALSE)*$E368</f>
        <v>-105.66732263129931</v>
      </c>
      <c r="M366" s="5">
        <f t="shared" si="186"/>
        <v>-55091.554452494143</v>
      </c>
      <c r="N366" s="5">
        <f>VLOOKUP(CONCATENATE($F366," ",$G366),AllocFactorMatrix,(N$4+1),FALSE)*$E368</f>
        <v>-35185.766165375164</v>
      </c>
      <c r="O366" s="5">
        <f>VLOOKUP(CONCATENATE($F366," ",$G366),AllocFactorMatrix,(O$4+1),FALSE)*$E368</f>
        <v>-6274.9931319301277</v>
      </c>
      <c r="P366" s="5">
        <f>VLOOKUP(CONCATENATE($F366," ",$G366),AllocFactorMatrix,(P$4+1),FALSE)*$E368</f>
        <v>-1277.8184015789197</v>
      </c>
      <c r="Q366" s="5">
        <f>VLOOKUP(CONCATENATE($F366," ",$G366),AllocFactorMatrix,(Q$4+1),FALSE)*$E368</f>
        <v>-48.263633479863429</v>
      </c>
      <c r="R366" s="5">
        <f t="shared" si="188"/>
        <v>-42786.841332364078</v>
      </c>
      <c r="S366" s="5">
        <f>VLOOKUP(CONCATENATE($F366," ",$G366),AllocFactorMatrix,(S$4+1),FALSE)*$E368</f>
        <v>-1842.6792136990546</v>
      </c>
      <c r="T366" s="5">
        <f>VLOOKUP(CONCATENATE($F366," ",$G366),AllocFactorMatrix,(T$4+1),FALSE)*$E368</f>
        <v>-29133.108725910759</v>
      </c>
      <c r="U366" s="5">
        <f>VLOOKUP(CONCATENATE($F366," ",$G366),AllocFactorMatrix,(U$4+1),FALSE)*$E368</f>
        <v>-125296.75906122854</v>
      </c>
      <c r="V366" s="5">
        <f>VLOOKUP(CONCATENATE($F366," ",$G366),AllocFactorMatrix,(V$4+1),FALSE)*$E368</f>
        <v>-23569.629071617735</v>
      </c>
      <c r="W366" s="5">
        <f t="shared" si="189"/>
        <v>-179842.17607245609</v>
      </c>
      <c r="X366" s="5">
        <f>VLOOKUP(CONCATENATE($F366," ",$G366),AllocFactorMatrix,(X$4+1),FALSE)*$E368</f>
        <v>-9665.1811674976198</v>
      </c>
      <c r="Y366" s="5">
        <f>VLOOKUP(CONCATENATE($F366," ",$G366),AllocFactorMatrix,(Y$4+1),FALSE)*$E368</f>
        <v>-193.92993214618011</v>
      </c>
      <c r="Z366" s="5">
        <f t="shared" si="187"/>
        <v>-9859.1110996438001</v>
      </c>
      <c r="AA366" s="5">
        <f>VLOOKUP(CONCATENATE($F366," ",$G366),AllocFactorMatrix,(AA$4+1),FALSE)*$E368</f>
        <v>-172.98633107743021</v>
      </c>
      <c r="AB366" s="5">
        <f>VLOOKUP(CONCATENATE($F366," ",$G366),AllocFactorMatrix,(AB$4+1),FALSE)*$E368</f>
        <v>-3874.8345716315312</v>
      </c>
      <c r="AC366" s="5">
        <f>VLOOKUP(CONCATENATE($F366," ",$G366),AllocFactorMatrix,(AC$4+1),FALSE)*$E368</f>
        <v>-799.20994847621137</v>
      </c>
    </row>
    <row r="367" spans="1:29" hidden="1" outlineLevel="1">
      <c r="E367" s="52"/>
      <c r="F367" s="175" t="str">
        <f>F368</f>
        <v>PROD_ENERGY</v>
      </c>
      <c r="G367" s="52" t="str">
        <f>$G$14</f>
        <v>CUSTOMER</v>
      </c>
      <c r="H367" s="4">
        <f t="shared" si="185"/>
        <v>0</v>
      </c>
      <c r="I367" s="5">
        <f>VLOOKUP(CONCATENATE($F367," ",$G367),AllocFactorMatrix,(I$4+1),FALSE)*$E368</f>
        <v>0</v>
      </c>
      <c r="J367" s="5">
        <f>VLOOKUP(CONCATENATE($F367," ",$G367),AllocFactorMatrix,(J$4+1),FALSE)*$E368</f>
        <v>0</v>
      </c>
      <c r="K367" s="5">
        <f>VLOOKUP(CONCATENATE($F367," ",$G367),AllocFactorMatrix,(K$4+1),FALSE)*$E368</f>
        <v>0</v>
      </c>
      <c r="L367" s="5">
        <f>VLOOKUP(CONCATENATE($F367," ",$G367),AllocFactorMatrix,(L$4+1),FALSE)*$E368</f>
        <v>0</v>
      </c>
      <c r="M367" s="5">
        <f t="shared" si="186"/>
        <v>0</v>
      </c>
      <c r="N367" s="5">
        <f>VLOOKUP(CONCATENATE($F367," ",$G367),AllocFactorMatrix,(N$4+1),FALSE)*$E368</f>
        <v>0</v>
      </c>
      <c r="O367" s="5">
        <f>VLOOKUP(CONCATENATE($F367," ",$G367),AllocFactorMatrix,(O$4+1),FALSE)*$E368</f>
        <v>0</v>
      </c>
      <c r="P367" s="5">
        <f>VLOOKUP(CONCATENATE($F367," ",$G367),AllocFactorMatrix,(P$4+1),FALSE)*$E368</f>
        <v>0</v>
      </c>
      <c r="Q367" s="5">
        <f>VLOOKUP(CONCATENATE($F367," ",$G367),AllocFactorMatrix,(Q$4+1),FALSE)*$E368</f>
        <v>0</v>
      </c>
      <c r="R367" s="5">
        <f t="shared" si="188"/>
        <v>0</v>
      </c>
      <c r="S367" s="5">
        <f>VLOOKUP(CONCATENATE($F367," ",$G367),AllocFactorMatrix,(S$4+1),FALSE)*$E368</f>
        <v>0</v>
      </c>
      <c r="T367" s="5">
        <f>VLOOKUP(CONCATENATE($F367," ",$G367),AllocFactorMatrix,(T$4+1),FALSE)*$E368</f>
        <v>0</v>
      </c>
      <c r="U367" s="5">
        <f>VLOOKUP(CONCATENATE($F367," ",$G367),AllocFactorMatrix,(U$4+1),FALSE)*$E368</f>
        <v>0</v>
      </c>
      <c r="V367" s="5">
        <f>VLOOKUP(CONCATENATE($F367," ",$G367),AllocFactorMatrix,(V$4+1),FALSE)*$E368</f>
        <v>0</v>
      </c>
      <c r="W367" s="5">
        <f t="shared" si="189"/>
        <v>0</v>
      </c>
      <c r="X367" s="5">
        <f>VLOOKUP(CONCATENATE($F367," ",$G367),AllocFactorMatrix,(X$4+1),FALSE)*$E368</f>
        <v>0</v>
      </c>
      <c r="Y367" s="5">
        <f>VLOOKUP(CONCATENATE($F367," ",$G367),AllocFactorMatrix,(Y$4+1),FALSE)*$E368</f>
        <v>0</v>
      </c>
      <c r="Z367" s="5">
        <f t="shared" si="187"/>
        <v>0</v>
      </c>
      <c r="AA367" s="5">
        <f>VLOOKUP(CONCATENATE($F367," ",$G367),AllocFactorMatrix,(AA$4+1),FALSE)*$E368</f>
        <v>0</v>
      </c>
      <c r="AB367" s="5">
        <f>VLOOKUP(CONCATENATE($F367," ",$G367),AllocFactorMatrix,(AB$4+1),FALSE)*$E368</f>
        <v>0</v>
      </c>
      <c r="AC367" s="5">
        <f>VLOOKUP(CONCATENATE($F367," ",$G367),AllocFactorMatrix,(AC$4+1),FALSE)*$E368</f>
        <v>0</v>
      </c>
    </row>
    <row r="368" spans="1:29" collapsed="1">
      <c r="D368" s="52" t="str">
        <f>+D1880</f>
        <v>Adj 3 - Env Surcharge - Remove Mitchell FGD Expenses</v>
      </c>
      <c r="E368" s="58">
        <f>+ROUND(E1880/8,0)</f>
        <v>-480401</v>
      </c>
      <c r="F368" s="93" t="str">
        <f>+F1880</f>
        <v>PROD_ENERGY</v>
      </c>
      <c r="G368" s="52" t="str">
        <f>$G$15</f>
        <v>TOTAL</v>
      </c>
      <c r="H368" s="4">
        <f t="shared" si="185"/>
        <v>-480400.99999999988</v>
      </c>
      <c r="I368" s="5">
        <f>VLOOKUP(CONCATENATE($F368," ",$G368),AllocFactorMatrix,(I$4+1),FALSE)*$E368</f>
        <v>-187974.28619185658</v>
      </c>
      <c r="J368" s="5">
        <f>VLOOKUP(CONCATENATE($F368," ",$G368),AllocFactorMatrix,(J$4+1),FALSE)*$E368</f>
        <v>-54230.036176904629</v>
      </c>
      <c r="K368" s="5">
        <f>VLOOKUP(CONCATENATE($F368," ",$G368),AllocFactorMatrix,(K$4+1),FALSE)*$E368</f>
        <v>-755.85095295821429</v>
      </c>
      <c r="L368" s="5">
        <f>VLOOKUP(CONCATENATE($F368," ",$G368),AllocFactorMatrix,(L$4+1),FALSE)*$E368</f>
        <v>-105.66732263129931</v>
      </c>
      <c r="M368" s="5">
        <f t="shared" si="186"/>
        <v>-55091.554452494143</v>
      </c>
      <c r="N368" s="5">
        <f>VLOOKUP(CONCATENATE($F368," ",$G368),AllocFactorMatrix,(N$4+1),FALSE)*$E368</f>
        <v>-35185.766165375164</v>
      </c>
      <c r="O368" s="5">
        <f>VLOOKUP(CONCATENATE($F368," ",$G368),AllocFactorMatrix,(O$4+1),FALSE)*$E368</f>
        <v>-6274.9931319301277</v>
      </c>
      <c r="P368" s="5">
        <f>VLOOKUP(CONCATENATE($F368," ",$G368),AllocFactorMatrix,(P$4+1),FALSE)*$E368</f>
        <v>-1277.8184015789197</v>
      </c>
      <c r="Q368" s="5">
        <f>VLOOKUP(CONCATENATE($F368," ",$G368),AllocFactorMatrix,(Q$4+1),FALSE)*$E368</f>
        <v>-48.263633479863429</v>
      </c>
      <c r="R368" s="5">
        <f t="shared" si="188"/>
        <v>-42786.841332364078</v>
      </c>
      <c r="S368" s="5">
        <f>VLOOKUP(CONCATENATE($F368," ",$G368),AllocFactorMatrix,(S$4+1),FALSE)*$E368</f>
        <v>-1842.6792136990546</v>
      </c>
      <c r="T368" s="5">
        <f>VLOOKUP(CONCATENATE($F368," ",$G368),AllocFactorMatrix,(T$4+1),FALSE)*$E368</f>
        <v>-29133.108725910759</v>
      </c>
      <c r="U368" s="5">
        <f>VLOOKUP(CONCATENATE($F368," ",$G368),AllocFactorMatrix,(U$4+1),FALSE)*$E368</f>
        <v>-125296.75906122854</v>
      </c>
      <c r="V368" s="5">
        <f>VLOOKUP(CONCATENATE($F368," ",$G368),AllocFactorMatrix,(V$4+1),FALSE)*$E368</f>
        <v>-23569.629071617735</v>
      </c>
      <c r="W368" s="5">
        <f t="shared" si="189"/>
        <v>-179842.17607245609</v>
      </c>
      <c r="X368" s="5">
        <f>VLOOKUP(CONCATENATE($F368," ",$G368),AllocFactorMatrix,(X$4+1),FALSE)*$E368</f>
        <v>-9665.1811674976198</v>
      </c>
      <c r="Y368" s="5">
        <f>VLOOKUP(CONCATENATE($F368," ",$G368),AllocFactorMatrix,(Y$4+1),FALSE)*$E368</f>
        <v>-193.92993214618011</v>
      </c>
      <c r="Z368" s="5">
        <f t="shared" si="187"/>
        <v>-9859.1110996438001</v>
      </c>
      <c r="AA368" s="5">
        <f>VLOOKUP(CONCATENATE($F368," ",$G368),AllocFactorMatrix,(AA$4+1),FALSE)*$E368</f>
        <v>-172.98633107743021</v>
      </c>
      <c r="AB368" s="5">
        <f>VLOOKUP(CONCATENATE($F368," ",$G368),AllocFactorMatrix,(AB$4+1),FALSE)*$E368</f>
        <v>-3874.8345716315312</v>
      </c>
      <c r="AC368" s="5">
        <f>VLOOKUP(CONCATENATE($F368," ",$G368),AllocFactorMatrix,(AC$4+1),FALSE)*$E368</f>
        <v>-799.20994847621137</v>
      </c>
    </row>
    <row r="369" spans="4:29" hidden="1" outlineLevel="1">
      <c r="E369" s="52"/>
      <c r="F369" s="175" t="str">
        <f>F376</f>
        <v>PROD_ENERGY</v>
      </c>
      <c r="G369" s="52" t="str">
        <f>$G$8</f>
        <v>PRODUCTION</v>
      </c>
      <c r="H369" s="4">
        <f t="shared" si="185"/>
        <v>0</v>
      </c>
      <c r="I369" s="5">
        <f>VLOOKUP(CONCATENATE($F369," ",$G369),AllocFactorMatrix,(I$4+1),FALSE)*$E376</f>
        <v>0</v>
      </c>
      <c r="J369" s="5">
        <f>VLOOKUP(CONCATENATE($F369," ",$G369),AllocFactorMatrix,(J$4+1),FALSE)*$E376</f>
        <v>0</v>
      </c>
      <c r="K369" s="5">
        <f>VLOOKUP(CONCATENATE($F369," ",$G369),AllocFactorMatrix,(K$4+1),FALSE)*$E376</f>
        <v>0</v>
      </c>
      <c r="L369" s="5">
        <f>VLOOKUP(CONCATENATE($F369," ",$G369),AllocFactorMatrix,(L$4+1),FALSE)*$E376</f>
        <v>0</v>
      </c>
      <c r="M369" s="5">
        <f t="shared" ref="M369:M376" si="190">SUBTOTAL(9,J369:L369)</f>
        <v>0</v>
      </c>
      <c r="N369" s="5">
        <f>VLOOKUP(CONCATENATE($F369," ",$G369),AllocFactorMatrix,(N$4+1),FALSE)*$E376</f>
        <v>0</v>
      </c>
      <c r="O369" s="5">
        <f>VLOOKUP(CONCATENATE($F369," ",$G369),AllocFactorMatrix,(O$4+1),FALSE)*$E376</f>
        <v>0</v>
      </c>
      <c r="P369" s="5">
        <f>VLOOKUP(CONCATENATE($F369," ",$G369),AllocFactorMatrix,(P$4+1),FALSE)*$E376</f>
        <v>0</v>
      </c>
      <c r="Q369" s="5">
        <f>VLOOKUP(CONCATENATE($F369," ",$G369),AllocFactorMatrix,(Q$4+1),FALSE)*$E376</f>
        <v>0</v>
      </c>
      <c r="R369" s="5">
        <f>SUBTOTAL(9,N369:Q369)</f>
        <v>0</v>
      </c>
      <c r="S369" s="5">
        <f>VLOOKUP(CONCATENATE($F369," ",$G369),AllocFactorMatrix,(S$4+1),FALSE)*$E376</f>
        <v>0</v>
      </c>
      <c r="T369" s="5">
        <f>VLOOKUP(CONCATENATE($F369," ",$G369),AllocFactorMatrix,(T$4+1),FALSE)*$E376</f>
        <v>0</v>
      </c>
      <c r="U369" s="5">
        <f>VLOOKUP(CONCATENATE($F369," ",$G369),AllocFactorMatrix,(U$4+1),FALSE)*$E376</f>
        <v>0</v>
      </c>
      <c r="V369" s="5">
        <f>VLOOKUP(CONCATENATE($F369," ",$G369),AllocFactorMatrix,(V$4+1),FALSE)*$E376</f>
        <v>0</v>
      </c>
      <c r="W369" s="5">
        <f>SUBTOTAL(9,S369:V369)</f>
        <v>0</v>
      </c>
      <c r="X369" s="5">
        <f>VLOOKUP(CONCATENATE($F369," ",$G369),AllocFactorMatrix,(X$4+1),FALSE)*$E376</f>
        <v>0</v>
      </c>
      <c r="Y369" s="5">
        <f>VLOOKUP(CONCATENATE($F369," ",$G369),AllocFactorMatrix,(Y$4+1),FALSE)*$E376</f>
        <v>0</v>
      </c>
      <c r="Z369" s="5">
        <f t="shared" ref="Z369:Z376" si="191">SUBTOTAL(9,X369:Y369)</f>
        <v>0</v>
      </c>
      <c r="AA369" s="5">
        <f>VLOOKUP(CONCATENATE($F369," ",$G369),AllocFactorMatrix,(AA$4+1),FALSE)*$E376</f>
        <v>0</v>
      </c>
      <c r="AB369" s="5">
        <f>VLOOKUP(CONCATENATE($F369," ",$G369),AllocFactorMatrix,(AB$4+1),FALSE)*$E376</f>
        <v>0</v>
      </c>
      <c r="AC369" s="5">
        <f>VLOOKUP(CONCATENATE($F369," ",$G369),AllocFactorMatrix,(AC$4+1),FALSE)*$E376</f>
        <v>0</v>
      </c>
    </row>
    <row r="370" spans="4:29" hidden="1" outlineLevel="1">
      <c r="E370" s="52"/>
      <c r="F370" s="175" t="str">
        <f>F376</f>
        <v>PROD_ENERGY</v>
      </c>
      <c r="G370" s="52" t="str">
        <f>$G$9</f>
        <v>BULKTRAN</v>
      </c>
      <c r="H370" s="4">
        <f t="shared" si="185"/>
        <v>0</v>
      </c>
      <c r="I370" s="5">
        <f>VLOOKUP(CONCATENATE($F370," ",$G370),AllocFactorMatrix,(I$4+1),FALSE)*$E376</f>
        <v>0</v>
      </c>
      <c r="J370" s="5">
        <f>VLOOKUP(CONCATENATE($F370," ",$G370),AllocFactorMatrix,(J$4+1),FALSE)*$E376</f>
        <v>0</v>
      </c>
      <c r="K370" s="5">
        <f>VLOOKUP(CONCATENATE($F370," ",$G370),AllocFactorMatrix,(K$4+1),FALSE)*$E376</f>
        <v>0</v>
      </c>
      <c r="L370" s="5">
        <f>VLOOKUP(CONCATENATE($F370," ",$G370),AllocFactorMatrix,(L$4+1),FALSE)*$E376</f>
        <v>0</v>
      </c>
      <c r="M370" s="5">
        <f t="shared" si="190"/>
        <v>0</v>
      </c>
      <c r="N370" s="5">
        <f>VLOOKUP(CONCATENATE($F370," ",$G370),AllocFactorMatrix,(N$4+1),FALSE)*$E376</f>
        <v>0</v>
      </c>
      <c r="O370" s="5">
        <f>VLOOKUP(CONCATENATE($F370," ",$G370),AllocFactorMatrix,(O$4+1),FALSE)*$E376</f>
        <v>0</v>
      </c>
      <c r="P370" s="5">
        <f>VLOOKUP(CONCATENATE($F370," ",$G370),AllocFactorMatrix,(P$4+1),FALSE)*$E376</f>
        <v>0</v>
      </c>
      <c r="Q370" s="5">
        <f>VLOOKUP(CONCATENATE($F370," ",$G370),AllocFactorMatrix,(Q$4+1),FALSE)*$E376</f>
        <v>0</v>
      </c>
      <c r="R370" s="5">
        <f t="shared" ref="R370:R376" si="192">SUBTOTAL(9,N370:Q370)</f>
        <v>0</v>
      </c>
      <c r="S370" s="5">
        <f>VLOOKUP(CONCATENATE($F370," ",$G370),AllocFactorMatrix,(S$4+1),FALSE)*$E376</f>
        <v>0</v>
      </c>
      <c r="T370" s="5">
        <f>VLOOKUP(CONCATENATE($F370," ",$G370),AllocFactorMatrix,(T$4+1),FALSE)*$E376</f>
        <v>0</v>
      </c>
      <c r="U370" s="5">
        <f>VLOOKUP(CONCATENATE($F370," ",$G370),AllocFactorMatrix,(U$4+1),FALSE)*$E376</f>
        <v>0</v>
      </c>
      <c r="V370" s="5">
        <f>VLOOKUP(CONCATENATE($F370," ",$G370),AllocFactorMatrix,(V$4+1),FALSE)*$E376</f>
        <v>0</v>
      </c>
      <c r="W370" s="5">
        <f t="shared" ref="W370:W376" si="193">SUBTOTAL(9,S370:V370)</f>
        <v>0</v>
      </c>
      <c r="X370" s="5">
        <f>VLOOKUP(CONCATENATE($F370," ",$G370),AllocFactorMatrix,(X$4+1),FALSE)*$E376</f>
        <v>0</v>
      </c>
      <c r="Y370" s="5">
        <f>VLOOKUP(CONCATENATE($F370," ",$G370),AllocFactorMatrix,(Y$4+1),FALSE)*$E376</f>
        <v>0</v>
      </c>
      <c r="Z370" s="5">
        <f t="shared" si="191"/>
        <v>0</v>
      </c>
      <c r="AA370" s="5">
        <f>VLOOKUP(CONCATENATE($F370," ",$G370),AllocFactorMatrix,(AA$4+1),FALSE)*$E376</f>
        <v>0</v>
      </c>
      <c r="AB370" s="5">
        <f>VLOOKUP(CONCATENATE($F370," ",$G370),AllocFactorMatrix,(AB$4+1),FALSE)*$E376</f>
        <v>0</v>
      </c>
      <c r="AC370" s="5">
        <f>VLOOKUP(CONCATENATE($F370," ",$G370),AllocFactorMatrix,(AC$4+1),FALSE)*$E376</f>
        <v>0</v>
      </c>
    </row>
    <row r="371" spans="4:29" hidden="1" outlineLevel="1">
      <c r="E371" s="52"/>
      <c r="F371" s="175" t="str">
        <f>F376</f>
        <v>PROD_ENERGY</v>
      </c>
      <c r="G371" s="52" t="str">
        <f>$G$10</f>
        <v>SUBTRAN</v>
      </c>
      <c r="H371" s="4">
        <f t="shared" si="185"/>
        <v>0</v>
      </c>
      <c r="I371" s="5">
        <f>VLOOKUP(CONCATENATE($F371," ",$G371),AllocFactorMatrix,(I$4+1),FALSE)*$E376</f>
        <v>0</v>
      </c>
      <c r="J371" s="5">
        <f>VLOOKUP(CONCATENATE($F371," ",$G371),AllocFactorMatrix,(J$4+1),FALSE)*$E376</f>
        <v>0</v>
      </c>
      <c r="K371" s="5">
        <f>VLOOKUP(CONCATENATE($F371," ",$G371),AllocFactorMatrix,(K$4+1),FALSE)*$E376</f>
        <v>0</v>
      </c>
      <c r="L371" s="5">
        <f>VLOOKUP(CONCATENATE($F371," ",$G371),AllocFactorMatrix,(L$4+1),FALSE)*$E376</f>
        <v>0</v>
      </c>
      <c r="M371" s="5">
        <f t="shared" si="190"/>
        <v>0</v>
      </c>
      <c r="N371" s="5">
        <f>VLOOKUP(CONCATENATE($F371," ",$G371),AllocFactorMatrix,(N$4+1),FALSE)*$E376</f>
        <v>0</v>
      </c>
      <c r="O371" s="5">
        <f>VLOOKUP(CONCATENATE($F371," ",$G371),AllocFactorMatrix,(O$4+1),FALSE)*$E376</f>
        <v>0</v>
      </c>
      <c r="P371" s="5">
        <f>VLOOKUP(CONCATENATE($F371," ",$G371),AllocFactorMatrix,(P$4+1),FALSE)*$E376</f>
        <v>0</v>
      </c>
      <c r="Q371" s="5">
        <f>VLOOKUP(CONCATENATE($F371," ",$G371),AllocFactorMatrix,(Q$4+1),FALSE)*$E376</f>
        <v>0</v>
      </c>
      <c r="R371" s="5">
        <f t="shared" si="192"/>
        <v>0</v>
      </c>
      <c r="S371" s="5">
        <f>VLOOKUP(CONCATENATE($F371," ",$G371),AllocFactorMatrix,(S$4+1),FALSE)*$E376</f>
        <v>0</v>
      </c>
      <c r="T371" s="5">
        <f>VLOOKUP(CONCATENATE($F371," ",$G371),AllocFactorMatrix,(T$4+1),FALSE)*$E376</f>
        <v>0</v>
      </c>
      <c r="U371" s="5">
        <f>VLOOKUP(CONCATENATE($F371," ",$G371),AllocFactorMatrix,(U$4+1),FALSE)*$E376</f>
        <v>0</v>
      </c>
      <c r="V371" s="5">
        <f>VLOOKUP(CONCATENATE($F371," ",$G371),AllocFactorMatrix,(V$4+1),FALSE)*$E376</f>
        <v>0</v>
      </c>
      <c r="W371" s="5">
        <f t="shared" si="193"/>
        <v>0</v>
      </c>
      <c r="X371" s="5">
        <f>VLOOKUP(CONCATENATE($F371," ",$G371),AllocFactorMatrix,(X$4+1),FALSE)*$E376</f>
        <v>0</v>
      </c>
      <c r="Y371" s="5">
        <f>VLOOKUP(CONCATENATE($F371," ",$G371),AllocFactorMatrix,(Y$4+1),FALSE)*$E376</f>
        <v>0</v>
      </c>
      <c r="Z371" s="5">
        <f t="shared" si="191"/>
        <v>0</v>
      </c>
      <c r="AA371" s="5">
        <f>VLOOKUP(CONCATENATE($F371," ",$G371),AllocFactorMatrix,(AA$4+1),FALSE)*$E376</f>
        <v>0</v>
      </c>
      <c r="AB371" s="5">
        <f>VLOOKUP(CONCATENATE($F371," ",$G371),AllocFactorMatrix,(AB$4+1),FALSE)*$E376</f>
        <v>0</v>
      </c>
      <c r="AC371" s="5">
        <f>VLOOKUP(CONCATENATE($F371," ",$G371),AllocFactorMatrix,(AC$4+1),FALSE)*$E376</f>
        <v>0</v>
      </c>
    </row>
    <row r="372" spans="4:29" hidden="1" outlineLevel="1">
      <c r="E372" s="52"/>
      <c r="F372" s="175" t="str">
        <f>F376</f>
        <v>PROD_ENERGY</v>
      </c>
      <c r="G372" s="52" t="str">
        <f>$G$11</f>
        <v>DISTPRI</v>
      </c>
      <c r="H372" s="4">
        <f t="shared" si="185"/>
        <v>0</v>
      </c>
      <c r="I372" s="5">
        <f>VLOOKUP(CONCATENATE($F372," ",$G372),AllocFactorMatrix,(I$4+1),FALSE)*$E376</f>
        <v>0</v>
      </c>
      <c r="J372" s="5">
        <f>VLOOKUP(CONCATENATE($F372," ",$G372),AllocFactorMatrix,(J$4+1),FALSE)*$E376</f>
        <v>0</v>
      </c>
      <c r="K372" s="5">
        <f>VLOOKUP(CONCATENATE($F372," ",$G372),AllocFactorMatrix,(K$4+1),FALSE)*$E376</f>
        <v>0</v>
      </c>
      <c r="L372" s="5">
        <f>VLOOKUP(CONCATENATE($F372," ",$G372),AllocFactorMatrix,(L$4+1),FALSE)*$E376</f>
        <v>0</v>
      </c>
      <c r="M372" s="5">
        <f t="shared" si="190"/>
        <v>0</v>
      </c>
      <c r="N372" s="5">
        <f>VLOOKUP(CONCATENATE($F372," ",$G372),AllocFactorMatrix,(N$4+1),FALSE)*$E376</f>
        <v>0</v>
      </c>
      <c r="O372" s="5">
        <f>VLOOKUP(CONCATENATE($F372," ",$G372),AllocFactorMatrix,(O$4+1),FALSE)*$E376</f>
        <v>0</v>
      </c>
      <c r="P372" s="5">
        <f>VLOOKUP(CONCATENATE($F372," ",$G372),AllocFactorMatrix,(P$4+1),FALSE)*$E376</f>
        <v>0</v>
      </c>
      <c r="Q372" s="5">
        <f>VLOOKUP(CONCATENATE($F372," ",$G372),AllocFactorMatrix,(Q$4+1),FALSE)*$E376</f>
        <v>0</v>
      </c>
      <c r="R372" s="5">
        <f t="shared" si="192"/>
        <v>0</v>
      </c>
      <c r="S372" s="5">
        <f>VLOOKUP(CONCATENATE($F372," ",$G372),AllocFactorMatrix,(S$4+1),FALSE)*$E376</f>
        <v>0</v>
      </c>
      <c r="T372" s="5">
        <f>VLOOKUP(CONCATENATE($F372," ",$G372),AllocFactorMatrix,(T$4+1),FALSE)*$E376</f>
        <v>0</v>
      </c>
      <c r="U372" s="5">
        <f>VLOOKUP(CONCATENATE($F372," ",$G372),AllocFactorMatrix,(U$4+1),FALSE)*$E376</f>
        <v>0</v>
      </c>
      <c r="V372" s="5">
        <f>VLOOKUP(CONCATENATE($F372," ",$G372),AllocFactorMatrix,(V$4+1),FALSE)*$E376</f>
        <v>0</v>
      </c>
      <c r="W372" s="5">
        <f t="shared" si="193"/>
        <v>0</v>
      </c>
      <c r="X372" s="5">
        <f>VLOOKUP(CONCATENATE($F372," ",$G372),AllocFactorMatrix,(X$4+1),FALSE)*$E376</f>
        <v>0</v>
      </c>
      <c r="Y372" s="5">
        <f>VLOOKUP(CONCATENATE($F372," ",$G372),AllocFactorMatrix,(Y$4+1),FALSE)*$E376</f>
        <v>0</v>
      </c>
      <c r="Z372" s="5">
        <f t="shared" si="191"/>
        <v>0</v>
      </c>
      <c r="AA372" s="5">
        <f>VLOOKUP(CONCATENATE($F372," ",$G372),AllocFactorMatrix,(AA$4+1),FALSE)*$E376</f>
        <v>0</v>
      </c>
      <c r="AB372" s="5">
        <f>VLOOKUP(CONCATENATE($F372," ",$G372),AllocFactorMatrix,(AB$4+1),FALSE)*$E376</f>
        <v>0</v>
      </c>
      <c r="AC372" s="5">
        <f>VLOOKUP(CONCATENATE($F372," ",$G372),AllocFactorMatrix,(AC$4+1),FALSE)*$E376</f>
        <v>0</v>
      </c>
    </row>
    <row r="373" spans="4:29" hidden="1" outlineLevel="1">
      <c r="E373" s="52"/>
      <c r="F373" s="175" t="str">
        <f>F376</f>
        <v>PROD_ENERGY</v>
      </c>
      <c r="G373" s="52" t="str">
        <f>$G$12</f>
        <v>DISTSEC</v>
      </c>
      <c r="H373" s="4">
        <f t="shared" si="185"/>
        <v>0</v>
      </c>
      <c r="I373" s="5">
        <f>VLOOKUP(CONCATENATE($F373," ",$G373),AllocFactorMatrix,(I$4+1),FALSE)*$E376</f>
        <v>0</v>
      </c>
      <c r="J373" s="5">
        <f>VLOOKUP(CONCATENATE($F373," ",$G373),AllocFactorMatrix,(J$4+1),FALSE)*$E376</f>
        <v>0</v>
      </c>
      <c r="K373" s="5">
        <f>VLOOKUP(CONCATENATE($F373," ",$G373),AllocFactorMatrix,(K$4+1),FALSE)*$E376</f>
        <v>0</v>
      </c>
      <c r="L373" s="5">
        <f>VLOOKUP(CONCATENATE($F373," ",$G373),AllocFactorMatrix,(L$4+1),FALSE)*$E376</f>
        <v>0</v>
      </c>
      <c r="M373" s="5">
        <f t="shared" si="190"/>
        <v>0</v>
      </c>
      <c r="N373" s="5">
        <f>VLOOKUP(CONCATENATE($F373," ",$G373),AllocFactorMatrix,(N$4+1),FALSE)*$E376</f>
        <v>0</v>
      </c>
      <c r="O373" s="5">
        <f>VLOOKUP(CONCATENATE($F373," ",$G373),AllocFactorMatrix,(O$4+1),FALSE)*$E376</f>
        <v>0</v>
      </c>
      <c r="P373" s="5">
        <f>VLOOKUP(CONCATENATE($F373," ",$G373),AllocFactorMatrix,(P$4+1),FALSE)*$E376</f>
        <v>0</v>
      </c>
      <c r="Q373" s="5">
        <f>VLOOKUP(CONCATENATE($F373," ",$G373),AllocFactorMatrix,(Q$4+1),FALSE)*$E376</f>
        <v>0</v>
      </c>
      <c r="R373" s="5">
        <f t="shared" si="192"/>
        <v>0</v>
      </c>
      <c r="S373" s="5">
        <f>VLOOKUP(CONCATENATE($F373," ",$G373),AllocFactorMatrix,(S$4+1),FALSE)*$E376</f>
        <v>0</v>
      </c>
      <c r="T373" s="5">
        <f>VLOOKUP(CONCATENATE($F373," ",$G373),AllocFactorMatrix,(T$4+1),FALSE)*$E376</f>
        <v>0</v>
      </c>
      <c r="U373" s="5">
        <f>VLOOKUP(CONCATENATE($F373," ",$G373),AllocFactorMatrix,(U$4+1),FALSE)*$E376</f>
        <v>0</v>
      </c>
      <c r="V373" s="5">
        <f>VLOOKUP(CONCATENATE($F373," ",$G373),AllocFactorMatrix,(V$4+1),FALSE)*$E376</f>
        <v>0</v>
      </c>
      <c r="W373" s="5">
        <f t="shared" si="193"/>
        <v>0</v>
      </c>
      <c r="X373" s="5">
        <f>VLOOKUP(CONCATENATE($F373," ",$G373),AllocFactorMatrix,(X$4+1),FALSE)*$E376</f>
        <v>0</v>
      </c>
      <c r="Y373" s="5">
        <f>VLOOKUP(CONCATENATE($F373," ",$G373),AllocFactorMatrix,(Y$4+1),FALSE)*$E376</f>
        <v>0</v>
      </c>
      <c r="Z373" s="5">
        <f t="shared" si="191"/>
        <v>0</v>
      </c>
      <c r="AA373" s="5">
        <f>VLOOKUP(CONCATENATE($F373," ",$G373),AllocFactorMatrix,(AA$4+1),FALSE)*$E376</f>
        <v>0</v>
      </c>
      <c r="AB373" s="5">
        <f>VLOOKUP(CONCATENATE($F373," ",$G373),AllocFactorMatrix,(AB$4+1),FALSE)*$E376</f>
        <v>0</v>
      </c>
      <c r="AC373" s="5">
        <f>VLOOKUP(CONCATENATE($F373," ",$G373),AllocFactorMatrix,(AC$4+1),FALSE)*$E376</f>
        <v>0</v>
      </c>
    </row>
    <row r="374" spans="4:29" hidden="1" outlineLevel="1">
      <c r="E374" s="52"/>
      <c r="F374" s="175" t="str">
        <f>F376</f>
        <v>PROD_ENERGY</v>
      </c>
      <c r="G374" s="52" t="str">
        <f>$G$13</f>
        <v>ENERGY</v>
      </c>
      <c r="H374" s="4">
        <f t="shared" si="185"/>
        <v>352862.99999999988</v>
      </c>
      <c r="I374" s="5">
        <f>VLOOKUP(CONCATENATE($F374," ",$G374),AllocFactorMatrix,(I$4+1),FALSE)*$E376</f>
        <v>138070.42564132274</v>
      </c>
      <c r="J374" s="5">
        <f>VLOOKUP(CONCATENATE($F374," ",$G374),AllocFactorMatrix,(J$4+1),FALSE)*$E376</f>
        <v>39832.917199362819</v>
      </c>
      <c r="K374" s="5">
        <f>VLOOKUP(CONCATENATE($F374," ",$G374),AllocFactorMatrix,(K$4+1),FALSE)*$E376</f>
        <v>555.1858443543922</v>
      </c>
      <c r="L374" s="5">
        <f>VLOOKUP(CONCATENATE($F374," ",$G374),AllocFactorMatrix,(L$4+1),FALSE)*$E376</f>
        <v>77.614510514441406</v>
      </c>
      <c r="M374" s="5">
        <f t="shared" si="190"/>
        <v>40465.717554231647</v>
      </c>
      <c r="N374" s="5">
        <f>VLOOKUP(CONCATENATE($F374," ",$G374),AllocFactorMatrix,(N$4+1),FALSE)*$E376</f>
        <v>25844.565282779964</v>
      </c>
      <c r="O374" s="5">
        <f>VLOOKUP(CONCATENATE($F374," ",$G374),AllocFactorMatrix,(O$4+1),FALSE)*$E376</f>
        <v>4609.0930316803269</v>
      </c>
      <c r="P374" s="5">
        <f>VLOOKUP(CONCATENATE($F374," ",$G374),AllocFactorMatrix,(P$4+1),FALSE)*$E376</f>
        <v>938.58013333931945</v>
      </c>
      <c r="Q374" s="5">
        <f>VLOOKUP(CONCATENATE($F374," ",$G374),AllocFactorMatrix,(Q$4+1),FALSE)*$E376</f>
        <v>35.450489280007851</v>
      </c>
      <c r="R374" s="5">
        <f t="shared" si="192"/>
        <v>31427.68893707962</v>
      </c>
      <c r="S374" s="5">
        <f>VLOOKUP(CONCATENATE($F374," ",$G374),AllocFactorMatrix,(S$4+1),FALSE)*$E376</f>
        <v>1353.4803536701413</v>
      </c>
      <c r="T374" s="5">
        <f>VLOOKUP(CONCATENATE($F374," ",$G374),AllocFactorMatrix,(T$4+1),FALSE)*$E376</f>
        <v>21398.781735156772</v>
      </c>
      <c r="U374" s="5">
        <f>VLOOKUP(CONCATENATE($F374," ",$G374),AllocFactorMatrix,(U$4+1),FALSE)*$E376</f>
        <v>92032.677476987534</v>
      </c>
      <c r="V374" s="5">
        <f>VLOOKUP(CONCATENATE($F374," ",$G374),AllocFactorMatrix,(V$4+1),FALSE)*$E376</f>
        <v>17312.307890904158</v>
      </c>
      <c r="W374" s="5">
        <f t="shared" si="193"/>
        <v>132097.24745671861</v>
      </c>
      <c r="X374" s="5">
        <f>VLOOKUP(CONCATENATE($F374," ",$G374),AllocFactorMatrix,(X$4+1),FALSE)*$E376</f>
        <v>7099.2458848060533</v>
      </c>
      <c r="Y374" s="5">
        <f>VLOOKUP(CONCATENATE($F374," ",$G374),AllocFactorMatrix,(Y$4+1),FALSE)*$E376</f>
        <v>142.4449525435991</v>
      </c>
      <c r="Z374" s="5">
        <f t="shared" si="191"/>
        <v>7241.6908373496526</v>
      </c>
      <c r="AA374" s="5">
        <f>VLOOKUP(CONCATENATE($F374," ",$G374),AllocFactorMatrix,(AA$4+1),FALSE)*$E376</f>
        <v>127.06150849597577</v>
      </c>
      <c r="AB374" s="5">
        <f>VLOOKUP(CONCATENATE($F374," ",$G374),AllocFactorMatrix,(AB$4+1),FALSE)*$E376</f>
        <v>2846.134274178482</v>
      </c>
      <c r="AC374" s="5">
        <f>VLOOKUP(CONCATENATE($F374," ",$G374),AllocFactorMatrix,(AC$4+1),FALSE)*$E376</f>
        <v>587.03379062316981</v>
      </c>
    </row>
    <row r="375" spans="4:29" hidden="1" outlineLevel="1">
      <c r="E375" s="52"/>
      <c r="F375" s="175" t="str">
        <f>F376</f>
        <v>PROD_ENERGY</v>
      </c>
      <c r="G375" s="52" t="str">
        <f>$G$14</f>
        <v>CUSTOMER</v>
      </c>
      <c r="H375" s="4">
        <f t="shared" si="185"/>
        <v>0</v>
      </c>
      <c r="I375" s="5">
        <f>VLOOKUP(CONCATENATE($F375," ",$G375),AllocFactorMatrix,(I$4+1),FALSE)*$E376</f>
        <v>0</v>
      </c>
      <c r="J375" s="5">
        <f>VLOOKUP(CONCATENATE($F375," ",$G375),AllocFactorMatrix,(J$4+1),FALSE)*$E376</f>
        <v>0</v>
      </c>
      <c r="K375" s="5">
        <f>VLOOKUP(CONCATENATE($F375," ",$G375),AllocFactorMatrix,(K$4+1),FALSE)*$E376</f>
        <v>0</v>
      </c>
      <c r="L375" s="5">
        <f>VLOOKUP(CONCATENATE($F375," ",$G375),AllocFactorMatrix,(L$4+1),FALSE)*$E376</f>
        <v>0</v>
      </c>
      <c r="M375" s="5">
        <f t="shared" si="190"/>
        <v>0</v>
      </c>
      <c r="N375" s="5">
        <f>VLOOKUP(CONCATENATE($F375," ",$G375),AllocFactorMatrix,(N$4+1),FALSE)*$E376</f>
        <v>0</v>
      </c>
      <c r="O375" s="5">
        <f>VLOOKUP(CONCATENATE($F375," ",$G375),AllocFactorMatrix,(O$4+1),FALSE)*$E376</f>
        <v>0</v>
      </c>
      <c r="P375" s="5">
        <f>VLOOKUP(CONCATENATE($F375," ",$G375),AllocFactorMatrix,(P$4+1),FALSE)*$E376</f>
        <v>0</v>
      </c>
      <c r="Q375" s="5">
        <f>VLOOKUP(CONCATENATE($F375," ",$G375),AllocFactorMatrix,(Q$4+1),FALSE)*$E376</f>
        <v>0</v>
      </c>
      <c r="R375" s="5">
        <f t="shared" si="192"/>
        <v>0</v>
      </c>
      <c r="S375" s="5">
        <f>VLOOKUP(CONCATENATE($F375," ",$G375),AllocFactorMatrix,(S$4+1),FALSE)*$E376</f>
        <v>0</v>
      </c>
      <c r="T375" s="5">
        <f>VLOOKUP(CONCATENATE($F375," ",$G375),AllocFactorMatrix,(T$4+1),FALSE)*$E376</f>
        <v>0</v>
      </c>
      <c r="U375" s="5">
        <f>VLOOKUP(CONCATENATE($F375," ",$G375),AllocFactorMatrix,(U$4+1),FALSE)*$E376</f>
        <v>0</v>
      </c>
      <c r="V375" s="5">
        <f>VLOOKUP(CONCATENATE($F375," ",$G375),AllocFactorMatrix,(V$4+1),FALSE)*$E376</f>
        <v>0</v>
      </c>
      <c r="W375" s="5">
        <f t="shared" si="193"/>
        <v>0</v>
      </c>
      <c r="X375" s="5">
        <f>VLOOKUP(CONCATENATE($F375," ",$G375),AllocFactorMatrix,(X$4+1),FALSE)*$E376</f>
        <v>0</v>
      </c>
      <c r="Y375" s="5">
        <f>VLOOKUP(CONCATENATE($F375," ",$G375),AllocFactorMatrix,(Y$4+1),FALSE)*$E376</f>
        <v>0</v>
      </c>
      <c r="Z375" s="5">
        <f t="shared" si="191"/>
        <v>0</v>
      </c>
      <c r="AA375" s="5">
        <f>VLOOKUP(CONCATENATE($F375," ",$G375),AllocFactorMatrix,(AA$4+1),FALSE)*$E376</f>
        <v>0</v>
      </c>
      <c r="AB375" s="5">
        <f>VLOOKUP(CONCATENATE($F375," ",$G375),AllocFactorMatrix,(AB$4+1),FALSE)*$E376</f>
        <v>0</v>
      </c>
      <c r="AC375" s="5">
        <f>VLOOKUP(CONCATENATE($F375," ",$G375),AllocFactorMatrix,(AC$4+1),FALSE)*$E376</f>
        <v>0</v>
      </c>
    </row>
    <row r="376" spans="4:29" collapsed="1">
      <c r="D376" s="52" t="str">
        <f>+D1888</f>
        <v>Adj 6 - Fuel Under (Over) Revenue &amp; Expense</v>
      </c>
      <c r="E376" s="58">
        <f>+ROUND(E1888/8,0)</f>
        <v>352863</v>
      </c>
      <c r="F376" s="93" t="str">
        <f>+F1888</f>
        <v>PROD_ENERGY</v>
      </c>
      <c r="G376" s="52" t="str">
        <f>$G$15</f>
        <v>TOTAL</v>
      </c>
      <c r="H376" s="4">
        <f t="shared" si="185"/>
        <v>352862.99999999988</v>
      </c>
      <c r="I376" s="5">
        <f>VLOOKUP(CONCATENATE($F376," ",$G376),AllocFactorMatrix,(I$4+1),FALSE)*$E376</f>
        <v>138070.42564132274</v>
      </c>
      <c r="J376" s="5">
        <f>VLOOKUP(CONCATENATE($F376," ",$G376),AllocFactorMatrix,(J$4+1),FALSE)*$E376</f>
        <v>39832.917199362819</v>
      </c>
      <c r="K376" s="5">
        <f>VLOOKUP(CONCATENATE($F376," ",$G376),AllocFactorMatrix,(K$4+1),FALSE)*$E376</f>
        <v>555.1858443543922</v>
      </c>
      <c r="L376" s="5">
        <f>VLOOKUP(CONCATENATE($F376," ",$G376),AllocFactorMatrix,(L$4+1),FALSE)*$E376</f>
        <v>77.614510514441406</v>
      </c>
      <c r="M376" s="5">
        <f t="shared" si="190"/>
        <v>40465.717554231647</v>
      </c>
      <c r="N376" s="5">
        <f>VLOOKUP(CONCATENATE($F376," ",$G376),AllocFactorMatrix,(N$4+1),FALSE)*$E376</f>
        <v>25844.565282779964</v>
      </c>
      <c r="O376" s="5">
        <f>VLOOKUP(CONCATENATE($F376," ",$G376),AllocFactorMatrix,(O$4+1),FALSE)*$E376</f>
        <v>4609.0930316803269</v>
      </c>
      <c r="P376" s="5">
        <f>VLOOKUP(CONCATENATE($F376," ",$G376),AllocFactorMatrix,(P$4+1),FALSE)*$E376</f>
        <v>938.58013333931945</v>
      </c>
      <c r="Q376" s="5">
        <f>VLOOKUP(CONCATENATE($F376," ",$G376),AllocFactorMatrix,(Q$4+1),FALSE)*$E376</f>
        <v>35.450489280007851</v>
      </c>
      <c r="R376" s="5">
        <f t="shared" si="192"/>
        <v>31427.68893707962</v>
      </c>
      <c r="S376" s="5">
        <f>VLOOKUP(CONCATENATE($F376," ",$G376),AllocFactorMatrix,(S$4+1),FALSE)*$E376</f>
        <v>1353.4803536701413</v>
      </c>
      <c r="T376" s="5">
        <f>VLOOKUP(CONCATENATE($F376," ",$G376),AllocFactorMatrix,(T$4+1),FALSE)*$E376</f>
        <v>21398.781735156772</v>
      </c>
      <c r="U376" s="5">
        <f>VLOOKUP(CONCATENATE($F376," ",$G376),AllocFactorMatrix,(U$4+1),FALSE)*$E376</f>
        <v>92032.677476987534</v>
      </c>
      <c r="V376" s="5">
        <f>VLOOKUP(CONCATENATE($F376," ",$G376),AllocFactorMatrix,(V$4+1),FALSE)*$E376</f>
        <v>17312.307890904158</v>
      </c>
      <c r="W376" s="5">
        <f t="shared" si="193"/>
        <v>132097.24745671861</v>
      </c>
      <c r="X376" s="5">
        <f>VLOOKUP(CONCATENATE($F376," ",$G376),AllocFactorMatrix,(X$4+1),FALSE)*$E376</f>
        <v>7099.2458848060533</v>
      </c>
      <c r="Y376" s="5">
        <f>VLOOKUP(CONCATENATE($F376," ",$G376),AllocFactorMatrix,(Y$4+1),FALSE)*$E376</f>
        <v>142.4449525435991</v>
      </c>
      <c r="Z376" s="5">
        <f t="shared" si="191"/>
        <v>7241.6908373496526</v>
      </c>
      <c r="AA376" s="5">
        <f>VLOOKUP(CONCATENATE($F376," ",$G376),AllocFactorMatrix,(AA$4+1),FALSE)*$E376</f>
        <v>127.06150849597577</v>
      </c>
      <c r="AB376" s="5">
        <f>VLOOKUP(CONCATENATE($F376," ",$G376),AllocFactorMatrix,(AB$4+1),FALSE)*$E376</f>
        <v>2846.134274178482</v>
      </c>
      <c r="AC376" s="5">
        <f>VLOOKUP(CONCATENATE($F376," ",$G376),AllocFactorMatrix,(AC$4+1),FALSE)*$E376</f>
        <v>587.03379062316981</v>
      </c>
    </row>
    <row r="377" spans="4:29" hidden="1" outlineLevel="1">
      <c r="E377" s="52"/>
      <c r="F377" s="175" t="str">
        <f>F384</f>
        <v>PROD_ENERGY</v>
      </c>
      <c r="G377" s="52" t="str">
        <f>$G$8</f>
        <v>PRODUCTION</v>
      </c>
      <c r="H377" s="4">
        <f t="shared" si="185"/>
        <v>0</v>
      </c>
      <c r="I377" s="5">
        <f>VLOOKUP(CONCATENATE($F377," ",$G377),AllocFactorMatrix,(I$4+1),FALSE)*$E384</f>
        <v>0</v>
      </c>
      <c r="J377" s="5">
        <f>VLOOKUP(CONCATENATE($F377," ",$G377),AllocFactorMatrix,(J$4+1),FALSE)*$E384</f>
        <v>0</v>
      </c>
      <c r="K377" s="5">
        <f>VLOOKUP(CONCATENATE($F377," ",$G377),AllocFactorMatrix,(K$4+1),FALSE)*$E384</f>
        <v>0</v>
      </c>
      <c r="L377" s="5">
        <f>VLOOKUP(CONCATENATE($F377," ",$G377),AllocFactorMatrix,(L$4+1),FALSE)*$E384</f>
        <v>0</v>
      </c>
      <c r="M377" s="5">
        <f t="shared" ref="M377:M384" si="194">SUBTOTAL(9,J377:L377)</f>
        <v>0</v>
      </c>
      <c r="N377" s="5">
        <f>VLOOKUP(CONCATENATE($F377," ",$G377),AllocFactorMatrix,(N$4+1),FALSE)*$E384</f>
        <v>0</v>
      </c>
      <c r="O377" s="5">
        <f>VLOOKUP(CONCATENATE($F377," ",$G377),AllocFactorMatrix,(O$4+1),FALSE)*$E384</f>
        <v>0</v>
      </c>
      <c r="P377" s="5">
        <f>VLOOKUP(CONCATENATE($F377," ",$G377),AllocFactorMatrix,(P$4+1),FALSE)*$E384</f>
        <v>0</v>
      </c>
      <c r="Q377" s="5">
        <f>VLOOKUP(CONCATENATE($F377," ",$G377),AllocFactorMatrix,(Q$4+1),FALSE)*$E384</f>
        <v>0</v>
      </c>
      <c r="R377" s="5">
        <f>SUBTOTAL(9,N377:Q377)</f>
        <v>0</v>
      </c>
      <c r="S377" s="5">
        <f>VLOOKUP(CONCATENATE($F377," ",$G377),AllocFactorMatrix,(S$4+1),FALSE)*$E384</f>
        <v>0</v>
      </c>
      <c r="T377" s="5">
        <f>VLOOKUP(CONCATENATE($F377," ",$G377),AllocFactorMatrix,(T$4+1),FALSE)*$E384</f>
        <v>0</v>
      </c>
      <c r="U377" s="5">
        <f>VLOOKUP(CONCATENATE($F377," ",$G377),AllocFactorMatrix,(U$4+1),FALSE)*$E384</f>
        <v>0</v>
      </c>
      <c r="V377" s="5">
        <f>VLOOKUP(CONCATENATE($F377," ",$G377),AllocFactorMatrix,(V$4+1),FALSE)*$E384</f>
        <v>0</v>
      </c>
      <c r="W377" s="5">
        <f>SUBTOTAL(9,S377:V377)</f>
        <v>0</v>
      </c>
      <c r="X377" s="5">
        <f>VLOOKUP(CONCATENATE($F377," ",$G377),AllocFactorMatrix,(X$4+1),FALSE)*$E384</f>
        <v>0</v>
      </c>
      <c r="Y377" s="5">
        <f>VLOOKUP(CONCATENATE($F377," ",$G377),AllocFactorMatrix,(Y$4+1),FALSE)*$E384</f>
        <v>0</v>
      </c>
      <c r="Z377" s="5">
        <f t="shared" ref="Z377:Z384" si="195">SUBTOTAL(9,X377:Y377)</f>
        <v>0</v>
      </c>
      <c r="AA377" s="5">
        <f>VLOOKUP(CONCATENATE($F377," ",$G377),AllocFactorMatrix,(AA$4+1),FALSE)*$E384</f>
        <v>0</v>
      </c>
      <c r="AB377" s="5">
        <f>VLOOKUP(CONCATENATE($F377," ",$G377),AllocFactorMatrix,(AB$4+1),FALSE)*$E384</f>
        <v>0</v>
      </c>
      <c r="AC377" s="5">
        <f>VLOOKUP(CONCATENATE($F377," ",$G377),AllocFactorMatrix,(AC$4+1),FALSE)*$E384</f>
        <v>0</v>
      </c>
    </row>
    <row r="378" spans="4:29" hidden="1" outlineLevel="1">
      <c r="E378" s="52"/>
      <c r="F378" s="175" t="str">
        <f>F384</f>
        <v>PROD_ENERGY</v>
      </c>
      <c r="G378" s="52" t="str">
        <f>$G$9</f>
        <v>BULKTRAN</v>
      </c>
      <c r="H378" s="4">
        <f t="shared" si="185"/>
        <v>0</v>
      </c>
      <c r="I378" s="5">
        <f>VLOOKUP(CONCATENATE($F378," ",$G378),AllocFactorMatrix,(I$4+1),FALSE)*$E384</f>
        <v>0</v>
      </c>
      <c r="J378" s="5">
        <f>VLOOKUP(CONCATENATE($F378," ",$G378),AllocFactorMatrix,(J$4+1),FALSE)*$E384</f>
        <v>0</v>
      </c>
      <c r="K378" s="5">
        <f>VLOOKUP(CONCATENATE($F378," ",$G378),AllocFactorMatrix,(K$4+1),FALSE)*$E384</f>
        <v>0</v>
      </c>
      <c r="L378" s="5">
        <f>VLOOKUP(CONCATENATE($F378," ",$G378),AllocFactorMatrix,(L$4+1),FALSE)*$E384</f>
        <v>0</v>
      </c>
      <c r="M378" s="5">
        <f t="shared" si="194"/>
        <v>0</v>
      </c>
      <c r="N378" s="5">
        <f>VLOOKUP(CONCATENATE($F378," ",$G378),AllocFactorMatrix,(N$4+1),FALSE)*$E384</f>
        <v>0</v>
      </c>
      <c r="O378" s="5">
        <f>VLOOKUP(CONCATENATE($F378," ",$G378),AllocFactorMatrix,(O$4+1),FALSE)*$E384</f>
        <v>0</v>
      </c>
      <c r="P378" s="5">
        <f>VLOOKUP(CONCATENATE($F378," ",$G378),AllocFactorMatrix,(P$4+1),FALSE)*$E384</f>
        <v>0</v>
      </c>
      <c r="Q378" s="5">
        <f>VLOOKUP(CONCATENATE($F378," ",$G378),AllocFactorMatrix,(Q$4+1),FALSE)*$E384</f>
        <v>0</v>
      </c>
      <c r="R378" s="5">
        <f t="shared" ref="R378:R384" si="196">SUBTOTAL(9,N378:Q378)</f>
        <v>0</v>
      </c>
      <c r="S378" s="5">
        <f>VLOOKUP(CONCATENATE($F378," ",$G378),AllocFactorMatrix,(S$4+1),FALSE)*$E384</f>
        <v>0</v>
      </c>
      <c r="T378" s="5">
        <f>VLOOKUP(CONCATENATE($F378," ",$G378),AllocFactorMatrix,(T$4+1),FALSE)*$E384</f>
        <v>0</v>
      </c>
      <c r="U378" s="5">
        <f>VLOOKUP(CONCATENATE($F378," ",$G378),AllocFactorMatrix,(U$4+1),FALSE)*$E384</f>
        <v>0</v>
      </c>
      <c r="V378" s="5">
        <f>VLOOKUP(CONCATENATE($F378," ",$G378),AllocFactorMatrix,(V$4+1),FALSE)*$E384</f>
        <v>0</v>
      </c>
      <c r="W378" s="5">
        <f t="shared" ref="W378:W384" si="197">SUBTOTAL(9,S378:V378)</f>
        <v>0</v>
      </c>
      <c r="X378" s="5">
        <f>VLOOKUP(CONCATENATE($F378," ",$G378),AllocFactorMatrix,(X$4+1),FALSE)*$E384</f>
        <v>0</v>
      </c>
      <c r="Y378" s="5">
        <f>VLOOKUP(CONCATENATE($F378," ",$G378),AllocFactorMatrix,(Y$4+1),FALSE)*$E384</f>
        <v>0</v>
      </c>
      <c r="Z378" s="5">
        <f t="shared" si="195"/>
        <v>0</v>
      </c>
      <c r="AA378" s="5">
        <f>VLOOKUP(CONCATENATE($F378," ",$G378),AllocFactorMatrix,(AA$4+1),FALSE)*$E384</f>
        <v>0</v>
      </c>
      <c r="AB378" s="5">
        <f>VLOOKUP(CONCATENATE($F378," ",$G378),AllocFactorMatrix,(AB$4+1),FALSE)*$E384</f>
        <v>0</v>
      </c>
      <c r="AC378" s="5">
        <f>VLOOKUP(CONCATENATE($F378," ",$G378),AllocFactorMatrix,(AC$4+1),FALSE)*$E384</f>
        <v>0</v>
      </c>
    </row>
    <row r="379" spans="4:29" hidden="1" outlineLevel="1">
      <c r="E379" s="52"/>
      <c r="F379" s="175" t="str">
        <f>F384</f>
        <v>PROD_ENERGY</v>
      </c>
      <c r="G379" s="52" t="str">
        <f>$G$10</f>
        <v>SUBTRAN</v>
      </c>
      <c r="H379" s="4">
        <f t="shared" si="185"/>
        <v>0</v>
      </c>
      <c r="I379" s="5">
        <f>VLOOKUP(CONCATENATE($F379," ",$G379),AllocFactorMatrix,(I$4+1),FALSE)*$E384</f>
        <v>0</v>
      </c>
      <c r="J379" s="5">
        <f>VLOOKUP(CONCATENATE($F379," ",$G379),AllocFactorMatrix,(J$4+1),FALSE)*$E384</f>
        <v>0</v>
      </c>
      <c r="K379" s="5">
        <f>VLOOKUP(CONCATENATE($F379," ",$G379),AllocFactorMatrix,(K$4+1),FALSE)*$E384</f>
        <v>0</v>
      </c>
      <c r="L379" s="5">
        <f>VLOOKUP(CONCATENATE($F379," ",$G379),AllocFactorMatrix,(L$4+1),FALSE)*$E384</f>
        <v>0</v>
      </c>
      <c r="M379" s="5">
        <f t="shared" si="194"/>
        <v>0</v>
      </c>
      <c r="N379" s="5">
        <f>VLOOKUP(CONCATENATE($F379," ",$G379),AllocFactorMatrix,(N$4+1),FALSE)*$E384</f>
        <v>0</v>
      </c>
      <c r="O379" s="5">
        <f>VLOOKUP(CONCATENATE($F379," ",$G379),AllocFactorMatrix,(O$4+1),FALSE)*$E384</f>
        <v>0</v>
      </c>
      <c r="P379" s="5">
        <f>VLOOKUP(CONCATENATE($F379," ",$G379),AllocFactorMatrix,(P$4+1),FALSE)*$E384</f>
        <v>0</v>
      </c>
      <c r="Q379" s="5">
        <f>VLOOKUP(CONCATENATE($F379," ",$G379),AllocFactorMatrix,(Q$4+1),FALSE)*$E384</f>
        <v>0</v>
      </c>
      <c r="R379" s="5">
        <f t="shared" si="196"/>
        <v>0</v>
      </c>
      <c r="S379" s="5">
        <f>VLOOKUP(CONCATENATE($F379," ",$G379),AllocFactorMatrix,(S$4+1),FALSE)*$E384</f>
        <v>0</v>
      </c>
      <c r="T379" s="5">
        <f>VLOOKUP(CONCATENATE($F379," ",$G379),AllocFactorMatrix,(T$4+1),FALSE)*$E384</f>
        <v>0</v>
      </c>
      <c r="U379" s="5">
        <f>VLOOKUP(CONCATENATE($F379," ",$G379),AllocFactorMatrix,(U$4+1),FALSE)*$E384</f>
        <v>0</v>
      </c>
      <c r="V379" s="5">
        <f>VLOOKUP(CONCATENATE($F379," ",$G379),AllocFactorMatrix,(V$4+1),FALSE)*$E384</f>
        <v>0</v>
      </c>
      <c r="W379" s="5">
        <f t="shared" si="197"/>
        <v>0</v>
      </c>
      <c r="X379" s="5">
        <f>VLOOKUP(CONCATENATE($F379," ",$G379),AllocFactorMatrix,(X$4+1),FALSE)*$E384</f>
        <v>0</v>
      </c>
      <c r="Y379" s="5">
        <f>VLOOKUP(CONCATENATE($F379," ",$G379),AllocFactorMatrix,(Y$4+1),FALSE)*$E384</f>
        <v>0</v>
      </c>
      <c r="Z379" s="5">
        <f t="shared" si="195"/>
        <v>0</v>
      </c>
      <c r="AA379" s="5">
        <f>VLOOKUP(CONCATENATE($F379," ",$G379),AllocFactorMatrix,(AA$4+1),FALSE)*$E384</f>
        <v>0</v>
      </c>
      <c r="AB379" s="5">
        <f>VLOOKUP(CONCATENATE($F379," ",$G379),AllocFactorMatrix,(AB$4+1),FALSE)*$E384</f>
        <v>0</v>
      </c>
      <c r="AC379" s="5">
        <f>VLOOKUP(CONCATENATE($F379," ",$G379),AllocFactorMatrix,(AC$4+1),FALSE)*$E384</f>
        <v>0</v>
      </c>
    </row>
    <row r="380" spans="4:29" hidden="1" outlineLevel="1">
      <c r="E380" s="52"/>
      <c r="F380" s="175" t="str">
        <f>F384</f>
        <v>PROD_ENERGY</v>
      </c>
      <c r="G380" s="52" t="str">
        <f>$G$11</f>
        <v>DISTPRI</v>
      </c>
      <c r="H380" s="4">
        <f t="shared" si="185"/>
        <v>0</v>
      </c>
      <c r="I380" s="5">
        <f>VLOOKUP(CONCATENATE($F380," ",$G380),AllocFactorMatrix,(I$4+1),FALSE)*$E384</f>
        <v>0</v>
      </c>
      <c r="J380" s="5">
        <f>VLOOKUP(CONCATENATE($F380," ",$G380),AllocFactorMatrix,(J$4+1),FALSE)*$E384</f>
        <v>0</v>
      </c>
      <c r="K380" s="5">
        <f>VLOOKUP(CONCATENATE($F380," ",$G380),AllocFactorMatrix,(K$4+1),FALSE)*$E384</f>
        <v>0</v>
      </c>
      <c r="L380" s="5">
        <f>VLOOKUP(CONCATENATE($F380," ",$G380),AllocFactorMatrix,(L$4+1),FALSE)*$E384</f>
        <v>0</v>
      </c>
      <c r="M380" s="5">
        <f t="shared" si="194"/>
        <v>0</v>
      </c>
      <c r="N380" s="5">
        <f>VLOOKUP(CONCATENATE($F380," ",$G380),AllocFactorMatrix,(N$4+1),FALSE)*$E384</f>
        <v>0</v>
      </c>
      <c r="O380" s="5">
        <f>VLOOKUP(CONCATENATE($F380," ",$G380),AllocFactorMatrix,(O$4+1),FALSE)*$E384</f>
        <v>0</v>
      </c>
      <c r="P380" s="5">
        <f>VLOOKUP(CONCATENATE($F380," ",$G380),AllocFactorMatrix,(P$4+1),FALSE)*$E384</f>
        <v>0</v>
      </c>
      <c r="Q380" s="5">
        <f>VLOOKUP(CONCATENATE($F380," ",$G380),AllocFactorMatrix,(Q$4+1),FALSE)*$E384</f>
        <v>0</v>
      </c>
      <c r="R380" s="5">
        <f t="shared" si="196"/>
        <v>0</v>
      </c>
      <c r="S380" s="5">
        <f>VLOOKUP(CONCATENATE($F380," ",$G380),AllocFactorMatrix,(S$4+1),FALSE)*$E384</f>
        <v>0</v>
      </c>
      <c r="T380" s="5">
        <f>VLOOKUP(CONCATENATE($F380," ",$G380),AllocFactorMatrix,(T$4+1),FALSE)*$E384</f>
        <v>0</v>
      </c>
      <c r="U380" s="5">
        <f>VLOOKUP(CONCATENATE($F380," ",$G380),AllocFactorMatrix,(U$4+1),FALSE)*$E384</f>
        <v>0</v>
      </c>
      <c r="V380" s="5">
        <f>VLOOKUP(CONCATENATE($F380," ",$G380),AllocFactorMatrix,(V$4+1),FALSE)*$E384</f>
        <v>0</v>
      </c>
      <c r="W380" s="5">
        <f t="shared" si="197"/>
        <v>0</v>
      </c>
      <c r="X380" s="5">
        <f>VLOOKUP(CONCATENATE($F380," ",$G380),AllocFactorMatrix,(X$4+1),FALSE)*$E384</f>
        <v>0</v>
      </c>
      <c r="Y380" s="5">
        <f>VLOOKUP(CONCATENATE($F380," ",$G380),AllocFactorMatrix,(Y$4+1),FALSE)*$E384</f>
        <v>0</v>
      </c>
      <c r="Z380" s="5">
        <f t="shared" si="195"/>
        <v>0</v>
      </c>
      <c r="AA380" s="5">
        <f>VLOOKUP(CONCATENATE($F380," ",$G380),AllocFactorMatrix,(AA$4+1),FALSE)*$E384</f>
        <v>0</v>
      </c>
      <c r="AB380" s="5">
        <f>VLOOKUP(CONCATENATE($F380," ",$G380),AllocFactorMatrix,(AB$4+1),FALSE)*$E384</f>
        <v>0</v>
      </c>
      <c r="AC380" s="5">
        <f>VLOOKUP(CONCATENATE($F380," ",$G380),AllocFactorMatrix,(AC$4+1),FALSE)*$E384</f>
        <v>0</v>
      </c>
    </row>
    <row r="381" spans="4:29" hidden="1" outlineLevel="1">
      <c r="E381" s="52"/>
      <c r="F381" s="175" t="str">
        <f>F384</f>
        <v>PROD_ENERGY</v>
      </c>
      <c r="G381" s="52" t="str">
        <f>$G$12</f>
        <v>DISTSEC</v>
      </c>
      <c r="H381" s="4">
        <f t="shared" si="185"/>
        <v>0</v>
      </c>
      <c r="I381" s="5">
        <f>VLOOKUP(CONCATENATE($F381," ",$G381),AllocFactorMatrix,(I$4+1),FALSE)*$E384</f>
        <v>0</v>
      </c>
      <c r="J381" s="5">
        <f>VLOOKUP(CONCATENATE($F381," ",$G381),AllocFactorMatrix,(J$4+1),FALSE)*$E384</f>
        <v>0</v>
      </c>
      <c r="K381" s="5">
        <f>VLOOKUP(CONCATENATE($F381," ",$G381),AllocFactorMatrix,(K$4+1),FALSE)*$E384</f>
        <v>0</v>
      </c>
      <c r="L381" s="5">
        <f>VLOOKUP(CONCATENATE($F381," ",$G381),AllocFactorMatrix,(L$4+1),FALSE)*$E384</f>
        <v>0</v>
      </c>
      <c r="M381" s="5">
        <f t="shared" si="194"/>
        <v>0</v>
      </c>
      <c r="N381" s="5">
        <f>VLOOKUP(CONCATENATE($F381," ",$G381),AllocFactorMatrix,(N$4+1),FALSE)*$E384</f>
        <v>0</v>
      </c>
      <c r="O381" s="5">
        <f>VLOOKUP(CONCATENATE($F381," ",$G381),AllocFactorMatrix,(O$4+1),FALSE)*$E384</f>
        <v>0</v>
      </c>
      <c r="P381" s="5">
        <f>VLOOKUP(CONCATENATE($F381," ",$G381),AllocFactorMatrix,(P$4+1),FALSE)*$E384</f>
        <v>0</v>
      </c>
      <c r="Q381" s="5">
        <f>VLOOKUP(CONCATENATE($F381," ",$G381),AllocFactorMatrix,(Q$4+1),FALSE)*$E384</f>
        <v>0</v>
      </c>
      <c r="R381" s="5">
        <f t="shared" si="196"/>
        <v>0</v>
      </c>
      <c r="S381" s="5">
        <f>VLOOKUP(CONCATENATE($F381," ",$G381),AllocFactorMatrix,(S$4+1),FALSE)*$E384</f>
        <v>0</v>
      </c>
      <c r="T381" s="5">
        <f>VLOOKUP(CONCATENATE($F381," ",$G381),AllocFactorMatrix,(T$4+1),FALSE)*$E384</f>
        <v>0</v>
      </c>
      <c r="U381" s="5">
        <f>VLOOKUP(CONCATENATE($F381," ",$G381),AllocFactorMatrix,(U$4+1),FALSE)*$E384</f>
        <v>0</v>
      </c>
      <c r="V381" s="5">
        <f>VLOOKUP(CONCATENATE($F381," ",$G381),AllocFactorMatrix,(V$4+1),FALSE)*$E384</f>
        <v>0</v>
      </c>
      <c r="W381" s="5">
        <f t="shared" si="197"/>
        <v>0</v>
      </c>
      <c r="X381" s="5">
        <f>VLOOKUP(CONCATENATE($F381," ",$G381),AllocFactorMatrix,(X$4+1),FALSE)*$E384</f>
        <v>0</v>
      </c>
      <c r="Y381" s="5">
        <f>VLOOKUP(CONCATENATE($F381," ",$G381),AllocFactorMatrix,(Y$4+1),FALSE)*$E384</f>
        <v>0</v>
      </c>
      <c r="Z381" s="5">
        <f t="shared" si="195"/>
        <v>0</v>
      </c>
      <c r="AA381" s="5">
        <f>VLOOKUP(CONCATENATE($F381," ",$G381),AllocFactorMatrix,(AA$4+1),FALSE)*$E384</f>
        <v>0</v>
      </c>
      <c r="AB381" s="5">
        <f>VLOOKUP(CONCATENATE($F381," ",$G381),AllocFactorMatrix,(AB$4+1),FALSE)*$E384</f>
        <v>0</v>
      </c>
      <c r="AC381" s="5">
        <f>VLOOKUP(CONCATENATE($F381," ",$G381),AllocFactorMatrix,(AC$4+1),FALSE)*$E384</f>
        <v>0</v>
      </c>
    </row>
    <row r="382" spans="4:29" hidden="1" outlineLevel="1">
      <c r="E382" s="52"/>
      <c r="F382" s="175" t="str">
        <f>F384</f>
        <v>PROD_ENERGY</v>
      </c>
      <c r="G382" s="52" t="str">
        <f>$G$13</f>
        <v>ENERGY</v>
      </c>
      <c r="H382" s="4">
        <f t="shared" si="185"/>
        <v>262326.99999999994</v>
      </c>
      <c r="I382" s="5">
        <f>VLOOKUP(CONCATENATE($F382," ",$G382),AllocFactorMatrix,(I$4+1),FALSE)*$E384</f>
        <v>102644.93740406694</v>
      </c>
      <c r="J382" s="5">
        <f>VLOOKUP(CONCATENATE($F382," ",$G382),AllocFactorMatrix,(J$4+1),FALSE)*$E384</f>
        <v>29612.766626586665</v>
      </c>
      <c r="K382" s="5">
        <f>VLOOKUP(CONCATENATE($F382," ",$G382),AllocFactorMatrix,(K$4+1),FALSE)*$E384</f>
        <v>412.73875977916254</v>
      </c>
      <c r="L382" s="5">
        <f>VLOOKUP(CONCATENATE($F382," ",$G382),AllocFactorMatrix,(L$4+1),FALSE)*$E384</f>
        <v>57.700528816344793</v>
      </c>
      <c r="M382" s="5">
        <f t="shared" si="194"/>
        <v>30083.205915182174</v>
      </c>
      <c r="N382" s="5">
        <f>VLOOKUP(CONCATENATE($F382," ",$G382),AllocFactorMatrix,(N$4+1),FALSE)*$E384</f>
        <v>19213.48307115175</v>
      </c>
      <c r="O382" s="5">
        <f>VLOOKUP(CONCATENATE($F382," ",$G382),AllocFactorMatrix,(O$4+1),FALSE)*$E384</f>
        <v>3426.5126911056277</v>
      </c>
      <c r="P382" s="5">
        <f>VLOOKUP(CONCATENATE($F382," ",$G382),AllocFactorMatrix,(P$4+1),FALSE)*$E384</f>
        <v>697.76346808394089</v>
      </c>
      <c r="Q382" s="5">
        <f>VLOOKUP(CONCATENATE($F382," ",$G382),AllocFactorMatrix,(Q$4+1),FALSE)*$E384</f>
        <v>26.354762333700666</v>
      </c>
      <c r="R382" s="5">
        <f t="shared" si="196"/>
        <v>23364.113992675018</v>
      </c>
      <c r="S382" s="5">
        <f>VLOOKUP(CONCATENATE($F382," ",$G382),AllocFactorMatrix,(S$4+1),FALSE)*$E384</f>
        <v>1006.2104577051919</v>
      </c>
      <c r="T382" s="5">
        <f>VLOOKUP(CONCATENATE($F382," ",$G382),AllocFactorMatrix,(T$4+1),FALSE)*$E384</f>
        <v>15908.37865188039</v>
      </c>
      <c r="U382" s="5">
        <f>VLOOKUP(CONCATENATE($F382," ",$G382),AllocFactorMatrix,(U$4+1),FALSE)*$E384</f>
        <v>68419.347408217101</v>
      </c>
      <c r="V382" s="5">
        <f>VLOOKUP(CONCATENATE($F382," ",$G382),AllocFactorMatrix,(V$4+1),FALSE)*$E384</f>
        <v>12870.393869850948</v>
      </c>
      <c r="W382" s="5">
        <f t="shared" si="197"/>
        <v>98204.330387653623</v>
      </c>
      <c r="X382" s="5">
        <f>VLOOKUP(CONCATENATE($F382," ",$G382),AllocFactorMatrix,(X$4+1),FALSE)*$E384</f>
        <v>5277.7533354971119</v>
      </c>
      <c r="Y382" s="5">
        <f>VLOOKUP(CONCATENATE($F382," ",$G382),AllocFactorMatrix,(Y$4+1),FALSE)*$E384</f>
        <v>105.89706788726708</v>
      </c>
      <c r="Z382" s="5">
        <f t="shared" si="195"/>
        <v>5383.6504033843794</v>
      </c>
      <c r="AA382" s="5">
        <f>VLOOKUP(CONCATENATE($F382," ",$G382),AllocFactorMatrix,(AA$4+1),FALSE)*$E384</f>
        <v>94.460638659263907</v>
      </c>
      <c r="AB382" s="5">
        <f>VLOOKUP(CONCATENATE($F382," ",$G382),AllocFactorMatrix,(AB$4+1),FALSE)*$E384</f>
        <v>2115.8859550092207</v>
      </c>
      <c r="AC382" s="5">
        <f>VLOOKUP(CONCATENATE($F382," ",$G382),AllocFactorMatrix,(AC$4+1),FALSE)*$E384</f>
        <v>436.41530336930833</v>
      </c>
    </row>
    <row r="383" spans="4:29" hidden="1" outlineLevel="1">
      <c r="E383" s="52"/>
      <c r="F383" s="175" t="str">
        <f>F384</f>
        <v>PROD_ENERGY</v>
      </c>
      <c r="G383" s="52" t="str">
        <f>$G$14</f>
        <v>CUSTOMER</v>
      </c>
      <c r="H383" s="4">
        <f t="shared" si="185"/>
        <v>0</v>
      </c>
      <c r="I383" s="5">
        <f>VLOOKUP(CONCATENATE($F383," ",$G383),AllocFactorMatrix,(I$4+1),FALSE)*$E384</f>
        <v>0</v>
      </c>
      <c r="J383" s="5">
        <f>VLOOKUP(CONCATENATE($F383," ",$G383),AllocFactorMatrix,(J$4+1),FALSE)*$E384</f>
        <v>0</v>
      </c>
      <c r="K383" s="5">
        <f>VLOOKUP(CONCATENATE($F383," ",$G383),AllocFactorMatrix,(K$4+1),FALSE)*$E384</f>
        <v>0</v>
      </c>
      <c r="L383" s="5">
        <f>VLOOKUP(CONCATENATE($F383," ",$G383),AllocFactorMatrix,(L$4+1),FALSE)*$E384</f>
        <v>0</v>
      </c>
      <c r="M383" s="5">
        <f t="shared" si="194"/>
        <v>0</v>
      </c>
      <c r="N383" s="5">
        <f>VLOOKUP(CONCATENATE($F383," ",$G383),AllocFactorMatrix,(N$4+1),FALSE)*$E384</f>
        <v>0</v>
      </c>
      <c r="O383" s="5">
        <f>VLOOKUP(CONCATENATE($F383," ",$G383),AllocFactorMatrix,(O$4+1),FALSE)*$E384</f>
        <v>0</v>
      </c>
      <c r="P383" s="5">
        <f>VLOOKUP(CONCATENATE($F383," ",$G383),AllocFactorMatrix,(P$4+1),FALSE)*$E384</f>
        <v>0</v>
      </c>
      <c r="Q383" s="5">
        <f>VLOOKUP(CONCATENATE($F383," ",$G383),AllocFactorMatrix,(Q$4+1),FALSE)*$E384</f>
        <v>0</v>
      </c>
      <c r="R383" s="5">
        <f t="shared" si="196"/>
        <v>0</v>
      </c>
      <c r="S383" s="5">
        <f>VLOOKUP(CONCATENATE($F383," ",$G383),AllocFactorMatrix,(S$4+1),FALSE)*$E384</f>
        <v>0</v>
      </c>
      <c r="T383" s="5">
        <f>VLOOKUP(CONCATENATE($F383," ",$G383),AllocFactorMatrix,(T$4+1),FALSE)*$E384</f>
        <v>0</v>
      </c>
      <c r="U383" s="5">
        <f>VLOOKUP(CONCATENATE($F383," ",$G383),AllocFactorMatrix,(U$4+1),FALSE)*$E384</f>
        <v>0</v>
      </c>
      <c r="V383" s="5">
        <f>VLOOKUP(CONCATENATE($F383," ",$G383),AllocFactorMatrix,(V$4+1),FALSE)*$E384</f>
        <v>0</v>
      </c>
      <c r="W383" s="5">
        <f t="shared" si="197"/>
        <v>0</v>
      </c>
      <c r="X383" s="5">
        <f>VLOOKUP(CONCATENATE($F383," ",$G383),AllocFactorMatrix,(X$4+1),FALSE)*$E384</f>
        <v>0</v>
      </c>
      <c r="Y383" s="5">
        <f>VLOOKUP(CONCATENATE($F383," ",$G383),AllocFactorMatrix,(Y$4+1),FALSE)*$E384</f>
        <v>0</v>
      </c>
      <c r="Z383" s="5">
        <f t="shared" si="195"/>
        <v>0</v>
      </c>
      <c r="AA383" s="5">
        <f>VLOOKUP(CONCATENATE($F383," ",$G383),AllocFactorMatrix,(AA$4+1),FALSE)*$E384</f>
        <v>0</v>
      </c>
      <c r="AB383" s="5">
        <f>VLOOKUP(CONCATENATE($F383," ",$G383),AllocFactorMatrix,(AB$4+1),FALSE)*$E384</f>
        <v>0</v>
      </c>
      <c r="AC383" s="5">
        <f>VLOOKUP(CONCATENATE($F383," ",$G383),AllocFactorMatrix,(AC$4+1),FALSE)*$E384</f>
        <v>0</v>
      </c>
    </row>
    <row r="384" spans="4:29" collapsed="1">
      <c r="D384" s="52" t="str">
        <f>+D1896</f>
        <v>Adj 8 - Remove PPA Rider Revenue, Expense</v>
      </c>
      <c r="E384" s="58">
        <f>+ROUND(E1896/8,0)</f>
        <v>262327</v>
      </c>
      <c r="F384" s="93" t="str">
        <f>+F1896</f>
        <v>PROD_ENERGY</v>
      </c>
      <c r="G384" s="52" t="str">
        <f>$G$15</f>
        <v>TOTAL</v>
      </c>
      <c r="H384" s="4">
        <f t="shared" si="185"/>
        <v>262326.99999999994</v>
      </c>
      <c r="I384" s="5">
        <f>VLOOKUP(CONCATENATE($F384," ",$G384),AllocFactorMatrix,(I$4+1),FALSE)*$E384</f>
        <v>102644.93740406694</v>
      </c>
      <c r="J384" s="5">
        <f>VLOOKUP(CONCATENATE($F384," ",$G384),AllocFactorMatrix,(J$4+1),FALSE)*$E384</f>
        <v>29612.766626586665</v>
      </c>
      <c r="K384" s="5">
        <f>VLOOKUP(CONCATENATE($F384," ",$G384),AllocFactorMatrix,(K$4+1),FALSE)*$E384</f>
        <v>412.73875977916254</v>
      </c>
      <c r="L384" s="5">
        <f>VLOOKUP(CONCATENATE($F384," ",$G384),AllocFactorMatrix,(L$4+1),FALSE)*$E384</f>
        <v>57.700528816344793</v>
      </c>
      <c r="M384" s="5">
        <f t="shared" si="194"/>
        <v>30083.205915182174</v>
      </c>
      <c r="N384" s="5">
        <f>VLOOKUP(CONCATENATE($F384," ",$G384),AllocFactorMatrix,(N$4+1),FALSE)*$E384</f>
        <v>19213.48307115175</v>
      </c>
      <c r="O384" s="5">
        <f>VLOOKUP(CONCATENATE($F384," ",$G384),AllocFactorMatrix,(O$4+1),FALSE)*$E384</f>
        <v>3426.5126911056277</v>
      </c>
      <c r="P384" s="5">
        <f>VLOOKUP(CONCATENATE($F384," ",$G384),AllocFactorMatrix,(P$4+1),FALSE)*$E384</f>
        <v>697.76346808394089</v>
      </c>
      <c r="Q384" s="5">
        <f>VLOOKUP(CONCATENATE($F384," ",$G384),AllocFactorMatrix,(Q$4+1),FALSE)*$E384</f>
        <v>26.354762333700666</v>
      </c>
      <c r="R384" s="5">
        <f t="shared" si="196"/>
        <v>23364.113992675018</v>
      </c>
      <c r="S384" s="5">
        <f>VLOOKUP(CONCATENATE($F384," ",$G384),AllocFactorMatrix,(S$4+1),FALSE)*$E384</f>
        <v>1006.2104577051919</v>
      </c>
      <c r="T384" s="5">
        <f>VLOOKUP(CONCATENATE($F384," ",$G384),AllocFactorMatrix,(T$4+1),FALSE)*$E384</f>
        <v>15908.37865188039</v>
      </c>
      <c r="U384" s="5">
        <f>VLOOKUP(CONCATENATE($F384," ",$G384),AllocFactorMatrix,(U$4+1),FALSE)*$E384</f>
        <v>68419.347408217101</v>
      </c>
      <c r="V384" s="5">
        <f>VLOOKUP(CONCATENATE($F384," ",$G384),AllocFactorMatrix,(V$4+1),FALSE)*$E384</f>
        <v>12870.393869850948</v>
      </c>
      <c r="W384" s="5">
        <f t="shared" si="197"/>
        <v>98204.330387653623</v>
      </c>
      <c r="X384" s="5">
        <f>VLOOKUP(CONCATENATE($F384," ",$G384),AllocFactorMatrix,(X$4+1),FALSE)*$E384</f>
        <v>5277.7533354971119</v>
      </c>
      <c r="Y384" s="5">
        <f>VLOOKUP(CONCATENATE($F384," ",$G384),AllocFactorMatrix,(Y$4+1),FALSE)*$E384</f>
        <v>105.89706788726708</v>
      </c>
      <c r="Z384" s="5">
        <f t="shared" si="195"/>
        <v>5383.6504033843794</v>
      </c>
      <c r="AA384" s="5">
        <f>VLOOKUP(CONCATENATE($F384," ",$G384),AllocFactorMatrix,(AA$4+1),FALSE)*$E384</f>
        <v>94.460638659263907</v>
      </c>
      <c r="AB384" s="5">
        <f>VLOOKUP(CONCATENATE($F384," ",$G384),AllocFactorMatrix,(AB$4+1),FALSE)*$E384</f>
        <v>2115.8859550092207</v>
      </c>
      <c r="AC384" s="5">
        <f>VLOOKUP(CONCATENATE($F384," ",$G384),AllocFactorMatrix,(AC$4+1),FALSE)*$E384</f>
        <v>436.41530336930833</v>
      </c>
    </row>
    <row r="385" spans="4:29" hidden="1" outlineLevel="1">
      <c r="E385" s="52"/>
      <c r="F385" s="175" t="str">
        <f>F392</f>
        <v>CUST_TOTAL</v>
      </c>
      <c r="G385" s="52" t="str">
        <f>$G$8</f>
        <v>PRODUCTION</v>
      </c>
      <c r="H385" s="4">
        <f t="shared" si="185"/>
        <v>0</v>
      </c>
      <c r="I385" s="5">
        <f>VLOOKUP(CONCATENATE($F385," ",$G385),AllocFactorMatrix,(I$4+1),FALSE)*$E392</f>
        <v>0</v>
      </c>
      <c r="J385" s="5">
        <f>VLOOKUP(CONCATENATE($F385," ",$G385),AllocFactorMatrix,(J$4+1),FALSE)*$E392</f>
        <v>0</v>
      </c>
      <c r="K385" s="5">
        <f>VLOOKUP(CONCATENATE($F385," ",$G385),AllocFactorMatrix,(K$4+1),FALSE)*$E392</f>
        <v>0</v>
      </c>
      <c r="L385" s="5">
        <f>VLOOKUP(CONCATENATE($F385," ",$G385),AllocFactorMatrix,(L$4+1),FALSE)*$E392</f>
        <v>0</v>
      </c>
      <c r="M385" s="5">
        <f t="shared" ref="M385:M392" si="198">SUBTOTAL(9,J385:L385)</f>
        <v>0</v>
      </c>
      <c r="N385" s="5">
        <f>VLOOKUP(CONCATENATE($F385," ",$G385),AllocFactorMatrix,(N$4+1),FALSE)*$E392</f>
        <v>0</v>
      </c>
      <c r="O385" s="5">
        <f>VLOOKUP(CONCATENATE($F385," ",$G385),AllocFactorMatrix,(O$4+1),FALSE)*$E392</f>
        <v>0</v>
      </c>
      <c r="P385" s="5">
        <f>VLOOKUP(CONCATENATE($F385," ",$G385),AllocFactorMatrix,(P$4+1),FALSE)*$E392</f>
        <v>0</v>
      </c>
      <c r="Q385" s="5">
        <f>VLOOKUP(CONCATENATE($F385," ",$G385),AllocFactorMatrix,(Q$4+1),FALSE)*$E392</f>
        <v>0</v>
      </c>
      <c r="R385" s="5">
        <f>SUBTOTAL(9,N385:Q385)</f>
        <v>0</v>
      </c>
      <c r="S385" s="5">
        <f>VLOOKUP(CONCATENATE($F385," ",$G385),AllocFactorMatrix,(S$4+1),FALSE)*$E392</f>
        <v>0</v>
      </c>
      <c r="T385" s="5">
        <f>VLOOKUP(CONCATENATE($F385," ",$G385),AllocFactorMatrix,(T$4+1),FALSE)*$E392</f>
        <v>0</v>
      </c>
      <c r="U385" s="5">
        <f>VLOOKUP(CONCATENATE($F385," ",$G385),AllocFactorMatrix,(U$4+1),FALSE)*$E392</f>
        <v>0</v>
      </c>
      <c r="V385" s="5">
        <f>VLOOKUP(CONCATENATE($F385," ",$G385),AllocFactorMatrix,(V$4+1),FALSE)*$E392</f>
        <v>0</v>
      </c>
      <c r="W385" s="5">
        <f>SUBTOTAL(9,S385:V385)</f>
        <v>0</v>
      </c>
      <c r="X385" s="5">
        <f>VLOOKUP(CONCATENATE($F385," ",$G385),AllocFactorMatrix,(X$4+1),FALSE)*$E392</f>
        <v>0</v>
      </c>
      <c r="Y385" s="5">
        <f>VLOOKUP(CONCATENATE($F385," ",$G385),AllocFactorMatrix,(Y$4+1),FALSE)*$E392</f>
        <v>0</v>
      </c>
      <c r="Z385" s="5">
        <f t="shared" ref="Z385:Z392" si="199">SUBTOTAL(9,X385:Y385)</f>
        <v>0</v>
      </c>
      <c r="AA385" s="5">
        <f>VLOOKUP(CONCATENATE($F385," ",$G385),AllocFactorMatrix,(AA$4+1),FALSE)*$E392</f>
        <v>0</v>
      </c>
      <c r="AB385" s="5">
        <f>VLOOKUP(CONCATENATE($F385," ",$G385),AllocFactorMatrix,(AB$4+1),FALSE)*$E392</f>
        <v>0</v>
      </c>
      <c r="AC385" s="5">
        <f>VLOOKUP(CONCATENATE($F385," ",$G385),AllocFactorMatrix,(AC$4+1),FALSE)*$E392</f>
        <v>0</v>
      </c>
    </row>
    <row r="386" spans="4:29" hidden="1" outlineLevel="1">
      <c r="E386" s="52"/>
      <c r="F386" s="175" t="str">
        <f>F392</f>
        <v>CUST_TOTAL</v>
      </c>
      <c r="G386" s="52" t="str">
        <f>$G$9</f>
        <v>BULKTRAN</v>
      </c>
      <c r="H386" s="4">
        <f t="shared" si="185"/>
        <v>0</v>
      </c>
      <c r="I386" s="5">
        <f>VLOOKUP(CONCATENATE($F386," ",$G386),AllocFactorMatrix,(I$4+1),FALSE)*$E392</f>
        <v>0</v>
      </c>
      <c r="J386" s="5">
        <f>VLOOKUP(CONCATENATE($F386," ",$G386),AllocFactorMatrix,(J$4+1),FALSE)*$E392</f>
        <v>0</v>
      </c>
      <c r="K386" s="5">
        <f>VLOOKUP(CONCATENATE($F386," ",$G386),AllocFactorMatrix,(K$4+1),FALSE)*$E392</f>
        <v>0</v>
      </c>
      <c r="L386" s="5">
        <f>VLOOKUP(CONCATENATE($F386," ",$G386),AllocFactorMatrix,(L$4+1),FALSE)*$E392</f>
        <v>0</v>
      </c>
      <c r="M386" s="5">
        <f t="shared" si="198"/>
        <v>0</v>
      </c>
      <c r="N386" s="5">
        <f>VLOOKUP(CONCATENATE($F386," ",$G386),AllocFactorMatrix,(N$4+1),FALSE)*$E392</f>
        <v>0</v>
      </c>
      <c r="O386" s="5">
        <f>VLOOKUP(CONCATENATE($F386," ",$G386),AllocFactorMatrix,(O$4+1),FALSE)*$E392</f>
        <v>0</v>
      </c>
      <c r="P386" s="5">
        <f>VLOOKUP(CONCATENATE($F386," ",$G386),AllocFactorMatrix,(P$4+1),FALSE)*$E392</f>
        <v>0</v>
      </c>
      <c r="Q386" s="5">
        <f>VLOOKUP(CONCATENATE($F386," ",$G386),AllocFactorMatrix,(Q$4+1),FALSE)*$E392</f>
        <v>0</v>
      </c>
      <c r="R386" s="5">
        <f t="shared" ref="R386:R392" si="200">SUBTOTAL(9,N386:Q386)</f>
        <v>0</v>
      </c>
      <c r="S386" s="5">
        <f>VLOOKUP(CONCATENATE($F386," ",$G386),AllocFactorMatrix,(S$4+1),FALSE)*$E392</f>
        <v>0</v>
      </c>
      <c r="T386" s="5">
        <f>VLOOKUP(CONCATENATE($F386," ",$G386),AllocFactorMatrix,(T$4+1),FALSE)*$E392</f>
        <v>0</v>
      </c>
      <c r="U386" s="5">
        <f>VLOOKUP(CONCATENATE($F386," ",$G386),AllocFactorMatrix,(U$4+1),FALSE)*$E392</f>
        <v>0</v>
      </c>
      <c r="V386" s="5">
        <f>VLOOKUP(CONCATENATE($F386," ",$G386),AllocFactorMatrix,(V$4+1),FALSE)*$E392</f>
        <v>0</v>
      </c>
      <c r="W386" s="5">
        <f t="shared" ref="W386:W392" si="201">SUBTOTAL(9,S386:V386)</f>
        <v>0</v>
      </c>
      <c r="X386" s="5">
        <f>VLOOKUP(CONCATENATE($F386," ",$G386),AllocFactorMatrix,(X$4+1),FALSE)*$E392</f>
        <v>0</v>
      </c>
      <c r="Y386" s="5">
        <f>VLOOKUP(CONCATENATE($F386," ",$G386),AllocFactorMatrix,(Y$4+1),FALSE)*$E392</f>
        <v>0</v>
      </c>
      <c r="Z386" s="5">
        <f t="shared" si="199"/>
        <v>0</v>
      </c>
      <c r="AA386" s="5">
        <f>VLOOKUP(CONCATENATE($F386," ",$G386),AllocFactorMatrix,(AA$4+1),FALSE)*$E392</f>
        <v>0</v>
      </c>
      <c r="AB386" s="5">
        <f>VLOOKUP(CONCATENATE($F386," ",$G386),AllocFactorMatrix,(AB$4+1),FALSE)*$E392</f>
        <v>0</v>
      </c>
      <c r="AC386" s="5">
        <f>VLOOKUP(CONCATENATE($F386," ",$G386),AllocFactorMatrix,(AC$4+1),FALSE)*$E392</f>
        <v>0</v>
      </c>
    </row>
    <row r="387" spans="4:29" hidden="1" outlineLevel="1">
      <c r="E387" s="52"/>
      <c r="F387" s="175" t="str">
        <f>F392</f>
        <v>CUST_TOTAL</v>
      </c>
      <c r="G387" s="52" t="str">
        <f>$G$10</f>
        <v>SUBTRAN</v>
      </c>
      <c r="H387" s="4">
        <f t="shared" si="185"/>
        <v>0</v>
      </c>
      <c r="I387" s="5">
        <f>VLOOKUP(CONCATENATE($F387," ",$G387),AllocFactorMatrix,(I$4+1),FALSE)*$E392</f>
        <v>0</v>
      </c>
      <c r="J387" s="5">
        <f>VLOOKUP(CONCATENATE($F387," ",$G387),AllocFactorMatrix,(J$4+1),FALSE)*$E392</f>
        <v>0</v>
      </c>
      <c r="K387" s="5">
        <f>VLOOKUP(CONCATENATE($F387," ",$G387),AllocFactorMatrix,(K$4+1),FALSE)*$E392</f>
        <v>0</v>
      </c>
      <c r="L387" s="5">
        <f>VLOOKUP(CONCATENATE($F387," ",$G387),AllocFactorMatrix,(L$4+1),FALSE)*$E392</f>
        <v>0</v>
      </c>
      <c r="M387" s="5">
        <f t="shared" si="198"/>
        <v>0</v>
      </c>
      <c r="N387" s="5">
        <f>VLOOKUP(CONCATENATE($F387," ",$G387),AllocFactorMatrix,(N$4+1),FALSE)*$E392</f>
        <v>0</v>
      </c>
      <c r="O387" s="5">
        <f>VLOOKUP(CONCATENATE($F387," ",$G387),AllocFactorMatrix,(O$4+1),FALSE)*$E392</f>
        <v>0</v>
      </c>
      <c r="P387" s="5">
        <f>VLOOKUP(CONCATENATE($F387," ",$G387),AllocFactorMatrix,(P$4+1),FALSE)*$E392</f>
        <v>0</v>
      </c>
      <c r="Q387" s="5">
        <f>VLOOKUP(CONCATENATE($F387," ",$G387),AllocFactorMatrix,(Q$4+1),FALSE)*$E392</f>
        <v>0</v>
      </c>
      <c r="R387" s="5">
        <f t="shared" si="200"/>
        <v>0</v>
      </c>
      <c r="S387" s="5">
        <f>VLOOKUP(CONCATENATE($F387," ",$G387),AllocFactorMatrix,(S$4+1),FALSE)*$E392</f>
        <v>0</v>
      </c>
      <c r="T387" s="5">
        <f>VLOOKUP(CONCATENATE($F387," ",$G387),AllocFactorMatrix,(T$4+1),FALSE)*$E392</f>
        <v>0</v>
      </c>
      <c r="U387" s="5">
        <f>VLOOKUP(CONCATENATE($F387," ",$G387),AllocFactorMatrix,(U$4+1),FALSE)*$E392</f>
        <v>0</v>
      </c>
      <c r="V387" s="5">
        <f>VLOOKUP(CONCATENATE($F387," ",$G387),AllocFactorMatrix,(V$4+1),FALSE)*$E392</f>
        <v>0</v>
      </c>
      <c r="W387" s="5">
        <f t="shared" si="201"/>
        <v>0</v>
      </c>
      <c r="X387" s="5">
        <f>VLOOKUP(CONCATENATE($F387," ",$G387),AllocFactorMatrix,(X$4+1),FALSE)*$E392</f>
        <v>0</v>
      </c>
      <c r="Y387" s="5">
        <f>VLOOKUP(CONCATENATE($F387," ",$G387),AllocFactorMatrix,(Y$4+1),FALSE)*$E392</f>
        <v>0</v>
      </c>
      <c r="Z387" s="5">
        <f t="shared" si="199"/>
        <v>0</v>
      </c>
      <c r="AA387" s="5">
        <f>VLOOKUP(CONCATENATE($F387," ",$G387),AllocFactorMatrix,(AA$4+1),FALSE)*$E392</f>
        <v>0</v>
      </c>
      <c r="AB387" s="5">
        <f>VLOOKUP(CONCATENATE($F387," ",$G387),AllocFactorMatrix,(AB$4+1),FALSE)*$E392</f>
        <v>0</v>
      </c>
      <c r="AC387" s="5">
        <f>VLOOKUP(CONCATENATE($F387," ",$G387),AllocFactorMatrix,(AC$4+1),FALSE)*$E392</f>
        <v>0</v>
      </c>
    </row>
    <row r="388" spans="4:29" hidden="1" outlineLevel="1">
      <c r="E388" s="52"/>
      <c r="F388" s="175" t="str">
        <f>F392</f>
        <v>CUST_TOTAL</v>
      </c>
      <c r="G388" s="52" t="str">
        <f>$G$11</f>
        <v>DISTPRI</v>
      </c>
      <c r="H388" s="4">
        <f t="shared" si="185"/>
        <v>0</v>
      </c>
      <c r="I388" s="5">
        <f>VLOOKUP(CONCATENATE($F388," ",$G388),AllocFactorMatrix,(I$4+1),FALSE)*$E392</f>
        <v>0</v>
      </c>
      <c r="J388" s="5">
        <f>VLOOKUP(CONCATENATE($F388," ",$G388),AllocFactorMatrix,(J$4+1),FALSE)*$E392</f>
        <v>0</v>
      </c>
      <c r="K388" s="5">
        <f>VLOOKUP(CONCATENATE($F388," ",$G388),AllocFactorMatrix,(K$4+1),FALSE)*$E392</f>
        <v>0</v>
      </c>
      <c r="L388" s="5">
        <f>VLOOKUP(CONCATENATE($F388," ",$G388),AllocFactorMatrix,(L$4+1),FALSE)*$E392</f>
        <v>0</v>
      </c>
      <c r="M388" s="5">
        <f t="shared" si="198"/>
        <v>0</v>
      </c>
      <c r="N388" s="5">
        <f>VLOOKUP(CONCATENATE($F388," ",$G388),AllocFactorMatrix,(N$4+1),FALSE)*$E392</f>
        <v>0</v>
      </c>
      <c r="O388" s="5">
        <f>VLOOKUP(CONCATENATE($F388," ",$G388),AllocFactorMatrix,(O$4+1),FALSE)*$E392</f>
        <v>0</v>
      </c>
      <c r="P388" s="5">
        <f>VLOOKUP(CONCATENATE($F388," ",$G388),AllocFactorMatrix,(P$4+1),FALSE)*$E392</f>
        <v>0</v>
      </c>
      <c r="Q388" s="5">
        <f>VLOOKUP(CONCATENATE($F388," ",$G388),AllocFactorMatrix,(Q$4+1),FALSE)*$E392</f>
        <v>0</v>
      </c>
      <c r="R388" s="5">
        <f t="shared" si="200"/>
        <v>0</v>
      </c>
      <c r="S388" s="5">
        <f>VLOOKUP(CONCATENATE($F388," ",$G388),AllocFactorMatrix,(S$4+1),FALSE)*$E392</f>
        <v>0</v>
      </c>
      <c r="T388" s="5">
        <f>VLOOKUP(CONCATENATE($F388," ",$G388),AllocFactorMatrix,(T$4+1),FALSE)*$E392</f>
        <v>0</v>
      </c>
      <c r="U388" s="5">
        <f>VLOOKUP(CONCATENATE($F388," ",$G388),AllocFactorMatrix,(U$4+1),FALSE)*$E392</f>
        <v>0</v>
      </c>
      <c r="V388" s="5">
        <f>VLOOKUP(CONCATENATE($F388," ",$G388),AllocFactorMatrix,(V$4+1),FALSE)*$E392</f>
        <v>0</v>
      </c>
      <c r="W388" s="5">
        <f t="shared" si="201"/>
        <v>0</v>
      </c>
      <c r="X388" s="5">
        <f>VLOOKUP(CONCATENATE($F388," ",$G388),AllocFactorMatrix,(X$4+1),FALSE)*$E392</f>
        <v>0</v>
      </c>
      <c r="Y388" s="5">
        <f>VLOOKUP(CONCATENATE($F388," ",$G388),AllocFactorMatrix,(Y$4+1),FALSE)*$E392</f>
        <v>0</v>
      </c>
      <c r="Z388" s="5">
        <f t="shared" si="199"/>
        <v>0</v>
      </c>
      <c r="AA388" s="5">
        <f>VLOOKUP(CONCATENATE($F388," ",$G388),AllocFactorMatrix,(AA$4+1),FALSE)*$E392</f>
        <v>0</v>
      </c>
      <c r="AB388" s="5">
        <f>VLOOKUP(CONCATENATE($F388," ",$G388),AllocFactorMatrix,(AB$4+1),FALSE)*$E392</f>
        <v>0</v>
      </c>
      <c r="AC388" s="5">
        <f>VLOOKUP(CONCATENATE($F388," ",$G388),AllocFactorMatrix,(AC$4+1),FALSE)*$E392</f>
        <v>0</v>
      </c>
    </row>
    <row r="389" spans="4:29" hidden="1" outlineLevel="1">
      <c r="E389" s="52"/>
      <c r="F389" s="175" t="str">
        <f>F392</f>
        <v>CUST_TOTAL</v>
      </c>
      <c r="G389" s="52" t="str">
        <f>$G$12</f>
        <v>DISTSEC</v>
      </c>
      <c r="H389" s="4">
        <f t="shared" si="185"/>
        <v>0</v>
      </c>
      <c r="I389" s="5">
        <f>VLOOKUP(CONCATENATE($F389," ",$G389),AllocFactorMatrix,(I$4+1),FALSE)*$E392</f>
        <v>0</v>
      </c>
      <c r="J389" s="5">
        <f>VLOOKUP(CONCATENATE($F389," ",$G389),AllocFactorMatrix,(J$4+1),FALSE)*$E392</f>
        <v>0</v>
      </c>
      <c r="K389" s="5">
        <f>VLOOKUP(CONCATENATE($F389," ",$G389),AllocFactorMatrix,(K$4+1),FALSE)*$E392</f>
        <v>0</v>
      </c>
      <c r="L389" s="5">
        <f>VLOOKUP(CONCATENATE($F389," ",$G389),AllocFactorMatrix,(L$4+1),FALSE)*$E392</f>
        <v>0</v>
      </c>
      <c r="M389" s="5">
        <f t="shared" si="198"/>
        <v>0</v>
      </c>
      <c r="N389" s="5">
        <f>VLOOKUP(CONCATENATE($F389," ",$G389),AllocFactorMatrix,(N$4+1),FALSE)*$E392</f>
        <v>0</v>
      </c>
      <c r="O389" s="5">
        <f>VLOOKUP(CONCATENATE($F389," ",$G389),AllocFactorMatrix,(O$4+1),FALSE)*$E392</f>
        <v>0</v>
      </c>
      <c r="P389" s="5">
        <f>VLOOKUP(CONCATENATE($F389," ",$G389),AllocFactorMatrix,(P$4+1),FALSE)*$E392</f>
        <v>0</v>
      </c>
      <c r="Q389" s="5">
        <f>VLOOKUP(CONCATENATE($F389," ",$G389),AllocFactorMatrix,(Q$4+1),FALSE)*$E392</f>
        <v>0</v>
      </c>
      <c r="R389" s="5">
        <f t="shared" si="200"/>
        <v>0</v>
      </c>
      <c r="S389" s="5">
        <f>VLOOKUP(CONCATENATE($F389," ",$G389),AllocFactorMatrix,(S$4+1),FALSE)*$E392</f>
        <v>0</v>
      </c>
      <c r="T389" s="5">
        <f>VLOOKUP(CONCATENATE($F389," ",$G389),AllocFactorMatrix,(T$4+1),FALSE)*$E392</f>
        <v>0</v>
      </c>
      <c r="U389" s="5">
        <f>VLOOKUP(CONCATENATE($F389," ",$G389),AllocFactorMatrix,(U$4+1),FALSE)*$E392</f>
        <v>0</v>
      </c>
      <c r="V389" s="5">
        <f>VLOOKUP(CONCATENATE($F389," ",$G389),AllocFactorMatrix,(V$4+1),FALSE)*$E392</f>
        <v>0</v>
      </c>
      <c r="W389" s="5">
        <f t="shared" si="201"/>
        <v>0</v>
      </c>
      <c r="X389" s="5">
        <f>VLOOKUP(CONCATENATE($F389," ",$G389),AllocFactorMatrix,(X$4+1),FALSE)*$E392</f>
        <v>0</v>
      </c>
      <c r="Y389" s="5">
        <f>VLOOKUP(CONCATENATE($F389," ",$G389),AllocFactorMatrix,(Y$4+1),FALSE)*$E392</f>
        <v>0</v>
      </c>
      <c r="Z389" s="5">
        <f t="shared" si="199"/>
        <v>0</v>
      </c>
      <c r="AA389" s="5">
        <f>VLOOKUP(CONCATENATE($F389," ",$G389),AllocFactorMatrix,(AA$4+1),FALSE)*$E392</f>
        <v>0</v>
      </c>
      <c r="AB389" s="5">
        <f>VLOOKUP(CONCATENATE($F389," ",$G389),AllocFactorMatrix,(AB$4+1),FALSE)*$E392</f>
        <v>0</v>
      </c>
      <c r="AC389" s="5">
        <f>VLOOKUP(CONCATENATE($F389," ",$G389),AllocFactorMatrix,(AC$4+1),FALSE)*$E392</f>
        <v>0</v>
      </c>
    </row>
    <row r="390" spans="4:29" hidden="1" outlineLevel="1">
      <c r="E390" s="52"/>
      <c r="F390" s="175" t="str">
        <f>F392</f>
        <v>CUST_TOTAL</v>
      </c>
      <c r="G390" s="52" t="str">
        <f>$G$13</f>
        <v>ENERGY</v>
      </c>
      <c r="H390" s="4">
        <f t="shared" si="185"/>
        <v>0</v>
      </c>
      <c r="I390" s="5">
        <f>VLOOKUP(CONCATENATE($F390," ",$G390),AllocFactorMatrix,(I$4+1),FALSE)*$E392</f>
        <v>0</v>
      </c>
      <c r="J390" s="5">
        <f>VLOOKUP(CONCATENATE($F390," ",$G390),AllocFactorMatrix,(J$4+1),FALSE)*$E392</f>
        <v>0</v>
      </c>
      <c r="K390" s="5">
        <f>VLOOKUP(CONCATENATE($F390," ",$G390),AllocFactorMatrix,(K$4+1),FALSE)*$E392</f>
        <v>0</v>
      </c>
      <c r="L390" s="5">
        <f>VLOOKUP(CONCATENATE($F390," ",$G390),AllocFactorMatrix,(L$4+1),FALSE)*$E392</f>
        <v>0</v>
      </c>
      <c r="M390" s="5">
        <f t="shared" si="198"/>
        <v>0</v>
      </c>
      <c r="N390" s="5">
        <f>VLOOKUP(CONCATENATE($F390," ",$G390),AllocFactorMatrix,(N$4+1),FALSE)*$E392</f>
        <v>0</v>
      </c>
      <c r="O390" s="5">
        <f>VLOOKUP(CONCATENATE($F390," ",$G390),AllocFactorMatrix,(O$4+1),FALSE)*$E392</f>
        <v>0</v>
      </c>
      <c r="P390" s="5">
        <f>VLOOKUP(CONCATENATE($F390," ",$G390),AllocFactorMatrix,(P$4+1),FALSE)*$E392</f>
        <v>0</v>
      </c>
      <c r="Q390" s="5">
        <f>VLOOKUP(CONCATENATE($F390," ",$G390),AllocFactorMatrix,(Q$4+1),FALSE)*$E392</f>
        <v>0</v>
      </c>
      <c r="R390" s="5">
        <f t="shared" si="200"/>
        <v>0</v>
      </c>
      <c r="S390" s="5">
        <f>VLOOKUP(CONCATENATE($F390," ",$G390),AllocFactorMatrix,(S$4+1),FALSE)*$E392</f>
        <v>0</v>
      </c>
      <c r="T390" s="5">
        <f>VLOOKUP(CONCATENATE($F390," ",$G390),AllocFactorMatrix,(T$4+1),FALSE)*$E392</f>
        <v>0</v>
      </c>
      <c r="U390" s="5">
        <f>VLOOKUP(CONCATENATE($F390," ",$G390),AllocFactorMatrix,(U$4+1),FALSE)*$E392</f>
        <v>0</v>
      </c>
      <c r="V390" s="5">
        <f>VLOOKUP(CONCATENATE($F390," ",$G390),AllocFactorMatrix,(V$4+1),FALSE)*$E392</f>
        <v>0</v>
      </c>
      <c r="W390" s="5">
        <f t="shared" si="201"/>
        <v>0</v>
      </c>
      <c r="X390" s="5">
        <f>VLOOKUP(CONCATENATE($F390," ",$G390),AllocFactorMatrix,(X$4+1),FALSE)*$E392</f>
        <v>0</v>
      </c>
      <c r="Y390" s="5">
        <f>VLOOKUP(CONCATENATE($F390," ",$G390),AllocFactorMatrix,(Y$4+1),FALSE)*$E392</f>
        <v>0</v>
      </c>
      <c r="Z390" s="5">
        <f t="shared" si="199"/>
        <v>0</v>
      </c>
      <c r="AA390" s="5">
        <f>VLOOKUP(CONCATENATE($F390," ",$G390),AllocFactorMatrix,(AA$4+1),FALSE)*$E392</f>
        <v>0</v>
      </c>
      <c r="AB390" s="5">
        <f>VLOOKUP(CONCATENATE($F390," ",$G390),AllocFactorMatrix,(AB$4+1),FALSE)*$E392</f>
        <v>0</v>
      </c>
      <c r="AC390" s="5">
        <f>VLOOKUP(CONCATENATE($F390," ",$G390),AllocFactorMatrix,(AC$4+1),FALSE)*$E392</f>
        <v>0</v>
      </c>
    </row>
    <row r="391" spans="4:29" hidden="1" outlineLevel="1">
      <c r="E391" s="52"/>
      <c r="F391" s="175" t="str">
        <f>F392</f>
        <v>CUST_TOTAL</v>
      </c>
      <c r="G391" s="52" t="str">
        <f>$G$14</f>
        <v>CUSTOMER</v>
      </c>
      <c r="H391" s="4">
        <f t="shared" si="185"/>
        <v>62234.999999999993</v>
      </c>
      <c r="I391" s="5">
        <f>VLOOKUP(CONCATENATE($F391," ",$G391),AllocFactorMatrix,(I$4+1),FALSE)*$E392</f>
        <v>39648.959927981821</v>
      </c>
      <c r="J391" s="5">
        <f>VLOOKUP(CONCATENATE($F391," ",$G391),AllocFactorMatrix,(J$4+1),FALSE)*$E392</f>
        <v>8989.8919489204418</v>
      </c>
      <c r="K391" s="5">
        <f>VLOOKUP(CONCATENATE($F391," ",$G391),AllocFactorMatrix,(K$4+1),FALSE)*$E392</f>
        <v>22.232396747750624</v>
      </c>
      <c r="L391" s="5">
        <f>VLOOKUP(CONCATENATE($F391," ",$G391),AllocFactorMatrix,(L$4+1),FALSE)*$E392</f>
        <v>1.7785917398200499</v>
      </c>
      <c r="M391" s="5">
        <f t="shared" si="198"/>
        <v>9013.9029374080128</v>
      </c>
      <c r="N391" s="5">
        <f>VLOOKUP(CONCATENATE($F391," ",$G391),AllocFactorMatrix,(N$4+1),FALSE)*$E392</f>
        <v>160.96255245371449</v>
      </c>
      <c r="O391" s="5">
        <f>VLOOKUP(CONCATENATE($F391," ",$G391),AllocFactorMatrix,(O$4+1),FALSE)*$E392</f>
        <v>16.600189571653797</v>
      </c>
      <c r="P391" s="5">
        <f>VLOOKUP(CONCATENATE($F391," ",$G391),AllocFactorMatrix,(P$4+1),FALSE)*$E392</f>
        <v>3.5571834796400998</v>
      </c>
      <c r="Q391" s="5">
        <f>VLOOKUP(CONCATENATE($F391," ",$G391),AllocFactorMatrix,(Q$4+1),FALSE)*$E392</f>
        <v>0.29643195663667499</v>
      </c>
      <c r="R391" s="5">
        <f t="shared" si="200"/>
        <v>181.41635746164505</v>
      </c>
      <c r="S391" s="5">
        <f>VLOOKUP(CONCATENATE($F391," ",$G391),AllocFactorMatrix,(S$4+1),FALSE)*$E392</f>
        <v>1.4821597831833748</v>
      </c>
      <c r="T391" s="5">
        <f>VLOOKUP(CONCATENATE($F391," ",$G391),AllocFactorMatrix,(T$4+1),FALSE)*$E392</f>
        <v>13.043006092013698</v>
      </c>
      <c r="U391" s="5">
        <f>VLOOKUP(CONCATENATE($F391," ",$G391),AllocFactorMatrix,(U$4+1),FALSE)*$E392</f>
        <v>5.6322071760968244</v>
      </c>
      <c r="V391" s="5">
        <f>VLOOKUP(CONCATENATE($F391," ",$G391),AllocFactorMatrix,(V$4+1),FALSE)*$E392</f>
        <v>1.1857278265466999</v>
      </c>
      <c r="W391" s="5">
        <f t="shared" si="201"/>
        <v>21.343100877840598</v>
      </c>
      <c r="X391" s="5">
        <f>VLOOKUP(CONCATENATE($F391," ",$G391),AllocFactorMatrix,(X$4+1),FALSE)*$E392</f>
        <v>45.354089365411269</v>
      </c>
      <c r="Y391" s="5">
        <f>VLOOKUP(CONCATENATE($F391," ",$G391),AllocFactorMatrix,(Y$4+1),FALSE)*$E392</f>
        <v>0.29643195663667499</v>
      </c>
      <c r="Z391" s="5">
        <f t="shared" si="199"/>
        <v>45.650521322047943</v>
      </c>
      <c r="AA391" s="5">
        <f>VLOOKUP(CONCATENATE($F391," ",$G391),AllocFactorMatrix,(AA$4+1),FALSE)*$E392</f>
        <v>2.6678876097300748</v>
      </c>
      <c r="AB391" s="5">
        <f>VLOOKUP(CONCATENATE($F391," ",$G391),AllocFactorMatrix,(AB$4+1),FALSE)*$E392</f>
        <v>13304.755509723884</v>
      </c>
      <c r="AC391" s="5">
        <f>VLOOKUP(CONCATENATE($F391," ",$G391),AllocFactorMatrix,(AC$4+1),FALSE)*$E392</f>
        <v>16.303757615017123</v>
      </c>
    </row>
    <row r="392" spans="4:29" collapsed="1">
      <c r="D392" s="52" t="str">
        <f>+D1904</f>
        <v>Adj 9 - Remove DSM Rider</v>
      </c>
      <c r="E392" s="58">
        <f>+ROUND(E1904/8,0)</f>
        <v>62235</v>
      </c>
      <c r="F392" s="177" t="str">
        <f>+F1904</f>
        <v>CUST_TOTAL</v>
      </c>
      <c r="G392" s="52" t="str">
        <f>$G$15</f>
        <v>TOTAL</v>
      </c>
      <c r="H392" s="4">
        <f t="shared" si="185"/>
        <v>62234.999999999993</v>
      </c>
      <c r="I392" s="5">
        <f>VLOOKUP(CONCATENATE($F392," ",$G392),AllocFactorMatrix,(I$4+1),FALSE)*$E392</f>
        <v>39648.959927981821</v>
      </c>
      <c r="J392" s="5">
        <f>VLOOKUP(CONCATENATE($F392," ",$G392),AllocFactorMatrix,(J$4+1),FALSE)*$E392</f>
        <v>8989.8919489204418</v>
      </c>
      <c r="K392" s="5">
        <f>VLOOKUP(CONCATENATE($F392," ",$G392),AllocFactorMatrix,(K$4+1),FALSE)*$E392</f>
        <v>22.232396747750624</v>
      </c>
      <c r="L392" s="5">
        <f>VLOOKUP(CONCATENATE($F392," ",$G392),AllocFactorMatrix,(L$4+1),FALSE)*$E392</f>
        <v>1.7785917398200499</v>
      </c>
      <c r="M392" s="5">
        <f t="shared" si="198"/>
        <v>9013.9029374080128</v>
      </c>
      <c r="N392" s="5">
        <f>VLOOKUP(CONCATENATE($F392," ",$G392),AllocFactorMatrix,(N$4+1),FALSE)*$E392</f>
        <v>160.96255245371449</v>
      </c>
      <c r="O392" s="5">
        <f>VLOOKUP(CONCATENATE($F392," ",$G392),AllocFactorMatrix,(O$4+1),FALSE)*$E392</f>
        <v>16.600189571653797</v>
      </c>
      <c r="P392" s="5">
        <f>VLOOKUP(CONCATENATE($F392," ",$G392),AllocFactorMatrix,(P$4+1),FALSE)*$E392</f>
        <v>3.5571834796400998</v>
      </c>
      <c r="Q392" s="5">
        <f>VLOOKUP(CONCATENATE($F392," ",$G392),AllocFactorMatrix,(Q$4+1),FALSE)*$E392</f>
        <v>0.29643195663667499</v>
      </c>
      <c r="R392" s="5">
        <f t="shared" si="200"/>
        <v>181.41635746164505</v>
      </c>
      <c r="S392" s="5">
        <f>VLOOKUP(CONCATENATE($F392," ",$G392),AllocFactorMatrix,(S$4+1),FALSE)*$E392</f>
        <v>1.4821597831833748</v>
      </c>
      <c r="T392" s="5">
        <f>VLOOKUP(CONCATENATE($F392," ",$G392),AllocFactorMatrix,(T$4+1),FALSE)*$E392</f>
        <v>13.043006092013698</v>
      </c>
      <c r="U392" s="5">
        <f>VLOOKUP(CONCATENATE($F392," ",$G392),AllocFactorMatrix,(U$4+1),FALSE)*$E392</f>
        <v>5.6322071760968244</v>
      </c>
      <c r="V392" s="5">
        <f>VLOOKUP(CONCATENATE($F392," ",$G392),AllocFactorMatrix,(V$4+1),FALSE)*$E392</f>
        <v>1.1857278265466999</v>
      </c>
      <c r="W392" s="5">
        <f t="shared" si="201"/>
        <v>21.343100877840598</v>
      </c>
      <c r="X392" s="5">
        <f>VLOOKUP(CONCATENATE($F392," ",$G392),AllocFactorMatrix,(X$4+1),FALSE)*$E392</f>
        <v>45.354089365411269</v>
      </c>
      <c r="Y392" s="5">
        <f>VLOOKUP(CONCATENATE($F392," ",$G392),AllocFactorMatrix,(Y$4+1),FALSE)*$E392</f>
        <v>0.29643195663667499</v>
      </c>
      <c r="Z392" s="5">
        <f t="shared" si="199"/>
        <v>45.650521322047943</v>
      </c>
      <c r="AA392" s="5">
        <f>VLOOKUP(CONCATENATE($F392," ",$G392),AllocFactorMatrix,(AA$4+1),FALSE)*$E392</f>
        <v>2.6678876097300748</v>
      </c>
      <c r="AB392" s="5">
        <f>VLOOKUP(CONCATENATE($F392," ",$G392),AllocFactorMatrix,(AB$4+1),FALSE)*$E392</f>
        <v>13304.755509723884</v>
      </c>
      <c r="AC392" s="5">
        <f>VLOOKUP(CONCATENATE($F392," ",$G392),AllocFactorMatrix,(AC$4+1),FALSE)*$E392</f>
        <v>16.303757615017123</v>
      </c>
    </row>
    <row r="393" spans="4:29" hidden="1" outlineLevel="1">
      <c r="E393" s="55"/>
      <c r="F393" s="175" t="str">
        <f>F400</f>
        <v>CUST_TOTAL</v>
      </c>
      <c r="G393" s="52" t="str">
        <f>$G$8</f>
        <v>PRODUCTION</v>
      </c>
      <c r="H393" s="4">
        <f t="shared" si="185"/>
        <v>0</v>
      </c>
      <c r="I393" s="5">
        <f>VLOOKUP(CONCATENATE($F393," ",$G393),AllocFactorMatrix,(I$4+1),FALSE)*$E400</f>
        <v>0</v>
      </c>
      <c r="J393" s="5">
        <f>VLOOKUP(CONCATENATE($F393," ",$G393),AllocFactorMatrix,(J$4+1),FALSE)*$E400</f>
        <v>0</v>
      </c>
      <c r="K393" s="5">
        <f>VLOOKUP(CONCATENATE($F393," ",$G393),AllocFactorMatrix,(K$4+1),FALSE)*$E400</f>
        <v>0</v>
      </c>
      <c r="L393" s="5">
        <f>VLOOKUP(CONCATENATE($F393," ",$G393),AllocFactorMatrix,(L$4+1),FALSE)*$E400</f>
        <v>0</v>
      </c>
      <c r="M393" s="5">
        <f t="shared" ref="M393:M400" si="202">SUBTOTAL(9,J393:L393)</f>
        <v>0</v>
      </c>
      <c r="N393" s="5">
        <f>VLOOKUP(CONCATENATE($F393," ",$G393),AllocFactorMatrix,(N$4+1),FALSE)*$E400</f>
        <v>0</v>
      </c>
      <c r="O393" s="5">
        <f>VLOOKUP(CONCATENATE($F393," ",$G393),AllocFactorMatrix,(O$4+1),FALSE)*$E400</f>
        <v>0</v>
      </c>
      <c r="P393" s="5">
        <f>VLOOKUP(CONCATENATE($F393," ",$G393),AllocFactorMatrix,(P$4+1),FALSE)*$E400</f>
        <v>0</v>
      </c>
      <c r="Q393" s="5">
        <f>VLOOKUP(CONCATENATE($F393," ",$G393),AllocFactorMatrix,(Q$4+1),FALSE)*$E400</f>
        <v>0</v>
      </c>
      <c r="R393" s="5">
        <f>SUBTOTAL(9,N393:Q393)</f>
        <v>0</v>
      </c>
      <c r="S393" s="5">
        <f>VLOOKUP(CONCATENATE($F393," ",$G393),AllocFactorMatrix,(S$4+1),FALSE)*$E400</f>
        <v>0</v>
      </c>
      <c r="T393" s="5">
        <f>VLOOKUP(CONCATENATE($F393," ",$G393),AllocFactorMatrix,(T$4+1),FALSE)*$E400</f>
        <v>0</v>
      </c>
      <c r="U393" s="5">
        <f>VLOOKUP(CONCATENATE($F393," ",$G393),AllocFactorMatrix,(U$4+1),FALSE)*$E400</f>
        <v>0</v>
      </c>
      <c r="V393" s="5">
        <f>VLOOKUP(CONCATENATE($F393," ",$G393),AllocFactorMatrix,(V$4+1),FALSE)*$E400</f>
        <v>0</v>
      </c>
      <c r="W393" s="5">
        <f>SUBTOTAL(9,S393:V393)</f>
        <v>0</v>
      </c>
      <c r="X393" s="5">
        <f>VLOOKUP(CONCATENATE($F393," ",$G393),AllocFactorMatrix,(X$4+1),FALSE)*$E400</f>
        <v>0</v>
      </c>
      <c r="Y393" s="5">
        <f>VLOOKUP(CONCATENATE($F393," ",$G393),AllocFactorMatrix,(Y$4+1),FALSE)*$E400</f>
        <v>0</v>
      </c>
      <c r="Z393" s="5">
        <f t="shared" ref="Z393:Z400" si="203">SUBTOTAL(9,X393:Y393)</f>
        <v>0</v>
      </c>
      <c r="AA393" s="5">
        <f>VLOOKUP(CONCATENATE($F393," ",$G393),AllocFactorMatrix,(AA$4+1),FALSE)*$E400</f>
        <v>0</v>
      </c>
      <c r="AB393" s="5">
        <f>VLOOKUP(CONCATENATE($F393," ",$G393),AllocFactorMatrix,(AB$4+1),FALSE)*$E400</f>
        <v>0</v>
      </c>
      <c r="AC393" s="5">
        <f>VLOOKUP(CONCATENATE($F393," ",$G393),AllocFactorMatrix,(AC$4+1),FALSE)*$E400</f>
        <v>0</v>
      </c>
    </row>
    <row r="394" spans="4:29" hidden="1" outlineLevel="1">
      <c r="E394" s="55"/>
      <c r="F394" s="175" t="str">
        <f>F400</f>
        <v>CUST_TOTAL</v>
      </c>
      <c r="G394" s="52" t="str">
        <f>$G$9</f>
        <v>BULKTRAN</v>
      </c>
      <c r="H394" s="4">
        <f t="shared" si="185"/>
        <v>0</v>
      </c>
      <c r="I394" s="5">
        <f>VLOOKUP(CONCATENATE($F394," ",$G394),AllocFactorMatrix,(I$4+1),FALSE)*$E400</f>
        <v>0</v>
      </c>
      <c r="J394" s="5">
        <f>VLOOKUP(CONCATENATE($F394," ",$G394),AllocFactorMatrix,(J$4+1),FALSE)*$E400</f>
        <v>0</v>
      </c>
      <c r="K394" s="5">
        <f>VLOOKUP(CONCATENATE($F394," ",$G394),AllocFactorMatrix,(K$4+1),FALSE)*$E400</f>
        <v>0</v>
      </c>
      <c r="L394" s="5">
        <f>VLOOKUP(CONCATENATE($F394," ",$G394),AllocFactorMatrix,(L$4+1),FALSE)*$E400</f>
        <v>0</v>
      </c>
      <c r="M394" s="5">
        <f t="shared" si="202"/>
        <v>0</v>
      </c>
      <c r="N394" s="5">
        <f>VLOOKUP(CONCATENATE($F394," ",$G394),AllocFactorMatrix,(N$4+1),FALSE)*$E400</f>
        <v>0</v>
      </c>
      <c r="O394" s="5">
        <f>VLOOKUP(CONCATENATE($F394," ",$G394),AllocFactorMatrix,(O$4+1),FALSE)*$E400</f>
        <v>0</v>
      </c>
      <c r="P394" s="5">
        <f>VLOOKUP(CONCATENATE($F394," ",$G394),AllocFactorMatrix,(P$4+1),FALSE)*$E400</f>
        <v>0</v>
      </c>
      <c r="Q394" s="5">
        <f>VLOOKUP(CONCATENATE($F394," ",$G394),AllocFactorMatrix,(Q$4+1),FALSE)*$E400</f>
        <v>0</v>
      </c>
      <c r="R394" s="5">
        <f t="shared" ref="R394:R400" si="204">SUBTOTAL(9,N394:Q394)</f>
        <v>0</v>
      </c>
      <c r="S394" s="5">
        <f>VLOOKUP(CONCATENATE($F394," ",$G394),AllocFactorMatrix,(S$4+1),FALSE)*$E400</f>
        <v>0</v>
      </c>
      <c r="T394" s="5">
        <f>VLOOKUP(CONCATENATE($F394," ",$G394),AllocFactorMatrix,(T$4+1),FALSE)*$E400</f>
        <v>0</v>
      </c>
      <c r="U394" s="5">
        <f>VLOOKUP(CONCATENATE($F394," ",$G394),AllocFactorMatrix,(U$4+1),FALSE)*$E400</f>
        <v>0</v>
      </c>
      <c r="V394" s="5">
        <f>VLOOKUP(CONCATENATE($F394," ",$G394),AllocFactorMatrix,(V$4+1),FALSE)*$E400</f>
        <v>0</v>
      </c>
      <c r="W394" s="5">
        <f t="shared" ref="W394:W400" si="205">SUBTOTAL(9,S394:V394)</f>
        <v>0</v>
      </c>
      <c r="X394" s="5">
        <f>VLOOKUP(CONCATENATE($F394," ",$G394),AllocFactorMatrix,(X$4+1),FALSE)*$E400</f>
        <v>0</v>
      </c>
      <c r="Y394" s="5">
        <f>VLOOKUP(CONCATENATE($F394," ",$G394),AllocFactorMatrix,(Y$4+1),FALSE)*$E400</f>
        <v>0</v>
      </c>
      <c r="Z394" s="5">
        <f t="shared" si="203"/>
        <v>0</v>
      </c>
      <c r="AA394" s="5">
        <f>VLOOKUP(CONCATENATE($F394," ",$G394),AllocFactorMatrix,(AA$4+1),FALSE)*$E400</f>
        <v>0</v>
      </c>
      <c r="AB394" s="5">
        <f>VLOOKUP(CONCATENATE($F394," ",$G394),AllocFactorMatrix,(AB$4+1),FALSE)*$E400</f>
        <v>0</v>
      </c>
      <c r="AC394" s="5">
        <f>VLOOKUP(CONCATENATE($F394," ",$G394),AllocFactorMatrix,(AC$4+1),FALSE)*$E400</f>
        <v>0</v>
      </c>
    </row>
    <row r="395" spans="4:29" hidden="1" outlineLevel="1">
      <c r="E395" s="55"/>
      <c r="F395" s="175" t="str">
        <f>F400</f>
        <v>CUST_TOTAL</v>
      </c>
      <c r="G395" s="52" t="str">
        <f>$G$10</f>
        <v>SUBTRAN</v>
      </c>
      <c r="H395" s="4">
        <f t="shared" si="185"/>
        <v>0</v>
      </c>
      <c r="I395" s="5">
        <f>VLOOKUP(CONCATENATE($F395," ",$G395),AllocFactorMatrix,(I$4+1),FALSE)*$E400</f>
        <v>0</v>
      </c>
      <c r="J395" s="5">
        <f>VLOOKUP(CONCATENATE($F395," ",$G395),AllocFactorMatrix,(J$4+1),FALSE)*$E400</f>
        <v>0</v>
      </c>
      <c r="K395" s="5">
        <f>VLOOKUP(CONCATENATE($F395," ",$G395),AllocFactorMatrix,(K$4+1),FALSE)*$E400</f>
        <v>0</v>
      </c>
      <c r="L395" s="5">
        <f>VLOOKUP(CONCATENATE($F395," ",$G395),AllocFactorMatrix,(L$4+1),FALSE)*$E400</f>
        <v>0</v>
      </c>
      <c r="M395" s="5">
        <f t="shared" si="202"/>
        <v>0</v>
      </c>
      <c r="N395" s="5">
        <f>VLOOKUP(CONCATENATE($F395," ",$G395),AllocFactorMatrix,(N$4+1),FALSE)*$E400</f>
        <v>0</v>
      </c>
      <c r="O395" s="5">
        <f>VLOOKUP(CONCATENATE($F395," ",$G395),AllocFactorMatrix,(O$4+1),FALSE)*$E400</f>
        <v>0</v>
      </c>
      <c r="P395" s="5">
        <f>VLOOKUP(CONCATENATE($F395," ",$G395),AllocFactorMatrix,(P$4+1),FALSE)*$E400</f>
        <v>0</v>
      </c>
      <c r="Q395" s="5">
        <f>VLOOKUP(CONCATENATE($F395," ",$G395),AllocFactorMatrix,(Q$4+1),FALSE)*$E400</f>
        <v>0</v>
      </c>
      <c r="R395" s="5">
        <f t="shared" si="204"/>
        <v>0</v>
      </c>
      <c r="S395" s="5">
        <f>VLOOKUP(CONCATENATE($F395," ",$G395),AllocFactorMatrix,(S$4+1),FALSE)*$E400</f>
        <v>0</v>
      </c>
      <c r="T395" s="5">
        <f>VLOOKUP(CONCATENATE($F395," ",$G395),AllocFactorMatrix,(T$4+1),FALSE)*$E400</f>
        <v>0</v>
      </c>
      <c r="U395" s="5">
        <f>VLOOKUP(CONCATENATE($F395," ",$G395),AllocFactorMatrix,(U$4+1),FALSE)*$E400</f>
        <v>0</v>
      </c>
      <c r="V395" s="5">
        <f>VLOOKUP(CONCATENATE($F395," ",$G395),AllocFactorMatrix,(V$4+1),FALSE)*$E400</f>
        <v>0</v>
      </c>
      <c r="W395" s="5">
        <f t="shared" si="205"/>
        <v>0</v>
      </c>
      <c r="X395" s="5">
        <f>VLOOKUP(CONCATENATE($F395," ",$G395),AllocFactorMatrix,(X$4+1),FALSE)*$E400</f>
        <v>0</v>
      </c>
      <c r="Y395" s="5">
        <f>VLOOKUP(CONCATENATE($F395," ",$G395),AllocFactorMatrix,(Y$4+1),FALSE)*$E400</f>
        <v>0</v>
      </c>
      <c r="Z395" s="5">
        <f t="shared" si="203"/>
        <v>0</v>
      </c>
      <c r="AA395" s="5">
        <f>VLOOKUP(CONCATENATE($F395," ",$G395),AllocFactorMatrix,(AA$4+1),FALSE)*$E400</f>
        <v>0</v>
      </c>
      <c r="AB395" s="5">
        <f>VLOOKUP(CONCATENATE($F395," ",$G395),AllocFactorMatrix,(AB$4+1),FALSE)*$E400</f>
        <v>0</v>
      </c>
      <c r="AC395" s="5">
        <f>VLOOKUP(CONCATENATE($F395," ",$G395),AllocFactorMatrix,(AC$4+1),FALSE)*$E400</f>
        <v>0</v>
      </c>
    </row>
    <row r="396" spans="4:29" hidden="1" outlineLevel="1">
      <c r="E396" s="55"/>
      <c r="F396" s="175" t="str">
        <f>F400</f>
        <v>CUST_TOTAL</v>
      </c>
      <c r="G396" s="52" t="str">
        <f>$G$11</f>
        <v>DISTPRI</v>
      </c>
      <c r="H396" s="4">
        <f t="shared" si="185"/>
        <v>0</v>
      </c>
      <c r="I396" s="5">
        <f>VLOOKUP(CONCATENATE($F396," ",$G396),AllocFactorMatrix,(I$4+1),FALSE)*$E400</f>
        <v>0</v>
      </c>
      <c r="J396" s="5">
        <f>VLOOKUP(CONCATENATE($F396," ",$G396),AllocFactorMatrix,(J$4+1),FALSE)*$E400</f>
        <v>0</v>
      </c>
      <c r="K396" s="5">
        <f>VLOOKUP(CONCATENATE($F396," ",$G396),AllocFactorMatrix,(K$4+1),FALSE)*$E400</f>
        <v>0</v>
      </c>
      <c r="L396" s="5">
        <f>VLOOKUP(CONCATENATE($F396," ",$G396),AllocFactorMatrix,(L$4+1),FALSE)*$E400</f>
        <v>0</v>
      </c>
      <c r="M396" s="5">
        <f t="shared" si="202"/>
        <v>0</v>
      </c>
      <c r="N396" s="5">
        <f>VLOOKUP(CONCATENATE($F396," ",$G396),AllocFactorMatrix,(N$4+1),FALSE)*$E400</f>
        <v>0</v>
      </c>
      <c r="O396" s="5">
        <f>VLOOKUP(CONCATENATE($F396," ",$G396),AllocFactorMatrix,(O$4+1),FALSE)*$E400</f>
        <v>0</v>
      </c>
      <c r="P396" s="5">
        <f>VLOOKUP(CONCATENATE($F396," ",$G396),AllocFactorMatrix,(P$4+1),FALSE)*$E400</f>
        <v>0</v>
      </c>
      <c r="Q396" s="5">
        <f>VLOOKUP(CONCATENATE($F396," ",$G396),AllocFactorMatrix,(Q$4+1),FALSE)*$E400</f>
        <v>0</v>
      </c>
      <c r="R396" s="5">
        <f t="shared" si="204"/>
        <v>0</v>
      </c>
      <c r="S396" s="5">
        <f>VLOOKUP(CONCATENATE($F396," ",$G396),AllocFactorMatrix,(S$4+1),FALSE)*$E400</f>
        <v>0</v>
      </c>
      <c r="T396" s="5">
        <f>VLOOKUP(CONCATENATE($F396," ",$G396),AllocFactorMatrix,(T$4+1),FALSE)*$E400</f>
        <v>0</v>
      </c>
      <c r="U396" s="5">
        <f>VLOOKUP(CONCATENATE($F396," ",$G396),AllocFactorMatrix,(U$4+1),FALSE)*$E400</f>
        <v>0</v>
      </c>
      <c r="V396" s="5">
        <f>VLOOKUP(CONCATENATE($F396," ",$G396),AllocFactorMatrix,(V$4+1),FALSE)*$E400</f>
        <v>0</v>
      </c>
      <c r="W396" s="5">
        <f t="shared" si="205"/>
        <v>0</v>
      </c>
      <c r="X396" s="5">
        <f>VLOOKUP(CONCATENATE($F396," ",$G396),AllocFactorMatrix,(X$4+1),FALSE)*$E400</f>
        <v>0</v>
      </c>
      <c r="Y396" s="5">
        <f>VLOOKUP(CONCATENATE($F396," ",$G396),AllocFactorMatrix,(Y$4+1),FALSE)*$E400</f>
        <v>0</v>
      </c>
      <c r="Z396" s="5">
        <f t="shared" si="203"/>
        <v>0</v>
      </c>
      <c r="AA396" s="5">
        <f>VLOOKUP(CONCATENATE($F396," ",$G396),AllocFactorMatrix,(AA$4+1),FALSE)*$E400</f>
        <v>0</v>
      </c>
      <c r="AB396" s="5">
        <f>VLOOKUP(CONCATENATE($F396," ",$G396),AllocFactorMatrix,(AB$4+1),FALSE)*$E400</f>
        <v>0</v>
      </c>
      <c r="AC396" s="5">
        <f>VLOOKUP(CONCATENATE($F396," ",$G396),AllocFactorMatrix,(AC$4+1),FALSE)*$E400</f>
        <v>0</v>
      </c>
    </row>
    <row r="397" spans="4:29" hidden="1" outlineLevel="1">
      <c r="E397" s="55"/>
      <c r="F397" s="175" t="str">
        <f>F400</f>
        <v>CUST_TOTAL</v>
      </c>
      <c r="G397" s="52" t="str">
        <f>$G$12</f>
        <v>DISTSEC</v>
      </c>
      <c r="H397" s="4">
        <f t="shared" si="185"/>
        <v>0</v>
      </c>
      <c r="I397" s="5">
        <f>VLOOKUP(CONCATENATE($F397," ",$G397),AllocFactorMatrix,(I$4+1),FALSE)*$E400</f>
        <v>0</v>
      </c>
      <c r="J397" s="5">
        <f>VLOOKUP(CONCATENATE($F397," ",$G397),AllocFactorMatrix,(J$4+1),FALSE)*$E400</f>
        <v>0</v>
      </c>
      <c r="K397" s="5">
        <f>VLOOKUP(CONCATENATE($F397," ",$G397),AllocFactorMatrix,(K$4+1),FALSE)*$E400</f>
        <v>0</v>
      </c>
      <c r="L397" s="5">
        <f>VLOOKUP(CONCATENATE($F397," ",$G397),AllocFactorMatrix,(L$4+1),FALSE)*$E400</f>
        <v>0</v>
      </c>
      <c r="M397" s="5">
        <f t="shared" si="202"/>
        <v>0</v>
      </c>
      <c r="N397" s="5">
        <f>VLOOKUP(CONCATENATE($F397," ",$G397),AllocFactorMatrix,(N$4+1),FALSE)*$E400</f>
        <v>0</v>
      </c>
      <c r="O397" s="5">
        <f>VLOOKUP(CONCATENATE($F397," ",$G397),AllocFactorMatrix,(O$4+1),FALSE)*$E400</f>
        <v>0</v>
      </c>
      <c r="P397" s="5">
        <f>VLOOKUP(CONCATENATE($F397," ",$G397),AllocFactorMatrix,(P$4+1),FALSE)*$E400</f>
        <v>0</v>
      </c>
      <c r="Q397" s="5">
        <f>VLOOKUP(CONCATENATE($F397," ",$G397),AllocFactorMatrix,(Q$4+1),FALSE)*$E400</f>
        <v>0</v>
      </c>
      <c r="R397" s="5">
        <f t="shared" si="204"/>
        <v>0</v>
      </c>
      <c r="S397" s="5">
        <f>VLOOKUP(CONCATENATE($F397," ",$G397),AllocFactorMatrix,(S$4+1),FALSE)*$E400</f>
        <v>0</v>
      </c>
      <c r="T397" s="5">
        <f>VLOOKUP(CONCATENATE($F397," ",$G397),AllocFactorMatrix,(T$4+1),FALSE)*$E400</f>
        <v>0</v>
      </c>
      <c r="U397" s="5">
        <f>VLOOKUP(CONCATENATE($F397," ",$G397),AllocFactorMatrix,(U$4+1),FALSE)*$E400</f>
        <v>0</v>
      </c>
      <c r="V397" s="5">
        <f>VLOOKUP(CONCATENATE($F397," ",$G397),AllocFactorMatrix,(V$4+1),FALSE)*$E400</f>
        <v>0</v>
      </c>
      <c r="W397" s="5">
        <f t="shared" si="205"/>
        <v>0</v>
      </c>
      <c r="X397" s="5">
        <f>VLOOKUP(CONCATENATE($F397," ",$G397),AllocFactorMatrix,(X$4+1),FALSE)*$E400</f>
        <v>0</v>
      </c>
      <c r="Y397" s="5">
        <f>VLOOKUP(CONCATENATE($F397," ",$G397),AllocFactorMatrix,(Y$4+1),FALSE)*$E400</f>
        <v>0</v>
      </c>
      <c r="Z397" s="5">
        <f t="shared" si="203"/>
        <v>0</v>
      </c>
      <c r="AA397" s="5">
        <f>VLOOKUP(CONCATENATE($F397," ",$G397),AllocFactorMatrix,(AA$4+1),FALSE)*$E400</f>
        <v>0</v>
      </c>
      <c r="AB397" s="5">
        <f>VLOOKUP(CONCATENATE($F397," ",$G397),AllocFactorMatrix,(AB$4+1),FALSE)*$E400</f>
        <v>0</v>
      </c>
      <c r="AC397" s="5">
        <f>VLOOKUP(CONCATENATE($F397," ",$G397),AllocFactorMatrix,(AC$4+1),FALSE)*$E400</f>
        <v>0</v>
      </c>
    </row>
    <row r="398" spans="4:29" hidden="1" outlineLevel="1">
      <c r="E398" s="55"/>
      <c r="F398" s="175" t="str">
        <f>F400</f>
        <v>CUST_TOTAL</v>
      </c>
      <c r="G398" s="52" t="str">
        <f>$G$13</f>
        <v>ENERGY</v>
      </c>
      <c r="H398" s="4">
        <f t="shared" si="185"/>
        <v>0</v>
      </c>
      <c r="I398" s="5">
        <f>VLOOKUP(CONCATENATE($F398," ",$G398),AllocFactorMatrix,(I$4+1),FALSE)*$E400</f>
        <v>0</v>
      </c>
      <c r="J398" s="5">
        <f>VLOOKUP(CONCATENATE($F398," ",$G398),AllocFactorMatrix,(J$4+1),FALSE)*$E400</f>
        <v>0</v>
      </c>
      <c r="K398" s="5">
        <f>VLOOKUP(CONCATENATE($F398," ",$G398),AllocFactorMatrix,(K$4+1),FALSE)*$E400</f>
        <v>0</v>
      </c>
      <c r="L398" s="5">
        <f>VLOOKUP(CONCATENATE($F398," ",$G398),AllocFactorMatrix,(L$4+1),FALSE)*$E400</f>
        <v>0</v>
      </c>
      <c r="M398" s="5">
        <f t="shared" si="202"/>
        <v>0</v>
      </c>
      <c r="N398" s="5">
        <f>VLOOKUP(CONCATENATE($F398," ",$G398),AllocFactorMatrix,(N$4+1),FALSE)*$E400</f>
        <v>0</v>
      </c>
      <c r="O398" s="5">
        <f>VLOOKUP(CONCATENATE($F398," ",$G398),AllocFactorMatrix,(O$4+1),FALSE)*$E400</f>
        <v>0</v>
      </c>
      <c r="P398" s="5">
        <f>VLOOKUP(CONCATENATE($F398," ",$G398),AllocFactorMatrix,(P$4+1),FALSE)*$E400</f>
        <v>0</v>
      </c>
      <c r="Q398" s="5">
        <f>VLOOKUP(CONCATENATE($F398," ",$G398),AllocFactorMatrix,(Q$4+1),FALSE)*$E400</f>
        <v>0</v>
      </c>
      <c r="R398" s="5">
        <f t="shared" si="204"/>
        <v>0</v>
      </c>
      <c r="S398" s="5">
        <f>VLOOKUP(CONCATENATE($F398," ",$G398),AllocFactorMatrix,(S$4+1),FALSE)*$E400</f>
        <v>0</v>
      </c>
      <c r="T398" s="5">
        <f>VLOOKUP(CONCATENATE($F398," ",$G398),AllocFactorMatrix,(T$4+1),FALSE)*$E400</f>
        <v>0</v>
      </c>
      <c r="U398" s="5">
        <f>VLOOKUP(CONCATENATE($F398," ",$G398),AllocFactorMatrix,(U$4+1),FALSE)*$E400</f>
        <v>0</v>
      </c>
      <c r="V398" s="5">
        <f>VLOOKUP(CONCATENATE($F398," ",$G398),AllocFactorMatrix,(V$4+1),FALSE)*$E400</f>
        <v>0</v>
      </c>
      <c r="W398" s="5">
        <f t="shared" si="205"/>
        <v>0</v>
      </c>
      <c r="X398" s="5">
        <f>VLOOKUP(CONCATENATE($F398," ",$G398),AllocFactorMatrix,(X$4+1),FALSE)*$E400</f>
        <v>0</v>
      </c>
      <c r="Y398" s="5">
        <f>VLOOKUP(CONCATENATE($F398," ",$G398),AllocFactorMatrix,(Y$4+1),FALSE)*$E400</f>
        <v>0</v>
      </c>
      <c r="Z398" s="5">
        <f t="shared" si="203"/>
        <v>0</v>
      </c>
      <c r="AA398" s="5">
        <f>VLOOKUP(CONCATENATE($F398," ",$G398),AllocFactorMatrix,(AA$4+1),FALSE)*$E400</f>
        <v>0</v>
      </c>
      <c r="AB398" s="5">
        <f>VLOOKUP(CONCATENATE($F398," ",$G398),AllocFactorMatrix,(AB$4+1),FALSE)*$E400</f>
        <v>0</v>
      </c>
      <c r="AC398" s="5">
        <f>VLOOKUP(CONCATENATE($F398," ",$G398),AllocFactorMatrix,(AC$4+1),FALSE)*$E400</f>
        <v>0</v>
      </c>
    </row>
    <row r="399" spans="4:29" hidden="1" outlineLevel="1">
      <c r="E399" s="55"/>
      <c r="F399" s="175" t="str">
        <f>F400</f>
        <v>CUST_TOTAL</v>
      </c>
      <c r="G399" s="52" t="str">
        <f>$G$14</f>
        <v>CUSTOMER</v>
      </c>
      <c r="H399" s="4">
        <f t="shared" si="185"/>
        <v>-60309.999999999985</v>
      </c>
      <c r="I399" s="5">
        <f>VLOOKUP(CONCATENATE($F399," ",$G399),AllocFactorMatrix,(I$4+1),FALSE)*$E400</f>
        <v>-38422.572077714853</v>
      </c>
      <c r="J399" s="5">
        <f>VLOOKUP(CONCATENATE($F399," ",$G399),AllocFactorMatrix,(J$4+1),FALSE)*$E400</f>
        <v>-8711.8242699347938</v>
      </c>
      <c r="K399" s="5">
        <f>VLOOKUP(CONCATENATE($F399," ",$G399),AllocFactorMatrix,(K$4+1),FALSE)*$E400</f>
        <v>-21.544723192043705</v>
      </c>
      <c r="L399" s="5">
        <f>VLOOKUP(CONCATENATE($F399," ",$G399),AllocFactorMatrix,(L$4+1),FALSE)*$E400</f>
        <v>-1.7235778553634966</v>
      </c>
      <c r="M399" s="5">
        <f t="shared" si="202"/>
        <v>-8735.0925709822022</v>
      </c>
      <c r="N399" s="5">
        <f>VLOOKUP(CONCATENATE($F399," ",$G399),AllocFactorMatrix,(N$4+1),FALSE)*$E400</f>
        <v>-155.98379591039642</v>
      </c>
      <c r="O399" s="5">
        <f>VLOOKUP(CONCATENATE($F399," ",$G399),AllocFactorMatrix,(O$4+1),FALSE)*$E400</f>
        <v>-16.086726650059301</v>
      </c>
      <c r="P399" s="5">
        <f>VLOOKUP(CONCATENATE($F399," ",$G399),AllocFactorMatrix,(P$4+1),FALSE)*$E400</f>
        <v>-3.4471557107269932</v>
      </c>
      <c r="Q399" s="5">
        <f>VLOOKUP(CONCATENATE($F399," ",$G399),AllocFactorMatrix,(Q$4+1),FALSE)*$E400</f>
        <v>-0.28726297589391608</v>
      </c>
      <c r="R399" s="5">
        <f t="shared" si="204"/>
        <v>-175.80494124707664</v>
      </c>
      <c r="S399" s="5">
        <f>VLOOKUP(CONCATENATE($F399," ",$G399),AllocFactorMatrix,(S$4+1),FALSE)*$E400</f>
        <v>-1.4363148794695804</v>
      </c>
      <c r="T399" s="5">
        <f>VLOOKUP(CONCATENATE($F399," ",$G399),AllocFactorMatrix,(T$4+1),FALSE)*$E400</f>
        <v>-12.639570939332307</v>
      </c>
      <c r="U399" s="5">
        <f>VLOOKUP(CONCATENATE($F399," ",$G399),AllocFactorMatrix,(U$4+1),FALSE)*$E400</f>
        <v>-5.4579965419844054</v>
      </c>
      <c r="V399" s="5">
        <f>VLOOKUP(CONCATENATE($F399," ",$G399),AllocFactorMatrix,(V$4+1),FALSE)*$E400</f>
        <v>-1.1490519035756643</v>
      </c>
      <c r="W399" s="5">
        <f t="shared" si="205"/>
        <v>-20.682934264361958</v>
      </c>
      <c r="X399" s="5">
        <f>VLOOKUP(CONCATENATE($F399," ",$G399),AllocFactorMatrix,(X$4+1),FALSE)*$E400</f>
        <v>-43.95123531176916</v>
      </c>
      <c r="Y399" s="5">
        <f>VLOOKUP(CONCATENATE($F399," ",$G399),AllocFactorMatrix,(Y$4+1),FALSE)*$E400</f>
        <v>-0.28726297589391608</v>
      </c>
      <c r="Z399" s="5">
        <f t="shared" si="203"/>
        <v>-44.238498287663077</v>
      </c>
      <c r="AA399" s="5">
        <f>VLOOKUP(CONCATENATE($F399," ",$G399),AllocFactorMatrix,(AA$4+1),FALSE)*$E400</f>
        <v>-2.5853667830452447</v>
      </c>
      <c r="AB399" s="5">
        <f>VLOOKUP(CONCATENATE($F399," ",$G399),AllocFactorMatrix,(AB$4+1),FALSE)*$E400</f>
        <v>-12893.224147046636</v>
      </c>
      <c r="AC399" s="5">
        <f>VLOOKUP(CONCATENATE($F399," ",$G399),AllocFactorMatrix,(AC$4+1),FALSE)*$E400</f>
        <v>-15.799463674165384</v>
      </c>
    </row>
    <row r="400" spans="4:29" collapsed="1">
      <c r="D400" s="52" t="str">
        <f>+D1912</f>
        <v>Adj 10 - Remove HEAP Surcharge</v>
      </c>
      <c r="E400" s="58">
        <f>+ROUND(E1912/8,0)</f>
        <v>-60310</v>
      </c>
      <c r="F400" s="93" t="str">
        <f>+F1912</f>
        <v>CUST_TOTAL</v>
      </c>
      <c r="G400" s="52" t="str">
        <f>$G$15</f>
        <v>TOTAL</v>
      </c>
      <c r="H400" s="4">
        <f t="shared" si="185"/>
        <v>-60309.999999999985</v>
      </c>
      <c r="I400" s="5">
        <f>VLOOKUP(CONCATENATE($F400," ",$G400),AllocFactorMatrix,(I$4+1),FALSE)*$E400</f>
        <v>-38422.572077714853</v>
      </c>
      <c r="J400" s="5">
        <f>VLOOKUP(CONCATENATE($F400," ",$G400),AllocFactorMatrix,(J$4+1),FALSE)*$E400</f>
        <v>-8711.8242699347938</v>
      </c>
      <c r="K400" s="5">
        <f>VLOOKUP(CONCATENATE($F400," ",$G400),AllocFactorMatrix,(K$4+1),FALSE)*$E400</f>
        <v>-21.544723192043705</v>
      </c>
      <c r="L400" s="5">
        <f>VLOOKUP(CONCATENATE($F400," ",$G400),AllocFactorMatrix,(L$4+1),FALSE)*$E400</f>
        <v>-1.7235778553634966</v>
      </c>
      <c r="M400" s="5">
        <f t="shared" si="202"/>
        <v>-8735.0925709822022</v>
      </c>
      <c r="N400" s="5">
        <f>VLOOKUP(CONCATENATE($F400," ",$G400),AllocFactorMatrix,(N$4+1),FALSE)*$E400</f>
        <v>-155.98379591039642</v>
      </c>
      <c r="O400" s="5">
        <f>VLOOKUP(CONCATENATE($F400," ",$G400),AllocFactorMatrix,(O$4+1),FALSE)*$E400</f>
        <v>-16.086726650059301</v>
      </c>
      <c r="P400" s="5">
        <f>VLOOKUP(CONCATENATE($F400," ",$G400),AllocFactorMatrix,(P$4+1),FALSE)*$E400</f>
        <v>-3.4471557107269932</v>
      </c>
      <c r="Q400" s="5">
        <f>VLOOKUP(CONCATENATE($F400," ",$G400),AllocFactorMatrix,(Q$4+1),FALSE)*$E400</f>
        <v>-0.28726297589391608</v>
      </c>
      <c r="R400" s="5">
        <f t="shared" si="204"/>
        <v>-175.80494124707664</v>
      </c>
      <c r="S400" s="5">
        <f>VLOOKUP(CONCATENATE($F400," ",$G400),AllocFactorMatrix,(S$4+1),FALSE)*$E400</f>
        <v>-1.4363148794695804</v>
      </c>
      <c r="T400" s="5">
        <f>VLOOKUP(CONCATENATE($F400," ",$G400),AllocFactorMatrix,(T$4+1),FALSE)*$E400</f>
        <v>-12.639570939332307</v>
      </c>
      <c r="U400" s="5">
        <f>VLOOKUP(CONCATENATE($F400," ",$G400),AllocFactorMatrix,(U$4+1),FALSE)*$E400</f>
        <v>-5.4579965419844054</v>
      </c>
      <c r="V400" s="5">
        <f>VLOOKUP(CONCATENATE($F400," ",$G400),AllocFactorMatrix,(V$4+1),FALSE)*$E400</f>
        <v>-1.1490519035756643</v>
      </c>
      <c r="W400" s="5">
        <f t="shared" si="205"/>
        <v>-20.682934264361958</v>
      </c>
      <c r="X400" s="5">
        <f>VLOOKUP(CONCATENATE($F400," ",$G400),AllocFactorMatrix,(X$4+1),FALSE)*$E400</f>
        <v>-43.95123531176916</v>
      </c>
      <c r="Y400" s="5">
        <f>VLOOKUP(CONCATENATE($F400," ",$G400),AllocFactorMatrix,(Y$4+1),FALSE)*$E400</f>
        <v>-0.28726297589391608</v>
      </c>
      <c r="Z400" s="5">
        <f t="shared" si="203"/>
        <v>-44.238498287663077</v>
      </c>
      <c r="AA400" s="5">
        <f>VLOOKUP(CONCATENATE($F400," ",$G400),AllocFactorMatrix,(AA$4+1),FALSE)*$E400</f>
        <v>-2.5853667830452447</v>
      </c>
      <c r="AB400" s="5">
        <f>VLOOKUP(CONCATENATE($F400," ",$G400),AllocFactorMatrix,(AB$4+1),FALSE)*$E400</f>
        <v>-12893.224147046636</v>
      </c>
      <c r="AC400" s="5">
        <f>VLOOKUP(CONCATENATE($F400," ",$G400),AllocFactorMatrix,(AC$4+1),FALSE)*$E400</f>
        <v>-15.799463674165384</v>
      </c>
    </row>
    <row r="401" spans="4:29" hidden="1" outlineLevel="1">
      <c r="E401" s="52"/>
      <c r="F401" s="175" t="str">
        <f>F408</f>
        <v>CUST_TOTAL</v>
      </c>
      <c r="G401" s="52" t="str">
        <f>$G$8</f>
        <v>PRODUCTION</v>
      </c>
      <c r="H401" s="4">
        <f t="shared" si="185"/>
        <v>0</v>
      </c>
      <c r="I401" s="5">
        <f>VLOOKUP(CONCATENATE($F401," ",$G401),AllocFactorMatrix,(I$4+1),FALSE)*$E408</f>
        <v>0</v>
      </c>
      <c r="J401" s="5">
        <f>VLOOKUP(CONCATENATE($F401," ",$G401),AllocFactorMatrix,(J$4+1),FALSE)*$E408</f>
        <v>0</v>
      </c>
      <c r="K401" s="5">
        <f>VLOOKUP(CONCATENATE($F401," ",$G401),AllocFactorMatrix,(K$4+1),FALSE)*$E408</f>
        <v>0</v>
      </c>
      <c r="L401" s="5">
        <f>VLOOKUP(CONCATENATE($F401," ",$G401),AllocFactorMatrix,(L$4+1),FALSE)*$E408</f>
        <v>0</v>
      </c>
      <c r="M401" s="5">
        <f t="shared" ref="M401:M408" si="206">SUBTOTAL(9,J401:L401)</f>
        <v>0</v>
      </c>
      <c r="N401" s="5">
        <f>VLOOKUP(CONCATENATE($F401," ",$G401),AllocFactorMatrix,(N$4+1),FALSE)*$E408</f>
        <v>0</v>
      </c>
      <c r="O401" s="5">
        <f>VLOOKUP(CONCATENATE($F401," ",$G401),AllocFactorMatrix,(O$4+1),FALSE)*$E408</f>
        <v>0</v>
      </c>
      <c r="P401" s="5">
        <f>VLOOKUP(CONCATENATE($F401," ",$G401),AllocFactorMatrix,(P$4+1),FALSE)*$E408</f>
        <v>0</v>
      </c>
      <c r="Q401" s="5">
        <f>VLOOKUP(CONCATENATE($F401," ",$G401),AllocFactorMatrix,(Q$4+1),FALSE)*$E408</f>
        <v>0</v>
      </c>
      <c r="R401" s="5">
        <f>SUBTOTAL(9,N401:Q401)</f>
        <v>0</v>
      </c>
      <c r="S401" s="5">
        <f>VLOOKUP(CONCATENATE($F401," ",$G401),AllocFactorMatrix,(S$4+1),FALSE)*$E408</f>
        <v>0</v>
      </c>
      <c r="T401" s="5">
        <f>VLOOKUP(CONCATENATE($F401," ",$G401),AllocFactorMatrix,(T$4+1),FALSE)*$E408</f>
        <v>0</v>
      </c>
      <c r="U401" s="5">
        <f>VLOOKUP(CONCATENATE($F401," ",$G401),AllocFactorMatrix,(U$4+1),FALSE)*$E408</f>
        <v>0</v>
      </c>
      <c r="V401" s="5">
        <f>VLOOKUP(CONCATENATE($F401," ",$G401),AllocFactorMatrix,(V$4+1),FALSE)*$E408</f>
        <v>0</v>
      </c>
      <c r="W401" s="5">
        <f>SUBTOTAL(9,S401:V401)</f>
        <v>0</v>
      </c>
      <c r="X401" s="5">
        <f>VLOOKUP(CONCATENATE($F401," ",$G401),AllocFactorMatrix,(X$4+1),FALSE)*$E408</f>
        <v>0</v>
      </c>
      <c r="Y401" s="5">
        <f>VLOOKUP(CONCATENATE($F401," ",$G401),AllocFactorMatrix,(Y$4+1),FALSE)*$E408</f>
        <v>0</v>
      </c>
      <c r="Z401" s="5">
        <f t="shared" ref="Z401:Z432" si="207">SUBTOTAL(9,X401:Y401)</f>
        <v>0</v>
      </c>
      <c r="AA401" s="5">
        <f>VLOOKUP(CONCATENATE($F401," ",$G401),AllocFactorMatrix,(AA$4+1),FALSE)*$E408</f>
        <v>0</v>
      </c>
      <c r="AB401" s="5">
        <f>VLOOKUP(CONCATENATE($F401," ",$G401),AllocFactorMatrix,(AB$4+1),FALSE)*$E408</f>
        <v>0</v>
      </c>
      <c r="AC401" s="5">
        <f>VLOOKUP(CONCATENATE($F401," ",$G401),AllocFactorMatrix,(AC$4+1),FALSE)*$E408</f>
        <v>0</v>
      </c>
    </row>
    <row r="402" spans="4:29" hidden="1" outlineLevel="1">
      <c r="E402" s="52"/>
      <c r="F402" s="175" t="str">
        <f>F408</f>
        <v>CUST_TOTAL</v>
      </c>
      <c r="G402" s="52" t="str">
        <f>$G$9</f>
        <v>BULKTRAN</v>
      </c>
      <c r="H402" s="4">
        <f t="shared" si="185"/>
        <v>0</v>
      </c>
      <c r="I402" s="5">
        <f>VLOOKUP(CONCATENATE($F402," ",$G402),AllocFactorMatrix,(I$4+1),FALSE)*$E408</f>
        <v>0</v>
      </c>
      <c r="J402" s="5">
        <f>VLOOKUP(CONCATENATE($F402," ",$G402),AllocFactorMatrix,(J$4+1),FALSE)*$E408</f>
        <v>0</v>
      </c>
      <c r="K402" s="5">
        <f>VLOOKUP(CONCATENATE($F402," ",$G402),AllocFactorMatrix,(K$4+1),FALSE)*$E408</f>
        <v>0</v>
      </c>
      <c r="L402" s="5">
        <f>VLOOKUP(CONCATENATE($F402," ",$G402),AllocFactorMatrix,(L$4+1),FALSE)*$E408</f>
        <v>0</v>
      </c>
      <c r="M402" s="5">
        <f t="shared" si="206"/>
        <v>0</v>
      </c>
      <c r="N402" s="5">
        <f>VLOOKUP(CONCATENATE($F402," ",$G402),AllocFactorMatrix,(N$4+1),FALSE)*$E408</f>
        <v>0</v>
      </c>
      <c r="O402" s="5">
        <f>VLOOKUP(CONCATENATE($F402," ",$G402),AllocFactorMatrix,(O$4+1),FALSE)*$E408</f>
        <v>0</v>
      </c>
      <c r="P402" s="5">
        <f>VLOOKUP(CONCATENATE($F402," ",$G402),AllocFactorMatrix,(P$4+1),FALSE)*$E408</f>
        <v>0</v>
      </c>
      <c r="Q402" s="5">
        <f>VLOOKUP(CONCATENATE($F402," ",$G402),AllocFactorMatrix,(Q$4+1),FALSE)*$E408</f>
        <v>0</v>
      </c>
      <c r="R402" s="5">
        <f t="shared" ref="R402:R408" si="208">SUBTOTAL(9,N402:Q402)</f>
        <v>0</v>
      </c>
      <c r="S402" s="5">
        <f>VLOOKUP(CONCATENATE($F402," ",$G402),AllocFactorMatrix,(S$4+1),FALSE)*$E408</f>
        <v>0</v>
      </c>
      <c r="T402" s="5">
        <f>VLOOKUP(CONCATENATE($F402," ",$G402),AllocFactorMatrix,(T$4+1),FALSE)*$E408</f>
        <v>0</v>
      </c>
      <c r="U402" s="5">
        <f>VLOOKUP(CONCATENATE($F402," ",$G402),AllocFactorMatrix,(U$4+1),FALSE)*$E408</f>
        <v>0</v>
      </c>
      <c r="V402" s="5">
        <f>VLOOKUP(CONCATENATE($F402," ",$G402),AllocFactorMatrix,(V$4+1),FALSE)*$E408</f>
        <v>0</v>
      </c>
      <c r="W402" s="5">
        <f t="shared" ref="W402:W408" si="209">SUBTOTAL(9,S402:V402)</f>
        <v>0</v>
      </c>
      <c r="X402" s="5">
        <f>VLOOKUP(CONCATENATE($F402," ",$G402),AllocFactorMatrix,(X$4+1),FALSE)*$E408</f>
        <v>0</v>
      </c>
      <c r="Y402" s="5">
        <f>VLOOKUP(CONCATENATE($F402," ",$G402),AllocFactorMatrix,(Y$4+1),FALSE)*$E408</f>
        <v>0</v>
      </c>
      <c r="Z402" s="5">
        <f t="shared" si="207"/>
        <v>0</v>
      </c>
      <c r="AA402" s="5">
        <f>VLOOKUP(CONCATENATE($F402," ",$G402),AllocFactorMatrix,(AA$4+1),FALSE)*$E408</f>
        <v>0</v>
      </c>
      <c r="AB402" s="5">
        <f>VLOOKUP(CONCATENATE($F402," ",$G402),AllocFactorMatrix,(AB$4+1),FALSE)*$E408</f>
        <v>0</v>
      </c>
      <c r="AC402" s="5">
        <f>VLOOKUP(CONCATENATE($F402," ",$G402),AllocFactorMatrix,(AC$4+1),FALSE)*$E408</f>
        <v>0</v>
      </c>
    </row>
    <row r="403" spans="4:29" hidden="1" outlineLevel="1">
      <c r="E403" s="52"/>
      <c r="F403" s="175" t="str">
        <f>F408</f>
        <v>CUST_TOTAL</v>
      </c>
      <c r="G403" s="52" t="str">
        <f>$G$10</f>
        <v>SUBTRAN</v>
      </c>
      <c r="H403" s="4">
        <f t="shared" si="185"/>
        <v>0</v>
      </c>
      <c r="I403" s="5">
        <f>VLOOKUP(CONCATENATE($F403," ",$G403),AllocFactorMatrix,(I$4+1),FALSE)*$E408</f>
        <v>0</v>
      </c>
      <c r="J403" s="5">
        <f>VLOOKUP(CONCATENATE($F403," ",$G403),AllocFactorMatrix,(J$4+1),FALSE)*$E408</f>
        <v>0</v>
      </c>
      <c r="K403" s="5">
        <f>VLOOKUP(CONCATENATE($F403," ",$G403),AllocFactorMatrix,(K$4+1),FALSE)*$E408</f>
        <v>0</v>
      </c>
      <c r="L403" s="5">
        <f>VLOOKUP(CONCATENATE($F403," ",$G403),AllocFactorMatrix,(L$4+1),FALSE)*$E408</f>
        <v>0</v>
      </c>
      <c r="M403" s="5">
        <f t="shared" si="206"/>
        <v>0</v>
      </c>
      <c r="N403" s="5">
        <f>VLOOKUP(CONCATENATE($F403," ",$G403),AllocFactorMatrix,(N$4+1),FALSE)*$E408</f>
        <v>0</v>
      </c>
      <c r="O403" s="5">
        <f>VLOOKUP(CONCATENATE($F403," ",$G403),AllocFactorMatrix,(O$4+1),FALSE)*$E408</f>
        <v>0</v>
      </c>
      <c r="P403" s="5">
        <f>VLOOKUP(CONCATENATE($F403," ",$G403),AllocFactorMatrix,(P$4+1),FALSE)*$E408</f>
        <v>0</v>
      </c>
      <c r="Q403" s="5">
        <f>VLOOKUP(CONCATENATE($F403," ",$G403),AllocFactorMatrix,(Q$4+1),FALSE)*$E408</f>
        <v>0</v>
      </c>
      <c r="R403" s="5">
        <f t="shared" si="208"/>
        <v>0</v>
      </c>
      <c r="S403" s="5">
        <f>VLOOKUP(CONCATENATE($F403," ",$G403),AllocFactorMatrix,(S$4+1),FALSE)*$E408</f>
        <v>0</v>
      </c>
      <c r="T403" s="5">
        <f>VLOOKUP(CONCATENATE($F403," ",$G403),AllocFactorMatrix,(T$4+1),FALSE)*$E408</f>
        <v>0</v>
      </c>
      <c r="U403" s="5">
        <f>VLOOKUP(CONCATENATE($F403," ",$G403),AllocFactorMatrix,(U$4+1),FALSE)*$E408</f>
        <v>0</v>
      </c>
      <c r="V403" s="5">
        <f>VLOOKUP(CONCATENATE($F403," ",$G403),AllocFactorMatrix,(V$4+1),FALSE)*$E408</f>
        <v>0</v>
      </c>
      <c r="W403" s="5">
        <f t="shared" si="209"/>
        <v>0</v>
      </c>
      <c r="X403" s="5">
        <f>VLOOKUP(CONCATENATE($F403," ",$G403),AllocFactorMatrix,(X$4+1),FALSE)*$E408</f>
        <v>0</v>
      </c>
      <c r="Y403" s="5">
        <f>VLOOKUP(CONCATENATE($F403," ",$G403),AllocFactorMatrix,(Y$4+1),FALSE)*$E408</f>
        <v>0</v>
      </c>
      <c r="Z403" s="5">
        <f t="shared" si="207"/>
        <v>0</v>
      </c>
      <c r="AA403" s="5">
        <f>VLOOKUP(CONCATENATE($F403," ",$G403),AllocFactorMatrix,(AA$4+1),FALSE)*$E408</f>
        <v>0</v>
      </c>
      <c r="AB403" s="5">
        <f>VLOOKUP(CONCATENATE($F403," ",$G403),AllocFactorMatrix,(AB$4+1),FALSE)*$E408</f>
        <v>0</v>
      </c>
      <c r="AC403" s="5">
        <f>VLOOKUP(CONCATENATE($F403," ",$G403),AllocFactorMatrix,(AC$4+1),FALSE)*$E408</f>
        <v>0</v>
      </c>
    </row>
    <row r="404" spans="4:29" hidden="1" outlineLevel="1">
      <c r="E404" s="52"/>
      <c r="F404" s="175" t="str">
        <f>F408</f>
        <v>CUST_TOTAL</v>
      </c>
      <c r="G404" s="52" t="str">
        <f>$G$11</f>
        <v>DISTPRI</v>
      </c>
      <c r="H404" s="4">
        <f t="shared" si="185"/>
        <v>0</v>
      </c>
      <c r="I404" s="5">
        <f>VLOOKUP(CONCATENATE($F404," ",$G404),AllocFactorMatrix,(I$4+1),FALSE)*$E408</f>
        <v>0</v>
      </c>
      <c r="J404" s="5">
        <f>VLOOKUP(CONCATENATE($F404," ",$G404),AllocFactorMatrix,(J$4+1),FALSE)*$E408</f>
        <v>0</v>
      </c>
      <c r="K404" s="5">
        <f>VLOOKUP(CONCATENATE($F404," ",$G404),AllocFactorMatrix,(K$4+1),FALSE)*$E408</f>
        <v>0</v>
      </c>
      <c r="L404" s="5">
        <f>VLOOKUP(CONCATENATE($F404," ",$G404),AllocFactorMatrix,(L$4+1),FALSE)*$E408</f>
        <v>0</v>
      </c>
      <c r="M404" s="5">
        <f t="shared" si="206"/>
        <v>0</v>
      </c>
      <c r="N404" s="5">
        <f>VLOOKUP(CONCATENATE($F404," ",$G404),AllocFactorMatrix,(N$4+1),FALSE)*$E408</f>
        <v>0</v>
      </c>
      <c r="O404" s="5">
        <f>VLOOKUP(CONCATENATE($F404," ",$G404),AllocFactorMatrix,(O$4+1),FALSE)*$E408</f>
        <v>0</v>
      </c>
      <c r="P404" s="5">
        <f>VLOOKUP(CONCATENATE($F404," ",$G404),AllocFactorMatrix,(P$4+1),FALSE)*$E408</f>
        <v>0</v>
      </c>
      <c r="Q404" s="5">
        <f>VLOOKUP(CONCATENATE($F404," ",$G404),AllocFactorMatrix,(Q$4+1),FALSE)*$E408</f>
        <v>0</v>
      </c>
      <c r="R404" s="5">
        <f t="shared" si="208"/>
        <v>0</v>
      </c>
      <c r="S404" s="5">
        <f>VLOOKUP(CONCATENATE($F404," ",$G404),AllocFactorMatrix,(S$4+1),FALSE)*$E408</f>
        <v>0</v>
      </c>
      <c r="T404" s="5">
        <f>VLOOKUP(CONCATENATE($F404," ",$G404),AllocFactorMatrix,(T$4+1),FALSE)*$E408</f>
        <v>0</v>
      </c>
      <c r="U404" s="5">
        <f>VLOOKUP(CONCATENATE($F404," ",$G404),AllocFactorMatrix,(U$4+1),FALSE)*$E408</f>
        <v>0</v>
      </c>
      <c r="V404" s="5">
        <f>VLOOKUP(CONCATENATE($F404," ",$G404),AllocFactorMatrix,(V$4+1),FALSE)*$E408</f>
        <v>0</v>
      </c>
      <c r="W404" s="5">
        <f t="shared" si="209"/>
        <v>0</v>
      </c>
      <c r="X404" s="5">
        <f>VLOOKUP(CONCATENATE($F404," ",$G404),AllocFactorMatrix,(X$4+1),FALSE)*$E408</f>
        <v>0</v>
      </c>
      <c r="Y404" s="5">
        <f>VLOOKUP(CONCATENATE($F404," ",$G404),AllocFactorMatrix,(Y$4+1),FALSE)*$E408</f>
        <v>0</v>
      </c>
      <c r="Z404" s="5">
        <f t="shared" si="207"/>
        <v>0</v>
      </c>
      <c r="AA404" s="5">
        <f>VLOOKUP(CONCATENATE($F404," ",$G404),AllocFactorMatrix,(AA$4+1),FALSE)*$E408</f>
        <v>0</v>
      </c>
      <c r="AB404" s="5">
        <f>VLOOKUP(CONCATENATE($F404," ",$G404),AllocFactorMatrix,(AB$4+1),FALSE)*$E408</f>
        <v>0</v>
      </c>
      <c r="AC404" s="5">
        <f>VLOOKUP(CONCATENATE($F404," ",$G404),AllocFactorMatrix,(AC$4+1),FALSE)*$E408</f>
        <v>0</v>
      </c>
    </row>
    <row r="405" spans="4:29" hidden="1" outlineLevel="1">
      <c r="E405" s="52"/>
      <c r="F405" s="175" t="str">
        <f>F408</f>
        <v>CUST_TOTAL</v>
      </c>
      <c r="G405" s="52" t="str">
        <f>$G$12</f>
        <v>DISTSEC</v>
      </c>
      <c r="H405" s="4">
        <f t="shared" si="185"/>
        <v>0</v>
      </c>
      <c r="I405" s="5">
        <f>VLOOKUP(CONCATENATE($F405," ",$G405),AllocFactorMatrix,(I$4+1),FALSE)*$E408</f>
        <v>0</v>
      </c>
      <c r="J405" s="5">
        <f>VLOOKUP(CONCATENATE($F405," ",$G405),AllocFactorMatrix,(J$4+1),FALSE)*$E408</f>
        <v>0</v>
      </c>
      <c r="K405" s="5">
        <f>VLOOKUP(CONCATENATE($F405," ",$G405),AllocFactorMatrix,(K$4+1),FALSE)*$E408</f>
        <v>0</v>
      </c>
      <c r="L405" s="5">
        <f>VLOOKUP(CONCATENATE($F405," ",$G405),AllocFactorMatrix,(L$4+1),FALSE)*$E408</f>
        <v>0</v>
      </c>
      <c r="M405" s="5">
        <f t="shared" si="206"/>
        <v>0</v>
      </c>
      <c r="N405" s="5">
        <f>VLOOKUP(CONCATENATE($F405," ",$G405),AllocFactorMatrix,(N$4+1),FALSE)*$E408</f>
        <v>0</v>
      </c>
      <c r="O405" s="5">
        <f>VLOOKUP(CONCATENATE($F405," ",$G405),AllocFactorMatrix,(O$4+1),FALSE)*$E408</f>
        <v>0</v>
      </c>
      <c r="P405" s="5">
        <f>VLOOKUP(CONCATENATE($F405," ",$G405),AllocFactorMatrix,(P$4+1),FALSE)*$E408</f>
        <v>0</v>
      </c>
      <c r="Q405" s="5">
        <f>VLOOKUP(CONCATENATE($F405," ",$G405),AllocFactorMatrix,(Q$4+1),FALSE)*$E408</f>
        <v>0</v>
      </c>
      <c r="R405" s="5">
        <f t="shared" si="208"/>
        <v>0</v>
      </c>
      <c r="S405" s="5">
        <f>VLOOKUP(CONCATENATE($F405," ",$G405),AllocFactorMatrix,(S$4+1),FALSE)*$E408</f>
        <v>0</v>
      </c>
      <c r="T405" s="5">
        <f>VLOOKUP(CONCATENATE($F405," ",$G405),AllocFactorMatrix,(T$4+1),FALSE)*$E408</f>
        <v>0</v>
      </c>
      <c r="U405" s="5">
        <f>VLOOKUP(CONCATENATE($F405," ",$G405),AllocFactorMatrix,(U$4+1),FALSE)*$E408</f>
        <v>0</v>
      </c>
      <c r="V405" s="5">
        <f>VLOOKUP(CONCATENATE($F405," ",$G405),AllocFactorMatrix,(V$4+1),FALSE)*$E408</f>
        <v>0</v>
      </c>
      <c r="W405" s="5">
        <f t="shared" si="209"/>
        <v>0</v>
      </c>
      <c r="X405" s="5">
        <f>VLOOKUP(CONCATENATE($F405," ",$G405),AllocFactorMatrix,(X$4+1),FALSE)*$E408</f>
        <v>0</v>
      </c>
      <c r="Y405" s="5">
        <f>VLOOKUP(CONCATENATE($F405," ",$G405),AllocFactorMatrix,(Y$4+1),FALSE)*$E408</f>
        <v>0</v>
      </c>
      <c r="Z405" s="5">
        <f t="shared" si="207"/>
        <v>0</v>
      </c>
      <c r="AA405" s="5">
        <f>VLOOKUP(CONCATENATE($F405," ",$G405),AllocFactorMatrix,(AA$4+1),FALSE)*$E408</f>
        <v>0</v>
      </c>
      <c r="AB405" s="5">
        <f>VLOOKUP(CONCATENATE($F405," ",$G405),AllocFactorMatrix,(AB$4+1),FALSE)*$E408</f>
        <v>0</v>
      </c>
      <c r="AC405" s="5">
        <f>VLOOKUP(CONCATENATE($F405," ",$G405),AllocFactorMatrix,(AC$4+1),FALSE)*$E408</f>
        <v>0</v>
      </c>
    </row>
    <row r="406" spans="4:29" hidden="1" outlineLevel="1">
      <c r="E406" s="52"/>
      <c r="F406" s="175" t="str">
        <f>F408</f>
        <v>CUST_TOTAL</v>
      </c>
      <c r="G406" s="52" t="str">
        <f>$G$13</f>
        <v>ENERGY</v>
      </c>
      <c r="H406" s="4">
        <f t="shared" si="185"/>
        <v>0</v>
      </c>
      <c r="I406" s="5">
        <f>VLOOKUP(CONCATENATE($F406," ",$G406),AllocFactorMatrix,(I$4+1),FALSE)*$E408</f>
        <v>0</v>
      </c>
      <c r="J406" s="5">
        <f>VLOOKUP(CONCATENATE($F406," ",$G406),AllocFactorMatrix,(J$4+1),FALSE)*$E408</f>
        <v>0</v>
      </c>
      <c r="K406" s="5">
        <f>VLOOKUP(CONCATENATE($F406," ",$G406),AllocFactorMatrix,(K$4+1),FALSE)*$E408</f>
        <v>0</v>
      </c>
      <c r="L406" s="5">
        <f>VLOOKUP(CONCATENATE($F406," ",$G406),AllocFactorMatrix,(L$4+1),FALSE)*$E408</f>
        <v>0</v>
      </c>
      <c r="M406" s="5">
        <f t="shared" si="206"/>
        <v>0</v>
      </c>
      <c r="N406" s="5">
        <f>VLOOKUP(CONCATENATE($F406," ",$G406),AllocFactorMatrix,(N$4+1),FALSE)*$E408</f>
        <v>0</v>
      </c>
      <c r="O406" s="5">
        <f>VLOOKUP(CONCATENATE($F406," ",$G406),AllocFactorMatrix,(O$4+1),FALSE)*$E408</f>
        <v>0</v>
      </c>
      <c r="P406" s="5">
        <f>VLOOKUP(CONCATENATE($F406," ",$G406),AllocFactorMatrix,(P$4+1),FALSE)*$E408</f>
        <v>0</v>
      </c>
      <c r="Q406" s="5">
        <f>VLOOKUP(CONCATENATE($F406," ",$G406),AllocFactorMatrix,(Q$4+1),FALSE)*$E408</f>
        <v>0</v>
      </c>
      <c r="R406" s="5">
        <f t="shared" si="208"/>
        <v>0</v>
      </c>
      <c r="S406" s="5">
        <f>VLOOKUP(CONCATENATE($F406," ",$G406),AllocFactorMatrix,(S$4+1),FALSE)*$E408</f>
        <v>0</v>
      </c>
      <c r="T406" s="5">
        <f>VLOOKUP(CONCATENATE($F406," ",$G406),AllocFactorMatrix,(T$4+1),FALSE)*$E408</f>
        <v>0</v>
      </c>
      <c r="U406" s="5">
        <f>VLOOKUP(CONCATENATE($F406," ",$G406),AllocFactorMatrix,(U$4+1),FALSE)*$E408</f>
        <v>0</v>
      </c>
      <c r="V406" s="5">
        <f>VLOOKUP(CONCATENATE($F406," ",$G406),AllocFactorMatrix,(V$4+1),FALSE)*$E408</f>
        <v>0</v>
      </c>
      <c r="W406" s="5">
        <f t="shared" si="209"/>
        <v>0</v>
      </c>
      <c r="X406" s="5">
        <f>VLOOKUP(CONCATENATE($F406," ",$G406),AllocFactorMatrix,(X$4+1),FALSE)*$E408</f>
        <v>0</v>
      </c>
      <c r="Y406" s="5">
        <f>VLOOKUP(CONCATENATE($F406," ",$G406),AllocFactorMatrix,(Y$4+1),FALSE)*$E408</f>
        <v>0</v>
      </c>
      <c r="Z406" s="5">
        <f t="shared" si="207"/>
        <v>0</v>
      </c>
      <c r="AA406" s="5">
        <f>VLOOKUP(CONCATENATE($F406," ",$G406),AllocFactorMatrix,(AA$4+1),FALSE)*$E408</f>
        <v>0</v>
      </c>
      <c r="AB406" s="5">
        <f>VLOOKUP(CONCATENATE($F406," ",$G406),AllocFactorMatrix,(AB$4+1),FALSE)*$E408</f>
        <v>0</v>
      </c>
      <c r="AC406" s="5">
        <f>VLOOKUP(CONCATENATE($F406," ",$G406),AllocFactorMatrix,(AC$4+1),FALSE)*$E408</f>
        <v>0</v>
      </c>
    </row>
    <row r="407" spans="4:29" hidden="1" outlineLevel="1">
      <c r="E407" s="52"/>
      <c r="F407" s="175" t="str">
        <f>F408</f>
        <v>CUST_TOTAL</v>
      </c>
      <c r="G407" s="52" t="str">
        <f>$G$14</f>
        <v>CUSTOMER</v>
      </c>
      <c r="H407" s="4">
        <f t="shared" si="185"/>
        <v>-46277.999999999993</v>
      </c>
      <c r="I407" s="5">
        <f>VLOOKUP(CONCATENATE($F407," ",$G407),AllocFactorMatrix,(I$4+1),FALSE)*$E408</f>
        <v>-29483.001005015551</v>
      </c>
      <c r="J407" s="5">
        <f>VLOOKUP(CONCATENATE($F407," ",$G407),AllocFactorMatrix,(J$4+1),FALSE)*$E408</f>
        <v>-6684.8914535573267</v>
      </c>
      <c r="K407" s="5">
        <f>VLOOKUP(CONCATENATE($F407," ",$G407),AllocFactorMatrix,(K$4+1),FALSE)*$E408</f>
        <v>-16.532029512210226</v>
      </c>
      <c r="L407" s="5">
        <f>VLOOKUP(CONCATENATE($F407," ",$G407),AllocFactorMatrix,(L$4+1),FALSE)*$E408</f>
        <v>-1.322562360976818</v>
      </c>
      <c r="M407" s="5">
        <f t="shared" si="206"/>
        <v>-6702.7460454305137</v>
      </c>
      <c r="N407" s="5">
        <f>VLOOKUP(CONCATENATE($F407," ",$G407),AllocFactorMatrix,(N$4+1),FALSE)*$E408</f>
        <v>-119.69189366840202</v>
      </c>
      <c r="O407" s="5">
        <f>VLOOKUP(CONCATENATE($F407," ",$G407),AllocFactorMatrix,(O$4+1),FALSE)*$E408</f>
        <v>-12.343915369116967</v>
      </c>
      <c r="P407" s="5">
        <f>VLOOKUP(CONCATENATE($F407," ",$G407),AllocFactorMatrix,(P$4+1),FALSE)*$E408</f>
        <v>-2.645124721953636</v>
      </c>
      <c r="Q407" s="5">
        <f>VLOOKUP(CONCATENATE($F407," ",$G407),AllocFactorMatrix,(Q$4+1),FALSE)*$E408</f>
        <v>-0.220427060162803</v>
      </c>
      <c r="R407" s="5">
        <f t="shared" si="208"/>
        <v>-134.90136081963541</v>
      </c>
      <c r="S407" s="5">
        <f>VLOOKUP(CONCATENATE($F407," ",$G407),AllocFactorMatrix,(S$4+1),FALSE)*$E408</f>
        <v>-1.1021353008140151</v>
      </c>
      <c r="T407" s="5">
        <f>VLOOKUP(CONCATENATE($F407," ",$G407),AllocFactorMatrix,(T$4+1),FALSE)*$E408</f>
        <v>-9.6987906471633316</v>
      </c>
      <c r="U407" s="5">
        <f>VLOOKUP(CONCATENATE($F407," ",$G407),AllocFactorMatrix,(U$4+1),FALSE)*$E408</f>
        <v>-4.1881141430932569</v>
      </c>
      <c r="V407" s="5">
        <f>VLOOKUP(CONCATENATE($F407," ",$G407),AllocFactorMatrix,(V$4+1),FALSE)*$E408</f>
        <v>-0.88170824065121201</v>
      </c>
      <c r="W407" s="5">
        <f t="shared" si="209"/>
        <v>-15.870748331721817</v>
      </c>
      <c r="X407" s="5">
        <f>VLOOKUP(CONCATENATE($F407," ",$G407),AllocFactorMatrix,(X$4+1),FALSE)*$E408</f>
        <v>-33.725340204908861</v>
      </c>
      <c r="Y407" s="5">
        <f>VLOOKUP(CONCATENATE($F407," ",$G407),AllocFactorMatrix,(Y$4+1),FALSE)*$E408</f>
        <v>-0.220427060162803</v>
      </c>
      <c r="Z407" s="5">
        <f t="shared" si="207"/>
        <v>-33.945767265071666</v>
      </c>
      <c r="AA407" s="5">
        <f>VLOOKUP(CONCATENATE($F407," ",$G407),AllocFactorMatrix,(AA$4+1),FALSE)*$E408</f>
        <v>-1.9838435414652269</v>
      </c>
      <c r="AB407" s="5">
        <f>VLOOKUP(CONCATENATE($F407," ",$G407),AllocFactorMatrix,(AB$4+1),FALSE)*$E408</f>
        <v>-9893.427741287087</v>
      </c>
      <c r="AC407" s="5">
        <f>VLOOKUP(CONCATENATE($F407," ",$G407),AllocFactorMatrix,(AC$4+1),FALSE)*$E408</f>
        <v>-12.123488308954164</v>
      </c>
    </row>
    <row r="408" spans="4:29" collapsed="1">
      <c r="D408" s="52" t="str">
        <f>+D1920</f>
        <v>Adj 11 - Remove Economic Development Surcharge</v>
      </c>
      <c r="E408" s="58">
        <f>+ROUND(E1920/8,0)</f>
        <v>-46278</v>
      </c>
      <c r="F408" s="93" t="str">
        <f>+F1920</f>
        <v>CUST_TOTAL</v>
      </c>
      <c r="G408" s="52" t="str">
        <f>$G$15</f>
        <v>TOTAL</v>
      </c>
      <c r="H408" s="4">
        <f t="shared" si="185"/>
        <v>-46277.999999999993</v>
      </c>
      <c r="I408" s="5">
        <f>VLOOKUP(CONCATENATE($F408," ",$G408),AllocFactorMatrix,(I$4+1),FALSE)*$E408</f>
        <v>-29483.001005015551</v>
      </c>
      <c r="J408" s="5">
        <f>VLOOKUP(CONCATENATE($F408," ",$G408),AllocFactorMatrix,(J$4+1),FALSE)*$E408</f>
        <v>-6684.8914535573267</v>
      </c>
      <c r="K408" s="5">
        <f>VLOOKUP(CONCATENATE($F408," ",$G408),AllocFactorMatrix,(K$4+1),FALSE)*$E408</f>
        <v>-16.532029512210226</v>
      </c>
      <c r="L408" s="5">
        <f>VLOOKUP(CONCATENATE($F408," ",$G408),AllocFactorMatrix,(L$4+1),FALSE)*$E408</f>
        <v>-1.322562360976818</v>
      </c>
      <c r="M408" s="5">
        <f t="shared" si="206"/>
        <v>-6702.7460454305137</v>
      </c>
      <c r="N408" s="5">
        <f>VLOOKUP(CONCATENATE($F408," ",$G408),AllocFactorMatrix,(N$4+1),FALSE)*$E408</f>
        <v>-119.69189366840202</v>
      </c>
      <c r="O408" s="5">
        <f>VLOOKUP(CONCATENATE($F408," ",$G408),AllocFactorMatrix,(O$4+1),FALSE)*$E408</f>
        <v>-12.343915369116967</v>
      </c>
      <c r="P408" s="5">
        <f>VLOOKUP(CONCATENATE($F408," ",$G408),AllocFactorMatrix,(P$4+1),FALSE)*$E408</f>
        <v>-2.645124721953636</v>
      </c>
      <c r="Q408" s="5">
        <f>VLOOKUP(CONCATENATE($F408," ",$G408),AllocFactorMatrix,(Q$4+1),FALSE)*$E408</f>
        <v>-0.220427060162803</v>
      </c>
      <c r="R408" s="5">
        <f t="shared" si="208"/>
        <v>-134.90136081963541</v>
      </c>
      <c r="S408" s="5">
        <f>VLOOKUP(CONCATENATE($F408," ",$G408),AllocFactorMatrix,(S$4+1),FALSE)*$E408</f>
        <v>-1.1021353008140151</v>
      </c>
      <c r="T408" s="5">
        <f>VLOOKUP(CONCATENATE($F408," ",$G408),AllocFactorMatrix,(T$4+1),FALSE)*$E408</f>
        <v>-9.6987906471633316</v>
      </c>
      <c r="U408" s="5">
        <f>VLOOKUP(CONCATENATE($F408," ",$G408),AllocFactorMatrix,(U$4+1),FALSE)*$E408</f>
        <v>-4.1881141430932569</v>
      </c>
      <c r="V408" s="5">
        <f>VLOOKUP(CONCATENATE($F408," ",$G408),AllocFactorMatrix,(V$4+1),FALSE)*$E408</f>
        <v>-0.88170824065121201</v>
      </c>
      <c r="W408" s="5">
        <f t="shared" si="209"/>
        <v>-15.870748331721817</v>
      </c>
      <c r="X408" s="5">
        <f>VLOOKUP(CONCATENATE($F408," ",$G408),AllocFactorMatrix,(X$4+1),FALSE)*$E408</f>
        <v>-33.725340204908861</v>
      </c>
      <c r="Y408" s="5">
        <f>VLOOKUP(CONCATENATE($F408," ",$G408),AllocFactorMatrix,(Y$4+1),FALSE)*$E408</f>
        <v>-0.220427060162803</v>
      </c>
      <c r="Z408" s="5">
        <f t="shared" si="207"/>
        <v>-33.945767265071666</v>
      </c>
      <c r="AA408" s="5">
        <f>VLOOKUP(CONCATENATE($F408," ",$G408),AllocFactorMatrix,(AA$4+1),FALSE)*$E408</f>
        <v>-1.9838435414652269</v>
      </c>
      <c r="AB408" s="5">
        <f>VLOOKUP(CONCATENATE($F408," ",$G408),AllocFactorMatrix,(AB$4+1),FALSE)*$E408</f>
        <v>-9893.427741287087</v>
      </c>
      <c r="AC408" s="5">
        <f>VLOOKUP(CONCATENATE($F408," ",$G408),AllocFactorMatrix,(AC$4+1),FALSE)*$E408</f>
        <v>-12.123488308954164</v>
      </c>
    </row>
    <row r="409" spans="4:29" hidden="1" outlineLevel="1">
      <c r="E409" s="52"/>
      <c r="F409" s="175" t="str">
        <f>F416</f>
        <v>CUST_SPEC_OM</v>
      </c>
      <c r="G409" s="52" t="str">
        <f>$G$8</f>
        <v>PRODUCTION</v>
      </c>
      <c r="H409" s="4">
        <f t="shared" ca="1" si="185"/>
        <v>-268488.56156429433</v>
      </c>
      <c r="I409" s="5">
        <f>VLOOKUP(CONCATENATE($F409," ",$G409),AllocFactorMatrix,(I$4+1),FALSE)*$E416</f>
        <v>0</v>
      </c>
      <c r="J409" s="5">
        <f>VLOOKUP(CONCATENATE($F409," ",$G409),AllocFactorMatrix,(J$4+1),FALSE)*$E416</f>
        <v>0</v>
      </c>
      <c r="K409" s="5">
        <f>VLOOKUP(CONCATENATE($F409," ",$G409),AllocFactorMatrix,(K$4+1),FALSE)*$E416</f>
        <v>0</v>
      </c>
      <c r="L409" s="5">
        <f>VLOOKUP(CONCATENATE($F409," ",$G409),AllocFactorMatrix,(L$4+1),FALSE)*$E416</f>
        <v>0</v>
      </c>
      <c r="M409" s="5">
        <f t="shared" ref="M409:M416" si="210">SUBTOTAL(9,J409:L409)</f>
        <v>0</v>
      </c>
      <c r="N409" s="5">
        <f>VLOOKUP(CONCATENATE($F409," ",$G409),AllocFactorMatrix,(N$4+1),FALSE)*$E416</f>
        <v>0</v>
      </c>
      <c r="O409" s="5">
        <f ca="1">VLOOKUP(CONCATENATE($F409," ",$G409),AllocFactorMatrix,(O$4+1),FALSE)*$E416</f>
        <v>-581.42492919294057</v>
      </c>
      <c r="P409" s="5">
        <f ca="1">VLOOKUP(CONCATENATE($F409," ",$G409),AllocFactorMatrix,(P$4+1),FALSE)*$E416</f>
        <v>-820.4579929595958</v>
      </c>
      <c r="Q409" s="5">
        <f>VLOOKUP(CONCATENATE($F409," ",$G409),AllocFactorMatrix,(Q$4+1),FALSE)*$E416</f>
        <v>0</v>
      </c>
      <c r="R409" s="5">
        <f ca="1">SUBTOTAL(9,N409:Q409)</f>
        <v>-1401.8829221525364</v>
      </c>
      <c r="S409" s="5">
        <f>VLOOKUP(CONCATENATE($F409," ",$G409),AllocFactorMatrix,(S$4+1),FALSE)*$E416</f>
        <v>0</v>
      </c>
      <c r="T409" s="5">
        <f ca="1">VLOOKUP(CONCATENATE($F409," ",$G409),AllocFactorMatrix,(T$4+1),FALSE)*$E416</f>
        <v>-76715.833544247726</v>
      </c>
      <c r="U409" s="5">
        <f ca="1">VLOOKUP(CONCATENATE($F409," ",$G409),AllocFactorMatrix,(U$4+1),FALSE)*$E416</f>
        <v>-142674.11841702971</v>
      </c>
      <c r="V409" s="5">
        <f ca="1">VLOOKUP(CONCATENATE($F409," ",$G409),AllocFactorMatrix,(V$4+1),FALSE)*$E416</f>
        <v>-47696.726680864413</v>
      </c>
      <c r="W409" s="5">
        <f ca="1">SUBTOTAL(9,S409:V409)</f>
        <v>-267086.67864214187</v>
      </c>
      <c r="X409" s="5">
        <f>VLOOKUP(CONCATENATE($F409," ",$G409),AllocFactorMatrix,(X$4+1),FALSE)*$E416</f>
        <v>0</v>
      </c>
      <c r="Y409" s="5">
        <f>VLOOKUP(CONCATENATE($F409," ",$G409),AllocFactorMatrix,(Y$4+1),FALSE)*$E416</f>
        <v>0</v>
      </c>
      <c r="Z409" s="5">
        <f t="shared" si="207"/>
        <v>0</v>
      </c>
      <c r="AA409" s="5">
        <f>VLOOKUP(CONCATENATE($F409," ",$G409),AllocFactorMatrix,(AA$4+1),FALSE)*$E416</f>
        <v>0</v>
      </c>
      <c r="AB409" s="5">
        <f>VLOOKUP(CONCATENATE($F409," ",$G409),AllocFactorMatrix,(AB$4+1),FALSE)*$E416</f>
        <v>0</v>
      </c>
      <c r="AC409" s="5">
        <f>VLOOKUP(CONCATENATE($F409," ",$G409),AllocFactorMatrix,(AC$4+1),FALSE)*$E416</f>
        <v>0</v>
      </c>
    </row>
    <row r="410" spans="4:29" hidden="1" outlineLevel="1">
      <c r="E410" s="52"/>
      <c r="F410" s="175" t="str">
        <f>F416</f>
        <v>CUST_SPEC_OM</v>
      </c>
      <c r="G410" s="52" t="str">
        <f>$G$9</f>
        <v>BULKTRAN</v>
      </c>
      <c r="H410" s="4">
        <f t="shared" ca="1" si="185"/>
        <v>-5781.3474940384594</v>
      </c>
      <c r="I410" s="5">
        <f>VLOOKUP(CONCATENATE($F410," ",$G410),AllocFactorMatrix,(I$4+1),FALSE)*$E416</f>
        <v>0</v>
      </c>
      <c r="J410" s="5">
        <f>VLOOKUP(CONCATENATE($F410," ",$G410),AllocFactorMatrix,(J$4+1),FALSE)*$E416</f>
        <v>0</v>
      </c>
      <c r="K410" s="5">
        <f>VLOOKUP(CONCATENATE($F410," ",$G410),AllocFactorMatrix,(K$4+1),FALSE)*$E416</f>
        <v>0</v>
      </c>
      <c r="L410" s="5">
        <f>VLOOKUP(CONCATENATE($F410," ",$G410),AllocFactorMatrix,(L$4+1),FALSE)*$E416</f>
        <v>0</v>
      </c>
      <c r="M410" s="5">
        <f t="shared" si="210"/>
        <v>0</v>
      </c>
      <c r="N410" s="5">
        <f>VLOOKUP(CONCATENATE($F410," ",$G410),AllocFactorMatrix,(N$4+1),FALSE)*$E416</f>
        <v>0</v>
      </c>
      <c r="O410" s="5">
        <f ca="1">VLOOKUP(CONCATENATE($F410," ",$G410),AllocFactorMatrix,(O$4+1),FALSE)*$E416</f>
        <v>-12.533168343970026</v>
      </c>
      <c r="P410" s="5">
        <f ca="1">VLOOKUP(CONCATENATE($F410," ",$G410),AllocFactorMatrix,(P$4+1),FALSE)*$E416</f>
        <v>-17.45179376711895</v>
      </c>
      <c r="Q410" s="5">
        <f>VLOOKUP(CONCATENATE($F410," ",$G410),AllocFactorMatrix,(Q$4+1),FALSE)*$E416</f>
        <v>0</v>
      </c>
      <c r="R410" s="5">
        <f t="shared" ref="R410:R416" ca="1" si="211">SUBTOTAL(9,N410:Q410)</f>
        <v>-29.984962111088976</v>
      </c>
      <c r="S410" s="5">
        <f>VLOOKUP(CONCATENATE($F410," ",$G410),AllocFactorMatrix,(S$4+1),FALSE)*$E416</f>
        <v>0</v>
      </c>
      <c r="T410" s="5">
        <f ca="1">VLOOKUP(CONCATENATE($F410," ",$G410),AllocFactorMatrix,(T$4+1),FALSE)*$E416</f>
        <v>-1656.9488085426872</v>
      </c>
      <c r="U410" s="5">
        <f ca="1">VLOOKUP(CONCATENATE($F410," ",$G410),AllocFactorMatrix,(U$4+1),FALSE)*$E416</f>
        <v>-3054.4264944196775</v>
      </c>
      <c r="V410" s="5">
        <f ca="1">VLOOKUP(CONCATENATE($F410," ",$G410),AllocFactorMatrix,(V$4+1),FALSE)*$E416</f>
        <v>-1039.9872289650166</v>
      </c>
      <c r="W410" s="5">
        <f t="shared" ref="W410:W416" ca="1" si="212">SUBTOTAL(9,S410:V410)</f>
        <v>-5751.3625319273815</v>
      </c>
      <c r="X410" s="5">
        <f>VLOOKUP(CONCATENATE($F410," ",$G410),AllocFactorMatrix,(X$4+1),FALSE)*$E416</f>
        <v>0</v>
      </c>
      <c r="Y410" s="5">
        <f>VLOOKUP(CONCATENATE($F410," ",$G410),AllocFactorMatrix,(Y$4+1),FALSE)*$E416</f>
        <v>0</v>
      </c>
      <c r="Z410" s="5">
        <f t="shared" si="207"/>
        <v>0</v>
      </c>
      <c r="AA410" s="5">
        <f>VLOOKUP(CONCATENATE($F410," ",$G410),AllocFactorMatrix,(AA$4+1),FALSE)*$E416</f>
        <v>0</v>
      </c>
      <c r="AB410" s="5">
        <f>VLOOKUP(CONCATENATE($F410," ",$G410),AllocFactorMatrix,(AB$4+1),FALSE)*$E416</f>
        <v>0</v>
      </c>
      <c r="AC410" s="5">
        <f>VLOOKUP(CONCATENATE($F410," ",$G410),AllocFactorMatrix,(AC$4+1),FALSE)*$E416</f>
        <v>0</v>
      </c>
    </row>
    <row r="411" spans="4:29" hidden="1" outlineLevel="1">
      <c r="E411" s="52"/>
      <c r="F411" s="175" t="str">
        <f>F416</f>
        <v>CUST_SPEC_OM</v>
      </c>
      <c r="G411" s="52" t="str">
        <f>$G$10</f>
        <v>SUBTRAN</v>
      </c>
      <c r="H411" s="4">
        <f t="shared" ca="1" si="185"/>
        <v>-1495.3234737613998</v>
      </c>
      <c r="I411" s="5">
        <f>VLOOKUP(CONCATENATE($F411," ",$G411),AllocFactorMatrix,(I$4+1),FALSE)*$E416</f>
        <v>0</v>
      </c>
      <c r="J411" s="5">
        <f>VLOOKUP(CONCATENATE($F411," ",$G411),AllocFactorMatrix,(J$4+1),FALSE)*$E416</f>
        <v>0</v>
      </c>
      <c r="K411" s="5">
        <f>VLOOKUP(CONCATENATE($F411," ",$G411),AllocFactorMatrix,(K$4+1),FALSE)*$E416</f>
        <v>0</v>
      </c>
      <c r="L411" s="5">
        <f>VLOOKUP(CONCATENATE($F411," ",$G411),AllocFactorMatrix,(L$4+1),FALSE)*$E416</f>
        <v>0</v>
      </c>
      <c r="M411" s="5">
        <f t="shared" si="210"/>
        <v>0</v>
      </c>
      <c r="N411" s="5">
        <f>VLOOKUP(CONCATENATE($F411," ",$G411),AllocFactorMatrix,(N$4+1),FALSE)*$E416</f>
        <v>0</v>
      </c>
      <c r="O411" s="5">
        <f ca="1">VLOOKUP(CONCATENATE($F411," ",$G411),AllocFactorMatrix,(O$4+1),FALSE)*$E416</f>
        <v>-3.373612262228376</v>
      </c>
      <c r="P411" s="5">
        <f ca="1">VLOOKUP(CONCATENATE($F411," ",$G411),AllocFactorMatrix,(P$4+1),FALSE)*$E416</f>
        <v>-6.0843084276602601</v>
      </c>
      <c r="Q411" s="5">
        <f>VLOOKUP(CONCATENATE($F411," ",$G411),AllocFactorMatrix,(Q$4+1),FALSE)*$E416</f>
        <v>0</v>
      </c>
      <c r="R411" s="5">
        <f t="shared" ca="1" si="211"/>
        <v>-9.4579206898886365</v>
      </c>
      <c r="S411" s="5">
        <f>VLOOKUP(CONCATENATE($F411," ",$G411),AllocFactorMatrix,(S$4+1),FALSE)*$E416</f>
        <v>0</v>
      </c>
      <c r="T411" s="5">
        <f ca="1">VLOOKUP(CONCATENATE($F411," ",$G411),AllocFactorMatrix,(T$4+1),FALSE)*$E416</f>
        <v>-439.91584525591117</v>
      </c>
      <c r="U411" s="5">
        <f ca="1">VLOOKUP(CONCATENATE($F411," ",$G411),AllocFactorMatrix,(U$4+1),FALSE)*$E416</f>
        <v>-1045.9497078156026</v>
      </c>
      <c r="V411" s="5">
        <f ca="1">VLOOKUP(CONCATENATE($F411," ",$G411),AllocFactorMatrix,(V$4+1),FALSE)*$E416</f>
        <v>0</v>
      </c>
      <c r="W411" s="5">
        <f t="shared" ca="1" si="212"/>
        <v>-1485.8655530715137</v>
      </c>
      <c r="X411" s="5">
        <f>VLOOKUP(CONCATENATE($F411," ",$G411),AllocFactorMatrix,(X$4+1),FALSE)*$E416</f>
        <v>0</v>
      </c>
      <c r="Y411" s="5">
        <f>VLOOKUP(CONCATENATE($F411," ",$G411),AllocFactorMatrix,(Y$4+1),FALSE)*$E416</f>
        <v>0</v>
      </c>
      <c r="Z411" s="5">
        <f t="shared" si="207"/>
        <v>0</v>
      </c>
      <c r="AA411" s="5">
        <f>VLOOKUP(CONCATENATE($F411," ",$G411),AllocFactorMatrix,(AA$4+1),FALSE)*$E416</f>
        <v>0</v>
      </c>
      <c r="AB411" s="5">
        <f>VLOOKUP(CONCATENATE($F411," ",$G411),AllocFactorMatrix,(AB$4+1),FALSE)*$E416</f>
        <v>0</v>
      </c>
      <c r="AC411" s="5">
        <f>VLOOKUP(CONCATENATE($F411," ",$G411),AllocFactorMatrix,(AC$4+1),FALSE)*$E416</f>
        <v>0</v>
      </c>
    </row>
    <row r="412" spans="4:29" hidden="1" outlineLevel="1">
      <c r="E412" s="52"/>
      <c r="F412" s="175" t="str">
        <f>F416</f>
        <v>CUST_SPEC_OM</v>
      </c>
      <c r="G412" s="52" t="str">
        <f>$G$11</f>
        <v>DISTPRI</v>
      </c>
      <c r="H412" s="4">
        <f t="shared" ca="1" si="185"/>
        <v>-20800.395072206342</v>
      </c>
      <c r="I412" s="5">
        <f>VLOOKUP(CONCATENATE($F412," ",$G412),AllocFactorMatrix,(I$4+1),FALSE)*$E416</f>
        <v>0</v>
      </c>
      <c r="J412" s="5">
        <f>VLOOKUP(CONCATENATE($F412," ",$G412),AllocFactorMatrix,(J$4+1),FALSE)*$E416</f>
        <v>0</v>
      </c>
      <c r="K412" s="5">
        <f>VLOOKUP(CONCATENATE($F412," ",$G412),AllocFactorMatrix,(K$4+1),FALSE)*$E416</f>
        <v>0</v>
      </c>
      <c r="L412" s="5">
        <f>VLOOKUP(CONCATENATE($F412," ",$G412),AllocFactorMatrix,(L$4+1),FALSE)*$E416</f>
        <v>0</v>
      </c>
      <c r="M412" s="5">
        <f t="shared" si="210"/>
        <v>0</v>
      </c>
      <c r="N412" s="5">
        <f>VLOOKUP(CONCATENATE($F412," ",$G412),AllocFactorMatrix,(N$4+1),FALSE)*$E416</f>
        <v>0</v>
      </c>
      <c r="O412" s="5">
        <f ca="1">VLOOKUP(CONCATENATE($F412," ",$G412),AllocFactorMatrix,(O$4+1),FALSE)*$E416</f>
        <v>-160.36994688828474</v>
      </c>
      <c r="P412" s="5">
        <f ca="1">VLOOKUP(CONCATENATE($F412," ",$G412),AllocFactorMatrix,(P$4+1),FALSE)*$E416</f>
        <v>0</v>
      </c>
      <c r="Q412" s="5">
        <f>VLOOKUP(CONCATENATE($F412," ",$G412),AllocFactorMatrix,(Q$4+1),FALSE)*$E416</f>
        <v>0</v>
      </c>
      <c r="R412" s="5">
        <f t="shared" ca="1" si="211"/>
        <v>-160.36994688828474</v>
      </c>
      <c r="S412" s="5">
        <f>VLOOKUP(CONCATENATE($F412," ",$G412),AllocFactorMatrix,(S$4+1),FALSE)*$E416</f>
        <v>0</v>
      </c>
      <c r="T412" s="5">
        <f ca="1">VLOOKUP(CONCATENATE($F412," ",$G412),AllocFactorMatrix,(T$4+1),FALSE)*$E416</f>
        <v>-20640.025125318058</v>
      </c>
      <c r="U412" s="5">
        <f ca="1">VLOOKUP(CONCATENATE($F412," ",$G412),AllocFactorMatrix,(U$4+1),FALSE)*$E416</f>
        <v>0</v>
      </c>
      <c r="V412" s="5">
        <f ca="1">VLOOKUP(CONCATENATE($F412," ",$G412),AllocFactorMatrix,(V$4+1),FALSE)*$E416</f>
        <v>0</v>
      </c>
      <c r="W412" s="5">
        <f t="shared" ca="1" si="212"/>
        <v>-20640.025125318058</v>
      </c>
      <c r="X412" s="5">
        <f>VLOOKUP(CONCATENATE($F412," ",$G412),AllocFactorMatrix,(X$4+1),FALSE)*$E416</f>
        <v>0</v>
      </c>
      <c r="Y412" s="5">
        <f>VLOOKUP(CONCATENATE($F412," ",$G412),AllocFactorMatrix,(Y$4+1),FALSE)*$E416</f>
        <v>0</v>
      </c>
      <c r="Z412" s="5">
        <f t="shared" si="207"/>
        <v>0</v>
      </c>
      <c r="AA412" s="5">
        <f>VLOOKUP(CONCATENATE($F412," ",$G412),AllocFactorMatrix,(AA$4+1),FALSE)*$E416</f>
        <v>0</v>
      </c>
      <c r="AB412" s="5">
        <f>VLOOKUP(CONCATENATE($F412," ",$G412),AllocFactorMatrix,(AB$4+1),FALSE)*$E416</f>
        <v>0</v>
      </c>
      <c r="AC412" s="5">
        <f>VLOOKUP(CONCATENATE($F412," ",$G412),AllocFactorMatrix,(AC$4+1),FALSE)*$E416</f>
        <v>0</v>
      </c>
    </row>
    <row r="413" spans="4:29" hidden="1" outlineLevel="1">
      <c r="E413" s="52"/>
      <c r="F413" s="175" t="str">
        <f>F416</f>
        <v>CUST_SPEC_OM</v>
      </c>
      <c r="G413" s="52" t="str">
        <f>$G$12</f>
        <v>DISTSEC</v>
      </c>
      <c r="H413" s="4">
        <f t="shared" ca="1" si="185"/>
        <v>0</v>
      </c>
      <c r="I413" s="5">
        <f>VLOOKUP(CONCATENATE($F413," ",$G413),AllocFactorMatrix,(I$4+1),FALSE)*$E416</f>
        <v>0</v>
      </c>
      <c r="J413" s="5">
        <f>VLOOKUP(CONCATENATE($F413," ",$G413),AllocFactorMatrix,(J$4+1),FALSE)*$E416</f>
        <v>0</v>
      </c>
      <c r="K413" s="5">
        <f>VLOOKUP(CONCATENATE($F413," ",$G413),AllocFactorMatrix,(K$4+1),FALSE)*$E416</f>
        <v>0</v>
      </c>
      <c r="L413" s="5">
        <f>VLOOKUP(CONCATENATE($F413," ",$G413),AllocFactorMatrix,(L$4+1),FALSE)*$E416</f>
        <v>0</v>
      </c>
      <c r="M413" s="5">
        <f t="shared" si="210"/>
        <v>0</v>
      </c>
      <c r="N413" s="5">
        <f>VLOOKUP(CONCATENATE($F413," ",$G413),AllocFactorMatrix,(N$4+1),FALSE)*$E416</f>
        <v>0</v>
      </c>
      <c r="O413" s="5">
        <f ca="1">VLOOKUP(CONCATENATE($F413," ",$G413),AllocFactorMatrix,(O$4+1),FALSE)*$E416</f>
        <v>0</v>
      </c>
      <c r="P413" s="5">
        <f ca="1">VLOOKUP(CONCATENATE($F413," ",$G413),AllocFactorMatrix,(P$4+1),FALSE)*$E416</f>
        <v>0</v>
      </c>
      <c r="Q413" s="5">
        <f>VLOOKUP(CONCATENATE($F413," ",$G413),AllocFactorMatrix,(Q$4+1),FALSE)*$E416</f>
        <v>0</v>
      </c>
      <c r="R413" s="5">
        <f t="shared" ca="1" si="211"/>
        <v>0</v>
      </c>
      <c r="S413" s="5">
        <f>VLOOKUP(CONCATENATE($F413," ",$G413),AllocFactorMatrix,(S$4+1),FALSE)*$E416</f>
        <v>0</v>
      </c>
      <c r="T413" s="5">
        <f ca="1">VLOOKUP(CONCATENATE($F413," ",$G413),AllocFactorMatrix,(T$4+1),FALSE)*$E416</f>
        <v>0</v>
      </c>
      <c r="U413" s="5">
        <f ca="1">VLOOKUP(CONCATENATE($F413," ",$G413),AllocFactorMatrix,(U$4+1),FALSE)*$E416</f>
        <v>0</v>
      </c>
      <c r="V413" s="5">
        <f ca="1">VLOOKUP(CONCATENATE($F413," ",$G413),AllocFactorMatrix,(V$4+1),FALSE)*$E416</f>
        <v>0</v>
      </c>
      <c r="W413" s="5">
        <f t="shared" ca="1" si="212"/>
        <v>0</v>
      </c>
      <c r="X413" s="5">
        <f>VLOOKUP(CONCATENATE($F413," ",$G413),AllocFactorMatrix,(X$4+1),FALSE)*$E416</f>
        <v>0</v>
      </c>
      <c r="Y413" s="5">
        <f>VLOOKUP(CONCATENATE($F413," ",$G413),AllocFactorMatrix,(Y$4+1),FALSE)*$E416</f>
        <v>0</v>
      </c>
      <c r="Z413" s="5">
        <f t="shared" si="207"/>
        <v>0</v>
      </c>
      <c r="AA413" s="5">
        <f>VLOOKUP(CONCATENATE($F413," ",$G413),AllocFactorMatrix,(AA$4+1),FALSE)*$E416</f>
        <v>0</v>
      </c>
      <c r="AB413" s="5">
        <f>VLOOKUP(CONCATENATE($F413," ",$G413),AllocFactorMatrix,(AB$4+1),FALSE)*$E416</f>
        <v>0</v>
      </c>
      <c r="AC413" s="5">
        <f>VLOOKUP(CONCATENATE($F413," ",$G413),AllocFactorMatrix,(AC$4+1),FALSE)*$E416</f>
        <v>0</v>
      </c>
    </row>
    <row r="414" spans="4:29" hidden="1" outlineLevel="1">
      <c r="E414" s="52"/>
      <c r="F414" s="175" t="str">
        <f>F416</f>
        <v>CUST_SPEC_OM</v>
      </c>
      <c r="G414" s="52" t="str">
        <f>$G$13</f>
        <v>ENERGY</v>
      </c>
      <c r="H414" s="4">
        <f t="shared" ca="1" si="185"/>
        <v>-504064.70456183894</v>
      </c>
      <c r="I414" s="5">
        <f>VLOOKUP(CONCATENATE($F414," ",$G414),AllocFactorMatrix,(I$4+1),FALSE)*$E416</f>
        <v>0</v>
      </c>
      <c r="J414" s="5">
        <f>VLOOKUP(CONCATENATE($F414," ",$G414),AllocFactorMatrix,(J$4+1),FALSE)*$E416</f>
        <v>0</v>
      </c>
      <c r="K414" s="5">
        <f>VLOOKUP(CONCATENATE($F414," ",$G414),AllocFactorMatrix,(K$4+1),FALSE)*$E416</f>
        <v>0</v>
      </c>
      <c r="L414" s="5">
        <f>VLOOKUP(CONCATENATE($F414," ",$G414),AllocFactorMatrix,(L$4+1),FALSE)*$E416</f>
        <v>0</v>
      </c>
      <c r="M414" s="5">
        <f t="shared" si="210"/>
        <v>0</v>
      </c>
      <c r="N414" s="5">
        <f>VLOOKUP(CONCATENATE($F414," ",$G414),AllocFactorMatrix,(N$4+1),FALSE)*$E416</f>
        <v>0</v>
      </c>
      <c r="O414" s="5">
        <f ca="1">VLOOKUP(CONCATENATE($F414," ",$G414),AllocFactorMatrix,(O$4+1),FALSE)*$E416</f>
        <v>-766.23257878203742</v>
      </c>
      <c r="P414" s="5">
        <f ca="1">VLOOKUP(CONCATENATE($F414," ",$G414),AllocFactorMatrix,(P$4+1),FALSE)*$E416</f>
        <v>-1086.3423016202455</v>
      </c>
      <c r="Q414" s="5">
        <f>VLOOKUP(CONCATENATE($F414," ",$G414),AllocFactorMatrix,(Q$4+1),FALSE)*$E416</f>
        <v>0</v>
      </c>
      <c r="R414" s="5">
        <f t="shared" ca="1" si="211"/>
        <v>-1852.5748804022828</v>
      </c>
      <c r="S414" s="5">
        <f>VLOOKUP(CONCATENATE($F414," ",$G414),AllocFactorMatrix,(S$4+1),FALSE)*$E416</f>
        <v>0</v>
      </c>
      <c r="T414" s="5">
        <f ca="1">VLOOKUP(CONCATENATE($F414," ",$G414),AllocFactorMatrix,(T$4+1),FALSE)*$E416</f>
        <v>-131544.08819094265</v>
      </c>
      <c r="U414" s="5">
        <f ca="1">VLOOKUP(CONCATENATE($F414," ",$G414),AllocFactorMatrix,(U$4+1),FALSE)*$E416</f>
        <v>-275205.52330909023</v>
      </c>
      <c r="V414" s="5">
        <f ca="1">VLOOKUP(CONCATENATE($F414," ",$G414),AllocFactorMatrix,(V$4+1),FALSE)*$E416</f>
        <v>-95462.518181403691</v>
      </c>
      <c r="W414" s="5">
        <f t="shared" ca="1" si="212"/>
        <v>-502212.12968143658</v>
      </c>
      <c r="X414" s="5">
        <f>VLOOKUP(CONCATENATE($F414," ",$G414),AllocFactorMatrix,(X$4+1),FALSE)*$E416</f>
        <v>0</v>
      </c>
      <c r="Y414" s="5">
        <f>VLOOKUP(CONCATENATE($F414," ",$G414),AllocFactorMatrix,(Y$4+1),FALSE)*$E416</f>
        <v>0</v>
      </c>
      <c r="Z414" s="5">
        <f t="shared" si="207"/>
        <v>0</v>
      </c>
      <c r="AA414" s="5">
        <f>VLOOKUP(CONCATENATE($F414," ",$G414),AllocFactorMatrix,(AA$4+1),FALSE)*$E416</f>
        <v>0</v>
      </c>
      <c r="AB414" s="5">
        <f>VLOOKUP(CONCATENATE($F414," ",$G414),AllocFactorMatrix,(AB$4+1),FALSE)*$E416</f>
        <v>0</v>
      </c>
      <c r="AC414" s="5">
        <f>VLOOKUP(CONCATENATE($F414," ",$G414),AllocFactorMatrix,(AC$4+1),FALSE)*$E416</f>
        <v>0</v>
      </c>
    </row>
    <row r="415" spans="4:29" hidden="1" outlineLevel="1">
      <c r="E415" s="52"/>
      <c r="F415" s="175" t="str">
        <f>F416</f>
        <v>CUST_SPEC_OM</v>
      </c>
      <c r="G415" s="52" t="str">
        <f>$G$14</f>
        <v>CUSTOMER</v>
      </c>
      <c r="H415" s="4">
        <f t="shared" ca="1" si="185"/>
        <v>-921.66783386038946</v>
      </c>
      <c r="I415" s="5">
        <f>VLOOKUP(CONCATENATE($F415," ",$G415),AllocFactorMatrix,(I$4+1),FALSE)*$E416</f>
        <v>0</v>
      </c>
      <c r="J415" s="5">
        <f>VLOOKUP(CONCATENATE($F415," ",$G415),AllocFactorMatrix,(J$4+1),FALSE)*$E416</f>
        <v>0</v>
      </c>
      <c r="K415" s="5">
        <f>VLOOKUP(CONCATENATE($F415," ",$G415),AllocFactorMatrix,(K$4+1),FALSE)*$E416</f>
        <v>0</v>
      </c>
      <c r="L415" s="5">
        <f>VLOOKUP(CONCATENATE($F415," ",$G415),AllocFactorMatrix,(L$4+1),FALSE)*$E416</f>
        <v>0</v>
      </c>
      <c r="M415" s="5">
        <f t="shared" si="210"/>
        <v>0</v>
      </c>
      <c r="N415" s="5">
        <f>VLOOKUP(CONCATENATE($F415," ",$G415),AllocFactorMatrix,(N$4+1),FALSE)*$E416</f>
        <v>0</v>
      </c>
      <c r="O415" s="5">
        <f ca="1">VLOOKUP(CONCATENATE($F415," ",$G415),AllocFactorMatrix,(O$4+1),FALSE)*$E416</f>
        <v>-10.614747790698107</v>
      </c>
      <c r="P415" s="5">
        <f ca="1">VLOOKUP(CONCATENATE($F415," ",$G415),AllocFactorMatrix,(P$4+1),FALSE)*$E416</f>
        <v>-81.532981643575511</v>
      </c>
      <c r="Q415" s="5">
        <f>VLOOKUP(CONCATENATE($F415," ",$G415),AllocFactorMatrix,(Q$4+1),FALSE)*$E416</f>
        <v>0</v>
      </c>
      <c r="R415" s="5">
        <f t="shared" ca="1" si="211"/>
        <v>-92.147729434273614</v>
      </c>
      <c r="S415" s="5">
        <f>VLOOKUP(CONCATENATE($F415," ",$G415),AllocFactorMatrix,(S$4+1),FALSE)*$E416</f>
        <v>0</v>
      </c>
      <c r="T415" s="5">
        <f ca="1">VLOOKUP(CONCATENATE($F415," ",$G415),AllocFactorMatrix,(T$4+1),FALSE)*$E416</f>
        <v>-281.56750556065128</v>
      </c>
      <c r="U415" s="5">
        <f ca="1">VLOOKUP(CONCATENATE($F415," ",$G415),AllocFactorMatrix,(U$4+1),FALSE)*$E416</f>
        <v>-354.18376285066262</v>
      </c>
      <c r="V415" s="5">
        <f ca="1">VLOOKUP(CONCATENATE($F415," ",$G415),AllocFactorMatrix,(V$4+1),FALSE)*$E416</f>
        <v>-193.76883601480196</v>
      </c>
      <c r="W415" s="5">
        <f t="shared" ca="1" si="212"/>
        <v>-829.52010442611595</v>
      </c>
      <c r="X415" s="5">
        <f>VLOOKUP(CONCATENATE($F415," ",$G415),AllocFactorMatrix,(X$4+1),FALSE)*$E416</f>
        <v>0</v>
      </c>
      <c r="Y415" s="5">
        <f>VLOOKUP(CONCATENATE($F415," ",$G415),AllocFactorMatrix,(Y$4+1),FALSE)*$E416</f>
        <v>0</v>
      </c>
      <c r="Z415" s="5">
        <f t="shared" si="207"/>
        <v>0</v>
      </c>
      <c r="AA415" s="5">
        <f>VLOOKUP(CONCATENATE($F415," ",$G415),AllocFactorMatrix,(AA$4+1),FALSE)*$E416</f>
        <v>0</v>
      </c>
      <c r="AB415" s="5">
        <f>VLOOKUP(CONCATENATE($F415," ",$G415),AllocFactorMatrix,(AB$4+1),FALSE)*$E416</f>
        <v>0</v>
      </c>
      <c r="AC415" s="5">
        <f>VLOOKUP(CONCATENATE($F415," ",$G415),AllocFactorMatrix,(AC$4+1),FALSE)*$E416</f>
        <v>0</v>
      </c>
    </row>
    <row r="416" spans="4:29" collapsed="1">
      <c r="D416" s="52" t="str">
        <f>+D1928</f>
        <v>Adj 12 - Specific Customer Adjustment</v>
      </c>
      <c r="E416" s="58">
        <f>+ROUND(E1928/8,0)</f>
        <v>-801552</v>
      </c>
      <c r="F416" s="177" t="str">
        <f>+F1928</f>
        <v>CUST_SPEC_OM</v>
      </c>
      <c r="G416" s="52" t="str">
        <f>$G$15</f>
        <v>TOTAL</v>
      </c>
      <c r="H416" s="4">
        <f t="shared" ca="1" si="185"/>
        <v>-801551.99999999988</v>
      </c>
      <c r="I416" s="5">
        <f>VLOOKUP(CONCATENATE($F416," ",$G416),AllocFactorMatrix,(I$4+1),FALSE)*$E416</f>
        <v>0</v>
      </c>
      <c r="J416" s="5">
        <f>VLOOKUP(CONCATENATE($F416," ",$G416),AllocFactorMatrix,(J$4+1),FALSE)*$E416</f>
        <v>0</v>
      </c>
      <c r="K416" s="5">
        <f>VLOOKUP(CONCATENATE($F416," ",$G416),AllocFactorMatrix,(K$4+1),FALSE)*$E416</f>
        <v>0</v>
      </c>
      <c r="L416" s="5">
        <f>VLOOKUP(CONCATENATE($F416," ",$G416),AllocFactorMatrix,(L$4+1),FALSE)*$E416</f>
        <v>0</v>
      </c>
      <c r="M416" s="5">
        <f t="shared" si="210"/>
        <v>0</v>
      </c>
      <c r="N416" s="5">
        <f>VLOOKUP(CONCATENATE($F416," ",$G416),AllocFactorMatrix,(N$4+1),FALSE)*$E416</f>
        <v>0</v>
      </c>
      <c r="O416" s="5">
        <f ca="1">VLOOKUP(CONCATENATE($F416," ",$G416),AllocFactorMatrix,(O$4+1),FALSE)*$E416</f>
        <v>-1534.5489832601595</v>
      </c>
      <c r="P416" s="5">
        <f ca="1">VLOOKUP(CONCATENATE($F416," ",$G416),AllocFactorMatrix,(P$4+1),FALSE)*$E416</f>
        <v>-2011.8693784181958</v>
      </c>
      <c r="Q416" s="5">
        <f>VLOOKUP(CONCATENATE($F416," ",$G416),AllocFactorMatrix,(Q$4+1),FALSE)*$E416</f>
        <v>0</v>
      </c>
      <c r="R416" s="5">
        <f t="shared" ca="1" si="211"/>
        <v>-3546.4183616783553</v>
      </c>
      <c r="S416" s="5">
        <f>VLOOKUP(CONCATENATE($F416," ",$G416),AllocFactorMatrix,(S$4+1),FALSE)*$E416</f>
        <v>0</v>
      </c>
      <c r="T416" s="5">
        <f ca="1">VLOOKUP(CONCATENATE($F416," ",$G416),AllocFactorMatrix,(T$4+1),FALSE)*$E416</f>
        <v>-231278.37901986775</v>
      </c>
      <c r="U416" s="5">
        <f ca="1">VLOOKUP(CONCATENATE($F416," ",$G416),AllocFactorMatrix,(U$4+1),FALSE)*$E416</f>
        <v>-422334.20169120585</v>
      </c>
      <c r="V416" s="5">
        <f ca="1">VLOOKUP(CONCATENATE($F416," ",$G416),AllocFactorMatrix,(V$4+1),FALSE)*$E416</f>
        <v>-144393.00092724795</v>
      </c>
      <c r="W416" s="5">
        <f t="shared" ca="1" si="212"/>
        <v>-798005.58163832151</v>
      </c>
      <c r="X416" s="5">
        <f>VLOOKUP(CONCATENATE($F416," ",$G416),AllocFactorMatrix,(X$4+1),FALSE)*$E416</f>
        <v>0</v>
      </c>
      <c r="Y416" s="5">
        <f>VLOOKUP(CONCATENATE($F416," ",$G416),AllocFactorMatrix,(Y$4+1),FALSE)*$E416</f>
        <v>0</v>
      </c>
      <c r="Z416" s="5">
        <f t="shared" si="207"/>
        <v>0</v>
      </c>
      <c r="AA416" s="5">
        <f>VLOOKUP(CONCATENATE($F416," ",$G416),AllocFactorMatrix,(AA$4+1),FALSE)*$E416</f>
        <v>0</v>
      </c>
      <c r="AB416" s="5">
        <f>VLOOKUP(CONCATENATE($F416," ",$G416),AllocFactorMatrix,(AB$4+1),FALSE)*$E416</f>
        <v>0</v>
      </c>
      <c r="AC416" s="5">
        <f>VLOOKUP(CONCATENATE($F416," ",$G416),AllocFactorMatrix,(AC$4+1),FALSE)*$E416</f>
        <v>0</v>
      </c>
    </row>
    <row r="417" spans="4:29" hidden="1" outlineLevel="1">
      <c r="E417" s="52"/>
      <c r="F417" s="175" t="str">
        <f>F424</f>
        <v>REVYEC_EXP_OM</v>
      </c>
      <c r="G417" s="52" t="str">
        <f>$G$8</f>
        <v>PRODUCTION</v>
      </c>
      <c r="H417" s="4">
        <f t="shared" ca="1" si="185"/>
        <v>-419258.89473099256</v>
      </c>
      <c r="I417" s="5">
        <f ca="1">VLOOKUP(CONCATENATE($F417," ",$G417),AllocFactorMatrix,(I$4+1),FALSE)*$E424</f>
        <v>-1673.5682412727258</v>
      </c>
      <c r="J417" s="5">
        <f ca="1">VLOOKUP(CONCATENATE($F417," ",$G417),AllocFactorMatrix,(J$4+1),FALSE)*$E424</f>
        <v>-8865.6040301624816</v>
      </c>
      <c r="K417" s="5">
        <f ca="1">VLOOKUP(CONCATENATE($F417," ",$G417),AllocFactorMatrix,(K$4+1),FALSE)*$E424</f>
        <v>-269.56339178758884</v>
      </c>
      <c r="L417" s="5">
        <f ca="1">VLOOKUP(CONCATENATE($F417," ",$G417),AllocFactorMatrix,(L$4+1),FALSE)*$E424</f>
        <v>1113.3949764231575</v>
      </c>
      <c r="M417" s="5">
        <f t="shared" ref="M417:M424" ca="1" si="213">SUBTOTAL(9,J417:L417)</f>
        <v>-8021.7724455269135</v>
      </c>
      <c r="N417" s="5">
        <f ca="1">VLOOKUP(CONCATENATE($F417," ",$G417),AllocFactorMatrix,(N$4+1),FALSE)*$E424</f>
        <v>-27690.191862808759</v>
      </c>
      <c r="O417" s="5">
        <f ca="1">VLOOKUP(CONCATENATE($F417," ",$G417),AllocFactorMatrix,(O$4+1),FALSE)*$E424</f>
        <v>-28578.84504817909</v>
      </c>
      <c r="P417" s="5">
        <f ca="1">VLOOKUP(CONCATENATE($F417," ",$G417),AllocFactorMatrix,(P$4+1),FALSE)*$E424</f>
        <v>-3117.7183413663874</v>
      </c>
      <c r="Q417" s="5">
        <f ca="1">VLOOKUP(CONCATENATE($F417," ",$G417),AllocFactorMatrix,(Q$4+1),FALSE)*$E424</f>
        <v>111.93882150952271</v>
      </c>
      <c r="R417" s="5">
        <f ca="1">SUBTOTAL(9,N417:Q417)</f>
        <v>-59274.816430844716</v>
      </c>
      <c r="S417" s="5">
        <f ca="1">VLOOKUP(CONCATENATE($F417," ",$G417),AllocFactorMatrix,(S$4+1),FALSE)*$E424</f>
        <v>898.50331107707757</v>
      </c>
      <c r="T417" s="5">
        <f ca="1">VLOOKUP(CONCATENATE($F417," ",$G417),AllocFactorMatrix,(T$4+1),FALSE)*$E424</f>
        <v>-30240.426629887988</v>
      </c>
      <c r="U417" s="5">
        <f ca="1">VLOOKUP(CONCATENATE($F417," ",$G417),AllocFactorMatrix,(U$4+1),FALSE)*$E424</f>
        <v>-271316.78272874886</v>
      </c>
      <c r="V417" s="5">
        <f ca="1">VLOOKUP(CONCATENATE($F417," ",$G417),AllocFactorMatrix,(V$4+1),FALSE)*$E424</f>
        <v>-46104.876211833616</v>
      </c>
      <c r="W417" s="5">
        <f ca="1">SUBTOTAL(9,S417:V417)</f>
        <v>-346763.58225939341</v>
      </c>
      <c r="X417" s="5">
        <f ca="1">VLOOKUP(CONCATENATE($F417," ",$G417),AllocFactorMatrix,(X$4+1),FALSE)*$E424</f>
        <v>-3430.1915985789556</v>
      </c>
      <c r="Y417" s="5">
        <f ca="1">VLOOKUP(CONCATENATE($F417," ",$G417),AllocFactorMatrix,(Y$4+1),FALSE)*$E424</f>
        <v>0</v>
      </c>
      <c r="Z417" s="5">
        <f t="shared" ca="1" si="207"/>
        <v>-3430.1915985789556</v>
      </c>
      <c r="AA417" s="5">
        <f ca="1">VLOOKUP(CONCATENATE($F417," ",$G417),AllocFactorMatrix,(AA$4+1),FALSE)*$E424</f>
        <v>0</v>
      </c>
      <c r="AB417" s="5">
        <f ca="1">VLOOKUP(CONCATENATE($F417," ",$G417),AllocFactorMatrix,(AB$4+1),FALSE)*$E424</f>
        <v>-104.86409068638295</v>
      </c>
      <c r="AC417" s="5">
        <f ca="1">VLOOKUP(CONCATENATE($F417," ",$G417),AllocFactorMatrix,(AC$4+1),FALSE)*$E424</f>
        <v>9.9003353104307088</v>
      </c>
    </row>
    <row r="418" spans="4:29" hidden="1" outlineLevel="1">
      <c r="E418" s="52"/>
      <c r="F418" s="175" t="str">
        <f>F424</f>
        <v>REVYEC_EXP_OM</v>
      </c>
      <c r="G418" s="52" t="str">
        <f>$G$9</f>
        <v>BULKTRAN</v>
      </c>
      <c r="H418" s="4">
        <f t="shared" ca="1" si="185"/>
        <v>-8991.54244022292</v>
      </c>
      <c r="I418" s="5">
        <f ca="1">VLOOKUP(CONCATENATE($F418," ",$G418),AllocFactorMatrix,(I$4+1),FALSE)*$E424</f>
        <v>-34.640833727652755</v>
      </c>
      <c r="J418" s="5">
        <f ca="1">VLOOKUP(CONCATENATE($F418," ",$G418),AllocFactorMatrix,(J$4+1),FALSE)*$E424</f>
        <v>-187.34888394097536</v>
      </c>
      <c r="K418" s="5">
        <f ca="1">VLOOKUP(CONCATENATE($F418," ",$G418),AllocFactorMatrix,(K$4+1),FALSE)*$E424</f>
        <v>-5.6484593730058554</v>
      </c>
      <c r="L418" s="5">
        <f ca="1">VLOOKUP(CONCATENATE($F418," ",$G418),AllocFactorMatrix,(L$4+1),FALSE)*$E424</f>
        <v>22.610152350015884</v>
      </c>
      <c r="M418" s="5">
        <f t="shared" ca="1" si="213"/>
        <v>-170.38719096396534</v>
      </c>
      <c r="N418" s="5">
        <f ca="1">VLOOKUP(CONCATENATE($F418," ",$G418),AllocFactorMatrix,(N$4+1),FALSE)*$E424</f>
        <v>-583.76613517124167</v>
      </c>
      <c r="O418" s="5">
        <f ca="1">VLOOKUP(CONCATENATE($F418," ",$G418),AllocFactorMatrix,(O$4+1),FALSE)*$E424</f>
        <v>-616.04423560277519</v>
      </c>
      <c r="P418" s="5">
        <f ca="1">VLOOKUP(CONCATENATE($F418," ",$G418),AllocFactorMatrix,(P$4+1),FALSE)*$E424</f>
        <v>-66.316347679447645</v>
      </c>
      <c r="Q418" s="5">
        <f ca="1">VLOOKUP(CONCATENATE($F418," ",$G418),AllocFactorMatrix,(Q$4+1),FALSE)*$E424</f>
        <v>2.2796866416416668</v>
      </c>
      <c r="R418" s="5">
        <f t="shared" ref="R418:R424" ca="1" si="214">SUBTOTAL(9,N418:Q418)</f>
        <v>-1263.8470318118229</v>
      </c>
      <c r="S418" s="5">
        <f ca="1">VLOOKUP(CONCATENATE($F418," ",$G418),AllocFactorMatrix,(S$4+1),FALSE)*$E424</f>
        <v>18.828692061804222</v>
      </c>
      <c r="T418" s="5">
        <f ca="1">VLOOKUP(CONCATENATE($F418," ",$G418),AllocFactorMatrix,(T$4+1),FALSE)*$E424</f>
        <v>-653.1485947462869</v>
      </c>
      <c r="U418" s="5">
        <f ca="1">VLOOKUP(CONCATENATE($F418," ",$G418),AllocFactorMatrix,(U$4+1),FALSE)*$E424</f>
        <v>-5808.4618201396324</v>
      </c>
      <c r="V418" s="5">
        <f ca="1">VLOOKUP(CONCATENATE($F418," ",$G418),AllocFactorMatrix,(V$4+1),FALSE)*$E424</f>
        <v>-1005.2782610039473</v>
      </c>
      <c r="W418" s="5">
        <f t="shared" ref="W418:W424" ca="1" si="215">SUBTOTAL(9,S418:V418)</f>
        <v>-7448.0599838280623</v>
      </c>
      <c r="X418" s="5">
        <f ca="1">VLOOKUP(CONCATENATE($F418," ",$G418),AllocFactorMatrix,(X$4+1),FALSE)*$E424</f>
        <v>-72.55847423507862</v>
      </c>
      <c r="Y418" s="5">
        <f ca="1">VLOOKUP(CONCATENATE($F418," ",$G418),AllocFactorMatrix,(Y$4+1),FALSE)*$E424</f>
        <v>0</v>
      </c>
      <c r="Z418" s="5">
        <f t="shared" ca="1" si="207"/>
        <v>-72.55847423507862</v>
      </c>
      <c r="AA418" s="5">
        <f ca="1">VLOOKUP(CONCATENATE($F418," ",$G418),AllocFactorMatrix,(AA$4+1),FALSE)*$E424</f>
        <v>0</v>
      </c>
      <c r="AB418" s="5">
        <f ca="1">VLOOKUP(CONCATENATE($F418," ",$G418),AllocFactorMatrix,(AB$4+1),FALSE)*$E424</f>
        <v>-2.2637938765168406</v>
      </c>
      <c r="AC418" s="5">
        <f ca="1">VLOOKUP(CONCATENATE($F418," ",$G418),AllocFactorMatrix,(AC$4+1),FALSE)*$E424</f>
        <v>0.21486822016157348</v>
      </c>
    </row>
    <row r="419" spans="4:29" hidden="1" outlineLevel="1">
      <c r="E419" s="52"/>
      <c r="F419" s="175" t="str">
        <f>F424</f>
        <v>REVYEC_EXP_OM</v>
      </c>
      <c r="G419" s="52" t="str">
        <f>$G$10</f>
        <v>SUBTRAN</v>
      </c>
      <c r="H419" s="4">
        <f t="shared" ca="1" si="185"/>
        <v>-2577.6500640477661</v>
      </c>
      <c r="I419" s="5">
        <f ca="1">VLOOKUP(CONCATENATE($F419," ",$G419),AllocFactorMatrix,(I$4+1),FALSE)*$E424</f>
        <v>-9.5448901182616233</v>
      </c>
      <c r="J419" s="5">
        <f ca="1">VLOOKUP(CONCATENATE($F419," ",$G419),AllocFactorMatrix,(J$4+1),FALSE)*$E424</f>
        <v>-51.840265995863398</v>
      </c>
      <c r="K419" s="5">
        <f ca="1">VLOOKUP(CONCATENATE($F419," ",$G419),AllocFactorMatrix,(K$4+1),FALSE)*$E424</f>
        <v>-1.5709147181324801</v>
      </c>
      <c r="L419" s="5">
        <f ca="1">VLOOKUP(CONCATENATE($F419," ",$G419),AllocFactorMatrix,(L$4+1),FALSE)*$E424</f>
        <v>8.2058209083367579</v>
      </c>
      <c r="M419" s="5">
        <f t="shared" ca="1" si="213"/>
        <v>-45.205359805659114</v>
      </c>
      <c r="N419" s="5">
        <f ca="1">VLOOKUP(CONCATENATE($F419," ",$G419),AllocFactorMatrix,(N$4+1),FALSE)*$E424</f>
        <v>-156.85959438242122</v>
      </c>
      <c r="O419" s="5">
        <f ca="1">VLOOKUP(CONCATENATE($F419," ",$G419),AllocFactorMatrix,(O$4+1),FALSE)*$E424</f>
        <v>-165.82354359777995</v>
      </c>
      <c r="P419" s="5">
        <f ca="1">VLOOKUP(CONCATENATE($F419," ",$G419),AllocFactorMatrix,(P$4+1),FALSE)*$E424</f>
        <v>-23.120208642273088</v>
      </c>
      <c r="Q419" s="5">
        <f ca="1">VLOOKUP(CONCATENATE($F419," ",$G419),AllocFactorMatrix,(Q$4+1),FALSE)*$E424</f>
        <v>0</v>
      </c>
      <c r="R419" s="5">
        <f t="shared" ca="1" si="214"/>
        <v>-345.80334662247429</v>
      </c>
      <c r="S419" s="5">
        <f ca="1">VLOOKUP(CONCATENATE($F419," ",$G419),AllocFactorMatrix,(S$4+1),FALSE)*$E424</f>
        <v>4.8167812760607687</v>
      </c>
      <c r="T419" s="5">
        <f ca="1">VLOOKUP(CONCATENATE($F419," ",$G419),AllocFactorMatrix,(T$4+1),FALSE)*$E424</f>
        <v>-173.40935015864193</v>
      </c>
      <c r="U419" s="5">
        <f ca="1">VLOOKUP(CONCATENATE($F419," ",$G419),AllocFactorMatrix,(U$4+1),FALSE)*$E424</f>
        <v>-1989.0342605175092</v>
      </c>
      <c r="V419" s="5">
        <f ca="1">VLOOKUP(CONCATENATE($F419," ",$G419),AllocFactorMatrix,(V$4+1),FALSE)*$E424</f>
        <v>0</v>
      </c>
      <c r="W419" s="5">
        <f t="shared" ca="1" si="215"/>
        <v>-2157.6268294000902</v>
      </c>
      <c r="X419" s="5">
        <f ca="1">VLOOKUP(CONCATENATE($F419," ",$G419),AllocFactorMatrix,(X$4+1),FALSE)*$E424</f>
        <v>-19.469638101284467</v>
      </c>
      <c r="Y419" s="5">
        <f ca="1">VLOOKUP(CONCATENATE($F419," ",$G419),AllocFactorMatrix,(Y$4+1),FALSE)*$E424</f>
        <v>0</v>
      </c>
      <c r="Z419" s="5">
        <f t="shared" ca="1" si="207"/>
        <v>-19.469638101284467</v>
      </c>
      <c r="AA419" s="5">
        <f ca="1">VLOOKUP(CONCATENATE($F419," ",$G419),AllocFactorMatrix,(AA$4+1),FALSE)*$E424</f>
        <v>0</v>
      </c>
      <c r="AB419" s="5">
        <f ca="1">VLOOKUP(CONCATENATE($F419," ",$G419),AllocFactorMatrix,(AB$4+1),FALSE)*$E424</f>
        <v>0</v>
      </c>
      <c r="AC419" s="5">
        <f ca="1">VLOOKUP(CONCATENATE($F419," ",$G419),AllocFactorMatrix,(AC$4+1),FALSE)*$E424</f>
        <v>0</v>
      </c>
    </row>
    <row r="420" spans="4:29" hidden="1" outlineLevel="1">
      <c r="E420" s="52"/>
      <c r="F420" s="175" t="str">
        <f>F424</f>
        <v>REVYEC_EXP_OM</v>
      </c>
      <c r="G420" s="52" t="str">
        <f>$G$11</f>
        <v>DISTPRI</v>
      </c>
      <c r="H420" s="4">
        <f t="shared" ca="1" si="185"/>
        <v>-27372.632795768965</v>
      </c>
      <c r="I420" s="5">
        <f ca="1">VLOOKUP(CONCATENATE($F420," ",$G420),AllocFactorMatrix,(I$4+1),FALSE)*$E424</f>
        <v>-469.01786389835775</v>
      </c>
      <c r="J420" s="5">
        <f ca="1">VLOOKUP(CONCATENATE($F420," ",$G420),AllocFactorMatrix,(J$4+1),FALSE)*$E424</f>
        <v>-2497.1076827122556</v>
      </c>
      <c r="K420" s="5">
        <f ca="1">VLOOKUP(CONCATENATE($F420," ",$G420),AllocFactorMatrix,(K$4+1),FALSE)*$E424</f>
        <v>-76.228459370027338</v>
      </c>
      <c r="L420" s="5">
        <f ca="1">VLOOKUP(CONCATENATE($F420," ",$G420),AllocFactorMatrix,(L$4+1),FALSE)*$E424</f>
        <v>0</v>
      </c>
      <c r="M420" s="5">
        <f t="shared" ca="1" si="213"/>
        <v>-2573.336142082283</v>
      </c>
      <c r="N420" s="5">
        <f ca="1">VLOOKUP(CONCATENATE($F420," ",$G420),AllocFactorMatrix,(N$4+1),FALSE)*$E424</f>
        <v>-7605.6211937577673</v>
      </c>
      <c r="O420" s="5">
        <f ca="1">VLOOKUP(CONCATENATE($F420," ",$G420),AllocFactorMatrix,(O$4+1),FALSE)*$E424</f>
        <v>-7882.6820667404036</v>
      </c>
      <c r="P420" s="5">
        <f ca="1">VLOOKUP(CONCATENATE($F420," ",$G420),AllocFactorMatrix,(P$4+1),FALSE)*$E424</f>
        <v>0</v>
      </c>
      <c r="Q420" s="5">
        <f ca="1">VLOOKUP(CONCATENATE($F420," ",$G420),AllocFactorMatrix,(Q$4+1),FALSE)*$E424</f>
        <v>0</v>
      </c>
      <c r="R420" s="5">
        <f t="shared" ca="1" si="214"/>
        <v>-15488.303260498171</v>
      </c>
      <c r="S420" s="5">
        <f ca="1">VLOOKUP(CONCATENATE($F420," ",$G420),AllocFactorMatrix,(S$4+1),FALSE)*$E424</f>
        <v>235.54418066794571</v>
      </c>
      <c r="T420" s="5">
        <f ca="1">VLOOKUP(CONCATENATE($F420," ",$G420),AllocFactorMatrix,(T$4+1),FALSE)*$E424</f>
        <v>-8136.0409788316283</v>
      </c>
      <c r="U420" s="5">
        <f ca="1">VLOOKUP(CONCATENATE($F420," ",$G420),AllocFactorMatrix,(U$4+1),FALSE)*$E424</f>
        <v>0</v>
      </c>
      <c r="V420" s="5">
        <f ca="1">VLOOKUP(CONCATENATE($F420," ",$G420),AllocFactorMatrix,(V$4+1),FALSE)*$E424</f>
        <v>0</v>
      </c>
      <c r="W420" s="5">
        <f t="shared" ca="1" si="215"/>
        <v>-7900.4967981636828</v>
      </c>
      <c r="X420" s="5">
        <f ca="1">VLOOKUP(CONCATENATE($F420," ",$G420),AllocFactorMatrix,(X$4+1),FALSE)*$E424</f>
        <v>-941.47873112647039</v>
      </c>
      <c r="Y420" s="5">
        <f ca="1">VLOOKUP(CONCATENATE($F420," ",$G420),AllocFactorMatrix,(Y$4+1),FALSE)*$E424</f>
        <v>0</v>
      </c>
      <c r="Z420" s="5">
        <f t="shared" ca="1" si="207"/>
        <v>-941.47873112647039</v>
      </c>
      <c r="AA420" s="5">
        <f ca="1">VLOOKUP(CONCATENATE($F420," ",$G420),AllocFactorMatrix,(AA$4+1),FALSE)*$E424</f>
        <v>0</v>
      </c>
      <c r="AB420" s="5">
        <f ca="1">VLOOKUP(CONCATENATE($F420," ",$G420),AllocFactorMatrix,(AB$4+1),FALSE)*$E424</f>
        <v>0</v>
      </c>
      <c r="AC420" s="5">
        <f ca="1">VLOOKUP(CONCATENATE($F420," ",$G420),AllocFactorMatrix,(AC$4+1),FALSE)*$E424</f>
        <v>0</v>
      </c>
    </row>
    <row r="421" spans="4:29" hidden="1" outlineLevel="1">
      <c r="E421" s="52"/>
      <c r="F421" s="175" t="str">
        <f>F424</f>
        <v>REVYEC_EXP_OM</v>
      </c>
      <c r="G421" s="52" t="str">
        <f>$G$12</f>
        <v>DISTSEC</v>
      </c>
      <c r="H421" s="4">
        <f t="shared" ca="1" si="185"/>
        <v>-4033.0506072666799</v>
      </c>
      <c r="I421" s="5">
        <f ca="1">VLOOKUP(CONCATENATE($F421," ",$G421),AllocFactorMatrix,(I$4+1),FALSE)*$E424</f>
        <v>-210.99319274685567</v>
      </c>
      <c r="J421" s="5">
        <f ca="1">VLOOKUP(CONCATENATE($F421," ",$G421),AllocFactorMatrix,(J$4+1),FALSE)*$E424</f>
        <v>-968.30187514989132</v>
      </c>
      <c r="K421" s="5">
        <f ca="1">VLOOKUP(CONCATENATE($F421," ",$G421),AllocFactorMatrix,(K$4+1),FALSE)*$E424</f>
        <v>0</v>
      </c>
      <c r="L421" s="5">
        <f ca="1">VLOOKUP(CONCATENATE($F421," ",$G421),AllocFactorMatrix,(L$4+1),FALSE)*$E424</f>
        <v>0</v>
      </c>
      <c r="M421" s="5">
        <f t="shared" ca="1" si="213"/>
        <v>-968.30187514989132</v>
      </c>
      <c r="N421" s="5">
        <f ca="1">VLOOKUP(CONCATENATE($F421," ",$G421),AllocFactorMatrix,(N$4+1),FALSE)*$E424</f>
        <v>-2539.1964270848443</v>
      </c>
      <c r="O421" s="5">
        <f ca="1">VLOOKUP(CONCATENATE($F421," ",$G421),AllocFactorMatrix,(O$4+1),FALSE)*$E424</f>
        <v>0</v>
      </c>
      <c r="P421" s="5">
        <f ca="1">VLOOKUP(CONCATENATE($F421," ",$G421),AllocFactorMatrix,(P$4+1),FALSE)*$E424</f>
        <v>0</v>
      </c>
      <c r="Q421" s="5">
        <f ca="1">VLOOKUP(CONCATENATE($F421," ",$G421),AllocFactorMatrix,(Q$4+1),FALSE)*$E424</f>
        <v>0</v>
      </c>
      <c r="R421" s="5">
        <f t="shared" ca="1" si="214"/>
        <v>-2539.1964270848443</v>
      </c>
      <c r="S421" s="5">
        <f ca="1">VLOOKUP(CONCATENATE($F421," ",$G421),AllocFactorMatrix,(S$4+1),FALSE)*$E424</f>
        <v>64.997078348457478</v>
      </c>
      <c r="T421" s="5">
        <f ca="1">VLOOKUP(CONCATENATE($F421," ",$G421),AllocFactorMatrix,(T$4+1),FALSE)*$E424</f>
        <v>0</v>
      </c>
      <c r="U421" s="5">
        <f ca="1">VLOOKUP(CONCATENATE($F421," ",$G421),AllocFactorMatrix,(U$4+1),FALSE)*$E424</f>
        <v>0</v>
      </c>
      <c r="V421" s="5">
        <f ca="1">VLOOKUP(CONCATENATE($F421," ",$G421),AllocFactorMatrix,(V$4+1),FALSE)*$E424</f>
        <v>0</v>
      </c>
      <c r="W421" s="5">
        <f t="shared" ca="1" si="215"/>
        <v>64.997078348457478</v>
      </c>
      <c r="X421" s="5">
        <f ca="1">VLOOKUP(CONCATENATE($F421," ",$G421),AllocFactorMatrix,(X$4+1),FALSE)*$E424</f>
        <v>-323.84307374039804</v>
      </c>
      <c r="Y421" s="5">
        <f ca="1">VLOOKUP(CONCATENATE($F421," ",$G421),AllocFactorMatrix,(Y$4+1),FALSE)*$E424</f>
        <v>0</v>
      </c>
      <c r="Z421" s="5">
        <f t="shared" ca="1" si="207"/>
        <v>-323.84307374039804</v>
      </c>
      <c r="AA421" s="5">
        <f ca="1">VLOOKUP(CONCATENATE($F421," ",$G421),AllocFactorMatrix,(AA$4+1),FALSE)*$E424</f>
        <v>0</v>
      </c>
      <c r="AB421" s="5">
        <f ca="1">VLOOKUP(CONCATENATE($F421," ",$G421),AllocFactorMatrix,(AB$4+1),FALSE)*$E424</f>
        <v>-61.593482730834701</v>
      </c>
      <c r="AC421" s="5">
        <f ca="1">VLOOKUP(CONCATENATE($F421," ",$G421),AllocFactorMatrix,(AC$4+1),FALSE)*$E424</f>
        <v>5.8803658376874743</v>
      </c>
    </row>
    <row r="422" spans="4:29" hidden="1" outlineLevel="1">
      <c r="E422" s="52"/>
      <c r="F422" s="175" t="str">
        <f>F424</f>
        <v>REVYEC_EXP_OM</v>
      </c>
      <c r="G422" s="52" t="str">
        <f>$G$13</f>
        <v>ENERGY</v>
      </c>
      <c r="H422" s="4">
        <f t="shared" ca="1" si="185"/>
        <v>-761293.33201888576</v>
      </c>
      <c r="I422" s="5">
        <f ca="1">VLOOKUP(CONCATENATE($F422," ",$G422),AllocFactorMatrix,(I$4+1),FALSE)*$E424</f>
        <v>-1645.7652508950262</v>
      </c>
      <c r="J422" s="5">
        <f ca="1">VLOOKUP(CONCATENATE($F422," ",$G422),AllocFactorMatrix,(J$4+1),FALSE)*$E424</f>
        <v>-10776.800498839853</v>
      </c>
      <c r="K422" s="5">
        <f ca="1">VLOOKUP(CONCATENATE($F422," ",$G422),AllocFactorMatrix,(K$4+1),FALSE)*$E424</f>
        <v>-328.59599003698577</v>
      </c>
      <c r="L422" s="5">
        <f ca="1">VLOOKUP(CONCATENATE($F422," ",$G422),AllocFactorMatrix,(L$4+1),FALSE)*$E424</f>
        <v>1363.6220647311698</v>
      </c>
      <c r="M422" s="5">
        <f t="shared" ca="1" si="213"/>
        <v>-9741.7744241456694</v>
      </c>
      <c r="N422" s="5">
        <f ca="1">VLOOKUP(CONCATENATE($F422," ",$G422),AllocFactorMatrix,(N$4+1),FALSE)*$E424</f>
        <v>-36695.330369727635</v>
      </c>
      <c r="O422" s="5">
        <f ca="1">VLOOKUP(CONCATENATE($F422," ",$G422),AllocFactorMatrix,(O$4+1),FALSE)*$E424</f>
        <v>-37662.716268933596</v>
      </c>
      <c r="P422" s="5">
        <f ca="1">VLOOKUP(CONCATENATE($F422," ",$G422),AllocFactorMatrix,(P$4+1),FALSE)*$E424</f>
        <v>-4128.0715744461122</v>
      </c>
      <c r="Q422" s="5">
        <f ca="1">VLOOKUP(CONCATENATE($F422," ",$G422),AllocFactorMatrix,(Q$4+1),FALSE)*$E424</f>
        <v>147.64806540875321</v>
      </c>
      <c r="R422" s="5">
        <f t="shared" ca="1" si="214"/>
        <v>-78338.470147698594</v>
      </c>
      <c r="S422" s="5">
        <f ca="1">VLOOKUP(CONCATENATE($F422," ",$G422),AllocFactorMatrix,(S$4+1),FALSE)*$E424</f>
        <v>1317.0192945647339</v>
      </c>
      <c r="T422" s="5">
        <f ca="1">VLOOKUP(CONCATENATE($F422," ",$G422),AllocFactorMatrix,(T$4+1),FALSE)*$E424</f>
        <v>-51853.0421133903</v>
      </c>
      <c r="U422" s="5">
        <f ca="1">VLOOKUP(CONCATENATE($F422," ",$G422),AllocFactorMatrix,(U$4+1),FALSE)*$E424</f>
        <v>-523345.63550729922</v>
      </c>
      <c r="V422" s="5">
        <f ca="1">VLOOKUP(CONCATENATE($F422," ",$G422),AllocFactorMatrix,(V$4+1),FALSE)*$E424</f>
        <v>-92276.512245216582</v>
      </c>
      <c r="W422" s="5">
        <f t="shared" ca="1" si="215"/>
        <v>-666158.17057134141</v>
      </c>
      <c r="X422" s="5">
        <f ca="1">VLOOKUP(CONCATENATE($F422," ",$G422),AllocFactorMatrix,(X$4+1),FALSE)*$E424</f>
        <v>-4548.8332423536822</v>
      </c>
      <c r="Y422" s="5">
        <f ca="1">VLOOKUP(CONCATENATE($F422," ",$G422),AllocFactorMatrix,(Y$4+1),FALSE)*$E424</f>
        <v>0</v>
      </c>
      <c r="Z422" s="5">
        <f t="shared" ca="1" si="207"/>
        <v>-4548.8332423536822</v>
      </c>
      <c r="AA422" s="5">
        <f ca="1">VLOOKUP(CONCATENATE($F422," ",$G422),AllocFactorMatrix,(AA$4+1),FALSE)*$E424</f>
        <v>0</v>
      </c>
      <c r="AB422" s="5">
        <f ca="1">VLOOKUP(CONCATENATE($F422," ",$G422),AllocFactorMatrix,(AB$4+1),FALSE)*$E424</f>
        <v>-950.51326422929947</v>
      </c>
      <c r="AC422" s="5">
        <f ca="1">VLOOKUP(CONCATENATE($F422," ",$G422),AllocFactorMatrix,(AC$4+1),FALSE)*$E424</f>
        <v>90.194881777705277</v>
      </c>
    </row>
    <row r="423" spans="4:29" hidden="1" outlineLevel="1">
      <c r="E423" s="52"/>
      <c r="F423" s="175" t="str">
        <f>F424</f>
        <v>REVYEC_EXP_OM</v>
      </c>
      <c r="G423" s="52" t="str">
        <f>$G$14</f>
        <v>CUSTOMER</v>
      </c>
      <c r="H423" s="4">
        <f t="shared" ca="1" si="185"/>
        <v>-3255.8973428151289</v>
      </c>
      <c r="I423" s="5">
        <f ca="1">VLOOKUP(CONCATENATE($F423," ",$G423),AllocFactorMatrix,(I$4+1),FALSE)*$E424</f>
        <v>-189.15729707769066</v>
      </c>
      <c r="J423" s="5">
        <f ca="1">VLOOKUP(CONCATENATE($F423," ",$G423),AllocFactorMatrix,(J$4+1),FALSE)*$E424</f>
        <v>-1008.4237144840629</v>
      </c>
      <c r="K423" s="5">
        <f ca="1">VLOOKUP(CONCATENATE($F423," ",$G423),AllocFactorMatrix,(K$4+1),FALSE)*$E424</f>
        <v>-102.66790414503269</v>
      </c>
      <c r="L423" s="5">
        <f ca="1">VLOOKUP(CONCATENATE($F423," ",$G423),AllocFactorMatrix,(L$4+1),FALSE)*$E424</f>
        <v>502.63851309056304</v>
      </c>
      <c r="M423" s="5">
        <f t="shared" ca="1" si="213"/>
        <v>-608.45310553853255</v>
      </c>
      <c r="N423" s="5">
        <f ca="1">VLOOKUP(CONCATENATE($F423," ",$G423),AllocFactorMatrix,(N$4+1),FALSE)*$E424</f>
        <v>-322.81973593373607</v>
      </c>
      <c r="O423" s="5">
        <f ca="1">VLOOKUP(CONCATENATE($F423," ",$G423),AllocFactorMatrix,(O$4+1),FALSE)*$E424</f>
        <v>-521.7478940177956</v>
      </c>
      <c r="P423" s="5">
        <f ca="1">VLOOKUP(CONCATENATE($F423," ",$G423),AllocFactorMatrix,(P$4+1),FALSE)*$E424</f>
        <v>-309.82314082834779</v>
      </c>
      <c r="Q423" s="5">
        <f ca="1">VLOOKUP(CONCATENATE($F423," ",$G423),AllocFactorMatrix,(Q$4+1),FALSE)*$E424</f>
        <v>36.364473973635803</v>
      </c>
      <c r="R423" s="5">
        <f t="shared" ca="1" si="214"/>
        <v>-1118.0262968062436</v>
      </c>
      <c r="S423" s="5">
        <f ca="1">VLOOKUP(CONCATENATE($F423," ",$G423),AllocFactorMatrix,(S$4+1),FALSE)*$E424</f>
        <v>1.5431435905837216</v>
      </c>
      <c r="T423" s="5">
        <f ca="1">VLOOKUP(CONCATENATE($F423," ",$G423),AllocFactorMatrix,(T$4+1),FALSE)*$E424</f>
        <v>-110.99040575967128</v>
      </c>
      <c r="U423" s="5">
        <f ca="1">VLOOKUP(CONCATENATE($F423," ",$G423),AllocFactorMatrix,(U$4+1),FALSE)*$E424</f>
        <v>-673.53490666414962</v>
      </c>
      <c r="V423" s="5">
        <f ca="1">VLOOKUP(CONCATENATE($F423," ",$G423),AllocFactorMatrix,(V$4+1),FALSE)*$E424</f>
        <v>-187.30191398559145</v>
      </c>
      <c r="W423" s="5">
        <f t="shared" ca="1" si="215"/>
        <v>-970.28408281882867</v>
      </c>
      <c r="X423" s="5">
        <f ca="1">VLOOKUP(CONCATENATE($F423," ",$G423),AllocFactorMatrix,(X$4+1),FALSE)*$E424</f>
        <v>-30.271174927348852</v>
      </c>
      <c r="Y423" s="5">
        <f ca="1">VLOOKUP(CONCATENATE($F423," ",$G423),AllocFactorMatrix,(Y$4+1),FALSE)*$E424</f>
        <v>0</v>
      </c>
      <c r="Z423" s="5">
        <f t="shared" ca="1" si="207"/>
        <v>-30.271174927348852</v>
      </c>
      <c r="AA423" s="5">
        <f ca="1">VLOOKUP(CONCATENATE($F423," ",$G423),AllocFactorMatrix,(AA$4+1),FALSE)*$E424</f>
        <v>0</v>
      </c>
      <c r="AB423" s="5">
        <f ca="1">VLOOKUP(CONCATENATE($F423," ",$G423),AllocFactorMatrix,(AB$4+1),FALSE)*$E424</f>
        <v>-402.2197561672067</v>
      </c>
      <c r="AC423" s="5">
        <f ca="1">VLOOKUP(CONCATENATE($F423," ",$G423),AllocFactorMatrix,(AC$4+1),FALSE)*$E424</f>
        <v>62.514370520722665</v>
      </c>
    </row>
    <row r="424" spans="4:29" collapsed="1">
      <c r="D424" s="52" t="str">
        <f>+D1936</f>
        <v>Adj 13 - Customer Annualization Adjustment</v>
      </c>
      <c r="E424" s="58">
        <f>+ROUND(E1936/8,0)</f>
        <v>-1226783</v>
      </c>
      <c r="F424" s="94" t="str">
        <f>+F1936</f>
        <v>REVYEC_EXP_OM</v>
      </c>
      <c r="G424" s="52" t="str">
        <f>$G$15</f>
        <v>TOTAL</v>
      </c>
      <c r="H424" s="4">
        <f t="shared" ca="1" si="185"/>
        <v>-1226782.9999999998</v>
      </c>
      <c r="I424" s="5">
        <f ca="1">VLOOKUP(CONCATENATE($F424," ",$G424),AllocFactorMatrix,(I$4+1),FALSE)*$E424</f>
        <v>-4232.6875697365704</v>
      </c>
      <c r="J424" s="5">
        <f ca="1">VLOOKUP(CONCATENATE($F424," ",$G424),AllocFactorMatrix,(J$4+1),FALSE)*$E424</f>
        <v>-24355.426951285383</v>
      </c>
      <c r="K424" s="5">
        <f ca="1">VLOOKUP(CONCATENATE($F424," ",$G424),AllocFactorMatrix,(K$4+1),FALSE)*$E424</f>
        <v>-784.27511943077297</v>
      </c>
      <c r="L424" s="5">
        <f ca="1">VLOOKUP(CONCATENATE($F424," ",$G424),AllocFactorMatrix,(L$4+1),FALSE)*$E424</f>
        <v>3010.4715275032427</v>
      </c>
      <c r="M424" s="5">
        <f t="shared" ca="1" si="213"/>
        <v>-22129.230543212914</v>
      </c>
      <c r="N424" s="5">
        <f ca="1">VLOOKUP(CONCATENATE($F424," ",$G424),AllocFactorMatrix,(N$4+1),FALSE)*$E424</f>
        <v>-75593.785318866416</v>
      </c>
      <c r="O424" s="5">
        <f ca="1">VLOOKUP(CONCATENATE($F424," ",$G424),AllocFactorMatrix,(O$4+1),FALSE)*$E424</f>
        <v>-75427.859057071459</v>
      </c>
      <c r="P424" s="5">
        <f ca="1">VLOOKUP(CONCATENATE($F424," ",$G424),AllocFactorMatrix,(P$4+1),FALSE)*$E424</f>
        <v>-7645.0496129625681</v>
      </c>
      <c r="Q424" s="5">
        <f ca="1">VLOOKUP(CONCATENATE($F424," ",$G424),AllocFactorMatrix,(Q$4+1),FALSE)*$E424</f>
        <v>298.23104753355346</v>
      </c>
      <c r="R424" s="5">
        <f t="shared" ca="1" si="214"/>
        <v>-158368.46294136692</v>
      </c>
      <c r="S424" s="5">
        <f ca="1">VLOOKUP(CONCATENATE($F424," ",$G424),AllocFactorMatrix,(S$4+1),FALSE)*$E424</f>
        <v>2541.2524815866641</v>
      </c>
      <c r="T424" s="5">
        <f ca="1">VLOOKUP(CONCATENATE($F424," ",$G424),AllocFactorMatrix,(T$4+1),FALSE)*$E424</f>
        <v>-91167.05807277454</v>
      </c>
      <c r="U424" s="5">
        <f ca="1">VLOOKUP(CONCATENATE($F424," ",$G424),AllocFactorMatrix,(U$4+1),FALSE)*$E424</f>
        <v>-803133.44922336924</v>
      </c>
      <c r="V424" s="5">
        <f ca="1">VLOOKUP(CONCATENATE($F424," ",$G424),AllocFactorMatrix,(V$4+1),FALSE)*$E424</f>
        <v>-139573.96863203973</v>
      </c>
      <c r="W424" s="5">
        <f t="shared" ca="1" si="215"/>
        <v>-1031333.2234465969</v>
      </c>
      <c r="X424" s="5">
        <f ca="1">VLOOKUP(CONCATENATE($F424," ",$G424),AllocFactorMatrix,(X$4+1),FALSE)*$E424</f>
        <v>-9366.6459330632188</v>
      </c>
      <c r="Y424" s="5">
        <f ca="1">VLOOKUP(CONCATENATE($F424," ",$G424),AllocFactorMatrix,(Y$4+1),FALSE)*$E424</f>
        <v>0</v>
      </c>
      <c r="Z424" s="5">
        <f t="shared" ca="1" si="207"/>
        <v>-9366.6459330632188</v>
      </c>
      <c r="AA424" s="5">
        <f ca="1">VLOOKUP(CONCATENATE($F424," ",$G424),AllocFactorMatrix,(AA$4+1),FALSE)*$E424</f>
        <v>0</v>
      </c>
      <c r="AB424" s="5">
        <f ca="1">VLOOKUP(CONCATENATE($F424," ",$G424),AllocFactorMatrix,(AB$4+1),FALSE)*$E424</f>
        <v>-1521.4543876902408</v>
      </c>
      <c r="AC424" s="5">
        <f ca="1">VLOOKUP(CONCATENATE($F424," ",$G424),AllocFactorMatrix,(AC$4+1),FALSE)*$E424</f>
        <v>168.70482166670774</v>
      </c>
    </row>
    <row r="425" spans="4:29" hidden="1" outlineLevel="1">
      <c r="E425" s="52"/>
      <c r="F425" s="175" t="str">
        <f>F432</f>
        <v>WEATHER_FXNL_OM</v>
      </c>
      <c r="G425" s="52" t="str">
        <f>$G$8</f>
        <v>PRODUCTION</v>
      </c>
      <c r="H425" s="4">
        <f t="shared" ref="H425:H488" ca="1" si="216">SUBTOTAL(9,I425:AC425)</f>
        <v>141500.84441005401</v>
      </c>
      <c r="I425" s="5">
        <f ca="1">VLOOKUP(CONCATENATE($F425," ",$G425),AllocFactorMatrix,(I$4+1),FALSE)*$E432</f>
        <v>137078.91705185847</v>
      </c>
      <c r="J425" s="5">
        <f ca="1">VLOOKUP(CONCATENATE($F425," ",$G425),AllocFactorMatrix,(J$4+1),FALSE)*$E432</f>
        <v>3866.4758501944111</v>
      </c>
      <c r="K425" s="5">
        <f ca="1">VLOOKUP(CONCATENATE($F425," ",$G425),AllocFactorMatrix,(K$4+1),FALSE)*$E432</f>
        <v>7.578428950501114</v>
      </c>
      <c r="L425" s="5">
        <f ca="1">VLOOKUP(CONCATENATE($F425," ",$G425),AllocFactorMatrix,(L$4+1),FALSE)*$E432</f>
        <v>0</v>
      </c>
      <c r="M425" s="5">
        <f t="shared" ref="M425:M432" ca="1" si="217">SUBTOTAL(9,J425:L425)</f>
        <v>3874.054279144912</v>
      </c>
      <c r="N425" s="5">
        <f ca="1">VLOOKUP(CONCATENATE($F425," ",$G425),AllocFactorMatrix,(N$4+1),FALSE)*$E432</f>
        <v>302.28852250462461</v>
      </c>
      <c r="O425" s="5">
        <f ca="1">VLOOKUP(CONCATENATE($F425," ",$G425),AllocFactorMatrix,(O$4+1),FALSE)*$E432</f>
        <v>76.821542255950263</v>
      </c>
      <c r="P425" s="5">
        <f ca="1">VLOOKUP(CONCATENATE($F425," ",$G425),AllocFactorMatrix,(P$4+1),FALSE)*$E432</f>
        <v>-33.485299823810585</v>
      </c>
      <c r="Q425" s="5">
        <f ca="1">VLOOKUP(CONCATENATE($F425," ",$G425),AllocFactorMatrix,(Q$4+1),FALSE)*$E432</f>
        <v>-2.9607309573805662</v>
      </c>
      <c r="R425" s="5">
        <f ca="1">SUBTOTAL(9,N425:Q425)</f>
        <v>342.6640339793837</v>
      </c>
      <c r="S425" s="5">
        <f ca="1">VLOOKUP(CONCATENATE($F425," ",$G425),AllocFactorMatrix,(S$4+1),FALSE)*$E432</f>
        <v>52.995740267935339</v>
      </c>
      <c r="T425" s="5">
        <f ca="1">VLOOKUP(CONCATENATE($F425," ",$G425),AllocFactorMatrix,(T$4+1),FALSE)*$E432</f>
        <v>-29.83052328223016</v>
      </c>
      <c r="U425" s="5">
        <f ca="1">VLOOKUP(CONCATENATE($F425," ",$G425),AllocFactorMatrix,(U$4+1),FALSE)*$E432</f>
        <v>-71.756798462652213</v>
      </c>
      <c r="V425" s="5">
        <f ca="1">VLOOKUP(CONCATENATE($F425," ",$G425),AllocFactorMatrix,(V$4+1),FALSE)*$E432</f>
        <v>-33.428972378093285</v>
      </c>
      <c r="W425" s="5">
        <f ca="1">SUBTOTAL(9,S425:V425)</f>
        <v>-82.020553855040319</v>
      </c>
      <c r="X425" s="5">
        <f ca="1">VLOOKUP(CONCATENATE($F425," ",$G425),AllocFactorMatrix,(X$4+1),FALSE)*$E432</f>
        <v>260.58577089341378</v>
      </c>
      <c r="Y425" s="5">
        <f ca="1">VLOOKUP(CONCATENATE($F425," ",$G425),AllocFactorMatrix,(Y$4+1),FALSE)*$E432</f>
        <v>26.64382803285288</v>
      </c>
      <c r="Z425" s="5">
        <f t="shared" ca="1" si="207"/>
        <v>287.22959892626665</v>
      </c>
      <c r="AA425" s="5">
        <f ca="1">VLOOKUP(CONCATENATE($F425," ",$G425),AllocFactorMatrix,(AA$4+1),FALSE)*$E432</f>
        <v>0</v>
      </c>
      <c r="AB425" s="5">
        <f ca="1">VLOOKUP(CONCATENATE($F425," ",$G425),AllocFactorMatrix,(AB$4+1),FALSE)*$E432</f>
        <v>0</v>
      </c>
      <c r="AC425" s="5">
        <f ca="1">VLOOKUP(CONCATENATE($F425," ",$G425),AllocFactorMatrix,(AC$4+1),FALSE)*$E432</f>
        <v>0</v>
      </c>
    </row>
    <row r="426" spans="4:29" hidden="1" outlineLevel="1">
      <c r="E426" s="52"/>
      <c r="F426" s="175" t="str">
        <f>F432</f>
        <v>WEATHER_FXNL_OM</v>
      </c>
      <c r="G426" s="52" t="str">
        <f>$G$9</f>
        <v>BULKTRAN</v>
      </c>
      <c r="H426" s="4">
        <f t="shared" ca="1" si="216"/>
        <v>2930.7616372017924</v>
      </c>
      <c r="I426" s="5">
        <f ca="1">VLOOKUP(CONCATENATE($F426," ",$G426),AllocFactorMatrix,(I$4+1),FALSE)*$E432</f>
        <v>2837.3674022093905</v>
      </c>
      <c r="J426" s="5">
        <f ca="1">VLOOKUP(CONCATENATE($F426," ",$G426),AllocFactorMatrix,(J$4+1),FALSE)*$E432</f>
        <v>81.706777434924632</v>
      </c>
      <c r="K426" s="5">
        <f ca="1">VLOOKUP(CONCATENATE($F426," ",$G426),AllocFactorMatrix,(K$4+1),FALSE)*$E432</f>
        <v>0.15879918914155697</v>
      </c>
      <c r="L426" s="5">
        <f ca="1">VLOOKUP(CONCATENATE($F426," ",$G426),AllocFactorMatrix,(L$4+1),FALSE)*$E432</f>
        <v>0</v>
      </c>
      <c r="M426" s="5">
        <f t="shared" ca="1" si="217"/>
        <v>81.865576624066193</v>
      </c>
      <c r="N426" s="5">
        <f ca="1">VLOOKUP(CONCATENATE($F426," ",$G426),AllocFactorMatrix,(N$4+1),FALSE)*$E432</f>
        <v>6.3728631193113623</v>
      </c>
      <c r="O426" s="5">
        <f ca="1">VLOOKUP(CONCATENATE($F426," ",$G426),AllocFactorMatrix,(O$4+1),FALSE)*$E432</f>
        <v>1.6559615406819432</v>
      </c>
      <c r="P426" s="5">
        <f ca="1">VLOOKUP(CONCATENATE($F426," ",$G426),AllocFactorMatrix,(P$4+1),FALSE)*$E432</f>
        <v>-0.71225894777048659</v>
      </c>
      <c r="Q426" s="5">
        <f ca="1">VLOOKUP(CONCATENATE($F426," ",$G426),AllocFactorMatrix,(Q$4+1),FALSE)*$E432</f>
        <v>-6.0296675648503523E-2</v>
      </c>
      <c r="R426" s="5">
        <f t="shared" ref="R426:R432" ca="1" si="218">SUBTOTAL(9,N426:Q426)</f>
        <v>7.2562690365743148</v>
      </c>
      <c r="S426" s="5">
        <f ca="1">VLOOKUP(CONCATENATE($F426," ",$G426),AllocFactorMatrix,(S$4+1),FALSE)*$E432</f>
        <v>1.1105584829689219</v>
      </c>
      <c r="T426" s="5">
        <f ca="1">VLOOKUP(CONCATENATE($F426," ",$G426),AllocFactorMatrix,(T$4+1),FALSE)*$E432</f>
        <v>-0.64429528725888852</v>
      </c>
      <c r="U426" s="5">
        <f ca="1">VLOOKUP(CONCATENATE($F426," ",$G426),AllocFactorMatrix,(U$4+1),FALSE)*$E432</f>
        <v>-1.5361991986410417</v>
      </c>
      <c r="V426" s="5">
        <f ca="1">VLOOKUP(CONCATENATE($F426," ",$G426),AllocFactorMatrix,(V$4+1),FALSE)*$E432</f>
        <v>-0.72889078077110625</v>
      </c>
      <c r="W426" s="5">
        <f t="shared" ref="W426:W432" ca="1" si="219">SUBTOTAL(9,S426:V426)</f>
        <v>-1.7988267837021146</v>
      </c>
      <c r="X426" s="5">
        <f ca="1">VLOOKUP(CONCATENATE($F426," ",$G426),AllocFactorMatrix,(X$4+1),FALSE)*$E432</f>
        <v>5.5121428060260138</v>
      </c>
      <c r="Y426" s="5">
        <f ca="1">VLOOKUP(CONCATENATE($F426," ",$G426),AllocFactorMatrix,(Y$4+1),FALSE)*$E432</f>
        <v>0.55907330944511513</v>
      </c>
      <c r="Z426" s="5">
        <f t="shared" ca="1" si="207"/>
        <v>6.0712161154711293</v>
      </c>
      <c r="AA426" s="5">
        <f ca="1">VLOOKUP(CONCATENATE($F426," ",$G426),AllocFactorMatrix,(AA$4+1),FALSE)*$E432</f>
        <v>0</v>
      </c>
      <c r="AB426" s="5">
        <f ca="1">VLOOKUP(CONCATENATE($F426," ",$G426),AllocFactorMatrix,(AB$4+1),FALSE)*$E432</f>
        <v>0</v>
      </c>
      <c r="AC426" s="5">
        <f ca="1">VLOOKUP(CONCATENATE($F426," ",$G426),AllocFactorMatrix,(AC$4+1),FALSE)*$E432</f>
        <v>0</v>
      </c>
    </row>
    <row r="427" spans="4:29" hidden="1" outlineLevel="1">
      <c r="E427" s="52"/>
      <c r="F427" s="175" t="str">
        <f>F432</f>
        <v>WEATHER_FXNL_OM</v>
      </c>
      <c r="G427" s="52" t="str">
        <f>$G$10</f>
        <v>SUBTRAN</v>
      </c>
      <c r="H427" s="4">
        <f t="shared" ca="1" si="216"/>
        <v>807.58407000357772</v>
      </c>
      <c r="I427" s="5">
        <f ca="1">VLOOKUP(CONCATENATE($F427," ",$G427),AllocFactorMatrix,(I$4+1),FALSE)*$E432</f>
        <v>781.80451117742643</v>
      </c>
      <c r="J427" s="5">
        <f ca="1">VLOOKUP(CONCATENATE($F427," ",$G427),AllocFactorMatrix,(J$4+1),FALSE)*$E432</f>
        <v>22.608627213524084</v>
      </c>
      <c r="K427" s="5">
        <f ca="1">VLOOKUP(CONCATENATE($F427," ",$G427),AllocFactorMatrix,(K$4+1),FALSE)*$E432</f>
        <v>4.4164252051125931E-2</v>
      </c>
      <c r="L427" s="5">
        <f ca="1">VLOOKUP(CONCATENATE($F427," ",$G427),AllocFactorMatrix,(L$4+1),FALSE)*$E432</f>
        <v>0</v>
      </c>
      <c r="M427" s="5">
        <f t="shared" ca="1" si="217"/>
        <v>22.652791465575209</v>
      </c>
      <c r="N427" s="5">
        <f ca="1">VLOOKUP(CONCATENATE($F427," ",$G427),AllocFactorMatrix,(N$4+1),FALSE)*$E432</f>
        <v>1.7124061567165709</v>
      </c>
      <c r="O427" s="5">
        <f ca="1">VLOOKUP(CONCATENATE($F427," ",$G427),AllocFactorMatrix,(O$4+1),FALSE)*$E432</f>
        <v>0.44574300816050372</v>
      </c>
      <c r="P427" s="5">
        <f ca="1">VLOOKUP(CONCATENATE($F427," ",$G427),AllocFactorMatrix,(P$4+1),FALSE)*$E432</f>
        <v>-0.24831849243837459</v>
      </c>
      <c r="Q427" s="5">
        <f ca="1">VLOOKUP(CONCATENATE($F427," ",$G427),AllocFactorMatrix,(Q$4+1),FALSE)*$E432</f>
        <v>0</v>
      </c>
      <c r="R427" s="5">
        <f t="shared" ca="1" si="218"/>
        <v>1.9098306724387</v>
      </c>
      <c r="S427" s="5">
        <f ca="1">VLOOKUP(CONCATENATE($F427," ",$G427),AllocFactorMatrix,(S$4+1),FALSE)*$E432</f>
        <v>0.28410456176012083</v>
      </c>
      <c r="T427" s="5">
        <f ca="1">VLOOKUP(CONCATENATE($F427," ",$G427),AllocFactorMatrix,(T$4+1),FALSE)*$E432</f>
        <v>-0.1710588187321129</v>
      </c>
      <c r="U427" s="5">
        <f ca="1">VLOOKUP(CONCATENATE($F427," ",$G427),AllocFactorMatrix,(U$4+1),FALSE)*$E432</f>
        <v>-0.52605197928341041</v>
      </c>
      <c r="V427" s="5">
        <f ca="1">VLOOKUP(CONCATENATE($F427," ",$G427),AllocFactorMatrix,(V$4+1),FALSE)*$E432</f>
        <v>0</v>
      </c>
      <c r="W427" s="5">
        <f t="shared" ca="1" si="219"/>
        <v>-0.41300623625540245</v>
      </c>
      <c r="X427" s="5">
        <f ca="1">VLOOKUP(CONCATENATE($F427," ",$G427),AllocFactorMatrix,(X$4+1),FALSE)*$E432</f>
        <v>1.4790750043644281</v>
      </c>
      <c r="Y427" s="5">
        <f ca="1">VLOOKUP(CONCATENATE($F427," ",$G427),AllocFactorMatrix,(Y$4+1),FALSE)*$E432</f>
        <v>0.15086792003071778</v>
      </c>
      <c r="Z427" s="5">
        <f t="shared" ca="1" si="207"/>
        <v>1.6299429243951458</v>
      </c>
      <c r="AA427" s="5">
        <f ca="1">VLOOKUP(CONCATENATE($F427," ",$G427),AllocFactorMatrix,(AA$4+1),FALSE)*$E432</f>
        <v>0</v>
      </c>
      <c r="AB427" s="5">
        <f ca="1">VLOOKUP(CONCATENATE($F427," ",$G427),AllocFactorMatrix,(AB$4+1),FALSE)*$E432</f>
        <v>0</v>
      </c>
      <c r="AC427" s="5">
        <f ca="1">VLOOKUP(CONCATENATE($F427," ",$G427),AllocFactorMatrix,(AC$4+1),FALSE)*$E432</f>
        <v>0</v>
      </c>
    </row>
    <row r="428" spans="4:29" hidden="1" outlineLevel="1">
      <c r="E428" s="52"/>
      <c r="F428" s="175" t="str">
        <f>F432</f>
        <v>WEATHER_FXNL_OM</v>
      </c>
      <c r="G428" s="52" t="str">
        <f>$G$11</f>
        <v>DISTPRI</v>
      </c>
      <c r="H428" s="4">
        <f t="shared" ca="1" si="216"/>
        <v>39696.533441570886</v>
      </c>
      <c r="I428" s="5">
        <f ca="1">VLOOKUP(CONCATENATE($F428," ",$G428),AllocFactorMatrix,(I$4+1),FALSE)*$E432</f>
        <v>38416.396341429907</v>
      </c>
      <c r="J428" s="5">
        <f ca="1">VLOOKUP(CONCATENATE($F428," ",$G428),AllocFactorMatrix,(J$4+1),FALSE)*$E432</f>
        <v>1089.041030672437</v>
      </c>
      <c r="K428" s="5">
        <f ca="1">VLOOKUP(CONCATENATE($F428," ",$G428),AllocFactorMatrix,(K$4+1),FALSE)*$E432</f>
        <v>2.1430653454498896</v>
      </c>
      <c r="L428" s="5">
        <f ca="1">VLOOKUP(CONCATENATE($F428," ",$G428),AllocFactorMatrix,(L$4+1),FALSE)*$E432</f>
        <v>0</v>
      </c>
      <c r="M428" s="5">
        <f t="shared" ca="1" si="217"/>
        <v>1091.184096017887</v>
      </c>
      <c r="N428" s="5">
        <f ca="1">VLOOKUP(CONCATENATE($F428," ",$G428),AllocFactorMatrix,(N$4+1),FALSE)*$E432</f>
        <v>83.029110263365482</v>
      </c>
      <c r="O428" s="5">
        <f ca="1">VLOOKUP(CONCATENATE($F428," ",$G428),AllocFactorMatrix,(O$4+1),FALSE)*$E432</f>
        <v>21.189092577374911</v>
      </c>
      <c r="P428" s="5">
        <f ca="1">VLOOKUP(CONCATENATE($F428," ",$G428),AllocFactorMatrix,(P$4+1),FALSE)*$E432</f>
        <v>0</v>
      </c>
      <c r="Q428" s="5">
        <f ca="1">VLOOKUP(CONCATENATE($F428," ",$G428),AllocFactorMatrix,(Q$4+1),FALSE)*$E432</f>
        <v>0</v>
      </c>
      <c r="R428" s="5">
        <f t="shared" ca="1" si="218"/>
        <v>104.21820284074039</v>
      </c>
      <c r="S428" s="5">
        <f ca="1">VLOOKUP(CONCATENATE($F428," ",$G428),AllocFactorMatrix,(S$4+1),FALSE)*$E432</f>
        <v>13.892924006410537</v>
      </c>
      <c r="T428" s="5">
        <f ca="1">VLOOKUP(CONCATENATE($F428," ",$G428),AllocFactorMatrix,(T$4+1),FALSE)*$E432</f>
        <v>-8.0257584595166325</v>
      </c>
      <c r="U428" s="5">
        <f ca="1">VLOOKUP(CONCATENATE($F428," ",$G428),AllocFactorMatrix,(U$4+1),FALSE)*$E432</f>
        <v>0</v>
      </c>
      <c r="V428" s="5">
        <f ca="1">VLOOKUP(CONCATENATE($F428," ",$G428),AllocFactorMatrix,(V$4+1),FALSE)*$E432</f>
        <v>0</v>
      </c>
      <c r="W428" s="5">
        <f t="shared" ca="1" si="219"/>
        <v>5.8671655468939043</v>
      </c>
      <c r="X428" s="5">
        <f ca="1">VLOOKUP(CONCATENATE($F428," ",$G428),AllocFactorMatrix,(X$4+1),FALSE)*$E432</f>
        <v>71.522523998945417</v>
      </c>
      <c r="Y428" s="5">
        <f ca="1">VLOOKUP(CONCATENATE($F428," ",$G428),AllocFactorMatrix,(Y$4+1),FALSE)*$E432</f>
        <v>7.3451117365143226</v>
      </c>
      <c r="Z428" s="5">
        <f t="shared" ca="1" si="207"/>
        <v>78.867635735459743</v>
      </c>
      <c r="AA428" s="5">
        <f ca="1">VLOOKUP(CONCATENATE($F428," ",$G428),AllocFactorMatrix,(AA$4+1),FALSE)*$E432</f>
        <v>0</v>
      </c>
      <c r="AB428" s="5">
        <f ca="1">VLOOKUP(CONCATENATE($F428," ",$G428),AllocFactorMatrix,(AB$4+1),FALSE)*$E432</f>
        <v>0</v>
      </c>
      <c r="AC428" s="5">
        <f ca="1">VLOOKUP(CONCATENATE($F428," ",$G428),AllocFactorMatrix,(AC$4+1),FALSE)*$E432</f>
        <v>0</v>
      </c>
    </row>
    <row r="429" spans="4:29" hidden="1" outlineLevel="1">
      <c r="E429" s="52"/>
      <c r="F429" s="175" t="str">
        <f>F432</f>
        <v>WEATHER_FXNL_OM</v>
      </c>
      <c r="G429" s="52" t="str">
        <f>$G$12</f>
        <v>DISTSEC</v>
      </c>
      <c r="H429" s="4">
        <f t="shared" ca="1" si="216"/>
        <v>17760.519088341462</v>
      </c>
      <c r="I429" s="5">
        <f ca="1">VLOOKUP(CONCATENATE($F429," ",$G429),AllocFactorMatrix,(I$4+1),FALSE)*$E432</f>
        <v>17282.066935649833</v>
      </c>
      <c r="J429" s="5">
        <f ca="1">VLOOKUP(CONCATENATE($F429," ",$G429),AllocFactorMatrix,(J$4+1),FALSE)*$E432</f>
        <v>422.29675532851456</v>
      </c>
      <c r="K429" s="5">
        <f ca="1">VLOOKUP(CONCATENATE($F429," ",$G429),AllocFactorMatrix,(K$4+1),FALSE)*$E432</f>
        <v>0</v>
      </c>
      <c r="L429" s="5">
        <f ca="1">VLOOKUP(CONCATENATE($F429," ",$G429),AllocFactorMatrix,(L$4+1),FALSE)*$E432</f>
        <v>0</v>
      </c>
      <c r="M429" s="5">
        <f t="shared" ca="1" si="217"/>
        <v>422.29675532851456</v>
      </c>
      <c r="N429" s="5">
        <f ca="1">VLOOKUP(CONCATENATE($F429," ",$G429),AllocFactorMatrix,(N$4+1),FALSE)*$E432</f>
        <v>27.71992119431421</v>
      </c>
      <c r="O429" s="5">
        <f ca="1">VLOOKUP(CONCATENATE($F429," ",$G429),AllocFactorMatrix,(O$4+1),FALSE)*$E432</f>
        <v>0</v>
      </c>
      <c r="P429" s="5">
        <f ca="1">VLOOKUP(CONCATENATE($F429," ",$G429),AllocFactorMatrix,(P$4+1),FALSE)*$E432</f>
        <v>0</v>
      </c>
      <c r="Q429" s="5">
        <f ca="1">VLOOKUP(CONCATENATE($F429," ",$G429),AllocFactorMatrix,(Q$4+1),FALSE)*$E432</f>
        <v>0</v>
      </c>
      <c r="R429" s="5">
        <f t="shared" ca="1" si="218"/>
        <v>27.71992119431421</v>
      </c>
      <c r="S429" s="5">
        <f ca="1">VLOOKUP(CONCATENATE($F429," ",$G429),AllocFactorMatrix,(S$4+1),FALSE)*$E432</f>
        <v>3.8336734432289763</v>
      </c>
      <c r="T429" s="5">
        <f ca="1">VLOOKUP(CONCATENATE($F429," ",$G429),AllocFactorMatrix,(T$4+1),FALSE)*$E432</f>
        <v>0</v>
      </c>
      <c r="U429" s="5">
        <f ca="1">VLOOKUP(CONCATENATE($F429," ",$G429),AllocFactorMatrix,(U$4+1),FALSE)*$E432</f>
        <v>0</v>
      </c>
      <c r="V429" s="5">
        <f ca="1">VLOOKUP(CONCATENATE($F429," ",$G429),AllocFactorMatrix,(V$4+1),FALSE)*$E432</f>
        <v>0</v>
      </c>
      <c r="W429" s="5">
        <f t="shared" ca="1" si="219"/>
        <v>3.8336734432289763</v>
      </c>
      <c r="X429" s="5">
        <f ca="1">VLOOKUP(CONCATENATE($F429," ",$G429),AllocFactorMatrix,(X$4+1),FALSE)*$E432</f>
        <v>24.601802725566266</v>
      </c>
      <c r="Y429" s="5">
        <f ca="1">VLOOKUP(CONCATENATE($F429," ",$G429),AllocFactorMatrix,(Y$4+1),FALSE)*$E432</f>
        <v>0</v>
      </c>
      <c r="Z429" s="5">
        <f t="shared" ca="1" si="207"/>
        <v>24.601802725566266</v>
      </c>
      <c r="AA429" s="5">
        <f ca="1">VLOOKUP(CONCATENATE($F429," ",$G429),AllocFactorMatrix,(AA$4+1),FALSE)*$E432</f>
        <v>0</v>
      </c>
      <c r="AB429" s="5">
        <f ca="1">VLOOKUP(CONCATENATE($F429," ",$G429),AllocFactorMatrix,(AB$4+1),FALSE)*$E432</f>
        <v>0</v>
      </c>
      <c r="AC429" s="5">
        <f ca="1">VLOOKUP(CONCATENATE($F429," ",$G429),AllocFactorMatrix,(AC$4+1),FALSE)*$E432</f>
        <v>0</v>
      </c>
    </row>
    <row r="430" spans="4:29" hidden="1" outlineLevel="1">
      <c r="E430" s="52"/>
      <c r="F430" s="175" t="str">
        <f>F432</f>
        <v>WEATHER_FXNL_OM</v>
      </c>
      <c r="G430" s="52" t="str">
        <f>$G$13</f>
        <v>ENERGY</v>
      </c>
      <c r="H430" s="4">
        <f t="shared" ca="1" si="216"/>
        <v>140166.73098011775</v>
      </c>
      <c r="I430" s="5">
        <f ca="1">VLOOKUP(CONCATENATE($F430," ",$G430),AllocFactorMatrix,(I$4+1),FALSE)*$E432</f>
        <v>134801.62490577908</v>
      </c>
      <c r="J430" s="5">
        <f ca="1">VLOOKUP(CONCATENATE($F430," ",$G430),AllocFactorMatrix,(J$4+1),FALSE)*$E432</f>
        <v>4699.9887124852457</v>
      </c>
      <c r="K430" s="5">
        <f ca="1">VLOOKUP(CONCATENATE($F430," ",$G430),AllocFactorMatrix,(K$4+1),FALSE)*$E432</f>
        <v>9.2380547202683001</v>
      </c>
      <c r="L430" s="5">
        <f ca="1">VLOOKUP(CONCATENATE($F430," ",$G430),AllocFactorMatrix,(L$4+1),FALSE)*$E432</f>
        <v>0</v>
      </c>
      <c r="M430" s="5">
        <f t="shared" ca="1" si="217"/>
        <v>4709.2267672055141</v>
      </c>
      <c r="N430" s="5">
        <f ca="1">VLOOKUP(CONCATENATE($F430," ",$G430),AllocFactorMatrix,(N$4+1),FALSE)*$E432</f>
        <v>400.59589529903923</v>
      </c>
      <c r="O430" s="5">
        <f ca="1">VLOOKUP(CONCATENATE($F430," ",$G430),AllocFactorMatrix,(O$4+1),FALSE)*$E432</f>
        <v>101.2394988128499</v>
      </c>
      <c r="P430" s="5">
        <f ca="1">VLOOKUP(CONCATENATE($F430," ",$G430),AllocFactorMatrix,(P$4+1),FALSE)*$E432</f>
        <v>-44.33681918293383</v>
      </c>
      <c r="Q430" s="5">
        <f ca="1">VLOOKUP(CONCATENATE($F430," ",$G430),AllocFactorMatrix,(Q$4+1),FALSE)*$E432</f>
        <v>-3.9052242301466253</v>
      </c>
      <c r="R430" s="5">
        <f t="shared" ca="1" si="218"/>
        <v>453.59335069880865</v>
      </c>
      <c r="S430" s="5">
        <f ca="1">VLOOKUP(CONCATENATE($F430," ",$G430),AllocFactorMatrix,(S$4+1),FALSE)*$E432</f>
        <v>77.680751536623575</v>
      </c>
      <c r="T430" s="5">
        <f ca="1">VLOOKUP(CONCATENATE($F430," ",$G430),AllocFactorMatrix,(T$4+1),FALSE)*$E432</f>
        <v>-51.150183790369347</v>
      </c>
      <c r="U430" s="5">
        <f ca="1">VLOOKUP(CONCATENATE($F430," ",$G430),AllocFactorMatrix,(U$4+1),FALSE)*$E432</f>
        <v>-138.41240086850962</v>
      </c>
      <c r="V430" s="5">
        <f ca="1">VLOOKUP(CONCATENATE($F430," ",$G430),AllocFactorMatrix,(V$4+1),FALSE)*$E432</f>
        <v>-66.906349879763638</v>
      </c>
      <c r="W430" s="5">
        <f t="shared" ca="1" si="219"/>
        <v>-178.78818300201903</v>
      </c>
      <c r="X430" s="5">
        <f ca="1">VLOOKUP(CONCATENATE($F430," ",$G430),AllocFactorMatrix,(X$4+1),FALSE)*$E432</f>
        <v>345.56705742483518</v>
      </c>
      <c r="Y430" s="5">
        <f ca="1">VLOOKUP(CONCATENATE($F430," ",$G430),AllocFactorMatrix,(Y$4+1),FALSE)*$E432</f>
        <v>35.507082011508267</v>
      </c>
      <c r="Z430" s="5">
        <f t="shared" ca="1" si="207"/>
        <v>381.07413943634344</v>
      </c>
      <c r="AA430" s="5">
        <f ca="1">VLOOKUP(CONCATENATE($F430," ",$G430),AllocFactorMatrix,(AA$4+1),FALSE)*$E432</f>
        <v>0</v>
      </c>
      <c r="AB430" s="5">
        <f ca="1">VLOOKUP(CONCATENATE($F430," ",$G430),AllocFactorMatrix,(AB$4+1),FALSE)*$E432</f>
        <v>0</v>
      </c>
      <c r="AC430" s="5">
        <f ca="1">VLOOKUP(CONCATENATE($F430," ",$G430),AllocFactorMatrix,(AC$4+1),FALSE)*$E432</f>
        <v>0</v>
      </c>
    </row>
    <row r="431" spans="4:29" hidden="1" outlineLevel="1">
      <c r="E431" s="52"/>
      <c r="F431" s="175" t="str">
        <f>F432</f>
        <v>WEATHER_FXNL_OM</v>
      </c>
      <c r="G431" s="52" t="str">
        <f>$G$14</f>
        <v>CUSTOMER</v>
      </c>
      <c r="H431" s="4">
        <f t="shared" ca="1" si="216"/>
        <v>15939.026372710459</v>
      </c>
      <c r="I431" s="5">
        <f ca="1">VLOOKUP(CONCATENATE($F431," ",$G431),AllocFactorMatrix,(I$4+1),FALSE)*$E432</f>
        <v>15493.528615330019</v>
      </c>
      <c r="J431" s="5">
        <f ca="1">VLOOKUP(CONCATENATE($F431," ",$G431),AllocFactorMatrix,(J$4+1),FALSE)*$E432</f>
        <v>439.79473091181069</v>
      </c>
      <c r="K431" s="5">
        <f ca="1">VLOOKUP(CONCATENATE($F431," ",$G431),AllocFactorMatrix,(K$4+1),FALSE)*$E432</f>
        <v>2.8863764174368591</v>
      </c>
      <c r="L431" s="5">
        <f ca="1">VLOOKUP(CONCATENATE($F431," ",$G431),AllocFactorMatrix,(L$4+1),FALSE)*$E432</f>
        <v>0</v>
      </c>
      <c r="M431" s="5">
        <f t="shared" ca="1" si="217"/>
        <v>442.68110732924754</v>
      </c>
      <c r="N431" s="5">
        <f ca="1">VLOOKUP(CONCATENATE($F431," ",$G431),AllocFactorMatrix,(N$4+1),FALSE)*$E432</f>
        <v>3.5241612443216783</v>
      </c>
      <c r="O431" s="5">
        <f ca="1">VLOOKUP(CONCATENATE($F431," ",$G431),AllocFactorMatrix,(O$4+1),FALSE)*$E432</f>
        <v>1.4024876729507634</v>
      </c>
      <c r="P431" s="5">
        <f ca="1">VLOOKUP(CONCATENATE($F431," ",$G431),AllocFactorMatrix,(P$4+1),FALSE)*$E432</f>
        <v>-3.3276003881880891</v>
      </c>
      <c r="Q431" s="5">
        <f ca="1">VLOOKUP(CONCATENATE($F431," ",$G431),AllocFactorMatrix,(Q$4+1),FALSE)*$E432</f>
        <v>-0.96182381045921816</v>
      </c>
      <c r="R431" s="5">
        <f t="shared" ca="1" si="218"/>
        <v>0.63722471862513397</v>
      </c>
      <c r="S431" s="5">
        <f ca="1">VLOOKUP(CONCATENATE($F431," ",$G431),AllocFactorMatrix,(S$4+1),FALSE)*$E432</f>
        <v>9.101806962143584E-2</v>
      </c>
      <c r="T431" s="5">
        <f ca="1">VLOOKUP(CONCATENATE($F431," ",$G431),AllocFactorMatrix,(T$4+1),FALSE)*$E432</f>
        <v>-0.109485951492686</v>
      </c>
      <c r="U431" s="5">
        <f ca="1">VLOOKUP(CONCATENATE($F431," ",$G431),AllocFactorMatrix,(U$4+1),FALSE)*$E432</f>
        <v>-0.178133870190329</v>
      </c>
      <c r="V431" s="5">
        <f ca="1">VLOOKUP(CONCATENATE($F431," ",$G431),AllocFactorMatrix,(V$4+1),FALSE)*$E432</f>
        <v>-0.13580581976231981</v>
      </c>
      <c r="W431" s="5">
        <f t="shared" ca="1" si="219"/>
        <v>-0.33240757182389896</v>
      </c>
      <c r="X431" s="5">
        <f ca="1">VLOOKUP(CONCATENATE($F431," ",$G431),AllocFactorMatrix,(X$4+1),FALSE)*$E432</f>
        <v>2.2996492258801178</v>
      </c>
      <c r="Y431" s="5">
        <f ca="1">VLOOKUP(CONCATENATE($F431," ",$G431),AllocFactorMatrix,(Y$4+1),FALSE)*$E432</f>
        <v>0.21218367851230249</v>
      </c>
      <c r="Z431" s="5">
        <f t="shared" ca="1" si="207"/>
        <v>2.5118329043924201</v>
      </c>
      <c r="AA431" s="5">
        <f ca="1">VLOOKUP(CONCATENATE($F431," ",$G431),AllocFactorMatrix,(AA$4+1),FALSE)*$E432</f>
        <v>0</v>
      </c>
      <c r="AB431" s="5">
        <f ca="1">VLOOKUP(CONCATENATE($F431," ",$G431),AllocFactorMatrix,(AB$4+1),FALSE)*$E432</f>
        <v>0</v>
      </c>
      <c r="AC431" s="5">
        <f ca="1">VLOOKUP(CONCATENATE($F431," ",$G431),AllocFactorMatrix,(AC$4+1),FALSE)*$E432</f>
        <v>0</v>
      </c>
    </row>
    <row r="432" spans="4:29" collapsed="1">
      <c r="D432" s="52" t="str">
        <f>+D1944</f>
        <v>Adj 14 - Weather Normalization Adjustment</v>
      </c>
      <c r="E432" s="58">
        <f>+ROUND(E1944/8,0)</f>
        <v>358802</v>
      </c>
      <c r="F432" s="93" t="str">
        <f>+F1944</f>
        <v>WEATHER_FXNL_OM</v>
      </c>
      <c r="G432" s="52" t="str">
        <f>$G$15</f>
        <v>TOTAL</v>
      </c>
      <c r="H432" s="4">
        <f t="shared" ca="1" si="216"/>
        <v>358801.99999999988</v>
      </c>
      <c r="I432" s="5">
        <f ca="1">VLOOKUP(CONCATENATE($F432," ",$G432),AllocFactorMatrix,(I$4+1),FALSE)*$E432</f>
        <v>346691.70576343418</v>
      </c>
      <c r="J432" s="5">
        <f ca="1">VLOOKUP(CONCATENATE($F432," ",$G432),AllocFactorMatrix,(J$4+1),FALSE)*$E432</f>
        <v>10621.912484240867</v>
      </c>
      <c r="K432" s="5">
        <f ca="1">VLOOKUP(CONCATENATE($F432," ",$G432),AllocFactorMatrix,(K$4+1),FALSE)*$E432</f>
        <v>22.048888874848846</v>
      </c>
      <c r="L432" s="5">
        <f ca="1">VLOOKUP(CONCATENATE($F432," ",$G432),AllocFactorMatrix,(L$4+1),FALSE)*$E432</f>
        <v>0</v>
      </c>
      <c r="M432" s="5">
        <f t="shared" ca="1" si="217"/>
        <v>10643.961373115717</v>
      </c>
      <c r="N432" s="5">
        <f ca="1">VLOOKUP(CONCATENATE($F432," ",$G432),AllocFactorMatrix,(N$4+1),FALSE)*$E432</f>
        <v>825.24287978169309</v>
      </c>
      <c r="O432" s="5">
        <f ca="1">VLOOKUP(CONCATENATE($F432," ",$G432),AllocFactorMatrix,(O$4+1),FALSE)*$E432</f>
        <v>202.7543258679683</v>
      </c>
      <c r="P432" s="5">
        <f ca="1">VLOOKUP(CONCATENATE($F432," ",$G432),AllocFactorMatrix,(P$4+1),FALSE)*$E432</f>
        <v>-82.110296835141355</v>
      </c>
      <c r="Q432" s="5">
        <f ca="1">VLOOKUP(CONCATENATE($F432," ",$G432),AllocFactorMatrix,(Q$4+1),FALSE)*$E432</f>
        <v>-7.8880756736349147</v>
      </c>
      <c r="R432" s="5">
        <f t="shared" ca="1" si="218"/>
        <v>937.99883314088504</v>
      </c>
      <c r="S432" s="5">
        <f ca="1">VLOOKUP(CONCATENATE($F432," ",$G432),AllocFactorMatrix,(S$4+1),FALSE)*$E432</f>
        <v>149.8887703685489</v>
      </c>
      <c r="T432" s="5">
        <f ca="1">VLOOKUP(CONCATENATE($F432," ",$G432),AllocFactorMatrix,(T$4+1),FALSE)*$E432</f>
        <v>-89.931305589599859</v>
      </c>
      <c r="U432" s="5">
        <f ca="1">VLOOKUP(CONCATENATE($F432," ",$G432),AllocFactorMatrix,(U$4+1),FALSE)*$E432</f>
        <v>-212.40958437927657</v>
      </c>
      <c r="V432" s="5">
        <f ca="1">VLOOKUP(CONCATENATE($F432," ",$G432),AllocFactorMatrix,(V$4+1),FALSE)*$E432</f>
        <v>-101.20001885839038</v>
      </c>
      <c r="W432" s="5">
        <f t="shared" ca="1" si="219"/>
        <v>-253.6521384587179</v>
      </c>
      <c r="X432" s="5">
        <f ca="1">VLOOKUP(CONCATENATE($F432," ",$G432),AllocFactorMatrix,(X$4+1),FALSE)*$E432</f>
        <v>711.56802207903115</v>
      </c>
      <c r="Y432" s="5">
        <f ca="1">VLOOKUP(CONCATENATE($F432," ",$G432),AllocFactorMatrix,(Y$4+1),FALSE)*$E432</f>
        <v>70.418146688863587</v>
      </c>
      <c r="Z432" s="5">
        <f t="shared" ca="1" si="207"/>
        <v>781.9861687678947</v>
      </c>
      <c r="AA432" s="5">
        <f ca="1">VLOOKUP(CONCATENATE($F432," ",$G432),AllocFactorMatrix,(AA$4+1),FALSE)*$E432</f>
        <v>0</v>
      </c>
      <c r="AB432" s="5">
        <f ca="1">VLOOKUP(CONCATENATE($F432," ",$G432),AllocFactorMatrix,(AB$4+1),FALSE)*$E432</f>
        <v>0</v>
      </c>
      <c r="AC432" s="5">
        <f ca="1">VLOOKUP(CONCATENATE($F432," ",$G432),AllocFactorMatrix,(AC$4+1),FALSE)*$E432</f>
        <v>0</v>
      </c>
    </row>
    <row r="433" spans="4:29" hidden="1" outlineLevel="1">
      <c r="E433" s="52"/>
      <c r="F433" s="175" t="str">
        <f>F440</f>
        <v>TDOMX</v>
      </c>
      <c r="G433" s="52" t="str">
        <f>$G$8</f>
        <v>PRODUCTION</v>
      </c>
      <c r="H433" s="4">
        <f t="shared" ca="1" si="216"/>
        <v>4.0312950963030618E-13</v>
      </c>
      <c r="I433" s="5">
        <f ca="1">VLOOKUP(CONCATENATE($F433," ",$G433),AllocFactorMatrix,(I$4+1),FALSE)*$E440</f>
        <v>-2.4264997590397804E-12</v>
      </c>
      <c r="J433" s="5">
        <f ca="1">VLOOKUP(CONCATENATE($F433," ",$G433),AllocFactorMatrix,(J$4+1),FALSE)*$E440</f>
        <v>5.2504423494683835E-13</v>
      </c>
      <c r="K433" s="5">
        <f ca="1">VLOOKUP(CONCATENATE($F433," ",$G433),AllocFactorMatrix,(K$4+1),FALSE)*$E440</f>
        <v>-1.4178896362465276E-15</v>
      </c>
      <c r="L433" s="5">
        <f ca="1">VLOOKUP(CONCATENATE($F433," ",$G433),AllocFactorMatrix,(L$4+1),FALSE)*$E440</f>
        <v>-4.2500202836790677E-16</v>
      </c>
      <c r="M433" s="5">
        <f t="shared" ref="M433:M440" ca="1" si="220">SUBTOTAL(9,J433:L433)</f>
        <v>5.2320134328222391E-13</v>
      </c>
      <c r="N433" s="5">
        <f ca="1">VLOOKUP(CONCATENATE($F433," ",$G433),AllocFactorMatrix,(N$4+1),FALSE)*$E440</f>
        <v>-4.7212908104640058E-13</v>
      </c>
      <c r="O433" s="5">
        <f ca="1">VLOOKUP(CONCATENATE($F433," ",$G433),AllocFactorMatrix,(O$4+1),FALSE)*$E440</f>
        <v>5.8729136402064402E-14</v>
      </c>
      <c r="P433" s="5">
        <f ca="1">VLOOKUP(CONCATENATE($F433," ",$G433),AllocFactorMatrix,(P$4+1),FALSE)*$E440</f>
        <v>2.4647430327972319E-15</v>
      </c>
      <c r="Q433" s="5">
        <f ca="1">VLOOKUP(CONCATENATE($F433," ",$G433),AllocFactorMatrix,(Q$4+1),FALSE)*$E440</f>
        <v>1.2916686209758673E-17</v>
      </c>
      <c r="R433" s="5">
        <f ca="1">SUBTOTAL(9,N433:Q433)</f>
        <v>-4.1092228492532919E-13</v>
      </c>
      <c r="S433" s="5">
        <f ca="1">VLOOKUP(CONCATENATE($F433," ",$G433),AllocFactorMatrix,(S$4+1),FALSE)*$E440</f>
        <v>1.4341869544073904E-15</v>
      </c>
      <c r="T433" s="5">
        <f ca="1">VLOOKUP(CONCATENATE($F433," ",$G433),AllocFactorMatrix,(T$4+1),FALSE)*$E440</f>
        <v>2.1547101698698622E-13</v>
      </c>
      <c r="U433" s="5">
        <f ca="1">VLOOKUP(CONCATENATE($F433," ",$G433),AllocFactorMatrix,(U$4+1),FALSE)*$E440</f>
        <v>1.0069515307178308E-12</v>
      </c>
      <c r="V433" s="5">
        <f ca="1">VLOOKUP(CONCATENATE($F433," ",$G433),AllocFactorMatrix,(V$4+1),FALSE)*$E440</f>
        <v>1.0443132046257216E-14</v>
      </c>
      <c r="W433" s="5">
        <f ca="1">SUBTOTAL(9,S433:V433)</f>
        <v>1.2342998667054816E-12</v>
      </c>
      <c r="X433" s="5">
        <f ca="1">VLOOKUP(CONCATENATE($F433," ",$G433),AllocFactorMatrix,(X$4+1),FALSE)*$E440</f>
        <v>6.9548194290819077E-14</v>
      </c>
      <c r="Y433" s="5">
        <f ca="1">VLOOKUP(CONCATENATE($F433," ",$G433),AllocFactorMatrix,(Y$4+1),FALSE)*$E440</f>
        <v>-1.3353260457923363E-15</v>
      </c>
      <c r="Z433" s="5">
        <f t="shared" ref="Z433:Z456" ca="1" si="221">SUBTOTAL(9,X433:Y433)</f>
        <v>6.8212868245026743E-14</v>
      </c>
      <c r="AA433" s="5">
        <f ca="1">VLOOKUP(CONCATENATE($F433," ",$G433),AllocFactorMatrix,(AA$4+1),FALSE)*$E440</f>
        <v>5.2369279755696081E-16</v>
      </c>
      <c r="AB433" s="5">
        <f ca="1">VLOOKUP(CONCATENATE($F433," ",$G433),AllocFactorMatrix,(AB$4+1),FALSE)*$E440</f>
        <v>-4.4943756675472361E-15</v>
      </c>
      <c r="AC433" s="5">
        <f ca="1">VLOOKUP(CONCATENATE($F433," ",$G433),AllocFactorMatrix,(AC$4+1),FALSE)*$E440</f>
        <v>-1.0343185386631692E-15</v>
      </c>
    </row>
    <row r="434" spans="4:29" hidden="1" outlineLevel="1">
      <c r="E434" s="52"/>
      <c r="F434" s="175" t="str">
        <f>F440</f>
        <v>TDOMX</v>
      </c>
      <c r="G434" s="52" t="str">
        <f>$G$9</f>
        <v>BULKTRAN</v>
      </c>
      <c r="H434" s="4">
        <f t="shared" ca="1" si="216"/>
        <v>-944.09350334590738</v>
      </c>
      <c r="I434" s="5">
        <f ca="1">VLOOKUP(CONCATENATE($F434," ",$G434),AllocFactorMatrix,(I$4+1),FALSE)*$E440</f>
        <v>-485.62846189468343</v>
      </c>
      <c r="J434" s="5">
        <f ca="1">VLOOKUP(CONCATENATE($F434," ",$G434),AllocFactorMatrix,(J$4+1),FALSE)*$E440</f>
        <v>-113.24863197611508</v>
      </c>
      <c r="K434" s="5">
        <f ca="1">VLOOKUP(CONCATENATE($F434," ",$G434),AllocFactorMatrix,(K$4+1),FALSE)*$E440</f>
        <v>-1.5746044185335826</v>
      </c>
      <c r="L434" s="5">
        <f ca="1">VLOOKUP(CONCATENATE($F434," ",$G434),AllocFactorMatrix,(L$4+1),FALSE)*$E440</f>
        <v>-0.21930099488421034</v>
      </c>
      <c r="M434" s="5">
        <f t="shared" ca="1" si="220"/>
        <v>-115.04253738953287</v>
      </c>
      <c r="N434" s="5">
        <f ca="1">VLOOKUP(CONCATENATE($F434," ",$G434),AllocFactorMatrix,(N$4+1),FALSE)*$E440</f>
        <v>-67.406514068475687</v>
      </c>
      <c r="O434" s="5">
        <f ca="1">VLOOKUP(CONCATENATE($F434," ",$G434),AllocFactorMatrix,(O$4+1),FALSE)*$E440</f>
        <v>-12.07868012240457</v>
      </c>
      <c r="P434" s="5">
        <f ca="1">VLOOKUP(CONCATENATE($F434," ",$G434),AllocFactorMatrix,(P$4+1),FALSE)*$E440</f>
        <v>-2.4494330681269192</v>
      </c>
      <c r="Q434" s="5">
        <f ca="1">VLOOKUP(CONCATENATE($F434," ",$G434),AllocFactorMatrix,(Q$4+1),FALSE)*$E440</f>
        <v>-9.301611307467221E-2</v>
      </c>
      <c r="R434" s="5">
        <f t="shared" ref="R434:R440" ca="1" si="222">SUBTOTAL(9,N434:Q434)</f>
        <v>-82.027643372081855</v>
      </c>
      <c r="S434" s="5">
        <f ca="1">VLOOKUP(CONCATENATE($F434," ",$G434),AllocFactorMatrix,(S$4+1),FALSE)*$E440</f>
        <v>-3.1921819344165985</v>
      </c>
      <c r="T434" s="5">
        <f ca="1">VLOOKUP(CONCATENATE($F434," ",$G434),AllocFactorMatrix,(T$4+1),FALSE)*$E440</f>
        <v>-43.096299438835992</v>
      </c>
      <c r="U434" s="5">
        <f ca="1">VLOOKUP(CONCATENATE($F434," ",$G434),AllocFactorMatrix,(U$4+1),FALSE)*$E440</f>
        <v>-164.82604521314514</v>
      </c>
      <c r="V434" s="5">
        <f ca="1">VLOOKUP(CONCATENATE($F434," ",$G434),AllocFactorMatrix,(V$4+1),FALSE)*$E440</f>
        <v>-29.859766800864513</v>
      </c>
      <c r="W434" s="5">
        <f t="shared" ref="W434:W440" ca="1" si="223">SUBTOTAL(9,S434:V434)</f>
        <v>-240.97429338726224</v>
      </c>
      <c r="X434" s="5">
        <f ca="1">VLOOKUP(CONCATENATE($F434," ",$G434),AllocFactorMatrix,(X$4+1),FALSE)*$E440</f>
        <v>-18.500365847172116</v>
      </c>
      <c r="Y434" s="5">
        <f ca="1">VLOOKUP(CONCATENATE($F434," ",$G434),AllocFactorMatrix,(Y$4+1),FALSE)*$E440</f>
        <v>-0.36949975743155428</v>
      </c>
      <c r="Z434" s="5">
        <f t="shared" ca="1" si="221"/>
        <v>-18.869865604603671</v>
      </c>
      <c r="AA434" s="5">
        <f ca="1">VLOOKUP(CONCATENATE($F434," ",$G434),AllocFactorMatrix,(AA$4+1),FALSE)*$E440</f>
        <v>-0.24404975548159621</v>
      </c>
      <c r="AB434" s="5">
        <f ca="1">VLOOKUP(CONCATENATE($F434," ",$G434),AllocFactorMatrix,(AB$4+1),FALSE)*$E440</f>
        <v>-1.0842079666758313</v>
      </c>
      <c r="AC434" s="5">
        <f ca="1">VLOOKUP(CONCATENATE($F434," ",$G434),AllocFactorMatrix,(AC$4+1),FALSE)*$E440</f>
        <v>-0.22244397558596782</v>
      </c>
    </row>
    <row r="435" spans="4:29" hidden="1" outlineLevel="1">
      <c r="E435" s="52"/>
      <c r="F435" s="175" t="str">
        <f>F440</f>
        <v>TDOMX</v>
      </c>
      <c r="G435" s="52" t="str">
        <f>$G$10</f>
        <v>SUBTRAN</v>
      </c>
      <c r="H435" s="4">
        <f t="shared" ca="1" si="216"/>
        <v>-261.6453259592106</v>
      </c>
      <c r="I435" s="5">
        <f ca="1">VLOOKUP(CONCATENATE($F435," ",$G435),AllocFactorMatrix,(I$4+1),FALSE)*$E440</f>
        <v>-133.68855876108788</v>
      </c>
      <c r="J435" s="5">
        <f ca="1">VLOOKUP(CONCATENATE($F435," ",$G435),AllocFactorMatrix,(J$4+1),FALSE)*$E440</f>
        <v>-31.338856593548243</v>
      </c>
      <c r="K435" s="5">
        <f ca="1">VLOOKUP(CONCATENATE($F435," ",$G435),AllocFactorMatrix,(K$4+1),FALSE)*$E440</f>
        <v>-0.43779167443930295</v>
      </c>
      <c r="L435" s="5">
        <f ca="1">VLOOKUP(CONCATENATE($F435," ",$G435),AllocFactorMatrix,(L$4+1),FALSE)*$E440</f>
        <v>-7.9238258983238302E-2</v>
      </c>
      <c r="M435" s="5">
        <f t="shared" ca="1" si="220"/>
        <v>-31.855886526970785</v>
      </c>
      <c r="N435" s="5">
        <f ca="1">VLOOKUP(CONCATENATE($F435," ",$G435),AllocFactorMatrix,(N$4+1),FALSE)*$E440</f>
        <v>-18.111616880720135</v>
      </c>
      <c r="O435" s="5">
        <f ca="1">VLOOKUP(CONCATENATE($F435," ",$G435),AllocFactorMatrix,(O$4+1),FALSE)*$E440</f>
        <v>-3.25456656028557</v>
      </c>
      <c r="P435" s="5">
        <f ca="1">VLOOKUP(CONCATENATE($F435," ",$G435),AllocFactorMatrix,(P$4+1),FALSE)*$E440</f>
        <v>-0.85429862936359025</v>
      </c>
      <c r="Q435" s="5">
        <f ca="1">VLOOKUP(CONCATENATE($F435," ",$G435),AllocFactorMatrix,(Q$4+1),FALSE)*$E440</f>
        <v>0</v>
      </c>
      <c r="R435" s="5">
        <f t="shared" ca="1" si="222"/>
        <v>-22.220482070369297</v>
      </c>
      <c r="S435" s="5">
        <f ca="1">VLOOKUP(CONCATENATE($F435," ",$G435),AllocFactorMatrix,(S$4+1),FALSE)*$E440</f>
        <v>-0.81636725832803236</v>
      </c>
      <c r="T435" s="5">
        <f ca="1">VLOOKUP(CONCATENATE($F435," ",$G435),AllocFactorMatrix,(T$4+1),FALSE)*$E440</f>
        <v>-11.454424249003404</v>
      </c>
      <c r="U435" s="5">
        <f ca="1">VLOOKUP(CONCATENATE($F435," ",$G435),AllocFactorMatrix,(U$4+1),FALSE)*$E440</f>
        <v>-56.479147342639891</v>
      </c>
      <c r="V435" s="5">
        <f ca="1">VLOOKUP(CONCATENATE($F435," ",$G435),AllocFactorMatrix,(V$4+1),FALSE)*$E440</f>
        <v>0</v>
      </c>
      <c r="W435" s="5">
        <f t="shared" ca="1" si="223"/>
        <v>-68.749938849971329</v>
      </c>
      <c r="X435" s="5">
        <f ca="1">VLOOKUP(CONCATENATE($F435," ",$G435),AllocFactorMatrix,(X$4+1),FALSE)*$E440</f>
        <v>-4.9647595773930462</v>
      </c>
      <c r="Y435" s="5">
        <f ca="1">VLOOKUP(CONCATENATE($F435," ",$G435),AllocFactorMatrix,(Y$4+1),FALSE)*$E440</f>
        <v>-9.968500985480401E-2</v>
      </c>
      <c r="Z435" s="5">
        <f t="shared" ca="1" si="221"/>
        <v>-5.0644445872478503</v>
      </c>
      <c r="AA435" s="5">
        <f ca="1">VLOOKUP(CONCATENATE($F435," ",$G435),AllocFactorMatrix,(AA$4+1),FALSE)*$E440</f>
        <v>-6.6015163563455423E-2</v>
      </c>
      <c r="AB435" s="5">
        <f ca="1">VLOOKUP(CONCATENATE($F435," ",$G435),AllocFactorMatrix,(AB$4+1),FALSE)*$E440</f>
        <v>0</v>
      </c>
      <c r="AC435" s="5">
        <f ca="1">VLOOKUP(CONCATENATE($F435," ",$G435),AllocFactorMatrix,(AC$4+1),FALSE)*$E440</f>
        <v>0</v>
      </c>
    </row>
    <row r="436" spans="4:29" hidden="1" outlineLevel="1">
      <c r="E436" s="52"/>
      <c r="F436" s="175" t="str">
        <f>F440</f>
        <v>TDOMX</v>
      </c>
      <c r="G436" s="52" t="str">
        <f>$G$11</f>
        <v>DISTPRI</v>
      </c>
      <c r="H436" s="4">
        <f t="shared" ca="1" si="216"/>
        <v>43782.058758068655</v>
      </c>
      <c r="I436" s="5">
        <f ca="1">VLOOKUP(CONCATENATE($F436," ",$G436),AllocFactorMatrix,(I$4+1),FALSE)*$E440</f>
        <v>28668.801526711908</v>
      </c>
      <c r="J436" s="5">
        <f ca="1">VLOOKUP(CONCATENATE($F436," ",$G436),AllocFactorMatrix,(J$4+1),FALSE)*$E440</f>
        <v>6709.6060738290298</v>
      </c>
      <c r="K436" s="5">
        <f ca="1">VLOOKUP(CONCATENATE($F436," ",$G436),AllocFactorMatrix,(K$4+1),FALSE)*$E440</f>
        <v>93.718106091898136</v>
      </c>
      <c r="L436" s="5">
        <f ca="1">VLOOKUP(CONCATENATE($F436," ",$G436),AllocFactorMatrix,(L$4+1),FALSE)*$E440</f>
        <v>0</v>
      </c>
      <c r="M436" s="5">
        <f t="shared" ca="1" si="220"/>
        <v>6803.3241799209281</v>
      </c>
      <c r="N436" s="5">
        <f ca="1">VLOOKUP(CONCATENATE($F436," ",$G436),AllocFactorMatrix,(N$4+1),FALSE)*$E440</f>
        <v>3895.057947346756</v>
      </c>
      <c r="O436" s="5">
        <f ca="1">VLOOKUP(CONCATENATE($F436," ",$G436),AllocFactorMatrix,(O$4+1),FALSE)*$E440</f>
        <v>699.86086153736858</v>
      </c>
      <c r="P436" s="5">
        <f ca="1">VLOOKUP(CONCATENATE($F436," ",$G436),AllocFactorMatrix,(P$4+1),FALSE)*$E440</f>
        <v>0</v>
      </c>
      <c r="Q436" s="5">
        <f ca="1">VLOOKUP(CONCATENATE($F436," ",$G436),AllocFactorMatrix,(Q$4+1),FALSE)*$E440</f>
        <v>0</v>
      </c>
      <c r="R436" s="5">
        <f t="shared" ca="1" si="222"/>
        <v>4594.9188088841247</v>
      </c>
      <c r="S436" s="5">
        <f ca="1">VLOOKUP(CONCATENATE($F436," ",$G436),AllocFactorMatrix,(S$4+1),FALSE)*$E440</f>
        <v>176.12188914173629</v>
      </c>
      <c r="T436" s="5">
        <f ca="1">VLOOKUP(CONCATENATE($F436," ",$G436),AllocFactorMatrix,(T$4+1),FALSE)*$E440</f>
        <v>2435.3893215253197</v>
      </c>
      <c r="U436" s="5">
        <f ca="1">VLOOKUP(CONCATENATE($F436," ",$G436),AllocFactorMatrix,(U$4+1),FALSE)*$E440</f>
        <v>0</v>
      </c>
      <c r="V436" s="5">
        <f ca="1">VLOOKUP(CONCATENATE($F436," ",$G436),AllocFactorMatrix,(V$4+1),FALSE)*$E440</f>
        <v>0</v>
      </c>
      <c r="W436" s="5">
        <f t="shared" ca="1" si="223"/>
        <v>2611.5112106670558</v>
      </c>
      <c r="X436" s="5">
        <f ca="1">VLOOKUP(CONCATENATE($F436," ",$G436),AllocFactorMatrix,(X$4+1),FALSE)*$E440</f>
        <v>1067.9927042674551</v>
      </c>
      <c r="Y436" s="5">
        <f ca="1">VLOOKUP(CONCATENATE($F436," ",$G436),AllocFactorMatrix,(Y$4+1),FALSE)*$E440</f>
        <v>21.43629780944805</v>
      </c>
      <c r="Z436" s="5">
        <f t="shared" ca="1" si="221"/>
        <v>1089.4290020769031</v>
      </c>
      <c r="AA436" s="5">
        <f ca="1">VLOOKUP(CONCATENATE($F436," ",$G436),AllocFactorMatrix,(AA$4+1),FALSE)*$E440</f>
        <v>14.074029807737119</v>
      </c>
      <c r="AB436" s="5">
        <f ca="1">VLOOKUP(CONCATENATE($F436," ",$G436),AllocFactorMatrix,(AB$4+1),FALSE)*$E440</f>
        <v>0</v>
      </c>
      <c r="AC436" s="5">
        <f ca="1">VLOOKUP(CONCATENATE($F436," ",$G436),AllocFactorMatrix,(AC$4+1),FALSE)*$E440</f>
        <v>0</v>
      </c>
    </row>
    <row r="437" spans="4:29" hidden="1" outlineLevel="1">
      <c r="E437" s="52"/>
      <c r="F437" s="175" t="str">
        <f>F440</f>
        <v>TDOMX</v>
      </c>
      <c r="G437" s="52" t="str">
        <f>$G$12</f>
        <v>DISTSEC</v>
      </c>
      <c r="H437" s="4">
        <f t="shared" ca="1" si="216"/>
        <v>17345.271723957158</v>
      </c>
      <c r="I437" s="5">
        <f ca="1">VLOOKUP(CONCATENATE($F437," ",$G437),AllocFactorMatrix,(I$4+1),FALSE)*$E440</f>
        <v>12872.014330426595</v>
      </c>
      <c r="J437" s="5">
        <f ca="1">VLOOKUP(CONCATENATE($F437," ",$G437),AllocFactorMatrix,(J$4+1),FALSE)*$E440</f>
        <v>2595.5731738430582</v>
      </c>
      <c r="K437" s="5">
        <f ca="1">VLOOKUP(CONCATENATE($F437," ",$G437),AllocFactorMatrix,(K$4+1),FALSE)*$E440</f>
        <v>0</v>
      </c>
      <c r="L437" s="5">
        <f ca="1">VLOOKUP(CONCATENATE($F437," ",$G437),AllocFactorMatrix,(L$4+1),FALSE)*$E440</f>
        <v>0</v>
      </c>
      <c r="M437" s="5">
        <f t="shared" ca="1" si="220"/>
        <v>2595.5731738430582</v>
      </c>
      <c r="N437" s="5">
        <f ca="1">VLOOKUP(CONCATENATE($F437," ",$G437),AllocFactorMatrix,(N$4+1),FALSE)*$E440</f>
        <v>1297.3595636278876</v>
      </c>
      <c r="O437" s="5">
        <f ca="1">VLOOKUP(CONCATENATE($F437," ",$G437),AllocFactorMatrix,(O$4+1),FALSE)*$E440</f>
        <v>0</v>
      </c>
      <c r="P437" s="5">
        <f ca="1">VLOOKUP(CONCATENATE($F437," ",$G437),AllocFactorMatrix,(P$4+1),FALSE)*$E440</f>
        <v>0</v>
      </c>
      <c r="Q437" s="5">
        <f ca="1">VLOOKUP(CONCATENATE($F437," ",$G437),AllocFactorMatrix,(Q$4+1),FALSE)*$E440</f>
        <v>0</v>
      </c>
      <c r="R437" s="5">
        <f t="shared" ca="1" si="222"/>
        <v>1297.3595636278876</v>
      </c>
      <c r="S437" s="5">
        <f ca="1">VLOOKUP(CONCATENATE($F437," ",$G437),AllocFactorMatrix,(S$4+1),FALSE)*$E440</f>
        <v>48.492262845651588</v>
      </c>
      <c r="T437" s="5">
        <f ca="1">VLOOKUP(CONCATENATE($F437," ",$G437),AllocFactorMatrix,(T$4+1),FALSE)*$E440</f>
        <v>0</v>
      </c>
      <c r="U437" s="5">
        <f ca="1">VLOOKUP(CONCATENATE($F437," ",$G437),AllocFactorMatrix,(U$4+1),FALSE)*$E440</f>
        <v>0</v>
      </c>
      <c r="V437" s="5">
        <f ca="1">VLOOKUP(CONCATENATE($F437," ",$G437),AllocFactorMatrix,(V$4+1),FALSE)*$E440</f>
        <v>0</v>
      </c>
      <c r="W437" s="5">
        <f t="shared" ca="1" si="223"/>
        <v>48.492262845651588</v>
      </c>
      <c r="X437" s="5">
        <f ca="1">VLOOKUP(CONCATENATE($F437," ",$G437),AllocFactorMatrix,(X$4+1),FALSE)*$E440</f>
        <v>366.47390250537876</v>
      </c>
      <c r="Y437" s="5">
        <f ca="1">VLOOKUP(CONCATENATE($F437," ",$G437),AllocFactorMatrix,(Y$4+1),FALSE)*$E440</f>
        <v>0</v>
      </c>
      <c r="Z437" s="5">
        <f t="shared" ca="1" si="221"/>
        <v>366.47390250537876</v>
      </c>
      <c r="AA437" s="5">
        <f ca="1">VLOOKUP(CONCATENATE($F437," ",$G437),AllocFactorMatrix,(AA$4+1),FALSE)*$E440</f>
        <v>4.3330304796036776</v>
      </c>
      <c r="AB437" s="5">
        <f ca="1">VLOOKUP(CONCATENATE($F437," ",$G437),AllocFactorMatrix,(AB$4+1),FALSE)*$E440</f>
        <v>133.36942221133754</v>
      </c>
      <c r="AC437" s="5">
        <f ca="1">VLOOKUP(CONCATENATE($F437," ",$G437),AllocFactorMatrix,(AC$4+1),FALSE)*$E440</f>
        <v>27.656038017644338</v>
      </c>
    </row>
    <row r="438" spans="4:29" hidden="1" outlineLevel="1">
      <c r="E438" s="52"/>
      <c r="F438" s="175" t="str">
        <f>F440</f>
        <v>TDOMX</v>
      </c>
      <c r="G438" s="52" t="str">
        <f>$G$13</f>
        <v>ENERGY</v>
      </c>
      <c r="H438" s="4">
        <f t="shared" ca="1" si="216"/>
        <v>0</v>
      </c>
      <c r="I438" s="5">
        <f ca="1">VLOOKUP(CONCATENATE($F438," ",$G438),AllocFactorMatrix,(I$4+1),FALSE)*$E440</f>
        <v>0</v>
      </c>
      <c r="J438" s="5">
        <f ca="1">VLOOKUP(CONCATENATE($F438," ",$G438),AllocFactorMatrix,(J$4+1),FALSE)*$E440</f>
        <v>0</v>
      </c>
      <c r="K438" s="5">
        <f ca="1">VLOOKUP(CONCATENATE($F438," ",$G438),AllocFactorMatrix,(K$4+1),FALSE)*$E440</f>
        <v>0</v>
      </c>
      <c r="L438" s="5">
        <f ca="1">VLOOKUP(CONCATENATE($F438," ",$G438),AllocFactorMatrix,(L$4+1),FALSE)*$E440</f>
        <v>0</v>
      </c>
      <c r="M438" s="5">
        <f t="shared" ca="1" si="220"/>
        <v>0</v>
      </c>
      <c r="N438" s="5">
        <f ca="1">VLOOKUP(CONCATENATE($F438," ",$G438),AllocFactorMatrix,(N$4+1),FALSE)*$E440</f>
        <v>0</v>
      </c>
      <c r="O438" s="5">
        <f ca="1">VLOOKUP(CONCATENATE($F438," ",$G438),AllocFactorMatrix,(O$4+1),FALSE)*$E440</f>
        <v>0</v>
      </c>
      <c r="P438" s="5">
        <f ca="1">VLOOKUP(CONCATENATE($F438," ",$G438),AllocFactorMatrix,(P$4+1),FALSE)*$E440</f>
        <v>0</v>
      </c>
      <c r="Q438" s="5">
        <f ca="1">VLOOKUP(CONCATENATE($F438," ",$G438),AllocFactorMatrix,(Q$4+1),FALSE)*$E440</f>
        <v>0</v>
      </c>
      <c r="R438" s="5">
        <f t="shared" ca="1" si="222"/>
        <v>0</v>
      </c>
      <c r="S438" s="5">
        <f ca="1">VLOOKUP(CONCATENATE($F438," ",$G438),AllocFactorMatrix,(S$4+1),FALSE)*$E440</f>
        <v>0</v>
      </c>
      <c r="T438" s="5">
        <f ca="1">VLOOKUP(CONCATENATE($F438," ",$G438),AllocFactorMatrix,(T$4+1),FALSE)*$E440</f>
        <v>0</v>
      </c>
      <c r="U438" s="5">
        <f ca="1">VLOOKUP(CONCATENATE($F438," ",$G438),AllocFactorMatrix,(U$4+1),FALSE)*$E440</f>
        <v>0</v>
      </c>
      <c r="V438" s="5">
        <f ca="1">VLOOKUP(CONCATENATE($F438," ",$G438),AllocFactorMatrix,(V$4+1),FALSE)*$E440</f>
        <v>0</v>
      </c>
      <c r="W438" s="5">
        <f t="shared" ca="1" si="223"/>
        <v>0</v>
      </c>
      <c r="X438" s="5">
        <f ca="1">VLOOKUP(CONCATENATE($F438," ",$G438),AllocFactorMatrix,(X$4+1),FALSE)*$E440</f>
        <v>0</v>
      </c>
      <c r="Y438" s="5">
        <f ca="1">VLOOKUP(CONCATENATE($F438," ",$G438),AllocFactorMatrix,(Y$4+1),FALSE)*$E440</f>
        <v>0</v>
      </c>
      <c r="Z438" s="5">
        <f t="shared" ca="1" si="221"/>
        <v>0</v>
      </c>
      <c r="AA438" s="5">
        <f ca="1">VLOOKUP(CONCATENATE($F438," ",$G438),AllocFactorMatrix,(AA$4+1),FALSE)*$E440</f>
        <v>0</v>
      </c>
      <c r="AB438" s="5">
        <f ca="1">VLOOKUP(CONCATENATE($F438," ",$G438),AllocFactorMatrix,(AB$4+1),FALSE)*$E440</f>
        <v>0</v>
      </c>
      <c r="AC438" s="5">
        <f ca="1">VLOOKUP(CONCATENATE($F438," ",$G438),AllocFactorMatrix,(AC$4+1),FALSE)*$E440</f>
        <v>0</v>
      </c>
    </row>
    <row r="439" spans="4:29" hidden="1" outlineLevel="1">
      <c r="E439" s="52"/>
      <c r="F439" s="175" t="str">
        <f>F440</f>
        <v>TDOMX</v>
      </c>
      <c r="G439" s="52" t="str">
        <f>$G$14</f>
        <v>CUSTOMER</v>
      </c>
      <c r="H439" s="4">
        <f t="shared" ca="1" si="216"/>
        <v>4044.4083472793136</v>
      </c>
      <c r="I439" s="5">
        <f ca="1">VLOOKUP(CONCATENATE($F439," ",$G439),AllocFactorMatrix,(I$4+1),FALSE)*$E440</f>
        <v>1736.5380205806809</v>
      </c>
      <c r="J439" s="5">
        <f ca="1">VLOOKUP(CONCATENATE($F439," ",$G439),AllocFactorMatrix,(J$4+1),FALSE)*$E440</f>
        <v>984.03062384137013</v>
      </c>
      <c r="K439" s="5">
        <f ca="1">VLOOKUP(CONCATENATE($F439," ",$G439),AllocFactorMatrix,(K$4+1),FALSE)*$E440</f>
        <v>121.41113364242524</v>
      </c>
      <c r="L439" s="5">
        <f ca="1">VLOOKUP(CONCATENATE($F439," ",$G439),AllocFactorMatrix,(L$4+1),FALSE)*$E440</f>
        <v>20.436584469154916</v>
      </c>
      <c r="M439" s="5">
        <f t="shared" ca="1" si="220"/>
        <v>1125.8783419529502</v>
      </c>
      <c r="N439" s="5">
        <f ca="1">VLOOKUP(CONCATENATE($F439," ",$G439),AllocFactorMatrix,(N$4+1),FALSE)*$E440</f>
        <v>131.940500609064</v>
      </c>
      <c r="O439" s="5">
        <f ca="1">VLOOKUP(CONCATENATE($F439," ",$G439),AllocFactorMatrix,(O$4+1),FALSE)*$E440</f>
        <v>42.742814218719666</v>
      </c>
      <c r="P439" s="5">
        <f ca="1">VLOOKUP(CONCATENATE($F439," ",$G439),AllocFactorMatrix,(P$4+1),FALSE)*$E440</f>
        <v>50.261669995668314</v>
      </c>
      <c r="Q439" s="5">
        <f ca="1">VLOOKUP(CONCATENATE($F439," ",$G439),AllocFactorMatrix,(Q$4+1),FALSE)*$E440</f>
        <v>6.2826221886467835</v>
      </c>
      <c r="R439" s="5">
        <f t="shared" ca="1" si="222"/>
        <v>231.22760701209876</v>
      </c>
      <c r="S439" s="5">
        <f ca="1">VLOOKUP(CONCATENATE($F439," ",$G439),AllocFactorMatrix,(S$4+1),FALSE)*$E440</f>
        <v>0.82896105225047878</v>
      </c>
      <c r="T439" s="5">
        <f ca="1">VLOOKUP(CONCATENATE($F439," ",$G439),AllocFactorMatrix,(T$4+1),FALSE)*$E440</f>
        <v>30.312300569889008</v>
      </c>
      <c r="U439" s="5">
        <f ca="1">VLOOKUP(CONCATENATE($F439," ",$G439),AllocFactorMatrix,(U$4+1),FALSE)*$E440</f>
        <v>84.487353305916244</v>
      </c>
      <c r="V439" s="5">
        <f ca="1">VLOOKUP(CONCATENATE($F439," ",$G439),AllocFactorMatrix,(V$4+1),FALSE)*$E440</f>
        <v>25.130411811643356</v>
      </c>
      <c r="W439" s="5">
        <f t="shared" ca="1" si="223"/>
        <v>140.7590267396991</v>
      </c>
      <c r="X439" s="5">
        <f ca="1">VLOOKUP(CONCATENATE($F439," ",$G439),AllocFactorMatrix,(X$4+1),FALSE)*$E440</f>
        <v>25.365023277530401</v>
      </c>
      <c r="Y439" s="5">
        <f ca="1">VLOOKUP(CONCATENATE($F439," ",$G439),AllocFactorMatrix,(Y$4+1),FALSE)*$E440</f>
        <v>0.55877217874516849</v>
      </c>
      <c r="Z439" s="5">
        <f t="shared" ca="1" si="221"/>
        <v>25.92379545627557</v>
      </c>
      <c r="AA439" s="5">
        <f ca="1">VLOOKUP(CONCATENATE($F439," ",$G439),AllocFactorMatrix,(AA$4+1),FALSE)*$E440</f>
        <v>2.6334861335270441</v>
      </c>
      <c r="AB439" s="5">
        <f ca="1">VLOOKUP(CONCATENATE($F439," ",$G439),AllocFactorMatrix,(AB$4+1),FALSE)*$E440</f>
        <v>491.99460813707287</v>
      </c>
      <c r="AC439" s="5">
        <f ca="1">VLOOKUP(CONCATENATE($F439," ",$G439),AllocFactorMatrix,(AC$4+1),FALSE)*$E440</f>
        <v>289.45346126700935</v>
      </c>
    </row>
    <row r="440" spans="4:29" collapsed="1">
      <c r="D440" s="52" t="str">
        <f>+D1952</f>
        <v>Adj 16 - Normalization of Major Storms</v>
      </c>
      <c r="E440" s="58">
        <f>+ROUND(E1952/8,0)</f>
        <v>63966</v>
      </c>
      <c r="F440" s="93" t="str">
        <f>+F1952</f>
        <v>TDOMX</v>
      </c>
      <c r="G440" s="52" t="str">
        <f>$G$15</f>
        <v>TOTAL</v>
      </c>
      <c r="H440" s="4">
        <f t="shared" ca="1" si="216"/>
        <v>63966.000000000007</v>
      </c>
      <c r="I440" s="5">
        <f ca="1">VLOOKUP(CONCATENATE($F440," ",$G440),AllocFactorMatrix,(I$4+1),FALSE)*$E440</f>
        <v>42658.036857063402</v>
      </c>
      <c r="J440" s="5">
        <f ca="1">VLOOKUP(CONCATENATE($F440," ",$G440),AllocFactorMatrix,(J$4+1),FALSE)*$E440</f>
        <v>10144.622382943793</v>
      </c>
      <c r="K440" s="5">
        <f ca="1">VLOOKUP(CONCATENATE($F440," ",$G440),AllocFactorMatrix,(K$4+1),FALSE)*$E440</f>
        <v>213.11684364135053</v>
      </c>
      <c r="L440" s="5">
        <f ca="1">VLOOKUP(CONCATENATE($F440," ",$G440),AllocFactorMatrix,(L$4+1),FALSE)*$E440</f>
        <v>20.138045215287466</v>
      </c>
      <c r="M440" s="5">
        <f t="shared" ca="1" si="220"/>
        <v>10377.877271800431</v>
      </c>
      <c r="N440" s="5">
        <f ca="1">VLOOKUP(CONCATENATE($F440," ",$G440),AllocFactorMatrix,(N$4+1),FALSE)*$E440</f>
        <v>5238.8398806345112</v>
      </c>
      <c r="O440" s="5">
        <f ca="1">VLOOKUP(CONCATENATE($F440," ",$G440),AllocFactorMatrix,(O$4+1),FALSE)*$E440</f>
        <v>727.27042907339808</v>
      </c>
      <c r="P440" s="5">
        <f ca="1">VLOOKUP(CONCATENATE($F440," ",$G440),AllocFactorMatrix,(P$4+1),FALSE)*$E440</f>
        <v>46.957938298177822</v>
      </c>
      <c r="Q440" s="5">
        <f ca="1">VLOOKUP(CONCATENATE($F440," ",$G440),AllocFactorMatrix,(Q$4+1),FALSE)*$E440</f>
        <v>6.1896060755721107</v>
      </c>
      <c r="R440" s="5">
        <f t="shared" ca="1" si="222"/>
        <v>6019.2578540816594</v>
      </c>
      <c r="S440" s="5">
        <f ca="1">VLOOKUP(CONCATENATE($F440," ",$G440),AllocFactorMatrix,(S$4+1),FALSE)*$E440</f>
        <v>221.4345638468937</v>
      </c>
      <c r="T440" s="5">
        <f ca="1">VLOOKUP(CONCATENATE($F440," ",$G440),AllocFactorMatrix,(T$4+1),FALSE)*$E440</f>
        <v>2411.1508984073685</v>
      </c>
      <c r="U440" s="5">
        <f ca="1">VLOOKUP(CONCATENATE($F440," ",$G440),AllocFactorMatrix,(U$4+1),FALSE)*$E440</f>
        <v>-136.81783924987047</v>
      </c>
      <c r="V440" s="5">
        <f ca="1">VLOOKUP(CONCATENATE($F440," ",$G440),AllocFactorMatrix,(V$4+1),FALSE)*$E440</f>
        <v>-4.7293549892209814</v>
      </c>
      <c r="W440" s="5">
        <f t="shared" ca="1" si="223"/>
        <v>2491.0382680151706</v>
      </c>
      <c r="X440" s="5">
        <f ca="1">VLOOKUP(CONCATENATE($F440," ",$G440),AllocFactorMatrix,(X$4+1),FALSE)*$E440</f>
        <v>1436.3665046257993</v>
      </c>
      <c r="Y440" s="5">
        <f ca="1">VLOOKUP(CONCATENATE($F440," ",$G440),AllocFactorMatrix,(Y$4+1),FALSE)*$E440</f>
        <v>21.525885220906861</v>
      </c>
      <c r="Z440" s="5">
        <f t="shared" ca="1" si="221"/>
        <v>1457.8923898467062</v>
      </c>
      <c r="AA440" s="5">
        <f ca="1">VLOOKUP(CONCATENATE($F440," ",$G440),AllocFactorMatrix,(AA$4+1),FALSE)*$E440</f>
        <v>20.730481501822791</v>
      </c>
      <c r="AB440" s="5">
        <f ca="1">VLOOKUP(CONCATENATE($F440," ",$G440),AllocFactorMatrix,(AB$4+1),FALSE)*$E440</f>
        <v>624.27982238173456</v>
      </c>
      <c r="AC440" s="5">
        <f ca="1">VLOOKUP(CONCATENATE($F440," ",$G440),AllocFactorMatrix,(AC$4+1),FALSE)*$E440</f>
        <v>316.8870553090677</v>
      </c>
    </row>
    <row r="441" spans="4:29" hidden="1" outlineLevel="1">
      <c r="E441" s="52"/>
      <c r="F441" s="175" t="str">
        <f>F448</f>
        <v>PROD_DEMAND</v>
      </c>
      <c r="G441" s="52" t="str">
        <f>$G$8</f>
        <v>PRODUCTION</v>
      </c>
      <c r="H441" s="4">
        <f t="shared" si="216"/>
        <v>45142.999999999993</v>
      </c>
      <c r="I441" s="5">
        <f>VLOOKUP(CONCATENATE($F441," ",$G441),AllocFactorMatrix,(I$4+1),FALSE)*$E448</f>
        <v>23220.926293440898</v>
      </c>
      <c r="J441" s="5">
        <f>VLOOKUP(CONCATENATE($F441," ",$G441),AllocFactorMatrix,(J$4+1),FALSE)*$E448</f>
        <v>5415.1235816995422</v>
      </c>
      <c r="K441" s="5">
        <f>VLOOKUP(CONCATENATE($F441," ",$G441),AllocFactorMatrix,(K$4+1),FALSE)*$E448</f>
        <v>75.291660215796966</v>
      </c>
      <c r="L441" s="5">
        <f>VLOOKUP(CONCATENATE($F441," ",$G441),AllocFactorMatrix,(L$4+1),FALSE)*$E448</f>
        <v>10.486148646264608</v>
      </c>
      <c r="M441" s="5">
        <f t="shared" ref="M441:M448" si="224">SUBTOTAL(9,J441:L441)</f>
        <v>5500.901390561603</v>
      </c>
      <c r="N441" s="5">
        <f>VLOOKUP(CONCATENATE($F441," ",$G441),AllocFactorMatrix,(N$4+1),FALSE)*$E448</f>
        <v>3223.1259444206758</v>
      </c>
      <c r="O441" s="5">
        <f>VLOOKUP(CONCATENATE($F441," ",$G441),AllocFactorMatrix,(O$4+1),FALSE)*$E448</f>
        <v>577.55704793355267</v>
      </c>
      <c r="P441" s="5">
        <f>VLOOKUP(CONCATENATE($F441," ",$G441),AllocFactorMatrix,(P$4+1),FALSE)*$E448</f>
        <v>117.12267545806809</v>
      </c>
      <c r="Q441" s="5">
        <f>VLOOKUP(CONCATENATE($F441," ",$G441),AllocFactorMatrix,(Q$4+1),FALSE)*$E448</f>
        <v>4.4476806350731168</v>
      </c>
      <c r="R441" s="5">
        <f>SUBTOTAL(9,N441:Q441)</f>
        <v>3922.2533484473693</v>
      </c>
      <c r="S441" s="5">
        <f>VLOOKUP(CONCATENATE($F441," ",$G441),AllocFactorMatrix,(S$4+1),FALSE)*$E448</f>
        <v>152.63813229797194</v>
      </c>
      <c r="T441" s="5">
        <f>VLOOKUP(CONCATENATE($F441," ",$G441),AllocFactorMatrix,(T$4+1),FALSE)*$E448</f>
        <v>2060.7029268525325</v>
      </c>
      <c r="U441" s="5">
        <f>VLOOKUP(CONCATENATE($F441," ",$G441),AllocFactorMatrix,(U$4+1),FALSE)*$E448</f>
        <v>7881.3614675735853</v>
      </c>
      <c r="V441" s="5">
        <f>VLOOKUP(CONCATENATE($F441," ",$G441),AllocFactorMatrix,(V$4+1),FALSE)*$E448</f>
        <v>1427.781727036783</v>
      </c>
      <c r="W441" s="5">
        <f>SUBTOTAL(9,S441:V441)</f>
        <v>11522.484253760873</v>
      </c>
      <c r="X441" s="5">
        <f>VLOOKUP(CONCATENATE($F441," ",$G441),AllocFactorMatrix,(X$4+1),FALSE)*$E448</f>
        <v>884.61790328928384</v>
      </c>
      <c r="Y441" s="5">
        <f>VLOOKUP(CONCATENATE($F441," ",$G441),AllocFactorMatrix,(Y$4+1),FALSE)*$E448</f>
        <v>17.668088479178014</v>
      </c>
      <c r="Z441" s="5">
        <f t="shared" si="221"/>
        <v>902.28599176846183</v>
      </c>
      <c r="AA441" s="5">
        <f>VLOOKUP(CONCATENATE($F441," ",$G441),AllocFactorMatrix,(AA$4+1),FALSE)*$E448</f>
        <v>11.669541282362925</v>
      </c>
      <c r="AB441" s="5">
        <f>VLOOKUP(CONCATENATE($F441," ",$G441),AllocFactorMatrix,(AB$4+1),FALSE)*$E448</f>
        <v>51.842746577734147</v>
      </c>
      <c r="AC441" s="5">
        <f>VLOOKUP(CONCATENATE($F441," ",$G441),AllocFactorMatrix,(AC$4+1),FALSE)*$E448</f>
        <v>10.636434160693636</v>
      </c>
    </row>
    <row r="442" spans="4:29" hidden="1" outlineLevel="1">
      <c r="E442" s="52"/>
      <c r="F442" s="175" t="str">
        <f>F448</f>
        <v>PROD_DEMAND</v>
      </c>
      <c r="G442" s="52" t="str">
        <f>$G$9</f>
        <v>BULKTRAN</v>
      </c>
      <c r="H442" s="4">
        <f t="shared" si="216"/>
        <v>0</v>
      </c>
      <c r="I442" s="5">
        <f>VLOOKUP(CONCATENATE($F442," ",$G442),AllocFactorMatrix,(I$4+1),FALSE)*$E448</f>
        <v>0</v>
      </c>
      <c r="J442" s="5">
        <f>VLOOKUP(CONCATENATE($F442," ",$G442),AllocFactorMatrix,(J$4+1),FALSE)*$E448</f>
        <v>0</v>
      </c>
      <c r="K442" s="5">
        <f>VLOOKUP(CONCATENATE($F442," ",$G442),AllocFactorMatrix,(K$4+1),FALSE)*$E448</f>
        <v>0</v>
      </c>
      <c r="L442" s="5">
        <f>VLOOKUP(CONCATENATE($F442," ",$G442),AllocFactorMatrix,(L$4+1),FALSE)*$E448</f>
        <v>0</v>
      </c>
      <c r="M442" s="5">
        <f t="shared" si="224"/>
        <v>0</v>
      </c>
      <c r="N442" s="5">
        <f>VLOOKUP(CONCATENATE($F442," ",$G442),AllocFactorMatrix,(N$4+1),FALSE)*$E448</f>
        <v>0</v>
      </c>
      <c r="O442" s="5">
        <f>VLOOKUP(CONCATENATE($F442," ",$G442),AllocFactorMatrix,(O$4+1),FALSE)*$E448</f>
        <v>0</v>
      </c>
      <c r="P442" s="5">
        <f>VLOOKUP(CONCATENATE($F442," ",$G442),AllocFactorMatrix,(P$4+1),FALSE)*$E448</f>
        <v>0</v>
      </c>
      <c r="Q442" s="5">
        <f>VLOOKUP(CONCATENATE($F442," ",$G442),AllocFactorMatrix,(Q$4+1),FALSE)*$E448</f>
        <v>0</v>
      </c>
      <c r="R442" s="5">
        <f t="shared" ref="R442:R448" si="225">SUBTOTAL(9,N442:Q442)</f>
        <v>0</v>
      </c>
      <c r="S442" s="5">
        <f>VLOOKUP(CONCATENATE($F442," ",$G442),AllocFactorMatrix,(S$4+1),FALSE)*$E448</f>
        <v>0</v>
      </c>
      <c r="T442" s="5">
        <f>VLOOKUP(CONCATENATE($F442," ",$G442),AllocFactorMatrix,(T$4+1),FALSE)*$E448</f>
        <v>0</v>
      </c>
      <c r="U442" s="5">
        <f>VLOOKUP(CONCATENATE($F442," ",$G442),AllocFactorMatrix,(U$4+1),FALSE)*$E448</f>
        <v>0</v>
      </c>
      <c r="V442" s="5">
        <f>VLOOKUP(CONCATENATE($F442," ",$G442),AllocFactorMatrix,(V$4+1),FALSE)*$E448</f>
        <v>0</v>
      </c>
      <c r="W442" s="5">
        <f t="shared" ref="W442:W448" si="226">SUBTOTAL(9,S442:V442)</f>
        <v>0</v>
      </c>
      <c r="X442" s="5">
        <f>VLOOKUP(CONCATENATE($F442," ",$G442),AllocFactorMatrix,(X$4+1),FALSE)*$E448</f>
        <v>0</v>
      </c>
      <c r="Y442" s="5">
        <f>VLOOKUP(CONCATENATE($F442," ",$G442),AllocFactorMatrix,(Y$4+1),FALSE)*$E448</f>
        <v>0</v>
      </c>
      <c r="Z442" s="5">
        <f t="shared" si="221"/>
        <v>0</v>
      </c>
      <c r="AA442" s="5">
        <f>VLOOKUP(CONCATENATE($F442," ",$G442),AllocFactorMatrix,(AA$4+1),FALSE)*$E448</f>
        <v>0</v>
      </c>
      <c r="AB442" s="5">
        <f>VLOOKUP(CONCATENATE($F442," ",$G442),AllocFactorMatrix,(AB$4+1),FALSE)*$E448</f>
        <v>0</v>
      </c>
      <c r="AC442" s="5">
        <f>VLOOKUP(CONCATENATE($F442," ",$G442),AllocFactorMatrix,(AC$4+1),FALSE)*$E448</f>
        <v>0</v>
      </c>
    </row>
    <row r="443" spans="4:29" hidden="1" outlineLevel="1">
      <c r="E443" s="52"/>
      <c r="F443" s="175" t="str">
        <f>F448</f>
        <v>PROD_DEMAND</v>
      </c>
      <c r="G443" s="52" t="str">
        <f>$G$10</f>
        <v>SUBTRAN</v>
      </c>
      <c r="H443" s="4">
        <f t="shared" si="216"/>
        <v>0</v>
      </c>
      <c r="I443" s="5">
        <f>VLOOKUP(CONCATENATE($F443," ",$G443),AllocFactorMatrix,(I$4+1),FALSE)*$E448</f>
        <v>0</v>
      </c>
      <c r="J443" s="5">
        <f>VLOOKUP(CONCATENATE($F443," ",$G443),AllocFactorMatrix,(J$4+1),FALSE)*$E448</f>
        <v>0</v>
      </c>
      <c r="K443" s="5">
        <f>VLOOKUP(CONCATENATE($F443," ",$G443),AllocFactorMatrix,(K$4+1),FALSE)*$E448</f>
        <v>0</v>
      </c>
      <c r="L443" s="5">
        <f>VLOOKUP(CONCATENATE($F443," ",$G443),AllocFactorMatrix,(L$4+1),FALSE)*$E448</f>
        <v>0</v>
      </c>
      <c r="M443" s="5">
        <f t="shared" si="224"/>
        <v>0</v>
      </c>
      <c r="N443" s="5">
        <f>VLOOKUP(CONCATENATE($F443," ",$G443),AllocFactorMatrix,(N$4+1),FALSE)*$E448</f>
        <v>0</v>
      </c>
      <c r="O443" s="5">
        <f>VLOOKUP(CONCATENATE($F443," ",$G443),AllocFactorMatrix,(O$4+1),FALSE)*$E448</f>
        <v>0</v>
      </c>
      <c r="P443" s="5">
        <f>VLOOKUP(CONCATENATE($F443," ",$G443),AllocFactorMatrix,(P$4+1),FALSE)*$E448</f>
        <v>0</v>
      </c>
      <c r="Q443" s="5">
        <f>VLOOKUP(CONCATENATE($F443," ",$G443),AllocFactorMatrix,(Q$4+1),FALSE)*$E448</f>
        <v>0</v>
      </c>
      <c r="R443" s="5">
        <f t="shared" si="225"/>
        <v>0</v>
      </c>
      <c r="S443" s="5">
        <f>VLOOKUP(CONCATENATE($F443," ",$G443),AllocFactorMatrix,(S$4+1),FALSE)*$E448</f>
        <v>0</v>
      </c>
      <c r="T443" s="5">
        <f>VLOOKUP(CONCATENATE($F443," ",$G443),AllocFactorMatrix,(T$4+1),FALSE)*$E448</f>
        <v>0</v>
      </c>
      <c r="U443" s="5">
        <f>VLOOKUP(CONCATENATE($F443," ",$G443),AllocFactorMatrix,(U$4+1),FALSE)*$E448</f>
        <v>0</v>
      </c>
      <c r="V443" s="5">
        <f>VLOOKUP(CONCATENATE($F443," ",$G443),AllocFactorMatrix,(V$4+1),FALSE)*$E448</f>
        <v>0</v>
      </c>
      <c r="W443" s="5">
        <f t="shared" si="226"/>
        <v>0</v>
      </c>
      <c r="X443" s="5">
        <f>VLOOKUP(CONCATENATE($F443," ",$G443),AllocFactorMatrix,(X$4+1),FALSE)*$E448</f>
        <v>0</v>
      </c>
      <c r="Y443" s="5">
        <f>VLOOKUP(CONCATENATE($F443," ",$G443),AllocFactorMatrix,(Y$4+1),FALSE)*$E448</f>
        <v>0</v>
      </c>
      <c r="Z443" s="5">
        <f t="shared" si="221"/>
        <v>0</v>
      </c>
      <c r="AA443" s="5">
        <f>VLOOKUP(CONCATENATE($F443," ",$G443),AllocFactorMatrix,(AA$4+1),FALSE)*$E448</f>
        <v>0</v>
      </c>
      <c r="AB443" s="5">
        <f>VLOOKUP(CONCATENATE($F443," ",$G443),AllocFactorMatrix,(AB$4+1),FALSE)*$E448</f>
        <v>0</v>
      </c>
      <c r="AC443" s="5">
        <f>VLOOKUP(CONCATENATE($F443," ",$G443),AllocFactorMatrix,(AC$4+1),FALSE)*$E448</f>
        <v>0</v>
      </c>
    </row>
    <row r="444" spans="4:29" hidden="1" outlineLevel="1">
      <c r="E444" s="52"/>
      <c r="F444" s="175" t="str">
        <f>F448</f>
        <v>PROD_DEMAND</v>
      </c>
      <c r="G444" s="52" t="str">
        <f>$G$11</f>
        <v>DISTPRI</v>
      </c>
      <c r="H444" s="4">
        <f t="shared" si="216"/>
        <v>0</v>
      </c>
      <c r="I444" s="5">
        <f>VLOOKUP(CONCATENATE($F444," ",$G444),AllocFactorMatrix,(I$4+1),FALSE)*$E448</f>
        <v>0</v>
      </c>
      <c r="J444" s="5">
        <f>VLOOKUP(CONCATENATE($F444," ",$G444),AllocFactorMatrix,(J$4+1),FALSE)*$E448</f>
        <v>0</v>
      </c>
      <c r="K444" s="5">
        <f>VLOOKUP(CONCATENATE($F444," ",$G444),AllocFactorMatrix,(K$4+1),FALSE)*$E448</f>
        <v>0</v>
      </c>
      <c r="L444" s="5">
        <f>VLOOKUP(CONCATENATE($F444," ",$G444),AllocFactorMatrix,(L$4+1),FALSE)*$E448</f>
        <v>0</v>
      </c>
      <c r="M444" s="5">
        <f t="shared" si="224"/>
        <v>0</v>
      </c>
      <c r="N444" s="5">
        <f>VLOOKUP(CONCATENATE($F444," ",$G444),AllocFactorMatrix,(N$4+1),FALSE)*$E448</f>
        <v>0</v>
      </c>
      <c r="O444" s="5">
        <f>VLOOKUP(CONCATENATE($F444," ",$G444),AllocFactorMatrix,(O$4+1),FALSE)*$E448</f>
        <v>0</v>
      </c>
      <c r="P444" s="5">
        <f>VLOOKUP(CONCATENATE($F444," ",$G444),AllocFactorMatrix,(P$4+1),FALSE)*$E448</f>
        <v>0</v>
      </c>
      <c r="Q444" s="5">
        <f>VLOOKUP(CONCATENATE($F444," ",$G444),AllocFactorMatrix,(Q$4+1),FALSE)*$E448</f>
        <v>0</v>
      </c>
      <c r="R444" s="5">
        <f t="shared" si="225"/>
        <v>0</v>
      </c>
      <c r="S444" s="5">
        <f>VLOOKUP(CONCATENATE($F444," ",$G444),AllocFactorMatrix,(S$4+1),FALSE)*$E448</f>
        <v>0</v>
      </c>
      <c r="T444" s="5">
        <f>VLOOKUP(CONCATENATE($F444," ",$G444),AllocFactorMatrix,(T$4+1),FALSE)*$E448</f>
        <v>0</v>
      </c>
      <c r="U444" s="5">
        <f>VLOOKUP(CONCATENATE($F444," ",$G444),AllocFactorMatrix,(U$4+1),FALSE)*$E448</f>
        <v>0</v>
      </c>
      <c r="V444" s="5">
        <f>VLOOKUP(CONCATENATE($F444," ",$G444),AllocFactorMatrix,(V$4+1),FALSE)*$E448</f>
        <v>0</v>
      </c>
      <c r="W444" s="5">
        <f t="shared" si="226"/>
        <v>0</v>
      </c>
      <c r="X444" s="5">
        <f>VLOOKUP(CONCATENATE($F444," ",$G444),AllocFactorMatrix,(X$4+1),FALSE)*$E448</f>
        <v>0</v>
      </c>
      <c r="Y444" s="5">
        <f>VLOOKUP(CONCATENATE($F444," ",$G444),AllocFactorMatrix,(Y$4+1),FALSE)*$E448</f>
        <v>0</v>
      </c>
      <c r="Z444" s="5">
        <f t="shared" si="221"/>
        <v>0</v>
      </c>
      <c r="AA444" s="5">
        <f>VLOOKUP(CONCATENATE($F444," ",$G444),AllocFactorMatrix,(AA$4+1),FALSE)*$E448</f>
        <v>0</v>
      </c>
      <c r="AB444" s="5">
        <f>VLOOKUP(CONCATENATE($F444," ",$G444),AllocFactorMatrix,(AB$4+1),FALSE)*$E448</f>
        <v>0</v>
      </c>
      <c r="AC444" s="5">
        <f>VLOOKUP(CONCATENATE($F444," ",$G444),AllocFactorMatrix,(AC$4+1),FALSE)*$E448</f>
        <v>0</v>
      </c>
    </row>
    <row r="445" spans="4:29" hidden="1" outlineLevel="1">
      <c r="E445" s="52"/>
      <c r="F445" s="175" t="str">
        <f>F448</f>
        <v>PROD_DEMAND</v>
      </c>
      <c r="G445" s="52" t="str">
        <f>$G$12</f>
        <v>DISTSEC</v>
      </c>
      <c r="H445" s="4">
        <f t="shared" si="216"/>
        <v>0</v>
      </c>
      <c r="I445" s="5">
        <f>VLOOKUP(CONCATENATE($F445," ",$G445),AllocFactorMatrix,(I$4+1),FALSE)*$E448</f>
        <v>0</v>
      </c>
      <c r="J445" s="5">
        <f>VLOOKUP(CONCATENATE($F445," ",$G445),AllocFactorMatrix,(J$4+1),FALSE)*$E448</f>
        <v>0</v>
      </c>
      <c r="K445" s="5">
        <f>VLOOKUP(CONCATENATE($F445," ",$G445),AllocFactorMatrix,(K$4+1),FALSE)*$E448</f>
        <v>0</v>
      </c>
      <c r="L445" s="5">
        <f>VLOOKUP(CONCATENATE($F445," ",$G445),AllocFactorMatrix,(L$4+1),FALSE)*$E448</f>
        <v>0</v>
      </c>
      <c r="M445" s="5">
        <f t="shared" si="224"/>
        <v>0</v>
      </c>
      <c r="N445" s="5">
        <f>VLOOKUP(CONCATENATE($F445," ",$G445),AllocFactorMatrix,(N$4+1),FALSE)*$E448</f>
        <v>0</v>
      </c>
      <c r="O445" s="5">
        <f>VLOOKUP(CONCATENATE($F445," ",$G445),AllocFactorMatrix,(O$4+1),FALSE)*$E448</f>
        <v>0</v>
      </c>
      <c r="P445" s="5">
        <f>VLOOKUP(CONCATENATE($F445," ",$G445),AllocFactorMatrix,(P$4+1),FALSE)*$E448</f>
        <v>0</v>
      </c>
      <c r="Q445" s="5">
        <f>VLOOKUP(CONCATENATE($F445," ",$G445),AllocFactorMatrix,(Q$4+1),FALSE)*$E448</f>
        <v>0</v>
      </c>
      <c r="R445" s="5">
        <f t="shared" si="225"/>
        <v>0</v>
      </c>
      <c r="S445" s="5">
        <f>VLOOKUP(CONCATENATE($F445," ",$G445),AllocFactorMatrix,(S$4+1),FALSE)*$E448</f>
        <v>0</v>
      </c>
      <c r="T445" s="5">
        <f>VLOOKUP(CONCATENATE($F445," ",$G445),AllocFactorMatrix,(T$4+1),FALSE)*$E448</f>
        <v>0</v>
      </c>
      <c r="U445" s="5">
        <f>VLOOKUP(CONCATENATE($F445," ",$G445),AllocFactorMatrix,(U$4+1),FALSE)*$E448</f>
        <v>0</v>
      </c>
      <c r="V445" s="5">
        <f>VLOOKUP(CONCATENATE($F445," ",$G445),AllocFactorMatrix,(V$4+1),FALSE)*$E448</f>
        <v>0</v>
      </c>
      <c r="W445" s="5">
        <f t="shared" si="226"/>
        <v>0</v>
      </c>
      <c r="X445" s="5">
        <f>VLOOKUP(CONCATENATE($F445," ",$G445),AllocFactorMatrix,(X$4+1),FALSE)*$E448</f>
        <v>0</v>
      </c>
      <c r="Y445" s="5">
        <f>VLOOKUP(CONCATENATE($F445," ",$G445),AllocFactorMatrix,(Y$4+1),FALSE)*$E448</f>
        <v>0</v>
      </c>
      <c r="Z445" s="5">
        <f t="shared" si="221"/>
        <v>0</v>
      </c>
      <c r="AA445" s="5">
        <f>VLOOKUP(CONCATENATE($F445," ",$G445),AllocFactorMatrix,(AA$4+1),FALSE)*$E448</f>
        <v>0</v>
      </c>
      <c r="AB445" s="5">
        <f>VLOOKUP(CONCATENATE($F445," ",$G445),AllocFactorMatrix,(AB$4+1),FALSE)*$E448</f>
        <v>0</v>
      </c>
      <c r="AC445" s="5">
        <f>VLOOKUP(CONCATENATE($F445," ",$G445),AllocFactorMatrix,(AC$4+1),FALSE)*$E448</f>
        <v>0</v>
      </c>
    </row>
    <row r="446" spans="4:29" hidden="1" outlineLevel="1">
      <c r="E446" s="52"/>
      <c r="F446" s="175" t="str">
        <f>F448</f>
        <v>PROD_DEMAND</v>
      </c>
      <c r="G446" s="52" t="str">
        <f>$G$13</f>
        <v>ENERGY</v>
      </c>
      <c r="H446" s="4">
        <f t="shared" si="216"/>
        <v>0</v>
      </c>
      <c r="I446" s="5">
        <f>VLOOKUP(CONCATENATE($F446," ",$G446),AllocFactorMatrix,(I$4+1),FALSE)*$E448</f>
        <v>0</v>
      </c>
      <c r="J446" s="5">
        <f>VLOOKUP(CONCATENATE($F446," ",$G446),AllocFactorMatrix,(J$4+1),FALSE)*$E448</f>
        <v>0</v>
      </c>
      <c r="K446" s="5">
        <f>VLOOKUP(CONCATENATE($F446," ",$G446),AllocFactorMatrix,(K$4+1),FALSE)*$E448</f>
        <v>0</v>
      </c>
      <c r="L446" s="5">
        <f>VLOOKUP(CONCATENATE($F446," ",$G446),AllocFactorMatrix,(L$4+1),FALSE)*$E448</f>
        <v>0</v>
      </c>
      <c r="M446" s="5">
        <f t="shared" si="224"/>
        <v>0</v>
      </c>
      <c r="N446" s="5">
        <f>VLOOKUP(CONCATENATE($F446," ",$G446),AllocFactorMatrix,(N$4+1),FALSE)*$E448</f>
        <v>0</v>
      </c>
      <c r="O446" s="5">
        <f>VLOOKUP(CONCATENATE($F446," ",$G446),AllocFactorMatrix,(O$4+1),FALSE)*$E448</f>
        <v>0</v>
      </c>
      <c r="P446" s="5">
        <f>VLOOKUP(CONCATENATE($F446," ",$G446),AllocFactorMatrix,(P$4+1),FALSE)*$E448</f>
        <v>0</v>
      </c>
      <c r="Q446" s="5">
        <f>VLOOKUP(CONCATENATE($F446," ",$G446),AllocFactorMatrix,(Q$4+1),FALSE)*$E448</f>
        <v>0</v>
      </c>
      <c r="R446" s="5">
        <f t="shared" si="225"/>
        <v>0</v>
      </c>
      <c r="S446" s="5">
        <f>VLOOKUP(CONCATENATE($F446," ",$G446),AllocFactorMatrix,(S$4+1),FALSE)*$E448</f>
        <v>0</v>
      </c>
      <c r="T446" s="5">
        <f>VLOOKUP(CONCATENATE($F446," ",$G446),AllocFactorMatrix,(T$4+1),FALSE)*$E448</f>
        <v>0</v>
      </c>
      <c r="U446" s="5">
        <f>VLOOKUP(CONCATENATE($F446," ",$G446),AllocFactorMatrix,(U$4+1),FALSE)*$E448</f>
        <v>0</v>
      </c>
      <c r="V446" s="5">
        <f>VLOOKUP(CONCATENATE($F446," ",$G446),AllocFactorMatrix,(V$4+1),FALSE)*$E448</f>
        <v>0</v>
      </c>
      <c r="W446" s="5">
        <f t="shared" si="226"/>
        <v>0</v>
      </c>
      <c r="X446" s="5">
        <f>VLOOKUP(CONCATENATE($F446," ",$G446),AllocFactorMatrix,(X$4+1),FALSE)*$E448</f>
        <v>0</v>
      </c>
      <c r="Y446" s="5">
        <f>VLOOKUP(CONCATENATE($F446," ",$G446),AllocFactorMatrix,(Y$4+1),FALSE)*$E448</f>
        <v>0</v>
      </c>
      <c r="Z446" s="5">
        <f t="shared" si="221"/>
        <v>0</v>
      </c>
      <c r="AA446" s="5">
        <f>VLOOKUP(CONCATENATE($F446," ",$G446),AllocFactorMatrix,(AA$4+1),FALSE)*$E448</f>
        <v>0</v>
      </c>
      <c r="AB446" s="5">
        <f>VLOOKUP(CONCATENATE($F446," ",$G446),AllocFactorMatrix,(AB$4+1),FALSE)*$E448</f>
        <v>0</v>
      </c>
      <c r="AC446" s="5">
        <f>VLOOKUP(CONCATENATE($F446," ",$G446),AllocFactorMatrix,(AC$4+1),FALSE)*$E448</f>
        <v>0</v>
      </c>
    </row>
    <row r="447" spans="4:29" hidden="1" outlineLevel="1">
      <c r="E447" s="52"/>
      <c r="F447" s="175" t="str">
        <f>F448</f>
        <v>PROD_DEMAND</v>
      </c>
      <c r="G447" s="52" t="str">
        <f>$G$14</f>
        <v>CUSTOMER</v>
      </c>
      <c r="H447" s="4">
        <f t="shared" si="216"/>
        <v>0</v>
      </c>
      <c r="I447" s="5">
        <f>VLOOKUP(CONCATENATE($F447," ",$G447),AllocFactorMatrix,(I$4+1),FALSE)*$E448</f>
        <v>0</v>
      </c>
      <c r="J447" s="5">
        <f>VLOOKUP(CONCATENATE($F447," ",$G447),AllocFactorMatrix,(J$4+1),FALSE)*$E448</f>
        <v>0</v>
      </c>
      <c r="K447" s="5">
        <f>VLOOKUP(CONCATENATE($F447," ",$G447),AllocFactorMatrix,(K$4+1),FALSE)*$E448</f>
        <v>0</v>
      </c>
      <c r="L447" s="5">
        <f>VLOOKUP(CONCATENATE($F447," ",$G447),AllocFactorMatrix,(L$4+1),FALSE)*$E448</f>
        <v>0</v>
      </c>
      <c r="M447" s="5">
        <f t="shared" si="224"/>
        <v>0</v>
      </c>
      <c r="N447" s="5">
        <f>VLOOKUP(CONCATENATE($F447," ",$G447),AllocFactorMatrix,(N$4+1),FALSE)*$E448</f>
        <v>0</v>
      </c>
      <c r="O447" s="5">
        <f>VLOOKUP(CONCATENATE($F447," ",$G447),AllocFactorMatrix,(O$4+1),FALSE)*$E448</f>
        <v>0</v>
      </c>
      <c r="P447" s="5">
        <f>VLOOKUP(CONCATENATE($F447," ",$G447),AllocFactorMatrix,(P$4+1),FALSE)*$E448</f>
        <v>0</v>
      </c>
      <c r="Q447" s="5">
        <f>VLOOKUP(CONCATENATE($F447," ",$G447),AllocFactorMatrix,(Q$4+1),FALSE)*$E448</f>
        <v>0</v>
      </c>
      <c r="R447" s="5">
        <f t="shared" si="225"/>
        <v>0</v>
      </c>
      <c r="S447" s="5">
        <f>VLOOKUP(CONCATENATE($F447," ",$G447),AllocFactorMatrix,(S$4+1),FALSE)*$E448</f>
        <v>0</v>
      </c>
      <c r="T447" s="5">
        <f>VLOOKUP(CONCATENATE($F447," ",$G447),AllocFactorMatrix,(T$4+1),FALSE)*$E448</f>
        <v>0</v>
      </c>
      <c r="U447" s="5">
        <f>VLOOKUP(CONCATENATE($F447," ",$G447),AllocFactorMatrix,(U$4+1),FALSE)*$E448</f>
        <v>0</v>
      </c>
      <c r="V447" s="5">
        <f>VLOOKUP(CONCATENATE($F447," ",$G447),AllocFactorMatrix,(V$4+1),FALSE)*$E448</f>
        <v>0</v>
      </c>
      <c r="W447" s="5">
        <f t="shared" si="226"/>
        <v>0</v>
      </c>
      <c r="X447" s="5">
        <f>VLOOKUP(CONCATENATE($F447," ",$G447),AllocFactorMatrix,(X$4+1),FALSE)*$E448</f>
        <v>0</v>
      </c>
      <c r="Y447" s="5">
        <f>VLOOKUP(CONCATENATE($F447," ",$G447),AllocFactorMatrix,(Y$4+1),FALSE)*$E448</f>
        <v>0</v>
      </c>
      <c r="Z447" s="5">
        <f t="shared" si="221"/>
        <v>0</v>
      </c>
      <c r="AA447" s="5">
        <f>VLOOKUP(CONCATENATE($F447," ",$G447),AllocFactorMatrix,(AA$4+1),FALSE)*$E448</f>
        <v>0</v>
      </c>
      <c r="AB447" s="5">
        <f>VLOOKUP(CONCATENATE($F447," ",$G447),AllocFactorMatrix,(AB$4+1),FALSE)*$E448</f>
        <v>0</v>
      </c>
      <c r="AC447" s="5">
        <f>VLOOKUP(CONCATENATE($F447," ",$G447),AllocFactorMatrix,(AC$4+1),FALSE)*$E448</f>
        <v>0</v>
      </c>
    </row>
    <row r="448" spans="4:29" collapsed="1">
      <c r="D448" s="52" t="str">
        <f>+D1960</f>
        <v>Adj 17 - Amortization of Big Sandy Operation Rider</v>
      </c>
      <c r="E448" s="58">
        <f>+ROUND(E1960/8,0)</f>
        <v>45143</v>
      </c>
      <c r="F448" s="93" t="str">
        <f>+F1960</f>
        <v>PROD_DEMAND</v>
      </c>
      <c r="G448" s="52" t="str">
        <f>$G$15</f>
        <v>TOTAL</v>
      </c>
      <c r="H448" s="4">
        <f t="shared" si="216"/>
        <v>45142.999999999993</v>
      </c>
      <c r="I448" s="5">
        <f>VLOOKUP(CONCATENATE($F448," ",$G448),AllocFactorMatrix,(I$4+1),FALSE)*$E448</f>
        <v>23220.926293440898</v>
      </c>
      <c r="J448" s="5">
        <f>VLOOKUP(CONCATENATE($F448," ",$G448),AllocFactorMatrix,(J$4+1),FALSE)*$E448</f>
        <v>5415.1235816995422</v>
      </c>
      <c r="K448" s="5">
        <f>VLOOKUP(CONCATENATE($F448," ",$G448),AllocFactorMatrix,(K$4+1),FALSE)*$E448</f>
        <v>75.291660215796966</v>
      </c>
      <c r="L448" s="5">
        <f>VLOOKUP(CONCATENATE($F448," ",$G448),AllocFactorMatrix,(L$4+1),FALSE)*$E448</f>
        <v>10.486148646264608</v>
      </c>
      <c r="M448" s="5">
        <f t="shared" si="224"/>
        <v>5500.901390561603</v>
      </c>
      <c r="N448" s="5">
        <f>VLOOKUP(CONCATENATE($F448," ",$G448),AllocFactorMatrix,(N$4+1),FALSE)*$E448</f>
        <v>3223.1259444206758</v>
      </c>
      <c r="O448" s="5">
        <f>VLOOKUP(CONCATENATE($F448," ",$G448),AllocFactorMatrix,(O$4+1),FALSE)*$E448</f>
        <v>577.55704793355267</v>
      </c>
      <c r="P448" s="5">
        <f>VLOOKUP(CONCATENATE($F448," ",$G448),AllocFactorMatrix,(P$4+1),FALSE)*$E448</f>
        <v>117.12267545806809</v>
      </c>
      <c r="Q448" s="5">
        <f>VLOOKUP(CONCATENATE($F448," ",$G448),AllocFactorMatrix,(Q$4+1),FALSE)*$E448</f>
        <v>4.4476806350731168</v>
      </c>
      <c r="R448" s="5">
        <f t="shared" si="225"/>
        <v>3922.2533484473693</v>
      </c>
      <c r="S448" s="5">
        <f>VLOOKUP(CONCATENATE($F448," ",$G448),AllocFactorMatrix,(S$4+1),FALSE)*$E448</f>
        <v>152.63813229797194</v>
      </c>
      <c r="T448" s="5">
        <f>VLOOKUP(CONCATENATE($F448," ",$G448),AllocFactorMatrix,(T$4+1),FALSE)*$E448</f>
        <v>2060.7029268525325</v>
      </c>
      <c r="U448" s="5">
        <f>VLOOKUP(CONCATENATE($F448," ",$G448),AllocFactorMatrix,(U$4+1),FALSE)*$E448</f>
        <v>7881.3614675735853</v>
      </c>
      <c r="V448" s="5">
        <f>VLOOKUP(CONCATENATE($F448," ",$G448),AllocFactorMatrix,(V$4+1),FALSE)*$E448</f>
        <v>1427.781727036783</v>
      </c>
      <c r="W448" s="5">
        <f t="shared" si="226"/>
        <v>11522.484253760873</v>
      </c>
      <c r="X448" s="5">
        <f>VLOOKUP(CONCATENATE($F448," ",$G448),AllocFactorMatrix,(X$4+1),FALSE)*$E448</f>
        <v>884.61790328928384</v>
      </c>
      <c r="Y448" s="5">
        <f>VLOOKUP(CONCATENATE($F448," ",$G448),AllocFactorMatrix,(Y$4+1),FALSE)*$E448</f>
        <v>17.668088479178014</v>
      </c>
      <c r="Z448" s="5">
        <f t="shared" si="221"/>
        <v>902.28599176846183</v>
      </c>
      <c r="AA448" s="5">
        <f>VLOOKUP(CONCATENATE($F448," ",$G448),AllocFactorMatrix,(AA$4+1),FALSE)*$E448</f>
        <v>11.669541282362925</v>
      </c>
      <c r="AB448" s="5">
        <f>VLOOKUP(CONCATENATE($F448," ",$G448),AllocFactorMatrix,(AB$4+1),FALSE)*$E448</f>
        <v>51.842746577734147</v>
      </c>
      <c r="AC448" s="5">
        <f>VLOOKUP(CONCATENATE($F448," ",$G448),AllocFactorMatrix,(AC$4+1),FALSE)*$E448</f>
        <v>10.636434160693636</v>
      </c>
    </row>
    <row r="449" spans="1:29" hidden="1" outlineLevel="1">
      <c r="E449" s="52"/>
      <c r="F449" s="175" t="str">
        <f>F456</f>
        <v>RSALE</v>
      </c>
      <c r="G449" s="52" t="str">
        <f>$G$8</f>
        <v>PRODUCTION</v>
      </c>
      <c r="H449" s="4">
        <f t="shared" ca="1" si="216"/>
        <v>33124.801630582551</v>
      </c>
      <c r="I449" s="5">
        <f ca="1">VLOOKUP(CONCATENATE($F449," ",$G449),AllocFactorMatrix,(I$4+1),FALSE)*$E456</f>
        <v>15082.835566398553</v>
      </c>
      <c r="J449" s="5">
        <f ca="1">VLOOKUP(CONCATENATE($F449," ",$G449),AllocFactorMatrix,(J$4+1),FALSE)*$E456</f>
        <v>4357.0792769635282</v>
      </c>
      <c r="K449" s="5">
        <f ca="1">VLOOKUP(CONCATENATE($F449," ",$G449),AllocFactorMatrix,(K$4+1),FALSE)*$E456</f>
        <v>54.417503769230201</v>
      </c>
      <c r="L449" s="5">
        <f ca="1">VLOOKUP(CONCATENATE($F449," ",$G449),AllocFactorMatrix,(L$4+1),FALSE)*$E456</f>
        <v>7.2298911550126217</v>
      </c>
      <c r="M449" s="5">
        <f t="shared" ref="M449:M456" ca="1" si="227">SUBTOTAL(9,J449:L449)</f>
        <v>4418.7266718877709</v>
      </c>
      <c r="N449" s="5">
        <f ca="1">VLOOKUP(CONCATENATE($F449," ",$G449),AllocFactorMatrix,(N$4+1),FALSE)*$E456</f>
        <v>2496.4955103498933</v>
      </c>
      <c r="O449" s="5">
        <f ca="1">VLOOKUP(CONCATENATE($F449," ",$G449),AllocFactorMatrix,(O$4+1),FALSE)*$E456</f>
        <v>505.60868226813375</v>
      </c>
      <c r="P449" s="5">
        <f ca="1">VLOOKUP(CONCATENATE($F449," ",$G449),AllocFactorMatrix,(P$4+1),FALSE)*$E456</f>
        <v>92.087596372429559</v>
      </c>
      <c r="Q449" s="5">
        <f ca="1">VLOOKUP(CONCATENATE($F449," ",$G449),AllocFactorMatrix,(Q$4+1),FALSE)*$E456</f>
        <v>2.4888203814107146</v>
      </c>
      <c r="R449" s="5">
        <f ca="1">SUBTOTAL(9,N449:Q449)</f>
        <v>3096.6806093718674</v>
      </c>
      <c r="S449" s="5">
        <f ca="1">VLOOKUP(CONCATENATE($F449," ",$G449),AllocFactorMatrix,(S$4+1),FALSE)*$E456</f>
        <v>114.9936871230795</v>
      </c>
      <c r="T449" s="5">
        <f ca="1">VLOOKUP(CONCATENATE($F449," ",$G449),AllocFactorMatrix,(T$4+1),FALSE)*$E456</f>
        <v>1831.4247681602983</v>
      </c>
      <c r="U449" s="5">
        <f ca="1">VLOOKUP(CONCATENATE($F449," ",$G449),AllocFactorMatrix,(U$4+1),FALSE)*$E456</f>
        <v>6424.6140261357323</v>
      </c>
      <c r="V449" s="5">
        <f ca="1">VLOOKUP(CONCATENATE($F449," ",$G449),AllocFactorMatrix,(V$4+1),FALSE)*$E456</f>
        <v>1350.263607432961</v>
      </c>
      <c r="W449" s="5">
        <f ca="1">SUBTOTAL(9,S449:V449)</f>
        <v>9721.2960888520702</v>
      </c>
      <c r="X449" s="5">
        <f ca="1">VLOOKUP(CONCATENATE($F449," ",$G449),AllocFactorMatrix,(X$4+1),FALSE)*$E456</f>
        <v>719.95852187590754</v>
      </c>
      <c r="Y449" s="5">
        <f ca="1">VLOOKUP(CONCATENATE($F449," ",$G449),AllocFactorMatrix,(Y$4+1),FALSE)*$E456</f>
        <v>13.403605254472545</v>
      </c>
      <c r="Z449" s="5">
        <f t="shared" ca="1" si="221"/>
        <v>733.36212713038003</v>
      </c>
      <c r="AA449" s="5">
        <f ca="1">VLOOKUP(CONCATENATE($F449," ",$G449),AllocFactorMatrix,(AA$4+1),FALSE)*$E456</f>
        <v>10.032293016713682</v>
      </c>
      <c r="AB449" s="5">
        <f ca="1">VLOOKUP(CONCATENATE($F449," ",$G449),AllocFactorMatrix,(AB$4+1),FALSE)*$E456</f>
        <v>50.895356196080073</v>
      </c>
      <c r="AC449" s="5">
        <f ca="1">VLOOKUP(CONCATENATE($F449," ",$G449),AllocFactorMatrix,(AC$4+1),FALSE)*$E456</f>
        <v>10.972917729126422</v>
      </c>
    </row>
    <row r="450" spans="1:29" hidden="1" outlineLevel="1">
      <c r="E450" s="52"/>
      <c r="F450" s="175" t="str">
        <f>F456</f>
        <v>RSALE</v>
      </c>
      <c r="G450" s="52" t="str">
        <f>$G$9</f>
        <v>BULKTRAN</v>
      </c>
      <c r="H450" s="4">
        <f t="shared" ca="1" si="216"/>
        <v>-1390.2239377655778</v>
      </c>
      <c r="I450" s="5">
        <f ca="1">VLOOKUP(CONCATENATE($F450," ",$G450),AllocFactorMatrix,(I$4+1),FALSE)*$E456</f>
        <v>-2093.3489888815393</v>
      </c>
      <c r="J450" s="5">
        <f ca="1">VLOOKUP(CONCATENATE($F450," ",$G450),AllocFactorMatrix,(J$4+1),FALSE)*$E456</f>
        <v>-25.16760142027665</v>
      </c>
      <c r="K450" s="5">
        <f ca="1">VLOOKUP(CONCATENATE($F450," ",$G450),AllocFactorMatrix,(K$4+1),FALSE)*$E456</f>
        <v>-3.0242640953690567</v>
      </c>
      <c r="L450" s="5">
        <f ca="1">VLOOKUP(CONCATENATE($F450," ",$G450),AllocFactorMatrix,(L$4+1),FALSE)*$E456</f>
        <v>-1.7156077827597225</v>
      </c>
      <c r="M450" s="5">
        <f t="shared" ca="1" si="227"/>
        <v>-29.907473298405428</v>
      </c>
      <c r="N450" s="5">
        <f ca="1">VLOOKUP(CONCATENATE($F450," ",$G450),AllocFactorMatrix,(N$4+1),FALSE)*$E456</f>
        <v>-47.659020017933805</v>
      </c>
      <c r="O450" s="5">
        <f ca="1">VLOOKUP(CONCATENATE($F450," ",$G450),AllocFactorMatrix,(O$4+1),FALSE)*$E456</f>
        <v>44.686609552769831</v>
      </c>
      <c r="P450" s="5">
        <f ca="1">VLOOKUP(CONCATENATE($F450," ",$G450),AllocFactorMatrix,(P$4+1),FALSE)*$E456</f>
        <v>2.4947403196107785</v>
      </c>
      <c r="Q450" s="5">
        <f ca="1">VLOOKUP(CONCATENATE($F450," ",$G450),AllocFactorMatrix,(Q$4+1),FALSE)*$E456</f>
        <v>-0.69041466255822947</v>
      </c>
      <c r="R450" s="5">
        <f t="shared" ref="R450:R456" ca="1" si="228">SUBTOTAL(9,N450:Q450)</f>
        <v>-1.1680848081114259</v>
      </c>
      <c r="S450" s="5">
        <f ca="1">VLOOKUP(CONCATENATE($F450," ",$G450),AllocFactorMatrix,(S$4+1),FALSE)*$E456</f>
        <v>-5.9892650337717077</v>
      </c>
      <c r="T450" s="5">
        <f ca="1">VLOOKUP(CONCATENATE($F450," ",$G450),AllocFactorMatrix,(T$4+1),FALSE)*$E456</f>
        <v>176.69928964582709</v>
      </c>
      <c r="U450" s="5">
        <f ca="1">VLOOKUP(CONCATENATE($F450," ",$G450),AllocFactorMatrix,(U$4+1),FALSE)*$E456</f>
        <v>378.71458255754271</v>
      </c>
      <c r="V450" s="5">
        <f ca="1">VLOOKUP(CONCATENATE($F450," ",$G450),AllocFactorMatrix,(V$4+1),FALSE)*$E456</f>
        <v>179.98557087047001</v>
      </c>
      <c r="W450" s="5">
        <f t="shared" ref="W450:W456" ca="1" si="229">SUBTOTAL(9,S450:V450)</f>
        <v>729.4101780400681</v>
      </c>
      <c r="X450" s="5">
        <f ca="1">VLOOKUP(CONCATENATE($F450," ",$G450),AllocFactorMatrix,(X$4+1),FALSE)*$E456</f>
        <v>-0.44618913016555251</v>
      </c>
      <c r="Y450" s="5">
        <f ca="1">VLOOKUP(CONCATENATE($F450," ",$G450),AllocFactorMatrix,(Y$4+1),FALSE)*$E456</f>
        <v>-0.59872612296123651</v>
      </c>
      <c r="Z450" s="5">
        <f t="shared" ca="1" si="221"/>
        <v>-1.0449152531267889</v>
      </c>
      <c r="AA450" s="5">
        <f ca="1">VLOOKUP(CONCATENATE($F450," ",$G450),AllocFactorMatrix,(AA$4+1),FALSE)*$E456</f>
        <v>0.23429918460187155</v>
      </c>
      <c r="AB450" s="5">
        <f ca="1">VLOOKUP(CONCATENATE($F450," ",$G450),AllocFactorMatrix,(AB$4+1),FALSE)*$E456</f>
        <v>4.4446323225004924</v>
      </c>
      <c r="AC450" s="5">
        <f ca="1">VLOOKUP(CONCATENATE($F450," ",$G450),AllocFactorMatrix,(AC$4+1),FALSE)*$E456</f>
        <v>1.1564149284370913</v>
      </c>
    </row>
    <row r="451" spans="1:29" hidden="1" outlineLevel="1">
      <c r="E451" s="52"/>
      <c r="F451" s="175" t="str">
        <f>F456</f>
        <v>RSALE</v>
      </c>
      <c r="G451" s="52" t="str">
        <f>$G$10</f>
        <v>SUBTRAN</v>
      </c>
      <c r="H451" s="4">
        <f t="shared" ca="1" si="216"/>
        <v>-395.09087924687549</v>
      </c>
      <c r="I451" s="5">
        <f ca="1">VLOOKUP(CONCATENATE($F451," ",$G451),AllocFactorMatrix,(I$4+1),FALSE)*$E456</f>
        <v>-552.35694591191077</v>
      </c>
      <c r="J451" s="5">
        <f ca="1">VLOOKUP(CONCATENATE($F451," ",$G451),AllocFactorMatrix,(J$4+1),FALSE)*$E456</f>
        <v>-7.1504296698319045</v>
      </c>
      <c r="K451" s="5">
        <f ca="1">VLOOKUP(CONCATENATE($F451," ",$G451),AllocFactorMatrix,(K$4+1),FALSE)*$E456</f>
        <v>-0.81258074504564803</v>
      </c>
      <c r="L451" s="5">
        <f ca="1">VLOOKUP(CONCATENATE($F451," ",$G451),AllocFactorMatrix,(L$4+1),FALSE)*$E456</f>
        <v>-0.55431780107676742</v>
      </c>
      <c r="M451" s="5">
        <f t="shared" ca="1" si="227"/>
        <v>-8.5173282159543202</v>
      </c>
      <c r="N451" s="5">
        <f ca="1">VLOOKUP(CONCATENATE($F451," ",$G451),AllocFactorMatrix,(N$4+1),FALSE)*$E456</f>
        <v>-12.506002395486748</v>
      </c>
      <c r="O451" s="5">
        <f ca="1">VLOOKUP(CONCATENATE($F451," ",$G451),AllocFactorMatrix,(O$4+1),FALSE)*$E456</f>
        <v>11.425924234254316</v>
      </c>
      <c r="P451" s="5">
        <f ca="1">VLOOKUP(CONCATENATE($F451," ",$G451),AllocFactorMatrix,(P$4+1),FALSE)*$E456</f>
        <v>0.81218706836511634</v>
      </c>
      <c r="Q451" s="5">
        <f ca="1">VLOOKUP(CONCATENATE($F451," ",$G451),AllocFactorMatrix,(Q$4+1),FALSE)*$E456</f>
        <v>0</v>
      </c>
      <c r="R451" s="5">
        <f t="shared" ca="1" si="228"/>
        <v>-0.26789109286731583</v>
      </c>
      <c r="S451" s="5">
        <f ca="1">VLOOKUP(CONCATENATE($F451," ",$G451),AllocFactorMatrix,(S$4+1),FALSE)*$E456</f>
        <v>-1.4745898903503261</v>
      </c>
      <c r="T451" s="5">
        <f ca="1">VLOOKUP(CONCATENATE($F451," ",$G451),AllocFactorMatrix,(T$4+1),FALSE)*$E456</f>
        <v>44.623451939253449</v>
      </c>
      <c r="U451" s="5">
        <f ca="1">VLOOKUP(CONCATENATE($F451," ",$G451),AllocFactorMatrix,(U$4+1),FALSE)*$E456</f>
        <v>123.17861469954175</v>
      </c>
      <c r="V451" s="5">
        <f ca="1">VLOOKUP(CONCATENATE($F451," ",$G451),AllocFactorMatrix,(V$4+1),FALSE)*$E456</f>
        <v>0</v>
      </c>
      <c r="W451" s="5">
        <f t="shared" ca="1" si="229"/>
        <v>166.32747674844489</v>
      </c>
      <c r="X451" s="5">
        <f ca="1">VLOOKUP(CONCATENATE($F451," ",$G451),AllocFactorMatrix,(X$4+1),FALSE)*$E456</f>
        <v>-0.18021986438547127</v>
      </c>
      <c r="Y451" s="5">
        <f ca="1">VLOOKUP(CONCATENATE($F451," ",$G451),AllocFactorMatrix,(Y$4+1),FALSE)*$E456</f>
        <v>-0.15569979779679116</v>
      </c>
      <c r="Z451" s="5">
        <f t="shared" ca="1" si="221"/>
        <v>-0.33591966218226244</v>
      </c>
      <c r="AA451" s="5">
        <f ca="1">VLOOKUP(CONCATENATE($F451," ",$G451),AllocFactorMatrix,(AA$4+1),FALSE)*$E456</f>
        <v>5.9728887595346385E-2</v>
      </c>
      <c r="AB451" s="5">
        <f ca="1">VLOOKUP(CONCATENATE($F451," ",$G451),AllocFactorMatrix,(AB$4+1),FALSE)*$E456</f>
        <v>0</v>
      </c>
      <c r="AC451" s="5">
        <f ca="1">VLOOKUP(CONCATENATE($F451," ",$G451),AllocFactorMatrix,(AC$4+1),FALSE)*$E456</f>
        <v>0</v>
      </c>
    </row>
    <row r="452" spans="1:29" hidden="1" outlineLevel="1">
      <c r="E452" s="52"/>
      <c r="F452" s="175" t="str">
        <f>F456</f>
        <v>RSALE</v>
      </c>
      <c r="G452" s="52" t="str">
        <f>$G$11</f>
        <v>DISTPRI</v>
      </c>
      <c r="H452" s="4">
        <f t="shared" ca="1" si="216"/>
        <v>7996.749631153456</v>
      </c>
      <c r="I452" s="5">
        <f ca="1">VLOOKUP(CONCATENATE($F452," ",$G452),AllocFactorMatrix,(I$4+1),FALSE)*$E456</f>
        <v>4147.4253272221158</v>
      </c>
      <c r="J452" s="5">
        <f ca="1">VLOOKUP(CONCATENATE($F452," ",$G452),AllocFactorMatrix,(J$4+1),FALSE)*$E456</f>
        <v>1622.9522153290245</v>
      </c>
      <c r="K452" s="5">
        <f ca="1">VLOOKUP(CONCATENATE($F452," ",$G452),AllocFactorMatrix,(K$4+1),FALSE)*$E456</f>
        <v>18.49829715069108</v>
      </c>
      <c r="L452" s="5">
        <f ca="1">VLOOKUP(CONCATENATE($F452," ",$G452),AllocFactorMatrix,(L$4+1),FALSE)*$E456</f>
        <v>0</v>
      </c>
      <c r="M452" s="5">
        <f t="shared" ca="1" si="227"/>
        <v>1641.4505124797156</v>
      </c>
      <c r="N452" s="5">
        <f ca="1">VLOOKUP(CONCATENATE($F452," ",$G452),AllocFactorMatrix,(N$4+1),FALSE)*$E456</f>
        <v>889.13929978559975</v>
      </c>
      <c r="O452" s="5">
        <f ca="1">VLOOKUP(CONCATENATE($F452," ",$G452),AllocFactorMatrix,(O$4+1),FALSE)*$E456</f>
        <v>220.40217282902191</v>
      </c>
      <c r="P452" s="5">
        <f ca="1">VLOOKUP(CONCATENATE($F452," ",$G452),AllocFactorMatrix,(P$4+1),FALSE)*$E456</f>
        <v>0</v>
      </c>
      <c r="Q452" s="5">
        <f ca="1">VLOOKUP(CONCATENATE($F452," ",$G452),AllocFactorMatrix,(Q$4+1),FALSE)*$E456</f>
        <v>0</v>
      </c>
      <c r="R452" s="5">
        <f t="shared" ca="1" si="228"/>
        <v>1109.5414726146216</v>
      </c>
      <c r="S452" s="5">
        <f ca="1">VLOOKUP(CONCATENATE($F452," ",$G452),AllocFactorMatrix,(S$4+1),FALSE)*$E456</f>
        <v>36.38737868330773</v>
      </c>
      <c r="T452" s="5">
        <f ca="1">VLOOKUP(CONCATENATE($F452," ",$G452),AllocFactorMatrix,(T$4+1),FALSE)*$E456</f>
        <v>788.81471658418536</v>
      </c>
      <c r="U452" s="5">
        <f ca="1">VLOOKUP(CONCATENATE($F452," ",$G452),AllocFactorMatrix,(U$4+1),FALSE)*$E456</f>
        <v>0</v>
      </c>
      <c r="V452" s="5">
        <f ca="1">VLOOKUP(CONCATENATE($F452," ",$G452),AllocFactorMatrix,(V$4+1),FALSE)*$E456</f>
        <v>0</v>
      </c>
      <c r="W452" s="5">
        <f t="shared" ca="1" si="229"/>
        <v>825.20209526749306</v>
      </c>
      <c r="X452" s="5">
        <f ca="1">VLOOKUP(CONCATENATE($F452," ",$G452),AllocFactorMatrix,(X$4+1),FALSE)*$E456</f>
        <v>264.74798093704146</v>
      </c>
      <c r="Y452" s="5">
        <f ca="1">VLOOKUP(CONCATENATE($F452," ",$G452),AllocFactorMatrix,(Y$4+1),FALSE)*$E456</f>
        <v>4.537813397058394</v>
      </c>
      <c r="Z452" s="5">
        <f t="shared" ca="1" si="221"/>
        <v>269.28579433409988</v>
      </c>
      <c r="AA452" s="5">
        <f ca="1">VLOOKUP(CONCATENATE($F452," ",$G452),AllocFactorMatrix,(AA$4+1),FALSE)*$E456</f>
        <v>3.8444292354137994</v>
      </c>
      <c r="AB452" s="5">
        <f ca="1">VLOOKUP(CONCATENATE($F452," ",$G452),AllocFactorMatrix,(AB$4+1),FALSE)*$E456</f>
        <v>0</v>
      </c>
      <c r="AC452" s="5">
        <f ca="1">VLOOKUP(CONCATENATE($F452," ",$G452),AllocFactorMatrix,(AC$4+1),FALSE)*$E456</f>
        <v>0</v>
      </c>
    </row>
    <row r="453" spans="1:29" hidden="1" outlineLevel="1">
      <c r="E453" s="52"/>
      <c r="F453" s="175" t="str">
        <f>F456</f>
        <v>RSALE</v>
      </c>
      <c r="G453" s="52" t="str">
        <f>$G$12</f>
        <v>DISTSEC</v>
      </c>
      <c r="H453" s="4">
        <f t="shared" ca="1" si="216"/>
        <v>3092.4305132610684</v>
      </c>
      <c r="I453" s="5">
        <f ca="1">VLOOKUP(CONCATENATE($F453," ",$G453),AllocFactorMatrix,(I$4+1),FALSE)*$E456</f>
        <v>1905.9268967394096</v>
      </c>
      <c r="J453" s="5">
        <f ca="1">VLOOKUP(CONCATENATE($F453," ",$G453),AllocFactorMatrix,(J$4+1),FALSE)*$E456</f>
        <v>687.61011057927908</v>
      </c>
      <c r="K453" s="5">
        <f ca="1">VLOOKUP(CONCATENATE($F453," ",$G453),AllocFactorMatrix,(K$4+1),FALSE)*$E456</f>
        <v>0</v>
      </c>
      <c r="L453" s="5">
        <f ca="1">VLOOKUP(CONCATENATE($F453," ",$G453),AllocFactorMatrix,(L$4+1),FALSE)*$E456</f>
        <v>0</v>
      </c>
      <c r="M453" s="5">
        <f t="shared" ca="1" si="227"/>
        <v>687.61011057927908</v>
      </c>
      <c r="N453" s="5">
        <f ca="1">VLOOKUP(CONCATENATE($F453," ",$G453),AllocFactorMatrix,(N$4+1),FALSE)*$E456</f>
        <v>323.13835239261948</v>
      </c>
      <c r="O453" s="5">
        <f ca="1">VLOOKUP(CONCATENATE($F453," ",$G453),AllocFactorMatrix,(O$4+1),FALSE)*$E456</f>
        <v>0</v>
      </c>
      <c r="P453" s="5">
        <f ca="1">VLOOKUP(CONCATENATE($F453," ",$G453),AllocFactorMatrix,(P$4+1),FALSE)*$E456</f>
        <v>0</v>
      </c>
      <c r="Q453" s="5">
        <f ca="1">VLOOKUP(CONCATENATE($F453," ",$G453),AllocFactorMatrix,(Q$4+1),FALSE)*$E456</f>
        <v>0</v>
      </c>
      <c r="R453" s="5">
        <f t="shared" ca="1" si="228"/>
        <v>323.13835239261948</v>
      </c>
      <c r="S453" s="5">
        <f ca="1">VLOOKUP(CONCATENATE($F453," ",$G453),AllocFactorMatrix,(S$4+1),FALSE)*$E456</f>
        <v>10.769814245922614</v>
      </c>
      <c r="T453" s="5">
        <f ca="1">VLOOKUP(CONCATENATE($F453," ",$G453),AllocFactorMatrix,(T$4+1),FALSE)*$E456</f>
        <v>0</v>
      </c>
      <c r="U453" s="5">
        <f ca="1">VLOOKUP(CONCATENATE($F453," ",$G453),AllocFactorMatrix,(U$4+1),FALSE)*$E456</f>
        <v>0</v>
      </c>
      <c r="V453" s="5">
        <f ca="1">VLOOKUP(CONCATENATE($F453," ",$G453),AllocFactorMatrix,(V$4+1),FALSE)*$E456</f>
        <v>0</v>
      </c>
      <c r="W453" s="5">
        <f t="shared" ca="1" si="229"/>
        <v>10.769814245922614</v>
      </c>
      <c r="X453" s="5">
        <f ca="1">VLOOKUP(CONCATENATE($F453," ",$G453),AllocFactorMatrix,(X$4+1),FALSE)*$E456</f>
        <v>99.733425806559822</v>
      </c>
      <c r="Y453" s="5">
        <f ca="1">VLOOKUP(CONCATENATE($F453," ",$G453),AllocFactorMatrix,(Y$4+1),FALSE)*$E456</f>
        <v>0</v>
      </c>
      <c r="Z453" s="5">
        <f t="shared" ca="1" si="221"/>
        <v>99.733425806559822</v>
      </c>
      <c r="AA453" s="5">
        <f ca="1">VLOOKUP(CONCATENATE($F453," ",$G453),AllocFactorMatrix,(AA$4+1),FALSE)*$E456</f>
        <v>1.3092682753606026</v>
      </c>
      <c r="AB453" s="5">
        <f ca="1">VLOOKUP(CONCATENATE($F453," ",$G453),AllocFactorMatrix,(AB$4+1),FALSE)*$E456</f>
        <v>52.193736985309712</v>
      </c>
      <c r="AC453" s="5">
        <f ca="1">VLOOKUP(CONCATENATE($F453," ",$G453),AllocFactorMatrix,(AC$4+1),FALSE)*$E456</f>
        <v>11.748908236608148</v>
      </c>
    </row>
    <row r="454" spans="1:29" hidden="1" outlineLevel="1">
      <c r="E454" s="52"/>
      <c r="F454" s="175" t="str">
        <f>F456</f>
        <v>RSALE</v>
      </c>
      <c r="G454" s="52" t="str">
        <f>$G$13</f>
        <v>ENERGY</v>
      </c>
      <c r="H454" s="4">
        <f t="shared" ca="1" si="216"/>
        <v>20467.97920252696</v>
      </c>
      <c r="I454" s="5">
        <f ca="1">VLOOKUP(CONCATENATE($F454," ",$G454),AllocFactorMatrix,(I$4+1),FALSE)*$E456</f>
        <v>8617.1934365623019</v>
      </c>
      <c r="J454" s="5">
        <f ca="1">VLOOKUP(CONCATENATE($F454," ",$G454),AllocFactorMatrix,(J$4+1),FALSE)*$E456</f>
        <v>2483.7707846305016</v>
      </c>
      <c r="K454" s="5">
        <f ca="1">VLOOKUP(CONCATENATE($F454," ",$G454),AllocFactorMatrix,(K$4+1),FALSE)*$E456</f>
        <v>33.608713852885465</v>
      </c>
      <c r="L454" s="5">
        <f ca="1">VLOOKUP(CONCATENATE($F454," ",$G454),AllocFactorMatrix,(L$4+1),FALSE)*$E456</f>
        <v>6.5603190128007691</v>
      </c>
      <c r="M454" s="5">
        <f t="shared" ca="1" si="227"/>
        <v>2523.939817496188</v>
      </c>
      <c r="N454" s="5">
        <f ca="1">VLOOKUP(CONCATENATE($F454," ",$G454),AllocFactorMatrix,(N$4+1),FALSE)*$E456</f>
        <v>1567.4035878616844</v>
      </c>
      <c r="O454" s="5">
        <f ca="1">VLOOKUP(CONCATENATE($F454," ",$G454),AllocFactorMatrix,(O$4+1),FALSE)*$E456</f>
        <v>240.94876401896502</v>
      </c>
      <c r="P454" s="5">
        <f ca="1">VLOOKUP(CONCATENATE($F454," ",$G454),AllocFactorMatrix,(P$4+1),FALSE)*$E456</f>
        <v>51.078671514536225</v>
      </c>
      <c r="Q454" s="5">
        <f ca="1">VLOOKUP(CONCATENATE($F454," ",$G454),AllocFactorMatrix,(Q$4+1),FALSE)*$E456</f>
        <v>2.3383466743695864</v>
      </c>
      <c r="R454" s="5">
        <f t="shared" ca="1" si="228"/>
        <v>1861.7693700695552</v>
      </c>
      <c r="S454" s="5">
        <f ca="1">VLOOKUP(CONCATENATE($F454," ",$G454),AllocFactorMatrix,(S$4+1),FALSE)*$E456</f>
        <v>86.213263906491804</v>
      </c>
      <c r="T454" s="5">
        <f ca="1">VLOOKUP(CONCATENATE($F454," ",$G454),AllocFactorMatrix,(T$4+1),FALSE)*$E456</f>
        <v>1113.5839466319517</v>
      </c>
      <c r="U454" s="5">
        <f ca="1">VLOOKUP(CONCATENATE($F454," ",$G454),AllocFactorMatrix,(U$4+1),FALSE)*$E456</f>
        <v>4724.6261498149406</v>
      </c>
      <c r="V454" s="5">
        <f ca="1">VLOOKUP(CONCATENATE($F454," ",$G454),AllocFactorMatrix,(V$4+1),FALSE)*$E456</f>
        <v>861.78268311133183</v>
      </c>
      <c r="W454" s="5">
        <f t="shared" ca="1" si="229"/>
        <v>6786.2060434647155</v>
      </c>
      <c r="X454" s="5">
        <f ca="1">VLOOKUP(CONCATENATE($F454," ",$G454),AllocFactorMatrix,(X$4+1),FALSE)*$E456</f>
        <v>441.91541118072593</v>
      </c>
      <c r="Y454" s="5">
        <f ca="1">VLOOKUP(CONCATENATE($F454," ",$G454),AllocFactorMatrix,(Y$4+1),FALSE)*$E456</f>
        <v>8.9637410569820588</v>
      </c>
      <c r="Z454" s="5">
        <f t="shared" ca="1" si="221"/>
        <v>450.87915223770801</v>
      </c>
      <c r="AA454" s="5">
        <f ca="1">VLOOKUP(CONCATENATE($F454," ",$G454),AllocFactorMatrix,(AA$4+1),FALSE)*$E456</f>
        <v>8.0552133518222018</v>
      </c>
      <c r="AB454" s="5">
        <f ca="1">VLOOKUP(CONCATENATE($F454," ",$G454),AllocFactorMatrix,(AB$4+1),FALSE)*$E456</f>
        <v>181.80354488954686</v>
      </c>
      <c r="AC454" s="5">
        <f ca="1">VLOOKUP(CONCATENATE($F454," ",$G454),AllocFactorMatrix,(AC$4+1),FALSE)*$E456</f>
        <v>38.132624455130397</v>
      </c>
    </row>
    <row r="455" spans="1:29" hidden="1" outlineLevel="1">
      <c r="E455" s="52"/>
      <c r="F455" s="175" t="str">
        <f>F456</f>
        <v>RSALE</v>
      </c>
      <c r="G455" s="52" t="str">
        <f>$G$14</f>
        <v>CUSTOMER</v>
      </c>
      <c r="H455" s="4">
        <f t="shared" ca="1" si="216"/>
        <v>3077.3538394884031</v>
      </c>
      <c r="I455" s="5">
        <f ca="1">VLOOKUP(CONCATENATE($F455," ",$G455),AllocFactorMatrix,(I$4+1),FALSE)*$E456</f>
        <v>1537.6929269723596</v>
      </c>
      <c r="J455" s="5">
        <f ca="1">VLOOKUP(CONCATENATE($F455," ",$G455),AllocFactorMatrix,(J$4+1),FALSE)*$E456</f>
        <v>527.30967269503503</v>
      </c>
      <c r="K455" s="5">
        <f ca="1">VLOOKUP(CONCATENATE($F455," ",$G455),AllocFactorMatrix,(K$4+1),FALSE)*$E456</f>
        <v>23.385330193600581</v>
      </c>
      <c r="L455" s="5">
        <f ca="1">VLOOKUP(CONCATENATE($F455," ",$G455),AllocFactorMatrix,(L$4+1),FALSE)*$E456</f>
        <v>2.649490102359719</v>
      </c>
      <c r="M455" s="5">
        <f t="shared" ca="1" si="227"/>
        <v>553.34449299099526</v>
      </c>
      <c r="N455" s="5">
        <f ca="1">VLOOKUP(CONCATENATE($F455," ",$G455),AllocFactorMatrix,(N$4+1),FALSE)*$E456</f>
        <v>33.693046979819229</v>
      </c>
      <c r="O455" s="5">
        <f ca="1">VLOOKUP(CONCATENATE($F455," ",$G455),AllocFactorMatrix,(O$4+1),FALSE)*$E456</f>
        <v>12.404256714399782</v>
      </c>
      <c r="P455" s="5">
        <f ca="1">VLOOKUP(CONCATENATE($F455," ",$G455),AllocFactorMatrix,(P$4+1),FALSE)*$E456</f>
        <v>11.774633792502728</v>
      </c>
      <c r="Q455" s="5">
        <f ca="1">VLOOKUP(CONCATENATE($F455," ",$G455),AllocFactorMatrix,(Q$4+1),FALSE)*$E456</f>
        <v>0.60361638473278911</v>
      </c>
      <c r="R455" s="5">
        <f t="shared" ca="1" si="228"/>
        <v>58.475553871454522</v>
      </c>
      <c r="S455" s="5">
        <f ca="1">VLOOKUP(CONCATENATE($F455," ",$G455),AllocFactorMatrix,(S$4+1),FALSE)*$E456</f>
        <v>0.21436819280705277</v>
      </c>
      <c r="T455" s="5">
        <f ca="1">VLOOKUP(CONCATENATE($F455," ",$G455),AllocFactorMatrix,(T$4+1),FALSE)*$E456</f>
        <v>9.057245084288752</v>
      </c>
      <c r="U455" s="5">
        <f ca="1">VLOOKUP(CONCATENATE($F455," ",$G455),AllocFactorMatrix,(U$4+1),FALSE)*$E456</f>
        <v>21.498114633831023</v>
      </c>
      <c r="V455" s="5">
        <f ca="1">VLOOKUP(CONCATENATE($F455," ",$G455),AllocFactorMatrix,(V$4+1),FALSE)*$E456</f>
        <v>8.1105634756298599</v>
      </c>
      <c r="W455" s="5">
        <f t="shared" ca="1" si="229"/>
        <v>38.880291386556685</v>
      </c>
      <c r="X455" s="5">
        <f ca="1">VLOOKUP(CONCATENATE($F455," ",$G455),AllocFactorMatrix,(X$4+1),FALSE)*$E456</f>
        <v>7.4281902061384715</v>
      </c>
      <c r="Y455" s="5">
        <f ca="1">VLOOKUP(CONCATENATE($F455," ",$G455),AllocFactorMatrix,(Y$4+1),FALSE)*$E456</f>
        <v>0.11932499764877935</v>
      </c>
      <c r="Z455" s="5">
        <f t="shared" ca="1" si="221"/>
        <v>7.5475152037872508</v>
      </c>
      <c r="AA455" s="5">
        <f ca="1">VLOOKUP(CONCATENATE($F455," ",$G455),AllocFactorMatrix,(AA$4+1),FALSE)*$E456</f>
        <v>0.75661698440035063</v>
      </c>
      <c r="AB455" s="5">
        <f ca="1">VLOOKUP(CONCATENATE($F455," ",$G455),AllocFactorMatrix,(AB$4+1),FALSE)*$E456</f>
        <v>751.3371559947791</v>
      </c>
      <c r="AC455" s="5">
        <f ca="1">VLOOKUP(CONCATENATE($F455," ",$G455),AllocFactorMatrix,(AC$4+1),FALSE)*$E456</f>
        <v>129.31928608407037</v>
      </c>
    </row>
    <row r="456" spans="1:29" collapsed="1">
      <c r="D456" s="52" t="str">
        <f>+D1968</f>
        <v>Adj 18 - Rate Case Expense</v>
      </c>
      <c r="E456" s="58">
        <f>+ROUND(E1968/8,0)</f>
        <v>65974</v>
      </c>
      <c r="F456" s="93" t="str">
        <f>+F1968</f>
        <v>RSALE</v>
      </c>
      <c r="G456" s="52" t="str">
        <f>$G$15</f>
        <v>TOTAL</v>
      </c>
      <c r="H456" s="4">
        <f t="shared" ca="1" si="216"/>
        <v>65973.999999999985</v>
      </c>
      <c r="I456" s="5">
        <f ca="1">VLOOKUP(CONCATENATE($F456," ",$G456),AllocFactorMatrix,(I$4+1),FALSE)*$E456</f>
        <v>28645.368219101292</v>
      </c>
      <c r="J456" s="5">
        <f ca="1">VLOOKUP(CONCATENATE($F456," ",$G456),AllocFactorMatrix,(J$4+1),FALSE)*$E456</f>
        <v>9646.4040291072597</v>
      </c>
      <c r="K456" s="5">
        <f ca="1">VLOOKUP(CONCATENATE($F456," ",$G456),AllocFactorMatrix,(K$4+1),FALSE)*$E456</f>
        <v>126.07300012599265</v>
      </c>
      <c r="L456" s="5">
        <f ca="1">VLOOKUP(CONCATENATE($F456," ",$G456),AllocFactorMatrix,(L$4+1),FALSE)*$E456</f>
        <v>14.169774686336611</v>
      </c>
      <c r="M456" s="5">
        <f t="shared" ca="1" si="227"/>
        <v>9786.6468039195897</v>
      </c>
      <c r="N456" s="5">
        <f ca="1">VLOOKUP(CONCATENATE($F456," ",$G456),AllocFactorMatrix,(N$4+1),FALSE)*$E456</f>
        <v>5249.7047749561943</v>
      </c>
      <c r="O456" s="5">
        <f ca="1">VLOOKUP(CONCATENATE($F456," ",$G456),AllocFactorMatrix,(O$4+1),FALSE)*$E456</f>
        <v>1035.4764096175447</v>
      </c>
      <c r="P456" s="5">
        <f ca="1">VLOOKUP(CONCATENATE($F456," ",$G456),AllocFactorMatrix,(P$4+1),FALSE)*$E456</f>
        <v>158.24782906744437</v>
      </c>
      <c r="Q456" s="5">
        <f ca="1">VLOOKUP(CONCATENATE($F456," ",$G456),AllocFactorMatrix,(Q$4+1),FALSE)*$E456</f>
        <v>4.7403687779548616</v>
      </c>
      <c r="R456" s="5">
        <f t="shared" ca="1" si="228"/>
        <v>6448.1693824191389</v>
      </c>
      <c r="S456" s="5">
        <f ca="1">VLOOKUP(CONCATENATE($F456," ",$G456),AllocFactorMatrix,(S$4+1),FALSE)*$E456</f>
        <v>241.1146572274867</v>
      </c>
      <c r="T456" s="5">
        <f ca="1">VLOOKUP(CONCATENATE($F456," ",$G456),AllocFactorMatrix,(T$4+1),FALSE)*$E456</f>
        <v>3964.2034180458054</v>
      </c>
      <c r="U456" s="5">
        <f ca="1">VLOOKUP(CONCATENATE($F456," ",$G456),AllocFactorMatrix,(U$4+1),FALSE)*$E456</f>
        <v>11672.631487841589</v>
      </c>
      <c r="V456" s="5">
        <f ca="1">VLOOKUP(CONCATENATE($F456," ",$G456),AllocFactorMatrix,(V$4+1),FALSE)*$E456</f>
        <v>2400.1424248903922</v>
      </c>
      <c r="W456" s="5">
        <f t="shared" ca="1" si="229"/>
        <v>18278.091988005275</v>
      </c>
      <c r="X456" s="5">
        <f ca="1">VLOOKUP(CONCATENATE($F456," ",$G456),AllocFactorMatrix,(X$4+1),FALSE)*$E456</f>
        <v>1533.1571210118223</v>
      </c>
      <c r="Y456" s="5">
        <f ca="1">VLOOKUP(CONCATENATE($F456," ",$G456),AllocFactorMatrix,(Y$4+1),FALSE)*$E456</f>
        <v>26.270058785403741</v>
      </c>
      <c r="Z456" s="5">
        <f t="shared" ca="1" si="221"/>
        <v>1559.427179797226</v>
      </c>
      <c r="AA456" s="5">
        <f ca="1">VLOOKUP(CONCATENATE($F456," ",$G456),AllocFactorMatrix,(AA$4+1),FALSE)*$E456</f>
        <v>24.291848935907861</v>
      </c>
      <c r="AB456" s="5">
        <f ca="1">VLOOKUP(CONCATENATE($F456," ",$G456),AllocFactorMatrix,(AB$4+1),FALSE)*$E456</f>
        <v>1040.6744263882163</v>
      </c>
      <c r="AC456" s="5">
        <f ca="1">VLOOKUP(CONCATENATE($F456," ",$G456),AllocFactorMatrix,(AC$4+1),FALSE)*$E456</f>
        <v>191.33015143337246</v>
      </c>
    </row>
    <row r="457" spans="1:29" s="52" customFormat="1" hidden="1" outlineLevel="1">
      <c r="A457" s="53"/>
      <c r="B457" s="104"/>
      <c r="F457" s="175" t="str">
        <f>F464</f>
        <v>LABOR_M</v>
      </c>
      <c r="G457" s="52" t="str">
        <f>$G$8</f>
        <v>PRODUCTION</v>
      </c>
      <c r="H457" s="57">
        <f t="shared" ca="1" si="216"/>
        <v>-5950.0732178729468</v>
      </c>
      <c r="I457" s="59">
        <f ca="1">VLOOKUP(CONCATENATE($F457," ",$G457),AllocFactorMatrix,(I$4+1),FALSE)*$E464</f>
        <v>-3060.634243023379</v>
      </c>
      <c r="J457" s="59">
        <f ca="1">VLOOKUP(CONCATENATE($F457," ",$G457),AllocFactorMatrix,(J$4+1),FALSE)*$E464</f>
        <v>-713.74037602602039</v>
      </c>
      <c r="K457" s="59">
        <f ca="1">VLOOKUP(CONCATENATE($F457," ",$G457),AllocFactorMatrix,(K$4+1),FALSE)*$E464</f>
        <v>-9.9238174463195481</v>
      </c>
      <c r="L457" s="59">
        <f ca="1">VLOOKUP(CONCATENATE($F457," ",$G457),AllocFactorMatrix,(L$4+1),FALSE)*$E464</f>
        <v>-1.3821268462169929</v>
      </c>
      <c r="M457" s="59">
        <f t="shared" ref="M457:M464" ca="1" si="230">SUBTOTAL(9,J457:L457)</f>
        <v>-725.04632031855692</v>
      </c>
      <c r="N457" s="59">
        <f ca="1">VLOOKUP(CONCATENATE($F457," ",$G457),AllocFactorMatrix,(N$4+1),FALSE)*$E464</f>
        <v>-424.82412244930396</v>
      </c>
      <c r="O457" s="59">
        <f ca="1">VLOOKUP(CONCATENATE($F457," ",$G457),AllocFactorMatrix,(O$4+1),FALSE)*$E464</f>
        <v>-76.124908019032759</v>
      </c>
      <c r="P457" s="59">
        <f ca="1">VLOOKUP(CONCATENATE($F457," ",$G457),AllocFactorMatrix,(P$4+1),FALSE)*$E464</f>
        <v>-15.43735450565261</v>
      </c>
      <c r="Q457" s="59">
        <f ca="1">VLOOKUP(CONCATENATE($F457," ",$G457),AllocFactorMatrix,(Q$4+1),FALSE)*$E464</f>
        <v>-0.58622655624129283</v>
      </c>
      <c r="R457" s="59">
        <f ca="1">SUBTOTAL(9,N457:Q457)</f>
        <v>-516.97261153023067</v>
      </c>
      <c r="S457" s="59">
        <f ca="1">VLOOKUP(CONCATENATE($F457," ",$G457),AllocFactorMatrix,(S$4+1),FALSE)*$E464</f>
        <v>-20.118469375369632</v>
      </c>
      <c r="T457" s="59">
        <f ca="1">VLOOKUP(CONCATENATE($F457," ",$G457),AllocFactorMatrix,(T$4+1),FALSE)*$E464</f>
        <v>-271.6109539697772</v>
      </c>
      <c r="U457" s="59">
        <f ca="1">VLOOKUP(CONCATENATE($F457," ",$G457),AllocFactorMatrix,(U$4+1),FALSE)*$E464</f>
        <v>-1038.802866193771</v>
      </c>
      <c r="V457" s="59">
        <f ca="1">VLOOKUP(CONCATENATE($F457," ",$G457),AllocFactorMatrix,(V$4+1),FALSE)*$E464</f>
        <v>-188.18877378574618</v>
      </c>
      <c r="W457" s="59">
        <f ca="1">SUBTOTAL(9,S457:V457)</f>
        <v>-1518.7210633246641</v>
      </c>
      <c r="X457" s="59">
        <f ca="1">VLOOKUP(CONCATENATE($F457," ",$G457),AllocFactorMatrix,(X$4+1),FALSE)*$E464</f>
        <v>-116.59706475893248</v>
      </c>
      <c r="Y457" s="59">
        <f ca="1">VLOOKUP(CONCATENATE($F457," ",$G457),AllocFactorMatrix,(Y$4+1),FALSE)*$E464</f>
        <v>-2.3287424422605216</v>
      </c>
      <c r="Z457" s="59">
        <f t="shared" ref="Z457:Z464" ca="1" si="231">SUBTOTAL(9,X457:Y457)</f>
        <v>-118.925807201193</v>
      </c>
      <c r="AA457" s="59">
        <f ca="1">VLOOKUP(CONCATENATE($F457," ",$G457),AllocFactorMatrix,(AA$4+1),FALSE)*$E464</f>
        <v>-1.5381039153146741</v>
      </c>
      <c r="AB457" s="59">
        <f ca="1">VLOOKUP(CONCATENATE($F457," ",$G457),AllocFactorMatrix,(AB$4+1),FALSE)*$E464</f>
        <v>-6.8331333308187387</v>
      </c>
      <c r="AC457" s="59">
        <f ca="1">VLOOKUP(CONCATENATE($F457," ",$G457),AllocFactorMatrix,(AC$4+1),FALSE)*$E464</f>
        <v>-1.4019352287887858</v>
      </c>
    </row>
    <row r="458" spans="1:29" s="52" customFormat="1" hidden="1" outlineLevel="1">
      <c r="A458" s="53"/>
      <c r="B458" s="104"/>
      <c r="F458" s="175" t="str">
        <f>F464</f>
        <v>LABOR_M</v>
      </c>
      <c r="G458" s="52" t="str">
        <f>$G$9</f>
        <v>BULKTRAN</v>
      </c>
      <c r="H458" s="57">
        <f t="shared" ca="1" si="216"/>
        <v>-922.30841355939299</v>
      </c>
      <c r="I458" s="59">
        <f ca="1">VLOOKUP(CONCATENATE($F458," ",$G458),AllocFactorMatrix,(I$4+1),FALSE)*$E464</f>
        <v>-474.42251713627866</v>
      </c>
      <c r="J458" s="59">
        <f ca="1">VLOOKUP(CONCATENATE($F458," ",$G458),AllocFactorMatrix,(J$4+1),FALSE)*$E464</f>
        <v>-110.63540393561263</v>
      </c>
      <c r="K458" s="59">
        <f ca="1">VLOOKUP(CONCATENATE($F458," ",$G458),AllocFactorMatrix,(K$4+1),FALSE)*$E464</f>
        <v>-1.5382702010917404</v>
      </c>
      <c r="L458" s="59">
        <f ca="1">VLOOKUP(CONCATENATE($F458," ",$G458),AllocFactorMatrix,(L$4+1),FALSE)*$E464</f>
        <v>-0.21424059371960846</v>
      </c>
      <c r="M458" s="59">
        <f t="shared" ca="1" si="230"/>
        <v>-112.38791473042397</v>
      </c>
      <c r="N458" s="59">
        <f ca="1">VLOOKUP(CONCATENATE($F458," ",$G458),AllocFactorMatrix,(N$4+1),FALSE)*$E464</f>
        <v>-65.851099317740108</v>
      </c>
      <c r="O458" s="59">
        <f ca="1">VLOOKUP(CONCATENATE($F458," ",$G458),AllocFactorMatrix,(O$4+1),FALSE)*$E464</f>
        <v>-11.799962887261414</v>
      </c>
      <c r="P458" s="59">
        <f ca="1">VLOOKUP(CONCATENATE($F458," ",$G458),AllocFactorMatrix,(P$4+1),FALSE)*$E464</f>
        <v>-2.3929120570977243</v>
      </c>
      <c r="Q458" s="59">
        <f ca="1">VLOOKUP(CONCATENATE($F458," ",$G458),AllocFactorMatrix,(Q$4+1),FALSE)*$E464</f>
        <v>-9.0869753240881451E-2</v>
      </c>
      <c r="R458" s="59">
        <f t="shared" ref="R458:R464" ca="1" si="232">SUBTOTAL(9,N458:Q458)</f>
        <v>-80.134844015340121</v>
      </c>
      <c r="S458" s="59">
        <f ca="1">VLOOKUP(CONCATENATE($F458," ",$G458),AllocFactorMatrix,(S$4+1),FALSE)*$E464</f>
        <v>-3.118521889294263</v>
      </c>
      <c r="T458" s="59">
        <f ca="1">VLOOKUP(CONCATENATE($F458," ",$G458),AllocFactorMatrix,(T$4+1),FALSE)*$E464</f>
        <v>-42.101846294720197</v>
      </c>
      <c r="U458" s="59">
        <f ca="1">VLOOKUP(CONCATENATE($F458," ",$G458),AllocFactorMatrix,(U$4+1),FALSE)*$E464</f>
        <v>-161.02266114006443</v>
      </c>
      <c r="V458" s="59">
        <f ca="1">VLOOKUP(CONCATENATE($F458," ",$G458),AllocFactorMatrix,(V$4+1),FALSE)*$E464</f>
        <v>-29.170748500817052</v>
      </c>
      <c r="W458" s="59">
        <f t="shared" ref="W458:W464" ca="1" si="233">SUBTOTAL(9,S458:V458)</f>
        <v>-235.41377782489593</v>
      </c>
      <c r="X458" s="59">
        <f ca="1">VLOOKUP(CONCATENATE($F458," ",$G458),AllocFactorMatrix,(X$4+1),FALSE)*$E464</f>
        <v>-18.073467314732621</v>
      </c>
      <c r="Y458" s="59">
        <f ca="1">VLOOKUP(CONCATENATE($F458," ",$G458),AllocFactorMatrix,(Y$4+1),FALSE)*$E464</f>
        <v>-0.36097349878957208</v>
      </c>
      <c r="Z458" s="59">
        <f t="shared" ca="1" si="231"/>
        <v>-18.434440813522194</v>
      </c>
      <c r="AA458" s="59">
        <f ca="1">VLOOKUP(CONCATENATE($F458," ",$G458),AllocFactorMatrix,(AA$4+1),FALSE)*$E464</f>
        <v>-0.23841827320076142</v>
      </c>
      <c r="AB458" s="59">
        <f ca="1">VLOOKUP(CONCATENATE($F458," ",$G458),AllocFactorMatrix,(AB$4+1),FALSE)*$E464</f>
        <v>-1.0591897160284327</v>
      </c>
      <c r="AC458" s="59">
        <f ca="1">VLOOKUP(CONCATENATE($F458," ",$G458),AllocFactorMatrix,(AC$4+1),FALSE)*$E464</f>
        <v>-0.21731104970157661</v>
      </c>
    </row>
    <row r="459" spans="1:29" s="52" customFormat="1" hidden="1" outlineLevel="1">
      <c r="A459" s="53"/>
      <c r="B459" s="104"/>
      <c r="F459" s="175" t="str">
        <f>F464</f>
        <v>LABOR_M</v>
      </c>
      <c r="G459" s="52" t="str">
        <f>$G$10</f>
        <v>SUBTRAN</v>
      </c>
      <c r="H459" s="57">
        <f t="shared" ca="1" si="216"/>
        <v>-255.6078234257831</v>
      </c>
      <c r="I459" s="59">
        <f ca="1">VLOOKUP(CONCATENATE($F459," ",$G459),AllocFactorMatrix,(I$4+1),FALSE)*$E464</f>
        <v>-130.60367654791895</v>
      </c>
      <c r="J459" s="59">
        <f ca="1">VLOOKUP(CONCATENATE($F459," ",$G459),AllocFactorMatrix,(J$4+1),FALSE)*$E464</f>
        <v>-30.615708089424881</v>
      </c>
      <c r="K459" s="59">
        <f ca="1">VLOOKUP(CONCATENATE($F459," ",$G459),AllocFactorMatrix,(K$4+1),FALSE)*$E464</f>
        <v>-0.42768957024978305</v>
      </c>
      <c r="L459" s="59">
        <f ca="1">VLOOKUP(CONCATENATE($F459," ",$G459),AllocFactorMatrix,(L$4+1),FALSE)*$E464</f>
        <v>-7.7409825061853135E-2</v>
      </c>
      <c r="M459" s="59">
        <f t="shared" ca="1" si="230"/>
        <v>-31.120807484736517</v>
      </c>
      <c r="N459" s="59">
        <f ca="1">VLOOKUP(CONCATENATE($F459," ",$G459),AllocFactorMatrix,(N$4+1),FALSE)*$E464</f>
        <v>-17.69368878511612</v>
      </c>
      <c r="O459" s="59">
        <f ca="1">VLOOKUP(CONCATENATE($F459," ",$G459),AllocFactorMatrix,(O$4+1),FALSE)*$E464</f>
        <v>-3.179466981185898</v>
      </c>
      <c r="P459" s="59">
        <f ca="1">VLOOKUP(CONCATENATE($F459," ",$G459),AllocFactorMatrix,(P$4+1),FALSE)*$E464</f>
        <v>-0.83458556886775481</v>
      </c>
      <c r="Q459" s="59">
        <f ca="1">VLOOKUP(CONCATENATE($F459," ",$G459),AllocFactorMatrix,(Q$4+1),FALSE)*$E464</f>
        <v>0</v>
      </c>
      <c r="R459" s="59">
        <f t="shared" ca="1" si="232"/>
        <v>-21.707741335169771</v>
      </c>
      <c r="S459" s="59">
        <f ca="1">VLOOKUP(CONCATENATE($F459," ",$G459),AllocFactorMatrix,(S$4+1),FALSE)*$E464</f>
        <v>-0.79752946953018777</v>
      </c>
      <c r="T459" s="59">
        <f ca="1">VLOOKUP(CONCATENATE($F459," ",$G459),AllocFactorMatrix,(T$4+1),FALSE)*$E464</f>
        <v>-11.190111805550487</v>
      </c>
      <c r="U459" s="59">
        <f ca="1">VLOOKUP(CONCATENATE($F459," ",$G459),AllocFactorMatrix,(U$4+1),FALSE)*$E464</f>
        <v>-55.175883109208932</v>
      </c>
      <c r="V459" s="59">
        <f ca="1">VLOOKUP(CONCATENATE($F459," ",$G459),AllocFactorMatrix,(V$4+1),FALSE)*$E464</f>
        <v>0</v>
      </c>
      <c r="W459" s="59">
        <f t="shared" ca="1" si="233"/>
        <v>-67.163524384289602</v>
      </c>
      <c r="X459" s="59">
        <f ca="1">VLOOKUP(CONCATENATE($F459," ",$G459),AllocFactorMatrix,(X$4+1),FALSE)*$E464</f>
        <v>-4.8501970549536324</v>
      </c>
      <c r="Y459" s="59">
        <f ca="1">VLOOKUP(CONCATENATE($F459," ",$G459),AllocFactorMatrix,(Y$4+1),FALSE)*$E464</f>
        <v>-9.7384764293998699E-2</v>
      </c>
      <c r="Z459" s="59">
        <f t="shared" ca="1" si="231"/>
        <v>-4.9475818192476311</v>
      </c>
      <c r="AA459" s="59">
        <f ca="1">VLOOKUP(CONCATENATE($F459," ",$G459),AllocFactorMatrix,(AA$4+1),FALSE)*$E464</f>
        <v>-6.4491854420447275E-2</v>
      </c>
      <c r="AB459" s="59">
        <f ca="1">VLOOKUP(CONCATENATE($F459," ",$G459),AllocFactorMatrix,(AB$4+1),FALSE)*$E464</f>
        <v>0</v>
      </c>
      <c r="AC459" s="59">
        <f ca="1">VLOOKUP(CONCATENATE($F459," ",$G459),AllocFactorMatrix,(AC$4+1),FALSE)*$E464</f>
        <v>0</v>
      </c>
    </row>
    <row r="460" spans="1:29" s="52" customFormat="1" hidden="1" outlineLevel="1">
      <c r="A460" s="53"/>
      <c r="B460" s="104"/>
      <c r="F460" s="175" t="str">
        <f>F464</f>
        <v>LABOR_M</v>
      </c>
      <c r="G460" s="52" t="str">
        <f>$G$11</f>
        <v>DISTPRI</v>
      </c>
      <c r="H460" s="57">
        <f t="shared" ca="1" si="216"/>
        <v>-2087.9527526415377</v>
      </c>
      <c r="I460" s="59">
        <f ca="1">VLOOKUP(CONCATENATE($F460," ",$G460),AllocFactorMatrix,(I$4+1),FALSE)*$E464</f>
        <v>-1367.2062200958173</v>
      </c>
      <c r="J460" s="59">
        <f ca="1">VLOOKUP(CONCATENATE($F460," ",$G460),AllocFactorMatrix,(J$4+1),FALSE)*$E464</f>
        <v>-319.97902493358418</v>
      </c>
      <c r="K460" s="59">
        <f ca="1">VLOOKUP(CONCATENATE($F460," ",$G460),AllocFactorMatrix,(K$4+1),FALSE)*$E464</f>
        <v>-4.4693873046997439</v>
      </c>
      <c r="L460" s="59">
        <f ca="1">VLOOKUP(CONCATENATE($F460," ",$G460),AllocFactorMatrix,(L$4+1),FALSE)*$E464</f>
        <v>0</v>
      </c>
      <c r="M460" s="59">
        <f t="shared" ca="1" si="230"/>
        <v>-324.44841223828394</v>
      </c>
      <c r="N460" s="59">
        <f ca="1">VLOOKUP(CONCATENATE($F460," ",$G460),AllocFactorMatrix,(N$4+1),FALSE)*$E464</f>
        <v>-185.75410096178194</v>
      </c>
      <c r="O460" s="59">
        <f ca="1">VLOOKUP(CONCATENATE($F460," ",$G460),AllocFactorMatrix,(O$4+1),FALSE)*$E464</f>
        <v>-33.376146617219682</v>
      </c>
      <c r="P460" s="59">
        <f ca="1">VLOOKUP(CONCATENATE($F460," ",$G460),AllocFactorMatrix,(P$4+1),FALSE)*$E464</f>
        <v>0</v>
      </c>
      <c r="Q460" s="59">
        <f ca="1">VLOOKUP(CONCATENATE($F460," ",$G460),AllocFactorMatrix,(Q$4+1),FALSE)*$E464</f>
        <v>0</v>
      </c>
      <c r="R460" s="59">
        <f t="shared" ca="1" si="232"/>
        <v>-219.13024757900163</v>
      </c>
      <c r="S460" s="59">
        <f ca="1">VLOOKUP(CONCATENATE($F460," ",$G460),AllocFactorMatrix,(S$4+1),FALSE)*$E464</f>
        <v>-8.399198065717858</v>
      </c>
      <c r="T460" s="59">
        <f ca="1">VLOOKUP(CONCATENATE($F460," ",$G460),AllocFactorMatrix,(T$4+1),FALSE)*$E464</f>
        <v>-116.14295859706415</v>
      </c>
      <c r="U460" s="59">
        <f ca="1">VLOOKUP(CONCATENATE($F460," ",$G460),AllocFactorMatrix,(U$4+1),FALSE)*$E464</f>
        <v>0</v>
      </c>
      <c r="V460" s="59">
        <f ca="1">VLOOKUP(CONCATENATE($F460," ",$G460),AllocFactorMatrix,(V$4+1),FALSE)*$E464</f>
        <v>0</v>
      </c>
      <c r="W460" s="59">
        <f t="shared" ca="1" si="233"/>
        <v>-124.54215666278201</v>
      </c>
      <c r="X460" s="59">
        <f ca="1">VLOOKUP(CONCATENATE($F460," ",$G460),AllocFactorMatrix,(X$4+1),FALSE)*$E464</f>
        <v>-50.932239596096125</v>
      </c>
      <c r="Y460" s="59">
        <f ca="1">VLOOKUP(CONCATENATE($F460," ",$G460),AllocFactorMatrix,(Y$4+1),FALSE)*$E464</f>
        <v>-1.0222903693269634</v>
      </c>
      <c r="Z460" s="59">
        <f t="shared" ca="1" si="231"/>
        <v>-51.954529965423085</v>
      </c>
      <c r="AA460" s="59">
        <f ca="1">VLOOKUP(CONCATENATE($F460," ",$G460),AllocFactorMatrix,(AA$4+1),FALSE)*$E464</f>
        <v>-0.67118610022897085</v>
      </c>
      <c r="AB460" s="59">
        <f ca="1">VLOOKUP(CONCATENATE($F460," ",$G460),AllocFactorMatrix,(AB$4+1),FALSE)*$E464</f>
        <v>0</v>
      </c>
      <c r="AC460" s="59">
        <f ca="1">VLOOKUP(CONCATENATE($F460," ",$G460),AllocFactorMatrix,(AC$4+1),FALSE)*$E464</f>
        <v>0</v>
      </c>
    </row>
    <row r="461" spans="1:29" s="52" customFormat="1" hidden="1" outlineLevel="1">
      <c r="A461" s="53"/>
      <c r="B461" s="104"/>
      <c r="F461" s="175" t="str">
        <f>F464</f>
        <v>LABOR_M</v>
      </c>
      <c r="G461" s="52" t="str">
        <f>$G$12</f>
        <v>DISTSEC</v>
      </c>
      <c r="H461" s="57">
        <f t="shared" ca="1" si="216"/>
        <v>-827.19060886275611</v>
      </c>
      <c r="I461" s="59">
        <f ca="1">VLOOKUP(CONCATENATE($F461," ",$G461),AllocFactorMatrix,(I$4+1),FALSE)*$E464</f>
        <v>-613.86235630827832</v>
      </c>
      <c r="J461" s="59">
        <f ca="1">VLOOKUP(CONCATENATE($F461," ",$G461),AllocFactorMatrix,(J$4+1),FALSE)*$E464</f>
        <v>-123.78207664822041</v>
      </c>
      <c r="K461" s="59">
        <f ca="1">VLOOKUP(CONCATENATE($F461," ",$G461),AllocFactorMatrix,(K$4+1),FALSE)*$E464</f>
        <v>0</v>
      </c>
      <c r="L461" s="59">
        <f ca="1">VLOOKUP(CONCATENATE($F461," ",$G461),AllocFactorMatrix,(L$4+1),FALSE)*$E464</f>
        <v>0</v>
      </c>
      <c r="M461" s="59">
        <f t="shared" ca="1" si="230"/>
        <v>-123.78207664822041</v>
      </c>
      <c r="N461" s="59">
        <f ca="1">VLOOKUP(CONCATENATE($F461," ",$G461),AllocFactorMatrix,(N$4+1),FALSE)*$E464</f>
        <v>-61.870673716170508</v>
      </c>
      <c r="O461" s="59">
        <f ca="1">VLOOKUP(CONCATENATE($F461," ",$G461),AllocFactorMatrix,(O$4+1),FALSE)*$E464</f>
        <v>0</v>
      </c>
      <c r="P461" s="59">
        <f ca="1">VLOOKUP(CONCATENATE($F461," ",$G461),AllocFactorMatrix,(P$4+1),FALSE)*$E464</f>
        <v>0</v>
      </c>
      <c r="Q461" s="59">
        <f ca="1">VLOOKUP(CONCATENATE($F461," ",$G461),AllocFactorMatrix,(Q$4+1),FALSE)*$E464</f>
        <v>0</v>
      </c>
      <c r="R461" s="59">
        <f t="shared" ca="1" si="232"/>
        <v>-61.870673716170508</v>
      </c>
      <c r="S461" s="59">
        <f ca="1">VLOOKUP(CONCATENATE($F461," ",$G461),AllocFactorMatrix,(S$4+1),FALSE)*$E464</f>
        <v>-2.3125809192729148</v>
      </c>
      <c r="T461" s="59">
        <f ca="1">VLOOKUP(CONCATENATE($F461," ",$G461),AllocFactorMatrix,(T$4+1),FALSE)*$E464</f>
        <v>0</v>
      </c>
      <c r="U461" s="59">
        <f ca="1">VLOOKUP(CONCATENATE($F461," ",$G461),AllocFactorMatrix,(U$4+1),FALSE)*$E464</f>
        <v>0</v>
      </c>
      <c r="V461" s="59">
        <f ca="1">VLOOKUP(CONCATENATE($F461," ",$G461),AllocFactorMatrix,(V$4+1),FALSE)*$E464</f>
        <v>0</v>
      </c>
      <c r="W461" s="59">
        <f t="shared" ca="1" si="233"/>
        <v>-2.3125809192729148</v>
      </c>
      <c r="X461" s="59">
        <f ca="1">VLOOKUP(CONCATENATE($F461," ",$G461),AllocFactorMatrix,(X$4+1),FALSE)*$E464</f>
        <v>-17.477026325683592</v>
      </c>
      <c r="Y461" s="59">
        <f ca="1">VLOOKUP(CONCATENATE($F461," ",$G461),AllocFactorMatrix,(Y$4+1),FALSE)*$E464</f>
        <v>0</v>
      </c>
      <c r="Z461" s="59">
        <f t="shared" ca="1" si="231"/>
        <v>-17.477026325683592</v>
      </c>
      <c r="AA461" s="59">
        <f ca="1">VLOOKUP(CONCATENATE($F461," ",$G461),AllocFactorMatrix,(AA$4+1),FALSE)*$E464</f>
        <v>-0.20664087468250594</v>
      </c>
      <c r="AB461" s="59">
        <f ca="1">VLOOKUP(CONCATENATE($F461," ",$G461),AllocFactorMatrix,(AB$4+1),FALSE)*$E464</f>
        <v>-6.3603462268218278</v>
      </c>
      <c r="AC461" s="59">
        <f ca="1">VLOOKUP(CONCATENATE($F461," ",$G461),AllocFactorMatrix,(AC$4+1),FALSE)*$E464</f>
        <v>-1.3189078436257335</v>
      </c>
    </row>
    <row r="462" spans="1:29" s="52" customFormat="1" hidden="1" outlineLevel="1">
      <c r="A462" s="53"/>
      <c r="B462" s="104"/>
      <c r="F462" s="175" t="str">
        <f>F464</f>
        <v>LABOR_M</v>
      </c>
      <c r="G462" s="52" t="str">
        <f>$G$13</f>
        <v>ENERGY</v>
      </c>
      <c r="H462" s="57">
        <f t="shared" ca="1" si="216"/>
        <v>-2379.8708374759153</v>
      </c>
      <c r="I462" s="59">
        <f ca="1">VLOOKUP(CONCATENATE($F462," ",$G462),AllocFactorMatrix,(I$4+1),FALSE)*$E464</f>
        <v>-931.2106384111421</v>
      </c>
      <c r="J462" s="59">
        <f ca="1">VLOOKUP(CONCATENATE($F462," ",$G462),AllocFactorMatrix,(J$4+1),FALSE)*$E464</f>
        <v>-268.65156736284729</v>
      </c>
      <c r="K462" s="59">
        <f ca="1">VLOOKUP(CONCATENATE($F462," ",$G462),AllocFactorMatrix,(K$4+1),FALSE)*$E464</f>
        <v>-3.7444294254667119</v>
      </c>
      <c r="L462" s="59">
        <f ca="1">VLOOKUP(CONCATENATE($F462," ",$G462),AllocFactorMatrix,(L$4+1),FALSE)*$E464</f>
        <v>-0.52346806023382142</v>
      </c>
      <c r="M462" s="59">
        <f t="shared" ca="1" si="230"/>
        <v>-272.91946484854782</v>
      </c>
      <c r="N462" s="59">
        <f ca="1">VLOOKUP(CONCATENATE($F462," ",$G462),AllocFactorMatrix,(N$4+1),FALSE)*$E464</f>
        <v>-174.30766961605644</v>
      </c>
      <c r="O462" s="59">
        <f ca="1">VLOOKUP(CONCATENATE($F462," ",$G462),AllocFactorMatrix,(O$4+1),FALSE)*$E464</f>
        <v>-31.085849446695931</v>
      </c>
      <c r="P462" s="59">
        <f ca="1">VLOOKUP(CONCATENATE($F462," ",$G462),AllocFactorMatrix,(P$4+1),FALSE)*$E464</f>
        <v>-6.3302173590557871</v>
      </c>
      <c r="Q462" s="59">
        <f ca="1">VLOOKUP(CONCATENATE($F462," ",$G462),AllocFactorMatrix,(Q$4+1),FALSE)*$E464</f>
        <v>-0.23909445198772114</v>
      </c>
      <c r="R462" s="59">
        <f t="shared" ca="1" si="232"/>
        <v>-211.96283087379587</v>
      </c>
      <c r="S462" s="59">
        <f ca="1">VLOOKUP(CONCATENATE($F462," ",$G462),AllocFactorMatrix,(S$4+1),FALSE)*$E464</f>
        <v>-9.1284958264146621</v>
      </c>
      <c r="T462" s="59">
        <f ca="1">VLOOKUP(CONCATENATE($F462," ",$G462),AllocFactorMatrix,(T$4+1),FALSE)*$E464</f>
        <v>-144.32325465977408</v>
      </c>
      <c r="U462" s="59">
        <f ca="1">VLOOKUP(CONCATENATE($F462," ",$G462),AllocFactorMatrix,(U$4+1),FALSE)*$E464</f>
        <v>-620.71082891181311</v>
      </c>
      <c r="V462" s="59">
        <f ca="1">VLOOKUP(CONCATENATE($F462," ",$G462),AllocFactorMatrix,(V$4+1),FALSE)*$E464</f>
        <v>-116.7621900821763</v>
      </c>
      <c r="W462" s="59">
        <f t="shared" ca="1" si="233"/>
        <v>-890.92476948017816</v>
      </c>
      <c r="X462" s="59">
        <f ca="1">VLOOKUP(CONCATENATE($F462," ",$G462),AllocFactorMatrix,(X$4+1),FALSE)*$E464</f>
        <v>-47.880588923522232</v>
      </c>
      <c r="Y462" s="59">
        <f ca="1">VLOOKUP(CONCATENATE($F462," ",$G462),AllocFactorMatrix,(Y$4+1),FALSE)*$E464</f>
        <v>-0.9607144656825799</v>
      </c>
      <c r="Z462" s="59">
        <f t="shared" ca="1" si="231"/>
        <v>-48.841303389204811</v>
      </c>
      <c r="AA462" s="59">
        <f ca="1">VLOOKUP(CONCATENATE($F462," ",$G462),AllocFactorMatrix,(AA$4+1),FALSE)*$E464</f>
        <v>-0.85696142308848189</v>
      </c>
      <c r="AB462" s="59">
        <f ca="1">VLOOKUP(CONCATENATE($F462," ",$G462),AllocFactorMatrix,(AB$4+1),FALSE)*$E464</f>
        <v>-19.195642384319271</v>
      </c>
      <c r="AC462" s="59">
        <f ca="1">VLOOKUP(CONCATENATE($F462," ",$G462),AllocFactorMatrix,(AC$4+1),FALSE)*$E464</f>
        <v>-3.9592266656380071</v>
      </c>
    </row>
    <row r="463" spans="1:29" s="52" customFormat="1" hidden="1" outlineLevel="1">
      <c r="A463" s="53"/>
      <c r="B463" s="104"/>
      <c r="F463" s="175" t="str">
        <f>F464</f>
        <v>LABOR_M</v>
      </c>
      <c r="G463" s="52" t="str">
        <f>$G$14</f>
        <v>CUSTOMER</v>
      </c>
      <c r="H463" s="57">
        <f t="shared" ca="1" si="216"/>
        <v>-1574.9963461616726</v>
      </c>
      <c r="I463" s="59">
        <f ca="1">VLOOKUP(CONCATENATE($F463," ",$G463),AllocFactorMatrix,(I$4+1),FALSE)*$E464</f>
        <v>-1216.1024141363368</v>
      </c>
      <c r="J463" s="59">
        <f ca="1">VLOOKUP(CONCATENATE($F463," ",$G463),AllocFactorMatrix,(J$4+1),FALSE)*$E464</f>
        <v>-246.24991324039974</v>
      </c>
      <c r="K463" s="59">
        <f ca="1">VLOOKUP(CONCATENATE($F463," ",$G463),AllocFactorMatrix,(K$4+1),FALSE)*$E464</f>
        <v>-6.2941924744589981</v>
      </c>
      <c r="L463" s="59">
        <f ca="1">VLOOKUP(CONCATENATE($F463," ",$G463),AllocFactorMatrix,(L$4+1),FALSE)*$E464</f>
        <v>-1.0148198710395477</v>
      </c>
      <c r="M463" s="59">
        <f t="shared" ca="1" si="230"/>
        <v>-253.55892558589829</v>
      </c>
      <c r="N463" s="59">
        <f ca="1">VLOOKUP(CONCATENATE($F463," ",$G463),AllocFactorMatrix,(N$4+1),FALSE)*$E464</f>
        <v>-10.098613246040445</v>
      </c>
      <c r="O463" s="59">
        <f ca="1">VLOOKUP(CONCATENATE($F463," ",$G463),AllocFactorMatrix,(O$4+1),FALSE)*$E464</f>
        <v>-2.4390164875271898</v>
      </c>
      <c r="P463" s="59">
        <f ca="1">VLOOKUP(CONCATENATE($F463," ",$G463),AllocFactorMatrix,(P$4+1),FALSE)*$E464</f>
        <v>-2.4828260807129543</v>
      </c>
      <c r="Q463" s="59">
        <f ca="1">VLOOKUP(CONCATENATE($F463," ",$G463),AllocFactorMatrix,(Q$4+1),FALSE)*$E464</f>
        <v>-0.306687085322849</v>
      </c>
      <c r="R463" s="59">
        <f t="shared" ca="1" si="232"/>
        <v>-15.327142899603437</v>
      </c>
      <c r="S463" s="59">
        <f ca="1">VLOOKUP(CONCATENATE($F463," ",$G463),AllocFactorMatrix,(S$4+1),FALSE)*$E464</f>
        <v>-7.6750182623611829E-2</v>
      </c>
      <c r="T463" s="59">
        <f ca="1">VLOOKUP(CONCATENATE($F463," ",$G463),AllocFactorMatrix,(T$4+1),FALSE)*$E464</f>
        <v>-1.7731773705517766</v>
      </c>
      <c r="U463" s="59">
        <f ca="1">VLOOKUP(CONCATENATE($F463," ",$G463),AllocFactorMatrix,(U$4+1),FALSE)*$E464</f>
        <v>-4.1706823301179261</v>
      </c>
      <c r="V463" s="59">
        <f ca="1">VLOOKUP(CONCATENATE($F463," ",$G463),AllocFactorMatrix,(V$4+1),FALSE)*$E464</f>
        <v>-1.2281137604367705</v>
      </c>
      <c r="W463" s="59">
        <f t="shared" ca="1" si="233"/>
        <v>-7.2487236437300844</v>
      </c>
      <c r="X463" s="59">
        <f ca="1">VLOOKUP(CONCATENATE($F463," ",$G463),AllocFactorMatrix,(X$4+1),FALSE)*$E464</f>
        <v>-2.2376709881792629</v>
      </c>
      <c r="Y463" s="59">
        <f ca="1">VLOOKUP(CONCATENATE($F463," ",$G463),AllocFactorMatrix,(Y$4+1),FALSE)*$E464</f>
        <v>-3.342684896841841E-2</v>
      </c>
      <c r="Z463" s="59">
        <f t="shared" ca="1" si="231"/>
        <v>-2.2710978371476811</v>
      </c>
      <c r="AA463" s="59">
        <f ca="1">VLOOKUP(CONCATENATE($F463," ",$G463),AllocFactorMatrix,(AA$4+1),FALSE)*$E464</f>
        <v>-0.18216430527294034</v>
      </c>
      <c r="AB463" s="59">
        <f ca="1">VLOOKUP(CONCATENATE($F463," ",$G463),AllocFactorMatrix,(AB$4+1),FALSE)*$E464</f>
        <v>-66.18857119031405</v>
      </c>
      <c r="AC463" s="59">
        <f ca="1">VLOOKUP(CONCATENATE($F463," ",$G463),AllocFactorMatrix,(AC$4+1),FALSE)*$E464</f>
        <v>-14.117306563369231</v>
      </c>
    </row>
    <row r="464" spans="1:29" s="52" customFormat="1" collapsed="1">
      <c r="A464" s="53"/>
      <c r="B464" s="104"/>
      <c r="D464" s="52" t="str">
        <f>+D1976</f>
        <v>Adj 19 - Eliminate Advertising Expense A&amp;G</v>
      </c>
      <c r="E464" s="58">
        <f>+ROUND(E1976/8,0)</f>
        <v>-13998</v>
      </c>
      <c r="F464" s="93" t="str">
        <f>+F1976</f>
        <v>LABOR_M</v>
      </c>
      <c r="G464" s="52" t="str">
        <f>$G$15</f>
        <v>TOTAL</v>
      </c>
      <c r="H464" s="57">
        <f t="shared" ca="1" si="216"/>
        <v>-13998.000000000005</v>
      </c>
      <c r="I464" s="59">
        <f ca="1">VLOOKUP(CONCATENATE($F464," ",$G464),AllocFactorMatrix,(I$4+1),FALSE)*$E464</f>
        <v>-7794.0420656591523</v>
      </c>
      <c r="J464" s="59">
        <f ca="1">VLOOKUP(CONCATENATE($F464," ",$G464),AllocFactorMatrix,(J$4+1),FALSE)*$E464</f>
        <v>-1813.6540702361096</v>
      </c>
      <c r="K464" s="59">
        <f ca="1">VLOOKUP(CONCATENATE($F464," ",$G464),AllocFactorMatrix,(K$4+1),FALSE)*$E464</f>
        <v>-26.397786422286529</v>
      </c>
      <c r="L464" s="59">
        <f ca="1">VLOOKUP(CONCATENATE($F464," ",$G464),AllocFactorMatrix,(L$4+1),FALSE)*$E464</f>
        <v>-3.2120651962718241</v>
      </c>
      <c r="M464" s="59">
        <f t="shared" ca="1" si="230"/>
        <v>-1843.2639218546681</v>
      </c>
      <c r="N464" s="59">
        <f ca="1">VLOOKUP(CONCATENATE($F464," ",$G464),AllocFactorMatrix,(N$4+1),FALSE)*$E464</f>
        <v>-940.39996809220963</v>
      </c>
      <c r="O464" s="59">
        <f ca="1">VLOOKUP(CONCATENATE($F464," ",$G464),AllocFactorMatrix,(O$4+1),FALSE)*$E464</f>
        <v>-158.00535043892285</v>
      </c>
      <c r="P464" s="59">
        <f ca="1">VLOOKUP(CONCATENATE($F464," ",$G464),AllocFactorMatrix,(P$4+1),FALSE)*$E464</f>
        <v>-27.477895571386828</v>
      </c>
      <c r="Q464" s="59">
        <f ca="1">VLOOKUP(CONCATENATE($F464," ",$G464),AllocFactorMatrix,(Q$4+1),FALSE)*$E464</f>
        <v>-1.2228778467927446</v>
      </c>
      <c r="R464" s="59">
        <f t="shared" ca="1" si="232"/>
        <v>-1127.106091949312</v>
      </c>
      <c r="S464" s="59">
        <f ca="1">VLOOKUP(CONCATENATE($F464," ",$G464),AllocFactorMatrix,(S$4+1),FALSE)*$E464</f>
        <v>-43.951545728223124</v>
      </c>
      <c r="T464" s="59">
        <f ca="1">VLOOKUP(CONCATENATE($F464," ",$G464),AllocFactorMatrix,(T$4+1),FALSE)*$E464</f>
        <v>-587.14230269743791</v>
      </c>
      <c r="U464" s="59">
        <f ca="1">VLOOKUP(CONCATENATE($F464," ",$G464),AllocFactorMatrix,(U$4+1),FALSE)*$E464</f>
        <v>-1879.8829216849751</v>
      </c>
      <c r="V464" s="59">
        <f ca="1">VLOOKUP(CONCATENATE($F464," ",$G464),AllocFactorMatrix,(V$4+1),FALSE)*$E464</f>
        <v>-335.34982612917628</v>
      </c>
      <c r="W464" s="59">
        <f t="shared" ca="1" si="233"/>
        <v>-2846.3265962398123</v>
      </c>
      <c r="X464" s="59">
        <f ca="1">VLOOKUP(CONCATENATE($F464," ",$G464),AllocFactorMatrix,(X$4+1),FALSE)*$E464</f>
        <v>-258.04825496209992</v>
      </c>
      <c r="Y464" s="59">
        <f ca="1">VLOOKUP(CONCATENATE($F464," ",$G464),AllocFactorMatrix,(Y$4+1),FALSE)*$E464</f>
        <v>-4.8035323893220534</v>
      </c>
      <c r="Z464" s="59">
        <f t="shared" ca="1" si="231"/>
        <v>-262.85178735142199</v>
      </c>
      <c r="AA464" s="59">
        <f ca="1">VLOOKUP(CONCATENATE($F464," ",$G464),AllocFactorMatrix,(AA$4+1),FALSE)*$E464</f>
        <v>-3.7579667462087816</v>
      </c>
      <c r="AB464" s="59">
        <f ca="1">VLOOKUP(CONCATENATE($F464," ",$G464),AllocFactorMatrix,(AB$4+1),FALSE)*$E464</f>
        <v>-99.636882848302321</v>
      </c>
      <c r="AC464" s="59">
        <f ca="1">VLOOKUP(CONCATENATE($F464," ",$G464),AllocFactorMatrix,(AC$4+1),FALSE)*$E464</f>
        <v>-21.014687351123335</v>
      </c>
    </row>
    <row r="465" spans="4:29" hidden="1" outlineLevel="1">
      <c r="E465" s="52"/>
      <c r="F465" s="175" t="str">
        <f>F472</f>
        <v>RB_GUP</v>
      </c>
      <c r="G465" s="52" t="str">
        <f>$G$8</f>
        <v>PRODUCTION</v>
      </c>
      <c r="H465" s="4">
        <f t="shared" ca="1" si="216"/>
        <v>-5006.3421053186212</v>
      </c>
      <c r="I465" s="5">
        <f ca="1">VLOOKUP(CONCATENATE($F465," ",$G465),AllocFactorMatrix,(I$4+1),FALSE)*$E472</f>
        <v>-2575.1921898711526</v>
      </c>
      <c r="J465" s="5">
        <f ca="1">VLOOKUP(CONCATENATE($F465," ",$G465),AllocFactorMatrix,(J$4+1),FALSE)*$E472</f>
        <v>-600.53521459730621</v>
      </c>
      <c r="K465" s="5">
        <f ca="1">VLOOKUP(CONCATENATE($F465," ",$G465),AllocFactorMatrix,(K$4+1),FALSE)*$E472</f>
        <v>-8.3498174405264898</v>
      </c>
      <c r="L465" s="5">
        <f ca="1">VLOOKUP(CONCATENATE($F465," ",$G465),AllocFactorMatrix,(L$4+1),FALSE)*$E472</f>
        <v>-1.1629100301358872</v>
      </c>
      <c r="M465" s="5">
        <f t="shared" ref="M465:M472" ca="1" si="234">SUBTOTAL(9,J465:L465)</f>
        <v>-610.04794206796862</v>
      </c>
      <c r="N465" s="5">
        <f ca="1">VLOOKUP(CONCATENATE($F465," ",$G465),AllocFactorMatrix,(N$4+1),FALSE)*$E472</f>
        <v>-357.44348240697502</v>
      </c>
      <c r="O465" s="5">
        <f ca="1">VLOOKUP(CONCATENATE($F465," ",$G465),AllocFactorMatrix,(O$4+1),FALSE)*$E472</f>
        <v>-64.050864304394253</v>
      </c>
      <c r="P465" s="5">
        <f ca="1">VLOOKUP(CONCATENATE($F465," ",$G465),AllocFactorMatrix,(P$4+1),FALSE)*$E472</f>
        <v>-12.988861653706982</v>
      </c>
      <c r="Q465" s="5">
        <f ca="1">VLOOKUP(CONCATENATE($F465," ",$G465),AllocFactorMatrix,(Q$4+1),FALSE)*$E472</f>
        <v>-0.49324614745091838</v>
      </c>
      <c r="R465" s="5">
        <f ca="1">SUBTOTAL(9,N465:Q465)</f>
        <v>-434.9764545125272</v>
      </c>
      <c r="S465" s="5">
        <f ca="1">VLOOKUP(CONCATENATE($F465," ",$G465),AllocFactorMatrix,(S$4+1),FALSE)*$E472</f>
        <v>-16.927512761680241</v>
      </c>
      <c r="T465" s="5">
        <f ca="1">VLOOKUP(CONCATENATE($F465," ",$G465),AllocFactorMatrix,(T$4+1),FALSE)*$E472</f>
        <v>-228.53119706831964</v>
      </c>
      <c r="U465" s="5">
        <f ca="1">VLOOKUP(CONCATENATE($F465," ",$G465),AllocFactorMatrix,(U$4+1),FALSE)*$E472</f>
        <v>-874.0400895454311</v>
      </c>
      <c r="V465" s="5">
        <f ca="1">VLOOKUP(CONCATENATE($F465," ",$G465),AllocFactorMatrix,(V$4+1),FALSE)*$E472</f>
        <v>-158.34046867219251</v>
      </c>
      <c r="W465" s="5">
        <f ca="1">SUBTOTAL(9,S465:V465)</f>
        <v>-1277.8392680476236</v>
      </c>
      <c r="X465" s="5">
        <f ca="1">VLOOKUP(CONCATENATE($F465," ",$G465),AllocFactorMatrix,(X$4+1),FALSE)*$E472</f>
        <v>-98.103800286995039</v>
      </c>
      <c r="Y465" s="5">
        <f ca="1">VLOOKUP(CONCATENATE($F465," ",$G465),AllocFactorMatrix,(Y$4+1),FALSE)*$E472</f>
        <v>-1.9593845175066726</v>
      </c>
      <c r="Z465" s="5">
        <f t="shared" ref="Z465:Z488" ca="1" si="235">SUBTOTAL(9,X465:Y465)</f>
        <v>-100.06318480450172</v>
      </c>
      <c r="AA465" s="5">
        <f ca="1">VLOOKUP(CONCATENATE($F465," ",$G465),AllocFactorMatrix,(AA$4+1),FALSE)*$E472</f>
        <v>-1.2941478384610541</v>
      </c>
      <c r="AB465" s="5">
        <f ca="1">VLOOKUP(CONCATENATE($F465," ",$G465),AllocFactorMatrix,(AB$4+1),FALSE)*$E472</f>
        <v>-5.7493415379454902</v>
      </c>
      <c r="AC465" s="5">
        <f ca="1">VLOOKUP(CONCATENATE($F465," ",$G465),AllocFactorMatrix,(AC$4+1),FALSE)*$E472</f>
        <v>-1.1795766384407296</v>
      </c>
    </row>
    <row r="466" spans="4:29" hidden="1" outlineLevel="1">
      <c r="E466" s="52"/>
      <c r="F466" s="175" t="str">
        <f>F472</f>
        <v>RB_GUP</v>
      </c>
      <c r="G466" s="52" t="str">
        <f>$G$9</f>
        <v>BULKTRAN</v>
      </c>
      <c r="H466" s="4">
        <f t="shared" ca="1" si="216"/>
        <v>-2718.7164511311003</v>
      </c>
      <c r="I466" s="5">
        <f ca="1">VLOOKUP(CONCATENATE($F466," ",$G466),AllocFactorMatrix,(I$4+1),FALSE)*$E472</f>
        <v>-1398.4696259548657</v>
      </c>
      <c r="J466" s="5">
        <f ca="1">VLOOKUP(CONCATENATE($F466," ",$G466),AllocFactorMatrix,(J$4+1),FALSE)*$E472</f>
        <v>-326.1233317784488</v>
      </c>
      <c r="K466" s="5">
        <f ca="1">VLOOKUP(CONCATENATE($F466," ",$G466),AllocFactorMatrix,(K$4+1),FALSE)*$E472</f>
        <v>-4.5344056722340165</v>
      </c>
      <c r="L466" s="5">
        <f ca="1">VLOOKUP(CONCATENATE($F466," ",$G466),AllocFactorMatrix,(L$4+1),FALSE)*$E472</f>
        <v>-0.63152348832832794</v>
      </c>
      <c r="M466" s="5">
        <f t="shared" ca="1" si="234"/>
        <v>-331.28926093901117</v>
      </c>
      <c r="N466" s="5">
        <f ca="1">VLOOKUP(CONCATENATE($F466," ",$G466),AllocFactorMatrix,(N$4+1),FALSE)*$E472</f>
        <v>-194.11128035717513</v>
      </c>
      <c r="O466" s="5">
        <f ca="1">VLOOKUP(CONCATENATE($F466," ",$G466),AllocFactorMatrix,(O$4+1),FALSE)*$E472</f>
        <v>-34.783108071764467</v>
      </c>
      <c r="P466" s="5">
        <f ca="1">VLOOKUP(CONCATENATE($F466," ",$G466),AllocFactorMatrix,(P$4+1),FALSE)*$E472</f>
        <v>-7.0536593617690135</v>
      </c>
      <c r="Q466" s="5">
        <f ca="1">VLOOKUP(CONCATENATE($F466," ",$G466),AllocFactorMatrix,(Q$4+1),FALSE)*$E472</f>
        <v>-0.26785952444344652</v>
      </c>
      <c r="R466" s="5">
        <f t="shared" ref="R466:R472" ca="1" si="236">SUBTOTAL(9,N466:Q466)</f>
        <v>-236.21590731515207</v>
      </c>
      <c r="S466" s="5">
        <f ca="1">VLOOKUP(CONCATENATE($F466," ",$G466),AllocFactorMatrix,(S$4+1),FALSE)*$E472</f>
        <v>-9.1925614458148921</v>
      </c>
      <c r="T466" s="5">
        <f ca="1">VLOOKUP(CONCATENATE($F466," ",$G466),AllocFactorMatrix,(T$4+1),FALSE)*$E472</f>
        <v>-124.10488775951953</v>
      </c>
      <c r="U466" s="5">
        <f ca="1">VLOOKUP(CONCATENATE($F466," ",$G466),AllocFactorMatrix,(U$4+1),FALSE)*$E472</f>
        <v>-474.65137627545931</v>
      </c>
      <c r="V466" s="5">
        <f ca="1">VLOOKUP(CONCATENATE($F466," ",$G466),AllocFactorMatrix,(V$4+1),FALSE)*$E472</f>
        <v>-85.987499056759106</v>
      </c>
      <c r="W466" s="5">
        <f t="shared" ref="W466:W472" ca="1" si="237">SUBTOTAL(9,S466:V466)</f>
        <v>-693.93632453755288</v>
      </c>
      <c r="X466" s="5">
        <f ca="1">VLOOKUP(CONCATENATE($F466," ",$G466),AllocFactorMatrix,(X$4+1),FALSE)*$E472</f>
        <v>-53.275707122647518</v>
      </c>
      <c r="Y466" s="5">
        <f ca="1">VLOOKUP(CONCATENATE($F466," ",$G466),AllocFactorMatrix,(Y$4+1),FALSE)*$E472</f>
        <v>-1.0640525177409816</v>
      </c>
      <c r="Z466" s="5">
        <f t="shared" ca="1" si="235"/>
        <v>-54.3397596403885</v>
      </c>
      <c r="AA466" s="5">
        <f ca="1">VLOOKUP(CONCATENATE($F466," ",$G466),AllocFactorMatrix,(AA$4+1),FALSE)*$E472</f>
        <v>-0.70279276657540724</v>
      </c>
      <c r="AB466" s="5">
        <f ca="1">VLOOKUP(CONCATENATE($F466," ",$G466),AllocFactorMatrix,(AB$4+1),FALSE)*$E472</f>
        <v>-3.122205613111809</v>
      </c>
      <c r="AC466" s="5">
        <f ca="1">VLOOKUP(CONCATENATE($F466," ",$G466),AllocFactorMatrix,(AC$4+1),FALSE)*$E472</f>
        <v>-0.64057436444300575</v>
      </c>
    </row>
    <row r="467" spans="4:29" hidden="1" outlineLevel="1">
      <c r="E467" s="52"/>
      <c r="F467" s="175" t="str">
        <f>F472</f>
        <v>RB_GUP</v>
      </c>
      <c r="G467" s="52" t="str">
        <f>$G$10</f>
        <v>SUBTRAN</v>
      </c>
      <c r="H467" s="4">
        <f t="shared" ca="1" si="216"/>
        <v>-752.74100727272514</v>
      </c>
      <c r="I467" s="5">
        <f ca="1">VLOOKUP(CONCATENATE($F467," ",$G467),AllocFactorMatrix,(I$4+1),FALSE)*$E472</f>
        <v>-384.61554783649558</v>
      </c>
      <c r="J467" s="5">
        <f ca="1">VLOOKUP(CONCATENATE($F467," ",$G467),AllocFactorMatrix,(J$4+1),FALSE)*$E472</f>
        <v>-90.16038177834902</v>
      </c>
      <c r="K467" s="5">
        <f ca="1">VLOOKUP(CONCATENATE($F467," ",$G467),AllocFactorMatrix,(K$4+1),FALSE)*$E472</f>
        <v>-1.2595055722280639</v>
      </c>
      <c r="L467" s="5">
        <f ca="1">VLOOKUP(CONCATENATE($F467," ",$G467),AllocFactorMatrix,(L$4+1),FALSE)*$E472</f>
        <v>-0.22796465659347734</v>
      </c>
      <c r="M467" s="5">
        <f t="shared" ca="1" si="234"/>
        <v>-91.647852007170556</v>
      </c>
      <c r="N467" s="5">
        <f ca="1">VLOOKUP(CONCATENATE($F467," ",$G467),AllocFactorMatrix,(N$4+1),FALSE)*$E472</f>
        <v>-52.10624987910677</v>
      </c>
      <c r="O467" s="5">
        <f ca="1">VLOOKUP(CONCATENATE($F467," ",$G467),AllocFactorMatrix,(O$4+1),FALSE)*$E472</f>
        <v>-9.36323132027748</v>
      </c>
      <c r="P467" s="5">
        <f ca="1">VLOOKUP(CONCATENATE($F467," ",$G467),AllocFactorMatrix,(P$4+1),FALSE)*$E472</f>
        <v>-2.4577760310501797</v>
      </c>
      <c r="Q467" s="5">
        <f ca="1">VLOOKUP(CONCATENATE($F467," ",$G467),AllocFactorMatrix,(Q$4+1),FALSE)*$E472</f>
        <v>0</v>
      </c>
      <c r="R467" s="5">
        <f t="shared" ca="1" si="236"/>
        <v>-63.927257230434428</v>
      </c>
      <c r="S467" s="5">
        <f ca="1">VLOOKUP(CONCATENATE($F467," ",$G467),AllocFactorMatrix,(S$4+1),FALSE)*$E472</f>
        <v>-2.3486493025834387</v>
      </c>
      <c r="T467" s="5">
        <f ca="1">VLOOKUP(CONCATENATE($F467," ",$G467),AllocFactorMatrix,(T$4+1),FALSE)*$E472</f>
        <v>-32.953827152517661</v>
      </c>
      <c r="U467" s="5">
        <f ca="1">VLOOKUP(CONCATENATE($F467," ",$G467),AllocFactorMatrix,(U$4+1),FALSE)*$E472</f>
        <v>-162.48778801892732</v>
      </c>
      <c r="V467" s="5">
        <f ca="1">VLOOKUP(CONCATENATE($F467," ",$G467),AllocFactorMatrix,(V$4+1),FALSE)*$E472</f>
        <v>0</v>
      </c>
      <c r="W467" s="5">
        <f t="shared" ca="1" si="237"/>
        <v>-197.79026447402842</v>
      </c>
      <c r="X467" s="5">
        <f ca="1">VLOOKUP(CONCATENATE($F467," ",$G467),AllocFactorMatrix,(X$4+1),FALSE)*$E472</f>
        <v>-14.283374302418693</v>
      </c>
      <c r="Y467" s="5">
        <f ca="1">VLOOKUP(CONCATENATE($F467," ",$G467),AllocFactorMatrix,(Y$4+1),FALSE)*$E472</f>
        <v>-0.28678897455173608</v>
      </c>
      <c r="Z467" s="5">
        <f t="shared" ca="1" si="235"/>
        <v>-14.57016327697043</v>
      </c>
      <c r="AA467" s="5">
        <f ca="1">VLOOKUP(CONCATENATE($F467," ",$G467),AllocFactorMatrix,(AA$4+1),FALSE)*$E472</f>
        <v>-0.18992244762582153</v>
      </c>
      <c r="AB467" s="5">
        <f ca="1">VLOOKUP(CONCATENATE($F467," ",$G467),AllocFactorMatrix,(AB$4+1),FALSE)*$E472</f>
        <v>0</v>
      </c>
      <c r="AC467" s="5">
        <f ca="1">VLOOKUP(CONCATENATE($F467," ",$G467),AllocFactorMatrix,(AC$4+1),FALSE)*$E472</f>
        <v>0</v>
      </c>
    </row>
    <row r="468" spans="4:29" hidden="1" outlineLevel="1">
      <c r="E468" s="52"/>
      <c r="F468" s="175" t="str">
        <f>F472</f>
        <v>RB_GUP</v>
      </c>
      <c r="G468" s="52" t="str">
        <f>$G$11</f>
        <v>DISTPRI</v>
      </c>
      <c r="H468" s="4">
        <f t="shared" ca="1" si="216"/>
        <v>-3011.5979607234003</v>
      </c>
      <c r="I468" s="5">
        <f ca="1">VLOOKUP(CONCATENATE($F468," ",$G468),AllocFactorMatrix,(I$4+1),FALSE)*$E472</f>
        <v>-1972.0156306792671</v>
      </c>
      <c r="J468" s="5">
        <f ca="1">VLOOKUP(CONCATENATE($F468," ",$G468),AllocFactorMatrix,(J$4+1),FALSE)*$E472</f>
        <v>-461.52777056142753</v>
      </c>
      <c r="K468" s="5">
        <f ca="1">VLOOKUP(CONCATENATE($F468," ",$G468),AllocFactorMatrix,(K$4+1),FALSE)*$E472</f>
        <v>-6.4465049199452062</v>
      </c>
      <c r="L468" s="5">
        <f ca="1">VLOOKUP(CONCATENATE($F468," ",$G468),AllocFactorMatrix,(L$4+1),FALSE)*$E472</f>
        <v>0</v>
      </c>
      <c r="M468" s="5">
        <f t="shared" ca="1" si="234"/>
        <v>-467.97427548137273</v>
      </c>
      <c r="N468" s="5">
        <f ca="1">VLOOKUP(CONCATENATE($F468," ",$G468),AllocFactorMatrix,(N$4+1),FALSE)*$E472</f>
        <v>-267.92592454248546</v>
      </c>
      <c r="O468" s="5">
        <f ca="1">VLOOKUP(CONCATENATE($F468," ",$G468),AllocFactorMatrix,(O$4+1),FALSE)*$E472</f>
        <v>-48.140713415118498</v>
      </c>
      <c r="P468" s="5">
        <f ca="1">VLOOKUP(CONCATENATE($F468," ",$G468),AllocFactorMatrix,(P$4+1),FALSE)*$E472</f>
        <v>0</v>
      </c>
      <c r="Q468" s="5">
        <f ca="1">VLOOKUP(CONCATENATE($F468," ",$G468),AllocFactorMatrix,(Q$4+1),FALSE)*$E472</f>
        <v>0</v>
      </c>
      <c r="R468" s="5">
        <f t="shared" ca="1" si="236"/>
        <v>-316.06663795760397</v>
      </c>
      <c r="S468" s="5">
        <f ca="1">VLOOKUP(CONCATENATE($F468," ",$G468),AllocFactorMatrix,(S$4+1),FALSE)*$E472</f>
        <v>-12.114741454003829</v>
      </c>
      <c r="T468" s="5">
        <f ca="1">VLOOKUP(CONCATENATE($F468," ",$G468),AllocFactorMatrix,(T$4+1),FALSE)*$E472</f>
        <v>-167.52098284828901</v>
      </c>
      <c r="U468" s="5">
        <f ca="1">VLOOKUP(CONCATENATE($F468," ",$G468),AllocFactorMatrix,(U$4+1),FALSE)*$E472</f>
        <v>0</v>
      </c>
      <c r="V468" s="5">
        <f ca="1">VLOOKUP(CONCATENATE($F468," ",$G468),AllocFactorMatrix,(V$4+1),FALSE)*$E472</f>
        <v>0</v>
      </c>
      <c r="W468" s="5">
        <f t="shared" ca="1" si="237"/>
        <v>-179.63572430229283</v>
      </c>
      <c r="X468" s="5">
        <f ca="1">VLOOKUP(CONCATENATE($F468," ",$G468),AllocFactorMatrix,(X$4+1),FALSE)*$E472</f>
        <v>-73.463074635488425</v>
      </c>
      <c r="Y468" s="5">
        <f ca="1">VLOOKUP(CONCATENATE($F468," ",$G468),AllocFactorMatrix,(Y$4+1),FALSE)*$E472</f>
        <v>-1.4745197599118351</v>
      </c>
      <c r="Z468" s="5">
        <f t="shared" ca="1" si="235"/>
        <v>-74.937594395400254</v>
      </c>
      <c r="AA468" s="5">
        <f ca="1">VLOOKUP(CONCATENATE($F468," ",$G468),AllocFactorMatrix,(AA$4+1),FALSE)*$E472</f>
        <v>-0.9680979074637559</v>
      </c>
      <c r="AB468" s="5">
        <f ca="1">VLOOKUP(CONCATENATE($F468," ",$G468),AllocFactorMatrix,(AB$4+1),FALSE)*$E472</f>
        <v>0</v>
      </c>
      <c r="AC468" s="5">
        <f ca="1">VLOOKUP(CONCATENATE($F468," ",$G468),AllocFactorMatrix,(AC$4+1),FALSE)*$E472</f>
        <v>0</v>
      </c>
    </row>
    <row r="469" spans="4:29" hidden="1" outlineLevel="1">
      <c r="E469" s="52"/>
      <c r="F469" s="175" t="str">
        <f>F472</f>
        <v>RB_GUP</v>
      </c>
      <c r="G469" s="52" t="str">
        <f>$G$12</f>
        <v>DISTSEC</v>
      </c>
      <c r="H469" s="4">
        <f t="shared" ca="1" si="216"/>
        <v>-1443.719494771</v>
      </c>
      <c r="I469" s="5">
        <f ca="1">VLOOKUP(CONCATENATE($F469," ",$G469),AllocFactorMatrix,(I$4+1),FALSE)*$E472</f>
        <v>-1071.3915769991117</v>
      </c>
      <c r="J469" s="5">
        <f ca="1">VLOOKUP(CONCATENATE($F469," ",$G469),AllocFactorMatrix,(J$4+1),FALSE)*$E472</f>
        <v>-216.04040863805824</v>
      </c>
      <c r="K469" s="5">
        <f ca="1">VLOOKUP(CONCATENATE($F469," ",$G469),AllocFactorMatrix,(K$4+1),FALSE)*$E472</f>
        <v>0</v>
      </c>
      <c r="L469" s="5">
        <f ca="1">VLOOKUP(CONCATENATE($F469," ",$G469),AllocFactorMatrix,(L$4+1),FALSE)*$E472</f>
        <v>0</v>
      </c>
      <c r="M469" s="5">
        <f t="shared" ca="1" si="234"/>
        <v>-216.04040863805824</v>
      </c>
      <c r="N469" s="5">
        <f ca="1">VLOOKUP(CONCATENATE($F469," ",$G469),AllocFactorMatrix,(N$4+1),FALSE)*$E472</f>
        <v>-107.98466138470307</v>
      </c>
      <c r="O469" s="5">
        <f ca="1">VLOOKUP(CONCATENATE($F469," ",$G469),AllocFactorMatrix,(O$4+1),FALSE)*$E472</f>
        <v>0</v>
      </c>
      <c r="P469" s="5">
        <f ca="1">VLOOKUP(CONCATENATE($F469," ",$G469),AllocFactorMatrix,(P$4+1),FALSE)*$E472</f>
        <v>0</v>
      </c>
      <c r="Q469" s="5">
        <f ca="1">VLOOKUP(CONCATENATE($F469," ",$G469),AllocFactorMatrix,(Q$4+1),FALSE)*$E472</f>
        <v>0</v>
      </c>
      <c r="R469" s="5">
        <f t="shared" ca="1" si="236"/>
        <v>-107.98466138470307</v>
      </c>
      <c r="S469" s="5">
        <f ca="1">VLOOKUP(CONCATENATE($F469," ",$G469),AllocFactorMatrix,(S$4+1),FALSE)*$E472</f>
        <v>-4.0362138068514914</v>
      </c>
      <c r="T469" s="5">
        <f ca="1">VLOOKUP(CONCATENATE($F469," ",$G469),AllocFactorMatrix,(T$4+1),FALSE)*$E472</f>
        <v>0</v>
      </c>
      <c r="U469" s="5">
        <f ca="1">VLOOKUP(CONCATENATE($F469," ",$G469),AllocFactorMatrix,(U$4+1),FALSE)*$E472</f>
        <v>0</v>
      </c>
      <c r="V469" s="5">
        <f ca="1">VLOOKUP(CONCATENATE($F469," ",$G469),AllocFactorMatrix,(V$4+1),FALSE)*$E472</f>
        <v>0</v>
      </c>
      <c r="W469" s="5">
        <f t="shared" ca="1" si="237"/>
        <v>-4.0362138068514914</v>
      </c>
      <c r="X469" s="5">
        <f ca="1">VLOOKUP(CONCATENATE($F469," ",$G469),AllocFactorMatrix,(X$4+1),FALSE)*$E472</f>
        <v>-30.503155314716313</v>
      </c>
      <c r="Y469" s="5">
        <f ca="1">VLOOKUP(CONCATENATE($F469," ",$G469),AllocFactorMatrix,(Y$4+1),FALSE)*$E472</f>
        <v>0</v>
      </c>
      <c r="Z469" s="5">
        <f t="shared" ca="1" si="235"/>
        <v>-30.503155314716313</v>
      </c>
      <c r="AA469" s="5">
        <f ca="1">VLOOKUP(CONCATENATE($F469," ",$G469),AllocFactorMatrix,(AA$4+1),FALSE)*$E472</f>
        <v>-0.36065624536746038</v>
      </c>
      <c r="AB469" s="5">
        <f ca="1">VLOOKUP(CONCATENATE($F469," ",$G469),AllocFactorMatrix,(AB$4+1),FALSE)*$E472</f>
        <v>-11.100894694368296</v>
      </c>
      <c r="AC469" s="5">
        <f ca="1">VLOOKUP(CONCATENATE($F469," ",$G469),AllocFactorMatrix,(AC$4+1),FALSE)*$E472</f>
        <v>-2.3019276878236168</v>
      </c>
    </row>
    <row r="470" spans="4:29" hidden="1" outlineLevel="1">
      <c r="E470" s="52"/>
      <c r="F470" s="175" t="str">
        <f>F472</f>
        <v>RB_GUP</v>
      </c>
      <c r="G470" s="52" t="str">
        <f>$G$13</f>
        <v>ENERGY</v>
      </c>
      <c r="H470" s="4">
        <f t="shared" ca="1" si="216"/>
        <v>-93.467292289448423</v>
      </c>
      <c r="I470" s="5">
        <f ca="1">VLOOKUP(CONCATENATE($F470," ",$G470),AllocFactorMatrix,(I$4+1),FALSE)*$E472</f>
        <v>-36.572462485287687</v>
      </c>
      <c r="J470" s="5">
        <f ca="1">VLOOKUP(CONCATENATE($F470," ",$G470),AllocFactorMatrix,(J$4+1),FALSE)*$E472</f>
        <v>-10.551049315497069</v>
      </c>
      <c r="K470" s="5">
        <f ca="1">VLOOKUP(CONCATENATE($F470," ",$G470),AllocFactorMatrix,(K$4+1),FALSE)*$E472</f>
        <v>-0.14705910676165024</v>
      </c>
      <c r="L470" s="5">
        <f ca="1">VLOOKUP(CONCATENATE($F470," ",$G470),AllocFactorMatrix,(L$4+1),FALSE)*$E472</f>
        <v>-2.0558738491017092E-2</v>
      </c>
      <c r="M470" s="5">
        <f t="shared" ca="1" si="234"/>
        <v>-10.718667160749737</v>
      </c>
      <c r="N470" s="5">
        <f ca="1">VLOOKUP(CONCATENATE($F470," ",$G470),AllocFactorMatrix,(N$4+1),FALSE)*$E472</f>
        <v>-6.8457773622604989</v>
      </c>
      <c r="O470" s="5">
        <f ca="1">VLOOKUP(CONCATENATE($F470," ",$G470),AllocFactorMatrix,(O$4+1),FALSE)*$E472</f>
        <v>-1.2208688515977171</v>
      </c>
      <c r="P470" s="5">
        <f ca="1">VLOOKUP(CONCATENATE($F470," ",$G470),AllocFactorMatrix,(P$4+1),FALSE)*$E472</f>
        <v>-0.24861360828393922</v>
      </c>
      <c r="Q470" s="5">
        <f ca="1">VLOOKUP(CONCATENATE($F470," ",$G470),AllocFactorMatrix,(Q$4+1),FALSE)*$E472</f>
        <v>-9.3902201232162405E-3</v>
      </c>
      <c r="R470" s="5">
        <f t="shared" ca="1" si="236"/>
        <v>-8.3246500422653718</v>
      </c>
      <c r="S470" s="5">
        <f ca="1">VLOOKUP(CONCATENATE($F470," ",$G470),AllocFactorMatrix,(S$4+1),FALSE)*$E472</f>
        <v>-0.35851348490636065</v>
      </c>
      <c r="T470" s="5">
        <f ca="1">VLOOKUP(CONCATENATE($F470," ",$G470),AllocFactorMatrix,(T$4+1),FALSE)*$E472</f>
        <v>-5.668166362236926</v>
      </c>
      <c r="U470" s="5">
        <f ca="1">VLOOKUP(CONCATENATE($F470," ",$G470),AllocFactorMatrix,(U$4+1),FALSE)*$E472</f>
        <v>-24.377860999657464</v>
      </c>
      <c r="V470" s="5">
        <f ca="1">VLOOKUP(CONCATENATE($F470," ",$G470),AllocFactorMatrix,(V$4+1),FALSE)*$E472</f>
        <v>-4.5857302744806443</v>
      </c>
      <c r="W470" s="5">
        <f t="shared" ca="1" si="237"/>
        <v>-34.990271121281395</v>
      </c>
      <c r="X470" s="5">
        <f ca="1">VLOOKUP(CONCATENATE($F470," ",$G470),AllocFactorMatrix,(X$4+1),FALSE)*$E472</f>
        <v>-1.8804671789046496</v>
      </c>
      <c r="Y470" s="5">
        <f ca="1">VLOOKUP(CONCATENATE($F470," ",$G470),AllocFactorMatrix,(Y$4+1),FALSE)*$E472</f>
        <v>-3.7731198835098005E-2</v>
      </c>
      <c r="Z470" s="5">
        <f t="shared" ca="1" si="235"/>
        <v>-1.9181983777397476</v>
      </c>
      <c r="AA470" s="5">
        <f ca="1">VLOOKUP(CONCATENATE($F470," ",$G470),AllocFactorMatrix,(AA$4+1),FALSE)*$E472</f>
        <v>-3.365639115841447E-2</v>
      </c>
      <c r="AB470" s="5">
        <f ca="1">VLOOKUP(CONCATENATE($F470," ",$G470),AllocFactorMatrix,(AB$4+1),FALSE)*$E472</f>
        <v>-0.75389163527957692</v>
      </c>
      <c r="AC470" s="5">
        <f ca="1">VLOOKUP(CONCATENATE($F470," ",$G470),AllocFactorMatrix,(AC$4+1),FALSE)*$E472</f>
        <v>-0.1554950756864808</v>
      </c>
    </row>
    <row r="471" spans="4:29" hidden="1" outlineLevel="1">
      <c r="E471" s="52"/>
      <c r="F471" s="175" t="str">
        <f>F472</f>
        <v>RB_GUP</v>
      </c>
      <c r="G471" s="52" t="str">
        <f>$G$14</f>
        <v>CUSTOMER</v>
      </c>
      <c r="H471" s="4">
        <f t="shared" ca="1" si="216"/>
        <v>-680.41568849370697</v>
      </c>
      <c r="I471" s="5">
        <f ca="1">VLOOKUP(CONCATENATE($F471," ",$G471),AllocFactorMatrix,(I$4+1),FALSE)*$E472</f>
        <v>-337.01408848890759</v>
      </c>
      <c r="J471" s="5">
        <f ca="1">VLOOKUP(CONCATENATE($F471," ",$G471),AllocFactorMatrix,(J$4+1),FALSE)*$E472</f>
        <v>-107.41125640664262</v>
      </c>
      <c r="K471" s="5">
        <f ca="1">VLOOKUP(CONCATENATE($F471," ",$G471),AllocFactorMatrix,(K$4+1),FALSE)*$E472</f>
        <v>-6.8561925762482545</v>
      </c>
      <c r="L471" s="5">
        <f ca="1">VLOOKUP(CONCATENATE($F471," ",$G471),AllocFactorMatrix,(L$4+1),FALSE)*$E472</f>
        <v>-1.153120358567751</v>
      </c>
      <c r="M471" s="5">
        <f t="shared" ca="1" si="234"/>
        <v>-115.42056934145862</v>
      </c>
      <c r="N471" s="5">
        <f ca="1">VLOOKUP(CONCATENATE($F471," ",$G471),AllocFactorMatrix,(N$4+1),FALSE)*$E472</f>
        <v>-8.3741970107441386</v>
      </c>
      <c r="O471" s="5">
        <f ca="1">VLOOKUP(CONCATENATE($F471," ",$G471),AllocFactorMatrix,(O$4+1),FALSE)*$E472</f>
        <v>-2.4206068667093841</v>
      </c>
      <c r="P471" s="5">
        <f ca="1">VLOOKUP(CONCATENATE($F471," ",$G471),AllocFactorMatrix,(P$4+1),FALSE)*$E472</f>
        <v>-2.8354691990257193</v>
      </c>
      <c r="Q471" s="5">
        <f ca="1">VLOOKUP(CONCATENATE($F471," ",$G471),AllocFactorMatrix,(Q$4+1),FALSE)*$E472</f>
        <v>-0.35428494883206701</v>
      </c>
      <c r="R471" s="5">
        <f t="shared" ca="1" si="236"/>
        <v>-13.984558025311308</v>
      </c>
      <c r="S471" s="5">
        <f ca="1">VLOOKUP(CONCATENATE($F471," ",$G471),AllocFactorMatrix,(S$4+1),FALSE)*$E472</f>
        <v>-5.5447847152955275E-2</v>
      </c>
      <c r="T471" s="5">
        <f ca="1">VLOOKUP(CONCATENATE($F471," ",$G471),AllocFactorMatrix,(T$4+1),FALSE)*$E472</f>
        <v>-1.7180784245453684</v>
      </c>
      <c r="U471" s="5">
        <f ca="1">VLOOKUP(CONCATENATE($F471," ",$G471),AllocFactorMatrix,(U$4+1),FALSE)*$E472</f>
        <v>-4.7661709857765189</v>
      </c>
      <c r="V471" s="5">
        <f ca="1">VLOOKUP(CONCATENATE($F471," ",$G471),AllocFactorMatrix,(V$4+1),FALSE)*$E472</f>
        <v>-1.417189229543979</v>
      </c>
      <c r="W471" s="5">
        <f t="shared" ca="1" si="237"/>
        <v>-7.9568864870188216</v>
      </c>
      <c r="X471" s="5">
        <f ca="1">VLOOKUP(CONCATENATE($F471," ",$G471),AllocFactorMatrix,(X$4+1),FALSE)*$E472</f>
        <v>-1.6922846821756459</v>
      </c>
      <c r="Y471" s="5">
        <f ca="1">VLOOKUP(CONCATENATE($F471," ",$G471),AllocFactorMatrix,(Y$4+1),FALSE)*$E472</f>
        <v>-3.168785907831799E-2</v>
      </c>
      <c r="Z471" s="5">
        <f t="shared" ca="1" si="235"/>
        <v>-1.7239725412539639</v>
      </c>
      <c r="AA471" s="5">
        <f ca="1">VLOOKUP(CONCATENATE($F471," ",$G471),AllocFactorMatrix,(AA$4+1),FALSE)*$E472</f>
        <v>-0.16370906995291495</v>
      </c>
      <c r="AB471" s="5">
        <f ca="1">VLOOKUP(CONCATENATE($F471," ",$G471),AllocFactorMatrix,(AB$4+1),FALSE)*$E472</f>
        <v>-179.90678441186355</v>
      </c>
      <c r="AC471" s="5">
        <f ca="1">VLOOKUP(CONCATENATE($F471," ",$G471),AllocFactorMatrix,(AC$4+1),FALSE)*$E472</f>
        <v>-24.245120127940265</v>
      </c>
    </row>
    <row r="472" spans="4:29" collapsed="1">
      <c r="D472" s="52" t="str">
        <f>+D1984</f>
        <v>Adj 20 - Annualization of Lease Costs</v>
      </c>
      <c r="E472" s="58">
        <f>+ROUND(E1984/8,0)</f>
        <v>-13707</v>
      </c>
      <c r="F472" s="177" t="str">
        <f>+F1984</f>
        <v>RB_GUP</v>
      </c>
      <c r="G472" s="52" t="str">
        <f>$G$15</f>
        <v>TOTAL</v>
      </c>
      <c r="H472" s="4">
        <f t="shared" ca="1" si="216"/>
        <v>-13707</v>
      </c>
      <c r="I472" s="5">
        <f ca="1">VLOOKUP(CONCATENATE($F472," ",$G472),AllocFactorMatrix,(I$4+1),FALSE)*$E472</f>
        <v>-7775.2711223150891</v>
      </c>
      <c r="J472" s="5">
        <f ca="1">VLOOKUP(CONCATENATE($F472," ",$G472),AllocFactorMatrix,(J$4+1),FALSE)*$E472</f>
        <v>-1812.3494130757294</v>
      </c>
      <c r="K472" s="5">
        <f ca="1">VLOOKUP(CONCATENATE($F472," ",$G472),AllocFactorMatrix,(K$4+1),FALSE)*$E472</f>
        <v>-27.593485287943686</v>
      </c>
      <c r="L472" s="5">
        <f ca="1">VLOOKUP(CONCATENATE($F472," ",$G472),AllocFactorMatrix,(L$4+1),FALSE)*$E472</f>
        <v>-3.1960772721164608</v>
      </c>
      <c r="M472" s="5">
        <f t="shared" ca="1" si="234"/>
        <v>-1843.1389756357896</v>
      </c>
      <c r="N472" s="5">
        <f ca="1">VLOOKUP(CONCATENATE($F472," ",$G472),AllocFactorMatrix,(N$4+1),FALSE)*$E472</f>
        <v>-994.79157294345021</v>
      </c>
      <c r="O472" s="5">
        <f ca="1">VLOOKUP(CONCATENATE($F472," ",$G472),AllocFactorMatrix,(O$4+1),FALSE)*$E472</f>
        <v>-159.97939282986181</v>
      </c>
      <c r="P472" s="5">
        <f ca="1">VLOOKUP(CONCATENATE($F472," ",$G472),AllocFactorMatrix,(P$4+1),FALSE)*$E472</f>
        <v>-25.584379853835831</v>
      </c>
      <c r="Q472" s="5">
        <f ca="1">VLOOKUP(CONCATENATE($F472," ",$G472),AllocFactorMatrix,(Q$4+1),FALSE)*$E472</f>
        <v>-1.1247808408496482</v>
      </c>
      <c r="R472" s="5">
        <f t="shared" ca="1" si="236"/>
        <v>-1181.4801264679975</v>
      </c>
      <c r="S472" s="5">
        <f ca="1">VLOOKUP(CONCATENATE($F472," ",$G472),AllocFactorMatrix,(S$4+1),FALSE)*$E472</f>
        <v>-45.033640102993211</v>
      </c>
      <c r="T472" s="5">
        <f ca="1">VLOOKUP(CONCATENATE($F472," ",$G472),AllocFactorMatrix,(T$4+1),FALSE)*$E472</f>
        <v>-560.49713961542818</v>
      </c>
      <c r="U472" s="5">
        <f ca="1">VLOOKUP(CONCATENATE($F472," ",$G472),AllocFactorMatrix,(U$4+1),FALSE)*$E472</f>
        <v>-1540.3232858252518</v>
      </c>
      <c r="V472" s="5">
        <f ca="1">VLOOKUP(CONCATENATE($F472," ",$G472),AllocFactorMatrix,(V$4+1),FALSE)*$E472</f>
        <v>-250.33088723297624</v>
      </c>
      <c r="W472" s="5">
        <f t="shared" ca="1" si="237"/>
        <v>-2396.1849527766494</v>
      </c>
      <c r="X472" s="5">
        <f ca="1">VLOOKUP(CONCATENATE($F472," ",$G472),AllocFactorMatrix,(X$4+1),FALSE)*$E472</f>
        <v>-273.20186352334622</v>
      </c>
      <c r="Y472" s="5">
        <f ca="1">VLOOKUP(CONCATENATE($F472," ",$G472),AllocFactorMatrix,(Y$4+1),FALSE)*$E472</f>
        <v>-4.8541648276246407</v>
      </c>
      <c r="Z472" s="5">
        <f t="shared" ca="1" si="235"/>
        <v>-278.05602835097085</v>
      </c>
      <c r="AA472" s="5">
        <f ca="1">VLOOKUP(CONCATENATE($F472," ",$G472),AllocFactorMatrix,(AA$4+1),FALSE)*$E472</f>
        <v>-3.712982666604828</v>
      </c>
      <c r="AB472" s="5">
        <f ca="1">VLOOKUP(CONCATENATE($F472," ",$G472),AllocFactorMatrix,(AB$4+1),FALSE)*$E472</f>
        <v>-200.63311789256872</v>
      </c>
      <c r="AC472" s="5">
        <f ca="1">VLOOKUP(CONCATENATE($F472," ",$G472),AllocFactorMatrix,(AC$4+1),FALSE)*$E472</f>
        <v>-28.5226938943341</v>
      </c>
    </row>
    <row r="473" spans="4:29" hidden="1" outlineLevel="1">
      <c r="E473" s="52"/>
      <c r="F473" s="175" t="str">
        <f>F480</f>
        <v>LABOR_M</v>
      </c>
      <c r="G473" s="52" t="str">
        <f>$G$8</f>
        <v>PRODUCTION</v>
      </c>
      <c r="H473" s="4">
        <f t="shared" ca="1" si="216"/>
        <v>-469.69787867906894</v>
      </c>
      <c r="I473" s="5">
        <f ca="1">VLOOKUP(CONCATENATE($F473," ",$G473),AllocFactorMatrix,(I$4+1),FALSE)*$E480</f>
        <v>-241.60600361057536</v>
      </c>
      <c r="J473" s="5">
        <f ca="1">VLOOKUP(CONCATENATE($F473," ",$G473),AllocFactorMatrix,(J$4+1),FALSE)*$E480</f>
        <v>-56.342557187366232</v>
      </c>
      <c r="K473" s="5">
        <f ca="1">VLOOKUP(CONCATENATE($F473," ",$G473),AllocFactorMatrix,(K$4+1),FALSE)*$E480</f>
        <v>-0.78338464624825699</v>
      </c>
      <c r="L473" s="5">
        <f ca="1">VLOOKUP(CONCATENATE($F473," ",$G473),AllocFactorMatrix,(L$4+1),FALSE)*$E480</f>
        <v>-0.10910488391697222</v>
      </c>
      <c r="M473" s="5">
        <f t="shared" ref="M473:M480" ca="1" si="238">SUBTOTAL(9,J473:L473)</f>
        <v>-57.235046717531461</v>
      </c>
      <c r="N473" s="5">
        <f ca="1">VLOOKUP(CONCATENATE($F473," ",$G473),AllocFactorMatrix,(N$4+1),FALSE)*$E480</f>
        <v>-33.535551886446697</v>
      </c>
      <c r="O473" s="5">
        <f ca="1">VLOOKUP(CONCATENATE($F473," ",$G473),AllocFactorMatrix,(O$4+1),FALSE)*$E480</f>
        <v>-6.0092887098893559</v>
      </c>
      <c r="P473" s="5">
        <f ca="1">VLOOKUP(CONCATENATE($F473," ",$G473),AllocFactorMatrix,(P$4+1),FALSE)*$E480</f>
        <v>-1.2186224266856789</v>
      </c>
      <c r="Q473" s="5">
        <f ca="1">VLOOKUP(CONCATENATE($F473," ",$G473),AllocFactorMatrix,(Q$4+1),FALSE)*$E480</f>
        <v>-4.6276635565554267E-2</v>
      </c>
      <c r="R473" s="5">
        <f ca="1">SUBTOTAL(9,N473:Q473)</f>
        <v>-40.809739658587283</v>
      </c>
      <c r="S473" s="5">
        <f ca="1">VLOOKUP(CONCATENATE($F473," ",$G473),AllocFactorMatrix,(S$4+1),FALSE)*$E480</f>
        <v>-1.5881489255453238</v>
      </c>
      <c r="T473" s="5">
        <f ca="1">VLOOKUP(CONCATENATE($F473," ",$G473),AllocFactorMatrix,(T$4+1),FALSE)*$E480</f>
        <v>-21.440927570838962</v>
      </c>
      <c r="U473" s="5">
        <f ca="1">VLOOKUP(CONCATENATE($F473," ",$G473),AllocFactorMatrix,(U$4+1),FALSE)*$E480</f>
        <v>-82.002940930426973</v>
      </c>
      <c r="V473" s="5">
        <f ca="1">VLOOKUP(CONCATENATE($F473," ",$G473),AllocFactorMatrix,(V$4+1),FALSE)*$E480</f>
        <v>-14.855593301418025</v>
      </c>
      <c r="W473" s="5">
        <f ca="1">SUBTOTAL(9,S473:V473)</f>
        <v>-119.88761072822928</v>
      </c>
      <c r="X473" s="5">
        <f ca="1">VLOOKUP(CONCATENATE($F473," ",$G473),AllocFactorMatrix,(X$4+1),FALSE)*$E480</f>
        <v>-9.2041546334205151</v>
      </c>
      <c r="Y473" s="5">
        <f ca="1">VLOOKUP(CONCATENATE($F473," ",$G473),AllocFactorMatrix,(Y$4+1),FALSE)*$E480</f>
        <v>-0.18383057570352024</v>
      </c>
      <c r="Z473" s="5">
        <f t="shared" ca="1" si="235"/>
        <v>-9.3879852091240359</v>
      </c>
      <c r="AA473" s="5">
        <f ca="1">VLOOKUP(CONCATENATE($F473," ",$G473),AllocFactorMatrix,(AA$4+1),FALSE)*$E480</f>
        <v>-0.12141769012878373</v>
      </c>
      <c r="AB473" s="5">
        <f ca="1">VLOOKUP(CONCATENATE($F473," ",$G473),AllocFactorMatrix,(AB$4+1),FALSE)*$E480</f>
        <v>-0.53940651025537256</v>
      </c>
      <c r="AC473" s="5">
        <f ca="1">VLOOKUP(CONCATENATE($F473," ",$G473),AllocFactorMatrix,(AC$4+1),FALSE)*$E480</f>
        <v>-0.11066855463720592</v>
      </c>
    </row>
    <row r="474" spans="4:29" hidden="1" outlineLevel="1">
      <c r="E474" s="52"/>
      <c r="F474" s="175" t="str">
        <f>F480</f>
        <v>LABOR_M</v>
      </c>
      <c r="G474" s="52" t="str">
        <f>$G$9</f>
        <v>BULKTRAN</v>
      </c>
      <c r="H474" s="4">
        <f t="shared" ca="1" si="216"/>
        <v>-72.806886482578165</v>
      </c>
      <c r="I474" s="5">
        <f ca="1">VLOOKUP(CONCATENATE($F474," ",$G474),AllocFactorMatrix,(I$4+1),FALSE)*$E480</f>
        <v>-37.450841651349329</v>
      </c>
      <c r="J474" s="5">
        <f ca="1">VLOOKUP(CONCATENATE($F474," ",$G474),AllocFactorMatrix,(J$4+1),FALSE)*$E480</f>
        <v>-8.7335420309224148</v>
      </c>
      <c r="K474" s="5">
        <f ca="1">VLOOKUP(CONCATENATE($F474," ",$G474),AllocFactorMatrix,(K$4+1),FALSE)*$E480</f>
        <v>-0.12143081670284134</v>
      </c>
      <c r="L474" s="5">
        <f ca="1">VLOOKUP(CONCATENATE($F474," ",$G474),AllocFactorMatrix,(L$4+1),FALSE)*$E480</f>
        <v>-1.6912120021443586E-2</v>
      </c>
      <c r="M474" s="5">
        <f t="shared" ca="1" si="238"/>
        <v>-8.8718849676466984</v>
      </c>
      <c r="N474" s="5">
        <f ca="1">VLOOKUP(CONCATENATE($F474," ",$G474),AllocFactorMatrix,(N$4+1),FALSE)*$E480</f>
        <v>-5.1982758069797708</v>
      </c>
      <c r="O474" s="5">
        <f ca="1">VLOOKUP(CONCATENATE($F474," ",$G474),AllocFactorMatrix,(O$4+1),FALSE)*$E480</f>
        <v>-0.93148728321359209</v>
      </c>
      <c r="P474" s="5">
        <f ca="1">VLOOKUP(CONCATENATE($F474," ",$G474),AllocFactorMatrix,(P$4+1),FALSE)*$E480</f>
        <v>-0.18889611538026757</v>
      </c>
      <c r="Q474" s="5">
        <f ca="1">VLOOKUP(CONCATENATE($F474," ",$G474),AllocFactorMatrix,(Q$4+1),FALSE)*$E480</f>
        <v>-7.1732445585922285E-3</v>
      </c>
      <c r="R474" s="5">
        <f t="shared" ref="R474:R480" ca="1" si="239">SUBTOTAL(9,N474:Q474)</f>
        <v>-6.3258324501322223</v>
      </c>
      <c r="S474" s="5">
        <f ca="1">VLOOKUP(CONCATENATE($F474," ",$G474),AllocFactorMatrix,(S$4+1),FALSE)*$E480</f>
        <v>-0.24617564564010291</v>
      </c>
      <c r="T474" s="5">
        <f ca="1">VLOOKUP(CONCATENATE($F474," ",$G474),AllocFactorMatrix,(T$4+1),FALSE)*$E480</f>
        <v>-3.3235133701718684</v>
      </c>
      <c r="U474" s="5">
        <f ca="1">VLOOKUP(CONCATENATE($F474," ",$G474),AllocFactorMatrix,(U$4+1),FALSE)*$E480</f>
        <v>-12.711104483481297</v>
      </c>
      <c r="V474" s="5">
        <f ca="1">VLOOKUP(CONCATENATE($F474," ",$G474),AllocFactorMatrix,(V$4+1),FALSE)*$E480</f>
        <v>-2.3027344687385942</v>
      </c>
      <c r="W474" s="5">
        <f t="shared" ref="W474:W480" ca="1" si="240">SUBTOTAL(9,S474:V474)</f>
        <v>-18.583527968031863</v>
      </c>
      <c r="X474" s="5">
        <f ca="1">VLOOKUP(CONCATENATE($F474," ",$G474),AllocFactorMatrix,(X$4+1),FALSE)*$E480</f>
        <v>-1.4267167725946239</v>
      </c>
      <c r="Y474" s="5">
        <f ca="1">VLOOKUP(CONCATENATE($F474," ",$G474),AllocFactorMatrix,(Y$4+1),FALSE)*$E480</f>
        <v>-2.8495193324937641E-2</v>
      </c>
      <c r="Z474" s="5">
        <f t="shared" ca="1" si="235"/>
        <v>-1.4552119659195615</v>
      </c>
      <c r="AA474" s="5">
        <f ca="1">VLOOKUP(CONCATENATE($F474," ",$G474),AllocFactorMatrix,(AA$4+1),FALSE)*$E480</f>
        <v>-1.8820702377971236E-2</v>
      </c>
      <c r="AB474" s="5">
        <f ca="1">VLOOKUP(CONCATENATE($F474," ",$G474),AllocFactorMatrix,(AB$4+1),FALSE)*$E480</f>
        <v>-8.3612275768782551E-2</v>
      </c>
      <c r="AC474" s="5">
        <f ca="1">VLOOKUP(CONCATENATE($F474," ",$G474),AllocFactorMatrix,(AC$4+1),FALSE)*$E480</f>
        <v>-1.715450135163896E-2</v>
      </c>
    </row>
    <row r="475" spans="4:29" hidden="1" outlineLevel="1">
      <c r="E475" s="52"/>
      <c r="F475" s="175" t="str">
        <f>F480</f>
        <v>LABOR_M</v>
      </c>
      <c r="G475" s="52" t="str">
        <f>$G$10</f>
        <v>SUBTRAN</v>
      </c>
      <c r="H475" s="4">
        <f t="shared" ca="1" si="216"/>
        <v>-20.177642869373507</v>
      </c>
      <c r="I475" s="5">
        <f ca="1">VLOOKUP(CONCATENATE($F475," ",$G475),AllocFactorMatrix,(I$4+1),FALSE)*$E480</f>
        <v>-10.309834446738851</v>
      </c>
      <c r="J475" s="5">
        <f ca="1">VLOOKUP(CONCATENATE($F475," ",$G475),AllocFactorMatrix,(J$4+1),FALSE)*$E480</f>
        <v>-2.4167993598238673</v>
      </c>
      <c r="K475" s="5">
        <f ca="1">VLOOKUP(CONCATENATE($F475," ",$G475),AllocFactorMatrix,(K$4+1),FALSE)*$E480</f>
        <v>-3.376174990184385E-2</v>
      </c>
      <c r="L475" s="5">
        <f ca="1">VLOOKUP(CONCATENATE($F475," ",$G475),AllocFactorMatrix,(L$4+1),FALSE)*$E480</f>
        <v>-6.110719866648644E-3</v>
      </c>
      <c r="M475" s="5">
        <f t="shared" ca="1" si="238"/>
        <v>-2.4566718295923597</v>
      </c>
      <c r="N475" s="5">
        <f ca="1">VLOOKUP(CONCATENATE($F475," ",$G475),AllocFactorMatrix,(N$4+1),FALSE)*$E480</f>
        <v>-1.3967371129842343</v>
      </c>
      <c r="O475" s="5">
        <f ca="1">VLOOKUP(CONCATENATE($F475," ",$G475),AllocFactorMatrix,(O$4+1),FALSE)*$E480</f>
        <v>-0.25098664196388182</v>
      </c>
      <c r="P475" s="5">
        <f ca="1">VLOOKUP(CONCATENATE($F475," ",$G475),AllocFactorMatrix,(P$4+1),FALSE)*$E480</f>
        <v>-6.5882058408263264E-2</v>
      </c>
      <c r="Q475" s="5">
        <f ca="1">VLOOKUP(CONCATENATE($F475," ",$G475),AllocFactorMatrix,(Q$4+1),FALSE)*$E480</f>
        <v>0</v>
      </c>
      <c r="R475" s="5">
        <f t="shared" ca="1" si="239"/>
        <v>-1.7136058133563794</v>
      </c>
      <c r="S475" s="5">
        <f ca="1">VLOOKUP(CONCATENATE($F475," ",$G475),AllocFactorMatrix,(S$4+1),FALSE)*$E480</f>
        <v>-6.2956855538709638E-2</v>
      </c>
      <c r="T475" s="5">
        <f ca="1">VLOOKUP(CONCATENATE($F475," ",$G475),AllocFactorMatrix,(T$4+1),FALSE)*$E480</f>
        <v>-0.88334573118540427</v>
      </c>
      <c r="U475" s="5">
        <f ca="1">VLOOKUP(CONCATENATE($F475," ",$G475),AllocFactorMatrix,(U$4+1),FALSE)*$E480</f>
        <v>-4.3555758562420248</v>
      </c>
      <c r="V475" s="5">
        <f ca="1">VLOOKUP(CONCATENATE($F475," ",$G475),AllocFactorMatrix,(V$4+1),FALSE)*$E480</f>
        <v>0</v>
      </c>
      <c r="W475" s="5">
        <f t="shared" ca="1" si="240"/>
        <v>-5.3018784429661387</v>
      </c>
      <c r="X475" s="5">
        <f ca="1">VLOOKUP(CONCATENATE($F475," ",$G475),AllocFactorMatrix,(X$4+1),FALSE)*$E480</f>
        <v>-0.38287382095469091</v>
      </c>
      <c r="Y475" s="5">
        <f ca="1">VLOOKUP(CONCATENATE($F475," ",$G475),AllocFactorMatrix,(Y$4+1),FALSE)*$E480</f>
        <v>-7.6875385444255297E-3</v>
      </c>
      <c r="Z475" s="5">
        <f t="shared" ca="1" si="235"/>
        <v>-0.39056135949911647</v>
      </c>
      <c r="AA475" s="5">
        <f ca="1">VLOOKUP(CONCATENATE($F475," ",$G475),AllocFactorMatrix,(AA$4+1),FALSE)*$E480</f>
        <v>-5.0909772206453952E-3</v>
      </c>
      <c r="AB475" s="5">
        <f ca="1">VLOOKUP(CONCATENATE($F475," ",$G475),AllocFactorMatrix,(AB$4+1),FALSE)*$E480</f>
        <v>0</v>
      </c>
      <c r="AC475" s="5">
        <f ca="1">VLOOKUP(CONCATENATE($F475," ",$G475),AllocFactorMatrix,(AC$4+1),FALSE)*$E480</f>
        <v>0</v>
      </c>
    </row>
    <row r="476" spans="4:29" hidden="1" outlineLevel="1">
      <c r="E476" s="52"/>
      <c r="F476" s="175" t="str">
        <f>F480</f>
        <v>LABOR_M</v>
      </c>
      <c r="G476" s="52" t="str">
        <f>$G$11</f>
        <v>DISTPRI</v>
      </c>
      <c r="H476" s="4">
        <f t="shared" ca="1" si="216"/>
        <v>-164.82267407264604</v>
      </c>
      <c r="I476" s="5">
        <f ca="1">VLOOKUP(CONCATENATE($F476," ",$G476),AllocFactorMatrix,(I$4+1),FALSE)*$E480</f>
        <v>-107.92705195069854</v>
      </c>
      <c r="J476" s="5">
        <f ca="1">VLOOKUP(CONCATENATE($F476," ",$G476),AllocFactorMatrix,(J$4+1),FALSE)*$E480</f>
        <v>-25.259095767367519</v>
      </c>
      <c r="K476" s="5">
        <f ca="1">VLOOKUP(CONCATENATE($F476," ",$G476),AllocFactorMatrix,(K$4+1),FALSE)*$E480</f>
        <v>-0.35281275694336456</v>
      </c>
      <c r="L476" s="5">
        <f ca="1">VLOOKUP(CONCATENATE($F476," ",$G476),AllocFactorMatrix,(L$4+1),FALSE)*$E480</f>
        <v>0</v>
      </c>
      <c r="M476" s="5">
        <f t="shared" ca="1" si="238"/>
        <v>-25.611908524310884</v>
      </c>
      <c r="N476" s="5">
        <f ca="1">VLOOKUP(CONCATENATE($F476," ",$G476),AllocFactorMatrix,(N$4+1),FALSE)*$E480</f>
        <v>-14.663400597425992</v>
      </c>
      <c r="O476" s="5">
        <f ca="1">VLOOKUP(CONCATENATE($F476," ",$G476),AllocFactorMatrix,(O$4+1),FALSE)*$E480</f>
        <v>-2.6347079591390017</v>
      </c>
      <c r="P476" s="5">
        <f ca="1">VLOOKUP(CONCATENATE($F476," ",$G476),AllocFactorMatrix,(P$4+1),FALSE)*$E480</f>
        <v>0</v>
      </c>
      <c r="Q476" s="5">
        <f ca="1">VLOOKUP(CONCATENATE($F476," ",$G476),AllocFactorMatrix,(Q$4+1),FALSE)*$E480</f>
        <v>0</v>
      </c>
      <c r="R476" s="5">
        <f t="shared" ca="1" si="239"/>
        <v>-17.298108556564994</v>
      </c>
      <c r="S476" s="5">
        <f ca="1">VLOOKUP(CONCATENATE($F476," ",$G476),AllocFactorMatrix,(S$4+1),FALSE)*$E480</f>
        <v>-0.66303142324748054</v>
      </c>
      <c r="T476" s="5">
        <f ca="1">VLOOKUP(CONCATENATE($F476," ",$G476),AllocFactorMatrix,(T$4+1),FALSE)*$E480</f>
        <v>-9.1683075617771017</v>
      </c>
      <c r="U476" s="5">
        <f ca="1">VLOOKUP(CONCATENATE($F476," ",$G476),AllocFactorMatrix,(U$4+1),FALSE)*$E480</f>
        <v>0</v>
      </c>
      <c r="V476" s="5">
        <f ca="1">VLOOKUP(CONCATENATE($F476," ",$G476),AllocFactorMatrix,(V$4+1),FALSE)*$E480</f>
        <v>0</v>
      </c>
      <c r="W476" s="5">
        <f t="shared" ca="1" si="240"/>
        <v>-9.8313389850245816</v>
      </c>
      <c r="X476" s="5">
        <f ca="1">VLOOKUP(CONCATENATE($F476," ",$G476),AllocFactorMatrix,(X$4+1),FALSE)*$E480</f>
        <v>-4.0205832800175898</v>
      </c>
      <c r="Y476" s="5">
        <f ca="1">VLOOKUP(CONCATENATE($F476," ",$G476),AllocFactorMatrix,(Y$4+1),FALSE)*$E480</f>
        <v>-8.0699446928582261E-2</v>
      </c>
      <c r="Z476" s="5">
        <f t="shared" ca="1" si="235"/>
        <v>-4.101282726946172</v>
      </c>
      <c r="AA476" s="5">
        <f ca="1">VLOOKUP(CONCATENATE($F476," ",$G476),AllocFactorMatrix,(AA$4+1),FALSE)*$E480</f>
        <v>-5.2983329100801023E-2</v>
      </c>
      <c r="AB476" s="5">
        <f ca="1">VLOOKUP(CONCATENATE($F476," ",$G476),AllocFactorMatrix,(AB$4+1),FALSE)*$E480</f>
        <v>0</v>
      </c>
      <c r="AC476" s="5">
        <f ca="1">VLOOKUP(CONCATENATE($F476," ",$G476),AllocFactorMatrix,(AC$4+1),FALSE)*$E480</f>
        <v>0</v>
      </c>
    </row>
    <row r="477" spans="4:29" hidden="1" outlineLevel="1">
      <c r="E477" s="52"/>
      <c r="F477" s="175" t="str">
        <f>F480</f>
        <v>LABOR_M</v>
      </c>
      <c r="G477" s="52" t="str">
        <f>$G$12</f>
        <v>DISTSEC</v>
      </c>
      <c r="H477" s="4">
        <f t="shared" ca="1" si="216"/>
        <v>-65.298301385436886</v>
      </c>
      <c r="I477" s="5">
        <f ca="1">VLOOKUP(CONCATENATE($F477," ",$G477),AllocFactorMatrix,(I$4+1),FALSE)*$E480</f>
        <v>-48.458201437394457</v>
      </c>
      <c r="J477" s="5">
        <f ca="1">VLOOKUP(CONCATENATE($F477," ",$G477),AllocFactorMatrix,(J$4+1),FALSE)*$E480</f>
        <v>-9.7713383837893666</v>
      </c>
      <c r="K477" s="5">
        <f ca="1">VLOOKUP(CONCATENATE($F477," ",$G477),AllocFactorMatrix,(K$4+1),FALSE)*$E480</f>
        <v>0</v>
      </c>
      <c r="L477" s="5">
        <f ca="1">VLOOKUP(CONCATENATE($F477," ",$G477),AllocFactorMatrix,(L$4+1),FALSE)*$E480</f>
        <v>0</v>
      </c>
      <c r="M477" s="5">
        <f t="shared" ca="1" si="238"/>
        <v>-9.7713383837893666</v>
      </c>
      <c r="N477" s="5">
        <f ca="1">VLOOKUP(CONCATENATE($F477," ",$G477),AllocFactorMatrix,(N$4+1),FALSE)*$E480</f>
        <v>-4.8840616128281473</v>
      </c>
      <c r="O477" s="5">
        <f ca="1">VLOOKUP(CONCATENATE($F477," ",$G477),AllocFactorMatrix,(O$4+1),FALSE)*$E480</f>
        <v>0</v>
      </c>
      <c r="P477" s="5">
        <f ca="1">VLOOKUP(CONCATENATE($F477," ",$G477),AllocFactorMatrix,(P$4+1),FALSE)*$E480</f>
        <v>0</v>
      </c>
      <c r="Q477" s="5">
        <f ca="1">VLOOKUP(CONCATENATE($F477," ",$G477),AllocFactorMatrix,(Q$4+1),FALSE)*$E480</f>
        <v>0</v>
      </c>
      <c r="R477" s="5">
        <f t="shared" ca="1" si="239"/>
        <v>-4.8840616128281473</v>
      </c>
      <c r="S477" s="5">
        <f ca="1">VLOOKUP(CONCATENATE($F477," ",$G477),AllocFactorMatrix,(S$4+1),FALSE)*$E480</f>
        <v>-0.18255478752654455</v>
      </c>
      <c r="T477" s="5">
        <f ca="1">VLOOKUP(CONCATENATE($F477," ",$G477),AllocFactorMatrix,(T$4+1),FALSE)*$E480</f>
        <v>0</v>
      </c>
      <c r="U477" s="5">
        <f ca="1">VLOOKUP(CONCATENATE($F477," ",$G477),AllocFactorMatrix,(U$4+1),FALSE)*$E480</f>
        <v>0</v>
      </c>
      <c r="V477" s="5">
        <f ca="1">VLOOKUP(CONCATENATE($F477," ",$G477),AllocFactorMatrix,(V$4+1),FALSE)*$E480</f>
        <v>0</v>
      </c>
      <c r="W477" s="5">
        <f t="shared" ca="1" si="240"/>
        <v>-0.18255478752654455</v>
      </c>
      <c r="X477" s="5">
        <f ca="1">VLOOKUP(CONCATENATE($F477," ",$G477),AllocFactorMatrix,(X$4+1),FALSE)*$E480</f>
        <v>-1.3796338112502049</v>
      </c>
      <c r="Y477" s="5">
        <f ca="1">VLOOKUP(CONCATENATE($F477," ",$G477),AllocFactorMatrix,(Y$4+1),FALSE)*$E480</f>
        <v>0</v>
      </c>
      <c r="Z477" s="5">
        <f t="shared" ca="1" si="235"/>
        <v>-1.3796338112502049</v>
      </c>
      <c r="AA477" s="5">
        <f ca="1">VLOOKUP(CONCATENATE($F477," ",$G477),AllocFactorMatrix,(AA$4+1),FALSE)*$E480</f>
        <v>-1.6312199351633739E-2</v>
      </c>
      <c r="AB477" s="5">
        <f ca="1">VLOOKUP(CONCATENATE($F477," ",$G477),AllocFactorMatrix,(AB$4+1),FALSE)*$E480</f>
        <v>-0.50208476786956135</v>
      </c>
      <c r="AC477" s="5">
        <f ca="1">VLOOKUP(CONCATENATE($F477," ",$G477),AllocFactorMatrix,(AC$4+1),FALSE)*$E480</f>
        <v>-0.10411438542694924</v>
      </c>
    </row>
    <row r="478" spans="4:29" hidden="1" outlineLevel="1">
      <c r="E478" s="52"/>
      <c r="F478" s="175" t="str">
        <f>F480</f>
        <v>LABOR_M</v>
      </c>
      <c r="G478" s="52" t="str">
        <f>$G$13</f>
        <v>ENERGY</v>
      </c>
      <c r="H478" s="4">
        <f t="shared" ca="1" si="216"/>
        <v>-187.86664347841733</v>
      </c>
      <c r="I478" s="5">
        <f ca="1">VLOOKUP(CONCATENATE($F478," ",$G478),AllocFactorMatrix,(I$4+1),FALSE)*$E480</f>
        <v>-73.50962676413144</v>
      </c>
      <c r="J478" s="5">
        <f ca="1">VLOOKUP(CONCATENATE($F478," ",$G478),AllocFactorMatrix,(J$4+1),FALSE)*$E480</f>
        <v>-21.207314040287628</v>
      </c>
      <c r="K478" s="5">
        <f ca="1">VLOOKUP(CONCATENATE($F478," ",$G478),AllocFactorMatrix,(K$4+1),FALSE)*$E480</f>
        <v>-0.29558469175173002</v>
      </c>
      <c r="L478" s="5">
        <f ca="1">VLOOKUP(CONCATENATE($F478," ",$G478),AllocFactorMatrix,(L$4+1),FALSE)*$E480</f>
        <v>-4.132248939551169E-2</v>
      </c>
      <c r="M478" s="5">
        <f t="shared" ca="1" si="238"/>
        <v>-21.544221221434871</v>
      </c>
      <c r="N478" s="5">
        <f ca="1">VLOOKUP(CONCATENATE($F478," ",$G478),AllocFactorMatrix,(N$4+1),FALSE)*$E480</f>
        <v>-13.759821040558821</v>
      </c>
      <c r="O478" s="5">
        <f ca="1">VLOOKUP(CONCATENATE($F478," ",$G478),AllocFactorMatrix,(O$4+1),FALSE)*$E480</f>
        <v>-2.4539122473638382</v>
      </c>
      <c r="P478" s="5">
        <f ca="1">VLOOKUP(CONCATENATE($F478," ",$G478),AllocFactorMatrix,(P$4+1),FALSE)*$E480</f>
        <v>-0.49970639961113339</v>
      </c>
      <c r="Q478" s="5">
        <f ca="1">VLOOKUP(CONCATENATE($F478," ",$G478),AllocFactorMatrix,(Q$4+1),FALSE)*$E480</f>
        <v>-1.8874079829006418E-2</v>
      </c>
      <c r="R478" s="5">
        <f t="shared" ca="1" si="239"/>
        <v>-16.7323137673628</v>
      </c>
      <c r="S478" s="5">
        <f ca="1">VLOOKUP(CONCATENATE($F478," ",$G478),AllocFactorMatrix,(S$4+1),FALSE)*$E480</f>
        <v>-0.72060207802458942</v>
      </c>
      <c r="T478" s="5">
        <f ca="1">VLOOKUP(CONCATENATE($F478," ",$G478),AllocFactorMatrix,(T$4+1),FALSE)*$E480</f>
        <v>-11.392855865055749</v>
      </c>
      <c r="U478" s="5">
        <f ca="1">VLOOKUP(CONCATENATE($F478," ",$G478),AllocFactorMatrix,(U$4+1),FALSE)*$E480</f>
        <v>-48.998818827514896</v>
      </c>
      <c r="V478" s="5">
        <f ca="1">VLOOKUP(CONCATENATE($F478," ",$G478),AllocFactorMatrix,(V$4+1),FALSE)*$E480</f>
        <v>-9.2171896014291193</v>
      </c>
      <c r="W478" s="5">
        <f t="shared" ca="1" si="240"/>
        <v>-70.329466372024342</v>
      </c>
      <c r="X478" s="5">
        <f ca="1">VLOOKUP(CONCATENATE($F478," ",$G478),AllocFactorMatrix,(X$4+1),FALSE)*$E480</f>
        <v>-3.7796864380977331</v>
      </c>
      <c r="Y478" s="5">
        <f ca="1">VLOOKUP(CONCATENATE($F478," ",$G478),AllocFactorMatrix,(Y$4+1),FALSE)*$E480</f>
        <v>-7.5838654420577994E-2</v>
      </c>
      <c r="Z478" s="5">
        <f t="shared" ca="1" si="235"/>
        <v>-3.8555250925183109</v>
      </c>
      <c r="AA478" s="5">
        <f ca="1">VLOOKUP(CONCATENATE($F478," ",$G478),AllocFactorMatrix,(AA$4+1),FALSE)*$E480</f>
        <v>-6.7648404951619695E-2</v>
      </c>
      <c r="AB478" s="5">
        <f ca="1">VLOOKUP(CONCATENATE($F478," ",$G478),AllocFactorMatrix,(AB$4+1),FALSE)*$E480</f>
        <v>-1.5153011026341472</v>
      </c>
      <c r="AC478" s="5">
        <f ca="1">VLOOKUP(CONCATENATE($F478," ",$G478),AllocFactorMatrix,(AC$4+1),FALSE)*$E480</f>
        <v>-0.3125407533597655</v>
      </c>
    </row>
    <row r="479" spans="4:29" hidden="1" outlineLevel="1">
      <c r="E479" s="52"/>
      <c r="F479" s="175" t="str">
        <f>F480</f>
        <v>LABOR_M</v>
      </c>
      <c r="G479" s="52" t="str">
        <f>$G$14</f>
        <v>CUSTOMER</v>
      </c>
      <c r="H479" s="4">
        <f t="shared" ca="1" si="216"/>
        <v>-124.32997303247954</v>
      </c>
      <c r="I479" s="5">
        <f ca="1">VLOOKUP(CONCATENATE($F479," ",$G479),AllocFactorMatrix,(I$4+1),FALSE)*$E480</f>
        <v>-95.998940392959867</v>
      </c>
      <c r="J479" s="5">
        <f ca="1">VLOOKUP(CONCATENATE($F479," ",$G479),AllocFactorMatrix,(J$4+1),FALSE)*$E480</f>
        <v>-19.43893085659678</v>
      </c>
      <c r="K479" s="5">
        <f ca="1">VLOOKUP(CONCATENATE($F479," ",$G479),AllocFactorMatrix,(K$4+1),FALSE)*$E480</f>
        <v>-0.49686260067703908</v>
      </c>
      <c r="L479" s="5">
        <f ca="1">VLOOKUP(CONCATENATE($F479," ",$G479),AllocFactorMatrix,(L$4+1),FALSE)*$E480</f>
        <v>-8.0109726925182187E-2</v>
      </c>
      <c r="M479" s="5">
        <f t="shared" ca="1" si="238"/>
        <v>-20.015903184199004</v>
      </c>
      <c r="N479" s="5">
        <f ca="1">VLOOKUP(CONCATENATE($F479," ",$G479),AllocFactorMatrix,(N$4+1),FALSE)*$E480</f>
        <v>-0.79718300020536448</v>
      </c>
      <c r="O479" s="5">
        <f ca="1">VLOOKUP(CONCATENATE($F479," ",$G479),AllocFactorMatrix,(O$4+1),FALSE)*$E480</f>
        <v>-0.19253559213584404</v>
      </c>
      <c r="P479" s="5">
        <f ca="1">VLOOKUP(CONCATENATE($F479," ",$G479),AllocFactorMatrix,(P$4+1),FALSE)*$E480</f>
        <v>-0.19599391478695632</v>
      </c>
      <c r="Q479" s="5">
        <f ca="1">VLOOKUP(CONCATENATE($F479," ",$G479),AllocFactorMatrix,(Q$4+1),FALSE)*$E480</f>
        <v>-2.4209832067563088E-2</v>
      </c>
      <c r="R479" s="5">
        <f t="shared" ca="1" si="239"/>
        <v>-1.2099223391957279</v>
      </c>
      <c r="S479" s="5">
        <f ca="1">VLOOKUP(CONCATENATE($F479," ",$G479),AllocFactorMatrix,(S$4+1),FALSE)*$E480</f>
        <v>-6.0586477924768588E-3</v>
      </c>
      <c r="T479" s="5">
        <f ca="1">VLOOKUP(CONCATENATE($F479," ",$G479),AllocFactorMatrix,(T$4+1),FALSE)*$E480</f>
        <v>-0.13997435308327713</v>
      </c>
      <c r="U479" s="5">
        <f ca="1">VLOOKUP(CONCATENATE($F479," ",$G479),AllocFactorMatrix,(U$4+1),FALSE)*$E480</f>
        <v>-0.32923303148880617</v>
      </c>
      <c r="V479" s="5">
        <f ca="1">VLOOKUP(CONCATENATE($F479," ",$G479),AllocFactorMatrix,(V$4+1),FALSE)*$E480</f>
        <v>-9.6947114250795205E-2</v>
      </c>
      <c r="W479" s="5">
        <f t="shared" ca="1" si="240"/>
        <v>-0.57221314661535538</v>
      </c>
      <c r="X479" s="5">
        <f ca="1">VLOOKUP(CONCATENATE($F479," ",$G479),AllocFactorMatrix,(X$4+1),FALSE)*$E480</f>
        <v>-0.17664140891113628</v>
      </c>
      <c r="Y479" s="5">
        <f ca="1">VLOOKUP(CONCATENATE($F479," ",$G479),AllocFactorMatrix,(Y$4+1),FALSE)*$E480</f>
        <v>-2.6387103950637476E-3</v>
      </c>
      <c r="Z479" s="5">
        <f t="shared" ca="1" si="235"/>
        <v>-0.17928011930620003</v>
      </c>
      <c r="AA479" s="5">
        <f ca="1">VLOOKUP(CONCATENATE($F479," ",$G479),AllocFactorMatrix,(AA$4+1),FALSE)*$E480</f>
        <v>-1.4380022669424139E-2</v>
      </c>
      <c r="AB479" s="5">
        <f ca="1">VLOOKUP(CONCATENATE($F479," ",$G479),AllocFactorMatrix,(AB$4+1),FALSE)*$E480</f>
        <v>-5.2249157854905723</v>
      </c>
      <c r="AC479" s="5">
        <f ca="1">VLOOKUP(CONCATENATE($F479," ",$G479),AllocFactorMatrix,(AC$4+1),FALSE)*$E480</f>
        <v>-1.1144180420433634</v>
      </c>
    </row>
    <row r="480" spans="4:29" collapsed="1">
      <c r="D480" s="52" t="str">
        <f>+D1992</f>
        <v>Adj 21 - Pension &amp; OPEB Expense Adjustment</v>
      </c>
      <c r="E480" s="58">
        <f>+ROUND(E1992/8,0)</f>
        <v>-1105</v>
      </c>
      <c r="F480" s="93" t="str">
        <f>+F1992</f>
        <v>LABOR_M</v>
      </c>
      <c r="G480" s="52" t="str">
        <f>$G$15</f>
        <v>TOTAL</v>
      </c>
      <c r="H480" s="4">
        <f t="shared" ca="1" si="216"/>
        <v>-1105.0000000000007</v>
      </c>
      <c r="I480" s="5">
        <f ca="1">VLOOKUP(CONCATENATE($F480," ",$G480),AllocFactorMatrix,(I$4+1),FALSE)*$E480</f>
        <v>-615.26050025384791</v>
      </c>
      <c r="J480" s="5">
        <f ca="1">VLOOKUP(CONCATENATE($F480," ",$G480),AllocFactorMatrix,(J$4+1),FALSE)*$E480</f>
        <v>-143.16957762615382</v>
      </c>
      <c r="K480" s="5">
        <f ca="1">VLOOKUP(CONCATENATE($F480," ",$G480),AllocFactorMatrix,(K$4+1),FALSE)*$E480</f>
        <v>-2.0838372622250758</v>
      </c>
      <c r="L480" s="5">
        <f ca="1">VLOOKUP(CONCATENATE($F480," ",$G480),AllocFactorMatrix,(L$4+1),FALSE)*$E480</f>
        <v>-0.25355994012575833</v>
      </c>
      <c r="M480" s="5">
        <f t="shared" ca="1" si="238"/>
        <v>-145.50697482850467</v>
      </c>
      <c r="N480" s="5">
        <f ca="1">VLOOKUP(CONCATENATE($F480," ",$G480),AllocFactorMatrix,(N$4+1),FALSE)*$E480</f>
        <v>-74.235031057429026</v>
      </c>
      <c r="O480" s="5">
        <f ca="1">VLOOKUP(CONCATENATE($F480," ",$G480),AllocFactorMatrix,(O$4+1),FALSE)*$E480</f>
        <v>-12.472918433705512</v>
      </c>
      <c r="P480" s="5">
        <f ca="1">VLOOKUP(CONCATENATE($F480," ",$G480),AllocFactorMatrix,(P$4+1),FALSE)*$E480</f>
        <v>-2.1691009148722991</v>
      </c>
      <c r="Q480" s="5">
        <f ca="1">VLOOKUP(CONCATENATE($F480," ",$G480),AllocFactorMatrix,(Q$4+1),FALSE)*$E480</f>
        <v>-9.6533792020716019E-2</v>
      </c>
      <c r="R480" s="5">
        <f t="shared" ca="1" si="239"/>
        <v>-88.973584198027567</v>
      </c>
      <c r="S480" s="5">
        <f ca="1">VLOOKUP(CONCATENATE($F480," ",$G480),AllocFactorMatrix,(S$4+1),FALSE)*$E480</f>
        <v>-3.4695283633152276</v>
      </c>
      <c r="T480" s="5">
        <f ca="1">VLOOKUP(CONCATENATE($F480," ",$G480),AllocFactorMatrix,(T$4+1),FALSE)*$E480</f>
        <v>-46.348924452112364</v>
      </c>
      <c r="U480" s="5">
        <f ca="1">VLOOKUP(CONCATENATE($F480," ",$G480),AllocFactorMatrix,(U$4+1),FALSE)*$E480</f>
        <v>-148.39767312915399</v>
      </c>
      <c r="V480" s="5">
        <f ca="1">VLOOKUP(CONCATENATE($F480," ",$G480),AllocFactorMatrix,(V$4+1),FALSE)*$E480</f>
        <v>-26.472464485836536</v>
      </c>
      <c r="W480" s="5">
        <f t="shared" ca="1" si="240"/>
        <v>-224.68859043041809</v>
      </c>
      <c r="X480" s="5">
        <f ca="1">VLOOKUP(CONCATENATE($F480," ",$G480),AllocFactorMatrix,(X$4+1),FALSE)*$E480</f>
        <v>-20.370290165246494</v>
      </c>
      <c r="Y480" s="5">
        <f ca="1">VLOOKUP(CONCATENATE($F480," ",$G480),AllocFactorMatrix,(Y$4+1),FALSE)*$E480</f>
        <v>-0.37919011931710739</v>
      </c>
      <c r="Z480" s="5">
        <f t="shared" ca="1" si="235"/>
        <v>-20.749480284563603</v>
      </c>
      <c r="AA480" s="5">
        <f ca="1">VLOOKUP(CONCATENATE($F480," ",$G480),AllocFactorMatrix,(AA$4+1),FALSE)*$E480</f>
        <v>-0.29665332580087894</v>
      </c>
      <c r="AB480" s="5">
        <f ca="1">VLOOKUP(CONCATENATE($F480," ",$G480),AllocFactorMatrix,(AB$4+1),FALSE)*$E480</f>
        <v>-7.8653204420184357</v>
      </c>
      <c r="AC480" s="5">
        <f ca="1">VLOOKUP(CONCATENATE($F480," ",$G480),AllocFactorMatrix,(AC$4+1),FALSE)*$E480</f>
        <v>-1.6588962368189231</v>
      </c>
    </row>
    <row r="481" spans="4:29" hidden="1" outlineLevel="1">
      <c r="E481" s="52"/>
      <c r="F481" s="175" t="str">
        <f>F488</f>
        <v>LABOR_M</v>
      </c>
      <c r="G481" s="52" t="str">
        <f>$G$8</f>
        <v>PRODUCTION</v>
      </c>
      <c r="H481" s="4">
        <f t="shared" ca="1" si="216"/>
        <v>-20384.462868718037</v>
      </c>
      <c r="I481" s="5">
        <f ca="1">VLOOKUP(CONCATENATE($F481," ",$G481),AllocFactorMatrix,(I$4+1),FALSE)*$E488</f>
        <v>-10485.481908731901</v>
      </c>
      <c r="J481" s="5">
        <f ca="1">VLOOKUP(CONCATENATE($F481," ",$G481),AllocFactorMatrix,(J$4+1),FALSE)*$E488</f>
        <v>-2445.2159931921587</v>
      </c>
      <c r="K481" s="5">
        <f ca="1">VLOOKUP(CONCATENATE($F481," ",$G481),AllocFactorMatrix,(K$4+1),FALSE)*$E488</f>
        <v>-33.998184701793129</v>
      </c>
      <c r="L481" s="5">
        <f ca="1">VLOOKUP(CONCATENATE($F481," ",$G481),AllocFactorMatrix,(L$4+1),FALSE)*$E488</f>
        <v>-4.7350532245450863</v>
      </c>
      <c r="M481" s="5">
        <f t="shared" ref="M481:M488" ca="1" si="241">SUBTOTAL(9,J481:L481)</f>
        <v>-2483.9492311184968</v>
      </c>
      <c r="N481" s="5">
        <f ca="1">VLOOKUP(CONCATENATE($F481," ",$G481),AllocFactorMatrix,(N$4+1),FALSE)*$E488</f>
        <v>-1455.4126029560525</v>
      </c>
      <c r="O481" s="5">
        <f ca="1">VLOOKUP(CONCATENATE($F481," ",$G481),AllocFactorMatrix,(O$4+1),FALSE)*$E488</f>
        <v>-260.79769173887235</v>
      </c>
      <c r="P481" s="5">
        <f ca="1">VLOOKUP(CONCATENATE($F481," ",$G481),AllocFactorMatrix,(P$4+1),FALSE)*$E488</f>
        <v>-52.88711049243296</v>
      </c>
      <c r="Q481" s="5">
        <f ca="1">VLOOKUP(CONCATENATE($F481," ",$G481),AllocFactorMatrix,(Q$4+1),FALSE)*$E488</f>
        <v>-2.008364104236851</v>
      </c>
      <c r="R481" s="5">
        <f ca="1">SUBTOTAL(9,N481:Q481)</f>
        <v>-1771.1057692915947</v>
      </c>
      <c r="S481" s="5">
        <f ca="1">VLOOKUP(CONCATENATE($F481," ",$G481),AllocFactorMatrix,(S$4+1),FALSE)*$E488</f>
        <v>-68.924226129820397</v>
      </c>
      <c r="T481" s="5">
        <f ca="1">VLOOKUP(CONCATENATE($F481," ",$G481),AllocFactorMatrix,(T$4+1),FALSE)*$E488</f>
        <v>-930.51685302004819</v>
      </c>
      <c r="U481" s="5">
        <f ca="1">VLOOKUP(CONCATENATE($F481," ",$G481),AllocFactorMatrix,(U$4+1),FALSE)*$E488</f>
        <v>-3558.8534255742593</v>
      </c>
      <c r="V481" s="5">
        <f ca="1">VLOOKUP(CONCATENATE($F481," ",$G481),AllocFactorMatrix,(V$4+1),FALSE)*$E488</f>
        <v>-644.71930530570387</v>
      </c>
      <c r="W481" s="5">
        <f ca="1">SUBTOTAL(9,S481:V481)</f>
        <v>-5203.0138100298318</v>
      </c>
      <c r="X481" s="5">
        <f ca="1">VLOOKUP(CONCATENATE($F481," ",$G481),AllocFactorMatrix,(X$4+1),FALSE)*$E488</f>
        <v>-399.45198153874594</v>
      </c>
      <c r="Y481" s="5">
        <f ca="1">VLOOKUP(CONCATENATE($F481," ",$G481),AllocFactorMatrix,(Y$4+1),FALSE)*$E488</f>
        <v>-7.9780806230208299</v>
      </c>
      <c r="Z481" s="5">
        <f t="shared" ca="1" si="235"/>
        <v>-407.43006216176678</v>
      </c>
      <c r="AA481" s="5">
        <f ca="1">VLOOKUP(CONCATENATE($F481," ",$G481),AllocFactorMatrix,(AA$4+1),FALSE)*$E488</f>
        <v>-5.2694178713266542</v>
      </c>
      <c r="AB481" s="5">
        <f ca="1">VLOOKUP(CONCATENATE($F481," ",$G481),AllocFactorMatrix,(AB$4+1),FALSE)*$E488</f>
        <v>-23.409754394395158</v>
      </c>
      <c r="AC481" s="5">
        <f ca="1">VLOOKUP(CONCATENATE($F481," ",$G481),AllocFactorMatrix,(AC$4+1),FALSE)*$E488</f>
        <v>-4.8029151187166033</v>
      </c>
    </row>
    <row r="482" spans="4:29" hidden="1" outlineLevel="1">
      <c r="E482" s="52"/>
      <c r="F482" s="175" t="str">
        <f>F488</f>
        <v>LABOR_M</v>
      </c>
      <c r="G482" s="52" t="str">
        <f>$G$9</f>
        <v>BULKTRAN</v>
      </c>
      <c r="H482" s="4">
        <f t="shared" ca="1" si="216"/>
        <v>-3159.7529847588394</v>
      </c>
      <c r="I482" s="5">
        <f ca="1">VLOOKUP(CONCATENATE($F482," ",$G482),AllocFactorMatrix,(I$4+1),FALSE)*$E488</f>
        <v>-1625.3326355041706</v>
      </c>
      <c r="J482" s="5">
        <f ca="1">VLOOKUP(CONCATENATE($F482," ",$G482),AllocFactorMatrix,(J$4+1),FALSE)*$E488</f>
        <v>-379.02782048408625</v>
      </c>
      <c r="K482" s="5">
        <f ca="1">VLOOKUP(CONCATENATE($F482," ",$G482),AllocFactorMatrix,(K$4+1),FALSE)*$E488</f>
        <v>-5.2699875527615019</v>
      </c>
      <c r="L482" s="5">
        <f ca="1">VLOOKUP(CONCATENATE($F482," ",$G482),AllocFactorMatrix,(L$4+1),FALSE)*$E488</f>
        <v>-0.73397070384465946</v>
      </c>
      <c r="M482" s="5">
        <f t="shared" ca="1" si="241"/>
        <v>-385.0317787406924</v>
      </c>
      <c r="N482" s="5">
        <f ca="1">VLOOKUP(CONCATENATE($F482," ",$G482),AllocFactorMatrix,(N$4+1),FALSE)*$E488</f>
        <v>-225.60046570092476</v>
      </c>
      <c r="O482" s="5">
        <f ca="1">VLOOKUP(CONCATENATE($F482," ",$G482),AllocFactorMatrix,(O$4+1),FALSE)*$E488</f>
        <v>-40.425705116552962</v>
      </c>
      <c r="P482" s="5">
        <f ca="1">VLOOKUP(CONCATENATE($F482," ",$G482),AllocFactorMatrix,(P$4+1),FALSE)*$E488</f>
        <v>-8.1979204607928615</v>
      </c>
      <c r="Q482" s="5">
        <f ca="1">VLOOKUP(CONCATENATE($F482," ",$G482),AllocFactorMatrix,(Q$4+1),FALSE)*$E488</f>
        <v>-0.31131232221886779</v>
      </c>
      <c r="R482" s="5">
        <f t="shared" ref="R482:R488" ca="1" si="242">SUBTOTAL(9,N482:Q482)</f>
        <v>-274.53540360048947</v>
      </c>
      <c r="S482" s="5">
        <f ca="1">VLOOKUP(CONCATENATE($F482," ",$G482),AllocFactorMatrix,(S$4+1),FALSE)*$E488</f>
        <v>-10.683800237390747</v>
      </c>
      <c r="T482" s="5">
        <f ca="1">VLOOKUP(CONCATENATE($F482," ",$G482),AllocFactorMatrix,(T$4+1),FALSE)*$E488</f>
        <v>-144.2374725610517</v>
      </c>
      <c r="U482" s="5">
        <f ca="1">VLOOKUP(CONCATENATE($F482," ",$G482),AllocFactorMatrix,(U$4+1),FALSE)*$E488</f>
        <v>-551.65043132111225</v>
      </c>
      <c r="V482" s="5">
        <f ca="1">VLOOKUP(CONCATENATE($F482," ",$G482),AllocFactorMatrix,(V$4+1),FALSE)*$E488</f>
        <v>-99.936592020658836</v>
      </c>
      <c r="W482" s="5">
        <f t="shared" ref="W482:W488" ca="1" si="243">SUBTOTAL(9,S482:V482)</f>
        <v>-806.50829614021359</v>
      </c>
      <c r="X482" s="5">
        <f ca="1">VLOOKUP(CONCATENATE($F482," ",$G482),AllocFactorMatrix,(X$4+1),FALSE)*$E488</f>
        <v>-61.918216784206145</v>
      </c>
      <c r="Y482" s="5">
        <f ca="1">VLOOKUP(CONCATENATE($F482," ",$G482),AllocFactorMatrix,(Y$4+1),FALSE)*$E488</f>
        <v>-1.2366656027970222</v>
      </c>
      <c r="Z482" s="5">
        <f t="shared" ca="1" si="235"/>
        <v>-63.15488238700317</v>
      </c>
      <c r="AA482" s="5">
        <f ca="1">VLOOKUP(CONCATENATE($F482," ",$G482),AllocFactorMatrix,(AA$4+1),FALSE)*$E488</f>
        <v>-0.81680145089410738</v>
      </c>
      <c r="AB482" s="5">
        <f ca="1">VLOOKUP(CONCATENATE($F482," ",$G482),AllocFactorMatrix,(AB$4+1),FALSE)*$E488</f>
        <v>-3.6286971011472726</v>
      </c>
      <c r="AC482" s="5">
        <f ca="1">VLOOKUP(CONCATENATE($F482," ",$G482),AllocFactorMatrix,(AC$4+1),FALSE)*$E488</f>
        <v>-0.74448983422551851</v>
      </c>
    </row>
    <row r="483" spans="4:29" hidden="1" outlineLevel="1">
      <c r="E483" s="52"/>
      <c r="F483" s="175" t="str">
        <f>F488</f>
        <v>LABOR_M</v>
      </c>
      <c r="G483" s="52" t="str">
        <f>$G$10</f>
        <v>SUBTRAN</v>
      </c>
      <c r="H483" s="4">
        <f t="shared" ca="1" si="216"/>
        <v>-875.69144022052103</v>
      </c>
      <c r="I483" s="5">
        <f ca="1">VLOOKUP(CONCATENATE($F483," ",$G483),AllocFactorMatrix,(I$4+1),FALSE)*$E488</f>
        <v>-447.43748482154604</v>
      </c>
      <c r="J483" s="5">
        <f ca="1">VLOOKUP(CONCATENATE($F483," ",$G483),AllocFactorMatrix,(J$4+1),FALSE)*$E488</f>
        <v>-104.88690506761392</v>
      </c>
      <c r="K483" s="5">
        <f ca="1">VLOOKUP(CONCATENATE($F483," ",$G483),AllocFactorMatrix,(K$4+1),FALSE)*$E488</f>
        <v>-1.4652293921202026</v>
      </c>
      <c r="L483" s="5">
        <f ca="1">VLOOKUP(CONCATENATE($F483," ",$G483),AllocFactorMatrix,(L$4+1),FALSE)*$E488</f>
        <v>-0.26519971214932342</v>
      </c>
      <c r="M483" s="5">
        <f t="shared" ca="1" si="241"/>
        <v>-106.61733417188346</v>
      </c>
      <c r="N483" s="5">
        <f ca="1">VLOOKUP(CONCATENATE($F483," ",$G483),AllocFactorMatrix,(N$4+1),FALSE)*$E488</f>
        <v>-60.617126688028904</v>
      </c>
      <c r="O483" s="5">
        <f ca="1">VLOOKUP(CONCATENATE($F483," ",$G483),AllocFactorMatrix,(O$4+1),FALSE)*$E488</f>
        <v>-10.892593123999923</v>
      </c>
      <c r="P483" s="5">
        <f ca="1">VLOOKUP(CONCATENATE($F483," ",$G483),AllocFactorMatrix,(P$4+1),FALSE)*$E488</f>
        <v>-2.8592217131463102</v>
      </c>
      <c r="Q483" s="5">
        <f ca="1">VLOOKUP(CONCATENATE($F483," ",$G483),AllocFactorMatrix,(Q$4+1),FALSE)*$E488</f>
        <v>0</v>
      </c>
      <c r="R483" s="5">
        <f t="shared" ca="1" si="242"/>
        <v>-74.368941525175146</v>
      </c>
      <c r="S483" s="5">
        <f ca="1">VLOOKUP(CONCATENATE($F483," ",$G483),AllocFactorMatrix,(S$4+1),FALSE)*$E488</f>
        <v>-2.732270555850099</v>
      </c>
      <c r="T483" s="5">
        <f ca="1">VLOOKUP(CONCATENATE($F483," ",$G483),AllocFactorMatrix,(T$4+1),FALSE)*$E488</f>
        <v>-38.336405325545016</v>
      </c>
      <c r="U483" s="5">
        <f ca="1">VLOOKUP(CONCATENATE($F483," ",$G483),AllocFactorMatrix,(U$4+1),FALSE)*$E488</f>
        <v>-189.02805046329644</v>
      </c>
      <c r="V483" s="5">
        <f ca="1">VLOOKUP(CONCATENATE($F483," ",$G483),AllocFactorMatrix,(V$4+1),FALSE)*$E488</f>
        <v>0</v>
      </c>
      <c r="W483" s="5">
        <f t="shared" ca="1" si="243"/>
        <v>-230.09672634469155</v>
      </c>
      <c r="X483" s="5">
        <f ca="1">VLOOKUP(CONCATENATE($F483," ",$G483),AllocFactorMatrix,(X$4+1),FALSE)*$E488</f>
        <v>-16.616377337287926</v>
      </c>
      <c r="Y483" s="5">
        <f ca="1">VLOOKUP(CONCATENATE($F483," ",$G483),AllocFactorMatrix,(Y$4+1),FALSE)*$E488</f>
        <v>-0.3336322157796115</v>
      </c>
      <c r="Z483" s="5">
        <f t="shared" ca="1" si="235"/>
        <v>-16.950009553067538</v>
      </c>
      <c r="AA483" s="5">
        <f ca="1">VLOOKUP(CONCATENATE($F483," ",$G483),AllocFactorMatrix,(AA$4+1),FALSE)*$E488</f>
        <v>-0.22094380415680595</v>
      </c>
      <c r="AB483" s="5">
        <f ca="1">VLOOKUP(CONCATENATE($F483," ",$G483),AllocFactorMatrix,(AB$4+1),FALSE)*$E488</f>
        <v>0</v>
      </c>
      <c r="AC483" s="5">
        <f ca="1">VLOOKUP(CONCATENATE($F483," ",$G483),AllocFactorMatrix,(AC$4+1),FALSE)*$E488</f>
        <v>0</v>
      </c>
    </row>
    <row r="484" spans="4:29" hidden="1" outlineLevel="1">
      <c r="E484" s="52"/>
      <c r="F484" s="175" t="str">
        <f>F488</f>
        <v>LABOR_M</v>
      </c>
      <c r="G484" s="52" t="str">
        <f>$G$11</f>
        <v>DISTPRI</v>
      </c>
      <c r="H484" s="4">
        <f t="shared" ca="1" si="216"/>
        <v>-7153.1548939618206</v>
      </c>
      <c r="I484" s="5">
        <f ca="1">VLOOKUP(CONCATENATE($F484," ",$G484),AllocFactorMatrix,(I$4+1),FALSE)*$E488</f>
        <v>-4683.9363831200899</v>
      </c>
      <c r="J484" s="5">
        <f ca="1">VLOOKUP(CONCATENATE($F484," ",$G484),AllocFactorMatrix,(J$4+1),FALSE)*$E488</f>
        <v>-1096.2218973935537</v>
      </c>
      <c r="K484" s="5">
        <f ca="1">VLOOKUP(CONCATENATE($F484," ",$G484),AllocFactorMatrix,(K$4+1),FALSE)*$E488</f>
        <v>-15.311754363779178</v>
      </c>
      <c r="L484" s="5">
        <f ca="1">VLOOKUP(CONCATENATE($F484," ",$G484),AllocFactorMatrix,(L$4+1),FALSE)*$E488</f>
        <v>0</v>
      </c>
      <c r="M484" s="5">
        <f t="shared" ca="1" si="241"/>
        <v>-1111.5336517573328</v>
      </c>
      <c r="N484" s="5">
        <f ca="1">VLOOKUP(CONCATENATE($F484," ",$G484),AllocFactorMatrix,(N$4+1),FALSE)*$E488</f>
        <v>-636.37831588249855</v>
      </c>
      <c r="O484" s="5">
        <f ca="1">VLOOKUP(CONCATENATE($F484," ",$G484),AllocFactorMatrix,(O$4+1),FALSE)*$E488</f>
        <v>-114.34394107553844</v>
      </c>
      <c r="P484" s="5">
        <f ca="1">VLOOKUP(CONCATENATE($F484," ",$G484),AllocFactorMatrix,(P$4+1),FALSE)*$E488</f>
        <v>0</v>
      </c>
      <c r="Q484" s="5">
        <f ca="1">VLOOKUP(CONCATENATE($F484," ",$G484),AllocFactorMatrix,(Q$4+1),FALSE)*$E488</f>
        <v>0</v>
      </c>
      <c r="R484" s="5">
        <f t="shared" ca="1" si="242"/>
        <v>-750.72225695803695</v>
      </c>
      <c r="S484" s="5">
        <f ca="1">VLOOKUP(CONCATENATE($F484," ",$G484),AllocFactorMatrix,(S$4+1),FALSE)*$E488</f>
        <v>-28.774963740503328</v>
      </c>
      <c r="T484" s="5">
        <f ca="1">VLOOKUP(CONCATENATE($F484," ",$G484),AllocFactorMatrix,(T$4+1),FALSE)*$E488</f>
        <v>-397.89625107021061</v>
      </c>
      <c r="U484" s="5">
        <f ca="1">VLOOKUP(CONCATENATE($F484," ",$G484),AllocFactorMatrix,(U$4+1),FALSE)*$E488</f>
        <v>0</v>
      </c>
      <c r="V484" s="5">
        <f ca="1">VLOOKUP(CONCATENATE($F484," ",$G484),AllocFactorMatrix,(V$4+1),FALSE)*$E488</f>
        <v>0</v>
      </c>
      <c r="W484" s="5">
        <f t="shared" ca="1" si="243"/>
        <v>-426.67121481071393</v>
      </c>
      <c r="X484" s="5">
        <f ca="1">VLOOKUP(CONCATENATE($F484," ",$G484),AllocFactorMatrix,(X$4+1),FALSE)*$E488</f>
        <v>-174.48967581585839</v>
      </c>
      <c r="Y484" s="5">
        <f ca="1">VLOOKUP(CONCATENATE($F484," ",$G484),AllocFactorMatrix,(Y$4+1),FALSE)*$E488</f>
        <v>-3.5022829655267791</v>
      </c>
      <c r="Z484" s="5">
        <f t="shared" ca="1" si="235"/>
        <v>-177.99195878138516</v>
      </c>
      <c r="AA484" s="5">
        <f ca="1">VLOOKUP(CONCATENATE($F484," ",$G484),AllocFactorMatrix,(AA$4+1),FALSE)*$E488</f>
        <v>-2.2994285342606462</v>
      </c>
      <c r="AB484" s="5">
        <f ca="1">VLOOKUP(CONCATENATE($F484," ",$G484),AllocFactorMatrix,(AB$4+1),FALSE)*$E488</f>
        <v>0</v>
      </c>
      <c r="AC484" s="5">
        <f ca="1">VLOOKUP(CONCATENATE($F484," ",$G484),AllocFactorMatrix,(AC$4+1),FALSE)*$E488</f>
        <v>0</v>
      </c>
    </row>
    <row r="485" spans="4:29" hidden="1" outlineLevel="1">
      <c r="E485" s="52"/>
      <c r="F485" s="175" t="str">
        <f>F488</f>
        <v>LABOR_M</v>
      </c>
      <c r="G485" s="52" t="str">
        <f>$G$12</f>
        <v>DISTSEC</v>
      </c>
      <c r="H485" s="4">
        <f t="shared" ca="1" si="216"/>
        <v>-2833.8871866425434</v>
      </c>
      <c r="I485" s="5">
        <f ca="1">VLOOKUP(CONCATENATE($F485," ",$G485),AllocFactorMatrix,(I$4+1),FALSE)*$E488</f>
        <v>-2103.042088806958</v>
      </c>
      <c r="J485" s="5">
        <f ca="1">VLOOKUP(CONCATENATE($F485," ",$G485),AllocFactorMatrix,(J$4+1),FALSE)*$E488</f>
        <v>-424.0672430162922</v>
      </c>
      <c r="K485" s="5">
        <f ca="1">VLOOKUP(CONCATENATE($F485," ",$G485),AllocFactorMatrix,(K$4+1),FALSE)*$E488</f>
        <v>0</v>
      </c>
      <c r="L485" s="5">
        <f ca="1">VLOOKUP(CONCATENATE($F485," ",$G485),AllocFactorMatrix,(L$4+1),FALSE)*$E488</f>
        <v>0</v>
      </c>
      <c r="M485" s="5">
        <f t="shared" ca="1" si="241"/>
        <v>-424.0672430162922</v>
      </c>
      <c r="N485" s="5">
        <f ca="1">VLOOKUP(CONCATENATE($F485," ",$G485),AllocFactorMatrix,(N$4+1),FALSE)*$E488</f>
        <v>-211.96385403148113</v>
      </c>
      <c r="O485" s="5">
        <f ca="1">VLOOKUP(CONCATENATE($F485," ",$G485),AllocFactorMatrix,(O$4+1),FALSE)*$E488</f>
        <v>0</v>
      </c>
      <c r="P485" s="5">
        <f ca="1">VLOOKUP(CONCATENATE($F485," ",$G485),AllocFactorMatrix,(P$4+1),FALSE)*$E488</f>
        <v>0</v>
      </c>
      <c r="Q485" s="5">
        <f ca="1">VLOOKUP(CONCATENATE($F485," ",$G485),AllocFactorMatrix,(Q$4+1),FALSE)*$E488</f>
        <v>0</v>
      </c>
      <c r="R485" s="5">
        <f t="shared" ca="1" si="242"/>
        <v>-211.96385403148113</v>
      </c>
      <c r="S485" s="5">
        <f ca="1">VLOOKUP(CONCATENATE($F485," ",$G485),AllocFactorMatrix,(S$4+1),FALSE)*$E488</f>
        <v>-7.9227125706995212</v>
      </c>
      <c r="T485" s="5">
        <f ca="1">VLOOKUP(CONCATENATE($F485," ",$G485),AllocFactorMatrix,(T$4+1),FALSE)*$E488</f>
        <v>0</v>
      </c>
      <c r="U485" s="5">
        <f ca="1">VLOOKUP(CONCATENATE($F485," ",$G485),AllocFactorMatrix,(U$4+1),FALSE)*$E488</f>
        <v>0</v>
      </c>
      <c r="V485" s="5">
        <f ca="1">VLOOKUP(CONCATENATE($F485," ",$G485),AllocFactorMatrix,(V$4+1),FALSE)*$E488</f>
        <v>0</v>
      </c>
      <c r="W485" s="5">
        <f t="shared" ca="1" si="243"/>
        <v>-7.9227125706995212</v>
      </c>
      <c r="X485" s="5">
        <f ca="1">VLOOKUP(CONCATENATE($F485," ",$G485),AllocFactorMatrix,(X$4+1),FALSE)*$E488</f>
        <v>-59.874858870873148</v>
      </c>
      <c r="Y485" s="5">
        <f ca="1">VLOOKUP(CONCATENATE($F485," ",$G485),AllocFactorMatrix,(Y$4+1),FALSE)*$E488</f>
        <v>0</v>
      </c>
      <c r="Z485" s="5">
        <f t="shared" ca="1" si="235"/>
        <v>-59.874858870873148</v>
      </c>
      <c r="AA485" s="5">
        <f ca="1">VLOOKUP(CONCATENATE($F485," ",$G485),AllocFactorMatrix,(AA$4+1),FALSE)*$E488</f>
        <v>-0.70793468968954532</v>
      </c>
      <c r="AB485" s="5">
        <f ca="1">VLOOKUP(CONCATENATE($F485," ",$G485),AllocFactorMatrix,(AB$4+1),FALSE)*$E488</f>
        <v>-21.790024550183425</v>
      </c>
      <c r="AC485" s="5">
        <f ca="1">VLOOKUP(CONCATENATE($F485," ",$G485),AllocFactorMatrix,(AC$4+1),FALSE)*$E488</f>
        <v>-4.5184701063663146</v>
      </c>
    </row>
    <row r="486" spans="4:29" hidden="1" outlineLevel="1">
      <c r="E486" s="52"/>
      <c r="F486" s="175" t="str">
        <f>F488</f>
        <v>LABOR_M</v>
      </c>
      <c r="G486" s="52" t="str">
        <f>$G$13</f>
        <v>ENERGY</v>
      </c>
      <c r="H486" s="4">
        <f t="shared" ca="1" si="216"/>
        <v>-8153.242311901342</v>
      </c>
      <c r="I486" s="5">
        <f ca="1">VLOOKUP(CONCATENATE($F486," ",$G486),AllocFactorMatrix,(I$4+1),FALSE)*$E488</f>
        <v>-3190.2512770141971</v>
      </c>
      <c r="J486" s="5">
        <f ca="1">VLOOKUP(CONCATENATE($F486," ",$G486),AllocFactorMatrix,(J$4+1),FALSE)*$E488</f>
        <v>-920.37823720908011</v>
      </c>
      <c r="K486" s="5">
        <f ca="1">VLOOKUP(CONCATENATE($F486," ",$G486),AllocFactorMatrix,(K$4+1),FALSE)*$E488</f>
        <v>-12.828108124566484</v>
      </c>
      <c r="L486" s="5">
        <f ca="1">VLOOKUP(CONCATENATE($F486," ",$G486),AllocFactorMatrix,(L$4+1),FALSE)*$E488</f>
        <v>-1.7933586438472024</v>
      </c>
      <c r="M486" s="5">
        <f t="shared" ca="1" si="241"/>
        <v>-934.99970397749382</v>
      </c>
      <c r="N486" s="5">
        <f ca="1">VLOOKUP(CONCATENATE($F486," ",$G486),AllocFactorMatrix,(N$4+1),FALSE)*$E488</f>
        <v>-597.16378083351924</v>
      </c>
      <c r="O486" s="5">
        <f ca="1">VLOOKUP(CONCATENATE($F486," ",$G486),AllocFactorMatrix,(O$4+1),FALSE)*$E488</f>
        <v>-106.49757080052508</v>
      </c>
      <c r="P486" s="5">
        <f ca="1">VLOOKUP(CONCATENATE($F486," ",$G486),AllocFactorMatrix,(P$4+1),FALSE)*$E488</f>
        <v>-21.686805520137117</v>
      </c>
      <c r="Q486" s="5">
        <f ca="1">VLOOKUP(CONCATENATE($F486," ",$G486),AllocFactorMatrix,(Q$4+1),FALSE)*$E488</f>
        <v>-0.81911798396364877</v>
      </c>
      <c r="R486" s="5">
        <f t="shared" ca="1" si="242"/>
        <v>-726.1672751381451</v>
      </c>
      <c r="S486" s="5">
        <f ca="1">VLOOKUP(CONCATENATE($F486," ",$G486),AllocFactorMatrix,(S$4+1),FALSE)*$E488</f>
        <v>-31.273478057689783</v>
      </c>
      <c r="T486" s="5">
        <f ca="1">VLOOKUP(CONCATENATE($F486," ",$G486),AllocFactorMatrix,(T$4+1),FALSE)*$E488</f>
        <v>-494.43963426661855</v>
      </c>
      <c r="U486" s="5">
        <f ca="1">VLOOKUP(CONCATENATE($F486," ",$G486),AllocFactorMatrix,(U$4+1),FALSE)*$E488</f>
        <v>-2126.5043942916782</v>
      </c>
      <c r="V486" s="5">
        <f ca="1">VLOOKUP(CONCATENATE($F486," ",$G486),AllocFactorMatrix,(V$4+1),FALSE)*$E488</f>
        <v>-400.0176873539682</v>
      </c>
      <c r="W486" s="5">
        <f t="shared" ca="1" si="243"/>
        <v>-3052.2351939699547</v>
      </c>
      <c r="X486" s="5">
        <f ca="1">VLOOKUP(CONCATENATE($F486," ",$G486),AllocFactorMatrix,(X$4+1),FALSE)*$E488</f>
        <v>-164.0349708827284</v>
      </c>
      <c r="Y486" s="5">
        <f ca="1">VLOOKUP(CONCATENATE($F486," ",$G486),AllocFactorMatrix,(Y$4+1),FALSE)*$E488</f>
        <v>-3.2913289695866412</v>
      </c>
      <c r="Z486" s="5">
        <f t="shared" ca="1" si="235"/>
        <v>-167.32629985231503</v>
      </c>
      <c r="AA486" s="5">
        <f ca="1">VLOOKUP(CONCATENATE($F486," ",$G486),AllocFactorMatrix,(AA$4+1),FALSE)*$E488</f>
        <v>-2.9358795546243206</v>
      </c>
      <c r="AB486" s="5">
        <f ca="1">VLOOKUP(CONCATENATE($F486," ",$G486),AllocFactorMatrix,(AB$4+1),FALSE)*$E488</f>
        <v>-65.762696541106934</v>
      </c>
      <c r="AC486" s="5">
        <f ca="1">VLOOKUP(CONCATENATE($F486," ",$G486),AllocFactorMatrix,(AC$4+1),FALSE)*$E488</f>
        <v>-13.563985853503091</v>
      </c>
    </row>
    <row r="487" spans="4:29" hidden="1" outlineLevel="1">
      <c r="E487" s="52"/>
      <c r="F487" s="175" t="str">
        <f>F488</f>
        <v>LABOR_M</v>
      </c>
      <c r="G487" s="52" t="str">
        <f>$G$14</f>
        <v>CUSTOMER</v>
      </c>
      <c r="H487" s="4">
        <f t="shared" ca="1" si="216"/>
        <v>-5395.8083137969124</v>
      </c>
      <c r="I487" s="5">
        <f ca="1">VLOOKUP(CONCATENATE($F487," ",$G487),AllocFactorMatrix,(I$4+1),FALSE)*$E488</f>
        <v>-4166.2671361853245</v>
      </c>
      <c r="J487" s="5">
        <f ca="1">VLOOKUP(CONCATENATE($F487," ",$G487),AllocFactorMatrix,(J$4+1),FALSE)*$E488</f>
        <v>-843.63200738366982</v>
      </c>
      <c r="K487" s="5">
        <f ca="1">VLOOKUP(CONCATENATE($F487," ",$G487),AllocFactorMatrix,(K$4+1),FALSE)*$E488</f>
        <v>-21.563387219971119</v>
      </c>
      <c r="L487" s="5">
        <f ca="1">VLOOKUP(CONCATENATE($F487," ",$G487),AllocFactorMatrix,(L$4+1),FALSE)*$E488</f>
        <v>-3.4766896510624767</v>
      </c>
      <c r="M487" s="5">
        <f t="shared" ca="1" si="241"/>
        <v>-868.67208425470335</v>
      </c>
      <c r="N487" s="5">
        <f ca="1">VLOOKUP(CONCATENATE($F487," ",$G487),AllocFactorMatrix,(N$4+1),FALSE)*$E488</f>
        <v>-34.597020776333444</v>
      </c>
      <c r="O487" s="5">
        <f ca="1">VLOOKUP(CONCATENATE($F487," ",$G487),AllocFactorMatrix,(O$4+1),FALSE)*$E488</f>
        <v>-8.3558704583407568</v>
      </c>
      <c r="P487" s="5">
        <f ca="1">VLOOKUP(CONCATENATE($F487," ",$G487),AllocFactorMatrix,(P$4+1),FALSE)*$E488</f>
        <v>-8.5059585316952742</v>
      </c>
      <c r="Q487" s="5">
        <f ca="1">VLOOKUP(CONCATENATE($F487," ",$G487),AllocFactorMatrix,(Q$4+1),FALSE)*$E488</f>
        <v>-1.0506848023819506</v>
      </c>
      <c r="R487" s="5">
        <f t="shared" ca="1" si="242"/>
        <v>-52.50953456875142</v>
      </c>
      <c r="S487" s="5">
        <f ca="1">VLOOKUP(CONCATENATE($F487," ",$G487),AllocFactorMatrix,(S$4+1),FALSE)*$E488</f>
        <v>-0.26293983125431697</v>
      </c>
      <c r="T487" s="5">
        <f ca="1">VLOOKUP(CONCATENATE($F487," ",$G487),AllocFactorMatrix,(T$4+1),FALSE)*$E488</f>
        <v>-6.0747602501915274</v>
      </c>
      <c r="U487" s="5">
        <f ca="1">VLOOKUP(CONCATENATE($F487," ",$G487),AllocFactorMatrix,(U$4+1),FALSE)*$E488</f>
        <v>-14.288415618169401</v>
      </c>
      <c r="V487" s="5">
        <f ca="1">VLOOKUP(CONCATENATE($F487," ",$G487),AllocFactorMatrix,(V$4+1),FALSE)*$E488</f>
        <v>-4.207417023539489</v>
      </c>
      <c r="W487" s="5">
        <f t="shared" ca="1" si="243"/>
        <v>-24.833532723154732</v>
      </c>
      <c r="X487" s="5">
        <f ca="1">VLOOKUP(CONCATENATE($F487," ",$G487),AllocFactorMatrix,(X$4+1),FALSE)*$E488</f>
        <v>-7.6660772902646617</v>
      </c>
      <c r="Y487" s="5">
        <f ca="1">VLOOKUP(CONCATENATE($F487," ",$G487),AllocFactorMatrix,(Y$4+1),FALSE)*$E488</f>
        <v>-0.11451764317255846</v>
      </c>
      <c r="Z487" s="5">
        <f t="shared" ca="1" si="235"/>
        <v>-7.7805949334372198</v>
      </c>
      <c r="AA487" s="5">
        <f ca="1">VLOOKUP(CONCATENATE($F487," ",$G487),AllocFactorMatrix,(AA$4+1),FALSE)*$E488</f>
        <v>-0.62407997025783168</v>
      </c>
      <c r="AB487" s="5">
        <f ca="1">VLOOKUP(CONCATENATE($F487," ",$G487),AllocFactorMatrix,(AB$4+1),FALSE)*$E488</f>
        <v>-226.75661665971575</v>
      </c>
      <c r="AC487" s="5">
        <f ca="1">VLOOKUP(CONCATENATE($F487," ",$G487),AllocFactorMatrix,(AC$4+1),FALSE)*$E488</f>
        <v>-48.364734501567</v>
      </c>
    </row>
    <row r="488" spans="4:29" collapsed="1">
      <c r="D488" s="52" t="str">
        <f>+D2000</f>
        <v>Adj 22 - Employee Related Group Benefit Expenses</v>
      </c>
      <c r="E488" s="58">
        <f>+ROUND(E2000/8,0)</f>
        <v>-47956</v>
      </c>
      <c r="F488" s="93" t="str">
        <f>+F2000</f>
        <v>LABOR_M</v>
      </c>
      <c r="G488" s="52" t="str">
        <f>$G$15</f>
        <v>TOTAL</v>
      </c>
      <c r="H488" s="4">
        <f t="shared" ca="1" si="216"/>
        <v>-47956.000000000015</v>
      </c>
      <c r="I488" s="5">
        <f ca="1">VLOOKUP(CONCATENATE($F488," ",$G488),AllocFactorMatrix,(I$4+1),FALSE)*$E488</f>
        <v>-26701.748914184191</v>
      </c>
      <c r="J488" s="5">
        <f ca="1">VLOOKUP(CONCATENATE($F488," ",$G488),AllocFactorMatrix,(J$4+1),FALSE)*$E488</f>
        <v>-6213.4301037464547</v>
      </c>
      <c r="K488" s="5">
        <f ca="1">VLOOKUP(CONCATENATE($F488," ",$G488),AllocFactorMatrix,(K$4+1),FALSE)*$E488</f>
        <v>-90.436651354991625</v>
      </c>
      <c r="L488" s="5">
        <f ca="1">VLOOKUP(CONCATENATE($F488," ",$G488),AllocFactorMatrix,(L$4+1),FALSE)*$E488</f>
        <v>-11.004271935448749</v>
      </c>
      <c r="M488" s="5">
        <f t="shared" ca="1" si="241"/>
        <v>-6314.8710270368947</v>
      </c>
      <c r="N488" s="5">
        <f ca="1">VLOOKUP(CONCATENATE($F488," ",$G488),AllocFactorMatrix,(N$4+1),FALSE)*$E488</f>
        <v>-3221.7331668688385</v>
      </c>
      <c r="O488" s="5">
        <f ca="1">VLOOKUP(CONCATENATE($F488," ",$G488),AllocFactorMatrix,(O$4+1),FALSE)*$E488</f>
        <v>-541.3133723138294</v>
      </c>
      <c r="P488" s="5">
        <f ca="1">VLOOKUP(CONCATENATE($F488," ",$G488),AllocFactorMatrix,(P$4+1),FALSE)*$E488</f>
        <v>-94.137016718204507</v>
      </c>
      <c r="Q488" s="5">
        <f ca="1">VLOOKUP(CONCATENATE($F488," ",$G488),AllocFactorMatrix,(Q$4+1),FALSE)*$E488</f>
        <v>-4.1894792128013192</v>
      </c>
      <c r="R488" s="5">
        <f t="shared" ca="1" si="242"/>
        <v>-3861.3730351136737</v>
      </c>
      <c r="S488" s="5">
        <f ca="1">VLOOKUP(CONCATENATE($F488," ",$G488),AllocFactorMatrix,(S$4+1),FALSE)*$E488</f>
        <v>-150.57439112320819</v>
      </c>
      <c r="T488" s="5">
        <f ca="1">VLOOKUP(CONCATENATE($F488," ",$G488),AllocFactorMatrix,(T$4+1),FALSE)*$E488</f>
        <v>-2011.5013764936655</v>
      </c>
      <c r="U488" s="5">
        <f ca="1">VLOOKUP(CONCATENATE($F488," ",$G488),AllocFactorMatrix,(U$4+1),FALSE)*$E488</f>
        <v>-6440.3247172685142</v>
      </c>
      <c r="V488" s="5">
        <f ca="1">VLOOKUP(CONCATENATE($F488," ",$G488),AllocFactorMatrix,(V$4+1),FALSE)*$E488</f>
        <v>-1148.8810017038704</v>
      </c>
      <c r="W488" s="5">
        <f t="shared" ca="1" si="243"/>
        <v>-9751.2814865892578</v>
      </c>
      <c r="X488" s="5">
        <f ca="1">VLOOKUP(CONCATENATE($F488," ",$G488),AllocFactorMatrix,(X$4+1),FALSE)*$E488</f>
        <v>-884.05215851996456</v>
      </c>
      <c r="Y488" s="5">
        <f ca="1">VLOOKUP(CONCATENATE($F488," ",$G488),AllocFactorMatrix,(Y$4+1),FALSE)*$E488</f>
        <v>-16.45650801988344</v>
      </c>
      <c r="Z488" s="5">
        <f t="shared" ca="1" si="235"/>
        <v>-900.50866653984804</v>
      </c>
      <c r="AA488" s="5">
        <f ca="1">VLOOKUP(CONCATENATE($F488," ",$G488),AllocFactorMatrix,(AA$4+1),FALSE)*$E488</f>
        <v>-12.87448587520991</v>
      </c>
      <c r="AB488" s="5">
        <f ca="1">VLOOKUP(CONCATENATE($F488," ",$G488),AllocFactorMatrix,(AB$4+1),FALSE)*$E488</f>
        <v>-341.34778924654853</v>
      </c>
      <c r="AC488" s="5">
        <f ca="1">VLOOKUP(CONCATENATE($F488," ",$G488),AllocFactorMatrix,(AC$4+1),FALSE)*$E488</f>
        <v>-71.994595414378523</v>
      </c>
    </row>
    <row r="489" spans="4:29" hidden="1" outlineLevel="1">
      <c r="E489" s="52"/>
      <c r="F489" s="175" t="str">
        <f>F496</f>
        <v>TRAN_LSE</v>
      </c>
      <c r="G489" s="52" t="str">
        <f>$G$8</f>
        <v>PRODUCTION</v>
      </c>
      <c r="H489" s="4">
        <f t="shared" ref="H489:H552" si="244">SUBTOTAL(9,I489:AC489)</f>
        <v>1530108</v>
      </c>
      <c r="I489" s="5">
        <f>VLOOKUP(CONCATENATE($F489," ",$G489),AllocFactorMatrix,(I$4+1),FALSE)*$E496</f>
        <v>787066.10302824946</v>
      </c>
      <c r="J489" s="5">
        <f>VLOOKUP(CONCATENATE($F489," ",$G489),AllocFactorMatrix,(J$4+1),FALSE)*$E496</f>
        <v>183543.93623257478</v>
      </c>
      <c r="K489" s="5">
        <f>VLOOKUP(CONCATENATE($F489," ",$G489),AllocFactorMatrix,(K$4+1),FALSE)*$E496</f>
        <v>2551.9874981607927</v>
      </c>
      <c r="L489" s="5">
        <f>VLOOKUP(CONCATENATE($F489," ",$G489),AllocFactorMatrix,(L$4+1),FALSE)*$E496</f>
        <v>355.42475982629969</v>
      </c>
      <c r="M489" s="5">
        <f t="shared" ref="M489:M496" si="245">SUBTOTAL(9,J489:L489)</f>
        <v>186451.34849056188</v>
      </c>
      <c r="N489" s="5">
        <f>VLOOKUP(CONCATENATE($F489," ",$G489),AllocFactorMatrix,(N$4+1),FALSE)*$E496</f>
        <v>109246.85538324062</v>
      </c>
      <c r="O489" s="5">
        <f>VLOOKUP(CONCATENATE($F489," ",$G489),AllocFactorMatrix,(O$4+1),FALSE)*$E496</f>
        <v>19576.117216390412</v>
      </c>
      <c r="P489" s="5">
        <f>VLOOKUP(CONCATENATE($F489," ",$G489),AllocFactorMatrix,(P$4+1),FALSE)*$E496</f>
        <v>3969.8368008283378</v>
      </c>
      <c r="Q489" s="5">
        <f>VLOOKUP(CONCATENATE($F489," ",$G489),AllocFactorMatrix,(Q$4+1),FALSE)*$E496</f>
        <v>150.75275726403777</v>
      </c>
      <c r="R489" s="5">
        <f>SUBTOTAL(9,N489:Q489)</f>
        <v>132943.56215772341</v>
      </c>
      <c r="S489" s="5">
        <f>VLOOKUP(CONCATENATE($F489," ",$G489),AllocFactorMatrix,(S$4+1),FALSE)*$E496</f>
        <v>5173.6222079654708</v>
      </c>
      <c r="T489" s="5">
        <f>VLOOKUP(CONCATENATE($F489," ",$G489),AllocFactorMatrix,(T$4+1),FALSE)*$E496</f>
        <v>69846.88731365827</v>
      </c>
      <c r="U489" s="5">
        <f>VLOOKUP(CONCATENATE($F489," ",$G489),AllocFactorMatrix,(U$4+1),FALSE)*$E496</f>
        <v>267136.30535024439</v>
      </c>
      <c r="V489" s="5">
        <f>VLOOKUP(CONCATENATE($F489," ",$G489),AllocFactorMatrix,(V$4+1),FALSE)*$E496</f>
        <v>48394.21932066539</v>
      </c>
      <c r="W489" s="5">
        <f>SUBTOTAL(9,S489:V489)</f>
        <v>390551.03419253352</v>
      </c>
      <c r="X489" s="5">
        <f>VLOOKUP(CONCATENATE($F489," ",$G489),AllocFactorMatrix,(X$4+1),FALSE)*$E496</f>
        <v>29983.849783270041</v>
      </c>
      <c r="Y489" s="5">
        <f>VLOOKUP(CONCATENATE($F489," ",$G489),AllocFactorMatrix,(Y$4+1),FALSE)*$E496</f>
        <v>598.85438554588995</v>
      </c>
      <c r="Z489" s="5">
        <f t="shared" ref="Z489:Z512" si="246">SUBTOTAL(9,X489:Y489)</f>
        <v>30582.70416881593</v>
      </c>
      <c r="AA489" s="5">
        <f>VLOOKUP(CONCATENATE($F489," ",$G489),AllocFactorMatrix,(AA$4+1),FALSE)*$E496</f>
        <v>395.53548661971445</v>
      </c>
      <c r="AB489" s="5">
        <f>VLOOKUP(CONCATENATE($F489," ",$G489),AllocFactorMatrix,(AB$4+1),FALSE)*$E496</f>
        <v>1757.1938347155403</v>
      </c>
      <c r="AC489" s="5">
        <f>VLOOKUP(CONCATENATE($F489," ",$G489),AllocFactorMatrix,(AC$4+1),FALSE)*$E496</f>
        <v>360.51864078042263</v>
      </c>
    </row>
    <row r="490" spans="4:29" hidden="1" outlineLevel="1">
      <c r="E490" s="52"/>
      <c r="F490" s="175" t="str">
        <f>F496</f>
        <v>TRAN_LSE</v>
      </c>
      <c r="G490" s="52" t="str">
        <f>$G$9</f>
        <v>BULKTRAN</v>
      </c>
      <c r="H490" s="4">
        <f t="shared" si="244"/>
        <v>0</v>
      </c>
      <c r="I490" s="5">
        <f>VLOOKUP(CONCATENATE($F490," ",$G490),AllocFactorMatrix,(I$4+1),FALSE)*$E496</f>
        <v>0</v>
      </c>
      <c r="J490" s="5">
        <f>VLOOKUP(CONCATENATE($F490," ",$G490),AllocFactorMatrix,(J$4+1),FALSE)*$E496</f>
        <v>0</v>
      </c>
      <c r="K490" s="5">
        <f>VLOOKUP(CONCATENATE($F490," ",$G490),AllocFactorMatrix,(K$4+1),FALSE)*$E496</f>
        <v>0</v>
      </c>
      <c r="L490" s="5">
        <f>VLOOKUP(CONCATENATE($F490," ",$G490),AllocFactorMatrix,(L$4+1),FALSE)*$E496</f>
        <v>0</v>
      </c>
      <c r="M490" s="5">
        <f t="shared" si="245"/>
        <v>0</v>
      </c>
      <c r="N490" s="5">
        <f>VLOOKUP(CONCATENATE($F490," ",$G490),AllocFactorMatrix,(N$4+1),FALSE)*$E496</f>
        <v>0</v>
      </c>
      <c r="O490" s="5">
        <f>VLOOKUP(CONCATENATE($F490," ",$G490),AllocFactorMatrix,(O$4+1),FALSE)*$E496</f>
        <v>0</v>
      </c>
      <c r="P490" s="5">
        <f>VLOOKUP(CONCATENATE($F490," ",$G490),AllocFactorMatrix,(P$4+1),FALSE)*$E496</f>
        <v>0</v>
      </c>
      <c r="Q490" s="5">
        <f>VLOOKUP(CONCATENATE($F490," ",$G490),AllocFactorMatrix,(Q$4+1),FALSE)*$E496</f>
        <v>0</v>
      </c>
      <c r="R490" s="5">
        <f t="shared" ref="R490:R496" si="247">SUBTOTAL(9,N490:Q490)</f>
        <v>0</v>
      </c>
      <c r="S490" s="5">
        <f>VLOOKUP(CONCATENATE($F490," ",$G490),AllocFactorMatrix,(S$4+1),FALSE)*$E496</f>
        <v>0</v>
      </c>
      <c r="T490" s="5">
        <f>VLOOKUP(CONCATENATE($F490," ",$G490),AllocFactorMatrix,(T$4+1),FALSE)*$E496</f>
        <v>0</v>
      </c>
      <c r="U490" s="5">
        <f>VLOOKUP(CONCATENATE($F490," ",$G490),AllocFactorMatrix,(U$4+1),FALSE)*$E496</f>
        <v>0</v>
      </c>
      <c r="V490" s="5">
        <f>VLOOKUP(CONCATENATE($F490," ",$G490),AllocFactorMatrix,(V$4+1),FALSE)*$E496</f>
        <v>0</v>
      </c>
      <c r="W490" s="5">
        <f t="shared" ref="W490:W496" si="248">SUBTOTAL(9,S490:V490)</f>
        <v>0</v>
      </c>
      <c r="X490" s="5">
        <f>VLOOKUP(CONCATENATE($F490," ",$G490),AllocFactorMatrix,(X$4+1),FALSE)*$E496</f>
        <v>0</v>
      </c>
      <c r="Y490" s="5">
        <f>VLOOKUP(CONCATENATE($F490," ",$G490),AllocFactorMatrix,(Y$4+1),FALSE)*$E496</f>
        <v>0</v>
      </c>
      <c r="Z490" s="5">
        <f t="shared" si="246"/>
        <v>0</v>
      </c>
      <c r="AA490" s="5">
        <f>VLOOKUP(CONCATENATE($F490," ",$G490),AllocFactorMatrix,(AA$4+1),FALSE)*$E496</f>
        <v>0</v>
      </c>
      <c r="AB490" s="5">
        <f>VLOOKUP(CONCATENATE($F490," ",$G490),AllocFactorMatrix,(AB$4+1),FALSE)*$E496</f>
        <v>0</v>
      </c>
      <c r="AC490" s="5">
        <f>VLOOKUP(CONCATENATE($F490," ",$G490),AllocFactorMatrix,(AC$4+1),FALSE)*$E496</f>
        <v>0</v>
      </c>
    </row>
    <row r="491" spans="4:29" hidden="1" outlineLevel="1">
      <c r="E491" s="52"/>
      <c r="F491" s="175" t="str">
        <f>F496</f>
        <v>TRAN_LSE</v>
      </c>
      <c r="G491" s="52" t="str">
        <f>$G$10</f>
        <v>SUBTRAN</v>
      </c>
      <c r="H491" s="4">
        <f t="shared" si="244"/>
        <v>0</v>
      </c>
      <c r="I491" s="5">
        <f>VLOOKUP(CONCATENATE($F491," ",$G491),AllocFactorMatrix,(I$4+1),FALSE)*$E496</f>
        <v>0</v>
      </c>
      <c r="J491" s="5">
        <f>VLOOKUP(CONCATENATE($F491," ",$G491),AllocFactorMatrix,(J$4+1),FALSE)*$E496</f>
        <v>0</v>
      </c>
      <c r="K491" s="5">
        <f>VLOOKUP(CONCATENATE($F491," ",$G491),AllocFactorMatrix,(K$4+1),FALSE)*$E496</f>
        <v>0</v>
      </c>
      <c r="L491" s="5">
        <f>VLOOKUP(CONCATENATE($F491," ",$G491),AllocFactorMatrix,(L$4+1),FALSE)*$E496</f>
        <v>0</v>
      </c>
      <c r="M491" s="5">
        <f t="shared" si="245"/>
        <v>0</v>
      </c>
      <c r="N491" s="5">
        <f>VLOOKUP(CONCATENATE($F491," ",$G491),AllocFactorMatrix,(N$4+1),FALSE)*$E496</f>
        <v>0</v>
      </c>
      <c r="O491" s="5">
        <f>VLOOKUP(CONCATENATE($F491," ",$G491),AllocFactorMatrix,(O$4+1),FALSE)*$E496</f>
        <v>0</v>
      </c>
      <c r="P491" s="5">
        <f>VLOOKUP(CONCATENATE($F491," ",$G491),AllocFactorMatrix,(P$4+1),FALSE)*$E496</f>
        <v>0</v>
      </c>
      <c r="Q491" s="5">
        <f>VLOOKUP(CONCATENATE($F491," ",$G491),AllocFactorMatrix,(Q$4+1),FALSE)*$E496</f>
        <v>0</v>
      </c>
      <c r="R491" s="5">
        <f t="shared" si="247"/>
        <v>0</v>
      </c>
      <c r="S491" s="5">
        <f>VLOOKUP(CONCATENATE($F491," ",$G491),AllocFactorMatrix,(S$4+1),FALSE)*$E496</f>
        <v>0</v>
      </c>
      <c r="T491" s="5">
        <f>VLOOKUP(CONCATENATE($F491," ",$G491),AllocFactorMatrix,(T$4+1),FALSE)*$E496</f>
        <v>0</v>
      </c>
      <c r="U491" s="5">
        <f>VLOOKUP(CONCATENATE($F491," ",$G491),AllocFactorMatrix,(U$4+1),FALSE)*$E496</f>
        <v>0</v>
      </c>
      <c r="V491" s="5">
        <f>VLOOKUP(CONCATENATE($F491," ",$G491),AllocFactorMatrix,(V$4+1),FALSE)*$E496</f>
        <v>0</v>
      </c>
      <c r="W491" s="5">
        <f t="shared" si="248"/>
        <v>0</v>
      </c>
      <c r="X491" s="5">
        <f>VLOOKUP(CONCATENATE($F491," ",$G491),AllocFactorMatrix,(X$4+1),FALSE)*$E496</f>
        <v>0</v>
      </c>
      <c r="Y491" s="5">
        <f>VLOOKUP(CONCATENATE($F491," ",$G491),AllocFactorMatrix,(Y$4+1),FALSE)*$E496</f>
        <v>0</v>
      </c>
      <c r="Z491" s="5">
        <f t="shared" si="246"/>
        <v>0</v>
      </c>
      <c r="AA491" s="5">
        <f>VLOOKUP(CONCATENATE($F491," ",$G491),AllocFactorMatrix,(AA$4+1),FALSE)*$E496</f>
        <v>0</v>
      </c>
      <c r="AB491" s="5">
        <f>VLOOKUP(CONCATENATE($F491," ",$G491),AllocFactorMatrix,(AB$4+1),FALSE)*$E496</f>
        <v>0</v>
      </c>
      <c r="AC491" s="5">
        <f>VLOOKUP(CONCATENATE($F491," ",$G491),AllocFactorMatrix,(AC$4+1),FALSE)*$E496</f>
        <v>0</v>
      </c>
    </row>
    <row r="492" spans="4:29" hidden="1" outlineLevel="1">
      <c r="E492" s="52"/>
      <c r="F492" s="175" t="str">
        <f>F496</f>
        <v>TRAN_LSE</v>
      </c>
      <c r="G492" s="52" t="str">
        <f>$G$11</f>
        <v>DISTPRI</v>
      </c>
      <c r="H492" s="4">
        <f t="shared" si="244"/>
        <v>0</v>
      </c>
      <c r="I492" s="5">
        <f>VLOOKUP(CONCATENATE($F492," ",$G492),AllocFactorMatrix,(I$4+1),FALSE)*$E496</f>
        <v>0</v>
      </c>
      <c r="J492" s="5">
        <f>VLOOKUP(CONCATENATE($F492," ",$G492),AllocFactorMatrix,(J$4+1),FALSE)*$E496</f>
        <v>0</v>
      </c>
      <c r="K492" s="5">
        <f>VLOOKUP(CONCATENATE($F492," ",$G492),AllocFactorMatrix,(K$4+1),FALSE)*$E496</f>
        <v>0</v>
      </c>
      <c r="L492" s="5">
        <f>VLOOKUP(CONCATENATE($F492," ",$G492),AllocFactorMatrix,(L$4+1),FALSE)*$E496</f>
        <v>0</v>
      </c>
      <c r="M492" s="5">
        <f t="shared" si="245"/>
        <v>0</v>
      </c>
      <c r="N492" s="5">
        <f>VLOOKUP(CONCATENATE($F492," ",$G492),AllocFactorMatrix,(N$4+1),FALSE)*$E496</f>
        <v>0</v>
      </c>
      <c r="O492" s="5">
        <f>VLOOKUP(CONCATENATE($F492," ",$G492),AllocFactorMatrix,(O$4+1),FALSE)*$E496</f>
        <v>0</v>
      </c>
      <c r="P492" s="5">
        <f>VLOOKUP(CONCATENATE($F492," ",$G492),AllocFactorMatrix,(P$4+1),FALSE)*$E496</f>
        <v>0</v>
      </c>
      <c r="Q492" s="5">
        <f>VLOOKUP(CONCATENATE($F492," ",$G492),AllocFactorMatrix,(Q$4+1),FALSE)*$E496</f>
        <v>0</v>
      </c>
      <c r="R492" s="5">
        <f t="shared" si="247"/>
        <v>0</v>
      </c>
      <c r="S492" s="5">
        <f>VLOOKUP(CONCATENATE($F492," ",$G492),AllocFactorMatrix,(S$4+1),FALSE)*$E496</f>
        <v>0</v>
      </c>
      <c r="T492" s="5">
        <f>VLOOKUP(CONCATENATE($F492," ",$G492),AllocFactorMatrix,(T$4+1),FALSE)*$E496</f>
        <v>0</v>
      </c>
      <c r="U492" s="5">
        <f>VLOOKUP(CONCATENATE($F492," ",$G492),AllocFactorMatrix,(U$4+1),FALSE)*$E496</f>
        <v>0</v>
      </c>
      <c r="V492" s="5">
        <f>VLOOKUP(CONCATENATE($F492," ",$G492),AllocFactorMatrix,(V$4+1),FALSE)*$E496</f>
        <v>0</v>
      </c>
      <c r="W492" s="5">
        <f t="shared" si="248"/>
        <v>0</v>
      </c>
      <c r="X492" s="5">
        <f>VLOOKUP(CONCATENATE($F492," ",$G492),AllocFactorMatrix,(X$4+1),FALSE)*$E496</f>
        <v>0</v>
      </c>
      <c r="Y492" s="5">
        <f>VLOOKUP(CONCATENATE($F492," ",$G492),AllocFactorMatrix,(Y$4+1),FALSE)*$E496</f>
        <v>0</v>
      </c>
      <c r="Z492" s="5">
        <f t="shared" si="246"/>
        <v>0</v>
      </c>
      <c r="AA492" s="5">
        <f>VLOOKUP(CONCATENATE($F492," ",$G492),AllocFactorMatrix,(AA$4+1),FALSE)*$E496</f>
        <v>0</v>
      </c>
      <c r="AB492" s="5">
        <f>VLOOKUP(CONCATENATE($F492," ",$G492),AllocFactorMatrix,(AB$4+1),FALSE)*$E496</f>
        <v>0</v>
      </c>
      <c r="AC492" s="5">
        <f>VLOOKUP(CONCATENATE($F492," ",$G492),AllocFactorMatrix,(AC$4+1),FALSE)*$E496</f>
        <v>0</v>
      </c>
    </row>
    <row r="493" spans="4:29" hidden="1" outlineLevel="1">
      <c r="E493" s="52"/>
      <c r="F493" s="175" t="str">
        <f>F496</f>
        <v>TRAN_LSE</v>
      </c>
      <c r="G493" s="52" t="str">
        <f>$G$12</f>
        <v>DISTSEC</v>
      </c>
      <c r="H493" s="4">
        <f t="shared" si="244"/>
        <v>0</v>
      </c>
      <c r="I493" s="5">
        <f>VLOOKUP(CONCATENATE($F493," ",$G493),AllocFactorMatrix,(I$4+1),FALSE)*$E496</f>
        <v>0</v>
      </c>
      <c r="J493" s="5">
        <f>VLOOKUP(CONCATENATE($F493," ",$G493),AllocFactorMatrix,(J$4+1),FALSE)*$E496</f>
        <v>0</v>
      </c>
      <c r="K493" s="5">
        <f>VLOOKUP(CONCATENATE($F493," ",$G493),AllocFactorMatrix,(K$4+1),FALSE)*$E496</f>
        <v>0</v>
      </c>
      <c r="L493" s="5">
        <f>VLOOKUP(CONCATENATE($F493," ",$G493),AllocFactorMatrix,(L$4+1),FALSE)*$E496</f>
        <v>0</v>
      </c>
      <c r="M493" s="5">
        <f t="shared" si="245"/>
        <v>0</v>
      </c>
      <c r="N493" s="5">
        <f>VLOOKUP(CONCATENATE($F493," ",$G493),AllocFactorMatrix,(N$4+1),FALSE)*$E496</f>
        <v>0</v>
      </c>
      <c r="O493" s="5">
        <f>VLOOKUP(CONCATENATE($F493," ",$G493),AllocFactorMatrix,(O$4+1),FALSE)*$E496</f>
        <v>0</v>
      </c>
      <c r="P493" s="5">
        <f>VLOOKUP(CONCATENATE($F493," ",$G493),AllocFactorMatrix,(P$4+1),FALSE)*$E496</f>
        <v>0</v>
      </c>
      <c r="Q493" s="5">
        <f>VLOOKUP(CONCATENATE($F493," ",$G493),AllocFactorMatrix,(Q$4+1),FALSE)*$E496</f>
        <v>0</v>
      </c>
      <c r="R493" s="5">
        <f t="shared" si="247"/>
        <v>0</v>
      </c>
      <c r="S493" s="5">
        <f>VLOOKUP(CONCATENATE($F493," ",$G493),AllocFactorMatrix,(S$4+1),FALSE)*$E496</f>
        <v>0</v>
      </c>
      <c r="T493" s="5">
        <f>VLOOKUP(CONCATENATE($F493," ",$G493),AllocFactorMatrix,(T$4+1),FALSE)*$E496</f>
        <v>0</v>
      </c>
      <c r="U493" s="5">
        <f>VLOOKUP(CONCATENATE($F493," ",$G493),AllocFactorMatrix,(U$4+1),FALSE)*$E496</f>
        <v>0</v>
      </c>
      <c r="V493" s="5">
        <f>VLOOKUP(CONCATENATE($F493," ",$G493),AllocFactorMatrix,(V$4+1),FALSE)*$E496</f>
        <v>0</v>
      </c>
      <c r="W493" s="5">
        <f t="shared" si="248"/>
        <v>0</v>
      </c>
      <c r="X493" s="5">
        <f>VLOOKUP(CONCATENATE($F493," ",$G493),AllocFactorMatrix,(X$4+1),FALSE)*$E496</f>
        <v>0</v>
      </c>
      <c r="Y493" s="5">
        <f>VLOOKUP(CONCATENATE($F493," ",$G493),AllocFactorMatrix,(Y$4+1),FALSE)*$E496</f>
        <v>0</v>
      </c>
      <c r="Z493" s="5">
        <f t="shared" si="246"/>
        <v>0</v>
      </c>
      <c r="AA493" s="5">
        <f>VLOOKUP(CONCATENATE($F493," ",$G493),AllocFactorMatrix,(AA$4+1),FALSE)*$E496</f>
        <v>0</v>
      </c>
      <c r="AB493" s="5">
        <f>VLOOKUP(CONCATENATE($F493," ",$G493),AllocFactorMatrix,(AB$4+1),FALSE)*$E496</f>
        <v>0</v>
      </c>
      <c r="AC493" s="5">
        <f>VLOOKUP(CONCATENATE($F493," ",$G493),AllocFactorMatrix,(AC$4+1),FALSE)*$E496</f>
        <v>0</v>
      </c>
    </row>
    <row r="494" spans="4:29" hidden="1" outlineLevel="1">
      <c r="E494" s="52"/>
      <c r="F494" s="175" t="str">
        <f>F496</f>
        <v>TRAN_LSE</v>
      </c>
      <c r="G494" s="52" t="str">
        <f>$G$13</f>
        <v>ENERGY</v>
      </c>
      <c r="H494" s="4">
        <f t="shared" si="244"/>
        <v>0</v>
      </c>
      <c r="I494" s="5">
        <f>VLOOKUP(CONCATENATE($F494," ",$G494),AllocFactorMatrix,(I$4+1),FALSE)*$E496</f>
        <v>0</v>
      </c>
      <c r="J494" s="5">
        <f>VLOOKUP(CONCATENATE($F494," ",$G494),AllocFactorMatrix,(J$4+1),FALSE)*$E496</f>
        <v>0</v>
      </c>
      <c r="K494" s="5">
        <f>VLOOKUP(CONCATENATE($F494," ",$G494),AllocFactorMatrix,(K$4+1),FALSE)*$E496</f>
        <v>0</v>
      </c>
      <c r="L494" s="5">
        <f>VLOOKUP(CONCATENATE($F494," ",$G494),AllocFactorMatrix,(L$4+1),FALSE)*$E496</f>
        <v>0</v>
      </c>
      <c r="M494" s="5">
        <f t="shared" si="245"/>
        <v>0</v>
      </c>
      <c r="N494" s="5">
        <f>VLOOKUP(CONCATENATE($F494," ",$G494),AllocFactorMatrix,(N$4+1),FALSE)*$E496</f>
        <v>0</v>
      </c>
      <c r="O494" s="5">
        <f>VLOOKUP(CONCATENATE($F494," ",$G494),AllocFactorMatrix,(O$4+1),FALSE)*$E496</f>
        <v>0</v>
      </c>
      <c r="P494" s="5">
        <f>VLOOKUP(CONCATENATE($F494," ",$G494),AllocFactorMatrix,(P$4+1),FALSE)*$E496</f>
        <v>0</v>
      </c>
      <c r="Q494" s="5">
        <f>VLOOKUP(CONCATENATE($F494," ",$G494),AllocFactorMatrix,(Q$4+1),FALSE)*$E496</f>
        <v>0</v>
      </c>
      <c r="R494" s="5">
        <f t="shared" si="247"/>
        <v>0</v>
      </c>
      <c r="S494" s="5">
        <f>VLOOKUP(CONCATENATE($F494," ",$G494),AllocFactorMatrix,(S$4+1),FALSE)*$E496</f>
        <v>0</v>
      </c>
      <c r="T494" s="5">
        <f>VLOOKUP(CONCATENATE($F494," ",$G494),AllocFactorMatrix,(T$4+1),FALSE)*$E496</f>
        <v>0</v>
      </c>
      <c r="U494" s="5">
        <f>VLOOKUP(CONCATENATE($F494," ",$G494),AllocFactorMatrix,(U$4+1),FALSE)*$E496</f>
        <v>0</v>
      </c>
      <c r="V494" s="5">
        <f>VLOOKUP(CONCATENATE($F494," ",$G494),AllocFactorMatrix,(V$4+1),FALSE)*$E496</f>
        <v>0</v>
      </c>
      <c r="W494" s="5">
        <f t="shared" si="248"/>
        <v>0</v>
      </c>
      <c r="X494" s="5">
        <f>VLOOKUP(CONCATENATE($F494," ",$G494),AllocFactorMatrix,(X$4+1),FALSE)*$E496</f>
        <v>0</v>
      </c>
      <c r="Y494" s="5">
        <f>VLOOKUP(CONCATENATE($F494," ",$G494),AllocFactorMatrix,(Y$4+1),FALSE)*$E496</f>
        <v>0</v>
      </c>
      <c r="Z494" s="5">
        <f t="shared" si="246"/>
        <v>0</v>
      </c>
      <c r="AA494" s="5">
        <f>VLOOKUP(CONCATENATE($F494," ",$G494),AllocFactorMatrix,(AA$4+1),FALSE)*$E496</f>
        <v>0</v>
      </c>
      <c r="AB494" s="5">
        <f>VLOOKUP(CONCATENATE($F494," ",$G494),AllocFactorMatrix,(AB$4+1),FALSE)*$E496</f>
        <v>0</v>
      </c>
      <c r="AC494" s="5">
        <f>VLOOKUP(CONCATENATE($F494," ",$G494),AllocFactorMatrix,(AC$4+1),FALSE)*$E496</f>
        <v>0</v>
      </c>
    </row>
    <row r="495" spans="4:29" hidden="1" outlineLevel="1">
      <c r="E495" s="52"/>
      <c r="F495" s="175" t="str">
        <f>F496</f>
        <v>TRAN_LSE</v>
      </c>
      <c r="G495" s="52" t="str">
        <f>$G$14</f>
        <v>CUSTOMER</v>
      </c>
      <c r="H495" s="4">
        <f t="shared" si="244"/>
        <v>0</v>
      </c>
      <c r="I495" s="5">
        <f>VLOOKUP(CONCATENATE($F495," ",$G495),AllocFactorMatrix,(I$4+1),FALSE)*$E496</f>
        <v>0</v>
      </c>
      <c r="J495" s="5">
        <f>VLOOKUP(CONCATENATE($F495," ",$G495),AllocFactorMatrix,(J$4+1),FALSE)*$E496</f>
        <v>0</v>
      </c>
      <c r="K495" s="5">
        <f>VLOOKUP(CONCATENATE($F495," ",$G495),AllocFactorMatrix,(K$4+1),FALSE)*$E496</f>
        <v>0</v>
      </c>
      <c r="L495" s="5">
        <f>VLOOKUP(CONCATENATE($F495," ",$G495),AllocFactorMatrix,(L$4+1),FALSE)*$E496</f>
        <v>0</v>
      </c>
      <c r="M495" s="5">
        <f t="shared" si="245"/>
        <v>0</v>
      </c>
      <c r="N495" s="5">
        <f>VLOOKUP(CONCATENATE($F495," ",$G495),AllocFactorMatrix,(N$4+1),FALSE)*$E496</f>
        <v>0</v>
      </c>
      <c r="O495" s="5">
        <f>VLOOKUP(CONCATENATE($F495," ",$G495),AllocFactorMatrix,(O$4+1),FALSE)*$E496</f>
        <v>0</v>
      </c>
      <c r="P495" s="5">
        <f>VLOOKUP(CONCATENATE($F495," ",$G495),AllocFactorMatrix,(P$4+1),FALSE)*$E496</f>
        <v>0</v>
      </c>
      <c r="Q495" s="5">
        <f>VLOOKUP(CONCATENATE($F495," ",$G495),AllocFactorMatrix,(Q$4+1),FALSE)*$E496</f>
        <v>0</v>
      </c>
      <c r="R495" s="5">
        <f t="shared" si="247"/>
        <v>0</v>
      </c>
      <c r="S495" s="5">
        <f>VLOOKUP(CONCATENATE($F495," ",$G495),AllocFactorMatrix,(S$4+1),FALSE)*$E496</f>
        <v>0</v>
      </c>
      <c r="T495" s="5">
        <f>VLOOKUP(CONCATENATE($F495," ",$G495),AllocFactorMatrix,(T$4+1),FALSE)*$E496</f>
        <v>0</v>
      </c>
      <c r="U495" s="5">
        <f>VLOOKUP(CONCATENATE($F495," ",$G495),AllocFactorMatrix,(U$4+1),FALSE)*$E496</f>
        <v>0</v>
      </c>
      <c r="V495" s="5">
        <f>VLOOKUP(CONCATENATE($F495," ",$G495),AllocFactorMatrix,(V$4+1),FALSE)*$E496</f>
        <v>0</v>
      </c>
      <c r="W495" s="5">
        <f t="shared" si="248"/>
        <v>0</v>
      </c>
      <c r="X495" s="5">
        <f>VLOOKUP(CONCATENATE($F495," ",$G495),AllocFactorMatrix,(X$4+1),FALSE)*$E496</f>
        <v>0</v>
      </c>
      <c r="Y495" s="5">
        <f>VLOOKUP(CONCATENATE($F495," ",$G495),AllocFactorMatrix,(Y$4+1),FALSE)*$E496</f>
        <v>0</v>
      </c>
      <c r="Z495" s="5">
        <f t="shared" si="246"/>
        <v>0</v>
      </c>
      <c r="AA495" s="5">
        <f>VLOOKUP(CONCATENATE($F495," ",$G495),AllocFactorMatrix,(AA$4+1),FALSE)*$E496</f>
        <v>0</v>
      </c>
      <c r="AB495" s="5">
        <f>VLOOKUP(CONCATENATE($F495," ",$G495),AllocFactorMatrix,(AB$4+1),FALSE)*$E496</f>
        <v>0</v>
      </c>
      <c r="AC495" s="5">
        <f>VLOOKUP(CONCATENATE($F495," ",$G495),AllocFactorMatrix,(AC$4+1),FALSE)*$E496</f>
        <v>0</v>
      </c>
    </row>
    <row r="496" spans="4:29" collapsed="1">
      <c r="D496" s="52" t="str">
        <f>+D2008</f>
        <v>Adj 23 - PJM LSE OATT Expense</v>
      </c>
      <c r="E496" s="58">
        <f>+ROUND(E2008/8,0)</f>
        <v>1530108</v>
      </c>
      <c r="F496" s="93" t="str">
        <f>+F2008</f>
        <v>TRAN_LSE</v>
      </c>
      <c r="G496" s="52" t="str">
        <f>$G$15</f>
        <v>TOTAL</v>
      </c>
      <c r="H496" s="4">
        <f t="shared" si="244"/>
        <v>1530108</v>
      </c>
      <c r="I496" s="5">
        <f>VLOOKUP(CONCATENATE($F496," ",$G496),AllocFactorMatrix,(I$4+1),FALSE)*$E496</f>
        <v>787066.10302824946</v>
      </c>
      <c r="J496" s="5">
        <f>VLOOKUP(CONCATENATE($F496," ",$G496),AllocFactorMatrix,(J$4+1),FALSE)*$E496</f>
        <v>183543.93623257478</v>
      </c>
      <c r="K496" s="5">
        <f>VLOOKUP(CONCATENATE($F496," ",$G496),AllocFactorMatrix,(K$4+1),FALSE)*$E496</f>
        <v>2551.9874981607927</v>
      </c>
      <c r="L496" s="5">
        <f>VLOOKUP(CONCATENATE($F496," ",$G496),AllocFactorMatrix,(L$4+1),FALSE)*$E496</f>
        <v>355.42475982629969</v>
      </c>
      <c r="M496" s="5">
        <f t="shared" si="245"/>
        <v>186451.34849056188</v>
      </c>
      <c r="N496" s="5">
        <f>VLOOKUP(CONCATENATE($F496," ",$G496),AllocFactorMatrix,(N$4+1),FALSE)*$E496</f>
        <v>109246.85538324062</v>
      </c>
      <c r="O496" s="5">
        <f>VLOOKUP(CONCATENATE($F496," ",$G496),AllocFactorMatrix,(O$4+1),FALSE)*$E496</f>
        <v>19576.117216390412</v>
      </c>
      <c r="P496" s="5">
        <f>VLOOKUP(CONCATENATE($F496," ",$G496),AllocFactorMatrix,(P$4+1),FALSE)*$E496</f>
        <v>3969.8368008283378</v>
      </c>
      <c r="Q496" s="5">
        <f>VLOOKUP(CONCATENATE($F496," ",$G496),AllocFactorMatrix,(Q$4+1),FALSE)*$E496</f>
        <v>150.75275726403777</v>
      </c>
      <c r="R496" s="5">
        <f t="shared" si="247"/>
        <v>132943.56215772341</v>
      </c>
      <c r="S496" s="5">
        <f>VLOOKUP(CONCATENATE($F496," ",$G496),AllocFactorMatrix,(S$4+1),FALSE)*$E496</f>
        <v>5173.6222079654708</v>
      </c>
      <c r="T496" s="5">
        <f>VLOOKUP(CONCATENATE($F496," ",$G496),AllocFactorMatrix,(T$4+1),FALSE)*$E496</f>
        <v>69846.88731365827</v>
      </c>
      <c r="U496" s="5">
        <f>VLOOKUP(CONCATENATE($F496," ",$G496),AllocFactorMatrix,(U$4+1),FALSE)*$E496</f>
        <v>267136.30535024439</v>
      </c>
      <c r="V496" s="5">
        <f>VLOOKUP(CONCATENATE($F496," ",$G496),AllocFactorMatrix,(V$4+1),FALSE)*$E496</f>
        <v>48394.21932066539</v>
      </c>
      <c r="W496" s="5">
        <f t="shared" si="248"/>
        <v>390551.03419253352</v>
      </c>
      <c r="X496" s="5">
        <f>VLOOKUP(CONCATENATE($F496," ",$G496),AllocFactorMatrix,(X$4+1),FALSE)*$E496</f>
        <v>29983.849783270041</v>
      </c>
      <c r="Y496" s="5">
        <f>VLOOKUP(CONCATENATE($F496," ",$G496),AllocFactorMatrix,(Y$4+1),FALSE)*$E496</f>
        <v>598.85438554588995</v>
      </c>
      <c r="Z496" s="5">
        <f t="shared" si="246"/>
        <v>30582.70416881593</v>
      </c>
      <c r="AA496" s="5">
        <f>VLOOKUP(CONCATENATE($F496," ",$G496),AllocFactorMatrix,(AA$4+1),FALSE)*$E496</f>
        <v>395.53548661971445</v>
      </c>
      <c r="AB496" s="5">
        <f>VLOOKUP(CONCATENATE($F496," ",$G496),AllocFactorMatrix,(AB$4+1),FALSE)*$E496</f>
        <v>1757.1938347155403</v>
      </c>
      <c r="AC496" s="5">
        <f>VLOOKUP(CONCATENATE($F496," ",$G496),AllocFactorMatrix,(AC$4+1),FALSE)*$E496</f>
        <v>360.51864078042263</v>
      </c>
    </row>
    <row r="497" spans="4:29" hidden="1" outlineLevel="1">
      <c r="E497" s="52"/>
      <c r="F497" s="175" t="str">
        <f>F504</f>
        <v>TRAN_LSE</v>
      </c>
      <c r="G497" s="52" t="str">
        <f>$G$8</f>
        <v>PRODUCTION</v>
      </c>
      <c r="H497" s="4">
        <f t="shared" si="244"/>
        <v>26055</v>
      </c>
      <c r="I497" s="5">
        <f>VLOOKUP(CONCATENATE($F497," ",$G497),AllocFactorMatrix,(I$4+1),FALSE)*$E504</f>
        <v>13402.326707919337</v>
      </c>
      <c r="J497" s="5">
        <f>VLOOKUP(CONCATENATE($F497," ",$G497),AllocFactorMatrix,(J$4+1),FALSE)*$E504</f>
        <v>3125.4246488089307</v>
      </c>
      <c r="K497" s="5">
        <f>VLOOKUP(CONCATENATE($F497," ",$G497),AllocFactorMatrix,(K$4+1),FALSE)*$E504</f>
        <v>43.455778457847067</v>
      </c>
      <c r="L497" s="5">
        <f>VLOOKUP(CONCATENATE($F497," ",$G497),AllocFactorMatrix,(L$4+1),FALSE)*$E504</f>
        <v>6.0522473689924103</v>
      </c>
      <c r="M497" s="5">
        <f t="shared" ref="M497:M504" si="249">SUBTOTAL(9,J497:L497)</f>
        <v>3174.9326746357701</v>
      </c>
      <c r="N497" s="5">
        <f>VLOOKUP(CONCATENATE($F497," ",$G497),AllocFactorMatrix,(N$4+1),FALSE)*$E504</f>
        <v>1860.2783705531467</v>
      </c>
      <c r="O497" s="5">
        <f>VLOOKUP(CONCATENATE($F497," ",$G497),AllocFactorMatrix,(O$4+1),FALSE)*$E504</f>
        <v>333.34623050990666</v>
      </c>
      <c r="P497" s="5">
        <f>VLOOKUP(CONCATENATE($F497," ",$G497),AllocFactorMatrix,(P$4+1),FALSE)*$E504</f>
        <v>67.599213810778281</v>
      </c>
      <c r="Q497" s="5">
        <f>VLOOKUP(CONCATENATE($F497," ",$G497),AllocFactorMatrix,(Q$4+1),FALSE)*$E504</f>
        <v>2.5670495746146704</v>
      </c>
      <c r="R497" s="5">
        <f>SUBTOTAL(9,N497:Q497)</f>
        <v>2263.7908644484464</v>
      </c>
      <c r="S497" s="5">
        <f>VLOOKUP(CONCATENATE($F497," ",$G497),AllocFactorMatrix,(S$4+1),FALSE)*$E504</f>
        <v>88.097524245700527</v>
      </c>
      <c r="T497" s="5">
        <f>VLOOKUP(CONCATENATE($F497," ",$G497),AllocFactorMatrix,(T$4+1),FALSE)*$E504</f>
        <v>1189.367449197943</v>
      </c>
      <c r="U497" s="5">
        <f>VLOOKUP(CONCATENATE($F497," ",$G497),AllocFactorMatrix,(U$4+1),FALSE)*$E504</f>
        <v>4548.8530456024137</v>
      </c>
      <c r="V497" s="5">
        <f>VLOOKUP(CONCATENATE($F497," ",$G497),AllocFactorMatrix,(V$4+1),FALSE)*$E504</f>
        <v>824.06691841356087</v>
      </c>
      <c r="W497" s="5">
        <f>SUBTOTAL(9,S497:V497)</f>
        <v>6650.3849374596175</v>
      </c>
      <c r="X497" s="5">
        <f>VLOOKUP(CONCATENATE($F497," ",$G497),AllocFactorMatrix,(X$4+1),FALSE)*$E504</f>
        <v>510.57128392446867</v>
      </c>
      <c r="Y497" s="5">
        <f>VLOOKUP(CONCATENATE($F497," ",$G497),AllocFactorMatrix,(Y$4+1),FALSE)*$E504</f>
        <v>10.197418100812598</v>
      </c>
      <c r="Z497" s="5">
        <f t="shared" si="246"/>
        <v>520.7687020252813</v>
      </c>
      <c r="AA497" s="5">
        <f>VLOOKUP(CONCATENATE($F497," ",$G497),AllocFactorMatrix,(AA$4+1),FALSE)*$E504</f>
        <v>6.7352612389953261</v>
      </c>
      <c r="AB497" s="5">
        <f>VLOOKUP(CONCATENATE($F497," ",$G497),AllocFactorMatrix,(AB$4+1),FALSE)*$E504</f>
        <v>29.921865230110164</v>
      </c>
      <c r="AC497" s="5">
        <f>VLOOKUP(CONCATENATE($F497," ",$G497),AllocFactorMatrix,(AC$4+1),FALSE)*$E504</f>
        <v>6.1389870424400836</v>
      </c>
    </row>
    <row r="498" spans="4:29" hidden="1" outlineLevel="1">
      <c r="E498" s="52"/>
      <c r="F498" s="175" t="str">
        <f>F504</f>
        <v>TRAN_LSE</v>
      </c>
      <c r="G498" s="52" t="str">
        <f>$G$9</f>
        <v>BULKTRAN</v>
      </c>
      <c r="H498" s="4">
        <f t="shared" si="244"/>
        <v>0</v>
      </c>
      <c r="I498" s="5">
        <f>VLOOKUP(CONCATENATE($F498," ",$G498),AllocFactorMatrix,(I$4+1),FALSE)*$E504</f>
        <v>0</v>
      </c>
      <c r="J498" s="5">
        <f>VLOOKUP(CONCATENATE($F498," ",$G498),AllocFactorMatrix,(J$4+1),FALSE)*$E504</f>
        <v>0</v>
      </c>
      <c r="K498" s="5">
        <f>VLOOKUP(CONCATENATE($F498," ",$G498),AllocFactorMatrix,(K$4+1),FALSE)*$E504</f>
        <v>0</v>
      </c>
      <c r="L498" s="5">
        <f>VLOOKUP(CONCATENATE($F498," ",$G498),AllocFactorMatrix,(L$4+1),FALSE)*$E504</f>
        <v>0</v>
      </c>
      <c r="M498" s="5">
        <f t="shared" si="249"/>
        <v>0</v>
      </c>
      <c r="N498" s="5">
        <f>VLOOKUP(CONCATENATE($F498," ",$G498),AllocFactorMatrix,(N$4+1),FALSE)*$E504</f>
        <v>0</v>
      </c>
      <c r="O498" s="5">
        <f>VLOOKUP(CONCATENATE($F498," ",$G498),AllocFactorMatrix,(O$4+1),FALSE)*$E504</f>
        <v>0</v>
      </c>
      <c r="P498" s="5">
        <f>VLOOKUP(CONCATENATE($F498," ",$G498),AllocFactorMatrix,(P$4+1),FALSE)*$E504</f>
        <v>0</v>
      </c>
      <c r="Q498" s="5">
        <f>VLOOKUP(CONCATENATE($F498," ",$G498),AllocFactorMatrix,(Q$4+1),FALSE)*$E504</f>
        <v>0</v>
      </c>
      <c r="R498" s="5">
        <f t="shared" ref="R498:R504" si="250">SUBTOTAL(9,N498:Q498)</f>
        <v>0</v>
      </c>
      <c r="S498" s="5">
        <f>VLOOKUP(CONCATENATE($F498," ",$G498),AllocFactorMatrix,(S$4+1),FALSE)*$E504</f>
        <v>0</v>
      </c>
      <c r="T498" s="5">
        <f>VLOOKUP(CONCATENATE($F498," ",$G498),AllocFactorMatrix,(T$4+1),FALSE)*$E504</f>
        <v>0</v>
      </c>
      <c r="U498" s="5">
        <f>VLOOKUP(CONCATENATE($F498," ",$G498),AllocFactorMatrix,(U$4+1),FALSE)*$E504</f>
        <v>0</v>
      </c>
      <c r="V498" s="5">
        <f>VLOOKUP(CONCATENATE($F498," ",$G498),AllocFactorMatrix,(V$4+1),FALSE)*$E504</f>
        <v>0</v>
      </c>
      <c r="W498" s="5">
        <f t="shared" ref="W498:W504" si="251">SUBTOTAL(9,S498:V498)</f>
        <v>0</v>
      </c>
      <c r="X498" s="5">
        <f>VLOOKUP(CONCATENATE($F498," ",$G498),AllocFactorMatrix,(X$4+1),FALSE)*$E504</f>
        <v>0</v>
      </c>
      <c r="Y498" s="5">
        <f>VLOOKUP(CONCATENATE($F498," ",$G498),AllocFactorMatrix,(Y$4+1),FALSE)*$E504</f>
        <v>0</v>
      </c>
      <c r="Z498" s="5">
        <f t="shared" si="246"/>
        <v>0</v>
      </c>
      <c r="AA498" s="5">
        <f>VLOOKUP(CONCATENATE($F498," ",$G498),AllocFactorMatrix,(AA$4+1),FALSE)*$E504</f>
        <v>0</v>
      </c>
      <c r="AB498" s="5">
        <f>VLOOKUP(CONCATENATE($F498," ",$G498),AllocFactorMatrix,(AB$4+1),FALSE)*$E504</f>
        <v>0</v>
      </c>
      <c r="AC498" s="5">
        <f>VLOOKUP(CONCATENATE($F498," ",$G498),AllocFactorMatrix,(AC$4+1),FALSE)*$E504</f>
        <v>0</v>
      </c>
    </row>
    <row r="499" spans="4:29" hidden="1" outlineLevel="1">
      <c r="E499" s="52"/>
      <c r="F499" s="175" t="str">
        <f>F504</f>
        <v>TRAN_LSE</v>
      </c>
      <c r="G499" s="52" t="str">
        <f>$G$10</f>
        <v>SUBTRAN</v>
      </c>
      <c r="H499" s="4">
        <f t="shared" si="244"/>
        <v>0</v>
      </c>
      <c r="I499" s="5">
        <f>VLOOKUP(CONCATENATE($F499," ",$G499),AllocFactorMatrix,(I$4+1),FALSE)*$E504</f>
        <v>0</v>
      </c>
      <c r="J499" s="5">
        <f>VLOOKUP(CONCATENATE($F499," ",$G499),AllocFactorMatrix,(J$4+1),FALSE)*$E504</f>
        <v>0</v>
      </c>
      <c r="K499" s="5">
        <f>VLOOKUP(CONCATENATE($F499," ",$G499),AllocFactorMatrix,(K$4+1),FALSE)*$E504</f>
        <v>0</v>
      </c>
      <c r="L499" s="5">
        <f>VLOOKUP(CONCATENATE($F499," ",$G499),AllocFactorMatrix,(L$4+1),FALSE)*$E504</f>
        <v>0</v>
      </c>
      <c r="M499" s="5">
        <f t="shared" si="249"/>
        <v>0</v>
      </c>
      <c r="N499" s="5">
        <f>VLOOKUP(CONCATENATE($F499," ",$G499),AllocFactorMatrix,(N$4+1),FALSE)*$E504</f>
        <v>0</v>
      </c>
      <c r="O499" s="5">
        <f>VLOOKUP(CONCATENATE($F499," ",$G499),AllocFactorMatrix,(O$4+1),FALSE)*$E504</f>
        <v>0</v>
      </c>
      <c r="P499" s="5">
        <f>VLOOKUP(CONCATENATE($F499," ",$G499),AllocFactorMatrix,(P$4+1),FALSE)*$E504</f>
        <v>0</v>
      </c>
      <c r="Q499" s="5">
        <f>VLOOKUP(CONCATENATE($F499," ",$G499),AllocFactorMatrix,(Q$4+1),FALSE)*$E504</f>
        <v>0</v>
      </c>
      <c r="R499" s="5">
        <f t="shared" si="250"/>
        <v>0</v>
      </c>
      <c r="S499" s="5">
        <f>VLOOKUP(CONCATENATE($F499," ",$G499),AllocFactorMatrix,(S$4+1),FALSE)*$E504</f>
        <v>0</v>
      </c>
      <c r="T499" s="5">
        <f>VLOOKUP(CONCATENATE($F499," ",$G499),AllocFactorMatrix,(T$4+1),FALSE)*$E504</f>
        <v>0</v>
      </c>
      <c r="U499" s="5">
        <f>VLOOKUP(CONCATENATE($F499," ",$G499),AllocFactorMatrix,(U$4+1),FALSE)*$E504</f>
        <v>0</v>
      </c>
      <c r="V499" s="5">
        <f>VLOOKUP(CONCATENATE($F499," ",$G499),AllocFactorMatrix,(V$4+1),FALSE)*$E504</f>
        <v>0</v>
      </c>
      <c r="W499" s="5">
        <f t="shared" si="251"/>
        <v>0</v>
      </c>
      <c r="X499" s="5">
        <f>VLOOKUP(CONCATENATE($F499," ",$G499),AllocFactorMatrix,(X$4+1),FALSE)*$E504</f>
        <v>0</v>
      </c>
      <c r="Y499" s="5">
        <f>VLOOKUP(CONCATENATE($F499," ",$G499),AllocFactorMatrix,(Y$4+1),FALSE)*$E504</f>
        <v>0</v>
      </c>
      <c r="Z499" s="5">
        <f t="shared" si="246"/>
        <v>0</v>
      </c>
      <c r="AA499" s="5">
        <f>VLOOKUP(CONCATENATE($F499," ",$G499),AllocFactorMatrix,(AA$4+1),FALSE)*$E504</f>
        <v>0</v>
      </c>
      <c r="AB499" s="5">
        <f>VLOOKUP(CONCATENATE($F499," ",$G499),AllocFactorMatrix,(AB$4+1),FALSE)*$E504</f>
        <v>0</v>
      </c>
      <c r="AC499" s="5">
        <f>VLOOKUP(CONCATENATE($F499," ",$G499),AllocFactorMatrix,(AC$4+1),FALSE)*$E504</f>
        <v>0</v>
      </c>
    </row>
    <row r="500" spans="4:29" hidden="1" outlineLevel="1">
      <c r="E500" s="52"/>
      <c r="F500" s="175" t="str">
        <f>F504</f>
        <v>TRAN_LSE</v>
      </c>
      <c r="G500" s="52" t="str">
        <f>$G$11</f>
        <v>DISTPRI</v>
      </c>
      <c r="H500" s="4">
        <f t="shared" si="244"/>
        <v>0</v>
      </c>
      <c r="I500" s="5">
        <f>VLOOKUP(CONCATENATE($F500," ",$G500),AllocFactorMatrix,(I$4+1),FALSE)*$E504</f>
        <v>0</v>
      </c>
      <c r="J500" s="5">
        <f>VLOOKUP(CONCATENATE($F500," ",$G500),AllocFactorMatrix,(J$4+1),FALSE)*$E504</f>
        <v>0</v>
      </c>
      <c r="K500" s="5">
        <f>VLOOKUP(CONCATENATE($F500," ",$G500),AllocFactorMatrix,(K$4+1),FALSE)*$E504</f>
        <v>0</v>
      </c>
      <c r="L500" s="5">
        <f>VLOOKUP(CONCATENATE($F500," ",$G500),AllocFactorMatrix,(L$4+1),FALSE)*$E504</f>
        <v>0</v>
      </c>
      <c r="M500" s="5">
        <f t="shared" si="249"/>
        <v>0</v>
      </c>
      <c r="N500" s="5">
        <f>VLOOKUP(CONCATENATE($F500," ",$G500),AllocFactorMatrix,(N$4+1),FALSE)*$E504</f>
        <v>0</v>
      </c>
      <c r="O500" s="5">
        <f>VLOOKUP(CONCATENATE($F500," ",$G500),AllocFactorMatrix,(O$4+1),FALSE)*$E504</f>
        <v>0</v>
      </c>
      <c r="P500" s="5">
        <f>VLOOKUP(CONCATENATE($F500," ",$G500),AllocFactorMatrix,(P$4+1),FALSE)*$E504</f>
        <v>0</v>
      </c>
      <c r="Q500" s="5">
        <f>VLOOKUP(CONCATENATE($F500," ",$G500),AllocFactorMatrix,(Q$4+1),FALSE)*$E504</f>
        <v>0</v>
      </c>
      <c r="R500" s="5">
        <f t="shared" si="250"/>
        <v>0</v>
      </c>
      <c r="S500" s="5">
        <f>VLOOKUP(CONCATENATE($F500," ",$G500),AllocFactorMatrix,(S$4+1),FALSE)*$E504</f>
        <v>0</v>
      </c>
      <c r="T500" s="5">
        <f>VLOOKUP(CONCATENATE($F500," ",$G500),AllocFactorMatrix,(T$4+1),FALSE)*$E504</f>
        <v>0</v>
      </c>
      <c r="U500" s="5">
        <f>VLOOKUP(CONCATENATE($F500," ",$G500),AllocFactorMatrix,(U$4+1),FALSE)*$E504</f>
        <v>0</v>
      </c>
      <c r="V500" s="5">
        <f>VLOOKUP(CONCATENATE($F500," ",$G500),AllocFactorMatrix,(V$4+1),FALSE)*$E504</f>
        <v>0</v>
      </c>
      <c r="W500" s="5">
        <f t="shared" si="251"/>
        <v>0</v>
      </c>
      <c r="X500" s="5">
        <f>VLOOKUP(CONCATENATE($F500," ",$G500),AllocFactorMatrix,(X$4+1),FALSE)*$E504</f>
        <v>0</v>
      </c>
      <c r="Y500" s="5">
        <f>VLOOKUP(CONCATENATE($F500," ",$G500),AllocFactorMatrix,(Y$4+1),FALSE)*$E504</f>
        <v>0</v>
      </c>
      <c r="Z500" s="5">
        <f t="shared" si="246"/>
        <v>0</v>
      </c>
      <c r="AA500" s="5">
        <f>VLOOKUP(CONCATENATE($F500," ",$G500),AllocFactorMatrix,(AA$4+1),FALSE)*$E504</f>
        <v>0</v>
      </c>
      <c r="AB500" s="5">
        <f>VLOOKUP(CONCATENATE($F500," ",$G500),AllocFactorMatrix,(AB$4+1),FALSE)*$E504</f>
        <v>0</v>
      </c>
      <c r="AC500" s="5">
        <f>VLOOKUP(CONCATENATE($F500," ",$G500),AllocFactorMatrix,(AC$4+1),FALSE)*$E504</f>
        <v>0</v>
      </c>
    </row>
    <row r="501" spans="4:29" hidden="1" outlineLevel="1">
      <c r="E501" s="52"/>
      <c r="F501" s="175" t="str">
        <f>F504</f>
        <v>TRAN_LSE</v>
      </c>
      <c r="G501" s="52" t="str">
        <f>$G$12</f>
        <v>DISTSEC</v>
      </c>
      <c r="H501" s="4">
        <f t="shared" si="244"/>
        <v>0</v>
      </c>
      <c r="I501" s="5">
        <f>VLOOKUP(CONCATENATE($F501," ",$G501),AllocFactorMatrix,(I$4+1),FALSE)*$E504</f>
        <v>0</v>
      </c>
      <c r="J501" s="5">
        <f>VLOOKUP(CONCATENATE($F501," ",$G501),AllocFactorMatrix,(J$4+1),FALSE)*$E504</f>
        <v>0</v>
      </c>
      <c r="K501" s="5">
        <f>VLOOKUP(CONCATENATE($F501," ",$G501),AllocFactorMatrix,(K$4+1),FALSE)*$E504</f>
        <v>0</v>
      </c>
      <c r="L501" s="5">
        <f>VLOOKUP(CONCATENATE($F501," ",$G501),AllocFactorMatrix,(L$4+1),FALSE)*$E504</f>
        <v>0</v>
      </c>
      <c r="M501" s="5">
        <f t="shared" si="249"/>
        <v>0</v>
      </c>
      <c r="N501" s="5">
        <f>VLOOKUP(CONCATENATE($F501," ",$G501),AllocFactorMatrix,(N$4+1),FALSE)*$E504</f>
        <v>0</v>
      </c>
      <c r="O501" s="5">
        <f>VLOOKUP(CONCATENATE($F501," ",$G501),AllocFactorMatrix,(O$4+1),FALSE)*$E504</f>
        <v>0</v>
      </c>
      <c r="P501" s="5">
        <f>VLOOKUP(CONCATENATE($F501," ",$G501),AllocFactorMatrix,(P$4+1),FALSE)*$E504</f>
        <v>0</v>
      </c>
      <c r="Q501" s="5">
        <f>VLOOKUP(CONCATENATE($F501," ",$G501),AllocFactorMatrix,(Q$4+1),FALSE)*$E504</f>
        <v>0</v>
      </c>
      <c r="R501" s="5">
        <f t="shared" si="250"/>
        <v>0</v>
      </c>
      <c r="S501" s="5">
        <f>VLOOKUP(CONCATENATE($F501," ",$G501),AllocFactorMatrix,(S$4+1),FALSE)*$E504</f>
        <v>0</v>
      </c>
      <c r="T501" s="5">
        <f>VLOOKUP(CONCATENATE($F501," ",$G501),AllocFactorMatrix,(T$4+1),FALSE)*$E504</f>
        <v>0</v>
      </c>
      <c r="U501" s="5">
        <f>VLOOKUP(CONCATENATE($F501," ",$G501),AllocFactorMatrix,(U$4+1),FALSE)*$E504</f>
        <v>0</v>
      </c>
      <c r="V501" s="5">
        <f>VLOOKUP(CONCATENATE($F501," ",$G501),AllocFactorMatrix,(V$4+1),FALSE)*$E504</f>
        <v>0</v>
      </c>
      <c r="W501" s="5">
        <f t="shared" si="251"/>
        <v>0</v>
      </c>
      <c r="X501" s="5">
        <f>VLOOKUP(CONCATENATE($F501," ",$G501),AllocFactorMatrix,(X$4+1),FALSE)*$E504</f>
        <v>0</v>
      </c>
      <c r="Y501" s="5">
        <f>VLOOKUP(CONCATENATE($F501," ",$G501),AllocFactorMatrix,(Y$4+1),FALSE)*$E504</f>
        <v>0</v>
      </c>
      <c r="Z501" s="5">
        <f t="shared" si="246"/>
        <v>0</v>
      </c>
      <c r="AA501" s="5">
        <f>VLOOKUP(CONCATENATE($F501," ",$G501),AllocFactorMatrix,(AA$4+1),FALSE)*$E504</f>
        <v>0</v>
      </c>
      <c r="AB501" s="5">
        <f>VLOOKUP(CONCATENATE($F501," ",$G501),AllocFactorMatrix,(AB$4+1),FALSE)*$E504</f>
        <v>0</v>
      </c>
      <c r="AC501" s="5">
        <f>VLOOKUP(CONCATENATE($F501," ",$G501),AllocFactorMatrix,(AC$4+1),FALSE)*$E504</f>
        <v>0</v>
      </c>
    </row>
    <row r="502" spans="4:29" hidden="1" outlineLevel="1">
      <c r="E502" s="52"/>
      <c r="F502" s="175" t="str">
        <f>F504</f>
        <v>TRAN_LSE</v>
      </c>
      <c r="G502" s="52" t="str">
        <f>$G$13</f>
        <v>ENERGY</v>
      </c>
      <c r="H502" s="4">
        <f t="shared" si="244"/>
        <v>0</v>
      </c>
      <c r="I502" s="5">
        <f>VLOOKUP(CONCATENATE($F502," ",$G502),AllocFactorMatrix,(I$4+1),FALSE)*$E504</f>
        <v>0</v>
      </c>
      <c r="J502" s="5">
        <f>VLOOKUP(CONCATENATE($F502," ",$G502),AllocFactorMatrix,(J$4+1),FALSE)*$E504</f>
        <v>0</v>
      </c>
      <c r="K502" s="5">
        <f>VLOOKUP(CONCATENATE($F502," ",$G502),AllocFactorMatrix,(K$4+1),FALSE)*$E504</f>
        <v>0</v>
      </c>
      <c r="L502" s="5">
        <f>VLOOKUP(CONCATENATE($F502," ",$G502),AllocFactorMatrix,(L$4+1),FALSE)*$E504</f>
        <v>0</v>
      </c>
      <c r="M502" s="5">
        <f t="shared" si="249"/>
        <v>0</v>
      </c>
      <c r="N502" s="5">
        <f>VLOOKUP(CONCATENATE($F502," ",$G502),AllocFactorMatrix,(N$4+1),FALSE)*$E504</f>
        <v>0</v>
      </c>
      <c r="O502" s="5">
        <f>VLOOKUP(CONCATENATE($F502," ",$G502),AllocFactorMatrix,(O$4+1),FALSE)*$E504</f>
        <v>0</v>
      </c>
      <c r="P502" s="5">
        <f>VLOOKUP(CONCATENATE($F502," ",$G502),AllocFactorMatrix,(P$4+1),FALSE)*$E504</f>
        <v>0</v>
      </c>
      <c r="Q502" s="5">
        <f>VLOOKUP(CONCATENATE($F502," ",$G502),AllocFactorMatrix,(Q$4+1),FALSE)*$E504</f>
        <v>0</v>
      </c>
      <c r="R502" s="5">
        <f t="shared" si="250"/>
        <v>0</v>
      </c>
      <c r="S502" s="5">
        <f>VLOOKUP(CONCATENATE($F502," ",$G502),AllocFactorMatrix,(S$4+1),FALSE)*$E504</f>
        <v>0</v>
      </c>
      <c r="T502" s="5">
        <f>VLOOKUP(CONCATENATE($F502," ",$G502),AllocFactorMatrix,(T$4+1),FALSE)*$E504</f>
        <v>0</v>
      </c>
      <c r="U502" s="5">
        <f>VLOOKUP(CONCATENATE($F502," ",$G502),AllocFactorMatrix,(U$4+1),FALSE)*$E504</f>
        <v>0</v>
      </c>
      <c r="V502" s="5">
        <f>VLOOKUP(CONCATENATE($F502," ",$G502),AllocFactorMatrix,(V$4+1),FALSE)*$E504</f>
        <v>0</v>
      </c>
      <c r="W502" s="5">
        <f t="shared" si="251"/>
        <v>0</v>
      </c>
      <c r="X502" s="5">
        <f>VLOOKUP(CONCATENATE($F502," ",$G502),AllocFactorMatrix,(X$4+1),FALSE)*$E504</f>
        <v>0</v>
      </c>
      <c r="Y502" s="5">
        <f>VLOOKUP(CONCATENATE($F502," ",$G502),AllocFactorMatrix,(Y$4+1),FALSE)*$E504</f>
        <v>0</v>
      </c>
      <c r="Z502" s="5">
        <f t="shared" si="246"/>
        <v>0</v>
      </c>
      <c r="AA502" s="5">
        <f>VLOOKUP(CONCATENATE($F502," ",$G502),AllocFactorMatrix,(AA$4+1),FALSE)*$E504</f>
        <v>0</v>
      </c>
      <c r="AB502" s="5">
        <f>VLOOKUP(CONCATENATE($F502," ",$G502),AllocFactorMatrix,(AB$4+1),FALSE)*$E504</f>
        <v>0</v>
      </c>
      <c r="AC502" s="5">
        <f>VLOOKUP(CONCATENATE($F502," ",$G502),AllocFactorMatrix,(AC$4+1),FALSE)*$E504</f>
        <v>0</v>
      </c>
    </row>
    <row r="503" spans="4:29" hidden="1" outlineLevel="1">
      <c r="E503" s="52"/>
      <c r="F503" s="175" t="str">
        <f>F504</f>
        <v>TRAN_LSE</v>
      </c>
      <c r="G503" s="52" t="str">
        <f>$G$14</f>
        <v>CUSTOMER</v>
      </c>
      <c r="H503" s="4">
        <f t="shared" si="244"/>
        <v>0</v>
      </c>
      <c r="I503" s="5">
        <f>VLOOKUP(CONCATENATE($F503," ",$G503),AllocFactorMatrix,(I$4+1),FALSE)*$E504</f>
        <v>0</v>
      </c>
      <c r="J503" s="5">
        <f>VLOOKUP(CONCATENATE($F503," ",$G503),AllocFactorMatrix,(J$4+1),FALSE)*$E504</f>
        <v>0</v>
      </c>
      <c r="K503" s="5">
        <f>VLOOKUP(CONCATENATE($F503," ",$G503),AllocFactorMatrix,(K$4+1),FALSE)*$E504</f>
        <v>0</v>
      </c>
      <c r="L503" s="5">
        <f>VLOOKUP(CONCATENATE($F503," ",$G503),AllocFactorMatrix,(L$4+1),FALSE)*$E504</f>
        <v>0</v>
      </c>
      <c r="M503" s="5">
        <f t="shared" si="249"/>
        <v>0</v>
      </c>
      <c r="N503" s="5">
        <f>VLOOKUP(CONCATENATE($F503," ",$G503),AllocFactorMatrix,(N$4+1),FALSE)*$E504</f>
        <v>0</v>
      </c>
      <c r="O503" s="5">
        <f>VLOOKUP(CONCATENATE($F503," ",$G503),AllocFactorMatrix,(O$4+1),FALSE)*$E504</f>
        <v>0</v>
      </c>
      <c r="P503" s="5">
        <f>VLOOKUP(CONCATENATE($F503," ",$G503),AllocFactorMatrix,(P$4+1),FALSE)*$E504</f>
        <v>0</v>
      </c>
      <c r="Q503" s="5">
        <f>VLOOKUP(CONCATENATE($F503," ",$G503),AllocFactorMatrix,(Q$4+1),FALSE)*$E504</f>
        <v>0</v>
      </c>
      <c r="R503" s="5">
        <f t="shared" si="250"/>
        <v>0</v>
      </c>
      <c r="S503" s="5">
        <f>VLOOKUP(CONCATENATE($F503," ",$G503),AllocFactorMatrix,(S$4+1),FALSE)*$E504</f>
        <v>0</v>
      </c>
      <c r="T503" s="5">
        <f>VLOOKUP(CONCATENATE($F503," ",$G503),AllocFactorMatrix,(T$4+1),FALSE)*$E504</f>
        <v>0</v>
      </c>
      <c r="U503" s="5">
        <f>VLOOKUP(CONCATENATE($F503," ",$G503),AllocFactorMatrix,(U$4+1),FALSE)*$E504</f>
        <v>0</v>
      </c>
      <c r="V503" s="5">
        <f>VLOOKUP(CONCATENATE($F503," ",$G503),AllocFactorMatrix,(V$4+1),FALSE)*$E504</f>
        <v>0</v>
      </c>
      <c r="W503" s="5">
        <f t="shared" si="251"/>
        <v>0</v>
      </c>
      <c r="X503" s="5">
        <f>VLOOKUP(CONCATENATE($F503," ",$G503),AllocFactorMatrix,(X$4+1),FALSE)*$E504</f>
        <v>0</v>
      </c>
      <c r="Y503" s="5">
        <f>VLOOKUP(CONCATENATE($F503," ",$G503),AllocFactorMatrix,(Y$4+1),FALSE)*$E504</f>
        <v>0</v>
      </c>
      <c r="Z503" s="5">
        <f t="shared" si="246"/>
        <v>0</v>
      </c>
      <c r="AA503" s="5">
        <f>VLOOKUP(CONCATENATE($F503," ",$G503),AllocFactorMatrix,(AA$4+1),FALSE)*$E504</f>
        <v>0</v>
      </c>
      <c r="AB503" s="5">
        <f>VLOOKUP(CONCATENATE($F503," ",$G503),AllocFactorMatrix,(AB$4+1),FALSE)*$E504</f>
        <v>0</v>
      </c>
      <c r="AC503" s="5">
        <f>VLOOKUP(CONCATENATE($F503," ",$G503),AllocFactorMatrix,(AC$4+1),FALSE)*$E504</f>
        <v>0</v>
      </c>
    </row>
    <row r="504" spans="4:29" collapsed="1">
      <c r="D504" s="52" t="str">
        <f>+D2016</f>
        <v>Adj 24 - Annualize PJM Admin Fees</v>
      </c>
      <c r="E504" s="58">
        <f>+ROUND(E2016/8,0)</f>
        <v>26055</v>
      </c>
      <c r="F504" s="93" t="str">
        <f>+F2016</f>
        <v>TRAN_LSE</v>
      </c>
      <c r="G504" s="52" t="str">
        <f>$G$15</f>
        <v>TOTAL</v>
      </c>
      <c r="H504" s="4">
        <f t="shared" si="244"/>
        <v>26055</v>
      </c>
      <c r="I504" s="5">
        <f>VLOOKUP(CONCATENATE($F504," ",$G504),AllocFactorMatrix,(I$4+1),FALSE)*$E504</f>
        <v>13402.326707919337</v>
      </c>
      <c r="J504" s="5">
        <f>VLOOKUP(CONCATENATE($F504," ",$G504),AllocFactorMatrix,(J$4+1),FALSE)*$E504</f>
        <v>3125.4246488089307</v>
      </c>
      <c r="K504" s="5">
        <f>VLOOKUP(CONCATENATE($F504," ",$G504),AllocFactorMatrix,(K$4+1),FALSE)*$E504</f>
        <v>43.455778457847067</v>
      </c>
      <c r="L504" s="5">
        <f>VLOOKUP(CONCATENATE($F504," ",$G504),AllocFactorMatrix,(L$4+1),FALSE)*$E504</f>
        <v>6.0522473689924103</v>
      </c>
      <c r="M504" s="5">
        <f t="shared" si="249"/>
        <v>3174.9326746357701</v>
      </c>
      <c r="N504" s="5">
        <f>VLOOKUP(CONCATENATE($F504," ",$G504),AllocFactorMatrix,(N$4+1),FALSE)*$E504</f>
        <v>1860.2783705531467</v>
      </c>
      <c r="O504" s="5">
        <f>VLOOKUP(CONCATENATE($F504," ",$G504),AllocFactorMatrix,(O$4+1),FALSE)*$E504</f>
        <v>333.34623050990666</v>
      </c>
      <c r="P504" s="5">
        <f>VLOOKUP(CONCATENATE($F504," ",$G504),AllocFactorMatrix,(P$4+1),FALSE)*$E504</f>
        <v>67.599213810778281</v>
      </c>
      <c r="Q504" s="5">
        <f>VLOOKUP(CONCATENATE($F504," ",$G504),AllocFactorMatrix,(Q$4+1),FALSE)*$E504</f>
        <v>2.5670495746146704</v>
      </c>
      <c r="R504" s="5">
        <f t="shared" si="250"/>
        <v>2263.7908644484464</v>
      </c>
      <c r="S504" s="5">
        <f>VLOOKUP(CONCATENATE($F504," ",$G504),AllocFactorMatrix,(S$4+1),FALSE)*$E504</f>
        <v>88.097524245700527</v>
      </c>
      <c r="T504" s="5">
        <f>VLOOKUP(CONCATENATE($F504," ",$G504),AllocFactorMatrix,(T$4+1),FALSE)*$E504</f>
        <v>1189.367449197943</v>
      </c>
      <c r="U504" s="5">
        <f>VLOOKUP(CONCATENATE($F504," ",$G504),AllocFactorMatrix,(U$4+1),FALSE)*$E504</f>
        <v>4548.8530456024137</v>
      </c>
      <c r="V504" s="5">
        <f>VLOOKUP(CONCATENATE($F504," ",$G504),AllocFactorMatrix,(V$4+1),FALSE)*$E504</f>
        <v>824.06691841356087</v>
      </c>
      <c r="W504" s="5">
        <f t="shared" si="251"/>
        <v>6650.3849374596175</v>
      </c>
      <c r="X504" s="5">
        <f>VLOOKUP(CONCATENATE($F504," ",$G504),AllocFactorMatrix,(X$4+1),FALSE)*$E504</f>
        <v>510.57128392446867</v>
      </c>
      <c r="Y504" s="5">
        <f>VLOOKUP(CONCATENATE($F504," ",$G504),AllocFactorMatrix,(Y$4+1),FALSE)*$E504</f>
        <v>10.197418100812598</v>
      </c>
      <c r="Z504" s="5">
        <f t="shared" si="246"/>
        <v>520.7687020252813</v>
      </c>
      <c r="AA504" s="5">
        <f>VLOOKUP(CONCATENATE($F504," ",$G504),AllocFactorMatrix,(AA$4+1),FALSE)*$E504</f>
        <v>6.7352612389953261</v>
      </c>
      <c r="AB504" s="5">
        <f>VLOOKUP(CONCATENATE($F504," ",$G504),AllocFactorMatrix,(AB$4+1),FALSE)*$E504</f>
        <v>29.921865230110164</v>
      </c>
      <c r="AC504" s="5">
        <f>VLOOKUP(CONCATENATE($F504," ",$G504),AllocFactorMatrix,(AC$4+1),FALSE)*$E504</f>
        <v>6.1389870424400836</v>
      </c>
    </row>
    <row r="505" spans="4:29" hidden="1" outlineLevel="1">
      <c r="E505" s="52"/>
      <c r="F505" s="175" t="str">
        <f>F512</f>
        <v>LABOR_PROD</v>
      </c>
      <c r="G505" s="52" t="str">
        <f>$G$8</f>
        <v>PRODUCTION</v>
      </c>
      <c r="H505" s="4">
        <f t="shared" si="244"/>
        <v>-137611.18897714515</v>
      </c>
      <c r="I505" s="5">
        <f>VLOOKUP(CONCATENATE($F505," ",$G505),AllocFactorMatrix,(I$4+1),FALSE)*$E512</f>
        <v>-70785.266295794572</v>
      </c>
      <c r="J505" s="5">
        <f>VLOOKUP(CONCATENATE($F505," ",$G505),AllocFactorMatrix,(J$4+1),FALSE)*$E512</f>
        <v>-16507.134982961943</v>
      </c>
      <c r="K505" s="5">
        <f>VLOOKUP(CONCATENATE($F505," ",$G505),AllocFactorMatrix,(K$4+1),FALSE)*$E512</f>
        <v>-229.51454006953549</v>
      </c>
      <c r="L505" s="5">
        <f>VLOOKUP(CONCATENATE($F505," ",$G505),AllocFactorMatrix,(L$4+1),FALSE)*$E512</f>
        <v>-31.965340872417741</v>
      </c>
      <c r="M505" s="5">
        <f t="shared" ref="M505:M512" si="252">SUBTOTAL(9,J505:L505)</f>
        <v>-16768.614863903898</v>
      </c>
      <c r="N505" s="5">
        <f>VLOOKUP(CONCATENATE($F505," ",$G505),AllocFactorMatrix,(N$4+1),FALSE)*$E512</f>
        <v>-9825.1820533596147</v>
      </c>
      <c r="O505" s="5">
        <f>VLOOKUP(CONCATENATE($F505," ",$G505),AllocFactorMatrix,(O$4+1),FALSE)*$E512</f>
        <v>-1760.5899490123875</v>
      </c>
      <c r="P505" s="5">
        <f>VLOOKUP(CONCATENATE($F505," ",$G505),AllocFactorMatrix,(P$4+1),FALSE)*$E512</f>
        <v>-357.0296751648994</v>
      </c>
      <c r="Q505" s="5">
        <f>VLOOKUP(CONCATENATE($F505," ",$G505),AllocFactorMatrix,(Q$4+1),FALSE)*$E512</f>
        <v>-13.558040457724028</v>
      </c>
      <c r="R505" s="5">
        <f>SUBTOTAL(9,N505:Q505)</f>
        <v>-11956.359717994628</v>
      </c>
      <c r="S505" s="5">
        <f>VLOOKUP(CONCATENATE($F505," ",$G505),AllocFactorMatrix,(S$4+1),FALSE)*$E512</f>
        <v>-465.29284426765395</v>
      </c>
      <c r="T505" s="5">
        <f>VLOOKUP(CONCATENATE($F505," ",$G505),AllocFactorMatrix,(T$4+1),FALSE)*$E512</f>
        <v>-6281.7220807846197</v>
      </c>
      <c r="U505" s="5">
        <f>VLOOKUP(CONCATENATE($F505," ",$G505),AllocFactorMatrix,(U$4+1),FALSE)*$E512</f>
        <v>-24025.065288338366</v>
      </c>
      <c r="V505" s="5">
        <f>VLOOKUP(CONCATENATE($F505," ",$G505),AllocFactorMatrix,(V$4+1),FALSE)*$E512</f>
        <v>-4352.3634020196587</v>
      </c>
      <c r="W505" s="5">
        <f>SUBTOTAL(9,S505:V505)</f>
        <v>-35124.443615410302</v>
      </c>
      <c r="X505" s="5">
        <f>VLOOKUP(CONCATENATE($F505," ",$G505),AllocFactorMatrix,(X$4+1),FALSE)*$E512</f>
        <v>-2696.6156760097369</v>
      </c>
      <c r="Y505" s="5">
        <f>VLOOKUP(CONCATENATE($F505," ",$G505),AllocFactorMatrix,(Y$4+1),FALSE)*$E512</f>
        <v>-53.858331581265908</v>
      </c>
      <c r="Z505" s="5">
        <f t="shared" si="246"/>
        <v>-2750.4740075910026</v>
      </c>
      <c r="AA505" s="5">
        <f>VLOOKUP(CONCATENATE($F505," ",$G505),AllocFactorMatrix,(AA$4+1),FALSE)*$E512</f>
        <v>-35.572723360960538</v>
      </c>
      <c r="AB505" s="5">
        <f>VLOOKUP(CONCATENATE($F505," ",$G505),AllocFactorMatrix,(AB$4+1),FALSE)*$E512</f>
        <v>-158.03429095104048</v>
      </c>
      <c r="AC505" s="5">
        <f>VLOOKUP(CONCATENATE($F505," ",$G505),AllocFactorMatrix,(AC$4+1),FALSE)*$E512</f>
        <v>-32.423462138762922</v>
      </c>
    </row>
    <row r="506" spans="4:29" hidden="1" outlineLevel="1">
      <c r="E506" s="52"/>
      <c r="F506" s="175" t="str">
        <f>F512</f>
        <v>LABOR_PROD</v>
      </c>
      <c r="G506" s="52" t="str">
        <f>$G$9</f>
        <v>BULKTRAN</v>
      </c>
      <c r="H506" s="4">
        <f t="shared" si="244"/>
        <v>0</v>
      </c>
      <c r="I506" s="5">
        <f>VLOOKUP(CONCATENATE($F506," ",$G506),AllocFactorMatrix,(I$4+1),FALSE)*$E512</f>
        <v>0</v>
      </c>
      <c r="J506" s="5">
        <f>VLOOKUP(CONCATENATE($F506," ",$G506),AllocFactorMatrix,(J$4+1),FALSE)*$E512</f>
        <v>0</v>
      </c>
      <c r="K506" s="5">
        <f>VLOOKUP(CONCATENATE($F506," ",$G506),AllocFactorMatrix,(K$4+1),FALSE)*$E512</f>
        <v>0</v>
      </c>
      <c r="L506" s="5">
        <f>VLOOKUP(CONCATENATE($F506," ",$G506),AllocFactorMatrix,(L$4+1),FALSE)*$E512</f>
        <v>0</v>
      </c>
      <c r="M506" s="5">
        <f t="shared" si="252"/>
        <v>0</v>
      </c>
      <c r="N506" s="5">
        <f>VLOOKUP(CONCATENATE($F506," ",$G506),AllocFactorMatrix,(N$4+1),FALSE)*$E512</f>
        <v>0</v>
      </c>
      <c r="O506" s="5">
        <f>VLOOKUP(CONCATENATE($F506," ",$G506),AllocFactorMatrix,(O$4+1),FALSE)*$E512</f>
        <v>0</v>
      </c>
      <c r="P506" s="5">
        <f>VLOOKUP(CONCATENATE($F506," ",$G506),AllocFactorMatrix,(P$4+1),FALSE)*$E512</f>
        <v>0</v>
      </c>
      <c r="Q506" s="5">
        <f>VLOOKUP(CONCATENATE($F506," ",$G506),AllocFactorMatrix,(Q$4+1),FALSE)*$E512</f>
        <v>0</v>
      </c>
      <c r="R506" s="5">
        <f t="shared" ref="R506:R512" si="253">SUBTOTAL(9,N506:Q506)</f>
        <v>0</v>
      </c>
      <c r="S506" s="5">
        <f>VLOOKUP(CONCATENATE($F506," ",$G506),AllocFactorMatrix,(S$4+1),FALSE)*$E512</f>
        <v>0</v>
      </c>
      <c r="T506" s="5">
        <f>VLOOKUP(CONCATENATE($F506," ",$G506),AllocFactorMatrix,(T$4+1),FALSE)*$E512</f>
        <v>0</v>
      </c>
      <c r="U506" s="5">
        <f>VLOOKUP(CONCATENATE($F506," ",$G506),AllocFactorMatrix,(U$4+1),FALSE)*$E512</f>
        <v>0</v>
      </c>
      <c r="V506" s="5">
        <f>VLOOKUP(CONCATENATE($F506," ",$G506),AllocFactorMatrix,(V$4+1),FALSE)*$E512</f>
        <v>0</v>
      </c>
      <c r="W506" s="5">
        <f t="shared" ref="W506:W512" si="254">SUBTOTAL(9,S506:V506)</f>
        <v>0</v>
      </c>
      <c r="X506" s="5">
        <f>VLOOKUP(CONCATENATE($F506," ",$G506),AllocFactorMatrix,(X$4+1),FALSE)*$E512</f>
        <v>0</v>
      </c>
      <c r="Y506" s="5">
        <f>VLOOKUP(CONCATENATE($F506," ",$G506),AllocFactorMatrix,(Y$4+1),FALSE)*$E512</f>
        <v>0</v>
      </c>
      <c r="Z506" s="5">
        <f t="shared" si="246"/>
        <v>0</v>
      </c>
      <c r="AA506" s="5">
        <f>VLOOKUP(CONCATENATE($F506," ",$G506),AllocFactorMatrix,(AA$4+1),FALSE)*$E512</f>
        <v>0</v>
      </c>
      <c r="AB506" s="5">
        <f>VLOOKUP(CONCATENATE($F506," ",$G506),AllocFactorMatrix,(AB$4+1),FALSE)*$E512</f>
        <v>0</v>
      </c>
      <c r="AC506" s="5">
        <f>VLOOKUP(CONCATENATE($F506," ",$G506),AllocFactorMatrix,(AC$4+1),FALSE)*$E512</f>
        <v>0</v>
      </c>
    </row>
    <row r="507" spans="4:29" hidden="1" outlineLevel="1">
      <c r="E507" s="52"/>
      <c r="F507" s="175" t="str">
        <f>F512</f>
        <v>LABOR_PROD</v>
      </c>
      <c r="G507" s="52" t="str">
        <f>$G$10</f>
        <v>SUBTRAN</v>
      </c>
      <c r="H507" s="4">
        <f t="shared" si="244"/>
        <v>0</v>
      </c>
      <c r="I507" s="5">
        <f>VLOOKUP(CONCATENATE($F507," ",$G507),AllocFactorMatrix,(I$4+1),FALSE)*$E512</f>
        <v>0</v>
      </c>
      <c r="J507" s="5">
        <f>VLOOKUP(CONCATENATE($F507," ",$G507),AllocFactorMatrix,(J$4+1),FALSE)*$E512</f>
        <v>0</v>
      </c>
      <c r="K507" s="5">
        <f>VLOOKUP(CONCATENATE($F507," ",$G507),AllocFactorMatrix,(K$4+1),FALSE)*$E512</f>
        <v>0</v>
      </c>
      <c r="L507" s="5">
        <f>VLOOKUP(CONCATENATE($F507," ",$G507),AllocFactorMatrix,(L$4+1),FALSE)*$E512</f>
        <v>0</v>
      </c>
      <c r="M507" s="5">
        <f t="shared" si="252"/>
        <v>0</v>
      </c>
      <c r="N507" s="5">
        <f>VLOOKUP(CONCATENATE($F507," ",$G507),AllocFactorMatrix,(N$4+1),FALSE)*$E512</f>
        <v>0</v>
      </c>
      <c r="O507" s="5">
        <f>VLOOKUP(CONCATENATE($F507," ",$G507),AllocFactorMatrix,(O$4+1),FALSE)*$E512</f>
        <v>0</v>
      </c>
      <c r="P507" s="5">
        <f>VLOOKUP(CONCATENATE($F507," ",$G507),AllocFactorMatrix,(P$4+1),FALSE)*$E512</f>
        <v>0</v>
      </c>
      <c r="Q507" s="5">
        <f>VLOOKUP(CONCATENATE($F507," ",$G507),AllocFactorMatrix,(Q$4+1),FALSE)*$E512</f>
        <v>0</v>
      </c>
      <c r="R507" s="5">
        <f t="shared" si="253"/>
        <v>0</v>
      </c>
      <c r="S507" s="5">
        <f>VLOOKUP(CONCATENATE($F507," ",$G507),AllocFactorMatrix,(S$4+1),FALSE)*$E512</f>
        <v>0</v>
      </c>
      <c r="T507" s="5">
        <f>VLOOKUP(CONCATENATE($F507," ",$G507),AllocFactorMatrix,(T$4+1),FALSE)*$E512</f>
        <v>0</v>
      </c>
      <c r="U507" s="5">
        <f>VLOOKUP(CONCATENATE($F507," ",$G507),AllocFactorMatrix,(U$4+1),FALSE)*$E512</f>
        <v>0</v>
      </c>
      <c r="V507" s="5">
        <f>VLOOKUP(CONCATENATE($F507," ",$G507),AllocFactorMatrix,(V$4+1),FALSE)*$E512</f>
        <v>0</v>
      </c>
      <c r="W507" s="5">
        <f t="shared" si="254"/>
        <v>0</v>
      </c>
      <c r="X507" s="5">
        <f>VLOOKUP(CONCATENATE($F507," ",$G507),AllocFactorMatrix,(X$4+1),FALSE)*$E512</f>
        <v>0</v>
      </c>
      <c r="Y507" s="5">
        <f>VLOOKUP(CONCATENATE($F507," ",$G507),AllocFactorMatrix,(Y$4+1),FALSE)*$E512</f>
        <v>0</v>
      </c>
      <c r="Z507" s="5">
        <f t="shared" si="246"/>
        <v>0</v>
      </c>
      <c r="AA507" s="5">
        <f>VLOOKUP(CONCATENATE($F507," ",$G507),AllocFactorMatrix,(AA$4+1),FALSE)*$E512</f>
        <v>0</v>
      </c>
      <c r="AB507" s="5">
        <f>VLOOKUP(CONCATENATE($F507," ",$G507),AllocFactorMatrix,(AB$4+1),FALSE)*$E512</f>
        <v>0</v>
      </c>
      <c r="AC507" s="5">
        <f>VLOOKUP(CONCATENATE($F507," ",$G507),AllocFactorMatrix,(AC$4+1),FALSE)*$E512</f>
        <v>0</v>
      </c>
    </row>
    <row r="508" spans="4:29" hidden="1" outlineLevel="1">
      <c r="E508" s="52"/>
      <c r="F508" s="175" t="str">
        <f>F512</f>
        <v>LABOR_PROD</v>
      </c>
      <c r="G508" s="52" t="str">
        <f>$G$11</f>
        <v>DISTPRI</v>
      </c>
      <c r="H508" s="4">
        <f t="shared" si="244"/>
        <v>0</v>
      </c>
      <c r="I508" s="5">
        <f>VLOOKUP(CONCATENATE($F508," ",$G508),AllocFactorMatrix,(I$4+1),FALSE)*$E512</f>
        <v>0</v>
      </c>
      <c r="J508" s="5">
        <f>VLOOKUP(CONCATENATE($F508," ",$G508),AllocFactorMatrix,(J$4+1),FALSE)*$E512</f>
        <v>0</v>
      </c>
      <c r="K508" s="5">
        <f>VLOOKUP(CONCATENATE($F508," ",$G508),AllocFactorMatrix,(K$4+1),FALSE)*$E512</f>
        <v>0</v>
      </c>
      <c r="L508" s="5">
        <f>VLOOKUP(CONCATENATE($F508," ",$G508),AllocFactorMatrix,(L$4+1),FALSE)*$E512</f>
        <v>0</v>
      </c>
      <c r="M508" s="5">
        <f t="shared" si="252"/>
        <v>0</v>
      </c>
      <c r="N508" s="5">
        <f>VLOOKUP(CONCATENATE($F508," ",$G508),AllocFactorMatrix,(N$4+1),FALSE)*$E512</f>
        <v>0</v>
      </c>
      <c r="O508" s="5">
        <f>VLOOKUP(CONCATENATE($F508," ",$G508),AllocFactorMatrix,(O$4+1),FALSE)*$E512</f>
        <v>0</v>
      </c>
      <c r="P508" s="5">
        <f>VLOOKUP(CONCATENATE($F508," ",$G508),AllocFactorMatrix,(P$4+1),FALSE)*$E512</f>
        <v>0</v>
      </c>
      <c r="Q508" s="5">
        <f>VLOOKUP(CONCATENATE($F508," ",$G508),AllocFactorMatrix,(Q$4+1),FALSE)*$E512</f>
        <v>0</v>
      </c>
      <c r="R508" s="5">
        <f t="shared" si="253"/>
        <v>0</v>
      </c>
      <c r="S508" s="5">
        <f>VLOOKUP(CONCATENATE($F508," ",$G508),AllocFactorMatrix,(S$4+1),FALSE)*$E512</f>
        <v>0</v>
      </c>
      <c r="T508" s="5">
        <f>VLOOKUP(CONCATENATE($F508," ",$G508),AllocFactorMatrix,(T$4+1),FALSE)*$E512</f>
        <v>0</v>
      </c>
      <c r="U508" s="5">
        <f>VLOOKUP(CONCATENATE($F508," ",$G508),AllocFactorMatrix,(U$4+1),FALSE)*$E512</f>
        <v>0</v>
      </c>
      <c r="V508" s="5">
        <f>VLOOKUP(CONCATENATE($F508," ",$G508),AllocFactorMatrix,(V$4+1),FALSE)*$E512</f>
        <v>0</v>
      </c>
      <c r="W508" s="5">
        <f t="shared" si="254"/>
        <v>0</v>
      </c>
      <c r="X508" s="5">
        <f>VLOOKUP(CONCATENATE($F508," ",$G508),AllocFactorMatrix,(X$4+1),FALSE)*$E512</f>
        <v>0</v>
      </c>
      <c r="Y508" s="5">
        <f>VLOOKUP(CONCATENATE($F508," ",$G508),AllocFactorMatrix,(Y$4+1),FALSE)*$E512</f>
        <v>0</v>
      </c>
      <c r="Z508" s="5">
        <f t="shared" si="246"/>
        <v>0</v>
      </c>
      <c r="AA508" s="5">
        <f>VLOOKUP(CONCATENATE($F508," ",$G508),AllocFactorMatrix,(AA$4+1),FALSE)*$E512</f>
        <v>0</v>
      </c>
      <c r="AB508" s="5">
        <f>VLOOKUP(CONCATENATE($F508," ",$G508),AllocFactorMatrix,(AB$4+1),FALSE)*$E512</f>
        <v>0</v>
      </c>
      <c r="AC508" s="5">
        <f>VLOOKUP(CONCATENATE($F508," ",$G508),AllocFactorMatrix,(AC$4+1),FALSE)*$E512</f>
        <v>0</v>
      </c>
    </row>
    <row r="509" spans="4:29" hidden="1" outlineLevel="1">
      <c r="E509" s="52"/>
      <c r="F509" s="175" t="str">
        <f>F512</f>
        <v>LABOR_PROD</v>
      </c>
      <c r="G509" s="52" t="str">
        <f>$G$12</f>
        <v>DISTSEC</v>
      </c>
      <c r="H509" s="4">
        <f t="shared" si="244"/>
        <v>0</v>
      </c>
      <c r="I509" s="5">
        <f>VLOOKUP(CONCATENATE($F509," ",$G509),AllocFactorMatrix,(I$4+1),FALSE)*$E512</f>
        <v>0</v>
      </c>
      <c r="J509" s="5">
        <f>VLOOKUP(CONCATENATE($F509," ",$G509),AllocFactorMatrix,(J$4+1),FALSE)*$E512</f>
        <v>0</v>
      </c>
      <c r="K509" s="5">
        <f>VLOOKUP(CONCATENATE($F509," ",$G509),AllocFactorMatrix,(K$4+1),FALSE)*$E512</f>
        <v>0</v>
      </c>
      <c r="L509" s="5">
        <f>VLOOKUP(CONCATENATE($F509," ",$G509),AllocFactorMatrix,(L$4+1),FALSE)*$E512</f>
        <v>0</v>
      </c>
      <c r="M509" s="5">
        <f t="shared" si="252"/>
        <v>0</v>
      </c>
      <c r="N509" s="5">
        <f>VLOOKUP(CONCATENATE($F509," ",$G509),AllocFactorMatrix,(N$4+1),FALSE)*$E512</f>
        <v>0</v>
      </c>
      <c r="O509" s="5">
        <f>VLOOKUP(CONCATENATE($F509," ",$G509),AllocFactorMatrix,(O$4+1),FALSE)*$E512</f>
        <v>0</v>
      </c>
      <c r="P509" s="5">
        <f>VLOOKUP(CONCATENATE($F509," ",$G509),AllocFactorMatrix,(P$4+1),FALSE)*$E512</f>
        <v>0</v>
      </c>
      <c r="Q509" s="5">
        <f>VLOOKUP(CONCATENATE($F509," ",$G509),AllocFactorMatrix,(Q$4+1),FALSE)*$E512</f>
        <v>0</v>
      </c>
      <c r="R509" s="5">
        <f t="shared" si="253"/>
        <v>0</v>
      </c>
      <c r="S509" s="5">
        <f>VLOOKUP(CONCATENATE($F509," ",$G509),AllocFactorMatrix,(S$4+1),FALSE)*$E512</f>
        <v>0</v>
      </c>
      <c r="T509" s="5">
        <f>VLOOKUP(CONCATENATE($F509," ",$G509),AllocFactorMatrix,(T$4+1),FALSE)*$E512</f>
        <v>0</v>
      </c>
      <c r="U509" s="5">
        <f>VLOOKUP(CONCATENATE($F509," ",$G509),AllocFactorMatrix,(U$4+1),FALSE)*$E512</f>
        <v>0</v>
      </c>
      <c r="V509" s="5">
        <f>VLOOKUP(CONCATENATE($F509," ",$G509),AllocFactorMatrix,(V$4+1),FALSE)*$E512</f>
        <v>0</v>
      </c>
      <c r="W509" s="5">
        <f t="shared" si="254"/>
        <v>0</v>
      </c>
      <c r="X509" s="5">
        <f>VLOOKUP(CONCATENATE($F509," ",$G509),AllocFactorMatrix,(X$4+1),FALSE)*$E512</f>
        <v>0</v>
      </c>
      <c r="Y509" s="5">
        <f>VLOOKUP(CONCATENATE($F509," ",$G509),AllocFactorMatrix,(Y$4+1),FALSE)*$E512</f>
        <v>0</v>
      </c>
      <c r="Z509" s="5">
        <f t="shared" si="246"/>
        <v>0</v>
      </c>
      <c r="AA509" s="5">
        <f>VLOOKUP(CONCATENATE($F509," ",$G509),AllocFactorMatrix,(AA$4+1),FALSE)*$E512</f>
        <v>0</v>
      </c>
      <c r="AB509" s="5">
        <f>VLOOKUP(CONCATENATE($F509," ",$G509),AllocFactorMatrix,(AB$4+1),FALSE)*$E512</f>
        <v>0</v>
      </c>
      <c r="AC509" s="5">
        <f>VLOOKUP(CONCATENATE($F509," ",$G509),AllocFactorMatrix,(AC$4+1),FALSE)*$E512</f>
        <v>0</v>
      </c>
    </row>
    <row r="510" spans="4:29" hidden="1" outlineLevel="1">
      <c r="E510" s="52"/>
      <c r="F510" s="175" t="str">
        <f>F512</f>
        <v>LABOR_PROD</v>
      </c>
      <c r="G510" s="52" t="str">
        <f>$G$13</f>
        <v>ENERGY</v>
      </c>
      <c r="H510" s="4">
        <f t="shared" si="244"/>
        <v>-55040.811022854861</v>
      </c>
      <c r="I510" s="5">
        <f>VLOOKUP(CONCATENATE($F510," ",$G510),AllocFactorMatrix,(I$4+1),FALSE)*$E512</f>
        <v>-21536.710297110159</v>
      </c>
      <c r="J510" s="5">
        <f>VLOOKUP(CONCATENATE($F510," ",$G510),AllocFactorMatrix,(J$4+1),FALSE)*$E512</f>
        <v>-6213.2784340074058</v>
      </c>
      <c r="K510" s="5">
        <f>VLOOKUP(CONCATENATE($F510," ",$G510),AllocFactorMatrix,(K$4+1),FALSE)*$E512</f>
        <v>-86.599839432511274</v>
      </c>
      <c r="L510" s="5">
        <f>VLOOKUP(CONCATENATE($F510," ",$G510),AllocFactorMatrix,(L$4+1),FALSE)*$E512</f>
        <v>-12.106584158318537</v>
      </c>
      <c r="M510" s="5">
        <f t="shared" si="252"/>
        <v>-6311.984857598236</v>
      </c>
      <c r="N510" s="5">
        <f>VLOOKUP(CONCATENATE($F510," ",$G510),AllocFactorMatrix,(N$4+1),FALSE)*$E512</f>
        <v>-4031.326134214492</v>
      </c>
      <c r="O510" s="5">
        <f>VLOOKUP(CONCATENATE($F510," ",$G510),AllocFactorMatrix,(O$4+1),FALSE)*$E512</f>
        <v>-718.94253164393604</v>
      </c>
      <c r="P510" s="5">
        <f>VLOOKUP(CONCATENATE($F510," ",$G510),AllocFactorMatrix,(P$4+1),FALSE)*$E512</f>
        <v>-146.4030282260691</v>
      </c>
      <c r="Q510" s="5">
        <f>VLOOKUP(CONCATENATE($F510," ",$G510),AllocFactorMatrix,(Q$4+1),FALSE)*$E512</f>
        <v>-5.5296919232921988</v>
      </c>
      <c r="R510" s="5">
        <f t="shared" si="253"/>
        <v>-4902.2013860077896</v>
      </c>
      <c r="S510" s="5">
        <f>VLOOKUP(CONCATENATE($F510," ",$G510),AllocFactorMatrix,(S$4+1),FALSE)*$E512</f>
        <v>-211.12062293157697</v>
      </c>
      <c r="T510" s="5">
        <f>VLOOKUP(CONCATENATE($F510," ",$G510),AllocFactorMatrix,(T$4+1),FALSE)*$E512</f>
        <v>-3337.8571899124668</v>
      </c>
      <c r="U510" s="5">
        <f>VLOOKUP(CONCATENATE($F510," ",$G510),AllocFactorMatrix,(U$4+1),FALSE)*$E512</f>
        <v>-14355.580519743424</v>
      </c>
      <c r="V510" s="5">
        <f>VLOOKUP(CONCATENATE($F510," ",$G510),AllocFactorMatrix,(V$4+1),FALSE)*$E512</f>
        <v>-2700.4346360846425</v>
      </c>
      <c r="W510" s="5">
        <f t="shared" si="254"/>
        <v>-20604.992968672112</v>
      </c>
      <c r="X510" s="5">
        <f>VLOOKUP(CONCATENATE($F510," ",$G510),AllocFactorMatrix,(X$4+1),FALSE)*$E512</f>
        <v>-1107.3653263458912</v>
      </c>
      <c r="Y510" s="5">
        <f>VLOOKUP(CONCATENATE($F510," ",$G510),AllocFactorMatrix,(Y$4+1),FALSE)*$E512</f>
        <v>-22.219064379410057</v>
      </c>
      <c r="Z510" s="5">
        <f t="shared" si="246"/>
        <v>-1129.5843907253013</v>
      </c>
      <c r="AA510" s="5">
        <f>VLOOKUP(CONCATENATE($F510," ",$G510),AllocFactorMatrix,(AA$4+1),FALSE)*$E512</f>
        <v>-19.819500705389551</v>
      </c>
      <c r="AB510" s="5">
        <f>VLOOKUP(CONCATENATE($F510," ",$G510),AllocFactorMatrix,(AB$4+1),FALSE)*$E512</f>
        <v>-443.95002800159864</v>
      </c>
      <c r="AC510" s="5">
        <f>VLOOKUP(CONCATENATE($F510," ",$G510),AllocFactorMatrix,(AC$4+1),FALSE)*$E512</f>
        <v>-91.567594034285406</v>
      </c>
    </row>
    <row r="511" spans="4:29" hidden="1" outlineLevel="1">
      <c r="E511" s="52"/>
      <c r="F511" s="175" t="str">
        <f>F512</f>
        <v>LABOR_PROD</v>
      </c>
      <c r="G511" s="52" t="str">
        <f>$G$14</f>
        <v>CUSTOMER</v>
      </c>
      <c r="H511" s="4">
        <f t="shared" si="244"/>
        <v>0</v>
      </c>
      <c r="I511" s="5">
        <f>VLOOKUP(CONCATENATE($F511," ",$G511),AllocFactorMatrix,(I$4+1),FALSE)*$E512</f>
        <v>0</v>
      </c>
      <c r="J511" s="5">
        <f>VLOOKUP(CONCATENATE($F511," ",$G511),AllocFactorMatrix,(J$4+1),FALSE)*$E512</f>
        <v>0</v>
      </c>
      <c r="K511" s="5">
        <f>VLOOKUP(CONCATENATE($F511," ",$G511),AllocFactorMatrix,(K$4+1),FALSE)*$E512</f>
        <v>0</v>
      </c>
      <c r="L511" s="5">
        <f>VLOOKUP(CONCATENATE($F511," ",$G511),AllocFactorMatrix,(L$4+1),FALSE)*$E512</f>
        <v>0</v>
      </c>
      <c r="M511" s="5">
        <f t="shared" si="252"/>
        <v>0</v>
      </c>
      <c r="N511" s="5">
        <f>VLOOKUP(CONCATENATE($F511," ",$G511),AllocFactorMatrix,(N$4+1),FALSE)*$E512</f>
        <v>0</v>
      </c>
      <c r="O511" s="5">
        <f>VLOOKUP(CONCATENATE($F511," ",$G511),AllocFactorMatrix,(O$4+1),FALSE)*$E512</f>
        <v>0</v>
      </c>
      <c r="P511" s="5">
        <f>VLOOKUP(CONCATENATE($F511," ",$G511),AllocFactorMatrix,(P$4+1),FALSE)*$E512</f>
        <v>0</v>
      </c>
      <c r="Q511" s="5">
        <f>VLOOKUP(CONCATENATE($F511," ",$G511),AllocFactorMatrix,(Q$4+1),FALSE)*$E512</f>
        <v>0</v>
      </c>
      <c r="R511" s="5">
        <f t="shared" si="253"/>
        <v>0</v>
      </c>
      <c r="S511" s="5">
        <f>VLOOKUP(CONCATENATE($F511," ",$G511),AllocFactorMatrix,(S$4+1),FALSE)*$E512</f>
        <v>0</v>
      </c>
      <c r="T511" s="5">
        <f>VLOOKUP(CONCATENATE($F511," ",$G511),AllocFactorMatrix,(T$4+1),FALSE)*$E512</f>
        <v>0</v>
      </c>
      <c r="U511" s="5">
        <f>VLOOKUP(CONCATENATE($F511," ",$G511),AllocFactorMatrix,(U$4+1),FALSE)*$E512</f>
        <v>0</v>
      </c>
      <c r="V511" s="5">
        <f>VLOOKUP(CONCATENATE($F511," ",$G511),AllocFactorMatrix,(V$4+1),FALSE)*$E512</f>
        <v>0</v>
      </c>
      <c r="W511" s="5">
        <f t="shared" si="254"/>
        <v>0</v>
      </c>
      <c r="X511" s="5">
        <f>VLOOKUP(CONCATENATE($F511," ",$G511),AllocFactorMatrix,(X$4+1),FALSE)*$E512</f>
        <v>0</v>
      </c>
      <c r="Y511" s="5">
        <f>VLOOKUP(CONCATENATE($F511," ",$G511),AllocFactorMatrix,(Y$4+1),FALSE)*$E512</f>
        <v>0</v>
      </c>
      <c r="Z511" s="5">
        <f t="shared" si="246"/>
        <v>0</v>
      </c>
      <c r="AA511" s="5">
        <f>VLOOKUP(CONCATENATE($F511," ",$G511),AllocFactorMatrix,(AA$4+1),FALSE)*$E512</f>
        <v>0</v>
      </c>
      <c r="AB511" s="5">
        <f>VLOOKUP(CONCATENATE($F511," ",$G511),AllocFactorMatrix,(AB$4+1),FALSE)*$E512</f>
        <v>0</v>
      </c>
      <c r="AC511" s="5">
        <f>VLOOKUP(CONCATENATE($F511," ",$G511),AllocFactorMatrix,(AC$4+1),FALSE)*$E512</f>
        <v>0</v>
      </c>
    </row>
    <row r="512" spans="4:29" collapsed="1">
      <c r="D512" s="52" t="str">
        <f>+D2024</f>
        <v>Adj 26 - Severance Related Payroll Expenses - Big Sandy Plant</v>
      </c>
      <c r="E512" s="58">
        <f>+ROUND(E2024/8,0)</f>
        <v>-192652</v>
      </c>
      <c r="F512" s="93" t="str">
        <f>+F2024</f>
        <v>LABOR_PROD</v>
      </c>
      <c r="G512" s="52" t="str">
        <f>$G$15</f>
        <v>TOTAL</v>
      </c>
      <c r="H512" s="4">
        <f t="shared" si="244"/>
        <v>-192652</v>
      </c>
      <c r="I512" s="5">
        <f>VLOOKUP(CONCATENATE($F512," ",$G512),AllocFactorMatrix,(I$4+1),FALSE)*$E512</f>
        <v>-92321.976592904728</v>
      </c>
      <c r="J512" s="5">
        <f>VLOOKUP(CONCATENATE($F512," ",$G512),AllocFactorMatrix,(J$4+1),FALSE)*$E512</f>
        <v>-22720.41341696935</v>
      </c>
      <c r="K512" s="5">
        <f>VLOOKUP(CONCATENATE($F512," ",$G512),AllocFactorMatrix,(K$4+1),FALSE)*$E512</f>
        <v>-316.11437950204675</v>
      </c>
      <c r="L512" s="5">
        <f>VLOOKUP(CONCATENATE($F512," ",$G512),AllocFactorMatrix,(L$4+1),FALSE)*$E512</f>
        <v>-44.071925030736274</v>
      </c>
      <c r="M512" s="5">
        <f t="shared" si="252"/>
        <v>-23080.599721502134</v>
      </c>
      <c r="N512" s="5">
        <f>VLOOKUP(CONCATENATE($F512," ",$G512),AllocFactorMatrix,(N$4+1),FALSE)*$E512</f>
        <v>-13856.508187574107</v>
      </c>
      <c r="O512" s="5">
        <f>VLOOKUP(CONCATENATE($F512," ",$G512),AllocFactorMatrix,(O$4+1),FALSE)*$E512</f>
        <v>-2479.5324806563235</v>
      </c>
      <c r="P512" s="5">
        <f>VLOOKUP(CONCATENATE($F512," ",$G512),AllocFactorMatrix,(P$4+1),FALSE)*$E512</f>
        <v>-503.43270339096853</v>
      </c>
      <c r="Q512" s="5">
        <f>VLOOKUP(CONCATENATE($F512," ",$G512),AllocFactorMatrix,(Q$4+1),FALSE)*$E512</f>
        <v>-19.087732381016231</v>
      </c>
      <c r="R512" s="5">
        <f t="shared" si="253"/>
        <v>-16858.561104002416</v>
      </c>
      <c r="S512" s="5">
        <f>VLOOKUP(CONCATENATE($F512," ",$G512),AllocFactorMatrix,(S$4+1),FALSE)*$E512</f>
        <v>-676.41346719923092</v>
      </c>
      <c r="T512" s="5">
        <f>VLOOKUP(CONCATENATE($F512," ",$G512),AllocFactorMatrix,(T$4+1),FALSE)*$E512</f>
        <v>-9619.579270697086</v>
      </c>
      <c r="U512" s="5">
        <f>VLOOKUP(CONCATENATE($F512," ",$G512),AllocFactorMatrix,(U$4+1),FALSE)*$E512</f>
        <v>-38380.645808081797</v>
      </c>
      <c r="V512" s="5">
        <f>VLOOKUP(CONCATENATE($F512," ",$G512),AllocFactorMatrix,(V$4+1),FALSE)*$E512</f>
        <v>-7052.7980381043017</v>
      </c>
      <c r="W512" s="5">
        <f t="shared" si="254"/>
        <v>-55729.436584082418</v>
      </c>
      <c r="X512" s="5">
        <f>VLOOKUP(CONCATENATE($F512," ",$G512),AllocFactorMatrix,(X$4+1),FALSE)*$E512</f>
        <v>-3803.9810023556279</v>
      </c>
      <c r="Y512" s="5">
        <f>VLOOKUP(CONCATENATE($F512," ",$G512),AllocFactorMatrix,(Y$4+1),FALSE)*$E512</f>
        <v>-76.077395960675958</v>
      </c>
      <c r="Z512" s="5">
        <f t="shared" si="246"/>
        <v>-3880.0583983163037</v>
      </c>
      <c r="AA512" s="5">
        <f>VLOOKUP(CONCATENATE($F512," ",$G512),AllocFactorMatrix,(AA$4+1),FALSE)*$E512</f>
        <v>-55.392224066350082</v>
      </c>
      <c r="AB512" s="5">
        <f>VLOOKUP(CONCATENATE($F512," ",$G512),AllocFactorMatrix,(AB$4+1),FALSE)*$E512</f>
        <v>-601.98431895263911</v>
      </c>
      <c r="AC512" s="5">
        <f>VLOOKUP(CONCATENATE($F512," ",$G512),AllocFactorMatrix,(AC$4+1),FALSE)*$E512</f>
        <v>-123.99105617304834</v>
      </c>
    </row>
    <row r="513" spans="4:29" hidden="1" outlineLevel="1">
      <c r="E513" s="52"/>
      <c r="F513" s="175" t="str">
        <f>F520</f>
        <v>LABOR_M</v>
      </c>
      <c r="G513" s="52" t="str">
        <f>$G$8</f>
        <v>PRODUCTION</v>
      </c>
      <c r="H513" s="4">
        <f t="shared" ca="1" si="244"/>
        <v>-79391.69347536932</v>
      </c>
      <c r="I513" s="5">
        <f ca="1">VLOOKUP(CONCATENATE($F513," ",$G513),AllocFactorMatrix,(I$4+1),FALSE)*$E520</f>
        <v>-40837.974049199285</v>
      </c>
      <c r="J513" s="5">
        <f ca="1">VLOOKUP(CONCATENATE($F513," ",$G513),AllocFactorMatrix,(J$4+1),FALSE)*$E520</f>
        <v>-9523.4218268509758</v>
      </c>
      <c r="K513" s="5">
        <f ca="1">VLOOKUP(CONCATENATE($F513," ",$G513),AllocFactorMatrix,(K$4+1),FALSE)*$E520</f>
        <v>-132.41327357739203</v>
      </c>
      <c r="L513" s="5">
        <f ca="1">VLOOKUP(CONCATENATE($F513," ",$G513),AllocFactorMatrix,(L$4+1),FALSE)*$E520</f>
        <v>-18.441687505513563</v>
      </c>
      <c r="M513" s="5">
        <f t="shared" ref="M513:M520" ca="1" si="255">SUBTOTAL(9,J513:L513)</f>
        <v>-9674.2767879338826</v>
      </c>
      <c r="N513" s="5">
        <f ca="1">VLOOKUP(CONCATENATE($F513," ",$G513),AllocFactorMatrix,(N$4+1),FALSE)*$E520</f>
        <v>-5668.4187362815228</v>
      </c>
      <c r="O513" s="5">
        <f ca="1">VLOOKUP(CONCATENATE($F513," ",$G513),AllocFactorMatrix,(O$4+1),FALSE)*$E520</f>
        <v>-1015.7329400810719</v>
      </c>
      <c r="P513" s="5">
        <f ca="1">VLOOKUP(CONCATENATE($F513," ",$G513),AllocFactorMatrix,(P$4+1),FALSE)*$E520</f>
        <v>-205.98027488164496</v>
      </c>
      <c r="Q513" s="5">
        <f ca="1">VLOOKUP(CONCATENATE($F513," ",$G513),AllocFactorMatrix,(Q$4+1),FALSE)*$E520</f>
        <v>-7.8220077898247951</v>
      </c>
      <c r="R513" s="5">
        <f ca="1">SUBTOTAL(9,N513:Q513)</f>
        <v>-6897.9539590340646</v>
      </c>
      <c r="S513" s="5">
        <f ca="1">VLOOKUP(CONCATENATE($F513," ",$G513),AllocFactorMatrix,(S$4+1),FALSE)*$E520</f>
        <v>-268.44028558255911</v>
      </c>
      <c r="T513" s="5">
        <f ca="1">VLOOKUP(CONCATENATE($F513," ",$G513),AllocFactorMatrix,(T$4+1),FALSE)*$E520</f>
        <v>-3624.0988661026668</v>
      </c>
      <c r="U513" s="5">
        <f ca="1">VLOOKUP(CONCATENATE($F513," ",$G513),AllocFactorMatrix,(U$4+1),FALSE)*$E520</f>
        <v>-13860.723341430315</v>
      </c>
      <c r="V513" s="5">
        <f ca="1">VLOOKUP(CONCATENATE($F513," ",$G513),AllocFactorMatrix,(V$4+1),FALSE)*$E520</f>
        <v>-2510.9985872147977</v>
      </c>
      <c r="W513" s="5">
        <f ca="1">SUBTOTAL(9,S513:V513)</f>
        <v>-20264.26108033034</v>
      </c>
      <c r="X513" s="5">
        <f ca="1">VLOOKUP(CONCATENATE($F513," ",$G513),AllocFactorMatrix,(X$4+1),FALSE)*$E520</f>
        <v>-1555.7520195992008</v>
      </c>
      <c r="Y513" s="5">
        <f ca="1">VLOOKUP(CONCATENATE($F513," ",$G513),AllocFactorMatrix,(Y$4+1),FALSE)*$E520</f>
        <v>-31.072358169253388</v>
      </c>
      <c r="Z513" s="5">
        <f t="shared" ref="Z513:Z520" ca="1" si="256">SUBTOTAL(9,X513:Y513)</f>
        <v>-1586.8243777684543</v>
      </c>
      <c r="AA513" s="5">
        <f ca="1">VLOOKUP(CONCATENATE($F513," ",$G513),AllocFactorMatrix,(AA$4+1),FALSE)*$E520</f>
        <v>-20.52288603964125</v>
      </c>
      <c r="AB513" s="5">
        <f ca="1">VLOOKUP(CONCATENATE($F513," ",$G513),AllocFactorMatrix,(AB$4+1),FALSE)*$E520</f>
        <v>-91.174344753798394</v>
      </c>
      <c r="AC513" s="5">
        <f ca="1">VLOOKUP(CONCATENATE($F513," ",$G513),AllocFactorMatrix,(AC$4+1),FALSE)*$E520</f>
        <v>-18.705990309831797</v>
      </c>
    </row>
    <row r="514" spans="4:29" hidden="1" outlineLevel="1">
      <c r="E514" s="52"/>
      <c r="F514" s="175" t="str">
        <f>F520</f>
        <v>LABOR_M</v>
      </c>
      <c r="G514" s="52" t="str">
        <f>$G$9</f>
        <v>BULKTRAN</v>
      </c>
      <c r="H514" s="4">
        <f t="shared" ca="1" si="244"/>
        <v>-12306.340473107275</v>
      </c>
      <c r="I514" s="5">
        <f ca="1">VLOOKUP(CONCATENATE($F514," ",$G514),AllocFactorMatrix,(I$4+1),FALSE)*$E520</f>
        <v>-6330.2090040097473</v>
      </c>
      <c r="J514" s="5">
        <f ca="1">VLOOKUP(CONCATENATE($F514," ",$G514),AllocFactorMatrix,(J$4+1),FALSE)*$E520</f>
        <v>-1476.2057129642842</v>
      </c>
      <c r="K514" s="5">
        <f ca="1">VLOOKUP(CONCATENATE($F514," ",$G514),AllocFactorMatrix,(K$4+1),FALSE)*$E520</f>
        <v>-20.525104787034564</v>
      </c>
      <c r="L514" s="5">
        <f ca="1">VLOOKUP(CONCATENATE($F514," ",$G514),AllocFactorMatrix,(L$4+1),FALSE)*$E520</f>
        <v>-2.8586074362037341</v>
      </c>
      <c r="M514" s="5">
        <f t="shared" ca="1" si="255"/>
        <v>-1499.5894251875225</v>
      </c>
      <c r="N514" s="5">
        <f ca="1">VLOOKUP(CONCATENATE($F514," ",$G514),AllocFactorMatrix,(N$4+1),FALSE)*$E520</f>
        <v>-878.64974103949919</v>
      </c>
      <c r="O514" s="5">
        <f ca="1">VLOOKUP(CONCATENATE($F514," ",$G514),AllocFactorMatrix,(O$4+1),FALSE)*$E520</f>
        <v>-157.44664011060513</v>
      </c>
      <c r="P514" s="5">
        <f ca="1">VLOOKUP(CONCATENATE($F514," ",$G514),AllocFactorMatrix,(P$4+1),FALSE)*$E520</f>
        <v>-31.928571900587759</v>
      </c>
      <c r="Q514" s="5">
        <f ca="1">VLOOKUP(CONCATENATE($F514," ",$G514),AllocFactorMatrix,(Q$4+1),FALSE)*$E520</f>
        <v>-1.2124730791231344</v>
      </c>
      <c r="R514" s="5">
        <f t="shared" ref="R514:R520" ca="1" si="257">SUBTOTAL(9,N514:Q514)</f>
        <v>-1069.237426129815</v>
      </c>
      <c r="S514" s="5">
        <f ca="1">VLOOKUP(CONCATENATE($F514," ",$G514),AllocFactorMatrix,(S$4+1),FALSE)*$E520</f>
        <v>-41.610367614868977</v>
      </c>
      <c r="T514" s="5">
        <f ca="1">VLOOKUP(CONCATENATE($F514," ",$G514),AllocFactorMatrix,(T$4+1),FALSE)*$E520</f>
        <v>-561.76399069126762</v>
      </c>
      <c r="U514" s="5">
        <f ca="1">VLOOKUP(CONCATENATE($F514," ",$G514),AllocFactorMatrix,(U$4+1),FALSE)*$E520</f>
        <v>-2148.521755567619</v>
      </c>
      <c r="V514" s="5">
        <f ca="1">VLOOKUP(CONCATENATE($F514," ",$G514),AllocFactorMatrix,(V$4+1),FALSE)*$E520</f>
        <v>-389.22464289470673</v>
      </c>
      <c r="W514" s="5">
        <f t="shared" ref="W514:W520" ca="1" si="258">SUBTOTAL(9,S514:V514)</f>
        <v>-3141.1207567684628</v>
      </c>
      <c r="X514" s="5">
        <f ca="1">VLOOKUP(CONCATENATE($F514," ",$G514),AllocFactorMatrix,(X$4+1),FALSE)*$E520</f>
        <v>-241.15386896050759</v>
      </c>
      <c r="Y514" s="5">
        <f ca="1">VLOOKUP(CONCATENATE($F514," ",$G514),AllocFactorMatrix,(Y$4+1),FALSE)*$E520</f>
        <v>-4.8164612970726051</v>
      </c>
      <c r="Z514" s="5">
        <f t="shared" ca="1" si="256"/>
        <v>-245.9703302575802</v>
      </c>
      <c r="AA514" s="5">
        <f ca="1">VLOOKUP(CONCATENATE($F514," ",$G514),AllocFactorMatrix,(AA$4+1),FALSE)*$E520</f>
        <v>-3.1812096711724687</v>
      </c>
      <c r="AB514" s="5">
        <f ca="1">VLOOKUP(CONCATENATE($F514," ",$G514),AllocFactorMatrix,(AB$4+1),FALSE)*$E520</f>
        <v>-14.132744621460962</v>
      </c>
      <c r="AC514" s="5">
        <f ca="1">VLOOKUP(CONCATENATE($F514," ",$G514),AllocFactorMatrix,(AC$4+1),FALSE)*$E520</f>
        <v>-2.8995764614953545</v>
      </c>
    </row>
    <row r="515" spans="4:29" hidden="1" outlineLevel="1">
      <c r="E515" s="52"/>
      <c r="F515" s="175" t="str">
        <f>F520</f>
        <v>LABOR_M</v>
      </c>
      <c r="G515" s="52" t="str">
        <f>$G$10</f>
        <v>SUBTRAN</v>
      </c>
      <c r="H515" s="4">
        <f t="shared" ca="1" si="244"/>
        <v>-3410.5694542327924</v>
      </c>
      <c r="I515" s="5">
        <f ca="1">VLOOKUP(CONCATENATE($F515," ",$G515),AllocFactorMatrix,(I$4+1),FALSE)*$E520</f>
        <v>-1742.6419265064696</v>
      </c>
      <c r="J515" s="5">
        <f ca="1">VLOOKUP(CONCATENATE($F515," ",$G515),AllocFactorMatrix,(J$4+1),FALSE)*$E520</f>
        <v>-408.50470627249126</v>
      </c>
      <c r="K515" s="5">
        <f ca="1">VLOOKUP(CONCATENATE($F515," ",$G515),AllocFactorMatrix,(K$4+1),FALSE)*$E520</f>
        <v>-5.7066523420062314</v>
      </c>
      <c r="L515" s="5">
        <f ca="1">VLOOKUP(CONCATENATE($F515," ",$G515),AllocFactorMatrix,(L$4+1),FALSE)*$E520</f>
        <v>-1.0328775593604529</v>
      </c>
      <c r="M515" s="5">
        <f t="shared" ca="1" si="255"/>
        <v>-415.24423617385793</v>
      </c>
      <c r="N515" s="5">
        <f ca="1">VLOOKUP(CONCATENATE($F515," ",$G515),AllocFactorMatrix,(N$4+1),FALSE)*$E520</f>
        <v>-236.0864925589415</v>
      </c>
      <c r="O515" s="5">
        <f ca="1">VLOOKUP(CONCATENATE($F515," ",$G515),AllocFactorMatrix,(O$4+1),FALSE)*$E520</f>
        <v>-42.423556608872417</v>
      </c>
      <c r="P515" s="5">
        <f ca="1">VLOOKUP(CONCATENATE($F515," ",$G515),AllocFactorMatrix,(P$4+1),FALSE)*$E520</f>
        <v>-11.135856524165947</v>
      </c>
      <c r="Q515" s="5">
        <f ca="1">VLOOKUP(CONCATENATE($F515," ",$G515),AllocFactorMatrix,(Q$4+1),FALSE)*$E520</f>
        <v>0</v>
      </c>
      <c r="R515" s="5">
        <f t="shared" ca="1" si="257"/>
        <v>-289.64590569197986</v>
      </c>
      <c r="S515" s="5">
        <f ca="1">VLOOKUP(CONCATENATE($F515," ",$G515),AllocFactorMatrix,(S$4+1),FALSE)*$E520</f>
        <v>-10.641417821938907</v>
      </c>
      <c r="T515" s="5">
        <f ca="1">VLOOKUP(CONCATENATE($F515," ",$G515),AllocFactorMatrix,(T$4+1),FALSE)*$E520</f>
        <v>-149.30941080737907</v>
      </c>
      <c r="U515" s="5">
        <f ca="1">VLOOKUP(CONCATENATE($F515," ",$G515),AllocFactorMatrix,(U$4+1),FALSE)*$E520</f>
        <v>-736.21057063312605</v>
      </c>
      <c r="V515" s="5">
        <f ca="1">VLOOKUP(CONCATENATE($F515," ",$G515),AllocFactorMatrix,(V$4+1),FALSE)*$E520</f>
        <v>0</v>
      </c>
      <c r="W515" s="5">
        <f t="shared" ca="1" si="258"/>
        <v>-896.16139926244409</v>
      </c>
      <c r="X515" s="5">
        <f ca="1">VLOOKUP(CONCATENATE($F515," ",$G515),AllocFactorMatrix,(X$4+1),FALSE)*$E520</f>
        <v>-64.71607050571258</v>
      </c>
      <c r="Y515" s="5">
        <f ca="1">VLOOKUP(CONCATENATE($F515," ",$G515),AllocFactorMatrix,(Y$4+1),FALSE)*$E520</f>
        <v>-1.2994027254616094</v>
      </c>
      <c r="Z515" s="5">
        <f t="shared" ca="1" si="256"/>
        <v>-66.015473231174184</v>
      </c>
      <c r="AA515" s="5">
        <f ca="1">VLOOKUP(CONCATENATE($F515," ",$G515),AllocFactorMatrix,(AA$4+1),FALSE)*$E520</f>
        <v>-0.86051336686519797</v>
      </c>
      <c r="AB515" s="5">
        <f ca="1">VLOOKUP(CONCATENATE($F515," ",$G515),AllocFactorMatrix,(AB$4+1),FALSE)*$E520</f>
        <v>0</v>
      </c>
      <c r="AC515" s="5">
        <f ca="1">VLOOKUP(CONCATENATE($F515," ",$G515),AllocFactorMatrix,(AC$4+1),FALSE)*$E520</f>
        <v>0</v>
      </c>
    </row>
    <row r="516" spans="4:29" hidden="1" outlineLevel="1">
      <c r="E516" s="52"/>
      <c r="F516" s="175" t="str">
        <f>F520</f>
        <v>LABOR_M</v>
      </c>
      <c r="G516" s="52" t="str">
        <f>$G$11</f>
        <v>DISTPRI</v>
      </c>
      <c r="H516" s="4">
        <f t="shared" ca="1" si="244"/>
        <v>-27859.506742007652</v>
      </c>
      <c r="I516" s="5">
        <f ca="1">VLOOKUP(CONCATENATE($F516," ",$G516),AllocFactorMatrix,(I$4+1),FALSE)*$E520</f>
        <v>-18242.60192587486</v>
      </c>
      <c r="J516" s="5">
        <f ca="1">VLOOKUP(CONCATENATE($F516," ",$G516),AllocFactorMatrix,(J$4+1),FALSE)*$E520</f>
        <v>-4269.4729519910125</v>
      </c>
      <c r="K516" s="5">
        <f ca="1">VLOOKUP(CONCATENATE($F516," ",$G516),AllocFactorMatrix,(K$4+1),FALSE)*$E520</f>
        <v>-59.634934550313957</v>
      </c>
      <c r="L516" s="5">
        <f ca="1">VLOOKUP(CONCATENATE($F516," ",$G516),AllocFactorMatrix,(L$4+1),FALSE)*$E520</f>
        <v>0</v>
      </c>
      <c r="M516" s="5">
        <f t="shared" ca="1" si="255"/>
        <v>-4329.1078865413265</v>
      </c>
      <c r="N516" s="5">
        <f ca="1">VLOOKUP(CONCATENATE($F516," ",$G516),AllocFactorMatrix,(N$4+1),FALSE)*$E520</f>
        <v>-2478.5128023386783</v>
      </c>
      <c r="O516" s="5">
        <f ca="1">VLOOKUP(CONCATENATE($F516," ",$G516),AllocFactorMatrix,(O$4+1),FALSE)*$E520</f>
        <v>-445.33717562731863</v>
      </c>
      <c r="P516" s="5">
        <f ca="1">VLOOKUP(CONCATENATE($F516," ",$G516),AllocFactorMatrix,(P$4+1),FALSE)*$E520</f>
        <v>0</v>
      </c>
      <c r="Q516" s="5">
        <f ca="1">VLOOKUP(CONCATENATE($F516," ",$G516),AllocFactorMatrix,(Q$4+1),FALSE)*$E520</f>
        <v>0</v>
      </c>
      <c r="R516" s="5">
        <f t="shared" ca="1" si="257"/>
        <v>-2923.8499779659969</v>
      </c>
      <c r="S516" s="5">
        <f ca="1">VLOOKUP(CONCATENATE($F516," ",$G516),AllocFactorMatrix,(S$4+1),FALSE)*$E520</f>
        <v>-112.07031138194405</v>
      </c>
      <c r="T516" s="5">
        <f ca="1">VLOOKUP(CONCATENATE($F516," ",$G516),AllocFactorMatrix,(T$4+1),FALSE)*$E520</f>
        <v>-1549.6928912677993</v>
      </c>
      <c r="U516" s="5">
        <f ca="1">VLOOKUP(CONCATENATE($F516," ",$G516),AllocFactorMatrix,(U$4+1),FALSE)*$E520</f>
        <v>0</v>
      </c>
      <c r="V516" s="5">
        <f ca="1">VLOOKUP(CONCATENATE($F516," ",$G516),AllocFactorMatrix,(V$4+1),FALSE)*$E520</f>
        <v>0</v>
      </c>
      <c r="W516" s="5">
        <f t="shared" ca="1" si="258"/>
        <v>-1661.7632026497433</v>
      </c>
      <c r="X516" s="5">
        <f ca="1">VLOOKUP(CONCATENATE($F516," ",$G516),AllocFactorMatrix,(X$4+1),FALSE)*$E520</f>
        <v>-679.58773043012241</v>
      </c>
      <c r="Y516" s="5">
        <f ca="1">VLOOKUP(CONCATENATE($F516," ",$G516),AllocFactorMatrix,(Y$4+1),FALSE)*$E520</f>
        <v>-13.640397466141133</v>
      </c>
      <c r="Z516" s="5">
        <f t="shared" ca="1" si="256"/>
        <v>-693.22812789626357</v>
      </c>
      <c r="AA516" s="5">
        <f ca="1">VLOOKUP(CONCATENATE($F516," ",$G516),AllocFactorMatrix,(AA$4+1),FALSE)*$E520</f>
        <v>-8.9556210794589237</v>
      </c>
      <c r="AB516" s="5">
        <f ca="1">VLOOKUP(CONCATENATE($F516," ",$G516),AllocFactorMatrix,(AB$4+1),FALSE)*$E520</f>
        <v>0</v>
      </c>
      <c r="AC516" s="5">
        <f ca="1">VLOOKUP(CONCATENATE($F516," ",$G516),AllocFactorMatrix,(AC$4+1),FALSE)*$E520</f>
        <v>0</v>
      </c>
    </row>
    <row r="517" spans="4:29" hidden="1" outlineLevel="1">
      <c r="E517" s="52"/>
      <c r="F517" s="175" t="str">
        <f>F520</f>
        <v>LABOR_M</v>
      </c>
      <c r="G517" s="52" t="str">
        <f>$G$12</f>
        <v>DISTSEC</v>
      </c>
      <c r="H517" s="4">
        <f t="shared" ca="1" si="244"/>
        <v>-11037.185738701332</v>
      </c>
      <c r="I517" s="5">
        <f ca="1">VLOOKUP(CONCATENATE($F517," ",$G517),AllocFactorMatrix,(I$4+1),FALSE)*$E520</f>
        <v>-8190.7516501985065</v>
      </c>
      <c r="J517" s="5">
        <f ca="1">VLOOKUP(CONCATENATE($F517," ",$G517),AllocFactorMatrix,(J$4+1),FALSE)*$E520</f>
        <v>-1651.6214720653927</v>
      </c>
      <c r="K517" s="5">
        <f ca="1">VLOOKUP(CONCATENATE($F517," ",$G517),AllocFactorMatrix,(K$4+1),FALSE)*$E520</f>
        <v>0</v>
      </c>
      <c r="L517" s="5">
        <f ca="1">VLOOKUP(CONCATENATE($F517," ",$G517),AllocFactorMatrix,(L$4+1),FALSE)*$E520</f>
        <v>0</v>
      </c>
      <c r="M517" s="5">
        <f t="shared" ca="1" si="255"/>
        <v>-1651.6214720653927</v>
      </c>
      <c r="N517" s="5">
        <f ca="1">VLOOKUP(CONCATENATE($F517," ",$G517),AllocFactorMatrix,(N$4+1),FALSE)*$E520</f>
        <v>-825.53901152577134</v>
      </c>
      <c r="O517" s="5">
        <f ca="1">VLOOKUP(CONCATENATE($F517," ",$G517),AllocFactorMatrix,(O$4+1),FALSE)*$E520</f>
        <v>0</v>
      </c>
      <c r="P517" s="5">
        <f ca="1">VLOOKUP(CONCATENATE($F517," ",$G517),AllocFactorMatrix,(P$4+1),FALSE)*$E520</f>
        <v>0</v>
      </c>
      <c r="Q517" s="5">
        <f ca="1">VLOOKUP(CONCATENATE($F517," ",$G517),AllocFactorMatrix,(Q$4+1),FALSE)*$E520</f>
        <v>0</v>
      </c>
      <c r="R517" s="5">
        <f t="shared" ca="1" si="257"/>
        <v>-825.53901152577134</v>
      </c>
      <c r="S517" s="5">
        <f ca="1">VLOOKUP(CONCATENATE($F517," ",$G517),AllocFactorMatrix,(S$4+1),FALSE)*$E520</f>
        <v>-30.856715330561414</v>
      </c>
      <c r="T517" s="5">
        <f ca="1">VLOOKUP(CONCATENATE($F517," ",$G517),AllocFactorMatrix,(T$4+1),FALSE)*$E520</f>
        <v>0</v>
      </c>
      <c r="U517" s="5">
        <f ca="1">VLOOKUP(CONCATENATE($F517," ",$G517),AllocFactorMatrix,(U$4+1),FALSE)*$E520</f>
        <v>0</v>
      </c>
      <c r="V517" s="5">
        <f ca="1">VLOOKUP(CONCATENATE($F517," ",$G517),AllocFactorMatrix,(V$4+1),FALSE)*$E520</f>
        <v>0</v>
      </c>
      <c r="W517" s="5">
        <f t="shared" ca="1" si="258"/>
        <v>-30.856715330561414</v>
      </c>
      <c r="X517" s="5">
        <f ca="1">VLOOKUP(CONCATENATE($F517," ",$G517),AllocFactorMatrix,(X$4+1),FALSE)*$E520</f>
        <v>-233.19557022285704</v>
      </c>
      <c r="Y517" s="5">
        <f ca="1">VLOOKUP(CONCATENATE($F517," ",$G517),AllocFactorMatrix,(Y$4+1),FALSE)*$E520</f>
        <v>0</v>
      </c>
      <c r="Z517" s="5">
        <f t="shared" ca="1" si="256"/>
        <v>-233.19557022285704</v>
      </c>
      <c r="AA517" s="5">
        <f ca="1">VLOOKUP(CONCATENATE($F517," ",$G517),AllocFactorMatrix,(AA$4+1),FALSE)*$E520</f>
        <v>-2.7572045555668701</v>
      </c>
      <c r="AB517" s="5">
        <f ca="1">VLOOKUP(CONCATENATE($F517," ",$G517),AllocFactorMatrix,(AB$4+1),FALSE)*$E520</f>
        <v>-84.865957030622013</v>
      </c>
      <c r="AC517" s="5">
        <f ca="1">VLOOKUP(CONCATENATE($F517," ",$G517),AllocFactorMatrix,(AC$4+1),FALSE)*$E520</f>
        <v>-17.59815777205289</v>
      </c>
    </row>
    <row r="518" spans="4:29" hidden="1" outlineLevel="1">
      <c r="E518" s="52"/>
      <c r="F518" s="175" t="str">
        <f>F520</f>
        <v>LABOR_M</v>
      </c>
      <c r="G518" s="52" t="str">
        <f>$G$13</f>
        <v>ENERGY</v>
      </c>
      <c r="H518" s="4">
        <f t="shared" ca="1" si="244"/>
        <v>-31754.56319971168</v>
      </c>
      <c r="I518" s="5">
        <f ca="1">VLOOKUP(CONCATENATE($F518," ",$G518),AllocFactorMatrix,(I$4+1),FALSE)*$E520</f>
        <v>-12425.122659611448</v>
      </c>
      <c r="J518" s="5">
        <f ca="1">VLOOKUP(CONCATENATE($F518," ",$G518),AllocFactorMatrix,(J$4+1),FALSE)*$E520</f>
        <v>-3584.6118369906985</v>
      </c>
      <c r="K518" s="5">
        <f ca="1">VLOOKUP(CONCATENATE($F518," ",$G518),AllocFactorMatrix,(K$4+1),FALSE)*$E520</f>
        <v>-49.961837829800338</v>
      </c>
      <c r="L518" s="5">
        <f ca="1">VLOOKUP(CONCATENATE($F518," ",$G518),AllocFactorMatrix,(L$4+1),FALSE)*$E520</f>
        <v>-6.9846225853816248</v>
      </c>
      <c r="M518" s="5">
        <f t="shared" ca="1" si="255"/>
        <v>-3641.5582974058807</v>
      </c>
      <c r="N518" s="5">
        <f ca="1">VLOOKUP(CONCATENATE($F518," ",$G518),AllocFactorMatrix,(N$4+1),FALSE)*$E520</f>
        <v>-2325.7833256564468</v>
      </c>
      <c r="O518" s="5">
        <f ca="1">VLOOKUP(CONCATENATE($F518," ",$G518),AllocFactorMatrix,(O$4+1),FALSE)*$E520</f>
        <v>-414.77779185645329</v>
      </c>
      <c r="P518" s="5">
        <f ca="1">VLOOKUP(CONCATENATE($F518," ",$G518),AllocFactorMatrix,(P$4+1),FALSE)*$E520</f>
        <v>-84.463948223863738</v>
      </c>
      <c r="Q518" s="5">
        <f ca="1">VLOOKUP(CONCATENATE($F518," ",$G518),AllocFactorMatrix,(Q$4+1),FALSE)*$E520</f>
        <v>-3.1902319095589808</v>
      </c>
      <c r="R518" s="5">
        <f t="shared" ca="1" si="257"/>
        <v>-2828.2152976463226</v>
      </c>
      <c r="S518" s="5">
        <f ca="1">VLOOKUP(CONCATENATE($F518," ",$G518),AllocFactorMatrix,(S$4+1),FALSE)*$E520</f>
        <v>-121.80131504347754</v>
      </c>
      <c r="T518" s="5">
        <f ca="1">VLOOKUP(CONCATENATE($F518," ",$G518),AllocFactorMatrix,(T$4+1),FALSE)*$E520</f>
        <v>-1925.7019494984502</v>
      </c>
      <c r="U518" s="5">
        <f ca="1">VLOOKUP(CONCATENATE($F518," ",$G518),AllocFactorMatrix,(U$4+1),FALSE)*$E520</f>
        <v>-8282.1306665240681</v>
      </c>
      <c r="V518" s="5">
        <f ca="1">VLOOKUP(CONCATENATE($F518," ",$G518),AllocFactorMatrix,(V$4+1),FALSE)*$E520</f>
        <v>-1557.955283083189</v>
      </c>
      <c r="W518" s="5">
        <f t="shared" ca="1" si="258"/>
        <v>-11887.589214149186</v>
      </c>
      <c r="X518" s="5">
        <f ca="1">VLOOKUP(CONCATENATE($F518," ",$G518),AllocFactorMatrix,(X$4+1),FALSE)*$E520</f>
        <v>-638.86962395991327</v>
      </c>
      <c r="Y518" s="5">
        <f ca="1">VLOOKUP(CONCATENATE($F518," ",$G518),AllocFactorMatrix,(Y$4+1),FALSE)*$E520</f>
        <v>-12.818791565071001</v>
      </c>
      <c r="Z518" s="5">
        <f t="shared" ca="1" si="256"/>
        <v>-651.68841552498429</v>
      </c>
      <c r="AA518" s="5">
        <f ca="1">VLOOKUP(CONCATENATE($F518," ",$G518),AllocFactorMatrix,(AA$4+1),FALSE)*$E520</f>
        <v>-11.434417045102958</v>
      </c>
      <c r="AB518" s="5">
        <f ca="1">VLOOKUP(CONCATENATE($F518," ",$G518),AllocFactorMatrix,(AB$4+1),FALSE)*$E520</f>
        <v>-256.1270257416225</v>
      </c>
      <c r="AC518" s="5">
        <f ca="1">VLOOKUP(CONCATENATE($F518," ",$G518),AllocFactorMatrix,(AC$4+1),FALSE)*$E520</f>
        <v>-52.827872587122357</v>
      </c>
    </row>
    <row r="519" spans="4:29" hidden="1" outlineLevel="1">
      <c r="E519" s="52"/>
      <c r="F519" s="175" t="str">
        <f>F520</f>
        <v>LABOR_M</v>
      </c>
      <c r="G519" s="52" t="str">
        <f>$G$14</f>
        <v>CUSTOMER</v>
      </c>
      <c r="H519" s="4">
        <f t="shared" ca="1" si="244"/>
        <v>-21015.140916870008</v>
      </c>
      <c r="I519" s="5">
        <f ca="1">VLOOKUP(CONCATENATE($F519," ",$G519),AllocFactorMatrix,(I$4+1),FALSE)*$E520</f>
        <v>-16226.427232484235</v>
      </c>
      <c r="J519" s="5">
        <f ca="1">VLOOKUP(CONCATENATE($F519," ",$G519),AllocFactorMatrix,(J$4+1),FALSE)*$E520</f>
        <v>-3285.7070685437675</v>
      </c>
      <c r="K519" s="5">
        <f ca="1">VLOOKUP(CONCATENATE($F519," ",$G519),AllocFactorMatrix,(K$4+1),FALSE)*$E520</f>
        <v>-83.983268996790926</v>
      </c>
      <c r="L519" s="5">
        <f ca="1">VLOOKUP(CONCATENATE($F519," ",$G519),AllocFactorMatrix,(L$4+1),FALSE)*$E520</f>
        <v>-13.54071877506869</v>
      </c>
      <c r="M519" s="5">
        <f t="shared" ca="1" si="255"/>
        <v>-3383.2310563156275</v>
      </c>
      <c r="N519" s="5">
        <f ca="1">VLOOKUP(CONCATENATE($F519," ",$G519),AllocFactorMatrix,(N$4+1),FALSE)*$E520</f>
        <v>-134.74557001208774</v>
      </c>
      <c r="O519" s="5">
        <f ca="1">VLOOKUP(CONCATENATE($F519," ",$G519),AllocFactorMatrix,(O$4+1),FALSE)*$E520</f>
        <v>-32.543742281603862</v>
      </c>
      <c r="P519" s="5">
        <f ca="1">VLOOKUP(CONCATENATE($F519," ",$G519),AllocFactorMatrix,(P$4+1),FALSE)*$E520</f>
        <v>-33.128292700754542</v>
      </c>
      <c r="Q519" s="5">
        <f ca="1">VLOOKUP(CONCATENATE($F519," ",$G519),AllocFactorMatrix,(Q$4+1),FALSE)*$E520</f>
        <v>-4.0921188999267839</v>
      </c>
      <c r="R519" s="5">
        <f t="shared" ca="1" si="257"/>
        <v>-204.50972389437294</v>
      </c>
      <c r="S519" s="5">
        <f ca="1">VLOOKUP(CONCATENATE($F519," ",$G519),AllocFactorMatrix,(S$4+1),FALSE)*$E520</f>
        <v>-1.0240759651039506</v>
      </c>
      <c r="T519" s="5">
        <f ca="1">VLOOKUP(CONCATENATE($F519," ",$G519),AllocFactorMatrix,(T$4+1),FALSE)*$E520</f>
        <v>-23.659465879754826</v>
      </c>
      <c r="U519" s="5">
        <f ca="1">VLOOKUP(CONCATENATE($F519," ",$G519),AllocFactorMatrix,(U$4+1),FALSE)*$E520</f>
        <v>-55.649320774951825</v>
      </c>
      <c r="V519" s="5">
        <f ca="1">VLOOKUP(CONCATENATE($F519," ",$G519),AllocFactorMatrix,(V$4+1),FALSE)*$E520</f>
        <v>-16.386694356735092</v>
      </c>
      <c r="W519" s="5">
        <f t="shared" ca="1" si="258"/>
        <v>-96.71955697654569</v>
      </c>
      <c r="X519" s="5">
        <f ca="1">VLOOKUP(CONCATENATE($F519," ",$G519),AllocFactorMatrix,(X$4+1),FALSE)*$E520</f>
        <v>-29.857193800341609</v>
      </c>
      <c r="Y519" s="5">
        <f ca="1">VLOOKUP(CONCATENATE($F519," ",$G519),AllocFactorMatrix,(Y$4+1),FALSE)*$E520</f>
        <v>-0.44601369596201945</v>
      </c>
      <c r="Z519" s="5">
        <f t="shared" ca="1" si="256"/>
        <v>-30.303207496303628</v>
      </c>
      <c r="AA519" s="5">
        <f ca="1">VLOOKUP(CONCATENATE($F519," ",$G519),AllocFactorMatrix,(AA$4+1),FALSE)*$E520</f>
        <v>-2.4306142389879577</v>
      </c>
      <c r="AB519" s="5">
        <f ca="1">VLOOKUP(CONCATENATE($F519," ",$G519),AllocFactorMatrix,(AB$4+1),FALSE)*$E520</f>
        <v>-883.15262066515982</v>
      </c>
      <c r="AC519" s="5">
        <f ca="1">VLOOKUP(CONCATENATE($F519," ",$G519),AllocFactorMatrix,(AC$4+1),FALSE)*$E520</f>
        <v>-188.36690479877754</v>
      </c>
    </row>
    <row r="520" spans="4:29" collapsed="1">
      <c r="D520" s="52" t="str">
        <f>+D2032</f>
        <v>Adjs 27-33 - Total Incentive Compensation &amp; Payroll Adjs</v>
      </c>
      <c r="E520" s="58">
        <f>+ROUND(E2032/8,0)</f>
        <v>-186775</v>
      </c>
      <c r="F520" s="93" t="str">
        <f>+F2032</f>
        <v>LABOR_M</v>
      </c>
      <c r="G520" s="52" t="str">
        <f>$G$15</f>
        <v>TOTAL</v>
      </c>
      <c r="H520" s="4">
        <f t="shared" ca="1" si="244"/>
        <v>-186775.00000000012</v>
      </c>
      <c r="I520" s="5">
        <f ca="1">VLOOKUP(CONCATENATE($F520," ",$G520),AllocFactorMatrix,(I$4+1),FALSE)*$E520</f>
        <v>-103995.72844788457</v>
      </c>
      <c r="J520" s="5">
        <f ca="1">VLOOKUP(CONCATENATE($F520," ",$G520),AllocFactorMatrix,(J$4+1),FALSE)*$E520</f>
        <v>-24199.545575678625</v>
      </c>
      <c r="K520" s="5">
        <f ca="1">VLOOKUP(CONCATENATE($F520," ",$G520),AllocFactorMatrix,(K$4+1),FALSE)*$E520</f>
        <v>-352.22507208333809</v>
      </c>
      <c r="L520" s="5">
        <f ca="1">VLOOKUP(CONCATENATE($F520," ",$G520),AllocFactorMatrix,(L$4+1),FALSE)*$E520</f>
        <v>-42.858513861528067</v>
      </c>
      <c r="M520" s="5">
        <f t="shared" ca="1" si="255"/>
        <v>-24594.629161623492</v>
      </c>
      <c r="N520" s="5">
        <f ca="1">VLOOKUP(CONCATENATE($F520," ",$G520),AllocFactorMatrix,(N$4+1),FALSE)*$E520</f>
        <v>-12547.735679412948</v>
      </c>
      <c r="O520" s="5">
        <f ca="1">VLOOKUP(CONCATENATE($F520," ",$G520),AllocFactorMatrix,(O$4+1),FALSE)*$E520</f>
        <v>-2108.2618465659248</v>
      </c>
      <c r="P520" s="5">
        <f ca="1">VLOOKUP(CONCATENATE($F520," ",$G520),AllocFactorMatrix,(P$4+1),FALSE)*$E520</f>
        <v>-366.63694423101691</v>
      </c>
      <c r="Q520" s="5">
        <f ca="1">VLOOKUP(CONCATENATE($F520," ",$G520),AllocFactorMatrix,(Q$4+1),FALSE)*$E520</f>
        <v>-16.316831678433697</v>
      </c>
      <c r="R520" s="5">
        <f t="shared" ca="1" si="257"/>
        <v>-15038.951301888324</v>
      </c>
      <c r="S520" s="5">
        <f ca="1">VLOOKUP(CONCATENATE($F520," ",$G520),AllocFactorMatrix,(S$4+1),FALSE)*$E520</f>
        <v>-586.44448874045395</v>
      </c>
      <c r="T520" s="5">
        <f ca="1">VLOOKUP(CONCATENATE($F520," ",$G520),AllocFactorMatrix,(T$4+1),FALSE)*$E520</f>
        <v>-7834.2265742473182</v>
      </c>
      <c r="U520" s="5">
        <f ca="1">VLOOKUP(CONCATENATE($F520," ",$G520),AllocFactorMatrix,(U$4+1),FALSE)*$E520</f>
        <v>-25083.235654930078</v>
      </c>
      <c r="V520" s="5">
        <f ca="1">VLOOKUP(CONCATENATE($F520," ",$G520),AllocFactorMatrix,(V$4+1),FALSE)*$E520</f>
        <v>-4474.565207549429</v>
      </c>
      <c r="W520" s="5">
        <f t="shared" ca="1" si="258"/>
        <v>-37978.471925467282</v>
      </c>
      <c r="X520" s="5">
        <f ca="1">VLOOKUP(CONCATENATE($F520," ",$G520),AllocFactorMatrix,(X$4+1),FALSE)*$E520</f>
        <v>-3443.132077478655</v>
      </c>
      <c r="Y520" s="5">
        <f ca="1">VLOOKUP(CONCATENATE($F520," ",$G520),AllocFactorMatrix,(Y$4+1),FALSE)*$E520</f>
        <v>-64.093424918961745</v>
      </c>
      <c r="Z520" s="5">
        <f t="shared" ca="1" si="256"/>
        <v>-3507.2255023976168</v>
      </c>
      <c r="AA520" s="5">
        <f ca="1">VLOOKUP(CONCATENATE($F520," ",$G520),AllocFactorMatrix,(AA$4+1),FALSE)*$E520</f>
        <v>-50.142465996795629</v>
      </c>
      <c r="AB520" s="5">
        <f ca="1">VLOOKUP(CONCATENATE($F520," ",$G520),AllocFactorMatrix,(AB$4+1),FALSE)*$E520</f>
        <v>-1329.4526928126636</v>
      </c>
      <c r="AC520" s="5">
        <f ca="1">VLOOKUP(CONCATENATE($F520," ",$G520),AllocFactorMatrix,(AC$4+1),FALSE)*$E520</f>
        <v>-280.39850192927992</v>
      </c>
    </row>
    <row r="521" spans="4:29" hidden="1" outlineLevel="1">
      <c r="E521" s="52"/>
      <c r="F521" s="175" t="str">
        <f>F528</f>
        <v>RB_GUP</v>
      </c>
      <c r="G521" s="52" t="str">
        <f>$G$8</f>
        <v>PRODUCTION</v>
      </c>
      <c r="H521" s="4">
        <f t="shared" ca="1" si="244"/>
        <v>-1258.2511529016306</v>
      </c>
      <c r="I521" s="5">
        <f ca="1">VLOOKUP(CONCATENATE($F521," ",$G521),AllocFactorMatrix,(I$4+1),FALSE)*$E528</f>
        <v>-647.22675232407687</v>
      </c>
      <c r="J521" s="5">
        <f ca="1">VLOOKUP(CONCATENATE($F521," ",$G521),AllocFactorMatrix,(J$4+1),FALSE)*$E528</f>
        <v>-150.93337814895452</v>
      </c>
      <c r="K521" s="5">
        <f ca="1">VLOOKUP(CONCATENATE($F521," ",$G521),AllocFactorMatrix,(K$4+1),FALSE)*$E528</f>
        <v>-2.0985716117760091</v>
      </c>
      <c r="L521" s="5">
        <f ca="1">VLOOKUP(CONCATENATE($F521," ",$G521),AllocFactorMatrix,(L$4+1),FALSE)*$E528</f>
        <v>-0.29227584838536014</v>
      </c>
      <c r="M521" s="5">
        <f t="shared" ref="M521:M528" ca="1" si="259">SUBTOTAL(9,J521:L521)</f>
        <v>-153.3242256091159</v>
      </c>
      <c r="N521" s="5">
        <f ca="1">VLOOKUP(CONCATENATE($F521," ",$G521),AllocFactorMatrix,(N$4+1),FALSE)*$E528</f>
        <v>-89.836783898156341</v>
      </c>
      <c r="O521" s="5">
        <f ca="1">VLOOKUP(CONCATENATE($F521," ",$G521),AllocFactorMatrix,(O$4+1),FALSE)*$E528</f>
        <v>-16.097995734196996</v>
      </c>
      <c r="P521" s="5">
        <f ca="1">VLOOKUP(CONCATENATE($F521," ",$G521),AllocFactorMatrix,(P$4+1),FALSE)*$E528</f>
        <v>-3.2645092578259685</v>
      </c>
      <c r="Q521" s="5">
        <f ca="1">VLOOKUP(CONCATENATE($F521," ",$G521),AllocFactorMatrix,(Q$4+1),FALSE)*$E528</f>
        <v>-0.12396826278313372</v>
      </c>
      <c r="R521" s="5">
        <f ca="1">SUBTOTAL(9,N521:Q521)</f>
        <v>-109.32325715296244</v>
      </c>
      <c r="S521" s="5">
        <f ca="1">VLOOKUP(CONCATENATE($F521," ",$G521),AllocFactorMatrix,(S$4+1),FALSE)*$E528</f>
        <v>-4.2544160986348896</v>
      </c>
      <c r="T521" s="5">
        <f ca="1">VLOOKUP(CONCATENATE($F521," ",$G521),AllocFactorMatrix,(T$4+1),FALSE)*$E528</f>
        <v>-57.437074042486401</v>
      </c>
      <c r="U521" s="5">
        <f ca="1">VLOOKUP(CONCATENATE($F521," ",$G521),AllocFactorMatrix,(U$4+1),FALSE)*$E528</f>
        <v>-219.67375125731454</v>
      </c>
      <c r="V521" s="5">
        <f ca="1">VLOOKUP(CONCATENATE($F521," ",$G521),AllocFactorMatrix,(V$4+1),FALSE)*$E528</f>
        <v>-39.795937446246676</v>
      </c>
      <c r="W521" s="5">
        <f ca="1">SUBTOTAL(9,S521:V521)</f>
        <v>-321.16117884468252</v>
      </c>
      <c r="X521" s="5">
        <f ca="1">VLOOKUP(CONCATENATE($F521," ",$G521),AllocFactorMatrix,(X$4+1),FALSE)*$E528</f>
        <v>-24.656569051484492</v>
      </c>
      <c r="Y521" s="5">
        <f ca="1">VLOOKUP(CONCATENATE($F521," ",$G521),AllocFactorMatrix,(Y$4+1),FALSE)*$E528</f>
        <v>-0.49245492542573044</v>
      </c>
      <c r="Z521" s="5">
        <f t="shared" ref="Z521:Z528" ca="1" si="260">SUBTOTAL(9,X521:Y521)</f>
        <v>-25.149023976910222</v>
      </c>
      <c r="AA521" s="5">
        <f ca="1">VLOOKUP(CONCATENATE($F521," ",$G521),AllocFactorMatrix,(AA$4+1),FALSE)*$E528</f>
        <v>-0.32526003527382585</v>
      </c>
      <c r="AB521" s="5">
        <f ca="1">VLOOKUP(CONCATENATE($F521," ",$G521),AllocFactorMatrix,(AB$4+1),FALSE)*$E528</f>
        <v>-1.4449902676167077</v>
      </c>
      <c r="AC521" s="5">
        <f ca="1">VLOOKUP(CONCATENATE($F521," ",$G521),AllocFactorMatrix,(AC$4+1),FALSE)*$E528</f>
        <v>-0.29646469099207073</v>
      </c>
    </row>
    <row r="522" spans="4:29" hidden="1" outlineLevel="1">
      <c r="E522" s="52"/>
      <c r="F522" s="175" t="str">
        <f>F528</f>
        <v>RB_GUP</v>
      </c>
      <c r="G522" s="52" t="str">
        <f>$G$9</f>
        <v>BULKTRAN</v>
      </c>
      <c r="H522" s="4">
        <f t="shared" ca="1" si="244"/>
        <v>-683.29891107803587</v>
      </c>
      <c r="I522" s="5">
        <f ca="1">VLOOKUP(CONCATENATE($F522," ",$G522),AllocFactorMatrix,(I$4+1),FALSE)*$E528</f>
        <v>-351.47937998209034</v>
      </c>
      <c r="J522" s="5">
        <f ca="1">VLOOKUP(CONCATENATE($F522," ",$G522),AllocFactorMatrix,(J$4+1),FALSE)*$E528</f>
        <v>-81.965045449533534</v>
      </c>
      <c r="K522" s="5">
        <f ca="1">VLOOKUP(CONCATENATE($F522," ",$G522),AllocFactorMatrix,(K$4+1),FALSE)*$E528</f>
        <v>-1.1396386912414231</v>
      </c>
      <c r="L522" s="5">
        <f ca="1">VLOOKUP(CONCATENATE($F522," ",$G522),AllocFactorMatrix,(L$4+1),FALSE)*$E528</f>
        <v>-0.15872170550018894</v>
      </c>
      <c r="M522" s="5">
        <f t="shared" ca="1" si="259"/>
        <v>-83.263405846275148</v>
      </c>
      <c r="N522" s="5">
        <f ca="1">VLOOKUP(CONCATENATE($F522," ",$G522),AllocFactorMatrix,(N$4+1),FALSE)*$E528</f>
        <v>-48.78626693152902</v>
      </c>
      <c r="O522" s="5">
        <f ca="1">VLOOKUP(CONCATENATE($F522," ",$G522),AllocFactorMatrix,(O$4+1),FALSE)*$E528</f>
        <v>-8.7420885173435892</v>
      </c>
      <c r="P522" s="5">
        <f ca="1">VLOOKUP(CONCATENATE($F522," ",$G522),AllocFactorMatrix,(P$4+1),FALSE)*$E528</f>
        <v>-1.7728063399207887</v>
      </c>
      <c r="Q522" s="5">
        <f ca="1">VLOOKUP(CONCATENATE($F522," ",$G522),AllocFactorMatrix,(Q$4+1),FALSE)*$E528</f>
        <v>-6.7321519056516621E-2</v>
      </c>
      <c r="R522" s="5">
        <f t="shared" ref="R522:R528" ca="1" si="261">SUBTOTAL(9,N522:Q522)</f>
        <v>-59.368483307849914</v>
      </c>
      <c r="S522" s="5">
        <f ca="1">VLOOKUP(CONCATENATE($F522," ",$G522),AllocFactorMatrix,(S$4+1),FALSE)*$E528</f>
        <v>-2.3103796732204205</v>
      </c>
      <c r="T522" s="5">
        <f ca="1">VLOOKUP(CONCATENATE($F522," ",$G522),AllocFactorMatrix,(T$4+1),FALSE)*$E528</f>
        <v>-31.1914597163161</v>
      </c>
      <c r="U522" s="5">
        <f ca="1">VLOOKUP(CONCATENATE($F522," ",$G522),AllocFactorMatrix,(U$4+1),FALSE)*$E528</f>
        <v>-119.29481223235992</v>
      </c>
      <c r="V522" s="5">
        <f ca="1">VLOOKUP(CONCATENATE($F522," ",$G522),AllocFactorMatrix,(V$4+1),FALSE)*$E528</f>
        <v>-21.611361658315833</v>
      </c>
      <c r="W522" s="5">
        <f t="shared" ref="W522:W528" ca="1" si="262">SUBTOTAL(9,S522:V522)</f>
        <v>-174.40801328021229</v>
      </c>
      <c r="X522" s="5">
        <f ca="1">VLOOKUP(CONCATENATE($F522," ",$G522),AllocFactorMatrix,(X$4+1),FALSE)*$E528</f>
        <v>-13.38986000127823</v>
      </c>
      <c r="Y522" s="5">
        <f ca="1">VLOOKUP(CONCATENATE($F522," ",$G522),AllocFactorMatrix,(Y$4+1),FALSE)*$E528</f>
        <v>-0.26742984778709283</v>
      </c>
      <c r="Z522" s="5">
        <f t="shared" ca="1" si="260"/>
        <v>-13.657289849065322</v>
      </c>
      <c r="AA522" s="5">
        <f ca="1">VLOOKUP(CONCATENATE($F522," ",$G522),AllocFactorMatrix,(AA$4+1),FALSE)*$E528</f>
        <v>-0.17663391557979702</v>
      </c>
      <c r="AB522" s="5">
        <f ca="1">VLOOKUP(CONCATENATE($F522," ",$G522),AllocFactorMatrix,(AB$4+1),FALSE)*$E528</f>
        <v>-0.78470842176772326</v>
      </c>
      <c r="AC522" s="5">
        <f ca="1">VLOOKUP(CONCATENATE($F522," ",$G522),AllocFactorMatrix,(AC$4+1),FALSE)*$E528</f>
        <v>-0.16099647519560478</v>
      </c>
    </row>
    <row r="523" spans="4:29" hidden="1" outlineLevel="1">
      <c r="E523" s="52"/>
      <c r="F523" s="175" t="str">
        <f>F528</f>
        <v>RB_GUP</v>
      </c>
      <c r="G523" s="52" t="str">
        <f>$G$10</f>
        <v>SUBTRAN</v>
      </c>
      <c r="H523" s="4">
        <f t="shared" ca="1" si="244"/>
        <v>-189.18747866451724</v>
      </c>
      <c r="I523" s="5">
        <f ca="1">VLOOKUP(CONCATENATE($F523," ",$G523),AllocFactorMatrix,(I$4+1),FALSE)*$E528</f>
        <v>-96.66597813502058</v>
      </c>
      <c r="J523" s="5">
        <f ca="1">VLOOKUP(CONCATENATE($F523," ",$G523),AllocFactorMatrix,(J$4+1),FALSE)*$E528</f>
        <v>-22.660138267046936</v>
      </c>
      <c r="K523" s="5">
        <f ca="1">VLOOKUP(CONCATENATE($F523," ",$G523),AllocFactorMatrix,(K$4+1),FALSE)*$E528</f>
        <v>-0.31655334473813967</v>
      </c>
      <c r="L523" s="5">
        <f ca="1">VLOOKUP(CONCATENATE($F523," ",$G523),AllocFactorMatrix,(L$4+1),FALSE)*$E528</f>
        <v>-5.7294684611113256E-2</v>
      </c>
      <c r="M523" s="5">
        <f t="shared" ca="1" si="259"/>
        <v>-23.033986296396186</v>
      </c>
      <c r="N523" s="5">
        <f ca="1">VLOOKUP(CONCATENATE($F523," ",$G523),AllocFactorMatrix,(N$4+1),FALSE)*$E528</f>
        <v>-13.095938632342804</v>
      </c>
      <c r="O523" s="5">
        <f ca="1">VLOOKUP(CONCATENATE($F523," ",$G523),AllocFactorMatrix,(O$4+1),FALSE)*$E528</f>
        <v>-2.3532743779350636</v>
      </c>
      <c r="P523" s="5">
        <f ca="1">VLOOKUP(CONCATENATE($F523," ",$G523),AllocFactorMatrix,(P$4+1),FALSE)*$E528</f>
        <v>-0.61771638046019328</v>
      </c>
      <c r="Q523" s="5">
        <f ca="1">VLOOKUP(CONCATENATE($F523," ",$G523),AllocFactorMatrix,(Q$4+1),FALSE)*$E528</f>
        <v>0</v>
      </c>
      <c r="R523" s="5">
        <f t="shared" ca="1" si="261"/>
        <v>-16.066929390738061</v>
      </c>
      <c r="S523" s="5">
        <f ca="1">VLOOKUP(CONCATENATE($F523," ",$G523),AllocFactorMatrix,(S$4+1),FALSE)*$E528</f>
        <v>-0.59028940303494182</v>
      </c>
      <c r="T523" s="5">
        <f ca="1">VLOOKUP(CONCATENATE($F523," ",$G523),AllocFactorMatrix,(T$4+1),FALSE)*$E528</f>
        <v>-8.2823327161613296</v>
      </c>
      <c r="U523" s="5">
        <f ca="1">VLOOKUP(CONCATENATE($F523," ",$G523),AllocFactorMatrix,(U$4+1),FALSE)*$E528</f>
        <v>-40.838289175253855</v>
      </c>
      <c r="V523" s="5">
        <f ca="1">VLOOKUP(CONCATENATE($F523," ",$G523),AllocFactorMatrix,(V$4+1),FALSE)*$E528</f>
        <v>0</v>
      </c>
      <c r="W523" s="5">
        <f t="shared" ca="1" si="262"/>
        <v>-49.710911294450128</v>
      </c>
      <c r="X523" s="5">
        <f ca="1">VLOOKUP(CONCATENATE($F523," ",$G523),AllocFactorMatrix,(X$4+1),FALSE)*$E528</f>
        <v>-3.5898609813841396</v>
      </c>
      <c r="Y523" s="5">
        <f ca="1">VLOOKUP(CONCATENATE($F523," ",$G523),AllocFactorMatrix,(Y$4+1),FALSE)*$E528</f>
        <v>-7.2079084944242422E-2</v>
      </c>
      <c r="Z523" s="5">
        <f t="shared" ca="1" si="260"/>
        <v>-3.6619400663283819</v>
      </c>
      <c r="AA523" s="5">
        <f ca="1">VLOOKUP(CONCATENATE($F523," ",$G523),AllocFactorMatrix,(AA$4+1),FALSE)*$E528</f>
        <v>-4.7733481583931946E-2</v>
      </c>
      <c r="AB523" s="5">
        <f ca="1">VLOOKUP(CONCATENATE($F523," ",$G523),AllocFactorMatrix,(AB$4+1),FALSE)*$E528</f>
        <v>0</v>
      </c>
      <c r="AC523" s="5">
        <f ca="1">VLOOKUP(CONCATENATE($F523," ",$G523),AllocFactorMatrix,(AC$4+1),FALSE)*$E528</f>
        <v>0</v>
      </c>
    </row>
    <row r="524" spans="4:29" hidden="1" outlineLevel="1">
      <c r="E524" s="52"/>
      <c r="F524" s="175" t="str">
        <f>F528</f>
        <v>RB_GUP</v>
      </c>
      <c r="G524" s="52" t="str">
        <f>$G$11</f>
        <v>DISTPRI</v>
      </c>
      <c r="H524" s="4">
        <f t="shared" ca="1" si="244"/>
        <v>-756.90924160590339</v>
      </c>
      <c r="I524" s="5">
        <f ca="1">VLOOKUP(CONCATENATE($F524," ",$G524),AllocFactorMatrix,(I$4+1),FALSE)*$E528</f>
        <v>-495.62952124389545</v>
      </c>
      <c r="J524" s="5">
        <f ca="1">VLOOKUP(CONCATENATE($F524," ",$G524),AllocFactorMatrix,(J$4+1),FALSE)*$E528</f>
        <v>-115.9964375562937</v>
      </c>
      <c r="K524" s="5">
        <f ca="1">VLOOKUP(CONCATENATE($F524," ",$G524),AllocFactorMatrix,(K$4+1),FALSE)*$E528</f>
        <v>-1.6202093418845287</v>
      </c>
      <c r="L524" s="5">
        <f ca="1">VLOOKUP(CONCATENATE($F524," ",$G524),AllocFactorMatrix,(L$4+1),FALSE)*$E528</f>
        <v>0</v>
      </c>
      <c r="M524" s="5">
        <f t="shared" ca="1" si="259"/>
        <v>-117.61664689817823</v>
      </c>
      <c r="N524" s="5">
        <f ca="1">VLOOKUP(CONCATENATE($F524," ",$G524),AllocFactorMatrix,(N$4+1),FALSE)*$E528</f>
        <v>-67.338207488791298</v>
      </c>
      <c r="O524" s="5">
        <f ca="1">VLOOKUP(CONCATENATE($F524," ",$G524),AllocFactorMatrix,(O$4+1),FALSE)*$E528</f>
        <v>-12.099274656386022</v>
      </c>
      <c r="P524" s="5">
        <f ca="1">VLOOKUP(CONCATENATE($F524," ",$G524),AllocFactorMatrix,(P$4+1),FALSE)*$E528</f>
        <v>0</v>
      </c>
      <c r="Q524" s="5">
        <f ca="1">VLOOKUP(CONCATENATE($F524," ",$G524),AllocFactorMatrix,(Q$4+1),FALSE)*$E528</f>
        <v>0</v>
      </c>
      <c r="R524" s="5">
        <f t="shared" ca="1" si="261"/>
        <v>-79.437482145177313</v>
      </c>
      <c r="S524" s="5">
        <f ca="1">VLOOKUP(CONCATENATE($F524," ",$G524),AllocFactorMatrix,(S$4+1),FALSE)*$E528</f>
        <v>-3.0448153723676361</v>
      </c>
      <c r="T524" s="5">
        <f ca="1">VLOOKUP(CONCATENATE($F524," ",$G524),AllocFactorMatrix,(T$4+1),FALSE)*$E528</f>
        <v>-42.103289261862962</v>
      </c>
      <c r="U524" s="5">
        <f ca="1">VLOOKUP(CONCATENATE($F524," ",$G524),AllocFactorMatrix,(U$4+1),FALSE)*$E528</f>
        <v>0</v>
      </c>
      <c r="V524" s="5">
        <f ca="1">VLOOKUP(CONCATENATE($F524," ",$G524),AllocFactorMatrix,(V$4+1),FALSE)*$E528</f>
        <v>0</v>
      </c>
      <c r="W524" s="5">
        <f t="shared" ca="1" si="262"/>
        <v>-45.148104634230599</v>
      </c>
      <c r="X524" s="5">
        <f ca="1">VLOOKUP(CONCATENATE($F524," ",$G524),AllocFactorMatrix,(X$4+1),FALSE)*$E528</f>
        <v>-18.463580077278589</v>
      </c>
      <c r="Y524" s="5">
        <f ca="1">VLOOKUP(CONCATENATE($F524," ",$G524),AllocFactorMatrix,(Y$4+1),FALSE)*$E528</f>
        <v>-0.37059316939492759</v>
      </c>
      <c r="Z524" s="5">
        <f t="shared" ca="1" si="260"/>
        <v>-18.834173246673515</v>
      </c>
      <c r="AA524" s="5">
        <f ca="1">VLOOKUP(CONCATENATE($F524," ",$G524),AllocFactorMatrix,(AA$4+1),FALSE)*$E528</f>
        <v>-0.24331343774805858</v>
      </c>
      <c r="AB524" s="5">
        <f ca="1">VLOOKUP(CONCATENATE($F524," ",$G524),AllocFactorMatrix,(AB$4+1),FALSE)*$E528</f>
        <v>0</v>
      </c>
      <c r="AC524" s="5">
        <f ca="1">VLOOKUP(CONCATENATE($F524," ",$G524),AllocFactorMatrix,(AC$4+1),FALSE)*$E528</f>
        <v>0</v>
      </c>
    </row>
    <row r="525" spans="4:29" hidden="1" outlineLevel="1">
      <c r="E525" s="52"/>
      <c r="F525" s="175" t="str">
        <f>F528</f>
        <v>RB_GUP</v>
      </c>
      <c r="G525" s="52" t="str">
        <f>$G$12</f>
        <v>DISTSEC</v>
      </c>
      <c r="H525" s="4">
        <f t="shared" ca="1" si="244"/>
        <v>-362.85209451273778</v>
      </c>
      <c r="I525" s="5">
        <f ca="1">VLOOKUP(CONCATENATE($F525," ",$G525),AllocFactorMatrix,(I$4+1),FALSE)*$E528</f>
        <v>-269.27438409294086</v>
      </c>
      <c r="J525" s="5">
        <f ca="1">VLOOKUP(CONCATENATE($F525," ",$G525),AllocFactorMatrix,(J$4+1),FALSE)*$E528</f>
        <v>-54.297746243387365</v>
      </c>
      <c r="K525" s="5">
        <f ca="1">VLOOKUP(CONCATENATE($F525," ",$G525),AllocFactorMatrix,(K$4+1),FALSE)*$E528</f>
        <v>0</v>
      </c>
      <c r="L525" s="5">
        <f ca="1">VLOOKUP(CONCATENATE($F525," ",$G525),AllocFactorMatrix,(L$4+1),FALSE)*$E528</f>
        <v>0</v>
      </c>
      <c r="M525" s="5">
        <f t="shared" ca="1" si="259"/>
        <v>-54.297746243387365</v>
      </c>
      <c r="N525" s="5">
        <f ca="1">VLOOKUP(CONCATENATE($F525," ",$G525),AllocFactorMatrix,(N$4+1),FALSE)*$E528</f>
        <v>-27.139940064952366</v>
      </c>
      <c r="O525" s="5">
        <f ca="1">VLOOKUP(CONCATENATE($F525," ",$G525),AllocFactorMatrix,(O$4+1),FALSE)*$E528</f>
        <v>0</v>
      </c>
      <c r="P525" s="5">
        <f ca="1">VLOOKUP(CONCATENATE($F525," ",$G525),AllocFactorMatrix,(P$4+1),FALSE)*$E528</f>
        <v>0</v>
      </c>
      <c r="Q525" s="5">
        <f ca="1">VLOOKUP(CONCATENATE($F525," ",$G525),AllocFactorMatrix,(Q$4+1),FALSE)*$E528</f>
        <v>0</v>
      </c>
      <c r="R525" s="5">
        <f t="shared" ca="1" si="261"/>
        <v>-27.139940064952366</v>
      </c>
      <c r="S525" s="5">
        <f ca="1">VLOOKUP(CONCATENATE($F525," ",$G525),AllocFactorMatrix,(S$4+1),FALSE)*$E528</f>
        <v>-1.014427414066053</v>
      </c>
      <c r="T525" s="5">
        <f ca="1">VLOOKUP(CONCATENATE($F525," ",$G525),AllocFactorMatrix,(T$4+1),FALSE)*$E528</f>
        <v>0</v>
      </c>
      <c r="U525" s="5">
        <f ca="1">VLOOKUP(CONCATENATE($F525," ",$G525),AllocFactorMatrix,(U$4+1),FALSE)*$E528</f>
        <v>0</v>
      </c>
      <c r="V525" s="5">
        <f ca="1">VLOOKUP(CONCATENATE($F525," ",$G525),AllocFactorMatrix,(V$4+1),FALSE)*$E528</f>
        <v>0</v>
      </c>
      <c r="W525" s="5">
        <f t="shared" ca="1" si="262"/>
        <v>-1.014427414066053</v>
      </c>
      <c r="X525" s="5">
        <f ca="1">VLOOKUP(CONCATENATE($F525," ",$G525),AllocFactorMatrix,(X$4+1),FALSE)*$E528</f>
        <v>-7.6664018427954836</v>
      </c>
      <c r="Y525" s="5">
        <f ca="1">VLOOKUP(CONCATENATE($F525," ",$G525),AllocFactorMatrix,(Y$4+1),FALSE)*$E528</f>
        <v>0</v>
      </c>
      <c r="Z525" s="5">
        <f t="shared" ca="1" si="260"/>
        <v>-7.6664018427954836</v>
      </c>
      <c r="AA525" s="5">
        <f ca="1">VLOOKUP(CONCATENATE($F525," ",$G525),AllocFactorMatrix,(AA$4+1),FALSE)*$E528</f>
        <v>-9.0644252228124403E-2</v>
      </c>
      <c r="AB525" s="5">
        <f ca="1">VLOOKUP(CONCATENATE($F525," ",$G525),AllocFactorMatrix,(AB$4+1),FALSE)*$E528</f>
        <v>-2.7900038098853712</v>
      </c>
      <c r="AC525" s="5">
        <f ca="1">VLOOKUP(CONCATENATE($F525," ",$G525),AllocFactorMatrix,(AC$4+1),FALSE)*$E528</f>
        <v>-0.57854679248211571</v>
      </c>
    </row>
    <row r="526" spans="4:29" hidden="1" outlineLevel="1">
      <c r="E526" s="52"/>
      <c r="F526" s="175" t="str">
        <f>F528</f>
        <v>RB_GUP</v>
      </c>
      <c r="G526" s="52" t="str">
        <f>$G$13</f>
        <v>ENERGY</v>
      </c>
      <c r="H526" s="4">
        <f t="shared" ca="1" si="244"/>
        <v>-23.491268836153044</v>
      </c>
      <c r="I526" s="5">
        <f ca="1">VLOOKUP(CONCATENATE($F526," ",$G526),AllocFactorMatrix,(I$4+1),FALSE)*$E528</f>
        <v>-9.1918095324882234</v>
      </c>
      <c r="J526" s="5">
        <f ca="1">VLOOKUP(CONCATENATE($F526," ",$G526),AllocFactorMatrix,(J$4+1),FALSE)*$E528</f>
        <v>-2.6518103809650109</v>
      </c>
      <c r="K526" s="5">
        <f ca="1">VLOOKUP(CONCATENATE($F526," ",$G526),AllocFactorMatrix,(K$4+1),FALSE)*$E528</f>
        <v>-3.6960576551680537E-2</v>
      </c>
      <c r="L526" s="5">
        <f ca="1">VLOOKUP(CONCATENATE($F526," ",$G526),AllocFactorMatrix,(L$4+1),FALSE)*$E528</f>
        <v>-5.1670572774169315E-3</v>
      </c>
      <c r="M526" s="5">
        <f t="shared" ca="1" si="259"/>
        <v>-2.6939380147941083</v>
      </c>
      <c r="N526" s="5">
        <f ca="1">VLOOKUP(CONCATENATE($F526," ",$G526),AllocFactorMatrix,(N$4+1),FALSE)*$E528</f>
        <v>-1.7205590583634214</v>
      </c>
      <c r="O526" s="5">
        <f ca="1">VLOOKUP(CONCATENATE($F526," ",$G526),AllocFactorMatrix,(O$4+1),FALSE)*$E528</f>
        <v>-0.30684272224076281</v>
      </c>
      <c r="P526" s="5">
        <f ca="1">VLOOKUP(CONCATENATE($F526," ",$G526),AllocFactorMatrix,(P$4+1),FALSE)*$E528</f>
        <v>-6.248441530153722E-2</v>
      </c>
      <c r="Q526" s="5">
        <f ca="1">VLOOKUP(CONCATENATE($F526," ",$G526),AllocFactorMatrix,(Q$4+1),FALSE)*$E528</f>
        <v>-2.36005751254687E-3</v>
      </c>
      <c r="R526" s="5">
        <f t="shared" ca="1" si="261"/>
        <v>-2.0922462534182684</v>
      </c>
      <c r="S526" s="5">
        <f ca="1">VLOOKUP(CONCATENATE($F526," ",$G526),AllocFactorMatrix,(S$4+1),FALSE)*$E528</f>
        <v>-9.010570916337729E-2</v>
      </c>
      <c r="T526" s="5">
        <f ca="1">VLOOKUP(CONCATENATE($F526," ",$G526),AllocFactorMatrix,(T$4+1),FALSE)*$E528</f>
        <v>-1.4245883940983592</v>
      </c>
      <c r="U526" s="5">
        <f ca="1">VLOOKUP(CONCATENATE($F526," ",$G526),AllocFactorMatrix,(U$4+1),FALSE)*$E528</f>
        <v>-6.1269228236536044</v>
      </c>
      <c r="V526" s="5">
        <f ca="1">VLOOKUP(CONCATENATE($F526," ",$G526),AllocFactorMatrix,(V$4+1),FALSE)*$E528</f>
        <v>-1.1525381772514642</v>
      </c>
      <c r="W526" s="5">
        <f t="shared" ca="1" si="262"/>
        <v>-8.7941551041668049</v>
      </c>
      <c r="X526" s="5">
        <f ca="1">VLOOKUP(CONCATENATE($F526," ",$G526),AllocFactorMatrix,(X$4+1),FALSE)*$E528</f>
        <v>-0.47262051735073451</v>
      </c>
      <c r="Y526" s="5">
        <f ca="1">VLOOKUP(CONCATENATE($F526," ",$G526),AllocFactorMatrix,(Y$4+1),FALSE)*$E528</f>
        <v>-9.4830364038018984E-3</v>
      </c>
      <c r="Z526" s="5">
        <f t="shared" ca="1" si="260"/>
        <v>-0.4821035537545364</v>
      </c>
      <c r="AA526" s="5">
        <f ca="1">VLOOKUP(CONCATENATE($F526," ",$G526),AllocFactorMatrix,(AA$4+1),FALSE)*$E528</f>
        <v>-8.4589091369911603E-3</v>
      </c>
      <c r="AB526" s="5">
        <f ca="1">VLOOKUP(CONCATENATE($F526," ",$G526),AllocFactorMatrix,(AB$4+1),FALSE)*$E528</f>
        <v>-0.18947666765434759</v>
      </c>
      <c r="AC526" s="5">
        <f ca="1">VLOOKUP(CONCATENATE($F526," ",$G526),AllocFactorMatrix,(AC$4+1),FALSE)*$E528</f>
        <v>-3.9080800739762632E-2</v>
      </c>
    </row>
    <row r="527" spans="4:29" hidden="1" outlineLevel="1">
      <c r="E527" s="52"/>
      <c r="F527" s="175" t="str">
        <f>F528</f>
        <v>RB_GUP</v>
      </c>
      <c r="G527" s="52" t="str">
        <f>$G$14</f>
        <v>CUSTOMER</v>
      </c>
      <c r="H527" s="4">
        <f t="shared" ca="1" si="244"/>
        <v>-171.0098524010229</v>
      </c>
      <c r="I527" s="5">
        <f ca="1">VLOOKUP(CONCATENATE($F527," ",$G527),AllocFactorMatrix,(I$4+1),FALSE)*$E528</f>
        <v>-84.702234978061327</v>
      </c>
      <c r="J527" s="5">
        <f ca="1">VLOOKUP(CONCATENATE($F527," ",$G527),AllocFactorMatrix,(J$4+1),FALSE)*$E528</f>
        <v>-26.995825368124596</v>
      </c>
      <c r="K527" s="5">
        <f ca="1">VLOOKUP(CONCATENATE($F527," ",$G527),AllocFactorMatrix,(K$4+1),FALSE)*$E528</f>
        <v>-1.7231767290563389</v>
      </c>
      <c r="L527" s="5">
        <f ca="1">VLOOKUP(CONCATENATE($F527," ",$G527),AllocFactorMatrix,(L$4+1),FALSE)*$E528</f>
        <v>-0.28981539616735258</v>
      </c>
      <c r="M527" s="5">
        <f t="shared" ca="1" si="259"/>
        <v>-29.008817493348285</v>
      </c>
      <c r="N527" s="5">
        <f ca="1">VLOOKUP(CONCATENATE($F527," ",$G527),AllocFactorMatrix,(N$4+1),FALSE)*$E528</f>
        <v>-2.1046989641798759</v>
      </c>
      <c r="O527" s="5">
        <f ca="1">VLOOKUP(CONCATENATE($F527," ",$G527),AllocFactorMatrix,(O$4+1),FALSE)*$E528</f>
        <v>-0.60837460099320262</v>
      </c>
      <c r="P527" s="5">
        <f ca="1">VLOOKUP(CONCATENATE($F527," ",$G527),AllocFactorMatrix,(P$4+1),FALSE)*$E528</f>
        <v>-0.71264254692081441</v>
      </c>
      <c r="Q527" s="5">
        <f ca="1">VLOOKUP(CONCATENATE($F527," ",$G527),AllocFactorMatrix,(Q$4+1),FALSE)*$E528</f>
        <v>-8.9042945117565539E-2</v>
      </c>
      <c r="R527" s="5">
        <f t="shared" ca="1" si="261"/>
        <v>-3.5147590572114584</v>
      </c>
      <c r="S527" s="5">
        <f ca="1">VLOOKUP(CONCATENATE($F527," ",$G527),AllocFactorMatrix,(S$4+1),FALSE)*$E528</f>
        <v>-1.3935787075357914E-2</v>
      </c>
      <c r="T527" s="5">
        <f ca="1">VLOOKUP(CONCATENATE($F527," ",$G527),AllocFactorMatrix,(T$4+1),FALSE)*$E528</f>
        <v>-0.43180711844742059</v>
      </c>
      <c r="U527" s="5">
        <f ca="1">VLOOKUP(CONCATENATE($F527," ",$G527),AllocFactorMatrix,(U$4+1),FALSE)*$E528</f>
        <v>-1.1978886004231493</v>
      </c>
      <c r="V527" s="5">
        <f ca="1">VLOOKUP(CONCATENATE($F527," ",$G527),AllocFactorMatrix,(V$4+1),FALSE)*$E528</f>
        <v>-0.35618420484270868</v>
      </c>
      <c r="W527" s="5">
        <f t="shared" ca="1" si="262"/>
        <v>-1.9998157107886365</v>
      </c>
      <c r="X527" s="5">
        <f ca="1">VLOOKUP(CONCATENATE($F527," ",$G527),AllocFactorMatrix,(X$4+1),FALSE)*$E528</f>
        <v>-0.42532434012512582</v>
      </c>
      <c r="Y527" s="5">
        <f ca="1">VLOOKUP(CONCATENATE($F527," ",$G527),AllocFactorMatrix,(Y$4+1),FALSE)*$E528</f>
        <v>-7.9641551415193315E-3</v>
      </c>
      <c r="Z527" s="5">
        <f t="shared" ca="1" si="260"/>
        <v>-0.43328849526664515</v>
      </c>
      <c r="AA527" s="5">
        <f ca="1">VLOOKUP(CONCATENATE($F527," ",$G527),AllocFactorMatrix,(AA$4+1),FALSE)*$E528</f>
        <v>-4.1145235718085066E-2</v>
      </c>
      <c r="AB527" s="5">
        <f ca="1">VLOOKUP(CONCATENATE($F527," ",$G527),AllocFactorMatrix,(AB$4+1),FALSE)*$E528</f>
        <v>-45.216230560944766</v>
      </c>
      <c r="AC527" s="5">
        <f ca="1">VLOOKUP(CONCATENATE($F527," ",$G527),AllocFactorMatrix,(AC$4+1),FALSE)*$E528</f>
        <v>-6.0935608696836807</v>
      </c>
    </row>
    <row r="528" spans="4:29" collapsed="1">
      <c r="D528" s="52" t="str">
        <f>+D2040</f>
        <v>Adj 34 - Remove Non-Recoverable Business Expenses</v>
      </c>
      <c r="E528" s="58">
        <f>+ROUND(E2040/8,0)</f>
        <v>-3445</v>
      </c>
      <c r="F528" s="93" t="str">
        <f>+F2040</f>
        <v>RB_GUP</v>
      </c>
      <c r="G528" s="52" t="str">
        <f>$G$15</f>
        <v>TOTAL</v>
      </c>
      <c r="H528" s="4">
        <f t="shared" ca="1" si="244"/>
        <v>-3445.0000000000014</v>
      </c>
      <c r="I528" s="5">
        <f ca="1">VLOOKUP(CONCATENATE($F528," ",$G528),AllocFactorMatrix,(I$4+1),FALSE)*$E528</f>
        <v>-1954.1700602885737</v>
      </c>
      <c r="J528" s="5">
        <f ca="1">VLOOKUP(CONCATENATE($F528," ",$G528),AllocFactorMatrix,(J$4+1),FALSE)*$E528</f>
        <v>-455.50038141430571</v>
      </c>
      <c r="K528" s="5">
        <f ca="1">VLOOKUP(CONCATENATE($F528," ",$G528),AllocFactorMatrix,(K$4+1),FALSE)*$E528</f>
        <v>-6.9351102952481209</v>
      </c>
      <c r="L528" s="5">
        <f ca="1">VLOOKUP(CONCATENATE($F528," ",$G528),AllocFactorMatrix,(L$4+1),FALSE)*$E528</f>
        <v>-0.80327469194143197</v>
      </c>
      <c r="M528" s="5">
        <f t="shared" ca="1" si="259"/>
        <v>-463.2387664014953</v>
      </c>
      <c r="N528" s="5">
        <f ca="1">VLOOKUP(CONCATENATE($F528," ",$G528),AllocFactorMatrix,(N$4+1),FALSE)*$E528</f>
        <v>-250.02239503831515</v>
      </c>
      <c r="O528" s="5">
        <f ca="1">VLOOKUP(CONCATENATE($F528," ",$G528),AllocFactorMatrix,(O$4+1),FALSE)*$E528</f>
        <v>-40.207850609095637</v>
      </c>
      <c r="P528" s="5">
        <f ca="1">VLOOKUP(CONCATENATE($F528," ",$G528),AllocFactorMatrix,(P$4+1),FALSE)*$E528</f>
        <v>-6.430158940429302</v>
      </c>
      <c r="Q528" s="5">
        <f ca="1">VLOOKUP(CONCATENATE($F528," ",$G528),AllocFactorMatrix,(Q$4+1),FALSE)*$E528</f>
        <v>-0.28269278446976276</v>
      </c>
      <c r="R528" s="5">
        <f t="shared" ca="1" si="261"/>
        <v>-296.94309737230986</v>
      </c>
      <c r="S528" s="5">
        <f ca="1">VLOOKUP(CONCATENATE($F528," ",$G528),AllocFactorMatrix,(S$4+1),FALSE)*$E528</f>
        <v>-11.318369457562676</v>
      </c>
      <c r="T528" s="5">
        <f ca="1">VLOOKUP(CONCATENATE($F528," ",$G528),AllocFactorMatrix,(T$4+1),FALSE)*$E528</f>
        <v>-140.8705512493726</v>
      </c>
      <c r="U528" s="5">
        <f ca="1">VLOOKUP(CONCATENATE($F528," ",$G528),AllocFactorMatrix,(U$4+1),FALSE)*$E528</f>
        <v>-387.13166408900503</v>
      </c>
      <c r="V528" s="5">
        <f ca="1">VLOOKUP(CONCATENATE($F528," ",$G528),AllocFactorMatrix,(V$4+1),FALSE)*$E528</f>
        <v>-62.916021486656682</v>
      </c>
      <c r="W528" s="5">
        <f t="shared" ca="1" si="262"/>
        <v>-602.23660628259688</v>
      </c>
      <c r="X528" s="5">
        <f ca="1">VLOOKUP(CONCATENATE($F528," ",$G528),AllocFactorMatrix,(X$4+1),FALSE)*$E528</f>
        <v>-68.664216811696789</v>
      </c>
      <c r="Y528" s="5">
        <f ca="1">VLOOKUP(CONCATENATE($F528," ",$G528),AllocFactorMatrix,(Y$4+1),FALSE)*$E528</f>
        <v>-1.2200042190973144</v>
      </c>
      <c r="Z528" s="5">
        <f t="shared" ca="1" si="260"/>
        <v>-69.884221030794109</v>
      </c>
      <c r="AA528" s="5">
        <f ca="1">VLOOKUP(CONCATENATE($F528," ",$G528),AllocFactorMatrix,(AA$4+1),FALSE)*$E528</f>
        <v>-0.9331892672688139</v>
      </c>
      <c r="AB528" s="5">
        <f ca="1">VLOOKUP(CONCATENATE($F528," ",$G528),AllocFactorMatrix,(AB$4+1),FALSE)*$E528</f>
        <v>-50.425409727868917</v>
      </c>
      <c r="AC528" s="5">
        <f ca="1">VLOOKUP(CONCATENATE($F528," ",$G528),AllocFactorMatrix,(AC$4+1),FALSE)*$E528</f>
        <v>-7.1686496290932347</v>
      </c>
    </row>
    <row r="529" spans="4:29" hidden="1" outlineLevel="1">
      <c r="E529" s="52"/>
      <c r="F529" s="175" t="str">
        <f>F536</f>
        <v>PROD_DEMAND</v>
      </c>
      <c r="G529" s="52" t="str">
        <f>$G$8</f>
        <v>PRODUCTION</v>
      </c>
      <c r="H529" s="4">
        <f t="shared" si="244"/>
        <v>0</v>
      </c>
      <c r="I529" s="5">
        <f>VLOOKUP(CONCATENATE($F529," ",$G529),AllocFactorMatrix,(I$4+1),FALSE)*$E536</f>
        <v>0</v>
      </c>
      <c r="J529" s="5">
        <f>VLOOKUP(CONCATENATE($F529," ",$G529),AllocFactorMatrix,(J$4+1),FALSE)*$E536</f>
        <v>0</v>
      </c>
      <c r="K529" s="5">
        <f>VLOOKUP(CONCATENATE($F529," ",$G529),AllocFactorMatrix,(K$4+1),FALSE)*$E536</f>
        <v>0</v>
      </c>
      <c r="L529" s="5">
        <f>VLOOKUP(CONCATENATE($F529," ",$G529),AllocFactorMatrix,(L$4+1),FALSE)*$E536</f>
        <v>0</v>
      </c>
      <c r="M529" s="5">
        <f t="shared" ref="M529:M536" si="263">SUBTOTAL(9,J529:L529)</f>
        <v>0</v>
      </c>
      <c r="N529" s="5">
        <f>VLOOKUP(CONCATENATE($F529," ",$G529),AllocFactorMatrix,(N$4+1),FALSE)*$E536</f>
        <v>0</v>
      </c>
      <c r="O529" s="5">
        <f>VLOOKUP(CONCATENATE($F529," ",$G529),AllocFactorMatrix,(O$4+1),FALSE)*$E536</f>
        <v>0</v>
      </c>
      <c r="P529" s="5">
        <f>VLOOKUP(CONCATENATE($F529," ",$G529),AllocFactorMatrix,(P$4+1),FALSE)*$E536</f>
        <v>0</v>
      </c>
      <c r="Q529" s="5">
        <f>VLOOKUP(CONCATENATE($F529," ",$G529),AllocFactorMatrix,(Q$4+1),FALSE)*$E536</f>
        <v>0</v>
      </c>
      <c r="R529" s="5">
        <f>SUBTOTAL(9,N529:Q529)</f>
        <v>0</v>
      </c>
      <c r="S529" s="5">
        <f>VLOOKUP(CONCATENATE($F529," ",$G529),AllocFactorMatrix,(S$4+1),FALSE)*$E536</f>
        <v>0</v>
      </c>
      <c r="T529" s="5">
        <f>VLOOKUP(CONCATENATE($F529," ",$G529),AllocFactorMatrix,(T$4+1),FALSE)*$E536</f>
        <v>0</v>
      </c>
      <c r="U529" s="5">
        <f>VLOOKUP(CONCATENATE($F529," ",$G529),AllocFactorMatrix,(U$4+1),FALSE)*$E536</f>
        <v>0</v>
      </c>
      <c r="V529" s="5">
        <f>VLOOKUP(CONCATENATE($F529," ",$G529),AllocFactorMatrix,(V$4+1),FALSE)*$E536</f>
        <v>0</v>
      </c>
      <c r="W529" s="5">
        <f>SUBTOTAL(9,S529:V529)</f>
        <v>0</v>
      </c>
      <c r="X529" s="5">
        <f>VLOOKUP(CONCATENATE($F529," ",$G529),AllocFactorMatrix,(X$4+1),FALSE)*$E536</f>
        <v>0</v>
      </c>
      <c r="Y529" s="5">
        <f>VLOOKUP(CONCATENATE($F529," ",$G529),AllocFactorMatrix,(Y$4+1),FALSE)*$E536</f>
        <v>0</v>
      </c>
      <c r="Z529" s="5">
        <f t="shared" ref="Z529:Z536" si="264">SUBTOTAL(9,X529:Y529)</f>
        <v>0</v>
      </c>
      <c r="AA529" s="5">
        <f>VLOOKUP(CONCATENATE($F529," ",$G529),AllocFactorMatrix,(AA$4+1),FALSE)*$E536</f>
        <v>0</v>
      </c>
      <c r="AB529" s="5">
        <f>VLOOKUP(CONCATENATE($F529," ",$G529),AllocFactorMatrix,(AB$4+1),FALSE)*$E536</f>
        <v>0</v>
      </c>
      <c r="AC529" s="5">
        <f>VLOOKUP(CONCATENATE($F529," ",$G529),AllocFactorMatrix,(AC$4+1),FALSE)*$E536</f>
        <v>0</v>
      </c>
    </row>
    <row r="530" spans="4:29" hidden="1" outlineLevel="1">
      <c r="E530" s="52"/>
      <c r="F530" s="175" t="str">
        <f>F536</f>
        <v>PROD_DEMAND</v>
      </c>
      <c r="G530" s="52" t="str">
        <f>$G$9</f>
        <v>BULKTRAN</v>
      </c>
      <c r="H530" s="4">
        <f t="shared" si="244"/>
        <v>0</v>
      </c>
      <c r="I530" s="5">
        <f>VLOOKUP(CONCATENATE($F530," ",$G530),AllocFactorMatrix,(I$4+1),FALSE)*$E536</f>
        <v>0</v>
      </c>
      <c r="J530" s="5">
        <f>VLOOKUP(CONCATENATE($F530," ",$G530),AllocFactorMatrix,(J$4+1),FALSE)*$E536</f>
        <v>0</v>
      </c>
      <c r="K530" s="5">
        <f>VLOOKUP(CONCATENATE($F530," ",$G530),AllocFactorMatrix,(K$4+1),FALSE)*$E536</f>
        <v>0</v>
      </c>
      <c r="L530" s="5">
        <f>VLOOKUP(CONCATENATE($F530," ",$G530),AllocFactorMatrix,(L$4+1),FALSE)*$E536</f>
        <v>0</v>
      </c>
      <c r="M530" s="5">
        <f t="shared" si="263"/>
        <v>0</v>
      </c>
      <c r="N530" s="5">
        <f>VLOOKUP(CONCATENATE($F530," ",$G530),AllocFactorMatrix,(N$4+1),FALSE)*$E536</f>
        <v>0</v>
      </c>
      <c r="O530" s="5">
        <f>VLOOKUP(CONCATENATE($F530," ",$G530),AllocFactorMatrix,(O$4+1),FALSE)*$E536</f>
        <v>0</v>
      </c>
      <c r="P530" s="5">
        <f>VLOOKUP(CONCATENATE($F530," ",$G530),AllocFactorMatrix,(P$4+1),FALSE)*$E536</f>
        <v>0</v>
      </c>
      <c r="Q530" s="5">
        <f>VLOOKUP(CONCATENATE($F530," ",$G530),AllocFactorMatrix,(Q$4+1),FALSE)*$E536</f>
        <v>0</v>
      </c>
      <c r="R530" s="5">
        <f t="shared" ref="R530:R536" si="265">SUBTOTAL(9,N530:Q530)</f>
        <v>0</v>
      </c>
      <c r="S530" s="5">
        <f>VLOOKUP(CONCATENATE($F530," ",$G530),AllocFactorMatrix,(S$4+1),FALSE)*$E536</f>
        <v>0</v>
      </c>
      <c r="T530" s="5">
        <f>VLOOKUP(CONCATENATE($F530," ",$G530),AllocFactorMatrix,(T$4+1),FALSE)*$E536</f>
        <v>0</v>
      </c>
      <c r="U530" s="5">
        <f>VLOOKUP(CONCATENATE($F530," ",$G530),AllocFactorMatrix,(U$4+1),FALSE)*$E536</f>
        <v>0</v>
      </c>
      <c r="V530" s="5">
        <f>VLOOKUP(CONCATENATE($F530," ",$G530),AllocFactorMatrix,(V$4+1),FALSE)*$E536</f>
        <v>0</v>
      </c>
      <c r="W530" s="5">
        <f t="shared" ref="W530:W536" si="266">SUBTOTAL(9,S530:V530)</f>
        <v>0</v>
      </c>
      <c r="X530" s="5">
        <f>VLOOKUP(CONCATENATE($F530," ",$G530),AllocFactorMatrix,(X$4+1),FALSE)*$E536</f>
        <v>0</v>
      </c>
      <c r="Y530" s="5">
        <f>VLOOKUP(CONCATENATE($F530," ",$G530),AllocFactorMatrix,(Y$4+1),FALSE)*$E536</f>
        <v>0</v>
      </c>
      <c r="Z530" s="5">
        <f t="shared" si="264"/>
        <v>0</v>
      </c>
      <c r="AA530" s="5">
        <f>VLOOKUP(CONCATENATE($F530," ",$G530),AllocFactorMatrix,(AA$4+1),FALSE)*$E536</f>
        <v>0</v>
      </c>
      <c r="AB530" s="5">
        <f>VLOOKUP(CONCATENATE($F530," ",$G530),AllocFactorMatrix,(AB$4+1),FALSE)*$E536</f>
        <v>0</v>
      </c>
      <c r="AC530" s="5">
        <f>VLOOKUP(CONCATENATE($F530," ",$G530),AllocFactorMatrix,(AC$4+1),FALSE)*$E536</f>
        <v>0</v>
      </c>
    </row>
    <row r="531" spans="4:29" hidden="1" outlineLevel="1">
      <c r="E531" s="52"/>
      <c r="F531" s="175" t="str">
        <f>F536</f>
        <v>PROD_DEMAND</v>
      </c>
      <c r="G531" s="52" t="str">
        <f>$G$10</f>
        <v>SUBTRAN</v>
      </c>
      <c r="H531" s="4">
        <f t="shared" si="244"/>
        <v>0</v>
      </c>
      <c r="I531" s="5">
        <f>VLOOKUP(CONCATENATE($F531," ",$G531),AllocFactorMatrix,(I$4+1),FALSE)*$E536</f>
        <v>0</v>
      </c>
      <c r="J531" s="5">
        <f>VLOOKUP(CONCATENATE($F531," ",$G531),AllocFactorMatrix,(J$4+1),FALSE)*$E536</f>
        <v>0</v>
      </c>
      <c r="K531" s="5">
        <f>VLOOKUP(CONCATENATE($F531," ",$G531),AllocFactorMatrix,(K$4+1),FALSE)*$E536</f>
        <v>0</v>
      </c>
      <c r="L531" s="5">
        <f>VLOOKUP(CONCATENATE($F531," ",$G531),AllocFactorMatrix,(L$4+1),FALSE)*$E536</f>
        <v>0</v>
      </c>
      <c r="M531" s="5">
        <f t="shared" si="263"/>
        <v>0</v>
      </c>
      <c r="N531" s="5">
        <f>VLOOKUP(CONCATENATE($F531," ",$G531),AllocFactorMatrix,(N$4+1),FALSE)*$E536</f>
        <v>0</v>
      </c>
      <c r="O531" s="5">
        <f>VLOOKUP(CONCATENATE($F531," ",$G531),AllocFactorMatrix,(O$4+1),FALSE)*$E536</f>
        <v>0</v>
      </c>
      <c r="P531" s="5">
        <f>VLOOKUP(CONCATENATE($F531," ",$G531),AllocFactorMatrix,(P$4+1),FALSE)*$E536</f>
        <v>0</v>
      </c>
      <c r="Q531" s="5">
        <f>VLOOKUP(CONCATENATE($F531," ",$G531),AllocFactorMatrix,(Q$4+1),FALSE)*$E536</f>
        <v>0</v>
      </c>
      <c r="R531" s="5">
        <f t="shared" si="265"/>
        <v>0</v>
      </c>
      <c r="S531" s="5">
        <f>VLOOKUP(CONCATENATE($F531," ",$G531),AllocFactorMatrix,(S$4+1),FALSE)*$E536</f>
        <v>0</v>
      </c>
      <c r="T531" s="5">
        <f>VLOOKUP(CONCATENATE($F531," ",$G531),AllocFactorMatrix,(T$4+1),FALSE)*$E536</f>
        <v>0</v>
      </c>
      <c r="U531" s="5">
        <f>VLOOKUP(CONCATENATE($F531," ",$G531),AllocFactorMatrix,(U$4+1),FALSE)*$E536</f>
        <v>0</v>
      </c>
      <c r="V531" s="5">
        <f>VLOOKUP(CONCATENATE($F531," ",$G531),AllocFactorMatrix,(V$4+1),FALSE)*$E536</f>
        <v>0</v>
      </c>
      <c r="W531" s="5">
        <f t="shared" si="266"/>
        <v>0</v>
      </c>
      <c r="X531" s="5">
        <f>VLOOKUP(CONCATENATE($F531," ",$G531),AllocFactorMatrix,(X$4+1),FALSE)*$E536</f>
        <v>0</v>
      </c>
      <c r="Y531" s="5">
        <f>VLOOKUP(CONCATENATE($F531," ",$G531),AllocFactorMatrix,(Y$4+1),FALSE)*$E536</f>
        <v>0</v>
      </c>
      <c r="Z531" s="5">
        <f t="shared" si="264"/>
        <v>0</v>
      </c>
      <c r="AA531" s="5">
        <f>VLOOKUP(CONCATENATE($F531," ",$G531),AllocFactorMatrix,(AA$4+1),FALSE)*$E536</f>
        <v>0</v>
      </c>
      <c r="AB531" s="5">
        <f>VLOOKUP(CONCATENATE($F531," ",$G531),AllocFactorMatrix,(AB$4+1),FALSE)*$E536</f>
        <v>0</v>
      </c>
      <c r="AC531" s="5">
        <f>VLOOKUP(CONCATENATE($F531," ",$G531),AllocFactorMatrix,(AC$4+1),FALSE)*$E536</f>
        <v>0</v>
      </c>
    </row>
    <row r="532" spans="4:29" hidden="1" outlineLevel="1">
      <c r="E532" s="52"/>
      <c r="F532" s="175" t="str">
        <f>F536</f>
        <v>PROD_DEMAND</v>
      </c>
      <c r="G532" s="52" t="str">
        <f>$G$11</f>
        <v>DISTPRI</v>
      </c>
      <c r="H532" s="4">
        <f t="shared" si="244"/>
        <v>0</v>
      </c>
      <c r="I532" s="5">
        <f>VLOOKUP(CONCATENATE($F532," ",$G532),AllocFactorMatrix,(I$4+1),FALSE)*$E536</f>
        <v>0</v>
      </c>
      <c r="J532" s="5">
        <f>VLOOKUP(CONCATENATE($F532," ",$G532),AllocFactorMatrix,(J$4+1),FALSE)*$E536</f>
        <v>0</v>
      </c>
      <c r="K532" s="5">
        <f>VLOOKUP(CONCATENATE($F532," ",$G532),AllocFactorMatrix,(K$4+1),FALSE)*$E536</f>
        <v>0</v>
      </c>
      <c r="L532" s="5">
        <f>VLOOKUP(CONCATENATE($F532," ",$G532),AllocFactorMatrix,(L$4+1),FALSE)*$E536</f>
        <v>0</v>
      </c>
      <c r="M532" s="5">
        <f t="shared" si="263"/>
        <v>0</v>
      </c>
      <c r="N532" s="5">
        <f>VLOOKUP(CONCATENATE($F532," ",$G532),AllocFactorMatrix,(N$4+1),FALSE)*$E536</f>
        <v>0</v>
      </c>
      <c r="O532" s="5">
        <f>VLOOKUP(CONCATENATE($F532," ",$G532),AllocFactorMatrix,(O$4+1),FALSE)*$E536</f>
        <v>0</v>
      </c>
      <c r="P532" s="5">
        <f>VLOOKUP(CONCATENATE($F532," ",$G532),AllocFactorMatrix,(P$4+1),FALSE)*$E536</f>
        <v>0</v>
      </c>
      <c r="Q532" s="5">
        <f>VLOOKUP(CONCATENATE($F532," ",$G532),AllocFactorMatrix,(Q$4+1),FALSE)*$E536</f>
        <v>0</v>
      </c>
      <c r="R532" s="5">
        <f t="shared" si="265"/>
        <v>0</v>
      </c>
      <c r="S532" s="5">
        <f>VLOOKUP(CONCATENATE($F532," ",$G532),AllocFactorMatrix,(S$4+1),FALSE)*$E536</f>
        <v>0</v>
      </c>
      <c r="T532" s="5">
        <f>VLOOKUP(CONCATENATE($F532," ",$G532),AllocFactorMatrix,(T$4+1),FALSE)*$E536</f>
        <v>0</v>
      </c>
      <c r="U532" s="5">
        <f>VLOOKUP(CONCATENATE($F532," ",$G532),AllocFactorMatrix,(U$4+1),FALSE)*$E536</f>
        <v>0</v>
      </c>
      <c r="V532" s="5">
        <f>VLOOKUP(CONCATENATE($F532," ",$G532),AllocFactorMatrix,(V$4+1),FALSE)*$E536</f>
        <v>0</v>
      </c>
      <c r="W532" s="5">
        <f t="shared" si="266"/>
        <v>0</v>
      </c>
      <c r="X532" s="5">
        <f>VLOOKUP(CONCATENATE($F532," ",$G532),AllocFactorMatrix,(X$4+1),FALSE)*$E536</f>
        <v>0</v>
      </c>
      <c r="Y532" s="5">
        <f>VLOOKUP(CONCATENATE($F532," ",$G532),AllocFactorMatrix,(Y$4+1),FALSE)*$E536</f>
        <v>0</v>
      </c>
      <c r="Z532" s="5">
        <f t="shared" si="264"/>
        <v>0</v>
      </c>
      <c r="AA532" s="5">
        <f>VLOOKUP(CONCATENATE($F532," ",$G532),AllocFactorMatrix,(AA$4+1),FALSE)*$E536</f>
        <v>0</v>
      </c>
      <c r="AB532" s="5">
        <f>VLOOKUP(CONCATENATE($F532," ",$G532),AllocFactorMatrix,(AB$4+1),FALSE)*$E536</f>
        <v>0</v>
      </c>
      <c r="AC532" s="5">
        <f>VLOOKUP(CONCATENATE($F532," ",$G532),AllocFactorMatrix,(AC$4+1),FALSE)*$E536</f>
        <v>0</v>
      </c>
    </row>
    <row r="533" spans="4:29" hidden="1" outlineLevel="1">
      <c r="E533" s="52"/>
      <c r="F533" s="175" t="str">
        <f>F536</f>
        <v>PROD_DEMAND</v>
      </c>
      <c r="G533" s="52" t="str">
        <f>$G$12</f>
        <v>DISTSEC</v>
      </c>
      <c r="H533" s="4">
        <f t="shared" si="244"/>
        <v>0</v>
      </c>
      <c r="I533" s="5">
        <f>VLOOKUP(CONCATENATE($F533," ",$G533),AllocFactorMatrix,(I$4+1),FALSE)*$E536</f>
        <v>0</v>
      </c>
      <c r="J533" s="5">
        <f>VLOOKUP(CONCATENATE($F533," ",$G533),AllocFactorMatrix,(J$4+1),FALSE)*$E536</f>
        <v>0</v>
      </c>
      <c r="K533" s="5">
        <f>VLOOKUP(CONCATENATE($F533," ",$G533),AllocFactorMatrix,(K$4+1),FALSE)*$E536</f>
        <v>0</v>
      </c>
      <c r="L533" s="5">
        <f>VLOOKUP(CONCATENATE($F533," ",$G533),AllocFactorMatrix,(L$4+1),FALSE)*$E536</f>
        <v>0</v>
      </c>
      <c r="M533" s="5">
        <f t="shared" si="263"/>
        <v>0</v>
      </c>
      <c r="N533" s="5">
        <f>VLOOKUP(CONCATENATE($F533," ",$G533),AllocFactorMatrix,(N$4+1),FALSE)*$E536</f>
        <v>0</v>
      </c>
      <c r="O533" s="5">
        <f>VLOOKUP(CONCATENATE($F533," ",$G533),AllocFactorMatrix,(O$4+1),FALSE)*$E536</f>
        <v>0</v>
      </c>
      <c r="P533" s="5">
        <f>VLOOKUP(CONCATENATE($F533," ",$G533),AllocFactorMatrix,(P$4+1),FALSE)*$E536</f>
        <v>0</v>
      </c>
      <c r="Q533" s="5">
        <f>VLOOKUP(CONCATENATE($F533," ",$G533),AllocFactorMatrix,(Q$4+1),FALSE)*$E536</f>
        <v>0</v>
      </c>
      <c r="R533" s="5">
        <f t="shared" si="265"/>
        <v>0</v>
      </c>
      <c r="S533" s="5">
        <f>VLOOKUP(CONCATENATE($F533," ",$G533),AllocFactorMatrix,(S$4+1),FALSE)*$E536</f>
        <v>0</v>
      </c>
      <c r="T533" s="5">
        <f>VLOOKUP(CONCATENATE($F533," ",$G533),AllocFactorMatrix,(T$4+1),FALSE)*$E536</f>
        <v>0</v>
      </c>
      <c r="U533" s="5">
        <f>VLOOKUP(CONCATENATE($F533," ",$G533),AllocFactorMatrix,(U$4+1),FALSE)*$E536</f>
        <v>0</v>
      </c>
      <c r="V533" s="5">
        <f>VLOOKUP(CONCATENATE($F533," ",$G533),AllocFactorMatrix,(V$4+1),FALSE)*$E536</f>
        <v>0</v>
      </c>
      <c r="W533" s="5">
        <f t="shared" si="266"/>
        <v>0</v>
      </c>
      <c r="X533" s="5">
        <f>VLOOKUP(CONCATENATE($F533," ",$G533),AllocFactorMatrix,(X$4+1),FALSE)*$E536</f>
        <v>0</v>
      </c>
      <c r="Y533" s="5">
        <f>VLOOKUP(CONCATENATE($F533," ",$G533),AllocFactorMatrix,(Y$4+1),FALSE)*$E536</f>
        <v>0</v>
      </c>
      <c r="Z533" s="5">
        <f t="shared" si="264"/>
        <v>0</v>
      </c>
      <c r="AA533" s="5">
        <f>VLOOKUP(CONCATENATE($F533," ",$G533),AllocFactorMatrix,(AA$4+1),FALSE)*$E536</f>
        <v>0</v>
      </c>
      <c r="AB533" s="5">
        <f>VLOOKUP(CONCATENATE($F533," ",$G533),AllocFactorMatrix,(AB$4+1),FALSE)*$E536</f>
        <v>0</v>
      </c>
      <c r="AC533" s="5">
        <f>VLOOKUP(CONCATENATE($F533," ",$G533),AllocFactorMatrix,(AC$4+1),FALSE)*$E536</f>
        <v>0</v>
      </c>
    </row>
    <row r="534" spans="4:29" hidden="1" outlineLevel="1">
      <c r="E534" s="52"/>
      <c r="F534" s="175" t="str">
        <f>F536</f>
        <v>PROD_DEMAND</v>
      </c>
      <c r="G534" s="52" t="str">
        <f>$G$13</f>
        <v>ENERGY</v>
      </c>
      <c r="H534" s="4">
        <f t="shared" si="244"/>
        <v>0</v>
      </c>
      <c r="I534" s="5">
        <f>VLOOKUP(CONCATENATE($F534," ",$G534),AllocFactorMatrix,(I$4+1),FALSE)*$E536</f>
        <v>0</v>
      </c>
      <c r="J534" s="5">
        <f>VLOOKUP(CONCATENATE($F534," ",$G534),AllocFactorMatrix,(J$4+1),FALSE)*$E536</f>
        <v>0</v>
      </c>
      <c r="K534" s="5">
        <f>VLOOKUP(CONCATENATE($F534," ",$G534),AllocFactorMatrix,(K$4+1),FALSE)*$E536</f>
        <v>0</v>
      </c>
      <c r="L534" s="5">
        <f>VLOOKUP(CONCATENATE($F534," ",$G534),AllocFactorMatrix,(L$4+1),FALSE)*$E536</f>
        <v>0</v>
      </c>
      <c r="M534" s="5">
        <f t="shared" si="263"/>
        <v>0</v>
      </c>
      <c r="N534" s="5">
        <f>VLOOKUP(CONCATENATE($F534," ",$G534),AllocFactorMatrix,(N$4+1),FALSE)*$E536</f>
        <v>0</v>
      </c>
      <c r="O534" s="5">
        <f>VLOOKUP(CONCATENATE($F534," ",$G534),AllocFactorMatrix,(O$4+1),FALSE)*$E536</f>
        <v>0</v>
      </c>
      <c r="P534" s="5">
        <f>VLOOKUP(CONCATENATE($F534," ",$G534),AllocFactorMatrix,(P$4+1),FALSE)*$E536</f>
        <v>0</v>
      </c>
      <c r="Q534" s="5">
        <f>VLOOKUP(CONCATENATE($F534," ",$G534),AllocFactorMatrix,(Q$4+1),FALSE)*$E536</f>
        <v>0</v>
      </c>
      <c r="R534" s="5">
        <f t="shared" si="265"/>
        <v>0</v>
      </c>
      <c r="S534" s="5">
        <f>VLOOKUP(CONCATENATE($F534," ",$G534),AllocFactorMatrix,(S$4+1),FALSE)*$E536</f>
        <v>0</v>
      </c>
      <c r="T534" s="5">
        <f>VLOOKUP(CONCATENATE($F534," ",$G534),AllocFactorMatrix,(T$4+1),FALSE)*$E536</f>
        <v>0</v>
      </c>
      <c r="U534" s="5">
        <f>VLOOKUP(CONCATENATE($F534," ",$G534),AllocFactorMatrix,(U$4+1),FALSE)*$E536</f>
        <v>0</v>
      </c>
      <c r="V534" s="5">
        <f>VLOOKUP(CONCATENATE($F534," ",$G534),AllocFactorMatrix,(V$4+1),FALSE)*$E536</f>
        <v>0</v>
      </c>
      <c r="W534" s="5">
        <f t="shared" si="266"/>
        <v>0</v>
      </c>
      <c r="X534" s="5">
        <f>VLOOKUP(CONCATENATE($F534," ",$G534),AllocFactorMatrix,(X$4+1),FALSE)*$E536</f>
        <v>0</v>
      </c>
      <c r="Y534" s="5">
        <f>VLOOKUP(CONCATENATE($F534," ",$G534),AllocFactorMatrix,(Y$4+1),FALSE)*$E536</f>
        <v>0</v>
      </c>
      <c r="Z534" s="5">
        <f t="shared" si="264"/>
        <v>0</v>
      </c>
      <c r="AA534" s="5">
        <f>VLOOKUP(CONCATENATE($F534," ",$G534),AllocFactorMatrix,(AA$4+1),FALSE)*$E536</f>
        <v>0</v>
      </c>
      <c r="AB534" s="5">
        <f>VLOOKUP(CONCATENATE($F534," ",$G534),AllocFactorMatrix,(AB$4+1),FALSE)*$E536</f>
        <v>0</v>
      </c>
      <c r="AC534" s="5">
        <f>VLOOKUP(CONCATENATE($F534," ",$G534),AllocFactorMatrix,(AC$4+1),FALSE)*$E536</f>
        <v>0</v>
      </c>
    </row>
    <row r="535" spans="4:29" hidden="1" outlineLevel="1">
      <c r="E535" s="52"/>
      <c r="F535" s="175" t="str">
        <f>F536</f>
        <v>PROD_DEMAND</v>
      </c>
      <c r="G535" s="52" t="str">
        <f>$G$14</f>
        <v>CUSTOMER</v>
      </c>
      <c r="H535" s="4">
        <f t="shared" si="244"/>
        <v>0</v>
      </c>
      <c r="I535" s="5">
        <f>VLOOKUP(CONCATENATE($F535," ",$G535),AllocFactorMatrix,(I$4+1),FALSE)*$E536</f>
        <v>0</v>
      </c>
      <c r="J535" s="5">
        <f>VLOOKUP(CONCATENATE($F535," ",$G535),AllocFactorMatrix,(J$4+1),FALSE)*$E536</f>
        <v>0</v>
      </c>
      <c r="K535" s="5">
        <f>VLOOKUP(CONCATENATE($F535," ",$G535),AllocFactorMatrix,(K$4+1),FALSE)*$E536</f>
        <v>0</v>
      </c>
      <c r="L535" s="5">
        <f>VLOOKUP(CONCATENATE($F535," ",$G535),AllocFactorMatrix,(L$4+1),FALSE)*$E536</f>
        <v>0</v>
      </c>
      <c r="M535" s="5">
        <f t="shared" si="263"/>
        <v>0</v>
      </c>
      <c r="N535" s="5">
        <f>VLOOKUP(CONCATENATE($F535," ",$G535),AllocFactorMatrix,(N$4+1),FALSE)*$E536</f>
        <v>0</v>
      </c>
      <c r="O535" s="5">
        <f>VLOOKUP(CONCATENATE($F535," ",$G535),AllocFactorMatrix,(O$4+1),FALSE)*$E536</f>
        <v>0</v>
      </c>
      <c r="P535" s="5">
        <f>VLOOKUP(CONCATENATE($F535," ",$G535),AllocFactorMatrix,(P$4+1),FALSE)*$E536</f>
        <v>0</v>
      </c>
      <c r="Q535" s="5">
        <f>VLOOKUP(CONCATENATE($F535," ",$G535),AllocFactorMatrix,(Q$4+1),FALSE)*$E536</f>
        <v>0</v>
      </c>
      <c r="R535" s="5">
        <f t="shared" si="265"/>
        <v>0</v>
      </c>
      <c r="S535" s="5">
        <f>VLOOKUP(CONCATENATE($F535," ",$G535),AllocFactorMatrix,(S$4+1),FALSE)*$E536</f>
        <v>0</v>
      </c>
      <c r="T535" s="5">
        <f>VLOOKUP(CONCATENATE($F535," ",$G535),AllocFactorMatrix,(T$4+1),FALSE)*$E536</f>
        <v>0</v>
      </c>
      <c r="U535" s="5">
        <f>VLOOKUP(CONCATENATE($F535," ",$G535),AllocFactorMatrix,(U$4+1),FALSE)*$E536</f>
        <v>0</v>
      </c>
      <c r="V535" s="5">
        <f>VLOOKUP(CONCATENATE($F535," ",$G535),AllocFactorMatrix,(V$4+1),FALSE)*$E536</f>
        <v>0</v>
      </c>
      <c r="W535" s="5">
        <f t="shared" si="266"/>
        <v>0</v>
      </c>
      <c r="X535" s="5">
        <f>VLOOKUP(CONCATENATE($F535," ",$G535),AllocFactorMatrix,(X$4+1),FALSE)*$E536</f>
        <v>0</v>
      </c>
      <c r="Y535" s="5">
        <f>VLOOKUP(CONCATENATE($F535," ",$G535),AllocFactorMatrix,(Y$4+1),FALSE)*$E536</f>
        <v>0</v>
      </c>
      <c r="Z535" s="5">
        <f t="shared" si="264"/>
        <v>0</v>
      </c>
      <c r="AA535" s="5">
        <f>VLOOKUP(CONCATENATE($F535," ",$G535),AllocFactorMatrix,(AA$4+1),FALSE)*$E536</f>
        <v>0</v>
      </c>
      <c r="AB535" s="5">
        <f>VLOOKUP(CONCATENATE($F535," ",$G535),AllocFactorMatrix,(AB$4+1),FALSE)*$E536</f>
        <v>0</v>
      </c>
      <c r="AC535" s="5">
        <f>VLOOKUP(CONCATENATE($F535," ",$G535),AllocFactorMatrix,(AC$4+1),FALSE)*$E536</f>
        <v>0</v>
      </c>
    </row>
    <row r="536" spans="4:29" collapsed="1">
      <c r="D536" s="52" t="str">
        <f>+D2048</f>
        <v>Adj 35 - Plant Maintenance Normalization</v>
      </c>
      <c r="E536" s="58">
        <f>+ROUND(E2048/8,0)</f>
        <v>0</v>
      </c>
      <c r="F536" s="93" t="str">
        <f>+F2048</f>
        <v>PROD_DEMAND</v>
      </c>
      <c r="G536" s="52" t="str">
        <f>$G$15</f>
        <v>TOTAL</v>
      </c>
      <c r="H536" s="4">
        <f t="shared" si="244"/>
        <v>0</v>
      </c>
      <c r="I536" s="5">
        <f>VLOOKUP(CONCATENATE($F536," ",$G536),AllocFactorMatrix,(I$4+1),FALSE)*$E536</f>
        <v>0</v>
      </c>
      <c r="J536" s="5">
        <f>VLOOKUP(CONCATENATE($F536," ",$G536),AllocFactorMatrix,(J$4+1),FALSE)*$E536</f>
        <v>0</v>
      </c>
      <c r="K536" s="5">
        <f>VLOOKUP(CONCATENATE($F536," ",$G536),AllocFactorMatrix,(K$4+1),FALSE)*$E536</f>
        <v>0</v>
      </c>
      <c r="L536" s="5">
        <f>VLOOKUP(CONCATENATE($F536," ",$G536),AllocFactorMatrix,(L$4+1),FALSE)*$E536</f>
        <v>0</v>
      </c>
      <c r="M536" s="5">
        <f t="shared" si="263"/>
        <v>0</v>
      </c>
      <c r="N536" s="5">
        <f>VLOOKUP(CONCATENATE($F536," ",$G536),AllocFactorMatrix,(N$4+1),FALSE)*$E536</f>
        <v>0</v>
      </c>
      <c r="O536" s="5">
        <f>VLOOKUP(CONCATENATE($F536," ",$G536),AllocFactorMatrix,(O$4+1),FALSE)*$E536</f>
        <v>0</v>
      </c>
      <c r="P536" s="5">
        <f>VLOOKUP(CONCATENATE($F536," ",$G536),AllocFactorMatrix,(P$4+1),FALSE)*$E536</f>
        <v>0</v>
      </c>
      <c r="Q536" s="5">
        <f>VLOOKUP(CONCATENATE($F536," ",$G536),AllocFactorMatrix,(Q$4+1),FALSE)*$E536</f>
        <v>0</v>
      </c>
      <c r="R536" s="5">
        <f t="shared" si="265"/>
        <v>0</v>
      </c>
      <c r="S536" s="5">
        <f>VLOOKUP(CONCATENATE($F536," ",$G536),AllocFactorMatrix,(S$4+1),FALSE)*$E536</f>
        <v>0</v>
      </c>
      <c r="T536" s="5">
        <f>VLOOKUP(CONCATENATE($F536," ",$G536),AllocFactorMatrix,(T$4+1),FALSE)*$E536</f>
        <v>0</v>
      </c>
      <c r="U536" s="5">
        <f>VLOOKUP(CONCATENATE($F536," ",$G536),AllocFactorMatrix,(U$4+1),FALSE)*$E536</f>
        <v>0</v>
      </c>
      <c r="V536" s="5">
        <f>VLOOKUP(CONCATENATE($F536," ",$G536),AllocFactorMatrix,(V$4+1),FALSE)*$E536</f>
        <v>0</v>
      </c>
      <c r="W536" s="5">
        <f t="shared" si="266"/>
        <v>0</v>
      </c>
      <c r="X536" s="5">
        <f>VLOOKUP(CONCATENATE($F536," ",$G536),AllocFactorMatrix,(X$4+1),FALSE)*$E536</f>
        <v>0</v>
      </c>
      <c r="Y536" s="5">
        <f>VLOOKUP(CONCATENATE($F536," ",$G536),AllocFactorMatrix,(Y$4+1),FALSE)*$E536</f>
        <v>0</v>
      </c>
      <c r="Z536" s="5">
        <f t="shared" si="264"/>
        <v>0</v>
      </c>
      <c r="AA536" s="5">
        <f>VLOOKUP(CONCATENATE($F536," ",$G536),AllocFactorMatrix,(AA$4+1),FALSE)*$E536</f>
        <v>0</v>
      </c>
      <c r="AB536" s="5">
        <f>VLOOKUP(CONCATENATE($F536," ",$G536),AllocFactorMatrix,(AB$4+1),FALSE)*$E536</f>
        <v>0</v>
      </c>
      <c r="AC536" s="5">
        <f>VLOOKUP(CONCATENATE($F536," ",$G536),AllocFactorMatrix,(AC$4+1),FALSE)*$E536</f>
        <v>0</v>
      </c>
    </row>
    <row r="537" spans="4:29" hidden="1" outlineLevel="1">
      <c r="E537" s="55"/>
      <c r="F537" s="175" t="str">
        <f>F544</f>
        <v>TOTOHLINES</v>
      </c>
      <c r="G537" s="52" t="str">
        <f>$G$8</f>
        <v>PRODUCTION</v>
      </c>
      <c r="H537" s="4">
        <f t="shared" si="244"/>
        <v>0</v>
      </c>
      <c r="I537" s="5">
        <f>VLOOKUP(CONCATENATE($F537," ",$G537),AllocFactorMatrix,(I$4+1),FALSE)*$E544</f>
        <v>0</v>
      </c>
      <c r="J537" s="5">
        <f>VLOOKUP(CONCATENATE($F537," ",$G537),AllocFactorMatrix,(J$4+1),FALSE)*$E544</f>
        <v>0</v>
      </c>
      <c r="K537" s="5">
        <f>VLOOKUP(CONCATENATE($F537," ",$G537),AllocFactorMatrix,(K$4+1),FALSE)*$E544</f>
        <v>0</v>
      </c>
      <c r="L537" s="5">
        <f>VLOOKUP(CONCATENATE($F537," ",$G537),AllocFactorMatrix,(L$4+1),FALSE)*$E544</f>
        <v>0</v>
      </c>
      <c r="M537" s="5">
        <f t="shared" ref="M537:M544" si="267">SUBTOTAL(9,J537:L537)</f>
        <v>0</v>
      </c>
      <c r="N537" s="5">
        <f>VLOOKUP(CONCATENATE($F537," ",$G537),AllocFactorMatrix,(N$4+1),FALSE)*$E544</f>
        <v>0</v>
      </c>
      <c r="O537" s="5">
        <f>VLOOKUP(CONCATENATE($F537," ",$G537),AllocFactorMatrix,(O$4+1),FALSE)*$E544</f>
        <v>0</v>
      </c>
      <c r="P537" s="5">
        <f>VLOOKUP(CONCATENATE($F537," ",$G537),AllocFactorMatrix,(P$4+1),FALSE)*$E544</f>
        <v>0</v>
      </c>
      <c r="Q537" s="5">
        <f>VLOOKUP(CONCATENATE($F537," ",$G537),AllocFactorMatrix,(Q$4+1),FALSE)*$E544</f>
        <v>0</v>
      </c>
      <c r="R537" s="5">
        <f>SUBTOTAL(9,N537:Q537)</f>
        <v>0</v>
      </c>
      <c r="S537" s="5">
        <f>VLOOKUP(CONCATENATE($F537," ",$G537),AllocFactorMatrix,(S$4+1),FALSE)*$E544</f>
        <v>0</v>
      </c>
      <c r="T537" s="5">
        <f>VLOOKUP(CONCATENATE($F537," ",$G537),AllocFactorMatrix,(T$4+1),FALSE)*$E544</f>
        <v>0</v>
      </c>
      <c r="U537" s="5">
        <f>VLOOKUP(CONCATENATE($F537," ",$G537),AllocFactorMatrix,(U$4+1),FALSE)*$E544</f>
        <v>0</v>
      </c>
      <c r="V537" s="5">
        <f>VLOOKUP(CONCATENATE($F537," ",$G537),AllocFactorMatrix,(V$4+1),FALSE)*$E544</f>
        <v>0</v>
      </c>
      <c r="W537" s="5">
        <f>SUBTOTAL(9,S537:V537)</f>
        <v>0</v>
      </c>
      <c r="X537" s="5">
        <f>VLOOKUP(CONCATENATE($F537," ",$G537),AllocFactorMatrix,(X$4+1),FALSE)*$E544</f>
        <v>0</v>
      </c>
      <c r="Y537" s="5">
        <f>VLOOKUP(CONCATENATE($F537," ",$G537),AllocFactorMatrix,(Y$4+1),FALSE)*$E544</f>
        <v>0</v>
      </c>
      <c r="Z537" s="5">
        <f t="shared" ref="Z537:Z552" si="268">SUBTOTAL(9,X537:Y537)</f>
        <v>0</v>
      </c>
      <c r="AA537" s="5">
        <f>VLOOKUP(CONCATENATE($F537," ",$G537),AllocFactorMatrix,(AA$4+1),FALSE)*$E544</f>
        <v>0</v>
      </c>
      <c r="AB537" s="5">
        <f>VLOOKUP(CONCATENATE($F537," ",$G537),AllocFactorMatrix,(AB$4+1),FALSE)*$E544</f>
        <v>0</v>
      </c>
      <c r="AC537" s="5">
        <f>VLOOKUP(CONCATENATE($F537," ",$G537),AllocFactorMatrix,(AC$4+1),FALSE)*$E544</f>
        <v>0</v>
      </c>
    </row>
    <row r="538" spans="4:29" hidden="1" outlineLevel="1">
      <c r="E538" s="55"/>
      <c r="F538" s="175" t="str">
        <f>F544</f>
        <v>TOTOHLINES</v>
      </c>
      <c r="G538" s="52" t="str">
        <f>$G$9</f>
        <v>BULKTRAN</v>
      </c>
      <c r="H538" s="4">
        <f t="shared" si="244"/>
        <v>0</v>
      </c>
      <c r="I538" s="5">
        <f>VLOOKUP(CONCATENATE($F538," ",$G538),AllocFactorMatrix,(I$4+1),FALSE)*$E544</f>
        <v>0</v>
      </c>
      <c r="J538" s="5">
        <f>VLOOKUP(CONCATENATE($F538," ",$G538),AllocFactorMatrix,(J$4+1),FALSE)*$E544</f>
        <v>0</v>
      </c>
      <c r="K538" s="5">
        <f>VLOOKUP(CONCATENATE($F538," ",$G538),AllocFactorMatrix,(K$4+1),FALSE)*$E544</f>
        <v>0</v>
      </c>
      <c r="L538" s="5">
        <f>VLOOKUP(CONCATENATE($F538," ",$G538),AllocFactorMatrix,(L$4+1),FALSE)*$E544</f>
        <v>0</v>
      </c>
      <c r="M538" s="5">
        <f t="shared" si="267"/>
        <v>0</v>
      </c>
      <c r="N538" s="5">
        <f>VLOOKUP(CONCATENATE($F538," ",$G538),AllocFactorMatrix,(N$4+1),FALSE)*$E544</f>
        <v>0</v>
      </c>
      <c r="O538" s="5">
        <f>VLOOKUP(CONCATENATE($F538," ",$G538),AllocFactorMatrix,(O$4+1),FALSE)*$E544</f>
        <v>0</v>
      </c>
      <c r="P538" s="5">
        <f>VLOOKUP(CONCATENATE($F538," ",$G538),AllocFactorMatrix,(P$4+1),FALSE)*$E544</f>
        <v>0</v>
      </c>
      <c r="Q538" s="5">
        <f>VLOOKUP(CONCATENATE($F538," ",$G538),AllocFactorMatrix,(Q$4+1),FALSE)*$E544</f>
        <v>0</v>
      </c>
      <c r="R538" s="5">
        <f t="shared" ref="R538:R544" si="269">SUBTOTAL(9,N538:Q538)</f>
        <v>0</v>
      </c>
      <c r="S538" s="5">
        <f>VLOOKUP(CONCATENATE($F538," ",$G538),AllocFactorMatrix,(S$4+1),FALSE)*$E544</f>
        <v>0</v>
      </c>
      <c r="T538" s="5">
        <f>VLOOKUP(CONCATENATE($F538," ",$G538),AllocFactorMatrix,(T$4+1),FALSE)*$E544</f>
        <v>0</v>
      </c>
      <c r="U538" s="5">
        <f>VLOOKUP(CONCATENATE($F538," ",$G538),AllocFactorMatrix,(U$4+1),FALSE)*$E544</f>
        <v>0</v>
      </c>
      <c r="V538" s="5">
        <f>VLOOKUP(CONCATENATE($F538," ",$G538),AllocFactorMatrix,(V$4+1),FALSE)*$E544</f>
        <v>0</v>
      </c>
      <c r="W538" s="5">
        <f t="shared" ref="W538:W544" si="270">SUBTOTAL(9,S538:V538)</f>
        <v>0</v>
      </c>
      <c r="X538" s="5">
        <f>VLOOKUP(CONCATENATE($F538," ",$G538),AllocFactorMatrix,(X$4+1),FALSE)*$E544</f>
        <v>0</v>
      </c>
      <c r="Y538" s="5">
        <f>VLOOKUP(CONCATENATE($F538," ",$G538),AllocFactorMatrix,(Y$4+1),FALSE)*$E544</f>
        <v>0</v>
      </c>
      <c r="Z538" s="5">
        <f t="shared" si="268"/>
        <v>0</v>
      </c>
      <c r="AA538" s="5">
        <f>VLOOKUP(CONCATENATE($F538," ",$G538),AllocFactorMatrix,(AA$4+1),FALSE)*$E544</f>
        <v>0</v>
      </c>
      <c r="AB538" s="5">
        <f>VLOOKUP(CONCATENATE($F538," ",$G538),AllocFactorMatrix,(AB$4+1),FALSE)*$E544</f>
        <v>0</v>
      </c>
      <c r="AC538" s="5">
        <f>VLOOKUP(CONCATENATE($F538," ",$G538),AllocFactorMatrix,(AC$4+1),FALSE)*$E544</f>
        <v>0</v>
      </c>
    </row>
    <row r="539" spans="4:29" hidden="1" outlineLevel="1">
      <c r="E539" s="55"/>
      <c r="F539" s="175" t="str">
        <f>F544</f>
        <v>TOTOHLINES</v>
      </c>
      <c r="G539" s="52" t="str">
        <f>$G$10</f>
        <v>SUBTRAN</v>
      </c>
      <c r="H539" s="4">
        <f t="shared" si="244"/>
        <v>0</v>
      </c>
      <c r="I539" s="5">
        <f>VLOOKUP(CONCATENATE($F539," ",$G539),AllocFactorMatrix,(I$4+1),FALSE)*$E544</f>
        <v>0</v>
      </c>
      <c r="J539" s="5">
        <f>VLOOKUP(CONCATENATE($F539," ",$G539),AllocFactorMatrix,(J$4+1),FALSE)*$E544</f>
        <v>0</v>
      </c>
      <c r="K539" s="5">
        <f>VLOOKUP(CONCATENATE($F539," ",$G539),AllocFactorMatrix,(K$4+1),FALSE)*$E544</f>
        <v>0</v>
      </c>
      <c r="L539" s="5">
        <f>VLOOKUP(CONCATENATE($F539," ",$G539),AllocFactorMatrix,(L$4+1),FALSE)*$E544</f>
        <v>0</v>
      </c>
      <c r="M539" s="5">
        <f t="shared" si="267"/>
        <v>0</v>
      </c>
      <c r="N539" s="5">
        <f>VLOOKUP(CONCATENATE($F539," ",$G539),AllocFactorMatrix,(N$4+1),FALSE)*$E544</f>
        <v>0</v>
      </c>
      <c r="O539" s="5">
        <f>VLOOKUP(CONCATENATE($F539," ",$G539),AllocFactorMatrix,(O$4+1),FALSE)*$E544</f>
        <v>0</v>
      </c>
      <c r="P539" s="5">
        <f>VLOOKUP(CONCATENATE($F539," ",$G539),AllocFactorMatrix,(P$4+1),FALSE)*$E544</f>
        <v>0</v>
      </c>
      <c r="Q539" s="5">
        <f>VLOOKUP(CONCATENATE($F539," ",$G539),AllocFactorMatrix,(Q$4+1),FALSE)*$E544</f>
        <v>0</v>
      </c>
      <c r="R539" s="5">
        <f t="shared" si="269"/>
        <v>0</v>
      </c>
      <c r="S539" s="5">
        <f>VLOOKUP(CONCATENATE($F539," ",$G539),AllocFactorMatrix,(S$4+1),FALSE)*$E544</f>
        <v>0</v>
      </c>
      <c r="T539" s="5">
        <f>VLOOKUP(CONCATENATE($F539," ",$G539),AllocFactorMatrix,(T$4+1),FALSE)*$E544</f>
        <v>0</v>
      </c>
      <c r="U539" s="5">
        <f>VLOOKUP(CONCATENATE($F539," ",$G539),AllocFactorMatrix,(U$4+1),FALSE)*$E544</f>
        <v>0</v>
      </c>
      <c r="V539" s="5">
        <f>VLOOKUP(CONCATENATE($F539," ",$G539),AllocFactorMatrix,(V$4+1),FALSE)*$E544</f>
        <v>0</v>
      </c>
      <c r="W539" s="5">
        <f t="shared" si="270"/>
        <v>0</v>
      </c>
      <c r="X539" s="5">
        <f>VLOOKUP(CONCATENATE($F539," ",$G539),AllocFactorMatrix,(X$4+1),FALSE)*$E544</f>
        <v>0</v>
      </c>
      <c r="Y539" s="5">
        <f>VLOOKUP(CONCATENATE($F539," ",$G539),AllocFactorMatrix,(Y$4+1),FALSE)*$E544</f>
        <v>0</v>
      </c>
      <c r="Z539" s="5">
        <f t="shared" si="268"/>
        <v>0</v>
      </c>
      <c r="AA539" s="5">
        <f>VLOOKUP(CONCATENATE($F539," ",$G539),AllocFactorMatrix,(AA$4+1),FALSE)*$E544</f>
        <v>0</v>
      </c>
      <c r="AB539" s="5">
        <f>VLOOKUP(CONCATENATE($F539," ",$G539),AllocFactorMatrix,(AB$4+1),FALSE)*$E544</f>
        <v>0</v>
      </c>
      <c r="AC539" s="5">
        <f>VLOOKUP(CONCATENATE($F539," ",$G539),AllocFactorMatrix,(AC$4+1),FALSE)*$E544</f>
        <v>0</v>
      </c>
    </row>
    <row r="540" spans="4:29" hidden="1" outlineLevel="1">
      <c r="E540" s="55"/>
      <c r="F540" s="175" t="str">
        <f>F544</f>
        <v>TOTOHLINES</v>
      </c>
      <c r="G540" s="52" t="str">
        <f>$G$11</f>
        <v>DISTPRI</v>
      </c>
      <c r="H540" s="4">
        <f t="shared" si="244"/>
        <v>-23406.786249817716</v>
      </c>
      <c r="I540" s="5">
        <f>VLOOKUP(CONCATENATE($F540," ",$G540),AllocFactorMatrix,(I$4+1),FALSE)*$E544</f>
        <v>-15326.929075726155</v>
      </c>
      <c r="J540" s="5">
        <f>VLOOKUP(CONCATENATE($F540," ",$G540),AllocFactorMatrix,(J$4+1),FALSE)*$E544</f>
        <v>-3587.0929701690129</v>
      </c>
      <c r="K540" s="5">
        <f>VLOOKUP(CONCATENATE($F540," ",$G540),AllocFactorMatrix,(K$4+1),FALSE)*$E544</f>
        <v>-50.103620963838992</v>
      </c>
      <c r="L540" s="5">
        <f>VLOOKUP(CONCATENATE($F540," ",$G540),AllocFactorMatrix,(L$4+1),FALSE)*$E544</f>
        <v>0</v>
      </c>
      <c r="M540" s="5">
        <f t="shared" si="267"/>
        <v>-3637.1965911328521</v>
      </c>
      <c r="N540" s="5">
        <f>VLOOKUP(CONCATENATE($F540," ",$G540),AllocFactorMatrix,(N$4+1),FALSE)*$E544</f>
        <v>-2082.3778367296918</v>
      </c>
      <c r="O540" s="5">
        <f>VLOOKUP(CONCATENATE($F540," ",$G540),AllocFactorMatrix,(O$4+1),FALSE)*$E544</f>
        <v>-374.15996541276149</v>
      </c>
      <c r="P540" s="5">
        <f>VLOOKUP(CONCATENATE($F540," ",$G540),AllocFactorMatrix,(P$4+1),FALSE)*$E544</f>
        <v>0</v>
      </c>
      <c r="Q540" s="5">
        <f>VLOOKUP(CONCATENATE($F540," ",$G540),AllocFactorMatrix,(Q$4+1),FALSE)*$E544</f>
        <v>0</v>
      </c>
      <c r="R540" s="5">
        <f t="shared" si="269"/>
        <v>-2456.5378021424531</v>
      </c>
      <c r="S540" s="5">
        <f>VLOOKUP(CONCATENATE($F540," ",$G540),AllocFactorMatrix,(S$4+1),FALSE)*$E544</f>
        <v>-94.158372858493792</v>
      </c>
      <c r="T540" s="5">
        <f>VLOOKUP(CONCATENATE($F540," ",$G540),AllocFactorMatrix,(T$4+1),FALSE)*$E544</f>
        <v>-1302.0090626397575</v>
      </c>
      <c r="U540" s="5">
        <f>VLOOKUP(CONCATENATE($F540," ",$G540),AllocFactorMatrix,(U$4+1),FALSE)*$E544</f>
        <v>0</v>
      </c>
      <c r="V540" s="5">
        <f>VLOOKUP(CONCATENATE($F540," ",$G540),AllocFactorMatrix,(V$4+1),FALSE)*$E544</f>
        <v>0</v>
      </c>
      <c r="W540" s="5">
        <f t="shared" si="270"/>
        <v>-1396.1674354982513</v>
      </c>
      <c r="X540" s="5">
        <f>VLOOKUP(CONCATENATE($F540," ",$G540),AllocFactorMatrix,(X$4+1),FALSE)*$E544</f>
        <v>-570.97079612653295</v>
      </c>
      <c r="Y540" s="5">
        <f>VLOOKUP(CONCATENATE($F540," ",$G540),AllocFactorMatrix,(Y$4+1),FALSE)*$E544</f>
        <v>-11.460284304714593</v>
      </c>
      <c r="Z540" s="5">
        <f t="shared" si="268"/>
        <v>-582.43108043124755</v>
      </c>
      <c r="AA540" s="5">
        <f>VLOOKUP(CONCATENATE($F540," ",$G540),AllocFactorMatrix,(AA$4+1),FALSE)*$E544</f>
        <v>-7.5242648867569573</v>
      </c>
      <c r="AB540" s="5">
        <f>VLOOKUP(CONCATENATE($F540," ",$G540),AllocFactorMatrix,(AB$4+1),FALSE)*$E544</f>
        <v>0</v>
      </c>
      <c r="AC540" s="5">
        <f>VLOOKUP(CONCATENATE($F540," ",$G540),AllocFactorMatrix,(AC$4+1),FALSE)*$E544</f>
        <v>0</v>
      </c>
    </row>
    <row r="541" spans="4:29" hidden="1" outlineLevel="1">
      <c r="E541" s="55"/>
      <c r="F541" s="175" t="str">
        <f>F544</f>
        <v>TOTOHLINES</v>
      </c>
      <c r="G541" s="52" t="str">
        <f>$G$12</f>
        <v>DISTSEC</v>
      </c>
      <c r="H541" s="4">
        <f t="shared" si="244"/>
        <v>-9512.2137501822854</v>
      </c>
      <c r="I541" s="5">
        <f>VLOOKUP(CONCATENATE($F541," ",$G541),AllocFactorMatrix,(I$4+1),FALSE)*$E544</f>
        <v>-7059.062184497936</v>
      </c>
      <c r="J541" s="5">
        <f>VLOOKUP(CONCATENATE($F541," ",$G541),AllocFactorMatrix,(J$4+1),FALSE)*$E544</f>
        <v>-1423.4223151277049</v>
      </c>
      <c r="K541" s="5">
        <f>VLOOKUP(CONCATENATE($F541," ",$G541),AllocFactorMatrix,(K$4+1),FALSE)*$E544</f>
        <v>0</v>
      </c>
      <c r="L541" s="5">
        <f>VLOOKUP(CONCATENATE($F541," ",$G541),AllocFactorMatrix,(L$4+1),FALSE)*$E544</f>
        <v>0</v>
      </c>
      <c r="M541" s="5">
        <f t="shared" si="267"/>
        <v>-1423.4223151277049</v>
      </c>
      <c r="N541" s="5">
        <f>VLOOKUP(CONCATENATE($F541," ",$G541),AllocFactorMatrix,(N$4+1),FALSE)*$E544</f>
        <v>-711.47697634662677</v>
      </c>
      <c r="O541" s="5">
        <f>VLOOKUP(CONCATENATE($F541," ",$G541),AllocFactorMatrix,(O$4+1),FALSE)*$E544</f>
        <v>0</v>
      </c>
      <c r="P541" s="5">
        <f>VLOOKUP(CONCATENATE($F541," ",$G541),AllocFactorMatrix,(P$4+1),FALSE)*$E544</f>
        <v>0</v>
      </c>
      <c r="Q541" s="5">
        <f>VLOOKUP(CONCATENATE($F541," ",$G541),AllocFactorMatrix,(Q$4+1),FALSE)*$E544</f>
        <v>0</v>
      </c>
      <c r="R541" s="5">
        <f t="shared" si="269"/>
        <v>-711.47697634662677</v>
      </c>
      <c r="S541" s="5">
        <f>VLOOKUP(CONCATENATE($F541," ",$G541),AllocFactorMatrix,(S$4+1),FALSE)*$E544</f>
        <v>-26.593343520860483</v>
      </c>
      <c r="T541" s="5">
        <f>VLOOKUP(CONCATENATE($F541," ",$G541),AllocFactorMatrix,(T$4+1),FALSE)*$E544</f>
        <v>0</v>
      </c>
      <c r="U541" s="5">
        <f>VLOOKUP(CONCATENATE($F541," ",$G541),AllocFactorMatrix,(U$4+1),FALSE)*$E544</f>
        <v>0</v>
      </c>
      <c r="V541" s="5">
        <f>VLOOKUP(CONCATENATE($F541," ",$G541),AllocFactorMatrix,(V$4+1),FALSE)*$E544</f>
        <v>0</v>
      </c>
      <c r="W541" s="5">
        <f t="shared" si="270"/>
        <v>-26.593343520860483</v>
      </c>
      <c r="X541" s="5">
        <f>VLOOKUP(CONCATENATE($F541," ",$G541),AllocFactorMatrix,(X$4+1),FALSE)*$E544</f>
        <v>-200.97569815985182</v>
      </c>
      <c r="Y541" s="5">
        <f>VLOOKUP(CONCATENATE($F541," ",$G541),AllocFactorMatrix,(Y$4+1),FALSE)*$E544</f>
        <v>0</v>
      </c>
      <c r="Z541" s="5">
        <f t="shared" si="268"/>
        <v>-200.97569815985182</v>
      </c>
      <c r="AA541" s="5">
        <f>VLOOKUP(CONCATENATE($F541," ",$G541),AllocFactorMatrix,(AA$4+1),FALSE)*$E544</f>
        <v>-2.3762505865570751</v>
      </c>
      <c r="AB541" s="5">
        <f>VLOOKUP(CONCATENATE($F541," ",$G541),AllocFactorMatrix,(AB$4+1),FALSE)*$E544</f>
        <v>-73.1403042859408</v>
      </c>
      <c r="AC541" s="5">
        <f>VLOOKUP(CONCATENATE($F541," ",$G541),AllocFactorMatrix,(AC$4+1),FALSE)*$E544</f>
        <v>-15.166677656807764</v>
      </c>
    </row>
    <row r="542" spans="4:29" hidden="1" outlineLevel="1">
      <c r="E542" s="55"/>
      <c r="F542" s="175" t="str">
        <f>F544</f>
        <v>TOTOHLINES</v>
      </c>
      <c r="G542" s="52" t="str">
        <f>$G$13</f>
        <v>ENERGY</v>
      </c>
      <c r="H542" s="4">
        <f t="shared" si="244"/>
        <v>0</v>
      </c>
      <c r="I542" s="5">
        <f>VLOOKUP(CONCATENATE($F542," ",$G542),AllocFactorMatrix,(I$4+1),FALSE)*$E544</f>
        <v>0</v>
      </c>
      <c r="J542" s="5">
        <f>VLOOKUP(CONCATENATE($F542," ",$G542),AllocFactorMatrix,(J$4+1),FALSE)*$E544</f>
        <v>0</v>
      </c>
      <c r="K542" s="5">
        <f>VLOOKUP(CONCATENATE($F542," ",$G542),AllocFactorMatrix,(K$4+1),FALSE)*$E544</f>
        <v>0</v>
      </c>
      <c r="L542" s="5">
        <f>VLOOKUP(CONCATENATE($F542," ",$G542),AllocFactorMatrix,(L$4+1),FALSE)*$E544</f>
        <v>0</v>
      </c>
      <c r="M542" s="5">
        <f t="shared" si="267"/>
        <v>0</v>
      </c>
      <c r="N542" s="5">
        <f>VLOOKUP(CONCATENATE($F542," ",$G542),AllocFactorMatrix,(N$4+1),FALSE)*$E544</f>
        <v>0</v>
      </c>
      <c r="O542" s="5">
        <f>VLOOKUP(CONCATENATE($F542," ",$G542),AllocFactorMatrix,(O$4+1),FALSE)*$E544</f>
        <v>0</v>
      </c>
      <c r="P542" s="5">
        <f>VLOOKUP(CONCATENATE($F542," ",$G542),AllocFactorMatrix,(P$4+1),FALSE)*$E544</f>
        <v>0</v>
      </c>
      <c r="Q542" s="5">
        <f>VLOOKUP(CONCATENATE($F542," ",$G542),AllocFactorMatrix,(Q$4+1),FALSE)*$E544</f>
        <v>0</v>
      </c>
      <c r="R542" s="5">
        <f t="shared" si="269"/>
        <v>0</v>
      </c>
      <c r="S542" s="5">
        <f>VLOOKUP(CONCATENATE($F542," ",$G542),AllocFactorMatrix,(S$4+1),FALSE)*$E544</f>
        <v>0</v>
      </c>
      <c r="T542" s="5">
        <f>VLOOKUP(CONCATENATE($F542," ",$G542),AllocFactorMatrix,(T$4+1),FALSE)*$E544</f>
        <v>0</v>
      </c>
      <c r="U542" s="5">
        <f>VLOOKUP(CONCATENATE($F542," ",$G542),AllocFactorMatrix,(U$4+1),FALSE)*$E544</f>
        <v>0</v>
      </c>
      <c r="V542" s="5">
        <f>VLOOKUP(CONCATENATE($F542," ",$G542),AllocFactorMatrix,(V$4+1),FALSE)*$E544</f>
        <v>0</v>
      </c>
      <c r="W542" s="5">
        <f t="shared" si="270"/>
        <v>0</v>
      </c>
      <c r="X542" s="5">
        <f>VLOOKUP(CONCATENATE($F542," ",$G542),AllocFactorMatrix,(X$4+1),FALSE)*$E544</f>
        <v>0</v>
      </c>
      <c r="Y542" s="5">
        <f>VLOOKUP(CONCATENATE($F542," ",$G542),AllocFactorMatrix,(Y$4+1),FALSE)*$E544</f>
        <v>0</v>
      </c>
      <c r="Z542" s="5">
        <f t="shared" si="268"/>
        <v>0</v>
      </c>
      <c r="AA542" s="5">
        <f>VLOOKUP(CONCATENATE($F542," ",$G542),AllocFactorMatrix,(AA$4+1),FALSE)*$E544</f>
        <v>0</v>
      </c>
      <c r="AB542" s="5">
        <f>VLOOKUP(CONCATENATE($F542," ",$G542),AllocFactorMatrix,(AB$4+1),FALSE)*$E544</f>
        <v>0</v>
      </c>
      <c r="AC542" s="5">
        <f>VLOOKUP(CONCATENATE($F542," ",$G542),AllocFactorMatrix,(AC$4+1),FALSE)*$E544</f>
        <v>0</v>
      </c>
    </row>
    <row r="543" spans="4:29" hidden="1" outlineLevel="1">
      <c r="E543" s="55"/>
      <c r="F543" s="175" t="str">
        <f>F544</f>
        <v>TOTOHLINES</v>
      </c>
      <c r="G543" s="52" t="str">
        <f>$G$14</f>
        <v>CUSTOMER</v>
      </c>
      <c r="H543" s="4">
        <f t="shared" si="244"/>
        <v>0</v>
      </c>
      <c r="I543" s="5">
        <f>VLOOKUP(CONCATENATE($F543," ",$G543),AllocFactorMatrix,(I$4+1),FALSE)*$E544</f>
        <v>0</v>
      </c>
      <c r="J543" s="5">
        <f>VLOOKUP(CONCATENATE($F543," ",$G543),AllocFactorMatrix,(J$4+1),FALSE)*$E544</f>
        <v>0</v>
      </c>
      <c r="K543" s="5">
        <f>VLOOKUP(CONCATENATE($F543," ",$G543),AllocFactorMatrix,(K$4+1),FALSE)*$E544</f>
        <v>0</v>
      </c>
      <c r="L543" s="5">
        <f>VLOOKUP(CONCATENATE($F543," ",$G543),AllocFactorMatrix,(L$4+1),FALSE)*$E544</f>
        <v>0</v>
      </c>
      <c r="M543" s="5">
        <f t="shared" si="267"/>
        <v>0</v>
      </c>
      <c r="N543" s="5">
        <f>VLOOKUP(CONCATENATE($F543," ",$G543),AllocFactorMatrix,(N$4+1),FALSE)*$E544</f>
        <v>0</v>
      </c>
      <c r="O543" s="5">
        <f>VLOOKUP(CONCATENATE($F543," ",$G543),AllocFactorMatrix,(O$4+1),FALSE)*$E544</f>
        <v>0</v>
      </c>
      <c r="P543" s="5">
        <f>VLOOKUP(CONCATENATE($F543," ",$G543),AllocFactorMatrix,(P$4+1),FALSE)*$E544</f>
        <v>0</v>
      </c>
      <c r="Q543" s="5">
        <f>VLOOKUP(CONCATENATE($F543," ",$G543),AllocFactorMatrix,(Q$4+1),FALSE)*$E544</f>
        <v>0</v>
      </c>
      <c r="R543" s="5">
        <f t="shared" si="269"/>
        <v>0</v>
      </c>
      <c r="S543" s="5">
        <f>VLOOKUP(CONCATENATE($F543," ",$G543),AllocFactorMatrix,(S$4+1),FALSE)*$E544</f>
        <v>0</v>
      </c>
      <c r="T543" s="5">
        <f>VLOOKUP(CONCATENATE($F543," ",$G543),AllocFactorMatrix,(T$4+1),FALSE)*$E544</f>
        <v>0</v>
      </c>
      <c r="U543" s="5">
        <f>VLOOKUP(CONCATENATE($F543," ",$G543),AllocFactorMatrix,(U$4+1),FALSE)*$E544</f>
        <v>0</v>
      </c>
      <c r="V543" s="5">
        <f>VLOOKUP(CONCATENATE($F543," ",$G543),AllocFactorMatrix,(V$4+1),FALSE)*$E544</f>
        <v>0</v>
      </c>
      <c r="W543" s="5">
        <f t="shared" si="270"/>
        <v>0</v>
      </c>
      <c r="X543" s="5">
        <f>VLOOKUP(CONCATENATE($F543," ",$G543),AllocFactorMatrix,(X$4+1),FALSE)*$E544</f>
        <v>0</v>
      </c>
      <c r="Y543" s="5">
        <f>VLOOKUP(CONCATENATE($F543," ",$G543),AllocFactorMatrix,(Y$4+1),FALSE)*$E544</f>
        <v>0</v>
      </c>
      <c r="Z543" s="5">
        <f t="shared" si="268"/>
        <v>0</v>
      </c>
      <c r="AA543" s="5">
        <f>VLOOKUP(CONCATENATE($F543," ",$G543),AllocFactorMatrix,(AA$4+1),FALSE)*$E544</f>
        <v>0</v>
      </c>
      <c r="AB543" s="5">
        <f>VLOOKUP(CONCATENATE($F543," ",$G543),AllocFactorMatrix,(AB$4+1),FALSE)*$E544</f>
        <v>0</v>
      </c>
      <c r="AC543" s="5">
        <f>VLOOKUP(CONCATENATE($F543," ",$G543),AllocFactorMatrix,(AC$4+1),FALSE)*$E544</f>
        <v>0</v>
      </c>
    </row>
    <row r="544" spans="4:29" collapsed="1">
      <c r="D544" s="52" t="str">
        <f>+D2056</f>
        <v>Adj 47 - Veg Management Tree Trimming</v>
      </c>
      <c r="E544" s="58">
        <f>+ROUND(E2056/8,0)</f>
        <v>-32919</v>
      </c>
      <c r="F544" s="94" t="str">
        <f>+F2056</f>
        <v>TOTOHLINES</v>
      </c>
      <c r="G544" s="52" t="str">
        <f>$G$15</f>
        <v>TOTAL</v>
      </c>
      <c r="H544" s="4">
        <f t="shared" si="244"/>
        <v>-32919.000000000007</v>
      </c>
      <c r="I544" s="5">
        <f>VLOOKUP(CONCATENATE($F544," ",$G544),AllocFactorMatrix,(I$4+1),FALSE)*$E544</f>
        <v>-22385.991260224091</v>
      </c>
      <c r="J544" s="5">
        <f>VLOOKUP(CONCATENATE($F544," ",$G544),AllocFactorMatrix,(J$4+1),FALSE)*$E544</f>
        <v>-5010.5152852967176</v>
      </c>
      <c r="K544" s="5">
        <f>VLOOKUP(CONCATENATE($F544," ",$G544),AllocFactorMatrix,(K$4+1),FALSE)*$E544</f>
        <v>-50.103620963838992</v>
      </c>
      <c r="L544" s="5">
        <f>VLOOKUP(CONCATENATE($F544," ",$G544),AllocFactorMatrix,(L$4+1),FALSE)*$E544</f>
        <v>0</v>
      </c>
      <c r="M544" s="5">
        <f t="shared" si="267"/>
        <v>-5060.6189062605563</v>
      </c>
      <c r="N544" s="5">
        <f>VLOOKUP(CONCATENATE($F544," ",$G544),AllocFactorMatrix,(N$4+1),FALSE)*$E544</f>
        <v>-2793.8548130763188</v>
      </c>
      <c r="O544" s="5">
        <f>VLOOKUP(CONCATENATE($F544," ",$G544),AllocFactorMatrix,(O$4+1),FALSE)*$E544</f>
        <v>-374.15996541276149</v>
      </c>
      <c r="P544" s="5">
        <f>VLOOKUP(CONCATENATE($F544," ",$G544),AllocFactorMatrix,(P$4+1),FALSE)*$E544</f>
        <v>0</v>
      </c>
      <c r="Q544" s="5">
        <f>VLOOKUP(CONCATENATE($F544," ",$G544),AllocFactorMatrix,(Q$4+1),FALSE)*$E544</f>
        <v>0</v>
      </c>
      <c r="R544" s="5">
        <f t="shared" si="269"/>
        <v>-3168.0147784890805</v>
      </c>
      <c r="S544" s="5">
        <f>VLOOKUP(CONCATENATE($F544," ",$G544),AllocFactorMatrix,(S$4+1),FALSE)*$E544</f>
        <v>-120.75171637935428</v>
      </c>
      <c r="T544" s="5">
        <f>VLOOKUP(CONCATENATE($F544," ",$G544),AllocFactorMatrix,(T$4+1),FALSE)*$E544</f>
        <v>-1302.0090626397575</v>
      </c>
      <c r="U544" s="5">
        <f>VLOOKUP(CONCATENATE($F544," ",$G544),AllocFactorMatrix,(U$4+1),FALSE)*$E544</f>
        <v>0</v>
      </c>
      <c r="V544" s="5">
        <f>VLOOKUP(CONCATENATE($F544," ",$G544),AllocFactorMatrix,(V$4+1),FALSE)*$E544</f>
        <v>0</v>
      </c>
      <c r="W544" s="5">
        <f t="shared" si="270"/>
        <v>-1422.7607790191119</v>
      </c>
      <c r="X544" s="5">
        <f>VLOOKUP(CONCATENATE($F544," ",$G544),AllocFactorMatrix,(X$4+1),FALSE)*$E544</f>
        <v>-771.94649428638479</v>
      </c>
      <c r="Y544" s="5">
        <f>VLOOKUP(CONCATENATE($F544," ",$G544),AllocFactorMatrix,(Y$4+1),FALSE)*$E544</f>
        <v>-11.460284304714593</v>
      </c>
      <c r="Z544" s="5">
        <f t="shared" si="268"/>
        <v>-783.4067785910994</v>
      </c>
      <c r="AA544" s="5">
        <f>VLOOKUP(CONCATENATE($F544," ",$G544),AllocFactorMatrix,(AA$4+1),FALSE)*$E544</f>
        <v>-9.9005154733140319</v>
      </c>
      <c r="AB544" s="5">
        <f>VLOOKUP(CONCATENATE($F544," ",$G544),AllocFactorMatrix,(AB$4+1),FALSE)*$E544</f>
        <v>-73.1403042859408</v>
      </c>
      <c r="AC544" s="5">
        <f>VLOOKUP(CONCATENATE($F544," ",$G544),AllocFactorMatrix,(AC$4+1),FALSE)*$E544</f>
        <v>-15.166677656807764</v>
      </c>
    </row>
    <row r="545" spans="4:29" hidden="1" outlineLevel="1">
      <c r="E545" s="52"/>
      <c r="F545" s="175" t="str">
        <f>F552</f>
        <v>CUST_TOTAL</v>
      </c>
      <c r="G545" s="52" t="str">
        <f>$G$8</f>
        <v>PRODUCTION</v>
      </c>
      <c r="H545" s="4">
        <f t="shared" si="244"/>
        <v>0</v>
      </c>
      <c r="I545" s="5">
        <f>VLOOKUP(CONCATENATE($F545," ",$G545),AllocFactorMatrix,(I$4+1),FALSE)*$E552</f>
        <v>0</v>
      </c>
      <c r="J545" s="5">
        <f>VLOOKUP(CONCATENATE($F545," ",$G545),AllocFactorMatrix,(J$4+1),FALSE)*$E552</f>
        <v>0</v>
      </c>
      <c r="K545" s="5">
        <f>VLOOKUP(CONCATENATE($F545," ",$G545),AllocFactorMatrix,(K$4+1),FALSE)*$E552</f>
        <v>0</v>
      </c>
      <c r="L545" s="5">
        <f>VLOOKUP(CONCATENATE($F545," ",$G545),AllocFactorMatrix,(L$4+1),FALSE)*$E552</f>
        <v>0</v>
      </c>
      <c r="M545" s="5">
        <f t="shared" ref="M545:M552" si="271">SUBTOTAL(9,J545:L545)</f>
        <v>0</v>
      </c>
      <c r="N545" s="5">
        <f>VLOOKUP(CONCATENATE($F545," ",$G545),AllocFactorMatrix,(N$4+1),FALSE)*$E552</f>
        <v>0</v>
      </c>
      <c r="O545" s="5">
        <f>VLOOKUP(CONCATENATE($F545," ",$G545),AllocFactorMatrix,(O$4+1),FALSE)*$E552</f>
        <v>0</v>
      </c>
      <c r="P545" s="5">
        <f>VLOOKUP(CONCATENATE($F545," ",$G545),AllocFactorMatrix,(P$4+1),FALSE)*$E552</f>
        <v>0</v>
      </c>
      <c r="Q545" s="5">
        <f>VLOOKUP(CONCATENATE($F545," ",$G545),AllocFactorMatrix,(Q$4+1),FALSE)*$E552</f>
        <v>0</v>
      </c>
      <c r="R545" s="5">
        <f>SUBTOTAL(9,N545:Q545)</f>
        <v>0</v>
      </c>
      <c r="S545" s="5">
        <f>VLOOKUP(CONCATENATE($F545," ",$G545),AllocFactorMatrix,(S$4+1),FALSE)*$E552</f>
        <v>0</v>
      </c>
      <c r="T545" s="5">
        <f>VLOOKUP(CONCATENATE($F545," ",$G545),AllocFactorMatrix,(T$4+1),FALSE)*$E552</f>
        <v>0</v>
      </c>
      <c r="U545" s="5">
        <f>VLOOKUP(CONCATENATE($F545," ",$G545),AllocFactorMatrix,(U$4+1),FALSE)*$E552</f>
        <v>0</v>
      </c>
      <c r="V545" s="5">
        <f>VLOOKUP(CONCATENATE($F545," ",$G545),AllocFactorMatrix,(V$4+1),FALSE)*$E552</f>
        <v>0</v>
      </c>
      <c r="W545" s="5">
        <f>SUBTOTAL(9,S545:V545)</f>
        <v>0</v>
      </c>
      <c r="X545" s="5">
        <f>VLOOKUP(CONCATENATE($F545," ",$G545),AllocFactorMatrix,(X$4+1),FALSE)*$E552</f>
        <v>0</v>
      </c>
      <c r="Y545" s="5">
        <f>VLOOKUP(CONCATENATE($F545," ",$G545),AllocFactorMatrix,(Y$4+1),FALSE)*$E552</f>
        <v>0</v>
      </c>
      <c r="Z545" s="5">
        <f t="shared" si="268"/>
        <v>0</v>
      </c>
      <c r="AA545" s="5">
        <f>VLOOKUP(CONCATENATE($F545," ",$G545),AllocFactorMatrix,(AA$4+1),FALSE)*$E552</f>
        <v>0</v>
      </c>
      <c r="AB545" s="5">
        <f>VLOOKUP(CONCATENATE($F545," ",$G545),AllocFactorMatrix,(AB$4+1),FALSE)*$E552</f>
        <v>0</v>
      </c>
      <c r="AC545" s="5">
        <f>VLOOKUP(CONCATENATE($F545," ",$G545),AllocFactorMatrix,(AC$4+1),FALSE)*$E552</f>
        <v>0</v>
      </c>
    </row>
    <row r="546" spans="4:29" hidden="1" outlineLevel="1">
      <c r="E546" s="52"/>
      <c r="F546" s="175" t="str">
        <f>F552</f>
        <v>CUST_TOTAL</v>
      </c>
      <c r="G546" s="52" t="str">
        <f>$G$9</f>
        <v>BULKTRAN</v>
      </c>
      <c r="H546" s="4">
        <f t="shared" si="244"/>
        <v>0</v>
      </c>
      <c r="I546" s="5">
        <f>VLOOKUP(CONCATENATE($F546," ",$G546),AllocFactorMatrix,(I$4+1),FALSE)*$E552</f>
        <v>0</v>
      </c>
      <c r="J546" s="5">
        <f>VLOOKUP(CONCATENATE($F546," ",$G546),AllocFactorMatrix,(J$4+1),FALSE)*$E552</f>
        <v>0</v>
      </c>
      <c r="K546" s="5">
        <f>VLOOKUP(CONCATENATE($F546," ",$G546),AllocFactorMatrix,(K$4+1),FALSE)*$E552</f>
        <v>0</v>
      </c>
      <c r="L546" s="5">
        <f>VLOOKUP(CONCATENATE($F546," ",$G546),AllocFactorMatrix,(L$4+1),FALSE)*$E552</f>
        <v>0</v>
      </c>
      <c r="M546" s="5">
        <f t="shared" si="271"/>
        <v>0</v>
      </c>
      <c r="N546" s="5">
        <f>VLOOKUP(CONCATENATE($F546," ",$G546),AllocFactorMatrix,(N$4+1),FALSE)*$E552</f>
        <v>0</v>
      </c>
      <c r="O546" s="5">
        <f>VLOOKUP(CONCATENATE($F546," ",$G546),AllocFactorMatrix,(O$4+1),FALSE)*$E552</f>
        <v>0</v>
      </c>
      <c r="P546" s="5">
        <f>VLOOKUP(CONCATENATE($F546," ",$G546),AllocFactorMatrix,(P$4+1),FALSE)*$E552</f>
        <v>0</v>
      </c>
      <c r="Q546" s="5">
        <f>VLOOKUP(CONCATENATE($F546," ",$G546),AllocFactorMatrix,(Q$4+1),FALSE)*$E552</f>
        <v>0</v>
      </c>
      <c r="R546" s="5">
        <f t="shared" ref="R546:R552" si="272">SUBTOTAL(9,N546:Q546)</f>
        <v>0</v>
      </c>
      <c r="S546" s="5">
        <f>VLOOKUP(CONCATENATE($F546," ",$G546),AllocFactorMatrix,(S$4+1),FALSE)*$E552</f>
        <v>0</v>
      </c>
      <c r="T546" s="5">
        <f>VLOOKUP(CONCATENATE($F546," ",$G546),AllocFactorMatrix,(T$4+1),FALSE)*$E552</f>
        <v>0</v>
      </c>
      <c r="U546" s="5">
        <f>VLOOKUP(CONCATENATE($F546," ",$G546),AllocFactorMatrix,(U$4+1),FALSE)*$E552</f>
        <v>0</v>
      </c>
      <c r="V546" s="5">
        <f>VLOOKUP(CONCATENATE($F546," ",$G546),AllocFactorMatrix,(V$4+1),FALSE)*$E552</f>
        <v>0</v>
      </c>
      <c r="W546" s="5">
        <f t="shared" ref="W546:W552" si="273">SUBTOTAL(9,S546:V546)</f>
        <v>0</v>
      </c>
      <c r="X546" s="5">
        <f>VLOOKUP(CONCATENATE($F546," ",$G546),AllocFactorMatrix,(X$4+1),FALSE)*$E552</f>
        <v>0</v>
      </c>
      <c r="Y546" s="5">
        <f>VLOOKUP(CONCATENATE($F546," ",$G546),AllocFactorMatrix,(Y$4+1),FALSE)*$E552</f>
        <v>0</v>
      </c>
      <c r="Z546" s="5">
        <f t="shared" si="268"/>
        <v>0</v>
      </c>
      <c r="AA546" s="5">
        <f>VLOOKUP(CONCATENATE($F546," ",$G546),AllocFactorMatrix,(AA$4+1),FALSE)*$E552</f>
        <v>0</v>
      </c>
      <c r="AB546" s="5">
        <f>VLOOKUP(CONCATENATE($F546," ",$G546),AllocFactorMatrix,(AB$4+1),FALSE)*$E552</f>
        <v>0</v>
      </c>
      <c r="AC546" s="5">
        <f>VLOOKUP(CONCATENATE($F546," ",$G546),AllocFactorMatrix,(AC$4+1),FALSE)*$E552</f>
        <v>0</v>
      </c>
    </row>
    <row r="547" spans="4:29" hidden="1" outlineLevel="1">
      <c r="E547" s="52"/>
      <c r="F547" s="175" t="str">
        <f>F552</f>
        <v>CUST_TOTAL</v>
      </c>
      <c r="G547" s="52" t="str">
        <f>$G$10</f>
        <v>SUBTRAN</v>
      </c>
      <c r="H547" s="4">
        <f t="shared" si="244"/>
        <v>0</v>
      </c>
      <c r="I547" s="5">
        <f>VLOOKUP(CONCATENATE($F547," ",$G547),AllocFactorMatrix,(I$4+1),FALSE)*$E552</f>
        <v>0</v>
      </c>
      <c r="J547" s="5">
        <f>VLOOKUP(CONCATENATE($F547," ",$G547),AllocFactorMatrix,(J$4+1),FALSE)*$E552</f>
        <v>0</v>
      </c>
      <c r="K547" s="5">
        <f>VLOOKUP(CONCATENATE($F547," ",$G547),AllocFactorMatrix,(K$4+1),FALSE)*$E552</f>
        <v>0</v>
      </c>
      <c r="L547" s="5">
        <f>VLOOKUP(CONCATENATE($F547," ",$G547),AllocFactorMatrix,(L$4+1),FALSE)*$E552</f>
        <v>0</v>
      </c>
      <c r="M547" s="5">
        <f t="shared" si="271"/>
        <v>0</v>
      </c>
      <c r="N547" s="5">
        <f>VLOOKUP(CONCATENATE($F547," ",$G547),AllocFactorMatrix,(N$4+1),FALSE)*$E552</f>
        <v>0</v>
      </c>
      <c r="O547" s="5">
        <f>VLOOKUP(CONCATENATE($F547," ",$G547),AllocFactorMatrix,(O$4+1),FALSE)*$E552</f>
        <v>0</v>
      </c>
      <c r="P547" s="5">
        <f>VLOOKUP(CONCATENATE($F547," ",$G547),AllocFactorMatrix,(P$4+1),FALSE)*$E552</f>
        <v>0</v>
      </c>
      <c r="Q547" s="5">
        <f>VLOOKUP(CONCATENATE($F547," ",$G547),AllocFactorMatrix,(Q$4+1),FALSE)*$E552</f>
        <v>0</v>
      </c>
      <c r="R547" s="5">
        <f t="shared" si="272"/>
        <v>0</v>
      </c>
      <c r="S547" s="5">
        <f>VLOOKUP(CONCATENATE($F547," ",$G547),AllocFactorMatrix,(S$4+1),FALSE)*$E552</f>
        <v>0</v>
      </c>
      <c r="T547" s="5">
        <f>VLOOKUP(CONCATENATE($F547," ",$G547),AllocFactorMatrix,(T$4+1),FALSE)*$E552</f>
        <v>0</v>
      </c>
      <c r="U547" s="5">
        <f>VLOOKUP(CONCATENATE($F547," ",$G547),AllocFactorMatrix,(U$4+1),FALSE)*$E552</f>
        <v>0</v>
      </c>
      <c r="V547" s="5">
        <f>VLOOKUP(CONCATENATE($F547," ",$G547),AllocFactorMatrix,(V$4+1),FALSE)*$E552</f>
        <v>0</v>
      </c>
      <c r="W547" s="5">
        <f t="shared" si="273"/>
        <v>0</v>
      </c>
      <c r="X547" s="5">
        <f>VLOOKUP(CONCATENATE($F547," ",$G547),AllocFactorMatrix,(X$4+1),FALSE)*$E552</f>
        <v>0</v>
      </c>
      <c r="Y547" s="5">
        <f>VLOOKUP(CONCATENATE($F547," ",$G547),AllocFactorMatrix,(Y$4+1),FALSE)*$E552</f>
        <v>0</v>
      </c>
      <c r="Z547" s="5">
        <f t="shared" si="268"/>
        <v>0</v>
      </c>
      <c r="AA547" s="5">
        <f>VLOOKUP(CONCATENATE($F547," ",$G547),AllocFactorMatrix,(AA$4+1),FALSE)*$E552</f>
        <v>0</v>
      </c>
      <c r="AB547" s="5">
        <f>VLOOKUP(CONCATENATE($F547," ",$G547),AllocFactorMatrix,(AB$4+1),FALSE)*$E552</f>
        <v>0</v>
      </c>
      <c r="AC547" s="5">
        <f>VLOOKUP(CONCATENATE($F547," ",$G547),AllocFactorMatrix,(AC$4+1),FALSE)*$E552</f>
        <v>0</v>
      </c>
    </row>
    <row r="548" spans="4:29" hidden="1" outlineLevel="1">
      <c r="E548" s="52"/>
      <c r="F548" s="175" t="str">
        <f>F552</f>
        <v>CUST_TOTAL</v>
      </c>
      <c r="G548" s="52" t="str">
        <f>$G$11</f>
        <v>DISTPRI</v>
      </c>
      <c r="H548" s="4">
        <f t="shared" si="244"/>
        <v>0</v>
      </c>
      <c r="I548" s="5">
        <f>VLOOKUP(CONCATENATE($F548," ",$G548),AllocFactorMatrix,(I$4+1),FALSE)*$E552</f>
        <v>0</v>
      </c>
      <c r="J548" s="5">
        <f>VLOOKUP(CONCATENATE($F548," ",$G548),AllocFactorMatrix,(J$4+1),FALSE)*$E552</f>
        <v>0</v>
      </c>
      <c r="K548" s="5">
        <f>VLOOKUP(CONCATENATE($F548," ",$G548),AllocFactorMatrix,(K$4+1),FALSE)*$E552</f>
        <v>0</v>
      </c>
      <c r="L548" s="5">
        <f>VLOOKUP(CONCATENATE($F548," ",$G548),AllocFactorMatrix,(L$4+1),FALSE)*$E552</f>
        <v>0</v>
      </c>
      <c r="M548" s="5">
        <f t="shared" si="271"/>
        <v>0</v>
      </c>
      <c r="N548" s="5">
        <f>VLOOKUP(CONCATENATE($F548," ",$G548),AllocFactorMatrix,(N$4+1),FALSE)*$E552</f>
        <v>0</v>
      </c>
      <c r="O548" s="5">
        <f>VLOOKUP(CONCATENATE($F548," ",$G548),AllocFactorMatrix,(O$4+1),FALSE)*$E552</f>
        <v>0</v>
      </c>
      <c r="P548" s="5">
        <f>VLOOKUP(CONCATENATE($F548," ",$G548),AllocFactorMatrix,(P$4+1),FALSE)*$E552</f>
        <v>0</v>
      </c>
      <c r="Q548" s="5">
        <f>VLOOKUP(CONCATENATE($F548," ",$G548),AllocFactorMatrix,(Q$4+1),FALSE)*$E552</f>
        <v>0</v>
      </c>
      <c r="R548" s="5">
        <f t="shared" si="272"/>
        <v>0</v>
      </c>
      <c r="S548" s="5">
        <f>VLOOKUP(CONCATENATE($F548," ",$G548),AllocFactorMatrix,(S$4+1),FALSE)*$E552</f>
        <v>0</v>
      </c>
      <c r="T548" s="5">
        <f>VLOOKUP(CONCATENATE($F548," ",$G548),AllocFactorMatrix,(T$4+1),FALSE)*$E552</f>
        <v>0</v>
      </c>
      <c r="U548" s="5">
        <f>VLOOKUP(CONCATENATE($F548," ",$G548),AllocFactorMatrix,(U$4+1),FALSE)*$E552</f>
        <v>0</v>
      </c>
      <c r="V548" s="5">
        <f>VLOOKUP(CONCATENATE($F548," ",$G548),AllocFactorMatrix,(V$4+1),FALSE)*$E552</f>
        <v>0</v>
      </c>
      <c r="W548" s="5">
        <f t="shared" si="273"/>
        <v>0</v>
      </c>
      <c r="X548" s="5">
        <f>VLOOKUP(CONCATENATE($F548," ",$G548),AllocFactorMatrix,(X$4+1),FALSE)*$E552</f>
        <v>0</v>
      </c>
      <c r="Y548" s="5">
        <f>VLOOKUP(CONCATENATE($F548," ",$G548),AllocFactorMatrix,(Y$4+1),FALSE)*$E552</f>
        <v>0</v>
      </c>
      <c r="Z548" s="5">
        <f t="shared" si="268"/>
        <v>0</v>
      </c>
      <c r="AA548" s="5">
        <f>VLOOKUP(CONCATENATE($F548," ",$G548),AllocFactorMatrix,(AA$4+1),FALSE)*$E552</f>
        <v>0</v>
      </c>
      <c r="AB548" s="5">
        <f>VLOOKUP(CONCATENATE($F548," ",$G548),AllocFactorMatrix,(AB$4+1),FALSE)*$E552</f>
        <v>0</v>
      </c>
      <c r="AC548" s="5">
        <f>VLOOKUP(CONCATENATE($F548," ",$G548),AllocFactorMatrix,(AC$4+1),FALSE)*$E552</f>
        <v>0</v>
      </c>
    </row>
    <row r="549" spans="4:29" hidden="1" outlineLevel="1">
      <c r="E549" s="52"/>
      <c r="F549" s="175" t="str">
        <f>F552</f>
        <v>CUST_TOTAL</v>
      </c>
      <c r="G549" s="52" t="str">
        <f>$G$12</f>
        <v>DISTSEC</v>
      </c>
      <c r="H549" s="4">
        <f t="shared" si="244"/>
        <v>0</v>
      </c>
      <c r="I549" s="5">
        <f>VLOOKUP(CONCATENATE($F549," ",$G549),AllocFactorMatrix,(I$4+1),FALSE)*$E552</f>
        <v>0</v>
      </c>
      <c r="J549" s="5">
        <f>VLOOKUP(CONCATENATE($F549," ",$G549),AllocFactorMatrix,(J$4+1),FALSE)*$E552</f>
        <v>0</v>
      </c>
      <c r="K549" s="5">
        <f>VLOOKUP(CONCATENATE($F549," ",$G549),AllocFactorMatrix,(K$4+1),FALSE)*$E552</f>
        <v>0</v>
      </c>
      <c r="L549" s="5">
        <f>VLOOKUP(CONCATENATE($F549," ",$G549),AllocFactorMatrix,(L$4+1),FALSE)*$E552</f>
        <v>0</v>
      </c>
      <c r="M549" s="5">
        <f t="shared" si="271"/>
        <v>0</v>
      </c>
      <c r="N549" s="5">
        <f>VLOOKUP(CONCATENATE($F549," ",$G549),AllocFactorMatrix,(N$4+1),FALSE)*$E552</f>
        <v>0</v>
      </c>
      <c r="O549" s="5">
        <f>VLOOKUP(CONCATENATE($F549," ",$G549),AllocFactorMatrix,(O$4+1),FALSE)*$E552</f>
        <v>0</v>
      </c>
      <c r="P549" s="5">
        <f>VLOOKUP(CONCATENATE($F549," ",$G549),AllocFactorMatrix,(P$4+1),FALSE)*$E552</f>
        <v>0</v>
      </c>
      <c r="Q549" s="5">
        <f>VLOOKUP(CONCATENATE($F549," ",$G549),AllocFactorMatrix,(Q$4+1),FALSE)*$E552</f>
        <v>0</v>
      </c>
      <c r="R549" s="5">
        <f t="shared" si="272"/>
        <v>0</v>
      </c>
      <c r="S549" s="5">
        <f>VLOOKUP(CONCATENATE($F549," ",$G549),AllocFactorMatrix,(S$4+1),FALSE)*$E552</f>
        <v>0</v>
      </c>
      <c r="T549" s="5">
        <f>VLOOKUP(CONCATENATE($F549," ",$G549),AllocFactorMatrix,(T$4+1),FALSE)*$E552</f>
        <v>0</v>
      </c>
      <c r="U549" s="5">
        <f>VLOOKUP(CONCATENATE($F549," ",$G549),AllocFactorMatrix,(U$4+1),FALSE)*$E552</f>
        <v>0</v>
      </c>
      <c r="V549" s="5">
        <f>VLOOKUP(CONCATENATE($F549," ",$G549),AllocFactorMatrix,(V$4+1),FALSE)*$E552</f>
        <v>0</v>
      </c>
      <c r="W549" s="5">
        <f t="shared" si="273"/>
        <v>0</v>
      </c>
      <c r="X549" s="5">
        <f>VLOOKUP(CONCATENATE($F549," ",$G549),AllocFactorMatrix,(X$4+1),FALSE)*$E552</f>
        <v>0</v>
      </c>
      <c r="Y549" s="5">
        <f>VLOOKUP(CONCATENATE($F549," ",$G549),AllocFactorMatrix,(Y$4+1),FALSE)*$E552</f>
        <v>0</v>
      </c>
      <c r="Z549" s="5">
        <f t="shared" si="268"/>
        <v>0</v>
      </c>
      <c r="AA549" s="5">
        <f>VLOOKUP(CONCATENATE($F549," ",$G549),AllocFactorMatrix,(AA$4+1),FALSE)*$E552</f>
        <v>0</v>
      </c>
      <c r="AB549" s="5">
        <f>VLOOKUP(CONCATENATE($F549," ",$G549),AllocFactorMatrix,(AB$4+1),FALSE)*$E552</f>
        <v>0</v>
      </c>
      <c r="AC549" s="5">
        <f>VLOOKUP(CONCATENATE($F549," ",$G549),AllocFactorMatrix,(AC$4+1),FALSE)*$E552</f>
        <v>0</v>
      </c>
    </row>
    <row r="550" spans="4:29" hidden="1" outlineLevel="1">
      <c r="E550" s="52"/>
      <c r="F550" s="175" t="str">
        <f>F552</f>
        <v>CUST_TOTAL</v>
      </c>
      <c r="G550" s="52" t="str">
        <f>$G$13</f>
        <v>ENERGY</v>
      </c>
      <c r="H550" s="4">
        <f t="shared" si="244"/>
        <v>0</v>
      </c>
      <c r="I550" s="5">
        <f>VLOOKUP(CONCATENATE($F550," ",$G550),AllocFactorMatrix,(I$4+1),FALSE)*$E552</f>
        <v>0</v>
      </c>
      <c r="J550" s="5">
        <f>VLOOKUP(CONCATENATE($F550," ",$G550),AllocFactorMatrix,(J$4+1),FALSE)*$E552</f>
        <v>0</v>
      </c>
      <c r="K550" s="5">
        <f>VLOOKUP(CONCATENATE($F550," ",$G550),AllocFactorMatrix,(K$4+1),FALSE)*$E552</f>
        <v>0</v>
      </c>
      <c r="L550" s="5">
        <f>VLOOKUP(CONCATENATE($F550," ",$G550),AllocFactorMatrix,(L$4+1),FALSE)*$E552</f>
        <v>0</v>
      </c>
      <c r="M550" s="5">
        <f t="shared" si="271"/>
        <v>0</v>
      </c>
      <c r="N550" s="5">
        <f>VLOOKUP(CONCATENATE($F550," ",$G550),AllocFactorMatrix,(N$4+1),FALSE)*$E552</f>
        <v>0</v>
      </c>
      <c r="O550" s="5">
        <f>VLOOKUP(CONCATENATE($F550," ",$G550),AllocFactorMatrix,(O$4+1),FALSE)*$E552</f>
        <v>0</v>
      </c>
      <c r="P550" s="5">
        <f>VLOOKUP(CONCATENATE($F550," ",$G550),AllocFactorMatrix,(P$4+1),FALSE)*$E552</f>
        <v>0</v>
      </c>
      <c r="Q550" s="5">
        <f>VLOOKUP(CONCATENATE($F550," ",$G550),AllocFactorMatrix,(Q$4+1),FALSE)*$E552</f>
        <v>0</v>
      </c>
      <c r="R550" s="5">
        <f t="shared" si="272"/>
        <v>0</v>
      </c>
      <c r="S550" s="5">
        <f>VLOOKUP(CONCATENATE($F550," ",$G550),AllocFactorMatrix,(S$4+1),FALSE)*$E552</f>
        <v>0</v>
      </c>
      <c r="T550" s="5">
        <f>VLOOKUP(CONCATENATE($F550," ",$G550),AllocFactorMatrix,(T$4+1),FALSE)*$E552</f>
        <v>0</v>
      </c>
      <c r="U550" s="5">
        <f>VLOOKUP(CONCATENATE($F550," ",$G550),AllocFactorMatrix,(U$4+1),FALSE)*$E552</f>
        <v>0</v>
      </c>
      <c r="V550" s="5">
        <f>VLOOKUP(CONCATENATE($F550," ",$G550),AllocFactorMatrix,(V$4+1),FALSE)*$E552</f>
        <v>0</v>
      </c>
      <c r="W550" s="5">
        <f t="shared" si="273"/>
        <v>0</v>
      </c>
      <c r="X550" s="5">
        <f>VLOOKUP(CONCATENATE($F550," ",$G550),AllocFactorMatrix,(X$4+1),FALSE)*$E552</f>
        <v>0</v>
      </c>
      <c r="Y550" s="5">
        <f>VLOOKUP(CONCATENATE($F550," ",$G550),AllocFactorMatrix,(Y$4+1),FALSE)*$E552</f>
        <v>0</v>
      </c>
      <c r="Z550" s="5">
        <f t="shared" si="268"/>
        <v>0</v>
      </c>
      <c r="AA550" s="5">
        <f>VLOOKUP(CONCATENATE($F550," ",$G550),AllocFactorMatrix,(AA$4+1),FALSE)*$E552</f>
        <v>0</v>
      </c>
      <c r="AB550" s="5">
        <f>VLOOKUP(CONCATENATE($F550," ",$G550),AllocFactorMatrix,(AB$4+1),FALSE)*$E552</f>
        <v>0</v>
      </c>
      <c r="AC550" s="5">
        <f>VLOOKUP(CONCATENATE($F550," ",$G550),AllocFactorMatrix,(AC$4+1),FALSE)*$E552</f>
        <v>0</v>
      </c>
    </row>
    <row r="551" spans="4:29" hidden="1" outlineLevel="1">
      <c r="E551" s="52"/>
      <c r="F551" s="175" t="str">
        <f>F552</f>
        <v>CUST_TOTAL</v>
      </c>
      <c r="G551" s="52" t="str">
        <f>$G$14</f>
        <v>CUSTOMER</v>
      </c>
      <c r="H551" s="4">
        <f t="shared" si="244"/>
        <v>-1187</v>
      </c>
      <c r="I551" s="5">
        <f>VLOOKUP(CONCATENATE($F551," ",$G551),AllocFactorMatrix,(I$4+1),FALSE)*$E552</f>
        <v>-756.21941728150432</v>
      </c>
      <c r="J551" s="5">
        <f>VLOOKUP(CONCATENATE($F551," ",$G551),AllocFactorMatrix,(J$4+1),FALSE)*$E552</f>
        <v>-171.46303114595591</v>
      </c>
      <c r="K551" s="5">
        <f>VLOOKUP(CONCATENATE($F551," ",$G551),AllocFactorMatrix,(K$4+1),FALSE)*$E552</f>
        <v>-0.42403558993460255</v>
      </c>
      <c r="L551" s="5">
        <f>VLOOKUP(CONCATENATE($F551," ",$G551),AllocFactorMatrix,(L$4+1),FALSE)*$E552</f>
        <v>-3.3922847194768201E-2</v>
      </c>
      <c r="M551" s="5">
        <f t="shared" si="271"/>
        <v>-171.92098958308526</v>
      </c>
      <c r="N551" s="5">
        <f>VLOOKUP(CONCATENATE($F551," ",$G551),AllocFactorMatrix,(N$4+1),FALSE)*$E552</f>
        <v>-3.0700176711265224</v>
      </c>
      <c r="O551" s="5">
        <f>VLOOKUP(CONCATENATE($F551," ",$G551),AllocFactorMatrix,(O$4+1),FALSE)*$E552</f>
        <v>-0.31661324048450323</v>
      </c>
      <c r="P551" s="5">
        <f>VLOOKUP(CONCATENATE($F551," ",$G551),AllocFactorMatrix,(P$4+1),FALSE)*$E552</f>
        <v>-6.7845694389536401E-2</v>
      </c>
      <c r="Q551" s="5">
        <f>VLOOKUP(CONCATENATE($F551," ",$G551),AllocFactorMatrix,(Q$4+1),FALSE)*$E552</f>
        <v>-5.653807865794701E-3</v>
      </c>
      <c r="R551" s="5">
        <f t="shared" si="272"/>
        <v>-3.4601304138663567</v>
      </c>
      <c r="S551" s="5">
        <f>VLOOKUP(CONCATENATE($F551," ",$G551),AllocFactorMatrix,(S$4+1),FALSE)*$E552</f>
        <v>-2.8269039328973504E-2</v>
      </c>
      <c r="T551" s="5">
        <f>VLOOKUP(CONCATENATE($F551," ",$G551),AllocFactorMatrix,(T$4+1),FALSE)*$E552</f>
        <v>-0.24876754609496682</v>
      </c>
      <c r="U551" s="5">
        <f>VLOOKUP(CONCATENATE($F551," ",$G551),AllocFactorMatrix,(U$4+1),FALSE)*$E552</f>
        <v>-0.10742234945009931</v>
      </c>
      <c r="V551" s="5">
        <f>VLOOKUP(CONCATENATE($F551," ",$G551),AllocFactorMatrix,(V$4+1),FALSE)*$E552</f>
        <v>-2.2615231463178804E-2</v>
      </c>
      <c r="W551" s="5">
        <f t="shared" si="273"/>
        <v>-0.40707416633721843</v>
      </c>
      <c r="X551" s="5">
        <f>VLOOKUP(CONCATENATE($F551," ",$G551),AllocFactorMatrix,(X$4+1),FALSE)*$E552</f>
        <v>-0.86503260346658917</v>
      </c>
      <c r="Y551" s="5">
        <f>VLOOKUP(CONCATENATE($F551," ",$G551),AllocFactorMatrix,(Y$4+1),FALSE)*$E552</f>
        <v>-5.653807865794701E-3</v>
      </c>
      <c r="Z551" s="5">
        <f t="shared" si="268"/>
        <v>-0.87068641133238389</v>
      </c>
      <c r="AA551" s="5">
        <f>VLOOKUP(CONCATENATE($F551," ",$G551),AllocFactorMatrix,(AA$4+1),FALSE)*$E552</f>
        <v>-5.0884270792152304E-2</v>
      </c>
      <c r="AB551" s="5">
        <f>VLOOKUP(CONCATENATE($F551," ",$G551),AllocFactorMatrix,(AB$4+1),FALSE)*$E552</f>
        <v>-253.75985844046355</v>
      </c>
      <c r="AC551" s="5">
        <f>VLOOKUP(CONCATENATE($F551," ",$G551),AllocFactorMatrix,(AC$4+1),FALSE)*$E552</f>
        <v>-0.31095943261870851</v>
      </c>
    </row>
    <row r="552" spans="4:29" collapsed="1">
      <c r="D552" s="52" t="str">
        <f>+D2064</f>
        <v>Adj 48 - Eliminate Tariff Insert Expense</v>
      </c>
      <c r="E552" s="58">
        <f>+ROUND(E2064/8,0)</f>
        <v>-1187</v>
      </c>
      <c r="F552" s="94" t="str">
        <f>+F2064</f>
        <v>CUST_TOTAL</v>
      </c>
      <c r="G552" s="52" t="str">
        <f>$G$15</f>
        <v>TOTAL</v>
      </c>
      <c r="H552" s="4">
        <f t="shared" si="244"/>
        <v>-1187</v>
      </c>
      <c r="I552" s="5">
        <f>VLOOKUP(CONCATENATE($F552," ",$G552),AllocFactorMatrix,(I$4+1),FALSE)*$E552</f>
        <v>-756.21941728150432</v>
      </c>
      <c r="J552" s="5">
        <f>VLOOKUP(CONCATENATE($F552," ",$G552),AllocFactorMatrix,(J$4+1),FALSE)*$E552</f>
        <v>-171.46303114595591</v>
      </c>
      <c r="K552" s="5">
        <f>VLOOKUP(CONCATENATE($F552," ",$G552),AllocFactorMatrix,(K$4+1),FALSE)*$E552</f>
        <v>-0.42403558993460255</v>
      </c>
      <c r="L552" s="5">
        <f>VLOOKUP(CONCATENATE($F552," ",$G552),AllocFactorMatrix,(L$4+1),FALSE)*$E552</f>
        <v>-3.3922847194768201E-2</v>
      </c>
      <c r="M552" s="5">
        <f t="shared" si="271"/>
        <v>-171.92098958308526</v>
      </c>
      <c r="N552" s="5">
        <f>VLOOKUP(CONCATENATE($F552," ",$G552),AllocFactorMatrix,(N$4+1),FALSE)*$E552</f>
        <v>-3.0700176711265224</v>
      </c>
      <c r="O552" s="5">
        <f>VLOOKUP(CONCATENATE($F552," ",$G552),AllocFactorMatrix,(O$4+1),FALSE)*$E552</f>
        <v>-0.31661324048450323</v>
      </c>
      <c r="P552" s="5">
        <f>VLOOKUP(CONCATENATE($F552," ",$G552),AllocFactorMatrix,(P$4+1),FALSE)*$E552</f>
        <v>-6.7845694389536401E-2</v>
      </c>
      <c r="Q552" s="5">
        <f>VLOOKUP(CONCATENATE($F552," ",$G552),AllocFactorMatrix,(Q$4+1),FALSE)*$E552</f>
        <v>-5.653807865794701E-3</v>
      </c>
      <c r="R552" s="5">
        <f t="shared" si="272"/>
        <v>-3.4601304138663567</v>
      </c>
      <c r="S552" s="5">
        <f>VLOOKUP(CONCATENATE($F552," ",$G552),AllocFactorMatrix,(S$4+1),FALSE)*$E552</f>
        <v>-2.8269039328973504E-2</v>
      </c>
      <c r="T552" s="5">
        <f>VLOOKUP(CONCATENATE($F552," ",$G552),AllocFactorMatrix,(T$4+1),FALSE)*$E552</f>
        <v>-0.24876754609496682</v>
      </c>
      <c r="U552" s="5">
        <f>VLOOKUP(CONCATENATE($F552," ",$G552),AllocFactorMatrix,(U$4+1),FALSE)*$E552</f>
        <v>-0.10742234945009931</v>
      </c>
      <c r="V552" s="5">
        <f>VLOOKUP(CONCATENATE($F552," ",$G552),AllocFactorMatrix,(V$4+1),FALSE)*$E552</f>
        <v>-2.2615231463178804E-2</v>
      </c>
      <c r="W552" s="5">
        <f t="shared" si="273"/>
        <v>-0.40707416633721843</v>
      </c>
      <c r="X552" s="5">
        <f>VLOOKUP(CONCATENATE($F552," ",$G552),AllocFactorMatrix,(X$4+1),FALSE)*$E552</f>
        <v>-0.86503260346658917</v>
      </c>
      <c r="Y552" s="5">
        <f>VLOOKUP(CONCATENATE($F552," ",$G552),AllocFactorMatrix,(Y$4+1),FALSE)*$E552</f>
        <v>-5.653807865794701E-3</v>
      </c>
      <c r="Z552" s="5">
        <f t="shared" si="268"/>
        <v>-0.87068641133238389</v>
      </c>
      <c r="AA552" s="5">
        <f>VLOOKUP(CONCATENATE($F552," ",$G552),AllocFactorMatrix,(AA$4+1),FALSE)*$E552</f>
        <v>-5.0884270792152304E-2</v>
      </c>
      <c r="AB552" s="5">
        <f>VLOOKUP(CONCATENATE($F552," ",$G552),AllocFactorMatrix,(AB$4+1),FALSE)*$E552</f>
        <v>-253.75985844046355</v>
      </c>
      <c r="AC552" s="5">
        <f>VLOOKUP(CONCATENATE($F552," ",$G552),AllocFactorMatrix,(AC$4+1),FALSE)*$E552</f>
        <v>-0.31095943261870851</v>
      </c>
    </row>
    <row r="553" spans="4:29" hidden="1" outlineLevel="1">
      <c r="E553" s="55">
        <f t="shared" ref="E553:E559" si="274">+ROUND(E2065/8,0)</f>
        <v>0</v>
      </c>
      <c r="F553" s="175" t="str">
        <f>F560</f>
        <v>PROD_DEMAND</v>
      </c>
      <c r="G553" s="52" t="str">
        <f>$G$8</f>
        <v>PRODUCTION</v>
      </c>
      <c r="H553" s="4">
        <f t="shared" ref="H553:H616" si="275">SUBTOTAL(9,I553:AC553)</f>
        <v>211939.00000000006</v>
      </c>
      <c r="I553" s="5">
        <f>VLOOKUP(CONCATENATE($F553," ",$G553),AllocFactorMatrix,(I$4+1),FALSE)*$E560</f>
        <v>109018.45020724299</v>
      </c>
      <c r="J553" s="5">
        <f>VLOOKUP(CONCATENATE($F553," ",$G553),AllocFactorMatrix,(J$4+1),FALSE)*$E560</f>
        <v>25423.119349219574</v>
      </c>
      <c r="K553" s="5">
        <f>VLOOKUP(CONCATENATE($F553," ",$G553),AllocFactorMatrix,(K$4+1),FALSE)*$E560</f>
        <v>353.48202765602184</v>
      </c>
      <c r="L553" s="5">
        <f>VLOOKUP(CONCATENATE($F553," ",$G553),AllocFactorMatrix,(L$4+1),FALSE)*$E560</f>
        <v>49.230752452000857</v>
      </c>
      <c r="M553" s="5">
        <f t="shared" ref="M553:M560" si="276">SUBTOTAL(9,J553:L553)</f>
        <v>25825.832129327595</v>
      </c>
      <c r="N553" s="5">
        <f>VLOOKUP(CONCATENATE($F553," ",$G553),AllocFactorMatrix,(N$4+1),FALSE)*$E560</f>
        <v>15132.049033838548</v>
      </c>
      <c r="O553" s="5">
        <f>VLOOKUP(CONCATENATE($F553," ",$G553),AllocFactorMatrix,(O$4+1),FALSE)*$E560</f>
        <v>2711.5358567660373</v>
      </c>
      <c r="P553" s="5">
        <f>VLOOKUP(CONCATENATE($F553," ",$G553),AllocFactorMatrix,(P$4+1),FALSE)*$E560</f>
        <v>549.87180103022604</v>
      </c>
      <c r="Q553" s="5">
        <f>VLOOKUP(CONCATENATE($F553," ",$G553),AllocFactorMatrix,(Q$4+1),FALSE)*$E560</f>
        <v>20.881132980013764</v>
      </c>
      <c r="R553" s="5">
        <f>SUBTOTAL(9,N553:Q553)</f>
        <v>18414.337824614828</v>
      </c>
      <c r="S553" s="5">
        <f>VLOOKUP(CONCATENATE($F553," ",$G553),AllocFactorMatrix,(S$4+1),FALSE)*$E560</f>
        <v>716.61106087543749</v>
      </c>
      <c r="T553" s="5">
        <f>VLOOKUP(CONCATENATE($F553," ",$G553),AllocFactorMatrix,(T$4+1),FALSE)*$E560</f>
        <v>9674.6631285957719</v>
      </c>
      <c r="U553" s="5">
        <f>VLOOKUP(CONCATENATE($F553," ",$G553),AllocFactorMatrix,(U$4+1),FALSE)*$E560</f>
        <v>37001.702768448667</v>
      </c>
      <c r="V553" s="5">
        <f>VLOOKUP(CONCATENATE($F553," ",$G553),AllocFactorMatrix,(V$4+1),FALSE)*$E560</f>
        <v>6703.2016358338778</v>
      </c>
      <c r="W553" s="5">
        <f>SUBTOTAL(9,S553:V553)</f>
        <v>54096.178593753757</v>
      </c>
      <c r="X553" s="5">
        <f>VLOOKUP(CONCATENATE($F553," ",$G553),AllocFactorMatrix,(X$4+1),FALSE)*$E560</f>
        <v>4153.1363401906719</v>
      </c>
      <c r="Y553" s="5">
        <f>VLOOKUP(CONCATENATE($F553," ",$G553),AllocFactorMatrix,(Y$4+1),FALSE)*$E560</f>
        <v>82.948785064982587</v>
      </c>
      <c r="Z553" s="5">
        <f t="shared" ref="Z553:Z560" si="277">SUBTOTAL(9,X553:Y553)</f>
        <v>4236.0851252556549</v>
      </c>
      <c r="AA553" s="5">
        <f>VLOOKUP(CONCATENATE($F553," ",$G553),AllocFactorMatrix,(AA$4+1),FALSE)*$E560</f>
        <v>54.7865872857966</v>
      </c>
      <c r="AB553" s="5">
        <f>VLOOKUP(CONCATENATE($F553," ",$G553),AllocFactorMatrix,(AB$4+1),FALSE)*$E560</f>
        <v>243.3932141625146</v>
      </c>
      <c r="AC553" s="5">
        <f>VLOOKUP(CONCATENATE($F553," ",$G553),AllocFactorMatrix,(AC$4+1),FALSE)*$E560</f>
        <v>49.936318356849313</v>
      </c>
    </row>
    <row r="554" spans="4:29" hidden="1" outlineLevel="1">
      <c r="E554" s="55">
        <f t="shared" si="274"/>
        <v>0</v>
      </c>
      <c r="F554" s="175" t="str">
        <f>F560</f>
        <v>PROD_DEMAND</v>
      </c>
      <c r="G554" s="52" t="str">
        <f>$G$9</f>
        <v>BULKTRAN</v>
      </c>
      <c r="H554" s="4">
        <f t="shared" si="275"/>
        <v>0</v>
      </c>
      <c r="I554" s="5">
        <f>VLOOKUP(CONCATENATE($F554," ",$G554),AllocFactorMatrix,(I$4+1),FALSE)*$E560</f>
        <v>0</v>
      </c>
      <c r="J554" s="5">
        <f>VLOOKUP(CONCATENATE($F554," ",$G554),AllocFactorMatrix,(J$4+1),FALSE)*$E560</f>
        <v>0</v>
      </c>
      <c r="K554" s="5">
        <f>VLOOKUP(CONCATENATE($F554," ",$G554),AllocFactorMatrix,(K$4+1),FALSE)*$E560</f>
        <v>0</v>
      </c>
      <c r="L554" s="5">
        <f>VLOOKUP(CONCATENATE($F554," ",$G554),AllocFactorMatrix,(L$4+1),FALSE)*$E560</f>
        <v>0</v>
      </c>
      <c r="M554" s="5">
        <f t="shared" si="276"/>
        <v>0</v>
      </c>
      <c r="N554" s="5">
        <f>VLOOKUP(CONCATENATE($F554," ",$G554),AllocFactorMatrix,(N$4+1),FALSE)*$E560</f>
        <v>0</v>
      </c>
      <c r="O554" s="5">
        <f>VLOOKUP(CONCATENATE($F554," ",$G554),AllocFactorMatrix,(O$4+1),FALSE)*$E560</f>
        <v>0</v>
      </c>
      <c r="P554" s="5">
        <f>VLOOKUP(CONCATENATE($F554," ",$G554),AllocFactorMatrix,(P$4+1),FALSE)*$E560</f>
        <v>0</v>
      </c>
      <c r="Q554" s="5">
        <f>VLOOKUP(CONCATENATE($F554," ",$G554),AllocFactorMatrix,(Q$4+1),FALSE)*$E560</f>
        <v>0</v>
      </c>
      <c r="R554" s="5">
        <f t="shared" ref="R554:R560" si="278">SUBTOTAL(9,N554:Q554)</f>
        <v>0</v>
      </c>
      <c r="S554" s="5">
        <f>VLOOKUP(CONCATENATE($F554," ",$G554),AllocFactorMatrix,(S$4+1),FALSE)*$E560</f>
        <v>0</v>
      </c>
      <c r="T554" s="5">
        <f>VLOOKUP(CONCATENATE($F554," ",$G554),AllocFactorMatrix,(T$4+1),FALSE)*$E560</f>
        <v>0</v>
      </c>
      <c r="U554" s="5">
        <f>VLOOKUP(CONCATENATE($F554," ",$G554),AllocFactorMatrix,(U$4+1),FALSE)*$E560</f>
        <v>0</v>
      </c>
      <c r="V554" s="5">
        <f>VLOOKUP(CONCATENATE($F554," ",$G554),AllocFactorMatrix,(V$4+1),FALSE)*$E560</f>
        <v>0</v>
      </c>
      <c r="W554" s="5">
        <f t="shared" ref="W554:W560" si="279">SUBTOTAL(9,S554:V554)</f>
        <v>0</v>
      </c>
      <c r="X554" s="5">
        <f>VLOOKUP(CONCATENATE($F554," ",$G554),AllocFactorMatrix,(X$4+1),FALSE)*$E560</f>
        <v>0</v>
      </c>
      <c r="Y554" s="5">
        <f>VLOOKUP(CONCATENATE($F554," ",$G554),AllocFactorMatrix,(Y$4+1),FALSE)*$E560</f>
        <v>0</v>
      </c>
      <c r="Z554" s="5">
        <f t="shared" si="277"/>
        <v>0</v>
      </c>
      <c r="AA554" s="5">
        <f>VLOOKUP(CONCATENATE($F554," ",$G554),AllocFactorMatrix,(AA$4+1),FALSE)*$E560</f>
        <v>0</v>
      </c>
      <c r="AB554" s="5">
        <f>VLOOKUP(CONCATENATE($F554," ",$G554),AllocFactorMatrix,(AB$4+1),FALSE)*$E560</f>
        <v>0</v>
      </c>
      <c r="AC554" s="5">
        <f>VLOOKUP(CONCATENATE($F554," ",$G554),AllocFactorMatrix,(AC$4+1),FALSE)*$E560</f>
        <v>0</v>
      </c>
    </row>
    <row r="555" spans="4:29" hidden="1" outlineLevel="1">
      <c r="E555" s="55">
        <f t="shared" si="274"/>
        <v>0</v>
      </c>
      <c r="F555" s="175" t="str">
        <f>F560</f>
        <v>PROD_DEMAND</v>
      </c>
      <c r="G555" s="52" t="str">
        <f>$G$10</f>
        <v>SUBTRAN</v>
      </c>
      <c r="H555" s="4">
        <f t="shared" si="275"/>
        <v>0</v>
      </c>
      <c r="I555" s="5">
        <f>VLOOKUP(CONCATENATE($F555," ",$G555),AllocFactorMatrix,(I$4+1),FALSE)*$E560</f>
        <v>0</v>
      </c>
      <c r="J555" s="5">
        <f>VLOOKUP(CONCATENATE($F555," ",$G555),AllocFactorMatrix,(J$4+1),FALSE)*$E560</f>
        <v>0</v>
      </c>
      <c r="K555" s="5">
        <f>VLOOKUP(CONCATENATE($F555," ",$G555),AllocFactorMatrix,(K$4+1),FALSE)*$E560</f>
        <v>0</v>
      </c>
      <c r="L555" s="5">
        <f>VLOOKUP(CONCATENATE($F555," ",$G555),AllocFactorMatrix,(L$4+1),FALSE)*$E560</f>
        <v>0</v>
      </c>
      <c r="M555" s="5">
        <f t="shared" si="276"/>
        <v>0</v>
      </c>
      <c r="N555" s="5">
        <f>VLOOKUP(CONCATENATE($F555," ",$G555),AllocFactorMatrix,(N$4+1),FALSE)*$E560</f>
        <v>0</v>
      </c>
      <c r="O555" s="5">
        <f>VLOOKUP(CONCATENATE($F555," ",$G555),AllocFactorMatrix,(O$4+1),FALSE)*$E560</f>
        <v>0</v>
      </c>
      <c r="P555" s="5">
        <f>VLOOKUP(CONCATENATE($F555," ",$G555),AllocFactorMatrix,(P$4+1),FALSE)*$E560</f>
        <v>0</v>
      </c>
      <c r="Q555" s="5">
        <f>VLOOKUP(CONCATENATE($F555," ",$G555),AllocFactorMatrix,(Q$4+1),FALSE)*$E560</f>
        <v>0</v>
      </c>
      <c r="R555" s="5">
        <f t="shared" si="278"/>
        <v>0</v>
      </c>
      <c r="S555" s="5">
        <f>VLOOKUP(CONCATENATE($F555," ",$G555),AllocFactorMatrix,(S$4+1),FALSE)*$E560</f>
        <v>0</v>
      </c>
      <c r="T555" s="5">
        <f>VLOOKUP(CONCATENATE($F555," ",$G555),AllocFactorMatrix,(T$4+1),FALSE)*$E560</f>
        <v>0</v>
      </c>
      <c r="U555" s="5">
        <f>VLOOKUP(CONCATENATE($F555," ",$G555),AllocFactorMatrix,(U$4+1),FALSE)*$E560</f>
        <v>0</v>
      </c>
      <c r="V555" s="5">
        <f>VLOOKUP(CONCATENATE($F555," ",$G555),AllocFactorMatrix,(V$4+1),FALSE)*$E560</f>
        <v>0</v>
      </c>
      <c r="W555" s="5">
        <f t="shared" si="279"/>
        <v>0</v>
      </c>
      <c r="X555" s="5">
        <f>VLOOKUP(CONCATENATE($F555," ",$G555),AllocFactorMatrix,(X$4+1),FALSE)*$E560</f>
        <v>0</v>
      </c>
      <c r="Y555" s="5">
        <f>VLOOKUP(CONCATENATE($F555," ",$G555),AllocFactorMatrix,(Y$4+1),FALSE)*$E560</f>
        <v>0</v>
      </c>
      <c r="Z555" s="5">
        <f t="shared" si="277"/>
        <v>0</v>
      </c>
      <c r="AA555" s="5">
        <f>VLOOKUP(CONCATENATE($F555," ",$G555),AllocFactorMatrix,(AA$4+1),FALSE)*$E560</f>
        <v>0</v>
      </c>
      <c r="AB555" s="5">
        <f>VLOOKUP(CONCATENATE($F555," ",$G555),AllocFactorMatrix,(AB$4+1),FALSE)*$E560</f>
        <v>0</v>
      </c>
      <c r="AC555" s="5">
        <f>VLOOKUP(CONCATENATE($F555," ",$G555),AllocFactorMatrix,(AC$4+1),FALSE)*$E560</f>
        <v>0</v>
      </c>
    </row>
    <row r="556" spans="4:29" hidden="1" outlineLevel="1">
      <c r="E556" s="55">
        <f t="shared" si="274"/>
        <v>0</v>
      </c>
      <c r="F556" s="175" t="str">
        <f>F560</f>
        <v>PROD_DEMAND</v>
      </c>
      <c r="G556" s="52" t="str">
        <f>$G$11</f>
        <v>DISTPRI</v>
      </c>
      <c r="H556" s="4">
        <f t="shared" si="275"/>
        <v>0</v>
      </c>
      <c r="I556" s="5">
        <f>VLOOKUP(CONCATENATE($F556," ",$G556),AllocFactorMatrix,(I$4+1),FALSE)*$E560</f>
        <v>0</v>
      </c>
      <c r="J556" s="5">
        <f>VLOOKUP(CONCATENATE($F556," ",$G556),AllocFactorMatrix,(J$4+1),FALSE)*$E560</f>
        <v>0</v>
      </c>
      <c r="K556" s="5">
        <f>VLOOKUP(CONCATENATE($F556," ",$G556),AllocFactorMatrix,(K$4+1),FALSE)*$E560</f>
        <v>0</v>
      </c>
      <c r="L556" s="5">
        <f>VLOOKUP(CONCATENATE($F556," ",$G556),AllocFactorMatrix,(L$4+1),FALSE)*$E560</f>
        <v>0</v>
      </c>
      <c r="M556" s="5">
        <f t="shared" si="276"/>
        <v>0</v>
      </c>
      <c r="N556" s="5">
        <f>VLOOKUP(CONCATENATE($F556," ",$G556),AllocFactorMatrix,(N$4+1),FALSE)*$E560</f>
        <v>0</v>
      </c>
      <c r="O556" s="5">
        <f>VLOOKUP(CONCATENATE($F556," ",$G556),AllocFactorMatrix,(O$4+1),FALSE)*$E560</f>
        <v>0</v>
      </c>
      <c r="P556" s="5">
        <f>VLOOKUP(CONCATENATE($F556," ",$G556),AllocFactorMatrix,(P$4+1),FALSE)*$E560</f>
        <v>0</v>
      </c>
      <c r="Q556" s="5">
        <f>VLOOKUP(CONCATENATE($F556," ",$G556),AllocFactorMatrix,(Q$4+1),FALSE)*$E560</f>
        <v>0</v>
      </c>
      <c r="R556" s="5">
        <f t="shared" si="278"/>
        <v>0</v>
      </c>
      <c r="S556" s="5">
        <f>VLOOKUP(CONCATENATE($F556," ",$G556),AllocFactorMatrix,(S$4+1),FALSE)*$E560</f>
        <v>0</v>
      </c>
      <c r="T556" s="5">
        <f>VLOOKUP(CONCATENATE($F556," ",$G556),AllocFactorMatrix,(T$4+1),FALSE)*$E560</f>
        <v>0</v>
      </c>
      <c r="U556" s="5">
        <f>VLOOKUP(CONCATENATE($F556," ",$G556),AllocFactorMatrix,(U$4+1),FALSE)*$E560</f>
        <v>0</v>
      </c>
      <c r="V556" s="5">
        <f>VLOOKUP(CONCATENATE($F556," ",$G556),AllocFactorMatrix,(V$4+1),FALSE)*$E560</f>
        <v>0</v>
      </c>
      <c r="W556" s="5">
        <f t="shared" si="279"/>
        <v>0</v>
      </c>
      <c r="X556" s="5">
        <f>VLOOKUP(CONCATENATE($F556," ",$G556),AllocFactorMatrix,(X$4+1),FALSE)*$E560</f>
        <v>0</v>
      </c>
      <c r="Y556" s="5">
        <f>VLOOKUP(CONCATENATE($F556," ",$G556),AllocFactorMatrix,(Y$4+1),FALSE)*$E560</f>
        <v>0</v>
      </c>
      <c r="Z556" s="5">
        <f t="shared" si="277"/>
        <v>0</v>
      </c>
      <c r="AA556" s="5">
        <f>VLOOKUP(CONCATENATE($F556," ",$G556),AllocFactorMatrix,(AA$4+1),FALSE)*$E560</f>
        <v>0</v>
      </c>
      <c r="AB556" s="5">
        <f>VLOOKUP(CONCATENATE($F556," ",$G556),AllocFactorMatrix,(AB$4+1),FALSE)*$E560</f>
        <v>0</v>
      </c>
      <c r="AC556" s="5">
        <f>VLOOKUP(CONCATENATE($F556," ",$G556),AllocFactorMatrix,(AC$4+1),FALSE)*$E560</f>
        <v>0</v>
      </c>
    </row>
    <row r="557" spans="4:29" hidden="1" outlineLevel="1">
      <c r="E557" s="55">
        <f t="shared" si="274"/>
        <v>0</v>
      </c>
      <c r="F557" s="175" t="str">
        <f>F560</f>
        <v>PROD_DEMAND</v>
      </c>
      <c r="G557" s="52" t="str">
        <f>$G$12</f>
        <v>DISTSEC</v>
      </c>
      <c r="H557" s="4">
        <f t="shared" si="275"/>
        <v>0</v>
      </c>
      <c r="I557" s="5">
        <f>VLOOKUP(CONCATENATE($F557," ",$G557),AllocFactorMatrix,(I$4+1),FALSE)*$E560</f>
        <v>0</v>
      </c>
      <c r="J557" s="5">
        <f>VLOOKUP(CONCATENATE($F557," ",$G557),AllocFactorMatrix,(J$4+1),FALSE)*$E560</f>
        <v>0</v>
      </c>
      <c r="K557" s="5">
        <f>VLOOKUP(CONCATENATE($F557," ",$G557),AllocFactorMatrix,(K$4+1),FALSE)*$E560</f>
        <v>0</v>
      </c>
      <c r="L557" s="5">
        <f>VLOOKUP(CONCATENATE($F557," ",$G557),AllocFactorMatrix,(L$4+1),FALSE)*$E560</f>
        <v>0</v>
      </c>
      <c r="M557" s="5">
        <f t="shared" si="276"/>
        <v>0</v>
      </c>
      <c r="N557" s="5">
        <f>VLOOKUP(CONCATENATE($F557," ",$G557),AllocFactorMatrix,(N$4+1),FALSE)*$E560</f>
        <v>0</v>
      </c>
      <c r="O557" s="5">
        <f>VLOOKUP(CONCATENATE($F557," ",$G557),AllocFactorMatrix,(O$4+1),FALSE)*$E560</f>
        <v>0</v>
      </c>
      <c r="P557" s="5">
        <f>VLOOKUP(CONCATENATE($F557," ",$G557),AllocFactorMatrix,(P$4+1),FALSE)*$E560</f>
        <v>0</v>
      </c>
      <c r="Q557" s="5">
        <f>VLOOKUP(CONCATENATE($F557," ",$G557),AllocFactorMatrix,(Q$4+1),FALSE)*$E560</f>
        <v>0</v>
      </c>
      <c r="R557" s="5">
        <f t="shared" si="278"/>
        <v>0</v>
      </c>
      <c r="S557" s="5">
        <f>VLOOKUP(CONCATENATE($F557," ",$G557),AllocFactorMatrix,(S$4+1),FALSE)*$E560</f>
        <v>0</v>
      </c>
      <c r="T557" s="5">
        <f>VLOOKUP(CONCATENATE($F557," ",$G557),AllocFactorMatrix,(T$4+1),FALSE)*$E560</f>
        <v>0</v>
      </c>
      <c r="U557" s="5">
        <f>VLOOKUP(CONCATENATE($F557," ",$G557),AllocFactorMatrix,(U$4+1),FALSE)*$E560</f>
        <v>0</v>
      </c>
      <c r="V557" s="5">
        <f>VLOOKUP(CONCATENATE($F557," ",$G557),AllocFactorMatrix,(V$4+1),FALSE)*$E560</f>
        <v>0</v>
      </c>
      <c r="W557" s="5">
        <f t="shared" si="279"/>
        <v>0</v>
      </c>
      <c r="X557" s="5">
        <f>VLOOKUP(CONCATENATE($F557," ",$G557),AllocFactorMatrix,(X$4+1),FALSE)*$E560</f>
        <v>0</v>
      </c>
      <c r="Y557" s="5">
        <f>VLOOKUP(CONCATENATE($F557," ",$G557),AllocFactorMatrix,(Y$4+1),FALSE)*$E560</f>
        <v>0</v>
      </c>
      <c r="Z557" s="5">
        <f t="shared" si="277"/>
        <v>0</v>
      </c>
      <c r="AA557" s="5">
        <f>VLOOKUP(CONCATENATE($F557," ",$G557),AllocFactorMatrix,(AA$4+1),FALSE)*$E560</f>
        <v>0</v>
      </c>
      <c r="AB557" s="5">
        <f>VLOOKUP(CONCATENATE($F557," ",$G557),AllocFactorMatrix,(AB$4+1),FALSE)*$E560</f>
        <v>0</v>
      </c>
      <c r="AC557" s="5">
        <f>VLOOKUP(CONCATENATE($F557," ",$G557),AllocFactorMatrix,(AC$4+1),FALSE)*$E560</f>
        <v>0</v>
      </c>
    </row>
    <row r="558" spans="4:29" hidden="1" outlineLevel="1">
      <c r="E558" s="55">
        <f t="shared" si="274"/>
        <v>0</v>
      </c>
      <c r="F558" s="175" t="str">
        <f>F560</f>
        <v>PROD_DEMAND</v>
      </c>
      <c r="G558" s="52" t="str">
        <f>$G$13</f>
        <v>ENERGY</v>
      </c>
      <c r="H558" s="4">
        <f t="shared" si="275"/>
        <v>0</v>
      </c>
      <c r="I558" s="5">
        <f>VLOOKUP(CONCATENATE($F558," ",$G558),AllocFactorMatrix,(I$4+1),FALSE)*$E560</f>
        <v>0</v>
      </c>
      <c r="J558" s="5">
        <f>VLOOKUP(CONCATENATE($F558," ",$G558),AllocFactorMatrix,(J$4+1),FALSE)*$E560</f>
        <v>0</v>
      </c>
      <c r="K558" s="5">
        <f>VLOOKUP(CONCATENATE($F558," ",$G558),AllocFactorMatrix,(K$4+1),FALSE)*$E560</f>
        <v>0</v>
      </c>
      <c r="L558" s="5">
        <f>VLOOKUP(CONCATENATE($F558," ",$G558),AllocFactorMatrix,(L$4+1),FALSE)*$E560</f>
        <v>0</v>
      </c>
      <c r="M558" s="5">
        <f t="shared" si="276"/>
        <v>0</v>
      </c>
      <c r="N558" s="5">
        <f>VLOOKUP(CONCATENATE($F558," ",$G558),AllocFactorMatrix,(N$4+1),FALSE)*$E560</f>
        <v>0</v>
      </c>
      <c r="O558" s="5">
        <f>VLOOKUP(CONCATENATE($F558," ",$G558),AllocFactorMatrix,(O$4+1),FALSE)*$E560</f>
        <v>0</v>
      </c>
      <c r="P558" s="5">
        <f>VLOOKUP(CONCATENATE($F558," ",$G558),AllocFactorMatrix,(P$4+1),FALSE)*$E560</f>
        <v>0</v>
      </c>
      <c r="Q558" s="5">
        <f>VLOOKUP(CONCATENATE($F558," ",$G558),AllocFactorMatrix,(Q$4+1),FALSE)*$E560</f>
        <v>0</v>
      </c>
      <c r="R558" s="5">
        <f t="shared" si="278"/>
        <v>0</v>
      </c>
      <c r="S558" s="5">
        <f>VLOOKUP(CONCATENATE($F558," ",$G558),AllocFactorMatrix,(S$4+1),FALSE)*$E560</f>
        <v>0</v>
      </c>
      <c r="T558" s="5">
        <f>VLOOKUP(CONCATENATE($F558," ",$G558),AllocFactorMatrix,(T$4+1),FALSE)*$E560</f>
        <v>0</v>
      </c>
      <c r="U558" s="5">
        <f>VLOOKUP(CONCATENATE($F558," ",$G558),AllocFactorMatrix,(U$4+1),FALSE)*$E560</f>
        <v>0</v>
      </c>
      <c r="V558" s="5">
        <f>VLOOKUP(CONCATENATE($F558," ",$G558),AllocFactorMatrix,(V$4+1),FALSE)*$E560</f>
        <v>0</v>
      </c>
      <c r="W558" s="5">
        <f t="shared" si="279"/>
        <v>0</v>
      </c>
      <c r="X558" s="5">
        <f>VLOOKUP(CONCATENATE($F558," ",$G558),AllocFactorMatrix,(X$4+1),FALSE)*$E560</f>
        <v>0</v>
      </c>
      <c r="Y558" s="5">
        <f>VLOOKUP(CONCATENATE($F558," ",$G558),AllocFactorMatrix,(Y$4+1),FALSE)*$E560</f>
        <v>0</v>
      </c>
      <c r="Z558" s="5">
        <f t="shared" si="277"/>
        <v>0</v>
      </c>
      <c r="AA558" s="5">
        <f>VLOOKUP(CONCATENATE($F558," ",$G558),AllocFactorMatrix,(AA$4+1),FALSE)*$E560</f>
        <v>0</v>
      </c>
      <c r="AB558" s="5">
        <f>VLOOKUP(CONCATENATE($F558," ",$G558),AllocFactorMatrix,(AB$4+1),FALSE)*$E560</f>
        <v>0</v>
      </c>
      <c r="AC558" s="5">
        <f>VLOOKUP(CONCATENATE($F558," ",$G558),AllocFactorMatrix,(AC$4+1),FALSE)*$E560</f>
        <v>0</v>
      </c>
    </row>
    <row r="559" spans="4:29" hidden="1" outlineLevel="1">
      <c r="E559" s="55">
        <f t="shared" si="274"/>
        <v>0</v>
      </c>
      <c r="F559" s="175" t="str">
        <f>F560</f>
        <v>PROD_DEMAND</v>
      </c>
      <c r="G559" s="52" t="str">
        <f>$G$14</f>
        <v>CUSTOMER</v>
      </c>
      <c r="H559" s="4">
        <f t="shared" si="275"/>
        <v>0</v>
      </c>
      <c r="I559" s="5">
        <f>VLOOKUP(CONCATENATE($F559," ",$G559),AllocFactorMatrix,(I$4+1),FALSE)*$E560</f>
        <v>0</v>
      </c>
      <c r="J559" s="5">
        <f>VLOOKUP(CONCATENATE($F559," ",$G559),AllocFactorMatrix,(J$4+1),FALSE)*$E560</f>
        <v>0</v>
      </c>
      <c r="K559" s="5">
        <f>VLOOKUP(CONCATENATE($F559," ",$G559),AllocFactorMatrix,(K$4+1),FALSE)*$E560</f>
        <v>0</v>
      </c>
      <c r="L559" s="5">
        <f>VLOOKUP(CONCATENATE($F559," ",$G559),AllocFactorMatrix,(L$4+1),FALSE)*$E560</f>
        <v>0</v>
      </c>
      <c r="M559" s="5">
        <f t="shared" si="276"/>
        <v>0</v>
      </c>
      <c r="N559" s="5">
        <f>VLOOKUP(CONCATENATE($F559," ",$G559),AllocFactorMatrix,(N$4+1),FALSE)*$E560</f>
        <v>0</v>
      </c>
      <c r="O559" s="5">
        <f>VLOOKUP(CONCATENATE($F559," ",$G559),AllocFactorMatrix,(O$4+1),FALSE)*$E560</f>
        <v>0</v>
      </c>
      <c r="P559" s="5">
        <f>VLOOKUP(CONCATENATE($F559," ",$G559),AllocFactorMatrix,(P$4+1),FALSE)*$E560</f>
        <v>0</v>
      </c>
      <c r="Q559" s="5">
        <f>VLOOKUP(CONCATENATE($F559," ",$G559),AllocFactorMatrix,(Q$4+1),FALSE)*$E560</f>
        <v>0</v>
      </c>
      <c r="R559" s="5">
        <f t="shared" si="278"/>
        <v>0</v>
      </c>
      <c r="S559" s="5">
        <f>VLOOKUP(CONCATENATE($F559," ",$G559),AllocFactorMatrix,(S$4+1),FALSE)*$E560</f>
        <v>0</v>
      </c>
      <c r="T559" s="5">
        <f>VLOOKUP(CONCATENATE($F559," ",$G559),AllocFactorMatrix,(T$4+1),FALSE)*$E560</f>
        <v>0</v>
      </c>
      <c r="U559" s="5">
        <f>VLOOKUP(CONCATENATE($F559," ",$G559),AllocFactorMatrix,(U$4+1),FALSE)*$E560</f>
        <v>0</v>
      </c>
      <c r="V559" s="5">
        <f>VLOOKUP(CONCATENATE($F559," ",$G559),AllocFactorMatrix,(V$4+1),FALSE)*$E560</f>
        <v>0</v>
      </c>
      <c r="W559" s="5">
        <f t="shared" si="279"/>
        <v>0</v>
      </c>
      <c r="X559" s="5">
        <f>VLOOKUP(CONCATENATE($F559," ",$G559),AllocFactorMatrix,(X$4+1),FALSE)*$E560</f>
        <v>0</v>
      </c>
      <c r="Y559" s="5">
        <f>VLOOKUP(CONCATENATE($F559," ",$G559),AllocFactorMatrix,(Y$4+1),FALSE)*$E560</f>
        <v>0</v>
      </c>
      <c r="Z559" s="5">
        <f t="shared" si="277"/>
        <v>0</v>
      </c>
      <c r="AA559" s="5">
        <f>VLOOKUP(CONCATENATE($F559," ",$G559),AllocFactorMatrix,(AA$4+1),FALSE)*$E560</f>
        <v>0</v>
      </c>
      <c r="AB559" s="5">
        <f>VLOOKUP(CONCATENATE($F559," ",$G559),AllocFactorMatrix,(AB$4+1),FALSE)*$E560</f>
        <v>0</v>
      </c>
      <c r="AC559" s="5">
        <f>VLOOKUP(CONCATENATE($F559," ",$G559),AllocFactorMatrix,(AC$4+1),FALSE)*$E560</f>
        <v>0</v>
      </c>
    </row>
    <row r="560" spans="4:29" collapsed="1">
      <c r="D560" s="52" t="str">
        <f>+D2072</f>
        <v>Adj 49 - Rockport UPA Demand Expense</v>
      </c>
      <c r="E560" s="58">
        <f>+ROUND(E2072/8,0)</f>
        <v>211939</v>
      </c>
      <c r="F560" s="93" t="str">
        <f>+F2072</f>
        <v>PROD_DEMAND</v>
      </c>
      <c r="G560" s="52" t="str">
        <f>$G$15</f>
        <v>TOTAL</v>
      </c>
      <c r="H560" s="4">
        <f t="shared" si="275"/>
        <v>211939.00000000006</v>
      </c>
      <c r="I560" s="5">
        <f>VLOOKUP(CONCATENATE($F560," ",$G560),AllocFactorMatrix,(I$4+1),FALSE)*$E560</f>
        <v>109018.45020724299</v>
      </c>
      <c r="J560" s="5">
        <f>VLOOKUP(CONCATENATE($F560," ",$G560),AllocFactorMatrix,(J$4+1),FALSE)*$E560</f>
        <v>25423.119349219574</v>
      </c>
      <c r="K560" s="5">
        <f>VLOOKUP(CONCATENATE($F560," ",$G560),AllocFactorMatrix,(K$4+1),FALSE)*$E560</f>
        <v>353.48202765602184</v>
      </c>
      <c r="L560" s="5">
        <f>VLOOKUP(CONCATENATE($F560," ",$G560),AllocFactorMatrix,(L$4+1),FALSE)*$E560</f>
        <v>49.230752452000857</v>
      </c>
      <c r="M560" s="5">
        <f t="shared" si="276"/>
        <v>25825.832129327595</v>
      </c>
      <c r="N560" s="5">
        <f>VLOOKUP(CONCATENATE($F560," ",$G560),AllocFactorMatrix,(N$4+1),FALSE)*$E560</f>
        <v>15132.049033838548</v>
      </c>
      <c r="O560" s="5">
        <f>VLOOKUP(CONCATENATE($F560," ",$G560),AllocFactorMatrix,(O$4+1),FALSE)*$E560</f>
        <v>2711.5358567660373</v>
      </c>
      <c r="P560" s="5">
        <f>VLOOKUP(CONCATENATE($F560," ",$G560),AllocFactorMatrix,(P$4+1),FALSE)*$E560</f>
        <v>549.87180103022604</v>
      </c>
      <c r="Q560" s="5">
        <f>VLOOKUP(CONCATENATE($F560," ",$G560),AllocFactorMatrix,(Q$4+1),FALSE)*$E560</f>
        <v>20.881132980013764</v>
      </c>
      <c r="R560" s="5">
        <f t="shared" si="278"/>
        <v>18414.337824614828</v>
      </c>
      <c r="S560" s="5">
        <f>VLOOKUP(CONCATENATE($F560," ",$G560),AllocFactorMatrix,(S$4+1),FALSE)*$E560</f>
        <v>716.61106087543749</v>
      </c>
      <c r="T560" s="5">
        <f>VLOOKUP(CONCATENATE($F560," ",$G560),AllocFactorMatrix,(T$4+1),FALSE)*$E560</f>
        <v>9674.6631285957719</v>
      </c>
      <c r="U560" s="5">
        <f>VLOOKUP(CONCATENATE($F560," ",$G560),AllocFactorMatrix,(U$4+1),FALSE)*$E560</f>
        <v>37001.702768448667</v>
      </c>
      <c r="V560" s="5">
        <f>VLOOKUP(CONCATENATE($F560," ",$G560),AllocFactorMatrix,(V$4+1),FALSE)*$E560</f>
        <v>6703.2016358338778</v>
      </c>
      <c r="W560" s="5">
        <f t="shared" si="279"/>
        <v>54096.178593753757</v>
      </c>
      <c r="X560" s="5">
        <f>VLOOKUP(CONCATENATE($F560," ",$G560),AllocFactorMatrix,(X$4+1),FALSE)*$E560</f>
        <v>4153.1363401906719</v>
      </c>
      <c r="Y560" s="5">
        <f>VLOOKUP(CONCATENATE($F560," ",$G560),AllocFactorMatrix,(Y$4+1),FALSE)*$E560</f>
        <v>82.948785064982587</v>
      </c>
      <c r="Z560" s="5">
        <f t="shared" si="277"/>
        <v>4236.0851252556549</v>
      </c>
      <c r="AA560" s="5">
        <f>VLOOKUP(CONCATENATE($F560," ",$G560),AllocFactorMatrix,(AA$4+1),FALSE)*$E560</f>
        <v>54.7865872857966</v>
      </c>
      <c r="AB560" s="5">
        <f>VLOOKUP(CONCATENATE($F560," ",$G560),AllocFactorMatrix,(AB$4+1),FALSE)*$E560</f>
        <v>243.3932141625146</v>
      </c>
      <c r="AC560" s="5">
        <f>VLOOKUP(CONCATENATE($F560," ",$G560),AllocFactorMatrix,(AC$4+1),FALSE)*$E560</f>
        <v>49.936318356849313</v>
      </c>
    </row>
    <row r="561" spans="4:29" hidden="1" outlineLevel="1">
      <c r="E561" s="52"/>
      <c r="F561" s="175" t="str">
        <f>F568</f>
        <v>PROD_DEMAND</v>
      </c>
      <c r="G561" s="52" t="str">
        <f>$G$8</f>
        <v>PRODUCTION</v>
      </c>
      <c r="H561" s="4">
        <f t="shared" si="275"/>
        <v>6440.9999999999991</v>
      </c>
      <c r="I561" s="5">
        <f>VLOOKUP(CONCATENATE($F561," ",$G561),AllocFactorMatrix,(I$4+1),FALSE)*$E568</f>
        <v>3313.1600969375722</v>
      </c>
      <c r="J561" s="5">
        <f>VLOOKUP(CONCATENATE($F561," ",$G561),AllocFactorMatrix,(J$4+1),FALSE)*$E568</f>
        <v>772.6294439830483</v>
      </c>
      <c r="K561" s="5">
        <f>VLOOKUP(CONCATENATE($F561," ",$G561),AllocFactorMatrix,(K$4+1),FALSE)*$E568</f>
        <v>10.742608675762538</v>
      </c>
      <c r="L561" s="5">
        <f>VLOOKUP(CONCATENATE($F561," ",$G561),AllocFactorMatrix,(L$4+1),FALSE)*$E568</f>
        <v>1.4961629362379625</v>
      </c>
      <c r="M561" s="5">
        <f t="shared" ref="M561:M568" si="280">SUBTOTAL(9,J561:L561)</f>
        <v>784.86821559504881</v>
      </c>
      <c r="N561" s="5">
        <f>VLOOKUP(CONCATENATE($F561," ",$G561),AllocFactorMatrix,(N$4+1),FALSE)*$E568</f>
        <v>459.8753784199892</v>
      </c>
      <c r="O561" s="5">
        <f>VLOOKUP(CONCATENATE($F561," ",$G561),AllocFactorMatrix,(O$4+1),FALSE)*$E568</f>
        <v>82.405798146778295</v>
      </c>
      <c r="P561" s="5">
        <f>VLOOKUP(CONCATENATE($F561," ",$G561),AllocFactorMatrix,(P$4+1),FALSE)*$E568</f>
        <v>16.711054928237303</v>
      </c>
      <c r="Q561" s="5">
        <f>VLOOKUP(CONCATENATE($F561," ",$G561),AllocFactorMatrix,(Q$4+1),FALSE)*$E568</f>
        <v>0.63459475379363239</v>
      </c>
      <c r="R561" s="5">
        <f>SUBTOTAL(9,N561:Q561)</f>
        <v>559.62682624879847</v>
      </c>
      <c r="S561" s="5">
        <f>VLOOKUP(CONCATENATE($F561," ",$G561),AllocFactorMatrix,(S$4+1),FALSE)*$E568</f>
        <v>21.778397761142088</v>
      </c>
      <c r="T561" s="5">
        <f>VLOOKUP(CONCATENATE($F561," ",$G561),AllocFactorMatrix,(T$4+1),FALSE)*$E568</f>
        <v>294.02094570270395</v>
      </c>
      <c r="U561" s="5">
        <f>VLOOKUP(CONCATENATE($F561," ",$G561),AllocFactorMatrix,(U$4+1),FALSE)*$E568</f>
        <v>1124.5120885329168</v>
      </c>
      <c r="V561" s="5">
        <f>VLOOKUP(CONCATENATE($F561," ",$G561),AllocFactorMatrix,(V$4+1),FALSE)*$E568</f>
        <v>203.71579433896548</v>
      </c>
      <c r="W561" s="5">
        <f>SUBTOTAL(9,S561:V561)</f>
        <v>1644.0272263357283</v>
      </c>
      <c r="X561" s="5">
        <f>VLOOKUP(CONCATENATE($F561," ",$G561),AllocFactorMatrix,(X$4+1),FALSE)*$E568</f>
        <v>126.2172189505854</v>
      </c>
      <c r="Y561" s="5">
        <f>VLOOKUP(CONCATENATE($F561," ",$G561),AllocFactorMatrix,(Y$4+1),FALSE)*$E568</f>
        <v>2.5208815961364017</v>
      </c>
      <c r="Z561" s="5">
        <f t="shared" ref="Z561:Z576" si="281">SUBTOTAL(9,X561:Y561)</f>
        <v>128.7381005467218</v>
      </c>
      <c r="AA561" s="5">
        <f>VLOOKUP(CONCATENATE($F561," ",$G561),AllocFactorMatrix,(AA$4+1),FALSE)*$E568</f>
        <v>1.6650093126221031</v>
      </c>
      <c r="AB561" s="5">
        <f>VLOOKUP(CONCATENATE($F561," ",$G561),AllocFactorMatrix,(AB$4+1),FALSE)*$E568</f>
        <v>7.3969193608574004</v>
      </c>
      <c r="AC561" s="5">
        <f>VLOOKUP(CONCATENATE($F561," ",$G561),AllocFactorMatrix,(AC$4+1),FALSE)*$E568</f>
        <v>1.5176056626504155</v>
      </c>
    </row>
    <row r="562" spans="4:29" hidden="1" outlineLevel="1">
      <c r="E562" s="52"/>
      <c r="F562" s="175" t="str">
        <f>F568</f>
        <v>PROD_DEMAND</v>
      </c>
      <c r="G562" s="52" t="str">
        <f>$G$9</f>
        <v>BULKTRAN</v>
      </c>
      <c r="H562" s="4">
        <f t="shared" si="275"/>
        <v>0</v>
      </c>
      <c r="I562" s="5">
        <f>VLOOKUP(CONCATENATE($F562," ",$G562),AllocFactorMatrix,(I$4+1),FALSE)*$E568</f>
        <v>0</v>
      </c>
      <c r="J562" s="5">
        <f>VLOOKUP(CONCATENATE($F562," ",$G562),AllocFactorMatrix,(J$4+1),FALSE)*$E568</f>
        <v>0</v>
      </c>
      <c r="K562" s="5">
        <f>VLOOKUP(CONCATENATE($F562," ",$G562),AllocFactorMatrix,(K$4+1),FALSE)*$E568</f>
        <v>0</v>
      </c>
      <c r="L562" s="5">
        <f>VLOOKUP(CONCATENATE($F562," ",$G562),AllocFactorMatrix,(L$4+1),FALSE)*$E568</f>
        <v>0</v>
      </c>
      <c r="M562" s="5">
        <f t="shared" si="280"/>
        <v>0</v>
      </c>
      <c r="N562" s="5">
        <f>VLOOKUP(CONCATENATE($F562," ",$G562),AllocFactorMatrix,(N$4+1),FALSE)*$E568</f>
        <v>0</v>
      </c>
      <c r="O562" s="5">
        <f>VLOOKUP(CONCATENATE($F562," ",$G562),AllocFactorMatrix,(O$4+1),FALSE)*$E568</f>
        <v>0</v>
      </c>
      <c r="P562" s="5">
        <f>VLOOKUP(CONCATENATE($F562," ",$G562),AllocFactorMatrix,(P$4+1),FALSE)*$E568</f>
        <v>0</v>
      </c>
      <c r="Q562" s="5">
        <f>VLOOKUP(CONCATENATE($F562," ",$G562),AllocFactorMatrix,(Q$4+1),FALSE)*$E568</f>
        <v>0</v>
      </c>
      <c r="R562" s="5">
        <f t="shared" ref="R562:R568" si="282">SUBTOTAL(9,N562:Q562)</f>
        <v>0</v>
      </c>
      <c r="S562" s="5">
        <f>VLOOKUP(CONCATENATE($F562," ",$G562),AllocFactorMatrix,(S$4+1),FALSE)*$E568</f>
        <v>0</v>
      </c>
      <c r="T562" s="5">
        <f>VLOOKUP(CONCATENATE($F562," ",$G562),AllocFactorMatrix,(T$4+1),FALSE)*$E568</f>
        <v>0</v>
      </c>
      <c r="U562" s="5">
        <f>VLOOKUP(CONCATENATE($F562," ",$G562),AllocFactorMatrix,(U$4+1),FALSE)*$E568</f>
        <v>0</v>
      </c>
      <c r="V562" s="5">
        <f>VLOOKUP(CONCATENATE($F562," ",$G562),AllocFactorMatrix,(V$4+1),FALSE)*$E568</f>
        <v>0</v>
      </c>
      <c r="W562" s="5">
        <f t="shared" ref="W562:W568" si="283">SUBTOTAL(9,S562:V562)</f>
        <v>0</v>
      </c>
      <c r="X562" s="5">
        <f>VLOOKUP(CONCATENATE($F562," ",$G562),AllocFactorMatrix,(X$4+1),FALSE)*$E568</f>
        <v>0</v>
      </c>
      <c r="Y562" s="5">
        <f>VLOOKUP(CONCATENATE($F562," ",$G562),AllocFactorMatrix,(Y$4+1),FALSE)*$E568</f>
        <v>0</v>
      </c>
      <c r="Z562" s="5">
        <f t="shared" si="281"/>
        <v>0</v>
      </c>
      <c r="AA562" s="5">
        <f>VLOOKUP(CONCATENATE($F562," ",$G562),AllocFactorMatrix,(AA$4+1),FALSE)*$E568</f>
        <v>0</v>
      </c>
      <c r="AB562" s="5">
        <f>VLOOKUP(CONCATENATE($F562," ",$G562),AllocFactorMatrix,(AB$4+1),FALSE)*$E568</f>
        <v>0</v>
      </c>
      <c r="AC562" s="5">
        <f>VLOOKUP(CONCATENATE($F562," ",$G562),AllocFactorMatrix,(AC$4+1),FALSE)*$E568</f>
        <v>0</v>
      </c>
    </row>
    <row r="563" spans="4:29" hidden="1" outlineLevel="1">
      <c r="E563" s="52"/>
      <c r="F563" s="175" t="str">
        <f>F568</f>
        <v>PROD_DEMAND</v>
      </c>
      <c r="G563" s="52" t="str">
        <f>$G$10</f>
        <v>SUBTRAN</v>
      </c>
      <c r="H563" s="4">
        <f t="shared" si="275"/>
        <v>0</v>
      </c>
      <c r="I563" s="5">
        <f>VLOOKUP(CONCATENATE($F563," ",$G563),AllocFactorMatrix,(I$4+1),FALSE)*$E568</f>
        <v>0</v>
      </c>
      <c r="J563" s="5">
        <f>VLOOKUP(CONCATENATE($F563," ",$G563),AllocFactorMatrix,(J$4+1),FALSE)*$E568</f>
        <v>0</v>
      </c>
      <c r="K563" s="5">
        <f>VLOOKUP(CONCATENATE($F563," ",$G563),AllocFactorMatrix,(K$4+1),FALSE)*$E568</f>
        <v>0</v>
      </c>
      <c r="L563" s="5">
        <f>VLOOKUP(CONCATENATE($F563," ",$G563),AllocFactorMatrix,(L$4+1),FALSE)*$E568</f>
        <v>0</v>
      </c>
      <c r="M563" s="5">
        <f t="shared" si="280"/>
        <v>0</v>
      </c>
      <c r="N563" s="5">
        <f>VLOOKUP(CONCATENATE($F563," ",$G563),AllocFactorMatrix,(N$4+1),FALSE)*$E568</f>
        <v>0</v>
      </c>
      <c r="O563" s="5">
        <f>VLOOKUP(CONCATENATE($F563," ",$G563),AllocFactorMatrix,(O$4+1),FALSE)*$E568</f>
        <v>0</v>
      </c>
      <c r="P563" s="5">
        <f>VLOOKUP(CONCATENATE($F563," ",$G563),AllocFactorMatrix,(P$4+1),FALSE)*$E568</f>
        <v>0</v>
      </c>
      <c r="Q563" s="5">
        <f>VLOOKUP(CONCATENATE($F563," ",$G563),AllocFactorMatrix,(Q$4+1),FALSE)*$E568</f>
        <v>0</v>
      </c>
      <c r="R563" s="5">
        <f t="shared" si="282"/>
        <v>0</v>
      </c>
      <c r="S563" s="5">
        <f>VLOOKUP(CONCATENATE($F563," ",$G563),AllocFactorMatrix,(S$4+1),FALSE)*$E568</f>
        <v>0</v>
      </c>
      <c r="T563" s="5">
        <f>VLOOKUP(CONCATENATE($F563," ",$G563),AllocFactorMatrix,(T$4+1),FALSE)*$E568</f>
        <v>0</v>
      </c>
      <c r="U563" s="5">
        <f>VLOOKUP(CONCATENATE($F563," ",$G563),AllocFactorMatrix,(U$4+1),FALSE)*$E568</f>
        <v>0</v>
      </c>
      <c r="V563" s="5">
        <f>VLOOKUP(CONCATENATE($F563," ",$G563),AllocFactorMatrix,(V$4+1),FALSE)*$E568</f>
        <v>0</v>
      </c>
      <c r="W563" s="5">
        <f t="shared" si="283"/>
        <v>0</v>
      </c>
      <c r="X563" s="5">
        <f>VLOOKUP(CONCATENATE($F563," ",$G563),AllocFactorMatrix,(X$4+1),FALSE)*$E568</f>
        <v>0</v>
      </c>
      <c r="Y563" s="5">
        <f>VLOOKUP(CONCATENATE($F563," ",$G563),AllocFactorMatrix,(Y$4+1),FALSE)*$E568</f>
        <v>0</v>
      </c>
      <c r="Z563" s="5">
        <f t="shared" si="281"/>
        <v>0</v>
      </c>
      <c r="AA563" s="5">
        <f>VLOOKUP(CONCATENATE($F563," ",$G563),AllocFactorMatrix,(AA$4+1),FALSE)*$E568</f>
        <v>0</v>
      </c>
      <c r="AB563" s="5">
        <f>VLOOKUP(CONCATENATE($F563," ",$G563),AllocFactorMatrix,(AB$4+1),FALSE)*$E568</f>
        <v>0</v>
      </c>
      <c r="AC563" s="5">
        <f>VLOOKUP(CONCATENATE($F563," ",$G563),AllocFactorMatrix,(AC$4+1),FALSE)*$E568</f>
        <v>0</v>
      </c>
    </row>
    <row r="564" spans="4:29" hidden="1" outlineLevel="1">
      <c r="E564" s="52"/>
      <c r="F564" s="175" t="str">
        <f>F568</f>
        <v>PROD_DEMAND</v>
      </c>
      <c r="G564" s="52" t="str">
        <f>$G$11</f>
        <v>DISTPRI</v>
      </c>
      <c r="H564" s="4">
        <f t="shared" si="275"/>
        <v>0</v>
      </c>
      <c r="I564" s="5">
        <f>VLOOKUP(CONCATENATE($F564," ",$G564),AllocFactorMatrix,(I$4+1),FALSE)*$E568</f>
        <v>0</v>
      </c>
      <c r="J564" s="5">
        <f>VLOOKUP(CONCATENATE($F564," ",$G564),AllocFactorMatrix,(J$4+1),FALSE)*$E568</f>
        <v>0</v>
      </c>
      <c r="K564" s="5">
        <f>VLOOKUP(CONCATENATE($F564," ",$G564),AllocFactorMatrix,(K$4+1),FALSE)*$E568</f>
        <v>0</v>
      </c>
      <c r="L564" s="5">
        <f>VLOOKUP(CONCATENATE($F564," ",$G564),AllocFactorMatrix,(L$4+1),FALSE)*$E568</f>
        <v>0</v>
      </c>
      <c r="M564" s="5">
        <f t="shared" si="280"/>
        <v>0</v>
      </c>
      <c r="N564" s="5">
        <f>VLOOKUP(CONCATENATE($F564," ",$G564),AllocFactorMatrix,(N$4+1),FALSE)*$E568</f>
        <v>0</v>
      </c>
      <c r="O564" s="5">
        <f>VLOOKUP(CONCATENATE($F564," ",$G564),AllocFactorMatrix,(O$4+1),FALSE)*$E568</f>
        <v>0</v>
      </c>
      <c r="P564" s="5">
        <f>VLOOKUP(CONCATENATE($F564," ",$G564),AllocFactorMatrix,(P$4+1),FALSE)*$E568</f>
        <v>0</v>
      </c>
      <c r="Q564" s="5">
        <f>VLOOKUP(CONCATENATE($F564," ",$G564),AllocFactorMatrix,(Q$4+1),FALSE)*$E568</f>
        <v>0</v>
      </c>
      <c r="R564" s="5">
        <f t="shared" si="282"/>
        <v>0</v>
      </c>
      <c r="S564" s="5">
        <f>VLOOKUP(CONCATENATE($F564," ",$G564),AllocFactorMatrix,(S$4+1),FALSE)*$E568</f>
        <v>0</v>
      </c>
      <c r="T564" s="5">
        <f>VLOOKUP(CONCATENATE($F564," ",$G564),AllocFactorMatrix,(T$4+1),FALSE)*$E568</f>
        <v>0</v>
      </c>
      <c r="U564" s="5">
        <f>VLOOKUP(CONCATENATE($F564," ",$G564),AllocFactorMatrix,(U$4+1),FALSE)*$E568</f>
        <v>0</v>
      </c>
      <c r="V564" s="5">
        <f>VLOOKUP(CONCATENATE($F564," ",$G564),AllocFactorMatrix,(V$4+1),FALSE)*$E568</f>
        <v>0</v>
      </c>
      <c r="W564" s="5">
        <f t="shared" si="283"/>
        <v>0</v>
      </c>
      <c r="X564" s="5">
        <f>VLOOKUP(CONCATENATE($F564," ",$G564),AllocFactorMatrix,(X$4+1),FALSE)*$E568</f>
        <v>0</v>
      </c>
      <c r="Y564" s="5">
        <f>VLOOKUP(CONCATENATE($F564," ",$G564),AllocFactorMatrix,(Y$4+1),FALSE)*$E568</f>
        <v>0</v>
      </c>
      <c r="Z564" s="5">
        <f t="shared" si="281"/>
        <v>0</v>
      </c>
      <c r="AA564" s="5">
        <f>VLOOKUP(CONCATENATE($F564," ",$G564),AllocFactorMatrix,(AA$4+1),FALSE)*$E568</f>
        <v>0</v>
      </c>
      <c r="AB564" s="5">
        <f>VLOOKUP(CONCATENATE($F564," ",$G564),AllocFactorMatrix,(AB$4+1),FALSE)*$E568</f>
        <v>0</v>
      </c>
      <c r="AC564" s="5">
        <f>VLOOKUP(CONCATENATE($F564," ",$G564),AllocFactorMatrix,(AC$4+1),FALSE)*$E568</f>
        <v>0</v>
      </c>
    </row>
    <row r="565" spans="4:29" hidden="1" outlineLevel="1">
      <c r="E565" s="52"/>
      <c r="F565" s="175" t="str">
        <f>F568</f>
        <v>PROD_DEMAND</v>
      </c>
      <c r="G565" s="52" t="str">
        <f>$G$12</f>
        <v>DISTSEC</v>
      </c>
      <c r="H565" s="4">
        <f t="shared" si="275"/>
        <v>0</v>
      </c>
      <c r="I565" s="5">
        <f>VLOOKUP(CONCATENATE($F565," ",$G565),AllocFactorMatrix,(I$4+1),FALSE)*$E568</f>
        <v>0</v>
      </c>
      <c r="J565" s="5">
        <f>VLOOKUP(CONCATENATE($F565," ",$G565),AllocFactorMatrix,(J$4+1),FALSE)*$E568</f>
        <v>0</v>
      </c>
      <c r="K565" s="5">
        <f>VLOOKUP(CONCATENATE($F565," ",$G565),AllocFactorMatrix,(K$4+1),FALSE)*$E568</f>
        <v>0</v>
      </c>
      <c r="L565" s="5">
        <f>VLOOKUP(CONCATENATE($F565," ",$G565),AllocFactorMatrix,(L$4+1),FALSE)*$E568</f>
        <v>0</v>
      </c>
      <c r="M565" s="5">
        <f t="shared" si="280"/>
        <v>0</v>
      </c>
      <c r="N565" s="5">
        <f>VLOOKUP(CONCATENATE($F565," ",$G565),AllocFactorMatrix,(N$4+1),FALSE)*$E568</f>
        <v>0</v>
      </c>
      <c r="O565" s="5">
        <f>VLOOKUP(CONCATENATE($F565," ",$G565),AllocFactorMatrix,(O$4+1),FALSE)*$E568</f>
        <v>0</v>
      </c>
      <c r="P565" s="5">
        <f>VLOOKUP(CONCATENATE($F565," ",$G565),AllocFactorMatrix,(P$4+1),FALSE)*$E568</f>
        <v>0</v>
      </c>
      <c r="Q565" s="5">
        <f>VLOOKUP(CONCATENATE($F565," ",$G565),AllocFactorMatrix,(Q$4+1),FALSE)*$E568</f>
        <v>0</v>
      </c>
      <c r="R565" s="5">
        <f t="shared" si="282"/>
        <v>0</v>
      </c>
      <c r="S565" s="5">
        <f>VLOOKUP(CONCATENATE($F565," ",$G565),AllocFactorMatrix,(S$4+1),FALSE)*$E568</f>
        <v>0</v>
      </c>
      <c r="T565" s="5">
        <f>VLOOKUP(CONCATENATE($F565," ",$G565),AllocFactorMatrix,(T$4+1),FALSE)*$E568</f>
        <v>0</v>
      </c>
      <c r="U565" s="5">
        <f>VLOOKUP(CONCATENATE($F565," ",$G565),AllocFactorMatrix,(U$4+1),FALSE)*$E568</f>
        <v>0</v>
      </c>
      <c r="V565" s="5">
        <f>VLOOKUP(CONCATENATE($F565," ",$G565),AllocFactorMatrix,(V$4+1),FALSE)*$E568</f>
        <v>0</v>
      </c>
      <c r="W565" s="5">
        <f t="shared" si="283"/>
        <v>0</v>
      </c>
      <c r="X565" s="5">
        <f>VLOOKUP(CONCATENATE($F565," ",$G565),AllocFactorMatrix,(X$4+1),FALSE)*$E568</f>
        <v>0</v>
      </c>
      <c r="Y565" s="5">
        <f>VLOOKUP(CONCATENATE($F565," ",$G565),AllocFactorMatrix,(Y$4+1),FALSE)*$E568</f>
        <v>0</v>
      </c>
      <c r="Z565" s="5">
        <f t="shared" si="281"/>
        <v>0</v>
      </c>
      <c r="AA565" s="5">
        <f>VLOOKUP(CONCATENATE($F565," ",$G565),AllocFactorMatrix,(AA$4+1),FALSE)*$E568</f>
        <v>0</v>
      </c>
      <c r="AB565" s="5">
        <f>VLOOKUP(CONCATENATE($F565," ",$G565),AllocFactorMatrix,(AB$4+1),FALSE)*$E568</f>
        <v>0</v>
      </c>
      <c r="AC565" s="5">
        <f>VLOOKUP(CONCATENATE($F565," ",$G565),AllocFactorMatrix,(AC$4+1),FALSE)*$E568</f>
        <v>0</v>
      </c>
    </row>
    <row r="566" spans="4:29" hidden="1" outlineLevel="1">
      <c r="E566" s="52"/>
      <c r="F566" s="175" t="str">
        <f>F568</f>
        <v>PROD_DEMAND</v>
      </c>
      <c r="G566" s="52" t="str">
        <f>$G$13</f>
        <v>ENERGY</v>
      </c>
      <c r="H566" s="4">
        <f t="shared" si="275"/>
        <v>0</v>
      </c>
      <c r="I566" s="5">
        <f>VLOOKUP(CONCATENATE($F566," ",$G566),AllocFactorMatrix,(I$4+1),FALSE)*$E568</f>
        <v>0</v>
      </c>
      <c r="J566" s="5">
        <f>VLOOKUP(CONCATENATE($F566," ",$G566),AllocFactorMatrix,(J$4+1),FALSE)*$E568</f>
        <v>0</v>
      </c>
      <c r="K566" s="5">
        <f>VLOOKUP(CONCATENATE($F566," ",$G566),AllocFactorMatrix,(K$4+1),FALSE)*$E568</f>
        <v>0</v>
      </c>
      <c r="L566" s="5">
        <f>VLOOKUP(CONCATENATE($F566," ",$G566),AllocFactorMatrix,(L$4+1),FALSE)*$E568</f>
        <v>0</v>
      </c>
      <c r="M566" s="5">
        <f t="shared" si="280"/>
        <v>0</v>
      </c>
      <c r="N566" s="5">
        <f>VLOOKUP(CONCATENATE($F566," ",$G566),AllocFactorMatrix,(N$4+1),FALSE)*$E568</f>
        <v>0</v>
      </c>
      <c r="O566" s="5">
        <f>VLOOKUP(CONCATENATE($F566," ",$G566),AllocFactorMatrix,(O$4+1),FALSE)*$E568</f>
        <v>0</v>
      </c>
      <c r="P566" s="5">
        <f>VLOOKUP(CONCATENATE($F566," ",$G566),AllocFactorMatrix,(P$4+1),FALSE)*$E568</f>
        <v>0</v>
      </c>
      <c r="Q566" s="5">
        <f>VLOOKUP(CONCATENATE($F566," ",$G566),AllocFactorMatrix,(Q$4+1),FALSE)*$E568</f>
        <v>0</v>
      </c>
      <c r="R566" s="5">
        <f t="shared" si="282"/>
        <v>0</v>
      </c>
      <c r="S566" s="5">
        <f>VLOOKUP(CONCATENATE($F566," ",$G566),AllocFactorMatrix,(S$4+1),FALSE)*$E568</f>
        <v>0</v>
      </c>
      <c r="T566" s="5">
        <f>VLOOKUP(CONCATENATE($F566," ",$G566),AllocFactorMatrix,(T$4+1),FALSE)*$E568</f>
        <v>0</v>
      </c>
      <c r="U566" s="5">
        <f>VLOOKUP(CONCATENATE($F566," ",$G566),AllocFactorMatrix,(U$4+1),FALSE)*$E568</f>
        <v>0</v>
      </c>
      <c r="V566" s="5">
        <f>VLOOKUP(CONCATENATE($F566," ",$G566),AllocFactorMatrix,(V$4+1),FALSE)*$E568</f>
        <v>0</v>
      </c>
      <c r="W566" s="5">
        <f t="shared" si="283"/>
        <v>0</v>
      </c>
      <c r="X566" s="5">
        <f>VLOOKUP(CONCATENATE($F566," ",$G566),AllocFactorMatrix,(X$4+1),FALSE)*$E568</f>
        <v>0</v>
      </c>
      <c r="Y566" s="5">
        <f>VLOOKUP(CONCATENATE($F566," ",$G566),AllocFactorMatrix,(Y$4+1),FALSE)*$E568</f>
        <v>0</v>
      </c>
      <c r="Z566" s="5">
        <f t="shared" si="281"/>
        <v>0</v>
      </c>
      <c r="AA566" s="5">
        <f>VLOOKUP(CONCATENATE($F566," ",$G566),AllocFactorMatrix,(AA$4+1),FALSE)*$E568</f>
        <v>0</v>
      </c>
      <c r="AB566" s="5">
        <f>VLOOKUP(CONCATENATE($F566," ",$G566),AllocFactorMatrix,(AB$4+1),FALSE)*$E568</f>
        <v>0</v>
      </c>
      <c r="AC566" s="5">
        <f>VLOOKUP(CONCATENATE($F566," ",$G566),AllocFactorMatrix,(AC$4+1),FALSE)*$E568</f>
        <v>0</v>
      </c>
    </row>
    <row r="567" spans="4:29" hidden="1" outlineLevel="1">
      <c r="E567" s="52"/>
      <c r="F567" s="175" t="str">
        <f>F568</f>
        <v>PROD_DEMAND</v>
      </c>
      <c r="G567" s="52" t="str">
        <f>$G$14</f>
        <v>CUSTOMER</v>
      </c>
      <c r="H567" s="4">
        <f t="shared" si="275"/>
        <v>0</v>
      </c>
      <c r="I567" s="5">
        <f>VLOOKUP(CONCATENATE($F567," ",$G567),AllocFactorMatrix,(I$4+1),FALSE)*$E568</f>
        <v>0</v>
      </c>
      <c r="J567" s="5">
        <f>VLOOKUP(CONCATENATE($F567," ",$G567),AllocFactorMatrix,(J$4+1),FALSE)*$E568</f>
        <v>0</v>
      </c>
      <c r="K567" s="5">
        <f>VLOOKUP(CONCATENATE($F567," ",$G567),AllocFactorMatrix,(K$4+1),FALSE)*$E568</f>
        <v>0</v>
      </c>
      <c r="L567" s="5">
        <f>VLOOKUP(CONCATENATE($F567," ",$G567),AllocFactorMatrix,(L$4+1),FALSE)*$E568</f>
        <v>0</v>
      </c>
      <c r="M567" s="5">
        <f t="shared" si="280"/>
        <v>0</v>
      </c>
      <c r="N567" s="5">
        <f>VLOOKUP(CONCATENATE($F567," ",$G567),AllocFactorMatrix,(N$4+1),FALSE)*$E568</f>
        <v>0</v>
      </c>
      <c r="O567" s="5">
        <f>VLOOKUP(CONCATENATE($F567," ",$G567),AllocFactorMatrix,(O$4+1),FALSE)*$E568</f>
        <v>0</v>
      </c>
      <c r="P567" s="5">
        <f>VLOOKUP(CONCATENATE($F567," ",$G567),AllocFactorMatrix,(P$4+1),FALSE)*$E568</f>
        <v>0</v>
      </c>
      <c r="Q567" s="5">
        <f>VLOOKUP(CONCATENATE($F567," ",$G567),AllocFactorMatrix,(Q$4+1),FALSE)*$E568</f>
        <v>0</v>
      </c>
      <c r="R567" s="5">
        <f t="shared" si="282"/>
        <v>0</v>
      </c>
      <c r="S567" s="5">
        <f>VLOOKUP(CONCATENATE($F567," ",$G567),AllocFactorMatrix,(S$4+1),FALSE)*$E568</f>
        <v>0</v>
      </c>
      <c r="T567" s="5">
        <f>VLOOKUP(CONCATENATE($F567," ",$G567),AllocFactorMatrix,(T$4+1),FALSE)*$E568</f>
        <v>0</v>
      </c>
      <c r="U567" s="5">
        <f>VLOOKUP(CONCATENATE($F567," ",$G567),AllocFactorMatrix,(U$4+1),FALSE)*$E568</f>
        <v>0</v>
      </c>
      <c r="V567" s="5">
        <f>VLOOKUP(CONCATENATE($F567," ",$G567),AllocFactorMatrix,(V$4+1),FALSE)*$E568</f>
        <v>0</v>
      </c>
      <c r="W567" s="5">
        <f t="shared" si="283"/>
        <v>0</v>
      </c>
      <c r="X567" s="5">
        <f>VLOOKUP(CONCATENATE($F567," ",$G567),AllocFactorMatrix,(X$4+1),FALSE)*$E568</f>
        <v>0</v>
      </c>
      <c r="Y567" s="5">
        <f>VLOOKUP(CONCATENATE($F567," ",$G567),AllocFactorMatrix,(Y$4+1),FALSE)*$E568</f>
        <v>0</v>
      </c>
      <c r="Z567" s="5">
        <f t="shared" si="281"/>
        <v>0</v>
      </c>
      <c r="AA567" s="5">
        <f>VLOOKUP(CONCATENATE($F567," ",$G567),AllocFactorMatrix,(AA$4+1),FALSE)*$E568</f>
        <v>0</v>
      </c>
      <c r="AB567" s="5">
        <f>VLOOKUP(CONCATENATE($F567," ",$G567),AllocFactorMatrix,(AB$4+1),FALSE)*$E568</f>
        <v>0</v>
      </c>
      <c r="AC567" s="5">
        <f>VLOOKUP(CONCATENATE($F567," ",$G567),AllocFactorMatrix,(AC$4+1),FALSE)*$E568</f>
        <v>0</v>
      </c>
    </row>
    <row r="568" spans="4:29" collapsed="1">
      <c r="D568" s="52" t="str">
        <f>+D2080</f>
        <v>Adj 50 - PJM Capacity Performance Insurance Premium</v>
      </c>
      <c r="E568" s="58">
        <f>+ROUND(E2080/8,0)</f>
        <v>6441</v>
      </c>
      <c r="F568" s="93" t="str">
        <f>+F2080</f>
        <v>PROD_DEMAND</v>
      </c>
      <c r="G568" s="52" t="str">
        <f>$G$15</f>
        <v>TOTAL</v>
      </c>
      <c r="H568" s="4">
        <f t="shared" si="275"/>
        <v>6440.9999999999991</v>
      </c>
      <c r="I568" s="5">
        <f>VLOOKUP(CONCATENATE($F568," ",$G568),AllocFactorMatrix,(I$4+1),FALSE)*$E568</f>
        <v>3313.1600969375722</v>
      </c>
      <c r="J568" s="5">
        <f>VLOOKUP(CONCATENATE($F568," ",$G568),AllocFactorMatrix,(J$4+1),FALSE)*$E568</f>
        <v>772.6294439830483</v>
      </c>
      <c r="K568" s="5">
        <f>VLOOKUP(CONCATENATE($F568," ",$G568),AllocFactorMatrix,(K$4+1),FALSE)*$E568</f>
        <v>10.742608675762538</v>
      </c>
      <c r="L568" s="5">
        <f>VLOOKUP(CONCATENATE($F568," ",$G568),AllocFactorMatrix,(L$4+1),FALSE)*$E568</f>
        <v>1.4961629362379625</v>
      </c>
      <c r="M568" s="5">
        <f t="shared" si="280"/>
        <v>784.86821559504881</v>
      </c>
      <c r="N568" s="5">
        <f>VLOOKUP(CONCATENATE($F568," ",$G568),AllocFactorMatrix,(N$4+1),FALSE)*$E568</f>
        <v>459.8753784199892</v>
      </c>
      <c r="O568" s="5">
        <f>VLOOKUP(CONCATENATE($F568," ",$G568),AllocFactorMatrix,(O$4+1),FALSE)*$E568</f>
        <v>82.405798146778295</v>
      </c>
      <c r="P568" s="5">
        <f>VLOOKUP(CONCATENATE($F568," ",$G568),AllocFactorMatrix,(P$4+1),FALSE)*$E568</f>
        <v>16.711054928237303</v>
      </c>
      <c r="Q568" s="5">
        <f>VLOOKUP(CONCATENATE($F568," ",$G568),AllocFactorMatrix,(Q$4+1),FALSE)*$E568</f>
        <v>0.63459475379363239</v>
      </c>
      <c r="R568" s="5">
        <f t="shared" si="282"/>
        <v>559.62682624879847</v>
      </c>
      <c r="S568" s="5">
        <f>VLOOKUP(CONCATENATE($F568," ",$G568),AllocFactorMatrix,(S$4+1),FALSE)*$E568</f>
        <v>21.778397761142088</v>
      </c>
      <c r="T568" s="5">
        <f>VLOOKUP(CONCATENATE($F568," ",$G568),AllocFactorMatrix,(T$4+1),FALSE)*$E568</f>
        <v>294.02094570270395</v>
      </c>
      <c r="U568" s="5">
        <f>VLOOKUP(CONCATENATE($F568," ",$G568),AllocFactorMatrix,(U$4+1),FALSE)*$E568</f>
        <v>1124.5120885329168</v>
      </c>
      <c r="V568" s="5">
        <f>VLOOKUP(CONCATENATE($F568," ",$G568),AllocFactorMatrix,(V$4+1),FALSE)*$E568</f>
        <v>203.71579433896548</v>
      </c>
      <c r="W568" s="5">
        <f t="shared" si="283"/>
        <v>1644.0272263357283</v>
      </c>
      <c r="X568" s="5">
        <f>VLOOKUP(CONCATENATE($F568," ",$G568),AllocFactorMatrix,(X$4+1),FALSE)*$E568</f>
        <v>126.2172189505854</v>
      </c>
      <c r="Y568" s="5">
        <f>VLOOKUP(CONCATENATE($F568," ",$G568),AllocFactorMatrix,(Y$4+1),FALSE)*$E568</f>
        <v>2.5208815961364017</v>
      </c>
      <c r="Z568" s="5">
        <f t="shared" si="281"/>
        <v>128.7381005467218</v>
      </c>
      <c r="AA568" s="5">
        <f>VLOOKUP(CONCATENATE($F568," ",$G568),AllocFactorMatrix,(AA$4+1),FALSE)*$E568</f>
        <v>1.6650093126221031</v>
      </c>
      <c r="AB568" s="5">
        <f>VLOOKUP(CONCATENATE($F568," ",$G568),AllocFactorMatrix,(AB$4+1),FALSE)*$E568</f>
        <v>7.3969193608574004</v>
      </c>
      <c r="AC568" s="5">
        <f>VLOOKUP(CONCATENATE($F568," ",$G568),AllocFactorMatrix,(AC$4+1),FALSE)*$E568</f>
        <v>1.5176056626504155</v>
      </c>
    </row>
    <row r="569" spans="4:29" hidden="1" outlineLevel="1">
      <c r="E569" s="52"/>
      <c r="F569" s="175" t="str">
        <f>F576</f>
        <v>TRANS_TOTAL</v>
      </c>
      <c r="G569" s="52" t="str">
        <f>$G$8</f>
        <v>PRODUCTION</v>
      </c>
      <c r="H569" s="4">
        <f t="shared" si="275"/>
        <v>0</v>
      </c>
      <c r="I569" s="5">
        <f>VLOOKUP(CONCATENATE($F569," ",$G569),AllocFactorMatrix,(I$4+1),FALSE)*$E576</f>
        <v>0</v>
      </c>
      <c r="J569" s="5">
        <f>VLOOKUP(CONCATENATE($F569," ",$G569),AllocFactorMatrix,(J$4+1),FALSE)*$E576</f>
        <v>0</v>
      </c>
      <c r="K569" s="5">
        <f>VLOOKUP(CONCATENATE($F569," ",$G569),AllocFactorMatrix,(K$4+1),FALSE)*$E576</f>
        <v>0</v>
      </c>
      <c r="L569" s="5">
        <f>VLOOKUP(CONCATENATE($F569," ",$G569),AllocFactorMatrix,(L$4+1),FALSE)*$E576</f>
        <v>0</v>
      </c>
      <c r="M569" s="5">
        <f t="shared" ref="M569:M576" si="284">SUBTOTAL(9,J569:L569)</f>
        <v>0</v>
      </c>
      <c r="N569" s="5">
        <f>VLOOKUP(CONCATENATE($F569," ",$G569),AllocFactorMatrix,(N$4+1),FALSE)*$E576</f>
        <v>0</v>
      </c>
      <c r="O569" s="5">
        <f>VLOOKUP(CONCATENATE($F569," ",$G569),AllocFactorMatrix,(O$4+1),FALSE)*$E576</f>
        <v>0</v>
      </c>
      <c r="P569" s="5">
        <f>VLOOKUP(CONCATENATE($F569," ",$G569),AllocFactorMatrix,(P$4+1),FALSE)*$E576</f>
        <v>0</v>
      </c>
      <c r="Q569" s="5">
        <f>VLOOKUP(CONCATENATE($F569," ",$G569),AllocFactorMatrix,(Q$4+1),FALSE)*$E576</f>
        <v>0</v>
      </c>
      <c r="R569" s="5">
        <f>SUBTOTAL(9,N569:Q569)</f>
        <v>0</v>
      </c>
      <c r="S569" s="5">
        <f>VLOOKUP(CONCATENATE($F569," ",$G569),AllocFactorMatrix,(S$4+1),FALSE)*$E576</f>
        <v>0</v>
      </c>
      <c r="T569" s="5">
        <f>VLOOKUP(CONCATENATE($F569," ",$G569),AllocFactorMatrix,(T$4+1),FALSE)*$E576</f>
        <v>0</v>
      </c>
      <c r="U569" s="5">
        <f>VLOOKUP(CONCATENATE($F569," ",$G569),AllocFactorMatrix,(U$4+1),FALSE)*$E576</f>
        <v>0</v>
      </c>
      <c r="V569" s="5">
        <f>VLOOKUP(CONCATENATE($F569," ",$G569),AllocFactorMatrix,(V$4+1),FALSE)*$E576</f>
        <v>0</v>
      </c>
      <c r="W569" s="5">
        <f>SUBTOTAL(9,S569:V569)</f>
        <v>0</v>
      </c>
      <c r="X569" s="5">
        <f>VLOOKUP(CONCATENATE($F569," ",$G569),AllocFactorMatrix,(X$4+1),FALSE)*$E576</f>
        <v>0</v>
      </c>
      <c r="Y569" s="5">
        <f>VLOOKUP(CONCATENATE($F569," ",$G569),AllocFactorMatrix,(Y$4+1),FALSE)*$E576</f>
        <v>0</v>
      </c>
      <c r="Z569" s="5">
        <f t="shared" si="281"/>
        <v>0</v>
      </c>
      <c r="AA569" s="5">
        <f>VLOOKUP(CONCATENATE($F569," ",$G569),AllocFactorMatrix,(AA$4+1),FALSE)*$E576</f>
        <v>0</v>
      </c>
      <c r="AB569" s="5">
        <f>VLOOKUP(CONCATENATE($F569," ",$G569),AllocFactorMatrix,(AB$4+1),FALSE)*$E576</f>
        <v>0</v>
      </c>
      <c r="AC569" s="5">
        <f>VLOOKUP(CONCATENATE($F569," ",$G569),AllocFactorMatrix,(AC$4+1),FALSE)*$E576</f>
        <v>0</v>
      </c>
    </row>
    <row r="570" spans="4:29" hidden="1" outlineLevel="1">
      <c r="E570" s="52"/>
      <c r="F570" s="175" t="str">
        <f>F576</f>
        <v>TRANS_TOTAL</v>
      </c>
      <c r="G570" s="52" t="str">
        <f>$G$9</f>
        <v>BULKTRAN</v>
      </c>
      <c r="H570" s="4">
        <f t="shared" si="275"/>
        <v>-3245.5349999999999</v>
      </c>
      <c r="I570" s="5">
        <f>VLOOKUP(CONCATENATE($F570," ",$G570),AllocFactorMatrix,(I$4+1),FALSE)*$E576</f>
        <v>-1669.4577014771439</v>
      </c>
      <c r="J570" s="5">
        <f>VLOOKUP(CONCATENATE($F570," ",$G570),AllocFactorMatrix,(J$4+1),FALSE)*$E576</f>
        <v>-389.31779265293011</v>
      </c>
      <c r="K570" s="5">
        <f>VLOOKUP(CONCATENATE($F570," ",$G570),AllocFactorMatrix,(K$4+1),FALSE)*$E576</f>
        <v>-5.4130589114253951</v>
      </c>
      <c r="L570" s="5">
        <f>VLOOKUP(CONCATENATE($F570," ",$G570),AllocFactorMatrix,(L$4+1),FALSE)*$E576</f>
        <v>-0.75389678237278002</v>
      </c>
      <c r="M570" s="5">
        <f t="shared" si="284"/>
        <v>-395.48474834672828</v>
      </c>
      <c r="N570" s="5">
        <f>VLOOKUP(CONCATENATE($F570," ",$G570),AllocFactorMatrix,(N$4+1),FALSE)*$E576</f>
        <v>-231.72514148429121</v>
      </c>
      <c r="O570" s="5">
        <f>VLOOKUP(CONCATENATE($F570," ",$G570),AllocFactorMatrix,(O$4+1),FALSE)*$E576</f>
        <v>-41.523195480252156</v>
      </c>
      <c r="P570" s="5">
        <f>VLOOKUP(CONCATENATE($F570," ",$G570),AllocFactorMatrix,(P$4+1),FALSE)*$E576</f>
        <v>-8.4204803068648744</v>
      </c>
      <c r="Q570" s="5">
        <f>VLOOKUP(CONCATENATE($F570," ",$G570),AllocFactorMatrix,(Q$4+1),FALSE)*$E576</f>
        <v>-0.31976393172700157</v>
      </c>
      <c r="R570" s="5">
        <f t="shared" ref="R570:R576" si="285">SUBTOTAL(9,N570:Q570)</f>
        <v>-281.9885812031352</v>
      </c>
      <c r="S570" s="5">
        <f>VLOOKUP(CONCATENATE($F570," ",$G570),AllocFactorMatrix,(S$4+1),FALSE)*$E576</f>
        <v>-10.973847566792159</v>
      </c>
      <c r="T570" s="5">
        <f>VLOOKUP(CONCATENATE($F570," ",$G570),AllocFactorMatrix,(T$4+1),FALSE)*$E576</f>
        <v>-148.15327899568783</v>
      </c>
      <c r="U570" s="5">
        <f>VLOOKUP(CONCATENATE($F570," ",$G570),AllocFactorMatrix,(U$4+1),FALSE)*$E576</f>
        <v>-566.6268190120602</v>
      </c>
      <c r="V570" s="5">
        <f>VLOOKUP(CONCATENATE($F570," ",$G570),AllocFactorMatrix,(V$4+1),FALSE)*$E576</f>
        <v>-102.64970355223015</v>
      </c>
      <c r="W570" s="5">
        <f t="shared" ref="W570:W576" si="286">SUBTOTAL(9,S570:V570)</f>
        <v>-828.40364912677035</v>
      </c>
      <c r="X570" s="5">
        <f>VLOOKUP(CONCATENATE($F570," ",$G570),AllocFactorMatrix,(X$4+1),FALSE)*$E576</f>
        <v>-63.599192936933434</v>
      </c>
      <c r="Y570" s="5">
        <f>VLOOKUP(CONCATENATE($F570," ",$G570),AllocFactorMatrix,(Y$4+1),FALSE)*$E576</f>
        <v>-1.2702390080913766</v>
      </c>
      <c r="Z570" s="5">
        <f t="shared" si="281"/>
        <v>-64.869431945024814</v>
      </c>
      <c r="AA570" s="5">
        <f>VLOOKUP(CONCATENATE($F570," ",$G570),AllocFactorMatrix,(AA$4+1),FALSE)*$E576</f>
        <v>-0.83897624583775454</v>
      </c>
      <c r="AB570" s="5">
        <f>VLOOKUP(CONCATENATE($F570," ",$G570),AllocFactorMatrix,(AB$4+1),FALSE)*$E576</f>
        <v>-3.7272101657879717</v>
      </c>
      <c r="AC570" s="5">
        <f>VLOOKUP(CONCATENATE($F570," ",$G570),AllocFactorMatrix,(AC$4+1),FALSE)*$E576</f>
        <v>-0.76470148957151318</v>
      </c>
    </row>
    <row r="571" spans="4:29" hidden="1" outlineLevel="1">
      <c r="E571" s="52"/>
      <c r="F571" s="175" t="str">
        <f>F576</f>
        <v>TRANS_TOTAL</v>
      </c>
      <c r="G571" s="52" t="str">
        <f>$G$10</f>
        <v>SUBTRAN</v>
      </c>
      <c r="H571" s="4">
        <f t="shared" si="275"/>
        <v>-899.46499999999969</v>
      </c>
      <c r="I571" s="5">
        <f>VLOOKUP(CONCATENATE($F571," ",$G571),AllocFactorMatrix,(I$4+1),FALSE)*$E576</f>
        <v>-459.58466510037374</v>
      </c>
      <c r="J571" s="5">
        <f>VLOOKUP(CONCATENATE($F571," ",$G571),AllocFactorMatrix,(J$4+1),FALSE)*$E576</f>
        <v>-107.73440932902542</v>
      </c>
      <c r="K571" s="5">
        <f>VLOOKUP(CONCATENATE($F571," ",$G571),AllocFactorMatrix,(K$4+1),FALSE)*$E576</f>
        <v>-1.5050079224841031</v>
      </c>
      <c r="L571" s="5">
        <f>VLOOKUP(CONCATENATE($F571," ",$G571),AllocFactorMatrix,(L$4+1),FALSE)*$E576</f>
        <v>-0.27239944132412841</v>
      </c>
      <c r="M571" s="5">
        <f t="shared" si="284"/>
        <v>-109.51181669283365</v>
      </c>
      <c r="N571" s="5">
        <f>VLOOKUP(CONCATENATE($F571," ",$G571),AllocFactorMatrix,(N$4+1),FALSE)*$E576</f>
        <v>-62.262780418086251</v>
      </c>
      <c r="O571" s="5">
        <f>VLOOKUP(CONCATENATE($F571," ",$G571),AllocFactorMatrix,(O$4+1),FALSE)*$E576</f>
        <v>-11.188308831489033</v>
      </c>
      <c r="P571" s="5">
        <f>VLOOKUP(CONCATENATE($F571," ",$G571),AllocFactorMatrix,(P$4+1),FALSE)*$E576</f>
        <v>-2.9368448063938115</v>
      </c>
      <c r="Q571" s="5">
        <f>VLOOKUP(CONCATENATE($F571," ",$G571),AllocFactorMatrix,(Q$4+1),FALSE)*$E576</f>
        <v>0</v>
      </c>
      <c r="R571" s="5">
        <f t="shared" si="285"/>
        <v>-76.387934055969097</v>
      </c>
      <c r="S571" s="5">
        <f>VLOOKUP(CONCATENATE($F571," ",$G571),AllocFactorMatrix,(S$4+1),FALSE)*$E576</f>
        <v>-2.8064471372460025</v>
      </c>
      <c r="T571" s="5">
        <f>VLOOKUP(CONCATENATE($F571," ",$G571),AllocFactorMatrix,(T$4+1),FALSE)*$E576</f>
        <v>-39.377174690046004</v>
      </c>
      <c r="U571" s="5">
        <f>VLOOKUP(CONCATENATE($F571," ",$G571),AllocFactorMatrix,(U$4+1),FALSE)*$E576</f>
        <v>-194.15984626634287</v>
      </c>
      <c r="V571" s="5">
        <f>VLOOKUP(CONCATENATE($F571," ",$G571),AllocFactorMatrix,(V$4+1),FALSE)*$E576</f>
        <v>0</v>
      </c>
      <c r="W571" s="5">
        <f t="shared" si="286"/>
        <v>-236.34346809363487</v>
      </c>
      <c r="X571" s="5">
        <f>VLOOKUP(CONCATENATE($F571," ",$G571),AllocFactorMatrix,(X$4+1),FALSE)*$E576</f>
        <v>-17.067484224717273</v>
      </c>
      <c r="Y571" s="5">
        <f>VLOOKUP(CONCATENATE($F571," ",$G571),AllocFactorMatrix,(Y$4+1),FALSE)*$E576</f>
        <v>-0.34268977311304777</v>
      </c>
      <c r="Z571" s="5">
        <f t="shared" si="281"/>
        <v>-17.41017399783032</v>
      </c>
      <c r="AA571" s="5">
        <f>VLOOKUP(CONCATENATE($F571," ",$G571),AllocFactorMatrix,(AA$4+1),FALSE)*$E576</f>
        <v>-0.22694205935809569</v>
      </c>
      <c r="AB571" s="5">
        <f>VLOOKUP(CONCATENATE($F571," ",$G571),AllocFactorMatrix,(AB$4+1),FALSE)*$E576</f>
        <v>0</v>
      </c>
      <c r="AC571" s="5">
        <f>VLOOKUP(CONCATENATE($F571," ",$G571),AllocFactorMatrix,(AC$4+1),FALSE)*$E576</f>
        <v>0</v>
      </c>
    </row>
    <row r="572" spans="4:29" hidden="1" outlineLevel="1">
      <c r="E572" s="52"/>
      <c r="F572" s="175" t="str">
        <f>F576</f>
        <v>TRANS_TOTAL</v>
      </c>
      <c r="G572" s="52" t="str">
        <f>$G$11</f>
        <v>DISTPRI</v>
      </c>
      <c r="H572" s="4">
        <f t="shared" si="275"/>
        <v>0</v>
      </c>
      <c r="I572" s="5">
        <f>VLOOKUP(CONCATENATE($F572," ",$G572),AllocFactorMatrix,(I$4+1),FALSE)*$E576</f>
        <v>0</v>
      </c>
      <c r="J572" s="5">
        <f>VLOOKUP(CONCATENATE($F572," ",$G572),AllocFactorMatrix,(J$4+1),FALSE)*$E576</f>
        <v>0</v>
      </c>
      <c r="K572" s="5">
        <f>VLOOKUP(CONCATENATE($F572," ",$G572),AllocFactorMatrix,(K$4+1),FALSE)*$E576</f>
        <v>0</v>
      </c>
      <c r="L572" s="5">
        <f>VLOOKUP(CONCATENATE($F572," ",$G572),AllocFactorMatrix,(L$4+1),FALSE)*$E576</f>
        <v>0</v>
      </c>
      <c r="M572" s="5">
        <f t="shared" si="284"/>
        <v>0</v>
      </c>
      <c r="N572" s="5">
        <f>VLOOKUP(CONCATENATE($F572," ",$G572),AllocFactorMatrix,(N$4+1),FALSE)*$E576</f>
        <v>0</v>
      </c>
      <c r="O572" s="5">
        <f>VLOOKUP(CONCATENATE($F572," ",$G572),AllocFactorMatrix,(O$4+1),FALSE)*$E576</f>
        <v>0</v>
      </c>
      <c r="P572" s="5">
        <f>VLOOKUP(CONCATENATE($F572," ",$G572),AllocFactorMatrix,(P$4+1),FALSE)*$E576</f>
        <v>0</v>
      </c>
      <c r="Q572" s="5">
        <f>VLOOKUP(CONCATENATE($F572," ",$G572),AllocFactorMatrix,(Q$4+1),FALSE)*$E576</f>
        <v>0</v>
      </c>
      <c r="R572" s="5">
        <f t="shared" si="285"/>
        <v>0</v>
      </c>
      <c r="S572" s="5">
        <f>VLOOKUP(CONCATENATE($F572," ",$G572),AllocFactorMatrix,(S$4+1),FALSE)*$E576</f>
        <v>0</v>
      </c>
      <c r="T572" s="5">
        <f>VLOOKUP(CONCATENATE($F572," ",$G572),AllocFactorMatrix,(T$4+1),FALSE)*$E576</f>
        <v>0</v>
      </c>
      <c r="U572" s="5">
        <f>VLOOKUP(CONCATENATE($F572," ",$G572),AllocFactorMatrix,(U$4+1),FALSE)*$E576</f>
        <v>0</v>
      </c>
      <c r="V572" s="5">
        <f>VLOOKUP(CONCATENATE($F572," ",$G572),AllocFactorMatrix,(V$4+1),FALSE)*$E576</f>
        <v>0</v>
      </c>
      <c r="W572" s="5">
        <f t="shared" si="286"/>
        <v>0</v>
      </c>
      <c r="X572" s="5">
        <f>VLOOKUP(CONCATENATE($F572," ",$G572),AllocFactorMatrix,(X$4+1),FALSE)*$E576</f>
        <v>0</v>
      </c>
      <c r="Y572" s="5">
        <f>VLOOKUP(CONCATENATE($F572," ",$G572),AllocFactorMatrix,(Y$4+1),FALSE)*$E576</f>
        <v>0</v>
      </c>
      <c r="Z572" s="5">
        <f t="shared" si="281"/>
        <v>0</v>
      </c>
      <c r="AA572" s="5">
        <f>VLOOKUP(CONCATENATE($F572," ",$G572),AllocFactorMatrix,(AA$4+1),FALSE)*$E576</f>
        <v>0</v>
      </c>
      <c r="AB572" s="5">
        <f>VLOOKUP(CONCATENATE($F572," ",$G572),AllocFactorMatrix,(AB$4+1),FALSE)*$E576</f>
        <v>0</v>
      </c>
      <c r="AC572" s="5">
        <f>VLOOKUP(CONCATENATE($F572," ",$G572),AllocFactorMatrix,(AC$4+1),FALSE)*$E576</f>
        <v>0</v>
      </c>
    </row>
    <row r="573" spans="4:29" hidden="1" outlineLevel="1">
      <c r="E573" s="52"/>
      <c r="F573" s="175" t="str">
        <f>F576</f>
        <v>TRANS_TOTAL</v>
      </c>
      <c r="G573" s="52" t="str">
        <f>$G$12</f>
        <v>DISTSEC</v>
      </c>
      <c r="H573" s="4">
        <f t="shared" si="275"/>
        <v>0</v>
      </c>
      <c r="I573" s="5">
        <f>VLOOKUP(CONCATENATE($F573," ",$G573),AllocFactorMatrix,(I$4+1),FALSE)*$E576</f>
        <v>0</v>
      </c>
      <c r="J573" s="5">
        <f>VLOOKUP(CONCATENATE($F573," ",$G573),AllocFactorMatrix,(J$4+1),FALSE)*$E576</f>
        <v>0</v>
      </c>
      <c r="K573" s="5">
        <f>VLOOKUP(CONCATENATE($F573," ",$G573),AllocFactorMatrix,(K$4+1),FALSE)*$E576</f>
        <v>0</v>
      </c>
      <c r="L573" s="5">
        <f>VLOOKUP(CONCATENATE($F573," ",$G573),AllocFactorMatrix,(L$4+1),FALSE)*$E576</f>
        <v>0</v>
      </c>
      <c r="M573" s="5">
        <f t="shared" si="284"/>
        <v>0</v>
      </c>
      <c r="N573" s="5">
        <f>VLOOKUP(CONCATENATE($F573," ",$G573),AllocFactorMatrix,(N$4+1),FALSE)*$E576</f>
        <v>0</v>
      </c>
      <c r="O573" s="5">
        <f>VLOOKUP(CONCATENATE($F573," ",$G573),AllocFactorMatrix,(O$4+1),FALSE)*$E576</f>
        <v>0</v>
      </c>
      <c r="P573" s="5">
        <f>VLOOKUP(CONCATENATE($F573," ",$G573),AllocFactorMatrix,(P$4+1),FALSE)*$E576</f>
        <v>0</v>
      </c>
      <c r="Q573" s="5">
        <f>VLOOKUP(CONCATENATE($F573," ",$G573),AllocFactorMatrix,(Q$4+1),FALSE)*$E576</f>
        <v>0</v>
      </c>
      <c r="R573" s="5">
        <f t="shared" si="285"/>
        <v>0</v>
      </c>
      <c r="S573" s="5">
        <f>VLOOKUP(CONCATENATE($F573," ",$G573),AllocFactorMatrix,(S$4+1),FALSE)*$E576</f>
        <v>0</v>
      </c>
      <c r="T573" s="5">
        <f>VLOOKUP(CONCATENATE($F573," ",$G573),AllocFactorMatrix,(T$4+1),FALSE)*$E576</f>
        <v>0</v>
      </c>
      <c r="U573" s="5">
        <f>VLOOKUP(CONCATENATE($F573," ",$G573),AllocFactorMatrix,(U$4+1),FALSE)*$E576</f>
        <v>0</v>
      </c>
      <c r="V573" s="5">
        <f>VLOOKUP(CONCATENATE($F573," ",$G573),AllocFactorMatrix,(V$4+1),FALSE)*$E576</f>
        <v>0</v>
      </c>
      <c r="W573" s="5">
        <f t="shared" si="286"/>
        <v>0</v>
      </c>
      <c r="X573" s="5">
        <f>VLOOKUP(CONCATENATE($F573," ",$G573),AllocFactorMatrix,(X$4+1),FALSE)*$E576</f>
        <v>0</v>
      </c>
      <c r="Y573" s="5">
        <f>VLOOKUP(CONCATENATE($F573," ",$G573),AllocFactorMatrix,(Y$4+1),FALSE)*$E576</f>
        <v>0</v>
      </c>
      <c r="Z573" s="5">
        <f t="shared" si="281"/>
        <v>0</v>
      </c>
      <c r="AA573" s="5">
        <f>VLOOKUP(CONCATENATE($F573," ",$G573),AllocFactorMatrix,(AA$4+1),FALSE)*$E576</f>
        <v>0</v>
      </c>
      <c r="AB573" s="5">
        <f>VLOOKUP(CONCATENATE($F573," ",$G573),AllocFactorMatrix,(AB$4+1),FALSE)*$E576</f>
        <v>0</v>
      </c>
      <c r="AC573" s="5">
        <f>VLOOKUP(CONCATENATE($F573," ",$G573),AllocFactorMatrix,(AC$4+1),FALSE)*$E576</f>
        <v>0</v>
      </c>
    </row>
    <row r="574" spans="4:29" hidden="1" outlineLevel="1">
      <c r="E574" s="52"/>
      <c r="F574" s="175" t="str">
        <f>F576</f>
        <v>TRANS_TOTAL</v>
      </c>
      <c r="G574" s="52" t="str">
        <f>$G$13</f>
        <v>ENERGY</v>
      </c>
      <c r="H574" s="4">
        <f t="shared" si="275"/>
        <v>0</v>
      </c>
      <c r="I574" s="5">
        <f>VLOOKUP(CONCATENATE($F574," ",$G574),AllocFactorMatrix,(I$4+1),FALSE)*$E576</f>
        <v>0</v>
      </c>
      <c r="J574" s="5">
        <f>VLOOKUP(CONCATENATE($F574," ",$G574),AllocFactorMatrix,(J$4+1),FALSE)*$E576</f>
        <v>0</v>
      </c>
      <c r="K574" s="5">
        <f>VLOOKUP(CONCATENATE($F574," ",$G574),AllocFactorMatrix,(K$4+1),FALSE)*$E576</f>
        <v>0</v>
      </c>
      <c r="L574" s="5">
        <f>VLOOKUP(CONCATENATE($F574," ",$G574),AllocFactorMatrix,(L$4+1),FALSE)*$E576</f>
        <v>0</v>
      </c>
      <c r="M574" s="5">
        <f t="shared" si="284"/>
        <v>0</v>
      </c>
      <c r="N574" s="5">
        <f>VLOOKUP(CONCATENATE($F574," ",$G574),AllocFactorMatrix,(N$4+1),FALSE)*$E576</f>
        <v>0</v>
      </c>
      <c r="O574" s="5">
        <f>VLOOKUP(CONCATENATE($F574," ",$G574),AllocFactorMatrix,(O$4+1),FALSE)*$E576</f>
        <v>0</v>
      </c>
      <c r="P574" s="5">
        <f>VLOOKUP(CONCATENATE($F574," ",$G574),AllocFactorMatrix,(P$4+1),FALSE)*$E576</f>
        <v>0</v>
      </c>
      <c r="Q574" s="5">
        <f>VLOOKUP(CONCATENATE($F574," ",$G574),AllocFactorMatrix,(Q$4+1),FALSE)*$E576</f>
        <v>0</v>
      </c>
      <c r="R574" s="5">
        <f t="shared" si="285"/>
        <v>0</v>
      </c>
      <c r="S574" s="5">
        <f>VLOOKUP(CONCATENATE($F574," ",$G574),AllocFactorMatrix,(S$4+1),FALSE)*$E576</f>
        <v>0</v>
      </c>
      <c r="T574" s="5">
        <f>VLOOKUP(CONCATENATE($F574," ",$G574),AllocFactorMatrix,(T$4+1),FALSE)*$E576</f>
        <v>0</v>
      </c>
      <c r="U574" s="5">
        <f>VLOOKUP(CONCATENATE($F574," ",$G574),AllocFactorMatrix,(U$4+1),FALSE)*$E576</f>
        <v>0</v>
      </c>
      <c r="V574" s="5">
        <f>VLOOKUP(CONCATENATE($F574," ",$G574),AllocFactorMatrix,(V$4+1),FALSE)*$E576</f>
        <v>0</v>
      </c>
      <c r="W574" s="5">
        <f t="shared" si="286"/>
        <v>0</v>
      </c>
      <c r="X574" s="5">
        <f>VLOOKUP(CONCATENATE($F574," ",$G574),AllocFactorMatrix,(X$4+1),FALSE)*$E576</f>
        <v>0</v>
      </c>
      <c r="Y574" s="5">
        <f>VLOOKUP(CONCATENATE($F574," ",$G574),AllocFactorMatrix,(Y$4+1),FALSE)*$E576</f>
        <v>0</v>
      </c>
      <c r="Z574" s="5">
        <f t="shared" si="281"/>
        <v>0</v>
      </c>
      <c r="AA574" s="5">
        <f>VLOOKUP(CONCATENATE($F574," ",$G574),AllocFactorMatrix,(AA$4+1),FALSE)*$E576</f>
        <v>0</v>
      </c>
      <c r="AB574" s="5">
        <f>VLOOKUP(CONCATENATE($F574," ",$G574),AllocFactorMatrix,(AB$4+1),FALSE)*$E576</f>
        <v>0</v>
      </c>
      <c r="AC574" s="5">
        <f>VLOOKUP(CONCATENATE($F574," ",$G574),AllocFactorMatrix,(AC$4+1),FALSE)*$E576</f>
        <v>0</v>
      </c>
    </row>
    <row r="575" spans="4:29" hidden="1" outlineLevel="1">
      <c r="E575" s="52"/>
      <c r="F575" s="175" t="str">
        <f>F576</f>
        <v>TRANS_TOTAL</v>
      </c>
      <c r="G575" s="52" t="str">
        <f>$G$14</f>
        <v>CUSTOMER</v>
      </c>
      <c r="H575" s="4">
        <f t="shared" si="275"/>
        <v>0</v>
      </c>
      <c r="I575" s="5">
        <f>VLOOKUP(CONCATENATE($F575," ",$G575),AllocFactorMatrix,(I$4+1),FALSE)*$E576</f>
        <v>0</v>
      </c>
      <c r="J575" s="5">
        <f>VLOOKUP(CONCATENATE($F575," ",$G575),AllocFactorMatrix,(J$4+1),FALSE)*$E576</f>
        <v>0</v>
      </c>
      <c r="K575" s="5">
        <f>VLOOKUP(CONCATENATE($F575," ",$G575),AllocFactorMatrix,(K$4+1),FALSE)*$E576</f>
        <v>0</v>
      </c>
      <c r="L575" s="5">
        <f>VLOOKUP(CONCATENATE($F575," ",$G575),AllocFactorMatrix,(L$4+1),FALSE)*$E576</f>
        <v>0</v>
      </c>
      <c r="M575" s="5">
        <f t="shared" si="284"/>
        <v>0</v>
      </c>
      <c r="N575" s="5">
        <f>VLOOKUP(CONCATENATE($F575," ",$G575),AllocFactorMatrix,(N$4+1),FALSE)*$E576</f>
        <v>0</v>
      </c>
      <c r="O575" s="5">
        <f>VLOOKUP(CONCATENATE($F575," ",$G575),AllocFactorMatrix,(O$4+1),FALSE)*$E576</f>
        <v>0</v>
      </c>
      <c r="P575" s="5">
        <f>VLOOKUP(CONCATENATE($F575," ",$G575),AllocFactorMatrix,(P$4+1),FALSE)*$E576</f>
        <v>0</v>
      </c>
      <c r="Q575" s="5">
        <f>VLOOKUP(CONCATENATE($F575," ",$G575),AllocFactorMatrix,(Q$4+1),FALSE)*$E576</f>
        <v>0</v>
      </c>
      <c r="R575" s="5">
        <f t="shared" si="285"/>
        <v>0</v>
      </c>
      <c r="S575" s="5">
        <f>VLOOKUP(CONCATENATE($F575," ",$G575),AllocFactorMatrix,(S$4+1),FALSE)*$E576</f>
        <v>0</v>
      </c>
      <c r="T575" s="5">
        <f>VLOOKUP(CONCATENATE($F575," ",$G575),AllocFactorMatrix,(T$4+1),FALSE)*$E576</f>
        <v>0</v>
      </c>
      <c r="U575" s="5">
        <f>VLOOKUP(CONCATENATE($F575," ",$G575),AllocFactorMatrix,(U$4+1),FALSE)*$E576</f>
        <v>0</v>
      </c>
      <c r="V575" s="5">
        <f>VLOOKUP(CONCATENATE($F575," ",$G575),AllocFactorMatrix,(V$4+1),FALSE)*$E576</f>
        <v>0</v>
      </c>
      <c r="W575" s="5">
        <f t="shared" si="286"/>
        <v>0</v>
      </c>
      <c r="X575" s="5">
        <f>VLOOKUP(CONCATENATE($F575," ",$G575),AllocFactorMatrix,(X$4+1),FALSE)*$E576</f>
        <v>0</v>
      </c>
      <c r="Y575" s="5">
        <f>VLOOKUP(CONCATENATE($F575," ",$G575),AllocFactorMatrix,(Y$4+1),FALSE)*$E576</f>
        <v>0</v>
      </c>
      <c r="Z575" s="5">
        <f t="shared" si="281"/>
        <v>0</v>
      </c>
      <c r="AA575" s="5">
        <f>VLOOKUP(CONCATENATE($F575," ",$G575),AllocFactorMatrix,(AA$4+1),FALSE)*$E576</f>
        <v>0</v>
      </c>
      <c r="AB575" s="5">
        <f>VLOOKUP(CONCATENATE($F575," ",$G575),AllocFactorMatrix,(AB$4+1),FALSE)*$E576</f>
        <v>0</v>
      </c>
      <c r="AC575" s="5">
        <f>VLOOKUP(CONCATENATE($F575," ",$G575),AllocFactorMatrix,(AC$4+1),FALSE)*$E576</f>
        <v>0</v>
      </c>
    </row>
    <row r="576" spans="4:29" collapsed="1">
      <c r="D576" s="52" t="str">
        <f>+D2088</f>
        <v>Adj 51 - Def and Amortize GreenHat Default Charges</v>
      </c>
      <c r="E576" s="58">
        <f>+ROUND(E2088/8,0)</f>
        <v>-4145</v>
      </c>
      <c r="F576" s="93" t="str">
        <f>+F2088</f>
        <v>TRANS_TOTAL</v>
      </c>
      <c r="G576" s="52" t="str">
        <f>$G$15</f>
        <v>TOTAL</v>
      </c>
      <c r="H576" s="4">
        <f t="shared" si="275"/>
        <v>-4145</v>
      </c>
      <c r="I576" s="5">
        <f>VLOOKUP(CONCATENATE($F576," ",$G576),AllocFactorMatrix,(I$4+1),FALSE)*$E576</f>
        <v>-2129.0423665775174</v>
      </c>
      <c r="J576" s="5">
        <f>VLOOKUP(CONCATENATE($F576," ",$G576),AllocFactorMatrix,(J$4+1),FALSE)*$E576</f>
        <v>-497.05220198195553</v>
      </c>
      <c r="K576" s="5">
        <f>VLOOKUP(CONCATENATE($F576," ",$G576),AllocFactorMatrix,(K$4+1),FALSE)*$E576</f>
        <v>-6.9180668339094984</v>
      </c>
      <c r="L576" s="5">
        <f>VLOOKUP(CONCATENATE($F576," ",$G576),AllocFactorMatrix,(L$4+1),FALSE)*$E576</f>
        <v>-1.0262962236969084</v>
      </c>
      <c r="M576" s="5">
        <f t="shared" si="284"/>
        <v>-504.99656503956197</v>
      </c>
      <c r="N576" s="5">
        <f>VLOOKUP(CONCATENATE($F576," ",$G576),AllocFactorMatrix,(N$4+1),FALSE)*$E576</f>
        <v>-293.98792190237748</v>
      </c>
      <c r="O576" s="5">
        <f>VLOOKUP(CONCATENATE($F576," ",$G576),AllocFactorMatrix,(O$4+1),FALSE)*$E576</f>
        <v>-52.711504311741187</v>
      </c>
      <c r="P576" s="5">
        <f>VLOOKUP(CONCATENATE($F576," ",$G576),AllocFactorMatrix,(P$4+1),FALSE)*$E576</f>
        <v>-11.357325113258687</v>
      </c>
      <c r="Q576" s="5">
        <f>VLOOKUP(CONCATENATE($F576," ",$G576),AllocFactorMatrix,(Q$4+1),FALSE)*$E576</f>
        <v>-0.31976393172700157</v>
      </c>
      <c r="R576" s="5">
        <f t="shared" si="285"/>
        <v>-358.37651525910434</v>
      </c>
      <c r="S576" s="5">
        <f>VLOOKUP(CONCATENATE($F576," ",$G576),AllocFactorMatrix,(S$4+1),FALSE)*$E576</f>
        <v>-13.780294704038161</v>
      </c>
      <c r="T576" s="5">
        <f>VLOOKUP(CONCATENATE($F576," ",$G576),AllocFactorMatrix,(T$4+1),FALSE)*$E576</f>
        <v>-187.53045368573382</v>
      </c>
      <c r="U576" s="5">
        <f>VLOOKUP(CONCATENATE($F576," ",$G576),AllocFactorMatrix,(U$4+1),FALSE)*$E576</f>
        <v>-760.78666527840312</v>
      </c>
      <c r="V576" s="5">
        <f>VLOOKUP(CONCATENATE($F576," ",$G576),AllocFactorMatrix,(V$4+1),FALSE)*$E576</f>
        <v>-102.64970355223015</v>
      </c>
      <c r="W576" s="5">
        <f t="shared" si="286"/>
        <v>-1064.7471172204052</v>
      </c>
      <c r="X576" s="5">
        <f>VLOOKUP(CONCATENATE($F576," ",$G576),AllocFactorMatrix,(X$4+1),FALSE)*$E576</f>
        <v>-80.666677161650711</v>
      </c>
      <c r="Y576" s="5">
        <f>VLOOKUP(CONCATENATE($F576," ",$G576),AllocFactorMatrix,(Y$4+1),FALSE)*$E576</f>
        <v>-1.6129287812044244</v>
      </c>
      <c r="Z576" s="5">
        <f t="shared" si="281"/>
        <v>-82.279605942855142</v>
      </c>
      <c r="AA576" s="5">
        <f>VLOOKUP(CONCATENATE($F576," ",$G576),AllocFactorMatrix,(AA$4+1),FALSE)*$E576</f>
        <v>-1.0659183051958503</v>
      </c>
      <c r="AB576" s="5">
        <f>VLOOKUP(CONCATENATE($F576," ",$G576),AllocFactorMatrix,(AB$4+1),FALSE)*$E576</f>
        <v>-3.7272101657879717</v>
      </c>
      <c r="AC576" s="5">
        <f>VLOOKUP(CONCATENATE($F576," ",$G576),AllocFactorMatrix,(AC$4+1),FALSE)*$E576</f>
        <v>-0.76470148957151318</v>
      </c>
    </row>
    <row r="577" spans="1:29" hidden="1" outlineLevel="1">
      <c r="E577" s="52"/>
      <c r="F577" s="175" t="str">
        <f>F584</f>
        <v>RB_GUP_EPIS_D</v>
      </c>
      <c r="G577" s="52" t="str">
        <f>$G$8</f>
        <v>PRODUCTION</v>
      </c>
      <c r="H577" s="4">
        <f t="shared" si="275"/>
        <v>0</v>
      </c>
      <c r="I577" s="5">
        <f>VLOOKUP(CONCATENATE($F577," ",$G577),AllocFactorMatrix,(I$4+1),FALSE)*$E584</f>
        <v>0</v>
      </c>
      <c r="J577" s="5">
        <f>VLOOKUP(CONCATENATE($F577," ",$G577),AllocFactorMatrix,(J$4+1),FALSE)*$E584</f>
        <v>0</v>
      </c>
      <c r="K577" s="5">
        <f>VLOOKUP(CONCATENATE($F577," ",$G577),AllocFactorMatrix,(K$4+1),FALSE)*$E584</f>
        <v>0</v>
      </c>
      <c r="L577" s="5">
        <f>VLOOKUP(CONCATENATE($F577," ",$G577),AllocFactorMatrix,(L$4+1),FALSE)*$E584</f>
        <v>0</v>
      </c>
      <c r="M577" s="5">
        <f t="shared" ref="M577:M584" si="287">SUBTOTAL(9,J577:L577)</f>
        <v>0</v>
      </c>
      <c r="N577" s="5">
        <f>VLOOKUP(CONCATENATE($F577," ",$G577),AllocFactorMatrix,(N$4+1),FALSE)*$E584</f>
        <v>0</v>
      </c>
      <c r="O577" s="5">
        <f>VLOOKUP(CONCATENATE($F577," ",$G577),AllocFactorMatrix,(O$4+1),FALSE)*$E584</f>
        <v>0</v>
      </c>
      <c r="P577" s="5">
        <f>VLOOKUP(CONCATENATE($F577," ",$G577),AllocFactorMatrix,(P$4+1),FALSE)*$E584</f>
        <v>0</v>
      </c>
      <c r="Q577" s="5">
        <f>VLOOKUP(CONCATENATE($F577," ",$G577),AllocFactorMatrix,(Q$4+1),FALSE)*$E584</f>
        <v>0</v>
      </c>
      <c r="R577" s="5">
        <f>SUBTOTAL(9,N577:Q577)</f>
        <v>0</v>
      </c>
      <c r="S577" s="5">
        <f>VLOOKUP(CONCATENATE($F577," ",$G577),AllocFactorMatrix,(S$4+1),FALSE)*$E584</f>
        <v>0</v>
      </c>
      <c r="T577" s="5">
        <f>VLOOKUP(CONCATENATE($F577," ",$G577),AllocFactorMatrix,(T$4+1),FALSE)*$E584</f>
        <v>0</v>
      </c>
      <c r="U577" s="5">
        <f>VLOOKUP(CONCATENATE($F577," ",$G577),AllocFactorMatrix,(U$4+1),FALSE)*$E584</f>
        <v>0</v>
      </c>
      <c r="V577" s="5">
        <f>VLOOKUP(CONCATENATE($F577," ",$G577),AllocFactorMatrix,(V$4+1),FALSE)*$E584</f>
        <v>0</v>
      </c>
      <c r="W577" s="5">
        <f>SUBTOTAL(9,S577:V577)</f>
        <v>0</v>
      </c>
      <c r="X577" s="5">
        <f>VLOOKUP(CONCATENATE($F577," ",$G577),AllocFactorMatrix,(X$4+1),FALSE)*$E584</f>
        <v>0</v>
      </c>
      <c r="Y577" s="5">
        <f>VLOOKUP(CONCATENATE($F577," ",$G577),AllocFactorMatrix,(Y$4+1),FALSE)*$E584</f>
        <v>0</v>
      </c>
      <c r="Z577" s="5">
        <f t="shared" ref="Z577:Z584" si="288">SUBTOTAL(9,X577:Y577)</f>
        <v>0</v>
      </c>
      <c r="AA577" s="5">
        <f>VLOOKUP(CONCATENATE($F577," ",$G577),AllocFactorMatrix,(AA$4+1),FALSE)*$E584</f>
        <v>0</v>
      </c>
      <c r="AB577" s="5">
        <f>VLOOKUP(CONCATENATE($F577," ",$G577),AllocFactorMatrix,(AB$4+1),FALSE)*$E584</f>
        <v>0</v>
      </c>
      <c r="AC577" s="5">
        <f>VLOOKUP(CONCATENATE($F577," ",$G577),AllocFactorMatrix,(AC$4+1),FALSE)*$E584</f>
        <v>0</v>
      </c>
    </row>
    <row r="578" spans="1:29" hidden="1" outlineLevel="1">
      <c r="E578" s="52"/>
      <c r="F578" s="175" t="str">
        <f>F584</f>
        <v>RB_GUP_EPIS_D</v>
      </c>
      <c r="G578" s="52" t="str">
        <f>$G$9</f>
        <v>BULKTRAN</v>
      </c>
      <c r="H578" s="4">
        <f t="shared" si="275"/>
        <v>0</v>
      </c>
      <c r="I578" s="5">
        <f>VLOOKUP(CONCATENATE($F578," ",$G578),AllocFactorMatrix,(I$4+1),FALSE)*$E584</f>
        <v>0</v>
      </c>
      <c r="J578" s="5">
        <f>VLOOKUP(CONCATENATE($F578," ",$G578),AllocFactorMatrix,(J$4+1),FALSE)*$E584</f>
        <v>0</v>
      </c>
      <c r="K578" s="5">
        <f>VLOOKUP(CONCATENATE($F578," ",$G578),AllocFactorMatrix,(K$4+1),FALSE)*$E584</f>
        <v>0</v>
      </c>
      <c r="L578" s="5">
        <f>VLOOKUP(CONCATENATE($F578," ",$G578),AllocFactorMatrix,(L$4+1),FALSE)*$E584</f>
        <v>0</v>
      </c>
      <c r="M578" s="5">
        <f t="shared" si="287"/>
        <v>0</v>
      </c>
      <c r="N578" s="5">
        <f>VLOOKUP(CONCATENATE($F578," ",$G578),AllocFactorMatrix,(N$4+1),FALSE)*$E584</f>
        <v>0</v>
      </c>
      <c r="O578" s="5">
        <f>VLOOKUP(CONCATENATE($F578," ",$G578),AllocFactorMatrix,(O$4+1),FALSE)*$E584</f>
        <v>0</v>
      </c>
      <c r="P578" s="5">
        <f>VLOOKUP(CONCATENATE($F578," ",$G578),AllocFactorMatrix,(P$4+1),FALSE)*$E584</f>
        <v>0</v>
      </c>
      <c r="Q578" s="5">
        <f>VLOOKUP(CONCATENATE($F578," ",$G578),AllocFactorMatrix,(Q$4+1),FALSE)*$E584</f>
        <v>0</v>
      </c>
      <c r="R578" s="5">
        <f t="shared" ref="R578:R584" si="289">SUBTOTAL(9,N578:Q578)</f>
        <v>0</v>
      </c>
      <c r="S578" s="5">
        <f>VLOOKUP(CONCATENATE($F578," ",$G578),AllocFactorMatrix,(S$4+1),FALSE)*$E584</f>
        <v>0</v>
      </c>
      <c r="T578" s="5">
        <f>VLOOKUP(CONCATENATE($F578," ",$G578),AllocFactorMatrix,(T$4+1),FALSE)*$E584</f>
        <v>0</v>
      </c>
      <c r="U578" s="5">
        <f>VLOOKUP(CONCATENATE($F578," ",$G578),AllocFactorMatrix,(U$4+1),FALSE)*$E584</f>
        <v>0</v>
      </c>
      <c r="V578" s="5">
        <f>VLOOKUP(CONCATENATE($F578," ",$G578),AllocFactorMatrix,(V$4+1),FALSE)*$E584</f>
        <v>0</v>
      </c>
      <c r="W578" s="5">
        <f t="shared" ref="W578:W584" si="290">SUBTOTAL(9,S578:V578)</f>
        <v>0</v>
      </c>
      <c r="X578" s="5">
        <f>VLOOKUP(CONCATENATE($F578," ",$G578),AllocFactorMatrix,(X$4+1),FALSE)*$E584</f>
        <v>0</v>
      </c>
      <c r="Y578" s="5">
        <f>VLOOKUP(CONCATENATE($F578," ",$G578),AllocFactorMatrix,(Y$4+1),FALSE)*$E584</f>
        <v>0</v>
      </c>
      <c r="Z578" s="5">
        <f t="shared" si="288"/>
        <v>0</v>
      </c>
      <c r="AA578" s="5">
        <f>VLOOKUP(CONCATENATE($F578," ",$G578),AllocFactorMatrix,(AA$4+1),FALSE)*$E584</f>
        <v>0</v>
      </c>
      <c r="AB578" s="5">
        <f>VLOOKUP(CONCATENATE($F578," ",$G578),AllocFactorMatrix,(AB$4+1),FALSE)*$E584</f>
        <v>0</v>
      </c>
      <c r="AC578" s="5">
        <f>VLOOKUP(CONCATENATE($F578," ",$G578),AllocFactorMatrix,(AC$4+1),FALSE)*$E584</f>
        <v>0</v>
      </c>
    </row>
    <row r="579" spans="1:29" hidden="1" outlineLevel="1">
      <c r="E579" s="52"/>
      <c r="F579" s="175" t="str">
        <f>F584</f>
        <v>RB_GUP_EPIS_D</v>
      </c>
      <c r="G579" s="52" t="str">
        <f>$G$10</f>
        <v>SUBTRAN</v>
      </c>
      <c r="H579" s="4">
        <f t="shared" si="275"/>
        <v>0</v>
      </c>
      <c r="I579" s="5">
        <f>VLOOKUP(CONCATENATE($F579," ",$G579),AllocFactorMatrix,(I$4+1),FALSE)*$E584</f>
        <v>0</v>
      </c>
      <c r="J579" s="5">
        <f>VLOOKUP(CONCATENATE($F579," ",$G579),AllocFactorMatrix,(J$4+1),FALSE)*$E584</f>
        <v>0</v>
      </c>
      <c r="K579" s="5">
        <f>VLOOKUP(CONCATENATE($F579," ",$G579),AllocFactorMatrix,(K$4+1),FALSE)*$E584</f>
        <v>0</v>
      </c>
      <c r="L579" s="5">
        <f>VLOOKUP(CONCATENATE($F579," ",$G579),AllocFactorMatrix,(L$4+1),FALSE)*$E584</f>
        <v>0</v>
      </c>
      <c r="M579" s="5">
        <f t="shared" si="287"/>
        <v>0</v>
      </c>
      <c r="N579" s="5">
        <f>VLOOKUP(CONCATENATE($F579," ",$G579),AllocFactorMatrix,(N$4+1),FALSE)*$E584</f>
        <v>0</v>
      </c>
      <c r="O579" s="5">
        <f>VLOOKUP(CONCATENATE($F579," ",$G579),AllocFactorMatrix,(O$4+1),FALSE)*$E584</f>
        <v>0</v>
      </c>
      <c r="P579" s="5">
        <f>VLOOKUP(CONCATENATE($F579," ",$G579),AllocFactorMatrix,(P$4+1),FALSE)*$E584</f>
        <v>0</v>
      </c>
      <c r="Q579" s="5">
        <f>VLOOKUP(CONCATENATE($F579," ",$G579),AllocFactorMatrix,(Q$4+1),FALSE)*$E584</f>
        <v>0</v>
      </c>
      <c r="R579" s="5">
        <f t="shared" si="289"/>
        <v>0</v>
      </c>
      <c r="S579" s="5">
        <f>VLOOKUP(CONCATENATE($F579," ",$G579),AllocFactorMatrix,(S$4+1),FALSE)*$E584</f>
        <v>0</v>
      </c>
      <c r="T579" s="5">
        <f>VLOOKUP(CONCATENATE($F579," ",$G579),AllocFactorMatrix,(T$4+1),FALSE)*$E584</f>
        <v>0</v>
      </c>
      <c r="U579" s="5">
        <f>VLOOKUP(CONCATENATE($F579," ",$G579),AllocFactorMatrix,(U$4+1),FALSE)*$E584</f>
        <v>0</v>
      </c>
      <c r="V579" s="5">
        <f>VLOOKUP(CONCATENATE($F579," ",$G579),AllocFactorMatrix,(V$4+1),FALSE)*$E584</f>
        <v>0</v>
      </c>
      <c r="W579" s="5">
        <f t="shared" si="290"/>
        <v>0</v>
      </c>
      <c r="X579" s="5">
        <f>VLOOKUP(CONCATENATE($F579," ",$G579),AllocFactorMatrix,(X$4+1),FALSE)*$E584</f>
        <v>0</v>
      </c>
      <c r="Y579" s="5">
        <f>VLOOKUP(CONCATENATE($F579," ",$G579),AllocFactorMatrix,(Y$4+1),FALSE)*$E584</f>
        <v>0</v>
      </c>
      <c r="Z579" s="5">
        <f t="shared" si="288"/>
        <v>0</v>
      </c>
      <c r="AA579" s="5">
        <f>VLOOKUP(CONCATENATE($F579," ",$G579),AllocFactorMatrix,(AA$4+1),FALSE)*$E584</f>
        <v>0</v>
      </c>
      <c r="AB579" s="5">
        <f>VLOOKUP(CONCATENATE($F579," ",$G579),AllocFactorMatrix,(AB$4+1),FALSE)*$E584</f>
        <v>0</v>
      </c>
      <c r="AC579" s="5">
        <f>VLOOKUP(CONCATENATE($F579," ",$G579),AllocFactorMatrix,(AC$4+1),FALSE)*$E584</f>
        <v>0</v>
      </c>
    </row>
    <row r="580" spans="1:29" hidden="1" outlineLevel="1">
      <c r="E580" s="52"/>
      <c r="F580" s="175" t="str">
        <f>F584</f>
        <v>RB_GUP_EPIS_D</v>
      </c>
      <c r="G580" s="52" t="str">
        <f>$G$11</f>
        <v>DISTPRI</v>
      </c>
      <c r="H580" s="4">
        <f t="shared" si="275"/>
        <v>16727.340810893853</v>
      </c>
      <c r="I580" s="5">
        <f>VLOOKUP(CONCATENATE($F580," ",$G580),AllocFactorMatrix,(I$4+1),FALSE)*$E584</f>
        <v>10953.180991946994</v>
      </c>
      <c r="J580" s="5">
        <f>VLOOKUP(CONCATENATE($F580," ",$G580),AllocFactorMatrix,(J$4+1),FALSE)*$E584</f>
        <v>2563.4671070167037</v>
      </c>
      <c r="K580" s="5">
        <f>VLOOKUP(CONCATENATE($F580," ",$G580),AllocFactorMatrix,(K$4+1),FALSE)*$E584</f>
        <v>35.805869920673437</v>
      </c>
      <c r="L580" s="5">
        <f>VLOOKUP(CONCATENATE($F580," ",$G580),AllocFactorMatrix,(L$4+1),FALSE)*$E584</f>
        <v>0</v>
      </c>
      <c r="M580" s="5">
        <f t="shared" si="287"/>
        <v>2599.2729769373773</v>
      </c>
      <c r="N580" s="5">
        <f>VLOOKUP(CONCATENATE($F580," ",$G580),AllocFactorMatrix,(N$4+1),FALSE)*$E584</f>
        <v>1488.1429428314063</v>
      </c>
      <c r="O580" s="5">
        <f>VLOOKUP(CONCATENATE($F580," ",$G580),AllocFactorMatrix,(O$4+1),FALSE)*$E584</f>
        <v>267.38832031245897</v>
      </c>
      <c r="P580" s="5">
        <f>VLOOKUP(CONCATENATE($F580," ",$G580),AllocFactorMatrix,(P$4+1),FALSE)*$E584</f>
        <v>0</v>
      </c>
      <c r="Q580" s="5">
        <f>VLOOKUP(CONCATENATE($F580," ",$G580),AllocFactorMatrix,(Q$4+1),FALSE)*$E584</f>
        <v>0</v>
      </c>
      <c r="R580" s="5">
        <f t="shared" si="289"/>
        <v>1755.5312631438653</v>
      </c>
      <c r="S580" s="5">
        <f>VLOOKUP(CONCATENATE($F580," ",$G580),AllocFactorMatrix,(S$4+1),FALSE)*$E584</f>
        <v>67.28899799371257</v>
      </c>
      <c r="T580" s="5">
        <f>VLOOKUP(CONCATENATE($F580," ",$G580),AllocFactorMatrix,(T$4+1),FALSE)*$E584</f>
        <v>930.46303312216901</v>
      </c>
      <c r="U580" s="5">
        <f>VLOOKUP(CONCATENATE($F580," ",$G580),AllocFactorMatrix,(U$4+1),FALSE)*$E584</f>
        <v>0</v>
      </c>
      <c r="V580" s="5">
        <f>VLOOKUP(CONCATENATE($F580," ",$G580),AllocFactorMatrix,(V$4+1),FALSE)*$E584</f>
        <v>0</v>
      </c>
      <c r="W580" s="5">
        <f t="shared" si="290"/>
        <v>997.75203111588155</v>
      </c>
      <c r="X580" s="5">
        <f>VLOOKUP(CONCATENATE($F580," ",$G580),AllocFactorMatrix,(X$4+1),FALSE)*$E584</f>
        <v>408.03649838731224</v>
      </c>
      <c r="Y580" s="5">
        <f>VLOOKUP(CONCATENATE($F580," ",$G580),AllocFactorMatrix,(Y$4+1),FALSE)*$E584</f>
        <v>8.1899360001286645</v>
      </c>
      <c r="Z580" s="5">
        <f t="shared" si="288"/>
        <v>416.22643438744092</v>
      </c>
      <c r="AA580" s="5">
        <f>VLOOKUP(CONCATENATE($F580," ",$G580),AllocFactorMatrix,(AA$4+1),FALSE)*$E584</f>
        <v>5.3771133622927607</v>
      </c>
      <c r="AB580" s="5">
        <f>VLOOKUP(CONCATENATE($F580," ",$G580),AllocFactorMatrix,(AB$4+1),FALSE)*$E584</f>
        <v>0</v>
      </c>
      <c r="AC580" s="5">
        <f>VLOOKUP(CONCATENATE($F580," ",$G580),AllocFactorMatrix,(AC$4+1),FALSE)*$E584</f>
        <v>0</v>
      </c>
    </row>
    <row r="581" spans="1:29" hidden="1" outlineLevel="1">
      <c r="E581" s="52"/>
      <c r="F581" s="175" t="str">
        <f>F584</f>
        <v>RB_GUP_EPIS_D</v>
      </c>
      <c r="G581" s="52" t="str">
        <f>$G$12</f>
        <v>DISTSEC</v>
      </c>
      <c r="H581" s="4">
        <f t="shared" si="275"/>
        <v>8057.8237371184323</v>
      </c>
      <c r="I581" s="5">
        <f>VLOOKUP(CONCATENATE($F581," ",$G581),AllocFactorMatrix,(I$4+1),FALSE)*$E584</f>
        <v>5979.7519616243417</v>
      </c>
      <c r="J581" s="5">
        <f>VLOOKUP(CONCATENATE($F581," ",$G581),AllocFactorMatrix,(J$4+1),FALSE)*$E584</f>
        <v>1205.7851536988742</v>
      </c>
      <c r="K581" s="5">
        <f>VLOOKUP(CONCATENATE($F581," ",$G581),AllocFactorMatrix,(K$4+1),FALSE)*$E584</f>
        <v>0</v>
      </c>
      <c r="L581" s="5">
        <f>VLOOKUP(CONCATENATE($F581," ",$G581),AllocFactorMatrix,(L$4+1),FALSE)*$E584</f>
        <v>0</v>
      </c>
      <c r="M581" s="5">
        <f t="shared" si="287"/>
        <v>1205.7851536988742</v>
      </c>
      <c r="N581" s="5">
        <f>VLOOKUP(CONCATENATE($F581," ",$G581),AllocFactorMatrix,(N$4+1),FALSE)*$E584</f>
        <v>602.69420126405748</v>
      </c>
      <c r="O581" s="5">
        <f>VLOOKUP(CONCATENATE($F581," ",$G581),AllocFactorMatrix,(O$4+1),FALSE)*$E584</f>
        <v>0</v>
      </c>
      <c r="P581" s="5">
        <f>VLOOKUP(CONCATENATE($F581," ",$G581),AllocFactorMatrix,(P$4+1),FALSE)*$E584</f>
        <v>0</v>
      </c>
      <c r="Q581" s="5">
        <f>VLOOKUP(CONCATENATE($F581," ",$G581),AllocFactorMatrix,(Q$4+1),FALSE)*$E584</f>
        <v>0</v>
      </c>
      <c r="R581" s="5">
        <f t="shared" si="289"/>
        <v>602.69420126405748</v>
      </c>
      <c r="S581" s="5">
        <f>VLOOKUP(CONCATENATE($F581," ",$G581),AllocFactorMatrix,(S$4+1),FALSE)*$E584</f>
        <v>22.527298092689289</v>
      </c>
      <c r="T581" s="5">
        <f>VLOOKUP(CONCATENATE($F581," ",$G581),AllocFactorMatrix,(T$4+1),FALSE)*$E584</f>
        <v>0</v>
      </c>
      <c r="U581" s="5">
        <f>VLOOKUP(CONCATENATE($F581," ",$G581),AllocFactorMatrix,(U$4+1),FALSE)*$E584</f>
        <v>0</v>
      </c>
      <c r="V581" s="5">
        <f>VLOOKUP(CONCATENATE($F581," ",$G581),AllocFactorMatrix,(V$4+1),FALSE)*$E584</f>
        <v>0</v>
      </c>
      <c r="W581" s="5">
        <f t="shared" si="290"/>
        <v>22.527298092689289</v>
      </c>
      <c r="X581" s="5">
        <f>VLOOKUP(CONCATENATE($F581," ",$G581),AllocFactorMatrix,(X$4+1),FALSE)*$E584</f>
        <v>170.24709428815871</v>
      </c>
      <c r="Y581" s="5">
        <f>VLOOKUP(CONCATENATE($F581," ",$G581),AllocFactorMatrix,(Y$4+1),FALSE)*$E584</f>
        <v>0</v>
      </c>
      <c r="Z581" s="5">
        <f t="shared" si="288"/>
        <v>170.24709428815871</v>
      </c>
      <c r="AA581" s="5">
        <f>VLOOKUP(CONCATENATE($F581," ",$G581),AllocFactorMatrix,(AA$4+1),FALSE)*$E584</f>
        <v>2.0129287340009854</v>
      </c>
      <c r="AB581" s="5">
        <f>VLOOKUP(CONCATENATE($F581," ",$G581),AllocFactorMatrix,(AB$4+1),FALSE)*$E584</f>
        <v>61.957362974946271</v>
      </c>
      <c r="AC581" s="5">
        <f>VLOOKUP(CONCATENATE($F581," ",$G581),AllocFactorMatrix,(AC$4+1),FALSE)*$E584</f>
        <v>12.847736441362812</v>
      </c>
    </row>
    <row r="582" spans="1:29" hidden="1" outlineLevel="1">
      <c r="E582" s="52"/>
      <c r="F582" s="175" t="str">
        <f>F584</f>
        <v>RB_GUP_EPIS_D</v>
      </c>
      <c r="G582" s="52" t="str">
        <f>$G$13</f>
        <v>ENERGY</v>
      </c>
      <c r="H582" s="4">
        <f t="shared" si="275"/>
        <v>0</v>
      </c>
      <c r="I582" s="5">
        <f>VLOOKUP(CONCATENATE($F582," ",$G582),AllocFactorMatrix,(I$4+1),FALSE)*$E584</f>
        <v>0</v>
      </c>
      <c r="J582" s="5">
        <f>VLOOKUP(CONCATENATE($F582," ",$G582),AllocFactorMatrix,(J$4+1),FALSE)*$E584</f>
        <v>0</v>
      </c>
      <c r="K582" s="5">
        <f>VLOOKUP(CONCATENATE($F582," ",$G582),AllocFactorMatrix,(K$4+1),FALSE)*$E584</f>
        <v>0</v>
      </c>
      <c r="L582" s="5">
        <f>VLOOKUP(CONCATENATE($F582," ",$G582),AllocFactorMatrix,(L$4+1),FALSE)*$E584</f>
        <v>0</v>
      </c>
      <c r="M582" s="5">
        <f t="shared" si="287"/>
        <v>0</v>
      </c>
      <c r="N582" s="5">
        <f>VLOOKUP(CONCATENATE($F582," ",$G582),AllocFactorMatrix,(N$4+1),FALSE)*$E584</f>
        <v>0</v>
      </c>
      <c r="O582" s="5">
        <f>VLOOKUP(CONCATENATE($F582," ",$G582),AllocFactorMatrix,(O$4+1),FALSE)*$E584</f>
        <v>0</v>
      </c>
      <c r="P582" s="5">
        <f>VLOOKUP(CONCATENATE($F582," ",$G582),AllocFactorMatrix,(P$4+1),FALSE)*$E584</f>
        <v>0</v>
      </c>
      <c r="Q582" s="5">
        <f>VLOOKUP(CONCATENATE($F582," ",$G582),AllocFactorMatrix,(Q$4+1),FALSE)*$E584</f>
        <v>0</v>
      </c>
      <c r="R582" s="5">
        <f t="shared" si="289"/>
        <v>0</v>
      </c>
      <c r="S582" s="5">
        <f>VLOOKUP(CONCATENATE($F582," ",$G582),AllocFactorMatrix,(S$4+1),FALSE)*$E584</f>
        <v>0</v>
      </c>
      <c r="T582" s="5">
        <f>VLOOKUP(CONCATENATE($F582," ",$G582),AllocFactorMatrix,(T$4+1),FALSE)*$E584</f>
        <v>0</v>
      </c>
      <c r="U582" s="5">
        <f>VLOOKUP(CONCATENATE($F582," ",$G582),AllocFactorMatrix,(U$4+1),FALSE)*$E584</f>
        <v>0</v>
      </c>
      <c r="V582" s="5">
        <f>VLOOKUP(CONCATENATE($F582," ",$G582),AllocFactorMatrix,(V$4+1),FALSE)*$E584</f>
        <v>0</v>
      </c>
      <c r="W582" s="5">
        <f t="shared" si="290"/>
        <v>0</v>
      </c>
      <c r="X582" s="5">
        <f>VLOOKUP(CONCATENATE($F582," ",$G582),AllocFactorMatrix,(X$4+1),FALSE)*$E584</f>
        <v>0</v>
      </c>
      <c r="Y582" s="5">
        <f>VLOOKUP(CONCATENATE($F582," ",$G582),AllocFactorMatrix,(Y$4+1),FALSE)*$E584</f>
        <v>0</v>
      </c>
      <c r="Z582" s="5">
        <f t="shared" si="288"/>
        <v>0</v>
      </c>
      <c r="AA582" s="5">
        <f>VLOOKUP(CONCATENATE($F582," ",$G582),AllocFactorMatrix,(AA$4+1),FALSE)*$E584</f>
        <v>0</v>
      </c>
      <c r="AB582" s="5">
        <f>VLOOKUP(CONCATENATE($F582," ",$G582),AllocFactorMatrix,(AB$4+1),FALSE)*$E584</f>
        <v>0</v>
      </c>
      <c r="AC582" s="5">
        <f>VLOOKUP(CONCATENATE($F582," ",$G582),AllocFactorMatrix,(AC$4+1),FALSE)*$E584</f>
        <v>0</v>
      </c>
    </row>
    <row r="583" spans="1:29" hidden="1" outlineLevel="1">
      <c r="E583" s="52"/>
      <c r="F583" s="175" t="str">
        <f>F584</f>
        <v>RB_GUP_EPIS_D</v>
      </c>
      <c r="G583" s="52" t="str">
        <f>$G$14</f>
        <v>CUSTOMER</v>
      </c>
      <c r="H583" s="4">
        <f t="shared" si="275"/>
        <v>3531.8354519877184</v>
      </c>
      <c r="I583" s="5">
        <f>VLOOKUP(CONCATENATE($F583," ",$G583),AllocFactorMatrix,(I$4+1),FALSE)*$E584</f>
        <v>1651.5691212779784</v>
      </c>
      <c r="J583" s="5">
        <f>VLOOKUP(CONCATENATE($F583," ",$G583),AllocFactorMatrix,(J$4+1),FALSE)*$E584</f>
        <v>558.07380127503609</v>
      </c>
      <c r="K583" s="5">
        <f>VLOOKUP(CONCATENATE($F583," ",$G583),AllocFactorMatrix,(K$4+1),FALSE)*$E584</f>
        <v>37.735889589125392</v>
      </c>
      <c r="L583" s="5">
        <f>VLOOKUP(CONCATENATE($F583," ",$G583),AllocFactorMatrix,(L$4+1),FALSE)*$E584</f>
        <v>6.3564918988450216</v>
      </c>
      <c r="M583" s="5">
        <f t="shared" si="287"/>
        <v>602.16618276300642</v>
      </c>
      <c r="N583" s="5">
        <f>VLOOKUP(CONCATENATE($F583," ",$G583),AllocFactorMatrix,(N$4+1),FALSE)*$E584</f>
        <v>45.550230654365137</v>
      </c>
      <c r="O583" s="5">
        <f>VLOOKUP(CONCATENATE($F583," ",$G583),AllocFactorMatrix,(O$4+1),FALSE)*$E584</f>
        <v>13.274187888801782</v>
      </c>
      <c r="P583" s="5">
        <f>VLOOKUP(CONCATENATE($F583," ",$G583),AllocFactorMatrix,(P$4+1),FALSE)*$E584</f>
        <v>15.633135695061611</v>
      </c>
      <c r="Q583" s="5">
        <f>VLOOKUP(CONCATENATE($F583," ",$G583),AllocFactorMatrix,(Q$4+1),FALSE)*$E584</f>
        <v>1.9541150384454946</v>
      </c>
      <c r="R583" s="5">
        <f t="shared" si="289"/>
        <v>76.411669276674033</v>
      </c>
      <c r="S583" s="5">
        <f>VLOOKUP(CONCATENATE($F583," ",$G583),AllocFactorMatrix,(S$4+1),FALSE)*$E584</f>
        <v>0.29938396174477211</v>
      </c>
      <c r="T583" s="5">
        <f>VLOOKUP(CONCATENATE($F583," ",$G583),AllocFactorMatrix,(T$4+1),FALSE)*$E584</f>
        <v>9.4122182600182107</v>
      </c>
      <c r="U583" s="5">
        <f>VLOOKUP(CONCATENATE($F583," ",$G583),AllocFactorMatrix,(U$4+1),FALSE)*$E584</f>
        <v>26.278519174986247</v>
      </c>
      <c r="V583" s="5">
        <f>VLOOKUP(CONCATENATE($F583," ",$G583),AllocFactorMatrix,(V$4+1),FALSE)*$E584</f>
        <v>7.8164362218377956</v>
      </c>
      <c r="W583" s="5">
        <f t="shared" si="290"/>
        <v>43.806557618587028</v>
      </c>
      <c r="X583" s="5">
        <f>VLOOKUP(CONCATENATE($F583," ",$G583),AllocFactorMatrix,(X$4+1),FALSE)*$E584</f>
        <v>9.1607806774495977</v>
      </c>
      <c r="Y583" s="5">
        <f>VLOOKUP(CONCATENATE($F583," ",$G583),AllocFactorMatrix,(Y$4+1),FALSE)*$E584</f>
        <v>0.17343479950050211</v>
      </c>
      <c r="Z583" s="5">
        <f t="shared" si="288"/>
        <v>9.3342154769500993</v>
      </c>
      <c r="AA583" s="5">
        <f>VLOOKUP(CONCATENATE($F583," ",$G583),AllocFactorMatrix,(AA$4+1),FALSE)*$E584</f>
        <v>0.893892804775273</v>
      </c>
      <c r="AB583" s="5">
        <f>VLOOKUP(CONCATENATE($F583," ",$G583),AllocFactorMatrix,(AB$4+1),FALSE)*$E584</f>
        <v>1012.3853069813956</v>
      </c>
      <c r="AC583" s="5">
        <f>VLOOKUP(CONCATENATE($F583," ",$G583),AllocFactorMatrix,(AC$4+1),FALSE)*$E584</f>
        <v>135.26850578835089</v>
      </c>
    </row>
    <row r="584" spans="1:29" collapsed="1">
      <c r="D584" s="52" t="str">
        <f>+D2096</f>
        <v>Adj 52 - Removal of Pole Rental Rev &amp; Exp to prior periods</v>
      </c>
      <c r="E584" s="58">
        <f>+ROUND(E2096/8,0)</f>
        <v>28317</v>
      </c>
      <c r="F584" s="93" t="str">
        <f>+F2096</f>
        <v>RB_GUP_EPIS_D</v>
      </c>
      <c r="G584" s="52" t="str">
        <f>$G$15</f>
        <v>TOTAL</v>
      </c>
      <c r="H584" s="4">
        <f t="shared" si="275"/>
        <v>28317.000000000004</v>
      </c>
      <c r="I584" s="5">
        <f>VLOOKUP(CONCATENATE($F584," ",$G584),AllocFactorMatrix,(I$4+1),FALSE)*$E584</f>
        <v>18584.502074849315</v>
      </c>
      <c r="J584" s="5">
        <f>VLOOKUP(CONCATENATE($F584," ",$G584),AllocFactorMatrix,(J$4+1),FALSE)*$E584</f>
        <v>4327.3260619906141</v>
      </c>
      <c r="K584" s="5">
        <f>VLOOKUP(CONCATENATE($F584," ",$G584),AllocFactorMatrix,(K$4+1),FALSE)*$E584</f>
        <v>73.541759509798837</v>
      </c>
      <c r="L584" s="5">
        <f>VLOOKUP(CONCATENATE($F584," ",$G584),AllocFactorMatrix,(L$4+1),FALSE)*$E584</f>
        <v>6.3564918988450216</v>
      </c>
      <c r="M584" s="5">
        <f t="shared" si="287"/>
        <v>4407.2243133992579</v>
      </c>
      <c r="N584" s="5">
        <f>VLOOKUP(CONCATENATE($F584," ",$G584),AllocFactorMatrix,(N$4+1),FALSE)*$E584</f>
        <v>2136.3873747498292</v>
      </c>
      <c r="O584" s="5">
        <f>VLOOKUP(CONCATENATE($F584," ",$G584),AllocFactorMatrix,(O$4+1),FALSE)*$E584</f>
        <v>280.66250820126072</v>
      </c>
      <c r="P584" s="5">
        <f>VLOOKUP(CONCATENATE($F584," ",$G584),AllocFactorMatrix,(P$4+1),FALSE)*$E584</f>
        <v>15.633135695061611</v>
      </c>
      <c r="Q584" s="5">
        <f>VLOOKUP(CONCATENATE($F584," ",$G584),AllocFactorMatrix,(Q$4+1),FALSE)*$E584</f>
        <v>1.9541150384454946</v>
      </c>
      <c r="R584" s="5">
        <f t="shared" si="289"/>
        <v>2434.6371336845973</v>
      </c>
      <c r="S584" s="5">
        <f>VLOOKUP(CONCATENATE($F584," ",$G584),AllocFactorMatrix,(S$4+1),FALSE)*$E584</f>
        <v>90.115680048146643</v>
      </c>
      <c r="T584" s="5">
        <f>VLOOKUP(CONCATENATE($F584," ",$G584),AllocFactorMatrix,(T$4+1),FALSE)*$E584</f>
        <v>939.87525138218723</v>
      </c>
      <c r="U584" s="5">
        <f>VLOOKUP(CONCATENATE($F584," ",$G584),AllocFactorMatrix,(U$4+1),FALSE)*$E584</f>
        <v>26.278519174986247</v>
      </c>
      <c r="V584" s="5">
        <f>VLOOKUP(CONCATENATE($F584," ",$G584),AllocFactorMatrix,(V$4+1),FALSE)*$E584</f>
        <v>7.8164362218377956</v>
      </c>
      <c r="W584" s="5">
        <f t="shared" si="290"/>
        <v>1064.085886827158</v>
      </c>
      <c r="X584" s="5">
        <f>VLOOKUP(CONCATENATE($F584," ",$G584),AllocFactorMatrix,(X$4+1),FALSE)*$E584</f>
        <v>587.44437335292059</v>
      </c>
      <c r="Y584" s="5">
        <f>VLOOKUP(CONCATENATE($F584," ",$G584),AllocFactorMatrix,(Y$4+1),FALSE)*$E584</f>
        <v>8.3633707996291662</v>
      </c>
      <c r="Z584" s="5">
        <f t="shared" si="288"/>
        <v>595.80774415254973</v>
      </c>
      <c r="AA584" s="5">
        <f>VLOOKUP(CONCATENATE($F584," ",$G584),AllocFactorMatrix,(AA$4+1),FALSE)*$E584</f>
        <v>8.2839349010690171</v>
      </c>
      <c r="AB584" s="5">
        <f>VLOOKUP(CONCATENATE($F584," ",$G584),AllocFactorMatrix,(AB$4+1),FALSE)*$E584</f>
        <v>1074.342669956342</v>
      </c>
      <c r="AC584" s="5">
        <f>VLOOKUP(CONCATENATE($F584," ",$G584),AllocFactorMatrix,(AC$4+1),FALSE)*$E584</f>
        <v>148.11624222971369</v>
      </c>
    </row>
    <row r="585" spans="1:29" s="48" customFormat="1" hidden="1" outlineLevel="1">
      <c r="A585" s="53"/>
      <c r="B585" s="104"/>
      <c r="C585" s="52"/>
      <c r="D585" s="52"/>
      <c r="E585" s="55">
        <f t="shared" ref="E585:E599" si="291">+ROUND(E2097/8,0)</f>
        <v>0</v>
      </c>
      <c r="F585" s="175" t="str">
        <f>F592</f>
        <v>LABOR_M</v>
      </c>
      <c r="G585" s="52" t="str">
        <f>$G$8</f>
        <v>PRODUCTION</v>
      </c>
      <c r="H585" s="50">
        <f t="shared" ca="1" si="275"/>
        <v>-7597.203787901356</v>
      </c>
      <c r="I585" s="51">
        <f ca="1">VLOOKUP(CONCATENATE($F585," ",$G585),AllocFactorMatrix,(I$4+1),FALSE)*$E592</f>
        <v>-3907.8951154134056</v>
      </c>
      <c r="J585" s="51">
        <f ca="1">VLOOKUP(CONCATENATE($F585," ",$G585),AllocFactorMatrix,(J$4+1),FALSE)*$E592</f>
        <v>-911.32174172832288</v>
      </c>
      <c r="K585" s="51">
        <f ca="1">VLOOKUP(CONCATENATE($F585," ",$G585),AllocFactorMatrix,(K$4+1),FALSE)*$E592</f>
        <v>-12.670980798547598</v>
      </c>
      <c r="L585" s="51">
        <f ca="1">VLOOKUP(CONCATENATE($F585," ",$G585),AllocFactorMatrix,(L$4+1),FALSE)*$E592</f>
        <v>-1.76473447081271</v>
      </c>
      <c r="M585" s="51">
        <f t="shared" ref="M585:M592" ca="1" si="292">SUBTOTAL(9,J585:L585)</f>
        <v>-925.75745699768322</v>
      </c>
      <c r="N585" s="51">
        <f ca="1">VLOOKUP(CONCATENATE($F585," ",$G585),AllocFactorMatrix,(N$4+1),FALSE)*$E592</f>
        <v>-542.42617091987495</v>
      </c>
      <c r="O585" s="51">
        <f ca="1">VLOOKUP(CONCATENATE($F585," ",$G585),AllocFactorMatrix,(O$4+1),FALSE)*$E592</f>
        <v>-97.198205531088192</v>
      </c>
      <c r="P585" s="51">
        <f ca="1">VLOOKUP(CONCATENATE($F585," ",$G585),AllocFactorMatrix,(P$4+1),FALSE)*$E592</f>
        <v>-19.710804191993791</v>
      </c>
      <c r="Q585" s="51">
        <f ca="1">VLOOKUP(CONCATENATE($F585," ",$G585),AllocFactorMatrix,(Q$4+1),FALSE)*$E592</f>
        <v>-0.74850887553226375</v>
      </c>
      <c r="R585" s="51">
        <f ca="1">SUBTOTAL(9,N585:Q585)</f>
        <v>-660.08368951848922</v>
      </c>
      <c r="S585" s="51">
        <f ca="1">VLOOKUP(CONCATENATE($F585," ",$G585),AllocFactorMatrix,(S$4+1),FALSE)*$E592</f>
        <v>-25.687769906128118</v>
      </c>
      <c r="T585" s="51">
        <f ca="1">VLOOKUP(CONCATENATE($F585," ",$G585),AllocFactorMatrix,(T$4+1),FALSE)*$E592</f>
        <v>-346.79972712543417</v>
      </c>
      <c r="U585" s="51">
        <f ca="1">VLOOKUP(CONCATENATE($F585," ",$G585),AllocFactorMatrix,(U$4+1),FALSE)*$E592</f>
        <v>-1326.3697404973045</v>
      </c>
      <c r="V585" s="51">
        <f ca="1">VLOOKUP(CONCATENATE($F585," ",$G585),AllocFactorMatrix,(V$4+1),FALSE)*$E592</f>
        <v>-240.28418015949717</v>
      </c>
      <c r="W585" s="51">
        <f ca="1">SUBTOTAL(9,S585:V585)</f>
        <v>-1939.1414176883641</v>
      </c>
      <c r="X585" s="51">
        <f ca="1">VLOOKUP(CONCATENATE($F585," ",$G585),AllocFactorMatrix,(X$4+1),FALSE)*$E592</f>
        <v>-148.87407761368766</v>
      </c>
      <c r="Y585" s="51">
        <f ca="1">VLOOKUP(CONCATENATE($F585," ",$G585),AllocFactorMatrix,(Y$4+1),FALSE)*$E592</f>
        <v>-2.9733971760624591</v>
      </c>
      <c r="Z585" s="51">
        <f t="shared" ref="Z585:Z592" ca="1" si="293">SUBTOTAL(9,X585:Y585)</f>
        <v>-151.84747478975012</v>
      </c>
      <c r="AA585" s="51">
        <f ca="1">VLOOKUP(CONCATENATE($F585," ",$G585),AllocFactorMatrix,(AA$4+1),FALSE)*$E592</f>
        <v>-1.9638899327346169</v>
      </c>
      <c r="AB585" s="51">
        <f ca="1">VLOOKUP(CONCATENATE($F585," ",$G585),AllocFactorMatrix,(AB$4+1),FALSE)*$E592</f>
        <v>-8.7247172468726468</v>
      </c>
      <c r="AC585" s="51">
        <f ca="1">VLOOKUP(CONCATENATE($F585," ",$G585),AllocFactorMatrix,(AC$4+1),FALSE)*$E592</f>
        <v>-1.7900263140550057</v>
      </c>
    </row>
    <row r="586" spans="1:29" s="48" customFormat="1" hidden="1" outlineLevel="1">
      <c r="A586" s="53"/>
      <c r="B586" s="104"/>
      <c r="C586" s="52"/>
      <c r="D586" s="52"/>
      <c r="E586" s="55">
        <f t="shared" si="291"/>
        <v>0</v>
      </c>
      <c r="F586" s="175" t="str">
        <f>F592</f>
        <v>LABOR_M</v>
      </c>
      <c r="G586" s="52" t="str">
        <f>$G$9</f>
        <v>BULKTRAN</v>
      </c>
      <c r="H586" s="50">
        <f t="shared" ca="1" si="275"/>
        <v>-1177.6266806363071</v>
      </c>
      <c r="I586" s="51">
        <f ca="1">VLOOKUP(CONCATENATE($F586," ",$G586),AllocFactorMatrix,(I$4+1),FALSE)*$E592</f>
        <v>-605.75465414892903</v>
      </c>
      <c r="J586" s="51">
        <f ca="1">VLOOKUP(CONCATENATE($F586," ",$G586),AllocFactorMatrix,(J$4+1),FALSE)*$E592</f>
        <v>-141.26207847844012</v>
      </c>
      <c r="K586" s="51">
        <f ca="1">VLOOKUP(CONCATENATE($F586," ",$G586),AllocFactorMatrix,(K$4+1),FALSE)*$E592</f>
        <v>-1.964102250615279</v>
      </c>
      <c r="L586" s="51">
        <f ca="1">VLOOKUP(CONCATENATE($F586," ",$G586),AllocFactorMatrix,(L$4+1),FALSE)*$E592</f>
        <v>-0.27354780193960293</v>
      </c>
      <c r="M586" s="51">
        <f t="shared" ca="1" si="292"/>
        <v>-143.49972853099499</v>
      </c>
      <c r="N586" s="51">
        <f ca="1">VLOOKUP(CONCATENATE($F586," ",$G586),AllocFactorMatrix,(N$4+1),FALSE)*$E592</f>
        <v>-84.080347057148813</v>
      </c>
      <c r="O586" s="51">
        <f ca="1">VLOOKUP(CONCATENATE($F586," ",$G586),AllocFactorMatrix,(O$4+1),FALSE)*$E592</f>
        <v>-15.066490690386001</v>
      </c>
      <c r="P586" s="51">
        <f ca="1">VLOOKUP(CONCATENATE($F586," ",$G586),AllocFactorMatrix,(P$4+1),FALSE)*$E592</f>
        <v>-3.055330561259296</v>
      </c>
      <c r="Q586" s="51">
        <f ca="1">VLOOKUP(CONCATENATE($F586," ",$G586),AllocFactorMatrix,(Q$4+1),FALSE)*$E592</f>
        <v>-0.1160247963762162</v>
      </c>
      <c r="R586" s="51">
        <f t="shared" ref="R586:R592" ca="1" si="294">SUBTOTAL(9,N586:Q586)</f>
        <v>-102.31819310517034</v>
      </c>
      <c r="S586" s="51">
        <f ca="1">VLOOKUP(CONCATENATE($F586," ",$G586),AllocFactorMatrix,(S$4+1),FALSE)*$E592</f>
        <v>-3.9818075244575195</v>
      </c>
      <c r="T586" s="51">
        <f ca="1">VLOOKUP(CONCATENATE($F586," ",$G586),AllocFactorMatrix,(T$4+1),FALSE)*$E592</f>
        <v>-53.756700873377198</v>
      </c>
      <c r="U586" s="51">
        <f ca="1">VLOOKUP(CONCATENATE($F586," ",$G586),AllocFactorMatrix,(U$4+1),FALSE)*$E592</f>
        <v>-205.59780129706897</v>
      </c>
      <c r="V586" s="51">
        <f ca="1">VLOOKUP(CONCATENATE($F586," ",$G586),AllocFactorMatrix,(V$4+1),FALSE)*$E592</f>
        <v>-37.245948560873202</v>
      </c>
      <c r="W586" s="51">
        <f t="shared" ref="W586:W592" ca="1" si="295">SUBTOTAL(9,S586:V586)</f>
        <v>-300.58225825577688</v>
      </c>
      <c r="X586" s="51">
        <f ca="1">VLOOKUP(CONCATENATE($F586," ",$G586),AllocFactorMatrix,(X$4+1),FALSE)*$E592</f>
        <v>-23.076659616817842</v>
      </c>
      <c r="Y586" s="51">
        <f ca="1">VLOOKUP(CONCATENATE($F586," ",$G586),AllocFactorMatrix,(Y$4+1),FALSE)*$E592</f>
        <v>-0.46090008171638958</v>
      </c>
      <c r="Z586" s="51">
        <f t="shared" ca="1" si="293"/>
        <v>-23.537559698534231</v>
      </c>
      <c r="AA586" s="51">
        <f ca="1">VLOOKUP(CONCATENATE($F586," ",$G586),AllocFactorMatrix,(AA$4+1),FALSE)*$E592</f>
        <v>-0.30441847384749315</v>
      </c>
      <c r="AB586" s="51">
        <f ca="1">VLOOKUP(CONCATENATE($F586," ",$G586),AllocFactorMatrix,(AB$4+1),FALSE)*$E592</f>
        <v>-1.3524001853533489</v>
      </c>
      <c r="AC586" s="51">
        <f ca="1">VLOOKUP(CONCATENATE($F586," ",$G586),AllocFactorMatrix,(AC$4+1),FALSE)*$E592</f>
        <v>-0.27746823769940554</v>
      </c>
    </row>
    <row r="587" spans="1:29" s="48" customFormat="1" hidden="1" outlineLevel="1">
      <c r="A587" s="53"/>
      <c r="B587" s="104"/>
      <c r="C587" s="52"/>
      <c r="D587" s="52"/>
      <c r="E587" s="55">
        <f t="shared" si="291"/>
        <v>0</v>
      </c>
      <c r="F587" s="175" t="str">
        <f>F592</f>
        <v>LABOR_M</v>
      </c>
      <c r="G587" s="52" t="str">
        <f>$G$10</f>
        <v>SUBTRAN</v>
      </c>
      <c r="H587" s="50">
        <f t="shared" ca="1" si="275"/>
        <v>-326.36652579575798</v>
      </c>
      <c r="I587" s="51">
        <f ca="1">VLOOKUP(CONCATENATE($F587," ",$G587),AllocFactorMatrix,(I$4+1),FALSE)*$E592</f>
        <v>-166.75807336340586</v>
      </c>
      <c r="J587" s="51">
        <f ca="1">VLOOKUP(CONCATENATE($F587," ",$G587),AllocFactorMatrix,(J$4+1),FALSE)*$E592</f>
        <v>-39.090909464372835</v>
      </c>
      <c r="K587" s="51">
        <f ca="1">VLOOKUP(CONCATENATE($F587," ",$G587),AllocFactorMatrix,(K$4+1),FALSE)*$E592</f>
        <v>-0.54608484705489158</v>
      </c>
      <c r="L587" s="51">
        <f ca="1">VLOOKUP(CONCATENATE($F587," ",$G587),AllocFactorMatrix,(L$4+1),FALSE)*$E592</f>
        <v>-9.8838820069331423E-2</v>
      </c>
      <c r="M587" s="51">
        <f t="shared" ca="1" si="292"/>
        <v>-39.73583313149706</v>
      </c>
      <c r="N587" s="51">
        <f ca="1">VLOOKUP(CONCATENATE($F587," ",$G587),AllocFactorMatrix,(N$4+1),FALSE)*$E592</f>
        <v>-22.591748796712416</v>
      </c>
      <c r="O587" s="51">
        <f ca="1">VLOOKUP(CONCATENATE($F587," ",$G587),AllocFactorMatrix,(O$4+1),FALSE)*$E592</f>
        <v>-4.0596237573035836</v>
      </c>
      <c r="P587" s="51">
        <f ca="1">VLOOKUP(CONCATENATE($F587," ",$G587),AllocFactorMatrix,(P$4+1),FALSE)*$E592</f>
        <v>-1.06561993658904</v>
      </c>
      <c r="Q587" s="51">
        <f ca="1">VLOOKUP(CONCATENATE($F587," ",$G587),AllocFactorMatrix,(Q$4+1),FALSE)*$E592</f>
        <v>0</v>
      </c>
      <c r="R587" s="51">
        <f t="shared" ca="1" si="294"/>
        <v>-27.71699249060504</v>
      </c>
      <c r="S587" s="51">
        <f ca="1">VLOOKUP(CONCATENATE($F587," ",$G587),AllocFactorMatrix,(S$4+1),FALSE)*$E592</f>
        <v>-1.0183057728899161</v>
      </c>
      <c r="T587" s="51">
        <f ca="1">VLOOKUP(CONCATENATE($F587," ",$G587),AllocFactorMatrix,(T$4+1),FALSE)*$E592</f>
        <v>-14.287817423960842</v>
      </c>
      <c r="U587" s="51">
        <f ca="1">VLOOKUP(CONCATENATE($F587," ",$G587),AllocFactorMatrix,(U$4+1),FALSE)*$E592</f>
        <v>-70.449961338111962</v>
      </c>
      <c r="V587" s="51">
        <f ca="1">VLOOKUP(CONCATENATE($F587," ",$G587),AllocFactorMatrix,(V$4+1),FALSE)*$E592</f>
        <v>0</v>
      </c>
      <c r="W587" s="51">
        <f t="shared" ca="1" si="295"/>
        <v>-85.756084534962724</v>
      </c>
      <c r="X587" s="51">
        <f ca="1">VLOOKUP(CONCATENATE($F587," ",$G587),AllocFactorMatrix,(X$4+1),FALSE)*$E592</f>
        <v>-6.1928541193875031</v>
      </c>
      <c r="Y587" s="51">
        <f ca="1">VLOOKUP(CONCATENATE($F587," ",$G587),AllocFactorMatrix,(Y$4+1),FALSE)*$E592</f>
        <v>-0.12434332706291176</v>
      </c>
      <c r="Z587" s="51">
        <f t="shared" ca="1" si="293"/>
        <v>-6.3171974464504146</v>
      </c>
      <c r="AA587" s="51">
        <f ca="1">VLOOKUP(CONCATENATE($F587," ",$G587),AllocFactorMatrix,(AA$4+1),FALSE)*$E592</f>
        <v>-8.2344828836737688E-2</v>
      </c>
      <c r="AB587" s="51">
        <f ca="1">VLOOKUP(CONCATENATE($F587," ",$G587),AllocFactorMatrix,(AB$4+1),FALSE)*$E592</f>
        <v>0</v>
      </c>
      <c r="AC587" s="51">
        <f ca="1">VLOOKUP(CONCATENATE($F587," ",$G587),AllocFactorMatrix,(AC$4+1),FALSE)*$E592</f>
        <v>0</v>
      </c>
    </row>
    <row r="588" spans="1:29" s="48" customFormat="1" hidden="1" outlineLevel="1">
      <c r="A588" s="53"/>
      <c r="B588" s="104"/>
      <c r="C588" s="52"/>
      <c r="D588" s="52"/>
      <c r="E588" s="55">
        <f t="shared" si="291"/>
        <v>0</v>
      </c>
      <c r="F588" s="175" t="str">
        <f>F592</f>
        <v>LABOR_M</v>
      </c>
      <c r="G588" s="52" t="str">
        <f>$G$11</f>
        <v>DISTPRI</v>
      </c>
      <c r="H588" s="50">
        <f t="shared" ca="1" si="275"/>
        <v>-2665.9508178284182</v>
      </c>
      <c r="I588" s="51">
        <f ca="1">VLOOKUP(CONCATENATE($F588," ",$G588),AllocFactorMatrix,(I$4+1),FALSE)*$E592</f>
        <v>-1745.6834384749639</v>
      </c>
      <c r="J588" s="51">
        <f ca="1">VLOOKUP(CONCATENATE($F588," ",$G588),AllocFactorMatrix,(J$4+1),FALSE)*$E592</f>
        <v>-408.55730194584584</v>
      </c>
      <c r="K588" s="51">
        <f ca="1">VLOOKUP(CONCATENATE($F588," ",$G588),AllocFactorMatrix,(K$4+1),FALSE)*$E592</f>
        <v>-5.7066266107228554</v>
      </c>
      <c r="L588" s="51">
        <f ca="1">VLOOKUP(CONCATENATE($F588," ",$G588),AllocFactorMatrix,(L$4+1),FALSE)*$E592</f>
        <v>0</v>
      </c>
      <c r="M588" s="51">
        <f t="shared" ca="1" si="292"/>
        <v>-414.26392855656871</v>
      </c>
      <c r="N588" s="51">
        <f ca="1">VLOOKUP(CONCATENATE($F588," ",$G588),AllocFactorMatrix,(N$4+1),FALSE)*$E592</f>
        <v>-237.17552839619435</v>
      </c>
      <c r="O588" s="51">
        <f ca="1">VLOOKUP(CONCATENATE($F588," ",$G588),AllocFactorMatrix,(O$4+1),FALSE)*$E592</f>
        <v>-42.615507107413016</v>
      </c>
      <c r="P588" s="51">
        <f ca="1">VLOOKUP(CONCATENATE($F588," ",$G588),AllocFactorMatrix,(P$4+1),FALSE)*$E592</f>
        <v>0</v>
      </c>
      <c r="Q588" s="51">
        <f ca="1">VLOOKUP(CONCATENATE($F588," ",$G588),AllocFactorMatrix,(Q$4+1),FALSE)*$E592</f>
        <v>0</v>
      </c>
      <c r="R588" s="51">
        <f t="shared" ca="1" si="294"/>
        <v>-279.79103550360736</v>
      </c>
      <c r="S588" s="51">
        <f ca="1">VLOOKUP(CONCATENATE($F588," ",$G588),AllocFactorMatrix,(S$4+1),FALSE)*$E592</f>
        <v>-10.724308260363999</v>
      </c>
      <c r="T588" s="51">
        <f ca="1">VLOOKUP(CONCATENATE($F588," ",$G588),AllocFactorMatrix,(T$4+1),FALSE)*$E592</f>
        <v>-148.29426339515126</v>
      </c>
      <c r="U588" s="51">
        <f ca="1">VLOOKUP(CONCATENATE($F588," ",$G588),AllocFactorMatrix,(U$4+1),FALSE)*$E592</f>
        <v>0</v>
      </c>
      <c r="V588" s="51">
        <f ca="1">VLOOKUP(CONCATENATE($F588," ",$G588),AllocFactorMatrix,(V$4+1),FALSE)*$E592</f>
        <v>0</v>
      </c>
      <c r="W588" s="51">
        <f t="shared" ca="1" si="295"/>
        <v>-159.01857165551527</v>
      </c>
      <c r="X588" s="51">
        <f ca="1">VLOOKUP(CONCATENATE($F588," ",$G588),AllocFactorMatrix,(X$4+1),FALSE)*$E592</f>
        <v>-65.031570102945139</v>
      </c>
      <c r="Y588" s="51">
        <f ca="1">VLOOKUP(CONCATENATE($F588," ",$G588),AllocFactorMatrix,(Y$4+1),FALSE)*$E592</f>
        <v>-1.3052861673796838</v>
      </c>
      <c r="Z588" s="51">
        <f t="shared" ca="1" si="293"/>
        <v>-66.336856270324816</v>
      </c>
      <c r="AA588" s="51">
        <f ca="1">VLOOKUP(CONCATENATE($F588," ",$G588),AllocFactorMatrix,(AA$4+1),FALSE)*$E592</f>
        <v>-0.85698736743766224</v>
      </c>
      <c r="AB588" s="51">
        <f ca="1">VLOOKUP(CONCATENATE($F588," ",$G588),AllocFactorMatrix,(AB$4+1),FALSE)*$E592</f>
        <v>0</v>
      </c>
      <c r="AC588" s="51">
        <f ca="1">VLOOKUP(CONCATENATE($F588," ",$G588),AllocFactorMatrix,(AC$4+1),FALSE)*$E592</f>
        <v>0</v>
      </c>
    </row>
    <row r="589" spans="1:29" s="48" customFormat="1" hidden="1" outlineLevel="1">
      <c r="A589" s="53"/>
      <c r="B589" s="104"/>
      <c r="C589" s="52"/>
      <c r="D589" s="52"/>
      <c r="E589" s="55">
        <f t="shared" si="291"/>
        <v>0</v>
      </c>
      <c r="F589" s="175" t="str">
        <f>F592</f>
        <v>LABOR_M</v>
      </c>
      <c r="G589" s="52" t="str">
        <f>$G$12</f>
        <v>DISTSEC</v>
      </c>
      <c r="H589" s="50">
        <f t="shared" ca="1" si="275"/>
        <v>-1056.1778648524105</v>
      </c>
      <c r="I589" s="51">
        <f ca="1">VLOOKUP(CONCATENATE($F589," ",$G589),AllocFactorMatrix,(I$4+1),FALSE)*$E592</f>
        <v>-783.79496315886979</v>
      </c>
      <c r="J589" s="51">
        <f ca="1">VLOOKUP(CONCATENATE($F589," ",$G589),AllocFactorMatrix,(J$4+1),FALSE)*$E592</f>
        <v>-158.04808229273064</v>
      </c>
      <c r="K589" s="51">
        <f ca="1">VLOOKUP(CONCATENATE($F589," ",$G589),AllocFactorMatrix,(K$4+1),FALSE)*$E592</f>
        <v>0</v>
      </c>
      <c r="L589" s="51">
        <f ca="1">VLOOKUP(CONCATENATE($F589," ",$G589),AllocFactorMatrix,(L$4+1),FALSE)*$E592</f>
        <v>0</v>
      </c>
      <c r="M589" s="51">
        <f t="shared" ca="1" si="292"/>
        <v>-158.04808229273064</v>
      </c>
      <c r="N589" s="51">
        <f ca="1">VLOOKUP(CONCATENATE($F589," ",$G589),AllocFactorMatrix,(N$4+1),FALSE)*$E592</f>
        <v>-78.998039100522604</v>
      </c>
      <c r="O589" s="51">
        <f ca="1">VLOOKUP(CONCATENATE($F589," ",$G589),AllocFactorMatrix,(O$4+1),FALSE)*$E592</f>
        <v>0</v>
      </c>
      <c r="P589" s="51">
        <f ca="1">VLOOKUP(CONCATENATE($F589," ",$G589),AllocFactorMatrix,(P$4+1),FALSE)*$E592</f>
        <v>0</v>
      </c>
      <c r="Q589" s="51">
        <f ca="1">VLOOKUP(CONCATENATE($F589," ",$G589),AllocFactorMatrix,(Q$4+1),FALSE)*$E592</f>
        <v>0</v>
      </c>
      <c r="R589" s="51">
        <f t="shared" ca="1" si="294"/>
        <v>-78.998039100522604</v>
      </c>
      <c r="S589" s="51">
        <f ca="1">VLOOKUP(CONCATENATE($F589," ",$G589),AllocFactorMatrix,(S$4+1),FALSE)*$E592</f>
        <v>-2.9527617352596662</v>
      </c>
      <c r="T589" s="51">
        <f ca="1">VLOOKUP(CONCATENATE($F589," ",$G589),AllocFactorMatrix,(T$4+1),FALSE)*$E592</f>
        <v>0</v>
      </c>
      <c r="U589" s="51">
        <f ca="1">VLOOKUP(CONCATENATE($F589," ",$G589),AllocFactorMatrix,(U$4+1),FALSE)*$E592</f>
        <v>0</v>
      </c>
      <c r="V589" s="51">
        <f ca="1">VLOOKUP(CONCATENATE($F589," ",$G589),AllocFactorMatrix,(V$4+1),FALSE)*$E592</f>
        <v>0</v>
      </c>
      <c r="W589" s="51">
        <f t="shared" ca="1" si="295"/>
        <v>-2.9527617352596662</v>
      </c>
      <c r="X589" s="51">
        <f ca="1">VLOOKUP(CONCATENATE($F589," ",$G589),AllocFactorMatrix,(X$4+1),FALSE)*$E592</f>
        <v>-22.315108695452409</v>
      </c>
      <c r="Y589" s="51">
        <f ca="1">VLOOKUP(CONCATENATE($F589," ",$G589),AllocFactorMatrix,(Y$4+1),FALSE)*$E592</f>
        <v>0</v>
      </c>
      <c r="Z589" s="51">
        <f t="shared" ca="1" si="293"/>
        <v>-22.315108695452409</v>
      </c>
      <c r="AA589" s="51">
        <f ca="1">VLOOKUP(CONCATENATE($F589," ",$G589),AllocFactorMatrix,(AA$4+1),FALSE)*$E592</f>
        <v>-0.26384428869841614</v>
      </c>
      <c r="AB589" s="51">
        <f ca="1">VLOOKUP(CONCATENATE($F589," ",$G589),AllocFactorMatrix,(AB$4+1),FALSE)*$E592</f>
        <v>-8.1210507295318273</v>
      </c>
      <c r="AC589" s="51">
        <f ca="1">VLOOKUP(CONCATENATE($F589," ",$G589),AllocFactorMatrix,(AC$4+1),FALSE)*$E592</f>
        <v>-1.6840148513446731</v>
      </c>
    </row>
    <row r="590" spans="1:29" s="48" customFormat="1" hidden="1" outlineLevel="1">
      <c r="A590" s="53"/>
      <c r="B590" s="104"/>
      <c r="C590" s="52"/>
      <c r="D590" s="52"/>
      <c r="E590" s="55">
        <f t="shared" si="291"/>
        <v>0</v>
      </c>
      <c r="F590" s="175" t="str">
        <f>F592</f>
        <v>LABOR_M</v>
      </c>
      <c r="G590" s="52" t="str">
        <f>$G$13</f>
        <v>ENERGY</v>
      </c>
      <c r="H590" s="50">
        <f t="shared" ca="1" si="275"/>
        <v>-3038.6792026151606</v>
      </c>
      <c r="I590" s="51">
        <f ca="1">VLOOKUP(CONCATENATE($F590," ",$G590),AllocFactorMatrix,(I$4+1),FALSE)*$E592</f>
        <v>-1188.9932662039107</v>
      </c>
      <c r="J590" s="51">
        <f ca="1">VLOOKUP(CONCATENATE($F590," ",$G590),AllocFactorMatrix,(J$4+1),FALSE)*$E592</f>
        <v>-343.02110754937627</v>
      </c>
      <c r="K590" s="51">
        <f ca="1">VLOOKUP(CONCATENATE($F590," ",$G590),AllocFactorMatrix,(K$4+1),FALSE)*$E592</f>
        <v>-4.7809820775372582</v>
      </c>
      <c r="L590" s="51">
        <f ca="1">VLOOKUP(CONCATENATE($F590," ",$G590),AllocFactorMatrix,(L$4+1),FALSE)*$E592</f>
        <v>-0.66837724250314967</v>
      </c>
      <c r="M590" s="51">
        <f t="shared" ca="1" si="292"/>
        <v>-348.47046686941667</v>
      </c>
      <c r="N590" s="51">
        <f ca="1">VLOOKUP(CONCATENATE($F590," ",$G590),AllocFactorMatrix,(N$4+1),FALSE)*$E592</f>
        <v>-222.56043570851384</v>
      </c>
      <c r="O590" s="51">
        <f ca="1">VLOOKUP(CONCATENATE($F590," ",$G590),AllocFactorMatrix,(O$4+1),FALSE)*$E592</f>
        <v>-39.69119782546052</v>
      </c>
      <c r="P590" s="51">
        <f ca="1">VLOOKUP(CONCATENATE($F590," ",$G590),AllocFactorMatrix,(P$4+1),FALSE)*$E592</f>
        <v>-8.0825814300903058</v>
      </c>
      <c r="Q590" s="51">
        <f ca="1">VLOOKUP(CONCATENATE($F590," ",$G590),AllocFactorMatrix,(Q$4+1),FALSE)*$E592</f>
        <v>-0.30528183600346764</v>
      </c>
      <c r="R590" s="51">
        <f t="shared" ca="1" si="294"/>
        <v>-270.63949680006817</v>
      </c>
      <c r="S590" s="51">
        <f ca="1">VLOOKUP(CONCATENATE($F590," ",$G590),AllocFactorMatrix,(S$4+1),FALSE)*$E592</f>
        <v>-11.65549406383121</v>
      </c>
      <c r="T590" s="51">
        <f ca="1">VLOOKUP(CONCATENATE($F590," ",$G590),AllocFactorMatrix,(T$4+1),FALSE)*$E592</f>
        <v>-184.27557726347638</v>
      </c>
      <c r="U590" s="51">
        <f ca="1">VLOOKUP(CONCATENATE($F590," ",$G590),AllocFactorMatrix,(U$4+1),FALSE)*$E592</f>
        <v>-792.5392659766278</v>
      </c>
      <c r="V590" s="51">
        <f ca="1">VLOOKUP(CONCATENATE($F590," ",$G590),AllocFactorMatrix,(V$4+1),FALSE)*$E592</f>
        <v>-149.08491379759516</v>
      </c>
      <c r="W590" s="51">
        <f t="shared" ca="1" si="295"/>
        <v>-1137.5552511015305</v>
      </c>
      <c r="X590" s="51">
        <f ca="1">VLOOKUP(CONCATENATE($F590," ",$G590),AllocFactorMatrix,(X$4+1),FALSE)*$E592</f>
        <v>-61.135145437213382</v>
      </c>
      <c r="Y590" s="51">
        <f ca="1">VLOOKUP(CONCATENATE($F590," ",$G590),AllocFactorMatrix,(Y$4+1),FALSE)*$E592</f>
        <v>-1.2266644981529327</v>
      </c>
      <c r="Z590" s="51">
        <f t="shared" ca="1" si="293"/>
        <v>-62.361809935366317</v>
      </c>
      <c r="AA590" s="51">
        <f ca="1">VLOOKUP(CONCATENATE($F590," ",$G590),AllocFactorMatrix,(AA$4+1),FALSE)*$E592</f>
        <v>-1.0941899924889582</v>
      </c>
      <c r="AB590" s="51">
        <f ca="1">VLOOKUP(CONCATENATE($F590," ",$G590),AllocFactorMatrix,(AB$4+1),FALSE)*$E592</f>
        <v>-24.509481092651686</v>
      </c>
      <c r="AC590" s="51">
        <f ca="1">VLOOKUP(CONCATENATE($F590," ",$G590),AllocFactorMatrix,(AC$4+1),FALSE)*$E592</f>
        <v>-5.055240619727682</v>
      </c>
    </row>
    <row r="591" spans="1:29" s="48" customFormat="1" hidden="1" outlineLevel="1">
      <c r="A591" s="53"/>
      <c r="B591" s="104"/>
      <c r="C591" s="52"/>
      <c r="D591" s="52"/>
      <c r="E591" s="55">
        <f t="shared" si="291"/>
        <v>0</v>
      </c>
      <c r="F591" s="175" t="s">
        <v>69</v>
      </c>
      <c r="G591" s="52" t="str">
        <f>$G$14</f>
        <v>CUSTOMER</v>
      </c>
      <c r="H591" s="50">
        <f t="shared" ca="1" si="275"/>
        <v>-2010.9951203705941</v>
      </c>
      <c r="I591" s="51">
        <f ca="1">VLOOKUP(CONCATENATE($F591," ",$G591),AllocFactorMatrix,(I$4+1),FALSE)*$E592</f>
        <v>-1552.7502820302007</v>
      </c>
      <c r="J591" s="51">
        <f ca="1">VLOOKUP(CONCATENATE($F591," ",$G591),AllocFactorMatrix,(J$4+1),FALSE)*$E592</f>
        <v>-314.41810968321647</v>
      </c>
      <c r="K591" s="51">
        <f ca="1">VLOOKUP(CONCATENATE($F591," ",$G591),AllocFactorMatrix,(K$4+1),FALSE)*$E592</f>
        <v>-8.036583947421466</v>
      </c>
      <c r="L591" s="51">
        <f ca="1">VLOOKUP(CONCATENATE($F591," ",$G591),AllocFactorMatrix,(L$4+1),FALSE)*$E592</f>
        <v>-1.2957476464559106</v>
      </c>
      <c r="M591" s="51">
        <f t="shared" ca="1" si="292"/>
        <v>-323.7504412770939</v>
      </c>
      <c r="N591" s="51">
        <f ca="1">VLOOKUP(CONCATENATE($F591," ",$G591),AllocFactorMatrix,(N$4+1),FALSE)*$E592</f>
        <v>-12.894164491104506</v>
      </c>
      <c r="O591" s="51">
        <f ca="1">VLOOKUP(CONCATENATE($F591," ",$G591),AllocFactorMatrix,(O$4+1),FALSE)*$E592</f>
        <v>-3.1141978626641995</v>
      </c>
      <c r="P591" s="51">
        <f ca="1">VLOOKUP(CONCATENATE($F591," ",$G591),AllocFactorMatrix,(P$4+1),FALSE)*$E592</f>
        <v>-3.1701350579070322</v>
      </c>
      <c r="Q591" s="51">
        <f ca="1">VLOOKUP(CONCATENATE($F591," ",$G591),AllocFactorMatrix,(Q$4+1),FALSE)*$E592</f>
        <v>-0.39158581768647521</v>
      </c>
      <c r="R591" s="51">
        <f t="shared" ca="1" si="294"/>
        <v>-19.570083229362215</v>
      </c>
      <c r="S591" s="51">
        <f ca="1">VLOOKUP(CONCATENATE($F591," ",$G591),AllocFactorMatrix,(S$4+1),FALSE)*$E592</f>
        <v>-9.7996571941121186E-2</v>
      </c>
      <c r="T591" s="51">
        <f ca="1">VLOOKUP(CONCATENATE($F591," ",$G591),AllocFactorMatrix,(T$4+1),FALSE)*$E592</f>
        <v>-2.2640376585134949</v>
      </c>
      <c r="U591" s="51">
        <f ca="1">VLOOKUP(CONCATENATE($F591," ",$G591),AllocFactorMatrix,(U$4+1),FALSE)*$E592</f>
        <v>-5.3252325536646445</v>
      </c>
      <c r="V591" s="51">
        <f ca="1">VLOOKUP(CONCATENATE($F591," ",$G591),AllocFactorMatrix,(V$4+1),FALSE)*$E592</f>
        <v>-1.5680866724022287</v>
      </c>
      <c r="W591" s="51">
        <f t="shared" ca="1" si="295"/>
        <v>-9.2553534565214903</v>
      </c>
      <c r="X591" s="51">
        <f ca="1">VLOOKUP(CONCATENATE($F591," ",$G591),AllocFactorMatrix,(X$4+1),FALSE)*$E592</f>
        <v>-2.8571148429581346</v>
      </c>
      <c r="Y591" s="51">
        <f ca="1">VLOOKUP(CONCATENATE($F591," ",$G591),AllocFactorMatrix,(Y$4+1),FALSE)*$E592</f>
        <v>-4.2680245150203043E-2</v>
      </c>
      <c r="Z591" s="51">
        <f t="shared" ca="1" si="293"/>
        <v>-2.8997950881083376</v>
      </c>
      <c r="AA591" s="51">
        <f ca="1">VLOOKUP(CONCATENATE($F591," ",$G591),AllocFactorMatrix,(AA$4+1),FALSE)*$E592</f>
        <v>-0.23259198657974445</v>
      </c>
      <c r="AB591" s="51">
        <f ca="1">VLOOKUP(CONCATENATE($F591," ",$G591),AllocFactorMatrix,(AB$4+1),FALSE)*$E592</f>
        <v>-84.51123966884434</v>
      </c>
      <c r="AC591" s="51">
        <f ca="1">VLOOKUP(CONCATENATE($F591," ",$G591),AllocFactorMatrix,(AC$4+1),FALSE)*$E592</f>
        <v>-18.025333633883289</v>
      </c>
    </row>
    <row r="592" spans="1:29" s="48" customFormat="1" collapsed="1">
      <c r="A592" s="53"/>
      <c r="B592" s="104"/>
      <c r="C592" s="52"/>
      <c r="D592" s="52" t="str">
        <f>+D2104</f>
        <v>Adj 53 - Removal Non-Ongoing Exp - COVID-19 Pandemic</v>
      </c>
      <c r="E592" s="58">
        <f>+ROUND(E2104/8,0)</f>
        <v>-17873</v>
      </c>
      <c r="F592" s="93" t="str">
        <f>+F2104</f>
        <v>LABOR_M</v>
      </c>
      <c r="G592" s="52" t="str">
        <f>$G$15</f>
        <v>TOTAL</v>
      </c>
      <c r="H592" s="50">
        <f t="shared" ca="1" si="275"/>
        <v>-17873.000000000007</v>
      </c>
      <c r="I592" s="51">
        <f ca="1">VLOOKUP(CONCATENATE($F592," ",$G592),AllocFactorMatrix,(I$4+1),FALSE)*$E592</f>
        <v>-9951.6297927936866</v>
      </c>
      <c r="J592" s="51">
        <f ca="1">VLOOKUP(CONCATENATE($F592," ",$G592),AllocFactorMatrix,(J$4+1),FALSE)*$E592</f>
        <v>-2315.7193311423052</v>
      </c>
      <c r="K592" s="51">
        <f ca="1">VLOOKUP(CONCATENATE($F592," ",$G592),AllocFactorMatrix,(K$4+1),FALSE)*$E592</f>
        <v>-33.705360531899352</v>
      </c>
      <c r="L592" s="51">
        <f ca="1">VLOOKUP(CONCATENATE($F592," ",$G592),AllocFactorMatrix,(L$4+1),FALSE)*$E592</f>
        <v>-4.1012459817807052</v>
      </c>
      <c r="M592" s="51">
        <f t="shared" ca="1" si="292"/>
        <v>-2353.5259376559852</v>
      </c>
      <c r="N592" s="51">
        <f ca="1">VLOOKUP(CONCATENATE($F592," ",$G592),AllocFactorMatrix,(N$4+1),FALSE)*$E592</f>
        <v>-1200.7264344700716</v>
      </c>
      <c r="O592" s="51">
        <f ca="1">VLOOKUP(CONCATENATE($F592," ",$G592),AllocFactorMatrix,(O$4+1),FALSE)*$E592</f>
        <v>-201.74522277431549</v>
      </c>
      <c r="P592" s="51">
        <f ca="1">VLOOKUP(CONCATENATE($F592," ",$G592),AllocFactorMatrix,(P$4+1),FALSE)*$E592</f>
        <v>-35.084471177839461</v>
      </c>
      <c r="Q592" s="51">
        <f ca="1">VLOOKUP(CONCATENATE($F592," ",$G592),AllocFactorMatrix,(Q$4+1),FALSE)*$E592</f>
        <v>-1.5614013255984229</v>
      </c>
      <c r="R592" s="51">
        <f t="shared" ca="1" si="294"/>
        <v>-1439.1175297478251</v>
      </c>
      <c r="S592" s="51">
        <f ca="1">VLOOKUP(CONCATENATE($F592," ",$G592),AllocFactorMatrix,(S$4+1),FALSE)*$E592</f>
        <v>-56.118443834871549</v>
      </c>
      <c r="T592" s="51">
        <f ca="1">VLOOKUP(CONCATENATE($F592," ",$G592),AllocFactorMatrix,(T$4+1),FALSE)*$E592</f>
        <v>-749.6781237399133</v>
      </c>
      <c r="U592" s="51">
        <f ca="1">VLOOKUP(CONCATENATE($F592," ",$G592),AllocFactorMatrix,(U$4+1),FALSE)*$E592</f>
        <v>-2400.2820016627775</v>
      </c>
      <c r="V592" s="51">
        <f ca="1">VLOOKUP(CONCATENATE($F592," ",$G592),AllocFactorMatrix,(V$4+1),FALSE)*$E592</f>
        <v>-428.18312919036777</v>
      </c>
      <c r="W592" s="51">
        <f t="shared" ca="1" si="295"/>
        <v>-3634.2616984279298</v>
      </c>
      <c r="X592" s="51">
        <f ca="1">VLOOKUP(CONCATENATE($F592," ",$G592),AllocFactorMatrix,(X$4+1),FALSE)*$E592</f>
        <v>-329.48253042846204</v>
      </c>
      <c r="Y592" s="51">
        <f ca="1">VLOOKUP(CONCATENATE($F592," ",$G592),AllocFactorMatrix,(Y$4+1),FALSE)*$E592</f>
        <v>-6.1332714955245793</v>
      </c>
      <c r="Z592" s="51">
        <f t="shared" ca="1" si="293"/>
        <v>-335.61580192398662</v>
      </c>
      <c r="AA592" s="51">
        <f ca="1">VLOOKUP(CONCATENATE($F592," ",$G592),AllocFactorMatrix,(AA$4+1),FALSE)*$E592</f>
        <v>-4.7982668706236282</v>
      </c>
      <c r="AB592" s="51">
        <f ca="1">VLOOKUP(CONCATENATE($F592," ",$G592),AllocFactorMatrix,(AB$4+1),FALSE)*$E592</f>
        <v>-127.21888892325386</v>
      </c>
      <c r="AC592" s="51">
        <f ca="1">VLOOKUP(CONCATENATE($F592," ",$G592),AllocFactorMatrix,(AC$4+1),FALSE)*$E592</f>
        <v>-26.832083656710054</v>
      </c>
    </row>
    <row r="593" spans="1:29" s="48" customFormat="1" hidden="1" outlineLevel="1">
      <c r="A593" s="53"/>
      <c r="B593" s="104"/>
      <c r="C593" s="52"/>
      <c r="D593" s="52"/>
      <c r="E593" s="55">
        <f t="shared" si="291"/>
        <v>0</v>
      </c>
      <c r="F593" s="175" t="str">
        <f>F600</f>
        <v>CUST_903</v>
      </c>
      <c r="G593" s="52" t="str">
        <f>$G$8</f>
        <v>PRODUCTION</v>
      </c>
      <c r="H593" s="50">
        <f t="shared" si="275"/>
        <v>0</v>
      </c>
      <c r="I593" s="51">
        <f>VLOOKUP(CONCATENATE($F593," ",$G593),AllocFactorMatrix,(I$4+1),FALSE)*$E600</f>
        <v>0</v>
      </c>
      <c r="J593" s="51">
        <f>VLOOKUP(CONCATENATE($F593," ",$G593),AllocFactorMatrix,(J$4+1),FALSE)*$E600</f>
        <v>0</v>
      </c>
      <c r="K593" s="51">
        <f>VLOOKUP(CONCATENATE($F593," ",$G593),AllocFactorMatrix,(K$4+1),FALSE)*$E600</f>
        <v>0</v>
      </c>
      <c r="L593" s="51">
        <f>VLOOKUP(CONCATENATE($F593," ",$G593),AllocFactorMatrix,(L$4+1),FALSE)*$E600</f>
        <v>0</v>
      </c>
      <c r="M593" s="51">
        <f t="shared" ref="M593:M600" si="296">SUBTOTAL(9,J593:L593)</f>
        <v>0</v>
      </c>
      <c r="N593" s="51">
        <f>VLOOKUP(CONCATENATE($F593," ",$G593),AllocFactorMatrix,(N$4+1),FALSE)*$E600</f>
        <v>0</v>
      </c>
      <c r="O593" s="51">
        <f>VLOOKUP(CONCATENATE($F593," ",$G593),AllocFactorMatrix,(O$4+1),FALSE)*$E600</f>
        <v>0</v>
      </c>
      <c r="P593" s="51">
        <f>VLOOKUP(CONCATENATE($F593," ",$G593),AllocFactorMatrix,(P$4+1),FALSE)*$E600</f>
        <v>0</v>
      </c>
      <c r="Q593" s="51">
        <f>VLOOKUP(CONCATENATE($F593," ",$G593),AllocFactorMatrix,(Q$4+1),FALSE)*$E600</f>
        <v>0</v>
      </c>
      <c r="R593" s="51">
        <f>SUBTOTAL(9,N593:Q593)</f>
        <v>0</v>
      </c>
      <c r="S593" s="51">
        <f>VLOOKUP(CONCATENATE($F593," ",$G593),AllocFactorMatrix,(S$4+1),FALSE)*$E600</f>
        <v>0</v>
      </c>
      <c r="T593" s="51">
        <f>VLOOKUP(CONCATENATE($F593," ",$G593),AllocFactorMatrix,(T$4+1),FALSE)*$E600</f>
        <v>0</v>
      </c>
      <c r="U593" s="51">
        <f>VLOOKUP(CONCATENATE($F593," ",$G593),AllocFactorMatrix,(U$4+1),FALSE)*$E600</f>
        <v>0</v>
      </c>
      <c r="V593" s="51">
        <f>VLOOKUP(CONCATENATE($F593," ",$G593),AllocFactorMatrix,(V$4+1),FALSE)*$E600</f>
        <v>0</v>
      </c>
      <c r="W593" s="51">
        <f>SUBTOTAL(9,S593:V593)</f>
        <v>0</v>
      </c>
      <c r="X593" s="51">
        <f>VLOOKUP(CONCATENATE($F593," ",$G593),AllocFactorMatrix,(X$4+1),FALSE)*$E600</f>
        <v>0</v>
      </c>
      <c r="Y593" s="51">
        <f>VLOOKUP(CONCATENATE($F593," ",$G593),AllocFactorMatrix,(Y$4+1),FALSE)*$E600</f>
        <v>0</v>
      </c>
      <c r="Z593" s="51">
        <f t="shared" ref="Z593:Z600" si="297">SUBTOTAL(9,X593:Y593)</f>
        <v>0</v>
      </c>
      <c r="AA593" s="51">
        <f>VLOOKUP(CONCATENATE($F593," ",$G593),AllocFactorMatrix,(AA$4+1),FALSE)*$E600</f>
        <v>0</v>
      </c>
      <c r="AB593" s="51">
        <f>VLOOKUP(CONCATENATE($F593," ",$G593),AllocFactorMatrix,(AB$4+1),FALSE)*$E600</f>
        <v>0</v>
      </c>
      <c r="AC593" s="51">
        <f>VLOOKUP(CONCATENATE($F593," ",$G593),AllocFactorMatrix,(AC$4+1),FALSE)*$E600</f>
        <v>0</v>
      </c>
    </row>
    <row r="594" spans="1:29" s="48" customFormat="1" hidden="1" outlineLevel="1">
      <c r="A594" s="53"/>
      <c r="B594" s="104"/>
      <c r="C594" s="52"/>
      <c r="D594" s="57"/>
      <c r="E594" s="55">
        <f t="shared" si="291"/>
        <v>0</v>
      </c>
      <c r="F594" s="175" t="str">
        <f>F600</f>
        <v>CUST_903</v>
      </c>
      <c r="G594" s="52" t="str">
        <f>$G$9</f>
        <v>BULKTRAN</v>
      </c>
      <c r="H594" s="50">
        <f t="shared" si="275"/>
        <v>0</v>
      </c>
      <c r="I594" s="51">
        <f>VLOOKUP(CONCATENATE($F594," ",$G594),AllocFactorMatrix,(I$4+1),FALSE)*$E600</f>
        <v>0</v>
      </c>
      <c r="J594" s="51">
        <f>VLOOKUP(CONCATENATE($F594," ",$G594),AllocFactorMatrix,(J$4+1),FALSE)*$E600</f>
        <v>0</v>
      </c>
      <c r="K594" s="51">
        <f>VLOOKUP(CONCATENATE($F594," ",$G594),AllocFactorMatrix,(K$4+1),FALSE)*$E600</f>
        <v>0</v>
      </c>
      <c r="L594" s="51">
        <f>VLOOKUP(CONCATENATE($F594," ",$G594),AllocFactorMatrix,(L$4+1),FALSE)*$E600</f>
        <v>0</v>
      </c>
      <c r="M594" s="51">
        <f t="shared" si="296"/>
        <v>0</v>
      </c>
      <c r="N594" s="51">
        <f>VLOOKUP(CONCATENATE($F594," ",$G594),AllocFactorMatrix,(N$4+1),FALSE)*$E600</f>
        <v>0</v>
      </c>
      <c r="O594" s="51">
        <f>VLOOKUP(CONCATENATE($F594," ",$G594),AllocFactorMatrix,(O$4+1),FALSE)*$E600</f>
        <v>0</v>
      </c>
      <c r="P594" s="51">
        <f>VLOOKUP(CONCATENATE($F594," ",$G594),AllocFactorMatrix,(P$4+1),FALSE)*$E600</f>
        <v>0</v>
      </c>
      <c r="Q594" s="51">
        <f>VLOOKUP(CONCATENATE($F594," ",$G594),AllocFactorMatrix,(Q$4+1),FALSE)*$E600</f>
        <v>0</v>
      </c>
      <c r="R594" s="51">
        <f t="shared" ref="R594:R600" si="298">SUBTOTAL(9,N594:Q594)</f>
        <v>0</v>
      </c>
      <c r="S594" s="51">
        <f>VLOOKUP(CONCATENATE($F594," ",$G594),AllocFactorMatrix,(S$4+1),FALSE)*$E600</f>
        <v>0</v>
      </c>
      <c r="T594" s="51">
        <f>VLOOKUP(CONCATENATE($F594," ",$G594),AllocFactorMatrix,(T$4+1),FALSE)*$E600</f>
        <v>0</v>
      </c>
      <c r="U594" s="51">
        <f>VLOOKUP(CONCATENATE($F594," ",$G594),AllocFactorMatrix,(U$4+1),FALSE)*$E600</f>
        <v>0</v>
      </c>
      <c r="V594" s="51">
        <f>VLOOKUP(CONCATENATE($F594," ",$G594),AllocFactorMatrix,(V$4+1),FALSE)*$E600</f>
        <v>0</v>
      </c>
      <c r="W594" s="51">
        <f t="shared" ref="W594:W600" si="299">SUBTOTAL(9,S594:V594)</f>
        <v>0</v>
      </c>
      <c r="X594" s="51">
        <f>VLOOKUP(CONCATENATE($F594," ",$G594),AllocFactorMatrix,(X$4+1),FALSE)*$E600</f>
        <v>0</v>
      </c>
      <c r="Y594" s="51">
        <f>VLOOKUP(CONCATENATE($F594," ",$G594),AllocFactorMatrix,(Y$4+1),FALSE)*$E600</f>
        <v>0</v>
      </c>
      <c r="Z594" s="51">
        <f t="shared" si="297"/>
        <v>0</v>
      </c>
      <c r="AA594" s="51">
        <f>VLOOKUP(CONCATENATE($F594," ",$G594),AllocFactorMatrix,(AA$4+1),FALSE)*$E600</f>
        <v>0</v>
      </c>
      <c r="AB594" s="51">
        <f>VLOOKUP(CONCATENATE($F594," ",$G594),AllocFactorMatrix,(AB$4+1),FALSE)*$E600</f>
        <v>0</v>
      </c>
      <c r="AC594" s="51">
        <f>VLOOKUP(CONCATENATE($F594," ",$G594),AllocFactorMatrix,(AC$4+1),FALSE)*$E600</f>
        <v>0</v>
      </c>
    </row>
    <row r="595" spans="1:29" s="48" customFormat="1" hidden="1" outlineLevel="1">
      <c r="A595" s="53"/>
      <c r="B595" s="104"/>
      <c r="C595" s="52"/>
      <c r="D595" s="52"/>
      <c r="E595" s="55">
        <f t="shared" si="291"/>
        <v>0</v>
      </c>
      <c r="F595" s="175" t="str">
        <f>F600</f>
        <v>CUST_903</v>
      </c>
      <c r="G595" s="52" t="str">
        <f>$G$10</f>
        <v>SUBTRAN</v>
      </c>
      <c r="H595" s="50">
        <f t="shared" si="275"/>
        <v>0</v>
      </c>
      <c r="I595" s="51">
        <f>VLOOKUP(CONCATENATE($F595," ",$G595),AllocFactorMatrix,(I$4+1),FALSE)*$E600</f>
        <v>0</v>
      </c>
      <c r="J595" s="51">
        <f>VLOOKUP(CONCATENATE($F595," ",$G595),AllocFactorMatrix,(J$4+1),FALSE)*$E600</f>
        <v>0</v>
      </c>
      <c r="K595" s="51">
        <f>VLOOKUP(CONCATENATE($F595," ",$G595),AllocFactorMatrix,(K$4+1),FALSE)*$E600</f>
        <v>0</v>
      </c>
      <c r="L595" s="51">
        <f>VLOOKUP(CONCATENATE($F595," ",$G595),AllocFactorMatrix,(L$4+1),FALSE)*$E600</f>
        <v>0</v>
      </c>
      <c r="M595" s="51">
        <f t="shared" si="296"/>
        <v>0</v>
      </c>
      <c r="N595" s="51">
        <f>VLOOKUP(CONCATENATE($F595," ",$G595),AllocFactorMatrix,(N$4+1),FALSE)*$E600</f>
        <v>0</v>
      </c>
      <c r="O595" s="51">
        <f>VLOOKUP(CONCATENATE($F595," ",$G595),AllocFactorMatrix,(O$4+1),FALSE)*$E600</f>
        <v>0</v>
      </c>
      <c r="P595" s="51">
        <f>VLOOKUP(CONCATENATE($F595," ",$G595),AllocFactorMatrix,(P$4+1),FALSE)*$E600</f>
        <v>0</v>
      </c>
      <c r="Q595" s="51">
        <f>VLOOKUP(CONCATENATE($F595," ",$G595),AllocFactorMatrix,(Q$4+1),FALSE)*$E600</f>
        <v>0</v>
      </c>
      <c r="R595" s="51">
        <f t="shared" si="298"/>
        <v>0</v>
      </c>
      <c r="S595" s="51">
        <f>VLOOKUP(CONCATENATE($F595," ",$G595),AllocFactorMatrix,(S$4+1),FALSE)*$E600</f>
        <v>0</v>
      </c>
      <c r="T595" s="51">
        <f>VLOOKUP(CONCATENATE($F595," ",$G595),AllocFactorMatrix,(T$4+1),FALSE)*$E600</f>
        <v>0</v>
      </c>
      <c r="U595" s="51">
        <f>VLOOKUP(CONCATENATE($F595," ",$G595),AllocFactorMatrix,(U$4+1),FALSE)*$E600</f>
        <v>0</v>
      </c>
      <c r="V595" s="51">
        <f>VLOOKUP(CONCATENATE($F595," ",$G595),AllocFactorMatrix,(V$4+1),FALSE)*$E600</f>
        <v>0</v>
      </c>
      <c r="W595" s="51">
        <f t="shared" si="299"/>
        <v>0</v>
      </c>
      <c r="X595" s="51">
        <f>VLOOKUP(CONCATENATE($F595," ",$G595),AllocFactorMatrix,(X$4+1),FALSE)*$E600</f>
        <v>0</v>
      </c>
      <c r="Y595" s="51">
        <f>VLOOKUP(CONCATENATE($F595," ",$G595),AllocFactorMatrix,(Y$4+1),FALSE)*$E600</f>
        <v>0</v>
      </c>
      <c r="Z595" s="51">
        <f t="shared" si="297"/>
        <v>0</v>
      </c>
      <c r="AA595" s="51">
        <f>VLOOKUP(CONCATENATE($F595," ",$G595),AllocFactorMatrix,(AA$4+1),FALSE)*$E600</f>
        <v>0</v>
      </c>
      <c r="AB595" s="51">
        <f>VLOOKUP(CONCATENATE($F595," ",$G595),AllocFactorMatrix,(AB$4+1),FALSE)*$E600</f>
        <v>0</v>
      </c>
      <c r="AC595" s="51">
        <f>VLOOKUP(CONCATENATE($F595," ",$G595),AllocFactorMatrix,(AC$4+1),FALSE)*$E600</f>
        <v>0</v>
      </c>
    </row>
    <row r="596" spans="1:29" s="48" customFormat="1" hidden="1" outlineLevel="1">
      <c r="A596" s="53"/>
      <c r="B596" s="104"/>
      <c r="C596" s="52"/>
      <c r="D596" s="52"/>
      <c r="E596" s="55">
        <f t="shared" si="291"/>
        <v>0</v>
      </c>
      <c r="F596" s="175" t="str">
        <f>F600</f>
        <v>CUST_903</v>
      </c>
      <c r="G596" s="52" t="str">
        <f>$G$11</f>
        <v>DISTPRI</v>
      </c>
      <c r="H596" s="50">
        <f t="shared" si="275"/>
        <v>0</v>
      </c>
      <c r="I596" s="51">
        <f>VLOOKUP(CONCATENATE($F596," ",$G596),AllocFactorMatrix,(I$4+1),FALSE)*$E600</f>
        <v>0</v>
      </c>
      <c r="J596" s="51">
        <f>VLOOKUP(CONCATENATE($F596," ",$G596),AllocFactorMatrix,(J$4+1),FALSE)*$E600</f>
        <v>0</v>
      </c>
      <c r="K596" s="51">
        <f>VLOOKUP(CONCATENATE($F596," ",$G596),AllocFactorMatrix,(K$4+1),FALSE)*$E600</f>
        <v>0</v>
      </c>
      <c r="L596" s="51">
        <f>VLOOKUP(CONCATENATE($F596," ",$G596),AllocFactorMatrix,(L$4+1),FALSE)*$E600</f>
        <v>0</v>
      </c>
      <c r="M596" s="51">
        <f t="shared" si="296"/>
        <v>0</v>
      </c>
      <c r="N596" s="51">
        <f>VLOOKUP(CONCATENATE($F596," ",$G596),AllocFactorMatrix,(N$4+1),FALSE)*$E600</f>
        <v>0</v>
      </c>
      <c r="O596" s="51">
        <f>VLOOKUP(CONCATENATE($F596," ",$G596),AllocFactorMatrix,(O$4+1),FALSE)*$E600</f>
        <v>0</v>
      </c>
      <c r="P596" s="51">
        <f>VLOOKUP(CONCATENATE($F596," ",$G596),AllocFactorMatrix,(P$4+1),FALSE)*$E600</f>
        <v>0</v>
      </c>
      <c r="Q596" s="51">
        <f>VLOOKUP(CONCATENATE($F596," ",$G596),AllocFactorMatrix,(Q$4+1),FALSE)*$E600</f>
        <v>0</v>
      </c>
      <c r="R596" s="51">
        <f t="shared" si="298"/>
        <v>0</v>
      </c>
      <c r="S596" s="51">
        <f>VLOOKUP(CONCATENATE($F596," ",$G596),AllocFactorMatrix,(S$4+1),FALSE)*$E600</f>
        <v>0</v>
      </c>
      <c r="T596" s="51">
        <f>VLOOKUP(CONCATENATE($F596," ",$G596),AllocFactorMatrix,(T$4+1),FALSE)*$E600</f>
        <v>0</v>
      </c>
      <c r="U596" s="51">
        <f>VLOOKUP(CONCATENATE($F596," ",$G596),AllocFactorMatrix,(U$4+1),FALSE)*$E600</f>
        <v>0</v>
      </c>
      <c r="V596" s="51">
        <f>VLOOKUP(CONCATENATE($F596," ",$G596),AllocFactorMatrix,(V$4+1),FALSE)*$E600</f>
        <v>0</v>
      </c>
      <c r="W596" s="51">
        <f t="shared" si="299"/>
        <v>0</v>
      </c>
      <c r="X596" s="51">
        <f>VLOOKUP(CONCATENATE($F596," ",$G596),AllocFactorMatrix,(X$4+1),FALSE)*$E600</f>
        <v>0</v>
      </c>
      <c r="Y596" s="51">
        <f>VLOOKUP(CONCATENATE($F596," ",$G596),AllocFactorMatrix,(Y$4+1),FALSE)*$E600</f>
        <v>0</v>
      </c>
      <c r="Z596" s="51">
        <f t="shared" si="297"/>
        <v>0</v>
      </c>
      <c r="AA596" s="51">
        <f>VLOOKUP(CONCATENATE($F596," ",$G596),AllocFactorMatrix,(AA$4+1),FALSE)*$E600</f>
        <v>0</v>
      </c>
      <c r="AB596" s="51">
        <f>VLOOKUP(CONCATENATE($F596," ",$G596),AllocFactorMatrix,(AB$4+1),FALSE)*$E600</f>
        <v>0</v>
      </c>
      <c r="AC596" s="51">
        <f>VLOOKUP(CONCATENATE($F596," ",$G596),AllocFactorMatrix,(AC$4+1),FALSE)*$E600</f>
        <v>0</v>
      </c>
    </row>
    <row r="597" spans="1:29" s="48" customFormat="1" hidden="1" outlineLevel="1">
      <c r="A597" s="53"/>
      <c r="B597" s="104"/>
      <c r="C597" s="52"/>
      <c r="D597" s="52"/>
      <c r="E597" s="55">
        <f t="shared" si="291"/>
        <v>0</v>
      </c>
      <c r="F597" s="175" t="str">
        <f>F600</f>
        <v>CUST_903</v>
      </c>
      <c r="G597" s="52" t="str">
        <f>$G$12</f>
        <v>DISTSEC</v>
      </c>
      <c r="H597" s="50">
        <f t="shared" si="275"/>
        <v>0</v>
      </c>
      <c r="I597" s="51">
        <f>VLOOKUP(CONCATENATE($F597," ",$G597),AllocFactorMatrix,(I$4+1),FALSE)*$E600</f>
        <v>0</v>
      </c>
      <c r="J597" s="51">
        <f>VLOOKUP(CONCATENATE($F597," ",$G597),AllocFactorMatrix,(J$4+1),FALSE)*$E600</f>
        <v>0</v>
      </c>
      <c r="K597" s="51">
        <f>VLOOKUP(CONCATENATE($F597," ",$G597),AllocFactorMatrix,(K$4+1),FALSE)*$E600</f>
        <v>0</v>
      </c>
      <c r="L597" s="51">
        <f>VLOOKUP(CONCATENATE($F597," ",$G597),AllocFactorMatrix,(L$4+1),FALSE)*$E600</f>
        <v>0</v>
      </c>
      <c r="M597" s="51">
        <f t="shared" si="296"/>
        <v>0</v>
      </c>
      <c r="N597" s="51">
        <f>VLOOKUP(CONCATENATE($F597," ",$G597),AllocFactorMatrix,(N$4+1),FALSE)*$E600</f>
        <v>0</v>
      </c>
      <c r="O597" s="51">
        <f>VLOOKUP(CONCATENATE($F597," ",$G597),AllocFactorMatrix,(O$4+1),FALSE)*$E600</f>
        <v>0</v>
      </c>
      <c r="P597" s="51">
        <f>VLOOKUP(CONCATENATE($F597," ",$G597),AllocFactorMatrix,(P$4+1),FALSE)*$E600</f>
        <v>0</v>
      </c>
      <c r="Q597" s="51">
        <f>VLOOKUP(CONCATENATE($F597," ",$G597),AllocFactorMatrix,(Q$4+1),FALSE)*$E600</f>
        <v>0</v>
      </c>
      <c r="R597" s="51">
        <f t="shared" si="298"/>
        <v>0</v>
      </c>
      <c r="S597" s="51">
        <f>VLOOKUP(CONCATENATE($F597," ",$G597),AllocFactorMatrix,(S$4+1),FALSE)*$E600</f>
        <v>0</v>
      </c>
      <c r="T597" s="51">
        <f>VLOOKUP(CONCATENATE($F597," ",$G597),AllocFactorMatrix,(T$4+1),FALSE)*$E600</f>
        <v>0</v>
      </c>
      <c r="U597" s="51">
        <f>VLOOKUP(CONCATENATE($F597," ",$G597),AllocFactorMatrix,(U$4+1),FALSE)*$E600</f>
        <v>0</v>
      </c>
      <c r="V597" s="51">
        <f>VLOOKUP(CONCATENATE($F597," ",$G597),AllocFactorMatrix,(V$4+1),FALSE)*$E600</f>
        <v>0</v>
      </c>
      <c r="W597" s="51">
        <f t="shared" si="299"/>
        <v>0</v>
      </c>
      <c r="X597" s="51">
        <f>VLOOKUP(CONCATENATE($F597," ",$G597),AllocFactorMatrix,(X$4+1),FALSE)*$E600</f>
        <v>0</v>
      </c>
      <c r="Y597" s="51">
        <f>VLOOKUP(CONCATENATE($F597," ",$G597),AllocFactorMatrix,(Y$4+1),FALSE)*$E600</f>
        <v>0</v>
      </c>
      <c r="Z597" s="51">
        <f t="shared" si="297"/>
        <v>0</v>
      </c>
      <c r="AA597" s="51">
        <f>VLOOKUP(CONCATENATE($F597," ",$G597),AllocFactorMatrix,(AA$4+1),FALSE)*$E600</f>
        <v>0</v>
      </c>
      <c r="AB597" s="51">
        <f>VLOOKUP(CONCATENATE($F597," ",$G597),AllocFactorMatrix,(AB$4+1),FALSE)*$E600</f>
        <v>0</v>
      </c>
      <c r="AC597" s="51">
        <f>VLOOKUP(CONCATENATE($F597," ",$G597),AllocFactorMatrix,(AC$4+1),FALSE)*$E600</f>
        <v>0</v>
      </c>
    </row>
    <row r="598" spans="1:29" s="48" customFormat="1" hidden="1" outlineLevel="1">
      <c r="A598" s="53"/>
      <c r="B598" s="104"/>
      <c r="C598" s="52"/>
      <c r="D598" s="52"/>
      <c r="E598" s="55">
        <f t="shared" si="291"/>
        <v>0</v>
      </c>
      <c r="F598" s="175" t="str">
        <f>F600</f>
        <v>CUST_903</v>
      </c>
      <c r="G598" s="52" t="str">
        <f>$G$13</f>
        <v>ENERGY</v>
      </c>
      <c r="H598" s="50">
        <f t="shared" si="275"/>
        <v>0</v>
      </c>
      <c r="I598" s="51">
        <f>VLOOKUP(CONCATENATE($F598," ",$G598),AllocFactorMatrix,(I$4+1),FALSE)*$E600</f>
        <v>0</v>
      </c>
      <c r="J598" s="51">
        <f>VLOOKUP(CONCATENATE($F598," ",$G598),AllocFactorMatrix,(J$4+1),FALSE)*$E600</f>
        <v>0</v>
      </c>
      <c r="K598" s="51">
        <f>VLOOKUP(CONCATENATE($F598," ",$G598),AllocFactorMatrix,(K$4+1),FALSE)*$E600</f>
        <v>0</v>
      </c>
      <c r="L598" s="51">
        <f>VLOOKUP(CONCATENATE($F598," ",$G598),AllocFactorMatrix,(L$4+1),FALSE)*$E600</f>
        <v>0</v>
      </c>
      <c r="M598" s="51">
        <f t="shared" si="296"/>
        <v>0</v>
      </c>
      <c r="N598" s="51">
        <f>VLOOKUP(CONCATENATE($F598," ",$G598),AllocFactorMatrix,(N$4+1),FALSE)*$E600</f>
        <v>0</v>
      </c>
      <c r="O598" s="51">
        <f>VLOOKUP(CONCATENATE($F598," ",$G598),AllocFactorMatrix,(O$4+1),FALSE)*$E600</f>
        <v>0</v>
      </c>
      <c r="P598" s="51">
        <f>VLOOKUP(CONCATENATE($F598," ",$G598),AllocFactorMatrix,(P$4+1),FALSE)*$E600</f>
        <v>0</v>
      </c>
      <c r="Q598" s="51">
        <f>VLOOKUP(CONCATENATE($F598," ",$G598),AllocFactorMatrix,(Q$4+1),FALSE)*$E600</f>
        <v>0</v>
      </c>
      <c r="R598" s="51">
        <f t="shared" si="298"/>
        <v>0</v>
      </c>
      <c r="S598" s="51">
        <f>VLOOKUP(CONCATENATE($F598," ",$G598),AllocFactorMatrix,(S$4+1),FALSE)*$E600</f>
        <v>0</v>
      </c>
      <c r="T598" s="51">
        <f>VLOOKUP(CONCATENATE($F598," ",$G598),AllocFactorMatrix,(T$4+1),FALSE)*$E600</f>
        <v>0</v>
      </c>
      <c r="U598" s="51">
        <f>VLOOKUP(CONCATENATE($F598," ",$G598),AllocFactorMatrix,(U$4+1),FALSE)*$E600</f>
        <v>0</v>
      </c>
      <c r="V598" s="51">
        <f>VLOOKUP(CONCATENATE($F598," ",$G598),AllocFactorMatrix,(V$4+1),FALSE)*$E600</f>
        <v>0</v>
      </c>
      <c r="W598" s="51">
        <f t="shared" si="299"/>
        <v>0</v>
      </c>
      <c r="X598" s="51">
        <f>VLOOKUP(CONCATENATE($F598," ",$G598),AllocFactorMatrix,(X$4+1),FALSE)*$E600</f>
        <v>0</v>
      </c>
      <c r="Y598" s="51">
        <f>VLOOKUP(CONCATENATE($F598," ",$G598),AllocFactorMatrix,(Y$4+1),FALSE)*$E600</f>
        <v>0</v>
      </c>
      <c r="Z598" s="51">
        <f t="shared" si="297"/>
        <v>0</v>
      </c>
      <c r="AA598" s="51">
        <f>VLOOKUP(CONCATENATE($F598," ",$G598),AllocFactorMatrix,(AA$4+1),FALSE)*$E600</f>
        <v>0</v>
      </c>
      <c r="AB598" s="51">
        <f>VLOOKUP(CONCATENATE($F598," ",$G598),AllocFactorMatrix,(AB$4+1),FALSE)*$E600</f>
        <v>0</v>
      </c>
      <c r="AC598" s="51">
        <f>VLOOKUP(CONCATENATE($F598," ",$G598),AllocFactorMatrix,(AC$4+1),FALSE)*$E600</f>
        <v>0</v>
      </c>
    </row>
    <row r="599" spans="1:29" s="48" customFormat="1" hidden="1" outlineLevel="1">
      <c r="A599" s="53"/>
      <c r="B599" s="104"/>
      <c r="C599" s="52"/>
      <c r="D599" s="52"/>
      <c r="E599" s="55">
        <f t="shared" si="291"/>
        <v>0</v>
      </c>
      <c r="F599" s="175" t="str">
        <f>F600</f>
        <v>CUST_903</v>
      </c>
      <c r="G599" s="52" t="str">
        <f>$G$14</f>
        <v>CUSTOMER</v>
      </c>
      <c r="H599" s="50">
        <f t="shared" si="275"/>
        <v>5213</v>
      </c>
      <c r="I599" s="51">
        <f>VLOOKUP(CONCATENATE($F599," ",$G599),AllocFactorMatrix,(I$4+1),FALSE)*$E600</f>
        <v>4493.4928332287036</v>
      </c>
      <c r="J599" s="51">
        <f>VLOOKUP(CONCATENATE($F599," ",$G599),AllocFactorMatrix,(J$4+1),FALSE)*$E600</f>
        <v>696.92020869664464</v>
      </c>
      <c r="K599" s="51">
        <f>VLOOKUP(CONCATENATE($F599," ",$G599),AllocFactorMatrix,(K$4+1),FALSE)*$E600</f>
        <v>1.7240978945678866</v>
      </c>
      <c r="L599" s="51">
        <f>VLOOKUP(CONCATENATE($F599," ",$G599),AllocFactorMatrix,(L$4+1),FALSE)*$E600</f>
        <v>0.13737831829226191</v>
      </c>
      <c r="M599" s="51">
        <f t="shared" si="296"/>
        <v>698.78168490950475</v>
      </c>
      <c r="N599" s="51">
        <f>VLOOKUP(CONCATENATE($F599," ",$G599),AllocFactorMatrix,(N$4+1),FALSE)*$E600</f>
        <v>12.477876395745731</v>
      </c>
      <c r="O599" s="51">
        <f>VLOOKUP(CONCATENATE($F599," ",$G599),AllocFactorMatrix,(O$4+1),FALSE)*$E600</f>
        <v>1.2864498234368238</v>
      </c>
      <c r="P599" s="51">
        <f>VLOOKUP(CONCATENATE($F599," ",$G599),AllocFactorMatrix,(P$4+1),FALSE)*$E600</f>
        <v>0.27573791028661138</v>
      </c>
      <c r="Q599" s="51">
        <f>VLOOKUP(CONCATENATE($F599," ",$G599),AllocFactorMatrix,(Q$4+1),FALSE)*$E600</f>
        <v>2.2569295148014451E-2</v>
      </c>
      <c r="R599" s="51">
        <f t="shared" si="298"/>
        <v>14.062633424617182</v>
      </c>
      <c r="S599" s="51">
        <f>VLOOKUP(CONCATENATE($F599," ",$G599),AllocFactorMatrix,(S$4+1),FALSE)*$E600</f>
        <v>0.11480902314424744</v>
      </c>
      <c r="T599" s="51">
        <f>VLOOKUP(CONCATENATE($F599," ",$G599),AllocFactorMatrix,(T$4+1),FALSE)*$E600</f>
        <v>1.0107119131502125</v>
      </c>
      <c r="U599" s="51">
        <f>VLOOKUP(CONCATENATE($F599," ",$G599),AllocFactorMatrix,(U$4+1),FALSE)*$E600</f>
        <v>0.4366667974289753</v>
      </c>
      <c r="V599" s="51">
        <f>VLOOKUP(CONCATENATE($F599," ",$G599),AllocFactorMatrix,(V$4+1),FALSE)*$E600</f>
        <v>9.1258454294145405E-2</v>
      </c>
      <c r="W599" s="51">
        <f t="shared" si="299"/>
        <v>1.6534461880175806</v>
      </c>
      <c r="X599" s="51">
        <f>VLOOKUP(CONCATENATE($F599," ",$G599),AllocFactorMatrix,(X$4+1),FALSE)*$E600</f>
        <v>3.5159036745798167</v>
      </c>
      <c r="Y599" s="51">
        <f>VLOOKUP(CONCATENATE($F599," ",$G599),AllocFactorMatrix,(Y$4+1),FALSE)*$E600</f>
        <v>2.2569295148014451E-2</v>
      </c>
      <c r="Z599" s="51">
        <f t="shared" si="297"/>
        <v>3.538472969727831</v>
      </c>
      <c r="AA599" s="51">
        <f>VLOOKUP(CONCATENATE($F599," ",$G599),AllocFactorMatrix,(AA$4+1),FALSE)*$E600</f>
        <v>0.20704875114048044</v>
      </c>
      <c r="AB599" s="51">
        <f>VLOOKUP(CONCATENATE($F599," ",$G599),AllocFactorMatrix,(AB$4+1),FALSE)*$E600</f>
        <v>0</v>
      </c>
      <c r="AC599" s="51">
        <f>VLOOKUP(CONCATENATE($F599," ",$G599),AllocFactorMatrix,(AC$4+1),FALSE)*$E600</f>
        <v>1.2638805282888093</v>
      </c>
    </row>
    <row r="600" spans="1:29" s="48" customFormat="1" collapsed="1">
      <c r="A600" s="53"/>
      <c r="B600" s="104"/>
      <c r="C600" s="52"/>
      <c r="D600" s="52" t="str">
        <f>+D2112</f>
        <v>Adj 54 - Removal Prior Period Insurance Proceeds</v>
      </c>
      <c r="E600" s="58">
        <f>+ROUND(E2112/8,0)</f>
        <v>5213</v>
      </c>
      <c r="F600" s="93" t="str">
        <f>+F2112</f>
        <v>CUST_903</v>
      </c>
      <c r="G600" s="52" t="str">
        <f>$G$15</f>
        <v>TOTAL</v>
      </c>
      <c r="H600" s="50">
        <f t="shared" si="275"/>
        <v>5213</v>
      </c>
      <c r="I600" s="51">
        <f>VLOOKUP(CONCATENATE($F600," ",$G600),AllocFactorMatrix,(I$4+1),FALSE)*$E600</f>
        <v>4493.4928332287036</v>
      </c>
      <c r="J600" s="51">
        <f>VLOOKUP(CONCATENATE($F600," ",$G600),AllocFactorMatrix,(J$4+1),FALSE)*$E600</f>
        <v>696.92020869664464</v>
      </c>
      <c r="K600" s="51">
        <f>VLOOKUP(CONCATENATE($F600," ",$G600),AllocFactorMatrix,(K$4+1),FALSE)*$E600</f>
        <v>1.7240978945678866</v>
      </c>
      <c r="L600" s="51">
        <f>VLOOKUP(CONCATENATE($F600," ",$G600),AllocFactorMatrix,(L$4+1),FALSE)*$E600</f>
        <v>0.13737831829226191</v>
      </c>
      <c r="M600" s="51">
        <f t="shared" si="296"/>
        <v>698.78168490950475</v>
      </c>
      <c r="N600" s="51">
        <f>VLOOKUP(CONCATENATE($F600," ",$G600),AllocFactorMatrix,(N$4+1),FALSE)*$E600</f>
        <v>12.477876395745731</v>
      </c>
      <c r="O600" s="51">
        <f>VLOOKUP(CONCATENATE($F600," ",$G600),AllocFactorMatrix,(O$4+1),FALSE)*$E600</f>
        <v>1.2864498234368238</v>
      </c>
      <c r="P600" s="51">
        <f>VLOOKUP(CONCATENATE($F600," ",$G600),AllocFactorMatrix,(P$4+1),FALSE)*$E600</f>
        <v>0.27573791028661138</v>
      </c>
      <c r="Q600" s="51">
        <f>VLOOKUP(CONCATENATE($F600," ",$G600),AllocFactorMatrix,(Q$4+1),FALSE)*$E600</f>
        <v>2.2569295148014451E-2</v>
      </c>
      <c r="R600" s="51">
        <f t="shared" si="298"/>
        <v>14.062633424617182</v>
      </c>
      <c r="S600" s="51">
        <f>VLOOKUP(CONCATENATE($F600," ",$G600),AllocFactorMatrix,(S$4+1),FALSE)*$E600</f>
        <v>0.11480902314424744</v>
      </c>
      <c r="T600" s="51">
        <f>VLOOKUP(CONCATENATE($F600," ",$G600),AllocFactorMatrix,(T$4+1),FALSE)*$E600</f>
        <v>1.0107119131502125</v>
      </c>
      <c r="U600" s="51">
        <f>VLOOKUP(CONCATENATE($F600," ",$G600),AllocFactorMatrix,(U$4+1),FALSE)*$E600</f>
        <v>0.4366667974289753</v>
      </c>
      <c r="V600" s="51">
        <f>VLOOKUP(CONCATENATE($F600," ",$G600),AllocFactorMatrix,(V$4+1),FALSE)*$E600</f>
        <v>9.1258454294145405E-2</v>
      </c>
      <c r="W600" s="51">
        <f t="shared" si="299"/>
        <v>1.6534461880175806</v>
      </c>
      <c r="X600" s="51">
        <f>VLOOKUP(CONCATENATE($F600," ",$G600),AllocFactorMatrix,(X$4+1),FALSE)*$E600</f>
        <v>3.5159036745798167</v>
      </c>
      <c r="Y600" s="51">
        <f>VLOOKUP(CONCATENATE($F600," ",$G600),AllocFactorMatrix,(Y$4+1),FALSE)*$E600</f>
        <v>2.2569295148014451E-2</v>
      </c>
      <c r="Z600" s="51">
        <f t="shared" si="297"/>
        <v>3.538472969727831</v>
      </c>
      <c r="AA600" s="51">
        <f>VLOOKUP(CONCATENATE($F600," ",$G600),AllocFactorMatrix,(AA$4+1),FALSE)*$E600</f>
        <v>0.20704875114048044</v>
      </c>
      <c r="AB600" s="51">
        <f>VLOOKUP(CONCATENATE($F600," ",$G600),AllocFactorMatrix,(AB$4+1),FALSE)*$E600</f>
        <v>0</v>
      </c>
      <c r="AC600" s="51">
        <f>VLOOKUP(CONCATENATE($F600," ",$G600),AllocFactorMatrix,(AC$4+1),FALSE)*$E600</f>
        <v>1.2638805282888093</v>
      </c>
    </row>
    <row r="601" spans="1:29" hidden="1" outlineLevel="1">
      <c r="E601" s="52"/>
      <c r="F601" s="175" t="str">
        <f>F608</f>
        <v>PROD_DEMAND</v>
      </c>
      <c r="G601" s="52" t="str">
        <f>$G$8</f>
        <v>PRODUCTION</v>
      </c>
      <c r="H601" s="4">
        <f t="shared" si="275"/>
        <v>114915.99999999997</v>
      </c>
      <c r="I601" s="5">
        <f>VLOOKUP(CONCATENATE($F601," ",$G601),AllocFactorMatrix,(I$4+1),FALSE)*$E608</f>
        <v>59111.17927335477</v>
      </c>
      <c r="J601" s="5">
        <f>VLOOKUP(CONCATENATE($F601," ",$G601),AllocFactorMatrix,(J$4+1),FALSE)*$E608</f>
        <v>13784.736094512651</v>
      </c>
      <c r="K601" s="5">
        <f>VLOOKUP(CONCATENATE($F601," ",$G601),AllocFactorMatrix,(K$4+1),FALSE)*$E608</f>
        <v>191.6624155540953</v>
      </c>
      <c r="L601" s="5">
        <f>VLOOKUP(CONCATENATE($F601," ",$G601),AllocFactorMatrix,(L$4+1),FALSE)*$E608</f>
        <v>26.693535162353935</v>
      </c>
      <c r="M601" s="5">
        <f t="shared" ref="M601:M608" si="300">SUBTOTAL(9,J601:L601)</f>
        <v>14003.092045229101</v>
      </c>
      <c r="N601" s="5">
        <f>VLOOKUP(CONCATENATE($F601," ",$G601),AllocFactorMatrix,(N$4+1),FALSE)*$E608</f>
        <v>8204.7879190360927</v>
      </c>
      <c r="O601" s="5">
        <f>VLOOKUP(CONCATENATE($F601," ",$G601),AllocFactorMatrix,(O$4+1),FALSE)*$E608</f>
        <v>1470.2289551056008</v>
      </c>
      <c r="P601" s="5">
        <f>VLOOKUP(CONCATENATE($F601," ",$G601),AllocFactorMatrix,(P$4+1),FALSE)*$E608</f>
        <v>298.14742868084426</v>
      </c>
      <c r="Q601" s="5">
        <f>VLOOKUP(CONCATENATE($F601," ",$G601),AllocFactorMatrix,(Q$4+1),FALSE)*$E608</f>
        <v>11.322013775337535</v>
      </c>
      <c r="R601" s="5">
        <f>SUBTOTAL(9,N601:Q601)</f>
        <v>9984.486316597875</v>
      </c>
      <c r="S601" s="5">
        <f>VLOOKUP(CONCATENATE($F601," ",$G601),AllocFactorMatrix,(S$4+1),FALSE)*$E608</f>
        <v>388.55555924847135</v>
      </c>
      <c r="T601" s="5">
        <f>VLOOKUP(CONCATENATE($F601," ",$G601),AllocFactorMatrix,(T$4+1),FALSE)*$E608</f>
        <v>5245.7244211103753</v>
      </c>
      <c r="U601" s="5">
        <f>VLOOKUP(CONCATENATE($F601," ",$G601),AllocFactorMatrix,(U$4+1),FALSE)*$E608</f>
        <v>20062.790120454691</v>
      </c>
      <c r="V601" s="5">
        <f>VLOOKUP(CONCATENATE($F601," ",$G601),AllocFactorMatrix,(V$4+1),FALSE)*$E608</f>
        <v>3634.560506482931</v>
      </c>
      <c r="W601" s="5">
        <f>SUBTOTAL(9,S601:V601)</f>
        <v>29331.630607296469</v>
      </c>
      <c r="X601" s="5">
        <f>VLOOKUP(CONCATENATE($F601," ",$G601),AllocFactorMatrix,(X$4+1),FALSE)*$E608</f>
        <v>2251.8829270183933</v>
      </c>
      <c r="Y601" s="5">
        <f>VLOOKUP(CONCATENATE($F601," ",$G601),AllocFactorMatrix,(Y$4+1),FALSE)*$E608</f>
        <v>44.975877891881808</v>
      </c>
      <c r="Z601" s="5">
        <f t="shared" ref="Z601:Z608" si="301">SUBTOTAL(9,X601:Y601)</f>
        <v>2296.858804910275</v>
      </c>
      <c r="AA601" s="5">
        <f>VLOOKUP(CONCATENATE($F601," ",$G601),AllocFactorMatrix,(AA$4+1),FALSE)*$E608</f>
        <v>29.705978911548144</v>
      </c>
      <c r="AB601" s="5">
        <f>VLOOKUP(CONCATENATE($F601," ",$G601),AllocFactorMatrix,(AB$4+1),FALSE)*$E608</f>
        <v>131.97087180131797</v>
      </c>
      <c r="AC601" s="5">
        <f>VLOOKUP(CONCATENATE($F601," ",$G601),AllocFactorMatrix,(AC$4+1),FALSE)*$E608</f>
        <v>27.076101898639209</v>
      </c>
    </row>
    <row r="602" spans="1:29" hidden="1" outlineLevel="1">
      <c r="E602" s="52"/>
      <c r="F602" s="175" t="str">
        <f>F608</f>
        <v>PROD_DEMAND</v>
      </c>
      <c r="G602" s="52" t="str">
        <f>$G$9</f>
        <v>BULKTRAN</v>
      </c>
      <c r="H602" s="4">
        <f t="shared" si="275"/>
        <v>0</v>
      </c>
      <c r="I602" s="5">
        <f>VLOOKUP(CONCATENATE($F602," ",$G602),AllocFactorMatrix,(I$4+1),FALSE)*$E608</f>
        <v>0</v>
      </c>
      <c r="J602" s="5">
        <f>VLOOKUP(CONCATENATE($F602," ",$G602),AllocFactorMatrix,(J$4+1),FALSE)*$E608</f>
        <v>0</v>
      </c>
      <c r="K602" s="5">
        <f>VLOOKUP(CONCATENATE($F602," ",$G602),AllocFactorMatrix,(K$4+1),FALSE)*$E608</f>
        <v>0</v>
      </c>
      <c r="L602" s="5">
        <f>VLOOKUP(CONCATENATE($F602," ",$G602),AllocFactorMatrix,(L$4+1),FALSE)*$E608</f>
        <v>0</v>
      </c>
      <c r="M602" s="5">
        <f t="shared" si="300"/>
        <v>0</v>
      </c>
      <c r="N602" s="5">
        <f>VLOOKUP(CONCATENATE($F602," ",$G602),AllocFactorMatrix,(N$4+1),FALSE)*$E608</f>
        <v>0</v>
      </c>
      <c r="O602" s="5">
        <f>VLOOKUP(CONCATENATE($F602," ",$G602),AllocFactorMatrix,(O$4+1),FALSE)*$E608</f>
        <v>0</v>
      </c>
      <c r="P602" s="5">
        <f>VLOOKUP(CONCATENATE($F602," ",$G602),AllocFactorMatrix,(P$4+1),FALSE)*$E608</f>
        <v>0</v>
      </c>
      <c r="Q602" s="5">
        <f>VLOOKUP(CONCATENATE($F602," ",$G602),AllocFactorMatrix,(Q$4+1),FALSE)*$E608</f>
        <v>0</v>
      </c>
      <c r="R602" s="5">
        <f t="shared" ref="R602:R608" si="302">SUBTOTAL(9,N602:Q602)</f>
        <v>0</v>
      </c>
      <c r="S602" s="5">
        <f>VLOOKUP(CONCATENATE($F602," ",$G602),AllocFactorMatrix,(S$4+1),FALSE)*$E608</f>
        <v>0</v>
      </c>
      <c r="T602" s="5">
        <f>VLOOKUP(CONCATENATE($F602," ",$G602),AllocFactorMatrix,(T$4+1),FALSE)*$E608</f>
        <v>0</v>
      </c>
      <c r="U602" s="5">
        <f>VLOOKUP(CONCATENATE($F602," ",$G602),AllocFactorMatrix,(U$4+1),FALSE)*$E608</f>
        <v>0</v>
      </c>
      <c r="V602" s="5">
        <f>VLOOKUP(CONCATENATE($F602," ",$G602),AllocFactorMatrix,(V$4+1),FALSE)*$E608</f>
        <v>0</v>
      </c>
      <c r="W602" s="5">
        <f t="shared" ref="W602:W608" si="303">SUBTOTAL(9,S602:V602)</f>
        <v>0</v>
      </c>
      <c r="X602" s="5">
        <f>VLOOKUP(CONCATENATE($F602," ",$G602),AllocFactorMatrix,(X$4+1),FALSE)*$E608</f>
        <v>0</v>
      </c>
      <c r="Y602" s="5">
        <f>VLOOKUP(CONCATENATE($F602," ",$G602),AllocFactorMatrix,(Y$4+1),FALSE)*$E608</f>
        <v>0</v>
      </c>
      <c r="Z602" s="5">
        <f t="shared" si="301"/>
        <v>0</v>
      </c>
      <c r="AA602" s="5">
        <f>VLOOKUP(CONCATENATE($F602," ",$G602),AllocFactorMatrix,(AA$4+1),FALSE)*$E608</f>
        <v>0</v>
      </c>
      <c r="AB602" s="5">
        <f>VLOOKUP(CONCATENATE($F602," ",$G602),AllocFactorMatrix,(AB$4+1),FALSE)*$E608</f>
        <v>0</v>
      </c>
      <c r="AC602" s="5">
        <f>VLOOKUP(CONCATENATE($F602," ",$G602),AllocFactorMatrix,(AC$4+1),FALSE)*$E608</f>
        <v>0</v>
      </c>
    </row>
    <row r="603" spans="1:29" hidden="1" outlineLevel="1">
      <c r="E603" s="52"/>
      <c r="F603" s="175" t="str">
        <f>F608</f>
        <v>PROD_DEMAND</v>
      </c>
      <c r="G603" s="52" t="str">
        <f>$G$10</f>
        <v>SUBTRAN</v>
      </c>
      <c r="H603" s="4">
        <f t="shared" si="275"/>
        <v>0</v>
      </c>
      <c r="I603" s="5">
        <f>VLOOKUP(CONCATENATE($F603," ",$G603),AllocFactorMatrix,(I$4+1),FALSE)*$E608</f>
        <v>0</v>
      </c>
      <c r="J603" s="5">
        <f>VLOOKUP(CONCATENATE($F603," ",$G603),AllocFactorMatrix,(J$4+1),FALSE)*$E608</f>
        <v>0</v>
      </c>
      <c r="K603" s="5">
        <f>VLOOKUP(CONCATENATE($F603," ",$G603),AllocFactorMatrix,(K$4+1),FALSE)*$E608</f>
        <v>0</v>
      </c>
      <c r="L603" s="5">
        <f>VLOOKUP(CONCATENATE($F603," ",$G603),AllocFactorMatrix,(L$4+1),FALSE)*$E608</f>
        <v>0</v>
      </c>
      <c r="M603" s="5">
        <f t="shared" si="300"/>
        <v>0</v>
      </c>
      <c r="N603" s="5">
        <f>VLOOKUP(CONCATENATE($F603," ",$G603),AllocFactorMatrix,(N$4+1),FALSE)*$E608</f>
        <v>0</v>
      </c>
      <c r="O603" s="5">
        <f>VLOOKUP(CONCATENATE($F603," ",$G603),AllocFactorMatrix,(O$4+1),FALSE)*$E608</f>
        <v>0</v>
      </c>
      <c r="P603" s="5">
        <f>VLOOKUP(CONCATENATE($F603," ",$G603),AllocFactorMatrix,(P$4+1),FALSE)*$E608</f>
        <v>0</v>
      </c>
      <c r="Q603" s="5">
        <f>VLOOKUP(CONCATENATE($F603," ",$G603),AllocFactorMatrix,(Q$4+1),FALSE)*$E608</f>
        <v>0</v>
      </c>
      <c r="R603" s="5">
        <f t="shared" si="302"/>
        <v>0</v>
      </c>
      <c r="S603" s="5">
        <f>VLOOKUP(CONCATENATE($F603," ",$G603),AllocFactorMatrix,(S$4+1),FALSE)*$E608</f>
        <v>0</v>
      </c>
      <c r="T603" s="5">
        <f>VLOOKUP(CONCATENATE($F603," ",$G603),AllocFactorMatrix,(T$4+1),FALSE)*$E608</f>
        <v>0</v>
      </c>
      <c r="U603" s="5">
        <f>VLOOKUP(CONCATENATE($F603," ",$G603),AllocFactorMatrix,(U$4+1),FALSE)*$E608</f>
        <v>0</v>
      </c>
      <c r="V603" s="5">
        <f>VLOOKUP(CONCATENATE($F603," ",$G603),AllocFactorMatrix,(V$4+1),FALSE)*$E608</f>
        <v>0</v>
      </c>
      <c r="W603" s="5">
        <f t="shared" si="303"/>
        <v>0</v>
      </c>
      <c r="X603" s="5">
        <f>VLOOKUP(CONCATENATE($F603," ",$G603),AllocFactorMatrix,(X$4+1),FALSE)*$E608</f>
        <v>0</v>
      </c>
      <c r="Y603" s="5">
        <f>VLOOKUP(CONCATENATE($F603," ",$G603),AllocFactorMatrix,(Y$4+1),FALSE)*$E608</f>
        <v>0</v>
      </c>
      <c r="Z603" s="5">
        <f t="shared" si="301"/>
        <v>0</v>
      </c>
      <c r="AA603" s="5">
        <f>VLOOKUP(CONCATENATE($F603," ",$G603),AllocFactorMatrix,(AA$4+1),FALSE)*$E608</f>
        <v>0</v>
      </c>
      <c r="AB603" s="5">
        <f>VLOOKUP(CONCATENATE($F603," ",$G603),AllocFactorMatrix,(AB$4+1),FALSE)*$E608</f>
        <v>0</v>
      </c>
      <c r="AC603" s="5">
        <f>VLOOKUP(CONCATENATE($F603," ",$G603),AllocFactorMatrix,(AC$4+1),FALSE)*$E608</f>
        <v>0</v>
      </c>
    </row>
    <row r="604" spans="1:29" hidden="1" outlineLevel="1">
      <c r="E604" s="52"/>
      <c r="F604" s="175" t="str">
        <f>F608</f>
        <v>PROD_DEMAND</v>
      </c>
      <c r="G604" s="52" t="str">
        <f>$G$11</f>
        <v>DISTPRI</v>
      </c>
      <c r="H604" s="4">
        <f t="shared" si="275"/>
        <v>0</v>
      </c>
      <c r="I604" s="5">
        <f>VLOOKUP(CONCATENATE($F604," ",$G604),AllocFactorMatrix,(I$4+1),FALSE)*$E608</f>
        <v>0</v>
      </c>
      <c r="J604" s="5">
        <f>VLOOKUP(CONCATENATE($F604," ",$G604),AllocFactorMatrix,(J$4+1),FALSE)*$E608</f>
        <v>0</v>
      </c>
      <c r="K604" s="5">
        <f>VLOOKUP(CONCATENATE($F604," ",$G604),AllocFactorMatrix,(K$4+1),FALSE)*$E608</f>
        <v>0</v>
      </c>
      <c r="L604" s="5">
        <f>VLOOKUP(CONCATENATE($F604," ",$G604),AllocFactorMatrix,(L$4+1),FALSE)*$E608</f>
        <v>0</v>
      </c>
      <c r="M604" s="5">
        <f t="shared" si="300"/>
        <v>0</v>
      </c>
      <c r="N604" s="5">
        <f>VLOOKUP(CONCATENATE($F604," ",$G604),AllocFactorMatrix,(N$4+1),FALSE)*$E608</f>
        <v>0</v>
      </c>
      <c r="O604" s="5">
        <f>VLOOKUP(CONCATENATE($F604," ",$G604),AllocFactorMatrix,(O$4+1),FALSE)*$E608</f>
        <v>0</v>
      </c>
      <c r="P604" s="5">
        <f>VLOOKUP(CONCATENATE($F604," ",$G604),AllocFactorMatrix,(P$4+1),FALSE)*$E608</f>
        <v>0</v>
      </c>
      <c r="Q604" s="5">
        <f>VLOOKUP(CONCATENATE($F604," ",$G604),AllocFactorMatrix,(Q$4+1),FALSE)*$E608</f>
        <v>0</v>
      </c>
      <c r="R604" s="5">
        <f t="shared" si="302"/>
        <v>0</v>
      </c>
      <c r="S604" s="5">
        <f>VLOOKUP(CONCATENATE($F604," ",$G604),AllocFactorMatrix,(S$4+1),FALSE)*$E608</f>
        <v>0</v>
      </c>
      <c r="T604" s="5">
        <f>VLOOKUP(CONCATENATE($F604," ",$G604),AllocFactorMatrix,(T$4+1),FALSE)*$E608</f>
        <v>0</v>
      </c>
      <c r="U604" s="5">
        <f>VLOOKUP(CONCATENATE($F604," ",$G604),AllocFactorMatrix,(U$4+1),FALSE)*$E608</f>
        <v>0</v>
      </c>
      <c r="V604" s="5">
        <f>VLOOKUP(CONCATENATE($F604," ",$G604),AllocFactorMatrix,(V$4+1),FALSE)*$E608</f>
        <v>0</v>
      </c>
      <c r="W604" s="5">
        <f t="shared" si="303"/>
        <v>0</v>
      </c>
      <c r="X604" s="5">
        <f>VLOOKUP(CONCATENATE($F604," ",$G604),AllocFactorMatrix,(X$4+1),FALSE)*$E608</f>
        <v>0</v>
      </c>
      <c r="Y604" s="5">
        <f>VLOOKUP(CONCATENATE($F604," ",$G604),AllocFactorMatrix,(Y$4+1),FALSE)*$E608</f>
        <v>0</v>
      </c>
      <c r="Z604" s="5">
        <f t="shared" si="301"/>
        <v>0</v>
      </c>
      <c r="AA604" s="5">
        <f>VLOOKUP(CONCATENATE($F604," ",$G604),AllocFactorMatrix,(AA$4+1),FALSE)*$E608</f>
        <v>0</v>
      </c>
      <c r="AB604" s="5">
        <f>VLOOKUP(CONCATENATE($F604," ",$G604),AllocFactorMatrix,(AB$4+1),FALSE)*$E608</f>
        <v>0</v>
      </c>
      <c r="AC604" s="5">
        <f>VLOOKUP(CONCATENATE($F604," ",$G604),AllocFactorMatrix,(AC$4+1),FALSE)*$E608</f>
        <v>0</v>
      </c>
    </row>
    <row r="605" spans="1:29" hidden="1" outlineLevel="1">
      <c r="E605" s="52"/>
      <c r="F605" s="175" t="str">
        <f>F608</f>
        <v>PROD_DEMAND</v>
      </c>
      <c r="G605" s="52" t="str">
        <f>$G$12</f>
        <v>DISTSEC</v>
      </c>
      <c r="H605" s="4">
        <f t="shared" si="275"/>
        <v>0</v>
      </c>
      <c r="I605" s="5">
        <f>VLOOKUP(CONCATENATE($F605," ",$G605),AllocFactorMatrix,(I$4+1),FALSE)*$E608</f>
        <v>0</v>
      </c>
      <c r="J605" s="5">
        <f>VLOOKUP(CONCATENATE($F605," ",$G605),AllocFactorMatrix,(J$4+1),FALSE)*$E608</f>
        <v>0</v>
      </c>
      <c r="K605" s="5">
        <f>VLOOKUP(CONCATENATE($F605," ",$G605),AllocFactorMatrix,(K$4+1),FALSE)*$E608</f>
        <v>0</v>
      </c>
      <c r="L605" s="5">
        <f>VLOOKUP(CONCATENATE($F605," ",$G605),AllocFactorMatrix,(L$4+1),FALSE)*$E608</f>
        <v>0</v>
      </c>
      <c r="M605" s="5">
        <f t="shared" si="300"/>
        <v>0</v>
      </c>
      <c r="N605" s="5">
        <f>VLOOKUP(CONCATENATE($F605," ",$G605),AllocFactorMatrix,(N$4+1),FALSE)*$E608</f>
        <v>0</v>
      </c>
      <c r="O605" s="5">
        <f>VLOOKUP(CONCATENATE($F605," ",$G605),AllocFactorMatrix,(O$4+1),FALSE)*$E608</f>
        <v>0</v>
      </c>
      <c r="P605" s="5">
        <f>VLOOKUP(CONCATENATE($F605," ",$G605),AllocFactorMatrix,(P$4+1),FALSE)*$E608</f>
        <v>0</v>
      </c>
      <c r="Q605" s="5">
        <f>VLOOKUP(CONCATENATE($F605," ",$G605),AllocFactorMatrix,(Q$4+1),FALSE)*$E608</f>
        <v>0</v>
      </c>
      <c r="R605" s="5">
        <f t="shared" si="302"/>
        <v>0</v>
      </c>
      <c r="S605" s="5">
        <f>VLOOKUP(CONCATENATE($F605," ",$G605),AllocFactorMatrix,(S$4+1),FALSE)*$E608</f>
        <v>0</v>
      </c>
      <c r="T605" s="5">
        <f>VLOOKUP(CONCATENATE($F605," ",$G605),AllocFactorMatrix,(T$4+1),FALSE)*$E608</f>
        <v>0</v>
      </c>
      <c r="U605" s="5">
        <f>VLOOKUP(CONCATENATE($F605," ",$G605),AllocFactorMatrix,(U$4+1),FALSE)*$E608</f>
        <v>0</v>
      </c>
      <c r="V605" s="5">
        <f>VLOOKUP(CONCATENATE($F605," ",$G605),AllocFactorMatrix,(V$4+1),FALSE)*$E608</f>
        <v>0</v>
      </c>
      <c r="W605" s="5">
        <f t="shared" si="303"/>
        <v>0</v>
      </c>
      <c r="X605" s="5">
        <f>VLOOKUP(CONCATENATE($F605," ",$G605),AllocFactorMatrix,(X$4+1),FALSE)*$E608</f>
        <v>0</v>
      </c>
      <c r="Y605" s="5">
        <f>VLOOKUP(CONCATENATE($F605," ",$G605),AllocFactorMatrix,(Y$4+1),FALSE)*$E608</f>
        <v>0</v>
      </c>
      <c r="Z605" s="5">
        <f t="shared" si="301"/>
        <v>0</v>
      </c>
      <c r="AA605" s="5">
        <f>VLOOKUP(CONCATENATE($F605," ",$G605),AllocFactorMatrix,(AA$4+1),FALSE)*$E608</f>
        <v>0</v>
      </c>
      <c r="AB605" s="5">
        <f>VLOOKUP(CONCATENATE($F605," ",$G605),AllocFactorMatrix,(AB$4+1),FALSE)*$E608</f>
        <v>0</v>
      </c>
      <c r="AC605" s="5">
        <f>VLOOKUP(CONCATENATE($F605," ",$G605),AllocFactorMatrix,(AC$4+1),FALSE)*$E608</f>
        <v>0</v>
      </c>
    </row>
    <row r="606" spans="1:29" hidden="1" outlineLevel="1">
      <c r="E606" s="52"/>
      <c r="F606" s="175" t="str">
        <f>F608</f>
        <v>PROD_DEMAND</v>
      </c>
      <c r="G606" s="52" t="str">
        <f>$G$13</f>
        <v>ENERGY</v>
      </c>
      <c r="H606" s="4">
        <f t="shared" si="275"/>
        <v>0</v>
      </c>
      <c r="I606" s="5">
        <f>VLOOKUP(CONCATENATE($F606," ",$G606),AllocFactorMatrix,(I$4+1),FALSE)*$E608</f>
        <v>0</v>
      </c>
      <c r="J606" s="5">
        <f>VLOOKUP(CONCATENATE($F606," ",$G606),AllocFactorMatrix,(J$4+1),FALSE)*$E608</f>
        <v>0</v>
      </c>
      <c r="K606" s="5">
        <f>VLOOKUP(CONCATENATE($F606," ",$G606),AllocFactorMatrix,(K$4+1),FALSE)*$E608</f>
        <v>0</v>
      </c>
      <c r="L606" s="5">
        <f>VLOOKUP(CONCATENATE($F606," ",$G606),AllocFactorMatrix,(L$4+1),FALSE)*$E608</f>
        <v>0</v>
      </c>
      <c r="M606" s="5">
        <f t="shared" si="300"/>
        <v>0</v>
      </c>
      <c r="N606" s="5">
        <f>VLOOKUP(CONCATENATE($F606," ",$G606),AllocFactorMatrix,(N$4+1),FALSE)*$E608</f>
        <v>0</v>
      </c>
      <c r="O606" s="5">
        <f>VLOOKUP(CONCATENATE($F606," ",$G606),AllocFactorMatrix,(O$4+1),FALSE)*$E608</f>
        <v>0</v>
      </c>
      <c r="P606" s="5">
        <f>VLOOKUP(CONCATENATE($F606," ",$G606),AllocFactorMatrix,(P$4+1),FALSE)*$E608</f>
        <v>0</v>
      </c>
      <c r="Q606" s="5">
        <f>VLOOKUP(CONCATENATE($F606," ",$G606),AllocFactorMatrix,(Q$4+1),FALSE)*$E608</f>
        <v>0</v>
      </c>
      <c r="R606" s="5">
        <f t="shared" si="302"/>
        <v>0</v>
      </c>
      <c r="S606" s="5">
        <f>VLOOKUP(CONCATENATE($F606," ",$G606),AllocFactorMatrix,(S$4+1),FALSE)*$E608</f>
        <v>0</v>
      </c>
      <c r="T606" s="5">
        <f>VLOOKUP(CONCATENATE($F606," ",$G606),AllocFactorMatrix,(T$4+1),FALSE)*$E608</f>
        <v>0</v>
      </c>
      <c r="U606" s="5">
        <f>VLOOKUP(CONCATENATE($F606," ",$G606),AllocFactorMatrix,(U$4+1),FALSE)*$E608</f>
        <v>0</v>
      </c>
      <c r="V606" s="5">
        <f>VLOOKUP(CONCATENATE($F606," ",$G606),AllocFactorMatrix,(V$4+1),FALSE)*$E608</f>
        <v>0</v>
      </c>
      <c r="W606" s="5">
        <f t="shared" si="303"/>
        <v>0</v>
      </c>
      <c r="X606" s="5">
        <f>VLOOKUP(CONCATENATE($F606," ",$G606),AllocFactorMatrix,(X$4+1),FALSE)*$E608</f>
        <v>0</v>
      </c>
      <c r="Y606" s="5">
        <f>VLOOKUP(CONCATENATE($F606," ",$G606),AllocFactorMatrix,(Y$4+1),FALSE)*$E608</f>
        <v>0</v>
      </c>
      <c r="Z606" s="5">
        <f t="shared" si="301"/>
        <v>0</v>
      </c>
      <c r="AA606" s="5">
        <f>VLOOKUP(CONCATENATE($F606," ",$G606),AllocFactorMatrix,(AA$4+1),FALSE)*$E608</f>
        <v>0</v>
      </c>
      <c r="AB606" s="5">
        <f>VLOOKUP(CONCATENATE($F606," ",$G606),AllocFactorMatrix,(AB$4+1),FALSE)*$E608</f>
        <v>0</v>
      </c>
      <c r="AC606" s="5">
        <f>VLOOKUP(CONCATENATE($F606," ",$G606),AllocFactorMatrix,(AC$4+1),FALSE)*$E608</f>
        <v>0</v>
      </c>
    </row>
    <row r="607" spans="1:29" hidden="1" outlineLevel="1">
      <c r="E607" s="52"/>
      <c r="F607" s="175" t="str">
        <f>F608</f>
        <v>PROD_DEMAND</v>
      </c>
      <c r="G607" s="52" t="str">
        <f>$G$14</f>
        <v>CUSTOMER</v>
      </c>
      <c r="H607" s="4">
        <f t="shared" si="275"/>
        <v>0</v>
      </c>
      <c r="I607" s="5">
        <f>VLOOKUP(CONCATENATE($F607," ",$G607),AllocFactorMatrix,(I$4+1),FALSE)*$E608</f>
        <v>0</v>
      </c>
      <c r="J607" s="5">
        <f>VLOOKUP(CONCATENATE($F607," ",$G607),AllocFactorMatrix,(J$4+1),FALSE)*$E608</f>
        <v>0</v>
      </c>
      <c r="K607" s="5">
        <f>VLOOKUP(CONCATENATE($F607," ",$G607),AllocFactorMatrix,(K$4+1),FALSE)*$E608</f>
        <v>0</v>
      </c>
      <c r="L607" s="5">
        <f>VLOOKUP(CONCATENATE($F607," ",$G607),AllocFactorMatrix,(L$4+1),FALSE)*$E608</f>
        <v>0</v>
      </c>
      <c r="M607" s="5">
        <f t="shared" si="300"/>
        <v>0</v>
      </c>
      <c r="N607" s="5">
        <f>VLOOKUP(CONCATENATE($F607," ",$G607),AllocFactorMatrix,(N$4+1),FALSE)*$E608</f>
        <v>0</v>
      </c>
      <c r="O607" s="5">
        <f>VLOOKUP(CONCATENATE($F607," ",$G607),AllocFactorMatrix,(O$4+1),FALSE)*$E608</f>
        <v>0</v>
      </c>
      <c r="P607" s="5">
        <f>VLOOKUP(CONCATENATE($F607," ",$G607),AllocFactorMatrix,(P$4+1),FALSE)*$E608</f>
        <v>0</v>
      </c>
      <c r="Q607" s="5">
        <f>VLOOKUP(CONCATENATE($F607," ",$G607),AllocFactorMatrix,(Q$4+1),FALSE)*$E608</f>
        <v>0</v>
      </c>
      <c r="R607" s="5">
        <f t="shared" si="302"/>
        <v>0</v>
      </c>
      <c r="S607" s="5">
        <f>VLOOKUP(CONCATENATE($F607," ",$G607),AllocFactorMatrix,(S$4+1),FALSE)*$E608</f>
        <v>0</v>
      </c>
      <c r="T607" s="5">
        <f>VLOOKUP(CONCATENATE($F607," ",$G607),AllocFactorMatrix,(T$4+1),FALSE)*$E608</f>
        <v>0</v>
      </c>
      <c r="U607" s="5">
        <f>VLOOKUP(CONCATENATE($F607," ",$G607),AllocFactorMatrix,(U$4+1),FALSE)*$E608</f>
        <v>0</v>
      </c>
      <c r="V607" s="5">
        <f>VLOOKUP(CONCATENATE($F607," ",$G607),AllocFactorMatrix,(V$4+1),FALSE)*$E608</f>
        <v>0</v>
      </c>
      <c r="W607" s="5">
        <f t="shared" si="303"/>
        <v>0</v>
      </c>
      <c r="X607" s="5">
        <f>VLOOKUP(CONCATENATE($F607," ",$G607),AllocFactorMatrix,(X$4+1),FALSE)*$E608</f>
        <v>0</v>
      </c>
      <c r="Y607" s="5">
        <f>VLOOKUP(CONCATENATE($F607," ",$G607),AllocFactorMatrix,(Y$4+1),FALSE)*$E608</f>
        <v>0</v>
      </c>
      <c r="Z607" s="5">
        <f t="shared" si="301"/>
        <v>0</v>
      </c>
      <c r="AA607" s="5">
        <f>VLOOKUP(CONCATENATE($F607," ",$G607),AllocFactorMatrix,(AA$4+1),FALSE)*$E608</f>
        <v>0</v>
      </c>
      <c r="AB607" s="5">
        <f>VLOOKUP(CONCATENATE($F607," ",$G607),AllocFactorMatrix,(AB$4+1),FALSE)*$E608</f>
        <v>0</v>
      </c>
      <c r="AC607" s="5">
        <f>VLOOKUP(CONCATENATE($F607," ",$G607),AllocFactorMatrix,(AC$4+1),FALSE)*$E608</f>
        <v>0</v>
      </c>
    </row>
    <row r="608" spans="1:29" collapsed="1">
      <c r="D608" s="52" t="str">
        <f>+D2120</f>
        <v>Adj 55 - Removal Prior Period Rockport Bill</v>
      </c>
      <c r="E608" s="58">
        <f>+ROUND(E2120/8,0)</f>
        <v>114916</v>
      </c>
      <c r="F608" s="93" t="str">
        <f>+F2120</f>
        <v>PROD_DEMAND</v>
      </c>
      <c r="G608" s="52" t="str">
        <f>$G$15</f>
        <v>TOTAL</v>
      </c>
      <c r="H608" s="4">
        <f t="shared" si="275"/>
        <v>114915.99999999997</v>
      </c>
      <c r="I608" s="5">
        <f>VLOOKUP(CONCATENATE($F608," ",$G608),AllocFactorMatrix,(I$4+1),FALSE)*$E608</f>
        <v>59111.17927335477</v>
      </c>
      <c r="J608" s="5">
        <f>VLOOKUP(CONCATENATE($F608," ",$G608),AllocFactorMatrix,(J$4+1),FALSE)*$E608</f>
        <v>13784.736094512651</v>
      </c>
      <c r="K608" s="5">
        <f>VLOOKUP(CONCATENATE($F608," ",$G608),AllocFactorMatrix,(K$4+1),FALSE)*$E608</f>
        <v>191.6624155540953</v>
      </c>
      <c r="L608" s="5">
        <f>VLOOKUP(CONCATENATE($F608," ",$G608),AllocFactorMatrix,(L$4+1),FALSE)*$E608</f>
        <v>26.693535162353935</v>
      </c>
      <c r="M608" s="5">
        <f t="shared" si="300"/>
        <v>14003.092045229101</v>
      </c>
      <c r="N608" s="5">
        <f>VLOOKUP(CONCATENATE($F608," ",$G608),AllocFactorMatrix,(N$4+1),FALSE)*$E608</f>
        <v>8204.7879190360927</v>
      </c>
      <c r="O608" s="5">
        <f>VLOOKUP(CONCATENATE($F608," ",$G608),AllocFactorMatrix,(O$4+1),FALSE)*$E608</f>
        <v>1470.2289551056008</v>
      </c>
      <c r="P608" s="5">
        <f>VLOOKUP(CONCATENATE($F608," ",$G608),AllocFactorMatrix,(P$4+1),FALSE)*$E608</f>
        <v>298.14742868084426</v>
      </c>
      <c r="Q608" s="5">
        <f>VLOOKUP(CONCATENATE($F608," ",$G608),AllocFactorMatrix,(Q$4+1),FALSE)*$E608</f>
        <v>11.322013775337535</v>
      </c>
      <c r="R608" s="5">
        <f t="shared" si="302"/>
        <v>9984.486316597875</v>
      </c>
      <c r="S608" s="5">
        <f>VLOOKUP(CONCATENATE($F608," ",$G608),AllocFactorMatrix,(S$4+1),FALSE)*$E608</f>
        <v>388.55555924847135</v>
      </c>
      <c r="T608" s="5">
        <f>VLOOKUP(CONCATENATE($F608," ",$G608),AllocFactorMatrix,(T$4+1),FALSE)*$E608</f>
        <v>5245.7244211103753</v>
      </c>
      <c r="U608" s="5">
        <f>VLOOKUP(CONCATENATE($F608," ",$G608),AllocFactorMatrix,(U$4+1),FALSE)*$E608</f>
        <v>20062.790120454691</v>
      </c>
      <c r="V608" s="5">
        <f>VLOOKUP(CONCATENATE($F608," ",$G608),AllocFactorMatrix,(V$4+1),FALSE)*$E608</f>
        <v>3634.560506482931</v>
      </c>
      <c r="W608" s="5">
        <f t="shared" si="303"/>
        <v>29331.630607296469</v>
      </c>
      <c r="X608" s="5">
        <f>VLOOKUP(CONCATENATE($F608," ",$G608),AllocFactorMatrix,(X$4+1),FALSE)*$E608</f>
        <v>2251.8829270183933</v>
      </c>
      <c r="Y608" s="5">
        <f>VLOOKUP(CONCATENATE($F608," ",$G608),AllocFactorMatrix,(Y$4+1),FALSE)*$E608</f>
        <v>44.975877891881808</v>
      </c>
      <c r="Z608" s="5">
        <f t="shared" si="301"/>
        <v>2296.858804910275</v>
      </c>
      <c r="AA608" s="5">
        <f>VLOOKUP(CONCATENATE($F608," ",$G608),AllocFactorMatrix,(AA$4+1),FALSE)*$E608</f>
        <v>29.705978911548144</v>
      </c>
      <c r="AB608" s="5">
        <f>VLOOKUP(CONCATENATE($F608," ",$G608),AllocFactorMatrix,(AB$4+1),FALSE)*$E608</f>
        <v>131.97087180131797</v>
      </c>
      <c r="AC608" s="5">
        <f>VLOOKUP(CONCATENATE($F608," ",$G608),AllocFactorMatrix,(AC$4+1),FALSE)*$E608</f>
        <v>27.076101898639209</v>
      </c>
    </row>
    <row r="609" spans="1:29" hidden="1" outlineLevel="1">
      <c r="E609" s="52"/>
      <c r="F609" s="175" t="str">
        <f>F616</f>
        <v>PROD_ENERGY</v>
      </c>
      <c r="G609" s="52" t="str">
        <f>$G$8</f>
        <v>PRODUCTION</v>
      </c>
      <c r="H609" s="4">
        <f t="shared" si="275"/>
        <v>0</v>
      </c>
      <c r="I609" s="5">
        <f>VLOOKUP(CONCATENATE($F609," ",$G609),AllocFactorMatrix,(I$4+1),FALSE)*$E616</f>
        <v>0</v>
      </c>
      <c r="J609" s="5">
        <f>VLOOKUP(CONCATENATE($F609," ",$G609),AllocFactorMatrix,(J$4+1),FALSE)*$E616</f>
        <v>0</v>
      </c>
      <c r="K609" s="5">
        <f>VLOOKUP(CONCATENATE($F609," ",$G609),AllocFactorMatrix,(K$4+1),FALSE)*$E616</f>
        <v>0</v>
      </c>
      <c r="L609" s="5">
        <f>VLOOKUP(CONCATENATE($F609," ",$G609),AllocFactorMatrix,(L$4+1),FALSE)*$E616</f>
        <v>0</v>
      </c>
      <c r="M609" s="5">
        <f t="shared" ref="M609:M616" si="304">SUBTOTAL(9,J609:L609)</f>
        <v>0</v>
      </c>
      <c r="N609" s="5">
        <f>VLOOKUP(CONCATENATE($F609," ",$G609),AllocFactorMatrix,(N$4+1),FALSE)*$E616</f>
        <v>0</v>
      </c>
      <c r="O609" s="5">
        <f>VLOOKUP(CONCATENATE($F609," ",$G609),AllocFactorMatrix,(O$4+1),FALSE)*$E616</f>
        <v>0</v>
      </c>
      <c r="P609" s="5">
        <f>VLOOKUP(CONCATENATE($F609," ",$G609),AllocFactorMatrix,(P$4+1),FALSE)*$E616</f>
        <v>0</v>
      </c>
      <c r="Q609" s="5">
        <f>VLOOKUP(CONCATENATE($F609," ",$G609),AllocFactorMatrix,(Q$4+1),FALSE)*$E616</f>
        <v>0</v>
      </c>
      <c r="R609" s="5">
        <f>SUBTOTAL(9,N609:Q609)</f>
        <v>0</v>
      </c>
      <c r="S609" s="5">
        <f>VLOOKUP(CONCATENATE($F609," ",$G609),AllocFactorMatrix,(S$4+1),FALSE)*$E616</f>
        <v>0</v>
      </c>
      <c r="T609" s="5">
        <f>VLOOKUP(CONCATENATE($F609," ",$G609),AllocFactorMatrix,(T$4+1),FALSE)*$E616</f>
        <v>0</v>
      </c>
      <c r="U609" s="5">
        <f>VLOOKUP(CONCATENATE($F609," ",$G609),AllocFactorMatrix,(U$4+1),FALSE)*$E616</f>
        <v>0</v>
      </c>
      <c r="V609" s="5">
        <f>VLOOKUP(CONCATENATE($F609," ",$G609),AllocFactorMatrix,(V$4+1),FALSE)*$E616</f>
        <v>0</v>
      </c>
      <c r="W609" s="5">
        <f>SUBTOTAL(9,S609:V609)</f>
        <v>0</v>
      </c>
      <c r="X609" s="5">
        <f>VLOOKUP(CONCATENATE($F609," ",$G609),AllocFactorMatrix,(X$4+1),FALSE)*$E616</f>
        <v>0</v>
      </c>
      <c r="Y609" s="5">
        <f>VLOOKUP(CONCATENATE($F609," ",$G609),AllocFactorMatrix,(Y$4+1),FALSE)*$E616</f>
        <v>0</v>
      </c>
      <c r="Z609" s="5">
        <f t="shared" ref="Z609:Z616" si="305">SUBTOTAL(9,X609:Y609)</f>
        <v>0</v>
      </c>
      <c r="AA609" s="5">
        <f>VLOOKUP(CONCATENATE($F609," ",$G609),AllocFactorMatrix,(AA$4+1),FALSE)*$E616</f>
        <v>0</v>
      </c>
      <c r="AB609" s="5">
        <f>VLOOKUP(CONCATENATE($F609," ",$G609),AllocFactorMatrix,(AB$4+1),FALSE)*$E616</f>
        <v>0</v>
      </c>
      <c r="AC609" s="5">
        <f>VLOOKUP(CONCATENATE($F609," ",$G609),AllocFactorMatrix,(AC$4+1),FALSE)*$E616</f>
        <v>0</v>
      </c>
    </row>
    <row r="610" spans="1:29" hidden="1" outlineLevel="1">
      <c r="E610" s="52"/>
      <c r="F610" s="175" t="str">
        <f>F616</f>
        <v>PROD_ENERGY</v>
      </c>
      <c r="G610" s="52" t="str">
        <f>$G$9</f>
        <v>BULKTRAN</v>
      </c>
      <c r="H610" s="4">
        <f t="shared" si="275"/>
        <v>0</v>
      </c>
      <c r="I610" s="5">
        <f>VLOOKUP(CONCATENATE($F610," ",$G610),AllocFactorMatrix,(I$4+1),FALSE)*$E616</f>
        <v>0</v>
      </c>
      <c r="J610" s="5">
        <f>VLOOKUP(CONCATENATE($F610," ",$G610),AllocFactorMatrix,(J$4+1),FALSE)*$E616</f>
        <v>0</v>
      </c>
      <c r="K610" s="5">
        <f>VLOOKUP(CONCATENATE($F610," ",$G610),AllocFactorMatrix,(K$4+1),FALSE)*$E616</f>
        <v>0</v>
      </c>
      <c r="L610" s="5">
        <f>VLOOKUP(CONCATENATE($F610," ",$G610),AllocFactorMatrix,(L$4+1),FALSE)*$E616</f>
        <v>0</v>
      </c>
      <c r="M610" s="5">
        <f t="shared" si="304"/>
        <v>0</v>
      </c>
      <c r="N610" s="5">
        <f>VLOOKUP(CONCATENATE($F610," ",$G610),AllocFactorMatrix,(N$4+1),FALSE)*$E616</f>
        <v>0</v>
      </c>
      <c r="O610" s="5">
        <f>VLOOKUP(CONCATENATE($F610," ",$G610),AllocFactorMatrix,(O$4+1),FALSE)*$E616</f>
        <v>0</v>
      </c>
      <c r="P610" s="5">
        <f>VLOOKUP(CONCATENATE($F610," ",$G610),AllocFactorMatrix,(P$4+1),FALSE)*$E616</f>
        <v>0</v>
      </c>
      <c r="Q610" s="5">
        <f>VLOOKUP(CONCATENATE($F610," ",$G610),AllocFactorMatrix,(Q$4+1),FALSE)*$E616</f>
        <v>0</v>
      </c>
      <c r="R610" s="5">
        <f t="shared" ref="R610:R616" si="306">SUBTOTAL(9,N610:Q610)</f>
        <v>0</v>
      </c>
      <c r="S610" s="5">
        <f>VLOOKUP(CONCATENATE($F610," ",$G610),AllocFactorMatrix,(S$4+1),FALSE)*$E616</f>
        <v>0</v>
      </c>
      <c r="T610" s="5">
        <f>VLOOKUP(CONCATENATE($F610," ",$G610),AllocFactorMatrix,(T$4+1),FALSE)*$E616</f>
        <v>0</v>
      </c>
      <c r="U610" s="5">
        <f>VLOOKUP(CONCATENATE($F610," ",$G610),AllocFactorMatrix,(U$4+1),FALSE)*$E616</f>
        <v>0</v>
      </c>
      <c r="V610" s="5">
        <f>VLOOKUP(CONCATENATE($F610," ",$G610),AllocFactorMatrix,(V$4+1),FALSE)*$E616</f>
        <v>0</v>
      </c>
      <c r="W610" s="5">
        <f t="shared" ref="W610:W616" si="307">SUBTOTAL(9,S610:V610)</f>
        <v>0</v>
      </c>
      <c r="X610" s="5">
        <f>VLOOKUP(CONCATENATE($F610," ",$G610),AllocFactorMatrix,(X$4+1),FALSE)*$E616</f>
        <v>0</v>
      </c>
      <c r="Y610" s="5">
        <f>VLOOKUP(CONCATENATE($F610," ",$G610),AllocFactorMatrix,(Y$4+1),FALSE)*$E616</f>
        <v>0</v>
      </c>
      <c r="Z610" s="5">
        <f t="shared" si="305"/>
        <v>0</v>
      </c>
      <c r="AA610" s="5">
        <f>VLOOKUP(CONCATENATE($F610," ",$G610),AllocFactorMatrix,(AA$4+1),FALSE)*$E616</f>
        <v>0</v>
      </c>
      <c r="AB610" s="5">
        <f>VLOOKUP(CONCATENATE($F610," ",$G610),AllocFactorMatrix,(AB$4+1),FALSE)*$E616</f>
        <v>0</v>
      </c>
      <c r="AC610" s="5">
        <f>VLOOKUP(CONCATENATE($F610," ",$G610),AllocFactorMatrix,(AC$4+1),FALSE)*$E616</f>
        <v>0</v>
      </c>
    </row>
    <row r="611" spans="1:29" hidden="1" outlineLevel="1">
      <c r="E611" s="52"/>
      <c r="F611" s="175" t="str">
        <f>F616</f>
        <v>PROD_ENERGY</v>
      </c>
      <c r="G611" s="52" t="str">
        <f>$G$10</f>
        <v>SUBTRAN</v>
      </c>
      <c r="H611" s="4">
        <f t="shared" si="275"/>
        <v>0</v>
      </c>
      <c r="I611" s="5">
        <f>VLOOKUP(CONCATENATE($F611," ",$G611),AllocFactorMatrix,(I$4+1),FALSE)*$E616</f>
        <v>0</v>
      </c>
      <c r="J611" s="5">
        <f>VLOOKUP(CONCATENATE($F611," ",$G611),AllocFactorMatrix,(J$4+1),FALSE)*$E616</f>
        <v>0</v>
      </c>
      <c r="K611" s="5">
        <f>VLOOKUP(CONCATENATE($F611," ",$G611),AllocFactorMatrix,(K$4+1),FALSE)*$E616</f>
        <v>0</v>
      </c>
      <c r="L611" s="5">
        <f>VLOOKUP(CONCATENATE($F611," ",$G611),AllocFactorMatrix,(L$4+1),FALSE)*$E616</f>
        <v>0</v>
      </c>
      <c r="M611" s="5">
        <f t="shared" si="304"/>
        <v>0</v>
      </c>
      <c r="N611" s="5">
        <f>VLOOKUP(CONCATENATE($F611," ",$G611),AllocFactorMatrix,(N$4+1),FALSE)*$E616</f>
        <v>0</v>
      </c>
      <c r="O611" s="5">
        <f>VLOOKUP(CONCATENATE($F611," ",$G611),AllocFactorMatrix,(O$4+1),FALSE)*$E616</f>
        <v>0</v>
      </c>
      <c r="P611" s="5">
        <f>VLOOKUP(CONCATENATE($F611," ",$G611),AllocFactorMatrix,(P$4+1),FALSE)*$E616</f>
        <v>0</v>
      </c>
      <c r="Q611" s="5">
        <f>VLOOKUP(CONCATENATE($F611," ",$G611),AllocFactorMatrix,(Q$4+1),FALSE)*$E616</f>
        <v>0</v>
      </c>
      <c r="R611" s="5">
        <f t="shared" si="306"/>
        <v>0</v>
      </c>
      <c r="S611" s="5">
        <f>VLOOKUP(CONCATENATE($F611," ",$G611),AllocFactorMatrix,(S$4+1),FALSE)*$E616</f>
        <v>0</v>
      </c>
      <c r="T611" s="5">
        <f>VLOOKUP(CONCATENATE($F611," ",$G611),AllocFactorMatrix,(T$4+1),FALSE)*$E616</f>
        <v>0</v>
      </c>
      <c r="U611" s="5">
        <f>VLOOKUP(CONCATENATE($F611," ",$G611),AllocFactorMatrix,(U$4+1),FALSE)*$E616</f>
        <v>0</v>
      </c>
      <c r="V611" s="5">
        <f>VLOOKUP(CONCATENATE($F611," ",$G611),AllocFactorMatrix,(V$4+1),FALSE)*$E616</f>
        <v>0</v>
      </c>
      <c r="W611" s="5">
        <f t="shared" si="307"/>
        <v>0</v>
      </c>
      <c r="X611" s="5">
        <f>VLOOKUP(CONCATENATE($F611," ",$G611),AllocFactorMatrix,(X$4+1),FALSE)*$E616</f>
        <v>0</v>
      </c>
      <c r="Y611" s="5">
        <f>VLOOKUP(CONCATENATE($F611," ",$G611),AllocFactorMatrix,(Y$4+1),FALSE)*$E616</f>
        <v>0</v>
      </c>
      <c r="Z611" s="5">
        <f t="shared" si="305"/>
        <v>0</v>
      </c>
      <c r="AA611" s="5">
        <f>VLOOKUP(CONCATENATE($F611," ",$G611),AllocFactorMatrix,(AA$4+1),FALSE)*$E616</f>
        <v>0</v>
      </c>
      <c r="AB611" s="5">
        <f>VLOOKUP(CONCATENATE($F611," ",$G611),AllocFactorMatrix,(AB$4+1),FALSE)*$E616</f>
        <v>0</v>
      </c>
      <c r="AC611" s="5">
        <f>VLOOKUP(CONCATENATE($F611," ",$G611),AllocFactorMatrix,(AC$4+1),FALSE)*$E616</f>
        <v>0</v>
      </c>
    </row>
    <row r="612" spans="1:29" hidden="1" outlineLevel="1">
      <c r="E612" s="52"/>
      <c r="F612" s="175" t="str">
        <f>F616</f>
        <v>PROD_ENERGY</v>
      </c>
      <c r="G612" s="52" t="str">
        <f>$G$11</f>
        <v>DISTPRI</v>
      </c>
      <c r="H612" s="4">
        <f t="shared" si="275"/>
        <v>0</v>
      </c>
      <c r="I612" s="5">
        <f>VLOOKUP(CONCATENATE($F612," ",$G612),AllocFactorMatrix,(I$4+1),FALSE)*$E616</f>
        <v>0</v>
      </c>
      <c r="J612" s="5">
        <f>VLOOKUP(CONCATENATE($F612," ",$G612),AllocFactorMatrix,(J$4+1),FALSE)*$E616</f>
        <v>0</v>
      </c>
      <c r="K612" s="5">
        <f>VLOOKUP(CONCATENATE($F612," ",$G612),AllocFactorMatrix,(K$4+1),FALSE)*$E616</f>
        <v>0</v>
      </c>
      <c r="L612" s="5">
        <f>VLOOKUP(CONCATENATE($F612," ",$G612),AllocFactorMatrix,(L$4+1),FALSE)*$E616</f>
        <v>0</v>
      </c>
      <c r="M612" s="5">
        <f t="shared" si="304"/>
        <v>0</v>
      </c>
      <c r="N612" s="5">
        <f>VLOOKUP(CONCATENATE($F612," ",$G612),AllocFactorMatrix,(N$4+1),FALSE)*$E616</f>
        <v>0</v>
      </c>
      <c r="O612" s="5">
        <f>VLOOKUP(CONCATENATE($F612," ",$G612),AllocFactorMatrix,(O$4+1),FALSE)*$E616</f>
        <v>0</v>
      </c>
      <c r="P612" s="5">
        <f>VLOOKUP(CONCATENATE($F612," ",$G612),AllocFactorMatrix,(P$4+1),FALSE)*$E616</f>
        <v>0</v>
      </c>
      <c r="Q612" s="5">
        <f>VLOOKUP(CONCATENATE($F612," ",$G612),AllocFactorMatrix,(Q$4+1),FALSE)*$E616</f>
        <v>0</v>
      </c>
      <c r="R612" s="5">
        <f t="shared" si="306"/>
        <v>0</v>
      </c>
      <c r="S612" s="5">
        <f>VLOOKUP(CONCATENATE($F612," ",$G612),AllocFactorMatrix,(S$4+1),FALSE)*$E616</f>
        <v>0</v>
      </c>
      <c r="T612" s="5">
        <f>VLOOKUP(CONCATENATE($F612," ",$G612),AllocFactorMatrix,(T$4+1),FALSE)*$E616</f>
        <v>0</v>
      </c>
      <c r="U612" s="5">
        <f>VLOOKUP(CONCATENATE($F612," ",$G612),AllocFactorMatrix,(U$4+1),FALSE)*$E616</f>
        <v>0</v>
      </c>
      <c r="V612" s="5">
        <f>VLOOKUP(CONCATENATE($F612," ",$G612),AllocFactorMatrix,(V$4+1),FALSE)*$E616</f>
        <v>0</v>
      </c>
      <c r="W612" s="5">
        <f t="shared" si="307"/>
        <v>0</v>
      </c>
      <c r="X612" s="5">
        <f>VLOOKUP(CONCATENATE($F612," ",$G612),AllocFactorMatrix,(X$4+1),FALSE)*$E616</f>
        <v>0</v>
      </c>
      <c r="Y612" s="5">
        <f>VLOOKUP(CONCATENATE($F612," ",$G612),AllocFactorMatrix,(Y$4+1),FALSE)*$E616</f>
        <v>0</v>
      </c>
      <c r="Z612" s="5">
        <f t="shared" si="305"/>
        <v>0</v>
      </c>
      <c r="AA612" s="5">
        <f>VLOOKUP(CONCATENATE($F612," ",$G612),AllocFactorMatrix,(AA$4+1),FALSE)*$E616</f>
        <v>0</v>
      </c>
      <c r="AB612" s="5">
        <f>VLOOKUP(CONCATENATE($F612," ",$G612),AllocFactorMatrix,(AB$4+1),FALSE)*$E616</f>
        <v>0</v>
      </c>
      <c r="AC612" s="5">
        <f>VLOOKUP(CONCATENATE($F612," ",$G612),AllocFactorMatrix,(AC$4+1),FALSE)*$E616</f>
        <v>0</v>
      </c>
    </row>
    <row r="613" spans="1:29" hidden="1" outlineLevel="1">
      <c r="E613" s="52"/>
      <c r="F613" s="175" t="str">
        <f>F616</f>
        <v>PROD_ENERGY</v>
      </c>
      <c r="G613" s="52" t="str">
        <f>$G$12</f>
        <v>DISTSEC</v>
      </c>
      <c r="H613" s="4">
        <f t="shared" si="275"/>
        <v>0</v>
      </c>
      <c r="I613" s="5">
        <f>VLOOKUP(CONCATENATE($F613," ",$G613),AllocFactorMatrix,(I$4+1),FALSE)*$E616</f>
        <v>0</v>
      </c>
      <c r="J613" s="5">
        <f>VLOOKUP(CONCATENATE($F613," ",$G613),AllocFactorMatrix,(J$4+1),FALSE)*$E616</f>
        <v>0</v>
      </c>
      <c r="K613" s="5">
        <f>VLOOKUP(CONCATENATE($F613," ",$G613),AllocFactorMatrix,(K$4+1),FALSE)*$E616</f>
        <v>0</v>
      </c>
      <c r="L613" s="5">
        <f>VLOOKUP(CONCATENATE($F613," ",$G613),AllocFactorMatrix,(L$4+1),FALSE)*$E616</f>
        <v>0</v>
      </c>
      <c r="M613" s="5">
        <f t="shared" si="304"/>
        <v>0</v>
      </c>
      <c r="N613" s="5">
        <f>VLOOKUP(CONCATENATE($F613," ",$G613),AllocFactorMatrix,(N$4+1),FALSE)*$E616</f>
        <v>0</v>
      </c>
      <c r="O613" s="5">
        <f>VLOOKUP(CONCATENATE($F613," ",$G613),AllocFactorMatrix,(O$4+1),FALSE)*$E616</f>
        <v>0</v>
      </c>
      <c r="P613" s="5">
        <f>VLOOKUP(CONCATENATE($F613," ",$G613),AllocFactorMatrix,(P$4+1),FALSE)*$E616</f>
        <v>0</v>
      </c>
      <c r="Q613" s="5">
        <f>VLOOKUP(CONCATENATE($F613," ",$G613),AllocFactorMatrix,(Q$4+1),FALSE)*$E616</f>
        <v>0</v>
      </c>
      <c r="R613" s="5">
        <f t="shared" si="306"/>
        <v>0</v>
      </c>
      <c r="S613" s="5">
        <f>VLOOKUP(CONCATENATE($F613," ",$G613),AllocFactorMatrix,(S$4+1),FALSE)*$E616</f>
        <v>0</v>
      </c>
      <c r="T613" s="5">
        <f>VLOOKUP(CONCATENATE($F613," ",$G613),AllocFactorMatrix,(T$4+1),FALSE)*$E616</f>
        <v>0</v>
      </c>
      <c r="U613" s="5">
        <f>VLOOKUP(CONCATENATE($F613," ",$G613),AllocFactorMatrix,(U$4+1),FALSE)*$E616</f>
        <v>0</v>
      </c>
      <c r="V613" s="5">
        <f>VLOOKUP(CONCATENATE($F613," ",$G613),AllocFactorMatrix,(V$4+1),FALSE)*$E616</f>
        <v>0</v>
      </c>
      <c r="W613" s="5">
        <f t="shared" si="307"/>
        <v>0</v>
      </c>
      <c r="X613" s="5">
        <f>VLOOKUP(CONCATENATE($F613," ",$G613),AllocFactorMatrix,(X$4+1),FALSE)*$E616</f>
        <v>0</v>
      </c>
      <c r="Y613" s="5">
        <f>VLOOKUP(CONCATENATE($F613," ",$G613),AllocFactorMatrix,(Y$4+1),FALSE)*$E616</f>
        <v>0</v>
      </c>
      <c r="Z613" s="5">
        <f t="shared" si="305"/>
        <v>0</v>
      </c>
      <c r="AA613" s="5">
        <f>VLOOKUP(CONCATENATE($F613," ",$G613),AllocFactorMatrix,(AA$4+1),FALSE)*$E616</f>
        <v>0</v>
      </c>
      <c r="AB613" s="5">
        <f>VLOOKUP(CONCATENATE($F613," ",$G613),AllocFactorMatrix,(AB$4+1),FALSE)*$E616</f>
        <v>0</v>
      </c>
      <c r="AC613" s="5">
        <f>VLOOKUP(CONCATENATE($F613," ",$G613),AllocFactorMatrix,(AC$4+1),FALSE)*$E616</f>
        <v>0</v>
      </c>
    </row>
    <row r="614" spans="1:29" hidden="1" outlineLevel="1">
      <c r="E614" s="52"/>
      <c r="F614" s="175" t="str">
        <f>F616</f>
        <v>PROD_ENERGY</v>
      </c>
      <c r="G614" s="52" t="str">
        <f>$G$13</f>
        <v>ENERGY</v>
      </c>
      <c r="H614" s="4">
        <f t="shared" si="275"/>
        <v>29007.999999999989</v>
      </c>
      <c r="I614" s="5">
        <f>VLOOKUP(CONCATENATE($F614," ",$G614),AllocFactorMatrix,(I$4+1),FALSE)*$E616</f>
        <v>11350.430356833927</v>
      </c>
      <c r="J614" s="5">
        <f>VLOOKUP(CONCATENATE($F614," ",$G614),AllocFactorMatrix,(J$4+1),FALSE)*$E616</f>
        <v>3274.5662257565023</v>
      </c>
      <c r="K614" s="5">
        <f>VLOOKUP(CONCATENATE($F614," ",$G614),AllocFactorMatrix,(K$4+1),FALSE)*$E616</f>
        <v>45.640463786319927</v>
      </c>
      <c r="L614" s="5">
        <f>VLOOKUP(CONCATENATE($F614," ",$G614),AllocFactorMatrix,(L$4+1),FALSE)*$E616</f>
        <v>6.3804981565165981</v>
      </c>
      <c r="M614" s="5">
        <f t="shared" si="304"/>
        <v>3326.5871876993388</v>
      </c>
      <c r="N614" s="5">
        <f>VLOOKUP(CONCATENATE($F614," ",$G614),AllocFactorMatrix,(N$4+1),FALSE)*$E616</f>
        <v>2124.618193811426</v>
      </c>
      <c r="O614" s="5">
        <f>VLOOKUP(CONCATENATE($F614," ",$G614),AllocFactorMatrix,(O$4+1),FALSE)*$E616</f>
        <v>378.9022103847185</v>
      </c>
      <c r="P614" s="5">
        <f>VLOOKUP(CONCATENATE($F614," ",$G614),AllocFactorMatrix,(P$4+1),FALSE)*$E616</f>
        <v>77.158366017142569</v>
      </c>
      <c r="Q614" s="5">
        <f>VLOOKUP(CONCATENATE($F614," ",$G614),AllocFactorMatrix,(Q$4+1),FALSE)*$E616</f>
        <v>2.914297597182101</v>
      </c>
      <c r="R614" s="5">
        <f t="shared" si="306"/>
        <v>2583.5930678104692</v>
      </c>
      <c r="S614" s="5">
        <f>VLOOKUP(CONCATENATE($F614," ",$G614),AllocFactorMatrix,(S$4+1),FALSE)*$E616</f>
        <v>111.2662934319083</v>
      </c>
      <c r="T614" s="5">
        <f>VLOOKUP(CONCATENATE($F614," ",$G614),AllocFactorMatrix,(T$4+1),FALSE)*$E616</f>
        <v>1759.1412547459711</v>
      </c>
      <c r="U614" s="5">
        <f>VLOOKUP(CONCATENATE($F614," ",$G614),AllocFactorMatrix,(U$4+1),FALSE)*$E616</f>
        <v>7565.780227035576</v>
      </c>
      <c r="V614" s="5">
        <f>VLOOKUP(CONCATENATE($F614," ",$G614),AllocFactorMatrix,(V$4+1),FALSE)*$E616</f>
        <v>1423.2022833205745</v>
      </c>
      <c r="W614" s="5">
        <f t="shared" si="307"/>
        <v>10859.390058534029</v>
      </c>
      <c r="X614" s="5">
        <f>VLOOKUP(CONCATENATE($F614," ",$G614),AllocFactorMatrix,(X$4+1),FALSE)*$E616</f>
        <v>583.61155640136258</v>
      </c>
      <c r="Y614" s="5">
        <f>VLOOKUP(CONCATENATE($F614," ",$G614),AllocFactorMatrix,(Y$4+1),FALSE)*$E616</f>
        <v>11.710049462212595</v>
      </c>
      <c r="Z614" s="5">
        <f t="shared" si="305"/>
        <v>595.3216058635752</v>
      </c>
      <c r="AA614" s="5">
        <f>VLOOKUP(CONCATENATE($F614," ",$G614),AllocFactorMatrix,(AA$4+1),FALSE)*$E616</f>
        <v>10.445414334887095</v>
      </c>
      <c r="AB614" s="5">
        <f>VLOOKUP(CONCATENATE($F614," ",$G614),AllocFactorMatrix,(AB$4+1),FALSE)*$E616</f>
        <v>233.97370374726</v>
      </c>
      <c r="AC614" s="5">
        <f>VLOOKUP(CONCATENATE($F614," ",$G614),AllocFactorMatrix,(AC$4+1),FALSE)*$E616</f>
        <v>48.258605176504503</v>
      </c>
    </row>
    <row r="615" spans="1:29" hidden="1" outlineLevel="1">
      <c r="E615" s="52"/>
      <c r="F615" s="175" t="str">
        <f>F616</f>
        <v>PROD_ENERGY</v>
      </c>
      <c r="G615" s="52" t="str">
        <f>$G$14</f>
        <v>CUSTOMER</v>
      </c>
      <c r="H615" s="4">
        <f t="shared" si="275"/>
        <v>0</v>
      </c>
      <c r="I615" s="5">
        <f>VLOOKUP(CONCATENATE($F615," ",$G615),AllocFactorMatrix,(I$4+1),FALSE)*$E616</f>
        <v>0</v>
      </c>
      <c r="J615" s="5">
        <f>VLOOKUP(CONCATENATE($F615," ",$G615),AllocFactorMatrix,(J$4+1),FALSE)*$E616</f>
        <v>0</v>
      </c>
      <c r="K615" s="5">
        <f>VLOOKUP(CONCATENATE($F615," ",$G615),AllocFactorMatrix,(K$4+1),FALSE)*$E616</f>
        <v>0</v>
      </c>
      <c r="L615" s="5">
        <f>VLOOKUP(CONCATENATE($F615," ",$G615),AllocFactorMatrix,(L$4+1),FALSE)*$E616</f>
        <v>0</v>
      </c>
      <c r="M615" s="5">
        <f t="shared" si="304"/>
        <v>0</v>
      </c>
      <c r="N615" s="5">
        <f>VLOOKUP(CONCATENATE($F615," ",$G615),AllocFactorMatrix,(N$4+1),FALSE)*$E616</f>
        <v>0</v>
      </c>
      <c r="O615" s="5">
        <f>VLOOKUP(CONCATENATE($F615," ",$G615),AllocFactorMatrix,(O$4+1),FALSE)*$E616</f>
        <v>0</v>
      </c>
      <c r="P615" s="5">
        <f>VLOOKUP(CONCATENATE($F615," ",$G615),AllocFactorMatrix,(P$4+1),FALSE)*$E616</f>
        <v>0</v>
      </c>
      <c r="Q615" s="5">
        <f>VLOOKUP(CONCATENATE($F615," ",$G615),AllocFactorMatrix,(Q$4+1),FALSE)*$E616</f>
        <v>0</v>
      </c>
      <c r="R615" s="5">
        <f t="shared" si="306"/>
        <v>0</v>
      </c>
      <c r="S615" s="5">
        <f>VLOOKUP(CONCATENATE($F615," ",$G615),AllocFactorMatrix,(S$4+1),FALSE)*$E616</f>
        <v>0</v>
      </c>
      <c r="T615" s="5">
        <f>VLOOKUP(CONCATENATE($F615," ",$G615),AllocFactorMatrix,(T$4+1),FALSE)*$E616</f>
        <v>0</v>
      </c>
      <c r="U615" s="5">
        <f>VLOOKUP(CONCATENATE($F615," ",$G615),AllocFactorMatrix,(U$4+1),FALSE)*$E616</f>
        <v>0</v>
      </c>
      <c r="V615" s="5">
        <f>VLOOKUP(CONCATENATE($F615," ",$G615),AllocFactorMatrix,(V$4+1),FALSE)*$E616</f>
        <v>0</v>
      </c>
      <c r="W615" s="5">
        <f t="shared" si="307"/>
        <v>0</v>
      </c>
      <c r="X615" s="5">
        <f>VLOOKUP(CONCATENATE($F615," ",$G615),AllocFactorMatrix,(X$4+1),FALSE)*$E616</f>
        <v>0</v>
      </c>
      <c r="Y615" s="5">
        <f>VLOOKUP(CONCATENATE($F615," ",$G615),AllocFactorMatrix,(Y$4+1),FALSE)*$E616</f>
        <v>0</v>
      </c>
      <c r="Z615" s="5">
        <f t="shared" si="305"/>
        <v>0</v>
      </c>
      <c r="AA615" s="5">
        <f>VLOOKUP(CONCATENATE($F615," ",$G615),AllocFactorMatrix,(AA$4+1),FALSE)*$E616</f>
        <v>0</v>
      </c>
      <c r="AB615" s="5">
        <f>VLOOKUP(CONCATENATE($F615," ",$G615),AllocFactorMatrix,(AB$4+1),FALSE)*$E616</f>
        <v>0</v>
      </c>
      <c r="AC615" s="5">
        <f>VLOOKUP(CONCATENATE($F615," ",$G615),AllocFactorMatrix,(AC$4+1),FALSE)*$E616</f>
        <v>0</v>
      </c>
    </row>
    <row r="616" spans="1:29" collapsed="1">
      <c r="D616" s="52" t="str">
        <f>+D2128</f>
        <v>Adj 56 - Amoritization Deferred Plant Maintenance Costs</v>
      </c>
      <c r="E616" s="58">
        <f>+ROUND(E2128/8,0)</f>
        <v>29008</v>
      </c>
      <c r="F616" s="93" t="str">
        <f>+F2128</f>
        <v>PROD_ENERGY</v>
      </c>
      <c r="G616" s="52" t="str">
        <f>$G$15</f>
        <v>TOTAL</v>
      </c>
      <c r="H616" s="4">
        <f t="shared" si="275"/>
        <v>29007.999999999989</v>
      </c>
      <c r="I616" s="5">
        <f>VLOOKUP(CONCATENATE($F616," ",$G616),AllocFactorMatrix,(I$4+1),FALSE)*$E616</f>
        <v>11350.430356833927</v>
      </c>
      <c r="J616" s="5">
        <f>VLOOKUP(CONCATENATE($F616," ",$G616),AllocFactorMatrix,(J$4+1),FALSE)*$E616</f>
        <v>3274.5662257565023</v>
      </c>
      <c r="K616" s="5">
        <f>VLOOKUP(CONCATENATE($F616," ",$G616),AllocFactorMatrix,(K$4+1),FALSE)*$E616</f>
        <v>45.640463786319927</v>
      </c>
      <c r="L616" s="5">
        <f>VLOOKUP(CONCATENATE($F616," ",$G616),AllocFactorMatrix,(L$4+1),FALSE)*$E616</f>
        <v>6.3804981565165981</v>
      </c>
      <c r="M616" s="5">
        <f t="shared" si="304"/>
        <v>3326.5871876993388</v>
      </c>
      <c r="N616" s="5">
        <f>VLOOKUP(CONCATENATE($F616," ",$G616),AllocFactorMatrix,(N$4+1),FALSE)*$E616</f>
        <v>2124.618193811426</v>
      </c>
      <c r="O616" s="5">
        <f>VLOOKUP(CONCATENATE($F616," ",$G616),AllocFactorMatrix,(O$4+1),FALSE)*$E616</f>
        <v>378.9022103847185</v>
      </c>
      <c r="P616" s="5">
        <f>VLOOKUP(CONCATENATE($F616," ",$G616),AllocFactorMatrix,(P$4+1),FALSE)*$E616</f>
        <v>77.158366017142569</v>
      </c>
      <c r="Q616" s="5">
        <f>VLOOKUP(CONCATENATE($F616," ",$G616),AllocFactorMatrix,(Q$4+1),FALSE)*$E616</f>
        <v>2.914297597182101</v>
      </c>
      <c r="R616" s="5">
        <f t="shared" si="306"/>
        <v>2583.5930678104692</v>
      </c>
      <c r="S616" s="5">
        <f>VLOOKUP(CONCATENATE($F616," ",$G616),AllocFactorMatrix,(S$4+1),FALSE)*$E616</f>
        <v>111.2662934319083</v>
      </c>
      <c r="T616" s="5">
        <f>VLOOKUP(CONCATENATE($F616," ",$G616),AllocFactorMatrix,(T$4+1),FALSE)*$E616</f>
        <v>1759.1412547459711</v>
      </c>
      <c r="U616" s="5">
        <f>VLOOKUP(CONCATENATE($F616," ",$G616),AllocFactorMatrix,(U$4+1),FALSE)*$E616</f>
        <v>7565.780227035576</v>
      </c>
      <c r="V616" s="5">
        <f>VLOOKUP(CONCATENATE($F616," ",$G616),AllocFactorMatrix,(V$4+1),FALSE)*$E616</f>
        <v>1423.2022833205745</v>
      </c>
      <c r="W616" s="5">
        <f t="shared" si="307"/>
        <v>10859.390058534029</v>
      </c>
      <c r="X616" s="5">
        <f>VLOOKUP(CONCATENATE($F616," ",$G616),AllocFactorMatrix,(X$4+1),FALSE)*$E616</f>
        <v>583.61155640136258</v>
      </c>
      <c r="Y616" s="5">
        <f>VLOOKUP(CONCATENATE($F616," ",$G616),AllocFactorMatrix,(Y$4+1),FALSE)*$E616</f>
        <v>11.710049462212595</v>
      </c>
      <c r="Z616" s="5">
        <f t="shared" si="305"/>
        <v>595.3216058635752</v>
      </c>
      <c r="AA616" s="5">
        <f>VLOOKUP(CONCATENATE($F616," ",$G616),AllocFactorMatrix,(AA$4+1),FALSE)*$E616</f>
        <v>10.445414334887095</v>
      </c>
      <c r="AB616" s="5">
        <f>VLOOKUP(CONCATENATE($F616," ",$G616),AllocFactorMatrix,(AB$4+1),FALSE)*$E616</f>
        <v>233.97370374726</v>
      </c>
      <c r="AC616" s="5">
        <f>VLOOKUP(CONCATENATE($F616," ",$G616),AllocFactorMatrix,(AC$4+1),FALSE)*$E616</f>
        <v>48.258605176504503</v>
      </c>
    </row>
    <row r="617" spans="1:29" s="48" customFormat="1" hidden="1" outlineLevel="1">
      <c r="A617" s="53"/>
      <c r="B617" s="104"/>
      <c r="C617" s="52"/>
      <c r="D617" s="52"/>
      <c r="E617" s="55">
        <f t="shared" ref="E617:E631" si="308">+ROUND(E2129/8,0)</f>
        <v>0</v>
      </c>
      <c r="F617" s="175" t="str">
        <f>F624</f>
        <v>PROD_ENERGY</v>
      </c>
      <c r="G617" s="52" t="str">
        <f>$G$8</f>
        <v>PRODUCTION</v>
      </c>
      <c r="H617" s="50">
        <f t="shared" ref="H617:H624" si="309">SUBTOTAL(9,I617:AC617)</f>
        <v>0</v>
      </c>
      <c r="I617" s="51">
        <f>VLOOKUP(CONCATENATE($F617," ",$G617),AllocFactorMatrix,(I$4+1),FALSE)*$E624</f>
        <v>0</v>
      </c>
      <c r="J617" s="51">
        <f>VLOOKUP(CONCATENATE($F617," ",$G617),AllocFactorMatrix,(J$4+1),FALSE)*$E624</f>
        <v>0</v>
      </c>
      <c r="K617" s="51">
        <f>VLOOKUP(CONCATENATE($F617," ",$G617),AllocFactorMatrix,(K$4+1),FALSE)*$E624</f>
        <v>0</v>
      </c>
      <c r="L617" s="51">
        <f>VLOOKUP(CONCATENATE($F617," ",$G617),AllocFactorMatrix,(L$4+1),FALSE)*$E624</f>
        <v>0</v>
      </c>
      <c r="M617" s="51">
        <f t="shared" ref="M617:M624" si="310">SUBTOTAL(9,J617:L617)</f>
        <v>0</v>
      </c>
      <c r="N617" s="51">
        <f>VLOOKUP(CONCATENATE($F617," ",$G617),AllocFactorMatrix,(N$4+1),FALSE)*$E624</f>
        <v>0</v>
      </c>
      <c r="O617" s="51">
        <f>VLOOKUP(CONCATENATE($F617," ",$G617),AllocFactorMatrix,(O$4+1),FALSE)*$E624</f>
        <v>0</v>
      </c>
      <c r="P617" s="51">
        <f>VLOOKUP(CONCATENATE($F617," ",$G617),AllocFactorMatrix,(P$4+1),FALSE)*$E624</f>
        <v>0</v>
      </c>
      <c r="Q617" s="51">
        <f>VLOOKUP(CONCATENATE($F617," ",$G617),AllocFactorMatrix,(Q$4+1),FALSE)*$E624</f>
        <v>0</v>
      </c>
      <c r="R617" s="51">
        <f>SUBTOTAL(9,N617:Q617)</f>
        <v>0</v>
      </c>
      <c r="S617" s="51">
        <f>VLOOKUP(CONCATENATE($F617," ",$G617),AllocFactorMatrix,(S$4+1),FALSE)*$E624</f>
        <v>0</v>
      </c>
      <c r="T617" s="51">
        <f>VLOOKUP(CONCATENATE($F617," ",$G617),AllocFactorMatrix,(T$4+1),FALSE)*$E624</f>
        <v>0</v>
      </c>
      <c r="U617" s="51">
        <f>VLOOKUP(CONCATENATE($F617," ",$G617),AllocFactorMatrix,(U$4+1),FALSE)*$E624</f>
        <v>0</v>
      </c>
      <c r="V617" s="51">
        <f>VLOOKUP(CONCATENATE($F617," ",$G617),AllocFactorMatrix,(V$4+1),FALSE)*$E624</f>
        <v>0</v>
      </c>
      <c r="W617" s="51">
        <f>SUBTOTAL(9,S617:V617)</f>
        <v>0</v>
      </c>
      <c r="X617" s="51">
        <f>VLOOKUP(CONCATENATE($F617," ",$G617),AllocFactorMatrix,(X$4+1),FALSE)*$E624</f>
        <v>0</v>
      </c>
      <c r="Y617" s="51">
        <f>VLOOKUP(CONCATENATE($F617," ",$G617),AllocFactorMatrix,(Y$4+1),FALSE)*$E624</f>
        <v>0</v>
      </c>
      <c r="Z617" s="51">
        <f t="shared" ref="Z617:Z624" si="311">SUBTOTAL(9,X617:Y617)</f>
        <v>0</v>
      </c>
      <c r="AA617" s="51">
        <f>VLOOKUP(CONCATENATE($F617," ",$G617),AllocFactorMatrix,(AA$4+1),FALSE)*$E624</f>
        <v>0</v>
      </c>
      <c r="AB617" s="51">
        <f>VLOOKUP(CONCATENATE($F617," ",$G617),AllocFactorMatrix,(AB$4+1),FALSE)*$E624</f>
        <v>0</v>
      </c>
      <c r="AC617" s="51">
        <f>VLOOKUP(CONCATENATE($F617," ",$G617),AllocFactorMatrix,(AC$4+1),FALSE)*$E624</f>
        <v>0</v>
      </c>
    </row>
    <row r="618" spans="1:29" s="48" customFormat="1" hidden="1" outlineLevel="1">
      <c r="A618" s="53"/>
      <c r="B618" s="104"/>
      <c r="C618" s="52"/>
      <c r="D618" s="52"/>
      <c r="E618" s="55">
        <f t="shared" si="308"/>
        <v>0</v>
      </c>
      <c r="F618" s="175" t="str">
        <f>F624</f>
        <v>PROD_ENERGY</v>
      </c>
      <c r="G618" s="52" t="str">
        <f>$G$9</f>
        <v>BULKTRAN</v>
      </c>
      <c r="H618" s="50">
        <f t="shared" si="309"/>
        <v>0</v>
      </c>
      <c r="I618" s="51">
        <f>VLOOKUP(CONCATENATE($F618," ",$G618),AllocFactorMatrix,(I$4+1),FALSE)*$E624</f>
        <v>0</v>
      </c>
      <c r="J618" s="51">
        <f>VLOOKUP(CONCATENATE($F618," ",$G618),AllocFactorMatrix,(J$4+1),FALSE)*$E624</f>
        <v>0</v>
      </c>
      <c r="K618" s="51">
        <f>VLOOKUP(CONCATENATE($F618," ",$G618),AllocFactorMatrix,(K$4+1),FALSE)*$E624</f>
        <v>0</v>
      </c>
      <c r="L618" s="51">
        <f>VLOOKUP(CONCATENATE($F618," ",$G618),AllocFactorMatrix,(L$4+1),FALSE)*$E624</f>
        <v>0</v>
      </c>
      <c r="M618" s="51">
        <f t="shared" si="310"/>
        <v>0</v>
      </c>
      <c r="N618" s="51">
        <f>VLOOKUP(CONCATENATE($F618," ",$G618),AllocFactorMatrix,(N$4+1),FALSE)*$E624</f>
        <v>0</v>
      </c>
      <c r="O618" s="51">
        <f>VLOOKUP(CONCATENATE($F618," ",$G618),AllocFactorMatrix,(O$4+1),FALSE)*$E624</f>
        <v>0</v>
      </c>
      <c r="P618" s="51">
        <f>VLOOKUP(CONCATENATE($F618," ",$G618),AllocFactorMatrix,(P$4+1),FALSE)*$E624</f>
        <v>0</v>
      </c>
      <c r="Q618" s="51">
        <f>VLOOKUP(CONCATENATE($F618," ",$G618),AllocFactorMatrix,(Q$4+1),FALSE)*$E624</f>
        <v>0</v>
      </c>
      <c r="R618" s="51">
        <f t="shared" ref="R618:R624" si="312">SUBTOTAL(9,N618:Q618)</f>
        <v>0</v>
      </c>
      <c r="S618" s="51">
        <f>VLOOKUP(CONCATENATE($F618," ",$G618),AllocFactorMatrix,(S$4+1),FALSE)*$E624</f>
        <v>0</v>
      </c>
      <c r="T618" s="51">
        <f>VLOOKUP(CONCATENATE($F618," ",$G618),AllocFactorMatrix,(T$4+1),FALSE)*$E624</f>
        <v>0</v>
      </c>
      <c r="U618" s="51">
        <f>VLOOKUP(CONCATENATE($F618," ",$G618),AllocFactorMatrix,(U$4+1),FALSE)*$E624</f>
        <v>0</v>
      </c>
      <c r="V618" s="51">
        <f>VLOOKUP(CONCATENATE($F618," ",$G618),AllocFactorMatrix,(V$4+1),FALSE)*$E624</f>
        <v>0</v>
      </c>
      <c r="W618" s="51">
        <f t="shared" ref="W618:W624" si="313">SUBTOTAL(9,S618:V618)</f>
        <v>0</v>
      </c>
      <c r="X618" s="51">
        <f>VLOOKUP(CONCATENATE($F618," ",$G618),AllocFactorMatrix,(X$4+1),FALSE)*$E624</f>
        <v>0</v>
      </c>
      <c r="Y618" s="51">
        <f>VLOOKUP(CONCATENATE($F618," ",$G618),AllocFactorMatrix,(Y$4+1),FALSE)*$E624</f>
        <v>0</v>
      </c>
      <c r="Z618" s="51">
        <f t="shared" si="311"/>
        <v>0</v>
      </c>
      <c r="AA618" s="51">
        <f>VLOOKUP(CONCATENATE($F618," ",$G618),AllocFactorMatrix,(AA$4+1),FALSE)*$E624</f>
        <v>0</v>
      </c>
      <c r="AB618" s="51">
        <f>VLOOKUP(CONCATENATE($F618," ",$G618),AllocFactorMatrix,(AB$4+1),FALSE)*$E624</f>
        <v>0</v>
      </c>
      <c r="AC618" s="51">
        <f>VLOOKUP(CONCATENATE($F618," ",$G618),AllocFactorMatrix,(AC$4+1),FALSE)*$E624</f>
        <v>0</v>
      </c>
    </row>
    <row r="619" spans="1:29" s="48" customFormat="1" hidden="1" outlineLevel="1">
      <c r="A619" s="53"/>
      <c r="B619" s="104"/>
      <c r="C619" s="52"/>
      <c r="D619" s="52"/>
      <c r="E619" s="55">
        <f t="shared" si="308"/>
        <v>0</v>
      </c>
      <c r="F619" s="175" t="str">
        <f>F624</f>
        <v>PROD_ENERGY</v>
      </c>
      <c r="G619" s="52" t="str">
        <f>$G$10</f>
        <v>SUBTRAN</v>
      </c>
      <c r="H619" s="50">
        <f t="shared" si="309"/>
        <v>0</v>
      </c>
      <c r="I619" s="51">
        <f>VLOOKUP(CONCATENATE($F619," ",$G619),AllocFactorMatrix,(I$4+1),FALSE)*$E624</f>
        <v>0</v>
      </c>
      <c r="J619" s="51">
        <f>VLOOKUP(CONCATENATE($F619," ",$G619),AllocFactorMatrix,(J$4+1),FALSE)*$E624</f>
        <v>0</v>
      </c>
      <c r="K619" s="51">
        <f>VLOOKUP(CONCATENATE($F619," ",$G619),AllocFactorMatrix,(K$4+1),FALSE)*$E624</f>
        <v>0</v>
      </c>
      <c r="L619" s="51">
        <f>VLOOKUP(CONCATENATE($F619," ",$G619),AllocFactorMatrix,(L$4+1),FALSE)*$E624</f>
        <v>0</v>
      </c>
      <c r="M619" s="51">
        <f t="shared" si="310"/>
        <v>0</v>
      </c>
      <c r="N619" s="51">
        <f>VLOOKUP(CONCATENATE($F619," ",$G619),AllocFactorMatrix,(N$4+1),FALSE)*$E624</f>
        <v>0</v>
      </c>
      <c r="O619" s="51">
        <f>VLOOKUP(CONCATENATE($F619," ",$G619),AllocFactorMatrix,(O$4+1),FALSE)*$E624</f>
        <v>0</v>
      </c>
      <c r="P619" s="51">
        <f>VLOOKUP(CONCATENATE($F619," ",$G619),AllocFactorMatrix,(P$4+1),FALSE)*$E624</f>
        <v>0</v>
      </c>
      <c r="Q619" s="51">
        <f>VLOOKUP(CONCATENATE($F619," ",$G619),AllocFactorMatrix,(Q$4+1),FALSE)*$E624</f>
        <v>0</v>
      </c>
      <c r="R619" s="51">
        <f t="shared" si="312"/>
        <v>0</v>
      </c>
      <c r="S619" s="51">
        <f>VLOOKUP(CONCATENATE($F619," ",$G619),AllocFactorMatrix,(S$4+1),FALSE)*$E624</f>
        <v>0</v>
      </c>
      <c r="T619" s="51">
        <f>VLOOKUP(CONCATENATE($F619," ",$G619),AllocFactorMatrix,(T$4+1),FALSE)*$E624</f>
        <v>0</v>
      </c>
      <c r="U619" s="51">
        <f>VLOOKUP(CONCATENATE($F619," ",$G619),AllocFactorMatrix,(U$4+1),FALSE)*$E624</f>
        <v>0</v>
      </c>
      <c r="V619" s="51">
        <f>VLOOKUP(CONCATENATE($F619," ",$G619),AllocFactorMatrix,(V$4+1),FALSE)*$E624</f>
        <v>0</v>
      </c>
      <c r="W619" s="51">
        <f t="shared" si="313"/>
        <v>0</v>
      </c>
      <c r="X619" s="51">
        <f>VLOOKUP(CONCATENATE($F619," ",$G619),AllocFactorMatrix,(X$4+1),FALSE)*$E624</f>
        <v>0</v>
      </c>
      <c r="Y619" s="51">
        <f>VLOOKUP(CONCATENATE($F619," ",$G619),AllocFactorMatrix,(Y$4+1),FALSE)*$E624</f>
        <v>0</v>
      </c>
      <c r="Z619" s="51">
        <f t="shared" si="311"/>
        <v>0</v>
      </c>
      <c r="AA619" s="51">
        <f>VLOOKUP(CONCATENATE($F619," ",$G619),AllocFactorMatrix,(AA$4+1),FALSE)*$E624</f>
        <v>0</v>
      </c>
      <c r="AB619" s="51">
        <f>VLOOKUP(CONCATENATE($F619," ",$G619),AllocFactorMatrix,(AB$4+1),FALSE)*$E624</f>
        <v>0</v>
      </c>
      <c r="AC619" s="51">
        <f>VLOOKUP(CONCATENATE($F619," ",$G619),AllocFactorMatrix,(AC$4+1),FALSE)*$E624</f>
        <v>0</v>
      </c>
    </row>
    <row r="620" spans="1:29" s="48" customFormat="1" hidden="1" outlineLevel="1">
      <c r="A620" s="53"/>
      <c r="B620" s="104"/>
      <c r="C620" s="52"/>
      <c r="D620" s="52"/>
      <c r="E620" s="55">
        <f t="shared" si="308"/>
        <v>0</v>
      </c>
      <c r="F620" s="175" t="str">
        <f>F624</f>
        <v>PROD_ENERGY</v>
      </c>
      <c r="G620" s="52" t="str">
        <f>$G$11</f>
        <v>DISTPRI</v>
      </c>
      <c r="H620" s="50">
        <f t="shared" si="309"/>
        <v>0</v>
      </c>
      <c r="I620" s="51">
        <f>VLOOKUP(CONCATENATE($F620," ",$G620),AllocFactorMatrix,(I$4+1),FALSE)*$E624</f>
        <v>0</v>
      </c>
      <c r="J620" s="51">
        <f>VLOOKUP(CONCATENATE($F620," ",$G620),AllocFactorMatrix,(J$4+1),FALSE)*$E624</f>
        <v>0</v>
      </c>
      <c r="K620" s="51">
        <f>VLOOKUP(CONCATENATE($F620," ",$G620),AllocFactorMatrix,(K$4+1),FALSE)*$E624</f>
        <v>0</v>
      </c>
      <c r="L620" s="51">
        <f>VLOOKUP(CONCATENATE($F620," ",$G620),AllocFactorMatrix,(L$4+1),FALSE)*$E624</f>
        <v>0</v>
      </c>
      <c r="M620" s="51">
        <f t="shared" si="310"/>
        <v>0</v>
      </c>
      <c r="N620" s="51">
        <f>VLOOKUP(CONCATENATE($F620," ",$G620),AllocFactorMatrix,(N$4+1),FALSE)*$E624</f>
        <v>0</v>
      </c>
      <c r="O620" s="51">
        <f>VLOOKUP(CONCATENATE($F620," ",$G620),AllocFactorMatrix,(O$4+1),FALSE)*$E624</f>
        <v>0</v>
      </c>
      <c r="P620" s="51">
        <f>VLOOKUP(CONCATENATE($F620," ",$G620),AllocFactorMatrix,(P$4+1),FALSE)*$E624</f>
        <v>0</v>
      </c>
      <c r="Q620" s="51">
        <f>VLOOKUP(CONCATENATE($F620," ",$G620),AllocFactorMatrix,(Q$4+1),FALSE)*$E624</f>
        <v>0</v>
      </c>
      <c r="R620" s="51">
        <f t="shared" si="312"/>
        <v>0</v>
      </c>
      <c r="S620" s="51">
        <f>VLOOKUP(CONCATENATE($F620," ",$G620),AllocFactorMatrix,(S$4+1),FALSE)*$E624</f>
        <v>0</v>
      </c>
      <c r="T620" s="51">
        <f>VLOOKUP(CONCATENATE($F620," ",$G620),AllocFactorMatrix,(T$4+1),FALSE)*$E624</f>
        <v>0</v>
      </c>
      <c r="U620" s="51">
        <f>VLOOKUP(CONCATENATE($F620," ",$G620),AllocFactorMatrix,(U$4+1),FALSE)*$E624</f>
        <v>0</v>
      </c>
      <c r="V620" s="51">
        <f>VLOOKUP(CONCATENATE($F620," ",$G620),AllocFactorMatrix,(V$4+1),FALSE)*$E624</f>
        <v>0</v>
      </c>
      <c r="W620" s="51">
        <f t="shared" si="313"/>
        <v>0</v>
      </c>
      <c r="X620" s="51">
        <f>VLOOKUP(CONCATENATE($F620," ",$G620),AllocFactorMatrix,(X$4+1),FALSE)*$E624</f>
        <v>0</v>
      </c>
      <c r="Y620" s="51">
        <f>VLOOKUP(CONCATENATE($F620," ",$G620),AllocFactorMatrix,(Y$4+1),FALSE)*$E624</f>
        <v>0</v>
      </c>
      <c r="Z620" s="51">
        <f t="shared" si="311"/>
        <v>0</v>
      </c>
      <c r="AA620" s="51">
        <f>VLOOKUP(CONCATENATE($F620," ",$G620),AllocFactorMatrix,(AA$4+1),FALSE)*$E624</f>
        <v>0</v>
      </c>
      <c r="AB620" s="51">
        <f>VLOOKUP(CONCATENATE($F620," ",$G620),AllocFactorMatrix,(AB$4+1),FALSE)*$E624</f>
        <v>0</v>
      </c>
      <c r="AC620" s="51">
        <f>VLOOKUP(CONCATENATE($F620," ",$G620),AllocFactorMatrix,(AC$4+1),FALSE)*$E624</f>
        <v>0</v>
      </c>
    </row>
    <row r="621" spans="1:29" s="48" customFormat="1" hidden="1" outlineLevel="1">
      <c r="A621" s="53"/>
      <c r="B621" s="104"/>
      <c r="C621" s="52"/>
      <c r="D621" s="52"/>
      <c r="E621" s="55">
        <f t="shared" si="308"/>
        <v>0</v>
      </c>
      <c r="F621" s="175" t="str">
        <f>F624</f>
        <v>PROD_ENERGY</v>
      </c>
      <c r="G621" s="52" t="str">
        <f>$G$12</f>
        <v>DISTSEC</v>
      </c>
      <c r="H621" s="50">
        <f t="shared" si="309"/>
        <v>0</v>
      </c>
      <c r="I621" s="51">
        <f>VLOOKUP(CONCATENATE($F621," ",$G621),AllocFactorMatrix,(I$4+1),FALSE)*$E624</f>
        <v>0</v>
      </c>
      <c r="J621" s="51">
        <f>VLOOKUP(CONCATENATE($F621," ",$G621),AllocFactorMatrix,(J$4+1),FALSE)*$E624</f>
        <v>0</v>
      </c>
      <c r="K621" s="51">
        <f>VLOOKUP(CONCATENATE($F621," ",$G621),AllocFactorMatrix,(K$4+1),FALSE)*$E624</f>
        <v>0</v>
      </c>
      <c r="L621" s="51">
        <f>VLOOKUP(CONCATENATE($F621," ",$G621),AllocFactorMatrix,(L$4+1),FALSE)*$E624</f>
        <v>0</v>
      </c>
      <c r="M621" s="51">
        <f t="shared" si="310"/>
        <v>0</v>
      </c>
      <c r="N621" s="51">
        <f>VLOOKUP(CONCATENATE($F621," ",$G621),AllocFactorMatrix,(N$4+1),FALSE)*$E624</f>
        <v>0</v>
      </c>
      <c r="O621" s="51">
        <f>VLOOKUP(CONCATENATE($F621," ",$G621),AllocFactorMatrix,(O$4+1),FALSE)*$E624</f>
        <v>0</v>
      </c>
      <c r="P621" s="51">
        <f>VLOOKUP(CONCATENATE($F621," ",$G621),AllocFactorMatrix,(P$4+1),FALSE)*$E624</f>
        <v>0</v>
      </c>
      <c r="Q621" s="51">
        <f>VLOOKUP(CONCATENATE($F621," ",$G621),AllocFactorMatrix,(Q$4+1),FALSE)*$E624</f>
        <v>0</v>
      </c>
      <c r="R621" s="51">
        <f t="shared" si="312"/>
        <v>0</v>
      </c>
      <c r="S621" s="51">
        <f>VLOOKUP(CONCATENATE($F621," ",$G621),AllocFactorMatrix,(S$4+1),FALSE)*$E624</f>
        <v>0</v>
      </c>
      <c r="T621" s="51">
        <f>VLOOKUP(CONCATENATE($F621," ",$G621),AllocFactorMatrix,(T$4+1),FALSE)*$E624</f>
        <v>0</v>
      </c>
      <c r="U621" s="51">
        <f>VLOOKUP(CONCATENATE($F621," ",$G621),AllocFactorMatrix,(U$4+1),FALSE)*$E624</f>
        <v>0</v>
      </c>
      <c r="V621" s="51">
        <f>VLOOKUP(CONCATENATE($F621," ",$G621),AllocFactorMatrix,(V$4+1),FALSE)*$E624</f>
        <v>0</v>
      </c>
      <c r="W621" s="51">
        <f t="shared" si="313"/>
        <v>0</v>
      </c>
      <c r="X621" s="51">
        <f>VLOOKUP(CONCATENATE($F621," ",$G621),AllocFactorMatrix,(X$4+1),FALSE)*$E624</f>
        <v>0</v>
      </c>
      <c r="Y621" s="51">
        <f>VLOOKUP(CONCATENATE($F621," ",$G621),AllocFactorMatrix,(Y$4+1),FALSE)*$E624</f>
        <v>0</v>
      </c>
      <c r="Z621" s="51">
        <f t="shared" si="311"/>
        <v>0</v>
      </c>
      <c r="AA621" s="51">
        <f>VLOOKUP(CONCATENATE($F621," ",$G621),AllocFactorMatrix,(AA$4+1),FALSE)*$E624</f>
        <v>0</v>
      </c>
      <c r="AB621" s="51">
        <f>VLOOKUP(CONCATENATE($F621," ",$G621),AllocFactorMatrix,(AB$4+1),FALSE)*$E624</f>
        <v>0</v>
      </c>
      <c r="AC621" s="51">
        <f>VLOOKUP(CONCATENATE($F621," ",$G621),AllocFactorMatrix,(AC$4+1),FALSE)*$E624</f>
        <v>0</v>
      </c>
    </row>
    <row r="622" spans="1:29" s="48" customFormat="1" hidden="1" outlineLevel="1">
      <c r="A622" s="53"/>
      <c r="B622" s="104"/>
      <c r="C622" s="52"/>
      <c r="D622" s="52"/>
      <c r="E622" s="55">
        <f t="shared" si="308"/>
        <v>0</v>
      </c>
      <c r="F622" s="175" t="str">
        <f>F624</f>
        <v>PROD_ENERGY</v>
      </c>
      <c r="G622" s="52" t="str">
        <f>$G$13</f>
        <v>ENERGY</v>
      </c>
      <c r="H622" s="50">
        <f t="shared" si="309"/>
        <v>707736</v>
      </c>
      <c r="I622" s="51">
        <f>VLOOKUP(CONCATENATE($F622," ",$G622),AllocFactorMatrix,(I$4+1),FALSE)*$E624</f>
        <v>276927.33656316245</v>
      </c>
      <c r="J622" s="51">
        <f>VLOOKUP(CONCATENATE($F622," ",$G622),AllocFactorMatrix,(J$4+1),FALSE)*$E624</f>
        <v>79892.733120242832</v>
      </c>
      <c r="K622" s="51">
        <f>VLOOKUP(CONCATENATE($F622," ",$G622),AllocFactorMatrix,(K$4+1),FALSE)*$E624</f>
        <v>1113.5341725825606</v>
      </c>
      <c r="L622" s="51">
        <f>VLOOKUP(CONCATENATE($F622," ",$G622),AllocFactorMatrix,(L$4+1),FALSE)*$E624</f>
        <v>155.67113359419577</v>
      </c>
      <c r="M622" s="51">
        <f t="shared" si="310"/>
        <v>81161.938426419583</v>
      </c>
      <c r="N622" s="51">
        <f>VLOOKUP(CONCATENATE($F622," ",$G622),AllocFactorMatrix,(N$4+1),FALSE)*$E624</f>
        <v>51836.347973501215</v>
      </c>
      <c r="O622" s="51">
        <f>VLOOKUP(CONCATENATE($F622," ",$G622),AllocFactorMatrix,(O$4+1),FALSE)*$E624</f>
        <v>9244.4406635700198</v>
      </c>
      <c r="P622" s="51">
        <f>VLOOKUP(CONCATENATE($F622," ",$G622),AllocFactorMatrix,(P$4+1),FALSE)*$E624</f>
        <v>1882.5066647651824</v>
      </c>
      <c r="Q622" s="51">
        <f>VLOOKUP(CONCATENATE($F622," ",$G622),AllocFactorMatrix,(Q$4+1),FALSE)*$E624</f>
        <v>71.102913825126564</v>
      </c>
      <c r="R622" s="51">
        <f t="shared" si="312"/>
        <v>63034.398215661546</v>
      </c>
      <c r="S622" s="51">
        <f>VLOOKUP(CONCATENATE($F622," ",$G622),AllocFactorMatrix,(S$4+1),FALSE)*$E624</f>
        <v>2714.6704856703341</v>
      </c>
      <c r="T622" s="51">
        <f>VLOOKUP(CONCATENATE($F622," ",$G622),AllocFactorMatrix,(T$4+1),FALSE)*$E624</f>
        <v>42919.456531608332</v>
      </c>
      <c r="U622" s="51">
        <f>VLOOKUP(CONCATENATE($F622," ",$G622),AllocFactorMatrix,(U$4+1),FALSE)*$E624</f>
        <v>184589.59717185778</v>
      </c>
      <c r="V622" s="51">
        <f>VLOOKUP(CONCATENATE($F622," ",$G622),AllocFactorMatrix,(V$4+1),FALSE)*$E624</f>
        <v>34723.231218566259</v>
      </c>
      <c r="W622" s="51">
        <f t="shared" si="313"/>
        <v>264946.95540770271</v>
      </c>
      <c r="X622" s="51">
        <f>VLOOKUP(CONCATENATE($F622," ",$G622),AllocFactorMatrix,(X$4+1),FALSE)*$E624</f>
        <v>14238.93093220059</v>
      </c>
      <c r="Y622" s="51">
        <f>VLOOKUP(CONCATENATE($F622," ",$G622),AllocFactorMatrix,(Y$4+1),FALSE)*$E624</f>
        <v>285.70130881786037</v>
      </c>
      <c r="Z622" s="51">
        <f t="shared" si="311"/>
        <v>14524.632241018451</v>
      </c>
      <c r="AA622" s="51">
        <f>VLOOKUP(CONCATENATE($F622," ",$G622),AllocFactorMatrix,(AA$4+1),FALSE)*$E624</f>
        <v>254.84679259913312</v>
      </c>
      <c r="AB622" s="51">
        <f>VLOOKUP(CONCATENATE($F622," ",$G622),AllocFactorMatrix,(AB$4+1),FALSE)*$E624</f>
        <v>5708.4808740785584</v>
      </c>
      <c r="AC622" s="51">
        <f>VLOOKUP(CONCATENATE($F622," ",$G622),AllocFactorMatrix,(AC$4+1),FALSE)*$E624</f>
        <v>1177.4114793573701</v>
      </c>
    </row>
    <row r="623" spans="1:29" s="48" customFormat="1" hidden="1" outlineLevel="1">
      <c r="A623" s="53"/>
      <c r="B623" s="104"/>
      <c r="C623" s="52"/>
      <c r="D623" s="52"/>
      <c r="E623" s="55">
        <f t="shared" si="308"/>
        <v>0</v>
      </c>
      <c r="F623" s="175" t="str">
        <f>F624</f>
        <v>PROD_ENERGY</v>
      </c>
      <c r="G623" s="52" t="str">
        <f>$G$14</f>
        <v>CUSTOMER</v>
      </c>
      <c r="H623" s="50">
        <f t="shared" si="309"/>
        <v>0</v>
      </c>
      <c r="I623" s="51">
        <f>VLOOKUP(CONCATENATE($F623," ",$G623),AllocFactorMatrix,(I$4+1),FALSE)*$E624</f>
        <v>0</v>
      </c>
      <c r="J623" s="51">
        <f>VLOOKUP(CONCATENATE($F623," ",$G623),AllocFactorMatrix,(J$4+1),FALSE)*$E624</f>
        <v>0</v>
      </c>
      <c r="K623" s="51">
        <f>VLOOKUP(CONCATENATE($F623," ",$G623),AllocFactorMatrix,(K$4+1),FALSE)*$E624</f>
        <v>0</v>
      </c>
      <c r="L623" s="51">
        <f>VLOOKUP(CONCATENATE($F623," ",$G623),AllocFactorMatrix,(L$4+1),FALSE)*$E624</f>
        <v>0</v>
      </c>
      <c r="M623" s="51">
        <f t="shared" si="310"/>
        <v>0</v>
      </c>
      <c r="N623" s="51">
        <f>VLOOKUP(CONCATENATE($F623," ",$G623),AllocFactorMatrix,(N$4+1),FALSE)*$E624</f>
        <v>0</v>
      </c>
      <c r="O623" s="51">
        <f>VLOOKUP(CONCATENATE($F623," ",$G623),AllocFactorMatrix,(O$4+1),FALSE)*$E624</f>
        <v>0</v>
      </c>
      <c r="P623" s="51">
        <f>VLOOKUP(CONCATENATE($F623," ",$G623),AllocFactorMatrix,(P$4+1),FALSE)*$E624</f>
        <v>0</v>
      </c>
      <c r="Q623" s="51">
        <f>VLOOKUP(CONCATENATE($F623," ",$G623),AllocFactorMatrix,(Q$4+1),FALSE)*$E624</f>
        <v>0</v>
      </c>
      <c r="R623" s="51">
        <f t="shared" si="312"/>
        <v>0</v>
      </c>
      <c r="S623" s="51">
        <f>VLOOKUP(CONCATENATE($F623," ",$G623),AllocFactorMatrix,(S$4+1),FALSE)*$E624</f>
        <v>0</v>
      </c>
      <c r="T623" s="51">
        <f>VLOOKUP(CONCATENATE($F623," ",$G623),AllocFactorMatrix,(T$4+1),FALSE)*$E624</f>
        <v>0</v>
      </c>
      <c r="U623" s="51">
        <f>VLOOKUP(CONCATENATE($F623," ",$G623),AllocFactorMatrix,(U$4+1),FALSE)*$E624</f>
        <v>0</v>
      </c>
      <c r="V623" s="51">
        <f>VLOOKUP(CONCATENATE($F623," ",$G623),AllocFactorMatrix,(V$4+1),FALSE)*$E624</f>
        <v>0</v>
      </c>
      <c r="W623" s="51">
        <f t="shared" si="313"/>
        <v>0</v>
      </c>
      <c r="X623" s="51">
        <f>VLOOKUP(CONCATENATE($F623," ",$G623),AllocFactorMatrix,(X$4+1),FALSE)*$E624</f>
        <v>0</v>
      </c>
      <c r="Y623" s="51">
        <f>VLOOKUP(CONCATENATE($F623," ",$G623),AllocFactorMatrix,(Y$4+1),FALSE)*$E624</f>
        <v>0</v>
      </c>
      <c r="Z623" s="51">
        <f t="shared" si="311"/>
        <v>0</v>
      </c>
      <c r="AA623" s="51">
        <f>VLOOKUP(CONCATENATE($F623," ",$G623),AllocFactorMatrix,(AA$4+1),FALSE)*$E624</f>
        <v>0</v>
      </c>
      <c r="AB623" s="51">
        <f>VLOOKUP(CONCATENATE($F623," ",$G623),AllocFactorMatrix,(AB$4+1),FALSE)*$E624</f>
        <v>0</v>
      </c>
      <c r="AC623" s="51">
        <f>VLOOKUP(CONCATENATE($F623," ",$G623),AllocFactorMatrix,(AC$4+1),FALSE)*$E624</f>
        <v>0</v>
      </c>
    </row>
    <row r="624" spans="1:29" s="48" customFormat="1" collapsed="1">
      <c r="A624" s="53"/>
      <c r="B624" s="104"/>
      <c r="C624" s="52"/>
      <c r="D624" s="52" t="str">
        <f>+D2136</f>
        <v>Adj 65 - Annualize EOP Rates</v>
      </c>
      <c r="E624" s="58">
        <f>+ROUND(E2136/8,0)</f>
        <v>707736</v>
      </c>
      <c r="F624" s="93" t="str">
        <f>+F2136</f>
        <v>PROD_ENERGY</v>
      </c>
      <c r="G624" s="52" t="str">
        <f>$G$15</f>
        <v>TOTAL</v>
      </c>
      <c r="H624" s="50">
        <f t="shared" si="309"/>
        <v>707736</v>
      </c>
      <c r="I624" s="51">
        <f>VLOOKUP(CONCATENATE($F624," ",$G624),AllocFactorMatrix,(I$4+1),FALSE)*$E624</f>
        <v>276927.33656316245</v>
      </c>
      <c r="J624" s="51">
        <f>VLOOKUP(CONCATENATE($F624," ",$G624),AllocFactorMatrix,(J$4+1),FALSE)*$E624</f>
        <v>79892.733120242832</v>
      </c>
      <c r="K624" s="51">
        <f>VLOOKUP(CONCATENATE($F624," ",$G624),AllocFactorMatrix,(K$4+1),FALSE)*$E624</f>
        <v>1113.5341725825606</v>
      </c>
      <c r="L624" s="51">
        <f>VLOOKUP(CONCATENATE($F624," ",$G624),AllocFactorMatrix,(L$4+1),FALSE)*$E624</f>
        <v>155.67113359419577</v>
      </c>
      <c r="M624" s="51">
        <f t="shared" si="310"/>
        <v>81161.938426419583</v>
      </c>
      <c r="N624" s="51">
        <f>VLOOKUP(CONCATENATE($F624," ",$G624),AllocFactorMatrix,(N$4+1),FALSE)*$E624</f>
        <v>51836.347973501215</v>
      </c>
      <c r="O624" s="51">
        <f>VLOOKUP(CONCATENATE($F624," ",$G624),AllocFactorMatrix,(O$4+1),FALSE)*$E624</f>
        <v>9244.4406635700198</v>
      </c>
      <c r="P624" s="51">
        <f>VLOOKUP(CONCATENATE($F624," ",$G624),AllocFactorMatrix,(P$4+1),FALSE)*$E624</f>
        <v>1882.5066647651824</v>
      </c>
      <c r="Q624" s="51">
        <f>VLOOKUP(CONCATENATE($F624," ",$G624),AllocFactorMatrix,(Q$4+1),FALSE)*$E624</f>
        <v>71.102913825126564</v>
      </c>
      <c r="R624" s="51">
        <f t="shared" si="312"/>
        <v>63034.398215661546</v>
      </c>
      <c r="S624" s="51">
        <f>VLOOKUP(CONCATENATE($F624," ",$G624),AllocFactorMatrix,(S$4+1),FALSE)*$E624</f>
        <v>2714.6704856703341</v>
      </c>
      <c r="T624" s="51">
        <f>VLOOKUP(CONCATENATE($F624," ",$G624),AllocFactorMatrix,(T$4+1),FALSE)*$E624</f>
        <v>42919.456531608332</v>
      </c>
      <c r="U624" s="51">
        <f>VLOOKUP(CONCATENATE($F624," ",$G624),AllocFactorMatrix,(U$4+1),FALSE)*$E624</f>
        <v>184589.59717185778</v>
      </c>
      <c r="V624" s="51">
        <f>VLOOKUP(CONCATENATE($F624," ",$G624),AllocFactorMatrix,(V$4+1),FALSE)*$E624</f>
        <v>34723.231218566259</v>
      </c>
      <c r="W624" s="51">
        <f t="shared" si="313"/>
        <v>264946.95540770271</v>
      </c>
      <c r="X624" s="51">
        <f>VLOOKUP(CONCATENATE($F624," ",$G624),AllocFactorMatrix,(X$4+1),FALSE)*$E624</f>
        <v>14238.93093220059</v>
      </c>
      <c r="Y624" s="51">
        <f>VLOOKUP(CONCATENATE($F624," ",$G624),AllocFactorMatrix,(Y$4+1),FALSE)*$E624</f>
        <v>285.70130881786037</v>
      </c>
      <c r="Z624" s="51">
        <f t="shared" si="311"/>
        <v>14524.632241018451</v>
      </c>
      <c r="AA624" s="51">
        <f>VLOOKUP(CONCATENATE($F624," ",$G624),AllocFactorMatrix,(AA$4+1),FALSE)*$E624</f>
        <v>254.84679259913312</v>
      </c>
      <c r="AB624" s="51">
        <f>VLOOKUP(CONCATENATE($F624," ",$G624),AllocFactorMatrix,(AB$4+1),FALSE)*$E624</f>
        <v>5708.4808740785584</v>
      </c>
      <c r="AC624" s="51">
        <f>VLOOKUP(CONCATENATE($F624," ",$G624),AllocFactorMatrix,(AC$4+1),FALSE)*$E624</f>
        <v>1177.4114793573701</v>
      </c>
    </row>
    <row r="625" spans="1:29" s="52" customFormat="1" hidden="1" outlineLevel="1">
      <c r="A625" s="53"/>
      <c r="B625" s="104"/>
      <c r="E625" s="55">
        <f t="shared" si="308"/>
        <v>0</v>
      </c>
      <c r="F625" s="175" t="str">
        <f>F632</f>
        <v>RSALE</v>
      </c>
      <c r="G625" s="52" t="str">
        <f>$G$8</f>
        <v>PRODUCTION</v>
      </c>
      <c r="H625" s="50">
        <f t="shared" ref="H625:H632" ca="1" si="314">SUBTOTAL(9,I625:AC625)</f>
        <v>-28765.667308626675</v>
      </c>
      <c r="I625" s="51">
        <f ca="1">VLOOKUP(CONCATENATE($F625," ",$G625),AllocFactorMatrix,(I$4+1),FALSE)*$E632</f>
        <v>-13097.975191289082</v>
      </c>
      <c r="J625" s="51">
        <f ca="1">VLOOKUP(CONCATENATE($F625," ",$G625),AllocFactorMatrix,(J$4+1),FALSE)*$E632</f>
        <v>-3783.6994260738243</v>
      </c>
      <c r="K625" s="51">
        <f ca="1">VLOOKUP(CONCATENATE($F625," ",$G625),AllocFactorMatrix,(K$4+1),FALSE)*$E632</f>
        <v>-47.256307423329439</v>
      </c>
      <c r="L625" s="51">
        <f ca="1">VLOOKUP(CONCATENATE($F625," ",$G625),AllocFactorMatrix,(L$4+1),FALSE)*$E632</f>
        <v>-6.2784570293294806</v>
      </c>
      <c r="M625" s="51">
        <f t="shared" ref="M625:M632" ca="1" si="315">SUBTOTAL(9,J625:L625)</f>
        <v>-3837.234190526483</v>
      </c>
      <c r="N625" s="51">
        <f ca="1">VLOOKUP(CONCATENATE($F625," ",$G625),AllocFactorMatrix,(N$4+1),FALSE)*$E632</f>
        <v>-2167.9634519502547</v>
      </c>
      <c r="O625" s="51">
        <f ca="1">VLOOKUP(CONCATENATE($F625," ",$G625),AllocFactorMatrix,(O$4+1),FALSE)*$E632</f>
        <v>-439.0719468958365</v>
      </c>
      <c r="P625" s="51">
        <f ca="1">VLOOKUP(CONCATENATE($F625," ",$G625),AllocFactorMatrix,(P$4+1),FALSE)*$E632</f>
        <v>-79.96911770347765</v>
      </c>
      <c r="Q625" s="51">
        <f ca="1">VLOOKUP(CONCATENATE($F625," ",$G625),AllocFactorMatrix,(Q$4+1),FALSE)*$E632</f>
        <v>-2.1612983492251896</v>
      </c>
      <c r="R625" s="51">
        <f ca="1">SUBTOTAL(9,N625:Q625)</f>
        <v>-2689.1658148987935</v>
      </c>
      <c r="S625" s="51">
        <f ca="1">VLOOKUP(CONCATENATE($F625," ",$G625),AllocFactorMatrix,(S$4+1),FALSE)*$E632</f>
        <v>-99.860828851600189</v>
      </c>
      <c r="T625" s="51">
        <f ca="1">VLOOKUP(CONCATENATE($F625," ",$G625),AllocFactorMatrix,(T$4+1),FALSE)*$E632</f>
        <v>-1590.4142210179739</v>
      </c>
      <c r="U625" s="51">
        <f ca="1">VLOOKUP(CONCATENATE($F625," ",$G625),AllocFactorMatrix,(U$4+1),FALSE)*$E632</f>
        <v>-5579.1521930664858</v>
      </c>
      <c r="V625" s="51">
        <f ca="1">VLOOKUP(CONCATENATE($F625," ",$G625),AllocFactorMatrix,(V$4+1),FALSE)*$E632</f>
        <v>-1172.5725679365992</v>
      </c>
      <c r="W625" s="51">
        <f ca="1">SUBTOTAL(9,S625:V625)</f>
        <v>-8441.9998108726595</v>
      </c>
      <c r="X625" s="51">
        <f ca="1">VLOOKUP(CONCATENATE($F625," ",$G625),AllocFactorMatrix,(X$4+1),FALSE)*$E632</f>
        <v>-625.21392723367524</v>
      </c>
      <c r="Y625" s="51">
        <f ca="1">VLOOKUP(CONCATENATE($F625," ",$G625),AllocFactorMatrix,(Y$4+1),FALSE)*$E632</f>
        <v>-11.639727047613318</v>
      </c>
      <c r="Z625" s="51">
        <f t="shared" ref="Z625:Z632" ca="1" si="316">SUBTOTAL(9,X625:Y625)</f>
        <v>-636.85365428128853</v>
      </c>
      <c r="AA625" s="51">
        <f ca="1">VLOOKUP(CONCATENATE($F625," ",$G625),AllocFactorMatrix,(AA$4+1),FALSE)*$E632</f>
        <v>-8.7120703839930922</v>
      </c>
      <c r="AB625" s="51">
        <f ca="1">VLOOKUP(CONCATENATE($F625," ",$G625),AllocFactorMatrix,(AB$4+1),FALSE)*$E632</f>
        <v>-44.197664946582286</v>
      </c>
      <c r="AC625" s="51">
        <f ca="1">VLOOKUP(CONCATENATE($F625," ",$G625),AllocFactorMatrix,(AC$4+1),FALSE)*$E632</f>
        <v>-9.5289114277914173</v>
      </c>
    </row>
    <row r="626" spans="1:29" s="52" customFormat="1" hidden="1" outlineLevel="1">
      <c r="A626" s="53"/>
      <c r="B626" s="104"/>
      <c r="E626" s="55">
        <f t="shared" si="308"/>
        <v>0</v>
      </c>
      <c r="F626" s="175" t="str">
        <f>F632</f>
        <v>RSALE</v>
      </c>
      <c r="G626" s="52" t="str">
        <f>$G$9</f>
        <v>BULKTRAN</v>
      </c>
      <c r="H626" s="50">
        <f t="shared" ca="1" si="314"/>
        <v>1207.2742268539948</v>
      </c>
      <c r="I626" s="51">
        <f ca="1">VLOOKUP(CONCATENATE($F626," ",$G626),AllocFactorMatrix,(I$4+1),FALSE)*$E632</f>
        <v>1817.86992256042</v>
      </c>
      <c r="J626" s="51">
        <f ca="1">VLOOKUP(CONCATENATE($F626," ",$G626),AllocFactorMatrix,(J$4+1),FALSE)*$E632</f>
        <v>21.855613128967317</v>
      </c>
      <c r="K626" s="51">
        <f ca="1">VLOOKUP(CONCATENATE($F626," ",$G626),AllocFactorMatrix,(K$4+1),FALSE)*$E632</f>
        <v>2.6262791183175795</v>
      </c>
      <c r="L626" s="51">
        <f ca="1">VLOOKUP(CONCATENATE($F626," ",$G626),AllocFactorMatrix,(L$4+1),FALSE)*$E632</f>
        <v>1.4898384377159188</v>
      </c>
      <c r="M626" s="51">
        <f t="shared" ca="1" si="315"/>
        <v>25.971730685000814</v>
      </c>
      <c r="N626" s="51">
        <f ca="1">VLOOKUP(CONCATENATE($F626," ",$G626),AllocFactorMatrix,(N$4+1),FALSE)*$E632</f>
        <v>41.387221858117798</v>
      </c>
      <c r="O626" s="51">
        <f ca="1">VLOOKUP(CONCATENATE($F626," ",$G626),AllocFactorMatrix,(O$4+1),FALSE)*$E632</f>
        <v>-38.805972572487484</v>
      </c>
      <c r="P626" s="51">
        <f ca="1">VLOOKUP(CONCATENATE($F626," ",$G626),AllocFactorMatrix,(P$4+1),FALSE)*$E632</f>
        <v>-2.1664392395662038</v>
      </c>
      <c r="Q626" s="51">
        <f ca="1">VLOOKUP(CONCATENATE($F626," ",$G626),AllocFactorMatrix,(Q$4+1),FALSE)*$E632</f>
        <v>0.59955795991278504</v>
      </c>
      <c r="R626" s="51">
        <f t="shared" ref="R626:R632" ca="1" si="317">SUBTOTAL(9,N626:Q626)</f>
        <v>1.0143680059768951</v>
      </c>
      <c r="S626" s="51">
        <f ca="1">VLOOKUP(CONCATENATE($F626," ",$G626),AllocFactorMatrix,(S$4+1),FALSE)*$E632</f>
        <v>5.2010939508722931</v>
      </c>
      <c r="T626" s="51">
        <f ca="1">VLOOKUP(CONCATENATE($F626," ",$G626),AllocFactorMatrix,(T$4+1),FALSE)*$E632</f>
        <v>-153.44614094019954</v>
      </c>
      <c r="U626" s="51">
        <f ca="1">VLOOKUP(CONCATENATE($F626," ",$G626),AllocFactorMatrix,(U$4+1),FALSE)*$E632</f>
        <v>-328.87676757338858</v>
      </c>
      <c r="V626" s="51">
        <f ca="1">VLOOKUP(CONCATENATE($F626," ",$G626),AllocFactorMatrix,(V$4+1),FALSE)*$E632</f>
        <v>-156.29995644209791</v>
      </c>
      <c r="W626" s="51">
        <f t="shared" ref="W626:W632" ca="1" si="318">SUBTOTAL(9,S626:V626)</f>
        <v>-633.42177100481376</v>
      </c>
      <c r="X626" s="51">
        <f ca="1">VLOOKUP(CONCATENATE($F626," ",$G626),AllocFactorMatrix,(X$4+1),FALSE)*$E632</f>
        <v>0.38747184717380839</v>
      </c>
      <c r="Y626" s="51">
        <f ca="1">VLOOKUP(CONCATENATE($F626," ",$G626),AllocFactorMatrix,(Y$4+1),FALSE)*$E632</f>
        <v>0.51993538419218421</v>
      </c>
      <c r="Z626" s="51">
        <f t="shared" ca="1" si="316"/>
        <v>0.90740723136599266</v>
      </c>
      <c r="AA626" s="51">
        <f ca="1">VLOOKUP(CONCATENATE($F626," ",$G626),AllocFactorMatrix,(AA$4+1),FALSE)*$E632</f>
        <v>-0.20346604547564837</v>
      </c>
      <c r="AB626" s="51">
        <f ca="1">VLOOKUP(CONCATENATE($F626," ",$G626),AllocFactorMatrix,(AB$4+1),FALSE)*$E632</f>
        <v>-3.8597307275699246</v>
      </c>
      <c r="AC626" s="51">
        <f ca="1">VLOOKUP(CONCATENATE($F626," ",$G626),AllocFactorMatrix,(AC$4+1),FALSE)*$E632</f>
        <v>-1.0042338509112352</v>
      </c>
    </row>
    <row r="627" spans="1:29" s="52" customFormat="1" hidden="1" outlineLevel="1">
      <c r="A627" s="53"/>
      <c r="B627" s="104"/>
      <c r="E627" s="55">
        <f t="shared" si="308"/>
        <v>0</v>
      </c>
      <c r="F627" s="175" t="str">
        <f>F632</f>
        <v>RSALE</v>
      </c>
      <c r="G627" s="52" t="str">
        <f>$G$10</f>
        <v>SUBTRAN</v>
      </c>
      <c r="H627" s="50">
        <f t="shared" ca="1" si="314"/>
        <v>343.09798790147602</v>
      </c>
      <c r="I627" s="51">
        <f ca="1">VLOOKUP(CONCATENATE($F627," ",$G627),AllocFactorMatrix,(I$4+1),FALSE)*$E632</f>
        <v>479.66826545586429</v>
      </c>
      <c r="J627" s="51">
        <f ca="1">VLOOKUP(CONCATENATE($F627," ",$G627),AllocFactorMatrix,(J$4+1),FALSE)*$E632</f>
        <v>6.2094524607270971</v>
      </c>
      <c r="K627" s="51">
        <f ca="1">VLOOKUP(CONCATENATE($F627," ",$G627),AllocFactorMatrix,(K$4+1),FALSE)*$E632</f>
        <v>0.70564731629361976</v>
      </c>
      <c r="L627" s="51">
        <f ca="1">VLOOKUP(CONCATENATE($F627," ",$G627),AllocFactorMatrix,(L$4+1),FALSE)*$E632</f>
        <v>0.48137107738336554</v>
      </c>
      <c r="M627" s="51">
        <f t="shared" ca="1" si="315"/>
        <v>7.3964708544040825</v>
      </c>
      <c r="N627" s="51">
        <f ca="1">VLOOKUP(CONCATENATE($F627," ",$G627),AllocFactorMatrix,(N$4+1),FALSE)*$E632</f>
        <v>10.860246297666153</v>
      </c>
      <c r="O627" s="51">
        <f ca="1">VLOOKUP(CONCATENATE($F627," ",$G627),AllocFactorMatrix,(O$4+1),FALSE)*$E632</f>
        <v>-9.9223035018173569</v>
      </c>
      <c r="P627" s="51">
        <f ca="1">VLOOKUP(CONCATENATE($F627," ",$G627),AllocFactorMatrix,(P$4+1),FALSE)*$E632</f>
        <v>-0.7053054463997066</v>
      </c>
      <c r="Q627" s="51">
        <f ca="1">VLOOKUP(CONCATENATE($F627," ",$G627),AllocFactorMatrix,(Q$4+1),FALSE)*$E632</f>
        <v>0</v>
      </c>
      <c r="R627" s="51">
        <f t="shared" ca="1" si="317"/>
        <v>0.23263734944908965</v>
      </c>
      <c r="S627" s="51">
        <f ca="1">VLOOKUP(CONCATENATE($F627," ",$G627),AllocFactorMatrix,(S$4+1),FALSE)*$E632</f>
        <v>1.2805378482121879</v>
      </c>
      <c r="T627" s="51">
        <f ca="1">VLOOKUP(CONCATENATE($F627," ",$G627),AllocFactorMatrix,(T$4+1),FALSE)*$E632</f>
        <v>-38.751126330125636</v>
      </c>
      <c r="U627" s="51">
        <f ca="1">VLOOKUP(CONCATENATE($F627," ",$G627),AllocFactorMatrix,(U$4+1),FALSE)*$E632</f>
        <v>-106.96864209182627</v>
      </c>
      <c r="V627" s="51">
        <f ca="1">VLOOKUP(CONCATENATE($F627," ",$G627),AllocFactorMatrix,(V$4+1),FALSE)*$E632</f>
        <v>0</v>
      </c>
      <c r="W627" s="51">
        <f t="shared" ca="1" si="318"/>
        <v>-144.43923057373971</v>
      </c>
      <c r="X627" s="51">
        <f ca="1">VLOOKUP(CONCATENATE($F627," ",$G627),AllocFactorMatrix,(X$4+1),FALSE)*$E632</f>
        <v>0.15650341756407707</v>
      </c>
      <c r="Y627" s="51">
        <f ca="1">VLOOKUP(CONCATENATE($F627," ",$G627),AllocFactorMatrix,(Y$4+1),FALSE)*$E632</f>
        <v>0.13521012543386424</v>
      </c>
      <c r="Z627" s="51">
        <f t="shared" ca="1" si="316"/>
        <v>0.29171354299794128</v>
      </c>
      <c r="AA627" s="51">
        <f ca="1">VLOOKUP(CONCATENATE($F627," ",$G627),AllocFactorMatrix,(AA$4+1),FALSE)*$E632</f>
        <v>-5.186872750041812E-2</v>
      </c>
      <c r="AB627" s="51">
        <f ca="1">VLOOKUP(CONCATENATE($F627," ",$G627),AllocFactorMatrix,(AB$4+1),FALSE)*$E632</f>
        <v>0</v>
      </c>
      <c r="AC627" s="51">
        <f ca="1">VLOOKUP(CONCATENATE($F627," ",$G627),AllocFactorMatrix,(AC$4+1),FALSE)*$E632</f>
        <v>0</v>
      </c>
    </row>
    <row r="628" spans="1:29" s="52" customFormat="1" hidden="1" outlineLevel="1">
      <c r="A628" s="53"/>
      <c r="B628" s="104"/>
      <c r="E628" s="55">
        <f t="shared" si="308"/>
        <v>0</v>
      </c>
      <c r="F628" s="175" t="str">
        <f>F632</f>
        <v>RSALE</v>
      </c>
      <c r="G628" s="52" t="str">
        <f>$G$11</f>
        <v>DISTPRI</v>
      </c>
      <c r="H628" s="50">
        <f t="shared" ca="1" si="314"/>
        <v>-6944.3990036687783</v>
      </c>
      <c r="I628" s="51">
        <f ca="1">VLOOKUP(CONCATENATE($F628," ",$G628),AllocFactorMatrix,(I$4+1),FALSE)*$E632</f>
        <v>-3601.6353691940681</v>
      </c>
      <c r="J628" s="51">
        <f ca="1">VLOOKUP(CONCATENATE($F628," ",$G628),AllocFactorMatrix,(J$4+1),FALSE)*$E632</f>
        <v>-1409.3760924095927</v>
      </c>
      <c r="K628" s="51">
        <f ca="1">VLOOKUP(CONCATENATE($F628," ",$G628),AllocFactorMatrix,(K$4+1),FALSE)*$E632</f>
        <v>-16.063971266823192</v>
      </c>
      <c r="L628" s="51">
        <f ca="1">VLOOKUP(CONCATENATE($F628," ",$G628),AllocFactorMatrix,(L$4+1),FALSE)*$E632</f>
        <v>0</v>
      </c>
      <c r="M628" s="51">
        <f t="shared" ca="1" si="315"/>
        <v>-1425.440063676416</v>
      </c>
      <c r="N628" s="51">
        <f ca="1">VLOOKUP(CONCATENATE($F628," ",$G628),AllocFactorMatrix,(N$4+1),FALSE)*$E632</f>
        <v>-772.13097225144122</v>
      </c>
      <c r="O628" s="51">
        <f ca="1">VLOOKUP(CONCATENATE($F628," ",$G628),AllocFactorMatrix,(O$4+1),FALSE)*$E632</f>
        <v>-191.39784287325801</v>
      </c>
      <c r="P628" s="51">
        <f ca="1">VLOOKUP(CONCATENATE($F628," ",$G628),AllocFactorMatrix,(P$4+1),FALSE)*$E632</f>
        <v>0</v>
      </c>
      <c r="Q628" s="51">
        <f ca="1">VLOOKUP(CONCATENATE($F628," ",$G628),AllocFactorMatrix,(Q$4+1),FALSE)*$E632</f>
        <v>0</v>
      </c>
      <c r="R628" s="51">
        <f t="shared" ca="1" si="317"/>
        <v>-963.52881512469924</v>
      </c>
      <c r="S628" s="51">
        <f ca="1">VLOOKUP(CONCATENATE($F628," ",$G628),AllocFactorMatrix,(S$4+1),FALSE)*$E632</f>
        <v>-31.598898043533307</v>
      </c>
      <c r="T628" s="51">
        <f ca="1">VLOOKUP(CONCATENATE($F628," ",$G628),AllocFactorMatrix,(T$4+1),FALSE)*$E632</f>
        <v>-685.00883291207367</v>
      </c>
      <c r="U628" s="51">
        <f ca="1">VLOOKUP(CONCATENATE($F628," ",$G628),AllocFactorMatrix,(U$4+1),FALSE)*$E632</f>
        <v>0</v>
      </c>
      <c r="V628" s="51">
        <f ca="1">VLOOKUP(CONCATENATE($F628," ",$G628),AllocFactorMatrix,(V$4+1),FALSE)*$E632</f>
        <v>0</v>
      </c>
      <c r="W628" s="51">
        <f t="shared" ca="1" si="318"/>
        <v>-716.60773095560694</v>
      </c>
      <c r="X628" s="51">
        <f ca="1">VLOOKUP(CONCATENATE($F628," ",$G628),AllocFactorMatrix,(X$4+1),FALSE)*$E632</f>
        <v>-229.90786254956467</v>
      </c>
      <c r="Y628" s="51">
        <f ca="1">VLOOKUP(CONCATENATE($F628," ",$G628),AllocFactorMatrix,(Y$4+1),FALSE)*$E632</f>
        <v>-3.9406494246865358</v>
      </c>
      <c r="Z628" s="51">
        <f t="shared" ca="1" si="316"/>
        <v>-233.84851197425121</v>
      </c>
      <c r="AA628" s="51">
        <f ca="1">VLOOKUP(CONCATENATE($F628," ",$G628),AllocFactorMatrix,(AA$4+1),FALSE)*$E632</f>
        <v>-3.3385127437373421</v>
      </c>
      <c r="AB628" s="51">
        <f ca="1">VLOOKUP(CONCATENATE($F628," ",$G628),AllocFactorMatrix,(AB$4+1),FALSE)*$E632</f>
        <v>0</v>
      </c>
      <c r="AC628" s="51">
        <f ca="1">VLOOKUP(CONCATENATE($F628," ",$G628),AllocFactorMatrix,(AC$4+1),FALSE)*$E632</f>
        <v>0</v>
      </c>
    </row>
    <row r="629" spans="1:29" s="52" customFormat="1" hidden="1" outlineLevel="1">
      <c r="A629" s="53"/>
      <c r="B629" s="104"/>
      <c r="E629" s="55">
        <f t="shared" si="308"/>
        <v>0</v>
      </c>
      <c r="F629" s="175" t="str">
        <f>F632</f>
        <v>RSALE</v>
      </c>
      <c r="G629" s="52" t="str">
        <f>$G$12</f>
        <v>DISTSEC</v>
      </c>
      <c r="H629" s="50">
        <f t="shared" ca="1" si="314"/>
        <v>-2685.4750199435093</v>
      </c>
      <c r="I629" s="51">
        <f ca="1">VLOOKUP(CONCATENATE($F629," ",$G629),AllocFactorMatrix,(I$4+1),FALSE)*$E632</f>
        <v>-1655.1120709369486</v>
      </c>
      <c r="J629" s="51">
        <f ca="1">VLOOKUP(CONCATENATE($F629," ",$G629),AllocFactorMatrix,(J$4+1),FALSE)*$E632</f>
        <v>-597.12247939048802</v>
      </c>
      <c r="K629" s="51">
        <f ca="1">VLOOKUP(CONCATENATE($F629," ",$G629),AllocFactorMatrix,(K$4+1),FALSE)*$E632</f>
        <v>0</v>
      </c>
      <c r="L629" s="51">
        <f ca="1">VLOOKUP(CONCATENATE($F629," ",$G629),AllocFactorMatrix,(L$4+1),FALSE)*$E632</f>
        <v>0</v>
      </c>
      <c r="M629" s="51">
        <f t="shared" ca="1" si="315"/>
        <v>-597.12247939048802</v>
      </c>
      <c r="N629" s="51">
        <f ca="1">VLOOKUP(CONCATENATE($F629," ",$G629),AllocFactorMatrix,(N$4+1),FALSE)*$E632</f>
        <v>-280.61421901473238</v>
      </c>
      <c r="O629" s="51">
        <f ca="1">VLOOKUP(CONCATENATE($F629," ",$G629),AllocFactorMatrix,(O$4+1),FALSE)*$E632</f>
        <v>0</v>
      </c>
      <c r="P629" s="51">
        <f ca="1">VLOOKUP(CONCATENATE($F629," ",$G629),AllocFactorMatrix,(P$4+1),FALSE)*$E632</f>
        <v>0</v>
      </c>
      <c r="Q629" s="51">
        <f ca="1">VLOOKUP(CONCATENATE($F629," ",$G629),AllocFactorMatrix,(Q$4+1),FALSE)*$E632</f>
        <v>0</v>
      </c>
      <c r="R629" s="51">
        <f t="shared" ca="1" si="317"/>
        <v>-280.61421901473238</v>
      </c>
      <c r="S629" s="51">
        <f ca="1">VLOOKUP(CONCATENATE($F629," ",$G629),AllocFactorMatrix,(S$4+1),FALSE)*$E632</f>
        <v>-9.3525358137660035</v>
      </c>
      <c r="T629" s="51">
        <f ca="1">VLOOKUP(CONCATENATE($F629," ",$G629),AllocFactorMatrix,(T$4+1),FALSE)*$E632</f>
        <v>0</v>
      </c>
      <c r="U629" s="51">
        <f ca="1">VLOOKUP(CONCATENATE($F629," ",$G629),AllocFactorMatrix,(U$4+1),FALSE)*$E632</f>
        <v>0</v>
      </c>
      <c r="V629" s="51">
        <f ca="1">VLOOKUP(CONCATENATE($F629," ",$G629),AllocFactorMatrix,(V$4+1),FALSE)*$E632</f>
        <v>0</v>
      </c>
      <c r="W629" s="51">
        <f t="shared" ca="1" si="318"/>
        <v>-9.3525358137660035</v>
      </c>
      <c r="X629" s="51">
        <f ca="1">VLOOKUP(CONCATENATE($F629," ",$G629),AllocFactorMatrix,(X$4+1),FALSE)*$E632</f>
        <v>-86.608776659129745</v>
      </c>
      <c r="Y629" s="51">
        <f ca="1">VLOOKUP(CONCATENATE($F629," ",$G629),AllocFactorMatrix,(Y$4+1),FALSE)*$E632</f>
        <v>0</v>
      </c>
      <c r="Z629" s="51">
        <f t="shared" ca="1" si="316"/>
        <v>-86.608776659129745</v>
      </c>
      <c r="AA629" s="51">
        <f ca="1">VLOOKUP(CONCATENATE($F629," ",$G629),AllocFactorMatrix,(AA$4+1),FALSE)*$E632</f>
        <v>-1.1369721107096682</v>
      </c>
      <c r="AB629" s="51">
        <f ca="1">VLOOKUP(CONCATENATE($F629," ",$G629),AllocFactorMatrix,(AB$4+1),FALSE)*$E632</f>
        <v>-45.325182334895018</v>
      </c>
      <c r="AC629" s="51">
        <f ca="1">VLOOKUP(CONCATENATE($F629," ",$G629),AllocFactorMatrix,(AC$4+1),FALSE)*$E632</f>
        <v>-10.20278368284103</v>
      </c>
    </row>
    <row r="630" spans="1:29" s="52" customFormat="1" hidden="1" outlineLevel="1">
      <c r="A630" s="53"/>
      <c r="B630" s="104"/>
      <c r="E630" s="55">
        <f t="shared" si="308"/>
        <v>0</v>
      </c>
      <c r="F630" s="175" t="str">
        <f>F632</f>
        <v>RSALE</v>
      </c>
      <c r="G630" s="52" t="str">
        <f>$G$13</f>
        <v>ENERGY</v>
      </c>
      <c r="H630" s="50">
        <f t="shared" ca="1" si="314"/>
        <v>-17774.448486845955</v>
      </c>
      <c r="I630" s="51">
        <f ca="1">VLOOKUP(CONCATENATE($F630," ",$G630),AllocFactorMatrix,(I$4+1),FALSE)*$E632</f>
        <v>-7483.1940820251521</v>
      </c>
      <c r="J630" s="51">
        <f ca="1">VLOOKUP(CONCATENATE($F630," ",$G630),AllocFactorMatrix,(J$4+1),FALSE)*$E632</f>
        <v>-2156.9132657266605</v>
      </c>
      <c r="K630" s="51">
        <f ca="1">VLOOKUP(CONCATENATE($F630," ",$G630),AllocFactorMatrix,(K$4+1),FALSE)*$E632</f>
        <v>-29.185897991019402</v>
      </c>
      <c r="L630" s="51">
        <f ca="1">VLOOKUP(CONCATENATE($F630," ",$G630),AllocFactorMatrix,(L$4+1),FALSE)*$E632</f>
        <v>-5.6969987704456555</v>
      </c>
      <c r="M630" s="51">
        <f t="shared" ca="1" si="315"/>
        <v>-2191.7961624881254</v>
      </c>
      <c r="N630" s="51">
        <f ca="1">VLOOKUP(CONCATENATE($F630," ",$G630),AllocFactorMatrix,(N$4+1),FALSE)*$E632</f>
        <v>-1361.1375141081583</v>
      </c>
      <c r="O630" s="51">
        <f ca="1">VLOOKUP(CONCATENATE($F630," ",$G630),AllocFactorMatrix,(O$4+1),FALSE)*$E632</f>
        <v>-209.24055822255045</v>
      </c>
      <c r="P630" s="51">
        <f ca="1">VLOOKUP(CONCATENATE($F630," ",$G630),AllocFactorMatrix,(P$4+1),FALSE)*$E632</f>
        <v>-44.356856464831743</v>
      </c>
      <c r="Q630" s="51">
        <f ca="1">VLOOKUP(CONCATENATE($F630," ",$G630),AllocFactorMatrix,(Q$4+1),FALSE)*$E632</f>
        <v>-2.030626575135392</v>
      </c>
      <c r="R630" s="51">
        <f t="shared" ca="1" si="317"/>
        <v>-1616.7655553706757</v>
      </c>
      <c r="S630" s="51">
        <f ca="1">VLOOKUP(CONCATENATE($F630," ",$G630),AllocFactorMatrix,(S$4+1),FALSE)*$E632</f>
        <v>-74.867831505300998</v>
      </c>
      <c r="T630" s="51">
        <f ca="1">VLOOKUP(CONCATENATE($F630," ",$G630),AllocFactorMatrix,(T$4+1),FALSE)*$E632</f>
        <v>-967.03931049258449</v>
      </c>
      <c r="U630" s="51">
        <f ca="1">VLOOKUP(CONCATENATE($F630," ",$G630),AllocFactorMatrix,(U$4+1),FALSE)*$E632</f>
        <v>-4102.8781243398544</v>
      </c>
      <c r="V630" s="51">
        <f ca="1">VLOOKUP(CONCATENATE($F630," ",$G630),AllocFactorMatrix,(V$4+1),FALSE)*$E632</f>
        <v>-748.3744123566014</v>
      </c>
      <c r="W630" s="51">
        <f t="shared" ca="1" si="318"/>
        <v>-5893.159678694341</v>
      </c>
      <c r="X630" s="51">
        <f ca="1">VLOOKUP(CONCATENATE($F630," ",$G630),AllocFactorMatrix,(X$4+1),FALSE)*$E632</f>
        <v>-383.76053805084047</v>
      </c>
      <c r="Y630" s="51">
        <f ca="1">VLOOKUP(CONCATENATE($F630," ",$G630),AllocFactorMatrix,(Y$4+1),FALSE)*$E632</f>
        <v>-7.7841369726955483</v>
      </c>
      <c r="Z630" s="51">
        <f t="shared" ca="1" si="316"/>
        <v>-391.544675023536</v>
      </c>
      <c r="AA630" s="51">
        <f ca="1">VLOOKUP(CONCATENATE($F630," ",$G630),AllocFactorMatrix,(AA$4+1),FALSE)*$E632</f>
        <v>-6.9951690567890017</v>
      </c>
      <c r="AB630" s="51">
        <f ca="1">VLOOKUP(CONCATENATE($F630," ",$G630),AllocFactorMatrix,(AB$4+1),FALSE)*$E632</f>
        <v>-157.8786899962397</v>
      </c>
      <c r="AC630" s="51">
        <f ca="1">VLOOKUP(CONCATENATE($F630," ",$G630),AllocFactorMatrix,(AC$4+1),FALSE)*$E632</f>
        <v>-33.114474191095447</v>
      </c>
    </row>
    <row r="631" spans="1:29" s="52" customFormat="1" hidden="1" outlineLevel="1">
      <c r="A631" s="53"/>
      <c r="B631" s="104"/>
      <c r="E631" s="55">
        <f t="shared" si="308"/>
        <v>0</v>
      </c>
      <c r="F631" s="175" t="str">
        <f>F632</f>
        <v>RSALE</v>
      </c>
      <c r="G631" s="52" t="str">
        <f>$G$14</f>
        <v>CUSTOMER</v>
      </c>
      <c r="H631" s="50">
        <f t="shared" ca="1" si="314"/>
        <v>-2672.382395670561</v>
      </c>
      <c r="I631" s="51">
        <f ca="1">VLOOKUP(CONCATENATE($F631," ",$G631),AllocFactorMatrix,(I$4+1),FALSE)*$E632</f>
        <v>-1335.3366958514025</v>
      </c>
      <c r="J631" s="51">
        <f ca="1">VLOOKUP(CONCATENATE($F631," ",$G631),AllocFactorMatrix,(J$4+1),FALSE)*$E632</f>
        <v>-457.91714566410928</v>
      </c>
      <c r="K631" s="51">
        <f ca="1">VLOOKUP(CONCATENATE($F631," ",$G631),AllocFactorMatrix,(K$4+1),FALSE)*$E632</f>
        <v>-20.307883976290121</v>
      </c>
      <c r="L631" s="51">
        <f ca="1">VLOOKUP(CONCATENATE($F631," ",$G631),AllocFactorMatrix,(L$4+1),FALSE)*$E632</f>
        <v>-2.3008243693635828</v>
      </c>
      <c r="M631" s="51">
        <f t="shared" ca="1" si="315"/>
        <v>-480.52585400976295</v>
      </c>
      <c r="N631" s="51">
        <f ca="1">VLOOKUP(CONCATENATE($F631," ",$G631),AllocFactorMatrix,(N$4+1),FALSE)*$E632</f>
        <v>-29.259133106493518</v>
      </c>
      <c r="O631" s="51">
        <f ca="1">VLOOKUP(CONCATENATE($F631," ",$G631),AllocFactorMatrix,(O$4+1),FALSE)*$E632</f>
        <v>-10.771890073080188</v>
      </c>
      <c r="P631" s="51">
        <f ca="1">VLOOKUP(CONCATENATE($F631," ",$G631),AllocFactorMatrix,(P$4+1),FALSE)*$E632</f>
        <v>-10.225123825144243</v>
      </c>
      <c r="Q631" s="51">
        <f ca="1">VLOOKUP(CONCATENATE($F631," ",$G631),AllocFactorMatrix,(Q$4+1),FALSE)*$E632</f>
        <v>-0.5241821007383356</v>
      </c>
      <c r="R631" s="51">
        <f t="shared" ca="1" si="317"/>
        <v>-50.780329105456289</v>
      </c>
      <c r="S631" s="51">
        <f ca="1">VLOOKUP(CONCATENATE($F631," ",$G631),AllocFactorMatrix,(S$4+1),FALSE)*$E632</f>
        <v>-0.18615791830572145</v>
      </c>
      <c r="T631" s="51">
        <f ca="1">VLOOKUP(CONCATENATE($F631," ",$G631),AllocFactorMatrix,(T$4+1),FALSE)*$E632</f>
        <v>-7.8653361228525043</v>
      </c>
      <c r="U631" s="51">
        <f ca="1">VLOOKUP(CONCATENATE($F631," ",$G631),AllocFactorMatrix,(U$4+1),FALSE)*$E632</f>
        <v>-18.669020880975037</v>
      </c>
      <c r="V631" s="51">
        <f ca="1">VLOOKUP(CONCATENATE($F631," ",$G631),AllocFactorMatrix,(V$4+1),FALSE)*$E632</f>
        <v>-7.0432352539755954</v>
      </c>
      <c r="W631" s="51">
        <f t="shared" ca="1" si="318"/>
        <v>-33.763750176108857</v>
      </c>
      <c r="X631" s="51">
        <f ca="1">VLOOKUP(CONCATENATE($F631," ",$G631),AllocFactorMatrix,(X$4+1),FALSE)*$E632</f>
        <v>-6.4506604615467502</v>
      </c>
      <c r="Y631" s="51">
        <f ca="1">VLOOKUP(CONCATENATE($F631," ",$G631),AllocFactorMatrix,(Y$4+1),FALSE)*$E632</f>
        <v>-0.10362215062439546</v>
      </c>
      <c r="Z631" s="51">
        <f t="shared" ca="1" si="316"/>
        <v>-6.5542826121711455</v>
      </c>
      <c r="AA631" s="51">
        <f ca="1">VLOOKUP(CONCATENATE($F631," ",$G631),AllocFactorMatrix,(AA$4+1),FALSE)*$E632</f>
        <v>-0.65704823521788724</v>
      </c>
      <c r="AB631" s="51">
        <f ca="1">VLOOKUP(CONCATENATE($F631," ",$G631),AllocFactorMatrix,(AB$4+1),FALSE)*$E632</f>
        <v>-652.46321795332835</v>
      </c>
      <c r="AC631" s="51">
        <f ca="1">VLOOKUP(CONCATENATE($F631," ",$G631),AllocFactorMatrix,(AC$4+1),FALSE)*$E632</f>
        <v>-112.30121772711311</v>
      </c>
    </row>
    <row r="632" spans="1:29" s="52" customFormat="1" collapsed="1">
      <c r="A632" s="53"/>
      <c r="B632" s="104"/>
      <c r="D632" s="52" t="str">
        <f>+D2144</f>
        <v>Adj 66 - Removal of Regulatory Asset Amortization</v>
      </c>
      <c r="E632" s="58">
        <f>+ROUND(E2144/8,0)</f>
        <v>-57292</v>
      </c>
      <c r="F632" s="93" t="str">
        <f>+F2144</f>
        <v>RSALE</v>
      </c>
      <c r="G632" s="52" t="str">
        <f>$G$15</f>
        <v>TOTAL</v>
      </c>
      <c r="H632" s="50">
        <f t="shared" ca="1" si="314"/>
        <v>-57292</v>
      </c>
      <c r="I632" s="51">
        <f ca="1">VLOOKUP(CONCATENATE($F632," ",$G632),AllocFactorMatrix,(I$4+1),FALSE)*$E632</f>
        <v>-24875.71522128037</v>
      </c>
      <c r="J632" s="51">
        <f ca="1">VLOOKUP(CONCATENATE($F632," ",$G632),AllocFactorMatrix,(J$4+1),FALSE)*$E632</f>
        <v>-8376.9633436749791</v>
      </c>
      <c r="K632" s="51">
        <f ca="1">VLOOKUP(CONCATENATE($F632," ",$G632),AllocFactorMatrix,(K$4+1),FALSE)*$E632</f>
        <v>-109.48213422285099</v>
      </c>
      <c r="L632" s="51">
        <f ca="1">VLOOKUP(CONCATENATE($F632," ",$G632),AllocFactorMatrix,(L$4+1),FALSE)*$E632</f>
        <v>-12.305070654039426</v>
      </c>
      <c r="M632" s="51">
        <f t="shared" ca="1" si="315"/>
        <v>-8498.7505485518705</v>
      </c>
      <c r="N632" s="51">
        <f ca="1">VLOOKUP(CONCATENATE($F632," ",$G632),AllocFactorMatrix,(N$4+1),FALSE)*$E632</f>
        <v>-4558.8578222752949</v>
      </c>
      <c r="O632" s="51">
        <f ca="1">VLOOKUP(CONCATENATE($F632," ",$G632),AllocFactorMatrix,(O$4+1),FALSE)*$E632</f>
        <v>-899.21051413903012</v>
      </c>
      <c r="P632" s="51">
        <f ca="1">VLOOKUP(CONCATENATE($F632," ",$G632),AllocFactorMatrix,(P$4+1),FALSE)*$E632</f>
        <v>-137.42284267941952</v>
      </c>
      <c r="Q632" s="51">
        <f ca="1">VLOOKUP(CONCATENATE($F632," ",$G632),AllocFactorMatrix,(Q$4+1),FALSE)*$E632</f>
        <v>-4.1165490651861329</v>
      </c>
      <c r="R632" s="51">
        <f t="shared" ca="1" si="317"/>
        <v>-5599.6077281589314</v>
      </c>
      <c r="S632" s="51">
        <f ca="1">VLOOKUP(CONCATENATE($F632," ",$G632),AllocFactorMatrix,(S$4+1),FALSE)*$E632</f>
        <v>-209.38462033342176</v>
      </c>
      <c r="T632" s="51">
        <f ca="1">VLOOKUP(CONCATENATE($F632," ",$G632),AllocFactorMatrix,(T$4+1),FALSE)*$E632</f>
        <v>-3442.5249678158107</v>
      </c>
      <c r="U632" s="51">
        <f ca="1">VLOOKUP(CONCATENATE($F632," ",$G632),AllocFactorMatrix,(U$4+1),FALSE)*$E632</f>
        <v>-10136.54474795253</v>
      </c>
      <c r="V632" s="51">
        <f ca="1">VLOOKUP(CONCATENATE($F632," ",$G632),AllocFactorMatrix,(V$4+1),FALSE)*$E632</f>
        <v>-2084.2901719892739</v>
      </c>
      <c r="W632" s="51">
        <f t="shared" ca="1" si="318"/>
        <v>-15872.744508091037</v>
      </c>
      <c r="X632" s="51">
        <f ca="1">VLOOKUP(CONCATENATE($F632," ",$G632),AllocFactorMatrix,(X$4+1),FALSE)*$E632</f>
        <v>-1331.397789690019</v>
      </c>
      <c r="Y632" s="51">
        <f ca="1">VLOOKUP(CONCATENATE($F632," ",$G632),AllocFactorMatrix,(Y$4+1),FALSE)*$E632</f>
        <v>-22.812990085993743</v>
      </c>
      <c r="Z632" s="51">
        <f t="shared" ca="1" si="316"/>
        <v>-1354.2107797760127</v>
      </c>
      <c r="AA632" s="51">
        <f ca="1">VLOOKUP(CONCATENATE($F632," ",$G632),AllocFactorMatrix,(AA$4+1),FALSE)*$E632</f>
        <v>-21.095107303423063</v>
      </c>
      <c r="AB632" s="51">
        <f ca="1">VLOOKUP(CONCATENATE($F632," ",$G632),AllocFactorMatrix,(AB$4+1),FALSE)*$E632</f>
        <v>-903.72448595861533</v>
      </c>
      <c r="AC632" s="51">
        <f ca="1">VLOOKUP(CONCATENATE($F632," ",$G632),AllocFactorMatrix,(AC$4+1),FALSE)*$E632</f>
        <v>-166.15162087975224</v>
      </c>
    </row>
    <row r="633" spans="1:29">
      <c r="F633" s="176"/>
      <c r="G633" s="7"/>
      <c r="H633" s="4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spans="1:29" s="52" customFormat="1" hidden="1" outlineLevel="1">
      <c r="A634" s="53"/>
      <c r="B634" s="104"/>
      <c r="F634" s="102"/>
      <c r="G634" s="52" t="str">
        <f>$G$8</f>
        <v>PRODUCTION</v>
      </c>
      <c r="H634" s="114">
        <f t="shared" ref="H634:AC634" ca="1" si="319">SUM(H385,H569,H561,H609,H545,H601,H441,H433,H425,H417,H521,H401,H505,H497,H489,H481,H473,H465,H537,H409,H361,H449,H457,H369)+H377+H513+H529+H577+H393+H553+H585+H593+H617+H625</f>
        <v>1135045.608972817</v>
      </c>
      <c r="I634" s="114">
        <f t="shared" ca="1" si="319"/>
        <v>999981.07823487208</v>
      </c>
      <c r="J634" s="114">
        <f t="shared" ca="1" si="319"/>
        <v>196730.57495102711</v>
      </c>
      <c r="K634" s="114">
        <f t="shared" ca="1" si="319"/>
        <v>2542.0456519369918</v>
      </c>
      <c r="L634" s="114">
        <f t="shared" ca="1" si="319"/>
        <v>1503.8767832590456</v>
      </c>
      <c r="M634" s="114">
        <f t="shared" ca="1" si="319"/>
        <v>200776.49738622314</v>
      </c>
      <c r="N634" s="114">
        <f t="shared" ca="1" si="319"/>
        <v>92670.521243446594</v>
      </c>
      <c r="O634" s="114">
        <f t="shared" ca="1" si="319"/>
        <v>-7562.3224380224328</v>
      </c>
      <c r="P634" s="114">
        <f t="shared" ca="1" si="319"/>
        <v>391.22860668080739</v>
      </c>
      <c r="Q634" s="114">
        <f t="shared" ca="1" si="319"/>
        <v>274.52420273783935</v>
      </c>
      <c r="R634" s="114">
        <f t="shared" ca="1" si="319"/>
        <v>85773.951614842852</v>
      </c>
      <c r="S634" s="114">
        <f t="shared" ca="1" si="319"/>
        <v>6636.7011189632949</v>
      </c>
      <c r="T634" s="114">
        <f t="shared" ca="1" si="319"/>
        <v>-30195.871644842209</v>
      </c>
      <c r="U634" s="114">
        <f t="shared" ca="1" si="319"/>
        <v>-120447.20271408241</v>
      </c>
      <c r="V634" s="114">
        <f t="shared" ca="1" si="319"/>
        <v>-40619.341170713495</v>
      </c>
      <c r="W634" s="114">
        <f t="shared" ca="1" si="319"/>
        <v>-184625.71441067499</v>
      </c>
      <c r="X634" s="114">
        <f t="shared" ca="1" si="319"/>
        <v>29786.158880107934</v>
      </c>
      <c r="Y634" s="114">
        <f t="shared" ca="1" si="319"/>
        <v>684.72656290809448</v>
      </c>
      <c r="Z634" s="114">
        <f t="shared" ca="1" si="319"/>
        <v>30470.885443016028</v>
      </c>
      <c r="AA634" s="114">
        <f t="shared" ca="1" si="319"/>
        <v>434.81024059991876</v>
      </c>
      <c r="AB634" s="114">
        <f t="shared" ca="1" si="319"/>
        <v>1827.6430734184466</v>
      </c>
      <c r="AC634" s="114">
        <f t="shared" ca="1" si="319"/>
        <v>406.4573905192359</v>
      </c>
    </row>
    <row r="635" spans="1:29" s="52" customFormat="1" hidden="1" outlineLevel="1">
      <c r="A635" s="53"/>
      <c r="B635" s="104"/>
      <c r="F635" s="102"/>
      <c r="G635" s="52" t="str">
        <f>$G$9</f>
        <v>BULKTRAN</v>
      </c>
      <c r="H635" s="114">
        <f t="shared" ref="H635:AC635" ca="1" si="320">SUM(H386,H570,H562,H610,H546,H602,H442,H434,H426,H418,H522,H402,H506,H498,H490,H482,H474,H466,H538,H410,H362,H450,H458,H370)+H378+H514+H530+H578+H394+H554+H586+H594+H618+H626</f>
        <v>-37255.557312070603</v>
      </c>
      <c r="I635" s="114">
        <f t="shared" ca="1" si="320"/>
        <v>-10450.95731959864</v>
      </c>
      <c r="J635" s="114">
        <f t="shared" ca="1" si="320"/>
        <v>-3135.4734545477336</v>
      </c>
      <c r="K635" s="114">
        <f t="shared" ca="1" si="320"/>
        <v>-47.968248462556119</v>
      </c>
      <c r="L635" s="114">
        <f t="shared" ca="1" si="320"/>
        <v>16.523661378157524</v>
      </c>
      <c r="M635" s="114">
        <f t="shared" ca="1" si="320"/>
        <v>-3166.9180416321319</v>
      </c>
      <c r="N635" s="114">
        <f t="shared" ca="1" si="320"/>
        <v>-2385.0742019755098</v>
      </c>
      <c r="O635" s="114">
        <f t="shared" ca="1" si="320"/>
        <v>-943.83816370556485</v>
      </c>
      <c r="P635" s="114">
        <f t="shared" ca="1" si="320"/>
        <v>-149.61210948609201</v>
      </c>
      <c r="Q635" s="114">
        <f t="shared" ca="1" si="320"/>
        <v>-0.35728102047161014</v>
      </c>
      <c r="R635" s="114">
        <f t="shared" ca="1" si="320"/>
        <v>-3478.8817561876381</v>
      </c>
      <c r="S635" s="114">
        <f t="shared" ca="1" si="320"/>
        <v>-66.158564070021953</v>
      </c>
      <c r="T635" s="114">
        <f t="shared" ca="1" si="320"/>
        <v>-3439.2179995715537</v>
      </c>
      <c r="U635" s="114">
        <f t="shared" ca="1" si="320"/>
        <v>-13219.489505316167</v>
      </c>
      <c r="V635" s="114">
        <f t="shared" ca="1" si="320"/>
        <v>-2820.2977638353273</v>
      </c>
      <c r="W635" s="114">
        <f t="shared" ca="1" si="320"/>
        <v>-19545.16383279307</v>
      </c>
      <c r="X635" s="114">
        <f t="shared" ca="1" si="320"/>
        <v>-561.51910406893455</v>
      </c>
      <c r="Y635" s="114">
        <f t="shared" ca="1" si="320"/>
        <v>-9.3944342340754687</v>
      </c>
      <c r="Z635" s="114">
        <f t="shared" ca="1" si="320"/>
        <v>-570.91353830301</v>
      </c>
      <c r="AA635" s="114">
        <f t="shared" ca="1" si="320"/>
        <v>-6.4912881158411331</v>
      </c>
      <c r="AB635" s="114">
        <f t="shared" ca="1" si="320"/>
        <v>-30.653868348688409</v>
      </c>
      <c r="AC635" s="114">
        <f t="shared" ca="1" si="320"/>
        <v>-5.577667091582156</v>
      </c>
    </row>
    <row r="636" spans="1:29" s="52" customFormat="1" hidden="1" outlineLevel="1">
      <c r="A636" s="53"/>
      <c r="B636" s="104"/>
      <c r="F636" s="102"/>
      <c r="G636" s="52" t="str">
        <f>$G$10</f>
        <v>SUBTRAN</v>
      </c>
      <c r="H636" s="114">
        <f t="shared" ref="H636:AC636" ca="1" si="321">SUM(H387,H571,H563,H611,H547,H603,H443,H435,H427,H419,H523,H403,H507,H499,H491,H483,H475,H467,H539,H411,H363,H451,H459,H371)+H379+H515+H531+H579+H395+H555+H587+H595+H619+H627</f>
        <v>-10308.834057591668</v>
      </c>
      <c r="I636" s="114">
        <f t="shared" ca="1" si="321"/>
        <v>-2872.7348049159386</v>
      </c>
      <c r="J636" s="114">
        <f t="shared" ca="1" si="321"/>
        <v>-867.58143021314049</v>
      </c>
      <c r="K636" s="114">
        <f t="shared" ca="1" si="321"/>
        <v>-13.331960310055946</v>
      </c>
      <c r="L636" s="114">
        <f t="shared" ca="1" si="321"/>
        <v>6.0155405066237888</v>
      </c>
      <c r="M636" s="114">
        <f t="shared" ca="1" si="321"/>
        <v>-874.89785001657265</v>
      </c>
      <c r="N636" s="114">
        <f t="shared" ca="1" si="321"/>
        <v>-640.75532407556432</v>
      </c>
      <c r="O636" s="114">
        <f t="shared" ca="1" si="321"/>
        <v>-254.21340032272369</v>
      </c>
      <c r="P636" s="114">
        <f t="shared" ca="1" si="321"/>
        <v>-52.173755588851392</v>
      </c>
      <c r="Q636" s="114">
        <f t="shared" ca="1" si="321"/>
        <v>0</v>
      </c>
      <c r="R636" s="114">
        <f t="shared" ca="1" si="321"/>
        <v>-947.14247998713961</v>
      </c>
      <c r="S636" s="114">
        <f t="shared" ca="1" si="321"/>
        <v>-16.907399781257485</v>
      </c>
      <c r="T636" s="114">
        <f t="shared" ca="1" si="321"/>
        <v>-913.69877852550667</v>
      </c>
      <c r="U636" s="114">
        <f t="shared" ca="1" si="321"/>
        <v>-4528.4851599078293</v>
      </c>
      <c r="V636" s="114">
        <f t="shared" ca="1" si="321"/>
        <v>0</v>
      </c>
      <c r="W636" s="114">
        <f t="shared" ca="1" si="321"/>
        <v>-5459.0913382145927</v>
      </c>
      <c r="X636" s="114">
        <f t="shared" ca="1" si="321"/>
        <v>-150.67813146795095</v>
      </c>
      <c r="Y636" s="114">
        <f t="shared" ca="1" si="321"/>
        <v>-2.5333151659385962</v>
      </c>
      <c r="Z636" s="114">
        <f t="shared" ca="1" si="321"/>
        <v>-153.21144663388952</v>
      </c>
      <c r="AA636" s="114">
        <f t="shared" ca="1" si="321"/>
        <v>-1.7561378235362106</v>
      </c>
      <c r="AB636" s="114">
        <f t="shared" ca="1" si="321"/>
        <v>0</v>
      </c>
      <c r="AC636" s="114">
        <f t="shared" ca="1" si="321"/>
        <v>0</v>
      </c>
    </row>
    <row r="637" spans="1:29" s="52" customFormat="1" hidden="1" outlineLevel="1">
      <c r="A637" s="53"/>
      <c r="B637" s="104"/>
      <c r="F637" s="102"/>
      <c r="G637" s="52" t="str">
        <f>$G$11</f>
        <v>DISTPRI</v>
      </c>
      <c r="H637" s="114">
        <f t="shared" ref="H637:AC637" ca="1" si="322">SUM(H388,H572,H564,H612,H548,H604,H444,H436,H428,H420,H524,H404,H508,H500,H492,H484,H476,H468,H540,H412,H364,H452,H460,H372)+H380+H516+H532+H580+H396+H556+H588+H596+H620+H628</f>
        <v>-14021.425562616343</v>
      </c>
      <c r="I637" s="114">
        <f t="shared" ca="1" si="322"/>
        <v>34173.221707052733</v>
      </c>
      <c r="J637" s="114">
        <f t="shared" ca="1" si="322"/>
        <v>-2205.5247985927508</v>
      </c>
      <c r="K637" s="114">
        <f t="shared" ca="1" si="322"/>
        <v>-85.772942940265807</v>
      </c>
      <c r="L637" s="114">
        <f t="shared" ca="1" si="322"/>
        <v>0</v>
      </c>
      <c r="M637" s="114">
        <f t="shared" ca="1" si="322"/>
        <v>-2291.297741533017</v>
      </c>
      <c r="N637" s="114">
        <f t="shared" ca="1" si="322"/>
        <v>-7992.5089827196289</v>
      </c>
      <c r="O637" s="114">
        <f t="shared" ca="1" si="322"/>
        <v>-8098.3168411166171</v>
      </c>
      <c r="P637" s="114">
        <f t="shared" ca="1" si="322"/>
        <v>0</v>
      </c>
      <c r="Q637" s="114">
        <f t="shared" ca="1" si="322"/>
        <v>0</v>
      </c>
      <c r="R637" s="114">
        <f t="shared" ca="1" si="322"/>
        <v>-16090.825823836241</v>
      </c>
      <c r="S637" s="114">
        <f t="shared" ca="1" si="322"/>
        <v>227.68672989293751</v>
      </c>
      <c r="T637" s="114">
        <f t="shared" ca="1" si="322"/>
        <v>-29047.261630931513</v>
      </c>
      <c r="U637" s="114">
        <f t="shared" ca="1" si="322"/>
        <v>0</v>
      </c>
      <c r="V637" s="114">
        <f t="shared" ca="1" si="322"/>
        <v>0</v>
      </c>
      <c r="W637" s="114">
        <f t="shared" ca="1" si="322"/>
        <v>-28819.574901038577</v>
      </c>
      <c r="X637" s="114">
        <f t="shared" ca="1" si="322"/>
        <v>-996.04613614962057</v>
      </c>
      <c r="Y637" s="114">
        <f t="shared" ca="1" si="322"/>
        <v>4.7121558691383996</v>
      </c>
      <c r="Z637" s="114">
        <f t="shared" ca="1" si="322"/>
        <v>-991.33398028048202</v>
      </c>
      <c r="AA637" s="114">
        <f t="shared" ca="1" si="322"/>
        <v>-1.6148229807494392</v>
      </c>
      <c r="AB637" s="114">
        <f t="shared" ca="1" si="322"/>
        <v>0</v>
      </c>
      <c r="AC637" s="114">
        <f t="shared" ca="1" si="322"/>
        <v>0</v>
      </c>
    </row>
    <row r="638" spans="1:29" s="52" customFormat="1" hidden="1" outlineLevel="1">
      <c r="A638" s="53"/>
      <c r="B638" s="104"/>
      <c r="F638" s="102"/>
      <c r="G638" s="52" t="str">
        <f>$G$12</f>
        <v>DISTSEC</v>
      </c>
      <c r="H638" s="114">
        <f t="shared" ref="H638:AC638" ca="1" si="323">SUM(H389,H573,H565,H613,H549,H605,H445,H437,H429,H421,H525,H405,H509,H501,H493,H485,H477,H469,H541,H413,H365,H453,H461,H373)+H381+H517+H533+H581+H397+H557+H589+H597+H621+H629</f>
        <v>12398.994395557431</v>
      </c>
      <c r="I638" s="114">
        <f t="shared" ca="1" si="323"/>
        <v>16034.017455256379</v>
      </c>
      <c r="J638" s="114">
        <f t="shared" ca="1" si="323"/>
        <v>-715.20984350622894</v>
      </c>
      <c r="K638" s="114">
        <f t="shared" ca="1" si="323"/>
        <v>0</v>
      </c>
      <c r="L638" s="114">
        <f t="shared" ca="1" si="323"/>
        <v>0</v>
      </c>
      <c r="M638" s="114">
        <f t="shared" ca="1" si="323"/>
        <v>-715.20984350622894</v>
      </c>
      <c r="N638" s="114">
        <f t="shared" ca="1" si="323"/>
        <v>-2598.7558254037535</v>
      </c>
      <c r="O638" s="114">
        <f t="shared" ca="1" si="323"/>
        <v>0</v>
      </c>
      <c r="P638" s="114">
        <f t="shared" ca="1" si="323"/>
        <v>0</v>
      </c>
      <c r="Q638" s="114">
        <f t="shared" ca="1" si="323"/>
        <v>0</v>
      </c>
      <c r="R638" s="114">
        <f t="shared" ca="1" si="323"/>
        <v>-2598.7558254037535</v>
      </c>
      <c r="S638" s="114">
        <f t="shared" ca="1" si="323"/>
        <v>65.39628107708586</v>
      </c>
      <c r="T638" s="114">
        <f t="shared" ca="1" si="323"/>
        <v>0</v>
      </c>
      <c r="U638" s="114">
        <f t="shared" ca="1" si="323"/>
        <v>0</v>
      </c>
      <c r="V638" s="114">
        <f t="shared" ca="1" si="323"/>
        <v>0</v>
      </c>
      <c r="W638" s="114">
        <f t="shared" ca="1" si="323"/>
        <v>65.39628107708586</v>
      </c>
      <c r="X638" s="114">
        <f t="shared" ca="1" si="323"/>
        <v>-322.78307831734429</v>
      </c>
      <c r="Y638" s="114">
        <f t="shared" ca="1" si="323"/>
        <v>0</v>
      </c>
      <c r="Z638" s="114">
        <f t="shared" ca="1" si="323"/>
        <v>-322.78307831734429</v>
      </c>
      <c r="AA638" s="114">
        <f t="shared" ca="1" si="323"/>
        <v>-0.26123231388603363</v>
      </c>
      <c r="AB638" s="114">
        <f t="shared" ca="1" si="323"/>
        <v>-68.068808989359326</v>
      </c>
      <c r="AC638" s="114">
        <f t="shared" ca="1" si="323"/>
        <v>4.6594477545316852</v>
      </c>
    </row>
    <row r="639" spans="1:29" s="52" customFormat="1" hidden="1" outlineLevel="1">
      <c r="A639" s="53"/>
      <c r="B639" s="104"/>
      <c r="F639" s="102"/>
      <c r="G639" s="52" t="str">
        <f>$G$13</f>
        <v>ENERGY</v>
      </c>
      <c r="H639" s="114">
        <f t="shared" ref="H639:AC639" ca="1" si="324">SUM(H390,H574,H566,H614,H550,H606,H446,H438,H430,H422,H526,H406,H510,H502,H494,H486,H478,H470,H542,H414,H366,H454,H462,H374)+H382+H518+H534+H582+H398+H558+H590+H598+H622+H630</f>
        <v>-351636.76666408882</v>
      </c>
      <c r="I639" s="114">
        <f t="shared" ca="1" si="324"/>
        <v>435917.14074581792</v>
      </c>
      <c r="J639" s="114">
        <f t="shared" ca="1" si="324"/>
        <v>81268.641370737256</v>
      </c>
      <c r="K639" s="114">
        <f t="shared" ca="1" si="324"/>
        <v>897.91836682442249</v>
      </c>
      <c r="L639" s="114">
        <f t="shared" ca="1" si="324"/>
        <v>1534.0412744482758</v>
      </c>
      <c r="M639" s="114">
        <f t="shared" ca="1" si="324"/>
        <v>83700.601012009953</v>
      </c>
      <c r="N639" s="114">
        <f t="shared" ca="1" si="324"/>
        <v>20371.312451703914</v>
      </c>
      <c r="O639" s="114">
        <f t="shared" ca="1" si="324"/>
        <v>-28227.022243690069</v>
      </c>
      <c r="P639" s="114">
        <f t="shared" ca="1" si="324"/>
        <v>-3201.616034755335</v>
      </c>
      <c r="Q639" s="114">
        <f t="shared" ca="1" si="324"/>
        <v>221.49534837172379</v>
      </c>
      <c r="R639" s="114">
        <f t="shared" ca="1" si="324"/>
        <v>-10835.830478369808</v>
      </c>
      <c r="S639" s="114">
        <f t="shared" ca="1" si="324"/>
        <v>4362.8452280859847</v>
      </c>
      <c r="T639" s="114">
        <f t="shared" ca="1" si="324"/>
        <v>-136554.16962072538</v>
      </c>
      <c r="U639" s="114">
        <f t="shared" ca="1" si="324"/>
        <v>-597014.14924701198</v>
      </c>
      <c r="V639" s="114">
        <f t="shared" ca="1" si="324"/>
        <v>-149872.23248317585</v>
      </c>
      <c r="W639" s="114">
        <f t="shared" ca="1" si="324"/>
        <v>-879077.70612282713</v>
      </c>
      <c r="X639" s="114">
        <f t="shared" ca="1" si="324"/>
        <v>11363.830799924914</v>
      </c>
      <c r="Y639" s="114">
        <f t="shared" ca="1" si="324"/>
        <v>347.87051589299114</v>
      </c>
      <c r="Z639" s="114">
        <f t="shared" ca="1" si="324"/>
        <v>11711.701315817907</v>
      </c>
      <c r="AA639" s="114">
        <f t="shared" ca="1" si="324"/>
        <v>278.63735488092158</v>
      </c>
      <c r="AB639" s="114">
        <f t="shared" ca="1" si="324"/>
        <v>5291.048282879131</v>
      </c>
      <c r="AC639" s="114">
        <f t="shared" ca="1" si="324"/>
        <v>1377.6412257018192</v>
      </c>
    </row>
    <row r="640" spans="1:29" s="52" customFormat="1" hidden="1" outlineLevel="1">
      <c r="A640" s="53"/>
      <c r="B640" s="104"/>
      <c r="F640" s="102"/>
      <c r="G640" s="52" t="str">
        <f>$G$14</f>
        <v>CUSTOMER</v>
      </c>
      <c r="H640" s="114">
        <f t="shared" ref="H640:AC640" ca="1" si="325">SUM(H391,H575,H567,H615,H551,H607,H447,H439,H431,H423,H527,H407,H511,H503,H495,H487,H479,H471,H543,H415,H367,H455,H463,H375)+H383+H519+H535+H583+H399+H559+H591+H599+H623+H631</f>
        <v>-51557.01977200657</v>
      </c>
      <c r="I640" s="114">
        <f t="shared" ca="1" si="325"/>
        <v>-29303.767376265467</v>
      </c>
      <c r="J640" s="114">
        <f t="shared" ca="1" si="325"/>
        <v>-9682.3517399283264</v>
      </c>
      <c r="K640" s="114">
        <f t="shared" ca="1" si="325"/>
        <v>-81.055016475228925</v>
      </c>
      <c r="L640" s="114">
        <f t="shared" ca="1" si="325"/>
        <v>507.76514076084942</v>
      </c>
      <c r="M640" s="114">
        <f t="shared" ca="1" si="325"/>
        <v>-9255.6416156427076</v>
      </c>
      <c r="N640" s="114">
        <f t="shared" ca="1" si="325"/>
        <v>-446.28765545381975</v>
      </c>
      <c r="O640" s="114">
        <f t="shared" ca="1" si="325"/>
        <v>-533.84574540124663</v>
      </c>
      <c r="P640" s="114">
        <f t="shared" ca="1" si="325"/>
        <v>-380.5979299709698</v>
      </c>
      <c r="Q640" s="114">
        <f t="shared" ca="1" si="325"/>
        <v>37.215864750790239</v>
      </c>
      <c r="R640" s="114">
        <f t="shared" ca="1" si="325"/>
        <v>-1323.5154660752457</v>
      </c>
      <c r="S640" s="114">
        <f t="shared" ca="1" si="325"/>
        <v>0.28376170247300225</v>
      </c>
      <c r="T640" s="114">
        <f t="shared" ca="1" si="325"/>
        <v>-396.34568166298612</v>
      </c>
      <c r="U640" s="114">
        <f t="shared" ca="1" si="325"/>
        <v>-1003.7134401068381</v>
      </c>
      <c r="V640" s="114">
        <f t="shared" ca="1" si="325"/>
        <v>-373.2294010216205</v>
      </c>
      <c r="W640" s="114">
        <f t="shared" ca="1" si="325"/>
        <v>-1773.0047610889719</v>
      </c>
      <c r="X640" s="114">
        <f t="shared" ca="1" si="325"/>
        <v>-67.052114435006118</v>
      </c>
      <c r="Y640" s="114">
        <f t="shared" ca="1" si="325"/>
        <v>8.6821753776432462E-2</v>
      </c>
      <c r="Z640" s="114">
        <f t="shared" ca="1" si="325"/>
        <v>-66.965292681229698</v>
      </c>
      <c r="AA640" s="114">
        <f t="shared" ca="1" si="325"/>
        <v>-1.8068953763861864</v>
      </c>
      <c r="AB640" s="114">
        <f t="shared" ca="1" si="325"/>
        <v>-10025.579118999925</v>
      </c>
      <c r="AC640" s="114">
        <f t="shared" ca="1" si="325"/>
        <v>193.26075412334342</v>
      </c>
    </row>
    <row r="641" spans="1:29" s="52" customFormat="1" collapsed="1">
      <c r="A641" s="53"/>
      <c r="B641" s="104"/>
      <c r="D641" s="52" t="s">
        <v>217</v>
      </c>
      <c r="E641" s="114">
        <f>SUM(E392,E576,E568,E616,E552,E608,E448,E440,E432,E424,E528,E408,E512,E504,E496,E488,E480,E472,E544,E416,E368,E456,E464,E376)+E384+E520+E536+E584+E400+E560+E592+E600+E624+E632</f>
        <v>682665</v>
      </c>
      <c r="F641" s="178"/>
      <c r="G641" s="52" t="str">
        <f>$G$15</f>
        <v>TOTAL</v>
      </c>
      <c r="H641" s="114">
        <f t="shared" ref="H641:AC641" ca="1" si="326">SUM(H392,H576,H568,H616,H552,H608,H448,H440,H432,H424,H528,H408,H512,H504,H496,H488,H480,H472,H544,H416,H368,H456,H464,H376)+H384+H520+H536+H584+H400+H560+H592+H600+H624+H632</f>
        <v>682665</v>
      </c>
      <c r="I641" s="114">
        <f t="shared" ca="1" si="326"/>
        <v>1443477.998642219</v>
      </c>
      <c r="J641" s="114">
        <f t="shared" ca="1" si="326"/>
        <v>261393.07505497619</v>
      </c>
      <c r="K641" s="114">
        <f t="shared" ca="1" si="326"/>
        <v>3211.8358505733067</v>
      </c>
      <c r="L641" s="114">
        <f t="shared" ca="1" si="326"/>
        <v>3568.2224003529527</v>
      </c>
      <c r="M641" s="114">
        <f t="shared" ca="1" si="326"/>
        <v>268173.13330590248</v>
      </c>
      <c r="N641" s="114">
        <f t="shared" ca="1" si="326"/>
        <v>98978.451705522239</v>
      </c>
      <c r="O641" s="114">
        <f t="shared" ca="1" si="326"/>
        <v>-45619.558832258663</v>
      </c>
      <c r="P641" s="114">
        <f t="shared" ca="1" si="326"/>
        <v>-3392.7712231204378</v>
      </c>
      <c r="Q641" s="114">
        <f t="shared" ca="1" si="326"/>
        <v>532.87813483988168</v>
      </c>
      <c r="R641" s="114">
        <f t="shared" ca="1" si="326"/>
        <v>50498.999784982982</v>
      </c>
      <c r="S641" s="114">
        <f t="shared" ca="1" si="326"/>
        <v>11209.847155870495</v>
      </c>
      <c r="T641" s="114">
        <f t="shared" ca="1" si="326"/>
        <v>-200546.56535625929</v>
      </c>
      <c r="U641" s="114">
        <f t="shared" ca="1" si="326"/>
        <v>-736213.04006642511</v>
      </c>
      <c r="V641" s="114">
        <f t="shared" ca="1" si="326"/>
        <v>-193685.10081874629</v>
      </c>
      <c r="W641" s="114">
        <f t="shared" ca="1" si="326"/>
        <v>-1119234.8590855601</v>
      </c>
      <c r="X641" s="114">
        <f t="shared" ca="1" si="326"/>
        <v>39051.91111559399</v>
      </c>
      <c r="Y641" s="114">
        <f t="shared" ca="1" si="326"/>
        <v>1025.4683070239864</v>
      </c>
      <c r="Z641" s="114">
        <f t="shared" ca="1" si="326"/>
        <v>40077.379422617974</v>
      </c>
      <c r="AA641" s="114">
        <f t="shared" ca="1" si="326"/>
        <v>701.51721887044118</v>
      </c>
      <c r="AB641" s="114">
        <f t="shared" ca="1" si="326"/>
        <v>-3005.6104400403901</v>
      </c>
      <c r="AC641" s="114">
        <f t="shared" ca="1" si="326"/>
        <v>1976.441151007348</v>
      </c>
    </row>
    <row r="642" spans="1:29"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 spans="1:29">
      <c r="C643" s="52" t="s">
        <v>198</v>
      </c>
      <c r="E643" s="3"/>
      <c r="F643" s="175"/>
      <c r="G643" s="3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spans="1:29" hidden="1" outlineLevel="1">
      <c r="F644" s="175" t="str">
        <f>F651</f>
        <v>PROD_ENERGY</v>
      </c>
      <c r="G644" s="52" t="str">
        <f>$G$8</f>
        <v>PRODUCTION</v>
      </c>
      <c r="H644" s="4">
        <f t="shared" ref="H644:H675" si="327">SUBTOTAL(9,I644:AC644)</f>
        <v>0</v>
      </c>
      <c r="I644" s="5">
        <f>VLOOKUP(CONCATENATE($F644," ",$G644),AllocFactorMatrix,(I$4+1),FALSE)*$E651</f>
        <v>0</v>
      </c>
      <c r="J644" s="5">
        <f>VLOOKUP(CONCATENATE($F644," ",$G644),AllocFactorMatrix,(J$4+1),FALSE)*$E651</f>
        <v>0</v>
      </c>
      <c r="K644" s="5">
        <f>VLOOKUP(CONCATENATE($F644," ",$G644),AllocFactorMatrix,(K$4+1),FALSE)*$E651</f>
        <v>0</v>
      </c>
      <c r="L644" s="5">
        <f>VLOOKUP(CONCATENATE($F644," ",$G644),AllocFactorMatrix,(L$4+1),FALSE)*$E651</f>
        <v>0</v>
      </c>
      <c r="M644" s="5">
        <f t="shared" ref="M644:M675" si="328">SUBTOTAL(9,J644:L644)</f>
        <v>0</v>
      </c>
      <c r="N644" s="5">
        <f>VLOOKUP(CONCATENATE($F644," ",$G644),AllocFactorMatrix,(N$4+1),FALSE)*$E651</f>
        <v>0</v>
      </c>
      <c r="O644" s="5">
        <f>VLOOKUP(CONCATENATE($F644," ",$G644),AllocFactorMatrix,(O$4+1),FALSE)*$E651</f>
        <v>0</v>
      </c>
      <c r="P644" s="5">
        <f>VLOOKUP(CONCATENATE($F644," ",$G644),AllocFactorMatrix,(P$4+1),FALSE)*$E651</f>
        <v>0</v>
      </c>
      <c r="Q644" s="5">
        <f>VLOOKUP(CONCATENATE($F644," ",$G644),AllocFactorMatrix,(Q$4+1),FALSE)*$E651</f>
        <v>0</v>
      </c>
      <c r="R644" s="5">
        <f>SUBTOTAL(9,N644:Q644)</f>
        <v>0</v>
      </c>
      <c r="S644" s="5">
        <f>VLOOKUP(CONCATENATE($F644," ",$G644),AllocFactorMatrix,(S$4+1),FALSE)*$E651</f>
        <v>0</v>
      </c>
      <c r="T644" s="5">
        <f>VLOOKUP(CONCATENATE($F644," ",$G644),AllocFactorMatrix,(T$4+1),FALSE)*$E651</f>
        <v>0</v>
      </c>
      <c r="U644" s="5">
        <f>VLOOKUP(CONCATENATE($F644," ",$G644),AllocFactorMatrix,(U$4+1),FALSE)*$E651</f>
        <v>0</v>
      </c>
      <c r="V644" s="5">
        <f>VLOOKUP(CONCATENATE($F644," ",$G644),AllocFactorMatrix,(V$4+1),FALSE)*$E651</f>
        <v>0</v>
      </c>
      <c r="W644" s="5">
        <f>SUBTOTAL(9,S644:V644)</f>
        <v>0</v>
      </c>
      <c r="X644" s="5">
        <f>VLOOKUP(CONCATENATE($F644," ",$G644),AllocFactorMatrix,(X$4+1),FALSE)*$E651</f>
        <v>0</v>
      </c>
      <c r="Y644" s="5">
        <f>VLOOKUP(CONCATENATE($F644," ",$G644),AllocFactorMatrix,(Y$4+1),FALSE)*$E651</f>
        <v>0</v>
      </c>
      <c r="Z644" s="5">
        <f t="shared" ref="Z644:Z675" si="329">SUBTOTAL(9,X644:Y644)</f>
        <v>0</v>
      </c>
      <c r="AA644" s="5">
        <f>VLOOKUP(CONCATENATE($F644," ",$G644),AllocFactorMatrix,(AA$4+1),FALSE)*$E651</f>
        <v>0</v>
      </c>
      <c r="AB644" s="5">
        <f>VLOOKUP(CONCATENATE($F644," ",$G644),AllocFactorMatrix,(AB$4+1),FALSE)*$E651</f>
        <v>0</v>
      </c>
      <c r="AC644" s="5">
        <f>VLOOKUP(CONCATENATE($F644," ",$G644),AllocFactorMatrix,(AC$4+1),FALSE)*$E651</f>
        <v>0</v>
      </c>
    </row>
    <row r="645" spans="1:29" hidden="1" outlineLevel="1">
      <c r="F645" s="175" t="str">
        <f>F651</f>
        <v>PROD_ENERGY</v>
      </c>
      <c r="G645" s="52" t="str">
        <f>$G$9</f>
        <v>BULKTRAN</v>
      </c>
      <c r="H645" s="4">
        <f t="shared" si="327"/>
        <v>0</v>
      </c>
      <c r="I645" s="5">
        <f>VLOOKUP(CONCATENATE($F645," ",$G645),AllocFactorMatrix,(I$4+1),FALSE)*$E651</f>
        <v>0</v>
      </c>
      <c r="J645" s="5">
        <f>VLOOKUP(CONCATENATE($F645," ",$G645),AllocFactorMatrix,(J$4+1),FALSE)*$E651</f>
        <v>0</v>
      </c>
      <c r="K645" s="5">
        <f>VLOOKUP(CONCATENATE($F645," ",$G645),AllocFactorMatrix,(K$4+1),FALSE)*$E651</f>
        <v>0</v>
      </c>
      <c r="L645" s="5">
        <f>VLOOKUP(CONCATENATE($F645," ",$G645),AllocFactorMatrix,(L$4+1),FALSE)*$E651</f>
        <v>0</v>
      </c>
      <c r="M645" s="5">
        <f t="shared" si="328"/>
        <v>0</v>
      </c>
      <c r="N645" s="5">
        <f>VLOOKUP(CONCATENATE($F645," ",$G645),AllocFactorMatrix,(N$4+1),FALSE)*$E651</f>
        <v>0</v>
      </c>
      <c r="O645" s="5">
        <f>VLOOKUP(CONCATENATE($F645," ",$G645),AllocFactorMatrix,(O$4+1),FALSE)*$E651</f>
        <v>0</v>
      </c>
      <c r="P645" s="5">
        <f>VLOOKUP(CONCATENATE($F645," ",$G645),AllocFactorMatrix,(P$4+1),FALSE)*$E651</f>
        <v>0</v>
      </c>
      <c r="Q645" s="5">
        <f>VLOOKUP(CONCATENATE($F645," ",$G645),AllocFactorMatrix,(Q$4+1),FALSE)*$E651</f>
        <v>0</v>
      </c>
      <c r="R645" s="5">
        <f t="shared" ref="R645:R675" si="330">SUBTOTAL(9,N645:Q645)</f>
        <v>0</v>
      </c>
      <c r="S645" s="5">
        <f>VLOOKUP(CONCATENATE($F645," ",$G645),AllocFactorMatrix,(S$4+1),FALSE)*$E651</f>
        <v>0</v>
      </c>
      <c r="T645" s="5">
        <f>VLOOKUP(CONCATENATE($F645," ",$G645),AllocFactorMatrix,(T$4+1),FALSE)*$E651</f>
        <v>0</v>
      </c>
      <c r="U645" s="5">
        <f>VLOOKUP(CONCATENATE($F645," ",$G645),AllocFactorMatrix,(U$4+1),FALSE)*$E651</f>
        <v>0</v>
      </c>
      <c r="V645" s="5">
        <f>VLOOKUP(CONCATENATE($F645," ",$G645),AllocFactorMatrix,(V$4+1),FALSE)*$E651</f>
        <v>0</v>
      </c>
      <c r="W645" s="5">
        <f t="shared" ref="W645:W651" si="331">SUBTOTAL(9,S645:V645)</f>
        <v>0</v>
      </c>
      <c r="X645" s="5">
        <f>VLOOKUP(CONCATENATE($F645," ",$G645),AllocFactorMatrix,(X$4+1),FALSE)*$E651</f>
        <v>0</v>
      </c>
      <c r="Y645" s="5">
        <f>VLOOKUP(CONCATENATE($F645," ",$G645),AllocFactorMatrix,(Y$4+1),FALSE)*$E651</f>
        <v>0</v>
      </c>
      <c r="Z645" s="5">
        <f t="shared" si="329"/>
        <v>0</v>
      </c>
      <c r="AA645" s="5">
        <f>VLOOKUP(CONCATENATE($F645," ",$G645),AllocFactorMatrix,(AA$4+1),FALSE)*$E651</f>
        <v>0</v>
      </c>
      <c r="AB645" s="5">
        <f>VLOOKUP(CONCATENATE($F645," ",$G645),AllocFactorMatrix,(AB$4+1),FALSE)*$E651</f>
        <v>0</v>
      </c>
      <c r="AC645" s="5">
        <f>VLOOKUP(CONCATENATE($F645," ",$G645),AllocFactorMatrix,(AC$4+1),FALSE)*$E651</f>
        <v>0</v>
      </c>
    </row>
    <row r="646" spans="1:29" hidden="1" outlineLevel="1">
      <c r="F646" s="175" t="str">
        <f>F651</f>
        <v>PROD_ENERGY</v>
      </c>
      <c r="G646" s="52" t="str">
        <f>$G$10</f>
        <v>SUBTRAN</v>
      </c>
      <c r="H646" s="4">
        <f t="shared" si="327"/>
        <v>0</v>
      </c>
      <c r="I646" s="5">
        <f>VLOOKUP(CONCATENATE($F646," ",$G646),AllocFactorMatrix,(I$4+1),FALSE)*$E651</f>
        <v>0</v>
      </c>
      <c r="J646" s="5">
        <f>VLOOKUP(CONCATENATE($F646," ",$G646),AllocFactorMatrix,(J$4+1),FALSE)*$E651</f>
        <v>0</v>
      </c>
      <c r="K646" s="5">
        <f>VLOOKUP(CONCATENATE($F646," ",$G646),AllocFactorMatrix,(K$4+1),FALSE)*$E651</f>
        <v>0</v>
      </c>
      <c r="L646" s="5">
        <f>VLOOKUP(CONCATENATE($F646," ",$G646),AllocFactorMatrix,(L$4+1),FALSE)*$E651</f>
        <v>0</v>
      </c>
      <c r="M646" s="5">
        <f t="shared" si="328"/>
        <v>0</v>
      </c>
      <c r="N646" s="5">
        <f>VLOOKUP(CONCATENATE($F646," ",$G646),AllocFactorMatrix,(N$4+1),FALSE)*$E651</f>
        <v>0</v>
      </c>
      <c r="O646" s="5">
        <f>VLOOKUP(CONCATENATE($F646," ",$G646),AllocFactorMatrix,(O$4+1),FALSE)*$E651</f>
        <v>0</v>
      </c>
      <c r="P646" s="5">
        <f>VLOOKUP(CONCATENATE($F646," ",$G646),AllocFactorMatrix,(P$4+1),FALSE)*$E651</f>
        <v>0</v>
      </c>
      <c r="Q646" s="5">
        <f>VLOOKUP(CONCATENATE($F646," ",$G646),AllocFactorMatrix,(Q$4+1),FALSE)*$E651</f>
        <v>0</v>
      </c>
      <c r="R646" s="5">
        <f t="shared" si="330"/>
        <v>0</v>
      </c>
      <c r="S646" s="5">
        <f>VLOOKUP(CONCATENATE($F646," ",$G646),AllocFactorMatrix,(S$4+1),FALSE)*$E651</f>
        <v>0</v>
      </c>
      <c r="T646" s="5">
        <f>VLOOKUP(CONCATENATE($F646," ",$G646),AllocFactorMatrix,(T$4+1),FALSE)*$E651</f>
        <v>0</v>
      </c>
      <c r="U646" s="5">
        <f>VLOOKUP(CONCATENATE($F646," ",$G646),AllocFactorMatrix,(U$4+1),FALSE)*$E651</f>
        <v>0</v>
      </c>
      <c r="V646" s="5">
        <f>VLOOKUP(CONCATENATE($F646," ",$G646),AllocFactorMatrix,(V$4+1),FALSE)*$E651</f>
        <v>0</v>
      </c>
      <c r="W646" s="5">
        <f t="shared" si="331"/>
        <v>0</v>
      </c>
      <c r="X646" s="5">
        <f>VLOOKUP(CONCATENATE($F646," ",$G646),AllocFactorMatrix,(X$4+1),FALSE)*$E651</f>
        <v>0</v>
      </c>
      <c r="Y646" s="5">
        <f>VLOOKUP(CONCATENATE($F646," ",$G646),AllocFactorMatrix,(Y$4+1),FALSE)*$E651</f>
        <v>0</v>
      </c>
      <c r="Z646" s="5">
        <f t="shared" si="329"/>
        <v>0</v>
      </c>
      <c r="AA646" s="5">
        <f>VLOOKUP(CONCATENATE($F646," ",$G646),AllocFactorMatrix,(AA$4+1),FALSE)*$E651</f>
        <v>0</v>
      </c>
      <c r="AB646" s="5">
        <f>VLOOKUP(CONCATENATE($F646," ",$G646),AllocFactorMatrix,(AB$4+1),FALSE)*$E651</f>
        <v>0</v>
      </c>
      <c r="AC646" s="5">
        <f>VLOOKUP(CONCATENATE($F646," ",$G646),AllocFactorMatrix,(AC$4+1),FALSE)*$E651</f>
        <v>0</v>
      </c>
    </row>
    <row r="647" spans="1:29" hidden="1" outlineLevel="1">
      <c r="F647" s="175" t="str">
        <f>F651</f>
        <v>PROD_ENERGY</v>
      </c>
      <c r="G647" s="52" t="str">
        <f>$G$11</f>
        <v>DISTPRI</v>
      </c>
      <c r="H647" s="4">
        <f t="shared" si="327"/>
        <v>0</v>
      </c>
      <c r="I647" s="5">
        <f>VLOOKUP(CONCATENATE($F647," ",$G647),AllocFactorMatrix,(I$4+1),FALSE)*$E651</f>
        <v>0</v>
      </c>
      <c r="J647" s="5">
        <f>VLOOKUP(CONCATENATE($F647," ",$G647),AllocFactorMatrix,(J$4+1),FALSE)*$E651</f>
        <v>0</v>
      </c>
      <c r="K647" s="5">
        <f>VLOOKUP(CONCATENATE($F647," ",$G647),AllocFactorMatrix,(K$4+1),FALSE)*$E651</f>
        <v>0</v>
      </c>
      <c r="L647" s="5">
        <f>VLOOKUP(CONCATENATE($F647," ",$G647),AllocFactorMatrix,(L$4+1),FALSE)*$E651</f>
        <v>0</v>
      </c>
      <c r="M647" s="5">
        <f t="shared" si="328"/>
        <v>0</v>
      </c>
      <c r="N647" s="5">
        <f>VLOOKUP(CONCATENATE($F647," ",$G647),AllocFactorMatrix,(N$4+1),FALSE)*$E651</f>
        <v>0</v>
      </c>
      <c r="O647" s="5">
        <f>VLOOKUP(CONCATENATE($F647," ",$G647),AllocFactorMatrix,(O$4+1),FALSE)*$E651</f>
        <v>0</v>
      </c>
      <c r="P647" s="5">
        <f>VLOOKUP(CONCATENATE($F647," ",$G647),AllocFactorMatrix,(P$4+1),FALSE)*$E651</f>
        <v>0</v>
      </c>
      <c r="Q647" s="5">
        <f>VLOOKUP(CONCATENATE($F647," ",$G647),AllocFactorMatrix,(Q$4+1),FALSE)*$E651</f>
        <v>0</v>
      </c>
      <c r="R647" s="5">
        <f t="shared" si="330"/>
        <v>0</v>
      </c>
      <c r="S647" s="5">
        <f>VLOOKUP(CONCATENATE($F647," ",$G647),AllocFactorMatrix,(S$4+1),FALSE)*$E651</f>
        <v>0</v>
      </c>
      <c r="T647" s="5">
        <f>VLOOKUP(CONCATENATE($F647," ",$G647),AllocFactorMatrix,(T$4+1),FALSE)*$E651</f>
        <v>0</v>
      </c>
      <c r="U647" s="5">
        <f>VLOOKUP(CONCATENATE($F647," ",$G647),AllocFactorMatrix,(U$4+1),FALSE)*$E651</f>
        <v>0</v>
      </c>
      <c r="V647" s="5">
        <f>VLOOKUP(CONCATENATE($F647," ",$G647),AllocFactorMatrix,(V$4+1),FALSE)*$E651</f>
        <v>0</v>
      </c>
      <c r="W647" s="5">
        <f t="shared" si="331"/>
        <v>0</v>
      </c>
      <c r="X647" s="5">
        <f>VLOOKUP(CONCATENATE($F647," ",$G647),AllocFactorMatrix,(X$4+1),FALSE)*$E651</f>
        <v>0</v>
      </c>
      <c r="Y647" s="5">
        <f>VLOOKUP(CONCATENATE($F647," ",$G647),AllocFactorMatrix,(Y$4+1),FALSE)*$E651</f>
        <v>0</v>
      </c>
      <c r="Z647" s="5">
        <f t="shared" si="329"/>
        <v>0</v>
      </c>
      <c r="AA647" s="5">
        <f>VLOOKUP(CONCATENATE($F647," ",$G647),AllocFactorMatrix,(AA$4+1),FALSE)*$E651</f>
        <v>0</v>
      </c>
      <c r="AB647" s="5">
        <f>VLOOKUP(CONCATENATE($F647," ",$G647),AllocFactorMatrix,(AB$4+1),FALSE)*$E651</f>
        <v>0</v>
      </c>
      <c r="AC647" s="5">
        <f>VLOOKUP(CONCATENATE($F647," ",$G647),AllocFactorMatrix,(AC$4+1),FALSE)*$E651</f>
        <v>0</v>
      </c>
    </row>
    <row r="648" spans="1:29" hidden="1" outlineLevel="1">
      <c r="F648" s="175" t="str">
        <f>F651</f>
        <v>PROD_ENERGY</v>
      </c>
      <c r="G648" s="52" t="str">
        <f>$G$12</f>
        <v>DISTSEC</v>
      </c>
      <c r="H648" s="4">
        <f t="shared" si="327"/>
        <v>0</v>
      </c>
      <c r="I648" s="5">
        <f>VLOOKUP(CONCATENATE($F648," ",$G648),AllocFactorMatrix,(I$4+1),FALSE)*$E651</f>
        <v>0</v>
      </c>
      <c r="J648" s="5">
        <f>VLOOKUP(CONCATENATE($F648," ",$G648),AllocFactorMatrix,(J$4+1),FALSE)*$E651</f>
        <v>0</v>
      </c>
      <c r="K648" s="5">
        <f>VLOOKUP(CONCATENATE($F648," ",$G648),AllocFactorMatrix,(K$4+1),FALSE)*$E651</f>
        <v>0</v>
      </c>
      <c r="L648" s="5">
        <f>VLOOKUP(CONCATENATE($F648," ",$G648),AllocFactorMatrix,(L$4+1),FALSE)*$E651</f>
        <v>0</v>
      </c>
      <c r="M648" s="5">
        <f t="shared" si="328"/>
        <v>0</v>
      </c>
      <c r="N648" s="5">
        <f>VLOOKUP(CONCATENATE($F648," ",$G648),AllocFactorMatrix,(N$4+1),FALSE)*$E651</f>
        <v>0</v>
      </c>
      <c r="O648" s="5">
        <f>VLOOKUP(CONCATENATE($F648," ",$G648),AllocFactorMatrix,(O$4+1),FALSE)*$E651</f>
        <v>0</v>
      </c>
      <c r="P648" s="5">
        <f>VLOOKUP(CONCATENATE($F648," ",$G648),AllocFactorMatrix,(P$4+1),FALSE)*$E651</f>
        <v>0</v>
      </c>
      <c r="Q648" s="5">
        <f>VLOOKUP(CONCATENATE($F648," ",$G648),AllocFactorMatrix,(Q$4+1),FALSE)*$E651</f>
        <v>0</v>
      </c>
      <c r="R648" s="5">
        <f t="shared" si="330"/>
        <v>0</v>
      </c>
      <c r="S648" s="5">
        <f>VLOOKUP(CONCATENATE($F648," ",$G648),AllocFactorMatrix,(S$4+1),FALSE)*$E651</f>
        <v>0</v>
      </c>
      <c r="T648" s="5">
        <f>VLOOKUP(CONCATENATE($F648," ",$G648),AllocFactorMatrix,(T$4+1),FALSE)*$E651</f>
        <v>0</v>
      </c>
      <c r="U648" s="5">
        <f>VLOOKUP(CONCATENATE($F648," ",$G648),AllocFactorMatrix,(U$4+1),FALSE)*$E651</f>
        <v>0</v>
      </c>
      <c r="V648" s="5">
        <f>VLOOKUP(CONCATENATE($F648," ",$G648),AllocFactorMatrix,(V$4+1),FALSE)*$E651</f>
        <v>0</v>
      </c>
      <c r="W648" s="5">
        <f t="shared" si="331"/>
        <v>0</v>
      </c>
      <c r="X648" s="5">
        <f>VLOOKUP(CONCATENATE($F648," ",$G648),AllocFactorMatrix,(X$4+1),FALSE)*$E651</f>
        <v>0</v>
      </c>
      <c r="Y648" s="5">
        <f>VLOOKUP(CONCATENATE($F648," ",$G648),AllocFactorMatrix,(Y$4+1),FALSE)*$E651</f>
        <v>0</v>
      </c>
      <c r="Z648" s="5">
        <f t="shared" si="329"/>
        <v>0</v>
      </c>
      <c r="AA648" s="5">
        <f>VLOOKUP(CONCATENATE($F648," ",$G648),AllocFactorMatrix,(AA$4+1),FALSE)*$E651</f>
        <v>0</v>
      </c>
      <c r="AB648" s="5">
        <f>VLOOKUP(CONCATENATE($F648," ",$G648),AllocFactorMatrix,(AB$4+1),FALSE)*$E651</f>
        <v>0</v>
      </c>
      <c r="AC648" s="5">
        <f>VLOOKUP(CONCATENATE($F648," ",$G648),AllocFactorMatrix,(AC$4+1),FALSE)*$E651</f>
        <v>0</v>
      </c>
    </row>
    <row r="649" spans="1:29" hidden="1" outlineLevel="1">
      <c r="F649" s="175" t="str">
        <f>F651</f>
        <v>PROD_ENERGY</v>
      </c>
      <c r="G649" s="52" t="str">
        <f>$G$13</f>
        <v>ENERGY</v>
      </c>
      <c r="H649" s="4">
        <f t="shared" si="327"/>
        <v>31786746.999999989</v>
      </c>
      <c r="I649" s="5">
        <f>VLOOKUP(CONCATENATE($F649," ",$G649),AllocFactorMatrix,(I$4+1),FALSE)*$E651</f>
        <v>12437715.736824315</v>
      </c>
      <c r="J649" s="5">
        <f>VLOOKUP(CONCATENATE($F649," ",$G649),AllocFactorMatrix,(J$4+1),FALSE)*$E651</f>
        <v>3588244.9032289996</v>
      </c>
      <c r="K649" s="5">
        <f>VLOOKUP(CONCATENATE($F649," ",$G649),AllocFactorMatrix,(K$4+1),FALSE)*$E651</f>
        <v>50012.475018560865</v>
      </c>
      <c r="L649" s="5">
        <f>VLOOKUP(CONCATENATE($F649," ",$G649),AllocFactorMatrix,(L$4+1),FALSE)*$E651</f>
        <v>6991.7016214547539</v>
      </c>
      <c r="M649" s="5">
        <f t="shared" si="328"/>
        <v>3645249.0798690151</v>
      </c>
      <c r="N649" s="5">
        <f>VLOOKUP(CONCATENATE($F649," ",$G649),AllocFactorMatrix,(N$4+1),FALSE)*$E651</f>
        <v>2328140.5473759226</v>
      </c>
      <c r="O649" s="5">
        <f>VLOOKUP(CONCATENATE($F649," ",$G649),AllocFactorMatrix,(O$4+1),FALSE)*$E651</f>
        <v>415198.17633893475</v>
      </c>
      <c r="P649" s="5">
        <f>VLOOKUP(CONCATENATE($F649," ",$G649),AllocFactorMatrix,(P$4+1),FALSE)*$E651</f>
        <v>84549.55389962453</v>
      </c>
      <c r="Q649" s="5">
        <f>VLOOKUP(CONCATENATE($F649," ",$G649),AllocFactorMatrix,(Q$4+1),FALSE)*$E651</f>
        <v>3193.465264904004</v>
      </c>
      <c r="R649" s="5">
        <f t="shared" si="330"/>
        <v>2831081.7428793856</v>
      </c>
      <c r="S649" s="5">
        <f>VLOOKUP(CONCATENATE($F649," ",$G649),AllocFactorMatrix,(S$4+1),FALSE)*$E651</f>
        <v>121924.76278777684</v>
      </c>
      <c r="T649" s="5">
        <f>VLOOKUP(CONCATENATE($F649," ",$G649),AllocFactorMatrix,(T$4+1),FALSE)*$E651</f>
        <v>1927653.6818075266</v>
      </c>
      <c r="U649" s="5">
        <f>VLOOKUP(CONCATENATE($F649," ",$G649),AllocFactorMatrix,(U$4+1),FALSE)*$E651</f>
        <v>8290524.7495305575</v>
      </c>
      <c r="V649" s="5">
        <f>VLOOKUP(CONCATENATE($F649," ",$G649),AllocFactorMatrix,(V$4+1),FALSE)*$E651</f>
        <v>1559534.2977707328</v>
      </c>
      <c r="W649" s="5">
        <f t="shared" si="331"/>
        <v>11899637.491896594</v>
      </c>
      <c r="X649" s="5">
        <f>VLOOKUP(CONCATENATE($F649," ",$G649),AllocFactorMatrix,(X$4+1),FALSE)*$E651</f>
        <v>639517.12939900509</v>
      </c>
      <c r="Y649" s="5">
        <f>VLOOKUP(CONCATENATE($F649," ",$G649),AllocFactorMatrix,(Y$4+1),FALSE)*$E651</f>
        <v>12831.783632544051</v>
      </c>
      <c r="Z649" s="5">
        <f t="shared" si="329"/>
        <v>652348.91303154919</v>
      </c>
      <c r="AA649" s="5">
        <f>VLOOKUP(CONCATENATE($F649," ",$G649),AllocFactorMatrix,(AA$4+1),FALSE)*$E651</f>
        <v>11446.006025001014</v>
      </c>
      <c r="AB649" s="5">
        <f>VLOOKUP(CONCATENATE($F649," ",$G649),AllocFactorMatrix,(AB$4+1),FALSE)*$E651</f>
        <v>256386.61492233543</v>
      </c>
      <c r="AC649" s="5">
        <f>VLOOKUP(CONCATENATE($F649," ",$G649),AllocFactorMatrix,(AC$4+1),FALSE)*$E651</f>
        <v>52881.414551793954</v>
      </c>
    </row>
    <row r="650" spans="1:29" hidden="1" outlineLevel="1">
      <c r="F650" s="175" t="str">
        <f>F651</f>
        <v>PROD_ENERGY</v>
      </c>
      <c r="G650" s="52" t="str">
        <f>$G$14</f>
        <v>CUSTOMER</v>
      </c>
      <c r="H650" s="4">
        <f t="shared" si="327"/>
        <v>0</v>
      </c>
      <c r="I650" s="5">
        <f>VLOOKUP(CONCATENATE($F650," ",$G650),AllocFactorMatrix,(I$4+1),FALSE)*$E651</f>
        <v>0</v>
      </c>
      <c r="J650" s="5">
        <f>VLOOKUP(CONCATENATE($F650," ",$G650),AllocFactorMatrix,(J$4+1),FALSE)*$E651</f>
        <v>0</v>
      </c>
      <c r="K650" s="5">
        <f>VLOOKUP(CONCATENATE($F650," ",$G650),AllocFactorMatrix,(K$4+1),FALSE)*$E651</f>
        <v>0</v>
      </c>
      <c r="L650" s="5">
        <f>VLOOKUP(CONCATENATE($F650," ",$G650),AllocFactorMatrix,(L$4+1),FALSE)*$E651</f>
        <v>0</v>
      </c>
      <c r="M650" s="5">
        <f t="shared" si="328"/>
        <v>0</v>
      </c>
      <c r="N650" s="5">
        <f>VLOOKUP(CONCATENATE($F650," ",$G650),AllocFactorMatrix,(N$4+1),FALSE)*$E651</f>
        <v>0</v>
      </c>
      <c r="O650" s="5">
        <f>VLOOKUP(CONCATENATE($F650," ",$G650),AllocFactorMatrix,(O$4+1),FALSE)*$E651</f>
        <v>0</v>
      </c>
      <c r="P650" s="5">
        <f>VLOOKUP(CONCATENATE($F650," ",$G650),AllocFactorMatrix,(P$4+1),FALSE)*$E651</f>
        <v>0</v>
      </c>
      <c r="Q650" s="5">
        <f>VLOOKUP(CONCATENATE($F650," ",$G650),AllocFactorMatrix,(Q$4+1),FALSE)*$E651</f>
        <v>0</v>
      </c>
      <c r="R650" s="5">
        <f t="shared" si="330"/>
        <v>0</v>
      </c>
      <c r="S650" s="5">
        <f>VLOOKUP(CONCATENATE($F650," ",$G650),AllocFactorMatrix,(S$4+1),FALSE)*$E651</f>
        <v>0</v>
      </c>
      <c r="T650" s="5">
        <f>VLOOKUP(CONCATENATE($F650," ",$G650),AllocFactorMatrix,(T$4+1),FALSE)*$E651</f>
        <v>0</v>
      </c>
      <c r="U650" s="5">
        <f>VLOOKUP(CONCATENATE($F650," ",$G650),AllocFactorMatrix,(U$4+1),FALSE)*$E651</f>
        <v>0</v>
      </c>
      <c r="V650" s="5">
        <f>VLOOKUP(CONCATENATE($F650," ",$G650),AllocFactorMatrix,(V$4+1),FALSE)*$E651</f>
        <v>0</v>
      </c>
      <c r="W650" s="5">
        <f t="shared" si="331"/>
        <v>0</v>
      </c>
      <c r="X650" s="5">
        <f>VLOOKUP(CONCATENATE($F650," ",$G650),AllocFactorMatrix,(X$4+1),FALSE)*$E651</f>
        <v>0</v>
      </c>
      <c r="Y650" s="5">
        <f>VLOOKUP(CONCATENATE($F650," ",$G650),AllocFactorMatrix,(Y$4+1),FALSE)*$E651</f>
        <v>0</v>
      </c>
      <c r="Z650" s="5">
        <f t="shared" si="329"/>
        <v>0</v>
      </c>
      <c r="AA650" s="5">
        <f>VLOOKUP(CONCATENATE($F650," ",$G650),AllocFactorMatrix,(AA$4+1),FALSE)*$E651</f>
        <v>0</v>
      </c>
      <c r="AB650" s="5">
        <f>VLOOKUP(CONCATENATE($F650," ",$G650),AllocFactorMatrix,(AB$4+1),FALSE)*$E651</f>
        <v>0</v>
      </c>
      <c r="AC650" s="5">
        <f>VLOOKUP(CONCATENATE($F650," ",$G650),AllocFactorMatrix,(AC$4+1),FALSE)*$E651</f>
        <v>0</v>
      </c>
    </row>
    <row r="651" spans="1:29" s="52" customFormat="1" collapsed="1">
      <c r="A651" s="53"/>
      <c r="B651" s="104"/>
      <c r="D651" s="52" t="s">
        <v>585</v>
      </c>
      <c r="E651" s="58">
        <v>31786747</v>
      </c>
      <c r="F651" s="93" t="s">
        <v>31</v>
      </c>
      <c r="G651" s="52" t="str">
        <f>$G$15</f>
        <v>TOTAL</v>
      </c>
      <c r="H651" s="57">
        <f t="shared" si="327"/>
        <v>31786746.999999989</v>
      </c>
      <c r="I651" s="59">
        <f>VLOOKUP(CONCATENATE($F651," ",$G651),AllocFactorMatrix,(I$4+1),FALSE)*$E651</f>
        <v>12437715.736824315</v>
      </c>
      <c r="J651" s="59">
        <f>VLOOKUP(CONCATENATE($F651," ",$G651),AllocFactorMatrix,(J$4+1),FALSE)*$E651</f>
        <v>3588244.9032289996</v>
      </c>
      <c r="K651" s="59">
        <f>VLOOKUP(CONCATENATE($F651," ",$G651),AllocFactorMatrix,(K$4+1),FALSE)*$E651</f>
        <v>50012.475018560865</v>
      </c>
      <c r="L651" s="59">
        <f>VLOOKUP(CONCATENATE($F651," ",$G651),AllocFactorMatrix,(L$4+1),FALSE)*$E651</f>
        <v>6991.7016214547539</v>
      </c>
      <c r="M651" s="59">
        <f t="shared" si="328"/>
        <v>3645249.0798690151</v>
      </c>
      <c r="N651" s="59">
        <f>VLOOKUP(CONCATENATE($F651," ",$G651),AllocFactorMatrix,(N$4+1),FALSE)*$E651</f>
        <v>2328140.5473759226</v>
      </c>
      <c r="O651" s="59">
        <f>VLOOKUP(CONCATENATE($F651," ",$G651),AllocFactorMatrix,(O$4+1),FALSE)*$E651</f>
        <v>415198.17633893475</v>
      </c>
      <c r="P651" s="59">
        <f>VLOOKUP(CONCATENATE($F651," ",$G651),AllocFactorMatrix,(P$4+1),FALSE)*$E651</f>
        <v>84549.55389962453</v>
      </c>
      <c r="Q651" s="59">
        <f>VLOOKUP(CONCATENATE($F651," ",$G651),AllocFactorMatrix,(Q$4+1),FALSE)*$E651</f>
        <v>3193.465264904004</v>
      </c>
      <c r="R651" s="59">
        <f t="shared" si="330"/>
        <v>2831081.7428793856</v>
      </c>
      <c r="S651" s="59">
        <f>VLOOKUP(CONCATENATE($F651," ",$G651),AllocFactorMatrix,(S$4+1),FALSE)*$E651</f>
        <v>121924.76278777684</v>
      </c>
      <c r="T651" s="59">
        <f>VLOOKUP(CONCATENATE($F651," ",$G651),AllocFactorMatrix,(T$4+1),FALSE)*$E651</f>
        <v>1927653.6818075266</v>
      </c>
      <c r="U651" s="59">
        <f>VLOOKUP(CONCATENATE($F651," ",$G651),AllocFactorMatrix,(U$4+1),FALSE)*$E651</f>
        <v>8290524.7495305575</v>
      </c>
      <c r="V651" s="59">
        <f>VLOOKUP(CONCATENATE($F651," ",$G651),AllocFactorMatrix,(V$4+1),FALSE)*$E651</f>
        <v>1559534.2977707328</v>
      </c>
      <c r="W651" s="59">
        <f t="shared" si="331"/>
        <v>11899637.491896594</v>
      </c>
      <c r="X651" s="59">
        <f>VLOOKUP(CONCATENATE($F651," ",$G651),AllocFactorMatrix,(X$4+1),FALSE)*$E651</f>
        <v>639517.12939900509</v>
      </c>
      <c r="Y651" s="59">
        <f>VLOOKUP(CONCATENATE($F651," ",$G651),AllocFactorMatrix,(Y$4+1),FALSE)*$E651</f>
        <v>12831.783632544051</v>
      </c>
      <c r="Z651" s="59">
        <f t="shared" si="329"/>
        <v>652348.91303154919</v>
      </c>
      <c r="AA651" s="59">
        <f>VLOOKUP(CONCATENATE($F651," ",$G651),AllocFactorMatrix,(AA$4+1),FALSE)*$E651</f>
        <v>11446.006025001014</v>
      </c>
      <c r="AB651" s="59">
        <f>VLOOKUP(CONCATENATE($F651," ",$G651),AllocFactorMatrix,(AB$4+1),FALSE)*$E651</f>
        <v>256386.61492233543</v>
      </c>
      <c r="AC651" s="59">
        <f>VLOOKUP(CONCATENATE($F651," ",$G651),AllocFactorMatrix,(AC$4+1),FALSE)*$E651</f>
        <v>52881.414551793954</v>
      </c>
    </row>
    <row r="652" spans="1:29" hidden="1" outlineLevel="1">
      <c r="E652" s="115"/>
      <c r="F652" s="175" t="str">
        <f>F659</f>
        <v>PROD_DEMAND</v>
      </c>
      <c r="G652" s="52" t="str">
        <f>$G$8</f>
        <v>PRODUCTION</v>
      </c>
      <c r="H652" s="4">
        <f t="shared" si="327"/>
        <v>11551541.999999996</v>
      </c>
      <c r="I652" s="5">
        <f>VLOOKUP(CONCATENATE($F652," ",$G652),AllocFactorMatrix,(I$4+1),FALSE)*$E659</f>
        <v>5941951.2517463807</v>
      </c>
      <c r="J652" s="5">
        <f>VLOOKUP(CONCATENATE($F652," ",$G652),AllocFactorMatrix,(J$4+1),FALSE)*$E659</f>
        <v>1385663.9454443145</v>
      </c>
      <c r="K652" s="5">
        <f>VLOOKUP(CONCATENATE($F652," ",$G652),AllocFactorMatrix,(K$4+1),FALSE)*$E659</f>
        <v>19266.215697505875</v>
      </c>
      <c r="L652" s="5">
        <f>VLOOKUP(CONCATENATE($F652," ",$G652),AllocFactorMatrix,(L$4+1),FALSE)*$E659</f>
        <v>2683.2772856382776</v>
      </c>
      <c r="M652" s="5">
        <f t="shared" si="328"/>
        <v>1407613.4384274588</v>
      </c>
      <c r="N652" s="5">
        <f>VLOOKUP(CONCATENATE($F652," ",$G652),AllocFactorMatrix,(N$4+1),FALSE)*$E659</f>
        <v>824758.53882695222</v>
      </c>
      <c r="O652" s="5">
        <f>VLOOKUP(CONCATENATE($F652," ",$G652),AllocFactorMatrix,(O$4+1),FALSE)*$E659</f>
        <v>147789.79014687653</v>
      </c>
      <c r="P652" s="5">
        <f>VLOOKUP(CONCATENATE($F652," ",$G652),AllocFactorMatrix,(P$4+1),FALSE)*$E659</f>
        <v>29970.261274311473</v>
      </c>
      <c r="Q652" s="5">
        <f>VLOOKUP(CONCATENATE($F652," ",$G652),AllocFactorMatrix,(Q$4+1),FALSE)*$E659</f>
        <v>1138.1071186813856</v>
      </c>
      <c r="R652" s="5">
        <f t="shared" si="330"/>
        <v>1003656.6973668217</v>
      </c>
      <c r="S652" s="5">
        <f>VLOOKUP(CONCATENATE($F652," ",$G652),AllocFactorMatrix,(S$4+1),FALSE)*$E659</f>
        <v>39058.232639425369</v>
      </c>
      <c r="T652" s="5">
        <f>VLOOKUP(CONCATENATE($F652," ",$G652),AllocFactorMatrix,(T$4+1),FALSE)*$E659</f>
        <v>527308.6947934333</v>
      </c>
      <c r="U652" s="5">
        <f>VLOOKUP(CONCATENATE($F652," ",$G652),AllocFactorMatrix,(U$4+1),FALSE)*$E659</f>
        <v>2016744.0801421683</v>
      </c>
      <c r="V652" s="5">
        <f>VLOOKUP(CONCATENATE($F652," ",$G652),AllocFactorMatrix,(V$4+1),FALSE)*$E659</f>
        <v>365351.89479427447</v>
      </c>
      <c r="W652" s="5">
        <f>SUBTOTAL(9,S652:V652)</f>
        <v>2948462.9023693013</v>
      </c>
      <c r="X652" s="5">
        <f>VLOOKUP(CONCATENATE($F652," ",$G652),AllocFactorMatrix,(X$4+1),FALSE)*$E659</f>
        <v>226362.91039138072</v>
      </c>
      <c r="Y652" s="5">
        <f>VLOOKUP(CONCATENATE($F652," ",$G652),AllocFactorMatrix,(Y$4+1),FALSE)*$E659</f>
        <v>4521.0479172173082</v>
      </c>
      <c r="Z652" s="5">
        <f t="shared" si="329"/>
        <v>230883.95830859803</v>
      </c>
      <c r="AA652" s="5">
        <f>VLOOKUP(CONCATENATE($F652," ",$G652),AllocFactorMatrix,(AA$4+1),FALSE)*$E659</f>
        <v>2986.0929987805239</v>
      </c>
      <c r="AB652" s="5">
        <f>VLOOKUP(CONCATENATE($F652," ",$G652),AllocFactorMatrix,(AB$4+1),FALSE)*$E659</f>
        <v>13265.92527054144</v>
      </c>
      <c r="AC652" s="5">
        <f>VLOOKUP(CONCATENATE($F652," ",$G652),AllocFactorMatrix,(AC$4+1),FALSE)*$E659</f>
        <v>2721.7335121167685</v>
      </c>
    </row>
    <row r="653" spans="1:29" hidden="1" outlineLevel="1">
      <c r="E653" s="115"/>
      <c r="F653" s="175" t="str">
        <f>F659</f>
        <v>PROD_DEMAND</v>
      </c>
      <c r="G653" s="52" t="str">
        <f>$G$9</f>
        <v>BULKTRAN</v>
      </c>
      <c r="H653" s="4">
        <f t="shared" si="327"/>
        <v>0</v>
      </c>
      <c r="I653" s="5">
        <f>VLOOKUP(CONCATENATE($F653," ",$G653),AllocFactorMatrix,(I$4+1),FALSE)*$E659</f>
        <v>0</v>
      </c>
      <c r="J653" s="5">
        <f>VLOOKUP(CONCATENATE($F653," ",$G653),AllocFactorMatrix,(J$4+1),FALSE)*$E659</f>
        <v>0</v>
      </c>
      <c r="K653" s="5">
        <f>VLOOKUP(CONCATENATE($F653," ",$G653),AllocFactorMatrix,(K$4+1),FALSE)*$E659</f>
        <v>0</v>
      </c>
      <c r="L653" s="5">
        <f>VLOOKUP(CONCATENATE($F653," ",$G653),AllocFactorMatrix,(L$4+1),FALSE)*$E659</f>
        <v>0</v>
      </c>
      <c r="M653" s="5">
        <f t="shared" si="328"/>
        <v>0</v>
      </c>
      <c r="N653" s="5">
        <f>VLOOKUP(CONCATENATE($F653," ",$G653),AllocFactorMatrix,(N$4+1),FALSE)*$E659</f>
        <v>0</v>
      </c>
      <c r="O653" s="5">
        <f>VLOOKUP(CONCATENATE($F653," ",$G653),AllocFactorMatrix,(O$4+1),FALSE)*$E659</f>
        <v>0</v>
      </c>
      <c r="P653" s="5">
        <f>VLOOKUP(CONCATENATE($F653," ",$G653),AllocFactorMatrix,(P$4+1),FALSE)*$E659</f>
        <v>0</v>
      </c>
      <c r="Q653" s="5">
        <f>VLOOKUP(CONCATENATE($F653," ",$G653),AllocFactorMatrix,(Q$4+1),FALSE)*$E659</f>
        <v>0</v>
      </c>
      <c r="R653" s="5">
        <f t="shared" si="330"/>
        <v>0</v>
      </c>
      <c r="S653" s="5">
        <f>VLOOKUP(CONCATENATE($F653," ",$G653),AllocFactorMatrix,(S$4+1),FALSE)*$E659</f>
        <v>0</v>
      </c>
      <c r="T653" s="5">
        <f>VLOOKUP(CONCATENATE($F653," ",$G653),AllocFactorMatrix,(T$4+1),FALSE)*$E659</f>
        <v>0</v>
      </c>
      <c r="U653" s="5">
        <f>VLOOKUP(CONCATENATE($F653," ",$G653),AllocFactorMatrix,(U$4+1),FALSE)*$E659</f>
        <v>0</v>
      </c>
      <c r="V653" s="5">
        <f>VLOOKUP(CONCATENATE($F653," ",$G653),AllocFactorMatrix,(V$4+1),FALSE)*$E659</f>
        <v>0</v>
      </c>
      <c r="W653" s="5">
        <f t="shared" ref="W653:W659" si="332">SUBTOTAL(9,S653:V653)</f>
        <v>0</v>
      </c>
      <c r="X653" s="5">
        <f>VLOOKUP(CONCATENATE($F653," ",$G653),AllocFactorMatrix,(X$4+1),FALSE)*$E659</f>
        <v>0</v>
      </c>
      <c r="Y653" s="5">
        <f>VLOOKUP(CONCATENATE($F653," ",$G653),AllocFactorMatrix,(Y$4+1),FALSE)*$E659</f>
        <v>0</v>
      </c>
      <c r="Z653" s="5">
        <f t="shared" si="329"/>
        <v>0</v>
      </c>
      <c r="AA653" s="5">
        <f>VLOOKUP(CONCATENATE($F653," ",$G653),AllocFactorMatrix,(AA$4+1),FALSE)*$E659</f>
        <v>0</v>
      </c>
      <c r="AB653" s="5">
        <f>VLOOKUP(CONCATENATE($F653," ",$G653),AllocFactorMatrix,(AB$4+1),FALSE)*$E659</f>
        <v>0</v>
      </c>
      <c r="AC653" s="5">
        <f>VLOOKUP(CONCATENATE($F653," ",$G653),AllocFactorMatrix,(AC$4+1),FALSE)*$E659</f>
        <v>0</v>
      </c>
    </row>
    <row r="654" spans="1:29" hidden="1" outlineLevel="1">
      <c r="E654" s="115"/>
      <c r="F654" s="175" t="str">
        <f>F659</f>
        <v>PROD_DEMAND</v>
      </c>
      <c r="G654" s="52" t="str">
        <f>$G$10</f>
        <v>SUBTRAN</v>
      </c>
      <c r="H654" s="4">
        <f t="shared" si="327"/>
        <v>0</v>
      </c>
      <c r="I654" s="5">
        <f>VLOOKUP(CONCATENATE($F654," ",$G654),AllocFactorMatrix,(I$4+1),FALSE)*$E659</f>
        <v>0</v>
      </c>
      <c r="J654" s="5">
        <f>VLOOKUP(CONCATENATE($F654," ",$G654),AllocFactorMatrix,(J$4+1),FALSE)*$E659</f>
        <v>0</v>
      </c>
      <c r="K654" s="5">
        <f>VLOOKUP(CONCATENATE($F654," ",$G654),AllocFactorMatrix,(K$4+1),FALSE)*$E659</f>
        <v>0</v>
      </c>
      <c r="L654" s="5">
        <f>VLOOKUP(CONCATENATE($F654," ",$G654),AllocFactorMatrix,(L$4+1),FALSE)*$E659</f>
        <v>0</v>
      </c>
      <c r="M654" s="5">
        <f t="shared" si="328"/>
        <v>0</v>
      </c>
      <c r="N654" s="5">
        <f>VLOOKUP(CONCATENATE($F654," ",$G654),AllocFactorMatrix,(N$4+1),FALSE)*$E659</f>
        <v>0</v>
      </c>
      <c r="O654" s="5">
        <f>VLOOKUP(CONCATENATE($F654," ",$G654),AllocFactorMatrix,(O$4+1),FALSE)*$E659</f>
        <v>0</v>
      </c>
      <c r="P654" s="5">
        <f>VLOOKUP(CONCATENATE($F654," ",$G654),AllocFactorMatrix,(P$4+1),FALSE)*$E659</f>
        <v>0</v>
      </c>
      <c r="Q654" s="5">
        <f>VLOOKUP(CONCATENATE($F654," ",$G654),AllocFactorMatrix,(Q$4+1),FALSE)*$E659</f>
        <v>0</v>
      </c>
      <c r="R654" s="5">
        <f t="shared" si="330"/>
        <v>0</v>
      </c>
      <c r="S654" s="5">
        <f>VLOOKUP(CONCATENATE($F654," ",$G654),AllocFactorMatrix,(S$4+1),FALSE)*$E659</f>
        <v>0</v>
      </c>
      <c r="T654" s="5">
        <f>VLOOKUP(CONCATENATE($F654," ",$G654),AllocFactorMatrix,(T$4+1),FALSE)*$E659</f>
        <v>0</v>
      </c>
      <c r="U654" s="5">
        <f>VLOOKUP(CONCATENATE($F654," ",$G654),AllocFactorMatrix,(U$4+1),FALSE)*$E659</f>
        <v>0</v>
      </c>
      <c r="V654" s="5">
        <f>VLOOKUP(CONCATENATE($F654," ",$G654),AllocFactorMatrix,(V$4+1),FALSE)*$E659</f>
        <v>0</v>
      </c>
      <c r="W654" s="5">
        <f t="shared" si="332"/>
        <v>0</v>
      </c>
      <c r="X654" s="5">
        <f>VLOOKUP(CONCATENATE($F654," ",$G654),AllocFactorMatrix,(X$4+1),FALSE)*$E659</f>
        <v>0</v>
      </c>
      <c r="Y654" s="5">
        <f>VLOOKUP(CONCATENATE($F654," ",$G654),AllocFactorMatrix,(Y$4+1),FALSE)*$E659</f>
        <v>0</v>
      </c>
      <c r="Z654" s="5">
        <f t="shared" si="329"/>
        <v>0</v>
      </c>
      <c r="AA654" s="5">
        <f>VLOOKUP(CONCATENATE($F654," ",$G654),AllocFactorMatrix,(AA$4+1),FALSE)*$E659</f>
        <v>0</v>
      </c>
      <c r="AB654" s="5">
        <f>VLOOKUP(CONCATENATE($F654," ",$G654),AllocFactorMatrix,(AB$4+1),FALSE)*$E659</f>
        <v>0</v>
      </c>
      <c r="AC654" s="5">
        <f>VLOOKUP(CONCATENATE($F654," ",$G654),AllocFactorMatrix,(AC$4+1),FALSE)*$E659</f>
        <v>0</v>
      </c>
    </row>
    <row r="655" spans="1:29" hidden="1" outlineLevel="1">
      <c r="E655" s="115"/>
      <c r="F655" s="175" t="str">
        <f>F659</f>
        <v>PROD_DEMAND</v>
      </c>
      <c r="G655" s="52" t="str">
        <f>$G$11</f>
        <v>DISTPRI</v>
      </c>
      <c r="H655" s="4">
        <f t="shared" si="327"/>
        <v>0</v>
      </c>
      <c r="I655" s="5">
        <f>VLOOKUP(CONCATENATE($F655," ",$G655),AllocFactorMatrix,(I$4+1),FALSE)*$E659</f>
        <v>0</v>
      </c>
      <c r="J655" s="5">
        <f>VLOOKUP(CONCATENATE($F655," ",$G655),AllocFactorMatrix,(J$4+1),FALSE)*$E659</f>
        <v>0</v>
      </c>
      <c r="K655" s="5">
        <f>VLOOKUP(CONCATENATE($F655," ",$G655),AllocFactorMatrix,(K$4+1),FALSE)*$E659</f>
        <v>0</v>
      </c>
      <c r="L655" s="5">
        <f>VLOOKUP(CONCATENATE($F655," ",$G655),AllocFactorMatrix,(L$4+1),FALSE)*$E659</f>
        <v>0</v>
      </c>
      <c r="M655" s="5">
        <f t="shared" si="328"/>
        <v>0</v>
      </c>
      <c r="N655" s="5">
        <f>VLOOKUP(CONCATENATE($F655," ",$G655),AllocFactorMatrix,(N$4+1),FALSE)*$E659</f>
        <v>0</v>
      </c>
      <c r="O655" s="5">
        <f>VLOOKUP(CONCATENATE($F655," ",$G655),AllocFactorMatrix,(O$4+1),FALSE)*$E659</f>
        <v>0</v>
      </c>
      <c r="P655" s="5">
        <f>VLOOKUP(CONCATENATE($F655," ",$G655),AllocFactorMatrix,(P$4+1),FALSE)*$E659</f>
        <v>0</v>
      </c>
      <c r="Q655" s="5">
        <f>VLOOKUP(CONCATENATE($F655," ",$G655),AllocFactorMatrix,(Q$4+1),FALSE)*$E659</f>
        <v>0</v>
      </c>
      <c r="R655" s="5">
        <f t="shared" si="330"/>
        <v>0</v>
      </c>
      <c r="S655" s="5">
        <f>VLOOKUP(CONCATENATE($F655," ",$G655),AllocFactorMatrix,(S$4+1),FALSE)*$E659</f>
        <v>0</v>
      </c>
      <c r="T655" s="5">
        <f>VLOOKUP(CONCATENATE($F655," ",$G655),AllocFactorMatrix,(T$4+1),FALSE)*$E659</f>
        <v>0</v>
      </c>
      <c r="U655" s="5">
        <f>VLOOKUP(CONCATENATE($F655," ",$G655),AllocFactorMatrix,(U$4+1),FALSE)*$E659</f>
        <v>0</v>
      </c>
      <c r="V655" s="5">
        <f>VLOOKUP(CONCATENATE($F655," ",$G655),AllocFactorMatrix,(V$4+1),FALSE)*$E659</f>
        <v>0</v>
      </c>
      <c r="W655" s="5">
        <f t="shared" si="332"/>
        <v>0</v>
      </c>
      <c r="X655" s="5">
        <f>VLOOKUP(CONCATENATE($F655," ",$G655),AllocFactorMatrix,(X$4+1),FALSE)*$E659</f>
        <v>0</v>
      </c>
      <c r="Y655" s="5">
        <f>VLOOKUP(CONCATENATE($F655," ",$G655),AllocFactorMatrix,(Y$4+1),FALSE)*$E659</f>
        <v>0</v>
      </c>
      <c r="Z655" s="5">
        <f t="shared" si="329"/>
        <v>0</v>
      </c>
      <c r="AA655" s="5">
        <f>VLOOKUP(CONCATENATE($F655," ",$G655),AllocFactorMatrix,(AA$4+1),FALSE)*$E659</f>
        <v>0</v>
      </c>
      <c r="AB655" s="5">
        <f>VLOOKUP(CONCATENATE($F655," ",$G655),AllocFactorMatrix,(AB$4+1),FALSE)*$E659</f>
        <v>0</v>
      </c>
      <c r="AC655" s="5">
        <f>VLOOKUP(CONCATENATE($F655," ",$G655),AllocFactorMatrix,(AC$4+1),FALSE)*$E659</f>
        <v>0</v>
      </c>
    </row>
    <row r="656" spans="1:29" hidden="1" outlineLevel="1">
      <c r="E656" s="115"/>
      <c r="F656" s="175" t="str">
        <f>F659</f>
        <v>PROD_DEMAND</v>
      </c>
      <c r="G656" s="52" t="str">
        <f>$G$12</f>
        <v>DISTSEC</v>
      </c>
      <c r="H656" s="4">
        <f t="shared" si="327"/>
        <v>0</v>
      </c>
      <c r="I656" s="5">
        <f>VLOOKUP(CONCATENATE($F656," ",$G656),AllocFactorMatrix,(I$4+1),FALSE)*$E659</f>
        <v>0</v>
      </c>
      <c r="J656" s="5">
        <f>VLOOKUP(CONCATENATE($F656," ",$G656),AllocFactorMatrix,(J$4+1),FALSE)*$E659</f>
        <v>0</v>
      </c>
      <c r="K656" s="5">
        <f>VLOOKUP(CONCATENATE($F656," ",$G656),AllocFactorMatrix,(K$4+1),FALSE)*$E659</f>
        <v>0</v>
      </c>
      <c r="L656" s="5">
        <f>VLOOKUP(CONCATENATE($F656," ",$G656),AllocFactorMatrix,(L$4+1),FALSE)*$E659</f>
        <v>0</v>
      </c>
      <c r="M656" s="5">
        <f t="shared" si="328"/>
        <v>0</v>
      </c>
      <c r="N656" s="5">
        <f>VLOOKUP(CONCATENATE($F656," ",$G656),AllocFactorMatrix,(N$4+1),FALSE)*$E659</f>
        <v>0</v>
      </c>
      <c r="O656" s="5">
        <f>VLOOKUP(CONCATENATE($F656," ",$G656),AllocFactorMatrix,(O$4+1),FALSE)*$E659</f>
        <v>0</v>
      </c>
      <c r="P656" s="5">
        <f>VLOOKUP(CONCATENATE($F656," ",$G656),AllocFactorMatrix,(P$4+1),FALSE)*$E659</f>
        <v>0</v>
      </c>
      <c r="Q656" s="5">
        <f>VLOOKUP(CONCATENATE($F656," ",$G656),AllocFactorMatrix,(Q$4+1),FALSE)*$E659</f>
        <v>0</v>
      </c>
      <c r="R656" s="5">
        <f t="shared" si="330"/>
        <v>0</v>
      </c>
      <c r="S656" s="5">
        <f>VLOOKUP(CONCATENATE($F656," ",$G656),AllocFactorMatrix,(S$4+1),FALSE)*$E659</f>
        <v>0</v>
      </c>
      <c r="T656" s="5">
        <f>VLOOKUP(CONCATENATE($F656," ",$G656),AllocFactorMatrix,(T$4+1),FALSE)*$E659</f>
        <v>0</v>
      </c>
      <c r="U656" s="5">
        <f>VLOOKUP(CONCATENATE($F656," ",$G656),AllocFactorMatrix,(U$4+1),FALSE)*$E659</f>
        <v>0</v>
      </c>
      <c r="V656" s="5">
        <f>VLOOKUP(CONCATENATE($F656," ",$G656),AllocFactorMatrix,(V$4+1),FALSE)*$E659</f>
        <v>0</v>
      </c>
      <c r="W656" s="5">
        <f t="shared" si="332"/>
        <v>0</v>
      </c>
      <c r="X656" s="5">
        <f>VLOOKUP(CONCATENATE($F656," ",$G656),AllocFactorMatrix,(X$4+1),FALSE)*$E659</f>
        <v>0</v>
      </c>
      <c r="Y656" s="5">
        <f>VLOOKUP(CONCATENATE($F656," ",$G656),AllocFactorMatrix,(Y$4+1),FALSE)*$E659</f>
        <v>0</v>
      </c>
      <c r="Z656" s="5">
        <f t="shared" si="329"/>
        <v>0</v>
      </c>
      <c r="AA656" s="5">
        <f>VLOOKUP(CONCATENATE($F656," ",$G656),AllocFactorMatrix,(AA$4+1),FALSE)*$E659</f>
        <v>0</v>
      </c>
      <c r="AB656" s="5">
        <f>VLOOKUP(CONCATENATE($F656," ",$G656),AllocFactorMatrix,(AB$4+1),FALSE)*$E659</f>
        <v>0</v>
      </c>
      <c r="AC656" s="5">
        <f>VLOOKUP(CONCATENATE($F656," ",$G656),AllocFactorMatrix,(AC$4+1),FALSE)*$E659</f>
        <v>0</v>
      </c>
    </row>
    <row r="657" spans="4:29" hidden="1" outlineLevel="1">
      <c r="E657" s="115"/>
      <c r="F657" s="175" t="str">
        <f>F659</f>
        <v>PROD_DEMAND</v>
      </c>
      <c r="G657" s="52" t="str">
        <f>$G$13</f>
        <v>ENERGY</v>
      </c>
      <c r="H657" s="4">
        <f t="shared" si="327"/>
        <v>0</v>
      </c>
      <c r="I657" s="5">
        <f>VLOOKUP(CONCATENATE($F657," ",$G657),AllocFactorMatrix,(I$4+1),FALSE)*$E659</f>
        <v>0</v>
      </c>
      <c r="J657" s="5">
        <f>VLOOKUP(CONCATENATE($F657," ",$G657),AllocFactorMatrix,(J$4+1),FALSE)*$E659</f>
        <v>0</v>
      </c>
      <c r="K657" s="5">
        <f>VLOOKUP(CONCATENATE($F657," ",$G657),AllocFactorMatrix,(K$4+1),FALSE)*$E659</f>
        <v>0</v>
      </c>
      <c r="L657" s="5">
        <f>VLOOKUP(CONCATENATE($F657," ",$G657),AllocFactorMatrix,(L$4+1),FALSE)*$E659</f>
        <v>0</v>
      </c>
      <c r="M657" s="5">
        <f t="shared" si="328"/>
        <v>0</v>
      </c>
      <c r="N657" s="5">
        <f>VLOOKUP(CONCATENATE($F657," ",$G657),AllocFactorMatrix,(N$4+1),FALSE)*$E659</f>
        <v>0</v>
      </c>
      <c r="O657" s="5">
        <f>VLOOKUP(CONCATENATE($F657," ",$G657),AllocFactorMatrix,(O$4+1),FALSE)*$E659</f>
        <v>0</v>
      </c>
      <c r="P657" s="5">
        <f>VLOOKUP(CONCATENATE($F657," ",$G657),AllocFactorMatrix,(P$4+1),FALSE)*$E659</f>
        <v>0</v>
      </c>
      <c r="Q657" s="5">
        <f>VLOOKUP(CONCATENATE($F657," ",$G657),AllocFactorMatrix,(Q$4+1),FALSE)*$E659</f>
        <v>0</v>
      </c>
      <c r="R657" s="5">
        <f t="shared" si="330"/>
        <v>0</v>
      </c>
      <c r="S657" s="5">
        <f>VLOOKUP(CONCATENATE($F657," ",$G657),AllocFactorMatrix,(S$4+1),FALSE)*$E659</f>
        <v>0</v>
      </c>
      <c r="T657" s="5">
        <f>VLOOKUP(CONCATENATE($F657," ",$G657),AllocFactorMatrix,(T$4+1),FALSE)*$E659</f>
        <v>0</v>
      </c>
      <c r="U657" s="5">
        <f>VLOOKUP(CONCATENATE($F657," ",$G657),AllocFactorMatrix,(U$4+1),FALSE)*$E659</f>
        <v>0</v>
      </c>
      <c r="V657" s="5">
        <f>VLOOKUP(CONCATENATE($F657," ",$G657),AllocFactorMatrix,(V$4+1),FALSE)*$E659</f>
        <v>0</v>
      </c>
      <c r="W657" s="5">
        <f t="shared" si="332"/>
        <v>0</v>
      </c>
      <c r="X657" s="5">
        <f>VLOOKUP(CONCATENATE($F657," ",$G657),AllocFactorMatrix,(X$4+1),FALSE)*$E659</f>
        <v>0</v>
      </c>
      <c r="Y657" s="5">
        <f>VLOOKUP(CONCATENATE($F657," ",$G657),AllocFactorMatrix,(Y$4+1),FALSE)*$E659</f>
        <v>0</v>
      </c>
      <c r="Z657" s="5">
        <f t="shared" si="329"/>
        <v>0</v>
      </c>
      <c r="AA657" s="5">
        <f>VLOOKUP(CONCATENATE($F657," ",$G657),AllocFactorMatrix,(AA$4+1),FALSE)*$E659</f>
        <v>0</v>
      </c>
      <c r="AB657" s="5">
        <f>VLOOKUP(CONCATENATE($F657," ",$G657),AllocFactorMatrix,(AB$4+1),FALSE)*$E659</f>
        <v>0</v>
      </c>
      <c r="AC657" s="5">
        <f>VLOOKUP(CONCATENATE($F657," ",$G657),AllocFactorMatrix,(AC$4+1),FALSE)*$E659</f>
        <v>0</v>
      </c>
    </row>
    <row r="658" spans="4:29" hidden="1" outlineLevel="1">
      <c r="E658" s="115"/>
      <c r="F658" s="175" t="str">
        <f>F659</f>
        <v>PROD_DEMAND</v>
      </c>
      <c r="G658" s="52" t="str">
        <f>$G$14</f>
        <v>CUSTOMER</v>
      </c>
      <c r="H658" s="4">
        <f t="shared" si="327"/>
        <v>0</v>
      </c>
      <c r="I658" s="5">
        <f>VLOOKUP(CONCATENATE($F658," ",$G658),AllocFactorMatrix,(I$4+1),FALSE)*$E659</f>
        <v>0</v>
      </c>
      <c r="J658" s="5">
        <f>VLOOKUP(CONCATENATE($F658," ",$G658),AllocFactorMatrix,(J$4+1),FALSE)*$E659</f>
        <v>0</v>
      </c>
      <c r="K658" s="5">
        <f>VLOOKUP(CONCATENATE($F658," ",$G658),AllocFactorMatrix,(K$4+1),FALSE)*$E659</f>
        <v>0</v>
      </c>
      <c r="L658" s="5">
        <f>VLOOKUP(CONCATENATE($F658," ",$G658),AllocFactorMatrix,(L$4+1),FALSE)*$E659</f>
        <v>0</v>
      </c>
      <c r="M658" s="5">
        <f t="shared" si="328"/>
        <v>0</v>
      </c>
      <c r="N658" s="5">
        <f>VLOOKUP(CONCATENATE($F658," ",$G658),AllocFactorMatrix,(N$4+1),FALSE)*$E659</f>
        <v>0</v>
      </c>
      <c r="O658" s="5">
        <f>VLOOKUP(CONCATENATE($F658," ",$G658),AllocFactorMatrix,(O$4+1),FALSE)*$E659</f>
        <v>0</v>
      </c>
      <c r="P658" s="5">
        <f>VLOOKUP(CONCATENATE($F658," ",$G658),AllocFactorMatrix,(P$4+1),FALSE)*$E659</f>
        <v>0</v>
      </c>
      <c r="Q658" s="5">
        <f>VLOOKUP(CONCATENATE($F658," ",$G658),AllocFactorMatrix,(Q$4+1),FALSE)*$E659</f>
        <v>0</v>
      </c>
      <c r="R658" s="5">
        <f t="shared" si="330"/>
        <v>0</v>
      </c>
      <c r="S658" s="5">
        <f>VLOOKUP(CONCATENATE($F658," ",$G658),AllocFactorMatrix,(S$4+1),FALSE)*$E659</f>
        <v>0</v>
      </c>
      <c r="T658" s="5">
        <f>VLOOKUP(CONCATENATE($F658," ",$G658),AllocFactorMatrix,(T$4+1),FALSE)*$E659</f>
        <v>0</v>
      </c>
      <c r="U658" s="5">
        <f>VLOOKUP(CONCATENATE($F658," ",$G658),AllocFactorMatrix,(U$4+1),FALSE)*$E659</f>
        <v>0</v>
      </c>
      <c r="V658" s="5">
        <f>VLOOKUP(CONCATENATE($F658," ",$G658),AllocFactorMatrix,(V$4+1),FALSE)*$E659</f>
        <v>0</v>
      </c>
      <c r="W658" s="5">
        <f t="shared" si="332"/>
        <v>0</v>
      </c>
      <c r="X658" s="5">
        <f>VLOOKUP(CONCATENATE($F658," ",$G658),AllocFactorMatrix,(X$4+1),FALSE)*$E659</f>
        <v>0</v>
      </c>
      <c r="Y658" s="5">
        <f>VLOOKUP(CONCATENATE($F658," ",$G658),AllocFactorMatrix,(Y$4+1),FALSE)*$E659</f>
        <v>0</v>
      </c>
      <c r="Z658" s="5">
        <f t="shared" si="329"/>
        <v>0</v>
      </c>
      <c r="AA658" s="5">
        <f>VLOOKUP(CONCATENATE($F658," ",$G658),AllocFactorMatrix,(AA$4+1),FALSE)*$E659</f>
        <v>0</v>
      </c>
      <c r="AB658" s="5">
        <f>VLOOKUP(CONCATENATE($F658," ",$G658),AllocFactorMatrix,(AB$4+1),FALSE)*$E659</f>
        <v>0</v>
      </c>
      <c r="AC658" s="5">
        <f>VLOOKUP(CONCATENATE($F658," ",$G658),AllocFactorMatrix,(AC$4+1),FALSE)*$E659</f>
        <v>0</v>
      </c>
    </row>
    <row r="659" spans="4:29" collapsed="1">
      <c r="D659" s="52" t="s">
        <v>586</v>
      </c>
      <c r="E659" s="101">
        <v>11551542</v>
      </c>
      <c r="F659" s="93" t="s">
        <v>29</v>
      </c>
      <c r="G659" s="52" t="str">
        <f>$G$15</f>
        <v>TOTAL</v>
      </c>
      <c r="H659" s="4">
        <f t="shared" si="327"/>
        <v>11551541.999999996</v>
      </c>
      <c r="I659" s="5">
        <f>VLOOKUP(CONCATENATE($F659," ",$G659),AllocFactorMatrix,(I$4+1),FALSE)*$E659</f>
        <v>5941951.2517463807</v>
      </c>
      <c r="J659" s="5">
        <f>VLOOKUP(CONCATENATE($F659," ",$G659),AllocFactorMatrix,(J$4+1),FALSE)*$E659</f>
        <v>1385663.9454443145</v>
      </c>
      <c r="K659" s="5">
        <f>VLOOKUP(CONCATENATE($F659," ",$G659),AllocFactorMatrix,(K$4+1),FALSE)*$E659</f>
        <v>19266.215697505875</v>
      </c>
      <c r="L659" s="5">
        <f>VLOOKUP(CONCATENATE($F659," ",$G659),AllocFactorMatrix,(L$4+1),FALSE)*$E659</f>
        <v>2683.2772856382776</v>
      </c>
      <c r="M659" s="5">
        <f t="shared" si="328"/>
        <v>1407613.4384274588</v>
      </c>
      <c r="N659" s="5">
        <f>VLOOKUP(CONCATENATE($F659," ",$G659),AllocFactorMatrix,(N$4+1),FALSE)*$E659</f>
        <v>824758.53882695222</v>
      </c>
      <c r="O659" s="5">
        <f>VLOOKUP(CONCATENATE($F659," ",$G659),AllocFactorMatrix,(O$4+1),FALSE)*$E659</f>
        <v>147789.79014687653</v>
      </c>
      <c r="P659" s="5">
        <f>VLOOKUP(CONCATENATE($F659," ",$G659),AllocFactorMatrix,(P$4+1),FALSE)*$E659</f>
        <v>29970.261274311473</v>
      </c>
      <c r="Q659" s="5">
        <f>VLOOKUP(CONCATENATE($F659," ",$G659),AllocFactorMatrix,(Q$4+1),FALSE)*$E659</f>
        <v>1138.1071186813856</v>
      </c>
      <c r="R659" s="5">
        <f t="shared" si="330"/>
        <v>1003656.6973668217</v>
      </c>
      <c r="S659" s="5">
        <f>VLOOKUP(CONCATENATE($F659," ",$G659),AllocFactorMatrix,(S$4+1),FALSE)*$E659</f>
        <v>39058.232639425369</v>
      </c>
      <c r="T659" s="5">
        <f>VLOOKUP(CONCATENATE($F659," ",$G659),AllocFactorMatrix,(T$4+1),FALSE)*$E659</f>
        <v>527308.6947934333</v>
      </c>
      <c r="U659" s="5">
        <f>VLOOKUP(CONCATENATE($F659," ",$G659),AllocFactorMatrix,(U$4+1),FALSE)*$E659</f>
        <v>2016744.0801421683</v>
      </c>
      <c r="V659" s="5">
        <f>VLOOKUP(CONCATENATE($F659," ",$G659),AllocFactorMatrix,(V$4+1),FALSE)*$E659</f>
        <v>365351.89479427447</v>
      </c>
      <c r="W659" s="5">
        <f t="shared" si="332"/>
        <v>2948462.9023693013</v>
      </c>
      <c r="X659" s="5">
        <f>VLOOKUP(CONCATENATE($F659," ",$G659),AllocFactorMatrix,(X$4+1),FALSE)*$E659</f>
        <v>226362.91039138072</v>
      </c>
      <c r="Y659" s="5">
        <f>VLOOKUP(CONCATENATE($F659," ",$G659),AllocFactorMatrix,(Y$4+1),FALSE)*$E659</f>
        <v>4521.0479172173082</v>
      </c>
      <c r="Z659" s="5">
        <f t="shared" si="329"/>
        <v>230883.95830859803</v>
      </c>
      <c r="AA659" s="5">
        <f>VLOOKUP(CONCATENATE($F659," ",$G659),AllocFactorMatrix,(AA$4+1),FALSE)*$E659</f>
        <v>2986.0929987805239</v>
      </c>
      <c r="AB659" s="5">
        <f>VLOOKUP(CONCATENATE($F659," ",$G659),AllocFactorMatrix,(AB$4+1),FALSE)*$E659</f>
        <v>13265.92527054144</v>
      </c>
      <c r="AC659" s="5">
        <f>VLOOKUP(CONCATENATE($F659," ",$G659),AllocFactorMatrix,(AC$4+1),FALSE)*$E659</f>
        <v>2721.7335121167685</v>
      </c>
    </row>
    <row r="660" spans="4:29" hidden="1" outlineLevel="1">
      <c r="E660" s="115"/>
      <c r="F660" s="175" t="str">
        <f>F667</f>
        <v>PROD_ENERGY</v>
      </c>
      <c r="G660" s="52" t="str">
        <f>$G$8</f>
        <v>PRODUCTION</v>
      </c>
      <c r="H660" s="4">
        <f t="shared" si="327"/>
        <v>0</v>
      </c>
      <c r="I660" s="5">
        <f>VLOOKUP(CONCATENATE($F660," ",$G660),AllocFactorMatrix,(I$4+1),FALSE)*$E667</f>
        <v>0</v>
      </c>
      <c r="J660" s="5">
        <f>VLOOKUP(CONCATENATE($F660," ",$G660),AllocFactorMatrix,(J$4+1),FALSE)*$E667</f>
        <v>0</v>
      </c>
      <c r="K660" s="5">
        <f>VLOOKUP(CONCATENATE($F660," ",$G660),AllocFactorMatrix,(K$4+1),FALSE)*$E667</f>
        <v>0</v>
      </c>
      <c r="L660" s="5">
        <f>VLOOKUP(CONCATENATE($F660," ",$G660),AllocFactorMatrix,(L$4+1),FALSE)*$E667</f>
        <v>0</v>
      </c>
      <c r="M660" s="5">
        <f t="shared" si="328"/>
        <v>0</v>
      </c>
      <c r="N660" s="5">
        <f>VLOOKUP(CONCATENATE($F660," ",$G660),AllocFactorMatrix,(N$4+1),FALSE)*$E667</f>
        <v>0</v>
      </c>
      <c r="O660" s="5">
        <f>VLOOKUP(CONCATENATE($F660," ",$G660),AllocFactorMatrix,(O$4+1),FALSE)*$E667</f>
        <v>0</v>
      </c>
      <c r="P660" s="5">
        <f>VLOOKUP(CONCATENATE($F660," ",$G660),AllocFactorMatrix,(P$4+1),FALSE)*$E667</f>
        <v>0</v>
      </c>
      <c r="Q660" s="5">
        <f>VLOOKUP(CONCATENATE($F660," ",$G660),AllocFactorMatrix,(Q$4+1),FALSE)*$E667</f>
        <v>0</v>
      </c>
      <c r="R660" s="5">
        <f t="shared" si="330"/>
        <v>0</v>
      </c>
      <c r="S660" s="5">
        <f>VLOOKUP(CONCATENATE($F660," ",$G660),AllocFactorMatrix,(S$4+1),FALSE)*$E667</f>
        <v>0</v>
      </c>
      <c r="T660" s="5">
        <f>VLOOKUP(CONCATENATE($F660," ",$G660),AllocFactorMatrix,(T$4+1),FALSE)*$E667</f>
        <v>0</v>
      </c>
      <c r="U660" s="5">
        <f>VLOOKUP(CONCATENATE($F660," ",$G660),AllocFactorMatrix,(U$4+1),FALSE)*$E667</f>
        <v>0</v>
      </c>
      <c r="V660" s="5">
        <f>VLOOKUP(CONCATENATE($F660," ",$G660),AllocFactorMatrix,(V$4+1),FALSE)*$E667</f>
        <v>0</v>
      </c>
      <c r="W660" s="5">
        <f>SUBTOTAL(9,S660:V660)</f>
        <v>0</v>
      </c>
      <c r="X660" s="5">
        <f>VLOOKUP(CONCATENATE($F660," ",$G660),AllocFactorMatrix,(X$4+1),FALSE)*$E667</f>
        <v>0</v>
      </c>
      <c r="Y660" s="5">
        <f>VLOOKUP(CONCATENATE($F660," ",$G660),AllocFactorMatrix,(Y$4+1),FALSE)*$E667</f>
        <v>0</v>
      </c>
      <c r="Z660" s="5">
        <f t="shared" si="329"/>
        <v>0</v>
      </c>
      <c r="AA660" s="5">
        <f>VLOOKUP(CONCATENATE($F660," ",$G660),AllocFactorMatrix,(AA$4+1),FALSE)*$E667</f>
        <v>0</v>
      </c>
      <c r="AB660" s="5">
        <f>VLOOKUP(CONCATENATE($F660," ",$G660),AllocFactorMatrix,(AB$4+1),FALSE)*$E667</f>
        <v>0</v>
      </c>
      <c r="AC660" s="5">
        <f>VLOOKUP(CONCATENATE($F660," ",$G660),AllocFactorMatrix,(AC$4+1),FALSE)*$E667</f>
        <v>0</v>
      </c>
    </row>
    <row r="661" spans="4:29" hidden="1" outlineLevel="1">
      <c r="E661" s="115"/>
      <c r="F661" s="175" t="str">
        <f>F667</f>
        <v>PROD_ENERGY</v>
      </c>
      <c r="G661" s="52" t="str">
        <f>$G$9</f>
        <v>BULKTRAN</v>
      </c>
      <c r="H661" s="4">
        <f t="shared" si="327"/>
        <v>0</v>
      </c>
      <c r="I661" s="5">
        <f>VLOOKUP(CONCATENATE($F661," ",$G661),AllocFactorMatrix,(I$4+1),FALSE)*$E667</f>
        <v>0</v>
      </c>
      <c r="J661" s="5">
        <f>VLOOKUP(CONCATENATE($F661," ",$G661),AllocFactorMatrix,(J$4+1),FALSE)*$E667</f>
        <v>0</v>
      </c>
      <c r="K661" s="5">
        <f>VLOOKUP(CONCATENATE($F661," ",$G661),AllocFactorMatrix,(K$4+1),FALSE)*$E667</f>
        <v>0</v>
      </c>
      <c r="L661" s="5">
        <f>VLOOKUP(CONCATENATE($F661," ",$G661),AllocFactorMatrix,(L$4+1),FALSE)*$E667</f>
        <v>0</v>
      </c>
      <c r="M661" s="5">
        <f t="shared" si="328"/>
        <v>0</v>
      </c>
      <c r="N661" s="5">
        <f>VLOOKUP(CONCATENATE($F661," ",$G661),AllocFactorMatrix,(N$4+1),FALSE)*$E667</f>
        <v>0</v>
      </c>
      <c r="O661" s="5">
        <f>VLOOKUP(CONCATENATE($F661," ",$G661),AllocFactorMatrix,(O$4+1),FALSE)*$E667</f>
        <v>0</v>
      </c>
      <c r="P661" s="5">
        <f>VLOOKUP(CONCATENATE($F661," ",$G661),AllocFactorMatrix,(P$4+1),FALSE)*$E667</f>
        <v>0</v>
      </c>
      <c r="Q661" s="5">
        <f>VLOOKUP(CONCATENATE($F661," ",$G661),AllocFactorMatrix,(Q$4+1),FALSE)*$E667</f>
        <v>0</v>
      </c>
      <c r="R661" s="5">
        <f t="shared" si="330"/>
        <v>0</v>
      </c>
      <c r="S661" s="5">
        <f>VLOOKUP(CONCATENATE($F661," ",$G661),AllocFactorMatrix,(S$4+1),FALSE)*$E667</f>
        <v>0</v>
      </c>
      <c r="T661" s="5">
        <f>VLOOKUP(CONCATENATE($F661," ",$G661),AllocFactorMatrix,(T$4+1),FALSE)*$E667</f>
        <v>0</v>
      </c>
      <c r="U661" s="5">
        <f>VLOOKUP(CONCATENATE($F661," ",$G661),AllocFactorMatrix,(U$4+1),FALSE)*$E667</f>
        <v>0</v>
      </c>
      <c r="V661" s="5">
        <f>VLOOKUP(CONCATENATE($F661," ",$G661),AllocFactorMatrix,(V$4+1),FALSE)*$E667</f>
        <v>0</v>
      </c>
      <c r="W661" s="5">
        <f t="shared" ref="W661:W667" si="333">SUBTOTAL(9,S661:V661)</f>
        <v>0</v>
      </c>
      <c r="X661" s="5">
        <f>VLOOKUP(CONCATENATE($F661," ",$G661),AllocFactorMatrix,(X$4+1),FALSE)*$E667</f>
        <v>0</v>
      </c>
      <c r="Y661" s="5">
        <f>VLOOKUP(CONCATENATE($F661," ",$G661),AllocFactorMatrix,(Y$4+1),FALSE)*$E667</f>
        <v>0</v>
      </c>
      <c r="Z661" s="5">
        <f t="shared" si="329"/>
        <v>0</v>
      </c>
      <c r="AA661" s="5">
        <f>VLOOKUP(CONCATENATE($F661," ",$G661),AllocFactorMatrix,(AA$4+1),FALSE)*$E667</f>
        <v>0</v>
      </c>
      <c r="AB661" s="5">
        <f>VLOOKUP(CONCATENATE($F661," ",$G661),AllocFactorMatrix,(AB$4+1),FALSE)*$E667</f>
        <v>0</v>
      </c>
      <c r="AC661" s="5">
        <f>VLOOKUP(CONCATENATE($F661," ",$G661),AllocFactorMatrix,(AC$4+1),FALSE)*$E667</f>
        <v>0</v>
      </c>
    </row>
    <row r="662" spans="4:29" hidden="1" outlineLevel="1">
      <c r="E662" s="115"/>
      <c r="F662" s="175" t="str">
        <f>F667</f>
        <v>PROD_ENERGY</v>
      </c>
      <c r="G662" s="52" t="str">
        <f>$G$10</f>
        <v>SUBTRAN</v>
      </c>
      <c r="H662" s="4">
        <f t="shared" si="327"/>
        <v>0</v>
      </c>
      <c r="I662" s="5">
        <f>VLOOKUP(CONCATENATE($F662," ",$G662),AllocFactorMatrix,(I$4+1),FALSE)*$E667</f>
        <v>0</v>
      </c>
      <c r="J662" s="5">
        <f>VLOOKUP(CONCATENATE($F662," ",$G662),AllocFactorMatrix,(J$4+1),FALSE)*$E667</f>
        <v>0</v>
      </c>
      <c r="K662" s="5">
        <f>VLOOKUP(CONCATENATE($F662," ",$G662),AllocFactorMatrix,(K$4+1),FALSE)*$E667</f>
        <v>0</v>
      </c>
      <c r="L662" s="5">
        <f>VLOOKUP(CONCATENATE($F662," ",$G662),AllocFactorMatrix,(L$4+1),FALSE)*$E667</f>
        <v>0</v>
      </c>
      <c r="M662" s="5">
        <f t="shared" si="328"/>
        <v>0</v>
      </c>
      <c r="N662" s="5">
        <f>VLOOKUP(CONCATENATE($F662," ",$G662),AllocFactorMatrix,(N$4+1),FALSE)*$E667</f>
        <v>0</v>
      </c>
      <c r="O662" s="5">
        <f>VLOOKUP(CONCATENATE($F662," ",$G662),AllocFactorMatrix,(O$4+1),FALSE)*$E667</f>
        <v>0</v>
      </c>
      <c r="P662" s="5">
        <f>VLOOKUP(CONCATENATE($F662," ",$G662),AllocFactorMatrix,(P$4+1),FALSE)*$E667</f>
        <v>0</v>
      </c>
      <c r="Q662" s="5">
        <f>VLOOKUP(CONCATENATE($F662," ",$G662),AllocFactorMatrix,(Q$4+1),FALSE)*$E667</f>
        <v>0</v>
      </c>
      <c r="R662" s="5">
        <f t="shared" si="330"/>
        <v>0</v>
      </c>
      <c r="S662" s="5">
        <f>VLOOKUP(CONCATENATE($F662," ",$G662),AllocFactorMatrix,(S$4+1),FALSE)*$E667</f>
        <v>0</v>
      </c>
      <c r="T662" s="5">
        <f>VLOOKUP(CONCATENATE($F662," ",$G662),AllocFactorMatrix,(T$4+1),FALSE)*$E667</f>
        <v>0</v>
      </c>
      <c r="U662" s="5">
        <f>VLOOKUP(CONCATENATE($F662," ",$G662),AllocFactorMatrix,(U$4+1),FALSE)*$E667</f>
        <v>0</v>
      </c>
      <c r="V662" s="5">
        <f>VLOOKUP(CONCATENATE($F662," ",$G662),AllocFactorMatrix,(V$4+1),FALSE)*$E667</f>
        <v>0</v>
      </c>
      <c r="W662" s="5">
        <f t="shared" si="333"/>
        <v>0</v>
      </c>
      <c r="X662" s="5">
        <f>VLOOKUP(CONCATENATE($F662," ",$G662),AllocFactorMatrix,(X$4+1),FALSE)*$E667</f>
        <v>0</v>
      </c>
      <c r="Y662" s="5">
        <f>VLOOKUP(CONCATENATE($F662," ",$G662),AllocFactorMatrix,(Y$4+1),FALSE)*$E667</f>
        <v>0</v>
      </c>
      <c r="Z662" s="5">
        <f t="shared" si="329"/>
        <v>0</v>
      </c>
      <c r="AA662" s="5">
        <f>VLOOKUP(CONCATENATE($F662," ",$G662),AllocFactorMatrix,(AA$4+1),FALSE)*$E667</f>
        <v>0</v>
      </c>
      <c r="AB662" s="5">
        <f>VLOOKUP(CONCATENATE($F662," ",$G662),AllocFactorMatrix,(AB$4+1),FALSE)*$E667</f>
        <v>0</v>
      </c>
      <c r="AC662" s="5">
        <f>VLOOKUP(CONCATENATE($F662," ",$G662),AllocFactorMatrix,(AC$4+1),FALSE)*$E667</f>
        <v>0</v>
      </c>
    </row>
    <row r="663" spans="4:29" hidden="1" outlineLevel="1">
      <c r="E663" s="115"/>
      <c r="F663" s="175" t="str">
        <f>F667</f>
        <v>PROD_ENERGY</v>
      </c>
      <c r="G663" s="52" t="str">
        <f>$G$11</f>
        <v>DISTPRI</v>
      </c>
      <c r="H663" s="4">
        <f t="shared" si="327"/>
        <v>0</v>
      </c>
      <c r="I663" s="5">
        <f>VLOOKUP(CONCATENATE($F663," ",$G663),AllocFactorMatrix,(I$4+1),FALSE)*$E667</f>
        <v>0</v>
      </c>
      <c r="J663" s="5">
        <f>VLOOKUP(CONCATENATE($F663," ",$G663),AllocFactorMatrix,(J$4+1),FALSE)*$E667</f>
        <v>0</v>
      </c>
      <c r="K663" s="5">
        <f>VLOOKUP(CONCATENATE($F663," ",$G663),AllocFactorMatrix,(K$4+1),FALSE)*$E667</f>
        <v>0</v>
      </c>
      <c r="L663" s="5">
        <f>VLOOKUP(CONCATENATE($F663," ",$G663),AllocFactorMatrix,(L$4+1),FALSE)*$E667</f>
        <v>0</v>
      </c>
      <c r="M663" s="5">
        <f t="shared" si="328"/>
        <v>0</v>
      </c>
      <c r="N663" s="5">
        <f>VLOOKUP(CONCATENATE($F663," ",$G663),AllocFactorMatrix,(N$4+1),FALSE)*$E667</f>
        <v>0</v>
      </c>
      <c r="O663" s="5">
        <f>VLOOKUP(CONCATENATE($F663," ",$G663),AllocFactorMatrix,(O$4+1),FALSE)*$E667</f>
        <v>0</v>
      </c>
      <c r="P663" s="5">
        <f>VLOOKUP(CONCATENATE($F663," ",$G663),AllocFactorMatrix,(P$4+1),FALSE)*$E667</f>
        <v>0</v>
      </c>
      <c r="Q663" s="5">
        <f>VLOOKUP(CONCATENATE($F663," ",$G663),AllocFactorMatrix,(Q$4+1),FALSE)*$E667</f>
        <v>0</v>
      </c>
      <c r="R663" s="5">
        <f t="shared" si="330"/>
        <v>0</v>
      </c>
      <c r="S663" s="5">
        <f>VLOOKUP(CONCATENATE($F663," ",$G663),AllocFactorMatrix,(S$4+1),FALSE)*$E667</f>
        <v>0</v>
      </c>
      <c r="T663" s="5">
        <f>VLOOKUP(CONCATENATE($F663," ",$G663),AllocFactorMatrix,(T$4+1),FALSE)*$E667</f>
        <v>0</v>
      </c>
      <c r="U663" s="5">
        <f>VLOOKUP(CONCATENATE($F663," ",$G663),AllocFactorMatrix,(U$4+1),FALSE)*$E667</f>
        <v>0</v>
      </c>
      <c r="V663" s="5">
        <f>VLOOKUP(CONCATENATE($F663," ",$G663),AllocFactorMatrix,(V$4+1),FALSE)*$E667</f>
        <v>0</v>
      </c>
      <c r="W663" s="5">
        <f t="shared" si="333"/>
        <v>0</v>
      </c>
      <c r="X663" s="5">
        <f>VLOOKUP(CONCATENATE($F663," ",$G663),AllocFactorMatrix,(X$4+1),FALSE)*$E667</f>
        <v>0</v>
      </c>
      <c r="Y663" s="5">
        <f>VLOOKUP(CONCATENATE($F663," ",$G663),AllocFactorMatrix,(Y$4+1),FALSE)*$E667</f>
        <v>0</v>
      </c>
      <c r="Z663" s="5">
        <f t="shared" si="329"/>
        <v>0</v>
      </c>
      <c r="AA663" s="5">
        <f>VLOOKUP(CONCATENATE($F663," ",$G663),AllocFactorMatrix,(AA$4+1),FALSE)*$E667</f>
        <v>0</v>
      </c>
      <c r="AB663" s="5">
        <f>VLOOKUP(CONCATENATE($F663," ",$G663),AllocFactorMatrix,(AB$4+1),FALSE)*$E667</f>
        <v>0</v>
      </c>
      <c r="AC663" s="5">
        <f>VLOOKUP(CONCATENATE($F663," ",$G663),AllocFactorMatrix,(AC$4+1),FALSE)*$E667</f>
        <v>0</v>
      </c>
    </row>
    <row r="664" spans="4:29" hidden="1" outlineLevel="1">
      <c r="E664" s="115"/>
      <c r="F664" s="175" t="str">
        <f>F667</f>
        <v>PROD_ENERGY</v>
      </c>
      <c r="G664" s="52" t="str">
        <f>$G$12</f>
        <v>DISTSEC</v>
      </c>
      <c r="H664" s="4">
        <f t="shared" si="327"/>
        <v>0</v>
      </c>
      <c r="I664" s="5">
        <f>VLOOKUP(CONCATENATE($F664," ",$G664),AllocFactorMatrix,(I$4+1),FALSE)*$E667</f>
        <v>0</v>
      </c>
      <c r="J664" s="5">
        <f>VLOOKUP(CONCATENATE($F664," ",$G664),AllocFactorMatrix,(J$4+1),FALSE)*$E667</f>
        <v>0</v>
      </c>
      <c r="K664" s="5">
        <f>VLOOKUP(CONCATENATE($F664," ",$G664),AllocFactorMatrix,(K$4+1),FALSE)*$E667</f>
        <v>0</v>
      </c>
      <c r="L664" s="5">
        <f>VLOOKUP(CONCATENATE($F664," ",$G664),AllocFactorMatrix,(L$4+1),FALSE)*$E667</f>
        <v>0</v>
      </c>
      <c r="M664" s="5">
        <f t="shared" si="328"/>
        <v>0</v>
      </c>
      <c r="N664" s="5">
        <f>VLOOKUP(CONCATENATE($F664," ",$G664),AllocFactorMatrix,(N$4+1),FALSE)*$E667</f>
        <v>0</v>
      </c>
      <c r="O664" s="5">
        <f>VLOOKUP(CONCATENATE($F664," ",$G664),AllocFactorMatrix,(O$4+1),FALSE)*$E667</f>
        <v>0</v>
      </c>
      <c r="P664" s="5">
        <f>VLOOKUP(CONCATENATE($F664," ",$G664),AllocFactorMatrix,(P$4+1),FALSE)*$E667</f>
        <v>0</v>
      </c>
      <c r="Q664" s="5">
        <f>VLOOKUP(CONCATENATE($F664," ",$G664),AllocFactorMatrix,(Q$4+1),FALSE)*$E667</f>
        <v>0</v>
      </c>
      <c r="R664" s="5">
        <f t="shared" si="330"/>
        <v>0</v>
      </c>
      <c r="S664" s="5">
        <f>VLOOKUP(CONCATENATE($F664," ",$G664),AllocFactorMatrix,(S$4+1),FALSE)*$E667</f>
        <v>0</v>
      </c>
      <c r="T664" s="5">
        <f>VLOOKUP(CONCATENATE($F664," ",$G664),AllocFactorMatrix,(T$4+1),FALSE)*$E667</f>
        <v>0</v>
      </c>
      <c r="U664" s="5">
        <f>VLOOKUP(CONCATENATE($F664," ",$G664),AllocFactorMatrix,(U$4+1),FALSE)*$E667</f>
        <v>0</v>
      </c>
      <c r="V664" s="5">
        <f>VLOOKUP(CONCATENATE($F664," ",$G664),AllocFactorMatrix,(V$4+1),FALSE)*$E667</f>
        <v>0</v>
      </c>
      <c r="W664" s="5">
        <f t="shared" si="333"/>
        <v>0</v>
      </c>
      <c r="X664" s="5">
        <f>VLOOKUP(CONCATENATE($F664," ",$G664),AllocFactorMatrix,(X$4+1),FALSE)*$E667</f>
        <v>0</v>
      </c>
      <c r="Y664" s="5">
        <f>VLOOKUP(CONCATENATE($F664," ",$G664),AllocFactorMatrix,(Y$4+1),FALSE)*$E667</f>
        <v>0</v>
      </c>
      <c r="Z664" s="5">
        <f t="shared" si="329"/>
        <v>0</v>
      </c>
      <c r="AA664" s="5">
        <f>VLOOKUP(CONCATENATE($F664," ",$G664),AllocFactorMatrix,(AA$4+1),FALSE)*$E667</f>
        <v>0</v>
      </c>
      <c r="AB664" s="5">
        <f>VLOOKUP(CONCATENATE($F664," ",$G664),AllocFactorMatrix,(AB$4+1),FALSE)*$E667</f>
        <v>0</v>
      </c>
      <c r="AC664" s="5">
        <f>VLOOKUP(CONCATENATE($F664," ",$G664),AllocFactorMatrix,(AC$4+1),FALSE)*$E667</f>
        <v>0</v>
      </c>
    </row>
    <row r="665" spans="4:29" hidden="1" outlineLevel="1">
      <c r="E665" s="115"/>
      <c r="F665" s="175" t="str">
        <f>F667</f>
        <v>PROD_ENERGY</v>
      </c>
      <c r="G665" s="52" t="str">
        <f>$G$13</f>
        <v>ENERGY</v>
      </c>
      <c r="H665" s="4">
        <f t="shared" si="327"/>
        <v>2355850.9999999995</v>
      </c>
      <c r="I665" s="5">
        <f>VLOOKUP(CONCATENATE($F665," ",$G665),AllocFactorMatrix,(I$4+1),FALSE)*$E667</f>
        <v>921812.00725929276</v>
      </c>
      <c r="J665" s="5">
        <f>VLOOKUP(CONCATENATE($F665," ",$G665),AllocFactorMatrix,(J$4+1),FALSE)*$E667</f>
        <v>265940.08954476978</v>
      </c>
      <c r="K665" s="5">
        <f>VLOOKUP(CONCATENATE($F665," ",$G665),AllocFactorMatrix,(K$4+1),FALSE)*$E667</f>
        <v>3706.6372121988966</v>
      </c>
      <c r="L665" s="5">
        <f>VLOOKUP(CONCATENATE($F665," ",$G665),AllocFactorMatrix,(L$4+1),FALSE)*$E667</f>
        <v>518.1847408483103</v>
      </c>
      <c r="M665" s="5">
        <f t="shared" si="328"/>
        <v>270164.91149781697</v>
      </c>
      <c r="N665" s="5">
        <f>VLOOKUP(CONCATENATE($F665," ",$G665),AllocFactorMatrix,(N$4+1),FALSE)*$E667</f>
        <v>172548.39687358114</v>
      </c>
      <c r="O665" s="5">
        <f>VLOOKUP(CONCATENATE($F665," ",$G665),AllocFactorMatrix,(O$4+1),FALSE)*$E667</f>
        <v>30772.102566086924</v>
      </c>
      <c r="P665" s="5">
        <f>VLOOKUP(CONCATENATE($F665," ",$G665),AllocFactorMatrix,(P$4+1),FALSE)*$E667</f>
        <v>6266.3270042695576</v>
      </c>
      <c r="Q665" s="5">
        <f>VLOOKUP(CONCATENATE($F665," ",$G665),AllocFactorMatrix,(Q$4+1),FALSE)*$E667</f>
        <v>236.68129166502516</v>
      </c>
      <c r="R665" s="5">
        <f t="shared" si="330"/>
        <v>209823.50773560264</v>
      </c>
      <c r="S665" s="5">
        <f>VLOOKUP(CONCATENATE($F665," ",$G665),AllocFactorMatrix,(S$4+1),FALSE)*$E667</f>
        <v>9036.3626809105972</v>
      </c>
      <c r="T665" s="5">
        <f>VLOOKUP(CONCATENATE($F665," ",$G665),AllocFactorMatrix,(T$4+1),FALSE)*$E667</f>
        <v>142866.61211164336</v>
      </c>
      <c r="U665" s="5">
        <f>VLOOKUP(CONCATENATE($F665," ",$G665),AllocFactorMatrix,(U$4+1),FALSE)*$E667</f>
        <v>614446.04638865101</v>
      </c>
      <c r="V665" s="5">
        <f>VLOOKUP(CONCATENATE($F665," ",$G665),AllocFactorMatrix,(V$4+1),FALSE)*$E667</f>
        <v>115583.71905553841</v>
      </c>
      <c r="W665" s="5">
        <f t="shared" si="333"/>
        <v>881932.74023674335</v>
      </c>
      <c r="X665" s="5">
        <f>VLOOKUP(CONCATENATE($F665," ",$G665),AllocFactorMatrix,(X$4+1),FALSE)*$E667</f>
        <v>47397.334140916515</v>
      </c>
      <c r="Y665" s="5">
        <f>VLOOKUP(CONCATENATE($F665," ",$G665),AllocFactorMatrix,(Y$4+1),FALSE)*$E667</f>
        <v>951.01805486772628</v>
      </c>
      <c r="Z665" s="5">
        <f t="shared" si="329"/>
        <v>48348.352195784239</v>
      </c>
      <c r="AA665" s="5">
        <f>VLOOKUP(CONCATENATE($F665," ",$G665),AllocFactorMatrix,(AA$4+1),FALSE)*$E667</f>
        <v>848.31218306184849</v>
      </c>
      <c r="AB665" s="5">
        <f>VLOOKUP(CONCATENATE($F665," ",$G665),AllocFactorMatrix,(AB$4+1),FALSE)*$E667</f>
        <v>19001.902369921616</v>
      </c>
      <c r="AC665" s="5">
        <f>VLOOKUP(CONCATENATE($F665," ",$G665),AllocFactorMatrix,(AC$4+1),FALSE)*$E667</f>
        <v>3919.2665217758313</v>
      </c>
    </row>
    <row r="666" spans="4:29" hidden="1" outlineLevel="1">
      <c r="E666" s="115"/>
      <c r="F666" s="175" t="str">
        <f>F667</f>
        <v>PROD_ENERGY</v>
      </c>
      <c r="G666" s="52" t="str">
        <f>$G$14</f>
        <v>CUSTOMER</v>
      </c>
      <c r="H666" s="4">
        <f t="shared" si="327"/>
        <v>0</v>
      </c>
      <c r="I666" s="5">
        <f>VLOOKUP(CONCATENATE($F666," ",$G666),AllocFactorMatrix,(I$4+1),FALSE)*$E667</f>
        <v>0</v>
      </c>
      <c r="J666" s="5">
        <f>VLOOKUP(CONCATENATE($F666," ",$G666),AllocFactorMatrix,(J$4+1),FALSE)*$E667</f>
        <v>0</v>
      </c>
      <c r="K666" s="5">
        <f>VLOOKUP(CONCATENATE($F666," ",$G666),AllocFactorMatrix,(K$4+1),FALSE)*$E667</f>
        <v>0</v>
      </c>
      <c r="L666" s="5">
        <f>VLOOKUP(CONCATENATE($F666," ",$G666),AllocFactorMatrix,(L$4+1),FALSE)*$E667</f>
        <v>0</v>
      </c>
      <c r="M666" s="5">
        <f t="shared" si="328"/>
        <v>0</v>
      </c>
      <c r="N666" s="5">
        <f>VLOOKUP(CONCATENATE($F666," ",$G666),AllocFactorMatrix,(N$4+1),FALSE)*$E667</f>
        <v>0</v>
      </c>
      <c r="O666" s="5">
        <f>VLOOKUP(CONCATENATE($F666," ",$G666),AllocFactorMatrix,(O$4+1),FALSE)*$E667</f>
        <v>0</v>
      </c>
      <c r="P666" s="5">
        <f>VLOOKUP(CONCATENATE($F666," ",$G666),AllocFactorMatrix,(P$4+1),FALSE)*$E667</f>
        <v>0</v>
      </c>
      <c r="Q666" s="5">
        <f>VLOOKUP(CONCATENATE($F666," ",$G666),AllocFactorMatrix,(Q$4+1),FALSE)*$E667</f>
        <v>0</v>
      </c>
      <c r="R666" s="5">
        <f t="shared" si="330"/>
        <v>0</v>
      </c>
      <c r="S666" s="5">
        <f>VLOOKUP(CONCATENATE($F666," ",$G666),AllocFactorMatrix,(S$4+1),FALSE)*$E667</f>
        <v>0</v>
      </c>
      <c r="T666" s="5">
        <f>VLOOKUP(CONCATENATE($F666," ",$G666),AllocFactorMatrix,(T$4+1),FALSE)*$E667</f>
        <v>0</v>
      </c>
      <c r="U666" s="5">
        <f>VLOOKUP(CONCATENATE($F666," ",$G666),AllocFactorMatrix,(U$4+1),FALSE)*$E667</f>
        <v>0</v>
      </c>
      <c r="V666" s="5">
        <f>VLOOKUP(CONCATENATE($F666," ",$G666),AllocFactorMatrix,(V$4+1),FALSE)*$E667</f>
        <v>0</v>
      </c>
      <c r="W666" s="5">
        <f t="shared" si="333"/>
        <v>0</v>
      </c>
      <c r="X666" s="5">
        <f>VLOOKUP(CONCATENATE($F666," ",$G666),AllocFactorMatrix,(X$4+1),FALSE)*$E667</f>
        <v>0</v>
      </c>
      <c r="Y666" s="5">
        <f>VLOOKUP(CONCATENATE($F666," ",$G666),AllocFactorMatrix,(Y$4+1),FALSE)*$E667</f>
        <v>0</v>
      </c>
      <c r="Z666" s="5">
        <f t="shared" si="329"/>
        <v>0</v>
      </c>
      <c r="AA666" s="5">
        <f>VLOOKUP(CONCATENATE($F666," ",$G666),AllocFactorMatrix,(AA$4+1),FALSE)*$E667</f>
        <v>0</v>
      </c>
      <c r="AB666" s="5">
        <f>VLOOKUP(CONCATENATE($F666," ",$G666),AllocFactorMatrix,(AB$4+1),FALSE)*$E667</f>
        <v>0</v>
      </c>
      <c r="AC666" s="5">
        <f>VLOOKUP(CONCATENATE($F666," ",$G666),AllocFactorMatrix,(AC$4+1),FALSE)*$E667</f>
        <v>0</v>
      </c>
    </row>
    <row r="667" spans="4:29" collapsed="1">
      <c r="D667" s="52" t="s">
        <v>587</v>
      </c>
      <c r="E667" s="101">
        <v>2355851</v>
      </c>
      <c r="F667" s="93" t="s">
        <v>31</v>
      </c>
      <c r="G667" s="52" t="str">
        <f>$G$15</f>
        <v>TOTAL</v>
      </c>
      <c r="H667" s="4">
        <f t="shared" si="327"/>
        <v>2355850.9999999995</v>
      </c>
      <c r="I667" s="5">
        <f>VLOOKUP(CONCATENATE($F667," ",$G667),AllocFactorMatrix,(I$4+1),FALSE)*$E667</f>
        <v>921812.00725929276</v>
      </c>
      <c r="J667" s="5">
        <f>VLOOKUP(CONCATENATE($F667," ",$G667),AllocFactorMatrix,(J$4+1),FALSE)*$E667</f>
        <v>265940.08954476978</v>
      </c>
      <c r="K667" s="5">
        <f>VLOOKUP(CONCATENATE($F667," ",$G667),AllocFactorMatrix,(K$4+1),FALSE)*$E667</f>
        <v>3706.6372121988966</v>
      </c>
      <c r="L667" s="5">
        <f>VLOOKUP(CONCATENATE($F667," ",$G667),AllocFactorMatrix,(L$4+1),FALSE)*$E667</f>
        <v>518.1847408483103</v>
      </c>
      <c r="M667" s="5">
        <f t="shared" si="328"/>
        <v>270164.91149781697</v>
      </c>
      <c r="N667" s="5">
        <f>VLOOKUP(CONCATENATE($F667," ",$G667),AllocFactorMatrix,(N$4+1),FALSE)*$E667</f>
        <v>172548.39687358114</v>
      </c>
      <c r="O667" s="5">
        <f>VLOOKUP(CONCATENATE($F667," ",$G667),AllocFactorMatrix,(O$4+1),FALSE)*$E667</f>
        <v>30772.102566086924</v>
      </c>
      <c r="P667" s="5">
        <f>VLOOKUP(CONCATENATE($F667," ",$G667),AllocFactorMatrix,(P$4+1),FALSE)*$E667</f>
        <v>6266.3270042695576</v>
      </c>
      <c r="Q667" s="5">
        <f>VLOOKUP(CONCATENATE($F667," ",$G667),AllocFactorMatrix,(Q$4+1),FALSE)*$E667</f>
        <v>236.68129166502516</v>
      </c>
      <c r="R667" s="5">
        <f t="shared" si="330"/>
        <v>209823.50773560264</v>
      </c>
      <c r="S667" s="5">
        <f>VLOOKUP(CONCATENATE($F667," ",$G667),AllocFactorMatrix,(S$4+1),FALSE)*$E667</f>
        <v>9036.3626809105972</v>
      </c>
      <c r="T667" s="5">
        <f>VLOOKUP(CONCATENATE($F667," ",$G667),AllocFactorMatrix,(T$4+1),FALSE)*$E667</f>
        <v>142866.61211164336</v>
      </c>
      <c r="U667" s="5">
        <f>VLOOKUP(CONCATENATE($F667," ",$G667),AllocFactorMatrix,(U$4+1),FALSE)*$E667</f>
        <v>614446.04638865101</v>
      </c>
      <c r="V667" s="5">
        <f>VLOOKUP(CONCATENATE($F667," ",$G667),AllocFactorMatrix,(V$4+1),FALSE)*$E667</f>
        <v>115583.71905553841</v>
      </c>
      <c r="W667" s="5">
        <f t="shared" si="333"/>
        <v>881932.74023674335</v>
      </c>
      <c r="X667" s="5">
        <f>VLOOKUP(CONCATENATE($F667," ",$G667),AllocFactorMatrix,(X$4+1),FALSE)*$E667</f>
        <v>47397.334140916515</v>
      </c>
      <c r="Y667" s="5">
        <f>VLOOKUP(CONCATENATE($F667," ",$G667),AllocFactorMatrix,(Y$4+1),FALSE)*$E667</f>
        <v>951.01805486772628</v>
      </c>
      <c r="Z667" s="5">
        <f t="shared" si="329"/>
        <v>48348.352195784239</v>
      </c>
      <c r="AA667" s="5">
        <f>VLOOKUP(CONCATENATE($F667," ",$G667),AllocFactorMatrix,(AA$4+1),FALSE)*$E667</f>
        <v>848.31218306184849</v>
      </c>
      <c r="AB667" s="5">
        <f>VLOOKUP(CONCATENATE($F667," ",$G667),AllocFactorMatrix,(AB$4+1),FALSE)*$E667</f>
        <v>19001.902369921616</v>
      </c>
      <c r="AC667" s="5">
        <f>VLOOKUP(CONCATENATE($F667," ",$G667),AllocFactorMatrix,(AC$4+1),FALSE)*$E667</f>
        <v>3919.2665217758313</v>
      </c>
    </row>
    <row r="668" spans="4:29" hidden="1" outlineLevel="1">
      <c r="E668" s="115"/>
      <c r="F668" s="175" t="str">
        <f>F675</f>
        <v>TDPLANT</v>
      </c>
      <c r="G668" s="52" t="str">
        <f>$G$8</f>
        <v>PRODUCTION</v>
      </c>
      <c r="H668" s="4">
        <f t="shared" si="327"/>
        <v>24700.78287007564</v>
      </c>
      <c r="I668" s="5">
        <f>VLOOKUP(CONCATENATE($F668," ",$G668),AllocFactorMatrix,(I$4+1),FALSE)*$E675</f>
        <v>12705.736402461374</v>
      </c>
      <c r="J668" s="5">
        <f>VLOOKUP(CONCATENATE($F668," ",$G668),AllocFactorMatrix,(J$4+1),FALSE)*$E675</f>
        <v>2962.9796824798236</v>
      </c>
      <c r="K668" s="5">
        <f>VLOOKUP(CONCATENATE($F668," ",$G668),AllocFactorMatrix,(K$4+1),FALSE)*$E675</f>
        <v>41.197150187579751</v>
      </c>
      <c r="L668" s="5">
        <f>VLOOKUP(CONCATENATE($F668," ",$G668),AllocFactorMatrix,(L$4+1),FALSE)*$E675</f>
        <v>5.7376798364025348</v>
      </c>
      <c r="M668" s="5">
        <f t="shared" si="328"/>
        <v>3009.9145125038058</v>
      </c>
      <c r="N668" s="5">
        <f>VLOOKUP(CONCATENATE($F668," ",$G668),AllocFactorMatrix,(N$4+1),FALSE)*$E675</f>
        <v>1763.5897950079211</v>
      </c>
      <c r="O668" s="5">
        <f>VLOOKUP(CONCATENATE($F668," ",$G668),AllocFactorMatrix,(O$4+1),FALSE)*$E675</f>
        <v>316.02045136762177</v>
      </c>
      <c r="P668" s="5">
        <f>VLOOKUP(CONCATENATE($F668," ",$G668),AllocFactorMatrix,(P$4+1),FALSE)*$E675</f>
        <v>64.085722607094695</v>
      </c>
      <c r="Q668" s="5">
        <f>VLOOKUP(CONCATENATE($F668," ",$G668),AllocFactorMatrix,(Q$4+1),FALSE)*$E675</f>
        <v>2.4336263350327001</v>
      </c>
      <c r="R668" s="5">
        <f t="shared" si="330"/>
        <v>2146.1295953176705</v>
      </c>
      <c r="S668" s="5">
        <f>VLOOKUP(CONCATENATE($F668," ",$G668),AllocFactorMatrix,(S$4+1),FALSE)*$E675</f>
        <v>83.518626666063042</v>
      </c>
      <c r="T668" s="5">
        <f>VLOOKUP(CONCATENATE($F668," ",$G668),AllocFactorMatrix,(T$4+1),FALSE)*$E675</f>
        <v>1127.5496877902171</v>
      </c>
      <c r="U668" s="5">
        <f>VLOOKUP(CONCATENATE($F668," ",$G668),AllocFactorMatrix,(U$4+1),FALSE)*$E675</f>
        <v>4312.4249237116674</v>
      </c>
      <c r="V668" s="5">
        <f>VLOOKUP(CONCATENATE($F668," ",$G668),AllocFactorMatrix,(V$4+1),FALSE)*$E675</f>
        <v>781.2357713354711</v>
      </c>
      <c r="W668" s="5">
        <f>SUBTOTAL(9,S668:V668)</f>
        <v>6304.7290095034186</v>
      </c>
      <c r="X668" s="5">
        <f>VLOOKUP(CONCATENATE($F668," ",$G668),AllocFactorMatrix,(X$4+1),FALSE)*$E675</f>
        <v>484.03417478081133</v>
      </c>
      <c r="Y668" s="5">
        <f>VLOOKUP(CONCATENATE($F668," ",$G668),AllocFactorMatrix,(Y$4+1),FALSE)*$E675</f>
        <v>9.6674039663615812</v>
      </c>
      <c r="Z668" s="5">
        <f t="shared" si="329"/>
        <v>493.7015787471729</v>
      </c>
      <c r="AA668" s="5">
        <f>VLOOKUP(CONCATENATE($F668," ",$G668),AllocFactorMatrix,(AA$4+1),FALSE)*$E675</f>
        <v>6.3851938375613191</v>
      </c>
      <c r="AB668" s="5">
        <f>VLOOKUP(CONCATENATE($F668," ",$G668),AllocFactorMatrix,(AB$4+1),FALSE)*$E675</f>
        <v>28.366666517621066</v>
      </c>
      <c r="AC668" s="5">
        <f>VLOOKUP(CONCATENATE($F668," ",$G668),AllocFactorMatrix,(AC$4+1),FALSE)*$E675</f>
        <v>5.8199111870090299</v>
      </c>
    </row>
    <row r="669" spans="4:29" hidden="1" outlineLevel="1">
      <c r="E669" s="115"/>
      <c r="F669" s="175" t="str">
        <f>F675</f>
        <v>TDPLANT</v>
      </c>
      <c r="G669" s="52" t="str">
        <f>$G$9</f>
        <v>BULKTRAN</v>
      </c>
      <c r="H669" s="4">
        <f t="shared" si="327"/>
        <v>1020856.6138906417</v>
      </c>
      <c r="I669" s="5">
        <f>VLOOKUP(CONCATENATE($F669," ",$G669),AllocFactorMatrix,(I$4+1),FALSE)*$E675</f>
        <v>525114.32973719621</v>
      </c>
      <c r="J669" s="5">
        <f>VLOOKUP(CONCATENATE($F669," ",$G669),AllocFactorMatrix,(J$4+1),FALSE)*$E675</f>
        <v>122456.74242768886</v>
      </c>
      <c r="K669" s="5">
        <f>VLOOKUP(CONCATENATE($F669," ",$G669),AllocFactorMatrix,(K$4+1),FALSE)*$E675</f>
        <v>1702.6336154465419</v>
      </c>
      <c r="L669" s="5">
        <f>VLOOKUP(CONCATENATE($F669," ",$G669),AllocFactorMatrix,(L$4+1),FALSE)*$E675</f>
        <v>237.13209577962527</v>
      </c>
      <c r="M669" s="5">
        <f t="shared" si="328"/>
        <v>124396.50813891503</v>
      </c>
      <c r="N669" s="5">
        <f>VLOOKUP(CONCATENATE($F669," ",$G669),AllocFactorMatrix,(N$4+1),FALSE)*$E675</f>
        <v>72887.256889536977</v>
      </c>
      <c r="O669" s="5">
        <f>VLOOKUP(CONCATENATE($F669," ",$G669),AllocFactorMatrix,(O$4+1),FALSE)*$E675</f>
        <v>13060.783117695362</v>
      </c>
      <c r="P669" s="5">
        <f>VLOOKUP(CONCATENATE($F669," ",$G669),AllocFactorMatrix,(P$4+1),FALSE)*$E675</f>
        <v>2648.5935333924631</v>
      </c>
      <c r="Q669" s="5">
        <f>VLOOKUP(CONCATENATE($F669," ",$G669),AllocFactorMatrix,(Q$4+1),FALSE)*$E675</f>
        <v>100.5791416783936</v>
      </c>
      <c r="R669" s="5">
        <f t="shared" si="330"/>
        <v>88697.212682303187</v>
      </c>
      <c r="S669" s="5">
        <f>VLOOKUP(CONCATENATE($F669," ",$G669),AllocFactorMatrix,(S$4+1),FALSE)*$E675</f>
        <v>3451.7344192521418</v>
      </c>
      <c r="T669" s="5">
        <f>VLOOKUP(CONCATENATE($F669," ",$G669),AllocFactorMatrix,(T$4+1),FALSE)*$E675</f>
        <v>46600.40786259689</v>
      </c>
      <c r="U669" s="5">
        <f>VLOOKUP(CONCATENATE($F669," ",$G669),AllocFactorMatrix,(U$4+1),FALSE)*$E675</f>
        <v>178227.85328036125</v>
      </c>
      <c r="V669" s="5">
        <f>VLOOKUP(CONCATENATE($F669," ",$G669),AllocFactorMatrix,(V$4+1),FALSE)*$E675</f>
        <v>32287.628629858515</v>
      </c>
      <c r="W669" s="5">
        <f t="shared" ref="W669:W675" si="334">SUBTOTAL(9,S669:V669)</f>
        <v>260567.62419206879</v>
      </c>
      <c r="X669" s="5">
        <f>VLOOKUP(CONCATENATE($F669," ",$G669),AllocFactorMatrix,(X$4+1),FALSE)*$E675</f>
        <v>20004.608407481504</v>
      </c>
      <c r="Y669" s="5">
        <f>VLOOKUP(CONCATENATE($F669," ",$G669),AllocFactorMatrix,(Y$4+1),FALSE)*$E675</f>
        <v>399.54333958252499</v>
      </c>
      <c r="Z669" s="5">
        <f t="shared" si="329"/>
        <v>20404.151747064028</v>
      </c>
      <c r="AA669" s="5">
        <f>VLOOKUP(CONCATENATE($F669," ",$G669),AllocFactorMatrix,(AA$4+1),FALSE)*$E675</f>
        <v>263.8931484210193</v>
      </c>
      <c r="AB669" s="5">
        <f>VLOOKUP(CONCATENATE($F669," ",$G669),AllocFactorMatrix,(AB$4+1),FALSE)*$E675</f>
        <v>1172.3636162004373</v>
      </c>
      <c r="AC669" s="5">
        <f>VLOOKUP(CONCATENATE($F669," ",$G669),AllocFactorMatrix,(AC$4+1),FALSE)*$E675</f>
        <v>240.53062847299594</v>
      </c>
    </row>
    <row r="670" spans="4:29" hidden="1" outlineLevel="1">
      <c r="E670" s="115"/>
      <c r="F670" s="175" t="str">
        <f>F675</f>
        <v>TDPLANT</v>
      </c>
      <c r="G670" s="52" t="str">
        <f>$G$10</f>
        <v>SUBTRAN</v>
      </c>
      <c r="H670" s="4">
        <f t="shared" si="327"/>
        <v>282644.65896495804</v>
      </c>
      <c r="I670" s="5">
        <f>VLOOKUP(CONCATENATE($F670," ",$G670),AllocFactorMatrix,(I$4+1),FALSE)*$E675</f>
        <v>144418.2385449346</v>
      </c>
      <c r="J670" s="5">
        <f>VLOOKUP(CONCATENATE($F670," ",$G670),AllocFactorMatrix,(J$4+1),FALSE)*$E675</f>
        <v>33854.074792897547</v>
      </c>
      <c r="K670" s="5">
        <f>VLOOKUP(CONCATENATE($F670," ",$G670),AllocFactorMatrix,(K$4+1),FALSE)*$E675</f>
        <v>472.92829736574453</v>
      </c>
      <c r="L670" s="5">
        <f>VLOOKUP(CONCATENATE($F670," ",$G670),AllocFactorMatrix,(L$4+1),FALSE)*$E675</f>
        <v>85.597824479333141</v>
      </c>
      <c r="M670" s="5">
        <f t="shared" si="328"/>
        <v>34412.600914742623</v>
      </c>
      <c r="N670" s="5">
        <f>VLOOKUP(CONCATENATE($F670," ",$G670),AllocFactorMatrix,(N$4+1),FALSE)*$E675</f>
        <v>19565.233041285723</v>
      </c>
      <c r="O670" s="5">
        <f>VLOOKUP(CONCATENATE($F670," ",$G670),AllocFactorMatrix,(O$4+1),FALSE)*$E675</f>
        <v>3515.7740813381806</v>
      </c>
      <c r="P670" s="5">
        <f>VLOOKUP(CONCATENATE($F670," ",$G670),AllocFactorMatrix,(P$4+1),FALSE)*$E675</f>
        <v>922.86358972965854</v>
      </c>
      <c r="Q670" s="5">
        <f>VLOOKUP(CONCATENATE($F670," ",$G670),AllocFactorMatrix,(Q$4+1),FALSE)*$E675</f>
        <v>0</v>
      </c>
      <c r="R670" s="5">
        <f t="shared" si="330"/>
        <v>24003.870712353561</v>
      </c>
      <c r="S670" s="5">
        <f>VLOOKUP(CONCATENATE($F670," ",$G670),AllocFactorMatrix,(S$4+1),FALSE)*$E675</f>
        <v>881.88789337003595</v>
      </c>
      <c r="T670" s="5">
        <f>VLOOKUP(CONCATENATE($F670," ",$G670),AllocFactorMatrix,(T$4+1),FALSE)*$E675</f>
        <v>12373.742292664676</v>
      </c>
      <c r="U670" s="5">
        <f>VLOOKUP(CONCATENATE($F670," ",$G670),AllocFactorMatrix,(U$4+1),FALSE)*$E675</f>
        <v>61012.09444796537</v>
      </c>
      <c r="V670" s="5">
        <f>VLOOKUP(CONCATENATE($F670," ",$G670),AllocFactorMatrix,(V$4+1),FALSE)*$E675</f>
        <v>0</v>
      </c>
      <c r="W670" s="5">
        <f t="shared" si="334"/>
        <v>74267.724634000086</v>
      </c>
      <c r="X670" s="5">
        <f>VLOOKUP(CONCATENATE($F670," ",$G670),AllocFactorMatrix,(X$4+1),FALSE)*$E675</f>
        <v>5363.2250927885088</v>
      </c>
      <c r="Y670" s="5">
        <f>VLOOKUP(CONCATENATE($F670," ",$G670),AllocFactorMatrix,(Y$4+1),FALSE)*$E675</f>
        <v>107.68560650199426</v>
      </c>
      <c r="Z670" s="5">
        <f t="shared" si="329"/>
        <v>5470.9106992905035</v>
      </c>
      <c r="AA670" s="5">
        <f>VLOOKUP(CONCATENATE($F670," ",$G670),AllocFactorMatrix,(AA$4+1),FALSE)*$E675</f>
        <v>71.313459636644268</v>
      </c>
      <c r="AB670" s="5">
        <f>VLOOKUP(CONCATENATE($F670," ",$G670),AllocFactorMatrix,(AB$4+1),FALSE)*$E675</f>
        <v>0</v>
      </c>
      <c r="AC670" s="5">
        <f>VLOOKUP(CONCATENATE($F670," ",$G670),AllocFactorMatrix,(AC$4+1),FALSE)*$E675</f>
        <v>0</v>
      </c>
    </row>
    <row r="671" spans="4:29" hidden="1" outlineLevel="1">
      <c r="E671" s="115"/>
      <c r="F671" s="175" t="str">
        <f>F675</f>
        <v>TDPLANT</v>
      </c>
      <c r="G671" s="52" t="str">
        <f>$G$11</f>
        <v>DISTPRI</v>
      </c>
      <c r="H671" s="4">
        <f t="shared" si="327"/>
        <v>1114894.3333927966</v>
      </c>
      <c r="I671" s="5">
        <f>VLOOKUP(CONCATENATE($F671," ",$G671),AllocFactorMatrix,(I$4+1),FALSE)*$E675</f>
        <v>730040.68958733953</v>
      </c>
      <c r="J671" s="5">
        <f>VLOOKUP(CONCATENATE($F671," ",$G671),AllocFactorMatrix,(J$4+1),FALSE)*$E675</f>
        <v>170857.69840896947</v>
      </c>
      <c r="K671" s="5">
        <f>VLOOKUP(CONCATENATE($F671," ",$G671),AllocFactorMatrix,(K$4+1),FALSE)*$E675</f>
        <v>2386.4977660262794</v>
      </c>
      <c r="L671" s="5">
        <f>VLOOKUP(CONCATENATE($F671," ",$G671),AllocFactorMatrix,(L$4+1),FALSE)*$E675</f>
        <v>0</v>
      </c>
      <c r="M671" s="5">
        <f t="shared" si="328"/>
        <v>173244.19617499574</v>
      </c>
      <c r="N671" s="5">
        <f>VLOOKUP(CONCATENATE($F671," ",$G671),AllocFactorMatrix,(N$4+1),FALSE)*$E675</f>
        <v>99186.245620146336</v>
      </c>
      <c r="O671" s="5">
        <f>VLOOKUP(CONCATENATE($F671," ",$G671),AllocFactorMatrix,(O$4+1),FALSE)*$E675</f>
        <v>17821.704388161415</v>
      </c>
      <c r="P671" s="5">
        <f>VLOOKUP(CONCATENATE($F671," ",$G671),AllocFactorMatrix,(P$4+1),FALSE)*$E675</f>
        <v>0</v>
      </c>
      <c r="Q671" s="5">
        <f>VLOOKUP(CONCATENATE($F671," ",$G671),AllocFactorMatrix,(Q$4+1),FALSE)*$E675</f>
        <v>0</v>
      </c>
      <c r="R671" s="5">
        <f t="shared" si="330"/>
        <v>117007.95000830776</v>
      </c>
      <c r="S671" s="5">
        <f>VLOOKUP(CONCATENATE($F671," ",$G671),AllocFactorMatrix,(S$4+1),FALSE)*$E675</f>
        <v>4484.8803770418663</v>
      </c>
      <c r="T671" s="5">
        <f>VLOOKUP(CONCATENATE($F671," ",$G671),AllocFactorMatrix,(T$4+1),FALSE)*$E675</f>
        <v>62016.310589175278</v>
      </c>
      <c r="U671" s="5">
        <f>VLOOKUP(CONCATENATE($F671," ",$G671),AllocFactorMatrix,(U$4+1),FALSE)*$E675</f>
        <v>0</v>
      </c>
      <c r="V671" s="5">
        <f>VLOOKUP(CONCATENATE($F671," ",$G671),AllocFactorMatrix,(V$4+1),FALSE)*$E675</f>
        <v>0</v>
      </c>
      <c r="W671" s="5">
        <f t="shared" si="334"/>
        <v>66501.190966217138</v>
      </c>
      <c r="X671" s="5">
        <f>VLOOKUP(CONCATENATE($F671," ",$G671),AllocFactorMatrix,(X$4+1),FALSE)*$E675</f>
        <v>27196.048972301898</v>
      </c>
      <c r="Y671" s="5">
        <f>VLOOKUP(CONCATENATE($F671," ",$G671),AllocFactorMatrix,(Y$4+1),FALSE)*$E675</f>
        <v>545.86759130575683</v>
      </c>
      <c r="Z671" s="5">
        <f t="shared" si="329"/>
        <v>27741.916563607654</v>
      </c>
      <c r="AA671" s="5">
        <f>VLOOKUP(CONCATENATE($F671," ",$G671),AllocFactorMatrix,(AA$4+1),FALSE)*$E675</f>
        <v>358.39009232876015</v>
      </c>
      <c r="AB671" s="5">
        <f>VLOOKUP(CONCATENATE($F671," ",$G671),AllocFactorMatrix,(AB$4+1),FALSE)*$E675</f>
        <v>0</v>
      </c>
      <c r="AC671" s="5">
        <f>VLOOKUP(CONCATENATE($F671," ",$G671),AllocFactorMatrix,(AC$4+1),FALSE)*$E675</f>
        <v>0</v>
      </c>
    </row>
    <row r="672" spans="4:29" hidden="1" outlineLevel="1">
      <c r="E672" s="115"/>
      <c r="F672" s="175" t="str">
        <f>F675</f>
        <v>TDPLANT</v>
      </c>
      <c r="G672" s="52" t="str">
        <f>$G$12</f>
        <v>DISTSEC</v>
      </c>
      <c r="H672" s="4">
        <f t="shared" si="327"/>
        <v>537062.17417060281</v>
      </c>
      <c r="I672" s="5">
        <f>VLOOKUP(CONCATENATE($F672," ",$G672),AllocFactorMatrix,(I$4+1),FALSE)*$E675</f>
        <v>398556.56989828422</v>
      </c>
      <c r="J672" s="5">
        <f>VLOOKUP(CONCATENATE($F672," ",$G672),AllocFactorMatrix,(J$4+1),FALSE)*$E675</f>
        <v>80366.81086048852</v>
      </c>
      <c r="K672" s="5">
        <f>VLOOKUP(CONCATENATE($F672," ",$G672),AllocFactorMatrix,(K$4+1),FALSE)*$E675</f>
        <v>0</v>
      </c>
      <c r="L672" s="5">
        <f>VLOOKUP(CONCATENATE($F672," ",$G672),AllocFactorMatrix,(L$4+1),FALSE)*$E675</f>
        <v>0</v>
      </c>
      <c r="M672" s="5">
        <f t="shared" si="328"/>
        <v>80366.81086048852</v>
      </c>
      <c r="N672" s="5">
        <f>VLOOKUP(CONCATENATE($F672," ",$G672),AllocFactorMatrix,(N$4+1),FALSE)*$E675</f>
        <v>40170.183495059013</v>
      </c>
      <c r="O672" s="5">
        <f>VLOOKUP(CONCATENATE($F672," ",$G672),AllocFactorMatrix,(O$4+1),FALSE)*$E675</f>
        <v>0</v>
      </c>
      <c r="P672" s="5">
        <f>VLOOKUP(CONCATENATE($F672," ",$G672),AllocFactorMatrix,(P$4+1),FALSE)*$E675</f>
        <v>0</v>
      </c>
      <c r="Q672" s="5">
        <f>VLOOKUP(CONCATENATE($F672," ",$G672),AllocFactorMatrix,(Q$4+1),FALSE)*$E675</f>
        <v>0</v>
      </c>
      <c r="R672" s="5">
        <f t="shared" si="330"/>
        <v>40170.183495059013</v>
      </c>
      <c r="S672" s="5">
        <f>VLOOKUP(CONCATENATE($F672," ",$G672),AllocFactorMatrix,(S$4+1),FALSE)*$E675</f>
        <v>1501.4674044204849</v>
      </c>
      <c r="T672" s="5">
        <f>VLOOKUP(CONCATENATE($F672," ",$G672),AllocFactorMatrix,(T$4+1),FALSE)*$E675</f>
        <v>0</v>
      </c>
      <c r="U672" s="5">
        <f>VLOOKUP(CONCATENATE($F672," ",$G672),AllocFactorMatrix,(U$4+1),FALSE)*$E675</f>
        <v>0</v>
      </c>
      <c r="V672" s="5">
        <f>VLOOKUP(CONCATENATE($F672," ",$G672),AllocFactorMatrix,(V$4+1),FALSE)*$E675</f>
        <v>0</v>
      </c>
      <c r="W672" s="5">
        <f t="shared" si="334"/>
        <v>1501.4674044204849</v>
      </c>
      <c r="X672" s="5">
        <f>VLOOKUP(CONCATENATE($F672," ",$G672),AllocFactorMatrix,(X$4+1),FALSE)*$E675</f>
        <v>11347.142552081154</v>
      </c>
      <c r="Y672" s="5">
        <f>VLOOKUP(CONCATENATE($F672," ",$G672),AllocFactorMatrix,(Y$4+1),FALSE)*$E675</f>
        <v>0</v>
      </c>
      <c r="Z672" s="5">
        <f t="shared" si="329"/>
        <v>11347.142552081154</v>
      </c>
      <c r="AA672" s="5">
        <f>VLOOKUP(CONCATENATE($F672," ",$G672),AllocFactorMatrix,(AA$4+1),FALSE)*$E675</f>
        <v>134.16375408574649</v>
      </c>
      <c r="AB672" s="5">
        <f>VLOOKUP(CONCATENATE($F672," ",$G672),AllocFactorMatrix,(AB$4+1),FALSE)*$E675</f>
        <v>4129.5214627146152</v>
      </c>
      <c r="AC672" s="5">
        <f>VLOOKUP(CONCATENATE($F672," ",$G672),AllocFactorMatrix,(AC$4+1),FALSE)*$E675</f>
        <v>856.31474346902564</v>
      </c>
    </row>
    <row r="673" spans="1:29" hidden="1" outlineLevel="1">
      <c r="E673" s="115"/>
      <c r="F673" s="175" t="str">
        <f>F675</f>
        <v>TDPLANT</v>
      </c>
      <c r="G673" s="52" t="str">
        <f>$G$13</f>
        <v>ENERGY</v>
      </c>
      <c r="H673" s="4">
        <f t="shared" si="327"/>
        <v>0</v>
      </c>
      <c r="I673" s="5">
        <f>VLOOKUP(CONCATENATE($F673," ",$G673),AllocFactorMatrix,(I$4+1),FALSE)*$E675</f>
        <v>0</v>
      </c>
      <c r="J673" s="5">
        <f>VLOOKUP(CONCATENATE($F673," ",$G673),AllocFactorMatrix,(J$4+1),FALSE)*$E675</f>
        <v>0</v>
      </c>
      <c r="K673" s="5">
        <f>VLOOKUP(CONCATENATE($F673," ",$G673),AllocFactorMatrix,(K$4+1),FALSE)*$E675</f>
        <v>0</v>
      </c>
      <c r="L673" s="5">
        <f>VLOOKUP(CONCATENATE($F673," ",$G673),AllocFactorMatrix,(L$4+1),FALSE)*$E675</f>
        <v>0</v>
      </c>
      <c r="M673" s="5">
        <f t="shared" si="328"/>
        <v>0</v>
      </c>
      <c r="N673" s="5">
        <f>VLOOKUP(CONCATENATE($F673," ",$G673),AllocFactorMatrix,(N$4+1),FALSE)*$E675</f>
        <v>0</v>
      </c>
      <c r="O673" s="5">
        <f>VLOOKUP(CONCATENATE($F673," ",$G673),AllocFactorMatrix,(O$4+1),FALSE)*$E675</f>
        <v>0</v>
      </c>
      <c r="P673" s="5">
        <f>VLOOKUP(CONCATENATE($F673," ",$G673),AllocFactorMatrix,(P$4+1),FALSE)*$E675</f>
        <v>0</v>
      </c>
      <c r="Q673" s="5">
        <f>VLOOKUP(CONCATENATE($F673," ",$G673),AllocFactorMatrix,(Q$4+1),FALSE)*$E675</f>
        <v>0</v>
      </c>
      <c r="R673" s="5">
        <f t="shared" si="330"/>
        <v>0</v>
      </c>
      <c r="S673" s="5">
        <f>VLOOKUP(CONCATENATE($F673," ",$G673),AllocFactorMatrix,(S$4+1),FALSE)*$E675</f>
        <v>0</v>
      </c>
      <c r="T673" s="5">
        <f>VLOOKUP(CONCATENATE($F673," ",$G673),AllocFactorMatrix,(T$4+1),FALSE)*$E675</f>
        <v>0</v>
      </c>
      <c r="U673" s="5">
        <f>VLOOKUP(CONCATENATE($F673," ",$G673),AllocFactorMatrix,(U$4+1),FALSE)*$E675</f>
        <v>0</v>
      </c>
      <c r="V673" s="5">
        <f>VLOOKUP(CONCATENATE($F673," ",$G673),AllocFactorMatrix,(V$4+1),FALSE)*$E675</f>
        <v>0</v>
      </c>
      <c r="W673" s="5">
        <f t="shared" si="334"/>
        <v>0</v>
      </c>
      <c r="X673" s="5">
        <f>VLOOKUP(CONCATENATE($F673," ",$G673),AllocFactorMatrix,(X$4+1),FALSE)*$E675</f>
        <v>0</v>
      </c>
      <c r="Y673" s="5">
        <f>VLOOKUP(CONCATENATE($F673," ",$G673),AllocFactorMatrix,(Y$4+1),FALSE)*$E675</f>
        <v>0</v>
      </c>
      <c r="Z673" s="5">
        <f t="shared" si="329"/>
        <v>0</v>
      </c>
      <c r="AA673" s="5">
        <f>VLOOKUP(CONCATENATE($F673," ",$G673),AllocFactorMatrix,(AA$4+1),FALSE)*$E675</f>
        <v>0</v>
      </c>
      <c r="AB673" s="5">
        <f>VLOOKUP(CONCATENATE($F673," ",$G673),AllocFactorMatrix,(AB$4+1),FALSE)*$E675</f>
        <v>0</v>
      </c>
      <c r="AC673" s="5">
        <f>VLOOKUP(CONCATENATE($F673," ",$G673),AllocFactorMatrix,(AC$4+1),FALSE)*$E675</f>
        <v>0</v>
      </c>
    </row>
    <row r="674" spans="1:29" hidden="1" outlineLevel="1">
      <c r="E674" s="115"/>
      <c r="F674" s="175" t="str">
        <f>F675</f>
        <v>TDPLANT</v>
      </c>
      <c r="G674" s="52" t="str">
        <f>$G$14</f>
        <v>CUSTOMER</v>
      </c>
      <c r="H674" s="4">
        <f t="shared" si="327"/>
        <v>235400.43671092513</v>
      </c>
      <c r="I674" s="5">
        <f>VLOOKUP(CONCATENATE($F674," ",$G674),AllocFactorMatrix,(I$4+1),FALSE)*$E675</f>
        <v>110078.76717141774</v>
      </c>
      <c r="J674" s="5">
        <f>VLOOKUP(CONCATENATE($F674," ",$G674),AllocFactorMatrix,(J$4+1),FALSE)*$E675</f>
        <v>37196.188305753043</v>
      </c>
      <c r="K674" s="5">
        <f>VLOOKUP(CONCATENATE($F674," ",$G674),AllocFactorMatrix,(K$4+1),FALSE)*$E675</f>
        <v>2515.1355462939223</v>
      </c>
      <c r="L674" s="5">
        <f>VLOOKUP(CONCATENATE($F674," ",$G674),AllocFactorMatrix,(L$4+1),FALSE)*$E675</f>
        <v>423.66667113425279</v>
      </c>
      <c r="M674" s="5">
        <f t="shared" si="328"/>
        <v>40134.990523181223</v>
      </c>
      <c r="N674" s="5">
        <f>VLOOKUP(CONCATENATE($F674," ",$G674),AllocFactorMatrix,(N$4+1),FALSE)*$E675</f>
        <v>3035.9693519374669</v>
      </c>
      <c r="O674" s="5">
        <f>VLOOKUP(CONCATENATE($F674," ",$G674),AllocFactorMatrix,(O$4+1),FALSE)*$E675</f>
        <v>884.73816758597934</v>
      </c>
      <c r="P674" s="5">
        <f>VLOOKUP(CONCATENATE($F674," ",$G674),AllocFactorMatrix,(P$4+1),FALSE)*$E675</f>
        <v>1041.9644459108431</v>
      </c>
      <c r="Q674" s="5">
        <f>VLOOKUP(CONCATENATE($F674," ",$G674),AllocFactorMatrix,(Q$4+1),FALSE)*$E675</f>
        <v>130.24376126429325</v>
      </c>
      <c r="R674" s="5">
        <f t="shared" si="330"/>
        <v>5092.9157266985821</v>
      </c>
      <c r="S674" s="5">
        <f>VLOOKUP(CONCATENATE($F674," ",$G674),AllocFactorMatrix,(S$4+1),FALSE)*$E675</f>
        <v>19.954246537534143</v>
      </c>
      <c r="T674" s="5">
        <f>VLOOKUP(CONCATENATE($F674," ",$G674),AllocFactorMatrix,(T$4+1),FALSE)*$E675</f>
        <v>627.33395112727226</v>
      </c>
      <c r="U674" s="5">
        <f>VLOOKUP(CONCATENATE($F674," ",$G674),AllocFactorMatrix,(U$4+1),FALSE)*$E675</f>
        <v>1751.4901172495777</v>
      </c>
      <c r="V674" s="5">
        <f>VLOOKUP(CONCATENATE($F674," ",$G674),AllocFactorMatrix,(V$4+1),FALSE)*$E675</f>
        <v>520.97344996867344</v>
      </c>
      <c r="W674" s="5">
        <f t="shared" si="334"/>
        <v>2919.7517648830576</v>
      </c>
      <c r="X674" s="5">
        <f>VLOOKUP(CONCATENATE($F674," ",$G674),AllocFactorMatrix,(X$4+1),FALSE)*$E675</f>
        <v>610.57537968564975</v>
      </c>
      <c r="Y674" s="5">
        <f>VLOOKUP(CONCATENATE($F674," ",$G674),AllocFactorMatrix,(Y$4+1),FALSE)*$E675</f>
        <v>11.559606357174058</v>
      </c>
      <c r="Z674" s="5">
        <f t="shared" si="329"/>
        <v>622.13498604282381</v>
      </c>
      <c r="AA674" s="5">
        <f>VLOOKUP(CONCATENATE($F674," ",$G674),AllocFactorMatrix,(AA$4+1),FALSE)*$E675</f>
        <v>59.578867554100512</v>
      </c>
      <c r="AB674" s="5">
        <f>VLOOKUP(CONCATENATE($F674," ",$G674),AllocFactorMatrix,(AB$4+1),FALSE)*$E675</f>
        <v>67476.513734245527</v>
      </c>
      <c r="AC674" s="5">
        <f>VLOOKUP(CONCATENATE($F674," ",$G674),AllocFactorMatrix,(AC$4+1),FALSE)*$E675</f>
        <v>9015.7839369020639</v>
      </c>
    </row>
    <row r="675" spans="1:29" collapsed="1">
      <c r="D675" s="52" t="s">
        <v>218</v>
      </c>
      <c r="E675" s="101">
        <v>3215559</v>
      </c>
      <c r="F675" s="93" t="s">
        <v>204</v>
      </c>
      <c r="G675" s="52" t="str">
        <f>$G$15</f>
        <v>TOTAL</v>
      </c>
      <c r="H675" s="4">
        <f t="shared" si="327"/>
        <v>3215559.0000000009</v>
      </c>
      <c r="I675" s="5">
        <f>VLOOKUP(CONCATENATE($F675," ",$G675),AllocFactorMatrix,(I$4+1),FALSE)*$E675</f>
        <v>1920914.331341634</v>
      </c>
      <c r="J675" s="5">
        <f>VLOOKUP(CONCATENATE($F675," ",$G675),AllocFactorMatrix,(J$4+1),FALSE)*$E675</f>
        <v>447694.49447827728</v>
      </c>
      <c r="K675" s="5">
        <f>VLOOKUP(CONCATENATE($F675," ",$G675),AllocFactorMatrix,(K$4+1),FALSE)*$E675</f>
        <v>7118.392375320067</v>
      </c>
      <c r="L675" s="5">
        <f>VLOOKUP(CONCATENATE($F675," ",$G675),AllocFactorMatrix,(L$4+1),FALSE)*$E675</f>
        <v>752.13427122961377</v>
      </c>
      <c r="M675" s="5">
        <f t="shared" si="328"/>
        <v>455565.02112482698</v>
      </c>
      <c r="N675" s="5">
        <f>VLOOKUP(CONCATENATE($F675," ",$G675),AllocFactorMatrix,(N$4+1),FALSE)*$E675</f>
        <v>236608.47819297347</v>
      </c>
      <c r="O675" s="5">
        <f>VLOOKUP(CONCATENATE($F675," ",$G675),AllocFactorMatrix,(O$4+1),FALSE)*$E675</f>
        <v>35599.020206148569</v>
      </c>
      <c r="P675" s="5">
        <f>VLOOKUP(CONCATENATE($F675," ",$G675),AllocFactorMatrix,(P$4+1),FALSE)*$E675</f>
        <v>4677.5072916400595</v>
      </c>
      <c r="Q675" s="5">
        <f>VLOOKUP(CONCATENATE($F675," ",$G675),AllocFactorMatrix,(Q$4+1),FALSE)*$E675</f>
        <v>233.25652927771955</v>
      </c>
      <c r="R675" s="5">
        <f t="shared" si="330"/>
        <v>277118.26222003979</v>
      </c>
      <c r="S675" s="5">
        <f>VLOOKUP(CONCATENATE($F675," ",$G675),AllocFactorMatrix,(S$4+1),FALSE)*$E675</f>
        <v>10423.442967288127</v>
      </c>
      <c r="T675" s="5">
        <f>VLOOKUP(CONCATENATE($F675," ",$G675),AllocFactorMatrix,(T$4+1),FALSE)*$E675</f>
        <v>122745.34438335434</v>
      </c>
      <c r="U675" s="5">
        <f>VLOOKUP(CONCATENATE($F675," ",$G675),AllocFactorMatrix,(U$4+1),FALSE)*$E675</f>
        <v>245303.86276928787</v>
      </c>
      <c r="V675" s="5">
        <f>VLOOKUP(CONCATENATE($F675," ",$G675),AllocFactorMatrix,(V$4+1),FALSE)*$E675</f>
        <v>33589.837851162658</v>
      </c>
      <c r="W675" s="5">
        <f t="shared" si="334"/>
        <v>412062.48797109298</v>
      </c>
      <c r="X675" s="5">
        <f>VLOOKUP(CONCATENATE($F675," ",$G675),AllocFactorMatrix,(X$4+1),FALSE)*$E675</f>
        <v>65005.63457911952</v>
      </c>
      <c r="Y675" s="5">
        <f>VLOOKUP(CONCATENATE($F675," ",$G675),AllocFactorMatrix,(Y$4+1),FALSE)*$E675</f>
        <v>1074.3235477138119</v>
      </c>
      <c r="Z675" s="5">
        <f t="shared" si="329"/>
        <v>66079.958126833328</v>
      </c>
      <c r="AA675" s="5">
        <f>VLOOKUP(CONCATENATE($F675," ",$G675),AllocFactorMatrix,(AA$4+1),FALSE)*$E675</f>
        <v>893.72451586383193</v>
      </c>
      <c r="AB675" s="5">
        <f>VLOOKUP(CONCATENATE($F675," ",$G675),AllocFactorMatrix,(AB$4+1),FALSE)*$E675</f>
        <v>72806.765479678201</v>
      </c>
      <c r="AC675" s="5">
        <f>VLOOKUP(CONCATENATE($F675," ",$G675),AllocFactorMatrix,(AC$4+1),FALSE)*$E675</f>
        <v>10118.449220031094</v>
      </c>
    </row>
    <row r="676" spans="1:29">
      <c r="E676" s="11"/>
      <c r="F676" s="107"/>
      <c r="G676" s="7"/>
      <c r="H676" s="4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spans="1:29" hidden="1" outlineLevel="1">
      <c r="E677" s="11"/>
      <c r="F677" s="107"/>
      <c r="G677" s="52" t="str">
        <f>$G$8</f>
        <v>PRODUCTION</v>
      </c>
      <c r="H677" s="4">
        <f t="shared" ref="H677:AC677" si="335">H644+H652+H660+H668</f>
        <v>11576242.782870071</v>
      </c>
      <c r="I677" s="4">
        <f t="shared" si="335"/>
        <v>5954656.988148842</v>
      </c>
      <c r="J677" s="4">
        <f t="shared" si="335"/>
        <v>1388626.9251267943</v>
      </c>
      <c r="K677" s="4">
        <f t="shared" si="335"/>
        <v>19307.412847693457</v>
      </c>
      <c r="L677" s="4">
        <f t="shared" si="335"/>
        <v>2689.0149654746801</v>
      </c>
      <c r="M677" s="4">
        <f t="shared" si="335"/>
        <v>1410623.3529399626</v>
      </c>
      <c r="N677" s="4">
        <f t="shared" si="335"/>
        <v>826522.12862196018</v>
      </c>
      <c r="O677" s="4">
        <f t="shared" si="335"/>
        <v>148105.81059824416</v>
      </c>
      <c r="P677" s="4">
        <f t="shared" si="335"/>
        <v>30034.346996918568</v>
      </c>
      <c r="Q677" s="4">
        <f t="shared" si="335"/>
        <v>1140.5407450164182</v>
      </c>
      <c r="R677" s="4">
        <f t="shared" si="335"/>
        <v>1005802.8269621393</v>
      </c>
      <c r="S677" s="4">
        <f t="shared" si="335"/>
        <v>39141.751266091429</v>
      </c>
      <c r="T677" s="4">
        <f t="shared" si="335"/>
        <v>528436.24448122352</v>
      </c>
      <c r="U677" s="4">
        <f t="shared" si="335"/>
        <v>2021056.50506588</v>
      </c>
      <c r="V677" s="4">
        <f t="shared" si="335"/>
        <v>366133.13056560996</v>
      </c>
      <c r="W677" s="4">
        <f t="shared" si="335"/>
        <v>2954767.6313788048</v>
      </c>
      <c r="X677" s="4">
        <f t="shared" si="335"/>
        <v>226846.94456616152</v>
      </c>
      <c r="Y677" s="4">
        <f t="shared" si="335"/>
        <v>4530.7153211836694</v>
      </c>
      <c r="Z677" s="4">
        <f t="shared" si="335"/>
        <v>231377.65988734519</v>
      </c>
      <c r="AA677" s="4">
        <f t="shared" si="335"/>
        <v>2992.4781926180854</v>
      </c>
      <c r="AB677" s="4">
        <f t="shared" si="335"/>
        <v>13294.291937059061</v>
      </c>
      <c r="AC677" s="4">
        <f t="shared" si="335"/>
        <v>2727.5534233037774</v>
      </c>
    </row>
    <row r="678" spans="1:29" hidden="1" outlineLevel="1">
      <c r="E678" s="11"/>
      <c r="F678" s="107"/>
      <c r="G678" s="52" t="str">
        <f>$G$9</f>
        <v>BULKTRAN</v>
      </c>
      <c r="H678" s="4">
        <f t="shared" ref="H678:AC678" si="336">H645+H653+H661+H669</f>
        <v>1020856.6138906417</v>
      </c>
      <c r="I678" s="4">
        <f t="shared" si="336"/>
        <v>525114.32973719621</v>
      </c>
      <c r="J678" s="4">
        <f t="shared" si="336"/>
        <v>122456.74242768886</v>
      </c>
      <c r="K678" s="4">
        <f t="shared" si="336"/>
        <v>1702.6336154465419</v>
      </c>
      <c r="L678" s="4">
        <f t="shared" si="336"/>
        <v>237.13209577962527</v>
      </c>
      <c r="M678" s="4">
        <f t="shared" si="336"/>
        <v>124396.50813891503</v>
      </c>
      <c r="N678" s="4">
        <f t="shared" si="336"/>
        <v>72887.256889536977</v>
      </c>
      <c r="O678" s="4">
        <f t="shared" si="336"/>
        <v>13060.783117695362</v>
      </c>
      <c r="P678" s="4">
        <f t="shared" si="336"/>
        <v>2648.5935333924631</v>
      </c>
      <c r="Q678" s="4">
        <f t="shared" si="336"/>
        <v>100.5791416783936</v>
      </c>
      <c r="R678" s="4">
        <f t="shared" si="336"/>
        <v>88697.212682303187</v>
      </c>
      <c r="S678" s="4">
        <f t="shared" si="336"/>
        <v>3451.7344192521418</v>
      </c>
      <c r="T678" s="4">
        <f t="shared" si="336"/>
        <v>46600.40786259689</v>
      </c>
      <c r="U678" s="4">
        <f t="shared" si="336"/>
        <v>178227.85328036125</v>
      </c>
      <c r="V678" s="4">
        <f t="shared" si="336"/>
        <v>32287.628629858515</v>
      </c>
      <c r="W678" s="4">
        <f t="shared" si="336"/>
        <v>260567.62419206879</v>
      </c>
      <c r="X678" s="4">
        <f t="shared" si="336"/>
        <v>20004.608407481504</v>
      </c>
      <c r="Y678" s="4">
        <f t="shared" si="336"/>
        <v>399.54333958252499</v>
      </c>
      <c r="Z678" s="4">
        <f t="shared" si="336"/>
        <v>20404.151747064028</v>
      </c>
      <c r="AA678" s="4">
        <f t="shared" si="336"/>
        <v>263.8931484210193</v>
      </c>
      <c r="AB678" s="4">
        <f t="shared" si="336"/>
        <v>1172.3636162004373</v>
      </c>
      <c r="AC678" s="4">
        <f t="shared" si="336"/>
        <v>240.53062847299594</v>
      </c>
    </row>
    <row r="679" spans="1:29" hidden="1" outlineLevel="1">
      <c r="E679" s="11"/>
      <c r="F679" s="107"/>
      <c r="G679" s="52" t="str">
        <f>$G$10</f>
        <v>SUBTRAN</v>
      </c>
      <c r="H679" s="4">
        <f t="shared" ref="H679:AC679" si="337">H646+H654+H662+H670</f>
        <v>282644.65896495804</v>
      </c>
      <c r="I679" s="4">
        <f t="shared" si="337"/>
        <v>144418.2385449346</v>
      </c>
      <c r="J679" s="4">
        <f t="shared" si="337"/>
        <v>33854.074792897547</v>
      </c>
      <c r="K679" s="4">
        <f t="shared" si="337"/>
        <v>472.92829736574453</v>
      </c>
      <c r="L679" s="4">
        <f t="shared" si="337"/>
        <v>85.597824479333141</v>
      </c>
      <c r="M679" s="4">
        <f t="shared" si="337"/>
        <v>34412.600914742623</v>
      </c>
      <c r="N679" s="4">
        <f t="shared" si="337"/>
        <v>19565.233041285723</v>
      </c>
      <c r="O679" s="4">
        <f t="shared" si="337"/>
        <v>3515.7740813381806</v>
      </c>
      <c r="P679" s="4">
        <f t="shared" si="337"/>
        <v>922.86358972965854</v>
      </c>
      <c r="Q679" s="4">
        <f t="shared" si="337"/>
        <v>0</v>
      </c>
      <c r="R679" s="4">
        <f t="shared" si="337"/>
        <v>24003.870712353561</v>
      </c>
      <c r="S679" s="4">
        <f t="shared" si="337"/>
        <v>881.88789337003595</v>
      </c>
      <c r="T679" s="4">
        <f t="shared" si="337"/>
        <v>12373.742292664676</v>
      </c>
      <c r="U679" s="4">
        <f t="shared" si="337"/>
        <v>61012.09444796537</v>
      </c>
      <c r="V679" s="4">
        <f t="shared" si="337"/>
        <v>0</v>
      </c>
      <c r="W679" s="4">
        <f t="shared" si="337"/>
        <v>74267.724634000086</v>
      </c>
      <c r="X679" s="4">
        <f t="shared" si="337"/>
        <v>5363.2250927885088</v>
      </c>
      <c r="Y679" s="4">
        <f t="shared" si="337"/>
        <v>107.68560650199426</v>
      </c>
      <c r="Z679" s="4">
        <f t="shared" si="337"/>
        <v>5470.9106992905035</v>
      </c>
      <c r="AA679" s="4">
        <f t="shared" si="337"/>
        <v>71.313459636644268</v>
      </c>
      <c r="AB679" s="4">
        <f t="shared" si="337"/>
        <v>0</v>
      </c>
      <c r="AC679" s="4">
        <f t="shared" si="337"/>
        <v>0</v>
      </c>
    </row>
    <row r="680" spans="1:29" hidden="1" outlineLevel="1">
      <c r="E680" s="11"/>
      <c r="F680" s="107"/>
      <c r="G680" s="52" t="str">
        <f>$G$11</f>
        <v>DISTPRI</v>
      </c>
      <c r="H680" s="4">
        <f t="shared" ref="H680:AC680" si="338">H647+H655+H663+H671</f>
        <v>1114894.3333927966</v>
      </c>
      <c r="I680" s="4">
        <f t="shared" si="338"/>
        <v>730040.68958733953</v>
      </c>
      <c r="J680" s="4">
        <f t="shared" si="338"/>
        <v>170857.69840896947</v>
      </c>
      <c r="K680" s="4">
        <f t="shared" si="338"/>
        <v>2386.4977660262794</v>
      </c>
      <c r="L680" s="4">
        <f t="shared" si="338"/>
        <v>0</v>
      </c>
      <c r="M680" s="4">
        <f t="shared" si="338"/>
        <v>173244.19617499574</v>
      </c>
      <c r="N680" s="4">
        <f t="shared" si="338"/>
        <v>99186.245620146336</v>
      </c>
      <c r="O680" s="4">
        <f t="shared" si="338"/>
        <v>17821.704388161415</v>
      </c>
      <c r="P680" s="4">
        <f t="shared" si="338"/>
        <v>0</v>
      </c>
      <c r="Q680" s="4">
        <f t="shared" si="338"/>
        <v>0</v>
      </c>
      <c r="R680" s="4">
        <f t="shared" si="338"/>
        <v>117007.95000830776</v>
      </c>
      <c r="S680" s="4">
        <f t="shared" si="338"/>
        <v>4484.8803770418663</v>
      </c>
      <c r="T680" s="4">
        <f t="shared" si="338"/>
        <v>62016.310589175278</v>
      </c>
      <c r="U680" s="4">
        <f t="shared" si="338"/>
        <v>0</v>
      </c>
      <c r="V680" s="4">
        <f t="shared" si="338"/>
        <v>0</v>
      </c>
      <c r="W680" s="4">
        <f t="shared" si="338"/>
        <v>66501.190966217138</v>
      </c>
      <c r="X680" s="4">
        <f t="shared" si="338"/>
        <v>27196.048972301898</v>
      </c>
      <c r="Y680" s="4">
        <f t="shared" si="338"/>
        <v>545.86759130575683</v>
      </c>
      <c r="Z680" s="4">
        <f t="shared" si="338"/>
        <v>27741.916563607654</v>
      </c>
      <c r="AA680" s="4">
        <f t="shared" si="338"/>
        <v>358.39009232876015</v>
      </c>
      <c r="AB680" s="4">
        <f t="shared" si="338"/>
        <v>0</v>
      </c>
      <c r="AC680" s="4">
        <f t="shared" si="338"/>
        <v>0</v>
      </c>
    </row>
    <row r="681" spans="1:29" hidden="1" outlineLevel="1">
      <c r="E681" s="11"/>
      <c r="F681" s="107"/>
      <c r="G681" s="52" t="str">
        <f>$G$12</f>
        <v>DISTSEC</v>
      </c>
      <c r="H681" s="4">
        <f t="shared" ref="H681:AC681" si="339">H648+H656+H664+H672</f>
        <v>537062.17417060281</v>
      </c>
      <c r="I681" s="4">
        <f t="shared" si="339"/>
        <v>398556.56989828422</v>
      </c>
      <c r="J681" s="4">
        <f t="shared" si="339"/>
        <v>80366.81086048852</v>
      </c>
      <c r="K681" s="4">
        <f t="shared" si="339"/>
        <v>0</v>
      </c>
      <c r="L681" s="4">
        <f t="shared" si="339"/>
        <v>0</v>
      </c>
      <c r="M681" s="4">
        <f t="shared" si="339"/>
        <v>80366.81086048852</v>
      </c>
      <c r="N681" s="4">
        <f t="shared" si="339"/>
        <v>40170.183495059013</v>
      </c>
      <c r="O681" s="4">
        <f t="shared" si="339"/>
        <v>0</v>
      </c>
      <c r="P681" s="4">
        <f t="shared" si="339"/>
        <v>0</v>
      </c>
      <c r="Q681" s="4">
        <f t="shared" si="339"/>
        <v>0</v>
      </c>
      <c r="R681" s="4">
        <f t="shared" si="339"/>
        <v>40170.183495059013</v>
      </c>
      <c r="S681" s="4">
        <f t="shared" si="339"/>
        <v>1501.4674044204849</v>
      </c>
      <c r="T681" s="4">
        <f t="shared" si="339"/>
        <v>0</v>
      </c>
      <c r="U681" s="4">
        <f t="shared" si="339"/>
        <v>0</v>
      </c>
      <c r="V681" s="4">
        <f t="shared" si="339"/>
        <v>0</v>
      </c>
      <c r="W681" s="4">
        <f t="shared" si="339"/>
        <v>1501.4674044204849</v>
      </c>
      <c r="X681" s="4">
        <f t="shared" si="339"/>
        <v>11347.142552081154</v>
      </c>
      <c r="Y681" s="4">
        <f t="shared" si="339"/>
        <v>0</v>
      </c>
      <c r="Z681" s="4">
        <f t="shared" si="339"/>
        <v>11347.142552081154</v>
      </c>
      <c r="AA681" s="4">
        <f t="shared" si="339"/>
        <v>134.16375408574649</v>
      </c>
      <c r="AB681" s="4">
        <f t="shared" si="339"/>
        <v>4129.5214627146152</v>
      </c>
      <c r="AC681" s="4">
        <f t="shared" si="339"/>
        <v>856.31474346902564</v>
      </c>
    </row>
    <row r="682" spans="1:29" hidden="1" outlineLevel="1">
      <c r="E682" s="11"/>
      <c r="F682" s="107"/>
      <c r="G682" s="52" t="str">
        <f>$G$13</f>
        <v>ENERGY</v>
      </c>
      <c r="H682" s="4">
        <f t="shared" ref="H682:AC682" si="340">H649+H657+H665+H673</f>
        <v>34142597.999999985</v>
      </c>
      <c r="I682" s="4">
        <f t="shared" si="340"/>
        <v>13359527.744083608</v>
      </c>
      <c r="J682" s="4">
        <f t="shared" si="340"/>
        <v>3854184.9927737694</v>
      </c>
      <c r="K682" s="4">
        <f t="shared" si="340"/>
        <v>53719.112230759762</v>
      </c>
      <c r="L682" s="4">
        <f t="shared" si="340"/>
        <v>7509.8863623030638</v>
      </c>
      <c r="M682" s="4">
        <f t="shared" si="340"/>
        <v>3915413.9913668321</v>
      </c>
      <c r="N682" s="4">
        <f t="shared" si="340"/>
        <v>2500688.9442495038</v>
      </c>
      <c r="O682" s="4">
        <f t="shared" si="340"/>
        <v>445970.27890502167</v>
      </c>
      <c r="P682" s="4">
        <f t="shared" si="340"/>
        <v>90815.880903894082</v>
      </c>
      <c r="Q682" s="4">
        <f t="shared" si="340"/>
        <v>3430.1465565690291</v>
      </c>
      <c r="R682" s="4">
        <f t="shared" si="340"/>
        <v>3040905.2506149882</v>
      </c>
      <c r="S682" s="4">
        <f t="shared" si="340"/>
        <v>130961.12546868743</v>
      </c>
      <c r="T682" s="4">
        <f t="shared" si="340"/>
        <v>2070520.29391917</v>
      </c>
      <c r="U682" s="4">
        <f t="shared" si="340"/>
        <v>8904970.7959192079</v>
      </c>
      <c r="V682" s="4">
        <f t="shared" si="340"/>
        <v>1675118.0168262711</v>
      </c>
      <c r="W682" s="4">
        <f t="shared" si="340"/>
        <v>12781570.232133336</v>
      </c>
      <c r="X682" s="4">
        <f t="shared" si="340"/>
        <v>686914.46353992156</v>
      </c>
      <c r="Y682" s="4">
        <f t="shared" si="340"/>
        <v>13782.801687411778</v>
      </c>
      <c r="Z682" s="4">
        <f t="shared" si="340"/>
        <v>700697.26522733341</v>
      </c>
      <c r="AA682" s="4">
        <f t="shared" si="340"/>
        <v>12294.318208062863</v>
      </c>
      <c r="AB682" s="4">
        <f t="shared" si="340"/>
        <v>275388.51729225705</v>
      </c>
      <c r="AC682" s="4">
        <f t="shared" si="340"/>
        <v>56800.681073569787</v>
      </c>
    </row>
    <row r="683" spans="1:29" hidden="1" outlineLevel="1">
      <c r="E683" s="11"/>
      <c r="F683" s="107"/>
      <c r="G683" s="52" t="str">
        <f>$G$14</f>
        <v>CUSTOMER</v>
      </c>
      <c r="H683" s="4">
        <f t="shared" ref="H683:AC683" si="341">H650+H658+H666+H674</f>
        <v>235400.43671092513</v>
      </c>
      <c r="I683" s="4">
        <f t="shared" si="341"/>
        <v>110078.76717141774</v>
      </c>
      <c r="J683" s="4">
        <f t="shared" si="341"/>
        <v>37196.188305753043</v>
      </c>
      <c r="K683" s="4">
        <f t="shared" si="341"/>
        <v>2515.1355462939223</v>
      </c>
      <c r="L683" s="4">
        <f t="shared" si="341"/>
        <v>423.66667113425279</v>
      </c>
      <c r="M683" s="4">
        <f t="shared" si="341"/>
        <v>40134.990523181223</v>
      </c>
      <c r="N683" s="4">
        <f t="shared" si="341"/>
        <v>3035.9693519374669</v>
      </c>
      <c r="O683" s="4">
        <f t="shared" si="341"/>
        <v>884.73816758597934</v>
      </c>
      <c r="P683" s="4">
        <f t="shared" si="341"/>
        <v>1041.9644459108431</v>
      </c>
      <c r="Q683" s="4">
        <f t="shared" si="341"/>
        <v>130.24376126429325</v>
      </c>
      <c r="R683" s="4">
        <f t="shared" si="341"/>
        <v>5092.9157266985821</v>
      </c>
      <c r="S683" s="4">
        <f t="shared" si="341"/>
        <v>19.954246537534143</v>
      </c>
      <c r="T683" s="4">
        <f t="shared" si="341"/>
        <v>627.33395112727226</v>
      </c>
      <c r="U683" s="4">
        <f t="shared" si="341"/>
        <v>1751.4901172495777</v>
      </c>
      <c r="V683" s="4">
        <f t="shared" si="341"/>
        <v>520.97344996867344</v>
      </c>
      <c r="W683" s="4">
        <f t="shared" si="341"/>
        <v>2919.7517648830576</v>
      </c>
      <c r="X683" s="4">
        <f t="shared" si="341"/>
        <v>610.57537968564975</v>
      </c>
      <c r="Y683" s="4">
        <f t="shared" si="341"/>
        <v>11.559606357174058</v>
      </c>
      <c r="Z683" s="4">
        <f t="shared" si="341"/>
        <v>622.13498604282381</v>
      </c>
      <c r="AA683" s="4">
        <f t="shared" si="341"/>
        <v>59.578867554100512</v>
      </c>
      <c r="AB683" s="4">
        <f t="shared" si="341"/>
        <v>67476.513734245527</v>
      </c>
      <c r="AC683" s="4">
        <f t="shared" si="341"/>
        <v>9015.7839369020639</v>
      </c>
    </row>
    <row r="684" spans="1:29" s="52" customFormat="1" collapsed="1">
      <c r="A684" s="53"/>
      <c r="B684" s="104"/>
      <c r="D684" s="52" t="s">
        <v>199</v>
      </c>
      <c r="E684" s="114">
        <f>E651+E659+E667+E675</f>
        <v>48909699</v>
      </c>
      <c r="F684" s="107"/>
      <c r="G684" s="52" t="str">
        <f>$G$15</f>
        <v>TOTAL</v>
      </c>
      <c r="H684" s="57">
        <f t="shared" ref="H684:AC684" si="342">H651+H659+H667+H675</f>
        <v>48909698.999999985</v>
      </c>
      <c r="I684" s="57">
        <f t="shared" si="342"/>
        <v>21222393.327171627</v>
      </c>
      <c r="J684" s="57">
        <f t="shared" si="342"/>
        <v>5687543.4326963602</v>
      </c>
      <c r="K684" s="57">
        <f t="shared" si="342"/>
        <v>80103.720303585709</v>
      </c>
      <c r="L684" s="57">
        <f t="shared" si="342"/>
        <v>10945.297919170955</v>
      </c>
      <c r="M684" s="57">
        <f t="shared" si="342"/>
        <v>5778592.4509191178</v>
      </c>
      <c r="N684" s="57">
        <f t="shared" si="342"/>
        <v>3562055.9612694294</v>
      </c>
      <c r="O684" s="57">
        <f t="shared" si="342"/>
        <v>629359.08925804682</v>
      </c>
      <c r="P684" s="57">
        <f t="shared" si="342"/>
        <v>125463.64946984561</v>
      </c>
      <c r="Q684" s="57">
        <f t="shared" si="342"/>
        <v>4801.5102045281346</v>
      </c>
      <c r="R684" s="57">
        <f t="shared" si="342"/>
        <v>4321680.2102018492</v>
      </c>
      <c r="S684" s="57">
        <f t="shared" si="342"/>
        <v>180442.80107540093</v>
      </c>
      <c r="T684" s="57">
        <f t="shared" si="342"/>
        <v>2720574.3330959575</v>
      </c>
      <c r="U684" s="57">
        <f t="shared" si="342"/>
        <v>11167018.738830663</v>
      </c>
      <c r="V684" s="57">
        <f t="shared" si="342"/>
        <v>2074059.7494717084</v>
      </c>
      <c r="W684" s="57">
        <f t="shared" si="342"/>
        <v>16142095.622473732</v>
      </c>
      <c r="X684" s="57">
        <f t="shared" si="342"/>
        <v>978283.00851042185</v>
      </c>
      <c r="Y684" s="57">
        <f t="shared" si="342"/>
        <v>19378.173152342897</v>
      </c>
      <c r="Z684" s="57">
        <f t="shared" si="342"/>
        <v>997661.18166276475</v>
      </c>
      <c r="AA684" s="57">
        <f t="shared" si="342"/>
        <v>16174.13572270722</v>
      </c>
      <c r="AB684" s="57">
        <f t="shared" si="342"/>
        <v>361461.20804247668</v>
      </c>
      <c r="AC684" s="57">
        <f t="shared" si="342"/>
        <v>69640.863805717658</v>
      </c>
    </row>
    <row r="685" spans="1:29">
      <c r="E685" s="4"/>
      <c r="F685" s="175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>
      <c r="C686" s="52" t="s">
        <v>588</v>
      </c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spans="1:29" hidden="1" outlineLevel="1">
      <c r="F687" s="175" t="str">
        <f>F694</f>
        <v>PROD_ENERGY</v>
      </c>
      <c r="G687" s="52" t="str">
        <f>$G$8</f>
        <v>PRODUCTION</v>
      </c>
      <c r="H687" s="4">
        <f t="shared" ref="H687:H702" si="343">SUBTOTAL(9,I687:AC687)</f>
        <v>0</v>
      </c>
      <c r="I687" s="5">
        <f>VLOOKUP(CONCATENATE($F687," ",$G687),AllocFactorMatrix,(I$4+1),FALSE)*$E694</f>
        <v>0</v>
      </c>
      <c r="J687" s="5">
        <f>VLOOKUP(CONCATENATE($F687," ",$G687),AllocFactorMatrix,(J$4+1),FALSE)*$E694</f>
        <v>0</v>
      </c>
      <c r="K687" s="5">
        <f>VLOOKUP(CONCATENATE($F687," ",$G687),AllocFactorMatrix,(K$4+1),FALSE)*$E694</f>
        <v>0</v>
      </c>
      <c r="L687" s="5">
        <f>VLOOKUP(CONCATENATE($F687," ",$G687),AllocFactorMatrix,(L$4+1),FALSE)*$E694</f>
        <v>0</v>
      </c>
      <c r="M687" s="5">
        <f t="shared" ref="M687:M694" si="344">SUBTOTAL(9,J687:L687)</f>
        <v>0</v>
      </c>
      <c r="N687" s="5">
        <f>VLOOKUP(CONCATENATE($F687," ",$G687),AllocFactorMatrix,(N$4+1),FALSE)*$E694</f>
        <v>0</v>
      </c>
      <c r="O687" s="5">
        <f>VLOOKUP(CONCATENATE($F687," ",$G687),AllocFactorMatrix,(O$4+1),FALSE)*$E694</f>
        <v>0</v>
      </c>
      <c r="P687" s="5">
        <f>VLOOKUP(CONCATENATE($F687," ",$G687),AllocFactorMatrix,(P$4+1),FALSE)*$E694</f>
        <v>0</v>
      </c>
      <c r="Q687" s="5">
        <f>VLOOKUP(CONCATENATE($F687," ",$G687),AllocFactorMatrix,(Q$4+1),FALSE)*$E694</f>
        <v>0</v>
      </c>
      <c r="R687" s="5">
        <f t="shared" ref="R687:R694" si="345">SUBTOTAL(9,N687:Q687)</f>
        <v>0</v>
      </c>
      <c r="S687" s="5">
        <f>VLOOKUP(CONCATENATE($F687," ",$G687),AllocFactorMatrix,(S$4+1),FALSE)*$E694</f>
        <v>0</v>
      </c>
      <c r="T687" s="5">
        <f>VLOOKUP(CONCATENATE($F687," ",$G687),AllocFactorMatrix,(T$4+1),FALSE)*$E694</f>
        <v>0</v>
      </c>
      <c r="U687" s="5">
        <f>VLOOKUP(CONCATENATE($F687," ",$G687),AllocFactorMatrix,(U$4+1),FALSE)*$E694</f>
        <v>0</v>
      </c>
      <c r="V687" s="5">
        <f>VLOOKUP(CONCATENATE($F687," ",$G687),AllocFactorMatrix,(V$4+1),FALSE)*$E694</f>
        <v>0</v>
      </c>
      <c r="W687" s="5">
        <f>SUBTOTAL(9,S687:V687)</f>
        <v>0</v>
      </c>
      <c r="X687" s="5">
        <f>VLOOKUP(CONCATENATE($F687," ",$G687),AllocFactorMatrix,(X$4+1),FALSE)*$E694</f>
        <v>0</v>
      </c>
      <c r="Y687" s="5">
        <f>VLOOKUP(CONCATENATE($F687," ",$G687),AllocFactorMatrix,(Y$4+1),FALSE)*$E694</f>
        <v>0</v>
      </c>
      <c r="Z687" s="5">
        <f t="shared" ref="Z687:Z694" si="346">SUBTOTAL(9,X687:Y687)</f>
        <v>0</v>
      </c>
      <c r="AA687" s="5">
        <f>VLOOKUP(CONCATENATE($F687," ",$G687),AllocFactorMatrix,(AA$4+1),FALSE)*$E694</f>
        <v>0</v>
      </c>
      <c r="AB687" s="5">
        <f>VLOOKUP(CONCATENATE($F687," ",$G687),AllocFactorMatrix,(AB$4+1),FALSE)*$E694</f>
        <v>0</v>
      </c>
      <c r="AC687" s="5">
        <f>VLOOKUP(CONCATENATE($F687," ",$G687),AllocFactorMatrix,(AC$4+1),FALSE)*$E694</f>
        <v>0</v>
      </c>
    </row>
    <row r="688" spans="1:29" hidden="1" outlineLevel="1">
      <c r="F688" s="175" t="str">
        <f>F694</f>
        <v>PROD_ENERGY</v>
      </c>
      <c r="G688" s="52" t="str">
        <f>$G$9</f>
        <v>BULKTRAN</v>
      </c>
      <c r="H688" s="4">
        <f t="shared" si="343"/>
        <v>0</v>
      </c>
      <c r="I688" s="5">
        <f>VLOOKUP(CONCATENATE($F688," ",$G688),AllocFactorMatrix,(I$4+1),FALSE)*$E694</f>
        <v>0</v>
      </c>
      <c r="J688" s="5">
        <f>VLOOKUP(CONCATENATE($F688," ",$G688),AllocFactorMatrix,(J$4+1),FALSE)*$E694</f>
        <v>0</v>
      </c>
      <c r="K688" s="5">
        <f>VLOOKUP(CONCATENATE($F688," ",$G688),AllocFactorMatrix,(K$4+1),FALSE)*$E694</f>
        <v>0</v>
      </c>
      <c r="L688" s="5">
        <f>VLOOKUP(CONCATENATE($F688," ",$G688),AllocFactorMatrix,(L$4+1),FALSE)*$E694</f>
        <v>0</v>
      </c>
      <c r="M688" s="5">
        <f t="shared" si="344"/>
        <v>0</v>
      </c>
      <c r="N688" s="5">
        <f>VLOOKUP(CONCATENATE($F688," ",$G688),AllocFactorMatrix,(N$4+1),FALSE)*$E694</f>
        <v>0</v>
      </c>
      <c r="O688" s="5">
        <f>VLOOKUP(CONCATENATE($F688," ",$G688),AllocFactorMatrix,(O$4+1),FALSE)*$E694</f>
        <v>0</v>
      </c>
      <c r="P688" s="5">
        <f>VLOOKUP(CONCATENATE($F688," ",$G688),AllocFactorMatrix,(P$4+1),FALSE)*$E694</f>
        <v>0</v>
      </c>
      <c r="Q688" s="5">
        <f>VLOOKUP(CONCATENATE($F688," ",$G688),AllocFactorMatrix,(Q$4+1),FALSE)*$E694</f>
        <v>0</v>
      </c>
      <c r="R688" s="5">
        <f t="shared" si="345"/>
        <v>0</v>
      </c>
      <c r="S688" s="5">
        <f>VLOOKUP(CONCATENATE($F688," ",$G688),AllocFactorMatrix,(S$4+1),FALSE)*$E694</f>
        <v>0</v>
      </c>
      <c r="T688" s="5">
        <f>VLOOKUP(CONCATENATE($F688," ",$G688),AllocFactorMatrix,(T$4+1),FALSE)*$E694</f>
        <v>0</v>
      </c>
      <c r="U688" s="5">
        <f>VLOOKUP(CONCATENATE($F688," ",$G688),AllocFactorMatrix,(U$4+1),FALSE)*$E694</f>
        <v>0</v>
      </c>
      <c r="V688" s="5">
        <f>VLOOKUP(CONCATENATE($F688," ",$G688),AllocFactorMatrix,(V$4+1),FALSE)*$E694</f>
        <v>0</v>
      </c>
      <c r="W688" s="5">
        <f t="shared" ref="W688:W694" si="347">SUBTOTAL(9,S688:V688)</f>
        <v>0</v>
      </c>
      <c r="X688" s="5">
        <f>VLOOKUP(CONCATENATE($F688," ",$G688),AllocFactorMatrix,(X$4+1),FALSE)*$E694</f>
        <v>0</v>
      </c>
      <c r="Y688" s="5">
        <f>VLOOKUP(CONCATENATE($F688," ",$G688),AllocFactorMatrix,(Y$4+1),FALSE)*$E694</f>
        <v>0</v>
      </c>
      <c r="Z688" s="5">
        <f t="shared" si="346"/>
        <v>0</v>
      </c>
      <c r="AA688" s="5">
        <f>VLOOKUP(CONCATENATE($F688," ",$G688),AllocFactorMatrix,(AA$4+1),FALSE)*$E694</f>
        <v>0</v>
      </c>
      <c r="AB688" s="5">
        <f>VLOOKUP(CONCATENATE($F688," ",$G688),AllocFactorMatrix,(AB$4+1),FALSE)*$E694</f>
        <v>0</v>
      </c>
      <c r="AC688" s="5">
        <f>VLOOKUP(CONCATENATE($F688," ",$G688),AllocFactorMatrix,(AC$4+1),FALSE)*$E694</f>
        <v>0</v>
      </c>
    </row>
    <row r="689" spans="4:29" hidden="1" outlineLevel="1">
      <c r="F689" s="175" t="str">
        <f>F694</f>
        <v>PROD_ENERGY</v>
      </c>
      <c r="G689" s="52" t="str">
        <f>$G$10</f>
        <v>SUBTRAN</v>
      </c>
      <c r="H689" s="4">
        <f t="shared" si="343"/>
        <v>0</v>
      </c>
      <c r="I689" s="5">
        <f>VLOOKUP(CONCATENATE($F689," ",$G689),AllocFactorMatrix,(I$4+1),FALSE)*$E694</f>
        <v>0</v>
      </c>
      <c r="J689" s="5">
        <f>VLOOKUP(CONCATENATE($F689," ",$G689),AllocFactorMatrix,(J$4+1),FALSE)*$E694</f>
        <v>0</v>
      </c>
      <c r="K689" s="5">
        <f>VLOOKUP(CONCATENATE($F689," ",$G689),AllocFactorMatrix,(K$4+1),FALSE)*$E694</f>
        <v>0</v>
      </c>
      <c r="L689" s="5">
        <f>VLOOKUP(CONCATENATE($F689," ",$G689),AllocFactorMatrix,(L$4+1),FALSE)*$E694</f>
        <v>0</v>
      </c>
      <c r="M689" s="5">
        <f t="shared" si="344"/>
        <v>0</v>
      </c>
      <c r="N689" s="5">
        <f>VLOOKUP(CONCATENATE($F689," ",$G689),AllocFactorMatrix,(N$4+1),FALSE)*$E694</f>
        <v>0</v>
      </c>
      <c r="O689" s="5">
        <f>VLOOKUP(CONCATENATE($F689," ",$G689),AllocFactorMatrix,(O$4+1),FALSE)*$E694</f>
        <v>0</v>
      </c>
      <c r="P689" s="5">
        <f>VLOOKUP(CONCATENATE($F689," ",$G689),AllocFactorMatrix,(P$4+1),FALSE)*$E694</f>
        <v>0</v>
      </c>
      <c r="Q689" s="5">
        <f>VLOOKUP(CONCATENATE($F689," ",$G689),AllocFactorMatrix,(Q$4+1),FALSE)*$E694</f>
        <v>0</v>
      </c>
      <c r="R689" s="5">
        <f t="shared" si="345"/>
        <v>0</v>
      </c>
      <c r="S689" s="5">
        <f>VLOOKUP(CONCATENATE($F689," ",$G689),AllocFactorMatrix,(S$4+1),FALSE)*$E694</f>
        <v>0</v>
      </c>
      <c r="T689" s="5">
        <f>VLOOKUP(CONCATENATE($F689," ",$G689),AllocFactorMatrix,(T$4+1),FALSE)*$E694</f>
        <v>0</v>
      </c>
      <c r="U689" s="5">
        <f>VLOOKUP(CONCATENATE($F689," ",$G689),AllocFactorMatrix,(U$4+1),FALSE)*$E694</f>
        <v>0</v>
      </c>
      <c r="V689" s="5">
        <f>VLOOKUP(CONCATENATE($F689," ",$G689),AllocFactorMatrix,(V$4+1),FALSE)*$E694</f>
        <v>0</v>
      </c>
      <c r="W689" s="5">
        <f t="shared" si="347"/>
        <v>0</v>
      </c>
      <c r="X689" s="5">
        <f>VLOOKUP(CONCATENATE($F689," ",$G689),AllocFactorMatrix,(X$4+1),FALSE)*$E694</f>
        <v>0</v>
      </c>
      <c r="Y689" s="5">
        <f>VLOOKUP(CONCATENATE($F689," ",$G689),AllocFactorMatrix,(Y$4+1),FALSE)*$E694</f>
        <v>0</v>
      </c>
      <c r="Z689" s="5">
        <f t="shared" si="346"/>
        <v>0</v>
      </c>
      <c r="AA689" s="5">
        <f>VLOOKUP(CONCATENATE($F689," ",$G689),AllocFactorMatrix,(AA$4+1),FALSE)*$E694</f>
        <v>0</v>
      </c>
      <c r="AB689" s="5">
        <f>VLOOKUP(CONCATENATE($F689," ",$G689),AllocFactorMatrix,(AB$4+1),FALSE)*$E694</f>
        <v>0</v>
      </c>
      <c r="AC689" s="5">
        <f>VLOOKUP(CONCATENATE($F689," ",$G689),AllocFactorMatrix,(AC$4+1),FALSE)*$E694</f>
        <v>0</v>
      </c>
    </row>
    <row r="690" spans="4:29" hidden="1" outlineLevel="1">
      <c r="F690" s="175" t="str">
        <f>F694</f>
        <v>PROD_ENERGY</v>
      </c>
      <c r="G690" s="52" t="str">
        <f>$G$11</f>
        <v>DISTPRI</v>
      </c>
      <c r="H690" s="4">
        <f t="shared" si="343"/>
        <v>0</v>
      </c>
      <c r="I690" s="5">
        <f>VLOOKUP(CONCATENATE($F690," ",$G690),AllocFactorMatrix,(I$4+1),FALSE)*$E694</f>
        <v>0</v>
      </c>
      <c r="J690" s="5">
        <f>VLOOKUP(CONCATENATE($F690," ",$G690),AllocFactorMatrix,(J$4+1),FALSE)*$E694</f>
        <v>0</v>
      </c>
      <c r="K690" s="5">
        <f>VLOOKUP(CONCATENATE($F690," ",$G690),AllocFactorMatrix,(K$4+1),FALSE)*$E694</f>
        <v>0</v>
      </c>
      <c r="L690" s="5">
        <f>VLOOKUP(CONCATENATE($F690," ",$G690),AllocFactorMatrix,(L$4+1),FALSE)*$E694</f>
        <v>0</v>
      </c>
      <c r="M690" s="5">
        <f t="shared" si="344"/>
        <v>0</v>
      </c>
      <c r="N690" s="5">
        <f>VLOOKUP(CONCATENATE($F690," ",$G690),AllocFactorMatrix,(N$4+1),FALSE)*$E694</f>
        <v>0</v>
      </c>
      <c r="O690" s="5">
        <f>VLOOKUP(CONCATENATE($F690," ",$G690),AllocFactorMatrix,(O$4+1),FALSE)*$E694</f>
        <v>0</v>
      </c>
      <c r="P690" s="5">
        <f>VLOOKUP(CONCATENATE($F690," ",$G690),AllocFactorMatrix,(P$4+1),FALSE)*$E694</f>
        <v>0</v>
      </c>
      <c r="Q690" s="5">
        <f>VLOOKUP(CONCATENATE($F690," ",$G690),AllocFactorMatrix,(Q$4+1),FALSE)*$E694</f>
        <v>0</v>
      </c>
      <c r="R690" s="5">
        <f t="shared" si="345"/>
        <v>0</v>
      </c>
      <c r="S690" s="5">
        <f>VLOOKUP(CONCATENATE($F690," ",$G690),AllocFactorMatrix,(S$4+1),FALSE)*$E694</f>
        <v>0</v>
      </c>
      <c r="T690" s="5">
        <f>VLOOKUP(CONCATENATE($F690," ",$G690),AllocFactorMatrix,(T$4+1),FALSE)*$E694</f>
        <v>0</v>
      </c>
      <c r="U690" s="5">
        <f>VLOOKUP(CONCATENATE($F690," ",$G690),AllocFactorMatrix,(U$4+1),FALSE)*$E694</f>
        <v>0</v>
      </c>
      <c r="V690" s="5">
        <f>VLOOKUP(CONCATENATE($F690," ",$G690),AllocFactorMatrix,(V$4+1),FALSE)*$E694</f>
        <v>0</v>
      </c>
      <c r="W690" s="5">
        <f t="shared" si="347"/>
        <v>0</v>
      </c>
      <c r="X690" s="5">
        <f>VLOOKUP(CONCATENATE($F690," ",$G690),AllocFactorMatrix,(X$4+1),FALSE)*$E694</f>
        <v>0</v>
      </c>
      <c r="Y690" s="5">
        <f>VLOOKUP(CONCATENATE($F690," ",$G690),AllocFactorMatrix,(Y$4+1),FALSE)*$E694</f>
        <v>0</v>
      </c>
      <c r="Z690" s="5">
        <f t="shared" si="346"/>
        <v>0</v>
      </c>
      <c r="AA690" s="5">
        <f>VLOOKUP(CONCATENATE($F690," ",$G690),AllocFactorMatrix,(AA$4+1),FALSE)*$E694</f>
        <v>0</v>
      </c>
      <c r="AB690" s="5">
        <f>VLOOKUP(CONCATENATE($F690," ",$G690),AllocFactorMatrix,(AB$4+1),FALSE)*$E694</f>
        <v>0</v>
      </c>
      <c r="AC690" s="5">
        <f>VLOOKUP(CONCATENATE($F690," ",$G690),AllocFactorMatrix,(AC$4+1),FALSE)*$E694</f>
        <v>0</v>
      </c>
    </row>
    <row r="691" spans="4:29" hidden="1" outlineLevel="1">
      <c r="F691" s="175" t="str">
        <f>F694</f>
        <v>PROD_ENERGY</v>
      </c>
      <c r="G691" s="52" t="str">
        <f>$G$12</f>
        <v>DISTSEC</v>
      </c>
      <c r="H691" s="4">
        <f t="shared" si="343"/>
        <v>0</v>
      </c>
      <c r="I691" s="5">
        <f>VLOOKUP(CONCATENATE($F691," ",$G691),AllocFactorMatrix,(I$4+1),FALSE)*$E694</f>
        <v>0</v>
      </c>
      <c r="J691" s="5">
        <f>VLOOKUP(CONCATENATE($F691," ",$G691),AllocFactorMatrix,(J$4+1),FALSE)*$E694</f>
        <v>0</v>
      </c>
      <c r="K691" s="5">
        <f>VLOOKUP(CONCATENATE($F691," ",$G691),AllocFactorMatrix,(K$4+1),FALSE)*$E694</f>
        <v>0</v>
      </c>
      <c r="L691" s="5">
        <f>VLOOKUP(CONCATENATE($F691," ",$G691),AllocFactorMatrix,(L$4+1),FALSE)*$E694</f>
        <v>0</v>
      </c>
      <c r="M691" s="5">
        <f t="shared" si="344"/>
        <v>0</v>
      </c>
      <c r="N691" s="5">
        <f>VLOOKUP(CONCATENATE($F691," ",$G691),AllocFactorMatrix,(N$4+1),FALSE)*$E694</f>
        <v>0</v>
      </c>
      <c r="O691" s="5">
        <f>VLOOKUP(CONCATENATE($F691," ",$G691),AllocFactorMatrix,(O$4+1),FALSE)*$E694</f>
        <v>0</v>
      </c>
      <c r="P691" s="5">
        <f>VLOOKUP(CONCATENATE($F691," ",$G691),AllocFactorMatrix,(P$4+1),FALSE)*$E694</f>
        <v>0</v>
      </c>
      <c r="Q691" s="5">
        <f>VLOOKUP(CONCATENATE($F691," ",$G691),AllocFactorMatrix,(Q$4+1),FALSE)*$E694</f>
        <v>0</v>
      </c>
      <c r="R691" s="5">
        <f t="shared" si="345"/>
        <v>0</v>
      </c>
      <c r="S691" s="5">
        <f>VLOOKUP(CONCATENATE($F691," ",$G691),AllocFactorMatrix,(S$4+1),FALSE)*$E694</f>
        <v>0</v>
      </c>
      <c r="T691" s="5">
        <f>VLOOKUP(CONCATENATE($F691," ",$G691),AllocFactorMatrix,(T$4+1),FALSE)*$E694</f>
        <v>0</v>
      </c>
      <c r="U691" s="5">
        <f>VLOOKUP(CONCATENATE($F691," ",$G691),AllocFactorMatrix,(U$4+1),FALSE)*$E694</f>
        <v>0</v>
      </c>
      <c r="V691" s="5">
        <f>VLOOKUP(CONCATENATE($F691," ",$G691),AllocFactorMatrix,(V$4+1),FALSE)*$E694</f>
        <v>0</v>
      </c>
      <c r="W691" s="5">
        <f t="shared" si="347"/>
        <v>0</v>
      </c>
      <c r="X691" s="5">
        <f>VLOOKUP(CONCATENATE($F691," ",$G691),AllocFactorMatrix,(X$4+1),FALSE)*$E694</f>
        <v>0</v>
      </c>
      <c r="Y691" s="5">
        <f>VLOOKUP(CONCATENATE($F691," ",$G691),AllocFactorMatrix,(Y$4+1),FALSE)*$E694</f>
        <v>0</v>
      </c>
      <c r="Z691" s="5">
        <f t="shared" si="346"/>
        <v>0</v>
      </c>
      <c r="AA691" s="5">
        <f>VLOOKUP(CONCATENATE($F691," ",$G691),AllocFactorMatrix,(AA$4+1),FALSE)*$E694</f>
        <v>0</v>
      </c>
      <c r="AB691" s="5">
        <f>VLOOKUP(CONCATENATE($F691," ",$G691),AllocFactorMatrix,(AB$4+1),FALSE)*$E694</f>
        <v>0</v>
      </c>
      <c r="AC691" s="5">
        <f>VLOOKUP(CONCATENATE($F691," ",$G691),AllocFactorMatrix,(AC$4+1),FALSE)*$E694</f>
        <v>0</v>
      </c>
    </row>
    <row r="692" spans="4:29" hidden="1" outlineLevel="1">
      <c r="F692" s="175" t="str">
        <f>F694</f>
        <v>PROD_ENERGY</v>
      </c>
      <c r="G692" s="52" t="str">
        <f>$G$13</f>
        <v>ENERGY</v>
      </c>
      <c r="H692" s="4">
        <f t="shared" si="343"/>
        <v>-1699123.9999999995</v>
      </c>
      <c r="I692" s="5">
        <f>VLOOKUP(CONCATENATE($F692," ",$G692),AllocFactorMatrix,(I$4+1),FALSE)*$E694</f>
        <v>-664843.78894184669</v>
      </c>
      <c r="J692" s="5">
        <f>VLOOKUP(CONCATENATE($F692," ",$G692),AllocFactorMatrix,(J$4+1),FALSE)*$E694</f>
        <v>-191805.50412894</v>
      </c>
      <c r="K692" s="5">
        <f>VLOOKUP(CONCATENATE($F692," ",$G692),AllocFactorMatrix,(K$4+1),FALSE)*$E694</f>
        <v>-2673.3593281324829</v>
      </c>
      <c r="L692" s="5">
        <f>VLOOKUP(CONCATENATE($F692," ",$G692),AllocFactorMatrix,(L$4+1),FALSE)*$E694</f>
        <v>-373.73336837055666</v>
      </c>
      <c r="M692" s="5">
        <f t="shared" si="344"/>
        <v>-194852.59682544303</v>
      </c>
      <c r="N692" s="5">
        <f>VLOOKUP(CONCATENATE($F692," ",$G692),AllocFactorMatrix,(N$4+1),FALSE)*$E694</f>
        <v>-124448.07514967062</v>
      </c>
      <c r="O692" s="5">
        <f>VLOOKUP(CONCATENATE($F692," ",$G692),AllocFactorMatrix,(O$4+1),FALSE)*$E694</f>
        <v>-22193.940958277868</v>
      </c>
      <c r="P692" s="5">
        <f>VLOOKUP(CONCATENATE($F692," ",$G692),AllocFactorMatrix,(P$4+1),FALSE)*$E694</f>
        <v>-4519.4991554230328</v>
      </c>
      <c r="Q692" s="5">
        <f>VLOOKUP(CONCATENATE($F692," ",$G692),AllocFactorMatrix,(Q$4+1),FALSE)*$E694</f>
        <v>-170.70301263494346</v>
      </c>
      <c r="R692" s="5">
        <f t="shared" si="345"/>
        <v>-151332.21827600646</v>
      </c>
      <c r="S692" s="5">
        <f>VLOOKUP(CONCATENATE($F692," ",$G692),AllocFactorMatrix,(S$4+1),FALSE)*$E694</f>
        <v>-6517.3479578460338</v>
      </c>
      <c r="T692" s="5">
        <f>VLOOKUP(CONCATENATE($F692," ",$G692),AllocFactorMatrix,(T$4+1),FALSE)*$E694</f>
        <v>-103040.51038778934</v>
      </c>
      <c r="U692" s="5">
        <f>VLOOKUP(CONCATENATE($F692," ",$G692),AllocFactorMatrix,(U$4+1),FALSE)*$E694</f>
        <v>-443160.46478494193</v>
      </c>
      <c r="V692" s="5">
        <f>VLOOKUP(CONCATENATE($F692," ",$G692),AllocFactorMatrix,(V$4+1),FALSE)*$E694</f>
        <v>-83363.112122338236</v>
      </c>
      <c r="W692" s="5">
        <f t="shared" si="347"/>
        <v>-636081.4352529156</v>
      </c>
      <c r="X692" s="5">
        <f>VLOOKUP(CONCATENATE($F692," ",$G692),AllocFactorMatrix,(X$4+1),FALSE)*$E694</f>
        <v>-34184.652584077106</v>
      </c>
      <c r="Y692" s="5">
        <f>VLOOKUP(CONCATENATE($F692," ",$G692),AllocFactorMatrix,(Y$4+1),FALSE)*$E694</f>
        <v>-685.90823505352023</v>
      </c>
      <c r="Z692" s="5">
        <f t="shared" si="346"/>
        <v>-34870.560819130624</v>
      </c>
      <c r="AA692" s="5">
        <f>VLOOKUP(CONCATENATE($F692," ",$G692),AllocFactorMatrix,(AA$4+1),FALSE)*$E694</f>
        <v>-611.83308695362325</v>
      </c>
      <c r="AB692" s="5">
        <f>VLOOKUP(CONCATENATE($F692," ",$G692),AllocFactorMatrix,(AB$4+1),FALSE)*$E694</f>
        <v>-13704.851606655386</v>
      </c>
      <c r="AC692" s="5">
        <f>VLOOKUP(CONCATENATE($F692," ",$G692),AllocFactorMatrix,(AC$4+1),FALSE)*$E694</f>
        <v>-2826.7151910480916</v>
      </c>
    </row>
    <row r="693" spans="4:29" hidden="1" outlineLevel="1">
      <c r="F693" s="175" t="str">
        <f>F694</f>
        <v>PROD_ENERGY</v>
      </c>
      <c r="G693" s="52" t="str">
        <f>$G$14</f>
        <v>CUSTOMER</v>
      </c>
      <c r="H693" s="4">
        <f t="shared" si="343"/>
        <v>0</v>
      </c>
      <c r="I693" s="5">
        <f>VLOOKUP(CONCATENATE($F693," ",$G693),AllocFactorMatrix,(I$4+1),FALSE)*$E694</f>
        <v>0</v>
      </c>
      <c r="J693" s="5">
        <f>VLOOKUP(CONCATENATE($F693," ",$G693),AllocFactorMatrix,(J$4+1),FALSE)*$E694</f>
        <v>0</v>
      </c>
      <c r="K693" s="5">
        <f>VLOOKUP(CONCATENATE($F693," ",$G693),AllocFactorMatrix,(K$4+1),FALSE)*$E694</f>
        <v>0</v>
      </c>
      <c r="L693" s="5">
        <f>VLOOKUP(CONCATENATE($F693," ",$G693),AllocFactorMatrix,(L$4+1),FALSE)*$E694</f>
        <v>0</v>
      </c>
      <c r="M693" s="5">
        <f t="shared" si="344"/>
        <v>0</v>
      </c>
      <c r="N693" s="5">
        <f>VLOOKUP(CONCATENATE($F693," ",$G693),AllocFactorMatrix,(N$4+1),FALSE)*$E694</f>
        <v>0</v>
      </c>
      <c r="O693" s="5">
        <f>VLOOKUP(CONCATENATE($F693," ",$G693),AllocFactorMatrix,(O$4+1),FALSE)*$E694</f>
        <v>0</v>
      </c>
      <c r="P693" s="5">
        <f>VLOOKUP(CONCATENATE($F693," ",$G693),AllocFactorMatrix,(P$4+1),FALSE)*$E694</f>
        <v>0</v>
      </c>
      <c r="Q693" s="5">
        <f>VLOOKUP(CONCATENATE($F693," ",$G693),AllocFactorMatrix,(Q$4+1),FALSE)*$E694</f>
        <v>0</v>
      </c>
      <c r="R693" s="5">
        <f t="shared" si="345"/>
        <v>0</v>
      </c>
      <c r="S693" s="5">
        <f>VLOOKUP(CONCATENATE($F693," ",$G693),AllocFactorMatrix,(S$4+1),FALSE)*$E694</f>
        <v>0</v>
      </c>
      <c r="T693" s="5">
        <f>VLOOKUP(CONCATENATE($F693," ",$G693),AllocFactorMatrix,(T$4+1),FALSE)*$E694</f>
        <v>0</v>
      </c>
      <c r="U693" s="5">
        <f>VLOOKUP(CONCATENATE($F693," ",$G693),AllocFactorMatrix,(U$4+1),FALSE)*$E694</f>
        <v>0</v>
      </c>
      <c r="V693" s="5">
        <f>VLOOKUP(CONCATENATE($F693," ",$G693),AllocFactorMatrix,(V$4+1),FALSE)*$E694</f>
        <v>0</v>
      </c>
      <c r="W693" s="5">
        <f t="shared" si="347"/>
        <v>0</v>
      </c>
      <c r="X693" s="5">
        <f>VLOOKUP(CONCATENATE($F693," ",$G693),AllocFactorMatrix,(X$4+1),FALSE)*$E694</f>
        <v>0</v>
      </c>
      <c r="Y693" s="5">
        <f>VLOOKUP(CONCATENATE($F693," ",$G693),AllocFactorMatrix,(Y$4+1),FALSE)*$E694</f>
        <v>0</v>
      </c>
      <c r="Z693" s="5">
        <f t="shared" si="346"/>
        <v>0</v>
      </c>
      <c r="AA693" s="5">
        <f>VLOOKUP(CONCATENATE($F693," ",$G693),AllocFactorMatrix,(AA$4+1),FALSE)*$E694</f>
        <v>0</v>
      </c>
      <c r="AB693" s="5">
        <f>VLOOKUP(CONCATENATE($F693," ",$G693),AllocFactorMatrix,(AB$4+1),FALSE)*$E694</f>
        <v>0</v>
      </c>
      <c r="AC693" s="5">
        <f>VLOOKUP(CONCATENATE($F693," ",$G693),AllocFactorMatrix,(AC$4+1),FALSE)*$E694</f>
        <v>0</v>
      </c>
    </row>
    <row r="694" spans="4:29" collapsed="1">
      <c r="D694" s="102" t="str">
        <f>D200</f>
        <v>Adj 4 - Remove FGD from Base Rates (Mitchell)</v>
      </c>
      <c r="E694" s="39">
        <v>-1699124</v>
      </c>
      <c r="F694" s="93" t="s">
        <v>31</v>
      </c>
      <c r="G694" s="52" t="str">
        <f>$G$15</f>
        <v>TOTAL</v>
      </c>
      <c r="H694" s="4">
        <f t="shared" si="343"/>
        <v>-1699123.9999999995</v>
      </c>
      <c r="I694" s="5">
        <f>VLOOKUP(CONCATENATE($F694," ",$G694),AllocFactorMatrix,(I$4+1),FALSE)*$E694</f>
        <v>-664843.78894184669</v>
      </c>
      <c r="J694" s="5">
        <f>VLOOKUP(CONCATENATE($F694," ",$G694),AllocFactorMatrix,(J$4+1),FALSE)*$E694</f>
        <v>-191805.50412894</v>
      </c>
      <c r="K694" s="5">
        <f>VLOOKUP(CONCATENATE($F694," ",$G694),AllocFactorMatrix,(K$4+1),FALSE)*$E694</f>
        <v>-2673.3593281324829</v>
      </c>
      <c r="L694" s="5">
        <f>VLOOKUP(CONCATENATE($F694," ",$G694),AllocFactorMatrix,(L$4+1),FALSE)*$E694</f>
        <v>-373.73336837055666</v>
      </c>
      <c r="M694" s="5">
        <f t="shared" si="344"/>
        <v>-194852.59682544303</v>
      </c>
      <c r="N694" s="5">
        <f>VLOOKUP(CONCATENATE($F694," ",$G694),AllocFactorMatrix,(N$4+1),FALSE)*$E694</f>
        <v>-124448.07514967062</v>
      </c>
      <c r="O694" s="5">
        <f>VLOOKUP(CONCATENATE($F694," ",$G694),AllocFactorMatrix,(O$4+1),FALSE)*$E694</f>
        <v>-22193.940958277868</v>
      </c>
      <c r="P694" s="5">
        <f>VLOOKUP(CONCATENATE($F694," ",$G694),AllocFactorMatrix,(P$4+1),FALSE)*$E694</f>
        <v>-4519.4991554230328</v>
      </c>
      <c r="Q694" s="5">
        <f>VLOOKUP(CONCATENATE($F694," ",$G694),AllocFactorMatrix,(Q$4+1),FALSE)*$E694</f>
        <v>-170.70301263494346</v>
      </c>
      <c r="R694" s="5">
        <f t="shared" si="345"/>
        <v>-151332.21827600646</v>
      </c>
      <c r="S694" s="5">
        <f>VLOOKUP(CONCATENATE($F694," ",$G694),AllocFactorMatrix,(S$4+1),FALSE)*$E694</f>
        <v>-6517.3479578460338</v>
      </c>
      <c r="T694" s="5">
        <f>VLOOKUP(CONCATENATE($F694," ",$G694),AllocFactorMatrix,(T$4+1),FALSE)*$E694</f>
        <v>-103040.51038778934</v>
      </c>
      <c r="U694" s="5">
        <f>VLOOKUP(CONCATENATE($F694," ",$G694),AllocFactorMatrix,(U$4+1),FALSE)*$E694</f>
        <v>-443160.46478494193</v>
      </c>
      <c r="V694" s="5">
        <f>VLOOKUP(CONCATENATE($F694," ",$G694),AllocFactorMatrix,(V$4+1),FALSE)*$E694</f>
        <v>-83363.112122338236</v>
      </c>
      <c r="W694" s="5">
        <f t="shared" si="347"/>
        <v>-636081.4352529156</v>
      </c>
      <c r="X694" s="5">
        <f>VLOOKUP(CONCATENATE($F694," ",$G694),AllocFactorMatrix,(X$4+1),FALSE)*$E694</f>
        <v>-34184.652584077106</v>
      </c>
      <c r="Y694" s="5">
        <f>VLOOKUP(CONCATENATE($F694," ",$G694),AllocFactorMatrix,(Y$4+1),FALSE)*$E694</f>
        <v>-685.90823505352023</v>
      </c>
      <c r="Z694" s="5">
        <f t="shared" si="346"/>
        <v>-34870.560819130624</v>
      </c>
      <c r="AA694" s="5">
        <f>VLOOKUP(CONCATENATE($F694," ",$G694),AllocFactorMatrix,(AA$4+1),FALSE)*$E694</f>
        <v>-611.83308695362325</v>
      </c>
      <c r="AB694" s="5">
        <f>VLOOKUP(CONCATENATE($F694," ",$G694),AllocFactorMatrix,(AB$4+1),FALSE)*$E694</f>
        <v>-13704.851606655386</v>
      </c>
      <c r="AC694" s="5">
        <f>VLOOKUP(CONCATENATE($F694," ",$G694),AllocFactorMatrix,(AC$4+1),FALSE)*$E694</f>
        <v>-2826.7151910480916</v>
      </c>
    </row>
    <row r="695" spans="4:29" hidden="1" outlineLevel="1">
      <c r="F695" s="175" t="str">
        <f>F702</f>
        <v>PROD_ENERGY</v>
      </c>
      <c r="G695" s="52" t="str">
        <f>$G$8</f>
        <v>PRODUCTION</v>
      </c>
      <c r="H695" s="4">
        <f t="shared" si="343"/>
        <v>0</v>
      </c>
      <c r="I695" s="5">
        <f>VLOOKUP(CONCATENATE($F695," ",$G695),AllocFactorMatrix,(I$4+1),FALSE)*$E702</f>
        <v>0</v>
      </c>
      <c r="J695" s="5">
        <f>VLOOKUP(CONCATENATE($F695," ",$G695),AllocFactorMatrix,(J$4+1),FALSE)*$E702</f>
        <v>0</v>
      </c>
      <c r="K695" s="5">
        <f>VLOOKUP(CONCATENATE($F695," ",$G695),AllocFactorMatrix,(K$4+1),FALSE)*$E702</f>
        <v>0</v>
      </c>
      <c r="L695" s="5">
        <f>VLOOKUP(CONCATENATE($F695," ",$G695),AllocFactorMatrix,(L$4+1),FALSE)*$E702</f>
        <v>0</v>
      </c>
      <c r="M695" s="5">
        <f t="shared" ref="M695:M702" si="348">SUBTOTAL(9,J695:L695)</f>
        <v>0</v>
      </c>
      <c r="N695" s="5">
        <f>VLOOKUP(CONCATENATE($F695," ",$G695),AllocFactorMatrix,(N$4+1),FALSE)*$E702</f>
        <v>0</v>
      </c>
      <c r="O695" s="5">
        <f>VLOOKUP(CONCATENATE($F695," ",$G695),AllocFactorMatrix,(O$4+1),FALSE)*$E702</f>
        <v>0</v>
      </c>
      <c r="P695" s="5">
        <f>VLOOKUP(CONCATENATE($F695," ",$G695),AllocFactorMatrix,(P$4+1),FALSE)*$E702</f>
        <v>0</v>
      </c>
      <c r="Q695" s="5">
        <f>VLOOKUP(CONCATENATE($F695," ",$G695),AllocFactorMatrix,(Q$4+1),FALSE)*$E702</f>
        <v>0</v>
      </c>
      <c r="R695" s="5">
        <f t="shared" ref="R695:R702" si="349">SUBTOTAL(9,N695:Q695)</f>
        <v>0</v>
      </c>
      <c r="S695" s="5">
        <f>VLOOKUP(CONCATENATE($F695," ",$G695),AllocFactorMatrix,(S$4+1),FALSE)*$E702</f>
        <v>0</v>
      </c>
      <c r="T695" s="5">
        <f>VLOOKUP(CONCATENATE($F695," ",$G695),AllocFactorMatrix,(T$4+1),FALSE)*$E702</f>
        <v>0</v>
      </c>
      <c r="U695" s="5">
        <f>VLOOKUP(CONCATENATE($F695," ",$G695),AllocFactorMatrix,(U$4+1),FALSE)*$E702</f>
        <v>0</v>
      </c>
      <c r="V695" s="5">
        <f>VLOOKUP(CONCATENATE($F695," ",$G695),AllocFactorMatrix,(V$4+1),FALSE)*$E702</f>
        <v>0</v>
      </c>
      <c r="W695" s="5">
        <f>SUBTOTAL(9,S695:V695)</f>
        <v>0</v>
      </c>
      <c r="X695" s="5">
        <f>VLOOKUP(CONCATENATE($F695," ",$G695),AllocFactorMatrix,(X$4+1),FALSE)*$E702</f>
        <v>0</v>
      </c>
      <c r="Y695" s="5">
        <f>VLOOKUP(CONCATENATE($F695," ",$G695),AllocFactorMatrix,(Y$4+1),FALSE)*$E702</f>
        <v>0</v>
      </c>
      <c r="Z695" s="5">
        <f t="shared" ref="Z695:Z702" si="350">SUBTOTAL(9,X695:Y695)</f>
        <v>0</v>
      </c>
      <c r="AA695" s="5">
        <f>VLOOKUP(CONCATENATE($F695," ",$G695),AllocFactorMatrix,(AA$4+1),FALSE)*$E702</f>
        <v>0</v>
      </c>
      <c r="AB695" s="5">
        <f>VLOOKUP(CONCATENATE($F695," ",$G695),AllocFactorMatrix,(AB$4+1),FALSE)*$E702</f>
        <v>0</v>
      </c>
      <c r="AC695" s="5">
        <f>VLOOKUP(CONCATENATE($F695," ",$G695),AllocFactorMatrix,(AC$4+1),FALSE)*$E702</f>
        <v>0</v>
      </c>
    </row>
    <row r="696" spans="4:29" hidden="1" outlineLevel="1">
      <c r="F696" s="175" t="str">
        <f>F702</f>
        <v>PROD_ENERGY</v>
      </c>
      <c r="G696" s="52" t="str">
        <f>$G$9</f>
        <v>BULKTRAN</v>
      </c>
      <c r="H696" s="4">
        <f t="shared" si="343"/>
        <v>0</v>
      </c>
      <c r="I696" s="5">
        <f>VLOOKUP(CONCATENATE($F696," ",$G696),AllocFactorMatrix,(I$4+1),FALSE)*$E702</f>
        <v>0</v>
      </c>
      <c r="J696" s="5">
        <f>VLOOKUP(CONCATENATE($F696," ",$G696),AllocFactorMatrix,(J$4+1),FALSE)*$E702</f>
        <v>0</v>
      </c>
      <c r="K696" s="5">
        <f>VLOOKUP(CONCATENATE($F696," ",$G696),AllocFactorMatrix,(K$4+1),FALSE)*$E702</f>
        <v>0</v>
      </c>
      <c r="L696" s="5">
        <f>VLOOKUP(CONCATENATE($F696," ",$G696),AllocFactorMatrix,(L$4+1),FALSE)*$E702</f>
        <v>0</v>
      </c>
      <c r="M696" s="5">
        <f t="shared" si="348"/>
        <v>0</v>
      </c>
      <c r="N696" s="5">
        <f>VLOOKUP(CONCATENATE($F696," ",$G696),AllocFactorMatrix,(N$4+1),FALSE)*$E702</f>
        <v>0</v>
      </c>
      <c r="O696" s="5">
        <f>VLOOKUP(CONCATENATE($F696," ",$G696),AllocFactorMatrix,(O$4+1),FALSE)*$E702</f>
        <v>0</v>
      </c>
      <c r="P696" s="5">
        <f>VLOOKUP(CONCATENATE($F696," ",$G696),AllocFactorMatrix,(P$4+1),FALSE)*$E702</f>
        <v>0</v>
      </c>
      <c r="Q696" s="5">
        <f>VLOOKUP(CONCATENATE($F696," ",$G696),AllocFactorMatrix,(Q$4+1),FALSE)*$E702</f>
        <v>0</v>
      </c>
      <c r="R696" s="5">
        <f t="shared" si="349"/>
        <v>0</v>
      </c>
      <c r="S696" s="5">
        <f>VLOOKUP(CONCATENATE($F696," ",$G696),AllocFactorMatrix,(S$4+1),FALSE)*$E702</f>
        <v>0</v>
      </c>
      <c r="T696" s="5">
        <f>VLOOKUP(CONCATENATE($F696," ",$G696),AllocFactorMatrix,(T$4+1),FALSE)*$E702</f>
        <v>0</v>
      </c>
      <c r="U696" s="5">
        <f>VLOOKUP(CONCATENATE($F696," ",$G696),AllocFactorMatrix,(U$4+1),FALSE)*$E702</f>
        <v>0</v>
      </c>
      <c r="V696" s="5">
        <f>VLOOKUP(CONCATENATE($F696," ",$G696),AllocFactorMatrix,(V$4+1),FALSE)*$E702</f>
        <v>0</v>
      </c>
      <c r="W696" s="5">
        <f t="shared" ref="W696:W702" si="351">SUBTOTAL(9,S696:V696)</f>
        <v>0</v>
      </c>
      <c r="X696" s="5">
        <f>VLOOKUP(CONCATENATE($F696," ",$G696),AllocFactorMatrix,(X$4+1),FALSE)*$E702</f>
        <v>0</v>
      </c>
      <c r="Y696" s="5">
        <f>VLOOKUP(CONCATENATE($F696," ",$G696),AllocFactorMatrix,(Y$4+1),FALSE)*$E702</f>
        <v>0</v>
      </c>
      <c r="Z696" s="5">
        <f t="shared" si="350"/>
        <v>0</v>
      </c>
      <c r="AA696" s="5">
        <f>VLOOKUP(CONCATENATE($F696," ",$G696),AllocFactorMatrix,(AA$4+1),FALSE)*$E702</f>
        <v>0</v>
      </c>
      <c r="AB696" s="5">
        <f>VLOOKUP(CONCATENATE($F696," ",$G696),AllocFactorMatrix,(AB$4+1),FALSE)*$E702</f>
        <v>0</v>
      </c>
      <c r="AC696" s="5">
        <f>VLOOKUP(CONCATENATE($F696," ",$G696),AllocFactorMatrix,(AC$4+1),FALSE)*$E702</f>
        <v>0</v>
      </c>
    </row>
    <row r="697" spans="4:29" hidden="1" outlineLevel="1">
      <c r="F697" s="175" t="str">
        <f>F702</f>
        <v>PROD_ENERGY</v>
      </c>
      <c r="G697" s="52" t="str">
        <f>$G$10</f>
        <v>SUBTRAN</v>
      </c>
      <c r="H697" s="4">
        <f t="shared" si="343"/>
        <v>0</v>
      </c>
      <c r="I697" s="5">
        <f>VLOOKUP(CONCATENATE($F697," ",$G697),AllocFactorMatrix,(I$4+1),FALSE)*$E702</f>
        <v>0</v>
      </c>
      <c r="J697" s="5">
        <f>VLOOKUP(CONCATENATE($F697," ",$G697),AllocFactorMatrix,(J$4+1),FALSE)*$E702</f>
        <v>0</v>
      </c>
      <c r="K697" s="5">
        <f>VLOOKUP(CONCATENATE($F697," ",$G697),AllocFactorMatrix,(K$4+1),FALSE)*$E702</f>
        <v>0</v>
      </c>
      <c r="L697" s="5">
        <f>VLOOKUP(CONCATENATE($F697," ",$G697),AllocFactorMatrix,(L$4+1),FALSE)*$E702</f>
        <v>0</v>
      </c>
      <c r="M697" s="5">
        <f t="shared" si="348"/>
        <v>0</v>
      </c>
      <c r="N697" s="5">
        <f>VLOOKUP(CONCATENATE($F697," ",$G697),AllocFactorMatrix,(N$4+1),FALSE)*$E702</f>
        <v>0</v>
      </c>
      <c r="O697" s="5">
        <f>VLOOKUP(CONCATENATE($F697," ",$G697),AllocFactorMatrix,(O$4+1),FALSE)*$E702</f>
        <v>0</v>
      </c>
      <c r="P697" s="5">
        <f>VLOOKUP(CONCATENATE($F697," ",$G697),AllocFactorMatrix,(P$4+1),FALSE)*$E702</f>
        <v>0</v>
      </c>
      <c r="Q697" s="5">
        <f>VLOOKUP(CONCATENATE($F697," ",$G697),AllocFactorMatrix,(Q$4+1),FALSE)*$E702</f>
        <v>0</v>
      </c>
      <c r="R697" s="5">
        <f t="shared" si="349"/>
        <v>0</v>
      </c>
      <c r="S697" s="5">
        <f>VLOOKUP(CONCATENATE($F697," ",$G697),AllocFactorMatrix,(S$4+1),FALSE)*$E702</f>
        <v>0</v>
      </c>
      <c r="T697" s="5">
        <f>VLOOKUP(CONCATENATE($F697," ",$G697),AllocFactorMatrix,(T$4+1),FALSE)*$E702</f>
        <v>0</v>
      </c>
      <c r="U697" s="5">
        <f>VLOOKUP(CONCATENATE($F697," ",$G697),AllocFactorMatrix,(U$4+1),FALSE)*$E702</f>
        <v>0</v>
      </c>
      <c r="V697" s="5">
        <f>VLOOKUP(CONCATENATE($F697," ",$G697),AllocFactorMatrix,(V$4+1),FALSE)*$E702</f>
        <v>0</v>
      </c>
      <c r="W697" s="5">
        <f t="shared" si="351"/>
        <v>0</v>
      </c>
      <c r="X697" s="5">
        <f>VLOOKUP(CONCATENATE($F697," ",$G697),AllocFactorMatrix,(X$4+1),FALSE)*$E702</f>
        <v>0</v>
      </c>
      <c r="Y697" s="5">
        <f>VLOOKUP(CONCATENATE($F697," ",$G697),AllocFactorMatrix,(Y$4+1),FALSE)*$E702</f>
        <v>0</v>
      </c>
      <c r="Z697" s="5">
        <f t="shared" si="350"/>
        <v>0</v>
      </c>
      <c r="AA697" s="5">
        <f>VLOOKUP(CONCATENATE($F697," ",$G697),AllocFactorMatrix,(AA$4+1),FALSE)*$E702</f>
        <v>0</v>
      </c>
      <c r="AB697" s="5">
        <f>VLOOKUP(CONCATENATE($F697," ",$G697),AllocFactorMatrix,(AB$4+1),FALSE)*$E702</f>
        <v>0</v>
      </c>
      <c r="AC697" s="5">
        <f>VLOOKUP(CONCATENATE($F697," ",$G697),AllocFactorMatrix,(AC$4+1),FALSE)*$E702</f>
        <v>0</v>
      </c>
    </row>
    <row r="698" spans="4:29" hidden="1" outlineLevel="1">
      <c r="F698" s="175" t="str">
        <f>F702</f>
        <v>PROD_ENERGY</v>
      </c>
      <c r="G698" s="52" t="str">
        <f>$G$11</f>
        <v>DISTPRI</v>
      </c>
      <c r="H698" s="4">
        <f t="shared" si="343"/>
        <v>0</v>
      </c>
      <c r="I698" s="5">
        <f>VLOOKUP(CONCATENATE($F698," ",$G698),AllocFactorMatrix,(I$4+1),FALSE)*$E702</f>
        <v>0</v>
      </c>
      <c r="J698" s="5">
        <f>VLOOKUP(CONCATENATE($F698," ",$G698),AllocFactorMatrix,(J$4+1),FALSE)*$E702</f>
        <v>0</v>
      </c>
      <c r="K698" s="5">
        <f>VLOOKUP(CONCATENATE($F698," ",$G698),AllocFactorMatrix,(K$4+1),FALSE)*$E702</f>
        <v>0</v>
      </c>
      <c r="L698" s="5">
        <f>VLOOKUP(CONCATENATE($F698," ",$G698),AllocFactorMatrix,(L$4+1),FALSE)*$E702</f>
        <v>0</v>
      </c>
      <c r="M698" s="5">
        <f t="shared" si="348"/>
        <v>0</v>
      </c>
      <c r="N698" s="5">
        <f>VLOOKUP(CONCATENATE($F698," ",$G698),AllocFactorMatrix,(N$4+1),FALSE)*$E702</f>
        <v>0</v>
      </c>
      <c r="O698" s="5">
        <f>VLOOKUP(CONCATENATE($F698," ",$G698),AllocFactorMatrix,(O$4+1),FALSE)*$E702</f>
        <v>0</v>
      </c>
      <c r="P698" s="5">
        <f>VLOOKUP(CONCATENATE($F698," ",$G698),AllocFactorMatrix,(P$4+1),FALSE)*$E702</f>
        <v>0</v>
      </c>
      <c r="Q698" s="5">
        <f>VLOOKUP(CONCATENATE($F698," ",$G698),AllocFactorMatrix,(Q$4+1),FALSE)*$E702</f>
        <v>0</v>
      </c>
      <c r="R698" s="5">
        <f t="shared" si="349"/>
        <v>0</v>
      </c>
      <c r="S698" s="5">
        <f>VLOOKUP(CONCATENATE($F698," ",$G698),AllocFactorMatrix,(S$4+1),FALSE)*$E702</f>
        <v>0</v>
      </c>
      <c r="T698" s="5">
        <f>VLOOKUP(CONCATENATE($F698," ",$G698),AllocFactorMatrix,(T$4+1),FALSE)*$E702</f>
        <v>0</v>
      </c>
      <c r="U698" s="5">
        <f>VLOOKUP(CONCATENATE($F698," ",$G698),AllocFactorMatrix,(U$4+1),FALSE)*$E702</f>
        <v>0</v>
      </c>
      <c r="V698" s="5">
        <f>VLOOKUP(CONCATENATE($F698," ",$G698),AllocFactorMatrix,(V$4+1),FALSE)*$E702</f>
        <v>0</v>
      </c>
      <c r="W698" s="5">
        <f t="shared" si="351"/>
        <v>0</v>
      </c>
      <c r="X698" s="5">
        <f>VLOOKUP(CONCATENATE($F698," ",$G698),AllocFactorMatrix,(X$4+1),FALSE)*$E702</f>
        <v>0</v>
      </c>
      <c r="Y698" s="5">
        <f>VLOOKUP(CONCATENATE($F698," ",$G698),AllocFactorMatrix,(Y$4+1),FALSE)*$E702</f>
        <v>0</v>
      </c>
      <c r="Z698" s="5">
        <f t="shared" si="350"/>
        <v>0</v>
      </c>
      <c r="AA698" s="5">
        <f>VLOOKUP(CONCATENATE($F698," ",$G698),AllocFactorMatrix,(AA$4+1),FALSE)*$E702</f>
        <v>0</v>
      </c>
      <c r="AB698" s="5">
        <f>VLOOKUP(CONCATENATE($F698," ",$G698),AllocFactorMatrix,(AB$4+1),FALSE)*$E702</f>
        <v>0</v>
      </c>
      <c r="AC698" s="5">
        <f>VLOOKUP(CONCATENATE($F698," ",$G698),AllocFactorMatrix,(AC$4+1),FALSE)*$E702</f>
        <v>0</v>
      </c>
    </row>
    <row r="699" spans="4:29" hidden="1" outlineLevel="1">
      <c r="F699" s="175" t="str">
        <f>F702</f>
        <v>PROD_ENERGY</v>
      </c>
      <c r="G699" s="52" t="str">
        <f>$G$12</f>
        <v>DISTSEC</v>
      </c>
      <c r="H699" s="4">
        <f t="shared" si="343"/>
        <v>0</v>
      </c>
      <c r="I699" s="5">
        <f>VLOOKUP(CONCATENATE($F699," ",$G699),AllocFactorMatrix,(I$4+1),FALSE)*$E702</f>
        <v>0</v>
      </c>
      <c r="J699" s="5">
        <f>VLOOKUP(CONCATENATE($F699," ",$G699),AllocFactorMatrix,(J$4+1),FALSE)*$E702</f>
        <v>0</v>
      </c>
      <c r="K699" s="5">
        <f>VLOOKUP(CONCATENATE($F699," ",$G699),AllocFactorMatrix,(K$4+1),FALSE)*$E702</f>
        <v>0</v>
      </c>
      <c r="L699" s="5">
        <f>VLOOKUP(CONCATENATE($F699," ",$G699),AllocFactorMatrix,(L$4+1),FALSE)*$E702</f>
        <v>0</v>
      </c>
      <c r="M699" s="5">
        <f t="shared" si="348"/>
        <v>0</v>
      </c>
      <c r="N699" s="5">
        <f>VLOOKUP(CONCATENATE($F699," ",$G699),AllocFactorMatrix,(N$4+1),FALSE)*$E702</f>
        <v>0</v>
      </c>
      <c r="O699" s="5">
        <f>VLOOKUP(CONCATENATE($F699," ",$G699),AllocFactorMatrix,(O$4+1),FALSE)*$E702</f>
        <v>0</v>
      </c>
      <c r="P699" s="5">
        <f>VLOOKUP(CONCATENATE($F699," ",$G699),AllocFactorMatrix,(P$4+1),FALSE)*$E702</f>
        <v>0</v>
      </c>
      <c r="Q699" s="5">
        <f>VLOOKUP(CONCATENATE($F699," ",$G699),AllocFactorMatrix,(Q$4+1),FALSE)*$E702</f>
        <v>0</v>
      </c>
      <c r="R699" s="5">
        <f t="shared" si="349"/>
        <v>0</v>
      </c>
      <c r="S699" s="5">
        <f>VLOOKUP(CONCATENATE($F699," ",$G699),AllocFactorMatrix,(S$4+1),FALSE)*$E702</f>
        <v>0</v>
      </c>
      <c r="T699" s="5">
        <f>VLOOKUP(CONCATENATE($F699," ",$G699),AllocFactorMatrix,(T$4+1),FALSE)*$E702</f>
        <v>0</v>
      </c>
      <c r="U699" s="5">
        <f>VLOOKUP(CONCATENATE($F699," ",$G699),AllocFactorMatrix,(U$4+1),FALSE)*$E702</f>
        <v>0</v>
      </c>
      <c r="V699" s="5">
        <f>VLOOKUP(CONCATENATE($F699," ",$G699),AllocFactorMatrix,(V$4+1),FALSE)*$E702</f>
        <v>0</v>
      </c>
      <c r="W699" s="5">
        <f t="shared" si="351"/>
        <v>0</v>
      </c>
      <c r="X699" s="5">
        <f>VLOOKUP(CONCATENATE($F699," ",$G699),AllocFactorMatrix,(X$4+1),FALSE)*$E702</f>
        <v>0</v>
      </c>
      <c r="Y699" s="5">
        <f>VLOOKUP(CONCATENATE($F699," ",$G699),AllocFactorMatrix,(Y$4+1),FALSE)*$E702</f>
        <v>0</v>
      </c>
      <c r="Z699" s="5">
        <f t="shared" si="350"/>
        <v>0</v>
      </c>
      <c r="AA699" s="5">
        <f>VLOOKUP(CONCATENATE($F699," ",$G699),AllocFactorMatrix,(AA$4+1),FALSE)*$E702</f>
        <v>0</v>
      </c>
      <c r="AB699" s="5">
        <f>VLOOKUP(CONCATENATE($F699," ",$G699),AllocFactorMatrix,(AB$4+1),FALSE)*$E702</f>
        <v>0</v>
      </c>
      <c r="AC699" s="5">
        <f>VLOOKUP(CONCATENATE($F699," ",$G699),AllocFactorMatrix,(AC$4+1),FALSE)*$E702</f>
        <v>0</v>
      </c>
    </row>
    <row r="700" spans="4:29" hidden="1" outlineLevel="1">
      <c r="F700" s="175" t="str">
        <f>F702</f>
        <v>PROD_ENERGY</v>
      </c>
      <c r="G700" s="52" t="str">
        <f>$G$13</f>
        <v>ENERGY</v>
      </c>
      <c r="H700" s="4">
        <f t="shared" si="343"/>
        <v>-12888096.999999996</v>
      </c>
      <c r="I700" s="5">
        <f>VLOOKUP(CONCATENATE($F700," ",$G700),AllocFactorMatrix,(I$4+1),FALSE)*$E702</f>
        <v>-5042934.6190919839</v>
      </c>
      <c r="J700" s="5">
        <f>VLOOKUP(CONCATENATE($F700," ",$G700),AllocFactorMatrix,(J$4+1),FALSE)*$E702</f>
        <v>-1454872.0060146754</v>
      </c>
      <c r="K700" s="5">
        <f>VLOOKUP(CONCATENATE($F700," ",$G700),AllocFactorMatrix,(K$4+1),FALSE)*$E702</f>
        <v>-20277.810411027251</v>
      </c>
      <c r="L700" s="5">
        <f>VLOOKUP(CONCATENATE($F700," ",$G700),AllocFactorMatrix,(L$4+1),FALSE)*$E702</f>
        <v>-2834.8207097872</v>
      </c>
      <c r="M700" s="5">
        <f t="shared" si="348"/>
        <v>-1477984.6371354898</v>
      </c>
      <c r="N700" s="5">
        <f>VLOOKUP(CONCATENATE($F700," ",$G700),AllocFactorMatrix,(N$4+1),FALSE)*$E702</f>
        <v>-943956.33514225238</v>
      </c>
      <c r="O700" s="5">
        <f>VLOOKUP(CONCATENATE($F700," ",$G700),AllocFactorMatrix,(O$4+1),FALSE)*$E702</f>
        <v>-168344.19611668019</v>
      </c>
      <c r="P700" s="5">
        <f>VLOOKUP(CONCATENATE($F700," ",$G700),AllocFactorMatrix,(P$4+1),FALSE)*$E702</f>
        <v>-34281.043353227971</v>
      </c>
      <c r="Q700" s="5">
        <f>VLOOKUP(CONCATENATE($F700," ",$G700),AllocFactorMatrix,(Q$4+1),FALSE)*$E702</f>
        <v>-1294.806609188839</v>
      </c>
      <c r="R700" s="5">
        <f t="shared" si="349"/>
        <v>-1147876.3812213494</v>
      </c>
      <c r="S700" s="5">
        <f>VLOOKUP(CONCATENATE($F700," ",$G700),AllocFactorMatrix,(S$4+1),FALSE)*$E702</f>
        <v>-49435.010430946531</v>
      </c>
      <c r="T700" s="5">
        <f>VLOOKUP(CONCATENATE($F700," ",$G700),AllocFactorMatrix,(T$4+1),FALSE)*$E702</f>
        <v>-781576.91422599927</v>
      </c>
      <c r="U700" s="5">
        <f>VLOOKUP(CONCATENATE($F700," ",$G700),AllocFactorMatrix,(U$4+1),FALSE)*$E702</f>
        <v>-3361435.1022723569</v>
      </c>
      <c r="V700" s="5">
        <f>VLOOKUP(CONCATENATE($F700," ",$G700),AllocFactorMatrix,(V$4+1),FALSE)*$E702</f>
        <v>-632321.05205657217</v>
      </c>
      <c r="W700" s="5">
        <f t="shared" si="351"/>
        <v>-4824768.0789858745</v>
      </c>
      <c r="X700" s="5">
        <f>VLOOKUP(CONCATENATE($F700," ",$G700),AllocFactorMatrix,(X$4+1),FALSE)*$E702</f>
        <v>-259295.44778067194</v>
      </c>
      <c r="Y700" s="5">
        <f>VLOOKUP(CONCATENATE($F700," ",$G700),AllocFactorMatrix,(Y$4+1),FALSE)*$E702</f>
        <v>-5202.7114362863267</v>
      </c>
      <c r="Z700" s="5">
        <f t="shared" si="350"/>
        <v>-264498.15921695827</v>
      </c>
      <c r="AA700" s="5">
        <f>VLOOKUP(CONCATENATE($F700," ",$G700),AllocFactorMatrix,(AA$4+1),FALSE)*$E702</f>
        <v>-4640.840911238809</v>
      </c>
      <c r="AB700" s="5">
        <f>VLOOKUP(CONCATENATE($F700," ",$G700),AllocFactorMatrix,(AB$4+1),FALSE)*$E702</f>
        <v>-103953.24701268446</v>
      </c>
      <c r="AC700" s="5">
        <f>VLOOKUP(CONCATENATE($F700," ",$G700),AllocFactorMatrix,(AC$4+1),FALSE)*$E702</f>
        <v>-21441.036424417132</v>
      </c>
    </row>
    <row r="701" spans="4:29" hidden="1" outlineLevel="1">
      <c r="F701" s="175" t="str">
        <f>F702</f>
        <v>PROD_ENERGY</v>
      </c>
      <c r="G701" s="52" t="str">
        <f>$G$14</f>
        <v>CUSTOMER</v>
      </c>
      <c r="H701" s="4">
        <f t="shared" si="343"/>
        <v>0</v>
      </c>
      <c r="I701" s="5">
        <f>VLOOKUP(CONCATENATE($F701," ",$G701),AllocFactorMatrix,(I$4+1),FALSE)*$E702</f>
        <v>0</v>
      </c>
      <c r="J701" s="5">
        <f>VLOOKUP(CONCATENATE($F701," ",$G701),AllocFactorMatrix,(J$4+1),FALSE)*$E702</f>
        <v>0</v>
      </c>
      <c r="K701" s="5">
        <f>VLOOKUP(CONCATENATE($F701," ",$G701),AllocFactorMatrix,(K$4+1),FALSE)*$E702</f>
        <v>0</v>
      </c>
      <c r="L701" s="5">
        <f>VLOOKUP(CONCATENATE($F701," ",$G701),AllocFactorMatrix,(L$4+1),FALSE)*$E702</f>
        <v>0</v>
      </c>
      <c r="M701" s="5">
        <f t="shared" si="348"/>
        <v>0</v>
      </c>
      <c r="N701" s="5">
        <f>VLOOKUP(CONCATENATE($F701," ",$G701),AllocFactorMatrix,(N$4+1),FALSE)*$E702</f>
        <v>0</v>
      </c>
      <c r="O701" s="5">
        <f>VLOOKUP(CONCATENATE($F701," ",$G701),AllocFactorMatrix,(O$4+1),FALSE)*$E702</f>
        <v>0</v>
      </c>
      <c r="P701" s="5">
        <f>VLOOKUP(CONCATENATE($F701," ",$G701),AllocFactorMatrix,(P$4+1),FALSE)*$E702</f>
        <v>0</v>
      </c>
      <c r="Q701" s="5">
        <f>VLOOKUP(CONCATENATE($F701," ",$G701),AllocFactorMatrix,(Q$4+1),FALSE)*$E702</f>
        <v>0</v>
      </c>
      <c r="R701" s="5">
        <f t="shared" si="349"/>
        <v>0</v>
      </c>
      <c r="S701" s="5">
        <f>VLOOKUP(CONCATENATE($F701," ",$G701),AllocFactorMatrix,(S$4+1),FALSE)*$E702</f>
        <v>0</v>
      </c>
      <c r="T701" s="5">
        <f>VLOOKUP(CONCATENATE($F701," ",$G701),AllocFactorMatrix,(T$4+1),FALSE)*$E702</f>
        <v>0</v>
      </c>
      <c r="U701" s="5">
        <f>VLOOKUP(CONCATENATE($F701," ",$G701),AllocFactorMatrix,(U$4+1),FALSE)*$E702</f>
        <v>0</v>
      </c>
      <c r="V701" s="5">
        <f>VLOOKUP(CONCATENATE($F701," ",$G701),AllocFactorMatrix,(V$4+1),FALSE)*$E702</f>
        <v>0</v>
      </c>
      <c r="W701" s="5">
        <f t="shared" si="351"/>
        <v>0</v>
      </c>
      <c r="X701" s="5">
        <f>VLOOKUP(CONCATENATE($F701," ",$G701),AllocFactorMatrix,(X$4+1),FALSE)*$E702</f>
        <v>0</v>
      </c>
      <c r="Y701" s="5">
        <f>VLOOKUP(CONCATENATE($F701," ",$G701),AllocFactorMatrix,(Y$4+1),FALSE)*$E702</f>
        <v>0</v>
      </c>
      <c r="Z701" s="5">
        <f t="shared" si="350"/>
        <v>0</v>
      </c>
      <c r="AA701" s="5">
        <f>VLOOKUP(CONCATENATE($F701," ",$G701),AllocFactorMatrix,(AA$4+1),FALSE)*$E702</f>
        <v>0</v>
      </c>
      <c r="AB701" s="5">
        <f>VLOOKUP(CONCATENATE($F701," ",$G701),AllocFactorMatrix,(AB$4+1),FALSE)*$E702</f>
        <v>0</v>
      </c>
      <c r="AC701" s="5">
        <f>VLOOKUP(CONCATENATE($F701," ",$G701),AllocFactorMatrix,(AC$4+1),FALSE)*$E702</f>
        <v>0</v>
      </c>
    </row>
    <row r="702" spans="4:29" collapsed="1">
      <c r="D702" s="102" t="s">
        <v>620</v>
      </c>
      <c r="E702" s="58">
        <v>-12888097</v>
      </c>
      <c r="F702" s="93" t="s">
        <v>31</v>
      </c>
      <c r="G702" s="52" t="str">
        <f>$G$15</f>
        <v>TOTAL</v>
      </c>
      <c r="H702" s="4">
        <f t="shared" si="343"/>
        <v>-12888096.999999996</v>
      </c>
      <c r="I702" s="5">
        <f>VLOOKUP(CONCATENATE($F702," ",$G702),AllocFactorMatrix,(I$4+1),FALSE)*$E702</f>
        <v>-5042934.6190919839</v>
      </c>
      <c r="J702" s="5">
        <f>VLOOKUP(CONCATENATE($F702," ",$G702),AllocFactorMatrix,(J$4+1),FALSE)*$E702</f>
        <v>-1454872.0060146754</v>
      </c>
      <c r="K702" s="5">
        <f>VLOOKUP(CONCATENATE($F702," ",$G702),AllocFactorMatrix,(K$4+1),FALSE)*$E702</f>
        <v>-20277.810411027251</v>
      </c>
      <c r="L702" s="5">
        <f>VLOOKUP(CONCATENATE($F702," ",$G702),AllocFactorMatrix,(L$4+1),FALSE)*$E702</f>
        <v>-2834.8207097872</v>
      </c>
      <c r="M702" s="5">
        <f t="shared" si="348"/>
        <v>-1477984.6371354898</v>
      </c>
      <c r="N702" s="5">
        <f>VLOOKUP(CONCATENATE($F702," ",$G702),AllocFactorMatrix,(N$4+1),FALSE)*$E702</f>
        <v>-943956.33514225238</v>
      </c>
      <c r="O702" s="5">
        <f>VLOOKUP(CONCATENATE($F702," ",$G702),AllocFactorMatrix,(O$4+1),FALSE)*$E702</f>
        <v>-168344.19611668019</v>
      </c>
      <c r="P702" s="5">
        <f>VLOOKUP(CONCATENATE($F702," ",$G702),AllocFactorMatrix,(P$4+1),FALSE)*$E702</f>
        <v>-34281.043353227971</v>
      </c>
      <c r="Q702" s="5">
        <f>VLOOKUP(CONCATENATE($F702," ",$G702),AllocFactorMatrix,(Q$4+1),FALSE)*$E702</f>
        <v>-1294.806609188839</v>
      </c>
      <c r="R702" s="5">
        <f t="shared" si="349"/>
        <v>-1147876.3812213494</v>
      </c>
      <c r="S702" s="5">
        <f>VLOOKUP(CONCATENATE($F702," ",$G702),AllocFactorMatrix,(S$4+1),FALSE)*$E702</f>
        <v>-49435.010430946531</v>
      </c>
      <c r="T702" s="5">
        <f>VLOOKUP(CONCATENATE($F702," ",$G702),AllocFactorMatrix,(T$4+1),FALSE)*$E702</f>
        <v>-781576.91422599927</v>
      </c>
      <c r="U702" s="5">
        <f>VLOOKUP(CONCATENATE($F702," ",$G702),AllocFactorMatrix,(U$4+1),FALSE)*$E702</f>
        <v>-3361435.1022723569</v>
      </c>
      <c r="V702" s="5">
        <f>VLOOKUP(CONCATENATE($F702," ",$G702),AllocFactorMatrix,(V$4+1),FALSE)*$E702</f>
        <v>-632321.05205657217</v>
      </c>
      <c r="W702" s="5">
        <f t="shared" si="351"/>
        <v>-4824768.0789858745</v>
      </c>
      <c r="X702" s="5">
        <f>VLOOKUP(CONCATENATE($F702," ",$G702),AllocFactorMatrix,(X$4+1),FALSE)*$E702</f>
        <v>-259295.44778067194</v>
      </c>
      <c r="Y702" s="5">
        <f>VLOOKUP(CONCATENATE($F702," ",$G702),AllocFactorMatrix,(Y$4+1),FALSE)*$E702</f>
        <v>-5202.7114362863267</v>
      </c>
      <c r="Z702" s="5">
        <f t="shared" si="350"/>
        <v>-264498.15921695827</v>
      </c>
      <c r="AA702" s="5">
        <f>VLOOKUP(CONCATENATE($F702," ",$G702),AllocFactorMatrix,(AA$4+1),FALSE)*$E702</f>
        <v>-4640.840911238809</v>
      </c>
      <c r="AB702" s="5">
        <f>VLOOKUP(CONCATENATE($F702," ",$G702),AllocFactorMatrix,(AB$4+1),FALSE)*$E702</f>
        <v>-103953.24701268446</v>
      </c>
      <c r="AC702" s="5">
        <f>VLOOKUP(CONCATENATE($F702," ",$G702),AllocFactorMatrix,(AC$4+1),FALSE)*$E702</f>
        <v>-21441.036424417132</v>
      </c>
    </row>
    <row r="703" spans="4:29" hidden="1" outlineLevel="1">
      <c r="F703" s="175"/>
      <c r="G703" s="52" t="str">
        <f>$G$8</f>
        <v>PRODUCTION</v>
      </c>
      <c r="H703" s="11">
        <f t="shared" ref="H703:AC703" si="352">H695+H687</f>
        <v>0</v>
      </c>
      <c r="I703" s="11">
        <f t="shared" si="352"/>
        <v>0</v>
      </c>
      <c r="J703" s="11">
        <f t="shared" si="352"/>
        <v>0</v>
      </c>
      <c r="K703" s="11">
        <f t="shared" si="352"/>
        <v>0</v>
      </c>
      <c r="L703" s="11">
        <f t="shared" si="352"/>
        <v>0</v>
      </c>
      <c r="M703" s="11">
        <f t="shared" si="352"/>
        <v>0</v>
      </c>
      <c r="N703" s="11">
        <f t="shared" si="352"/>
        <v>0</v>
      </c>
      <c r="O703" s="11">
        <f t="shared" si="352"/>
        <v>0</v>
      </c>
      <c r="P703" s="11">
        <f t="shared" si="352"/>
        <v>0</v>
      </c>
      <c r="Q703" s="11">
        <f t="shared" si="352"/>
        <v>0</v>
      </c>
      <c r="R703" s="11">
        <f t="shared" si="352"/>
        <v>0</v>
      </c>
      <c r="S703" s="11">
        <f t="shared" si="352"/>
        <v>0</v>
      </c>
      <c r="T703" s="11">
        <f t="shared" si="352"/>
        <v>0</v>
      </c>
      <c r="U703" s="11">
        <f t="shared" si="352"/>
        <v>0</v>
      </c>
      <c r="V703" s="11">
        <f t="shared" si="352"/>
        <v>0</v>
      </c>
      <c r="W703" s="11">
        <f t="shared" si="352"/>
        <v>0</v>
      </c>
      <c r="X703" s="11">
        <f t="shared" si="352"/>
        <v>0</v>
      </c>
      <c r="Y703" s="11">
        <f t="shared" si="352"/>
        <v>0</v>
      </c>
      <c r="Z703" s="11">
        <f t="shared" si="352"/>
        <v>0</v>
      </c>
      <c r="AA703" s="11">
        <f t="shared" si="352"/>
        <v>0</v>
      </c>
      <c r="AB703" s="11">
        <f t="shared" si="352"/>
        <v>0</v>
      </c>
      <c r="AC703" s="11">
        <f t="shared" si="352"/>
        <v>0</v>
      </c>
    </row>
    <row r="704" spans="4:29" hidden="1" outlineLevel="1">
      <c r="F704" s="175"/>
      <c r="G704" s="52" t="str">
        <f>$G$9</f>
        <v>BULKTRAN</v>
      </c>
      <c r="H704" s="11">
        <f t="shared" ref="H704:AC704" si="353">H696+H688</f>
        <v>0</v>
      </c>
      <c r="I704" s="11">
        <f t="shared" si="353"/>
        <v>0</v>
      </c>
      <c r="J704" s="11">
        <f t="shared" si="353"/>
        <v>0</v>
      </c>
      <c r="K704" s="11">
        <f t="shared" si="353"/>
        <v>0</v>
      </c>
      <c r="L704" s="11">
        <f t="shared" si="353"/>
        <v>0</v>
      </c>
      <c r="M704" s="11">
        <f t="shared" si="353"/>
        <v>0</v>
      </c>
      <c r="N704" s="11">
        <f t="shared" si="353"/>
        <v>0</v>
      </c>
      <c r="O704" s="11">
        <f t="shared" si="353"/>
        <v>0</v>
      </c>
      <c r="P704" s="11">
        <f t="shared" si="353"/>
        <v>0</v>
      </c>
      <c r="Q704" s="11">
        <f t="shared" si="353"/>
        <v>0</v>
      </c>
      <c r="R704" s="11">
        <f t="shared" si="353"/>
        <v>0</v>
      </c>
      <c r="S704" s="11">
        <f t="shared" si="353"/>
        <v>0</v>
      </c>
      <c r="T704" s="11">
        <f t="shared" si="353"/>
        <v>0</v>
      </c>
      <c r="U704" s="11">
        <f t="shared" si="353"/>
        <v>0</v>
      </c>
      <c r="V704" s="11">
        <f t="shared" si="353"/>
        <v>0</v>
      </c>
      <c r="W704" s="11">
        <f t="shared" si="353"/>
        <v>0</v>
      </c>
      <c r="X704" s="11">
        <f t="shared" si="353"/>
        <v>0</v>
      </c>
      <c r="Y704" s="11">
        <f t="shared" si="353"/>
        <v>0</v>
      </c>
      <c r="Z704" s="11">
        <f t="shared" si="353"/>
        <v>0</v>
      </c>
      <c r="AA704" s="11">
        <f t="shared" si="353"/>
        <v>0</v>
      </c>
      <c r="AB704" s="11">
        <f t="shared" si="353"/>
        <v>0</v>
      </c>
      <c r="AC704" s="11">
        <f t="shared" si="353"/>
        <v>0</v>
      </c>
    </row>
    <row r="705" spans="1:29" hidden="1" outlineLevel="1">
      <c r="F705" s="175"/>
      <c r="G705" s="52" t="str">
        <f>$G$10</f>
        <v>SUBTRAN</v>
      </c>
      <c r="H705" s="11">
        <f t="shared" ref="H705:AC705" si="354">H697+H689</f>
        <v>0</v>
      </c>
      <c r="I705" s="11">
        <f t="shared" si="354"/>
        <v>0</v>
      </c>
      <c r="J705" s="11">
        <f t="shared" si="354"/>
        <v>0</v>
      </c>
      <c r="K705" s="11">
        <f t="shared" si="354"/>
        <v>0</v>
      </c>
      <c r="L705" s="11">
        <f t="shared" si="354"/>
        <v>0</v>
      </c>
      <c r="M705" s="11">
        <f t="shared" si="354"/>
        <v>0</v>
      </c>
      <c r="N705" s="11">
        <f t="shared" si="354"/>
        <v>0</v>
      </c>
      <c r="O705" s="11">
        <f t="shared" si="354"/>
        <v>0</v>
      </c>
      <c r="P705" s="11">
        <f t="shared" si="354"/>
        <v>0</v>
      </c>
      <c r="Q705" s="11">
        <f t="shared" si="354"/>
        <v>0</v>
      </c>
      <c r="R705" s="11">
        <f t="shared" si="354"/>
        <v>0</v>
      </c>
      <c r="S705" s="11">
        <f t="shared" si="354"/>
        <v>0</v>
      </c>
      <c r="T705" s="11">
        <f t="shared" si="354"/>
        <v>0</v>
      </c>
      <c r="U705" s="11">
        <f t="shared" si="354"/>
        <v>0</v>
      </c>
      <c r="V705" s="11">
        <f t="shared" si="354"/>
        <v>0</v>
      </c>
      <c r="W705" s="11">
        <f t="shared" si="354"/>
        <v>0</v>
      </c>
      <c r="X705" s="11">
        <f t="shared" si="354"/>
        <v>0</v>
      </c>
      <c r="Y705" s="11">
        <f t="shared" si="354"/>
        <v>0</v>
      </c>
      <c r="Z705" s="11">
        <f t="shared" si="354"/>
        <v>0</v>
      </c>
      <c r="AA705" s="11">
        <f t="shared" si="354"/>
        <v>0</v>
      </c>
      <c r="AB705" s="11">
        <f t="shared" si="354"/>
        <v>0</v>
      </c>
      <c r="AC705" s="11">
        <f t="shared" si="354"/>
        <v>0</v>
      </c>
    </row>
    <row r="706" spans="1:29" hidden="1" outlineLevel="1">
      <c r="F706" s="175"/>
      <c r="G706" s="52" t="str">
        <f>$G$11</f>
        <v>DISTPRI</v>
      </c>
      <c r="H706" s="11">
        <f t="shared" ref="H706:AC706" si="355">H698+H690</f>
        <v>0</v>
      </c>
      <c r="I706" s="11">
        <f t="shared" si="355"/>
        <v>0</v>
      </c>
      <c r="J706" s="11">
        <f t="shared" si="355"/>
        <v>0</v>
      </c>
      <c r="K706" s="11">
        <f t="shared" si="355"/>
        <v>0</v>
      </c>
      <c r="L706" s="11">
        <f t="shared" si="355"/>
        <v>0</v>
      </c>
      <c r="M706" s="11">
        <f t="shared" si="355"/>
        <v>0</v>
      </c>
      <c r="N706" s="11">
        <f t="shared" si="355"/>
        <v>0</v>
      </c>
      <c r="O706" s="11">
        <f t="shared" si="355"/>
        <v>0</v>
      </c>
      <c r="P706" s="11">
        <f t="shared" si="355"/>
        <v>0</v>
      </c>
      <c r="Q706" s="11">
        <f t="shared" si="355"/>
        <v>0</v>
      </c>
      <c r="R706" s="11">
        <f t="shared" si="355"/>
        <v>0</v>
      </c>
      <c r="S706" s="11">
        <f t="shared" si="355"/>
        <v>0</v>
      </c>
      <c r="T706" s="11">
        <f t="shared" si="355"/>
        <v>0</v>
      </c>
      <c r="U706" s="11">
        <f t="shared" si="355"/>
        <v>0</v>
      </c>
      <c r="V706" s="11">
        <f t="shared" si="355"/>
        <v>0</v>
      </c>
      <c r="W706" s="11">
        <f t="shared" si="355"/>
        <v>0</v>
      </c>
      <c r="X706" s="11">
        <f t="shared" si="355"/>
        <v>0</v>
      </c>
      <c r="Y706" s="11">
        <f t="shared" si="355"/>
        <v>0</v>
      </c>
      <c r="Z706" s="11">
        <f t="shared" si="355"/>
        <v>0</v>
      </c>
      <c r="AA706" s="11">
        <f t="shared" si="355"/>
        <v>0</v>
      </c>
      <c r="AB706" s="11">
        <f t="shared" si="355"/>
        <v>0</v>
      </c>
      <c r="AC706" s="11">
        <f t="shared" si="355"/>
        <v>0</v>
      </c>
    </row>
    <row r="707" spans="1:29" hidden="1" outlineLevel="1">
      <c r="F707" s="175"/>
      <c r="G707" s="52" t="str">
        <f>$G$12</f>
        <v>DISTSEC</v>
      </c>
      <c r="H707" s="11">
        <f t="shared" ref="H707:AC707" si="356">H699+H691</f>
        <v>0</v>
      </c>
      <c r="I707" s="11">
        <f t="shared" si="356"/>
        <v>0</v>
      </c>
      <c r="J707" s="11">
        <f t="shared" si="356"/>
        <v>0</v>
      </c>
      <c r="K707" s="11">
        <f t="shared" si="356"/>
        <v>0</v>
      </c>
      <c r="L707" s="11">
        <f t="shared" si="356"/>
        <v>0</v>
      </c>
      <c r="M707" s="11">
        <f t="shared" si="356"/>
        <v>0</v>
      </c>
      <c r="N707" s="11">
        <f t="shared" si="356"/>
        <v>0</v>
      </c>
      <c r="O707" s="11">
        <f t="shared" si="356"/>
        <v>0</v>
      </c>
      <c r="P707" s="11">
        <f t="shared" si="356"/>
        <v>0</v>
      </c>
      <c r="Q707" s="11">
        <f t="shared" si="356"/>
        <v>0</v>
      </c>
      <c r="R707" s="11">
        <f t="shared" si="356"/>
        <v>0</v>
      </c>
      <c r="S707" s="11">
        <f t="shared" si="356"/>
        <v>0</v>
      </c>
      <c r="T707" s="11">
        <f t="shared" si="356"/>
        <v>0</v>
      </c>
      <c r="U707" s="11">
        <f t="shared" si="356"/>
        <v>0</v>
      </c>
      <c r="V707" s="11">
        <f t="shared" si="356"/>
        <v>0</v>
      </c>
      <c r="W707" s="11">
        <f t="shared" si="356"/>
        <v>0</v>
      </c>
      <c r="X707" s="11">
        <f t="shared" si="356"/>
        <v>0</v>
      </c>
      <c r="Y707" s="11">
        <f t="shared" si="356"/>
        <v>0</v>
      </c>
      <c r="Z707" s="11">
        <f t="shared" si="356"/>
        <v>0</v>
      </c>
      <c r="AA707" s="11">
        <f t="shared" si="356"/>
        <v>0</v>
      </c>
      <c r="AB707" s="11">
        <f t="shared" si="356"/>
        <v>0</v>
      </c>
      <c r="AC707" s="11">
        <f t="shared" si="356"/>
        <v>0</v>
      </c>
    </row>
    <row r="708" spans="1:29" hidden="1" outlineLevel="1">
      <c r="F708" s="175"/>
      <c r="G708" s="52" t="str">
        <f>$G$13</f>
        <v>ENERGY</v>
      </c>
      <c r="H708" s="11">
        <f t="shared" ref="H708:AC708" si="357">H700+H692</f>
        <v>-14587220.999999996</v>
      </c>
      <c r="I708" s="11">
        <f t="shared" si="357"/>
        <v>-5707778.408033831</v>
      </c>
      <c r="J708" s="11">
        <f t="shared" si="357"/>
        <v>-1646677.5101436153</v>
      </c>
      <c r="K708" s="11">
        <f t="shared" si="357"/>
        <v>-22951.169739159734</v>
      </c>
      <c r="L708" s="11">
        <f t="shared" si="357"/>
        <v>-3208.5540781577565</v>
      </c>
      <c r="M708" s="11">
        <f t="shared" si="357"/>
        <v>-1672837.2339609328</v>
      </c>
      <c r="N708" s="11">
        <f t="shared" si="357"/>
        <v>-1068404.410291923</v>
      </c>
      <c r="O708" s="11">
        <f t="shared" si="357"/>
        <v>-190538.13707495807</v>
      </c>
      <c r="P708" s="11">
        <f t="shared" si="357"/>
        <v>-38800.542508651008</v>
      </c>
      <c r="Q708" s="11">
        <f t="shared" si="357"/>
        <v>-1465.5096218237825</v>
      </c>
      <c r="R708" s="11">
        <f t="shared" si="357"/>
        <v>-1299208.5994973558</v>
      </c>
      <c r="S708" s="11">
        <f t="shared" si="357"/>
        <v>-55952.358388792563</v>
      </c>
      <c r="T708" s="11">
        <f t="shared" si="357"/>
        <v>-884617.42461378861</v>
      </c>
      <c r="U708" s="11">
        <f t="shared" si="357"/>
        <v>-3804595.567057299</v>
      </c>
      <c r="V708" s="11">
        <f t="shared" si="357"/>
        <v>-715684.16417891043</v>
      </c>
      <c r="W708" s="11">
        <f t="shared" si="357"/>
        <v>-5460849.5142387897</v>
      </c>
      <c r="X708" s="11">
        <f t="shared" si="357"/>
        <v>-293480.10036474903</v>
      </c>
      <c r="Y708" s="11">
        <f t="shared" si="357"/>
        <v>-5888.6196713398467</v>
      </c>
      <c r="Z708" s="11">
        <f t="shared" si="357"/>
        <v>-299368.7200360889</v>
      </c>
      <c r="AA708" s="11">
        <f t="shared" si="357"/>
        <v>-5252.673998192432</v>
      </c>
      <c r="AB708" s="11">
        <f t="shared" si="357"/>
        <v>-117658.09861933984</v>
      </c>
      <c r="AC708" s="11">
        <f t="shared" si="357"/>
        <v>-24267.751615465226</v>
      </c>
    </row>
    <row r="709" spans="1:29" hidden="1" outlineLevel="1">
      <c r="F709" s="175"/>
      <c r="G709" s="52" t="str">
        <f>$G$14</f>
        <v>CUSTOMER</v>
      </c>
      <c r="H709" s="11">
        <f t="shared" ref="H709:AC709" si="358">H701+H693</f>
        <v>0</v>
      </c>
      <c r="I709" s="11">
        <f t="shared" si="358"/>
        <v>0</v>
      </c>
      <c r="J709" s="11">
        <f t="shared" si="358"/>
        <v>0</v>
      </c>
      <c r="K709" s="11">
        <f t="shared" si="358"/>
        <v>0</v>
      </c>
      <c r="L709" s="11">
        <f t="shared" si="358"/>
        <v>0</v>
      </c>
      <c r="M709" s="11">
        <f t="shared" si="358"/>
        <v>0</v>
      </c>
      <c r="N709" s="11">
        <f t="shared" si="358"/>
        <v>0</v>
      </c>
      <c r="O709" s="11">
        <f t="shared" si="358"/>
        <v>0</v>
      </c>
      <c r="P709" s="11">
        <f t="shared" si="358"/>
        <v>0</v>
      </c>
      <c r="Q709" s="11">
        <f t="shared" si="358"/>
        <v>0</v>
      </c>
      <c r="R709" s="11">
        <f t="shared" si="358"/>
        <v>0</v>
      </c>
      <c r="S709" s="11">
        <f t="shared" si="358"/>
        <v>0</v>
      </c>
      <c r="T709" s="11">
        <f t="shared" si="358"/>
        <v>0</v>
      </c>
      <c r="U709" s="11">
        <f t="shared" si="358"/>
        <v>0</v>
      </c>
      <c r="V709" s="11">
        <f t="shared" si="358"/>
        <v>0</v>
      </c>
      <c r="W709" s="11">
        <f t="shared" si="358"/>
        <v>0</v>
      </c>
      <c r="X709" s="11">
        <f t="shared" si="358"/>
        <v>0</v>
      </c>
      <c r="Y709" s="11">
        <f t="shared" si="358"/>
        <v>0</v>
      </c>
      <c r="Z709" s="11">
        <f t="shared" si="358"/>
        <v>0</v>
      </c>
      <c r="AA709" s="11">
        <f t="shared" si="358"/>
        <v>0</v>
      </c>
      <c r="AB709" s="11">
        <f t="shared" si="358"/>
        <v>0</v>
      </c>
      <c r="AC709" s="11">
        <f t="shared" si="358"/>
        <v>0</v>
      </c>
    </row>
    <row r="710" spans="1:29" s="52" customFormat="1" collapsed="1">
      <c r="A710" s="53"/>
      <c r="B710" s="104"/>
      <c r="D710" s="52" t="s">
        <v>326</v>
      </c>
      <c r="E710" s="105">
        <f>E702+E694</f>
        <v>-14587221</v>
      </c>
      <c r="F710" s="107"/>
      <c r="G710" s="52" t="str">
        <f>$G$15</f>
        <v>TOTAL</v>
      </c>
      <c r="H710" s="55">
        <f t="shared" ref="H710:AC710" si="359">H702+H694</f>
        <v>-14587220.999999996</v>
      </c>
      <c r="I710" s="55">
        <f t="shared" si="359"/>
        <v>-5707778.408033831</v>
      </c>
      <c r="J710" s="55">
        <f t="shared" si="359"/>
        <v>-1646677.5101436153</v>
      </c>
      <c r="K710" s="55">
        <f t="shared" si="359"/>
        <v>-22951.169739159734</v>
      </c>
      <c r="L710" s="55">
        <f t="shared" si="359"/>
        <v>-3208.5540781577565</v>
      </c>
      <c r="M710" s="55">
        <f t="shared" si="359"/>
        <v>-1672837.2339609328</v>
      </c>
      <c r="N710" s="55">
        <f t="shared" si="359"/>
        <v>-1068404.410291923</v>
      </c>
      <c r="O710" s="55">
        <f t="shared" si="359"/>
        <v>-190538.13707495807</v>
      </c>
      <c r="P710" s="55">
        <f t="shared" si="359"/>
        <v>-38800.542508651008</v>
      </c>
      <c r="Q710" s="55">
        <f t="shared" si="359"/>
        <v>-1465.5096218237825</v>
      </c>
      <c r="R710" s="55">
        <f t="shared" si="359"/>
        <v>-1299208.5994973558</v>
      </c>
      <c r="S710" s="55">
        <f t="shared" si="359"/>
        <v>-55952.358388792563</v>
      </c>
      <c r="T710" s="55">
        <f t="shared" si="359"/>
        <v>-884617.42461378861</v>
      </c>
      <c r="U710" s="55">
        <f t="shared" si="359"/>
        <v>-3804595.567057299</v>
      </c>
      <c r="V710" s="55">
        <f t="shared" si="359"/>
        <v>-715684.16417891043</v>
      </c>
      <c r="W710" s="55">
        <f t="shared" si="359"/>
        <v>-5460849.5142387897</v>
      </c>
      <c r="X710" s="55">
        <f t="shared" si="359"/>
        <v>-293480.10036474903</v>
      </c>
      <c r="Y710" s="55">
        <f t="shared" si="359"/>
        <v>-5888.6196713398467</v>
      </c>
      <c r="Z710" s="55">
        <f t="shared" si="359"/>
        <v>-299368.7200360889</v>
      </c>
      <c r="AA710" s="55">
        <f t="shared" si="359"/>
        <v>-5252.673998192432</v>
      </c>
      <c r="AB710" s="55">
        <f t="shared" si="359"/>
        <v>-117658.09861933984</v>
      </c>
      <c r="AC710" s="55">
        <f t="shared" si="359"/>
        <v>-24267.751615465226</v>
      </c>
    </row>
    <row r="711" spans="1:29">
      <c r="E711" s="11"/>
      <c r="F711" s="107"/>
      <c r="G711" s="7"/>
      <c r="H711" s="15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</row>
    <row r="712" spans="1:29" s="48" customFormat="1">
      <c r="A712" s="53"/>
      <c r="B712" s="104"/>
      <c r="C712" s="52" t="s">
        <v>197</v>
      </c>
      <c r="D712" s="52"/>
      <c r="E712" s="55"/>
      <c r="F712" s="107"/>
      <c r="G712" s="52"/>
      <c r="H712" s="57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</row>
    <row r="713" spans="1:29" hidden="1" outlineLevel="1">
      <c r="F713" s="175" t="str">
        <f>F720</f>
        <v>RB_GUP_EPIS</v>
      </c>
      <c r="G713" s="52" t="str">
        <f>$G$8</f>
        <v>PRODUCTION</v>
      </c>
      <c r="H713" s="15">
        <f t="shared" ref="H713:H720" ca="1" si="360">SUBTOTAL(9,I713:AC713)</f>
        <v>24063953.22353515</v>
      </c>
      <c r="I713" s="40">
        <f ca="1">VLOOKUP(CONCATENATE($F713," ",$G713),AllocFactorMatrix,(I$4+1),FALSE)*$E720</f>
        <v>12378160.160656566</v>
      </c>
      <c r="J713" s="40">
        <f ca="1">VLOOKUP(CONCATENATE($F713," ",$G713),AllocFactorMatrix,(J$4+1),FALSE)*$E720</f>
        <v>2886588.8525281856</v>
      </c>
      <c r="K713" s="40">
        <f ca="1">VLOOKUP(CONCATENATE($F713," ",$G713),AllocFactorMatrix,(K$4+1),FALSE)*$E720</f>
        <v>40135.015164150391</v>
      </c>
      <c r="L713" s="40">
        <f ca="1">VLOOKUP(CONCATENATE($F713," ",$G713),AllocFactorMatrix,(L$4+1),FALSE)*$E720</f>
        <v>5589.7523540470929</v>
      </c>
      <c r="M713" s="40">
        <f t="shared" ref="M713:M720" ca="1" si="361">SUBTOTAL(9,J713:L713)</f>
        <v>2932313.6200463832</v>
      </c>
      <c r="N713" s="40">
        <f ca="1">VLOOKUP(CONCATENATE($F713," ",$G713),AllocFactorMatrix,(N$4+1),FALSE)*$E720</f>
        <v>1718121.3468334335</v>
      </c>
      <c r="O713" s="40">
        <f ca="1">VLOOKUP(CONCATENATE($F713," ",$G713),AllocFactorMatrix,(O$4+1),FALSE)*$E720</f>
        <v>307872.88805343152</v>
      </c>
      <c r="P713" s="40">
        <f ca="1">VLOOKUP(CONCATENATE($F713," ",$G713),AllocFactorMatrix,(P$4+1),FALSE)*$E720</f>
        <v>62433.479911353686</v>
      </c>
      <c r="Q713" s="40">
        <f ca="1">VLOOKUP(CONCATENATE($F713," ",$G713),AllocFactorMatrix,(Q$4+1),FALSE)*$E720</f>
        <v>2370.883165842381</v>
      </c>
      <c r="R713" s="40">
        <f t="shared" ref="R713:R720" ca="1" si="362">SUBTOTAL(9,N713:Q713)</f>
        <v>2090798.5979640612</v>
      </c>
      <c r="S713" s="40">
        <f ca="1">VLOOKUP(CONCATENATE($F713," ",$G713),AllocFactorMatrix,(S$4+1),FALSE)*$E720</f>
        <v>81365.36950903057</v>
      </c>
      <c r="T713" s="40">
        <f ca="1">VLOOKUP(CONCATENATE($F713," ",$G713),AllocFactorMatrix,(T$4+1),FALSE)*$E720</f>
        <v>1098479.4727727738</v>
      </c>
      <c r="U713" s="40">
        <f ca="1">VLOOKUP(CONCATENATE($F713," ",$G713),AllocFactorMatrix,(U$4+1),FALSE)*$E720</f>
        <v>4201243.0209215842</v>
      </c>
      <c r="V713" s="40">
        <f ca="1">VLOOKUP(CONCATENATE($F713," ",$G713),AllocFactorMatrix,(V$4+1),FALSE)*$E720</f>
        <v>761094.13846734562</v>
      </c>
      <c r="W713" s="40">
        <f ca="1">SUBTOTAL(9,S713:V713)</f>
        <v>6142182.001670734</v>
      </c>
      <c r="X713" s="40">
        <f ca="1">VLOOKUP(CONCATENATE($F713," ",$G713),AllocFactorMatrix,(X$4+1),FALSE)*$E720</f>
        <v>471554.92203564377</v>
      </c>
      <c r="Y713" s="40">
        <f ca="1">VLOOKUP(CONCATENATE($F713," ",$G713),AllocFactorMatrix,(Y$4+1),FALSE)*$E720</f>
        <v>9418.1612810894276</v>
      </c>
      <c r="Z713" s="40">
        <f t="shared" ref="Z713:Z720" ca="1" si="363">SUBTOTAL(9,X713:Y713)</f>
        <v>480973.08331673319</v>
      </c>
      <c r="AA713" s="40">
        <f ca="1">VLOOKUP(CONCATENATE($F713," ",$G713),AllocFactorMatrix,(AA$4+1),FALSE)*$E720</f>
        <v>6220.5723048732652</v>
      </c>
      <c r="AB713" s="40">
        <f ca="1">VLOOKUP(CONCATENATE($F713," ",$G713),AllocFactorMatrix,(AB$4+1),FALSE)*$E720</f>
        <v>27635.323940061167</v>
      </c>
      <c r="AC713" s="40">
        <f ca="1">VLOOKUP(CONCATENATE($F713," ",$G713),AllocFactorMatrix,(AC$4+1),FALSE)*$E720</f>
        <v>5669.8636357384958</v>
      </c>
    </row>
    <row r="714" spans="1:29" hidden="1" outlineLevel="1">
      <c r="F714" s="175" t="str">
        <f>F720</f>
        <v>RB_GUP_EPIS</v>
      </c>
      <c r="G714" s="52" t="str">
        <f>$G$9</f>
        <v>BULKTRAN</v>
      </c>
      <c r="H714" s="15">
        <f t="shared" ca="1" si="360"/>
        <v>13068037.327806734</v>
      </c>
      <c r="I714" s="40">
        <f ca="1">VLOOKUP(CONCATENATE($F714," ",$G714),AllocFactorMatrix,(I$4+1),FALSE)*$E720</f>
        <v>6722015.1870485907</v>
      </c>
      <c r="J714" s="40">
        <f ca="1">VLOOKUP(CONCATENATE($F714," ",$G714),AllocFactorMatrix,(J$4+1),FALSE)*$E720</f>
        <v>1567574.9750866385</v>
      </c>
      <c r="K714" s="40">
        <f ca="1">VLOOKUP(CONCATENATE($F714," ",$G714),AllocFactorMatrix,(K$4+1),FALSE)*$E720</f>
        <v>21795.499328192102</v>
      </c>
      <c r="L714" s="40">
        <f ca="1">VLOOKUP(CONCATENATE($F714," ",$G714),AllocFactorMatrix,(L$4+1),FALSE)*$E720</f>
        <v>3035.5399936715762</v>
      </c>
      <c r="M714" s="40">
        <f t="shared" ca="1" si="361"/>
        <v>1592406.014408502</v>
      </c>
      <c r="N714" s="40">
        <f ca="1">VLOOKUP(CONCATENATE($F714," ",$G714),AllocFactorMatrix,(N$4+1),FALSE)*$E720</f>
        <v>933033.47482249141</v>
      </c>
      <c r="O714" s="40">
        <f ca="1">VLOOKUP(CONCATENATE($F714," ",$G714),AllocFactorMatrix,(O$4+1),FALSE)*$E720</f>
        <v>167191.74758730101</v>
      </c>
      <c r="P714" s="40">
        <f ca="1">VLOOKUP(CONCATENATE($F714," ",$G714),AllocFactorMatrix,(P$4+1),FALSE)*$E720</f>
        <v>33904.780249842232</v>
      </c>
      <c r="Q714" s="40">
        <f ca="1">VLOOKUP(CONCATENATE($F714," ",$G714),AllocFactorMatrix,(Q$4+1),FALSE)*$E720</f>
        <v>1287.5186975012441</v>
      </c>
      <c r="R714" s="40">
        <f t="shared" ca="1" si="362"/>
        <v>1135417.5213571358</v>
      </c>
      <c r="S714" s="40">
        <f ca="1">VLOOKUP(CONCATENATE($F714," ",$G714),AllocFactorMatrix,(S$4+1),FALSE)*$E720</f>
        <v>44185.827493002238</v>
      </c>
      <c r="T714" s="40">
        <f ca="1">VLOOKUP(CONCATENATE($F714," ",$G714),AllocFactorMatrix,(T$4+1),FALSE)*$E720</f>
        <v>596534.18624436762</v>
      </c>
      <c r="U714" s="40">
        <f ca="1">VLOOKUP(CONCATENATE($F714," ",$G714),AllocFactorMatrix,(U$4+1),FALSE)*$E720</f>
        <v>2281503.7957643326</v>
      </c>
      <c r="V714" s="40">
        <f ca="1">VLOOKUP(CONCATENATE($F714," ",$G714),AllocFactorMatrix,(V$4+1),FALSE)*$E720</f>
        <v>413315.57284356479</v>
      </c>
      <c r="W714" s="40">
        <f t="shared" ref="W714:W720" ca="1" si="364">SUBTOTAL(9,S714:V714)</f>
        <v>3335539.3823452671</v>
      </c>
      <c r="X714" s="40">
        <f ca="1">VLOOKUP(CONCATENATE($F714," ",$G714),AllocFactorMatrix,(X$4+1),FALSE)*$E720</f>
        <v>256080.00755444894</v>
      </c>
      <c r="Y714" s="40">
        <f ca="1">VLOOKUP(CONCATENATE($F714," ",$G714),AllocFactorMatrix,(Y$4+1),FALSE)*$E720</f>
        <v>5114.574568745772</v>
      </c>
      <c r="Z714" s="40">
        <f t="shared" ca="1" si="363"/>
        <v>261194.5821231947</v>
      </c>
      <c r="AA714" s="40">
        <f ca="1">VLOOKUP(CONCATENATE($F714," ",$G714),AllocFactorMatrix,(AA$4+1),FALSE)*$E720</f>
        <v>3378.1095867864428</v>
      </c>
      <c r="AB714" s="40">
        <f ca="1">VLOOKUP(CONCATENATE($F714," ",$G714),AllocFactorMatrix,(AB$4+1),FALSE)*$E720</f>
        <v>15007.486154084902</v>
      </c>
      <c r="AC714" s="40">
        <f ca="1">VLOOKUP(CONCATENATE($F714," ",$G714),AllocFactorMatrix,(AC$4+1),FALSE)*$E720</f>
        <v>3079.044783171325</v>
      </c>
    </row>
    <row r="715" spans="1:29" hidden="1" outlineLevel="1">
      <c r="F715" s="175" t="str">
        <f>F720</f>
        <v>RB_GUP_EPIS</v>
      </c>
      <c r="G715" s="52" t="str">
        <f>$G$10</f>
        <v>SUBTRAN</v>
      </c>
      <c r="H715" s="15">
        <f t="shared" ca="1" si="360"/>
        <v>3618195.4823270636</v>
      </c>
      <c r="I715" s="40">
        <f ca="1">VLOOKUP(CONCATENATE($F715," ",$G715),AllocFactorMatrix,(I$4+1),FALSE)*$E720</f>
        <v>1848729.1434496827</v>
      </c>
      <c r="J715" s="40">
        <f ca="1">VLOOKUP(CONCATENATE($F715," ",$G715),AllocFactorMatrix,(J$4+1),FALSE)*$E720</f>
        <v>433373.34207051352</v>
      </c>
      <c r="K715" s="40">
        <f ca="1">VLOOKUP(CONCATENATE($F715," ",$G715),AllocFactorMatrix,(K$4+1),FALSE)*$E720</f>
        <v>6054.0575408697632</v>
      </c>
      <c r="L715" s="40">
        <f ca="1">VLOOKUP(CONCATENATE($F715," ",$G715),AllocFactorMatrix,(L$4+1),FALSE)*$E720</f>
        <v>1095.7562862227853</v>
      </c>
      <c r="M715" s="40">
        <f t="shared" ca="1" si="361"/>
        <v>440523.15589760605</v>
      </c>
      <c r="N715" s="40">
        <f ca="1">VLOOKUP(CONCATENATE($F715," ",$G715),AllocFactorMatrix,(N$4+1),FALSE)*$E720</f>
        <v>250458.78475075925</v>
      </c>
      <c r="O715" s="40">
        <f ca="1">VLOOKUP(CONCATENATE($F715," ",$G715),AllocFactorMatrix,(O$4+1),FALSE)*$E720</f>
        <v>45006.185309015476</v>
      </c>
      <c r="P715" s="40">
        <f ca="1">VLOOKUP(CONCATENATE($F715," ",$G715),AllocFactorMatrix,(P$4+1),FALSE)*$E720</f>
        <v>11813.776645883709</v>
      </c>
      <c r="Q715" s="40">
        <f ca="1">VLOOKUP(CONCATENATE($F715," ",$G715),AllocFactorMatrix,(Q$4+1),FALSE)*$E720</f>
        <v>0</v>
      </c>
      <c r="R715" s="40">
        <f t="shared" ca="1" si="362"/>
        <v>307278.74670565838</v>
      </c>
      <c r="S715" s="40">
        <f ca="1">VLOOKUP(CONCATENATE($F715," ",$G715),AllocFactorMatrix,(S$4+1),FALSE)*$E720</f>
        <v>11289.237884045748</v>
      </c>
      <c r="T715" s="40">
        <f ca="1">VLOOKUP(CONCATENATE($F715," ",$G715),AllocFactorMatrix,(T$4+1),FALSE)*$E720</f>
        <v>158398.95445662484</v>
      </c>
      <c r="U715" s="40">
        <f ca="1">VLOOKUP(CONCATENATE($F715," ",$G715),AllocFactorMatrix,(U$4+1),FALSE)*$E720</f>
        <v>781029.03238058079</v>
      </c>
      <c r="V715" s="40">
        <f ca="1">VLOOKUP(CONCATENATE($F715," ",$G715),AllocFactorMatrix,(V$4+1),FALSE)*$E720</f>
        <v>0</v>
      </c>
      <c r="W715" s="40">
        <f t="shared" ca="1" si="364"/>
        <v>950717.2247212514</v>
      </c>
      <c r="X715" s="40">
        <f ca="1">VLOOKUP(CONCATENATE($F715," ",$G715),AllocFactorMatrix,(X$4+1),FALSE)*$E720</f>
        <v>68655.805747372564</v>
      </c>
      <c r="Y715" s="40">
        <f ca="1">VLOOKUP(CONCATENATE($F715," ",$G715),AllocFactorMatrix,(Y$4+1),FALSE)*$E720</f>
        <v>1378.5067667083388</v>
      </c>
      <c r="Z715" s="40">
        <f t="shared" ca="1" si="363"/>
        <v>70034.312514080899</v>
      </c>
      <c r="AA715" s="40">
        <f ca="1">VLOOKUP(CONCATENATE($F715," ",$G715),AllocFactorMatrix,(AA$4+1),FALSE)*$E720</f>
        <v>912.89903878356813</v>
      </c>
      <c r="AB715" s="40">
        <f ca="1">VLOOKUP(CONCATENATE($F715," ",$G715),AllocFactorMatrix,(AB$4+1),FALSE)*$E720</f>
        <v>0</v>
      </c>
      <c r="AC715" s="40">
        <f ca="1">VLOOKUP(CONCATENATE($F715," ",$G715),AllocFactorMatrix,(AC$4+1),FALSE)*$E720</f>
        <v>0</v>
      </c>
    </row>
    <row r="716" spans="1:29" hidden="1" outlineLevel="1">
      <c r="F716" s="175" t="str">
        <f>F720</f>
        <v>RB_GUP_EPIS</v>
      </c>
      <c r="G716" s="52" t="str">
        <f>$G$11</f>
        <v>DISTPRI</v>
      </c>
      <c r="H716" s="15">
        <f t="shared" ca="1" si="360"/>
        <v>14475829.044513419</v>
      </c>
      <c r="I716" s="40">
        <f ca="1">VLOOKUP(CONCATENATE($F716," ",$G716),AllocFactorMatrix,(I$4+1),FALSE)*$E720</f>
        <v>9478875.1736185811</v>
      </c>
      <c r="J716" s="40">
        <f ca="1">VLOOKUP(CONCATENATE($F716," ",$G716),AllocFactorMatrix,(J$4+1),FALSE)*$E720</f>
        <v>2218422.6424226393</v>
      </c>
      <c r="K716" s="40">
        <f ca="1">VLOOKUP(CONCATENATE($F716," ",$G716),AllocFactorMatrix,(K$4+1),FALSE)*$E720</f>
        <v>30986.374799286263</v>
      </c>
      <c r="L716" s="40">
        <f ca="1">VLOOKUP(CONCATENATE($F716," ",$G716),AllocFactorMatrix,(L$4+1),FALSE)*$E720</f>
        <v>0</v>
      </c>
      <c r="M716" s="40">
        <f t="shared" ca="1" si="361"/>
        <v>2249409.0172219258</v>
      </c>
      <c r="N716" s="40">
        <f ca="1">VLOOKUP(CONCATENATE($F716," ",$G716),AllocFactorMatrix,(N$4+1),FALSE)*$E720</f>
        <v>1287837.8624411738</v>
      </c>
      <c r="O716" s="40">
        <f ca="1">VLOOKUP(CONCATENATE($F716," ",$G716),AllocFactorMatrix,(O$4+1),FALSE)*$E720</f>
        <v>231397.66548081205</v>
      </c>
      <c r="P716" s="40">
        <f ca="1">VLOOKUP(CONCATENATE($F716," ",$G716),AllocFactorMatrix,(P$4+1),FALSE)*$E720</f>
        <v>0</v>
      </c>
      <c r="Q716" s="40">
        <f ca="1">VLOOKUP(CONCATENATE($F716," ",$G716),AllocFactorMatrix,(Q$4+1),FALSE)*$E720</f>
        <v>0</v>
      </c>
      <c r="R716" s="40">
        <f t="shared" ca="1" si="362"/>
        <v>1519235.5279219858</v>
      </c>
      <c r="S716" s="40">
        <f ca="1">VLOOKUP(CONCATENATE($F716," ",$G716),AllocFactorMatrix,(S$4+1),FALSE)*$E720</f>
        <v>58231.851825439022</v>
      </c>
      <c r="T716" s="40">
        <f ca="1">VLOOKUP(CONCATENATE($F716," ",$G716),AllocFactorMatrix,(T$4+1),FALSE)*$E720</f>
        <v>805222.0584244912</v>
      </c>
      <c r="U716" s="40">
        <f ca="1">VLOOKUP(CONCATENATE($F716," ",$G716),AllocFactorMatrix,(U$4+1),FALSE)*$E720</f>
        <v>0</v>
      </c>
      <c r="V716" s="40">
        <f ca="1">VLOOKUP(CONCATENATE($F716," ",$G716),AllocFactorMatrix,(V$4+1),FALSE)*$E720</f>
        <v>0</v>
      </c>
      <c r="W716" s="40">
        <f t="shared" ca="1" si="364"/>
        <v>863453.91024993022</v>
      </c>
      <c r="X716" s="40">
        <f ca="1">VLOOKUP(CONCATENATE($F716," ",$G716),AllocFactorMatrix,(X$4+1),FALSE)*$E720</f>
        <v>353114.50046679447</v>
      </c>
      <c r="Y716" s="40">
        <f ca="1">VLOOKUP(CONCATENATE($F716," ",$G716),AllocFactorMatrix,(Y$4+1),FALSE)*$E720</f>
        <v>7087.5648893431817</v>
      </c>
      <c r="Z716" s="40">
        <f t="shared" ca="1" si="363"/>
        <v>360202.06535613764</v>
      </c>
      <c r="AA716" s="40">
        <f ca="1">VLOOKUP(CONCATENATE($F716," ",$G716),AllocFactorMatrix,(AA$4+1),FALSE)*$E720</f>
        <v>4653.3501448613906</v>
      </c>
      <c r="AB716" s="40">
        <f ca="1">VLOOKUP(CONCATENATE($F716," ",$G716),AllocFactorMatrix,(AB$4+1),FALSE)*$E720</f>
        <v>0</v>
      </c>
      <c r="AC716" s="40">
        <f ca="1">VLOOKUP(CONCATENATE($F716," ",$G716),AllocFactorMatrix,(AC$4+1),FALSE)*$E720</f>
        <v>0</v>
      </c>
    </row>
    <row r="717" spans="1:29" hidden="1" outlineLevel="1">
      <c r="F717" s="175" t="str">
        <f>F720</f>
        <v>RB_GUP_EPIS</v>
      </c>
      <c r="G717" s="52" t="str">
        <f>$G$12</f>
        <v>DISTSEC</v>
      </c>
      <c r="H717" s="15">
        <f t="shared" ca="1" si="360"/>
        <v>6939517.4479120169</v>
      </c>
      <c r="I717" s="40">
        <f ca="1">VLOOKUP(CONCATENATE($F717," ",$G717),AllocFactorMatrix,(I$4+1),FALSE)*$E720</f>
        <v>5149851.178888889</v>
      </c>
      <c r="J717" s="40">
        <f ca="1">VLOOKUP(CONCATENATE($F717," ",$G717),AllocFactorMatrix,(J$4+1),FALSE)*$E720</f>
        <v>1038440.0783031954</v>
      </c>
      <c r="K717" s="40">
        <f ca="1">VLOOKUP(CONCATENATE($F717," ",$G717),AllocFactorMatrix,(K$4+1),FALSE)*$E720</f>
        <v>0</v>
      </c>
      <c r="L717" s="40">
        <f ca="1">VLOOKUP(CONCATENATE($F717," ",$G717),AllocFactorMatrix,(L$4+1),FALSE)*$E720</f>
        <v>0</v>
      </c>
      <c r="M717" s="40">
        <f t="shared" ca="1" si="361"/>
        <v>1038440.0783031954</v>
      </c>
      <c r="N717" s="40">
        <f ca="1">VLOOKUP(CONCATENATE($F717," ",$G717),AllocFactorMatrix,(N$4+1),FALSE)*$E720</f>
        <v>519049.19515191566</v>
      </c>
      <c r="O717" s="40">
        <f ca="1">VLOOKUP(CONCATENATE($F717," ",$G717),AllocFactorMatrix,(O$4+1),FALSE)*$E720</f>
        <v>0</v>
      </c>
      <c r="P717" s="40">
        <f ca="1">VLOOKUP(CONCATENATE($F717," ",$G717),AllocFactorMatrix,(P$4+1),FALSE)*$E720</f>
        <v>0</v>
      </c>
      <c r="Q717" s="40">
        <f ca="1">VLOOKUP(CONCATENATE($F717," ",$G717),AllocFactorMatrix,(Q$4+1),FALSE)*$E720</f>
        <v>0</v>
      </c>
      <c r="R717" s="40">
        <f t="shared" ca="1" si="362"/>
        <v>519049.19515191566</v>
      </c>
      <c r="S717" s="40">
        <f ca="1">VLOOKUP(CONCATENATE($F717," ",$G717),AllocFactorMatrix,(S$4+1),FALSE)*$E720</f>
        <v>19400.843610962042</v>
      </c>
      <c r="T717" s="40">
        <f ca="1">VLOOKUP(CONCATENATE($F717," ",$G717),AllocFactorMatrix,(T$4+1),FALSE)*$E720</f>
        <v>0</v>
      </c>
      <c r="U717" s="40">
        <f ca="1">VLOOKUP(CONCATENATE($F717," ",$G717),AllocFactorMatrix,(U$4+1),FALSE)*$E720</f>
        <v>0</v>
      </c>
      <c r="V717" s="40">
        <f ca="1">VLOOKUP(CONCATENATE($F717," ",$G717),AllocFactorMatrix,(V$4+1),FALSE)*$E720</f>
        <v>0</v>
      </c>
      <c r="W717" s="40">
        <f t="shared" ca="1" si="364"/>
        <v>19400.843610962042</v>
      </c>
      <c r="X717" s="40">
        <f ca="1">VLOOKUP(CONCATENATE($F717," ",$G717),AllocFactorMatrix,(X$4+1),FALSE)*$E720</f>
        <v>146619.32549190923</v>
      </c>
      <c r="Y717" s="40">
        <f ca="1">VLOOKUP(CONCATENATE($F717," ",$G717),AllocFactorMatrix,(Y$4+1),FALSE)*$E720</f>
        <v>0</v>
      </c>
      <c r="Z717" s="40">
        <f t="shared" ca="1" si="363"/>
        <v>146619.32549190923</v>
      </c>
      <c r="AA717" s="40">
        <f ca="1">VLOOKUP(CONCATENATE($F717," ",$G717),AllocFactorMatrix,(AA$4+1),FALSE)*$E720</f>
        <v>1733.5641144216279</v>
      </c>
      <c r="AB717" s="40">
        <f ca="1">VLOOKUP(CONCATENATE($F717," ",$G717),AllocFactorMatrix,(AB$4+1),FALSE)*$E720</f>
        <v>53358.6009595457</v>
      </c>
      <c r="AC717" s="40">
        <f ca="1">VLOOKUP(CONCATENATE($F717," ",$G717),AllocFactorMatrix,(AC$4+1),FALSE)*$E720</f>
        <v>11064.661391178042</v>
      </c>
    </row>
    <row r="718" spans="1:29" hidden="1" outlineLevel="1">
      <c r="F718" s="175" t="str">
        <f>F720</f>
        <v>RB_GUP_EPIS</v>
      </c>
      <c r="G718" s="52" t="str">
        <f>$G$13</f>
        <v>ENERGY</v>
      </c>
      <c r="H718" s="15">
        <f t="shared" ca="1" si="360"/>
        <v>449268.64810023375</v>
      </c>
      <c r="I718" s="40">
        <f ca="1">VLOOKUP(CONCATENATE($F718," ",$G718),AllocFactorMatrix,(I$4+1),FALSE)*$E720</f>
        <v>175792.62623312991</v>
      </c>
      <c r="J718" s="40">
        <f ca="1">VLOOKUP(CONCATENATE($F718," ",$G718),AllocFactorMatrix,(J$4+1),FALSE)*$E720</f>
        <v>50715.662622735399</v>
      </c>
      <c r="K718" s="40">
        <f ca="1">VLOOKUP(CONCATENATE($F718," ",$G718),AllocFactorMatrix,(K$4+1),FALSE)*$E720</f>
        <v>706.86808687078133</v>
      </c>
      <c r="L718" s="40">
        <f ca="1">VLOOKUP(CONCATENATE($F718," ",$G718),AllocFactorMatrix,(L$4+1),FALSE)*$E720</f>
        <v>98.819559465811011</v>
      </c>
      <c r="M718" s="40">
        <f t="shared" ca="1" si="361"/>
        <v>51521.350269071991</v>
      </c>
      <c r="N718" s="40">
        <f ca="1">VLOOKUP(CONCATENATE($F718," ",$G718),AllocFactorMatrix,(N$4+1),FALSE)*$E720</f>
        <v>32905.555145574312</v>
      </c>
      <c r="O718" s="40">
        <f ca="1">VLOOKUP(CONCATENATE($F718," ",$G718),AllocFactorMatrix,(O$4+1),FALSE)*$E720</f>
        <v>5868.342657947217</v>
      </c>
      <c r="P718" s="40">
        <f ca="1">VLOOKUP(CONCATENATE($F718," ",$G718),AllocFactorMatrix,(P$4+1),FALSE)*$E720</f>
        <v>1195.0094729090133</v>
      </c>
      <c r="Q718" s="40">
        <f ca="1">VLOOKUP(CONCATENATE($F718," ",$G718),AllocFactorMatrix,(Q$4+1),FALSE)*$E720</f>
        <v>45.135912218965878</v>
      </c>
      <c r="R718" s="40">
        <f t="shared" ca="1" si="362"/>
        <v>40014.043188649506</v>
      </c>
      <c r="S718" s="40">
        <f ca="1">VLOOKUP(CONCATENATE($F718," ",$G718),AllocFactorMatrix,(S$4+1),FALSE)*$E720</f>
        <v>1723.264521141663</v>
      </c>
      <c r="T718" s="40">
        <f ca="1">VLOOKUP(CONCATENATE($F718," ",$G718),AllocFactorMatrix,(T$4+1),FALSE)*$E720</f>
        <v>27245.139731697167</v>
      </c>
      <c r="U718" s="40">
        <f ca="1">VLOOKUP(CONCATENATE($F718," ",$G718),AllocFactorMatrix,(U$4+1),FALSE)*$E720</f>
        <v>117176.9116941448</v>
      </c>
      <c r="V718" s="40">
        <f ca="1">VLOOKUP(CONCATENATE($F718," ",$G718),AllocFactorMatrix,(V$4+1),FALSE)*$E720</f>
        <v>22042.200972166309</v>
      </c>
      <c r="W718" s="40">
        <f t="shared" ca="1" si="364"/>
        <v>168187.51691914996</v>
      </c>
      <c r="X718" s="40">
        <f ca="1">VLOOKUP(CONCATENATE($F718," ",$G718),AllocFactorMatrix,(X$4+1),FALSE)*$E720</f>
        <v>9038.8298041958587</v>
      </c>
      <c r="Y718" s="40">
        <f ca="1">VLOOKUP(CONCATENATE($F718," ",$G718),AllocFactorMatrix,(Y$4+1),FALSE)*$E720</f>
        <v>181.362316984112</v>
      </c>
      <c r="Z718" s="40">
        <f t="shared" ca="1" si="363"/>
        <v>9220.1921211799709</v>
      </c>
      <c r="AA718" s="40">
        <f ca="1">VLOOKUP(CONCATENATE($F718," ",$G718),AllocFactorMatrix,(AA$4+1),FALSE)*$E720</f>
        <v>161.77596446089106</v>
      </c>
      <c r="AB718" s="40">
        <f ca="1">VLOOKUP(CONCATENATE($F718," ",$G718),AllocFactorMatrix,(AB$4+1),FALSE)*$E720</f>
        <v>3623.7261987567599</v>
      </c>
      <c r="AC718" s="40">
        <f ca="1">VLOOKUP(CONCATENATE($F718," ",$G718),AllocFactorMatrix,(AC$4+1),FALSE)*$E720</f>
        <v>747.41720583463587</v>
      </c>
    </row>
    <row r="719" spans="1:29" hidden="1" outlineLevel="1">
      <c r="F719" s="175" t="str">
        <f>F720</f>
        <v>RB_GUP_EPIS</v>
      </c>
      <c r="G719" s="52" t="str">
        <f>$G$14</f>
        <v>CUSTOMER</v>
      </c>
      <c r="H719" s="15">
        <f t="shared" ca="1" si="360"/>
        <v>3270549.8258053949</v>
      </c>
      <c r="I719" s="40">
        <f ca="1">VLOOKUP(CONCATENATE($F719," ",$G719),AllocFactorMatrix,(I$4+1),FALSE)*$E720</f>
        <v>1619923.5071158339</v>
      </c>
      <c r="J719" s="40">
        <f ca="1">VLOOKUP(CONCATENATE($F719," ",$G719),AllocFactorMatrix,(J$4+1),FALSE)*$E720</f>
        <v>516293.01303732744</v>
      </c>
      <c r="K719" s="40">
        <f ca="1">VLOOKUP(CONCATENATE($F719," ",$G719),AllocFactorMatrix,(K$4+1),FALSE)*$E720</f>
        <v>32955.61788937846</v>
      </c>
      <c r="L719" s="40">
        <f ca="1">VLOOKUP(CONCATENATE($F719," ",$G719),AllocFactorMatrix,(L$4+1),FALSE)*$E720</f>
        <v>5542.6964010711408</v>
      </c>
      <c r="M719" s="40">
        <f t="shared" ca="1" si="361"/>
        <v>554791.32732777705</v>
      </c>
      <c r="N719" s="40">
        <f ca="1">VLOOKUP(CONCATENATE($F719," ",$G719),AllocFactorMatrix,(N$4+1),FALSE)*$E720</f>
        <v>40252.200291531946</v>
      </c>
      <c r="O719" s="40">
        <f ca="1">VLOOKUP(CONCATENATE($F719," ",$G719),AllocFactorMatrix,(O$4+1),FALSE)*$E720</f>
        <v>11635.115856581162</v>
      </c>
      <c r="P719" s="40">
        <f ca="1">VLOOKUP(CONCATENATE($F719," ",$G719),AllocFactorMatrix,(P$4+1),FALSE)*$E720</f>
        <v>13629.232029437395</v>
      </c>
      <c r="Q719" s="40">
        <f ca="1">VLOOKUP(CONCATENATE($F719," ",$G719),AllocFactorMatrix,(Q$4+1),FALSE)*$E720</f>
        <v>1702.9392432930456</v>
      </c>
      <c r="R719" s="40">
        <f t="shared" ca="1" si="362"/>
        <v>67219.48742084355</v>
      </c>
      <c r="S719" s="40">
        <f ca="1">VLOOKUP(CONCATENATE($F719," ",$G719),AllocFactorMatrix,(S$4+1),FALSE)*$E720</f>
        <v>266.52081942560801</v>
      </c>
      <c r="T719" s="40">
        <f ca="1">VLOOKUP(CONCATENATE($F719," ",$G719),AllocFactorMatrix,(T$4+1),FALSE)*$E720</f>
        <v>8258.2767962864673</v>
      </c>
      <c r="U719" s="40">
        <f ca="1">VLOOKUP(CONCATENATE($F719," ",$G719),AllocFactorMatrix,(U$4+1),FALSE)*$E720</f>
        <v>22909.524208353538</v>
      </c>
      <c r="V719" s="40">
        <f ca="1">VLOOKUP(CONCATENATE($F719," ",$G719),AllocFactorMatrix,(V$4+1),FALSE)*$E720</f>
        <v>6811.9945883070422</v>
      </c>
      <c r="W719" s="40">
        <f t="shared" ca="1" si="364"/>
        <v>38246.316412372653</v>
      </c>
      <c r="X719" s="40">
        <f ca="1">VLOOKUP(CONCATENATE($F719," ",$G719),AllocFactorMatrix,(X$4+1),FALSE)*$E720</f>
        <v>8134.294176483977</v>
      </c>
      <c r="Y719" s="40">
        <f ca="1">VLOOKUP(CONCATENATE($F719," ",$G719),AllocFactorMatrix,(Y$4+1),FALSE)*$E720</f>
        <v>152.31383364802781</v>
      </c>
      <c r="Z719" s="40">
        <f t="shared" ca="1" si="363"/>
        <v>8286.608010132004</v>
      </c>
      <c r="AA719" s="40">
        <f ca="1">VLOOKUP(CONCATENATE($F719," ",$G719),AllocFactorMatrix,(AA$4+1),FALSE)*$E720</f>
        <v>786.8993605990629</v>
      </c>
      <c r="AB719" s="40">
        <f ca="1">VLOOKUP(CONCATENATE($F719," ",$G719),AllocFactorMatrix,(AB$4+1),FALSE)*$E720</f>
        <v>864756.81317990506</v>
      </c>
      <c r="AC719" s="40">
        <f ca="1">VLOOKUP(CONCATENATE($F719," ",$G719),AllocFactorMatrix,(AC$4+1),FALSE)*$E720</f>
        <v>116538.86697793166</v>
      </c>
    </row>
    <row r="720" spans="1:29" s="52" customFormat="1" collapsed="1">
      <c r="A720" s="53"/>
      <c r="B720" s="104"/>
      <c r="D720" s="52" t="s">
        <v>197</v>
      </c>
      <c r="E720" s="101">
        <v>65885351</v>
      </c>
      <c r="F720" s="92" t="s">
        <v>309</v>
      </c>
      <c r="G720" s="52" t="str">
        <f>$G$15</f>
        <v>TOTAL</v>
      </c>
      <c r="H720" s="57">
        <f t="shared" ca="1" si="360"/>
        <v>65885351.000000007</v>
      </c>
      <c r="I720" s="59">
        <f ca="1">VLOOKUP(CONCATENATE($F720," ",$G720),AllocFactorMatrix,(I$4+1),FALSE)*$E720</f>
        <v>37373346.977011263</v>
      </c>
      <c r="J720" s="59">
        <f ca="1">VLOOKUP(CONCATENATE($F720," ",$G720),AllocFactorMatrix,(J$4+1),FALSE)*$E720</f>
        <v>8711408.5660712346</v>
      </c>
      <c r="K720" s="59">
        <f ca="1">VLOOKUP(CONCATENATE($F720," ",$G720),AllocFactorMatrix,(K$4+1),FALSE)*$E720</f>
        <v>132633.43280874775</v>
      </c>
      <c r="L720" s="59">
        <f ca="1">VLOOKUP(CONCATENATE($F720," ",$G720),AllocFactorMatrix,(L$4+1),FALSE)*$E720</f>
        <v>15362.564594478408</v>
      </c>
      <c r="M720" s="59">
        <f t="shared" ca="1" si="361"/>
        <v>8859404.5634744614</v>
      </c>
      <c r="N720" s="59">
        <f ca="1">VLOOKUP(CONCATENATE($F720," ",$G720),AllocFactorMatrix,(N$4+1),FALSE)*$E720</f>
        <v>4781658.4194368795</v>
      </c>
      <c r="O720" s="59">
        <f ca="1">VLOOKUP(CONCATENATE($F720," ",$G720),AllocFactorMatrix,(O$4+1),FALSE)*$E720</f>
        <v>768971.94494508835</v>
      </c>
      <c r="P720" s="59">
        <f ca="1">VLOOKUP(CONCATENATE($F720," ",$G720),AllocFactorMatrix,(P$4+1),FALSE)*$E720</f>
        <v>122976.27830942599</v>
      </c>
      <c r="Q720" s="59">
        <f ca="1">VLOOKUP(CONCATENATE($F720," ",$G720),AllocFactorMatrix,(Q$4+1),FALSE)*$E720</f>
        <v>5406.4770188556358</v>
      </c>
      <c r="R720" s="59">
        <f t="shared" ca="1" si="362"/>
        <v>5679013.1197102498</v>
      </c>
      <c r="S720" s="59">
        <f ca="1">VLOOKUP(CONCATENATE($F720," ",$G720),AllocFactorMatrix,(S$4+1),FALSE)*$E720</f>
        <v>216462.91566304691</v>
      </c>
      <c r="T720" s="59">
        <f ca="1">VLOOKUP(CONCATENATE($F720," ",$G720),AllocFactorMatrix,(T$4+1),FALSE)*$E720</f>
        <v>2694138.0884262417</v>
      </c>
      <c r="U720" s="59">
        <f ca="1">VLOOKUP(CONCATENATE($F720," ",$G720),AllocFactorMatrix,(U$4+1),FALSE)*$E720</f>
        <v>7403862.2849689974</v>
      </c>
      <c r="V720" s="59">
        <f ca="1">VLOOKUP(CONCATENATE($F720," ",$G720),AllocFactorMatrix,(V$4+1),FALSE)*$E720</f>
        <v>1203263.9068713833</v>
      </c>
      <c r="W720" s="59">
        <f t="shared" ca="1" si="364"/>
        <v>11517727.195929671</v>
      </c>
      <c r="X720" s="59">
        <f ca="1">VLOOKUP(CONCATENATE($F720," ",$G720),AllocFactorMatrix,(X$4+1),FALSE)*$E720</f>
        <v>1313197.6852768487</v>
      </c>
      <c r="Y720" s="59">
        <f ca="1">VLOOKUP(CONCATENATE($F720," ",$G720),AllocFactorMatrix,(Y$4+1),FALSE)*$E720</f>
        <v>23332.483656518856</v>
      </c>
      <c r="Z720" s="59">
        <f t="shared" ca="1" si="363"/>
        <v>1336530.1689333676</v>
      </c>
      <c r="AA720" s="59">
        <f ca="1">VLOOKUP(CONCATENATE($F720," ",$G720),AllocFactorMatrix,(AA$4+1),FALSE)*$E720</f>
        <v>17847.170514786245</v>
      </c>
      <c r="AB720" s="59">
        <f ca="1">VLOOKUP(CONCATENATE($F720," ",$G720),AllocFactorMatrix,(AB$4+1),FALSE)*$E720</f>
        <v>964381.95043235354</v>
      </c>
      <c r="AC720" s="59">
        <f ca="1">VLOOKUP(CONCATENATE($F720," ",$G720),AllocFactorMatrix,(AC$4+1),FALSE)*$E720</f>
        <v>137099.85399385417</v>
      </c>
    </row>
    <row r="721" spans="1:29">
      <c r="E721" s="11"/>
      <c r="F721" s="107"/>
      <c r="G721" s="7"/>
      <c r="H721" s="4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spans="1:29" hidden="1" outlineLevel="1">
      <c r="E722" s="11"/>
      <c r="F722" s="107"/>
      <c r="G722" s="52" t="str">
        <f>$G$8</f>
        <v>PRODUCTION</v>
      </c>
      <c r="H722" s="50">
        <f t="shared" ref="H722:AC722" ca="1" si="365">H351+H677+H713+H634+H703</f>
        <v>46062132.563559994</v>
      </c>
      <c r="I722" s="50">
        <f t="shared" ca="1" si="365"/>
        <v>24105957.549463093</v>
      </c>
      <c r="J722" s="50">
        <f t="shared" ca="1" si="365"/>
        <v>5586716.6198736755</v>
      </c>
      <c r="K722" s="50">
        <f t="shared" ca="1" si="365"/>
        <v>77471.94708921446</v>
      </c>
      <c r="L722" s="50">
        <f t="shared" ca="1" si="365"/>
        <v>11938.948334566056</v>
      </c>
      <c r="M722" s="50">
        <f t="shared" ca="1" si="365"/>
        <v>5676127.5152974557</v>
      </c>
      <c r="N722" s="50">
        <f t="shared" ca="1" si="365"/>
        <v>3300641.8890882283</v>
      </c>
      <c r="O722" s="50">
        <f t="shared" ca="1" si="365"/>
        <v>567394.92320299009</v>
      </c>
      <c r="P722" s="50">
        <f t="shared" ca="1" si="365"/>
        <v>116965.93490144717</v>
      </c>
      <c r="Q722" s="50">
        <f t="shared" ca="1" si="365"/>
        <v>4699.3925215021991</v>
      </c>
      <c r="R722" s="50">
        <f t="shared" ca="1" si="365"/>
        <v>3989702.1397141684</v>
      </c>
      <c r="S722" s="50">
        <f t="shared" ca="1" si="365"/>
        <v>158550.73030260418</v>
      </c>
      <c r="T722" s="50">
        <f t="shared" ca="1" si="365"/>
        <v>2021285.5647047374</v>
      </c>
      <c r="U722" s="50">
        <f t="shared" ca="1" si="365"/>
        <v>7724493.4803253449</v>
      </c>
      <c r="V722" s="50">
        <f t="shared" ca="1" si="365"/>
        <v>1380934.8095932985</v>
      </c>
      <c r="W722" s="50">
        <f t="shared" ca="1" si="365"/>
        <v>11285264.584925985</v>
      </c>
      <c r="X722" s="50">
        <f t="shared" ca="1" si="365"/>
        <v>910313.84088079061</v>
      </c>
      <c r="Y722" s="50">
        <f t="shared" ca="1" si="365"/>
        <v>18269.183685887925</v>
      </c>
      <c r="Z722" s="50">
        <f t="shared" ca="1" si="365"/>
        <v>928583.02456667868</v>
      </c>
      <c r="AA722" s="50">
        <f t="shared" ca="1" si="365"/>
        <v>12051.457797012483</v>
      </c>
      <c r="AB722" s="50">
        <f t="shared" ca="1" si="365"/>
        <v>53447.977094069029</v>
      </c>
      <c r="AC722" s="50">
        <f t="shared" ca="1" si="365"/>
        <v>10998.314701538531</v>
      </c>
    </row>
    <row r="723" spans="1:29" hidden="1" outlineLevel="1">
      <c r="E723" s="11"/>
      <c r="F723" s="107"/>
      <c r="G723" s="52" t="str">
        <f>$G$9</f>
        <v>BULKTRAN</v>
      </c>
      <c r="H723" s="50">
        <f t="shared" ref="H723:AC723" ca="1" si="366">H352+H678+H714+H635+H704</f>
        <v>14458412.745061239</v>
      </c>
      <c r="I723" s="50">
        <f t="shared" ca="1" si="366"/>
        <v>7443178.7397782356</v>
      </c>
      <c r="J723" s="50">
        <f t="shared" ca="1" si="366"/>
        <v>1735972.1997798281</v>
      </c>
      <c r="K723" s="50">
        <f t="shared" ca="1" si="366"/>
        <v>24127.200340663338</v>
      </c>
      <c r="L723" s="50">
        <f t="shared" ca="1" si="366"/>
        <v>3380.9167551377545</v>
      </c>
      <c r="M723" s="50">
        <f t="shared" ca="1" si="366"/>
        <v>1763480.3168756291</v>
      </c>
      <c r="N723" s="50">
        <f t="shared" ca="1" si="366"/>
        <v>1032681.1284665763</v>
      </c>
      <c r="O723" s="50">
        <f t="shared" ca="1" si="366"/>
        <v>184637.08836471054</v>
      </c>
      <c r="P723" s="50">
        <f t="shared" ca="1" si="366"/>
        <v>37471.255466052229</v>
      </c>
      <c r="Q723" s="50">
        <f t="shared" ca="1" si="366"/>
        <v>1426.7178911483356</v>
      </c>
      <c r="R723" s="50">
        <f t="shared" ca="1" si="366"/>
        <v>1256216.1901884873</v>
      </c>
      <c r="S723" s="50">
        <f t="shared" ca="1" si="366"/>
        <v>48944.233648612149</v>
      </c>
      <c r="T723" s="50">
        <f t="shared" ca="1" si="366"/>
        <v>658741.19956117391</v>
      </c>
      <c r="U723" s="50">
        <f t="shared" ca="1" si="366"/>
        <v>2518764.4097279217</v>
      </c>
      <c r="V723" s="50">
        <f t="shared" ca="1" si="366"/>
        <v>456093.40032209491</v>
      </c>
      <c r="W723" s="50">
        <f t="shared" ca="1" si="366"/>
        <v>3682543.2432598025</v>
      </c>
      <c r="X723" s="50">
        <f t="shared" ca="1" si="366"/>
        <v>283547.45856290625</v>
      </c>
      <c r="Y723" s="50">
        <f t="shared" ca="1" si="366"/>
        <v>5663.81847315096</v>
      </c>
      <c r="Z723" s="50">
        <f t="shared" ca="1" si="366"/>
        <v>289211.2770360572</v>
      </c>
      <c r="AA723" s="50">
        <f t="shared" ca="1" si="366"/>
        <v>3741.8430582947531</v>
      </c>
      <c r="AB723" s="50">
        <f t="shared" ca="1" si="366"/>
        <v>16628.345412428513</v>
      </c>
      <c r="AC723" s="50">
        <f t="shared" ca="1" si="366"/>
        <v>3412.7894523059895</v>
      </c>
    </row>
    <row r="724" spans="1:29" hidden="1" outlineLevel="1">
      <c r="E724" s="11"/>
      <c r="F724" s="107"/>
      <c r="G724" s="52" t="str">
        <f>$G$10</f>
        <v>SUBTRAN</v>
      </c>
      <c r="H724" s="50">
        <f t="shared" ref="H724:AC724" ca="1" si="367">H353+H679+H715+H636+H705</f>
        <v>4003238.9856363251</v>
      </c>
      <c r="I724" s="50">
        <f t="shared" ca="1" si="367"/>
        <v>2047166.5289025556</v>
      </c>
      <c r="J724" s="50">
        <f t="shared" ca="1" si="367"/>
        <v>479939.3517909479</v>
      </c>
      <c r="K724" s="50">
        <f t="shared" ca="1" si="367"/>
        <v>6701.9381865854239</v>
      </c>
      <c r="L724" s="50">
        <f t="shared" ca="1" si="367"/>
        <v>1220.6389557243065</v>
      </c>
      <c r="M724" s="50">
        <f t="shared" ca="1" si="367"/>
        <v>487861.92893325753</v>
      </c>
      <c r="N724" s="50">
        <f t="shared" ca="1" si="367"/>
        <v>277214.61129753431</v>
      </c>
      <c r="O724" s="50">
        <f t="shared" ca="1" si="367"/>
        <v>49702.171538824259</v>
      </c>
      <c r="P724" s="50">
        <f t="shared" ca="1" si="367"/>
        <v>13056.64603793073</v>
      </c>
      <c r="Q724" s="50">
        <f t="shared" ca="1" si="367"/>
        <v>0</v>
      </c>
      <c r="R724" s="50">
        <f t="shared" ca="1" si="367"/>
        <v>339973.42887428927</v>
      </c>
      <c r="S724" s="50">
        <f t="shared" ca="1" si="367"/>
        <v>12505.400294592246</v>
      </c>
      <c r="T724" s="50">
        <f t="shared" ca="1" si="367"/>
        <v>174916.21224060172</v>
      </c>
      <c r="U724" s="50">
        <f t="shared" ca="1" si="367"/>
        <v>862256.14887832862</v>
      </c>
      <c r="V724" s="50">
        <f t="shared" ca="1" si="367"/>
        <v>0</v>
      </c>
      <c r="W724" s="50">
        <f t="shared" ca="1" si="367"/>
        <v>1049677.7614135225</v>
      </c>
      <c r="X724" s="50">
        <f t="shared" ca="1" si="367"/>
        <v>76021.537731909732</v>
      </c>
      <c r="Y724" s="50">
        <f t="shared" ca="1" si="367"/>
        <v>1526.5896027766944</v>
      </c>
      <c r="Z724" s="50">
        <f t="shared" ca="1" si="367"/>
        <v>77548.127334686433</v>
      </c>
      <c r="AA724" s="50">
        <f t="shared" ca="1" si="367"/>
        <v>1011.2101780137482</v>
      </c>
      <c r="AB724" s="50">
        <f t="shared" ca="1" si="367"/>
        <v>0</v>
      </c>
      <c r="AC724" s="50">
        <f t="shared" ca="1" si="367"/>
        <v>0</v>
      </c>
    </row>
    <row r="725" spans="1:29" hidden="1" outlineLevel="1">
      <c r="E725" s="11"/>
      <c r="F725" s="107"/>
      <c r="G725" s="52" t="str">
        <f>$G$11</f>
        <v>DISTPRI</v>
      </c>
      <c r="H725" s="50">
        <f t="shared" ref="H725:AC725" ca="1" si="368">H354+H680+H716+H637+H706</f>
        <v>19581527.35424846</v>
      </c>
      <c r="I725" s="50">
        <f t="shared" ca="1" si="368"/>
        <v>12863313.184860796</v>
      </c>
      <c r="J725" s="50">
        <f t="shared" ca="1" si="368"/>
        <v>3001604.6338157826</v>
      </c>
      <c r="K725" s="50">
        <f t="shared" ca="1" si="368"/>
        <v>41862.410971182377</v>
      </c>
      <c r="L725" s="50">
        <f t="shared" ca="1" si="368"/>
        <v>0</v>
      </c>
      <c r="M725" s="50">
        <f t="shared" ca="1" si="368"/>
        <v>3043467.044786965</v>
      </c>
      <c r="N725" s="50">
        <f t="shared" ca="1" si="368"/>
        <v>1735672.8589013019</v>
      </c>
      <c r="O725" s="50">
        <f t="shared" ca="1" si="368"/>
        <v>305322.57524014695</v>
      </c>
      <c r="P725" s="50">
        <f t="shared" ca="1" si="368"/>
        <v>0</v>
      </c>
      <c r="Q725" s="50">
        <f t="shared" ca="1" si="368"/>
        <v>0</v>
      </c>
      <c r="R725" s="50">
        <f t="shared" ca="1" si="368"/>
        <v>2040995.4341414489</v>
      </c>
      <c r="S725" s="50">
        <f t="shared" ca="1" si="368"/>
        <v>79062.995731703661</v>
      </c>
      <c r="T725" s="50">
        <f t="shared" ca="1" si="368"/>
        <v>1061644.2328471972</v>
      </c>
      <c r="U725" s="50">
        <f t="shared" ca="1" si="368"/>
        <v>0</v>
      </c>
      <c r="V725" s="50">
        <f t="shared" ca="1" si="368"/>
        <v>0</v>
      </c>
      <c r="W725" s="50">
        <f t="shared" ca="1" si="368"/>
        <v>1140707.2285789007</v>
      </c>
      <c r="X725" s="50">
        <f t="shared" ca="1" si="368"/>
        <v>477144.22850126779</v>
      </c>
      <c r="Y725" s="50">
        <f t="shared" ca="1" si="368"/>
        <v>9600.1992332445861</v>
      </c>
      <c r="Z725" s="50">
        <f t="shared" ca="1" si="368"/>
        <v>486744.42773451231</v>
      </c>
      <c r="AA725" s="50">
        <f t="shared" ca="1" si="368"/>
        <v>6300.0341458422408</v>
      </c>
      <c r="AB725" s="50">
        <f t="shared" ca="1" si="368"/>
        <v>0</v>
      </c>
      <c r="AC725" s="50">
        <f t="shared" ca="1" si="368"/>
        <v>0</v>
      </c>
    </row>
    <row r="726" spans="1:29" hidden="1" outlineLevel="1">
      <c r="E726" s="11"/>
      <c r="F726" s="107"/>
      <c r="G726" s="52" t="str">
        <f>$G$12</f>
        <v>DISTSEC</v>
      </c>
      <c r="H726" s="50">
        <f t="shared" ref="H726:AC726" ca="1" si="369">H355+H681+H717+H638+H707</f>
        <v>9077501.29551135</v>
      </c>
      <c r="I726" s="50">
        <f t="shared" ca="1" si="369"/>
        <v>6742519.5342661152</v>
      </c>
      <c r="J726" s="50">
        <f t="shared" ca="1" si="369"/>
        <v>1356247.4918166322</v>
      </c>
      <c r="K726" s="50">
        <f t="shared" ca="1" si="369"/>
        <v>0</v>
      </c>
      <c r="L726" s="50">
        <f t="shared" ca="1" si="369"/>
        <v>0</v>
      </c>
      <c r="M726" s="50">
        <f t="shared" ca="1" si="369"/>
        <v>1356247.4918166322</v>
      </c>
      <c r="N726" s="50">
        <f t="shared" ca="1" si="369"/>
        <v>675618.50342458382</v>
      </c>
      <c r="O726" s="50">
        <f t="shared" ca="1" si="369"/>
        <v>0</v>
      </c>
      <c r="P726" s="50">
        <f t="shared" ca="1" si="369"/>
        <v>0</v>
      </c>
      <c r="Q726" s="50">
        <f t="shared" ca="1" si="369"/>
        <v>0</v>
      </c>
      <c r="R726" s="50">
        <f t="shared" ca="1" si="369"/>
        <v>675618.50342458382</v>
      </c>
      <c r="S726" s="50">
        <f t="shared" ca="1" si="369"/>
        <v>25412.9695025732</v>
      </c>
      <c r="T726" s="50">
        <f t="shared" ca="1" si="369"/>
        <v>0</v>
      </c>
      <c r="U726" s="50">
        <f t="shared" ca="1" si="369"/>
        <v>0</v>
      </c>
      <c r="V726" s="50">
        <f t="shared" ca="1" si="369"/>
        <v>0</v>
      </c>
      <c r="W726" s="50">
        <f t="shared" ca="1" si="369"/>
        <v>25412.9695025732</v>
      </c>
      <c r="X726" s="50">
        <f t="shared" ca="1" si="369"/>
        <v>191274.61915023872</v>
      </c>
      <c r="Y726" s="50">
        <f t="shared" ca="1" si="369"/>
        <v>0</v>
      </c>
      <c r="Z726" s="50">
        <f t="shared" ca="1" si="369"/>
        <v>191274.61915023872</v>
      </c>
      <c r="AA726" s="50">
        <f t="shared" ca="1" si="369"/>
        <v>2265.3628619369479</v>
      </c>
      <c r="AB726" s="50">
        <f t="shared" ca="1" si="369"/>
        <v>69690.82166021521</v>
      </c>
      <c r="AC726" s="50">
        <f t="shared" ca="1" si="369"/>
        <v>14471.992829054641</v>
      </c>
    </row>
    <row r="727" spans="1:29" hidden="1" outlineLevel="1">
      <c r="E727" s="11"/>
      <c r="F727" s="107"/>
      <c r="G727" s="52" t="str">
        <f>$G$13</f>
        <v>ENERGY</v>
      </c>
      <c r="H727" s="50">
        <f t="shared" ref="H727:AC727" ca="1" si="370">H356+H682+H718+H639+H708</f>
        <v>22488409.478090521</v>
      </c>
      <c r="I727" s="50">
        <f t="shared" ca="1" si="370"/>
        <v>9374121.1845161915</v>
      </c>
      <c r="J727" s="50">
        <f t="shared" ca="1" si="370"/>
        <v>2659910.0745747695</v>
      </c>
      <c r="K727" s="50">
        <f t="shared" ca="1" si="370"/>
        <v>36836.669377472746</v>
      </c>
      <c r="L727" s="50">
        <f t="shared" ca="1" si="370"/>
        <v>6561.9480940144476</v>
      </c>
      <c r="M727" s="50">
        <f t="shared" ca="1" si="370"/>
        <v>2703308.6920462558</v>
      </c>
      <c r="N727" s="50">
        <f t="shared" ca="1" si="370"/>
        <v>1693368.8880532531</v>
      </c>
      <c r="O727" s="50">
        <f t="shared" ca="1" si="370"/>
        <v>270056.96704952535</v>
      </c>
      <c r="P727" s="50">
        <f t="shared" ca="1" si="370"/>
        <v>57543.927422324166</v>
      </c>
      <c r="Q727" s="50">
        <f t="shared" ca="1" si="370"/>
        <v>2516.6880268313134</v>
      </c>
      <c r="R727" s="50">
        <f t="shared" ca="1" si="370"/>
        <v>2023486.4705519339</v>
      </c>
      <c r="S727" s="50">
        <f t="shared" ca="1" si="370"/>
        <v>91985.962495318046</v>
      </c>
      <c r="T727" s="50">
        <f t="shared" ca="1" si="370"/>
        <v>1248288.2367586037</v>
      </c>
      <c r="U727" s="50">
        <f t="shared" ca="1" si="370"/>
        <v>5358839.0434625894</v>
      </c>
      <c r="V727" s="50">
        <f t="shared" ca="1" si="370"/>
        <v>970432.36763709132</v>
      </c>
      <c r="W727" s="50">
        <f t="shared" ca="1" si="370"/>
        <v>7669545.6103536002</v>
      </c>
      <c r="X727" s="50">
        <f t="shared" ca="1" si="370"/>
        <v>470942.26532864542</v>
      </c>
      <c r="Y727" s="50">
        <f t="shared" ca="1" si="370"/>
        <v>9569.4124844684084</v>
      </c>
      <c r="Z727" s="50">
        <f t="shared" ca="1" si="370"/>
        <v>480511.67781311384</v>
      </c>
      <c r="AA727" s="50">
        <f t="shared" ca="1" si="370"/>
        <v>8504.4106089069719</v>
      </c>
      <c r="AB727" s="50">
        <f t="shared" ca="1" si="370"/>
        <v>189548.27353719485</v>
      </c>
      <c r="AC727" s="50">
        <f t="shared" ca="1" si="370"/>
        <v>39383.158663322349</v>
      </c>
    </row>
    <row r="728" spans="1:29" hidden="1" outlineLevel="1">
      <c r="E728" s="11"/>
      <c r="F728" s="107"/>
      <c r="G728" s="52" t="str">
        <f>$G$14</f>
        <v>CUSTOMER</v>
      </c>
      <c r="H728" s="50">
        <f t="shared" ref="H728:AC728" ca="1" si="371">H357+H683+H719+H640+H709</f>
        <v>4982839.9226530474</v>
      </c>
      <c r="I728" s="50">
        <f t="shared" ca="1" si="371"/>
        <v>2800534.0846132413</v>
      </c>
      <c r="J728" s="50">
        <f t="shared" ca="1" si="371"/>
        <v>800768.20425615145</v>
      </c>
      <c r="K728" s="50">
        <f t="shared" ca="1" si="371"/>
        <v>46904.843955448428</v>
      </c>
      <c r="L728" s="50">
        <f t="shared" ca="1" si="371"/>
        <v>8372.7117539063947</v>
      </c>
      <c r="M728" s="50">
        <f t="shared" ca="1" si="371"/>
        <v>856045.75996550627</v>
      </c>
      <c r="N728" s="50">
        <f t="shared" ca="1" si="371"/>
        <v>58086.526262773259</v>
      </c>
      <c r="O728" s="50">
        <f t="shared" ca="1" si="371"/>
        <v>16233.276510910895</v>
      </c>
      <c r="P728" s="50">
        <f t="shared" ca="1" si="371"/>
        <v>18959.442754504333</v>
      </c>
      <c r="Q728" s="50">
        <f t="shared" ca="1" si="371"/>
        <v>2449.2312874599429</v>
      </c>
      <c r="R728" s="50">
        <f t="shared" ca="1" si="371"/>
        <v>95728.476815648435</v>
      </c>
      <c r="S728" s="50">
        <f t="shared" ca="1" si="371"/>
        <v>393.56593512493185</v>
      </c>
      <c r="T728" s="50">
        <f t="shared" ca="1" si="371"/>
        <v>11537.660492617038</v>
      </c>
      <c r="U728" s="50">
        <f t="shared" ca="1" si="371"/>
        <v>31506.303883931345</v>
      </c>
      <c r="V728" s="50">
        <f t="shared" ca="1" si="371"/>
        <v>9287.4849111461917</v>
      </c>
      <c r="W728" s="50">
        <f t="shared" ca="1" si="371"/>
        <v>52725.015222819507</v>
      </c>
      <c r="X728" s="50">
        <f t="shared" ca="1" si="371"/>
        <v>11858.343125310703</v>
      </c>
      <c r="Y728" s="50">
        <f t="shared" ca="1" si="371"/>
        <v>220.68888585353656</v>
      </c>
      <c r="Z728" s="50">
        <f t="shared" ca="1" si="371"/>
        <v>12079.032011164236</v>
      </c>
      <c r="AA728" s="50">
        <f t="shared" ca="1" si="371"/>
        <v>1133.1294241504575</v>
      </c>
      <c r="AB728" s="50">
        <f t="shared" ca="1" si="371"/>
        <v>1011919.8285205901</v>
      </c>
      <c r="AC728" s="50">
        <f t="shared" ca="1" si="371"/>
        <v>152674.59607992595</v>
      </c>
    </row>
    <row r="729" spans="1:29" s="52" customFormat="1" collapsed="1">
      <c r="A729" s="53"/>
      <c r="C729" s="52" t="s">
        <v>142</v>
      </c>
      <c r="E729" s="57">
        <f>E358+E684+E720+E641+E710</f>
        <v>120654062.34476095</v>
      </c>
      <c r="F729" s="107"/>
      <c r="G729" s="52" t="str">
        <f>$G$15</f>
        <v>TOTAL</v>
      </c>
      <c r="H729" s="57">
        <f t="shared" ref="H729:AC729" ca="1" si="372">H358+H684+H720+H641+H710</f>
        <v>120654062.34476092</v>
      </c>
      <c r="I729" s="57">
        <f t="shared" ca="1" si="372"/>
        <v>65376790.806400225</v>
      </c>
      <c r="J729" s="57">
        <f t="shared" ca="1" si="372"/>
        <v>15621158.575907785</v>
      </c>
      <c r="K729" s="57">
        <f t="shared" ca="1" si="372"/>
        <v>233905.00992056678</v>
      </c>
      <c r="L729" s="57">
        <f t="shared" ca="1" si="372"/>
        <v>31475.163893348952</v>
      </c>
      <c r="M729" s="57">
        <f t="shared" ca="1" si="372"/>
        <v>15886538.749721704</v>
      </c>
      <c r="N729" s="57">
        <f t="shared" ca="1" si="372"/>
        <v>8773284.4054942504</v>
      </c>
      <c r="O729" s="57">
        <f t="shared" ca="1" si="372"/>
        <v>1393347.0019071081</v>
      </c>
      <c r="P729" s="57">
        <f t="shared" ca="1" si="372"/>
        <v>243997.20658225854</v>
      </c>
      <c r="Q729" s="57">
        <f t="shared" ca="1" si="372"/>
        <v>11092.02972694179</v>
      </c>
      <c r="R729" s="57">
        <f t="shared" ca="1" si="372"/>
        <v>10421720.643710559</v>
      </c>
      <c r="S729" s="57">
        <f t="shared" ca="1" si="372"/>
        <v>416855.85791052849</v>
      </c>
      <c r="T729" s="57">
        <f t="shared" ca="1" si="372"/>
        <v>5176413.1066049309</v>
      </c>
      <c r="U729" s="57">
        <f t="shared" ca="1" si="372"/>
        <v>16495859.386278117</v>
      </c>
      <c r="V729" s="57">
        <f t="shared" ca="1" si="372"/>
        <v>2816748.0624636309</v>
      </c>
      <c r="W729" s="57">
        <f t="shared" ca="1" si="372"/>
        <v>24905876.413257211</v>
      </c>
      <c r="X729" s="57">
        <f t="shared" ca="1" si="372"/>
        <v>2421102.2932810695</v>
      </c>
      <c r="Y729" s="57">
        <f t="shared" ca="1" si="372"/>
        <v>44849.892365382104</v>
      </c>
      <c r="Z729" s="57">
        <f t="shared" ca="1" si="372"/>
        <v>2465952.1856464515</v>
      </c>
      <c r="AA729" s="57">
        <f t="shared" ca="1" si="372"/>
        <v>35007.448074157604</v>
      </c>
      <c r="AB729" s="57">
        <f t="shared" ca="1" si="372"/>
        <v>1341235.2462244977</v>
      </c>
      <c r="AC729" s="57">
        <f t="shared" ca="1" si="372"/>
        <v>220940.85172614752</v>
      </c>
    </row>
    <row r="730" spans="1:29"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spans="1:29">
      <c r="B731" s="104" t="s">
        <v>589</v>
      </c>
      <c r="E731" s="3"/>
      <c r="F731" s="175"/>
      <c r="G731" s="3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spans="1:29" hidden="1" outlineLevel="1">
      <c r="F732" s="175" t="str">
        <f>F739</f>
        <v>RB_GUP_EPIS_P</v>
      </c>
      <c r="G732" s="52" t="str">
        <f>$G$8</f>
        <v>PRODUCTION</v>
      </c>
      <c r="H732" s="4">
        <f t="shared" ref="H732:H763" si="373">SUBTOTAL(9,I732:AC732)</f>
        <v>5437818.0000000009</v>
      </c>
      <c r="I732" s="5">
        <f>VLOOKUP(CONCATENATE($F732," ",$G732),AllocFactorMatrix,(I$4+1),FALSE)*$E739</f>
        <v>2797137.3407869707</v>
      </c>
      <c r="J732" s="5">
        <f>VLOOKUP(CONCATENATE($F732," ",$G732),AllocFactorMatrix,(J$4+1),FALSE)*$E739</f>
        <v>652292.85791352484</v>
      </c>
      <c r="K732" s="5">
        <f>VLOOKUP(CONCATENATE($F732," ",$G732),AllocFactorMatrix,(K$4+1),FALSE)*$E739</f>
        <v>9069.453628942354</v>
      </c>
      <c r="L732" s="5">
        <f>VLOOKUP(CONCATENATE($F732," ",$G732),AllocFactorMatrix,(L$4+1),FALSE)*$E739</f>
        <v>1263.1364299965296</v>
      </c>
      <c r="M732" s="5">
        <f t="shared" ref="M732:M763" si="374">SUBTOTAL(9,J732:L732)</f>
        <v>662625.44797246379</v>
      </c>
      <c r="N732" s="5">
        <f>VLOOKUP(CONCATENATE($F732," ",$G732),AllocFactorMatrix,(N$4+1),FALSE)*$E739</f>
        <v>388250.05597407691</v>
      </c>
      <c r="O732" s="5">
        <f>VLOOKUP(CONCATENATE($F732," ",$G732),AllocFactorMatrix,(O$4+1),FALSE)*$E739</f>
        <v>69571.143062710413</v>
      </c>
      <c r="P732" s="5">
        <f>VLOOKUP(CONCATENATE($F732," ",$G732),AllocFactorMatrix,(P$4+1),FALSE)*$E739</f>
        <v>14108.317852469732</v>
      </c>
      <c r="Q732" s="5">
        <f>VLOOKUP(CONCATENATE($F732," ",$G732),AllocFactorMatrix,(Q$4+1),FALSE)*$E739</f>
        <v>535.75699035624643</v>
      </c>
      <c r="R732" s="5">
        <f>SUBTOTAL(9,N732:Q732)</f>
        <v>472465.27387961332</v>
      </c>
      <c r="S732" s="5">
        <f>VLOOKUP(CONCATENATE($F732," ",$G732),AllocFactorMatrix,(S$4+1),FALSE)*$E739</f>
        <v>18386.424989395775</v>
      </c>
      <c r="T732" s="5">
        <f>VLOOKUP(CONCATENATE($F732," ",$G732),AllocFactorMatrix,(T$4+1),FALSE)*$E739</f>
        <v>248227.35459077574</v>
      </c>
      <c r="U732" s="5">
        <f>VLOOKUP(CONCATENATE($F732," ",$G732),AllocFactorMatrix,(U$4+1),FALSE)*$E739</f>
        <v>949369.98544354748</v>
      </c>
      <c r="V732" s="5">
        <f>VLOOKUP(CONCATENATE($F732," ",$G732),AllocFactorMatrix,(V$4+1),FALSE)*$E739</f>
        <v>171987.17797558222</v>
      </c>
      <c r="W732" s="5">
        <f>SUBTOTAL(9,S732:V732)</f>
        <v>1387970.9429993012</v>
      </c>
      <c r="X732" s="5">
        <f>VLOOKUP(CONCATENATE($F732," ",$G732),AllocFactorMatrix,(X$4+1),FALSE)*$E739</f>
        <v>106558.96058367249</v>
      </c>
      <c r="Y732" s="5">
        <f>VLOOKUP(CONCATENATE($F732," ",$G732),AllocFactorMatrix,(Y$4+1),FALSE)*$E739</f>
        <v>2128.2557552149137</v>
      </c>
      <c r="Z732" s="5">
        <f t="shared" ref="Z732:Z763" si="375">SUBTOTAL(9,X732:Y732)</f>
        <v>108687.2163388874</v>
      </c>
      <c r="AA732" s="5">
        <f>VLOOKUP(CONCATENATE($F732," ",$G732),AllocFactorMatrix,(AA$4+1),FALSE)*$E739</f>
        <v>1405.685081562506</v>
      </c>
      <c r="AB732" s="5">
        <f>VLOOKUP(CONCATENATE($F732," ",$G732),AllocFactorMatrix,(AB$4+1),FALSE)*$E739</f>
        <v>6244.8534769475045</v>
      </c>
      <c r="AC732" s="5">
        <f>VLOOKUP(CONCATENATE($F732," ",$G732),AllocFactorMatrix,(AC$4+1),FALSE)*$E739</f>
        <v>1281.2394642543641</v>
      </c>
    </row>
    <row r="733" spans="1:29" hidden="1" outlineLevel="1">
      <c r="F733" s="175" t="str">
        <f>F739</f>
        <v>RB_GUP_EPIS_P</v>
      </c>
      <c r="G733" s="52" t="str">
        <f>$G$9</f>
        <v>BULKTRAN</v>
      </c>
      <c r="H733" s="4">
        <f t="shared" si="373"/>
        <v>0</v>
      </c>
      <c r="I733" s="5">
        <f>VLOOKUP(CONCATENATE($F733," ",$G733),AllocFactorMatrix,(I$4+1),FALSE)*$E739</f>
        <v>0</v>
      </c>
      <c r="J733" s="5">
        <f>VLOOKUP(CONCATENATE($F733," ",$G733),AllocFactorMatrix,(J$4+1),FALSE)*$E739</f>
        <v>0</v>
      </c>
      <c r="K733" s="5">
        <f>VLOOKUP(CONCATENATE($F733," ",$G733),AllocFactorMatrix,(K$4+1),FALSE)*$E739</f>
        <v>0</v>
      </c>
      <c r="L733" s="5">
        <f>VLOOKUP(CONCATENATE($F733," ",$G733),AllocFactorMatrix,(L$4+1),FALSE)*$E739</f>
        <v>0</v>
      </c>
      <c r="M733" s="5">
        <f t="shared" si="374"/>
        <v>0</v>
      </c>
      <c r="N733" s="5">
        <f>VLOOKUP(CONCATENATE($F733," ",$G733),AllocFactorMatrix,(N$4+1),FALSE)*$E739</f>
        <v>0</v>
      </c>
      <c r="O733" s="5">
        <f>VLOOKUP(CONCATENATE($F733," ",$G733),AllocFactorMatrix,(O$4+1),FALSE)*$E739</f>
        <v>0</v>
      </c>
      <c r="P733" s="5">
        <f>VLOOKUP(CONCATENATE($F733," ",$G733),AllocFactorMatrix,(P$4+1),FALSE)*$E739</f>
        <v>0</v>
      </c>
      <c r="Q733" s="5">
        <f>VLOOKUP(CONCATENATE($F733," ",$G733),AllocFactorMatrix,(Q$4+1),FALSE)*$E739</f>
        <v>0</v>
      </c>
      <c r="R733" s="5">
        <f t="shared" ref="R733:R763" si="376">SUBTOTAL(9,N733:Q733)</f>
        <v>0</v>
      </c>
      <c r="S733" s="5">
        <f>VLOOKUP(CONCATENATE($F733," ",$G733),AllocFactorMatrix,(S$4+1),FALSE)*$E739</f>
        <v>0</v>
      </c>
      <c r="T733" s="5">
        <f>VLOOKUP(CONCATENATE($F733," ",$G733),AllocFactorMatrix,(T$4+1),FALSE)*$E739</f>
        <v>0</v>
      </c>
      <c r="U733" s="5">
        <f>VLOOKUP(CONCATENATE($F733," ",$G733),AllocFactorMatrix,(U$4+1),FALSE)*$E739</f>
        <v>0</v>
      </c>
      <c r="V733" s="5">
        <f>VLOOKUP(CONCATENATE($F733," ",$G733),AllocFactorMatrix,(V$4+1),FALSE)*$E739</f>
        <v>0</v>
      </c>
      <c r="W733" s="5">
        <f t="shared" ref="W733:W739" si="377">SUBTOTAL(9,S733:V733)</f>
        <v>0</v>
      </c>
      <c r="X733" s="5">
        <f>VLOOKUP(CONCATENATE($F733," ",$G733),AllocFactorMatrix,(X$4+1),FALSE)*$E739</f>
        <v>0</v>
      </c>
      <c r="Y733" s="5">
        <f>VLOOKUP(CONCATENATE($F733," ",$G733),AllocFactorMatrix,(Y$4+1),FALSE)*$E739</f>
        <v>0</v>
      </c>
      <c r="Z733" s="5">
        <f t="shared" si="375"/>
        <v>0</v>
      </c>
      <c r="AA733" s="5">
        <f>VLOOKUP(CONCATENATE($F733," ",$G733),AllocFactorMatrix,(AA$4+1),FALSE)*$E739</f>
        <v>0</v>
      </c>
      <c r="AB733" s="5">
        <f>VLOOKUP(CONCATENATE($F733," ",$G733),AllocFactorMatrix,(AB$4+1),FALSE)*$E739</f>
        <v>0</v>
      </c>
      <c r="AC733" s="5">
        <f>VLOOKUP(CONCATENATE($F733," ",$G733),AllocFactorMatrix,(AC$4+1),FALSE)*$E739</f>
        <v>0</v>
      </c>
    </row>
    <row r="734" spans="1:29" hidden="1" outlineLevel="1">
      <c r="F734" s="175" t="str">
        <f>F739</f>
        <v>RB_GUP_EPIS_P</v>
      </c>
      <c r="G734" s="52" t="str">
        <f>$G$10</f>
        <v>SUBTRAN</v>
      </c>
      <c r="H734" s="4">
        <f t="shared" si="373"/>
        <v>0</v>
      </c>
      <c r="I734" s="5">
        <f>VLOOKUP(CONCATENATE($F734," ",$G734),AllocFactorMatrix,(I$4+1),FALSE)*$E739</f>
        <v>0</v>
      </c>
      <c r="J734" s="5">
        <f>VLOOKUP(CONCATENATE($F734," ",$G734),AllocFactorMatrix,(J$4+1),FALSE)*$E739</f>
        <v>0</v>
      </c>
      <c r="K734" s="5">
        <f>VLOOKUP(CONCATENATE($F734," ",$G734),AllocFactorMatrix,(K$4+1),FALSE)*$E739</f>
        <v>0</v>
      </c>
      <c r="L734" s="5">
        <f>VLOOKUP(CONCATENATE($F734," ",$G734),AllocFactorMatrix,(L$4+1),FALSE)*$E739</f>
        <v>0</v>
      </c>
      <c r="M734" s="5">
        <f t="shared" si="374"/>
        <v>0</v>
      </c>
      <c r="N734" s="5">
        <f>VLOOKUP(CONCATENATE($F734," ",$G734),AllocFactorMatrix,(N$4+1),FALSE)*$E739</f>
        <v>0</v>
      </c>
      <c r="O734" s="5">
        <f>VLOOKUP(CONCATENATE($F734," ",$G734),AllocFactorMatrix,(O$4+1),FALSE)*$E739</f>
        <v>0</v>
      </c>
      <c r="P734" s="5">
        <f>VLOOKUP(CONCATENATE($F734," ",$G734),AllocFactorMatrix,(P$4+1),FALSE)*$E739</f>
        <v>0</v>
      </c>
      <c r="Q734" s="5">
        <f>VLOOKUP(CONCATENATE($F734," ",$G734),AllocFactorMatrix,(Q$4+1),FALSE)*$E739</f>
        <v>0</v>
      </c>
      <c r="R734" s="5">
        <f t="shared" si="376"/>
        <v>0</v>
      </c>
      <c r="S734" s="5">
        <f>VLOOKUP(CONCATENATE($F734," ",$G734),AllocFactorMatrix,(S$4+1),FALSE)*$E739</f>
        <v>0</v>
      </c>
      <c r="T734" s="5">
        <f>VLOOKUP(CONCATENATE($F734," ",$G734),AllocFactorMatrix,(T$4+1),FALSE)*$E739</f>
        <v>0</v>
      </c>
      <c r="U734" s="5">
        <f>VLOOKUP(CONCATENATE($F734," ",$G734),AllocFactorMatrix,(U$4+1),FALSE)*$E739</f>
        <v>0</v>
      </c>
      <c r="V734" s="5">
        <f>VLOOKUP(CONCATENATE($F734," ",$G734),AllocFactorMatrix,(V$4+1),FALSE)*$E739</f>
        <v>0</v>
      </c>
      <c r="W734" s="5">
        <f t="shared" si="377"/>
        <v>0</v>
      </c>
      <c r="X734" s="5">
        <f>VLOOKUP(CONCATENATE($F734," ",$G734),AllocFactorMatrix,(X$4+1),FALSE)*$E739</f>
        <v>0</v>
      </c>
      <c r="Y734" s="5">
        <f>VLOOKUP(CONCATENATE($F734," ",$G734),AllocFactorMatrix,(Y$4+1),FALSE)*$E739</f>
        <v>0</v>
      </c>
      <c r="Z734" s="5">
        <f t="shared" si="375"/>
        <v>0</v>
      </c>
      <c r="AA734" s="5">
        <f>VLOOKUP(CONCATENATE($F734," ",$G734),AllocFactorMatrix,(AA$4+1),FALSE)*$E739</f>
        <v>0</v>
      </c>
      <c r="AB734" s="5">
        <f>VLOOKUP(CONCATENATE($F734," ",$G734),AllocFactorMatrix,(AB$4+1),FALSE)*$E739</f>
        <v>0</v>
      </c>
      <c r="AC734" s="5">
        <f>VLOOKUP(CONCATENATE($F734," ",$G734),AllocFactorMatrix,(AC$4+1),FALSE)*$E739</f>
        <v>0</v>
      </c>
    </row>
    <row r="735" spans="1:29" hidden="1" outlineLevel="1">
      <c r="F735" s="175" t="str">
        <f>F739</f>
        <v>RB_GUP_EPIS_P</v>
      </c>
      <c r="G735" s="52" t="str">
        <f>$G$11</f>
        <v>DISTPRI</v>
      </c>
      <c r="H735" s="4">
        <f t="shared" si="373"/>
        <v>0</v>
      </c>
      <c r="I735" s="5">
        <f>VLOOKUP(CONCATENATE($F735," ",$G735),AllocFactorMatrix,(I$4+1),FALSE)*$E739</f>
        <v>0</v>
      </c>
      <c r="J735" s="5">
        <f>VLOOKUP(CONCATENATE($F735," ",$G735),AllocFactorMatrix,(J$4+1),FALSE)*$E739</f>
        <v>0</v>
      </c>
      <c r="K735" s="5">
        <f>VLOOKUP(CONCATENATE($F735," ",$G735),AllocFactorMatrix,(K$4+1),FALSE)*$E739</f>
        <v>0</v>
      </c>
      <c r="L735" s="5">
        <f>VLOOKUP(CONCATENATE($F735," ",$G735),AllocFactorMatrix,(L$4+1),FALSE)*$E739</f>
        <v>0</v>
      </c>
      <c r="M735" s="5">
        <f t="shared" si="374"/>
        <v>0</v>
      </c>
      <c r="N735" s="5">
        <f>VLOOKUP(CONCATENATE($F735," ",$G735),AllocFactorMatrix,(N$4+1),FALSE)*$E739</f>
        <v>0</v>
      </c>
      <c r="O735" s="5">
        <f>VLOOKUP(CONCATENATE($F735," ",$G735),AllocFactorMatrix,(O$4+1),FALSE)*$E739</f>
        <v>0</v>
      </c>
      <c r="P735" s="5">
        <f>VLOOKUP(CONCATENATE($F735," ",$G735),AllocFactorMatrix,(P$4+1),FALSE)*$E739</f>
        <v>0</v>
      </c>
      <c r="Q735" s="5">
        <f>VLOOKUP(CONCATENATE($F735," ",$G735),AllocFactorMatrix,(Q$4+1),FALSE)*$E739</f>
        <v>0</v>
      </c>
      <c r="R735" s="5">
        <f t="shared" si="376"/>
        <v>0</v>
      </c>
      <c r="S735" s="5">
        <f>VLOOKUP(CONCATENATE($F735," ",$G735),AllocFactorMatrix,(S$4+1),FALSE)*$E739</f>
        <v>0</v>
      </c>
      <c r="T735" s="5">
        <f>VLOOKUP(CONCATENATE($F735," ",$G735),AllocFactorMatrix,(T$4+1),FALSE)*$E739</f>
        <v>0</v>
      </c>
      <c r="U735" s="5">
        <f>VLOOKUP(CONCATENATE($F735," ",$G735),AllocFactorMatrix,(U$4+1),FALSE)*$E739</f>
        <v>0</v>
      </c>
      <c r="V735" s="5">
        <f>VLOOKUP(CONCATENATE($F735," ",$G735),AllocFactorMatrix,(V$4+1),FALSE)*$E739</f>
        <v>0</v>
      </c>
      <c r="W735" s="5">
        <f t="shared" si="377"/>
        <v>0</v>
      </c>
      <c r="X735" s="5">
        <f>VLOOKUP(CONCATENATE($F735," ",$G735),AllocFactorMatrix,(X$4+1),FALSE)*$E739</f>
        <v>0</v>
      </c>
      <c r="Y735" s="5">
        <f>VLOOKUP(CONCATENATE($F735," ",$G735),AllocFactorMatrix,(Y$4+1),FALSE)*$E739</f>
        <v>0</v>
      </c>
      <c r="Z735" s="5">
        <f t="shared" si="375"/>
        <v>0</v>
      </c>
      <c r="AA735" s="5">
        <f>VLOOKUP(CONCATENATE($F735," ",$G735),AllocFactorMatrix,(AA$4+1),FALSE)*$E739</f>
        <v>0</v>
      </c>
      <c r="AB735" s="5">
        <f>VLOOKUP(CONCATENATE($F735," ",$G735),AllocFactorMatrix,(AB$4+1),FALSE)*$E739</f>
        <v>0</v>
      </c>
      <c r="AC735" s="5">
        <f>VLOOKUP(CONCATENATE($F735," ",$G735),AllocFactorMatrix,(AC$4+1),FALSE)*$E739</f>
        <v>0</v>
      </c>
    </row>
    <row r="736" spans="1:29" hidden="1" outlineLevel="1">
      <c r="F736" s="175" t="str">
        <f>F739</f>
        <v>RB_GUP_EPIS_P</v>
      </c>
      <c r="G736" s="52" t="str">
        <f>$G$12</f>
        <v>DISTSEC</v>
      </c>
      <c r="H736" s="4">
        <f t="shared" si="373"/>
        <v>0</v>
      </c>
      <c r="I736" s="5">
        <f>VLOOKUP(CONCATENATE($F736," ",$G736),AllocFactorMatrix,(I$4+1),FALSE)*$E739</f>
        <v>0</v>
      </c>
      <c r="J736" s="5">
        <f>VLOOKUP(CONCATENATE($F736," ",$G736),AllocFactorMatrix,(J$4+1),FALSE)*$E739</f>
        <v>0</v>
      </c>
      <c r="K736" s="5">
        <f>VLOOKUP(CONCATENATE($F736," ",$G736),AllocFactorMatrix,(K$4+1),FALSE)*$E739</f>
        <v>0</v>
      </c>
      <c r="L736" s="5">
        <f>VLOOKUP(CONCATENATE($F736," ",$G736),AllocFactorMatrix,(L$4+1),FALSE)*$E739</f>
        <v>0</v>
      </c>
      <c r="M736" s="5">
        <f t="shared" si="374"/>
        <v>0</v>
      </c>
      <c r="N736" s="5">
        <f>VLOOKUP(CONCATENATE($F736," ",$G736),AllocFactorMatrix,(N$4+1),FALSE)*$E739</f>
        <v>0</v>
      </c>
      <c r="O736" s="5">
        <f>VLOOKUP(CONCATENATE($F736," ",$G736),AllocFactorMatrix,(O$4+1),FALSE)*$E739</f>
        <v>0</v>
      </c>
      <c r="P736" s="5">
        <f>VLOOKUP(CONCATENATE($F736," ",$G736),AllocFactorMatrix,(P$4+1),FALSE)*$E739</f>
        <v>0</v>
      </c>
      <c r="Q736" s="5">
        <f>VLOOKUP(CONCATENATE($F736," ",$G736),AllocFactorMatrix,(Q$4+1),FALSE)*$E739</f>
        <v>0</v>
      </c>
      <c r="R736" s="5">
        <f t="shared" si="376"/>
        <v>0</v>
      </c>
      <c r="S736" s="5">
        <f>VLOOKUP(CONCATENATE($F736," ",$G736),AllocFactorMatrix,(S$4+1),FALSE)*$E739</f>
        <v>0</v>
      </c>
      <c r="T736" s="5">
        <f>VLOOKUP(CONCATENATE($F736," ",$G736),AllocFactorMatrix,(T$4+1),FALSE)*$E739</f>
        <v>0</v>
      </c>
      <c r="U736" s="5">
        <f>VLOOKUP(CONCATENATE($F736," ",$G736),AllocFactorMatrix,(U$4+1),FALSE)*$E739</f>
        <v>0</v>
      </c>
      <c r="V736" s="5">
        <f>VLOOKUP(CONCATENATE($F736," ",$G736),AllocFactorMatrix,(V$4+1),FALSE)*$E739</f>
        <v>0</v>
      </c>
      <c r="W736" s="5">
        <f t="shared" si="377"/>
        <v>0</v>
      </c>
      <c r="X736" s="5">
        <f>VLOOKUP(CONCATENATE($F736," ",$G736),AllocFactorMatrix,(X$4+1),FALSE)*$E739</f>
        <v>0</v>
      </c>
      <c r="Y736" s="5">
        <f>VLOOKUP(CONCATENATE($F736," ",$G736),AllocFactorMatrix,(Y$4+1),FALSE)*$E739</f>
        <v>0</v>
      </c>
      <c r="Z736" s="5">
        <f t="shared" si="375"/>
        <v>0</v>
      </c>
      <c r="AA736" s="5">
        <f>VLOOKUP(CONCATENATE($F736," ",$G736),AllocFactorMatrix,(AA$4+1),FALSE)*$E739</f>
        <v>0</v>
      </c>
      <c r="AB736" s="5">
        <f>VLOOKUP(CONCATENATE($F736," ",$G736),AllocFactorMatrix,(AB$4+1),FALSE)*$E739</f>
        <v>0</v>
      </c>
      <c r="AC736" s="5">
        <f>VLOOKUP(CONCATENATE($F736," ",$G736),AllocFactorMatrix,(AC$4+1),FALSE)*$E739</f>
        <v>0</v>
      </c>
    </row>
    <row r="737" spans="4:29" hidden="1" outlineLevel="1">
      <c r="F737" s="175" t="str">
        <f>F739</f>
        <v>RB_GUP_EPIS_P</v>
      </c>
      <c r="G737" s="52" t="str">
        <f>$G$13</f>
        <v>ENERGY</v>
      </c>
      <c r="H737" s="4">
        <f t="shared" si="373"/>
        <v>0</v>
      </c>
      <c r="I737" s="5">
        <f>VLOOKUP(CONCATENATE($F737," ",$G737),AllocFactorMatrix,(I$4+1),FALSE)*$E739</f>
        <v>0</v>
      </c>
      <c r="J737" s="5">
        <f>VLOOKUP(CONCATENATE($F737," ",$G737),AllocFactorMatrix,(J$4+1),FALSE)*$E739</f>
        <v>0</v>
      </c>
      <c r="K737" s="5">
        <f>VLOOKUP(CONCATENATE($F737," ",$G737),AllocFactorMatrix,(K$4+1),FALSE)*$E739</f>
        <v>0</v>
      </c>
      <c r="L737" s="5">
        <f>VLOOKUP(CONCATENATE($F737," ",$G737),AllocFactorMatrix,(L$4+1),FALSE)*$E739</f>
        <v>0</v>
      </c>
      <c r="M737" s="5">
        <f t="shared" si="374"/>
        <v>0</v>
      </c>
      <c r="N737" s="5">
        <f>VLOOKUP(CONCATENATE($F737," ",$G737),AllocFactorMatrix,(N$4+1),FALSE)*$E739</f>
        <v>0</v>
      </c>
      <c r="O737" s="5">
        <f>VLOOKUP(CONCATENATE($F737," ",$G737),AllocFactorMatrix,(O$4+1),FALSE)*$E739</f>
        <v>0</v>
      </c>
      <c r="P737" s="5">
        <f>VLOOKUP(CONCATENATE($F737," ",$G737),AllocFactorMatrix,(P$4+1),FALSE)*$E739</f>
        <v>0</v>
      </c>
      <c r="Q737" s="5">
        <f>VLOOKUP(CONCATENATE($F737," ",$G737),AllocFactorMatrix,(Q$4+1),FALSE)*$E739</f>
        <v>0</v>
      </c>
      <c r="R737" s="5">
        <f t="shared" si="376"/>
        <v>0</v>
      </c>
      <c r="S737" s="5">
        <f>VLOOKUP(CONCATENATE($F737," ",$G737),AllocFactorMatrix,(S$4+1),FALSE)*$E739</f>
        <v>0</v>
      </c>
      <c r="T737" s="5">
        <f>VLOOKUP(CONCATENATE($F737," ",$G737),AllocFactorMatrix,(T$4+1),FALSE)*$E739</f>
        <v>0</v>
      </c>
      <c r="U737" s="5">
        <f>VLOOKUP(CONCATENATE($F737," ",$G737),AllocFactorMatrix,(U$4+1),FALSE)*$E739</f>
        <v>0</v>
      </c>
      <c r="V737" s="5">
        <f>VLOOKUP(CONCATENATE($F737," ",$G737),AllocFactorMatrix,(V$4+1),FALSE)*$E739</f>
        <v>0</v>
      </c>
      <c r="W737" s="5">
        <f t="shared" si="377"/>
        <v>0</v>
      </c>
      <c r="X737" s="5">
        <f>VLOOKUP(CONCATENATE($F737," ",$G737),AllocFactorMatrix,(X$4+1),FALSE)*$E739</f>
        <v>0</v>
      </c>
      <c r="Y737" s="5">
        <f>VLOOKUP(CONCATENATE($F737," ",$G737),AllocFactorMatrix,(Y$4+1),FALSE)*$E739</f>
        <v>0</v>
      </c>
      <c r="Z737" s="5">
        <f t="shared" si="375"/>
        <v>0</v>
      </c>
      <c r="AA737" s="5">
        <f>VLOOKUP(CONCATENATE($F737," ",$G737),AllocFactorMatrix,(AA$4+1),FALSE)*$E739</f>
        <v>0</v>
      </c>
      <c r="AB737" s="5">
        <f>VLOOKUP(CONCATENATE($F737," ",$G737),AllocFactorMatrix,(AB$4+1),FALSE)*$E739</f>
        <v>0</v>
      </c>
      <c r="AC737" s="5">
        <f>VLOOKUP(CONCATENATE($F737," ",$G737),AllocFactorMatrix,(AC$4+1),FALSE)*$E739</f>
        <v>0</v>
      </c>
    </row>
    <row r="738" spans="4:29" hidden="1" outlineLevel="1">
      <c r="F738" s="175" t="str">
        <f>F739</f>
        <v>RB_GUP_EPIS_P</v>
      </c>
      <c r="G738" s="52" t="str">
        <f>$G$14</f>
        <v>CUSTOMER</v>
      </c>
      <c r="H738" s="4">
        <f t="shared" si="373"/>
        <v>0</v>
      </c>
      <c r="I738" s="5">
        <f>VLOOKUP(CONCATENATE($F738," ",$G738),AllocFactorMatrix,(I$4+1),FALSE)*$E739</f>
        <v>0</v>
      </c>
      <c r="J738" s="5">
        <f>VLOOKUP(CONCATENATE($F738," ",$G738),AllocFactorMatrix,(J$4+1),FALSE)*$E739</f>
        <v>0</v>
      </c>
      <c r="K738" s="5">
        <f>VLOOKUP(CONCATENATE($F738," ",$G738),AllocFactorMatrix,(K$4+1),FALSE)*$E739</f>
        <v>0</v>
      </c>
      <c r="L738" s="5">
        <f>VLOOKUP(CONCATENATE($F738," ",$G738),AllocFactorMatrix,(L$4+1),FALSE)*$E739</f>
        <v>0</v>
      </c>
      <c r="M738" s="5">
        <f t="shared" si="374"/>
        <v>0</v>
      </c>
      <c r="N738" s="5">
        <f>VLOOKUP(CONCATENATE($F738," ",$G738),AllocFactorMatrix,(N$4+1),FALSE)*$E739</f>
        <v>0</v>
      </c>
      <c r="O738" s="5">
        <f>VLOOKUP(CONCATENATE($F738," ",$G738),AllocFactorMatrix,(O$4+1),FALSE)*$E739</f>
        <v>0</v>
      </c>
      <c r="P738" s="5">
        <f>VLOOKUP(CONCATENATE($F738," ",$G738),AllocFactorMatrix,(P$4+1),FALSE)*$E739</f>
        <v>0</v>
      </c>
      <c r="Q738" s="5">
        <f>VLOOKUP(CONCATENATE($F738," ",$G738),AllocFactorMatrix,(Q$4+1),FALSE)*$E739</f>
        <v>0</v>
      </c>
      <c r="R738" s="5">
        <f t="shared" si="376"/>
        <v>0</v>
      </c>
      <c r="S738" s="5">
        <f>VLOOKUP(CONCATENATE($F738," ",$G738),AllocFactorMatrix,(S$4+1),FALSE)*$E739</f>
        <v>0</v>
      </c>
      <c r="T738" s="5">
        <f>VLOOKUP(CONCATENATE($F738," ",$G738),AllocFactorMatrix,(T$4+1),FALSE)*$E739</f>
        <v>0</v>
      </c>
      <c r="U738" s="5">
        <f>VLOOKUP(CONCATENATE($F738," ",$G738),AllocFactorMatrix,(U$4+1),FALSE)*$E739</f>
        <v>0</v>
      </c>
      <c r="V738" s="5">
        <f>VLOOKUP(CONCATENATE($F738," ",$G738),AllocFactorMatrix,(V$4+1),FALSE)*$E739</f>
        <v>0</v>
      </c>
      <c r="W738" s="5">
        <f t="shared" si="377"/>
        <v>0</v>
      </c>
      <c r="X738" s="5">
        <f>VLOOKUP(CONCATENATE($F738," ",$G738),AllocFactorMatrix,(X$4+1),FALSE)*$E739</f>
        <v>0</v>
      </c>
      <c r="Y738" s="5">
        <f>VLOOKUP(CONCATENATE($F738," ",$G738),AllocFactorMatrix,(Y$4+1),FALSE)*$E739</f>
        <v>0</v>
      </c>
      <c r="Z738" s="5">
        <f t="shared" si="375"/>
        <v>0</v>
      </c>
      <c r="AA738" s="5">
        <f>VLOOKUP(CONCATENATE($F738," ",$G738),AllocFactorMatrix,(AA$4+1),FALSE)*$E739</f>
        <v>0</v>
      </c>
      <c r="AB738" s="5">
        <f>VLOOKUP(CONCATENATE($F738," ",$G738),AllocFactorMatrix,(AB$4+1),FALSE)*$E739</f>
        <v>0</v>
      </c>
      <c r="AC738" s="5">
        <f>VLOOKUP(CONCATENATE($F738," ",$G738),AllocFactorMatrix,(AC$4+1),FALSE)*$E739</f>
        <v>0</v>
      </c>
    </row>
    <row r="739" spans="4:29" collapsed="1">
      <c r="D739" s="52" t="s">
        <v>7</v>
      </c>
      <c r="E739" s="58">
        <v>5437818</v>
      </c>
      <c r="F739" s="93" t="s">
        <v>63</v>
      </c>
      <c r="G739" s="52" t="str">
        <f>$G$15</f>
        <v>TOTAL</v>
      </c>
      <c r="H739" s="4">
        <f t="shared" si="373"/>
        <v>5437818.0000000009</v>
      </c>
      <c r="I739" s="5">
        <f>VLOOKUP(CONCATENATE($F739," ",$G739),AllocFactorMatrix,(I$4+1),FALSE)*$E739</f>
        <v>2797137.3407869707</v>
      </c>
      <c r="J739" s="5">
        <f>VLOOKUP(CONCATENATE($F739," ",$G739),AllocFactorMatrix,(J$4+1),FALSE)*$E739</f>
        <v>652292.85791352484</v>
      </c>
      <c r="K739" s="5">
        <f>VLOOKUP(CONCATENATE($F739," ",$G739),AllocFactorMatrix,(K$4+1),FALSE)*$E739</f>
        <v>9069.453628942354</v>
      </c>
      <c r="L739" s="5">
        <f>VLOOKUP(CONCATENATE($F739," ",$G739),AllocFactorMatrix,(L$4+1),FALSE)*$E739</f>
        <v>1263.1364299965296</v>
      </c>
      <c r="M739" s="5">
        <f t="shared" si="374"/>
        <v>662625.44797246379</v>
      </c>
      <c r="N739" s="5">
        <f>VLOOKUP(CONCATENATE($F739," ",$G739),AllocFactorMatrix,(N$4+1),FALSE)*$E739</f>
        <v>388250.05597407691</v>
      </c>
      <c r="O739" s="5">
        <f>VLOOKUP(CONCATENATE($F739," ",$G739),AllocFactorMatrix,(O$4+1),FALSE)*$E739</f>
        <v>69571.143062710413</v>
      </c>
      <c r="P739" s="5">
        <f>VLOOKUP(CONCATENATE($F739," ",$G739),AllocFactorMatrix,(P$4+1),FALSE)*$E739</f>
        <v>14108.317852469732</v>
      </c>
      <c r="Q739" s="5">
        <f>VLOOKUP(CONCATENATE($F739," ",$G739),AllocFactorMatrix,(Q$4+1),FALSE)*$E739</f>
        <v>535.75699035624643</v>
      </c>
      <c r="R739" s="5">
        <f t="shared" si="376"/>
        <v>472465.27387961332</v>
      </c>
      <c r="S739" s="5">
        <f>VLOOKUP(CONCATENATE($F739," ",$G739),AllocFactorMatrix,(S$4+1),FALSE)*$E739</f>
        <v>18386.424989395775</v>
      </c>
      <c r="T739" s="5">
        <f>VLOOKUP(CONCATENATE($F739," ",$G739),AllocFactorMatrix,(T$4+1),FALSE)*$E739</f>
        <v>248227.35459077574</v>
      </c>
      <c r="U739" s="5">
        <f>VLOOKUP(CONCATENATE($F739," ",$G739),AllocFactorMatrix,(U$4+1),FALSE)*$E739</f>
        <v>949369.98544354748</v>
      </c>
      <c r="V739" s="5">
        <f>VLOOKUP(CONCATENATE($F739," ",$G739),AllocFactorMatrix,(V$4+1),FALSE)*$E739</f>
        <v>171987.17797558222</v>
      </c>
      <c r="W739" s="5">
        <f t="shared" si="377"/>
        <v>1387970.9429993012</v>
      </c>
      <c r="X739" s="5">
        <f>VLOOKUP(CONCATENATE($F739," ",$G739),AllocFactorMatrix,(X$4+1),FALSE)*$E739</f>
        <v>106558.96058367249</v>
      </c>
      <c r="Y739" s="5">
        <f>VLOOKUP(CONCATENATE($F739," ",$G739),AllocFactorMatrix,(Y$4+1),FALSE)*$E739</f>
        <v>2128.2557552149137</v>
      </c>
      <c r="Z739" s="5">
        <f t="shared" si="375"/>
        <v>108687.2163388874</v>
      </c>
      <c r="AA739" s="5">
        <f>VLOOKUP(CONCATENATE($F739," ",$G739),AllocFactorMatrix,(AA$4+1),FALSE)*$E739</f>
        <v>1405.685081562506</v>
      </c>
      <c r="AB739" s="5">
        <f>VLOOKUP(CONCATENATE($F739," ",$G739),AllocFactorMatrix,(AB$4+1),FALSE)*$E739</f>
        <v>6244.8534769475045</v>
      </c>
      <c r="AC739" s="5">
        <f>VLOOKUP(CONCATENATE($F739," ",$G739),AllocFactorMatrix,(AC$4+1),FALSE)*$E739</f>
        <v>1281.2394642543641</v>
      </c>
    </row>
    <row r="740" spans="4:29" hidden="1" outlineLevel="1">
      <c r="F740" s="175" t="str">
        <f>F747</f>
        <v>RB_GUP_EPIS_T</v>
      </c>
      <c r="G740" s="52" t="str">
        <f>$G$8</f>
        <v>PRODUCTION</v>
      </c>
      <c r="H740" s="4">
        <f t="shared" si="373"/>
        <v>902509.71520637022</v>
      </c>
      <c r="I740" s="5">
        <f>VLOOKUP(CONCATENATE($F740," ",$G740),AllocFactorMatrix,(I$4+1),FALSE)*$E747</f>
        <v>464238.34428198083</v>
      </c>
      <c r="J740" s="5">
        <f>VLOOKUP(CONCATENATE($F740," ",$G740),AllocFactorMatrix,(J$4+1),FALSE)*$E747</f>
        <v>108260.45326023865</v>
      </c>
      <c r="K740" s="5">
        <f>VLOOKUP(CONCATENATE($F740," ",$G740),AllocFactorMatrix,(K$4+1),FALSE)*$E747</f>
        <v>1505.2489825393463</v>
      </c>
      <c r="L740" s="5">
        <f>VLOOKUP(CONCATENATE($F740," ",$G740),AllocFactorMatrix,(L$4+1),FALSE)*$E747</f>
        <v>209.64160619258655</v>
      </c>
      <c r="M740" s="5">
        <f t="shared" si="374"/>
        <v>109975.34384897057</v>
      </c>
      <c r="N740" s="5">
        <f>VLOOKUP(CONCATENATE($F740," ",$G740),AllocFactorMatrix,(N$4+1),FALSE)*$E747</f>
        <v>64437.509207925192</v>
      </c>
      <c r="O740" s="5">
        <f>VLOOKUP(CONCATENATE($F740," ",$G740),AllocFactorMatrix,(O$4+1),FALSE)*$E747</f>
        <v>11546.659434373934</v>
      </c>
      <c r="P740" s="5">
        <f>VLOOKUP(CONCATENATE($F740," ",$G740),AllocFactorMatrix,(P$4+1),FALSE)*$E747</f>
        <v>2341.5447017670326</v>
      </c>
      <c r="Q740" s="5">
        <f>VLOOKUP(CONCATENATE($F740," ",$G740),AllocFactorMatrix,(Q$4+1),FALSE)*$E747</f>
        <v>88.919101151645364</v>
      </c>
      <c r="R740" s="5">
        <f t="shared" si="376"/>
        <v>78414.632445217823</v>
      </c>
      <c r="S740" s="5">
        <f>VLOOKUP(CONCATENATE($F740," ",$G740),AllocFactorMatrix,(S$4+1),FALSE)*$E747</f>
        <v>3051.5782581989433</v>
      </c>
      <c r="T740" s="5">
        <f>VLOOKUP(CONCATENATE($F740," ",$G740),AllocFactorMatrix,(T$4+1),FALSE)*$E747</f>
        <v>41198.068618359728</v>
      </c>
      <c r="U740" s="5">
        <f>VLOOKUP(CONCATENATE($F740," ",$G740),AllocFactorMatrix,(U$4+1),FALSE)*$E747</f>
        <v>157566.07433130933</v>
      </c>
      <c r="V740" s="5">
        <f>VLOOKUP(CONCATENATE($F740," ",$G740),AllocFactorMatrix,(V$4+1),FALSE)*$E747</f>
        <v>28544.555741639379</v>
      </c>
      <c r="W740" s="5">
        <f>SUBTOTAL(9,S740:V740)</f>
        <v>230360.27694950736</v>
      </c>
      <c r="X740" s="5">
        <f>VLOOKUP(CONCATENATE($F740," ",$G740),AllocFactorMatrix,(X$4+1),FALSE)*$E747</f>
        <v>17685.493918527078</v>
      </c>
      <c r="Y740" s="5">
        <f>VLOOKUP(CONCATENATE($F740," ",$G740),AllocFactorMatrix,(Y$4+1),FALSE)*$E747</f>
        <v>353.22467495700101</v>
      </c>
      <c r="Z740" s="5">
        <f t="shared" si="375"/>
        <v>18038.718593484078</v>
      </c>
      <c r="AA740" s="5">
        <f>VLOOKUP(CONCATENATE($F740," ",$G740),AllocFactorMatrix,(AA$4+1),FALSE)*$E747</f>
        <v>233.30027644007586</v>
      </c>
      <c r="AB740" s="5">
        <f>VLOOKUP(CONCATENATE($F740," ",$G740),AllocFactorMatrix,(AB$4+1),FALSE)*$E747</f>
        <v>1036.4526604210369</v>
      </c>
      <c r="AC740" s="5">
        <f>VLOOKUP(CONCATENATE($F740," ",$G740),AllocFactorMatrix,(AC$4+1),FALSE)*$E747</f>
        <v>212.64615034842433</v>
      </c>
    </row>
    <row r="741" spans="4:29" hidden="1" outlineLevel="1">
      <c r="F741" s="175" t="str">
        <f>F747</f>
        <v>RB_GUP_EPIS_T</v>
      </c>
      <c r="G741" s="52" t="str">
        <f>$G$9</f>
        <v>BULKTRAN</v>
      </c>
      <c r="H741" s="4">
        <f t="shared" si="373"/>
        <v>37299749.43365676</v>
      </c>
      <c r="I741" s="5">
        <f>VLOOKUP(CONCATENATE($F741," ",$G741),AllocFactorMatrix,(I$4+1),FALSE)*$E747</f>
        <v>19186468.164782085</v>
      </c>
      <c r="J741" s="5">
        <f>VLOOKUP(CONCATENATE($F741," ",$G741),AllocFactorMatrix,(J$4+1),FALSE)*$E747</f>
        <v>4474287.325824135</v>
      </c>
      <c r="K741" s="5">
        <f>VLOOKUP(CONCATENATE($F741," ",$G741),AllocFactorMatrix,(K$4+1),FALSE)*$E747</f>
        <v>62210.310801082138</v>
      </c>
      <c r="L741" s="5">
        <f>VLOOKUP(CONCATENATE($F741," ",$G741),AllocFactorMatrix,(L$4+1),FALSE)*$E747</f>
        <v>8664.2606169228675</v>
      </c>
      <c r="M741" s="5">
        <f t="shared" si="374"/>
        <v>4545161.89724214</v>
      </c>
      <c r="N741" s="5">
        <f>VLOOKUP(CONCATENATE($F741," ",$G741),AllocFactorMatrix,(N$4+1),FALSE)*$E747</f>
        <v>2663132.4927454875</v>
      </c>
      <c r="O741" s="5">
        <f>VLOOKUP(CONCATENATE($F741," ",$G741),AllocFactorMatrix,(O$4+1),FALSE)*$E747</f>
        <v>477210.93351270421</v>
      </c>
      <c r="P741" s="5">
        <f>VLOOKUP(CONCATENATE($F741," ",$G741),AllocFactorMatrix,(P$4+1),FALSE)*$E747</f>
        <v>96773.507467058938</v>
      </c>
      <c r="Q741" s="5">
        <f>VLOOKUP(CONCATENATE($F741," ",$G741),AllocFactorMatrix,(Q$4+1),FALSE)*$E747</f>
        <v>3674.9301829553792</v>
      </c>
      <c r="R741" s="5">
        <f t="shared" si="376"/>
        <v>3240791.8639082056</v>
      </c>
      <c r="S741" s="5">
        <f>VLOOKUP(CONCATENATE($F741," ",$G741),AllocFactorMatrix,(S$4+1),FALSE)*$E747</f>
        <v>126118.42564153259</v>
      </c>
      <c r="T741" s="5">
        <f>VLOOKUP(CONCATENATE($F741," ",$G741),AllocFactorMatrix,(T$4+1),FALSE)*$E747</f>
        <v>1702671.5731963452</v>
      </c>
      <c r="U741" s="5">
        <f>VLOOKUP(CONCATENATE($F741," ",$G741),AllocFactorMatrix,(U$4+1),FALSE)*$E747</f>
        <v>6512035.2643061401</v>
      </c>
      <c r="V741" s="5">
        <f>VLOOKUP(CONCATENATE($F741," ",$G741),AllocFactorMatrix,(V$4+1),FALSE)*$E747</f>
        <v>1179715.5852385913</v>
      </c>
      <c r="W741" s="5">
        <f t="shared" ref="W741:W747" si="378">SUBTOTAL(9,S741:V741)</f>
        <v>9520540.848382609</v>
      </c>
      <c r="X741" s="5">
        <f>VLOOKUP(CONCATENATE($F741," ",$G741),AllocFactorMatrix,(X$4+1),FALSE)*$E747</f>
        <v>730922.31657659227</v>
      </c>
      <c r="Y741" s="5">
        <f>VLOOKUP(CONCATENATE($F741," ",$G741),AllocFactorMatrix,(Y$4+1),FALSE)*$E747</f>
        <v>14598.393399752293</v>
      </c>
      <c r="Z741" s="5">
        <f t="shared" si="375"/>
        <v>745520.7099763446</v>
      </c>
      <c r="AA741" s="5">
        <f>VLOOKUP(CONCATENATE($F741," ",$G741),AllocFactorMatrix,(AA$4+1),FALSE)*$E747</f>
        <v>9642.0478443579486</v>
      </c>
      <c r="AB741" s="5">
        <f>VLOOKUP(CONCATENATE($F741," ",$G741),AllocFactorMatrix,(AB$4+1),FALSE)*$E747</f>
        <v>42835.46634698737</v>
      </c>
      <c r="AC741" s="5">
        <f>VLOOKUP(CONCATENATE($F741," ",$G741),AllocFactorMatrix,(AC$4+1),FALSE)*$E747</f>
        <v>8788.4351740349557</v>
      </c>
    </row>
    <row r="742" spans="4:29" hidden="1" outlineLevel="1">
      <c r="F742" s="175" t="str">
        <f>F747</f>
        <v>RB_GUP_EPIS_T</v>
      </c>
      <c r="G742" s="52" t="str">
        <f>$G$10</f>
        <v>SUBTRAN</v>
      </c>
      <c r="H742" s="4">
        <f t="shared" si="373"/>
        <v>10327184.851136858</v>
      </c>
      <c r="I742" s="5">
        <f>VLOOKUP(CONCATENATE($F742," ",$G742),AllocFactorMatrix,(I$4+1),FALSE)*$E747</f>
        <v>5276709.8122099107</v>
      </c>
      <c r="J742" s="5">
        <f>VLOOKUP(CONCATENATE($F742," ",$G742),AllocFactorMatrix,(J$4+1),FALSE)*$E747</f>
        <v>1236949.9201957709</v>
      </c>
      <c r="K742" s="5">
        <f>VLOOKUP(CONCATENATE($F742," ",$G742),AllocFactorMatrix,(K$4+1),FALSE)*$E747</f>
        <v>17279.710736847781</v>
      </c>
      <c r="L742" s="5">
        <f>VLOOKUP(CONCATENATE($F742," ",$G742),AllocFactorMatrix,(L$4+1),FALSE)*$E747</f>
        <v>3127.5473574854868</v>
      </c>
      <c r="M742" s="5">
        <f t="shared" si="374"/>
        <v>1257357.178290104</v>
      </c>
      <c r="N742" s="5">
        <f>VLOOKUP(CONCATENATE($F742," ",$G742),AllocFactorMatrix,(N$4+1),FALSE)*$E747</f>
        <v>714868.55266555259</v>
      </c>
      <c r="O742" s="5">
        <f>VLOOKUP(CONCATENATE($F742," ",$G742),AllocFactorMatrix,(O$4+1),FALSE)*$E747</f>
        <v>128458.28739794689</v>
      </c>
      <c r="P742" s="5">
        <f>VLOOKUP(CONCATENATE($F742," ",$G742),AllocFactorMatrix,(P$4+1),FALSE)*$E747</f>
        <v>33719.310028439286</v>
      </c>
      <c r="Q742" s="5">
        <f>VLOOKUP(CONCATENATE($F742," ",$G742),AllocFactorMatrix,(Q$4+1),FALSE)*$E747</f>
        <v>0</v>
      </c>
      <c r="R742" s="5">
        <f t="shared" si="376"/>
        <v>877046.15009193879</v>
      </c>
      <c r="S742" s="5">
        <f>VLOOKUP(CONCATENATE($F742," ",$G742),AllocFactorMatrix,(S$4+1),FALSE)*$E747</f>
        <v>32222.152458720833</v>
      </c>
      <c r="T742" s="5">
        <f>VLOOKUP(CONCATENATE($F742," ",$G742),AllocFactorMatrix,(T$4+1),FALSE)*$E747</f>
        <v>452108.04415915342</v>
      </c>
      <c r="U742" s="5">
        <f>VLOOKUP(CONCATENATE($F742," ",$G742),AllocFactorMatrix,(U$4+1),FALSE)*$E747</f>
        <v>2229241.4080156959</v>
      </c>
      <c r="V742" s="5">
        <f>VLOOKUP(CONCATENATE($F742," ",$G742),AllocFactorMatrix,(V$4+1),FALSE)*$E747</f>
        <v>0</v>
      </c>
      <c r="W742" s="5">
        <f t="shared" si="378"/>
        <v>2713571.6046335702</v>
      </c>
      <c r="X742" s="5">
        <f>VLOOKUP(CONCATENATE($F742," ",$G742),AllocFactorMatrix,(X$4+1),FALSE)*$E747</f>
        <v>195959.89230544557</v>
      </c>
      <c r="Y742" s="5">
        <f>VLOOKUP(CONCATENATE($F742," ",$G742),AllocFactorMatrix,(Y$4+1),FALSE)*$E747</f>
        <v>3934.584039993324</v>
      </c>
      <c r="Z742" s="5">
        <f t="shared" si="375"/>
        <v>199894.47634543889</v>
      </c>
      <c r="AA742" s="5">
        <f>VLOOKUP(CONCATENATE($F742," ",$G742),AllocFactorMatrix,(AA$4+1),FALSE)*$E747</f>
        <v>2605.6295658960917</v>
      </c>
      <c r="AB742" s="5">
        <f>VLOOKUP(CONCATENATE($F742," ",$G742),AllocFactorMatrix,(AB$4+1),FALSE)*$E747</f>
        <v>0</v>
      </c>
      <c r="AC742" s="5">
        <f>VLOOKUP(CONCATENATE($F742," ",$G742),AllocFactorMatrix,(AC$4+1),FALSE)*$E747</f>
        <v>0</v>
      </c>
    </row>
    <row r="743" spans="4:29" hidden="1" outlineLevel="1">
      <c r="F743" s="175" t="str">
        <f>F747</f>
        <v>RB_GUP_EPIS_T</v>
      </c>
      <c r="G743" s="52" t="str">
        <f>$G$11</f>
        <v>DISTPRI</v>
      </c>
      <c r="H743" s="4">
        <f t="shared" si="373"/>
        <v>0</v>
      </c>
      <c r="I743" s="5">
        <f>VLOOKUP(CONCATENATE($F743," ",$G743),AllocFactorMatrix,(I$4+1),FALSE)*$E747</f>
        <v>0</v>
      </c>
      <c r="J743" s="5">
        <f>VLOOKUP(CONCATENATE($F743," ",$G743),AllocFactorMatrix,(J$4+1),FALSE)*$E747</f>
        <v>0</v>
      </c>
      <c r="K743" s="5">
        <f>VLOOKUP(CONCATENATE($F743," ",$G743),AllocFactorMatrix,(K$4+1),FALSE)*$E747</f>
        <v>0</v>
      </c>
      <c r="L743" s="5">
        <f>VLOOKUP(CONCATENATE($F743," ",$G743),AllocFactorMatrix,(L$4+1),FALSE)*$E747</f>
        <v>0</v>
      </c>
      <c r="M743" s="5">
        <f t="shared" si="374"/>
        <v>0</v>
      </c>
      <c r="N743" s="5">
        <f>VLOOKUP(CONCATENATE($F743," ",$G743),AllocFactorMatrix,(N$4+1),FALSE)*$E747</f>
        <v>0</v>
      </c>
      <c r="O743" s="5">
        <f>VLOOKUP(CONCATENATE($F743," ",$G743),AllocFactorMatrix,(O$4+1),FALSE)*$E747</f>
        <v>0</v>
      </c>
      <c r="P743" s="5">
        <f>VLOOKUP(CONCATENATE($F743," ",$G743),AllocFactorMatrix,(P$4+1),FALSE)*$E747</f>
        <v>0</v>
      </c>
      <c r="Q743" s="5">
        <f>VLOOKUP(CONCATENATE($F743," ",$G743),AllocFactorMatrix,(Q$4+1),FALSE)*$E747</f>
        <v>0</v>
      </c>
      <c r="R743" s="5">
        <f t="shared" si="376"/>
        <v>0</v>
      </c>
      <c r="S743" s="5">
        <f>VLOOKUP(CONCATENATE($F743," ",$G743),AllocFactorMatrix,(S$4+1),FALSE)*$E747</f>
        <v>0</v>
      </c>
      <c r="T743" s="5">
        <f>VLOOKUP(CONCATENATE($F743," ",$G743),AllocFactorMatrix,(T$4+1),FALSE)*$E747</f>
        <v>0</v>
      </c>
      <c r="U743" s="5">
        <f>VLOOKUP(CONCATENATE($F743," ",$G743),AllocFactorMatrix,(U$4+1),FALSE)*$E747</f>
        <v>0</v>
      </c>
      <c r="V743" s="5">
        <f>VLOOKUP(CONCATENATE($F743," ",$G743),AllocFactorMatrix,(V$4+1),FALSE)*$E747</f>
        <v>0</v>
      </c>
      <c r="W743" s="5">
        <f t="shared" si="378"/>
        <v>0</v>
      </c>
      <c r="X743" s="5">
        <f>VLOOKUP(CONCATENATE($F743," ",$G743),AllocFactorMatrix,(X$4+1),FALSE)*$E747</f>
        <v>0</v>
      </c>
      <c r="Y743" s="5">
        <f>VLOOKUP(CONCATENATE($F743," ",$G743),AllocFactorMatrix,(Y$4+1),FALSE)*$E747</f>
        <v>0</v>
      </c>
      <c r="Z743" s="5">
        <f t="shared" si="375"/>
        <v>0</v>
      </c>
      <c r="AA743" s="5">
        <f>VLOOKUP(CONCATENATE($F743," ",$G743),AllocFactorMatrix,(AA$4+1),FALSE)*$E747</f>
        <v>0</v>
      </c>
      <c r="AB743" s="5">
        <f>VLOOKUP(CONCATENATE($F743," ",$G743),AllocFactorMatrix,(AB$4+1),FALSE)*$E747</f>
        <v>0</v>
      </c>
      <c r="AC743" s="5">
        <f>VLOOKUP(CONCATENATE($F743," ",$G743),AllocFactorMatrix,(AC$4+1),FALSE)*$E747</f>
        <v>0</v>
      </c>
    </row>
    <row r="744" spans="4:29" hidden="1" outlineLevel="1">
      <c r="F744" s="175" t="str">
        <f>F747</f>
        <v>RB_GUP_EPIS_T</v>
      </c>
      <c r="G744" s="52" t="str">
        <f>$G$12</f>
        <v>DISTSEC</v>
      </c>
      <c r="H744" s="4">
        <f t="shared" si="373"/>
        <v>0</v>
      </c>
      <c r="I744" s="5">
        <f>VLOOKUP(CONCATENATE($F744," ",$G744),AllocFactorMatrix,(I$4+1),FALSE)*$E747</f>
        <v>0</v>
      </c>
      <c r="J744" s="5">
        <f>VLOOKUP(CONCATENATE($F744," ",$G744),AllocFactorMatrix,(J$4+1),FALSE)*$E747</f>
        <v>0</v>
      </c>
      <c r="K744" s="5">
        <f>VLOOKUP(CONCATENATE($F744," ",$G744),AllocFactorMatrix,(K$4+1),FALSE)*$E747</f>
        <v>0</v>
      </c>
      <c r="L744" s="5">
        <f>VLOOKUP(CONCATENATE($F744," ",$G744),AllocFactorMatrix,(L$4+1),FALSE)*$E747</f>
        <v>0</v>
      </c>
      <c r="M744" s="5">
        <f t="shared" si="374"/>
        <v>0</v>
      </c>
      <c r="N744" s="5">
        <f>VLOOKUP(CONCATENATE($F744," ",$G744),AllocFactorMatrix,(N$4+1),FALSE)*$E747</f>
        <v>0</v>
      </c>
      <c r="O744" s="5">
        <f>VLOOKUP(CONCATENATE($F744," ",$G744),AllocFactorMatrix,(O$4+1),FALSE)*$E747</f>
        <v>0</v>
      </c>
      <c r="P744" s="5">
        <f>VLOOKUP(CONCATENATE($F744," ",$G744),AllocFactorMatrix,(P$4+1),FALSE)*$E747</f>
        <v>0</v>
      </c>
      <c r="Q744" s="5">
        <f>VLOOKUP(CONCATENATE($F744," ",$G744),AllocFactorMatrix,(Q$4+1),FALSE)*$E747</f>
        <v>0</v>
      </c>
      <c r="R744" s="5">
        <f t="shared" si="376"/>
        <v>0</v>
      </c>
      <c r="S744" s="5">
        <f>VLOOKUP(CONCATENATE($F744," ",$G744),AllocFactorMatrix,(S$4+1),FALSE)*$E747</f>
        <v>0</v>
      </c>
      <c r="T744" s="5">
        <f>VLOOKUP(CONCATENATE($F744," ",$G744),AllocFactorMatrix,(T$4+1),FALSE)*$E747</f>
        <v>0</v>
      </c>
      <c r="U744" s="5">
        <f>VLOOKUP(CONCATENATE($F744," ",$G744),AllocFactorMatrix,(U$4+1),FALSE)*$E747</f>
        <v>0</v>
      </c>
      <c r="V744" s="5">
        <f>VLOOKUP(CONCATENATE($F744," ",$G744),AllocFactorMatrix,(V$4+1),FALSE)*$E747</f>
        <v>0</v>
      </c>
      <c r="W744" s="5">
        <f t="shared" si="378"/>
        <v>0</v>
      </c>
      <c r="X744" s="5">
        <f>VLOOKUP(CONCATENATE($F744," ",$G744),AllocFactorMatrix,(X$4+1),FALSE)*$E747</f>
        <v>0</v>
      </c>
      <c r="Y744" s="5">
        <f>VLOOKUP(CONCATENATE($F744," ",$G744),AllocFactorMatrix,(Y$4+1),FALSE)*$E747</f>
        <v>0</v>
      </c>
      <c r="Z744" s="5">
        <f t="shared" si="375"/>
        <v>0</v>
      </c>
      <c r="AA744" s="5">
        <f>VLOOKUP(CONCATENATE($F744," ",$G744),AllocFactorMatrix,(AA$4+1),FALSE)*$E747</f>
        <v>0</v>
      </c>
      <c r="AB744" s="5">
        <f>VLOOKUP(CONCATENATE($F744," ",$G744),AllocFactorMatrix,(AB$4+1),FALSE)*$E747</f>
        <v>0</v>
      </c>
      <c r="AC744" s="5">
        <f>VLOOKUP(CONCATENATE($F744," ",$G744),AllocFactorMatrix,(AC$4+1),FALSE)*$E747</f>
        <v>0</v>
      </c>
    </row>
    <row r="745" spans="4:29" hidden="1" outlineLevel="1">
      <c r="F745" s="175" t="str">
        <f>F747</f>
        <v>RB_GUP_EPIS_T</v>
      </c>
      <c r="G745" s="52" t="str">
        <f>$G$13</f>
        <v>ENERGY</v>
      </c>
      <c r="H745" s="4">
        <f t="shared" si="373"/>
        <v>0</v>
      </c>
      <c r="I745" s="5">
        <f>VLOOKUP(CONCATENATE($F745," ",$G745),AllocFactorMatrix,(I$4+1),FALSE)*$E747</f>
        <v>0</v>
      </c>
      <c r="J745" s="5">
        <f>VLOOKUP(CONCATENATE($F745," ",$G745),AllocFactorMatrix,(J$4+1),FALSE)*$E747</f>
        <v>0</v>
      </c>
      <c r="K745" s="5">
        <f>VLOOKUP(CONCATENATE($F745," ",$G745),AllocFactorMatrix,(K$4+1),FALSE)*$E747</f>
        <v>0</v>
      </c>
      <c r="L745" s="5">
        <f>VLOOKUP(CONCATENATE($F745," ",$G745),AllocFactorMatrix,(L$4+1),FALSE)*$E747</f>
        <v>0</v>
      </c>
      <c r="M745" s="5">
        <f t="shared" si="374"/>
        <v>0</v>
      </c>
      <c r="N745" s="5">
        <f>VLOOKUP(CONCATENATE($F745," ",$G745),AllocFactorMatrix,(N$4+1),FALSE)*$E747</f>
        <v>0</v>
      </c>
      <c r="O745" s="5">
        <f>VLOOKUP(CONCATENATE($F745," ",$G745),AllocFactorMatrix,(O$4+1),FALSE)*$E747</f>
        <v>0</v>
      </c>
      <c r="P745" s="5">
        <f>VLOOKUP(CONCATENATE($F745," ",$G745),AllocFactorMatrix,(P$4+1),FALSE)*$E747</f>
        <v>0</v>
      </c>
      <c r="Q745" s="5">
        <f>VLOOKUP(CONCATENATE($F745," ",$G745),AllocFactorMatrix,(Q$4+1),FALSE)*$E747</f>
        <v>0</v>
      </c>
      <c r="R745" s="5">
        <f t="shared" si="376"/>
        <v>0</v>
      </c>
      <c r="S745" s="5">
        <f>VLOOKUP(CONCATENATE($F745," ",$G745),AllocFactorMatrix,(S$4+1),FALSE)*$E747</f>
        <v>0</v>
      </c>
      <c r="T745" s="5">
        <f>VLOOKUP(CONCATENATE($F745," ",$G745),AllocFactorMatrix,(T$4+1),FALSE)*$E747</f>
        <v>0</v>
      </c>
      <c r="U745" s="5">
        <f>VLOOKUP(CONCATENATE($F745," ",$G745),AllocFactorMatrix,(U$4+1),FALSE)*$E747</f>
        <v>0</v>
      </c>
      <c r="V745" s="5">
        <f>VLOOKUP(CONCATENATE($F745," ",$G745),AllocFactorMatrix,(V$4+1),FALSE)*$E747</f>
        <v>0</v>
      </c>
      <c r="W745" s="5">
        <f t="shared" si="378"/>
        <v>0</v>
      </c>
      <c r="X745" s="5">
        <f>VLOOKUP(CONCATENATE($F745," ",$G745),AllocFactorMatrix,(X$4+1),FALSE)*$E747</f>
        <v>0</v>
      </c>
      <c r="Y745" s="5">
        <f>VLOOKUP(CONCATENATE($F745," ",$G745),AllocFactorMatrix,(Y$4+1),FALSE)*$E747</f>
        <v>0</v>
      </c>
      <c r="Z745" s="5">
        <f t="shared" si="375"/>
        <v>0</v>
      </c>
      <c r="AA745" s="5">
        <f>VLOOKUP(CONCATENATE($F745," ",$G745),AllocFactorMatrix,(AA$4+1),FALSE)*$E747</f>
        <v>0</v>
      </c>
      <c r="AB745" s="5">
        <f>VLOOKUP(CONCATENATE($F745," ",$G745),AllocFactorMatrix,(AB$4+1),FALSE)*$E747</f>
        <v>0</v>
      </c>
      <c r="AC745" s="5">
        <f>VLOOKUP(CONCATENATE($F745," ",$G745),AllocFactorMatrix,(AC$4+1),FALSE)*$E747</f>
        <v>0</v>
      </c>
    </row>
    <row r="746" spans="4:29" hidden="1" outlineLevel="1">
      <c r="F746" s="175" t="str">
        <f>F747</f>
        <v>RB_GUP_EPIS_T</v>
      </c>
      <c r="G746" s="52" t="str">
        <f>$G$14</f>
        <v>CUSTOMER</v>
      </c>
      <c r="H746" s="4">
        <f t="shared" si="373"/>
        <v>0</v>
      </c>
      <c r="I746" s="5">
        <f>VLOOKUP(CONCATENATE($F746," ",$G746),AllocFactorMatrix,(I$4+1),FALSE)*$E747</f>
        <v>0</v>
      </c>
      <c r="J746" s="5">
        <f>VLOOKUP(CONCATENATE($F746," ",$G746),AllocFactorMatrix,(J$4+1),FALSE)*$E747</f>
        <v>0</v>
      </c>
      <c r="K746" s="5">
        <f>VLOOKUP(CONCATENATE($F746," ",$G746),AllocFactorMatrix,(K$4+1),FALSE)*$E747</f>
        <v>0</v>
      </c>
      <c r="L746" s="5">
        <f>VLOOKUP(CONCATENATE($F746," ",$G746),AllocFactorMatrix,(L$4+1),FALSE)*$E747</f>
        <v>0</v>
      </c>
      <c r="M746" s="5">
        <f t="shared" si="374"/>
        <v>0</v>
      </c>
      <c r="N746" s="5">
        <f>VLOOKUP(CONCATENATE($F746," ",$G746),AllocFactorMatrix,(N$4+1),FALSE)*$E747</f>
        <v>0</v>
      </c>
      <c r="O746" s="5">
        <f>VLOOKUP(CONCATENATE($F746," ",$G746),AllocFactorMatrix,(O$4+1),FALSE)*$E747</f>
        <v>0</v>
      </c>
      <c r="P746" s="5">
        <f>VLOOKUP(CONCATENATE($F746," ",$G746),AllocFactorMatrix,(P$4+1),FALSE)*$E747</f>
        <v>0</v>
      </c>
      <c r="Q746" s="5">
        <f>VLOOKUP(CONCATENATE($F746," ",$G746),AllocFactorMatrix,(Q$4+1),FALSE)*$E747</f>
        <v>0</v>
      </c>
      <c r="R746" s="5">
        <f t="shared" si="376"/>
        <v>0</v>
      </c>
      <c r="S746" s="5">
        <f>VLOOKUP(CONCATENATE($F746," ",$G746),AllocFactorMatrix,(S$4+1),FALSE)*$E747</f>
        <v>0</v>
      </c>
      <c r="T746" s="5">
        <f>VLOOKUP(CONCATENATE($F746," ",$G746),AllocFactorMatrix,(T$4+1),FALSE)*$E747</f>
        <v>0</v>
      </c>
      <c r="U746" s="5">
        <f>VLOOKUP(CONCATENATE($F746," ",$G746),AllocFactorMatrix,(U$4+1),FALSE)*$E747</f>
        <v>0</v>
      </c>
      <c r="V746" s="5">
        <f>VLOOKUP(CONCATENATE($F746," ",$G746),AllocFactorMatrix,(V$4+1),FALSE)*$E747</f>
        <v>0</v>
      </c>
      <c r="W746" s="5">
        <f t="shared" si="378"/>
        <v>0</v>
      </c>
      <c r="X746" s="5">
        <f>VLOOKUP(CONCATENATE($F746," ",$G746),AllocFactorMatrix,(X$4+1),FALSE)*$E747</f>
        <v>0</v>
      </c>
      <c r="Y746" s="5">
        <f>VLOOKUP(CONCATENATE($F746," ",$G746),AllocFactorMatrix,(Y$4+1),FALSE)*$E747</f>
        <v>0</v>
      </c>
      <c r="Z746" s="5">
        <f t="shared" si="375"/>
        <v>0</v>
      </c>
      <c r="AA746" s="5">
        <f>VLOOKUP(CONCATENATE($F746," ",$G746),AllocFactorMatrix,(AA$4+1),FALSE)*$E747</f>
        <v>0</v>
      </c>
      <c r="AB746" s="5">
        <f>VLOOKUP(CONCATENATE($F746," ",$G746),AllocFactorMatrix,(AB$4+1),FALSE)*$E747</f>
        <v>0</v>
      </c>
      <c r="AC746" s="5">
        <f>VLOOKUP(CONCATENATE($F746," ",$G746),AllocFactorMatrix,(AC$4+1),FALSE)*$E747</f>
        <v>0</v>
      </c>
    </row>
    <row r="747" spans="4:29" collapsed="1">
      <c r="D747" s="52" t="s">
        <v>10</v>
      </c>
      <c r="E747" s="58">
        <v>48529444</v>
      </c>
      <c r="F747" s="93" t="s">
        <v>64</v>
      </c>
      <c r="G747" s="52" t="str">
        <f>$G$15</f>
        <v>TOTAL</v>
      </c>
      <c r="H747" s="4">
        <f t="shared" si="373"/>
        <v>48529443.999999985</v>
      </c>
      <c r="I747" s="5">
        <f>VLOOKUP(CONCATENATE($F747," ",$G747),AllocFactorMatrix,(I$4+1),FALSE)*$E747</f>
        <v>24927416.321273975</v>
      </c>
      <c r="J747" s="5">
        <f>VLOOKUP(CONCATENATE($F747," ",$G747),AllocFactorMatrix,(J$4+1),FALSE)*$E747</f>
        <v>5819497.6992801437</v>
      </c>
      <c r="K747" s="5">
        <f>VLOOKUP(CONCATENATE($F747," ",$G747),AllocFactorMatrix,(K$4+1),FALSE)*$E747</f>
        <v>80995.270520469261</v>
      </c>
      <c r="L747" s="5">
        <f>VLOOKUP(CONCATENATE($F747," ",$G747),AllocFactorMatrix,(L$4+1),FALSE)*$E747</f>
        <v>12001.449580600942</v>
      </c>
      <c r="M747" s="5">
        <f t="shared" si="374"/>
        <v>5912494.4193812134</v>
      </c>
      <c r="N747" s="5">
        <f>VLOOKUP(CONCATENATE($F747," ",$G747),AllocFactorMatrix,(N$4+1),FALSE)*$E747</f>
        <v>3442438.5546189649</v>
      </c>
      <c r="O747" s="5">
        <f>VLOOKUP(CONCATENATE($F747," ",$G747),AllocFactorMatrix,(O$4+1),FALSE)*$E747</f>
        <v>617215.8803450251</v>
      </c>
      <c r="P747" s="5">
        <f>VLOOKUP(CONCATENATE($F747," ",$G747),AllocFactorMatrix,(P$4+1),FALSE)*$E747</f>
        <v>132834.36219726523</v>
      </c>
      <c r="Q747" s="5">
        <f>VLOOKUP(CONCATENATE($F747," ",$G747),AllocFactorMatrix,(Q$4+1),FALSE)*$E747</f>
        <v>3763.8492841070247</v>
      </c>
      <c r="R747" s="5">
        <f t="shared" si="376"/>
        <v>4196252.6464453619</v>
      </c>
      <c r="S747" s="5">
        <f>VLOOKUP(CONCATENATE($F747," ",$G747),AllocFactorMatrix,(S$4+1),FALSE)*$E747</f>
        <v>161392.15635845237</v>
      </c>
      <c r="T747" s="5">
        <f>VLOOKUP(CONCATENATE($F747," ",$G747),AllocFactorMatrix,(T$4+1),FALSE)*$E747</f>
        <v>2195977.6859738585</v>
      </c>
      <c r="U747" s="5">
        <f>VLOOKUP(CONCATENATE($F747," ",$G747),AllocFactorMatrix,(U$4+1),FALSE)*$E747</f>
        <v>8898842.7466531452</v>
      </c>
      <c r="V747" s="5">
        <f>VLOOKUP(CONCATENATE($F747," ",$G747),AllocFactorMatrix,(V$4+1),FALSE)*$E747</f>
        <v>1208260.1409802306</v>
      </c>
      <c r="W747" s="5">
        <f t="shared" si="378"/>
        <v>12464472.729965687</v>
      </c>
      <c r="X747" s="5">
        <f>VLOOKUP(CONCATENATE($F747," ",$G747),AllocFactorMatrix,(X$4+1),FALSE)*$E747</f>
        <v>944567.70280056505</v>
      </c>
      <c r="Y747" s="5">
        <f>VLOOKUP(CONCATENATE($F747," ",$G747),AllocFactorMatrix,(Y$4+1),FALSE)*$E747</f>
        <v>18886.202114702617</v>
      </c>
      <c r="Z747" s="5">
        <f t="shared" si="375"/>
        <v>963453.90491526772</v>
      </c>
      <c r="AA747" s="5">
        <f>VLOOKUP(CONCATENATE($F747," ",$G747),AllocFactorMatrix,(AA$4+1),FALSE)*$E747</f>
        <v>12480.977686694114</v>
      </c>
      <c r="AB747" s="5">
        <f>VLOOKUP(CONCATENATE($F747," ",$G747),AllocFactorMatrix,(AB$4+1),FALSE)*$E747</f>
        <v>43871.919007408411</v>
      </c>
      <c r="AC747" s="5">
        <f>VLOOKUP(CONCATENATE($F747," ",$G747),AllocFactorMatrix,(AC$4+1),FALSE)*$E747</f>
        <v>9001.08132438338</v>
      </c>
    </row>
    <row r="748" spans="4:29" hidden="1" outlineLevel="1">
      <c r="E748" s="52"/>
      <c r="F748" s="175" t="str">
        <f>F755</f>
        <v>RB_GUP_EPIS_D</v>
      </c>
      <c r="G748" s="52" t="str">
        <f>$G$8</f>
        <v>PRODUCTION</v>
      </c>
      <c r="H748" s="4">
        <f t="shared" si="373"/>
        <v>0</v>
      </c>
      <c r="I748" s="5">
        <f>VLOOKUP(CONCATENATE($F748," ",$G748),AllocFactorMatrix,(I$4+1),FALSE)*$E755</f>
        <v>0</v>
      </c>
      <c r="J748" s="5">
        <f>VLOOKUP(CONCATENATE($F748," ",$G748),AllocFactorMatrix,(J$4+1),FALSE)*$E755</f>
        <v>0</v>
      </c>
      <c r="K748" s="5">
        <f>VLOOKUP(CONCATENATE($F748," ",$G748),AllocFactorMatrix,(K$4+1),FALSE)*$E755</f>
        <v>0</v>
      </c>
      <c r="L748" s="5">
        <f>VLOOKUP(CONCATENATE($F748," ",$G748),AllocFactorMatrix,(L$4+1),FALSE)*$E755</f>
        <v>0</v>
      </c>
      <c r="M748" s="5">
        <f t="shared" si="374"/>
        <v>0</v>
      </c>
      <c r="N748" s="5">
        <f>VLOOKUP(CONCATENATE($F748," ",$G748),AllocFactorMatrix,(N$4+1),FALSE)*$E755</f>
        <v>0</v>
      </c>
      <c r="O748" s="5">
        <f>VLOOKUP(CONCATENATE($F748," ",$G748),AllocFactorMatrix,(O$4+1),FALSE)*$E755</f>
        <v>0</v>
      </c>
      <c r="P748" s="5">
        <f>VLOOKUP(CONCATENATE($F748," ",$G748),AllocFactorMatrix,(P$4+1),FALSE)*$E755</f>
        <v>0</v>
      </c>
      <c r="Q748" s="5">
        <f>VLOOKUP(CONCATENATE($F748," ",$G748),AllocFactorMatrix,(Q$4+1),FALSE)*$E755</f>
        <v>0</v>
      </c>
      <c r="R748" s="5">
        <f t="shared" si="376"/>
        <v>0</v>
      </c>
      <c r="S748" s="5">
        <f>VLOOKUP(CONCATENATE($F748," ",$G748),AllocFactorMatrix,(S$4+1),FALSE)*$E755</f>
        <v>0</v>
      </c>
      <c r="T748" s="5">
        <f>VLOOKUP(CONCATENATE($F748," ",$G748),AllocFactorMatrix,(T$4+1),FALSE)*$E755</f>
        <v>0</v>
      </c>
      <c r="U748" s="5">
        <f>VLOOKUP(CONCATENATE($F748," ",$G748),AllocFactorMatrix,(U$4+1),FALSE)*$E755</f>
        <v>0</v>
      </c>
      <c r="V748" s="5">
        <f>VLOOKUP(CONCATENATE($F748," ",$G748),AllocFactorMatrix,(V$4+1),FALSE)*$E755</f>
        <v>0</v>
      </c>
      <c r="W748" s="5">
        <f>SUBTOTAL(9,S748:V748)</f>
        <v>0</v>
      </c>
      <c r="X748" s="5">
        <f>VLOOKUP(CONCATENATE($F748," ",$G748),AllocFactorMatrix,(X$4+1),FALSE)*$E755</f>
        <v>0</v>
      </c>
      <c r="Y748" s="5">
        <f>VLOOKUP(CONCATENATE($F748," ",$G748),AllocFactorMatrix,(Y$4+1),FALSE)*$E755</f>
        <v>0</v>
      </c>
      <c r="Z748" s="5">
        <f t="shared" si="375"/>
        <v>0</v>
      </c>
      <c r="AA748" s="5">
        <f>VLOOKUP(CONCATENATE($F748," ",$G748),AllocFactorMatrix,(AA$4+1),FALSE)*$E755</f>
        <v>0</v>
      </c>
      <c r="AB748" s="5">
        <f>VLOOKUP(CONCATENATE($F748," ",$G748),AllocFactorMatrix,(AB$4+1),FALSE)*$E755</f>
        <v>0</v>
      </c>
      <c r="AC748" s="5">
        <f>VLOOKUP(CONCATENATE($F748," ",$G748),AllocFactorMatrix,(AC$4+1),FALSE)*$E755</f>
        <v>0</v>
      </c>
    </row>
    <row r="749" spans="4:29" hidden="1" outlineLevel="1">
      <c r="E749" s="52"/>
      <c r="F749" s="175" t="str">
        <f>F755</f>
        <v>RB_GUP_EPIS_D</v>
      </c>
      <c r="G749" s="52" t="str">
        <f>$G$9</f>
        <v>BULKTRAN</v>
      </c>
      <c r="H749" s="4">
        <f t="shared" si="373"/>
        <v>0</v>
      </c>
      <c r="I749" s="5">
        <f>VLOOKUP(CONCATENATE($F749," ",$G749),AllocFactorMatrix,(I$4+1),FALSE)*$E755</f>
        <v>0</v>
      </c>
      <c r="J749" s="5">
        <f>VLOOKUP(CONCATENATE($F749," ",$G749),AllocFactorMatrix,(J$4+1),FALSE)*$E755</f>
        <v>0</v>
      </c>
      <c r="K749" s="5">
        <f>VLOOKUP(CONCATENATE($F749," ",$G749),AllocFactorMatrix,(K$4+1),FALSE)*$E755</f>
        <v>0</v>
      </c>
      <c r="L749" s="5">
        <f>VLOOKUP(CONCATENATE($F749," ",$G749),AllocFactorMatrix,(L$4+1),FALSE)*$E755</f>
        <v>0</v>
      </c>
      <c r="M749" s="5">
        <f t="shared" si="374"/>
        <v>0</v>
      </c>
      <c r="N749" s="5">
        <f>VLOOKUP(CONCATENATE($F749," ",$G749),AllocFactorMatrix,(N$4+1),FALSE)*$E755</f>
        <v>0</v>
      </c>
      <c r="O749" s="5">
        <f>VLOOKUP(CONCATENATE($F749," ",$G749),AllocFactorMatrix,(O$4+1),FALSE)*$E755</f>
        <v>0</v>
      </c>
      <c r="P749" s="5">
        <f>VLOOKUP(CONCATENATE($F749," ",$G749),AllocFactorMatrix,(P$4+1),FALSE)*$E755</f>
        <v>0</v>
      </c>
      <c r="Q749" s="5">
        <f>VLOOKUP(CONCATENATE($F749," ",$G749),AllocFactorMatrix,(Q$4+1),FALSE)*$E755</f>
        <v>0</v>
      </c>
      <c r="R749" s="5">
        <f t="shared" si="376"/>
        <v>0</v>
      </c>
      <c r="S749" s="5">
        <f>VLOOKUP(CONCATENATE($F749," ",$G749),AllocFactorMatrix,(S$4+1),FALSE)*$E755</f>
        <v>0</v>
      </c>
      <c r="T749" s="5">
        <f>VLOOKUP(CONCATENATE($F749," ",$G749),AllocFactorMatrix,(T$4+1),FALSE)*$E755</f>
        <v>0</v>
      </c>
      <c r="U749" s="5">
        <f>VLOOKUP(CONCATENATE($F749," ",$G749),AllocFactorMatrix,(U$4+1),FALSE)*$E755</f>
        <v>0</v>
      </c>
      <c r="V749" s="5">
        <f>VLOOKUP(CONCATENATE($F749," ",$G749),AllocFactorMatrix,(V$4+1),FALSE)*$E755</f>
        <v>0</v>
      </c>
      <c r="W749" s="5">
        <f t="shared" ref="W749:W755" si="379">SUBTOTAL(9,S749:V749)</f>
        <v>0</v>
      </c>
      <c r="X749" s="5">
        <f>VLOOKUP(CONCATENATE($F749," ",$G749),AllocFactorMatrix,(X$4+1),FALSE)*$E755</f>
        <v>0</v>
      </c>
      <c r="Y749" s="5">
        <f>VLOOKUP(CONCATENATE($F749," ",$G749),AllocFactorMatrix,(Y$4+1),FALSE)*$E755</f>
        <v>0</v>
      </c>
      <c r="Z749" s="5">
        <f t="shared" si="375"/>
        <v>0</v>
      </c>
      <c r="AA749" s="5">
        <f>VLOOKUP(CONCATENATE($F749," ",$G749),AllocFactorMatrix,(AA$4+1),FALSE)*$E755</f>
        <v>0</v>
      </c>
      <c r="AB749" s="5">
        <f>VLOOKUP(CONCATENATE($F749," ",$G749),AllocFactorMatrix,(AB$4+1),FALSE)*$E755</f>
        <v>0</v>
      </c>
      <c r="AC749" s="5">
        <f>VLOOKUP(CONCATENATE($F749," ",$G749),AllocFactorMatrix,(AC$4+1),FALSE)*$E755</f>
        <v>0</v>
      </c>
    </row>
    <row r="750" spans="4:29" hidden="1" outlineLevel="1">
      <c r="E750" s="52"/>
      <c r="F750" s="175" t="str">
        <f>F755</f>
        <v>RB_GUP_EPIS_D</v>
      </c>
      <c r="G750" s="52" t="str">
        <f>$G$10</f>
        <v>SUBTRAN</v>
      </c>
      <c r="H750" s="4">
        <f t="shared" si="373"/>
        <v>0</v>
      </c>
      <c r="I750" s="5">
        <f>VLOOKUP(CONCATENATE($F750," ",$G750),AllocFactorMatrix,(I$4+1),FALSE)*$E755</f>
        <v>0</v>
      </c>
      <c r="J750" s="5">
        <f>VLOOKUP(CONCATENATE($F750," ",$G750),AllocFactorMatrix,(J$4+1),FALSE)*$E755</f>
        <v>0</v>
      </c>
      <c r="K750" s="5">
        <f>VLOOKUP(CONCATENATE($F750," ",$G750),AllocFactorMatrix,(K$4+1),FALSE)*$E755</f>
        <v>0</v>
      </c>
      <c r="L750" s="5">
        <f>VLOOKUP(CONCATENATE($F750," ",$G750),AllocFactorMatrix,(L$4+1),FALSE)*$E755</f>
        <v>0</v>
      </c>
      <c r="M750" s="5">
        <f t="shared" si="374"/>
        <v>0</v>
      </c>
      <c r="N750" s="5">
        <f>VLOOKUP(CONCATENATE($F750," ",$G750),AllocFactorMatrix,(N$4+1),FALSE)*$E755</f>
        <v>0</v>
      </c>
      <c r="O750" s="5">
        <f>VLOOKUP(CONCATENATE($F750," ",$G750),AllocFactorMatrix,(O$4+1),FALSE)*$E755</f>
        <v>0</v>
      </c>
      <c r="P750" s="5">
        <f>VLOOKUP(CONCATENATE($F750," ",$G750),AllocFactorMatrix,(P$4+1),FALSE)*$E755</f>
        <v>0</v>
      </c>
      <c r="Q750" s="5">
        <f>VLOOKUP(CONCATENATE($F750," ",$G750),AllocFactorMatrix,(Q$4+1),FALSE)*$E755</f>
        <v>0</v>
      </c>
      <c r="R750" s="5">
        <f t="shared" si="376"/>
        <v>0</v>
      </c>
      <c r="S750" s="5">
        <f>VLOOKUP(CONCATENATE($F750," ",$G750),AllocFactorMatrix,(S$4+1),FALSE)*$E755</f>
        <v>0</v>
      </c>
      <c r="T750" s="5">
        <f>VLOOKUP(CONCATENATE($F750," ",$G750),AllocFactorMatrix,(T$4+1),FALSE)*$E755</f>
        <v>0</v>
      </c>
      <c r="U750" s="5">
        <f>VLOOKUP(CONCATENATE($F750," ",$G750),AllocFactorMatrix,(U$4+1),FALSE)*$E755</f>
        <v>0</v>
      </c>
      <c r="V750" s="5">
        <f>VLOOKUP(CONCATENATE($F750," ",$G750),AllocFactorMatrix,(V$4+1),FALSE)*$E755</f>
        <v>0</v>
      </c>
      <c r="W750" s="5">
        <f t="shared" si="379"/>
        <v>0</v>
      </c>
      <c r="X750" s="5">
        <f>VLOOKUP(CONCATENATE($F750," ",$G750),AllocFactorMatrix,(X$4+1),FALSE)*$E755</f>
        <v>0</v>
      </c>
      <c r="Y750" s="5">
        <f>VLOOKUP(CONCATENATE($F750," ",$G750),AllocFactorMatrix,(Y$4+1),FALSE)*$E755</f>
        <v>0</v>
      </c>
      <c r="Z750" s="5">
        <f t="shared" si="375"/>
        <v>0</v>
      </c>
      <c r="AA750" s="5">
        <f>VLOOKUP(CONCATENATE($F750," ",$G750),AllocFactorMatrix,(AA$4+1),FALSE)*$E755</f>
        <v>0</v>
      </c>
      <c r="AB750" s="5">
        <f>VLOOKUP(CONCATENATE($F750," ",$G750),AllocFactorMatrix,(AB$4+1),FALSE)*$E755</f>
        <v>0</v>
      </c>
      <c r="AC750" s="5">
        <f>VLOOKUP(CONCATENATE($F750," ",$G750),AllocFactorMatrix,(AC$4+1),FALSE)*$E755</f>
        <v>0</v>
      </c>
    </row>
    <row r="751" spans="4:29" hidden="1" outlineLevel="1">
      <c r="E751" s="52"/>
      <c r="F751" s="175" t="str">
        <f>F755</f>
        <v>RB_GUP_EPIS_D</v>
      </c>
      <c r="G751" s="52" t="str">
        <f>$G$11</f>
        <v>DISTPRI</v>
      </c>
      <c r="H751" s="4">
        <f t="shared" si="373"/>
        <v>11713024.305799022</v>
      </c>
      <c r="I751" s="5">
        <f>VLOOKUP(CONCATENATE($F751," ",$G751),AllocFactorMatrix,(I$4+1),FALSE)*$E755</f>
        <v>7669771.1031832173</v>
      </c>
      <c r="J751" s="5">
        <f>VLOOKUP(CONCATENATE($F751," ",$G751),AllocFactorMatrix,(J$4+1),FALSE)*$E755</f>
        <v>1795022.4647810275</v>
      </c>
      <c r="K751" s="5">
        <f>VLOOKUP(CONCATENATE($F751," ",$G751),AllocFactorMatrix,(K$4+1),FALSE)*$E755</f>
        <v>25072.426598613376</v>
      </c>
      <c r="L751" s="5">
        <f>VLOOKUP(CONCATENATE($F751," ",$G751),AllocFactorMatrix,(L$4+1),FALSE)*$E755</f>
        <v>0</v>
      </c>
      <c r="M751" s="5">
        <f t="shared" si="374"/>
        <v>1820094.8913796409</v>
      </c>
      <c r="N751" s="5">
        <f>VLOOKUP(CONCATENATE($F751," ",$G751),AllocFactorMatrix,(N$4+1),FALSE)*$E755</f>
        <v>1042045.7535327824</v>
      </c>
      <c r="O751" s="5">
        <f>VLOOKUP(CONCATENATE($F751," ",$G751),AllocFactorMatrix,(O$4+1),FALSE)*$E755</f>
        <v>187233.93815632115</v>
      </c>
      <c r="P751" s="5">
        <f>VLOOKUP(CONCATENATE($F751," ",$G751),AllocFactorMatrix,(P$4+1),FALSE)*$E755</f>
        <v>0</v>
      </c>
      <c r="Q751" s="5">
        <f>VLOOKUP(CONCATENATE($F751," ",$G751),AllocFactorMatrix,(Q$4+1),FALSE)*$E755</f>
        <v>0</v>
      </c>
      <c r="R751" s="5">
        <f t="shared" si="376"/>
        <v>1229279.6916891036</v>
      </c>
      <c r="S751" s="5">
        <f>VLOOKUP(CONCATENATE($F751," ",$G751),AllocFactorMatrix,(S$4+1),FALSE)*$E755</f>
        <v>47117.929736920363</v>
      </c>
      <c r="T751" s="5">
        <f>VLOOKUP(CONCATENATE($F751," ",$G751),AllocFactorMatrix,(T$4+1),FALSE)*$E755</f>
        <v>651540.26846333302</v>
      </c>
      <c r="U751" s="5">
        <f>VLOOKUP(CONCATENATE($F751," ",$G751),AllocFactorMatrix,(U$4+1),FALSE)*$E755</f>
        <v>0</v>
      </c>
      <c r="V751" s="5">
        <f>VLOOKUP(CONCATENATE($F751," ",$G751),AllocFactorMatrix,(V$4+1),FALSE)*$E755</f>
        <v>0</v>
      </c>
      <c r="W751" s="5">
        <f t="shared" si="379"/>
        <v>698658.19820025342</v>
      </c>
      <c r="X751" s="5">
        <f>VLOOKUP(CONCATENATE($F751," ",$G751),AllocFactorMatrix,(X$4+1),FALSE)*$E755</f>
        <v>285720.3351862788</v>
      </c>
      <c r="Y751" s="5">
        <f>VLOOKUP(CONCATENATE($F751," ",$G751),AllocFactorMatrix,(Y$4+1),FALSE)*$E755</f>
        <v>5734.8577109142643</v>
      </c>
      <c r="Z751" s="5">
        <f t="shared" si="375"/>
        <v>291455.19289719308</v>
      </c>
      <c r="AA751" s="5">
        <f>VLOOKUP(CONCATENATE($F751," ",$G751),AllocFactorMatrix,(AA$4+1),FALSE)*$E755</f>
        <v>3765.2284496142966</v>
      </c>
      <c r="AB751" s="5">
        <f>VLOOKUP(CONCATENATE($F751," ",$G751),AllocFactorMatrix,(AB$4+1),FALSE)*$E755</f>
        <v>0</v>
      </c>
      <c r="AC751" s="5">
        <f>VLOOKUP(CONCATENATE($F751," ",$G751),AllocFactorMatrix,(AC$4+1),FALSE)*$E755</f>
        <v>0</v>
      </c>
    </row>
    <row r="752" spans="4:29" hidden="1" outlineLevel="1">
      <c r="E752" s="52"/>
      <c r="F752" s="175" t="str">
        <f>F755</f>
        <v>RB_GUP_EPIS_D</v>
      </c>
      <c r="G752" s="52" t="str">
        <f>$G$12</f>
        <v>DISTSEC</v>
      </c>
      <c r="H752" s="4">
        <f t="shared" si="373"/>
        <v>5642348.4373108242</v>
      </c>
      <c r="I752" s="5">
        <f>VLOOKUP(CONCATENATE($F752," ",$G752),AllocFactorMatrix,(I$4+1),FALSE)*$E755</f>
        <v>4187215.4612609069</v>
      </c>
      <c r="J752" s="5">
        <f>VLOOKUP(CONCATENATE($F752," ",$G752),AllocFactorMatrix,(J$4+1),FALSE)*$E755</f>
        <v>844329.70981547283</v>
      </c>
      <c r="K752" s="5">
        <f>VLOOKUP(CONCATENATE($F752," ",$G752),AllocFactorMatrix,(K$4+1),FALSE)*$E755</f>
        <v>0</v>
      </c>
      <c r="L752" s="5">
        <f>VLOOKUP(CONCATENATE($F752," ",$G752),AllocFactorMatrix,(L$4+1),FALSE)*$E755</f>
        <v>0</v>
      </c>
      <c r="M752" s="5">
        <f t="shared" si="374"/>
        <v>844329.70981547283</v>
      </c>
      <c r="N752" s="5">
        <f>VLOOKUP(CONCATENATE($F752," ",$G752),AllocFactorMatrix,(N$4+1),FALSE)*$E755</f>
        <v>422025.94591559615</v>
      </c>
      <c r="O752" s="5">
        <f>VLOOKUP(CONCATENATE($F752," ",$G752),AllocFactorMatrix,(O$4+1),FALSE)*$E755</f>
        <v>0</v>
      </c>
      <c r="P752" s="5">
        <f>VLOOKUP(CONCATENATE($F752," ",$G752),AllocFactorMatrix,(P$4+1),FALSE)*$E755</f>
        <v>0</v>
      </c>
      <c r="Q752" s="5">
        <f>VLOOKUP(CONCATENATE($F752," ",$G752),AllocFactorMatrix,(Q$4+1),FALSE)*$E755</f>
        <v>0</v>
      </c>
      <c r="R752" s="5">
        <f t="shared" si="376"/>
        <v>422025.94591559615</v>
      </c>
      <c r="S752" s="5">
        <f>VLOOKUP(CONCATENATE($F752," ",$G752),AllocFactorMatrix,(S$4+1),FALSE)*$E755</f>
        <v>15774.341725123832</v>
      </c>
      <c r="T752" s="5">
        <f>VLOOKUP(CONCATENATE($F752," ",$G752),AllocFactorMatrix,(T$4+1),FALSE)*$E755</f>
        <v>0</v>
      </c>
      <c r="U752" s="5">
        <f>VLOOKUP(CONCATENATE($F752," ",$G752),AllocFactorMatrix,(U$4+1),FALSE)*$E755</f>
        <v>0</v>
      </c>
      <c r="V752" s="5">
        <f>VLOOKUP(CONCATENATE($F752," ",$G752),AllocFactorMatrix,(V$4+1),FALSE)*$E755</f>
        <v>0</v>
      </c>
      <c r="W752" s="5">
        <f t="shared" si="379"/>
        <v>15774.341725123832</v>
      </c>
      <c r="X752" s="5">
        <f>VLOOKUP(CONCATENATE($F752," ",$G752),AllocFactorMatrix,(X$4+1),FALSE)*$E755</f>
        <v>119212.51416663773</v>
      </c>
      <c r="Y752" s="5">
        <f>VLOOKUP(CONCATENATE($F752," ",$G752),AllocFactorMatrix,(Y$4+1),FALSE)*$E755</f>
        <v>0</v>
      </c>
      <c r="Z752" s="5">
        <f t="shared" si="375"/>
        <v>119212.51416663773</v>
      </c>
      <c r="AA752" s="5">
        <f>VLOOKUP(CONCATENATE($F752," ",$G752),AllocFactorMatrix,(AA$4+1),FALSE)*$E755</f>
        <v>1409.5177143661545</v>
      </c>
      <c r="AB752" s="5">
        <f>VLOOKUP(CONCATENATE($F752," ",$G752),AllocFactorMatrix,(AB$4+1),FALSE)*$E755</f>
        <v>43384.546692330994</v>
      </c>
      <c r="AC752" s="5">
        <f>VLOOKUP(CONCATENATE($F752," ",$G752),AllocFactorMatrix,(AC$4+1),FALSE)*$E755</f>
        <v>8996.4000203891937</v>
      </c>
    </row>
    <row r="753" spans="4:29" hidden="1" outlineLevel="1">
      <c r="E753" s="52"/>
      <c r="F753" s="175" t="str">
        <f>F755</f>
        <v>RB_GUP_EPIS_D</v>
      </c>
      <c r="G753" s="52" t="str">
        <f>$G$13</f>
        <v>ENERGY</v>
      </c>
      <c r="H753" s="4">
        <f t="shared" si="373"/>
        <v>0</v>
      </c>
      <c r="I753" s="5">
        <f>VLOOKUP(CONCATENATE($F753," ",$G753),AllocFactorMatrix,(I$4+1),FALSE)*$E755</f>
        <v>0</v>
      </c>
      <c r="J753" s="5">
        <f>VLOOKUP(CONCATENATE($F753," ",$G753),AllocFactorMatrix,(J$4+1),FALSE)*$E755</f>
        <v>0</v>
      </c>
      <c r="K753" s="5">
        <f>VLOOKUP(CONCATENATE($F753," ",$G753),AllocFactorMatrix,(K$4+1),FALSE)*$E755</f>
        <v>0</v>
      </c>
      <c r="L753" s="5">
        <f>VLOOKUP(CONCATENATE($F753," ",$G753),AllocFactorMatrix,(L$4+1),FALSE)*$E755</f>
        <v>0</v>
      </c>
      <c r="M753" s="5">
        <f t="shared" si="374"/>
        <v>0</v>
      </c>
      <c r="N753" s="5">
        <f>VLOOKUP(CONCATENATE($F753," ",$G753),AllocFactorMatrix,(N$4+1),FALSE)*$E755</f>
        <v>0</v>
      </c>
      <c r="O753" s="5">
        <f>VLOOKUP(CONCATENATE($F753," ",$G753),AllocFactorMatrix,(O$4+1),FALSE)*$E755</f>
        <v>0</v>
      </c>
      <c r="P753" s="5">
        <f>VLOOKUP(CONCATENATE($F753," ",$G753),AllocFactorMatrix,(P$4+1),FALSE)*$E755</f>
        <v>0</v>
      </c>
      <c r="Q753" s="5">
        <f>VLOOKUP(CONCATENATE($F753," ",$G753),AllocFactorMatrix,(Q$4+1),FALSE)*$E755</f>
        <v>0</v>
      </c>
      <c r="R753" s="5">
        <f t="shared" si="376"/>
        <v>0</v>
      </c>
      <c r="S753" s="5">
        <f>VLOOKUP(CONCATENATE($F753," ",$G753),AllocFactorMatrix,(S$4+1),FALSE)*$E755</f>
        <v>0</v>
      </c>
      <c r="T753" s="5">
        <f>VLOOKUP(CONCATENATE($F753," ",$G753),AllocFactorMatrix,(T$4+1),FALSE)*$E755</f>
        <v>0</v>
      </c>
      <c r="U753" s="5">
        <f>VLOOKUP(CONCATENATE($F753," ",$G753),AllocFactorMatrix,(U$4+1),FALSE)*$E755</f>
        <v>0</v>
      </c>
      <c r="V753" s="5">
        <f>VLOOKUP(CONCATENATE($F753," ",$G753),AllocFactorMatrix,(V$4+1),FALSE)*$E755</f>
        <v>0</v>
      </c>
      <c r="W753" s="5">
        <f t="shared" si="379"/>
        <v>0</v>
      </c>
      <c r="X753" s="5">
        <f>VLOOKUP(CONCATENATE($F753," ",$G753),AllocFactorMatrix,(X$4+1),FALSE)*$E755</f>
        <v>0</v>
      </c>
      <c r="Y753" s="5">
        <f>VLOOKUP(CONCATENATE($F753," ",$G753),AllocFactorMatrix,(Y$4+1),FALSE)*$E755</f>
        <v>0</v>
      </c>
      <c r="Z753" s="5">
        <f t="shared" si="375"/>
        <v>0</v>
      </c>
      <c r="AA753" s="5">
        <f>VLOOKUP(CONCATENATE($F753," ",$G753),AllocFactorMatrix,(AA$4+1),FALSE)*$E755</f>
        <v>0</v>
      </c>
      <c r="AB753" s="5">
        <f>VLOOKUP(CONCATENATE($F753," ",$G753),AllocFactorMatrix,(AB$4+1),FALSE)*$E755</f>
        <v>0</v>
      </c>
      <c r="AC753" s="5">
        <f>VLOOKUP(CONCATENATE($F753," ",$G753),AllocFactorMatrix,(AC$4+1),FALSE)*$E755</f>
        <v>0</v>
      </c>
    </row>
    <row r="754" spans="4:29" hidden="1" outlineLevel="1">
      <c r="E754" s="52"/>
      <c r="F754" s="175" t="str">
        <f>F755</f>
        <v>RB_GUP_EPIS_D</v>
      </c>
      <c r="G754" s="52" t="str">
        <f>$G$14</f>
        <v>CUSTOMER</v>
      </c>
      <c r="H754" s="4">
        <f t="shared" si="373"/>
        <v>2473105.2568901554</v>
      </c>
      <c r="I754" s="5">
        <f>VLOOKUP(CONCATENATE($F754," ",$G754),AllocFactorMatrix,(I$4+1),FALSE)*$E755</f>
        <v>1156482.0421209778</v>
      </c>
      <c r="J754" s="5">
        <f>VLOOKUP(CONCATENATE($F754," ",$G754),AllocFactorMatrix,(J$4+1),FALSE)*$E755</f>
        <v>390781.30066597543</v>
      </c>
      <c r="K754" s="5">
        <f>VLOOKUP(CONCATENATE($F754," ",$G754),AllocFactorMatrix,(K$4+1),FALSE)*$E755</f>
        <v>26423.888707433765</v>
      </c>
      <c r="L754" s="5">
        <f>VLOOKUP(CONCATENATE($F754," ",$G754),AllocFactorMatrix,(L$4+1),FALSE)*$E755</f>
        <v>4451.0209334825986</v>
      </c>
      <c r="M754" s="5">
        <f t="shared" si="374"/>
        <v>421656.21030689182</v>
      </c>
      <c r="N754" s="5">
        <f>VLOOKUP(CONCATENATE($F754," ",$G754),AllocFactorMatrix,(N$4+1),FALSE)*$E755</f>
        <v>31895.74271374103</v>
      </c>
      <c r="O754" s="5">
        <f>VLOOKUP(CONCATENATE($F754," ",$G754),AllocFactorMatrix,(O$4+1),FALSE)*$E755</f>
        <v>9295.01509767887</v>
      </c>
      <c r="P754" s="5">
        <f>VLOOKUP(CONCATENATE($F754," ",$G754),AllocFactorMatrix,(P$4+1),FALSE)*$E755</f>
        <v>10946.82654237892</v>
      </c>
      <c r="Q754" s="5">
        <f>VLOOKUP(CONCATENATE($F754," ",$G754),AllocFactorMatrix,(Q$4+1),FALSE)*$E755</f>
        <v>1368.3344651370428</v>
      </c>
      <c r="R754" s="5">
        <f t="shared" si="376"/>
        <v>53505.918818935861</v>
      </c>
      <c r="S754" s="5">
        <f>VLOOKUP(CONCATENATE($F754," ",$G754),AllocFactorMatrix,(S$4+1),FALSE)*$E755</f>
        <v>209.63831970226562</v>
      </c>
      <c r="T754" s="5">
        <f>VLOOKUP(CONCATENATE($F754," ",$G754),AllocFactorMatrix,(T$4+1),FALSE)*$E755</f>
        <v>6590.7392273181968</v>
      </c>
      <c r="U754" s="5">
        <f>VLOOKUP(CONCATENATE($F754," ",$G754),AllocFactorMatrix,(U$4+1),FALSE)*$E755</f>
        <v>18401.06788620945</v>
      </c>
      <c r="V754" s="5">
        <f>VLOOKUP(CONCATENATE($F754," ",$G754),AllocFactorMatrix,(V$4+1),FALSE)*$E755</f>
        <v>5473.3211026278859</v>
      </c>
      <c r="W754" s="5">
        <f t="shared" si="379"/>
        <v>30674.766535857802</v>
      </c>
      <c r="X754" s="5">
        <f>VLOOKUP(CONCATENATE($F754," ",$G754),AllocFactorMatrix,(X$4+1),FALSE)*$E755</f>
        <v>6414.6745109169206</v>
      </c>
      <c r="Y754" s="5">
        <f>VLOOKUP(CONCATENATE($F754," ",$G754),AllocFactorMatrix,(Y$4+1),FALSE)*$E755</f>
        <v>121.44464831479736</v>
      </c>
      <c r="Z754" s="5">
        <f t="shared" si="375"/>
        <v>6536.1191592317182</v>
      </c>
      <c r="AA754" s="5">
        <f>VLOOKUP(CONCATENATE($F754," ",$G754),AllocFactorMatrix,(AA$4+1),FALSE)*$E755</f>
        <v>625.93261340695676</v>
      </c>
      <c r="AB754" s="5">
        <f>VLOOKUP(CONCATENATE($F754," ",$G754),AllocFactorMatrix,(AB$4+1),FALSE)*$E755</f>
        <v>708904.89059589116</v>
      </c>
      <c r="AC754" s="5">
        <f>VLOOKUP(CONCATENATE($F754," ",$G754),AllocFactorMatrix,(AC$4+1),FALSE)*$E755</f>
        <v>94719.376738962048</v>
      </c>
    </row>
    <row r="755" spans="4:29" collapsed="1">
      <c r="D755" s="52" t="s">
        <v>8</v>
      </c>
      <c r="E755" s="58">
        <v>19828478</v>
      </c>
      <c r="F755" s="93" t="s">
        <v>65</v>
      </c>
      <c r="G755" s="52" t="str">
        <f>$G$15</f>
        <v>TOTAL</v>
      </c>
      <c r="H755" s="4">
        <f t="shared" si="373"/>
        <v>19828478.000000004</v>
      </c>
      <c r="I755" s="5">
        <f>VLOOKUP(CONCATENATE($F755," ",$G755),AllocFactorMatrix,(I$4+1),FALSE)*$E755</f>
        <v>13013468.606565103</v>
      </c>
      <c r="J755" s="5">
        <f>VLOOKUP(CONCATENATE($F755," ",$G755),AllocFactorMatrix,(J$4+1),FALSE)*$E755</f>
        <v>3030133.4752624757</v>
      </c>
      <c r="K755" s="5">
        <f>VLOOKUP(CONCATENATE($F755," ",$G755),AllocFactorMatrix,(K$4+1),FALSE)*$E755</f>
        <v>51496.315306047145</v>
      </c>
      <c r="L755" s="5">
        <f>VLOOKUP(CONCATENATE($F755," ",$G755),AllocFactorMatrix,(L$4+1),FALSE)*$E755</f>
        <v>4451.0209334825986</v>
      </c>
      <c r="M755" s="5">
        <f t="shared" si="374"/>
        <v>3086080.8115020054</v>
      </c>
      <c r="N755" s="5">
        <f>VLOOKUP(CONCATENATE($F755," ",$G755),AllocFactorMatrix,(N$4+1),FALSE)*$E755</f>
        <v>1495967.4421621196</v>
      </c>
      <c r="O755" s="5">
        <f>VLOOKUP(CONCATENATE($F755," ",$G755),AllocFactorMatrix,(O$4+1),FALSE)*$E755</f>
        <v>196528.95325400002</v>
      </c>
      <c r="P755" s="5">
        <f>VLOOKUP(CONCATENATE($F755," ",$G755),AllocFactorMatrix,(P$4+1),FALSE)*$E755</f>
        <v>10946.82654237892</v>
      </c>
      <c r="Q755" s="5">
        <f>VLOOKUP(CONCATENATE($F755," ",$G755),AllocFactorMatrix,(Q$4+1),FALSE)*$E755</f>
        <v>1368.3344651370428</v>
      </c>
      <c r="R755" s="5">
        <f t="shared" si="376"/>
        <v>1704811.5564236355</v>
      </c>
      <c r="S755" s="5">
        <f>VLOOKUP(CONCATENATE($F755," ",$G755),AllocFactorMatrix,(S$4+1),FALSE)*$E755</f>
        <v>63101.909781746464</v>
      </c>
      <c r="T755" s="5">
        <f>VLOOKUP(CONCATENATE($F755," ",$G755),AllocFactorMatrix,(T$4+1),FALSE)*$E755</f>
        <v>658131.00769065123</v>
      </c>
      <c r="U755" s="5">
        <f>VLOOKUP(CONCATENATE($F755," ",$G755),AllocFactorMatrix,(U$4+1),FALSE)*$E755</f>
        <v>18401.06788620945</v>
      </c>
      <c r="V755" s="5">
        <f>VLOOKUP(CONCATENATE($F755," ",$G755),AllocFactorMatrix,(V$4+1),FALSE)*$E755</f>
        <v>5473.3211026278859</v>
      </c>
      <c r="W755" s="5">
        <f t="shared" si="379"/>
        <v>745107.30646123504</v>
      </c>
      <c r="X755" s="5">
        <f>VLOOKUP(CONCATENATE($F755," ",$G755),AllocFactorMatrix,(X$4+1),FALSE)*$E755</f>
        <v>411347.52386383346</v>
      </c>
      <c r="Y755" s="5">
        <f>VLOOKUP(CONCATENATE($F755," ",$G755),AllocFactorMatrix,(Y$4+1),FALSE)*$E755</f>
        <v>5856.302359229061</v>
      </c>
      <c r="Z755" s="5">
        <f t="shared" si="375"/>
        <v>417203.82622306253</v>
      </c>
      <c r="AA755" s="5">
        <f>VLOOKUP(CONCATENATE($F755," ",$G755),AllocFactorMatrix,(AA$4+1),FALSE)*$E755</f>
        <v>5800.6787773874066</v>
      </c>
      <c r="AB755" s="5">
        <f>VLOOKUP(CONCATENATE($F755," ",$G755),AllocFactorMatrix,(AB$4+1),FALSE)*$E755</f>
        <v>752289.43728822214</v>
      </c>
      <c r="AC755" s="5">
        <f>VLOOKUP(CONCATENATE($F755," ",$G755),AllocFactorMatrix,(AC$4+1),FALSE)*$E755</f>
        <v>103715.77675935124</v>
      </c>
    </row>
    <row r="756" spans="4:29" hidden="1" outlineLevel="1">
      <c r="E756" s="52"/>
      <c r="F756" s="175" t="str">
        <f>F763</f>
        <v>RB_GUP_EPIS_G</v>
      </c>
      <c r="G756" s="52" t="str">
        <f>$G$8</f>
        <v>PRODUCTION</v>
      </c>
      <c r="H756" s="4">
        <f t="shared" ca="1" si="373"/>
        <v>5988868.1373220766</v>
      </c>
      <c r="I756" s="5">
        <f ca="1">VLOOKUP(CONCATENATE($F756," ",$G756),AllocFactorMatrix,(I$4+1),FALSE)*$E763</f>
        <v>3080589.8056817781</v>
      </c>
      <c r="J756" s="5">
        <f ca="1">VLOOKUP(CONCATENATE($F756," ",$G756),AllocFactorMatrix,(J$4+1),FALSE)*$E763</f>
        <v>718394.01630599971</v>
      </c>
      <c r="K756" s="5">
        <f ca="1">VLOOKUP(CONCATENATE($F756," ",$G756),AllocFactorMatrix,(K$4+1),FALSE)*$E763</f>
        <v>9988.5214733727626</v>
      </c>
      <c r="L756" s="5">
        <f ca="1">VLOOKUP(CONCATENATE($F756," ",$G756),AllocFactorMatrix,(L$4+1),FALSE)*$E763</f>
        <v>1391.1384159412769</v>
      </c>
      <c r="M756" s="5">
        <f t="shared" ca="1" si="374"/>
        <v>729773.67619531369</v>
      </c>
      <c r="N756" s="5">
        <f ca="1">VLOOKUP(CONCATENATE($F756," ",$G756),AllocFactorMatrix,(N$4+1),FALSE)*$E763</f>
        <v>427594.00729054562</v>
      </c>
      <c r="O756" s="5">
        <f ca="1">VLOOKUP(CONCATENATE($F756," ",$G756),AllocFactorMatrix,(O$4+1),FALSE)*$E763</f>
        <v>76621.248075117823</v>
      </c>
      <c r="P756" s="5">
        <f ca="1">VLOOKUP(CONCATENATE($F756," ",$G756),AllocFactorMatrix,(P$4+1),FALSE)*$E763</f>
        <v>15538.007203968211</v>
      </c>
      <c r="Q756" s="5">
        <f ca="1">VLOOKUP(CONCATENATE($F756," ",$G756),AllocFactorMatrix,(Q$4+1),FALSE)*$E763</f>
        <v>590.04879694246756</v>
      </c>
      <c r="R756" s="5">
        <f t="shared" ca="1" si="376"/>
        <v>520343.31136657408</v>
      </c>
      <c r="S756" s="5">
        <f ca="1">VLOOKUP(CONCATENATE($F756," ",$G756),AllocFactorMatrix,(S$4+1),FALSE)*$E763</f>
        <v>20249.643290425458</v>
      </c>
      <c r="T756" s="5">
        <f ca="1">VLOOKUP(CONCATENATE($F756," ",$G756),AllocFactorMatrix,(T$4+1),FALSE)*$E763</f>
        <v>273381.87756935647</v>
      </c>
      <c r="U756" s="5">
        <f ca="1">VLOOKUP(CONCATENATE($F756," ",$G756),AllocFactorMatrix,(U$4+1),FALSE)*$E763</f>
        <v>1045575.9380605929</v>
      </c>
      <c r="V756" s="5">
        <f ca="1">VLOOKUP(CONCATENATE($F756," ",$G756),AllocFactorMatrix,(V$4+1),FALSE)*$E763</f>
        <v>189415.77857256416</v>
      </c>
      <c r="W756" s="5">
        <f ca="1">SUBTOTAL(9,S756:V756)</f>
        <v>1528623.237492939</v>
      </c>
      <c r="X756" s="5">
        <f ca="1">VLOOKUP(CONCATENATE($F756," ",$G756),AllocFactorMatrix,(X$4+1),FALSE)*$E763</f>
        <v>117357.28628389453</v>
      </c>
      <c r="Y756" s="5">
        <f ca="1">VLOOKUP(CONCATENATE($F756," ",$G756),AllocFactorMatrix,(Y$4+1),FALSE)*$E763</f>
        <v>2343.9260160010695</v>
      </c>
      <c r="Z756" s="5">
        <f t="shared" ca="1" si="375"/>
        <v>119701.2122998956</v>
      </c>
      <c r="AA756" s="5">
        <f ca="1">VLOOKUP(CONCATENATE($F756," ",$G756),AllocFactorMatrix,(AA$4+1),FALSE)*$E763</f>
        <v>1548.132467118</v>
      </c>
      <c r="AB756" s="5">
        <f ca="1">VLOOKUP(CONCATENATE($F756," ",$G756),AllocFactorMatrix,(AB$4+1),FALSE)*$E763</f>
        <v>6877.6858678123963</v>
      </c>
      <c r="AC756" s="5">
        <f ca="1">VLOOKUP(CONCATENATE($F756," ",$G756),AllocFactorMatrix,(AC$4+1),FALSE)*$E763</f>
        <v>1411.0759506391269</v>
      </c>
    </row>
    <row r="757" spans="4:29" hidden="1" outlineLevel="1">
      <c r="E757" s="52"/>
      <c r="F757" s="175" t="str">
        <f>F763</f>
        <v>RB_GUP_EPIS_G</v>
      </c>
      <c r="G757" s="52" t="str">
        <f>$G$9</f>
        <v>BULKTRAN</v>
      </c>
      <c r="H757" s="4">
        <f t="shared" ca="1" si="373"/>
        <v>928321.93293992314</v>
      </c>
      <c r="I757" s="5">
        <f ca="1">VLOOKUP(CONCATENATE($F757," ",$G757),AllocFactorMatrix,(I$4+1),FALSE)*$E763</f>
        <v>477515.78719585994</v>
      </c>
      <c r="J757" s="5">
        <f ca="1">VLOOKUP(CONCATENATE($F757," ",$G757),AllocFactorMatrix,(J$4+1),FALSE)*$E763</f>
        <v>111356.75498907734</v>
      </c>
      <c r="K757" s="5">
        <f ca="1">VLOOKUP(CONCATENATE($F757," ",$G757),AllocFactorMatrix,(K$4+1),FALSE)*$E763</f>
        <v>1548.2998370906907</v>
      </c>
      <c r="L757" s="5">
        <f ca="1">VLOOKUP(CONCATENATE($F757," ",$G757),AllocFactorMatrix,(L$4+1),FALSE)*$E763</f>
        <v>215.6374583079506</v>
      </c>
      <c r="M757" s="5">
        <f t="shared" ca="1" si="374"/>
        <v>113120.69228447597</v>
      </c>
      <c r="N757" s="5">
        <f ca="1">VLOOKUP(CONCATENATE($F757," ",$G757),AllocFactorMatrix,(N$4+1),FALSE)*$E763</f>
        <v>66280.45337778682</v>
      </c>
      <c r="O757" s="5">
        <f ca="1">VLOOKUP(CONCATENATE($F757," ",$G757),AllocFactorMatrix,(O$4+1),FALSE)*$E763</f>
        <v>11876.899521980302</v>
      </c>
      <c r="P757" s="5">
        <f ca="1">VLOOKUP(CONCATENATE($F757," ",$G757),AllocFactorMatrix,(P$4+1),FALSE)*$E763</f>
        <v>2408.5140214945864</v>
      </c>
      <c r="Q757" s="5">
        <f ca="1">VLOOKUP(CONCATENATE($F757," ",$G757),AllocFactorMatrix,(Q$4+1),FALSE)*$E763</f>
        <v>91.462230783301251</v>
      </c>
      <c r="R757" s="5">
        <f t="shared" ca="1" si="376"/>
        <v>80657.329152045015</v>
      </c>
      <c r="S757" s="5">
        <f ca="1">VLOOKUP(CONCATENATE($F757," ",$G757),AllocFactorMatrix,(S$4+1),FALSE)*$E763</f>
        <v>3138.854883707199</v>
      </c>
      <c r="T757" s="5">
        <f ca="1">VLOOKUP(CONCATENATE($F757," ",$G757),AllocFactorMatrix,(T$4+1),FALSE)*$E763</f>
        <v>42376.353460574494</v>
      </c>
      <c r="U757" s="5">
        <f ca="1">VLOOKUP(CONCATENATE($F757," ",$G757),AllocFactorMatrix,(U$4+1),FALSE)*$E763</f>
        <v>162072.54085409077</v>
      </c>
      <c r="V757" s="5">
        <f ca="1">VLOOKUP(CONCATENATE($F757," ",$G757),AllocFactorMatrix,(V$4+1),FALSE)*$E763</f>
        <v>29360.943948321943</v>
      </c>
      <c r="W757" s="5">
        <f t="shared" ref="W757:W763" ca="1" si="380">SUBTOTAL(9,S757:V757)</f>
        <v>236948.69314669442</v>
      </c>
      <c r="X757" s="5">
        <f ca="1">VLOOKUP(CONCATENATE($F757," ",$G757),AllocFactorMatrix,(X$4+1),FALSE)*$E763</f>
        <v>18191.307664416989</v>
      </c>
      <c r="Y757" s="5">
        <f ca="1">VLOOKUP(CONCATENATE($F757," ",$G757),AllocFactorMatrix,(Y$4+1),FALSE)*$E763</f>
        <v>363.32707282068668</v>
      </c>
      <c r="Z757" s="5">
        <f t="shared" ca="1" si="375"/>
        <v>18554.634737237677</v>
      </c>
      <c r="AA757" s="5">
        <f ca="1">VLOOKUP(CONCATENATE($F757," ",$G757),AllocFactorMatrix,(AA$4+1),FALSE)*$E763</f>
        <v>239.97277805563317</v>
      </c>
      <c r="AB757" s="5">
        <f ca="1">VLOOKUP(CONCATENATE($F757," ",$G757),AllocFactorMatrix,(AB$4+1),FALSE)*$E763</f>
        <v>1066.0957116708473</v>
      </c>
      <c r="AC757" s="5">
        <f ca="1">VLOOKUP(CONCATENATE($F757," ",$G757),AllocFactorMatrix,(AC$4+1),FALSE)*$E763</f>
        <v>218.72793389104444</v>
      </c>
    </row>
    <row r="758" spans="4:29" hidden="1" outlineLevel="1">
      <c r="E758" s="52"/>
      <c r="F758" s="175" t="str">
        <f>F763</f>
        <v>RB_GUP_EPIS_G</v>
      </c>
      <c r="G758" s="52" t="str">
        <f>$G$10</f>
        <v>SUBTRAN</v>
      </c>
      <c r="H758" s="4">
        <f t="shared" ca="1" si="373"/>
        <v>257274.40542524052</v>
      </c>
      <c r="I758" s="5">
        <f ca="1">VLOOKUP(CONCATENATE($F758," ",$G758),AllocFactorMatrix,(I$4+1),FALSE)*$E763</f>
        <v>131455.22222238526</v>
      </c>
      <c r="J758" s="5">
        <f ca="1">VLOOKUP(CONCATENATE($F758," ",$G758),AllocFactorMatrix,(J$4+1),FALSE)*$E763</f>
        <v>30815.324780802686</v>
      </c>
      <c r="K758" s="5">
        <f ca="1">VLOOKUP(CONCATENATE($F758," ",$G758),AllocFactorMatrix,(K$4+1),FALSE)*$E763</f>
        <v>430.47813802357729</v>
      </c>
      <c r="L758" s="5">
        <f ca="1">VLOOKUP(CONCATENATE($F758," ",$G758),AllocFactorMatrix,(L$4+1),FALSE)*$E763</f>
        <v>77.914542872522404</v>
      </c>
      <c r="M758" s="5">
        <f t="shared" ca="1" si="374"/>
        <v>31323.717461698787</v>
      </c>
      <c r="N758" s="5">
        <f ca="1">VLOOKUP(CONCATENATE($F758," ",$G758),AllocFactorMatrix,(N$4+1),FALSE)*$E763</f>
        <v>17809.052950571244</v>
      </c>
      <c r="O758" s="5">
        <f ca="1">VLOOKUP(CONCATENATE($F758," ",$G758),AllocFactorMatrix,(O$4+1),FALSE)*$E763</f>
        <v>3200.197342125965</v>
      </c>
      <c r="P758" s="5">
        <f ca="1">VLOOKUP(CONCATENATE($F758," ",$G758),AllocFactorMatrix,(P$4+1),FALSE)*$E763</f>
        <v>840.02712878341788</v>
      </c>
      <c r="Q758" s="5">
        <f ca="1">VLOOKUP(CONCATENATE($F758," ",$G758),AllocFactorMatrix,(Q$4+1),FALSE)*$E763</f>
        <v>0</v>
      </c>
      <c r="R758" s="5">
        <f t="shared" ca="1" si="376"/>
        <v>21849.277421480627</v>
      </c>
      <c r="S758" s="5">
        <f ca="1">VLOOKUP(CONCATENATE($F758," ",$G758),AllocFactorMatrix,(S$4+1),FALSE)*$E763</f>
        <v>802.72942092503718</v>
      </c>
      <c r="T758" s="5">
        <f ca="1">VLOOKUP(CONCATENATE($F758," ",$G758),AllocFactorMatrix,(T$4+1),FALSE)*$E763</f>
        <v>11263.07216590692</v>
      </c>
      <c r="U758" s="5">
        <f ca="1">VLOOKUP(CONCATENATE($F758," ",$G758),AllocFactorMatrix,(U$4+1),FALSE)*$E763</f>
        <v>55535.633966446701</v>
      </c>
      <c r="V758" s="5">
        <f ca="1">VLOOKUP(CONCATENATE($F758," ",$G758),AllocFactorMatrix,(V$4+1),FALSE)*$E763</f>
        <v>0</v>
      </c>
      <c r="W758" s="5">
        <f t="shared" ca="1" si="380"/>
        <v>67601.435553278658</v>
      </c>
      <c r="X758" s="5">
        <f ca="1">VLOOKUP(CONCATENATE($F758," ",$G758),AllocFactorMatrix,(X$4+1),FALSE)*$E763</f>
        <v>4881.8207001037717</v>
      </c>
      <c r="Y758" s="5">
        <f ca="1">VLOOKUP(CONCATENATE($F758," ",$G758),AllocFactorMatrix,(Y$4+1),FALSE)*$E763</f>
        <v>98.019720192526236</v>
      </c>
      <c r="Z758" s="5">
        <f t="shared" ca="1" si="375"/>
        <v>4979.8404202962984</v>
      </c>
      <c r="AA758" s="5">
        <f ca="1">VLOOKUP(CONCATENATE($F758," ",$G758),AllocFactorMatrix,(AA$4+1),FALSE)*$E763</f>
        <v>64.912346102776752</v>
      </c>
      <c r="AB758" s="5">
        <f ca="1">VLOOKUP(CONCATENATE($F758," ",$G758),AllocFactorMatrix,(AB$4+1),FALSE)*$E763</f>
        <v>0</v>
      </c>
      <c r="AC758" s="5">
        <f ca="1">VLOOKUP(CONCATENATE($F758," ",$G758),AllocFactorMatrix,(AC$4+1),FALSE)*$E763</f>
        <v>0</v>
      </c>
    </row>
    <row r="759" spans="4:29" hidden="1" outlineLevel="1">
      <c r="E759" s="52"/>
      <c r="F759" s="175" t="str">
        <f>F763</f>
        <v>RB_GUP_EPIS_G</v>
      </c>
      <c r="G759" s="52" t="str">
        <f>$G$11</f>
        <v>DISTPRI</v>
      </c>
      <c r="H759" s="4">
        <f t="shared" ca="1" si="373"/>
        <v>2101566.3597159837</v>
      </c>
      <c r="I759" s="5">
        <f ca="1">VLOOKUP(CONCATENATE($F759," ",$G759),AllocFactorMatrix,(I$4+1),FALSE)*$E763</f>
        <v>1376120.5062292439</v>
      </c>
      <c r="J759" s="5">
        <f ca="1">VLOOKUP(CONCATENATE($F759," ",$G759),AllocFactorMatrix,(J$4+1),FALSE)*$E763</f>
        <v>322065.31194941775</v>
      </c>
      <c r="K759" s="5">
        <f ca="1">VLOOKUP(CONCATENATE($F759," ",$G759),AllocFactorMatrix,(K$4+1),FALSE)*$E763</f>
        <v>4498.5280419854516</v>
      </c>
      <c r="L759" s="5">
        <f ca="1">VLOOKUP(CONCATENATE($F759," ",$G759),AllocFactorMatrix,(L$4+1),FALSE)*$E763</f>
        <v>0</v>
      </c>
      <c r="M759" s="5">
        <f t="shared" ca="1" si="374"/>
        <v>326563.83999140322</v>
      </c>
      <c r="N759" s="5">
        <f ca="1">VLOOKUP(CONCATENATE($F759," ",$G759),AllocFactorMatrix,(N$4+1),FALSE)*$E763</f>
        <v>186965.23150090038</v>
      </c>
      <c r="O759" s="5">
        <f ca="1">VLOOKUP(CONCATENATE($F759," ",$G759),AllocFactorMatrix,(O$4+1),FALSE)*$E763</f>
        <v>33593.761572889089</v>
      </c>
      <c r="P759" s="5">
        <f ca="1">VLOOKUP(CONCATENATE($F759," ",$G759),AllocFactorMatrix,(P$4+1),FALSE)*$E763</f>
        <v>0</v>
      </c>
      <c r="Q759" s="5">
        <f ca="1">VLOOKUP(CONCATENATE($F759," ",$G759),AllocFactorMatrix,(Q$4+1),FALSE)*$E763</f>
        <v>0</v>
      </c>
      <c r="R759" s="5">
        <f t="shared" ca="1" si="376"/>
        <v>220558.99307378946</v>
      </c>
      <c r="S759" s="5">
        <f ca="1">VLOOKUP(CONCATENATE($F759," ",$G759),AllocFactorMatrix,(S$4+1),FALSE)*$E763</f>
        <v>8453.961461135912</v>
      </c>
      <c r="T759" s="5">
        <f ca="1">VLOOKUP(CONCATENATE($F759," ",$G759),AllocFactorMatrix,(T$4+1),FALSE)*$E763</f>
        <v>116900.21931611236</v>
      </c>
      <c r="U759" s="5">
        <f ca="1">VLOOKUP(CONCATENATE($F759," ",$G759),AllocFactorMatrix,(U$4+1),FALSE)*$E763</f>
        <v>0</v>
      </c>
      <c r="V759" s="5">
        <f ca="1">VLOOKUP(CONCATENATE($F759," ",$G759),AllocFactorMatrix,(V$4+1),FALSE)*$E763</f>
        <v>0</v>
      </c>
      <c r="W759" s="5">
        <f t="shared" ca="1" si="380"/>
        <v>125354.18077724827</v>
      </c>
      <c r="X759" s="5">
        <f ca="1">VLOOKUP(CONCATENATE($F759," ",$G759),AllocFactorMatrix,(X$4+1),FALSE)*$E763</f>
        <v>51264.32158234105</v>
      </c>
      <c r="Y759" s="5">
        <f ca="1">VLOOKUP(CONCATENATE($F759," ",$G759),AllocFactorMatrix,(Y$4+1),FALSE)*$E763</f>
        <v>1028.9557784873955</v>
      </c>
      <c r="Z759" s="5">
        <f t="shared" ca="1" si="375"/>
        <v>52293.277360828448</v>
      </c>
      <c r="AA759" s="5">
        <f ca="1">VLOOKUP(CONCATENATE($F759," ",$G759),AllocFactorMatrix,(AA$4+1),FALSE)*$E763</f>
        <v>675.56228346912644</v>
      </c>
      <c r="AB759" s="5">
        <f ca="1">VLOOKUP(CONCATENATE($F759," ",$G759),AllocFactorMatrix,(AB$4+1),FALSE)*$E763</f>
        <v>0</v>
      </c>
      <c r="AC759" s="5">
        <f ca="1">VLOOKUP(CONCATENATE($F759," ",$G759),AllocFactorMatrix,(AC$4+1),FALSE)*$E763</f>
        <v>0</v>
      </c>
    </row>
    <row r="760" spans="4:29" hidden="1" outlineLevel="1">
      <c r="E760" s="52"/>
      <c r="F760" s="175" t="str">
        <f>F763</f>
        <v>RB_GUP_EPIS_G</v>
      </c>
      <c r="G760" s="52" t="str">
        <f>$G$12</f>
        <v>DISTSEC</v>
      </c>
      <c r="H760" s="4">
        <f t="shared" ca="1" si="373"/>
        <v>832583.95308976644</v>
      </c>
      <c r="I760" s="5">
        <f ca="1">VLOOKUP(CONCATENATE($F760," ",$G760),AllocFactorMatrix,(I$4+1),FALSE)*$E763</f>
        <v>617864.78447912727</v>
      </c>
      <c r="J760" s="5">
        <f ca="1">VLOOKUP(CONCATENATE($F760," ",$G760),AllocFactorMatrix,(J$4+1),FALSE)*$E763</f>
        <v>124589.14498452058</v>
      </c>
      <c r="K760" s="5">
        <f ca="1">VLOOKUP(CONCATENATE($F760," ",$G760),AllocFactorMatrix,(K$4+1),FALSE)*$E763</f>
        <v>0</v>
      </c>
      <c r="L760" s="5">
        <f ca="1">VLOOKUP(CONCATENATE($F760," ",$G760),AllocFactorMatrix,(L$4+1),FALSE)*$E763</f>
        <v>0</v>
      </c>
      <c r="M760" s="5">
        <f t="shared" ca="1" si="374"/>
        <v>124589.14498452058</v>
      </c>
      <c r="N760" s="5">
        <f ca="1">VLOOKUP(CONCATENATE($F760," ",$G760),AllocFactorMatrix,(N$4+1),FALSE)*$E763</f>
        <v>62274.075105563803</v>
      </c>
      <c r="O760" s="5">
        <f ca="1">VLOOKUP(CONCATENATE($F760," ",$G760),AllocFactorMatrix,(O$4+1),FALSE)*$E763</f>
        <v>0</v>
      </c>
      <c r="P760" s="5">
        <f ca="1">VLOOKUP(CONCATENATE($F760," ",$G760),AllocFactorMatrix,(P$4+1),FALSE)*$E763</f>
        <v>0</v>
      </c>
      <c r="Q760" s="5">
        <f ca="1">VLOOKUP(CONCATENATE($F760," ",$G760),AllocFactorMatrix,(Q$4+1),FALSE)*$E763</f>
        <v>0</v>
      </c>
      <c r="R760" s="5">
        <f t="shared" ca="1" si="376"/>
        <v>62274.075105563803</v>
      </c>
      <c r="S760" s="5">
        <f ca="1">VLOOKUP(CONCATENATE($F760," ",$G760),AllocFactorMatrix,(S$4+1),FALSE)*$E763</f>
        <v>2327.6591186828441</v>
      </c>
      <c r="T760" s="5">
        <f ca="1">VLOOKUP(CONCATENATE($F760," ",$G760),AllocFactorMatrix,(T$4+1),FALSE)*$E763</f>
        <v>0</v>
      </c>
      <c r="U760" s="5">
        <f ca="1">VLOOKUP(CONCATENATE($F760," ",$G760),AllocFactorMatrix,(U$4+1),FALSE)*$E763</f>
        <v>0</v>
      </c>
      <c r="V760" s="5">
        <f ca="1">VLOOKUP(CONCATENATE($F760," ",$G760),AllocFactorMatrix,(V$4+1),FALSE)*$E763</f>
        <v>0</v>
      </c>
      <c r="W760" s="5">
        <f t="shared" ca="1" si="380"/>
        <v>2327.6591186828441</v>
      </c>
      <c r="X760" s="5">
        <f ca="1">VLOOKUP(CONCATENATE($F760," ",$G760),AllocFactorMatrix,(X$4+1),FALSE)*$E763</f>
        <v>17590.97783580593</v>
      </c>
      <c r="Y760" s="5">
        <f ca="1">VLOOKUP(CONCATENATE($F760," ",$G760),AllocFactorMatrix,(Y$4+1),FALSE)*$E763</f>
        <v>0</v>
      </c>
      <c r="Z760" s="5">
        <f t="shared" ca="1" si="375"/>
        <v>17590.97783580593</v>
      </c>
      <c r="AA760" s="5">
        <f ca="1">VLOOKUP(CONCATENATE($F760," ",$G760),AllocFactorMatrix,(AA$4+1),FALSE)*$E763</f>
        <v>207.98818853809405</v>
      </c>
      <c r="AB760" s="5">
        <f ca="1">VLOOKUP(CONCATENATE($F760," ",$G760),AllocFactorMatrix,(AB$4+1),FALSE)*$E763</f>
        <v>6401.8161567710749</v>
      </c>
      <c r="AC760" s="5">
        <f ca="1">VLOOKUP(CONCATENATE($F760," ",$G760),AllocFactorMatrix,(AC$4+1),FALSE)*$E763</f>
        <v>1327.507220756183</v>
      </c>
    </row>
    <row r="761" spans="4:29" hidden="1" outlineLevel="1">
      <c r="E761" s="52"/>
      <c r="F761" s="175" t="str">
        <f>F763</f>
        <v>RB_GUP_EPIS_G</v>
      </c>
      <c r="G761" s="52" t="str">
        <f>$G$13</f>
        <v>ENERGY</v>
      </c>
      <c r="H761" s="4">
        <f t="shared" ca="1" si="373"/>
        <v>2395387.7721519237</v>
      </c>
      <c r="I761" s="5">
        <f ca="1">VLOOKUP(CONCATENATE($F761," ",$G761),AllocFactorMatrix,(I$4+1),FALSE)*$E763</f>
        <v>937282.20095911354</v>
      </c>
      <c r="J761" s="5">
        <f ca="1">VLOOKUP(CONCATENATE($F761," ",$G761),AllocFactorMatrix,(J$4+1),FALSE)*$E763</f>
        <v>270403.195541878</v>
      </c>
      <c r="K761" s="5">
        <f ca="1">VLOOKUP(CONCATENATE($F761," ",$G761),AllocFactorMatrix,(K$4+1),FALSE)*$E763</f>
        <v>3768.8433835181108</v>
      </c>
      <c r="L761" s="5">
        <f ca="1">VLOOKUP(CONCATENATE($F761," ",$G761),AllocFactorMatrix,(L$4+1),FALSE)*$E763</f>
        <v>526.88111087830055</v>
      </c>
      <c r="M761" s="5">
        <f t="shared" ca="1" si="374"/>
        <v>274698.92003627442</v>
      </c>
      <c r="N761" s="5">
        <f ca="1">VLOOKUP(CONCATENATE($F761," ",$G761),AllocFactorMatrix,(N$4+1),FALSE)*$E763</f>
        <v>175444.16857237287</v>
      </c>
      <c r="O761" s="5">
        <f ca="1">VLOOKUP(CONCATENATE($F761," ",$G761),AllocFactorMatrix,(O$4+1),FALSE)*$E763</f>
        <v>31288.531494652852</v>
      </c>
      <c r="P761" s="5">
        <f ca="1">VLOOKUP(CONCATENATE($F761," ",$G761),AllocFactorMatrix,(P$4+1),FALSE)*$E763</f>
        <v>6371.490846548736</v>
      </c>
      <c r="Q761" s="5">
        <f ca="1">VLOOKUP(CONCATENATE($F761," ",$G761),AllocFactorMatrix,(Q$4+1),FALSE)*$E763</f>
        <v>240.65336557852092</v>
      </c>
      <c r="R761" s="5">
        <f t="shared" ca="1" si="376"/>
        <v>213344.84427915298</v>
      </c>
      <c r="S761" s="5">
        <f ca="1">VLOOKUP(CONCATENATE($F761," ",$G761),AllocFactorMatrix,(S$4+1),FALSE)*$E763</f>
        <v>9188.0142974166065</v>
      </c>
      <c r="T761" s="5">
        <f ca="1">VLOOKUP(CONCATENATE($F761," ",$G761),AllocFactorMatrix,(T$4+1),FALSE)*$E763</f>
        <v>145264.25300284367</v>
      </c>
      <c r="U761" s="5">
        <f ca="1">VLOOKUP(CONCATENATE($F761," ",$G761),AllocFactorMatrix,(U$4+1),FALSE)*$E763</f>
        <v>624757.90963285347</v>
      </c>
      <c r="V761" s="5">
        <f ca="1">VLOOKUP(CONCATENATE($F761," ",$G761),AllocFactorMatrix,(V$4+1),FALSE)*$E763</f>
        <v>117523.48823651407</v>
      </c>
      <c r="W761" s="5">
        <f t="shared" ca="1" si="380"/>
        <v>896733.66516962775</v>
      </c>
      <c r="X761" s="5">
        <f ca="1">VLOOKUP(CONCATENATE($F761," ",$G761),AllocFactorMatrix,(X$4+1),FALSE)*$E763</f>
        <v>48192.773920655542</v>
      </c>
      <c r="Y761" s="5">
        <f ca="1">VLOOKUP(CONCATENATE($F761," ",$G761),AllocFactorMatrix,(Y$4+1),FALSE)*$E763</f>
        <v>966.97839537638731</v>
      </c>
      <c r="Z761" s="5">
        <f t="shared" ca="1" si="375"/>
        <v>49159.752316031932</v>
      </c>
      <c r="AA761" s="5">
        <f ca="1">VLOOKUP(CONCATENATE($F761," ",$G761),AllocFactorMatrix,(AA$4+1),FALSE)*$E763</f>
        <v>862.5488752361058</v>
      </c>
      <c r="AB761" s="5">
        <f ca="1">VLOOKUP(CONCATENATE($F761," ",$G761),AllocFactorMatrix,(AB$4+1),FALSE)*$E763</f>
        <v>19320.799398830772</v>
      </c>
      <c r="AC761" s="5">
        <f ca="1">VLOOKUP(CONCATENATE($F761," ",$G761),AllocFactorMatrix,(AC$4+1),FALSE)*$E763</f>
        <v>3985.0411176539692</v>
      </c>
    </row>
    <row r="762" spans="4:29" hidden="1" outlineLevel="1">
      <c r="E762" s="52"/>
      <c r="F762" s="175" t="str">
        <f>F763</f>
        <v>RB_GUP_EPIS_G</v>
      </c>
      <c r="G762" s="52" t="str">
        <f>$G$14</f>
        <v>CUSTOMER</v>
      </c>
      <c r="H762" s="4">
        <f t="shared" ca="1" si="373"/>
        <v>1585265.4393550933</v>
      </c>
      <c r="I762" s="5">
        <f ca="1">VLOOKUP(CONCATENATE($F762," ",$G762),AllocFactorMatrix,(I$4+1),FALSE)*$E763</f>
        <v>1224031.4922284496</v>
      </c>
      <c r="J762" s="5">
        <f ca="1">VLOOKUP(CONCATENATE($F762," ",$G762),AllocFactorMatrix,(J$4+1),FALSE)*$E763</f>
        <v>247855.48097019142</v>
      </c>
      <c r="K762" s="5">
        <f ca="1">VLOOKUP(CONCATENATE($F762," ",$G762),AllocFactorMatrix,(K$4+1),FALSE)*$E763</f>
        <v>6335.2310770278591</v>
      </c>
      <c r="L762" s="5">
        <f ca="1">VLOOKUP(CONCATENATE($F762," ",$G762),AllocFactorMatrix,(L$4+1),FALSE)*$E763</f>
        <v>1021.4365719961154</v>
      </c>
      <c r="M762" s="5">
        <f t="shared" ca="1" si="374"/>
        <v>255212.14861921538</v>
      </c>
      <c r="N762" s="5">
        <f ca="1">VLOOKUP(CONCATENATE($F762," ",$G762),AllocFactorMatrix,(N$4+1),FALSE)*$E763</f>
        <v>10164.456954694511</v>
      </c>
      <c r="O762" s="5">
        <f ca="1">VLOOKUP(CONCATENATE($F762," ",$G762),AllocFactorMatrix,(O$4+1),FALSE)*$E763</f>
        <v>2454.9190562358358</v>
      </c>
      <c r="P762" s="5">
        <f ca="1">VLOOKUP(CONCATENATE($F762," ",$G762),AllocFactorMatrix,(P$4+1),FALSE)*$E763</f>
        <v>2499.0142912240635</v>
      </c>
      <c r="Q762" s="5">
        <f ca="1">VLOOKUP(CONCATENATE($F762," ",$G762),AllocFactorMatrix,(Q$4+1),FALSE)*$E763</f>
        <v>308.68670790487818</v>
      </c>
      <c r="R762" s="5">
        <f t="shared" ca="1" si="376"/>
        <v>15427.077010059289</v>
      </c>
      <c r="S762" s="5">
        <f ca="1">VLOOKUP(CONCATENATE($F762," ",$G762),AllocFactorMatrix,(S$4+1),FALSE)*$E763</f>
        <v>77.250599516574511</v>
      </c>
      <c r="T762" s="5">
        <f ca="1">VLOOKUP(CONCATENATE($F762," ",$G762),AllocFactorMatrix,(T$4+1),FALSE)*$E763</f>
        <v>1784.7386187483419</v>
      </c>
      <c r="U762" s="5">
        <f ca="1">VLOOKUP(CONCATENATE($F762," ",$G762),AllocFactorMatrix,(U$4+1),FALSE)*$E763</f>
        <v>4197.8754887766772</v>
      </c>
      <c r="V762" s="5">
        <f ca="1">VLOOKUP(CONCATENATE($F762," ",$G762),AllocFactorMatrix,(V$4+1),FALSE)*$E763</f>
        <v>1236.1211533991609</v>
      </c>
      <c r="W762" s="5">
        <f t="shared" ca="1" si="380"/>
        <v>7295.9858604407545</v>
      </c>
      <c r="X762" s="5">
        <f ca="1">VLOOKUP(CONCATENATE($F762," ",$G762),AllocFactorMatrix,(X$4+1),FALSE)*$E763</f>
        <v>2252.2607692729293</v>
      </c>
      <c r="Y762" s="5">
        <f ca="1">VLOOKUP(CONCATENATE($F762," ",$G762),AllocFactorMatrix,(Y$4+1),FALSE)*$E763</f>
        <v>33.644794507184635</v>
      </c>
      <c r="Z762" s="5">
        <f t="shared" ca="1" si="375"/>
        <v>2285.9055637801139</v>
      </c>
      <c r="AA762" s="5">
        <f ca="1">VLOOKUP(CONCATENATE($F762," ",$G762),AllocFactorMatrix,(AA$4+1),FALSE)*$E763</f>
        <v>183.35203007745889</v>
      </c>
      <c r="AB762" s="5">
        <f ca="1">VLOOKUP(CONCATENATE($F762," ",$G762),AllocFactorMatrix,(AB$4+1),FALSE)*$E763</f>
        <v>66620.125592042707</v>
      </c>
      <c r="AC762" s="5">
        <f ca="1">VLOOKUP(CONCATENATE($F762," ",$G762),AllocFactorMatrix,(AC$4+1),FALSE)*$E763</f>
        <v>14209.352451026432</v>
      </c>
    </row>
    <row r="763" spans="4:29" collapsed="1">
      <c r="D763" s="52" t="s">
        <v>206</v>
      </c>
      <c r="E763" s="58">
        <v>14089268</v>
      </c>
      <c r="F763" s="93" t="s">
        <v>68</v>
      </c>
      <c r="G763" s="52" t="str">
        <f>$G$15</f>
        <v>TOTAL</v>
      </c>
      <c r="H763" s="4">
        <f t="shared" ca="1" si="373"/>
        <v>14089268.000000006</v>
      </c>
      <c r="I763" s="5">
        <f ca="1">VLOOKUP(CONCATENATE($F763," ",$G763),AllocFactorMatrix,(I$4+1),FALSE)*$E763</f>
        <v>7844859.7989959577</v>
      </c>
      <c r="J763" s="5">
        <f ca="1">VLOOKUP(CONCATENATE($F763," ",$G763),AllocFactorMatrix,(J$4+1),FALSE)*$E763</f>
        <v>1825479.2295218876</v>
      </c>
      <c r="K763" s="5">
        <f ca="1">VLOOKUP(CONCATENATE($F763," ",$G763),AllocFactorMatrix,(K$4+1),FALSE)*$E763</f>
        <v>26569.901951018444</v>
      </c>
      <c r="L763" s="5">
        <f ca="1">VLOOKUP(CONCATENATE($F763," ",$G763),AllocFactorMatrix,(L$4+1),FALSE)*$E763</f>
        <v>3233.008099996166</v>
      </c>
      <c r="M763" s="5">
        <f t="shared" ca="1" si="374"/>
        <v>1855282.1395729023</v>
      </c>
      <c r="N763" s="5">
        <f ca="1">VLOOKUP(CONCATENATE($F763," ",$G763),AllocFactorMatrix,(N$4+1),FALSE)*$E763</f>
        <v>946531.44575243536</v>
      </c>
      <c r="O763" s="5">
        <f ca="1">VLOOKUP(CONCATENATE($F763," ",$G763),AllocFactorMatrix,(O$4+1),FALSE)*$E763</f>
        <v>159035.55706300185</v>
      </c>
      <c r="P763" s="5">
        <f ca="1">VLOOKUP(CONCATENATE($F763," ",$G763),AllocFactorMatrix,(P$4+1),FALSE)*$E763</f>
        <v>27657.053492019011</v>
      </c>
      <c r="Q763" s="5">
        <f ca="1">VLOOKUP(CONCATENATE($F763," ",$G763),AllocFactorMatrix,(Q$4+1),FALSE)*$E763</f>
        <v>1230.8511012091678</v>
      </c>
      <c r="R763" s="5">
        <f t="shared" ca="1" si="376"/>
        <v>1134454.9074086654</v>
      </c>
      <c r="S763" s="5">
        <f ca="1">VLOOKUP(CONCATENATE($F763," ",$G763),AllocFactorMatrix,(S$4+1),FALSE)*$E763</f>
        <v>44238.113071809625</v>
      </c>
      <c r="T763" s="5">
        <f ca="1">VLOOKUP(CONCATENATE($F763," ",$G763),AllocFactorMatrix,(T$4+1),FALSE)*$E763</f>
        <v>590970.51413354231</v>
      </c>
      <c r="U763" s="5">
        <f ca="1">VLOOKUP(CONCATENATE($F763," ",$G763),AllocFactorMatrix,(U$4+1),FALSE)*$E763</f>
        <v>1892139.8980027605</v>
      </c>
      <c r="V763" s="5">
        <f ca="1">VLOOKUP(CONCATENATE($F763," ",$G763),AllocFactorMatrix,(V$4+1),FALSE)*$E763</f>
        <v>337536.33191079932</v>
      </c>
      <c r="W763" s="5">
        <f t="shared" ca="1" si="380"/>
        <v>2864884.8571189116</v>
      </c>
      <c r="X763" s="5">
        <f ca="1">VLOOKUP(CONCATENATE($F763," ",$G763),AllocFactorMatrix,(X$4+1),FALSE)*$E763</f>
        <v>259730.74875649071</v>
      </c>
      <c r="Y763" s="5">
        <f ca="1">VLOOKUP(CONCATENATE($F763," ",$G763),AllocFactorMatrix,(Y$4+1),FALSE)*$E763</f>
        <v>4834.8517773852491</v>
      </c>
      <c r="Z763" s="5">
        <f t="shared" ca="1" si="375"/>
        <v>264565.60053387593</v>
      </c>
      <c r="AA763" s="5">
        <f ca="1">VLOOKUP(CONCATENATE($F763," ",$G763),AllocFactorMatrix,(AA$4+1),FALSE)*$E763</f>
        <v>3782.4689685971962</v>
      </c>
      <c r="AB763" s="5">
        <f ca="1">VLOOKUP(CONCATENATE($F763," ",$G763),AllocFactorMatrix,(AB$4+1),FALSE)*$E763</f>
        <v>100286.52272712778</v>
      </c>
      <c r="AC763" s="5">
        <f ca="1">VLOOKUP(CONCATENATE($F763," ",$G763),AllocFactorMatrix,(AC$4+1),FALSE)*$E763</f>
        <v>21151.704673966753</v>
      </c>
    </row>
    <row r="764" spans="4:29">
      <c r="E764" s="11"/>
      <c r="F764" s="107"/>
      <c r="G764" s="7"/>
      <c r="H764" s="4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spans="4:29" hidden="1" outlineLevel="1">
      <c r="E765" s="11"/>
      <c r="F765" s="107"/>
      <c r="G765" s="52" t="str">
        <f>$G$8</f>
        <v>PRODUCTION</v>
      </c>
      <c r="H765" s="4">
        <f t="shared" ref="H765:AC765" ca="1" si="381">+H732+H740+H748+H756</f>
        <v>12329195.852528449</v>
      </c>
      <c r="I765" s="4">
        <f t="shared" ca="1" si="381"/>
        <v>6341965.49075073</v>
      </c>
      <c r="J765" s="4">
        <f t="shared" ca="1" si="381"/>
        <v>1478947.3274797632</v>
      </c>
      <c r="K765" s="4">
        <f t="shared" ca="1" si="381"/>
        <v>20563.224084854461</v>
      </c>
      <c r="L765" s="4">
        <f t="shared" ca="1" si="381"/>
        <v>2863.9164521303928</v>
      </c>
      <c r="M765" s="4">
        <f t="shared" ca="1" si="381"/>
        <v>1502374.4680167481</v>
      </c>
      <c r="N765" s="4">
        <f t="shared" ca="1" si="381"/>
        <v>880281.57247254765</v>
      </c>
      <c r="O765" s="4">
        <f t="shared" ca="1" si="381"/>
        <v>157739.05057220216</v>
      </c>
      <c r="P765" s="4">
        <f t="shared" ca="1" si="381"/>
        <v>31987.869758204979</v>
      </c>
      <c r="Q765" s="4">
        <f t="shared" ca="1" si="381"/>
        <v>1214.7248884503592</v>
      </c>
      <c r="R765" s="4">
        <f t="shared" ca="1" si="381"/>
        <v>1071223.2176914052</v>
      </c>
      <c r="S765" s="4">
        <f t="shared" ca="1" si="381"/>
        <v>41687.646538020177</v>
      </c>
      <c r="T765" s="4">
        <f t="shared" ca="1" si="381"/>
        <v>562807.30077849189</v>
      </c>
      <c r="U765" s="4">
        <f t="shared" ca="1" si="381"/>
        <v>2152511.9978354499</v>
      </c>
      <c r="V765" s="4">
        <f t="shared" ca="1" si="381"/>
        <v>389947.51228978578</v>
      </c>
      <c r="W765" s="4">
        <f t="shared" ca="1" si="381"/>
        <v>3146954.4574417477</v>
      </c>
      <c r="X765" s="4">
        <f t="shared" ca="1" si="381"/>
        <v>241601.7407860941</v>
      </c>
      <c r="Y765" s="4">
        <f t="shared" ca="1" si="381"/>
        <v>4825.406446172984</v>
      </c>
      <c r="Z765" s="4">
        <f t="shared" ca="1" si="381"/>
        <v>246427.14723226707</v>
      </c>
      <c r="AA765" s="4">
        <f t="shared" ca="1" si="381"/>
        <v>3187.117825120582</v>
      </c>
      <c r="AB765" s="4">
        <f t="shared" ca="1" si="381"/>
        <v>14158.992005180939</v>
      </c>
      <c r="AC765" s="4">
        <f t="shared" ca="1" si="381"/>
        <v>2904.9615652419152</v>
      </c>
    </row>
    <row r="766" spans="4:29" hidden="1" outlineLevel="1">
      <c r="E766" s="11"/>
      <c r="F766" s="107"/>
      <c r="G766" s="52" t="str">
        <f>$G$9</f>
        <v>BULKTRAN</v>
      </c>
      <c r="H766" s="4">
        <f t="shared" ref="H766:AC766" ca="1" si="382">+H733+H741+H749+H757</f>
        <v>38228071.366596684</v>
      </c>
      <c r="I766" s="4">
        <f t="shared" ca="1" si="382"/>
        <v>19663983.951977946</v>
      </c>
      <c r="J766" s="4">
        <f t="shared" ca="1" si="382"/>
        <v>4585644.0808132123</v>
      </c>
      <c r="K766" s="4">
        <f t="shared" ca="1" si="382"/>
        <v>63758.610638172831</v>
      </c>
      <c r="L766" s="4">
        <f t="shared" ca="1" si="382"/>
        <v>8879.898075230818</v>
      </c>
      <c r="M766" s="4">
        <f t="shared" ca="1" si="382"/>
        <v>4658282.589526616</v>
      </c>
      <c r="N766" s="4">
        <f t="shared" ca="1" si="382"/>
        <v>2729412.9461232745</v>
      </c>
      <c r="O766" s="4">
        <f t="shared" ca="1" si="382"/>
        <v>489087.83303468453</v>
      </c>
      <c r="P766" s="4">
        <f t="shared" ca="1" si="382"/>
        <v>99182.021488553524</v>
      </c>
      <c r="Q766" s="4">
        <f t="shared" ca="1" si="382"/>
        <v>3766.3924137386803</v>
      </c>
      <c r="R766" s="4">
        <f t="shared" ca="1" si="382"/>
        <v>3321449.1930602505</v>
      </c>
      <c r="S766" s="4">
        <f t="shared" ca="1" si="382"/>
        <v>129257.2805252398</v>
      </c>
      <c r="T766" s="4">
        <f t="shared" ca="1" si="382"/>
        <v>1745047.9266569198</v>
      </c>
      <c r="U766" s="4">
        <f t="shared" ca="1" si="382"/>
        <v>6674107.805160231</v>
      </c>
      <c r="V766" s="4">
        <f t="shared" ca="1" si="382"/>
        <v>1209076.5291869133</v>
      </c>
      <c r="W766" s="4">
        <f t="shared" ca="1" si="382"/>
        <v>9757489.5415293034</v>
      </c>
      <c r="X766" s="4">
        <f t="shared" ca="1" si="382"/>
        <v>749113.62424100924</v>
      </c>
      <c r="Y766" s="4">
        <f t="shared" ca="1" si="382"/>
        <v>14961.720472572979</v>
      </c>
      <c r="Z766" s="4">
        <f t="shared" ca="1" si="382"/>
        <v>764075.34471358231</v>
      </c>
      <c r="AA766" s="4">
        <f t="shared" ca="1" si="382"/>
        <v>9882.0206224135818</v>
      </c>
      <c r="AB766" s="4">
        <f t="shared" ca="1" si="382"/>
        <v>43901.562058658215</v>
      </c>
      <c r="AC766" s="4">
        <f t="shared" ca="1" si="382"/>
        <v>9007.1631079260005</v>
      </c>
    </row>
    <row r="767" spans="4:29" hidden="1" outlineLevel="1">
      <c r="E767" s="11"/>
      <c r="F767" s="107"/>
      <c r="G767" s="52" t="str">
        <f>$G$10</f>
        <v>SUBTRAN</v>
      </c>
      <c r="H767" s="4">
        <f t="shared" ref="H767:AC767" ca="1" si="383">+H734+H742+H750+H758</f>
        <v>10584459.256562099</v>
      </c>
      <c r="I767" s="4">
        <f t="shared" ca="1" si="383"/>
        <v>5408165.0344322957</v>
      </c>
      <c r="J767" s="4">
        <f t="shared" ca="1" si="383"/>
        <v>1267765.2449765736</v>
      </c>
      <c r="K767" s="4">
        <f t="shared" ca="1" si="383"/>
        <v>17710.188874871357</v>
      </c>
      <c r="L767" s="4">
        <f t="shared" ca="1" si="383"/>
        <v>3205.4619003580092</v>
      </c>
      <c r="M767" s="4">
        <f t="shared" ca="1" si="383"/>
        <v>1288680.8957518027</v>
      </c>
      <c r="N767" s="4">
        <f t="shared" ca="1" si="383"/>
        <v>732677.60561612388</v>
      </c>
      <c r="O767" s="4">
        <f t="shared" ca="1" si="383"/>
        <v>131658.48474007286</v>
      </c>
      <c r="P767" s="4">
        <f t="shared" ca="1" si="383"/>
        <v>34559.337157222704</v>
      </c>
      <c r="Q767" s="4">
        <f t="shared" ca="1" si="383"/>
        <v>0</v>
      </c>
      <c r="R767" s="4">
        <f t="shared" ca="1" si="383"/>
        <v>898895.42751341942</v>
      </c>
      <c r="S767" s="4">
        <f t="shared" ca="1" si="383"/>
        <v>33024.881879645873</v>
      </c>
      <c r="T767" s="4">
        <f t="shared" ca="1" si="383"/>
        <v>463371.11632506031</v>
      </c>
      <c r="U767" s="4">
        <f t="shared" ca="1" si="383"/>
        <v>2284777.0419821427</v>
      </c>
      <c r="V767" s="4">
        <f t="shared" ca="1" si="383"/>
        <v>0</v>
      </c>
      <c r="W767" s="4">
        <f t="shared" ca="1" si="383"/>
        <v>2781173.040186849</v>
      </c>
      <c r="X767" s="4">
        <f t="shared" ca="1" si="383"/>
        <v>200841.71300554933</v>
      </c>
      <c r="Y767" s="4">
        <f t="shared" ca="1" si="383"/>
        <v>4032.6037601858502</v>
      </c>
      <c r="Z767" s="4">
        <f t="shared" ca="1" si="383"/>
        <v>204874.31676573519</v>
      </c>
      <c r="AA767" s="4">
        <f t="shared" ca="1" si="383"/>
        <v>2670.5419119988683</v>
      </c>
      <c r="AB767" s="4">
        <f t="shared" ca="1" si="383"/>
        <v>0</v>
      </c>
      <c r="AC767" s="4">
        <f t="shared" ca="1" si="383"/>
        <v>0</v>
      </c>
    </row>
    <row r="768" spans="4:29" hidden="1" outlineLevel="1">
      <c r="E768" s="11"/>
      <c r="F768" s="107"/>
      <c r="G768" s="52" t="str">
        <f>$G$11</f>
        <v>DISTPRI</v>
      </c>
      <c r="H768" s="4">
        <f t="shared" ref="H768:AC768" ca="1" si="384">+H735+H743+H751+H759</f>
        <v>13814590.665515006</v>
      </c>
      <c r="I768" s="4">
        <f t="shared" ca="1" si="384"/>
        <v>9045891.6094124615</v>
      </c>
      <c r="J768" s="4">
        <f t="shared" ca="1" si="384"/>
        <v>2117087.7767304452</v>
      </c>
      <c r="K768" s="4">
        <f t="shared" ca="1" si="384"/>
        <v>29570.954640598829</v>
      </c>
      <c r="L768" s="4">
        <f t="shared" ca="1" si="384"/>
        <v>0</v>
      </c>
      <c r="M768" s="4">
        <f t="shared" ca="1" si="384"/>
        <v>2146658.7313710442</v>
      </c>
      <c r="N768" s="4">
        <f t="shared" ca="1" si="384"/>
        <v>1229010.9850336828</v>
      </c>
      <c r="O768" s="4">
        <f t="shared" ca="1" si="384"/>
        <v>220827.69972921023</v>
      </c>
      <c r="P768" s="4">
        <f t="shared" ca="1" si="384"/>
        <v>0</v>
      </c>
      <c r="Q768" s="4">
        <f t="shared" ca="1" si="384"/>
        <v>0</v>
      </c>
      <c r="R768" s="4">
        <f t="shared" ca="1" si="384"/>
        <v>1449838.684762893</v>
      </c>
      <c r="S768" s="4">
        <f t="shared" ca="1" si="384"/>
        <v>55571.891198056277</v>
      </c>
      <c r="T768" s="4">
        <f t="shared" ca="1" si="384"/>
        <v>768440.48777944536</v>
      </c>
      <c r="U768" s="4">
        <f t="shared" ca="1" si="384"/>
        <v>0</v>
      </c>
      <c r="V768" s="4">
        <f t="shared" ca="1" si="384"/>
        <v>0</v>
      </c>
      <c r="W768" s="4">
        <f t="shared" ca="1" si="384"/>
        <v>824012.37897750165</v>
      </c>
      <c r="X768" s="4">
        <f t="shared" ca="1" si="384"/>
        <v>336984.65676861984</v>
      </c>
      <c r="Y768" s="4">
        <f t="shared" ca="1" si="384"/>
        <v>6763.8134894016603</v>
      </c>
      <c r="Z768" s="4">
        <f t="shared" ca="1" si="384"/>
        <v>343748.47025802149</v>
      </c>
      <c r="AA768" s="4">
        <f t="shared" ca="1" si="384"/>
        <v>4440.7907330834232</v>
      </c>
      <c r="AB768" s="4">
        <f t="shared" ca="1" si="384"/>
        <v>0</v>
      </c>
      <c r="AC768" s="4">
        <f t="shared" ca="1" si="384"/>
        <v>0</v>
      </c>
    </row>
    <row r="769" spans="4:29" hidden="1" outlineLevel="1">
      <c r="E769" s="11"/>
      <c r="F769" s="107"/>
      <c r="G769" s="52" t="str">
        <f>$G$12</f>
        <v>DISTSEC</v>
      </c>
      <c r="H769" s="4">
        <f t="shared" ref="H769:AC769" ca="1" si="385">+H736+H744+H752+H760</f>
        <v>6474932.3904005904</v>
      </c>
      <c r="I769" s="4">
        <f t="shared" ca="1" si="385"/>
        <v>4805080.2457400337</v>
      </c>
      <c r="J769" s="4">
        <f t="shared" ca="1" si="385"/>
        <v>968918.85479999345</v>
      </c>
      <c r="K769" s="4">
        <f t="shared" ca="1" si="385"/>
        <v>0</v>
      </c>
      <c r="L769" s="4">
        <f t="shared" ca="1" si="385"/>
        <v>0</v>
      </c>
      <c r="M769" s="4">
        <f t="shared" ca="1" si="385"/>
        <v>968918.85479999345</v>
      </c>
      <c r="N769" s="4">
        <f t="shared" ca="1" si="385"/>
        <v>484300.02102115995</v>
      </c>
      <c r="O769" s="4">
        <f t="shared" ca="1" si="385"/>
        <v>0</v>
      </c>
      <c r="P769" s="4">
        <f t="shared" ca="1" si="385"/>
        <v>0</v>
      </c>
      <c r="Q769" s="4">
        <f t="shared" ca="1" si="385"/>
        <v>0</v>
      </c>
      <c r="R769" s="4">
        <f t="shared" ca="1" si="385"/>
        <v>484300.02102115995</v>
      </c>
      <c r="S769" s="4">
        <f t="shared" ca="1" si="385"/>
        <v>18102.000843806676</v>
      </c>
      <c r="T769" s="4">
        <f t="shared" ca="1" si="385"/>
        <v>0</v>
      </c>
      <c r="U769" s="4">
        <f t="shared" ca="1" si="385"/>
        <v>0</v>
      </c>
      <c r="V769" s="4">
        <f t="shared" ca="1" si="385"/>
        <v>0</v>
      </c>
      <c r="W769" s="4">
        <f t="shared" ca="1" si="385"/>
        <v>18102.000843806676</v>
      </c>
      <c r="X769" s="4">
        <f t="shared" ca="1" si="385"/>
        <v>136803.49200244367</v>
      </c>
      <c r="Y769" s="4">
        <f t="shared" ca="1" si="385"/>
        <v>0</v>
      </c>
      <c r="Z769" s="4">
        <f t="shared" ca="1" si="385"/>
        <v>136803.49200244367</v>
      </c>
      <c r="AA769" s="4">
        <f t="shared" ca="1" si="385"/>
        <v>1617.5059029042486</v>
      </c>
      <c r="AB769" s="4">
        <f t="shared" ca="1" si="385"/>
        <v>49786.362849102072</v>
      </c>
      <c r="AC769" s="4">
        <f t="shared" ca="1" si="385"/>
        <v>10323.907241145376</v>
      </c>
    </row>
    <row r="770" spans="4:29" hidden="1" outlineLevel="1">
      <c r="E770" s="11"/>
      <c r="F770" s="107"/>
      <c r="G770" s="52" t="str">
        <f>$G$13</f>
        <v>ENERGY</v>
      </c>
      <c r="H770" s="4">
        <f t="shared" ref="H770:AC770" ca="1" si="386">+H737+H745+H753+H761</f>
        <v>2395387.7721519237</v>
      </c>
      <c r="I770" s="4">
        <f t="shared" ca="1" si="386"/>
        <v>937282.20095911354</v>
      </c>
      <c r="J770" s="4">
        <f t="shared" ca="1" si="386"/>
        <v>270403.195541878</v>
      </c>
      <c r="K770" s="4">
        <f t="shared" ca="1" si="386"/>
        <v>3768.8433835181108</v>
      </c>
      <c r="L770" s="4">
        <f t="shared" ca="1" si="386"/>
        <v>526.88111087830055</v>
      </c>
      <c r="M770" s="4">
        <f t="shared" ca="1" si="386"/>
        <v>274698.92003627442</v>
      </c>
      <c r="N770" s="4">
        <f t="shared" ca="1" si="386"/>
        <v>175444.16857237287</v>
      </c>
      <c r="O770" s="4">
        <f t="shared" ca="1" si="386"/>
        <v>31288.531494652852</v>
      </c>
      <c r="P770" s="4">
        <f t="shared" ca="1" si="386"/>
        <v>6371.490846548736</v>
      </c>
      <c r="Q770" s="4">
        <f t="shared" ca="1" si="386"/>
        <v>240.65336557852092</v>
      </c>
      <c r="R770" s="4">
        <f t="shared" ca="1" si="386"/>
        <v>213344.84427915298</v>
      </c>
      <c r="S770" s="4">
        <f t="shared" ca="1" si="386"/>
        <v>9188.0142974166065</v>
      </c>
      <c r="T770" s="4">
        <f t="shared" ca="1" si="386"/>
        <v>145264.25300284367</v>
      </c>
      <c r="U770" s="4">
        <f t="shared" ca="1" si="386"/>
        <v>624757.90963285347</v>
      </c>
      <c r="V770" s="4">
        <f t="shared" ca="1" si="386"/>
        <v>117523.48823651407</v>
      </c>
      <c r="W770" s="4">
        <f t="shared" ca="1" si="386"/>
        <v>896733.66516962775</v>
      </c>
      <c r="X770" s="4">
        <f t="shared" ca="1" si="386"/>
        <v>48192.773920655542</v>
      </c>
      <c r="Y770" s="4">
        <f t="shared" ca="1" si="386"/>
        <v>966.97839537638731</v>
      </c>
      <c r="Z770" s="4">
        <f t="shared" ca="1" si="386"/>
        <v>49159.752316031932</v>
      </c>
      <c r="AA770" s="4">
        <f t="shared" ca="1" si="386"/>
        <v>862.5488752361058</v>
      </c>
      <c r="AB770" s="4">
        <f t="shared" ca="1" si="386"/>
        <v>19320.799398830772</v>
      </c>
      <c r="AC770" s="4">
        <f t="shared" ca="1" si="386"/>
        <v>3985.0411176539692</v>
      </c>
    </row>
    <row r="771" spans="4:29" hidden="1" outlineLevel="1">
      <c r="E771" s="11"/>
      <c r="F771" s="107"/>
      <c r="G771" s="52" t="str">
        <f>$G$14</f>
        <v>CUSTOMER</v>
      </c>
      <c r="H771" s="4">
        <f t="shared" ref="H771:AC771" ca="1" si="387">+H738+H746+H754+H762</f>
        <v>4058370.6962452484</v>
      </c>
      <c r="I771" s="4">
        <f t="shared" ca="1" si="387"/>
        <v>2380513.5343494276</v>
      </c>
      <c r="J771" s="4">
        <f t="shared" ca="1" si="387"/>
        <v>638636.78163616685</v>
      </c>
      <c r="K771" s="4">
        <f t="shared" ca="1" si="387"/>
        <v>32759.119784461625</v>
      </c>
      <c r="L771" s="4">
        <f t="shared" ca="1" si="387"/>
        <v>5472.4575054787138</v>
      </c>
      <c r="M771" s="4">
        <f t="shared" ca="1" si="387"/>
        <v>676868.35892610718</v>
      </c>
      <c r="N771" s="4">
        <f t="shared" ca="1" si="387"/>
        <v>42060.19966843554</v>
      </c>
      <c r="O771" s="4">
        <f t="shared" ca="1" si="387"/>
        <v>11749.934153914706</v>
      </c>
      <c r="P771" s="4">
        <f t="shared" ca="1" si="387"/>
        <v>13445.840833602982</v>
      </c>
      <c r="Q771" s="4">
        <f t="shared" ca="1" si="387"/>
        <v>1677.021173041921</v>
      </c>
      <c r="R771" s="4">
        <f t="shared" ca="1" si="387"/>
        <v>68932.995828995146</v>
      </c>
      <c r="S771" s="4">
        <f t="shared" ca="1" si="387"/>
        <v>286.8889192188401</v>
      </c>
      <c r="T771" s="4">
        <f t="shared" ca="1" si="387"/>
        <v>8375.4778460665384</v>
      </c>
      <c r="U771" s="4">
        <f t="shared" ca="1" si="387"/>
        <v>22598.943374986127</v>
      </c>
      <c r="V771" s="4">
        <f t="shared" ca="1" si="387"/>
        <v>6709.4422560270468</v>
      </c>
      <c r="W771" s="4">
        <f t="shared" ca="1" si="387"/>
        <v>37970.752396298558</v>
      </c>
      <c r="X771" s="4">
        <f t="shared" ca="1" si="387"/>
        <v>8666.9352801898494</v>
      </c>
      <c r="Y771" s="4">
        <f t="shared" ca="1" si="387"/>
        <v>155.089442821982</v>
      </c>
      <c r="Z771" s="4">
        <f t="shared" ca="1" si="387"/>
        <v>8822.024723011833</v>
      </c>
      <c r="AA771" s="4">
        <f t="shared" ca="1" si="387"/>
        <v>809.28464348441571</v>
      </c>
      <c r="AB771" s="4">
        <f t="shared" ca="1" si="387"/>
        <v>775525.01618793386</v>
      </c>
      <c r="AC771" s="4">
        <f t="shared" ca="1" si="387"/>
        <v>108928.72918998849</v>
      </c>
    </row>
    <row r="772" spans="4:29" collapsed="1">
      <c r="D772" s="52" t="s">
        <v>219</v>
      </c>
      <c r="E772" s="57">
        <f>+E739+E747+E755+E763</f>
        <v>87885008</v>
      </c>
      <c r="F772" s="175"/>
      <c r="G772" s="52" t="str">
        <f>$G$15</f>
        <v>TOTAL</v>
      </c>
      <c r="H772" s="4">
        <f t="shared" ref="H772:AC772" ca="1" si="388">+H739+H747+H755+H763</f>
        <v>87885007.999999985</v>
      </c>
      <c r="I772" s="4">
        <f t="shared" ca="1" si="388"/>
        <v>48582882.067622006</v>
      </c>
      <c r="J772" s="4">
        <f t="shared" ca="1" si="388"/>
        <v>11327403.261978032</v>
      </c>
      <c r="K772" s="4">
        <f t="shared" ca="1" si="388"/>
        <v>168130.94140647718</v>
      </c>
      <c r="L772" s="4">
        <f t="shared" ca="1" si="388"/>
        <v>20948.615044076236</v>
      </c>
      <c r="M772" s="4">
        <f t="shared" ca="1" si="388"/>
        <v>11516482.818428583</v>
      </c>
      <c r="N772" s="4">
        <f t="shared" ca="1" si="388"/>
        <v>6273187.4985075966</v>
      </c>
      <c r="O772" s="4">
        <f t="shared" ca="1" si="388"/>
        <v>1042351.5337247374</v>
      </c>
      <c r="P772" s="4">
        <f t="shared" ca="1" si="388"/>
        <v>185546.56008413291</v>
      </c>
      <c r="Q772" s="4">
        <f t="shared" ca="1" si="388"/>
        <v>6898.7918408094811</v>
      </c>
      <c r="R772" s="4">
        <f t="shared" ca="1" si="388"/>
        <v>7507984.3841572758</v>
      </c>
      <c r="S772" s="4">
        <f t="shared" ca="1" si="388"/>
        <v>287118.60420140426</v>
      </c>
      <c r="T772" s="4">
        <f t="shared" ca="1" si="388"/>
        <v>3693306.562388828</v>
      </c>
      <c r="U772" s="4">
        <f t="shared" ca="1" si="388"/>
        <v>11758753.697985662</v>
      </c>
      <c r="V772" s="4">
        <f t="shared" ca="1" si="388"/>
        <v>1723256.9719692399</v>
      </c>
      <c r="W772" s="4">
        <f t="shared" ca="1" si="388"/>
        <v>17462435.836545136</v>
      </c>
      <c r="X772" s="4">
        <f t="shared" ca="1" si="388"/>
        <v>1722204.9360045616</v>
      </c>
      <c r="Y772" s="4">
        <f t="shared" ca="1" si="388"/>
        <v>31705.612006531846</v>
      </c>
      <c r="Z772" s="4">
        <f t="shared" ca="1" si="388"/>
        <v>1753910.5480110936</v>
      </c>
      <c r="AA772" s="4">
        <f t="shared" ca="1" si="388"/>
        <v>23469.810514241224</v>
      </c>
      <c r="AB772" s="4">
        <f t="shared" ca="1" si="388"/>
        <v>902692.73249970586</v>
      </c>
      <c r="AC772" s="4">
        <f t="shared" ca="1" si="388"/>
        <v>135149.80222195573</v>
      </c>
    </row>
    <row r="773" spans="4:29">
      <c r="E773" s="11"/>
      <c r="F773" s="107"/>
      <c r="G773" s="7"/>
      <c r="H773" s="4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spans="4:29" hidden="1" outlineLevel="1">
      <c r="F774" s="175" t="str">
        <f>F781</f>
        <v>RB_GUP</v>
      </c>
      <c r="G774" s="52" t="str">
        <f>$G$8</f>
        <v>PRODUCTION</v>
      </c>
      <c r="H774" s="4">
        <f t="shared" ref="H774:H781" ca="1" si="389">SUBTOTAL(9,I774:AC774)</f>
        <v>0</v>
      </c>
      <c r="I774" s="5">
        <f ca="1">VLOOKUP(CONCATENATE($F774," ",$G774),AllocFactorMatrix,(I$4+1),FALSE)*$E781</f>
        <v>0</v>
      </c>
      <c r="J774" s="5">
        <f ca="1">VLOOKUP(CONCATENATE($F774," ",$G774),AllocFactorMatrix,(J$4+1),FALSE)*$E781</f>
        <v>0</v>
      </c>
      <c r="K774" s="5">
        <f ca="1">VLOOKUP(CONCATENATE($F774," ",$G774),AllocFactorMatrix,(K$4+1),FALSE)*$E781</f>
        <v>0</v>
      </c>
      <c r="L774" s="5">
        <f ca="1">VLOOKUP(CONCATENATE($F774," ",$G774),AllocFactorMatrix,(L$4+1),FALSE)*$E781</f>
        <v>0</v>
      </c>
      <c r="M774" s="5">
        <f t="shared" ref="M774:M781" ca="1" si="390">SUBTOTAL(9,J774:L774)</f>
        <v>0</v>
      </c>
      <c r="N774" s="5">
        <f ca="1">VLOOKUP(CONCATENATE($F774," ",$G774),AllocFactorMatrix,(N$4+1),FALSE)*$E781</f>
        <v>0</v>
      </c>
      <c r="O774" s="5">
        <f ca="1">VLOOKUP(CONCATENATE($F774," ",$G774),AllocFactorMatrix,(O$4+1),FALSE)*$E781</f>
        <v>0</v>
      </c>
      <c r="P774" s="5">
        <f ca="1">VLOOKUP(CONCATENATE($F774," ",$G774),AllocFactorMatrix,(P$4+1),FALSE)*$E781</f>
        <v>0</v>
      </c>
      <c r="Q774" s="5">
        <f ca="1">VLOOKUP(CONCATENATE($F774," ",$G774),AllocFactorMatrix,(Q$4+1),FALSE)*$E781</f>
        <v>0</v>
      </c>
      <c r="R774" s="5">
        <f t="shared" ref="R774:R781" ca="1" si="391">SUBTOTAL(9,N774:Q774)</f>
        <v>0</v>
      </c>
      <c r="S774" s="5">
        <f ca="1">VLOOKUP(CONCATENATE($F774," ",$G774),AllocFactorMatrix,(S$4+1),FALSE)*$E781</f>
        <v>0</v>
      </c>
      <c r="T774" s="5">
        <f ca="1">VLOOKUP(CONCATENATE($F774," ",$G774),AllocFactorMatrix,(T$4+1),FALSE)*$E781</f>
        <v>0</v>
      </c>
      <c r="U774" s="5">
        <f ca="1">VLOOKUP(CONCATENATE($F774," ",$G774),AllocFactorMatrix,(U$4+1),FALSE)*$E781</f>
        <v>0</v>
      </c>
      <c r="V774" s="5">
        <f ca="1">VLOOKUP(CONCATENATE($F774," ",$G774),AllocFactorMatrix,(V$4+1),FALSE)*$E781</f>
        <v>0</v>
      </c>
      <c r="W774" s="5">
        <f ca="1">SUBTOTAL(9,S774:V774)</f>
        <v>0</v>
      </c>
      <c r="X774" s="5">
        <f ca="1">VLOOKUP(CONCATENATE($F774," ",$G774),AllocFactorMatrix,(X$4+1),FALSE)*$E781</f>
        <v>0</v>
      </c>
      <c r="Y774" s="5">
        <f ca="1">VLOOKUP(CONCATENATE($F774," ",$G774),AllocFactorMatrix,(Y$4+1),FALSE)*$E781</f>
        <v>0</v>
      </c>
      <c r="Z774" s="5">
        <f t="shared" ref="Z774:Z781" ca="1" si="392">SUBTOTAL(9,X774:Y774)</f>
        <v>0</v>
      </c>
      <c r="AA774" s="5">
        <f ca="1">VLOOKUP(CONCATENATE($F774," ",$G774),AllocFactorMatrix,(AA$4+1),FALSE)*$E781</f>
        <v>0</v>
      </c>
      <c r="AB774" s="5">
        <f ca="1">VLOOKUP(CONCATENATE($F774," ",$G774),AllocFactorMatrix,(AB$4+1),FALSE)*$E781</f>
        <v>0</v>
      </c>
      <c r="AC774" s="5">
        <f ca="1">VLOOKUP(CONCATENATE($F774," ",$G774),AllocFactorMatrix,(AC$4+1),FALSE)*$E781</f>
        <v>0</v>
      </c>
    </row>
    <row r="775" spans="4:29" hidden="1" outlineLevel="1">
      <c r="F775" s="175" t="str">
        <f>F781</f>
        <v>RB_GUP</v>
      </c>
      <c r="G775" s="52" t="str">
        <f>$G$9</f>
        <v>BULKTRAN</v>
      </c>
      <c r="H775" s="4">
        <f t="shared" ca="1" si="389"/>
        <v>0</v>
      </c>
      <c r="I775" s="5">
        <f ca="1">VLOOKUP(CONCATENATE($F775," ",$G775),AllocFactorMatrix,(I$4+1),FALSE)*$E781</f>
        <v>0</v>
      </c>
      <c r="J775" s="5">
        <f ca="1">VLOOKUP(CONCATENATE($F775," ",$G775),AllocFactorMatrix,(J$4+1),FALSE)*$E781</f>
        <v>0</v>
      </c>
      <c r="K775" s="5">
        <f ca="1">VLOOKUP(CONCATENATE($F775," ",$G775),AllocFactorMatrix,(K$4+1),FALSE)*$E781</f>
        <v>0</v>
      </c>
      <c r="L775" s="5">
        <f ca="1">VLOOKUP(CONCATENATE($F775," ",$G775),AllocFactorMatrix,(L$4+1),FALSE)*$E781</f>
        <v>0</v>
      </c>
      <c r="M775" s="5">
        <f t="shared" ca="1" si="390"/>
        <v>0</v>
      </c>
      <c r="N775" s="5">
        <f ca="1">VLOOKUP(CONCATENATE($F775," ",$G775),AllocFactorMatrix,(N$4+1),FALSE)*$E781</f>
        <v>0</v>
      </c>
      <c r="O775" s="5">
        <f ca="1">VLOOKUP(CONCATENATE($F775," ",$G775),AllocFactorMatrix,(O$4+1),FALSE)*$E781</f>
        <v>0</v>
      </c>
      <c r="P775" s="5">
        <f ca="1">VLOOKUP(CONCATENATE($F775," ",$G775),AllocFactorMatrix,(P$4+1),FALSE)*$E781</f>
        <v>0</v>
      </c>
      <c r="Q775" s="5">
        <f ca="1">VLOOKUP(CONCATENATE($F775," ",$G775),AllocFactorMatrix,(Q$4+1),FALSE)*$E781</f>
        <v>0</v>
      </c>
      <c r="R775" s="5">
        <f t="shared" ca="1" si="391"/>
        <v>0</v>
      </c>
      <c r="S775" s="5">
        <f ca="1">VLOOKUP(CONCATENATE($F775," ",$G775),AllocFactorMatrix,(S$4+1),FALSE)*$E781</f>
        <v>0</v>
      </c>
      <c r="T775" s="5">
        <f ca="1">VLOOKUP(CONCATENATE($F775," ",$G775),AllocFactorMatrix,(T$4+1),FALSE)*$E781</f>
        <v>0</v>
      </c>
      <c r="U775" s="5">
        <f ca="1">VLOOKUP(CONCATENATE($F775," ",$G775),AllocFactorMatrix,(U$4+1),FALSE)*$E781</f>
        <v>0</v>
      </c>
      <c r="V775" s="5">
        <f ca="1">VLOOKUP(CONCATENATE($F775," ",$G775),AllocFactorMatrix,(V$4+1),FALSE)*$E781</f>
        <v>0</v>
      </c>
      <c r="W775" s="5">
        <f t="shared" ref="W775:W781" ca="1" si="393">SUBTOTAL(9,S775:V775)</f>
        <v>0</v>
      </c>
      <c r="X775" s="5">
        <f ca="1">VLOOKUP(CONCATENATE($F775," ",$G775),AllocFactorMatrix,(X$4+1),FALSE)*$E781</f>
        <v>0</v>
      </c>
      <c r="Y775" s="5">
        <f ca="1">VLOOKUP(CONCATENATE($F775," ",$G775),AllocFactorMatrix,(Y$4+1),FALSE)*$E781</f>
        <v>0</v>
      </c>
      <c r="Z775" s="5">
        <f t="shared" ca="1" si="392"/>
        <v>0</v>
      </c>
      <c r="AA775" s="5">
        <f ca="1">VLOOKUP(CONCATENATE($F775," ",$G775),AllocFactorMatrix,(AA$4+1),FALSE)*$E781</f>
        <v>0</v>
      </c>
      <c r="AB775" s="5">
        <f ca="1">VLOOKUP(CONCATENATE($F775," ",$G775),AllocFactorMatrix,(AB$4+1),FALSE)*$E781</f>
        <v>0</v>
      </c>
      <c r="AC775" s="5">
        <f ca="1">VLOOKUP(CONCATENATE($F775," ",$G775),AllocFactorMatrix,(AC$4+1),FALSE)*$E781</f>
        <v>0</v>
      </c>
    </row>
    <row r="776" spans="4:29" hidden="1" outlineLevel="1">
      <c r="F776" s="175" t="str">
        <f>F781</f>
        <v>RB_GUP</v>
      </c>
      <c r="G776" s="52" t="str">
        <f>$G$10</f>
        <v>SUBTRAN</v>
      </c>
      <c r="H776" s="4">
        <f t="shared" ca="1" si="389"/>
        <v>0</v>
      </c>
      <c r="I776" s="5">
        <f ca="1">VLOOKUP(CONCATENATE($F776," ",$G776),AllocFactorMatrix,(I$4+1),FALSE)*$E781</f>
        <v>0</v>
      </c>
      <c r="J776" s="5">
        <f ca="1">VLOOKUP(CONCATENATE($F776," ",$G776),AllocFactorMatrix,(J$4+1),FALSE)*$E781</f>
        <v>0</v>
      </c>
      <c r="K776" s="5">
        <f ca="1">VLOOKUP(CONCATENATE($F776," ",$G776),AllocFactorMatrix,(K$4+1),FALSE)*$E781</f>
        <v>0</v>
      </c>
      <c r="L776" s="5">
        <f ca="1">VLOOKUP(CONCATENATE($F776," ",$G776),AllocFactorMatrix,(L$4+1),FALSE)*$E781</f>
        <v>0</v>
      </c>
      <c r="M776" s="5">
        <f t="shared" ca="1" si="390"/>
        <v>0</v>
      </c>
      <c r="N776" s="5">
        <f ca="1">VLOOKUP(CONCATENATE($F776," ",$G776),AllocFactorMatrix,(N$4+1),FALSE)*$E781</f>
        <v>0</v>
      </c>
      <c r="O776" s="5">
        <f ca="1">VLOOKUP(CONCATENATE($F776," ",$G776),AllocFactorMatrix,(O$4+1),FALSE)*$E781</f>
        <v>0</v>
      </c>
      <c r="P776" s="5">
        <f ca="1">VLOOKUP(CONCATENATE($F776," ",$G776),AllocFactorMatrix,(P$4+1),FALSE)*$E781</f>
        <v>0</v>
      </c>
      <c r="Q776" s="5">
        <f ca="1">VLOOKUP(CONCATENATE($F776," ",$G776),AllocFactorMatrix,(Q$4+1),FALSE)*$E781</f>
        <v>0</v>
      </c>
      <c r="R776" s="5">
        <f t="shared" ca="1" si="391"/>
        <v>0</v>
      </c>
      <c r="S776" s="5">
        <f ca="1">VLOOKUP(CONCATENATE($F776," ",$G776),AllocFactorMatrix,(S$4+1),FALSE)*$E781</f>
        <v>0</v>
      </c>
      <c r="T776" s="5">
        <f ca="1">VLOOKUP(CONCATENATE($F776," ",$G776),AllocFactorMatrix,(T$4+1),FALSE)*$E781</f>
        <v>0</v>
      </c>
      <c r="U776" s="5">
        <f ca="1">VLOOKUP(CONCATENATE($F776," ",$G776),AllocFactorMatrix,(U$4+1),FALSE)*$E781</f>
        <v>0</v>
      </c>
      <c r="V776" s="5">
        <f ca="1">VLOOKUP(CONCATENATE($F776," ",$G776),AllocFactorMatrix,(V$4+1),FALSE)*$E781</f>
        <v>0</v>
      </c>
      <c r="W776" s="5">
        <f t="shared" ca="1" si="393"/>
        <v>0</v>
      </c>
      <c r="X776" s="5">
        <f ca="1">VLOOKUP(CONCATENATE($F776," ",$G776),AllocFactorMatrix,(X$4+1),FALSE)*$E781</f>
        <v>0</v>
      </c>
      <c r="Y776" s="5">
        <f ca="1">VLOOKUP(CONCATENATE($F776," ",$G776),AllocFactorMatrix,(Y$4+1),FALSE)*$E781</f>
        <v>0</v>
      </c>
      <c r="Z776" s="5">
        <f t="shared" ca="1" si="392"/>
        <v>0</v>
      </c>
      <c r="AA776" s="5">
        <f ca="1">VLOOKUP(CONCATENATE($F776," ",$G776),AllocFactorMatrix,(AA$4+1),FALSE)*$E781</f>
        <v>0</v>
      </c>
      <c r="AB776" s="5">
        <f ca="1">VLOOKUP(CONCATENATE($F776," ",$G776),AllocFactorMatrix,(AB$4+1),FALSE)*$E781</f>
        <v>0</v>
      </c>
      <c r="AC776" s="5">
        <f ca="1">VLOOKUP(CONCATENATE($F776," ",$G776),AllocFactorMatrix,(AC$4+1),FALSE)*$E781</f>
        <v>0</v>
      </c>
    </row>
    <row r="777" spans="4:29" hidden="1" outlineLevel="1">
      <c r="F777" s="175" t="str">
        <f>F781</f>
        <v>RB_GUP</v>
      </c>
      <c r="G777" s="52" t="str">
        <f>$G$11</f>
        <v>DISTPRI</v>
      </c>
      <c r="H777" s="4">
        <f t="shared" ca="1" si="389"/>
        <v>0</v>
      </c>
      <c r="I777" s="5">
        <f ca="1">VLOOKUP(CONCATENATE($F777," ",$G777),AllocFactorMatrix,(I$4+1),FALSE)*$E781</f>
        <v>0</v>
      </c>
      <c r="J777" s="5">
        <f ca="1">VLOOKUP(CONCATENATE($F777," ",$G777),AllocFactorMatrix,(J$4+1),FALSE)*$E781</f>
        <v>0</v>
      </c>
      <c r="K777" s="5">
        <f ca="1">VLOOKUP(CONCATENATE($F777," ",$G777),AllocFactorMatrix,(K$4+1),FALSE)*$E781</f>
        <v>0</v>
      </c>
      <c r="L777" s="5">
        <f ca="1">VLOOKUP(CONCATENATE($F777," ",$G777),AllocFactorMatrix,(L$4+1),FALSE)*$E781</f>
        <v>0</v>
      </c>
      <c r="M777" s="5">
        <f t="shared" ca="1" si="390"/>
        <v>0</v>
      </c>
      <c r="N777" s="5">
        <f ca="1">VLOOKUP(CONCATENATE($F777," ",$G777),AllocFactorMatrix,(N$4+1),FALSE)*$E781</f>
        <v>0</v>
      </c>
      <c r="O777" s="5">
        <f ca="1">VLOOKUP(CONCATENATE($F777," ",$G777),AllocFactorMatrix,(O$4+1),FALSE)*$E781</f>
        <v>0</v>
      </c>
      <c r="P777" s="5">
        <f ca="1">VLOOKUP(CONCATENATE($F777," ",$G777),AllocFactorMatrix,(P$4+1),FALSE)*$E781</f>
        <v>0</v>
      </c>
      <c r="Q777" s="5">
        <f ca="1">VLOOKUP(CONCATENATE($F777," ",$G777),AllocFactorMatrix,(Q$4+1),FALSE)*$E781</f>
        <v>0</v>
      </c>
      <c r="R777" s="5">
        <f t="shared" ca="1" si="391"/>
        <v>0</v>
      </c>
      <c r="S777" s="5">
        <f ca="1">VLOOKUP(CONCATENATE($F777," ",$G777),AllocFactorMatrix,(S$4+1),FALSE)*$E781</f>
        <v>0</v>
      </c>
      <c r="T777" s="5">
        <f ca="1">VLOOKUP(CONCATENATE($F777," ",$G777),AllocFactorMatrix,(T$4+1),FALSE)*$E781</f>
        <v>0</v>
      </c>
      <c r="U777" s="5">
        <f ca="1">VLOOKUP(CONCATENATE($F777," ",$G777),AllocFactorMatrix,(U$4+1),FALSE)*$E781</f>
        <v>0</v>
      </c>
      <c r="V777" s="5">
        <f ca="1">VLOOKUP(CONCATENATE($F777," ",$G777),AllocFactorMatrix,(V$4+1),FALSE)*$E781</f>
        <v>0</v>
      </c>
      <c r="W777" s="5">
        <f t="shared" ca="1" si="393"/>
        <v>0</v>
      </c>
      <c r="X777" s="5">
        <f ca="1">VLOOKUP(CONCATENATE($F777," ",$G777),AllocFactorMatrix,(X$4+1),FALSE)*$E781</f>
        <v>0</v>
      </c>
      <c r="Y777" s="5">
        <f ca="1">VLOOKUP(CONCATENATE($F777," ",$G777),AllocFactorMatrix,(Y$4+1),FALSE)*$E781</f>
        <v>0</v>
      </c>
      <c r="Z777" s="5">
        <f t="shared" ca="1" si="392"/>
        <v>0</v>
      </c>
      <c r="AA777" s="5">
        <f ca="1">VLOOKUP(CONCATENATE($F777," ",$G777),AllocFactorMatrix,(AA$4+1),FALSE)*$E781</f>
        <v>0</v>
      </c>
      <c r="AB777" s="5">
        <f ca="1">VLOOKUP(CONCATENATE($F777," ",$G777),AllocFactorMatrix,(AB$4+1),FALSE)*$E781</f>
        <v>0</v>
      </c>
      <c r="AC777" s="5">
        <f ca="1">VLOOKUP(CONCATENATE($F777," ",$G777),AllocFactorMatrix,(AC$4+1),FALSE)*$E781</f>
        <v>0</v>
      </c>
    </row>
    <row r="778" spans="4:29" hidden="1" outlineLevel="1">
      <c r="F778" s="175" t="str">
        <f>F781</f>
        <v>RB_GUP</v>
      </c>
      <c r="G778" s="52" t="str">
        <f>$G$12</f>
        <v>DISTSEC</v>
      </c>
      <c r="H778" s="4">
        <f t="shared" ca="1" si="389"/>
        <v>0</v>
      </c>
      <c r="I778" s="5">
        <f ca="1">VLOOKUP(CONCATENATE($F778," ",$G778),AllocFactorMatrix,(I$4+1),FALSE)*$E781</f>
        <v>0</v>
      </c>
      <c r="J778" s="5">
        <f ca="1">VLOOKUP(CONCATENATE($F778," ",$G778),AllocFactorMatrix,(J$4+1),FALSE)*$E781</f>
        <v>0</v>
      </c>
      <c r="K778" s="5">
        <f ca="1">VLOOKUP(CONCATENATE($F778," ",$G778),AllocFactorMatrix,(K$4+1),FALSE)*$E781</f>
        <v>0</v>
      </c>
      <c r="L778" s="5">
        <f ca="1">VLOOKUP(CONCATENATE($F778," ",$G778),AllocFactorMatrix,(L$4+1),FALSE)*$E781</f>
        <v>0</v>
      </c>
      <c r="M778" s="5">
        <f t="shared" ca="1" si="390"/>
        <v>0</v>
      </c>
      <c r="N778" s="5">
        <f ca="1">VLOOKUP(CONCATENATE($F778," ",$G778),AllocFactorMatrix,(N$4+1),FALSE)*$E781</f>
        <v>0</v>
      </c>
      <c r="O778" s="5">
        <f ca="1">VLOOKUP(CONCATENATE($F778," ",$G778),AllocFactorMatrix,(O$4+1),FALSE)*$E781</f>
        <v>0</v>
      </c>
      <c r="P778" s="5">
        <f ca="1">VLOOKUP(CONCATENATE($F778," ",$G778),AllocFactorMatrix,(P$4+1),FALSE)*$E781</f>
        <v>0</v>
      </c>
      <c r="Q778" s="5">
        <f ca="1">VLOOKUP(CONCATENATE($F778," ",$G778),AllocFactorMatrix,(Q$4+1),FALSE)*$E781</f>
        <v>0</v>
      </c>
      <c r="R778" s="5">
        <f t="shared" ca="1" si="391"/>
        <v>0</v>
      </c>
      <c r="S778" s="5">
        <f ca="1">VLOOKUP(CONCATENATE($F778," ",$G778),AllocFactorMatrix,(S$4+1),FALSE)*$E781</f>
        <v>0</v>
      </c>
      <c r="T778" s="5">
        <f ca="1">VLOOKUP(CONCATENATE($F778," ",$G778),AllocFactorMatrix,(T$4+1),FALSE)*$E781</f>
        <v>0</v>
      </c>
      <c r="U778" s="5">
        <f ca="1">VLOOKUP(CONCATENATE($F778," ",$G778),AllocFactorMatrix,(U$4+1),FALSE)*$E781</f>
        <v>0</v>
      </c>
      <c r="V778" s="5">
        <f ca="1">VLOOKUP(CONCATENATE($F778," ",$G778),AllocFactorMatrix,(V$4+1),FALSE)*$E781</f>
        <v>0</v>
      </c>
      <c r="W778" s="5">
        <f t="shared" ca="1" si="393"/>
        <v>0</v>
      </c>
      <c r="X778" s="5">
        <f ca="1">VLOOKUP(CONCATENATE($F778," ",$G778),AllocFactorMatrix,(X$4+1),FALSE)*$E781</f>
        <v>0</v>
      </c>
      <c r="Y778" s="5">
        <f ca="1">VLOOKUP(CONCATENATE($F778," ",$G778),AllocFactorMatrix,(Y$4+1),FALSE)*$E781</f>
        <v>0</v>
      </c>
      <c r="Z778" s="5">
        <f t="shared" ca="1" si="392"/>
        <v>0</v>
      </c>
      <c r="AA778" s="5">
        <f ca="1">VLOOKUP(CONCATENATE($F778," ",$G778),AllocFactorMatrix,(AA$4+1),FALSE)*$E781</f>
        <v>0</v>
      </c>
      <c r="AB778" s="5">
        <f ca="1">VLOOKUP(CONCATENATE($F778," ",$G778),AllocFactorMatrix,(AB$4+1),FALSE)*$E781</f>
        <v>0</v>
      </c>
      <c r="AC778" s="5">
        <f ca="1">VLOOKUP(CONCATENATE($F778," ",$G778),AllocFactorMatrix,(AC$4+1),FALSE)*$E781</f>
        <v>0</v>
      </c>
    </row>
    <row r="779" spans="4:29" hidden="1" outlineLevel="1">
      <c r="F779" s="175" t="str">
        <f>F781</f>
        <v>RB_GUP</v>
      </c>
      <c r="G779" s="52" t="str">
        <f>$G$13</f>
        <v>ENERGY</v>
      </c>
      <c r="H779" s="4">
        <f t="shared" ca="1" si="389"/>
        <v>0</v>
      </c>
      <c r="I779" s="5">
        <f ca="1">VLOOKUP(CONCATENATE($F779," ",$G779),AllocFactorMatrix,(I$4+1),FALSE)*$E781</f>
        <v>0</v>
      </c>
      <c r="J779" s="5">
        <f ca="1">VLOOKUP(CONCATENATE($F779," ",$G779),AllocFactorMatrix,(J$4+1),FALSE)*$E781</f>
        <v>0</v>
      </c>
      <c r="K779" s="5">
        <f ca="1">VLOOKUP(CONCATENATE($F779," ",$G779),AllocFactorMatrix,(K$4+1),FALSE)*$E781</f>
        <v>0</v>
      </c>
      <c r="L779" s="5">
        <f ca="1">VLOOKUP(CONCATENATE($F779," ",$G779),AllocFactorMatrix,(L$4+1),FALSE)*$E781</f>
        <v>0</v>
      </c>
      <c r="M779" s="5">
        <f t="shared" ca="1" si="390"/>
        <v>0</v>
      </c>
      <c r="N779" s="5">
        <f ca="1">VLOOKUP(CONCATENATE($F779," ",$G779),AllocFactorMatrix,(N$4+1),FALSE)*$E781</f>
        <v>0</v>
      </c>
      <c r="O779" s="5">
        <f ca="1">VLOOKUP(CONCATENATE($F779," ",$G779),AllocFactorMatrix,(O$4+1),FALSE)*$E781</f>
        <v>0</v>
      </c>
      <c r="P779" s="5">
        <f ca="1">VLOOKUP(CONCATENATE($F779," ",$G779),AllocFactorMatrix,(P$4+1),FALSE)*$E781</f>
        <v>0</v>
      </c>
      <c r="Q779" s="5">
        <f ca="1">VLOOKUP(CONCATENATE($F779," ",$G779),AllocFactorMatrix,(Q$4+1),FALSE)*$E781</f>
        <v>0</v>
      </c>
      <c r="R779" s="5">
        <f t="shared" ca="1" si="391"/>
        <v>0</v>
      </c>
      <c r="S779" s="5">
        <f ca="1">VLOOKUP(CONCATENATE($F779," ",$G779),AllocFactorMatrix,(S$4+1),FALSE)*$E781</f>
        <v>0</v>
      </c>
      <c r="T779" s="5">
        <f ca="1">VLOOKUP(CONCATENATE($F779," ",$G779),AllocFactorMatrix,(T$4+1),FALSE)*$E781</f>
        <v>0</v>
      </c>
      <c r="U779" s="5">
        <f ca="1">VLOOKUP(CONCATENATE($F779," ",$G779),AllocFactorMatrix,(U$4+1),FALSE)*$E781</f>
        <v>0</v>
      </c>
      <c r="V779" s="5">
        <f ca="1">VLOOKUP(CONCATENATE($F779," ",$G779),AllocFactorMatrix,(V$4+1),FALSE)*$E781</f>
        <v>0</v>
      </c>
      <c r="W779" s="5">
        <f t="shared" ca="1" si="393"/>
        <v>0</v>
      </c>
      <c r="X779" s="5">
        <f ca="1">VLOOKUP(CONCATENATE($F779," ",$G779),AllocFactorMatrix,(X$4+1),FALSE)*$E781</f>
        <v>0</v>
      </c>
      <c r="Y779" s="5">
        <f ca="1">VLOOKUP(CONCATENATE($F779," ",$G779),AllocFactorMatrix,(Y$4+1),FALSE)*$E781</f>
        <v>0</v>
      </c>
      <c r="Z779" s="5">
        <f t="shared" ca="1" si="392"/>
        <v>0</v>
      </c>
      <c r="AA779" s="5">
        <f ca="1">VLOOKUP(CONCATENATE($F779," ",$G779),AllocFactorMatrix,(AA$4+1),FALSE)*$E781</f>
        <v>0</v>
      </c>
      <c r="AB779" s="5">
        <f ca="1">VLOOKUP(CONCATENATE($F779," ",$G779),AllocFactorMatrix,(AB$4+1),FALSE)*$E781</f>
        <v>0</v>
      </c>
      <c r="AC779" s="5">
        <f ca="1">VLOOKUP(CONCATENATE($F779," ",$G779),AllocFactorMatrix,(AC$4+1),FALSE)*$E781</f>
        <v>0</v>
      </c>
    </row>
    <row r="780" spans="4:29" hidden="1" outlineLevel="1">
      <c r="F780" s="175" t="str">
        <f>F781</f>
        <v>RB_GUP</v>
      </c>
      <c r="G780" s="52" t="str">
        <f>$G$14</f>
        <v>CUSTOMER</v>
      </c>
      <c r="H780" s="4">
        <f t="shared" ca="1" si="389"/>
        <v>0</v>
      </c>
      <c r="I780" s="5">
        <f ca="1">VLOOKUP(CONCATENATE($F780," ",$G780),AllocFactorMatrix,(I$4+1),FALSE)*$E781</f>
        <v>0</v>
      </c>
      <c r="J780" s="5">
        <f ca="1">VLOOKUP(CONCATENATE($F780," ",$G780),AllocFactorMatrix,(J$4+1),FALSE)*$E781</f>
        <v>0</v>
      </c>
      <c r="K780" s="5">
        <f ca="1">VLOOKUP(CONCATENATE($F780," ",$G780),AllocFactorMatrix,(K$4+1),FALSE)*$E781</f>
        <v>0</v>
      </c>
      <c r="L780" s="5">
        <f ca="1">VLOOKUP(CONCATENATE($F780," ",$G780),AllocFactorMatrix,(L$4+1),FALSE)*$E781</f>
        <v>0</v>
      </c>
      <c r="M780" s="5">
        <f t="shared" ca="1" si="390"/>
        <v>0</v>
      </c>
      <c r="N780" s="5">
        <f ca="1">VLOOKUP(CONCATENATE($F780," ",$G780),AllocFactorMatrix,(N$4+1),FALSE)*$E781</f>
        <v>0</v>
      </c>
      <c r="O780" s="5">
        <f ca="1">VLOOKUP(CONCATENATE($F780," ",$G780),AllocFactorMatrix,(O$4+1),FALSE)*$E781</f>
        <v>0</v>
      </c>
      <c r="P780" s="5">
        <f ca="1">VLOOKUP(CONCATENATE($F780," ",$G780),AllocFactorMatrix,(P$4+1),FALSE)*$E781</f>
        <v>0</v>
      </c>
      <c r="Q780" s="5">
        <f ca="1">VLOOKUP(CONCATENATE($F780," ",$G780),AllocFactorMatrix,(Q$4+1),FALSE)*$E781</f>
        <v>0</v>
      </c>
      <c r="R780" s="5">
        <f t="shared" ca="1" si="391"/>
        <v>0</v>
      </c>
      <c r="S780" s="5">
        <f ca="1">VLOOKUP(CONCATENATE($F780," ",$G780),AllocFactorMatrix,(S$4+1),FALSE)*$E781</f>
        <v>0</v>
      </c>
      <c r="T780" s="5">
        <f ca="1">VLOOKUP(CONCATENATE($F780," ",$G780),AllocFactorMatrix,(T$4+1),FALSE)*$E781</f>
        <v>0</v>
      </c>
      <c r="U780" s="5">
        <f ca="1">VLOOKUP(CONCATENATE($F780," ",$G780),AllocFactorMatrix,(U$4+1),FALSE)*$E781</f>
        <v>0</v>
      </c>
      <c r="V780" s="5">
        <f ca="1">VLOOKUP(CONCATENATE($F780," ",$G780),AllocFactorMatrix,(V$4+1),FALSE)*$E781</f>
        <v>0</v>
      </c>
      <c r="W780" s="5">
        <f t="shared" ca="1" si="393"/>
        <v>0</v>
      </c>
      <c r="X780" s="5">
        <f ca="1">VLOOKUP(CONCATENATE($F780," ",$G780),AllocFactorMatrix,(X$4+1),FALSE)*$E781</f>
        <v>0</v>
      </c>
      <c r="Y780" s="5">
        <f ca="1">VLOOKUP(CONCATENATE($F780," ",$G780),AllocFactorMatrix,(Y$4+1),FALSE)*$E781</f>
        <v>0</v>
      </c>
      <c r="Z780" s="5">
        <f t="shared" ca="1" si="392"/>
        <v>0</v>
      </c>
      <c r="AA780" s="5">
        <f ca="1">VLOOKUP(CONCATENATE($F780," ",$G780),AllocFactorMatrix,(AA$4+1),FALSE)*$E781</f>
        <v>0</v>
      </c>
      <c r="AB780" s="5">
        <f ca="1">VLOOKUP(CONCATENATE($F780," ",$G780),AllocFactorMatrix,(AB$4+1),FALSE)*$E781</f>
        <v>0</v>
      </c>
      <c r="AC780" s="5">
        <f ca="1">VLOOKUP(CONCATENATE($F780," ",$G780),AllocFactorMatrix,(AC$4+1),FALSE)*$E781</f>
        <v>0</v>
      </c>
    </row>
    <row r="781" spans="4:29" collapsed="1">
      <c r="D781" s="102" t="s">
        <v>515</v>
      </c>
      <c r="E781" s="39">
        <v>0</v>
      </c>
      <c r="F781" s="92" t="s">
        <v>73</v>
      </c>
      <c r="G781" s="52" t="str">
        <f>$G$15</f>
        <v>TOTAL</v>
      </c>
      <c r="H781" s="4">
        <f t="shared" ca="1" si="389"/>
        <v>0</v>
      </c>
      <c r="I781" s="5">
        <f ca="1">VLOOKUP(CONCATENATE($F781," ",$G781),AllocFactorMatrix,(I$4+1),FALSE)*$E781</f>
        <v>0</v>
      </c>
      <c r="J781" s="5">
        <f ca="1">VLOOKUP(CONCATENATE($F781," ",$G781),AllocFactorMatrix,(J$4+1),FALSE)*$E781</f>
        <v>0</v>
      </c>
      <c r="K781" s="5">
        <f ca="1">VLOOKUP(CONCATENATE($F781," ",$G781),AllocFactorMatrix,(K$4+1),FALSE)*$E781</f>
        <v>0</v>
      </c>
      <c r="L781" s="5">
        <f ca="1">VLOOKUP(CONCATENATE($F781," ",$G781),AllocFactorMatrix,(L$4+1),FALSE)*$E781</f>
        <v>0</v>
      </c>
      <c r="M781" s="5">
        <f t="shared" ca="1" si="390"/>
        <v>0</v>
      </c>
      <c r="N781" s="5">
        <f ca="1">VLOOKUP(CONCATENATE($F781," ",$G781),AllocFactorMatrix,(N$4+1),FALSE)*$E781</f>
        <v>0</v>
      </c>
      <c r="O781" s="5">
        <f ca="1">VLOOKUP(CONCATENATE($F781," ",$G781),AllocFactorMatrix,(O$4+1),FALSE)*$E781</f>
        <v>0</v>
      </c>
      <c r="P781" s="5">
        <f ca="1">VLOOKUP(CONCATENATE($F781," ",$G781),AllocFactorMatrix,(P$4+1),FALSE)*$E781</f>
        <v>0</v>
      </c>
      <c r="Q781" s="5">
        <f ca="1">VLOOKUP(CONCATENATE($F781," ",$G781),AllocFactorMatrix,(Q$4+1),FALSE)*$E781</f>
        <v>0</v>
      </c>
      <c r="R781" s="5">
        <f t="shared" ca="1" si="391"/>
        <v>0</v>
      </c>
      <c r="S781" s="5">
        <f ca="1">VLOOKUP(CONCATENATE($F781," ",$G781),AllocFactorMatrix,(S$4+1),FALSE)*$E781</f>
        <v>0</v>
      </c>
      <c r="T781" s="5">
        <f ca="1">VLOOKUP(CONCATENATE($F781," ",$G781),AllocFactorMatrix,(T$4+1),FALSE)*$E781</f>
        <v>0</v>
      </c>
      <c r="U781" s="5">
        <f ca="1">VLOOKUP(CONCATENATE($F781," ",$G781),AllocFactorMatrix,(U$4+1),FALSE)*$E781</f>
        <v>0</v>
      </c>
      <c r="V781" s="5">
        <f ca="1">VLOOKUP(CONCATENATE($F781," ",$G781),AllocFactorMatrix,(V$4+1),FALSE)*$E781</f>
        <v>0</v>
      </c>
      <c r="W781" s="5">
        <f t="shared" ca="1" si="393"/>
        <v>0</v>
      </c>
      <c r="X781" s="5">
        <f ca="1">VLOOKUP(CONCATENATE($F781," ",$G781),AllocFactorMatrix,(X$4+1),FALSE)*$E781</f>
        <v>0</v>
      </c>
      <c r="Y781" s="5">
        <f ca="1">VLOOKUP(CONCATENATE($F781," ",$G781),AllocFactorMatrix,(Y$4+1),FALSE)*$E781</f>
        <v>0</v>
      </c>
      <c r="Z781" s="5">
        <f t="shared" ca="1" si="392"/>
        <v>0</v>
      </c>
      <c r="AA781" s="5">
        <f ca="1">VLOOKUP(CONCATENATE($F781," ",$G781),AllocFactorMatrix,(AA$4+1),FALSE)*$E781</f>
        <v>0</v>
      </c>
      <c r="AB781" s="5">
        <f ca="1">VLOOKUP(CONCATENATE($F781," ",$G781),AllocFactorMatrix,(AB$4+1),FALSE)*$E781</f>
        <v>0</v>
      </c>
      <c r="AC781" s="5">
        <f ca="1">VLOOKUP(CONCATENATE($F781," ",$G781),AllocFactorMatrix,(AC$4+1),FALSE)*$E781</f>
        <v>0</v>
      </c>
    </row>
    <row r="782" spans="4:29">
      <c r="E782" s="11"/>
      <c r="F782" s="107"/>
      <c r="G782" s="7"/>
      <c r="H782" s="4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spans="4:29" hidden="1" outlineLevel="1">
      <c r="E783" s="11"/>
      <c r="F783" s="107"/>
      <c r="G783" s="52" t="str">
        <f>$G$8</f>
        <v>PRODUCTION</v>
      </c>
      <c r="H783" s="4">
        <f ca="1">+H765+H774</f>
        <v>12329195.852528449</v>
      </c>
      <c r="I783" s="4">
        <f t="shared" ref="I783:AC783" ca="1" si="394">+I765+I774</f>
        <v>6341965.49075073</v>
      </c>
      <c r="J783" s="4">
        <f t="shared" ca="1" si="394"/>
        <v>1478947.3274797632</v>
      </c>
      <c r="K783" s="4">
        <f t="shared" ca="1" si="394"/>
        <v>20563.224084854461</v>
      </c>
      <c r="L783" s="4">
        <f t="shared" ca="1" si="394"/>
        <v>2863.9164521303928</v>
      </c>
      <c r="M783" s="4">
        <f t="shared" ca="1" si="394"/>
        <v>1502374.4680167481</v>
      </c>
      <c r="N783" s="4">
        <f t="shared" ca="1" si="394"/>
        <v>880281.57247254765</v>
      </c>
      <c r="O783" s="4">
        <f t="shared" ca="1" si="394"/>
        <v>157739.05057220216</v>
      </c>
      <c r="P783" s="4">
        <f t="shared" ca="1" si="394"/>
        <v>31987.869758204979</v>
      </c>
      <c r="Q783" s="4">
        <f t="shared" ca="1" si="394"/>
        <v>1214.7248884503592</v>
      </c>
      <c r="R783" s="4">
        <f t="shared" ca="1" si="394"/>
        <v>1071223.2176914052</v>
      </c>
      <c r="S783" s="4">
        <f t="shared" ca="1" si="394"/>
        <v>41687.646538020177</v>
      </c>
      <c r="T783" s="4">
        <f t="shared" ca="1" si="394"/>
        <v>562807.30077849189</v>
      </c>
      <c r="U783" s="4">
        <f t="shared" ca="1" si="394"/>
        <v>2152511.9978354499</v>
      </c>
      <c r="V783" s="4">
        <f t="shared" ca="1" si="394"/>
        <v>389947.51228978578</v>
      </c>
      <c r="W783" s="4">
        <f t="shared" ca="1" si="394"/>
        <v>3146954.4574417477</v>
      </c>
      <c r="X783" s="4">
        <f t="shared" ca="1" si="394"/>
        <v>241601.7407860941</v>
      </c>
      <c r="Y783" s="4">
        <f t="shared" ca="1" si="394"/>
        <v>4825.406446172984</v>
      </c>
      <c r="Z783" s="4">
        <f t="shared" ca="1" si="394"/>
        <v>246427.14723226707</v>
      </c>
      <c r="AA783" s="4">
        <f t="shared" ca="1" si="394"/>
        <v>3187.117825120582</v>
      </c>
      <c r="AB783" s="4">
        <f t="shared" ca="1" si="394"/>
        <v>14158.992005180939</v>
      </c>
      <c r="AC783" s="4">
        <f t="shared" ca="1" si="394"/>
        <v>2904.9615652419152</v>
      </c>
    </row>
    <row r="784" spans="4:29" hidden="1" outlineLevel="1">
      <c r="E784" s="11"/>
      <c r="F784" s="107"/>
      <c r="G784" s="52" t="str">
        <f>$G$9</f>
        <v>BULKTRAN</v>
      </c>
      <c r="H784" s="4">
        <f t="shared" ref="H784:AC784" ca="1" si="395">+H766+H775</f>
        <v>38228071.366596684</v>
      </c>
      <c r="I784" s="4">
        <f t="shared" ca="1" si="395"/>
        <v>19663983.951977946</v>
      </c>
      <c r="J784" s="4">
        <f t="shared" ca="1" si="395"/>
        <v>4585644.0808132123</v>
      </c>
      <c r="K784" s="4">
        <f t="shared" ca="1" si="395"/>
        <v>63758.610638172831</v>
      </c>
      <c r="L784" s="4">
        <f t="shared" ca="1" si="395"/>
        <v>8879.898075230818</v>
      </c>
      <c r="M784" s="4">
        <f t="shared" ca="1" si="395"/>
        <v>4658282.589526616</v>
      </c>
      <c r="N784" s="4">
        <f t="shared" ca="1" si="395"/>
        <v>2729412.9461232745</v>
      </c>
      <c r="O784" s="4">
        <f t="shared" ca="1" si="395"/>
        <v>489087.83303468453</v>
      </c>
      <c r="P784" s="4">
        <f t="shared" ca="1" si="395"/>
        <v>99182.021488553524</v>
      </c>
      <c r="Q784" s="4">
        <f t="shared" ca="1" si="395"/>
        <v>3766.3924137386803</v>
      </c>
      <c r="R784" s="4">
        <f t="shared" ca="1" si="395"/>
        <v>3321449.1930602505</v>
      </c>
      <c r="S784" s="4">
        <f t="shared" ca="1" si="395"/>
        <v>129257.2805252398</v>
      </c>
      <c r="T784" s="4">
        <f t="shared" ca="1" si="395"/>
        <v>1745047.9266569198</v>
      </c>
      <c r="U784" s="4">
        <f t="shared" ca="1" si="395"/>
        <v>6674107.805160231</v>
      </c>
      <c r="V784" s="4">
        <f t="shared" ca="1" si="395"/>
        <v>1209076.5291869133</v>
      </c>
      <c r="W784" s="4">
        <f t="shared" ca="1" si="395"/>
        <v>9757489.5415293034</v>
      </c>
      <c r="X784" s="4">
        <f t="shared" ca="1" si="395"/>
        <v>749113.62424100924</v>
      </c>
      <c r="Y784" s="4">
        <f t="shared" ca="1" si="395"/>
        <v>14961.720472572979</v>
      </c>
      <c r="Z784" s="4">
        <f t="shared" ca="1" si="395"/>
        <v>764075.34471358231</v>
      </c>
      <c r="AA784" s="4">
        <f t="shared" ca="1" si="395"/>
        <v>9882.0206224135818</v>
      </c>
      <c r="AB784" s="4">
        <f t="shared" ca="1" si="395"/>
        <v>43901.562058658215</v>
      </c>
      <c r="AC784" s="4">
        <f t="shared" ca="1" si="395"/>
        <v>9007.1631079260005</v>
      </c>
    </row>
    <row r="785" spans="1:29" hidden="1" outlineLevel="1">
      <c r="E785" s="11"/>
      <c r="F785" s="107"/>
      <c r="G785" s="52" t="str">
        <f>$G$10</f>
        <v>SUBTRAN</v>
      </c>
      <c r="H785" s="4">
        <f t="shared" ref="H785:AC785" ca="1" si="396">+H767+H776</f>
        <v>10584459.256562099</v>
      </c>
      <c r="I785" s="4">
        <f t="shared" ca="1" si="396"/>
        <v>5408165.0344322957</v>
      </c>
      <c r="J785" s="4">
        <f t="shared" ca="1" si="396"/>
        <v>1267765.2449765736</v>
      </c>
      <c r="K785" s="4">
        <f t="shared" ca="1" si="396"/>
        <v>17710.188874871357</v>
      </c>
      <c r="L785" s="4">
        <f t="shared" ca="1" si="396"/>
        <v>3205.4619003580092</v>
      </c>
      <c r="M785" s="4">
        <f t="shared" ca="1" si="396"/>
        <v>1288680.8957518027</v>
      </c>
      <c r="N785" s="4">
        <f t="shared" ca="1" si="396"/>
        <v>732677.60561612388</v>
      </c>
      <c r="O785" s="4">
        <f t="shared" ca="1" si="396"/>
        <v>131658.48474007286</v>
      </c>
      <c r="P785" s="4">
        <f t="shared" ca="1" si="396"/>
        <v>34559.337157222704</v>
      </c>
      <c r="Q785" s="4">
        <f t="shared" ca="1" si="396"/>
        <v>0</v>
      </c>
      <c r="R785" s="4">
        <f t="shared" ca="1" si="396"/>
        <v>898895.42751341942</v>
      </c>
      <c r="S785" s="4">
        <f t="shared" ca="1" si="396"/>
        <v>33024.881879645873</v>
      </c>
      <c r="T785" s="4">
        <f t="shared" ca="1" si="396"/>
        <v>463371.11632506031</v>
      </c>
      <c r="U785" s="4">
        <f t="shared" ca="1" si="396"/>
        <v>2284777.0419821427</v>
      </c>
      <c r="V785" s="4">
        <f t="shared" ca="1" si="396"/>
        <v>0</v>
      </c>
      <c r="W785" s="4">
        <f t="shared" ca="1" si="396"/>
        <v>2781173.040186849</v>
      </c>
      <c r="X785" s="4">
        <f t="shared" ca="1" si="396"/>
        <v>200841.71300554933</v>
      </c>
      <c r="Y785" s="4">
        <f t="shared" ca="1" si="396"/>
        <v>4032.6037601858502</v>
      </c>
      <c r="Z785" s="4">
        <f t="shared" ca="1" si="396"/>
        <v>204874.31676573519</v>
      </c>
      <c r="AA785" s="4">
        <f t="shared" ca="1" si="396"/>
        <v>2670.5419119988683</v>
      </c>
      <c r="AB785" s="4">
        <f t="shared" ca="1" si="396"/>
        <v>0</v>
      </c>
      <c r="AC785" s="4">
        <f t="shared" ca="1" si="396"/>
        <v>0</v>
      </c>
    </row>
    <row r="786" spans="1:29" hidden="1" outlineLevel="1">
      <c r="E786" s="11"/>
      <c r="F786" s="107"/>
      <c r="G786" s="52" t="str">
        <f>$G$11</f>
        <v>DISTPRI</v>
      </c>
      <c r="H786" s="4">
        <f t="shared" ref="H786:AC786" ca="1" si="397">+H768+H777</f>
        <v>13814590.665515006</v>
      </c>
      <c r="I786" s="4">
        <f t="shared" ca="1" si="397"/>
        <v>9045891.6094124615</v>
      </c>
      <c r="J786" s="4">
        <f t="shared" ca="1" si="397"/>
        <v>2117087.7767304452</v>
      </c>
      <c r="K786" s="4">
        <f t="shared" ca="1" si="397"/>
        <v>29570.954640598829</v>
      </c>
      <c r="L786" s="4">
        <f t="shared" ca="1" si="397"/>
        <v>0</v>
      </c>
      <c r="M786" s="4">
        <f t="shared" ca="1" si="397"/>
        <v>2146658.7313710442</v>
      </c>
      <c r="N786" s="4">
        <f t="shared" ca="1" si="397"/>
        <v>1229010.9850336828</v>
      </c>
      <c r="O786" s="4">
        <f t="shared" ca="1" si="397"/>
        <v>220827.69972921023</v>
      </c>
      <c r="P786" s="4">
        <f t="shared" ca="1" si="397"/>
        <v>0</v>
      </c>
      <c r="Q786" s="4">
        <f t="shared" ca="1" si="397"/>
        <v>0</v>
      </c>
      <c r="R786" s="4">
        <f t="shared" ca="1" si="397"/>
        <v>1449838.684762893</v>
      </c>
      <c r="S786" s="4">
        <f t="shared" ca="1" si="397"/>
        <v>55571.891198056277</v>
      </c>
      <c r="T786" s="4">
        <f t="shared" ca="1" si="397"/>
        <v>768440.48777944536</v>
      </c>
      <c r="U786" s="4">
        <f t="shared" ca="1" si="397"/>
        <v>0</v>
      </c>
      <c r="V786" s="4">
        <f t="shared" ca="1" si="397"/>
        <v>0</v>
      </c>
      <c r="W786" s="4">
        <f t="shared" ca="1" si="397"/>
        <v>824012.37897750165</v>
      </c>
      <c r="X786" s="4">
        <f t="shared" ca="1" si="397"/>
        <v>336984.65676861984</v>
      </c>
      <c r="Y786" s="4">
        <f t="shared" ca="1" si="397"/>
        <v>6763.8134894016603</v>
      </c>
      <c r="Z786" s="4">
        <f t="shared" ca="1" si="397"/>
        <v>343748.47025802149</v>
      </c>
      <c r="AA786" s="4">
        <f t="shared" ca="1" si="397"/>
        <v>4440.7907330834232</v>
      </c>
      <c r="AB786" s="4">
        <f t="shared" ca="1" si="397"/>
        <v>0</v>
      </c>
      <c r="AC786" s="4">
        <f t="shared" ca="1" si="397"/>
        <v>0</v>
      </c>
    </row>
    <row r="787" spans="1:29" hidden="1" outlineLevel="1">
      <c r="E787" s="11"/>
      <c r="F787" s="107"/>
      <c r="G787" s="52" t="str">
        <f>$G$12</f>
        <v>DISTSEC</v>
      </c>
      <c r="H787" s="4">
        <f t="shared" ref="H787:AC787" ca="1" si="398">+H769+H778</f>
        <v>6474932.3904005904</v>
      </c>
      <c r="I787" s="4">
        <f t="shared" ca="1" si="398"/>
        <v>4805080.2457400337</v>
      </c>
      <c r="J787" s="4">
        <f t="shared" ca="1" si="398"/>
        <v>968918.85479999345</v>
      </c>
      <c r="K787" s="4">
        <f t="shared" ca="1" si="398"/>
        <v>0</v>
      </c>
      <c r="L787" s="4">
        <f t="shared" ca="1" si="398"/>
        <v>0</v>
      </c>
      <c r="M787" s="4">
        <f t="shared" ca="1" si="398"/>
        <v>968918.85479999345</v>
      </c>
      <c r="N787" s="4">
        <f t="shared" ca="1" si="398"/>
        <v>484300.02102115995</v>
      </c>
      <c r="O787" s="4">
        <f t="shared" ca="1" si="398"/>
        <v>0</v>
      </c>
      <c r="P787" s="4">
        <f t="shared" ca="1" si="398"/>
        <v>0</v>
      </c>
      <c r="Q787" s="4">
        <f t="shared" ca="1" si="398"/>
        <v>0</v>
      </c>
      <c r="R787" s="4">
        <f t="shared" ca="1" si="398"/>
        <v>484300.02102115995</v>
      </c>
      <c r="S787" s="4">
        <f t="shared" ca="1" si="398"/>
        <v>18102.000843806676</v>
      </c>
      <c r="T787" s="4">
        <f t="shared" ca="1" si="398"/>
        <v>0</v>
      </c>
      <c r="U787" s="4">
        <f t="shared" ca="1" si="398"/>
        <v>0</v>
      </c>
      <c r="V787" s="4">
        <f t="shared" ca="1" si="398"/>
        <v>0</v>
      </c>
      <c r="W787" s="4">
        <f t="shared" ca="1" si="398"/>
        <v>18102.000843806676</v>
      </c>
      <c r="X787" s="4">
        <f t="shared" ca="1" si="398"/>
        <v>136803.49200244367</v>
      </c>
      <c r="Y787" s="4">
        <f t="shared" ca="1" si="398"/>
        <v>0</v>
      </c>
      <c r="Z787" s="4">
        <f t="shared" ca="1" si="398"/>
        <v>136803.49200244367</v>
      </c>
      <c r="AA787" s="4">
        <f t="shared" ca="1" si="398"/>
        <v>1617.5059029042486</v>
      </c>
      <c r="AB787" s="4">
        <f t="shared" ca="1" si="398"/>
        <v>49786.362849102072</v>
      </c>
      <c r="AC787" s="4">
        <f t="shared" ca="1" si="398"/>
        <v>10323.907241145376</v>
      </c>
    </row>
    <row r="788" spans="1:29" hidden="1" outlineLevel="1">
      <c r="E788" s="11"/>
      <c r="F788" s="107"/>
      <c r="G788" s="52" t="str">
        <f>$G$13</f>
        <v>ENERGY</v>
      </c>
      <c r="H788" s="4">
        <f t="shared" ref="H788:AC788" ca="1" si="399">+H770+H779</f>
        <v>2395387.7721519237</v>
      </c>
      <c r="I788" s="4">
        <f t="shared" ca="1" si="399"/>
        <v>937282.20095911354</v>
      </c>
      <c r="J788" s="4">
        <f t="shared" ca="1" si="399"/>
        <v>270403.195541878</v>
      </c>
      <c r="K788" s="4">
        <f t="shared" ca="1" si="399"/>
        <v>3768.8433835181108</v>
      </c>
      <c r="L788" s="4">
        <f t="shared" ca="1" si="399"/>
        <v>526.88111087830055</v>
      </c>
      <c r="M788" s="4">
        <f t="shared" ca="1" si="399"/>
        <v>274698.92003627442</v>
      </c>
      <c r="N788" s="4">
        <f t="shared" ca="1" si="399"/>
        <v>175444.16857237287</v>
      </c>
      <c r="O788" s="4">
        <f t="shared" ca="1" si="399"/>
        <v>31288.531494652852</v>
      </c>
      <c r="P788" s="4">
        <f t="shared" ca="1" si="399"/>
        <v>6371.490846548736</v>
      </c>
      <c r="Q788" s="4">
        <f t="shared" ca="1" si="399"/>
        <v>240.65336557852092</v>
      </c>
      <c r="R788" s="4">
        <f t="shared" ca="1" si="399"/>
        <v>213344.84427915298</v>
      </c>
      <c r="S788" s="4">
        <f t="shared" ca="1" si="399"/>
        <v>9188.0142974166065</v>
      </c>
      <c r="T788" s="4">
        <f t="shared" ca="1" si="399"/>
        <v>145264.25300284367</v>
      </c>
      <c r="U788" s="4">
        <f t="shared" ca="1" si="399"/>
        <v>624757.90963285347</v>
      </c>
      <c r="V788" s="4">
        <f t="shared" ca="1" si="399"/>
        <v>117523.48823651407</v>
      </c>
      <c r="W788" s="4">
        <f t="shared" ca="1" si="399"/>
        <v>896733.66516962775</v>
      </c>
      <c r="X788" s="4">
        <f t="shared" ca="1" si="399"/>
        <v>48192.773920655542</v>
      </c>
      <c r="Y788" s="4">
        <f t="shared" ca="1" si="399"/>
        <v>966.97839537638731</v>
      </c>
      <c r="Z788" s="4">
        <f t="shared" ca="1" si="399"/>
        <v>49159.752316031932</v>
      </c>
      <c r="AA788" s="4">
        <f t="shared" ca="1" si="399"/>
        <v>862.5488752361058</v>
      </c>
      <c r="AB788" s="4">
        <f t="shared" ca="1" si="399"/>
        <v>19320.799398830772</v>
      </c>
      <c r="AC788" s="4">
        <f t="shared" ca="1" si="399"/>
        <v>3985.0411176539692</v>
      </c>
    </row>
    <row r="789" spans="1:29" hidden="1" outlineLevel="1">
      <c r="E789" s="11"/>
      <c r="F789" s="107"/>
      <c r="G789" s="52" t="str">
        <f>$G$14</f>
        <v>CUSTOMER</v>
      </c>
      <c r="H789" s="4">
        <f t="shared" ref="H789:AC789" ca="1" si="400">+H771+H780</f>
        <v>4058370.6962452484</v>
      </c>
      <c r="I789" s="4">
        <f t="shared" ca="1" si="400"/>
        <v>2380513.5343494276</v>
      </c>
      <c r="J789" s="4">
        <f t="shared" ca="1" si="400"/>
        <v>638636.78163616685</v>
      </c>
      <c r="K789" s="4">
        <f t="shared" ca="1" si="400"/>
        <v>32759.119784461625</v>
      </c>
      <c r="L789" s="4">
        <f t="shared" ca="1" si="400"/>
        <v>5472.4575054787138</v>
      </c>
      <c r="M789" s="4">
        <f t="shared" ca="1" si="400"/>
        <v>676868.35892610718</v>
      </c>
      <c r="N789" s="4">
        <f t="shared" ca="1" si="400"/>
        <v>42060.19966843554</v>
      </c>
      <c r="O789" s="4">
        <f t="shared" ca="1" si="400"/>
        <v>11749.934153914706</v>
      </c>
      <c r="P789" s="4">
        <f t="shared" ca="1" si="400"/>
        <v>13445.840833602982</v>
      </c>
      <c r="Q789" s="4">
        <f t="shared" ca="1" si="400"/>
        <v>1677.021173041921</v>
      </c>
      <c r="R789" s="4">
        <f t="shared" ca="1" si="400"/>
        <v>68932.995828995146</v>
      </c>
      <c r="S789" s="4">
        <f t="shared" ca="1" si="400"/>
        <v>286.8889192188401</v>
      </c>
      <c r="T789" s="4">
        <f t="shared" ca="1" si="400"/>
        <v>8375.4778460665384</v>
      </c>
      <c r="U789" s="4">
        <f t="shared" ca="1" si="400"/>
        <v>22598.943374986127</v>
      </c>
      <c r="V789" s="4">
        <f t="shared" ca="1" si="400"/>
        <v>6709.4422560270468</v>
      </c>
      <c r="W789" s="4">
        <f t="shared" ca="1" si="400"/>
        <v>37970.752396298558</v>
      </c>
      <c r="X789" s="4">
        <f t="shared" ca="1" si="400"/>
        <v>8666.9352801898494</v>
      </c>
      <c r="Y789" s="4">
        <f t="shared" ca="1" si="400"/>
        <v>155.089442821982</v>
      </c>
      <c r="Z789" s="4">
        <f t="shared" ca="1" si="400"/>
        <v>8822.024723011833</v>
      </c>
      <c r="AA789" s="4">
        <f t="shared" ca="1" si="400"/>
        <v>809.28464348441571</v>
      </c>
      <c r="AB789" s="4">
        <f t="shared" ca="1" si="400"/>
        <v>775525.01618793386</v>
      </c>
      <c r="AC789" s="4">
        <f t="shared" ca="1" si="400"/>
        <v>108928.72918998849</v>
      </c>
    </row>
    <row r="790" spans="1:29" s="52" customFormat="1" collapsed="1">
      <c r="A790" s="53"/>
      <c r="B790" s="104"/>
      <c r="C790" s="52" t="s">
        <v>327</v>
      </c>
      <c r="E790" s="57">
        <f>+E772+E781</f>
        <v>87885008</v>
      </c>
      <c r="F790" s="107"/>
      <c r="G790" s="52" t="str">
        <f>$G$15</f>
        <v>TOTAL</v>
      </c>
      <c r="H790" s="57">
        <f t="shared" ref="H790:AC790" ca="1" si="401">+H772+H781</f>
        <v>87885007.999999985</v>
      </c>
      <c r="I790" s="57">
        <f t="shared" ca="1" si="401"/>
        <v>48582882.067622006</v>
      </c>
      <c r="J790" s="57">
        <f t="shared" ca="1" si="401"/>
        <v>11327403.261978032</v>
      </c>
      <c r="K790" s="57">
        <f t="shared" ca="1" si="401"/>
        <v>168130.94140647718</v>
      </c>
      <c r="L790" s="57">
        <f t="shared" ca="1" si="401"/>
        <v>20948.615044076236</v>
      </c>
      <c r="M790" s="57">
        <f t="shared" ca="1" si="401"/>
        <v>11516482.818428583</v>
      </c>
      <c r="N790" s="57">
        <f t="shared" ca="1" si="401"/>
        <v>6273187.4985075966</v>
      </c>
      <c r="O790" s="57">
        <f t="shared" ca="1" si="401"/>
        <v>1042351.5337247374</v>
      </c>
      <c r="P790" s="57">
        <f t="shared" ca="1" si="401"/>
        <v>185546.56008413291</v>
      </c>
      <c r="Q790" s="57">
        <f t="shared" ca="1" si="401"/>
        <v>6898.7918408094811</v>
      </c>
      <c r="R790" s="57">
        <f t="shared" ca="1" si="401"/>
        <v>7507984.3841572758</v>
      </c>
      <c r="S790" s="57">
        <f t="shared" ca="1" si="401"/>
        <v>287118.60420140426</v>
      </c>
      <c r="T790" s="57">
        <f t="shared" ca="1" si="401"/>
        <v>3693306.562388828</v>
      </c>
      <c r="U790" s="57">
        <f t="shared" ca="1" si="401"/>
        <v>11758753.697985662</v>
      </c>
      <c r="V790" s="57">
        <f t="shared" ca="1" si="401"/>
        <v>1723256.9719692399</v>
      </c>
      <c r="W790" s="57">
        <f t="shared" ca="1" si="401"/>
        <v>17462435.836545136</v>
      </c>
      <c r="X790" s="57">
        <f t="shared" ca="1" si="401"/>
        <v>1722204.9360045616</v>
      </c>
      <c r="Y790" s="57">
        <f t="shared" ca="1" si="401"/>
        <v>31705.612006531846</v>
      </c>
      <c r="Z790" s="57">
        <f t="shared" ca="1" si="401"/>
        <v>1753910.5480110936</v>
      </c>
      <c r="AA790" s="57">
        <f t="shared" ca="1" si="401"/>
        <v>23469.810514241224</v>
      </c>
      <c r="AB790" s="57">
        <f t="shared" ca="1" si="401"/>
        <v>902692.73249970586</v>
      </c>
      <c r="AC790" s="57">
        <f t="shared" ca="1" si="401"/>
        <v>135149.80222195573</v>
      </c>
    </row>
    <row r="791" spans="1:29">
      <c r="E791" s="4"/>
      <c r="F791" s="175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 s="52" customFormat="1">
      <c r="A792" s="53"/>
      <c r="B792" s="104" t="s">
        <v>141</v>
      </c>
      <c r="F792" s="102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</row>
    <row r="793" spans="1:29" hidden="1" outlineLevel="1">
      <c r="F793" s="175" t="str">
        <f>F800</f>
        <v>RB_GUP</v>
      </c>
      <c r="G793" s="52" t="str">
        <f>$G$8</f>
        <v>PRODUCTION</v>
      </c>
      <c r="H793" s="4">
        <f t="shared" ref="H793:H816" ca="1" si="402">SUBTOTAL(9,I793:AC793)</f>
        <v>-194422117.08438617</v>
      </c>
      <c r="I793" s="5">
        <f ca="1">VLOOKUP(CONCATENATE($F793," ",$G793),AllocFactorMatrix,(I$4+1),FALSE)*$E800</f>
        <v>-100008011.22280905</v>
      </c>
      <c r="J793" s="5">
        <f ca="1">VLOOKUP(CONCATENATE($F793," ",$G793),AllocFactorMatrix,(J$4+1),FALSE)*$E800</f>
        <v>-23321883.592752121</v>
      </c>
      <c r="K793" s="5">
        <f ca="1">VLOOKUP(CONCATENATE($F793," ",$G793),AllocFactorMatrix,(K$4+1),FALSE)*$E800</f>
        <v>-324266.53031374753</v>
      </c>
      <c r="L793" s="5">
        <f ca="1">VLOOKUP(CONCATENATE($F793," ",$G793),AllocFactorMatrix,(L$4+1),FALSE)*$E800</f>
        <v>-45161.801826824427</v>
      </c>
      <c r="M793" s="5">
        <f t="shared" ref="M793:M816" ca="1" si="403">SUBTOTAL(9,J793:L793)</f>
        <v>-23691311.924892694</v>
      </c>
      <c r="N793" s="5">
        <f ca="1">VLOOKUP(CONCATENATE($F793," ",$G793),AllocFactorMatrix,(N$4+1),FALSE)*$E800</f>
        <v>-13881376.287439458</v>
      </c>
      <c r="O793" s="5">
        <f ca="1">VLOOKUP(CONCATENATE($F793," ",$G793),AllocFactorMatrix,(O$4+1),FALSE)*$E800</f>
        <v>-2487425.8245187434</v>
      </c>
      <c r="P793" s="5">
        <f ca="1">VLOOKUP(CONCATENATE($F793," ",$G793),AllocFactorMatrix,(P$4+1),FALSE)*$E800</f>
        <v>-504424.57349190535</v>
      </c>
      <c r="Q793" s="5">
        <f ca="1">VLOOKUP(CONCATENATE($F793," ",$G793),AllocFactorMatrix,(Q$4+1),FALSE)*$E800</f>
        <v>-19155.295066480798</v>
      </c>
      <c r="R793" s="5">
        <f ca="1">SUBTOTAL(9,N793:Q793)</f>
        <v>-16892381.980516586</v>
      </c>
      <c r="S793" s="5">
        <f ca="1">VLOOKUP(CONCATENATE($F793," ",$G793),AllocFactorMatrix,(S$4+1),FALSE)*$E800</f>
        <v>-657382.73551111657</v>
      </c>
      <c r="T793" s="5">
        <f ca="1">VLOOKUP(CONCATENATE($F793," ",$G793),AllocFactorMatrix,(T$4+1),FALSE)*$E800</f>
        <v>-8875046.5348040778</v>
      </c>
      <c r="U793" s="5">
        <f ca="1">VLOOKUP(CONCATENATE($F793," ",$G793),AllocFactorMatrix,(U$4+1),FALSE)*$E800</f>
        <v>-33943490.287153296</v>
      </c>
      <c r="V793" s="5">
        <f ca="1">VLOOKUP(CONCATENATE($F793," ",$G793),AllocFactorMatrix,(V$4+1),FALSE)*$E800</f>
        <v>-6149178.0808739476</v>
      </c>
      <c r="W793" s="5">
        <f ca="1">SUBTOTAL(9,S793:V793)</f>
        <v>-49625097.63834244</v>
      </c>
      <c r="X793" s="5">
        <f ca="1">VLOOKUP(CONCATENATE($F793," ",$G793),AllocFactorMatrix,(X$4+1),FALSE)*$E800</f>
        <v>-3809877.1806980786</v>
      </c>
      <c r="Y793" s="5">
        <f ca="1">VLOOKUP(CONCATENATE($F793," ",$G793),AllocFactorMatrix,(Y$4+1),FALSE)*$E800</f>
        <v>-76093.019226813514</v>
      </c>
      <c r="Z793" s="5">
        <f t="shared" ref="Z793:Z816" ca="1" si="404">SUBTOTAL(9,X793:Y793)</f>
        <v>-3885970.1999248923</v>
      </c>
      <c r="AA793" s="5">
        <f ca="1">VLOOKUP(CONCATENATE($F793," ",$G793),AllocFactorMatrix,(AA$4+1),FALSE)*$E800</f>
        <v>-50258.443646205225</v>
      </c>
      <c r="AB793" s="5">
        <f ca="1">VLOOKUP(CONCATENATE($F793," ",$G793),AllocFactorMatrix,(AB$4+1),FALSE)*$E800</f>
        <v>-223276.62195938214</v>
      </c>
      <c r="AC793" s="5">
        <f ca="1">VLOOKUP(CONCATENATE($F793," ",$G793),AllocFactorMatrix,(AC$4+1),FALSE)*$E800</f>
        <v>-45809.05229494589</v>
      </c>
    </row>
    <row r="794" spans="1:29" hidden="1" outlineLevel="1">
      <c r="F794" s="175" t="str">
        <f>F800</f>
        <v>RB_GUP</v>
      </c>
      <c r="G794" s="52" t="str">
        <f>$G$9</f>
        <v>BULKTRAN</v>
      </c>
      <c r="H794" s="4">
        <f t="shared" ca="1" si="402"/>
        <v>-105581799.45783333</v>
      </c>
      <c r="I794" s="5">
        <f ca="1">VLOOKUP(CONCATENATE($F794," ",$G794),AllocFactorMatrix,(I$4+1),FALSE)*$E800</f>
        <v>-54309797.38030716</v>
      </c>
      <c r="J794" s="5">
        <f ca="1">VLOOKUP(CONCATENATE($F794," ",$G794),AllocFactorMatrix,(J$4+1),FALSE)*$E800</f>
        <v>-12665053.098872146</v>
      </c>
      <c r="K794" s="5">
        <f ca="1">VLOOKUP(CONCATENATE($F794," ",$G794),AllocFactorMatrix,(K$4+1),FALSE)*$E800</f>
        <v>-176094.38827174986</v>
      </c>
      <c r="L794" s="5">
        <f ca="1">VLOOKUP(CONCATENATE($F794," ",$G794),AllocFactorMatrix,(L$4+1),FALSE)*$E800</f>
        <v>-24525.318287551567</v>
      </c>
      <c r="M794" s="5">
        <f t="shared" ca="1" si="403"/>
        <v>-12865672.805431446</v>
      </c>
      <c r="N794" s="5">
        <f ca="1">VLOOKUP(CONCATENATE($F794," ",$G794),AllocFactorMatrix,(N$4+1),FALSE)*$E800</f>
        <v>-7538343.4218187425</v>
      </c>
      <c r="O794" s="5">
        <f ca="1">VLOOKUP(CONCATENATE($F794," ",$G794),AllocFactorMatrix,(O$4+1),FALSE)*$E800</f>
        <v>-1350807.7090662692</v>
      </c>
      <c r="P794" s="5">
        <f ca="1">VLOOKUP(CONCATENATE($F794," ",$G794),AllocFactorMatrix,(P$4+1),FALSE)*$E800</f>
        <v>-273930.018655797</v>
      </c>
      <c r="Q794" s="5">
        <f ca="1">VLOOKUP(CONCATENATE($F794," ",$G794),AllocFactorMatrix,(Q$4+1),FALSE)*$E800</f>
        <v>-10402.368581281233</v>
      </c>
      <c r="R794" s="5">
        <f t="shared" ref="R794:R816" ca="1" si="405">SUBTOTAL(9,N794:Q794)</f>
        <v>-9173483.5181220919</v>
      </c>
      <c r="S794" s="5">
        <f ca="1">VLOOKUP(CONCATENATE($F794," ",$G794),AllocFactorMatrix,(S$4+1),FALSE)*$E800</f>
        <v>-356994.63203381933</v>
      </c>
      <c r="T794" s="5">
        <f ca="1">VLOOKUP(CONCATENATE($F794," ",$G794),AllocFactorMatrix,(T$4+1),FALSE)*$E800</f>
        <v>-4819633.6788674723</v>
      </c>
      <c r="U794" s="5">
        <f ca="1">VLOOKUP(CONCATENATE($F794," ",$G794),AllocFactorMatrix,(U$4+1),FALSE)*$E800</f>
        <v>-18433164.076912239</v>
      </c>
      <c r="V794" s="5">
        <f ca="1">VLOOKUP(CONCATENATE($F794," ",$G794),AllocFactorMatrix,(V$4+1),FALSE)*$E800</f>
        <v>-3339338.6344185486</v>
      </c>
      <c r="W794" s="5">
        <f t="shared" ref="W794:W800" ca="1" si="406">SUBTOTAL(9,S794:V794)</f>
        <v>-26949131.022232078</v>
      </c>
      <c r="X794" s="5">
        <f ca="1">VLOOKUP(CONCATENATE($F794," ",$G794),AllocFactorMatrix,(X$4+1),FALSE)*$E800</f>
        <v>-2068970.8274128474</v>
      </c>
      <c r="Y794" s="5">
        <f ca="1">VLOOKUP(CONCATENATE($F794," ",$G794),AllocFactorMatrix,(Y$4+1),FALSE)*$E800</f>
        <v>-41322.654112749013</v>
      </c>
      <c r="Z794" s="5">
        <f t="shared" ca="1" si="404"/>
        <v>-2110293.4815255962</v>
      </c>
      <c r="AA794" s="5">
        <f ca="1">VLOOKUP(CONCATENATE($F794," ",$G794),AllocFactorMatrix,(AA$4+1),FALSE)*$E800</f>
        <v>-27293.072401908372</v>
      </c>
      <c r="AB794" s="5">
        <f ca="1">VLOOKUP(CONCATENATE($F794," ",$G794),AllocFactorMatrix,(AB$4+1),FALSE)*$E800</f>
        <v>-121251.36726654414</v>
      </c>
      <c r="AC794" s="5">
        <f ca="1">VLOOKUP(CONCATENATE($F794," ",$G794),AllocFactorMatrix,(AC$4+1),FALSE)*$E800</f>
        <v>-24876.810546503406</v>
      </c>
    </row>
    <row r="795" spans="1:29" hidden="1" outlineLevel="1">
      <c r="F795" s="175" t="str">
        <f>F800</f>
        <v>RB_GUP</v>
      </c>
      <c r="G795" s="52" t="str">
        <f>$G$10</f>
        <v>SUBTRAN</v>
      </c>
      <c r="H795" s="4">
        <f t="shared" ca="1" si="402"/>
        <v>-29232820.52473367</v>
      </c>
      <c r="I795" s="5">
        <f ca="1">VLOOKUP(CONCATENATE($F795," ",$G795),AllocFactorMatrix,(I$4+1),FALSE)*$E800</f>
        <v>-14936607.90669905</v>
      </c>
      <c r="J795" s="5">
        <f ca="1">VLOOKUP(CONCATENATE($F795," ",$G795),AllocFactorMatrix,(J$4+1),FALSE)*$E800</f>
        <v>-3501393.2195845246</v>
      </c>
      <c r="K795" s="5">
        <f ca="1">VLOOKUP(CONCATENATE($F795," ",$G795),AllocFactorMatrix,(K$4+1),FALSE)*$E800</f>
        <v>-48913.105553056637</v>
      </c>
      <c r="L795" s="5">
        <f ca="1">VLOOKUP(CONCATENATE($F795," ",$G795),AllocFactorMatrix,(L$4+1),FALSE)*$E800</f>
        <v>-8853.0448425074574</v>
      </c>
      <c r="M795" s="5">
        <f t="shared" ca="1" si="403"/>
        <v>-3559159.3699800884</v>
      </c>
      <c r="N795" s="5">
        <f ca="1">VLOOKUP(CONCATENATE($F795," ",$G795),AllocFactorMatrix,(N$4+1),FALSE)*$E800</f>
        <v>-2023554.7634791997</v>
      </c>
      <c r="O795" s="5">
        <f ca="1">VLOOKUP(CONCATENATE($F795," ",$G795),AllocFactorMatrix,(O$4+1),FALSE)*$E800</f>
        <v>-363622.62461153208</v>
      </c>
      <c r="P795" s="5">
        <f ca="1">VLOOKUP(CONCATENATE($F795," ",$G795),AllocFactorMatrix,(P$4+1),FALSE)*$E800</f>
        <v>-95448.135429734946</v>
      </c>
      <c r="Q795" s="5">
        <f ca="1">VLOOKUP(CONCATENATE($F795," ",$G795),AllocFactorMatrix,(Q$4+1),FALSE)*$E800</f>
        <v>0</v>
      </c>
      <c r="R795" s="5">
        <f t="shared" ca="1" si="405"/>
        <v>-2482625.5235204664</v>
      </c>
      <c r="S795" s="5">
        <f ca="1">VLOOKUP(CONCATENATE($F795," ",$G795),AllocFactorMatrix,(S$4+1),FALSE)*$E800</f>
        <v>-91210.181024570207</v>
      </c>
      <c r="T795" s="5">
        <f ca="1">VLOOKUP(CONCATENATE($F795," ",$G795),AllocFactorMatrix,(T$4+1),FALSE)*$E800</f>
        <v>-1279767.284424853</v>
      </c>
      <c r="U795" s="5">
        <f ca="1">VLOOKUP(CONCATENATE($F795," ",$G795),AllocFactorMatrix,(U$4+1),FALSE)*$E800</f>
        <v>-6310239.9081830699</v>
      </c>
      <c r="V795" s="5">
        <f ca="1">VLOOKUP(CONCATENATE($F795," ",$G795),AllocFactorMatrix,(V$4+1),FALSE)*$E800</f>
        <v>0</v>
      </c>
      <c r="W795" s="5">
        <f t="shared" ca="1" si="406"/>
        <v>-7681217.3736324934</v>
      </c>
      <c r="X795" s="5">
        <f ca="1">VLOOKUP(CONCATENATE($F795," ",$G795),AllocFactorMatrix,(X$4+1),FALSE)*$E800</f>
        <v>-554697.18460405176</v>
      </c>
      <c r="Y795" s="5">
        <f ca="1">VLOOKUP(CONCATENATE($F795," ",$G795),AllocFactorMatrix,(Y$4+1),FALSE)*$E800</f>
        <v>-11137.496882119294</v>
      </c>
      <c r="Z795" s="5">
        <f t="shared" ca="1" si="404"/>
        <v>-565834.68148617109</v>
      </c>
      <c r="AA795" s="5">
        <f ca="1">VLOOKUP(CONCATENATE($F795," ",$G795),AllocFactorMatrix,(AA$4+1),FALSE)*$E800</f>
        <v>-7375.6694154065681</v>
      </c>
      <c r="AB795" s="5">
        <f ca="1">VLOOKUP(CONCATENATE($F795," ",$G795),AllocFactorMatrix,(AB$4+1),FALSE)*$E800</f>
        <v>0</v>
      </c>
      <c r="AC795" s="5">
        <f ca="1">VLOOKUP(CONCATENATE($F795," ",$G795),AllocFactorMatrix,(AC$4+1),FALSE)*$E800</f>
        <v>0</v>
      </c>
    </row>
    <row r="796" spans="1:29" hidden="1" outlineLevel="1">
      <c r="F796" s="175" t="str">
        <f>F800</f>
        <v>RB_GUP</v>
      </c>
      <c r="G796" s="52" t="str">
        <f>$G$11</f>
        <v>DISTPRI</v>
      </c>
      <c r="H796" s="4">
        <f t="shared" ca="1" si="402"/>
        <v>-116955900.93789628</v>
      </c>
      <c r="I796" s="5">
        <f ca="1">VLOOKUP(CONCATENATE($F796," ",$G796),AllocFactorMatrix,(I$4+1),FALSE)*$E800</f>
        <v>-76583550.5793432</v>
      </c>
      <c r="J796" s="5">
        <f ca="1">VLOOKUP(CONCATENATE($F796," ",$G796),AllocFactorMatrix,(J$4+1),FALSE)*$E800</f>
        <v>-17923506.695729252</v>
      </c>
      <c r="K796" s="5">
        <f ca="1">VLOOKUP(CONCATENATE($F796," ",$G796),AllocFactorMatrix,(K$4+1),FALSE)*$E800</f>
        <v>-250351.07628764244</v>
      </c>
      <c r="L796" s="5">
        <f ca="1">VLOOKUP(CONCATENATE($F796," ",$G796),AllocFactorMatrix,(L$4+1),FALSE)*$E800</f>
        <v>0</v>
      </c>
      <c r="M796" s="5">
        <f t="shared" ca="1" si="403"/>
        <v>-18173857.772016894</v>
      </c>
      <c r="N796" s="5">
        <f ca="1">VLOOKUP(CONCATENATE($F796," ",$G796),AllocFactorMatrix,(N$4+1),FALSE)*$E800</f>
        <v>-10404947.240022123</v>
      </c>
      <c r="O796" s="5">
        <f ca="1">VLOOKUP(CONCATENATE($F796," ",$G796),AllocFactorMatrix,(O$4+1),FALSE)*$E800</f>
        <v>-1869552.5042478836</v>
      </c>
      <c r="P796" s="5">
        <f ca="1">VLOOKUP(CONCATENATE($F796," ",$G796),AllocFactorMatrix,(P$4+1),FALSE)*$E800</f>
        <v>0</v>
      </c>
      <c r="Q796" s="5">
        <f ca="1">VLOOKUP(CONCATENATE($F796," ",$G796),AllocFactorMatrix,(Q$4+1),FALSE)*$E800</f>
        <v>0</v>
      </c>
      <c r="R796" s="5">
        <f t="shared" ca="1" si="405"/>
        <v>-12274499.744270006</v>
      </c>
      <c r="S796" s="5">
        <f ca="1">VLOOKUP(CONCATENATE($F796," ",$G796),AllocFactorMatrix,(S$4+1),FALSE)*$E800</f>
        <v>-470477.97211363271</v>
      </c>
      <c r="T796" s="5">
        <f ca="1">VLOOKUP(CONCATENATE($F796," ",$G796),AllocFactorMatrix,(T$4+1),FALSE)*$E800</f>
        <v>-6505704.8552115764</v>
      </c>
      <c r="U796" s="5">
        <f ca="1">VLOOKUP(CONCATENATE($F796," ",$G796),AllocFactorMatrix,(U$4+1),FALSE)*$E800</f>
        <v>0</v>
      </c>
      <c r="V796" s="5">
        <f ca="1">VLOOKUP(CONCATENATE($F796," ",$G796),AllocFactorMatrix,(V$4+1),FALSE)*$E800</f>
        <v>0</v>
      </c>
      <c r="W796" s="5">
        <f t="shared" ca="1" si="406"/>
        <v>-6976182.827325209</v>
      </c>
      <c r="X796" s="5">
        <f ca="1">VLOOKUP(CONCATENATE($F796," ",$G796),AllocFactorMatrix,(X$4+1),FALSE)*$E800</f>
        <v>-2852950.5570516586</v>
      </c>
      <c r="Y796" s="5">
        <f ca="1">VLOOKUP(CONCATENATE($F796," ",$G796),AllocFactorMatrix,(Y$4+1),FALSE)*$E800</f>
        <v>-57263.216810584818</v>
      </c>
      <c r="Z796" s="5">
        <f t="shared" ca="1" si="404"/>
        <v>-2910213.7738622436</v>
      </c>
      <c r="AA796" s="5">
        <f ca="1">VLOOKUP(CONCATENATE($F796," ",$G796),AllocFactorMatrix,(AA$4+1),FALSE)*$E800</f>
        <v>-37596.241078712432</v>
      </c>
      <c r="AB796" s="5">
        <f ca="1">VLOOKUP(CONCATENATE($F796," ",$G796),AllocFactorMatrix,(AB$4+1),FALSE)*$E800</f>
        <v>0</v>
      </c>
      <c r="AC796" s="5">
        <f ca="1">VLOOKUP(CONCATENATE($F796," ",$G796),AllocFactorMatrix,(AC$4+1),FALSE)*$E800</f>
        <v>0</v>
      </c>
    </row>
    <row r="797" spans="1:29" hidden="1" outlineLevel="1">
      <c r="F797" s="175" t="str">
        <f>F800</f>
        <v>RB_GUP</v>
      </c>
      <c r="G797" s="52" t="str">
        <f>$G$12</f>
        <v>DISTSEC</v>
      </c>
      <c r="H797" s="4">
        <f t="shared" ca="1" si="402"/>
        <v>-56067083.460233122</v>
      </c>
      <c r="I797" s="5">
        <f ca="1">VLOOKUP(CONCATENATE($F797," ",$G797),AllocFactorMatrix,(I$4+1),FALSE)*$E800</f>
        <v>-41607667.683207482</v>
      </c>
      <c r="J797" s="5">
        <f ca="1">VLOOKUP(CONCATENATE($F797," ",$G797),AllocFactorMatrix,(J$4+1),FALSE)*$E800</f>
        <v>-8389964.7166669164</v>
      </c>
      <c r="K797" s="5">
        <f ca="1">VLOOKUP(CONCATENATE($F797," ",$G797),AllocFactorMatrix,(K$4+1),FALSE)*$E800</f>
        <v>0</v>
      </c>
      <c r="L797" s="5">
        <f ca="1">VLOOKUP(CONCATENATE($F797," ",$G797),AllocFactorMatrix,(L$4+1),FALSE)*$E800</f>
        <v>0</v>
      </c>
      <c r="M797" s="5">
        <f t="shared" ca="1" si="403"/>
        <v>-8389964.7166669164</v>
      </c>
      <c r="N797" s="5">
        <f ca="1">VLOOKUP(CONCATENATE($F797," ",$G797),AllocFactorMatrix,(N$4+1),FALSE)*$E800</f>
        <v>-4193602.0426471373</v>
      </c>
      <c r="O797" s="5">
        <f ca="1">VLOOKUP(CONCATENATE($F797," ",$G797),AllocFactorMatrix,(O$4+1),FALSE)*$E800</f>
        <v>0</v>
      </c>
      <c r="P797" s="5">
        <f ca="1">VLOOKUP(CONCATENATE($F797," ",$G797),AllocFactorMatrix,(P$4+1),FALSE)*$E800</f>
        <v>0</v>
      </c>
      <c r="Q797" s="5">
        <f ca="1">VLOOKUP(CONCATENATE($F797," ",$G797),AllocFactorMatrix,(Q$4+1),FALSE)*$E800</f>
        <v>0</v>
      </c>
      <c r="R797" s="5">
        <f t="shared" ca="1" si="405"/>
        <v>-4193602.0426471373</v>
      </c>
      <c r="S797" s="5">
        <f ca="1">VLOOKUP(CONCATENATE($F797," ",$G797),AllocFactorMatrix,(S$4+1),FALSE)*$E800</f>
        <v>-156747.02543791779</v>
      </c>
      <c r="T797" s="5">
        <f ca="1">VLOOKUP(CONCATENATE($F797," ",$G797),AllocFactorMatrix,(T$4+1),FALSE)*$E800</f>
        <v>0</v>
      </c>
      <c r="U797" s="5">
        <f ca="1">VLOOKUP(CONCATENATE($F797," ",$G797),AllocFactorMatrix,(U$4+1),FALSE)*$E800</f>
        <v>0</v>
      </c>
      <c r="V797" s="5">
        <f ca="1">VLOOKUP(CONCATENATE($F797," ",$G797),AllocFactorMatrix,(V$4+1),FALSE)*$E800</f>
        <v>0</v>
      </c>
      <c r="W797" s="5">
        <f t="shared" ca="1" si="406"/>
        <v>-156747.02543791779</v>
      </c>
      <c r="X797" s="5">
        <f ca="1">VLOOKUP(CONCATENATE($F797," ",$G797),AllocFactorMatrix,(X$4+1),FALSE)*$E800</f>
        <v>-1184595.0415055696</v>
      </c>
      <c r="Y797" s="5">
        <f ca="1">VLOOKUP(CONCATENATE($F797," ",$G797),AllocFactorMatrix,(Y$4+1),FALSE)*$E800</f>
        <v>0</v>
      </c>
      <c r="Z797" s="5">
        <f t="shared" ca="1" si="404"/>
        <v>-1184595.0415055696</v>
      </c>
      <c r="AA797" s="5">
        <f ca="1">VLOOKUP(CONCATENATE($F797," ",$G797),AllocFactorMatrix,(AA$4+1),FALSE)*$E800</f>
        <v>-14006.144464149609</v>
      </c>
      <c r="AB797" s="5">
        <f ca="1">VLOOKUP(CONCATENATE($F797," ",$G797),AllocFactorMatrix,(AB$4+1),FALSE)*$E800</f>
        <v>-431105.06685450638</v>
      </c>
      <c r="AC797" s="5">
        <f ca="1">VLOOKUP(CONCATENATE($F797," ",$G797),AllocFactorMatrix,(AC$4+1),FALSE)*$E800</f>
        <v>-89395.739449441855</v>
      </c>
    </row>
    <row r="798" spans="1:29" hidden="1" outlineLevel="1">
      <c r="F798" s="175" t="str">
        <f>F800</f>
        <v>RB_GUP</v>
      </c>
      <c r="G798" s="52" t="str">
        <f>$G$13</f>
        <v>ENERGY</v>
      </c>
      <c r="H798" s="4">
        <f t="shared" ca="1" si="402"/>
        <v>-3629817.6318701957</v>
      </c>
      <c r="I798" s="5">
        <f ca="1">VLOOKUP(CONCATENATE($F798," ",$G798),AllocFactorMatrix,(I$4+1),FALSE)*$E800</f>
        <v>-1420297.5813068987</v>
      </c>
      <c r="J798" s="5">
        <f ca="1">VLOOKUP(CONCATENATE($F798," ",$G798),AllocFactorMatrix,(J$4+1),FALSE)*$E800</f>
        <v>-409751.73134920001</v>
      </c>
      <c r="K798" s="5">
        <f ca="1">VLOOKUP(CONCATENATE($F798," ",$G798),AllocFactorMatrix,(K$4+1),FALSE)*$E800</f>
        <v>-5711.0645400688509</v>
      </c>
      <c r="L798" s="5">
        <f ca="1">VLOOKUP(CONCATENATE($F798," ",$G798),AllocFactorMatrix,(L$4+1),FALSE)*$E800</f>
        <v>-798.40198250962612</v>
      </c>
      <c r="M798" s="5">
        <f t="shared" ca="1" si="403"/>
        <v>-416261.19787177851</v>
      </c>
      <c r="N798" s="5">
        <f ca="1">VLOOKUP(CONCATENATE($F798," ",$G798),AllocFactorMatrix,(N$4+1),FALSE)*$E800</f>
        <v>-265856.88709628116</v>
      </c>
      <c r="O798" s="5">
        <f ca="1">VLOOKUP(CONCATENATE($F798," ",$G798),AllocFactorMatrix,(O$4+1),FALSE)*$E800</f>
        <v>-47412.642167989601</v>
      </c>
      <c r="P798" s="5">
        <f ca="1">VLOOKUP(CONCATENATE($F798," ",$G798),AllocFactorMatrix,(P$4+1),FALSE)*$E800</f>
        <v>-9654.9502694194107</v>
      </c>
      <c r="Q798" s="5">
        <f ca="1">VLOOKUP(CONCATENATE($F798," ",$G798),AllocFactorMatrix,(Q$4+1),FALSE)*$E800</f>
        <v>-364.67073920189392</v>
      </c>
      <c r="R798" s="5">
        <f t="shared" ca="1" si="405"/>
        <v>-323289.15027289209</v>
      </c>
      <c r="S798" s="5">
        <f ca="1">VLOOKUP(CONCATENATE($F798," ",$G798),AllocFactorMatrix,(S$4+1),FALSE)*$E800</f>
        <v>-13922.930010065631</v>
      </c>
      <c r="T798" s="5">
        <f ca="1">VLOOKUP(CONCATENATE($F798," ",$G798),AllocFactorMatrix,(T$4+1),FALSE)*$E800</f>
        <v>-220124.17069178115</v>
      </c>
      <c r="U798" s="5">
        <f ca="1">VLOOKUP(CONCATENATE($F798," ",$G798),AllocFactorMatrix,(U$4+1),FALSE)*$E800</f>
        <v>-946718.23176188057</v>
      </c>
      <c r="V798" s="5">
        <f ca="1">VLOOKUP(CONCATENATE($F798," ",$G798),AllocFactorMatrix,(V$4+1),FALSE)*$E800</f>
        <v>-178087.58762117155</v>
      </c>
      <c r="W798" s="5">
        <f t="shared" ca="1" si="406"/>
        <v>-1358852.9200848988</v>
      </c>
      <c r="X798" s="5">
        <f ca="1">VLOOKUP(CONCATENATE($F798," ",$G798),AllocFactorMatrix,(X$4+1),FALSE)*$E800</f>
        <v>-73028.251433703583</v>
      </c>
      <c r="Y798" s="5">
        <f ca="1">VLOOKUP(CONCATENATE($F798," ",$G798),AllocFactorMatrix,(Y$4+1),FALSE)*$E800</f>
        <v>-1465.2972975734758</v>
      </c>
      <c r="Z798" s="5">
        <f t="shared" ca="1" si="404"/>
        <v>-74493.548731277057</v>
      </c>
      <c r="AA798" s="5">
        <f ca="1">VLOOKUP(CONCATENATE($F798," ",$G798),AllocFactorMatrix,(AA$4+1),FALSE)*$E800</f>
        <v>-1307.0514728682738</v>
      </c>
      <c r="AB798" s="5">
        <f ca="1">VLOOKUP(CONCATENATE($F798," ",$G798),AllocFactorMatrix,(AB$4+1),FALSE)*$E800</f>
        <v>-29277.505352171065</v>
      </c>
      <c r="AC798" s="5">
        <f ca="1">VLOOKUP(CONCATENATE($F798," ",$G798),AllocFactorMatrix,(AC$4+1),FALSE)*$E800</f>
        <v>-6038.6767774110031</v>
      </c>
    </row>
    <row r="799" spans="1:29" hidden="1" outlineLevel="1">
      <c r="F799" s="175" t="str">
        <f>F800</f>
        <v>RB_GUP</v>
      </c>
      <c r="G799" s="52" t="str">
        <f>$G$14</f>
        <v>CUSTOMER</v>
      </c>
      <c r="H799" s="4">
        <f t="shared" ca="1" si="402"/>
        <v>-26424054.903047327</v>
      </c>
      <c r="I799" s="5">
        <f ca="1">VLOOKUP(CONCATENATE($F799," ",$G799),AllocFactorMatrix,(I$4+1),FALSE)*$E800</f>
        <v>-13087997.422642769</v>
      </c>
      <c r="J799" s="5">
        <f ca="1">VLOOKUP(CONCATENATE($F799," ",$G799),AllocFactorMatrix,(J$4+1),FALSE)*$E800</f>
        <v>-4171333.7662417344</v>
      </c>
      <c r="K799" s="5">
        <f ca="1">VLOOKUP(CONCATENATE($F799," ",$G799),AllocFactorMatrix,(K$4+1),FALSE)*$E800</f>
        <v>-266261.36364039016</v>
      </c>
      <c r="L799" s="5">
        <f ca="1">VLOOKUP(CONCATENATE($F799," ",$G799),AllocFactorMatrix,(L$4+1),FALSE)*$E800</f>
        <v>-44781.618325218369</v>
      </c>
      <c r="M799" s="5">
        <f t="shared" ca="1" si="403"/>
        <v>-4482376.7482073428</v>
      </c>
      <c r="N799" s="5">
        <f ca="1">VLOOKUP(CONCATENATE($F799," ",$G799),AllocFactorMatrix,(N$4+1),FALSE)*$E800</f>
        <v>-325213.31492327055</v>
      </c>
      <c r="O799" s="5">
        <f ca="1">VLOOKUP(CONCATENATE($F799," ",$G799),AllocFactorMatrix,(O$4+1),FALSE)*$E800</f>
        <v>-94004.664833964489</v>
      </c>
      <c r="P799" s="5">
        <f ca="1">VLOOKUP(CONCATENATE($F799," ",$G799),AllocFactorMatrix,(P$4+1),FALSE)*$E800</f>
        <v>-110115.91157873216</v>
      </c>
      <c r="Q799" s="5">
        <f ca="1">VLOOKUP(CONCATENATE($F799," ",$G799),AllocFactorMatrix,(Q$4+1),FALSE)*$E800</f>
        <v>-13758.714117815984</v>
      </c>
      <c r="R799" s="5">
        <f t="shared" ca="1" si="405"/>
        <v>-543092.60545378318</v>
      </c>
      <c r="S799" s="5">
        <f ca="1">VLOOKUP(CONCATENATE($F799," ",$G799),AllocFactorMatrix,(S$4+1),FALSE)*$E800</f>
        <v>-2153.3262418875238</v>
      </c>
      <c r="T799" s="5">
        <f ca="1">VLOOKUP(CONCATENATE($F799," ",$G799),AllocFactorMatrix,(T$4+1),FALSE)*$E800</f>
        <v>-66721.857513941999</v>
      </c>
      <c r="U799" s="5">
        <f ca="1">VLOOKUP(CONCATENATE($F799," ",$G799),AllocFactorMatrix,(U$4+1),FALSE)*$E800</f>
        <v>-185095.03225047214</v>
      </c>
      <c r="V799" s="5">
        <f ca="1">VLOOKUP(CONCATENATE($F799," ",$G799),AllocFactorMatrix,(V$4+1),FALSE)*$E800</f>
        <v>-55036.776257142075</v>
      </c>
      <c r="W799" s="5">
        <f t="shared" ca="1" si="406"/>
        <v>-309006.99226344377</v>
      </c>
      <c r="X799" s="5">
        <f ca="1">VLOOKUP(CONCATENATE($F799," ",$G799),AllocFactorMatrix,(X$4+1),FALSE)*$E800</f>
        <v>-65720.153296860415</v>
      </c>
      <c r="Y799" s="5">
        <f ca="1">VLOOKUP(CONCATENATE($F799," ",$G799),AllocFactorMatrix,(Y$4+1),FALSE)*$E800</f>
        <v>-1230.6032065473828</v>
      </c>
      <c r="Z799" s="5">
        <f t="shared" ca="1" si="404"/>
        <v>-66950.7565034078</v>
      </c>
      <c r="AA799" s="5">
        <f ca="1">VLOOKUP(CONCATENATE($F799," ",$G799),AllocFactorMatrix,(AA$4+1),FALSE)*$E800</f>
        <v>-6357.6685924734493</v>
      </c>
      <c r="AB799" s="5">
        <f ca="1">VLOOKUP(CONCATENATE($F799," ",$G799),AllocFactorMatrix,(AB$4+1),FALSE)*$E800</f>
        <v>-6986709.4911550488</v>
      </c>
      <c r="AC799" s="5">
        <f ca="1">VLOOKUP(CONCATENATE($F799," ",$G799),AllocFactorMatrix,(AC$4+1),FALSE)*$E800</f>
        <v>-941563.21822905238</v>
      </c>
    </row>
    <row r="800" spans="1:29" collapsed="1">
      <c r="D800" s="52" t="s">
        <v>200</v>
      </c>
      <c r="E800" s="58">
        <v>-532313594</v>
      </c>
      <c r="F800" s="93" t="s">
        <v>73</v>
      </c>
      <c r="G800" s="52" t="str">
        <f>$G$15</f>
        <v>TOTAL</v>
      </c>
      <c r="H800" s="4">
        <f t="shared" ca="1" si="402"/>
        <v>-532313593.99999994</v>
      </c>
      <c r="I800" s="5">
        <f ca="1">VLOOKUP(CONCATENATE($F800," ",$G800),AllocFactorMatrix,(I$4+1),FALSE)*$E800</f>
        <v>-301953929.77631563</v>
      </c>
      <c r="J800" s="5">
        <f ca="1">VLOOKUP(CONCATENATE($F800," ",$G800),AllocFactorMatrix,(J$4+1),FALSE)*$E800</f>
        <v>-70382886.8211959</v>
      </c>
      <c r="K800" s="5">
        <f ca="1">VLOOKUP(CONCATENATE($F800," ",$G800),AllocFactorMatrix,(K$4+1),FALSE)*$E800</f>
        <v>-1071597.5286066555</v>
      </c>
      <c r="L800" s="5">
        <f ca="1">VLOOKUP(CONCATENATE($F800," ",$G800),AllocFactorMatrix,(L$4+1),FALSE)*$E800</f>
        <v>-124120.18526461146</v>
      </c>
      <c r="M800" s="5">
        <f t="shared" ca="1" si="403"/>
        <v>-71578604.535067171</v>
      </c>
      <c r="N800" s="5">
        <f ca="1">VLOOKUP(CONCATENATE($F800," ",$G800),AllocFactorMatrix,(N$4+1),FALSE)*$E800</f>
        <v>-38632893.957426213</v>
      </c>
      <c r="O800" s="5">
        <f ca="1">VLOOKUP(CONCATENATE($F800," ",$G800),AllocFactorMatrix,(O$4+1),FALSE)*$E800</f>
        <v>-6212825.9694463825</v>
      </c>
      <c r="P800" s="5">
        <f ca="1">VLOOKUP(CONCATENATE($F800," ",$G800),AllocFactorMatrix,(P$4+1),FALSE)*$E800</f>
        <v>-993573.58942558884</v>
      </c>
      <c r="Q800" s="5">
        <f ca="1">VLOOKUP(CONCATENATE($F800," ",$G800),AllocFactorMatrix,(Q$4+1),FALSE)*$E800</f>
        <v>-43681.048504779916</v>
      </c>
      <c r="R800" s="5">
        <f t="shared" ca="1" si="405"/>
        <v>-45882974.56480296</v>
      </c>
      <c r="S800" s="5">
        <f ca="1">VLOOKUP(CONCATENATE($F800," ",$G800),AllocFactorMatrix,(S$4+1),FALSE)*$E800</f>
        <v>-1748888.8023730097</v>
      </c>
      <c r="T800" s="5">
        <f ca="1">VLOOKUP(CONCATENATE($F800," ",$G800),AllocFactorMatrix,(T$4+1),FALSE)*$E800</f>
        <v>-21766998.381513704</v>
      </c>
      <c r="U800" s="5">
        <f ca="1">VLOOKUP(CONCATENATE($F800," ",$G800),AllocFactorMatrix,(U$4+1),FALSE)*$E800</f>
        <v>-59818707.536260962</v>
      </c>
      <c r="V800" s="5">
        <f ca="1">VLOOKUP(CONCATENATE($F800," ",$G800),AllocFactorMatrix,(V$4+1),FALSE)*$E800</f>
        <v>-9721641.0791708101</v>
      </c>
      <c r="W800" s="5">
        <f t="shared" ca="1" si="406"/>
        <v>-93056235.799318478</v>
      </c>
      <c r="X800" s="5">
        <f ca="1">VLOOKUP(CONCATENATE($F800," ",$G800),AllocFactorMatrix,(X$4+1),FALSE)*$E800</f>
        <v>-10609839.196002768</v>
      </c>
      <c r="Y800" s="5">
        <f ca="1">VLOOKUP(CONCATENATE($F800," ",$G800),AllocFactorMatrix,(Y$4+1),FALSE)*$E800</f>
        <v>-188512.28753638748</v>
      </c>
      <c r="Z800" s="5">
        <f t="shared" ca="1" si="404"/>
        <v>-10798351.483539157</v>
      </c>
      <c r="AA800" s="5">
        <f ca="1">VLOOKUP(CONCATENATE($F800," ",$G800),AllocFactorMatrix,(AA$4+1),FALSE)*$E800</f>
        <v>-144194.29107172391</v>
      </c>
      <c r="AB800" s="5">
        <f ca="1">VLOOKUP(CONCATENATE($F800," ",$G800),AllocFactorMatrix,(AB$4+1),FALSE)*$E800</f>
        <v>-7791620.0525876526</v>
      </c>
      <c r="AC800" s="5">
        <f ca="1">VLOOKUP(CONCATENATE($F800," ",$G800),AllocFactorMatrix,(AC$4+1),FALSE)*$E800</f>
        <v>-1107683.4972973547</v>
      </c>
    </row>
    <row r="801" spans="4:29" hidden="1" outlineLevel="1">
      <c r="E801" s="52"/>
      <c r="F801" s="175" t="str">
        <f>F808</f>
        <v>TDPLANT</v>
      </c>
      <c r="G801" s="52" t="str">
        <f>$G$8</f>
        <v>PRODUCTION</v>
      </c>
      <c r="H801" s="4">
        <f t="shared" si="402"/>
        <v>-1238.0353691548964</v>
      </c>
      <c r="I801" s="5">
        <f>VLOOKUP(CONCATENATE($F801," ",$G801),AllocFactorMatrix,(I$4+1),FALSE)*$E808</f>
        <v>-636.82803659080571</v>
      </c>
      <c r="J801" s="5">
        <f>VLOOKUP(CONCATENATE($F801," ",$G801),AllocFactorMatrix,(J$4+1),FALSE)*$E808</f>
        <v>-148.50839604121964</v>
      </c>
      <c r="K801" s="5">
        <f>VLOOKUP(CONCATENATE($F801," ",$G801),AllocFactorMatrix,(K$4+1),FALSE)*$E808</f>
        <v>-2.064854758202805</v>
      </c>
      <c r="L801" s="5">
        <f>VLOOKUP(CONCATENATE($F801," ",$G801),AllocFactorMatrix,(L$4+1),FALSE)*$E808</f>
        <v>-0.28757997719006984</v>
      </c>
      <c r="M801" s="5">
        <f t="shared" si="403"/>
        <v>-150.86083077661252</v>
      </c>
      <c r="N801" s="5">
        <f>VLOOKUP(CONCATENATE($F801," ",$G801),AllocFactorMatrix,(N$4+1),FALSE)*$E808</f>
        <v>-88.393414669684688</v>
      </c>
      <c r="O801" s="5">
        <f>VLOOKUP(CONCATENATE($F801," ",$G801),AllocFactorMatrix,(O$4+1),FALSE)*$E808</f>
        <v>-15.839356113825579</v>
      </c>
      <c r="P801" s="5">
        <f>VLOOKUP(CONCATENATE($F801," ",$G801),AllocFactorMatrix,(P$4+1),FALSE)*$E808</f>
        <v>-3.2120597821841361</v>
      </c>
      <c r="Q801" s="5">
        <f>VLOOKUP(CONCATENATE($F801," ",$G801),AllocFactorMatrix,(Q$4+1),FALSE)*$E808</f>
        <v>-0.12197651766444036</v>
      </c>
      <c r="R801" s="5">
        <f t="shared" si="405"/>
        <v>-107.56680708335884</v>
      </c>
      <c r="S801" s="5">
        <f>VLOOKUP(CONCATENATE($F801," ",$G801),AllocFactorMatrix,(S$4+1),FALSE)*$E808</f>
        <v>-4.1860622126715912</v>
      </c>
      <c r="T801" s="5">
        <f>VLOOKUP(CONCATENATE($F801," ",$G801),AllocFactorMatrix,(T$4+1),FALSE)*$E808</f>
        <v>-56.514257111057113</v>
      </c>
      <c r="U801" s="5">
        <f>VLOOKUP(CONCATENATE($F801," ",$G801),AllocFactorMatrix,(U$4+1),FALSE)*$E808</f>
        <v>-216.14434694084667</v>
      </c>
      <c r="V801" s="5">
        <f>VLOOKUP(CONCATENATE($F801," ",$G801),AllocFactorMatrix,(V$4+1),FALSE)*$E808</f>
        <v>-39.156553120186949</v>
      </c>
      <c r="W801" s="5">
        <f>SUBTOTAL(9,S801:V801)</f>
        <v>-316.00121938476235</v>
      </c>
      <c r="X801" s="5">
        <f>VLOOKUP(CONCATENATE($F801," ",$G801),AllocFactorMatrix,(X$4+1),FALSE)*$E808</f>
        <v>-24.260422489860641</v>
      </c>
      <c r="Y801" s="5">
        <f>VLOOKUP(CONCATENATE($F801," ",$G801),AllocFactorMatrix,(Y$4+1),FALSE)*$E808</f>
        <v>-0.48454286251645934</v>
      </c>
      <c r="Z801" s="5">
        <f t="shared" si="404"/>
        <v>-24.7449653523771</v>
      </c>
      <c r="AA801" s="5">
        <f>VLOOKUP(CONCATENATE($F801," ",$G801),AllocFactorMatrix,(AA$4+1),FALSE)*$E808</f>
        <v>-0.32003422123869679</v>
      </c>
      <c r="AB801" s="5">
        <f>VLOOKUP(CONCATENATE($F801," ",$G801),AllocFactorMatrix,(AB$4+1),FALSE)*$E808</f>
        <v>-1.4217742262891</v>
      </c>
      <c r="AC801" s="5">
        <f>VLOOKUP(CONCATENATE($F801," ",$G801),AllocFactorMatrix,(AC$4+1),FALSE)*$E808</f>
        <v>-0.29170151945209882</v>
      </c>
    </row>
    <row r="802" spans="4:29" hidden="1" outlineLevel="1">
      <c r="E802" s="52"/>
      <c r="F802" s="175" t="str">
        <f>F808</f>
        <v>TDPLANT</v>
      </c>
      <c r="G802" s="52" t="str">
        <f>$G$9</f>
        <v>BULKTRAN</v>
      </c>
      <c r="H802" s="4">
        <f t="shared" si="402"/>
        <v>-51166.661456849928</v>
      </c>
      <c r="I802" s="5">
        <f>VLOOKUP(CONCATENATE($F802," ",$G802),AllocFactorMatrix,(I$4+1),FALSE)*$E808</f>
        <v>-26319.413294884165</v>
      </c>
      <c r="J802" s="5">
        <f>VLOOKUP(CONCATENATE($F802," ",$G802),AllocFactorMatrix,(J$4+1),FALSE)*$E808</f>
        <v>-6137.6912268087008</v>
      </c>
      <c r="K802" s="5">
        <f>VLOOKUP(CONCATENATE($F802," ",$G802),AllocFactorMatrix,(K$4+1),FALSE)*$E808</f>
        <v>-85.338211655979023</v>
      </c>
      <c r="L802" s="5">
        <f>VLOOKUP(CONCATENATE($F802," ",$G802),AllocFactorMatrix,(L$4+1),FALSE)*$E808</f>
        <v>-11.885369110817326</v>
      </c>
      <c r="M802" s="5">
        <f t="shared" si="403"/>
        <v>-6234.9148075754965</v>
      </c>
      <c r="N802" s="5">
        <f>VLOOKUP(CONCATENATE($F802," ",$G802),AllocFactorMatrix,(N$4+1),FALSE)*$E808</f>
        <v>-3653.2041297867327</v>
      </c>
      <c r="O802" s="5">
        <f>VLOOKUP(CONCATENATE($F802," ",$G802),AllocFactorMatrix,(O$4+1),FALSE)*$E808</f>
        <v>-654.62343981644437</v>
      </c>
      <c r="P802" s="5">
        <f>VLOOKUP(CONCATENATE($F802," ",$G802),AllocFactorMatrix,(P$4+1),FALSE)*$E808</f>
        <v>-132.75095328364262</v>
      </c>
      <c r="Q802" s="5">
        <f>VLOOKUP(CONCATENATE($F802," ",$G802),AllocFactorMatrix,(Q$4+1),FALSE)*$E808</f>
        <v>-5.0411574180487246</v>
      </c>
      <c r="R802" s="5">
        <f t="shared" si="405"/>
        <v>-4445.6196803048688</v>
      </c>
      <c r="S802" s="5">
        <f>VLOOKUP(CONCATENATE($F802," ",$G802),AllocFactorMatrix,(S$4+1),FALSE)*$E808</f>
        <v>-173.00541923877907</v>
      </c>
      <c r="T802" s="5">
        <f>VLOOKUP(CONCATENATE($F802," ",$G802),AllocFactorMatrix,(T$4+1),FALSE)*$E808</f>
        <v>-2335.6730616353225</v>
      </c>
      <c r="U802" s="5">
        <f>VLOOKUP(CONCATENATE($F802," ",$G802),AllocFactorMatrix,(U$4+1),FALSE)*$E808</f>
        <v>-8933.0118519017251</v>
      </c>
      <c r="V802" s="5">
        <f>VLOOKUP(CONCATENATE($F802," ",$G802),AllocFactorMatrix,(V$4+1),FALSE)*$E808</f>
        <v>-1618.297947889321</v>
      </c>
      <c r="W802" s="5">
        <f t="shared" ref="W802:W808" si="407">SUBTOTAL(9,S802:V802)</f>
        <v>-13059.988280665148</v>
      </c>
      <c r="X802" s="5">
        <f>VLOOKUP(CONCATENATE($F802," ",$G802),AllocFactorMatrix,(X$4+1),FALSE)*$E808</f>
        <v>-1002.6569961294379</v>
      </c>
      <c r="Y802" s="5">
        <f>VLOOKUP(CONCATENATE($F802," ",$G802),AllocFactorMatrix,(Y$4+1),FALSE)*$E808</f>
        <v>-20.025631920868623</v>
      </c>
      <c r="Z802" s="5">
        <f t="shared" si="404"/>
        <v>-1022.6826280503064</v>
      </c>
      <c r="AA802" s="5">
        <f>VLOOKUP(CONCATENATE($F802," ",$G802),AllocFactorMatrix,(AA$4+1),FALSE)*$E808</f>
        <v>-13.226667880987049</v>
      </c>
      <c r="AB802" s="5">
        <f>VLOOKUP(CONCATENATE($F802," ",$G802),AllocFactorMatrix,(AB$4+1),FALSE)*$E808</f>
        <v>-58.760389498619702</v>
      </c>
      <c r="AC802" s="5">
        <f>VLOOKUP(CONCATENATE($F802," ",$G802),AllocFactorMatrix,(AC$4+1),FALSE)*$E808</f>
        <v>-12.05570799034812</v>
      </c>
    </row>
    <row r="803" spans="4:29" hidden="1" outlineLevel="1">
      <c r="E803" s="52"/>
      <c r="F803" s="175" t="str">
        <f>F808</f>
        <v>TDPLANT</v>
      </c>
      <c r="G803" s="52" t="str">
        <f>$G$10</f>
        <v>SUBTRAN</v>
      </c>
      <c r="H803" s="4">
        <f t="shared" si="402"/>
        <v>-14166.517982118929</v>
      </c>
      <c r="I803" s="5">
        <f>VLOOKUP(CONCATENATE($F803," ",$G803),AllocFactorMatrix,(I$4+1),FALSE)*$E808</f>
        <v>-7238.4299805446017</v>
      </c>
      <c r="J803" s="5">
        <f>VLOOKUP(CONCATENATE($F803," ",$G803),AllocFactorMatrix,(J$4+1),FALSE)*$E808</f>
        <v>-1696.8102672728792</v>
      </c>
      <c r="K803" s="5">
        <f>VLOOKUP(CONCATENATE($F803," ",$G803),AllocFactorMatrix,(K$4+1),FALSE)*$E808</f>
        <v>-23.703781466874752</v>
      </c>
      <c r="L803" s="5">
        <f>VLOOKUP(CONCATENATE($F803," ",$G803),AllocFactorMatrix,(L$4+1),FALSE)*$E808</f>
        <v>-4.2902743117713484</v>
      </c>
      <c r="M803" s="5">
        <f t="shared" si="403"/>
        <v>-1724.8043230515252</v>
      </c>
      <c r="N803" s="5">
        <f>VLOOKUP(CONCATENATE($F803," ",$G803),AllocFactorMatrix,(N$4+1),FALSE)*$E808</f>
        <v>-980.63493121971555</v>
      </c>
      <c r="O803" s="5">
        <f>VLOOKUP(CONCATENATE($F803," ",$G803),AllocFactorMatrix,(O$4+1),FALSE)*$E808</f>
        <v>-176.21517040773062</v>
      </c>
      <c r="P803" s="5">
        <f>VLOOKUP(CONCATENATE($F803," ",$G803),AllocFactorMatrix,(P$4+1),FALSE)*$E808</f>
        <v>-46.255123612892689</v>
      </c>
      <c r="Q803" s="5">
        <f>VLOOKUP(CONCATENATE($F803," ",$G803),AllocFactorMatrix,(Q$4+1),FALSE)*$E808</f>
        <v>0</v>
      </c>
      <c r="R803" s="5">
        <f t="shared" si="405"/>
        <v>-1203.105225240339</v>
      </c>
      <c r="S803" s="5">
        <f>VLOOKUP(CONCATENATE($F803," ",$G803),AllocFactorMatrix,(S$4+1),FALSE)*$E808</f>
        <v>-44.201368408622564</v>
      </c>
      <c r="T803" s="5">
        <f>VLOOKUP(CONCATENATE($F803," ",$G803),AllocFactorMatrix,(T$4+1),FALSE)*$E808</f>
        <v>-620.18805993737965</v>
      </c>
      <c r="U803" s="5">
        <f>VLOOKUP(CONCATENATE($F803," ",$G803),AllocFactorMatrix,(U$4+1),FALSE)*$E808</f>
        <v>-3058.0055405575463</v>
      </c>
      <c r="V803" s="5">
        <f>VLOOKUP(CONCATENATE($F803," ",$G803),AllocFactorMatrix,(V$4+1),FALSE)*$E808</f>
        <v>0</v>
      </c>
      <c r="W803" s="5">
        <f t="shared" si="407"/>
        <v>-3722.3949689035485</v>
      </c>
      <c r="X803" s="5">
        <f>VLOOKUP(CONCATENATE($F803," ",$G803),AllocFactorMatrix,(X$4+1),FALSE)*$E808</f>
        <v>-268.81181833533094</v>
      </c>
      <c r="Y803" s="5">
        <f>VLOOKUP(CONCATENATE($F803," ",$G803),AllocFactorMatrix,(Y$4+1),FALSE)*$E808</f>
        <v>-5.3973426793641206</v>
      </c>
      <c r="Z803" s="5">
        <f t="shared" si="404"/>
        <v>-274.20916101469504</v>
      </c>
      <c r="AA803" s="5">
        <f>VLOOKUP(CONCATENATE($F803," ",$G803),AllocFactorMatrix,(AA$4+1),FALSE)*$E808</f>
        <v>-3.5743233642171339</v>
      </c>
      <c r="AB803" s="5">
        <f>VLOOKUP(CONCATENATE($F803," ",$G803),AllocFactorMatrix,(AB$4+1),FALSE)*$E808</f>
        <v>0</v>
      </c>
      <c r="AC803" s="5">
        <f>VLOOKUP(CONCATENATE($F803," ",$G803),AllocFactorMatrix,(AC$4+1),FALSE)*$E808</f>
        <v>0</v>
      </c>
    </row>
    <row r="804" spans="4:29" hidden="1" outlineLevel="1">
      <c r="E804" s="52"/>
      <c r="F804" s="175" t="str">
        <f>F808</f>
        <v>TDPLANT</v>
      </c>
      <c r="G804" s="52" t="str">
        <f>$G$11</f>
        <v>DISTPRI</v>
      </c>
      <c r="H804" s="4">
        <f t="shared" si="402"/>
        <v>-55879.954286097774</v>
      </c>
      <c r="I804" s="5">
        <f>VLOOKUP(CONCATENATE($F804," ",$G804),AllocFactorMatrix,(I$4+1),FALSE)*$E808</f>
        <v>-36590.589026484151</v>
      </c>
      <c r="J804" s="5">
        <f>VLOOKUP(CONCATENATE($F804," ",$G804),AllocFactorMatrix,(J$4+1),FALSE)*$E808</f>
        <v>-8563.6101023731153</v>
      </c>
      <c r="K804" s="5">
        <f>VLOOKUP(CONCATENATE($F804," ",$G804),AllocFactorMatrix,(K$4+1),FALSE)*$E808</f>
        <v>-119.61437247922474</v>
      </c>
      <c r="L804" s="5">
        <f>VLOOKUP(CONCATENATE($F804," ",$G804),AllocFactorMatrix,(L$4+1),FALSE)*$E808</f>
        <v>0</v>
      </c>
      <c r="M804" s="5">
        <f t="shared" si="403"/>
        <v>-8683.2244748523408</v>
      </c>
      <c r="N804" s="5">
        <f>VLOOKUP(CONCATENATE($F804," ",$G804),AllocFactorMatrix,(N$4+1),FALSE)*$E808</f>
        <v>-4971.3436556778288</v>
      </c>
      <c r="O804" s="5">
        <f>VLOOKUP(CONCATENATE($F804," ",$G804),AllocFactorMatrix,(O$4+1),FALSE)*$E808</f>
        <v>-893.24700707752493</v>
      </c>
      <c r="P804" s="5">
        <f>VLOOKUP(CONCATENATE($F804," ",$G804),AllocFactorMatrix,(P$4+1),FALSE)*$E808</f>
        <v>0</v>
      </c>
      <c r="Q804" s="5">
        <f>VLOOKUP(CONCATENATE($F804," ",$G804),AllocFactorMatrix,(Q$4+1),FALSE)*$E808</f>
        <v>0</v>
      </c>
      <c r="R804" s="5">
        <f t="shared" si="405"/>
        <v>-5864.5906627553541</v>
      </c>
      <c r="S804" s="5">
        <f>VLOOKUP(CONCATENATE($F804," ",$G804),AllocFactorMatrix,(S$4+1),FALSE)*$E808</f>
        <v>-224.78803859829145</v>
      </c>
      <c r="T804" s="5">
        <f>VLOOKUP(CONCATENATE($F804," ",$G804),AllocFactorMatrix,(T$4+1),FALSE)*$E808</f>
        <v>-3108.3381598770852</v>
      </c>
      <c r="U804" s="5">
        <f>VLOOKUP(CONCATENATE($F804," ",$G804),AllocFactorMatrix,(U$4+1),FALSE)*$E808</f>
        <v>0</v>
      </c>
      <c r="V804" s="5">
        <f>VLOOKUP(CONCATENATE($F804," ",$G804),AllocFactorMatrix,(V$4+1),FALSE)*$E808</f>
        <v>0</v>
      </c>
      <c r="W804" s="5">
        <f t="shared" si="407"/>
        <v>-3333.1261984753764</v>
      </c>
      <c r="X804" s="5">
        <f>VLOOKUP(CONCATENATE($F804," ",$G804),AllocFactorMatrix,(X$4+1),FALSE)*$E808</f>
        <v>-1363.1013521344041</v>
      </c>
      <c r="Y804" s="5">
        <f>VLOOKUP(CONCATENATE($F804," ",$G804),AllocFactorMatrix,(Y$4+1),FALSE)*$E808</f>
        <v>-27.359593761323062</v>
      </c>
      <c r="Z804" s="5">
        <f t="shared" si="404"/>
        <v>-1390.4609458957273</v>
      </c>
      <c r="AA804" s="5">
        <f>VLOOKUP(CONCATENATE($F804," ",$G804),AllocFactorMatrix,(AA$4+1),FALSE)*$E808</f>
        <v>-17.962977634819207</v>
      </c>
      <c r="AB804" s="5">
        <f>VLOOKUP(CONCATENATE($F804," ",$G804),AllocFactorMatrix,(AB$4+1),FALSE)*$E808</f>
        <v>0</v>
      </c>
      <c r="AC804" s="5">
        <f>VLOOKUP(CONCATENATE($F804," ",$G804),AllocFactorMatrix,(AC$4+1),FALSE)*$E808</f>
        <v>0</v>
      </c>
    </row>
    <row r="805" spans="4:29" hidden="1" outlineLevel="1">
      <c r="E805" s="52"/>
      <c r="F805" s="175" t="str">
        <f>F808</f>
        <v>TDPLANT</v>
      </c>
      <c r="G805" s="52" t="str">
        <f>$G$12</f>
        <v>DISTSEC</v>
      </c>
      <c r="H805" s="4">
        <f t="shared" si="402"/>
        <v>-26918.254800091592</v>
      </c>
      <c r="I805" s="5">
        <f>VLOOKUP(CONCATENATE($F805," ",$G805),AllocFactorMatrix,(I$4+1),FALSE)*$E808</f>
        <v>-19976.173740667386</v>
      </c>
      <c r="J805" s="5">
        <f>VLOOKUP(CONCATENATE($F805," ",$G805),AllocFactorMatrix,(J$4+1),FALSE)*$E808</f>
        <v>-4028.0891044957393</v>
      </c>
      <c r="K805" s="5">
        <f>VLOOKUP(CONCATENATE($F805," ",$G805),AllocFactorMatrix,(K$4+1),FALSE)*$E808</f>
        <v>0</v>
      </c>
      <c r="L805" s="5">
        <f>VLOOKUP(CONCATENATE($F805," ",$G805),AllocFactorMatrix,(L$4+1),FALSE)*$E808</f>
        <v>0</v>
      </c>
      <c r="M805" s="5">
        <f t="shared" si="403"/>
        <v>-4028.0891044957393</v>
      </c>
      <c r="N805" s="5">
        <f>VLOOKUP(CONCATENATE($F805," ",$G805),AllocFactorMatrix,(N$4+1),FALSE)*$E808</f>
        <v>-2013.3818516567947</v>
      </c>
      <c r="O805" s="5">
        <f>VLOOKUP(CONCATENATE($F805," ",$G805),AllocFactorMatrix,(O$4+1),FALSE)*$E808</f>
        <v>0</v>
      </c>
      <c r="P805" s="5">
        <f>VLOOKUP(CONCATENATE($F805," ",$G805),AllocFactorMatrix,(P$4+1),FALSE)*$E808</f>
        <v>0</v>
      </c>
      <c r="Q805" s="5">
        <f>VLOOKUP(CONCATENATE($F805," ",$G805),AllocFactorMatrix,(Q$4+1),FALSE)*$E808</f>
        <v>0</v>
      </c>
      <c r="R805" s="5">
        <f t="shared" si="405"/>
        <v>-2013.3818516567947</v>
      </c>
      <c r="S805" s="5">
        <f>VLOOKUP(CONCATENATE($F805," ",$G805),AllocFactorMatrix,(S$4+1),FALSE)*$E808</f>
        <v>-75.255499474785168</v>
      </c>
      <c r="T805" s="5">
        <f>VLOOKUP(CONCATENATE($F805," ",$G805),AllocFactorMatrix,(T$4+1),FALSE)*$E808</f>
        <v>0</v>
      </c>
      <c r="U805" s="5">
        <f>VLOOKUP(CONCATENATE($F805," ",$G805),AllocFactorMatrix,(U$4+1),FALSE)*$E808</f>
        <v>0</v>
      </c>
      <c r="V805" s="5">
        <f>VLOOKUP(CONCATENATE($F805," ",$G805),AllocFactorMatrix,(V$4+1),FALSE)*$E808</f>
        <v>0</v>
      </c>
      <c r="W805" s="5">
        <f t="shared" si="407"/>
        <v>-75.255499474785168</v>
      </c>
      <c r="X805" s="5">
        <f>VLOOKUP(CONCATENATE($F805," ",$G805),AllocFactorMatrix,(X$4+1),FALSE)*$E808</f>
        <v>-568.73354549980741</v>
      </c>
      <c r="Y805" s="5">
        <f>VLOOKUP(CONCATENATE($F805," ",$G805),AllocFactorMatrix,(Y$4+1),FALSE)*$E808</f>
        <v>0</v>
      </c>
      <c r="Z805" s="5">
        <f t="shared" si="404"/>
        <v>-568.73354549980741</v>
      </c>
      <c r="AA805" s="5">
        <f>VLOOKUP(CONCATENATE($F805," ",$G805),AllocFactorMatrix,(AA$4+1),FALSE)*$E808</f>
        <v>-6.7244618800313081</v>
      </c>
      <c r="AB805" s="5">
        <f>VLOOKUP(CONCATENATE($F805," ",$G805),AllocFactorMatrix,(AB$4+1),FALSE)*$E808</f>
        <v>-206.97698754797815</v>
      </c>
      <c r="AC805" s="5">
        <f>VLOOKUP(CONCATENATE($F805," ",$G805),AllocFactorMatrix,(AC$4+1),FALSE)*$E808</f>
        <v>-42.9196088690694</v>
      </c>
    </row>
    <row r="806" spans="4:29" hidden="1" outlineLevel="1">
      <c r="E806" s="52"/>
      <c r="F806" s="175" t="str">
        <f>F808</f>
        <v>TDPLANT</v>
      </c>
      <c r="G806" s="52" t="str">
        <f>$G$13</f>
        <v>ENERGY</v>
      </c>
      <c r="H806" s="4">
        <f t="shared" si="402"/>
        <v>0</v>
      </c>
      <c r="I806" s="5">
        <f>VLOOKUP(CONCATENATE($F806," ",$G806),AllocFactorMatrix,(I$4+1),FALSE)*$E808</f>
        <v>0</v>
      </c>
      <c r="J806" s="5">
        <f>VLOOKUP(CONCATENATE($F806," ",$G806),AllocFactorMatrix,(J$4+1),FALSE)*$E808</f>
        <v>0</v>
      </c>
      <c r="K806" s="5">
        <f>VLOOKUP(CONCATENATE($F806," ",$G806),AllocFactorMatrix,(K$4+1),FALSE)*$E808</f>
        <v>0</v>
      </c>
      <c r="L806" s="5">
        <f>VLOOKUP(CONCATENATE($F806," ",$G806),AllocFactorMatrix,(L$4+1),FALSE)*$E808</f>
        <v>0</v>
      </c>
      <c r="M806" s="5">
        <f t="shared" si="403"/>
        <v>0</v>
      </c>
      <c r="N806" s="5">
        <f>VLOOKUP(CONCATENATE($F806," ",$G806),AllocFactorMatrix,(N$4+1),FALSE)*$E808</f>
        <v>0</v>
      </c>
      <c r="O806" s="5">
        <f>VLOOKUP(CONCATENATE($F806," ",$G806),AllocFactorMatrix,(O$4+1),FALSE)*$E808</f>
        <v>0</v>
      </c>
      <c r="P806" s="5">
        <f>VLOOKUP(CONCATENATE($F806," ",$G806),AllocFactorMatrix,(P$4+1),FALSE)*$E808</f>
        <v>0</v>
      </c>
      <c r="Q806" s="5">
        <f>VLOOKUP(CONCATENATE($F806," ",$G806),AllocFactorMatrix,(Q$4+1),FALSE)*$E808</f>
        <v>0</v>
      </c>
      <c r="R806" s="5">
        <f t="shared" si="405"/>
        <v>0</v>
      </c>
      <c r="S806" s="5">
        <f>VLOOKUP(CONCATENATE($F806," ",$G806),AllocFactorMatrix,(S$4+1),FALSE)*$E808</f>
        <v>0</v>
      </c>
      <c r="T806" s="5">
        <f>VLOOKUP(CONCATENATE($F806," ",$G806),AllocFactorMatrix,(T$4+1),FALSE)*$E808</f>
        <v>0</v>
      </c>
      <c r="U806" s="5">
        <f>VLOOKUP(CONCATENATE($F806," ",$G806),AllocFactorMatrix,(U$4+1),FALSE)*$E808</f>
        <v>0</v>
      </c>
      <c r="V806" s="5">
        <f>VLOOKUP(CONCATENATE($F806," ",$G806),AllocFactorMatrix,(V$4+1),FALSE)*$E808</f>
        <v>0</v>
      </c>
      <c r="W806" s="5">
        <f t="shared" si="407"/>
        <v>0</v>
      </c>
      <c r="X806" s="5">
        <f>VLOOKUP(CONCATENATE($F806," ",$G806),AllocFactorMatrix,(X$4+1),FALSE)*$E808</f>
        <v>0</v>
      </c>
      <c r="Y806" s="5">
        <f>VLOOKUP(CONCATENATE($F806," ",$G806),AllocFactorMatrix,(Y$4+1),FALSE)*$E808</f>
        <v>0</v>
      </c>
      <c r="Z806" s="5">
        <f t="shared" si="404"/>
        <v>0</v>
      </c>
      <c r="AA806" s="5">
        <f>VLOOKUP(CONCATENATE($F806," ",$G806),AllocFactorMatrix,(AA$4+1),FALSE)*$E808</f>
        <v>0</v>
      </c>
      <c r="AB806" s="5">
        <f>VLOOKUP(CONCATENATE($F806," ",$G806),AllocFactorMatrix,(AB$4+1),FALSE)*$E808</f>
        <v>0</v>
      </c>
      <c r="AC806" s="5">
        <f>VLOOKUP(CONCATENATE($F806," ",$G806),AllocFactorMatrix,(AC$4+1),FALSE)*$E808</f>
        <v>0</v>
      </c>
    </row>
    <row r="807" spans="4:29" hidden="1" outlineLevel="1">
      <c r="E807" s="52"/>
      <c r="F807" s="175" t="str">
        <f>F808</f>
        <v>TDPLANT</v>
      </c>
      <c r="G807" s="52" t="str">
        <f>$G$14</f>
        <v>CUSTOMER</v>
      </c>
      <c r="H807" s="4">
        <f t="shared" si="402"/>
        <v>-11798.576105686876</v>
      </c>
      <c r="I807" s="5">
        <f>VLOOKUP(CONCATENATE($F807," ",$G807),AllocFactorMatrix,(I$4+1),FALSE)*$E808</f>
        <v>-5517.2910052289681</v>
      </c>
      <c r="J807" s="5">
        <f>VLOOKUP(CONCATENATE($F807," ",$G807),AllocFactorMatrix,(J$4+1),FALSE)*$E808</f>
        <v>-1864.3213440840632</v>
      </c>
      <c r="K807" s="5">
        <f>VLOOKUP(CONCATENATE($F807," ",$G807),AllocFactorMatrix,(K$4+1),FALSE)*$E808</f>
        <v>-126.06186536309825</v>
      </c>
      <c r="L807" s="5">
        <f>VLOOKUP(CONCATENATE($F807," ",$G807),AllocFactorMatrix,(L$4+1),FALSE)*$E808</f>
        <v>-21.23472467877755</v>
      </c>
      <c r="M807" s="5">
        <f t="shared" si="403"/>
        <v>-2011.617934125939</v>
      </c>
      <c r="N807" s="5">
        <f>VLOOKUP(CONCATENATE($F807," ",$G807),AllocFactorMatrix,(N$4+1),FALSE)*$E808</f>
        <v>-152.16673322214197</v>
      </c>
      <c r="O807" s="5">
        <f>VLOOKUP(CONCATENATE($F807," ",$G807),AllocFactorMatrix,(O$4+1),FALSE)*$E808</f>
        <v>-44.344227860069466</v>
      </c>
      <c r="P807" s="5">
        <f>VLOOKUP(CONCATENATE($F807," ",$G807),AllocFactorMatrix,(P$4+1),FALSE)*$E808</f>
        <v>-52.224613455563642</v>
      </c>
      <c r="Q807" s="5">
        <f>VLOOKUP(CONCATENATE($F807," ",$G807),AllocFactorMatrix,(Q$4+1),FALSE)*$E808</f>
        <v>-6.5279867405460807</v>
      </c>
      <c r="R807" s="5">
        <f t="shared" si="405"/>
        <v>-255.26356127832119</v>
      </c>
      <c r="S807" s="5">
        <f>VLOOKUP(CONCATENATE($F807," ",$G807),AllocFactorMatrix,(S$4+1),FALSE)*$E808</f>
        <v>-1.0001327936950628</v>
      </c>
      <c r="T807" s="5">
        <f>VLOOKUP(CONCATENATE($F807," ",$G807),AllocFactorMatrix,(T$4+1),FALSE)*$E808</f>
        <v>-31.44279369008008</v>
      </c>
      <c r="U807" s="5">
        <f>VLOOKUP(CONCATENATE($F807," ",$G807),AllocFactorMatrix,(U$4+1),FALSE)*$E808</f>
        <v>-87.786963080720938</v>
      </c>
      <c r="V807" s="5">
        <f>VLOOKUP(CONCATENATE($F807," ",$G807),AllocFactorMatrix,(V$4+1),FALSE)*$E808</f>
        <v>-26.111867014273777</v>
      </c>
      <c r="W807" s="5">
        <f t="shared" si="407"/>
        <v>-146.34175657876986</v>
      </c>
      <c r="X807" s="5">
        <f>VLOOKUP(CONCATENATE($F807," ",$G807),AllocFactorMatrix,(X$4+1),FALSE)*$E808</f>
        <v>-30.602832289246383</v>
      </c>
      <c r="Y807" s="5">
        <f>VLOOKUP(CONCATENATE($F807," ",$G807),AllocFactorMatrix,(Y$4+1),FALSE)*$E808</f>
        <v>-0.57938250779196665</v>
      </c>
      <c r="Z807" s="5">
        <f t="shared" si="404"/>
        <v>-31.182214797038348</v>
      </c>
      <c r="AA807" s="5">
        <f>VLOOKUP(CONCATENATE($F807," ",$G807),AllocFactorMatrix,(AA$4+1),FALSE)*$E808</f>
        <v>-2.9861703442416299</v>
      </c>
      <c r="AB807" s="5">
        <f>VLOOKUP(CONCATENATE($F807," ",$G807),AllocFactorMatrix,(AB$4+1),FALSE)*$E808</f>
        <v>-3382.0106443454724</v>
      </c>
      <c r="AC807" s="5">
        <f>VLOOKUP(CONCATENATE($F807," ",$G807),AllocFactorMatrix,(AC$4+1),FALSE)*$E808</f>
        <v>-451.88281898812363</v>
      </c>
    </row>
    <row r="808" spans="4:29" collapsed="1">
      <c r="D808" s="52" t="s">
        <v>201</v>
      </c>
      <c r="E808" s="58">
        <v>-161168</v>
      </c>
      <c r="F808" s="93" t="s">
        <v>204</v>
      </c>
      <c r="G808" s="52" t="str">
        <f>$G$15</f>
        <v>TOTAL</v>
      </c>
      <c r="H808" s="4">
        <f t="shared" si="402"/>
        <v>-161168</v>
      </c>
      <c r="I808" s="5">
        <f>VLOOKUP(CONCATENATE($F808," ",$G808),AllocFactorMatrix,(I$4+1),FALSE)*$E808</f>
        <v>-96278.725084400081</v>
      </c>
      <c r="J808" s="5">
        <f>VLOOKUP(CONCATENATE($F808," ",$G808),AllocFactorMatrix,(J$4+1),FALSE)*$E808</f>
        <v>-22439.030441075716</v>
      </c>
      <c r="K808" s="5">
        <f>VLOOKUP(CONCATENATE($F808," ",$G808),AllocFactorMatrix,(K$4+1),FALSE)*$E808</f>
        <v>-356.78308572337954</v>
      </c>
      <c r="L808" s="5">
        <f>VLOOKUP(CONCATENATE($F808," ",$G808),AllocFactorMatrix,(L$4+1),FALSE)*$E808</f>
        <v>-37.697948078556287</v>
      </c>
      <c r="M808" s="5">
        <f t="shared" si="403"/>
        <v>-22833.51147487765</v>
      </c>
      <c r="N808" s="5">
        <f>VLOOKUP(CONCATENATE($F808," ",$G808),AllocFactorMatrix,(N$4+1),FALSE)*$E808</f>
        <v>-11859.1247162329</v>
      </c>
      <c r="O808" s="5">
        <f>VLOOKUP(CONCATENATE($F808," ",$G808),AllocFactorMatrix,(O$4+1),FALSE)*$E808</f>
        <v>-1784.2692012755954</v>
      </c>
      <c r="P808" s="5">
        <f>VLOOKUP(CONCATENATE($F808," ",$G808),AllocFactorMatrix,(P$4+1),FALSE)*$E808</f>
        <v>-234.44275013428307</v>
      </c>
      <c r="Q808" s="5">
        <f>VLOOKUP(CONCATENATE($F808," ",$G808),AllocFactorMatrix,(Q$4+1),FALSE)*$E808</f>
        <v>-11.691120676259246</v>
      </c>
      <c r="R808" s="5">
        <f t="shared" si="405"/>
        <v>-13889.527788319039</v>
      </c>
      <c r="S808" s="5">
        <f>VLOOKUP(CONCATENATE($F808," ",$G808),AllocFactorMatrix,(S$4+1),FALSE)*$E808</f>
        <v>-522.43652072684495</v>
      </c>
      <c r="T808" s="5">
        <f>VLOOKUP(CONCATENATE($F808," ",$G808),AllocFactorMatrix,(T$4+1),FALSE)*$E808</f>
        <v>-6152.1563322509255</v>
      </c>
      <c r="U808" s="5">
        <f>VLOOKUP(CONCATENATE($F808," ",$G808),AllocFactorMatrix,(U$4+1),FALSE)*$E808</f>
        <v>-12294.94870248084</v>
      </c>
      <c r="V808" s="5">
        <f>VLOOKUP(CONCATENATE($F808," ",$G808),AllocFactorMatrix,(V$4+1),FALSE)*$E808</f>
        <v>-1683.5663680237817</v>
      </c>
      <c r="W808" s="5">
        <f t="shared" si="407"/>
        <v>-20653.107923482392</v>
      </c>
      <c r="X808" s="5">
        <f>VLOOKUP(CONCATENATE($F808," ",$G808),AllocFactorMatrix,(X$4+1),FALSE)*$E808</f>
        <v>-3258.1669668780874</v>
      </c>
      <c r="Y808" s="5">
        <f>VLOOKUP(CONCATENATE($F808," ",$G808),AllocFactorMatrix,(Y$4+1),FALSE)*$E808</f>
        <v>-53.846493731864236</v>
      </c>
      <c r="Z808" s="5">
        <f t="shared" si="404"/>
        <v>-3312.0134606099514</v>
      </c>
      <c r="AA808" s="5">
        <f>VLOOKUP(CONCATENATE($F808," ",$G808),AllocFactorMatrix,(AA$4+1),FALSE)*$E808</f>
        <v>-44.794635325535019</v>
      </c>
      <c r="AB808" s="5">
        <f>VLOOKUP(CONCATENATE($F808," ",$G808),AllocFactorMatrix,(AB$4+1),FALSE)*$E808</f>
        <v>-3649.1697956183593</v>
      </c>
      <c r="AC808" s="5">
        <f>VLOOKUP(CONCATENATE($F808," ",$G808),AllocFactorMatrix,(AC$4+1),FALSE)*$E808</f>
        <v>-507.14983736699327</v>
      </c>
    </row>
    <row r="809" spans="4:29" hidden="1" outlineLevel="1">
      <c r="E809" s="52"/>
      <c r="F809" s="175" t="str">
        <f>F816</f>
        <v>CUST_DEP_FXNL</v>
      </c>
      <c r="G809" s="52" t="str">
        <f>$G$8</f>
        <v>PRODUCTION</v>
      </c>
      <c r="H809" s="4">
        <f t="shared" ca="1" si="402"/>
        <v>-10766109.891519235</v>
      </c>
      <c r="I809" s="5">
        <f ca="1">VLOOKUP(CONCATENATE($F809," ",$G809),AllocFactorMatrix,(I$4+1),FALSE)*$E816</f>
        <v>-7072751.7697749035</v>
      </c>
      <c r="J809" s="5">
        <f ca="1">VLOOKUP(CONCATENATE($F809," ",$G809),AllocFactorMatrix,(J$4+1),FALSE)*$E816</f>
        <v>-1447638.3874493423</v>
      </c>
      <c r="K809" s="5">
        <f ca="1">VLOOKUP(CONCATENATE($F809," ",$G809),AllocFactorMatrix,(K$4+1),FALSE)*$E816</f>
        <v>-127595.92684164159</v>
      </c>
      <c r="L809" s="5">
        <f ca="1">VLOOKUP(CONCATENATE($F809," ",$G809),AllocFactorMatrix,(L$4+1),FALSE)*$E816</f>
        <v>-83709.348113646309</v>
      </c>
      <c r="M809" s="5">
        <f t="shared" ca="1" si="403"/>
        <v>-1658943.6624046301</v>
      </c>
      <c r="N809" s="5">
        <f ca="1">VLOOKUP(CONCATENATE($F809," ",$G809),AllocFactorMatrix,(N$4+1),FALSE)*$E816</f>
        <v>-518834.26307849371</v>
      </c>
      <c r="O809" s="5">
        <f ca="1">VLOOKUP(CONCATENATE($F809," ",$G809),AllocFactorMatrix,(O$4+1),FALSE)*$E816</f>
        <v>-252548.64176823155</v>
      </c>
      <c r="P809" s="5">
        <f ca="1">VLOOKUP(CONCATENATE($F809," ",$G809),AllocFactorMatrix,(P$4+1),FALSE)*$E816</f>
        <v>-68845.747030076498</v>
      </c>
      <c r="Q809" s="5">
        <f ca="1">VLOOKUP(CONCATENATE($F809," ",$G809),AllocFactorMatrix,(Q$4+1),FALSE)*$E816</f>
        <v>0</v>
      </c>
      <c r="R809" s="5">
        <f t="shared" ca="1" si="405"/>
        <v>-840228.65187680174</v>
      </c>
      <c r="S809" s="5">
        <f ca="1">VLOOKUP(CONCATENATE($F809," ",$G809),AllocFactorMatrix,(S$4+1),FALSE)*$E816</f>
        <v>0</v>
      </c>
      <c r="T809" s="5">
        <f ca="1">VLOOKUP(CONCATENATE($F809," ",$G809),AllocFactorMatrix,(T$4+1),FALSE)*$E816</f>
        <v>-689223.33602146246</v>
      </c>
      <c r="U809" s="5">
        <f ca="1">VLOOKUP(CONCATENATE($F809," ",$G809),AllocFactorMatrix,(U$4+1),FALSE)*$E816</f>
        <v>-338109.4736696264</v>
      </c>
      <c r="V809" s="5">
        <f ca="1">VLOOKUP(CONCATENATE($F809," ",$G809),AllocFactorMatrix,(V$4+1),FALSE)*$E816</f>
        <v>-152943.92046699749</v>
      </c>
      <c r="W809" s="5">
        <f ca="1">SUBTOTAL(9,S809:V809)</f>
        <v>-1180276.7301580864</v>
      </c>
      <c r="X809" s="5">
        <f ca="1">VLOOKUP(CONCATENATE($F809," ",$G809),AllocFactorMatrix,(X$4+1),FALSE)*$E816</f>
        <v>-10535.283362126378</v>
      </c>
      <c r="Y809" s="5">
        <f ca="1">VLOOKUP(CONCATENATE($F809," ",$G809),AllocFactorMatrix,(Y$4+1),FALSE)*$E816</f>
        <v>0</v>
      </c>
      <c r="Z809" s="5">
        <f t="shared" ca="1" si="404"/>
        <v>-10535.283362126378</v>
      </c>
      <c r="AA809" s="5">
        <f ca="1">VLOOKUP(CONCATENATE($F809," ",$G809),AllocFactorMatrix,(AA$4+1),FALSE)*$E816</f>
        <v>0</v>
      </c>
      <c r="AB809" s="5">
        <f ca="1">VLOOKUP(CONCATENATE($F809," ",$G809),AllocFactorMatrix,(AB$4+1),FALSE)*$E816</f>
        <v>-3373.7939426887851</v>
      </c>
      <c r="AC809" s="5">
        <f ca="1">VLOOKUP(CONCATENATE($F809," ",$G809),AllocFactorMatrix,(AC$4+1),FALSE)*$E816</f>
        <v>0</v>
      </c>
    </row>
    <row r="810" spans="4:29" hidden="1" outlineLevel="1">
      <c r="E810" s="52"/>
      <c r="F810" s="175" t="str">
        <f>F816</f>
        <v>CUST_DEP_FXNL</v>
      </c>
      <c r="G810" s="52" t="str">
        <f>$G$9</f>
        <v>BULKTRAN</v>
      </c>
      <c r="H810" s="4">
        <f t="shared" ca="1" si="402"/>
        <v>-5846584.0849475423</v>
      </c>
      <c r="I810" s="5">
        <f ca="1">VLOOKUP(CONCATENATE($F810," ",$G810),AllocFactorMatrix,(I$4+1),FALSE)*$E816</f>
        <v>-3840889.4531648955</v>
      </c>
      <c r="J810" s="5">
        <f ca="1">VLOOKUP(CONCATENATE($F810," ",$G810),AllocFactorMatrix,(J$4+1),FALSE)*$E816</f>
        <v>-786146.49507595785</v>
      </c>
      <c r="K810" s="5">
        <f ca="1">VLOOKUP(CONCATENATE($F810," ",$G810),AllocFactorMatrix,(K$4+1),FALSE)*$E816</f>
        <v>-69291.538233704763</v>
      </c>
      <c r="L810" s="5">
        <f ca="1">VLOOKUP(CONCATENATE($F810," ",$G810),AllocFactorMatrix,(L$4+1),FALSE)*$E816</f>
        <v>-45458.735548306344</v>
      </c>
      <c r="M810" s="5">
        <f t="shared" ca="1" si="403"/>
        <v>-900896.76885796897</v>
      </c>
      <c r="N810" s="5">
        <f ca="1">VLOOKUP(CONCATENATE($F810," ",$G810),AllocFactorMatrix,(N$4+1),FALSE)*$E816</f>
        <v>-281755.26497548632</v>
      </c>
      <c r="O810" s="5">
        <f ca="1">VLOOKUP(CONCATENATE($F810," ",$G810),AllocFactorMatrix,(O$4+1),FALSE)*$E816</f>
        <v>-137147.66842574935</v>
      </c>
      <c r="P810" s="5">
        <f ca="1">VLOOKUP(CONCATENATE($F810," ",$G810),AllocFactorMatrix,(P$4+1),FALSE)*$E816</f>
        <v>-37386.990561877879</v>
      </c>
      <c r="Q810" s="5">
        <f ca="1">VLOOKUP(CONCATENATE($F810," ",$G810),AllocFactorMatrix,(Q$4+1),FALSE)*$E816</f>
        <v>0</v>
      </c>
      <c r="R810" s="5">
        <f t="shared" ca="1" si="405"/>
        <v>-456289.92396311357</v>
      </c>
      <c r="S810" s="5">
        <f ca="1">VLOOKUP(CONCATENATE($F810," ",$G810),AllocFactorMatrix,(S$4+1),FALSE)*$E816</f>
        <v>0</v>
      </c>
      <c r="T810" s="5">
        <f ca="1">VLOOKUP(CONCATENATE($F810," ",$G810),AllocFactorMatrix,(T$4+1),FALSE)*$E816</f>
        <v>-374285.81242067419</v>
      </c>
      <c r="U810" s="5">
        <f ca="1">VLOOKUP(CONCATENATE($F810," ",$G810),AllocFactorMatrix,(U$4+1),FALSE)*$E816</f>
        <v>-183611.86051834718</v>
      </c>
      <c r="V810" s="5">
        <f ca="1">VLOOKUP(CONCATENATE($F810," ",$G810),AllocFactorMatrix,(V$4+1),FALSE)*$E816</f>
        <v>-83056.879439454322</v>
      </c>
      <c r="W810" s="5">
        <f t="shared" ref="W810:W816" ca="1" si="408">SUBTOTAL(9,S810:V810)</f>
        <v>-640954.55237847567</v>
      </c>
      <c r="X810" s="5">
        <f ca="1">VLOOKUP(CONCATENATE($F810," ",$G810),AllocFactorMatrix,(X$4+1),FALSE)*$E816</f>
        <v>-5721.2327067124888</v>
      </c>
      <c r="Y810" s="5">
        <f ca="1">VLOOKUP(CONCATENATE($F810," ",$G810),AllocFactorMatrix,(Y$4+1),FALSE)*$E816</f>
        <v>0</v>
      </c>
      <c r="Z810" s="5">
        <f t="shared" ca="1" si="404"/>
        <v>-5721.2327067124888</v>
      </c>
      <c r="AA810" s="5">
        <f ca="1">VLOOKUP(CONCATENATE($F810," ",$G810),AllocFactorMatrix,(AA$4+1),FALSE)*$E816</f>
        <v>0</v>
      </c>
      <c r="AB810" s="5">
        <f ca="1">VLOOKUP(CONCATENATE($F810," ",$G810),AllocFactorMatrix,(AB$4+1),FALSE)*$E816</f>
        <v>-1832.153876374115</v>
      </c>
      <c r="AC810" s="5">
        <f ca="1">VLOOKUP(CONCATENATE($F810," ",$G810),AllocFactorMatrix,(AC$4+1),FALSE)*$E816</f>
        <v>0</v>
      </c>
    </row>
    <row r="811" spans="4:29" hidden="1" outlineLevel="1">
      <c r="E811" s="52"/>
      <c r="F811" s="175" t="str">
        <f>F816</f>
        <v>CUST_DEP_FXNL</v>
      </c>
      <c r="G811" s="52" t="str">
        <f>$G$10</f>
        <v>SUBTRAN</v>
      </c>
      <c r="H811" s="4">
        <f t="shared" ca="1" si="402"/>
        <v>-1598693.2647390277</v>
      </c>
      <c r="I811" s="5">
        <f ca="1">VLOOKUP(CONCATENATE($F811," ",$G811),AllocFactorMatrix,(I$4+1),FALSE)*$E816</f>
        <v>-1056344.5739479447</v>
      </c>
      <c r="J811" s="5">
        <f ca="1">VLOOKUP(CONCATENATE($F811," ",$G811),AllocFactorMatrix,(J$4+1),FALSE)*$E816</f>
        <v>-217338.84461204699</v>
      </c>
      <c r="K811" s="5">
        <f ca="1">VLOOKUP(CONCATENATE($F811," ",$G811),AllocFactorMatrix,(K$4+1),FALSE)*$E816</f>
        <v>-19246.861622464246</v>
      </c>
      <c r="L811" s="5">
        <f ca="1">VLOOKUP(CONCATENATE($F811," ",$G811),AllocFactorMatrix,(L$4+1),FALSE)*$E816</f>
        <v>-16409.500564855727</v>
      </c>
      <c r="M811" s="5">
        <f t="shared" ca="1" si="403"/>
        <v>-252995.20679936695</v>
      </c>
      <c r="N811" s="5">
        <f ca="1">VLOOKUP(CONCATENATE($F811," ",$G811),AllocFactorMatrix,(N$4+1),FALSE)*$E816</f>
        <v>-75632.957623855866</v>
      </c>
      <c r="O811" s="5">
        <f ca="1">VLOOKUP(CONCATENATE($F811," ",$G811),AllocFactorMatrix,(O$4+1),FALSE)*$E816</f>
        <v>-36918.648611204037</v>
      </c>
      <c r="P811" s="5">
        <f ca="1">VLOOKUP(CONCATENATE($F811," ",$G811),AllocFactorMatrix,(P$4+1),FALSE)*$E816</f>
        <v>-13027.117495086635</v>
      </c>
      <c r="Q811" s="5">
        <f ca="1">VLOOKUP(CONCATENATE($F811," ",$G811),AllocFactorMatrix,(Q$4+1),FALSE)*$E816</f>
        <v>0</v>
      </c>
      <c r="R811" s="5">
        <f t="shared" ca="1" si="405"/>
        <v>-125578.72373014655</v>
      </c>
      <c r="S811" s="5">
        <f ca="1">VLOOKUP(CONCATENATE($F811," ",$G811),AllocFactorMatrix,(S$4+1),FALSE)*$E816</f>
        <v>0</v>
      </c>
      <c r="T811" s="5">
        <f ca="1">VLOOKUP(CONCATENATE($F811," ",$G811),AllocFactorMatrix,(T$4+1),FALSE)*$E816</f>
        <v>-99384.884760144734</v>
      </c>
      <c r="U811" s="5">
        <f ca="1">VLOOKUP(CONCATENATE($F811," ",$G811),AllocFactorMatrix,(U$4+1),FALSE)*$E816</f>
        <v>-62855.996128728744</v>
      </c>
      <c r="V811" s="5">
        <f ca="1">VLOOKUP(CONCATENATE($F811," ",$G811),AllocFactorMatrix,(V$4+1),FALSE)*$E816</f>
        <v>0</v>
      </c>
      <c r="W811" s="5">
        <f t="shared" ca="1" si="408"/>
        <v>-162240.88088887348</v>
      </c>
      <c r="X811" s="5">
        <f ca="1">VLOOKUP(CONCATENATE($F811," ",$G811),AllocFactorMatrix,(X$4+1),FALSE)*$E816</f>
        <v>-1533.879372695852</v>
      </c>
      <c r="Y811" s="5">
        <f ca="1">VLOOKUP(CONCATENATE($F811," ",$G811),AllocFactorMatrix,(Y$4+1),FALSE)*$E816</f>
        <v>0</v>
      </c>
      <c r="Z811" s="5">
        <f t="shared" ca="1" si="404"/>
        <v>-1533.879372695852</v>
      </c>
      <c r="AA811" s="5">
        <f ca="1">VLOOKUP(CONCATENATE($F811," ",$G811),AllocFactorMatrix,(AA$4+1),FALSE)*$E816</f>
        <v>0</v>
      </c>
      <c r="AB811" s="5">
        <f ca="1">VLOOKUP(CONCATENATE($F811," ",$G811),AllocFactorMatrix,(AB$4+1),FALSE)*$E816</f>
        <v>0</v>
      </c>
      <c r="AC811" s="5">
        <f ca="1">VLOOKUP(CONCATENATE($F811," ",$G811),AllocFactorMatrix,(AC$4+1),FALSE)*$E816</f>
        <v>0</v>
      </c>
    </row>
    <row r="812" spans="4:29" hidden="1" outlineLevel="1">
      <c r="E812" s="52"/>
      <c r="F812" s="175" t="str">
        <f>F816</f>
        <v>CUST_DEP_FXNL</v>
      </c>
      <c r="G812" s="52" t="str">
        <f>$G$11</f>
        <v>DISTPRI</v>
      </c>
      <c r="H812" s="4">
        <f t="shared" ca="1" si="402"/>
        <v>-7719018.1363169476</v>
      </c>
      <c r="I812" s="5">
        <f ca="1">VLOOKUP(CONCATENATE($F812," ",$G812),AllocFactorMatrix,(I$4+1),FALSE)*$E816</f>
        <v>-5416130.5306725129</v>
      </c>
      <c r="J812" s="5">
        <f ca="1">VLOOKUP(CONCATENATE($F812," ",$G812),AllocFactorMatrix,(J$4+1),FALSE)*$E816</f>
        <v>-1112549.7744318822</v>
      </c>
      <c r="K812" s="5">
        <f ca="1">VLOOKUP(CONCATENATE($F812," ",$G812),AllocFactorMatrix,(K$4+1),FALSE)*$E816</f>
        <v>-98510.868771490888</v>
      </c>
      <c r="L812" s="5">
        <f ca="1">VLOOKUP(CONCATENATE($F812," ",$G812),AllocFactorMatrix,(L$4+1),FALSE)*$E816</f>
        <v>0</v>
      </c>
      <c r="M812" s="5">
        <f t="shared" ca="1" si="403"/>
        <v>-1211060.6432033731</v>
      </c>
      <c r="N812" s="5">
        <f ca="1">VLOOKUP(CONCATENATE($F812," ",$G812),AllocFactorMatrix,(N$4+1),FALSE)*$E816</f>
        <v>-388898.26353401691</v>
      </c>
      <c r="O812" s="5">
        <f ca="1">VLOOKUP(CONCATENATE($F812," ",$G812),AllocFactorMatrix,(O$4+1),FALSE)*$E816</f>
        <v>-189815.88958679771</v>
      </c>
      <c r="P812" s="5">
        <f ca="1">VLOOKUP(CONCATENATE($F812," ",$G812),AllocFactorMatrix,(P$4+1),FALSE)*$E816</f>
        <v>0</v>
      </c>
      <c r="Q812" s="5">
        <f ca="1">VLOOKUP(CONCATENATE($F812," ",$G812),AllocFactorMatrix,(Q$4+1),FALSE)*$E816</f>
        <v>0</v>
      </c>
      <c r="R812" s="5">
        <f t="shared" ca="1" si="405"/>
        <v>-578714.15312081459</v>
      </c>
      <c r="S812" s="5">
        <f ca="1">VLOOKUP(CONCATENATE($F812," ",$G812),AllocFactorMatrix,(S$4+1),FALSE)*$E816</f>
        <v>0</v>
      </c>
      <c r="T812" s="5">
        <f ca="1">VLOOKUP(CONCATENATE($F812," ",$G812),AllocFactorMatrix,(T$4+1),FALSE)*$E816</f>
        <v>-505223.67245017865</v>
      </c>
      <c r="U812" s="5">
        <f ca="1">VLOOKUP(CONCATENATE($F812," ",$G812),AllocFactorMatrix,(U$4+1),FALSE)*$E816</f>
        <v>0</v>
      </c>
      <c r="V812" s="5">
        <f ca="1">VLOOKUP(CONCATENATE($F812," ",$G812),AllocFactorMatrix,(V$4+1),FALSE)*$E816</f>
        <v>0</v>
      </c>
      <c r="W812" s="5">
        <f t="shared" ca="1" si="408"/>
        <v>-505223.67245017865</v>
      </c>
      <c r="X812" s="5">
        <f ca="1">VLOOKUP(CONCATENATE($F812," ",$G812),AllocFactorMatrix,(X$4+1),FALSE)*$E816</f>
        <v>-7889.1368700678904</v>
      </c>
      <c r="Y812" s="5">
        <f ca="1">VLOOKUP(CONCATENATE($F812," ",$G812),AllocFactorMatrix,(Y$4+1),FALSE)*$E816</f>
        <v>0</v>
      </c>
      <c r="Z812" s="5">
        <f t="shared" ca="1" si="404"/>
        <v>-7889.1368700678904</v>
      </c>
      <c r="AA812" s="5">
        <f ca="1">VLOOKUP(CONCATENATE($F812," ",$G812),AllocFactorMatrix,(AA$4+1),FALSE)*$E816</f>
        <v>0</v>
      </c>
      <c r="AB812" s="5">
        <f ca="1">VLOOKUP(CONCATENATE($F812," ",$G812),AllocFactorMatrix,(AB$4+1),FALSE)*$E816</f>
        <v>0</v>
      </c>
      <c r="AC812" s="5">
        <f ca="1">VLOOKUP(CONCATENATE($F812," ",$G812),AllocFactorMatrix,(AC$4+1),FALSE)*$E816</f>
        <v>0</v>
      </c>
    </row>
    <row r="813" spans="4:29" hidden="1" outlineLevel="1">
      <c r="E813" s="52"/>
      <c r="F813" s="175" t="str">
        <f>F816</f>
        <v>CUST_DEP_FXNL</v>
      </c>
      <c r="G813" s="52" t="str">
        <f>$G$12</f>
        <v>DISTSEC</v>
      </c>
      <c r="H813" s="4">
        <f t="shared" ca="1" si="402"/>
        <v>-3629885.2092664796</v>
      </c>
      <c r="I813" s="5">
        <f ca="1">VLOOKUP(CONCATENATE($F813," ",$G813),AllocFactorMatrix,(I$4+1),FALSE)*$E816</f>
        <v>-2942571.3164816387</v>
      </c>
      <c r="J813" s="5">
        <f ca="1">VLOOKUP(CONCATENATE($F813," ",$G813),AllocFactorMatrix,(J$4+1),FALSE)*$E816</f>
        <v>-520782.7637458556</v>
      </c>
      <c r="K813" s="5">
        <f ca="1">VLOOKUP(CONCATENATE($F813," ",$G813),AllocFactorMatrix,(K$4+1),FALSE)*$E816</f>
        <v>0</v>
      </c>
      <c r="L813" s="5">
        <f ca="1">VLOOKUP(CONCATENATE($F813," ",$G813),AllocFactorMatrix,(L$4+1),FALSE)*$E816</f>
        <v>0</v>
      </c>
      <c r="M813" s="5">
        <f t="shared" ca="1" si="403"/>
        <v>-520782.7637458556</v>
      </c>
      <c r="N813" s="5">
        <f ca="1">VLOOKUP(CONCATENATE($F813," ",$G813),AllocFactorMatrix,(N$4+1),FALSE)*$E816</f>
        <v>-156741.26112480997</v>
      </c>
      <c r="O813" s="5">
        <f ca="1">VLOOKUP(CONCATENATE($F813," ",$G813),AllocFactorMatrix,(O$4+1),FALSE)*$E816</f>
        <v>0</v>
      </c>
      <c r="P813" s="5">
        <f ca="1">VLOOKUP(CONCATENATE($F813," ",$G813),AllocFactorMatrix,(P$4+1),FALSE)*$E816</f>
        <v>0</v>
      </c>
      <c r="Q813" s="5">
        <f ca="1">VLOOKUP(CONCATENATE($F813," ",$G813),AllocFactorMatrix,(Q$4+1),FALSE)*$E816</f>
        <v>0</v>
      </c>
      <c r="R813" s="5">
        <f t="shared" ca="1" si="405"/>
        <v>-156741.26112480997</v>
      </c>
      <c r="S813" s="5">
        <f ca="1">VLOOKUP(CONCATENATE($F813," ",$G813),AllocFactorMatrix,(S$4+1),FALSE)*$E816</f>
        <v>0</v>
      </c>
      <c r="T813" s="5">
        <f ca="1">VLOOKUP(CONCATENATE($F813," ",$G813),AllocFactorMatrix,(T$4+1),FALSE)*$E816</f>
        <v>0</v>
      </c>
      <c r="U813" s="5">
        <f ca="1">VLOOKUP(CONCATENATE($F813," ",$G813),AllocFactorMatrix,(U$4+1),FALSE)*$E816</f>
        <v>0</v>
      </c>
      <c r="V813" s="5">
        <f ca="1">VLOOKUP(CONCATENATE($F813," ",$G813),AllocFactorMatrix,(V$4+1),FALSE)*$E816</f>
        <v>0</v>
      </c>
      <c r="W813" s="5">
        <f t="shared" ca="1" si="408"/>
        <v>0</v>
      </c>
      <c r="X813" s="5">
        <f ca="1">VLOOKUP(CONCATENATE($F813," ",$G813),AllocFactorMatrix,(X$4+1),FALSE)*$E816</f>
        <v>-3275.7078088654634</v>
      </c>
      <c r="Y813" s="5">
        <f ca="1">VLOOKUP(CONCATENATE($F813," ",$G813),AllocFactorMatrix,(Y$4+1),FALSE)*$E816</f>
        <v>0</v>
      </c>
      <c r="Z813" s="5">
        <f t="shared" ca="1" si="404"/>
        <v>-3275.7078088654634</v>
      </c>
      <c r="AA813" s="5">
        <f ca="1">VLOOKUP(CONCATENATE($F813," ",$G813),AllocFactorMatrix,(AA$4+1),FALSE)*$E816</f>
        <v>0</v>
      </c>
      <c r="AB813" s="5">
        <f ca="1">VLOOKUP(CONCATENATE($F813," ",$G813),AllocFactorMatrix,(AB$4+1),FALSE)*$E816</f>
        <v>-6514.1601053099439</v>
      </c>
      <c r="AC813" s="5">
        <f ca="1">VLOOKUP(CONCATENATE($F813," ",$G813),AllocFactorMatrix,(AC$4+1),FALSE)*$E816</f>
        <v>0</v>
      </c>
    </row>
    <row r="814" spans="4:29" hidden="1" outlineLevel="1">
      <c r="E814" s="52"/>
      <c r="F814" s="175" t="str">
        <f>F816</f>
        <v>CUST_DEP_FXNL</v>
      </c>
      <c r="G814" s="52" t="str">
        <f>$G$13</f>
        <v>ENERGY</v>
      </c>
      <c r="H814" s="4">
        <f t="shared" ca="1" si="402"/>
        <v>-177274.16589207994</v>
      </c>
      <c r="I814" s="5">
        <f ca="1">VLOOKUP(CONCATENATE($F814," ",$G814),AllocFactorMatrix,(I$4+1),FALSE)*$E816</f>
        <v>-100446.07535905384</v>
      </c>
      <c r="J814" s="5">
        <f ca="1">VLOOKUP(CONCATENATE($F814," ",$G814),AllocFactorMatrix,(J$4+1),FALSE)*$E816</f>
        <v>-25434.152145810203</v>
      </c>
      <c r="K814" s="5">
        <f ca="1">VLOOKUP(CONCATENATE($F814," ",$G814),AllocFactorMatrix,(K$4+1),FALSE)*$E816</f>
        <v>-2247.2518904046274</v>
      </c>
      <c r="L814" s="5">
        <f ca="1">VLOOKUP(CONCATENATE($F814," ",$G814),AllocFactorMatrix,(L$4+1),FALSE)*$E816</f>
        <v>-1479.8725202506625</v>
      </c>
      <c r="M814" s="5">
        <f t="shared" ca="1" si="403"/>
        <v>-29161.276556465491</v>
      </c>
      <c r="N814" s="5">
        <f ca="1">VLOOKUP(CONCATENATE($F814," ",$G814),AllocFactorMatrix,(N$4+1),FALSE)*$E816</f>
        <v>-9936.7425278826413</v>
      </c>
      <c r="O814" s="5">
        <f ca="1">VLOOKUP(CONCATENATE($F814," ",$G814),AllocFactorMatrix,(O$4+1),FALSE)*$E816</f>
        <v>-4813.8112357523805</v>
      </c>
      <c r="P814" s="5">
        <f ca="1">VLOOKUP(CONCATENATE($F814," ",$G814),AllocFactorMatrix,(P$4+1),FALSE)*$E816</f>
        <v>-1317.7436206864027</v>
      </c>
      <c r="Q814" s="5">
        <f ca="1">VLOOKUP(CONCATENATE($F814," ",$G814),AllocFactorMatrix,(Q$4+1),FALSE)*$E816</f>
        <v>0</v>
      </c>
      <c r="R814" s="5">
        <f t="shared" ca="1" si="405"/>
        <v>-16068.297384321424</v>
      </c>
      <c r="S814" s="5">
        <f ca="1">VLOOKUP(CONCATENATE($F814," ",$G814),AllocFactorMatrix,(S$4+1),FALSE)*$E816</f>
        <v>0</v>
      </c>
      <c r="T814" s="5">
        <f ca="1">VLOOKUP(CONCATENATE($F814," ",$G814),AllocFactorMatrix,(T$4+1),FALSE)*$E816</f>
        <v>-17094.526171574202</v>
      </c>
      <c r="U814" s="5">
        <f ca="1">VLOOKUP(CONCATENATE($F814," ",$G814),AllocFactorMatrix,(U$4+1),FALSE)*$E816</f>
        <v>-9430.2147583095175</v>
      </c>
      <c r="V814" s="5">
        <f ca="1">VLOOKUP(CONCATENATE($F814," ",$G814),AllocFactorMatrix,(V$4+1),FALSE)*$E816</f>
        <v>-4429.4397526085004</v>
      </c>
      <c r="W814" s="5">
        <f t="shared" ca="1" si="408"/>
        <v>-30954.180682492221</v>
      </c>
      <c r="X814" s="5">
        <f ca="1">VLOOKUP(CONCATENATE($F814," ",$G814),AllocFactorMatrix,(X$4+1),FALSE)*$E816</f>
        <v>-201.94176499771257</v>
      </c>
      <c r="Y814" s="5">
        <f ca="1">VLOOKUP(CONCATENATE($F814," ",$G814),AllocFactorMatrix,(Y$4+1),FALSE)*$E816</f>
        <v>0</v>
      </c>
      <c r="Z814" s="5">
        <f t="shared" ca="1" si="404"/>
        <v>-201.94176499771257</v>
      </c>
      <c r="AA814" s="5">
        <f ca="1">VLOOKUP(CONCATENATE($F814," ",$G814),AllocFactorMatrix,(AA$4+1),FALSE)*$E816</f>
        <v>0</v>
      </c>
      <c r="AB814" s="5">
        <f ca="1">VLOOKUP(CONCATENATE($F814," ",$G814),AllocFactorMatrix,(AB$4+1),FALSE)*$E816</f>
        <v>-442.39414474911894</v>
      </c>
      <c r="AC814" s="5">
        <f ca="1">VLOOKUP(CONCATENATE($F814," ",$G814),AllocFactorMatrix,(AC$4+1),FALSE)*$E816</f>
        <v>0</v>
      </c>
    </row>
    <row r="815" spans="4:29" hidden="1" outlineLevel="1">
      <c r="E815" s="52"/>
      <c r="F815" s="175" t="str">
        <f>F816</f>
        <v>CUST_DEP_FXNL</v>
      </c>
      <c r="G815" s="52" t="str">
        <f>$G$14</f>
        <v>CUSTOMER</v>
      </c>
      <c r="H815" s="4">
        <f t="shared" ca="1" si="402"/>
        <v>-1523183.2473186837</v>
      </c>
      <c r="I815" s="5">
        <f ca="1">VLOOKUP(CONCATENATE($F815," ",$G815),AllocFactorMatrix,(I$4+1),FALSE)*$E816</f>
        <v>-925607.4168655579</v>
      </c>
      <c r="J815" s="5">
        <f ca="1">VLOOKUP(CONCATENATE($F815," ",$G815),AllocFactorMatrix,(J$4+1),FALSE)*$E816</f>
        <v>-258923.46400150209</v>
      </c>
      <c r="K815" s="5">
        <f ca="1">VLOOKUP(CONCATENATE($F815," ",$G815),AllocFactorMatrix,(K$4+1),FALSE)*$E816</f>
        <v>-104771.4219624923</v>
      </c>
      <c r="L815" s="5">
        <f ca="1">VLOOKUP(CONCATENATE($F815," ",$G815),AllocFactorMatrix,(L$4+1),FALSE)*$E816</f>
        <v>-83004.661591061551</v>
      </c>
      <c r="M815" s="5">
        <f t="shared" ca="1" si="403"/>
        <v>-446699.54755505593</v>
      </c>
      <c r="N815" s="5">
        <f ca="1">VLOOKUP(CONCATENATE($F815," ",$G815),AllocFactorMatrix,(N$4+1),FALSE)*$E816</f>
        <v>-12155.265234341776</v>
      </c>
      <c r="O815" s="5">
        <f ca="1">VLOOKUP(CONCATENATE($F815," ",$G815),AllocFactorMatrix,(O$4+1),FALSE)*$E816</f>
        <v>-9544.3048752172672</v>
      </c>
      <c r="P815" s="5">
        <f ca="1">VLOOKUP(CONCATENATE($F815," ",$G815),AllocFactorMatrix,(P$4+1),FALSE)*$E816</f>
        <v>-15029.0302870372</v>
      </c>
      <c r="Q815" s="5">
        <f ca="1">VLOOKUP(CONCATENATE($F815," ",$G815),AllocFactorMatrix,(Q$4+1),FALSE)*$E816</f>
        <v>0</v>
      </c>
      <c r="R815" s="5">
        <f t="shared" ca="1" si="405"/>
        <v>-36728.600396596245</v>
      </c>
      <c r="S815" s="5">
        <f ca="1">VLOOKUP(CONCATENATE($F815," ",$G815),AllocFactorMatrix,(S$4+1),FALSE)*$E816</f>
        <v>0</v>
      </c>
      <c r="T815" s="5">
        <f ca="1">VLOOKUP(CONCATENATE($F815," ",$G815),AllocFactorMatrix,(T$4+1),FALSE)*$E816</f>
        <v>-5181.5233915641611</v>
      </c>
      <c r="U815" s="5">
        <f ca="1">VLOOKUP(CONCATENATE($F815," ",$G815),AllocFactorMatrix,(U$4+1),FALSE)*$E816</f>
        <v>-1843.7227110010965</v>
      </c>
      <c r="V815" s="5">
        <f ca="1">VLOOKUP(CONCATENATE($F815," ",$G815),AllocFactorMatrix,(V$4+1),FALSE)*$E816</f>
        <v>-1368.8886904761648</v>
      </c>
      <c r="W815" s="5">
        <f t="shared" ca="1" si="408"/>
        <v>-8394.1347930414231</v>
      </c>
      <c r="X815" s="5">
        <f ca="1">VLOOKUP(CONCATENATE($F815," ",$G815),AllocFactorMatrix,(X$4+1),FALSE)*$E816</f>
        <v>-181.73300732438432</v>
      </c>
      <c r="Y815" s="5">
        <f ca="1">VLOOKUP(CONCATENATE($F815," ",$G815),AllocFactorMatrix,(Y$4+1),FALSE)*$E816</f>
        <v>0</v>
      </c>
      <c r="Z815" s="5">
        <f t="shared" ca="1" si="404"/>
        <v>-181.73300732438432</v>
      </c>
      <c r="AA815" s="5">
        <f ca="1">VLOOKUP(CONCATENATE($F815," ",$G815),AllocFactorMatrix,(AA$4+1),FALSE)*$E816</f>
        <v>0</v>
      </c>
      <c r="AB815" s="5">
        <f ca="1">VLOOKUP(CONCATENATE($F815," ",$G815),AllocFactorMatrix,(AB$4+1),FALSE)*$E816</f>
        <v>-105571.81470110761</v>
      </c>
      <c r="AC815" s="5">
        <f ca="1">VLOOKUP(CONCATENATE($F815," ",$G815),AllocFactorMatrix,(AC$4+1),FALSE)*$E816</f>
        <v>0</v>
      </c>
    </row>
    <row r="816" spans="4:29" collapsed="1">
      <c r="D816" s="52" t="s">
        <v>202</v>
      </c>
      <c r="E816" s="58">
        <v>-31260748</v>
      </c>
      <c r="F816" s="92" t="s">
        <v>359</v>
      </c>
      <c r="G816" s="52" t="str">
        <f>$G$15</f>
        <v>TOTAL</v>
      </c>
      <c r="H816" s="4">
        <f t="shared" ca="1" si="402"/>
        <v>-31260747.999999993</v>
      </c>
      <c r="I816" s="5">
        <f ca="1">VLOOKUP(CONCATENATE($F816," ",$G816),AllocFactorMatrix,(I$4+1),FALSE)*$E816</f>
        <v>-21354741.136266507</v>
      </c>
      <c r="J816" s="5">
        <f ca="1">VLOOKUP(CONCATENATE($F816," ",$G816),AllocFactorMatrix,(J$4+1),FALSE)*$E816</f>
        <v>-4368813.8814623971</v>
      </c>
      <c r="K816" s="5">
        <f ca="1">VLOOKUP(CONCATENATE($F816," ",$G816),AllocFactorMatrix,(K$4+1),FALSE)*$E816</f>
        <v>-421663.86932219844</v>
      </c>
      <c r="L816" s="5">
        <f ca="1">VLOOKUP(CONCATENATE($F816," ",$G816),AllocFactorMatrix,(L$4+1),FALSE)*$E816</f>
        <v>-230062.11833812061</v>
      </c>
      <c r="M816" s="5">
        <f t="shared" ca="1" si="403"/>
        <v>-5020539.8691227157</v>
      </c>
      <c r="N816" s="5">
        <f ca="1">VLOOKUP(CONCATENATE($F816," ",$G816),AllocFactorMatrix,(N$4+1),FALSE)*$E816</f>
        <v>-1443954.0180988873</v>
      </c>
      <c r="O816" s="5">
        <f ca="1">VLOOKUP(CONCATENATE($F816," ",$G816),AllocFactorMatrix,(O$4+1),FALSE)*$E816</f>
        <v>-630788.96450295241</v>
      </c>
      <c r="P816" s="5">
        <f ca="1">VLOOKUP(CONCATENATE($F816," ",$G816),AllocFactorMatrix,(P$4+1),FALSE)*$E816</f>
        <v>-135606.62899476461</v>
      </c>
      <c r="Q816" s="5">
        <f ca="1">VLOOKUP(CONCATENATE($F816," ",$G816),AllocFactorMatrix,(Q$4+1),FALSE)*$E816</f>
        <v>0</v>
      </c>
      <c r="R816" s="5">
        <f t="shared" ca="1" si="405"/>
        <v>-2210349.6115966043</v>
      </c>
      <c r="S816" s="5">
        <f ca="1">VLOOKUP(CONCATENATE($F816," ",$G816),AllocFactorMatrix,(S$4+1),FALSE)*$E816</f>
        <v>0</v>
      </c>
      <c r="T816" s="5">
        <f ca="1">VLOOKUP(CONCATENATE($F816," ",$G816),AllocFactorMatrix,(T$4+1),FALSE)*$E816</f>
        <v>-1690393.7552155985</v>
      </c>
      <c r="U816" s="5">
        <f ca="1">VLOOKUP(CONCATENATE($F816," ",$G816),AllocFactorMatrix,(U$4+1),FALSE)*$E816</f>
        <v>-595851.26778601296</v>
      </c>
      <c r="V816" s="5">
        <f ca="1">VLOOKUP(CONCATENATE($F816," ",$G816),AllocFactorMatrix,(V$4+1),FALSE)*$E816</f>
        <v>-241799.12834953648</v>
      </c>
      <c r="W816" s="5">
        <f t="shared" ca="1" si="408"/>
        <v>-2528044.1513511478</v>
      </c>
      <c r="X816" s="5">
        <f ca="1">VLOOKUP(CONCATENATE($F816," ",$G816),AllocFactorMatrix,(X$4+1),FALSE)*$E816</f>
        <v>-29338.914892790166</v>
      </c>
      <c r="Y816" s="5">
        <f ca="1">VLOOKUP(CONCATENATE($F816," ",$G816),AllocFactorMatrix,(Y$4+1),FALSE)*$E816</f>
        <v>0</v>
      </c>
      <c r="Z816" s="5">
        <f t="shared" ca="1" si="404"/>
        <v>-29338.914892790166</v>
      </c>
      <c r="AA816" s="5">
        <f ca="1">VLOOKUP(CONCATENATE($F816," ",$G816),AllocFactorMatrix,(AA$4+1),FALSE)*$E816</f>
        <v>0</v>
      </c>
      <c r="AB816" s="5">
        <f ca="1">VLOOKUP(CONCATENATE($F816," ",$G816),AllocFactorMatrix,(AB$4+1),FALSE)*$E816</f>
        <v>-117734.31677022958</v>
      </c>
      <c r="AC816" s="5">
        <f ca="1">VLOOKUP(CONCATENATE($F816," ",$G816),AllocFactorMatrix,(AC$4+1),FALSE)*$E816</f>
        <v>0</v>
      </c>
    </row>
    <row r="817" spans="1:29">
      <c r="H817" s="4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spans="1:29">
      <c r="C818" s="52" t="s">
        <v>338</v>
      </c>
      <c r="G818" s="7"/>
      <c r="H818" s="4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spans="1:29" hidden="1" outlineLevel="1">
      <c r="F819" s="175" t="str">
        <f>F826</f>
        <v>PROD_DEMAND</v>
      </c>
      <c r="G819" s="52" t="str">
        <f>$G$8</f>
        <v>PRODUCTION</v>
      </c>
      <c r="H819" s="4">
        <f t="shared" ref="H819:H842" si="409">SUBTOTAL(9,I819:AC819)</f>
        <v>34154936</v>
      </c>
      <c r="I819" s="5">
        <f>VLOOKUP(CONCATENATE($F819," ",$G819),AllocFactorMatrix,(I$4+1),FALSE)*$E826</f>
        <v>17568820.224911749</v>
      </c>
      <c r="J819" s="5">
        <f>VLOOKUP(CONCATENATE($F819," ",$G819),AllocFactorMatrix,(J$4+1),FALSE)*$E826</f>
        <v>4097051.5775433318</v>
      </c>
      <c r="K819" s="5">
        <f>VLOOKUP(CONCATENATE($F819," ",$G819),AllocFactorMatrix,(K$4+1),FALSE)*$E826</f>
        <v>56965.240148069286</v>
      </c>
      <c r="L819" s="5">
        <f>VLOOKUP(CONCATENATE($F819," ",$G819),AllocFactorMatrix,(L$4+1),FALSE)*$E826</f>
        <v>7933.7601820803739</v>
      </c>
      <c r="M819" s="5">
        <f t="shared" ref="M819:M834" si="410">SUBTOTAL(9,J819:L819)</f>
        <v>4161950.5778734814</v>
      </c>
      <c r="N819" s="5">
        <f>VLOOKUP(CONCATENATE($F819," ",$G819),AllocFactorMatrix,(N$4+1),FALSE)*$E826</f>
        <v>2438598.683109845</v>
      </c>
      <c r="O819" s="5">
        <f>VLOOKUP(CONCATENATE($F819," ",$G819),AllocFactorMatrix,(O$4+1),FALSE)*$E826</f>
        <v>436976.36418756895</v>
      </c>
      <c r="P819" s="5">
        <f>VLOOKUP(CONCATENATE($F819," ",$G819),AllocFactorMatrix,(P$4+1),FALSE)*$E826</f>
        <v>88614.347394260156</v>
      </c>
      <c r="Q819" s="5">
        <f>VLOOKUP(CONCATENATE($F819," ",$G819),AllocFactorMatrix,(Q$4+1),FALSE)*$E826</f>
        <v>3365.0897689422873</v>
      </c>
      <c r="R819" s="5">
        <f>SUBTOTAL(9,N819:Q819)</f>
        <v>2967554.4844606165</v>
      </c>
      <c r="S819" s="5">
        <f>VLOOKUP(CONCATENATE($F819," ",$G819),AllocFactorMatrix,(S$4+1),FALSE)*$E826</f>
        <v>115485.13921974091</v>
      </c>
      <c r="T819" s="5">
        <f>VLOOKUP(CONCATENATE($F819," ",$G819),AllocFactorMatrix,(T$4+1),FALSE)*$E826</f>
        <v>1559116.066315064</v>
      </c>
      <c r="U819" s="5">
        <f>VLOOKUP(CONCATENATE($F819," ",$G819),AllocFactorMatrix,(U$4+1),FALSE)*$E826</f>
        <v>5962993.0779487826</v>
      </c>
      <c r="V819" s="5">
        <f>VLOOKUP(CONCATENATE($F819," ",$G819),AllocFactorMatrix,(V$4+1),FALSE)*$E826</f>
        <v>1080251.5009837802</v>
      </c>
      <c r="W819" s="5">
        <f>SUBTOTAL(9,S819:V819)</f>
        <v>8717845.7844673675</v>
      </c>
      <c r="X819" s="5">
        <f>VLOOKUP(CONCATENATE($F819," ",$G819),AllocFactorMatrix,(X$4+1),FALSE)*$E826</f>
        <v>669296.85380456946</v>
      </c>
      <c r="Y819" s="5">
        <f>VLOOKUP(CONCATENATE($F819," ",$G819),AllocFactorMatrix,(Y$4+1),FALSE)*$E826</f>
        <v>13367.574845461364</v>
      </c>
      <c r="Z819" s="5">
        <f t="shared" ref="Z819:Z833" si="411">SUBTOTAL(9,X819:Y819)</f>
        <v>682664.42865003087</v>
      </c>
      <c r="AA819" s="5">
        <f>VLOOKUP(CONCATENATE($F819," ",$G819),AllocFactorMatrix,(AA$4+1),FALSE)*$E826</f>
        <v>8829.108292503015</v>
      </c>
      <c r="AB819" s="5">
        <f>VLOOKUP(CONCATENATE($F819," ",$G819),AllocFactorMatrix,(AB$4+1),FALSE)*$E826</f>
        <v>39223.926000193358</v>
      </c>
      <c r="AC819" s="5">
        <f>VLOOKUP(CONCATENATE($F819," ",$G819),AllocFactorMatrix,(AC$4+1),FALSE)*$E826</f>
        <v>8047.465344055664</v>
      </c>
    </row>
    <row r="820" spans="1:29" hidden="1" outlineLevel="1">
      <c r="F820" s="175" t="str">
        <f>F826</f>
        <v>PROD_DEMAND</v>
      </c>
      <c r="G820" s="52" t="str">
        <f>$G$9</f>
        <v>BULKTRAN</v>
      </c>
      <c r="H820" s="4">
        <f t="shared" si="409"/>
        <v>0</v>
      </c>
      <c r="I820" s="5">
        <f>VLOOKUP(CONCATENATE($F820," ",$G820),AllocFactorMatrix,(I$4+1),FALSE)*$E826</f>
        <v>0</v>
      </c>
      <c r="J820" s="5">
        <f>VLOOKUP(CONCATENATE($F820," ",$G820),AllocFactorMatrix,(J$4+1),FALSE)*$E826</f>
        <v>0</v>
      </c>
      <c r="K820" s="5">
        <f>VLOOKUP(CONCATENATE($F820," ",$G820),AllocFactorMatrix,(K$4+1),FALSE)*$E826</f>
        <v>0</v>
      </c>
      <c r="L820" s="5">
        <f>VLOOKUP(CONCATENATE($F820," ",$G820),AllocFactorMatrix,(L$4+1),FALSE)*$E826</f>
        <v>0</v>
      </c>
      <c r="M820" s="5">
        <f t="shared" si="410"/>
        <v>0</v>
      </c>
      <c r="N820" s="5">
        <f>VLOOKUP(CONCATENATE($F820," ",$G820),AllocFactorMatrix,(N$4+1),FALSE)*$E826</f>
        <v>0</v>
      </c>
      <c r="O820" s="5">
        <f>VLOOKUP(CONCATENATE($F820," ",$G820),AllocFactorMatrix,(O$4+1),FALSE)*$E826</f>
        <v>0</v>
      </c>
      <c r="P820" s="5">
        <f>VLOOKUP(CONCATENATE($F820," ",$G820),AllocFactorMatrix,(P$4+1),FALSE)*$E826</f>
        <v>0</v>
      </c>
      <c r="Q820" s="5">
        <f>VLOOKUP(CONCATENATE($F820," ",$G820),AllocFactorMatrix,(Q$4+1),FALSE)*$E826</f>
        <v>0</v>
      </c>
      <c r="R820" s="5">
        <f t="shared" ref="R820:R826" si="412">SUBTOTAL(9,N820:Q820)</f>
        <v>0</v>
      </c>
      <c r="S820" s="5">
        <f>VLOOKUP(CONCATENATE($F820," ",$G820),AllocFactorMatrix,(S$4+1),FALSE)*$E826</f>
        <v>0</v>
      </c>
      <c r="T820" s="5">
        <f>VLOOKUP(CONCATENATE($F820," ",$G820),AllocFactorMatrix,(T$4+1),FALSE)*$E826</f>
        <v>0</v>
      </c>
      <c r="U820" s="5">
        <f>VLOOKUP(CONCATENATE($F820," ",$G820),AllocFactorMatrix,(U$4+1),FALSE)*$E826</f>
        <v>0</v>
      </c>
      <c r="V820" s="5">
        <f>VLOOKUP(CONCATENATE($F820," ",$G820),AllocFactorMatrix,(V$4+1),FALSE)*$E826</f>
        <v>0</v>
      </c>
      <c r="W820" s="5">
        <f t="shared" ref="W820:W826" si="413">SUBTOTAL(9,S820:V820)</f>
        <v>0</v>
      </c>
      <c r="X820" s="5">
        <f>VLOOKUP(CONCATENATE($F820," ",$G820),AllocFactorMatrix,(X$4+1),FALSE)*$E826</f>
        <v>0</v>
      </c>
      <c r="Y820" s="5">
        <f>VLOOKUP(CONCATENATE($F820," ",$G820),AllocFactorMatrix,(Y$4+1),FALSE)*$E826</f>
        <v>0</v>
      </c>
      <c r="Z820" s="5">
        <f t="shared" si="411"/>
        <v>0</v>
      </c>
      <c r="AA820" s="5">
        <f>VLOOKUP(CONCATENATE($F820," ",$G820),AllocFactorMatrix,(AA$4+1),FALSE)*$E826</f>
        <v>0</v>
      </c>
      <c r="AB820" s="5">
        <f>VLOOKUP(CONCATENATE($F820," ",$G820),AllocFactorMatrix,(AB$4+1),FALSE)*$E826</f>
        <v>0</v>
      </c>
      <c r="AC820" s="5">
        <f>VLOOKUP(CONCATENATE($F820," ",$G820),AllocFactorMatrix,(AC$4+1),FALSE)*$E826</f>
        <v>0</v>
      </c>
    </row>
    <row r="821" spans="1:29" hidden="1" outlineLevel="1">
      <c r="F821" s="175" t="str">
        <f>F826</f>
        <v>PROD_DEMAND</v>
      </c>
      <c r="G821" s="52" t="str">
        <f>$G$10</f>
        <v>SUBTRAN</v>
      </c>
      <c r="H821" s="4">
        <f t="shared" si="409"/>
        <v>0</v>
      </c>
      <c r="I821" s="5">
        <f>VLOOKUP(CONCATENATE($F821," ",$G821),AllocFactorMatrix,(I$4+1),FALSE)*$E826</f>
        <v>0</v>
      </c>
      <c r="J821" s="5">
        <f>VLOOKUP(CONCATENATE($F821," ",$G821),AllocFactorMatrix,(J$4+1),FALSE)*$E826</f>
        <v>0</v>
      </c>
      <c r="K821" s="5">
        <f>VLOOKUP(CONCATENATE($F821," ",$G821),AllocFactorMatrix,(K$4+1),FALSE)*$E826</f>
        <v>0</v>
      </c>
      <c r="L821" s="5">
        <f>VLOOKUP(CONCATENATE($F821," ",$G821),AllocFactorMatrix,(L$4+1),FALSE)*$E826</f>
        <v>0</v>
      </c>
      <c r="M821" s="5">
        <f t="shared" si="410"/>
        <v>0</v>
      </c>
      <c r="N821" s="5">
        <f>VLOOKUP(CONCATENATE($F821," ",$G821),AllocFactorMatrix,(N$4+1),FALSE)*$E826</f>
        <v>0</v>
      </c>
      <c r="O821" s="5">
        <f>VLOOKUP(CONCATENATE($F821," ",$G821),AllocFactorMatrix,(O$4+1),FALSE)*$E826</f>
        <v>0</v>
      </c>
      <c r="P821" s="5">
        <f>VLOOKUP(CONCATENATE($F821," ",$G821),AllocFactorMatrix,(P$4+1),FALSE)*$E826</f>
        <v>0</v>
      </c>
      <c r="Q821" s="5">
        <f>VLOOKUP(CONCATENATE($F821," ",$G821),AllocFactorMatrix,(Q$4+1),FALSE)*$E826</f>
        <v>0</v>
      </c>
      <c r="R821" s="5">
        <f t="shared" si="412"/>
        <v>0</v>
      </c>
      <c r="S821" s="5">
        <f>VLOOKUP(CONCATENATE($F821," ",$G821),AllocFactorMatrix,(S$4+1),FALSE)*$E826</f>
        <v>0</v>
      </c>
      <c r="T821" s="5">
        <f>VLOOKUP(CONCATENATE($F821," ",$G821),AllocFactorMatrix,(T$4+1),FALSE)*$E826</f>
        <v>0</v>
      </c>
      <c r="U821" s="5">
        <f>VLOOKUP(CONCATENATE($F821," ",$G821),AllocFactorMatrix,(U$4+1),FALSE)*$E826</f>
        <v>0</v>
      </c>
      <c r="V821" s="5">
        <f>VLOOKUP(CONCATENATE($F821," ",$G821),AllocFactorMatrix,(V$4+1),FALSE)*$E826</f>
        <v>0</v>
      </c>
      <c r="W821" s="5">
        <f t="shared" si="413"/>
        <v>0</v>
      </c>
      <c r="X821" s="5">
        <f>VLOOKUP(CONCATENATE($F821," ",$G821),AllocFactorMatrix,(X$4+1),FALSE)*$E826</f>
        <v>0</v>
      </c>
      <c r="Y821" s="5">
        <f>VLOOKUP(CONCATENATE($F821," ",$G821),AllocFactorMatrix,(Y$4+1),FALSE)*$E826</f>
        <v>0</v>
      </c>
      <c r="Z821" s="5">
        <f t="shared" si="411"/>
        <v>0</v>
      </c>
      <c r="AA821" s="5">
        <f>VLOOKUP(CONCATENATE($F821," ",$G821),AllocFactorMatrix,(AA$4+1),FALSE)*$E826</f>
        <v>0</v>
      </c>
      <c r="AB821" s="5">
        <f>VLOOKUP(CONCATENATE($F821," ",$G821),AllocFactorMatrix,(AB$4+1),FALSE)*$E826</f>
        <v>0</v>
      </c>
      <c r="AC821" s="5">
        <f>VLOOKUP(CONCATENATE($F821," ",$G821),AllocFactorMatrix,(AC$4+1),FALSE)*$E826</f>
        <v>0</v>
      </c>
    </row>
    <row r="822" spans="1:29" hidden="1" outlineLevel="1">
      <c r="F822" s="175" t="str">
        <f>F826</f>
        <v>PROD_DEMAND</v>
      </c>
      <c r="G822" s="52" t="str">
        <f>$G$11</f>
        <v>DISTPRI</v>
      </c>
      <c r="H822" s="4">
        <f t="shared" si="409"/>
        <v>0</v>
      </c>
      <c r="I822" s="5">
        <f>VLOOKUP(CONCATENATE($F822," ",$G822),AllocFactorMatrix,(I$4+1),FALSE)*$E826</f>
        <v>0</v>
      </c>
      <c r="J822" s="5">
        <f>VLOOKUP(CONCATENATE($F822," ",$G822),AllocFactorMatrix,(J$4+1),FALSE)*$E826</f>
        <v>0</v>
      </c>
      <c r="K822" s="5">
        <f>VLOOKUP(CONCATENATE($F822," ",$G822),AllocFactorMatrix,(K$4+1),FALSE)*$E826</f>
        <v>0</v>
      </c>
      <c r="L822" s="5">
        <f>VLOOKUP(CONCATENATE($F822," ",$G822),AllocFactorMatrix,(L$4+1),FALSE)*$E826</f>
        <v>0</v>
      </c>
      <c r="M822" s="5">
        <f t="shared" si="410"/>
        <v>0</v>
      </c>
      <c r="N822" s="5">
        <f>VLOOKUP(CONCATENATE($F822," ",$G822),AllocFactorMatrix,(N$4+1),FALSE)*$E826</f>
        <v>0</v>
      </c>
      <c r="O822" s="5">
        <f>VLOOKUP(CONCATENATE($F822," ",$G822),AllocFactorMatrix,(O$4+1),FALSE)*$E826</f>
        <v>0</v>
      </c>
      <c r="P822" s="5">
        <f>VLOOKUP(CONCATENATE($F822," ",$G822),AllocFactorMatrix,(P$4+1),FALSE)*$E826</f>
        <v>0</v>
      </c>
      <c r="Q822" s="5">
        <f>VLOOKUP(CONCATENATE($F822," ",$G822),AllocFactorMatrix,(Q$4+1),FALSE)*$E826</f>
        <v>0</v>
      </c>
      <c r="R822" s="5">
        <f t="shared" si="412"/>
        <v>0</v>
      </c>
      <c r="S822" s="5">
        <f>VLOOKUP(CONCATENATE($F822," ",$G822),AllocFactorMatrix,(S$4+1),FALSE)*$E826</f>
        <v>0</v>
      </c>
      <c r="T822" s="5">
        <f>VLOOKUP(CONCATENATE($F822," ",$G822),AllocFactorMatrix,(T$4+1),FALSE)*$E826</f>
        <v>0</v>
      </c>
      <c r="U822" s="5">
        <f>VLOOKUP(CONCATENATE($F822," ",$G822),AllocFactorMatrix,(U$4+1),FALSE)*$E826</f>
        <v>0</v>
      </c>
      <c r="V822" s="5">
        <f>VLOOKUP(CONCATENATE($F822," ",$G822),AllocFactorMatrix,(V$4+1),FALSE)*$E826</f>
        <v>0</v>
      </c>
      <c r="W822" s="5">
        <f t="shared" si="413"/>
        <v>0</v>
      </c>
      <c r="X822" s="5">
        <f>VLOOKUP(CONCATENATE($F822," ",$G822),AllocFactorMatrix,(X$4+1),FALSE)*$E826</f>
        <v>0</v>
      </c>
      <c r="Y822" s="5">
        <f>VLOOKUP(CONCATENATE($F822," ",$G822),AllocFactorMatrix,(Y$4+1),FALSE)*$E826</f>
        <v>0</v>
      </c>
      <c r="Z822" s="5">
        <f t="shared" si="411"/>
        <v>0</v>
      </c>
      <c r="AA822" s="5">
        <f>VLOOKUP(CONCATENATE($F822," ",$G822),AllocFactorMatrix,(AA$4+1),FALSE)*$E826</f>
        <v>0</v>
      </c>
      <c r="AB822" s="5">
        <f>VLOOKUP(CONCATENATE($F822," ",$G822),AllocFactorMatrix,(AB$4+1),FALSE)*$E826</f>
        <v>0</v>
      </c>
      <c r="AC822" s="5">
        <f>VLOOKUP(CONCATENATE($F822," ",$G822),AllocFactorMatrix,(AC$4+1),FALSE)*$E826</f>
        <v>0</v>
      </c>
    </row>
    <row r="823" spans="1:29" hidden="1" outlineLevel="1">
      <c r="F823" s="175" t="str">
        <f>F826</f>
        <v>PROD_DEMAND</v>
      </c>
      <c r="G823" s="52" t="str">
        <f>$G$12</f>
        <v>DISTSEC</v>
      </c>
      <c r="H823" s="4">
        <f t="shared" si="409"/>
        <v>0</v>
      </c>
      <c r="I823" s="5">
        <f>VLOOKUP(CONCATENATE($F823," ",$G823),AllocFactorMatrix,(I$4+1),FALSE)*$E826</f>
        <v>0</v>
      </c>
      <c r="J823" s="5">
        <f>VLOOKUP(CONCATENATE($F823," ",$G823),AllocFactorMatrix,(J$4+1),FALSE)*$E826</f>
        <v>0</v>
      </c>
      <c r="K823" s="5">
        <f>VLOOKUP(CONCATENATE($F823," ",$G823),AllocFactorMatrix,(K$4+1),FALSE)*$E826</f>
        <v>0</v>
      </c>
      <c r="L823" s="5">
        <f>VLOOKUP(CONCATENATE($F823," ",$G823),AllocFactorMatrix,(L$4+1),FALSE)*$E826</f>
        <v>0</v>
      </c>
      <c r="M823" s="5">
        <f t="shared" si="410"/>
        <v>0</v>
      </c>
      <c r="N823" s="5">
        <f>VLOOKUP(CONCATENATE($F823," ",$G823),AllocFactorMatrix,(N$4+1),FALSE)*$E826</f>
        <v>0</v>
      </c>
      <c r="O823" s="5">
        <f>VLOOKUP(CONCATENATE($F823," ",$G823),AllocFactorMatrix,(O$4+1),FALSE)*$E826</f>
        <v>0</v>
      </c>
      <c r="P823" s="5">
        <f>VLOOKUP(CONCATENATE($F823," ",$G823),AllocFactorMatrix,(P$4+1),FALSE)*$E826</f>
        <v>0</v>
      </c>
      <c r="Q823" s="5">
        <f>VLOOKUP(CONCATENATE($F823," ",$G823),AllocFactorMatrix,(Q$4+1),FALSE)*$E826</f>
        <v>0</v>
      </c>
      <c r="R823" s="5">
        <f t="shared" si="412"/>
        <v>0</v>
      </c>
      <c r="S823" s="5">
        <f>VLOOKUP(CONCATENATE($F823," ",$G823),AllocFactorMatrix,(S$4+1),FALSE)*$E826</f>
        <v>0</v>
      </c>
      <c r="T823" s="5">
        <f>VLOOKUP(CONCATENATE($F823," ",$G823),AllocFactorMatrix,(T$4+1),FALSE)*$E826</f>
        <v>0</v>
      </c>
      <c r="U823" s="5">
        <f>VLOOKUP(CONCATENATE($F823," ",$G823),AllocFactorMatrix,(U$4+1),FALSE)*$E826</f>
        <v>0</v>
      </c>
      <c r="V823" s="5">
        <f>VLOOKUP(CONCATENATE($F823," ",$G823),AllocFactorMatrix,(V$4+1),FALSE)*$E826</f>
        <v>0</v>
      </c>
      <c r="W823" s="5">
        <f t="shared" si="413"/>
        <v>0</v>
      </c>
      <c r="X823" s="5">
        <f>VLOOKUP(CONCATENATE($F823," ",$G823),AllocFactorMatrix,(X$4+1),FALSE)*$E826</f>
        <v>0</v>
      </c>
      <c r="Y823" s="5">
        <f>VLOOKUP(CONCATENATE($F823," ",$G823),AllocFactorMatrix,(Y$4+1),FALSE)*$E826</f>
        <v>0</v>
      </c>
      <c r="Z823" s="5">
        <f t="shared" si="411"/>
        <v>0</v>
      </c>
      <c r="AA823" s="5">
        <f>VLOOKUP(CONCATENATE($F823," ",$G823),AllocFactorMatrix,(AA$4+1),FALSE)*$E826</f>
        <v>0</v>
      </c>
      <c r="AB823" s="5">
        <f>VLOOKUP(CONCATENATE($F823," ",$G823),AllocFactorMatrix,(AB$4+1),FALSE)*$E826</f>
        <v>0</v>
      </c>
      <c r="AC823" s="5">
        <f>VLOOKUP(CONCATENATE($F823," ",$G823),AllocFactorMatrix,(AC$4+1),FALSE)*$E826</f>
        <v>0</v>
      </c>
    </row>
    <row r="824" spans="1:29" hidden="1" outlineLevel="1">
      <c r="F824" s="175" t="str">
        <f>F826</f>
        <v>PROD_DEMAND</v>
      </c>
      <c r="G824" s="52" t="str">
        <f>$G$13</f>
        <v>ENERGY</v>
      </c>
      <c r="H824" s="4">
        <f t="shared" si="409"/>
        <v>0</v>
      </c>
      <c r="I824" s="5">
        <f>VLOOKUP(CONCATENATE($F824," ",$G824),AllocFactorMatrix,(I$4+1),FALSE)*$E826</f>
        <v>0</v>
      </c>
      <c r="J824" s="5">
        <f>VLOOKUP(CONCATENATE($F824," ",$G824),AllocFactorMatrix,(J$4+1),FALSE)*$E826</f>
        <v>0</v>
      </c>
      <c r="K824" s="5">
        <f>VLOOKUP(CONCATENATE($F824," ",$G824),AllocFactorMatrix,(K$4+1),FALSE)*$E826</f>
        <v>0</v>
      </c>
      <c r="L824" s="5">
        <f>VLOOKUP(CONCATENATE($F824," ",$G824),AllocFactorMatrix,(L$4+1),FALSE)*$E826</f>
        <v>0</v>
      </c>
      <c r="M824" s="5">
        <f t="shared" si="410"/>
        <v>0</v>
      </c>
      <c r="N824" s="5">
        <f>VLOOKUP(CONCATENATE($F824," ",$G824),AllocFactorMatrix,(N$4+1),FALSE)*$E826</f>
        <v>0</v>
      </c>
      <c r="O824" s="5">
        <f>VLOOKUP(CONCATENATE($F824," ",$G824),AllocFactorMatrix,(O$4+1),FALSE)*$E826</f>
        <v>0</v>
      </c>
      <c r="P824" s="5">
        <f>VLOOKUP(CONCATENATE($F824," ",$G824),AllocFactorMatrix,(P$4+1),FALSE)*$E826</f>
        <v>0</v>
      </c>
      <c r="Q824" s="5">
        <f>VLOOKUP(CONCATENATE($F824," ",$G824),AllocFactorMatrix,(Q$4+1),FALSE)*$E826</f>
        <v>0</v>
      </c>
      <c r="R824" s="5">
        <f t="shared" si="412"/>
        <v>0</v>
      </c>
      <c r="S824" s="5">
        <f>VLOOKUP(CONCATENATE($F824," ",$G824),AllocFactorMatrix,(S$4+1),FALSE)*$E826</f>
        <v>0</v>
      </c>
      <c r="T824" s="5">
        <f>VLOOKUP(CONCATENATE($F824," ",$G824),AllocFactorMatrix,(T$4+1),FALSE)*$E826</f>
        <v>0</v>
      </c>
      <c r="U824" s="5">
        <f>VLOOKUP(CONCATENATE($F824," ",$G824),AllocFactorMatrix,(U$4+1),FALSE)*$E826</f>
        <v>0</v>
      </c>
      <c r="V824" s="5">
        <f>VLOOKUP(CONCATENATE($F824," ",$G824),AllocFactorMatrix,(V$4+1),FALSE)*$E826</f>
        <v>0</v>
      </c>
      <c r="W824" s="5">
        <f t="shared" si="413"/>
        <v>0</v>
      </c>
      <c r="X824" s="5">
        <f>VLOOKUP(CONCATENATE($F824," ",$G824),AllocFactorMatrix,(X$4+1),FALSE)*$E826</f>
        <v>0</v>
      </c>
      <c r="Y824" s="5">
        <f>VLOOKUP(CONCATENATE($F824," ",$G824),AllocFactorMatrix,(Y$4+1),FALSE)*$E826</f>
        <v>0</v>
      </c>
      <c r="Z824" s="5">
        <f t="shared" si="411"/>
        <v>0</v>
      </c>
      <c r="AA824" s="5">
        <f>VLOOKUP(CONCATENATE($F824," ",$G824),AllocFactorMatrix,(AA$4+1),FALSE)*$E826</f>
        <v>0</v>
      </c>
      <c r="AB824" s="5">
        <f>VLOOKUP(CONCATENATE($F824," ",$G824),AllocFactorMatrix,(AB$4+1),FALSE)*$E826</f>
        <v>0</v>
      </c>
      <c r="AC824" s="5">
        <f>VLOOKUP(CONCATENATE($F824," ",$G824),AllocFactorMatrix,(AC$4+1),FALSE)*$E826</f>
        <v>0</v>
      </c>
    </row>
    <row r="825" spans="1:29" hidden="1" outlineLevel="1">
      <c r="F825" s="175" t="str">
        <f>F826</f>
        <v>PROD_DEMAND</v>
      </c>
      <c r="G825" s="52" t="str">
        <f>$G$14</f>
        <v>CUSTOMER</v>
      </c>
      <c r="H825" s="4">
        <f t="shared" si="409"/>
        <v>0</v>
      </c>
      <c r="I825" s="5">
        <f>VLOOKUP(CONCATENATE($F825," ",$G825),AllocFactorMatrix,(I$4+1),FALSE)*$E826</f>
        <v>0</v>
      </c>
      <c r="J825" s="5">
        <f>VLOOKUP(CONCATENATE($F825," ",$G825),AllocFactorMatrix,(J$4+1),FALSE)*$E826</f>
        <v>0</v>
      </c>
      <c r="K825" s="5">
        <f>VLOOKUP(CONCATENATE($F825," ",$G825),AllocFactorMatrix,(K$4+1),FALSE)*$E826</f>
        <v>0</v>
      </c>
      <c r="L825" s="5">
        <f>VLOOKUP(CONCATENATE($F825," ",$G825),AllocFactorMatrix,(L$4+1),FALSE)*$E826</f>
        <v>0</v>
      </c>
      <c r="M825" s="5">
        <f t="shared" si="410"/>
        <v>0</v>
      </c>
      <c r="N825" s="5">
        <f>VLOOKUP(CONCATENATE($F825," ",$G825),AllocFactorMatrix,(N$4+1),FALSE)*$E826</f>
        <v>0</v>
      </c>
      <c r="O825" s="5">
        <f>VLOOKUP(CONCATENATE($F825," ",$G825),AllocFactorMatrix,(O$4+1),FALSE)*$E826</f>
        <v>0</v>
      </c>
      <c r="P825" s="5">
        <f>VLOOKUP(CONCATENATE($F825," ",$G825),AllocFactorMatrix,(P$4+1),FALSE)*$E826</f>
        <v>0</v>
      </c>
      <c r="Q825" s="5">
        <f>VLOOKUP(CONCATENATE($F825," ",$G825),AllocFactorMatrix,(Q$4+1),FALSE)*$E826</f>
        <v>0</v>
      </c>
      <c r="R825" s="5">
        <f t="shared" si="412"/>
        <v>0</v>
      </c>
      <c r="S825" s="5">
        <f>VLOOKUP(CONCATENATE($F825," ",$G825),AllocFactorMatrix,(S$4+1),FALSE)*$E826</f>
        <v>0</v>
      </c>
      <c r="T825" s="5">
        <f>VLOOKUP(CONCATENATE($F825," ",$G825),AllocFactorMatrix,(T$4+1),FALSE)*$E826</f>
        <v>0</v>
      </c>
      <c r="U825" s="5">
        <f>VLOOKUP(CONCATENATE($F825," ",$G825),AllocFactorMatrix,(U$4+1),FALSE)*$E826</f>
        <v>0</v>
      </c>
      <c r="V825" s="5">
        <f>VLOOKUP(CONCATENATE($F825," ",$G825),AllocFactorMatrix,(V$4+1),FALSE)*$E826</f>
        <v>0</v>
      </c>
      <c r="W825" s="5">
        <f t="shared" si="413"/>
        <v>0</v>
      </c>
      <c r="X825" s="5">
        <f>VLOOKUP(CONCATENATE($F825," ",$G825),AllocFactorMatrix,(X$4+1),FALSE)*$E826</f>
        <v>0</v>
      </c>
      <c r="Y825" s="5">
        <f>VLOOKUP(CONCATENATE($F825," ",$G825),AllocFactorMatrix,(Y$4+1),FALSE)*$E826</f>
        <v>0</v>
      </c>
      <c r="Z825" s="5">
        <f t="shared" si="411"/>
        <v>0</v>
      </c>
      <c r="AA825" s="5">
        <f>VLOOKUP(CONCATENATE($F825," ",$G825),AllocFactorMatrix,(AA$4+1),FALSE)*$E826</f>
        <v>0</v>
      </c>
      <c r="AB825" s="5">
        <f>VLOOKUP(CONCATENATE($F825," ",$G825),AllocFactorMatrix,(AB$4+1),FALSE)*$E826</f>
        <v>0</v>
      </c>
      <c r="AC825" s="5">
        <f>VLOOKUP(CONCATENATE($F825," ",$G825),AllocFactorMatrix,(AC$4+1),FALSE)*$E826</f>
        <v>0</v>
      </c>
    </row>
    <row r="826" spans="1:29" collapsed="1">
      <c r="D826" s="102" t="str">
        <f>D200</f>
        <v>Adj 4 - Remove FGD from Base Rates (Mitchell)</v>
      </c>
      <c r="E826" s="58">
        <v>34154936</v>
      </c>
      <c r="F826" s="93" t="s">
        <v>29</v>
      </c>
      <c r="G826" s="52" t="str">
        <f>$G$15</f>
        <v>TOTAL</v>
      </c>
      <c r="H826" s="4">
        <f t="shared" si="409"/>
        <v>34154936</v>
      </c>
      <c r="I826" s="5">
        <f>VLOOKUP(CONCATENATE($F826," ",$G826),AllocFactorMatrix,(I$4+1),FALSE)*$E826</f>
        <v>17568820.224911749</v>
      </c>
      <c r="J826" s="5">
        <f>VLOOKUP(CONCATENATE($F826," ",$G826),AllocFactorMatrix,(J$4+1),FALSE)*$E826</f>
        <v>4097051.5775433318</v>
      </c>
      <c r="K826" s="5">
        <f>VLOOKUP(CONCATENATE($F826," ",$G826),AllocFactorMatrix,(K$4+1),FALSE)*$E826</f>
        <v>56965.240148069286</v>
      </c>
      <c r="L826" s="5">
        <f>VLOOKUP(CONCATENATE($F826," ",$G826),AllocFactorMatrix,(L$4+1),FALSE)*$E826</f>
        <v>7933.7601820803739</v>
      </c>
      <c r="M826" s="5">
        <f t="shared" si="410"/>
        <v>4161950.5778734814</v>
      </c>
      <c r="N826" s="5">
        <f>VLOOKUP(CONCATENATE($F826," ",$G826),AllocFactorMatrix,(N$4+1),FALSE)*$E826</f>
        <v>2438598.683109845</v>
      </c>
      <c r="O826" s="5">
        <f>VLOOKUP(CONCATENATE($F826," ",$G826),AllocFactorMatrix,(O$4+1),FALSE)*$E826</f>
        <v>436976.36418756895</v>
      </c>
      <c r="P826" s="5">
        <f>VLOOKUP(CONCATENATE($F826," ",$G826),AllocFactorMatrix,(P$4+1),FALSE)*$E826</f>
        <v>88614.347394260156</v>
      </c>
      <c r="Q826" s="5">
        <f>VLOOKUP(CONCATENATE($F826," ",$G826),AllocFactorMatrix,(Q$4+1),FALSE)*$E826</f>
        <v>3365.0897689422873</v>
      </c>
      <c r="R826" s="5">
        <f t="shared" si="412"/>
        <v>2967554.4844606165</v>
      </c>
      <c r="S826" s="5">
        <f>VLOOKUP(CONCATENATE($F826," ",$G826),AllocFactorMatrix,(S$4+1),FALSE)*$E826</f>
        <v>115485.13921974091</v>
      </c>
      <c r="T826" s="5">
        <f>VLOOKUP(CONCATENATE($F826," ",$G826),AllocFactorMatrix,(T$4+1),FALSE)*$E826</f>
        <v>1559116.066315064</v>
      </c>
      <c r="U826" s="5">
        <f>VLOOKUP(CONCATENATE($F826," ",$G826),AllocFactorMatrix,(U$4+1),FALSE)*$E826</f>
        <v>5962993.0779487826</v>
      </c>
      <c r="V826" s="5">
        <f>VLOOKUP(CONCATENATE($F826," ",$G826),AllocFactorMatrix,(V$4+1),FALSE)*$E826</f>
        <v>1080251.5009837802</v>
      </c>
      <c r="W826" s="5">
        <f t="shared" si="413"/>
        <v>8717845.7844673675</v>
      </c>
      <c r="X826" s="5">
        <f>VLOOKUP(CONCATENATE($F826," ",$G826),AllocFactorMatrix,(X$4+1),FALSE)*$E826</f>
        <v>669296.85380456946</v>
      </c>
      <c r="Y826" s="5">
        <f>VLOOKUP(CONCATENATE($F826," ",$G826),AllocFactorMatrix,(Y$4+1),FALSE)*$E826</f>
        <v>13367.574845461364</v>
      </c>
      <c r="Z826" s="5">
        <f t="shared" si="411"/>
        <v>682664.42865003087</v>
      </c>
      <c r="AA826" s="5">
        <f>VLOOKUP(CONCATENATE($F826," ",$G826),AllocFactorMatrix,(AA$4+1),FALSE)*$E826</f>
        <v>8829.108292503015</v>
      </c>
      <c r="AB826" s="5">
        <f>VLOOKUP(CONCATENATE($F826," ",$G826),AllocFactorMatrix,(AB$4+1),FALSE)*$E826</f>
        <v>39223.926000193358</v>
      </c>
      <c r="AC826" s="5">
        <f>VLOOKUP(CONCATENATE($F826," ",$G826),AllocFactorMatrix,(AC$4+1),FALSE)*$E826</f>
        <v>8047.465344055664</v>
      </c>
    </row>
    <row r="827" spans="1:29" s="48" customFormat="1" hidden="1" outlineLevel="1">
      <c r="A827" s="53"/>
      <c r="B827" s="104"/>
      <c r="C827" s="52"/>
      <c r="D827" s="52"/>
      <c r="E827" s="52"/>
      <c r="F827" s="175" t="str">
        <f>F834</f>
        <v>PROD_DEMAND</v>
      </c>
      <c r="G827" s="52" t="str">
        <f>$G$8</f>
        <v>PRODUCTION</v>
      </c>
      <c r="H827" s="50">
        <f t="shared" ref="H827:H834" si="414">SUBTOTAL(9,I827:AC827)</f>
        <v>91862901.999999985</v>
      </c>
      <c r="I827" s="51">
        <f>VLOOKUP(CONCATENATE($F827," ",$G827),AllocFactorMatrix,(I$4+1),FALSE)*$E834</f>
        <v>47252988.867456406</v>
      </c>
      <c r="J827" s="51">
        <f>VLOOKUP(CONCATENATE($F827," ",$G827),AllocFactorMatrix,(J$4+1),FALSE)*$E834</f>
        <v>11019404.268736105</v>
      </c>
      <c r="K827" s="51">
        <f>VLOOKUP(CONCATENATE($F827," ",$G827),AllocFactorMatrix,(K$4+1),FALSE)*$E834</f>
        <v>153213.35320694363</v>
      </c>
      <c r="L827" s="51">
        <f>VLOOKUP(CONCATENATE($F827," ",$G827),AllocFactorMatrix,(L$4+1),FALSE)*$E834</f>
        <v>21338.591707446081</v>
      </c>
      <c r="M827" s="51">
        <f t="shared" si="410"/>
        <v>11193956.213650495</v>
      </c>
      <c r="N827" s="51">
        <f>VLOOKUP(CONCATENATE($F827," ",$G827),AllocFactorMatrix,(N$4+1),FALSE)*$E834</f>
        <v>6558839.748487561</v>
      </c>
      <c r="O827" s="51">
        <f>VLOOKUP(CONCATENATE($F827," ",$G827),AllocFactorMatrix,(O$4+1),FALSE)*$E834</f>
        <v>1175288.8929342148</v>
      </c>
      <c r="P827" s="51">
        <f>VLOOKUP(CONCATENATE($F827," ",$G827),AllocFactorMatrix,(P$4+1),FALSE)*$E834</f>
        <v>238336.59388127315</v>
      </c>
      <c r="Q827" s="51">
        <f>VLOOKUP(CONCATENATE($F827," ",$G827),AllocFactorMatrix,(Q$4+1),FALSE)*$E834</f>
        <v>9050.7243715973582</v>
      </c>
      <c r="R827" s="51">
        <f>SUBTOTAL(9,N827:Q827)</f>
        <v>7981515.9596746461</v>
      </c>
      <c r="S827" s="51">
        <f>VLOOKUP(CONCATENATE($F827," ",$G827),AllocFactorMatrix,(S$4+1),FALSE)*$E834</f>
        <v>310608.10732010787</v>
      </c>
      <c r="T827" s="51">
        <f>VLOOKUP(CONCATENATE($F827," ",$G827),AllocFactorMatrix,(T$4+1),FALSE)*$E834</f>
        <v>4193388.8093517795</v>
      </c>
      <c r="U827" s="51">
        <f>VLOOKUP(CONCATENATE($F827," ",$G827),AllocFactorMatrix,(U$4+1),FALSE)*$E834</f>
        <v>16038028.844389793</v>
      </c>
      <c r="V827" s="51">
        <f>VLOOKUP(CONCATENATE($F827," ",$G827),AllocFactorMatrix,(V$4+1),FALSE)*$E834</f>
        <v>2905437.6729098805</v>
      </c>
      <c r="W827" s="51">
        <f>SUBTOTAL(9,S827:V827)</f>
        <v>23447463.433971561</v>
      </c>
      <c r="X827" s="51">
        <f>VLOOKUP(CONCATENATE($F827," ",$G827),AllocFactorMatrix,(X$4+1),FALSE)*$E834</f>
        <v>1800136.6271029606</v>
      </c>
      <c r="Y827" s="51">
        <f>VLOOKUP(CONCATENATE($F827," ",$G827),AllocFactorMatrix,(Y$4+1),FALSE)*$E834</f>
        <v>35953.345601534209</v>
      </c>
      <c r="Z827" s="51">
        <f t="shared" si="411"/>
        <v>1836089.9727044948</v>
      </c>
      <c r="AA827" s="51">
        <f>VLOOKUP(CONCATENATE($F827," ",$G827),AllocFactorMatrix,(AA$4+1),FALSE)*$E834</f>
        <v>23746.714378899491</v>
      </c>
      <c r="AB827" s="51">
        <f>VLOOKUP(CONCATENATE($F827," ",$G827),AllocFactorMatrix,(AB$4+1),FALSE)*$E834</f>
        <v>105496.42576437604</v>
      </c>
      <c r="AC827" s="51">
        <f>VLOOKUP(CONCATENATE($F827," ",$G827),AllocFactorMatrix,(AC$4+1),FALSE)*$E834</f>
        <v>21644.412399115074</v>
      </c>
    </row>
    <row r="828" spans="1:29" s="48" customFormat="1" hidden="1" outlineLevel="1">
      <c r="A828" s="53"/>
      <c r="B828" s="104"/>
      <c r="C828" s="52"/>
      <c r="D828" s="52"/>
      <c r="E828" s="52"/>
      <c r="F828" s="175" t="str">
        <f>F834</f>
        <v>PROD_DEMAND</v>
      </c>
      <c r="G828" s="52" t="str">
        <f>$G$9</f>
        <v>BULKTRAN</v>
      </c>
      <c r="H828" s="50">
        <f t="shared" si="414"/>
        <v>0</v>
      </c>
      <c r="I828" s="51">
        <f>VLOOKUP(CONCATENATE($F828," ",$G828),AllocFactorMatrix,(I$4+1),FALSE)*$E834</f>
        <v>0</v>
      </c>
      <c r="J828" s="51">
        <f>VLOOKUP(CONCATENATE($F828," ",$G828),AllocFactorMatrix,(J$4+1),FALSE)*$E834</f>
        <v>0</v>
      </c>
      <c r="K828" s="51">
        <f>VLOOKUP(CONCATENATE($F828," ",$G828),AllocFactorMatrix,(K$4+1),FALSE)*$E834</f>
        <v>0</v>
      </c>
      <c r="L828" s="51">
        <f>VLOOKUP(CONCATENATE($F828," ",$G828),AllocFactorMatrix,(L$4+1),FALSE)*$E834</f>
        <v>0</v>
      </c>
      <c r="M828" s="51">
        <f t="shared" si="410"/>
        <v>0</v>
      </c>
      <c r="N828" s="51">
        <f>VLOOKUP(CONCATENATE($F828," ",$G828),AllocFactorMatrix,(N$4+1),FALSE)*$E834</f>
        <v>0</v>
      </c>
      <c r="O828" s="51">
        <f>VLOOKUP(CONCATENATE($F828," ",$G828),AllocFactorMatrix,(O$4+1),FALSE)*$E834</f>
        <v>0</v>
      </c>
      <c r="P828" s="51">
        <f>VLOOKUP(CONCATENATE($F828," ",$G828),AllocFactorMatrix,(P$4+1),FALSE)*$E834</f>
        <v>0</v>
      </c>
      <c r="Q828" s="51">
        <f>VLOOKUP(CONCATENATE($F828," ",$G828),AllocFactorMatrix,(Q$4+1),FALSE)*$E834</f>
        <v>0</v>
      </c>
      <c r="R828" s="51">
        <f t="shared" ref="R828:R834" si="415">SUBTOTAL(9,N828:Q828)</f>
        <v>0</v>
      </c>
      <c r="S828" s="51">
        <f>VLOOKUP(CONCATENATE($F828," ",$G828),AllocFactorMatrix,(S$4+1),FALSE)*$E834</f>
        <v>0</v>
      </c>
      <c r="T828" s="51">
        <f>VLOOKUP(CONCATENATE($F828," ",$G828),AllocFactorMatrix,(T$4+1),FALSE)*$E834</f>
        <v>0</v>
      </c>
      <c r="U828" s="51">
        <f>VLOOKUP(CONCATENATE($F828," ",$G828),AllocFactorMatrix,(U$4+1),FALSE)*$E834</f>
        <v>0</v>
      </c>
      <c r="V828" s="51">
        <f>VLOOKUP(CONCATENATE($F828," ",$G828),AllocFactorMatrix,(V$4+1),FALSE)*$E834</f>
        <v>0</v>
      </c>
      <c r="W828" s="51">
        <f t="shared" ref="W828:W834" si="416">SUBTOTAL(9,S828:V828)</f>
        <v>0</v>
      </c>
      <c r="X828" s="51">
        <f>VLOOKUP(CONCATENATE($F828," ",$G828),AllocFactorMatrix,(X$4+1),FALSE)*$E834</f>
        <v>0</v>
      </c>
      <c r="Y828" s="51">
        <f>VLOOKUP(CONCATENATE($F828," ",$G828),AllocFactorMatrix,(Y$4+1),FALSE)*$E834</f>
        <v>0</v>
      </c>
      <c r="Z828" s="51">
        <f t="shared" si="411"/>
        <v>0</v>
      </c>
      <c r="AA828" s="51">
        <f>VLOOKUP(CONCATENATE($F828," ",$G828),AllocFactorMatrix,(AA$4+1),FALSE)*$E834</f>
        <v>0</v>
      </c>
      <c r="AB828" s="51">
        <f>VLOOKUP(CONCATENATE($F828," ",$G828),AllocFactorMatrix,(AB$4+1),FALSE)*$E834</f>
        <v>0</v>
      </c>
      <c r="AC828" s="51">
        <f>VLOOKUP(CONCATENATE($F828," ",$G828),AllocFactorMatrix,(AC$4+1),FALSE)*$E834</f>
        <v>0</v>
      </c>
    </row>
    <row r="829" spans="1:29" s="48" customFormat="1" hidden="1" outlineLevel="1">
      <c r="A829" s="53"/>
      <c r="B829" s="104"/>
      <c r="C829" s="52"/>
      <c r="D829" s="52"/>
      <c r="E829" s="52"/>
      <c r="F829" s="175" t="str">
        <f>F834</f>
        <v>PROD_DEMAND</v>
      </c>
      <c r="G829" s="52" t="str">
        <f>$G$10</f>
        <v>SUBTRAN</v>
      </c>
      <c r="H829" s="50">
        <f t="shared" si="414"/>
        <v>0</v>
      </c>
      <c r="I829" s="51">
        <f>VLOOKUP(CONCATENATE($F829," ",$G829),AllocFactorMatrix,(I$4+1),FALSE)*$E834</f>
        <v>0</v>
      </c>
      <c r="J829" s="51">
        <f>VLOOKUP(CONCATENATE($F829," ",$G829),AllocFactorMatrix,(J$4+1),FALSE)*$E834</f>
        <v>0</v>
      </c>
      <c r="K829" s="51">
        <f>VLOOKUP(CONCATENATE($F829," ",$G829),AllocFactorMatrix,(K$4+1),FALSE)*$E834</f>
        <v>0</v>
      </c>
      <c r="L829" s="51">
        <f>VLOOKUP(CONCATENATE($F829," ",$G829),AllocFactorMatrix,(L$4+1),FALSE)*$E834</f>
        <v>0</v>
      </c>
      <c r="M829" s="51">
        <f t="shared" si="410"/>
        <v>0</v>
      </c>
      <c r="N829" s="51">
        <f>VLOOKUP(CONCATENATE($F829," ",$G829),AllocFactorMatrix,(N$4+1),FALSE)*$E834</f>
        <v>0</v>
      </c>
      <c r="O829" s="51">
        <f>VLOOKUP(CONCATENATE($F829," ",$G829),AllocFactorMatrix,(O$4+1),FALSE)*$E834</f>
        <v>0</v>
      </c>
      <c r="P829" s="51">
        <f>VLOOKUP(CONCATENATE($F829," ",$G829),AllocFactorMatrix,(P$4+1),FALSE)*$E834</f>
        <v>0</v>
      </c>
      <c r="Q829" s="51">
        <f>VLOOKUP(CONCATENATE($F829," ",$G829),AllocFactorMatrix,(Q$4+1),FALSE)*$E834</f>
        <v>0</v>
      </c>
      <c r="R829" s="51">
        <f t="shared" si="415"/>
        <v>0</v>
      </c>
      <c r="S829" s="51">
        <f>VLOOKUP(CONCATENATE($F829," ",$G829),AllocFactorMatrix,(S$4+1),FALSE)*$E834</f>
        <v>0</v>
      </c>
      <c r="T829" s="51">
        <f>VLOOKUP(CONCATENATE($F829," ",$G829),AllocFactorMatrix,(T$4+1),FALSE)*$E834</f>
        <v>0</v>
      </c>
      <c r="U829" s="51">
        <f>VLOOKUP(CONCATENATE($F829," ",$G829),AllocFactorMatrix,(U$4+1),FALSE)*$E834</f>
        <v>0</v>
      </c>
      <c r="V829" s="51">
        <f>VLOOKUP(CONCATENATE($F829," ",$G829),AllocFactorMatrix,(V$4+1),FALSE)*$E834</f>
        <v>0</v>
      </c>
      <c r="W829" s="51">
        <f t="shared" si="416"/>
        <v>0</v>
      </c>
      <c r="X829" s="51">
        <f>VLOOKUP(CONCATENATE($F829," ",$G829),AllocFactorMatrix,(X$4+1),FALSE)*$E834</f>
        <v>0</v>
      </c>
      <c r="Y829" s="51">
        <f>VLOOKUP(CONCATENATE($F829," ",$G829),AllocFactorMatrix,(Y$4+1),FALSE)*$E834</f>
        <v>0</v>
      </c>
      <c r="Z829" s="51">
        <f t="shared" si="411"/>
        <v>0</v>
      </c>
      <c r="AA829" s="51">
        <f>VLOOKUP(CONCATENATE($F829," ",$G829),AllocFactorMatrix,(AA$4+1),FALSE)*$E834</f>
        <v>0</v>
      </c>
      <c r="AB829" s="51">
        <f>VLOOKUP(CONCATENATE($F829," ",$G829),AllocFactorMatrix,(AB$4+1),FALSE)*$E834</f>
        <v>0</v>
      </c>
      <c r="AC829" s="51">
        <f>VLOOKUP(CONCATENATE($F829," ",$G829),AllocFactorMatrix,(AC$4+1),FALSE)*$E834</f>
        <v>0</v>
      </c>
    </row>
    <row r="830" spans="1:29" s="48" customFormat="1" hidden="1" outlineLevel="1">
      <c r="A830" s="53"/>
      <c r="B830" s="104"/>
      <c r="C830" s="52"/>
      <c r="D830" s="52"/>
      <c r="E830" s="52"/>
      <c r="F830" s="175" t="str">
        <f>F834</f>
        <v>PROD_DEMAND</v>
      </c>
      <c r="G830" s="52" t="str">
        <f>$G$11</f>
        <v>DISTPRI</v>
      </c>
      <c r="H830" s="50">
        <f t="shared" si="414"/>
        <v>0</v>
      </c>
      <c r="I830" s="51">
        <f>VLOOKUP(CONCATENATE($F830," ",$G830),AllocFactorMatrix,(I$4+1),FALSE)*$E834</f>
        <v>0</v>
      </c>
      <c r="J830" s="51">
        <f>VLOOKUP(CONCATENATE($F830," ",$G830),AllocFactorMatrix,(J$4+1),FALSE)*$E834</f>
        <v>0</v>
      </c>
      <c r="K830" s="51">
        <f>VLOOKUP(CONCATENATE($F830," ",$G830),AllocFactorMatrix,(K$4+1),FALSE)*$E834</f>
        <v>0</v>
      </c>
      <c r="L830" s="51">
        <f>VLOOKUP(CONCATENATE($F830," ",$G830),AllocFactorMatrix,(L$4+1),FALSE)*$E834</f>
        <v>0</v>
      </c>
      <c r="M830" s="51">
        <f t="shared" si="410"/>
        <v>0</v>
      </c>
      <c r="N830" s="51">
        <f>VLOOKUP(CONCATENATE($F830," ",$G830),AllocFactorMatrix,(N$4+1),FALSE)*$E834</f>
        <v>0</v>
      </c>
      <c r="O830" s="51">
        <f>VLOOKUP(CONCATENATE($F830," ",$G830),AllocFactorMatrix,(O$4+1),FALSE)*$E834</f>
        <v>0</v>
      </c>
      <c r="P830" s="51">
        <f>VLOOKUP(CONCATENATE($F830," ",$G830),AllocFactorMatrix,(P$4+1),FALSE)*$E834</f>
        <v>0</v>
      </c>
      <c r="Q830" s="51">
        <f>VLOOKUP(CONCATENATE($F830," ",$G830),AllocFactorMatrix,(Q$4+1),FALSE)*$E834</f>
        <v>0</v>
      </c>
      <c r="R830" s="51">
        <f t="shared" si="415"/>
        <v>0</v>
      </c>
      <c r="S830" s="51">
        <f>VLOOKUP(CONCATENATE($F830," ",$G830),AllocFactorMatrix,(S$4+1),FALSE)*$E834</f>
        <v>0</v>
      </c>
      <c r="T830" s="51">
        <f>VLOOKUP(CONCATENATE($F830," ",$G830),AllocFactorMatrix,(T$4+1),FALSE)*$E834</f>
        <v>0</v>
      </c>
      <c r="U830" s="51">
        <f>VLOOKUP(CONCATENATE($F830," ",$G830),AllocFactorMatrix,(U$4+1),FALSE)*$E834</f>
        <v>0</v>
      </c>
      <c r="V830" s="51">
        <f>VLOOKUP(CONCATENATE($F830," ",$G830),AllocFactorMatrix,(V$4+1),FALSE)*$E834</f>
        <v>0</v>
      </c>
      <c r="W830" s="51">
        <f t="shared" si="416"/>
        <v>0</v>
      </c>
      <c r="X830" s="51">
        <f>VLOOKUP(CONCATENATE($F830," ",$G830),AllocFactorMatrix,(X$4+1),FALSE)*$E834</f>
        <v>0</v>
      </c>
      <c r="Y830" s="51">
        <f>VLOOKUP(CONCATENATE($F830," ",$G830),AllocFactorMatrix,(Y$4+1),FALSE)*$E834</f>
        <v>0</v>
      </c>
      <c r="Z830" s="51">
        <f t="shared" si="411"/>
        <v>0</v>
      </c>
      <c r="AA830" s="51">
        <f>VLOOKUP(CONCATENATE($F830," ",$G830),AllocFactorMatrix,(AA$4+1),FALSE)*$E834</f>
        <v>0</v>
      </c>
      <c r="AB830" s="51">
        <f>VLOOKUP(CONCATENATE($F830," ",$G830),AllocFactorMatrix,(AB$4+1),FALSE)*$E834</f>
        <v>0</v>
      </c>
      <c r="AC830" s="51">
        <f>VLOOKUP(CONCATENATE($F830," ",$G830),AllocFactorMatrix,(AC$4+1),FALSE)*$E834</f>
        <v>0</v>
      </c>
    </row>
    <row r="831" spans="1:29" s="48" customFormat="1" hidden="1" outlineLevel="1">
      <c r="A831" s="53"/>
      <c r="B831" s="104"/>
      <c r="C831" s="52"/>
      <c r="D831" s="52"/>
      <c r="E831" s="52"/>
      <c r="F831" s="175" t="str">
        <f>F834</f>
        <v>PROD_DEMAND</v>
      </c>
      <c r="G831" s="52" t="str">
        <f>$G$12</f>
        <v>DISTSEC</v>
      </c>
      <c r="H831" s="50">
        <f t="shared" si="414"/>
        <v>0</v>
      </c>
      <c r="I831" s="51">
        <f>VLOOKUP(CONCATENATE($F831," ",$G831),AllocFactorMatrix,(I$4+1),FALSE)*$E834</f>
        <v>0</v>
      </c>
      <c r="J831" s="51">
        <f>VLOOKUP(CONCATENATE($F831," ",$G831),AllocFactorMatrix,(J$4+1),FALSE)*$E834</f>
        <v>0</v>
      </c>
      <c r="K831" s="51">
        <f>VLOOKUP(CONCATENATE($F831," ",$G831),AllocFactorMatrix,(K$4+1),FALSE)*$E834</f>
        <v>0</v>
      </c>
      <c r="L831" s="51">
        <f>VLOOKUP(CONCATENATE($F831," ",$G831),AllocFactorMatrix,(L$4+1),FALSE)*$E834</f>
        <v>0</v>
      </c>
      <c r="M831" s="51">
        <f t="shared" si="410"/>
        <v>0</v>
      </c>
      <c r="N831" s="51">
        <f>VLOOKUP(CONCATENATE($F831," ",$G831),AllocFactorMatrix,(N$4+1),FALSE)*$E834</f>
        <v>0</v>
      </c>
      <c r="O831" s="51">
        <f>VLOOKUP(CONCATENATE($F831," ",$G831),AllocFactorMatrix,(O$4+1),FALSE)*$E834</f>
        <v>0</v>
      </c>
      <c r="P831" s="51">
        <f>VLOOKUP(CONCATENATE($F831," ",$G831),AllocFactorMatrix,(P$4+1),FALSE)*$E834</f>
        <v>0</v>
      </c>
      <c r="Q831" s="51">
        <f>VLOOKUP(CONCATENATE($F831," ",$G831),AllocFactorMatrix,(Q$4+1),FALSE)*$E834</f>
        <v>0</v>
      </c>
      <c r="R831" s="51">
        <f t="shared" si="415"/>
        <v>0</v>
      </c>
      <c r="S831" s="51">
        <f>VLOOKUP(CONCATENATE($F831," ",$G831),AllocFactorMatrix,(S$4+1),FALSE)*$E834</f>
        <v>0</v>
      </c>
      <c r="T831" s="51">
        <f>VLOOKUP(CONCATENATE($F831," ",$G831),AllocFactorMatrix,(T$4+1),FALSE)*$E834</f>
        <v>0</v>
      </c>
      <c r="U831" s="51">
        <f>VLOOKUP(CONCATENATE($F831," ",$G831),AllocFactorMatrix,(U$4+1),FALSE)*$E834</f>
        <v>0</v>
      </c>
      <c r="V831" s="51">
        <f>VLOOKUP(CONCATENATE($F831," ",$G831),AllocFactorMatrix,(V$4+1),FALSE)*$E834</f>
        <v>0</v>
      </c>
      <c r="W831" s="51">
        <f t="shared" si="416"/>
        <v>0</v>
      </c>
      <c r="X831" s="51">
        <f>VLOOKUP(CONCATENATE($F831," ",$G831),AllocFactorMatrix,(X$4+1),FALSE)*$E834</f>
        <v>0</v>
      </c>
      <c r="Y831" s="51">
        <f>VLOOKUP(CONCATENATE($F831," ",$G831),AllocFactorMatrix,(Y$4+1),FALSE)*$E834</f>
        <v>0</v>
      </c>
      <c r="Z831" s="51">
        <f t="shared" si="411"/>
        <v>0</v>
      </c>
      <c r="AA831" s="51">
        <f>VLOOKUP(CONCATENATE($F831," ",$G831),AllocFactorMatrix,(AA$4+1),FALSE)*$E834</f>
        <v>0</v>
      </c>
      <c r="AB831" s="51">
        <f>VLOOKUP(CONCATENATE($F831," ",$G831),AllocFactorMatrix,(AB$4+1),FALSE)*$E834</f>
        <v>0</v>
      </c>
      <c r="AC831" s="51">
        <f>VLOOKUP(CONCATENATE($F831," ",$G831),AllocFactorMatrix,(AC$4+1),FALSE)*$E834</f>
        <v>0</v>
      </c>
    </row>
    <row r="832" spans="1:29" s="48" customFormat="1" hidden="1" outlineLevel="1">
      <c r="A832" s="53"/>
      <c r="B832" s="104"/>
      <c r="C832" s="52"/>
      <c r="D832" s="52"/>
      <c r="E832" s="52"/>
      <c r="F832" s="175" t="str">
        <f>F834</f>
        <v>PROD_DEMAND</v>
      </c>
      <c r="G832" s="52" t="str">
        <f>$G$13</f>
        <v>ENERGY</v>
      </c>
      <c r="H832" s="50">
        <f t="shared" si="414"/>
        <v>0</v>
      </c>
      <c r="I832" s="51">
        <f>VLOOKUP(CONCATENATE($F832," ",$G832),AllocFactorMatrix,(I$4+1),FALSE)*$E834</f>
        <v>0</v>
      </c>
      <c r="J832" s="51">
        <f>VLOOKUP(CONCATENATE($F832," ",$G832),AllocFactorMatrix,(J$4+1),FALSE)*$E834</f>
        <v>0</v>
      </c>
      <c r="K832" s="51">
        <f>VLOOKUP(CONCATENATE($F832," ",$G832),AllocFactorMatrix,(K$4+1),FALSE)*$E834</f>
        <v>0</v>
      </c>
      <c r="L832" s="51">
        <f>VLOOKUP(CONCATENATE($F832," ",$G832),AllocFactorMatrix,(L$4+1),FALSE)*$E834</f>
        <v>0</v>
      </c>
      <c r="M832" s="51">
        <f t="shared" si="410"/>
        <v>0</v>
      </c>
      <c r="N832" s="51">
        <f>VLOOKUP(CONCATENATE($F832," ",$G832),AllocFactorMatrix,(N$4+1),FALSE)*$E834</f>
        <v>0</v>
      </c>
      <c r="O832" s="51">
        <f>VLOOKUP(CONCATENATE($F832," ",$G832),AllocFactorMatrix,(O$4+1),FALSE)*$E834</f>
        <v>0</v>
      </c>
      <c r="P832" s="51">
        <f>VLOOKUP(CONCATENATE($F832," ",$G832),AllocFactorMatrix,(P$4+1),FALSE)*$E834</f>
        <v>0</v>
      </c>
      <c r="Q832" s="51">
        <f>VLOOKUP(CONCATENATE($F832," ",$G832),AllocFactorMatrix,(Q$4+1),FALSE)*$E834</f>
        <v>0</v>
      </c>
      <c r="R832" s="51">
        <f t="shared" si="415"/>
        <v>0</v>
      </c>
      <c r="S832" s="51">
        <f>VLOOKUP(CONCATENATE($F832," ",$G832),AllocFactorMatrix,(S$4+1),FALSE)*$E834</f>
        <v>0</v>
      </c>
      <c r="T832" s="51">
        <f>VLOOKUP(CONCATENATE($F832," ",$G832),AllocFactorMatrix,(T$4+1),FALSE)*$E834</f>
        <v>0</v>
      </c>
      <c r="U832" s="51">
        <f>VLOOKUP(CONCATENATE($F832," ",$G832),AllocFactorMatrix,(U$4+1),FALSE)*$E834</f>
        <v>0</v>
      </c>
      <c r="V832" s="51">
        <f>VLOOKUP(CONCATENATE($F832," ",$G832),AllocFactorMatrix,(V$4+1),FALSE)*$E834</f>
        <v>0</v>
      </c>
      <c r="W832" s="51">
        <f t="shared" si="416"/>
        <v>0</v>
      </c>
      <c r="X832" s="51">
        <f>VLOOKUP(CONCATENATE($F832," ",$G832),AllocFactorMatrix,(X$4+1),FALSE)*$E834</f>
        <v>0</v>
      </c>
      <c r="Y832" s="51">
        <f>VLOOKUP(CONCATENATE($F832," ",$G832),AllocFactorMatrix,(Y$4+1),FALSE)*$E834</f>
        <v>0</v>
      </c>
      <c r="Z832" s="51">
        <f t="shared" si="411"/>
        <v>0</v>
      </c>
      <c r="AA832" s="51">
        <f>VLOOKUP(CONCATENATE($F832," ",$G832),AllocFactorMatrix,(AA$4+1),FALSE)*$E834</f>
        <v>0</v>
      </c>
      <c r="AB832" s="51">
        <f>VLOOKUP(CONCATENATE($F832," ",$G832),AllocFactorMatrix,(AB$4+1),FALSE)*$E834</f>
        <v>0</v>
      </c>
      <c r="AC832" s="51">
        <f>VLOOKUP(CONCATENATE($F832," ",$G832),AllocFactorMatrix,(AC$4+1),FALSE)*$E834</f>
        <v>0</v>
      </c>
    </row>
    <row r="833" spans="1:29" s="48" customFormat="1" hidden="1" outlineLevel="1">
      <c r="A833" s="53"/>
      <c r="B833" s="104"/>
      <c r="C833" s="52"/>
      <c r="D833" s="52"/>
      <c r="E833" s="52"/>
      <c r="F833" s="175" t="str">
        <f>F834</f>
        <v>PROD_DEMAND</v>
      </c>
      <c r="G833" s="52" t="str">
        <f>$G$14</f>
        <v>CUSTOMER</v>
      </c>
      <c r="H833" s="50">
        <f t="shared" si="414"/>
        <v>0</v>
      </c>
      <c r="I833" s="51">
        <f>VLOOKUP(CONCATENATE($F833," ",$G833),AllocFactorMatrix,(I$4+1),FALSE)*$E834</f>
        <v>0</v>
      </c>
      <c r="J833" s="51">
        <f>VLOOKUP(CONCATENATE($F833," ",$G833),AllocFactorMatrix,(J$4+1),FALSE)*$E834</f>
        <v>0</v>
      </c>
      <c r="K833" s="51">
        <f>VLOOKUP(CONCATENATE($F833," ",$G833),AllocFactorMatrix,(K$4+1),FALSE)*$E834</f>
        <v>0</v>
      </c>
      <c r="L833" s="51">
        <f>VLOOKUP(CONCATENATE($F833," ",$G833),AllocFactorMatrix,(L$4+1),FALSE)*$E834</f>
        <v>0</v>
      </c>
      <c r="M833" s="51">
        <f t="shared" si="410"/>
        <v>0</v>
      </c>
      <c r="N833" s="51">
        <f>VLOOKUP(CONCATENATE($F833," ",$G833),AllocFactorMatrix,(N$4+1),FALSE)*$E834</f>
        <v>0</v>
      </c>
      <c r="O833" s="51">
        <f>VLOOKUP(CONCATENATE($F833," ",$G833),AllocFactorMatrix,(O$4+1),FALSE)*$E834</f>
        <v>0</v>
      </c>
      <c r="P833" s="51">
        <f>VLOOKUP(CONCATENATE($F833," ",$G833),AllocFactorMatrix,(P$4+1),FALSE)*$E834</f>
        <v>0</v>
      </c>
      <c r="Q833" s="51">
        <f>VLOOKUP(CONCATENATE($F833," ",$G833),AllocFactorMatrix,(Q$4+1),FALSE)*$E834</f>
        <v>0</v>
      </c>
      <c r="R833" s="51">
        <f t="shared" si="415"/>
        <v>0</v>
      </c>
      <c r="S833" s="51">
        <f>VLOOKUP(CONCATENATE($F833," ",$G833),AllocFactorMatrix,(S$4+1),FALSE)*$E834</f>
        <v>0</v>
      </c>
      <c r="T833" s="51">
        <f>VLOOKUP(CONCATENATE($F833," ",$G833),AllocFactorMatrix,(T$4+1),FALSE)*$E834</f>
        <v>0</v>
      </c>
      <c r="U833" s="51">
        <f>VLOOKUP(CONCATENATE($F833," ",$G833),AllocFactorMatrix,(U$4+1),FALSE)*$E834</f>
        <v>0</v>
      </c>
      <c r="V833" s="51">
        <f>VLOOKUP(CONCATENATE($F833," ",$G833),AllocFactorMatrix,(V$4+1),FALSE)*$E834</f>
        <v>0</v>
      </c>
      <c r="W833" s="51">
        <f t="shared" si="416"/>
        <v>0</v>
      </c>
      <c r="X833" s="51">
        <f>VLOOKUP(CONCATENATE($F833," ",$G833),AllocFactorMatrix,(X$4+1),FALSE)*$E834</f>
        <v>0</v>
      </c>
      <c r="Y833" s="51">
        <f>VLOOKUP(CONCATENATE($F833," ",$G833),AllocFactorMatrix,(Y$4+1),FALSE)*$E834</f>
        <v>0</v>
      </c>
      <c r="Z833" s="51">
        <f t="shared" si="411"/>
        <v>0</v>
      </c>
      <c r="AA833" s="51">
        <f>VLOOKUP(CONCATENATE($F833," ",$G833),AllocFactorMatrix,(AA$4+1),FALSE)*$E834</f>
        <v>0</v>
      </c>
      <c r="AB833" s="51">
        <f>VLOOKUP(CONCATENATE($F833," ",$G833),AllocFactorMatrix,(AB$4+1),FALSE)*$E834</f>
        <v>0</v>
      </c>
      <c r="AC833" s="51">
        <f>VLOOKUP(CONCATENATE($F833," ",$G833),AllocFactorMatrix,(AC$4+1),FALSE)*$E834</f>
        <v>0</v>
      </c>
    </row>
    <row r="834" spans="1:29" s="48" customFormat="1" collapsed="1">
      <c r="A834" s="53"/>
      <c r="B834" s="104"/>
      <c r="C834" s="52"/>
      <c r="D834" s="102" t="s">
        <v>621</v>
      </c>
      <c r="E834" s="58">
        <v>91862902</v>
      </c>
      <c r="F834" s="93" t="s">
        <v>29</v>
      </c>
      <c r="G834" s="52" t="str">
        <f>$G$15</f>
        <v>TOTAL</v>
      </c>
      <c r="H834" s="50">
        <f t="shared" si="414"/>
        <v>91862901.999999985</v>
      </c>
      <c r="I834" s="51">
        <f>VLOOKUP(CONCATENATE($F834," ",$G834),AllocFactorMatrix,(I$4+1),FALSE)*$E834</f>
        <v>47252988.867456406</v>
      </c>
      <c r="J834" s="51">
        <f>VLOOKUP(CONCATENATE($F834," ",$G834),AllocFactorMatrix,(J$4+1),FALSE)*$E834</f>
        <v>11019404.268736105</v>
      </c>
      <c r="K834" s="51">
        <f>VLOOKUP(CONCATENATE($F834," ",$G834),AllocFactorMatrix,(K$4+1),FALSE)*$E834</f>
        <v>153213.35320694363</v>
      </c>
      <c r="L834" s="51">
        <f>VLOOKUP(CONCATENATE($F834," ",$G834),AllocFactorMatrix,(L$4+1),FALSE)*$E834</f>
        <v>21338.591707446081</v>
      </c>
      <c r="M834" s="51">
        <f t="shared" si="410"/>
        <v>11193956.213650495</v>
      </c>
      <c r="N834" s="51">
        <f>VLOOKUP(CONCATENATE($F834," ",$G834),AllocFactorMatrix,(N$4+1),FALSE)*$E834</f>
        <v>6558839.748487561</v>
      </c>
      <c r="O834" s="51">
        <f>VLOOKUP(CONCATENATE($F834," ",$G834),AllocFactorMatrix,(O$4+1),FALSE)*$E834</f>
        <v>1175288.8929342148</v>
      </c>
      <c r="P834" s="51">
        <f>VLOOKUP(CONCATENATE($F834," ",$G834),AllocFactorMatrix,(P$4+1),FALSE)*$E834</f>
        <v>238336.59388127315</v>
      </c>
      <c r="Q834" s="51">
        <f>VLOOKUP(CONCATENATE($F834," ",$G834),AllocFactorMatrix,(Q$4+1),FALSE)*$E834</f>
        <v>9050.7243715973582</v>
      </c>
      <c r="R834" s="51">
        <f t="shared" si="415"/>
        <v>7981515.9596746461</v>
      </c>
      <c r="S834" s="51">
        <f>VLOOKUP(CONCATENATE($F834," ",$G834),AllocFactorMatrix,(S$4+1),FALSE)*$E834</f>
        <v>310608.10732010787</v>
      </c>
      <c r="T834" s="51">
        <f>VLOOKUP(CONCATENATE($F834," ",$G834),AllocFactorMatrix,(T$4+1),FALSE)*$E834</f>
        <v>4193388.8093517795</v>
      </c>
      <c r="U834" s="51">
        <f>VLOOKUP(CONCATENATE($F834," ",$G834),AllocFactorMatrix,(U$4+1),FALSE)*$E834</f>
        <v>16038028.844389793</v>
      </c>
      <c r="V834" s="51">
        <f>VLOOKUP(CONCATENATE($F834," ",$G834),AllocFactorMatrix,(V$4+1),FALSE)*$E834</f>
        <v>2905437.6729098805</v>
      </c>
      <c r="W834" s="51">
        <f t="shared" si="416"/>
        <v>23447463.433971561</v>
      </c>
      <c r="X834" s="51">
        <f>VLOOKUP(CONCATENATE($F834," ",$G834),AllocFactorMatrix,(X$4+1),FALSE)*$E834</f>
        <v>1800136.6271029606</v>
      </c>
      <c r="Y834" s="51">
        <f>VLOOKUP(CONCATENATE($F834," ",$G834),AllocFactorMatrix,(Y$4+1),FALSE)*$E834</f>
        <v>35953.345601534209</v>
      </c>
      <c r="Z834" s="51">
        <f>SUBTOTAL(9,X834:Y834)</f>
        <v>1836089.9727044948</v>
      </c>
      <c r="AA834" s="51">
        <f>VLOOKUP(CONCATENATE($F834," ",$G834),AllocFactorMatrix,(AA$4+1),FALSE)*$E834</f>
        <v>23746.714378899491</v>
      </c>
      <c r="AB834" s="51">
        <f>VLOOKUP(CONCATENATE($F834," ",$G834),AllocFactorMatrix,(AB$4+1),FALSE)*$E834</f>
        <v>105496.42576437604</v>
      </c>
      <c r="AC834" s="51">
        <f>VLOOKUP(CONCATENATE($F834," ",$G834),AllocFactorMatrix,(AC$4+1),FALSE)*$E834</f>
        <v>21644.412399115074</v>
      </c>
    </row>
    <row r="835" spans="1:29" hidden="1" outlineLevel="1">
      <c r="E835" s="52"/>
      <c r="F835" s="175" t="str">
        <f>F842</f>
        <v>PROD_DEMAND</v>
      </c>
      <c r="G835" s="52" t="str">
        <f>$G$8</f>
        <v>PRODUCTION</v>
      </c>
      <c r="H835" s="4">
        <f t="shared" si="409"/>
        <v>146201</v>
      </c>
      <c r="I835" s="5">
        <f>VLOOKUP(CONCATENATE($F835," ",$G835),AllocFactorMatrix,(I$4+1),FALSE)*$E842</f>
        <v>75203.744656477254</v>
      </c>
      <c r="J835" s="5">
        <f>VLOOKUP(CONCATENATE($F835," ",$G835),AllocFactorMatrix,(J$4+1),FALSE)*$E842</f>
        <v>17537.524815985973</v>
      </c>
      <c r="K835" s="5">
        <f>VLOOKUP(CONCATENATE($F835," ",$G835),AllocFactorMatrix,(K$4+1),FALSE)*$E842</f>
        <v>243.84103881464972</v>
      </c>
      <c r="L835" s="5">
        <f>VLOOKUP(CONCATENATE($F835," ",$G835),AllocFactorMatrix,(L$4+1),FALSE)*$E842</f>
        <v>33.96064546513373</v>
      </c>
      <c r="M835" s="5">
        <f t="shared" ref="M835:M842" si="417">SUBTOTAL(9,J835:L835)</f>
        <v>17815.326500265757</v>
      </c>
      <c r="N835" s="5">
        <f>VLOOKUP(CONCATENATE($F835," ",$G835),AllocFactorMatrix,(N$4+1),FALSE)*$E842</f>
        <v>10438.478528237982</v>
      </c>
      <c r="O835" s="5">
        <f>VLOOKUP(CONCATENATE($F835," ",$G835),AllocFactorMatrix,(O$4+1),FALSE)*$E842</f>
        <v>1870.4875166677743</v>
      </c>
      <c r="P835" s="5">
        <f>VLOOKUP(CONCATENATE($F835," ",$G835),AllocFactorMatrix,(P$4+1),FALSE)*$E842</f>
        <v>379.31578040105916</v>
      </c>
      <c r="Q835" s="5">
        <f>VLOOKUP(CONCATENATE($F835," ",$G835),AllocFactorMatrix,(Q$4+1),FALSE)*$E842</f>
        <v>14.404345225800784</v>
      </c>
      <c r="R835" s="5">
        <f>SUBTOTAL(9,N835:Q835)</f>
        <v>12702.686170532616</v>
      </c>
      <c r="S835" s="5">
        <f>VLOOKUP(CONCATENATE($F835," ",$G835),AllocFactorMatrix,(S$4+1),FALSE)*$E842</f>
        <v>494.33683140455429</v>
      </c>
      <c r="T835" s="5">
        <f>VLOOKUP(CONCATENATE($F835," ",$G835),AllocFactorMatrix,(T$4+1),FALSE)*$E842</f>
        <v>6673.8326785718082</v>
      </c>
      <c r="U835" s="5">
        <f>VLOOKUP(CONCATENATE($F835," ",$G835),AllocFactorMatrix,(U$4+1),FALSE)*$E842</f>
        <v>25524.730919981521</v>
      </c>
      <c r="V835" s="5">
        <f>VLOOKUP(CONCATENATE($F835," ",$G835),AllocFactorMatrix,(V$4+1),FALSE)*$E842</f>
        <v>4624.0417401259265</v>
      </c>
      <c r="W835" s="5">
        <f>SUBTOTAL(9,S835:V835)</f>
        <v>37316.942170083814</v>
      </c>
      <c r="X835" s="5">
        <f>VLOOKUP(CONCATENATE($F835," ",$G835),AllocFactorMatrix,(X$4+1),FALSE)*$E842</f>
        <v>2864.9407899075513</v>
      </c>
      <c r="Y835" s="5">
        <f>VLOOKUP(CONCATENATE($F835," ",$G835),AllocFactorMatrix,(Y$4+1),FALSE)*$E842</f>
        <v>57.220215841754083</v>
      </c>
      <c r="Z835" s="5">
        <f t="shared" ref="Z835:Z841" si="418">SUBTOTAL(9,X835:Y835)</f>
        <v>2922.1610057493053</v>
      </c>
      <c r="AA835" s="5">
        <f>VLOOKUP(CONCATENATE($F835," ",$G835),AllocFactorMatrix,(AA$4+1),FALSE)*$E842</f>
        <v>37.793203930238178</v>
      </c>
      <c r="AB835" s="5">
        <f>VLOOKUP(CONCATENATE($F835," ",$G835),AllocFactorMatrix,(AB$4+1),FALSE)*$E842</f>
        <v>167.89892989857364</v>
      </c>
      <c r="AC835" s="5">
        <f>VLOOKUP(CONCATENATE($F835," ",$G835),AllocFactorMatrix,(AC$4+1),FALSE)*$E842</f>
        <v>34.447363062436487</v>
      </c>
    </row>
    <row r="836" spans="1:29" hidden="1" outlineLevel="1">
      <c r="E836" s="52"/>
      <c r="F836" s="175" t="str">
        <f>F842</f>
        <v>PROD_DEMAND</v>
      </c>
      <c r="G836" s="52" t="str">
        <f>$G$9</f>
        <v>BULKTRAN</v>
      </c>
      <c r="H836" s="4">
        <f t="shared" si="409"/>
        <v>0</v>
      </c>
      <c r="I836" s="5">
        <f>VLOOKUP(CONCATENATE($F836," ",$G836),AllocFactorMatrix,(I$4+1),FALSE)*$E842</f>
        <v>0</v>
      </c>
      <c r="J836" s="5">
        <f>VLOOKUP(CONCATENATE($F836," ",$G836),AllocFactorMatrix,(J$4+1),FALSE)*$E842</f>
        <v>0</v>
      </c>
      <c r="K836" s="5">
        <f>VLOOKUP(CONCATENATE($F836," ",$G836),AllocFactorMatrix,(K$4+1),FALSE)*$E842</f>
        <v>0</v>
      </c>
      <c r="L836" s="5">
        <f>VLOOKUP(CONCATENATE($F836," ",$G836),AllocFactorMatrix,(L$4+1),FALSE)*$E842</f>
        <v>0</v>
      </c>
      <c r="M836" s="5">
        <f t="shared" si="417"/>
        <v>0</v>
      </c>
      <c r="N836" s="5">
        <f>VLOOKUP(CONCATENATE($F836," ",$G836),AllocFactorMatrix,(N$4+1),FALSE)*$E842</f>
        <v>0</v>
      </c>
      <c r="O836" s="5">
        <f>VLOOKUP(CONCATENATE($F836," ",$G836),AllocFactorMatrix,(O$4+1),FALSE)*$E842</f>
        <v>0</v>
      </c>
      <c r="P836" s="5">
        <f>VLOOKUP(CONCATENATE($F836," ",$G836),AllocFactorMatrix,(P$4+1),FALSE)*$E842</f>
        <v>0</v>
      </c>
      <c r="Q836" s="5">
        <f>VLOOKUP(CONCATENATE($F836," ",$G836),AllocFactorMatrix,(Q$4+1),FALSE)*$E842</f>
        <v>0</v>
      </c>
      <c r="R836" s="5">
        <f t="shared" ref="R836:R842" si="419">SUBTOTAL(9,N836:Q836)</f>
        <v>0</v>
      </c>
      <c r="S836" s="5">
        <f>VLOOKUP(CONCATENATE($F836," ",$G836),AllocFactorMatrix,(S$4+1),FALSE)*$E842</f>
        <v>0</v>
      </c>
      <c r="T836" s="5">
        <f>VLOOKUP(CONCATENATE($F836," ",$G836),AllocFactorMatrix,(T$4+1),FALSE)*$E842</f>
        <v>0</v>
      </c>
      <c r="U836" s="5">
        <f>VLOOKUP(CONCATENATE($F836," ",$G836),AllocFactorMatrix,(U$4+1),FALSE)*$E842</f>
        <v>0</v>
      </c>
      <c r="V836" s="5">
        <f>VLOOKUP(CONCATENATE($F836," ",$G836),AllocFactorMatrix,(V$4+1),FALSE)*$E842</f>
        <v>0</v>
      </c>
      <c r="W836" s="5">
        <f t="shared" ref="W836:W842" si="420">SUBTOTAL(9,S836:V836)</f>
        <v>0</v>
      </c>
      <c r="X836" s="5">
        <f>VLOOKUP(CONCATENATE($F836," ",$G836),AllocFactorMatrix,(X$4+1),FALSE)*$E842</f>
        <v>0</v>
      </c>
      <c r="Y836" s="5">
        <f>VLOOKUP(CONCATENATE($F836," ",$G836),AllocFactorMatrix,(Y$4+1),FALSE)*$E842</f>
        <v>0</v>
      </c>
      <c r="Z836" s="5">
        <f t="shared" si="418"/>
        <v>0</v>
      </c>
      <c r="AA836" s="5">
        <f>VLOOKUP(CONCATENATE($F836," ",$G836),AllocFactorMatrix,(AA$4+1),FALSE)*$E842</f>
        <v>0</v>
      </c>
      <c r="AB836" s="5">
        <f>VLOOKUP(CONCATENATE($F836," ",$G836),AllocFactorMatrix,(AB$4+1),FALSE)*$E842</f>
        <v>0</v>
      </c>
      <c r="AC836" s="5">
        <f>VLOOKUP(CONCATENATE($F836," ",$G836),AllocFactorMatrix,(AC$4+1),FALSE)*$E842</f>
        <v>0</v>
      </c>
    </row>
    <row r="837" spans="1:29" hidden="1" outlineLevel="1">
      <c r="E837" s="52"/>
      <c r="F837" s="175" t="str">
        <f>F842</f>
        <v>PROD_DEMAND</v>
      </c>
      <c r="G837" s="52" t="str">
        <f>$G$10</f>
        <v>SUBTRAN</v>
      </c>
      <c r="H837" s="4">
        <f t="shared" si="409"/>
        <v>0</v>
      </c>
      <c r="I837" s="5">
        <f>VLOOKUP(CONCATENATE($F837," ",$G837),AllocFactorMatrix,(I$4+1),FALSE)*$E842</f>
        <v>0</v>
      </c>
      <c r="J837" s="5">
        <f>VLOOKUP(CONCATENATE($F837," ",$G837),AllocFactorMatrix,(J$4+1),FALSE)*$E842</f>
        <v>0</v>
      </c>
      <c r="K837" s="5">
        <f>VLOOKUP(CONCATENATE($F837," ",$G837),AllocFactorMatrix,(K$4+1),FALSE)*$E842</f>
        <v>0</v>
      </c>
      <c r="L837" s="5">
        <f>VLOOKUP(CONCATENATE($F837," ",$G837),AllocFactorMatrix,(L$4+1),FALSE)*$E842</f>
        <v>0</v>
      </c>
      <c r="M837" s="5">
        <f t="shared" si="417"/>
        <v>0</v>
      </c>
      <c r="N837" s="5">
        <f>VLOOKUP(CONCATENATE($F837," ",$G837),AllocFactorMatrix,(N$4+1),FALSE)*$E842</f>
        <v>0</v>
      </c>
      <c r="O837" s="5">
        <f>VLOOKUP(CONCATENATE($F837," ",$G837),AllocFactorMatrix,(O$4+1),FALSE)*$E842</f>
        <v>0</v>
      </c>
      <c r="P837" s="5">
        <f>VLOOKUP(CONCATENATE($F837," ",$G837),AllocFactorMatrix,(P$4+1),FALSE)*$E842</f>
        <v>0</v>
      </c>
      <c r="Q837" s="5">
        <f>VLOOKUP(CONCATENATE($F837," ",$G837),AllocFactorMatrix,(Q$4+1),FALSE)*$E842</f>
        <v>0</v>
      </c>
      <c r="R837" s="5">
        <f t="shared" si="419"/>
        <v>0</v>
      </c>
      <c r="S837" s="5">
        <f>VLOOKUP(CONCATENATE($F837," ",$G837),AllocFactorMatrix,(S$4+1),FALSE)*$E842</f>
        <v>0</v>
      </c>
      <c r="T837" s="5">
        <f>VLOOKUP(CONCATENATE($F837," ",$G837),AllocFactorMatrix,(T$4+1),FALSE)*$E842</f>
        <v>0</v>
      </c>
      <c r="U837" s="5">
        <f>VLOOKUP(CONCATENATE($F837," ",$G837),AllocFactorMatrix,(U$4+1),FALSE)*$E842</f>
        <v>0</v>
      </c>
      <c r="V837" s="5">
        <f>VLOOKUP(CONCATENATE($F837," ",$G837),AllocFactorMatrix,(V$4+1),FALSE)*$E842</f>
        <v>0</v>
      </c>
      <c r="W837" s="5">
        <f t="shared" si="420"/>
        <v>0</v>
      </c>
      <c r="X837" s="5">
        <f>VLOOKUP(CONCATENATE($F837," ",$G837),AllocFactorMatrix,(X$4+1),FALSE)*$E842</f>
        <v>0</v>
      </c>
      <c r="Y837" s="5">
        <f>VLOOKUP(CONCATENATE($F837," ",$G837),AllocFactorMatrix,(Y$4+1),FALSE)*$E842</f>
        <v>0</v>
      </c>
      <c r="Z837" s="5">
        <f t="shared" si="418"/>
        <v>0</v>
      </c>
      <c r="AA837" s="5">
        <f>VLOOKUP(CONCATENATE($F837," ",$G837),AllocFactorMatrix,(AA$4+1),FALSE)*$E842</f>
        <v>0</v>
      </c>
      <c r="AB837" s="5">
        <f>VLOOKUP(CONCATENATE($F837," ",$G837),AllocFactorMatrix,(AB$4+1),FALSE)*$E842</f>
        <v>0</v>
      </c>
      <c r="AC837" s="5">
        <f>VLOOKUP(CONCATENATE($F837," ",$G837),AllocFactorMatrix,(AC$4+1),FALSE)*$E842</f>
        <v>0</v>
      </c>
    </row>
    <row r="838" spans="1:29" hidden="1" outlineLevel="1">
      <c r="E838" s="52"/>
      <c r="F838" s="175" t="str">
        <f>F842</f>
        <v>PROD_DEMAND</v>
      </c>
      <c r="G838" s="52" t="str">
        <f>$G$11</f>
        <v>DISTPRI</v>
      </c>
      <c r="H838" s="4">
        <f t="shared" si="409"/>
        <v>0</v>
      </c>
      <c r="I838" s="5">
        <f>VLOOKUP(CONCATENATE($F838," ",$G838),AllocFactorMatrix,(I$4+1),FALSE)*$E842</f>
        <v>0</v>
      </c>
      <c r="J838" s="5">
        <f>VLOOKUP(CONCATENATE($F838," ",$G838),AllocFactorMatrix,(J$4+1),FALSE)*$E842</f>
        <v>0</v>
      </c>
      <c r="K838" s="5">
        <f>VLOOKUP(CONCATENATE($F838," ",$G838),AllocFactorMatrix,(K$4+1),FALSE)*$E842</f>
        <v>0</v>
      </c>
      <c r="L838" s="5">
        <f>VLOOKUP(CONCATENATE($F838," ",$G838),AllocFactorMatrix,(L$4+1),FALSE)*$E842</f>
        <v>0</v>
      </c>
      <c r="M838" s="5">
        <f t="shared" si="417"/>
        <v>0</v>
      </c>
      <c r="N838" s="5">
        <f>VLOOKUP(CONCATENATE($F838," ",$G838),AllocFactorMatrix,(N$4+1),FALSE)*$E842</f>
        <v>0</v>
      </c>
      <c r="O838" s="5">
        <f>VLOOKUP(CONCATENATE($F838," ",$G838),AllocFactorMatrix,(O$4+1),FALSE)*$E842</f>
        <v>0</v>
      </c>
      <c r="P838" s="5">
        <f>VLOOKUP(CONCATENATE($F838," ",$G838),AllocFactorMatrix,(P$4+1),FALSE)*$E842</f>
        <v>0</v>
      </c>
      <c r="Q838" s="5">
        <f>VLOOKUP(CONCATENATE($F838," ",$G838),AllocFactorMatrix,(Q$4+1),FALSE)*$E842</f>
        <v>0</v>
      </c>
      <c r="R838" s="5">
        <f t="shared" si="419"/>
        <v>0</v>
      </c>
      <c r="S838" s="5">
        <f>VLOOKUP(CONCATENATE($F838," ",$G838),AllocFactorMatrix,(S$4+1),FALSE)*$E842</f>
        <v>0</v>
      </c>
      <c r="T838" s="5">
        <f>VLOOKUP(CONCATENATE($F838," ",$G838),AllocFactorMatrix,(T$4+1),FALSE)*$E842</f>
        <v>0</v>
      </c>
      <c r="U838" s="5">
        <f>VLOOKUP(CONCATENATE($F838," ",$G838),AllocFactorMatrix,(U$4+1),FALSE)*$E842</f>
        <v>0</v>
      </c>
      <c r="V838" s="5">
        <f>VLOOKUP(CONCATENATE($F838," ",$G838),AllocFactorMatrix,(V$4+1),FALSE)*$E842</f>
        <v>0</v>
      </c>
      <c r="W838" s="5">
        <f t="shared" si="420"/>
        <v>0</v>
      </c>
      <c r="X838" s="5">
        <f>VLOOKUP(CONCATENATE($F838," ",$G838),AllocFactorMatrix,(X$4+1),FALSE)*$E842</f>
        <v>0</v>
      </c>
      <c r="Y838" s="5">
        <f>VLOOKUP(CONCATENATE($F838," ",$G838),AllocFactorMatrix,(Y$4+1),FALSE)*$E842</f>
        <v>0</v>
      </c>
      <c r="Z838" s="5">
        <f t="shared" si="418"/>
        <v>0</v>
      </c>
      <c r="AA838" s="5">
        <f>VLOOKUP(CONCATENATE($F838," ",$G838),AllocFactorMatrix,(AA$4+1),FALSE)*$E842</f>
        <v>0</v>
      </c>
      <c r="AB838" s="5">
        <f>VLOOKUP(CONCATENATE($F838," ",$G838),AllocFactorMatrix,(AB$4+1),FALSE)*$E842</f>
        <v>0</v>
      </c>
      <c r="AC838" s="5">
        <f>VLOOKUP(CONCATENATE($F838," ",$G838),AllocFactorMatrix,(AC$4+1),FALSE)*$E842</f>
        <v>0</v>
      </c>
    </row>
    <row r="839" spans="1:29" hidden="1" outlineLevel="1">
      <c r="E839" s="52"/>
      <c r="F839" s="175" t="str">
        <f>F842</f>
        <v>PROD_DEMAND</v>
      </c>
      <c r="G839" s="52" t="str">
        <f>$G$12</f>
        <v>DISTSEC</v>
      </c>
      <c r="H839" s="4">
        <f t="shared" si="409"/>
        <v>0</v>
      </c>
      <c r="I839" s="5">
        <f>VLOOKUP(CONCATENATE($F839," ",$G839),AllocFactorMatrix,(I$4+1),FALSE)*$E842</f>
        <v>0</v>
      </c>
      <c r="J839" s="5">
        <f>VLOOKUP(CONCATENATE($F839," ",$G839),AllocFactorMatrix,(J$4+1),FALSE)*$E842</f>
        <v>0</v>
      </c>
      <c r="K839" s="5">
        <f>VLOOKUP(CONCATENATE($F839," ",$G839),AllocFactorMatrix,(K$4+1),FALSE)*$E842</f>
        <v>0</v>
      </c>
      <c r="L839" s="5">
        <f>VLOOKUP(CONCATENATE($F839," ",$G839),AllocFactorMatrix,(L$4+1),FALSE)*$E842</f>
        <v>0</v>
      </c>
      <c r="M839" s="5">
        <f t="shared" si="417"/>
        <v>0</v>
      </c>
      <c r="N839" s="5">
        <f>VLOOKUP(CONCATENATE($F839," ",$G839),AllocFactorMatrix,(N$4+1),FALSE)*$E842</f>
        <v>0</v>
      </c>
      <c r="O839" s="5">
        <f>VLOOKUP(CONCATENATE($F839," ",$G839),AllocFactorMatrix,(O$4+1),FALSE)*$E842</f>
        <v>0</v>
      </c>
      <c r="P839" s="5">
        <f>VLOOKUP(CONCATENATE($F839," ",$G839),AllocFactorMatrix,(P$4+1),FALSE)*$E842</f>
        <v>0</v>
      </c>
      <c r="Q839" s="5">
        <f>VLOOKUP(CONCATENATE($F839," ",$G839),AllocFactorMatrix,(Q$4+1),FALSE)*$E842</f>
        <v>0</v>
      </c>
      <c r="R839" s="5">
        <f t="shared" si="419"/>
        <v>0</v>
      </c>
      <c r="S839" s="5">
        <f>VLOOKUP(CONCATENATE($F839," ",$G839),AllocFactorMatrix,(S$4+1),FALSE)*$E842</f>
        <v>0</v>
      </c>
      <c r="T839" s="5">
        <f>VLOOKUP(CONCATENATE($F839," ",$G839),AllocFactorMatrix,(T$4+1),FALSE)*$E842</f>
        <v>0</v>
      </c>
      <c r="U839" s="5">
        <f>VLOOKUP(CONCATENATE($F839," ",$G839),AllocFactorMatrix,(U$4+1),FALSE)*$E842</f>
        <v>0</v>
      </c>
      <c r="V839" s="5">
        <f>VLOOKUP(CONCATENATE($F839," ",$G839),AllocFactorMatrix,(V$4+1),FALSE)*$E842</f>
        <v>0</v>
      </c>
      <c r="W839" s="5">
        <f t="shared" si="420"/>
        <v>0</v>
      </c>
      <c r="X839" s="5">
        <f>VLOOKUP(CONCATENATE($F839," ",$G839),AllocFactorMatrix,(X$4+1),FALSE)*$E842</f>
        <v>0</v>
      </c>
      <c r="Y839" s="5">
        <f>VLOOKUP(CONCATENATE($F839," ",$G839),AllocFactorMatrix,(Y$4+1),FALSE)*$E842</f>
        <v>0</v>
      </c>
      <c r="Z839" s="5">
        <f t="shared" si="418"/>
        <v>0</v>
      </c>
      <c r="AA839" s="5">
        <f>VLOOKUP(CONCATENATE($F839," ",$G839),AllocFactorMatrix,(AA$4+1),FALSE)*$E842</f>
        <v>0</v>
      </c>
      <c r="AB839" s="5">
        <f>VLOOKUP(CONCATENATE($F839," ",$G839),AllocFactorMatrix,(AB$4+1),FALSE)*$E842</f>
        <v>0</v>
      </c>
      <c r="AC839" s="5">
        <f>VLOOKUP(CONCATENATE($F839," ",$G839),AllocFactorMatrix,(AC$4+1),FALSE)*$E842</f>
        <v>0</v>
      </c>
    </row>
    <row r="840" spans="1:29" hidden="1" outlineLevel="1">
      <c r="E840" s="52"/>
      <c r="F840" s="175" t="str">
        <f>F842</f>
        <v>PROD_DEMAND</v>
      </c>
      <c r="G840" s="52" t="str">
        <f>$G$13</f>
        <v>ENERGY</v>
      </c>
      <c r="H840" s="4">
        <f t="shared" si="409"/>
        <v>0</v>
      </c>
      <c r="I840" s="5">
        <f>VLOOKUP(CONCATENATE($F840," ",$G840),AllocFactorMatrix,(I$4+1),FALSE)*$E842</f>
        <v>0</v>
      </c>
      <c r="J840" s="5">
        <f>VLOOKUP(CONCATENATE($F840," ",$G840),AllocFactorMatrix,(J$4+1),FALSE)*$E842</f>
        <v>0</v>
      </c>
      <c r="K840" s="5">
        <f>VLOOKUP(CONCATENATE($F840," ",$G840),AllocFactorMatrix,(K$4+1),FALSE)*$E842</f>
        <v>0</v>
      </c>
      <c r="L840" s="5">
        <f>VLOOKUP(CONCATENATE($F840," ",$G840),AllocFactorMatrix,(L$4+1),FALSE)*$E842</f>
        <v>0</v>
      </c>
      <c r="M840" s="5">
        <f t="shared" si="417"/>
        <v>0</v>
      </c>
      <c r="N840" s="5">
        <f>VLOOKUP(CONCATENATE($F840," ",$G840),AllocFactorMatrix,(N$4+1),FALSE)*$E842</f>
        <v>0</v>
      </c>
      <c r="O840" s="5">
        <f>VLOOKUP(CONCATENATE($F840," ",$G840),AllocFactorMatrix,(O$4+1),FALSE)*$E842</f>
        <v>0</v>
      </c>
      <c r="P840" s="5">
        <f>VLOOKUP(CONCATENATE($F840," ",$G840),AllocFactorMatrix,(P$4+1),FALSE)*$E842</f>
        <v>0</v>
      </c>
      <c r="Q840" s="5">
        <f>VLOOKUP(CONCATENATE($F840," ",$G840),AllocFactorMatrix,(Q$4+1),FALSE)*$E842</f>
        <v>0</v>
      </c>
      <c r="R840" s="5">
        <f t="shared" si="419"/>
        <v>0</v>
      </c>
      <c r="S840" s="5">
        <f>VLOOKUP(CONCATENATE($F840," ",$G840),AllocFactorMatrix,(S$4+1),FALSE)*$E842</f>
        <v>0</v>
      </c>
      <c r="T840" s="5">
        <f>VLOOKUP(CONCATENATE($F840," ",$G840),AllocFactorMatrix,(T$4+1),FALSE)*$E842</f>
        <v>0</v>
      </c>
      <c r="U840" s="5">
        <f>VLOOKUP(CONCATENATE($F840," ",$G840),AllocFactorMatrix,(U$4+1),FALSE)*$E842</f>
        <v>0</v>
      </c>
      <c r="V840" s="5">
        <f>VLOOKUP(CONCATENATE($F840," ",$G840),AllocFactorMatrix,(V$4+1),FALSE)*$E842</f>
        <v>0</v>
      </c>
      <c r="W840" s="5">
        <f t="shared" si="420"/>
        <v>0</v>
      </c>
      <c r="X840" s="5">
        <f>VLOOKUP(CONCATENATE($F840," ",$G840),AllocFactorMatrix,(X$4+1),FALSE)*$E842</f>
        <v>0</v>
      </c>
      <c r="Y840" s="5">
        <f>VLOOKUP(CONCATENATE($F840," ",$G840),AllocFactorMatrix,(Y$4+1),FALSE)*$E842</f>
        <v>0</v>
      </c>
      <c r="Z840" s="5">
        <f t="shared" si="418"/>
        <v>0</v>
      </c>
      <c r="AA840" s="5">
        <f>VLOOKUP(CONCATENATE($F840," ",$G840),AllocFactorMatrix,(AA$4+1),FALSE)*$E842</f>
        <v>0</v>
      </c>
      <c r="AB840" s="5">
        <f>VLOOKUP(CONCATENATE($F840," ",$G840),AllocFactorMatrix,(AB$4+1),FALSE)*$E842</f>
        <v>0</v>
      </c>
      <c r="AC840" s="5">
        <f>VLOOKUP(CONCATENATE($F840," ",$G840),AllocFactorMatrix,(AC$4+1),FALSE)*$E842</f>
        <v>0</v>
      </c>
    </row>
    <row r="841" spans="1:29" hidden="1" outlineLevel="1">
      <c r="E841" s="52"/>
      <c r="F841" s="175" t="str">
        <f>F842</f>
        <v>PROD_DEMAND</v>
      </c>
      <c r="G841" s="52" t="str">
        <f>$G$14</f>
        <v>CUSTOMER</v>
      </c>
      <c r="H841" s="4">
        <f t="shared" si="409"/>
        <v>0</v>
      </c>
      <c r="I841" s="5">
        <f>VLOOKUP(CONCATENATE($F841," ",$G841),AllocFactorMatrix,(I$4+1),FALSE)*$E842</f>
        <v>0</v>
      </c>
      <c r="J841" s="5">
        <f>VLOOKUP(CONCATENATE($F841," ",$G841),AllocFactorMatrix,(J$4+1),FALSE)*$E842</f>
        <v>0</v>
      </c>
      <c r="K841" s="5">
        <f>VLOOKUP(CONCATENATE($F841," ",$G841),AllocFactorMatrix,(K$4+1),FALSE)*$E842</f>
        <v>0</v>
      </c>
      <c r="L841" s="5">
        <f>VLOOKUP(CONCATENATE($F841," ",$G841),AllocFactorMatrix,(L$4+1),FALSE)*$E842</f>
        <v>0</v>
      </c>
      <c r="M841" s="5">
        <f t="shared" si="417"/>
        <v>0</v>
      </c>
      <c r="N841" s="5">
        <f>VLOOKUP(CONCATENATE($F841," ",$G841),AllocFactorMatrix,(N$4+1),FALSE)*$E842</f>
        <v>0</v>
      </c>
      <c r="O841" s="5">
        <f>VLOOKUP(CONCATENATE($F841," ",$G841),AllocFactorMatrix,(O$4+1),FALSE)*$E842</f>
        <v>0</v>
      </c>
      <c r="P841" s="5">
        <f>VLOOKUP(CONCATENATE($F841," ",$G841),AllocFactorMatrix,(P$4+1),FALSE)*$E842</f>
        <v>0</v>
      </c>
      <c r="Q841" s="5">
        <f>VLOOKUP(CONCATENATE($F841," ",$G841),AllocFactorMatrix,(Q$4+1),FALSE)*$E842</f>
        <v>0</v>
      </c>
      <c r="R841" s="5">
        <f t="shared" si="419"/>
        <v>0</v>
      </c>
      <c r="S841" s="5">
        <f>VLOOKUP(CONCATENATE($F841," ",$G841),AllocFactorMatrix,(S$4+1),FALSE)*$E842</f>
        <v>0</v>
      </c>
      <c r="T841" s="5">
        <f>VLOOKUP(CONCATENATE($F841," ",$G841),AllocFactorMatrix,(T$4+1),FALSE)*$E842</f>
        <v>0</v>
      </c>
      <c r="U841" s="5">
        <f>VLOOKUP(CONCATENATE($F841," ",$G841),AllocFactorMatrix,(U$4+1),FALSE)*$E842</f>
        <v>0</v>
      </c>
      <c r="V841" s="5">
        <f>VLOOKUP(CONCATENATE($F841," ",$G841),AllocFactorMatrix,(V$4+1),FALSE)*$E842</f>
        <v>0</v>
      </c>
      <c r="W841" s="5">
        <f t="shared" si="420"/>
        <v>0</v>
      </c>
      <c r="X841" s="5">
        <f>VLOOKUP(CONCATENATE($F841," ",$G841),AllocFactorMatrix,(X$4+1),FALSE)*$E842</f>
        <v>0</v>
      </c>
      <c r="Y841" s="5">
        <f>VLOOKUP(CONCATENATE($F841," ",$G841),AllocFactorMatrix,(Y$4+1),FALSE)*$E842</f>
        <v>0</v>
      </c>
      <c r="Z841" s="5">
        <f t="shared" si="418"/>
        <v>0</v>
      </c>
      <c r="AA841" s="5">
        <f>VLOOKUP(CONCATENATE($F841," ",$G841),AllocFactorMatrix,(AA$4+1),FALSE)*$E842</f>
        <v>0</v>
      </c>
      <c r="AB841" s="5">
        <f>VLOOKUP(CONCATENATE($F841," ",$G841),AllocFactorMatrix,(AB$4+1),FALSE)*$E842</f>
        <v>0</v>
      </c>
      <c r="AC841" s="5">
        <f>VLOOKUP(CONCATENATE($F841," ",$G841),AllocFactorMatrix,(AC$4+1),FALSE)*$E842</f>
        <v>0</v>
      </c>
    </row>
    <row r="842" spans="1:29" collapsed="1">
      <c r="D842" s="102" t="s">
        <v>622</v>
      </c>
      <c r="E842" s="58">
        <v>146201</v>
      </c>
      <c r="F842" s="93" t="s">
        <v>29</v>
      </c>
      <c r="G842" s="52" t="str">
        <f>$G$15</f>
        <v>TOTAL</v>
      </c>
      <c r="H842" s="4">
        <f t="shared" si="409"/>
        <v>146201</v>
      </c>
      <c r="I842" s="5">
        <f>VLOOKUP(CONCATENATE($F842," ",$G842),AllocFactorMatrix,(I$4+1),FALSE)*$E842</f>
        <v>75203.744656477254</v>
      </c>
      <c r="J842" s="5">
        <f>VLOOKUP(CONCATENATE($F842," ",$G842),AllocFactorMatrix,(J$4+1),FALSE)*$E842</f>
        <v>17537.524815985973</v>
      </c>
      <c r="K842" s="5">
        <f>VLOOKUP(CONCATENATE($F842," ",$G842),AllocFactorMatrix,(K$4+1),FALSE)*$E842</f>
        <v>243.84103881464972</v>
      </c>
      <c r="L842" s="5">
        <f>VLOOKUP(CONCATENATE($F842," ",$G842),AllocFactorMatrix,(L$4+1),FALSE)*$E842</f>
        <v>33.96064546513373</v>
      </c>
      <c r="M842" s="5">
        <f t="shared" si="417"/>
        <v>17815.326500265757</v>
      </c>
      <c r="N842" s="5">
        <f>VLOOKUP(CONCATENATE($F842," ",$G842),AllocFactorMatrix,(N$4+1),FALSE)*$E842</f>
        <v>10438.478528237982</v>
      </c>
      <c r="O842" s="5">
        <f>VLOOKUP(CONCATENATE($F842," ",$G842),AllocFactorMatrix,(O$4+1),FALSE)*$E842</f>
        <v>1870.4875166677743</v>
      </c>
      <c r="P842" s="5">
        <f>VLOOKUP(CONCATENATE($F842," ",$G842),AllocFactorMatrix,(P$4+1),FALSE)*$E842</f>
        <v>379.31578040105916</v>
      </c>
      <c r="Q842" s="5">
        <f>VLOOKUP(CONCATENATE($F842," ",$G842),AllocFactorMatrix,(Q$4+1),FALSE)*$E842</f>
        <v>14.404345225800784</v>
      </c>
      <c r="R842" s="5">
        <f t="shared" si="419"/>
        <v>12702.686170532616</v>
      </c>
      <c r="S842" s="5">
        <f>VLOOKUP(CONCATENATE($F842," ",$G842),AllocFactorMatrix,(S$4+1),FALSE)*$E842</f>
        <v>494.33683140455429</v>
      </c>
      <c r="T842" s="5">
        <f>VLOOKUP(CONCATENATE($F842," ",$G842),AllocFactorMatrix,(T$4+1),FALSE)*$E842</f>
        <v>6673.8326785718082</v>
      </c>
      <c r="U842" s="5">
        <f>VLOOKUP(CONCATENATE($F842," ",$G842),AllocFactorMatrix,(U$4+1),FALSE)*$E842</f>
        <v>25524.730919981521</v>
      </c>
      <c r="V842" s="5">
        <f>VLOOKUP(CONCATENATE($F842," ",$G842),AllocFactorMatrix,(V$4+1),FALSE)*$E842</f>
        <v>4624.0417401259265</v>
      </c>
      <c r="W842" s="5">
        <f t="shared" si="420"/>
        <v>37316.942170083814</v>
      </c>
      <c r="X842" s="5">
        <f>VLOOKUP(CONCATENATE($F842," ",$G842),AllocFactorMatrix,(X$4+1),FALSE)*$E842</f>
        <v>2864.9407899075513</v>
      </c>
      <c r="Y842" s="5">
        <f>VLOOKUP(CONCATENATE($F842," ",$G842),AllocFactorMatrix,(Y$4+1),FALSE)*$E842</f>
        <v>57.220215841754083</v>
      </c>
      <c r="Z842" s="5">
        <f>SUBTOTAL(9,X842:Y842)</f>
        <v>2922.1610057493053</v>
      </c>
      <c r="AA842" s="5">
        <f>VLOOKUP(CONCATENATE($F842," ",$G842),AllocFactorMatrix,(AA$4+1),FALSE)*$E842</f>
        <v>37.793203930238178</v>
      </c>
      <c r="AB842" s="5">
        <f>VLOOKUP(CONCATENATE($F842," ",$G842),AllocFactorMatrix,(AB$4+1),FALSE)*$E842</f>
        <v>167.89892989857364</v>
      </c>
      <c r="AC842" s="5">
        <f>VLOOKUP(CONCATENATE($F842," ",$G842),AllocFactorMatrix,(AC$4+1),FALSE)*$E842</f>
        <v>34.447363062436487</v>
      </c>
    </row>
    <row r="843" spans="1:29" s="48" customFormat="1" hidden="1" outlineLevel="1">
      <c r="A843" s="53"/>
      <c r="B843" s="104"/>
      <c r="C843" s="52"/>
      <c r="D843" s="52"/>
      <c r="E843" s="52"/>
      <c r="F843" s="175" t="str">
        <f>F850</f>
        <v>RB_GUP-Land_G</v>
      </c>
      <c r="G843" s="52" t="str">
        <f>$G$8</f>
        <v>PRODUCTION</v>
      </c>
      <c r="H843" s="50">
        <f t="shared" ref="H843:H858" ca="1" si="421">SUBTOTAL(9,I843:AC843)</f>
        <v>160173.77768481948</v>
      </c>
      <c r="I843" s="51">
        <f ca="1">VLOOKUP(CONCATENATE($F843," ",$G843),AllocFactorMatrix,(I$4+1),FALSE)*$E850</f>
        <v>82391.145598679315</v>
      </c>
      <c r="J843" s="51">
        <f ca="1">VLOOKUP(CONCATENATE($F843," ",$G843),AllocFactorMatrix,(J$4+1),FALSE)*$E850</f>
        <v>19213.627820724476</v>
      </c>
      <c r="K843" s="51">
        <f ca="1">VLOOKUP(CONCATENATE($F843," ",$G843),AllocFactorMatrix,(K$4+1),FALSE)*$E850</f>
        <v>267.1455074967555</v>
      </c>
      <c r="L843" s="51">
        <f ca="1">VLOOKUP(CONCATENATE($F843," ",$G843),AllocFactorMatrix,(L$4+1),FALSE)*$E850</f>
        <v>37.206345214911657</v>
      </c>
      <c r="M843" s="51">
        <f t="shared" ref="M843:M858" ca="1" si="422">SUBTOTAL(9,J843:L843)</f>
        <v>19517.979673436144</v>
      </c>
      <c r="N843" s="51">
        <f ca="1">VLOOKUP(CONCATENATE($F843," ",$G843),AllocFactorMatrix,(N$4+1),FALSE)*$E850</f>
        <v>11436.108775930068</v>
      </c>
      <c r="O843" s="51">
        <f ca="1">VLOOKUP(CONCATENATE($F843," ",$G843),AllocFactorMatrix,(O$4+1),FALSE)*$E850</f>
        <v>2049.2544623974768</v>
      </c>
      <c r="P843" s="51">
        <f ca="1">VLOOKUP(CONCATENATE($F843," ",$G843),AllocFactorMatrix,(P$4+1),FALSE)*$E850</f>
        <v>415.56789271142446</v>
      </c>
      <c r="Q843" s="51">
        <f ca="1">VLOOKUP(CONCATENATE($F843," ",$G843),AllocFactorMatrix,(Q$4+1),FALSE)*$E850</f>
        <v>15.781002796785296</v>
      </c>
      <c r="R843" s="51">
        <f ca="1">SUBTOTAL(9,N843:Q843)</f>
        <v>13916.712133835756</v>
      </c>
      <c r="S843" s="51">
        <f ca="1">VLOOKUP(CONCATENATE($F843," ",$G843),AllocFactorMatrix,(S$4+1),FALSE)*$E850</f>
        <v>541.58177943250212</v>
      </c>
      <c r="T843" s="51">
        <f ca="1">VLOOKUP(CONCATENATE($F843," ",$G843),AllocFactorMatrix,(T$4+1),FALSE)*$E850</f>
        <v>7311.6667585258847</v>
      </c>
      <c r="U843" s="51">
        <f ca="1">VLOOKUP(CONCATENATE($F843," ",$G843),AllocFactorMatrix,(U$4+1),FALSE)*$E850</f>
        <v>27964.190230175951</v>
      </c>
      <c r="V843" s="51">
        <f ca="1">VLOOKUP(CONCATENATE($F843," ",$G843),AllocFactorMatrix,(V$4+1),FALSE)*$E850</f>
        <v>5065.9724193969623</v>
      </c>
      <c r="W843" s="51">
        <f ca="1">SUBTOTAL(9,S843:V843)</f>
        <v>40883.411187531296</v>
      </c>
      <c r="X843" s="51">
        <f ca="1">VLOOKUP(CONCATENATE($F843," ",$G843),AllocFactorMatrix,(X$4+1),FALSE)*$E850</f>
        <v>3138.7500028236682</v>
      </c>
      <c r="Y843" s="51">
        <f ca="1">VLOOKUP(CONCATENATE($F843," ",$G843),AllocFactorMatrix,(Y$4+1),FALSE)*$E850</f>
        <v>62.688888115091494</v>
      </c>
      <c r="Z843" s="51">
        <f t="shared" ref="Z843:Z849" ca="1" si="423">SUBTOTAL(9,X843:Y843)</f>
        <v>3201.4388909387599</v>
      </c>
      <c r="AA843" s="51">
        <f ca="1">VLOOKUP(CONCATENATE($F843," ",$G843),AllocFactorMatrix,(AA$4+1),FALSE)*$E850</f>
        <v>41.405190418116248</v>
      </c>
      <c r="AB843" s="51">
        <f ca="1">VLOOKUP(CONCATENATE($F843," ",$G843),AllocFactorMatrix,(AB$4+1),FALSE)*$E850</f>
        <v>183.94543040809037</v>
      </c>
      <c r="AC843" s="51">
        <f ca="1">VLOOKUP(CONCATENATE($F843," ",$G843),AllocFactorMatrix,(AC$4+1),FALSE)*$E850</f>
        <v>37.739579571897302</v>
      </c>
    </row>
    <row r="844" spans="1:29" s="48" customFormat="1" hidden="1" outlineLevel="1">
      <c r="A844" s="53"/>
      <c r="B844" s="104"/>
      <c r="C844" s="52"/>
      <c r="D844" s="52"/>
      <c r="E844" s="52"/>
      <c r="F844" s="175" t="str">
        <f>F850</f>
        <v>RB_GUP-Land_G</v>
      </c>
      <c r="G844" s="52" t="str">
        <f>$G$9</f>
        <v>BULKTRAN</v>
      </c>
      <c r="H844" s="50">
        <f t="shared" ca="1" si="421"/>
        <v>24828.202507919847</v>
      </c>
      <c r="I844" s="51">
        <f ca="1">VLOOKUP(CONCATENATE($F844," ",$G844),AllocFactorMatrix,(I$4+1),FALSE)*$E850</f>
        <v>12771.279277740414</v>
      </c>
      <c r="J844" s="51">
        <f ca="1">VLOOKUP(CONCATENATE($F844," ",$G844),AllocFactorMatrix,(J$4+1),FALSE)*$E850</f>
        <v>2978.2642910716945</v>
      </c>
      <c r="K844" s="51">
        <f ca="1">VLOOKUP(CONCATENATE($F844," ",$G844),AllocFactorMatrix,(K$4+1),FALSE)*$E850</f>
        <v>41.409666769938028</v>
      </c>
      <c r="L844" s="51">
        <f ca="1">VLOOKUP(CONCATENATE($F844," ",$G844),AllocFactorMatrix,(L$4+1),FALSE)*$E850</f>
        <v>5.7672778086881626</v>
      </c>
      <c r="M844" s="51">
        <f t="shared" ca="1" si="422"/>
        <v>3025.4412356503208</v>
      </c>
      <c r="N844" s="51">
        <f ca="1">VLOOKUP(CONCATENATE($F844," ",$G844),AllocFactorMatrix,(N$4+1),FALSE)*$E850</f>
        <v>1772.6873193320623</v>
      </c>
      <c r="O844" s="51">
        <f ca="1">VLOOKUP(CONCATENATE($F844," ",$G844),AllocFactorMatrix,(O$4+1),FALSE)*$E850</f>
        <v>317.65065117450666</v>
      </c>
      <c r="P844" s="51">
        <f ca="1">VLOOKUP(CONCATENATE($F844," ",$G844),AllocFactorMatrix,(P$4+1),FALSE)*$E850</f>
        <v>64.416310492043422</v>
      </c>
      <c r="Q844" s="51">
        <f ca="1">VLOOKUP(CONCATENATE($F844," ",$G844),AllocFactorMatrix,(Q$4+1),FALSE)*$E850</f>
        <v>2.4461802604645153</v>
      </c>
      <c r="R844" s="51">
        <f t="shared" ref="R844:R850" ca="1" si="424">SUBTOTAL(9,N844:Q844)</f>
        <v>2157.2004612590772</v>
      </c>
      <c r="S844" s="51">
        <f ca="1">VLOOKUP(CONCATENATE($F844," ",$G844),AllocFactorMatrix,(S$4+1),FALSE)*$E850</f>
        <v>83.949459697510932</v>
      </c>
      <c r="T844" s="51">
        <f ca="1">VLOOKUP(CONCATENATE($F844," ",$G844),AllocFactorMatrix,(T$4+1),FALSE)*$E850</f>
        <v>1133.3661824991293</v>
      </c>
      <c r="U844" s="51">
        <f ca="1">VLOOKUP(CONCATENATE($F844," ",$G844),AllocFactorMatrix,(U$4+1),FALSE)*$E850</f>
        <v>4334.6706810587566</v>
      </c>
      <c r="V844" s="51">
        <f ca="1">VLOOKUP(CONCATENATE($F844," ",$G844),AllocFactorMatrix,(V$4+1),FALSE)*$E850</f>
        <v>785.26579660140089</v>
      </c>
      <c r="W844" s="51">
        <f t="shared" ref="W844:W850" ca="1" si="425">SUBTOTAL(9,S844:V844)</f>
        <v>6337.2521198567983</v>
      </c>
      <c r="X844" s="51">
        <f ca="1">VLOOKUP(CONCATENATE($F844," ",$G844),AllocFactorMatrix,(X$4+1),FALSE)*$E850</f>
        <v>486.53107779717686</v>
      </c>
      <c r="Y844" s="51">
        <f ca="1">VLOOKUP(CONCATENATE($F844," ",$G844),AllocFactorMatrix,(Y$4+1),FALSE)*$E850</f>
        <v>9.7172735238881103</v>
      </c>
      <c r="Z844" s="51">
        <f t="shared" ca="1" si="423"/>
        <v>496.248351321065</v>
      </c>
      <c r="AA844" s="51">
        <f ca="1">VLOOKUP(CONCATENATE($F844," ",$G844),AllocFactorMatrix,(AA$4+1),FALSE)*$E850</f>
        <v>6.418132027845715</v>
      </c>
      <c r="AB844" s="51">
        <f ca="1">VLOOKUP(CONCATENATE($F844," ",$G844),AllocFactorMatrix,(AB$4+1),FALSE)*$E850</f>
        <v>28.512996712641161</v>
      </c>
      <c r="AC844" s="51">
        <f ca="1">VLOOKUP(CONCATENATE($F844," ",$G844),AllocFactorMatrix,(AC$4+1),FALSE)*$E850</f>
        <v>5.8499333518786969</v>
      </c>
    </row>
    <row r="845" spans="1:29" s="48" customFormat="1" hidden="1" outlineLevel="1">
      <c r="A845" s="53"/>
      <c r="B845" s="104"/>
      <c r="C845" s="52"/>
      <c r="D845" s="52"/>
      <c r="E845" s="52"/>
      <c r="F845" s="175" t="str">
        <f>F850</f>
        <v>RB_GUP-Land_G</v>
      </c>
      <c r="G845" s="52" t="str">
        <f>$G$10</f>
        <v>SUBTRAN</v>
      </c>
      <c r="H845" s="50">
        <f t="shared" ca="1" si="421"/>
        <v>6880.8683834209523</v>
      </c>
      <c r="I845" s="51">
        <f ca="1">VLOOKUP(CONCATENATE($F845," ",$G845),AllocFactorMatrix,(I$4+1),FALSE)*$E850</f>
        <v>3515.8028290086772</v>
      </c>
      <c r="J845" s="51">
        <f ca="1">VLOOKUP(CONCATENATE($F845," ",$G845),AllocFactorMatrix,(J$4+1),FALSE)*$E850</f>
        <v>824.16357607981126</v>
      </c>
      <c r="K845" s="51">
        <f ca="1">VLOOKUP(CONCATENATE($F845," ",$G845),AllocFactorMatrix,(K$4+1),FALSE)*$E850</f>
        <v>11.513245574445913</v>
      </c>
      <c r="L845" s="51">
        <f ca="1">VLOOKUP(CONCATENATE($F845," ",$G845),AllocFactorMatrix,(L$4+1),FALSE)*$E850</f>
        <v>2.0838439555388373</v>
      </c>
      <c r="M845" s="51">
        <f t="shared" ca="1" si="422"/>
        <v>837.76066560979598</v>
      </c>
      <c r="N845" s="51">
        <f ca="1">VLOOKUP(CONCATENATE($F845," ",$G845),AllocFactorMatrix,(N$4+1),FALSE)*$E850</f>
        <v>476.30757977541532</v>
      </c>
      <c r="O845" s="51">
        <f ca="1">VLOOKUP(CONCATENATE($F845," ",$G845),AllocFactorMatrix,(O$4+1),FALSE)*$E850</f>
        <v>85.590079105404783</v>
      </c>
      <c r="P845" s="51">
        <f ca="1">VLOOKUP(CONCATENATE($F845," ",$G845),AllocFactorMatrix,(P$4+1),FALSE)*$E850</f>
        <v>22.466735865574872</v>
      </c>
      <c r="Q845" s="51">
        <f ca="1">VLOOKUP(CONCATENATE($F845," ",$G845),AllocFactorMatrix,(Q$4+1),FALSE)*$E850</f>
        <v>0</v>
      </c>
      <c r="R845" s="51">
        <f t="shared" ca="1" si="424"/>
        <v>584.36439474639496</v>
      </c>
      <c r="S845" s="51">
        <f ca="1">VLOOKUP(CONCATENATE($F845," ",$G845),AllocFactorMatrix,(S$4+1),FALSE)*$E850</f>
        <v>21.469199331178416</v>
      </c>
      <c r="T845" s="51">
        <f ca="1">VLOOKUP(CONCATENATE($F845," ",$G845),AllocFactorMatrix,(T$4+1),FALSE)*$E850</f>
        <v>301.23368486064794</v>
      </c>
      <c r="U845" s="51">
        <f ca="1">VLOOKUP(CONCATENATE($F845," ",$G845),AllocFactorMatrix,(U$4+1),FALSE)*$E850</f>
        <v>1485.3144341402558</v>
      </c>
      <c r="V845" s="51">
        <f ca="1">VLOOKUP(CONCATENATE($F845," ",$G845),AllocFactorMatrix,(V$4+1),FALSE)*$E850</f>
        <v>0</v>
      </c>
      <c r="W845" s="51">
        <f t="shared" ca="1" si="425"/>
        <v>1808.0173183320821</v>
      </c>
      <c r="X845" s="51">
        <f ca="1">VLOOKUP(CONCATENATE($F845," ",$G845),AllocFactorMatrix,(X$4+1),FALSE)*$E850</f>
        <v>130.56551681988043</v>
      </c>
      <c r="Y845" s="51">
        <f ca="1">VLOOKUP(CONCATENATE($F845," ",$G845),AllocFactorMatrix,(Y$4+1),FALSE)*$E850</f>
        <v>2.6215619564244168</v>
      </c>
      <c r="Z845" s="51">
        <f t="shared" ca="1" si="423"/>
        <v>133.18707877630484</v>
      </c>
      <c r="AA845" s="51">
        <f ca="1">VLOOKUP(CONCATENATE($F845," ",$G845),AllocFactorMatrix,(AA$4+1),FALSE)*$E850</f>
        <v>1.7360969477473518</v>
      </c>
      <c r="AB845" s="51">
        <f ca="1">VLOOKUP(CONCATENATE($F845," ",$G845),AllocFactorMatrix,(AB$4+1),FALSE)*$E850</f>
        <v>0</v>
      </c>
      <c r="AC845" s="51">
        <f ca="1">VLOOKUP(CONCATENATE($F845," ",$G845),AllocFactorMatrix,(AC$4+1),FALSE)*$E850</f>
        <v>0</v>
      </c>
    </row>
    <row r="846" spans="1:29" s="48" customFormat="1" hidden="1" outlineLevel="1">
      <c r="A846" s="53"/>
      <c r="B846" s="104"/>
      <c r="C846" s="52"/>
      <c r="D846" s="52"/>
      <c r="E846" s="52"/>
      <c r="F846" s="175" t="str">
        <f>F850</f>
        <v>RB_GUP-Land_G</v>
      </c>
      <c r="G846" s="52" t="str">
        <f>$G$11</f>
        <v>DISTPRI</v>
      </c>
      <c r="H846" s="50">
        <f t="shared" ca="1" si="421"/>
        <v>56206.918431428581</v>
      </c>
      <c r="I846" s="51">
        <f ca="1">VLOOKUP(CONCATENATE($F846," ",$G846),AllocFactorMatrix,(I$4+1),FALSE)*$E850</f>
        <v>36804.687459831839</v>
      </c>
      <c r="J846" s="51">
        <f ca="1">VLOOKUP(CONCATENATE($F846," ",$G846),AllocFactorMatrix,(J$4+1),FALSE)*$E850</f>
        <v>8613.717399235471</v>
      </c>
      <c r="K846" s="51">
        <f ca="1">VLOOKUP(CONCATENATE($F846," ",$G846),AllocFactorMatrix,(K$4+1),FALSE)*$E850</f>
        <v>120.31425871869281</v>
      </c>
      <c r="L846" s="51">
        <f ca="1">VLOOKUP(CONCATENATE($F846," ",$G846),AllocFactorMatrix,(L$4+1),FALSE)*$E850</f>
        <v>0</v>
      </c>
      <c r="M846" s="51">
        <f t="shared" ca="1" si="422"/>
        <v>8734.0316579541632</v>
      </c>
      <c r="N846" s="51">
        <f ca="1">VLOOKUP(CONCATENATE($F846," ",$G846),AllocFactorMatrix,(N$4+1),FALSE)*$E850</f>
        <v>5000.431924454896</v>
      </c>
      <c r="O846" s="51">
        <f ca="1">VLOOKUP(CONCATENATE($F846," ",$G846),AllocFactorMatrix,(O$4+1),FALSE)*$E850</f>
        <v>898.4735636839074</v>
      </c>
      <c r="P846" s="51">
        <f ca="1">VLOOKUP(CONCATENATE($F846," ",$G846),AllocFactorMatrix,(P$4+1),FALSE)*$E850</f>
        <v>0</v>
      </c>
      <c r="Q846" s="51">
        <f ca="1">VLOOKUP(CONCATENATE($F846," ",$G846),AllocFactorMatrix,(Q$4+1),FALSE)*$E850</f>
        <v>0</v>
      </c>
      <c r="R846" s="51">
        <f t="shared" ca="1" si="424"/>
        <v>5898.9054881388038</v>
      </c>
      <c r="S846" s="51">
        <f ca="1">VLOOKUP(CONCATENATE($F846," ",$G846),AllocFactorMatrix,(S$4+1),FALSE)*$E850</f>
        <v>226.10331578238808</v>
      </c>
      <c r="T846" s="51">
        <f ca="1">VLOOKUP(CONCATENATE($F846," ",$G846),AllocFactorMatrix,(T$4+1),FALSE)*$E850</f>
        <v>3126.525632340642</v>
      </c>
      <c r="U846" s="51">
        <f ca="1">VLOOKUP(CONCATENATE($F846," ",$G846),AllocFactorMatrix,(U$4+1),FALSE)*$E850</f>
        <v>0</v>
      </c>
      <c r="V846" s="51">
        <f ca="1">VLOOKUP(CONCATENATE($F846," ",$G846),AllocFactorMatrix,(V$4+1),FALSE)*$E850</f>
        <v>0</v>
      </c>
      <c r="W846" s="51">
        <f t="shared" ca="1" si="425"/>
        <v>3352.6289481230301</v>
      </c>
      <c r="X846" s="51">
        <f ca="1">VLOOKUP(CONCATENATE($F846," ",$G846),AllocFactorMatrix,(X$4+1),FALSE)*$E850</f>
        <v>1371.0771150764779</v>
      </c>
      <c r="Y846" s="51">
        <f ca="1">VLOOKUP(CONCATENATE($F846," ",$G846),AllocFactorMatrix,(Y$4+1),FALSE)*$E850</f>
        <v>27.519679901425601</v>
      </c>
      <c r="Z846" s="51">
        <f t="shared" ca="1" si="423"/>
        <v>1398.5967949779035</v>
      </c>
      <c r="AA846" s="51">
        <f ca="1">VLOOKUP(CONCATENATE($F846," ",$G846),AllocFactorMatrix,(AA$4+1),FALSE)*$E850</f>
        <v>18.068082402799046</v>
      </c>
      <c r="AB846" s="51">
        <f ca="1">VLOOKUP(CONCATENATE($F846," ",$G846),AllocFactorMatrix,(AB$4+1),FALSE)*$E850</f>
        <v>0</v>
      </c>
      <c r="AC846" s="51">
        <f ca="1">VLOOKUP(CONCATENATE($F846," ",$G846),AllocFactorMatrix,(AC$4+1),FALSE)*$E850</f>
        <v>0</v>
      </c>
    </row>
    <row r="847" spans="1:29" s="48" customFormat="1" hidden="1" outlineLevel="1">
      <c r="A847" s="53"/>
      <c r="B847" s="104"/>
      <c r="C847" s="52"/>
      <c r="D847" s="52"/>
      <c r="E847" s="52"/>
      <c r="F847" s="175" t="str">
        <f>F850</f>
        <v>RB_GUP-Land_G</v>
      </c>
      <c r="G847" s="52" t="str">
        <f>$G$12</f>
        <v>DISTSEC</v>
      </c>
      <c r="H847" s="50">
        <f t="shared" ca="1" si="421"/>
        <v>22267.66626820065</v>
      </c>
      <c r="I847" s="51">
        <f ca="1">VLOOKUP(CONCATENATE($F847," ",$G847),AllocFactorMatrix,(I$4+1),FALSE)*$E850</f>
        <v>16524.948347366888</v>
      </c>
      <c r="J847" s="51">
        <f ca="1">VLOOKUP(CONCATENATE($F847," ",$G847),AllocFactorMatrix,(J$4+1),FALSE)*$E850</f>
        <v>3332.1678743148345</v>
      </c>
      <c r="K847" s="51">
        <f ca="1">VLOOKUP(CONCATENATE($F847," ",$G847),AllocFactorMatrix,(K$4+1),FALSE)*$E850</f>
        <v>0</v>
      </c>
      <c r="L847" s="51">
        <f ca="1">VLOOKUP(CONCATENATE($F847," ",$G847),AllocFactorMatrix,(L$4+1),FALSE)*$E850</f>
        <v>0</v>
      </c>
      <c r="M847" s="51">
        <f t="shared" ca="1" si="422"/>
        <v>3332.1678743148345</v>
      </c>
      <c r="N847" s="51">
        <f ca="1">VLOOKUP(CONCATENATE($F847," ",$G847),AllocFactorMatrix,(N$4+1),FALSE)*$E850</f>
        <v>1665.5357294185658</v>
      </c>
      <c r="O847" s="51">
        <f ca="1">VLOOKUP(CONCATENATE($F847," ",$G847),AllocFactorMatrix,(O$4+1),FALSE)*$E850</f>
        <v>0</v>
      </c>
      <c r="P847" s="51">
        <f ca="1">VLOOKUP(CONCATENATE($F847," ",$G847),AllocFactorMatrix,(P$4+1),FALSE)*$E850</f>
        <v>0</v>
      </c>
      <c r="Q847" s="51">
        <f ca="1">VLOOKUP(CONCATENATE($F847," ",$G847),AllocFactorMatrix,(Q$4+1),FALSE)*$E850</f>
        <v>0</v>
      </c>
      <c r="R847" s="51">
        <f t="shared" ca="1" si="424"/>
        <v>1665.5357294185658</v>
      </c>
      <c r="S847" s="51">
        <f ca="1">VLOOKUP(CONCATENATE($F847," ",$G847),AllocFactorMatrix,(S$4+1),FALSE)*$E850</f>
        <v>62.253825873791882</v>
      </c>
      <c r="T847" s="51">
        <f ca="1">VLOOKUP(CONCATENATE($F847," ",$G847),AllocFactorMatrix,(T$4+1),FALSE)*$E850</f>
        <v>0</v>
      </c>
      <c r="U847" s="51">
        <f ca="1">VLOOKUP(CONCATENATE($F847," ",$G847),AllocFactorMatrix,(U$4+1),FALSE)*$E850</f>
        <v>0</v>
      </c>
      <c r="V847" s="51">
        <f ca="1">VLOOKUP(CONCATENATE($F847," ",$G847),AllocFactorMatrix,(V$4+1),FALSE)*$E850</f>
        <v>0</v>
      </c>
      <c r="W847" s="51">
        <f t="shared" ca="1" si="425"/>
        <v>62.253825873791882</v>
      </c>
      <c r="X847" s="51">
        <f ca="1">VLOOKUP(CONCATENATE($F847," ",$G847),AllocFactorMatrix,(X$4+1),FALSE)*$E850</f>
        <v>470.47510623449182</v>
      </c>
      <c r="Y847" s="51">
        <f ca="1">VLOOKUP(CONCATENATE($F847," ",$G847),AllocFactorMatrix,(Y$4+1),FALSE)*$E850</f>
        <v>0</v>
      </c>
      <c r="Z847" s="51">
        <f t="shared" ca="1" si="423"/>
        <v>470.47510623449182</v>
      </c>
      <c r="AA847" s="51">
        <f ca="1">VLOOKUP(CONCATENATE($F847," ",$G847),AllocFactorMatrix,(AA$4+1),FALSE)*$E850</f>
        <v>5.5626961736488463</v>
      </c>
      <c r="AB847" s="51">
        <f ca="1">VLOOKUP(CONCATENATE($F847," ",$G847),AllocFactorMatrix,(AB$4+1),FALSE)*$E850</f>
        <v>171.21817584920902</v>
      </c>
      <c r="AC847" s="51">
        <f ca="1">VLOOKUP(CONCATENATE($F847," ",$G847),AllocFactorMatrix,(AC$4+1),FALSE)*$E850</f>
        <v>35.504512969202203</v>
      </c>
    </row>
    <row r="848" spans="1:29" s="48" customFormat="1" hidden="1" outlineLevel="1">
      <c r="A848" s="53"/>
      <c r="B848" s="104"/>
      <c r="C848" s="52"/>
      <c r="D848" s="52"/>
      <c r="E848" s="52"/>
      <c r="F848" s="175" t="str">
        <f>F850</f>
        <v>RB_GUP-Land_G</v>
      </c>
      <c r="G848" s="52" t="str">
        <f>$G$13</f>
        <v>ENERGY</v>
      </c>
      <c r="H848" s="50">
        <f t="shared" ca="1" si="421"/>
        <v>64065.245667131901</v>
      </c>
      <c r="I848" s="51">
        <f ca="1">VLOOKUP(CONCATENATE($F848," ",$G848),AllocFactorMatrix,(I$4+1),FALSE)*$E850</f>
        <v>25067.847119354541</v>
      </c>
      <c r="J848" s="51">
        <f ca="1">VLOOKUP(CONCATENATE($F848," ",$G848),AllocFactorMatrix,(J$4+1),FALSE)*$E850</f>
        <v>7232.0011619685274</v>
      </c>
      <c r="K848" s="51">
        <f ca="1">VLOOKUP(CONCATENATE($F848," ",$G848),AllocFactorMatrix,(K$4+1),FALSE)*$E850</f>
        <v>100.7986598466775</v>
      </c>
      <c r="L848" s="51">
        <f ca="1">VLOOKUP(CONCATENATE($F848," ",$G848),AllocFactorMatrix,(L$4+1),FALSE)*$E850</f>
        <v>14.091567218557564</v>
      </c>
      <c r="M848" s="51">
        <f t="shared" ca="1" si="422"/>
        <v>7346.8913890337626</v>
      </c>
      <c r="N848" s="51">
        <f ca="1">VLOOKUP(CONCATENATE($F848," ",$G848),AllocFactorMatrix,(N$4+1),FALSE)*$E850</f>
        <v>4692.2982120582928</v>
      </c>
      <c r="O848" s="51">
        <f ca="1">VLOOKUP(CONCATENATE($F848," ",$G848),AllocFactorMatrix,(O$4+1),FALSE)*$E850</f>
        <v>836.81960811211661</v>
      </c>
      <c r="P848" s="51">
        <f ca="1">VLOOKUP(CONCATENATE($F848," ",$G848),AllocFactorMatrix,(P$4+1),FALSE)*$E850</f>
        <v>170.40711783517364</v>
      </c>
      <c r="Q848" s="51">
        <f ca="1">VLOOKUP(CONCATENATE($F848," ",$G848),AllocFactorMatrix,(Q$4+1),FALSE)*$E850</f>
        <v>6.4363345115348656</v>
      </c>
      <c r="R848" s="51">
        <f t="shared" ca="1" si="424"/>
        <v>5705.9612725171182</v>
      </c>
      <c r="S848" s="51">
        <f ca="1">VLOOKUP(CONCATENATE($F848," ",$G848),AllocFactorMatrix,(S$4+1),FALSE)*$E850</f>
        <v>245.73574266362334</v>
      </c>
      <c r="T848" s="51">
        <f ca="1">VLOOKUP(CONCATENATE($F848," ",$G848),AllocFactorMatrix,(T$4+1),FALSE)*$E850</f>
        <v>3885.1288144128248</v>
      </c>
      <c r="U848" s="51">
        <f ca="1">VLOOKUP(CONCATENATE($F848," ",$G848),AllocFactorMatrix,(U$4+1),FALSE)*$E850</f>
        <v>16709.306705342071</v>
      </c>
      <c r="V848" s="51">
        <f ca="1">VLOOKUP(CONCATENATE($F848," ",$G848),AllocFactorMatrix,(V$4+1),FALSE)*$E850</f>
        <v>3143.1951156562186</v>
      </c>
      <c r="W848" s="51">
        <f t="shared" ca="1" si="425"/>
        <v>23983.366378074737</v>
      </c>
      <c r="X848" s="51">
        <f ca="1">VLOOKUP(CONCATENATE($F848," ",$G848),AllocFactorMatrix,(X$4+1),FALSE)*$E850</f>
        <v>1288.9278038827383</v>
      </c>
      <c r="Y848" s="51">
        <f ca="1">VLOOKUP(CONCATENATE($F848," ",$G848),AllocFactorMatrix,(Y$4+1),FALSE)*$E850</f>
        <v>25.862079273680195</v>
      </c>
      <c r="Z848" s="51">
        <f t="shared" ca="1" si="423"/>
        <v>1314.7898831564185</v>
      </c>
      <c r="AA848" s="51">
        <f ca="1">VLOOKUP(CONCATENATE($F848," ",$G848),AllocFactorMatrix,(AA$4+1),FALSE)*$E850</f>
        <v>23.069085612917906</v>
      </c>
      <c r="AB848" s="51">
        <f ca="1">VLOOKUP(CONCATENATE($F848," ",$G848),AllocFactorMatrix,(AB$4+1),FALSE)*$E850</f>
        <v>516.73961700968505</v>
      </c>
      <c r="AC848" s="51">
        <f ca="1">VLOOKUP(CONCATENATE($F848," ",$G848),AllocFactorMatrix,(AC$4+1),FALSE)*$E850</f>
        <v>106.58092237265174</v>
      </c>
    </row>
    <row r="849" spans="1:29" s="48" customFormat="1" hidden="1" outlineLevel="1">
      <c r="A849" s="53"/>
      <c r="B849" s="104"/>
      <c r="C849" s="52"/>
      <c r="D849" s="52"/>
      <c r="E849" s="52"/>
      <c r="F849" s="175" t="str">
        <f>F850</f>
        <v>RB_GUP-Land_G</v>
      </c>
      <c r="G849" s="52" t="str">
        <f>$G$14</f>
        <v>CUSTOMER</v>
      </c>
      <c r="H849" s="50">
        <f t="shared" ca="1" si="421"/>
        <v>42398.321057078712</v>
      </c>
      <c r="I849" s="51">
        <f ca="1">VLOOKUP(CONCATENATE($F849," ",$G849),AllocFactorMatrix,(I$4+1),FALSE)*$E850</f>
        <v>32737.028703905453</v>
      </c>
      <c r="J849" s="51">
        <f ca="1">VLOOKUP(CONCATENATE($F849," ",$G849),AllocFactorMatrix,(J$4+1),FALSE)*$E850</f>
        <v>6628.9568907815865</v>
      </c>
      <c r="K849" s="51">
        <f ca="1">VLOOKUP(CONCATENATE($F849," ",$G849),AllocFactorMatrix,(K$4+1),FALSE)*$E850</f>
        <v>169.43734122146833</v>
      </c>
      <c r="L849" s="51">
        <f ca="1">VLOOKUP(CONCATENATE($F849," ",$G849),AllocFactorMatrix,(L$4+1),FALSE)*$E850</f>
        <v>27.318576841334</v>
      </c>
      <c r="M849" s="51">
        <f t="shared" ca="1" si="422"/>
        <v>6825.7128088443887</v>
      </c>
      <c r="N849" s="51">
        <f ca="1">VLOOKUP(CONCATENATE($F849," ",$G849),AllocFactorMatrix,(N$4+1),FALSE)*$E850</f>
        <v>271.85094599129923</v>
      </c>
      <c r="O849" s="51">
        <f ca="1">VLOOKUP(CONCATENATE($F849," ",$G849),AllocFactorMatrix,(O$4+1),FALSE)*$E850</f>
        <v>65.657424764000794</v>
      </c>
      <c r="P849" s="51">
        <f ca="1">VLOOKUP(CONCATENATE($F849," ",$G849),AllocFactorMatrix,(P$4+1),FALSE)*$E850</f>
        <v>66.836762863290176</v>
      </c>
      <c r="Q849" s="51">
        <f ca="1">VLOOKUP(CONCATENATE($F849," ",$G849),AllocFactorMatrix,(Q$4+1),FALSE)*$E850</f>
        <v>8.25590328464361</v>
      </c>
      <c r="R849" s="51">
        <f t="shared" ca="1" si="424"/>
        <v>412.60103690323382</v>
      </c>
      <c r="S849" s="51">
        <f ca="1">VLOOKUP(CONCATENATE($F849," ",$G849),AllocFactorMatrix,(S$4+1),FALSE)*$E850</f>
        <v>2.0660866242614682</v>
      </c>
      <c r="T849" s="51">
        <f ca="1">VLOOKUP(CONCATENATE($F849," ",$G849),AllocFactorMatrix,(T$4+1),FALSE)*$E850</f>
        <v>47.733281179360695</v>
      </c>
      <c r="U849" s="51">
        <f ca="1">VLOOKUP(CONCATENATE($F849," ",$G849),AllocFactorMatrix,(U$4+1),FALSE)*$E850</f>
        <v>112.27323091279945</v>
      </c>
      <c r="V849" s="51">
        <f ca="1">VLOOKUP(CONCATENATE($F849," ",$G849),AllocFactorMatrix,(V$4+1),FALSE)*$E850</f>
        <v>33.060369718641532</v>
      </c>
      <c r="W849" s="51">
        <f t="shared" ca="1" si="425"/>
        <v>195.13296843506316</v>
      </c>
      <c r="X849" s="51">
        <f ca="1">VLOOKUP(CONCATENATE($F849," ",$G849),AllocFactorMatrix,(X$4+1),FALSE)*$E850</f>
        <v>60.237278142355912</v>
      </c>
      <c r="Y849" s="51">
        <f ca="1">VLOOKUP(CONCATENATE($F849," ",$G849),AllocFactorMatrix,(Y$4+1),FALSE)*$E850</f>
        <v>0.89983845228806902</v>
      </c>
      <c r="Z849" s="51">
        <f t="shared" ca="1" si="423"/>
        <v>61.137116594643977</v>
      </c>
      <c r="AA849" s="51">
        <f ca="1">VLOOKUP(CONCATENATE($F849," ",$G849),AllocFactorMatrix,(AA$4+1),FALSE)*$E850</f>
        <v>4.9037959477964463</v>
      </c>
      <c r="AB849" s="51">
        <f ca="1">VLOOKUP(CONCATENATE($F849," ",$G849),AllocFactorMatrix,(AB$4+1),FALSE)*$E850</f>
        <v>1781.7719377414869</v>
      </c>
      <c r="AC849" s="51">
        <f ca="1">VLOOKUP(CONCATENATE($F849," ",$G849),AllocFactorMatrix,(AC$4+1),FALSE)*$E850</f>
        <v>380.03268870662635</v>
      </c>
    </row>
    <row r="850" spans="1:29" s="48" customFormat="1" collapsed="1">
      <c r="A850" s="53"/>
      <c r="B850" s="104"/>
      <c r="C850" s="52"/>
      <c r="D850" s="102" t="s">
        <v>623</v>
      </c>
      <c r="E850" s="58">
        <v>376821</v>
      </c>
      <c r="F850" s="93" t="s">
        <v>554</v>
      </c>
      <c r="G850" s="52" t="str">
        <f>$G$15</f>
        <v>TOTAL</v>
      </c>
      <c r="H850" s="50">
        <f t="shared" ca="1" si="421"/>
        <v>376821.00000000017</v>
      </c>
      <c r="I850" s="51">
        <f ca="1">VLOOKUP(CONCATENATE($F850," ",$G850),AllocFactorMatrix,(I$4+1),FALSE)*$E850</f>
        <v>209812.7393358871</v>
      </c>
      <c r="J850" s="51">
        <f ca="1">VLOOKUP(CONCATENATE($F850," ",$G850),AllocFactorMatrix,(J$4+1),FALSE)*$E850</f>
        <v>48822.899014176401</v>
      </c>
      <c r="K850" s="51">
        <f ca="1">VLOOKUP(CONCATENATE($F850," ",$G850),AllocFactorMatrix,(K$4+1),FALSE)*$E850</f>
        <v>710.61867962797794</v>
      </c>
      <c r="L850" s="51">
        <f ca="1">VLOOKUP(CONCATENATE($F850," ",$G850),AllocFactorMatrix,(L$4+1),FALSE)*$E850</f>
        <v>86.467611039030231</v>
      </c>
      <c r="M850" s="51">
        <f t="shared" ca="1" si="422"/>
        <v>49619.985304843409</v>
      </c>
      <c r="N850" s="51">
        <f ca="1">VLOOKUP(CONCATENATE($F850," ",$G850),AllocFactorMatrix,(N$4+1),FALSE)*$E850</f>
        <v>25315.220486960596</v>
      </c>
      <c r="O850" s="51">
        <f ca="1">VLOOKUP(CONCATENATE($F850," ",$G850),AllocFactorMatrix,(O$4+1),FALSE)*$E850</f>
        <v>4253.445789237413</v>
      </c>
      <c r="P850" s="51">
        <f ca="1">VLOOKUP(CONCATENATE($F850," ",$G850),AllocFactorMatrix,(P$4+1),FALSE)*$E850</f>
        <v>739.6948197675066</v>
      </c>
      <c r="Q850" s="51">
        <f ca="1">VLOOKUP(CONCATENATE($F850," ",$G850),AllocFactorMatrix,(Q$4+1),FALSE)*$E850</f>
        <v>32.919420853428285</v>
      </c>
      <c r="R850" s="51">
        <f t="shared" ca="1" si="424"/>
        <v>30341.280516818944</v>
      </c>
      <c r="S850" s="51">
        <f ca="1">VLOOKUP(CONCATENATE($F850," ",$G850),AllocFactorMatrix,(S$4+1),FALSE)*$E850</f>
        <v>1183.1594094052562</v>
      </c>
      <c r="T850" s="51">
        <f ca="1">VLOOKUP(CONCATENATE($F850," ",$G850),AllocFactorMatrix,(T$4+1),FALSE)*$E850</f>
        <v>15805.654353818491</v>
      </c>
      <c r="U850" s="51">
        <f ca="1">VLOOKUP(CONCATENATE($F850," ",$G850),AllocFactorMatrix,(U$4+1),FALSE)*$E850</f>
        <v>50605.755281629834</v>
      </c>
      <c r="V850" s="51">
        <f ca="1">VLOOKUP(CONCATENATE($F850," ",$G850),AllocFactorMatrix,(V$4+1),FALSE)*$E850</f>
        <v>9027.4937013732233</v>
      </c>
      <c r="W850" s="51">
        <f t="shared" ca="1" si="425"/>
        <v>76622.062746226817</v>
      </c>
      <c r="X850" s="51">
        <f ca="1">VLOOKUP(CONCATENATE($F850," ",$G850),AllocFactorMatrix,(X$4+1),FALSE)*$E850</f>
        <v>6946.5639007767886</v>
      </c>
      <c r="Y850" s="51">
        <f ca="1">VLOOKUP(CONCATENATE($F850," ",$G850),AllocFactorMatrix,(Y$4+1),FALSE)*$E850</f>
        <v>129.30932122279785</v>
      </c>
      <c r="Z850" s="51">
        <f ca="1">SUBTOTAL(9,X850:Y850)</f>
        <v>7075.8732219995863</v>
      </c>
      <c r="AA850" s="51">
        <f ca="1">VLOOKUP(CONCATENATE($F850," ",$G850),AllocFactorMatrix,(AA$4+1),FALSE)*$E850</f>
        <v>101.16307953087158</v>
      </c>
      <c r="AB850" s="51">
        <f ca="1">VLOOKUP(CONCATENATE($F850," ",$G850),AllocFactorMatrix,(AB$4+1),FALSE)*$E850</f>
        <v>2682.1881577211125</v>
      </c>
      <c r="AC850" s="51">
        <f ca="1">VLOOKUP(CONCATENATE($F850," ",$G850),AllocFactorMatrix,(AC$4+1),FALSE)*$E850</f>
        <v>565.7076369722563</v>
      </c>
    </row>
    <row r="851" spans="1:29" s="48" customFormat="1" hidden="1" outlineLevel="1">
      <c r="A851" s="53"/>
      <c r="B851" s="104"/>
      <c r="C851" s="52"/>
      <c r="D851" s="52"/>
      <c r="E851" s="52"/>
      <c r="F851" s="175" t="str">
        <f>F858</f>
        <v>PROD_DEMAND</v>
      </c>
      <c r="G851" s="52" t="str">
        <f>$G$8</f>
        <v>PRODUCTION</v>
      </c>
      <c r="H851" s="50">
        <f t="shared" si="421"/>
        <v>6911107</v>
      </c>
      <c r="I851" s="51">
        <f>VLOOKUP(CONCATENATE($F851," ",$G851),AllocFactorMatrix,(I$4+1),FALSE)*$E858</f>
        <v>3554976.5468197381</v>
      </c>
      <c r="J851" s="51">
        <f>VLOOKUP(CONCATENATE($F851," ",$G851),AllocFactorMatrix,(J$4+1),FALSE)*$E858</f>
        <v>829021.07727330434</v>
      </c>
      <c r="K851" s="51">
        <f>VLOOKUP(CONCATENATE($F851," ",$G851),AllocFactorMatrix,(K$4+1),FALSE)*$E858</f>
        <v>11526.675674169106</v>
      </c>
      <c r="L851" s="51">
        <f>VLOOKUP(CONCATENATE($F851," ",$G851),AllocFactorMatrix,(L$4+1),FALSE)*$E858</f>
        <v>1605.3628538696998</v>
      </c>
      <c r="M851" s="51">
        <f t="shared" si="422"/>
        <v>842153.11580134311</v>
      </c>
      <c r="N851" s="51">
        <f>VLOOKUP(CONCATENATE($F851," ",$G851),AllocFactorMatrix,(N$4+1),FALSE)*$E858</f>
        <v>493440.1408051601</v>
      </c>
      <c r="O851" s="51">
        <f>VLOOKUP(CONCATENATE($F851," ",$G851),AllocFactorMatrix,(O$4+1),FALSE)*$E858</f>
        <v>88420.321132244455</v>
      </c>
      <c r="P851" s="51">
        <f>VLOOKUP(CONCATENATE($F851," ",$G851),AllocFactorMatrix,(P$4+1),FALSE)*$E858</f>
        <v>17930.738812595144</v>
      </c>
      <c r="Q851" s="51">
        <f>VLOOKUP(CONCATENATE($F851," ",$G851),AllocFactorMatrix,(Q$4+1),FALSE)*$E858</f>
        <v>680.91169773427259</v>
      </c>
      <c r="R851" s="51">
        <f>SUBTOTAL(9,N851:Q851)</f>
        <v>600472.11244773399</v>
      </c>
      <c r="S851" s="51">
        <f>VLOOKUP(CONCATENATE($F851," ",$G851),AllocFactorMatrix,(S$4+1),FALSE)*$E858</f>
        <v>23367.930013322995</v>
      </c>
      <c r="T851" s="51">
        <f>VLOOKUP(CONCATENATE($F851," ",$G851),AllocFactorMatrix,(T$4+1),FALSE)*$E858</f>
        <v>315480.54898192472</v>
      </c>
      <c r="U851" s="51">
        <f>VLOOKUP(CONCATENATE($F851," ",$G851),AllocFactorMatrix,(U$4+1),FALSE)*$E858</f>
        <v>1206586.4565509176</v>
      </c>
      <c r="V851" s="51">
        <f>VLOOKUP(CONCATENATE($F851," ",$G851),AllocFactorMatrix,(V$4+1),FALSE)*$E858</f>
        <v>218584.32731976165</v>
      </c>
      <c r="W851" s="51">
        <f>SUBTOTAL(9,S851:V851)</f>
        <v>1764019.2628659271</v>
      </c>
      <c r="X851" s="51">
        <f>VLOOKUP(CONCATENATE($F851," ",$G851),AllocFactorMatrix,(X$4+1),FALSE)*$E858</f>
        <v>135429.39068621697</v>
      </c>
      <c r="Y851" s="51">
        <f>VLOOKUP(CONCATENATE($F851," ",$G851),AllocFactorMatrix,(Y$4+1),FALSE)*$E858</f>
        <v>2704.8722939340878</v>
      </c>
      <c r="Z851" s="51">
        <f t="shared" ref="Z851:Z857" si="426">SUBTOTAL(9,X851:Y851)</f>
        <v>138134.26298015105</v>
      </c>
      <c r="AA851" s="51">
        <f>VLOOKUP(CONCATENATE($F851," ",$G851),AllocFactorMatrix,(AA$4+1),FALSE)*$E858</f>
        <v>1786.5327612991468</v>
      </c>
      <c r="AB851" s="51">
        <f>VLOOKUP(CONCATENATE($F851," ",$G851),AllocFactorMatrix,(AB$4+1),FALSE)*$E858</f>
        <v>7936.795710799116</v>
      </c>
      <c r="AC851" s="51">
        <f>VLOOKUP(CONCATENATE($F851," ",$G851),AllocFactorMatrix,(AC$4+1),FALSE)*$E858</f>
        <v>1628.3706130077512</v>
      </c>
    </row>
    <row r="852" spans="1:29" s="48" customFormat="1" hidden="1" outlineLevel="1">
      <c r="A852" s="53"/>
      <c r="B852" s="104"/>
      <c r="C852" s="52"/>
      <c r="D852" s="52"/>
      <c r="E852" s="52"/>
      <c r="F852" s="175" t="str">
        <f>F858</f>
        <v>PROD_DEMAND</v>
      </c>
      <c r="G852" s="52" t="str">
        <f>$G$9</f>
        <v>BULKTRAN</v>
      </c>
      <c r="H852" s="50">
        <f t="shared" si="421"/>
        <v>0</v>
      </c>
      <c r="I852" s="51">
        <f>VLOOKUP(CONCATENATE($F852," ",$G852),AllocFactorMatrix,(I$4+1),FALSE)*$E858</f>
        <v>0</v>
      </c>
      <c r="J852" s="51">
        <f>VLOOKUP(CONCATENATE($F852," ",$G852),AllocFactorMatrix,(J$4+1),FALSE)*$E858</f>
        <v>0</v>
      </c>
      <c r="K852" s="51">
        <f>VLOOKUP(CONCATENATE($F852," ",$G852),AllocFactorMatrix,(K$4+1),FALSE)*$E858</f>
        <v>0</v>
      </c>
      <c r="L852" s="51">
        <f>VLOOKUP(CONCATENATE($F852," ",$G852),AllocFactorMatrix,(L$4+1),FALSE)*$E858</f>
        <v>0</v>
      </c>
      <c r="M852" s="51">
        <f t="shared" si="422"/>
        <v>0</v>
      </c>
      <c r="N852" s="51">
        <f>VLOOKUP(CONCATENATE($F852," ",$G852),AllocFactorMatrix,(N$4+1),FALSE)*$E858</f>
        <v>0</v>
      </c>
      <c r="O852" s="51">
        <f>VLOOKUP(CONCATENATE($F852," ",$G852),AllocFactorMatrix,(O$4+1),FALSE)*$E858</f>
        <v>0</v>
      </c>
      <c r="P852" s="51">
        <f>VLOOKUP(CONCATENATE($F852," ",$G852),AllocFactorMatrix,(P$4+1),FALSE)*$E858</f>
        <v>0</v>
      </c>
      <c r="Q852" s="51">
        <f>VLOOKUP(CONCATENATE($F852," ",$G852),AllocFactorMatrix,(Q$4+1),FALSE)*$E858</f>
        <v>0</v>
      </c>
      <c r="R852" s="51">
        <f t="shared" ref="R852:R858" si="427">SUBTOTAL(9,N852:Q852)</f>
        <v>0</v>
      </c>
      <c r="S852" s="51">
        <f>VLOOKUP(CONCATENATE($F852," ",$G852),AllocFactorMatrix,(S$4+1),FALSE)*$E858</f>
        <v>0</v>
      </c>
      <c r="T852" s="51">
        <f>VLOOKUP(CONCATENATE($F852," ",$G852),AllocFactorMatrix,(T$4+1),FALSE)*$E858</f>
        <v>0</v>
      </c>
      <c r="U852" s="51">
        <f>VLOOKUP(CONCATENATE($F852," ",$G852),AllocFactorMatrix,(U$4+1),FALSE)*$E858</f>
        <v>0</v>
      </c>
      <c r="V852" s="51">
        <f>VLOOKUP(CONCATENATE($F852," ",$G852),AllocFactorMatrix,(V$4+1),FALSE)*$E858</f>
        <v>0</v>
      </c>
      <c r="W852" s="51">
        <f t="shared" ref="W852:W858" si="428">SUBTOTAL(9,S852:V852)</f>
        <v>0</v>
      </c>
      <c r="X852" s="51">
        <f>VLOOKUP(CONCATENATE($F852," ",$G852),AllocFactorMatrix,(X$4+1),FALSE)*$E858</f>
        <v>0</v>
      </c>
      <c r="Y852" s="51">
        <f>VLOOKUP(CONCATENATE($F852," ",$G852),AllocFactorMatrix,(Y$4+1),FALSE)*$E858</f>
        <v>0</v>
      </c>
      <c r="Z852" s="51">
        <f t="shared" si="426"/>
        <v>0</v>
      </c>
      <c r="AA852" s="51">
        <f>VLOOKUP(CONCATENATE($F852," ",$G852),AllocFactorMatrix,(AA$4+1),FALSE)*$E858</f>
        <v>0</v>
      </c>
      <c r="AB852" s="51">
        <f>VLOOKUP(CONCATENATE($F852," ",$G852),AllocFactorMatrix,(AB$4+1),FALSE)*$E858</f>
        <v>0</v>
      </c>
      <c r="AC852" s="51">
        <f>VLOOKUP(CONCATENATE($F852," ",$G852),AllocFactorMatrix,(AC$4+1),FALSE)*$E858</f>
        <v>0</v>
      </c>
    </row>
    <row r="853" spans="1:29" s="48" customFormat="1" hidden="1" outlineLevel="1">
      <c r="A853" s="53"/>
      <c r="B853" s="104"/>
      <c r="C853" s="52"/>
      <c r="D853" s="52"/>
      <c r="E853" s="52"/>
      <c r="F853" s="175" t="str">
        <f>F858</f>
        <v>PROD_DEMAND</v>
      </c>
      <c r="G853" s="52" t="str">
        <f>$G$10</f>
        <v>SUBTRAN</v>
      </c>
      <c r="H853" s="50">
        <f t="shared" si="421"/>
        <v>0</v>
      </c>
      <c r="I853" s="51">
        <f>VLOOKUP(CONCATENATE($F853," ",$G853),AllocFactorMatrix,(I$4+1),FALSE)*$E858</f>
        <v>0</v>
      </c>
      <c r="J853" s="51">
        <f>VLOOKUP(CONCATENATE($F853," ",$G853),AllocFactorMatrix,(J$4+1),FALSE)*$E858</f>
        <v>0</v>
      </c>
      <c r="K853" s="51">
        <f>VLOOKUP(CONCATENATE($F853," ",$G853),AllocFactorMatrix,(K$4+1),FALSE)*$E858</f>
        <v>0</v>
      </c>
      <c r="L853" s="51">
        <f>VLOOKUP(CONCATENATE($F853," ",$G853),AllocFactorMatrix,(L$4+1),FALSE)*$E858</f>
        <v>0</v>
      </c>
      <c r="M853" s="51">
        <f t="shared" si="422"/>
        <v>0</v>
      </c>
      <c r="N853" s="51">
        <f>VLOOKUP(CONCATENATE($F853," ",$G853),AllocFactorMatrix,(N$4+1),FALSE)*$E858</f>
        <v>0</v>
      </c>
      <c r="O853" s="51">
        <f>VLOOKUP(CONCATENATE($F853," ",$G853),AllocFactorMatrix,(O$4+1),FALSE)*$E858</f>
        <v>0</v>
      </c>
      <c r="P853" s="51">
        <f>VLOOKUP(CONCATENATE($F853," ",$G853),AllocFactorMatrix,(P$4+1),FALSE)*$E858</f>
        <v>0</v>
      </c>
      <c r="Q853" s="51">
        <f>VLOOKUP(CONCATENATE($F853," ",$G853),AllocFactorMatrix,(Q$4+1),FALSE)*$E858</f>
        <v>0</v>
      </c>
      <c r="R853" s="51">
        <f t="shared" si="427"/>
        <v>0</v>
      </c>
      <c r="S853" s="51">
        <f>VLOOKUP(CONCATENATE($F853," ",$G853),AllocFactorMatrix,(S$4+1),FALSE)*$E858</f>
        <v>0</v>
      </c>
      <c r="T853" s="51">
        <f>VLOOKUP(CONCATENATE($F853," ",$G853),AllocFactorMatrix,(T$4+1),FALSE)*$E858</f>
        <v>0</v>
      </c>
      <c r="U853" s="51">
        <f>VLOOKUP(CONCATENATE($F853," ",$G853),AllocFactorMatrix,(U$4+1),FALSE)*$E858</f>
        <v>0</v>
      </c>
      <c r="V853" s="51">
        <f>VLOOKUP(CONCATENATE($F853," ",$G853),AllocFactorMatrix,(V$4+1),FALSE)*$E858</f>
        <v>0</v>
      </c>
      <c r="W853" s="51">
        <f t="shared" si="428"/>
        <v>0</v>
      </c>
      <c r="X853" s="51">
        <f>VLOOKUP(CONCATENATE($F853," ",$G853),AllocFactorMatrix,(X$4+1),FALSE)*$E858</f>
        <v>0</v>
      </c>
      <c r="Y853" s="51">
        <f>VLOOKUP(CONCATENATE($F853," ",$G853),AllocFactorMatrix,(Y$4+1),FALSE)*$E858</f>
        <v>0</v>
      </c>
      <c r="Z853" s="51">
        <f t="shared" si="426"/>
        <v>0</v>
      </c>
      <c r="AA853" s="51">
        <f>VLOOKUP(CONCATENATE($F853," ",$G853),AllocFactorMatrix,(AA$4+1),FALSE)*$E858</f>
        <v>0</v>
      </c>
      <c r="AB853" s="51">
        <f>VLOOKUP(CONCATENATE($F853," ",$G853),AllocFactorMatrix,(AB$4+1),FALSE)*$E858</f>
        <v>0</v>
      </c>
      <c r="AC853" s="51">
        <f>VLOOKUP(CONCATENATE($F853," ",$G853),AllocFactorMatrix,(AC$4+1),FALSE)*$E858</f>
        <v>0</v>
      </c>
    </row>
    <row r="854" spans="1:29" s="48" customFormat="1" hidden="1" outlineLevel="1">
      <c r="A854" s="53"/>
      <c r="B854" s="104"/>
      <c r="C854" s="52"/>
      <c r="D854" s="52"/>
      <c r="E854" s="52"/>
      <c r="F854" s="175" t="str">
        <f>F858</f>
        <v>PROD_DEMAND</v>
      </c>
      <c r="G854" s="52" t="str">
        <f>$G$11</f>
        <v>DISTPRI</v>
      </c>
      <c r="H854" s="50">
        <f t="shared" si="421"/>
        <v>0</v>
      </c>
      <c r="I854" s="51">
        <f>VLOOKUP(CONCATENATE($F854," ",$G854),AllocFactorMatrix,(I$4+1),FALSE)*$E858</f>
        <v>0</v>
      </c>
      <c r="J854" s="51">
        <f>VLOOKUP(CONCATENATE($F854," ",$G854),AllocFactorMatrix,(J$4+1),FALSE)*$E858</f>
        <v>0</v>
      </c>
      <c r="K854" s="51">
        <f>VLOOKUP(CONCATENATE($F854," ",$G854),AllocFactorMatrix,(K$4+1),FALSE)*$E858</f>
        <v>0</v>
      </c>
      <c r="L854" s="51">
        <f>VLOOKUP(CONCATENATE($F854," ",$G854),AllocFactorMatrix,(L$4+1),FALSE)*$E858</f>
        <v>0</v>
      </c>
      <c r="M854" s="51">
        <f t="shared" si="422"/>
        <v>0</v>
      </c>
      <c r="N854" s="51">
        <f>VLOOKUP(CONCATENATE($F854," ",$G854),AllocFactorMatrix,(N$4+1),FALSE)*$E858</f>
        <v>0</v>
      </c>
      <c r="O854" s="51">
        <f>VLOOKUP(CONCATENATE($F854," ",$G854),AllocFactorMatrix,(O$4+1),FALSE)*$E858</f>
        <v>0</v>
      </c>
      <c r="P854" s="51">
        <f>VLOOKUP(CONCATENATE($F854," ",$G854),AllocFactorMatrix,(P$4+1),FALSE)*$E858</f>
        <v>0</v>
      </c>
      <c r="Q854" s="51">
        <f>VLOOKUP(CONCATENATE($F854," ",$G854),AllocFactorMatrix,(Q$4+1),FALSE)*$E858</f>
        <v>0</v>
      </c>
      <c r="R854" s="51">
        <f t="shared" si="427"/>
        <v>0</v>
      </c>
      <c r="S854" s="51">
        <f>VLOOKUP(CONCATENATE($F854," ",$G854),AllocFactorMatrix,(S$4+1),FALSE)*$E858</f>
        <v>0</v>
      </c>
      <c r="T854" s="51">
        <f>VLOOKUP(CONCATENATE($F854," ",$G854),AllocFactorMatrix,(T$4+1),FALSE)*$E858</f>
        <v>0</v>
      </c>
      <c r="U854" s="51">
        <f>VLOOKUP(CONCATENATE($F854," ",$G854),AllocFactorMatrix,(U$4+1),FALSE)*$E858</f>
        <v>0</v>
      </c>
      <c r="V854" s="51">
        <f>VLOOKUP(CONCATENATE($F854," ",$G854),AllocFactorMatrix,(V$4+1),FALSE)*$E858</f>
        <v>0</v>
      </c>
      <c r="W854" s="51">
        <f t="shared" si="428"/>
        <v>0</v>
      </c>
      <c r="X854" s="51">
        <f>VLOOKUP(CONCATENATE($F854," ",$G854),AllocFactorMatrix,(X$4+1),FALSE)*$E858</f>
        <v>0</v>
      </c>
      <c r="Y854" s="51">
        <f>VLOOKUP(CONCATENATE($F854," ",$G854),AllocFactorMatrix,(Y$4+1),FALSE)*$E858</f>
        <v>0</v>
      </c>
      <c r="Z854" s="51">
        <f t="shared" si="426"/>
        <v>0</v>
      </c>
      <c r="AA854" s="51">
        <f>VLOOKUP(CONCATENATE($F854," ",$G854),AllocFactorMatrix,(AA$4+1),FALSE)*$E858</f>
        <v>0</v>
      </c>
      <c r="AB854" s="51">
        <f>VLOOKUP(CONCATENATE($F854," ",$G854),AllocFactorMatrix,(AB$4+1),FALSE)*$E858</f>
        <v>0</v>
      </c>
      <c r="AC854" s="51">
        <f>VLOOKUP(CONCATENATE($F854," ",$G854),AllocFactorMatrix,(AC$4+1),FALSE)*$E858</f>
        <v>0</v>
      </c>
    </row>
    <row r="855" spans="1:29" s="48" customFormat="1" hidden="1" outlineLevel="1">
      <c r="A855" s="53"/>
      <c r="B855" s="104"/>
      <c r="C855" s="52"/>
      <c r="D855" s="52"/>
      <c r="E855" s="52"/>
      <c r="F855" s="175" t="str">
        <f>F858</f>
        <v>PROD_DEMAND</v>
      </c>
      <c r="G855" s="52" t="str">
        <f>$G$12</f>
        <v>DISTSEC</v>
      </c>
      <c r="H855" s="50">
        <f t="shared" si="421"/>
        <v>0</v>
      </c>
      <c r="I855" s="51">
        <f>VLOOKUP(CONCATENATE($F855," ",$G855),AllocFactorMatrix,(I$4+1),FALSE)*$E858</f>
        <v>0</v>
      </c>
      <c r="J855" s="51">
        <f>VLOOKUP(CONCATENATE($F855," ",$G855),AllocFactorMatrix,(J$4+1),FALSE)*$E858</f>
        <v>0</v>
      </c>
      <c r="K855" s="51">
        <f>VLOOKUP(CONCATENATE($F855," ",$G855),AllocFactorMatrix,(K$4+1),FALSE)*$E858</f>
        <v>0</v>
      </c>
      <c r="L855" s="51">
        <f>VLOOKUP(CONCATENATE($F855," ",$G855),AllocFactorMatrix,(L$4+1),FALSE)*$E858</f>
        <v>0</v>
      </c>
      <c r="M855" s="51">
        <f t="shared" si="422"/>
        <v>0</v>
      </c>
      <c r="N855" s="51">
        <f>VLOOKUP(CONCATENATE($F855," ",$G855),AllocFactorMatrix,(N$4+1),FALSE)*$E858</f>
        <v>0</v>
      </c>
      <c r="O855" s="51">
        <f>VLOOKUP(CONCATENATE($F855," ",$G855),AllocFactorMatrix,(O$4+1),FALSE)*$E858</f>
        <v>0</v>
      </c>
      <c r="P855" s="51">
        <f>VLOOKUP(CONCATENATE($F855," ",$G855),AllocFactorMatrix,(P$4+1),FALSE)*$E858</f>
        <v>0</v>
      </c>
      <c r="Q855" s="51">
        <f>VLOOKUP(CONCATENATE($F855," ",$G855),AllocFactorMatrix,(Q$4+1),FALSE)*$E858</f>
        <v>0</v>
      </c>
      <c r="R855" s="51">
        <f t="shared" si="427"/>
        <v>0</v>
      </c>
      <c r="S855" s="51">
        <f>VLOOKUP(CONCATENATE($F855," ",$G855),AllocFactorMatrix,(S$4+1),FALSE)*$E858</f>
        <v>0</v>
      </c>
      <c r="T855" s="51">
        <f>VLOOKUP(CONCATENATE($F855," ",$G855),AllocFactorMatrix,(T$4+1),FALSE)*$E858</f>
        <v>0</v>
      </c>
      <c r="U855" s="51">
        <f>VLOOKUP(CONCATENATE($F855," ",$G855),AllocFactorMatrix,(U$4+1),FALSE)*$E858</f>
        <v>0</v>
      </c>
      <c r="V855" s="51">
        <f>VLOOKUP(CONCATENATE($F855," ",$G855),AllocFactorMatrix,(V$4+1),FALSE)*$E858</f>
        <v>0</v>
      </c>
      <c r="W855" s="51">
        <f t="shared" si="428"/>
        <v>0</v>
      </c>
      <c r="X855" s="51">
        <f>VLOOKUP(CONCATENATE($F855," ",$G855),AllocFactorMatrix,(X$4+1),FALSE)*$E858</f>
        <v>0</v>
      </c>
      <c r="Y855" s="51">
        <f>VLOOKUP(CONCATENATE($F855," ",$G855),AllocFactorMatrix,(Y$4+1),FALSE)*$E858</f>
        <v>0</v>
      </c>
      <c r="Z855" s="51">
        <f t="shared" si="426"/>
        <v>0</v>
      </c>
      <c r="AA855" s="51">
        <f>VLOOKUP(CONCATENATE($F855," ",$G855),AllocFactorMatrix,(AA$4+1),FALSE)*$E858</f>
        <v>0</v>
      </c>
      <c r="AB855" s="51">
        <f>VLOOKUP(CONCATENATE($F855," ",$G855),AllocFactorMatrix,(AB$4+1),FALSE)*$E858</f>
        <v>0</v>
      </c>
      <c r="AC855" s="51">
        <f>VLOOKUP(CONCATENATE($F855," ",$G855),AllocFactorMatrix,(AC$4+1),FALSE)*$E858</f>
        <v>0</v>
      </c>
    </row>
    <row r="856" spans="1:29" s="48" customFormat="1" hidden="1" outlineLevel="1">
      <c r="A856" s="53"/>
      <c r="B856" s="104"/>
      <c r="C856" s="52"/>
      <c r="D856" s="52"/>
      <c r="E856" s="52"/>
      <c r="F856" s="175" t="str">
        <f>F858</f>
        <v>PROD_DEMAND</v>
      </c>
      <c r="G856" s="52" t="str">
        <f>$G$13</f>
        <v>ENERGY</v>
      </c>
      <c r="H856" s="50">
        <f t="shared" si="421"/>
        <v>0</v>
      </c>
      <c r="I856" s="51">
        <f>VLOOKUP(CONCATENATE($F856," ",$G856),AllocFactorMatrix,(I$4+1),FALSE)*$E858</f>
        <v>0</v>
      </c>
      <c r="J856" s="51">
        <f>VLOOKUP(CONCATENATE($F856," ",$G856),AllocFactorMatrix,(J$4+1),FALSE)*$E858</f>
        <v>0</v>
      </c>
      <c r="K856" s="51">
        <f>VLOOKUP(CONCATENATE($F856," ",$G856),AllocFactorMatrix,(K$4+1),FALSE)*$E858</f>
        <v>0</v>
      </c>
      <c r="L856" s="51">
        <f>VLOOKUP(CONCATENATE($F856," ",$G856),AllocFactorMatrix,(L$4+1),FALSE)*$E858</f>
        <v>0</v>
      </c>
      <c r="M856" s="51">
        <f t="shared" si="422"/>
        <v>0</v>
      </c>
      <c r="N856" s="51">
        <f>VLOOKUP(CONCATENATE($F856," ",$G856),AllocFactorMatrix,(N$4+1),FALSE)*$E858</f>
        <v>0</v>
      </c>
      <c r="O856" s="51">
        <f>VLOOKUP(CONCATENATE($F856," ",$G856),AllocFactorMatrix,(O$4+1),FALSE)*$E858</f>
        <v>0</v>
      </c>
      <c r="P856" s="51">
        <f>VLOOKUP(CONCATENATE($F856," ",$G856),AllocFactorMatrix,(P$4+1),FALSE)*$E858</f>
        <v>0</v>
      </c>
      <c r="Q856" s="51">
        <f>VLOOKUP(CONCATENATE($F856," ",$G856),AllocFactorMatrix,(Q$4+1),FALSE)*$E858</f>
        <v>0</v>
      </c>
      <c r="R856" s="51">
        <f t="shared" si="427"/>
        <v>0</v>
      </c>
      <c r="S856" s="51">
        <f>VLOOKUP(CONCATENATE($F856," ",$G856),AllocFactorMatrix,(S$4+1),FALSE)*$E858</f>
        <v>0</v>
      </c>
      <c r="T856" s="51">
        <f>VLOOKUP(CONCATENATE($F856," ",$G856),AllocFactorMatrix,(T$4+1),FALSE)*$E858</f>
        <v>0</v>
      </c>
      <c r="U856" s="51">
        <f>VLOOKUP(CONCATENATE($F856," ",$G856),AllocFactorMatrix,(U$4+1),FALSE)*$E858</f>
        <v>0</v>
      </c>
      <c r="V856" s="51">
        <f>VLOOKUP(CONCATENATE($F856," ",$G856),AllocFactorMatrix,(V$4+1),FALSE)*$E858</f>
        <v>0</v>
      </c>
      <c r="W856" s="51">
        <f t="shared" si="428"/>
        <v>0</v>
      </c>
      <c r="X856" s="51">
        <f>VLOOKUP(CONCATENATE($F856," ",$G856),AllocFactorMatrix,(X$4+1),FALSE)*$E858</f>
        <v>0</v>
      </c>
      <c r="Y856" s="51">
        <f>VLOOKUP(CONCATENATE($F856," ",$G856),AllocFactorMatrix,(Y$4+1),FALSE)*$E858</f>
        <v>0</v>
      </c>
      <c r="Z856" s="51">
        <f t="shared" si="426"/>
        <v>0</v>
      </c>
      <c r="AA856" s="51">
        <f>VLOOKUP(CONCATENATE($F856," ",$G856),AllocFactorMatrix,(AA$4+1),FALSE)*$E858</f>
        <v>0</v>
      </c>
      <c r="AB856" s="51">
        <f>VLOOKUP(CONCATENATE($F856," ",$G856),AllocFactorMatrix,(AB$4+1),FALSE)*$E858</f>
        <v>0</v>
      </c>
      <c r="AC856" s="51">
        <f>VLOOKUP(CONCATENATE($F856," ",$G856),AllocFactorMatrix,(AC$4+1),FALSE)*$E858</f>
        <v>0</v>
      </c>
    </row>
    <row r="857" spans="1:29" s="48" customFormat="1" hidden="1" outlineLevel="1">
      <c r="A857" s="53"/>
      <c r="B857" s="104"/>
      <c r="C857" s="52"/>
      <c r="D857" s="52"/>
      <c r="E857" s="52"/>
      <c r="F857" s="175" t="str">
        <f>F858</f>
        <v>PROD_DEMAND</v>
      </c>
      <c r="G857" s="52" t="str">
        <f>$G$14</f>
        <v>CUSTOMER</v>
      </c>
      <c r="H857" s="50">
        <f t="shared" si="421"/>
        <v>0</v>
      </c>
      <c r="I857" s="51">
        <f>VLOOKUP(CONCATENATE($F857," ",$G857),AllocFactorMatrix,(I$4+1),FALSE)*$E858</f>
        <v>0</v>
      </c>
      <c r="J857" s="51">
        <f>VLOOKUP(CONCATENATE($F857," ",$G857),AllocFactorMatrix,(J$4+1),FALSE)*$E858</f>
        <v>0</v>
      </c>
      <c r="K857" s="51">
        <f>VLOOKUP(CONCATENATE($F857," ",$G857),AllocFactorMatrix,(K$4+1),FALSE)*$E858</f>
        <v>0</v>
      </c>
      <c r="L857" s="51">
        <f>VLOOKUP(CONCATENATE($F857," ",$G857),AllocFactorMatrix,(L$4+1),FALSE)*$E858</f>
        <v>0</v>
      </c>
      <c r="M857" s="51">
        <f t="shared" si="422"/>
        <v>0</v>
      </c>
      <c r="N857" s="51">
        <f>VLOOKUP(CONCATENATE($F857," ",$G857),AllocFactorMatrix,(N$4+1),FALSE)*$E858</f>
        <v>0</v>
      </c>
      <c r="O857" s="51">
        <f>VLOOKUP(CONCATENATE($F857," ",$G857),AllocFactorMatrix,(O$4+1),FALSE)*$E858</f>
        <v>0</v>
      </c>
      <c r="P857" s="51">
        <f>VLOOKUP(CONCATENATE($F857," ",$G857),AllocFactorMatrix,(P$4+1),FALSE)*$E858</f>
        <v>0</v>
      </c>
      <c r="Q857" s="51">
        <f>VLOOKUP(CONCATENATE($F857," ",$G857),AllocFactorMatrix,(Q$4+1),FALSE)*$E858</f>
        <v>0</v>
      </c>
      <c r="R857" s="51">
        <f t="shared" si="427"/>
        <v>0</v>
      </c>
      <c r="S857" s="51">
        <f>VLOOKUP(CONCATENATE($F857," ",$G857),AllocFactorMatrix,(S$4+1),FALSE)*$E858</f>
        <v>0</v>
      </c>
      <c r="T857" s="51">
        <f>VLOOKUP(CONCATENATE($F857," ",$G857),AllocFactorMatrix,(T$4+1),FALSE)*$E858</f>
        <v>0</v>
      </c>
      <c r="U857" s="51">
        <f>VLOOKUP(CONCATENATE($F857," ",$G857),AllocFactorMatrix,(U$4+1),FALSE)*$E858</f>
        <v>0</v>
      </c>
      <c r="V857" s="51">
        <f>VLOOKUP(CONCATENATE($F857," ",$G857),AllocFactorMatrix,(V$4+1),FALSE)*$E858</f>
        <v>0</v>
      </c>
      <c r="W857" s="51">
        <f t="shared" si="428"/>
        <v>0</v>
      </c>
      <c r="X857" s="51">
        <f>VLOOKUP(CONCATENATE($F857," ",$G857),AllocFactorMatrix,(X$4+1),FALSE)*$E858</f>
        <v>0</v>
      </c>
      <c r="Y857" s="51">
        <f>VLOOKUP(CONCATENATE($F857," ",$G857),AllocFactorMatrix,(Y$4+1),FALSE)*$E858</f>
        <v>0</v>
      </c>
      <c r="Z857" s="51">
        <f t="shared" si="426"/>
        <v>0</v>
      </c>
      <c r="AA857" s="51">
        <f>VLOOKUP(CONCATENATE($F857," ",$G857),AllocFactorMatrix,(AA$4+1),FALSE)*$E858</f>
        <v>0</v>
      </c>
      <c r="AB857" s="51">
        <f>VLOOKUP(CONCATENATE($F857," ",$G857),AllocFactorMatrix,(AB$4+1),FALSE)*$E858</f>
        <v>0</v>
      </c>
      <c r="AC857" s="51">
        <f>VLOOKUP(CONCATENATE($F857," ",$G857),AllocFactorMatrix,(AC$4+1),FALSE)*$E858</f>
        <v>0</v>
      </c>
    </row>
    <row r="858" spans="1:29" s="48" customFormat="1" collapsed="1">
      <c r="A858" s="53"/>
      <c r="B858" s="104"/>
      <c r="C858" s="52"/>
      <c r="D858" s="102" t="s">
        <v>624</v>
      </c>
      <c r="E858" s="58">
        <v>6911107</v>
      </c>
      <c r="F858" s="93" t="s">
        <v>29</v>
      </c>
      <c r="G858" s="52" t="str">
        <f>$G$15</f>
        <v>TOTAL</v>
      </c>
      <c r="H858" s="50">
        <f t="shared" si="421"/>
        <v>6911107</v>
      </c>
      <c r="I858" s="51">
        <f>VLOOKUP(CONCATENATE($F858," ",$G858),AllocFactorMatrix,(I$4+1),FALSE)*$E858</f>
        <v>3554976.5468197381</v>
      </c>
      <c r="J858" s="51">
        <f>VLOOKUP(CONCATENATE($F858," ",$G858),AllocFactorMatrix,(J$4+1),FALSE)*$E858</f>
        <v>829021.07727330434</v>
      </c>
      <c r="K858" s="51">
        <f>VLOOKUP(CONCATENATE($F858," ",$G858),AllocFactorMatrix,(K$4+1),FALSE)*$E858</f>
        <v>11526.675674169106</v>
      </c>
      <c r="L858" s="51">
        <f>VLOOKUP(CONCATENATE($F858," ",$G858),AllocFactorMatrix,(L$4+1),FALSE)*$E858</f>
        <v>1605.3628538696998</v>
      </c>
      <c r="M858" s="51">
        <f t="shared" si="422"/>
        <v>842153.11580134311</v>
      </c>
      <c r="N858" s="51">
        <f>VLOOKUP(CONCATENATE($F858," ",$G858),AllocFactorMatrix,(N$4+1),FALSE)*$E858</f>
        <v>493440.1408051601</v>
      </c>
      <c r="O858" s="51">
        <f>VLOOKUP(CONCATENATE($F858," ",$G858),AllocFactorMatrix,(O$4+1),FALSE)*$E858</f>
        <v>88420.321132244455</v>
      </c>
      <c r="P858" s="51">
        <f>VLOOKUP(CONCATENATE($F858," ",$G858),AllocFactorMatrix,(P$4+1),FALSE)*$E858</f>
        <v>17930.738812595144</v>
      </c>
      <c r="Q858" s="51">
        <f>VLOOKUP(CONCATENATE($F858," ",$G858),AllocFactorMatrix,(Q$4+1),FALSE)*$E858</f>
        <v>680.91169773427259</v>
      </c>
      <c r="R858" s="51">
        <f t="shared" si="427"/>
        <v>600472.11244773399</v>
      </c>
      <c r="S858" s="51">
        <f>VLOOKUP(CONCATENATE($F858," ",$G858),AllocFactorMatrix,(S$4+1),FALSE)*$E858</f>
        <v>23367.930013322995</v>
      </c>
      <c r="T858" s="51">
        <f>VLOOKUP(CONCATENATE($F858," ",$G858),AllocFactorMatrix,(T$4+1),FALSE)*$E858</f>
        <v>315480.54898192472</v>
      </c>
      <c r="U858" s="51">
        <f>VLOOKUP(CONCATENATE($F858," ",$G858),AllocFactorMatrix,(U$4+1),FALSE)*$E858</f>
        <v>1206586.4565509176</v>
      </c>
      <c r="V858" s="51">
        <f>VLOOKUP(CONCATENATE($F858," ",$G858),AllocFactorMatrix,(V$4+1),FALSE)*$E858</f>
        <v>218584.32731976165</v>
      </c>
      <c r="W858" s="51">
        <f t="shared" si="428"/>
        <v>1764019.2628659271</v>
      </c>
      <c r="X858" s="51">
        <f>VLOOKUP(CONCATENATE($F858," ",$G858),AllocFactorMatrix,(X$4+1),FALSE)*$E858</f>
        <v>135429.39068621697</v>
      </c>
      <c r="Y858" s="51">
        <f>VLOOKUP(CONCATENATE($F858," ",$G858),AllocFactorMatrix,(Y$4+1),FALSE)*$E858</f>
        <v>2704.8722939340878</v>
      </c>
      <c r="Z858" s="51">
        <f>SUBTOTAL(9,X858:Y858)</f>
        <v>138134.26298015105</v>
      </c>
      <c r="AA858" s="51">
        <f>VLOOKUP(CONCATENATE($F858," ",$G858),AllocFactorMatrix,(AA$4+1),FALSE)*$E858</f>
        <v>1786.5327612991468</v>
      </c>
      <c r="AB858" s="51">
        <f>VLOOKUP(CONCATENATE($F858," ",$G858),AllocFactorMatrix,(AB$4+1),FALSE)*$E858</f>
        <v>7936.795710799116</v>
      </c>
      <c r="AC858" s="51">
        <f>VLOOKUP(CONCATENATE($F858," ",$G858),AllocFactorMatrix,(AC$4+1),FALSE)*$E858</f>
        <v>1628.3706130077512</v>
      </c>
    </row>
    <row r="859" spans="1:29">
      <c r="G859" s="7"/>
      <c r="H859" s="4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</row>
    <row r="860" spans="1:29" hidden="1" outlineLevel="1">
      <c r="E860" s="11"/>
      <c r="F860" s="107"/>
      <c r="G860" s="52" t="str">
        <f>$G$8</f>
        <v>PRODUCTION</v>
      </c>
      <c r="H860" s="55">
        <f t="shared" ref="H860:AC860" ca="1" si="429">+H819+H827+H835+H843+H851</f>
        <v>133235319.77768481</v>
      </c>
      <c r="I860" s="55">
        <f t="shared" ca="1" si="429"/>
        <v>68534380.529443055</v>
      </c>
      <c r="J860" s="55">
        <f t="shared" ca="1" si="429"/>
        <v>15982228.076189451</v>
      </c>
      <c r="K860" s="55">
        <f t="shared" ca="1" si="429"/>
        <v>222216.25557549344</v>
      </c>
      <c r="L860" s="55">
        <f t="shared" ca="1" si="429"/>
        <v>30948.881734076203</v>
      </c>
      <c r="M860" s="55">
        <f t="shared" ca="1" si="429"/>
        <v>16235393.213499021</v>
      </c>
      <c r="N860" s="55">
        <f t="shared" ca="1" si="429"/>
        <v>9512753.159706736</v>
      </c>
      <c r="O860" s="55">
        <f t="shared" ca="1" si="429"/>
        <v>1704605.3202330933</v>
      </c>
      <c r="P860" s="55">
        <f t="shared" ca="1" si="429"/>
        <v>345676.56376124092</v>
      </c>
      <c r="Q860" s="55">
        <f t="shared" ca="1" si="429"/>
        <v>13126.911186296506</v>
      </c>
      <c r="R860" s="55">
        <f t="shared" ca="1" si="429"/>
        <v>11576161.954887368</v>
      </c>
      <c r="S860" s="55">
        <f t="shared" ca="1" si="429"/>
        <v>450497.09516400879</v>
      </c>
      <c r="T860" s="55">
        <f t="shared" ca="1" si="429"/>
        <v>6081970.9240858657</v>
      </c>
      <c r="U860" s="55">
        <f t="shared" ca="1" si="429"/>
        <v>23261097.300039653</v>
      </c>
      <c r="V860" s="55">
        <f t="shared" ca="1" si="429"/>
        <v>4213963.515372945</v>
      </c>
      <c r="W860" s="55">
        <f t="shared" ca="1" si="429"/>
        <v>34007528.834662467</v>
      </c>
      <c r="X860" s="55">
        <f t="shared" ca="1" si="429"/>
        <v>2610866.5623864783</v>
      </c>
      <c r="Y860" s="55">
        <f t="shared" ca="1" si="429"/>
        <v>52145.701844886506</v>
      </c>
      <c r="Z860" s="55">
        <f t="shared" ca="1" si="429"/>
        <v>2663012.2642313647</v>
      </c>
      <c r="AA860" s="55">
        <f t="shared" ca="1" si="429"/>
        <v>34441.553827050011</v>
      </c>
      <c r="AB860" s="55">
        <f t="shared" ca="1" si="429"/>
        <v>153008.99183567517</v>
      </c>
      <c r="AC860" s="55">
        <f t="shared" ca="1" si="429"/>
        <v>31392.435298812827</v>
      </c>
    </row>
    <row r="861" spans="1:29" hidden="1" outlineLevel="1">
      <c r="E861" s="11"/>
      <c r="F861" s="107"/>
      <c r="G861" s="52" t="str">
        <f>$G$9</f>
        <v>BULKTRAN</v>
      </c>
      <c r="H861" s="55">
        <f t="shared" ref="H861:AC861" ca="1" si="430">+H820+H828+H836+H844+H852</f>
        <v>24828.202507919847</v>
      </c>
      <c r="I861" s="55">
        <f t="shared" ca="1" si="430"/>
        <v>12771.279277740414</v>
      </c>
      <c r="J861" s="55">
        <f t="shared" ca="1" si="430"/>
        <v>2978.2642910716945</v>
      </c>
      <c r="K861" s="55">
        <f t="shared" ca="1" si="430"/>
        <v>41.409666769938028</v>
      </c>
      <c r="L861" s="55">
        <f t="shared" ca="1" si="430"/>
        <v>5.7672778086881626</v>
      </c>
      <c r="M861" s="55">
        <f t="shared" ca="1" si="430"/>
        <v>3025.4412356503208</v>
      </c>
      <c r="N861" s="55">
        <f t="shared" ca="1" si="430"/>
        <v>1772.6873193320623</v>
      </c>
      <c r="O861" s="55">
        <f t="shared" ca="1" si="430"/>
        <v>317.65065117450666</v>
      </c>
      <c r="P861" s="55">
        <f t="shared" ca="1" si="430"/>
        <v>64.416310492043422</v>
      </c>
      <c r="Q861" s="55">
        <f t="shared" ca="1" si="430"/>
        <v>2.4461802604645153</v>
      </c>
      <c r="R861" s="55">
        <f t="shared" ca="1" si="430"/>
        <v>2157.2004612590772</v>
      </c>
      <c r="S861" s="55">
        <f t="shared" ca="1" si="430"/>
        <v>83.949459697510932</v>
      </c>
      <c r="T861" s="55">
        <f t="shared" ca="1" si="430"/>
        <v>1133.3661824991293</v>
      </c>
      <c r="U861" s="55">
        <f t="shared" ca="1" si="430"/>
        <v>4334.6706810587566</v>
      </c>
      <c r="V861" s="55">
        <f t="shared" ca="1" si="430"/>
        <v>785.26579660140089</v>
      </c>
      <c r="W861" s="55">
        <f t="shared" ca="1" si="430"/>
        <v>6337.2521198567983</v>
      </c>
      <c r="X861" s="55">
        <f t="shared" ca="1" si="430"/>
        <v>486.53107779717686</v>
      </c>
      <c r="Y861" s="55">
        <f t="shared" ca="1" si="430"/>
        <v>9.7172735238881103</v>
      </c>
      <c r="Z861" s="55">
        <f t="shared" ca="1" si="430"/>
        <v>496.248351321065</v>
      </c>
      <c r="AA861" s="55">
        <f t="shared" ca="1" si="430"/>
        <v>6.418132027845715</v>
      </c>
      <c r="AB861" s="55">
        <f t="shared" ca="1" si="430"/>
        <v>28.512996712641161</v>
      </c>
      <c r="AC861" s="55">
        <f t="shared" ca="1" si="430"/>
        <v>5.8499333518786969</v>
      </c>
    </row>
    <row r="862" spans="1:29" hidden="1" outlineLevel="1">
      <c r="E862" s="11"/>
      <c r="F862" s="107"/>
      <c r="G862" s="52" t="str">
        <f>$G$10</f>
        <v>SUBTRAN</v>
      </c>
      <c r="H862" s="55">
        <f t="shared" ref="H862:AC862" ca="1" si="431">+H821+H829+H837+H845+H853</f>
        <v>6880.8683834209523</v>
      </c>
      <c r="I862" s="55">
        <f t="shared" ca="1" si="431"/>
        <v>3515.8028290086772</v>
      </c>
      <c r="J862" s="55">
        <f t="shared" ca="1" si="431"/>
        <v>824.16357607981126</v>
      </c>
      <c r="K862" s="55">
        <f t="shared" ca="1" si="431"/>
        <v>11.513245574445913</v>
      </c>
      <c r="L862" s="55">
        <f t="shared" ca="1" si="431"/>
        <v>2.0838439555388373</v>
      </c>
      <c r="M862" s="55">
        <f t="shared" ca="1" si="431"/>
        <v>837.76066560979598</v>
      </c>
      <c r="N862" s="55">
        <f t="shared" ca="1" si="431"/>
        <v>476.30757977541532</v>
      </c>
      <c r="O862" s="55">
        <f t="shared" ca="1" si="431"/>
        <v>85.590079105404783</v>
      </c>
      <c r="P862" s="55">
        <f t="shared" ca="1" si="431"/>
        <v>22.466735865574872</v>
      </c>
      <c r="Q862" s="55">
        <f t="shared" ca="1" si="431"/>
        <v>0</v>
      </c>
      <c r="R862" s="55">
        <f t="shared" ca="1" si="431"/>
        <v>584.36439474639496</v>
      </c>
      <c r="S862" s="55">
        <f t="shared" ca="1" si="431"/>
        <v>21.469199331178416</v>
      </c>
      <c r="T862" s="55">
        <f t="shared" ca="1" si="431"/>
        <v>301.23368486064794</v>
      </c>
      <c r="U862" s="55">
        <f t="shared" ca="1" si="431"/>
        <v>1485.3144341402558</v>
      </c>
      <c r="V862" s="55">
        <f t="shared" ca="1" si="431"/>
        <v>0</v>
      </c>
      <c r="W862" s="55">
        <f t="shared" ca="1" si="431"/>
        <v>1808.0173183320821</v>
      </c>
      <c r="X862" s="55">
        <f t="shared" ca="1" si="431"/>
        <v>130.56551681988043</v>
      </c>
      <c r="Y862" s="55">
        <f t="shared" ca="1" si="431"/>
        <v>2.6215619564244168</v>
      </c>
      <c r="Z862" s="55">
        <f t="shared" ca="1" si="431"/>
        <v>133.18707877630484</v>
      </c>
      <c r="AA862" s="55">
        <f t="shared" ca="1" si="431"/>
        <v>1.7360969477473518</v>
      </c>
      <c r="AB862" s="55">
        <f t="shared" ca="1" si="431"/>
        <v>0</v>
      </c>
      <c r="AC862" s="55">
        <f t="shared" ca="1" si="431"/>
        <v>0</v>
      </c>
    </row>
    <row r="863" spans="1:29" hidden="1" outlineLevel="1">
      <c r="E863" s="11"/>
      <c r="F863" s="107"/>
      <c r="G863" s="52" t="str">
        <f>$G$11</f>
        <v>DISTPRI</v>
      </c>
      <c r="H863" s="55">
        <f t="shared" ref="H863:AC863" ca="1" si="432">+H822+H830+H838+H846+H854</f>
        <v>56206.918431428581</v>
      </c>
      <c r="I863" s="55">
        <f t="shared" ca="1" si="432"/>
        <v>36804.687459831839</v>
      </c>
      <c r="J863" s="55">
        <f t="shared" ca="1" si="432"/>
        <v>8613.717399235471</v>
      </c>
      <c r="K863" s="55">
        <f t="shared" ca="1" si="432"/>
        <v>120.31425871869281</v>
      </c>
      <c r="L863" s="55">
        <f t="shared" ca="1" si="432"/>
        <v>0</v>
      </c>
      <c r="M863" s="55">
        <f t="shared" ca="1" si="432"/>
        <v>8734.0316579541632</v>
      </c>
      <c r="N863" s="55">
        <f t="shared" ca="1" si="432"/>
        <v>5000.431924454896</v>
      </c>
      <c r="O863" s="55">
        <f t="shared" ca="1" si="432"/>
        <v>898.4735636839074</v>
      </c>
      <c r="P863" s="55">
        <f t="shared" ca="1" si="432"/>
        <v>0</v>
      </c>
      <c r="Q863" s="55">
        <f t="shared" ca="1" si="432"/>
        <v>0</v>
      </c>
      <c r="R863" s="55">
        <f t="shared" ca="1" si="432"/>
        <v>5898.9054881388038</v>
      </c>
      <c r="S863" s="55">
        <f t="shared" ca="1" si="432"/>
        <v>226.10331578238808</v>
      </c>
      <c r="T863" s="55">
        <f t="shared" ca="1" si="432"/>
        <v>3126.525632340642</v>
      </c>
      <c r="U863" s="55">
        <f t="shared" ca="1" si="432"/>
        <v>0</v>
      </c>
      <c r="V863" s="55">
        <f t="shared" ca="1" si="432"/>
        <v>0</v>
      </c>
      <c r="W863" s="55">
        <f t="shared" ca="1" si="432"/>
        <v>3352.6289481230301</v>
      </c>
      <c r="X863" s="55">
        <f t="shared" ca="1" si="432"/>
        <v>1371.0771150764779</v>
      </c>
      <c r="Y863" s="55">
        <f t="shared" ca="1" si="432"/>
        <v>27.519679901425601</v>
      </c>
      <c r="Z863" s="55">
        <f t="shared" ca="1" si="432"/>
        <v>1398.5967949779035</v>
      </c>
      <c r="AA863" s="55">
        <f t="shared" ca="1" si="432"/>
        <v>18.068082402799046</v>
      </c>
      <c r="AB863" s="55">
        <f t="shared" ca="1" si="432"/>
        <v>0</v>
      </c>
      <c r="AC863" s="55">
        <f t="shared" ca="1" si="432"/>
        <v>0</v>
      </c>
    </row>
    <row r="864" spans="1:29" hidden="1" outlineLevel="1">
      <c r="E864" s="11"/>
      <c r="F864" s="107"/>
      <c r="G864" s="52" t="str">
        <f>$G$12</f>
        <v>DISTSEC</v>
      </c>
      <c r="H864" s="55">
        <f t="shared" ref="H864:AC864" ca="1" si="433">+H823+H831+H839+H847+H855</f>
        <v>22267.66626820065</v>
      </c>
      <c r="I864" s="55">
        <f t="shared" ca="1" si="433"/>
        <v>16524.948347366888</v>
      </c>
      <c r="J864" s="55">
        <f t="shared" ca="1" si="433"/>
        <v>3332.1678743148345</v>
      </c>
      <c r="K864" s="55">
        <f t="shared" ca="1" si="433"/>
        <v>0</v>
      </c>
      <c r="L864" s="55">
        <f t="shared" ca="1" si="433"/>
        <v>0</v>
      </c>
      <c r="M864" s="55">
        <f t="shared" ca="1" si="433"/>
        <v>3332.1678743148345</v>
      </c>
      <c r="N864" s="55">
        <f t="shared" ca="1" si="433"/>
        <v>1665.5357294185658</v>
      </c>
      <c r="O864" s="55">
        <f t="shared" ca="1" si="433"/>
        <v>0</v>
      </c>
      <c r="P864" s="55">
        <f t="shared" ca="1" si="433"/>
        <v>0</v>
      </c>
      <c r="Q864" s="55">
        <f t="shared" ca="1" si="433"/>
        <v>0</v>
      </c>
      <c r="R864" s="55">
        <f t="shared" ca="1" si="433"/>
        <v>1665.5357294185658</v>
      </c>
      <c r="S864" s="55">
        <f t="shared" ca="1" si="433"/>
        <v>62.253825873791882</v>
      </c>
      <c r="T864" s="55">
        <f t="shared" ca="1" si="433"/>
        <v>0</v>
      </c>
      <c r="U864" s="55">
        <f t="shared" ca="1" si="433"/>
        <v>0</v>
      </c>
      <c r="V864" s="55">
        <f t="shared" ca="1" si="433"/>
        <v>0</v>
      </c>
      <c r="W864" s="55">
        <f t="shared" ca="1" si="433"/>
        <v>62.253825873791882</v>
      </c>
      <c r="X864" s="55">
        <f t="shared" ca="1" si="433"/>
        <v>470.47510623449182</v>
      </c>
      <c r="Y864" s="55">
        <f t="shared" ca="1" si="433"/>
        <v>0</v>
      </c>
      <c r="Z864" s="55">
        <f t="shared" ca="1" si="433"/>
        <v>470.47510623449182</v>
      </c>
      <c r="AA864" s="55">
        <f t="shared" ca="1" si="433"/>
        <v>5.5626961736488463</v>
      </c>
      <c r="AB864" s="55">
        <f t="shared" ca="1" si="433"/>
        <v>171.21817584920902</v>
      </c>
      <c r="AC864" s="55">
        <f t="shared" ca="1" si="433"/>
        <v>35.504512969202203</v>
      </c>
    </row>
    <row r="865" spans="1:29" hidden="1" outlineLevel="1">
      <c r="E865" s="11"/>
      <c r="F865" s="107"/>
      <c r="G865" s="52" t="str">
        <f>$G$13</f>
        <v>ENERGY</v>
      </c>
      <c r="H865" s="55">
        <f t="shared" ref="H865:AC865" ca="1" si="434">+H824+H832+H840+H848+H856</f>
        <v>64065.245667131901</v>
      </c>
      <c r="I865" s="55">
        <f t="shared" ca="1" si="434"/>
        <v>25067.847119354541</v>
      </c>
      <c r="J865" s="55">
        <f t="shared" ca="1" si="434"/>
        <v>7232.0011619685274</v>
      </c>
      <c r="K865" s="55">
        <f t="shared" ca="1" si="434"/>
        <v>100.7986598466775</v>
      </c>
      <c r="L865" s="55">
        <f t="shared" ca="1" si="434"/>
        <v>14.091567218557564</v>
      </c>
      <c r="M865" s="55">
        <f t="shared" ca="1" si="434"/>
        <v>7346.8913890337626</v>
      </c>
      <c r="N865" s="55">
        <f t="shared" ca="1" si="434"/>
        <v>4692.2982120582928</v>
      </c>
      <c r="O865" s="55">
        <f t="shared" ca="1" si="434"/>
        <v>836.81960811211661</v>
      </c>
      <c r="P865" s="55">
        <f t="shared" ca="1" si="434"/>
        <v>170.40711783517364</v>
      </c>
      <c r="Q865" s="55">
        <f t="shared" ca="1" si="434"/>
        <v>6.4363345115348656</v>
      </c>
      <c r="R865" s="55">
        <f t="shared" ca="1" si="434"/>
        <v>5705.9612725171182</v>
      </c>
      <c r="S865" s="55">
        <f t="shared" ca="1" si="434"/>
        <v>245.73574266362334</v>
      </c>
      <c r="T865" s="55">
        <f t="shared" ca="1" si="434"/>
        <v>3885.1288144128248</v>
      </c>
      <c r="U865" s="55">
        <f t="shared" ca="1" si="434"/>
        <v>16709.306705342071</v>
      </c>
      <c r="V865" s="55">
        <f t="shared" ca="1" si="434"/>
        <v>3143.1951156562186</v>
      </c>
      <c r="W865" s="55">
        <f t="shared" ca="1" si="434"/>
        <v>23983.366378074737</v>
      </c>
      <c r="X865" s="55">
        <f t="shared" ca="1" si="434"/>
        <v>1288.9278038827383</v>
      </c>
      <c r="Y865" s="55">
        <f t="shared" ca="1" si="434"/>
        <v>25.862079273680195</v>
      </c>
      <c r="Z865" s="55">
        <f t="shared" ca="1" si="434"/>
        <v>1314.7898831564185</v>
      </c>
      <c r="AA865" s="55">
        <f t="shared" ca="1" si="434"/>
        <v>23.069085612917906</v>
      </c>
      <c r="AB865" s="55">
        <f t="shared" ca="1" si="434"/>
        <v>516.73961700968505</v>
      </c>
      <c r="AC865" s="55">
        <f t="shared" ca="1" si="434"/>
        <v>106.58092237265174</v>
      </c>
    </row>
    <row r="866" spans="1:29" hidden="1" outlineLevel="1">
      <c r="F866" s="107"/>
      <c r="G866" s="52" t="str">
        <f>$G$14</f>
        <v>CUSTOMER</v>
      </c>
      <c r="H866" s="55">
        <f t="shared" ref="H866:AC866" ca="1" si="435">+H825+H833+H841+H849+H857</f>
        <v>42398.321057078712</v>
      </c>
      <c r="I866" s="55">
        <f t="shared" ca="1" si="435"/>
        <v>32737.028703905453</v>
      </c>
      <c r="J866" s="55">
        <f t="shared" ca="1" si="435"/>
        <v>6628.9568907815865</v>
      </c>
      <c r="K866" s="55">
        <f t="shared" ca="1" si="435"/>
        <v>169.43734122146833</v>
      </c>
      <c r="L866" s="55">
        <f t="shared" ca="1" si="435"/>
        <v>27.318576841334</v>
      </c>
      <c r="M866" s="55">
        <f t="shared" ca="1" si="435"/>
        <v>6825.7128088443887</v>
      </c>
      <c r="N866" s="55">
        <f t="shared" ca="1" si="435"/>
        <v>271.85094599129923</v>
      </c>
      <c r="O866" s="55">
        <f t="shared" ca="1" si="435"/>
        <v>65.657424764000794</v>
      </c>
      <c r="P866" s="55">
        <f t="shared" ca="1" si="435"/>
        <v>66.836762863290176</v>
      </c>
      <c r="Q866" s="55">
        <f t="shared" ca="1" si="435"/>
        <v>8.25590328464361</v>
      </c>
      <c r="R866" s="55">
        <f t="shared" ca="1" si="435"/>
        <v>412.60103690323382</v>
      </c>
      <c r="S866" s="55">
        <f t="shared" ca="1" si="435"/>
        <v>2.0660866242614682</v>
      </c>
      <c r="T866" s="55">
        <f t="shared" ca="1" si="435"/>
        <v>47.733281179360695</v>
      </c>
      <c r="U866" s="55">
        <f t="shared" ca="1" si="435"/>
        <v>112.27323091279945</v>
      </c>
      <c r="V866" s="55">
        <f t="shared" ca="1" si="435"/>
        <v>33.060369718641532</v>
      </c>
      <c r="W866" s="55">
        <f t="shared" ca="1" si="435"/>
        <v>195.13296843506316</v>
      </c>
      <c r="X866" s="55">
        <f t="shared" ca="1" si="435"/>
        <v>60.237278142355912</v>
      </c>
      <c r="Y866" s="55">
        <f t="shared" ca="1" si="435"/>
        <v>0.89983845228806902</v>
      </c>
      <c r="Z866" s="55">
        <f t="shared" ca="1" si="435"/>
        <v>61.137116594643977</v>
      </c>
      <c r="AA866" s="55">
        <f t="shared" ca="1" si="435"/>
        <v>4.9037959477964463</v>
      </c>
      <c r="AB866" s="55">
        <f t="shared" ca="1" si="435"/>
        <v>1781.7719377414869</v>
      </c>
      <c r="AC866" s="55">
        <f t="shared" ca="1" si="435"/>
        <v>380.03268870662635</v>
      </c>
    </row>
    <row r="867" spans="1:29" collapsed="1">
      <c r="D867" s="52" t="s">
        <v>339</v>
      </c>
      <c r="E867" s="55">
        <f>+E826+E842+E834+E850+E858</f>
        <v>133451967</v>
      </c>
      <c r="G867" s="52" t="str">
        <f>$G$15</f>
        <v>TOTAL</v>
      </c>
      <c r="H867" s="55">
        <f ca="1">+H826+H834+H842+H850+H858</f>
        <v>133451966.99999999</v>
      </c>
      <c r="I867" s="55">
        <f t="shared" ref="I867:AC867" ca="1" si="436">+I826+I834+I842+I850+I858</f>
        <v>68661802.123180255</v>
      </c>
      <c r="J867" s="55">
        <f t="shared" ca="1" si="436"/>
        <v>16011837.347382903</v>
      </c>
      <c r="K867" s="55">
        <f t="shared" ca="1" si="436"/>
        <v>222659.72874762467</v>
      </c>
      <c r="L867" s="55">
        <f t="shared" ca="1" si="436"/>
        <v>30998.142999900323</v>
      </c>
      <c r="M867" s="55">
        <f t="shared" ca="1" si="436"/>
        <v>16265495.219130429</v>
      </c>
      <c r="N867" s="55">
        <f t="shared" ca="1" si="436"/>
        <v>9526632.2714177668</v>
      </c>
      <c r="O867" s="55">
        <f t="shared" ca="1" si="436"/>
        <v>1706809.5115599334</v>
      </c>
      <c r="P867" s="55">
        <f t="shared" ca="1" si="436"/>
        <v>346000.69068829698</v>
      </c>
      <c r="Q867" s="55">
        <f t="shared" ca="1" si="436"/>
        <v>13144.049604353148</v>
      </c>
      <c r="R867" s="55">
        <f t="shared" ca="1" si="436"/>
        <v>11592586.52327035</v>
      </c>
      <c r="S867" s="55">
        <f t="shared" ca="1" si="436"/>
        <v>451138.67279398156</v>
      </c>
      <c r="T867" s="55">
        <f t="shared" ca="1" si="436"/>
        <v>6090464.9116811585</v>
      </c>
      <c r="U867" s="55">
        <f t="shared" ca="1" si="436"/>
        <v>23283738.865091108</v>
      </c>
      <c r="V867" s="55">
        <f t="shared" ca="1" si="436"/>
        <v>4217925.0366549212</v>
      </c>
      <c r="W867" s="55">
        <f t="shared" ca="1" si="436"/>
        <v>34043267.486221164</v>
      </c>
      <c r="X867" s="55">
        <f t="shared" ca="1" si="436"/>
        <v>2614674.3762844312</v>
      </c>
      <c r="Y867" s="55">
        <f t="shared" ca="1" si="436"/>
        <v>52212.322277994215</v>
      </c>
      <c r="Z867" s="55">
        <f t="shared" ca="1" si="436"/>
        <v>2666886.6985624256</v>
      </c>
      <c r="AA867" s="55">
        <f t="shared" ca="1" si="436"/>
        <v>34501.311716162767</v>
      </c>
      <c r="AB867" s="55">
        <f t="shared" ca="1" si="436"/>
        <v>155507.23456298819</v>
      </c>
      <c r="AC867" s="55">
        <f t="shared" ca="1" si="436"/>
        <v>31920.403356213184</v>
      </c>
    </row>
    <row r="868" spans="1:29">
      <c r="E868" s="11"/>
      <c r="G868" s="7"/>
      <c r="H868" s="4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</row>
    <row r="869" spans="1:29" hidden="1" outlineLevel="1">
      <c r="E869" s="11"/>
      <c r="F869" s="107"/>
      <c r="G869" s="52" t="str">
        <f>$G$8</f>
        <v>PRODUCTION</v>
      </c>
      <c r="H869" s="50">
        <f t="shared" ref="H869:AC869" ca="1" si="437">H793+H801+H809+H860</f>
        <v>-71954145.233589768</v>
      </c>
      <c r="I869" s="50">
        <f t="shared" ca="1" si="437"/>
        <v>-38547019.291177481</v>
      </c>
      <c r="J869" s="50">
        <f t="shared" ca="1" si="437"/>
        <v>-8787442.4124080539</v>
      </c>
      <c r="K869" s="50">
        <f t="shared" ca="1" si="437"/>
        <v>-229648.26643465389</v>
      </c>
      <c r="L869" s="50">
        <f t="shared" ca="1" si="437"/>
        <v>-97922.555786371726</v>
      </c>
      <c r="M869" s="50">
        <f t="shared" ca="1" si="437"/>
        <v>-9115013.2346290797</v>
      </c>
      <c r="N869" s="50">
        <f t="shared" ca="1" si="437"/>
        <v>-4887545.7842258867</v>
      </c>
      <c r="O869" s="50">
        <f t="shared" ca="1" si="437"/>
        <v>-1035384.9854099953</v>
      </c>
      <c r="P869" s="50">
        <f t="shared" ca="1" si="437"/>
        <v>-227596.96882052312</v>
      </c>
      <c r="Q869" s="50">
        <f t="shared" ca="1" si="437"/>
        <v>-6028.5058567019569</v>
      </c>
      <c r="R869" s="50">
        <f t="shared" ca="1" si="437"/>
        <v>-6156556.2443131059</v>
      </c>
      <c r="S869" s="50">
        <f t="shared" ca="1" si="437"/>
        <v>-206889.82640932046</v>
      </c>
      <c r="T869" s="50">
        <f t="shared" ca="1" si="437"/>
        <v>-3482355.4609967852</v>
      </c>
      <c r="U869" s="50">
        <f t="shared" ca="1" si="437"/>
        <v>-11020718.605130207</v>
      </c>
      <c r="V869" s="50">
        <f t="shared" ca="1" si="437"/>
        <v>-2088197.6425211206</v>
      </c>
      <c r="W869" s="50">
        <f t="shared" ca="1" si="437"/>
        <v>-16798161.53505744</v>
      </c>
      <c r="X869" s="50">
        <f t="shared" ca="1" si="437"/>
        <v>-1209570.1620962168</v>
      </c>
      <c r="Y869" s="50">
        <f t="shared" ca="1" si="437"/>
        <v>-23947.801924789521</v>
      </c>
      <c r="Z869" s="50">
        <f t="shared" ca="1" si="437"/>
        <v>-1233517.9640210066</v>
      </c>
      <c r="AA869" s="50">
        <f t="shared" ca="1" si="437"/>
        <v>-15817.209853376451</v>
      </c>
      <c r="AB869" s="50">
        <f t="shared" ca="1" si="437"/>
        <v>-73642.84584062206</v>
      </c>
      <c r="AC869" s="50">
        <f t="shared" ca="1" si="437"/>
        <v>-14416.908697652518</v>
      </c>
    </row>
    <row r="870" spans="1:29" hidden="1" outlineLevel="1">
      <c r="E870" s="11"/>
      <c r="F870" s="107"/>
      <c r="G870" s="52" t="str">
        <f>$G$9</f>
        <v>BULKTRAN</v>
      </c>
      <c r="H870" s="50">
        <f t="shared" ref="H870:AC870" ca="1" si="438">H794+H802+H810+H861</f>
        <v>-111454722.00172982</v>
      </c>
      <c r="I870" s="50">
        <f t="shared" ca="1" si="438"/>
        <v>-58164234.967489198</v>
      </c>
      <c r="J870" s="50">
        <f t="shared" ca="1" si="438"/>
        <v>-13454359.02088384</v>
      </c>
      <c r="K870" s="50">
        <f t="shared" ca="1" si="438"/>
        <v>-245429.85505034067</v>
      </c>
      <c r="L870" s="50">
        <f t="shared" ca="1" si="438"/>
        <v>-69990.171927160045</v>
      </c>
      <c r="M870" s="50">
        <f t="shared" ca="1" si="438"/>
        <v>-13769779.04786134</v>
      </c>
      <c r="N870" s="50">
        <f t="shared" ca="1" si="438"/>
        <v>-7821979.2036046842</v>
      </c>
      <c r="O870" s="50">
        <f t="shared" ca="1" si="438"/>
        <v>-1488292.3502806604</v>
      </c>
      <c r="P870" s="50">
        <f t="shared" ca="1" si="438"/>
        <v>-311385.3438604665</v>
      </c>
      <c r="Q870" s="50">
        <f t="shared" ca="1" si="438"/>
        <v>-10404.963558438818</v>
      </c>
      <c r="R870" s="50">
        <f t="shared" ca="1" si="438"/>
        <v>-9632061.8613042496</v>
      </c>
      <c r="S870" s="50">
        <f t="shared" ca="1" si="438"/>
        <v>-357083.68799336057</v>
      </c>
      <c r="T870" s="50">
        <f t="shared" ca="1" si="438"/>
        <v>-5195121.7981672827</v>
      </c>
      <c r="U870" s="50">
        <f t="shared" ca="1" si="438"/>
        <v>-18621374.27860143</v>
      </c>
      <c r="V870" s="50">
        <f t="shared" ca="1" si="438"/>
        <v>-3423228.546009291</v>
      </c>
      <c r="W870" s="50">
        <f t="shared" ca="1" si="438"/>
        <v>-27596808.310771361</v>
      </c>
      <c r="X870" s="50">
        <f t="shared" ca="1" si="438"/>
        <v>-2075208.1860378922</v>
      </c>
      <c r="Y870" s="50">
        <f t="shared" ca="1" si="438"/>
        <v>-41332.962471145998</v>
      </c>
      <c r="Z870" s="50">
        <f t="shared" ca="1" si="438"/>
        <v>-2116541.1485090381</v>
      </c>
      <c r="AA870" s="50">
        <f t="shared" ca="1" si="438"/>
        <v>-27299.880937761514</v>
      </c>
      <c r="AB870" s="50">
        <f t="shared" ca="1" si="438"/>
        <v>-123113.76853570424</v>
      </c>
      <c r="AC870" s="50">
        <f t="shared" ca="1" si="438"/>
        <v>-24883.016321141877</v>
      </c>
    </row>
    <row r="871" spans="1:29" hidden="1" outlineLevel="1">
      <c r="E871" s="11"/>
      <c r="F871" s="107"/>
      <c r="G871" s="52" t="str">
        <f>$G$10</f>
        <v>SUBTRAN</v>
      </c>
      <c r="H871" s="50">
        <f t="shared" ref="H871:AC871" ca="1" si="439">H795+H803+H811+H862</f>
        <v>-30838799.439071395</v>
      </c>
      <c r="I871" s="50">
        <f t="shared" ca="1" si="439"/>
        <v>-15996675.107798532</v>
      </c>
      <c r="J871" s="50">
        <f t="shared" ca="1" si="439"/>
        <v>-3719604.7108877646</v>
      </c>
      <c r="K871" s="50">
        <f t="shared" ca="1" si="439"/>
        <v>-68172.157711413311</v>
      </c>
      <c r="L871" s="50">
        <f t="shared" ca="1" si="439"/>
        <v>-25264.751837719421</v>
      </c>
      <c r="M871" s="50">
        <f t="shared" ca="1" si="439"/>
        <v>-3813041.620436897</v>
      </c>
      <c r="N871" s="50">
        <f t="shared" ca="1" si="439"/>
        <v>-2099692.0484544998</v>
      </c>
      <c r="O871" s="50">
        <f t="shared" ca="1" si="439"/>
        <v>-400631.89831403847</v>
      </c>
      <c r="P871" s="50">
        <f t="shared" ca="1" si="439"/>
        <v>-108499.04131256891</v>
      </c>
      <c r="Q871" s="50">
        <f t="shared" ca="1" si="439"/>
        <v>0</v>
      </c>
      <c r="R871" s="50">
        <f t="shared" ca="1" si="439"/>
        <v>-2608822.9880811069</v>
      </c>
      <c r="S871" s="50">
        <f t="shared" ca="1" si="439"/>
        <v>-91232.913193647662</v>
      </c>
      <c r="T871" s="50">
        <f t="shared" ca="1" si="439"/>
        <v>-1379471.1235600745</v>
      </c>
      <c r="U871" s="50">
        <f t="shared" ca="1" si="439"/>
        <v>-6374668.5954182157</v>
      </c>
      <c r="V871" s="50">
        <f t="shared" ca="1" si="439"/>
        <v>0</v>
      </c>
      <c r="W871" s="50">
        <f t="shared" ca="1" si="439"/>
        <v>-7845372.6321719391</v>
      </c>
      <c r="X871" s="50">
        <f t="shared" ca="1" si="439"/>
        <v>-556369.31027826306</v>
      </c>
      <c r="Y871" s="50">
        <f t="shared" ca="1" si="439"/>
        <v>-11140.272662842233</v>
      </c>
      <c r="Z871" s="50">
        <f t="shared" ca="1" si="439"/>
        <v>-567509.58294110524</v>
      </c>
      <c r="AA871" s="50">
        <f t="shared" ca="1" si="439"/>
        <v>-7377.5076418230374</v>
      </c>
      <c r="AB871" s="50">
        <f t="shared" ca="1" si="439"/>
        <v>0</v>
      </c>
      <c r="AC871" s="50">
        <f t="shared" ca="1" si="439"/>
        <v>0</v>
      </c>
    </row>
    <row r="872" spans="1:29" hidden="1" outlineLevel="1">
      <c r="E872" s="11"/>
      <c r="F872" s="107"/>
      <c r="G872" s="52" t="str">
        <f>$G$11</f>
        <v>DISTPRI</v>
      </c>
      <c r="H872" s="50">
        <f t="shared" ref="H872:AC872" ca="1" si="440">H796+H804+H812+H863</f>
        <v>-124674592.1100679</v>
      </c>
      <c r="I872" s="50">
        <f t="shared" ca="1" si="440"/>
        <v>-81999467.011582375</v>
      </c>
      <c r="J872" s="50">
        <f t="shared" ca="1" si="440"/>
        <v>-19036006.362864271</v>
      </c>
      <c r="K872" s="50">
        <f t="shared" ca="1" si="440"/>
        <v>-348861.24517289386</v>
      </c>
      <c r="L872" s="50">
        <f t="shared" ca="1" si="440"/>
        <v>0</v>
      </c>
      <c r="M872" s="50">
        <f t="shared" ca="1" si="440"/>
        <v>-19384867.608037166</v>
      </c>
      <c r="N872" s="50">
        <f t="shared" ca="1" si="440"/>
        <v>-10793816.415287362</v>
      </c>
      <c r="O872" s="50">
        <f t="shared" ca="1" si="440"/>
        <v>-2059363.1672780749</v>
      </c>
      <c r="P872" s="50">
        <f t="shared" ca="1" si="440"/>
        <v>0</v>
      </c>
      <c r="Q872" s="50">
        <f t="shared" ca="1" si="440"/>
        <v>0</v>
      </c>
      <c r="R872" s="50">
        <f t="shared" ca="1" si="440"/>
        <v>-12853179.582565436</v>
      </c>
      <c r="S872" s="50">
        <f t="shared" ca="1" si="440"/>
        <v>-470476.65683644864</v>
      </c>
      <c r="T872" s="50">
        <f t="shared" ca="1" si="440"/>
        <v>-7010910.3401892912</v>
      </c>
      <c r="U872" s="50">
        <f t="shared" ca="1" si="440"/>
        <v>0</v>
      </c>
      <c r="V872" s="50">
        <f t="shared" ca="1" si="440"/>
        <v>0</v>
      </c>
      <c r="W872" s="50">
        <f t="shared" ca="1" si="440"/>
        <v>-7481386.9970257394</v>
      </c>
      <c r="X872" s="50">
        <f t="shared" ca="1" si="440"/>
        <v>-2860831.7181587843</v>
      </c>
      <c r="Y872" s="50">
        <f t="shared" ca="1" si="440"/>
        <v>-57263.056724444716</v>
      </c>
      <c r="Z872" s="50">
        <f t="shared" ca="1" si="440"/>
        <v>-2918094.7748832298</v>
      </c>
      <c r="AA872" s="50">
        <f t="shared" ca="1" si="440"/>
        <v>-37596.135973944445</v>
      </c>
      <c r="AB872" s="50">
        <f t="shared" ca="1" si="440"/>
        <v>0</v>
      </c>
      <c r="AC872" s="50">
        <f t="shared" ca="1" si="440"/>
        <v>0</v>
      </c>
    </row>
    <row r="873" spans="1:29" hidden="1" outlineLevel="1">
      <c r="E873" s="11"/>
      <c r="F873" s="107"/>
      <c r="G873" s="52" t="str">
        <f>$G$12</f>
        <v>DISTSEC</v>
      </c>
      <c r="H873" s="50">
        <f t="shared" ref="H873:AC873" ca="1" si="441">H797+H805+H813+H864</f>
        <v>-59701619.258031487</v>
      </c>
      <c r="I873" s="50">
        <f t="shared" ca="1" si="441"/>
        <v>-44553690.22508242</v>
      </c>
      <c r="J873" s="50">
        <f t="shared" ca="1" si="441"/>
        <v>-8911443.4016429521</v>
      </c>
      <c r="K873" s="50">
        <f t="shared" ca="1" si="441"/>
        <v>0</v>
      </c>
      <c r="L873" s="50">
        <f t="shared" ca="1" si="441"/>
        <v>0</v>
      </c>
      <c r="M873" s="50">
        <f t="shared" ca="1" si="441"/>
        <v>-8911443.4016429521</v>
      </c>
      <c r="N873" s="50">
        <f t="shared" ca="1" si="441"/>
        <v>-4350691.1498941854</v>
      </c>
      <c r="O873" s="50">
        <f t="shared" ca="1" si="441"/>
        <v>0</v>
      </c>
      <c r="P873" s="50">
        <f t="shared" ca="1" si="441"/>
        <v>0</v>
      </c>
      <c r="Q873" s="50">
        <f t="shared" ca="1" si="441"/>
        <v>0</v>
      </c>
      <c r="R873" s="50">
        <f t="shared" ca="1" si="441"/>
        <v>-4350691.1498941854</v>
      </c>
      <c r="S873" s="50">
        <f t="shared" ca="1" si="441"/>
        <v>-156760.02711151878</v>
      </c>
      <c r="T873" s="50">
        <f t="shared" ca="1" si="441"/>
        <v>0</v>
      </c>
      <c r="U873" s="50">
        <f t="shared" ca="1" si="441"/>
        <v>0</v>
      </c>
      <c r="V873" s="50">
        <f t="shared" ca="1" si="441"/>
        <v>0</v>
      </c>
      <c r="W873" s="50">
        <f t="shared" ca="1" si="441"/>
        <v>-156760.02711151878</v>
      </c>
      <c r="X873" s="50">
        <f t="shared" ca="1" si="441"/>
        <v>-1187969.0077537005</v>
      </c>
      <c r="Y873" s="50">
        <f t="shared" ca="1" si="441"/>
        <v>0</v>
      </c>
      <c r="Z873" s="50">
        <f t="shared" ca="1" si="441"/>
        <v>-1187969.0077537005</v>
      </c>
      <c r="AA873" s="50">
        <f t="shared" ca="1" si="441"/>
        <v>-14007.306229855991</v>
      </c>
      <c r="AB873" s="50">
        <f t="shared" ca="1" si="441"/>
        <v>-437654.98577151512</v>
      </c>
      <c r="AC873" s="50">
        <f t="shared" ca="1" si="441"/>
        <v>-89403.15454534172</v>
      </c>
    </row>
    <row r="874" spans="1:29" hidden="1" outlineLevel="1">
      <c r="E874" s="11"/>
      <c r="F874" s="107"/>
      <c r="G874" s="52" t="str">
        <f>$G$13</f>
        <v>ENERGY</v>
      </c>
      <c r="H874" s="50">
        <f t="shared" ref="H874:AC874" ca="1" si="442">H798+H806+H814+H865</f>
        <v>-3743026.5520951436</v>
      </c>
      <c r="I874" s="50">
        <f t="shared" ca="1" si="442"/>
        <v>-1495675.809546598</v>
      </c>
      <c r="J874" s="50">
        <f t="shared" ca="1" si="442"/>
        <v>-427953.88233304169</v>
      </c>
      <c r="K874" s="50">
        <f t="shared" ca="1" si="442"/>
        <v>-7857.5177706268005</v>
      </c>
      <c r="L874" s="50">
        <f t="shared" ca="1" si="442"/>
        <v>-2264.1829355417312</v>
      </c>
      <c r="M874" s="50">
        <f t="shared" ca="1" si="442"/>
        <v>-438075.58303921024</v>
      </c>
      <c r="N874" s="50">
        <f t="shared" ca="1" si="442"/>
        <v>-271101.33141210547</v>
      </c>
      <c r="O874" s="50">
        <f t="shared" ca="1" si="442"/>
        <v>-51389.633795629867</v>
      </c>
      <c r="P874" s="50">
        <f t="shared" ca="1" si="442"/>
        <v>-10802.28677227064</v>
      </c>
      <c r="Q874" s="50">
        <f t="shared" ca="1" si="442"/>
        <v>-358.23440469035904</v>
      </c>
      <c r="R874" s="50">
        <f t="shared" ca="1" si="442"/>
        <v>-333651.48638469639</v>
      </c>
      <c r="S874" s="50">
        <f t="shared" ca="1" si="442"/>
        <v>-13677.194267402008</v>
      </c>
      <c r="T874" s="50">
        <f t="shared" ca="1" si="442"/>
        <v>-233333.56804894251</v>
      </c>
      <c r="U874" s="50">
        <f t="shared" ca="1" si="442"/>
        <v>-939439.13981484808</v>
      </c>
      <c r="V874" s="50">
        <f t="shared" ca="1" si="442"/>
        <v>-179373.83225812385</v>
      </c>
      <c r="W874" s="50">
        <f t="shared" ca="1" si="442"/>
        <v>-1365823.7343893163</v>
      </c>
      <c r="X874" s="50">
        <f t="shared" ca="1" si="442"/>
        <v>-71941.265394818562</v>
      </c>
      <c r="Y874" s="50">
        <f t="shared" ca="1" si="442"/>
        <v>-1439.4352182997957</v>
      </c>
      <c r="Z874" s="50">
        <f t="shared" ca="1" si="442"/>
        <v>-73380.700613118344</v>
      </c>
      <c r="AA874" s="50">
        <f t="shared" ca="1" si="442"/>
        <v>-1283.9823872553559</v>
      </c>
      <c r="AB874" s="50">
        <f t="shared" ca="1" si="442"/>
        <v>-29203.159879910501</v>
      </c>
      <c r="AC874" s="50">
        <f t="shared" ca="1" si="442"/>
        <v>-5932.0958550383511</v>
      </c>
    </row>
    <row r="875" spans="1:29" hidden="1" outlineLevel="1">
      <c r="E875" s="11"/>
      <c r="F875" s="107"/>
      <c r="G875" s="52" t="str">
        <f>$G$14</f>
        <v>CUSTOMER</v>
      </c>
      <c r="H875" s="50">
        <f t="shared" ref="H875:AC875" ca="1" si="443">H799+H807+H815+H866</f>
        <v>-27916638.405414622</v>
      </c>
      <c r="I875" s="50">
        <f t="shared" ca="1" si="443"/>
        <v>-13986385.101809651</v>
      </c>
      <c r="J875" s="50">
        <f t="shared" ca="1" si="443"/>
        <v>-4425492.5946965395</v>
      </c>
      <c r="K875" s="50">
        <f t="shared" ca="1" si="443"/>
        <v>-370989.41012702405</v>
      </c>
      <c r="L875" s="50">
        <f t="shared" ca="1" si="443"/>
        <v>-127780.19606411735</v>
      </c>
      <c r="M875" s="50">
        <f t="shared" ca="1" si="443"/>
        <v>-4924262.2008876791</v>
      </c>
      <c r="N875" s="50">
        <f t="shared" ca="1" si="443"/>
        <v>-337248.89594484319</v>
      </c>
      <c r="O875" s="50">
        <f t="shared" ca="1" si="443"/>
        <v>-103527.65651227783</v>
      </c>
      <c r="P875" s="50">
        <f t="shared" ca="1" si="443"/>
        <v>-125130.32971636164</v>
      </c>
      <c r="Q875" s="50">
        <f t="shared" ca="1" si="443"/>
        <v>-13756.986201271886</v>
      </c>
      <c r="R875" s="50">
        <f t="shared" ca="1" si="443"/>
        <v>-579663.86837475456</v>
      </c>
      <c r="S875" s="50">
        <f t="shared" ca="1" si="443"/>
        <v>-2152.2602880569575</v>
      </c>
      <c r="T875" s="50">
        <f t="shared" ca="1" si="443"/>
        <v>-71887.090418016873</v>
      </c>
      <c r="U875" s="50">
        <f t="shared" ca="1" si="443"/>
        <v>-186914.26869364115</v>
      </c>
      <c r="V875" s="50">
        <f t="shared" ca="1" si="443"/>
        <v>-56398.71644491388</v>
      </c>
      <c r="W875" s="50">
        <f t="shared" ca="1" si="443"/>
        <v>-317352.33584462892</v>
      </c>
      <c r="X875" s="50">
        <f t="shared" ca="1" si="443"/>
        <v>-65872.251858331685</v>
      </c>
      <c r="Y875" s="50">
        <f t="shared" ca="1" si="443"/>
        <v>-1230.2827506028866</v>
      </c>
      <c r="Z875" s="50">
        <f t="shared" ca="1" si="443"/>
        <v>-67102.534608934569</v>
      </c>
      <c r="AA875" s="50">
        <f t="shared" ca="1" si="443"/>
        <v>-6355.7509668698949</v>
      </c>
      <c r="AB875" s="50">
        <f t="shared" ca="1" si="443"/>
        <v>-7093881.5445627598</v>
      </c>
      <c r="AC875" s="50">
        <f t="shared" ca="1" si="443"/>
        <v>-941635.06835933391</v>
      </c>
    </row>
    <row r="876" spans="1:29" s="52" customFormat="1" collapsed="1">
      <c r="A876" s="53"/>
      <c r="B876" s="104"/>
      <c r="C876" s="52" t="s">
        <v>220</v>
      </c>
      <c r="E876" s="57">
        <f>E800+E808+E816+E867</f>
        <v>-430283543</v>
      </c>
      <c r="F876" s="107"/>
      <c r="G876" s="52" t="str">
        <f>$G$15</f>
        <v>TOTAL</v>
      </c>
      <c r="H876" s="57">
        <f t="shared" ref="H876:AC876" ca="1" si="444">H800+H808+H816+H867</f>
        <v>-430283542.99999988</v>
      </c>
      <c r="I876" s="57">
        <f t="shared" ca="1" si="444"/>
        <v>-254743147.51448631</v>
      </c>
      <c r="J876" s="57">
        <f t="shared" ca="1" si="444"/>
        <v>-58762302.385716468</v>
      </c>
      <c r="K876" s="57">
        <f t="shared" ca="1" si="444"/>
        <v>-1270958.4522669527</v>
      </c>
      <c r="L876" s="57">
        <f t="shared" ca="1" si="444"/>
        <v>-323221.85855091031</v>
      </c>
      <c r="M876" s="57">
        <f t="shared" ca="1" si="444"/>
        <v>-60356482.696534336</v>
      </c>
      <c r="N876" s="57">
        <f t="shared" ca="1" si="444"/>
        <v>-30562074.828823566</v>
      </c>
      <c r="O876" s="57">
        <f t="shared" ca="1" si="444"/>
        <v>-5138589.691590677</v>
      </c>
      <c r="P876" s="57">
        <f t="shared" ca="1" si="444"/>
        <v>-783413.97048219084</v>
      </c>
      <c r="Q876" s="57">
        <f t="shared" ca="1" si="444"/>
        <v>-30548.69002110303</v>
      </c>
      <c r="R876" s="57">
        <f t="shared" ca="1" si="444"/>
        <v>-36514627.180917531</v>
      </c>
      <c r="S876" s="57">
        <f t="shared" ca="1" si="444"/>
        <v>-1298272.566099755</v>
      </c>
      <c r="T876" s="57">
        <f t="shared" ca="1" si="444"/>
        <v>-17373079.381380394</v>
      </c>
      <c r="U876" s="57">
        <f t="shared" ca="1" si="444"/>
        <v>-37143114.88765835</v>
      </c>
      <c r="V876" s="57">
        <f t="shared" ca="1" si="444"/>
        <v>-5747198.7372334488</v>
      </c>
      <c r="W876" s="57">
        <f t="shared" ca="1" si="444"/>
        <v>-61561665.572371945</v>
      </c>
      <c r="X876" s="57">
        <f t="shared" ca="1" si="444"/>
        <v>-8027761.9015780054</v>
      </c>
      <c r="Y876" s="57">
        <f t="shared" ca="1" si="444"/>
        <v>-136353.81175212513</v>
      </c>
      <c r="Z876" s="57">
        <f t="shared" ca="1" si="444"/>
        <v>-8164115.713330132</v>
      </c>
      <c r="AA876" s="57">
        <f t="shared" ca="1" si="444"/>
        <v>-109737.77399088666</v>
      </c>
      <c r="AB876" s="57">
        <f t="shared" ca="1" si="444"/>
        <v>-7757496.3045905121</v>
      </c>
      <c r="AC876" s="57">
        <f t="shared" ca="1" si="444"/>
        <v>-1076270.2437785086</v>
      </c>
    </row>
    <row r="877" spans="1:29">
      <c r="F877" s="176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</row>
    <row r="878" spans="1:29" hidden="1" outlineLevel="1">
      <c r="E878" s="11"/>
      <c r="F878" s="107"/>
      <c r="G878" s="52" t="str">
        <f>$G$8</f>
        <v>PRODUCTION</v>
      </c>
      <c r="H878" s="57">
        <f t="shared" ref="H878:AC878" ca="1" si="445">H305+H331+H722+H783+H869</f>
        <v>520563678.35410702</v>
      </c>
      <c r="I878" s="57">
        <f t="shared" ca="1" si="445"/>
        <v>266648084.39174595</v>
      </c>
      <c r="J878" s="57">
        <f t="shared" ca="1" si="445"/>
        <v>62349306.301449686</v>
      </c>
      <c r="K878" s="57">
        <f t="shared" ca="1" si="445"/>
        <v>759228.68722430232</v>
      </c>
      <c r="L878" s="57">
        <f t="shared" ca="1" si="445"/>
        <v>40951.146655726945</v>
      </c>
      <c r="M878" s="57">
        <f t="shared" ca="1" si="445"/>
        <v>63149486.135329708</v>
      </c>
      <c r="N878" s="57">
        <f t="shared" ca="1" si="445"/>
        <v>37429012.530802682</v>
      </c>
      <c r="O878" s="57">
        <f t="shared" ca="1" si="445"/>
        <v>6523333.8580993572</v>
      </c>
      <c r="P878" s="57">
        <f t="shared" ca="1" si="445"/>
        <v>1307138.1119514769</v>
      </c>
      <c r="Q878" s="57">
        <f t="shared" ca="1" si="445"/>
        <v>52510.028832878401</v>
      </c>
      <c r="R878" s="57">
        <f t="shared" ca="1" si="445"/>
        <v>45311994.529686399</v>
      </c>
      <c r="S878" s="57">
        <f t="shared" ca="1" si="445"/>
        <v>1799344.3999285921</v>
      </c>
      <c r="T878" s="57">
        <f t="shared" ca="1" si="445"/>
        <v>23483724.244298134</v>
      </c>
      <c r="U878" s="57">
        <f t="shared" ca="1" si="445"/>
        <v>92107598.878339127</v>
      </c>
      <c r="V878" s="57">
        <f t="shared" ca="1" si="445"/>
        <v>16576024.726151574</v>
      </c>
      <c r="W878" s="57">
        <f t="shared" ca="1" si="445"/>
        <v>133966692.24871744</v>
      </c>
      <c r="X878" s="57">
        <f t="shared" ca="1" si="445"/>
        <v>10409037.049501382</v>
      </c>
      <c r="Y878" s="57">
        <f t="shared" ca="1" si="445"/>
        <v>208193.4660037233</v>
      </c>
      <c r="Z878" s="57">
        <f t="shared" ca="1" si="445"/>
        <v>10617230.515505103</v>
      </c>
      <c r="AA878" s="57">
        <f t="shared" ca="1" si="445"/>
        <v>137493.9614183348</v>
      </c>
      <c r="AB878" s="57">
        <f t="shared" ca="1" si="445"/>
        <v>607361.20651926729</v>
      </c>
      <c r="AC878" s="57">
        <f t="shared" ca="1" si="445"/>
        <v>125335.36518503429</v>
      </c>
    </row>
    <row r="879" spans="1:29" hidden="1" outlineLevel="1">
      <c r="E879" s="11"/>
      <c r="F879" s="107"/>
      <c r="G879" s="52" t="str">
        <f>$G$9</f>
        <v>BULKTRAN</v>
      </c>
      <c r="H879" s="57">
        <f t="shared" ref="H879:AC879" ca="1" si="446">H306+H332+H723+H784+H870</f>
        <v>270576297.31486773</v>
      </c>
      <c r="I879" s="57">
        <f t="shared" ca="1" si="446"/>
        <v>138353139.21090835</v>
      </c>
      <c r="J879" s="57">
        <f t="shared" ca="1" si="446"/>
        <v>32373744.624132108</v>
      </c>
      <c r="K879" s="57">
        <f t="shared" ca="1" si="446"/>
        <v>391752.56533814699</v>
      </c>
      <c r="L879" s="57">
        <f t="shared" ca="1" si="446"/>
        <v>18773.218097456236</v>
      </c>
      <c r="M879" s="57">
        <f t="shared" ca="1" si="446"/>
        <v>32784270.407567717</v>
      </c>
      <c r="N879" s="57">
        <f t="shared" ca="1" si="446"/>
        <v>19454699.990986269</v>
      </c>
      <c r="O879" s="57">
        <f t="shared" ca="1" si="446"/>
        <v>3399048.3588601984</v>
      </c>
      <c r="P879" s="57">
        <f t="shared" ca="1" si="446"/>
        <v>679746.21567829244</v>
      </c>
      <c r="Q879" s="57">
        <f t="shared" ca="1" si="446"/>
        <v>27236.57311372921</v>
      </c>
      <c r="R879" s="57">
        <f t="shared" ca="1" si="446"/>
        <v>23560731.138638485</v>
      </c>
      <c r="S879" s="57">
        <f t="shared" ca="1" si="446"/>
        <v>934702.09696944326</v>
      </c>
      <c r="T879" s="57">
        <f t="shared" ca="1" si="446"/>
        <v>12242698.022504123</v>
      </c>
      <c r="U879" s="57">
        <f t="shared" ca="1" si="446"/>
        <v>48070630.234099083</v>
      </c>
      <c r="V879" s="57">
        <f t="shared" ca="1" si="446"/>
        <v>8658442.4858862478</v>
      </c>
      <c r="W879" s="57">
        <f t="shared" ca="1" si="446"/>
        <v>69906472.839458913</v>
      </c>
      <c r="X879" s="57">
        <f t="shared" ca="1" si="446"/>
        <v>5411256.8573529888</v>
      </c>
      <c r="Y879" s="57">
        <f t="shared" ca="1" si="446"/>
        <v>108191.59488572986</v>
      </c>
      <c r="Z879" s="57">
        <f t="shared" ca="1" si="446"/>
        <v>5519448.452238718</v>
      </c>
      <c r="AA879" s="57">
        <f t="shared" ca="1" si="446"/>
        <v>71460.097969995797</v>
      </c>
      <c r="AB879" s="57">
        <f t="shared" ca="1" si="446"/>
        <v>315639.23610197142</v>
      </c>
      <c r="AC879" s="57">
        <f t="shared" ca="1" si="446"/>
        <v>65135.931983537484</v>
      </c>
    </row>
    <row r="880" spans="1:29" hidden="1" outlineLevel="1">
      <c r="E880" s="11"/>
      <c r="F880" s="107"/>
      <c r="G880" s="52" t="str">
        <f>$G$10</f>
        <v>SUBTRAN</v>
      </c>
      <c r="H880" s="57">
        <f t="shared" ref="H880:AC880" ca="1" si="447">H307+H333+H724+H785+H871</f>
        <v>71634108.43259418</v>
      </c>
      <c r="I880" s="57">
        <f t="shared" ca="1" si="447"/>
        <v>36363899.722183496</v>
      </c>
      <c r="J880" s="57">
        <f t="shared" ca="1" si="447"/>
        <v>8554647.4982807077</v>
      </c>
      <c r="K880" s="57">
        <f t="shared" ca="1" si="447"/>
        <v>103291.75764811426</v>
      </c>
      <c r="L880" s="57">
        <f t="shared" ca="1" si="447"/>
        <v>5777.0394607044618</v>
      </c>
      <c r="M880" s="57">
        <f t="shared" ca="1" si="447"/>
        <v>8663716.2953895256</v>
      </c>
      <c r="N880" s="57">
        <f t="shared" ca="1" si="447"/>
        <v>4993791.535724136</v>
      </c>
      <c r="O880" s="57">
        <f t="shared" ca="1" si="447"/>
        <v>873919.56255940325</v>
      </c>
      <c r="P880" s="57">
        <f t="shared" ca="1" si="447"/>
        <v>226071.09958647742</v>
      </c>
      <c r="Q880" s="57">
        <f t="shared" ca="1" si="447"/>
        <v>0</v>
      </c>
      <c r="R880" s="57">
        <f t="shared" ca="1" si="447"/>
        <v>6093782.197870018</v>
      </c>
      <c r="S880" s="57">
        <f t="shared" ca="1" si="447"/>
        <v>228510.59014081673</v>
      </c>
      <c r="T880" s="57">
        <f t="shared" ca="1" si="447"/>
        <v>3106293.5968450038</v>
      </c>
      <c r="U880" s="57">
        <f t="shared" ca="1" si="447"/>
        <v>15743396.031621162</v>
      </c>
      <c r="V880" s="57">
        <f t="shared" ca="1" si="447"/>
        <v>0</v>
      </c>
      <c r="W880" s="57">
        <f t="shared" ca="1" si="447"/>
        <v>19078200.218606979</v>
      </c>
      <c r="X880" s="57">
        <f t="shared" ca="1" si="447"/>
        <v>1388129.0668253149</v>
      </c>
      <c r="Y880" s="57">
        <f t="shared" ca="1" si="447"/>
        <v>27902.561028442964</v>
      </c>
      <c r="Z880" s="57">
        <f t="shared" ca="1" si="447"/>
        <v>1416031.6278537577</v>
      </c>
      <c r="AA880" s="57">
        <f t="shared" ca="1" si="447"/>
        <v>18478.370690377124</v>
      </c>
      <c r="AB880" s="57">
        <f t="shared" ca="1" si="447"/>
        <v>0</v>
      </c>
      <c r="AC880" s="57">
        <f t="shared" ca="1" si="447"/>
        <v>0</v>
      </c>
    </row>
    <row r="881" spans="1:29" hidden="1" outlineLevel="1">
      <c r="E881" s="11"/>
      <c r="F881" s="107"/>
      <c r="G881" s="52" t="str">
        <f>$G$11</f>
        <v>DISTPRI</v>
      </c>
      <c r="H881" s="57">
        <f t="shared" ref="H881:AC881" ca="1" si="448">H308+H334+H725+H786+H872</f>
        <v>301116580.68053347</v>
      </c>
      <c r="I881" s="57">
        <f t="shared" ca="1" si="448"/>
        <v>196852793.09790516</v>
      </c>
      <c r="J881" s="57">
        <f t="shared" ca="1" si="448"/>
        <v>46217278.104655132</v>
      </c>
      <c r="K881" s="57">
        <f t="shared" ca="1" si="448"/>
        <v>562517.12111047737</v>
      </c>
      <c r="L881" s="57">
        <f t="shared" ca="1" si="448"/>
        <v>0</v>
      </c>
      <c r="M881" s="57">
        <f t="shared" ca="1" si="448"/>
        <v>46779795.225765608</v>
      </c>
      <c r="N881" s="57">
        <f t="shared" ca="1" si="448"/>
        <v>27080177.770364866</v>
      </c>
      <c r="O881" s="57">
        <f t="shared" ca="1" si="448"/>
        <v>4739263.7541740416</v>
      </c>
      <c r="P881" s="57">
        <f t="shared" ca="1" si="448"/>
        <v>0</v>
      </c>
      <c r="Q881" s="57">
        <f t="shared" ca="1" si="448"/>
        <v>0</v>
      </c>
      <c r="R881" s="57">
        <f t="shared" ca="1" si="448"/>
        <v>31819441.524538919</v>
      </c>
      <c r="S881" s="57">
        <f t="shared" ca="1" si="448"/>
        <v>1242644.0367567262</v>
      </c>
      <c r="T881" s="57">
        <f t="shared" ca="1" si="448"/>
        <v>16646259.568205653</v>
      </c>
      <c r="U881" s="57">
        <f t="shared" ca="1" si="448"/>
        <v>0</v>
      </c>
      <c r="V881" s="57">
        <f t="shared" ca="1" si="448"/>
        <v>0</v>
      </c>
      <c r="W881" s="57">
        <f t="shared" ca="1" si="448"/>
        <v>17888903.604962364</v>
      </c>
      <c r="X881" s="57">
        <f t="shared" ca="1" si="448"/>
        <v>7525141.6068989271</v>
      </c>
      <c r="Y881" s="57">
        <f t="shared" ca="1" si="448"/>
        <v>151222.96879578824</v>
      </c>
      <c r="Z881" s="57">
        <f t="shared" ca="1" si="448"/>
        <v>7676364.5756947175</v>
      </c>
      <c r="AA881" s="57">
        <f t="shared" ca="1" si="448"/>
        <v>99282.65166662613</v>
      </c>
      <c r="AB881" s="57">
        <f t="shared" ca="1" si="448"/>
        <v>0</v>
      </c>
      <c r="AC881" s="57">
        <f t="shared" ca="1" si="448"/>
        <v>0</v>
      </c>
    </row>
    <row r="882" spans="1:29" hidden="1" outlineLevel="1">
      <c r="E882" s="11"/>
      <c r="F882" s="107"/>
      <c r="G882" s="52" t="str">
        <f>$G$12</f>
        <v>DISTSEC</v>
      </c>
      <c r="H882" s="57">
        <f t="shared" ref="H882:AC882" ca="1" si="449">H309+H335+H726+H787+H873</f>
        <v>142954881.23152566</v>
      </c>
      <c r="I882" s="57">
        <f t="shared" ca="1" si="449"/>
        <v>105844788.77471381</v>
      </c>
      <c r="J882" s="57">
        <f t="shared" ca="1" si="449"/>
        <v>21412263.656314351</v>
      </c>
      <c r="K882" s="57">
        <f t="shared" ca="1" si="449"/>
        <v>0</v>
      </c>
      <c r="L882" s="57">
        <f t="shared" ca="1" si="449"/>
        <v>0</v>
      </c>
      <c r="M882" s="57">
        <f t="shared" ca="1" si="449"/>
        <v>21412263.656314351</v>
      </c>
      <c r="N882" s="57">
        <f t="shared" ca="1" si="449"/>
        <v>10803891.414671943</v>
      </c>
      <c r="O882" s="57">
        <f t="shared" ca="1" si="449"/>
        <v>0</v>
      </c>
      <c r="P882" s="57">
        <f t="shared" ca="1" si="449"/>
        <v>0</v>
      </c>
      <c r="Q882" s="57">
        <f t="shared" ca="1" si="449"/>
        <v>0</v>
      </c>
      <c r="R882" s="57">
        <f t="shared" ca="1" si="449"/>
        <v>10803891.414671943</v>
      </c>
      <c r="S882" s="57">
        <f t="shared" ca="1" si="449"/>
        <v>409842.71789341664</v>
      </c>
      <c r="T882" s="57">
        <f t="shared" ca="1" si="449"/>
        <v>0</v>
      </c>
      <c r="U882" s="57">
        <f t="shared" ca="1" si="449"/>
        <v>0</v>
      </c>
      <c r="V882" s="57">
        <f t="shared" ca="1" si="449"/>
        <v>0</v>
      </c>
      <c r="W882" s="57">
        <f t="shared" ca="1" si="449"/>
        <v>409842.71789341664</v>
      </c>
      <c r="X882" s="57">
        <f t="shared" ca="1" si="449"/>
        <v>3093276.2043474377</v>
      </c>
      <c r="Y882" s="57">
        <f t="shared" ca="1" si="449"/>
        <v>0</v>
      </c>
      <c r="Z882" s="57">
        <f t="shared" ca="1" si="449"/>
        <v>3093276.2043474377</v>
      </c>
      <c r="AA882" s="57">
        <f t="shared" ca="1" si="449"/>
        <v>36616.11738015528</v>
      </c>
      <c r="AB882" s="57">
        <f t="shared" ca="1" si="449"/>
        <v>1120482.9288852252</v>
      </c>
      <c r="AC882" s="57">
        <f t="shared" ca="1" si="449"/>
        <v>233719.41731924814</v>
      </c>
    </row>
    <row r="883" spans="1:29" hidden="1" outlineLevel="1">
      <c r="E883" s="11"/>
      <c r="F883" s="107"/>
      <c r="G883" s="52" t="str">
        <f>$G$13</f>
        <v>ENERGY</v>
      </c>
      <c r="H883" s="57">
        <f t="shared" ref="H883:AC883" ca="1" si="450">H310+H336+H727+H788+H874</f>
        <v>31909081.494150378</v>
      </c>
      <c r="I883" s="57">
        <f t="shared" ca="1" si="450"/>
        <v>13029219.08691795</v>
      </c>
      <c r="J883" s="57">
        <f t="shared" ca="1" si="450"/>
        <v>3717939.4636606337</v>
      </c>
      <c r="K883" s="57">
        <f t="shared" ca="1" si="450"/>
        <v>49690.586652140693</v>
      </c>
      <c r="L883" s="57">
        <f t="shared" ca="1" si="450"/>
        <v>7193.206224628716</v>
      </c>
      <c r="M883" s="57">
        <f t="shared" ca="1" si="450"/>
        <v>3774823.256537402</v>
      </c>
      <c r="N883" s="57">
        <f t="shared" ca="1" si="450"/>
        <v>2386409.6372999847</v>
      </c>
      <c r="O883" s="57">
        <f t="shared" ca="1" si="450"/>
        <v>390611.43434021948</v>
      </c>
      <c r="P883" s="57">
        <f t="shared" ca="1" si="450"/>
        <v>81755.756489168241</v>
      </c>
      <c r="Q883" s="57">
        <f t="shared" ca="1" si="450"/>
        <v>3480.9486272155409</v>
      </c>
      <c r="R883" s="57">
        <f t="shared" ca="1" si="450"/>
        <v>2862257.7767565879</v>
      </c>
      <c r="S883" s="57">
        <f t="shared" ca="1" si="450"/>
        <v>128800.90651850919</v>
      </c>
      <c r="T883" s="57">
        <f t="shared" ca="1" si="450"/>
        <v>1813244.9753934015</v>
      </c>
      <c r="U883" s="57">
        <f t="shared" ca="1" si="450"/>
        <v>7852716.5866870303</v>
      </c>
      <c r="V883" s="57">
        <f t="shared" ca="1" si="450"/>
        <v>1436901.2635622956</v>
      </c>
      <c r="W883" s="57">
        <f t="shared" ca="1" si="450"/>
        <v>11231663.732161235</v>
      </c>
      <c r="X883" s="57">
        <f t="shared" ca="1" si="450"/>
        <v>663841.27190567367</v>
      </c>
      <c r="Y883" s="57">
        <f t="shared" ca="1" si="450"/>
        <v>13443.944493786934</v>
      </c>
      <c r="Z883" s="57">
        <f t="shared" ca="1" si="450"/>
        <v>677285.21639946057</v>
      </c>
      <c r="AA883" s="57">
        <f t="shared" ca="1" si="450"/>
        <v>11960.509775841461</v>
      </c>
      <c r="AB883" s="57">
        <f t="shared" ca="1" si="450"/>
        <v>266521.31708405388</v>
      </c>
      <c r="AC883" s="57">
        <f t="shared" ca="1" si="450"/>
        <v>55350.598517850674</v>
      </c>
    </row>
    <row r="884" spans="1:29" hidden="1" outlineLevel="1">
      <c r="E884" s="11"/>
      <c r="F884" s="107"/>
      <c r="G884" s="52" t="str">
        <f>$G$14</f>
        <v>CUSTOMER</v>
      </c>
      <c r="H884" s="57">
        <f t="shared" ref="H884:AC884" ca="1" si="451">H311+H337+H728+H789+H875</f>
        <v>68620339.50698258</v>
      </c>
      <c r="I884" s="57">
        <f t="shared" ca="1" si="451"/>
        <v>34279791.45478797</v>
      </c>
      <c r="J884" s="57">
        <f t="shared" ca="1" si="451"/>
        <v>10827478.199365918</v>
      </c>
      <c r="K884" s="57">
        <f t="shared" ca="1" si="451"/>
        <v>595859.91435037123</v>
      </c>
      <c r="L884" s="57">
        <f t="shared" ca="1" si="451"/>
        <v>35303.055850764198</v>
      </c>
      <c r="M884" s="57">
        <f t="shared" ca="1" si="451"/>
        <v>11458641.169567052</v>
      </c>
      <c r="N884" s="57">
        <f t="shared" ca="1" si="451"/>
        <v>845117.85428282444</v>
      </c>
      <c r="O884" s="57">
        <f t="shared" ca="1" si="451"/>
        <v>237554.62460212567</v>
      </c>
      <c r="P884" s="57">
        <f t="shared" ca="1" si="451"/>
        <v>274251.70746226644</v>
      </c>
      <c r="Q884" s="57">
        <f t="shared" ca="1" si="451"/>
        <v>36224.15928777284</v>
      </c>
      <c r="R884" s="57">
        <f t="shared" ca="1" si="451"/>
        <v>1393148.3456349894</v>
      </c>
      <c r="S884" s="57">
        <f t="shared" ca="1" si="451"/>
        <v>5688.1545658358782</v>
      </c>
      <c r="T884" s="57">
        <f t="shared" ca="1" si="451"/>
        <v>170230.62960767973</v>
      </c>
      <c r="U884" s="57">
        <f t="shared" ca="1" si="451"/>
        <v>484047.76767942577</v>
      </c>
      <c r="V884" s="57">
        <f t="shared" ca="1" si="451"/>
        <v>143023.41642349277</v>
      </c>
      <c r="W884" s="57">
        <f t="shared" ca="1" si="451"/>
        <v>802989.96827643411</v>
      </c>
      <c r="X884" s="57">
        <f t="shared" ca="1" si="451"/>
        <v>173237.69124538457</v>
      </c>
      <c r="Y884" s="57">
        <f t="shared" ca="1" si="451"/>
        <v>3243.3699657503525</v>
      </c>
      <c r="Z884" s="57">
        <f t="shared" ca="1" si="451"/>
        <v>176481.06121113498</v>
      </c>
      <c r="AA884" s="57">
        <f t="shared" ca="1" si="451"/>
        <v>16752.046808746192</v>
      </c>
      <c r="AB884" s="57">
        <f t="shared" ca="1" si="451"/>
        <v>18030563.465461619</v>
      </c>
      <c r="AC884" s="57">
        <f t="shared" ca="1" si="451"/>
        <v>2461971.9952346222</v>
      </c>
    </row>
    <row r="885" spans="1:29" ht="13.8" collapsed="1">
      <c r="A885" s="153" t="s">
        <v>143</v>
      </c>
      <c r="E885" s="57">
        <f>E312+E338+E729+E790+E876</f>
        <v>1407374967.014761</v>
      </c>
      <c r="F885" s="175"/>
      <c r="G885" s="52" t="str">
        <f>$G$15</f>
        <v>TOTAL</v>
      </c>
      <c r="H885" s="57">
        <f t="shared" ref="H885:AC885" ca="1" si="452">H312+H338+H729+H790+H876</f>
        <v>1407374967.014761</v>
      </c>
      <c r="I885" s="57">
        <f t="shared" ca="1" si="452"/>
        <v>791371715.73916245</v>
      </c>
      <c r="J885" s="57">
        <f t="shared" ca="1" si="452"/>
        <v>185452657.84785849</v>
      </c>
      <c r="K885" s="57">
        <f t="shared" ca="1" si="452"/>
        <v>2462340.6323235519</v>
      </c>
      <c r="L885" s="57">
        <f t="shared" ca="1" si="452"/>
        <v>107997.66628928058</v>
      </c>
      <c r="M885" s="57">
        <f t="shared" ca="1" si="452"/>
        <v>188022996.14647135</v>
      </c>
      <c r="N885" s="57">
        <f t="shared" ca="1" si="452"/>
        <v>102993100.73413268</v>
      </c>
      <c r="O885" s="57">
        <f t="shared" ca="1" si="452"/>
        <v>16163731.592635345</v>
      </c>
      <c r="P885" s="57">
        <f t="shared" ca="1" si="452"/>
        <v>2568962.8911676798</v>
      </c>
      <c r="Q885" s="57">
        <f t="shared" ca="1" si="452"/>
        <v>119451.70986159598</v>
      </c>
      <c r="R885" s="57">
        <f t="shared" ca="1" si="452"/>
        <v>121845246.92779729</v>
      </c>
      <c r="S885" s="57">
        <f t="shared" ca="1" si="452"/>
        <v>4749532.9027733393</v>
      </c>
      <c r="T885" s="57">
        <f t="shared" ca="1" si="452"/>
        <v>57462451.036854014</v>
      </c>
      <c r="U885" s="57">
        <f t="shared" ca="1" si="452"/>
        <v>164258389.49842584</v>
      </c>
      <c r="V885" s="57">
        <f t="shared" ca="1" si="452"/>
        <v>26814391.892023608</v>
      </c>
      <c r="W885" s="57">
        <f t="shared" ca="1" si="452"/>
        <v>253284765.33007669</v>
      </c>
      <c r="X885" s="57">
        <f t="shared" ca="1" si="452"/>
        <v>28663919.748077106</v>
      </c>
      <c r="Y885" s="57">
        <f t="shared" ca="1" si="452"/>
        <v>512197.90517322149</v>
      </c>
      <c r="Z885" s="57">
        <f t="shared" ca="1" si="452"/>
        <v>29176117.653250325</v>
      </c>
      <c r="AA885" s="57">
        <f t="shared" ca="1" si="452"/>
        <v>392043.75571007677</v>
      </c>
      <c r="AB885" s="57">
        <f t="shared" ca="1" si="452"/>
        <v>20340568.154052138</v>
      </c>
      <c r="AC885" s="57">
        <f t="shared" ca="1" si="452"/>
        <v>2941513.3082402917</v>
      </c>
    </row>
    <row r="886" spans="1:29" s="155" customFormat="1" ht="13.8" thickBot="1">
      <c r="E886" s="171"/>
      <c r="F886" s="179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  <c r="AC886" s="156"/>
    </row>
    <row r="887" spans="1:29" ht="18" thickTop="1">
      <c r="A887" s="152" t="s">
        <v>144</v>
      </c>
      <c r="H887" s="27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</row>
    <row r="888" spans="1:29" hidden="1" outlineLevel="1">
      <c r="E888" s="48"/>
      <c r="F888" s="175" t="str">
        <f>F895</f>
        <v>RSALE</v>
      </c>
      <c r="G888" s="52" t="str">
        <f>$G$8</f>
        <v>PRODUCTION</v>
      </c>
      <c r="H888" s="50">
        <f t="shared" ref="H888:H895" ca="1" si="453">SUBTOTAL(9,I888:AC888)</f>
        <v>248888753.26483309</v>
      </c>
      <c r="I888" s="51">
        <f ca="1">VLOOKUP(CONCATENATE($F888," ",$G888),AllocFactorMatrix,(I$4+1),FALSE)*$E895</f>
        <v>113327414.95887411</v>
      </c>
      <c r="J888" s="51">
        <f ca="1">VLOOKUP(CONCATENATE($F888," ",$G888),AllocFactorMatrix,(J$4+1),FALSE)*$E895</f>
        <v>32737645.98542659</v>
      </c>
      <c r="K888" s="51">
        <f ca="1">VLOOKUP(CONCATENATE($F888," ",$G888),AllocFactorMatrix,(K$4+1),FALSE)*$E895</f>
        <v>408875.04233092879</v>
      </c>
      <c r="L888" s="51">
        <f ca="1">VLOOKUP(CONCATENATE($F888," ",$G888),AllocFactorMatrix,(L$4+1),FALSE)*$E895</f>
        <v>54322.99990440395</v>
      </c>
      <c r="M888" s="51">
        <f t="shared" ref="M888:M895" ca="1" si="454">SUBTOTAL(9,J888:L888)</f>
        <v>33200844.027661923</v>
      </c>
      <c r="N888" s="51">
        <f ca="1">VLOOKUP(CONCATENATE($F888," ",$G888),AllocFactorMatrix,(N$4+1),FALSE)*$E895</f>
        <v>18757837.768561177</v>
      </c>
      <c r="O888" s="51">
        <f ca="1">VLOOKUP(CONCATENATE($F888," ",$G888),AllocFactorMatrix,(O$4+1),FALSE)*$E895</f>
        <v>3798975.6428732411</v>
      </c>
      <c r="P888" s="51">
        <f ca="1">VLOOKUP(CONCATENATE($F888," ",$G888),AllocFactorMatrix,(P$4+1),FALSE)*$E895</f>
        <v>691915.6017263094</v>
      </c>
      <c r="Q888" s="51">
        <f ca="1">VLOOKUP(CONCATENATE($F888," ",$G888),AllocFactorMatrix,(Q$4+1),FALSE)*$E895</f>
        <v>18700.169399883147</v>
      </c>
      <c r="R888" s="51">
        <f ca="1">SUBTOTAL(9,N888:Q888)</f>
        <v>23267429.182560612</v>
      </c>
      <c r="S888" s="51">
        <f ca="1">VLOOKUP(CONCATENATE($F888," ",$G888),AllocFactorMatrix,(S$4+1),FALSE)*$E895</f>
        <v>864024.35675163346</v>
      </c>
      <c r="T888" s="51">
        <f ca="1">VLOOKUP(CONCATENATE($F888," ",$G888),AllocFactorMatrix,(T$4+1),FALSE)*$E895</f>
        <v>13760717.19097979</v>
      </c>
      <c r="U888" s="51">
        <f ca="1">VLOOKUP(CONCATENATE($F888," ",$G888),AllocFactorMatrix,(U$4+1),FALSE)*$E895</f>
        <v>48272415.122824118</v>
      </c>
      <c r="V888" s="51">
        <f ca="1">VLOOKUP(CONCATENATE($F888," ",$G888),AllocFactorMatrix,(V$4+1),FALSE)*$E895</f>
        <v>10145432.101926686</v>
      </c>
      <c r="W888" s="51">
        <f ca="1">SUBTOTAL(9,S888:V888)</f>
        <v>73042588.772482231</v>
      </c>
      <c r="X888" s="51">
        <f ca="1">VLOOKUP(CONCATENATE($F888," ",$G888),AllocFactorMatrix,(X$4+1),FALSE)*$E895</f>
        <v>5409529.1168973967</v>
      </c>
      <c r="Y888" s="51">
        <f ca="1">VLOOKUP(CONCATENATE($F888," ",$G888),AllocFactorMatrix,(Y$4+1),FALSE)*$E895</f>
        <v>100710.23634326196</v>
      </c>
      <c r="Z888" s="51">
        <f t="shared" ref="Z888:Z895" ca="1" si="455">SUBTOTAL(9,X888:Y888)</f>
        <v>5510239.3532406585</v>
      </c>
      <c r="AA888" s="51">
        <f ca="1">VLOOKUP(CONCATENATE($F888," ",$G888),AllocFactorMatrix,(AA$4+1),FALSE)*$E895</f>
        <v>75379.316355273448</v>
      </c>
      <c r="AB888" s="51">
        <f ca="1">VLOOKUP(CONCATENATE($F888," ",$G888),AllocFactorMatrix,(AB$4+1),FALSE)*$E895</f>
        <v>382410.79574999993</v>
      </c>
      <c r="AC888" s="51">
        <f ca="1">VLOOKUP(CONCATENATE($F888," ",$G888),AllocFactorMatrix,(AC$4+1),FALSE)*$E895</f>
        <v>82446.857908378341</v>
      </c>
    </row>
    <row r="889" spans="1:29" hidden="1" outlineLevel="1">
      <c r="E889" s="48"/>
      <c r="F889" s="175" t="str">
        <f>F895</f>
        <v>RSALE</v>
      </c>
      <c r="G889" s="52" t="str">
        <f>$G$9</f>
        <v>BULKTRAN</v>
      </c>
      <c r="H889" s="50">
        <f t="shared" ca="1" si="453"/>
        <v>-10445680.746656796</v>
      </c>
      <c r="I889" s="51">
        <f ca="1">VLOOKUP(CONCATENATE($F889," ",$G889),AllocFactorMatrix,(I$4+1),FALSE)*$E895</f>
        <v>-15728728.757424487</v>
      </c>
      <c r="J889" s="51">
        <f ca="1">VLOOKUP(CONCATENATE($F889," ",$G889),AllocFactorMatrix,(J$4+1),FALSE)*$E895</f>
        <v>-189100.99477775308</v>
      </c>
      <c r="K889" s="51">
        <f ca="1">VLOOKUP(CONCATENATE($F889," ",$G889),AllocFactorMatrix,(K$4+1),FALSE)*$E895</f>
        <v>-22723.315557762187</v>
      </c>
      <c r="L889" s="51">
        <f ca="1">VLOOKUP(CONCATENATE($F889," ",$G889),AllocFactorMatrix,(L$4+1),FALSE)*$E895</f>
        <v>-12890.506844523632</v>
      </c>
      <c r="M889" s="51">
        <f t="shared" ca="1" si="454"/>
        <v>-224714.8171800389</v>
      </c>
      <c r="N889" s="51">
        <f ca="1">VLOOKUP(CONCATENATE($F889," ",$G889),AllocFactorMatrix,(N$4+1),FALSE)*$E895</f>
        <v>-358094.0410262213</v>
      </c>
      <c r="O889" s="51">
        <f ca="1">VLOOKUP(CONCATENATE($F889," ",$G889),AllocFactorMatrix,(O$4+1),FALSE)*$E895</f>
        <v>335760.3364167125</v>
      </c>
      <c r="P889" s="51">
        <f ca="1">VLOOKUP(CONCATENATE($F889," ",$G889),AllocFactorMatrix,(P$4+1),FALSE)*$E895</f>
        <v>18744.649848534602</v>
      </c>
      <c r="Q889" s="51">
        <f ca="1">VLOOKUP(CONCATENATE($F889," ",$G889),AllocFactorMatrix,(Q$4+1),FALSE)*$E895</f>
        <v>-5187.546374352617</v>
      </c>
      <c r="R889" s="51">
        <f t="shared" ref="R889:R895" ca="1" si="456">SUBTOTAL(9,N889:Q889)</f>
        <v>-8776.601135326815</v>
      </c>
      <c r="S889" s="51">
        <f ca="1">VLOOKUP(CONCATENATE($F889," ",$G889),AllocFactorMatrix,(S$4+1),FALSE)*$E895</f>
        <v>-45001.347445107196</v>
      </c>
      <c r="T889" s="51">
        <f ca="1">VLOOKUP(CONCATENATE($F889," ",$G889),AllocFactorMatrix,(T$4+1),FALSE)*$E895</f>
        <v>1327659.7515418271</v>
      </c>
      <c r="U889" s="51">
        <f ca="1">VLOOKUP(CONCATENATE($F889," ",$G889),AllocFactorMatrix,(U$4+1),FALSE)*$E895</f>
        <v>2845535.5400207071</v>
      </c>
      <c r="V889" s="51">
        <f ca="1">VLOOKUP(CONCATENATE($F889," ",$G889),AllocFactorMatrix,(V$4+1),FALSE)*$E895</f>
        <v>1352351.7767500281</v>
      </c>
      <c r="W889" s="51">
        <f t="shared" ref="W889:W895" ca="1" si="457">SUBTOTAL(9,S889:V889)</f>
        <v>5480545.720867455</v>
      </c>
      <c r="X889" s="51">
        <f ca="1">VLOOKUP(CONCATENATE($F889," ",$G889),AllocFactorMatrix,(X$4+1),FALSE)*$E895</f>
        <v>-3352.5168713673497</v>
      </c>
      <c r="Y889" s="51">
        <f ca="1">VLOOKUP(CONCATENATE($F889," ",$G889),AllocFactorMatrix,(Y$4+1),FALSE)*$E895</f>
        <v>-4498.6291526446385</v>
      </c>
      <c r="Z889" s="51">
        <f t="shared" ca="1" si="455"/>
        <v>-7851.1460240119886</v>
      </c>
      <c r="AA889" s="51">
        <f ca="1">VLOOKUP(CONCATENATE($F889," ",$G889),AllocFactorMatrix,(AA$4+1),FALSE)*$E895</f>
        <v>1760.4462238556578</v>
      </c>
      <c r="AB889" s="51">
        <f ca="1">VLOOKUP(CONCATENATE($F889," ",$G889),AllocFactorMatrix,(AB$4+1),FALSE)*$E895</f>
        <v>33395.490478844345</v>
      </c>
      <c r="AC889" s="51">
        <f ca="1">VLOOKUP(CONCATENATE($F889," ",$G889),AllocFactorMatrix,(AC$4+1),FALSE)*$E895</f>
        <v>8688.9175369376262</v>
      </c>
    </row>
    <row r="890" spans="1:29" hidden="1" outlineLevel="1">
      <c r="E890" s="48"/>
      <c r="F890" s="175" t="str">
        <f>F895</f>
        <v>RSALE</v>
      </c>
      <c r="G890" s="52" t="str">
        <f>$G$10</f>
        <v>SUBTRAN</v>
      </c>
      <c r="H890" s="50">
        <f t="shared" ca="1" si="453"/>
        <v>-2968581.5920864171</v>
      </c>
      <c r="I890" s="51">
        <f ca="1">VLOOKUP(CONCATENATE($F890," ",$G890),AllocFactorMatrix,(I$4+1),FALSE)*$E895</f>
        <v>-4150226.5631158315</v>
      </c>
      <c r="J890" s="51">
        <f ca="1">VLOOKUP(CONCATENATE($F890," ",$G890),AllocFactorMatrix,(J$4+1),FALSE)*$E895</f>
        <v>-53725.952706966804</v>
      </c>
      <c r="K890" s="51">
        <f ca="1">VLOOKUP(CONCATENATE($F890," ",$G890),AllocFactorMatrix,(K$4+1),FALSE)*$E895</f>
        <v>-6105.4617267413296</v>
      </c>
      <c r="L890" s="51">
        <f ca="1">VLOOKUP(CONCATENATE($F890," ",$G890),AllocFactorMatrix,(L$4+1),FALSE)*$E895</f>
        <v>-4164.9597773024943</v>
      </c>
      <c r="M890" s="51">
        <f t="shared" ca="1" si="454"/>
        <v>-63996.374211010625</v>
      </c>
      <c r="N890" s="51">
        <f ca="1">VLOOKUP(CONCATENATE($F890," ",$G890),AllocFactorMatrix,(N$4+1),FALSE)*$E895</f>
        <v>-93965.946702183253</v>
      </c>
      <c r="O890" s="51">
        <f ca="1">VLOOKUP(CONCATENATE($F890," ",$G890),AllocFactorMatrix,(O$4+1),FALSE)*$E895</f>
        <v>85850.598270042741</v>
      </c>
      <c r="P890" s="51">
        <f ca="1">VLOOKUP(CONCATENATE($F890," ",$G890),AllocFactorMatrix,(P$4+1),FALSE)*$E895</f>
        <v>6102.5037709685012</v>
      </c>
      <c r="Q890" s="51">
        <f ca="1">VLOOKUP(CONCATENATE($F890," ",$G890),AllocFactorMatrix,(Q$4+1),FALSE)*$E895</f>
        <v>0</v>
      </c>
      <c r="R890" s="51">
        <f t="shared" ca="1" si="456"/>
        <v>-2012.844661172011</v>
      </c>
      <c r="S890" s="51">
        <f ca="1">VLOOKUP(CONCATENATE($F890," ",$G890),AllocFactorMatrix,(S$4+1),FALSE)*$E895</f>
        <v>-11079.578482588642</v>
      </c>
      <c r="T890" s="51">
        <f ca="1">VLOOKUP(CONCATENATE($F890," ",$G890),AllocFactorMatrix,(T$4+1),FALSE)*$E895</f>
        <v>335285.7910937675</v>
      </c>
      <c r="U890" s="51">
        <f ca="1">VLOOKUP(CONCATENATE($F890," ",$G890),AllocFactorMatrix,(U$4+1),FALSE)*$E895</f>
        <v>925523.1830023498</v>
      </c>
      <c r="V890" s="51">
        <f ca="1">VLOOKUP(CONCATENATE($F890," ",$G890),AllocFactorMatrix,(V$4+1),FALSE)*$E895</f>
        <v>0</v>
      </c>
      <c r="W890" s="51">
        <f t="shared" ca="1" si="457"/>
        <v>1249729.3956135288</v>
      </c>
      <c r="X890" s="51">
        <f ca="1">VLOOKUP(CONCATENATE($F890," ",$G890),AllocFactorMatrix,(X$4+1),FALSE)*$E895</f>
        <v>-1354.1121803743886</v>
      </c>
      <c r="Y890" s="51">
        <f ca="1">VLOOKUP(CONCATENATE($F890," ",$G890),AllocFactorMatrix,(Y$4+1),FALSE)*$E895</f>
        <v>-1169.876547168577</v>
      </c>
      <c r="Z890" s="51">
        <f t="shared" ca="1" si="455"/>
        <v>-2523.9887275429655</v>
      </c>
      <c r="AA890" s="51">
        <f ca="1">VLOOKUP(CONCATENATE($F890," ",$G890),AllocFactorMatrix,(AA$4+1),FALSE)*$E895</f>
        <v>448.78301561740329</v>
      </c>
      <c r="AB890" s="51">
        <f ca="1">VLOOKUP(CONCATENATE($F890," ",$G890),AllocFactorMatrix,(AB$4+1),FALSE)*$E895</f>
        <v>0</v>
      </c>
      <c r="AC890" s="51">
        <f ca="1">VLOOKUP(CONCATENATE($F890," ",$G890),AllocFactorMatrix,(AC$4+1),FALSE)*$E895</f>
        <v>0</v>
      </c>
    </row>
    <row r="891" spans="1:29" hidden="1" outlineLevel="1">
      <c r="E891" s="48"/>
      <c r="F891" s="175" t="str">
        <f>F895</f>
        <v>RSALE</v>
      </c>
      <c r="G891" s="52" t="str">
        <f>$G$11</f>
        <v>DISTPRI</v>
      </c>
      <c r="H891" s="50">
        <f t="shared" ca="1" si="453"/>
        <v>60084919.694469899</v>
      </c>
      <c r="I891" s="51">
        <f ca="1">VLOOKUP(CONCATENATE($F891," ",$G891),AllocFactorMatrix,(I$4+1),FALSE)*$E895</f>
        <v>31162375.867581949</v>
      </c>
      <c r="J891" s="51">
        <f ca="1">VLOOKUP(CONCATENATE($F891," ",$G891),AllocFactorMatrix,(J$4+1),FALSE)*$E895</f>
        <v>12194323.69698197</v>
      </c>
      <c r="K891" s="51">
        <f ca="1">VLOOKUP(CONCATENATE($F891," ",$G891),AllocFactorMatrix,(K$4+1),FALSE)*$E895</f>
        <v>138990.05846746708</v>
      </c>
      <c r="L891" s="51">
        <f ca="1">VLOOKUP(CONCATENATE($F891," ",$G891),AllocFactorMatrix,(L$4+1),FALSE)*$E895</f>
        <v>0</v>
      </c>
      <c r="M891" s="51">
        <f t="shared" ca="1" si="454"/>
        <v>12333313.755449437</v>
      </c>
      <c r="N891" s="51">
        <f ca="1">VLOOKUP(CONCATENATE($F891," ",$G891),AllocFactorMatrix,(N$4+1),FALSE)*$E895</f>
        <v>6680697.269386569</v>
      </c>
      <c r="O891" s="51">
        <f ca="1">VLOOKUP(CONCATENATE($F891," ",$G891),AllocFactorMatrix,(O$4+1),FALSE)*$E895</f>
        <v>1656028.6948746571</v>
      </c>
      <c r="P891" s="51">
        <f ca="1">VLOOKUP(CONCATENATE($F891," ",$G891),AllocFactorMatrix,(P$4+1),FALSE)*$E895</f>
        <v>0</v>
      </c>
      <c r="Q891" s="51">
        <f ca="1">VLOOKUP(CONCATENATE($F891," ",$G891),AllocFactorMatrix,(Q$4+1),FALSE)*$E895</f>
        <v>0</v>
      </c>
      <c r="R891" s="51">
        <f t="shared" ca="1" si="456"/>
        <v>8336725.9642612264</v>
      </c>
      <c r="S891" s="51">
        <f ca="1">VLOOKUP(CONCATENATE($F891," ",$G891),AllocFactorMatrix,(S$4+1),FALSE)*$E895</f>
        <v>273402.67320129316</v>
      </c>
      <c r="T891" s="51">
        <f ca="1">VLOOKUP(CONCATENATE($F891," ",$G891),AllocFactorMatrix,(T$4+1),FALSE)*$E895</f>
        <v>5926891.6854835162</v>
      </c>
      <c r="U891" s="51">
        <f ca="1">VLOOKUP(CONCATENATE($F891," ",$G891),AllocFactorMatrix,(U$4+1),FALSE)*$E895</f>
        <v>0</v>
      </c>
      <c r="V891" s="51">
        <f ca="1">VLOOKUP(CONCATENATE($F891," ",$G891),AllocFactorMatrix,(V$4+1),FALSE)*$E895</f>
        <v>0</v>
      </c>
      <c r="W891" s="51">
        <f t="shared" ca="1" si="457"/>
        <v>6200294.3586848089</v>
      </c>
      <c r="X891" s="51">
        <f ca="1">VLOOKUP(CONCATENATE($F891," ",$G891),AllocFactorMatrix,(X$4+1),FALSE)*$E895</f>
        <v>1989228.3624716525</v>
      </c>
      <c r="Y891" s="51">
        <f ca="1">VLOOKUP(CONCATENATE($F891," ",$G891),AllocFactorMatrix,(Y$4+1),FALSE)*$E895</f>
        <v>34095.622112332581</v>
      </c>
      <c r="Z891" s="51">
        <f t="shared" ca="1" si="455"/>
        <v>2023323.9845839851</v>
      </c>
      <c r="AA891" s="51">
        <f ca="1">VLOOKUP(CONCATENATE($F891," ",$G891),AllocFactorMatrix,(AA$4+1),FALSE)*$E895</f>
        <v>28885.763908503402</v>
      </c>
      <c r="AB891" s="51">
        <f ca="1">VLOOKUP(CONCATENATE($F891," ",$G891),AllocFactorMatrix,(AB$4+1),FALSE)*$E895</f>
        <v>0</v>
      </c>
      <c r="AC891" s="51">
        <f ca="1">VLOOKUP(CONCATENATE($F891," ",$G891),AllocFactorMatrix,(AC$4+1),FALSE)*$E895</f>
        <v>0</v>
      </c>
    </row>
    <row r="892" spans="1:29" hidden="1" outlineLevel="1">
      <c r="E892" s="48"/>
      <c r="F892" s="175" t="str">
        <f>F895</f>
        <v>RSALE</v>
      </c>
      <c r="G892" s="52" t="str">
        <f>$G$12</f>
        <v>DISTSEC</v>
      </c>
      <c r="H892" s="50">
        <f t="shared" ca="1" si="453"/>
        <v>23235495.372539058</v>
      </c>
      <c r="I892" s="51">
        <f ca="1">VLOOKUP(CONCATENATE($F892," ",$G892),AllocFactorMatrix,(I$4+1),FALSE)*$E895</f>
        <v>14320501.430729369</v>
      </c>
      <c r="J892" s="51">
        <f ca="1">VLOOKUP(CONCATENATE($F892," ",$G892),AllocFactorMatrix,(J$4+1),FALSE)*$E895</f>
        <v>5166473.9026351431</v>
      </c>
      <c r="K892" s="51">
        <f ca="1">VLOOKUP(CONCATENATE($F892," ",$G892),AllocFactorMatrix,(K$4+1),FALSE)*$E895</f>
        <v>0</v>
      </c>
      <c r="L892" s="51">
        <f ca="1">VLOOKUP(CONCATENATE($F892," ",$G892),AllocFactorMatrix,(L$4+1),FALSE)*$E895</f>
        <v>0</v>
      </c>
      <c r="M892" s="51">
        <f t="shared" ca="1" si="454"/>
        <v>5166473.9026351431</v>
      </c>
      <c r="N892" s="51">
        <f ca="1">VLOOKUP(CONCATENATE($F892," ",$G892),AllocFactorMatrix,(N$4+1),FALSE)*$E895</f>
        <v>2427954.2125558974</v>
      </c>
      <c r="O892" s="51">
        <f ca="1">VLOOKUP(CONCATENATE($F892," ",$G892),AllocFactorMatrix,(O$4+1),FALSE)*$E895</f>
        <v>0</v>
      </c>
      <c r="P892" s="51">
        <f ca="1">VLOOKUP(CONCATENATE($F892," ",$G892),AllocFactorMatrix,(P$4+1),FALSE)*$E895</f>
        <v>0</v>
      </c>
      <c r="Q892" s="51">
        <f ca="1">VLOOKUP(CONCATENATE($F892," ",$G892),AllocFactorMatrix,(Q$4+1),FALSE)*$E895</f>
        <v>0</v>
      </c>
      <c r="R892" s="51">
        <f t="shared" ca="1" si="456"/>
        <v>2427954.2125558974</v>
      </c>
      <c r="S892" s="51">
        <f ca="1">VLOOKUP(CONCATENATE($F892," ",$G892),AllocFactorMatrix,(S$4+1),FALSE)*$E895</f>
        <v>80920.8058196114</v>
      </c>
      <c r="T892" s="51">
        <f ca="1">VLOOKUP(CONCATENATE($F892," ",$G892),AllocFactorMatrix,(T$4+1),FALSE)*$E895</f>
        <v>0</v>
      </c>
      <c r="U892" s="51">
        <f ca="1">VLOOKUP(CONCATENATE($F892," ",$G892),AllocFactorMatrix,(U$4+1),FALSE)*$E895</f>
        <v>0</v>
      </c>
      <c r="V892" s="51">
        <f ca="1">VLOOKUP(CONCATENATE($F892," ",$G892),AllocFactorMatrix,(V$4+1),FALSE)*$E895</f>
        <v>0</v>
      </c>
      <c r="W892" s="51">
        <f t="shared" ca="1" si="457"/>
        <v>80920.8058196114</v>
      </c>
      <c r="X892" s="51">
        <f ca="1">VLOOKUP(CONCATENATE($F892," ",$G892),AllocFactorMatrix,(X$4+1),FALSE)*$E895</f>
        <v>749363.82365858299</v>
      </c>
      <c r="Y892" s="51">
        <f ca="1">VLOOKUP(CONCATENATE($F892," ",$G892),AllocFactorMatrix,(Y$4+1),FALSE)*$E895</f>
        <v>0</v>
      </c>
      <c r="Z892" s="51">
        <f t="shared" ca="1" si="455"/>
        <v>749363.82365858299</v>
      </c>
      <c r="AA892" s="51">
        <f ca="1">VLOOKUP(CONCATENATE($F892," ",$G892),AllocFactorMatrix,(AA$4+1),FALSE)*$E895</f>
        <v>9837.4067980182426</v>
      </c>
      <c r="AB892" s="51">
        <f ca="1">VLOOKUP(CONCATENATE($F892," ",$G892),AllocFactorMatrix,(AB$4+1),FALSE)*$E895</f>
        <v>392166.39759475249</v>
      </c>
      <c r="AC892" s="51">
        <f ca="1">VLOOKUP(CONCATENATE($F892," ",$G892),AllocFactorMatrix,(AC$4+1),FALSE)*$E895</f>
        <v>88277.392747692196</v>
      </c>
    </row>
    <row r="893" spans="1:29" hidden="1" outlineLevel="1">
      <c r="E893" s="48"/>
      <c r="F893" s="175" t="str">
        <f>F895</f>
        <v>RSALE</v>
      </c>
      <c r="G893" s="52" t="str">
        <f>$G$13</f>
        <v>ENERGY</v>
      </c>
      <c r="H893" s="50">
        <f t="shared" ca="1" si="453"/>
        <v>153789594.95003259</v>
      </c>
      <c r="I893" s="51">
        <f ca="1">VLOOKUP(CONCATENATE($F893," ",$G893),AllocFactorMatrix,(I$4+1),FALSE)*$E895</f>
        <v>64746728.29701639</v>
      </c>
      <c r="J893" s="51">
        <f ca="1">VLOOKUP(CONCATENATE($F893," ",$G893),AllocFactorMatrix,(J$4+1),FALSE)*$E895</f>
        <v>18662228.407477111</v>
      </c>
      <c r="K893" s="51">
        <f ca="1">VLOOKUP(CONCATENATE($F893," ",$G893),AllocFactorMatrix,(K$4+1),FALSE)*$E895</f>
        <v>252524.70891648566</v>
      </c>
      <c r="L893" s="51">
        <f ca="1">VLOOKUP(CONCATENATE($F893," ",$G893),AllocFactorMatrix,(L$4+1),FALSE)*$E895</f>
        <v>49292.057302709618</v>
      </c>
      <c r="M893" s="51">
        <f t="shared" ca="1" si="454"/>
        <v>18964045.173696306</v>
      </c>
      <c r="N893" s="51">
        <f ca="1">VLOOKUP(CONCATENATE($F893," ",$G893),AllocFactorMatrix,(N$4+1),FALSE)*$E895</f>
        <v>11776949.767015412</v>
      </c>
      <c r="O893" s="51">
        <f ca="1">VLOOKUP(CONCATENATE($F893," ",$G893),AllocFactorMatrix,(O$4+1),FALSE)*$E895</f>
        <v>1810408.9541781815</v>
      </c>
      <c r="P893" s="51">
        <f ca="1">VLOOKUP(CONCATENATE($F893," ",$G893),AllocFactorMatrix,(P$4+1),FALSE)*$E895</f>
        <v>383788.16614375269</v>
      </c>
      <c r="Q893" s="51">
        <f ca="1">VLOOKUP(CONCATENATE($F893," ",$G893),AllocFactorMatrix,(Q$4+1),FALSE)*$E895</f>
        <v>17569.559962209496</v>
      </c>
      <c r="R893" s="51">
        <f t="shared" ca="1" si="456"/>
        <v>13988716.447299555</v>
      </c>
      <c r="S893" s="51">
        <f ca="1">VLOOKUP(CONCATENATE($F893," ",$G893),AllocFactorMatrix,(S$4+1),FALSE)*$E895</f>
        <v>647777.81940792303</v>
      </c>
      <c r="T893" s="51">
        <f ca="1">VLOOKUP(CONCATENATE($F893," ",$G893),AllocFactorMatrix,(T$4+1),FALSE)*$E895</f>
        <v>8367099.7708578464</v>
      </c>
      <c r="U893" s="51">
        <f ca="1">VLOOKUP(CONCATENATE($F893," ",$G893),AllocFactorMatrix,(U$4+1),FALSE)*$E895</f>
        <v>35499271.065346122</v>
      </c>
      <c r="V893" s="51">
        <f ca="1">VLOOKUP(CONCATENATE($F893," ",$G893),AllocFactorMatrix,(V$4+1),FALSE)*$E895</f>
        <v>6475148.7413218366</v>
      </c>
      <c r="W893" s="51">
        <f t="shared" ca="1" si="457"/>
        <v>50989297.396933727</v>
      </c>
      <c r="X893" s="51">
        <f ca="1">VLOOKUP(CONCATENATE($F893," ",$G893),AllocFactorMatrix,(X$4+1),FALSE)*$E895</f>
        <v>3320405.5669193952</v>
      </c>
      <c r="Y893" s="51">
        <f ca="1">VLOOKUP(CONCATENATE($F893," ",$G893),AllocFactorMatrix,(Y$4+1),FALSE)*$E895</f>
        <v>67350.571971465324</v>
      </c>
      <c r="Z893" s="51">
        <f t="shared" ca="1" si="455"/>
        <v>3387756.1388908606</v>
      </c>
      <c r="AA893" s="51">
        <f ca="1">VLOOKUP(CONCATENATE($F893," ",$G893),AllocFactorMatrix,(AA$4+1),FALSE)*$E895</f>
        <v>60524.196666170545</v>
      </c>
      <c r="AB893" s="51">
        <f ca="1">VLOOKUP(CONCATENATE($F893," ",$G893),AllocFactorMatrix,(AB$4+1),FALSE)*$E895</f>
        <v>1366011.4294815979</v>
      </c>
      <c r="AC893" s="51">
        <f ca="1">VLOOKUP(CONCATENATE($F893," ",$G893),AllocFactorMatrix,(AC$4+1),FALSE)*$E895</f>
        <v>286515.87004799163</v>
      </c>
    </row>
    <row r="894" spans="1:29" hidden="1" outlineLevel="1">
      <c r="E894" s="48"/>
      <c r="F894" s="175" t="str">
        <f>F895</f>
        <v>RSALE</v>
      </c>
      <c r="G894" s="52" t="str">
        <f>$G$14</f>
        <v>CUSTOMER</v>
      </c>
      <c r="H894" s="50">
        <f t="shared" ca="1" si="453"/>
        <v>23122214.255250953</v>
      </c>
      <c r="I894" s="51">
        <f ca="1">VLOOKUP(CONCATENATE($F894," ",$G894),AllocFactorMatrix,(I$4+1),FALSE)*$E895</f>
        <v>11553713.732883478</v>
      </c>
      <c r="J894" s="51">
        <f ca="1">VLOOKUP(CONCATENATE($F894," ",$G894),AllocFactorMatrix,(J$4+1),FALSE)*$E895</f>
        <v>3962029.6744776727</v>
      </c>
      <c r="K894" s="51">
        <f ca="1">VLOOKUP(CONCATENATE($F894," ",$G894),AllocFactorMatrix,(K$4+1),FALSE)*$E895</f>
        <v>175709.60096552121</v>
      </c>
      <c r="L894" s="51">
        <f ca="1">VLOOKUP(CONCATENATE($F894," ",$G894),AllocFactorMatrix,(L$4+1),FALSE)*$E895</f>
        <v>19907.388298289665</v>
      </c>
      <c r="M894" s="51">
        <f t="shared" ca="1" si="454"/>
        <v>4157646.6637414838</v>
      </c>
      <c r="N894" s="51">
        <f ca="1">VLOOKUP(CONCATENATE($F894," ",$G894),AllocFactorMatrix,(N$4+1),FALSE)*$E895</f>
        <v>253158.36001138281</v>
      </c>
      <c r="O894" s="51">
        <f ca="1">VLOOKUP(CONCATENATE($F894," ",$G894),AllocFactorMatrix,(O$4+1),FALSE)*$E895</f>
        <v>93201.463460948187</v>
      </c>
      <c r="P894" s="51">
        <f ca="1">VLOOKUP(CONCATENATE($F894," ",$G894),AllocFactorMatrix,(P$4+1),FALSE)*$E895</f>
        <v>88470.686027001531</v>
      </c>
      <c r="Q894" s="51">
        <f ca="1">VLOOKUP(CONCATENATE($F894," ",$G894),AllocFactorMatrix,(Q$4+1),FALSE)*$E895</f>
        <v>4535.3729547369257</v>
      </c>
      <c r="R894" s="51">
        <f t="shared" ca="1" si="456"/>
        <v>439365.88245406945</v>
      </c>
      <c r="S894" s="51">
        <f ca="1">VLOOKUP(CONCATENATE($F894," ",$G894),AllocFactorMatrix,(S$4+1),FALSE)*$E895</f>
        <v>1610.6913738654264</v>
      </c>
      <c r="T894" s="51">
        <f ca="1">VLOOKUP(CONCATENATE($F894," ",$G894),AllocFactorMatrix,(T$4+1),FALSE)*$E895</f>
        <v>68053.13016460232</v>
      </c>
      <c r="U894" s="51">
        <f ca="1">VLOOKUP(CONCATENATE($F894," ",$G894),AllocFactorMatrix,(U$4+1),FALSE)*$E895</f>
        <v>161529.69030367499</v>
      </c>
      <c r="V894" s="51">
        <f ca="1">VLOOKUP(CONCATENATE($F894," ",$G894),AllocFactorMatrix,(V$4+1),FALSE)*$E895</f>
        <v>60940.079105593926</v>
      </c>
      <c r="W894" s="51">
        <f t="shared" ca="1" si="457"/>
        <v>292133.59094773664</v>
      </c>
      <c r="X894" s="51">
        <f ca="1">VLOOKUP(CONCATENATE($F894," ",$G894),AllocFactorMatrix,(X$4+1),FALSE)*$E895</f>
        <v>55812.953086878115</v>
      </c>
      <c r="Y894" s="51">
        <f ca="1">VLOOKUP(CONCATENATE($F894," ",$G894),AllocFactorMatrix,(Y$4+1),FALSE)*$E895</f>
        <v>896.56838490209964</v>
      </c>
      <c r="Z894" s="51">
        <f t="shared" ca="1" si="455"/>
        <v>56709.521471780216</v>
      </c>
      <c r="AA894" s="51">
        <f ca="1">VLOOKUP(CONCATENATE($F894," ",$G894),AllocFactorMatrix,(AA$4+1),FALSE)*$E895</f>
        <v>5684.9686240095125</v>
      </c>
      <c r="AB894" s="51">
        <f ca="1">VLOOKUP(CONCATENATE($F894," ",$G894),AllocFactorMatrix,(AB$4+1),FALSE)*$E895</f>
        <v>5645297.7476682719</v>
      </c>
      <c r="AC894" s="51">
        <f ca="1">VLOOKUP(CONCATENATE($F894," ",$G894),AllocFactorMatrix,(AC$4+1),FALSE)*$E895</f>
        <v>971662.1474601269</v>
      </c>
    </row>
    <row r="895" spans="1:29" s="52" customFormat="1" collapsed="1">
      <c r="A895" s="53"/>
      <c r="D895" s="102" t="s">
        <v>429</v>
      </c>
      <c r="E895" s="58">
        <v>495706715.19838244</v>
      </c>
      <c r="F895" s="92" t="s">
        <v>72</v>
      </c>
      <c r="G895" s="52" t="str">
        <f>$G$15</f>
        <v>TOTAL</v>
      </c>
      <c r="H895" s="50">
        <f t="shared" ca="1" si="453"/>
        <v>495706715.1983825</v>
      </c>
      <c r="I895" s="51">
        <f ca="1">VLOOKUP(CONCATENATE($F895," ",$G895),AllocFactorMatrix,(I$4+1),FALSE)*$E895</f>
        <v>215231778.96654499</v>
      </c>
      <c r="J895" s="51">
        <f ca="1">VLOOKUP(CONCATENATE($F895," ",$G895),AllocFactorMatrix,(J$4+1),FALSE)*$E895</f>
        <v>72479874.719513759</v>
      </c>
      <c r="K895" s="51">
        <f ca="1">VLOOKUP(CONCATENATE($F895," ",$G895),AllocFactorMatrix,(K$4+1),FALSE)*$E895</f>
        <v>947270.63339589944</v>
      </c>
      <c r="L895" s="51">
        <f ca="1">VLOOKUP(CONCATENATE($F895," ",$G895),AllocFactorMatrix,(L$4+1),FALSE)*$E895</f>
        <v>106466.97888357703</v>
      </c>
      <c r="M895" s="51">
        <f t="shared" ca="1" si="454"/>
        <v>73533612.331793234</v>
      </c>
      <c r="N895" s="51">
        <f ca="1">VLOOKUP(CONCATENATE($F895," ",$G895),AllocFactorMatrix,(N$4+1),FALSE)*$E895</f>
        <v>39444537.389802024</v>
      </c>
      <c r="O895" s="51">
        <f ca="1">VLOOKUP(CONCATENATE($F895," ",$G895),AllocFactorMatrix,(O$4+1),FALSE)*$E895</f>
        <v>7780225.6900737844</v>
      </c>
      <c r="P895" s="51">
        <f ca="1">VLOOKUP(CONCATENATE($F895," ",$G895),AllocFactorMatrix,(P$4+1),FALSE)*$E895</f>
        <v>1189021.6075165663</v>
      </c>
      <c r="Q895" s="51">
        <f ca="1">VLOOKUP(CONCATENATE($F895," ",$G895),AllocFactorMatrix,(Q$4+1),FALSE)*$E895</f>
        <v>35617.555942476953</v>
      </c>
      <c r="R895" s="51">
        <f t="shared" ca="1" si="456"/>
        <v>48449402.243334852</v>
      </c>
      <c r="S895" s="51">
        <f ca="1">VLOOKUP(CONCATENATE($F895," ",$G895),AllocFactorMatrix,(S$4+1),FALSE)*$E895</f>
        <v>1811655.420626631</v>
      </c>
      <c r="T895" s="51">
        <f ca="1">VLOOKUP(CONCATENATE($F895," ",$G895),AllocFactorMatrix,(T$4+1),FALSE)*$E895</f>
        <v>29785707.320121355</v>
      </c>
      <c r="U895" s="51">
        <f ca="1">VLOOKUP(CONCATENATE($F895," ",$G895),AllocFactorMatrix,(U$4+1),FALSE)*$E895</f>
        <v>87704274.601496965</v>
      </c>
      <c r="V895" s="51">
        <f ca="1">VLOOKUP(CONCATENATE($F895," ",$G895),AllocFactorMatrix,(V$4+1),FALSE)*$E895</f>
        <v>18033872.699104145</v>
      </c>
      <c r="W895" s="51">
        <f t="shared" ca="1" si="457"/>
        <v>137335510.04134911</v>
      </c>
      <c r="X895" s="51">
        <f ca="1">VLOOKUP(CONCATENATE($F895," ",$G895),AllocFactorMatrix,(X$4+1),FALSE)*$E895</f>
        <v>11519633.193982163</v>
      </c>
      <c r="Y895" s="51">
        <f ca="1">VLOOKUP(CONCATENATE($F895," ",$G895),AllocFactorMatrix,(Y$4+1),FALSE)*$E895</f>
        <v>197384.49311214866</v>
      </c>
      <c r="Z895" s="51">
        <f t="shared" ca="1" si="455"/>
        <v>11717017.687094312</v>
      </c>
      <c r="AA895" s="51">
        <f ca="1">VLOOKUP(CONCATENATE($F895," ",$G895),AllocFactorMatrix,(AA$4+1),FALSE)*$E895</f>
        <v>182520.88159144824</v>
      </c>
      <c r="AB895" s="51">
        <f ca="1">VLOOKUP(CONCATENATE($F895," ",$G895),AllocFactorMatrix,(AB$4+1),FALSE)*$E895</f>
        <v>7819281.8609734671</v>
      </c>
      <c r="AC895" s="51">
        <f ca="1">VLOOKUP(CONCATENATE($F895," ",$G895),AllocFactorMatrix,(AC$4+1),FALSE)*$E895</f>
        <v>1437591.1857011269</v>
      </c>
    </row>
    <row r="896" spans="1:29" s="52" customFormat="1" hidden="1" outlineLevel="1">
      <c r="A896" s="53"/>
      <c r="B896" s="104"/>
      <c r="E896" s="48"/>
      <c r="F896" s="175" t="str">
        <f>F903</f>
        <v>CUST_SPEC_FXNL</v>
      </c>
      <c r="G896" s="52" t="str">
        <f>$G$8</f>
        <v>PRODUCTION</v>
      </c>
      <c r="H896" s="57">
        <f t="shared" ref="H896:H903" ca="1" si="458">SUBTOTAL(9,I896:AC896)</f>
        <v>-5009079.5615594499</v>
      </c>
      <c r="I896" s="59">
        <f>VLOOKUP(CONCATENATE($F896," ",$G896),AllocFactorMatrix,(I$4+1),FALSE)*$E903</f>
        <v>0</v>
      </c>
      <c r="J896" s="59">
        <f>VLOOKUP(CONCATENATE($F896," ",$G896),AllocFactorMatrix,(J$4+1),FALSE)*$E903</f>
        <v>0</v>
      </c>
      <c r="K896" s="59">
        <f>VLOOKUP(CONCATENATE($F896," ",$G896),AllocFactorMatrix,(K$4+1),FALSE)*$E903</f>
        <v>0</v>
      </c>
      <c r="L896" s="59">
        <f>VLOOKUP(CONCATENATE($F896," ",$G896),AllocFactorMatrix,(L$4+1),FALSE)*$E903</f>
        <v>0</v>
      </c>
      <c r="M896" s="59">
        <f t="shared" ref="M896:M903" si="459">SUBTOTAL(9,J896:L896)</f>
        <v>0</v>
      </c>
      <c r="N896" s="59">
        <f>VLOOKUP(CONCATENATE($F896," ",$G896),AllocFactorMatrix,(N$4+1),FALSE)*$E903</f>
        <v>0</v>
      </c>
      <c r="O896" s="59">
        <f ca="1">VLOOKUP(CONCATENATE($F896," ",$G896),AllocFactorMatrix,(O$4+1),FALSE)*$E903</f>
        <v>-8884.5277031144506</v>
      </c>
      <c r="P896" s="59">
        <f ca="1">VLOOKUP(CONCATENATE($F896," ",$G896),AllocFactorMatrix,(P$4+1),FALSE)*$E903</f>
        <v>-13881.692928476998</v>
      </c>
      <c r="Q896" s="59">
        <f>VLOOKUP(CONCATENATE($F896," ",$G896),AllocFactorMatrix,(Q$4+1),FALSE)*$E903</f>
        <v>0</v>
      </c>
      <c r="R896" s="59">
        <f ca="1">SUBTOTAL(9,N896:Q896)</f>
        <v>-22766.220631591448</v>
      </c>
      <c r="S896" s="59">
        <f>VLOOKUP(CONCATENATE($F896," ",$G896),AllocFactorMatrix,(S$4+1),FALSE)*$E903</f>
        <v>0</v>
      </c>
      <c r="T896" s="59">
        <f ca="1">VLOOKUP(CONCATENATE($F896," ",$G896),AllocFactorMatrix,(T$4+1),FALSE)*$E903</f>
        <v>-1266914.9549572573</v>
      </c>
      <c r="U896" s="59">
        <f ca="1">VLOOKUP(CONCATENATE($F896," ",$G896),AllocFactorMatrix,(U$4+1),FALSE)*$E903</f>
        <v>-2756219.4689787887</v>
      </c>
      <c r="V896" s="59">
        <f ca="1">VLOOKUP(CONCATENATE($F896," ",$G896),AllocFactorMatrix,(V$4+1),FALSE)*$E903</f>
        <v>-963178.91699181288</v>
      </c>
      <c r="W896" s="59">
        <f ca="1">SUBTOTAL(9,S896:V896)</f>
        <v>-4986313.3409278588</v>
      </c>
      <c r="X896" s="59">
        <f>VLOOKUP(CONCATENATE($F896," ",$G896),AllocFactorMatrix,(X$4+1),FALSE)*$E903</f>
        <v>0</v>
      </c>
      <c r="Y896" s="59">
        <f>VLOOKUP(CONCATENATE($F896," ",$G896),AllocFactorMatrix,(Y$4+1),FALSE)*$E903</f>
        <v>0</v>
      </c>
      <c r="Z896" s="59">
        <f t="shared" ref="Z896:Z903" si="460">SUBTOTAL(9,X896:Y896)</f>
        <v>0</v>
      </c>
      <c r="AA896" s="59">
        <f>VLOOKUP(CONCATENATE($F896," ",$G896),AllocFactorMatrix,(AA$4+1),FALSE)*$E903</f>
        <v>0</v>
      </c>
      <c r="AB896" s="59">
        <f>VLOOKUP(CONCATENATE($F896," ",$G896),AllocFactorMatrix,(AB$4+1),FALSE)*$E903</f>
        <v>0</v>
      </c>
      <c r="AC896" s="59">
        <f>VLOOKUP(CONCATENATE($F896," ",$G896),AllocFactorMatrix,(AC$4+1),FALSE)*$E903</f>
        <v>0</v>
      </c>
    </row>
    <row r="897" spans="1:29" s="52" customFormat="1" hidden="1" outlineLevel="1">
      <c r="A897" s="53"/>
      <c r="B897" s="104"/>
      <c r="E897" s="48"/>
      <c r="F897" s="175" t="str">
        <f>F903</f>
        <v>CUST_SPEC_FXNL</v>
      </c>
      <c r="G897" s="52" t="str">
        <f>$G$9</f>
        <v>BULKTRAN</v>
      </c>
      <c r="H897" s="57">
        <f t="shared" ca="1" si="458"/>
        <v>-414256.21205686993</v>
      </c>
      <c r="I897" s="59">
        <f>VLOOKUP(CONCATENATE($F897," ",$G897),AllocFactorMatrix,(I$4+1),FALSE)*$E903</f>
        <v>0</v>
      </c>
      <c r="J897" s="59">
        <f>VLOOKUP(CONCATENATE($F897," ",$G897),AllocFactorMatrix,(J$4+1),FALSE)*$E903</f>
        <v>0</v>
      </c>
      <c r="K897" s="59">
        <f>VLOOKUP(CONCATENATE($F897," ",$G897),AllocFactorMatrix,(K$4+1),FALSE)*$E903</f>
        <v>0</v>
      </c>
      <c r="L897" s="59">
        <f>VLOOKUP(CONCATENATE($F897," ",$G897),AllocFactorMatrix,(L$4+1),FALSE)*$E903</f>
        <v>0</v>
      </c>
      <c r="M897" s="59">
        <f t="shared" si="459"/>
        <v>0</v>
      </c>
      <c r="N897" s="59">
        <f>VLOOKUP(CONCATENATE($F897," ",$G897),AllocFactorMatrix,(N$4+1),FALSE)*$E903</f>
        <v>0</v>
      </c>
      <c r="O897" s="59">
        <f ca="1">VLOOKUP(CONCATENATE($F897," ",$G897),AllocFactorMatrix,(O$4+1),FALSE)*$E903</f>
        <v>-785.23062291738017</v>
      </c>
      <c r="P897" s="59">
        <f ca="1">VLOOKUP(CONCATENATE($F897," ",$G897),AllocFactorMatrix,(P$4+1),FALSE)*$E903</f>
        <v>-376.06822652931965</v>
      </c>
      <c r="Q897" s="59">
        <f>VLOOKUP(CONCATENATE($F897," ",$G897),AllocFactorMatrix,(Q$4+1),FALSE)*$E903</f>
        <v>0</v>
      </c>
      <c r="R897" s="59">
        <f t="shared" ref="R897:R903" ca="1" si="461">SUBTOTAL(9,N897:Q897)</f>
        <v>-1161.2988494466999</v>
      </c>
      <c r="S897" s="59">
        <f>VLOOKUP(CONCATENATE($F897," ",$G897),AllocFactorMatrix,(S$4+1),FALSE)*$E903</f>
        <v>0</v>
      </c>
      <c r="T897" s="59">
        <f ca="1">VLOOKUP(CONCATENATE($F897," ",$G897),AllocFactorMatrix,(T$4+1),FALSE)*$E903</f>
        <v>-122234.32623306554</v>
      </c>
      <c r="U897" s="59">
        <f ca="1">VLOOKUP(CONCATENATE($F897," ",$G897),AllocFactorMatrix,(U$4+1),FALSE)*$E903</f>
        <v>-162472.09581539792</v>
      </c>
      <c r="V897" s="59">
        <f ca="1">VLOOKUP(CONCATENATE($F897," ",$G897),AllocFactorMatrix,(V$4+1),FALSE)*$E903</f>
        <v>-128388.49115896024</v>
      </c>
      <c r="W897" s="59">
        <f t="shared" ref="W897:W903" ca="1" si="462">SUBTOTAL(9,S897:V897)</f>
        <v>-413094.91320742376</v>
      </c>
      <c r="X897" s="59">
        <f>VLOOKUP(CONCATENATE($F897," ",$G897),AllocFactorMatrix,(X$4+1),FALSE)*$E903</f>
        <v>0</v>
      </c>
      <c r="Y897" s="59">
        <f>VLOOKUP(CONCATENATE($F897," ",$G897),AllocFactorMatrix,(Y$4+1),FALSE)*$E903</f>
        <v>0</v>
      </c>
      <c r="Z897" s="59">
        <f t="shared" si="460"/>
        <v>0</v>
      </c>
      <c r="AA897" s="59">
        <f>VLOOKUP(CONCATENATE($F897," ",$G897),AllocFactorMatrix,(AA$4+1),FALSE)*$E903</f>
        <v>0</v>
      </c>
      <c r="AB897" s="59">
        <f>VLOOKUP(CONCATENATE($F897," ",$G897),AllocFactorMatrix,(AB$4+1),FALSE)*$E903</f>
        <v>0</v>
      </c>
      <c r="AC897" s="59">
        <f>VLOOKUP(CONCATENATE($F897," ",$G897),AllocFactorMatrix,(AC$4+1),FALSE)*$E903</f>
        <v>0</v>
      </c>
    </row>
    <row r="898" spans="1:29" s="52" customFormat="1" hidden="1" outlineLevel="1">
      <c r="A898" s="53"/>
      <c r="B898" s="104"/>
      <c r="E898" s="48"/>
      <c r="F898" s="175" t="str">
        <f>F903</f>
        <v>CUST_SPEC_FXNL</v>
      </c>
      <c r="G898" s="52" t="str">
        <f>$G$10</f>
        <v>SUBTRAN</v>
      </c>
      <c r="H898" s="57">
        <f t="shared" ca="1" si="458"/>
        <v>-84036.913079865873</v>
      </c>
      <c r="I898" s="59">
        <f>VLOOKUP(CONCATENATE($F898," ",$G898),AllocFactorMatrix,(I$4+1),FALSE)*$E903</f>
        <v>0</v>
      </c>
      <c r="J898" s="59">
        <f>VLOOKUP(CONCATENATE($F898," ",$G898),AllocFactorMatrix,(J$4+1),FALSE)*$E903</f>
        <v>0</v>
      </c>
      <c r="K898" s="59">
        <f>VLOOKUP(CONCATENATE($F898," ",$G898),AllocFactorMatrix,(K$4+1),FALSE)*$E903</f>
        <v>0</v>
      </c>
      <c r="L898" s="59">
        <f>VLOOKUP(CONCATENATE($F898," ",$G898),AllocFactorMatrix,(L$4+1),FALSE)*$E903</f>
        <v>0</v>
      </c>
      <c r="M898" s="59">
        <f t="shared" si="459"/>
        <v>0</v>
      </c>
      <c r="N898" s="59">
        <f>VLOOKUP(CONCATENATE($F898," ",$G898),AllocFactorMatrix,(N$4+1),FALSE)*$E903</f>
        <v>0</v>
      </c>
      <c r="O898" s="59">
        <f ca="1">VLOOKUP(CONCATENATE($F898," ",$G898),AllocFactorMatrix,(O$4+1),FALSE)*$E903</f>
        <v>-200.7757064960457</v>
      </c>
      <c r="P898" s="59">
        <f ca="1">VLOOKUP(CONCATENATE($F898," ",$G898),AllocFactorMatrix,(P$4+1),FALSE)*$E903</f>
        <v>-122.43268287649674</v>
      </c>
      <c r="Q898" s="59">
        <f>VLOOKUP(CONCATENATE($F898," ",$G898),AllocFactorMatrix,(Q$4+1),FALSE)*$E903</f>
        <v>0</v>
      </c>
      <c r="R898" s="59">
        <f t="shared" ca="1" si="461"/>
        <v>-323.20838937254246</v>
      </c>
      <c r="S898" s="59">
        <f>VLOOKUP(CONCATENATE($F898," ",$G898),AllocFactorMatrix,(S$4+1),FALSE)*$E903</f>
        <v>0</v>
      </c>
      <c r="T898" s="59">
        <f ca="1">VLOOKUP(CONCATENATE($F898," ",$G898),AllocFactorMatrix,(T$4+1),FALSE)*$E903</f>
        <v>-30868.927616637095</v>
      </c>
      <c r="U898" s="59">
        <f ca="1">VLOOKUP(CONCATENATE($F898," ",$G898),AllocFactorMatrix,(U$4+1),FALSE)*$E903</f>
        <v>-52844.7770738564</v>
      </c>
      <c r="V898" s="59">
        <f ca="1">VLOOKUP(CONCATENATE($F898," ",$G898),AllocFactorMatrix,(V$4+1),FALSE)*$E903</f>
        <v>0</v>
      </c>
      <c r="W898" s="59">
        <f t="shared" ca="1" si="462"/>
        <v>-83713.704690493498</v>
      </c>
      <c r="X898" s="59">
        <f>VLOOKUP(CONCATENATE($F898," ",$G898),AllocFactorMatrix,(X$4+1),FALSE)*$E903</f>
        <v>0</v>
      </c>
      <c r="Y898" s="59">
        <f>VLOOKUP(CONCATENATE($F898," ",$G898),AllocFactorMatrix,(Y$4+1),FALSE)*$E903</f>
        <v>0</v>
      </c>
      <c r="Z898" s="59">
        <f t="shared" si="460"/>
        <v>0</v>
      </c>
      <c r="AA898" s="59">
        <f>VLOOKUP(CONCATENATE($F898," ",$G898),AllocFactorMatrix,(AA$4+1),FALSE)*$E903</f>
        <v>0</v>
      </c>
      <c r="AB898" s="59">
        <f>VLOOKUP(CONCATENATE($F898," ",$G898),AllocFactorMatrix,(AB$4+1),FALSE)*$E903</f>
        <v>0</v>
      </c>
      <c r="AC898" s="59">
        <f>VLOOKUP(CONCATENATE($F898," ",$G898),AllocFactorMatrix,(AC$4+1),FALSE)*$E903</f>
        <v>0</v>
      </c>
    </row>
    <row r="899" spans="1:29" s="52" customFormat="1" hidden="1" outlineLevel="1">
      <c r="A899" s="53"/>
      <c r="B899" s="104"/>
      <c r="E899" s="48"/>
      <c r="F899" s="175" t="str">
        <f>F903</f>
        <v>CUST_SPEC_FXNL</v>
      </c>
      <c r="G899" s="52" t="str">
        <f>$G$11</f>
        <v>DISTPRI</v>
      </c>
      <c r="H899" s="57">
        <f t="shared" ca="1" si="458"/>
        <v>-549547.04883054702</v>
      </c>
      <c r="I899" s="59">
        <f>VLOOKUP(CONCATENATE($F899," ",$G899),AllocFactorMatrix,(I$4+1),FALSE)*$E903</f>
        <v>0</v>
      </c>
      <c r="J899" s="59">
        <f>VLOOKUP(CONCATENATE($F899," ",$G899),AllocFactorMatrix,(J$4+1),FALSE)*$E903</f>
        <v>0</v>
      </c>
      <c r="K899" s="59">
        <f>VLOOKUP(CONCATENATE($F899," ",$G899),AllocFactorMatrix,(K$4+1),FALSE)*$E903</f>
        <v>0</v>
      </c>
      <c r="L899" s="59">
        <f>VLOOKUP(CONCATENATE($F899," ",$G899),AllocFactorMatrix,(L$4+1),FALSE)*$E903</f>
        <v>0</v>
      </c>
      <c r="M899" s="59">
        <f t="shared" si="459"/>
        <v>0</v>
      </c>
      <c r="N899" s="59">
        <f>VLOOKUP(CONCATENATE($F899," ",$G899),AllocFactorMatrix,(N$4+1),FALSE)*$E903</f>
        <v>0</v>
      </c>
      <c r="O899" s="59">
        <f ca="1">VLOOKUP(CONCATENATE($F899," ",$G899),AllocFactorMatrix,(O$4+1),FALSE)*$E903</f>
        <v>-3872.8947484481891</v>
      </c>
      <c r="P899" s="59">
        <f ca="1">VLOOKUP(CONCATENATE($F899," ",$G899),AllocFactorMatrix,(P$4+1),FALSE)*$E903</f>
        <v>0</v>
      </c>
      <c r="Q899" s="59">
        <f>VLOOKUP(CONCATENATE($F899," ",$G899),AllocFactorMatrix,(Q$4+1),FALSE)*$E903</f>
        <v>0</v>
      </c>
      <c r="R899" s="59">
        <f t="shared" ca="1" si="461"/>
        <v>-3872.8947484481891</v>
      </c>
      <c r="S899" s="59">
        <f>VLOOKUP(CONCATENATE($F899," ",$G899),AllocFactorMatrix,(S$4+1),FALSE)*$E903</f>
        <v>0</v>
      </c>
      <c r="T899" s="59">
        <f ca="1">VLOOKUP(CONCATENATE($F899," ",$G899),AllocFactorMatrix,(T$4+1),FALSE)*$E903</f>
        <v>-545674.15408209886</v>
      </c>
      <c r="U899" s="59">
        <f ca="1">VLOOKUP(CONCATENATE($F899," ",$G899),AllocFactorMatrix,(U$4+1),FALSE)*$E903</f>
        <v>0</v>
      </c>
      <c r="V899" s="59">
        <f ca="1">VLOOKUP(CONCATENATE($F899," ",$G899),AllocFactorMatrix,(V$4+1),FALSE)*$E903</f>
        <v>0</v>
      </c>
      <c r="W899" s="59">
        <f t="shared" ca="1" si="462"/>
        <v>-545674.15408209886</v>
      </c>
      <c r="X899" s="59">
        <f>VLOOKUP(CONCATENATE($F899," ",$G899),AllocFactorMatrix,(X$4+1),FALSE)*$E903</f>
        <v>0</v>
      </c>
      <c r="Y899" s="59">
        <f>VLOOKUP(CONCATENATE($F899," ",$G899),AllocFactorMatrix,(Y$4+1),FALSE)*$E903</f>
        <v>0</v>
      </c>
      <c r="Z899" s="59">
        <f t="shared" si="460"/>
        <v>0</v>
      </c>
      <c r="AA899" s="59">
        <f>VLOOKUP(CONCATENATE($F899," ",$G899),AllocFactorMatrix,(AA$4+1),FALSE)*$E903</f>
        <v>0</v>
      </c>
      <c r="AB899" s="59">
        <f>VLOOKUP(CONCATENATE($F899," ",$G899),AllocFactorMatrix,(AB$4+1),FALSE)*$E903</f>
        <v>0</v>
      </c>
      <c r="AC899" s="59">
        <f>VLOOKUP(CONCATENATE($F899," ",$G899),AllocFactorMatrix,(AC$4+1),FALSE)*$E903</f>
        <v>0</v>
      </c>
    </row>
    <row r="900" spans="1:29" s="52" customFormat="1" hidden="1" outlineLevel="1">
      <c r="A900" s="53"/>
      <c r="B900" s="104"/>
      <c r="E900" s="48"/>
      <c r="F900" s="175" t="str">
        <f>F903</f>
        <v>CUST_SPEC_FXNL</v>
      </c>
      <c r="G900" s="52" t="str">
        <f>$G$12</f>
        <v>DISTSEC</v>
      </c>
      <c r="H900" s="57">
        <f t="shared" ca="1" si="458"/>
        <v>0</v>
      </c>
      <c r="I900" s="59">
        <f>VLOOKUP(CONCATENATE($F900," ",$G900),AllocFactorMatrix,(I$4+1),FALSE)*$E903</f>
        <v>0</v>
      </c>
      <c r="J900" s="59">
        <f>VLOOKUP(CONCATENATE($F900," ",$G900),AllocFactorMatrix,(J$4+1),FALSE)*$E903</f>
        <v>0</v>
      </c>
      <c r="K900" s="59">
        <f>VLOOKUP(CONCATENATE($F900," ",$G900),AllocFactorMatrix,(K$4+1),FALSE)*$E903</f>
        <v>0</v>
      </c>
      <c r="L900" s="59">
        <f>VLOOKUP(CONCATENATE($F900," ",$G900),AllocFactorMatrix,(L$4+1),FALSE)*$E903</f>
        <v>0</v>
      </c>
      <c r="M900" s="59">
        <f t="shared" si="459"/>
        <v>0</v>
      </c>
      <c r="N900" s="59">
        <f>VLOOKUP(CONCATENATE($F900," ",$G900),AllocFactorMatrix,(N$4+1),FALSE)*$E903</f>
        <v>0</v>
      </c>
      <c r="O900" s="59">
        <f ca="1">VLOOKUP(CONCATENATE($F900," ",$G900),AllocFactorMatrix,(O$4+1),FALSE)*$E903</f>
        <v>0</v>
      </c>
      <c r="P900" s="59">
        <f ca="1">VLOOKUP(CONCATENATE($F900," ",$G900),AllocFactorMatrix,(P$4+1),FALSE)*$E903</f>
        <v>0</v>
      </c>
      <c r="Q900" s="59">
        <f>VLOOKUP(CONCATENATE($F900," ",$G900),AllocFactorMatrix,(Q$4+1),FALSE)*$E903</f>
        <v>0</v>
      </c>
      <c r="R900" s="59">
        <f t="shared" ca="1" si="461"/>
        <v>0</v>
      </c>
      <c r="S900" s="59">
        <f>VLOOKUP(CONCATENATE($F900," ",$G900),AllocFactorMatrix,(S$4+1),FALSE)*$E903</f>
        <v>0</v>
      </c>
      <c r="T900" s="59">
        <f ca="1">VLOOKUP(CONCATENATE($F900," ",$G900),AllocFactorMatrix,(T$4+1),FALSE)*$E903</f>
        <v>0</v>
      </c>
      <c r="U900" s="59">
        <f ca="1">VLOOKUP(CONCATENATE($F900," ",$G900),AllocFactorMatrix,(U$4+1),FALSE)*$E903</f>
        <v>0</v>
      </c>
      <c r="V900" s="59">
        <f ca="1">VLOOKUP(CONCATENATE($F900," ",$G900),AllocFactorMatrix,(V$4+1),FALSE)*$E903</f>
        <v>0</v>
      </c>
      <c r="W900" s="59">
        <f t="shared" ca="1" si="462"/>
        <v>0</v>
      </c>
      <c r="X900" s="59">
        <f>VLOOKUP(CONCATENATE($F900," ",$G900),AllocFactorMatrix,(X$4+1),FALSE)*$E903</f>
        <v>0</v>
      </c>
      <c r="Y900" s="59">
        <f>VLOOKUP(CONCATENATE($F900," ",$G900),AllocFactorMatrix,(Y$4+1),FALSE)*$E903</f>
        <v>0</v>
      </c>
      <c r="Z900" s="59">
        <f t="shared" si="460"/>
        <v>0</v>
      </c>
      <c r="AA900" s="59">
        <f>VLOOKUP(CONCATENATE($F900," ",$G900),AllocFactorMatrix,(AA$4+1),FALSE)*$E903</f>
        <v>0</v>
      </c>
      <c r="AB900" s="59">
        <f>VLOOKUP(CONCATENATE($F900," ",$G900),AllocFactorMatrix,(AB$4+1),FALSE)*$E903</f>
        <v>0</v>
      </c>
      <c r="AC900" s="59">
        <f>VLOOKUP(CONCATENATE($F900," ",$G900),AllocFactorMatrix,(AC$4+1),FALSE)*$E903</f>
        <v>0</v>
      </c>
    </row>
    <row r="901" spans="1:29" s="52" customFormat="1" hidden="1" outlineLevel="1">
      <c r="A901" s="53"/>
      <c r="B901" s="104"/>
      <c r="E901" s="48"/>
      <c r="F901" s="175" t="str">
        <f>F903</f>
        <v>CUST_SPEC_FXNL</v>
      </c>
      <c r="G901" s="52" t="str">
        <f>$G$13</f>
        <v>ENERGY</v>
      </c>
      <c r="H901" s="57">
        <f t="shared" ca="1" si="458"/>
        <v>-3423913.0694468119</v>
      </c>
      <c r="I901" s="59">
        <f>VLOOKUP(CONCATENATE($F901," ",$G901),AllocFactorMatrix,(I$4+1),FALSE)*$E903</f>
        <v>0</v>
      </c>
      <c r="J901" s="59">
        <f>VLOOKUP(CONCATENATE($F901," ",$G901),AllocFactorMatrix,(J$4+1),FALSE)*$E903</f>
        <v>0</v>
      </c>
      <c r="K901" s="59">
        <f>VLOOKUP(CONCATENATE($F901," ",$G901),AllocFactorMatrix,(K$4+1),FALSE)*$E903</f>
        <v>0</v>
      </c>
      <c r="L901" s="59">
        <f>VLOOKUP(CONCATENATE($F901," ",$G901),AllocFactorMatrix,(L$4+1),FALSE)*$E903</f>
        <v>0</v>
      </c>
      <c r="M901" s="59">
        <f t="shared" si="459"/>
        <v>0</v>
      </c>
      <c r="N901" s="59">
        <f>VLOOKUP(CONCATENATE($F901," ",$G901),AllocFactorMatrix,(N$4+1),FALSE)*$E903</f>
        <v>0</v>
      </c>
      <c r="O901" s="59">
        <f ca="1">VLOOKUP(CONCATENATE($F901," ",$G901),AllocFactorMatrix,(O$4+1),FALSE)*$E903</f>
        <v>-4233.9383084850188</v>
      </c>
      <c r="P901" s="59">
        <f ca="1">VLOOKUP(CONCATENATE($F901," ",$G901),AllocFactorMatrix,(P$4+1),FALSE)*$E903</f>
        <v>-7699.8256126883198</v>
      </c>
      <c r="Q901" s="59">
        <f>VLOOKUP(CONCATENATE($F901," ",$G901),AllocFactorMatrix,(Q$4+1),FALSE)*$E903</f>
        <v>0</v>
      </c>
      <c r="R901" s="59">
        <f t="shared" ca="1" si="461"/>
        <v>-11933.763921173339</v>
      </c>
      <c r="S901" s="59">
        <f>VLOOKUP(CONCATENATE($F901," ",$G901),AllocFactorMatrix,(S$4+1),FALSE)*$E903</f>
        <v>0</v>
      </c>
      <c r="T901" s="59">
        <f ca="1">VLOOKUP(CONCATENATE($F901," ",$G901),AllocFactorMatrix,(T$4+1),FALSE)*$E903</f>
        <v>-770338.03414460528</v>
      </c>
      <c r="U901" s="59">
        <f ca="1">VLOOKUP(CONCATENATE($F901," ",$G901),AllocFactorMatrix,(U$4+1),FALSE)*$E903</f>
        <v>-2026908.7800125408</v>
      </c>
      <c r="V901" s="59">
        <f ca="1">VLOOKUP(CONCATENATE($F901," ",$G901),AllocFactorMatrix,(V$4+1),FALSE)*$E903</f>
        <v>-614732.49136849167</v>
      </c>
      <c r="W901" s="59">
        <f t="shared" ca="1" si="462"/>
        <v>-3411979.3055256377</v>
      </c>
      <c r="X901" s="59">
        <f>VLOOKUP(CONCATENATE($F901," ",$G901),AllocFactorMatrix,(X$4+1),FALSE)*$E903</f>
        <v>0</v>
      </c>
      <c r="Y901" s="59">
        <f>VLOOKUP(CONCATENATE($F901," ",$G901),AllocFactorMatrix,(Y$4+1),FALSE)*$E903</f>
        <v>0</v>
      </c>
      <c r="Z901" s="59">
        <f t="shared" si="460"/>
        <v>0</v>
      </c>
      <c r="AA901" s="59">
        <f>VLOOKUP(CONCATENATE($F901," ",$G901),AllocFactorMatrix,(AA$4+1),FALSE)*$E903</f>
        <v>0</v>
      </c>
      <c r="AB901" s="59">
        <f>VLOOKUP(CONCATENATE($F901," ",$G901),AllocFactorMatrix,(AB$4+1),FALSE)*$E903</f>
        <v>0</v>
      </c>
      <c r="AC901" s="59">
        <f>VLOOKUP(CONCATENATE($F901," ",$G901),AllocFactorMatrix,(AC$4+1),FALSE)*$E903</f>
        <v>0</v>
      </c>
    </row>
    <row r="902" spans="1:29" s="52" customFormat="1" hidden="1" outlineLevel="1">
      <c r="A902" s="53"/>
      <c r="B902" s="104"/>
      <c r="E902" s="48"/>
      <c r="F902" s="175" t="str">
        <f>F903</f>
        <v>CUST_SPEC_FXNL</v>
      </c>
      <c r="G902" s="52" t="str">
        <f>$G$14</f>
        <v>CUSTOMER</v>
      </c>
      <c r="H902" s="57">
        <f t="shared" ca="1" si="458"/>
        <v>-23266.782244000493</v>
      </c>
      <c r="I902" s="59">
        <f>VLOOKUP(CONCATENATE($F902," ",$G902),AllocFactorMatrix,(I$4+1),FALSE)*$E903</f>
        <v>0</v>
      </c>
      <c r="J902" s="59">
        <f>VLOOKUP(CONCATENATE($F902," ",$G902),AllocFactorMatrix,(J$4+1),FALSE)*$E903</f>
        <v>0</v>
      </c>
      <c r="K902" s="59">
        <f>VLOOKUP(CONCATENATE($F902," ",$G902),AllocFactorMatrix,(K$4+1),FALSE)*$E903</f>
        <v>0</v>
      </c>
      <c r="L902" s="59">
        <f>VLOOKUP(CONCATENATE($F902," ",$G902),AllocFactorMatrix,(L$4+1),FALSE)*$E903</f>
        <v>0</v>
      </c>
      <c r="M902" s="59">
        <f t="shared" si="459"/>
        <v>0</v>
      </c>
      <c r="N902" s="59">
        <f>VLOOKUP(CONCATENATE($F902," ",$G902),AllocFactorMatrix,(N$4+1),FALSE)*$E903</f>
        <v>0</v>
      </c>
      <c r="O902" s="59">
        <f ca="1">VLOOKUP(CONCATENATE($F902," ",$G902),AllocFactorMatrix,(O$4+1),FALSE)*$E903</f>
        <v>-217.96691053889779</v>
      </c>
      <c r="P902" s="59">
        <f ca="1">VLOOKUP(CONCATENATE($F902," ",$G902),AllocFactorMatrix,(P$4+1),FALSE)*$E903</f>
        <v>-1774.9605494288683</v>
      </c>
      <c r="Q902" s="59">
        <f>VLOOKUP(CONCATENATE($F902," ",$G902),AllocFactorMatrix,(Q$4+1),FALSE)*$E903</f>
        <v>0</v>
      </c>
      <c r="R902" s="59">
        <f t="shared" ca="1" si="461"/>
        <v>-1992.927459967766</v>
      </c>
      <c r="S902" s="59">
        <f>VLOOKUP(CONCATENATE($F902," ",$G902),AllocFactorMatrix,(S$4+1),FALSE)*$E903</f>
        <v>0</v>
      </c>
      <c r="T902" s="59">
        <f ca="1">VLOOKUP(CONCATENATE($F902," ",$G902),AllocFactorMatrix,(T$4+1),FALSE)*$E903</f>
        <v>-6265.4821794974087</v>
      </c>
      <c r="U902" s="59">
        <f ca="1">VLOOKUP(CONCATENATE($F902," ",$G902),AllocFactorMatrix,(U$4+1),FALSE)*$E903</f>
        <v>-9222.8921238000967</v>
      </c>
      <c r="V902" s="59">
        <f ca="1">VLOOKUP(CONCATENATE($F902," ",$G902),AllocFactorMatrix,(V$4+1),FALSE)*$E903</f>
        <v>-5785.480480735222</v>
      </c>
      <c r="W902" s="59">
        <f t="shared" ca="1" si="462"/>
        <v>-21273.854784032726</v>
      </c>
      <c r="X902" s="59">
        <f>VLOOKUP(CONCATENATE($F902," ",$G902),AllocFactorMatrix,(X$4+1),FALSE)*$E903</f>
        <v>0</v>
      </c>
      <c r="Y902" s="59">
        <f>VLOOKUP(CONCATENATE($F902," ",$G902),AllocFactorMatrix,(Y$4+1),FALSE)*$E903</f>
        <v>0</v>
      </c>
      <c r="Z902" s="59">
        <f t="shared" si="460"/>
        <v>0</v>
      </c>
      <c r="AA902" s="59">
        <f>VLOOKUP(CONCATENATE($F902," ",$G902),AllocFactorMatrix,(AA$4+1),FALSE)*$E903</f>
        <v>0</v>
      </c>
      <c r="AB902" s="59">
        <f>VLOOKUP(CONCATENATE($F902," ",$G902),AllocFactorMatrix,(AB$4+1),FALSE)*$E903</f>
        <v>0</v>
      </c>
      <c r="AC902" s="59">
        <f>VLOOKUP(CONCATENATE($F902," ",$G902),AllocFactorMatrix,(AC$4+1),FALSE)*$E903</f>
        <v>0</v>
      </c>
    </row>
    <row r="903" spans="1:29" s="52" customFormat="1" collapsed="1">
      <c r="A903" s="53"/>
      <c r="D903" s="102" t="s">
        <v>647</v>
      </c>
      <c r="E903" s="58">
        <v>-9504099.587217547</v>
      </c>
      <c r="F903" s="92" t="s">
        <v>661</v>
      </c>
      <c r="G903" s="52" t="str">
        <f>$G$15</f>
        <v>TOTAL</v>
      </c>
      <c r="H903" s="57">
        <f t="shared" ca="1" si="458"/>
        <v>-9504099.587217547</v>
      </c>
      <c r="I903" s="59">
        <f>VLOOKUP(CONCATENATE($F903," ",$G903),AllocFactorMatrix,(I$4+1),FALSE)*$E903</f>
        <v>0</v>
      </c>
      <c r="J903" s="59">
        <f>VLOOKUP(CONCATENATE($F903," ",$G903),AllocFactorMatrix,(J$4+1),FALSE)*$E903</f>
        <v>0</v>
      </c>
      <c r="K903" s="59">
        <f>VLOOKUP(CONCATENATE($F903," ",$G903),AllocFactorMatrix,(K$4+1),FALSE)*$E903</f>
        <v>0</v>
      </c>
      <c r="L903" s="59">
        <f>VLOOKUP(CONCATENATE($F903," ",$G903),AllocFactorMatrix,(L$4+1),FALSE)*$E903</f>
        <v>0</v>
      </c>
      <c r="M903" s="59">
        <f t="shared" si="459"/>
        <v>0</v>
      </c>
      <c r="N903" s="59">
        <f>VLOOKUP(CONCATENATE($F903," ",$G903),AllocFactorMatrix,(N$4+1),FALSE)*$E903</f>
        <v>0</v>
      </c>
      <c r="O903" s="59">
        <f ca="1">VLOOKUP(CONCATENATE($F903," ",$G903),AllocFactorMatrix,(O$4+1),FALSE)*$E903</f>
        <v>-18195.333999999984</v>
      </c>
      <c r="P903" s="59">
        <f ca="1">VLOOKUP(CONCATENATE($F903," ",$G903),AllocFactorMatrix,(P$4+1),FALSE)*$E903</f>
        <v>-23854.979999999996</v>
      </c>
      <c r="Q903" s="59">
        <f>VLOOKUP(CONCATENATE($F903," ",$G903),AllocFactorMatrix,(Q$4+1),FALSE)*$E903</f>
        <v>0</v>
      </c>
      <c r="R903" s="59">
        <f t="shared" ca="1" si="461"/>
        <v>-42050.313999999984</v>
      </c>
      <c r="S903" s="59">
        <f>VLOOKUP(CONCATENATE($F903," ",$G903),AllocFactorMatrix,(S$4+1),FALSE)*$E903</f>
        <v>0</v>
      </c>
      <c r="T903" s="59">
        <f ca="1">VLOOKUP(CONCATENATE($F903," ",$G903),AllocFactorMatrix,(T$4+1),FALSE)*$E903</f>
        <v>-2742295.8792131618</v>
      </c>
      <c r="U903" s="59">
        <f ca="1">VLOOKUP(CONCATENATE($F903," ",$G903),AllocFactorMatrix,(U$4+1),FALSE)*$E903</f>
        <v>-5007668.0140043842</v>
      </c>
      <c r="V903" s="59">
        <f ca="1">VLOOKUP(CONCATENATE($F903," ",$G903),AllocFactorMatrix,(V$4+1),FALSE)*$E903</f>
        <v>-1712085.3800000001</v>
      </c>
      <c r="W903" s="59">
        <f t="shared" ca="1" si="462"/>
        <v>-9462049.2732175458</v>
      </c>
      <c r="X903" s="59">
        <f>VLOOKUP(CONCATENATE($F903," ",$G903),AllocFactorMatrix,(X$4+1),FALSE)*$E903</f>
        <v>0</v>
      </c>
      <c r="Y903" s="59">
        <f>VLOOKUP(CONCATENATE($F903," ",$G903),AllocFactorMatrix,(Y$4+1),FALSE)*$E903</f>
        <v>0</v>
      </c>
      <c r="Z903" s="59">
        <f t="shared" si="460"/>
        <v>0</v>
      </c>
      <c r="AA903" s="59">
        <f>VLOOKUP(CONCATENATE($F903," ",$G903),AllocFactorMatrix,(AA$4+1),FALSE)*$E903</f>
        <v>0</v>
      </c>
      <c r="AB903" s="59">
        <f>VLOOKUP(CONCATENATE($F903," ",$G903),AllocFactorMatrix,(AB$4+1),FALSE)*$E903</f>
        <v>0</v>
      </c>
      <c r="AC903" s="59">
        <f>VLOOKUP(CONCATENATE($F903," ",$G903),AllocFactorMatrix,(AC$4+1),FALSE)*$E903</f>
        <v>0</v>
      </c>
    </row>
    <row r="904" spans="1:29" s="52" customFormat="1" hidden="1" outlineLevel="1">
      <c r="A904" s="53"/>
      <c r="B904" s="104"/>
      <c r="E904" s="48"/>
      <c r="F904" s="175" t="str">
        <f>F911</f>
        <v>REVYEC_FXNL</v>
      </c>
      <c r="G904" s="52" t="str">
        <f>$G$8</f>
        <v>PRODUCTION</v>
      </c>
      <c r="H904" s="57">
        <f t="shared" ref="H904:H919" ca="1" si="463">SUBTOTAL(9,I904:AC904)</f>
        <v>-7766868.4644730138</v>
      </c>
      <c r="I904" s="59">
        <f ca="1">VLOOKUP(CONCATENATE($F904," ",$G904),AllocFactorMatrix,(I$4+1),FALSE)*$E911</f>
        <v>-26425.552381499379</v>
      </c>
      <c r="J904" s="59">
        <f ca="1">VLOOKUP(CONCATENATE($F904," ",$G904),AllocFactorMatrix,(J$4+1),FALSE)*$E911</f>
        <v>-130438.27162995297</v>
      </c>
      <c r="K904" s="59">
        <f ca="1">VLOOKUP(CONCATENATE($F904," ",$G904),AllocFactorMatrix,(K$4+1),FALSE)*$E911</f>
        <v>-4013.8786651487326</v>
      </c>
      <c r="L904" s="59">
        <f ca="1">VLOOKUP(CONCATENATE($F904," ",$G904),AllocFactorMatrix,(L$4+1),FALSE)*$E911</f>
        <v>18213.047193112838</v>
      </c>
      <c r="M904" s="59">
        <f t="shared" ref="M904:M911" ca="1" si="464">SUBTOTAL(9,J904:L904)</f>
        <v>-116239.10310198888</v>
      </c>
      <c r="N904" s="59">
        <f ca="1">VLOOKUP(CONCATENATE($F904," ",$G904),AllocFactorMatrix,(N$4+1),FALSE)*$E911</f>
        <v>-426246.94148447079</v>
      </c>
      <c r="O904" s="59">
        <f ca="1">VLOOKUP(CONCATENATE($F904," ",$G904),AllocFactorMatrix,(O$4+1),FALSE)*$E911</f>
        <v>-436702.18917722069</v>
      </c>
      <c r="P904" s="59">
        <f ca="1">VLOOKUP(CONCATENATE($F904," ",$G904),AllocFactorMatrix,(P$4+1),FALSE)*$E911</f>
        <v>-52750.060125715441</v>
      </c>
      <c r="Q904" s="59">
        <f ca="1">VLOOKUP(CONCATENATE($F904," ",$G904),AllocFactorMatrix,(Q$4+1),FALSE)*$E911</f>
        <v>1856.5795135464048</v>
      </c>
      <c r="R904" s="59">
        <f ca="1">SUBTOTAL(9,N904:Q904)</f>
        <v>-913842.61127386056</v>
      </c>
      <c r="S904" s="59">
        <f ca="1">VLOOKUP(CONCATENATE($F904," ",$G904),AllocFactorMatrix,(S$4+1),FALSE)*$E911</f>
        <v>14370.685255842975</v>
      </c>
      <c r="T904" s="59">
        <f ca="1">VLOOKUP(CONCATENATE($F904," ",$G904),AllocFactorMatrix,(T$4+1),FALSE)*$E911</f>
        <v>-499402.10254861659</v>
      </c>
      <c r="U904" s="59">
        <f ca="1">VLOOKUP(CONCATENATE($F904," ",$G904),AllocFactorMatrix,(U$4+1),FALSE)*$E911</f>
        <v>-5241375.2667850731</v>
      </c>
      <c r="V904" s="59">
        <f ca="1">VLOOKUP(CONCATENATE($F904," ",$G904),AllocFactorMatrix,(V$4+1),FALSE)*$E911</f>
        <v>-931033.37754731928</v>
      </c>
      <c r="W904" s="59">
        <f ca="1">SUBTOTAL(9,S904:V904)</f>
        <v>-6657440.0616251659</v>
      </c>
      <c r="X904" s="59">
        <f ca="1">VLOOKUP(CONCATENATE($F904," ",$G904),AllocFactorMatrix,(X$4+1),FALSE)*$E911</f>
        <v>-52153.587815538573</v>
      </c>
      <c r="Y904" s="59">
        <f ca="1">VLOOKUP(CONCATENATE($F904," ",$G904),AllocFactorMatrix,(Y$4+1),FALSE)*$E911</f>
        <v>0</v>
      </c>
      <c r="Z904" s="59">
        <f t="shared" ref="Z904:Z911" ca="1" si="465">SUBTOTAL(9,X904:Y904)</f>
        <v>-52153.587815538573</v>
      </c>
      <c r="AA904" s="59">
        <f ca="1">VLOOKUP(CONCATENATE($F904," ",$G904),AllocFactorMatrix,(AA$4+1),FALSE)*$E911</f>
        <v>0</v>
      </c>
      <c r="AB904" s="59">
        <f ca="1">VLOOKUP(CONCATENATE($F904," ",$G904),AllocFactorMatrix,(AB$4+1),FALSE)*$E911</f>
        <v>-882.2699494102543</v>
      </c>
      <c r="AC904" s="59">
        <f ca="1">VLOOKUP(CONCATENATE($F904," ",$G904),AllocFactorMatrix,(AC$4+1),FALSE)*$E911</f>
        <v>114.72167445094311</v>
      </c>
    </row>
    <row r="905" spans="1:29" s="52" customFormat="1" hidden="1" outlineLevel="1">
      <c r="A905" s="53"/>
      <c r="B905" s="104"/>
      <c r="E905" s="48"/>
      <c r="F905" s="175" t="str">
        <f>F911</f>
        <v>REVYEC_FXNL</v>
      </c>
      <c r="G905" s="52" t="str">
        <f>$G$9</f>
        <v>BULKTRAN</v>
      </c>
      <c r="H905" s="57">
        <f t="shared" ca="1" si="463"/>
        <v>-514114.75237512891</v>
      </c>
      <c r="I905" s="59">
        <f ca="1">VLOOKUP(CONCATENATE($F905," ",$G905),AllocFactorMatrix,(I$4+1),FALSE)*$E911</f>
        <v>3667.6063406594953</v>
      </c>
      <c r="J905" s="59">
        <f ca="1">VLOOKUP(CONCATENATE($F905," ",$G905),AllocFactorMatrix,(J$4+1),FALSE)*$E911</f>
        <v>753.44473250444253</v>
      </c>
      <c r="K905" s="59">
        <f ca="1">VLOOKUP(CONCATENATE($F905," ",$G905),AllocFactorMatrix,(K$4+1),FALSE)*$E911</f>
        <v>223.07214203825851</v>
      </c>
      <c r="L905" s="59">
        <f ca="1">VLOOKUP(CONCATENATE($F905," ",$G905),AllocFactorMatrix,(L$4+1),FALSE)*$E911</f>
        <v>-4321.8417597629732</v>
      </c>
      <c r="M905" s="59">
        <f t="shared" ca="1" si="464"/>
        <v>-3345.3248852202723</v>
      </c>
      <c r="N905" s="59">
        <f ca="1">VLOOKUP(CONCATENATE($F905," ",$G905),AllocFactorMatrix,(N$4+1),FALSE)*$E911</f>
        <v>8137.2113158514348</v>
      </c>
      <c r="O905" s="59">
        <f ca="1">VLOOKUP(CONCATENATE($F905," ",$G905),AllocFactorMatrix,(O$4+1),FALSE)*$E911</f>
        <v>-38596.529100450171</v>
      </c>
      <c r="P905" s="59">
        <f ca="1">VLOOKUP(CONCATENATE($F905," ",$G905),AllocFactorMatrix,(P$4+1),FALSE)*$E911</f>
        <v>-1429.0491558200192</v>
      </c>
      <c r="Q905" s="59">
        <f ca="1">VLOOKUP(CONCATENATE($F905," ",$G905),AllocFactorMatrix,(Q$4+1),FALSE)*$E911</f>
        <v>-515.02700955506748</v>
      </c>
      <c r="R905" s="59">
        <f t="shared" ref="R905:R911" ca="1" si="466">SUBTOTAL(9,N905:Q905)</f>
        <v>-32403.393949973823</v>
      </c>
      <c r="S905" s="59">
        <f ca="1">VLOOKUP(CONCATENATE($F905," ",$G905),AllocFactorMatrix,(S$4+1),FALSE)*$E911</f>
        <v>-748.47450210059867</v>
      </c>
      <c r="T905" s="59">
        <f ca="1">VLOOKUP(CONCATENATE($F905," ",$G905),AllocFactorMatrix,(T$4+1),FALSE)*$E911</f>
        <v>-48183.249621886382</v>
      </c>
      <c r="U905" s="59">
        <f ca="1">VLOOKUP(CONCATENATE($F905," ",$G905),AllocFactorMatrix,(U$4+1),FALSE)*$E911</f>
        <v>-308965.68075730215</v>
      </c>
      <c r="V905" s="59">
        <f ca="1">VLOOKUP(CONCATENATE($F905," ",$G905),AllocFactorMatrix,(V$4+1),FALSE)*$E911</f>
        <v>-124103.59950076332</v>
      </c>
      <c r="W905" s="59">
        <f t="shared" ref="W905:W911" ca="1" si="467">SUBTOTAL(9,S905:V905)</f>
        <v>-482001.00438205246</v>
      </c>
      <c r="X905" s="59">
        <f ca="1">VLOOKUP(CONCATENATE($F905," ",$G905),AllocFactorMatrix,(X$4+1),FALSE)*$E911</f>
        <v>32.321811986883887</v>
      </c>
      <c r="Y905" s="59">
        <f ca="1">VLOOKUP(CONCATENATE($F905," ",$G905),AllocFactorMatrix,(Y$4+1),FALSE)*$E911</f>
        <v>0</v>
      </c>
      <c r="Z905" s="59">
        <f t="shared" ca="1" si="465"/>
        <v>32.321811986883887</v>
      </c>
      <c r="AA905" s="59">
        <f ca="1">VLOOKUP(CONCATENATE($F905," ",$G905),AllocFactorMatrix,(AA$4+1),FALSE)*$E911</f>
        <v>0</v>
      </c>
      <c r="AB905" s="59">
        <f ca="1">VLOOKUP(CONCATENATE($F905," ",$G905),AllocFactorMatrix,(AB$4+1),FALSE)*$E911</f>
        <v>-77.04760959353915</v>
      </c>
      <c r="AC905" s="59">
        <f ca="1">VLOOKUP(CONCATENATE($F905," ",$G905),AllocFactorMatrix,(AC$4+1),FALSE)*$E911</f>
        <v>12.090299064051441</v>
      </c>
    </row>
    <row r="906" spans="1:29" s="52" customFormat="1" hidden="1" outlineLevel="1">
      <c r="A906" s="53"/>
      <c r="B906" s="104"/>
      <c r="E906" s="48"/>
      <c r="F906" s="175" t="str">
        <f>F911</f>
        <v>REVYEC_FXNL</v>
      </c>
      <c r="G906" s="52" t="str">
        <f>$G$10</f>
        <v>SUBTRAN</v>
      </c>
      <c r="H906" s="57">
        <f t="shared" ca="1" si="463"/>
        <v>-121185.2377057237</v>
      </c>
      <c r="I906" s="59">
        <f ca="1">VLOOKUP(CONCATENATE($F906," ",$G906),AllocFactorMatrix,(I$4+1),FALSE)*$E911</f>
        <v>967.74491396020017</v>
      </c>
      <c r="J906" s="59">
        <f ca="1">VLOOKUP(CONCATENATE($F906," ",$G906),AllocFactorMatrix,(J$4+1),FALSE)*$E911</f>
        <v>214.06305193381871</v>
      </c>
      <c r="K906" s="59">
        <f ca="1">VLOOKUP(CONCATENATE($F906," ",$G906),AllocFactorMatrix,(K$4+1),FALSE)*$E911</f>
        <v>59.936606612477973</v>
      </c>
      <c r="L906" s="59">
        <f ca="1">VLOOKUP(CONCATENATE($F906," ",$G906),AllocFactorMatrix,(L$4+1),FALSE)*$E911</f>
        <v>-1396.3994829983128</v>
      </c>
      <c r="M906" s="59">
        <f t="shared" ca="1" si="464"/>
        <v>-1122.3998244520162</v>
      </c>
      <c r="N906" s="59">
        <f ca="1">VLOOKUP(CONCATENATE($F906," ",$G906),AllocFactorMatrix,(N$4+1),FALSE)*$E911</f>
        <v>2135.2512949348666</v>
      </c>
      <c r="O906" s="59">
        <f ca="1">VLOOKUP(CONCATENATE($F906," ",$G906),AllocFactorMatrix,(O$4+1),FALSE)*$E911</f>
        <v>-9868.7508768407042</v>
      </c>
      <c r="P906" s="59">
        <f ca="1">VLOOKUP(CONCATENATE($F906," ",$G906),AllocFactorMatrix,(P$4+1),FALSE)*$E911</f>
        <v>-465.24090515207911</v>
      </c>
      <c r="Q906" s="59">
        <f ca="1">VLOOKUP(CONCATENATE($F906," ",$G906),AllocFactorMatrix,(Q$4+1),FALSE)*$E911</f>
        <v>0</v>
      </c>
      <c r="R906" s="59">
        <f t="shared" ca="1" si="466"/>
        <v>-8198.7404870579176</v>
      </c>
      <c r="S906" s="59">
        <f ca="1">VLOOKUP(CONCATENATE($F906," ",$G906),AllocFactorMatrix,(S$4+1),FALSE)*$E911</f>
        <v>-184.27852628980955</v>
      </c>
      <c r="T906" s="59">
        <f ca="1">VLOOKUP(CONCATENATE($F906," ",$G906),AllocFactorMatrix,(T$4+1),FALSE)*$E911</f>
        <v>-12168.146957969821</v>
      </c>
      <c r="U906" s="59">
        <f ca="1">VLOOKUP(CONCATENATE($F906," ",$G906),AllocFactorMatrix,(U$4+1),FALSE)*$E911</f>
        <v>-100492.47189894709</v>
      </c>
      <c r="V906" s="59">
        <f ca="1">VLOOKUP(CONCATENATE($F906," ",$G906),AllocFactorMatrix,(V$4+1),FALSE)*$E911</f>
        <v>0</v>
      </c>
      <c r="W906" s="59">
        <f t="shared" ca="1" si="467"/>
        <v>-112844.89738320671</v>
      </c>
      <c r="X906" s="59">
        <f ca="1">VLOOKUP(CONCATENATE($F906," ",$G906),AllocFactorMatrix,(X$4+1),FALSE)*$E911</f>
        <v>13.055075032436612</v>
      </c>
      <c r="Y906" s="59">
        <f ca="1">VLOOKUP(CONCATENATE($F906," ",$G906),AllocFactorMatrix,(Y$4+1),FALSE)*$E911</f>
        <v>0</v>
      </c>
      <c r="Z906" s="59">
        <f t="shared" ca="1" si="465"/>
        <v>13.055075032436612</v>
      </c>
      <c r="AA906" s="59">
        <f ca="1">VLOOKUP(CONCATENATE($F906," ",$G906),AllocFactorMatrix,(AA$4+1),FALSE)*$E911</f>
        <v>0</v>
      </c>
      <c r="AB906" s="59">
        <f ca="1">VLOOKUP(CONCATENATE($F906," ",$G906),AllocFactorMatrix,(AB$4+1),FALSE)*$E911</f>
        <v>0</v>
      </c>
      <c r="AC906" s="59">
        <f ca="1">VLOOKUP(CONCATENATE($F906," ",$G906),AllocFactorMatrix,(AC$4+1),FALSE)*$E911</f>
        <v>0</v>
      </c>
    </row>
    <row r="907" spans="1:29" s="52" customFormat="1" hidden="1" outlineLevel="1">
      <c r="A907" s="53"/>
      <c r="B907" s="104"/>
      <c r="E907" s="48"/>
      <c r="F907" s="175" t="str">
        <f>F911</f>
        <v>REVYEC_FXNL</v>
      </c>
      <c r="G907" s="52" t="str">
        <f>$G$11</f>
        <v>DISTPRI</v>
      </c>
      <c r="H907" s="57">
        <f t="shared" ca="1" si="463"/>
        <v>-629121.03983405349</v>
      </c>
      <c r="I907" s="59">
        <f ca="1">VLOOKUP(CONCATENATE($F907," ",$G907),AllocFactorMatrix,(I$4+1),FALSE)*$E911</f>
        <v>-7266.4058923394323</v>
      </c>
      <c r="J907" s="59">
        <f ca="1">VLOOKUP(CONCATENATE($F907," ",$G907),AllocFactorMatrix,(J$4+1),FALSE)*$E911</f>
        <v>-48586.46548498256</v>
      </c>
      <c r="K907" s="59">
        <f ca="1">VLOOKUP(CONCATENATE($F907," ",$G907),AllocFactorMatrix,(K$4+1),FALSE)*$E911</f>
        <v>-1364.4492145324084</v>
      </c>
      <c r="L907" s="59">
        <f ca="1">VLOOKUP(CONCATENATE($F907," ",$G907),AllocFactorMatrix,(L$4+1),FALSE)*$E911</f>
        <v>0</v>
      </c>
      <c r="M907" s="59">
        <f t="shared" ca="1" si="464"/>
        <v>-49950.914699514971</v>
      </c>
      <c r="N907" s="59">
        <f ca="1">VLOOKUP(CONCATENATE($F907," ",$G907),AllocFactorMatrix,(N$4+1),FALSE)*$E911</f>
        <v>-151809.96942155066</v>
      </c>
      <c r="O907" s="59">
        <f ca="1">VLOOKUP(CONCATENATE($F907," ",$G907),AllocFactorMatrix,(O$4+1),FALSE)*$E911</f>
        <v>-190364.83104300563</v>
      </c>
      <c r="P907" s="59">
        <f ca="1">VLOOKUP(CONCATENATE($F907," ",$G907),AllocFactorMatrix,(P$4+1),FALSE)*$E911</f>
        <v>0</v>
      </c>
      <c r="Q907" s="59">
        <f ca="1">VLOOKUP(CONCATENATE($F907," ",$G907),AllocFactorMatrix,(Q$4+1),FALSE)*$E911</f>
        <v>0</v>
      </c>
      <c r="R907" s="59">
        <f t="shared" ca="1" si="466"/>
        <v>-342174.80046455632</v>
      </c>
      <c r="S907" s="59">
        <f ca="1">VLOOKUP(CONCATENATE($F907," ",$G907),AllocFactorMatrix,(S$4+1),FALSE)*$E911</f>
        <v>4547.3067211359621</v>
      </c>
      <c r="T907" s="59">
        <f ca="1">VLOOKUP(CONCATENATE($F907," ",$G907),AllocFactorMatrix,(T$4+1),FALSE)*$E911</f>
        <v>-215097.958066358</v>
      </c>
      <c r="U907" s="59">
        <f ca="1">VLOOKUP(CONCATENATE($F907," ",$G907),AllocFactorMatrix,(U$4+1),FALSE)*$E911</f>
        <v>0</v>
      </c>
      <c r="V907" s="59">
        <f ca="1">VLOOKUP(CONCATENATE($F907," ",$G907),AllocFactorMatrix,(V$4+1),FALSE)*$E911</f>
        <v>0</v>
      </c>
      <c r="W907" s="59">
        <f t="shared" ca="1" si="467"/>
        <v>-210550.65134522202</v>
      </c>
      <c r="X907" s="59">
        <f ca="1">VLOOKUP(CONCATENATE($F907," ",$G907),AllocFactorMatrix,(X$4+1),FALSE)*$E911</f>
        <v>-19178.267432420787</v>
      </c>
      <c r="Y907" s="59">
        <f ca="1">VLOOKUP(CONCATENATE($F907," ",$G907),AllocFactorMatrix,(Y$4+1),FALSE)*$E911</f>
        <v>0</v>
      </c>
      <c r="Z907" s="59">
        <f t="shared" ca="1" si="465"/>
        <v>-19178.267432420787</v>
      </c>
      <c r="AA907" s="59">
        <f ca="1">VLOOKUP(CONCATENATE($F907," ",$G907),AllocFactorMatrix,(AA$4+1),FALSE)*$E911</f>
        <v>0</v>
      </c>
      <c r="AB907" s="59">
        <f ca="1">VLOOKUP(CONCATENATE($F907," ",$G907),AllocFactorMatrix,(AB$4+1),FALSE)*$E911</f>
        <v>0</v>
      </c>
      <c r="AC907" s="59">
        <f ca="1">VLOOKUP(CONCATENATE($F907," ",$G907),AllocFactorMatrix,(AC$4+1),FALSE)*$E911</f>
        <v>0</v>
      </c>
    </row>
    <row r="908" spans="1:29" s="52" customFormat="1" hidden="1" outlineLevel="1">
      <c r="A908" s="53"/>
      <c r="B908" s="104"/>
      <c r="E908" s="48"/>
      <c r="F908" s="175" t="str">
        <f>F911</f>
        <v>REVYEC_FXNL</v>
      </c>
      <c r="G908" s="52" t="str">
        <f>$G$12</f>
        <v>DISTSEC</v>
      </c>
      <c r="H908" s="57">
        <f t="shared" ca="1" si="463"/>
        <v>-85757.023308664982</v>
      </c>
      <c r="I908" s="59">
        <f ca="1">VLOOKUP(CONCATENATE($F908," ",$G908),AllocFactorMatrix,(I$4+1),FALSE)*$E911</f>
        <v>-3339.2375606944252</v>
      </c>
      <c r="J908" s="59">
        <f ca="1">VLOOKUP(CONCATENATE($F908," ",$G908),AllocFactorMatrix,(J$4+1),FALSE)*$E911</f>
        <v>-20585.04532002638</v>
      </c>
      <c r="K908" s="59">
        <f ca="1">VLOOKUP(CONCATENATE($F908," ",$G908),AllocFactorMatrix,(K$4+1),FALSE)*$E911</f>
        <v>0</v>
      </c>
      <c r="L908" s="59">
        <f ca="1">VLOOKUP(CONCATENATE($F908," ",$G908),AllocFactorMatrix,(L$4+1),FALSE)*$E911</f>
        <v>0</v>
      </c>
      <c r="M908" s="59">
        <f t="shared" ca="1" si="464"/>
        <v>-20585.04532002638</v>
      </c>
      <c r="N908" s="59">
        <f ca="1">VLOOKUP(CONCATENATE($F908," ",$G908),AllocFactorMatrix,(N$4+1),FALSE)*$E911</f>
        <v>-55172.033681879468</v>
      </c>
      <c r="O908" s="59">
        <f ca="1">VLOOKUP(CONCATENATE($F908," ",$G908),AllocFactorMatrix,(O$4+1),FALSE)*$E911</f>
        <v>0</v>
      </c>
      <c r="P908" s="59">
        <f ca="1">VLOOKUP(CONCATENATE($F908," ",$G908),AllocFactorMatrix,(P$4+1),FALSE)*$E911</f>
        <v>0</v>
      </c>
      <c r="Q908" s="59">
        <f ca="1">VLOOKUP(CONCATENATE($F908," ",$G908),AllocFactorMatrix,(Q$4+1),FALSE)*$E911</f>
        <v>0</v>
      </c>
      <c r="R908" s="59">
        <f t="shared" ca="1" si="466"/>
        <v>-55172.033681879468</v>
      </c>
      <c r="S908" s="59">
        <f ca="1">VLOOKUP(CONCATENATE($F908," ",$G908),AllocFactorMatrix,(S$4+1),FALSE)*$E911</f>
        <v>1345.8965849698814</v>
      </c>
      <c r="T908" s="59">
        <f ca="1">VLOOKUP(CONCATENATE($F908," ",$G908),AllocFactorMatrix,(T$4+1),FALSE)*$E911</f>
        <v>0</v>
      </c>
      <c r="U908" s="59">
        <f ca="1">VLOOKUP(CONCATENATE($F908," ",$G908),AllocFactorMatrix,(U$4+1),FALSE)*$E911</f>
        <v>0</v>
      </c>
      <c r="V908" s="59">
        <f ca="1">VLOOKUP(CONCATENATE($F908," ",$G908),AllocFactorMatrix,(V$4+1),FALSE)*$E911</f>
        <v>0</v>
      </c>
      <c r="W908" s="59">
        <f t="shared" ca="1" si="467"/>
        <v>1345.8965849698814</v>
      </c>
      <c r="X908" s="59">
        <f ca="1">VLOOKUP(CONCATENATE($F908," ",$G908),AllocFactorMatrix,(X$4+1),FALSE)*$E911</f>
        <v>-7224.6606198842164</v>
      </c>
      <c r="Y908" s="59">
        <f ca="1">VLOOKUP(CONCATENATE($F908," ",$G908),AllocFactorMatrix,(Y$4+1),FALSE)*$E911</f>
        <v>0</v>
      </c>
      <c r="Z908" s="59">
        <f t="shared" ca="1" si="465"/>
        <v>-7224.6606198842164</v>
      </c>
      <c r="AA908" s="59">
        <f ca="1">VLOOKUP(CONCATENATE($F908," ",$G908),AllocFactorMatrix,(AA$4+1),FALSE)*$E911</f>
        <v>0</v>
      </c>
      <c r="AB908" s="59">
        <f ca="1">VLOOKUP(CONCATENATE($F908," ",$G908),AllocFactorMatrix,(AB$4+1),FALSE)*$E911</f>
        <v>-904.77735359887288</v>
      </c>
      <c r="AC908" s="59">
        <f ca="1">VLOOKUP(CONCATENATE($F908," ",$G908),AllocFactorMatrix,(AC$4+1),FALSE)*$E911</f>
        <v>122.83464244851034</v>
      </c>
    </row>
    <row r="909" spans="1:29" s="52" customFormat="1" hidden="1" outlineLevel="1">
      <c r="A909" s="53"/>
      <c r="B909" s="104"/>
      <c r="E909" s="48"/>
      <c r="F909" s="175" t="str">
        <f>F911</f>
        <v>REVYEC_FXNL</v>
      </c>
      <c r="G909" s="52" t="str">
        <f>$G$13</f>
        <v>ENERGY</v>
      </c>
      <c r="H909" s="57">
        <f t="shared" ca="1" si="463"/>
        <v>-5354992.434474933</v>
      </c>
      <c r="I909" s="59">
        <f ca="1">VLOOKUP(CONCATENATE($F909," ",$G909),AllocFactorMatrix,(I$4+1),FALSE)*$E911</f>
        <v>-15097.565410491497</v>
      </c>
      <c r="J909" s="59">
        <f ca="1">VLOOKUP(CONCATENATE($F909," ",$G909),AllocFactorMatrix,(J$4+1),FALSE)*$E911</f>
        <v>-74356.867910367087</v>
      </c>
      <c r="K909" s="59">
        <f ca="1">VLOOKUP(CONCATENATE($F909," ",$G909),AllocFactorMatrix,(K$4+1),FALSE)*$E911</f>
        <v>-2479.0056535717854</v>
      </c>
      <c r="L909" s="59">
        <f ca="1">VLOOKUP(CONCATENATE($F909," ",$G909),AllocFactorMatrix,(L$4+1),FALSE)*$E911</f>
        <v>16526.306858599899</v>
      </c>
      <c r="M909" s="59">
        <f t="shared" ca="1" si="464"/>
        <v>-60309.566705338977</v>
      </c>
      <c r="N909" s="59">
        <f ca="1">VLOOKUP(CONCATENATE($F909," ",$G909),AllocFactorMatrix,(N$4+1),FALSE)*$E911</f>
        <v>-267615.53651029483</v>
      </c>
      <c r="O909" s="59">
        <f ca="1">VLOOKUP(CONCATENATE($F909," ",$G909),AllocFactorMatrix,(O$4+1),FALSE)*$E911</f>
        <v>-208111.24574562965</v>
      </c>
      <c r="P909" s="59">
        <f ca="1">VLOOKUP(CONCATENATE($F909," ",$G909),AllocFactorMatrix,(P$4+1),FALSE)*$E911</f>
        <v>-29259.130433120328</v>
      </c>
      <c r="Q909" s="59">
        <f ca="1">VLOOKUP(CONCATENATE($F909," ",$G909),AllocFactorMatrix,(Q$4+1),FALSE)*$E911</f>
        <v>1744.3309945666658</v>
      </c>
      <c r="R909" s="59">
        <f t="shared" ca="1" si="466"/>
        <v>-503241.58169447817</v>
      </c>
      <c r="S909" s="59">
        <f ca="1">VLOOKUP(CONCATENATE($F909," ",$G909),AllocFactorMatrix,(S$4+1),FALSE)*$E911</f>
        <v>10774.014743549014</v>
      </c>
      <c r="T909" s="59">
        <f ca="1">VLOOKUP(CONCATENATE($F909," ",$G909),AllocFactorMatrix,(T$4+1),FALSE)*$E911</f>
        <v>-303657.66259185335</v>
      </c>
      <c r="U909" s="59">
        <f ca="1">VLOOKUP(CONCATENATE($F909," ",$G909),AllocFactorMatrix,(U$4+1),FALSE)*$E911</f>
        <v>-3854478.8131561512</v>
      </c>
      <c r="V909" s="59">
        <f ca="1">VLOOKUP(CONCATENATE($F909," ",$G909),AllocFactorMatrix,(V$4+1),FALSE)*$E911</f>
        <v>-594216.14990743203</v>
      </c>
      <c r="W909" s="59">
        <f t="shared" ca="1" si="467"/>
        <v>-4741578.6109118871</v>
      </c>
      <c r="X909" s="59">
        <f ca="1">VLOOKUP(CONCATENATE($F909," ",$G909),AllocFactorMatrix,(X$4+1),FALSE)*$E911</f>
        <v>-32012.225015410404</v>
      </c>
      <c r="Y909" s="59">
        <f ca="1">VLOOKUP(CONCATENATE($F909," ",$G909),AllocFactorMatrix,(Y$4+1),FALSE)*$E911</f>
        <v>0</v>
      </c>
      <c r="Z909" s="59">
        <f t="shared" ca="1" si="465"/>
        <v>-32012.225015410404</v>
      </c>
      <c r="AA909" s="59">
        <f ca="1">VLOOKUP(CONCATENATE($F909," ",$G909),AllocFactorMatrix,(AA$4+1),FALSE)*$E911</f>
        <v>0</v>
      </c>
      <c r="AB909" s="59">
        <f ca="1">VLOOKUP(CONCATENATE($F909," ",$G909),AllocFactorMatrix,(AB$4+1),FALSE)*$E911</f>
        <v>-3151.5606990615634</v>
      </c>
      <c r="AC909" s="59">
        <f ca="1">VLOOKUP(CONCATENATE($F909," ",$G909),AllocFactorMatrix,(AC$4+1),FALSE)*$E911</f>
        <v>398.67596173527642</v>
      </c>
    </row>
    <row r="910" spans="1:29" s="52" customFormat="1" hidden="1" outlineLevel="1">
      <c r="A910" s="53"/>
      <c r="B910" s="104"/>
      <c r="E910" s="48"/>
      <c r="F910" s="175" t="str">
        <f>F911</f>
        <v>REVYEC_FXNL</v>
      </c>
      <c r="G910" s="52" t="str">
        <f>$G$14</f>
        <v>CUSTOMER</v>
      </c>
      <c r="H910" s="57">
        <f t="shared" ca="1" si="463"/>
        <v>-74076.274149205521</v>
      </c>
      <c r="I910" s="59">
        <f ca="1">VLOOKUP(CONCATENATE($F910," ",$G910),AllocFactorMatrix,(I$4+1),FALSE)*$E911</f>
        <v>-2694.0812826266051</v>
      </c>
      <c r="J910" s="59">
        <f ca="1">VLOOKUP(CONCATENATE($F910," ",$G910),AllocFactorMatrix,(J$4+1),FALSE)*$E911</f>
        <v>-15786.116787856721</v>
      </c>
      <c r="K910" s="59">
        <f ca="1">VLOOKUP(CONCATENATE($F910," ",$G910),AllocFactorMatrix,(K$4+1),FALSE)*$E911</f>
        <v>-1724.9206861750117</v>
      </c>
      <c r="L910" s="59">
        <f ca="1">VLOOKUP(CONCATENATE($F910," ",$G910),AllocFactorMatrix,(L$4+1),FALSE)*$E911</f>
        <v>6674.4142114098931</v>
      </c>
      <c r="M910" s="59">
        <f t="shared" ca="1" si="464"/>
        <v>-10836.623262621841</v>
      </c>
      <c r="N910" s="59">
        <f ca="1">VLOOKUP(CONCATENATE($F910," ",$G910),AllocFactorMatrix,(N$4+1),FALSE)*$E911</f>
        <v>-5752.6873831340099</v>
      </c>
      <c r="O910" s="59">
        <f ca="1">VLOOKUP(CONCATENATE($F910," ",$G910),AllocFactorMatrix,(O$4+1),FALSE)*$E911</f>
        <v>-10713.752062156847</v>
      </c>
      <c r="P910" s="59">
        <f ca="1">VLOOKUP(CONCATENATE($F910," ",$G910),AllocFactorMatrix,(P$4+1),FALSE)*$E911</f>
        <v>-6744.8023944596835</v>
      </c>
      <c r="Q910" s="59">
        <f ca="1">VLOOKUP(CONCATENATE($F910," ",$G910),AllocFactorMatrix,(Q$4+1),FALSE)*$E911</f>
        <v>450.27830144199748</v>
      </c>
      <c r="R910" s="59">
        <f t="shared" ca="1" si="466"/>
        <v>-22760.963538308541</v>
      </c>
      <c r="S910" s="59">
        <f ca="1">VLOOKUP(CONCATENATE($F910," ",$G910),AllocFactorMatrix,(S$4+1),FALSE)*$E911</f>
        <v>26.78945170613396</v>
      </c>
      <c r="T910" s="59">
        <f ca="1">VLOOKUP(CONCATENATE($F910," ",$G910),AllocFactorMatrix,(T$4+1),FALSE)*$E911</f>
        <v>-2469.7750718614416</v>
      </c>
      <c r="U910" s="59">
        <f ca="1">VLOOKUP(CONCATENATE($F910," ",$G910),AllocFactorMatrix,(U$4+1),FALSE)*$E911</f>
        <v>-17538.747987954477</v>
      </c>
      <c r="V910" s="59">
        <f ca="1">VLOOKUP(CONCATENATE($F910," ",$G910),AllocFactorMatrix,(V$4+1),FALSE)*$E911</f>
        <v>-5592.3934148558483</v>
      </c>
      <c r="W910" s="59">
        <f t="shared" ca="1" si="467"/>
        <v>-25574.127022965633</v>
      </c>
      <c r="X910" s="59">
        <f ca="1">VLOOKUP(CONCATENATE($F910," ",$G910),AllocFactorMatrix,(X$4+1),FALSE)*$E911</f>
        <v>-538.09595755176019</v>
      </c>
      <c r="Y910" s="59">
        <f ca="1">VLOOKUP(CONCATENATE($F910," ",$G910),AllocFactorMatrix,(Y$4+1),FALSE)*$E911</f>
        <v>0</v>
      </c>
      <c r="Z910" s="59">
        <f t="shared" ca="1" si="465"/>
        <v>-538.09595755176019</v>
      </c>
      <c r="AA910" s="59">
        <f ca="1">VLOOKUP(CONCATENATE($F910," ",$G910),AllocFactorMatrix,(AA$4+1),FALSE)*$E911</f>
        <v>0</v>
      </c>
      <c r="AB910" s="59">
        <f ca="1">VLOOKUP(CONCATENATE($F910," ",$G910),AllocFactorMatrix,(AB$4+1),FALSE)*$E911</f>
        <v>-13024.414094985994</v>
      </c>
      <c r="AC910" s="59">
        <f ca="1">VLOOKUP(CONCATENATE($F910," ",$G910),AllocFactorMatrix,(AC$4+1),FALSE)*$E911</f>
        <v>1352.0310098548607</v>
      </c>
    </row>
    <row r="911" spans="1:29" s="52" customFormat="1" collapsed="1">
      <c r="A911" s="53"/>
      <c r="D911" s="102" t="s">
        <v>625</v>
      </c>
      <c r="E911" s="58">
        <v>-14546115.226320723</v>
      </c>
      <c r="F911" s="92" t="s">
        <v>363</v>
      </c>
      <c r="G911" s="52" t="str">
        <f>$G$15</f>
        <v>TOTAL</v>
      </c>
      <c r="H911" s="57">
        <f t="shared" ca="1" si="463"/>
        <v>-14546115.226320725</v>
      </c>
      <c r="I911" s="59">
        <f ca="1">VLOOKUP(CONCATENATE($F911," ",$G911),AllocFactorMatrix,(I$4+1),FALSE)*$E911</f>
        <v>-50187.49127303165</v>
      </c>
      <c r="J911" s="59">
        <f ca="1">VLOOKUP(CONCATENATE($F911," ",$G911),AllocFactorMatrix,(J$4+1),FALSE)*$E911</f>
        <v>-288785.25934874744</v>
      </c>
      <c r="K911" s="59">
        <f ca="1">VLOOKUP(CONCATENATE($F911," ",$G911),AllocFactorMatrix,(K$4+1),FALSE)*$E911</f>
        <v>-9299.2454707772049</v>
      </c>
      <c r="L911" s="59">
        <f ca="1">VLOOKUP(CONCATENATE($F911," ",$G911),AllocFactorMatrix,(L$4+1),FALSE)*$E911</f>
        <v>35695.527020361325</v>
      </c>
      <c r="M911" s="59">
        <f t="shared" ca="1" si="464"/>
        <v>-262388.97779916332</v>
      </c>
      <c r="N911" s="59">
        <f ca="1">VLOOKUP(CONCATENATE($F911," ",$G911),AllocFactorMatrix,(N$4+1),FALSE)*$E911</f>
        <v>-896324.70587054314</v>
      </c>
      <c r="O911" s="59">
        <f ca="1">VLOOKUP(CONCATENATE($F911," ",$G911),AllocFactorMatrix,(O$4+1),FALSE)*$E911</f>
        <v>-894357.29800530383</v>
      </c>
      <c r="P911" s="59">
        <f ca="1">VLOOKUP(CONCATENATE($F911," ",$G911),AllocFactorMatrix,(P$4+1),FALSE)*$E911</f>
        <v>-90648.283014267523</v>
      </c>
      <c r="Q911" s="59">
        <f ca="1">VLOOKUP(CONCATENATE($F911," ",$G911),AllocFactorMatrix,(Q$4+1),FALSE)*$E911</f>
        <v>3536.1618000000008</v>
      </c>
      <c r="R911" s="59">
        <f t="shared" ca="1" si="466"/>
        <v>-1877794.1250901145</v>
      </c>
      <c r="S911" s="59">
        <f ca="1">VLOOKUP(CONCATENATE($F911," ",$G911),AllocFactorMatrix,(S$4+1),FALSE)*$E911</f>
        <v>30131.939728813562</v>
      </c>
      <c r="T911" s="59">
        <f ca="1">VLOOKUP(CONCATENATE($F911," ",$G911),AllocFactorMatrix,(T$4+1),FALSE)*$E911</f>
        <v>-1080978.8948585459</v>
      </c>
      <c r="U911" s="59">
        <f ca="1">VLOOKUP(CONCATENATE($F911," ",$G911),AllocFactorMatrix,(U$4+1),FALSE)*$E911</f>
        <v>-9522850.980585428</v>
      </c>
      <c r="V911" s="59">
        <f ca="1">VLOOKUP(CONCATENATE($F911," ",$G911),AllocFactorMatrix,(V$4+1),FALSE)*$E911</f>
        <v>-1654945.5203703707</v>
      </c>
      <c r="W911" s="59">
        <f t="shared" ca="1" si="467"/>
        <v>-12228643.456085533</v>
      </c>
      <c r="X911" s="59">
        <f ca="1">VLOOKUP(CONCATENATE($F911," ",$G911),AllocFactorMatrix,(X$4+1),FALSE)*$E911</f>
        <v>-111061.45995378641</v>
      </c>
      <c r="Y911" s="59">
        <f ca="1">VLOOKUP(CONCATENATE($F911," ",$G911),AllocFactorMatrix,(Y$4+1),FALSE)*$E911</f>
        <v>0</v>
      </c>
      <c r="Z911" s="59">
        <f t="shared" ca="1" si="465"/>
        <v>-111061.45995378641</v>
      </c>
      <c r="AA911" s="59">
        <f ca="1">VLOOKUP(CONCATENATE($F911," ",$G911),AllocFactorMatrix,(AA$4+1),FALSE)*$E911</f>
        <v>0</v>
      </c>
      <c r="AB911" s="59">
        <f ca="1">VLOOKUP(CONCATENATE($F911," ",$G911),AllocFactorMatrix,(AB$4+1),FALSE)*$E911</f>
        <v>-18040.069706650225</v>
      </c>
      <c r="AC911" s="59">
        <f ca="1">VLOOKUP(CONCATENATE($F911," ",$G911),AllocFactorMatrix,(AC$4+1),FALSE)*$E911</f>
        <v>2000.3535875536422</v>
      </c>
    </row>
    <row r="912" spans="1:29" s="52" customFormat="1" hidden="1" outlineLevel="1">
      <c r="A912" s="53"/>
      <c r="B912" s="104"/>
      <c r="E912" s="48"/>
      <c r="F912" s="175" t="str">
        <f>F919</f>
        <v>WEATHER_FXNL</v>
      </c>
      <c r="G912" s="52" t="str">
        <f>$G$8</f>
        <v>PRODUCTION</v>
      </c>
      <c r="H912" s="57">
        <f t="shared" ca="1" si="463"/>
        <v>2229359.9141531303</v>
      </c>
      <c r="I912" s="59">
        <f ca="1">VLOOKUP(CONCATENATE($F912," ",$G912),AllocFactorMatrix,(I$4+1),FALSE)*$E919</f>
        <v>2164467.0369295096</v>
      </c>
      <c r="J912" s="59">
        <f ca="1">VLOOKUP(CONCATENATE($F912," ",$G912),AllocFactorMatrix,(J$4+1),FALSE)*$E919</f>
        <v>56886.821716819388</v>
      </c>
      <c r="K912" s="59">
        <f ca="1">VLOOKUP(CONCATENATE($F912," ",$G912),AllocFactorMatrix,(K$4+1),FALSE)*$E919</f>
        <v>112.84496190504355</v>
      </c>
      <c r="L912" s="59">
        <f ca="1">VLOOKUP(CONCATENATE($F912," ",$G912),AllocFactorMatrix,(L$4+1),FALSE)*$E919</f>
        <v>0</v>
      </c>
      <c r="M912" s="59">
        <f t="shared" ref="M912:M919" ca="1" si="468">SUBTOTAL(9,J912:L912)</f>
        <v>56999.666678724432</v>
      </c>
      <c r="N912" s="59">
        <f ca="1">VLOOKUP(CONCATENATE($F912," ",$G912),AllocFactorMatrix,(N$4+1),FALSE)*$E919</f>
        <v>4653.252632753447</v>
      </c>
      <c r="O912" s="59">
        <f ca="1">VLOOKUP(CONCATENATE($F912," ",$G912),AllocFactorMatrix,(O$4+1),FALSE)*$E919</f>
        <v>1173.8791260480543</v>
      </c>
      <c r="P912" s="59">
        <f ca="1">VLOOKUP(CONCATENATE($F912," ",$G912),AllocFactorMatrix,(P$4+1),FALSE)*$E919</f>
        <v>-566.55220744526764</v>
      </c>
      <c r="Q912" s="59">
        <f ca="1">VLOOKUP(CONCATENATE($F912," ",$G912),AllocFactorMatrix,(Q$4+1),FALSE)*$E919</f>
        <v>-49.105646293134122</v>
      </c>
      <c r="R912" s="59">
        <f ca="1">SUBTOTAL(9,N912:Q912)</f>
        <v>5211.4739050630997</v>
      </c>
      <c r="S912" s="59">
        <f ca="1">VLOOKUP(CONCATENATE($F912," ",$G912),AllocFactorMatrix,(S$4+1),FALSE)*$E919</f>
        <v>847.61458636377199</v>
      </c>
      <c r="T912" s="59">
        <f ca="1">VLOOKUP(CONCATENATE($F912," ",$G912),AllocFactorMatrix,(T$4+1),FALSE)*$E919</f>
        <v>-492.63241787074867</v>
      </c>
      <c r="U912" s="59">
        <f ca="1">VLOOKUP(CONCATENATE($F912," ",$G912),AllocFactorMatrix,(U$4+1),FALSE)*$E919</f>
        <v>-1386.2172958043955</v>
      </c>
      <c r="V912" s="59">
        <f ca="1">VLOOKUP(CONCATENATE($F912," ",$G912),AllocFactorMatrix,(V$4+1),FALSE)*$E919</f>
        <v>-675.0579866847271</v>
      </c>
      <c r="W912" s="59">
        <f ca="1">SUBTOTAL(9,S912:V912)</f>
        <v>-1706.2931139960992</v>
      </c>
      <c r="X912" s="59">
        <f ca="1">VLOOKUP(CONCATENATE($F912," ",$G912),AllocFactorMatrix,(X$4+1),FALSE)*$E919</f>
        <v>3962.0155172471582</v>
      </c>
      <c r="Y912" s="59">
        <f ca="1">VLOOKUP(CONCATENATE($F912," ",$G912),AllocFactorMatrix,(Y$4+1),FALSE)*$E919</f>
        <v>426.01423658175923</v>
      </c>
      <c r="Z912" s="59">
        <f t="shared" ref="Z912:Z919" ca="1" si="469">SUBTOTAL(9,X912:Y912)</f>
        <v>4388.0297538289178</v>
      </c>
      <c r="AA912" s="59">
        <f ca="1">VLOOKUP(CONCATENATE($F912," ",$G912),AllocFactorMatrix,(AA$4+1),FALSE)*$E919</f>
        <v>0</v>
      </c>
      <c r="AB912" s="59">
        <f ca="1">VLOOKUP(CONCATENATE($F912," ",$G912),AllocFactorMatrix,(AB$4+1),FALSE)*$E919</f>
        <v>0</v>
      </c>
      <c r="AC912" s="59">
        <f ca="1">VLOOKUP(CONCATENATE($F912," ",$G912),AllocFactorMatrix,(AC$4+1),FALSE)*$E919</f>
        <v>0</v>
      </c>
    </row>
    <row r="913" spans="1:29" s="52" customFormat="1" hidden="1" outlineLevel="1">
      <c r="A913" s="53"/>
      <c r="B913" s="104"/>
      <c r="E913" s="48"/>
      <c r="F913" s="175" t="str">
        <f>F919</f>
        <v>WEATHER_FXNL</v>
      </c>
      <c r="G913" s="52" t="str">
        <f>$G$9</f>
        <v>BULKTRAN</v>
      </c>
      <c r="H913" s="57">
        <f t="shared" ca="1" si="463"/>
        <v>-301013.2334970255</v>
      </c>
      <c r="I913" s="59">
        <f ca="1">VLOOKUP(CONCATENATE($F913," ",$G913),AllocFactorMatrix,(I$4+1),FALSE)*$E919</f>
        <v>-300406.70159647643</v>
      </c>
      <c r="J913" s="59">
        <f ca="1">VLOOKUP(CONCATENATE($F913," ",$G913),AllocFactorMatrix,(J$4+1),FALSE)*$E919</f>
        <v>-328.59279439896051</v>
      </c>
      <c r="K913" s="59">
        <f ca="1">VLOOKUP(CONCATENATE($F913," ",$G913),AllocFactorMatrix,(K$4+1),FALSE)*$E919</f>
        <v>-6.2713822390670062</v>
      </c>
      <c r="L913" s="59">
        <f ca="1">VLOOKUP(CONCATENATE($F913," ",$G913),AllocFactorMatrix,(L$4+1),FALSE)*$E919</f>
        <v>0</v>
      </c>
      <c r="M913" s="59">
        <f t="shared" ca="1" si="468"/>
        <v>-334.86417663802752</v>
      </c>
      <c r="N913" s="59">
        <f ca="1">VLOOKUP(CONCATENATE($F913," ",$G913),AllocFactorMatrix,(N$4+1),FALSE)*$E919</f>
        <v>-88.832308912030783</v>
      </c>
      <c r="O913" s="59">
        <f ca="1">VLOOKUP(CONCATENATE($F913," ",$G913),AllocFactorMatrix,(O$4+1),FALSE)*$E919</f>
        <v>103.74955970403477</v>
      </c>
      <c r="P913" s="59">
        <f ca="1">VLOOKUP(CONCATENATE($F913," ",$G913),AllocFactorMatrix,(P$4+1),FALSE)*$E919</f>
        <v>-15.348436605533578</v>
      </c>
      <c r="Q913" s="59">
        <f ca="1">VLOOKUP(CONCATENATE($F913," ",$G913),AllocFactorMatrix,(Q$4+1),FALSE)*$E919</f>
        <v>13.62221977463914</v>
      </c>
      <c r="R913" s="59">
        <f t="shared" ref="R913:R919" ca="1" si="470">SUBTOTAL(9,N913:Q913)</f>
        <v>13.191033961109545</v>
      </c>
      <c r="S913" s="59">
        <f ca="1">VLOOKUP(CONCATENATE($F913," ",$G913),AllocFactorMatrix,(S$4+1),FALSE)*$E919</f>
        <v>-44.146670406262025</v>
      </c>
      <c r="T913" s="59">
        <f ca="1">VLOOKUP(CONCATENATE($F913," ",$G913),AllocFactorMatrix,(T$4+1),FALSE)*$E919</f>
        <v>-47.530097772844222</v>
      </c>
      <c r="U913" s="59">
        <f ca="1">VLOOKUP(CONCATENATE($F913," ",$G913),AllocFactorMatrix,(U$4+1),FALSE)*$E919</f>
        <v>-81.713967933163445</v>
      </c>
      <c r="V913" s="59">
        <f ca="1">VLOOKUP(CONCATENATE($F913," ",$G913),AllocFactorMatrix,(V$4+1),FALSE)*$E919</f>
        <v>-89.982945874628484</v>
      </c>
      <c r="W913" s="59">
        <f t="shared" ref="W913:W919" ca="1" si="471">SUBTOTAL(9,S913:V913)</f>
        <v>-263.37368198689819</v>
      </c>
      <c r="X913" s="59">
        <f ca="1">VLOOKUP(CONCATENATE($F913," ",$G913),AllocFactorMatrix,(X$4+1),FALSE)*$E919</f>
        <v>-2.4554307000030642</v>
      </c>
      <c r="Y913" s="59">
        <f ca="1">VLOOKUP(CONCATENATE($F913," ",$G913),AllocFactorMatrix,(Y$4+1),FALSE)*$E919</f>
        <v>-19.029645185184542</v>
      </c>
      <c r="Z913" s="59">
        <f t="shared" ca="1" si="469"/>
        <v>-21.485075885187605</v>
      </c>
      <c r="AA913" s="59">
        <f ca="1">VLOOKUP(CONCATENATE($F913," ",$G913),AllocFactorMatrix,(AA$4+1),FALSE)*$E919</f>
        <v>0</v>
      </c>
      <c r="AB913" s="59">
        <f ca="1">VLOOKUP(CONCATENATE($F913," ",$G913),AllocFactorMatrix,(AB$4+1),FALSE)*$E919</f>
        <v>0</v>
      </c>
      <c r="AC913" s="59">
        <f ca="1">VLOOKUP(CONCATENATE($F913," ",$G913),AllocFactorMatrix,(AC$4+1),FALSE)*$E919</f>
        <v>0</v>
      </c>
    </row>
    <row r="914" spans="1:29" s="52" customFormat="1" hidden="1" outlineLevel="1">
      <c r="A914" s="53"/>
      <c r="B914" s="104"/>
      <c r="E914" s="48"/>
      <c r="F914" s="175" t="str">
        <f>F919</f>
        <v>WEATHER_FXNL</v>
      </c>
      <c r="G914" s="52" t="str">
        <f>$G$10</f>
        <v>SUBTRAN</v>
      </c>
      <c r="H914" s="57">
        <f t="shared" ca="1" si="463"/>
        <v>-79418.368552152038</v>
      </c>
      <c r="I914" s="59">
        <f ca="1">VLOOKUP(CONCATENATE($F914," ",$G914),AllocFactorMatrix,(I$4+1),FALSE)*$E919</f>
        <v>-79266.156339252586</v>
      </c>
      <c r="J914" s="59">
        <f ca="1">VLOOKUP(CONCATENATE($F914," ",$G914),AllocFactorMatrix,(J$4+1),FALSE)*$E919</f>
        <v>-93.357313918295304</v>
      </c>
      <c r="K914" s="59">
        <f ca="1">VLOOKUP(CONCATENATE($F914," ",$G914),AllocFactorMatrix,(K$4+1),FALSE)*$E919</f>
        <v>-1.685039497737792</v>
      </c>
      <c r="L914" s="59">
        <f ca="1">VLOOKUP(CONCATENATE($F914," ",$G914),AllocFactorMatrix,(L$4+1),FALSE)*$E919</f>
        <v>0</v>
      </c>
      <c r="M914" s="59">
        <f t="shared" ca="1" si="468"/>
        <v>-95.042353416033095</v>
      </c>
      <c r="N914" s="59">
        <f ca="1">VLOOKUP(CONCATENATE($F914," ",$G914),AllocFactorMatrix,(N$4+1),FALSE)*$E919</f>
        <v>-23.310111446530723</v>
      </c>
      <c r="O914" s="59">
        <f ca="1">VLOOKUP(CONCATENATE($F914," ",$G914),AllocFactorMatrix,(O$4+1),FALSE)*$E919</f>
        <v>26.527736616842269</v>
      </c>
      <c r="P914" s="59">
        <f ca="1">VLOOKUP(CONCATENATE($F914," ",$G914),AllocFactorMatrix,(P$4+1),FALSE)*$E919</f>
        <v>-4.9968333908921752</v>
      </c>
      <c r="Q914" s="59">
        <f ca="1">VLOOKUP(CONCATENATE($F914," ",$G914),AllocFactorMatrix,(Q$4+1),FALSE)*$E919</f>
        <v>0</v>
      </c>
      <c r="R914" s="59">
        <f t="shared" ca="1" si="470"/>
        <v>-1.779208220580629</v>
      </c>
      <c r="S914" s="59">
        <f ca="1">VLOOKUP(CONCATENATE($F914," ",$G914),AllocFactorMatrix,(S$4+1),FALSE)*$E919</f>
        <v>-10.869152309445662</v>
      </c>
      <c r="T914" s="59">
        <f ca="1">VLOOKUP(CONCATENATE($F914," ",$G914),AllocFactorMatrix,(T$4+1),FALSE)*$E919</f>
        <v>-12.003200680012581</v>
      </c>
      <c r="U914" s="59">
        <f ca="1">VLOOKUP(CONCATENATE($F914," ",$G914),AllocFactorMatrix,(U$4+1),FALSE)*$E919</f>
        <v>-26.577834166394926</v>
      </c>
      <c r="V914" s="59">
        <f ca="1">VLOOKUP(CONCATENATE($F914," ",$G914),AllocFactorMatrix,(V$4+1),FALSE)*$E919</f>
        <v>0</v>
      </c>
      <c r="W914" s="59">
        <f t="shared" ca="1" si="471"/>
        <v>-49.450187155853172</v>
      </c>
      <c r="X914" s="59">
        <f ca="1">VLOOKUP(CONCATENATE($F914," ",$G914),AllocFactorMatrix,(X$4+1),FALSE)*$E919</f>
        <v>-0.99177088334331442</v>
      </c>
      <c r="Y914" s="59">
        <f ca="1">VLOOKUP(CONCATENATE($F914," ",$G914),AllocFactorMatrix,(Y$4+1),FALSE)*$E919</f>
        <v>-4.948693223578859</v>
      </c>
      <c r="Z914" s="59">
        <f t="shared" ca="1" si="469"/>
        <v>-5.9404641069221737</v>
      </c>
      <c r="AA914" s="59">
        <f ca="1">VLOOKUP(CONCATENATE($F914," ",$G914),AllocFactorMatrix,(AA$4+1),FALSE)*$E919</f>
        <v>0</v>
      </c>
      <c r="AB914" s="59">
        <f ca="1">VLOOKUP(CONCATENATE($F914," ",$G914),AllocFactorMatrix,(AB$4+1),FALSE)*$E919</f>
        <v>0</v>
      </c>
      <c r="AC914" s="59">
        <f ca="1">VLOOKUP(CONCATENATE($F914," ",$G914),AllocFactorMatrix,(AC$4+1),FALSE)*$E919</f>
        <v>0</v>
      </c>
    </row>
    <row r="915" spans="1:29" s="52" customFormat="1" hidden="1" outlineLevel="1">
      <c r="A915" s="53"/>
      <c r="B915" s="104"/>
      <c r="E915" s="48"/>
      <c r="F915" s="175" t="str">
        <f>F919</f>
        <v>WEATHER_FXNL</v>
      </c>
      <c r="G915" s="52" t="str">
        <f>$G$11</f>
        <v>DISTPRI</v>
      </c>
      <c r="H915" s="57">
        <f t="shared" ca="1" si="463"/>
        <v>620231.67383152538</v>
      </c>
      <c r="I915" s="59">
        <f ca="1">VLOOKUP(CONCATENATE($F915," ",$G915),AllocFactorMatrix,(I$4+1),FALSE)*$E919</f>
        <v>595177.56918982021</v>
      </c>
      <c r="J915" s="59">
        <f ca="1">VLOOKUP(CONCATENATE($F915," ",$G915),AllocFactorMatrix,(J$4+1),FALSE)*$E919</f>
        <v>21189.56012952805</v>
      </c>
      <c r="K915" s="59">
        <f ca="1">VLOOKUP(CONCATENATE($F915," ",$G915),AllocFactorMatrix,(K$4+1),FALSE)*$E919</f>
        <v>38.359709517918589</v>
      </c>
      <c r="L915" s="59">
        <f ca="1">VLOOKUP(CONCATENATE($F915," ",$G915),AllocFactorMatrix,(L$4+1),FALSE)*$E919</f>
        <v>0</v>
      </c>
      <c r="M915" s="59">
        <f t="shared" ca="1" si="468"/>
        <v>21227.919839045968</v>
      </c>
      <c r="N915" s="59">
        <f ca="1">VLOOKUP(CONCATENATE($F915," ",$G915),AllocFactorMatrix,(N$4+1),FALSE)*$E919</f>
        <v>1657.2790820008431</v>
      </c>
      <c r="O915" s="59">
        <f ca="1">VLOOKUP(CONCATENATE($F915," ",$G915),AllocFactorMatrix,(O$4+1),FALSE)*$E919</f>
        <v>511.71097153434062</v>
      </c>
      <c r="P915" s="59">
        <f ca="1">VLOOKUP(CONCATENATE($F915," ",$G915),AllocFactorMatrix,(P$4+1),FALSE)*$E919</f>
        <v>0</v>
      </c>
      <c r="Q915" s="59">
        <f ca="1">VLOOKUP(CONCATENATE($F915," ",$G915),AllocFactorMatrix,(Q$4+1),FALSE)*$E919</f>
        <v>0</v>
      </c>
      <c r="R915" s="59">
        <f t="shared" ca="1" si="470"/>
        <v>2168.9900535351835</v>
      </c>
      <c r="S915" s="59">
        <f ca="1">VLOOKUP(CONCATENATE($F915," ",$G915),AllocFactorMatrix,(S$4+1),FALSE)*$E919</f>
        <v>268.21014007927789</v>
      </c>
      <c r="T915" s="59">
        <f ca="1">VLOOKUP(CONCATENATE($F915," ",$G915),AllocFactorMatrix,(T$4+1),FALSE)*$E919</f>
        <v>-212.182180692712</v>
      </c>
      <c r="U915" s="59">
        <f ca="1">VLOOKUP(CONCATENATE($F915," ",$G915),AllocFactorMatrix,(U$4+1),FALSE)*$E919</f>
        <v>0</v>
      </c>
      <c r="V915" s="59">
        <f ca="1">VLOOKUP(CONCATENATE($F915," ",$G915),AllocFactorMatrix,(V$4+1),FALSE)*$E919</f>
        <v>0</v>
      </c>
      <c r="W915" s="59">
        <f t="shared" ca="1" si="471"/>
        <v>56.027959386565897</v>
      </c>
      <c r="X915" s="59">
        <f ca="1">VLOOKUP(CONCATENATE($F915," ",$G915),AllocFactorMatrix,(X$4+1),FALSE)*$E919</f>
        <v>1456.9389440649034</v>
      </c>
      <c r="Y915" s="59">
        <f ca="1">VLOOKUP(CONCATENATE($F915," ",$G915),AllocFactorMatrix,(Y$4+1),FALSE)*$E919</f>
        <v>144.22784567258469</v>
      </c>
      <c r="Z915" s="59">
        <f t="shared" ca="1" si="469"/>
        <v>1601.166789737488</v>
      </c>
      <c r="AA915" s="59">
        <f ca="1">VLOOKUP(CONCATENATE($F915," ",$G915),AllocFactorMatrix,(AA$4+1),FALSE)*$E919</f>
        <v>0</v>
      </c>
      <c r="AB915" s="59">
        <f ca="1">VLOOKUP(CONCATENATE($F915," ",$G915),AllocFactorMatrix,(AB$4+1),FALSE)*$E919</f>
        <v>0</v>
      </c>
      <c r="AC915" s="59">
        <f ca="1">VLOOKUP(CONCATENATE($F915," ",$G915),AllocFactorMatrix,(AC$4+1),FALSE)*$E919</f>
        <v>0</v>
      </c>
    </row>
    <row r="916" spans="1:29" s="52" customFormat="1" hidden="1" outlineLevel="1">
      <c r="A916" s="53"/>
      <c r="B916" s="104"/>
      <c r="E916" s="48"/>
      <c r="F916" s="175" t="str">
        <f>F919</f>
        <v>WEATHER_FXNL</v>
      </c>
      <c r="G916" s="52" t="str">
        <f>$G$12</f>
        <v>DISTSEC</v>
      </c>
      <c r="H916" s="57">
        <f t="shared" ca="1" si="463"/>
        <v>283718.72928420425</v>
      </c>
      <c r="I916" s="59">
        <f ca="1">VLOOKUP(CONCATENATE($F916," ",$G916),AllocFactorMatrix,(I$4+1),FALSE)*$E919</f>
        <v>273510.63562478655</v>
      </c>
      <c r="J916" s="59">
        <f ca="1">VLOOKUP(CONCATENATE($F916," ",$G916),AllocFactorMatrix,(J$4+1),FALSE)*$E919</f>
        <v>8977.5630152100475</v>
      </c>
      <c r="K916" s="59">
        <f ca="1">VLOOKUP(CONCATENATE($F916," ",$G916),AllocFactorMatrix,(K$4+1),FALSE)*$E919</f>
        <v>0</v>
      </c>
      <c r="L916" s="59">
        <f ca="1">VLOOKUP(CONCATENATE($F916," ",$G916),AllocFactorMatrix,(L$4+1),FALSE)*$E919</f>
        <v>0</v>
      </c>
      <c r="M916" s="59">
        <f t="shared" ca="1" si="468"/>
        <v>8977.5630152100475</v>
      </c>
      <c r="N916" s="59">
        <f ca="1">VLOOKUP(CONCATENATE($F916," ",$G916),AllocFactorMatrix,(N$4+1),FALSE)*$E919</f>
        <v>602.30206014022679</v>
      </c>
      <c r="O916" s="59">
        <f ca="1">VLOOKUP(CONCATENATE($F916," ",$G916),AllocFactorMatrix,(O$4+1),FALSE)*$E919</f>
        <v>0</v>
      </c>
      <c r="P916" s="59">
        <f ca="1">VLOOKUP(CONCATENATE($F916," ",$G916),AllocFactorMatrix,(P$4+1),FALSE)*$E919</f>
        <v>0</v>
      </c>
      <c r="Q916" s="59">
        <f ca="1">VLOOKUP(CONCATENATE($F916," ",$G916),AllocFactorMatrix,(Q$4+1),FALSE)*$E919</f>
        <v>0</v>
      </c>
      <c r="R916" s="59">
        <f t="shared" ca="1" si="470"/>
        <v>602.30206014022679</v>
      </c>
      <c r="S916" s="59">
        <f ca="1">VLOOKUP(CONCATENATE($F916," ",$G916),AllocFactorMatrix,(S$4+1),FALSE)*$E919</f>
        <v>79.383937289547205</v>
      </c>
      <c r="T916" s="59">
        <f ca="1">VLOOKUP(CONCATENATE($F916," ",$G916),AllocFactorMatrix,(T$4+1),FALSE)*$E919</f>
        <v>0</v>
      </c>
      <c r="U916" s="59">
        <f ca="1">VLOOKUP(CONCATENATE($F916," ",$G916),AllocFactorMatrix,(U$4+1),FALSE)*$E919</f>
        <v>0</v>
      </c>
      <c r="V916" s="59">
        <f ca="1">VLOOKUP(CONCATENATE($F916," ",$G916),AllocFactorMatrix,(V$4+1),FALSE)*$E919</f>
        <v>0</v>
      </c>
      <c r="W916" s="59">
        <f t="shared" ca="1" si="471"/>
        <v>79.383937289547205</v>
      </c>
      <c r="X916" s="59">
        <f ca="1">VLOOKUP(CONCATENATE($F916," ",$G916),AllocFactorMatrix,(X$4+1),FALSE)*$E919</f>
        <v>548.84464677802055</v>
      </c>
      <c r="Y916" s="59">
        <f ca="1">VLOOKUP(CONCATENATE($F916," ",$G916),AllocFactorMatrix,(Y$4+1),FALSE)*$E919</f>
        <v>0</v>
      </c>
      <c r="Z916" s="59">
        <f t="shared" ca="1" si="469"/>
        <v>548.84464677802055</v>
      </c>
      <c r="AA916" s="59">
        <f ca="1">VLOOKUP(CONCATENATE($F916," ",$G916),AllocFactorMatrix,(AA$4+1),FALSE)*$E919</f>
        <v>0</v>
      </c>
      <c r="AB916" s="59">
        <f ca="1">VLOOKUP(CONCATENATE($F916," ",$G916),AllocFactorMatrix,(AB$4+1),FALSE)*$E919</f>
        <v>0</v>
      </c>
      <c r="AC916" s="59">
        <f ca="1">VLOOKUP(CONCATENATE($F916," ",$G916),AllocFactorMatrix,(AC$4+1),FALSE)*$E919</f>
        <v>0</v>
      </c>
    </row>
    <row r="917" spans="1:29" s="52" customFormat="1" hidden="1" outlineLevel="1">
      <c r="A917" s="53"/>
      <c r="B917" s="104"/>
      <c r="E917" s="48"/>
      <c r="F917" s="175" t="str">
        <f>F919</f>
        <v>WEATHER_FXNL</v>
      </c>
      <c r="G917" s="52" t="str">
        <f>$G$13</f>
        <v>ENERGY</v>
      </c>
      <c r="H917" s="57">
        <f t="shared" ca="1" si="463"/>
        <v>1273834.3134533635</v>
      </c>
      <c r="I917" s="59">
        <f ca="1">VLOOKUP(CONCATENATE($F917," ",$G917),AllocFactorMatrix,(I$4+1),FALSE)*$E919</f>
        <v>1236613.0401790238</v>
      </c>
      <c r="J917" s="59">
        <f ca="1">VLOOKUP(CONCATENATE($F917," ",$G917),AllocFactorMatrix,(J$4+1),FALSE)*$E919</f>
        <v>32428.564372872359</v>
      </c>
      <c r="K917" s="59">
        <f ca="1">VLOOKUP(CONCATENATE($F917," ",$G917),AllocFactorMatrix,(K$4+1),FALSE)*$E919</f>
        <v>69.694009679121663</v>
      </c>
      <c r="L917" s="59">
        <f ca="1">VLOOKUP(CONCATENATE($F917," ",$G917),AllocFactorMatrix,(L$4+1),FALSE)*$E919</f>
        <v>0</v>
      </c>
      <c r="M917" s="59">
        <f t="shared" ca="1" si="468"/>
        <v>32498.258382551481</v>
      </c>
      <c r="N917" s="59">
        <f ca="1">VLOOKUP(CONCATENATE($F917," ",$G917),AllocFactorMatrix,(N$4+1),FALSE)*$E919</f>
        <v>2921.5053027603344</v>
      </c>
      <c r="O917" s="59">
        <f ca="1">VLOOKUP(CONCATENATE($F917," ",$G917),AllocFactorMatrix,(O$4+1),FALSE)*$E919</f>
        <v>559.41429498424577</v>
      </c>
      <c r="P917" s="59">
        <f ca="1">VLOOKUP(CONCATENATE($F917," ",$G917),AllocFactorMatrix,(P$4+1),FALSE)*$E919</f>
        <v>-314.25224720705478</v>
      </c>
      <c r="Q917" s="59">
        <f ca="1">VLOOKUP(CONCATENATE($F917," ",$G917),AllocFactorMatrix,(Q$4+1),FALSE)*$E919</f>
        <v>-46.136726282044357</v>
      </c>
      <c r="R917" s="59">
        <f t="shared" ca="1" si="470"/>
        <v>3120.5306242554811</v>
      </c>
      <c r="S917" s="59">
        <f ca="1">VLOOKUP(CONCATENATE($F917," ",$G917),AllocFactorMatrix,(S$4+1),FALSE)*$E919</f>
        <v>635.47505826957104</v>
      </c>
      <c r="T917" s="59">
        <f ca="1">VLOOKUP(CONCATENATE($F917," ",$G917),AllocFactorMatrix,(T$4+1),FALSE)*$E919</f>
        <v>-299.54140714303867</v>
      </c>
      <c r="U917" s="59">
        <f ca="1">VLOOKUP(CONCATENATE($F917," ",$G917),AllocFactorMatrix,(U$4+1),FALSE)*$E919</f>
        <v>-1019.4166464226486</v>
      </c>
      <c r="V917" s="59">
        <f ca="1">VLOOKUP(CONCATENATE($F917," ",$G917),AllocFactorMatrix,(V$4+1),FALSE)*$E919</f>
        <v>-430.84422909604427</v>
      </c>
      <c r="W917" s="59">
        <f t="shared" ca="1" si="471"/>
        <v>-1114.3272243921606</v>
      </c>
      <c r="X917" s="59">
        <f ca="1">VLOOKUP(CONCATENATE($F917," ",$G917),AllocFactorMatrix,(X$4+1),FALSE)*$E919</f>
        <v>2431.9119271574873</v>
      </c>
      <c r="Y917" s="59">
        <f ca="1">VLOOKUP(CONCATENATE($F917," ",$G917),AllocFactorMatrix,(Y$4+1),FALSE)*$E919</f>
        <v>284.89956476691657</v>
      </c>
      <c r="Z917" s="59">
        <f t="shared" ca="1" si="469"/>
        <v>2716.811491924404</v>
      </c>
      <c r="AA917" s="59">
        <f ca="1">VLOOKUP(CONCATENATE($F917," ",$G917),AllocFactorMatrix,(AA$4+1),FALSE)*$E919</f>
        <v>0</v>
      </c>
      <c r="AB917" s="59">
        <f ca="1">VLOOKUP(CONCATENATE($F917," ",$G917),AllocFactorMatrix,(AB$4+1),FALSE)*$E919</f>
        <v>0</v>
      </c>
      <c r="AC917" s="59">
        <f ca="1">VLOOKUP(CONCATENATE($F917," ",$G917),AllocFactorMatrix,(AC$4+1),FALSE)*$E919</f>
        <v>0</v>
      </c>
    </row>
    <row r="918" spans="1:29" s="52" customFormat="1" hidden="1" outlineLevel="1">
      <c r="A918" s="53"/>
      <c r="B918" s="104"/>
      <c r="E918" s="48"/>
      <c r="F918" s="175" t="str">
        <f>F919</f>
        <v>WEATHER_FXNL</v>
      </c>
      <c r="G918" s="52" t="str">
        <f>$G$14</f>
        <v>CUSTOMER</v>
      </c>
      <c r="H918" s="57">
        <f t="shared" ca="1" si="463"/>
        <v>227642.62003940748</v>
      </c>
      <c r="I918" s="59">
        <f ca="1">VLOOKUP(CONCATENATE($F918," ",$G918),AllocFactorMatrix,(I$4+1),FALSE)*$E919</f>
        <v>220667.10458383983</v>
      </c>
      <c r="J918" s="59">
        <f ca="1">VLOOKUP(CONCATENATE($F918," ",$G918),AllocFactorMatrix,(J$4+1),FALSE)*$E919</f>
        <v>6884.6512613977238</v>
      </c>
      <c r="K918" s="59">
        <f ca="1">VLOOKUP(CONCATENATE($F918," ",$G918),AllocFactorMatrix,(K$4+1),FALSE)*$E919</f>
        <v>48.49389464876316</v>
      </c>
      <c r="L918" s="59">
        <f ca="1">VLOOKUP(CONCATENATE($F918," ",$G918),AllocFactorMatrix,(L$4+1),FALSE)*$E919</f>
        <v>0</v>
      </c>
      <c r="M918" s="59">
        <f t="shared" ca="1" si="468"/>
        <v>6933.1451560464866</v>
      </c>
      <c r="N918" s="59">
        <f ca="1">VLOOKUP(CONCATENATE($F918," ",$G918),AllocFactorMatrix,(N$4+1),FALSE)*$E919</f>
        <v>62.80093792051553</v>
      </c>
      <c r="O918" s="59">
        <f ca="1">VLOOKUP(CONCATENATE($F918," ",$G918),AllocFactorMatrix,(O$4+1),FALSE)*$E919</f>
        <v>28.79914554840121</v>
      </c>
      <c r="P918" s="59">
        <f ca="1">VLOOKUP(CONCATENATE($F918," ",$G918),AllocFactorMatrix,(P$4+1),FALSE)*$E919</f>
        <v>-72.441295351252137</v>
      </c>
      <c r="Q918" s="59">
        <f ca="1">VLOOKUP(CONCATENATE($F918," ",$G918),AllocFactorMatrix,(Q$4+1),FALSE)*$E919</f>
        <v>-11.909647199460647</v>
      </c>
      <c r="R918" s="59">
        <f t="shared" ca="1" si="470"/>
        <v>7.2491409182039526</v>
      </c>
      <c r="S918" s="59">
        <f ca="1">VLOOKUP(CONCATENATE($F918," ",$G918),AllocFactorMatrix,(S$4+1),FALSE)*$E919</f>
        <v>1.5801007135393557</v>
      </c>
      <c r="T918" s="59">
        <f ca="1">VLOOKUP(CONCATENATE($F918," ",$G918),AllocFactorMatrix,(T$4+1),FALSE)*$E919</f>
        <v>-2.4362958406438815</v>
      </c>
      <c r="U918" s="59">
        <f ca="1">VLOOKUP(CONCATENATE($F918," ",$G918),AllocFactorMatrix,(U$4+1),FALSE)*$E919</f>
        <v>-4.6385756733975878</v>
      </c>
      <c r="V918" s="59">
        <f ca="1">VLOOKUP(CONCATENATE($F918," ",$G918),AllocFactorMatrix,(V$4+1),FALSE)*$E919</f>
        <v>-4.0548383446002099</v>
      </c>
      <c r="W918" s="59">
        <f t="shared" ca="1" si="471"/>
        <v>-9.5496091451023233</v>
      </c>
      <c r="X918" s="59">
        <f ca="1">VLOOKUP(CONCATENATE($F918," ",$G918),AllocFactorMatrix,(X$4+1),FALSE)*$E919</f>
        <v>40.878195017541117</v>
      </c>
      <c r="Y918" s="59">
        <f ca="1">VLOOKUP(CONCATENATE($F918," ",$G918),AllocFactorMatrix,(Y$4+1),FALSE)*$E919</f>
        <v>3.7925727304974535</v>
      </c>
      <c r="Z918" s="59">
        <f t="shared" ca="1" si="469"/>
        <v>44.670767748038571</v>
      </c>
      <c r="AA918" s="59">
        <f ca="1">VLOOKUP(CONCATENATE($F918," ",$G918),AllocFactorMatrix,(AA$4+1),FALSE)*$E919</f>
        <v>0</v>
      </c>
      <c r="AB918" s="59">
        <f ca="1">VLOOKUP(CONCATENATE($F918," ",$G918),AllocFactorMatrix,(AB$4+1),FALSE)*$E919</f>
        <v>0</v>
      </c>
      <c r="AC918" s="59">
        <f ca="1">VLOOKUP(CONCATENATE($F918," ",$G918),AllocFactorMatrix,(AC$4+1),FALSE)*$E919</f>
        <v>0</v>
      </c>
    </row>
    <row r="919" spans="1:29" s="52" customFormat="1" collapsed="1">
      <c r="A919" s="53"/>
      <c r="D919" s="102" t="s">
        <v>626</v>
      </c>
      <c r="E919" s="58">
        <v>4254355.6487124544</v>
      </c>
      <c r="F919" s="92" t="s">
        <v>412</v>
      </c>
      <c r="G919" s="52" t="str">
        <f>$G$15</f>
        <v>TOTAL</v>
      </c>
      <c r="H919" s="57">
        <f t="shared" ca="1" si="463"/>
        <v>4254355.6487124544</v>
      </c>
      <c r="I919" s="59">
        <f ca="1">VLOOKUP(CONCATENATE($F919," ",$G919),AllocFactorMatrix,(I$4+1),FALSE)*$E919</f>
        <v>4110762.5285712518</v>
      </c>
      <c r="J919" s="59">
        <f ca="1">VLOOKUP(CONCATENATE($F919," ",$G919),AllocFactorMatrix,(J$4+1),FALSE)*$E919</f>
        <v>125945.21038751029</v>
      </c>
      <c r="K919" s="59">
        <f ca="1">VLOOKUP(CONCATENATE($F919," ",$G919),AllocFactorMatrix,(K$4+1),FALSE)*$E919</f>
        <v>261.43615401404224</v>
      </c>
      <c r="L919" s="59">
        <f ca="1">VLOOKUP(CONCATENATE($F919," ",$G919),AllocFactorMatrix,(L$4+1),FALSE)*$E919</f>
        <v>0</v>
      </c>
      <c r="M919" s="59">
        <f t="shared" ca="1" si="468"/>
        <v>126206.64654152433</v>
      </c>
      <c r="N919" s="59">
        <f ca="1">VLOOKUP(CONCATENATE($F919," ",$G919),AllocFactorMatrix,(N$4+1),FALSE)*$E919</f>
        <v>9784.9975952168024</v>
      </c>
      <c r="O919" s="59">
        <f ca="1">VLOOKUP(CONCATENATE($F919," ",$G919),AllocFactorMatrix,(O$4+1),FALSE)*$E919</f>
        <v>2404.0808344359193</v>
      </c>
      <c r="P919" s="59">
        <f ca="1">VLOOKUP(CONCATENATE($F919," ",$G919),AllocFactorMatrix,(P$4+1),FALSE)*$E919</f>
        <v>-973.59101999999996</v>
      </c>
      <c r="Q919" s="59">
        <f ca="1">VLOOKUP(CONCATENATE($F919," ",$G919),AllocFactorMatrix,(Q$4+1),FALSE)*$E919</f>
        <v>-93.529799999999994</v>
      </c>
      <c r="R919" s="59">
        <f t="shared" ca="1" si="470"/>
        <v>11121.957609652722</v>
      </c>
      <c r="S919" s="59">
        <f ca="1">VLOOKUP(CONCATENATE($F919," ",$G919),AllocFactorMatrix,(S$4+1),FALSE)*$E919</f>
        <v>1777.248</v>
      </c>
      <c r="T919" s="59">
        <f ca="1">VLOOKUP(CONCATENATE($F919," ",$G919),AllocFactorMatrix,(T$4+1),FALSE)*$E919</f>
        <v>-1066.3256000000001</v>
      </c>
      <c r="U919" s="59">
        <f ca="1">VLOOKUP(CONCATENATE($F919," ",$G919),AllocFactorMatrix,(U$4+1),FALSE)*$E919</f>
        <v>-2518.56432</v>
      </c>
      <c r="V919" s="59">
        <f ca="1">VLOOKUP(CONCATENATE($F919," ",$G919),AllocFactorMatrix,(V$4+1),FALSE)*$E919</f>
        <v>-1199.94</v>
      </c>
      <c r="W919" s="59">
        <f t="shared" ca="1" si="471"/>
        <v>-3007.5819200000001</v>
      </c>
      <c r="X919" s="59">
        <f ca="1">VLOOKUP(CONCATENATE($F919," ",$G919),AllocFactorMatrix,(X$4+1),FALSE)*$E919</f>
        <v>8437.1420286817647</v>
      </c>
      <c r="Y919" s="59">
        <f ca="1">VLOOKUP(CONCATENATE($F919," ",$G919),AllocFactorMatrix,(Y$4+1),FALSE)*$E919</f>
        <v>834.9558813429943</v>
      </c>
      <c r="Z919" s="59">
        <f t="shared" ca="1" si="469"/>
        <v>9272.0979100247587</v>
      </c>
      <c r="AA919" s="59">
        <f ca="1">VLOOKUP(CONCATENATE($F919," ",$G919),AllocFactorMatrix,(AA$4+1),FALSE)*$E919</f>
        <v>0</v>
      </c>
      <c r="AB919" s="59">
        <f ca="1">VLOOKUP(CONCATENATE($F919," ",$G919),AllocFactorMatrix,(AB$4+1),FALSE)*$E919</f>
        <v>0</v>
      </c>
      <c r="AC919" s="59">
        <f ca="1">VLOOKUP(CONCATENATE($F919," ",$G919),AllocFactorMatrix,(AC$4+1),FALSE)*$E919</f>
        <v>0</v>
      </c>
    </row>
    <row r="920" spans="1:29" s="48" customFormat="1" hidden="1" outlineLevel="1">
      <c r="A920" s="53"/>
      <c r="B920" s="104"/>
      <c r="C920" s="52"/>
      <c r="D920" s="52"/>
      <c r="F920" s="175"/>
      <c r="G920" s="52" t="str">
        <f>$G$8</f>
        <v>PRODUCTION</v>
      </c>
      <c r="H920" s="50">
        <f t="shared" ref="H920:AC920" ca="1" si="472">H888+H896+H904+H912</f>
        <v>238342165.15295377</v>
      </c>
      <c r="I920" s="51">
        <f t="shared" ca="1" si="472"/>
        <v>115465456.44342211</v>
      </c>
      <c r="J920" s="51">
        <f t="shared" ca="1" si="472"/>
        <v>32664094.535513457</v>
      </c>
      <c r="K920" s="51">
        <f t="shared" ca="1" si="472"/>
        <v>404974.00862768508</v>
      </c>
      <c r="L920" s="51">
        <f t="shared" ca="1" si="472"/>
        <v>72536.047097516785</v>
      </c>
      <c r="M920" s="51">
        <f t="shared" ca="1" si="472"/>
        <v>33141604.591238659</v>
      </c>
      <c r="N920" s="51">
        <f t="shared" ca="1" si="472"/>
        <v>18336244.079709459</v>
      </c>
      <c r="O920" s="51">
        <f t="shared" ca="1" si="472"/>
        <v>3354562.8051189543</v>
      </c>
      <c r="P920" s="51">
        <f t="shared" ca="1" si="472"/>
        <v>624717.29646467173</v>
      </c>
      <c r="Q920" s="51">
        <f t="shared" ca="1" si="472"/>
        <v>20507.643267136416</v>
      </c>
      <c r="R920" s="51">
        <f t="shared" ca="1" si="472"/>
        <v>22336031.824560225</v>
      </c>
      <c r="S920" s="51">
        <f t="shared" ca="1" si="472"/>
        <v>879242.65659384022</v>
      </c>
      <c r="T920" s="51">
        <f t="shared" ca="1" si="472"/>
        <v>11993907.501056045</v>
      </c>
      <c r="U920" s="51">
        <f t="shared" ca="1" si="472"/>
        <v>40273434.169764452</v>
      </c>
      <c r="V920" s="51">
        <f t="shared" ca="1" si="472"/>
        <v>8250544.749400869</v>
      </c>
      <c r="W920" s="51">
        <f t="shared" ca="1" si="472"/>
        <v>61397129.07681521</v>
      </c>
      <c r="X920" s="51">
        <f t="shared" ca="1" si="472"/>
        <v>5361337.5445991047</v>
      </c>
      <c r="Y920" s="51">
        <f t="shared" ca="1" si="472"/>
        <v>101136.25057984372</v>
      </c>
      <c r="Z920" s="51">
        <f t="shared" ca="1" si="472"/>
        <v>5462473.7951789489</v>
      </c>
      <c r="AA920" s="51">
        <f t="shared" ca="1" si="472"/>
        <v>75379.316355273448</v>
      </c>
      <c r="AB920" s="51">
        <f t="shared" ca="1" si="472"/>
        <v>381528.5258005897</v>
      </c>
      <c r="AC920" s="51">
        <f t="shared" ca="1" si="472"/>
        <v>82561.57958282929</v>
      </c>
    </row>
    <row r="921" spans="1:29" s="48" customFormat="1" hidden="1" outlineLevel="1">
      <c r="A921" s="53"/>
      <c r="B921" s="104"/>
      <c r="C921" s="52"/>
      <c r="D921" s="52"/>
      <c r="F921" s="175"/>
      <c r="G921" s="52" t="str">
        <f>$G$9</f>
        <v>BULKTRAN</v>
      </c>
      <c r="H921" s="50">
        <f t="shared" ref="H921:AC921" ca="1" si="473">H889+H897+H905+H913</f>
        <v>-11675064.944585821</v>
      </c>
      <c r="I921" s="51">
        <f t="shared" ca="1" si="473"/>
        <v>-16025467.852680303</v>
      </c>
      <c r="J921" s="51">
        <f t="shared" ca="1" si="473"/>
        <v>-188676.1428396476</v>
      </c>
      <c r="K921" s="51">
        <f t="shared" ca="1" si="473"/>
        <v>-22506.514797962998</v>
      </c>
      <c r="L921" s="51">
        <f t="shared" ca="1" si="473"/>
        <v>-17212.348604286606</v>
      </c>
      <c r="M921" s="51">
        <f t="shared" ca="1" si="473"/>
        <v>-228395.00624189718</v>
      </c>
      <c r="N921" s="51">
        <f t="shared" ca="1" si="473"/>
        <v>-350045.66201928188</v>
      </c>
      <c r="O921" s="51">
        <f t="shared" ca="1" si="473"/>
        <v>296482.32625304902</v>
      </c>
      <c r="P921" s="51">
        <f t="shared" ca="1" si="473"/>
        <v>16924.18402957973</v>
      </c>
      <c r="Q921" s="51">
        <f t="shared" ca="1" si="473"/>
        <v>-5688.9511641330455</v>
      </c>
      <c r="R921" s="51">
        <f t="shared" ca="1" si="473"/>
        <v>-42328.102900786223</v>
      </c>
      <c r="S921" s="51">
        <f t="shared" ca="1" si="473"/>
        <v>-45793.96861761406</v>
      </c>
      <c r="T921" s="51">
        <f t="shared" ca="1" si="473"/>
        <v>1157194.6455891025</v>
      </c>
      <c r="U921" s="51">
        <f t="shared" ca="1" si="473"/>
        <v>2374016.0494800736</v>
      </c>
      <c r="V921" s="51">
        <f t="shared" ca="1" si="473"/>
        <v>1099769.7031444302</v>
      </c>
      <c r="W921" s="51">
        <f t="shared" ca="1" si="473"/>
        <v>4585186.429595992</v>
      </c>
      <c r="X921" s="51">
        <f t="shared" ca="1" si="473"/>
        <v>-3322.6504900804689</v>
      </c>
      <c r="Y921" s="51">
        <f t="shared" ca="1" si="473"/>
        <v>-4517.658797829823</v>
      </c>
      <c r="Z921" s="51">
        <f t="shared" ca="1" si="473"/>
        <v>-7840.3092879102924</v>
      </c>
      <c r="AA921" s="51">
        <f t="shared" ca="1" si="473"/>
        <v>1760.4462238556578</v>
      </c>
      <c r="AB921" s="51">
        <f t="shared" ca="1" si="473"/>
        <v>33318.442869250808</v>
      </c>
      <c r="AC921" s="51">
        <f t="shared" ca="1" si="473"/>
        <v>8701.0078360016778</v>
      </c>
    </row>
    <row r="922" spans="1:29" s="48" customFormat="1" hidden="1" outlineLevel="1">
      <c r="A922" s="53"/>
      <c r="B922" s="104"/>
      <c r="C922" s="52"/>
      <c r="D922" s="52"/>
      <c r="F922" s="175"/>
      <c r="G922" s="52" t="str">
        <f>$G$10</f>
        <v>SUBTRAN</v>
      </c>
      <c r="H922" s="50">
        <f t="shared" ref="H922:AC922" ca="1" si="474">H890+H898+H906+H914</f>
        <v>-3253222.1114241588</v>
      </c>
      <c r="I922" s="51">
        <f t="shared" ca="1" si="474"/>
        <v>-4228524.974541124</v>
      </c>
      <c r="J922" s="51">
        <f t="shared" ca="1" si="474"/>
        <v>-53605.24696895128</v>
      </c>
      <c r="K922" s="51">
        <f t="shared" ca="1" si="474"/>
        <v>-6047.2101596265902</v>
      </c>
      <c r="L922" s="51">
        <f t="shared" ca="1" si="474"/>
        <v>-5561.3592603008074</v>
      </c>
      <c r="M922" s="51">
        <f t="shared" ca="1" si="474"/>
        <v>-65213.81638887868</v>
      </c>
      <c r="N922" s="51">
        <f t="shared" ca="1" si="474"/>
        <v>-91854.005518694918</v>
      </c>
      <c r="O922" s="51">
        <f t="shared" ca="1" si="474"/>
        <v>75807.599423322841</v>
      </c>
      <c r="P922" s="51">
        <f t="shared" ca="1" si="474"/>
        <v>5509.8333495490333</v>
      </c>
      <c r="Q922" s="51">
        <f t="shared" ca="1" si="474"/>
        <v>0</v>
      </c>
      <c r="R922" s="51">
        <f t="shared" ca="1" si="474"/>
        <v>-10536.572745823052</v>
      </c>
      <c r="S922" s="51">
        <f t="shared" ca="1" si="474"/>
        <v>-11274.726161187897</v>
      </c>
      <c r="T922" s="51">
        <f t="shared" ca="1" si="474"/>
        <v>292236.71331848059</v>
      </c>
      <c r="U922" s="51">
        <f t="shared" ca="1" si="474"/>
        <v>772159.35619537998</v>
      </c>
      <c r="V922" s="51">
        <f t="shared" ca="1" si="474"/>
        <v>0</v>
      </c>
      <c r="W922" s="51">
        <f t="shared" ca="1" si="474"/>
        <v>1053121.3433526729</v>
      </c>
      <c r="X922" s="51">
        <f t="shared" ca="1" si="474"/>
        <v>-1342.0488762252953</v>
      </c>
      <c r="Y922" s="51">
        <f t="shared" ca="1" si="474"/>
        <v>-1174.8252403921558</v>
      </c>
      <c r="Z922" s="51">
        <f t="shared" ca="1" si="474"/>
        <v>-2516.8741166174514</v>
      </c>
      <c r="AA922" s="51">
        <f t="shared" ca="1" si="474"/>
        <v>448.78301561740329</v>
      </c>
      <c r="AB922" s="51">
        <f t="shared" ca="1" si="474"/>
        <v>0</v>
      </c>
      <c r="AC922" s="51">
        <f t="shared" ca="1" si="474"/>
        <v>0</v>
      </c>
    </row>
    <row r="923" spans="1:29" s="48" customFormat="1" hidden="1" outlineLevel="1">
      <c r="A923" s="53"/>
      <c r="B923" s="104"/>
      <c r="C923" s="52"/>
      <c r="D923" s="52"/>
      <c r="F923" s="175"/>
      <c r="G923" s="52" t="str">
        <f>$G$11</f>
        <v>DISTPRI</v>
      </c>
      <c r="H923" s="50">
        <f t="shared" ref="H923:AC923" ca="1" si="475">H891+H899+H907+H915</f>
        <v>59526483.279636823</v>
      </c>
      <c r="I923" s="51">
        <f t="shared" ca="1" si="475"/>
        <v>31750287.03087943</v>
      </c>
      <c r="J923" s="51">
        <f t="shared" ca="1" si="475"/>
        <v>12166926.791626517</v>
      </c>
      <c r="K923" s="51">
        <f t="shared" ca="1" si="475"/>
        <v>137663.96896245258</v>
      </c>
      <c r="L923" s="51">
        <f t="shared" ca="1" si="475"/>
        <v>0</v>
      </c>
      <c r="M923" s="51">
        <f t="shared" ca="1" si="475"/>
        <v>12304590.760588968</v>
      </c>
      <c r="N923" s="51">
        <f t="shared" ca="1" si="475"/>
        <v>6530544.5790470196</v>
      </c>
      <c r="O923" s="51">
        <f t="shared" ca="1" si="475"/>
        <v>1462302.6800547375</v>
      </c>
      <c r="P923" s="51">
        <f t="shared" ca="1" si="475"/>
        <v>0</v>
      </c>
      <c r="Q923" s="51">
        <f t="shared" ca="1" si="475"/>
        <v>0</v>
      </c>
      <c r="R923" s="51">
        <f t="shared" ca="1" si="475"/>
        <v>7992847.2591017568</v>
      </c>
      <c r="S923" s="51">
        <f t="shared" ca="1" si="475"/>
        <v>278218.19006250839</v>
      </c>
      <c r="T923" s="51">
        <f t="shared" ca="1" si="475"/>
        <v>5165907.3911543665</v>
      </c>
      <c r="U923" s="51">
        <f t="shared" ca="1" si="475"/>
        <v>0</v>
      </c>
      <c r="V923" s="51">
        <f t="shared" ca="1" si="475"/>
        <v>0</v>
      </c>
      <c r="W923" s="51">
        <f t="shared" ca="1" si="475"/>
        <v>5444125.5812168745</v>
      </c>
      <c r="X923" s="51">
        <f t="shared" ca="1" si="475"/>
        <v>1971507.0339832967</v>
      </c>
      <c r="Y923" s="51">
        <f t="shared" ca="1" si="475"/>
        <v>34239.849958005165</v>
      </c>
      <c r="Z923" s="51">
        <f t="shared" ca="1" si="475"/>
        <v>2005746.8839413018</v>
      </c>
      <c r="AA923" s="51">
        <f t="shared" ca="1" si="475"/>
        <v>28885.763908503402</v>
      </c>
      <c r="AB923" s="51">
        <f t="shared" ca="1" si="475"/>
        <v>0</v>
      </c>
      <c r="AC923" s="51">
        <f t="shared" ca="1" si="475"/>
        <v>0</v>
      </c>
    </row>
    <row r="924" spans="1:29" s="48" customFormat="1" hidden="1" outlineLevel="1">
      <c r="A924" s="53"/>
      <c r="B924" s="104"/>
      <c r="C924" s="52"/>
      <c r="D924" s="52"/>
      <c r="F924" s="175"/>
      <c r="G924" s="52" t="str">
        <f>$G$12</f>
        <v>DISTSEC</v>
      </c>
      <c r="H924" s="50">
        <f t="shared" ref="H924:AC924" ca="1" si="476">H892+H900+H908+H916</f>
        <v>23433457.078514598</v>
      </c>
      <c r="I924" s="51">
        <f t="shared" ca="1" si="476"/>
        <v>14590672.828793461</v>
      </c>
      <c r="J924" s="51">
        <f t="shared" ca="1" si="476"/>
        <v>5154866.420330327</v>
      </c>
      <c r="K924" s="51">
        <f t="shared" ca="1" si="476"/>
        <v>0</v>
      </c>
      <c r="L924" s="51">
        <f t="shared" ca="1" si="476"/>
        <v>0</v>
      </c>
      <c r="M924" s="51">
        <f t="shared" ca="1" si="476"/>
        <v>5154866.420330327</v>
      </c>
      <c r="N924" s="51">
        <f t="shared" ca="1" si="476"/>
        <v>2373384.4809341584</v>
      </c>
      <c r="O924" s="51">
        <f t="shared" ca="1" si="476"/>
        <v>0</v>
      </c>
      <c r="P924" s="51">
        <f t="shared" ca="1" si="476"/>
        <v>0</v>
      </c>
      <c r="Q924" s="51">
        <f t="shared" ca="1" si="476"/>
        <v>0</v>
      </c>
      <c r="R924" s="51">
        <f t="shared" ca="1" si="476"/>
        <v>2373384.4809341584</v>
      </c>
      <c r="S924" s="51">
        <f t="shared" ca="1" si="476"/>
        <v>82346.086341870832</v>
      </c>
      <c r="T924" s="51">
        <f t="shared" ca="1" si="476"/>
        <v>0</v>
      </c>
      <c r="U924" s="51">
        <f t="shared" ca="1" si="476"/>
        <v>0</v>
      </c>
      <c r="V924" s="51">
        <f t="shared" ca="1" si="476"/>
        <v>0</v>
      </c>
      <c r="W924" s="51">
        <f t="shared" ca="1" si="476"/>
        <v>82346.086341870832</v>
      </c>
      <c r="X924" s="51">
        <f t="shared" ca="1" si="476"/>
        <v>742688.0076854768</v>
      </c>
      <c r="Y924" s="51">
        <f t="shared" ca="1" si="476"/>
        <v>0</v>
      </c>
      <c r="Z924" s="51">
        <f t="shared" ca="1" si="476"/>
        <v>742688.0076854768</v>
      </c>
      <c r="AA924" s="51">
        <f t="shared" ca="1" si="476"/>
        <v>9837.4067980182426</v>
      </c>
      <c r="AB924" s="51">
        <f t="shared" ca="1" si="476"/>
        <v>391261.62024115364</v>
      </c>
      <c r="AC924" s="51">
        <f t="shared" ca="1" si="476"/>
        <v>88400.227390140702</v>
      </c>
    </row>
    <row r="925" spans="1:29" s="48" customFormat="1" hidden="1" outlineLevel="1">
      <c r="A925" s="53"/>
      <c r="B925" s="104"/>
      <c r="C925" s="52"/>
      <c r="D925" s="52"/>
      <c r="F925" s="175"/>
      <c r="G925" s="52" t="str">
        <f>$G$13</f>
        <v>ENERGY</v>
      </c>
      <c r="H925" s="50">
        <f t="shared" ref="H925:AC925" ca="1" si="477">H893+H901+H909+H917</f>
        <v>146284523.75956422</v>
      </c>
      <c r="I925" s="51">
        <f t="shared" ca="1" si="477"/>
        <v>65968243.771784917</v>
      </c>
      <c r="J925" s="51">
        <f t="shared" ca="1" si="477"/>
        <v>18620300.103939615</v>
      </c>
      <c r="K925" s="51">
        <f t="shared" ca="1" si="477"/>
        <v>250115.39727259299</v>
      </c>
      <c r="L925" s="51">
        <f t="shared" ca="1" si="477"/>
        <v>65818.364161309524</v>
      </c>
      <c r="M925" s="51">
        <f t="shared" ca="1" si="477"/>
        <v>18936233.865373518</v>
      </c>
      <c r="N925" s="51">
        <f t="shared" ca="1" si="477"/>
        <v>11512255.735807879</v>
      </c>
      <c r="O925" s="51">
        <f t="shared" ca="1" si="477"/>
        <v>1598623.1844190508</v>
      </c>
      <c r="P925" s="51">
        <f t="shared" ca="1" si="477"/>
        <v>346514.95785073697</v>
      </c>
      <c r="Q925" s="51">
        <f t="shared" ca="1" si="477"/>
        <v>19267.754230494116</v>
      </c>
      <c r="R925" s="51">
        <f t="shared" ca="1" si="477"/>
        <v>13476661.632308159</v>
      </c>
      <c r="S925" s="51">
        <f t="shared" ca="1" si="477"/>
        <v>659187.30920974165</v>
      </c>
      <c r="T925" s="51">
        <f t="shared" ca="1" si="477"/>
        <v>7292804.5327142449</v>
      </c>
      <c r="U925" s="51">
        <f t="shared" ca="1" si="477"/>
        <v>29616864.05553101</v>
      </c>
      <c r="V925" s="51">
        <f t="shared" ca="1" si="477"/>
        <v>5265769.2558168164</v>
      </c>
      <c r="W925" s="51">
        <f t="shared" ca="1" si="477"/>
        <v>42834625.153271809</v>
      </c>
      <c r="X925" s="51">
        <f t="shared" ca="1" si="477"/>
        <v>3290825.2538311426</v>
      </c>
      <c r="Y925" s="51">
        <f t="shared" ca="1" si="477"/>
        <v>67635.471536232246</v>
      </c>
      <c r="Z925" s="51">
        <f t="shared" ca="1" si="477"/>
        <v>3358460.7253673747</v>
      </c>
      <c r="AA925" s="51">
        <f t="shared" ca="1" si="477"/>
        <v>60524.196666170545</v>
      </c>
      <c r="AB925" s="51">
        <f t="shared" ca="1" si="477"/>
        <v>1362859.8687825364</v>
      </c>
      <c r="AC925" s="51">
        <f t="shared" ca="1" si="477"/>
        <v>286914.54600972688</v>
      </c>
    </row>
    <row r="926" spans="1:29" s="48" customFormat="1" hidden="1" outlineLevel="1">
      <c r="A926" s="53"/>
      <c r="B926" s="104"/>
      <c r="C926" s="52"/>
      <c r="D926" s="52"/>
      <c r="F926" s="175"/>
      <c r="G926" s="52" t="str">
        <f>$G$14</f>
        <v>CUSTOMER</v>
      </c>
      <c r="H926" s="50">
        <f t="shared" ref="H926:AC926" ca="1" si="478">H894+H902+H910+H918</f>
        <v>23252513.818897154</v>
      </c>
      <c r="I926" s="51">
        <f t="shared" ca="1" si="478"/>
        <v>11771686.75618469</v>
      </c>
      <c r="J926" s="51">
        <f t="shared" ca="1" si="478"/>
        <v>3953128.2089512134</v>
      </c>
      <c r="K926" s="51">
        <f t="shared" ca="1" si="478"/>
        <v>174033.17417399498</v>
      </c>
      <c r="L926" s="51">
        <f t="shared" ca="1" si="478"/>
        <v>26581.802509699559</v>
      </c>
      <c r="M926" s="51">
        <f t="shared" ca="1" si="478"/>
        <v>4153743.1856349083</v>
      </c>
      <c r="N926" s="51">
        <f t="shared" ca="1" si="478"/>
        <v>247468.47356616933</v>
      </c>
      <c r="O926" s="51">
        <f t="shared" ca="1" si="478"/>
        <v>82298.543633800844</v>
      </c>
      <c r="P926" s="51">
        <f t="shared" ca="1" si="478"/>
        <v>79878.481787761732</v>
      </c>
      <c r="Q926" s="51">
        <f t="shared" ca="1" si="478"/>
        <v>4973.7416089794624</v>
      </c>
      <c r="R926" s="51">
        <f t="shared" ca="1" si="478"/>
        <v>414619.24059671134</v>
      </c>
      <c r="S926" s="51">
        <f t="shared" ca="1" si="478"/>
        <v>1639.0609262850999</v>
      </c>
      <c r="T926" s="51">
        <f t="shared" ca="1" si="478"/>
        <v>59315.436617402826</v>
      </c>
      <c r="U926" s="51">
        <f t="shared" ca="1" si="478"/>
        <v>134763.41161624703</v>
      </c>
      <c r="V926" s="51">
        <f t="shared" ca="1" si="478"/>
        <v>49558.150371658259</v>
      </c>
      <c r="W926" s="51">
        <f t="shared" ca="1" si="478"/>
        <v>245276.05953159317</v>
      </c>
      <c r="X926" s="51">
        <f t="shared" ca="1" si="478"/>
        <v>55315.735324343892</v>
      </c>
      <c r="Y926" s="51">
        <f t="shared" ca="1" si="478"/>
        <v>900.36095763259709</v>
      </c>
      <c r="Z926" s="51">
        <f t="shared" ca="1" si="478"/>
        <v>56216.09628197649</v>
      </c>
      <c r="AA926" s="51">
        <f t="shared" ca="1" si="478"/>
        <v>5684.9686240095125</v>
      </c>
      <c r="AB926" s="51">
        <f t="shared" ca="1" si="478"/>
        <v>5632273.3335732855</v>
      </c>
      <c r="AC926" s="51">
        <f t="shared" ca="1" si="478"/>
        <v>973014.17846998177</v>
      </c>
    </row>
    <row r="927" spans="1:29" s="48" customFormat="1" collapsed="1">
      <c r="A927" s="53"/>
      <c r="B927" s="52"/>
      <c r="C927" s="52"/>
      <c r="D927" s="102" t="s">
        <v>526</v>
      </c>
      <c r="E927" s="58">
        <f>E895+E903+E911+E919</f>
        <v>475910856.03355658</v>
      </c>
      <c r="F927" s="92"/>
      <c r="G927" s="52" t="str">
        <f>$G$15</f>
        <v>TOTAL</v>
      </c>
      <c r="H927" s="50">
        <f t="shared" ref="H927:AC927" ca="1" si="479">H895+H903+H911+H919</f>
        <v>475910856.03355664</v>
      </c>
      <c r="I927" s="51">
        <f t="shared" ca="1" si="479"/>
        <v>219292354.00384319</v>
      </c>
      <c r="J927" s="51">
        <f t="shared" ca="1" si="479"/>
        <v>72317034.670552522</v>
      </c>
      <c r="K927" s="51">
        <f t="shared" ca="1" si="479"/>
        <v>938232.82407913636</v>
      </c>
      <c r="L927" s="51">
        <f t="shared" ca="1" si="479"/>
        <v>142162.50590393835</v>
      </c>
      <c r="M927" s="51">
        <f t="shared" ca="1" si="479"/>
        <v>73397430.000535592</v>
      </c>
      <c r="N927" s="51">
        <f t="shared" ca="1" si="479"/>
        <v>38557997.681526691</v>
      </c>
      <c r="O927" s="51">
        <f t="shared" ca="1" si="479"/>
        <v>6870077.1389029166</v>
      </c>
      <c r="P927" s="51">
        <f t="shared" ca="1" si="479"/>
        <v>1073544.7534822989</v>
      </c>
      <c r="Q927" s="51">
        <f t="shared" ca="1" si="479"/>
        <v>39060.187942476958</v>
      </c>
      <c r="R927" s="51">
        <f t="shared" ca="1" si="479"/>
        <v>46540679.761854388</v>
      </c>
      <c r="S927" s="51">
        <f t="shared" ca="1" si="479"/>
        <v>1843564.6083554444</v>
      </c>
      <c r="T927" s="51">
        <f t="shared" ca="1" si="479"/>
        <v>25961366.220449649</v>
      </c>
      <c r="U927" s="51">
        <f t="shared" ca="1" si="479"/>
        <v>73171237.042587161</v>
      </c>
      <c r="V927" s="51">
        <f t="shared" ca="1" si="479"/>
        <v>14665641.858733775</v>
      </c>
      <c r="W927" s="51">
        <f t="shared" ca="1" si="479"/>
        <v>115641809.73012604</v>
      </c>
      <c r="X927" s="51">
        <f t="shared" ca="1" si="479"/>
        <v>11417008.876057059</v>
      </c>
      <c r="Y927" s="51">
        <f t="shared" ca="1" si="479"/>
        <v>198219.44899349165</v>
      </c>
      <c r="Z927" s="51">
        <f t="shared" ca="1" si="479"/>
        <v>11615228.32505055</v>
      </c>
      <c r="AA927" s="51">
        <f t="shared" ca="1" si="479"/>
        <v>182520.88159144824</v>
      </c>
      <c r="AB927" s="51">
        <f t="shared" ca="1" si="479"/>
        <v>7801241.7912668167</v>
      </c>
      <c r="AC927" s="51">
        <f t="shared" ca="1" si="479"/>
        <v>1439591.5392886805</v>
      </c>
    </row>
    <row r="928" spans="1:29" s="52" customFormat="1">
      <c r="A928" s="53"/>
      <c r="E928" s="55"/>
      <c r="F928" s="107"/>
      <c r="H928" s="200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</row>
    <row r="929" spans="1:29" s="48" customFormat="1" hidden="1" outlineLevel="1">
      <c r="A929" s="53"/>
      <c r="B929" s="104"/>
      <c r="C929" s="52"/>
      <c r="D929" s="52"/>
      <c r="F929" s="175" t="str">
        <f>F936</f>
        <v>PROD_ENERGY</v>
      </c>
      <c r="G929" s="52" t="str">
        <f>$G$8</f>
        <v>PRODUCTION</v>
      </c>
      <c r="H929" s="50">
        <f t="shared" ref="H929:H944" si="480">SUBTOTAL(9,I929:AC929)</f>
        <v>0</v>
      </c>
      <c r="I929" s="51">
        <f>VLOOKUP(CONCATENATE($F929," ",$G929),AllocFactorMatrix,(I$4+1),FALSE)*$E936</f>
        <v>0</v>
      </c>
      <c r="J929" s="51">
        <f>VLOOKUP(CONCATENATE($F929," ",$G929),AllocFactorMatrix,(J$4+1),FALSE)*$E936</f>
        <v>0</v>
      </c>
      <c r="K929" s="51">
        <f>VLOOKUP(CONCATENATE($F929," ",$G929),AllocFactorMatrix,(K$4+1),FALSE)*$E936</f>
        <v>0</v>
      </c>
      <c r="L929" s="51">
        <f>VLOOKUP(CONCATENATE($F929," ",$G929),AllocFactorMatrix,(L$4+1),FALSE)*$E936</f>
        <v>0</v>
      </c>
      <c r="M929" s="51">
        <f t="shared" ref="M929:M936" si="481">SUBTOTAL(9,J929:L929)</f>
        <v>0</v>
      </c>
      <c r="N929" s="51">
        <f>VLOOKUP(CONCATENATE($F929," ",$G929),AllocFactorMatrix,(N$4+1),FALSE)*$E936</f>
        <v>0</v>
      </c>
      <c r="O929" s="51">
        <f>VLOOKUP(CONCATENATE($F929," ",$G929),AllocFactorMatrix,(O$4+1),FALSE)*$E936</f>
        <v>0</v>
      </c>
      <c r="P929" s="51">
        <f>VLOOKUP(CONCATENATE($F929," ",$G929),AllocFactorMatrix,(P$4+1),FALSE)*$E936</f>
        <v>0</v>
      </c>
      <c r="Q929" s="51">
        <f>VLOOKUP(CONCATENATE($F929," ",$G929),AllocFactorMatrix,(Q$4+1),FALSE)*$E936</f>
        <v>0</v>
      </c>
      <c r="R929" s="51">
        <f>SUBTOTAL(9,N929:Q929)</f>
        <v>0</v>
      </c>
      <c r="S929" s="51">
        <f>VLOOKUP(CONCATENATE($F929," ",$G929),AllocFactorMatrix,(S$4+1),FALSE)*$E936</f>
        <v>0</v>
      </c>
      <c r="T929" s="51">
        <f>VLOOKUP(CONCATENATE($F929," ",$G929),AllocFactorMatrix,(T$4+1),FALSE)*$E936</f>
        <v>0</v>
      </c>
      <c r="U929" s="51">
        <f>VLOOKUP(CONCATENATE($F929," ",$G929),AllocFactorMatrix,(U$4+1),FALSE)*$E936</f>
        <v>0</v>
      </c>
      <c r="V929" s="51">
        <f>VLOOKUP(CONCATENATE($F929," ",$G929),AllocFactorMatrix,(V$4+1),FALSE)*$E936</f>
        <v>0</v>
      </c>
      <c r="W929" s="51">
        <f>SUBTOTAL(9,S929:V929)</f>
        <v>0</v>
      </c>
      <c r="X929" s="51">
        <f>VLOOKUP(CONCATENATE($F929," ",$G929),AllocFactorMatrix,(X$4+1),FALSE)*$E936</f>
        <v>0</v>
      </c>
      <c r="Y929" s="51">
        <f>VLOOKUP(CONCATENATE($F929," ",$G929),AllocFactorMatrix,(Y$4+1),FALSE)*$E936</f>
        <v>0</v>
      </c>
      <c r="Z929" s="51">
        <f t="shared" ref="Z929:Z936" si="482">SUBTOTAL(9,X929:Y929)</f>
        <v>0</v>
      </c>
      <c r="AA929" s="51">
        <f>VLOOKUP(CONCATENATE($F929," ",$G929),AllocFactorMatrix,(AA$4+1),FALSE)*$E936</f>
        <v>0</v>
      </c>
      <c r="AB929" s="51">
        <f>VLOOKUP(CONCATENATE($F929," ",$G929),AllocFactorMatrix,(AB$4+1),FALSE)*$E936</f>
        <v>0</v>
      </c>
      <c r="AC929" s="51">
        <f>VLOOKUP(CONCATENATE($F929," ",$G929),AllocFactorMatrix,(AC$4+1),FALSE)*$E936</f>
        <v>0</v>
      </c>
    </row>
    <row r="930" spans="1:29" s="48" customFormat="1" hidden="1" outlineLevel="1">
      <c r="A930" s="53"/>
      <c r="B930" s="104"/>
      <c r="C930" s="52"/>
      <c r="D930" s="52"/>
      <c r="F930" s="175" t="str">
        <f>F936</f>
        <v>PROD_ENERGY</v>
      </c>
      <c r="G930" s="52" t="str">
        <f>$G$9</f>
        <v>BULKTRAN</v>
      </c>
      <c r="H930" s="50">
        <f t="shared" si="480"/>
        <v>0</v>
      </c>
      <c r="I930" s="51">
        <f>VLOOKUP(CONCATENATE($F930," ",$G930),AllocFactorMatrix,(I$4+1),FALSE)*$E936</f>
        <v>0</v>
      </c>
      <c r="J930" s="51">
        <f>VLOOKUP(CONCATENATE($F930," ",$G930),AllocFactorMatrix,(J$4+1),FALSE)*$E936</f>
        <v>0</v>
      </c>
      <c r="K930" s="51">
        <f>VLOOKUP(CONCATENATE($F930," ",$G930),AllocFactorMatrix,(K$4+1),FALSE)*$E936</f>
        <v>0</v>
      </c>
      <c r="L930" s="51">
        <f>VLOOKUP(CONCATENATE($F930," ",$G930),AllocFactorMatrix,(L$4+1),FALSE)*$E936</f>
        <v>0</v>
      </c>
      <c r="M930" s="51">
        <f t="shared" si="481"/>
        <v>0</v>
      </c>
      <c r="N930" s="51">
        <f>VLOOKUP(CONCATENATE($F930," ",$G930),AllocFactorMatrix,(N$4+1),FALSE)*$E936</f>
        <v>0</v>
      </c>
      <c r="O930" s="51">
        <f>VLOOKUP(CONCATENATE($F930," ",$G930),AllocFactorMatrix,(O$4+1),FALSE)*$E936</f>
        <v>0</v>
      </c>
      <c r="P930" s="51">
        <f>VLOOKUP(CONCATENATE($F930," ",$G930),AllocFactorMatrix,(P$4+1),FALSE)*$E936</f>
        <v>0</v>
      </c>
      <c r="Q930" s="51">
        <f>VLOOKUP(CONCATENATE($F930," ",$G930),AllocFactorMatrix,(Q$4+1),FALSE)*$E936</f>
        <v>0</v>
      </c>
      <c r="R930" s="51">
        <f t="shared" ref="R930:R936" si="483">SUBTOTAL(9,N930:Q930)</f>
        <v>0</v>
      </c>
      <c r="S930" s="51">
        <f>VLOOKUP(CONCATENATE($F930," ",$G930),AllocFactorMatrix,(S$4+1),FALSE)*$E936</f>
        <v>0</v>
      </c>
      <c r="T930" s="51">
        <f>VLOOKUP(CONCATENATE($F930," ",$G930),AllocFactorMatrix,(T$4+1),FALSE)*$E936</f>
        <v>0</v>
      </c>
      <c r="U930" s="51">
        <f>VLOOKUP(CONCATENATE($F930," ",$G930),AllocFactorMatrix,(U$4+1),FALSE)*$E936</f>
        <v>0</v>
      </c>
      <c r="V930" s="51">
        <f>VLOOKUP(CONCATENATE($F930," ",$G930),AllocFactorMatrix,(V$4+1),FALSE)*$E936</f>
        <v>0</v>
      </c>
      <c r="W930" s="51">
        <f t="shared" ref="W930:W936" si="484">SUBTOTAL(9,S930:V930)</f>
        <v>0</v>
      </c>
      <c r="X930" s="51">
        <f>VLOOKUP(CONCATENATE($F930," ",$G930),AllocFactorMatrix,(X$4+1),FALSE)*$E936</f>
        <v>0</v>
      </c>
      <c r="Y930" s="51">
        <f>VLOOKUP(CONCATENATE($F930," ",$G930),AllocFactorMatrix,(Y$4+1),FALSE)*$E936</f>
        <v>0</v>
      </c>
      <c r="Z930" s="51">
        <f t="shared" si="482"/>
        <v>0</v>
      </c>
      <c r="AA930" s="51">
        <f>VLOOKUP(CONCATENATE($F930," ",$G930),AllocFactorMatrix,(AA$4+1),FALSE)*$E936</f>
        <v>0</v>
      </c>
      <c r="AB930" s="51">
        <f>VLOOKUP(CONCATENATE($F930," ",$G930),AllocFactorMatrix,(AB$4+1),FALSE)*$E936</f>
        <v>0</v>
      </c>
      <c r="AC930" s="51">
        <f>VLOOKUP(CONCATENATE($F930," ",$G930),AllocFactorMatrix,(AC$4+1),FALSE)*$E936</f>
        <v>0</v>
      </c>
    </row>
    <row r="931" spans="1:29" s="48" customFormat="1" hidden="1" outlineLevel="1">
      <c r="A931" s="53"/>
      <c r="B931" s="104"/>
      <c r="C931" s="52"/>
      <c r="D931" s="52"/>
      <c r="F931" s="175" t="str">
        <f>F936</f>
        <v>PROD_ENERGY</v>
      </c>
      <c r="G931" s="52" t="str">
        <f>$G$10</f>
        <v>SUBTRAN</v>
      </c>
      <c r="H931" s="50">
        <f t="shared" si="480"/>
        <v>0</v>
      </c>
      <c r="I931" s="51">
        <f>VLOOKUP(CONCATENATE($F931," ",$G931),AllocFactorMatrix,(I$4+1),FALSE)*$E936</f>
        <v>0</v>
      </c>
      <c r="J931" s="51">
        <f>VLOOKUP(CONCATENATE($F931," ",$G931),AllocFactorMatrix,(J$4+1),FALSE)*$E936</f>
        <v>0</v>
      </c>
      <c r="K931" s="51">
        <f>VLOOKUP(CONCATENATE($F931," ",$G931),AllocFactorMatrix,(K$4+1),FALSE)*$E936</f>
        <v>0</v>
      </c>
      <c r="L931" s="51">
        <f>VLOOKUP(CONCATENATE($F931," ",$G931),AllocFactorMatrix,(L$4+1),FALSE)*$E936</f>
        <v>0</v>
      </c>
      <c r="M931" s="51">
        <f t="shared" si="481"/>
        <v>0</v>
      </c>
      <c r="N931" s="51">
        <f>VLOOKUP(CONCATENATE($F931," ",$G931),AllocFactorMatrix,(N$4+1),FALSE)*$E936</f>
        <v>0</v>
      </c>
      <c r="O931" s="51">
        <f>VLOOKUP(CONCATENATE($F931," ",$G931),AllocFactorMatrix,(O$4+1),FALSE)*$E936</f>
        <v>0</v>
      </c>
      <c r="P931" s="51">
        <f>VLOOKUP(CONCATENATE($F931," ",$G931),AllocFactorMatrix,(P$4+1),FALSE)*$E936</f>
        <v>0</v>
      </c>
      <c r="Q931" s="51">
        <f>VLOOKUP(CONCATENATE($F931," ",$G931),AllocFactorMatrix,(Q$4+1),FALSE)*$E936</f>
        <v>0</v>
      </c>
      <c r="R931" s="51">
        <f t="shared" si="483"/>
        <v>0</v>
      </c>
      <c r="S931" s="51">
        <f>VLOOKUP(CONCATENATE($F931," ",$G931),AllocFactorMatrix,(S$4+1),FALSE)*$E936</f>
        <v>0</v>
      </c>
      <c r="T931" s="51">
        <f>VLOOKUP(CONCATENATE($F931," ",$G931),AllocFactorMatrix,(T$4+1),FALSE)*$E936</f>
        <v>0</v>
      </c>
      <c r="U931" s="51">
        <f>VLOOKUP(CONCATENATE($F931," ",$G931),AllocFactorMatrix,(U$4+1),FALSE)*$E936</f>
        <v>0</v>
      </c>
      <c r="V931" s="51">
        <f>VLOOKUP(CONCATENATE($F931," ",$G931),AllocFactorMatrix,(V$4+1),FALSE)*$E936</f>
        <v>0</v>
      </c>
      <c r="W931" s="51">
        <f t="shared" si="484"/>
        <v>0</v>
      </c>
      <c r="X931" s="51">
        <f>VLOOKUP(CONCATENATE($F931," ",$G931),AllocFactorMatrix,(X$4+1),FALSE)*$E936</f>
        <v>0</v>
      </c>
      <c r="Y931" s="51">
        <f>VLOOKUP(CONCATENATE($F931," ",$G931),AllocFactorMatrix,(Y$4+1),FALSE)*$E936</f>
        <v>0</v>
      </c>
      <c r="Z931" s="51">
        <f t="shared" si="482"/>
        <v>0</v>
      </c>
      <c r="AA931" s="51">
        <f>VLOOKUP(CONCATENATE($F931," ",$G931),AllocFactorMatrix,(AA$4+1),FALSE)*$E936</f>
        <v>0</v>
      </c>
      <c r="AB931" s="51">
        <f>VLOOKUP(CONCATENATE($F931," ",$G931),AllocFactorMatrix,(AB$4+1),FALSE)*$E936</f>
        <v>0</v>
      </c>
      <c r="AC931" s="51">
        <f>VLOOKUP(CONCATENATE($F931," ",$G931),AllocFactorMatrix,(AC$4+1),FALSE)*$E936</f>
        <v>0</v>
      </c>
    </row>
    <row r="932" spans="1:29" s="48" customFormat="1" hidden="1" outlineLevel="1">
      <c r="A932" s="53"/>
      <c r="B932" s="104"/>
      <c r="C932" s="52"/>
      <c r="D932" s="52"/>
      <c r="F932" s="175" t="str">
        <f>F936</f>
        <v>PROD_ENERGY</v>
      </c>
      <c r="G932" s="52" t="str">
        <f>$G$11</f>
        <v>DISTPRI</v>
      </c>
      <c r="H932" s="50">
        <f t="shared" si="480"/>
        <v>0</v>
      </c>
      <c r="I932" s="51">
        <f>VLOOKUP(CONCATENATE($F932," ",$G932),AllocFactorMatrix,(I$4+1),FALSE)*$E936</f>
        <v>0</v>
      </c>
      <c r="J932" s="51">
        <f>VLOOKUP(CONCATENATE($F932," ",$G932),AllocFactorMatrix,(J$4+1),FALSE)*$E936</f>
        <v>0</v>
      </c>
      <c r="K932" s="51">
        <f>VLOOKUP(CONCATENATE($F932," ",$G932),AllocFactorMatrix,(K$4+1),FALSE)*$E936</f>
        <v>0</v>
      </c>
      <c r="L932" s="51">
        <f>VLOOKUP(CONCATENATE($F932," ",$G932),AllocFactorMatrix,(L$4+1),FALSE)*$E936</f>
        <v>0</v>
      </c>
      <c r="M932" s="51">
        <f t="shared" si="481"/>
        <v>0</v>
      </c>
      <c r="N932" s="51">
        <f>VLOOKUP(CONCATENATE($F932," ",$G932),AllocFactorMatrix,(N$4+1),FALSE)*$E936</f>
        <v>0</v>
      </c>
      <c r="O932" s="51">
        <f>VLOOKUP(CONCATENATE($F932," ",$G932),AllocFactorMatrix,(O$4+1),FALSE)*$E936</f>
        <v>0</v>
      </c>
      <c r="P932" s="51">
        <f>VLOOKUP(CONCATENATE($F932," ",$G932),AllocFactorMatrix,(P$4+1),FALSE)*$E936</f>
        <v>0</v>
      </c>
      <c r="Q932" s="51">
        <f>VLOOKUP(CONCATENATE($F932," ",$G932),AllocFactorMatrix,(Q$4+1),FALSE)*$E936</f>
        <v>0</v>
      </c>
      <c r="R932" s="51">
        <f t="shared" si="483"/>
        <v>0</v>
      </c>
      <c r="S932" s="51">
        <f>VLOOKUP(CONCATENATE($F932," ",$G932),AllocFactorMatrix,(S$4+1),FALSE)*$E936</f>
        <v>0</v>
      </c>
      <c r="T932" s="51">
        <f>VLOOKUP(CONCATENATE($F932," ",$G932),AllocFactorMatrix,(T$4+1),FALSE)*$E936</f>
        <v>0</v>
      </c>
      <c r="U932" s="51">
        <f>VLOOKUP(CONCATENATE($F932," ",$G932),AllocFactorMatrix,(U$4+1),FALSE)*$E936</f>
        <v>0</v>
      </c>
      <c r="V932" s="51">
        <f>VLOOKUP(CONCATENATE($F932," ",$G932),AllocFactorMatrix,(V$4+1),FALSE)*$E936</f>
        <v>0</v>
      </c>
      <c r="W932" s="51">
        <f t="shared" si="484"/>
        <v>0</v>
      </c>
      <c r="X932" s="51">
        <f>VLOOKUP(CONCATENATE($F932," ",$G932),AllocFactorMatrix,(X$4+1),FALSE)*$E936</f>
        <v>0</v>
      </c>
      <c r="Y932" s="51">
        <f>VLOOKUP(CONCATENATE($F932," ",$G932),AllocFactorMatrix,(Y$4+1),FALSE)*$E936</f>
        <v>0</v>
      </c>
      <c r="Z932" s="51">
        <f t="shared" si="482"/>
        <v>0</v>
      </c>
      <c r="AA932" s="51">
        <f>VLOOKUP(CONCATENATE($F932," ",$G932),AllocFactorMatrix,(AA$4+1),FALSE)*$E936</f>
        <v>0</v>
      </c>
      <c r="AB932" s="51">
        <f>VLOOKUP(CONCATENATE($F932," ",$G932),AllocFactorMatrix,(AB$4+1),FALSE)*$E936</f>
        <v>0</v>
      </c>
      <c r="AC932" s="51">
        <f>VLOOKUP(CONCATENATE($F932," ",$G932),AllocFactorMatrix,(AC$4+1),FALSE)*$E936</f>
        <v>0</v>
      </c>
    </row>
    <row r="933" spans="1:29" s="48" customFormat="1" hidden="1" outlineLevel="1">
      <c r="A933" s="53"/>
      <c r="B933" s="104"/>
      <c r="C933" s="52"/>
      <c r="D933" s="52"/>
      <c r="F933" s="175" t="str">
        <f>F936</f>
        <v>PROD_ENERGY</v>
      </c>
      <c r="G933" s="52" t="str">
        <f>$G$12</f>
        <v>DISTSEC</v>
      </c>
      <c r="H933" s="50">
        <f t="shared" si="480"/>
        <v>0</v>
      </c>
      <c r="I933" s="51">
        <f>VLOOKUP(CONCATENATE($F933," ",$G933),AllocFactorMatrix,(I$4+1),FALSE)*$E936</f>
        <v>0</v>
      </c>
      <c r="J933" s="51">
        <f>VLOOKUP(CONCATENATE($F933," ",$G933),AllocFactorMatrix,(J$4+1),FALSE)*$E936</f>
        <v>0</v>
      </c>
      <c r="K933" s="51">
        <f>VLOOKUP(CONCATENATE($F933," ",$G933),AllocFactorMatrix,(K$4+1),FALSE)*$E936</f>
        <v>0</v>
      </c>
      <c r="L933" s="51">
        <f>VLOOKUP(CONCATENATE($F933," ",$G933),AllocFactorMatrix,(L$4+1),FALSE)*$E936</f>
        <v>0</v>
      </c>
      <c r="M933" s="51">
        <f t="shared" si="481"/>
        <v>0</v>
      </c>
      <c r="N933" s="51">
        <f>VLOOKUP(CONCATENATE($F933," ",$G933),AllocFactorMatrix,(N$4+1),FALSE)*$E936</f>
        <v>0</v>
      </c>
      <c r="O933" s="51">
        <f>VLOOKUP(CONCATENATE($F933," ",$G933),AllocFactorMatrix,(O$4+1),FALSE)*$E936</f>
        <v>0</v>
      </c>
      <c r="P933" s="51">
        <f>VLOOKUP(CONCATENATE($F933," ",$G933),AllocFactorMatrix,(P$4+1),FALSE)*$E936</f>
        <v>0</v>
      </c>
      <c r="Q933" s="51">
        <f>VLOOKUP(CONCATENATE($F933," ",$G933),AllocFactorMatrix,(Q$4+1),FALSE)*$E936</f>
        <v>0</v>
      </c>
      <c r="R933" s="51">
        <f t="shared" si="483"/>
        <v>0</v>
      </c>
      <c r="S933" s="51">
        <f>VLOOKUP(CONCATENATE($F933," ",$G933),AllocFactorMatrix,(S$4+1),FALSE)*$E936</f>
        <v>0</v>
      </c>
      <c r="T933" s="51">
        <f>VLOOKUP(CONCATENATE($F933," ",$G933),AllocFactorMatrix,(T$4+1),FALSE)*$E936</f>
        <v>0</v>
      </c>
      <c r="U933" s="51">
        <f>VLOOKUP(CONCATENATE($F933," ",$G933),AllocFactorMatrix,(U$4+1),FALSE)*$E936</f>
        <v>0</v>
      </c>
      <c r="V933" s="51">
        <f>VLOOKUP(CONCATENATE($F933," ",$G933),AllocFactorMatrix,(V$4+1),FALSE)*$E936</f>
        <v>0</v>
      </c>
      <c r="W933" s="51">
        <f t="shared" si="484"/>
        <v>0</v>
      </c>
      <c r="X933" s="51">
        <f>VLOOKUP(CONCATENATE($F933," ",$G933),AllocFactorMatrix,(X$4+1),FALSE)*$E936</f>
        <v>0</v>
      </c>
      <c r="Y933" s="51">
        <f>VLOOKUP(CONCATENATE($F933," ",$G933),AllocFactorMatrix,(Y$4+1),FALSE)*$E936</f>
        <v>0</v>
      </c>
      <c r="Z933" s="51">
        <f t="shared" si="482"/>
        <v>0</v>
      </c>
      <c r="AA933" s="51">
        <f>VLOOKUP(CONCATENATE($F933," ",$G933),AllocFactorMatrix,(AA$4+1),FALSE)*$E936</f>
        <v>0</v>
      </c>
      <c r="AB933" s="51">
        <f>VLOOKUP(CONCATENATE($F933," ",$G933),AllocFactorMatrix,(AB$4+1),FALSE)*$E936</f>
        <v>0</v>
      </c>
      <c r="AC933" s="51">
        <f>VLOOKUP(CONCATENATE($F933," ",$G933),AllocFactorMatrix,(AC$4+1),FALSE)*$E936</f>
        <v>0</v>
      </c>
    </row>
    <row r="934" spans="1:29" s="48" customFormat="1" hidden="1" outlineLevel="1">
      <c r="A934" s="53"/>
      <c r="B934" s="104"/>
      <c r="C934" s="52"/>
      <c r="D934" s="52"/>
      <c r="F934" s="175" t="str">
        <f>F936</f>
        <v>PROD_ENERGY</v>
      </c>
      <c r="G934" s="52" t="str">
        <f>$G$13</f>
        <v>ENERGY</v>
      </c>
      <c r="H934" s="50">
        <f t="shared" si="480"/>
        <v>26689221.328939997</v>
      </c>
      <c r="I934" s="51">
        <f>VLOOKUP(CONCATENATE($F934," ",$G934),AllocFactorMatrix,(I$4+1),FALSE)*$E936</f>
        <v>10443124.240632243</v>
      </c>
      <c r="J934" s="51">
        <f>VLOOKUP(CONCATENATE($F934," ",$G934),AllocFactorMatrix,(J$4+1),FALSE)*$E936</f>
        <v>3012811.0436943946</v>
      </c>
      <c r="K934" s="51">
        <f>VLOOKUP(CONCATENATE($F934," ",$G934),AllocFactorMatrix,(K$4+1),FALSE)*$E936</f>
        <v>41992.155251949931</v>
      </c>
      <c r="L934" s="51">
        <f>VLOOKUP(CONCATENATE($F934," ",$G934),AllocFactorMatrix,(L$4+1),FALSE)*$E936</f>
        <v>5870.4677153945513</v>
      </c>
      <c r="M934" s="51">
        <f t="shared" si="481"/>
        <v>3060673.6666617393</v>
      </c>
      <c r="N934" s="51">
        <f>VLOOKUP(CONCATENATE($F934," ",$G934),AllocFactorMatrix,(N$4+1),FALSE)*$E936</f>
        <v>1954785.0666756029</v>
      </c>
      <c r="O934" s="51">
        <f>VLOOKUP(CONCATENATE($F934," ",$G934),AllocFactorMatrix,(O$4+1),FALSE)*$E936</f>
        <v>348614.34621422848</v>
      </c>
      <c r="P934" s="51">
        <f>VLOOKUP(CONCATENATE($F934," ",$G934),AllocFactorMatrix,(P$4+1),FALSE)*$E936</f>
        <v>70990.647683772782</v>
      </c>
      <c r="Q934" s="51">
        <f>VLOOKUP(CONCATENATE($F934," ",$G934),AllocFactorMatrix,(Q$4+1),FALSE)*$E936</f>
        <v>2681.3407883891036</v>
      </c>
      <c r="R934" s="51">
        <f t="shared" si="483"/>
        <v>2377071.401361993</v>
      </c>
      <c r="S934" s="51">
        <f>VLOOKUP(CONCATENATE($F934," ",$G934),AllocFactorMatrix,(S$4+1),FALSE)*$E936</f>
        <v>102372.12947652314</v>
      </c>
      <c r="T934" s="51">
        <f>VLOOKUP(CONCATENATE($F934," ",$G934),AllocFactorMatrix,(T$4+1),FALSE)*$E936</f>
        <v>1618522.8315218023</v>
      </c>
      <c r="U934" s="51">
        <f>VLOOKUP(CONCATENATE($F934," ",$G934),AllocFactorMatrix,(U$4+1),FALSE)*$E936</f>
        <v>6961003.2751472155</v>
      </c>
      <c r="V934" s="51">
        <f>VLOOKUP(CONCATENATE($F934," ",$G934),AllocFactorMatrix,(V$4+1),FALSE)*$E936</f>
        <v>1309437.4219317285</v>
      </c>
      <c r="W934" s="51">
        <f t="shared" si="484"/>
        <v>9991335.6580772698</v>
      </c>
      <c r="X934" s="51">
        <f>VLOOKUP(CONCATENATE($F934," ",$G934),AllocFactorMatrix,(X$4+1),FALSE)*$E936</f>
        <v>536960.07994081336</v>
      </c>
      <c r="Y934" s="51">
        <f>VLOOKUP(CONCATENATE($F934," ",$G934),AllocFactorMatrix,(Y$4+1),FALSE)*$E936</f>
        <v>10773.996892920117</v>
      </c>
      <c r="Z934" s="51">
        <f t="shared" si="482"/>
        <v>547734.07683373347</v>
      </c>
      <c r="AA934" s="51">
        <f>VLOOKUP(CONCATENATE($F934," ",$G934),AllocFactorMatrix,(AA$4+1),FALSE)*$E936</f>
        <v>9610.4514291328014</v>
      </c>
      <c r="AB934" s="51">
        <f>VLOOKUP(CONCATENATE($F934," ",$G934),AllocFactorMatrix,(AB$4+1),FALSE)*$E936</f>
        <v>215270.82061715599</v>
      </c>
      <c r="AC934" s="51">
        <f>VLOOKUP(CONCATENATE($F934," ",$G934),AllocFactorMatrix,(AC$4+1),FALSE)*$E936</f>
        <v>44401.013326725675</v>
      </c>
    </row>
    <row r="935" spans="1:29" s="48" customFormat="1" hidden="1" outlineLevel="1">
      <c r="A935" s="53"/>
      <c r="B935" s="104"/>
      <c r="C935" s="52"/>
      <c r="D935" s="52"/>
      <c r="F935" s="175" t="str">
        <f>F936</f>
        <v>PROD_ENERGY</v>
      </c>
      <c r="G935" s="52" t="str">
        <f>$G$14</f>
        <v>CUSTOMER</v>
      </c>
      <c r="H935" s="50">
        <f t="shared" si="480"/>
        <v>0</v>
      </c>
      <c r="I935" s="51">
        <f>VLOOKUP(CONCATENATE($F935," ",$G935),AllocFactorMatrix,(I$4+1),FALSE)*$E936</f>
        <v>0</v>
      </c>
      <c r="J935" s="51">
        <f>VLOOKUP(CONCATENATE($F935," ",$G935),AllocFactorMatrix,(J$4+1),FALSE)*$E936</f>
        <v>0</v>
      </c>
      <c r="K935" s="51">
        <f>VLOOKUP(CONCATENATE($F935," ",$G935),AllocFactorMatrix,(K$4+1),FALSE)*$E936</f>
        <v>0</v>
      </c>
      <c r="L935" s="51">
        <f>VLOOKUP(CONCATENATE($F935," ",$G935),AllocFactorMatrix,(L$4+1),FALSE)*$E936</f>
        <v>0</v>
      </c>
      <c r="M935" s="51">
        <f t="shared" si="481"/>
        <v>0</v>
      </c>
      <c r="N935" s="51">
        <f>VLOOKUP(CONCATENATE($F935," ",$G935),AllocFactorMatrix,(N$4+1),FALSE)*$E936</f>
        <v>0</v>
      </c>
      <c r="O935" s="51">
        <f>VLOOKUP(CONCATENATE($F935," ",$G935),AllocFactorMatrix,(O$4+1),FALSE)*$E936</f>
        <v>0</v>
      </c>
      <c r="P935" s="51">
        <f>VLOOKUP(CONCATENATE($F935," ",$G935),AllocFactorMatrix,(P$4+1),FALSE)*$E936</f>
        <v>0</v>
      </c>
      <c r="Q935" s="51">
        <f>VLOOKUP(CONCATENATE($F935," ",$G935),AllocFactorMatrix,(Q$4+1),FALSE)*$E936</f>
        <v>0</v>
      </c>
      <c r="R935" s="51">
        <f t="shared" si="483"/>
        <v>0</v>
      </c>
      <c r="S935" s="51">
        <f>VLOOKUP(CONCATENATE($F935," ",$G935),AllocFactorMatrix,(S$4+1),FALSE)*$E936</f>
        <v>0</v>
      </c>
      <c r="T935" s="51">
        <f>VLOOKUP(CONCATENATE($F935," ",$G935),AllocFactorMatrix,(T$4+1),FALSE)*$E936</f>
        <v>0</v>
      </c>
      <c r="U935" s="51">
        <f>VLOOKUP(CONCATENATE($F935," ",$G935),AllocFactorMatrix,(U$4+1),FALSE)*$E936</f>
        <v>0</v>
      </c>
      <c r="V935" s="51">
        <f>VLOOKUP(CONCATENATE($F935," ",$G935),AllocFactorMatrix,(V$4+1),FALSE)*$E936</f>
        <v>0</v>
      </c>
      <c r="W935" s="51">
        <f t="shared" si="484"/>
        <v>0</v>
      </c>
      <c r="X935" s="51">
        <f>VLOOKUP(CONCATENATE($F935," ",$G935),AllocFactorMatrix,(X$4+1),FALSE)*$E936</f>
        <v>0</v>
      </c>
      <c r="Y935" s="51">
        <f>VLOOKUP(CONCATENATE($F935," ",$G935),AllocFactorMatrix,(Y$4+1),FALSE)*$E936</f>
        <v>0</v>
      </c>
      <c r="Z935" s="51">
        <f t="shared" si="482"/>
        <v>0</v>
      </c>
      <c r="AA935" s="51">
        <f>VLOOKUP(CONCATENATE($F935," ",$G935),AllocFactorMatrix,(AA$4+1),FALSE)*$E936</f>
        <v>0</v>
      </c>
      <c r="AB935" s="51">
        <f>VLOOKUP(CONCATENATE($F935," ",$G935),AllocFactorMatrix,(AB$4+1),FALSE)*$E936</f>
        <v>0</v>
      </c>
      <c r="AC935" s="51">
        <f>VLOOKUP(CONCATENATE($F935," ",$G935),AllocFactorMatrix,(AC$4+1),FALSE)*$E936</f>
        <v>0</v>
      </c>
    </row>
    <row r="936" spans="1:29" s="48" customFormat="1" collapsed="1">
      <c r="A936" s="53"/>
      <c r="B936" s="52"/>
      <c r="C936" s="52"/>
      <c r="D936" s="102" t="s">
        <v>438</v>
      </c>
      <c r="E936" s="58">
        <v>26689221.32894</v>
      </c>
      <c r="F936" s="92" t="s">
        <v>31</v>
      </c>
      <c r="G936" s="52" t="str">
        <f>$G$15</f>
        <v>TOTAL</v>
      </c>
      <c r="H936" s="50">
        <f t="shared" si="480"/>
        <v>26689221.328939997</v>
      </c>
      <c r="I936" s="51">
        <f>VLOOKUP(CONCATENATE($F936," ",$G936),AllocFactorMatrix,(I$4+1),FALSE)*$E936</f>
        <v>10443124.240632243</v>
      </c>
      <c r="J936" s="51">
        <f>VLOOKUP(CONCATENATE($F936," ",$G936),AllocFactorMatrix,(J$4+1),FALSE)*$E936</f>
        <v>3012811.0436943946</v>
      </c>
      <c r="K936" s="51">
        <f>VLOOKUP(CONCATENATE($F936," ",$G936),AllocFactorMatrix,(K$4+1),FALSE)*$E936</f>
        <v>41992.155251949931</v>
      </c>
      <c r="L936" s="51">
        <f>VLOOKUP(CONCATENATE($F936," ",$G936),AllocFactorMatrix,(L$4+1),FALSE)*$E936</f>
        <v>5870.4677153945513</v>
      </c>
      <c r="M936" s="51">
        <f t="shared" si="481"/>
        <v>3060673.6666617393</v>
      </c>
      <c r="N936" s="51">
        <f>VLOOKUP(CONCATENATE($F936," ",$G936),AllocFactorMatrix,(N$4+1),FALSE)*$E936</f>
        <v>1954785.0666756029</v>
      </c>
      <c r="O936" s="51">
        <f>VLOOKUP(CONCATENATE($F936," ",$G936),AllocFactorMatrix,(O$4+1),FALSE)*$E936</f>
        <v>348614.34621422848</v>
      </c>
      <c r="P936" s="51">
        <f>VLOOKUP(CONCATENATE($F936," ",$G936),AllocFactorMatrix,(P$4+1),FALSE)*$E936</f>
        <v>70990.647683772782</v>
      </c>
      <c r="Q936" s="51">
        <f>VLOOKUP(CONCATENATE($F936," ",$G936),AllocFactorMatrix,(Q$4+1),FALSE)*$E936</f>
        <v>2681.3407883891036</v>
      </c>
      <c r="R936" s="51">
        <f t="shared" si="483"/>
        <v>2377071.401361993</v>
      </c>
      <c r="S936" s="51">
        <f>VLOOKUP(CONCATENATE($F936," ",$G936),AllocFactorMatrix,(S$4+1),FALSE)*$E936</f>
        <v>102372.12947652314</v>
      </c>
      <c r="T936" s="51">
        <f>VLOOKUP(CONCATENATE($F936," ",$G936),AllocFactorMatrix,(T$4+1),FALSE)*$E936</f>
        <v>1618522.8315218023</v>
      </c>
      <c r="U936" s="51">
        <f>VLOOKUP(CONCATENATE($F936," ",$G936),AllocFactorMatrix,(U$4+1),FALSE)*$E936</f>
        <v>6961003.2751472155</v>
      </c>
      <c r="V936" s="51">
        <f>VLOOKUP(CONCATENATE($F936," ",$G936),AllocFactorMatrix,(V$4+1),FALSE)*$E936</f>
        <v>1309437.4219317285</v>
      </c>
      <c r="W936" s="51">
        <f t="shared" si="484"/>
        <v>9991335.6580772698</v>
      </c>
      <c r="X936" s="51">
        <f>VLOOKUP(CONCATENATE($F936," ",$G936),AllocFactorMatrix,(X$4+1),FALSE)*$E936</f>
        <v>536960.07994081336</v>
      </c>
      <c r="Y936" s="51">
        <f>VLOOKUP(CONCATENATE($F936," ",$G936),AllocFactorMatrix,(Y$4+1),FALSE)*$E936</f>
        <v>10773.996892920117</v>
      </c>
      <c r="Z936" s="51">
        <f t="shared" si="482"/>
        <v>547734.07683373347</v>
      </c>
      <c r="AA936" s="51">
        <f>VLOOKUP(CONCATENATE($F936," ",$G936),AllocFactorMatrix,(AA$4+1),FALSE)*$E936</f>
        <v>9610.4514291328014</v>
      </c>
      <c r="AB936" s="51">
        <f>VLOOKUP(CONCATENATE($F936," ",$G936),AllocFactorMatrix,(AB$4+1),FALSE)*$E936</f>
        <v>215270.82061715599</v>
      </c>
      <c r="AC936" s="51">
        <f>VLOOKUP(CONCATENATE($F936," ",$G936),AllocFactorMatrix,(AC$4+1),FALSE)*$E936</f>
        <v>44401.013326725675</v>
      </c>
    </row>
    <row r="937" spans="1:29" hidden="1" outlineLevel="1">
      <c r="E937" s="48"/>
      <c r="F937" s="175" t="str">
        <f>F944</f>
        <v>PROD_DEMAND</v>
      </c>
      <c r="G937" s="52" t="str">
        <f>$G$8</f>
        <v>PRODUCTION</v>
      </c>
      <c r="H937" s="4">
        <f t="shared" si="480"/>
        <v>0</v>
      </c>
      <c r="I937" s="5">
        <f>VLOOKUP(CONCATENATE($F937," ",$G937),AllocFactorMatrix,(I$4+1),FALSE)*$E944</f>
        <v>0</v>
      </c>
      <c r="J937" s="5">
        <f>VLOOKUP(CONCATENATE($F937," ",$G937),AllocFactorMatrix,(J$4+1),FALSE)*$E944</f>
        <v>0</v>
      </c>
      <c r="K937" s="5">
        <f>VLOOKUP(CONCATENATE($F937," ",$G937),AllocFactorMatrix,(K$4+1),FALSE)*$E944</f>
        <v>0</v>
      </c>
      <c r="L937" s="5">
        <f>VLOOKUP(CONCATENATE($F937," ",$G937),AllocFactorMatrix,(L$4+1),FALSE)*$E944</f>
        <v>0</v>
      </c>
      <c r="M937" s="5">
        <f t="shared" ref="M937:M944" si="485">SUBTOTAL(9,J937:L937)</f>
        <v>0</v>
      </c>
      <c r="N937" s="5">
        <f>VLOOKUP(CONCATENATE($F937," ",$G937),AllocFactorMatrix,(N$4+1),FALSE)*$E944</f>
        <v>0</v>
      </c>
      <c r="O937" s="5">
        <f>VLOOKUP(CONCATENATE($F937," ",$G937),AllocFactorMatrix,(O$4+1),FALSE)*$E944</f>
        <v>0</v>
      </c>
      <c r="P937" s="5">
        <f>VLOOKUP(CONCATENATE($F937," ",$G937),AllocFactorMatrix,(P$4+1),FALSE)*$E944</f>
        <v>0</v>
      </c>
      <c r="Q937" s="5">
        <f>VLOOKUP(CONCATENATE($F937," ",$G937),AllocFactorMatrix,(Q$4+1),FALSE)*$E944</f>
        <v>0</v>
      </c>
      <c r="R937" s="5">
        <f>SUBTOTAL(9,N937:Q937)</f>
        <v>0</v>
      </c>
      <c r="S937" s="5">
        <f>VLOOKUP(CONCATENATE($F937," ",$G937),AllocFactorMatrix,(S$4+1),FALSE)*$E944</f>
        <v>0</v>
      </c>
      <c r="T937" s="5">
        <f>VLOOKUP(CONCATENATE($F937," ",$G937),AllocFactorMatrix,(T$4+1),FALSE)*$E944</f>
        <v>0</v>
      </c>
      <c r="U937" s="5">
        <f>VLOOKUP(CONCATENATE($F937," ",$G937),AllocFactorMatrix,(U$4+1),FALSE)*$E944</f>
        <v>0</v>
      </c>
      <c r="V937" s="5">
        <f>VLOOKUP(CONCATENATE($F937," ",$G937),AllocFactorMatrix,(V$4+1),FALSE)*$E944</f>
        <v>0</v>
      </c>
      <c r="W937" s="5">
        <f>SUBTOTAL(9,S937:V937)</f>
        <v>0</v>
      </c>
      <c r="X937" s="5">
        <f>VLOOKUP(CONCATENATE($F937," ",$G937),AllocFactorMatrix,(X$4+1),FALSE)*$E944</f>
        <v>0</v>
      </c>
      <c r="Y937" s="5">
        <f>VLOOKUP(CONCATENATE($F937," ",$G937),AllocFactorMatrix,(Y$4+1),FALSE)*$E944</f>
        <v>0</v>
      </c>
      <c r="Z937" s="5">
        <f t="shared" ref="Z937:Z944" si="486">SUBTOTAL(9,X937:Y937)</f>
        <v>0</v>
      </c>
      <c r="AA937" s="5">
        <f>VLOOKUP(CONCATENATE($F937," ",$G937),AllocFactorMatrix,(AA$4+1),FALSE)*$E944</f>
        <v>0</v>
      </c>
      <c r="AB937" s="5">
        <f>VLOOKUP(CONCATENATE($F937," ",$G937),AllocFactorMatrix,(AB$4+1),FALSE)*$E944</f>
        <v>0</v>
      </c>
      <c r="AC937" s="5">
        <f>VLOOKUP(CONCATENATE($F937," ",$G937),AllocFactorMatrix,(AC$4+1),FALSE)*$E944</f>
        <v>0</v>
      </c>
    </row>
    <row r="938" spans="1:29" hidden="1" outlineLevel="1">
      <c r="E938" s="48"/>
      <c r="F938" s="175" t="str">
        <f>F944</f>
        <v>PROD_DEMAND</v>
      </c>
      <c r="G938" s="52" t="str">
        <f>$G$9</f>
        <v>BULKTRAN</v>
      </c>
      <c r="H938" s="4">
        <f t="shared" si="480"/>
        <v>0</v>
      </c>
      <c r="I938" s="5">
        <f>VLOOKUP(CONCATENATE($F938," ",$G938),AllocFactorMatrix,(I$4+1),FALSE)*$E944</f>
        <v>0</v>
      </c>
      <c r="J938" s="5">
        <f>VLOOKUP(CONCATENATE($F938," ",$G938),AllocFactorMatrix,(J$4+1),FALSE)*$E944</f>
        <v>0</v>
      </c>
      <c r="K938" s="5">
        <f>VLOOKUP(CONCATENATE($F938," ",$G938),AllocFactorMatrix,(K$4+1),FALSE)*$E944</f>
        <v>0</v>
      </c>
      <c r="L938" s="5">
        <f>VLOOKUP(CONCATENATE($F938," ",$G938),AllocFactorMatrix,(L$4+1),FALSE)*$E944</f>
        <v>0</v>
      </c>
      <c r="M938" s="5">
        <f t="shared" si="485"/>
        <v>0</v>
      </c>
      <c r="N938" s="5">
        <f>VLOOKUP(CONCATENATE($F938," ",$G938),AllocFactorMatrix,(N$4+1),FALSE)*$E944</f>
        <v>0</v>
      </c>
      <c r="O938" s="5">
        <f>VLOOKUP(CONCATENATE($F938," ",$G938),AllocFactorMatrix,(O$4+1),FALSE)*$E944</f>
        <v>0</v>
      </c>
      <c r="P938" s="5">
        <f>VLOOKUP(CONCATENATE($F938," ",$G938),AllocFactorMatrix,(P$4+1),FALSE)*$E944</f>
        <v>0</v>
      </c>
      <c r="Q938" s="5">
        <f>VLOOKUP(CONCATENATE($F938," ",$G938),AllocFactorMatrix,(Q$4+1),FALSE)*$E944</f>
        <v>0</v>
      </c>
      <c r="R938" s="5">
        <f t="shared" ref="R938:R944" si="487">SUBTOTAL(9,N938:Q938)</f>
        <v>0</v>
      </c>
      <c r="S938" s="5">
        <f>VLOOKUP(CONCATENATE($F938," ",$G938),AllocFactorMatrix,(S$4+1),FALSE)*$E944</f>
        <v>0</v>
      </c>
      <c r="T938" s="5">
        <f>VLOOKUP(CONCATENATE($F938," ",$G938),AllocFactorMatrix,(T$4+1),FALSE)*$E944</f>
        <v>0</v>
      </c>
      <c r="U938" s="5">
        <f>VLOOKUP(CONCATENATE($F938," ",$G938),AllocFactorMatrix,(U$4+1),FALSE)*$E944</f>
        <v>0</v>
      </c>
      <c r="V938" s="5">
        <f>VLOOKUP(CONCATENATE($F938," ",$G938),AllocFactorMatrix,(V$4+1),FALSE)*$E944</f>
        <v>0</v>
      </c>
      <c r="W938" s="5">
        <f t="shared" ref="W938:W944" si="488">SUBTOTAL(9,S938:V938)</f>
        <v>0</v>
      </c>
      <c r="X938" s="5">
        <f>VLOOKUP(CONCATENATE($F938," ",$G938),AllocFactorMatrix,(X$4+1),FALSE)*$E944</f>
        <v>0</v>
      </c>
      <c r="Y938" s="5">
        <f>VLOOKUP(CONCATENATE($F938," ",$G938),AllocFactorMatrix,(Y$4+1),FALSE)*$E944</f>
        <v>0</v>
      </c>
      <c r="Z938" s="5">
        <f t="shared" si="486"/>
        <v>0</v>
      </c>
      <c r="AA938" s="5">
        <f>VLOOKUP(CONCATENATE($F938," ",$G938),AllocFactorMatrix,(AA$4+1),FALSE)*$E944</f>
        <v>0</v>
      </c>
      <c r="AB938" s="5">
        <f>VLOOKUP(CONCATENATE($F938," ",$G938),AllocFactorMatrix,(AB$4+1),FALSE)*$E944</f>
        <v>0</v>
      </c>
      <c r="AC938" s="5">
        <f>VLOOKUP(CONCATENATE($F938," ",$G938),AllocFactorMatrix,(AC$4+1),FALSE)*$E944</f>
        <v>0</v>
      </c>
    </row>
    <row r="939" spans="1:29" hidden="1" outlineLevel="1">
      <c r="E939" s="48"/>
      <c r="F939" s="175" t="str">
        <f>F944</f>
        <v>PROD_DEMAND</v>
      </c>
      <c r="G939" s="52" t="str">
        <f>$G$10</f>
        <v>SUBTRAN</v>
      </c>
      <c r="H939" s="4">
        <f t="shared" si="480"/>
        <v>0</v>
      </c>
      <c r="I939" s="5">
        <f>VLOOKUP(CONCATENATE($F939," ",$G939),AllocFactorMatrix,(I$4+1),FALSE)*$E944</f>
        <v>0</v>
      </c>
      <c r="J939" s="5">
        <f>VLOOKUP(CONCATENATE($F939," ",$G939),AllocFactorMatrix,(J$4+1),FALSE)*$E944</f>
        <v>0</v>
      </c>
      <c r="K939" s="5">
        <f>VLOOKUP(CONCATENATE($F939," ",$G939),AllocFactorMatrix,(K$4+1),FALSE)*$E944</f>
        <v>0</v>
      </c>
      <c r="L939" s="5">
        <f>VLOOKUP(CONCATENATE($F939," ",$G939),AllocFactorMatrix,(L$4+1),FALSE)*$E944</f>
        <v>0</v>
      </c>
      <c r="M939" s="5">
        <f t="shared" si="485"/>
        <v>0</v>
      </c>
      <c r="N939" s="5">
        <f>VLOOKUP(CONCATENATE($F939," ",$G939),AllocFactorMatrix,(N$4+1),FALSE)*$E944</f>
        <v>0</v>
      </c>
      <c r="O939" s="5">
        <f>VLOOKUP(CONCATENATE($F939," ",$G939),AllocFactorMatrix,(O$4+1),FALSE)*$E944</f>
        <v>0</v>
      </c>
      <c r="P939" s="5">
        <f>VLOOKUP(CONCATENATE($F939," ",$G939),AllocFactorMatrix,(P$4+1),FALSE)*$E944</f>
        <v>0</v>
      </c>
      <c r="Q939" s="5">
        <f>VLOOKUP(CONCATENATE($F939," ",$G939),AllocFactorMatrix,(Q$4+1),FALSE)*$E944</f>
        <v>0</v>
      </c>
      <c r="R939" s="5">
        <f t="shared" si="487"/>
        <v>0</v>
      </c>
      <c r="S939" s="5">
        <f>VLOOKUP(CONCATENATE($F939," ",$G939),AllocFactorMatrix,(S$4+1),FALSE)*$E944</f>
        <v>0</v>
      </c>
      <c r="T939" s="5">
        <f>VLOOKUP(CONCATENATE($F939," ",$G939),AllocFactorMatrix,(T$4+1),FALSE)*$E944</f>
        <v>0</v>
      </c>
      <c r="U939" s="5">
        <f>VLOOKUP(CONCATENATE($F939," ",$G939),AllocFactorMatrix,(U$4+1),FALSE)*$E944</f>
        <v>0</v>
      </c>
      <c r="V939" s="5">
        <f>VLOOKUP(CONCATENATE($F939," ",$G939),AllocFactorMatrix,(V$4+1),FALSE)*$E944</f>
        <v>0</v>
      </c>
      <c r="W939" s="5">
        <f t="shared" si="488"/>
        <v>0</v>
      </c>
      <c r="X939" s="5">
        <f>VLOOKUP(CONCATENATE($F939," ",$G939),AllocFactorMatrix,(X$4+1),FALSE)*$E944</f>
        <v>0</v>
      </c>
      <c r="Y939" s="5">
        <f>VLOOKUP(CONCATENATE($F939," ",$G939),AllocFactorMatrix,(Y$4+1),FALSE)*$E944</f>
        <v>0</v>
      </c>
      <c r="Z939" s="5">
        <f t="shared" si="486"/>
        <v>0</v>
      </c>
      <c r="AA939" s="5">
        <f>VLOOKUP(CONCATENATE($F939," ",$G939),AllocFactorMatrix,(AA$4+1),FALSE)*$E944</f>
        <v>0</v>
      </c>
      <c r="AB939" s="5">
        <f>VLOOKUP(CONCATENATE($F939," ",$G939),AllocFactorMatrix,(AB$4+1),FALSE)*$E944</f>
        <v>0</v>
      </c>
      <c r="AC939" s="5">
        <f>VLOOKUP(CONCATENATE($F939," ",$G939),AllocFactorMatrix,(AC$4+1),FALSE)*$E944</f>
        <v>0</v>
      </c>
    </row>
    <row r="940" spans="1:29" hidden="1" outlineLevel="1">
      <c r="E940" s="48"/>
      <c r="F940" s="175" t="str">
        <f>F944</f>
        <v>PROD_DEMAND</v>
      </c>
      <c r="G940" s="52" t="str">
        <f>$G$11</f>
        <v>DISTPRI</v>
      </c>
      <c r="H940" s="4">
        <f t="shared" si="480"/>
        <v>0</v>
      </c>
      <c r="I940" s="5">
        <f>VLOOKUP(CONCATENATE($F940," ",$G940),AllocFactorMatrix,(I$4+1),FALSE)*$E944</f>
        <v>0</v>
      </c>
      <c r="J940" s="5">
        <f>VLOOKUP(CONCATENATE($F940," ",$G940),AllocFactorMatrix,(J$4+1),FALSE)*$E944</f>
        <v>0</v>
      </c>
      <c r="K940" s="5">
        <f>VLOOKUP(CONCATENATE($F940," ",$G940),AllocFactorMatrix,(K$4+1),FALSE)*$E944</f>
        <v>0</v>
      </c>
      <c r="L940" s="5">
        <f>VLOOKUP(CONCATENATE($F940," ",$G940),AllocFactorMatrix,(L$4+1),FALSE)*$E944</f>
        <v>0</v>
      </c>
      <c r="M940" s="5">
        <f t="shared" si="485"/>
        <v>0</v>
      </c>
      <c r="N940" s="5">
        <f>VLOOKUP(CONCATENATE($F940," ",$G940),AllocFactorMatrix,(N$4+1),FALSE)*$E944</f>
        <v>0</v>
      </c>
      <c r="O940" s="5">
        <f>VLOOKUP(CONCATENATE($F940," ",$G940),AllocFactorMatrix,(O$4+1),FALSE)*$E944</f>
        <v>0</v>
      </c>
      <c r="P940" s="5">
        <f>VLOOKUP(CONCATENATE($F940," ",$G940),AllocFactorMatrix,(P$4+1),FALSE)*$E944</f>
        <v>0</v>
      </c>
      <c r="Q940" s="5">
        <f>VLOOKUP(CONCATENATE($F940," ",$G940),AllocFactorMatrix,(Q$4+1),FALSE)*$E944</f>
        <v>0</v>
      </c>
      <c r="R940" s="5">
        <f t="shared" si="487"/>
        <v>0</v>
      </c>
      <c r="S940" s="5">
        <f>VLOOKUP(CONCATENATE($F940," ",$G940),AllocFactorMatrix,(S$4+1),FALSE)*$E944</f>
        <v>0</v>
      </c>
      <c r="T940" s="5">
        <f>VLOOKUP(CONCATENATE($F940," ",$G940),AllocFactorMatrix,(T$4+1),FALSE)*$E944</f>
        <v>0</v>
      </c>
      <c r="U940" s="5">
        <f>VLOOKUP(CONCATENATE($F940," ",$G940),AllocFactorMatrix,(U$4+1),FALSE)*$E944</f>
        <v>0</v>
      </c>
      <c r="V940" s="5">
        <f>VLOOKUP(CONCATENATE($F940," ",$G940),AllocFactorMatrix,(V$4+1),FALSE)*$E944</f>
        <v>0</v>
      </c>
      <c r="W940" s="5">
        <f t="shared" si="488"/>
        <v>0</v>
      </c>
      <c r="X940" s="5">
        <f>VLOOKUP(CONCATENATE($F940," ",$G940),AllocFactorMatrix,(X$4+1),FALSE)*$E944</f>
        <v>0</v>
      </c>
      <c r="Y940" s="5">
        <f>VLOOKUP(CONCATENATE($F940," ",$G940),AllocFactorMatrix,(Y$4+1),FALSE)*$E944</f>
        <v>0</v>
      </c>
      <c r="Z940" s="5">
        <f t="shared" si="486"/>
        <v>0</v>
      </c>
      <c r="AA940" s="5">
        <f>VLOOKUP(CONCATENATE($F940," ",$G940),AllocFactorMatrix,(AA$4+1),FALSE)*$E944</f>
        <v>0</v>
      </c>
      <c r="AB940" s="5">
        <f>VLOOKUP(CONCATENATE($F940," ",$G940),AllocFactorMatrix,(AB$4+1),FALSE)*$E944</f>
        <v>0</v>
      </c>
      <c r="AC940" s="5">
        <f>VLOOKUP(CONCATENATE($F940," ",$G940),AllocFactorMatrix,(AC$4+1),FALSE)*$E944</f>
        <v>0</v>
      </c>
    </row>
    <row r="941" spans="1:29" hidden="1" outlineLevel="1">
      <c r="E941" s="48"/>
      <c r="F941" s="175" t="str">
        <f>F944</f>
        <v>PROD_DEMAND</v>
      </c>
      <c r="G941" s="52" t="str">
        <f>$G$12</f>
        <v>DISTSEC</v>
      </c>
      <c r="H941" s="4">
        <f t="shared" si="480"/>
        <v>0</v>
      </c>
      <c r="I941" s="5">
        <f>VLOOKUP(CONCATENATE($F941," ",$G941),AllocFactorMatrix,(I$4+1),FALSE)*$E944</f>
        <v>0</v>
      </c>
      <c r="J941" s="5">
        <f>VLOOKUP(CONCATENATE($F941," ",$G941),AllocFactorMatrix,(J$4+1),FALSE)*$E944</f>
        <v>0</v>
      </c>
      <c r="K941" s="5">
        <f>VLOOKUP(CONCATENATE($F941," ",$G941),AllocFactorMatrix,(K$4+1),FALSE)*$E944</f>
        <v>0</v>
      </c>
      <c r="L941" s="5">
        <f>VLOOKUP(CONCATENATE($F941," ",$G941),AllocFactorMatrix,(L$4+1),FALSE)*$E944</f>
        <v>0</v>
      </c>
      <c r="M941" s="5">
        <f t="shared" si="485"/>
        <v>0</v>
      </c>
      <c r="N941" s="5">
        <f>VLOOKUP(CONCATENATE($F941," ",$G941),AllocFactorMatrix,(N$4+1),FALSE)*$E944</f>
        <v>0</v>
      </c>
      <c r="O941" s="5">
        <f>VLOOKUP(CONCATENATE($F941," ",$G941),AllocFactorMatrix,(O$4+1),FALSE)*$E944</f>
        <v>0</v>
      </c>
      <c r="P941" s="5">
        <f>VLOOKUP(CONCATENATE($F941," ",$G941),AllocFactorMatrix,(P$4+1),FALSE)*$E944</f>
        <v>0</v>
      </c>
      <c r="Q941" s="5">
        <f>VLOOKUP(CONCATENATE($F941," ",$G941),AllocFactorMatrix,(Q$4+1),FALSE)*$E944</f>
        <v>0</v>
      </c>
      <c r="R941" s="5">
        <f t="shared" si="487"/>
        <v>0</v>
      </c>
      <c r="S941" s="5">
        <f>VLOOKUP(CONCATENATE($F941," ",$G941),AllocFactorMatrix,(S$4+1),FALSE)*$E944</f>
        <v>0</v>
      </c>
      <c r="T941" s="5">
        <f>VLOOKUP(CONCATENATE($F941," ",$G941),AllocFactorMatrix,(T$4+1),FALSE)*$E944</f>
        <v>0</v>
      </c>
      <c r="U941" s="5">
        <f>VLOOKUP(CONCATENATE($F941," ",$G941),AllocFactorMatrix,(U$4+1),FALSE)*$E944</f>
        <v>0</v>
      </c>
      <c r="V941" s="5">
        <f>VLOOKUP(CONCATENATE($F941," ",$G941),AllocFactorMatrix,(V$4+1),FALSE)*$E944</f>
        <v>0</v>
      </c>
      <c r="W941" s="5">
        <f t="shared" si="488"/>
        <v>0</v>
      </c>
      <c r="X941" s="5">
        <f>VLOOKUP(CONCATENATE($F941," ",$G941),AllocFactorMatrix,(X$4+1),FALSE)*$E944</f>
        <v>0</v>
      </c>
      <c r="Y941" s="5">
        <f>VLOOKUP(CONCATENATE($F941," ",$G941),AllocFactorMatrix,(Y$4+1),FALSE)*$E944</f>
        <v>0</v>
      </c>
      <c r="Z941" s="5">
        <f t="shared" si="486"/>
        <v>0</v>
      </c>
      <c r="AA941" s="5">
        <f>VLOOKUP(CONCATENATE($F941," ",$G941),AllocFactorMatrix,(AA$4+1),FALSE)*$E944</f>
        <v>0</v>
      </c>
      <c r="AB941" s="5">
        <f>VLOOKUP(CONCATENATE($F941," ",$G941),AllocFactorMatrix,(AB$4+1),FALSE)*$E944</f>
        <v>0</v>
      </c>
      <c r="AC941" s="5">
        <f>VLOOKUP(CONCATENATE($F941," ",$G941),AllocFactorMatrix,(AC$4+1),FALSE)*$E944</f>
        <v>0</v>
      </c>
    </row>
    <row r="942" spans="1:29" hidden="1" outlineLevel="1">
      <c r="E942" s="48"/>
      <c r="F942" s="175" t="str">
        <f>F944</f>
        <v>PROD_DEMAND</v>
      </c>
      <c r="G942" s="52" t="str">
        <f>$G$13</f>
        <v>ENERGY</v>
      </c>
      <c r="H942" s="4">
        <f t="shared" si="480"/>
        <v>0</v>
      </c>
      <c r="I942" s="5">
        <f>VLOOKUP(CONCATENATE($F942," ",$G942),AllocFactorMatrix,(I$4+1),FALSE)*$E944</f>
        <v>0</v>
      </c>
      <c r="J942" s="5">
        <f>VLOOKUP(CONCATENATE($F942," ",$G942),AllocFactorMatrix,(J$4+1),FALSE)*$E944</f>
        <v>0</v>
      </c>
      <c r="K942" s="5">
        <f>VLOOKUP(CONCATENATE($F942," ",$G942),AllocFactorMatrix,(K$4+1),FALSE)*$E944</f>
        <v>0</v>
      </c>
      <c r="L942" s="5">
        <f>VLOOKUP(CONCATENATE($F942," ",$G942),AllocFactorMatrix,(L$4+1),FALSE)*$E944</f>
        <v>0</v>
      </c>
      <c r="M942" s="5">
        <f t="shared" si="485"/>
        <v>0</v>
      </c>
      <c r="N942" s="5">
        <f>VLOOKUP(CONCATENATE($F942," ",$G942),AllocFactorMatrix,(N$4+1),FALSE)*$E944</f>
        <v>0</v>
      </c>
      <c r="O942" s="5">
        <f>VLOOKUP(CONCATENATE($F942," ",$G942),AllocFactorMatrix,(O$4+1),FALSE)*$E944</f>
        <v>0</v>
      </c>
      <c r="P942" s="5">
        <f>VLOOKUP(CONCATENATE($F942," ",$G942),AllocFactorMatrix,(P$4+1),FALSE)*$E944</f>
        <v>0</v>
      </c>
      <c r="Q942" s="5">
        <f>VLOOKUP(CONCATENATE($F942," ",$G942),AllocFactorMatrix,(Q$4+1),FALSE)*$E944</f>
        <v>0</v>
      </c>
      <c r="R942" s="5">
        <f t="shared" si="487"/>
        <v>0</v>
      </c>
      <c r="S942" s="5">
        <f>VLOOKUP(CONCATENATE($F942," ",$G942),AllocFactorMatrix,(S$4+1),FALSE)*$E944</f>
        <v>0</v>
      </c>
      <c r="T942" s="5">
        <f>VLOOKUP(CONCATENATE($F942," ",$G942),AllocFactorMatrix,(T$4+1),FALSE)*$E944</f>
        <v>0</v>
      </c>
      <c r="U942" s="5">
        <f>VLOOKUP(CONCATENATE($F942," ",$G942),AllocFactorMatrix,(U$4+1),FALSE)*$E944</f>
        <v>0</v>
      </c>
      <c r="V942" s="5">
        <f>VLOOKUP(CONCATENATE($F942," ",$G942),AllocFactorMatrix,(V$4+1),FALSE)*$E944</f>
        <v>0</v>
      </c>
      <c r="W942" s="5">
        <f t="shared" si="488"/>
        <v>0</v>
      </c>
      <c r="X942" s="5">
        <f>VLOOKUP(CONCATENATE($F942," ",$G942),AllocFactorMatrix,(X$4+1),FALSE)*$E944</f>
        <v>0</v>
      </c>
      <c r="Y942" s="5">
        <f>VLOOKUP(CONCATENATE($F942," ",$G942),AllocFactorMatrix,(Y$4+1),FALSE)*$E944</f>
        <v>0</v>
      </c>
      <c r="Z942" s="5">
        <f t="shared" si="486"/>
        <v>0</v>
      </c>
      <c r="AA942" s="5">
        <f>VLOOKUP(CONCATENATE($F942," ",$G942),AllocFactorMatrix,(AA$4+1),FALSE)*$E944</f>
        <v>0</v>
      </c>
      <c r="AB942" s="5">
        <f>VLOOKUP(CONCATENATE($F942," ",$G942),AllocFactorMatrix,(AB$4+1),FALSE)*$E944</f>
        <v>0</v>
      </c>
      <c r="AC942" s="5">
        <f>VLOOKUP(CONCATENATE($F942," ",$G942),AllocFactorMatrix,(AC$4+1),FALSE)*$E944</f>
        <v>0</v>
      </c>
    </row>
    <row r="943" spans="1:29" hidden="1" outlineLevel="1">
      <c r="E943" s="48"/>
      <c r="F943" s="175" t="str">
        <f>F944</f>
        <v>PROD_DEMAND</v>
      </c>
      <c r="G943" s="52" t="str">
        <f>$G$14</f>
        <v>CUSTOMER</v>
      </c>
      <c r="H943" s="4">
        <f t="shared" si="480"/>
        <v>0</v>
      </c>
      <c r="I943" s="5">
        <f>VLOOKUP(CONCATENATE($F943," ",$G943),AllocFactorMatrix,(I$4+1),FALSE)*$E944</f>
        <v>0</v>
      </c>
      <c r="J943" s="5">
        <f>VLOOKUP(CONCATENATE($F943," ",$G943),AllocFactorMatrix,(J$4+1),FALSE)*$E944</f>
        <v>0</v>
      </c>
      <c r="K943" s="5">
        <f>VLOOKUP(CONCATENATE($F943," ",$G943),AllocFactorMatrix,(K$4+1),FALSE)*$E944</f>
        <v>0</v>
      </c>
      <c r="L943" s="5">
        <f>VLOOKUP(CONCATENATE($F943," ",$G943),AllocFactorMatrix,(L$4+1),FALSE)*$E944</f>
        <v>0</v>
      </c>
      <c r="M943" s="5">
        <f t="shared" si="485"/>
        <v>0</v>
      </c>
      <c r="N943" s="5">
        <f>VLOOKUP(CONCATENATE($F943," ",$G943),AllocFactorMatrix,(N$4+1),FALSE)*$E944</f>
        <v>0</v>
      </c>
      <c r="O943" s="5">
        <f>VLOOKUP(CONCATENATE($F943," ",$G943),AllocFactorMatrix,(O$4+1),FALSE)*$E944</f>
        <v>0</v>
      </c>
      <c r="P943" s="5">
        <f>VLOOKUP(CONCATENATE($F943," ",$G943),AllocFactorMatrix,(P$4+1),FALSE)*$E944</f>
        <v>0</v>
      </c>
      <c r="Q943" s="5">
        <f>VLOOKUP(CONCATENATE($F943," ",$G943),AllocFactorMatrix,(Q$4+1),FALSE)*$E944</f>
        <v>0</v>
      </c>
      <c r="R943" s="5">
        <f t="shared" si="487"/>
        <v>0</v>
      </c>
      <c r="S943" s="5">
        <f>VLOOKUP(CONCATENATE($F943," ",$G943),AllocFactorMatrix,(S$4+1),FALSE)*$E944</f>
        <v>0</v>
      </c>
      <c r="T943" s="5">
        <f>VLOOKUP(CONCATENATE($F943," ",$G943),AllocFactorMatrix,(T$4+1),FALSE)*$E944</f>
        <v>0</v>
      </c>
      <c r="U943" s="5">
        <f>VLOOKUP(CONCATENATE($F943," ",$G943),AllocFactorMatrix,(U$4+1),FALSE)*$E944</f>
        <v>0</v>
      </c>
      <c r="V943" s="5">
        <f>VLOOKUP(CONCATENATE($F943," ",$G943),AllocFactorMatrix,(V$4+1),FALSE)*$E944</f>
        <v>0</v>
      </c>
      <c r="W943" s="5">
        <f t="shared" si="488"/>
        <v>0</v>
      </c>
      <c r="X943" s="5">
        <f>VLOOKUP(CONCATENATE($F943," ",$G943),AllocFactorMatrix,(X$4+1),FALSE)*$E944</f>
        <v>0</v>
      </c>
      <c r="Y943" s="5">
        <f>VLOOKUP(CONCATENATE($F943," ",$G943),AllocFactorMatrix,(Y$4+1),FALSE)*$E944</f>
        <v>0</v>
      </c>
      <c r="Z943" s="5">
        <f t="shared" si="486"/>
        <v>0</v>
      </c>
      <c r="AA943" s="5">
        <f>VLOOKUP(CONCATENATE($F943," ",$G943),AllocFactorMatrix,(AA$4+1),FALSE)*$E944</f>
        <v>0</v>
      </c>
      <c r="AB943" s="5">
        <f>VLOOKUP(CONCATENATE($F943," ",$G943),AllocFactorMatrix,(AB$4+1),FALSE)*$E944</f>
        <v>0</v>
      </c>
      <c r="AC943" s="5">
        <f>VLOOKUP(CONCATENATE($F943," ",$G943),AllocFactorMatrix,(AC$4+1),FALSE)*$E944</f>
        <v>0</v>
      </c>
    </row>
    <row r="944" spans="1:29" collapsed="1">
      <c r="B944" s="52"/>
      <c r="D944" s="102" t="s">
        <v>439</v>
      </c>
      <c r="E944" s="39">
        <v>0</v>
      </c>
      <c r="F944" s="92" t="s">
        <v>29</v>
      </c>
      <c r="G944" s="52" t="str">
        <f>$G$15</f>
        <v>TOTAL</v>
      </c>
      <c r="H944" s="4">
        <f t="shared" si="480"/>
        <v>0</v>
      </c>
      <c r="I944" s="5">
        <f>VLOOKUP(CONCATENATE($F944," ",$G944),AllocFactorMatrix,(I$4+1),FALSE)*$E944</f>
        <v>0</v>
      </c>
      <c r="J944" s="5">
        <f>VLOOKUP(CONCATENATE($F944," ",$G944),AllocFactorMatrix,(J$4+1),FALSE)*$E944</f>
        <v>0</v>
      </c>
      <c r="K944" s="5">
        <f>VLOOKUP(CONCATENATE($F944," ",$G944),AllocFactorMatrix,(K$4+1),FALSE)*$E944</f>
        <v>0</v>
      </c>
      <c r="L944" s="5">
        <f>VLOOKUP(CONCATENATE($F944," ",$G944),AllocFactorMatrix,(L$4+1),FALSE)*$E944</f>
        <v>0</v>
      </c>
      <c r="M944" s="5">
        <f t="shared" si="485"/>
        <v>0</v>
      </c>
      <c r="N944" s="5">
        <f>VLOOKUP(CONCATENATE($F944," ",$G944),AllocFactorMatrix,(N$4+1),FALSE)*$E944</f>
        <v>0</v>
      </c>
      <c r="O944" s="5">
        <f>VLOOKUP(CONCATENATE($F944," ",$G944),AllocFactorMatrix,(O$4+1),FALSE)*$E944</f>
        <v>0</v>
      </c>
      <c r="P944" s="5">
        <f>VLOOKUP(CONCATENATE($F944," ",$G944),AllocFactorMatrix,(P$4+1),FALSE)*$E944</f>
        <v>0</v>
      </c>
      <c r="Q944" s="5">
        <f>VLOOKUP(CONCATENATE($F944," ",$G944),AllocFactorMatrix,(Q$4+1),FALSE)*$E944</f>
        <v>0</v>
      </c>
      <c r="R944" s="5">
        <f t="shared" si="487"/>
        <v>0</v>
      </c>
      <c r="S944" s="5">
        <f>VLOOKUP(CONCATENATE($F944," ",$G944),AllocFactorMatrix,(S$4+1),FALSE)*$E944</f>
        <v>0</v>
      </c>
      <c r="T944" s="5">
        <f>VLOOKUP(CONCATENATE($F944," ",$G944),AllocFactorMatrix,(T$4+1),FALSE)*$E944</f>
        <v>0</v>
      </c>
      <c r="U944" s="5">
        <f>VLOOKUP(CONCATENATE($F944," ",$G944),AllocFactorMatrix,(U$4+1),FALSE)*$E944</f>
        <v>0</v>
      </c>
      <c r="V944" s="5">
        <f>VLOOKUP(CONCATENATE($F944," ",$G944),AllocFactorMatrix,(V$4+1),FALSE)*$E944</f>
        <v>0</v>
      </c>
      <c r="W944" s="5">
        <f t="shared" si="488"/>
        <v>0</v>
      </c>
      <c r="X944" s="5">
        <f>VLOOKUP(CONCATENATE($F944," ",$G944),AllocFactorMatrix,(X$4+1),FALSE)*$E944</f>
        <v>0</v>
      </c>
      <c r="Y944" s="5">
        <f>VLOOKUP(CONCATENATE($F944," ",$G944),AllocFactorMatrix,(Y$4+1),FALSE)*$E944</f>
        <v>0</v>
      </c>
      <c r="Z944" s="5">
        <f t="shared" si="486"/>
        <v>0</v>
      </c>
      <c r="AA944" s="5">
        <f>VLOOKUP(CONCATENATE($F944," ",$G944),AllocFactorMatrix,(AA$4+1),FALSE)*$E944</f>
        <v>0</v>
      </c>
      <c r="AB944" s="5">
        <f>VLOOKUP(CONCATENATE($F944," ",$G944),AllocFactorMatrix,(AB$4+1),FALSE)*$E944</f>
        <v>0</v>
      </c>
      <c r="AC944" s="5">
        <f>VLOOKUP(CONCATENATE($F944," ",$G944),AllocFactorMatrix,(AC$4+1),FALSE)*$E944</f>
        <v>0</v>
      </c>
    </row>
    <row r="945" spans="1:29" s="52" customFormat="1">
      <c r="A945" s="53"/>
      <c r="D945" s="102"/>
      <c r="E945" s="55"/>
      <c r="F945" s="107"/>
      <c r="H945" s="57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</row>
    <row r="946" spans="1:29" s="48" customFormat="1" hidden="1" outlineLevel="1">
      <c r="A946" s="53"/>
      <c r="B946" s="104"/>
      <c r="C946" s="52"/>
      <c r="D946" s="52"/>
      <c r="F946" s="175" t="str">
        <f>F953</f>
        <v>PROD_ENERGY</v>
      </c>
      <c r="G946" s="52" t="str">
        <f>$G$8</f>
        <v>PRODUCTION</v>
      </c>
      <c r="H946" s="50">
        <f t="shared" ref="H946:H953" si="489">SUBTOTAL(9,I946:AC946)</f>
        <v>0</v>
      </c>
      <c r="I946" s="51">
        <f>VLOOKUP(CONCATENATE($F946," ",$G946),AllocFactorMatrix,(I$4+1),FALSE)*$E953</f>
        <v>0</v>
      </c>
      <c r="J946" s="51">
        <f>VLOOKUP(CONCATENATE($F946," ",$G946),AllocFactorMatrix,(J$4+1),FALSE)*$E953</f>
        <v>0</v>
      </c>
      <c r="K946" s="51">
        <f>VLOOKUP(CONCATENATE($F946," ",$G946),AllocFactorMatrix,(K$4+1),FALSE)*$E953</f>
        <v>0</v>
      </c>
      <c r="L946" s="51">
        <f>VLOOKUP(CONCATENATE($F946," ",$G946),AllocFactorMatrix,(L$4+1),FALSE)*$E953</f>
        <v>0</v>
      </c>
      <c r="M946" s="51">
        <f t="shared" ref="M946:M953" si="490">SUBTOTAL(9,J946:L946)</f>
        <v>0</v>
      </c>
      <c r="N946" s="51">
        <f>VLOOKUP(CONCATENATE($F946," ",$G946),AllocFactorMatrix,(N$4+1),FALSE)*$E953</f>
        <v>0</v>
      </c>
      <c r="O946" s="51">
        <f>VLOOKUP(CONCATENATE($F946," ",$G946),AllocFactorMatrix,(O$4+1),FALSE)*$E953</f>
        <v>0</v>
      </c>
      <c r="P946" s="51">
        <f>VLOOKUP(CONCATENATE($F946," ",$G946),AllocFactorMatrix,(P$4+1),FALSE)*$E953</f>
        <v>0</v>
      </c>
      <c r="Q946" s="51">
        <f>VLOOKUP(CONCATENATE($F946," ",$G946),AllocFactorMatrix,(Q$4+1),FALSE)*$E953</f>
        <v>0</v>
      </c>
      <c r="R946" s="51">
        <f>SUBTOTAL(9,N946:Q946)</f>
        <v>0</v>
      </c>
      <c r="S946" s="51">
        <f>VLOOKUP(CONCATENATE($F946," ",$G946),AllocFactorMatrix,(S$4+1),FALSE)*$E953</f>
        <v>0</v>
      </c>
      <c r="T946" s="51">
        <f>VLOOKUP(CONCATENATE($F946," ",$G946),AllocFactorMatrix,(T$4+1),FALSE)*$E953</f>
        <v>0</v>
      </c>
      <c r="U946" s="51">
        <f>VLOOKUP(CONCATENATE($F946," ",$G946),AllocFactorMatrix,(U$4+1),FALSE)*$E953</f>
        <v>0</v>
      </c>
      <c r="V946" s="51">
        <f>VLOOKUP(CONCATENATE($F946," ",$G946),AllocFactorMatrix,(V$4+1),FALSE)*$E953</f>
        <v>0</v>
      </c>
      <c r="W946" s="51">
        <f>SUBTOTAL(9,S946:V946)</f>
        <v>0</v>
      </c>
      <c r="X946" s="51">
        <f>VLOOKUP(CONCATENATE($F946," ",$G946),AllocFactorMatrix,(X$4+1),FALSE)*$E953</f>
        <v>0</v>
      </c>
      <c r="Y946" s="51">
        <f>VLOOKUP(CONCATENATE($F946," ",$G946),AllocFactorMatrix,(Y$4+1),FALSE)*$E953</f>
        <v>0</v>
      </c>
      <c r="Z946" s="51">
        <f t="shared" ref="Z946:Z953" si="491">SUBTOTAL(9,X946:Y946)</f>
        <v>0</v>
      </c>
      <c r="AA946" s="51">
        <f>VLOOKUP(CONCATENATE($F946," ",$G946),AllocFactorMatrix,(AA$4+1),FALSE)*$E953</f>
        <v>0</v>
      </c>
      <c r="AB946" s="51">
        <f>VLOOKUP(CONCATENATE($F946," ",$G946),AllocFactorMatrix,(AB$4+1),FALSE)*$E953</f>
        <v>0</v>
      </c>
      <c r="AC946" s="51">
        <f>VLOOKUP(CONCATENATE($F946," ",$G946),AllocFactorMatrix,(AC$4+1),FALSE)*$E953</f>
        <v>0</v>
      </c>
    </row>
    <row r="947" spans="1:29" s="48" customFormat="1" hidden="1" outlineLevel="1">
      <c r="A947" s="53"/>
      <c r="B947" s="104"/>
      <c r="C947" s="52"/>
      <c r="D947" s="52"/>
      <c r="F947" s="175" t="str">
        <f>F953</f>
        <v>PROD_ENERGY</v>
      </c>
      <c r="G947" s="52" t="str">
        <f>$G$9</f>
        <v>BULKTRAN</v>
      </c>
      <c r="H947" s="50">
        <f t="shared" si="489"/>
        <v>0</v>
      </c>
      <c r="I947" s="51">
        <f>VLOOKUP(CONCATENATE($F947," ",$G947),AllocFactorMatrix,(I$4+1),FALSE)*$E953</f>
        <v>0</v>
      </c>
      <c r="J947" s="51">
        <f>VLOOKUP(CONCATENATE($F947," ",$G947),AllocFactorMatrix,(J$4+1),FALSE)*$E953</f>
        <v>0</v>
      </c>
      <c r="K947" s="51">
        <f>VLOOKUP(CONCATENATE($F947," ",$G947),AllocFactorMatrix,(K$4+1),FALSE)*$E953</f>
        <v>0</v>
      </c>
      <c r="L947" s="51">
        <f>VLOOKUP(CONCATENATE($F947," ",$G947),AllocFactorMatrix,(L$4+1),FALSE)*$E953</f>
        <v>0</v>
      </c>
      <c r="M947" s="51">
        <f t="shared" si="490"/>
        <v>0</v>
      </c>
      <c r="N947" s="51">
        <f>VLOOKUP(CONCATENATE($F947," ",$G947),AllocFactorMatrix,(N$4+1),FALSE)*$E953</f>
        <v>0</v>
      </c>
      <c r="O947" s="51">
        <f>VLOOKUP(CONCATENATE($F947," ",$G947),AllocFactorMatrix,(O$4+1),FALSE)*$E953</f>
        <v>0</v>
      </c>
      <c r="P947" s="51">
        <f>VLOOKUP(CONCATENATE($F947," ",$G947),AllocFactorMatrix,(P$4+1),FALSE)*$E953</f>
        <v>0</v>
      </c>
      <c r="Q947" s="51">
        <f>VLOOKUP(CONCATENATE($F947," ",$G947),AllocFactorMatrix,(Q$4+1),FALSE)*$E953</f>
        <v>0</v>
      </c>
      <c r="R947" s="51">
        <f t="shared" ref="R947:R953" si="492">SUBTOTAL(9,N947:Q947)</f>
        <v>0</v>
      </c>
      <c r="S947" s="51">
        <f>VLOOKUP(CONCATENATE($F947," ",$G947),AllocFactorMatrix,(S$4+1),FALSE)*$E953</f>
        <v>0</v>
      </c>
      <c r="T947" s="51">
        <f>VLOOKUP(CONCATENATE($F947," ",$G947),AllocFactorMatrix,(T$4+1),FALSE)*$E953</f>
        <v>0</v>
      </c>
      <c r="U947" s="51">
        <f>VLOOKUP(CONCATENATE($F947," ",$G947),AllocFactorMatrix,(U$4+1),FALSE)*$E953</f>
        <v>0</v>
      </c>
      <c r="V947" s="51">
        <f>VLOOKUP(CONCATENATE($F947," ",$G947),AllocFactorMatrix,(V$4+1),FALSE)*$E953</f>
        <v>0</v>
      </c>
      <c r="W947" s="51">
        <f t="shared" ref="W947:W953" si="493">SUBTOTAL(9,S947:V947)</f>
        <v>0</v>
      </c>
      <c r="X947" s="51">
        <f>VLOOKUP(CONCATENATE($F947," ",$G947),AllocFactorMatrix,(X$4+1),FALSE)*$E953</f>
        <v>0</v>
      </c>
      <c r="Y947" s="51">
        <f>VLOOKUP(CONCATENATE($F947," ",$G947),AllocFactorMatrix,(Y$4+1),FALSE)*$E953</f>
        <v>0</v>
      </c>
      <c r="Z947" s="51">
        <f t="shared" si="491"/>
        <v>0</v>
      </c>
      <c r="AA947" s="51">
        <f>VLOOKUP(CONCATENATE($F947," ",$G947),AllocFactorMatrix,(AA$4+1),FALSE)*$E953</f>
        <v>0</v>
      </c>
      <c r="AB947" s="51">
        <f>VLOOKUP(CONCATENATE($F947," ",$G947),AllocFactorMatrix,(AB$4+1),FALSE)*$E953</f>
        <v>0</v>
      </c>
      <c r="AC947" s="51">
        <f>VLOOKUP(CONCATENATE($F947," ",$G947),AllocFactorMatrix,(AC$4+1),FALSE)*$E953</f>
        <v>0</v>
      </c>
    </row>
    <row r="948" spans="1:29" s="48" customFormat="1" hidden="1" outlineLevel="1">
      <c r="A948" s="53"/>
      <c r="B948" s="104"/>
      <c r="C948" s="52"/>
      <c r="D948" s="52"/>
      <c r="F948" s="175" t="str">
        <f>F953</f>
        <v>PROD_ENERGY</v>
      </c>
      <c r="G948" s="52" t="str">
        <f>$G$10</f>
        <v>SUBTRAN</v>
      </c>
      <c r="H948" s="50">
        <f t="shared" si="489"/>
        <v>0</v>
      </c>
      <c r="I948" s="51">
        <f>VLOOKUP(CONCATENATE($F948," ",$G948),AllocFactorMatrix,(I$4+1),FALSE)*$E953</f>
        <v>0</v>
      </c>
      <c r="J948" s="51">
        <f>VLOOKUP(CONCATENATE($F948," ",$G948),AllocFactorMatrix,(J$4+1),FALSE)*$E953</f>
        <v>0</v>
      </c>
      <c r="K948" s="51">
        <f>VLOOKUP(CONCATENATE($F948," ",$G948),AllocFactorMatrix,(K$4+1),FALSE)*$E953</f>
        <v>0</v>
      </c>
      <c r="L948" s="51">
        <f>VLOOKUP(CONCATENATE($F948," ",$G948),AllocFactorMatrix,(L$4+1),FALSE)*$E953</f>
        <v>0</v>
      </c>
      <c r="M948" s="51">
        <f t="shared" si="490"/>
        <v>0</v>
      </c>
      <c r="N948" s="51">
        <f>VLOOKUP(CONCATENATE($F948," ",$G948),AllocFactorMatrix,(N$4+1),FALSE)*$E953</f>
        <v>0</v>
      </c>
      <c r="O948" s="51">
        <f>VLOOKUP(CONCATENATE($F948," ",$G948),AllocFactorMatrix,(O$4+1),FALSE)*$E953</f>
        <v>0</v>
      </c>
      <c r="P948" s="51">
        <f>VLOOKUP(CONCATENATE($F948," ",$G948),AllocFactorMatrix,(P$4+1),FALSE)*$E953</f>
        <v>0</v>
      </c>
      <c r="Q948" s="51">
        <f>VLOOKUP(CONCATENATE($F948," ",$G948),AllocFactorMatrix,(Q$4+1),FALSE)*$E953</f>
        <v>0</v>
      </c>
      <c r="R948" s="51">
        <f t="shared" si="492"/>
        <v>0</v>
      </c>
      <c r="S948" s="51">
        <f>VLOOKUP(CONCATENATE($F948," ",$G948),AllocFactorMatrix,(S$4+1),FALSE)*$E953</f>
        <v>0</v>
      </c>
      <c r="T948" s="51">
        <f>VLOOKUP(CONCATENATE($F948," ",$G948),AllocFactorMatrix,(T$4+1),FALSE)*$E953</f>
        <v>0</v>
      </c>
      <c r="U948" s="51">
        <f>VLOOKUP(CONCATENATE($F948," ",$G948),AllocFactorMatrix,(U$4+1),FALSE)*$E953</f>
        <v>0</v>
      </c>
      <c r="V948" s="51">
        <f>VLOOKUP(CONCATENATE($F948," ",$G948),AllocFactorMatrix,(V$4+1),FALSE)*$E953</f>
        <v>0</v>
      </c>
      <c r="W948" s="51">
        <f t="shared" si="493"/>
        <v>0</v>
      </c>
      <c r="X948" s="51">
        <f>VLOOKUP(CONCATENATE($F948," ",$G948),AllocFactorMatrix,(X$4+1),FALSE)*$E953</f>
        <v>0</v>
      </c>
      <c r="Y948" s="51">
        <f>VLOOKUP(CONCATENATE($F948," ",$G948),AllocFactorMatrix,(Y$4+1),FALSE)*$E953</f>
        <v>0</v>
      </c>
      <c r="Z948" s="51">
        <f t="shared" si="491"/>
        <v>0</v>
      </c>
      <c r="AA948" s="51">
        <f>VLOOKUP(CONCATENATE($F948," ",$G948),AllocFactorMatrix,(AA$4+1),FALSE)*$E953</f>
        <v>0</v>
      </c>
      <c r="AB948" s="51">
        <f>VLOOKUP(CONCATENATE($F948," ",$G948),AllocFactorMatrix,(AB$4+1),FALSE)*$E953</f>
        <v>0</v>
      </c>
      <c r="AC948" s="51">
        <f>VLOOKUP(CONCATENATE($F948," ",$G948),AllocFactorMatrix,(AC$4+1),FALSE)*$E953</f>
        <v>0</v>
      </c>
    </row>
    <row r="949" spans="1:29" s="48" customFormat="1" hidden="1" outlineLevel="1">
      <c r="A949" s="53"/>
      <c r="B949" s="104"/>
      <c r="C949" s="52"/>
      <c r="D949" s="52"/>
      <c r="F949" s="175" t="str">
        <f>F953</f>
        <v>PROD_ENERGY</v>
      </c>
      <c r="G949" s="52" t="str">
        <f>$G$11</f>
        <v>DISTPRI</v>
      </c>
      <c r="H949" s="50">
        <f t="shared" si="489"/>
        <v>0</v>
      </c>
      <c r="I949" s="51">
        <f>VLOOKUP(CONCATENATE($F949," ",$G949),AllocFactorMatrix,(I$4+1),FALSE)*$E953</f>
        <v>0</v>
      </c>
      <c r="J949" s="51">
        <f>VLOOKUP(CONCATENATE($F949," ",$G949),AllocFactorMatrix,(J$4+1),FALSE)*$E953</f>
        <v>0</v>
      </c>
      <c r="K949" s="51">
        <f>VLOOKUP(CONCATENATE($F949," ",$G949),AllocFactorMatrix,(K$4+1),FALSE)*$E953</f>
        <v>0</v>
      </c>
      <c r="L949" s="51">
        <f>VLOOKUP(CONCATENATE($F949," ",$G949),AllocFactorMatrix,(L$4+1),FALSE)*$E953</f>
        <v>0</v>
      </c>
      <c r="M949" s="51">
        <f t="shared" si="490"/>
        <v>0</v>
      </c>
      <c r="N949" s="51">
        <f>VLOOKUP(CONCATENATE($F949," ",$G949),AllocFactorMatrix,(N$4+1),FALSE)*$E953</f>
        <v>0</v>
      </c>
      <c r="O949" s="51">
        <f>VLOOKUP(CONCATENATE($F949," ",$G949),AllocFactorMatrix,(O$4+1),FALSE)*$E953</f>
        <v>0</v>
      </c>
      <c r="P949" s="51">
        <f>VLOOKUP(CONCATENATE($F949," ",$G949),AllocFactorMatrix,(P$4+1),FALSE)*$E953</f>
        <v>0</v>
      </c>
      <c r="Q949" s="51">
        <f>VLOOKUP(CONCATENATE($F949," ",$G949),AllocFactorMatrix,(Q$4+1),FALSE)*$E953</f>
        <v>0</v>
      </c>
      <c r="R949" s="51">
        <f t="shared" si="492"/>
        <v>0</v>
      </c>
      <c r="S949" s="51">
        <f>VLOOKUP(CONCATENATE($F949," ",$G949),AllocFactorMatrix,(S$4+1),FALSE)*$E953</f>
        <v>0</v>
      </c>
      <c r="T949" s="51">
        <f>VLOOKUP(CONCATENATE($F949," ",$G949),AllocFactorMatrix,(T$4+1),FALSE)*$E953</f>
        <v>0</v>
      </c>
      <c r="U949" s="51">
        <f>VLOOKUP(CONCATENATE($F949," ",$G949),AllocFactorMatrix,(U$4+1),FALSE)*$E953</f>
        <v>0</v>
      </c>
      <c r="V949" s="51">
        <f>VLOOKUP(CONCATENATE($F949," ",$G949),AllocFactorMatrix,(V$4+1),FALSE)*$E953</f>
        <v>0</v>
      </c>
      <c r="W949" s="51">
        <f t="shared" si="493"/>
        <v>0</v>
      </c>
      <c r="X949" s="51">
        <f>VLOOKUP(CONCATENATE($F949," ",$G949),AllocFactorMatrix,(X$4+1),FALSE)*$E953</f>
        <v>0</v>
      </c>
      <c r="Y949" s="51">
        <f>VLOOKUP(CONCATENATE($F949," ",$G949),AllocFactorMatrix,(Y$4+1),FALSE)*$E953</f>
        <v>0</v>
      </c>
      <c r="Z949" s="51">
        <f t="shared" si="491"/>
        <v>0</v>
      </c>
      <c r="AA949" s="51">
        <f>VLOOKUP(CONCATENATE($F949," ",$G949),AllocFactorMatrix,(AA$4+1),FALSE)*$E953</f>
        <v>0</v>
      </c>
      <c r="AB949" s="51">
        <f>VLOOKUP(CONCATENATE($F949," ",$G949),AllocFactorMatrix,(AB$4+1),FALSE)*$E953</f>
        <v>0</v>
      </c>
      <c r="AC949" s="51">
        <f>VLOOKUP(CONCATENATE($F949," ",$G949),AllocFactorMatrix,(AC$4+1),FALSE)*$E953</f>
        <v>0</v>
      </c>
    </row>
    <row r="950" spans="1:29" s="48" customFormat="1" hidden="1" outlineLevel="1">
      <c r="A950" s="53"/>
      <c r="B950" s="104"/>
      <c r="C950" s="52"/>
      <c r="D950" s="52"/>
      <c r="F950" s="175" t="str">
        <f>F953</f>
        <v>PROD_ENERGY</v>
      </c>
      <c r="G950" s="52" t="str">
        <f>$G$12</f>
        <v>DISTSEC</v>
      </c>
      <c r="H950" s="50">
        <f t="shared" si="489"/>
        <v>0</v>
      </c>
      <c r="I950" s="51">
        <f>VLOOKUP(CONCATENATE($F950," ",$G950),AllocFactorMatrix,(I$4+1),FALSE)*$E953</f>
        <v>0</v>
      </c>
      <c r="J950" s="51">
        <f>VLOOKUP(CONCATENATE($F950," ",$G950),AllocFactorMatrix,(J$4+1),FALSE)*$E953</f>
        <v>0</v>
      </c>
      <c r="K950" s="51">
        <f>VLOOKUP(CONCATENATE($F950," ",$G950),AllocFactorMatrix,(K$4+1),FALSE)*$E953</f>
        <v>0</v>
      </c>
      <c r="L950" s="51">
        <f>VLOOKUP(CONCATENATE($F950," ",$G950),AllocFactorMatrix,(L$4+1),FALSE)*$E953</f>
        <v>0</v>
      </c>
      <c r="M950" s="51">
        <f t="shared" si="490"/>
        <v>0</v>
      </c>
      <c r="N950" s="51">
        <f>VLOOKUP(CONCATENATE($F950," ",$G950),AllocFactorMatrix,(N$4+1),FALSE)*$E953</f>
        <v>0</v>
      </c>
      <c r="O950" s="51">
        <f>VLOOKUP(CONCATENATE($F950," ",$G950),AllocFactorMatrix,(O$4+1),FALSE)*$E953</f>
        <v>0</v>
      </c>
      <c r="P950" s="51">
        <f>VLOOKUP(CONCATENATE($F950," ",$G950),AllocFactorMatrix,(P$4+1),FALSE)*$E953</f>
        <v>0</v>
      </c>
      <c r="Q950" s="51">
        <f>VLOOKUP(CONCATENATE($F950," ",$G950),AllocFactorMatrix,(Q$4+1),FALSE)*$E953</f>
        <v>0</v>
      </c>
      <c r="R950" s="51">
        <f t="shared" si="492"/>
        <v>0</v>
      </c>
      <c r="S950" s="51">
        <f>VLOOKUP(CONCATENATE($F950," ",$G950),AllocFactorMatrix,(S$4+1),FALSE)*$E953</f>
        <v>0</v>
      </c>
      <c r="T950" s="51">
        <f>VLOOKUP(CONCATENATE($F950," ",$G950),AllocFactorMatrix,(T$4+1),FALSE)*$E953</f>
        <v>0</v>
      </c>
      <c r="U950" s="51">
        <f>VLOOKUP(CONCATENATE($F950," ",$G950),AllocFactorMatrix,(U$4+1),FALSE)*$E953</f>
        <v>0</v>
      </c>
      <c r="V950" s="51">
        <f>VLOOKUP(CONCATENATE($F950," ",$G950),AllocFactorMatrix,(V$4+1),FALSE)*$E953</f>
        <v>0</v>
      </c>
      <c r="W950" s="51">
        <f t="shared" si="493"/>
        <v>0</v>
      </c>
      <c r="X950" s="51">
        <f>VLOOKUP(CONCATENATE($F950," ",$G950),AllocFactorMatrix,(X$4+1),FALSE)*$E953</f>
        <v>0</v>
      </c>
      <c r="Y950" s="51">
        <f>VLOOKUP(CONCATENATE($F950," ",$G950),AllocFactorMatrix,(Y$4+1),FALSE)*$E953</f>
        <v>0</v>
      </c>
      <c r="Z950" s="51">
        <f t="shared" si="491"/>
        <v>0</v>
      </c>
      <c r="AA950" s="51">
        <f>VLOOKUP(CONCATENATE($F950," ",$G950),AllocFactorMatrix,(AA$4+1),FALSE)*$E953</f>
        <v>0</v>
      </c>
      <c r="AB950" s="51">
        <f>VLOOKUP(CONCATENATE($F950," ",$G950),AllocFactorMatrix,(AB$4+1),FALSE)*$E953</f>
        <v>0</v>
      </c>
      <c r="AC950" s="51">
        <f>VLOOKUP(CONCATENATE($F950," ",$G950),AllocFactorMatrix,(AC$4+1),FALSE)*$E953</f>
        <v>0</v>
      </c>
    </row>
    <row r="951" spans="1:29" s="48" customFormat="1" hidden="1" outlineLevel="1">
      <c r="A951" s="53"/>
      <c r="B951" s="104"/>
      <c r="C951" s="52"/>
      <c r="D951" s="52"/>
      <c r="F951" s="175" t="str">
        <f>F953</f>
        <v>PROD_ENERGY</v>
      </c>
      <c r="G951" s="52" t="str">
        <f>$G$13</f>
        <v>ENERGY</v>
      </c>
      <c r="H951" s="50">
        <f t="shared" si="489"/>
        <v>0</v>
      </c>
      <c r="I951" s="51">
        <f>VLOOKUP(CONCATENATE($F951," ",$G951),AllocFactorMatrix,(I$4+1),FALSE)*$E953</f>
        <v>0</v>
      </c>
      <c r="J951" s="51">
        <f>VLOOKUP(CONCATENATE($F951," ",$G951),AllocFactorMatrix,(J$4+1),FALSE)*$E953</f>
        <v>0</v>
      </c>
      <c r="K951" s="51">
        <f>VLOOKUP(CONCATENATE($F951," ",$G951),AllocFactorMatrix,(K$4+1),FALSE)*$E953</f>
        <v>0</v>
      </c>
      <c r="L951" s="51">
        <f>VLOOKUP(CONCATENATE($F951," ",$G951),AllocFactorMatrix,(L$4+1),FALSE)*$E953</f>
        <v>0</v>
      </c>
      <c r="M951" s="51">
        <f t="shared" si="490"/>
        <v>0</v>
      </c>
      <c r="N951" s="51">
        <f>VLOOKUP(CONCATENATE($F951," ",$G951),AllocFactorMatrix,(N$4+1),FALSE)*$E953</f>
        <v>0</v>
      </c>
      <c r="O951" s="51">
        <f>VLOOKUP(CONCATENATE($F951," ",$G951),AllocFactorMatrix,(O$4+1),FALSE)*$E953</f>
        <v>0</v>
      </c>
      <c r="P951" s="51">
        <f>VLOOKUP(CONCATENATE($F951," ",$G951),AllocFactorMatrix,(P$4+1),FALSE)*$E953</f>
        <v>0</v>
      </c>
      <c r="Q951" s="51">
        <f>VLOOKUP(CONCATENATE($F951," ",$G951),AllocFactorMatrix,(Q$4+1),FALSE)*$E953</f>
        <v>0</v>
      </c>
      <c r="R951" s="51">
        <f t="shared" si="492"/>
        <v>0</v>
      </c>
      <c r="S951" s="51">
        <f>VLOOKUP(CONCATENATE($F951," ",$G951),AllocFactorMatrix,(S$4+1),FALSE)*$E953</f>
        <v>0</v>
      </c>
      <c r="T951" s="51">
        <f>VLOOKUP(CONCATENATE($F951," ",$G951),AllocFactorMatrix,(T$4+1),FALSE)*$E953</f>
        <v>0</v>
      </c>
      <c r="U951" s="51">
        <f>VLOOKUP(CONCATENATE($F951," ",$G951),AllocFactorMatrix,(U$4+1),FALSE)*$E953</f>
        <v>0</v>
      </c>
      <c r="V951" s="51">
        <f>VLOOKUP(CONCATENATE($F951," ",$G951),AllocFactorMatrix,(V$4+1),FALSE)*$E953</f>
        <v>0</v>
      </c>
      <c r="W951" s="51">
        <f t="shared" si="493"/>
        <v>0</v>
      </c>
      <c r="X951" s="51">
        <f>VLOOKUP(CONCATENATE($F951," ",$G951),AllocFactorMatrix,(X$4+1),FALSE)*$E953</f>
        <v>0</v>
      </c>
      <c r="Y951" s="51">
        <f>VLOOKUP(CONCATENATE($F951," ",$G951),AllocFactorMatrix,(Y$4+1),FALSE)*$E953</f>
        <v>0</v>
      </c>
      <c r="Z951" s="51">
        <f t="shared" si="491"/>
        <v>0</v>
      </c>
      <c r="AA951" s="51">
        <f>VLOOKUP(CONCATENATE($F951," ",$G951),AllocFactorMatrix,(AA$4+1),FALSE)*$E953</f>
        <v>0</v>
      </c>
      <c r="AB951" s="51">
        <f>VLOOKUP(CONCATENATE($F951," ",$G951),AllocFactorMatrix,(AB$4+1),FALSE)*$E953</f>
        <v>0</v>
      </c>
      <c r="AC951" s="51">
        <f>VLOOKUP(CONCATENATE($F951," ",$G951),AllocFactorMatrix,(AC$4+1),FALSE)*$E953</f>
        <v>0</v>
      </c>
    </row>
    <row r="952" spans="1:29" s="48" customFormat="1" hidden="1" outlineLevel="1">
      <c r="A952" s="53"/>
      <c r="B952" s="104"/>
      <c r="C952" s="52"/>
      <c r="D952" s="52"/>
      <c r="F952" s="175" t="str">
        <f>F953</f>
        <v>PROD_ENERGY</v>
      </c>
      <c r="G952" s="52" t="str">
        <f>$G$14</f>
        <v>CUSTOMER</v>
      </c>
      <c r="H952" s="50">
        <f t="shared" si="489"/>
        <v>0</v>
      </c>
      <c r="I952" s="51">
        <f>VLOOKUP(CONCATENATE($F952," ",$G952),AllocFactorMatrix,(I$4+1),FALSE)*$E953</f>
        <v>0</v>
      </c>
      <c r="J952" s="51">
        <f>VLOOKUP(CONCATENATE($F952," ",$G952),AllocFactorMatrix,(J$4+1),FALSE)*$E953</f>
        <v>0</v>
      </c>
      <c r="K952" s="51">
        <f>VLOOKUP(CONCATENATE($F952," ",$G952),AllocFactorMatrix,(K$4+1),FALSE)*$E953</f>
        <v>0</v>
      </c>
      <c r="L952" s="51">
        <f>VLOOKUP(CONCATENATE($F952," ",$G952),AllocFactorMatrix,(L$4+1),FALSE)*$E953</f>
        <v>0</v>
      </c>
      <c r="M952" s="51">
        <f t="shared" si="490"/>
        <v>0</v>
      </c>
      <c r="N952" s="51">
        <f>VLOOKUP(CONCATENATE($F952," ",$G952),AllocFactorMatrix,(N$4+1),FALSE)*$E953</f>
        <v>0</v>
      </c>
      <c r="O952" s="51">
        <f>VLOOKUP(CONCATENATE($F952," ",$G952),AllocFactorMatrix,(O$4+1),FALSE)*$E953</f>
        <v>0</v>
      </c>
      <c r="P952" s="51">
        <f>VLOOKUP(CONCATENATE($F952," ",$G952),AllocFactorMatrix,(P$4+1),FALSE)*$E953</f>
        <v>0</v>
      </c>
      <c r="Q952" s="51">
        <f>VLOOKUP(CONCATENATE($F952," ",$G952),AllocFactorMatrix,(Q$4+1),FALSE)*$E953</f>
        <v>0</v>
      </c>
      <c r="R952" s="51">
        <f t="shared" si="492"/>
        <v>0</v>
      </c>
      <c r="S952" s="51">
        <f>VLOOKUP(CONCATENATE($F952," ",$G952),AllocFactorMatrix,(S$4+1),FALSE)*$E953</f>
        <v>0</v>
      </c>
      <c r="T952" s="51">
        <f>VLOOKUP(CONCATENATE($F952," ",$G952),AllocFactorMatrix,(T$4+1),FALSE)*$E953</f>
        <v>0</v>
      </c>
      <c r="U952" s="51">
        <f>VLOOKUP(CONCATENATE($F952," ",$G952),AllocFactorMatrix,(U$4+1),FALSE)*$E953</f>
        <v>0</v>
      </c>
      <c r="V952" s="51">
        <f>VLOOKUP(CONCATENATE($F952," ",$G952),AllocFactorMatrix,(V$4+1),FALSE)*$E953</f>
        <v>0</v>
      </c>
      <c r="W952" s="51">
        <f t="shared" si="493"/>
        <v>0</v>
      </c>
      <c r="X952" s="51">
        <f>VLOOKUP(CONCATENATE($F952," ",$G952),AllocFactorMatrix,(X$4+1),FALSE)*$E953</f>
        <v>0</v>
      </c>
      <c r="Y952" s="51">
        <f>VLOOKUP(CONCATENATE($F952," ",$G952),AllocFactorMatrix,(Y$4+1),FALSE)*$E953</f>
        <v>0</v>
      </c>
      <c r="Z952" s="51">
        <f t="shared" si="491"/>
        <v>0</v>
      </c>
      <c r="AA952" s="51">
        <f>VLOOKUP(CONCATENATE($F952," ",$G952),AllocFactorMatrix,(AA$4+1),FALSE)*$E953</f>
        <v>0</v>
      </c>
      <c r="AB952" s="51">
        <f>VLOOKUP(CONCATENATE($F952," ",$G952),AllocFactorMatrix,(AB$4+1),FALSE)*$E953</f>
        <v>0</v>
      </c>
      <c r="AC952" s="51">
        <f>VLOOKUP(CONCATENATE($F952," ",$G952),AllocFactorMatrix,(AC$4+1),FALSE)*$E953</f>
        <v>0</v>
      </c>
    </row>
    <row r="953" spans="1:29" s="48" customFormat="1" collapsed="1">
      <c r="A953" s="53"/>
      <c r="B953" s="52"/>
      <c r="C953" s="52"/>
      <c r="D953" s="102" t="s">
        <v>595</v>
      </c>
      <c r="E953" s="58">
        <v>0</v>
      </c>
      <c r="F953" s="92" t="s">
        <v>31</v>
      </c>
      <c r="G953" s="52" t="str">
        <f>$G$15</f>
        <v>TOTAL</v>
      </c>
      <c r="H953" s="50">
        <f t="shared" si="489"/>
        <v>0</v>
      </c>
      <c r="I953" s="51">
        <f>VLOOKUP(CONCATENATE($F953," ",$G953),AllocFactorMatrix,(I$4+1),FALSE)*$E953</f>
        <v>0</v>
      </c>
      <c r="J953" s="51">
        <f>VLOOKUP(CONCATENATE($F953," ",$G953),AllocFactorMatrix,(J$4+1),FALSE)*$E953</f>
        <v>0</v>
      </c>
      <c r="K953" s="51">
        <f>VLOOKUP(CONCATENATE($F953," ",$G953),AllocFactorMatrix,(K$4+1),FALSE)*$E953</f>
        <v>0</v>
      </c>
      <c r="L953" s="51">
        <f>VLOOKUP(CONCATENATE($F953," ",$G953),AllocFactorMatrix,(L$4+1),FALSE)*$E953</f>
        <v>0</v>
      </c>
      <c r="M953" s="51">
        <f t="shared" si="490"/>
        <v>0</v>
      </c>
      <c r="N953" s="51">
        <f>VLOOKUP(CONCATENATE($F953," ",$G953),AllocFactorMatrix,(N$4+1),FALSE)*$E953</f>
        <v>0</v>
      </c>
      <c r="O953" s="51">
        <f>VLOOKUP(CONCATENATE($F953," ",$G953),AllocFactorMatrix,(O$4+1),FALSE)*$E953</f>
        <v>0</v>
      </c>
      <c r="P953" s="51">
        <f>VLOOKUP(CONCATENATE($F953," ",$G953),AllocFactorMatrix,(P$4+1),FALSE)*$E953</f>
        <v>0</v>
      </c>
      <c r="Q953" s="51">
        <f>VLOOKUP(CONCATENATE($F953," ",$G953),AllocFactorMatrix,(Q$4+1),FALSE)*$E953</f>
        <v>0</v>
      </c>
      <c r="R953" s="51">
        <f t="shared" si="492"/>
        <v>0</v>
      </c>
      <c r="S953" s="51">
        <f>VLOOKUP(CONCATENATE($F953," ",$G953),AllocFactorMatrix,(S$4+1),FALSE)*$E953</f>
        <v>0</v>
      </c>
      <c r="T953" s="51">
        <f>VLOOKUP(CONCATENATE($F953," ",$G953),AllocFactorMatrix,(T$4+1),FALSE)*$E953</f>
        <v>0</v>
      </c>
      <c r="U953" s="51">
        <f>VLOOKUP(CONCATENATE($F953," ",$G953),AllocFactorMatrix,(U$4+1),FALSE)*$E953</f>
        <v>0</v>
      </c>
      <c r="V953" s="51">
        <f>VLOOKUP(CONCATENATE($F953," ",$G953),AllocFactorMatrix,(V$4+1),FALSE)*$E953</f>
        <v>0</v>
      </c>
      <c r="W953" s="51">
        <f t="shared" si="493"/>
        <v>0</v>
      </c>
      <c r="X953" s="51">
        <f>VLOOKUP(CONCATENATE($F953," ",$G953),AllocFactorMatrix,(X$4+1),FALSE)*$E953</f>
        <v>0</v>
      </c>
      <c r="Y953" s="51">
        <f>VLOOKUP(CONCATENATE($F953," ",$G953),AllocFactorMatrix,(Y$4+1),FALSE)*$E953</f>
        <v>0</v>
      </c>
      <c r="Z953" s="51">
        <f t="shared" si="491"/>
        <v>0</v>
      </c>
      <c r="AA953" s="51">
        <f>VLOOKUP(CONCATENATE($F953," ",$G953),AllocFactorMatrix,(AA$4+1),FALSE)*$E953</f>
        <v>0</v>
      </c>
      <c r="AB953" s="51">
        <f>VLOOKUP(CONCATENATE($F953," ",$G953),AllocFactorMatrix,(AB$4+1),FALSE)*$E953</f>
        <v>0</v>
      </c>
      <c r="AC953" s="51">
        <f>VLOOKUP(CONCATENATE($F953," ",$G953),AllocFactorMatrix,(AC$4+1),FALSE)*$E953</f>
        <v>0</v>
      </c>
    </row>
    <row r="954" spans="1:29" s="48" customFormat="1" hidden="1" outlineLevel="1">
      <c r="A954" s="53"/>
      <c r="B954" s="104"/>
      <c r="C954" s="52"/>
      <c r="D954" s="52"/>
      <c r="F954" s="107"/>
      <c r="G954" s="52" t="str">
        <f>$G$8</f>
        <v>PRODUCTION</v>
      </c>
      <c r="H954" s="55">
        <f t="shared" ref="H954:AC954" si="494">H946</f>
        <v>0</v>
      </c>
      <c r="I954" s="55">
        <f t="shared" si="494"/>
        <v>0</v>
      </c>
      <c r="J954" s="55">
        <f t="shared" si="494"/>
        <v>0</v>
      </c>
      <c r="K954" s="55">
        <f t="shared" si="494"/>
        <v>0</v>
      </c>
      <c r="L954" s="55">
        <f t="shared" si="494"/>
        <v>0</v>
      </c>
      <c r="M954" s="55">
        <f t="shared" si="494"/>
        <v>0</v>
      </c>
      <c r="N954" s="55">
        <f t="shared" si="494"/>
        <v>0</v>
      </c>
      <c r="O954" s="55">
        <f t="shared" si="494"/>
        <v>0</v>
      </c>
      <c r="P954" s="55">
        <f t="shared" si="494"/>
        <v>0</v>
      </c>
      <c r="Q954" s="55">
        <f t="shared" si="494"/>
        <v>0</v>
      </c>
      <c r="R954" s="55">
        <f t="shared" si="494"/>
        <v>0</v>
      </c>
      <c r="S954" s="55">
        <f t="shared" si="494"/>
        <v>0</v>
      </c>
      <c r="T954" s="55">
        <f t="shared" si="494"/>
        <v>0</v>
      </c>
      <c r="U954" s="55">
        <f t="shared" si="494"/>
        <v>0</v>
      </c>
      <c r="V954" s="55">
        <f t="shared" si="494"/>
        <v>0</v>
      </c>
      <c r="W954" s="55">
        <f t="shared" si="494"/>
        <v>0</v>
      </c>
      <c r="X954" s="55">
        <f t="shared" si="494"/>
        <v>0</v>
      </c>
      <c r="Y954" s="55">
        <f t="shared" si="494"/>
        <v>0</v>
      </c>
      <c r="Z954" s="55">
        <f t="shared" si="494"/>
        <v>0</v>
      </c>
      <c r="AA954" s="55">
        <f t="shared" si="494"/>
        <v>0</v>
      </c>
      <c r="AB954" s="55">
        <f t="shared" si="494"/>
        <v>0</v>
      </c>
      <c r="AC954" s="55">
        <f t="shared" si="494"/>
        <v>0</v>
      </c>
    </row>
    <row r="955" spans="1:29" s="48" customFormat="1" hidden="1" outlineLevel="1">
      <c r="A955" s="53"/>
      <c r="B955" s="104"/>
      <c r="C955" s="52"/>
      <c r="D955" s="52"/>
      <c r="F955" s="107"/>
      <c r="G955" s="52" t="str">
        <f>$G$9</f>
        <v>BULKTRAN</v>
      </c>
      <c r="H955" s="55">
        <f t="shared" ref="H955:AC955" si="495">H947</f>
        <v>0</v>
      </c>
      <c r="I955" s="55">
        <f t="shared" si="495"/>
        <v>0</v>
      </c>
      <c r="J955" s="55">
        <f t="shared" si="495"/>
        <v>0</v>
      </c>
      <c r="K955" s="55">
        <f t="shared" si="495"/>
        <v>0</v>
      </c>
      <c r="L955" s="55">
        <f t="shared" si="495"/>
        <v>0</v>
      </c>
      <c r="M955" s="55">
        <f t="shared" si="495"/>
        <v>0</v>
      </c>
      <c r="N955" s="55">
        <f t="shared" si="495"/>
        <v>0</v>
      </c>
      <c r="O955" s="55">
        <f t="shared" si="495"/>
        <v>0</v>
      </c>
      <c r="P955" s="55">
        <f t="shared" si="495"/>
        <v>0</v>
      </c>
      <c r="Q955" s="55">
        <f t="shared" si="495"/>
        <v>0</v>
      </c>
      <c r="R955" s="55">
        <f t="shared" si="495"/>
        <v>0</v>
      </c>
      <c r="S955" s="55">
        <f t="shared" si="495"/>
        <v>0</v>
      </c>
      <c r="T955" s="55">
        <f t="shared" si="495"/>
        <v>0</v>
      </c>
      <c r="U955" s="55">
        <f t="shared" si="495"/>
        <v>0</v>
      </c>
      <c r="V955" s="55">
        <f t="shared" si="495"/>
        <v>0</v>
      </c>
      <c r="W955" s="55">
        <f t="shared" si="495"/>
        <v>0</v>
      </c>
      <c r="X955" s="55">
        <f t="shared" si="495"/>
        <v>0</v>
      </c>
      <c r="Y955" s="55">
        <f t="shared" si="495"/>
        <v>0</v>
      </c>
      <c r="Z955" s="55">
        <f t="shared" si="495"/>
        <v>0</v>
      </c>
      <c r="AA955" s="55">
        <f t="shared" si="495"/>
        <v>0</v>
      </c>
      <c r="AB955" s="55">
        <f t="shared" si="495"/>
        <v>0</v>
      </c>
      <c r="AC955" s="55">
        <f t="shared" si="495"/>
        <v>0</v>
      </c>
    </row>
    <row r="956" spans="1:29" s="48" customFormat="1" hidden="1" outlineLevel="1">
      <c r="A956" s="53"/>
      <c r="B956" s="104"/>
      <c r="C956" s="52"/>
      <c r="D956" s="52"/>
      <c r="F956" s="107"/>
      <c r="G956" s="52" t="str">
        <f>$G$10</f>
        <v>SUBTRAN</v>
      </c>
      <c r="H956" s="55">
        <f t="shared" ref="H956:AC956" si="496">H948</f>
        <v>0</v>
      </c>
      <c r="I956" s="55">
        <f t="shared" si="496"/>
        <v>0</v>
      </c>
      <c r="J956" s="55">
        <f t="shared" si="496"/>
        <v>0</v>
      </c>
      <c r="K956" s="55">
        <f t="shared" si="496"/>
        <v>0</v>
      </c>
      <c r="L956" s="55">
        <f t="shared" si="496"/>
        <v>0</v>
      </c>
      <c r="M956" s="55">
        <f t="shared" si="496"/>
        <v>0</v>
      </c>
      <c r="N956" s="55">
        <f t="shared" si="496"/>
        <v>0</v>
      </c>
      <c r="O956" s="55">
        <f t="shared" si="496"/>
        <v>0</v>
      </c>
      <c r="P956" s="55">
        <f t="shared" si="496"/>
        <v>0</v>
      </c>
      <c r="Q956" s="55">
        <f t="shared" si="496"/>
        <v>0</v>
      </c>
      <c r="R956" s="55">
        <f t="shared" si="496"/>
        <v>0</v>
      </c>
      <c r="S956" s="55">
        <f t="shared" si="496"/>
        <v>0</v>
      </c>
      <c r="T956" s="55">
        <f t="shared" si="496"/>
        <v>0</v>
      </c>
      <c r="U956" s="55">
        <f t="shared" si="496"/>
        <v>0</v>
      </c>
      <c r="V956" s="55">
        <f t="shared" si="496"/>
        <v>0</v>
      </c>
      <c r="W956" s="55">
        <f t="shared" si="496"/>
        <v>0</v>
      </c>
      <c r="X956" s="55">
        <f t="shared" si="496"/>
        <v>0</v>
      </c>
      <c r="Y956" s="55">
        <f t="shared" si="496"/>
        <v>0</v>
      </c>
      <c r="Z956" s="55">
        <f t="shared" si="496"/>
        <v>0</v>
      </c>
      <c r="AA956" s="55">
        <f t="shared" si="496"/>
        <v>0</v>
      </c>
      <c r="AB956" s="55">
        <f t="shared" si="496"/>
        <v>0</v>
      </c>
      <c r="AC956" s="55">
        <f t="shared" si="496"/>
        <v>0</v>
      </c>
    </row>
    <row r="957" spans="1:29" s="48" customFormat="1" hidden="1" outlineLevel="1">
      <c r="A957" s="53"/>
      <c r="B957" s="104"/>
      <c r="C957" s="52"/>
      <c r="D957" s="52"/>
      <c r="F957" s="107"/>
      <c r="G957" s="52" t="str">
        <f>$G$11</f>
        <v>DISTPRI</v>
      </c>
      <c r="H957" s="55">
        <f t="shared" ref="H957:AC957" si="497">H949</f>
        <v>0</v>
      </c>
      <c r="I957" s="55">
        <f t="shared" si="497"/>
        <v>0</v>
      </c>
      <c r="J957" s="55">
        <f t="shared" si="497"/>
        <v>0</v>
      </c>
      <c r="K957" s="55">
        <f t="shared" si="497"/>
        <v>0</v>
      </c>
      <c r="L957" s="55">
        <f t="shared" si="497"/>
        <v>0</v>
      </c>
      <c r="M957" s="55">
        <f t="shared" si="497"/>
        <v>0</v>
      </c>
      <c r="N957" s="55">
        <f t="shared" si="497"/>
        <v>0</v>
      </c>
      <c r="O957" s="55">
        <f t="shared" si="497"/>
        <v>0</v>
      </c>
      <c r="P957" s="55">
        <f t="shared" si="497"/>
        <v>0</v>
      </c>
      <c r="Q957" s="55">
        <f t="shared" si="497"/>
        <v>0</v>
      </c>
      <c r="R957" s="55">
        <f t="shared" si="497"/>
        <v>0</v>
      </c>
      <c r="S957" s="55">
        <f t="shared" si="497"/>
        <v>0</v>
      </c>
      <c r="T957" s="55">
        <f t="shared" si="497"/>
        <v>0</v>
      </c>
      <c r="U957" s="55">
        <f t="shared" si="497"/>
        <v>0</v>
      </c>
      <c r="V957" s="55">
        <f t="shared" si="497"/>
        <v>0</v>
      </c>
      <c r="W957" s="55">
        <f t="shared" si="497"/>
        <v>0</v>
      </c>
      <c r="X957" s="55">
        <f t="shared" si="497"/>
        <v>0</v>
      </c>
      <c r="Y957" s="55">
        <f t="shared" si="497"/>
        <v>0</v>
      </c>
      <c r="Z957" s="55">
        <f t="shared" si="497"/>
        <v>0</v>
      </c>
      <c r="AA957" s="55">
        <f t="shared" si="497"/>
        <v>0</v>
      </c>
      <c r="AB957" s="55">
        <f t="shared" si="497"/>
        <v>0</v>
      </c>
      <c r="AC957" s="55">
        <f t="shared" si="497"/>
        <v>0</v>
      </c>
    </row>
    <row r="958" spans="1:29" s="48" customFormat="1" hidden="1" outlineLevel="1">
      <c r="A958" s="53"/>
      <c r="B958" s="104"/>
      <c r="C958" s="52"/>
      <c r="D958" s="52"/>
      <c r="F958" s="107"/>
      <c r="G958" s="52" t="str">
        <f>$G$12</f>
        <v>DISTSEC</v>
      </c>
      <c r="H958" s="55">
        <f t="shared" ref="H958:AC958" si="498">H950</f>
        <v>0</v>
      </c>
      <c r="I958" s="55">
        <f t="shared" si="498"/>
        <v>0</v>
      </c>
      <c r="J958" s="55">
        <f t="shared" si="498"/>
        <v>0</v>
      </c>
      <c r="K958" s="55">
        <f t="shared" si="498"/>
        <v>0</v>
      </c>
      <c r="L958" s="55">
        <f t="shared" si="498"/>
        <v>0</v>
      </c>
      <c r="M958" s="55">
        <f t="shared" si="498"/>
        <v>0</v>
      </c>
      <c r="N958" s="55">
        <f t="shared" si="498"/>
        <v>0</v>
      </c>
      <c r="O958" s="55">
        <f t="shared" si="498"/>
        <v>0</v>
      </c>
      <c r="P958" s="55">
        <f t="shared" si="498"/>
        <v>0</v>
      </c>
      <c r="Q958" s="55">
        <f t="shared" si="498"/>
        <v>0</v>
      </c>
      <c r="R958" s="55">
        <f t="shared" si="498"/>
        <v>0</v>
      </c>
      <c r="S958" s="55">
        <f t="shared" si="498"/>
        <v>0</v>
      </c>
      <c r="T958" s="55">
        <f t="shared" si="498"/>
        <v>0</v>
      </c>
      <c r="U958" s="55">
        <f t="shared" si="498"/>
        <v>0</v>
      </c>
      <c r="V958" s="55">
        <f t="shared" si="498"/>
        <v>0</v>
      </c>
      <c r="W958" s="55">
        <f t="shared" si="498"/>
        <v>0</v>
      </c>
      <c r="X958" s="55">
        <f t="shared" si="498"/>
        <v>0</v>
      </c>
      <c r="Y958" s="55">
        <f t="shared" si="498"/>
        <v>0</v>
      </c>
      <c r="Z958" s="55">
        <f t="shared" si="498"/>
        <v>0</v>
      </c>
      <c r="AA958" s="55">
        <f t="shared" si="498"/>
        <v>0</v>
      </c>
      <c r="AB958" s="55">
        <f t="shared" si="498"/>
        <v>0</v>
      </c>
      <c r="AC958" s="55">
        <f t="shared" si="498"/>
        <v>0</v>
      </c>
    </row>
    <row r="959" spans="1:29" s="48" customFormat="1" hidden="1" outlineLevel="1">
      <c r="A959" s="53"/>
      <c r="B959" s="104"/>
      <c r="C959" s="52"/>
      <c r="D959" s="52"/>
      <c r="F959" s="107"/>
      <c r="G959" s="52" t="str">
        <f>$G$13</f>
        <v>ENERGY</v>
      </c>
      <c r="H959" s="55">
        <f>H951</f>
        <v>0</v>
      </c>
      <c r="I959" s="55">
        <f t="shared" ref="I959:AC959" si="499">I951</f>
        <v>0</v>
      </c>
      <c r="J959" s="55">
        <f t="shared" si="499"/>
        <v>0</v>
      </c>
      <c r="K959" s="55">
        <f t="shared" si="499"/>
        <v>0</v>
      </c>
      <c r="L959" s="55">
        <f t="shared" si="499"/>
        <v>0</v>
      </c>
      <c r="M959" s="55">
        <f t="shared" si="499"/>
        <v>0</v>
      </c>
      <c r="N959" s="55">
        <f t="shared" si="499"/>
        <v>0</v>
      </c>
      <c r="O959" s="55">
        <f t="shared" si="499"/>
        <v>0</v>
      </c>
      <c r="P959" s="55">
        <f t="shared" si="499"/>
        <v>0</v>
      </c>
      <c r="Q959" s="55">
        <f t="shared" si="499"/>
        <v>0</v>
      </c>
      <c r="R959" s="55">
        <f t="shared" si="499"/>
        <v>0</v>
      </c>
      <c r="S959" s="55">
        <f t="shared" si="499"/>
        <v>0</v>
      </c>
      <c r="T959" s="55">
        <f t="shared" si="499"/>
        <v>0</v>
      </c>
      <c r="U959" s="55">
        <f t="shared" si="499"/>
        <v>0</v>
      </c>
      <c r="V959" s="55">
        <f t="shared" si="499"/>
        <v>0</v>
      </c>
      <c r="W959" s="55">
        <f t="shared" si="499"/>
        <v>0</v>
      </c>
      <c r="X959" s="55">
        <f t="shared" si="499"/>
        <v>0</v>
      </c>
      <c r="Y959" s="55">
        <f t="shared" si="499"/>
        <v>0</v>
      </c>
      <c r="Z959" s="55">
        <f t="shared" si="499"/>
        <v>0</v>
      </c>
      <c r="AA959" s="55">
        <f t="shared" si="499"/>
        <v>0</v>
      </c>
      <c r="AB959" s="55">
        <f t="shared" si="499"/>
        <v>0</v>
      </c>
      <c r="AC959" s="55">
        <f t="shared" si="499"/>
        <v>0</v>
      </c>
    </row>
    <row r="960" spans="1:29" s="48" customFormat="1" hidden="1" outlineLevel="1">
      <c r="A960" s="53"/>
      <c r="B960" s="104"/>
      <c r="C960" s="52"/>
      <c r="D960" s="52"/>
      <c r="F960" s="107"/>
      <c r="G960" s="52" t="str">
        <f>$G$14</f>
        <v>CUSTOMER</v>
      </c>
      <c r="H960" s="55">
        <f t="shared" ref="H960:AC960" si="500">H952</f>
        <v>0</v>
      </c>
      <c r="I960" s="55">
        <f t="shared" si="500"/>
        <v>0</v>
      </c>
      <c r="J960" s="55">
        <f t="shared" si="500"/>
        <v>0</v>
      </c>
      <c r="K960" s="55">
        <f t="shared" si="500"/>
        <v>0</v>
      </c>
      <c r="L960" s="55">
        <f t="shared" si="500"/>
        <v>0</v>
      </c>
      <c r="M960" s="55">
        <f t="shared" si="500"/>
        <v>0</v>
      </c>
      <c r="N960" s="55">
        <f t="shared" si="500"/>
        <v>0</v>
      </c>
      <c r="O960" s="55">
        <f t="shared" si="500"/>
        <v>0</v>
      </c>
      <c r="P960" s="55">
        <f t="shared" si="500"/>
        <v>0</v>
      </c>
      <c r="Q960" s="55">
        <f t="shared" si="500"/>
        <v>0</v>
      </c>
      <c r="R960" s="55">
        <f t="shared" si="500"/>
        <v>0</v>
      </c>
      <c r="S960" s="55">
        <f t="shared" si="500"/>
        <v>0</v>
      </c>
      <c r="T960" s="55">
        <f t="shared" si="500"/>
        <v>0</v>
      </c>
      <c r="U960" s="55">
        <f t="shared" si="500"/>
        <v>0</v>
      </c>
      <c r="V960" s="55">
        <f t="shared" si="500"/>
        <v>0</v>
      </c>
      <c r="W960" s="55">
        <f t="shared" si="500"/>
        <v>0</v>
      </c>
      <c r="X960" s="55">
        <f t="shared" si="500"/>
        <v>0</v>
      </c>
      <c r="Y960" s="55">
        <f t="shared" si="500"/>
        <v>0</v>
      </c>
      <c r="Z960" s="55">
        <f t="shared" si="500"/>
        <v>0</v>
      </c>
      <c r="AA960" s="55">
        <f t="shared" si="500"/>
        <v>0</v>
      </c>
      <c r="AB960" s="55">
        <f t="shared" si="500"/>
        <v>0</v>
      </c>
      <c r="AC960" s="55">
        <f t="shared" si="500"/>
        <v>0</v>
      </c>
    </row>
    <row r="961" spans="1:29" s="48" customFormat="1" collapsed="1">
      <c r="A961" s="53"/>
      <c r="B961" s="104"/>
      <c r="C961" s="52" t="s">
        <v>440</v>
      </c>
      <c r="D961" s="52"/>
      <c r="E961" s="55">
        <f>E953</f>
        <v>0</v>
      </c>
      <c r="F961" s="107"/>
      <c r="G961" s="52" t="str">
        <f>$G$15</f>
        <v>TOTAL</v>
      </c>
      <c r="H961" s="55">
        <f>H953</f>
        <v>0</v>
      </c>
      <c r="I961" s="55">
        <f>I953</f>
        <v>0</v>
      </c>
      <c r="J961" s="55">
        <f t="shared" ref="J961:AC961" si="501">J953</f>
        <v>0</v>
      </c>
      <c r="K961" s="55">
        <f t="shared" si="501"/>
        <v>0</v>
      </c>
      <c r="L961" s="55">
        <f t="shared" si="501"/>
        <v>0</v>
      </c>
      <c r="M961" s="55">
        <f t="shared" si="501"/>
        <v>0</v>
      </c>
      <c r="N961" s="55">
        <f t="shared" si="501"/>
        <v>0</v>
      </c>
      <c r="O961" s="55">
        <f t="shared" si="501"/>
        <v>0</v>
      </c>
      <c r="P961" s="55">
        <f t="shared" si="501"/>
        <v>0</v>
      </c>
      <c r="Q961" s="55">
        <f t="shared" si="501"/>
        <v>0</v>
      </c>
      <c r="R961" s="55">
        <f t="shared" si="501"/>
        <v>0</v>
      </c>
      <c r="S961" s="55">
        <f t="shared" si="501"/>
        <v>0</v>
      </c>
      <c r="T961" s="55">
        <f t="shared" si="501"/>
        <v>0</v>
      </c>
      <c r="U961" s="55">
        <f t="shared" si="501"/>
        <v>0</v>
      </c>
      <c r="V961" s="55">
        <f t="shared" si="501"/>
        <v>0</v>
      </c>
      <c r="W961" s="55">
        <f t="shared" si="501"/>
        <v>0</v>
      </c>
      <c r="X961" s="55">
        <f t="shared" si="501"/>
        <v>0</v>
      </c>
      <c r="Y961" s="55">
        <f t="shared" si="501"/>
        <v>0</v>
      </c>
      <c r="Z961" s="55">
        <f t="shared" si="501"/>
        <v>0</v>
      </c>
      <c r="AA961" s="55">
        <f t="shared" si="501"/>
        <v>0</v>
      </c>
      <c r="AB961" s="55">
        <f t="shared" si="501"/>
        <v>0</v>
      </c>
      <c r="AC961" s="55">
        <f t="shared" si="501"/>
        <v>0</v>
      </c>
    </row>
    <row r="962" spans="1:29" s="48" customFormat="1">
      <c r="A962" s="53"/>
      <c r="B962" s="104"/>
      <c r="C962" s="52"/>
      <c r="D962" s="52"/>
      <c r="E962" s="55"/>
      <c r="F962" s="107"/>
      <c r="G962" s="52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</row>
    <row r="963" spans="1:29" hidden="1" outlineLevel="1">
      <c r="E963" s="11"/>
      <c r="F963" s="107"/>
      <c r="G963" s="52" t="str">
        <f>$G$8</f>
        <v>PRODUCTION</v>
      </c>
      <c r="H963" s="50">
        <f t="shared" ref="H963:AC963" ca="1" si="502">H888+H896+H912+H904+H937+H929+H954</f>
        <v>238342165.15295377</v>
      </c>
      <c r="I963" s="50">
        <f t="shared" ca="1" si="502"/>
        <v>115465456.44342211</v>
      </c>
      <c r="J963" s="50">
        <f t="shared" ca="1" si="502"/>
        <v>32664094.535513457</v>
      </c>
      <c r="K963" s="50">
        <f t="shared" ca="1" si="502"/>
        <v>404974.00862768508</v>
      </c>
      <c r="L963" s="50">
        <f t="shared" ca="1" si="502"/>
        <v>72536.047097516785</v>
      </c>
      <c r="M963" s="50">
        <f t="shared" ca="1" si="502"/>
        <v>33141604.591238659</v>
      </c>
      <c r="N963" s="50">
        <f t="shared" ca="1" si="502"/>
        <v>18336244.079709459</v>
      </c>
      <c r="O963" s="50">
        <f t="shared" ca="1" si="502"/>
        <v>3354562.8051189543</v>
      </c>
      <c r="P963" s="50">
        <f t="shared" ca="1" si="502"/>
        <v>624717.29646467173</v>
      </c>
      <c r="Q963" s="50">
        <f t="shared" ca="1" si="502"/>
        <v>20507.643267136416</v>
      </c>
      <c r="R963" s="50">
        <f t="shared" ca="1" si="502"/>
        <v>22336031.824560225</v>
      </c>
      <c r="S963" s="50">
        <f t="shared" ca="1" si="502"/>
        <v>879242.65659384022</v>
      </c>
      <c r="T963" s="50">
        <f t="shared" ca="1" si="502"/>
        <v>11993907.501056045</v>
      </c>
      <c r="U963" s="50">
        <f t="shared" ca="1" si="502"/>
        <v>40273434.169764452</v>
      </c>
      <c r="V963" s="50">
        <f t="shared" ca="1" si="502"/>
        <v>8250544.7494008699</v>
      </c>
      <c r="W963" s="50">
        <f t="shared" ca="1" si="502"/>
        <v>61397129.076815218</v>
      </c>
      <c r="X963" s="50">
        <f t="shared" ca="1" si="502"/>
        <v>5361337.5445991047</v>
      </c>
      <c r="Y963" s="50">
        <f t="shared" ca="1" si="502"/>
        <v>101136.25057984372</v>
      </c>
      <c r="Z963" s="50">
        <f t="shared" ca="1" si="502"/>
        <v>5462473.7951789489</v>
      </c>
      <c r="AA963" s="50">
        <f t="shared" ca="1" si="502"/>
        <v>75379.316355273448</v>
      </c>
      <c r="AB963" s="50">
        <f t="shared" ca="1" si="502"/>
        <v>381528.5258005897</v>
      </c>
      <c r="AC963" s="50">
        <f t="shared" ca="1" si="502"/>
        <v>82561.57958282929</v>
      </c>
    </row>
    <row r="964" spans="1:29" hidden="1" outlineLevel="1">
      <c r="E964" s="11"/>
      <c r="F964" s="107"/>
      <c r="G964" s="52" t="str">
        <f>$G$9</f>
        <v>BULKTRAN</v>
      </c>
      <c r="H964" s="50">
        <f t="shared" ref="H964:AC964" ca="1" si="503">H889+H897+H913+H905+H938+H930+H955</f>
        <v>-11675064.944585821</v>
      </c>
      <c r="I964" s="50">
        <f t="shared" ca="1" si="503"/>
        <v>-16025467.852680303</v>
      </c>
      <c r="J964" s="50">
        <f t="shared" ca="1" si="503"/>
        <v>-188676.1428396476</v>
      </c>
      <c r="K964" s="50">
        <f t="shared" ca="1" si="503"/>
        <v>-22506.514797962998</v>
      </c>
      <c r="L964" s="50">
        <f t="shared" ca="1" si="503"/>
        <v>-17212.348604286606</v>
      </c>
      <c r="M964" s="50">
        <f t="shared" ca="1" si="503"/>
        <v>-228395.00624189718</v>
      </c>
      <c r="N964" s="50">
        <f t="shared" ca="1" si="503"/>
        <v>-350045.66201928188</v>
      </c>
      <c r="O964" s="50">
        <f t="shared" ca="1" si="503"/>
        <v>296482.32625304902</v>
      </c>
      <c r="P964" s="50">
        <f t="shared" ca="1" si="503"/>
        <v>16924.18402957973</v>
      </c>
      <c r="Q964" s="50">
        <f t="shared" ca="1" si="503"/>
        <v>-5688.9511641330455</v>
      </c>
      <c r="R964" s="50">
        <f t="shared" ca="1" si="503"/>
        <v>-42328.102900786223</v>
      </c>
      <c r="S964" s="50">
        <f t="shared" ca="1" si="503"/>
        <v>-45793.96861761406</v>
      </c>
      <c r="T964" s="50">
        <f t="shared" ca="1" si="503"/>
        <v>1157194.6455891025</v>
      </c>
      <c r="U964" s="50">
        <f t="shared" ca="1" si="503"/>
        <v>2374016.0494800736</v>
      </c>
      <c r="V964" s="50">
        <f t="shared" ca="1" si="503"/>
        <v>1099769.7031444302</v>
      </c>
      <c r="W964" s="50">
        <f t="shared" ca="1" si="503"/>
        <v>4585186.429595992</v>
      </c>
      <c r="X964" s="50">
        <f t="shared" ca="1" si="503"/>
        <v>-3322.6504900804689</v>
      </c>
      <c r="Y964" s="50">
        <f t="shared" ca="1" si="503"/>
        <v>-4517.658797829823</v>
      </c>
      <c r="Z964" s="50">
        <f t="shared" ca="1" si="503"/>
        <v>-7840.3092879102924</v>
      </c>
      <c r="AA964" s="50">
        <f t="shared" ca="1" si="503"/>
        <v>1760.4462238556578</v>
      </c>
      <c r="AB964" s="50">
        <f t="shared" ca="1" si="503"/>
        <v>33318.442869250808</v>
      </c>
      <c r="AC964" s="50">
        <f t="shared" ca="1" si="503"/>
        <v>8701.0078360016778</v>
      </c>
    </row>
    <row r="965" spans="1:29" hidden="1" outlineLevel="1">
      <c r="E965" s="11"/>
      <c r="F965" s="107"/>
      <c r="G965" s="52" t="str">
        <f>$G$10</f>
        <v>SUBTRAN</v>
      </c>
      <c r="H965" s="50">
        <f t="shared" ref="H965:AC965" ca="1" si="504">H890+H898+H914+H906+H939+H931+H956</f>
        <v>-3253222.1114241588</v>
      </c>
      <c r="I965" s="50">
        <f t="shared" ca="1" si="504"/>
        <v>-4228524.974541124</v>
      </c>
      <c r="J965" s="50">
        <f t="shared" ca="1" si="504"/>
        <v>-53605.24696895128</v>
      </c>
      <c r="K965" s="50">
        <f t="shared" ca="1" si="504"/>
        <v>-6047.2101596265902</v>
      </c>
      <c r="L965" s="50">
        <f t="shared" ca="1" si="504"/>
        <v>-5561.3592603008074</v>
      </c>
      <c r="M965" s="50">
        <f t="shared" ca="1" si="504"/>
        <v>-65213.81638887868</v>
      </c>
      <c r="N965" s="50">
        <f t="shared" ca="1" si="504"/>
        <v>-91854.005518694918</v>
      </c>
      <c r="O965" s="50">
        <f t="shared" ca="1" si="504"/>
        <v>75807.599423322841</v>
      </c>
      <c r="P965" s="50">
        <f t="shared" ca="1" si="504"/>
        <v>5509.8333495490333</v>
      </c>
      <c r="Q965" s="50">
        <f t="shared" ca="1" si="504"/>
        <v>0</v>
      </c>
      <c r="R965" s="50">
        <f t="shared" ca="1" si="504"/>
        <v>-10536.572745823052</v>
      </c>
      <c r="S965" s="50">
        <f t="shared" ca="1" si="504"/>
        <v>-11274.726161187897</v>
      </c>
      <c r="T965" s="50">
        <f t="shared" ca="1" si="504"/>
        <v>292236.71331848059</v>
      </c>
      <c r="U965" s="50">
        <f t="shared" ca="1" si="504"/>
        <v>772159.35619537998</v>
      </c>
      <c r="V965" s="50">
        <f t="shared" ca="1" si="504"/>
        <v>0</v>
      </c>
      <c r="W965" s="50">
        <f t="shared" ca="1" si="504"/>
        <v>1053121.3433526729</v>
      </c>
      <c r="X965" s="50">
        <f t="shared" ca="1" si="504"/>
        <v>-1342.0488762252953</v>
      </c>
      <c r="Y965" s="50">
        <f t="shared" ca="1" si="504"/>
        <v>-1174.8252403921558</v>
      </c>
      <c r="Z965" s="50">
        <f t="shared" ca="1" si="504"/>
        <v>-2516.8741166174514</v>
      </c>
      <c r="AA965" s="50">
        <f t="shared" ca="1" si="504"/>
        <v>448.78301561740329</v>
      </c>
      <c r="AB965" s="50">
        <f t="shared" ca="1" si="504"/>
        <v>0</v>
      </c>
      <c r="AC965" s="50">
        <f t="shared" ca="1" si="504"/>
        <v>0</v>
      </c>
    </row>
    <row r="966" spans="1:29" hidden="1" outlineLevel="1">
      <c r="E966" s="11"/>
      <c r="F966" s="107"/>
      <c r="G966" s="52" t="str">
        <f>$G$11</f>
        <v>DISTPRI</v>
      </c>
      <c r="H966" s="50">
        <f t="shared" ref="H966:AC966" ca="1" si="505">H891+H899+H915+H907+H940+H932+H957</f>
        <v>59526483.279636823</v>
      </c>
      <c r="I966" s="50">
        <f t="shared" ca="1" si="505"/>
        <v>31750287.03087943</v>
      </c>
      <c r="J966" s="50">
        <f t="shared" ca="1" si="505"/>
        <v>12166926.791626517</v>
      </c>
      <c r="K966" s="50">
        <f t="shared" ca="1" si="505"/>
        <v>137663.96896245258</v>
      </c>
      <c r="L966" s="50">
        <f t="shared" ca="1" si="505"/>
        <v>0</v>
      </c>
      <c r="M966" s="50">
        <f t="shared" ca="1" si="505"/>
        <v>12304590.760588968</v>
      </c>
      <c r="N966" s="50">
        <f t="shared" ca="1" si="505"/>
        <v>6530544.5790470196</v>
      </c>
      <c r="O966" s="50">
        <f t="shared" ca="1" si="505"/>
        <v>1462302.6800547375</v>
      </c>
      <c r="P966" s="50">
        <f t="shared" ca="1" si="505"/>
        <v>0</v>
      </c>
      <c r="Q966" s="50">
        <f t="shared" ca="1" si="505"/>
        <v>0</v>
      </c>
      <c r="R966" s="50">
        <f t="shared" ca="1" si="505"/>
        <v>7992847.2591017568</v>
      </c>
      <c r="S966" s="50">
        <f t="shared" ca="1" si="505"/>
        <v>278218.19006250839</v>
      </c>
      <c r="T966" s="50">
        <f t="shared" ca="1" si="505"/>
        <v>5165907.3911543665</v>
      </c>
      <c r="U966" s="50">
        <f t="shared" ca="1" si="505"/>
        <v>0</v>
      </c>
      <c r="V966" s="50">
        <f t="shared" ca="1" si="505"/>
        <v>0</v>
      </c>
      <c r="W966" s="50">
        <f t="shared" ca="1" si="505"/>
        <v>5444125.5812168745</v>
      </c>
      <c r="X966" s="50">
        <f t="shared" ca="1" si="505"/>
        <v>1971507.0339832967</v>
      </c>
      <c r="Y966" s="50">
        <f t="shared" ca="1" si="505"/>
        <v>34239.849958005165</v>
      </c>
      <c r="Z966" s="50">
        <f t="shared" ca="1" si="505"/>
        <v>2005746.8839413018</v>
      </c>
      <c r="AA966" s="50">
        <f t="shared" ca="1" si="505"/>
        <v>28885.763908503402</v>
      </c>
      <c r="AB966" s="50">
        <f t="shared" ca="1" si="505"/>
        <v>0</v>
      </c>
      <c r="AC966" s="50">
        <f t="shared" ca="1" si="505"/>
        <v>0</v>
      </c>
    </row>
    <row r="967" spans="1:29" hidden="1" outlineLevel="1">
      <c r="E967" s="11"/>
      <c r="F967" s="107"/>
      <c r="G967" s="52" t="str">
        <f>$G$12</f>
        <v>DISTSEC</v>
      </c>
      <c r="H967" s="50">
        <f t="shared" ref="H967:AC967" ca="1" si="506">H892+H900+H916+H908+H941+H933+H958</f>
        <v>23433457.078514598</v>
      </c>
      <c r="I967" s="50">
        <f t="shared" ca="1" si="506"/>
        <v>14590672.828793461</v>
      </c>
      <c r="J967" s="50">
        <f t="shared" ca="1" si="506"/>
        <v>5154866.420330327</v>
      </c>
      <c r="K967" s="50">
        <f t="shared" ca="1" si="506"/>
        <v>0</v>
      </c>
      <c r="L967" s="50">
        <f t="shared" ca="1" si="506"/>
        <v>0</v>
      </c>
      <c r="M967" s="50">
        <f t="shared" ca="1" si="506"/>
        <v>5154866.420330327</v>
      </c>
      <c r="N967" s="50">
        <f t="shared" ca="1" si="506"/>
        <v>2373384.4809341584</v>
      </c>
      <c r="O967" s="50">
        <f t="shared" ca="1" si="506"/>
        <v>0</v>
      </c>
      <c r="P967" s="50">
        <f t="shared" ca="1" si="506"/>
        <v>0</v>
      </c>
      <c r="Q967" s="50">
        <f t="shared" ca="1" si="506"/>
        <v>0</v>
      </c>
      <c r="R967" s="50">
        <f t="shared" ca="1" si="506"/>
        <v>2373384.4809341584</v>
      </c>
      <c r="S967" s="50">
        <f t="shared" ca="1" si="506"/>
        <v>82346.086341870832</v>
      </c>
      <c r="T967" s="50">
        <f t="shared" ca="1" si="506"/>
        <v>0</v>
      </c>
      <c r="U967" s="50">
        <f t="shared" ca="1" si="506"/>
        <v>0</v>
      </c>
      <c r="V967" s="50">
        <f t="shared" ca="1" si="506"/>
        <v>0</v>
      </c>
      <c r="W967" s="50">
        <f t="shared" ca="1" si="506"/>
        <v>82346.086341870832</v>
      </c>
      <c r="X967" s="50">
        <f t="shared" ca="1" si="506"/>
        <v>742688.0076854768</v>
      </c>
      <c r="Y967" s="50">
        <f t="shared" ca="1" si="506"/>
        <v>0</v>
      </c>
      <c r="Z967" s="50">
        <f t="shared" ca="1" si="506"/>
        <v>742688.0076854768</v>
      </c>
      <c r="AA967" s="50">
        <f t="shared" ca="1" si="506"/>
        <v>9837.4067980182426</v>
      </c>
      <c r="AB967" s="50">
        <f t="shared" ca="1" si="506"/>
        <v>391261.62024115364</v>
      </c>
      <c r="AC967" s="50">
        <f t="shared" ca="1" si="506"/>
        <v>88400.227390140702</v>
      </c>
    </row>
    <row r="968" spans="1:29" hidden="1" outlineLevel="1">
      <c r="E968" s="11"/>
      <c r="F968" s="107"/>
      <c r="G968" s="52" t="str">
        <f>$G$13</f>
        <v>ENERGY</v>
      </c>
      <c r="H968" s="50">
        <f t="shared" ref="H968:AC968" ca="1" si="507">H893+H901+H917+H909+H942+H934+H959</f>
        <v>172973745.08850423</v>
      </c>
      <c r="I968" s="50">
        <f t="shared" ca="1" si="507"/>
        <v>76411368.012417167</v>
      </c>
      <c r="J968" s="50">
        <f t="shared" ca="1" si="507"/>
        <v>21633111.147634011</v>
      </c>
      <c r="K968" s="50">
        <f t="shared" ca="1" si="507"/>
        <v>292107.5525245429</v>
      </c>
      <c r="L968" s="50">
        <f t="shared" ca="1" si="507"/>
        <v>71688.831876704076</v>
      </c>
      <c r="M968" s="50">
        <f t="shared" ca="1" si="507"/>
        <v>21996907.532035258</v>
      </c>
      <c r="N968" s="50">
        <f t="shared" ca="1" si="507"/>
        <v>13467040.802483482</v>
      </c>
      <c r="O968" s="50">
        <f t="shared" ca="1" si="507"/>
        <v>1947237.5306332794</v>
      </c>
      <c r="P968" s="50">
        <f t="shared" ca="1" si="507"/>
        <v>417505.60553450981</v>
      </c>
      <c r="Q968" s="50">
        <f t="shared" ca="1" si="507"/>
        <v>21949.095018883221</v>
      </c>
      <c r="R968" s="50">
        <f t="shared" ca="1" si="507"/>
        <v>15853733.033670152</v>
      </c>
      <c r="S968" s="50">
        <f t="shared" ca="1" si="507"/>
        <v>761559.4386862648</v>
      </c>
      <c r="T968" s="50">
        <f t="shared" ca="1" si="507"/>
        <v>8911327.3642360475</v>
      </c>
      <c r="U968" s="50">
        <f t="shared" ca="1" si="507"/>
        <v>36577867.330678225</v>
      </c>
      <c r="V968" s="50">
        <f t="shared" ca="1" si="507"/>
        <v>6575206.677748546</v>
      </c>
      <c r="W968" s="50">
        <f t="shared" ca="1" si="507"/>
        <v>52825960.811349079</v>
      </c>
      <c r="X968" s="50">
        <f t="shared" ca="1" si="507"/>
        <v>3827785.3337719562</v>
      </c>
      <c r="Y968" s="50">
        <f t="shared" ca="1" si="507"/>
        <v>78409.468429152359</v>
      </c>
      <c r="Z968" s="50">
        <f t="shared" ca="1" si="507"/>
        <v>3906194.8022011081</v>
      </c>
      <c r="AA968" s="50">
        <f t="shared" ca="1" si="507"/>
        <v>70134.648095303346</v>
      </c>
      <c r="AB968" s="50">
        <f t="shared" ca="1" si="507"/>
        <v>1578130.6893996922</v>
      </c>
      <c r="AC968" s="50">
        <f t="shared" ca="1" si="507"/>
        <v>331315.55933645257</v>
      </c>
    </row>
    <row r="969" spans="1:29" hidden="1" outlineLevel="1">
      <c r="E969" s="11"/>
      <c r="F969" s="107"/>
      <c r="G969" s="52" t="str">
        <f>$G$14</f>
        <v>CUSTOMER</v>
      </c>
      <c r="H969" s="50">
        <f t="shared" ref="H969:AC969" ca="1" si="508">H894+H902+H918+H910+H943+H935+H960</f>
        <v>23252513.818897154</v>
      </c>
      <c r="I969" s="50">
        <f t="shared" ca="1" si="508"/>
        <v>11771686.75618469</v>
      </c>
      <c r="J969" s="50">
        <f t="shared" ca="1" si="508"/>
        <v>3953128.2089512134</v>
      </c>
      <c r="K969" s="50">
        <f t="shared" ca="1" si="508"/>
        <v>174033.17417399498</v>
      </c>
      <c r="L969" s="50">
        <f t="shared" ca="1" si="508"/>
        <v>26581.802509699559</v>
      </c>
      <c r="M969" s="50">
        <f t="shared" ca="1" si="508"/>
        <v>4153743.1856349083</v>
      </c>
      <c r="N969" s="50">
        <f t="shared" ca="1" si="508"/>
        <v>247468.47356616933</v>
      </c>
      <c r="O969" s="50">
        <f t="shared" ca="1" si="508"/>
        <v>82298.543633800844</v>
      </c>
      <c r="P969" s="50">
        <f t="shared" ca="1" si="508"/>
        <v>79878.481787761732</v>
      </c>
      <c r="Q969" s="50">
        <f t="shared" ca="1" si="508"/>
        <v>4973.7416089794624</v>
      </c>
      <c r="R969" s="50">
        <f t="shared" ca="1" si="508"/>
        <v>414619.24059671129</v>
      </c>
      <c r="S969" s="50">
        <f t="shared" ca="1" si="508"/>
        <v>1639.0609262850999</v>
      </c>
      <c r="T969" s="50">
        <f t="shared" ca="1" si="508"/>
        <v>59315.436617402826</v>
      </c>
      <c r="U969" s="50">
        <f t="shared" ca="1" si="508"/>
        <v>134763.41161624703</v>
      </c>
      <c r="V969" s="50">
        <f t="shared" ca="1" si="508"/>
        <v>49558.150371658259</v>
      </c>
      <c r="W969" s="50">
        <f t="shared" ca="1" si="508"/>
        <v>245276.05953159317</v>
      </c>
      <c r="X969" s="50">
        <f t="shared" ca="1" si="508"/>
        <v>55315.735324343892</v>
      </c>
      <c r="Y969" s="50">
        <f t="shared" ca="1" si="508"/>
        <v>900.36095763259709</v>
      </c>
      <c r="Z969" s="50">
        <f t="shared" ca="1" si="508"/>
        <v>56216.09628197649</v>
      </c>
      <c r="AA969" s="50">
        <f t="shared" ca="1" si="508"/>
        <v>5684.9686240095125</v>
      </c>
      <c r="AB969" s="50">
        <f t="shared" ca="1" si="508"/>
        <v>5632273.3335732855</v>
      </c>
      <c r="AC969" s="50">
        <f t="shared" ca="1" si="508"/>
        <v>973014.17846998177</v>
      </c>
    </row>
    <row r="970" spans="1:29" collapsed="1">
      <c r="B970" s="104" t="s">
        <v>222</v>
      </c>
      <c r="E970" s="4">
        <f>E895+E903+E919+E911+E944+E936+E961</f>
        <v>502600077.36249655</v>
      </c>
      <c r="F970" s="108"/>
      <c r="G970" s="52" t="str">
        <f>$G$15</f>
        <v>TOTAL</v>
      </c>
      <c r="H970" s="50">
        <f t="shared" ref="H970:AC970" ca="1" si="509">H895+H903+H919+H911+H944+H936+H961</f>
        <v>502600077.36249661</v>
      </c>
      <c r="I970" s="50">
        <f t="shared" ca="1" si="509"/>
        <v>229735478.24447542</v>
      </c>
      <c r="J970" s="50">
        <f t="shared" ca="1" si="509"/>
        <v>75329845.714246914</v>
      </c>
      <c r="K970" s="50">
        <f t="shared" ca="1" si="509"/>
        <v>980224.97933108627</v>
      </c>
      <c r="L970" s="50">
        <f t="shared" ca="1" si="509"/>
        <v>148032.97361933289</v>
      </c>
      <c r="M970" s="50">
        <f t="shared" ca="1" si="509"/>
        <v>76458103.667197332</v>
      </c>
      <c r="N970" s="50">
        <f t="shared" ca="1" si="509"/>
        <v>40512782.748202294</v>
      </c>
      <c r="O970" s="50">
        <f t="shared" ca="1" si="509"/>
        <v>7218691.4851171458</v>
      </c>
      <c r="P970" s="50">
        <f t="shared" ca="1" si="509"/>
        <v>1144535.4011660716</v>
      </c>
      <c r="Q970" s="50">
        <f t="shared" ca="1" si="509"/>
        <v>41741.528730866063</v>
      </c>
      <c r="R970" s="50">
        <f t="shared" ca="1" si="509"/>
        <v>48917751.163216382</v>
      </c>
      <c r="S970" s="50">
        <f t="shared" ca="1" si="509"/>
        <v>1945936.7378319674</v>
      </c>
      <c r="T970" s="50">
        <f t="shared" ca="1" si="509"/>
        <v>27579889.05197145</v>
      </c>
      <c r="U970" s="50">
        <f t="shared" ca="1" si="509"/>
        <v>80132240.317734376</v>
      </c>
      <c r="V970" s="50">
        <f t="shared" ca="1" si="509"/>
        <v>15975079.280665502</v>
      </c>
      <c r="W970" s="50">
        <f t="shared" ca="1" si="509"/>
        <v>125633145.38820331</v>
      </c>
      <c r="X970" s="50">
        <f t="shared" ca="1" si="509"/>
        <v>11953968.955997871</v>
      </c>
      <c r="Y970" s="50">
        <f t="shared" ca="1" si="509"/>
        <v>208993.44588641176</v>
      </c>
      <c r="Z970" s="50">
        <f t="shared" ca="1" si="509"/>
        <v>12162962.401884284</v>
      </c>
      <c r="AA970" s="50">
        <f t="shared" ca="1" si="509"/>
        <v>192131.33302058105</v>
      </c>
      <c r="AB970" s="50">
        <f t="shared" ca="1" si="509"/>
        <v>8016512.6118839728</v>
      </c>
      <c r="AC970" s="50">
        <f t="shared" ca="1" si="509"/>
        <v>1483992.5526154062</v>
      </c>
    </row>
    <row r="971" spans="1:29">
      <c r="E971" s="38"/>
      <c r="F971" s="108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</row>
    <row r="972" spans="1:29">
      <c r="B972" s="104" t="s">
        <v>145</v>
      </c>
      <c r="F972" s="107"/>
      <c r="H972" s="27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</row>
    <row r="973" spans="1:29" hidden="1" outlineLevel="1">
      <c r="E973" s="48"/>
      <c r="F973" s="175" t="str">
        <f>F980</f>
        <v>FORF_DISC_FXNL</v>
      </c>
      <c r="G973" s="52" t="str">
        <f>$G$8</f>
        <v>PRODUCTION</v>
      </c>
      <c r="H973" s="4">
        <f t="shared" ref="H973:H1004" ca="1" si="510">SUBTOTAL(9,I973:AC973)</f>
        <v>2059898.8717552577</v>
      </c>
      <c r="I973" s="5">
        <f ca="1">VLOOKUP(CONCATENATE($F973," ",$G973),AllocFactorMatrix,(I$4+1),FALSE)*$E980</f>
        <v>1282998.0440849976</v>
      </c>
      <c r="J973" s="5">
        <f ca="1">VLOOKUP(CONCATENATE($F973," ",$G973),AllocFactorMatrix,(J$4+1),FALSE)*$E980</f>
        <v>241341.57583899936</v>
      </c>
      <c r="K973" s="5">
        <f ca="1">VLOOKUP(CONCATENATE($F973," ",$G973),AllocFactorMatrix,(K$4+1),FALSE)*$E980</f>
        <v>7660.9455576843457</v>
      </c>
      <c r="L973" s="5">
        <f ca="1">VLOOKUP(CONCATENATE($F973," ",$G973),AllocFactorMatrix,(L$4+1),FALSE)*$E980</f>
        <v>1079.9701281045529</v>
      </c>
      <c r="M973" s="5">
        <f t="shared" ref="M973:M1060" ca="1" si="511">SUBTOTAL(9,J973:L973)</f>
        <v>250082.49152478826</v>
      </c>
      <c r="N973" s="5">
        <f ca="1">VLOOKUP(CONCATENATE($F973," ",$G973),AllocFactorMatrix,(N$4+1),FALSE)*$E980</f>
        <v>70785.86774663582</v>
      </c>
      <c r="O973" s="5">
        <f ca="1">VLOOKUP(CONCATENATE($F973," ",$G973),AllocFactorMatrix,(O$4+1),FALSE)*$E980</f>
        <v>65206.109363273194</v>
      </c>
      <c r="P973" s="5">
        <f ca="1">VLOOKUP(CONCATENATE($F973," ",$G973),AllocFactorMatrix,(P$4+1),FALSE)*$E980</f>
        <v>14509.754605730779</v>
      </c>
      <c r="Q973" s="5">
        <f ca="1">VLOOKUP(CONCATENATE($F973," ",$G973),AllocFactorMatrix,(Q$4+1),FALSE)*$E980</f>
        <v>356.87645541430669</v>
      </c>
      <c r="R973" s="5">
        <f ca="1">SUBTOTAL(9,N973:Q973)</f>
        <v>150858.6081710541</v>
      </c>
      <c r="S973" s="5">
        <f ca="1">VLOOKUP(CONCATENATE($F973," ",$G973),AllocFactorMatrix,(S$4+1),FALSE)*$E980</f>
        <v>3831.5897663919127</v>
      </c>
      <c r="T973" s="5">
        <f ca="1">VLOOKUP(CONCATENATE($F973," ",$G973),AllocFactorMatrix,(T$4+1),FALSE)*$E980</f>
        <v>204176.22656424437</v>
      </c>
      <c r="U973" s="5">
        <f ca="1">VLOOKUP(CONCATENATE($F973," ",$G973),AllocFactorMatrix,(U$4+1),FALSE)*$E980</f>
        <v>125379.482135535</v>
      </c>
      <c r="V973" s="5">
        <f ca="1">VLOOKUP(CONCATENATE($F973," ",$G973),AllocFactorMatrix,(V$4+1),FALSE)*$E980</f>
        <v>41833.396243465832</v>
      </c>
      <c r="W973" s="5">
        <f ca="1">SUBTOTAL(9,S973:V973)</f>
        <v>375220.69470963709</v>
      </c>
      <c r="X973" s="5">
        <f ca="1">VLOOKUP(CONCATENATE($F973," ",$G973),AllocFactorMatrix,(X$4+1),FALSE)*$E980</f>
        <v>0</v>
      </c>
      <c r="Y973" s="5">
        <f ca="1">VLOOKUP(CONCATENATE($F973," ",$G973),AllocFactorMatrix,(Y$4+1),FALSE)*$E980</f>
        <v>0</v>
      </c>
      <c r="Z973" s="5">
        <f t="shared" ref="Z973:Z1020" ca="1" si="512">SUBTOTAL(9,X973:Y973)</f>
        <v>0</v>
      </c>
      <c r="AA973" s="5">
        <f ca="1">VLOOKUP(CONCATENATE($F973," ",$G973),AllocFactorMatrix,(AA$4+1),FALSE)*$E980</f>
        <v>0</v>
      </c>
      <c r="AB973" s="5">
        <f ca="1">VLOOKUP(CONCATENATE($F973," ",$G973),AllocFactorMatrix,(AB$4+1),FALSE)*$E980</f>
        <v>739.03326478033466</v>
      </c>
      <c r="AC973" s="5">
        <f ca="1">VLOOKUP(CONCATENATE($F973," ",$G973),AllocFactorMatrix,(AC$4+1),FALSE)*$E980</f>
        <v>0</v>
      </c>
    </row>
    <row r="974" spans="1:29" hidden="1" outlineLevel="1">
      <c r="E974" s="48"/>
      <c r="F974" s="175" t="str">
        <f>F980</f>
        <v>FORF_DISC_FXNL</v>
      </c>
      <c r="G974" s="52" t="str">
        <f>$G$9</f>
        <v>BULKTRAN</v>
      </c>
      <c r="H974" s="4">
        <f t="shared" ca="1" si="510"/>
        <v>-142906.44824167804</v>
      </c>
      <c r="I974" s="5">
        <f ca="1">VLOOKUP(CONCATENATE($F974," ",$G974),AllocFactorMatrix,(I$4+1),FALSE)*$E980</f>
        <v>-178067.48913351863</v>
      </c>
      <c r="J974" s="5">
        <f ca="1">VLOOKUP(CONCATENATE($F974," ",$G974),AllocFactorMatrix,(J$4+1),FALSE)*$E980</f>
        <v>-1394.0505097007092</v>
      </c>
      <c r="K974" s="5">
        <f ca="1">VLOOKUP(CONCATENATE($F974," ",$G974),AllocFactorMatrix,(K$4+1),FALSE)*$E980</f>
        <v>-425.7586434860018</v>
      </c>
      <c r="L974" s="5">
        <f ca="1">VLOOKUP(CONCATENATE($F974," ",$G974),AllocFactorMatrix,(L$4+1),FALSE)*$E980</f>
        <v>-256.27013148594915</v>
      </c>
      <c r="M974" s="5">
        <f t="shared" ca="1" si="511"/>
        <v>-2076.0792846726599</v>
      </c>
      <c r="N974" s="5">
        <f ca="1">VLOOKUP(CONCATENATE($F974," ",$G974),AllocFactorMatrix,(N$4+1),FALSE)*$E980</f>
        <v>-1351.3283216162924</v>
      </c>
      <c r="O974" s="5">
        <f ca="1">VLOOKUP(CONCATENATE($F974," ",$G974),AllocFactorMatrix,(O$4+1),FALSE)*$E980</f>
        <v>5763.0338476397728</v>
      </c>
      <c r="P974" s="5">
        <f ca="1">VLOOKUP(CONCATENATE($F974," ",$G974),AllocFactorMatrix,(P$4+1),FALSE)*$E980</f>
        <v>393.08301300621457</v>
      </c>
      <c r="Q974" s="5">
        <f ca="1">VLOOKUP(CONCATENATE($F974," ",$G974),AllocFactorMatrix,(Q$4+1),FALSE)*$E980</f>
        <v>-98.999807049227513</v>
      </c>
      <c r="R974" s="5">
        <f t="shared" ref="R974:R1060" ca="1" si="513">SUBTOTAL(9,N974:Q974)</f>
        <v>4705.7887319804677</v>
      </c>
      <c r="S974" s="5">
        <f ca="1">VLOOKUP(CONCATENATE($F974," ",$G974),AllocFactorMatrix,(S$4+1),FALSE)*$E980</f>
        <v>-199.56231673001804</v>
      </c>
      <c r="T974" s="5">
        <f ca="1">VLOOKUP(CONCATENATE($F974," ",$G974),AllocFactorMatrix,(T$4+1),FALSE)*$E980</f>
        <v>19699.304510721598</v>
      </c>
      <c r="U974" s="5">
        <f ca="1">VLOOKUP(CONCATENATE($F974," ",$G974),AllocFactorMatrix,(U$4+1),FALSE)*$E980</f>
        <v>7390.8001391330354</v>
      </c>
      <c r="V974" s="5">
        <f ca="1">VLOOKUP(CONCATENATE($F974," ",$G974),AllocFactorMatrix,(V$4+1),FALSE)*$E980</f>
        <v>5576.2501950602273</v>
      </c>
      <c r="W974" s="5">
        <f t="shared" ref="W974:W980" ca="1" si="514">SUBTOTAL(9,S974:V974)</f>
        <v>32466.792528184844</v>
      </c>
      <c r="X974" s="5">
        <f ca="1">VLOOKUP(CONCATENATE($F974," ",$G974),AllocFactorMatrix,(X$4+1),FALSE)*$E980</f>
        <v>0</v>
      </c>
      <c r="Y974" s="5">
        <f ca="1">VLOOKUP(CONCATENATE($F974," ",$G974),AllocFactorMatrix,(Y$4+1),FALSE)*$E980</f>
        <v>0</v>
      </c>
      <c r="Z974" s="5">
        <f t="shared" ca="1" si="512"/>
        <v>0</v>
      </c>
      <c r="AA974" s="5">
        <f ca="1">VLOOKUP(CONCATENATE($F974," ",$G974),AllocFactorMatrix,(AA$4+1),FALSE)*$E980</f>
        <v>0</v>
      </c>
      <c r="AB974" s="5">
        <f ca="1">VLOOKUP(CONCATENATE($F974," ",$G974),AllocFactorMatrix,(AB$4+1),FALSE)*$E980</f>
        <v>64.538916348103456</v>
      </c>
      <c r="AC974" s="5">
        <f ca="1">VLOOKUP(CONCATENATE($F974," ",$G974),AllocFactorMatrix,(AC$4+1),FALSE)*$E980</f>
        <v>0</v>
      </c>
    </row>
    <row r="975" spans="1:29" hidden="1" outlineLevel="1">
      <c r="E975" s="48"/>
      <c r="F975" s="175" t="str">
        <f>F980</f>
        <v>FORF_DISC_FXNL</v>
      </c>
      <c r="G975" s="52" t="str">
        <f>$G$10</f>
        <v>SUBTRAN</v>
      </c>
      <c r="H975" s="4">
        <f t="shared" ca="1" si="510"/>
        <v>-39002.127125191364</v>
      </c>
      <c r="I975" s="5">
        <f ca="1">VLOOKUP(CONCATENATE($F975," ",$G975),AllocFactorMatrix,(I$4+1),FALSE)*$E980</f>
        <v>-46985.38800094866</v>
      </c>
      <c r="J975" s="5">
        <f ca="1">VLOOKUP(CONCATENATE($F975," ",$G975),AllocFactorMatrix,(J$4+1),FALSE)*$E980</f>
        <v>-396.06714836866922</v>
      </c>
      <c r="K975" s="5">
        <f ca="1">VLOOKUP(CONCATENATE($F975," ",$G975),AllocFactorMatrix,(K$4+1),FALSE)*$E980</f>
        <v>-114.39585460252644</v>
      </c>
      <c r="L975" s="5">
        <f ca="1">VLOOKUP(CONCATENATE($F975," ",$G975),AllocFactorMatrix,(L$4+1),FALSE)*$E980</f>
        <v>-82.801615377633652</v>
      </c>
      <c r="M975" s="5">
        <f t="shared" ca="1" si="511"/>
        <v>-593.26461834882934</v>
      </c>
      <c r="N975" s="5">
        <f ca="1">VLOOKUP(CONCATENATE($F975," ",$G975),AllocFactorMatrix,(N$4+1),FALSE)*$E980</f>
        <v>-354.59636435795738</v>
      </c>
      <c r="O975" s="5">
        <f ca="1">VLOOKUP(CONCATENATE($F975," ",$G975),AllocFactorMatrix,(O$4+1),FALSE)*$E980</f>
        <v>1473.550774193691</v>
      </c>
      <c r="P975" s="5">
        <f ca="1">VLOOKUP(CONCATENATE($F975," ",$G975),AllocFactorMatrix,(P$4+1),FALSE)*$E980</f>
        <v>127.97201273736329</v>
      </c>
      <c r="Q975" s="5">
        <f ca="1">VLOOKUP(CONCATENATE($F975," ",$G975),AllocFactorMatrix,(Q$4+1),FALSE)*$E980</f>
        <v>0</v>
      </c>
      <c r="R975" s="5">
        <f t="shared" ca="1" si="513"/>
        <v>1246.9264225730969</v>
      </c>
      <c r="S975" s="5">
        <f ca="1">VLOOKUP(CONCATENATE($F975," ",$G975),AllocFactorMatrix,(S$4+1),FALSE)*$E980</f>
        <v>-49.133336575632846</v>
      </c>
      <c r="T975" s="5">
        <f ca="1">VLOOKUP(CONCATENATE($F975," ",$G975),AllocFactorMatrix,(T$4+1),FALSE)*$E980</f>
        <v>4974.8415504830737</v>
      </c>
      <c r="U975" s="5">
        <f ca="1">VLOOKUP(CONCATENATE($F975," ",$G975),AllocFactorMatrix,(U$4+1),FALSE)*$E980</f>
        <v>2403.8908576256399</v>
      </c>
      <c r="V975" s="5">
        <f ca="1">VLOOKUP(CONCATENATE($F975," ",$G975),AllocFactorMatrix,(V$4+1),FALSE)*$E980</f>
        <v>0</v>
      </c>
      <c r="W975" s="5">
        <f t="shared" ca="1" si="514"/>
        <v>7329.5990715330809</v>
      </c>
      <c r="X975" s="5">
        <f ca="1">VLOOKUP(CONCATENATE($F975," ",$G975),AllocFactorMatrix,(X$4+1),FALSE)*$E980</f>
        <v>0</v>
      </c>
      <c r="Y975" s="5">
        <f ca="1">VLOOKUP(CONCATENATE($F975," ",$G975),AllocFactorMatrix,(Y$4+1),FALSE)*$E980</f>
        <v>0</v>
      </c>
      <c r="Z975" s="5">
        <f t="shared" ca="1" si="512"/>
        <v>0</v>
      </c>
      <c r="AA975" s="5">
        <f ca="1">VLOOKUP(CONCATENATE($F975," ",$G975),AllocFactorMatrix,(AA$4+1),FALSE)*$E980</f>
        <v>0</v>
      </c>
      <c r="AB975" s="5">
        <f ca="1">VLOOKUP(CONCATENATE($F975," ",$G975),AllocFactorMatrix,(AB$4+1),FALSE)*$E980</f>
        <v>0</v>
      </c>
      <c r="AC975" s="5">
        <f ca="1">VLOOKUP(CONCATENATE($F975," ",$G975),AllocFactorMatrix,(AC$4+1),FALSE)*$E980</f>
        <v>0</v>
      </c>
    </row>
    <row r="976" spans="1:29" hidden="1" outlineLevel="1">
      <c r="E976" s="48"/>
      <c r="F976" s="175" t="str">
        <f>F980</f>
        <v>FORF_DISC_FXNL</v>
      </c>
      <c r="G976" s="52" t="str">
        <f>$G$11</f>
        <v>DISTPRI</v>
      </c>
      <c r="H976" s="4">
        <f t="shared" ca="1" si="510"/>
        <v>588083.33738842583</v>
      </c>
      <c r="I976" s="5">
        <f ca="1">VLOOKUP(CONCATENATE($F976," ",$G976),AllocFactorMatrix,(I$4+1),FALSE)*$E980</f>
        <v>352794.31108225801</v>
      </c>
      <c r="J976" s="5">
        <f ca="1">VLOOKUP(CONCATENATE($F976," ",$G976),AllocFactorMatrix,(J$4+1),FALSE)*$E980</f>
        <v>89896.423787787877</v>
      </c>
      <c r="K976" s="5">
        <f ca="1">VLOOKUP(CONCATENATE($F976," ",$G976),AllocFactorMatrix,(K$4+1),FALSE)*$E980</f>
        <v>2604.2070577563454</v>
      </c>
      <c r="L976" s="5">
        <f ca="1">VLOOKUP(CONCATENATE($F976," ",$G976),AllocFactorMatrix,(L$4+1),FALSE)*$E980</f>
        <v>0</v>
      </c>
      <c r="M976" s="5">
        <f t="shared" ca="1" si="511"/>
        <v>92500.630845544219</v>
      </c>
      <c r="N976" s="5">
        <f ca="1">VLOOKUP(CONCATENATE($F976," ",$G976),AllocFactorMatrix,(N$4+1),FALSE)*$E980</f>
        <v>25210.739062830824</v>
      </c>
      <c r="O976" s="5">
        <f ca="1">VLOOKUP(CONCATENATE($F976," ",$G976),AllocFactorMatrix,(O$4+1),FALSE)*$E980</f>
        <v>28424.290739870507</v>
      </c>
      <c r="P976" s="5">
        <f ca="1">VLOOKUP(CONCATENATE($F976," ",$G976),AllocFactorMatrix,(P$4+1),FALSE)*$E980</f>
        <v>0</v>
      </c>
      <c r="Q976" s="5">
        <f ca="1">VLOOKUP(CONCATENATE($F976," ",$G976),AllocFactorMatrix,(Q$4+1),FALSE)*$E980</f>
        <v>0</v>
      </c>
      <c r="R976" s="5">
        <f t="shared" ca="1" si="513"/>
        <v>53635.029802701334</v>
      </c>
      <c r="S976" s="5">
        <f ca="1">VLOOKUP(CONCATENATE($F976," ",$G976),AllocFactorMatrix,(S$4+1),FALSE)*$E980</f>
        <v>1212.4274929941514</v>
      </c>
      <c r="T976" s="5">
        <f ca="1">VLOOKUP(CONCATENATE($F976," ",$G976),AllocFactorMatrix,(T$4+1),FALSE)*$E980</f>
        <v>87940.93816492823</v>
      </c>
      <c r="U976" s="5">
        <f ca="1">VLOOKUP(CONCATENATE($F976," ",$G976),AllocFactorMatrix,(U$4+1),FALSE)*$E980</f>
        <v>0</v>
      </c>
      <c r="V976" s="5">
        <f ca="1">VLOOKUP(CONCATENATE($F976," ",$G976),AllocFactorMatrix,(V$4+1),FALSE)*$E980</f>
        <v>0</v>
      </c>
      <c r="W976" s="5">
        <f t="shared" ca="1" si="514"/>
        <v>89153.365657922375</v>
      </c>
      <c r="X976" s="5">
        <f ca="1">VLOOKUP(CONCATENATE($F976," ",$G976),AllocFactorMatrix,(X$4+1),FALSE)*$E980</f>
        <v>0</v>
      </c>
      <c r="Y976" s="5">
        <f ca="1">VLOOKUP(CONCATENATE($F976," ",$G976),AllocFactorMatrix,(Y$4+1),FALSE)*$E980</f>
        <v>0</v>
      </c>
      <c r="Z976" s="5">
        <f t="shared" ca="1" si="512"/>
        <v>0</v>
      </c>
      <c r="AA976" s="5">
        <f ca="1">VLOOKUP(CONCATENATE($F976," ",$G976),AllocFactorMatrix,(AA$4+1),FALSE)*$E980</f>
        <v>0</v>
      </c>
      <c r="AB976" s="5">
        <f ca="1">VLOOKUP(CONCATENATE($F976," ",$G976),AllocFactorMatrix,(AB$4+1),FALSE)*$E980</f>
        <v>0</v>
      </c>
      <c r="AC976" s="5">
        <f ca="1">VLOOKUP(CONCATENATE($F976," ",$G976),AllocFactorMatrix,(AC$4+1),FALSE)*$E980</f>
        <v>0</v>
      </c>
    </row>
    <row r="977" spans="4:29" hidden="1" outlineLevel="1">
      <c r="E977" s="48"/>
      <c r="F977" s="175" t="str">
        <f>F980</f>
        <v>FORF_DISC_FXNL</v>
      </c>
      <c r="G977" s="52" t="str">
        <f>$G$12</f>
        <v>DISTSEC</v>
      </c>
      <c r="H977" s="4">
        <f t="shared" ca="1" si="510"/>
        <v>210490.94144736513</v>
      </c>
      <c r="I977" s="5">
        <f ca="1">VLOOKUP(CONCATENATE($F977," ",$G977),AllocFactorMatrix,(I$4+1),FALSE)*$E980</f>
        <v>162124.7191829948</v>
      </c>
      <c r="J977" s="5">
        <f ca="1">VLOOKUP(CONCATENATE($F977," ",$G977),AllocFactorMatrix,(J$4+1),FALSE)*$E980</f>
        <v>38087.190317473971</v>
      </c>
      <c r="K977" s="5">
        <f ca="1">VLOOKUP(CONCATENATE($F977," ",$G977),AllocFactorMatrix,(K$4+1),FALSE)*$E980</f>
        <v>0</v>
      </c>
      <c r="L977" s="5">
        <f ca="1">VLOOKUP(CONCATENATE($F977," ",$G977),AllocFactorMatrix,(L$4+1),FALSE)*$E980</f>
        <v>0</v>
      </c>
      <c r="M977" s="5">
        <f t="shared" ca="1" si="511"/>
        <v>38087.190317473971</v>
      </c>
      <c r="N977" s="5">
        <f ca="1">VLOOKUP(CONCATENATE($F977," ",$G977),AllocFactorMatrix,(N$4+1),FALSE)*$E980</f>
        <v>9162.295137924737</v>
      </c>
      <c r="O977" s="5">
        <f ca="1">VLOOKUP(CONCATENATE($F977," ",$G977),AllocFactorMatrix,(O$4+1),FALSE)*$E980</f>
        <v>0</v>
      </c>
      <c r="P977" s="5">
        <f ca="1">VLOOKUP(CONCATENATE($F977," ",$G977),AllocFactorMatrix,(P$4+1),FALSE)*$E980</f>
        <v>0</v>
      </c>
      <c r="Q977" s="5">
        <f ca="1">VLOOKUP(CONCATENATE($F977," ",$G977),AllocFactorMatrix,(Q$4+1),FALSE)*$E980</f>
        <v>0</v>
      </c>
      <c r="R977" s="5">
        <f t="shared" ca="1" si="513"/>
        <v>9162.295137924737</v>
      </c>
      <c r="S977" s="5">
        <f ca="1">VLOOKUP(CONCATENATE($F977," ",$G977),AllocFactorMatrix,(S$4+1),FALSE)*$E980</f>
        <v>358.85022111215386</v>
      </c>
      <c r="T977" s="5">
        <f ca="1">VLOOKUP(CONCATENATE($F977," ",$G977),AllocFactorMatrix,(T$4+1),FALSE)*$E980</f>
        <v>0</v>
      </c>
      <c r="U977" s="5">
        <f ca="1">VLOOKUP(CONCATENATE($F977," ",$G977),AllocFactorMatrix,(U$4+1),FALSE)*$E980</f>
        <v>0</v>
      </c>
      <c r="V977" s="5">
        <f ca="1">VLOOKUP(CONCATENATE($F977," ",$G977),AllocFactorMatrix,(V$4+1),FALSE)*$E980</f>
        <v>0</v>
      </c>
      <c r="W977" s="5">
        <f t="shared" ca="1" si="514"/>
        <v>358.85022111215386</v>
      </c>
      <c r="X977" s="5">
        <f ca="1">VLOOKUP(CONCATENATE($F977," ",$G977),AllocFactorMatrix,(X$4+1),FALSE)*$E980</f>
        <v>0</v>
      </c>
      <c r="Y977" s="5">
        <f ca="1">VLOOKUP(CONCATENATE($F977," ",$G977),AllocFactorMatrix,(Y$4+1),FALSE)*$E980</f>
        <v>0</v>
      </c>
      <c r="Z977" s="5">
        <f t="shared" ca="1" si="512"/>
        <v>0</v>
      </c>
      <c r="AA977" s="5">
        <f ca="1">VLOOKUP(CONCATENATE($F977," ",$G977),AllocFactorMatrix,(AA$4+1),FALSE)*$E980</f>
        <v>0</v>
      </c>
      <c r="AB977" s="5">
        <f ca="1">VLOOKUP(CONCATENATE($F977," ",$G977),AllocFactorMatrix,(AB$4+1),FALSE)*$E980</f>
        <v>757.88658785947132</v>
      </c>
      <c r="AC977" s="5">
        <f ca="1">VLOOKUP(CONCATENATE($F977," ",$G977),AllocFactorMatrix,(AC$4+1),FALSE)*$E980</f>
        <v>0</v>
      </c>
    </row>
    <row r="978" spans="4:29" hidden="1" outlineLevel="1">
      <c r="E978" s="48"/>
      <c r="F978" s="175" t="str">
        <f>F980</f>
        <v>FORF_DISC_FXNL</v>
      </c>
      <c r="G978" s="52" t="str">
        <f>$G$13</f>
        <v>ENERGY</v>
      </c>
      <c r="H978" s="4">
        <f t="shared" ca="1" si="510"/>
        <v>1208760.4500211577</v>
      </c>
      <c r="I978" s="5">
        <f ca="1">VLOOKUP(CONCATENATE($F978," ",$G978),AllocFactorMatrix,(I$4+1),FALSE)*$E980</f>
        <v>733008.21161517187</v>
      </c>
      <c r="J978" s="5">
        <f ca="1">VLOOKUP(CONCATENATE($F978," ",$G978),AllocFactorMatrix,(J$4+1),FALSE)*$E980</f>
        <v>137577.7480926039</v>
      </c>
      <c r="K978" s="5">
        <f ca="1">VLOOKUP(CONCATENATE($F978," ",$G978),AllocFactorMatrix,(K$4+1),FALSE)*$E980</f>
        <v>4731.4652318971939</v>
      </c>
      <c r="L978" s="5">
        <f ca="1">VLOOKUP(CONCATENATE($F978," ",$G978),AllocFactorMatrix,(L$4+1),FALSE)*$E980</f>
        <v>979.95231363186565</v>
      </c>
      <c r="M978" s="5">
        <f t="shared" ca="1" si="511"/>
        <v>143289.16563813295</v>
      </c>
      <c r="N978" s="5">
        <f ca="1">VLOOKUP(CONCATENATE($F978," ",$G978),AllocFactorMatrix,(N$4+1),FALSE)*$E980</f>
        <v>44442.308274141287</v>
      </c>
      <c r="O978" s="5">
        <f ca="1">VLOOKUP(CONCATENATE($F978," ",$G978),AllocFactorMatrix,(O$4+1),FALSE)*$E980</f>
        <v>31074.093480922715</v>
      </c>
      <c r="P978" s="5">
        <f ca="1">VLOOKUP(CONCATENATE($F978," ",$G978),AllocFactorMatrix,(P$4+1),FALSE)*$E980</f>
        <v>8048.1956143720536</v>
      </c>
      <c r="Q978" s="5">
        <f ca="1">VLOOKUP(CONCATENATE($F978," ",$G978),AllocFactorMatrix,(Q$4+1),FALSE)*$E980</f>
        <v>335.29975843649987</v>
      </c>
      <c r="R978" s="5">
        <f t="shared" ca="1" si="513"/>
        <v>83899.897127872551</v>
      </c>
      <c r="S978" s="5">
        <f ca="1">VLOOKUP(CONCATENATE($F978," ",$G978),AllocFactorMatrix,(S$4+1),FALSE)*$E980</f>
        <v>2872.6260369214692</v>
      </c>
      <c r="T978" s="5">
        <f ca="1">VLOOKUP(CONCATENATE($F978," ",$G978),AllocFactorMatrix,(T$4+1),FALSE)*$E980</f>
        <v>124147.80674514174</v>
      </c>
      <c r="U978" s="5">
        <f ca="1">VLOOKUP(CONCATENATE($F978," ",$G978),AllocFactorMatrix,(U$4+1),FALSE)*$E980</f>
        <v>92203.388022689105</v>
      </c>
      <c r="V978" s="5">
        <f ca="1">VLOOKUP(CONCATENATE($F978," ",$G978),AllocFactorMatrix,(V$4+1),FALSE)*$E980</f>
        <v>26699.450581277259</v>
      </c>
      <c r="W978" s="5">
        <f t="shared" ca="1" si="514"/>
        <v>245923.27138602958</v>
      </c>
      <c r="X978" s="5">
        <f ca="1">VLOOKUP(CONCATENATE($F978," ",$G978),AllocFactorMatrix,(X$4+1),FALSE)*$E980</f>
        <v>0</v>
      </c>
      <c r="Y978" s="5">
        <f ca="1">VLOOKUP(CONCATENATE($F978," ",$G978),AllocFactorMatrix,(Y$4+1),FALSE)*$E980</f>
        <v>0</v>
      </c>
      <c r="Z978" s="5">
        <f t="shared" ca="1" si="512"/>
        <v>0</v>
      </c>
      <c r="AA978" s="5">
        <f ca="1">VLOOKUP(CONCATENATE($F978," ",$G978),AllocFactorMatrix,(AA$4+1),FALSE)*$E980</f>
        <v>0</v>
      </c>
      <c r="AB978" s="5">
        <f ca="1">VLOOKUP(CONCATENATE($F978," ",$G978),AllocFactorMatrix,(AB$4+1),FALSE)*$E980</f>
        <v>2639.9042539505435</v>
      </c>
      <c r="AC978" s="5">
        <f ca="1">VLOOKUP(CONCATENATE($F978," ",$G978),AllocFactorMatrix,(AC$4+1),FALSE)*$E980</f>
        <v>0</v>
      </c>
    </row>
    <row r="979" spans="4:29" hidden="1" outlineLevel="1">
      <c r="E979" s="48"/>
      <c r="F979" s="175" t="str">
        <f>F980</f>
        <v>FORF_DISC_FXNL</v>
      </c>
      <c r="G979" s="52" t="str">
        <f>$G$14</f>
        <v>CUSTOMER</v>
      </c>
      <c r="H979" s="4">
        <f t="shared" ca="1" si="510"/>
        <v>180791.97475466336</v>
      </c>
      <c r="I979" s="5">
        <f ca="1">VLOOKUP(CONCATENATE($F979," ",$G979),AllocFactorMatrix,(I$4+1),FALSE)*$E980</f>
        <v>130801.46694060571</v>
      </c>
      <c r="J979" s="5">
        <f ca="1">VLOOKUP(CONCATENATE($F979," ",$G979),AllocFactorMatrix,(J$4+1),FALSE)*$E980</f>
        <v>29208.040357726997</v>
      </c>
      <c r="K979" s="5">
        <f ca="1">VLOOKUP(CONCATENATE($F979," ",$G979),AllocFactorMatrix,(K$4+1),FALSE)*$E980</f>
        <v>3292.2080039060252</v>
      </c>
      <c r="L979" s="5">
        <f ca="1">VLOOKUP(CONCATENATE($F979," ",$G979),AllocFactorMatrix,(L$4+1),FALSE)*$E980</f>
        <v>395.76946649789164</v>
      </c>
      <c r="M979" s="5">
        <f t="shared" ca="1" si="511"/>
        <v>32896.017828130913</v>
      </c>
      <c r="N979" s="5">
        <f ca="1">VLOOKUP(CONCATENATE($F979," ",$G979),AllocFactorMatrix,(N$4+1),FALSE)*$E980</f>
        <v>955.33581278518113</v>
      </c>
      <c r="O979" s="5">
        <f ca="1">VLOOKUP(CONCATENATE($F979," ",$G979),AllocFactorMatrix,(O$4+1),FALSE)*$E980</f>
        <v>1599.7219752257511</v>
      </c>
      <c r="P979" s="5">
        <f ca="1">VLOOKUP(CONCATENATE($F979," ",$G979),AllocFactorMatrix,(P$4+1),FALSE)*$E980</f>
        <v>1855.266655137827</v>
      </c>
      <c r="Q979" s="5">
        <f ca="1">VLOOKUP(CONCATENATE($F979," ",$G979),AllocFactorMatrix,(Q$4+1),FALSE)*$E980</f>
        <v>86.553645020912953</v>
      </c>
      <c r="R979" s="5">
        <f t="shared" ca="1" si="513"/>
        <v>4496.8780881696721</v>
      </c>
      <c r="S979" s="5">
        <f ca="1">VLOOKUP(CONCATENATE($F979," ",$G979),AllocFactorMatrix,(S$4+1),FALSE)*$E980</f>
        <v>7.1427483920948278</v>
      </c>
      <c r="T979" s="5">
        <f ca="1">VLOOKUP(CONCATENATE($F979," ",$G979),AllocFactorMatrix,(T$4+1),FALSE)*$E980</f>
        <v>1009.746158579727</v>
      </c>
      <c r="U979" s="5">
        <f ca="1">VLOOKUP(CONCATENATE($F979," ",$G979),AllocFactorMatrix,(U$4+1),FALSE)*$E980</f>
        <v>419.54621222612798</v>
      </c>
      <c r="V979" s="5">
        <f ca="1">VLOOKUP(CONCATENATE($F979," ",$G979),AllocFactorMatrix,(V$4+1),FALSE)*$E980</f>
        <v>251.27864941783295</v>
      </c>
      <c r="W979" s="5">
        <f t="shared" ca="1" si="514"/>
        <v>1687.7137686157828</v>
      </c>
      <c r="X979" s="5">
        <f ca="1">VLOOKUP(CONCATENATE($F979," ",$G979),AllocFactorMatrix,(X$4+1),FALSE)*$E980</f>
        <v>0</v>
      </c>
      <c r="Y979" s="5">
        <f ca="1">VLOOKUP(CONCATENATE($F979," ",$G979),AllocFactorMatrix,(Y$4+1),FALSE)*$E980</f>
        <v>0</v>
      </c>
      <c r="Z979" s="5">
        <f t="shared" ca="1" si="512"/>
        <v>0</v>
      </c>
      <c r="AA979" s="5">
        <f ca="1">VLOOKUP(CONCATENATE($F979," ",$G979),AllocFactorMatrix,(AA$4+1),FALSE)*$E980</f>
        <v>0</v>
      </c>
      <c r="AB979" s="5">
        <f ca="1">VLOOKUP(CONCATENATE($F979," ",$G979),AllocFactorMatrix,(AB$4+1),FALSE)*$E980</f>
        <v>10909.89812914128</v>
      </c>
      <c r="AC979" s="5">
        <f ca="1">VLOOKUP(CONCATENATE($F979," ",$G979),AllocFactorMatrix,(AC$4+1),FALSE)*$E980</f>
        <v>0</v>
      </c>
    </row>
    <row r="980" spans="4:29" collapsed="1">
      <c r="D980" s="52" t="s">
        <v>527</v>
      </c>
      <c r="E980" s="92">
        <v>4066117</v>
      </c>
      <c r="F980" s="92" t="s">
        <v>365</v>
      </c>
      <c r="G980" s="52" t="str">
        <f>$G$15</f>
        <v>TOTAL</v>
      </c>
      <c r="H980" s="4">
        <f t="shared" ca="1" si="510"/>
        <v>4066117.0000000009</v>
      </c>
      <c r="I980" s="5">
        <f ca="1">VLOOKUP(CONCATENATE($F980," ",$G980),AllocFactorMatrix,(I$4+1),FALSE)*$E980</f>
        <v>2436673.8757715612</v>
      </c>
      <c r="J980" s="5">
        <f ca="1">VLOOKUP(CONCATENATE($F980," ",$G980),AllocFactorMatrix,(J$4+1),FALSE)*$E980</f>
        <v>534320.86073652271</v>
      </c>
      <c r="K980" s="5">
        <f ca="1">VLOOKUP(CONCATENATE($F980," ",$G980),AllocFactorMatrix,(K$4+1),FALSE)*$E980</f>
        <v>17748.671353155387</v>
      </c>
      <c r="L980" s="5">
        <f ca="1">VLOOKUP(CONCATENATE($F980," ",$G980),AllocFactorMatrix,(L$4+1),FALSE)*$E980</f>
        <v>2116.6201613707262</v>
      </c>
      <c r="M980" s="5">
        <f t="shared" ca="1" si="511"/>
        <v>554186.15225104883</v>
      </c>
      <c r="N980" s="5">
        <f ca="1">VLOOKUP(CONCATENATE($F980," ",$G980),AllocFactorMatrix,(N$4+1),FALSE)*$E980</f>
        <v>148850.62134834356</v>
      </c>
      <c r="O980" s="5">
        <f ca="1">VLOOKUP(CONCATENATE($F980," ",$G980),AllocFactorMatrix,(O$4+1),FALSE)*$E980</f>
        <v>133540.80018112564</v>
      </c>
      <c r="P980" s="5">
        <f ca="1">VLOOKUP(CONCATENATE($F980," ",$G980),AllocFactorMatrix,(P$4+1),FALSE)*$E980</f>
        <v>24934.271900984229</v>
      </c>
      <c r="Q980" s="5">
        <f ca="1">VLOOKUP(CONCATENATE($F980," ",$G980),AllocFactorMatrix,(Q$4+1),FALSE)*$E980</f>
        <v>679.73005182249199</v>
      </c>
      <c r="R980" s="5">
        <f t="shared" ca="1" si="513"/>
        <v>308005.42348227592</v>
      </c>
      <c r="S980" s="5">
        <f ca="1">VLOOKUP(CONCATENATE($F980," ",$G980),AllocFactorMatrix,(S$4+1),FALSE)*$E980</f>
        <v>8033.9406125061323</v>
      </c>
      <c r="T980" s="5">
        <f ca="1">VLOOKUP(CONCATENATE($F980," ",$G980),AllocFactorMatrix,(T$4+1),FALSE)*$E980</f>
        <v>441948.86369409884</v>
      </c>
      <c r="U980" s="5">
        <f ca="1">VLOOKUP(CONCATENATE($F980," ",$G980),AllocFactorMatrix,(U$4+1),FALSE)*$E980</f>
        <v>227797.10736720887</v>
      </c>
      <c r="V980" s="5">
        <f ca="1">VLOOKUP(CONCATENATE($F980," ",$G980),AllocFactorMatrix,(V$4+1),FALSE)*$E980</f>
        <v>74360.375669221146</v>
      </c>
      <c r="W980" s="5">
        <f t="shared" ca="1" si="514"/>
        <v>752140.28734303499</v>
      </c>
      <c r="X980" s="5">
        <f ca="1">VLOOKUP(CONCATENATE($F980," ",$G980),AllocFactorMatrix,(X$4+1),FALSE)*$E980</f>
        <v>0</v>
      </c>
      <c r="Y980" s="5">
        <f ca="1">VLOOKUP(CONCATENATE($F980," ",$G980),AllocFactorMatrix,(Y$4+1),FALSE)*$E980</f>
        <v>0</v>
      </c>
      <c r="Z980" s="5">
        <f t="shared" ca="1" si="512"/>
        <v>0</v>
      </c>
      <c r="AA980" s="5">
        <f ca="1">VLOOKUP(CONCATENATE($F980," ",$G980),AllocFactorMatrix,(AA$4+1),FALSE)*$E980</f>
        <v>0</v>
      </c>
      <c r="AB980" s="5">
        <f ca="1">VLOOKUP(CONCATENATE($F980," ",$G980),AllocFactorMatrix,(AB$4+1),FALSE)*$E980</f>
        <v>15111.261152079736</v>
      </c>
      <c r="AC980" s="5">
        <f ca="1">VLOOKUP(CONCATENATE($F980," ",$G980),AllocFactorMatrix,(AC$4+1),FALSE)*$E980</f>
        <v>0</v>
      </c>
    </row>
    <row r="981" spans="4:29" hidden="1" outlineLevel="1">
      <c r="E981" s="48"/>
      <c r="F981" s="175" t="str">
        <f>F988</f>
        <v>MISC_SERV_REV</v>
      </c>
      <c r="G981" s="52" t="str">
        <f>$G$8</f>
        <v>PRODUCTION</v>
      </c>
      <c r="H981" s="4">
        <f t="shared" si="510"/>
        <v>0</v>
      </c>
      <c r="I981" s="5">
        <f>VLOOKUP(CONCATENATE($F981," ",$G981),AllocFactorMatrix,(I$4+1),FALSE)*$E988</f>
        <v>0</v>
      </c>
      <c r="J981" s="5">
        <f>VLOOKUP(CONCATENATE($F981," ",$G981),AllocFactorMatrix,(J$4+1),FALSE)*$E988</f>
        <v>0</v>
      </c>
      <c r="K981" s="5">
        <f>VLOOKUP(CONCATENATE($F981," ",$G981),AllocFactorMatrix,(K$4+1),FALSE)*$E988</f>
        <v>0</v>
      </c>
      <c r="L981" s="5">
        <f>VLOOKUP(CONCATENATE($F981," ",$G981),AllocFactorMatrix,(L$4+1),FALSE)*$E988</f>
        <v>0</v>
      </c>
      <c r="M981" s="5">
        <f t="shared" si="511"/>
        <v>0</v>
      </c>
      <c r="N981" s="5">
        <f>VLOOKUP(CONCATENATE($F981," ",$G981),AllocFactorMatrix,(N$4+1),FALSE)*$E988</f>
        <v>0</v>
      </c>
      <c r="O981" s="5">
        <f>VLOOKUP(CONCATENATE($F981," ",$G981),AllocFactorMatrix,(O$4+1),FALSE)*$E988</f>
        <v>0</v>
      </c>
      <c r="P981" s="5">
        <f>VLOOKUP(CONCATENATE($F981," ",$G981),AllocFactorMatrix,(P$4+1),FALSE)*$E988</f>
        <v>0</v>
      </c>
      <c r="Q981" s="5">
        <f>VLOOKUP(CONCATENATE($F981," ",$G981),AllocFactorMatrix,(Q$4+1),FALSE)*$E988</f>
        <v>0</v>
      </c>
      <c r="R981" s="5">
        <f t="shared" si="513"/>
        <v>0</v>
      </c>
      <c r="S981" s="5">
        <f>VLOOKUP(CONCATENATE($F981," ",$G981),AllocFactorMatrix,(S$4+1),FALSE)*$E988</f>
        <v>0</v>
      </c>
      <c r="T981" s="5">
        <f>VLOOKUP(CONCATENATE($F981," ",$G981),AllocFactorMatrix,(T$4+1),FALSE)*$E988</f>
        <v>0</v>
      </c>
      <c r="U981" s="5">
        <f>VLOOKUP(CONCATENATE($F981," ",$G981),AllocFactorMatrix,(U$4+1),FALSE)*$E988</f>
        <v>0</v>
      </c>
      <c r="V981" s="5">
        <f>VLOOKUP(CONCATENATE($F981," ",$G981),AllocFactorMatrix,(V$4+1),FALSE)*$E988</f>
        <v>0</v>
      </c>
      <c r="W981" s="5">
        <f>SUBTOTAL(9,S981:V981)</f>
        <v>0</v>
      </c>
      <c r="X981" s="5">
        <f>VLOOKUP(CONCATENATE($F981," ",$G981),AllocFactorMatrix,(X$4+1),FALSE)*$E988</f>
        <v>0</v>
      </c>
      <c r="Y981" s="5">
        <f>VLOOKUP(CONCATENATE($F981," ",$G981),AllocFactorMatrix,(Y$4+1),FALSE)*$E988</f>
        <v>0</v>
      </c>
      <c r="Z981" s="5">
        <f t="shared" si="512"/>
        <v>0</v>
      </c>
      <c r="AA981" s="5">
        <f>VLOOKUP(CONCATENATE($F981," ",$G981),AllocFactorMatrix,(AA$4+1),FALSE)*$E988</f>
        <v>0</v>
      </c>
      <c r="AB981" s="5">
        <f>VLOOKUP(CONCATENATE($F981," ",$G981),AllocFactorMatrix,(AB$4+1),FALSE)*$E988</f>
        <v>0</v>
      </c>
      <c r="AC981" s="5">
        <f>VLOOKUP(CONCATENATE($F981," ",$G981),AllocFactorMatrix,(AC$4+1),FALSE)*$E988</f>
        <v>0</v>
      </c>
    </row>
    <row r="982" spans="4:29" hidden="1" outlineLevel="1">
      <c r="E982" s="48"/>
      <c r="F982" s="175" t="str">
        <f>F988</f>
        <v>MISC_SERV_REV</v>
      </c>
      <c r="G982" s="52" t="str">
        <f>$G$9</f>
        <v>BULKTRAN</v>
      </c>
      <c r="H982" s="4">
        <f t="shared" si="510"/>
        <v>0</v>
      </c>
      <c r="I982" s="5">
        <f>VLOOKUP(CONCATENATE($F982," ",$G982),AllocFactorMatrix,(I$4+1),FALSE)*$E988</f>
        <v>0</v>
      </c>
      <c r="J982" s="5">
        <f>VLOOKUP(CONCATENATE($F982," ",$G982),AllocFactorMatrix,(J$4+1),FALSE)*$E988</f>
        <v>0</v>
      </c>
      <c r="K982" s="5">
        <f>VLOOKUP(CONCATENATE($F982," ",$G982),AllocFactorMatrix,(K$4+1),FALSE)*$E988</f>
        <v>0</v>
      </c>
      <c r="L982" s="5">
        <f>VLOOKUP(CONCATENATE($F982," ",$G982),AllocFactorMatrix,(L$4+1),FALSE)*$E988</f>
        <v>0</v>
      </c>
      <c r="M982" s="5">
        <f t="shared" si="511"/>
        <v>0</v>
      </c>
      <c r="N982" s="5">
        <f>VLOOKUP(CONCATENATE($F982," ",$G982),AllocFactorMatrix,(N$4+1),FALSE)*$E988</f>
        <v>0</v>
      </c>
      <c r="O982" s="5">
        <f>VLOOKUP(CONCATENATE($F982," ",$G982),AllocFactorMatrix,(O$4+1),FALSE)*$E988</f>
        <v>0</v>
      </c>
      <c r="P982" s="5">
        <f>VLOOKUP(CONCATENATE($F982," ",$G982),AllocFactorMatrix,(P$4+1),FALSE)*$E988</f>
        <v>0</v>
      </c>
      <c r="Q982" s="5">
        <f>VLOOKUP(CONCATENATE($F982," ",$G982),AllocFactorMatrix,(Q$4+1),FALSE)*$E988</f>
        <v>0</v>
      </c>
      <c r="R982" s="5">
        <f t="shared" si="513"/>
        <v>0</v>
      </c>
      <c r="S982" s="5">
        <f>VLOOKUP(CONCATENATE($F982," ",$G982),AllocFactorMatrix,(S$4+1),FALSE)*$E988</f>
        <v>0</v>
      </c>
      <c r="T982" s="5">
        <f>VLOOKUP(CONCATENATE($F982," ",$G982),AllocFactorMatrix,(T$4+1),FALSE)*$E988</f>
        <v>0</v>
      </c>
      <c r="U982" s="5">
        <f>VLOOKUP(CONCATENATE($F982," ",$G982),AllocFactorMatrix,(U$4+1),FALSE)*$E988</f>
        <v>0</v>
      </c>
      <c r="V982" s="5">
        <f>VLOOKUP(CONCATENATE($F982," ",$G982),AllocFactorMatrix,(V$4+1),FALSE)*$E988</f>
        <v>0</v>
      </c>
      <c r="W982" s="5">
        <f t="shared" ref="W982:W988" si="515">SUBTOTAL(9,S982:V982)</f>
        <v>0</v>
      </c>
      <c r="X982" s="5">
        <f>VLOOKUP(CONCATENATE($F982," ",$G982),AllocFactorMatrix,(X$4+1),FALSE)*$E988</f>
        <v>0</v>
      </c>
      <c r="Y982" s="5">
        <f>VLOOKUP(CONCATENATE($F982," ",$G982),AllocFactorMatrix,(Y$4+1),FALSE)*$E988</f>
        <v>0</v>
      </c>
      <c r="Z982" s="5">
        <f t="shared" si="512"/>
        <v>0</v>
      </c>
      <c r="AA982" s="5">
        <f>VLOOKUP(CONCATENATE($F982," ",$G982),AllocFactorMatrix,(AA$4+1),FALSE)*$E988</f>
        <v>0</v>
      </c>
      <c r="AB982" s="5">
        <f>VLOOKUP(CONCATENATE($F982," ",$G982),AllocFactorMatrix,(AB$4+1),FALSE)*$E988</f>
        <v>0</v>
      </c>
      <c r="AC982" s="5">
        <f>VLOOKUP(CONCATENATE($F982," ",$G982),AllocFactorMatrix,(AC$4+1),FALSE)*$E988</f>
        <v>0</v>
      </c>
    </row>
    <row r="983" spans="4:29" hidden="1" outlineLevel="1">
      <c r="E983" s="48"/>
      <c r="F983" s="175" t="str">
        <f>F988</f>
        <v>MISC_SERV_REV</v>
      </c>
      <c r="G983" s="52" t="str">
        <f>$G$10</f>
        <v>SUBTRAN</v>
      </c>
      <c r="H983" s="4">
        <f t="shared" si="510"/>
        <v>0</v>
      </c>
      <c r="I983" s="5">
        <f>VLOOKUP(CONCATENATE($F983," ",$G983),AllocFactorMatrix,(I$4+1),FALSE)*$E988</f>
        <v>0</v>
      </c>
      <c r="J983" s="5">
        <f>VLOOKUP(CONCATENATE($F983," ",$G983),AllocFactorMatrix,(J$4+1),FALSE)*$E988</f>
        <v>0</v>
      </c>
      <c r="K983" s="5">
        <f>VLOOKUP(CONCATENATE($F983," ",$G983),AllocFactorMatrix,(K$4+1),FALSE)*$E988</f>
        <v>0</v>
      </c>
      <c r="L983" s="5">
        <f>VLOOKUP(CONCATENATE($F983," ",$G983),AllocFactorMatrix,(L$4+1),FALSE)*$E988</f>
        <v>0</v>
      </c>
      <c r="M983" s="5">
        <f t="shared" si="511"/>
        <v>0</v>
      </c>
      <c r="N983" s="5">
        <f>VLOOKUP(CONCATENATE($F983," ",$G983),AllocFactorMatrix,(N$4+1),FALSE)*$E988</f>
        <v>0</v>
      </c>
      <c r="O983" s="5">
        <f>VLOOKUP(CONCATENATE($F983," ",$G983),AllocFactorMatrix,(O$4+1),FALSE)*$E988</f>
        <v>0</v>
      </c>
      <c r="P983" s="5">
        <f>VLOOKUP(CONCATENATE($F983," ",$G983),AllocFactorMatrix,(P$4+1),FALSE)*$E988</f>
        <v>0</v>
      </c>
      <c r="Q983" s="5">
        <f>VLOOKUP(CONCATENATE($F983," ",$G983),AllocFactorMatrix,(Q$4+1),FALSE)*$E988</f>
        <v>0</v>
      </c>
      <c r="R983" s="5">
        <f t="shared" si="513"/>
        <v>0</v>
      </c>
      <c r="S983" s="5">
        <f>VLOOKUP(CONCATENATE($F983," ",$G983),AllocFactorMatrix,(S$4+1),FALSE)*$E988</f>
        <v>0</v>
      </c>
      <c r="T983" s="5">
        <f>VLOOKUP(CONCATENATE($F983," ",$G983),AllocFactorMatrix,(T$4+1),FALSE)*$E988</f>
        <v>0</v>
      </c>
      <c r="U983" s="5">
        <f>VLOOKUP(CONCATENATE($F983," ",$G983),AllocFactorMatrix,(U$4+1),FALSE)*$E988</f>
        <v>0</v>
      </c>
      <c r="V983" s="5">
        <f>VLOOKUP(CONCATENATE($F983," ",$G983),AllocFactorMatrix,(V$4+1),FALSE)*$E988</f>
        <v>0</v>
      </c>
      <c r="W983" s="5">
        <f t="shared" si="515"/>
        <v>0</v>
      </c>
      <c r="X983" s="5">
        <f>VLOOKUP(CONCATENATE($F983," ",$G983),AllocFactorMatrix,(X$4+1),FALSE)*$E988</f>
        <v>0</v>
      </c>
      <c r="Y983" s="5">
        <f>VLOOKUP(CONCATENATE($F983," ",$G983),AllocFactorMatrix,(Y$4+1),FALSE)*$E988</f>
        <v>0</v>
      </c>
      <c r="Z983" s="5">
        <f t="shared" si="512"/>
        <v>0</v>
      </c>
      <c r="AA983" s="5">
        <f>VLOOKUP(CONCATENATE($F983," ",$G983),AllocFactorMatrix,(AA$4+1),FALSE)*$E988</f>
        <v>0</v>
      </c>
      <c r="AB983" s="5">
        <f>VLOOKUP(CONCATENATE($F983," ",$G983),AllocFactorMatrix,(AB$4+1),FALSE)*$E988</f>
        <v>0</v>
      </c>
      <c r="AC983" s="5">
        <f>VLOOKUP(CONCATENATE($F983," ",$G983),AllocFactorMatrix,(AC$4+1),FALSE)*$E988</f>
        <v>0</v>
      </c>
    </row>
    <row r="984" spans="4:29" hidden="1" outlineLevel="1">
      <c r="E984" s="48"/>
      <c r="F984" s="175" t="str">
        <f>F988</f>
        <v>MISC_SERV_REV</v>
      </c>
      <c r="G984" s="52" t="str">
        <f>$G$11</f>
        <v>DISTPRI</v>
      </c>
      <c r="H984" s="4">
        <f t="shared" si="510"/>
        <v>364635.32845233852</v>
      </c>
      <c r="I984" s="5">
        <f>VLOOKUP(CONCATENATE($F984," ",$G984),AllocFactorMatrix,(I$4+1),FALSE)*$E988</f>
        <v>334780.94154498389</v>
      </c>
      <c r="J984" s="5">
        <f>VLOOKUP(CONCATENATE($F984," ",$G984),AllocFactorMatrix,(J$4+1),FALSE)*$E988</f>
        <v>28768.036631349187</v>
      </c>
      <c r="K984" s="5">
        <f>VLOOKUP(CONCATENATE($F984," ",$G984),AllocFactorMatrix,(K$4+1),FALSE)*$E988</f>
        <v>174.95164250181233</v>
      </c>
      <c r="L984" s="5">
        <f>VLOOKUP(CONCATENATE($F984," ",$G984),AllocFactorMatrix,(L$4+1),FALSE)*$E988</f>
        <v>0</v>
      </c>
      <c r="M984" s="5">
        <f t="shared" si="511"/>
        <v>28942.988273850999</v>
      </c>
      <c r="N984" s="5">
        <f>VLOOKUP(CONCATENATE($F984," ",$G984),AllocFactorMatrix,(N$4+1),FALSE)*$E988</f>
        <v>605.9486199579992</v>
      </c>
      <c r="O984" s="5">
        <f>VLOOKUP(CONCATENATE($F984," ",$G984),AllocFactorMatrix,(O$4+1),FALSE)*$E988</f>
        <v>156.0854389024359</v>
      </c>
      <c r="P984" s="5">
        <f>VLOOKUP(CONCATENATE($F984," ",$G984),AllocFactorMatrix,(P$4+1),FALSE)*$E988</f>
        <v>0</v>
      </c>
      <c r="Q984" s="5">
        <f>VLOOKUP(CONCATENATE($F984," ",$G984),AllocFactorMatrix,(Q$4+1),FALSE)*$E988</f>
        <v>0</v>
      </c>
      <c r="R984" s="5">
        <f t="shared" si="513"/>
        <v>762.03405886043515</v>
      </c>
      <c r="S984" s="5">
        <f>VLOOKUP(CONCATENATE($F984," ",$G984),AllocFactorMatrix,(S$4+1),FALSE)*$E988</f>
        <v>0</v>
      </c>
      <c r="T984" s="5">
        <f>VLOOKUP(CONCATENATE($F984," ",$G984),AllocFactorMatrix,(T$4+1),FALSE)*$E988</f>
        <v>149.3645746432187</v>
      </c>
      <c r="U984" s="5">
        <f>VLOOKUP(CONCATENATE($F984," ",$G984),AllocFactorMatrix,(U$4+1),FALSE)*$E988</f>
        <v>0</v>
      </c>
      <c r="V984" s="5">
        <f>VLOOKUP(CONCATENATE($F984," ",$G984),AllocFactorMatrix,(V$4+1),FALSE)*$E988</f>
        <v>0</v>
      </c>
      <c r="W984" s="5">
        <f t="shared" si="515"/>
        <v>149.3645746432187</v>
      </c>
      <c r="X984" s="5">
        <f>VLOOKUP(CONCATENATE($F984," ",$G984),AllocFactorMatrix,(X$4+1),FALSE)*$E988</f>
        <v>0</v>
      </c>
      <c r="Y984" s="5">
        <f>VLOOKUP(CONCATENATE($F984," ",$G984),AllocFactorMatrix,(Y$4+1),FALSE)*$E988</f>
        <v>0</v>
      </c>
      <c r="Z984" s="5">
        <f t="shared" si="512"/>
        <v>0</v>
      </c>
      <c r="AA984" s="5">
        <f>VLOOKUP(CONCATENATE($F984," ",$G984),AllocFactorMatrix,(AA$4+1),FALSE)*$E988</f>
        <v>0</v>
      </c>
      <c r="AB984" s="5">
        <f>VLOOKUP(CONCATENATE($F984," ",$G984),AllocFactorMatrix,(AB$4+1),FALSE)*$E988</f>
        <v>0</v>
      </c>
      <c r="AC984" s="5">
        <f>VLOOKUP(CONCATENATE($F984," ",$G984),AllocFactorMatrix,(AC$4+1),FALSE)*$E988</f>
        <v>0</v>
      </c>
    </row>
    <row r="985" spans="4:29" hidden="1" outlineLevel="1">
      <c r="E985" s="48"/>
      <c r="F985" s="175" t="str">
        <f>F988</f>
        <v>MISC_SERV_REV</v>
      </c>
      <c r="G985" s="52" t="str">
        <f>$G$12</f>
        <v>DISTSEC</v>
      </c>
      <c r="H985" s="4">
        <f t="shared" si="510"/>
        <v>196769.2268924705</v>
      </c>
      <c r="I985" s="5">
        <f>VLOOKUP(CONCATENATE($F985," ",$G985),AllocFactorMatrix,(I$4+1),FALSE)*$E988</f>
        <v>182769.46152810811</v>
      </c>
      <c r="J985" s="5">
        <f>VLOOKUP(CONCATENATE($F985," ",$G985),AllocFactorMatrix,(J$4+1),FALSE)*$E988</f>
        <v>13531.70141180992</v>
      </c>
      <c r="K985" s="5">
        <f>VLOOKUP(CONCATENATE($F985," ",$G985),AllocFactorMatrix,(K$4+1),FALSE)*$E988</f>
        <v>0</v>
      </c>
      <c r="L985" s="5">
        <f>VLOOKUP(CONCATENATE($F985," ",$G985),AllocFactorMatrix,(L$4+1),FALSE)*$E988</f>
        <v>0</v>
      </c>
      <c r="M985" s="5">
        <f t="shared" si="511"/>
        <v>13531.70141180992</v>
      </c>
      <c r="N985" s="5">
        <f>VLOOKUP(CONCATENATE($F985," ",$G985),AllocFactorMatrix,(N$4+1),FALSE)*$E988</f>
        <v>245.40768833523168</v>
      </c>
      <c r="O985" s="5">
        <f>VLOOKUP(CONCATENATE($F985," ",$G985),AllocFactorMatrix,(O$4+1),FALSE)*$E988</f>
        <v>0</v>
      </c>
      <c r="P985" s="5">
        <f>VLOOKUP(CONCATENATE($F985," ",$G985),AllocFactorMatrix,(P$4+1),FALSE)*$E988</f>
        <v>0</v>
      </c>
      <c r="Q985" s="5">
        <f>VLOOKUP(CONCATENATE($F985," ",$G985),AllocFactorMatrix,(Q$4+1),FALSE)*$E988</f>
        <v>0</v>
      </c>
      <c r="R985" s="5">
        <f t="shared" si="513"/>
        <v>245.40768833523168</v>
      </c>
      <c r="S985" s="5">
        <f>VLOOKUP(CONCATENATE($F985," ",$G985),AllocFactorMatrix,(S$4+1),FALSE)*$E988</f>
        <v>0</v>
      </c>
      <c r="T985" s="5">
        <f>VLOOKUP(CONCATENATE($F985," ",$G985),AllocFactorMatrix,(T$4+1),FALSE)*$E988</f>
        <v>0</v>
      </c>
      <c r="U985" s="5">
        <f>VLOOKUP(CONCATENATE($F985," ",$G985),AllocFactorMatrix,(U$4+1),FALSE)*$E988</f>
        <v>0</v>
      </c>
      <c r="V985" s="5">
        <f>VLOOKUP(CONCATENATE($F985," ",$G985),AllocFactorMatrix,(V$4+1),FALSE)*$E988</f>
        <v>0</v>
      </c>
      <c r="W985" s="5">
        <f t="shared" si="515"/>
        <v>0</v>
      </c>
      <c r="X985" s="5">
        <f>VLOOKUP(CONCATENATE($F985," ",$G985),AllocFactorMatrix,(X$4+1),FALSE)*$E988</f>
        <v>0</v>
      </c>
      <c r="Y985" s="5">
        <f>VLOOKUP(CONCATENATE($F985," ",$G985),AllocFactorMatrix,(Y$4+1),FALSE)*$E988</f>
        <v>0</v>
      </c>
      <c r="Z985" s="5">
        <f t="shared" si="512"/>
        <v>0</v>
      </c>
      <c r="AA985" s="5">
        <f>VLOOKUP(CONCATENATE($F985," ",$G985),AllocFactorMatrix,(AA$4+1),FALSE)*$E988</f>
        <v>0</v>
      </c>
      <c r="AB985" s="5">
        <f>VLOOKUP(CONCATENATE($F985," ",$G985),AllocFactorMatrix,(AB$4+1),FALSE)*$E988</f>
        <v>222.65626421724809</v>
      </c>
      <c r="AC985" s="5">
        <f>VLOOKUP(CONCATENATE($F985," ",$G985),AllocFactorMatrix,(AC$4+1),FALSE)*$E988</f>
        <v>0</v>
      </c>
    </row>
    <row r="986" spans="4:29" hidden="1" outlineLevel="1">
      <c r="E986" s="48"/>
      <c r="F986" s="175" t="str">
        <f>F988</f>
        <v>MISC_SERV_REV</v>
      </c>
      <c r="G986" s="52" t="str">
        <f>$G$13</f>
        <v>ENERGY</v>
      </c>
      <c r="H986" s="4">
        <f t="shared" si="510"/>
        <v>0</v>
      </c>
      <c r="I986" s="5">
        <f>VLOOKUP(CONCATENATE($F986," ",$G986),AllocFactorMatrix,(I$4+1),FALSE)*$E988</f>
        <v>0</v>
      </c>
      <c r="J986" s="5">
        <f>VLOOKUP(CONCATENATE($F986," ",$G986),AllocFactorMatrix,(J$4+1),FALSE)*$E988</f>
        <v>0</v>
      </c>
      <c r="K986" s="5">
        <f>VLOOKUP(CONCATENATE($F986," ",$G986),AllocFactorMatrix,(K$4+1),FALSE)*$E988</f>
        <v>0</v>
      </c>
      <c r="L986" s="5">
        <f>VLOOKUP(CONCATENATE($F986," ",$G986),AllocFactorMatrix,(L$4+1),FALSE)*$E988</f>
        <v>0</v>
      </c>
      <c r="M986" s="5">
        <f t="shared" si="511"/>
        <v>0</v>
      </c>
      <c r="N986" s="5">
        <f>VLOOKUP(CONCATENATE($F986," ",$G986),AllocFactorMatrix,(N$4+1),FALSE)*$E988</f>
        <v>0</v>
      </c>
      <c r="O986" s="5">
        <f>VLOOKUP(CONCATENATE($F986," ",$G986),AllocFactorMatrix,(O$4+1),FALSE)*$E988</f>
        <v>0</v>
      </c>
      <c r="P986" s="5">
        <f>VLOOKUP(CONCATENATE($F986," ",$G986),AllocFactorMatrix,(P$4+1),FALSE)*$E988</f>
        <v>0</v>
      </c>
      <c r="Q986" s="5">
        <f>VLOOKUP(CONCATENATE($F986," ",$G986),AllocFactorMatrix,(Q$4+1),FALSE)*$E988</f>
        <v>0</v>
      </c>
      <c r="R986" s="5">
        <f t="shared" si="513"/>
        <v>0</v>
      </c>
      <c r="S986" s="5">
        <f>VLOOKUP(CONCATENATE($F986," ",$G986),AllocFactorMatrix,(S$4+1),FALSE)*$E988</f>
        <v>0</v>
      </c>
      <c r="T986" s="5">
        <f>VLOOKUP(CONCATENATE($F986," ",$G986),AllocFactorMatrix,(T$4+1),FALSE)*$E988</f>
        <v>0</v>
      </c>
      <c r="U986" s="5">
        <f>VLOOKUP(CONCATENATE($F986," ",$G986),AllocFactorMatrix,(U$4+1),FALSE)*$E988</f>
        <v>0</v>
      </c>
      <c r="V986" s="5">
        <f>VLOOKUP(CONCATENATE($F986," ",$G986),AllocFactorMatrix,(V$4+1),FALSE)*$E988</f>
        <v>0</v>
      </c>
      <c r="W986" s="5">
        <f t="shared" si="515"/>
        <v>0</v>
      </c>
      <c r="X986" s="5">
        <f>VLOOKUP(CONCATENATE($F986," ",$G986),AllocFactorMatrix,(X$4+1),FALSE)*$E988</f>
        <v>0</v>
      </c>
      <c r="Y986" s="5">
        <f>VLOOKUP(CONCATENATE($F986," ",$G986),AllocFactorMatrix,(Y$4+1),FALSE)*$E988</f>
        <v>0</v>
      </c>
      <c r="Z986" s="5">
        <f t="shared" si="512"/>
        <v>0</v>
      </c>
      <c r="AA986" s="5">
        <f>VLOOKUP(CONCATENATE($F986," ",$G986),AllocFactorMatrix,(AA$4+1),FALSE)*$E988</f>
        <v>0</v>
      </c>
      <c r="AB986" s="5">
        <f>VLOOKUP(CONCATENATE($F986," ",$G986),AllocFactorMatrix,(AB$4+1),FALSE)*$E988</f>
        <v>0</v>
      </c>
      <c r="AC986" s="5">
        <f>VLOOKUP(CONCATENATE($F986," ",$G986),AllocFactorMatrix,(AC$4+1),FALSE)*$E988</f>
        <v>0</v>
      </c>
    </row>
    <row r="987" spans="4:29" hidden="1" outlineLevel="1">
      <c r="E987" s="48"/>
      <c r="F987" s="175" t="str">
        <f>F988</f>
        <v>MISC_SERV_REV</v>
      </c>
      <c r="G987" s="52" t="str">
        <f>$G$14</f>
        <v>CUSTOMER</v>
      </c>
      <c r="H987" s="4">
        <f t="shared" si="510"/>
        <v>60799.444655190855</v>
      </c>
      <c r="I987" s="5">
        <f>VLOOKUP(CONCATENATE($F987," ",$G987),AllocFactorMatrix,(I$4+1),FALSE)*$E988</f>
        <v>50479.752489671911</v>
      </c>
      <c r="J987" s="5">
        <f>VLOOKUP(CONCATENATE($F987," ",$G987),AllocFactorMatrix,(J$4+1),FALSE)*$E988</f>
        <v>6262.8802663906818</v>
      </c>
      <c r="K987" s="5">
        <f>VLOOKUP(CONCATENATE($F987," ",$G987),AllocFactorMatrix,(K$4+1),FALSE)*$E988</f>
        <v>184.38194294708975</v>
      </c>
      <c r="L987" s="5">
        <f>VLOOKUP(CONCATENATE($F987," ",$G987),AllocFactorMatrix,(L$4+1),FALSE)*$E988</f>
        <v>12.033014633409051</v>
      </c>
      <c r="M987" s="5">
        <f t="shared" si="511"/>
        <v>6459.2952239711803</v>
      </c>
      <c r="N987" s="5">
        <f>VLOOKUP(CONCATENATE($F987," ",$G987),AllocFactorMatrix,(N$4+1),FALSE)*$E988</f>
        <v>18.547344216319733</v>
      </c>
      <c r="O987" s="5">
        <f>VLOOKUP(CONCATENATE($F987," ",$G987),AllocFactorMatrix,(O$4+1),FALSE)*$E988</f>
        <v>7.7486834139796361</v>
      </c>
      <c r="P987" s="5">
        <f>VLOOKUP(CONCATENATE($F987," ",$G987),AllocFactorMatrix,(P$4+1),FALSE)*$E988</f>
        <v>120.3301463340905</v>
      </c>
      <c r="Q987" s="5">
        <f>VLOOKUP(CONCATENATE($F987," ",$G987),AllocFactorMatrix,(Q$4+1),FALSE)*$E988</f>
        <v>12.033014633409051</v>
      </c>
      <c r="R987" s="5">
        <f t="shared" si="513"/>
        <v>158.6591885977989</v>
      </c>
      <c r="S987" s="5">
        <f>VLOOKUP(CONCATENATE($F987," ",$G987),AllocFactorMatrix,(S$4+1),FALSE)*$E988</f>
        <v>0</v>
      </c>
      <c r="T987" s="5">
        <f>VLOOKUP(CONCATENATE($F987," ",$G987),AllocFactorMatrix,(T$4+1),FALSE)*$E988</f>
        <v>1.5109165295255411</v>
      </c>
      <c r="U987" s="5">
        <f>VLOOKUP(CONCATENATE($F987," ",$G987),AllocFactorMatrix,(U$4+1),FALSE)*$E988</f>
        <v>62.016306187569725</v>
      </c>
      <c r="V987" s="5">
        <f>VLOOKUP(CONCATENATE($F987," ",$G987),AllocFactorMatrix,(V$4+1),FALSE)*$E988</f>
        <v>0</v>
      </c>
      <c r="W987" s="5">
        <f t="shared" si="515"/>
        <v>63.527222717095263</v>
      </c>
      <c r="X987" s="5">
        <f>VLOOKUP(CONCATENATE($F987," ",$G987),AllocFactorMatrix,(X$4+1),FALSE)*$E988</f>
        <v>0</v>
      </c>
      <c r="Y987" s="5">
        <f>VLOOKUP(CONCATENATE($F987," ",$G987),AllocFactorMatrix,(Y$4+1),FALSE)*$E988</f>
        <v>0</v>
      </c>
      <c r="Z987" s="5">
        <f t="shared" si="512"/>
        <v>0</v>
      </c>
      <c r="AA987" s="5">
        <f>VLOOKUP(CONCATENATE($F987," ",$G987),AllocFactorMatrix,(AA$4+1),FALSE)*$E988</f>
        <v>0</v>
      </c>
      <c r="AB987" s="5">
        <f>VLOOKUP(CONCATENATE($F987," ",$G987),AllocFactorMatrix,(AB$4+1),FALSE)*$E988</f>
        <v>3638.2105302328659</v>
      </c>
      <c r="AC987" s="5">
        <f>VLOOKUP(CONCATENATE($F987," ",$G987),AllocFactorMatrix,(AC$4+1),FALSE)*$E988</f>
        <v>0</v>
      </c>
    </row>
    <row r="988" spans="4:29" collapsed="1">
      <c r="D988" s="52" t="s">
        <v>528</v>
      </c>
      <c r="E988" s="92">
        <v>622204</v>
      </c>
      <c r="F988" s="92" t="s">
        <v>147</v>
      </c>
      <c r="G988" s="52" t="str">
        <f>$G$15</f>
        <v>TOTAL</v>
      </c>
      <c r="H988" s="4">
        <f t="shared" si="510"/>
        <v>622204.00000000012</v>
      </c>
      <c r="I988" s="5">
        <f>VLOOKUP(CONCATENATE($F988," ",$G988),AllocFactorMatrix,(I$4+1),FALSE)*$E988</f>
        <v>568030.15556276392</v>
      </c>
      <c r="J988" s="5">
        <f>VLOOKUP(CONCATENATE($F988," ",$G988),AllocFactorMatrix,(J$4+1),FALSE)*$E988</f>
        <v>48562.618309549784</v>
      </c>
      <c r="K988" s="5">
        <f>VLOOKUP(CONCATENATE($F988," ",$G988),AllocFactorMatrix,(K$4+1),FALSE)*$E988</f>
        <v>359.33358544890211</v>
      </c>
      <c r="L988" s="5">
        <f>VLOOKUP(CONCATENATE($F988," ",$G988),AllocFactorMatrix,(L$4+1),FALSE)*$E988</f>
        <v>12.033014633409051</v>
      </c>
      <c r="M988" s="5">
        <f t="shared" si="511"/>
        <v>48933.984909632098</v>
      </c>
      <c r="N988" s="5">
        <f>VLOOKUP(CONCATENATE($F988," ",$G988),AllocFactorMatrix,(N$4+1),FALSE)*$E988</f>
        <v>869.90365250955062</v>
      </c>
      <c r="O988" s="5">
        <f>VLOOKUP(CONCATENATE($F988," ",$G988),AllocFactorMatrix,(O$4+1),FALSE)*$E988</f>
        <v>163.83412231641552</v>
      </c>
      <c r="P988" s="5">
        <f>VLOOKUP(CONCATENATE($F988," ",$G988),AllocFactorMatrix,(P$4+1),FALSE)*$E988</f>
        <v>120.3301463340905</v>
      </c>
      <c r="Q988" s="5">
        <f>VLOOKUP(CONCATENATE($F988," ",$G988),AllocFactorMatrix,(Q$4+1),FALSE)*$E988</f>
        <v>12.033014633409051</v>
      </c>
      <c r="R988" s="5">
        <f t="shared" si="513"/>
        <v>1166.1009357934659</v>
      </c>
      <c r="S988" s="5">
        <f>VLOOKUP(CONCATENATE($F988," ",$G988),AllocFactorMatrix,(S$4+1),FALSE)*$E988</f>
        <v>0</v>
      </c>
      <c r="T988" s="5">
        <f>VLOOKUP(CONCATENATE($F988," ",$G988),AllocFactorMatrix,(T$4+1),FALSE)*$E988</f>
        <v>150.87549117274426</v>
      </c>
      <c r="U988" s="5">
        <f>VLOOKUP(CONCATENATE($F988," ",$G988),AllocFactorMatrix,(U$4+1),FALSE)*$E988</f>
        <v>62.016306187569725</v>
      </c>
      <c r="V988" s="5">
        <f>VLOOKUP(CONCATENATE($F988," ",$G988),AllocFactorMatrix,(V$4+1),FALSE)*$E988</f>
        <v>0</v>
      </c>
      <c r="W988" s="5">
        <f t="shared" si="515"/>
        <v>212.891797360314</v>
      </c>
      <c r="X988" s="5">
        <f>VLOOKUP(CONCATENATE($F988," ",$G988),AllocFactorMatrix,(X$4+1),FALSE)*$E988</f>
        <v>0</v>
      </c>
      <c r="Y988" s="5">
        <f>VLOOKUP(CONCATENATE($F988," ",$G988),AllocFactorMatrix,(Y$4+1),FALSE)*$E988</f>
        <v>0</v>
      </c>
      <c r="Z988" s="5">
        <f t="shared" si="512"/>
        <v>0</v>
      </c>
      <c r="AA988" s="5">
        <f>VLOOKUP(CONCATENATE($F988," ",$G988),AllocFactorMatrix,(AA$4+1),FALSE)*$E988</f>
        <v>0</v>
      </c>
      <c r="AB988" s="5">
        <f>VLOOKUP(CONCATENATE($F988," ",$G988),AllocFactorMatrix,(AB$4+1),FALSE)*$E988</f>
        <v>3860.8667944501144</v>
      </c>
      <c r="AC988" s="5">
        <f>VLOOKUP(CONCATENATE($F988," ",$G988),AllocFactorMatrix,(AC$4+1),FALSE)*$E988</f>
        <v>0</v>
      </c>
    </row>
    <row r="989" spans="4:29" hidden="1" outlineLevel="1">
      <c r="E989" s="48"/>
      <c r="F989" s="175" t="str">
        <f>F996</f>
        <v>DIST_POLES</v>
      </c>
      <c r="G989" s="52" t="str">
        <f>$G$8</f>
        <v>PRODUCTION</v>
      </c>
      <c r="H989" s="4">
        <f t="shared" si="510"/>
        <v>0</v>
      </c>
      <c r="I989" s="5">
        <f>VLOOKUP(CONCATENATE($F989," ",$G989),AllocFactorMatrix,(I$4+1),FALSE)*$E996</f>
        <v>0</v>
      </c>
      <c r="J989" s="5">
        <f>VLOOKUP(CONCATENATE($F989," ",$G989),AllocFactorMatrix,(J$4+1),FALSE)*$E996</f>
        <v>0</v>
      </c>
      <c r="K989" s="5">
        <f>VLOOKUP(CONCATENATE($F989," ",$G989),AllocFactorMatrix,(K$4+1),FALSE)*$E996</f>
        <v>0</v>
      </c>
      <c r="L989" s="5">
        <f>VLOOKUP(CONCATENATE($F989," ",$G989),AllocFactorMatrix,(L$4+1),FALSE)*$E996</f>
        <v>0</v>
      </c>
      <c r="M989" s="5">
        <f t="shared" si="511"/>
        <v>0</v>
      </c>
      <c r="N989" s="5">
        <f>VLOOKUP(CONCATENATE($F989," ",$G989),AllocFactorMatrix,(N$4+1),FALSE)*$E996</f>
        <v>0</v>
      </c>
      <c r="O989" s="5">
        <f>VLOOKUP(CONCATENATE($F989," ",$G989),AllocFactorMatrix,(O$4+1),FALSE)*$E996</f>
        <v>0</v>
      </c>
      <c r="P989" s="5">
        <f>VLOOKUP(CONCATENATE($F989," ",$G989),AllocFactorMatrix,(P$4+1),FALSE)*$E996</f>
        <v>0</v>
      </c>
      <c r="Q989" s="5">
        <f>VLOOKUP(CONCATENATE($F989," ",$G989),AllocFactorMatrix,(Q$4+1),FALSE)*$E996</f>
        <v>0</v>
      </c>
      <c r="R989" s="5">
        <f t="shared" si="513"/>
        <v>0</v>
      </c>
      <c r="S989" s="5">
        <f>VLOOKUP(CONCATENATE($F989," ",$G989),AllocFactorMatrix,(S$4+1),FALSE)*$E996</f>
        <v>0</v>
      </c>
      <c r="T989" s="5">
        <f>VLOOKUP(CONCATENATE($F989," ",$G989),AllocFactorMatrix,(T$4+1),FALSE)*$E996</f>
        <v>0</v>
      </c>
      <c r="U989" s="5">
        <f>VLOOKUP(CONCATENATE($F989," ",$G989),AllocFactorMatrix,(U$4+1),FALSE)*$E996</f>
        <v>0</v>
      </c>
      <c r="V989" s="5">
        <f>VLOOKUP(CONCATENATE($F989," ",$G989),AllocFactorMatrix,(V$4+1),FALSE)*$E996</f>
        <v>0</v>
      </c>
      <c r="W989" s="5">
        <f>SUBTOTAL(9,S989:V989)</f>
        <v>0</v>
      </c>
      <c r="X989" s="5">
        <f>VLOOKUP(CONCATENATE($F989," ",$G989),AllocFactorMatrix,(X$4+1),FALSE)*$E996</f>
        <v>0</v>
      </c>
      <c r="Y989" s="5">
        <f>VLOOKUP(CONCATENATE($F989," ",$G989),AllocFactorMatrix,(Y$4+1),FALSE)*$E996</f>
        <v>0</v>
      </c>
      <c r="Z989" s="5">
        <f t="shared" si="512"/>
        <v>0</v>
      </c>
      <c r="AA989" s="5">
        <f>VLOOKUP(CONCATENATE($F989," ",$G989),AllocFactorMatrix,(AA$4+1),FALSE)*$E996</f>
        <v>0</v>
      </c>
      <c r="AB989" s="5">
        <f>VLOOKUP(CONCATENATE($F989," ",$G989),AllocFactorMatrix,(AB$4+1),FALSE)*$E996</f>
        <v>0</v>
      </c>
      <c r="AC989" s="5">
        <f>VLOOKUP(CONCATENATE($F989," ",$G989),AllocFactorMatrix,(AC$4+1),FALSE)*$E996</f>
        <v>0</v>
      </c>
    </row>
    <row r="990" spans="4:29" hidden="1" outlineLevel="1">
      <c r="E990" s="48"/>
      <c r="F990" s="175" t="str">
        <f>F996</f>
        <v>DIST_POLES</v>
      </c>
      <c r="G990" s="52" t="str">
        <f>$G$9</f>
        <v>BULKTRAN</v>
      </c>
      <c r="H990" s="4">
        <f t="shared" si="510"/>
        <v>0</v>
      </c>
      <c r="I990" s="5">
        <f>VLOOKUP(CONCATENATE($F990," ",$G990),AllocFactorMatrix,(I$4+1),FALSE)*$E996</f>
        <v>0</v>
      </c>
      <c r="J990" s="5">
        <f>VLOOKUP(CONCATENATE($F990," ",$G990),AllocFactorMatrix,(J$4+1),FALSE)*$E996</f>
        <v>0</v>
      </c>
      <c r="K990" s="5">
        <f>VLOOKUP(CONCATENATE($F990," ",$G990),AllocFactorMatrix,(K$4+1),FALSE)*$E996</f>
        <v>0</v>
      </c>
      <c r="L990" s="5">
        <f>VLOOKUP(CONCATENATE($F990," ",$G990),AllocFactorMatrix,(L$4+1),FALSE)*$E996</f>
        <v>0</v>
      </c>
      <c r="M990" s="5">
        <f t="shared" si="511"/>
        <v>0</v>
      </c>
      <c r="N990" s="5">
        <f>VLOOKUP(CONCATENATE($F990," ",$G990),AllocFactorMatrix,(N$4+1),FALSE)*$E996</f>
        <v>0</v>
      </c>
      <c r="O990" s="5">
        <f>VLOOKUP(CONCATENATE($F990," ",$G990),AllocFactorMatrix,(O$4+1),FALSE)*$E996</f>
        <v>0</v>
      </c>
      <c r="P990" s="5">
        <f>VLOOKUP(CONCATENATE($F990," ",$G990),AllocFactorMatrix,(P$4+1),FALSE)*$E996</f>
        <v>0</v>
      </c>
      <c r="Q990" s="5">
        <f>VLOOKUP(CONCATENATE($F990," ",$G990),AllocFactorMatrix,(Q$4+1),FALSE)*$E996</f>
        <v>0</v>
      </c>
      <c r="R990" s="5">
        <f t="shared" si="513"/>
        <v>0</v>
      </c>
      <c r="S990" s="5">
        <f>VLOOKUP(CONCATENATE($F990," ",$G990),AllocFactorMatrix,(S$4+1),FALSE)*$E996</f>
        <v>0</v>
      </c>
      <c r="T990" s="5">
        <f>VLOOKUP(CONCATENATE($F990," ",$G990),AllocFactorMatrix,(T$4+1),FALSE)*$E996</f>
        <v>0</v>
      </c>
      <c r="U990" s="5">
        <f>VLOOKUP(CONCATENATE($F990," ",$G990),AllocFactorMatrix,(U$4+1),FALSE)*$E996</f>
        <v>0</v>
      </c>
      <c r="V990" s="5">
        <f>VLOOKUP(CONCATENATE($F990," ",$G990),AllocFactorMatrix,(V$4+1),FALSE)*$E996</f>
        <v>0</v>
      </c>
      <c r="W990" s="5">
        <f t="shared" ref="W990:W996" si="516">SUBTOTAL(9,S990:V990)</f>
        <v>0</v>
      </c>
      <c r="X990" s="5">
        <f>VLOOKUP(CONCATENATE($F990," ",$G990),AllocFactorMatrix,(X$4+1),FALSE)*$E996</f>
        <v>0</v>
      </c>
      <c r="Y990" s="5">
        <f>VLOOKUP(CONCATENATE($F990," ",$G990),AllocFactorMatrix,(Y$4+1),FALSE)*$E996</f>
        <v>0</v>
      </c>
      <c r="Z990" s="5">
        <f t="shared" si="512"/>
        <v>0</v>
      </c>
      <c r="AA990" s="5">
        <f>VLOOKUP(CONCATENATE($F990," ",$G990),AllocFactorMatrix,(AA$4+1),FALSE)*$E996</f>
        <v>0</v>
      </c>
      <c r="AB990" s="5">
        <f>VLOOKUP(CONCATENATE($F990," ",$G990),AllocFactorMatrix,(AB$4+1),FALSE)*$E996</f>
        <v>0</v>
      </c>
      <c r="AC990" s="5">
        <f>VLOOKUP(CONCATENATE($F990," ",$G990),AllocFactorMatrix,(AC$4+1),FALSE)*$E996</f>
        <v>0</v>
      </c>
    </row>
    <row r="991" spans="4:29" hidden="1" outlineLevel="1">
      <c r="E991" s="48"/>
      <c r="F991" s="175" t="str">
        <f>F996</f>
        <v>DIST_POLES</v>
      </c>
      <c r="G991" s="52" t="str">
        <f>$G$10</f>
        <v>SUBTRAN</v>
      </c>
      <c r="H991" s="4">
        <f t="shared" si="510"/>
        <v>0</v>
      </c>
      <c r="I991" s="5">
        <f>VLOOKUP(CONCATENATE($F991," ",$G991),AllocFactorMatrix,(I$4+1),FALSE)*$E996</f>
        <v>0</v>
      </c>
      <c r="J991" s="5">
        <f>VLOOKUP(CONCATENATE($F991," ",$G991),AllocFactorMatrix,(J$4+1),FALSE)*$E996</f>
        <v>0</v>
      </c>
      <c r="K991" s="5">
        <f>VLOOKUP(CONCATENATE($F991," ",$G991),AllocFactorMatrix,(K$4+1),FALSE)*$E996</f>
        <v>0</v>
      </c>
      <c r="L991" s="5">
        <f>VLOOKUP(CONCATENATE($F991," ",$G991),AllocFactorMatrix,(L$4+1),FALSE)*$E996</f>
        <v>0</v>
      </c>
      <c r="M991" s="5">
        <f t="shared" si="511"/>
        <v>0</v>
      </c>
      <c r="N991" s="5">
        <f>VLOOKUP(CONCATENATE($F991," ",$G991),AllocFactorMatrix,(N$4+1),FALSE)*$E996</f>
        <v>0</v>
      </c>
      <c r="O991" s="5">
        <f>VLOOKUP(CONCATENATE($F991," ",$G991),AllocFactorMatrix,(O$4+1),FALSE)*$E996</f>
        <v>0</v>
      </c>
      <c r="P991" s="5">
        <f>VLOOKUP(CONCATENATE($F991," ",$G991),AllocFactorMatrix,(P$4+1),FALSE)*$E996</f>
        <v>0</v>
      </c>
      <c r="Q991" s="5">
        <f>VLOOKUP(CONCATENATE($F991," ",$G991),AllocFactorMatrix,(Q$4+1),FALSE)*$E996</f>
        <v>0</v>
      </c>
      <c r="R991" s="5">
        <f t="shared" si="513"/>
        <v>0</v>
      </c>
      <c r="S991" s="5">
        <f>VLOOKUP(CONCATENATE($F991," ",$G991),AllocFactorMatrix,(S$4+1),FALSE)*$E996</f>
        <v>0</v>
      </c>
      <c r="T991" s="5">
        <f>VLOOKUP(CONCATENATE($F991," ",$G991),AllocFactorMatrix,(T$4+1),FALSE)*$E996</f>
        <v>0</v>
      </c>
      <c r="U991" s="5">
        <f>VLOOKUP(CONCATENATE($F991," ",$G991),AllocFactorMatrix,(U$4+1),FALSE)*$E996</f>
        <v>0</v>
      </c>
      <c r="V991" s="5">
        <f>VLOOKUP(CONCATENATE($F991," ",$G991),AllocFactorMatrix,(V$4+1),FALSE)*$E996</f>
        <v>0</v>
      </c>
      <c r="W991" s="5">
        <f t="shared" si="516"/>
        <v>0</v>
      </c>
      <c r="X991" s="5">
        <f>VLOOKUP(CONCATENATE($F991," ",$G991),AllocFactorMatrix,(X$4+1),FALSE)*$E996</f>
        <v>0</v>
      </c>
      <c r="Y991" s="5">
        <f>VLOOKUP(CONCATENATE($F991," ",$G991),AllocFactorMatrix,(Y$4+1),FALSE)*$E996</f>
        <v>0</v>
      </c>
      <c r="Z991" s="5">
        <f t="shared" si="512"/>
        <v>0</v>
      </c>
      <c r="AA991" s="5">
        <f>VLOOKUP(CONCATENATE($F991," ",$G991),AllocFactorMatrix,(AA$4+1),FALSE)*$E996</f>
        <v>0</v>
      </c>
      <c r="AB991" s="5">
        <f>VLOOKUP(CONCATENATE($F991," ",$G991),AllocFactorMatrix,(AB$4+1),FALSE)*$E996</f>
        <v>0</v>
      </c>
      <c r="AC991" s="5">
        <f>VLOOKUP(CONCATENATE($F991," ",$G991),AllocFactorMatrix,(AC$4+1),FALSE)*$E996</f>
        <v>0</v>
      </c>
    </row>
    <row r="992" spans="4:29" hidden="1" outlineLevel="1">
      <c r="E992" s="48"/>
      <c r="F992" s="175" t="str">
        <f>F996</f>
        <v>DIST_POLES</v>
      </c>
      <c r="G992" s="52" t="str">
        <f>$G$11</f>
        <v>DISTPRI</v>
      </c>
      <c r="H992" s="4">
        <f t="shared" si="510"/>
        <v>2979958.0608520666</v>
      </c>
      <c r="I992" s="5">
        <f>VLOOKUP(CONCATENATE($F992," ",$G992),AllocFactorMatrix,(I$4+1),FALSE)*$E996</f>
        <v>1951297.6006124616</v>
      </c>
      <c r="J992" s="5">
        <f>VLOOKUP(CONCATENATE($F992," ",$G992),AllocFactorMatrix,(J$4+1),FALSE)*$E996</f>
        <v>456678.95188149455</v>
      </c>
      <c r="K992" s="5">
        <f>VLOOKUP(CONCATENATE($F992," ",$G992),AllocFactorMatrix,(K$4+1),FALSE)*$E996</f>
        <v>6378.7778285979493</v>
      </c>
      <c r="L992" s="5">
        <f>VLOOKUP(CONCATENATE($F992," ",$G992),AllocFactorMatrix,(L$4+1),FALSE)*$E996</f>
        <v>0</v>
      </c>
      <c r="M992" s="5">
        <f t="shared" si="511"/>
        <v>463057.72971009248</v>
      </c>
      <c r="N992" s="5">
        <f>VLOOKUP(CONCATENATE($F992," ",$G992),AllocFactorMatrix,(N$4+1),FALSE)*$E996</f>
        <v>265111.09018012503</v>
      </c>
      <c r="O992" s="5">
        <f>VLOOKUP(CONCATENATE($F992," ",$G992),AllocFactorMatrix,(O$4+1),FALSE)*$E996</f>
        <v>47634.946253613627</v>
      </c>
      <c r="P992" s="5">
        <f>VLOOKUP(CONCATENATE($F992," ",$G992),AllocFactorMatrix,(P$4+1),FALSE)*$E996</f>
        <v>0</v>
      </c>
      <c r="Q992" s="5">
        <f>VLOOKUP(CONCATENATE($F992," ",$G992),AllocFactorMatrix,(Q$4+1),FALSE)*$E996</f>
        <v>0</v>
      </c>
      <c r="R992" s="5">
        <f t="shared" si="513"/>
        <v>312746.03643373866</v>
      </c>
      <c r="S992" s="5">
        <f>VLOOKUP(CONCATENATE($F992," ",$G992),AllocFactorMatrix,(S$4+1),FALSE)*$E996</f>
        <v>11987.463772330904</v>
      </c>
      <c r="T992" s="5">
        <f>VLOOKUP(CONCATENATE($F992," ",$G992),AllocFactorMatrix,(T$4+1),FALSE)*$E996</f>
        <v>165761.00452688179</v>
      </c>
      <c r="U992" s="5">
        <f>VLOOKUP(CONCATENATE($F992," ",$G992),AllocFactorMatrix,(U$4+1),FALSE)*$E996</f>
        <v>0</v>
      </c>
      <c r="V992" s="5">
        <f>VLOOKUP(CONCATENATE($F992," ",$G992),AllocFactorMatrix,(V$4+1),FALSE)*$E996</f>
        <v>0</v>
      </c>
      <c r="W992" s="5">
        <f t="shared" si="516"/>
        <v>177748.46829921269</v>
      </c>
      <c r="X992" s="5">
        <f>VLOOKUP(CONCATENATE($F992," ",$G992),AllocFactorMatrix,(X$4+1),FALSE)*$E996</f>
        <v>72691.270312328081</v>
      </c>
      <c r="Y992" s="5">
        <f>VLOOKUP(CONCATENATE($F992," ",$G992),AllocFactorMatrix,(Y$4+1),FALSE)*$E996</f>
        <v>1459.0284300031421</v>
      </c>
      <c r="Z992" s="5">
        <f t="shared" si="512"/>
        <v>74150.29874233123</v>
      </c>
      <c r="AA992" s="5">
        <f>VLOOKUP(CONCATENATE($F992," ",$G992),AllocFactorMatrix,(AA$4+1),FALSE)*$E996</f>
        <v>957.92705422993174</v>
      </c>
      <c r="AB992" s="5">
        <f>VLOOKUP(CONCATENATE($F992," ",$G992),AllocFactorMatrix,(AB$4+1),FALSE)*$E996</f>
        <v>0</v>
      </c>
      <c r="AC992" s="5">
        <f>VLOOKUP(CONCATENATE($F992," ",$G992),AllocFactorMatrix,(AC$4+1),FALSE)*$E996</f>
        <v>0</v>
      </c>
    </row>
    <row r="993" spans="1:29" hidden="1" outlineLevel="1">
      <c r="E993" s="48"/>
      <c r="F993" s="175" t="str">
        <f>F996</f>
        <v>DIST_POLES</v>
      </c>
      <c r="G993" s="52" t="str">
        <f>$G$12</f>
        <v>DISTSEC</v>
      </c>
      <c r="H993" s="4">
        <f t="shared" si="510"/>
        <v>2225218.9391479404</v>
      </c>
      <c r="I993" s="5">
        <f>VLOOKUP(CONCATENATE($F993," ",$G993),AllocFactorMatrix,(I$4+1),FALSE)*$E996</f>
        <v>1651346.2878466984</v>
      </c>
      <c r="J993" s="5">
        <f>VLOOKUP(CONCATENATE($F993," ",$G993),AllocFactorMatrix,(J$4+1),FALSE)*$E996</f>
        <v>332985.18906466727</v>
      </c>
      <c r="K993" s="5">
        <f>VLOOKUP(CONCATENATE($F993," ",$G993),AllocFactorMatrix,(K$4+1),FALSE)*$E996</f>
        <v>0</v>
      </c>
      <c r="L993" s="5">
        <f>VLOOKUP(CONCATENATE($F993," ",$G993),AllocFactorMatrix,(L$4+1),FALSE)*$E996</f>
        <v>0</v>
      </c>
      <c r="M993" s="5">
        <f t="shared" si="511"/>
        <v>332985.18906466727</v>
      </c>
      <c r="N993" s="5">
        <f>VLOOKUP(CONCATENATE($F993," ",$G993),AllocFactorMatrix,(N$4+1),FALSE)*$E996</f>
        <v>166437.81186097563</v>
      </c>
      <c r="O993" s="5">
        <f>VLOOKUP(CONCATENATE($F993," ",$G993),AllocFactorMatrix,(O$4+1),FALSE)*$E996</f>
        <v>0</v>
      </c>
      <c r="P993" s="5">
        <f>VLOOKUP(CONCATENATE($F993," ",$G993),AllocFactorMatrix,(P$4+1),FALSE)*$E996</f>
        <v>0</v>
      </c>
      <c r="Q993" s="5">
        <f>VLOOKUP(CONCATENATE($F993," ",$G993),AllocFactorMatrix,(Q$4+1),FALSE)*$E996</f>
        <v>0</v>
      </c>
      <c r="R993" s="5">
        <f t="shared" si="513"/>
        <v>166437.81186097563</v>
      </c>
      <c r="S993" s="5">
        <f>VLOOKUP(CONCATENATE($F993," ",$G993),AllocFactorMatrix,(S$4+1),FALSE)*$E996</f>
        <v>6221.0557092193076</v>
      </c>
      <c r="T993" s="5">
        <f>VLOOKUP(CONCATENATE($F993," ",$G993),AllocFactorMatrix,(T$4+1),FALSE)*$E996</f>
        <v>0</v>
      </c>
      <c r="U993" s="5">
        <f>VLOOKUP(CONCATENATE($F993," ",$G993),AllocFactorMatrix,(U$4+1),FALSE)*$E996</f>
        <v>0</v>
      </c>
      <c r="V993" s="5">
        <f>VLOOKUP(CONCATENATE($F993," ",$G993),AllocFactorMatrix,(V$4+1),FALSE)*$E996</f>
        <v>0</v>
      </c>
      <c r="W993" s="5">
        <f t="shared" si="516"/>
        <v>6221.0557092193076</v>
      </c>
      <c r="X993" s="5">
        <f>VLOOKUP(CONCATENATE($F993," ",$G993),AllocFactorMatrix,(X$4+1),FALSE)*$E996</f>
        <v>47014.810810492141</v>
      </c>
      <c r="Y993" s="5">
        <f>VLOOKUP(CONCATENATE($F993," ",$G993),AllocFactorMatrix,(Y$4+1),FALSE)*$E996</f>
        <v>0</v>
      </c>
      <c r="Z993" s="5">
        <f t="shared" si="512"/>
        <v>47014.810810492141</v>
      </c>
      <c r="AA993" s="5">
        <f>VLOOKUP(CONCATENATE($F993," ",$G993),AllocFactorMatrix,(AA$4+1),FALSE)*$E996</f>
        <v>555.8829887802799</v>
      </c>
      <c r="AB993" s="5">
        <f>VLOOKUP(CONCATENATE($F993," ",$G993),AllocFactorMatrix,(AB$4+1),FALSE)*$E996</f>
        <v>17109.917269153022</v>
      </c>
      <c r="AC993" s="5">
        <f>VLOOKUP(CONCATENATE($F993," ",$G993),AllocFactorMatrix,(AC$4+1),FALSE)*$E996</f>
        <v>3547.9835979541349</v>
      </c>
    </row>
    <row r="994" spans="1:29" hidden="1" outlineLevel="1">
      <c r="E994" s="48"/>
      <c r="F994" s="175" t="str">
        <f>F996</f>
        <v>DIST_POLES</v>
      </c>
      <c r="G994" s="52" t="str">
        <f>$G$13</f>
        <v>ENERGY</v>
      </c>
      <c r="H994" s="4">
        <f t="shared" si="510"/>
        <v>0</v>
      </c>
      <c r="I994" s="5">
        <f>VLOOKUP(CONCATENATE($F994," ",$G994),AllocFactorMatrix,(I$4+1),FALSE)*$E996</f>
        <v>0</v>
      </c>
      <c r="J994" s="5">
        <f>VLOOKUP(CONCATENATE($F994," ",$G994),AllocFactorMatrix,(J$4+1),FALSE)*$E996</f>
        <v>0</v>
      </c>
      <c r="K994" s="5">
        <f>VLOOKUP(CONCATENATE($F994," ",$G994),AllocFactorMatrix,(K$4+1),FALSE)*$E996</f>
        <v>0</v>
      </c>
      <c r="L994" s="5">
        <f>VLOOKUP(CONCATENATE($F994," ",$G994),AllocFactorMatrix,(L$4+1),FALSE)*$E996</f>
        <v>0</v>
      </c>
      <c r="M994" s="5">
        <f t="shared" si="511"/>
        <v>0</v>
      </c>
      <c r="N994" s="5">
        <f>VLOOKUP(CONCATENATE($F994," ",$G994),AllocFactorMatrix,(N$4+1),FALSE)*$E996</f>
        <v>0</v>
      </c>
      <c r="O994" s="5">
        <f>VLOOKUP(CONCATENATE($F994," ",$G994),AllocFactorMatrix,(O$4+1),FALSE)*$E996</f>
        <v>0</v>
      </c>
      <c r="P994" s="5">
        <f>VLOOKUP(CONCATENATE($F994," ",$G994),AllocFactorMatrix,(P$4+1),FALSE)*$E996</f>
        <v>0</v>
      </c>
      <c r="Q994" s="5">
        <f>VLOOKUP(CONCATENATE($F994," ",$G994),AllocFactorMatrix,(Q$4+1),FALSE)*$E996</f>
        <v>0</v>
      </c>
      <c r="R994" s="5">
        <f t="shared" si="513"/>
        <v>0</v>
      </c>
      <c r="S994" s="5">
        <f>VLOOKUP(CONCATENATE($F994," ",$G994),AllocFactorMatrix,(S$4+1),FALSE)*$E996</f>
        <v>0</v>
      </c>
      <c r="T994" s="5">
        <f>VLOOKUP(CONCATENATE($F994," ",$G994),AllocFactorMatrix,(T$4+1),FALSE)*$E996</f>
        <v>0</v>
      </c>
      <c r="U994" s="5">
        <f>VLOOKUP(CONCATENATE($F994," ",$G994),AllocFactorMatrix,(U$4+1),FALSE)*$E996</f>
        <v>0</v>
      </c>
      <c r="V994" s="5">
        <f>VLOOKUP(CONCATENATE($F994," ",$G994),AllocFactorMatrix,(V$4+1),FALSE)*$E996</f>
        <v>0</v>
      </c>
      <c r="W994" s="5">
        <f t="shared" si="516"/>
        <v>0</v>
      </c>
      <c r="X994" s="5">
        <f>VLOOKUP(CONCATENATE($F994," ",$G994),AllocFactorMatrix,(X$4+1),FALSE)*$E996</f>
        <v>0</v>
      </c>
      <c r="Y994" s="5">
        <f>VLOOKUP(CONCATENATE($F994," ",$G994),AllocFactorMatrix,(Y$4+1),FALSE)*$E996</f>
        <v>0</v>
      </c>
      <c r="Z994" s="5">
        <f t="shared" si="512"/>
        <v>0</v>
      </c>
      <c r="AA994" s="5">
        <f>VLOOKUP(CONCATENATE($F994," ",$G994),AllocFactorMatrix,(AA$4+1),FALSE)*$E996</f>
        <v>0</v>
      </c>
      <c r="AB994" s="5">
        <f>VLOOKUP(CONCATENATE($F994," ",$G994),AllocFactorMatrix,(AB$4+1),FALSE)*$E996</f>
        <v>0</v>
      </c>
      <c r="AC994" s="5">
        <f>VLOOKUP(CONCATENATE($F994," ",$G994),AllocFactorMatrix,(AC$4+1),FALSE)*$E996</f>
        <v>0</v>
      </c>
    </row>
    <row r="995" spans="1:29" hidden="1" outlineLevel="1">
      <c r="E995" s="48"/>
      <c r="F995" s="175" t="str">
        <f>F996</f>
        <v>DIST_POLES</v>
      </c>
      <c r="G995" s="52" t="str">
        <f>$G$14</f>
        <v>CUSTOMER</v>
      </c>
      <c r="H995" s="4">
        <f t="shared" si="510"/>
        <v>0</v>
      </c>
      <c r="I995" s="5">
        <f>VLOOKUP(CONCATENATE($F995," ",$G995),AllocFactorMatrix,(I$4+1),FALSE)*$E996</f>
        <v>0</v>
      </c>
      <c r="J995" s="5">
        <f>VLOOKUP(CONCATENATE($F995," ",$G995),AllocFactorMatrix,(J$4+1),FALSE)*$E996</f>
        <v>0</v>
      </c>
      <c r="K995" s="5">
        <f>VLOOKUP(CONCATENATE($F995," ",$G995),AllocFactorMatrix,(K$4+1),FALSE)*$E996</f>
        <v>0</v>
      </c>
      <c r="L995" s="5">
        <f>VLOOKUP(CONCATENATE($F995," ",$G995),AllocFactorMatrix,(L$4+1),FALSE)*$E996</f>
        <v>0</v>
      </c>
      <c r="M995" s="5">
        <f t="shared" si="511"/>
        <v>0</v>
      </c>
      <c r="N995" s="5">
        <f>VLOOKUP(CONCATENATE($F995," ",$G995),AllocFactorMatrix,(N$4+1),FALSE)*$E996</f>
        <v>0</v>
      </c>
      <c r="O995" s="5">
        <f>VLOOKUP(CONCATENATE($F995," ",$G995),AllocFactorMatrix,(O$4+1),FALSE)*$E996</f>
        <v>0</v>
      </c>
      <c r="P995" s="5">
        <f>VLOOKUP(CONCATENATE($F995," ",$G995),AllocFactorMatrix,(P$4+1),FALSE)*$E996</f>
        <v>0</v>
      </c>
      <c r="Q995" s="5">
        <f>VLOOKUP(CONCATENATE($F995," ",$G995),AllocFactorMatrix,(Q$4+1),FALSE)*$E996</f>
        <v>0</v>
      </c>
      <c r="R995" s="5">
        <f t="shared" si="513"/>
        <v>0</v>
      </c>
      <c r="S995" s="5">
        <f>VLOOKUP(CONCATENATE($F995," ",$G995),AllocFactorMatrix,(S$4+1),FALSE)*$E996</f>
        <v>0</v>
      </c>
      <c r="T995" s="5">
        <f>VLOOKUP(CONCATENATE($F995," ",$G995),AllocFactorMatrix,(T$4+1),FALSE)*$E996</f>
        <v>0</v>
      </c>
      <c r="U995" s="5">
        <f>VLOOKUP(CONCATENATE($F995," ",$G995),AllocFactorMatrix,(U$4+1),FALSE)*$E996</f>
        <v>0</v>
      </c>
      <c r="V995" s="5">
        <f>VLOOKUP(CONCATENATE($F995," ",$G995),AllocFactorMatrix,(V$4+1),FALSE)*$E996</f>
        <v>0</v>
      </c>
      <c r="W995" s="5">
        <f t="shared" si="516"/>
        <v>0</v>
      </c>
      <c r="X995" s="5">
        <f>VLOOKUP(CONCATENATE($F995," ",$G995),AllocFactorMatrix,(X$4+1),FALSE)*$E996</f>
        <v>0</v>
      </c>
      <c r="Y995" s="5">
        <f>VLOOKUP(CONCATENATE($F995," ",$G995),AllocFactorMatrix,(Y$4+1),FALSE)*$E996</f>
        <v>0</v>
      </c>
      <c r="Z995" s="5">
        <f t="shared" si="512"/>
        <v>0</v>
      </c>
      <c r="AA995" s="5">
        <f>VLOOKUP(CONCATENATE($F995," ",$G995),AllocFactorMatrix,(AA$4+1),FALSE)*$E996</f>
        <v>0</v>
      </c>
      <c r="AB995" s="5">
        <f>VLOOKUP(CONCATENATE($F995," ",$G995),AllocFactorMatrix,(AB$4+1),FALSE)*$E996</f>
        <v>0</v>
      </c>
      <c r="AC995" s="5">
        <f>VLOOKUP(CONCATENATE($F995," ",$G995),AllocFactorMatrix,(AC$4+1),FALSE)*$E996</f>
        <v>0</v>
      </c>
    </row>
    <row r="996" spans="1:29" collapsed="1">
      <c r="D996" s="52" t="s">
        <v>529</v>
      </c>
      <c r="E996" s="92">
        <v>5205177</v>
      </c>
      <c r="F996" s="93" t="s">
        <v>59</v>
      </c>
      <c r="G996" s="52" t="str">
        <f>$G$15</f>
        <v>TOTAL</v>
      </c>
      <c r="H996" s="4">
        <f t="shared" si="510"/>
        <v>5205177.0000000056</v>
      </c>
      <c r="I996" s="5">
        <f>VLOOKUP(CONCATENATE($F996," ",$G996),AllocFactorMatrix,(I$4+1),FALSE)*$E996</f>
        <v>3602643.88845916</v>
      </c>
      <c r="J996" s="5">
        <f>VLOOKUP(CONCATENATE($F996," ",$G996),AllocFactorMatrix,(J$4+1),FALSE)*$E996</f>
        <v>789664.1409461617</v>
      </c>
      <c r="K996" s="5">
        <f>VLOOKUP(CONCATENATE($F996," ",$G996),AllocFactorMatrix,(K$4+1),FALSE)*$E996</f>
        <v>6378.7778285979493</v>
      </c>
      <c r="L996" s="5">
        <f>VLOOKUP(CONCATENATE($F996," ",$G996),AllocFactorMatrix,(L$4+1),FALSE)*$E996</f>
        <v>0</v>
      </c>
      <c r="M996" s="5">
        <f t="shared" si="511"/>
        <v>796042.91877475963</v>
      </c>
      <c r="N996" s="5">
        <f>VLOOKUP(CONCATENATE($F996," ",$G996),AllocFactorMatrix,(N$4+1),FALSE)*$E996</f>
        <v>431548.90204110066</v>
      </c>
      <c r="O996" s="5">
        <f>VLOOKUP(CONCATENATE($F996," ",$G996),AllocFactorMatrix,(O$4+1),FALSE)*$E996</f>
        <v>47634.946253613627</v>
      </c>
      <c r="P996" s="5">
        <f>VLOOKUP(CONCATENATE($F996," ",$G996),AllocFactorMatrix,(P$4+1),FALSE)*$E996</f>
        <v>0</v>
      </c>
      <c r="Q996" s="5">
        <f>VLOOKUP(CONCATENATE($F996," ",$G996),AllocFactorMatrix,(Q$4+1),FALSE)*$E996</f>
        <v>0</v>
      </c>
      <c r="R996" s="5">
        <f t="shared" si="513"/>
        <v>479183.84829471429</v>
      </c>
      <c r="S996" s="5">
        <f>VLOOKUP(CONCATENATE($F996," ",$G996),AllocFactorMatrix,(S$4+1),FALSE)*$E996</f>
        <v>18208.519481550215</v>
      </c>
      <c r="T996" s="5">
        <f>VLOOKUP(CONCATENATE($F996," ",$G996),AllocFactorMatrix,(T$4+1),FALSE)*$E996</f>
        <v>165761.00452688179</v>
      </c>
      <c r="U996" s="5">
        <f>VLOOKUP(CONCATENATE($F996," ",$G996),AllocFactorMatrix,(U$4+1),FALSE)*$E996</f>
        <v>0</v>
      </c>
      <c r="V996" s="5">
        <f>VLOOKUP(CONCATENATE($F996," ",$G996),AllocFactorMatrix,(V$4+1),FALSE)*$E996</f>
        <v>0</v>
      </c>
      <c r="W996" s="5">
        <f t="shared" si="516"/>
        <v>183969.524008432</v>
      </c>
      <c r="X996" s="5">
        <f>VLOOKUP(CONCATENATE($F996," ",$G996),AllocFactorMatrix,(X$4+1),FALSE)*$E996</f>
        <v>119706.08112282021</v>
      </c>
      <c r="Y996" s="5">
        <f>VLOOKUP(CONCATENATE($F996," ",$G996),AllocFactorMatrix,(Y$4+1),FALSE)*$E996</f>
        <v>1459.0284300031421</v>
      </c>
      <c r="Z996" s="5">
        <f t="shared" si="512"/>
        <v>121165.10955282336</v>
      </c>
      <c r="AA996" s="5">
        <f>VLOOKUP(CONCATENATE($F996," ",$G996),AllocFactorMatrix,(AA$4+1),FALSE)*$E996</f>
        <v>1513.8100430102118</v>
      </c>
      <c r="AB996" s="5">
        <f>VLOOKUP(CONCATENATE($F996," ",$G996),AllocFactorMatrix,(AB$4+1),FALSE)*$E996</f>
        <v>17109.917269153022</v>
      </c>
      <c r="AC996" s="5">
        <f>VLOOKUP(CONCATENATE($F996," ",$G996),AllocFactorMatrix,(AC$4+1),FALSE)*$E996</f>
        <v>3547.9835979541349</v>
      </c>
    </row>
    <row r="997" spans="1:29" s="48" customFormat="1" hidden="1" outlineLevel="1">
      <c r="A997" s="53"/>
      <c r="B997" s="104"/>
      <c r="C997" s="52"/>
      <c r="D997" s="52"/>
      <c r="F997" s="175" t="str">
        <f>F1004</f>
        <v>RB_GUP_EPIS_P</v>
      </c>
      <c r="G997" s="52" t="str">
        <f>$G$8</f>
        <v>PRODUCTION</v>
      </c>
      <c r="H997" s="50">
        <f t="shared" si="510"/>
        <v>2688058.0000000009</v>
      </c>
      <c r="I997" s="51">
        <f>VLOOKUP(CONCATENATE($F997," ",$G997),AllocFactorMatrix,(I$4+1),FALSE)*$E1004</f>
        <v>1382699.3485256666</v>
      </c>
      <c r="J997" s="51">
        <f>VLOOKUP(CONCATENATE($F997," ",$G997),AllocFactorMatrix,(J$4+1),FALSE)*$E1004</f>
        <v>322445.70065738016</v>
      </c>
      <c r="K997" s="51">
        <f>VLOOKUP(CONCATENATE($F997," ",$G997),AllocFactorMatrix,(K$4+1),FALSE)*$E1004</f>
        <v>4483.2720372229314</v>
      </c>
      <c r="L997" s="51">
        <f>VLOOKUP(CONCATENATE($F997," ",$G997),AllocFactorMatrix,(L$4+1),FALSE)*$E1004</f>
        <v>624.40191741312617</v>
      </c>
      <c r="M997" s="51">
        <f t="shared" ref="M997:M1004" si="517">SUBTOTAL(9,J997:L997)</f>
        <v>327553.3746120162</v>
      </c>
      <c r="N997" s="51">
        <f>VLOOKUP(CONCATENATE($F997," ",$G997),AllocFactorMatrix,(N$4+1),FALSE)*$E1004</f>
        <v>191922.32416781239</v>
      </c>
      <c r="O997" s="51">
        <f>VLOOKUP(CONCATENATE($F997," ",$G997),AllocFactorMatrix,(O$4+1),FALSE)*$E1004</f>
        <v>34390.865541815343</v>
      </c>
      <c r="P997" s="51">
        <f>VLOOKUP(CONCATENATE($F997," ",$G997),AllocFactorMatrix,(P$4+1),FALSE)*$E1004</f>
        <v>6974.1165794578055</v>
      </c>
      <c r="Q997" s="51">
        <f>VLOOKUP(CONCATENATE($F997," ",$G997),AllocFactorMatrix,(Q$4+1),FALSE)*$E1004</f>
        <v>264.83892325617211</v>
      </c>
      <c r="R997" s="51">
        <f t="shared" ref="R997:R1004" si="518">SUBTOTAL(9,N997:Q997)</f>
        <v>233552.14521234171</v>
      </c>
      <c r="S997" s="51">
        <f>VLOOKUP(CONCATENATE($F997," ",$G997),AllocFactorMatrix,(S$4+1),FALSE)*$E1004</f>
        <v>9088.8986693091283</v>
      </c>
      <c r="T997" s="51">
        <f>VLOOKUP(CONCATENATE($F997," ",$G997),AllocFactorMatrix,(T$4+1),FALSE)*$E1004</f>
        <v>122705.38041666188</v>
      </c>
      <c r="U997" s="51">
        <f>VLOOKUP(CONCATENATE($F997," ",$G997),AllocFactorMatrix,(U$4+1),FALSE)*$E1004</f>
        <v>469298.82249303145</v>
      </c>
      <c r="V997" s="51">
        <f>VLOOKUP(CONCATENATE($F997," ",$G997),AllocFactorMatrix,(V$4+1),FALSE)*$E1004</f>
        <v>85017.83429579431</v>
      </c>
      <c r="W997" s="51">
        <f>SUBTOTAL(9,S997:V997)</f>
        <v>686110.93587479671</v>
      </c>
      <c r="X997" s="51">
        <f>VLOOKUP(CONCATENATE($F997," ",$G997),AllocFactorMatrix,(X$4+1),FALSE)*$E1004</f>
        <v>52674.927051369785</v>
      </c>
      <c r="Y997" s="51">
        <f>VLOOKUP(CONCATENATE($F997," ",$G997),AllocFactorMatrix,(Y$4+1),FALSE)*$E1004</f>
        <v>1052.0533987808144</v>
      </c>
      <c r="Z997" s="51">
        <f t="shared" ref="Z997:Z1004" si="519">SUBTOTAL(9,X997:Y997)</f>
        <v>53726.980450150601</v>
      </c>
      <c r="AA997" s="51">
        <f>VLOOKUP(CONCATENATE($F997," ",$G997),AllocFactorMatrix,(AA$4+1),FALSE)*$E1004</f>
        <v>694.86750549112651</v>
      </c>
      <c r="AB997" s="51">
        <f>VLOOKUP(CONCATENATE($F997," ",$G997),AllocFactorMatrix,(AB$4+1),FALSE)*$E1004</f>
        <v>3086.9970910274219</v>
      </c>
      <c r="AC997" s="51">
        <f>VLOOKUP(CONCATENATE($F997," ",$G997),AllocFactorMatrix,(AC$4+1),FALSE)*$E1004</f>
        <v>633.3507285099754</v>
      </c>
    </row>
    <row r="998" spans="1:29" s="48" customFormat="1" hidden="1" outlineLevel="1">
      <c r="A998" s="53"/>
      <c r="B998" s="104"/>
      <c r="C998" s="52"/>
      <c r="D998" s="52"/>
      <c r="F998" s="175" t="str">
        <f>F1004</f>
        <v>RB_GUP_EPIS_P</v>
      </c>
      <c r="G998" s="52" t="str">
        <f>$G$9</f>
        <v>BULKTRAN</v>
      </c>
      <c r="H998" s="50">
        <f t="shared" si="510"/>
        <v>0</v>
      </c>
      <c r="I998" s="51">
        <f>VLOOKUP(CONCATENATE($F998," ",$G998),AllocFactorMatrix,(I$4+1),FALSE)*$E1004</f>
        <v>0</v>
      </c>
      <c r="J998" s="51">
        <f>VLOOKUP(CONCATENATE($F998," ",$G998),AllocFactorMatrix,(J$4+1),FALSE)*$E1004</f>
        <v>0</v>
      </c>
      <c r="K998" s="51">
        <f>VLOOKUP(CONCATENATE($F998," ",$G998),AllocFactorMatrix,(K$4+1),FALSE)*$E1004</f>
        <v>0</v>
      </c>
      <c r="L998" s="51">
        <f>VLOOKUP(CONCATENATE($F998," ",$G998),AllocFactorMatrix,(L$4+1),FALSE)*$E1004</f>
        <v>0</v>
      </c>
      <c r="M998" s="51">
        <f t="shared" si="517"/>
        <v>0</v>
      </c>
      <c r="N998" s="51">
        <f>VLOOKUP(CONCATENATE($F998," ",$G998),AllocFactorMatrix,(N$4+1),FALSE)*$E1004</f>
        <v>0</v>
      </c>
      <c r="O998" s="51">
        <f>VLOOKUP(CONCATENATE($F998," ",$G998),AllocFactorMatrix,(O$4+1),FALSE)*$E1004</f>
        <v>0</v>
      </c>
      <c r="P998" s="51">
        <f>VLOOKUP(CONCATENATE($F998," ",$G998),AllocFactorMatrix,(P$4+1),FALSE)*$E1004</f>
        <v>0</v>
      </c>
      <c r="Q998" s="51">
        <f>VLOOKUP(CONCATENATE($F998," ",$G998),AllocFactorMatrix,(Q$4+1),FALSE)*$E1004</f>
        <v>0</v>
      </c>
      <c r="R998" s="51">
        <f t="shared" si="518"/>
        <v>0</v>
      </c>
      <c r="S998" s="51">
        <f>VLOOKUP(CONCATENATE($F998," ",$G998),AllocFactorMatrix,(S$4+1),FALSE)*$E1004</f>
        <v>0</v>
      </c>
      <c r="T998" s="51">
        <f>VLOOKUP(CONCATENATE($F998," ",$G998),AllocFactorMatrix,(T$4+1),FALSE)*$E1004</f>
        <v>0</v>
      </c>
      <c r="U998" s="51">
        <f>VLOOKUP(CONCATENATE($F998," ",$G998),AllocFactorMatrix,(U$4+1),FALSE)*$E1004</f>
        <v>0</v>
      </c>
      <c r="V998" s="51">
        <f>VLOOKUP(CONCATENATE($F998," ",$G998),AllocFactorMatrix,(V$4+1),FALSE)*$E1004</f>
        <v>0</v>
      </c>
      <c r="W998" s="51">
        <f t="shared" ref="W998:W1004" si="520">SUBTOTAL(9,S998:V998)</f>
        <v>0</v>
      </c>
      <c r="X998" s="51">
        <f>VLOOKUP(CONCATENATE($F998," ",$G998),AllocFactorMatrix,(X$4+1),FALSE)*$E1004</f>
        <v>0</v>
      </c>
      <c r="Y998" s="51">
        <f>VLOOKUP(CONCATENATE($F998," ",$G998),AllocFactorMatrix,(Y$4+1),FALSE)*$E1004</f>
        <v>0</v>
      </c>
      <c r="Z998" s="51">
        <f t="shared" si="519"/>
        <v>0</v>
      </c>
      <c r="AA998" s="51">
        <f>VLOOKUP(CONCATENATE($F998," ",$G998),AllocFactorMatrix,(AA$4+1),FALSE)*$E1004</f>
        <v>0</v>
      </c>
      <c r="AB998" s="51">
        <f>VLOOKUP(CONCATENATE($F998," ",$G998),AllocFactorMatrix,(AB$4+1),FALSE)*$E1004</f>
        <v>0</v>
      </c>
      <c r="AC998" s="51">
        <f>VLOOKUP(CONCATENATE($F998," ",$G998),AllocFactorMatrix,(AC$4+1),FALSE)*$E1004</f>
        <v>0</v>
      </c>
    </row>
    <row r="999" spans="1:29" s="48" customFormat="1" hidden="1" outlineLevel="1">
      <c r="A999" s="53"/>
      <c r="B999" s="104"/>
      <c r="C999" s="52"/>
      <c r="D999" s="52"/>
      <c r="F999" s="175" t="str">
        <f>F1004</f>
        <v>RB_GUP_EPIS_P</v>
      </c>
      <c r="G999" s="52" t="str">
        <f>$G$10</f>
        <v>SUBTRAN</v>
      </c>
      <c r="H999" s="50">
        <f t="shared" si="510"/>
        <v>0</v>
      </c>
      <c r="I999" s="51">
        <f>VLOOKUP(CONCATENATE($F999," ",$G999),AllocFactorMatrix,(I$4+1),FALSE)*$E1004</f>
        <v>0</v>
      </c>
      <c r="J999" s="51">
        <f>VLOOKUP(CONCATENATE($F999," ",$G999),AllocFactorMatrix,(J$4+1),FALSE)*$E1004</f>
        <v>0</v>
      </c>
      <c r="K999" s="51">
        <f>VLOOKUP(CONCATENATE($F999," ",$G999),AllocFactorMatrix,(K$4+1),FALSE)*$E1004</f>
        <v>0</v>
      </c>
      <c r="L999" s="51">
        <f>VLOOKUP(CONCATENATE($F999," ",$G999),AllocFactorMatrix,(L$4+1),FALSE)*$E1004</f>
        <v>0</v>
      </c>
      <c r="M999" s="51">
        <f t="shared" si="517"/>
        <v>0</v>
      </c>
      <c r="N999" s="51">
        <f>VLOOKUP(CONCATENATE($F999," ",$G999),AllocFactorMatrix,(N$4+1),FALSE)*$E1004</f>
        <v>0</v>
      </c>
      <c r="O999" s="51">
        <f>VLOOKUP(CONCATENATE($F999," ",$G999),AllocFactorMatrix,(O$4+1),FALSE)*$E1004</f>
        <v>0</v>
      </c>
      <c r="P999" s="51">
        <f>VLOOKUP(CONCATENATE($F999," ",$G999),AllocFactorMatrix,(P$4+1),FALSE)*$E1004</f>
        <v>0</v>
      </c>
      <c r="Q999" s="51">
        <f>VLOOKUP(CONCATENATE($F999," ",$G999),AllocFactorMatrix,(Q$4+1),FALSE)*$E1004</f>
        <v>0</v>
      </c>
      <c r="R999" s="51">
        <f t="shared" si="518"/>
        <v>0</v>
      </c>
      <c r="S999" s="51">
        <f>VLOOKUP(CONCATENATE($F999," ",$G999),AllocFactorMatrix,(S$4+1),FALSE)*$E1004</f>
        <v>0</v>
      </c>
      <c r="T999" s="51">
        <f>VLOOKUP(CONCATENATE($F999," ",$G999),AllocFactorMatrix,(T$4+1),FALSE)*$E1004</f>
        <v>0</v>
      </c>
      <c r="U999" s="51">
        <f>VLOOKUP(CONCATENATE($F999," ",$G999),AllocFactorMatrix,(U$4+1),FALSE)*$E1004</f>
        <v>0</v>
      </c>
      <c r="V999" s="51">
        <f>VLOOKUP(CONCATENATE($F999," ",$G999),AllocFactorMatrix,(V$4+1),FALSE)*$E1004</f>
        <v>0</v>
      </c>
      <c r="W999" s="51">
        <f t="shared" si="520"/>
        <v>0</v>
      </c>
      <c r="X999" s="51">
        <f>VLOOKUP(CONCATENATE($F999," ",$G999),AllocFactorMatrix,(X$4+1),FALSE)*$E1004</f>
        <v>0</v>
      </c>
      <c r="Y999" s="51">
        <f>VLOOKUP(CONCATENATE($F999," ",$G999),AllocFactorMatrix,(Y$4+1),FALSE)*$E1004</f>
        <v>0</v>
      </c>
      <c r="Z999" s="51">
        <f t="shared" si="519"/>
        <v>0</v>
      </c>
      <c r="AA999" s="51">
        <f>VLOOKUP(CONCATENATE($F999," ",$G999),AllocFactorMatrix,(AA$4+1),FALSE)*$E1004</f>
        <v>0</v>
      </c>
      <c r="AB999" s="51">
        <f>VLOOKUP(CONCATENATE($F999," ",$G999),AllocFactorMatrix,(AB$4+1),FALSE)*$E1004</f>
        <v>0</v>
      </c>
      <c r="AC999" s="51">
        <f>VLOOKUP(CONCATENATE($F999," ",$G999),AllocFactorMatrix,(AC$4+1),FALSE)*$E1004</f>
        <v>0</v>
      </c>
    </row>
    <row r="1000" spans="1:29" s="48" customFormat="1" hidden="1" outlineLevel="1">
      <c r="A1000" s="53"/>
      <c r="B1000" s="104"/>
      <c r="C1000" s="52"/>
      <c r="D1000" s="52"/>
      <c r="F1000" s="175" t="str">
        <f>F1004</f>
        <v>RB_GUP_EPIS_P</v>
      </c>
      <c r="G1000" s="52" t="str">
        <f>$G$11</f>
        <v>DISTPRI</v>
      </c>
      <c r="H1000" s="50">
        <f t="shared" si="510"/>
        <v>0</v>
      </c>
      <c r="I1000" s="51">
        <f>VLOOKUP(CONCATENATE($F1000," ",$G1000),AllocFactorMatrix,(I$4+1),FALSE)*$E1004</f>
        <v>0</v>
      </c>
      <c r="J1000" s="51">
        <f>VLOOKUP(CONCATENATE($F1000," ",$G1000),AllocFactorMatrix,(J$4+1),FALSE)*$E1004</f>
        <v>0</v>
      </c>
      <c r="K1000" s="51">
        <f>VLOOKUP(CONCATENATE($F1000," ",$G1000),AllocFactorMatrix,(K$4+1),FALSE)*$E1004</f>
        <v>0</v>
      </c>
      <c r="L1000" s="51">
        <f>VLOOKUP(CONCATENATE($F1000," ",$G1000),AllocFactorMatrix,(L$4+1),FALSE)*$E1004</f>
        <v>0</v>
      </c>
      <c r="M1000" s="51">
        <f t="shared" si="517"/>
        <v>0</v>
      </c>
      <c r="N1000" s="51">
        <f>VLOOKUP(CONCATENATE($F1000," ",$G1000),AllocFactorMatrix,(N$4+1),FALSE)*$E1004</f>
        <v>0</v>
      </c>
      <c r="O1000" s="51">
        <f>VLOOKUP(CONCATENATE($F1000," ",$G1000),AllocFactorMatrix,(O$4+1),FALSE)*$E1004</f>
        <v>0</v>
      </c>
      <c r="P1000" s="51">
        <f>VLOOKUP(CONCATENATE($F1000," ",$G1000),AllocFactorMatrix,(P$4+1),FALSE)*$E1004</f>
        <v>0</v>
      </c>
      <c r="Q1000" s="51">
        <f>VLOOKUP(CONCATENATE($F1000," ",$G1000),AllocFactorMatrix,(Q$4+1),FALSE)*$E1004</f>
        <v>0</v>
      </c>
      <c r="R1000" s="51">
        <f t="shared" si="518"/>
        <v>0</v>
      </c>
      <c r="S1000" s="51">
        <f>VLOOKUP(CONCATENATE($F1000," ",$G1000),AllocFactorMatrix,(S$4+1),FALSE)*$E1004</f>
        <v>0</v>
      </c>
      <c r="T1000" s="51">
        <f>VLOOKUP(CONCATENATE($F1000," ",$G1000),AllocFactorMatrix,(T$4+1),FALSE)*$E1004</f>
        <v>0</v>
      </c>
      <c r="U1000" s="51">
        <f>VLOOKUP(CONCATENATE($F1000," ",$G1000),AllocFactorMatrix,(U$4+1),FALSE)*$E1004</f>
        <v>0</v>
      </c>
      <c r="V1000" s="51">
        <f>VLOOKUP(CONCATENATE($F1000," ",$G1000),AllocFactorMatrix,(V$4+1),FALSE)*$E1004</f>
        <v>0</v>
      </c>
      <c r="W1000" s="51">
        <f t="shared" si="520"/>
        <v>0</v>
      </c>
      <c r="X1000" s="51">
        <f>VLOOKUP(CONCATENATE($F1000," ",$G1000),AllocFactorMatrix,(X$4+1),FALSE)*$E1004</f>
        <v>0</v>
      </c>
      <c r="Y1000" s="51">
        <f>VLOOKUP(CONCATENATE($F1000," ",$G1000),AllocFactorMatrix,(Y$4+1),FALSE)*$E1004</f>
        <v>0</v>
      </c>
      <c r="Z1000" s="51">
        <f t="shared" si="519"/>
        <v>0</v>
      </c>
      <c r="AA1000" s="51">
        <f>VLOOKUP(CONCATENATE($F1000," ",$G1000),AllocFactorMatrix,(AA$4+1),FALSE)*$E1004</f>
        <v>0</v>
      </c>
      <c r="AB1000" s="51">
        <f>VLOOKUP(CONCATENATE($F1000," ",$G1000),AllocFactorMatrix,(AB$4+1),FALSE)*$E1004</f>
        <v>0</v>
      </c>
      <c r="AC1000" s="51">
        <f>VLOOKUP(CONCATENATE($F1000," ",$G1000),AllocFactorMatrix,(AC$4+1),FALSE)*$E1004</f>
        <v>0</v>
      </c>
    </row>
    <row r="1001" spans="1:29" s="48" customFormat="1" hidden="1" outlineLevel="1">
      <c r="A1001" s="53"/>
      <c r="B1001" s="104"/>
      <c r="C1001" s="52"/>
      <c r="D1001" s="52"/>
      <c r="F1001" s="175" t="str">
        <f>F1004</f>
        <v>RB_GUP_EPIS_P</v>
      </c>
      <c r="G1001" s="52" t="str">
        <f>$G$12</f>
        <v>DISTSEC</v>
      </c>
      <c r="H1001" s="50">
        <f t="shared" si="510"/>
        <v>0</v>
      </c>
      <c r="I1001" s="51">
        <f>VLOOKUP(CONCATENATE($F1001," ",$G1001),AllocFactorMatrix,(I$4+1),FALSE)*$E1004</f>
        <v>0</v>
      </c>
      <c r="J1001" s="51">
        <f>VLOOKUP(CONCATENATE($F1001," ",$G1001),AllocFactorMatrix,(J$4+1),FALSE)*$E1004</f>
        <v>0</v>
      </c>
      <c r="K1001" s="51">
        <f>VLOOKUP(CONCATENATE($F1001," ",$G1001),AllocFactorMatrix,(K$4+1),FALSE)*$E1004</f>
        <v>0</v>
      </c>
      <c r="L1001" s="51">
        <f>VLOOKUP(CONCATENATE($F1001," ",$G1001),AllocFactorMatrix,(L$4+1),FALSE)*$E1004</f>
        <v>0</v>
      </c>
      <c r="M1001" s="51">
        <f t="shared" si="517"/>
        <v>0</v>
      </c>
      <c r="N1001" s="51">
        <f>VLOOKUP(CONCATENATE($F1001," ",$G1001),AllocFactorMatrix,(N$4+1),FALSE)*$E1004</f>
        <v>0</v>
      </c>
      <c r="O1001" s="51">
        <f>VLOOKUP(CONCATENATE($F1001," ",$G1001),AllocFactorMatrix,(O$4+1),FALSE)*$E1004</f>
        <v>0</v>
      </c>
      <c r="P1001" s="51">
        <f>VLOOKUP(CONCATENATE($F1001," ",$G1001),AllocFactorMatrix,(P$4+1),FALSE)*$E1004</f>
        <v>0</v>
      </c>
      <c r="Q1001" s="51">
        <f>VLOOKUP(CONCATENATE($F1001," ",$G1001),AllocFactorMatrix,(Q$4+1),FALSE)*$E1004</f>
        <v>0</v>
      </c>
      <c r="R1001" s="51">
        <f t="shared" si="518"/>
        <v>0</v>
      </c>
      <c r="S1001" s="51">
        <f>VLOOKUP(CONCATENATE($F1001," ",$G1001),AllocFactorMatrix,(S$4+1),FALSE)*$E1004</f>
        <v>0</v>
      </c>
      <c r="T1001" s="51">
        <f>VLOOKUP(CONCATENATE($F1001," ",$G1001),AllocFactorMatrix,(T$4+1),FALSE)*$E1004</f>
        <v>0</v>
      </c>
      <c r="U1001" s="51">
        <f>VLOOKUP(CONCATENATE($F1001," ",$G1001),AllocFactorMatrix,(U$4+1),FALSE)*$E1004</f>
        <v>0</v>
      </c>
      <c r="V1001" s="51">
        <f>VLOOKUP(CONCATENATE($F1001," ",$G1001),AllocFactorMatrix,(V$4+1),FALSE)*$E1004</f>
        <v>0</v>
      </c>
      <c r="W1001" s="51">
        <f t="shared" si="520"/>
        <v>0</v>
      </c>
      <c r="X1001" s="51">
        <f>VLOOKUP(CONCATENATE($F1001," ",$G1001),AllocFactorMatrix,(X$4+1),FALSE)*$E1004</f>
        <v>0</v>
      </c>
      <c r="Y1001" s="51">
        <f>VLOOKUP(CONCATENATE($F1001," ",$G1001),AllocFactorMatrix,(Y$4+1),FALSE)*$E1004</f>
        <v>0</v>
      </c>
      <c r="Z1001" s="51">
        <f t="shared" si="519"/>
        <v>0</v>
      </c>
      <c r="AA1001" s="51">
        <f>VLOOKUP(CONCATENATE($F1001," ",$G1001),AllocFactorMatrix,(AA$4+1),FALSE)*$E1004</f>
        <v>0</v>
      </c>
      <c r="AB1001" s="51">
        <f>VLOOKUP(CONCATENATE($F1001," ",$G1001),AllocFactorMatrix,(AB$4+1),FALSE)*$E1004</f>
        <v>0</v>
      </c>
      <c r="AC1001" s="51">
        <f>VLOOKUP(CONCATENATE($F1001," ",$G1001),AllocFactorMatrix,(AC$4+1),FALSE)*$E1004</f>
        <v>0</v>
      </c>
    </row>
    <row r="1002" spans="1:29" s="48" customFormat="1" hidden="1" outlineLevel="1">
      <c r="A1002" s="53"/>
      <c r="B1002" s="104"/>
      <c r="C1002" s="52"/>
      <c r="D1002" s="52"/>
      <c r="F1002" s="175" t="str">
        <f>F1004</f>
        <v>RB_GUP_EPIS_P</v>
      </c>
      <c r="G1002" s="52" t="str">
        <f>$G$13</f>
        <v>ENERGY</v>
      </c>
      <c r="H1002" s="50">
        <f t="shared" si="510"/>
        <v>0</v>
      </c>
      <c r="I1002" s="51">
        <f>VLOOKUP(CONCATENATE($F1002," ",$G1002),AllocFactorMatrix,(I$4+1),FALSE)*$E1004</f>
        <v>0</v>
      </c>
      <c r="J1002" s="51">
        <f>VLOOKUP(CONCATENATE($F1002," ",$G1002),AllocFactorMatrix,(J$4+1),FALSE)*$E1004</f>
        <v>0</v>
      </c>
      <c r="K1002" s="51">
        <f>VLOOKUP(CONCATENATE($F1002," ",$G1002),AllocFactorMatrix,(K$4+1),FALSE)*$E1004</f>
        <v>0</v>
      </c>
      <c r="L1002" s="51">
        <f>VLOOKUP(CONCATENATE($F1002," ",$G1002),AllocFactorMatrix,(L$4+1),FALSE)*$E1004</f>
        <v>0</v>
      </c>
      <c r="M1002" s="51">
        <f t="shared" si="517"/>
        <v>0</v>
      </c>
      <c r="N1002" s="51">
        <f>VLOOKUP(CONCATENATE($F1002," ",$G1002),AllocFactorMatrix,(N$4+1),FALSE)*$E1004</f>
        <v>0</v>
      </c>
      <c r="O1002" s="51">
        <f>VLOOKUP(CONCATENATE($F1002," ",$G1002),AllocFactorMatrix,(O$4+1),FALSE)*$E1004</f>
        <v>0</v>
      </c>
      <c r="P1002" s="51">
        <f>VLOOKUP(CONCATENATE($F1002," ",$G1002),AllocFactorMatrix,(P$4+1),FALSE)*$E1004</f>
        <v>0</v>
      </c>
      <c r="Q1002" s="51">
        <f>VLOOKUP(CONCATENATE($F1002," ",$G1002),AllocFactorMatrix,(Q$4+1),FALSE)*$E1004</f>
        <v>0</v>
      </c>
      <c r="R1002" s="51">
        <f t="shared" si="518"/>
        <v>0</v>
      </c>
      <c r="S1002" s="51">
        <f>VLOOKUP(CONCATENATE($F1002," ",$G1002),AllocFactorMatrix,(S$4+1),FALSE)*$E1004</f>
        <v>0</v>
      </c>
      <c r="T1002" s="51">
        <f>VLOOKUP(CONCATENATE($F1002," ",$G1002),AllocFactorMatrix,(T$4+1),FALSE)*$E1004</f>
        <v>0</v>
      </c>
      <c r="U1002" s="51">
        <f>VLOOKUP(CONCATENATE($F1002," ",$G1002),AllocFactorMatrix,(U$4+1),FALSE)*$E1004</f>
        <v>0</v>
      </c>
      <c r="V1002" s="51">
        <f>VLOOKUP(CONCATENATE($F1002," ",$G1002),AllocFactorMatrix,(V$4+1),FALSE)*$E1004</f>
        <v>0</v>
      </c>
      <c r="W1002" s="51">
        <f t="shared" si="520"/>
        <v>0</v>
      </c>
      <c r="X1002" s="51">
        <f>VLOOKUP(CONCATENATE($F1002," ",$G1002),AllocFactorMatrix,(X$4+1),FALSE)*$E1004</f>
        <v>0</v>
      </c>
      <c r="Y1002" s="51">
        <f>VLOOKUP(CONCATENATE($F1002," ",$G1002),AllocFactorMatrix,(Y$4+1),FALSE)*$E1004</f>
        <v>0</v>
      </c>
      <c r="Z1002" s="51">
        <f t="shared" si="519"/>
        <v>0</v>
      </c>
      <c r="AA1002" s="51">
        <f>VLOOKUP(CONCATENATE($F1002," ",$G1002),AllocFactorMatrix,(AA$4+1),FALSE)*$E1004</f>
        <v>0</v>
      </c>
      <c r="AB1002" s="51">
        <f>VLOOKUP(CONCATENATE($F1002," ",$G1002),AllocFactorMatrix,(AB$4+1),FALSE)*$E1004</f>
        <v>0</v>
      </c>
      <c r="AC1002" s="51">
        <f>VLOOKUP(CONCATENATE($F1002," ",$G1002),AllocFactorMatrix,(AC$4+1),FALSE)*$E1004</f>
        <v>0</v>
      </c>
    </row>
    <row r="1003" spans="1:29" s="48" customFormat="1" hidden="1" outlineLevel="1">
      <c r="A1003" s="53"/>
      <c r="B1003" s="104"/>
      <c r="C1003" s="52"/>
      <c r="D1003" s="52"/>
      <c r="F1003" s="175" t="str">
        <f>F1004</f>
        <v>RB_GUP_EPIS_P</v>
      </c>
      <c r="G1003" s="52" t="str">
        <f>$G$14</f>
        <v>CUSTOMER</v>
      </c>
      <c r="H1003" s="50">
        <f t="shared" si="510"/>
        <v>0</v>
      </c>
      <c r="I1003" s="51">
        <f>VLOOKUP(CONCATENATE($F1003," ",$G1003),AllocFactorMatrix,(I$4+1),FALSE)*$E1004</f>
        <v>0</v>
      </c>
      <c r="J1003" s="51">
        <f>VLOOKUP(CONCATENATE($F1003," ",$G1003),AllocFactorMatrix,(J$4+1),FALSE)*$E1004</f>
        <v>0</v>
      </c>
      <c r="K1003" s="51">
        <f>VLOOKUP(CONCATENATE($F1003," ",$G1003),AllocFactorMatrix,(K$4+1),FALSE)*$E1004</f>
        <v>0</v>
      </c>
      <c r="L1003" s="51">
        <f>VLOOKUP(CONCATENATE($F1003," ",$G1003),AllocFactorMatrix,(L$4+1),FALSE)*$E1004</f>
        <v>0</v>
      </c>
      <c r="M1003" s="51">
        <f t="shared" si="517"/>
        <v>0</v>
      </c>
      <c r="N1003" s="51">
        <f>VLOOKUP(CONCATENATE($F1003," ",$G1003),AllocFactorMatrix,(N$4+1),FALSE)*$E1004</f>
        <v>0</v>
      </c>
      <c r="O1003" s="51">
        <f>VLOOKUP(CONCATENATE($F1003," ",$G1003),AllocFactorMatrix,(O$4+1),FALSE)*$E1004</f>
        <v>0</v>
      </c>
      <c r="P1003" s="51">
        <f>VLOOKUP(CONCATENATE($F1003," ",$G1003),AllocFactorMatrix,(P$4+1),FALSE)*$E1004</f>
        <v>0</v>
      </c>
      <c r="Q1003" s="51">
        <f>VLOOKUP(CONCATENATE($F1003," ",$G1003),AllocFactorMatrix,(Q$4+1),FALSE)*$E1004</f>
        <v>0</v>
      </c>
      <c r="R1003" s="51">
        <f t="shared" si="518"/>
        <v>0</v>
      </c>
      <c r="S1003" s="51">
        <f>VLOOKUP(CONCATENATE($F1003," ",$G1003),AllocFactorMatrix,(S$4+1),FALSE)*$E1004</f>
        <v>0</v>
      </c>
      <c r="T1003" s="51">
        <f>VLOOKUP(CONCATENATE($F1003," ",$G1003),AllocFactorMatrix,(T$4+1),FALSE)*$E1004</f>
        <v>0</v>
      </c>
      <c r="U1003" s="51">
        <f>VLOOKUP(CONCATENATE($F1003," ",$G1003),AllocFactorMatrix,(U$4+1),FALSE)*$E1004</f>
        <v>0</v>
      </c>
      <c r="V1003" s="51">
        <f>VLOOKUP(CONCATENATE($F1003," ",$G1003),AllocFactorMatrix,(V$4+1),FALSE)*$E1004</f>
        <v>0</v>
      </c>
      <c r="W1003" s="51">
        <f t="shared" si="520"/>
        <v>0</v>
      </c>
      <c r="X1003" s="51">
        <f>VLOOKUP(CONCATENATE($F1003," ",$G1003),AllocFactorMatrix,(X$4+1),FALSE)*$E1004</f>
        <v>0</v>
      </c>
      <c r="Y1003" s="51">
        <f>VLOOKUP(CONCATENATE($F1003," ",$G1003),AllocFactorMatrix,(Y$4+1),FALSE)*$E1004</f>
        <v>0</v>
      </c>
      <c r="Z1003" s="51">
        <f t="shared" si="519"/>
        <v>0</v>
      </c>
      <c r="AA1003" s="51">
        <f>VLOOKUP(CONCATENATE($F1003," ",$G1003),AllocFactorMatrix,(AA$4+1),FALSE)*$E1004</f>
        <v>0</v>
      </c>
      <c r="AB1003" s="51">
        <f>VLOOKUP(CONCATENATE($F1003," ",$G1003),AllocFactorMatrix,(AB$4+1),FALSE)*$E1004</f>
        <v>0</v>
      </c>
      <c r="AC1003" s="51">
        <f>VLOOKUP(CONCATENATE($F1003," ",$G1003),AllocFactorMatrix,(AC$4+1),FALSE)*$E1004</f>
        <v>0</v>
      </c>
    </row>
    <row r="1004" spans="1:29" s="48" customFormat="1" collapsed="1">
      <c r="A1004" s="53"/>
      <c r="B1004" s="104"/>
      <c r="C1004" s="52"/>
      <c r="D1004" s="102" t="s">
        <v>530</v>
      </c>
      <c r="E1004" s="92">
        <v>2688058</v>
      </c>
      <c r="F1004" s="92" t="s">
        <v>63</v>
      </c>
      <c r="G1004" s="52" t="str">
        <f>$G$15</f>
        <v>TOTAL</v>
      </c>
      <c r="H1004" s="50">
        <f t="shared" si="510"/>
        <v>2688058.0000000009</v>
      </c>
      <c r="I1004" s="51">
        <f>VLOOKUP(CONCATENATE($F1004," ",$G1004),AllocFactorMatrix,(I$4+1),FALSE)*$E1004</f>
        <v>1382699.3485256666</v>
      </c>
      <c r="J1004" s="51">
        <f>VLOOKUP(CONCATENATE($F1004," ",$G1004),AllocFactorMatrix,(J$4+1),FALSE)*$E1004</f>
        <v>322445.70065738016</v>
      </c>
      <c r="K1004" s="51">
        <f>VLOOKUP(CONCATENATE($F1004," ",$G1004),AllocFactorMatrix,(K$4+1),FALSE)*$E1004</f>
        <v>4483.2720372229314</v>
      </c>
      <c r="L1004" s="51">
        <f>VLOOKUP(CONCATENATE($F1004," ",$G1004),AllocFactorMatrix,(L$4+1),FALSE)*$E1004</f>
        <v>624.40191741312617</v>
      </c>
      <c r="M1004" s="51">
        <f t="shared" si="517"/>
        <v>327553.3746120162</v>
      </c>
      <c r="N1004" s="51">
        <f>VLOOKUP(CONCATENATE($F1004," ",$G1004),AllocFactorMatrix,(N$4+1),FALSE)*$E1004</f>
        <v>191922.32416781239</v>
      </c>
      <c r="O1004" s="51">
        <f>VLOOKUP(CONCATENATE($F1004," ",$G1004),AllocFactorMatrix,(O$4+1),FALSE)*$E1004</f>
        <v>34390.865541815343</v>
      </c>
      <c r="P1004" s="51">
        <f>VLOOKUP(CONCATENATE($F1004," ",$G1004),AllocFactorMatrix,(P$4+1),FALSE)*$E1004</f>
        <v>6974.1165794578055</v>
      </c>
      <c r="Q1004" s="51">
        <f>VLOOKUP(CONCATENATE($F1004," ",$G1004),AllocFactorMatrix,(Q$4+1),FALSE)*$E1004</f>
        <v>264.83892325617211</v>
      </c>
      <c r="R1004" s="51">
        <f t="shared" si="518"/>
        <v>233552.14521234171</v>
      </c>
      <c r="S1004" s="51">
        <f>VLOOKUP(CONCATENATE($F1004," ",$G1004),AllocFactorMatrix,(S$4+1),FALSE)*$E1004</f>
        <v>9088.8986693091283</v>
      </c>
      <c r="T1004" s="51">
        <f>VLOOKUP(CONCATENATE($F1004," ",$G1004),AllocFactorMatrix,(T$4+1),FALSE)*$E1004</f>
        <v>122705.38041666188</v>
      </c>
      <c r="U1004" s="51">
        <f>VLOOKUP(CONCATENATE($F1004," ",$G1004),AllocFactorMatrix,(U$4+1),FALSE)*$E1004</f>
        <v>469298.82249303145</v>
      </c>
      <c r="V1004" s="51">
        <f>VLOOKUP(CONCATENATE($F1004," ",$G1004),AllocFactorMatrix,(V$4+1),FALSE)*$E1004</f>
        <v>85017.83429579431</v>
      </c>
      <c r="W1004" s="51">
        <f t="shared" si="520"/>
        <v>686110.93587479671</v>
      </c>
      <c r="X1004" s="51">
        <f>VLOOKUP(CONCATENATE($F1004," ",$G1004),AllocFactorMatrix,(X$4+1),FALSE)*$E1004</f>
        <v>52674.927051369785</v>
      </c>
      <c r="Y1004" s="51">
        <f>VLOOKUP(CONCATENATE($F1004," ",$G1004),AllocFactorMatrix,(Y$4+1),FALSE)*$E1004</f>
        <v>1052.0533987808144</v>
      </c>
      <c r="Z1004" s="51">
        <f t="shared" si="519"/>
        <v>53726.980450150601</v>
      </c>
      <c r="AA1004" s="51">
        <f>VLOOKUP(CONCATENATE($F1004," ",$G1004),AllocFactorMatrix,(AA$4+1),FALSE)*$E1004</f>
        <v>694.86750549112651</v>
      </c>
      <c r="AB1004" s="51">
        <f>VLOOKUP(CONCATENATE($F1004," ",$G1004),AllocFactorMatrix,(AB$4+1),FALSE)*$E1004</f>
        <v>3086.9970910274219</v>
      </c>
      <c r="AC1004" s="51">
        <f>VLOOKUP(CONCATENATE($F1004," ",$G1004),AllocFactorMatrix,(AC$4+1),FALSE)*$E1004</f>
        <v>633.3507285099754</v>
      </c>
    </row>
    <row r="1005" spans="1:29" s="48" customFormat="1" hidden="1" outlineLevel="1">
      <c r="A1005" s="53"/>
      <c r="B1005" s="104"/>
      <c r="C1005" s="52"/>
      <c r="D1005" s="52"/>
      <c r="F1005" s="175" t="str">
        <f>F1012</f>
        <v>TRANS_TOTAL</v>
      </c>
      <c r="G1005" s="52" t="str">
        <f>$G$8</f>
        <v>PRODUCTION</v>
      </c>
      <c r="H1005" s="50">
        <f t="shared" ref="H1005:H1036" si="521">SUBTOTAL(9,I1005:AC1005)</f>
        <v>0</v>
      </c>
      <c r="I1005" s="51">
        <f>VLOOKUP(CONCATENATE($F1005," ",$G1005),AllocFactorMatrix,(I$4+1),FALSE)*$E1012</f>
        <v>0</v>
      </c>
      <c r="J1005" s="51">
        <f>VLOOKUP(CONCATENATE($F1005," ",$G1005),AllocFactorMatrix,(J$4+1),FALSE)*$E1012</f>
        <v>0</v>
      </c>
      <c r="K1005" s="51">
        <f>VLOOKUP(CONCATENATE($F1005," ",$G1005),AllocFactorMatrix,(K$4+1),FALSE)*$E1012</f>
        <v>0</v>
      </c>
      <c r="L1005" s="51">
        <f>VLOOKUP(CONCATENATE($F1005," ",$G1005),AllocFactorMatrix,(L$4+1),FALSE)*$E1012</f>
        <v>0</v>
      </c>
      <c r="M1005" s="51">
        <f t="shared" ref="M1005:M1012" si="522">SUBTOTAL(9,J1005:L1005)</f>
        <v>0</v>
      </c>
      <c r="N1005" s="51">
        <f>VLOOKUP(CONCATENATE($F1005," ",$G1005),AllocFactorMatrix,(N$4+1),FALSE)*$E1012</f>
        <v>0</v>
      </c>
      <c r="O1005" s="51">
        <f>VLOOKUP(CONCATENATE($F1005," ",$G1005),AllocFactorMatrix,(O$4+1),FALSE)*$E1012</f>
        <v>0</v>
      </c>
      <c r="P1005" s="51">
        <f>VLOOKUP(CONCATENATE($F1005," ",$G1005),AllocFactorMatrix,(P$4+1),FALSE)*$E1012</f>
        <v>0</v>
      </c>
      <c r="Q1005" s="51">
        <f>VLOOKUP(CONCATENATE($F1005," ",$G1005),AllocFactorMatrix,(Q$4+1),FALSE)*$E1012</f>
        <v>0</v>
      </c>
      <c r="R1005" s="51">
        <f t="shared" ref="R1005:R1012" si="523">SUBTOTAL(9,N1005:Q1005)</f>
        <v>0</v>
      </c>
      <c r="S1005" s="51">
        <f>VLOOKUP(CONCATENATE($F1005," ",$G1005),AllocFactorMatrix,(S$4+1),FALSE)*$E1012</f>
        <v>0</v>
      </c>
      <c r="T1005" s="51">
        <f>VLOOKUP(CONCATENATE($F1005," ",$G1005),AllocFactorMatrix,(T$4+1),FALSE)*$E1012</f>
        <v>0</v>
      </c>
      <c r="U1005" s="51">
        <f>VLOOKUP(CONCATENATE($F1005," ",$G1005),AllocFactorMatrix,(U$4+1),FALSE)*$E1012</f>
        <v>0</v>
      </c>
      <c r="V1005" s="51">
        <f>VLOOKUP(CONCATENATE($F1005," ",$G1005),AllocFactorMatrix,(V$4+1),FALSE)*$E1012</f>
        <v>0</v>
      </c>
      <c r="W1005" s="51">
        <f>SUBTOTAL(9,S1005:V1005)</f>
        <v>0</v>
      </c>
      <c r="X1005" s="51">
        <f>VLOOKUP(CONCATENATE($F1005," ",$G1005),AllocFactorMatrix,(X$4+1),FALSE)*$E1012</f>
        <v>0</v>
      </c>
      <c r="Y1005" s="51">
        <f>VLOOKUP(CONCATENATE($F1005," ",$G1005),AllocFactorMatrix,(Y$4+1),FALSE)*$E1012</f>
        <v>0</v>
      </c>
      <c r="Z1005" s="51">
        <f t="shared" ref="Z1005:Z1012" si="524">SUBTOTAL(9,X1005:Y1005)</f>
        <v>0</v>
      </c>
      <c r="AA1005" s="51">
        <f>VLOOKUP(CONCATENATE($F1005," ",$G1005),AllocFactorMatrix,(AA$4+1),FALSE)*$E1012</f>
        <v>0</v>
      </c>
      <c r="AB1005" s="51">
        <f>VLOOKUP(CONCATENATE($F1005," ",$G1005),AllocFactorMatrix,(AB$4+1),FALSE)*$E1012</f>
        <v>0</v>
      </c>
      <c r="AC1005" s="51">
        <f>VLOOKUP(CONCATENATE($F1005," ",$G1005),AllocFactorMatrix,(AC$4+1),FALSE)*$E1012</f>
        <v>0</v>
      </c>
    </row>
    <row r="1006" spans="1:29" s="48" customFormat="1" hidden="1" outlineLevel="1">
      <c r="A1006" s="53"/>
      <c r="B1006" s="104"/>
      <c r="C1006" s="52"/>
      <c r="D1006" s="52"/>
      <c r="F1006" s="175" t="str">
        <f>F1012</f>
        <v>TRANS_TOTAL</v>
      </c>
      <c r="G1006" s="52" t="str">
        <f>$G$9</f>
        <v>BULKTRAN</v>
      </c>
      <c r="H1006" s="50">
        <f t="shared" si="521"/>
        <v>-36262.296000000002</v>
      </c>
      <c r="I1006" s="51">
        <f>VLOOKUP(CONCATENATE($F1006," ",$G1006),AllocFactorMatrix,(I$4+1),FALSE)*$E1012</f>
        <v>-18652.816663645233</v>
      </c>
      <c r="J1006" s="51">
        <f>VLOOKUP(CONCATENATE($F1006," ",$G1006),AllocFactorMatrix,(J$4+1),FALSE)*$E1012</f>
        <v>-4349.8397137135098</v>
      </c>
      <c r="K1006" s="51">
        <f>VLOOKUP(CONCATENATE($F1006," ",$G1006),AllocFactorMatrix,(K$4+1),FALSE)*$E1012</f>
        <v>-60.479996213735319</v>
      </c>
      <c r="L1006" s="51">
        <f>VLOOKUP(CONCATENATE($F1006," ",$G1006),AllocFactorMatrix,(L$4+1),FALSE)*$E1012</f>
        <v>-8.4232732895653051</v>
      </c>
      <c r="M1006" s="51">
        <f t="shared" si="522"/>
        <v>-4418.74298321681</v>
      </c>
      <c r="N1006" s="51">
        <f>VLOOKUP(CONCATENATE($F1006," ",$G1006),AllocFactorMatrix,(N$4+1),FALSE)*$E1012</f>
        <v>-2589.0602539012052</v>
      </c>
      <c r="O1006" s="51">
        <f>VLOOKUP(CONCATENATE($F1006," ",$G1006),AllocFactorMatrix,(O$4+1),FALSE)*$E1012</f>
        <v>-463.9378115998644</v>
      </c>
      <c r="P1006" s="51">
        <f>VLOOKUP(CONCATENATE($F1006," ",$G1006),AllocFactorMatrix,(P$4+1),FALSE)*$E1012</f>
        <v>-94.081853792889291</v>
      </c>
      <c r="Q1006" s="51">
        <f>VLOOKUP(CONCATENATE($F1006," ",$G1006),AllocFactorMatrix,(Q$4+1),FALSE)*$E1012</f>
        <v>-3.5727158519037143</v>
      </c>
      <c r="R1006" s="51">
        <f t="shared" si="523"/>
        <v>-3150.6526351458629</v>
      </c>
      <c r="S1006" s="51">
        <f>VLOOKUP(CONCATENATE($F1006," ",$G1006),AllocFactorMatrix,(S$4+1),FALSE)*$E1012</f>
        <v>-122.61057382708768</v>
      </c>
      <c r="T1006" s="51">
        <f>VLOOKUP(CONCATENATE($F1006," ",$G1006),AllocFactorMatrix,(T$4+1),FALSE)*$E1012</f>
        <v>-1655.3135480936778</v>
      </c>
      <c r="U1006" s="51">
        <f>VLOOKUP(CONCATENATE($F1006," ",$G1006),AllocFactorMatrix,(U$4+1),FALSE)*$E1012</f>
        <v>-6330.9098292126737</v>
      </c>
      <c r="V1006" s="51">
        <f>VLOOKUP(CONCATENATE($F1006," ",$G1006),AllocFactorMatrix,(V$4+1),FALSE)*$E1012</f>
        <v>-1146.9030327891153</v>
      </c>
      <c r="W1006" s="51">
        <f t="shared" ref="W1006:W1012" si="525">SUBTOTAL(9,S1006:V1006)</f>
        <v>-9255.7369839225539</v>
      </c>
      <c r="X1006" s="51">
        <f>VLOOKUP(CONCATENATE($F1006," ",$G1006),AllocFactorMatrix,(X$4+1),FALSE)*$E1012</f>
        <v>-710.59247847895324</v>
      </c>
      <c r="Y1006" s="51">
        <f>VLOOKUP(CONCATENATE($F1006," ",$G1006),AllocFactorMatrix,(Y$4+1),FALSE)*$E1012</f>
        <v>-14.192354389077886</v>
      </c>
      <c r="Z1006" s="51">
        <f t="shared" si="524"/>
        <v>-724.78483286803112</v>
      </c>
      <c r="AA1006" s="51">
        <f>VLOOKUP(CONCATENATE($F1006," ",$G1006),AllocFactorMatrix,(AA$4+1),FALSE)*$E1012</f>
        <v>-9.3738643901660055</v>
      </c>
      <c r="AB1006" s="51">
        <f>VLOOKUP(CONCATENATE($F1006," ",$G1006),AllocFactorMatrix,(AB$4+1),FALSE)*$E1012</f>
        <v>-41.644042749812435</v>
      </c>
      <c r="AC1006" s="51">
        <f>VLOOKUP(CONCATENATE($F1006," ",$G1006),AllocFactorMatrix,(AC$4+1),FALSE)*$E1012</f>
        <v>-8.5439940615285686</v>
      </c>
    </row>
    <row r="1007" spans="1:29" s="48" customFormat="1" hidden="1" outlineLevel="1">
      <c r="A1007" s="53"/>
      <c r="B1007" s="104"/>
      <c r="C1007" s="52"/>
      <c r="D1007" s="52"/>
      <c r="F1007" s="175" t="str">
        <f>F1012</f>
        <v>TRANS_TOTAL</v>
      </c>
      <c r="G1007" s="52" t="str">
        <f>$G$10</f>
        <v>SUBTRAN</v>
      </c>
      <c r="H1007" s="50">
        <f t="shared" si="521"/>
        <v>-10049.703999999996</v>
      </c>
      <c r="I1007" s="51">
        <f>VLOOKUP(CONCATENATE($F1007," ",$G1007),AllocFactorMatrix,(I$4+1),FALSE)*$E1012</f>
        <v>-5134.9300386317273</v>
      </c>
      <c r="J1007" s="51">
        <f>VLOOKUP(CONCATENATE($F1007," ",$G1007),AllocFactorMatrix,(J$4+1),FALSE)*$E1012</f>
        <v>-1203.714346163046</v>
      </c>
      <c r="K1007" s="51">
        <f>VLOOKUP(CONCATENATE($F1007," ",$G1007),AllocFactorMatrix,(K$4+1),FALSE)*$E1012</f>
        <v>-16.815422655267497</v>
      </c>
      <c r="L1007" s="51">
        <f>VLOOKUP(CONCATENATE($F1007," ",$G1007),AllocFactorMatrix,(L$4+1),FALSE)*$E1012</f>
        <v>-3.0435133719187055</v>
      </c>
      <c r="M1007" s="51">
        <f t="shared" si="522"/>
        <v>-1223.573282190232</v>
      </c>
      <c r="N1007" s="51">
        <f>VLOOKUP(CONCATENATE($F1007," ",$G1007),AllocFactorMatrix,(N$4+1),FALSE)*$E1012</f>
        <v>-695.6607688111967</v>
      </c>
      <c r="O1007" s="51">
        <f>VLOOKUP(CONCATENATE($F1007," ",$G1007),AllocFactorMatrix,(O$4+1),FALSE)*$E1012</f>
        <v>-125.00674513966709</v>
      </c>
      <c r="P1007" s="51">
        <f>VLOOKUP(CONCATENATE($F1007," ",$G1007),AllocFactorMatrix,(P$4+1),FALSE)*$E1012</f>
        <v>-32.813306797035033</v>
      </c>
      <c r="Q1007" s="51">
        <f>VLOOKUP(CONCATENATE($F1007," ",$G1007),AllocFactorMatrix,(Q$4+1),FALSE)*$E1012</f>
        <v>0</v>
      </c>
      <c r="R1007" s="51">
        <f t="shared" si="523"/>
        <v>-853.48082074789886</v>
      </c>
      <c r="S1007" s="51">
        <f>VLOOKUP(CONCATENATE($F1007," ",$G1007),AllocFactorMatrix,(S$4+1),FALSE)*$E1012</f>
        <v>-31.356376313663901</v>
      </c>
      <c r="T1007" s="51">
        <f>VLOOKUP(CONCATENATE($F1007," ",$G1007),AllocFactorMatrix,(T$4+1),FALSE)*$E1012</f>
        <v>-439.96036531855498</v>
      </c>
      <c r="U1007" s="51">
        <f>VLOOKUP(CONCATENATE($F1007," ",$G1007),AllocFactorMatrix,(U$4+1),FALSE)*$E1012</f>
        <v>-2169.3439807688469</v>
      </c>
      <c r="V1007" s="51">
        <f>VLOOKUP(CONCATENATE($F1007," ",$G1007),AllocFactorMatrix,(V$4+1),FALSE)*$E1012</f>
        <v>0</v>
      </c>
      <c r="W1007" s="51">
        <f t="shared" si="525"/>
        <v>-2640.6607224010659</v>
      </c>
      <c r="X1007" s="51">
        <f>VLOOKUP(CONCATENATE($F1007," ",$G1007),AllocFactorMatrix,(X$4+1),FALSE)*$E1012</f>
        <v>-190.69465124610525</v>
      </c>
      <c r="Y1007" s="51">
        <f>VLOOKUP(CONCATENATE($F1007," ",$G1007),AllocFactorMatrix,(Y$4+1),FALSE)*$E1012</f>
        <v>-3.828865807578159</v>
      </c>
      <c r="Z1007" s="51">
        <f t="shared" si="524"/>
        <v>-194.52351705368341</v>
      </c>
      <c r="AA1007" s="51">
        <f>VLOOKUP(CONCATENATE($F1007," ",$G1007),AllocFactorMatrix,(AA$4+1),FALSE)*$E1012</f>
        <v>-2.5356189753901393</v>
      </c>
      <c r="AB1007" s="51">
        <f>VLOOKUP(CONCATENATE($F1007," ",$G1007),AllocFactorMatrix,(AB$4+1),FALSE)*$E1012</f>
        <v>0</v>
      </c>
      <c r="AC1007" s="51">
        <f>VLOOKUP(CONCATENATE($F1007," ",$G1007),AllocFactorMatrix,(AC$4+1),FALSE)*$E1012</f>
        <v>0</v>
      </c>
    </row>
    <row r="1008" spans="1:29" s="48" customFormat="1" hidden="1" outlineLevel="1">
      <c r="A1008" s="53"/>
      <c r="B1008" s="104"/>
      <c r="C1008" s="52"/>
      <c r="D1008" s="52"/>
      <c r="F1008" s="175" t="str">
        <f>F1012</f>
        <v>TRANS_TOTAL</v>
      </c>
      <c r="G1008" s="52" t="str">
        <f>$G$11</f>
        <v>DISTPRI</v>
      </c>
      <c r="H1008" s="50">
        <f t="shared" si="521"/>
        <v>0</v>
      </c>
      <c r="I1008" s="51">
        <f>VLOOKUP(CONCATENATE($F1008," ",$G1008),AllocFactorMatrix,(I$4+1),FALSE)*$E1012</f>
        <v>0</v>
      </c>
      <c r="J1008" s="51">
        <f>VLOOKUP(CONCATENATE($F1008," ",$G1008),AllocFactorMatrix,(J$4+1),FALSE)*$E1012</f>
        <v>0</v>
      </c>
      <c r="K1008" s="51">
        <f>VLOOKUP(CONCATENATE($F1008," ",$G1008),AllocFactorMatrix,(K$4+1),FALSE)*$E1012</f>
        <v>0</v>
      </c>
      <c r="L1008" s="51">
        <f>VLOOKUP(CONCATENATE($F1008," ",$G1008),AllocFactorMatrix,(L$4+1),FALSE)*$E1012</f>
        <v>0</v>
      </c>
      <c r="M1008" s="51">
        <f t="shared" si="522"/>
        <v>0</v>
      </c>
      <c r="N1008" s="51">
        <f>VLOOKUP(CONCATENATE($F1008," ",$G1008),AllocFactorMatrix,(N$4+1),FALSE)*$E1012</f>
        <v>0</v>
      </c>
      <c r="O1008" s="51">
        <f>VLOOKUP(CONCATENATE($F1008," ",$G1008),AllocFactorMatrix,(O$4+1),FALSE)*$E1012</f>
        <v>0</v>
      </c>
      <c r="P1008" s="51">
        <f>VLOOKUP(CONCATENATE($F1008," ",$G1008),AllocFactorMatrix,(P$4+1),FALSE)*$E1012</f>
        <v>0</v>
      </c>
      <c r="Q1008" s="51">
        <f>VLOOKUP(CONCATENATE($F1008," ",$G1008),AllocFactorMatrix,(Q$4+1),FALSE)*$E1012</f>
        <v>0</v>
      </c>
      <c r="R1008" s="51">
        <f t="shared" si="523"/>
        <v>0</v>
      </c>
      <c r="S1008" s="51">
        <f>VLOOKUP(CONCATENATE($F1008," ",$G1008),AllocFactorMatrix,(S$4+1),FALSE)*$E1012</f>
        <v>0</v>
      </c>
      <c r="T1008" s="51">
        <f>VLOOKUP(CONCATENATE($F1008," ",$G1008),AllocFactorMatrix,(T$4+1),FALSE)*$E1012</f>
        <v>0</v>
      </c>
      <c r="U1008" s="51">
        <f>VLOOKUP(CONCATENATE($F1008," ",$G1008),AllocFactorMatrix,(U$4+1),FALSE)*$E1012</f>
        <v>0</v>
      </c>
      <c r="V1008" s="51">
        <f>VLOOKUP(CONCATENATE($F1008," ",$G1008),AllocFactorMatrix,(V$4+1),FALSE)*$E1012</f>
        <v>0</v>
      </c>
      <c r="W1008" s="51">
        <f t="shared" si="525"/>
        <v>0</v>
      </c>
      <c r="X1008" s="51">
        <f>VLOOKUP(CONCATENATE($F1008," ",$G1008),AllocFactorMatrix,(X$4+1),FALSE)*$E1012</f>
        <v>0</v>
      </c>
      <c r="Y1008" s="51">
        <f>VLOOKUP(CONCATENATE($F1008," ",$G1008),AllocFactorMatrix,(Y$4+1),FALSE)*$E1012</f>
        <v>0</v>
      </c>
      <c r="Z1008" s="51">
        <f t="shared" si="524"/>
        <v>0</v>
      </c>
      <c r="AA1008" s="51">
        <f>VLOOKUP(CONCATENATE($F1008," ",$G1008),AllocFactorMatrix,(AA$4+1),FALSE)*$E1012</f>
        <v>0</v>
      </c>
      <c r="AB1008" s="51">
        <f>VLOOKUP(CONCATENATE($F1008," ",$G1008),AllocFactorMatrix,(AB$4+1),FALSE)*$E1012</f>
        <v>0</v>
      </c>
      <c r="AC1008" s="51">
        <f>VLOOKUP(CONCATENATE($F1008," ",$G1008),AllocFactorMatrix,(AC$4+1),FALSE)*$E1012</f>
        <v>0</v>
      </c>
    </row>
    <row r="1009" spans="1:29" s="48" customFormat="1" hidden="1" outlineLevel="1">
      <c r="A1009" s="53"/>
      <c r="B1009" s="104"/>
      <c r="C1009" s="52"/>
      <c r="D1009" s="52"/>
      <c r="F1009" s="175" t="str">
        <f>F1012</f>
        <v>TRANS_TOTAL</v>
      </c>
      <c r="G1009" s="52" t="str">
        <f>$G$12</f>
        <v>DISTSEC</v>
      </c>
      <c r="H1009" s="50">
        <f t="shared" si="521"/>
        <v>0</v>
      </c>
      <c r="I1009" s="51">
        <f>VLOOKUP(CONCATENATE($F1009," ",$G1009),AllocFactorMatrix,(I$4+1),FALSE)*$E1012</f>
        <v>0</v>
      </c>
      <c r="J1009" s="51">
        <f>VLOOKUP(CONCATENATE($F1009," ",$G1009),AllocFactorMatrix,(J$4+1),FALSE)*$E1012</f>
        <v>0</v>
      </c>
      <c r="K1009" s="51">
        <f>VLOOKUP(CONCATENATE($F1009," ",$G1009),AllocFactorMatrix,(K$4+1),FALSE)*$E1012</f>
        <v>0</v>
      </c>
      <c r="L1009" s="51">
        <f>VLOOKUP(CONCATENATE($F1009," ",$G1009),AllocFactorMatrix,(L$4+1),FALSE)*$E1012</f>
        <v>0</v>
      </c>
      <c r="M1009" s="51">
        <f t="shared" si="522"/>
        <v>0</v>
      </c>
      <c r="N1009" s="51">
        <f>VLOOKUP(CONCATENATE($F1009," ",$G1009),AllocFactorMatrix,(N$4+1),FALSE)*$E1012</f>
        <v>0</v>
      </c>
      <c r="O1009" s="51">
        <f>VLOOKUP(CONCATENATE($F1009," ",$G1009),AllocFactorMatrix,(O$4+1),FALSE)*$E1012</f>
        <v>0</v>
      </c>
      <c r="P1009" s="51">
        <f>VLOOKUP(CONCATENATE($F1009," ",$G1009),AllocFactorMatrix,(P$4+1),FALSE)*$E1012</f>
        <v>0</v>
      </c>
      <c r="Q1009" s="51">
        <f>VLOOKUP(CONCATENATE($F1009," ",$G1009),AllocFactorMatrix,(Q$4+1),FALSE)*$E1012</f>
        <v>0</v>
      </c>
      <c r="R1009" s="51">
        <f t="shared" si="523"/>
        <v>0</v>
      </c>
      <c r="S1009" s="51">
        <f>VLOOKUP(CONCATENATE($F1009," ",$G1009),AllocFactorMatrix,(S$4+1),FALSE)*$E1012</f>
        <v>0</v>
      </c>
      <c r="T1009" s="51">
        <f>VLOOKUP(CONCATENATE($F1009," ",$G1009),AllocFactorMatrix,(T$4+1),FALSE)*$E1012</f>
        <v>0</v>
      </c>
      <c r="U1009" s="51">
        <f>VLOOKUP(CONCATENATE($F1009," ",$G1009),AllocFactorMatrix,(U$4+1),FALSE)*$E1012</f>
        <v>0</v>
      </c>
      <c r="V1009" s="51">
        <f>VLOOKUP(CONCATENATE($F1009," ",$G1009),AllocFactorMatrix,(V$4+1),FALSE)*$E1012</f>
        <v>0</v>
      </c>
      <c r="W1009" s="51">
        <f t="shared" si="525"/>
        <v>0</v>
      </c>
      <c r="X1009" s="51">
        <f>VLOOKUP(CONCATENATE($F1009," ",$G1009),AllocFactorMatrix,(X$4+1),FALSE)*$E1012</f>
        <v>0</v>
      </c>
      <c r="Y1009" s="51">
        <f>VLOOKUP(CONCATENATE($F1009," ",$G1009),AllocFactorMatrix,(Y$4+1),FALSE)*$E1012</f>
        <v>0</v>
      </c>
      <c r="Z1009" s="51">
        <f t="shared" si="524"/>
        <v>0</v>
      </c>
      <c r="AA1009" s="51">
        <f>VLOOKUP(CONCATENATE($F1009," ",$G1009),AllocFactorMatrix,(AA$4+1),FALSE)*$E1012</f>
        <v>0</v>
      </c>
      <c r="AB1009" s="51">
        <f>VLOOKUP(CONCATENATE($F1009," ",$G1009),AllocFactorMatrix,(AB$4+1),FALSE)*$E1012</f>
        <v>0</v>
      </c>
      <c r="AC1009" s="51">
        <f>VLOOKUP(CONCATENATE($F1009," ",$G1009),AllocFactorMatrix,(AC$4+1),FALSE)*$E1012</f>
        <v>0</v>
      </c>
    </row>
    <row r="1010" spans="1:29" s="48" customFormat="1" hidden="1" outlineLevel="1">
      <c r="A1010" s="53"/>
      <c r="B1010" s="104"/>
      <c r="C1010" s="52"/>
      <c r="D1010" s="52"/>
      <c r="F1010" s="175" t="str">
        <f>F1012</f>
        <v>TRANS_TOTAL</v>
      </c>
      <c r="G1010" s="52" t="str">
        <f>$G$13</f>
        <v>ENERGY</v>
      </c>
      <c r="H1010" s="50">
        <f t="shared" si="521"/>
        <v>0</v>
      </c>
      <c r="I1010" s="51">
        <f>VLOOKUP(CONCATENATE($F1010," ",$G1010),AllocFactorMatrix,(I$4+1),FALSE)*$E1012</f>
        <v>0</v>
      </c>
      <c r="J1010" s="51">
        <f>VLOOKUP(CONCATENATE($F1010," ",$G1010),AllocFactorMatrix,(J$4+1),FALSE)*$E1012</f>
        <v>0</v>
      </c>
      <c r="K1010" s="51">
        <f>VLOOKUP(CONCATENATE($F1010," ",$G1010),AllocFactorMatrix,(K$4+1),FALSE)*$E1012</f>
        <v>0</v>
      </c>
      <c r="L1010" s="51">
        <f>VLOOKUP(CONCATENATE($F1010," ",$G1010),AllocFactorMatrix,(L$4+1),FALSE)*$E1012</f>
        <v>0</v>
      </c>
      <c r="M1010" s="51">
        <f t="shared" si="522"/>
        <v>0</v>
      </c>
      <c r="N1010" s="51">
        <f>VLOOKUP(CONCATENATE($F1010," ",$G1010),AllocFactorMatrix,(N$4+1),FALSE)*$E1012</f>
        <v>0</v>
      </c>
      <c r="O1010" s="51">
        <f>VLOOKUP(CONCATENATE($F1010," ",$G1010),AllocFactorMatrix,(O$4+1),FALSE)*$E1012</f>
        <v>0</v>
      </c>
      <c r="P1010" s="51">
        <f>VLOOKUP(CONCATENATE($F1010," ",$G1010),AllocFactorMatrix,(P$4+1),FALSE)*$E1012</f>
        <v>0</v>
      </c>
      <c r="Q1010" s="51">
        <f>VLOOKUP(CONCATENATE($F1010," ",$G1010),AllocFactorMatrix,(Q$4+1),FALSE)*$E1012</f>
        <v>0</v>
      </c>
      <c r="R1010" s="51">
        <f t="shared" si="523"/>
        <v>0</v>
      </c>
      <c r="S1010" s="51">
        <f>VLOOKUP(CONCATENATE($F1010," ",$G1010),AllocFactorMatrix,(S$4+1),FALSE)*$E1012</f>
        <v>0</v>
      </c>
      <c r="T1010" s="51">
        <f>VLOOKUP(CONCATENATE($F1010," ",$G1010),AllocFactorMatrix,(T$4+1),FALSE)*$E1012</f>
        <v>0</v>
      </c>
      <c r="U1010" s="51">
        <f>VLOOKUP(CONCATENATE($F1010," ",$G1010),AllocFactorMatrix,(U$4+1),FALSE)*$E1012</f>
        <v>0</v>
      </c>
      <c r="V1010" s="51">
        <f>VLOOKUP(CONCATENATE($F1010," ",$G1010),AllocFactorMatrix,(V$4+1),FALSE)*$E1012</f>
        <v>0</v>
      </c>
      <c r="W1010" s="51">
        <f t="shared" si="525"/>
        <v>0</v>
      </c>
      <c r="X1010" s="51">
        <f>VLOOKUP(CONCATENATE($F1010," ",$G1010),AllocFactorMatrix,(X$4+1),FALSE)*$E1012</f>
        <v>0</v>
      </c>
      <c r="Y1010" s="51">
        <f>VLOOKUP(CONCATENATE($F1010," ",$G1010),AllocFactorMatrix,(Y$4+1),FALSE)*$E1012</f>
        <v>0</v>
      </c>
      <c r="Z1010" s="51">
        <f t="shared" si="524"/>
        <v>0</v>
      </c>
      <c r="AA1010" s="51">
        <f>VLOOKUP(CONCATENATE($F1010," ",$G1010),AllocFactorMatrix,(AA$4+1),FALSE)*$E1012</f>
        <v>0</v>
      </c>
      <c r="AB1010" s="51">
        <f>VLOOKUP(CONCATENATE($F1010," ",$G1010),AllocFactorMatrix,(AB$4+1),FALSE)*$E1012</f>
        <v>0</v>
      </c>
      <c r="AC1010" s="51">
        <f>VLOOKUP(CONCATENATE($F1010," ",$G1010),AllocFactorMatrix,(AC$4+1),FALSE)*$E1012</f>
        <v>0</v>
      </c>
    </row>
    <row r="1011" spans="1:29" s="48" customFormat="1" hidden="1" outlineLevel="1">
      <c r="A1011" s="53"/>
      <c r="B1011" s="104"/>
      <c r="C1011" s="52"/>
      <c r="D1011" s="52"/>
      <c r="F1011" s="175" t="str">
        <f>F1012</f>
        <v>TRANS_TOTAL</v>
      </c>
      <c r="G1011" s="52" t="str">
        <f>$G$14</f>
        <v>CUSTOMER</v>
      </c>
      <c r="H1011" s="50">
        <f t="shared" si="521"/>
        <v>0</v>
      </c>
      <c r="I1011" s="51">
        <f>VLOOKUP(CONCATENATE($F1011," ",$G1011),AllocFactorMatrix,(I$4+1),FALSE)*$E1012</f>
        <v>0</v>
      </c>
      <c r="J1011" s="51">
        <f>VLOOKUP(CONCATENATE($F1011," ",$G1011),AllocFactorMatrix,(J$4+1),FALSE)*$E1012</f>
        <v>0</v>
      </c>
      <c r="K1011" s="51">
        <f>VLOOKUP(CONCATENATE($F1011," ",$G1011),AllocFactorMatrix,(K$4+1),FALSE)*$E1012</f>
        <v>0</v>
      </c>
      <c r="L1011" s="51">
        <f>VLOOKUP(CONCATENATE($F1011," ",$G1011),AllocFactorMatrix,(L$4+1),FALSE)*$E1012</f>
        <v>0</v>
      </c>
      <c r="M1011" s="51">
        <f t="shared" si="522"/>
        <v>0</v>
      </c>
      <c r="N1011" s="51">
        <f>VLOOKUP(CONCATENATE($F1011," ",$G1011),AllocFactorMatrix,(N$4+1),FALSE)*$E1012</f>
        <v>0</v>
      </c>
      <c r="O1011" s="51">
        <f>VLOOKUP(CONCATENATE($F1011," ",$G1011),AllocFactorMatrix,(O$4+1),FALSE)*$E1012</f>
        <v>0</v>
      </c>
      <c r="P1011" s="51">
        <f>VLOOKUP(CONCATENATE($F1011," ",$G1011),AllocFactorMatrix,(P$4+1),FALSE)*$E1012</f>
        <v>0</v>
      </c>
      <c r="Q1011" s="51">
        <f>VLOOKUP(CONCATENATE($F1011," ",$G1011),AllocFactorMatrix,(Q$4+1),FALSE)*$E1012</f>
        <v>0</v>
      </c>
      <c r="R1011" s="51">
        <f t="shared" si="523"/>
        <v>0</v>
      </c>
      <c r="S1011" s="51">
        <f>VLOOKUP(CONCATENATE($F1011," ",$G1011),AllocFactorMatrix,(S$4+1),FALSE)*$E1012</f>
        <v>0</v>
      </c>
      <c r="T1011" s="51">
        <f>VLOOKUP(CONCATENATE($F1011," ",$G1011),AllocFactorMatrix,(T$4+1),FALSE)*$E1012</f>
        <v>0</v>
      </c>
      <c r="U1011" s="51">
        <f>VLOOKUP(CONCATENATE($F1011," ",$G1011),AllocFactorMatrix,(U$4+1),FALSE)*$E1012</f>
        <v>0</v>
      </c>
      <c r="V1011" s="51">
        <f>VLOOKUP(CONCATENATE($F1011," ",$G1011),AllocFactorMatrix,(V$4+1),FALSE)*$E1012</f>
        <v>0</v>
      </c>
      <c r="W1011" s="51">
        <f t="shared" si="525"/>
        <v>0</v>
      </c>
      <c r="X1011" s="51">
        <f>VLOOKUP(CONCATENATE($F1011," ",$G1011),AllocFactorMatrix,(X$4+1),FALSE)*$E1012</f>
        <v>0</v>
      </c>
      <c r="Y1011" s="51">
        <f>VLOOKUP(CONCATENATE($F1011," ",$G1011),AllocFactorMatrix,(Y$4+1),FALSE)*$E1012</f>
        <v>0</v>
      </c>
      <c r="Z1011" s="51">
        <f t="shared" si="524"/>
        <v>0</v>
      </c>
      <c r="AA1011" s="51">
        <f>VLOOKUP(CONCATENATE($F1011," ",$G1011),AllocFactorMatrix,(AA$4+1),FALSE)*$E1012</f>
        <v>0</v>
      </c>
      <c r="AB1011" s="51">
        <f>VLOOKUP(CONCATENATE($F1011," ",$G1011),AllocFactorMatrix,(AB$4+1),FALSE)*$E1012</f>
        <v>0</v>
      </c>
      <c r="AC1011" s="51">
        <f>VLOOKUP(CONCATENATE($F1011," ",$G1011),AllocFactorMatrix,(AC$4+1),FALSE)*$E1012</f>
        <v>0</v>
      </c>
    </row>
    <row r="1012" spans="1:29" s="48" customFormat="1" collapsed="1">
      <c r="A1012" s="53"/>
      <c r="B1012" s="104"/>
      <c r="C1012" s="52"/>
      <c r="D1012" s="102" t="s">
        <v>531</v>
      </c>
      <c r="E1012" s="92">
        <v>-46312</v>
      </c>
      <c r="F1012" s="93" t="s">
        <v>191</v>
      </c>
      <c r="G1012" s="52" t="str">
        <f>$G$15</f>
        <v>TOTAL</v>
      </c>
      <c r="H1012" s="50">
        <f t="shared" si="521"/>
        <v>-46311.999999999993</v>
      </c>
      <c r="I1012" s="51">
        <f>VLOOKUP(CONCATENATE($F1012," ",$G1012),AllocFactorMatrix,(I$4+1),FALSE)*$E1012</f>
        <v>-23787.74670227696</v>
      </c>
      <c r="J1012" s="51">
        <f>VLOOKUP(CONCATENATE($F1012," ",$G1012),AllocFactorMatrix,(J$4+1),FALSE)*$E1012</f>
        <v>-5553.5540598765556</v>
      </c>
      <c r="K1012" s="51">
        <f>VLOOKUP(CONCATENATE($F1012," ",$G1012),AllocFactorMatrix,(K$4+1),FALSE)*$E1012</f>
        <v>-77.295418869002816</v>
      </c>
      <c r="L1012" s="51">
        <f>VLOOKUP(CONCATENATE($F1012," ",$G1012),AllocFactorMatrix,(L$4+1),FALSE)*$E1012</f>
        <v>-11.46678666148401</v>
      </c>
      <c r="M1012" s="51">
        <f t="shared" si="522"/>
        <v>-5642.316265407042</v>
      </c>
      <c r="N1012" s="51">
        <f>VLOOKUP(CONCATENATE($F1012," ",$G1012),AllocFactorMatrix,(N$4+1),FALSE)*$E1012</f>
        <v>-3284.7210227124019</v>
      </c>
      <c r="O1012" s="51">
        <f>VLOOKUP(CONCATENATE($F1012," ",$G1012),AllocFactorMatrix,(O$4+1),FALSE)*$E1012</f>
        <v>-588.94455673953144</v>
      </c>
      <c r="P1012" s="51">
        <f>VLOOKUP(CONCATENATE($F1012," ",$G1012),AllocFactorMatrix,(P$4+1),FALSE)*$E1012</f>
        <v>-126.89516058992433</v>
      </c>
      <c r="Q1012" s="51">
        <f>VLOOKUP(CONCATENATE($F1012," ",$G1012),AllocFactorMatrix,(Q$4+1),FALSE)*$E1012</f>
        <v>-3.5727158519037143</v>
      </c>
      <c r="R1012" s="51">
        <f t="shared" si="523"/>
        <v>-4004.1334558937615</v>
      </c>
      <c r="S1012" s="51">
        <f>VLOOKUP(CONCATENATE($F1012," ",$G1012),AllocFactorMatrix,(S$4+1),FALSE)*$E1012</f>
        <v>-153.96695014075158</v>
      </c>
      <c r="T1012" s="51">
        <f>VLOOKUP(CONCATENATE($F1012," ",$G1012),AllocFactorMatrix,(T$4+1),FALSE)*$E1012</f>
        <v>-2095.2739134122326</v>
      </c>
      <c r="U1012" s="51">
        <f>VLOOKUP(CONCATENATE($F1012," ",$G1012),AllocFactorMatrix,(U$4+1),FALSE)*$E1012</f>
        <v>-8500.253809981521</v>
      </c>
      <c r="V1012" s="51">
        <f>VLOOKUP(CONCATENATE($F1012," ",$G1012),AllocFactorMatrix,(V$4+1),FALSE)*$E1012</f>
        <v>-1146.9030327891153</v>
      </c>
      <c r="W1012" s="51">
        <f t="shared" si="525"/>
        <v>-11896.397706323622</v>
      </c>
      <c r="X1012" s="51">
        <f>VLOOKUP(CONCATENATE($F1012," ",$G1012),AllocFactorMatrix,(X$4+1),FALSE)*$E1012</f>
        <v>-901.28712972505855</v>
      </c>
      <c r="Y1012" s="51">
        <f>VLOOKUP(CONCATENATE($F1012," ",$G1012),AllocFactorMatrix,(Y$4+1),FALSE)*$E1012</f>
        <v>-18.021220196656042</v>
      </c>
      <c r="Z1012" s="51">
        <f t="shared" si="524"/>
        <v>-919.30834992171458</v>
      </c>
      <c r="AA1012" s="51">
        <f>VLOOKUP(CONCATENATE($F1012," ",$G1012),AllocFactorMatrix,(AA$4+1),FALSE)*$E1012</f>
        <v>-11.909483365556145</v>
      </c>
      <c r="AB1012" s="51">
        <f>VLOOKUP(CONCATENATE($F1012," ",$G1012),AllocFactorMatrix,(AB$4+1),FALSE)*$E1012</f>
        <v>-41.644042749812435</v>
      </c>
      <c r="AC1012" s="51">
        <f>VLOOKUP(CONCATENATE($F1012," ",$G1012),AllocFactorMatrix,(AC$4+1),FALSE)*$E1012</f>
        <v>-8.5439940615285686</v>
      </c>
    </row>
    <row r="1013" spans="1:29" hidden="1" outlineLevel="1">
      <c r="E1013" s="48"/>
      <c r="F1013" s="175" t="str">
        <f>F1020</f>
        <v>RB_GUP_EPIS_D</v>
      </c>
      <c r="G1013" s="52" t="str">
        <f>$G$8</f>
        <v>PRODUCTION</v>
      </c>
      <c r="H1013" s="4">
        <f t="shared" si="521"/>
        <v>0</v>
      </c>
      <c r="I1013" s="5">
        <f>VLOOKUP(CONCATENATE($F1013," ",$G1013),AllocFactorMatrix,(I$4+1),FALSE)*$E1020</f>
        <v>0</v>
      </c>
      <c r="J1013" s="5">
        <f>VLOOKUP(CONCATENATE($F1013," ",$G1013),AllocFactorMatrix,(J$4+1),FALSE)*$E1020</f>
        <v>0</v>
      </c>
      <c r="K1013" s="5">
        <f>VLOOKUP(CONCATENATE($F1013," ",$G1013),AllocFactorMatrix,(K$4+1),FALSE)*$E1020</f>
        <v>0</v>
      </c>
      <c r="L1013" s="5">
        <f>VLOOKUP(CONCATENATE($F1013," ",$G1013),AllocFactorMatrix,(L$4+1),FALSE)*$E1020</f>
        <v>0</v>
      </c>
      <c r="M1013" s="5">
        <f t="shared" si="511"/>
        <v>0</v>
      </c>
      <c r="N1013" s="5">
        <f>VLOOKUP(CONCATENATE($F1013," ",$G1013),AllocFactorMatrix,(N$4+1),FALSE)*$E1020</f>
        <v>0</v>
      </c>
      <c r="O1013" s="5">
        <f>VLOOKUP(CONCATENATE($F1013," ",$G1013),AllocFactorMatrix,(O$4+1),FALSE)*$E1020</f>
        <v>0</v>
      </c>
      <c r="P1013" s="5">
        <f>VLOOKUP(CONCATENATE($F1013," ",$G1013),AllocFactorMatrix,(P$4+1),FALSE)*$E1020</f>
        <v>0</v>
      </c>
      <c r="Q1013" s="5">
        <f>VLOOKUP(CONCATENATE($F1013," ",$G1013),AllocFactorMatrix,(Q$4+1),FALSE)*$E1020</f>
        <v>0</v>
      </c>
      <c r="R1013" s="5">
        <f t="shared" si="513"/>
        <v>0</v>
      </c>
      <c r="S1013" s="5">
        <f>VLOOKUP(CONCATENATE($F1013," ",$G1013),AllocFactorMatrix,(S$4+1),FALSE)*$E1020</f>
        <v>0</v>
      </c>
      <c r="T1013" s="5">
        <f>VLOOKUP(CONCATENATE($F1013," ",$G1013),AllocFactorMatrix,(T$4+1),FALSE)*$E1020</f>
        <v>0</v>
      </c>
      <c r="U1013" s="5">
        <f>VLOOKUP(CONCATENATE($F1013," ",$G1013),AllocFactorMatrix,(U$4+1),FALSE)*$E1020</f>
        <v>0</v>
      </c>
      <c r="V1013" s="5">
        <f>VLOOKUP(CONCATENATE($F1013," ",$G1013),AllocFactorMatrix,(V$4+1),FALSE)*$E1020</f>
        <v>0</v>
      </c>
      <c r="W1013" s="5">
        <f>SUBTOTAL(9,S1013:V1013)</f>
        <v>0</v>
      </c>
      <c r="X1013" s="5">
        <f>VLOOKUP(CONCATENATE($F1013," ",$G1013),AllocFactorMatrix,(X$4+1),FALSE)*$E1020</f>
        <v>0</v>
      </c>
      <c r="Y1013" s="5">
        <f>VLOOKUP(CONCATENATE($F1013," ",$G1013),AllocFactorMatrix,(Y$4+1),FALSE)*$E1020</f>
        <v>0</v>
      </c>
      <c r="Z1013" s="5">
        <f t="shared" si="512"/>
        <v>0</v>
      </c>
      <c r="AA1013" s="5">
        <f>VLOOKUP(CONCATENATE($F1013," ",$G1013),AllocFactorMatrix,(AA$4+1),FALSE)*$E1020</f>
        <v>0</v>
      </c>
      <c r="AB1013" s="5">
        <f>VLOOKUP(CONCATENATE($F1013," ",$G1013),AllocFactorMatrix,(AB$4+1),FALSE)*$E1020</f>
        <v>0</v>
      </c>
      <c r="AC1013" s="5">
        <f>VLOOKUP(CONCATENATE($F1013," ",$G1013),AllocFactorMatrix,(AC$4+1),FALSE)*$E1020</f>
        <v>0</v>
      </c>
    </row>
    <row r="1014" spans="1:29" hidden="1" outlineLevel="1">
      <c r="E1014" s="48"/>
      <c r="F1014" s="175" t="str">
        <f>F1020</f>
        <v>RB_GUP_EPIS_D</v>
      </c>
      <c r="G1014" s="52" t="str">
        <f>$G$9</f>
        <v>BULKTRAN</v>
      </c>
      <c r="H1014" s="4">
        <f t="shared" si="521"/>
        <v>0</v>
      </c>
      <c r="I1014" s="5">
        <f>VLOOKUP(CONCATENATE($F1014," ",$G1014),AllocFactorMatrix,(I$4+1),FALSE)*$E1020</f>
        <v>0</v>
      </c>
      <c r="J1014" s="5">
        <f>VLOOKUP(CONCATENATE($F1014," ",$G1014),AllocFactorMatrix,(J$4+1),FALSE)*$E1020</f>
        <v>0</v>
      </c>
      <c r="K1014" s="5">
        <f>VLOOKUP(CONCATENATE($F1014," ",$G1014),AllocFactorMatrix,(K$4+1),FALSE)*$E1020</f>
        <v>0</v>
      </c>
      <c r="L1014" s="5">
        <f>VLOOKUP(CONCATENATE($F1014," ",$G1014),AllocFactorMatrix,(L$4+1),FALSE)*$E1020</f>
        <v>0</v>
      </c>
      <c r="M1014" s="5">
        <f t="shared" si="511"/>
        <v>0</v>
      </c>
      <c r="N1014" s="5">
        <f>VLOOKUP(CONCATENATE($F1014," ",$G1014),AllocFactorMatrix,(N$4+1),FALSE)*$E1020</f>
        <v>0</v>
      </c>
      <c r="O1014" s="5">
        <f>VLOOKUP(CONCATENATE($F1014," ",$G1014),AllocFactorMatrix,(O$4+1),FALSE)*$E1020</f>
        <v>0</v>
      </c>
      <c r="P1014" s="5">
        <f>VLOOKUP(CONCATENATE($F1014," ",$G1014),AllocFactorMatrix,(P$4+1),FALSE)*$E1020</f>
        <v>0</v>
      </c>
      <c r="Q1014" s="5">
        <f>VLOOKUP(CONCATENATE($F1014," ",$G1014),AllocFactorMatrix,(Q$4+1),FALSE)*$E1020</f>
        <v>0</v>
      </c>
      <c r="R1014" s="5">
        <f t="shared" si="513"/>
        <v>0</v>
      </c>
      <c r="S1014" s="5">
        <f>VLOOKUP(CONCATENATE($F1014," ",$G1014),AllocFactorMatrix,(S$4+1),FALSE)*$E1020</f>
        <v>0</v>
      </c>
      <c r="T1014" s="5">
        <f>VLOOKUP(CONCATENATE($F1014," ",$G1014),AllocFactorMatrix,(T$4+1),FALSE)*$E1020</f>
        <v>0</v>
      </c>
      <c r="U1014" s="5">
        <f>VLOOKUP(CONCATENATE($F1014," ",$G1014),AllocFactorMatrix,(U$4+1),FALSE)*$E1020</f>
        <v>0</v>
      </c>
      <c r="V1014" s="5">
        <f>VLOOKUP(CONCATENATE($F1014," ",$G1014),AllocFactorMatrix,(V$4+1),FALSE)*$E1020</f>
        <v>0</v>
      </c>
      <c r="W1014" s="5">
        <f t="shared" ref="W1014:W1020" si="526">SUBTOTAL(9,S1014:V1014)</f>
        <v>0</v>
      </c>
      <c r="X1014" s="5">
        <f>VLOOKUP(CONCATENATE($F1014," ",$G1014),AllocFactorMatrix,(X$4+1),FALSE)*$E1020</f>
        <v>0</v>
      </c>
      <c r="Y1014" s="5">
        <f>VLOOKUP(CONCATENATE($F1014," ",$G1014),AllocFactorMatrix,(Y$4+1),FALSE)*$E1020</f>
        <v>0</v>
      </c>
      <c r="Z1014" s="5">
        <f t="shared" si="512"/>
        <v>0</v>
      </c>
      <c r="AA1014" s="5">
        <f>VLOOKUP(CONCATENATE($F1014," ",$G1014),AllocFactorMatrix,(AA$4+1),FALSE)*$E1020</f>
        <v>0</v>
      </c>
      <c r="AB1014" s="5">
        <f>VLOOKUP(CONCATENATE($F1014," ",$G1014),AllocFactorMatrix,(AB$4+1),FALSE)*$E1020</f>
        <v>0</v>
      </c>
      <c r="AC1014" s="5">
        <f>VLOOKUP(CONCATENATE($F1014," ",$G1014),AllocFactorMatrix,(AC$4+1),FALSE)*$E1020</f>
        <v>0</v>
      </c>
    </row>
    <row r="1015" spans="1:29" hidden="1" outlineLevel="1">
      <c r="E1015" s="48"/>
      <c r="F1015" s="175" t="str">
        <f>F1020</f>
        <v>RB_GUP_EPIS_D</v>
      </c>
      <c r="G1015" s="52" t="str">
        <f>$G$10</f>
        <v>SUBTRAN</v>
      </c>
      <c r="H1015" s="4">
        <f t="shared" si="521"/>
        <v>0</v>
      </c>
      <c r="I1015" s="5">
        <f>VLOOKUP(CONCATENATE($F1015," ",$G1015),AllocFactorMatrix,(I$4+1),FALSE)*$E1020</f>
        <v>0</v>
      </c>
      <c r="J1015" s="5">
        <f>VLOOKUP(CONCATENATE($F1015," ",$G1015),AllocFactorMatrix,(J$4+1),FALSE)*$E1020</f>
        <v>0</v>
      </c>
      <c r="K1015" s="5">
        <f>VLOOKUP(CONCATENATE($F1015," ",$G1015),AllocFactorMatrix,(K$4+1),FALSE)*$E1020</f>
        <v>0</v>
      </c>
      <c r="L1015" s="5">
        <f>VLOOKUP(CONCATENATE($F1015," ",$G1015),AllocFactorMatrix,(L$4+1),FALSE)*$E1020</f>
        <v>0</v>
      </c>
      <c r="M1015" s="5">
        <f t="shared" si="511"/>
        <v>0</v>
      </c>
      <c r="N1015" s="5">
        <f>VLOOKUP(CONCATENATE($F1015," ",$G1015),AllocFactorMatrix,(N$4+1),FALSE)*$E1020</f>
        <v>0</v>
      </c>
      <c r="O1015" s="5">
        <f>VLOOKUP(CONCATENATE($F1015," ",$G1015),AllocFactorMatrix,(O$4+1),FALSE)*$E1020</f>
        <v>0</v>
      </c>
      <c r="P1015" s="5">
        <f>VLOOKUP(CONCATENATE($F1015," ",$G1015),AllocFactorMatrix,(P$4+1),FALSE)*$E1020</f>
        <v>0</v>
      </c>
      <c r="Q1015" s="5">
        <f>VLOOKUP(CONCATENATE($F1015," ",$G1015),AllocFactorMatrix,(Q$4+1),FALSE)*$E1020</f>
        <v>0</v>
      </c>
      <c r="R1015" s="5">
        <f t="shared" si="513"/>
        <v>0</v>
      </c>
      <c r="S1015" s="5">
        <f>VLOOKUP(CONCATENATE($F1015," ",$G1015),AllocFactorMatrix,(S$4+1),FALSE)*$E1020</f>
        <v>0</v>
      </c>
      <c r="T1015" s="5">
        <f>VLOOKUP(CONCATENATE($F1015," ",$G1015),AllocFactorMatrix,(T$4+1),FALSE)*$E1020</f>
        <v>0</v>
      </c>
      <c r="U1015" s="5">
        <f>VLOOKUP(CONCATENATE($F1015," ",$G1015),AllocFactorMatrix,(U$4+1),FALSE)*$E1020</f>
        <v>0</v>
      </c>
      <c r="V1015" s="5">
        <f>VLOOKUP(CONCATENATE($F1015," ",$G1015),AllocFactorMatrix,(V$4+1),FALSE)*$E1020</f>
        <v>0</v>
      </c>
      <c r="W1015" s="5">
        <f t="shared" si="526"/>
        <v>0</v>
      </c>
      <c r="X1015" s="5">
        <f>VLOOKUP(CONCATENATE($F1015," ",$G1015),AllocFactorMatrix,(X$4+1),FALSE)*$E1020</f>
        <v>0</v>
      </c>
      <c r="Y1015" s="5">
        <f>VLOOKUP(CONCATENATE($F1015," ",$G1015),AllocFactorMatrix,(Y$4+1),FALSE)*$E1020</f>
        <v>0</v>
      </c>
      <c r="Z1015" s="5">
        <f t="shared" si="512"/>
        <v>0</v>
      </c>
      <c r="AA1015" s="5">
        <f>VLOOKUP(CONCATENATE($F1015," ",$G1015),AllocFactorMatrix,(AA$4+1),FALSE)*$E1020</f>
        <v>0</v>
      </c>
      <c r="AB1015" s="5">
        <f>VLOOKUP(CONCATENATE($F1015," ",$G1015),AllocFactorMatrix,(AB$4+1),FALSE)*$E1020</f>
        <v>0</v>
      </c>
      <c r="AC1015" s="5">
        <f>VLOOKUP(CONCATENATE($F1015," ",$G1015),AllocFactorMatrix,(AC$4+1),FALSE)*$E1020</f>
        <v>0</v>
      </c>
    </row>
    <row r="1016" spans="1:29" hidden="1" outlineLevel="1">
      <c r="E1016" s="48"/>
      <c r="F1016" s="175" t="str">
        <f>F1020</f>
        <v>RB_GUP_EPIS_D</v>
      </c>
      <c r="G1016" s="52" t="str">
        <f>$G$11</f>
        <v>DISTPRI</v>
      </c>
      <c r="H1016" s="4">
        <f t="shared" si="521"/>
        <v>795876.91628923104</v>
      </c>
      <c r="I1016" s="5">
        <f>VLOOKUP(CONCATENATE($F1016," ",$G1016),AllocFactorMatrix,(I$4+1),FALSE)*$E1020</f>
        <v>521145.83005036332</v>
      </c>
      <c r="J1016" s="5">
        <f>VLOOKUP(CONCATENATE($F1016," ",$G1016),AllocFactorMatrix,(J$4+1),FALSE)*$E1020</f>
        <v>121968.23865827054</v>
      </c>
      <c r="K1016" s="5">
        <f>VLOOKUP(CONCATENATE($F1016," ",$G1016),AllocFactorMatrix,(K$4+1),FALSE)*$E1020</f>
        <v>1703.6219719370993</v>
      </c>
      <c r="L1016" s="5">
        <f>VLOOKUP(CONCATENATE($F1016," ",$G1016),AllocFactorMatrix,(L$4+1),FALSE)*$E1020</f>
        <v>0</v>
      </c>
      <c r="M1016" s="5">
        <f t="shared" si="511"/>
        <v>123671.86063020764</v>
      </c>
      <c r="N1016" s="5">
        <f>VLOOKUP(CONCATENATE($F1016," ",$G1016),AllocFactorMatrix,(N$4+1),FALSE)*$E1020</f>
        <v>70804.955176551579</v>
      </c>
      <c r="O1016" s="5">
        <f>VLOOKUP(CONCATENATE($F1016," ",$G1016),AllocFactorMatrix,(O$4+1),FALSE)*$E1020</f>
        <v>12722.177076911319</v>
      </c>
      <c r="P1016" s="5">
        <f>VLOOKUP(CONCATENATE($F1016," ",$G1016),AllocFactorMatrix,(P$4+1),FALSE)*$E1020</f>
        <v>0</v>
      </c>
      <c r="Q1016" s="5">
        <f>VLOOKUP(CONCATENATE($F1016," ",$G1016),AllocFactorMatrix,(Q$4+1),FALSE)*$E1020</f>
        <v>0</v>
      </c>
      <c r="R1016" s="5">
        <f t="shared" si="513"/>
        <v>83527.1322534629</v>
      </c>
      <c r="S1016" s="5">
        <f>VLOOKUP(CONCATENATE($F1016," ",$G1016),AllocFactorMatrix,(S$4+1),FALSE)*$E1020</f>
        <v>3201.5704605331398</v>
      </c>
      <c r="T1016" s="5">
        <f>VLOOKUP(CONCATENATE($F1016," ",$G1016),AllocFactorMatrix,(T$4+1),FALSE)*$E1020</f>
        <v>44270.877116350501</v>
      </c>
      <c r="U1016" s="5">
        <f>VLOOKUP(CONCATENATE($F1016," ",$G1016),AllocFactorMatrix,(U$4+1),FALSE)*$E1020</f>
        <v>0</v>
      </c>
      <c r="V1016" s="5">
        <f>VLOOKUP(CONCATENATE($F1016," ",$G1016),AllocFactorMatrix,(V$4+1),FALSE)*$E1020</f>
        <v>0</v>
      </c>
      <c r="W1016" s="5">
        <f t="shared" si="526"/>
        <v>47472.447576883642</v>
      </c>
      <c r="X1016" s="5">
        <f>VLOOKUP(CONCATENATE($F1016," ",$G1016),AllocFactorMatrix,(X$4+1),FALSE)*$E1020</f>
        <v>19414.13364749854</v>
      </c>
      <c r="Y1016" s="5">
        <f>VLOOKUP(CONCATENATE($F1016," ",$G1016),AllocFactorMatrix,(Y$4+1),FALSE)*$E1020</f>
        <v>389.67227858139455</v>
      </c>
      <c r="Z1016" s="5">
        <f t="shared" si="512"/>
        <v>19803.805926079935</v>
      </c>
      <c r="AA1016" s="5">
        <f>VLOOKUP(CONCATENATE($F1016," ",$G1016),AllocFactorMatrix,(AA$4+1),FALSE)*$E1020</f>
        <v>255.83985223354205</v>
      </c>
      <c r="AB1016" s="5">
        <f>VLOOKUP(CONCATENATE($F1016," ",$G1016),AllocFactorMatrix,(AB$4+1),FALSE)*$E1020</f>
        <v>0</v>
      </c>
      <c r="AC1016" s="5">
        <f>VLOOKUP(CONCATENATE($F1016," ",$G1016),AllocFactorMatrix,(AC$4+1),FALSE)*$E1020</f>
        <v>0</v>
      </c>
    </row>
    <row r="1017" spans="1:29" hidden="1" outlineLevel="1">
      <c r="E1017" s="48"/>
      <c r="F1017" s="175" t="str">
        <f>F1020</f>
        <v>RB_GUP_EPIS_D</v>
      </c>
      <c r="G1017" s="52" t="str">
        <f>$G$12</f>
        <v>DISTSEC</v>
      </c>
      <c r="H1017" s="4">
        <f t="shared" si="521"/>
        <v>383386.45576728071</v>
      </c>
      <c r="I1017" s="5">
        <f>VLOOKUP(CONCATENATE($F1017," ",$G1017),AllocFactorMatrix,(I$4+1),FALSE)*$E1020</f>
        <v>284513.03797747806</v>
      </c>
      <c r="J1017" s="5">
        <f>VLOOKUP(CONCATENATE($F1017," ",$G1017),AllocFactorMatrix,(J$4+1),FALSE)*$E1020</f>
        <v>57370.539686033662</v>
      </c>
      <c r="K1017" s="5">
        <f>VLOOKUP(CONCATENATE($F1017," ",$G1017),AllocFactorMatrix,(K$4+1),FALSE)*$E1020</f>
        <v>0</v>
      </c>
      <c r="L1017" s="5">
        <f>VLOOKUP(CONCATENATE($F1017," ",$G1017),AllocFactorMatrix,(L$4+1),FALSE)*$E1020</f>
        <v>0</v>
      </c>
      <c r="M1017" s="5">
        <f t="shared" si="511"/>
        <v>57370.539686033662</v>
      </c>
      <c r="N1017" s="5">
        <f>VLOOKUP(CONCATENATE($F1017," ",$G1017),AllocFactorMatrix,(N$4+1),FALSE)*$E1020</f>
        <v>28675.831250777705</v>
      </c>
      <c r="O1017" s="5">
        <f>VLOOKUP(CONCATENATE($F1017," ",$G1017),AllocFactorMatrix,(O$4+1),FALSE)*$E1020</f>
        <v>0</v>
      </c>
      <c r="P1017" s="5">
        <f>VLOOKUP(CONCATENATE($F1017," ",$G1017),AllocFactorMatrix,(P$4+1),FALSE)*$E1020</f>
        <v>0</v>
      </c>
      <c r="Q1017" s="5">
        <f>VLOOKUP(CONCATENATE($F1017," ",$G1017),AllocFactorMatrix,(Q$4+1),FALSE)*$E1020</f>
        <v>0</v>
      </c>
      <c r="R1017" s="5">
        <f t="shared" si="513"/>
        <v>28675.831250777705</v>
      </c>
      <c r="S1017" s="5">
        <f>VLOOKUP(CONCATENATE($F1017," ",$G1017),AllocFactorMatrix,(S$4+1),FALSE)*$E1020</f>
        <v>1071.8354304505715</v>
      </c>
      <c r="T1017" s="5">
        <f>VLOOKUP(CONCATENATE($F1017," ",$G1017),AllocFactorMatrix,(T$4+1),FALSE)*$E1020</f>
        <v>0</v>
      </c>
      <c r="U1017" s="5">
        <f>VLOOKUP(CONCATENATE($F1017," ",$G1017),AllocFactorMatrix,(U$4+1),FALSE)*$E1020</f>
        <v>0</v>
      </c>
      <c r="V1017" s="5">
        <f>VLOOKUP(CONCATENATE($F1017," ",$G1017),AllocFactorMatrix,(V$4+1),FALSE)*$E1020</f>
        <v>0</v>
      </c>
      <c r="W1017" s="5">
        <f t="shared" si="526"/>
        <v>1071.8354304505715</v>
      </c>
      <c r="X1017" s="5">
        <f>VLOOKUP(CONCATENATE($F1017," ",$G1017),AllocFactorMatrix,(X$4+1),FALSE)*$E1020</f>
        <v>8100.2553807607428</v>
      </c>
      <c r="Y1017" s="5">
        <f>VLOOKUP(CONCATENATE($F1017," ",$G1017),AllocFactorMatrix,(Y$4+1),FALSE)*$E1020</f>
        <v>0</v>
      </c>
      <c r="Z1017" s="5">
        <f t="shared" si="512"/>
        <v>8100.2553807607428</v>
      </c>
      <c r="AA1017" s="5">
        <f>VLOOKUP(CONCATENATE($F1017," ",$G1017),AllocFactorMatrix,(AA$4+1),FALSE)*$E1020</f>
        <v>95.773950661861491</v>
      </c>
      <c r="AB1017" s="5">
        <f>VLOOKUP(CONCATENATE($F1017," ",$G1017),AllocFactorMatrix,(AB$4+1),FALSE)*$E1020</f>
        <v>2947.8944408066873</v>
      </c>
      <c r="AC1017" s="5">
        <f>VLOOKUP(CONCATENATE($F1017," ",$G1017),AllocFactorMatrix,(AC$4+1),FALSE)*$E1020</f>
        <v>611.28765031135936</v>
      </c>
    </row>
    <row r="1018" spans="1:29" hidden="1" outlineLevel="1">
      <c r="E1018" s="48"/>
      <c r="F1018" s="175" t="str">
        <f>F1020</f>
        <v>RB_GUP_EPIS_D</v>
      </c>
      <c r="G1018" s="52" t="str">
        <f>$G$13</f>
        <v>ENERGY</v>
      </c>
      <c r="H1018" s="4">
        <f t="shared" si="521"/>
        <v>0</v>
      </c>
      <c r="I1018" s="5">
        <f>VLOOKUP(CONCATENATE($F1018," ",$G1018),AllocFactorMatrix,(I$4+1),FALSE)*$E1020</f>
        <v>0</v>
      </c>
      <c r="J1018" s="5">
        <f>VLOOKUP(CONCATENATE($F1018," ",$G1018),AllocFactorMatrix,(J$4+1),FALSE)*$E1020</f>
        <v>0</v>
      </c>
      <c r="K1018" s="5">
        <f>VLOOKUP(CONCATENATE($F1018," ",$G1018),AllocFactorMatrix,(K$4+1),FALSE)*$E1020</f>
        <v>0</v>
      </c>
      <c r="L1018" s="5">
        <f>VLOOKUP(CONCATENATE($F1018," ",$G1018),AllocFactorMatrix,(L$4+1),FALSE)*$E1020</f>
        <v>0</v>
      </c>
      <c r="M1018" s="5">
        <f t="shared" si="511"/>
        <v>0</v>
      </c>
      <c r="N1018" s="5">
        <f>VLOOKUP(CONCATENATE($F1018," ",$G1018),AllocFactorMatrix,(N$4+1),FALSE)*$E1020</f>
        <v>0</v>
      </c>
      <c r="O1018" s="5">
        <f>VLOOKUP(CONCATENATE($F1018," ",$G1018),AllocFactorMatrix,(O$4+1),FALSE)*$E1020</f>
        <v>0</v>
      </c>
      <c r="P1018" s="5">
        <f>VLOOKUP(CONCATENATE($F1018," ",$G1018),AllocFactorMatrix,(P$4+1),FALSE)*$E1020</f>
        <v>0</v>
      </c>
      <c r="Q1018" s="5">
        <f>VLOOKUP(CONCATENATE($F1018," ",$G1018),AllocFactorMatrix,(Q$4+1),FALSE)*$E1020</f>
        <v>0</v>
      </c>
      <c r="R1018" s="5">
        <f t="shared" si="513"/>
        <v>0</v>
      </c>
      <c r="S1018" s="5">
        <f>VLOOKUP(CONCATENATE($F1018," ",$G1018),AllocFactorMatrix,(S$4+1),FALSE)*$E1020</f>
        <v>0</v>
      </c>
      <c r="T1018" s="5">
        <f>VLOOKUP(CONCATENATE($F1018," ",$G1018),AllocFactorMatrix,(T$4+1),FALSE)*$E1020</f>
        <v>0</v>
      </c>
      <c r="U1018" s="5">
        <f>VLOOKUP(CONCATENATE($F1018," ",$G1018),AllocFactorMatrix,(U$4+1),FALSE)*$E1020</f>
        <v>0</v>
      </c>
      <c r="V1018" s="5">
        <f>VLOOKUP(CONCATENATE($F1018," ",$G1018),AllocFactorMatrix,(V$4+1),FALSE)*$E1020</f>
        <v>0</v>
      </c>
      <c r="W1018" s="5">
        <f t="shared" si="526"/>
        <v>0</v>
      </c>
      <c r="X1018" s="5">
        <f>VLOOKUP(CONCATENATE($F1018," ",$G1018),AllocFactorMatrix,(X$4+1),FALSE)*$E1020</f>
        <v>0</v>
      </c>
      <c r="Y1018" s="5">
        <f>VLOOKUP(CONCATENATE($F1018," ",$G1018),AllocFactorMatrix,(Y$4+1),FALSE)*$E1020</f>
        <v>0</v>
      </c>
      <c r="Z1018" s="5">
        <f t="shared" si="512"/>
        <v>0</v>
      </c>
      <c r="AA1018" s="5">
        <f>VLOOKUP(CONCATENATE($F1018," ",$G1018),AllocFactorMatrix,(AA$4+1),FALSE)*$E1020</f>
        <v>0</v>
      </c>
      <c r="AB1018" s="5">
        <f>VLOOKUP(CONCATENATE($F1018," ",$G1018),AllocFactorMatrix,(AB$4+1),FALSE)*$E1020</f>
        <v>0</v>
      </c>
      <c r="AC1018" s="5">
        <f>VLOOKUP(CONCATENATE($F1018," ",$G1018),AllocFactorMatrix,(AC$4+1),FALSE)*$E1020</f>
        <v>0</v>
      </c>
    </row>
    <row r="1019" spans="1:29" hidden="1" outlineLevel="1">
      <c r="E1019" s="48"/>
      <c r="F1019" s="175" t="str">
        <f>F1020</f>
        <v>RB_GUP_EPIS_D</v>
      </c>
      <c r="G1019" s="52" t="str">
        <f>$G$14</f>
        <v>CUSTOMER</v>
      </c>
      <c r="H1019" s="4">
        <f t="shared" si="521"/>
        <v>168042.62794348851</v>
      </c>
      <c r="I1019" s="5">
        <f>VLOOKUP(CONCATENATE($F1019," ",$G1019),AllocFactorMatrix,(I$4+1),FALSE)*$E1020</f>
        <v>78580.675442756925</v>
      </c>
      <c r="J1019" s="5">
        <f>VLOOKUP(CONCATENATE($F1019," ",$G1019),AllocFactorMatrix,(J$4+1),FALSE)*$E1020</f>
        <v>26552.819186377928</v>
      </c>
      <c r="K1019" s="5">
        <f>VLOOKUP(CONCATENATE($F1019," ",$G1019),AllocFactorMatrix,(K$4+1),FALSE)*$E1020</f>
        <v>1795.4511586243661</v>
      </c>
      <c r="L1019" s="5">
        <f>VLOOKUP(CONCATENATE($F1019," ",$G1019),AllocFactorMatrix,(L$4+1),FALSE)*$E1020</f>
        <v>302.43809987870503</v>
      </c>
      <c r="M1019" s="5">
        <f t="shared" si="511"/>
        <v>28650.708444881002</v>
      </c>
      <c r="N1019" s="5">
        <f>VLOOKUP(CONCATENATE($F1019," ",$G1019),AllocFactorMatrix,(N$4+1),FALSE)*$E1020</f>
        <v>2167.2528538337424</v>
      </c>
      <c r="O1019" s="5">
        <f>VLOOKUP(CONCATENATE($F1019," ",$G1019),AllocFactorMatrix,(O$4+1),FALSE)*$E1020</f>
        <v>631.57795627043731</v>
      </c>
      <c r="P1019" s="5">
        <f>VLOOKUP(CONCATENATE($F1019," ",$G1019),AllocFactorMatrix,(P$4+1),FALSE)*$E1020</f>
        <v>743.81528836990788</v>
      </c>
      <c r="Q1019" s="5">
        <f>VLOOKUP(CONCATENATE($F1019," ",$G1019),AllocFactorMatrix,(Q$4+1),FALSE)*$E1020</f>
        <v>92.975630045126437</v>
      </c>
      <c r="R1019" s="5">
        <f t="shared" si="513"/>
        <v>3635.6217285192142</v>
      </c>
      <c r="S1019" s="5">
        <f>VLOOKUP(CONCATENATE($F1019," ",$G1019),AllocFactorMatrix,(S$4+1),FALSE)*$E1020</f>
        <v>14.244510645990111</v>
      </c>
      <c r="T1019" s="5">
        <f>VLOOKUP(CONCATENATE($F1019," ",$G1019),AllocFactorMatrix,(T$4+1),FALSE)*$E1020</f>
        <v>447.82774075756947</v>
      </c>
      <c r="U1019" s="5">
        <f>VLOOKUP(CONCATENATE($F1019," ",$G1019),AllocFactorMatrix,(U$4+1),FALSE)*$E1020</f>
        <v>1250.3162960615186</v>
      </c>
      <c r="V1019" s="5">
        <f>VLOOKUP(CONCATENATE($F1019," ",$G1019),AllocFactorMatrix,(V$4+1),FALSE)*$E1020</f>
        <v>371.90138151285072</v>
      </c>
      <c r="W1019" s="5">
        <f t="shared" si="526"/>
        <v>2084.2899289779289</v>
      </c>
      <c r="X1019" s="5">
        <f>VLOOKUP(CONCATENATE($F1019," ",$G1019),AllocFactorMatrix,(X$4+1),FALSE)*$E1020</f>
        <v>435.86449028540829</v>
      </c>
      <c r="Y1019" s="5">
        <f>VLOOKUP(CONCATENATE($F1019," ",$G1019),AllocFactorMatrix,(Y$4+1),FALSE)*$E1020</f>
        <v>8.2519244967978072</v>
      </c>
      <c r="Z1019" s="5">
        <f t="shared" si="512"/>
        <v>444.11641478220611</v>
      </c>
      <c r="AA1019" s="5">
        <f>VLOOKUP(CONCATENATE($F1019," ",$G1019),AllocFactorMatrix,(AA$4+1),FALSE)*$E1020</f>
        <v>42.530887425594308</v>
      </c>
      <c r="AB1019" s="5">
        <f>VLOOKUP(CONCATENATE($F1019," ",$G1019),AllocFactorMatrix,(AB$4+1),FALSE)*$E1020</f>
        <v>48168.690129882263</v>
      </c>
      <c r="AC1019" s="5">
        <f>VLOOKUP(CONCATENATE($F1019," ",$G1019),AllocFactorMatrix,(AC$4+1),FALSE)*$E1020</f>
        <v>6435.9949662633717</v>
      </c>
    </row>
    <row r="1020" spans="1:29" collapsed="1">
      <c r="D1020" s="52" t="s">
        <v>532</v>
      </c>
      <c r="E1020" s="92">
        <v>1347306</v>
      </c>
      <c r="F1020" s="93" t="s">
        <v>65</v>
      </c>
      <c r="G1020" s="52" t="str">
        <f>$G$15</f>
        <v>TOTAL</v>
      </c>
      <c r="H1020" s="4">
        <f t="shared" si="521"/>
        <v>1347306.0000000002</v>
      </c>
      <c r="I1020" s="5">
        <f>VLOOKUP(CONCATENATE($F1020," ",$G1020),AllocFactorMatrix,(I$4+1),FALSE)*$E1020</f>
        <v>884239.54347059829</v>
      </c>
      <c r="J1020" s="5">
        <f>VLOOKUP(CONCATENATE($F1020," ",$G1020),AllocFactorMatrix,(J$4+1),FALSE)*$E1020</f>
        <v>205891.59753068213</v>
      </c>
      <c r="K1020" s="5">
        <f>VLOOKUP(CONCATENATE($F1020," ",$G1020),AllocFactorMatrix,(K$4+1),FALSE)*$E1020</f>
        <v>3499.0731305614659</v>
      </c>
      <c r="L1020" s="5">
        <f>VLOOKUP(CONCATENATE($F1020," ",$G1020),AllocFactorMatrix,(L$4+1),FALSE)*$E1020</f>
        <v>302.43809987870503</v>
      </c>
      <c r="M1020" s="5">
        <f t="shared" si="511"/>
        <v>209693.1087611223</v>
      </c>
      <c r="N1020" s="5">
        <f>VLOOKUP(CONCATENATE($F1020," ",$G1020),AllocFactorMatrix,(N$4+1),FALSE)*$E1020</f>
        <v>101648.03928116302</v>
      </c>
      <c r="O1020" s="5">
        <f>VLOOKUP(CONCATENATE($F1020," ",$G1020),AllocFactorMatrix,(O$4+1),FALSE)*$E1020</f>
        <v>13353.755033181757</v>
      </c>
      <c r="P1020" s="5">
        <f>VLOOKUP(CONCATENATE($F1020," ",$G1020),AllocFactorMatrix,(P$4+1),FALSE)*$E1020</f>
        <v>743.81528836990788</v>
      </c>
      <c r="Q1020" s="5">
        <f>VLOOKUP(CONCATENATE($F1020," ",$G1020),AllocFactorMatrix,(Q$4+1),FALSE)*$E1020</f>
        <v>92.975630045126437</v>
      </c>
      <c r="R1020" s="5">
        <f t="shared" si="513"/>
        <v>115838.58523275981</v>
      </c>
      <c r="S1020" s="5">
        <f>VLOOKUP(CONCATENATE($F1020," ",$G1020),AllocFactorMatrix,(S$4+1),FALSE)*$E1020</f>
        <v>4287.6504016297013</v>
      </c>
      <c r="T1020" s="5">
        <f>VLOOKUP(CONCATENATE($F1020," ",$G1020),AllocFactorMatrix,(T$4+1),FALSE)*$E1020</f>
        <v>44718.704857108067</v>
      </c>
      <c r="U1020" s="5">
        <f>VLOOKUP(CONCATENATE($F1020," ",$G1020),AllocFactorMatrix,(U$4+1),FALSE)*$E1020</f>
        <v>1250.3162960615186</v>
      </c>
      <c r="V1020" s="5">
        <f>VLOOKUP(CONCATENATE($F1020," ",$G1020),AllocFactorMatrix,(V$4+1),FALSE)*$E1020</f>
        <v>371.90138151285072</v>
      </c>
      <c r="W1020" s="5">
        <f t="shared" si="526"/>
        <v>50628.572936312135</v>
      </c>
      <c r="X1020" s="5">
        <f>VLOOKUP(CONCATENATE($F1020," ",$G1020),AllocFactorMatrix,(X$4+1),FALSE)*$E1020</f>
        <v>27950.253518544694</v>
      </c>
      <c r="Y1020" s="5">
        <f>VLOOKUP(CONCATENATE($F1020," ",$G1020),AllocFactorMatrix,(Y$4+1),FALSE)*$E1020</f>
        <v>397.92420307819236</v>
      </c>
      <c r="Z1020" s="5">
        <f t="shared" si="512"/>
        <v>28348.177721622887</v>
      </c>
      <c r="AA1020" s="5">
        <f>VLOOKUP(CONCATENATE($F1020," ",$G1020),AllocFactorMatrix,(AA$4+1),FALSE)*$E1020</f>
        <v>394.14469032099777</v>
      </c>
      <c r="AB1020" s="5">
        <f>VLOOKUP(CONCATENATE($F1020," ",$G1020),AllocFactorMatrix,(AB$4+1),FALSE)*$E1020</f>
        <v>51116.58457068896</v>
      </c>
      <c r="AC1020" s="5">
        <f>VLOOKUP(CONCATENATE($F1020," ",$G1020),AllocFactorMatrix,(AC$4+1),FALSE)*$E1020</f>
        <v>7047.2826165747301</v>
      </c>
    </row>
    <row r="1021" spans="1:29" s="48" customFormat="1" hidden="1" outlineLevel="1">
      <c r="A1021" s="53"/>
      <c r="B1021" s="104"/>
      <c r="C1021" s="52"/>
      <c r="D1021" s="52"/>
      <c r="F1021" s="175" t="str">
        <f>F1028</f>
        <v>PROD_ENERGY</v>
      </c>
      <c r="G1021" s="52" t="str">
        <f>$G$8</f>
        <v>PRODUCTION</v>
      </c>
      <c r="H1021" s="50">
        <f t="shared" si="521"/>
        <v>0</v>
      </c>
      <c r="I1021" s="51">
        <f>VLOOKUP(CONCATENATE($F1021," ",$G1021),AllocFactorMatrix,(I$4+1),FALSE)*$E1028</f>
        <v>0</v>
      </c>
      <c r="J1021" s="51">
        <f>VLOOKUP(CONCATENATE($F1021," ",$G1021),AllocFactorMatrix,(J$4+1),FALSE)*$E1028</f>
        <v>0</v>
      </c>
      <c r="K1021" s="51">
        <f>VLOOKUP(CONCATENATE($F1021," ",$G1021),AllocFactorMatrix,(K$4+1),FALSE)*$E1028</f>
        <v>0</v>
      </c>
      <c r="L1021" s="51">
        <f>VLOOKUP(CONCATENATE($F1021," ",$G1021),AllocFactorMatrix,(L$4+1),FALSE)*$E1028</f>
        <v>0</v>
      </c>
      <c r="M1021" s="51">
        <f t="shared" ref="M1021:M1036" si="527">SUBTOTAL(9,J1021:L1021)</f>
        <v>0</v>
      </c>
      <c r="N1021" s="51">
        <f>VLOOKUP(CONCATENATE($F1021," ",$G1021),AllocFactorMatrix,(N$4+1),FALSE)*$E1028</f>
        <v>0</v>
      </c>
      <c r="O1021" s="51">
        <f>VLOOKUP(CONCATENATE($F1021," ",$G1021),AllocFactorMatrix,(O$4+1),FALSE)*$E1028</f>
        <v>0</v>
      </c>
      <c r="P1021" s="51">
        <f>VLOOKUP(CONCATENATE($F1021," ",$G1021),AllocFactorMatrix,(P$4+1),FALSE)*$E1028</f>
        <v>0</v>
      </c>
      <c r="Q1021" s="51">
        <f>VLOOKUP(CONCATENATE($F1021," ",$G1021),AllocFactorMatrix,(Q$4+1),FALSE)*$E1028</f>
        <v>0</v>
      </c>
      <c r="R1021" s="51">
        <f t="shared" ref="R1021:R1036" si="528">SUBTOTAL(9,N1021:Q1021)</f>
        <v>0</v>
      </c>
      <c r="S1021" s="51">
        <f>VLOOKUP(CONCATENATE($F1021," ",$G1021),AllocFactorMatrix,(S$4+1),FALSE)*$E1028</f>
        <v>0</v>
      </c>
      <c r="T1021" s="51">
        <f>VLOOKUP(CONCATENATE($F1021," ",$G1021),AllocFactorMatrix,(T$4+1),FALSE)*$E1028</f>
        <v>0</v>
      </c>
      <c r="U1021" s="51">
        <f>VLOOKUP(CONCATENATE($F1021," ",$G1021),AllocFactorMatrix,(U$4+1),FALSE)*$E1028</f>
        <v>0</v>
      </c>
      <c r="V1021" s="51">
        <f>VLOOKUP(CONCATENATE($F1021," ",$G1021),AllocFactorMatrix,(V$4+1),FALSE)*$E1028</f>
        <v>0</v>
      </c>
      <c r="W1021" s="51">
        <f>SUBTOTAL(9,S1021:V1021)</f>
        <v>0</v>
      </c>
      <c r="X1021" s="51">
        <f>VLOOKUP(CONCATENATE($F1021," ",$G1021),AllocFactorMatrix,(X$4+1),FALSE)*$E1028</f>
        <v>0</v>
      </c>
      <c r="Y1021" s="51">
        <f>VLOOKUP(CONCATENATE($F1021," ",$G1021),AllocFactorMatrix,(Y$4+1),FALSE)*$E1028</f>
        <v>0</v>
      </c>
      <c r="Z1021" s="51">
        <f t="shared" ref="Z1021:Z1036" si="529">SUBTOTAL(9,X1021:Y1021)</f>
        <v>0</v>
      </c>
      <c r="AA1021" s="51">
        <f>VLOOKUP(CONCATENATE($F1021," ",$G1021),AllocFactorMatrix,(AA$4+1),FALSE)*$E1028</f>
        <v>0</v>
      </c>
      <c r="AB1021" s="51">
        <f>VLOOKUP(CONCATENATE($F1021," ",$G1021),AllocFactorMatrix,(AB$4+1),FALSE)*$E1028</f>
        <v>0</v>
      </c>
      <c r="AC1021" s="51">
        <f>VLOOKUP(CONCATENATE($F1021," ",$G1021),AllocFactorMatrix,(AC$4+1),FALSE)*$E1028</f>
        <v>0</v>
      </c>
    </row>
    <row r="1022" spans="1:29" s="48" customFormat="1" hidden="1" outlineLevel="1">
      <c r="A1022" s="53"/>
      <c r="B1022" s="104"/>
      <c r="C1022" s="52"/>
      <c r="D1022" s="52"/>
      <c r="F1022" s="175" t="str">
        <f>F1028</f>
        <v>PROD_ENERGY</v>
      </c>
      <c r="G1022" s="52" t="str">
        <f>$G$9</f>
        <v>BULKTRAN</v>
      </c>
      <c r="H1022" s="50">
        <f t="shared" si="521"/>
        <v>0</v>
      </c>
      <c r="I1022" s="51">
        <f>VLOOKUP(CONCATENATE($F1022," ",$G1022),AllocFactorMatrix,(I$4+1),FALSE)*$E1028</f>
        <v>0</v>
      </c>
      <c r="J1022" s="51">
        <f>VLOOKUP(CONCATENATE($F1022," ",$G1022),AllocFactorMatrix,(J$4+1),FALSE)*$E1028</f>
        <v>0</v>
      </c>
      <c r="K1022" s="51">
        <f>VLOOKUP(CONCATENATE($F1022," ",$G1022),AllocFactorMatrix,(K$4+1),FALSE)*$E1028</f>
        <v>0</v>
      </c>
      <c r="L1022" s="51">
        <f>VLOOKUP(CONCATENATE($F1022," ",$G1022),AllocFactorMatrix,(L$4+1),FALSE)*$E1028</f>
        <v>0</v>
      </c>
      <c r="M1022" s="51">
        <f t="shared" si="527"/>
        <v>0</v>
      </c>
      <c r="N1022" s="51">
        <f>VLOOKUP(CONCATENATE($F1022," ",$G1022),AllocFactorMatrix,(N$4+1),FALSE)*$E1028</f>
        <v>0</v>
      </c>
      <c r="O1022" s="51">
        <f>VLOOKUP(CONCATENATE($F1022," ",$G1022),AllocFactorMatrix,(O$4+1),FALSE)*$E1028</f>
        <v>0</v>
      </c>
      <c r="P1022" s="51">
        <f>VLOOKUP(CONCATENATE($F1022," ",$G1022),AllocFactorMatrix,(P$4+1),FALSE)*$E1028</f>
        <v>0</v>
      </c>
      <c r="Q1022" s="51">
        <f>VLOOKUP(CONCATENATE($F1022," ",$G1022),AllocFactorMatrix,(Q$4+1),FALSE)*$E1028</f>
        <v>0</v>
      </c>
      <c r="R1022" s="51">
        <f t="shared" si="528"/>
        <v>0</v>
      </c>
      <c r="S1022" s="51">
        <f>VLOOKUP(CONCATENATE($F1022," ",$G1022),AllocFactorMatrix,(S$4+1),FALSE)*$E1028</f>
        <v>0</v>
      </c>
      <c r="T1022" s="51">
        <f>VLOOKUP(CONCATENATE($F1022," ",$G1022),AllocFactorMatrix,(T$4+1),FALSE)*$E1028</f>
        <v>0</v>
      </c>
      <c r="U1022" s="51">
        <f>VLOOKUP(CONCATENATE($F1022," ",$G1022),AllocFactorMatrix,(U$4+1),FALSE)*$E1028</f>
        <v>0</v>
      </c>
      <c r="V1022" s="51">
        <f>VLOOKUP(CONCATENATE($F1022," ",$G1022),AllocFactorMatrix,(V$4+1),FALSE)*$E1028</f>
        <v>0</v>
      </c>
      <c r="W1022" s="51">
        <f t="shared" ref="W1022:W1028" si="530">SUBTOTAL(9,S1022:V1022)</f>
        <v>0</v>
      </c>
      <c r="X1022" s="51">
        <f>VLOOKUP(CONCATENATE($F1022," ",$G1022),AllocFactorMatrix,(X$4+1),FALSE)*$E1028</f>
        <v>0</v>
      </c>
      <c r="Y1022" s="51">
        <f>VLOOKUP(CONCATENATE($F1022," ",$G1022),AllocFactorMatrix,(Y$4+1),FALSE)*$E1028</f>
        <v>0</v>
      </c>
      <c r="Z1022" s="51">
        <f t="shared" si="529"/>
        <v>0</v>
      </c>
      <c r="AA1022" s="51">
        <f>VLOOKUP(CONCATENATE($F1022," ",$G1022),AllocFactorMatrix,(AA$4+1),FALSE)*$E1028</f>
        <v>0</v>
      </c>
      <c r="AB1022" s="51">
        <f>VLOOKUP(CONCATENATE($F1022," ",$G1022),AllocFactorMatrix,(AB$4+1),FALSE)*$E1028</f>
        <v>0</v>
      </c>
      <c r="AC1022" s="51">
        <f>VLOOKUP(CONCATENATE($F1022," ",$G1022),AllocFactorMatrix,(AC$4+1),FALSE)*$E1028</f>
        <v>0</v>
      </c>
    </row>
    <row r="1023" spans="1:29" s="48" customFormat="1" hidden="1" outlineLevel="1">
      <c r="A1023" s="53"/>
      <c r="B1023" s="104"/>
      <c r="C1023" s="52"/>
      <c r="D1023" s="52"/>
      <c r="F1023" s="175" t="str">
        <f>F1028</f>
        <v>PROD_ENERGY</v>
      </c>
      <c r="G1023" s="52" t="str">
        <f>$G$10</f>
        <v>SUBTRAN</v>
      </c>
      <c r="H1023" s="50">
        <f t="shared" si="521"/>
        <v>0</v>
      </c>
      <c r="I1023" s="51">
        <f>VLOOKUP(CONCATENATE($F1023," ",$G1023),AllocFactorMatrix,(I$4+1),FALSE)*$E1028</f>
        <v>0</v>
      </c>
      <c r="J1023" s="51">
        <f>VLOOKUP(CONCATENATE($F1023," ",$G1023),AllocFactorMatrix,(J$4+1),FALSE)*$E1028</f>
        <v>0</v>
      </c>
      <c r="K1023" s="51">
        <f>VLOOKUP(CONCATENATE($F1023," ",$G1023),AllocFactorMatrix,(K$4+1),FALSE)*$E1028</f>
        <v>0</v>
      </c>
      <c r="L1023" s="51">
        <f>VLOOKUP(CONCATENATE($F1023," ",$G1023),AllocFactorMatrix,(L$4+1),FALSE)*$E1028</f>
        <v>0</v>
      </c>
      <c r="M1023" s="51">
        <f t="shared" si="527"/>
        <v>0</v>
      </c>
      <c r="N1023" s="51">
        <f>VLOOKUP(CONCATENATE($F1023," ",$G1023),AllocFactorMatrix,(N$4+1),FALSE)*$E1028</f>
        <v>0</v>
      </c>
      <c r="O1023" s="51">
        <f>VLOOKUP(CONCATENATE($F1023," ",$G1023),AllocFactorMatrix,(O$4+1),FALSE)*$E1028</f>
        <v>0</v>
      </c>
      <c r="P1023" s="51">
        <f>VLOOKUP(CONCATENATE($F1023," ",$G1023),AllocFactorMatrix,(P$4+1),FALSE)*$E1028</f>
        <v>0</v>
      </c>
      <c r="Q1023" s="51">
        <f>VLOOKUP(CONCATENATE($F1023," ",$G1023),AllocFactorMatrix,(Q$4+1),FALSE)*$E1028</f>
        <v>0</v>
      </c>
      <c r="R1023" s="51">
        <f t="shared" si="528"/>
        <v>0</v>
      </c>
      <c r="S1023" s="51">
        <f>VLOOKUP(CONCATENATE($F1023," ",$G1023),AllocFactorMatrix,(S$4+1),FALSE)*$E1028</f>
        <v>0</v>
      </c>
      <c r="T1023" s="51">
        <f>VLOOKUP(CONCATENATE($F1023," ",$G1023),AllocFactorMatrix,(T$4+1),FALSE)*$E1028</f>
        <v>0</v>
      </c>
      <c r="U1023" s="51">
        <f>VLOOKUP(CONCATENATE($F1023," ",$G1023),AllocFactorMatrix,(U$4+1),FALSE)*$E1028</f>
        <v>0</v>
      </c>
      <c r="V1023" s="51">
        <f>VLOOKUP(CONCATENATE($F1023," ",$G1023),AllocFactorMatrix,(V$4+1),FALSE)*$E1028</f>
        <v>0</v>
      </c>
      <c r="W1023" s="51">
        <f t="shared" si="530"/>
        <v>0</v>
      </c>
      <c r="X1023" s="51">
        <f>VLOOKUP(CONCATENATE($F1023," ",$G1023),AllocFactorMatrix,(X$4+1),FALSE)*$E1028</f>
        <v>0</v>
      </c>
      <c r="Y1023" s="51">
        <f>VLOOKUP(CONCATENATE($F1023," ",$G1023),AllocFactorMatrix,(Y$4+1),FALSE)*$E1028</f>
        <v>0</v>
      </c>
      <c r="Z1023" s="51">
        <f t="shared" si="529"/>
        <v>0</v>
      </c>
      <c r="AA1023" s="51">
        <f>VLOOKUP(CONCATENATE($F1023," ",$G1023),AllocFactorMatrix,(AA$4+1),FALSE)*$E1028</f>
        <v>0</v>
      </c>
      <c r="AB1023" s="51">
        <f>VLOOKUP(CONCATENATE($F1023," ",$G1023),AllocFactorMatrix,(AB$4+1),FALSE)*$E1028</f>
        <v>0</v>
      </c>
      <c r="AC1023" s="51">
        <f>VLOOKUP(CONCATENATE($F1023," ",$G1023),AllocFactorMatrix,(AC$4+1),FALSE)*$E1028</f>
        <v>0</v>
      </c>
    </row>
    <row r="1024" spans="1:29" s="48" customFormat="1" hidden="1" outlineLevel="1">
      <c r="A1024" s="53"/>
      <c r="B1024" s="104"/>
      <c r="C1024" s="52"/>
      <c r="D1024" s="52"/>
      <c r="F1024" s="175" t="str">
        <f>F1028</f>
        <v>PROD_ENERGY</v>
      </c>
      <c r="G1024" s="52" t="str">
        <f>$G$11</f>
        <v>DISTPRI</v>
      </c>
      <c r="H1024" s="50">
        <f t="shared" si="521"/>
        <v>0</v>
      </c>
      <c r="I1024" s="51">
        <f>VLOOKUP(CONCATENATE($F1024," ",$G1024),AllocFactorMatrix,(I$4+1),FALSE)*$E1028</f>
        <v>0</v>
      </c>
      <c r="J1024" s="51">
        <f>VLOOKUP(CONCATENATE($F1024," ",$G1024),AllocFactorMatrix,(J$4+1),FALSE)*$E1028</f>
        <v>0</v>
      </c>
      <c r="K1024" s="51">
        <f>VLOOKUP(CONCATENATE($F1024," ",$G1024),AllocFactorMatrix,(K$4+1),FALSE)*$E1028</f>
        <v>0</v>
      </c>
      <c r="L1024" s="51">
        <f>VLOOKUP(CONCATENATE($F1024," ",$G1024),AllocFactorMatrix,(L$4+1),FALSE)*$E1028</f>
        <v>0</v>
      </c>
      <c r="M1024" s="51">
        <f t="shared" si="527"/>
        <v>0</v>
      </c>
      <c r="N1024" s="51">
        <f>VLOOKUP(CONCATENATE($F1024," ",$G1024),AllocFactorMatrix,(N$4+1),FALSE)*$E1028</f>
        <v>0</v>
      </c>
      <c r="O1024" s="51">
        <f>VLOOKUP(CONCATENATE($F1024," ",$G1024),AllocFactorMatrix,(O$4+1),FALSE)*$E1028</f>
        <v>0</v>
      </c>
      <c r="P1024" s="51">
        <f>VLOOKUP(CONCATENATE($F1024," ",$G1024),AllocFactorMatrix,(P$4+1),FALSE)*$E1028</f>
        <v>0</v>
      </c>
      <c r="Q1024" s="51">
        <f>VLOOKUP(CONCATENATE($F1024," ",$G1024),AllocFactorMatrix,(Q$4+1),FALSE)*$E1028</f>
        <v>0</v>
      </c>
      <c r="R1024" s="51">
        <f t="shared" si="528"/>
        <v>0</v>
      </c>
      <c r="S1024" s="51">
        <f>VLOOKUP(CONCATENATE($F1024," ",$G1024),AllocFactorMatrix,(S$4+1),FALSE)*$E1028</f>
        <v>0</v>
      </c>
      <c r="T1024" s="51">
        <f>VLOOKUP(CONCATENATE($F1024," ",$G1024),AllocFactorMatrix,(T$4+1),FALSE)*$E1028</f>
        <v>0</v>
      </c>
      <c r="U1024" s="51">
        <f>VLOOKUP(CONCATENATE($F1024," ",$G1024),AllocFactorMatrix,(U$4+1),FALSE)*$E1028</f>
        <v>0</v>
      </c>
      <c r="V1024" s="51">
        <f>VLOOKUP(CONCATENATE($F1024," ",$G1024),AllocFactorMatrix,(V$4+1),FALSE)*$E1028</f>
        <v>0</v>
      </c>
      <c r="W1024" s="51">
        <f t="shared" si="530"/>
        <v>0</v>
      </c>
      <c r="X1024" s="51">
        <f>VLOOKUP(CONCATENATE($F1024," ",$G1024),AllocFactorMatrix,(X$4+1),FALSE)*$E1028</f>
        <v>0</v>
      </c>
      <c r="Y1024" s="51">
        <f>VLOOKUP(CONCATENATE($F1024," ",$G1024),AllocFactorMatrix,(Y$4+1),FALSE)*$E1028</f>
        <v>0</v>
      </c>
      <c r="Z1024" s="51">
        <f t="shared" si="529"/>
        <v>0</v>
      </c>
      <c r="AA1024" s="51">
        <f>VLOOKUP(CONCATENATE($F1024," ",$G1024),AllocFactorMatrix,(AA$4+1),FALSE)*$E1028</f>
        <v>0</v>
      </c>
      <c r="AB1024" s="51">
        <f>VLOOKUP(CONCATENATE($F1024," ",$G1024),AllocFactorMatrix,(AB$4+1),FALSE)*$E1028</f>
        <v>0</v>
      </c>
      <c r="AC1024" s="51">
        <f>VLOOKUP(CONCATENATE($F1024," ",$G1024),AllocFactorMatrix,(AC$4+1),FALSE)*$E1028</f>
        <v>0</v>
      </c>
    </row>
    <row r="1025" spans="1:29" s="48" customFormat="1" hidden="1" outlineLevel="1">
      <c r="A1025" s="53"/>
      <c r="B1025" s="104"/>
      <c r="C1025" s="52"/>
      <c r="D1025" s="52"/>
      <c r="F1025" s="175" t="str">
        <f>F1028</f>
        <v>PROD_ENERGY</v>
      </c>
      <c r="G1025" s="52" t="str">
        <f>$G$12</f>
        <v>DISTSEC</v>
      </c>
      <c r="H1025" s="50">
        <f t="shared" si="521"/>
        <v>0</v>
      </c>
      <c r="I1025" s="51">
        <f>VLOOKUP(CONCATENATE($F1025," ",$G1025),AllocFactorMatrix,(I$4+1),FALSE)*$E1028</f>
        <v>0</v>
      </c>
      <c r="J1025" s="51">
        <f>VLOOKUP(CONCATENATE($F1025," ",$G1025),AllocFactorMatrix,(J$4+1),FALSE)*$E1028</f>
        <v>0</v>
      </c>
      <c r="K1025" s="51">
        <f>VLOOKUP(CONCATENATE($F1025," ",$G1025),AllocFactorMatrix,(K$4+1),FALSE)*$E1028</f>
        <v>0</v>
      </c>
      <c r="L1025" s="51">
        <f>VLOOKUP(CONCATENATE($F1025," ",$G1025),AllocFactorMatrix,(L$4+1),FALSE)*$E1028</f>
        <v>0</v>
      </c>
      <c r="M1025" s="51">
        <f t="shared" si="527"/>
        <v>0</v>
      </c>
      <c r="N1025" s="51">
        <f>VLOOKUP(CONCATENATE($F1025," ",$G1025),AllocFactorMatrix,(N$4+1),FALSE)*$E1028</f>
        <v>0</v>
      </c>
      <c r="O1025" s="51">
        <f>VLOOKUP(CONCATENATE($F1025," ",$G1025),AllocFactorMatrix,(O$4+1),FALSE)*$E1028</f>
        <v>0</v>
      </c>
      <c r="P1025" s="51">
        <f>VLOOKUP(CONCATENATE($F1025," ",$G1025),AllocFactorMatrix,(P$4+1),FALSE)*$E1028</f>
        <v>0</v>
      </c>
      <c r="Q1025" s="51">
        <f>VLOOKUP(CONCATENATE($F1025," ",$G1025),AllocFactorMatrix,(Q$4+1),FALSE)*$E1028</f>
        <v>0</v>
      </c>
      <c r="R1025" s="51">
        <f t="shared" si="528"/>
        <v>0</v>
      </c>
      <c r="S1025" s="51">
        <f>VLOOKUP(CONCATENATE($F1025," ",$G1025),AllocFactorMatrix,(S$4+1),FALSE)*$E1028</f>
        <v>0</v>
      </c>
      <c r="T1025" s="51">
        <f>VLOOKUP(CONCATENATE($F1025," ",$G1025),AllocFactorMatrix,(T$4+1),FALSE)*$E1028</f>
        <v>0</v>
      </c>
      <c r="U1025" s="51">
        <f>VLOOKUP(CONCATENATE($F1025," ",$G1025),AllocFactorMatrix,(U$4+1),FALSE)*$E1028</f>
        <v>0</v>
      </c>
      <c r="V1025" s="51">
        <f>VLOOKUP(CONCATENATE($F1025," ",$G1025),AllocFactorMatrix,(V$4+1),FALSE)*$E1028</f>
        <v>0</v>
      </c>
      <c r="W1025" s="51">
        <f t="shared" si="530"/>
        <v>0</v>
      </c>
      <c r="X1025" s="51">
        <f>VLOOKUP(CONCATENATE($F1025," ",$G1025),AllocFactorMatrix,(X$4+1),FALSE)*$E1028</f>
        <v>0</v>
      </c>
      <c r="Y1025" s="51">
        <f>VLOOKUP(CONCATENATE($F1025," ",$G1025),AllocFactorMatrix,(Y$4+1),FALSE)*$E1028</f>
        <v>0</v>
      </c>
      <c r="Z1025" s="51">
        <f t="shared" si="529"/>
        <v>0</v>
      </c>
      <c r="AA1025" s="51">
        <f>VLOOKUP(CONCATENATE($F1025," ",$G1025),AllocFactorMatrix,(AA$4+1),FALSE)*$E1028</f>
        <v>0</v>
      </c>
      <c r="AB1025" s="51">
        <f>VLOOKUP(CONCATENATE($F1025," ",$G1025),AllocFactorMatrix,(AB$4+1),FALSE)*$E1028</f>
        <v>0</v>
      </c>
      <c r="AC1025" s="51">
        <f>VLOOKUP(CONCATENATE($F1025," ",$G1025),AllocFactorMatrix,(AC$4+1),FALSE)*$E1028</f>
        <v>0</v>
      </c>
    </row>
    <row r="1026" spans="1:29" s="48" customFormat="1" hidden="1" outlineLevel="1">
      <c r="A1026" s="53"/>
      <c r="B1026" s="104"/>
      <c r="C1026" s="52"/>
      <c r="D1026" s="52"/>
      <c r="F1026" s="175" t="str">
        <f>F1028</f>
        <v>PROD_ENERGY</v>
      </c>
      <c r="G1026" s="52" t="str">
        <f>$G$13</f>
        <v>ENERGY</v>
      </c>
      <c r="H1026" s="50">
        <f t="shared" si="521"/>
        <v>70919</v>
      </c>
      <c r="I1026" s="51">
        <f>VLOOKUP(CONCATENATE($F1026," ",$G1026),AllocFactorMatrix,(I$4+1),FALSE)*$E1028</f>
        <v>27749.626671135731</v>
      </c>
      <c r="J1026" s="51">
        <f>VLOOKUP(CONCATENATE($F1026," ",$G1026),AllocFactorMatrix,(J$4+1),FALSE)*$E1028</f>
        <v>8005.6867817300536</v>
      </c>
      <c r="K1026" s="51">
        <f>VLOOKUP(CONCATENATE($F1026," ",$G1026),AllocFactorMatrix,(K$4+1),FALSE)*$E1028</f>
        <v>111.58218599220983</v>
      </c>
      <c r="L1026" s="51">
        <f>VLOOKUP(CONCATENATE($F1026," ",$G1026),AllocFactorMatrix,(L$4+1),FALSE)*$E1028</f>
        <v>15.599095034542216</v>
      </c>
      <c r="M1026" s="51">
        <f t="shared" si="527"/>
        <v>8132.8680627568056</v>
      </c>
      <c r="N1026" s="51">
        <f>VLOOKUP(CONCATENATE($F1026," ",$G1026),AllocFactorMatrix,(N$4+1),FALSE)*$E1028</f>
        <v>5194.284255616124</v>
      </c>
      <c r="O1026" s="51">
        <f>VLOOKUP(CONCATENATE($F1026," ",$G1026),AllocFactorMatrix,(O$4+1),FALSE)*$E1028</f>
        <v>926.34327972538097</v>
      </c>
      <c r="P1026" s="51">
        <f>VLOOKUP(CONCATENATE($F1026," ",$G1026),AllocFactorMatrix,(P$4+1),FALSE)*$E1028</f>
        <v>188.63741587044035</v>
      </c>
      <c r="Q1026" s="51">
        <f>VLOOKUP(CONCATENATE($F1026," ",$G1026),AllocFactorMatrix,(Q$4+1),FALSE)*$E1028</f>
        <v>7.1248990380087358</v>
      </c>
      <c r="R1026" s="51">
        <f t="shared" si="528"/>
        <v>6316.3898502499542</v>
      </c>
      <c r="S1026" s="51">
        <f>VLOOKUP(CONCATENATE($F1026," ",$G1026),AllocFactorMatrix,(S$4+1),FALSE)*$E1028</f>
        <v>272.02476089001323</v>
      </c>
      <c r="T1026" s="51">
        <f>VLOOKUP(CONCATENATE($F1026," ",$G1026),AllocFactorMatrix,(T$4+1),FALSE)*$E1028</f>
        <v>4300.7631910276314</v>
      </c>
      <c r="U1026" s="51">
        <f>VLOOKUP(CONCATENATE($F1026," ",$G1026),AllocFactorMatrix,(U$4+1),FALSE)*$E1028</f>
        <v>18496.882512449531</v>
      </c>
      <c r="V1026" s="51">
        <f>VLOOKUP(CONCATENATE($F1026," ",$G1026),AllocFactorMatrix,(V$4+1),FALSE)*$E1028</f>
        <v>3479.4567957395138</v>
      </c>
      <c r="W1026" s="51">
        <f t="shared" si="530"/>
        <v>26549.127260106688</v>
      </c>
      <c r="X1026" s="51">
        <f>VLOOKUP(CONCATENATE($F1026," ",$G1026),AllocFactorMatrix,(X$4+1),FALSE)*$E1028</f>
        <v>1426.8183938371562</v>
      </c>
      <c r="Y1026" s="51">
        <f>VLOOKUP(CONCATENATE($F1026," ",$G1026),AllocFactorMatrix,(Y$4+1),FALSE)*$E1028</f>
        <v>28.628826455138412</v>
      </c>
      <c r="Z1026" s="51">
        <f t="shared" si="529"/>
        <v>1455.4472202922946</v>
      </c>
      <c r="AA1026" s="51">
        <f>VLOOKUP(CONCATENATE($F1026," ",$G1026),AllocFactorMatrix,(AA$4+1),FALSE)*$E1028</f>
        <v>25.537035963039781</v>
      </c>
      <c r="AB1026" s="51">
        <f>VLOOKUP(CONCATENATE($F1026," ",$G1026),AllocFactorMatrix,(AB$4+1),FALSE)*$E1028</f>
        <v>572.0208596267214</v>
      </c>
      <c r="AC1026" s="51">
        <f>VLOOKUP(CONCATENATE($F1026," ",$G1026),AllocFactorMatrix,(AC$4+1),FALSE)*$E1028</f>
        <v>117.98303986874389</v>
      </c>
    </row>
    <row r="1027" spans="1:29" s="48" customFormat="1" hidden="1" outlineLevel="1">
      <c r="A1027" s="53"/>
      <c r="B1027" s="104"/>
      <c r="C1027" s="52"/>
      <c r="D1027" s="52"/>
      <c r="F1027" s="175" t="str">
        <f>F1028</f>
        <v>PROD_ENERGY</v>
      </c>
      <c r="G1027" s="52" t="str">
        <f>$G$14</f>
        <v>CUSTOMER</v>
      </c>
      <c r="H1027" s="50">
        <f t="shared" si="521"/>
        <v>0</v>
      </c>
      <c r="I1027" s="51">
        <f>VLOOKUP(CONCATENATE($F1027," ",$G1027),AllocFactorMatrix,(I$4+1),FALSE)*$E1028</f>
        <v>0</v>
      </c>
      <c r="J1027" s="51">
        <f>VLOOKUP(CONCATENATE($F1027," ",$G1027),AllocFactorMatrix,(J$4+1),FALSE)*$E1028</f>
        <v>0</v>
      </c>
      <c r="K1027" s="51">
        <f>VLOOKUP(CONCATENATE($F1027," ",$G1027),AllocFactorMatrix,(K$4+1),FALSE)*$E1028</f>
        <v>0</v>
      </c>
      <c r="L1027" s="51">
        <f>VLOOKUP(CONCATENATE($F1027," ",$G1027),AllocFactorMatrix,(L$4+1),FALSE)*$E1028</f>
        <v>0</v>
      </c>
      <c r="M1027" s="51">
        <f t="shared" si="527"/>
        <v>0</v>
      </c>
      <c r="N1027" s="51">
        <f>VLOOKUP(CONCATENATE($F1027," ",$G1027),AllocFactorMatrix,(N$4+1),FALSE)*$E1028</f>
        <v>0</v>
      </c>
      <c r="O1027" s="51">
        <f>VLOOKUP(CONCATENATE($F1027," ",$G1027),AllocFactorMatrix,(O$4+1),FALSE)*$E1028</f>
        <v>0</v>
      </c>
      <c r="P1027" s="51">
        <f>VLOOKUP(CONCATENATE($F1027," ",$G1027),AllocFactorMatrix,(P$4+1),FALSE)*$E1028</f>
        <v>0</v>
      </c>
      <c r="Q1027" s="51">
        <f>VLOOKUP(CONCATENATE($F1027," ",$G1027),AllocFactorMatrix,(Q$4+1),FALSE)*$E1028</f>
        <v>0</v>
      </c>
      <c r="R1027" s="51">
        <f t="shared" si="528"/>
        <v>0</v>
      </c>
      <c r="S1027" s="51">
        <f>VLOOKUP(CONCATENATE($F1027," ",$G1027),AllocFactorMatrix,(S$4+1),FALSE)*$E1028</f>
        <v>0</v>
      </c>
      <c r="T1027" s="51">
        <f>VLOOKUP(CONCATENATE($F1027," ",$G1027),AllocFactorMatrix,(T$4+1),FALSE)*$E1028</f>
        <v>0</v>
      </c>
      <c r="U1027" s="51">
        <f>VLOOKUP(CONCATENATE($F1027," ",$G1027),AllocFactorMatrix,(U$4+1),FALSE)*$E1028</f>
        <v>0</v>
      </c>
      <c r="V1027" s="51">
        <f>VLOOKUP(CONCATENATE($F1027," ",$G1027),AllocFactorMatrix,(V$4+1),FALSE)*$E1028</f>
        <v>0</v>
      </c>
      <c r="W1027" s="51">
        <f t="shared" si="530"/>
        <v>0</v>
      </c>
      <c r="X1027" s="51">
        <f>VLOOKUP(CONCATENATE($F1027," ",$G1027),AllocFactorMatrix,(X$4+1),FALSE)*$E1028</f>
        <v>0</v>
      </c>
      <c r="Y1027" s="51">
        <f>VLOOKUP(CONCATENATE($F1027," ",$G1027),AllocFactorMatrix,(Y$4+1),FALSE)*$E1028</f>
        <v>0</v>
      </c>
      <c r="Z1027" s="51">
        <f t="shared" si="529"/>
        <v>0</v>
      </c>
      <c r="AA1027" s="51">
        <f>VLOOKUP(CONCATENATE($F1027," ",$G1027),AllocFactorMatrix,(AA$4+1),FALSE)*$E1028</f>
        <v>0</v>
      </c>
      <c r="AB1027" s="51">
        <f>VLOOKUP(CONCATENATE($F1027," ",$G1027),AllocFactorMatrix,(AB$4+1),FALSE)*$E1028</f>
        <v>0</v>
      </c>
      <c r="AC1027" s="51">
        <f>VLOOKUP(CONCATENATE($F1027," ",$G1027),AllocFactorMatrix,(AC$4+1),FALSE)*$E1028</f>
        <v>0</v>
      </c>
    </row>
    <row r="1028" spans="1:29" s="48" customFormat="1" collapsed="1">
      <c r="A1028" s="53"/>
      <c r="B1028" s="104"/>
      <c r="C1028" s="52"/>
      <c r="D1028" s="102" t="s">
        <v>533</v>
      </c>
      <c r="E1028" s="92">
        <v>70919</v>
      </c>
      <c r="F1028" s="92" t="s">
        <v>31</v>
      </c>
      <c r="G1028" s="52" t="str">
        <f>$G$15</f>
        <v>TOTAL</v>
      </c>
      <c r="H1028" s="50">
        <f t="shared" si="521"/>
        <v>70919</v>
      </c>
      <c r="I1028" s="51">
        <f>VLOOKUP(CONCATENATE($F1028," ",$G1028),AllocFactorMatrix,(I$4+1),FALSE)*$E1028</f>
        <v>27749.626671135731</v>
      </c>
      <c r="J1028" s="51">
        <f>VLOOKUP(CONCATENATE($F1028," ",$G1028),AllocFactorMatrix,(J$4+1),FALSE)*$E1028</f>
        <v>8005.6867817300536</v>
      </c>
      <c r="K1028" s="51">
        <f>VLOOKUP(CONCATENATE($F1028," ",$G1028),AllocFactorMatrix,(K$4+1),FALSE)*$E1028</f>
        <v>111.58218599220983</v>
      </c>
      <c r="L1028" s="51">
        <f>VLOOKUP(CONCATENATE($F1028," ",$G1028),AllocFactorMatrix,(L$4+1),FALSE)*$E1028</f>
        <v>15.599095034542216</v>
      </c>
      <c r="M1028" s="51">
        <f t="shared" si="527"/>
        <v>8132.8680627568056</v>
      </c>
      <c r="N1028" s="51">
        <f>VLOOKUP(CONCATENATE($F1028," ",$G1028),AllocFactorMatrix,(N$4+1),FALSE)*$E1028</f>
        <v>5194.284255616124</v>
      </c>
      <c r="O1028" s="51">
        <f>VLOOKUP(CONCATENATE($F1028," ",$G1028),AllocFactorMatrix,(O$4+1),FALSE)*$E1028</f>
        <v>926.34327972538097</v>
      </c>
      <c r="P1028" s="51">
        <f>VLOOKUP(CONCATENATE($F1028," ",$G1028),AllocFactorMatrix,(P$4+1),FALSE)*$E1028</f>
        <v>188.63741587044035</v>
      </c>
      <c r="Q1028" s="51">
        <f>VLOOKUP(CONCATENATE($F1028," ",$G1028),AllocFactorMatrix,(Q$4+1),FALSE)*$E1028</f>
        <v>7.1248990380087358</v>
      </c>
      <c r="R1028" s="51">
        <f t="shared" si="528"/>
        <v>6316.3898502499542</v>
      </c>
      <c r="S1028" s="51">
        <f>VLOOKUP(CONCATENATE($F1028," ",$G1028),AllocFactorMatrix,(S$4+1),FALSE)*$E1028</f>
        <v>272.02476089001323</v>
      </c>
      <c r="T1028" s="51">
        <f>VLOOKUP(CONCATENATE($F1028," ",$G1028),AllocFactorMatrix,(T$4+1),FALSE)*$E1028</f>
        <v>4300.7631910276314</v>
      </c>
      <c r="U1028" s="51">
        <f>VLOOKUP(CONCATENATE($F1028," ",$G1028),AllocFactorMatrix,(U$4+1),FALSE)*$E1028</f>
        <v>18496.882512449531</v>
      </c>
      <c r="V1028" s="51">
        <f>VLOOKUP(CONCATENATE($F1028," ",$G1028),AllocFactorMatrix,(V$4+1),FALSE)*$E1028</f>
        <v>3479.4567957395138</v>
      </c>
      <c r="W1028" s="51">
        <f t="shared" si="530"/>
        <v>26549.127260106688</v>
      </c>
      <c r="X1028" s="51">
        <f>VLOOKUP(CONCATENATE($F1028," ",$G1028),AllocFactorMatrix,(X$4+1),FALSE)*$E1028</f>
        <v>1426.8183938371562</v>
      </c>
      <c r="Y1028" s="51">
        <f>VLOOKUP(CONCATENATE($F1028," ",$G1028),AllocFactorMatrix,(Y$4+1),FALSE)*$E1028</f>
        <v>28.628826455138412</v>
      </c>
      <c r="Z1028" s="51">
        <f t="shared" si="529"/>
        <v>1455.4472202922946</v>
      </c>
      <c r="AA1028" s="51">
        <f>VLOOKUP(CONCATENATE($F1028," ",$G1028),AllocFactorMatrix,(AA$4+1),FALSE)*$E1028</f>
        <v>25.537035963039781</v>
      </c>
      <c r="AB1028" s="51">
        <f>VLOOKUP(CONCATENATE($F1028," ",$G1028),AllocFactorMatrix,(AB$4+1),FALSE)*$E1028</f>
        <v>572.0208596267214</v>
      </c>
      <c r="AC1028" s="51">
        <f>VLOOKUP(CONCATENATE($F1028," ",$G1028),AllocFactorMatrix,(AC$4+1),FALSE)*$E1028</f>
        <v>117.98303986874389</v>
      </c>
    </row>
    <row r="1029" spans="1:29" hidden="1" outlineLevel="1">
      <c r="E1029" s="48"/>
      <c r="F1029" s="175" t="str">
        <f>F1036</f>
        <v>TRANS_TOTAL</v>
      </c>
      <c r="G1029" s="52" t="str">
        <f>$G$8</f>
        <v>PRODUCTION</v>
      </c>
      <c r="H1029" s="4">
        <f t="shared" si="521"/>
        <v>0</v>
      </c>
      <c r="I1029" s="5">
        <f>VLOOKUP(CONCATENATE($F1029," ",$G1029),AllocFactorMatrix,(I$4+1),FALSE)*$E1036</f>
        <v>0</v>
      </c>
      <c r="J1029" s="5">
        <f>VLOOKUP(CONCATENATE($F1029," ",$G1029),AllocFactorMatrix,(J$4+1),FALSE)*$E1036</f>
        <v>0</v>
      </c>
      <c r="K1029" s="5">
        <f>VLOOKUP(CONCATENATE($F1029," ",$G1029),AllocFactorMatrix,(K$4+1),FALSE)*$E1036</f>
        <v>0</v>
      </c>
      <c r="L1029" s="5">
        <f>VLOOKUP(CONCATENATE($F1029," ",$G1029),AllocFactorMatrix,(L$4+1),FALSE)*$E1036</f>
        <v>0</v>
      </c>
      <c r="M1029" s="5">
        <f t="shared" si="527"/>
        <v>0</v>
      </c>
      <c r="N1029" s="5">
        <f>VLOOKUP(CONCATENATE($F1029," ",$G1029),AllocFactorMatrix,(N$4+1),FALSE)*$E1036</f>
        <v>0</v>
      </c>
      <c r="O1029" s="5">
        <f>VLOOKUP(CONCATENATE($F1029," ",$G1029),AllocFactorMatrix,(O$4+1),FALSE)*$E1036</f>
        <v>0</v>
      </c>
      <c r="P1029" s="5">
        <f>VLOOKUP(CONCATENATE($F1029," ",$G1029),AllocFactorMatrix,(P$4+1),FALSE)*$E1036</f>
        <v>0</v>
      </c>
      <c r="Q1029" s="5">
        <f>VLOOKUP(CONCATENATE($F1029," ",$G1029),AllocFactorMatrix,(Q$4+1),FALSE)*$E1036</f>
        <v>0</v>
      </c>
      <c r="R1029" s="5">
        <f t="shared" si="528"/>
        <v>0</v>
      </c>
      <c r="S1029" s="5">
        <f>VLOOKUP(CONCATENATE($F1029," ",$G1029),AllocFactorMatrix,(S$4+1),FALSE)*$E1036</f>
        <v>0</v>
      </c>
      <c r="T1029" s="5">
        <f>VLOOKUP(CONCATENATE($F1029," ",$G1029),AllocFactorMatrix,(T$4+1),FALSE)*$E1036</f>
        <v>0</v>
      </c>
      <c r="U1029" s="5">
        <f>VLOOKUP(CONCATENATE($F1029," ",$G1029),AllocFactorMatrix,(U$4+1),FALSE)*$E1036</f>
        <v>0</v>
      </c>
      <c r="V1029" s="5">
        <f>VLOOKUP(CONCATENATE($F1029," ",$G1029),AllocFactorMatrix,(V$4+1),FALSE)*$E1036</f>
        <v>0</v>
      </c>
      <c r="W1029" s="5">
        <f>SUBTOTAL(9,S1029:V1029)</f>
        <v>0</v>
      </c>
      <c r="X1029" s="5">
        <f>VLOOKUP(CONCATENATE($F1029," ",$G1029),AllocFactorMatrix,(X$4+1),FALSE)*$E1036</f>
        <v>0</v>
      </c>
      <c r="Y1029" s="5">
        <f>VLOOKUP(CONCATENATE($F1029," ",$G1029),AllocFactorMatrix,(Y$4+1),FALSE)*$E1036</f>
        <v>0</v>
      </c>
      <c r="Z1029" s="5">
        <f t="shared" si="529"/>
        <v>0</v>
      </c>
      <c r="AA1029" s="5">
        <f>VLOOKUP(CONCATENATE($F1029," ",$G1029),AllocFactorMatrix,(AA$4+1),FALSE)*$E1036</f>
        <v>0</v>
      </c>
      <c r="AB1029" s="5">
        <f>VLOOKUP(CONCATENATE($F1029," ",$G1029),AllocFactorMatrix,(AB$4+1),FALSE)*$E1036</f>
        <v>0</v>
      </c>
      <c r="AC1029" s="5">
        <f>VLOOKUP(CONCATENATE($F1029," ",$G1029),AllocFactorMatrix,(AC$4+1),FALSE)*$E1036</f>
        <v>0</v>
      </c>
    </row>
    <row r="1030" spans="1:29" hidden="1" outlineLevel="1">
      <c r="E1030" s="48"/>
      <c r="F1030" s="175" t="str">
        <f>F1036</f>
        <v>TRANS_TOTAL</v>
      </c>
      <c r="G1030" s="52" t="str">
        <f>$G$9</f>
        <v>BULKTRAN</v>
      </c>
      <c r="H1030" s="4">
        <f t="shared" si="521"/>
        <v>46582073.919</v>
      </c>
      <c r="I1030" s="5">
        <f>VLOOKUP(CONCATENATE($F1030," ",$G1030),AllocFactorMatrix,(I$4+1),FALSE)*$E1036</f>
        <v>23961165.741503987</v>
      </c>
      <c r="J1030" s="5">
        <f>VLOOKUP(CONCATENATE($F1030," ",$G1030),AllocFactorMatrix,(J$4+1),FALSE)*$E1036</f>
        <v>5587747.5347949434</v>
      </c>
      <c r="K1030" s="5">
        <f>VLOOKUP(CONCATENATE($F1030," ",$G1030),AllocFactorMatrix,(K$4+1),FALSE)*$E1036</f>
        <v>77691.816708160419</v>
      </c>
      <c r="L1030" s="5">
        <f>VLOOKUP(CONCATENATE($F1030," ",$G1030),AllocFactorMatrix,(L$4+1),FALSE)*$E1036</f>
        <v>10820.427339031961</v>
      </c>
      <c r="M1030" s="5">
        <f t="shared" si="527"/>
        <v>5676259.7788421363</v>
      </c>
      <c r="N1030" s="5">
        <f>VLOOKUP(CONCATENATE($F1030," ",$G1030),AllocFactorMatrix,(N$4+1),FALSE)*$E1036</f>
        <v>3325873.1363279051</v>
      </c>
      <c r="O1030" s="5">
        <f>VLOOKUP(CONCATENATE($F1030," ",$G1030),AllocFactorMatrix,(O$4+1),FALSE)*$E1036</f>
        <v>595968.48014709214</v>
      </c>
      <c r="P1030" s="5">
        <f>VLOOKUP(CONCATENATE($F1030," ",$G1030),AllocFactorMatrix,(P$4+1),FALSE)*$E1036</f>
        <v>120856.32602571329</v>
      </c>
      <c r="Q1030" s="5">
        <f>VLOOKUP(CONCATENATE($F1030," ",$G1030),AllocFactorMatrix,(Q$4+1),FALSE)*$E1036</f>
        <v>4589.4643269406297</v>
      </c>
      <c r="R1030" s="5">
        <f t="shared" si="528"/>
        <v>4047287.406827651</v>
      </c>
      <c r="S1030" s="5">
        <f>VLOOKUP(CONCATENATE($F1030," ",$G1030),AllocFactorMatrix,(S$4+1),FALSE)*$E1036</f>
        <v>157503.94881957848</v>
      </c>
      <c r="T1030" s="5">
        <f>VLOOKUP(CONCATENATE($F1030," ",$G1030),AllocFactorMatrix,(T$4+1),FALSE)*$E1036</f>
        <v>2126394.2596580721</v>
      </c>
      <c r="U1030" s="5">
        <f>VLOOKUP(CONCATENATE($F1030," ",$G1030),AllocFactorMatrix,(U$4+1),FALSE)*$E1036</f>
        <v>8132604.4450938366</v>
      </c>
      <c r="V1030" s="5">
        <f>VLOOKUP(CONCATENATE($F1030," ",$G1030),AllocFactorMatrix,(V$4+1),FALSE)*$E1036</f>
        <v>1473296.7226153535</v>
      </c>
      <c r="W1030" s="5">
        <f t="shared" ref="W1030:W1036" si="531">SUBTOTAL(9,S1030:V1030)</f>
        <v>11889799.37618684</v>
      </c>
      <c r="X1030" s="5">
        <f>VLOOKUP(CONCATENATE($F1030," ",$G1030),AllocFactorMatrix,(X$4+1),FALSE)*$E1036</f>
        <v>912817.85794236569</v>
      </c>
      <c r="Y1030" s="5">
        <f>VLOOKUP(CONCATENATE($F1030," ",$G1030),AllocFactorMatrix,(Y$4+1),FALSE)*$E1036</f>
        <v>18231.313903473463</v>
      </c>
      <c r="Z1030" s="5">
        <f t="shared" si="529"/>
        <v>931049.17184583913</v>
      </c>
      <c r="AA1030" s="5">
        <f>VLOOKUP(CONCATENATE($F1030," ",$G1030),AllocFactorMatrix,(AA$4+1),FALSE)*$E1036</f>
        <v>12041.544306223597</v>
      </c>
      <c r="AB1030" s="5">
        <f>VLOOKUP(CONCATENATE($F1030," ",$G1030),AllocFactorMatrix,(AB$4+1),FALSE)*$E1036</f>
        <v>53495.395814367599</v>
      </c>
      <c r="AC1030" s="5">
        <f>VLOOKUP(CONCATENATE($F1030," ",$G1030),AllocFactorMatrix,(AC$4+1),FALSE)*$E1036</f>
        <v>10975.503672950572</v>
      </c>
    </row>
    <row r="1031" spans="1:29" hidden="1" outlineLevel="1">
      <c r="E1031" s="48"/>
      <c r="F1031" s="175" t="str">
        <f>F1036</f>
        <v>TRANS_TOTAL</v>
      </c>
      <c r="G1031" s="52" t="str">
        <f>$G$10</f>
        <v>SUBTRAN</v>
      </c>
      <c r="H1031" s="4">
        <f t="shared" si="521"/>
        <v>12909719.080999997</v>
      </c>
      <c r="I1031" s="5">
        <f>VLOOKUP(CONCATENATE($F1031," ",$G1031),AllocFactorMatrix,(I$4+1),FALSE)*$E1036</f>
        <v>6596264.3575695436</v>
      </c>
      <c r="J1031" s="5">
        <f>VLOOKUP(CONCATENATE($F1031," ",$G1031),AllocFactorMatrix,(J$4+1),FALSE)*$E1036</f>
        <v>1546275.797051785</v>
      </c>
      <c r="K1031" s="5">
        <f>VLOOKUP(CONCATENATE($F1031," ",$G1031),AllocFactorMatrix,(K$4+1),FALSE)*$E1036</f>
        <v>21600.873290177155</v>
      </c>
      <c r="L1031" s="5">
        <f>VLOOKUP(CONCATENATE($F1031," ",$G1031),AllocFactorMatrix,(L$4+1),FALSE)*$E1036</f>
        <v>3909.6577024295998</v>
      </c>
      <c r="M1031" s="5">
        <f t="shared" si="527"/>
        <v>1571786.3280443919</v>
      </c>
      <c r="N1031" s="5">
        <f>VLOOKUP(CONCATENATE($F1031," ",$G1031),AllocFactorMatrix,(N$4+1),FALSE)*$E1036</f>
        <v>893636.77786181925</v>
      </c>
      <c r="O1031" s="5">
        <f>VLOOKUP(CONCATENATE($F1031," ",$G1031),AllocFactorMatrix,(O$4+1),FALSE)*$E1036</f>
        <v>160582.0393300404</v>
      </c>
      <c r="P1031" s="5">
        <f>VLOOKUP(CONCATENATE($F1031," ",$G1031),AllocFactorMatrix,(P$4+1),FALSE)*$E1036</f>
        <v>42151.547236454935</v>
      </c>
      <c r="Q1031" s="5">
        <f>VLOOKUP(CONCATENATE($F1031," ",$G1031),AllocFactorMatrix,(Q$4+1),FALSE)*$E1036</f>
        <v>0</v>
      </c>
      <c r="R1031" s="5">
        <f t="shared" si="528"/>
        <v>1096370.3644283146</v>
      </c>
      <c r="S1031" s="5">
        <f>VLOOKUP(CONCATENATE($F1031," ",$G1031),AllocFactorMatrix,(S$4+1),FALSE)*$E1036</f>
        <v>40279.993282142772</v>
      </c>
      <c r="T1031" s="5">
        <f>VLOOKUP(CONCATENATE($F1031," ",$G1031),AllocFactorMatrix,(T$4+1),FALSE)*$E1036</f>
        <v>565167.36443547788</v>
      </c>
      <c r="U1031" s="5">
        <f>VLOOKUP(CONCATENATE($F1031," ",$G1031),AllocFactorMatrix,(U$4+1),FALSE)*$E1036</f>
        <v>2786711.0694786711</v>
      </c>
      <c r="V1031" s="5">
        <f>VLOOKUP(CONCATENATE($F1031," ",$G1031),AllocFactorMatrix,(V$4+1),FALSE)*$E1036</f>
        <v>0</v>
      </c>
      <c r="W1031" s="5">
        <f t="shared" si="531"/>
        <v>3392158.4271962917</v>
      </c>
      <c r="X1031" s="5">
        <f>VLOOKUP(CONCATENATE($F1031," ",$G1031),AllocFactorMatrix,(X$4+1),FALSE)*$E1036</f>
        <v>244963.86936734509</v>
      </c>
      <c r="Y1031" s="5">
        <f>VLOOKUP(CONCATENATE($F1031," ",$G1031),AllocFactorMatrix,(Y$4+1),FALSE)*$E1036</f>
        <v>4918.511229254138</v>
      </c>
      <c r="Z1031" s="5">
        <f t="shared" si="529"/>
        <v>249882.38059659922</v>
      </c>
      <c r="AA1031" s="5">
        <f>VLOOKUP(CONCATENATE($F1031," ",$G1031),AllocFactorMatrix,(AA$4+1),FALSE)*$E1036</f>
        <v>3257.2231648553779</v>
      </c>
      <c r="AB1031" s="5">
        <f>VLOOKUP(CONCATENATE($F1031," ",$G1031),AllocFactorMatrix,(AB$4+1),FALSE)*$E1036</f>
        <v>0</v>
      </c>
      <c r="AC1031" s="5">
        <f>VLOOKUP(CONCATENATE($F1031," ",$G1031),AllocFactorMatrix,(AC$4+1),FALSE)*$E1036</f>
        <v>0</v>
      </c>
    </row>
    <row r="1032" spans="1:29" hidden="1" outlineLevel="1">
      <c r="E1032" s="48"/>
      <c r="F1032" s="175" t="str">
        <f>F1036</f>
        <v>TRANS_TOTAL</v>
      </c>
      <c r="G1032" s="52" t="str">
        <f>$G$11</f>
        <v>DISTPRI</v>
      </c>
      <c r="H1032" s="4">
        <f t="shared" si="521"/>
        <v>0</v>
      </c>
      <c r="I1032" s="5">
        <f>VLOOKUP(CONCATENATE($F1032," ",$G1032),AllocFactorMatrix,(I$4+1),FALSE)*$E1036</f>
        <v>0</v>
      </c>
      <c r="J1032" s="5">
        <f>VLOOKUP(CONCATENATE($F1032," ",$G1032),AllocFactorMatrix,(J$4+1),FALSE)*$E1036</f>
        <v>0</v>
      </c>
      <c r="K1032" s="5">
        <f>VLOOKUP(CONCATENATE($F1032," ",$G1032),AllocFactorMatrix,(K$4+1),FALSE)*$E1036</f>
        <v>0</v>
      </c>
      <c r="L1032" s="5">
        <f>VLOOKUP(CONCATENATE($F1032," ",$G1032),AllocFactorMatrix,(L$4+1),FALSE)*$E1036</f>
        <v>0</v>
      </c>
      <c r="M1032" s="5">
        <f t="shared" si="527"/>
        <v>0</v>
      </c>
      <c r="N1032" s="5">
        <f>VLOOKUP(CONCATENATE($F1032," ",$G1032),AllocFactorMatrix,(N$4+1),FALSE)*$E1036</f>
        <v>0</v>
      </c>
      <c r="O1032" s="5">
        <f>VLOOKUP(CONCATENATE($F1032," ",$G1032),AllocFactorMatrix,(O$4+1),FALSE)*$E1036</f>
        <v>0</v>
      </c>
      <c r="P1032" s="5">
        <f>VLOOKUP(CONCATENATE($F1032," ",$G1032),AllocFactorMatrix,(P$4+1),FALSE)*$E1036</f>
        <v>0</v>
      </c>
      <c r="Q1032" s="5">
        <f>VLOOKUP(CONCATENATE($F1032," ",$G1032),AllocFactorMatrix,(Q$4+1),FALSE)*$E1036</f>
        <v>0</v>
      </c>
      <c r="R1032" s="5">
        <f t="shared" si="528"/>
        <v>0</v>
      </c>
      <c r="S1032" s="5">
        <f>VLOOKUP(CONCATENATE($F1032," ",$G1032),AllocFactorMatrix,(S$4+1),FALSE)*$E1036</f>
        <v>0</v>
      </c>
      <c r="T1032" s="5">
        <f>VLOOKUP(CONCATENATE($F1032," ",$G1032),AllocFactorMatrix,(T$4+1),FALSE)*$E1036</f>
        <v>0</v>
      </c>
      <c r="U1032" s="5">
        <f>VLOOKUP(CONCATENATE($F1032," ",$G1032),AllocFactorMatrix,(U$4+1),FALSE)*$E1036</f>
        <v>0</v>
      </c>
      <c r="V1032" s="5">
        <f>VLOOKUP(CONCATENATE($F1032," ",$G1032),AllocFactorMatrix,(V$4+1),FALSE)*$E1036</f>
        <v>0</v>
      </c>
      <c r="W1032" s="5">
        <f t="shared" si="531"/>
        <v>0</v>
      </c>
      <c r="X1032" s="5">
        <f>VLOOKUP(CONCATENATE($F1032," ",$G1032),AllocFactorMatrix,(X$4+1),FALSE)*$E1036</f>
        <v>0</v>
      </c>
      <c r="Y1032" s="5">
        <f>VLOOKUP(CONCATENATE($F1032," ",$G1032),AllocFactorMatrix,(Y$4+1),FALSE)*$E1036</f>
        <v>0</v>
      </c>
      <c r="Z1032" s="5">
        <f t="shared" si="529"/>
        <v>0</v>
      </c>
      <c r="AA1032" s="5">
        <f>VLOOKUP(CONCATENATE($F1032," ",$G1032),AllocFactorMatrix,(AA$4+1),FALSE)*$E1036</f>
        <v>0</v>
      </c>
      <c r="AB1032" s="5">
        <f>VLOOKUP(CONCATENATE($F1032," ",$G1032),AllocFactorMatrix,(AB$4+1),FALSE)*$E1036</f>
        <v>0</v>
      </c>
      <c r="AC1032" s="5">
        <f>VLOOKUP(CONCATENATE($F1032," ",$G1032),AllocFactorMatrix,(AC$4+1),FALSE)*$E1036</f>
        <v>0</v>
      </c>
    </row>
    <row r="1033" spans="1:29" hidden="1" outlineLevel="1">
      <c r="E1033" s="48"/>
      <c r="F1033" s="175" t="str">
        <f>F1036</f>
        <v>TRANS_TOTAL</v>
      </c>
      <c r="G1033" s="52" t="str">
        <f>$G$12</f>
        <v>DISTSEC</v>
      </c>
      <c r="H1033" s="4">
        <f t="shared" si="521"/>
        <v>0</v>
      </c>
      <c r="I1033" s="5">
        <f>VLOOKUP(CONCATENATE($F1033," ",$G1033),AllocFactorMatrix,(I$4+1),FALSE)*$E1036</f>
        <v>0</v>
      </c>
      <c r="J1033" s="5">
        <f>VLOOKUP(CONCATENATE($F1033," ",$G1033),AllocFactorMatrix,(J$4+1),FALSE)*$E1036</f>
        <v>0</v>
      </c>
      <c r="K1033" s="5">
        <f>VLOOKUP(CONCATENATE($F1033," ",$G1033),AllocFactorMatrix,(K$4+1),FALSE)*$E1036</f>
        <v>0</v>
      </c>
      <c r="L1033" s="5">
        <f>VLOOKUP(CONCATENATE($F1033," ",$G1033),AllocFactorMatrix,(L$4+1),FALSE)*$E1036</f>
        <v>0</v>
      </c>
      <c r="M1033" s="5">
        <f t="shared" si="527"/>
        <v>0</v>
      </c>
      <c r="N1033" s="5">
        <f>VLOOKUP(CONCATENATE($F1033," ",$G1033),AllocFactorMatrix,(N$4+1),FALSE)*$E1036</f>
        <v>0</v>
      </c>
      <c r="O1033" s="5">
        <f>VLOOKUP(CONCATENATE($F1033," ",$G1033),AllocFactorMatrix,(O$4+1),FALSE)*$E1036</f>
        <v>0</v>
      </c>
      <c r="P1033" s="5">
        <f>VLOOKUP(CONCATENATE($F1033," ",$G1033),AllocFactorMatrix,(P$4+1),FALSE)*$E1036</f>
        <v>0</v>
      </c>
      <c r="Q1033" s="5">
        <f>VLOOKUP(CONCATENATE($F1033," ",$G1033),AllocFactorMatrix,(Q$4+1),FALSE)*$E1036</f>
        <v>0</v>
      </c>
      <c r="R1033" s="5">
        <f t="shared" si="528"/>
        <v>0</v>
      </c>
      <c r="S1033" s="5">
        <f>VLOOKUP(CONCATENATE($F1033," ",$G1033),AllocFactorMatrix,(S$4+1),FALSE)*$E1036</f>
        <v>0</v>
      </c>
      <c r="T1033" s="5">
        <f>VLOOKUP(CONCATENATE($F1033," ",$G1033),AllocFactorMatrix,(T$4+1),FALSE)*$E1036</f>
        <v>0</v>
      </c>
      <c r="U1033" s="5">
        <f>VLOOKUP(CONCATENATE($F1033," ",$G1033),AllocFactorMatrix,(U$4+1),FALSE)*$E1036</f>
        <v>0</v>
      </c>
      <c r="V1033" s="5">
        <f>VLOOKUP(CONCATENATE($F1033," ",$G1033),AllocFactorMatrix,(V$4+1),FALSE)*$E1036</f>
        <v>0</v>
      </c>
      <c r="W1033" s="5">
        <f t="shared" si="531"/>
        <v>0</v>
      </c>
      <c r="X1033" s="5">
        <f>VLOOKUP(CONCATENATE($F1033," ",$G1033),AllocFactorMatrix,(X$4+1),FALSE)*$E1036</f>
        <v>0</v>
      </c>
      <c r="Y1033" s="5">
        <f>VLOOKUP(CONCATENATE($F1033," ",$G1033),AllocFactorMatrix,(Y$4+1),FALSE)*$E1036</f>
        <v>0</v>
      </c>
      <c r="Z1033" s="5">
        <f t="shared" si="529"/>
        <v>0</v>
      </c>
      <c r="AA1033" s="5">
        <f>VLOOKUP(CONCATENATE($F1033," ",$G1033),AllocFactorMatrix,(AA$4+1),FALSE)*$E1036</f>
        <v>0</v>
      </c>
      <c r="AB1033" s="5">
        <f>VLOOKUP(CONCATENATE($F1033," ",$G1033),AllocFactorMatrix,(AB$4+1),FALSE)*$E1036</f>
        <v>0</v>
      </c>
      <c r="AC1033" s="5">
        <f>VLOOKUP(CONCATENATE($F1033," ",$G1033),AllocFactorMatrix,(AC$4+1),FALSE)*$E1036</f>
        <v>0</v>
      </c>
    </row>
    <row r="1034" spans="1:29" hidden="1" outlineLevel="1">
      <c r="E1034" s="48"/>
      <c r="F1034" s="175" t="str">
        <f>F1036</f>
        <v>TRANS_TOTAL</v>
      </c>
      <c r="G1034" s="52" t="str">
        <f>$G$13</f>
        <v>ENERGY</v>
      </c>
      <c r="H1034" s="4">
        <f t="shared" si="521"/>
        <v>0</v>
      </c>
      <c r="I1034" s="5">
        <f>VLOOKUP(CONCATENATE($F1034," ",$G1034),AllocFactorMatrix,(I$4+1),FALSE)*$E1036</f>
        <v>0</v>
      </c>
      <c r="J1034" s="5">
        <f>VLOOKUP(CONCATENATE($F1034," ",$G1034),AllocFactorMatrix,(J$4+1),FALSE)*$E1036</f>
        <v>0</v>
      </c>
      <c r="K1034" s="5">
        <f>VLOOKUP(CONCATENATE($F1034," ",$G1034),AllocFactorMatrix,(K$4+1),FALSE)*$E1036</f>
        <v>0</v>
      </c>
      <c r="L1034" s="5">
        <f>VLOOKUP(CONCATENATE($F1034," ",$G1034),AllocFactorMatrix,(L$4+1),FALSE)*$E1036</f>
        <v>0</v>
      </c>
      <c r="M1034" s="5">
        <f t="shared" si="527"/>
        <v>0</v>
      </c>
      <c r="N1034" s="5">
        <f>VLOOKUP(CONCATENATE($F1034," ",$G1034),AllocFactorMatrix,(N$4+1),FALSE)*$E1036</f>
        <v>0</v>
      </c>
      <c r="O1034" s="5">
        <f>VLOOKUP(CONCATENATE($F1034," ",$G1034),AllocFactorMatrix,(O$4+1),FALSE)*$E1036</f>
        <v>0</v>
      </c>
      <c r="P1034" s="5">
        <f>VLOOKUP(CONCATENATE($F1034," ",$G1034),AllocFactorMatrix,(P$4+1),FALSE)*$E1036</f>
        <v>0</v>
      </c>
      <c r="Q1034" s="5">
        <f>VLOOKUP(CONCATENATE($F1034," ",$G1034),AllocFactorMatrix,(Q$4+1),FALSE)*$E1036</f>
        <v>0</v>
      </c>
      <c r="R1034" s="5">
        <f t="shared" si="528"/>
        <v>0</v>
      </c>
      <c r="S1034" s="5">
        <f>VLOOKUP(CONCATENATE($F1034," ",$G1034),AllocFactorMatrix,(S$4+1),FALSE)*$E1036</f>
        <v>0</v>
      </c>
      <c r="T1034" s="5">
        <f>VLOOKUP(CONCATENATE($F1034," ",$G1034),AllocFactorMatrix,(T$4+1),FALSE)*$E1036</f>
        <v>0</v>
      </c>
      <c r="U1034" s="5">
        <f>VLOOKUP(CONCATENATE($F1034," ",$G1034),AllocFactorMatrix,(U$4+1),FALSE)*$E1036</f>
        <v>0</v>
      </c>
      <c r="V1034" s="5">
        <f>VLOOKUP(CONCATENATE($F1034," ",$G1034),AllocFactorMatrix,(V$4+1),FALSE)*$E1036</f>
        <v>0</v>
      </c>
      <c r="W1034" s="5">
        <f t="shared" si="531"/>
        <v>0</v>
      </c>
      <c r="X1034" s="5">
        <f>VLOOKUP(CONCATENATE($F1034," ",$G1034),AllocFactorMatrix,(X$4+1),FALSE)*$E1036</f>
        <v>0</v>
      </c>
      <c r="Y1034" s="5">
        <f>VLOOKUP(CONCATENATE($F1034," ",$G1034),AllocFactorMatrix,(Y$4+1),FALSE)*$E1036</f>
        <v>0</v>
      </c>
      <c r="Z1034" s="5">
        <f t="shared" si="529"/>
        <v>0</v>
      </c>
      <c r="AA1034" s="5">
        <f>VLOOKUP(CONCATENATE($F1034," ",$G1034),AllocFactorMatrix,(AA$4+1),FALSE)*$E1036</f>
        <v>0</v>
      </c>
      <c r="AB1034" s="5">
        <f>VLOOKUP(CONCATENATE($F1034," ",$G1034),AllocFactorMatrix,(AB$4+1),FALSE)*$E1036</f>
        <v>0</v>
      </c>
      <c r="AC1034" s="5">
        <f>VLOOKUP(CONCATENATE($F1034," ",$G1034),AllocFactorMatrix,(AC$4+1),FALSE)*$E1036</f>
        <v>0</v>
      </c>
    </row>
    <row r="1035" spans="1:29" hidden="1" outlineLevel="1">
      <c r="E1035" s="48"/>
      <c r="F1035" s="175" t="str">
        <f>F1036</f>
        <v>TRANS_TOTAL</v>
      </c>
      <c r="G1035" s="52" t="str">
        <f>$G$14</f>
        <v>CUSTOMER</v>
      </c>
      <c r="H1035" s="4">
        <f t="shared" si="521"/>
        <v>0</v>
      </c>
      <c r="I1035" s="5">
        <f>VLOOKUP(CONCATENATE($F1035," ",$G1035),AllocFactorMatrix,(I$4+1),FALSE)*$E1036</f>
        <v>0</v>
      </c>
      <c r="J1035" s="5">
        <f>VLOOKUP(CONCATENATE($F1035," ",$G1035),AllocFactorMatrix,(J$4+1),FALSE)*$E1036</f>
        <v>0</v>
      </c>
      <c r="K1035" s="5">
        <f>VLOOKUP(CONCATENATE($F1035," ",$G1035),AllocFactorMatrix,(K$4+1),FALSE)*$E1036</f>
        <v>0</v>
      </c>
      <c r="L1035" s="5">
        <f>VLOOKUP(CONCATENATE($F1035," ",$G1035),AllocFactorMatrix,(L$4+1),FALSE)*$E1036</f>
        <v>0</v>
      </c>
      <c r="M1035" s="5">
        <f t="shared" si="527"/>
        <v>0</v>
      </c>
      <c r="N1035" s="5">
        <f>VLOOKUP(CONCATENATE($F1035," ",$G1035),AllocFactorMatrix,(N$4+1),FALSE)*$E1036</f>
        <v>0</v>
      </c>
      <c r="O1035" s="5">
        <f>VLOOKUP(CONCATENATE($F1035," ",$G1035),AllocFactorMatrix,(O$4+1),FALSE)*$E1036</f>
        <v>0</v>
      </c>
      <c r="P1035" s="5">
        <f>VLOOKUP(CONCATENATE($F1035," ",$G1035),AllocFactorMatrix,(P$4+1),FALSE)*$E1036</f>
        <v>0</v>
      </c>
      <c r="Q1035" s="5">
        <f>VLOOKUP(CONCATENATE($F1035," ",$G1035),AllocFactorMatrix,(Q$4+1),FALSE)*$E1036</f>
        <v>0</v>
      </c>
      <c r="R1035" s="5">
        <f t="shared" si="528"/>
        <v>0</v>
      </c>
      <c r="S1035" s="5">
        <f>VLOOKUP(CONCATENATE($F1035," ",$G1035),AllocFactorMatrix,(S$4+1),FALSE)*$E1036</f>
        <v>0</v>
      </c>
      <c r="T1035" s="5">
        <f>VLOOKUP(CONCATENATE($F1035," ",$G1035),AllocFactorMatrix,(T$4+1),FALSE)*$E1036</f>
        <v>0</v>
      </c>
      <c r="U1035" s="5">
        <f>VLOOKUP(CONCATENATE($F1035," ",$G1035),AllocFactorMatrix,(U$4+1),FALSE)*$E1036</f>
        <v>0</v>
      </c>
      <c r="V1035" s="5">
        <f>VLOOKUP(CONCATENATE($F1035," ",$G1035),AllocFactorMatrix,(V$4+1),FALSE)*$E1036</f>
        <v>0</v>
      </c>
      <c r="W1035" s="5">
        <f t="shared" si="531"/>
        <v>0</v>
      </c>
      <c r="X1035" s="5">
        <f>VLOOKUP(CONCATENATE($F1035," ",$G1035),AllocFactorMatrix,(X$4+1),FALSE)*$E1036</f>
        <v>0</v>
      </c>
      <c r="Y1035" s="5">
        <f>VLOOKUP(CONCATENATE($F1035," ",$G1035),AllocFactorMatrix,(Y$4+1),FALSE)*$E1036</f>
        <v>0</v>
      </c>
      <c r="Z1035" s="5">
        <f t="shared" si="529"/>
        <v>0</v>
      </c>
      <c r="AA1035" s="5">
        <f>VLOOKUP(CONCATENATE($F1035," ",$G1035),AllocFactorMatrix,(AA$4+1),FALSE)*$E1036</f>
        <v>0</v>
      </c>
      <c r="AB1035" s="5">
        <f>VLOOKUP(CONCATENATE($F1035," ",$G1035),AllocFactorMatrix,(AB$4+1),FALSE)*$E1036</f>
        <v>0</v>
      </c>
      <c r="AC1035" s="5">
        <f>VLOOKUP(CONCATENATE($F1035," ",$G1035),AllocFactorMatrix,(AC$4+1),FALSE)*$E1036</f>
        <v>0</v>
      </c>
    </row>
    <row r="1036" spans="1:29" collapsed="1">
      <c r="D1036" s="102" t="s">
        <v>534</v>
      </c>
      <c r="E1036" s="92">
        <v>59491793</v>
      </c>
      <c r="F1036" s="93" t="s">
        <v>191</v>
      </c>
      <c r="G1036" s="52" t="str">
        <f>$G$15</f>
        <v>TOTAL</v>
      </c>
      <c r="H1036" s="4">
        <f t="shared" si="521"/>
        <v>59491792.999999993</v>
      </c>
      <c r="I1036" s="5">
        <f>VLOOKUP(CONCATENATE($F1036," ",$G1036),AllocFactorMatrix,(I$4+1),FALSE)*$E1036</f>
        <v>30557430.099073533</v>
      </c>
      <c r="J1036" s="5">
        <f>VLOOKUP(CONCATENATE($F1036," ",$G1036),AllocFactorMatrix,(J$4+1),FALSE)*$E1036</f>
        <v>7134023.331846728</v>
      </c>
      <c r="K1036" s="5">
        <f>VLOOKUP(CONCATENATE($F1036," ",$G1036),AllocFactorMatrix,(K$4+1),FALSE)*$E1036</f>
        <v>99292.689998337577</v>
      </c>
      <c r="L1036" s="5">
        <f>VLOOKUP(CONCATENATE($F1036," ",$G1036),AllocFactorMatrix,(L$4+1),FALSE)*$E1036</f>
        <v>14730.08504146156</v>
      </c>
      <c r="M1036" s="5">
        <f t="shared" si="527"/>
        <v>7248046.1068865275</v>
      </c>
      <c r="N1036" s="5">
        <f>VLOOKUP(CONCATENATE($F1036," ",$G1036),AllocFactorMatrix,(N$4+1),FALSE)*$E1036</f>
        <v>4219509.9141897243</v>
      </c>
      <c r="O1036" s="5">
        <f>VLOOKUP(CONCATENATE($F1036," ",$G1036),AllocFactorMatrix,(O$4+1),FALSE)*$E1036</f>
        <v>756550.51947713248</v>
      </c>
      <c r="P1036" s="5">
        <f>VLOOKUP(CONCATENATE($F1036," ",$G1036),AllocFactorMatrix,(P$4+1),FALSE)*$E1036</f>
        <v>163007.87326216826</v>
      </c>
      <c r="Q1036" s="5">
        <f>VLOOKUP(CONCATENATE($F1036," ",$G1036),AllocFactorMatrix,(Q$4+1),FALSE)*$E1036</f>
        <v>4589.4643269406297</v>
      </c>
      <c r="R1036" s="5">
        <f t="shared" si="528"/>
        <v>5143657.7712559653</v>
      </c>
      <c r="S1036" s="5">
        <f>VLOOKUP(CONCATENATE($F1036," ",$G1036),AllocFactorMatrix,(S$4+1),FALSE)*$E1036</f>
        <v>197783.94210172124</v>
      </c>
      <c r="T1036" s="5">
        <f>VLOOKUP(CONCATENATE($F1036," ",$G1036),AllocFactorMatrix,(T$4+1),FALSE)*$E1036</f>
        <v>2691561.6240935498</v>
      </c>
      <c r="U1036" s="5">
        <f>VLOOKUP(CONCATENATE($F1036," ",$G1036),AllocFactorMatrix,(U$4+1),FALSE)*$E1036</f>
        <v>10919315.514572509</v>
      </c>
      <c r="V1036" s="5">
        <f>VLOOKUP(CONCATENATE($F1036," ",$G1036),AllocFactorMatrix,(V$4+1),FALSE)*$E1036</f>
        <v>1473296.7226153535</v>
      </c>
      <c r="W1036" s="5">
        <f t="shared" si="531"/>
        <v>15281957.803383134</v>
      </c>
      <c r="X1036" s="5">
        <f>VLOOKUP(CONCATENATE($F1036," ",$G1036),AllocFactorMatrix,(X$4+1),FALSE)*$E1036</f>
        <v>1157781.7273097108</v>
      </c>
      <c r="Y1036" s="5">
        <f>VLOOKUP(CONCATENATE($F1036," ",$G1036),AllocFactorMatrix,(Y$4+1),FALSE)*$E1036</f>
        <v>23149.825132727601</v>
      </c>
      <c r="Z1036" s="5">
        <f t="shared" si="529"/>
        <v>1180931.5524424384</v>
      </c>
      <c r="AA1036" s="5">
        <f>VLOOKUP(CONCATENATE($F1036," ",$G1036),AllocFactorMatrix,(AA$4+1),FALSE)*$E1036</f>
        <v>15298.767471078976</v>
      </c>
      <c r="AB1036" s="5">
        <f>VLOOKUP(CONCATENATE($F1036," ",$G1036),AllocFactorMatrix,(AB$4+1),FALSE)*$E1036</f>
        <v>53495.395814367599</v>
      </c>
      <c r="AC1036" s="5">
        <f>VLOOKUP(CONCATENATE($F1036," ",$G1036),AllocFactorMatrix,(AC$4+1),FALSE)*$E1036</f>
        <v>10975.503672950572</v>
      </c>
    </row>
    <row r="1037" spans="1:29" hidden="1" outlineLevel="1">
      <c r="E1037" s="48"/>
      <c r="F1037" s="175" t="str">
        <f>F1044</f>
        <v>RB_GUP_EPIS_D</v>
      </c>
      <c r="G1037" s="52" t="str">
        <f>$G$8</f>
        <v>PRODUCTION</v>
      </c>
      <c r="H1037" s="4">
        <f t="shared" ref="H1037:H1060" si="532">SUBTOTAL(9,I1037:AC1037)</f>
        <v>0</v>
      </c>
      <c r="I1037" s="5">
        <f>VLOOKUP(CONCATENATE($F1037," ",$G1037),AllocFactorMatrix,(I$4+1),FALSE)*$E1044</f>
        <v>0</v>
      </c>
      <c r="J1037" s="5">
        <f>VLOOKUP(CONCATENATE($F1037," ",$G1037),AllocFactorMatrix,(J$4+1),FALSE)*$E1044</f>
        <v>0</v>
      </c>
      <c r="K1037" s="5">
        <f>VLOOKUP(CONCATENATE($F1037," ",$G1037),AllocFactorMatrix,(K$4+1),FALSE)*$E1044</f>
        <v>0</v>
      </c>
      <c r="L1037" s="5">
        <f>VLOOKUP(CONCATENATE($F1037," ",$G1037),AllocFactorMatrix,(L$4+1),FALSE)*$E1044</f>
        <v>0</v>
      </c>
      <c r="M1037" s="5">
        <f t="shared" si="511"/>
        <v>0</v>
      </c>
      <c r="N1037" s="5">
        <f>VLOOKUP(CONCATENATE($F1037," ",$G1037),AllocFactorMatrix,(N$4+1),FALSE)*$E1044</f>
        <v>0</v>
      </c>
      <c r="O1037" s="5">
        <f>VLOOKUP(CONCATENATE($F1037," ",$G1037),AllocFactorMatrix,(O$4+1),FALSE)*$E1044</f>
        <v>0</v>
      </c>
      <c r="P1037" s="5">
        <f>VLOOKUP(CONCATENATE($F1037," ",$G1037),AllocFactorMatrix,(P$4+1),FALSE)*$E1044</f>
        <v>0</v>
      </c>
      <c r="Q1037" s="5">
        <f>VLOOKUP(CONCATENATE($F1037," ",$G1037),AllocFactorMatrix,(Q$4+1),FALSE)*$E1044</f>
        <v>0</v>
      </c>
      <c r="R1037" s="5">
        <f t="shared" si="513"/>
        <v>0</v>
      </c>
      <c r="S1037" s="5">
        <f>VLOOKUP(CONCATENATE($F1037," ",$G1037),AllocFactorMatrix,(S$4+1),FALSE)*$E1044</f>
        <v>0</v>
      </c>
      <c r="T1037" s="5">
        <f>VLOOKUP(CONCATENATE($F1037," ",$G1037),AllocFactorMatrix,(T$4+1),FALSE)*$E1044</f>
        <v>0</v>
      </c>
      <c r="U1037" s="5">
        <f>VLOOKUP(CONCATENATE($F1037," ",$G1037),AllocFactorMatrix,(U$4+1),FALSE)*$E1044</f>
        <v>0</v>
      </c>
      <c r="V1037" s="5">
        <f>VLOOKUP(CONCATENATE($F1037," ",$G1037),AllocFactorMatrix,(V$4+1),FALSE)*$E1044</f>
        <v>0</v>
      </c>
      <c r="W1037" s="5">
        <f>SUBTOTAL(9,S1037:V1037)</f>
        <v>0</v>
      </c>
      <c r="X1037" s="5">
        <f>VLOOKUP(CONCATENATE($F1037," ",$G1037),AllocFactorMatrix,(X$4+1),FALSE)*$E1044</f>
        <v>0</v>
      </c>
      <c r="Y1037" s="5">
        <f>VLOOKUP(CONCATENATE($F1037," ",$G1037),AllocFactorMatrix,(Y$4+1),FALSE)*$E1044</f>
        <v>0</v>
      </c>
      <c r="Z1037" s="5">
        <f t="shared" ref="Z1037:Z1060" si="533">SUBTOTAL(9,X1037:Y1037)</f>
        <v>0</v>
      </c>
      <c r="AA1037" s="5">
        <f>VLOOKUP(CONCATENATE($F1037," ",$G1037),AllocFactorMatrix,(AA$4+1),FALSE)*$E1044</f>
        <v>0</v>
      </c>
      <c r="AB1037" s="5">
        <f>VLOOKUP(CONCATENATE($F1037," ",$G1037),AllocFactorMatrix,(AB$4+1),FALSE)*$E1044</f>
        <v>0</v>
      </c>
      <c r="AC1037" s="5">
        <f>VLOOKUP(CONCATENATE($F1037," ",$G1037),AllocFactorMatrix,(AC$4+1),FALSE)*$E1044</f>
        <v>0</v>
      </c>
    </row>
    <row r="1038" spans="1:29" hidden="1" outlineLevel="1">
      <c r="E1038" s="48"/>
      <c r="F1038" s="175" t="str">
        <f>F1044</f>
        <v>RB_GUP_EPIS_D</v>
      </c>
      <c r="G1038" s="52" t="str">
        <f>$G$9</f>
        <v>BULKTRAN</v>
      </c>
      <c r="H1038" s="4">
        <f t="shared" si="532"/>
        <v>0</v>
      </c>
      <c r="I1038" s="5">
        <f>VLOOKUP(CONCATENATE($F1038," ",$G1038),AllocFactorMatrix,(I$4+1),FALSE)*$E1044</f>
        <v>0</v>
      </c>
      <c r="J1038" s="5">
        <f>VLOOKUP(CONCATENATE($F1038," ",$G1038),AllocFactorMatrix,(J$4+1),FALSE)*$E1044</f>
        <v>0</v>
      </c>
      <c r="K1038" s="5">
        <f>VLOOKUP(CONCATENATE($F1038," ",$G1038),AllocFactorMatrix,(K$4+1),FALSE)*$E1044</f>
        <v>0</v>
      </c>
      <c r="L1038" s="5">
        <f>VLOOKUP(CONCATENATE($F1038," ",$G1038),AllocFactorMatrix,(L$4+1),FALSE)*$E1044</f>
        <v>0</v>
      </c>
      <c r="M1038" s="5">
        <f t="shared" si="511"/>
        <v>0</v>
      </c>
      <c r="N1038" s="5">
        <f>VLOOKUP(CONCATENATE($F1038," ",$G1038),AllocFactorMatrix,(N$4+1),FALSE)*$E1044</f>
        <v>0</v>
      </c>
      <c r="O1038" s="5">
        <f>VLOOKUP(CONCATENATE($F1038," ",$G1038),AllocFactorMatrix,(O$4+1),FALSE)*$E1044</f>
        <v>0</v>
      </c>
      <c r="P1038" s="5">
        <f>VLOOKUP(CONCATENATE($F1038," ",$G1038),AllocFactorMatrix,(P$4+1),FALSE)*$E1044</f>
        <v>0</v>
      </c>
      <c r="Q1038" s="5">
        <f>VLOOKUP(CONCATENATE($F1038," ",$G1038),AllocFactorMatrix,(Q$4+1),FALSE)*$E1044</f>
        <v>0</v>
      </c>
      <c r="R1038" s="5">
        <f t="shared" si="513"/>
        <v>0</v>
      </c>
      <c r="S1038" s="5">
        <f>VLOOKUP(CONCATENATE($F1038," ",$G1038),AllocFactorMatrix,(S$4+1),FALSE)*$E1044</f>
        <v>0</v>
      </c>
      <c r="T1038" s="5">
        <f>VLOOKUP(CONCATENATE($F1038," ",$G1038),AllocFactorMatrix,(T$4+1),FALSE)*$E1044</f>
        <v>0</v>
      </c>
      <c r="U1038" s="5">
        <f>VLOOKUP(CONCATENATE($F1038," ",$G1038),AllocFactorMatrix,(U$4+1),FALSE)*$E1044</f>
        <v>0</v>
      </c>
      <c r="V1038" s="5">
        <f>VLOOKUP(CONCATENATE($F1038," ",$G1038),AllocFactorMatrix,(V$4+1),FALSE)*$E1044</f>
        <v>0</v>
      </c>
      <c r="W1038" s="5">
        <f t="shared" ref="W1038:W1044" si="534">SUBTOTAL(9,S1038:V1038)</f>
        <v>0</v>
      </c>
      <c r="X1038" s="5">
        <f>VLOOKUP(CONCATENATE($F1038," ",$G1038),AllocFactorMatrix,(X$4+1),FALSE)*$E1044</f>
        <v>0</v>
      </c>
      <c r="Y1038" s="5">
        <f>VLOOKUP(CONCATENATE($F1038," ",$G1038),AllocFactorMatrix,(Y$4+1),FALSE)*$E1044</f>
        <v>0</v>
      </c>
      <c r="Z1038" s="5">
        <f t="shared" si="533"/>
        <v>0</v>
      </c>
      <c r="AA1038" s="5">
        <f>VLOOKUP(CONCATENATE($F1038," ",$G1038),AllocFactorMatrix,(AA$4+1),FALSE)*$E1044</f>
        <v>0</v>
      </c>
      <c r="AB1038" s="5">
        <f>VLOOKUP(CONCATENATE($F1038," ",$G1038),AllocFactorMatrix,(AB$4+1),FALSE)*$E1044</f>
        <v>0</v>
      </c>
      <c r="AC1038" s="5">
        <f>VLOOKUP(CONCATENATE($F1038," ",$G1038),AllocFactorMatrix,(AC$4+1),FALSE)*$E1044</f>
        <v>0</v>
      </c>
    </row>
    <row r="1039" spans="1:29" hidden="1" outlineLevel="1">
      <c r="E1039" s="48"/>
      <c r="F1039" s="175" t="str">
        <f>F1044</f>
        <v>RB_GUP_EPIS_D</v>
      </c>
      <c r="G1039" s="52" t="str">
        <f>$G$10</f>
        <v>SUBTRAN</v>
      </c>
      <c r="H1039" s="4">
        <f t="shared" si="532"/>
        <v>0</v>
      </c>
      <c r="I1039" s="5">
        <f>VLOOKUP(CONCATENATE($F1039," ",$G1039),AllocFactorMatrix,(I$4+1),FALSE)*$E1044</f>
        <v>0</v>
      </c>
      <c r="J1039" s="5">
        <f>VLOOKUP(CONCATENATE($F1039," ",$G1039),AllocFactorMatrix,(J$4+1),FALSE)*$E1044</f>
        <v>0</v>
      </c>
      <c r="K1039" s="5">
        <f>VLOOKUP(CONCATENATE($F1039," ",$G1039),AllocFactorMatrix,(K$4+1),FALSE)*$E1044</f>
        <v>0</v>
      </c>
      <c r="L1039" s="5">
        <f>VLOOKUP(CONCATENATE($F1039," ",$G1039),AllocFactorMatrix,(L$4+1),FALSE)*$E1044</f>
        <v>0</v>
      </c>
      <c r="M1039" s="5">
        <f t="shared" si="511"/>
        <v>0</v>
      </c>
      <c r="N1039" s="5">
        <f>VLOOKUP(CONCATENATE($F1039," ",$G1039),AllocFactorMatrix,(N$4+1),FALSE)*$E1044</f>
        <v>0</v>
      </c>
      <c r="O1039" s="5">
        <f>VLOOKUP(CONCATENATE($F1039," ",$G1039),AllocFactorMatrix,(O$4+1),FALSE)*$E1044</f>
        <v>0</v>
      </c>
      <c r="P1039" s="5">
        <f>VLOOKUP(CONCATENATE($F1039," ",$G1039),AllocFactorMatrix,(P$4+1),FALSE)*$E1044</f>
        <v>0</v>
      </c>
      <c r="Q1039" s="5">
        <f>VLOOKUP(CONCATENATE($F1039," ",$G1039),AllocFactorMatrix,(Q$4+1),FALSE)*$E1044</f>
        <v>0</v>
      </c>
      <c r="R1039" s="5">
        <f t="shared" si="513"/>
        <v>0</v>
      </c>
      <c r="S1039" s="5">
        <f>VLOOKUP(CONCATENATE($F1039," ",$G1039),AllocFactorMatrix,(S$4+1),FALSE)*$E1044</f>
        <v>0</v>
      </c>
      <c r="T1039" s="5">
        <f>VLOOKUP(CONCATENATE($F1039," ",$G1039),AllocFactorMatrix,(T$4+1),FALSE)*$E1044</f>
        <v>0</v>
      </c>
      <c r="U1039" s="5">
        <f>VLOOKUP(CONCATENATE($F1039," ",$G1039),AllocFactorMatrix,(U$4+1),FALSE)*$E1044</f>
        <v>0</v>
      </c>
      <c r="V1039" s="5">
        <f>VLOOKUP(CONCATENATE($F1039," ",$G1039),AllocFactorMatrix,(V$4+1),FALSE)*$E1044</f>
        <v>0</v>
      </c>
      <c r="W1039" s="5">
        <f t="shared" si="534"/>
        <v>0</v>
      </c>
      <c r="X1039" s="5">
        <f>VLOOKUP(CONCATENATE($F1039," ",$G1039),AllocFactorMatrix,(X$4+1),FALSE)*$E1044</f>
        <v>0</v>
      </c>
      <c r="Y1039" s="5">
        <f>VLOOKUP(CONCATENATE($F1039," ",$G1039),AllocFactorMatrix,(Y$4+1),FALSE)*$E1044</f>
        <v>0</v>
      </c>
      <c r="Z1039" s="5">
        <f t="shared" si="533"/>
        <v>0</v>
      </c>
      <c r="AA1039" s="5">
        <f>VLOOKUP(CONCATENATE($F1039," ",$G1039),AllocFactorMatrix,(AA$4+1),FALSE)*$E1044</f>
        <v>0</v>
      </c>
      <c r="AB1039" s="5">
        <f>VLOOKUP(CONCATENATE($F1039," ",$G1039),AllocFactorMatrix,(AB$4+1),FALSE)*$E1044</f>
        <v>0</v>
      </c>
      <c r="AC1039" s="5">
        <f>VLOOKUP(CONCATENATE($F1039," ",$G1039),AllocFactorMatrix,(AC$4+1),FALSE)*$E1044</f>
        <v>0</v>
      </c>
    </row>
    <row r="1040" spans="1:29" hidden="1" outlineLevel="1">
      <c r="E1040" s="48"/>
      <c r="F1040" s="175" t="str">
        <f>F1044</f>
        <v>RB_GUP_EPIS_D</v>
      </c>
      <c r="G1040" s="52" t="str">
        <f>$G$11</f>
        <v>DISTPRI</v>
      </c>
      <c r="H1040" s="4">
        <f t="shared" si="532"/>
        <v>143423.78922632284</v>
      </c>
      <c r="I1040" s="5">
        <f>VLOOKUP(CONCATENATE($F1040," ",$G1040),AllocFactorMatrix,(I$4+1),FALSE)*$E1044</f>
        <v>93914.910905843222</v>
      </c>
      <c r="J1040" s="5">
        <f>VLOOKUP(CONCATENATE($F1040," ",$G1040),AllocFactorMatrix,(J$4+1),FALSE)*$E1044</f>
        <v>21979.713942692644</v>
      </c>
      <c r="K1040" s="5">
        <f>VLOOKUP(CONCATENATE($F1040," ",$G1040),AllocFactorMatrix,(K$4+1),FALSE)*$E1044</f>
        <v>307.00716860048124</v>
      </c>
      <c r="L1040" s="5">
        <f>VLOOKUP(CONCATENATE($F1040," ",$G1040),AllocFactorMatrix,(L$4+1),FALSE)*$E1044</f>
        <v>0</v>
      </c>
      <c r="M1040" s="5">
        <f t="shared" si="511"/>
        <v>22286.721111293125</v>
      </c>
      <c r="N1040" s="5">
        <f>VLOOKUP(CONCATENATE($F1040," ",$G1040),AllocFactorMatrix,(N$4+1),FALSE)*$E1044</f>
        <v>12759.655116986056</v>
      </c>
      <c r="O1040" s="5">
        <f>VLOOKUP(CONCATENATE($F1040," ",$G1040),AllocFactorMatrix,(O$4+1),FALSE)*$E1044</f>
        <v>2292.6445110210752</v>
      </c>
      <c r="P1040" s="5">
        <f>VLOOKUP(CONCATENATE($F1040," ",$G1040),AllocFactorMatrix,(P$4+1),FALSE)*$E1044</f>
        <v>0</v>
      </c>
      <c r="Q1040" s="5">
        <f>VLOOKUP(CONCATENATE($F1040," ",$G1040),AllocFactorMatrix,(Q$4+1),FALSE)*$E1044</f>
        <v>0</v>
      </c>
      <c r="R1040" s="5">
        <f t="shared" si="513"/>
        <v>15052.299628007131</v>
      </c>
      <c r="S1040" s="5">
        <f>VLOOKUP(CONCATENATE($F1040," ",$G1040),AllocFactorMatrix,(S$4+1),FALSE)*$E1044</f>
        <v>576.95022625565696</v>
      </c>
      <c r="T1040" s="5">
        <f>VLOOKUP(CONCATENATE($F1040," ",$G1040),AllocFactorMatrix,(T$4+1),FALSE)*$E1044</f>
        <v>7977.9885789430427</v>
      </c>
      <c r="U1040" s="5">
        <f>VLOOKUP(CONCATENATE($F1040," ",$G1040),AllocFactorMatrix,(U$4+1),FALSE)*$E1044</f>
        <v>0</v>
      </c>
      <c r="V1040" s="5">
        <f>VLOOKUP(CONCATENATE($F1040," ",$G1040),AllocFactorMatrix,(V$4+1),FALSE)*$E1044</f>
        <v>0</v>
      </c>
      <c r="W1040" s="5">
        <f t="shared" si="534"/>
        <v>8554.9388051986989</v>
      </c>
      <c r="X1040" s="5">
        <f>VLOOKUP(CONCATENATE($F1040," ",$G1040),AllocFactorMatrix,(X$4+1),FALSE)*$E1044</f>
        <v>3498.5919999451166</v>
      </c>
      <c r="Y1040" s="5">
        <f>VLOOKUP(CONCATENATE($F1040," ",$G1040),AllocFactorMatrix,(Y$4+1),FALSE)*$E1044</f>
        <v>70.222258752242084</v>
      </c>
      <c r="Z1040" s="5">
        <f t="shared" si="533"/>
        <v>3568.8142586973586</v>
      </c>
      <c r="AA1040" s="5">
        <f>VLOOKUP(CONCATENATE($F1040," ",$G1040),AllocFactorMatrix,(AA$4+1),FALSE)*$E1044</f>
        <v>46.10451728330095</v>
      </c>
      <c r="AB1040" s="5">
        <f>VLOOKUP(CONCATENATE($F1040," ",$G1040),AllocFactorMatrix,(AB$4+1),FALSE)*$E1044</f>
        <v>0</v>
      </c>
      <c r="AC1040" s="5">
        <f>VLOOKUP(CONCATENATE($F1040," ",$G1040),AllocFactorMatrix,(AC$4+1),FALSE)*$E1044</f>
        <v>0</v>
      </c>
    </row>
    <row r="1041" spans="1:29" hidden="1" outlineLevel="1">
      <c r="E1041" s="48"/>
      <c r="F1041" s="175" t="str">
        <f>F1044</f>
        <v>RB_GUP_EPIS_D</v>
      </c>
      <c r="G1041" s="52" t="str">
        <f>$G$12</f>
        <v>DISTSEC</v>
      </c>
      <c r="H1041" s="4">
        <f t="shared" si="532"/>
        <v>69089.500020390798</v>
      </c>
      <c r="I1041" s="5">
        <f>VLOOKUP(CONCATENATE($F1041," ",$G1041),AllocFactorMatrix,(I$4+1),FALSE)*$E1044</f>
        <v>51271.66921900426</v>
      </c>
      <c r="J1041" s="5">
        <f>VLOOKUP(CONCATENATE($F1041," ",$G1041),AllocFactorMatrix,(J$4+1),FALSE)*$E1044</f>
        <v>10338.659186265206</v>
      </c>
      <c r="K1041" s="5">
        <f>VLOOKUP(CONCATENATE($F1041," ",$G1041),AllocFactorMatrix,(K$4+1),FALSE)*$E1044</f>
        <v>0</v>
      </c>
      <c r="L1041" s="5">
        <f>VLOOKUP(CONCATENATE($F1041," ",$G1041),AllocFactorMatrix,(L$4+1),FALSE)*$E1044</f>
        <v>0</v>
      </c>
      <c r="M1041" s="5">
        <f t="shared" si="511"/>
        <v>10338.659186265206</v>
      </c>
      <c r="N1041" s="5">
        <f>VLOOKUP(CONCATENATE($F1041," ",$G1041),AllocFactorMatrix,(N$4+1),FALSE)*$E1044</f>
        <v>5167.6286785361481</v>
      </c>
      <c r="O1041" s="5">
        <f>VLOOKUP(CONCATENATE($F1041," ",$G1041),AllocFactorMatrix,(O$4+1),FALSE)*$E1044</f>
        <v>0</v>
      </c>
      <c r="P1041" s="5">
        <f>VLOOKUP(CONCATENATE($F1041," ",$G1041),AllocFactorMatrix,(P$4+1),FALSE)*$E1044</f>
        <v>0</v>
      </c>
      <c r="Q1041" s="5">
        <f>VLOOKUP(CONCATENATE($F1041," ",$G1041),AllocFactorMatrix,(Q$4+1),FALSE)*$E1044</f>
        <v>0</v>
      </c>
      <c r="R1041" s="5">
        <f t="shared" si="513"/>
        <v>5167.6286785361481</v>
      </c>
      <c r="S1041" s="5">
        <f>VLOOKUP(CONCATENATE($F1041," ",$G1041),AllocFactorMatrix,(S$4+1),FALSE)*$E1044</f>
        <v>193.15386049767238</v>
      </c>
      <c r="T1041" s="5">
        <f>VLOOKUP(CONCATENATE($F1041," ",$G1041),AllocFactorMatrix,(T$4+1),FALSE)*$E1044</f>
        <v>0</v>
      </c>
      <c r="U1041" s="5">
        <f>VLOOKUP(CONCATENATE($F1041," ",$G1041),AllocFactorMatrix,(U$4+1),FALSE)*$E1044</f>
        <v>0</v>
      </c>
      <c r="V1041" s="5">
        <f>VLOOKUP(CONCATENATE($F1041," ",$G1041),AllocFactorMatrix,(V$4+1),FALSE)*$E1044</f>
        <v>0</v>
      </c>
      <c r="W1041" s="5">
        <f t="shared" si="534"/>
        <v>193.15386049767238</v>
      </c>
      <c r="X1041" s="5">
        <f>VLOOKUP(CONCATENATE($F1041," ",$G1041),AllocFactorMatrix,(X$4+1),FALSE)*$E1044</f>
        <v>1459.7349120594617</v>
      </c>
      <c r="Y1041" s="5">
        <f>VLOOKUP(CONCATENATE($F1041," ",$G1041),AllocFactorMatrix,(Y$4+1),FALSE)*$E1044</f>
        <v>0</v>
      </c>
      <c r="Z1041" s="5">
        <f t="shared" si="533"/>
        <v>1459.7349120594617</v>
      </c>
      <c r="AA1041" s="5">
        <f>VLOOKUP(CONCATENATE($F1041," ",$G1041),AllocFactorMatrix,(AA$4+1),FALSE)*$E1044</f>
        <v>17.259280464049979</v>
      </c>
      <c r="AB1041" s="5">
        <f>VLOOKUP(CONCATENATE($F1041," ",$G1041),AllocFactorMatrix,(AB$4+1),FALSE)*$E1044</f>
        <v>531.23564999346877</v>
      </c>
      <c r="AC1041" s="5">
        <f>VLOOKUP(CONCATENATE($F1041," ",$G1041),AllocFactorMatrix,(AC$4+1),FALSE)*$E1044</f>
        <v>110.15923357054508</v>
      </c>
    </row>
    <row r="1042" spans="1:29" hidden="1" outlineLevel="1">
      <c r="E1042" s="48"/>
      <c r="F1042" s="175" t="str">
        <f>F1044</f>
        <v>RB_GUP_EPIS_D</v>
      </c>
      <c r="G1042" s="52" t="str">
        <f>$G$13</f>
        <v>ENERGY</v>
      </c>
      <c r="H1042" s="4">
        <f t="shared" si="532"/>
        <v>0</v>
      </c>
      <c r="I1042" s="5">
        <f>VLOOKUP(CONCATENATE($F1042," ",$G1042),AllocFactorMatrix,(I$4+1),FALSE)*$E1044</f>
        <v>0</v>
      </c>
      <c r="J1042" s="5">
        <f>VLOOKUP(CONCATENATE($F1042," ",$G1042),AllocFactorMatrix,(J$4+1),FALSE)*$E1044</f>
        <v>0</v>
      </c>
      <c r="K1042" s="5">
        <f>VLOOKUP(CONCATENATE($F1042," ",$G1042),AllocFactorMatrix,(K$4+1),FALSE)*$E1044</f>
        <v>0</v>
      </c>
      <c r="L1042" s="5">
        <f>VLOOKUP(CONCATENATE($F1042," ",$G1042),AllocFactorMatrix,(L$4+1),FALSE)*$E1044</f>
        <v>0</v>
      </c>
      <c r="M1042" s="5">
        <f t="shared" si="511"/>
        <v>0</v>
      </c>
      <c r="N1042" s="5">
        <f>VLOOKUP(CONCATENATE($F1042," ",$G1042),AllocFactorMatrix,(N$4+1),FALSE)*$E1044</f>
        <v>0</v>
      </c>
      <c r="O1042" s="5">
        <f>VLOOKUP(CONCATENATE($F1042," ",$G1042),AllocFactorMatrix,(O$4+1),FALSE)*$E1044</f>
        <v>0</v>
      </c>
      <c r="P1042" s="5">
        <f>VLOOKUP(CONCATENATE($F1042," ",$G1042),AllocFactorMatrix,(P$4+1),FALSE)*$E1044</f>
        <v>0</v>
      </c>
      <c r="Q1042" s="5">
        <f>VLOOKUP(CONCATENATE($F1042," ",$G1042),AllocFactorMatrix,(Q$4+1),FALSE)*$E1044</f>
        <v>0</v>
      </c>
      <c r="R1042" s="5">
        <f t="shared" si="513"/>
        <v>0</v>
      </c>
      <c r="S1042" s="5">
        <f>VLOOKUP(CONCATENATE($F1042," ",$G1042),AllocFactorMatrix,(S$4+1),FALSE)*$E1044</f>
        <v>0</v>
      </c>
      <c r="T1042" s="5">
        <f>VLOOKUP(CONCATENATE($F1042," ",$G1042),AllocFactorMatrix,(T$4+1),FALSE)*$E1044</f>
        <v>0</v>
      </c>
      <c r="U1042" s="5">
        <f>VLOOKUP(CONCATENATE($F1042," ",$G1042),AllocFactorMatrix,(U$4+1),FALSE)*$E1044</f>
        <v>0</v>
      </c>
      <c r="V1042" s="5">
        <f>VLOOKUP(CONCATENATE($F1042," ",$G1042),AllocFactorMatrix,(V$4+1),FALSE)*$E1044</f>
        <v>0</v>
      </c>
      <c r="W1042" s="5">
        <f t="shared" si="534"/>
        <v>0</v>
      </c>
      <c r="X1042" s="5">
        <f>VLOOKUP(CONCATENATE($F1042," ",$G1042),AllocFactorMatrix,(X$4+1),FALSE)*$E1044</f>
        <v>0</v>
      </c>
      <c r="Y1042" s="5">
        <f>VLOOKUP(CONCATENATE($F1042," ",$G1042),AllocFactorMatrix,(Y$4+1),FALSE)*$E1044</f>
        <v>0</v>
      </c>
      <c r="Z1042" s="5">
        <f t="shared" si="533"/>
        <v>0</v>
      </c>
      <c r="AA1042" s="5">
        <f>VLOOKUP(CONCATENATE($F1042," ",$G1042),AllocFactorMatrix,(AA$4+1),FALSE)*$E1044</f>
        <v>0</v>
      </c>
      <c r="AB1042" s="5">
        <f>VLOOKUP(CONCATENATE($F1042," ",$G1042),AllocFactorMatrix,(AB$4+1),FALSE)*$E1044</f>
        <v>0</v>
      </c>
      <c r="AC1042" s="5">
        <f>VLOOKUP(CONCATENATE($F1042," ",$G1042),AllocFactorMatrix,(AC$4+1),FALSE)*$E1044</f>
        <v>0</v>
      </c>
    </row>
    <row r="1043" spans="1:29" hidden="1" outlineLevel="1">
      <c r="E1043" s="48"/>
      <c r="F1043" s="175" t="str">
        <f>F1044</f>
        <v>RB_GUP_EPIS_D</v>
      </c>
      <c r="G1043" s="52" t="str">
        <f>$G$14</f>
        <v>CUSTOMER</v>
      </c>
      <c r="H1043" s="4">
        <f t="shared" si="532"/>
        <v>30282.710753286367</v>
      </c>
      <c r="I1043" s="5">
        <f>VLOOKUP(CONCATENATE($F1043," ",$G1043),AllocFactorMatrix,(I$4+1),FALSE)*$E1044</f>
        <v>14160.906041240529</v>
      </c>
      <c r="J1043" s="5">
        <f>VLOOKUP(CONCATENATE($F1043," ",$G1043),AllocFactorMatrix,(J$4+1),FALSE)*$E1044</f>
        <v>4785.0438483728385</v>
      </c>
      <c r="K1043" s="5">
        <f>VLOOKUP(CONCATENATE($F1043," ",$G1043),AllocFactorMatrix,(K$4+1),FALSE)*$E1044</f>
        <v>323.55556904620153</v>
      </c>
      <c r="L1043" s="5">
        <f>VLOOKUP(CONCATENATE($F1043," ",$G1043),AllocFactorMatrix,(L$4+1),FALSE)*$E1044</f>
        <v>54.501917825757523</v>
      </c>
      <c r="M1043" s="5">
        <f t="shared" si="511"/>
        <v>5163.1013352447972</v>
      </c>
      <c r="N1043" s="5">
        <f>VLOOKUP(CONCATENATE($F1043," ",$G1043),AllocFactorMatrix,(N$4+1),FALSE)*$E1044</f>
        <v>390.5573966859921</v>
      </c>
      <c r="O1043" s="5">
        <f>VLOOKUP(CONCATENATE($F1043," ",$G1043),AllocFactorMatrix,(O$4+1),FALSE)*$E1044</f>
        <v>113.8157192728579</v>
      </c>
      <c r="P1043" s="5">
        <f>VLOOKUP(CONCATENATE($F1043," ",$G1043),AllocFactorMatrix,(P$4+1),FALSE)*$E1044</f>
        <v>134.04184109256556</v>
      </c>
      <c r="Q1043" s="5">
        <f>VLOOKUP(CONCATENATE($F1043," ",$G1043),AllocFactorMatrix,(Q$4+1),FALSE)*$E1044</f>
        <v>16.754999289275428</v>
      </c>
      <c r="R1043" s="5">
        <f t="shared" si="513"/>
        <v>655.16995634069099</v>
      </c>
      <c r="S1043" s="5">
        <f>VLOOKUP(CONCATENATE($F1043," ",$G1043),AllocFactorMatrix,(S$4+1),FALSE)*$E1044</f>
        <v>2.5669819675736729</v>
      </c>
      <c r="T1043" s="5">
        <f>VLOOKUP(CONCATENATE($F1043," ",$G1043),AllocFactorMatrix,(T$4+1),FALSE)*$E1044</f>
        <v>80.702367646974665</v>
      </c>
      <c r="U1043" s="5">
        <f>VLOOKUP(CONCATENATE($F1043," ",$G1043),AllocFactorMatrix,(U$4+1),FALSE)*$E1044</f>
        <v>225.31763045555536</v>
      </c>
      <c r="V1043" s="5">
        <f>VLOOKUP(CONCATENATE($F1043," ",$G1043),AllocFactorMatrix,(V$4+1),FALSE)*$E1044</f>
        <v>67.019791959505937</v>
      </c>
      <c r="W1043" s="5">
        <f t="shared" si="534"/>
        <v>375.6067720296096</v>
      </c>
      <c r="X1043" s="5">
        <f>VLOOKUP(CONCATENATE($F1043," ",$G1043),AllocFactorMatrix,(X$4+1),FALSE)*$E1044</f>
        <v>78.546488164779191</v>
      </c>
      <c r="Y1043" s="5">
        <f>VLOOKUP(CONCATENATE($F1043," ",$G1043),AllocFactorMatrix,(Y$4+1),FALSE)*$E1044</f>
        <v>1.4870669767109479</v>
      </c>
      <c r="Z1043" s="5">
        <f t="shared" si="533"/>
        <v>80.03355514149014</v>
      </c>
      <c r="AA1043" s="5">
        <f>VLOOKUP(CONCATENATE($F1043," ",$G1043),AllocFactorMatrix,(AA$4+1),FALSE)*$E1044</f>
        <v>7.6644276381049261</v>
      </c>
      <c r="AB1043" s="5">
        <f>VLOOKUP(CONCATENATE($F1043," ",$G1043),AllocFactorMatrix,(AB$4+1),FALSE)*$E1044</f>
        <v>8680.4076347725713</v>
      </c>
      <c r="AC1043" s="5">
        <f>VLOOKUP(CONCATENATE($F1043," ",$G1043),AllocFactorMatrix,(AC$4+1),FALSE)*$E1044</f>
        <v>1159.8210308785692</v>
      </c>
    </row>
    <row r="1044" spans="1:29" collapsed="1">
      <c r="D1044" s="52" t="s">
        <v>535</v>
      </c>
      <c r="E1044" s="92">
        <v>242796</v>
      </c>
      <c r="F1044" s="93" t="s">
        <v>65</v>
      </c>
      <c r="G1044" s="52" t="str">
        <f>$G$15</f>
        <v>TOTAL</v>
      </c>
      <c r="H1044" s="4">
        <f t="shared" si="532"/>
        <v>242796.00000000009</v>
      </c>
      <c r="I1044" s="5">
        <f>VLOOKUP(CONCATENATE($F1044," ",$G1044),AllocFactorMatrix,(I$4+1),FALSE)*$E1044</f>
        <v>159347.48616608803</v>
      </c>
      <c r="J1044" s="5">
        <f>VLOOKUP(CONCATENATE($F1044," ",$G1044),AllocFactorMatrix,(J$4+1),FALSE)*$E1044</f>
        <v>37103.416977330686</v>
      </c>
      <c r="K1044" s="5">
        <f>VLOOKUP(CONCATENATE($F1044," ",$G1044),AllocFactorMatrix,(K$4+1),FALSE)*$E1044</f>
        <v>630.56273764668288</v>
      </c>
      <c r="L1044" s="5">
        <f>VLOOKUP(CONCATENATE($F1044," ",$G1044),AllocFactorMatrix,(L$4+1),FALSE)*$E1044</f>
        <v>54.501917825757523</v>
      </c>
      <c r="M1044" s="5">
        <f t="shared" si="511"/>
        <v>37788.481632803123</v>
      </c>
      <c r="N1044" s="5">
        <f>VLOOKUP(CONCATENATE($F1044," ",$G1044),AllocFactorMatrix,(N$4+1),FALSE)*$E1044</f>
        <v>18317.841192208194</v>
      </c>
      <c r="O1044" s="5">
        <f>VLOOKUP(CONCATENATE($F1044," ",$G1044),AllocFactorMatrix,(O$4+1),FALSE)*$E1044</f>
        <v>2406.4602302939334</v>
      </c>
      <c r="P1044" s="5">
        <f>VLOOKUP(CONCATENATE($F1044," ",$G1044),AllocFactorMatrix,(P$4+1),FALSE)*$E1044</f>
        <v>134.04184109256556</v>
      </c>
      <c r="Q1044" s="5">
        <f>VLOOKUP(CONCATENATE($F1044," ",$G1044),AllocFactorMatrix,(Q$4+1),FALSE)*$E1044</f>
        <v>16.754999289275428</v>
      </c>
      <c r="R1044" s="5">
        <f t="shared" si="513"/>
        <v>20875.09826288397</v>
      </c>
      <c r="S1044" s="5">
        <f>VLOOKUP(CONCATENATE($F1044," ",$G1044),AllocFactorMatrix,(S$4+1),FALSE)*$E1044</f>
        <v>772.67106872090312</v>
      </c>
      <c r="T1044" s="5">
        <f>VLOOKUP(CONCATENATE($F1044," ",$G1044),AllocFactorMatrix,(T$4+1),FALSE)*$E1044</f>
        <v>8058.690946590018</v>
      </c>
      <c r="U1044" s="5">
        <f>VLOOKUP(CONCATENATE($F1044," ",$G1044),AllocFactorMatrix,(U$4+1),FALSE)*$E1044</f>
        <v>225.31763045555536</v>
      </c>
      <c r="V1044" s="5">
        <f>VLOOKUP(CONCATENATE($F1044," ",$G1044),AllocFactorMatrix,(V$4+1),FALSE)*$E1044</f>
        <v>67.019791959505937</v>
      </c>
      <c r="W1044" s="5">
        <f t="shared" si="534"/>
        <v>9123.6994377259816</v>
      </c>
      <c r="X1044" s="5">
        <f>VLOOKUP(CONCATENATE($F1044," ",$G1044),AllocFactorMatrix,(X$4+1),FALSE)*$E1044</f>
        <v>5036.8734001693583</v>
      </c>
      <c r="Y1044" s="5">
        <f>VLOOKUP(CONCATENATE($F1044," ",$G1044),AllocFactorMatrix,(Y$4+1),FALSE)*$E1044</f>
        <v>71.709325728953033</v>
      </c>
      <c r="Z1044" s="5">
        <f t="shared" si="533"/>
        <v>5108.5827258983118</v>
      </c>
      <c r="AA1044" s="5">
        <f>VLOOKUP(CONCATENATE($F1044," ",$G1044),AllocFactorMatrix,(AA$4+1),FALSE)*$E1044</f>
        <v>71.028225385455841</v>
      </c>
      <c r="AB1044" s="5">
        <f>VLOOKUP(CONCATENATE($F1044," ",$G1044),AllocFactorMatrix,(AB$4+1),FALSE)*$E1044</f>
        <v>9211.6432847660417</v>
      </c>
      <c r="AC1044" s="5">
        <f>VLOOKUP(CONCATENATE($F1044," ",$G1044),AllocFactorMatrix,(AC$4+1),FALSE)*$E1044</f>
        <v>1269.9802644491142</v>
      </c>
    </row>
    <row r="1045" spans="1:29" s="48" customFormat="1" hidden="1" outlineLevel="1">
      <c r="A1045" s="53"/>
      <c r="B1045" s="104"/>
      <c r="C1045" s="52"/>
      <c r="D1045" s="52"/>
      <c r="F1045" s="175" t="str">
        <f>F1052</f>
        <v>TRAN_LSE</v>
      </c>
      <c r="G1045" s="52" t="str">
        <f>$G$8</f>
        <v>PRODUCTION</v>
      </c>
      <c r="H1045" s="50">
        <f t="shared" si="532"/>
        <v>-40131546.849999994</v>
      </c>
      <c r="I1045" s="51">
        <f>VLOOKUP(CONCATENATE($F1045," ",$G1045),AllocFactorMatrix,(I$4+1),FALSE)*$E1052</f>
        <v>-20643105.053842686</v>
      </c>
      <c r="J1045" s="51">
        <f>VLOOKUP(CONCATENATE($F1045," ",$G1045),AllocFactorMatrix,(J$4+1),FALSE)*$E1052</f>
        <v>-4813975.2723016851</v>
      </c>
      <c r="K1045" s="51">
        <f>VLOOKUP(CONCATENATE($F1045," ",$G1045),AllocFactorMatrix,(K$4+1),FALSE)*$E1052</f>
        <v>-66933.318329852627</v>
      </c>
      <c r="L1045" s="51">
        <f>VLOOKUP(CONCATENATE($F1045," ",$G1045),AllocFactorMatrix,(L$4+1),FALSE)*$E1052</f>
        <v>-9322.0513850127863</v>
      </c>
      <c r="M1045" s="51">
        <f t="shared" si="511"/>
        <v>-4890230.6420165505</v>
      </c>
      <c r="N1045" s="51">
        <f>VLOOKUP(CONCATENATE($F1045," ",$G1045),AllocFactorMatrix,(N$4+1),FALSE)*$E1052</f>
        <v>-2865317.5429627816</v>
      </c>
      <c r="O1045" s="51">
        <f>VLOOKUP(CONCATENATE($F1045," ",$G1045),AllocFactorMatrix,(O$4+1),FALSE)*$E1052</f>
        <v>-513440.79320588056</v>
      </c>
      <c r="P1045" s="51">
        <f>VLOOKUP(CONCATENATE($F1045," ",$G1045),AllocFactorMatrix,(P$4+1),FALSE)*$E1052</f>
        <v>-104120.55329381753</v>
      </c>
      <c r="Q1045" s="51">
        <f>VLOOKUP(CONCATENATE($F1045," ",$G1045),AllocFactorMatrix,(Q$4+1),FALSE)*$E1052</f>
        <v>-3953.9309257310006</v>
      </c>
      <c r="R1045" s="51">
        <f t="shared" si="513"/>
        <v>-3486832.8203882109</v>
      </c>
      <c r="S1045" s="51">
        <f>VLOOKUP(CONCATENATE($F1045," ",$G1045),AllocFactorMatrix,(S$4+1),FALSE)*$E1052</f>
        <v>-135693.33800174022</v>
      </c>
      <c r="T1045" s="51">
        <f>VLOOKUP(CONCATENATE($F1045," ",$G1045),AllocFactorMatrix,(T$4+1),FALSE)*$E1052</f>
        <v>-1831938.4190885529</v>
      </c>
      <c r="U1045" s="51">
        <f>VLOOKUP(CONCATENATE($F1045," ",$G1045),AllocFactorMatrix,(U$4+1),FALSE)*$E1052</f>
        <v>-7006429.0582751278</v>
      </c>
      <c r="V1045" s="51">
        <f>VLOOKUP(CONCATENATE($F1045," ",$G1045),AllocFactorMatrix,(V$4+1),FALSE)*$E1052</f>
        <v>-1269279.6063653405</v>
      </c>
      <c r="W1045" s="51">
        <f>SUBTOTAL(9,S1045:V1045)</f>
        <v>-10243340.42173076</v>
      </c>
      <c r="X1045" s="51">
        <f>VLOOKUP(CONCATENATE($F1045," ",$G1045),AllocFactorMatrix,(X$4+1),FALSE)*$E1052</f>
        <v>-786413.94746035186</v>
      </c>
      <c r="Y1045" s="51">
        <f>VLOOKUP(CONCATENATE($F1045," ",$G1045),AllocFactorMatrix,(Y$4+1),FALSE)*$E1052</f>
        <v>-15706.703598610586</v>
      </c>
      <c r="Z1045" s="51">
        <f t="shared" si="533"/>
        <v>-802120.65105896245</v>
      </c>
      <c r="AA1045" s="51">
        <f>VLOOKUP(CONCATENATE($F1045," ",$G1045),AllocFactorMatrix,(AA$4+1),FALSE)*$E1052</f>
        <v>-10374.072230271733</v>
      </c>
      <c r="AB1045" s="51">
        <f>VLOOKUP(CONCATENATE($F1045," ",$G1045),AllocFactorMatrix,(AB$4+1),FALSE)*$E1052</f>
        <v>-46087.535456593825</v>
      </c>
      <c r="AC1045" s="51">
        <f>VLOOKUP(CONCATENATE($F1045," ",$G1045),AllocFactorMatrix,(AC$4+1),FALSE)*$E1052</f>
        <v>-9455.6532759634283</v>
      </c>
    </row>
    <row r="1046" spans="1:29" s="48" customFormat="1" hidden="1" outlineLevel="1">
      <c r="A1046" s="53"/>
      <c r="B1046" s="104"/>
      <c r="C1046" s="52"/>
      <c r="D1046" s="52"/>
      <c r="F1046" s="175" t="str">
        <f>F1052</f>
        <v>TRAN_LSE</v>
      </c>
      <c r="G1046" s="52" t="str">
        <f>$G$9</f>
        <v>BULKTRAN</v>
      </c>
      <c r="H1046" s="50">
        <f t="shared" si="532"/>
        <v>0</v>
      </c>
      <c r="I1046" s="51">
        <f>VLOOKUP(CONCATENATE($F1046," ",$G1046),AllocFactorMatrix,(I$4+1),FALSE)*$E1052</f>
        <v>0</v>
      </c>
      <c r="J1046" s="51">
        <f>VLOOKUP(CONCATENATE($F1046," ",$G1046),AllocFactorMatrix,(J$4+1),FALSE)*$E1052</f>
        <v>0</v>
      </c>
      <c r="K1046" s="51">
        <f>VLOOKUP(CONCATENATE($F1046," ",$G1046),AllocFactorMatrix,(K$4+1),FALSE)*$E1052</f>
        <v>0</v>
      </c>
      <c r="L1046" s="51">
        <f>VLOOKUP(CONCATENATE($F1046," ",$G1046),AllocFactorMatrix,(L$4+1),FALSE)*$E1052</f>
        <v>0</v>
      </c>
      <c r="M1046" s="51">
        <f t="shared" si="511"/>
        <v>0</v>
      </c>
      <c r="N1046" s="51">
        <f>VLOOKUP(CONCATENATE($F1046," ",$G1046),AllocFactorMatrix,(N$4+1),FALSE)*$E1052</f>
        <v>0</v>
      </c>
      <c r="O1046" s="51">
        <f>VLOOKUP(CONCATENATE($F1046," ",$G1046),AllocFactorMatrix,(O$4+1),FALSE)*$E1052</f>
        <v>0</v>
      </c>
      <c r="P1046" s="51">
        <f>VLOOKUP(CONCATENATE($F1046," ",$G1046),AllocFactorMatrix,(P$4+1),FALSE)*$E1052</f>
        <v>0</v>
      </c>
      <c r="Q1046" s="51">
        <f>VLOOKUP(CONCATENATE($F1046," ",$G1046),AllocFactorMatrix,(Q$4+1),FALSE)*$E1052</f>
        <v>0</v>
      </c>
      <c r="R1046" s="51">
        <f t="shared" si="513"/>
        <v>0</v>
      </c>
      <c r="S1046" s="51">
        <f>VLOOKUP(CONCATENATE($F1046," ",$G1046),AllocFactorMatrix,(S$4+1),FALSE)*$E1052</f>
        <v>0</v>
      </c>
      <c r="T1046" s="51">
        <f>VLOOKUP(CONCATENATE($F1046," ",$G1046),AllocFactorMatrix,(T$4+1),FALSE)*$E1052</f>
        <v>0</v>
      </c>
      <c r="U1046" s="51">
        <f>VLOOKUP(CONCATENATE($F1046," ",$G1046),AllocFactorMatrix,(U$4+1),FALSE)*$E1052</f>
        <v>0</v>
      </c>
      <c r="V1046" s="51">
        <f>VLOOKUP(CONCATENATE($F1046," ",$G1046),AllocFactorMatrix,(V$4+1),FALSE)*$E1052</f>
        <v>0</v>
      </c>
      <c r="W1046" s="51">
        <f t="shared" ref="W1046:W1052" si="535">SUBTOTAL(9,S1046:V1046)</f>
        <v>0</v>
      </c>
      <c r="X1046" s="51">
        <f>VLOOKUP(CONCATENATE($F1046," ",$G1046),AllocFactorMatrix,(X$4+1),FALSE)*$E1052</f>
        <v>0</v>
      </c>
      <c r="Y1046" s="51">
        <f>VLOOKUP(CONCATENATE($F1046," ",$G1046),AllocFactorMatrix,(Y$4+1),FALSE)*$E1052</f>
        <v>0</v>
      </c>
      <c r="Z1046" s="51">
        <f t="shared" si="533"/>
        <v>0</v>
      </c>
      <c r="AA1046" s="51">
        <f>VLOOKUP(CONCATENATE($F1046," ",$G1046),AllocFactorMatrix,(AA$4+1),FALSE)*$E1052</f>
        <v>0</v>
      </c>
      <c r="AB1046" s="51">
        <f>VLOOKUP(CONCATENATE($F1046," ",$G1046),AllocFactorMatrix,(AB$4+1),FALSE)*$E1052</f>
        <v>0</v>
      </c>
      <c r="AC1046" s="51">
        <f>VLOOKUP(CONCATENATE($F1046," ",$G1046),AllocFactorMatrix,(AC$4+1),FALSE)*$E1052</f>
        <v>0</v>
      </c>
    </row>
    <row r="1047" spans="1:29" s="48" customFormat="1" hidden="1" outlineLevel="1">
      <c r="A1047" s="53"/>
      <c r="B1047" s="104"/>
      <c r="C1047" s="52"/>
      <c r="D1047" s="52"/>
      <c r="F1047" s="175" t="str">
        <f>F1052</f>
        <v>TRAN_LSE</v>
      </c>
      <c r="G1047" s="52" t="str">
        <f>$G$10</f>
        <v>SUBTRAN</v>
      </c>
      <c r="H1047" s="50">
        <f t="shared" si="532"/>
        <v>0</v>
      </c>
      <c r="I1047" s="51">
        <f>VLOOKUP(CONCATENATE($F1047," ",$G1047),AllocFactorMatrix,(I$4+1),FALSE)*$E1052</f>
        <v>0</v>
      </c>
      <c r="J1047" s="51">
        <f>VLOOKUP(CONCATENATE($F1047," ",$G1047),AllocFactorMatrix,(J$4+1),FALSE)*$E1052</f>
        <v>0</v>
      </c>
      <c r="K1047" s="51">
        <f>VLOOKUP(CONCATENATE($F1047," ",$G1047),AllocFactorMatrix,(K$4+1),FALSE)*$E1052</f>
        <v>0</v>
      </c>
      <c r="L1047" s="51">
        <f>VLOOKUP(CONCATENATE($F1047," ",$G1047),AllocFactorMatrix,(L$4+1),FALSE)*$E1052</f>
        <v>0</v>
      </c>
      <c r="M1047" s="51">
        <f t="shared" si="511"/>
        <v>0</v>
      </c>
      <c r="N1047" s="51">
        <f>VLOOKUP(CONCATENATE($F1047," ",$G1047),AllocFactorMatrix,(N$4+1),FALSE)*$E1052</f>
        <v>0</v>
      </c>
      <c r="O1047" s="51">
        <f>VLOOKUP(CONCATENATE($F1047," ",$G1047),AllocFactorMatrix,(O$4+1),FALSE)*$E1052</f>
        <v>0</v>
      </c>
      <c r="P1047" s="51">
        <f>VLOOKUP(CONCATENATE($F1047," ",$G1047),AllocFactorMatrix,(P$4+1),FALSE)*$E1052</f>
        <v>0</v>
      </c>
      <c r="Q1047" s="51">
        <f>VLOOKUP(CONCATENATE($F1047," ",$G1047),AllocFactorMatrix,(Q$4+1),FALSE)*$E1052</f>
        <v>0</v>
      </c>
      <c r="R1047" s="51">
        <f t="shared" si="513"/>
        <v>0</v>
      </c>
      <c r="S1047" s="51">
        <f>VLOOKUP(CONCATENATE($F1047," ",$G1047),AllocFactorMatrix,(S$4+1),FALSE)*$E1052</f>
        <v>0</v>
      </c>
      <c r="T1047" s="51">
        <f>VLOOKUP(CONCATENATE($F1047," ",$G1047),AllocFactorMatrix,(T$4+1),FALSE)*$E1052</f>
        <v>0</v>
      </c>
      <c r="U1047" s="51">
        <f>VLOOKUP(CONCATENATE($F1047," ",$G1047),AllocFactorMatrix,(U$4+1),FALSE)*$E1052</f>
        <v>0</v>
      </c>
      <c r="V1047" s="51">
        <f>VLOOKUP(CONCATENATE($F1047," ",$G1047),AllocFactorMatrix,(V$4+1),FALSE)*$E1052</f>
        <v>0</v>
      </c>
      <c r="W1047" s="51">
        <f t="shared" si="535"/>
        <v>0</v>
      </c>
      <c r="X1047" s="51">
        <f>VLOOKUP(CONCATENATE($F1047," ",$G1047),AllocFactorMatrix,(X$4+1),FALSE)*$E1052</f>
        <v>0</v>
      </c>
      <c r="Y1047" s="51">
        <f>VLOOKUP(CONCATENATE($F1047," ",$G1047),AllocFactorMatrix,(Y$4+1),FALSE)*$E1052</f>
        <v>0</v>
      </c>
      <c r="Z1047" s="51">
        <f t="shared" si="533"/>
        <v>0</v>
      </c>
      <c r="AA1047" s="51">
        <f>VLOOKUP(CONCATENATE($F1047," ",$G1047),AllocFactorMatrix,(AA$4+1),FALSE)*$E1052</f>
        <v>0</v>
      </c>
      <c r="AB1047" s="51">
        <f>VLOOKUP(CONCATENATE($F1047," ",$G1047),AllocFactorMatrix,(AB$4+1),FALSE)*$E1052</f>
        <v>0</v>
      </c>
      <c r="AC1047" s="51">
        <f>VLOOKUP(CONCATENATE($F1047," ",$G1047),AllocFactorMatrix,(AC$4+1),FALSE)*$E1052</f>
        <v>0</v>
      </c>
    </row>
    <row r="1048" spans="1:29" s="48" customFormat="1" hidden="1" outlineLevel="1">
      <c r="A1048" s="53"/>
      <c r="B1048" s="104"/>
      <c r="C1048" s="52"/>
      <c r="D1048" s="52"/>
      <c r="F1048" s="175" t="str">
        <f>F1052</f>
        <v>TRAN_LSE</v>
      </c>
      <c r="G1048" s="52" t="str">
        <f>$G$11</f>
        <v>DISTPRI</v>
      </c>
      <c r="H1048" s="50">
        <f t="shared" si="532"/>
        <v>0</v>
      </c>
      <c r="I1048" s="51">
        <f>VLOOKUP(CONCATENATE($F1048," ",$G1048),AllocFactorMatrix,(I$4+1),FALSE)*$E1052</f>
        <v>0</v>
      </c>
      <c r="J1048" s="51">
        <f>VLOOKUP(CONCATENATE($F1048," ",$G1048),AllocFactorMatrix,(J$4+1),FALSE)*$E1052</f>
        <v>0</v>
      </c>
      <c r="K1048" s="51">
        <f>VLOOKUP(CONCATENATE($F1048," ",$G1048),AllocFactorMatrix,(K$4+1),FALSE)*$E1052</f>
        <v>0</v>
      </c>
      <c r="L1048" s="51">
        <f>VLOOKUP(CONCATENATE($F1048," ",$G1048),AllocFactorMatrix,(L$4+1),FALSE)*$E1052</f>
        <v>0</v>
      </c>
      <c r="M1048" s="51">
        <f t="shared" si="511"/>
        <v>0</v>
      </c>
      <c r="N1048" s="51">
        <f>VLOOKUP(CONCATENATE($F1048," ",$G1048),AllocFactorMatrix,(N$4+1),FALSE)*$E1052</f>
        <v>0</v>
      </c>
      <c r="O1048" s="51">
        <f>VLOOKUP(CONCATENATE($F1048," ",$G1048),AllocFactorMatrix,(O$4+1),FALSE)*$E1052</f>
        <v>0</v>
      </c>
      <c r="P1048" s="51">
        <f>VLOOKUP(CONCATENATE($F1048," ",$G1048),AllocFactorMatrix,(P$4+1),FALSE)*$E1052</f>
        <v>0</v>
      </c>
      <c r="Q1048" s="51">
        <f>VLOOKUP(CONCATENATE($F1048," ",$G1048),AllocFactorMatrix,(Q$4+1),FALSE)*$E1052</f>
        <v>0</v>
      </c>
      <c r="R1048" s="51">
        <f t="shared" si="513"/>
        <v>0</v>
      </c>
      <c r="S1048" s="51">
        <f>VLOOKUP(CONCATENATE($F1048," ",$G1048),AllocFactorMatrix,(S$4+1),FALSE)*$E1052</f>
        <v>0</v>
      </c>
      <c r="T1048" s="51">
        <f>VLOOKUP(CONCATENATE($F1048," ",$G1048),AllocFactorMatrix,(T$4+1),FALSE)*$E1052</f>
        <v>0</v>
      </c>
      <c r="U1048" s="51">
        <f>VLOOKUP(CONCATENATE($F1048," ",$G1048),AllocFactorMatrix,(U$4+1),FALSE)*$E1052</f>
        <v>0</v>
      </c>
      <c r="V1048" s="51">
        <f>VLOOKUP(CONCATENATE($F1048," ",$G1048),AllocFactorMatrix,(V$4+1),FALSE)*$E1052</f>
        <v>0</v>
      </c>
      <c r="W1048" s="51">
        <f t="shared" si="535"/>
        <v>0</v>
      </c>
      <c r="X1048" s="51">
        <f>VLOOKUP(CONCATENATE($F1048," ",$G1048),AllocFactorMatrix,(X$4+1),FALSE)*$E1052</f>
        <v>0</v>
      </c>
      <c r="Y1048" s="51">
        <f>VLOOKUP(CONCATENATE($F1048," ",$G1048),AllocFactorMatrix,(Y$4+1),FALSE)*$E1052</f>
        <v>0</v>
      </c>
      <c r="Z1048" s="51">
        <f t="shared" si="533"/>
        <v>0</v>
      </c>
      <c r="AA1048" s="51">
        <f>VLOOKUP(CONCATENATE($F1048," ",$G1048),AllocFactorMatrix,(AA$4+1),FALSE)*$E1052</f>
        <v>0</v>
      </c>
      <c r="AB1048" s="51">
        <f>VLOOKUP(CONCATENATE($F1048," ",$G1048),AllocFactorMatrix,(AB$4+1),FALSE)*$E1052</f>
        <v>0</v>
      </c>
      <c r="AC1048" s="51">
        <f>VLOOKUP(CONCATENATE($F1048," ",$G1048),AllocFactorMatrix,(AC$4+1),FALSE)*$E1052</f>
        <v>0</v>
      </c>
    </row>
    <row r="1049" spans="1:29" s="48" customFormat="1" hidden="1" outlineLevel="1">
      <c r="A1049" s="53"/>
      <c r="B1049" s="104"/>
      <c r="C1049" s="52"/>
      <c r="D1049" s="52"/>
      <c r="F1049" s="175" t="str">
        <f>F1052</f>
        <v>TRAN_LSE</v>
      </c>
      <c r="G1049" s="52" t="str">
        <f>$G$12</f>
        <v>DISTSEC</v>
      </c>
      <c r="H1049" s="50">
        <f t="shared" si="532"/>
        <v>0</v>
      </c>
      <c r="I1049" s="51">
        <f>VLOOKUP(CONCATENATE($F1049," ",$G1049),AllocFactorMatrix,(I$4+1),FALSE)*$E1052</f>
        <v>0</v>
      </c>
      <c r="J1049" s="51">
        <f>VLOOKUP(CONCATENATE($F1049," ",$G1049),AllocFactorMatrix,(J$4+1),FALSE)*$E1052</f>
        <v>0</v>
      </c>
      <c r="K1049" s="51">
        <f>VLOOKUP(CONCATENATE($F1049," ",$G1049),AllocFactorMatrix,(K$4+1),FALSE)*$E1052</f>
        <v>0</v>
      </c>
      <c r="L1049" s="51">
        <f>VLOOKUP(CONCATENATE($F1049," ",$G1049),AllocFactorMatrix,(L$4+1),FALSE)*$E1052</f>
        <v>0</v>
      </c>
      <c r="M1049" s="51">
        <f t="shared" si="511"/>
        <v>0</v>
      </c>
      <c r="N1049" s="51">
        <f>VLOOKUP(CONCATENATE($F1049," ",$G1049),AllocFactorMatrix,(N$4+1),FALSE)*$E1052</f>
        <v>0</v>
      </c>
      <c r="O1049" s="51">
        <f>VLOOKUP(CONCATENATE($F1049," ",$G1049),AllocFactorMatrix,(O$4+1),FALSE)*$E1052</f>
        <v>0</v>
      </c>
      <c r="P1049" s="51">
        <f>VLOOKUP(CONCATENATE($F1049," ",$G1049),AllocFactorMatrix,(P$4+1),FALSE)*$E1052</f>
        <v>0</v>
      </c>
      <c r="Q1049" s="51">
        <f>VLOOKUP(CONCATENATE($F1049," ",$G1049),AllocFactorMatrix,(Q$4+1),FALSE)*$E1052</f>
        <v>0</v>
      </c>
      <c r="R1049" s="51">
        <f t="shared" si="513"/>
        <v>0</v>
      </c>
      <c r="S1049" s="51">
        <f>VLOOKUP(CONCATENATE($F1049," ",$G1049),AllocFactorMatrix,(S$4+1),FALSE)*$E1052</f>
        <v>0</v>
      </c>
      <c r="T1049" s="51">
        <f>VLOOKUP(CONCATENATE($F1049," ",$G1049),AllocFactorMatrix,(T$4+1),FALSE)*$E1052</f>
        <v>0</v>
      </c>
      <c r="U1049" s="51">
        <f>VLOOKUP(CONCATENATE($F1049," ",$G1049),AllocFactorMatrix,(U$4+1),FALSE)*$E1052</f>
        <v>0</v>
      </c>
      <c r="V1049" s="51">
        <f>VLOOKUP(CONCATENATE($F1049," ",$G1049),AllocFactorMatrix,(V$4+1),FALSE)*$E1052</f>
        <v>0</v>
      </c>
      <c r="W1049" s="51">
        <f t="shared" si="535"/>
        <v>0</v>
      </c>
      <c r="X1049" s="51">
        <f>VLOOKUP(CONCATENATE($F1049," ",$G1049),AllocFactorMatrix,(X$4+1),FALSE)*$E1052</f>
        <v>0</v>
      </c>
      <c r="Y1049" s="51">
        <f>VLOOKUP(CONCATENATE($F1049," ",$G1049),AllocFactorMatrix,(Y$4+1),FALSE)*$E1052</f>
        <v>0</v>
      </c>
      <c r="Z1049" s="51">
        <f t="shared" si="533"/>
        <v>0</v>
      </c>
      <c r="AA1049" s="51">
        <f>VLOOKUP(CONCATENATE($F1049," ",$G1049),AllocFactorMatrix,(AA$4+1),FALSE)*$E1052</f>
        <v>0</v>
      </c>
      <c r="AB1049" s="51">
        <f>VLOOKUP(CONCATENATE($F1049," ",$G1049),AllocFactorMatrix,(AB$4+1),FALSE)*$E1052</f>
        <v>0</v>
      </c>
      <c r="AC1049" s="51">
        <f>VLOOKUP(CONCATENATE($F1049," ",$G1049),AllocFactorMatrix,(AC$4+1),FALSE)*$E1052</f>
        <v>0</v>
      </c>
    </row>
    <row r="1050" spans="1:29" s="48" customFormat="1" hidden="1" outlineLevel="1">
      <c r="A1050" s="53"/>
      <c r="B1050" s="104"/>
      <c r="C1050" s="52"/>
      <c r="D1050" s="52"/>
      <c r="F1050" s="175" t="str">
        <f>F1052</f>
        <v>TRAN_LSE</v>
      </c>
      <c r="G1050" s="52" t="str">
        <f>$G$13</f>
        <v>ENERGY</v>
      </c>
      <c r="H1050" s="50">
        <f t="shared" si="532"/>
        <v>0</v>
      </c>
      <c r="I1050" s="51">
        <f>VLOOKUP(CONCATENATE($F1050," ",$G1050),AllocFactorMatrix,(I$4+1),FALSE)*$E1052</f>
        <v>0</v>
      </c>
      <c r="J1050" s="51">
        <f>VLOOKUP(CONCATENATE($F1050," ",$G1050),AllocFactorMatrix,(J$4+1),FALSE)*$E1052</f>
        <v>0</v>
      </c>
      <c r="K1050" s="51">
        <f>VLOOKUP(CONCATENATE($F1050," ",$G1050),AllocFactorMatrix,(K$4+1),FALSE)*$E1052</f>
        <v>0</v>
      </c>
      <c r="L1050" s="51">
        <f>VLOOKUP(CONCATENATE($F1050," ",$G1050),AllocFactorMatrix,(L$4+1),FALSE)*$E1052</f>
        <v>0</v>
      </c>
      <c r="M1050" s="51">
        <f t="shared" si="511"/>
        <v>0</v>
      </c>
      <c r="N1050" s="51">
        <f>VLOOKUP(CONCATENATE($F1050," ",$G1050),AllocFactorMatrix,(N$4+1),FALSE)*$E1052</f>
        <v>0</v>
      </c>
      <c r="O1050" s="51">
        <f>VLOOKUP(CONCATENATE($F1050," ",$G1050),AllocFactorMatrix,(O$4+1),FALSE)*$E1052</f>
        <v>0</v>
      </c>
      <c r="P1050" s="51">
        <f>VLOOKUP(CONCATENATE($F1050," ",$G1050),AllocFactorMatrix,(P$4+1),FALSE)*$E1052</f>
        <v>0</v>
      </c>
      <c r="Q1050" s="51">
        <f>VLOOKUP(CONCATENATE($F1050," ",$G1050),AllocFactorMatrix,(Q$4+1),FALSE)*$E1052</f>
        <v>0</v>
      </c>
      <c r="R1050" s="51">
        <f t="shared" si="513"/>
        <v>0</v>
      </c>
      <c r="S1050" s="51">
        <f>VLOOKUP(CONCATENATE($F1050," ",$G1050),AllocFactorMatrix,(S$4+1),FALSE)*$E1052</f>
        <v>0</v>
      </c>
      <c r="T1050" s="51">
        <f>VLOOKUP(CONCATENATE($F1050," ",$G1050),AllocFactorMatrix,(T$4+1),FALSE)*$E1052</f>
        <v>0</v>
      </c>
      <c r="U1050" s="51">
        <f>VLOOKUP(CONCATENATE($F1050," ",$G1050),AllocFactorMatrix,(U$4+1),FALSE)*$E1052</f>
        <v>0</v>
      </c>
      <c r="V1050" s="51">
        <f>VLOOKUP(CONCATENATE($F1050," ",$G1050),AllocFactorMatrix,(V$4+1),FALSE)*$E1052</f>
        <v>0</v>
      </c>
      <c r="W1050" s="51">
        <f t="shared" si="535"/>
        <v>0</v>
      </c>
      <c r="X1050" s="51">
        <f>VLOOKUP(CONCATENATE($F1050," ",$G1050),AllocFactorMatrix,(X$4+1),FALSE)*$E1052</f>
        <v>0</v>
      </c>
      <c r="Y1050" s="51">
        <f>VLOOKUP(CONCATENATE($F1050," ",$G1050),AllocFactorMatrix,(Y$4+1),FALSE)*$E1052</f>
        <v>0</v>
      </c>
      <c r="Z1050" s="51">
        <f t="shared" si="533"/>
        <v>0</v>
      </c>
      <c r="AA1050" s="51">
        <f>VLOOKUP(CONCATENATE($F1050," ",$G1050),AllocFactorMatrix,(AA$4+1),FALSE)*$E1052</f>
        <v>0</v>
      </c>
      <c r="AB1050" s="51">
        <f>VLOOKUP(CONCATENATE($F1050," ",$G1050),AllocFactorMatrix,(AB$4+1),FALSE)*$E1052</f>
        <v>0</v>
      </c>
      <c r="AC1050" s="51">
        <f>VLOOKUP(CONCATENATE($F1050," ",$G1050),AllocFactorMatrix,(AC$4+1),FALSE)*$E1052</f>
        <v>0</v>
      </c>
    </row>
    <row r="1051" spans="1:29" s="48" customFormat="1" hidden="1" outlineLevel="1">
      <c r="A1051" s="53"/>
      <c r="B1051" s="104"/>
      <c r="C1051" s="52"/>
      <c r="D1051" s="52"/>
      <c r="F1051" s="175" t="str">
        <f>F1052</f>
        <v>TRAN_LSE</v>
      </c>
      <c r="G1051" s="52" t="str">
        <f>$G$14</f>
        <v>CUSTOMER</v>
      </c>
      <c r="H1051" s="50">
        <f t="shared" si="532"/>
        <v>0</v>
      </c>
      <c r="I1051" s="51">
        <f>VLOOKUP(CONCATENATE($F1051," ",$G1051),AllocFactorMatrix,(I$4+1),FALSE)*$E1052</f>
        <v>0</v>
      </c>
      <c r="J1051" s="51">
        <f>VLOOKUP(CONCATENATE($F1051," ",$G1051),AllocFactorMatrix,(J$4+1),FALSE)*$E1052</f>
        <v>0</v>
      </c>
      <c r="K1051" s="51">
        <f>VLOOKUP(CONCATENATE($F1051," ",$G1051),AllocFactorMatrix,(K$4+1),FALSE)*$E1052</f>
        <v>0</v>
      </c>
      <c r="L1051" s="51">
        <f>VLOOKUP(CONCATENATE($F1051," ",$G1051),AllocFactorMatrix,(L$4+1),FALSE)*$E1052</f>
        <v>0</v>
      </c>
      <c r="M1051" s="51">
        <f t="shared" si="511"/>
        <v>0</v>
      </c>
      <c r="N1051" s="51">
        <f>VLOOKUP(CONCATENATE($F1051," ",$G1051),AllocFactorMatrix,(N$4+1),FALSE)*$E1052</f>
        <v>0</v>
      </c>
      <c r="O1051" s="51">
        <f>VLOOKUP(CONCATENATE($F1051," ",$G1051),AllocFactorMatrix,(O$4+1),FALSE)*$E1052</f>
        <v>0</v>
      </c>
      <c r="P1051" s="51">
        <f>VLOOKUP(CONCATENATE($F1051," ",$G1051),AllocFactorMatrix,(P$4+1),FALSE)*$E1052</f>
        <v>0</v>
      </c>
      <c r="Q1051" s="51">
        <f>VLOOKUP(CONCATENATE($F1051," ",$G1051),AllocFactorMatrix,(Q$4+1),FALSE)*$E1052</f>
        <v>0</v>
      </c>
      <c r="R1051" s="51">
        <f t="shared" si="513"/>
        <v>0</v>
      </c>
      <c r="S1051" s="51">
        <f>VLOOKUP(CONCATENATE($F1051," ",$G1051),AllocFactorMatrix,(S$4+1),FALSE)*$E1052</f>
        <v>0</v>
      </c>
      <c r="T1051" s="51">
        <f>VLOOKUP(CONCATENATE($F1051," ",$G1051),AllocFactorMatrix,(T$4+1),FALSE)*$E1052</f>
        <v>0</v>
      </c>
      <c r="U1051" s="51">
        <f>VLOOKUP(CONCATENATE($F1051," ",$G1051),AllocFactorMatrix,(U$4+1),FALSE)*$E1052</f>
        <v>0</v>
      </c>
      <c r="V1051" s="51">
        <f>VLOOKUP(CONCATENATE($F1051," ",$G1051),AllocFactorMatrix,(V$4+1),FALSE)*$E1052</f>
        <v>0</v>
      </c>
      <c r="W1051" s="51">
        <f t="shared" si="535"/>
        <v>0</v>
      </c>
      <c r="X1051" s="51">
        <f>VLOOKUP(CONCATENATE($F1051," ",$G1051),AllocFactorMatrix,(X$4+1),FALSE)*$E1052</f>
        <v>0</v>
      </c>
      <c r="Y1051" s="51">
        <f>VLOOKUP(CONCATENATE($F1051," ",$G1051),AllocFactorMatrix,(Y$4+1),FALSE)*$E1052</f>
        <v>0</v>
      </c>
      <c r="Z1051" s="51">
        <f t="shared" si="533"/>
        <v>0</v>
      </c>
      <c r="AA1051" s="51">
        <f>VLOOKUP(CONCATENATE($F1051," ",$G1051),AllocFactorMatrix,(AA$4+1),FALSE)*$E1052</f>
        <v>0</v>
      </c>
      <c r="AB1051" s="51">
        <f>VLOOKUP(CONCATENATE($F1051," ",$G1051),AllocFactorMatrix,(AB$4+1),FALSE)*$E1052</f>
        <v>0</v>
      </c>
      <c r="AC1051" s="51">
        <f>VLOOKUP(CONCATENATE($F1051," ",$G1051),AllocFactorMatrix,(AC$4+1),FALSE)*$E1052</f>
        <v>0</v>
      </c>
    </row>
    <row r="1052" spans="1:29" s="48" customFormat="1" collapsed="1">
      <c r="A1052" s="53"/>
      <c r="B1052" s="104"/>
      <c r="C1052" s="52"/>
      <c r="D1052" s="52" t="s">
        <v>536</v>
      </c>
      <c r="E1052" s="92">
        <v>-40131546.850000001</v>
      </c>
      <c r="F1052" s="93" t="s">
        <v>520</v>
      </c>
      <c r="G1052" s="52" t="str">
        <f>$G$15</f>
        <v>TOTAL</v>
      </c>
      <c r="H1052" s="50">
        <f t="shared" si="532"/>
        <v>-40131546.849999994</v>
      </c>
      <c r="I1052" s="51">
        <f>VLOOKUP(CONCATENATE($F1052," ",$G1052),AllocFactorMatrix,(I$4+1),FALSE)*$E1052</f>
        <v>-20643105.053842686</v>
      </c>
      <c r="J1052" s="51">
        <f>VLOOKUP(CONCATENATE($F1052," ",$G1052),AllocFactorMatrix,(J$4+1),FALSE)*$E1052</f>
        <v>-4813975.2723016851</v>
      </c>
      <c r="K1052" s="51">
        <f>VLOOKUP(CONCATENATE($F1052," ",$G1052),AllocFactorMatrix,(K$4+1),FALSE)*$E1052</f>
        <v>-66933.318329852627</v>
      </c>
      <c r="L1052" s="51">
        <f>VLOOKUP(CONCATENATE($F1052," ",$G1052),AllocFactorMatrix,(L$4+1),FALSE)*$E1052</f>
        <v>-9322.0513850127863</v>
      </c>
      <c r="M1052" s="51">
        <f t="shared" si="511"/>
        <v>-4890230.6420165505</v>
      </c>
      <c r="N1052" s="51">
        <f>VLOOKUP(CONCATENATE($F1052," ",$G1052),AllocFactorMatrix,(N$4+1),FALSE)*$E1052</f>
        <v>-2865317.5429627816</v>
      </c>
      <c r="O1052" s="51">
        <f>VLOOKUP(CONCATENATE($F1052," ",$G1052),AllocFactorMatrix,(O$4+1),FALSE)*$E1052</f>
        <v>-513440.79320588056</v>
      </c>
      <c r="P1052" s="51">
        <f>VLOOKUP(CONCATENATE($F1052," ",$G1052),AllocFactorMatrix,(P$4+1),FALSE)*$E1052</f>
        <v>-104120.55329381753</v>
      </c>
      <c r="Q1052" s="51">
        <f>VLOOKUP(CONCATENATE($F1052," ",$G1052),AllocFactorMatrix,(Q$4+1),FALSE)*$E1052</f>
        <v>-3953.9309257310006</v>
      </c>
      <c r="R1052" s="51">
        <f t="shared" si="513"/>
        <v>-3486832.8203882109</v>
      </c>
      <c r="S1052" s="51">
        <f>VLOOKUP(CONCATENATE($F1052," ",$G1052),AllocFactorMatrix,(S$4+1),FALSE)*$E1052</f>
        <v>-135693.33800174022</v>
      </c>
      <c r="T1052" s="51">
        <f>VLOOKUP(CONCATENATE($F1052," ",$G1052),AllocFactorMatrix,(T$4+1),FALSE)*$E1052</f>
        <v>-1831938.4190885529</v>
      </c>
      <c r="U1052" s="51">
        <f>VLOOKUP(CONCATENATE($F1052," ",$G1052),AllocFactorMatrix,(U$4+1),FALSE)*$E1052</f>
        <v>-7006429.0582751278</v>
      </c>
      <c r="V1052" s="51">
        <f>VLOOKUP(CONCATENATE($F1052," ",$G1052),AllocFactorMatrix,(V$4+1),FALSE)*$E1052</f>
        <v>-1269279.6063653405</v>
      </c>
      <c r="W1052" s="51">
        <f t="shared" si="535"/>
        <v>-10243340.42173076</v>
      </c>
      <c r="X1052" s="51">
        <f>VLOOKUP(CONCATENATE($F1052," ",$G1052),AllocFactorMatrix,(X$4+1),FALSE)*$E1052</f>
        <v>-786413.94746035186</v>
      </c>
      <c r="Y1052" s="51">
        <f>VLOOKUP(CONCATENATE($F1052," ",$G1052),AllocFactorMatrix,(Y$4+1),FALSE)*$E1052</f>
        <v>-15706.703598610586</v>
      </c>
      <c r="Z1052" s="51">
        <f t="shared" si="533"/>
        <v>-802120.65105896245</v>
      </c>
      <c r="AA1052" s="51">
        <f>VLOOKUP(CONCATENATE($F1052," ",$G1052),AllocFactorMatrix,(AA$4+1),FALSE)*$E1052</f>
        <v>-10374.072230271733</v>
      </c>
      <c r="AB1052" s="51">
        <f>VLOOKUP(CONCATENATE($F1052," ",$G1052),AllocFactorMatrix,(AB$4+1),FALSE)*$E1052</f>
        <v>-46087.535456593825</v>
      </c>
      <c r="AC1052" s="51">
        <f>VLOOKUP(CONCATENATE($F1052," ",$G1052),AllocFactorMatrix,(AC$4+1),FALSE)*$E1052</f>
        <v>-9455.6532759634283</v>
      </c>
    </row>
    <row r="1053" spans="1:29" hidden="1" outlineLevel="1">
      <c r="E1053" s="48"/>
      <c r="F1053" s="175" t="str">
        <f>F1060</f>
        <v>PROD_DEMAND</v>
      </c>
      <c r="G1053" s="52" t="str">
        <f>$G$8</f>
        <v>PRODUCTION</v>
      </c>
      <c r="H1053" s="4">
        <f t="shared" si="532"/>
        <v>-196262.60999999996</v>
      </c>
      <c r="I1053" s="5">
        <f>VLOOKUP(CONCATENATE($F1053," ",$G1053),AllocFactorMatrix,(I$4+1),FALSE)*$E1060</f>
        <v>-100954.73497482082</v>
      </c>
      <c r="J1053" s="5">
        <f>VLOOKUP(CONCATENATE($F1053," ",$G1053),AllocFactorMatrix,(J$4+1),FALSE)*$E1060</f>
        <v>-23542.659717274</v>
      </c>
      <c r="K1053" s="5">
        <f>VLOOKUP(CONCATENATE($F1053," ",$G1053),AllocFactorMatrix,(K$4+1),FALSE)*$E1060</f>
        <v>-327.33619265856225</v>
      </c>
      <c r="L1053" s="5">
        <f>VLOOKUP(CONCATENATE($F1053," ",$G1053),AllocFactorMatrix,(L$4+1),FALSE)*$E1060</f>
        <v>-45.589325081714961</v>
      </c>
      <c r="M1053" s="5">
        <f t="shared" si="511"/>
        <v>-23915.585235014278</v>
      </c>
      <c r="N1053" s="5">
        <f>VLOOKUP(CONCATENATE($F1053," ",$G1053),AllocFactorMatrix,(N$4+1),FALSE)*$E1060</f>
        <v>-14012.784046490413</v>
      </c>
      <c r="O1053" s="5">
        <f>VLOOKUP(CONCATENATE($F1053," ",$G1053),AllocFactorMatrix,(O$4+1),FALSE)*$E1060</f>
        <v>-2510.9729891973097</v>
      </c>
      <c r="P1053" s="5">
        <f>VLOOKUP(CONCATENATE($F1053," ",$G1053),AllocFactorMatrix,(P$4+1),FALSE)*$E1060</f>
        <v>-509.19969819425796</v>
      </c>
      <c r="Q1053" s="5">
        <f>VLOOKUP(CONCATENATE($F1053," ",$G1053),AllocFactorMatrix,(Q$4+1),FALSE)*$E1060</f>
        <v>-19.336628267636343</v>
      </c>
      <c r="R1053" s="5">
        <f t="shared" si="513"/>
        <v>-17052.293362149616</v>
      </c>
      <c r="S1053" s="5">
        <f>VLOOKUP(CONCATENATE($F1053," ",$G1053),AllocFactorMatrix,(S$4+1),FALSE)*$E1060</f>
        <v>-663.60583546342218</v>
      </c>
      <c r="T1053" s="5">
        <f>VLOOKUP(CONCATENATE($F1053," ",$G1053),AllocFactorMatrix,(T$4+1),FALSE)*$E1060</f>
        <v>-8959.0619776868425</v>
      </c>
      <c r="U1053" s="5">
        <f>VLOOKUP(CONCATENATE($F1053," ",$G1053),AllocFactorMatrix,(U$4+1),FALSE)*$E1060</f>
        <v>-34264.815629874443</v>
      </c>
      <c r="V1053" s="5">
        <f>VLOOKUP(CONCATENATE($F1053," ",$G1053),AllocFactorMatrix,(V$4+1),FALSE)*$E1060</f>
        <v>-6207.3891469008831</v>
      </c>
      <c r="W1053" s="5">
        <f>SUBTOTAL(9,S1053:V1053)</f>
        <v>-50094.872589925588</v>
      </c>
      <c r="X1053" s="5">
        <f>VLOOKUP(CONCATENATE($F1053," ",$G1053),AllocFactorMatrix,(X$4+1),FALSE)*$E1060</f>
        <v>-3845.9433035527636</v>
      </c>
      <c r="Y1053" s="5">
        <f>VLOOKUP(CONCATENATE($F1053," ",$G1053),AllocFactorMatrix,(Y$4+1),FALSE)*$E1060</f>
        <v>-76.813352205976727</v>
      </c>
      <c r="Z1053" s="5">
        <f t="shared" si="533"/>
        <v>-3922.7566557587402</v>
      </c>
      <c r="AA1053" s="5">
        <f>VLOOKUP(CONCATENATE($F1053," ",$G1053),AllocFactorMatrix,(AA$4+1),FALSE)*$E1060</f>
        <v>-50.73421415455983</v>
      </c>
      <c r="AB1053" s="5">
        <f>VLOOKUP(CONCATENATE($F1053," ",$G1053),AllocFactorMatrix,(AB$4+1),FALSE)*$E1060</f>
        <v>-225.39026544347232</v>
      </c>
      <c r="AC1053" s="5">
        <f>VLOOKUP(CONCATENATE($F1053," ",$G1053),AllocFactorMatrix,(AC$4+1),FALSE)*$E1060</f>
        <v>-46.242702732890862</v>
      </c>
    </row>
    <row r="1054" spans="1:29" hidden="1" outlineLevel="1">
      <c r="E1054" s="48"/>
      <c r="F1054" s="175" t="str">
        <f>F1060</f>
        <v>PROD_DEMAND</v>
      </c>
      <c r="G1054" s="52" t="str">
        <f>$G$9</f>
        <v>BULKTRAN</v>
      </c>
      <c r="H1054" s="4">
        <f t="shared" si="532"/>
        <v>0</v>
      </c>
      <c r="I1054" s="5">
        <f>VLOOKUP(CONCATENATE($F1054," ",$G1054),AllocFactorMatrix,(I$4+1),FALSE)*$E1060</f>
        <v>0</v>
      </c>
      <c r="J1054" s="5">
        <f>VLOOKUP(CONCATENATE($F1054," ",$G1054),AllocFactorMatrix,(J$4+1),FALSE)*$E1060</f>
        <v>0</v>
      </c>
      <c r="K1054" s="5">
        <f>VLOOKUP(CONCATENATE($F1054," ",$G1054),AllocFactorMatrix,(K$4+1),FALSE)*$E1060</f>
        <v>0</v>
      </c>
      <c r="L1054" s="5">
        <f>VLOOKUP(CONCATENATE($F1054," ",$G1054),AllocFactorMatrix,(L$4+1),FALSE)*$E1060</f>
        <v>0</v>
      </c>
      <c r="M1054" s="5">
        <f t="shared" si="511"/>
        <v>0</v>
      </c>
      <c r="N1054" s="5">
        <f>VLOOKUP(CONCATENATE($F1054," ",$G1054),AllocFactorMatrix,(N$4+1),FALSE)*$E1060</f>
        <v>0</v>
      </c>
      <c r="O1054" s="5">
        <f>VLOOKUP(CONCATENATE($F1054," ",$G1054),AllocFactorMatrix,(O$4+1),FALSE)*$E1060</f>
        <v>0</v>
      </c>
      <c r="P1054" s="5">
        <f>VLOOKUP(CONCATENATE($F1054," ",$G1054),AllocFactorMatrix,(P$4+1),FALSE)*$E1060</f>
        <v>0</v>
      </c>
      <c r="Q1054" s="5">
        <f>VLOOKUP(CONCATENATE($F1054," ",$G1054),AllocFactorMatrix,(Q$4+1),FALSE)*$E1060</f>
        <v>0</v>
      </c>
      <c r="R1054" s="5">
        <f t="shared" si="513"/>
        <v>0</v>
      </c>
      <c r="S1054" s="5">
        <f>VLOOKUP(CONCATENATE($F1054," ",$G1054),AllocFactorMatrix,(S$4+1),FALSE)*$E1060</f>
        <v>0</v>
      </c>
      <c r="T1054" s="5">
        <f>VLOOKUP(CONCATENATE($F1054," ",$G1054),AllocFactorMatrix,(T$4+1),FALSE)*$E1060</f>
        <v>0</v>
      </c>
      <c r="U1054" s="5">
        <f>VLOOKUP(CONCATENATE($F1054," ",$G1054),AllocFactorMatrix,(U$4+1),FALSE)*$E1060</f>
        <v>0</v>
      </c>
      <c r="V1054" s="5">
        <f>VLOOKUP(CONCATENATE($F1054," ",$G1054),AllocFactorMatrix,(V$4+1),FALSE)*$E1060</f>
        <v>0</v>
      </c>
      <c r="W1054" s="5">
        <f t="shared" ref="W1054:W1060" si="536">SUBTOTAL(9,S1054:V1054)</f>
        <v>0</v>
      </c>
      <c r="X1054" s="5">
        <f>VLOOKUP(CONCATENATE($F1054," ",$G1054),AllocFactorMatrix,(X$4+1),FALSE)*$E1060</f>
        <v>0</v>
      </c>
      <c r="Y1054" s="5">
        <f>VLOOKUP(CONCATENATE($F1054," ",$G1054),AllocFactorMatrix,(Y$4+1),FALSE)*$E1060</f>
        <v>0</v>
      </c>
      <c r="Z1054" s="5">
        <f t="shared" si="533"/>
        <v>0</v>
      </c>
      <c r="AA1054" s="5">
        <f>VLOOKUP(CONCATENATE($F1054," ",$G1054),AllocFactorMatrix,(AA$4+1),FALSE)*$E1060</f>
        <v>0</v>
      </c>
      <c r="AB1054" s="5">
        <f>VLOOKUP(CONCATENATE($F1054," ",$G1054),AllocFactorMatrix,(AB$4+1),FALSE)*$E1060</f>
        <v>0</v>
      </c>
      <c r="AC1054" s="5">
        <f>VLOOKUP(CONCATENATE($F1054," ",$G1054),AllocFactorMatrix,(AC$4+1),FALSE)*$E1060</f>
        <v>0</v>
      </c>
    </row>
    <row r="1055" spans="1:29" hidden="1" outlineLevel="1">
      <c r="E1055" s="48"/>
      <c r="F1055" s="175" t="str">
        <f>F1060</f>
        <v>PROD_DEMAND</v>
      </c>
      <c r="G1055" s="52" t="str">
        <f>$G$10</f>
        <v>SUBTRAN</v>
      </c>
      <c r="H1055" s="4">
        <f t="shared" si="532"/>
        <v>0</v>
      </c>
      <c r="I1055" s="5">
        <f>VLOOKUP(CONCATENATE($F1055," ",$G1055),AllocFactorMatrix,(I$4+1),FALSE)*$E1060</f>
        <v>0</v>
      </c>
      <c r="J1055" s="5">
        <f>VLOOKUP(CONCATENATE($F1055," ",$G1055),AllocFactorMatrix,(J$4+1),FALSE)*$E1060</f>
        <v>0</v>
      </c>
      <c r="K1055" s="5">
        <f>VLOOKUP(CONCATENATE($F1055," ",$G1055),AllocFactorMatrix,(K$4+1),FALSE)*$E1060</f>
        <v>0</v>
      </c>
      <c r="L1055" s="5">
        <f>VLOOKUP(CONCATENATE($F1055," ",$G1055),AllocFactorMatrix,(L$4+1),FALSE)*$E1060</f>
        <v>0</v>
      </c>
      <c r="M1055" s="5">
        <f t="shared" si="511"/>
        <v>0</v>
      </c>
      <c r="N1055" s="5">
        <f>VLOOKUP(CONCATENATE($F1055," ",$G1055),AllocFactorMatrix,(N$4+1),FALSE)*$E1060</f>
        <v>0</v>
      </c>
      <c r="O1055" s="5">
        <f>VLOOKUP(CONCATENATE($F1055," ",$G1055),AllocFactorMatrix,(O$4+1),FALSE)*$E1060</f>
        <v>0</v>
      </c>
      <c r="P1055" s="5">
        <f>VLOOKUP(CONCATENATE($F1055," ",$G1055),AllocFactorMatrix,(P$4+1),FALSE)*$E1060</f>
        <v>0</v>
      </c>
      <c r="Q1055" s="5">
        <f>VLOOKUP(CONCATENATE($F1055," ",$G1055),AllocFactorMatrix,(Q$4+1),FALSE)*$E1060</f>
        <v>0</v>
      </c>
      <c r="R1055" s="5">
        <f t="shared" si="513"/>
        <v>0</v>
      </c>
      <c r="S1055" s="5">
        <f>VLOOKUP(CONCATENATE($F1055," ",$G1055),AllocFactorMatrix,(S$4+1),FALSE)*$E1060</f>
        <v>0</v>
      </c>
      <c r="T1055" s="5">
        <f>VLOOKUP(CONCATENATE($F1055," ",$G1055),AllocFactorMatrix,(T$4+1),FALSE)*$E1060</f>
        <v>0</v>
      </c>
      <c r="U1055" s="5">
        <f>VLOOKUP(CONCATENATE($F1055," ",$G1055),AllocFactorMatrix,(U$4+1),FALSE)*$E1060</f>
        <v>0</v>
      </c>
      <c r="V1055" s="5">
        <f>VLOOKUP(CONCATENATE($F1055," ",$G1055),AllocFactorMatrix,(V$4+1),FALSE)*$E1060</f>
        <v>0</v>
      </c>
      <c r="W1055" s="5">
        <f t="shared" si="536"/>
        <v>0</v>
      </c>
      <c r="X1055" s="5">
        <f>VLOOKUP(CONCATENATE($F1055," ",$G1055),AllocFactorMatrix,(X$4+1),FALSE)*$E1060</f>
        <v>0</v>
      </c>
      <c r="Y1055" s="5">
        <f>VLOOKUP(CONCATENATE($F1055," ",$G1055),AllocFactorMatrix,(Y$4+1),FALSE)*$E1060</f>
        <v>0</v>
      </c>
      <c r="Z1055" s="5">
        <f t="shared" si="533"/>
        <v>0</v>
      </c>
      <c r="AA1055" s="5">
        <f>VLOOKUP(CONCATENATE($F1055," ",$G1055),AllocFactorMatrix,(AA$4+1),FALSE)*$E1060</f>
        <v>0</v>
      </c>
      <c r="AB1055" s="5">
        <f>VLOOKUP(CONCATENATE($F1055," ",$G1055),AllocFactorMatrix,(AB$4+1),FALSE)*$E1060</f>
        <v>0</v>
      </c>
      <c r="AC1055" s="5">
        <f>VLOOKUP(CONCATENATE($F1055," ",$G1055),AllocFactorMatrix,(AC$4+1),FALSE)*$E1060</f>
        <v>0</v>
      </c>
    </row>
    <row r="1056" spans="1:29" hidden="1" outlineLevel="1">
      <c r="E1056" s="48"/>
      <c r="F1056" s="175" t="str">
        <f>F1060</f>
        <v>PROD_DEMAND</v>
      </c>
      <c r="G1056" s="52" t="str">
        <f>$G$11</f>
        <v>DISTPRI</v>
      </c>
      <c r="H1056" s="4">
        <f t="shared" si="532"/>
        <v>0</v>
      </c>
      <c r="I1056" s="5">
        <f>VLOOKUP(CONCATENATE($F1056," ",$G1056),AllocFactorMatrix,(I$4+1),FALSE)*$E1060</f>
        <v>0</v>
      </c>
      <c r="J1056" s="5">
        <f>VLOOKUP(CONCATENATE($F1056," ",$G1056),AllocFactorMatrix,(J$4+1),FALSE)*$E1060</f>
        <v>0</v>
      </c>
      <c r="K1056" s="5">
        <f>VLOOKUP(CONCATENATE($F1056," ",$G1056),AllocFactorMatrix,(K$4+1),FALSE)*$E1060</f>
        <v>0</v>
      </c>
      <c r="L1056" s="5">
        <f>VLOOKUP(CONCATENATE($F1056," ",$G1056),AllocFactorMatrix,(L$4+1),FALSE)*$E1060</f>
        <v>0</v>
      </c>
      <c r="M1056" s="5">
        <f t="shared" si="511"/>
        <v>0</v>
      </c>
      <c r="N1056" s="5">
        <f>VLOOKUP(CONCATENATE($F1056," ",$G1056),AllocFactorMatrix,(N$4+1),FALSE)*$E1060</f>
        <v>0</v>
      </c>
      <c r="O1056" s="5">
        <f>VLOOKUP(CONCATENATE($F1056," ",$G1056),AllocFactorMatrix,(O$4+1),FALSE)*$E1060</f>
        <v>0</v>
      </c>
      <c r="P1056" s="5">
        <f>VLOOKUP(CONCATENATE($F1056," ",$G1056),AllocFactorMatrix,(P$4+1),FALSE)*$E1060</f>
        <v>0</v>
      </c>
      <c r="Q1056" s="5">
        <f>VLOOKUP(CONCATENATE($F1056," ",$G1056),AllocFactorMatrix,(Q$4+1),FALSE)*$E1060</f>
        <v>0</v>
      </c>
      <c r="R1056" s="5">
        <f t="shared" si="513"/>
        <v>0</v>
      </c>
      <c r="S1056" s="5">
        <f>VLOOKUP(CONCATENATE($F1056," ",$G1056),AllocFactorMatrix,(S$4+1),FALSE)*$E1060</f>
        <v>0</v>
      </c>
      <c r="T1056" s="5">
        <f>VLOOKUP(CONCATENATE($F1056," ",$G1056),AllocFactorMatrix,(T$4+1),FALSE)*$E1060</f>
        <v>0</v>
      </c>
      <c r="U1056" s="5">
        <f>VLOOKUP(CONCATENATE($F1056," ",$G1056),AllocFactorMatrix,(U$4+1),FALSE)*$E1060</f>
        <v>0</v>
      </c>
      <c r="V1056" s="5">
        <f>VLOOKUP(CONCATENATE($F1056," ",$G1056),AllocFactorMatrix,(V$4+1),FALSE)*$E1060</f>
        <v>0</v>
      </c>
      <c r="W1056" s="5">
        <f t="shared" si="536"/>
        <v>0</v>
      </c>
      <c r="X1056" s="5">
        <f>VLOOKUP(CONCATENATE($F1056," ",$G1056),AllocFactorMatrix,(X$4+1),FALSE)*$E1060</f>
        <v>0</v>
      </c>
      <c r="Y1056" s="5">
        <f>VLOOKUP(CONCATENATE($F1056," ",$G1056),AllocFactorMatrix,(Y$4+1),FALSE)*$E1060</f>
        <v>0</v>
      </c>
      <c r="Z1056" s="5">
        <f t="shared" si="533"/>
        <v>0</v>
      </c>
      <c r="AA1056" s="5">
        <f>VLOOKUP(CONCATENATE($F1056," ",$G1056),AllocFactorMatrix,(AA$4+1),FALSE)*$E1060</f>
        <v>0</v>
      </c>
      <c r="AB1056" s="5">
        <f>VLOOKUP(CONCATENATE($F1056," ",$G1056),AllocFactorMatrix,(AB$4+1),FALSE)*$E1060</f>
        <v>0</v>
      </c>
      <c r="AC1056" s="5">
        <f>VLOOKUP(CONCATENATE($F1056," ",$G1056),AllocFactorMatrix,(AC$4+1),FALSE)*$E1060</f>
        <v>0</v>
      </c>
    </row>
    <row r="1057" spans="2:29" hidden="1" outlineLevel="1">
      <c r="E1057" s="48"/>
      <c r="F1057" s="175" t="str">
        <f>F1060</f>
        <v>PROD_DEMAND</v>
      </c>
      <c r="G1057" s="52" t="str">
        <f>$G$12</f>
        <v>DISTSEC</v>
      </c>
      <c r="H1057" s="4">
        <f t="shared" si="532"/>
        <v>0</v>
      </c>
      <c r="I1057" s="5">
        <f>VLOOKUP(CONCATENATE($F1057," ",$G1057),AllocFactorMatrix,(I$4+1),FALSE)*$E1060</f>
        <v>0</v>
      </c>
      <c r="J1057" s="5">
        <f>VLOOKUP(CONCATENATE($F1057," ",$G1057),AllocFactorMatrix,(J$4+1),FALSE)*$E1060</f>
        <v>0</v>
      </c>
      <c r="K1057" s="5">
        <f>VLOOKUP(CONCATENATE($F1057," ",$G1057),AllocFactorMatrix,(K$4+1),FALSE)*$E1060</f>
        <v>0</v>
      </c>
      <c r="L1057" s="5">
        <f>VLOOKUP(CONCATENATE($F1057," ",$G1057),AllocFactorMatrix,(L$4+1),FALSE)*$E1060</f>
        <v>0</v>
      </c>
      <c r="M1057" s="5">
        <f t="shared" si="511"/>
        <v>0</v>
      </c>
      <c r="N1057" s="5">
        <f>VLOOKUP(CONCATENATE($F1057," ",$G1057),AllocFactorMatrix,(N$4+1),FALSE)*$E1060</f>
        <v>0</v>
      </c>
      <c r="O1057" s="5">
        <f>VLOOKUP(CONCATENATE($F1057," ",$G1057),AllocFactorMatrix,(O$4+1),FALSE)*$E1060</f>
        <v>0</v>
      </c>
      <c r="P1057" s="5">
        <f>VLOOKUP(CONCATENATE($F1057," ",$G1057),AllocFactorMatrix,(P$4+1),FALSE)*$E1060</f>
        <v>0</v>
      </c>
      <c r="Q1057" s="5">
        <f>VLOOKUP(CONCATENATE($F1057," ",$G1057),AllocFactorMatrix,(Q$4+1),FALSE)*$E1060</f>
        <v>0</v>
      </c>
      <c r="R1057" s="5">
        <f t="shared" si="513"/>
        <v>0</v>
      </c>
      <c r="S1057" s="5">
        <f>VLOOKUP(CONCATENATE($F1057," ",$G1057),AllocFactorMatrix,(S$4+1),FALSE)*$E1060</f>
        <v>0</v>
      </c>
      <c r="T1057" s="5">
        <f>VLOOKUP(CONCATENATE($F1057," ",$G1057),AllocFactorMatrix,(T$4+1),FALSE)*$E1060</f>
        <v>0</v>
      </c>
      <c r="U1057" s="5">
        <f>VLOOKUP(CONCATENATE($F1057," ",$G1057),AllocFactorMatrix,(U$4+1),FALSE)*$E1060</f>
        <v>0</v>
      </c>
      <c r="V1057" s="5">
        <f>VLOOKUP(CONCATENATE($F1057," ",$G1057),AllocFactorMatrix,(V$4+1),FALSE)*$E1060</f>
        <v>0</v>
      </c>
      <c r="W1057" s="5">
        <f t="shared" si="536"/>
        <v>0</v>
      </c>
      <c r="X1057" s="5">
        <f>VLOOKUP(CONCATENATE($F1057," ",$G1057),AllocFactorMatrix,(X$4+1),FALSE)*$E1060</f>
        <v>0</v>
      </c>
      <c r="Y1057" s="5">
        <f>VLOOKUP(CONCATENATE($F1057," ",$G1057),AllocFactorMatrix,(Y$4+1),FALSE)*$E1060</f>
        <v>0</v>
      </c>
      <c r="Z1057" s="5">
        <f t="shared" si="533"/>
        <v>0</v>
      </c>
      <c r="AA1057" s="5">
        <f>VLOOKUP(CONCATENATE($F1057," ",$G1057),AllocFactorMatrix,(AA$4+1),FALSE)*$E1060</f>
        <v>0</v>
      </c>
      <c r="AB1057" s="5">
        <f>VLOOKUP(CONCATENATE($F1057," ",$G1057),AllocFactorMatrix,(AB$4+1),FALSE)*$E1060</f>
        <v>0</v>
      </c>
      <c r="AC1057" s="5">
        <f>VLOOKUP(CONCATENATE($F1057," ",$G1057),AllocFactorMatrix,(AC$4+1),FALSE)*$E1060</f>
        <v>0</v>
      </c>
    </row>
    <row r="1058" spans="2:29" hidden="1" outlineLevel="1">
      <c r="E1058" s="48"/>
      <c r="F1058" s="175" t="str">
        <f>F1060</f>
        <v>PROD_DEMAND</v>
      </c>
      <c r="G1058" s="52" t="str">
        <f>$G$13</f>
        <v>ENERGY</v>
      </c>
      <c r="H1058" s="4">
        <f t="shared" si="532"/>
        <v>0</v>
      </c>
      <c r="I1058" s="5">
        <f>VLOOKUP(CONCATENATE($F1058," ",$G1058),AllocFactorMatrix,(I$4+1),FALSE)*$E1060</f>
        <v>0</v>
      </c>
      <c r="J1058" s="5">
        <f>VLOOKUP(CONCATENATE($F1058," ",$G1058),AllocFactorMatrix,(J$4+1),FALSE)*$E1060</f>
        <v>0</v>
      </c>
      <c r="K1058" s="5">
        <f>VLOOKUP(CONCATENATE($F1058," ",$G1058),AllocFactorMatrix,(K$4+1),FALSE)*$E1060</f>
        <v>0</v>
      </c>
      <c r="L1058" s="5">
        <f>VLOOKUP(CONCATENATE($F1058," ",$G1058),AllocFactorMatrix,(L$4+1),FALSE)*$E1060</f>
        <v>0</v>
      </c>
      <c r="M1058" s="5">
        <f t="shared" si="511"/>
        <v>0</v>
      </c>
      <c r="N1058" s="5">
        <f>VLOOKUP(CONCATENATE($F1058," ",$G1058),AllocFactorMatrix,(N$4+1),FALSE)*$E1060</f>
        <v>0</v>
      </c>
      <c r="O1058" s="5">
        <f>VLOOKUP(CONCATENATE($F1058," ",$G1058),AllocFactorMatrix,(O$4+1),FALSE)*$E1060</f>
        <v>0</v>
      </c>
      <c r="P1058" s="5">
        <f>VLOOKUP(CONCATENATE($F1058," ",$G1058),AllocFactorMatrix,(P$4+1),FALSE)*$E1060</f>
        <v>0</v>
      </c>
      <c r="Q1058" s="5">
        <f>VLOOKUP(CONCATENATE($F1058," ",$G1058),AllocFactorMatrix,(Q$4+1),FALSE)*$E1060</f>
        <v>0</v>
      </c>
      <c r="R1058" s="5">
        <f t="shared" si="513"/>
        <v>0</v>
      </c>
      <c r="S1058" s="5">
        <f>VLOOKUP(CONCATENATE($F1058," ",$G1058),AllocFactorMatrix,(S$4+1),FALSE)*$E1060</f>
        <v>0</v>
      </c>
      <c r="T1058" s="5">
        <f>VLOOKUP(CONCATENATE($F1058," ",$G1058),AllocFactorMatrix,(T$4+1),FALSE)*$E1060</f>
        <v>0</v>
      </c>
      <c r="U1058" s="5">
        <f>VLOOKUP(CONCATENATE($F1058," ",$G1058),AllocFactorMatrix,(U$4+1),FALSE)*$E1060</f>
        <v>0</v>
      </c>
      <c r="V1058" s="5">
        <f>VLOOKUP(CONCATENATE($F1058," ",$G1058),AllocFactorMatrix,(V$4+1),FALSE)*$E1060</f>
        <v>0</v>
      </c>
      <c r="W1058" s="5">
        <f t="shared" si="536"/>
        <v>0</v>
      </c>
      <c r="X1058" s="5">
        <f>VLOOKUP(CONCATENATE($F1058," ",$G1058),AllocFactorMatrix,(X$4+1),FALSE)*$E1060</f>
        <v>0</v>
      </c>
      <c r="Y1058" s="5">
        <f>VLOOKUP(CONCATENATE($F1058," ",$G1058),AllocFactorMatrix,(Y$4+1),FALSE)*$E1060</f>
        <v>0</v>
      </c>
      <c r="Z1058" s="5">
        <f t="shared" si="533"/>
        <v>0</v>
      </c>
      <c r="AA1058" s="5">
        <f>VLOOKUP(CONCATENATE($F1058," ",$G1058),AllocFactorMatrix,(AA$4+1),FALSE)*$E1060</f>
        <v>0</v>
      </c>
      <c r="AB1058" s="5">
        <f>VLOOKUP(CONCATENATE($F1058," ",$G1058),AllocFactorMatrix,(AB$4+1),FALSE)*$E1060</f>
        <v>0</v>
      </c>
      <c r="AC1058" s="5">
        <f>VLOOKUP(CONCATENATE($F1058," ",$G1058),AllocFactorMatrix,(AC$4+1),FALSE)*$E1060</f>
        <v>0</v>
      </c>
    </row>
    <row r="1059" spans="2:29" hidden="1" outlineLevel="1">
      <c r="E1059" s="48"/>
      <c r="F1059" s="175" t="str">
        <f>F1060</f>
        <v>PROD_DEMAND</v>
      </c>
      <c r="G1059" s="52" t="str">
        <f>$G$14</f>
        <v>CUSTOMER</v>
      </c>
      <c r="H1059" s="4">
        <f t="shared" si="532"/>
        <v>0</v>
      </c>
      <c r="I1059" s="5">
        <f>VLOOKUP(CONCATENATE($F1059," ",$G1059),AllocFactorMatrix,(I$4+1),FALSE)*$E1060</f>
        <v>0</v>
      </c>
      <c r="J1059" s="5">
        <f>VLOOKUP(CONCATENATE($F1059," ",$G1059),AllocFactorMatrix,(J$4+1),FALSE)*$E1060</f>
        <v>0</v>
      </c>
      <c r="K1059" s="5">
        <f>VLOOKUP(CONCATENATE($F1059," ",$G1059),AllocFactorMatrix,(K$4+1),FALSE)*$E1060</f>
        <v>0</v>
      </c>
      <c r="L1059" s="5">
        <f>VLOOKUP(CONCATENATE($F1059," ",$G1059),AllocFactorMatrix,(L$4+1),FALSE)*$E1060</f>
        <v>0</v>
      </c>
      <c r="M1059" s="5">
        <f t="shared" si="511"/>
        <v>0</v>
      </c>
      <c r="N1059" s="5">
        <f>VLOOKUP(CONCATENATE($F1059," ",$G1059),AllocFactorMatrix,(N$4+1),FALSE)*$E1060</f>
        <v>0</v>
      </c>
      <c r="O1059" s="5">
        <f>VLOOKUP(CONCATENATE($F1059," ",$G1059),AllocFactorMatrix,(O$4+1),FALSE)*$E1060</f>
        <v>0</v>
      </c>
      <c r="P1059" s="5">
        <f>VLOOKUP(CONCATENATE($F1059," ",$G1059),AllocFactorMatrix,(P$4+1),FALSE)*$E1060</f>
        <v>0</v>
      </c>
      <c r="Q1059" s="5">
        <f>VLOOKUP(CONCATENATE($F1059," ",$G1059),AllocFactorMatrix,(Q$4+1),FALSE)*$E1060</f>
        <v>0</v>
      </c>
      <c r="R1059" s="5">
        <f t="shared" si="513"/>
        <v>0</v>
      </c>
      <c r="S1059" s="5">
        <f>VLOOKUP(CONCATENATE($F1059," ",$G1059),AllocFactorMatrix,(S$4+1),FALSE)*$E1060</f>
        <v>0</v>
      </c>
      <c r="T1059" s="5">
        <f>VLOOKUP(CONCATENATE($F1059," ",$G1059),AllocFactorMatrix,(T$4+1),FALSE)*$E1060</f>
        <v>0</v>
      </c>
      <c r="U1059" s="5">
        <f>VLOOKUP(CONCATENATE($F1059," ",$G1059),AllocFactorMatrix,(U$4+1),FALSE)*$E1060</f>
        <v>0</v>
      </c>
      <c r="V1059" s="5">
        <f>VLOOKUP(CONCATENATE($F1059," ",$G1059),AllocFactorMatrix,(V$4+1),FALSE)*$E1060</f>
        <v>0</v>
      </c>
      <c r="W1059" s="5">
        <f t="shared" si="536"/>
        <v>0</v>
      </c>
      <c r="X1059" s="5">
        <f>VLOOKUP(CONCATENATE($F1059," ",$G1059),AllocFactorMatrix,(X$4+1),FALSE)*$E1060</f>
        <v>0</v>
      </c>
      <c r="Y1059" s="5">
        <f>VLOOKUP(CONCATENATE($F1059," ",$G1059),AllocFactorMatrix,(Y$4+1),FALSE)*$E1060</f>
        <v>0</v>
      </c>
      <c r="Z1059" s="5">
        <f t="shared" si="533"/>
        <v>0</v>
      </c>
      <c r="AA1059" s="5">
        <f>VLOOKUP(CONCATENATE($F1059," ",$G1059),AllocFactorMatrix,(AA$4+1),FALSE)*$E1060</f>
        <v>0</v>
      </c>
      <c r="AB1059" s="5">
        <f>VLOOKUP(CONCATENATE($F1059," ",$G1059),AllocFactorMatrix,(AB$4+1),FALSE)*$E1060</f>
        <v>0</v>
      </c>
      <c r="AC1059" s="5">
        <f>VLOOKUP(CONCATENATE($F1059," ",$G1059),AllocFactorMatrix,(AC$4+1),FALSE)*$E1060</f>
        <v>0</v>
      </c>
    </row>
    <row r="1060" spans="2:29" collapsed="1">
      <c r="D1060" s="102" t="s">
        <v>537</v>
      </c>
      <c r="E1060" s="92">
        <v>-196262.61</v>
      </c>
      <c r="F1060" s="93" t="s">
        <v>29</v>
      </c>
      <c r="G1060" s="52" t="str">
        <f>$G$15</f>
        <v>TOTAL</v>
      </c>
      <c r="H1060" s="4">
        <f t="shared" si="532"/>
        <v>-196262.60999999996</v>
      </c>
      <c r="I1060" s="5">
        <f>VLOOKUP(CONCATENATE($F1060," ",$G1060),AllocFactorMatrix,(I$4+1),FALSE)*$E1060</f>
        <v>-100954.73497482082</v>
      </c>
      <c r="J1060" s="5">
        <f>VLOOKUP(CONCATENATE($F1060," ",$G1060),AllocFactorMatrix,(J$4+1),FALSE)*$E1060</f>
        <v>-23542.659717274</v>
      </c>
      <c r="K1060" s="5">
        <f>VLOOKUP(CONCATENATE($F1060," ",$G1060),AllocFactorMatrix,(K$4+1),FALSE)*$E1060</f>
        <v>-327.33619265856225</v>
      </c>
      <c r="L1060" s="5">
        <f>VLOOKUP(CONCATENATE($F1060," ",$G1060),AllocFactorMatrix,(L$4+1),FALSE)*$E1060</f>
        <v>-45.589325081714961</v>
      </c>
      <c r="M1060" s="5">
        <f t="shared" si="511"/>
        <v>-23915.585235014278</v>
      </c>
      <c r="N1060" s="5">
        <f>VLOOKUP(CONCATENATE($F1060," ",$G1060),AllocFactorMatrix,(N$4+1),FALSE)*$E1060</f>
        <v>-14012.784046490413</v>
      </c>
      <c r="O1060" s="5">
        <f>VLOOKUP(CONCATENATE($F1060," ",$G1060),AllocFactorMatrix,(O$4+1),FALSE)*$E1060</f>
        <v>-2510.9729891973097</v>
      </c>
      <c r="P1060" s="5">
        <f>VLOOKUP(CONCATENATE($F1060," ",$G1060),AllocFactorMatrix,(P$4+1),FALSE)*$E1060</f>
        <v>-509.19969819425796</v>
      </c>
      <c r="Q1060" s="5">
        <f>VLOOKUP(CONCATENATE($F1060," ",$G1060),AllocFactorMatrix,(Q$4+1),FALSE)*$E1060</f>
        <v>-19.336628267636343</v>
      </c>
      <c r="R1060" s="5">
        <f t="shared" si="513"/>
        <v>-17052.293362149616</v>
      </c>
      <c r="S1060" s="5">
        <f>VLOOKUP(CONCATENATE($F1060," ",$G1060),AllocFactorMatrix,(S$4+1),FALSE)*$E1060</f>
        <v>-663.60583546342218</v>
      </c>
      <c r="T1060" s="5">
        <f>VLOOKUP(CONCATENATE($F1060," ",$G1060),AllocFactorMatrix,(T$4+1),FALSE)*$E1060</f>
        <v>-8959.0619776868425</v>
      </c>
      <c r="U1060" s="5">
        <f>VLOOKUP(CONCATENATE($F1060," ",$G1060),AllocFactorMatrix,(U$4+1),FALSE)*$E1060</f>
        <v>-34264.815629874443</v>
      </c>
      <c r="V1060" s="5">
        <f>VLOOKUP(CONCATENATE($F1060," ",$G1060),AllocFactorMatrix,(V$4+1),FALSE)*$E1060</f>
        <v>-6207.3891469008831</v>
      </c>
      <c r="W1060" s="5">
        <f t="shared" si="536"/>
        <v>-50094.872589925588</v>
      </c>
      <c r="X1060" s="5">
        <f>VLOOKUP(CONCATENATE($F1060," ",$G1060),AllocFactorMatrix,(X$4+1),FALSE)*$E1060</f>
        <v>-3845.9433035527636</v>
      </c>
      <c r="Y1060" s="5">
        <f>VLOOKUP(CONCATENATE($F1060," ",$G1060),AllocFactorMatrix,(Y$4+1),FALSE)*$E1060</f>
        <v>-76.813352205976727</v>
      </c>
      <c r="Z1060" s="5">
        <f t="shared" si="533"/>
        <v>-3922.7566557587402</v>
      </c>
      <c r="AA1060" s="5">
        <f>VLOOKUP(CONCATENATE($F1060," ",$G1060),AllocFactorMatrix,(AA$4+1),FALSE)*$E1060</f>
        <v>-50.73421415455983</v>
      </c>
      <c r="AB1060" s="5">
        <f>VLOOKUP(CONCATENATE($F1060," ",$G1060),AllocFactorMatrix,(AB$4+1),FALSE)*$E1060</f>
        <v>-225.39026544347232</v>
      </c>
      <c r="AC1060" s="5">
        <f>VLOOKUP(CONCATENATE($F1060," ",$G1060),AllocFactorMatrix,(AC$4+1),FALSE)*$E1060</f>
        <v>-46.242702732890862</v>
      </c>
    </row>
    <row r="1061" spans="2:29" hidden="1" outlineLevel="1">
      <c r="E1061" s="107"/>
      <c r="F1061" s="107"/>
      <c r="G1061" s="52" t="str">
        <f>$G$8</f>
        <v>PRODUCTION</v>
      </c>
      <c r="H1061" s="109">
        <f t="shared" ref="H1061:AC1061" ca="1" si="537">H973+H981+H989+H997+H1005+H1013+H1021+H1029+H1037+H1045+H1053</f>
        <v>-35579852.588244736</v>
      </c>
      <c r="I1061" s="109">
        <f t="shared" ca="1" si="537"/>
        <v>-18078362.396206841</v>
      </c>
      <c r="J1061" s="109">
        <f t="shared" ca="1" si="537"/>
        <v>-4273730.6555225793</v>
      </c>
      <c r="K1061" s="109">
        <f t="shared" ca="1" si="537"/>
        <v>-55116.436927603914</v>
      </c>
      <c r="L1061" s="109">
        <f t="shared" ca="1" si="537"/>
        <v>-7663.2686645768226</v>
      </c>
      <c r="M1061" s="109">
        <f t="shared" ca="1" si="537"/>
        <v>-4336510.3611147609</v>
      </c>
      <c r="N1061" s="109">
        <f t="shared" ca="1" si="537"/>
        <v>-2616622.1350948238</v>
      </c>
      <c r="O1061" s="109">
        <f t="shared" ca="1" si="537"/>
        <v>-416354.79128998931</v>
      </c>
      <c r="P1061" s="109">
        <f t="shared" ca="1" si="537"/>
        <v>-83145.881806823207</v>
      </c>
      <c r="Q1061" s="109">
        <f t="shared" ca="1" si="537"/>
        <v>-3351.5521753281582</v>
      </c>
      <c r="R1061" s="109">
        <f t="shared" ca="1" si="537"/>
        <v>-3119474.3603669647</v>
      </c>
      <c r="S1061" s="109">
        <f t="shared" ca="1" si="537"/>
        <v>-123436.45540150259</v>
      </c>
      <c r="T1061" s="109">
        <f t="shared" ca="1" si="537"/>
        <v>-1514015.8740853337</v>
      </c>
      <c r="U1061" s="109">
        <f t="shared" ca="1" si="537"/>
        <v>-6446015.5692764353</v>
      </c>
      <c r="V1061" s="109">
        <f t="shared" ca="1" si="537"/>
        <v>-1148635.7649729813</v>
      </c>
      <c r="W1061" s="109">
        <f t="shared" ca="1" si="537"/>
        <v>-9232103.6637362521</v>
      </c>
      <c r="X1061" s="109">
        <f t="shared" ca="1" si="537"/>
        <v>-737584.96371253487</v>
      </c>
      <c r="Y1061" s="109">
        <f t="shared" ca="1" si="537"/>
        <v>-14731.463552035748</v>
      </c>
      <c r="Z1061" s="109">
        <f t="shared" ca="1" si="537"/>
        <v>-752316.42726457061</v>
      </c>
      <c r="AA1061" s="109">
        <f t="shared" ca="1" si="537"/>
        <v>-9729.9389389351654</v>
      </c>
      <c r="AB1061" s="109">
        <f t="shared" ca="1" si="537"/>
        <v>-42486.895366229539</v>
      </c>
      <c r="AC1061" s="109">
        <f t="shared" ca="1" si="537"/>
        <v>-8868.5452501863438</v>
      </c>
    </row>
    <row r="1062" spans="2:29" hidden="1" outlineLevel="1">
      <c r="E1062" s="107"/>
      <c r="F1062" s="107"/>
      <c r="G1062" s="52" t="str">
        <f>$G$9</f>
        <v>BULKTRAN</v>
      </c>
      <c r="H1062" s="109">
        <f t="shared" ref="H1062:AC1062" ca="1" si="538">H974+H982+H990+H998+H1006+H1014+H1022+H1030+H1038+H1046+H1054</f>
        <v>46402905.174758323</v>
      </c>
      <c r="I1062" s="109">
        <f t="shared" ca="1" si="538"/>
        <v>23764445.435706824</v>
      </c>
      <c r="J1062" s="109">
        <f t="shared" ca="1" si="538"/>
        <v>5582003.6445715288</v>
      </c>
      <c r="K1062" s="109">
        <f t="shared" ca="1" si="538"/>
        <v>77205.578068460687</v>
      </c>
      <c r="L1062" s="109">
        <f t="shared" ca="1" si="538"/>
        <v>10555.733934256446</v>
      </c>
      <c r="M1062" s="109">
        <f t="shared" ca="1" si="538"/>
        <v>5669764.9565742472</v>
      </c>
      <c r="N1062" s="109">
        <f t="shared" ca="1" si="538"/>
        <v>3321932.7477523875</v>
      </c>
      <c r="O1062" s="109">
        <f t="shared" ca="1" si="538"/>
        <v>601267.57618313201</v>
      </c>
      <c r="P1062" s="109">
        <f t="shared" ca="1" si="538"/>
        <v>121155.32718492662</v>
      </c>
      <c r="Q1062" s="109">
        <f t="shared" ca="1" si="538"/>
        <v>4486.8918040394983</v>
      </c>
      <c r="R1062" s="109">
        <f t="shared" ca="1" si="538"/>
        <v>4048842.5429244856</v>
      </c>
      <c r="S1062" s="109">
        <f t="shared" ca="1" si="538"/>
        <v>157181.77592902139</v>
      </c>
      <c r="T1062" s="109">
        <f t="shared" ca="1" si="538"/>
        <v>2144438.2506207</v>
      </c>
      <c r="U1062" s="109">
        <f t="shared" ca="1" si="538"/>
        <v>8133664.3354037572</v>
      </c>
      <c r="V1062" s="109">
        <f t="shared" ca="1" si="538"/>
        <v>1477726.0697776247</v>
      </c>
      <c r="W1062" s="109">
        <f t="shared" ca="1" si="538"/>
        <v>11913010.431731103</v>
      </c>
      <c r="X1062" s="109">
        <f t="shared" ca="1" si="538"/>
        <v>912107.26546388678</v>
      </c>
      <c r="Y1062" s="109">
        <f t="shared" ca="1" si="538"/>
        <v>18217.121549084386</v>
      </c>
      <c r="Z1062" s="109">
        <f t="shared" ca="1" si="538"/>
        <v>930324.3870129711</v>
      </c>
      <c r="AA1062" s="109">
        <f t="shared" ca="1" si="538"/>
        <v>12032.170441833432</v>
      </c>
      <c r="AB1062" s="109">
        <f t="shared" ca="1" si="538"/>
        <v>53518.290687965891</v>
      </c>
      <c r="AC1062" s="109">
        <f t="shared" ca="1" si="538"/>
        <v>10966.959678889043</v>
      </c>
    </row>
    <row r="1063" spans="2:29" hidden="1" outlineLevel="1">
      <c r="E1063" s="107"/>
      <c r="F1063" s="107"/>
      <c r="G1063" s="52" t="str">
        <f>$G$10</f>
        <v>SUBTRAN</v>
      </c>
      <c r="H1063" s="109">
        <f t="shared" ref="H1063:AC1063" ca="1" si="539">H975+H983+H991+H999+H1007+H1015+H1023+H1031+H1039+H1047+H1055</f>
        <v>12860667.249874806</v>
      </c>
      <c r="I1063" s="109">
        <f t="shared" ca="1" si="539"/>
        <v>6544144.0395299634</v>
      </c>
      <c r="J1063" s="109">
        <f t="shared" ca="1" si="539"/>
        <v>1544676.0155572533</v>
      </c>
      <c r="K1063" s="109">
        <f t="shared" ca="1" si="539"/>
        <v>21469.662012919362</v>
      </c>
      <c r="L1063" s="109">
        <f t="shared" ca="1" si="539"/>
        <v>3823.8125736800475</v>
      </c>
      <c r="M1063" s="109">
        <f t="shared" ca="1" si="539"/>
        <v>1569969.4901438528</v>
      </c>
      <c r="N1063" s="109">
        <f t="shared" ca="1" si="539"/>
        <v>892586.52072865015</v>
      </c>
      <c r="O1063" s="109">
        <f t="shared" ca="1" si="539"/>
        <v>161930.58335909442</v>
      </c>
      <c r="P1063" s="109">
        <f t="shared" ca="1" si="539"/>
        <v>42246.705942395267</v>
      </c>
      <c r="Q1063" s="109">
        <f t="shared" ca="1" si="539"/>
        <v>0</v>
      </c>
      <c r="R1063" s="109">
        <f t="shared" ca="1" si="539"/>
        <v>1096763.8100301397</v>
      </c>
      <c r="S1063" s="109">
        <f t="shared" ca="1" si="539"/>
        <v>40199.503569253473</v>
      </c>
      <c r="T1063" s="109">
        <f t="shared" ca="1" si="539"/>
        <v>569702.24562064244</v>
      </c>
      <c r="U1063" s="109">
        <f t="shared" ca="1" si="539"/>
        <v>2786945.6163555277</v>
      </c>
      <c r="V1063" s="109">
        <f t="shared" ca="1" si="539"/>
        <v>0</v>
      </c>
      <c r="W1063" s="109">
        <f t="shared" ca="1" si="539"/>
        <v>3396847.3655454237</v>
      </c>
      <c r="X1063" s="109">
        <f t="shared" ca="1" si="539"/>
        <v>244773.17471609899</v>
      </c>
      <c r="Y1063" s="109">
        <f t="shared" ca="1" si="539"/>
        <v>4914.68236344656</v>
      </c>
      <c r="Z1063" s="109">
        <f t="shared" ca="1" si="539"/>
        <v>249687.85707954553</v>
      </c>
      <c r="AA1063" s="109">
        <f t="shared" ca="1" si="539"/>
        <v>3254.6875458799877</v>
      </c>
      <c r="AB1063" s="109">
        <f t="shared" ca="1" si="539"/>
        <v>0</v>
      </c>
      <c r="AC1063" s="109">
        <f t="shared" ca="1" si="539"/>
        <v>0</v>
      </c>
    </row>
    <row r="1064" spans="2:29" hidden="1" outlineLevel="1">
      <c r="E1064" s="107"/>
      <c r="F1064" s="107"/>
      <c r="G1064" s="52" t="str">
        <f>$G$11</f>
        <v>DISTPRI</v>
      </c>
      <c r="H1064" s="109">
        <f t="shared" ref="H1064:AC1064" ca="1" si="540">H976+H984+H992+H1000+H1008+H1016+H1024+H1032+H1040+H1048+H1056</f>
        <v>4871977.4322083844</v>
      </c>
      <c r="I1064" s="109">
        <f t="shared" ca="1" si="540"/>
        <v>3253933.5941959098</v>
      </c>
      <c r="J1064" s="109">
        <f t="shared" ca="1" si="540"/>
        <v>719291.36490159482</v>
      </c>
      <c r="K1064" s="109">
        <f t="shared" ca="1" si="540"/>
        <v>11168.565669393687</v>
      </c>
      <c r="L1064" s="109">
        <f t="shared" ca="1" si="540"/>
        <v>0</v>
      </c>
      <c r="M1064" s="109">
        <f t="shared" ca="1" si="540"/>
        <v>730459.93057098845</v>
      </c>
      <c r="N1064" s="109">
        <f t="shared" ca="1" si="540"/>
        <v>374492.38815645152</v>
      </c>
      <c r="O1064" s="109">
        <f t="shared" ca="1" si="540"/>
        <v>91230.14402031897</v>
      </c>
      <c r="P1064" s="109">
        <f t="shared" ca="1" si="540"/>
        <v>0</v>
      </c>
      <c r="Q1064" s="109">
        <f t="shared" ca="1" si="540"/>
        <v>0</v>
      </c>
      <c r="R1064" s="109">
        <f t="shared" ca="1" si="540"/>
        <v>465722.53217677044</v>
      </c>
      <c r="S1064" s="109">
        <f t="shared" ca="1" si="540"/>
        <v>16978.411952113853</v>
      </c>
      <c r="T1064" s="109">
        <f t="shared" ca="1" si="540"/>
        <v>306100.17296174681</v>
      </c>
      <c r="U1064" s="109">
        <f t="shared" ca="1" si="540"/>
        <v>0</v>
      </c>
      <c r="V1064" s="109">
        <f t="shared" ca="1" si="540"/>
        <v>0</v>
      </c>
      <c r="W1064" s="109">
        <f t="shared" ca="1" si="540"/>
        <v>323078.58491386066</v>
      </c>
      <c r="X1064" s="109">
        <f t="shared" ca="1" si="540"/>
        <v>95603.995959771739</v>
      </c>
      <c r="Y1064" s="109">
        <f t="shared" ca="1" si="540"/>
        <v>1918.9229673367788</v>
      </c>
      <c r="Z1064" s="109">
        <f t="shared" ca="1" si="540"/>
        <v>97522.91892710852</v>
      </c>
      <c r="AA1064" s="109">
        <f t="shared" ca="1" si="540"/>
        <v>1259.8714237467748</v>
      </c>
      <c r="AB1064" s="109">
        <f t="shared" ca="1" si="540"/>
        <v>0</v>
      </c>
      <c r="AC1064" s="109">
        <f t="shared" ca="1" si="540"/>
        <v>0</v>
      </c>
    </row>
    <row r="1065" spans="2:29" hidden="1" outlineLevel="1">
      <c r="E1065" s="107"/>
      <c r="F1065" s="107"/>
      <c r="G1065" s="52" t="str">
        <f>$G$12</f>
        <v>DISTSEC</v>
      </c>
      <c r="H1065" s="109">
        <f t="shared" ref="H1065:AC1065" ca="1" si="541">H977+H985+H993+H1001+H1009+H1017+H1025+H1033+H1041+H1049+H1057</f>
        <v>3084955.0632754476</v>
      </c>
      <c r="I1065" s="109">
        <f t="shared" ca="1" si="541"/>
        <v>2332025.175754284</v>
      </c>
      <c r="J1065" s="109">
        <f t="shared" ca="1" si="541"/>
        <v>452313.27966625005</v>
      </c>
      <c r="K1065" s="109">
        <f t="shared" ca="1" si="541"/>
        <v>0</v>
      </c>
      <c r="L1065" s="109">
        <f t="shared" ca="1" si="541"/>
        <v>0</v>
      </c>
      <c r="M1065" s="109">
        <f t="shared" ca="1" si="541"/>
        <v>452313.27966625005</v>
      </c>
      <c r="N1065" s="109">
        <f t="shared" ca="1" si="541"/>
        <v>209688.97461654947</v>
      </c>
      <c r="O1065" s="109">
        <f t="shared" ca="1" si="541"/>
        <v>0</v>
      </c>
      <c r="P1065" s="109">
        <f t="shared" ca="1" si="541"/>
        <v>0</v>
      </c>
      <c r="Q1065" s="109">
        <f t="shared" ca="1" si="541"/>
        <v>0</v>
      </c>
      <c r="R1065" s="109">
        <f t="shared" ca="1" si="541"/>
        <v>209688.97461654947</v>
      </c>
      <c r="S1065" s="109">
        <f t="shared" ca="1" si="541"/>
        <v>7844.8952212797049</v>
      </c>
      <c r="T1065" s="109">
        <f t="shared" ca="1" si="541"/>
        <v>0</v>
      </c>
      <c r="U1065" s="109">
        <f t="shared" ca="1" si="541"/>
        <v>0</v>
      </c>
      <c r="V1065" s="109">
        <f t="shared" ca="1" si="541"/>
        <v>0</v>
      </c>
      <c r="W1065" s="109">
        <f t="shared" ca="1" si="541"/>
        <v>7844.8952212797049</v>
      </c>
      <c r="X1065" s="109">
        <f t="shared" ca="1" si="541"/>
        <v>56574.80110331234</v>
      </c>
      <c r="Y1065" s="109">
        <f t="shared" ca="1" si="541"/>
        <v>0</v>
      </c>
      <c r="Z1065" s="109">
        <f t="shared" ca="1" si="541"/>
        <v>56574.80110331234</v>
      </c>
      <c r="AA1065" s="109">
        <f t="shared" ca="1" si="541"/>
        <v>668.91621990619137</v>
      </c>
      <c r="AB1065" s="109">
        <f t="shared" ca="1" si="541"/>
        <v>21569.5902120299</v>
      </c>
      <c r="AC1065" s="109">
        <f t="shared" ca="1" si="541"/>
        <v>4269.4304818360397</v>
      </c>
    </row>
    <row r="1066" spans="2:29" hidden="1" outlineLevel="1">
      <c r="E1066" s="107"/>
      <c r="F1066" s="107"/>
      <c r="G1066" s="52" t="str">
        <f>$G$13</f>
        <v>ENERGY</v>
      </c>
      <c r="H1066" s="109">
        <f t="shared" ref="H1066:AC1066" ca="1" si="542">H978+H986+H994+H1002+H1010+H1018+H1026+H1034+H1042+H1050+H1058</f>
        <v>1279679.4500211577</v>
      </c>
      <c r="I1066" s="109">
        <f t="shared" ca="1" si="542"/>
        <v>760757.83828630764</v>
      </c>
      <c r="J1066" s="109">
        <f t="shared" ca="1" si="542"/>
        <v>145583.43487433397</v>
      </c>
      <c r="K1066" s="109">
        <f t="shared" ca="1" si="542"/>
        <v>4843.0474178894037</v>
      </c>
      <c r="L1066" s="109">
        <f t="shared" ca="1" si="542"/>
        <v>995.55140866640784</v>
      </c>
      <c r="M1066" s="109">
        <f t="shared" ca="1" si="542"/>
        <v>151422.03370088976</v>
      </c>
      <c r="N1066" s="109">
        <f t="shared" ca="1" si="542"/>
        <v>49636.592529757414</v>
      </c>
      <c r="O1066" s="109">
        <f t="shared" ca="1" si="542"/>
        <v>32000.436760648096</v>
      </c>
      <c r="P1066" s="109">
        <f t="shared" ca="1" si="542"/>
        <v>8236.8330302424947</v>
      </c>
      <c r="Q1066" s="109">
        <f t="shared" ca="1" si="542"/>
        <v>342.42465747450859</v>
      </c>
      <c r="R1066" s="109">
        <f t="shared" ca="1" si="542"/>
        <v>90216.286978122502</v>
      </c>
      <c r="S1066" s="109">
        <f t="shared" ca="1" si="542"/>
        <v>3144.6507978114823</v>
      </c>
      <c r="T1066" s="109">
        <f t="shared" ca="1" si="542"/>
        <v>128448.56993616937</v>
      </c>
      <c r="U1066" s="109">
        <f t="shared" ca="1" si="542"/>
        <v>110700.27053513864</v>
      </c>
      <c r="V1066" s="109">
        <f t="shared" ca="1" si="542"/>
        <v>30178.907377016774</v>
      </c>
      <c r="W1066" s="109">
        <f t="shared" ca="1" si="542"/>
        <v>272472.39864613628</v>
      </c>
      <c r="X1066" s="109">
        <f t="shared" ca="1" si="542"/>
        <v>1426.8183938371562</v>
      </c>
      <c r="Y1066" s="109">
        <f t="shared" ca="1" si="542"/>
        <v>28.628826455138412</v>
      </c>
      <c r="Z1066" s="109">
        <f t="shared" ca="1" si="542"/>
        <v>1455.4472202922946</v>
      </c>
      <c r="AA1066" s="109">
        <f t="shared" ca="1" si="542"/>
        <v>25.537035963039781</v>
      </c>
      <c r="AB1066" s="109">
        <f t="shared" ca="1" si="542"/>
        <v>3211.9251135772647</v>
      </c>
      <c r="AC1066" s="109">
        <f t="shared" ca="1" si="542"/>
        <v>117.98303986874389</v>
      </c>
    </row>
    <row r="1067" spans="2:29" hidden="1" outlineLevel="1">
      <c r="E1067" s="107"/>
      <c r="F1067" s="107"/>
      <c r="G1067" s="52" t="str">
        <f>$G$14</f>
        <v>CUSTOMER</v>
      </c>
      <c r="H1067" s="109">
        <f t="shared" ref="H1067:AC1067" ca="1" si="543">H979+H987+H995+H1003+H1011+H1019+H1027+H1035+H1043+H1051+H1059</f>
        <v>439916.75810662913</v>
      </c>
      <c r="I1067" s="109">
        <f t="shared" ca="1" si="543"/>
        <v>274022.80091427511</v>
      </c>
      <c r="J1067" s="109">
        <f t="shared" ca="1" si="543"/>
        <v>66808.783658868444</v>
      </c>
      <c r="K1067" s="109">
        <f t="shared" ca="1" si="543"/>
        <v>5595.5966745236829</v>
      </c>
      <c r="L1067" s="109">
        <f t="shared" ca="1" si="543"/>
        <v>764.74249883576329</v>
      </c>
      <c r="M1067" s="109">
        <f t="shared" ca="1" si="543"/>
        <v>73169.122832227891</v>
      </c>
      <c r="N1067" s="109">
        <f t="shared" ca="1" si="543"/>
        <v>3531.6934075212353</v>
      </c>
      <c r="O1067" s="109">
        <f t="shared" ca="1" si="543"/>
        <v>2352.8643341830257</v>
      </c>
      <c r="P1067" s="109">
        <f t="shared" ca="1" si="543"/>
        <v>2853.4539309343904</v>
      </c>
      <c r="Q1067" s="109">
        <f t="shared" ca="1" si="543"/>
        <v>208.31728898872387</v>
      </c>
      <c r="R1067" s="109">
        <f t="shared" ca="1" si="543"/>
        <v>8946.328961627376</v>
      </c>
      <c r="S1067" s="109">
        <f t="shared" ca="1" si="543"/>
        <v>23.954241005658609</v>
      </c>
      <c r="T1067" s="109">
        <f t="shared" ca="1" si="543"/>
        <v>1539.7871835137964</v>
      </c>
      <c r="U1067" s="109">
        <f t="shared" ca="1" si="543"/>
        <v>1957.1964449307718</v>
      </c>
      <c r="V1067" s="109">
        <f t="shared" ca="1" si="543"/>
        <v>690.19982289018958</v>
      </c>
      <c r="W1067" s="109">
        <f t="shared" ca="1" si="543"/>
        <v>4211.1376923404168</v>
      </c>
      <c r="X1067" s="109">
        <f t="shared" ca="1" si="543"/>
        <v>514.41097845018749</v>
      </c>
      <c r="Y1067" s="109">
        <f t="shared" ca="1" si="543"/>
        <v>9.7389914735087544</v>
      </c>
      <c r="Z1067" s="109">
        <f t="shared" ca="1" si="543"/>
        <v>524.14996992369629</v>
      </c>
      <c r="AA1067" s="109">
        <f t="shared" ca="1" si="543"/>
        <v>50.195315063699233</v>
      </c>
      <c r="AB1067" s="109">
        <f t="shared" ca="1" si="543"/>
        <v>71397.206424028991</v>
      </c>
      <c r="AC1067" s="109">
        <f t="shared" ca="1" si="543"/>
        <v>7595.8159971419409</v>
      </c>
    </row>
    <row r="1068" spans="2:29" collapsed="1">
      <c r="B1068" s="52"/>
      <c r="C1068" s="52" t="s">
        <v>221</v>
      </c>
      <c r="E1068" s="109">
        <f>E980+E988+E996+E1004+E1012+E1020+E1028+E1036+E1044+E1052+E1060</f>
        <v>33360248.539999999</v>
      </c>
      <c r="F1068" s="175"/>
      <c r="G1068" s="52" t="str">
        <f>$G$15</f>
        <v>TOTAL</v>
      </c>
      <c r="H1068" s="109">
        <f t="shared" ref="H1068:AC1068" ca="1" si="544">H980+H988+H996+H1004+H1012+H1020+H1028+H1036+H1044+H1052+H1060</f>
        <v>33360248.540000007</v>
      </c>
      <c r="I1068" s="109">
        <f ca="1">I980+I988+I996+I1004+I1012+I1020+I1028+I1036+I1044+I1052+I1060</f>
        <v>18850966.488180723</v>
      </c>
      <c r="J1068" s="109">
        <f t="shared" ca="1" si="544"/>
        <v>4236945.8677072497</v>
      </c>
      <c r="K1068" s="109">
        <f t="shared" ca="1" si="544"/>
        <v>65166.012915582905</v>
      </c>
      <c r="L1068" s="109">
        <f t="shared" ca="1" si="544"/>
        <v>8476.5717508618382</v>
      </c>
      <c r="M1068" s="109">
        <f t="shared" ca="1" si="544"/>
        <v>4310588.4523736928</v>
      </c>
      <c r="N1068" s="109">
        <f t="shared" ca="1" si="544"/>
        <v>2235246.782096494</v>
      </c>
      <c r="O1068" s="109">
        <f t="shared" ca="1" si="544"/>
        <v>472426.81336738711</v>
      </c>
      <c r="P1068" s="109">
        <f t="shared" ca="1" si="544"/>
        <v>91346.438281675582</v>
      </c>
      <c r="Q1068" s="109">
        <f t="shared" ca="1" si="544"/>
        <v>1686.0815751745729</v>
      </c>
      <c r="R1068" s="109">
        <f t="shared" ca="1" si="544"/>
        <v>2800706.1153207296</v>
      </c>
      <c r="S1068" s="109">
        <f t="shared" ca="1" si="544"/>
        <v>101936.73630898295</v>
      </c>
      <c r="T1068" s="109">
        <f t="shared" ca="1" si="544"/>
        <v>1636213.1522374388</v>
      </c>
      <c r="U1068" s="109">
        <f t="shared" ca="1" si="544"/>
        <v>4587251.849462918</v>
      </c>
      <c r="V1068" s="109">
        <f t="shared" ca="1" si="544"/>
        <v>359959.41200455028</v>
      </c>
      <c r="W1068" s="109">
        <f t="shared" ca="1" si="544"/>
        <v>6685361.150013892</v>
      </c>
      <c r="X1068" s="109">
        <f t="shared" ca="1" si="544"/>
        <v>573415.50290282234</v>
      </c>
      <c r="Y1068" s="109">
        <f t="shared" ca="1" si="544"/>
        <v>10357.631145760623</v>
      </c>
      <c r="Z1068" s="109">
        <f t="shared" ca="1" si="544"/>
        <v>583773.1340485831</v>
      </c>
      <c r="AA1068" s="109">
        <f t="shared" ca="1" si="544"/>
        <v>7561.4390434579582</v>
      </c>
      <c r="AB1068" s="109">
        <f t="shared" ca="1" si="544"/>
        <v>107210.11707137252</v>
      </c>
      <c r="AC1068" s="109">
        <f t="shared" ca="1" si="544"/>
        <v>14081.643947549424</v>
      </c>
    </row>
    <row r="1069" spans="2:29">
      <c r="E1069" s="4"/>
      <c r="F1069" s="175"/>
      <c r="G1069" s="7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</row>
    <row r="1070" spans="2:29">
      <c r="C1070" s="102" t="s">
        <v>600</v>
      </c>
    </row>
    <row r="1071" spans="2:29" hidden="1" outlineLevel="1">
      <c r="E1071" s="48"/>
      <c r="F1071" s="175" t="str">
        <f>F1078</f>
        <v>PROD_DEMAND</v>
      </c>
      <c r="G1071" s="52" t="str">
        <f>$G$8</f>
        <v>PRODUCTION</v>
      </c>
      <c r="H1071" s="4">
        <f t="shared" ref="H1071:H1094" si="545">SUBTOTAL(9,I1071:AC1071)</f>
        <v>196263</v>
      </c>
      <c r="I1071" s="5">
        <f>VLOOKUP(CONCATENATE($F1071," ",$G1071),AllocFactorMatrix,(I$4+1),FALSE)*$E1078</f>
        <v>100954.93558535301</v>
      </c>
      <c r="J1071" s="5">
        <f>VLOOKUP(CONCATENATE($F1071," ",$G1071),AllocFactorMatrix,(J$4+1),FALSE)*$E1078</f>
        <v>23542.706499680953</v>
      </c>
      <c r="K1071" s="5">
        <f>VLOOKUP(CONCATENATE($F1071," ",$G1071),AllocFactorMatrix,(K$4+1),FALSE)*$E1078</f>
        <v>327.33684311926459</v>
      </c>
      <c r="L1071" s="5">
        <f>VLOOKUP(CONCATENATE($F1071," ",$G1071),AllocFactorMatrix,(L$4+1),FALSE)*$E1078</f>
        <v>45.589415673788423</v>
      </c>
      <c r="M1071" s="5">
        <f t="shared" ref="M1071:M1078" si="546">SUBTOTAL(9,J1071:L1071)</f>
        <v>23915.632758474007</v>
      </c>
      <c r="N1071" s="5">
        <f>VLOOKUP(CONCATENATE($F1071," ",$G1071),AllocFactorMatrix,(N$4+1),FALSE)*$E1078</f>
        <v>14012.811891762512</v>
      </c>
      <c r="O1071" s="5">
        <f>VLOOKUP(CONCATENATE($F1071," ",$G1071),AllocFactorMatrix,(O$4+1),FALSE)*$E1078</f>
        <v>2510.9779788357632</v>
      </c>
      <c r="P1071" s="5">
        <f>VLOOKUP(CONCATENATE($F1071," ",$G1071),AllocFactorMatrix,(P$4+1),FALSE)*$E1078</f>
        <v>509.20071004201799</v>
      </c>
      <c r="Q1071" s="51">
        <f>VLOOKUP(CONCATENATE($F1071," ",$G1071),AllocFactorMatrix,(Q$4+1),FALSE)*$E1078</f>
        <v>19.336666692097449</v>
      </c>
      <c r="R1071" s="5">
        <f>SUBTOTAL(9,N1071:Q1071)</f>
        <v>17052.327247332396</v>
      </c>
      <c r="S1071" s="5">
        <f>VLOOKUP(CONCATENATE($F1071," ",$G1071),AllocFactorMatrix,(S$4+1),FALSE)*$E1078</f>
        <v>663.60715413678452</v>
      </c>
      <c r="T1071" s="5">
        <f>VLOOKUP(CONCATENATE($F1071," ",$G1071),AllocFactorMatrix,(T$4+1),FALSE)*$E1078</f>
        <v>8959.0797805387028</v>
      </c>
      <c r="U1071" s="5">
        <f>VLOOKUP(CONCATENATE($F1071," ",$G1071),AllocFactorMatrix,(U$4+1),FALSE)*$E1078</f>
        <v>34264.883718636214</v>
      </c>
      <c r="V1071" s="5">
        <f>VLOOKUP(CONCATENATE($F1071," ",$G1071),AllocFactorMatrix,(V$4+1),FALSE)*$E1078</f>
        <v>6207.4014818115793</v>
      </c>
      <c r="W1071" s="5">
        <f>SUBTOTAL(9,S1071:V1071)</f>
        <v>50094.972135123287</v>
      </c>
      <c r="X1071" s="5">
        <f>VLOOKUP(CONCATENATE($F1071," ",$G1071),AllocFactorMatrix,(X$4+1),FALSE)*$E1078</f>
        <v>3845.9509459554019</v>
      </c>
      <c r="Y1071" s="5">
        <f>VLOOKUP(CONCATENATE($F1071," ",$G1071),AllocFactorMatrix,(Y$4+1),FALSE)*$E1078</f>
        <v>76.813504844359358</v>
      </c>
      <c r="Z1071" s="5">
        <f t="shared" ref="Z1071:Z1078" si="547">SUBTOTAL(9,X1071:Y1071)</f>
        <v>3922.7644507997611</v>
      </c>
      <c r="AA1071" s="5">
        <f>VLOOKUP(CONCATENATE($F1071," ",$G1071),AllocFactorMatrix,(AA$4+1),FALSE)*$E1078</f>
        <v>50.734314970214534</v>
      </c>
      <c r="AB1071" s="5">
        <f>VLOOKUP(CONCATENATE($F1071," ",$G1071),AllocFactorMatrix,(AB$4+1),FALSE)*$E1078</f>
        <v>225.39071332401119</v>
      </c>
      <c r="AC1071" s="5">
        <f>VLOOKUP(CONCATENATE($F1071," ",$G1071),AllocFactorMatrix,(AC$4+1),FALSE)*$E1078</f>
        <v>46.242794623312918</v>
      </c>
    </row>
    <row r="1072" spans="2:29" hidden="1" outlineLevel="1">
      <c r="E1072" s="48"/>
      <c r="F1072" s="175" t="str">
        <f>F1078</f>
        <v>PROD_DEMAND</v>
      </c>
      <c r="G1072" s="52" t="str">
        <f>$G$9</f>
        <v>BULKTRAN</v>
      </c>
      <c r="H1072" s="4">
        <f t="shared" si="545"/>
        <v>0</v>
      </c>
      <c r="I1072" s="5">
        <f>VLOOKUP(CONCATENATE($F1072," ",$G1072),AllocFactorMatrix,(I$4+1),FALSE)*$E1078</f>
        <v>0</v>
      </c>
      <c r="J1072" s="5">
        <f>VLOOKUP(CONCATENATE($F1072," ",$G1072),AllocFactorMatrix,(J$4+1),FALSE)*$E1078</f>
        <v>0</v>
      </c>
      <c r="K1072" s="5">
        <f>VLOOKUP(CONCATENATE($F1072," ",$G1072),AllocFactorMatrix,(K$4+1),FALSE)*$E1078</f>
        <v>0</v>
      </c>
      <c r="L1072" s="5">
        <f>VLOOKUP(CONCATENATE($F1072," ",$G1072),AllocFactorMatrix,(L$4+1),FALSE)*$E1078</f>
        <v>0</v>
      </c>
      <c r="M1072" s="5">
        <f t="shared" si="546"/>
        <v>0</v>
      </c>
      <c r="N1072" s="5">
        <f>VLOOKUP(CONCATENATE($F1072," ",$G1072),AllocFactorMatrix,(N$4+1),FALSE)*$E1078</f>
        <v>0</v>
      </c>
      <c r="O1072" s="5">
        <f>VLOOKUP(CONCATENATE($F1072," ",$G1072),AllocFactorMatrix,(O$4+1),FALSE)*$E1078</f>
        <v>0</v>
      </c>
      <c r="P1072" s="5">
        <f>VLOOKUP(CONCATENATE($F1072," ",$G1072),AllocFactorMatrix,(P$4+1),FALSE)*$E1078</f>
        <v>0</v>
      </c>
      <c r="Q1072" s="51">
        <f>VLOOKUP(CONCATENATE($F1072," ",$G1072),AllocFactorMatrix,(Q$4+1),FALSE)*$E1078</f>
        <v>0</v>
      </c>
      <c r="R1072" s="5">
        <f t="shared" ref="R1072:R1078" si="548">SUBTOTAL(9,N1072:Q1072)</f>
        <v>0</v>
      </c>
      <c r="S1072" s="5">
        <f>VLOOKUP(CONCATENATE($F1072," ",$G1072),AllocFactorMatrix,(S$4+1),FALSE)*$E1078</f>
        <v>0</v>
      </c>
      <c r="T1072" s="5">
        <f>VLOOKUP(CONCATENATE($F1072," ",$G1072),AllocFactorMatrix,(T$4+1),FALSE)*$E1078</f>
        <v>0</v>
      </c>
      <c r="U1072" s="5">
        <f>VLOOKUP(CONCATENATE($F1072," ",$G1072),AllocFactorMatrix,(U$4+1),FALSE)*$E1078</f>
        <v>0</v>
      </c>
      <c r="V1072" s="5">
        <f>VLOOKUP(CONCATENATE($F1072," ",$G1072),AllocFactorMatrix,(V$4+1),FALSE)*$E1078</f>
        <v>0</v>
      </c>
      <c r="W1072" s="5">
        <f t="shared" ref="W1072:W1078" si="549">SUBTOTAL(9,S1072:V1072)</f>
        <v>0</v>
      </c>
      <c r="X1072" s="5">
        <f>VLOOKUP(CONCATENATE($F1072," ",$G1072),AllocFactorMatrix,(X$4+1),FALSE)*$E1078</f>
        <v>0</v>
      </c>
      <c r="Y1072" s="5">
        <f>VLOOKUP(CONCATENATE($F1072," ",$G1072),AllocFactorMatrix,(Y$4+1),FALSE)*$E1078</f>
        <v>0</v>
      </c>
      <c r="Z1072" s="5">
        <f t="shared" si="547"/>
        <v>0</v>
      </c>
      <c r="AA1072" s="5">
        <f>VLOOKUP(CONCATENATE($F1072," ",$G1072),AllocFactorMatrix,(AA$4+1),FALSE)*$E1078</f>
        <v>0</v>
      </c>
      <c r="AB1072" s="5">
        <f>VLOOKUP(CONCATENATE($F1072," ",$G1072),AllocFactorMatrix,(AB$4+1),FALSE)*$E1078</f>
        <v>0</v>
      </c>
      <c r="AC1072" s="5">
        <f>VLOOKUP(CONCATENATE($F1072," ",$G1072),AllocFactorMatrix,(AC$4+1),FALSE)*$E1078</f>
        <v>0</v>
      </c>
    </row>
    <row r="1073" spans="4:29" hidden="1" outlineLevel="1">
      <c r="E1073" s="48"/>
      <c r="F1073" s="175" t="str">
        <f>F1078</f>
        <v>PROD_DEMAND</v>
      </c>
      <c r="G1073" s="52" t="str">
        <f>$G$10</f>
        <v>SUBTRAN</v>
      </c>
      <c r="H1073" s="4">
        <f t="shared" si="545"/>
        <v>0</v>
      </c>
      <c r="I1073" s="5">
        <f>VLOOKUP(CONCATENATE($F1073," ",$G1073),AllocFactorMatrix,(I$4+1),FALSE)*$E1078</f>
        <v>0</v>
      </c>
      <c r="J1073" s="5">
        <f>VLOOKUP(CONCATENATE($F1073," ",$G1073),AllocFactorMatrix,(J$4+1),FALSE)*$E1078</f>
        <v>0</v>
      </c>
      <c r="K1073" s="5">
        <f>VLOOKUP(CONCATENATE($F1073," ",$G1073),AllocFactorMatrix,(K$4+1),FALSE)*$E1078</f>
        <v>0</v>
      </c>
      <c r="L1073" s="5">
        <f>VLOOKUP(CONCATENATE($F1073," ",$G1073),AllocFactorMatrix,(L$4+1),FALSE)*$E1078</f>
        <v>0</v>
      </c>
      <c r="M1073" s="5">
        <f t="shared" si="546"/>
        <v>0</v>
      </c>
      <c r="N1073" s="5">
        <f>VLOOKUP(CONCATENATE($F1073," ",$G1073),AllocFactorMatrix,(N$4+1),FALSE)*$E1078</f>
        <v>0</v>
      </c>
      <c r="O1073" s="5">
        <f>VLOOKUP(CONCATENATE($F1073," ",$G1073),AllocFactorMatrix,(O$4+1),FALSE)*$E1078</f>
        <v>0</v>
      </c>
      <c r="P1073" s="5">
        <f>VLOOKUP(CONCATENATE($F1073," ",$G1073),AllocFactorMatrix,(P$4+1),FALSE)*$E1078</f>
        <v>0</v>
      </c>
      <c r="Q1073" s="51">
        <f>VLOOKUP(CONCATENATE($F1073," ",$G1073),AllocFactorMatrix,(Q$4+1),FALSE)*$E1078</f>
        <v>0</v>
      </c>
      <c r="R1073" s="5">
        <f t="shared" si="548"/>
        <v>0</v>
      </c>
      <c r="S1073" s="5">
        <f>VLOOKUP(CONCATENATE($F1073," ",$G1073),AllocFactorMatrix,(S$4+1),FALSE)*$E1078</f>
        <v>0</v>
      </c>
      <c r="T1073" s="5">
        <f>VLOOKUP(CONCATENATE($F1073," ",$G1073),AllocFactorMatrix,(T$4+1),FALSE)*$E1078</f>
        <v>0</v>
      </c>
      <c r="U1073" s="5">
        <f>VLOOKUP(CONCATENATE($F1073," ",$G1073),AllocFactorMatrix,(U$4+1),FALSE)*$E1078</f>
        <v>0</v>
      </c>
      <c r="V1073" s="5">
        <f>VLOOKUP(CONCATENATE($F1073," ",$G1073),AllocFactorMatrix,(V$4+1),FALSE)*$E1078</f>
        <v>0</v>
      </c>
      <c r="W1073" s="5">
        <f t="shared" si="549"/>
        <v>0</v>
      </c>
      <c r="X1073" s="5">
        <f>VLOOKUP(CONCATENATE($F1073," ",$G1073),AllocFactorMatrix,(X$4+1),FALSE)*$E1078</f>
        <v>0</v>
      </c>
      <c r="Y1073" s="5">
        <f>VLOOKUP(CONCATENATE($F1073," ",$G1073),AllocFactorMatrix,(Y$4+1),FALSE)*$E1078</f>
        <v>0</v>
      </c>
      <c r="Z1073" s="5">
        <f t="shared" si="547"/>
        <v>0</v>
      </c>
      <c r="AA1073" s="5">
        <f>VLOOKUP(CONCATENATE($F1073," ",$G1073),AllocFactorMatrix,(AA$4+1),FALSE)*$E1078</f>
        <v>0</v>
      </c>
      <c r="AB1073" s="5">
        <f>VLOOKUP(CONCATENATE($F1073," ",$G1073),AllocFactorMatrix,(AB$4+1),FALSE)*$E1078</f>
        <v>0</v>
      </c>
      <c r="AC1073" s="5">
        <f>VLOOKUP(CONCATENATE($F1073," ",$G1073),AllocFactorMatrix,(AC$4+1),FALSE)*$E1078</f>
        <v>0</v>
      </c>
    </row>
    <row r="1074" spans="4:29" hidden="1" outlineLevel="1">
      <c r="E1074" s="48"/>
      <c r="F1074" s="175" t="str">
        <f>F1078</f>
        <v>PROD_DEMAND</v>
      </c>
      <c r="G1074" s="52" t="str">
        <f>$G$11</f>
        <v>DISTPRI</v>
      </c>
      <c r="H1074" s="4">
        <f t="shared" si="545"/>
        <v>0</v>
      </c>
      <c r="I1074" s="5">
        <f>VLOOKUP(CONCATENATE($F1074," ",$G1074),AllocFactorMatrix,(I$4+1),FALSE)*$E1078</f>
        <v>0</v>
      </c>
      <c r="J1074" s="5">
        <f>VLOOKUP(CONCATENATE($F1074," ",$G1074),AllocFactorMatrix,(J$4+1),FALSE)*$E1078</f>
        <v>0</v>
      </c>
      <c r="K1074" s="5">
        <f>VLOOKUP(CONCATENATE($F1074," ",$G1074),AllocFactorMatrix,(K$4+1),FALSE)*$E1078</f>
        <v>0</v>
      </c>
      <c r="L1074" s="5">
        <f>VLOOKUP(CONCATENATE($F1074," ",$G1074),AllocFactorMatrix,(L$4+1),FALSE)*$E1078</f>
        <v>0</v>
      </c>
      <c r="M1074" s="5">
        <f t="shared" si="546"/>
        <v>0</v>
      </c>
      <c r="N1074" s="5">
        <f>VLOOKUP(CONCATENATE($F1074," ",$G1074),AllocFactorMatrix,(N$4+1),FALSE)*$E1078</f>
        <v>0</v>
      </c>
      <c r="O1074" s="5">
        <f>VLOOKUP(CONCATENATE($F1074," ",$G1074),AllocFactorMatrix,(O$4+1),FALSE)*$E1078</f>
        <v>0</v>
      </c>
      <c r="P1074" s="5">
        <f>VLOOKUP(CONCATENATE($F1074," ",$G1074),AllocFactorMatrix,(P$4+1),FALSE)*$E1078</f>
        <v>0</v>
      </c>
      <c r="Q1074" s="51">
        <f>VLOOKUP(CONCATENATE($F1074," ",$G1074),AllocFactorMatrix,(Q$4+1),FALSE)*$E1078</f>
        <v>0</v>
      </c>
      <c r="R1074" s="5">
        <f t="shared" si="548"/>
        <v>0</v>
      </c>
      <c r="S1074" s="5">
        <f>VLOOKUP(CONCATENATE($F1074," ",$G1074),AllocFactorMatrix,(S$4+1),FALSE)*$E1078</f>
        <v>0</v>
      </c>
      <c r="T1074" s="5">
        <f>VLOOKUP(CONCATENATE($F1074," ",$G1074),AllocFactorMatrix,(T$4+1),FALSE)*$E1078</f>
        <v>0</v>
      </c>
      <c r="U1074" s="5">
        <f>VLOOKUP(CONCATENATE($F1074," ",$G1074),AllocFactorMatrix,(U$4+1),FALSE)*$E1078</f>
        <v>0</v>
      </c>
      <c r="V1074" s="5">
        <f>VLOOKUP(CONCATENATE($F1074," ",$G1074),AllocFactorMatrix,(V$4+1),FALSE)*$E1078</f>
        <v>0</v>
      </c>
      <c r="W1074" s="5">
        <f t="shared" si="549"/>
        <v>0</v>
      </c>
      <c r="X1074" s="5">
        <f>VLOOKUP(CONCATENATE($F1074," ",$G1074),AllocFactorMatrix,(X$4+1),FALSE)*$E1078</f>
        <v>0</v>
      </c>
      <c r="Y1074" s="5">
        <f>VLOOKUP(CONCATENATE($F1074," ",$G1074),AllocFactorMatrix,(Y$4+1),FALSE)*$E1078</f>
        <v>0</v>
      </c>
      <c r="Z1074" s="5">
        <f t="shared" si="547"/>
        <v>0</v>
      </c>
      <c r="AA1074" s="5">
        <f>VLOOKUP(CONCATENATE($F1074," ",$G1074),AllocFactorMatrix,(AA$4+1),FALSE)*$E1078</f>
        <v>0</v>
      </c>
      <c r="AB1074" s="5">
        <f>VLOOKUP(CONCATENATE($F1074," ",$G1074),AllocFactorMatrix,(AB$4+1),FALSE)*$E1078</f>
        <v>0</v>
      </c>
      <c r="AC1074" s="5">
        <f>VLOOKUP(CONCATENATE($F1074," ",$G1074),AllocFactorMatrix,(AC$4+1),FALSE)*$E1078</f>
        <v>0</v>
      </c>
    </row>
    <row r="1075" spans="4:29" hidden="1" outlineLevel="1">
      <c r="E1075" s="48"/>
      <c r="F1075" s="175" t="str">
        <f>F1078</f>
        <v>PROD_DEMAND</v>
      </c>
      <c r="G1075" s="52" t="str">
        <f>$G$12</f>
        <v>DISTSEC</v>
      </c>
      <c r="H1075" s="4">
        <f t="shared" si="545"/>
        <v>0</v>
      </c>
      <c r="I1075" s="5">
        <f>VLOOKUP(CONCATENATE($F1075," ",$G1075),AllocFactorMatrix,(I$4+1),FALSE)*$E1078</f>
        <v>0</v>
      </c>
      <c r="J1075" s="5">
        <f>VLOOKUP(CONCATENATE($F1075," ",$G1075),AllocFactorMatrix,(J$4+1),FALSE)*$E1078</f>
        <v>0</v>
      </c>
      <c r="K1075" s="5">
        <f>VLOOKUP(CONCATENATE($F1075," ",$G1075),AllocFactorMatrix,(K$4+1),FALSE)*$E1078</f>
        <v>0</v>
      </c>
      <c r="L1075" s="5">
        <f>VLOOKUP(CONCATENATE($F1075," ",$G1075),AllocFactorMatrix,(L$4+1),FALSE)*$E1078</f>
        <v>0</v>
      </c>
      <c r="M1075" s="5">
        <f t="shared" si="546"/>
        <v>0</v>
      </c>
      <c r="N1075" s="5">
        <f>VLOOKUP(CONCATENATE($F1075," ",$G1075),AllocFactorMatrix,(N$4+1),FALSE)*$E1078</f>
        <v>0</v>
      </c>
      <c r="O1075" s="5">
        <f>VLOOKUP(CONCATENATE($F1075," ",$G1075),AllocFactorMatrix,(O$4+1),FALSE)*$E1078</f>
        <v>0</v>
      </c>
      <c r="P1075" s="5">
        <f>VLOOKUP(CONCATENATE($F1075," ",$G1075),AllocFactorMatrix,(P$4+1),FALSE)*$E1078</f>
        <v>0</v>
      </c>
      <c r="Q1075" s="51">
        <f>VLOOKUP(CONCATENATE($F1075," ",$G1075),AllocFactorMatrix,(Q$4+1),FALSE)*$E1078</f>
        <v>0</v>
      </c>
      <c r="R1075" s="5">
        <f t="shared" si="548"/>
        <v>0</v>
      </c>
      <c r="S1075" s="5">
        <f>VLOOKUP(CONCATENATE($F1075," ",$G1075),AllocFactorMatrix,(S$4+1),FALSE)*$E1078</f>
        <v>0</v>
      </c>
      <c r="T1075" s="5">
        <f>VLOOKUP(CONCATENATE($F1075," ",$G1075),AllocFactorMatrix,(T$4+1),FALSE)*$E1078</f>
        <v>0</v>
      </c>
      <c r="U1075" s="5">
        <f>VLOOKUP(CONCATENATE($F1075," ",$G1075),AllocFactorMatrix,(U$4+1),FALSE)*$E1078</f>
        <v>0</v>
      </c>
      <c r="V1075" s="5">
        <f>VLOOKUP(CONCATENATE($F1075," ",$G1075),AllocFactorMatrix,(V$4+1),FALSE)*$E1078</f>
        <v>0</v>
      </c>
      <c r="W1075" s="5">
        <f t="shared" si="549"/>
        <v>0</v>
      </c>
      <c r="X1075" s="5">
        <f>VLOOKUP(CONCATENATE($F1075," ",$G1075),AllocFactorMatrix,(X$4+1),FALSE)*$E1078</f>
        <v>0</v>
      </c>
      <c r="Y1075" s="5">
        <f>VLOOKUP(CONCATENATE($F1075," ",$G1075),AllocFactorMatrix,(Y$4+1),FALSE)*$E1078</f>
        <v>0</v>
      </c>
      <c r="Z1075" s="5">
        <f t="shared" si="547"/>
        <v>0</v>
      </c>
      <c r="AA1075" s="5">
        <f>VLOOKUP(CONCATENATE($F1075," ",$G1075),AllocFactorMatrix,(AA$4+1),FALSE)*$E1078</f>
        <v>0</v>
      </c>
      <c r="AB1075" s="5">
        <f>VLOOKUP(CONCATENATE($F1075," ",$G1075),AllocFactorMatrix,(AB$4+1),FALSE)*$E1078</f>
        <v>0</v>
      </c>
      <c r="AC1075" s="5">
        <f>VLOOKUP(CONCATENATE($F1075," ",$G1075),AllocFactorMatrix,(AC$4+1),FALSE)*$E1078</f>
        <v>0</v>
      </c>
    </row>
    <row r="1076" spans="4:29" hidden="1" outlineLevel="1">
      <c r="E1076" s="48"/>
      <c r="F1076" s="175" t="str">
        <f>F1078</f>
        <v>PROD_DEMAND</v>
      </c>
      <c r="G1076" s="52" t="str">
        <f>$G$13</f>
        <v>ENERGY</v>
      </c>
      <c r="H1076" s="4">
        <f t="shared" si="545"/>
        <v>0</v>
      </c>
      <c r="I1076" s="5">
        <f>VLOOKUP(CONCATENATE($F1076," ",$G1076),AllocFactorMatrix,(I$4+1),FALSE)*$E1078</f>
        <v>0</v>
      </c>
      <c r="J1076" s="5">
        <f>VLOOKUP(CONCATENATE($F1076," ",$G1076),AllocFactorMatrix,(J$4+1),FALSE)*$E1078</f>
        <v>0</v>
      </c>
      <c r="K1076" s="5">
        <f>VLOOKUP(CONCATENATE($F1076," ",$G1076),AllocFactorMatrix,(K$4+1),FALSE)*$E1078</f>
        <v>0</v>
      </c>
      <c r="L1076" s="5">
        <f>VLOOKUP(CONCATENATE($F1076," ",$G1076),AllocFactorMatrix,(L$4+1),FALSE)*$E1078</f>
        <v>0</v>
      </c>
      <c r="M1076" s="5">
        <f t="shared" si="546"/>
        <v>0</v>
      </c>
      <c r="N1076" s="5">
        <f>VLOOKUP(CONCATENATE($F1076," ",$G1076),AllocFactorMatrix,(N$4+1),FALSE)*$E1078</f>
        <v>0</v>
      </c>
      <c r="O1076" s="5">
        <f>VLOOKUP(CONCATENATE($F1076," ",$G1076),AllocFactorMatrix,(O$4+1),FALSE)*$E1078</f>
        <v>0</v>
      </c>
      <c r="P1076" s="5">
        <f>VLOOKUP(CONCATENATE($F1076," ",$G1076),AllocFactorMatrix,(P$4+1),FALSE)*$E1078</f>
        <v>0</v>
      </c>
      <c r="Q1076" s="51">
        <f>VLOOKUP(CONCATENATE($F1076," ",$G1076),AllocFactorMatrix,(Q$4+1),FALSE)*$E1078</f>
        <v>0</v>
      </c>
      <c r="R1076" s="5">
        <f t="shared" si="548"/>
        <v>0</v>
      </c>
      <c r="S1076" s="5">
        <f>VLOOKUP(CONCATENATE($F1076," ",$G1076),AllocFactorMatrix,(S$4+1),FALSE)*$E1078</f>
        <v>0</v>
      </c>
      <c r="T1076" s="5">
        <f>VLOOKUP(CONCATENATE($F1076," ",$G1076),AllocFactorMatrix,(T$4+1),FALSE)*$E1078</f>
        <v>0</v>
      </c>
      <c r="U1076" s="5">
        <f>VLOOKUP(CONCATENATE($F1076," ",$G1076),AllocFactorMatrix,(U$4+1),FALSE)*$E1078</f>
        <v>0</v>
      </c>
      <c r="V1076" s="5">
        <f>VLOOKUP(CONCATENATE($F1076," ",$G1076),AllocFactorMatrix,(V$4+1),FALSE)*$E1078</f>
        <v>0</v>
      </c>
      <c r="W1076" s="5">
        <f t="shared" si="549"/>
        <v>0</v>
      </c>
      <c r="X1076" s="5">
        <f>VLOOKUP(CONCATENATE($F1076," ",$G1076),AllocFactorMatrix,(X$4+1),FALSE)*$E1078</f>
        <v>0</v>
      </c>
      <c r="Y1076" s="5">
        <f>VLOOKUP(CONCATENATE($F1076," ",$G1076),AllocFactorMatrix,(Y$4+1),FALSE)*$E1078</f>
        <v>0</v>
      </c>
      <c r="Z1076" s="5">
        <f t="shared" si="547"/>
        <v>0</v>
      </c>
      <c r="AA1076" s="5">
        <f>VLOOKUP(CONCATENATE($F1076," ",$G1076),AllocFactorMatrix,(AA$4+1),FALSE)*$E1078</f>
        <v>0</v>
      </c>
      <c r="AB1076" s="5">
        <f>VLOOKUP(CONCATENATE($F1076," ",$G1076),AllocFactorMatrix,(AB$4+1),FALSE)*$E1078</f>
        <v>0</v>
      </c>
      <c r="AC1076" s="5">
        <f>VLOOKUP(CONCATENATE($F1076," ",$G1076),AllocFactorMatrix,(AC$4+1),FALSE)*$E1078</f>
        <v>0</v>
      </c>
    </row>
    <row r="1077" spans="4:29" hidden="1" outlineLevel="1">
      <c r="E1077" s="48"/>
      <c r="F1077" s="175" t="str">
        <f>F1078</f>
        <v>PROD_DEMAND</v>
      </c>
      <c r="G1077" s="52" t="str">
        <f>$G$14</f>
        <v>CUSTOMER</v>
      </c>
      <c r="H1077" s="4">
        <f t="shared" si="545"/>
        <v>0</v>
      </c>
      <c r="I1077" s="5">
        <f>VLOOKUP(CONCATENATE($F1077," ",$G1077),AllocFactorMatrix,(I$4+1),FALSE)*$E1078</f>
        <v>0</v>
      </c>
      <c r="J1077" s="5">
        <f>VLOOKUP(CONCATENATE($F1077," ",$G1077),AllocFactorMatrix,(J$4+1),FALSE)*$E1078</f>
        <v>0</v>
      </c>
      <c r="K1077" s="5">
        <f>VLOOKUP(CONCATENATE($F1077," ",$G1077),AllocFactorMatrix,(K$4+1),FALSE)*$E1078</f>
        <v>0</v>
      </c>
      <c r="L1077" s="5">
        <f>VLOOKUP(CONCATENATE($F1077," ",$G1077),AllocFactorMatrix,(L$4+1),FALSE)*$E1078</f>
        <v>0</v>
      </c>
      <c r="M1077" s="5">
        <f t="shared" si="546"/>
        <v>0</v>
      </c>
      <c r="N1077" s="5">
        <f>VLOOKUP(CONCATENATE($F1077," ",$G1077),AllocFactorMatrix,(N$4+1),FALSE)*$E1078</f>
        <v>0</v>
      </c>
      <c r="O1077" s="5">
        <f>VLOOKUP(CONCATENATE($F1077," ",$G1077),AllocFactorMatrix,(O$4+1),FALSE)*$E1078</f>
        <v>0</v>
      </c>
      <c r="P1077" s="5">
        <f>VLOOKUP(CONCATENATE($F1077," ",$G1077),AllocFactorMatrix,(P$4+1),FALSE)*$E1078</f>
        <v>0</v>
      </c>
      <c r="Q1077" s="51">
        <f>VLOOKUP(CONCATENATE($F1077," ",$G1077),AllocFactorMatrix,(Q$4+1),FALSE)*$E1078</f>
        <v>0</v>
      </c>
      <c r="R1077" s="5">
        <f t="shared" si="548"/>
        <v>0</v>
      </c>
      <c r="S1077" s="5">
        <f>VLOOKUP(CONCATENATE($F1077," ",$G1077),AllocFactorMatrix,(S$4+1),FALSE)*$E1078</f>
        <v>0</v>
      </c>
      <c r="T1077" s="5">
        <f>VLOOKUP(CONCATENATE($F1077," ",$G1077),AllocFactorMatrix,(T$4+1),FALSE)*$E1078</f>
        <v>0</v>
      </c>
      <c r="U1077" s="5">
        <f>VLOOKUP(CONCATENATE($F1077," ",$G1077),AllocFactorMatrix,(U$4+1),FALSE)*$E1078</f>
        <v>0</v>
      </c>
      <c r="V1077" s="5">
        <f>VLOOKUP(CONCATENATE($F1077," ",$G1077),AllocFactorMatrix,(V$4+1),FALSE)*$E1078</f>
        <v>0</v>
      </c>
      <c r="W1077" s="5">
        <f t="shared" si="549"/>
        <v>0</v>
      </c>
      <c r="X1077" s="5">
        <f>VLOOKUP(CONCATENATE($F1077," ",$G1077),AllocFactorMatrix,(X$4+1),FALSE)*$E1078</f>
        <v>0</v>
      </c>
      <c r="Y1077" s="5">
        <f>VLOOKUP(CONCATENATE($F1077," ",$G1077),AllocFactorMatrix,(Y$4+1),FALSE)*$E1078</f>
        <v>0</v>
      </c>
      <c r="Z1077" s="5">
        <f t="shared" si="547"/>
        <v>0</v>
      </c>
      <c r="AA1077" s="5">
        <f>VLOOKUP(CONCATENATE($F1077," ",$G1077),AllocFactorMatrix,(AA$4+1),FALSE)*$E1078</f>
        <v>0</v>
      </c>
      <c r="AB1077" s="5">
        <f>VLOOKUP(CONCATENATE($F1077," ",$G1077),AllocFactorMatrix,(AB$4+1),FALSE)*$E1078</f>
        <v>0</v>
      </c>
      <c r="AC1077" s="5">
        <f>VLOOKUP(CONCATENATE($F1077," ",$G1077),AllocFactorMatrix,(AC$4+1),FALSE)*$E1078</f>
        <v>0</v>
      </c>
    </row>
    <row r="1078" spans="4:29" collapsed="1">
      <c r="D1078" s="52" t="str">
        <f>D1944</f>
        <v>Adj 14 - Weather Normalization Adjustment</v>
      </c>
      <c r="E1078" s="58">
        <v>196263</v>
      </c>
      <c r="F1078" s="93" t="s">
        <v>29</v>
      </c>
      <c r="G1078" s="52" t="str">
        <f>$G$15</f>
        <v>TOTAL</v>
      </c>
      <c r="H1078" s="4">
        <f t="shared" si="545"/>
        <v>196263</v>
      </c>
      <c r="I1078" s="5">
        <f>VLOOKUP(CONCATENATE($F1078," ",$G1078),AllocFactorMatrix,(I$4+1),FALSE)*$E1078</f>
        <v>100954.93558535301</v>
      </c>
      <c r="J1078" s="5">
        <f>VLOOKUP(CONCATENATE($F1078," ",$G1078),AllocFactorMatrix,(J$4+1),FALSE)*$E1078</f>
        <v>23542.706499680953</v>
      </c>
      <c r="K1078" s="5">
        <f>VLOOKUP(CONCATENATE($F1078," ",$G1078),AllocFactorMatrix,(K$4+1),FALSE)*$E1078</f>
        <v>327.33684311926459</v>
      </c>
      <c r="L1078" s="5">
        <f>VLOOKUP(CONCATENATE($F1078," ",$G1078),AllocFactorMatrix,(L$4+1),FALSE)*$E1078</f>
        <v>45.589415673788423</v>
      </c>
      <c r="M1078" s="5">
        <f t="shared" si="546"/>
        <v>23915.632758474007</v>
      </c>
      <c r="N1078" s="5">
        <f>VLOOKUP(CONCATENATE($F1078," ",$G1078),AllocFactorMatrix,(N$4+1),FALSE)*$E1078</f>
        <v>14012.811891762512</v>
      </c>
      <c r="O1078" s="5">
        <f>VLOOKUP(CONCATENATE($F1078," ",$G1078),AllocFactorMatrix,(O$4+1),FALSE)*$E1078</f>
        <v>2510.9779788357632</v>
      </c>
      <c r="P1078" s="5">
        <f>VLOOKUP(CONCATENATE($F1078," ",$G1078),AllocFactorMatrix,(P$4+1),FALSE)*$E1078</f>
        <v>509.20071004201799</v>
      </c>
      <c r="Q1078" s="51">
        <f>VLOOKUP(CONCATENATE($F1078," ",$G1078),AllocFactorMatrix,(Q$4+1),FALSE)*$E1078</f>
        <v>19.336666692097449</v>
      </c>
      <c r="R1078" s="5">
        <f t="shared" si="548"/>
        <v>17052.327247332396</v>
      </c>
      <c r="S1078" s="5">
        <f>VLOOKUP(CONCATENATE($F1078," ",$G1078),AllocFactorMatrix,(S$4+1),FALSE)*$E1078</f>
        <v>663.60715413678452</v>
      </c>
      <c r="T1078" s="5">
        <f>VLOOKUP(CONCATENATE($F1078," ",$G1078),AllocFactorMatrix,(T$4+1),FALSE)*$E1078</f>
        <v>8959.0797805387028</v>
      </c>
      <c r="U1078" s="5">
        <f>VLOOKUP(CONCATENATE($F1078," ",$G1078),AllocFactorMatrix,(U$4+1),FALSE)*$E1078</f>
        <v>34264.883718636214</v>
      </c>
      <c r="V1078" s="5">
        <f>VLOOKUP(CONCATENATE($F1078," ",$G1078),AllocFactorMatrix,(V$4+1),FALSE)*$E1078</f>
        <v>6207.4014818115793</v>
      </c>
      <c r="W1078" s="5">
        <f t="shared" si="549"/>
        <v>50094.972135123287</v>
      </c>
      <c r="X1078" s="5">
        <f>VLOOKUP(CONCATENATE($F1078," ",$G1078),AllocFactorMatrix,(X$4+1),FALSE)*$E1078</f>
        <v>3845.9509459554019</v>
      </c>
      <c r="Y1078" s="5">
        <f>VLOOKUP(CONCATENATE($F1078," ",$G1078),AllocFactorMatrix,(Y$4+1),FALSE)*$E1078</f>
        <v>76.813504844359358</v>
      </c>
      <c r="Z1078" s="5">
        <f t="shared" si="547"/>
        <v>3922.7644507997611</v>
      </c>
      <c r="AA1078" s="5">
        <f>VLOOKUP(CONCATENATE($F1078," ",$G1078),AllocFactorMatrix,(AA$4+1),FALSE)*$E1078</f>
        <v>50.734314970214534</v>
      </c>
      <c r="AB1078" s="5">
        <f>VLOOKUP(CONCATENATE($F1078," ",$G1078),AllocFactorMatrix,(AB$4+1),FALSE)*$E1078</f>
        <v>225.39071332401119</v>
      </c>
      <c r="AC1078" s="5">
        <f>VLOOKUP(CONCATENATE($F1078," ",$G1078),AllocFactorMatrix,(AC$4+1),FALSE)*$E1078</f>
        <v>46.242794623312918</v>
      </c>
    </row>
    <row r="1079" spans="4:29" hidden="1" outlineLevel="1">
      <c r="E1079" s="48"/>
      <c r="F1079" s="175" t="str">
        <f>F1086</f>
        <v>TRAN_LSE</v>
      </c>
      <c r="G1079" s="52" t="str">
        <f>$G$8</f>
        <v>PRODUCTION</v>
      </c>
      <c r="H1079" s="4">
        <f t="shared" si="545"/>
        <v>-2058186.9999999998</v>
      </c>
      <c r="I1079" s="5">
        <f>VLOOKUP(CONCATENATE($F1079," ",$G1079),AllocFactorMatrix,(I$4+1),FALSE)*$E1086</f>
        <v>-1058702.5369407935</v>
      </c>
      <c r="J1079" s="5">
        <f>VLOOKUP(CONCATENATE($F1079," ",$G1079),AllocFactorMatrix,(J$4+1),FALSE)*$E1086</f>
        <v>-246889.59438334702</v>
      </c>
      <c r="K1079" s="5">
        <f>VLOOKUP(CONCATENATE($F1079," ",$G1079),AllocFactorMatrix,(K$4+1),FALSE)*$E1086</f>
        <v>-3432.7429781930869</v>
      </c>
      <c r="L1079" s="5">
        <f>VLOOKUP(CONCATENATE($F1079," ",$G1079),AllocFactorMatrix,(L$4+1),FALSE)*$E1086</f>
        <v>-478.09084074628214</v>
      </c>
      <c r="M1079" s="5">
        <f t="shared" ref="M1079:M1086" si="550">SUBTOTAL(9,J1079:L1079)</f>
        <v>-250800.42820228639</v>
      </c>
      <c r="N1079" s="5">
        <f>VLOOKUP(CONCATENATE($F1079," ",$G1079),AllocFactorMatrix,(N$4+1),FALSE)*$E1086</f>
        <v>-146950.7103685922</v>
      </c>
      <c r="O1079" s="5">
        <f>VLOOKUP(CONCATENATE($F1079," ",$G1079),AllocFactorMatrix,(O$4+1),FALSE)*$E1086</f>
        <v>-26332.33076701183</v>
      </c>
      <c r="P1079" s="5">
        <f>VLOOKUP(CONCATENATE($F1079," ",$G1079),AllocFactorMatrix,(P$4+1),FALSE)*$E1086</f>
        <v>-5339.9279629846224</v>
      </c>
      <c r="Q1079" s="51">
        <f>VLOOKUP(CONCATENATE($F1079," ",$G1079),AllocFactorMatrix,(Q$4+1),FALSE)*$E1086</f>
        <v>-202.78134956159835</v>
      </c>
      <c r="R1079" s="5">
        <f>SUBTOTAL(9,N1079:Q1079)</f>
        <v>-178825.75044815024</v>
      </c>
      <c r="S1079" s="5">
        <f>VLOOKUP(CONCATENATE($F1079," ",$G1079),AllocFactorMatrix,(S$4+1),FALSE)*$E1086</f>
        <v>-6959.1701836379052</v>
      </c>
      <c r="T1079" s="5">
        <f>VLOOKUP(CONCATENATE($F1079," ",$G1079),AllocFactorMatrix,(T$4+1),FALSE)*$E1086</f>
        <v>-93952.816049217683</v>
      </c>
      <c r="U1079" s="5">
        <f>VLOOKUP(CONCATENATE($F1079," ",$G1079),AllocFactorMatrix,(U$4+1),FALSE)*$E1086</f>
        <v>-359331.80592474749</v>
      </c>
      <c r="V1079" s="5">
        <f>VLOOKUP(CONCATENATE($F1079," ",$G1079),AllocFactorMatrix,(V$4+1),FALSE)*$E1086</f>
        <v>-65096.289334440669</v>
      </c>
      <c r="W1079" s="5">
        <f>SUBTOTAL(9,S1079:V1079)</f>
        <v>-525340.0814920438</v>
      </c>
      <c r="X1079" s="5">
        <f>VLOOKUP(CONCATENATE($F1079," ",$G1079),AllocFactorMatrix,(X$4+1),FALSE)*$E1086</f>
        <v>-40332.035277169467</v>
      </c>
      <c r="Y1079" s="5">
        <f>VLOOKUP(CONCATENATE($F1079," ",$G1079),AllocFactorMatrix,(Y$4+1),FALSE)*$E1086</f>
        <v>-805.53419185020834</v>
      </c>
      <c r="Z1079" s="5">
        <f t="shared" ref="Z1079:Z1086" si="551">SUBTOTAL(9,X1079:Y1079)</f>
        <v>-41137.569469019676</v>
      </c>
      <c r="AA1079" s="5">
        <f>VLOOKUP(CONCATENATE($F1079," ",$G1079),AllocFactorMatrix,(AA$4+1),FALSE)*$E1086</f>
        <v>-532.04479461539336</v>
      </c>
      <c r="AB1079" s="5">
        <f>VLOOKUP(CONCATENATE($F1079," ",$G1079),AllocFactorMatrix,(AB$4+1),FALSE)*$E1086</f>
        <v>-2363.6459041398866</v>
      </c>
      <c r="AC1079" s="5">
        <f>VLOOKUP(CONCATENATE($F1079," ",$G1079),AllocFactorMatrix,(AC$4+1),FALSE)*$E1086</f>
        <v>-484.94274895101239</v>
      </c>
    </row>
    <row r="1080" spans="4:29" hidden="1" outlineLevel="1">
      <c r="E1080" s="48"/>
      <c r="F1080" s="175" t="str">
        <f>F1086</f>
        <v>TRAN_LSE</v>
      </c>
      <c r="G1080" s="52" t="str">
        <f>$G$9</f>
        <v>BULKTRAN</v>
      </c>
      <c r="H1080" s="4">
        <f t="shared" si="545"/>
        <v>0</v>
      </c>
      <c r="I1080" s="5">
        <f>VLOOKUP(CONCATENATE($F1080," ",$G1080),AllocFactorMatrix,(I$4+1),FALSE)*$E1086</f>
        <v>0</v>
      </c>
      <c r="J1080" s="5">
        <f>VLOOKUP(CONCATENATE($F1080," ",$G1080),AllocFactorMatrix,(J$4+1),FALSE)*$E1086</f>
        <v>0</v>
      </c>
      <c r="K1080" s="5">
        <f>VLOOKUP(CONCATENATE($F1080," ",$G1080),AllocFactorMatrix,(K$4+1),FALSE)*$E1086</f>
        <v>0</v>
      </c>
      <c r="L1080" s="5">
        <f>VLOOKUP(CONCATENATE($F1080," ",$G1080),AllocFactorMatrix,(L$4+1),FALSE)*$E1086</f>
        <v>0</v>
      </c>
      <c r="M1080" s="5">
        <f t="shared" si="550"/>
        <v>0</v>
      </c>
      <c r="N1080" s="5">
        <f>VLOOKUP(CONCATENATE($F1080," ",$G1080),AllocFactorMatrix,(N$4+1),FALSE)*$E1086</f>
        <v>0</v>
      </c>
      <c r="O1080" s="5">
        <f>VLOOKUP(CONCATENATE($F1080," ",$G1080),AllocFactorMatrix,(O$4+1),FALSE)*$E1086</f>
        <v>0</v>
      </c>
      <c r="P1080" s="5">
        <f>VLOOKUP(CONCATENATE($F1080," ",$G1080),AllocFactorMatrix,(P$4+1),FALSE)*$E1086</f>
        <v>0</v>
      </c>
      <c r="Q1080" s="51">
        <f>VLOOKUP(CONCATENATE($F1080," ",$G1080),AllocFactorMatrix,(Q$4+1),FALSE)*$E1086</f>
        <v>0</v>
      </c>
      <c r="R1080" s="5">
        <f t="shared" ref="R1080:R1086" si="552">SUBTOTAL(9,N1080:Q1080)</f>
        <v>0</v>
      </c>
      <c r="S1080" s="5">
        <f>VLOOKUP(CONCATENATE($F1080," ",$G1080),AllocFactorMatrix,(S$4+1),FALSE)*$E1086</f>
        <v>0</v>
      </c>
      <c r="T1080" s="5">
        <f>VLOOKUP(CONCATENATE($F1080," ",$G1080),AllocFactorMatrix,(T$4+1),FALSE)*$E1086</f>
        <v>0</v>
      </c>
      <c r="U1080" s="5">
        <f>VLOOKUP(CONCATENATE($F1080," ",$G1080),AllocFactorMatrix,(U$4+1),FALSE)*$E1086</f>
        <v>0</v>
      </c>
      <c r="V1080" s="5">
        <f>VLOOKUP(CONCATENATE($F1080," ",$G1080),AllocFactorMatrix,(V$4+1),FALSE)*$E1086</f>
        <v>0</v>
      </c>
      <c r="W1080" s="5">
        <f t="shared" ref="W1080:W1086" si="553">SUBTOTAL(9,S1080:V1080)</f>
        <v>0</v>
      </c>
      <c r="X1080" s="5">
        <f>VLOOKUP(CONCATENATE($F1080," ",$G1080),AllocFactorMatrix,(X$4+1),FALSE)*$E1086</f>
        <v>0</v>
      </c>
      <c r="Y1080" s="5">
        <f>VLOOKUP(CONCATENATE($F1080," ",$G1080),AllocFactorMatrix,(Y$4+1),FALSE)*$E1086</f>
        <v>0</v>
      </c>
      <c r="Z1080" s="5">
        <f t="shared" si="551"/>
        <v>0</v>
      </c>
      <c r="AA1080" s="5">
        <f>VLOOKUP(CONCATENATE($F1080," ",$G1080),AllocFactorMatrix,(AA$4+1),FALSE)*$E1086</f>
        <v>0</v>
      </c>
      <c r="AB1080" s="5">
        <f>VLOOKUP(CONCATENATE($F1080," ",$G1080),AllocFactorMatrix,(AB$4+1),FALSE)*$E1086</f>
        <v>0</v>
      </c>
      <c r="AC1080" s="5">
        <f>VLOOKUP(CONCATENATE($F1080," ",$G1080),AllocFactorMatrix,(AC$4+1),FALSE)*$E1086</f>
        <v>0</v>
      </c>
    </row>
    <row r="1081" spans="4:29" hidden="1" outlineLevel="1">
      <c r="E1081" s="48"/>
      <c r="F1081" s="175" t="str">
        <f>F1086</f>
        <v>TRAN_LSE</v>
      </c>
      <c r="G1081" s="52" t="str">
        <f>$G$10</f>
        <v>SUBTRAN</v>
      </c>
      <c r="H1081" s="4">
        <f t="shared" si="545"/>
        <v>0</v>
      </c>
      <c r="I1081" s="5">
        <f>VLOOKUP(CONCATENATE($F1081," ",$G1081),AllocFactorMatrix,(I$4+1),FALSE)*$E1086</f>
        <v>0</v>
      </c>
      <c r="J1081" s="5">
        <f>VLOOKUP(CONCATENATE($F1081," ",$G1081),AllocFactorMatrix,(J$4+1),FALSE)*$E1086</f>
        <v>0</v>
      </c>
      <c r="K1081" s="5">
        <f>VLOOKUP(CONCATENATE($F1081," ",$G1081),AllocFactorMatrix,(K$4+1),FALSE)*$E1086</f>
        <v>0</v>
      </c>
      <c r="L1081" s="5">
        <f>VLOOKUP(CONCATENATE($F1081," ",$G1081),AllocFactorMatrix,(L$4+1),FALSE)*$E1086</f>
        <v>0</v>
      </c>
      <c r="M1081" s="5">
        <f t="shared" si="550"/>
        <v>0</v>
      </c>
      <c r="N1081" s="5">
        <f>VLOOKUP(CONCATENATE($F1081," ",$G1081),AllocFactorMatrix,(N$4+1),FALSE)*$E1086</f>
        <v>0</v>
      </c>
      <c r="O1081" s="5">
        <f>VLOOKUP(CONCATENATE($F1081," ",$G1081),AllocFactorMatrix,(O$4+1),FALSE)*$E1086</f>
        <v>0</v>
      </c>
      <c r="P1081" s="5">
        <f>VLOOKUP(CONCATENATE($F1081," ",$G1081),AllocFactorMatrix,(P$4+1),FALSE)*$E1086</f>
        <v>0</v>
      </c>
      <c r="Q1081" s="51">
        <f>VLOOKUP(CONCATENATE($F1081," ",$G1081),AllocFactorMatrix,(Q$4+1),FALSE)*$E1086</f>
        <v>0</v>
      </c>
      <c r="R1081" s="5">
        <f t="shared" si="552"/>
        <v>0</v>
      </c>
      <c r="S1081" s="5">
        <f>VLOOKUP(CONCATENATE($F1081," ",$G1081),AllocFactorMatrix,(S$4+1),FALSE)*$E1086</f>
        <v>0</v>
      </c>
      <c r="T1081" s="5">
        <f>VLOOKUP(CONCATENATE($F1081," ",$G1081),AllocFactorMatrix,(T$4+1),FALSE)*$E1086</f>
        <v>0</v>
      </c>
      <c r="U1081" s="5">
        <f>VLOOKUP(CONCATENATE($F1081," ",$G1081),AllocFactorMatrix,(U$4+1),FALSE)*$E1086</f>
        <v>0</v>
      </c>
      <c r="V1081" s="5">
        <f>VLOOKUP(CONCATENATE($F1081," ",$G1081),AllocFactorMatrix,(V$4+1),FALSE)*$E1086</f>
        <v>0</v>
      </c>
      <c r="W1081" s="5">
        <f t="shared" si="553"/>
        <v>0</v>
      </c>
      <c r="X1081" s="5">
        <f>VLOOKUP(CONCATENATE($F1081," ",$G1081),AllocFactorMatrix,(X$4+1),FALSE)*$E1086</f>
        <v>0</v>
      </c>
      <c r="Y1081" s="5">
        <f>VLOOKUP(CONCATENATE($F1081," ",$G1081),AllocFactorMatrix,(Y$4+1),FALSE)*$E1086</f>
        <v>0</v>
      </c>
      <c r="Z1081" s="5">
        <f t="shared" si="551"/>
        <v>0</v>
      </c>
      <c r="AA1081" s="5">
        <f>VLOOKUP(CONCATENATE($F1081," ",$G1081),AllocFactorMatrix,(AA$4+1),FALSE)*$E1086</f>
        <v>0</v>
      </c>
      <c r="AB1081" s="5">
        <f>VLOOKUP(CONCATENATE($F1081," ",$G1081),AllocFactorMatrix,(AB$4+1),FALSE)*$E1086</f>
        <v>0</v>
      </c>
      <c r="AC1081" s="5">
        <f>VLOOKUP(CONCATENATE($F1081," ",$G1081),AllocFactorMatrix,(AC$4+1),FALSE)*$E1086</f>
        <v>0</v>
      </c>
    </row>
    <row r="1082" spans="4:29" hidden="1" outlineLevel="1">
      <c r="E1082" s="48"/>
      <c r="F1082" s="175" t="str">
        <f>F1086</f>
        <v>TRAN_LSE</v>
      </c>
      <c r="G1082" s="52" t="str">
        <f>$G$11</f>
        <v>DISTPRI</v>
      </c>
      <c r="H1082" s="4">
        <f t="shared" si="545"/>
        <v>0</v>
      </c>
      <c r="I1082" s="5">
        <f>VLOOKUP(CONCATENATE($F1082," ",$G1082),AllocFactorMatrix,(I$4+1),FALSE)*$E1086</f>
        <v>0</v>
      </c>
      <c r="J1082" s="5">
        <f>VLOOKUP(CONCATENATE($F1082," ",$G1082),AllocFactorMatrix,(J$4+1),FALSE)*$E1086</f>
        <v>0</v>
      </c>
      <c r="K1082" s="5">
        <f>VLOOKUP(CONCATENATE($F1082," ",$G1082),AllocFactorMatrix,(K$4+1),FALSE)*$E1086</f>
        <v>0</v>
      </c>
      <c r="L1082" s="5">
        <f>VLOOKUP(CONCATENATE($F1082," ",$G1082),AllocFactorMatrix,(L$4+1),FALSE)*$E1086</f>
        <v>0</v>
      </c>
      <c r="M1082" s="5">
        <f t="shared" si="550"/>
        <v>0</v>
      </c>
      <c r="N1082" s="5">
        <f>VLOOKUP(CONCATENATE($F1082," ",$G1082),AllocFactorMatrix,(N$4+1),FALSE)*$E1086</f>
        <v>0</v>
      </c>
      <c r="O1082" s="5">
        <f>VLOOKUP(CONCATENATE($F1082," ",$G1082),AllocFactorMatrix,(O$4+1),FALSE)*$E1086</f>
        <v>0</v>
      </c>
      <c r="P1082" s="5">
        <f>VLOOKUP(CONCATENATE($F1082," ",$G1082),AllocFactorMatrix,(P$4+1),FALSE)*$E1086</f>
        <v>0</v>
      </c>
      <c r="Q1082" s="51">
        <f>VLOOKUP(CONCATENATE($F1082," ",$G1082),AllocFactorMatrix,(Q$4+1),FALSE)*$E1086</f>
        <v>0</v>
      </c>
      <c r="R1082" s="5">
        <f t="shared" si="552"/>
        <v>0</v>
      </c>
      <c r="S1082" s="5">
        <f>VLOOKUP(CONCATENATE($F1082," ",$G1082),AllocFactorMatrix,(S$4+1),FALSE)*$E1086</f>
        <v>0</v>
      </c>
      <c r="T1082" s="5">
        <f>VLOOKUP(CONCATENATE($F1082," ",$G1082),AllocFactorMatrix,(T$4+1),FALSE)*$E1086</f>
        <v>0</v>
      </c>
      <c r="U1082" s="5">
        <f>VLOOKUP(CONCATENATE($F1082," ",$G1082),AllocFactorMatrix,(U$4+1),FALSE)*$E1086</f>
        <v>0</v>
      </c>
      <c r="V1082" s="5">
        <f>VLOOKUP(CONCATENATE($F1082," ",$G1082),AllocFactorMatrix,(V$4+1),FALSE)*$E1086</f>
        <v>0</v>
      </c>
      <c r="W1082" s="5">
        <f t="shared" si="553"/>
        <v>0</v>
      </c>
      <c r="X1082" s="5">
        <f>VLOOKUP(CONCATENATE($F1082," ",$G1082),AllocFactorMatrix,(X$4+1),FALSE)*$E1086</f>
        <v>0</v>
      </c>
      <c r="Y1082" s="5">
        <f>VLOOKUP(CONCATENATE($F1082," ",$G1082),AllocFactorMatrix,(Y$4+1),FALSE)*$E1086</f>
        <v>0</v>
      </c>
      <c r="Z1082" s="5">
        <f t="shared" si="551"/>
        <v>0</v>
      </c>
      <c r="AA1082" s="5">
        <f>VLOOKUP(CONCATENATE($F1082," ",$G1082),AllocFactorMatrix,(AA$4+1),FALSE)*$E1086</f>
        <v>0</v>
      </c>
      <c r="AB1082" s="5">
        <f>VLOOKUP(CONCATENATE($F1082," ",$G1082),AllocFactorMatrix,(AB$4+1),FALSE)*$E1086</f>
        <v>0</v>
      </c>
      <c r="AC1082" s="5">
        <f>VLOOKUP(CONCATENATE($F1082," ",$G1082),AllocFactorMatrix,(AC$4+1),FALSE)*$E1086</f>
        <v>0</v>
      </c>
    </row>
    <row r="1083" spans="4:29" hidden="1" outlineLevel="1">
      <c r="E1083" s="48"/>
      <c r="F1083" s="175" t="str">
        <f>F1086</f>
        <v>TRAN_LSE</v>
      </c>
      <c r="G1083" s="52" t="str">
        <f>$G$12</f>
        <v>DISTSEC</v>
      </c>
      <c r="H1083" s="4">
        <f t="shared" si="545"/>
        <v>0</v>
      </c>
      <c r="I1083" s="5">
        <f>VLOOKUP(CONCATENATE($F1083," ",$G1083),AllocFactorMatrix,(I$4+1),FALSE)*$E1086</f>
        <v>0</v>
      </c>
      <c r="J1083" s="5">
        <f>VLOOKUP(CONCATENATE($F1083," ",$G1083),AllocFactorMatrix,(J$4+1),FALSE)*$E1086</f>
        <v>0</v>
      </c>
      <c r="K1083" s="5">
        <f>VLOOKUP(CONCATENATE($F1083," ",$G1083),AllocFactorMatrix,(K$4+1),FALSE)*$E1086</f>
        <v>0</v>
      </c>
      <c r="L1083" s="5">
        <f>VLOOKUP(CONCATENATE($F1083," ",$G1083),AllocFactorMatrix,(L$4+1),FALSE)*$E1086</f>
        <v>0</v>
      </c>
      <c r="M1083" s="5">
        <f t="shared" si="550"/>
        <v>0</v>
      </c>
      <c r="N1083" s="5">
        <f>VLOOKUP(CONCATENATE($F1083," ",$G1083),AllocFactorMatrix,(N$4+1),FALSE)*$E1086</f>
        <v>0</v>
      </c>
      <c r="O1083" s="5">
        <f>VLOOKUP(CONCATENATE($F1083," ",$G1083),AllocFactorMatrix,(O$4+1),FALSE)*$E1086</f>
        <v>0</v>
      </c>
      <c r="P1083" s="5">
        <f>VLOOKUP(CONCATENATE($F1083," ",$G1083),AllocFactorMatrix,(P$4+1),FALSE)*$E1086</f>
        <v>0</v>
      </c>
      <c r="Q1083" s="51">
        <f>VLOOKUP(CONCATENATE($F1083," ",$G1083),AllocFactorMatrix,(Q$4+1),FALSE)*$E1086</f>
        <v>0</v>
      </c>
      <c r="R1083" s="5">
        <f t="shared" si="552"/>
        <v>0</v>
      </c>
      <c r="S1083" s="5">
        <f>VLOOKUP(CONCATENATE($F1083," ",$G1083),AllocFactorMatrix,(S$4+1),FALSE)*$E1086</f>
        <v>0</v>
      </c>
      <c r="T1083" s="5">
        <f>VLOOKUP(CONCATENATE($F1083," ",$G1083),AllocFactorMatrix,(T$4+1),FALSE)*$E1086</f>
        <v>0</v>
      </c>
      <c r="U1083" s="5">
        <f>VLOOKUP(CONCATENATE($F1083," ",$G1083),AllocFactorMatrix,(U$4+1),FALSE)*$E1086</f>
        <v>0</v>
      </c>
      <c r="V1083" s="5">
        <f>VLOOKUP(CONCATENATE($F1083," ",$G1083),AllocFactorMatrix,(V$4+1),FALSE)*$E1086</f>
        <v>0</v>
      </c>
      <c r="W1083" s="5">
        <f t="shared" si="553"/>
        <v>0</v>
      </c>
      <c r="X1083" s="5">
        <f>VLOOKUP(CONCATENATE($F1083," ",$G1083),AllocFactorMatrix,(X$4+1),FALSE)*$E1086</f>
        <v>0</v>
      </c>
      <c r="Y1083" s="5">
        <f>VLOOKUP(CONCATENATE($F1083," ",$G1083),AllocFactorMatrix,(Y$4+1),FALSE)*$E1086</f>
        <v>0</v>
      </c>
      <c r="Z1083" s="5">
        <f t="shared" si="551"/>
        <v>0</v>
      </c>
      <c r="AA1083" s="5">
        <f>VLOOKUP(CONCATENATE($F1083," ",$G1083),AllocFactorMatrix,(AA$4+1),FALSE)*$E1086</f>
        <v>0</v>
      </c>
      <c r="AB1083" s="5">
        <f>VLOOKUP(CONCATENATE($F1083," ",$G1083),AllocFactorMatrix,(AB$4+1),FALSE)*$E1086</f>
        <v>0</v>
      </c>
      <c r="AC1083" s="5">
        <f>VLOOKUP(CONCATENATE($F1083," ",$G1083),AllocFactorMatrix,(AC$4+1),FALSE)*$E1086</f>
        <v>0</v>
      </c>
    </row>
    <row r="1084" spans="4:29" hidden="1" outlineLevel="1">
      <c r="E1084" s="48"/>
      <c r="F1084" s="175" t="str">
        <f>F1086</f>
        <v>TRAN_LSE</v>
      </c>
      <c r="G1084" s="52" t="str">
        <f>$G$13</f>
        <v>ENERGY</v>
      </c>
      <c r="H1084" s="4">
        <f t="shared" si="545"/>
        <v>0</v>
      </c>
      <c r="I1084" s="5">
        <f>VLOOKUP(CONCATENATE($F1084," ",$G1084),AllocFactorMatrix,(I$4+1),FALSE)*$E1086</f>
        <v>0</v>
      </c>
      <c r="J1084" s="5">
        <f>VLOOKUP(CONCATENATE($F1084," ",$G1084),AllocFactorMatrix,(J$4+1),FALSE)*$E1086</f>
        <v>0</v>
      </c>
      <c r="K1084" s="5">
        <f>VLOOKUP(CONCATENATE($F1084," ",$G1084),AllocFactorMatrix,(K$4+1),FALSE)*$E1086</f>
        <v>0</v>
      </c>
      <c r="L1084" s="5">
        <f>VLOOKUP(CONCATENATE($F1084," ",$G1084),AllocFactorMatrix,(L$4+1),FALSE)*$E1086</f>
        <v>0</v>
      </c>
      <c r="M1084" s="5">
        <f t="shared" si="550"/>
        <v>0</v>
      </c>
      <c r="N1084" s="5">
        <f>VLOOKUP(CONCATENATE($F1084," ",$G1084),AllocFactorMatrix,(N$4+1),FALSE)*$E1086</f>
        <v>0</v>
      </c>
      <c r="O1084" s="5">
        <f>VLOOKUP(CONCATENATE($F1084," ",$G1084),AllocFactorMatrix,(O$4+1),FALSE)*$E1086</f>
        <v>0</v>
      </c>
      <c r="P1084" s="5">
        <f>VLOOKUP(CONCATENATE($F1084," ",$G1084),AllocFactorMatrix,(P$4+1),FALSE)*$E1086</f>
        <v>0</v>
      </c>
      <c r="Q1084" s="51">
        <f>VLOOKUP(CONCATENATE($F1084," ",$G1084),AllocFactorMatrix,(Q$4+1),FALSE)*$E1086</f>
        <v>0</v>
      </c>
      <c r="R1084" s="5">
        <f t="shared" si="552"/>
        <v>0</v>
      </c>
      <c r="S1084" s="5">
        <f>VLOOKUP(CONCATENATE($F1084," ",$G1084),AllocFactorMatrix,(S$4+1),FALSE)*$E1086</f>
        <v>0</v>
      </c>
      <c r="T1084" s="5">
        <f>VLOOKUP(CONCATENATE($F1084," ",$G1084),AllocFactorMatrix,(T$4+1),FALSE)*$E1086</f>
        <v>0</v>
      </c>
      <c r="U1084" s="5">
        <f>VLOOKUP(CONCATENATE($F1084," ",$G1084),AllocFactorMatrix,(U$4+1),FALSE)*$E1086</f>
        <v>0</v>
      </c>
      <c r="V1084" s="5">
        <f>VLOOKUP(CONCATENATE($F1084," ",$G1084),AllocFactorMatrix,(V$4+1),FALSE)*$E1086</f>
        <v>0</v>
      </c>
      <c r="W1084" s="5">
        <f t="shared" si="553"/>
        <v>0</v>
      </c>
      <c r="X1084" s="5">
        <f>VLOOKUP(CONCATENATE($F1084," ",$G1084),AllocFactorMatrix,(X$4+1),FALSE)*$E1086</f>
        <v>0</v>
      </c>
      <c r="Y1084" s="5">
        <f>VLOOKUP(CONCATENATE($F1084," ",$G1084),AllocFactorMatrix,(Y$4+1),FALSE)*$E1086</f>
        <v>0</v>
      </c>
      <c r="Z1084" s="5">
        <f t="shared" si="551"/>
        <v>0</v>
      </c>
      <c r="AA1084" s="5">
        <f>VLOOKUP(CONCATENATE($F1084," ",$G1084),AllocFactorMatrix,(AA$4+1),FALSE)*$E1086</f>
        <v>0</v>
      </c>
      <c r="AB1084" s="5">
        <f>VLOOKUP(CONCATENATE($F1084," ",$G1084),AllocFactorMatrix,(AB$4+1),FALSE)*$E1086</f>
        <v>0</v>
      </c>
      <c r="AC1084" s="5">
        <f>VLOOKUP(CONCATENATE($F1084," ",$G1084),AllocFactorMatrix,(AC$4+1),FALSE)*$E1086</f>
        <v>0</v>
      </c>
    </row>
    <row r="1085" spans="4:29" hidden="1" outlineLevel="1">
      <c r="E1085" s="48"/>
      <c r="F1085" s="175" t="str">
        <f>F1086</f>
        <v>TRAN_LSE</v>
      </c>
      <c r="G1085" s="52" t="str">
        <f>$G$14</f>
        <v>CUSTOMER</v>
      </c>
      <c r="H1085" s="4">
        <f t="shared" si="545"/>
        <v>0</v>
      </c>
      <c r="I1085" s="5">
        <f>VLOOKUP(CONCATENATE($F1085," ",$G1085),AllocFactorMatrix,(I$4+1),FALSE)*$E1086</f>
        <v>0</v>
      </c>
      <c r="J1085" s="5">
        <f>VLOOKUP(CONCATENATE($F1085," ",$G1085),AllocFactorMatrix,(J$4+1),FALSE)*$E1086</f>
        <v>0</v>
      </c>
      <c r="K1085" s="5">
        <f>VLOOKUP(CONCATENATE($F1085," ",$G1085),AllocFactorMatrix,(K$4+1),FALSE)*$E1086</f>
        <v>0</v>
      </c>
      <c r="L1085" s="5">
        <f>VLOOKUP(CONCATENATE($F1085," ",$G1085),AllocFactorMatrix,(L$4+1),FALSE)*$E1086</f>
        <v>0</v>
      </c>
      <c r="M1085" s="5">
        <f t="shared" si="550"/>
        <v>0</v>
      </c>
      <c r="N1085" s="5">
        <f>VLOOKUP(CONCATENATE($F1085," ",$G1085),AllocFactorMatrix,(N$4+1),FALSE)*$E1086</f>
        <v>0</v>
      </c>
      <c r="O1085" s="5">
        <f>VLOOKUP(CONCATENATE($F1085," ",$G1085),AllocFactorMatrix,(O$4+1),FALSE)*$E1086</f>
        <v>0</v>
      </c>
      <c r="P1085" s="5">
        <f>VLOOKUP(CONCATENATE($F1085," ",$G1085),AllocFactorMatrix,(P$4+1),FALSE)*$E1086</f>
        <v>0</v>
      </c>
      <c r="Q1085" s="51">
        <f>VLOOKUP(CONCATENATE($F1085," ",$G1085),AllocFactorMatrix,(Q$4+1),FALSE)*$E1086</f>
        <v>0</v>
      </c>
      <c r="R1085" s="5">
        <f t="shared" si="552"/>
        <v>0</v>
      </c>
      <c r="S1085" s="5">
        <f>VLOOKUP(CONCATENATE($F1085," ",$G1085),AllocFactorMatrix,(S$4+1),FALSE)*$E1086</f>
        <v>0</v>
      </c>
      <c r="T1085" s="5">
        <f>VLOOKUP(CONCATENATE($F1085," ",$G1085),AllocFactorMatrix,(T$4+1),FALSE)*$E1086</f>
        <v>0</v>
      </c>
      <c r="U1085" s="5">
        <f>VLOOKUP(CONCATENATE($F1085," ",$G1085),AllocFactorMatrix,(U$4+1),FALSE)*$E1086</f>
        <v>0</v>
      </c>
      <c r="V1085" s="5">
        <f>VLOOKUP(CONCATENATE($F1085," ",$G1085),AllocFactorMatrix,(V$4+1),FALSE)*$E1086</f>
        <v>0</v>
      </c>
      <c r="W1085" s="5">
        <f t="shared" si="553"/>
        <v>0</v>
      </c>
      <c r="X1085" s="5">
        <f>VLOOKUP(CONCATENATE($F1085," ",$G1085),AllocFactorMatrix,(X$4+1),FALSE)*$E1086</f>
        <v>0</v>
      </c>
      <c r="Y1085" s="5">
        <f>VLOOKUP(CONCATENATE($F1085," ",$G1085),AllocFactorMatrix,(Y$4+1),FALSE)*$E1086</f>
        <v>0</v>
      </c>
      <c r="Z1085" s="5">
        <f t="shared" si="551"/>
        <v>0</v>
      </c>
      <c r="AA1085" s="5">
        <f>VLOOKUP(CONCATENATE($F1085," ",$G1085),AllocFactorMatrix,(AA$4+1),FALSE)*$E1086</f>
        <v>0</v>
      </c>
      <c r="AB1085" s="5">
        <f>VLOOKUP(CONCATENATE($F1085," ",$G1085),AllocFactorMatrix,(AB$4+1),FALSE)*$E1086</f>
        <v>0</v>
      </c>
      <c r="AC1085" s="5">
        <f>VLOOKUP(CONCATENATE($F1085," ",$G1085),AllocFactorMatrix,(AC$4+1),FALSE)*$E1086</f>
        <v>0</v>
      </c>
    </row>
    <row r="1086" spans="4:29" collapsed="1">
      <c r="D1086" s="52" t="str">
        <f>D2080</f>
        <v>Adj 50 - PJM Capacity Performance Insurance Premium</v>
      </c>
      <c r="E1086" s="58">
        <v>-2058187</v>
      </c>
      <c r="F1086" s="93" t="s">
        <v>520</v>
      </c>
      <c r="G1086" s="52" t="str">
        <f>$G$15</f>
        <v>TOTAL</v>
      </c>
      <c r="H1086" s="4">
        <f t="shared" si="545"/>
        <v>-2058186.9999999998</v>
      </c>
      <c r="I1086" s="5">
        <f>VLOOKUP(CONCATENATE($F1086," ",$G1086),AllocFactorMatrix,(I$4+1),FALSE)*$E1086</f>
        <v>-1058702.5369407935</v>
      </c>
      <c r="J1086" s="5">
        <f>VLOOKUP(CONCATENATE($F1086," ",$G1086),AllocFactorMatrix,(J$4+1),FALSE)*$E1086</f>
        <v>-246889.59438334702</v>
      </c>
      <c r="K1086" s="5">
        <f>VLOOKUP(CONCATENATE($F1086," ",$G1086),AllocFactorMatrix,(K$4+1),FALSE)*$E1086</f>
        <v>-3432.7429781930869</v>
      </c>
      <c r="L1086" s="5">
        <f>VLOOKUP(CONCATENATE($F1086," ",$G1086),AllocFactorMatrix,(L$4+1),FALSE)*$E1086</f>
        <v>-478.09084074628214</v>
      </c>
      <c r="M1086" s="5">
        <f t="shared" si="550"/>
        <v>-250800.42820228639</v>
      </c>
      <c r="N1086" s="5">
        <f>VLOOKUP(CONCATENATE($F1086," ",$G1086),AllocFactorMatrix,(N$4+1),FALSE)*$E1086</f>
        <v>-146950.7103685922</v>
      </c>
      <c r="O1086" s="5">
        <f>VLOOKUP(CONCATENATE($F1086," ",$G1086),AllocFactorMatrix,(O$4+1),FALSE)*$E1086</f>
        <v>-26332.33076701183</v>
      </c>
      <c r="P1086" s="5">
        <f>VLOOKUP(CONCATENATE($F1086," ",$G1086),AllocFactorMatrix,(P$4+1),FALSE)*$E1086</f>
        <v>-5339.9279629846224</v>
      </c>
      <c r="Q1086" s="51">
        <f>VLOOKUP(CONCATENATE($F1086," ",$G1086),AllocFactorMatrix,(Q$4+1),FALSE)*$E1086</f>
        <v>-202.78134956159835</v>
      </c>
      <c r="R1086" s="5">
        <f t="shared" si="552"/>
        <v>-178825.75044815024</v>
      </c>
      <c r="S1086" s="5">
        <f>VLOOKUP(CONCATENATE($F1086," ",$G1086),AllocFactorMatrix,(S$4+1),FALSE)*$E1086</f>
        <v>-6959.1701836379052</v>
      </c>
      <c r="T1086" s="5">
        <f>VLOOKUP(CONCATENATE($F1086," ",$G1086),AllocFactorMatrix,(T$4+1),FALSE)*$E1086</f>
        <v>-93952.816049217683</v>
      </c>
      <c r="U1086" s="5">
        <f>VLOOKUP(CONCATENATE($F1086," ",$G1086),AllocFactorMatrix,(U$4+1),FALSE)*$E1086</f>
        <v>-359331.80592474749</v>
      </c>
      <c r="V1086" s="5">
        <f>VLOOKUP(CONCATENATE($F1086," ",$G1086),AllocFactorMatrix,(V$4+1),FALSE)*$E1086</f>
        <v>-65096.289334440669</v>
      </c>
      <c r="W1086" s="5">
        <f t="shared" si="553"/>
        <v>-525340.0814920438</v>
      </c>
      <c r="X1086" s="5">
        <f>VLOOKUP(CONCATENATE($F1086," ",$G1086),AllocFactorMatrix,(X$4+1),FALSE)*$E1086</f>
        <v>-40332.035277169467</v>
      </c>
      <c r="Y1086" s="5">
        <f>VLOOKUP(CONCATENATE($F1086," ",$G1086),AllocFactorMatrix,(Y$4+1),FALSE)*$E1086</f>
        <v>-805.53419185020834</v>
      </c>
      <c r="Z1086" s="5">
        <f t="shared" si="551"/>
        <v>-41137.569469019676</v>
      </c>
      <c r="AA1086" s="5">
        <f>VLOOKUP(CONCATENATE($F1086," ",$G1086),AllocFactorMatrix,(AA$4+1),FALSE)*$E1086</f>
        <v>-532.04479461539336</v>
      </c>
      <c r="AB1086" s="5">
        <f>VLOOKUP(CONCATENATE($F1086," ",$G1086),AllocFactorMatrix,(AB$4+1),FALSE)*$E1086</f>
        <v>-2363.6459041398866</v>
      </c>
      <c r="AC1086" s="5">
        <f>VLOOKUP(CONCATENATE($F1086," ",$G1086),AllocFactorMatrix,(AC$4+1),FALSE)*$E1086</f>
        <v>-484.94274895101239</v>
      </c>
    </row>
    <row r="1087" spans="4:29" hidden="1" outlineLevel="1">
      <c r="E1087" s="48"/>
      <c r="F1087" s="175" t="str">
        <f>F1094</f>
        <v>DIST_POLES</v>
      </c>
      <c r="G1087" s="52" t="str">
        <f>$G$8</f>
        <v>PRODUCTION</v>
      </c>
      <c r="H1087" s="4">
        <f t="shared" si="545"/>
        <v>0</v>
      </c>
      <c r="I1087" s="5">
        <f>VLOOKUP(CONCATENATE($F1087," ",$G1087),AllocFactorMatrix,(I$4+1),FALSE)*$E1094</f>
        <v>0</v>
      </c>
      <c r="J1087" s="5">
        <f>VLOOKUP(CONCATENATE($F1087," ",$G1087),AllocFactorMatrix,(J$4+1),FALSE)*$E1094</f>
        <v>0</v>
      </c>
      <c r="K1087" s="5">
        <f>VLOOKUP(CONCATENATE($F1087," ",$G1087),AllocFactorMatrix,(K$4+1),FALSE)*$E1094</f>
        <v>0</v>
      </c>
      <c r="L1087" s="5">
        <f>VLOOKUP(CONCATENATE($F1087," ",$G1087),AllocFactorMatrix,(L$4+1),FALSE)*$E1094</f>
        <v>0</v>
      </c>
      <c r="M1087" s="5">
        <f t="shared" ref="M1087:M1094" si="554">SUBTOTAL(9,J1087:L1087)</f>
        <v>0</v>
      </c>
      <c r="N1087" s="5">
        <f>VLOOKUP(CONCATENATE($F1087," ",$G1087),AllocFactorMatrix,(N$4+1),FALSE)*$E1094</f>
        <v>0</v>
      </c>
      <c r="O1087" s="5">
        <f>VLOOKUP(CONCATENATE($F1087," ",$G1087),AllocFactorMatrix,(O$4+1),FALSE)*$E1094</f>
        <v>0</v>
      </c>
      <c r="P1087" s="5">
        <f>VLOOKUP(CONCATENATE($F1087," ",$G1087),AllocFactorMatrix,(P$4+1),FALSE)*$E1094</f>
        <v>0</v>
      </c>
      <c r="Q1087" s="51">
        <f>VLOOKUP(CONCATENATE($F1087," ",$G1087),AllocFactorMatrix,(Q$4+1),FALSE)*$E1094</f>
        <v>0</v>
      </c>
      <c r="R1087" s="5">
        <f>SUBTOTAL(9,N1087:Q1087)</f>
        <v>0</v>
      </c>
      <c r="S1087" s="5">
        <f>VLOOKUP(CONCATENATE($F1087," ",$G1087),AllocFactorMatrix,(S$4+1),FALSE)*$E1094</f>
        <v>0</v>
      </c>
      <c r="T1087" s="5">
        <f>VLOOKUP(CONCATENATE($F1087," ",$G1087),AllocFactorMatrix,(T$4+1),FALSE)*$E1094</f>
        <v>0</v>
      </c>
      <c r="U1087" s="5">
        <f>VLOOKUP(CONCATENATE($F1087," ",$G1087),AllocFactorMatrix,(U$4+1),FALSE)*$E1094</f>
        <v>0</v>
      </c>
      <c r="V1087" s="5">
        <f>VLOOKUP(CONCATENATE($F1087," ",$G1087),AllocFactorMatrix,(V$4+1),FALSE)*$E1094</f>
        <v>0</v>
      </c>
      <c r="W1087" s="5">
        <f>SUBTOTAL(9,S1087:V1087)</f>
        <v>0</v>
      </c>
      <c r="X1087" s="5">
        <f>VLOOKUP(CONCATENATE($F1087," ",$G1087),AllocFactorMatrix,(X$4+1),FALSE)*$E1094</f>
        <v>0</v>
      </c>
      <c r="Y1087" s="5">
        <f>VLOOKUP(CONCATENATE($F1087," ",$G1087),AllocFactorMatrix,(Y$4+1),FALSE)*$E1094</f>
        <v>0</v>
      </c>
      <c r="Z1087" s="5">
        <f t="shared" ref="Z1087:Z1094" si="555">SUBTOTAL(9,X1087:Y1087)</f>
        <v>0</v>
      </c>
      <c r="AA1087" s="5">
        <f>VLOOKUP(CONCATENATE($F1087," ",$G1087),AllocFactorMatrix,(AA$4+1),FALSE)*$E1094</f>
        <v>0</v>
      </c>
      <c r="AB1087" s="5">
        <f>VLOOKUP(CONCATENATE($F1087," ",$G1087),AllocFactorMatrix,(AB$4+1),FALSE)*$E1094</f>
        <v>0</v>
      </c>
      <c r="AC1087" s="5">
        <f>VLOOKUP(CONCATENATE($F1087," ",$G1087),AllocFactorMatrix,(AC$4+1),FALSE)*$E1094</f>
        <v>0</v>
      </c>
    </row>
    <row r="1088" spans="4:29" hidden="1" outlineLevel="1">
      <c r="E1088" s="48"/>
      <c r="F1088" s="175" t="str">
        <f>F1094</f>
        <v>DIST_POLES</v>
      </c>
      <c r="G1088" s="52" t="str">
        <f>$G$9</f>
        <v>BULKTRAN</v>
      </c>
      <c r="H1088" s="4">
        <f t="shared" si="545"/>
        <v>0</v>
      </c>
      <c r="I1088" s="5">
        <f>VLOOKUP(CONCATENATE($F1088," ",$G1088),AllocFactorMatrix,(I$4+1),FALSE)*$E1094</f>
        <v>0</v>
      </c>
      <c r="J1088" s="5">
        <f>VLOOKUP(CONCATENATE($F1088," ",$G1088),AllocFactorMatrix,(J$4+1),FALSE)*$E1094</f>
        <v>0</v>
      </c>
      <c r="K1088" s="5">
        <f>VLOOKUP(CONCATENATE($F1088," ",$G1088),AllocFactorMatrix,(K$4+1),FALSE)*$E1094</f>
        <v>0</v>
      </c>
      <c r="L1088" s="5">
        <f>VLOOKUP(CONCATENATE($F1088," ",$G1088),AllocFactorMatrix,(L$4+1),FALSE)*$E1094</f>
        <v>0</v>
      </c>
      <c r="M1088" s="5">
        <f t="shared" si="554"/>
        <v>0</v>
      </c>
      <c r="N1088" s="5">
        <f>VLOOKUP(CONCATENATE($F1088," ",$G1088),AllocFactorMatrix,(N$4+1),FALSE)*$E1094</f>
        <v>0</v>
      </c>
      <c r="O1088" s="5">
        <f>VLOOKUP(CONCATENATE($F1088," ",$G1088),AllocFactorMatrix,(O$4+1),FALSE)*$E1094</f>
        <v>0</v>
      </c>
      <c r="P1088" s="5">
        <f>VLOOKUP(CONCATENATE($F1088," ",$G1088),AllocFactorMatrix,(P$4+1),FALSE)*$E1094</f>
        <v>0</v>
      </c>
      <c r="Q1088" s="51">
        <f>VLOOKUP(CONCATENATE($F1088," ",$G1088),AllocFactorMatrix,(Q$4+1),FALSE)*$E1094</f>
        <v>0</v>
      </c>
      <c r="R1088" s="5">
        <f t="shared" ref="R1088:R1094" si="556">SUBTOTAL(9,N1088:Q1088)</f>
        <v>0</v>
      </c>
      <c r="S1088" s="5">
        <f>VLOOKUP(CONCATENATE($F1088," ",$G1088),AllocFactorMatrix,(S$4+1),FALSE)*$E1094</f>
        <v>0</v>
      </c>
      <c r="T1088" s="5">
        <f>VLOOKUP(CONCATENATE($F1088," ",$G1088),AllocFactorMatrix,(T$4+1),FALSE)*$E1094</f>
        <v>0</v>
      </c>
      <c r="U1088" s="5">
        <f>VLOOKUP(CONCATENATE($F1088," ",$G1088),AllocFactorMatrix,(U$4+1),FALSE)*$E1094</f>
        <v>0</v>
      </c>
      <c r="V1088" s="5">
        <f>VLOOKUP(CONCATENATE($F1088," ",$G1088),AllocFactorMatrix,(V$4+1),FALSE)*$E1094</f>
        <v>0</v>
      </c>
      <c r="W1088" s="5">
        <f t="shared" ref="W1088:W1094" si="557">SUBTOTAL(9,S1088:V1088)</f>
        <v>0</v>
      </c>
      <c r="X1088" s="5">
        <f>VLOOKUP(CONCATENATE($F1088," ",$G1088),AllocFactorMatrix,(X$4+1),FALSE)*$E1094</f>
        <v>0</v>
      </c>
      <c r="Y1088" s="5">
        <f>VLOOKUP(CONCATENATE($F1088," ",$G1088),AllocFactorMatrix,(Y$4+1),FALSE)*$E1094</f>
        <v>0</v>
      </c>
      <c r="Z1088" s="5">
        <f t="shared" si="555"/>
        <v>0</v>
      </c>
      <c r="AA1088" s="5">
        <f>VLOOKUP(CONCATENATE($F1088," ",$G1088),AllocFactorMatrix,(AA$4+1),FALSE)*$E1094</f>
        <v>0</v>
      </c>
      <c r="AB1088" s="5">
        <f>VLOOKUP(CONCATENATE($F1088," ",$G1088),AllocFactorMatrix,(AB$4+1),FALSE)*$E1094</f>
        <v>0</v>
      </c>
      <c r="AC1088" s="5">
        <f>VLOOKUP(CONCATENATE($F1088," ",$G1088),AllocFactorMatrix,(AC$4+1),FALSE)*$E1094</f>
        <v>0</v>
      </c>
    </row>
    <row r="1089" spans="3:29" hidden="1" outlineLevel="1">
      <c r="E1089" s="48"/>
      <c r="F1089" s="175" t="str">
        <f>F1094</f>
        <v>DIST_POLES</v>
      </c>
      <c r="G1089" s="52" t="str">
        <f>$G$10</f>
        <v>SUBTRAN</v>
      </c>
      <c r="H1089" s="4">
        <f t="shared" si="545"/>
        <v>0</v>
      </c>
      <c r="I1089" s="5">
        <f>VLOOKUP(CONCATENATE($F1089," ",$G1089),AllocFactorMatrix,(I$4+1),FALSE)*$E1094</f>
        <v>0</v>
      </c>
      <c r="J1089" s="5">
        <f>VLOOKUP(CONCATENATE($F1089," ",$G1089),AllocFactorMatrix,(J$4+1),FALSE)*$E1094</f>
        <v>0</v>
      </c>
      <c r="K1089" s="5">
        <f>VLOOKUP(CONCATENATE($F1089," ",$G1089),AllocFactorMatrix,(K$4+1),FALSE)*$E1094</f>
        <v>0</v>
      </c>
      <c r="L1089" s="5">
        <f>VLOOKUP(CONCATENATE($F1089," ",$G1089),AllocFactorMatrix,(L$4+1),FALSE)*$E1094</f>
        <v>0</v>
      </c>
      <c r="M1089" s="5">
        <f t="shared" si="554"/>
        <v>0</v>
      </c>
      <c r="N1089" s="5">
        <f>VLOOKUP(CONCATENATE($F1089," ",$G1089),AllocFactorMatrix,(N$4+1),FALSE)*$E1094</f>
        <v>0</v>
      </c>
      <c r="O1089" s="5">
        <f>VLOOKUP(CONCATENATE($F1089," ",$G1089),AllocFactorMatrix,(O$4+1),FALSE)*$E1094</f>
        <v>0</v>
      </c>
      <c r="P1089" s="5">
        <f>VLOOKUP(CONCATENATE($F1089," ",$G1089),AllocFactorMatrix,(P$4+1),FALSE)*$E1094</f>
        <v>0</v>
      </c>
      <c r="Q1089" s="51">
        <f>VLOOKUP(CONCATENATE($F1089," ",$G1089),AllocFactorMatrix,(Q$4+1),FALSE)*$E1094</f>
        <v>0</v>
      </c>
      <c r="R1089" s="5">
        <f t="shared" si="556"/>
        <v>0</v>
      </c>
      <c r="S1089" s="5">
        <f>VLOOKUP(CONCATENATE($F1089," ",$G1089),AllocFactorMatrix,(S$4+1),FALSE)*$E1094</f>
        <v>0</v>
      </c>
      <c r="T1089" s="5">
        <f>VLOOKUP(CONCATENATE($F1089," ",$G1089),AllocFactorMatrix,(T$4+1),FALSE)*$E1094</f>
        <v>0</v>
      </c>
      <c r="U1089" s="5">
        <f>VLOOKUP(CONCATENATE($F1089," ",$G1089),AllocFactorMatrix,(U$4+1),FALSE)*$E1094</f>
        <v>0</v>
      </c>
      <c r="V1089" s="5">
        <f>VLOOKUP(CONCATENATE($F1089," ",$G1089),AllocFactorMatrix,(V$4+1),FALSE)*$E1094</f>
        <v>0</v>
      </c>
      <c r="W1089" s="5">
        <f t="shared" si="557"/>
        <v>0</v>
      </c>
      <c r="X1089" s="5">
        <f>VLOOKUP(CONCATENATE($F1089," ",$G1089),AllocFactorMatrix,(X$4+1),FALSE)*$E1094</f>
        <v>0</v>
      </c>
      <c r="Y1089" s="5">
        <f>VLOOKUP(CONCATENATE($F1089," ",$G1089),AllocFactorMatrix,(Y$4+1),FALSE)*$E1094</f>
        <v>0</v>
      </c>
      <c r="Z1089" s="5">
        <f t="shared" si="555"/>
        <v>0</v>
      </c>
      <c r="AA1089" s="5">
        <f>VLOOKUP(CONCATENATE($F1089," ",$G1089),AllocFactorMatrix,(AA$4+1),FALSE)*$E1094</f>
        <v>0</v>
      </c>
      <c r="AB1089" s="5">
        <f>VLOOKUP(CONCATENATE($F1089," ",$G1089),AllocFactorMatrix,(AB$4+1),FALSE)*$E1094</f>
        <v>0</v>
      </c>
      <c r="AC1089" s="5">
        <f>VLOOKUP(CONCATENATE($F1089," ",$G1089),AllocFactorMatrix,(AC$4+1),FALSE)*$E1094</f>
        <v>0</v>
      </c>
    </row>
    <row r="1090" spans="3:29" hidden="1" outlineLevel="1">
      <c r="E1090" s="48"/>
      <c r="F1090" s="175" t="str">
        <f>F1094</f>
        <v>DIST_POLES</v>
      </c>
      <c r="G1090" s="52" t="str">
        <f>$G$11</f>
        <v>DISTPRI</v>
      </c>
      <c r="H1090" s="4">
        <f t="shared" si="545"/>
        <v>162558.19765372822</v>
      </c>
      <c r="I1090" s="5">
        <f>VLOOKUP(CONCATENATE($F1090," ",$G1090),AllocFactorMatrix,(I$4+1),FALSE)*$E1094</f>
        <v>106444.25678625442</v>
      </c>
      <c r="J1090" s="5">
        <f>VLOOKUP(CONCATENATE($F1090," ",$G1090),AllocFactorMatrix,(J$4+1),FALSE)*$E1094</f>
        <v>24912.064468122979</v>
      </c>
      <c r="K1090" s="5">
        <f>VLOOKUP(CONCATENATE($F1090," ",$G1090),AllocFactorMatrix,(K$4+1),FALSE)*$E1094</f>
        <v>347.96551021055478</v>
      </c>
      <c r="L1090" s="5">
        <f>VLOOKUP(CONCATENATE($F1090," ",$G1090),AllocFactorMatrix,(L$4+1),FALSE)*$E1094</f>
        <v>0</v>
      </c>
      <c r="M1090" s="5">
        <f t="shared" si="554"/>
        <v>25260.029978333532</v>
      </c>
      <c r="N1090" s="5">
        <f>VLOOKUP(CONCATENATE($F1090," ",$G1090),AllocFactorMatrix,(N$4+1),FALSE)*$E1094</f>
        <v>14461.94212054568</v>
      </c>
      <c r="O1090" s="5">
        <f>VLOOKUP(CONCATENATE($F1090," ",$G1090),AllocFactorMatrix,(O$4+1),FALSE)*$E1094</f>
        <v>2598.5100629589197</v>
      </c>
      <c r="P1090" s="5">
        <f>VLOOKUP(CONCATENATE($F1090," ",$G1090),AllocFactorMatrix,(P$4+1),FALSE)*$E1094</f>
        <v>0</v>
      </c>
      <c r="Q1090" s="51">
        <f>VLOOKUP(CONCATENATE($F1090," ",$G1090),AllocFactorMatrix,(Q$4+1),FALSE)*$E1094</f>
        <v>0</v>
      </c>
      <c r="R1090" s="5">
        <f t="shared" si="556"/>
        <v>17060.4521835046</v>
      </c>
      <c r="S1090" s="5">
        <f>VLOOKUP(CONCATENATE($F1090," ",$G1090),AllocFactorMatrix,(S$4+1),FALSE)*$E1094</f>
        <v>653.92212423026126</v>
      </c>
      <c r="T1090" s="5">
        <f>VLOOKUP(CONCATENATE($F1090," ",$G1090),AllocFactorMatrix,(T$4+1),FALSE)*$E1094</f>
        <v>9042.3454246388646</v>
      </c>
      <c r="U1090" s="5">
        <f>VLOOKUP(CONCATENATE($F1090," ",$G1090),AllocFactorMatrix,(U$4+1),FALSE)*$E1094</f>
        <v>0</v>
      </c>
      <c r="V1090" s="5">
        <f>VLOOKUP(CONCATENATE($F1090," ",$G1090),AllocFactorMatrix,(V$4+1),FALSE)*$E1094</f>
        <v>0</v>
      </c>
      <c r="W1090" s="5">
        <f t="shared" si="557"/>
        <v>9696.2675488691257</v>
      </c>
      <c r="X1090" s="5">
        <f>VLOOKUP(CONCATENATE($F1090," ",$G1090),AllocFactorMatrix,(X$4+1),FALSE)*$E1094</f>
        <v>3965.3450303100162</v>
      </c>
      <c r="Y1090" s="5">
        <f>VLOOKUP(CONCATENATE($F1090," ",$G1090),AllocFactorMatrix,(Y$4+1),FALSE)*$E1094</f>
        <v>79.590728145698449</v>
      </c>
      <c r="Z1090" s="5">
        <f t="shared" si="555"/>
        <v>4044.9357584557147</v>
      </c>
      <c r="AA1090" s="5">
        <f>VLOOKUP(CONCATENATE($F1090," ",$G1090),AllocFactorMatrix,(AA$4+1),FALSE)*$E1094</f>
        <v>52.255398310819778</v>
      </c>
      <c r="AB1090" s="5">
        <f>VLOOKUP(CONCATENATE($F1090," ",$G1090),AllocFactorMatrix,(AB$4+1),FALSE)*$E1094</f>
        <v>0</v>
      </c>
      <c r="AC1090" s="5">
        <f>VLOOKUP(CONCATENATE($F1090," ",$G1090),AllocFactorMatrix,(AC$4+1),FALSE)*$E1094</f>
        <v>0</v>
      </c>
    </row>
    <row r="1091" spans="3:29" hidden="1" outlineLevel="1">
      <c r="E1091" s="48"/>
      <c r="F1091" s="175" t="str">
        <f>F1094</f>
        <v>DIST_POLES</v>
      </c>
      <c r="G1091" s="52" t="str">
        <f>$G$12</f>
        <v>DISTSEC</v>
      </c>
      <c r="H1091" s="4">
        <f t="shared" si="545"/>
        <v>121386.80234627216</v>
      </c>
      <c r="I1091" s="5">
        <f>VLOOKUP(CONCATENATE($F1091," ",$G1091),AllocFactorMatrix,(I$4+1),FALSE)*$E1094</f>
        <v>90081.763156686269</v>
      </c>
      <c r="J1091" s="5">
        <f>VLOOKUP(CONCATENATE($F1091," ",$G1091),AllocFactorMatrix,(J$4+1),FALSE)*$E1094</f>
        <v>18164.508048231011</v>
      </c>
      <c r="K1091" s="5">
        <f>VLOOKUP(CONCATENATE($F1091," ",$G1091),AllocFactorMatrix,(K$4+1),FALSE)*$E1094</f>
        <v>0</v>
      </c>
      <c r="L1091" s="5">
        <f>VLOOKUP(CONCATENATE($F1091," ",$G1091),AllocFactorMatrix,(L$4+1),FALSE)*$E1094</f>
        <v>0</v>
      </c>
      <c r="M1091" s="5">
        <f t="shared" si="554"/>
        <v>18164.508048231011</v>
      </c>
      <c r="N1091" s="5">
        <f>VLOOKUP(CONCATENATE($F1091," ",$G1091),AllocFactorMatrix,(N$4+1),FALSE)*$E1094</f>
        <v>9079.2656020851409</v>
      </c>
      <c r="O1091" s="5">
        <f>VLOOKUP(CONCATENATE($F1091," ",$G1091),AllocFactorMatrix,(O$4+1),FALSE)*$E1094</f>
        <v>0</v>
      </c>
      <c r="P1091" s="5">
        <f>VLOOKUP(CONCATENATE($F1091," ",$G1091),AllocFactorMatrix,(P$4+1),FALSE)*$E1094</f>
        <v>0</v>
      </c>
      <c r="Q1091" s="51">
        <f>VLOOKUP(CONCATENATE($F1091," ",$G1091),AllocFactorMatrix,(Q$4+1),FALSE)*$E1094</f>
        <v>0</v>
      </c>
      <c r="R1091" s="5">
        <f t="shared" si="556"/>
        <v>9079.2656020851409</v>
      </c>
      <c r="S1091" s="5">
        <f>VLOOKUP(CONCATENATE($F1091," ",$G1091),AllocFactorMatrix,(S$4+1),FALSE)*$E1094</f>
        <v>339.36168997793476</v>
      </c>
      <c r="T1091" s="5">
        <f>VLOOKUP(CONCATENATE($F1091," ",$G1091),AllocFactorMatrix,(T$4+1),FALSE)*$E1094</f>
        <v>0</v>
      </c>
      <c r="U1091" s="5">
        <f>VLOOKUP(CONCATENATE($F1091," ",$G1091),AllocFactorMatrix,(U$4+1),FALSE)*$E1094</f>
        <v>0</v>
      </c>
      <c r="V1091" s="5">
        <f>VLOOKUP(CONCATENATE($F1091," ",$G1091),AllocFactorMatrix,(V$4+1),FALSE)*$E1094</f>
        <v>0</v>
      </c>
      <c r="W1091" s="5">
        <f t="shared" si="557"/>
        <v>339.36168997793476</v>
      </c>
      <c r="X1091" s="5">
        <f>VLOOKUP(CONCATENATE($F1091," ",$G1091),AllocFactorMatrix,(X$4+1),FALSE)*$E1094</f>
        <v>2564.6813654146995</v>
      </c>
      <c r="Y1091" s="5">
        <f>VLOOKUP(CONCATENATE($F1091," ",$G1091),AllocFactorMatrix,(Y$4+1),FALSE)*$E1094</f>
        <v>0</v>
      </c>
      <c r="Z1091" s="5">
        <f t="shared" si="555"/>
        <v>2564.6813654146995</v>
      </c>
      <c r="AA1091" s="5">
        <f>VLOOKUP(CONCATENATE($F1091," ",$G1091),AllocFactorMatrix,(AA$4+1),FALSE)*$E1094</f>
        <v>30.323694131672486</v>
      </c>
      <c r="AB1091" s="5">
        <f>VLOOKUP(CONCATENATE($F1091," ",$G1091),AllocFactorMatrix,(AB$4+1),FALSE)*$E1094</f>
        <v>933.35451589631919</v>
      </c>
      <c r="AC1091" s="5">
        <f>VLOOKUP(CONCATENATE($F1091," ",$G1091),AllocFactorMatrix,(AC$4+1),FALSE)*$E1094</f>
        <v>193.54427384910963</v>
      </c>
    </row>
    <row r="1092" spans="3:29" hidden="1" outlineLevel="1">
      <c r="E1092" s="48"/>
      <c r="F1092" s="175" t="str">
        <f>F1094</f>
        <v>DIST_POLES</v>
      </c>
      <c r="G1092" s="52" t="str">
        <f>$G$13</f>
        <v>ENERGY</v>
      </c>
      <c r="H1092" s="4">
        <f t="shared" si="545"/>
        <v>0</v>
      </c>
      <c r="I1092" s="5">
        <f>VLOOKUP(CONCATENATE($F1092," ",$G1092),AllocFactorMatrix,(I$4+1),FALSE)*$E1094</f>
        <v>0</v>
      </c>
      <c r="J1092" s="5">
        <f>VLOOKUP(CONCATENATE($F1092," ",$G1092),AllocFactorMatrix,(J$4+1),FALSE)*$E1094</f>
        <v>0</v>
      </c>
      <c r="K1092" s="5">
        <f>VLOOKUP(CONCATENATE($F1092," ",$G1092),AllocFactorMatrix,(K$4+1),FALSE)*$E1094</f>
        <v>0</v>
      </c>
      <c r="L1092" s="5">
        <f>VLOOKUP(CONCATENATE($F1092," ",$G1092),AllocFactorMatrix,(L$4+1),FALSE)*$E1094</f>
        <v>0</v>
      </c>
      <c r="M1092" s="5">
        <f t="shared" si="554"/>
        <v>0</v>
      </c>
      <c r="N1092" s="5">
        <f>VLOOKUP(CONCATENATE($F1092," ",$G1092),AllocFactorMatrix,(N$4+1),FALSE)*$E1094</f>
        <v>0</v>
      </c>
      <c r="O1092" s="5">
        <f>VLOOKUP(CONCATENATE($F1092," ",$G1092),AllocFactorMatrix,(O$4+1),FALSE)*$E1094</f>
        <v>0</v>
      </c>
      <c r="P1092" s="5">
        <f>VLOOKUP(CONCATENATE($F1092," ",$G1092),AllocFactorMatrix,(P$4+1),FALSE)*$E1094</f>
        <v>0</v>
      </c>
      <c r="Q1092" s="51">
        <f>VLOOKUP(CONCATENATE($F1092," ",$G1092),AllocFactorMatrix,(Q$4+1),FALSE)*$E1094</f>
        <v>0</v>
      </c>
      <c r="R1092" s="5">
        <f t="shared" si="556"/>
        <v>0</v>
      </c>
      <c r="S1092" s="5">
        <f>VLOOKUP(CONCATENATE($F1092," ",$G1092),AllocFactorMatrix,(S$4+1),FALSE)*$E1094</f>
        <v>0</v>
      </c>
      <c r="T1092" s="5">
        <f>VLOOKUP(CONCATENATE($F1092," ",$G1092),AllocFactorMatrix,(T$4+1),FALSE)*$E1094</f>
        <v>0</v>
      </c>
      <c r="U1092" s="5">
        <f>VLOOKUP(CONCATENATE($F1092," ",$G1092),AllocFactorMatrix,(U$4+1),FALSE)*$E1094</f>
        <v>0</v>
      </c>
      <c r="V1092" s="5">
        <f>VLOOKUP(CONCATENATE($F1092," ",$G1092),AllocFactorMatrix,(V$4+1),FALSE)*$E1094</f>
        <v>0</v>
      </c>
      <c r="W1092" s="5">
        <f t="shared" si="557"/>
        <v>0</v>
      </c>
      <c r="X1092" s="5">
        <f>VLOOKUP(CONCATENATE($F1092," ",$G1092),AllocFactorMatrix,(X$4+1),FALSE)*$E1094</f>
        <v>0</v>
      </c>
      <c r="Y1092" s="5">
        <f>VLOOKUP(CONCATENATE($F1092," ",$G1092),AllocFactorMatrix,(Y$4+1),FALSE)*$E1094</f>
        <v>0</v>
      </c>
      <c r="Z1092" s="5">
        <f t="shared" si="555"/>
        <v>0</v>
      </c>
      <c r="AA1092" s="5">
        <f>VLOOKUP(CONCATENATE($F1092," ",$G1092),AllocFactorMatrix,(AA$4+1),FALSE)*$E1094</f>
        <v>0</v>
      </c>
      <c r="AB1092" s="5">
        <f>VLOOKUP(CONCATENATE($F1092," ",$G1092),AllocFactorMatrix,(AB$4+1),FALSE)*$E1094</f>
        <v>0</v>
      </c>
      <c r="AC1092" s="5">
        <f>VLOOKUP(CONCATENATE($F1092," ",$G1092),AllocFactorMatrix,(AC$4+1),FALSE)*$E1094</f>
        <v>0</v>
      </c>
    </row>
    <row r="1093" spans="3:29" hidden="1" outlineLevel="1">
      <c r="E1093" s="48"/>
      <c r="F1093" s="175" t="str">
        <f>F1094</f>
        <v>DIST_POLES</v>
      </c>
      <c r="G1093" s="52" t="str">
        <f>$G$14</f>
        <v>CUSTOMER</v>
      </c>
      <c r="H1093" s="4">
        <f t="shared" si="545"/>
        <v>0</v>
      </c>
      <c r="I1093" s="5">
        <f>VLOOKUP(CONCATENATE($F1093," ",$G1093),AllocFactorMatrix,(I$4+1),FALSE)*$E1094</f>
        <v>0</v>
      </c>
      <c r="J1093" s="5">
        <f>VLOOKUP(CONCATENATE($F1093," ",$G1093),AllocFactorMatrix,(J$4+1),FALSE)*$E1094</f>
        <v>0</v>
      </c>
      <c r="K1093" s="5">
        <f>VLOOKUP(CONCATENATE($F1093," ",$G1093),AllocFactorMatrix,(K$4+1),FALSE)*$E1094</f>
        <v>0</v>
      </c>
      <c r="L1093" s="5">
        <f>VLOOKUP(CONCATENATE($F1093," ",$G1093),AllocFactorMatrix,(L$4+1),FALSE)*$E1094</f>
        <v>0</v>
      </c>
      <c r="M1093" s="5">
        <f t="shared" si="554"/>
        <v>0</v>
      </c>
      <c r="N1093" s="5">
        <f>VLOOKUP(CONCATENATE($F1093," ",$G1093),AllocFactorMatrix,(N$4+1),FALSE)*$E1094</f>
        <v>0</v>
      </c>
      <c r="O1093" s="5">
        <f>VLOOKUP(CONCATENATE($F1093," ",$G1093),AllocFactorMatrix,(O$4+1),FALSE)*$E1094</f>
        <v>0</v>
      </c>
      <c r="P1093" s="5">
        <f>VLOOKUP(CONCATENATE($F1093," ",$G1093),AllocFactorMatrix,(P$4+1),FALSE)*$E1094</f>
        <v>0</v>
      </c>
      <c r="Q1093" s="51">
        <f>VLOOKUP(CONCATENATE($F1093," ",$G1093),AllocFactorMatrix,(Q$4+1),FALSE)*$E1094</f>
        <v>0</v>
      </c>
      <c r="R1093" s="5">
        <f t="shared" si="556"/>
        <v>0</v>
      </c>
      <c r="S1093" s="5">
        <f>VLOOKUP(CONCATENATE($F1093," ",$G1093),AllocFactorMatrix,(S$4+1),FALSE)*$E1094</f>
        <v>0</v>
      </c>
      <c r="T1093" s="5">
        <f>VLOOKUP(CONCATENATE($F1093," ",$G1093),AllocFactorMatrix,(T$4+1),FALSE)*$E1094</f>
        <v>0</v>
      </c>
      <c r="U1093" s="5">
        <f>VLOOKUP(CONCATENATE($F1093," ",$G1093),AllocFactorMatrix,(U$4+1),FALSE)*$E1094</f>
        <v>0</v>
      </c>
      <c r="V1093" s="5">
        <f>VLOOKUP(CONCATENATE($F1093," ",$G1093),AllocFactorMatrix,(V$4+1),FALSE)*$E1094</f>
        <v>0</v>
      </c>
      <c r="W1093" s="5">
        <f t="shared" si="557"/>
        <v>0</v>
      </c>
      <c r="X1093" s="5">
        <f>VLOOKUP(CONCATENATE($F1093," ",$G1093),AllocFactorMatrix,(X$4+1),FALSE)*$E1094</f>
        <v>0</v>
      </c>
      <c r="Y1093" s="5">
        <f>VLOOKUP(CONCATENATE($F1093," ",$G1093),AllocFactorMatrix,(Y$4+1),FALSE)*$E1094</f>
        <v>0</v>
      </c>
      <c r="Z1093" s="5">
        <f t="shared" si="555"/>
        <v>0</v>
      </c>
      <c r="AA1093" s="5">
        <f>VLOOKUP(CONCATENATE($F1093," ",$G1093),AllocFactorMatrix,(AA$4+1),FALSE)*$E1094</f>
        <v>0</v>
      </c>
      <c r="AB1093" s="5">
        <f>VLOOKUP(CONCATENATE($F1093," ",$G1093),AllocFactorMatrix,(AB$4+1),FALSE)*$E1094</f>
        <v>0</v>
      </c>
      <c r="AC1093" s="5">
        <f>VLOOKUP(CONCATENATE($F1093," ",$G1093),AllocFactorMatrix,(AC$4+1),FALSE)*$E1094</f>
        <v>0</v>
      </c>
    </row>
    <row r="1094" spans="3:29" collapsed="1">
      <c r="D1094" s="102" t="s">
        <v>629</v>
      </c>
      <c r="E1094" s="58">
        <v>283945</v>
      </c>
      <c r="F1094" s="93" t="s">
        <v>59</v>
      </c>
      <c r="G1094" s="52" t="str">
        <f>$G$15</f>
        <v>TOTAL</v>
      </c>
      <c r="H1094" s="4">
        <f t="shared" si="545"/>
        <v>283945.00000000029</v>
      </c>
      <c r="I1094" s="5">
        <f>VLOOKUP(CONCATENATE($F1094," ",$G1094),AllocFactorMatrix,(I$4+1),FALSE)*$E1094</f>
        <v>196526.01994294068</v>
      </c>
      <c r="J1094" s="5">
        <f>VLOOKUP(CONCATENATE($F1094," ",$G1094),AllocFactorMatrix,(J$4+1),FALSE)*$E1094</f>
        <v>43076.572516353983</v>
      </c>
      <c r="K1094" s="5">
        <f>VLOOKUP(CONCATENATE($F1094," ",$G1094),AllocFactorMatrix,(K$4+1),FALSE)*$E1094</f>
        <v>347.96551021055478</v>
      </c>
      <c r="L1094" s="5">
        <f>VLOOKUP(CONCATENATE($F1094," ",$G1094),AllocFactorMatrix,(L$4+1),FALSE)*$E1094</f>
        <v>0</v>
      </c>
      <c r="M1094" s="5">
        <f t="shared" si="554"/>
        <v>43424.538026564536</v>
      </c>
      <c r="N1094" s="5">
        <f>VLOOKUP(CONCATENATE($F1094," ",$G1094),AllocFactorMatrix,(N$4+1),FALSE)*$E1094</f>
        <v>23541.207722630821</v>
      </c>
      <c r="O1094" s="5">
        <f>VLOOKUP(CONCATENATE($F1094," ",$G1094),AllocFactorMatrix,(O$4+1),FALSE)*$E1094</f>
        <v>2598.5100629589197</v>
      </c>
      <c r="P1094" s="5">
        <f>VLOOKUP(CONCATENATE($F1094," ",$G1094),AllocFactorMatrix,(P$4+1),FALSE)*$E1094</f>
        <v>0</v>
      </c>
      <c r="Q1094" s="51">
        <f>VLOOKUP(CONCATENATE($F1094," ",$G1094),AllocFactorMatrix,(Q$4+1),FALSE)*$E1094</f>
        <v>0</v>
      </c>
      <c r="R1094" s="5">
        <f t="shared" si="556"/>
        <v>26139.717785589739</v>
      </c>
      <c r="S1094" s="5">
        <f>VLOOKUP(CONCATENATE($F1094," ",$G1094),AllocFactorMatrix,(S$4+1),FALSE)*$E1094</f>
        <v>993.28381420819608</v>
      </c>
      <c r="T1094" s="5">
        <f>VLOOKUP(CONCATENATE($F1094," ",$G1094),AllocFactorMatrix,(T$4+1),FALSE)*$E1094</f>
        <v>9042.3454246388646</v>
      </c>
      <c r="U1094" s="5">
        <f>VLOOKUP(CONCATENATE($F1094," ",$G1094),AllocFactorMatrix,(U$4+1),FALSE)*$E1094</f>
        <v>0</v>
      </c>
      <c r="V1094" s="5">
        <f>VLOOKUP(CONCATENATE($F1094," ",$G1094),AllocFactorMatrix,(V$4+1),FALSE)*$E1094</f>
        <v>0</v>
      </c>
      <c r="W1094" s="5">
        <f t="shared" si="557"/>
        <v>10035.629238847061</v>
      </c>
      <c r="X1094" s="5">
        <f>VLOOKUP(CONCATENATE($F1094," ",$G1094),AllocFactorMatrix,(X$4+1),FALSE)*$E1094</f>
        <v>6530.0263957247153</v>
      </c>
      <c r="Y1094" s="5">
        <f>VLOOKUP(CONCATENATE($F1094," ",$G1094),AllocFactorMatrix,(Y$4+1),FALSE)*$E1094</f>
        <v>79.590728145698449</v>
      </c>
      <c r="Z1094" s="5">
        <f t="shared" si="555"/>
        <v>6609.6171238704137</v>
      </c>
      <c r="AA1094" s="5">
        <f>VLOOKUP(CONCATENATE($F1094," ",$G1094),AllocFactorMatrix,(AA$4+1),FALSE)*$E1094</f>
        <v>82.579092442492268</v>
      </c>
      <c r="AB1094" s="5">
        <f>VLOOKUP(CONCATENATE($F1094," ",$G1094),AllocFactorMatrix,(AB$4+1),FALSE)*$E1094</f>
        <v>933.35451589631919</v>
      </c>
      <c r="AC1094" s="5">
        <f>VLOOKUP(CONCATENATE($F1094," ",$G1094),AllocFactorMatrix,(AC$4+1),FALSE)*$E1094</f>
        <v>193.54427384910963</v>
      </c>
    </row>
    <row r="1095" spans="3:29" hidden="1" outlineLevel="1">
      <c r="F1095" s="107"/>
      <c r="G1095" s="52" t="str">
        <f>$G$8</f>
        <v>PRODUCTION</v>
      </c>
      <c r="H1095" s="55">
        <f t="shared" ref="H1095:AC1095" si="558">+H1087+H1071+H1079</f>
        <v>-1861923.9999999998</v>
      </c>
      <c r="I1095" s="55">
        <f t="shared" si="558"/>
        <v>-957747.60135544045</v>
      </c>
      <c r="J1095" s="55">
        <f t="shared" si="558"/>
        <v>-223346.88788366606</v>
      </c>
      <c r="K1095" s="55">
        <f t="shared" si="558"/>
        <v>-3105.406135073822</v>
      </c>
      <c r="L1095" s="55">
        <f t="shared" si="558"/>
        <v>-432.5014250724937</v>
      </c>
      <c r="M1095" s="55">
        <f t="shared" si="558"/>
        <v>-226884.79544381239</v>
      </c>
      <c r="N1095" s="55">
        <f t="shared" si="558"/>
        <v>-132937.89847682969</v>
      </c>
      <c r="O1095" s="55">
        <f t="shared" si="558"/>
        <v>-23821.352788176067</v>
      </c>
      <c r="P1095" s="55">
        <f t="shared" si="558"/>
        <v>-4830.7272529426045</v>
      </c>
      <c r="Q1095" s="55">
        <f t="shared" si="558"/>
        <v>-183.44468286950089</v>
      </c>
      <c r="R1095" s="55">
        <f t="shared" si="558"/>
        <v>-161773.42320081784</v>
      </c>
      <c r="S1095" s="55">
        <f t="shared" si="558"/>
        <v>-6295.5630295011206</v>
      </c>
      <c r="T1095" s="55">
        <f t="shared" si="558"/>
        <v>-84993.736268678986</v>
      </c>
      <c r="U1095" s="55">
        <f t="shared" si="558"/>
        <v>-325066.92220611125</v>
      </c>
      <c r="V1095" s="55">
        <f t="shared" si="558"/>
        <v>-58888.887852629094</v>
      </c>
      <c r="W1095" s="55">
        <f t="shared" si="558"/>
        <v>-475245.10935692053</v>
      </c>
      <c r="X1095" s="55">
        <f t="shared" si="558"/>
        <v>-36486.084331214064</v>
      </c>
      <c r="Y1095" s="55">
        <f t="shared" si="558"/>
        <v>-728.72068700584896</v>
      </c>
      <c r="Z1095" s="55">
        <f t="shared" si="558"/>
        <v>-37214.805018219915</v>
      </c>
      <c r="AA1095" s="55">
        <f t="shared" si="558"/>
        <v>-481.31047964517882</v>
      </c>
      <c r="AB1095" s="55">
        <f t="shared" si="558"/>
        <v>-2138.2551908158753</v>
      </c>
      <c r="AC1095" s="55">
        <f t="shared" si="558"/>
        <v>-438.69995432769946</v>
      </c>
    </row>
    <row r="1096" spans="3:29" hidden="1" outlineLevel="1">
      <c r="F1096" s="107"/>
      <c r="G1096" s="52" t="str">
        <f>$G$9</f>
        <v>BULKTRAN</v>
      </c>
      <c r="H1096" s="55">
        <f t="shared" ref="H1096:AC1096" si="559">+H1088+H1072+H1080</f>
        <v>0</v>
      </c>
      <c r="I1096" s="55">
        <f t="shared" si="559"/>
        <v>0</v>
      </c>
      <c r="J1096" s="55">
        <f t="shared" si="559"/>
        <v>0</v>
      </c>
      <c r="K1096" s="55">
        <f t="shared" si="559"/>
        <v>0</v>
      </c>
      <c r="L1096" s="55">
        <f t="shared" si="559"/>
        <v>0</v>
      </c>
      <c r="M1096" s="55">
        <f t="shared" si="559"/>
        <v>0</v>
      </c>
      <c r="N1096" s="55">
        <f t="shared" si="559"/>
        <v>0</v>
      </c>
      <c r="O1096" s="55">
        <f t="shared" si="559"/>
        <v>0</v>
      </c>
      <c r="P1096" s="55">
        <f t="shared" si="559"/>
        <v>0</v>
      </c>
      <c r="Q1096" s="55">
        <f t="shared" si="559"/>
        <v>0</v>
      </c>
      <c r="R1096" s="55">
        <f t="shared" si="559"/>
        <v>0</v>
      </c>
      <c r="S1096" s="55">
        <f t="shared" si="559"/>
        <v>0</v>
      </c>
      <c r="T1096" s="55">
        <f t="shared" si="559"/>
        <v>0</v>
      </c>
      <c r="U1096" s="55">
        <f t="shared" si="559"/>
        <v>0</v>
      </c>
      <c r="V1096" s="55">
        <f t="shared" si="559"/>
        <v>0</v>
      </c>
      <c r="W1096" s="55">
        <f t="shared" si="559"/>
        <v>0</v>
      </c>
      <c r="X1096" s="55">
        <f t="shared" si="559"/>
        <v>0</v>
      </c>
      <c r="Y1096" s="55">
        <f t="shared" si="559"/>
        <v>0</v>
      </c>
      <c r="Z1096" s="55">
        <f t="shared" si="559"/>
        <v>0</v>
      </c>
      <c r="AA1096" s="55">
        <f t="shared" si="559"/>
        <v>0</v>
      </c>
      <c r="AB1096" s="55">
        <f t="shared" si="559"/>
        <v>0</v>
      </c>
      <c r="AC1096" s="55">
        <f t="shared" si="559"/>
        <v>0</v>
      </c>
    </row>
    <row r="1097" spans="3:29" hidden="1" outlineLevel="1">
      <c r="F1097" s="107"/>
      <c r="G1097" s="52" t="str">
        <f>$G$10</f>
        <v>SUBTRAN</v>
      </c>
      <c r="H1097" s="55">
        <f t="shared" ref="H1097:AC1097" si="560">+H1089+H1073+H1081</f>
        <v>0</v>
      </c>
      <c r="I1097" s="55">
        <f t="shared" si="560"/>
        <v>0</v>
      </c>
      <c r="J1097" s="55">
        <f t="shared" si="560"/>
        <v>0</v>
      </c>
      <c r="K1097" s="55">
        <f t="shared" si="560"/>
        <v>0</v>
      </c>
      <c r="L1097" s="55">
        <f t="shared" si="560"/>
        <v>0</v>
      </c>
      <c r="M1097" s="55">
        <f t="shared" si="560"/>
        <v>0</v>
      </c>
      <c r="N1097" s="55">
        <f t="shared" si="560"/>
        <v>0</v>
      </c>
      <c r="O1097" s="55">
        <f t="shared" si="560"/>
        <v>0</v>
      </c>
      <c r="P1097" s="55">
        <f t="shared" si="560"/>
        <v>0</v>
      </c>
      <c r="Q1097" s="55">
        <f t="shared" si="560"/>
        <v>0</v>
      </c>
      <c r="R1097" s="55">
        <f t="shared" si="560"/>
        <v>0</v>
      </c>
      <c r="S1097" s="55">
        <f t="shared" si="560"/>
        <v>0</v>
      </c>
      <c r="T1097" s="55">
        <f t="shared" si="560"/>
        <v>0</v>
      </c>
      <c r="U1097" s="55">
        <f t="shared" si="560"/>
        <v>0</v>
      </c>
      <c r="V1097" s="55">
        <f t="shared" si="560"/>
        <v>0</v>
      </c>
      <c r="W1097" s="55">
        <f t="shared" si="560"/>
        <v>0</v>
      </c>
      <c r="X1097" s="55">
        <f t="shared" si="560"/>
        <v>0</v>
      </c>
      <c r="Y1097" s="55">
        <f t="shared" si="560"/>
        <v>0</v>
      </c>
      <c r="Z1097" s="55">
        <f t="shared" si="560"/>
        <v>0</v>
      </c>
      <c r="AA1097" s="55">
        <f t="shared" si="560"/>
        <v>0</v>
      </c>
      <c r="AB1097" s="55">
        <f t="shared" si="560"/>
        <v>0</v>
      </c>
      <c r="AC1097" s="55">
        <f t="shared" si="560"/>
        <v>0</v>
      </c>
    </row>
    <row r="1098" spans="3:29" hidden="1" outlineLevel="1">
      <c r="F1098" s="107"/>
      <c r="G1098" s="52" t="str">
        <f>$G$11</f>
        <v>DISTPRI</v>
      </c>
      <c r="H1098" s="55">
        <f t="shared" ref="H1098:AC1098" si="561">+H1090+H1074+H1082</f>
        <v>162558.19765372822</v>
      </c>
      <c r="I1098" s="55">
        <f t="shared" si="561"/>
        <v>106444.25678625442</v>
      </c>
      <c r="J1098" s="55">
        <f t="shared" si="561"/>
        <v>24912.064468122979</v>
      </c>
      <c r="K1098" s="55">
        <f t="shared" si="561"/>
        <v>347.96551021055478</v>
      </c>
      <c r="L1098" s="55">
        <f t="shared" si="561"/>
        <v>0</v>
      </c>
      <c r="M1098" s="55">
        <f t="shared" si="561"/>
        <v>25260.029978333532</v>
      </c>
      <c r="N1098" s="55">
        <f t="shared" si="561"/>
        <v>14461.94212054568</v>
      </c>
      <c r="O1098" s="55">
        <f t="shared" si="561"/>
        <v>2598.5100629589197</v>
      </c>
      <c r="P1098" s="55">
        <f t="shared" si="561"/>
        <v>0</v>
      </c>
      <c r="Q1098" s="55">
        <f t="shared" si="561"/>
        <v>0</v>
      </c>
      <c r="R1098" s="55">
        <f t="shared" si="561"/>
        <v>17060.4521835046</v>
      </c>
      <c r="S1098" s="55">
        <f t="shared" si="561"/>
        <v>653.92212423026126</v>
      </c>
      <c r="T1098" s="55">
        <f t="shared" si="561"/>
        <v>9042.3454246388646</v>
      </c>
      <c r="U1098" s="55">
        <f t="shared" si="561"/>
        <v>0</v>
      </c>
      <c r="V1098" s="55">
        <f t="shared" si="561"/>
        <v>0</v>
      </c>
      <c r="W1098" s="55">
        <f t="shared" si="561"/>
        <v>9696.2675488691257</v>
      </c>
      <c r="X1098" s="55">
        <f t="shared" si="561"/>
        <v>3965.3450303100162</v>
      </c>
      <c r="Y1098" s="55">
        <f t="shared" si="561"/>
        <v>79.590728145698449</v>
      </c>
      <c r="Z1098" s="55">
        <f t="shared" si="561"/>
        <v>4044.9357584557147</v>
      </c>
      <c r="AA1098" s="55">
        <f t="shared" si="561"/>
        <v>52.255398310819778</v>
      </c>
      <c r="AB1098" s="55">
        <f t="shared" si="561"/>
        <v>0</v>
      </c>
      <c r="AC1098" s="55">
        <f t="shared" si="561"/>
        <v>0</v>
      </c>
    </row>
    <row r="1099" spans="3:29" hidden="1" outlineLevel="1">
      <c r="F1099" s="107"/>
      <c r="G1099" s="52" t="str">
        <f>$G$12</f>
        <v>DISTSEC</v>
      </c>
      <c r="H1099" s="55">
        <f t="shared" ref="H1099:AC1099" si="562">+H1091+H1075+H1083</f>
        <v>121386.80234627216</v>
      </c>
      <c r="I1099" s="55">
        <f t="shared" si="562"/>
        <v>90081.763156686269</v>
      </c>
      <c r="J1099" s="55">
        <f t="shared" si="562"/>
        <v>18164.508048231011</v>
      </c>
      <c r="K1099" s="55">
        <f t="shared" si="562"/>
        <v>0</v>
      </c>
      <c r="L1099" s="55">
        <f t="shared" si="562"/>
        <v>0</v>
      </c>
      <c r="M1099" s="55">
        <f t="shared" si="562"/>
        <v>18164.508048231011</v>
      </c>
      <c r="N1099" s="55">
        <f t="shared" si="562"/>
        <v>9079.2656020851409</v>
      </c>
      <c r="O1099" s="55">
        <f t="shared" si="562"/>
        <v>0</v>
      </c>
      <c r="P1099" s="55">
        <f t="shared" si="562"/>
        <v>0</v>
      </c>
      <c r="Q1099" s="55">
        <f t="shared" si="562"/>
        <v>0</v>
      </c>
      <c r="R1099" s="55">
        <f t="shared" si="562"/>
        <v>9079.2656020851409</v>
      </c>
      <c r="S1099" s="55">
        <f t="shared" si="562"/>
        <v>339.36168997793476</v>
      </c>
      <c r="T1099" s="55">
        <f t="shared" si="562"/>
        <v>0</v>
      </c>
      <c r="U1099" s="55">
        <f t="shared" si="562"/>
        <v>0</v>
      </c>
      <c r="V1099" s="55">
        <f t="shared" si="562"/>
        <v>0</v>
      </c>
      <c r="W1099" s="55">
        <f t="shared" si="562"/>
        <v>339.36168997793476</v>
      </c>
      <c r="X1099" s="55">
        <f t="shared" si="562"/>
        <v>2564.6813654146995</v>
      </c>
      <c r="Y1099" s="55">
        <f t="shared" si="562"/>
        <v>0</v>
      </c>
      <c r="Z1099" s="55">
        <f t="shared" si="562"/>
        <v>2564.6813654146995</v>
      </c>
      <c r="AA1099" s="55">
        <f t="shared" si="562"/>
        <v>30.323694131672486</v>
      </c>
      <c r="AB1099" s="55">
        <f t="shared" si="562"/>
        <v>933.35451589631919</v>
      </c>
      <c r="AC1099" s="55">
        <f t="shared" si="562"/>
        <v>193.54427384910963</v>
      </c>
    </row>
    <row r="1100" spans="3:29" hidden="1" outlineLevel="1">
      <c r="F1100" s="107"/>
      <c r="G1100" s="52" t="str">
        <f>$G$13</f>
        <v>ENERGY</v>
      </c>
      <c r="H1100" s="55">
        <f t="shared" ref="H1100:AC1100" si="563">+H1092+H1076+H1084</f>
        <v>0</v>
      </c>
      <c r="I1100" s="55">
        <f t="shared" si="563"/>
        <v>0</v>
      </c>
      <c r="J1100" s="55">
        <f t="shared" si="563"/>
        <v>0</v>
      </c>
      <c r="K1100" s="55">
        <f t="shared" si="563"/>
        <v>0</v>
      </c>
      <c r="L1100" s="55">
        <f t="shared" si="563"/>
        <v>0</v>
      </c>
      <c r="M1100" s="55">
        <f t="shared" si="563"/>
        <v>0</v>
      </c>
      <c r="N1100" s="55">
        <f t="shared" si="563"/>
        <v>0</v>
      </c>
      <c r="O1100" s="55">
        <f t="shared" si="563"/>
        <v>0</v>
      </c>
      <c r="P1100" s="55">
        <f t="shared" si="563"/>
        <v>0</v>
      </c>
      <c r="Q1100" s="55">
        <f t="shared" si="563"/>
        <v>0</v>
      </c>
      <c r="R1100" s="55">
        <f t="shared" si="563"/>
        <v>0</v>
      </c>
      <c r="S1100" s="55">
        <f t="shared" si="563"/>
        <v>0</v>
      </c>
      <c r="T1100" s="55">
        <f t="shared" si="563"/>
        <v>0</v>
      </c>
      <c r="U1100" s="55">
        <f t="shared" si="563"/>
        <v>0</v>
      </c>
      <c r="V1100" s="55">
        <f t="shared" si="563"/>
        <v>0</v>
      </c>
      <c r="W1100" s="55">
        <f t="shared" si="563"/>
        <v>0</v>
      </c>
      <c r="X1100" s="55">
        <f t="shared" si="563"/>
        <v>0</v>
      </c>
      <c r="Y1100" s="55">
        <f t="shared" si="563"/>
        <v>0</v>
      </c>
      <c r="Z1100" s="55">
        <f t="shared" si="563"/>
        <v>0</v>
      </c>
      <c r="AA1100" s="55">
        <f t="shared" si="563"/>
        <v>0</v>
      </c>
      <c r="AB1100" s="55">
        <f t="shared" si="563"/>
        <v>0</v>
      </c>
      <c r="AC1100" s="55">
        <f t="shared" si="563"/>
        <v>0</v>
      </c>
    </row>
    <row r="1101" spans="3:29" hidden="1" outlineLevel="1">
      <c r="F1101" s="107"/>
      <c r="G1101" s="52" t="str">
        <f>$G$14</f>
        <v>CUSTOMER</v>
      </c>
      <c r="H1101" s="55">
        <f t="shared" ref="H1101:AC1101" si="564">+H1093+H1077+H1085</f>
        <v>0</v>
      </c>
      <c r="I1101" s="55">
        <f t="shared" si="564"/>
        <v>0</v>
      </c>
      <c r="J1101" s="55">
        <f t="shared" si="564"/>
        <v>0</v>
      </c>
      <c r="K1101" s="55">
        <f t="shared" si="564"/>
        <v>0</v>
      </c>
      <c r="L1101" s="55">
        <f t="shared" si="564"/>
        <v>0</v>
      </c>
      <c r="M1101" s="55">
        <f t="shared" si="564"/>
        <v>0</v>
      </c>
      <c r="N1101" s="55">
        <f t="shared" si="564"/>
        <v>0</v>
      </c>
      <c r="O1101" s="55">
        <f t="shared" si="564"/>
        <v>0</v>
      </c>
      <c r="P1101" s="55">
        <f t="shared" si="564"/>
        <v>0</v>
      </c>
      <c r="Q1101" s="55">
        <f t="shared" si="564"/>
        <v>0</v>
      </c>
      <c r="R1101" s="55">
        <f t="shared" si="564"/>
        <v>0</v>
      </c>
      <c r="S1101" s="55">
        <f t="shared" si="564"/>
        <v>0</v>
      </c>
      <c r="T1101" s="55">
        <f t="shared" si="564"/>
        <v>0</v>
      </c>
      <c r="U1101" s="55">
        <f t="shared" si="564"/>
        <v>0</v>
      </c>
      <c r="V1101" s="55">
        <f t="shared" si="564"/>
        <v>0</v>
      </c>
      <c r="W1101" s="55">
        <f t="shared" si="564"/>
        <v>0</v>
      </c>
      <c r="X1101" s="55">
        <f t="shared" si="564"/>
        <v>0</v>
      </c>
      <c r="Y1101" s="55">
        <f t="shared" si="564"/>
        <v>0</v>
      </c>
      <c r="Z1101" s="55">
        <f t="shared" si="564"/>
        <v>0</v>
      </c>
      <c r="AA1101" s="55">
        <f t="shared" si="564"/>
        <v>0</v>
      </c>
      <c r="AB1101" s="55">
        <f t="shared" si="564"/>
        <v>0</v>
      </c>
      <c r="AC1101" s="55">
        <f t="shared" si="564"/>
        <v>0</v>
      </c>
    </row>
    <row r="1102" spans="3:29" collapsed="1">
      <c r="C1102" s="52" t="s">
        <v>320</v>
      </c>
      <c r="E1102" s="11">
        <f>+E1094+E1078+E1086</f>
        <v>-1577979</v>
      </c>
      <c r="F1102" s="107"/>
      <c r="G1102" s="52" t="str">
        <f>$G$15</f>
        <v>TOTAL</v>
      </c>
      <c r="H1102" s="11">
        <f t="shared" ref="H1102:AC1102" si="565">+H1094+H1078+H1086</f>
        <v>-1577978.9999999995</v>
      </c>
      <c r="I1102" s="55">
        <f t="shared" si="565"/>
        <v>-761221.58141249977</v>
      </c>
      <c r="J1102" s="55">
        <f t="shared" si="565"/>
        <v>-180270.31536731208</v>
      </c>
      <c r="K1102" s="55">
        <f t="shared" si="565"/>
        <v>-2757.4406248632677</v>
      </c>
      <c r="L1102" s="55">
        <f t="shared" si="565"/>
        <v>-432.5014250724937</v>
      </c>
      <c r="M1102" s="55">
        <f t="shared" si="565"/>
        <v>-183460.25741724786</v>
      </c>
      <c r="N1102" s="55">
        <f t="shared" si="565"/>
        <v>-109396.69075419888</v>
      </c>
      <c r="O1102" s="55">
        <f t="shared" si="565"/>
        <v>-21222.842725217146</v>
      </c>
      <c r="P1102" s="55">
        <f t="shared" si="565"/>
        <v>-4830.7272529426045</v>
      </c>
      <c r="Q1102" s="55">
        <f t="shared" si="565"/>
        <v>-183.44468286950089</v>
      </c>
      <c r="R1102" s="55">
        <f t="shared" si="565"/>
        <v>-135633.70541522809</v>
      </c>
      <c r="S1102" s="55">
        <f t="shared" si="565"/>
        <v>-5302.2792152929251</v>
      </c>
      <c r="T1102" s="55">
        <f t="shared" si="565"/>
        <v>-75951.390844040114</v>
      </c>
      <c r="U1102" s="55">
        <f t="shared" si="565"/>
        <v>-325066.92220611125</v>
      </c>
      <c r="V1102" s="55">
        <f t="shared" si="565"/>
        <v>-58888.887852629094</v>
      </c>
      <c r="W1102" s="55">
        <f t="shared" si="565"/>
        <v>-465209.48011807346</v>
      </c>
      <c r="X1102" s="55">
        <f t="shared" si="565"/>
        <v>-29956.057935489349</v>
      </c>
      <c r="Y1102" s="55">
        <f t="shared" si="565"/>
        <v>-649.12995886015051</v>
      </c>
      <c r="Z1102" s="55">
        <f t="shared" si="565"/>
        <v>-30605.187894349503</v>
      </c>
      <c r="AA1102" s="55">
        <f t="shared" si="565"/>
        <v>-398.73138720268656</v>
      </c>
      <c r="AB1102" s="55">
        <f t="shared" si="565"/>
        <v>-1204.9006749195562</v>
      </c>
      <c r="AC1102" s="55">
        <f t="shared" si="565"/>
        <v>-245.15568047858983</v>
      </c>
    </row>
    <row r="1103" spans="3:29">
      <c r="G1103" s="7"/>
      <c r="H1103" s="4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</row>
    <row r="1104" spans="3:29" hidden="1" outlineLevel="1">
      <c r="E1104" s="11"/>
      <c r="F1104" s="107"/>
      <c r="G1104" s="52" t="str">
        <f>$G$8</f>
        <v>PRODUCTION</v>
      </c>
      <c r="H1104" s="4">
        <f t="shared" ref="H1104:AC1104" ca="1" si="566">+H1095+H1061</f>
        <v>-37441776.588244736</v>
      </c>
      <c r="I1104" s="4">
        <f t="shared" ca="1" si="566"/>
        <v>-19036109.997562282</v>
      </c>
      <c r="J1104" s="4">
        <f t="shared" ca="1" si="566"/>
        <v>-4497077.5434062453</v>
      </c>
      <c r="K1104" s="4">
        <f t="shared" ca="1" si="566"/>
        <v>-58221.843062677734</v>
      </c>
      <c r="L1104" s="4">
        <f t="shared" ca="1" si="566"/>
        <v>-8095.7700896493161</v>
      </c>
      <c r="M1104" s="4">
        <f t="shared" ca="1" si="566"/>
        <v>-4563395.1565585732</v>
      </c>
      <c r="N1104" s="4">
        <f t="shared" ca="1" si="566"/>
        <v>-2749560.0335716535</v>
      </c>
      <c r="O1104" s="4">
        <f t="shared" ca="1" si="566"/>
        <v>-440176.14407816541</v>
      </c>
      <c r="P1104" s="4">
        <f t="shared" ca="1" si="566"/>
        <v>-87976.609059765819</v>
      </c>
      <c r="Q1104" s="4">
        <f t="shared" ca="1" si="566"/>
        <v>-3534.9968581976591</v>
      </c>
      <c r="R1104" s="4">
        <f t="shared" ca="1" si="566"/>
        <v>-3281247.7835677825</v>
      </c>
      <c r="S1104" s="4">
        <f t="shared" ca="1" si="566"/>
        <v>-129732.01843100371</v>
      </c>
      <c r="T1104" s="4">
        <f t="shared" ca="1" si="566"/>
        <v>-1599009.6103540126</v>
      </c>
      <c r="U1104" s="4">
        <f t="shared" ca="1" si="566"/>
        <v>-6771082.4914825466</v>
      </c>
      <c r="V1104" s="4">
        <f t="shared" ca="1" si="566"/>
        <v>-1207524.6528256105</v>
      </c>
      <c r="W1104" s="4">
        <f t="shared" ca="1" si="566"/>
        <v>-9707348.7730931733</v>
      </c>
      <c r="X1104" s="4">
        <f t="shared" ca="1" si="566"/>
        <v>-774071.04804374895</v>
      </c>
      <c r="Y1104" s="4">
        <f t="shared" ca="1" si="566"/>
        <v>-15460.184239041597</v>
      </c>
      <c r="Z1104" s="4">
        <f t="shared" ca="1" si="566"/>
        <v>-789531.23228279047</v>
      </c>
      <c r="AA1104" s="4">
        <f t="shared" ca="1" si="566"/>
        <v>-10211.249418580344</v>
      </c>
      <c r="AB1104" s="4">
        <f t="shared" ca="1" si="566"/>
        <v>-44625.150557045417</v>
      </c>
      <c r="AC1104" s="4">
        <f t="shared" ca="1" si="566"/>
        <v>-9307.2452045140435</v>
      </c>
    </row>
    <row r="1105" spans="1:29" hidden="1" outlineLevel="1">
      <c r="E1105" s="11"/>
      <c r="F1105" s="107"/>
      <c r="G1105" s="52" t="str">
        <f>$G$9</f>
        <v>BULKTRAN</v>
      </c>
      <c r="H1105" s="4">
        <f t="shared" ref="H1105:AC1105" ca="1" si="567">+H1096+H1062</f>
        <v>46402905.174758323</v>
      </c>
      <c r="I1105" s="4">
        <f t="shared" ca="1" si="567"/>
        <v>23764445.435706824</v>
      </c>
      <c r="J1105" s="4">
        <f t="shared" ca="1" si="567"/>
        <v>5582003.6445715288</v>
      </c>
      <c r="K1105" s="4">
        <f t="shared" ca="1" si="567"/>
        <v>77205.578068460687</v>
      </c>
      <c r="L1105" s="4">
        <f t="shared" ca="1" si="567"/>
        <v>10555.733934256446</v>
      </c>
      <c r="M1105" s="4">
        <f t="shared" ca="1" si="567"/>
        <v>5669764.9565742472</v>
      </c>
      <c r="N1105" s="4">
        <f t="shared" ca="1" si="567"/>
        <v>3321932.7477523875</v>
      </c>
      <c r="O1105" s="4">
        <f t="shared" ca="1" si="567"/>
        <v>601267.57618313201</v>
      </c>
      <c r="P1105" s="4">
        <f t="shared" ca="1" si="567"/>
        <v>121155.32718492662</v>
      </c>
      <c r="Q1105" s="4">
        <f t="shared" ca="1" si="567"/>
        <v>4486.8918040394983</v>
      </c>
      <c r="R1105" s="4">
        <f t="shared" ca="1" si="567"/>
        <v>4048842.5429244856</v>
      </c>
      <c r="S1105" s="4">
        <f t="shared" ca="1" si="567"/>
        <v>157181.77592902139</v>
      </c>
      <c r="T1105" s="4">
        <f t="shared" ca="1" si="567"/>
        <v>2144438.2506207</v>
      </c>
      <c r="U1105" s="4">
        <f t="shared" ca="1" si="567"/>
        <v>8133664.3354037572</v>
      </c>
      <c r="V1105" s="4">
        <f t="shared" ca="1" si="567"/>
        <v>1477726.0697776247</v>
      </c>
      <c r="W1105" s="4">
        <f t="shared" ca="1" si="567"/>
        <v>11913010.431731103</v>
      </c>
      <c r="X1105" s="4">
        <f t="shared" ca="1" si="567"/>
        <v>912107.26546388678</v>
      </c>
      <c r="Y1105" s="4">
        <f t="shared" ca="1" si="567"/>
        <v>18217.121549084386</v>
      </c>
      <c r="Z1105" s="4">
        <f t="shared" ca="1" si="567"/>
        <v>930324.3870129711</v>
      </c>
      <c r="AA1105" s="4">
        <f t="shared" ca="1" si="567"/>
        <v>12032.170441833432</v>
      </c>
      <c r="AB1105" s="4">
        <f t="shared" ca="1" si="567"/>
        <v>53518.290687965891</v>
      </c>
      <c r="AC1105" s="4">
        <f t="shared" ca="1" si="567"/>
        <v>10966.959678889043</v>
      </c>
    </row>
    <row r="1106" spans="1:29" hidden="1" outlineLevel="1">
      <c r="E1106" s="11"/>
      <c r="F1106" s="107"/>
      <c r="G1106" s="52" t="str">
        <f>$G$10</f>
        <v>SUBTRAN</v>
      </c>
      <c r="H1106" s="4">
        <f t="shared" ref="H1106:AC1106" ca="1" si="568">+H1097+H1063</f>
        <v>12860667.249874806</v>
      </c>
      <c r="I1106" s="4">
        <f t="shared" ca="1" si="568"/>
        <v>6544144.0395299634</v>
      </c>
      <c r="J1106" s="4">
        <f t="shared" ca="1" si="568"/>
        <v>1544676.0155572533</v>
      </c>
      <c r="K1106" s="4">
        <f t="shared" ca="1" si="568"/>
        <v>21469.662012919362</v>
      </c>
      <c r="L1106" s="4">
        <f t="shared" ca="1" si="568"/>
        <v>3823.8125736800475</v>
      </c>
      <c r="M1106" s="4">
        <f t="shared" ca="1" si="568"/>
        <v>1569969.4901438528</v>
      </c>
      <c r="N1106" s="4">
        <f t="shared" ca="1" si="568"/>
        <v>892586.52072865015</v>
      </c>
      <c r="O1106" s="4">
        <f t="shared" ca="1" si="568"/>
        <v>161930.58335909442</v>
      </c>
      <c r="P1106" s="4">
        <f t="shared" ca="1" si="568"/>
        <v>42246.705942395267</v>
      </c>
      <c r="Q1106" s="4">
        <f t="shared" ca="1" si="568"/>
        <v>0</v>
      </c>
      <c r="R1106" s="4">
        <f t="shared" ca="1" si="568"/>
        <v>1096763.8100301397</v>
      </c>
      <c r="S1106" s="4">
        <f t="shared" ca="1" si="568"/>
        <v>40199.503569253473</v>
      </c>
      <c r="T1106" s="4">
        <f t="shared" ca="1" si="568"/>
        <v>569702.24562064244</v>
      </c>
      <c r="U1106" s="4">
        <f t="shared" ca="1" si="568"/>
        <v>2786945.6163555277</v>
      </c>
      <c r="V1106" s="4">
        <f t="shared" ca="1" si="568"/>
        <v>0</v>
      </c>
      <c r="W1106" s="4">
        <f t="shared" ca="1" si="568"/>
        <v>3396847.3655454237</v>
      </c>
      <c r="X1106" s="4">
        <f t="shared" ca="1" si="568"/>
        <v>244773.17471609899</v>
      </c>
      <c r="Y1106" s="4">
        <f t="shared" ca="1" si="568"/>
        <v>4914.68236344656</v>
      </c>
      <c r="Z1106" s="4">
        <f t="shared" ca="1" si="568"/>
        <v>249687.85707954553</v>
      </c>
      <c r="AA1106" s="4">
        <f t="shared" ca="1" si="568"/>
        <v>3254.6875458799877</v>
      </c>
      <c r="AB1106" s="4">
        <f t="shared" ca="1" si="568"/>
        <v>0</v>
      </c>
      <c r="AC1106" s="4">
        <f t="shared" ca="1" si="568"/>
        <v>0</v>
      </c>
    </row>
    <row r="1107" spans="1:29" hidden="1" outlineLevel="1">
      <c r="E1107" s="11"/>
      <c r="F1107" s="107"/>
      <c r="G1107" s="52" t="str">
        <f>$G$11</f>
        <v>DISTPRI</v>
      </c>
      <c r="H1107" s="4">
        <f t="shared" ref="H1107:AC1107" ca="1" si="569">+H1098+H1064</f>
        <v>5034535.6298621129</v>
      </c>
      <c r="I1107" s="4">
        <f t="shared" ca="1" si="569"/>
        <v>3360377.850982164</v>
      </c>
      <c r="J1107" s="4">
        <f t="shared" ca="1" si="569"/>
        <v>744203.42936971784</v>
      </c>
      <c r="K1107" s="4">
        <f t="shared" ca="1" si="569"/>
        <v>11516.531179604242</v>
      </c>
      <c r="L1107" s="4">
        <f t="shared" ca="1" si="569"/>
        <v>0</v>
      </c>
      <c r="M1107" s="4">
        <f t="shared" ca="1" si="569"/>
        <v>755719.96054932196</v>
      </c>
      <c r="N1107" s="4">
        <f t="shared" ca="1" si="569"/>
        <v>388954.33027699718</v>
      </c>
      <c r="O1107" s="4">
        <f t="shared" ca="1" si="569"/>
        <v>93828.654083277885</v>
      </c>
      <c r="P1107" s="4">
        <f t="shared" ca="1" si="569"/>
        <v>0</v>
      </c>
      <c r="Q1107" s="4">
        <f t="shared" ca="1" si="569"/>
        <v>0</v>
      </c>
      <c r="R1107" s="4">
        <f t="shared" ca="1" si="569"/>
        <v>482782.98436027503</v>
      </c>
      <c r="S1107" s="4">
        <f t="shared" ca="1" si="569"/>
        <v>17632.334076344116</v>
      </c>
      <c r="T1107" s="4">
        <f t="shared" ca="1" si="569"/>
        <v>315142.51838638569</v>
      </c>
      <c r="U1107" s="4">
        <f t="shared" ca="1" si="569"/>
        <v>0</v>
      </c>
      <c r="V1107" s="4">
        <f t="shared" ca="1" si="569"/>
        <v>0</v>
      </c>
      <c r="W1107" s="4">
        <f t="shared" ca="1" si="569"/>
        <v>332774.85246272979</v>
      </c>
      <c r="X1107" s="4">
        <f t="shared" ca="1" si="569"/>
        <v>99569.34099008175</v>
      </c>
      <c r="Y1107" s="4">
        <f t="shared" ca="1" si="569"/>
        <v>1998.5136954824773</v>
      </c>
      <c r="Z1107" s="4">
        <f t="shared" ca="1" si="569"/>
        <v>101567.85468556423</v>
      </c>
      <c r="AA1107" s="4">
        <f t="shared" ca="1" si="569"/>
        <v>1312.1268220575946</v>
      </c>
      <c r="AB1107" s="4">
        <f t="shared" ca="1" si="569"/>
        <v>0</v>
      </c>
      <c r="AC1107" s="4">
        <f t="shared" ca="1" si="569"/>
        <v>0</v>
      </c>
    </row>
    <row r="1108" spans="1:29" hidden="1" outlineLevel="1">
      <c r="E1108" s="11"/>
      <c r="F1108" s="107"/>
      <c r="G1108" s="52" t="str">
        <f>$G$12</f>
        <v>DISTSEC</v>
      </c>
      <c r="H1108" s="4">
        <f t="shared" ref="H1108:AC1108" ca="1" si="570">+H1099+H1065</f>
        <v>3206341.8656217195</v>
      </c>
      <c r="I1108" s="4">
        <f t="shared" ca="1" si="570"/>
        <v>2422106.9389109705</v>
      </c>
      <c r="J1108" s="4">
        <f t="shared" ca="1" si="570"/>
        <v>470477.78771448106</v>
      </c>
      <c r="K1108" s="4">
        <f t="shared" ca="1" si="570"/>
        <v>0</v>
      </c>
      <c r="L1108" s="4">
        <f t="shared" ca="1" si="570"/>
        <v>0</v>
      </c>
      <c r="M1108" s="4">
        <f t="shared" ca="1" si="570"/>
        <v>470477.78771448106</v>
      </c>
      <c r="N1108" s="4">
        <f t="shared" ca="1" si="570"/>
        <v>218768.2402186346</v>
      </c>
      <c r="O1108" s="4">
        <f t="shared" ca="1" si="570"/>
        <v>0</v>
      </c>
      <c r="P1108" s="4">
        <f t="shared" ca="1" si="570"/>
        <v>0</v>
      </c>
      <c r="Q1108" s="4">
        <f t="shared" ca="1" si="570"/>
        <v>0</v>
      </c>
      <c r="R1108" s="4">
        <f t="shared" ca="1" si="570"/>
        <v>218768.2402186346</v>
      </c>
      <c r="S1108" s="4">
        <f t="shared" ca="1" si="570"/>
        <v>8184.2569112576393</v>
      </c>
      <c r="T1108" s="4">
        <f t="shared" ca="1" si="570"/>
        <v>0</v>
      </c>
      <c r="U1108" s="4">
        <f t="shared" ca="1" si="570"/>
        <v>0</v>
      </c>
      <c r="V1108" s="4">
        <f t="shared" ca="1" si="570"/>
        <v>0</v>
      </c>
      <c r="W1108" s="4">
        <f t="shared" ca="1" si="570"/>
        <v>8184.2569112576393</v>
      </c>
      <c r="X1108" s="4">
        <f t="shared" ca="1" si="570"/>
        <v>59139.482468727037</v>
      </c>
      <c r="Y1108" s="4">
        <f t="shared" ca="1" si="570"/>
        <v>0</v>
      </c>
      <c r="Z1108" s="4">
        <f t="shared" ca="1" si="570"/>
        <v>59139.482468727037</v>
      </c>
      <c r="AA1108" s="4">
        <f t="shared" ca="1" si="570"/>
        <v>699.23991403786385</v>
      </c>
      <c r="AB1108" s="4">
        <f t="shared" ca="1" si="570"/>
        <v>22502.94472792622</v>
      </c>
      <c r="AC1108" s="4">
        <f t="shared" ca="1" si="570"/>
        <v>4462.9747556851489</v>
      </c>
    </row>
    <row r="1109" spans="1:29" hidden="1" outlineLevel="1">
      <c r="E1109" s="11"/>
      <c r="F1109" s="107"/>
      <c r="G1109" s="52" t="str">
        <f>$G$13</f>
        <v>ENERGY</v>
      </c>
      <c r="H1109" s="4">
        <f t="shared" ref="H1109:AC1109" ca="1" si="571">+H1100+H1066</f>
        <v>1279679.4500211577</v>
      </c>
      <c r="I1109" s="4">
        <f t="shared" ca="1" si="571"/>
        <v>760757.83828630764</v>
      </c>
      <c r="J1109" s="4">
        <f t="shared" ca="1" si="571"/>
        <v>145583.43487433397</v>
      </c>
      <c r="K1109" s="4">
        <f t="shared" ca="1" si="571"/>
        <v>4843.0474178894037</v>
      </c>
      <c r="L1109" s="4">
        <f t="shared" ca="1" si="571"/>
        <v>995.55140866640784</v>
      </c>
      <c r="M1109" s="4">
        <f t="shared" ca="1" si="571"/>
        <v>151422.03370088976</v>
      </c>
      <c r="N1109" s="4">
        <f t="shared" ca="1" si="571"/>
        <v>49636.592529757414</v>
      </c>
      <c r="O1109" s="4">
        <f t="shared" ca="1" si="571"/>
        <v>32000.436760648096</v>
      </c>
      <c r="P1109" s="4">
        <f t="shared" ca="1" si="571"/>
        <v>8236.8330302424947</v>
      </c>
      <c r="Q1109" s="4">
        <f t="shared" ca="1" si="571"/>
        <v>342.42465747450859</v>
      </c>
      <c r="R1109" s="4">
        <f t="shared" ca="1" si="571"/>
        <v>90216.286978122502</v>
      </c>
      <c r="S1109" s="4">
        <f t="shared" ca="1" si="571"/>
        <v>3144.6507978114823</v>
      </c>
      <c r="T1109" s="4">
        <f t="shared" ca="1" si="571"/>
        <v>128448.56993616937</v>
      </c>
      <c r="U1109" s="4">
        <f t="shared" ca="1" si="571"/>
        <v>110700.27053513864</v>
      </c>
      <c r="V1109" s="4">
        <f t="shared" ca="1" si="571"/>
        <v>30178.907377016774</v>
      </c>
      <c r="W1109" s="4">
        <f t="shared" ca="1" si="571"/>
        <v>272472.39864613628</v>
      </c>
      <c r="X1109" s="4">
        <f t="shared" ca="1" si="571"/>
        <v>1426.8183938371562</v>
      </c>
      <c r="Y1109" s="4">
        <f t="shared" ca="1" si="571"/>
        <v>28.628826455138412</v>
      </c>
      <c r="Z1109" s="4">
        <f t="shared" ca="1" si="571"/>
        <v>1455.4472202922946</v>
      </c>
      <c r="AA1109" s="4">
        <f t="shared" ca="1" si="571"/>
        <v>25.537035963039781</v>
      </c>
      <c r="AB1109" s="4">
        <f t="shared" ca="1" si="571"/>
        <v>3211.9251135772647</v>
      </c>
      <c r="AC1109" s="4">
        <f t="shared" ca="1" si="571"/>
        <v>117.98303986874389</v>
      </c>
    </row>
    <row r="1110" spans="1:29" hidden="1" outlineLevel="1">
      <c r="E1110" s="11"/>
      <c r="F1110" s="107"/>
      <c r="G1110" s="52" t="str">
        <f>$G$14</f>
        <v>CUSTOMER</v>
      </c>
      <c r="H1110" s="4">
        <f t="shared" ref="H1110:AC1110" ca="1" si="572">+H1101+H1067</f>
        <v>439916.75810662913</v>
      </c>
      <c r="I1110" s="4">
        <f t="shared" ca="1" si="572"/>
        <v>274022.80091427511</v>
      </c>
      <c r="J1110" s="4">
        <f t="shared" ca="1" si="572"/>
        <v>66808.783658868444</v>
      </c>
      <c r="K1110" s="4">
        <f t="shared" ca="1" si="572"/>
        <v>5595.5966745236829</v>
      </c>
      <c r="L1110" s="4">
        <f t="shared" ca="1" si="572"/>
        <v>764.74249883576329</v>
      </c>
      <c r="M1110" s="4">
        <f t="shared" ca="1" si="572"/>
        <v>73169.122832227891</v>
      </c>
      <c r="N1110" s="4">
        <f t="shared" ca="1" si="572"/>
        <v>3531.6934075212353</v>
      </c>
      <c r="O1110" s="4">
        <f t="shared" ca="1" si="572"/>
        <v>2352.8643341830257</v>
      </c>
      <c r="P1110" s="4">
        <f t="shared" ca="1" si="572"/>
        <v>2853.4539309343904</v>
      </c>
      <c r="Q1110" s="4">
        <f t="shared" ca="1" si="572"/>
        <v>208.31728898872387</v>
      </c>
      <c r="R1110" s="4">
        <f t="shared" ca="1" si="572"/>
        <v>8946.328961627376</v>
      </c>
      <c r="S1110" s="4">
        <f t="shared" ca="1" si="572"/>
        <v>23.954241005658609</v>
      </c>
      <c r="T1110" s="4">
        <f t="shared" ca="1" si="572"/>
        <v>1539.7871835137964</v>
      </c>
      <c r="U1110" s="4">
        <f t="shared" ca="1" si="572"/>
        <v>1957.1964449307718</v>
      </c>
      <c r="V1110" s="4">
        <f t="shared" ca="1" si="572"/>
        <v>690.19982289018958</v>
      </c>
      <c r="W1110" s="4">
        <f t="shared" ca="1" si="572"/>
        <v>4211.1376923404168</v>
      </c>
      <c r="X1110" s="4">
        <f t="shared" ca="1" si="572"/>
        <v>514.41097845018749</v>
      </c>
      <c r="Y1110" s="4">
        <f t="shared" ca="1" si="572"/>
        <v>9.7389914735087544</v>
      </c>
      <c r="Z1110" s="4">
        <f t="shared" ca="1" si="572"/>
        <v>524.14996992369629</v>
      </c>
      <c r="AA1110" s="4">
        <f t="shared" ca="1" si="572"/>
        <v>50.195315063699233</v>
      </c>
      <c r="AB1110" s="4">
        <f t="shared" ca="1" si="572"/>
        <v>71397.206424028991</v>
      </c>
      <c r="AC1110" s="4">
        <f t="shared" ca="1" si="572"/>
        <v>7595.8159971419409</v>
      </c>
    </row>
    <row r="1111" spans="1:29" collapsed="1">
      <c r="B1111" s="104" t="s">
        <v>221</v>
      </c>
      <c r="E1111" s="4">
        <f>+E1102+E1068</f>
        <v>31782269.539999999</v>
      </c>
      <c r="F1111" s="175"/>
      <c r="G1111" s="52" t="str">
        <f>$G$15</f>
        <v>TOTAL</v>
      </c>
      <c r="H1111" s="4">
        <f t="shared" ref="H1111:AC1111" ca="1" si="573">+H1102+H1068</f>
        <v>31782269.540000007</v>
      </c>
      <c r="I1111" s="4">
        <f t="shared" ca="1" si="573"/>
        <v>18089744.906768225</v>
      </c>
      <c r="J1111" s="4">
        <f t="shared" ca="1" si="573"/>
        <v>4056675.5523399375</v>
      </c>
      <c r="K1111" s="4">
        <f t="shared" ca="1" si="573"/>
        <v>62408.57229071964</v>
      </c>
      <c r="L1111" s="4">
        <f t="shared" ca="1" si="573"/>
        <v>8044.0703257893447</v>
      </c>
      <c r="M1111" s="4">
        <f t="shared" ca="1" si="573"/>
        <v>4127128.1949564451</v>
      </c>
      <c r="N1111" s="4">
        <f t="shared" ca="1" si="573"/>
        <v>2125850.0913422951</v>
      </c>
      <c r="O1111" s="4">
        <f t="shared" ca="1" si="573"/>
        <v>451203.97064216994</v>
      </c>
      <c r="P1111" s="4">
        <f t="shared" ca="1" si="573"/>
        <v>86515.711028732971</v>
      </c>
      <c r="Q1111" s="4">
        <f t="shared" ca="1" si="573"/>
        <v>1502.636892305072</v>
      </c>
      <c r="R1111" s="4">
        <f t="shared" ca="1" si="573"/>
        <v>2665072.4099055016</v>
      </c>
      <c r="S1111" s="4">
        <f t="shared" ca="1" si="573"/>
        <v>96634.457093690027</v>
      </c>
      <c r="T1111" s="4">
        <f t="shared" ca="1" si="573"/>
        <v>1560261.7613933987</v>
      </c>
      <c r="U1111" s="4">
        <f t="shared" ca="1" si="573"/>
        <v>4262184.9272568068</v>
      </c>
      <c r="V1111" s="4">
        <f t="shared" ca="1" si="573"/>
        <v>301070.52415192116</v>
      </c>
      <c r="W1111" s="4">
        <f t="shared" ca="1" si="573"/>
        <v>6220151.6698958185</v>
      </c>
      <c r="X1111" s="4">
        <f t="shared" ca="1" si="573"/>
        <v>543459.44496733299</v>
      </c>
      <c r="Y1111" s="4">
        <f t="shared" ca="1" si="573"/>
        <v>9708.501186900472</v>
      </c>
      <c r="Z1111" s="4">
        <f t="shared" ca="1" si="573"/>
        <v>553167.94615423365</v>
      </c>
      <c r="AA1111" s="4">
        <f t="shared" ca="1" si="573"/>
        <v>7162.707656255272</v>
      </c>
      <c r="AB1111" s="4">
        <f t="shared" ca="1" si="573"/>
        <v>106005.21639645296</v>
      </c>
      <c r="AC1111" s="4">
        <f t="shared" ca="1" si="573"/>
        <v>13836.488267070834</v>
      </c>
    </row>
    <row r="1112" spans="1:29">
      <c r="F1112" s="176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</row>
    <row r="1113" spans="1:29" hidden="1" outlineLevel="1">
      <c r="E1113" s="11"/>
      <c r="F1113" s="107"/>
      <c r="G1113" s="52" t="str">
        <f>$G$8</f>
        <v>PRODUCTION</v>
      </c>
      <c r="H1113" s="4">
        <f t="shared" ref="H1113:AC1113" ca="1" si="574">+H963+H1104</f>
        <v>200900388.56470904</v>
      </c>
      <c r="I1113" s="4">
        <f t="shared" ca="1" si="574"/>
        <v>96429346.44585982</v>
      </c>
      <c r="J1113" s="4">
        <f t="shared" ca="1" si="574"/>
        <v>28167016.992107213</v>
      </c>
      <c r="K1113" s="4">
        <f t="shared" ca="1" si="574"/>
        <v>346752.16556500737</v>
      </c>
      <c r="L1113" s="4">
        <f t="shared" ca="1" si="574"/>
        <v>64440.277007867466</v>
      </c>
      <c r="M1113" s="4">
        <f t="shared" ca="1" si="574"/>
        <v>28578209.434680086</v>
      </c>
      <c r="N1113" s="4">
        <f t="shared" ca="1" si="574"/>
        <v>15586684.046137806</v>
      </c>
      <c r="O1113" s="4">
        <f t="shared" ca="1" si="574"/>
        <v>2914386.661040789</v>
      </c>
      <c r="P1113" s="4">
        <f t="shared" ca="1" si="574"/>
        <v>536740.68740490591</v>
      </c>
      <c r="Q1113" s="4">
        <f t="shared" ca="1" si="574"/>
        <v>16972.646408938759</v>
      </c>
      <c r="R1113" s="4">
        <f t="shared" ca="1" si="574"/>
        <v>19054784.040992443</v>
      </c>
      <c r="S1113" s="4">
        <f t="shared" ca="1" si="574"/>
        <v>749510.63816283655</v>
      </c>
      <c r="T1113" s="4">
        <f t="shared" ca="1" si="574"/>
        <v>10394897.890702033</v>
      </c>
      <c r="U1113" s="4">
        <f t="shared" ca="1" si="574"/>
        <v>33502351.678281903</v>
      </c>
      <c r="V1113" s="4">
        <f t="shared" ca="1" si="574"/>
        <v>7043020.0965752592</v>
      </c>
      <c r="W1113" s="4">
        <f t="shared" ca="1" si="574"/>
        <v>51689780.303722046</v>
      </c>
      <c r="X1113" s="4">
        <f t="shared" ca="1" si="574"/>
        <v>4587266.4965553554</v>
      </c>
      <c r="Y1113" s="4">
        <f t="shared" ca="1" si="574"/>
        <v>85676.066340802121</v>
      </c>
      <c r="Z1113" s="4">
        <f t="shared" ca="1" si="574"/>
        <v>4672942.5628961585</v>
      </c>
      <c r="AA1113" s="4">
        <f t="shared" ca="1" si="574"/>
        <v>65168.066936693103</v>
      </c>
      <c r="AB1113" s="4">
        <f t="shared" ca="1" si="574"/>
        <v>336903.37524354429</v>
      </c>
      <c r="AC1113" s="4">
        <f t="shared" ca="1" si="574"/>
        <v>73254.334378315252</v>
      </c>
    </row>
    <row r="1114" spans="1:29" hidden="1" outlineLevel="1">
      <c r="E1114" s="11"/>
      <c r="F1114" s="107"/>
      <c r="G1114" s="52" t="str">
        <f>$G$9</f>
        <v>BULKTRAN</v>
      </c>
      <c r="H1114" s="4">
        <f t="shared" ref="H1114:AC1114" ca="1" si="575">+H964+H1105</f>
        <v>34727840.2301725</v>
      </c>
      <c r="I1114" s="4">
        <f t="shared" ca="1" si="575"/>
        <v>7738977.5830265209</v>
      </c>
      <c r="J1114" s="4">
        <f t="shared" ca="1" si="575"/>
        <v>5393327.5017318809</v>
      </c>
      <c r="K1114" s="4">
        <f t="shared" ca="1" si="575"/>
        <v>54699.063270497689</v>
      </c>
      <c r="L1114" s="4">
        <f t="shared" ca="1" si="575"/>
        <v>-6656.6146700301597</v>
      </c>
      <c r="M1114" s="4">
        <f t="shared" ca="1" si="575"/>
        <v>5441369.9503323501</v>
      </c>
      <c r="N1114" s="4">
        <f t="shared" ca="1" si="575"/>
        <v>2971887.0857331054</v>
      </c>
      <c r="O1114" s="4">
        <f t="shared" ca="1" si="575"/>
        <v>897749.90243618097</v>
      </c>
      <c r="P1114" s="4">
        <f t="shared" ca="1" si="575"/>
        <v>138079.51121450635</v>
      </c>
      <c r="Q1114" s="4">
        <f t="shared" ca="1" si="575"/>
        <v>-1202.0593600935472</v>
      </c>
      <c r="R1114" s="4">
        <f t="shared" ca="1" si="575"/>
        <v>4006514.4400236993</v>
      </c>
      <c r="S1114" s="4">
        <f t="shared" ca="1" si="575"/>
        <v>111387.80731140732</v>
      </c>
      <c r="T1114" s="4">
        <f t="shared" ca="1" si="575"/>
        <v>3301632.8962098025</v>
      </c>
      <c r="U1114" s="4">
        <f t="shared" ca="1" si="575"/>
        <v>10507680.38488383</v>
      </c>
      <c r="V1114" s="4">
        <f t="shared" ca="1" si="575"/>
        <v>2577495.7729220549</v>
      </c>
      <c r="W1114" s="4">
        <f t="shared" ca="1" si="575"/>
        <v>16498196.861327095</v>
      </c>
      <c r="X1114" s="4">
        <f t="shared" ca="1" si="575"/>
        <v>908784.61497380631</v>
      </c>
      <c r="Y1114" s="4">
        <f t="shared" ca="1" si="575"/>
        <v>13699.462751254563</v>
      </c>
      <c r="Z1114" s="4">
        <f t="shared" ca="1" si="575"/>
        <v>922484.07772506075</v>
      </c>
      <c r="AA1114" s="4">
        <f t="shared" ca="1" si="575"/>
        <v>13792.616665689089</v>
      </c>
      <c r="AB1114" s="4">
        <f t="shared" ca="1" si="575"/>
        <v>86836.733557216707</v>
      </c>
      <c r="AC1114" s="4">
        <f t="shared" ca="1" si="575"/>
        <v>19667.967514890719</v>
      </c>
    </row>
    <row r="1115" spans="1:29" hidden="1" outlineLevel="1">
      <c r="E1115" s="11"/>
      <c r="F1115" s="107"/>
      <c r="G1115" s="52" t="str">
        <f>$G$10</f>
        <v>SUBTRAN</v>
      </c>
      <c r="H1115" s="4">
        <f t="shared" ref="H1115:AC1115" ca="1" si="576">+H965+H1106</f>
        <v>9607445.1384506468</v>
      </c>
      <c r="I1115" s="4">
        <f t="shared" ca="1" si="576"/>
        <v>2315619.0649888394</v>
      </c>
      <c r="J1115" s="4">
        <f t="shared" ca="1" si="576"/>
        <v>1491070.768588302</v>
      </c>
      <c r="K1115" s="4">
        <f t="shared" ca="1" si="576"/>
        <v>15422.451853292772</v>
      </c>
      <c r="L1115" s="4">
        <f t="shared" ca="1" si="576"/>
        <v>-1737.5466866207598</v>
      </c>
      <c r="M1115" s="4">
        <f t="shared" ca="1" si="576"/>
        <v>1504755.673754974</v>
      </c>
      <c r="N1115" s="4">
        <f t="shared" ca="1" si="576"/>
        <v>800732.51520995528</v>
      </c>
      <c r="O1115" s="4">
        <f t="shared" ca="1" si="576"/>
        <v>237738.18278241728</v>
      </c>
      <c r="P1115" s="4">
        <f t="shared" ca="1" si="576"/>
        <v>47756.539291944297</v>
      </c>
      <c r="Q1115" s="4">
        <f t="shared" ca="1" si="576"/>
        <v>0</v>
      </c>
      <c r="R1115" s="4">
        <f t="shared" ca="1" si="576"/>
        <v>1086227.2372843167</v>
      </c>
      <c r="S1115" s="4">
        <f t="shared" ca="1" si="576"/>
        <v>28924.777408065576</v>
      </c>
      <c r="T1115" s="4">
        <f t="shared" ca="1" si="576"/>
        <v>861938.95893912297</v>
      </c>
      <c r="U1115" s="4">
        <f t="shared" ca="1" si="576"/>
        <v>3559104.9725509076</v>
      </c>
      <c r="V1115" s="4">
        <f t="shared" ca="1" si="576"/>
        <v>0</v>
      </c>
      <c r="W1115" s="4">
        <f t="shared" ca="1" si="576"/>
        <v>4449968.7088980963</v>
      </c>
      <c r="X1115" s="4">
        <f t="shared" ca="1" si="576"/>
        <v>243431.12583987368</v>
      </c>
      <c r="Y1115" s="4">
        <f t="shared" ca="1" si="576"/>
        <v>3739.8571230544039</v>
      </c>
      <c r="Z1115" s="4">
        <f t="shared" ca="1" si="576"/>
        <v>247170.98296292807</v>
      </c>
      <c r="AA1115" s="4">
        <f t="shared" ca="1" si="576"/>
        <v>3703.4705614973909</v>
      </c>
      <c r="AB1115" s="4">
        <f t="shared" ca="1" si="576"/>
        <v>0</v>
      </c>
      <c r="AC1115" s="4">
        <f t="shared" ca="1" si="576"/>
        <v>0</v>
      </c>
    </row>
    <row r="1116" spans="1:29" hidden="1" outlineLevel="1">
      <c r="E1116" s="11"/>
      <c r="F1116" s="107"/>
      <c r="G1116" s="52" t="str">
        <f>$G$11</f>
        <v>DISTPRI</v>
      </c>
      <c r="H1116" s="4">
        <f t="shared" ref="H1116:AC1116" ca="1" si="577">+H966+H1107</f>
        <v>64561018.909498937</v>
      </c>
      <c r="I1116" s="4">
        <f t="shared" ca="1" si="577"/>
        <v>35110664.881861597</v>
      </c>
      <c r="J1116" s="4">
        <f t="shared" ca="1" si="577"/>
        <v>12911130.220996235</v>
      </c>
      <c r="K1116" s="4">
        <f t="shared" ca="1" si="577"/>
        <v>149180.50014205682</v>
      </c>
      <c r="L1116" s="4">
        <f t="shared" ca="1" si="577"/>
        <v>0</v>
      </c>
      <c r="M1116" s="4">
        <f t="shared" ca="1" si="577"/>
        <v>13060310.721138291</v>
      </c>
      <c r="N1116" s="4">
        <f t="shared" ca="1" si="577"/>
        <v>6919498.9093240164</v>
      </c>
      <c r="O1116" s="4">
        <f t="shared" ca="1" si="577"/>
        <v>1556131.3341380153</v>
      </c>
      <c r="P1116" s="4">
        <f t="shared" ca="1" si="577"/>
        <v>0</v>
      </c>
      <c r="Q1116" s="4">
        <f t="shared" ca="1" si="577"/>
        <v>0</v>
      </c>
      <c r="R1116" s="4">
        <f t="shared" ca="1" si="577"/>
        <v>8475630.2434620317</v>
      </c>
      <c r="S1116" s="4">
        <f t="shared" ca="1" si="577"/>
        <v>295850.52413885249</v>
      </c>
      <c r="T1116" s="4">
        <f t="shared" ca="1" si="577"/>
        <v>5481049.9095407519</v>
      </c>
      <c r="U1116" s="4">
        <f t="shared" ca="1" si="577"/>
        <v>0</v>
      </c>
      <c r="V1116" s="4">
        <f t="shared" ca="1" si="577"/>
        <v>0</v>
      </c>
      <c r="W1116" s="4">
        <f t="shared" ca="1" si="577"/>
        <v>5776900.433679604</v>
      </c>
      <c r="X1116" s="4">
        <f t="shared" ca="1" si="577"/>
        <v>2071076.3749733784</v>
      </c>
      <c r="Y1116" s="4">
        <f t="shared" ca="1" si="577"/>
        <v>36238.363653487642</v>
      </c>
      <c r="Z1116" s="4">
        <f t="shared" ca="1" si="577"/>
        <v>2107314.7386268661</v>
      </c>
      <c r="AA1116" s="4">
        <f t="shared" ca="1" si="577"/>
        <v>30197.890730560997</v>
      </c>
      <c r="AB1116" s="4">
        <f t="shared" ca="1" si="577"/>
        <v>0</v>
      </c>
      <c r="AC1116" s="4">
        <f t="shared" ca="1" si="577"/>
        <v>0</v>
      </c>
    </row>
    <row r="1117" spans="1:29" hidden="1" outlineLevel="1">
      <c r="E1117" s="11"/>
      <c r="F1117" s="107"/>
      <c r="G1117" s="52" t="str">
        <f>$G$12</f>
        <v>DISTSEC</v>
      </c>
      <c r="H1117" s="4">
        <f t="shared" ref="H1117:AC1117" ca="1" si="578">+H967+H1108</f>
        <v>26639798.944136318</v>
      </c>
      <c r="I1117" s="4">
        <f t="shared" ca="1" si="578"/>
        <v>17012779.767704431</v>
      </c>
      <c r="J1117" s="4">
        <f t="shared" ca="1" si="578"/>
        <v>5625344.2080448084</v>
      </c>
      <c r="K1117" s="4">
        <f t="shared" ca="1" si="578"/>
        <v>0</v>
      </c>
      <c r="L1117" s="4">
        <f t="shared" ca="1" si="578"/>
        <v>0</v>
      </c>
      <c r="M1117" s="4">
        <f t="shared" ca="1" si="578"/>
        <v>5625344.2080448084</v>
      </c>
      <c r="N1117" s="4">
        <f t="shared" ca="1" si="578"/>
        <v>2592152.7211527932</v>
      </c>
      <c r="O1117" s="4">
        <f t="shared" ca="1" si="578"/>
        <v>0</v>
      </c>
      <c r="P1117" s="4">
        <f t="shared" ca="1" si="578"/>
        <v>0</v>
      </c>
      <c r="Q1117" s="4">
        <f t="shared" ca="1" si="578"/>
        <v>0</v>
      </c>
      <c r="R1117" s="4">
        <f t="shared" ca="1" si="578"/>
        <v>2592152.7211527932</v>
      </c>
      <c r="S1117" s="4">
        <f t="shared" ca="1" si="578"/>
        <v>90530.343253128478</v>
      </c>
      <c r="T1117" s="4">
        <f t="shared" ca="1" si="578"/>
        <v>0</v>
      </c>
      <c r="U1117" s="4">
        <f t="shared" ca="1" si="578"/>
        <v>0</v>
      </c>
      <c r="V1117" s="4">
        <f t="shared" ca="1" si="578"/>
        <v>0</v>
      </c>
      <c r="W1117" s="4">
        <f t="shared" ca="1" si="578"/>
        <v>90530.343253128478</v>
      </c>
      <c r="X1117" s="4">
        <f t="shared" ca="1" si="578"/>
        <v>801827.49015420384</v>
      </c>
      <c r="Y1117" s="4">
        <f t="shared" ca="1" si="578"/>
        <v>0</v>
      </c>
      <c r="Z1117" s="4">
        <f t="shared" ca="1" si="578"/>
        <v>801827.49015420384</v>
      </c>
      <c r="AA1117" s="4">
        <f t="shared" ca="1" si="578"/>
        <v>10536.646712056106</v>
      </c>
      <c r="AB1117" s="4">
        <f t="shared" ca="1" si="578"/>
        <v>413764.56496907986</v>
      </c>
      <c r="AC1117" s="4">
        <f t="shared" ca="1" si="578"/>
        <v>92863.202145825853</v>
      </c>
    </row>
    <row r="1118" spans="1:29" hidden="1" outlineLevel="1">
      <c r="E1118" s="11"/>
      <c r="F1118" s="107"/>
      <c r="G1118" s="52" t="str">
        <f>$G$13</f>
        <v>ENERGY</v>
      </c>
      <c r="H1118" s="4">
        <f t="shared" ref="H1118:AC1118" ca="1" si="579">+H968+H1109</f>
        <v>174253424.53852537</v>
      </c>
      <c r="I1118" s="4">
        <f t="shared" ca="1" si="579"/>
        <v>77172125.850703478</v>
      </c>
      <c r="J1118" s="4">
        <f t="shared" ca="1" si="579"/>
        <v>21778694.582508344</v>
      </c>
      <c r="K1118" s="4">
        <f t="shared" ca="1" si="579"/>
        <v>296950.59994243231</v>
      </c>
      <c r="L1118" s="4">
        <f t="shared" ca="1" si="579"/>
        <v>72684.383285370481</v>
      </c>
      <c r="M1118" s="4">
        <f t="shared" ca="1" si="579"/>
        <v>22148329.565736149</v>
      </c>
      <c r="N1118" s="4">
        <f t="shared" ca="1" si="579"/>
        <v>13516677.395013239</v>
      </c>
      <c r="O1118" s="4">
        <f t="shared" ca="1" si="579"/>
        <v>1979237.9673939275</v>
      </c>
      <c r="P1118" s="4">
        <f t="shared" ca="1" si="579"/>
        <v>425742.43856475229</v>
      </c>
      <c r="Q1118" s="4">
        <f t="shared" ca="1" si="579"/>
        <v>22291.51967635773</v>
      </c>
      <c r="R1118" s="4">
        <f t="shared" ca="1" si="579"/>
        <v>15943949.320648273</v>
      </c>
      <c r="S1118" s="4">
        <f t="shared" ca="1" si="579"/>
        <v>764704.08948407625</v>
      </c>
      <c r="T1118" s="4">
        <f t="shared" ca="1" si="579"/>
        <v>9039775.9341722168</v>
      </c>
      <c r="U1118" s="4">
        <f t="shared" ca="1" si="579"/>
        <v>36688567.601213366</v>
      </c>
      <c r="V1118" s="4">
        <f t="shared" ca="1" si="579"/>
        <v>6605385.5851255627</v>
      </c>
      <c r="W1118" s="4">
        <f t="shared" ca="1" si="579"/>
        <v>53098433.209995218</v>
      </c>
      <c r="X1118" s="4">
        <f t="shared" ca="1" si="579"/>
        <v>3829212.1521657933</v>
      </c>
      <c r="Y1118" s="4">
        <f t="shared" ca="1" si="579"/>
        <v>78438.097255607499</v>
      </c>
      <c r="Z1118" s="4">
        <f t="shared" ca="1" si="579"/>
        <v>3907650.2494214005</v>
      </c>
      <c r="AA1118" s="4">
        <f t="shared" ca="1" si="579"/>
        <v>70160.185131266393</v>
      </c>
      <c r="AB1118" s="4">
        <f t="shared" ca="1" si="579"/>
        <v>1581342.6145132694</v>
      </c>
      <c r="AC1118" s="4">
        <f t="shared" ca="1" si="579"/>
        <v>331433.54237632133</v>
      </c>
    </row>
    <row r="1119" spans="1:29" hidden="1" outlineLevel="1">
      <c r="E1119" s="11"/>
      <c r="F1119" s="107"/>
      <c r="G1119" s="52" t="str">
        <f>$G$14</f>
        <v>CUSTOMER</v>
      </c>
      <c r="H1119" s="4">
        <f t="shared" ref="H1119:AC1119" ca="1" si="580">+H969+H1110</f>
        <v>23692430.577003784</v>
      </c>
      <c r="I1119" s="4">
        <f t="shared" ca="1" si="580"/>
        <v>12045709.557098964</v>
      </c>
      <c r="J1119" s="4">
        <f t="shared" ca="1" si="580"/>
        <v>4019936.992610082</v>
      </c>
      <c r="K1119" s="4">
        <f t="shared" ca="1" si="580"/>
        <v>179628.77084851867</v>
      </c>
      <c r="L1119" s="4">
        <f t="shared" ca="1" si="580"/>
        <v>27346.545008535322</v>
      </c>
      <c r="M1119" s="4">
        <f t="shared" ca="1" si="580"/>
        <v>4226912.3084671358</v>
      </c>
      <c r="N1119" s="4">
        <f t="shared" ca="1" si="580"/>
        <v>251000.16697369056</v>
      </c>
      <c r="O1119" s="4">
        <f t="shared" ca="1" si="580"/>
        <v>84651.407967983876</v>
      </c>
      <c r="P1119" s="4">
        <f t="shared" ca="1" si="580"/>
        <v>82731.935718696128</v>
      </c>
      <c r="Q1119" s="4">
        <f t="shared" ca="1" si="580"/>
        <v>5182.0588979681861</v>
      </c>
      <c r="R1119" s="4">
        <f t="shared" ca="1" si="580"/>
        <v>423565.56955833867</v>
      </c>
      <c r="S1119" s="4">
        <f t="shared" ca="1" si="580"/>
        <v>1663.0151672907584</v>
      </c>
      <c r="T1119" s="4">
        <f t="shared" ca="1" si="580"/>
        <v>60855.223800916625</v>
      </c>
      <c r="U1119" s="4">
        <f t="shared" ca="1" si="580"/>
        <v>136720.6080611778</v>
      </c>
      <c r="V1119" s="4">
        <f t="shared" ca="1" si="580"/>
        <v>50248.350194548446</v>
      </c>
      <c r="W1119" s="4">
        <f t="shared" ca="1" si="580"/>
        <v>249487.19722393359</v>
      </c>
      <c r="X1119" s="4">
        <f t="shared" ca="1" si="580"/>
        <v>55830.146302794077</v>
      </c>
      <c r="Y1119" s="4">
        <f t="shared" ca="1" si="580"/>
        <v>910.0999491061059</v>
      </c>
      <c r="Z1119" s="4">
        <f t="shared" ca="1" si="580"/>
        <v>56740.246251900186</v>
      </c>
      <c r="AA1119" s="4">
        <f t="shared" ca="1" si="580"/>
        <v>5735.1639390732116</v>
      </c>
      <c r="AB1119" s="4">
        <f t="shared" ca="1" si="580"/>
        <v>5703670.5399973141</v>
      </c>
      <c r="AC1119" s="4">
        <f t="shared" ca="1" si="580"/>
        <v>980609.99446712376</v>
      </c>
    </row>
    <row r="1120" spans="1:29" ht="13.8" collapsed="1">
      <c r="A1120" s="153" t="s">
        <v>146</v>
      </c>
      <c r="E1120" s="57">
        <f>+E970+E1111</f>
        <v>534382346.90249658</v>
      </c>
      <c r="F1120" s="175"/>
      <c r="G1120" s="52" t="str">
        <f>$G$15</f>
        <v>TOTAL</v>
      </c>
      <c r="H1120" s="4">
        <f t="shared" ref="H1120:AC1120" ca="1" si="581">+H970+H1111</f>
        <v>534382346.90249664</v>
      </c>
      <c r="I1120" s="4">
        <f t="shared" ca="1" si="581"/>
        <v>247825223.15124366</v>
      </c>
      <c r="J1120" s="4">
        <f t="shared" ca="1" si="581"/>
        <v>79386521.266586855</v>
      </c>
      <c r="K1120" s="4">
        <f t="shared" ca="1" si="581"/>
        <v>1042633.5516218059</v>
      </c>
      <c r="L1120" s="4">
        <f t="shared" ca="1" si="581"/>
        <v>156077.04394512222</v>
      </c>
      <c r="M1120" s="4">
        <f t="shared" ca="1" si="581"/>
        <v>80585231.862153783</v>
      </c>
      <c r="N1120" s="4">
        <f t="shared" ca="1" si="581"/>
        <v>42638632.839544587</v>
      </c>
      <c r="O1120" s="4">
        <f t="shared" ca="1" si="581"/>
        <v>7669895.4557593158</v>
      </c>
      <c r="P1120" s="4">
        <f t="shared" ca="1" si="581"/>
        <v>1231051.1121948047</v>
      </c>
      <c r="Q1120" s="4">
        <f t="shared" ca="1" si="581"/>
        <v>43244.165623171131</v>
      </c>
      <c r="R1120" s="4">
        <f t="shared" ca="1" si="581"/>
        <v>51582823.573121883</v>
      </c>
      <c r="S1120" s="4">
        <f t="shared" ca="1" si="581"/>
        <v>2042571.1949256575</v>
      </c>
      <c r="T1120" s="4">
        <f t="shared" ca="1" si="581"/>
        <v>29140150.813364848</v>
      </c>
      <c r="U1120" s="4">
        <f t="shared" ca="1" si="581"/>
        <v>84394425.244991183</v>
      </c>
      <c r="V1120" s="4">
        <f t="shared" ca="1" si="581"/>
        <v>16276149.804817423</v>
      </c>
      <c r="W1120" s="4">
        <f t="shared" ca="1" si="581"/>
        <v>131853297.05809912</v>
      </c>
      <c r="X1120" s="4">
        <f t="shared" ca="1" si="581"/>
        <v>12497428.400965204</v>
      </c>
      <c r="Y1120" s="4">
        <f t="shared" ca="1" si="581"/>
        <v>218701.94707331224</v>
      </c>
      <c r="Z1120" s="4">
        <f t="shared" ca="1" si="581"/>
        <v>12716130.348038517</v>
      </c>
      <c r="AA1120" s="4">
        <f t="shared" ca="1" si="581"/>
        <v>199294.04067683633</v>
      </c>
      <c r="AB1120" s="4">
        <f t="shared" ca="1" si="581"/>
        <v>8122517.8282804256</v>
      </c>
      <c r="AC1120" s="4">
        <f t="shared" ca="1" si="581"/>
        <v>1497829.0408824771</v>
      </c>
    </row>
    <row r="1121" spans="1:29" s="155" customFormat="1" ht="13.8" thickBot="1">
      <c r="F1121" s="179"/>
      <c r="I1121" s="156"/>
      <c r="J1121" s="156"/>
      <c r="K1121" s="156"/>
      <c r="L1121" s="156"/>
      <c r="M1121" s="156"/>
      <c r="N1121" s="156"/>
      <c r="O1121" s="156"/>
      <c r="P1121" s="156"/>
      <c r="Q1121" s="156"/>
      <c r="R1121" s="156"/>
      <c r="S1121" s="156"/>
      <c r="T1121" s="156"/>
      <c r="U1121" s="156"/>
      <c r="V1121" s="156"/>
      <c r="W1121" s="156"/>
      <c r="X1121" s="156"/>
      <c r="Y1121" s="156"/>
      <c r="Z1121" s="156"/>
      <c r="AA1121" s="156"/>
      <c r="AB1121" s="156"/>
      <c r="AC1121" s="156"/>
    </row>
    <row r="1122" spans="1:29" ht="18" thickTop="1">
      <c r="A1122" s="152" t="s">
        <v>17</v>
      </c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</row>
    <row r="1123" spans="1:29">
      <c r="B1123" s="104" t="s">
        <v>18</v>
      </c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</row>
    <row r="1124" spans="1:29">
      <c r="C1124" s="52" t="s">
        <v>7</v>
      </c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</row>
    <row r="1125" spans="1:29" s="48" customFormat="1" hidden="1" outlineLevel="1">
      <c r="A1125" s="53"/>
      <c r="B1125" s="104"/>
      <c r="C1125" s="52"/>
      <c r="D1125" s="52"/>
      <c r="F1125" s="175" t="str">
        <f>F1132</f>
        <v>LABOR_PROD</v>
      </c>
      <c r="G1125" s="52" t="str">
        <f>$G$8</f>
        <v>PRODUCTION</v>
      </c>
      <c r="H1125" s="50">
        <f t="shared" ref="H1125:H1156" si="582">SUBTOTAL(9,I1125:AC1125)</f>
        <v>3073851.32589975</v>
      </c>
      <c r="I1125" s="51">
        <f>VLOOKUP(CONCATENATE($F1125," ",$G1125),AllocFactorMatrix,(I$4+1),FALSE)*$E1132</f>
        <v>1581146.0265315478</v>
      </c>
      <c r="J1125" s="51">
        <f>VLOOKUP(CONCATENATE($F1125," ",$G1125),AllocFactorMatrix,(J$4+1),FALSE)*$E1132</f>
        <v>368723.49647826108</v>
      </c>
      <c r="K1125" s="51">
        <f>VLOOKUP(CONCATENATE($F1125," ",$G1125),AllocFactorMatrix,(K$4+1),FALSE)*$E1132</f>
        <v>5126.7166467341767</v>
      </c>
      <c r="L1125" s="51">
        <f>VLOOKUP(CONCATENATE($F1125," ",$G1125),AllocFactorMatrix,(L$4+1),FALSE)*$E1132</f>
        <v>714.01683361545156</v>
      </c>
      <c r="M1125" s="51">
        <f t="shared" ref="M1125:M1156" si="583">SUBTOTAL(9,J1125:L1125)</f>
        <v>374564.22995861067</v>
      </c>
      <c r="N1125" s="51">
        <f>VLOOKUP(CONCATENATE($F1125," ",$G1125),AllocFactorMatrix,(N$4+1),FALSE)*$E1132</f>
        <v>219467.24758654446</v>
      </c>
      <c r="O1125" s="51">
        <f>VLOOKUP(CONCATENATE($F1125," ",$G1125),AllocFactorMatrix,(O$4+1),FALSE)*$E1132</f>
        <v>39326.684039015927</v>
      </c>
      <c r="P1125" s="51">
        <f>VLOOKUP(CONCATENATE($F1125," ",$G1125),AllocFactorMatrix,(P$4+1),FALSE)*$E1132</f>
        <v>7975.0502015751881</v>
      </c>
      <c r="Q1125" s="51">
        <f>VLOOKUP(CONCATENATE($F1125," ",$G1125),AllocFactorMatrix,(Q$4+1),FALSE)*$E1132</f>
        <v>302.84892491190533</v>
      </c>
      <c r="R1125" s="51">
        <f>SUBTOTAL(9,N1125:Q1125)</f>
        <v>267071.83075204754</v>
      </c>
      <c r="S1125" s="51">
        <f>VLOOKUP(CONCATENATE($F1125," ",$G1125),AllocFactorMatrix,(S$4+1),FALSE)*$E1132</f>
        <v>10393.348367343386</v>
      </c>
      <c r="T1125" s="51">
        <f>VLOOKUP(CONCATENATE($F1125," ",$G1125),AllocFactorMatrix,(T$4+1),FALSE)*$E1132</f>
        <v>140316.20459409329</v>
      </c>
      <c r="U1125" s="51">
        <f>VLOOKUP(CONCATENATE($F1125," ",$G1125),AllocFactorMatrix,(U$4+1),FALSE)*$E1132</f>
        <v>536653.15546145057</v>
      </c>
      <c r="V1125" s="51">
        <f>VLOOKUP(CONCATENATE($F1125," ",$G1125),AllocFactorMatrix,(V$4+1),FALSE)*$E1132</f>
        <v>97219.696403594135</v>
      </c>
      <c r="W1125" s="51">
        <f>SUBTOTAL(9,S1125:V1125)</f>
        <v>784582.40482648136</v>
      </c>
      <c r="X1125" s="51">
        <f>VLOOKUP(CONCATENATE($F1125," ",$G1125),AllocFactorMatrix,(X$4+1),FALSE)*$E1132</f>
        <v>60234.896106603941</v>
      </c>
      <c r="Y1125" s="51">
        <f>VLOOKUP(CONCATENATE($F1125," ",$G1125),AllocFactorMatrix,(Y$4+1),FALSE)*$E1132</f>
        <v>1203.0453713274578</v>
      </c>
      <c r="Z1125" s="51">
        <f t="shared" ref="Z1125:Z1156" si="584">SUBTOTAL(9,X1125:Y1125)</f>
        <v>61437.941477931396</v>
      </c>
      <c r="AA1125" s="51">
        <f>VLOOKUP(CONCATENATE($F1125," ",$G1125),AllocFactorMatrix,(AA$4+1),FALSE)*$E1132</f>
        <v>794.59572787438015</v>
      </c>
      <c r="AB1125" s="51">
        <f>VLOOKUP(CONCATENATE($F1125," ",$G1125),AllocFactorMatrix,(AB$4+1),FALSE)*$E1132</f>
        <v>3530.0466363833334</v>
      </c>
      <c r="AC1125" s="51">
        <f>VLOOKUP(CONCATENATE($F1125," ",$G1125),AllocFactorMatrix,(AC$4+1),FALSE)*$E1132</f>
        <v>724.24998887299307</v>
      </c>
    </row>
    <row r="1126" spans="1:29" s="48" customFormat="1" hidden="1" outlineLevel="1">
      <c r="A1126" s="53"/>
      <c r="B1126" s="104"/>
      <c r="C1126" s="52"/>
      <c r="D1126" s="52"/>
      <c r="F1126" s="175" t="str">
        <f>F1132</f>
        <v>LABOR_PROD</v>
      </c>
      <c r="G1126" s="52" t="str">
        <f>$G$9</f>
        <v>BULKTRAN</v>
      </c>
      <c r="H1126" s="50">
        <f t="shared" si="582"/>
        <v>0</v>
      </c>
      <c r="I1126" s="51">
        <f>VLOOKUP(CONCATENATE($F1126," ",$G1126),AllocFactorMatrix,(I$4+1),FALSE)*$E1132</f>
        <v>0</v>
      </c>
      <c r="J1126" s="51">
        <f>VLOOKUP(CONCATENATE($F1126," ",$G1126),AllocFactorMatrix,(J$4+1),FALSE)*$E1132</f>
        <v>0</v>
      </c>
      <c r="K1126" s="51">
        <f>VLOOKUP(CONCATENATE($F1126," ",$G1126),AllocFactorMatrix,(K$4+1),FALSE)*$E1132</f>
        <v>0</v>
      </c>
      <c r="L1126" s="51">
        <f>VLOOKUP(CONCATENATE($F1126," ",$G1126),AllocFactorMatrix,(L$4+1),FALSE)*$E1132</f>
        <v>0</v>
      </c>
      <c r="M1126" s="51">
        <f t="shared" si="583"/>
        <v>0</v>
      </c>
      <c r="N1126" s="51">
        <f>VLOOKUP(CONCATENATE($F1126," ",$G1126),AllocFactorMatrix,(N$4+1),FALSE)*$E1132</f>
        <v>0</v>
      </c>
      <c r="O1126" s="51">
        <f>VLOOKUP(CONCATENATE($F1126," ",$G1126),AllocFactorMatrix,(O$4+1),FALSE)*$E1132</f>
        <v>0</v>
      </c>
      <c r="P1126" s="51">
        <f>VLOOKUP(CONCATENATE($F1126," ",$G1126),AllocFactorMatrix,(P$4+1),FALSE)*$E1132</f>
        <v>0</v>
      </c>
      <c r="Q1126" s="51">
        <f>VLOOKUP(CONCATENATE($F1126," ",$G1126),AllocFactorMatrix,(Q$4+1),FALSE)*$E1132</f>
        <v>0</v>
      </c>
      <c r="R1126" s="51">
        <f t="shared" ref="R1126:R1156" si="585">SUBTOTAL(9,N1126:Q1126)</f>
        <v>0</v>
      </c>
      <c r="S1126" s="51">
        <f>VLOOKUP(CONCATENATE($F1126," ",$G1126),AllocFactorMatrix,(S$4+1),FALSE)*$E1132</f>
        <v>0</v>
      </c>
      <c r="T1126" s="51">
        <f>VLOOKUP(CONCATENATE($F1126," ",$G1126),AllocFactorMatrix,(T$4+1),FALSE)*$E1132</f>
        <v>0</v>
      </c>
      <c r="U1126" s="51">
        <f>VLOOKUP(CONCATENATE($F1126," ",$G1126),AllocFactorMatrix,(U$4+1),FALSE)*$E1132</f>
        <v>0</v>
      </c>
      <c r="V1126" s="51">
        <f>VLOOKUP(CONCATENATE($F1126," ",$G1126),AllocFactorMatrix,(V$4+1),FALSE)*$E1132</f>
        <v>0</v>
      </c>
      <c r="W1126" s="51">
        <f t="shared" ref="W1126:W1132" si="586">SUBTOTAL(9,S1126:V1126)</f>
        <v>0</v>
      </c>
      <c r="X1126" s="51">
        <f>VLOOKUP(CONCATENATE($F1126," ",$G1126),AllocFactorMatrix,(X$4+1),FALSE)*$E1132</f>
        <v>0</v>
      </c>
      <c r="Y1126" s="51">
        <f>VLOOKUP(CONCATENATE($F1126," ",$G1126),AllocFactorMatrix,(Y$4+1),FALSE)*$E1132</f>
        <v>0</v>
      </c>
      <c r="Z1126" s="51">
        <f t="shared" si="584"/>
        <v>0</v>
      </c>
      <c r="AA1126" s="51">
        <f>VLOOKUP(CONCATENATE($F1126," ",$G1126),AllocFactorMatrix,(AA$4+1),FALSE)*$E1132</f>
        <v>0</v>
      </c>
      <c r="AB1126" s="51">
        <f>VLOOKUP(CONCATENATE($F1126," ",$G1126),AllocFactorMatrix,(AB$4+1),FALSE)*$E1132</f>
        <v>0</v>
      </c>
      <c r="AC1126" s="51">
        <f>VLOOKUP(CONCATENATE($F1126," ",$G1126),AllocFactorMatrix,(AC$4+1),FALSE)*$E1132</f>
        <v>0</v>
      </c>
    </row>
    <row r="1127" spans="1:29" s="48" customFormat="1" hidden="1" outlineLevel="1">
      <c r="A1127" s="53"/>
      <c r="B1127" s="104"/>
      <c r="C1127" s="52"/>
      <c r="D1127" s="52"/>
      <c r="F1127" s="175" t="str">
        <f>F1132</f>
        <v>LABOR_PROD</v>
      </c>
      <c r="G1127" s="52" t="str">
        <f>$G$10</f>
        <v>SUBTRAN</v>
      </c>
      <c r="H1127" s="50">
        <f t="shared" si="582"/>
        <v>0</v>
      </c>
      <c r="I1127" s="51">
        <f>VLOOKUP(CONCATENATE($F1127," ",$G1127),AllocFactorMatrix,(I$4+1),FALSE)*$E1132</f>
        <v>0</v>
      </c>
      <c r="J1127" s="51">
        <f>VLOOKUP(CONCATENATE($F1127," ",$G1127),AllocFactorMatrix,(J$4+1),FALSE)*$E1132</f>
        <v>0</v>
      </c>
      <c r="K1127" s="51">
        <f>VLOOKUP(CONCATENATE($F1127," ",$G1127),AllocFactorMatrix,(K$4+1),FALSE)*$E1132</f>
        <v>0</v>
      </c>
      <c r="L1127" s="51">
        <f>VLOOKUP(CONCATENATE($F1127," ",$G1127),AllocFactorMatrix,(L$4+1),FALSE)*$E1132</f>
        <v>0</v>
      </c>
      <c r="M1127" s="51">
        <f t="shared" si="583"/>
        <v>0</v>
      </c>
      <c r="N1127" s="51">
        <f>VLOOKUP(CONCATENATE($F1127," ",$G1127),AllocFactorMatrix,(N$4+1),FALSE)*$E1132</f>
        <v>0</v>
      </c>
      <c r="O1127" s="51">
        <f>VLOOKUP(CONCATENATE($F1127," ",$G1127),AllocFactorMatrix,(O$4+1),FALSE)*$E1132</f>
        <v>0</v>
      </c>
      <c r="P1127" s="51">
        <f>VLOOKUP(CONCATENATE($F1127," ",$G1127),AllocFactorMatrix,(P$4+1),FALSE)*$E1132</f>
        <v>0</v>
      </c>
      <c r="Q1127" s="51">
        <f>VLOOKUP(CONCATENATE($F1127," ",$G1127),AllocFactorMatrix,(Q$4+1),FALSE)*$E1132</f>
        <v>0</v>
      </c>
      <c r="R1127" s="51">
        <f t="shared" si="585"/>
        <v>0</v>
      </c>
      <c r="S1127" s="51">
        <f>VLOOKUP(CONCATENATE($F1127," ",$G1127),AllocFactorMatrix,(S$4+1),FALSE)*$E1132</f>
        <v>0</v>
      </c>
      <c r="T1127" s="51">
        <f>VLOOKUP(CONCATENATE($F1127," ",$G1127),AllocFactorMatrix,(T$4+1),FALSE)*$E1132</f>
        <v>0</v>
      </c>
      <c r="U1127" s="51">
        <f>VLOOKUP(CONCATENATE($F1127," ",$G1127),AllocFactorMatrix,(U$4+1),FALSE)*$E1132</f>
        <v>0</v>
      </c>
      <c r="V1127" s="51">
        <f>VLOOKUP(CONCATENATE($F1127," ",$G1127),AllocFactorMatrix,(V$4+1),FALSE)*$E1132</f>
        <v>0</v>
      </c>
      <c r="W1127" s="51">
        <f t="shared" si="586"/>
        <v>0</v>
      </c>
      <c r="X1127" s="51">
        <f>VLOOKUP(CONCATENATE($F1127," ",$G1127),AllocFactorMatrix,(X$4+1),FALSE)*$E1132</f>
        <v>0</v>
      </c>
      <c r="Y1127" s="51">
        <f>VLOOKUP(CONCATENATE($F1127," ",$G1127),AllocFactorMatrix,(Y$4+1),FALSE)*$E1132</f>
        <v>0</v>
      </c>
      <c r="Z1127" s="51">
        <f t="shared" si="584"/>
        <v>0</v>
      </c>
      <c r="AA1127" s="51">
        <f>VLOOKUP(CONCATENATE($F1127," ",$G1127),AllocFactorMatrix,(AA$4+1),FALSE)*$E1132</f>
        <v>0</v>
      </c>
      <c r="AB1127" s="51">
        <f>VLOOKUP(CONCATENATE($F1127," ",$G1127),AllocFactorMatrix,(AB$4+1),FALSE)*$E1132</f>
        <v>0</v>
      </c>
      <c r="AC1127" s="51">
        <f>VLOOKUP(CONCATENATE($F1127," ",$G1127),AllocFactorMatrix,(AC$4+1),FALSE)*$E1132</f>
        <v>0</v>
      </c>
    </row>
    <row r="1128" spans="1:29" s="48" customFormat="1" hidden="1" outlineLevel="1">
      <c r="A1128" s="53"/>
      <c r="B1128" s="104"/>
      <c r="C1128" s="52"/>
      <c r="D1128" s="52"/>
      <c r="F1128" s="175" t="str">
        <f>F1132</f>
        <v>LABOR_PROD</v>
      </c>
      <c r="G1128" s="52" t="str">
        <f>$G$11</f>
        <v>DISTPRI</v>
      </c>
      <c r="H1128" s="50">
        <f t="shared" si="582"/>
        <v>0</v>
      </c>
      <c r="I1128" s="51">
        <f>VLOOKUP(CONCATENATE($F1128," ",$G1128),AllocFactorMatrix,(I$4+1),FALSE)*$E1132</f>
        <v>0</v>
      </c>
      <c r="J1128" s="51">
        <f>VLOOKUP(CONCATENATE($F1128," ",$G1128),AllocFactorMatrix,(J$4+1),FALSE)*$E1132</f>
        <v>0</v>
      </c>
      <c r="K1128" s="51">
        <f>VLOOKUP(CONCATENATE($F1128," ",$G1128),AllocFactorMatrix,(K$4+1),FALSE)*$E1132</f>
        <v>0</v>
      </c>
      <c r="L1128" s="51">
        <f>VLOOKUP(CONCATENATE($F1128," ",$G1128),AllocFactorMatrix,(L$4+1),FALSE)*$E1132</f>
        <v>0</v>
      </c>
      <c r="M1128" s="51">
        <f t="shared" si="583"/>
        <v>0</v>
      </c>
      <c r="N1128" s="51">
        <f>VLOOKUP(CONCATENATE($F1128," ",$G1128),AllocFactorMatrix,(N$4+1),FALSE)*$E1132</f>
        <v>0</v>
      </c>
      <c r="O1128" s="51">
        <f>VLOOKUP(CONCATENATE($F1128," ",$G1128),AllocFactorMatrix,(O$4+1),FALSE)*$E1132</f>
        <v>0</v>
      </c>
      <c r="P1128" s="51">
        <f>VLOOKUP(CONCATENATE($F1128," ",$G1128),AllocFactorMatrix,(P$4+1),FALSE)*$E1132</f>
        <v>0</v>
      </c>
      <c r="Q1128" s="51">
        <f>VLOOKUP(CONCATENATE($F1128," ",$G1128),AllocFactorMatrix,(Q$4+1),FALSE)*$E1132</f>
        <v>0</v>
      </c>
      <c r="R1128" s="51">
        <f t="shared" si="585"/>
        <v>0</v>
      </c>
      <c r="S1128" s="51">
        <f>VLOOKUP(CONCATENATE($F1128," ",$G1128),AllocFactorMatrix,(S$4+1),FALSE)*$E1132</f>
        <v>0</v>
      </c>
      <c r="T1128" s="51">
        <f>VLOOKUP(CONCATENATE($F1128," ",$G1128),AllocFactorMatrix,(T$4+1),FALSE)*$E1132</f>
        <v>0</v>
      </c>
      <c r="U1128" s="51">
        <f>VLOOKUP(CONCATENATE($F1128," ",$G1128),AllocFactorMatrix,(U$4+1),FALSE)*$E1132</f>
        <v>0</v>
      </c>
      <c r="V1128" s="51">
        <f>VLOOKUP(CONCATENATE($F1128," ",$G1128),AllocFactorMatrix,(V$4+1),FALSE)*$E1132</f>
        <v>0</v>
      </c>
      <c r="W1128" s="51">
        <f t="shared" si="586"/>
        <v>0</v>
      </c>
      <c r="X1128" s="51">
        <f>VLOOKUP(CONCATENATE($F1128," ",$G1128),AllocFactorMatrix,(X$4+1),FALSE)*$E1132</f>
        <v>0</v>
      </c>
      <c r="Y1128" s="51">
        <f>VLOOKUP(CONCATENATE($F1128," ",$G1128),AllocFactorMatrix,(Y$4+1),FALSE)*$E1132</f>
        <v>0</v>
      </c>
      <c r="Z1128" s="51">
        <f t="shared" si="584"/>
        <v>0</v>
      </c>
      <c r="AA1128" s="51">
        <f>VLOOKUP(CONCATENATE($F1128," ",$G1128),AllocFactorMatrix,(AA$4+1),FALSE)*$E1132</f>
        <v>0</v>
      </c>
      <c r="AB1128" s="51">
        <f>VLOOKUP(CONCATENATE($F1128," ",$G1128),AllocFactorMatrix,(AB$4+1),FALSE)*$E1132</f>
        <v>0</v>
      </c>
      <c r="AC1128" s="51">
        <f>VLOOKUP(CONCATENATE($F1128," ",$G1128),AllocFactorMatrix,(AC$4+1),FALSE)*$E1132</f>
        <v>0</v>
      </c>
    </row>
    <row r="1129" spans="1:29" s="48" customFormat="1" hidden="1" outlineLevel="1">
      <c r="A1129" s="53"/>
      <c r="B1129" s="104"/>
      <c r="C1129" s="52"/>
      <c r="D1129" s="52"/>
      <c r="F1129" s="175" t="str">
        <f>F1132</f>
        <v>LABOR_PROD</v>
      </c>
      <c r="G1129" s="52" t="str">
        <f>$G$12</f>
        <v>DISTSEC</v>
      </c>
      <c r="H1129" s="50">
        <f t="shared" si="582"/>
        <v>0</v>
      </c>
      <c r="I1129" s="51">
        <f>VLOOKUP(CONCATENATE($F1129," ",$G1129),AllocFactorMatrix,(I$4+1),FALSE)*$E1132</f>
        <v>0</v>
      </c>
      <c r="J1129" s="51">
        <f>VLOOKUP(CONCATENATE($F1129," ",$G1129),AllocFactorMatrix,(J$4+1),FALSE)*$E1132</f>
        <v>0</v>
      </c>
      <c r="K1129" s="51">
        <f>VLOOKUP(CONCATENATE($F1129," ",$G1129),AllocFactorMatrix,(K$4+1),FALSE)*$E1132</f>
        <v>0</v>
      </c>
      <c r="L1129" s="51">
        <f>VLOOKUP(CONCATENATE($F1129," ",$G1129),AllocFactorMatrix,(L$4+1),FALSE)*$E1132</f>
        <v>0</v>
      </c>
      <c r="M1129" s="51">
        <f t="shared" si="583"/>
        <v>0</v>
      </c>
      <c r="N1129" s="51">
        <f>VLOOKUP(CONCATENATE($F1129," ",$G1129),AllocFactorMatrix,(N$4+1),FALSE)*$E1132</f>
        <v>0</v>
      </c>
      <c r="O1129" s="51">
        <f>VLOOKUP(CONCATENATE($F1129," ",$G1129),AllocFactorMatrix,(O$4+1),FALSE)*$E1132</f>
        <v>0</v>
      </c>
      <c r="P1129" s="51">
        <f>VLOOKUP(CONCATENATE($F1129," ",$G1129),AllocFactorMatrix,(P$4+1),FALSE)*$E1132</f>
        <v>0</v>
      </c>
      <c r="Q1129" s="51">
        <f>VLOOKUP(CONCATENATE($F1129," ",$G1129),AllocFactorMatrix,(Q$4+1),FALSE)*$E1132</f>
        <v>0</v>
      </c>
      <c r="R1129" s="51">
        <f t="shared" si="585"/>
        <v>0</v>
      </c>
      <c r="S1129" s="51">
        <f>VLOOKUP(CONCATENATE($F1129," ",$G1129),AllocFactorMatrix,(S$4+1),FALSE)*$E1132</f>
        <v>0</v>
      </c>
      <c r="T1129" s="51">
        <f>VLOOKUP(CONCATENATE($F1129," ",$G1129),AllocFactorMatrix,(T$4+1),FALSE)*$E1132</f>
        <v>0</v>
      </c>
      <c r="U1129" s="51">
        <f>VLOOKUP(CONCATENATE($F1129," ",$G1129),AllocFactorMatrix,(U$4+1),FALSE)*$E1132</f>
        <v>0</v>
      </c>
      <c r="V1129" s="51">
        <f>VLOOKUP(CONCATENATE($F1129," ",$G1129),AllocFactorMatrix,(V$4+1),FALSE)*$E1132</f>
        <v>0</v>
      </c>
      <c r="W1129" s="51">
        <f t="shared" si="586"/>
        <v>0</v>
      </c>
      <c r="X1129" s="51">
        <f>VLOOKUP(CONCATENATE($F1129," ",$G1129),AllocFactorMatrix,(X$4+1),FALSE)*$E1132</f>
        <v>0</v>
      </c>
      <c r="Y1129" s="51">
        <f>VLOOKUP(CONCATENATE($F1129," ",$G1129),AllocFactorMatrix,(Y$4+1),FALSE)*$E1132</f>
        <v>0</v>
      </c>
      <c r="Z1129" s="51">
        <f t="shared" si="584"/>
        <v>0</v>
      </c>
      <c r="AA1129" s="51">
        <f>VLOOKUP(CONCATENATE($F1129," ",$G1129),AllocFactorMatrix,(AA$4+1),FALSE)*$E1132</f>
        <v>0</v>
      </c>
      <c r="AB1129" s="51">
        <f>VLOOKUP(CONCATENATE($F1129," ",$G1129),AllocFactorMatrix,(AB$4+1),FALSE)*$E1132</f>
        <v>0</v>
      </c>
      <c r="AC1129" s="51">
        <f>VLOOKUP(CONCATENATE($F1129," ",$G1129),AllocFactorMatrix,(AC$4+1),FALSE)*$E1132</f>
        <v>0</v>
      </c>
    </row>
    <row r="1130" spans="1:29" s="48" customFormat="1" hidden="1" outlineLevel="1">
      <c r="A1130" s="53"/>
      <c r="B1130" s="104"/>
      <c r="C1130" s="52"/>
      <c r="D1130" s="52"/>
      <c r="F1130" s="175" t="str">
        <f>F1132</f>
        <v>LABOR_PROD</v>
      </c>
      <c r="G1130" s="52" t="str">
        <f>$G$13</f>
        <v>ENERGY</v>
      </c>
      <c r="H1130" s="50">
        <f t="shared" si="582"/>
        <v>1229458.6741002512</v>
      </c>
      <c r="I1130" s="51">
        <f>VLOOKUP(CONCATENATE($F1130," ",$G1130),AllocFactorMatrix,(I$4+1),FALSE)*$E1132</f>
        <v>481070.22397201753</v>
      </c>
      <c r="J1130" s="51">
        <f>VLOOKUP(CONCATENATE($F1130," ",$G1130),AllocFactorMatrix,(J$4+1),FALSE)*$E1132</f>
        <v>138787.36383659867</v>
      </c>
      <c r="K1130" s="51">
        <f>VLOOKUP(CONCATENATE($F1130," ",$G1130),AllocFactorMatrix,(K$4+1),FALSE)*$E1132</f>
        <v>1934.3996170728572</v>
      </c>
      <c r="L1130" s="51">
        <f>VLOOKUP(CONCATENATE($F1130," ",$G1130),AllocFactorMatrix,(L$4+1),FALSE)*$E1132</f>
        <v>270.42742704116097</v>
      </c>
      <c r="M1130" s="51">
        <f t="shared" si="583"/>
        <v>140992.1908807127</v>
      </c>
      <c r="N1130" s="51">
        <f>VLOOKUP(CONCATENATE($F1130," ",$G1130),AllocFactorMatrix,(N$4+1),FALSE)*$E1132</f>
        <v>90048.61650347033</v>
      </c>
      <c r="O1130" s="51">
        <f>VLOOKUP(CONCATENATE($F1130," ",$G1130),AllocFactorMatrix,(O$4+1),FALSE)*$E1132</f>
        <v>16059.177095740852</v>
      </c>
      <c r="P1130" s="51">
        <f>VLOOKUP(CONCATENATE($F1130," ",$G1130),AllocFactorMatrix,(P$4+1),FALSE)*$E1132</f>
        <v>3270.236568504482</v>
      </c>
      <c r="Q1130" s="51">
        <f>VLOOKUP(CONCATENATE($F1130," ",$G1130),AllocFactorMatrix,(Q$4+1),FALSE)*$E1132</f>
        <v>123.51794193894976</v>
      </c>
      <c r="R1130" s="51">
        <f t="shared" si="585"/>
        <v>109501.5481096546</v>
      </c>
      <c r="S1130" s="51">
        <f>VLOOKUP(CONCATENATE($F1130," ",$G1130),AllocFactorMatrix,(S$4+1),FALSE)*$E1132</f>
        <v>4715.8476832199221</v>
      </c>
      <c r="T1130" s="51">
        <f>VLOOKUP(CONCATENATE($F1130," ",$G1130),AllocFactorMatrix,(T$4+1),FALSE)*$E1132</f>
        <v>74558.448518168603</v>
      </c>
      <c r="U1130" s="51">
        <f>VLOOKUP(CONCATENATE($F1130," ",$G1130),AllocFactorMatrix,(U$4+1),FALSE)*$E1132</f>
        <v>320663.75229126652</v>
      </c>
      <c r="V1130" s="51">
        <f>VLOOKUP(CONCATENATE($F1130," ",$G1130),AllocFactorMatrix,(V$4+1),FALSE)*$E1132</f>
        <v>60320.20105583853</v>
      </c>
      <c r="W1130" s="51">
        <f t="shared" si="586"/>
        <v>460258.24954849359</v>
      </c>
      <c r="X1130" s="51">
        <f>VLOOKUP(CONCATENATE($F1130," ",$G1130),AllocFactorMatrix,(X$4+1),FALSE)*$E1132</f>
        <v>24735.462297393937</v>
      </c>
      <c r="Y1130" s="51">
        <f>VLOOKUP(CONCATENATE($F1130," ",$G1130),AllocFactorMatrix,(Y$4+1),FALSE)*$E1132</f>
        <v>496.31211684570673</v>
      </c>
      <c r="Z1130" s="51">
        <f t="shared" si="584"/>
        <v>25231.774414239644</v>
      </c>
      <c r="AA1130" s="51">
        <f>VLOOKUP(CONCATENATE($F1130," ",$G1130),AllocFactorMatrix,(AA$4+1),FALSE)*$E1132</f>
        <v>442.71253649331391</v>
      </c>
      <c r="AB1130" s="51">
        <f>VLOOKUP(CONCATENATE($F1130," ",$G1130),AllocFactorMatrix,(AB$4+1),FALSE)*$E1132</f>
        <v>9916.6091968915953</v>
      </c>
      <c r="AC1130" s="51">
        <f>VLOOKUP(CONCATENATE($F1130," ",$G1130),AllocFactorMatrix,(AC$4+1),FALSE)*$E1132</f>
        <v>2045.3654417482337</v>
      </c>
    </row>
    <row r="1131" spans="1:29" s="48" customFormat="1" hidden="1" outlineLevel="1">
      <c r="A1131" s="53"/>
      <c r="B1131" s="104"/>
      <c r="C1131" s="52"/>
      <c r="D1131" s="52"/>
      <c r="F1131" s="175" t="str">
        <f>F1132</f>
        <v>LABOR_PROD</v>
      </c>
      <c r="G1131" s="52" t="str">
        <f>$G$14</f>
        <v>CUSTOMER</v>
      </c>
      <c r="H1131" s="50">
        <f t="shared" si="582"/>
        <v>0</v>
      </c>
      <c r="I1131" s="51">
        <f>VLOOKUP(CONCATENATE($F1131," ",$G1131),AllocFactorMatrix,(I$4+1),FALSE)*$E1132</f>
        <v>0</v>
      </c>
      <c r="J1131" s="51">
        <f>VLOOKUP(CONCATENATE($F1131," ",$G1131),AllocFactorMatrix,(J$4+1),FALSE)*$E1132</f>
        <v>0</v>
      </c>
      <c r="K1131" s="51">
        <f>VLOOKUP(CONCATENATE($F1131," ",$G1131),AllocFactorMatrix,(K$4+1),FALSE)*$E1132</f>
        <v>0</v>
      </c>
      <c r="L1131" s="51">
        <f>VLOOKUP(CONCATENATE($F1131," ",$G1131),AllocFactorMatrix,(L$4+1),FALSE)*$E1132</f>
        <v>0</v>
      </c>
      <c r="M1131" s="51">
        <f t="shared" si="583"/>
        <v>0</v>
      </c>
      <c r="N1131" s="51">
        <f>VLOOKUP(CONCATENATE($F1131," ",$G1131),AllocFactorMatrix,(N$4+1),FALSE)*$E1132</f>
        <v>0</v>
      </c>
      <c r="O1131" s="51">
        <f>VLOOKUP(CONCATENATE($F1131," ",$G1131),AllocFactorMatrix,(O$4+1),FALSE)*$E1132</f>
        <v>0</v>
      </c>
      <c r="P1131" s="51">
        <f>VLOOKUP(CONCATENATE($F1131," ",$G1131),AllocFactorMatrix,(P$4+1),FALSE)*$E1132</f>
        <v>0</v>
      </c>
      <c r="Q1131" s="51">
        <f>VLOOKUP(CONCATENATE($F1131," ",$G1131),AllocFactorMatrix,(Q$4+1),FALSE)*$E1132</f>
        <v>0</v>
      </c>
      <c r="R1131" s="51">
        <f t="shared" si="585"/>
        <v>0</v>
      </c>
      <c r="S1131" s="51">
        <f>VLOOKUP(CONCATENATE($F1131," ",$G1131),AllocFactorMatrix,(S$4+1),FALSE)*$E1132</f>
        <v>0</v>
      </c>
      <c r="T1131" s="51">
        <f>VLOOKUP(CONCATENATE($F1131," ",$G1131),AllocFactorMatrix,(T$4+1),FALSE)*$E1132</f>
        <v>0</v>
      </c>
      <c r="U1131" s="51">
        <f>VLOOKUP(CONCATENATE($F1131," ",$G1131),AllocFactorMatrix,(U$4+1),FALSE)*$E1132</f>
        <v>0</v>
      </c>
      <c r="V1131" s="51">
        <f>VLOOKUP(CONCATENATE($F1131," ",$G1131),AllocFactorMatrix,(V$4+1),FALSE)*$E1132</f>
        <v>0</v>
      </c>
      <c r="W1131" s="51">
        <f t="shared" si="586"/>
        <v>0</v>
      </c>
      <c r="X1131" s="51">
        <f>VLOOKUP(CONCATENATE($F1131," ",$G1131),AllocFactorMatrix,(X$4+1),FALSE)*$E1132</f>
        <v>0</v>
      </c>
      <c r="Y1131" s="51">
        <f>VLOOKUP(CONCATENATE($F1131," ",$G1131),AllocFactorMatrix,(Y$4+1),FALSE)*$E1132</f>
        <v>0</v>
      </c>
      <c r="Z1131" s="51">
        <f t="shared" si="584"/>
        <v>0</v>
      </c>
      <c r="AA1131" s="51">
        <f>VLOOKUP(CONCATENATE($F1131," ",$G1131),AllocFactorMatrix,(AA$4+1),FALSE)*$E1132</f>
        <v>0</v>
      </c>
      <c r="AB1131" s="51">
        <f>VLOOKUP(CONCATENATE($F1131," ",$G1131),AllocFactorMatrix,(AB$4+1),FALSE)*$E1132</f>
        <v>0</v>
      </c>
      <c r="AC1131" s="51">
        <f>VLOOKUP(CONCATENATE($F1131," ",$G1131),AllocFactorMatrix,(AC$4+1),FALSE)*$E1132</f>
        <v>0</v>
      </c>
    </row>
    <row r="1132" spans="1:29" s="48" customFormat="1" collapsed="1">
      <c r="A1132" s="53"/>
      <c r="B1132" s="104"/>
      <c r="C1132" s="52"/>
      <c r="D1132" s="52" t="s">
        <v>455</v>
      </c>
      <c r="E1132" s="58">
        <v>4303310</v>
      </c>
      <c r="F1132" s="92" t="s">
        <v>323</v>
      </c>
      <c r="G1132" s="52" t="str">
        <f>$G$15</f>
        <v>TOTAL</v>
      </c>
      <c r="H1132" s="50">
        <f t="shared" si="582"/>
        <v>4303310.0000000009</v>
      </c>
      <c r="I1132" s="51">
        <f>VLOOKUP(CONCATENATE($F1132," ",$G1132),AllocFactorMatrix,(I$4+1),FALSE)*$E1132</f>
        <v>2062216.2505035652</v>
      </c>
      <c r="J1132" s="51">
        <f>VLOOKUP(CONCATENATE($F1132," ",$G1132),AllocFactorMatrix,(J$4+1),FALSE)*$E1132</f>
        <v>507510.86031485978</v>
      </c>
      <c r="K1132" s="51">
        <f>VLOOKUP(CONCATENATE($F1132," ",$G1132),AllocFactorMatrix,(K$4+1),FALSE)*$E1132</f>
        <v>7061.1162638070346</v>
      </c>
      <c r="L1132" s="51">
        <f>VLOOKUP(CONCATENATE($F1132," ",$G1132),AllocFactorMatrix,(L$4+1),FALSE)*$E1132</f>
        <v>984.44426065661253</v>
      </c>
      <c r="M1132" s="51">
        <f t="shared" si="583"/>
        <v>515556.42083932343</v>
      </c>
      <c r="N1132" s="51">
        <f>VLOOKUP(CONCATENATE($F1132," ",$G1132),AllocFactorMatrix,(N$4+1),FALSE)*$E1132</f>
        <v>309515.86409001483</v>
      </c>
      <c r="O1132" s="51">
        <f>VLOOKUP(CONCATENATE($F1132," ",$G1132),AllocFactorMatrix,(O$4+1),FALSE)*$E1132</f>
        <v>55385.861134756778</v>
      </c>
      <c r="P1132" s="51">
        <f>VLOOKUP(CONCATENATE($F1132," ",$G1132),AllocFactorMatrix,(P$4+1),FALSE)*$E1132</f>
        <v>11245.286770079671</v>
      </c>
      <c r="Q1132" s="51">
        <f>VLOOKUP(CONCATENATE($F1132," ",$G1132),AllocFactorMatrix,(Q$4+1),FALSE)*$E1132</f>
        <v>426.36686685085516</v>
      </c>
      <c r="R1132" s="51">
        <f t="shared" si="585"/>
        <v>376573.37886170216</v>
      </c>
      <c r="S1132" s="51">
        <f>VLOOKUP(CONCATENATE($F1132," ",$G1132),AllocFactorMatrix,(S$4+1),FALSE)*$E1132</f>
        <v>15109.196050563307</v>
      </c>
      <c r="T1132" s="51">
        <f>VLOOKUP(CONCATENATE($F1132," ",$G1132),AllocFactorMatrix,(T$4+1),FALSE)*$E1132</f>
        <v>214874.65311226188</v>
      </c>
      <c r="U1132" s="51">
        <f>VLOOKUP(CONCATENATE($F1132," ",$G1132),AllocFactorMatrix,(U$4+1),FALSE)*$E1132</f>
        <v>857316.90775271726</v>
      </c>
      <c r="V1132" s="51">
        <f>VLOOKUP(CONCATENATE($F1132," ",$G1132),AllocFactorMatrix,(V$4+1),FALSE)*$E1132</f>
        <v>157539.89745943266</v>
      </c>
      <c r="W1132" s="51">
        <f t="shared" si="586"/>
        <v>1244840.6543749752</v>
      </c>
      <c r="X1132" s="51">
        <f>VLOOKUP(CONCATENATE($F1132," ",$G1132),AllocFactorMatrix,(X$4+1),FALSE)*$E1132</f>
        <v>84970.358403997874</v>
      </c>
      <c r="Y1132" s="51">
        <f>VLOOKUP(CONCATENATE($F1132," ",$G1132),AllocFactorMatrix,(Y$4+1),FALSE)*$E1132</f>
        <v>1699.3574881731645</v>
      </c>
      <c r="Z1132" s="51">
        <f t="shared" si="584"/>
        <v>86669.715892171036</v>
      </c>
      <c r="AA1132" s="51">
        <f>VLOOKUP(CONCATENATE($F1132," ",$G1132),AllocFactorMatrix,(AA$4+1),FALSE)*$E1132</f>
        <v>1237.3082643676939</v>
      </c>
      <c r="AB1132" s="51">
        <f>VLOOKUP(CONCATENATE($F1132," ",$G1132),AllocFactorMatrix,(AB$4+1),FALSE)*$E1132</f>
        <v>13446.655833274926</v>
      </c>
      <c r="AC1132" s="51">
        <f>VLOOKUP(CONCATENATE($F1132," ",$G1132),AllocFactorMatrix,(AC$4+1),FALSE)*$E1132</f>
        <v>2769.615430621227</v>
      </c>
    </row>
    <row r="1133" spans="1:29" s="48" customFormat="1" hidden="1" outlineLevel="1">
      <c r="A1133" s="53"/>
      <c r="B1133" s="104"/>
      <c r="C1133" s="52"/>
      <c r="D1133" s="52"/>
      <c r="F1133" s="175" t="str">
        <f>F1140</f>
        <v>PROD_ENERGY</v>
      </c>
      <c r="G1133" s="52" t="str">
        <f>$G$8</f>
        <v>PRODUCTION</v>
      </c>
      <c r="H1133" s="50">
        <f t="shared" si="582"/>
        <v>0</v>
      </c>
      <c r="I1133" s="51">
        <f>VLOOKUP(CONCATENATE($F1133," ",$G1133),AllocFactorMatrix,(I$4+1),FALSE)*$E1140</f>
        <v>0</v>
      </c>
      <c r="J1133" s="51">
        <f>VLOOKUP(CONCATENATE($F1133," ",$G1133),AllocFactorMatrix,(J$4+1),FALSE)*$E1140</f>
        <v>0</v>
      </c>
      <c r="K1133" s="51">
        <f>VLOOKUP(CONCATENATE($F1133," ",$G1133),AllocFactorMatrix,(K$4+1),FALSE)*$E1140</f>
        <v>0</v>
      </c>
      <c r="L1133" s="51">
        <f>VLOOKUP(CONCATENATE($F1133," ",$G1133),AllocFactorMatrix,(L$4+1),FALSE)*$E1140</f>
        <v>0</v>
      </c>
      <c r="M1133" s="51">
        <f t="shared" si="583"/>
        <v>0</v>
      </c>
      <c r="N1133" s="51">
        <f>VLOOKUP(CONCATENATE($F1133," ",$G1133),AllocFactorMatrix,(N$4+1),FALSE)*$E1140</f>
        <v>0</v>
      </c>
      <c r="O1133" s="51">
        <f>VLOOKUP(CONCATENATE($F1133," ",$G1133),AllocFactorMatrix,(O$4+1),FALSE)*$E1140</f>
        <v>0</v>
      </c>
      <c r="P1133" s="51">
        <f>VLOOKUP(CONCATENATE($F1133," ",$G1133),AllocFactorMatrix,(P$4+1),FALSE)*$E1140</f>
        <v>0</v>
      </c>
      <c r="Q1133" s="51">
        <f>VLOOKUP(CONCATENATE($F1133," ",$G1133),AllocFactorMatrix,(Q$4+1),FALSE)*$E1140</f>
        <v>0</v>
      </c>
      <c r="R1133" s="51">
        <f t="shared" si="585"/>
        <v>0</v>
      </c>
      <c r="S1133" s="51">
        <f>VLOOKUP(CONCATENATE($F1133," ",$G1133),AllocFactorMatrix,(S$4+1),FALSE)*$E1140</f>
        <v>0</v>
      </c>
      <c r="T1133" s="51">
        <f>VLOOKUP(CONCATENATE($F1133," ",$G1133),AllocFactorMatrix,(T$4+1),FALSE)*$E1140</f>
        <v>0</v>
      </c>
      <c r="U1133" s="51">
        <f>VLOOKUP(CONCATENATE($F1133," ",$G1133),AllocFactorMatrix,(U$4+1),FALSE)*$E1140</f>
        <v>0</v>
      </c>
      <c r="V1133" s="51">
        <f>VLOOKUP(CONCATENATE($F1133," ",$G1133),AllocFactorMatrix,(V$4+1),FALSE)*$E1140</f>
        <v>0</v>
      </c>
      <c r="W1133" s="51">
        <f>SUBTOTAL(9,S1133:V1133)</f>
        <v>0</v>
      </c>
      <c r="X1133" s="51">
        <f>VLOOKUP(CONCATENATE($F1133," ",$G1133),AllocFactorMatrix,(X$4+1),FALSE)*$E1140</f>
        <v>0</v>
      </c>
      <c r="Y1133" s="51">
        <f>VLOOKUP(CONCATENATE($F1133," ",$G1133),AllocFactorMatrix,(Y$4+1),FALSE)*$E1140</f>
        <v>0</v>
      </c>
      <c r="Z1133" s="51">
        <f t="shared" si="584"/>
        <v>0</v>
      </c>
      <c r="AA1133" s="51">
        <f>VLOOKUP(CONCATENATE($F1133," ",$G1133),AllocFactorMatrix,(AA$4+1),FALSE)*$E1140</f>
        <v>0</v>
      </c>
      <c r="AB1133" s="51">
        <f>VLOOKUP(CONCATENATE($F1133," ",$G1133),AllocFactorMatrix,(AB$4+1),FALSE)*$E1140</f>
        <v>0</v>
      </c>
      <c r="AC1133" s="51">
        <f>VLOOKUP(CONCATENATE($F1133," ",$G1133),AllocFactorMatrix,(AC$4+1),FALSE)*$E1140</f>
        <v>0</v>
      </c>
    </row>
    <row r="1134" spans="1:29" s="48" customFormat="1" hidden="1" outlineLevel="1">
      <c r="A1134" s="53"/>
      <c r="B1134" s="104"/>
      <c r="C1134" s="52"/>
      <c r="D1134" s="52"/>
      <c r="F1134" s="175" t="str">
        <f>F1140</f>
        <v>PROD_ENERGY</v>
      </c>
      <c r="G1134" s="52" t="str">
        <f>$G$9</f>
        <v>BULKTRAN</v>
      </c>
      <c r="H1134" s="50">
        <f t="shared" si="582"/>
        <v>0</v>
      </c>
      <c r="I1134" s="51">
        <f>VLOOKUP(CONCATENATE($F1134," ",$G1134),AllocFactorMatrix,(I$4+1),FALSE)*$E1140</f>
        <v>0</v>
      </c>
      <c r="J1134" s="51">
        <f>VLOOKUP(CONCATENATE($F1134," ",$G1134),AllocFactorMatrix,(J$4+1),FALSE)*$E1140</f>
        <v>0</v>
      </c>
      <c r="K1134" s="51">
        <f>VLOOKUP(CONCATENATE($F1134," ",$G1134),AllocFactorMatrix,(K$4+1),FALSE)*$E1140</f>
        <v>0</v>
      </c>
      <c r="L1134" s="51">
        <f>VLOOKUP(CONCATENATE($F1134," ",$G1134),AllocFactorMatrix,(L$4+1),FALSE)*$E1140</f>
        <v>0</v>
      </c>
      <c r="M1134" s="51">
        <f t="shared" si="583"/>
        <v>0</v>
      </c>
      <c r="N1134" s="51">
        <f>VLOOKUP(CONCATENATE($F1134," ",$G1134),AllocFactorMatrix,(N$4+1),FALSE)*$E1140</f>
        <v>0</v>
      </c>
      <c r="O1134" s="51">
        <f>VLOOKUP(CONCATENATE($F1134," ",$G1134),AllocFactorMatrix,(O$4+1),FALSE)*$E1140</f>
        <v>0</v>
      </c>
      <c r="P1134" s="51">
        <f>VLOOKUP(CONCATENATE($F1134," ",$G1134),AllocFactorMatrix,(P$4+1),FALSE)*$E1140</f>
        <v>0</v>
      </c>
      <c r="Q1134" s="51">
        <f>VLOOKUP(CONCATENATE($F1134," ",$G1134),AllocFactorMatrix,(Q$4+1),FALSE)*$E1140</f>
        <v>0</v>
      </c>
      <c r="R1134" s="51">
        <f t="shared" si="585"/>
        <v>0</v>
      </c>
      <c r="S1134" s="51">
        <f>VLOOKUP(CONCATENATE($F1134," ",$G1134),AllocFactorMatrix,(S$4+1),FALSE)*$E1140</f>
        <v>0</v>
      </c>
      <c r="T1134" s="51">
        <f>VLOOKUP(CONCATENATE($F1134," ",$G1134),AllocFactorMatrix,(T$4+1),FALSE)*$E1140</f>
        <v>0</v>
      </c>
      <c r="U1134" s="51">
        <f>VLOOKUP(CONCATENATE($F1134," ",$G1134),AllocFactorMatrix,(U$4+1),FALSE)*$E1140</f>
        <v>0</v>
      </c>
      <c r="V1134" s="51">
        <f>VLOOKUP(CONCATENATE($F1134," ",$G1134),AllocFactorMatrix,(V$4+1),FALSE)*$E1140</f>
        <v>0</v>
      </c>
      <c r="W1134" s="51">
        <f t="shared" ref="W1134:W1140" si="587">SUBTOTAL(9,S1134:V1134)</f>
        <v>0</v>
      </c>
      <c r="X1134" s="51">
        <f>VLOOKUP(CONCATENATE($F1134," ",$G1134),AllocFactorMatrix,(X$4+1),FALSE)*$E1140</f>
        <v>0</v>
      </c>
      <c r="Y1134" s="51">
        <f>VLOOKUP(CONCATENATE($F1134," ",$G1134),AllocFactorMatrix,(Y$4+1),FALSE)*$E1140</f>
        <v>0</v>
      </c>
      <c r="Z1134" s="51">
        <f t="shared" si="584"/>
        <v>0</v>
      </c>
      <c r="AA1134" s="51">
        <f>VLOOKUP(CONCATENATE($F1134," ",$G1134),AllocFactorMatrix,(AA$4+1),FALSE)*$E1140</f>
        <v>0</v>
      </c>
      <c r="AB1134" s="51">
        <f>VLOOKUP(CONCATENATE($F1134," ",$G1134),AllocFactorMatrix,(AB$4+1),FALSE)*$E1140</f>
        <v>0</v>
      </c>
      <c r="AC1134" s="51">
        <f>VLOOKUP(CONCATENATE($F1134," ",$G1134),AllocFactorMatrix,(AC$4+1),FALSE)*$E1140</f>
        <v>0</v>
      </c>
    </row>
    <row r="1135" spans="1:29" s="48" customFormat="1" hidden="1" outlineLevel="1">
      <c r="A1135" s="53"/>
      <c r="B1135" s="104"/>
      <c r="C1135" s="52"/>
      <c r="D1135" s="52"/>
      <c r="F1135" s="175" t="str">
        <f>F1140</f>
        <v>PROD_ENERGY</v>
      </c>
      <c r="G1135" s="52" t="str">
        <f>$G$10</f>
        <v>SUBTRAN</v>
      </c>
      <c r="H1135" s="50">
        <f t="shared" si="582"/>
        <v>0</v>
      </c>
      <c r="I1135" s="51">
        <f>VLOOKUP(CONCATENATE($F1135," ",$G1135),AllocFactorMatrix,(I$4+1),FALSE)*$E1140</f>
        <v>0</v>
      </c>
      <c r="J1135" s="51">
        <f>VLOOKUP(CONCATENATE($F1135," ",$G1135),AllocFactorMatrix,(J$4+1),FALSE)*$E1140</f>
        <v>0</v>
      </c>
      <c r="K1135" s="51">
        <f>VLOOKUP(CONCATENATE($F1135," ",$G1135),AllocFactorMatrix,(K$4+1),FALSE)*$E1140</f>
        <v>0</v>
      </c>
      <c r="L1135" s="51">
        <f>VLOOKUP(CONCATENATE($F1135," ",$G1135),AllocFactorMatrix,(L$4+1),FALSE)*$E1140</f>
        <v>0</v>
      </c>
      <c r="M1135" s="51">
        <f t="shared" si="583"/>
        <v>0</v>
      </c>
      <c r="N1135" s="51">
        <f>VLOOKUP(CONCATENATE($F1135," ",$G1135),AllocFactorMatrix,(N$4+1),FALSE)*$E1140</f>
        <v>0</v>
      </c>
      <c r="O1135" s="51">
        <f>VLOOKUP(CONCATENATE($F1135," ",$G1135),AllocFactorMatrix,(O$4+1),FALSE)*$E1140</f>
        <v>0</v>
      </c>
      <c r="P1135" s="51">
        <f>VLOOKUP(CONCATENATE($F1135," ",$G1135),AllocFactorMatrix,(P$4+1),FALSE)*$E1140</f>
        <v>0</v>
      </c>
      <c r="Q1135" s="51">
        <f>VLOOKUP(CONCATENATE($F1135," ",$G1135),AllocFactorMatrix,(Q$4+1),FALSE)*$E1140</f>
        <v>0</v>
      </c>
      <c r="R1135" s="51">
        <f t="shared" si="585"/>
        <v>0</v>
      </c>
      <c r="S1135" s="51">
        <f>VLOOKUP(CONCATENATE($F1135," ",$G1135),AllocFactorMatrix,(S$4+1),FALSE)*$E1140</f>
        <v>0</v>
      </c>
      <c r="T1135" s="51">
        <f>VLOOKUP(CONCATENATE($F1135," ",$G1135),AllocFactorMatrix,(T$4+1),FALSE)*$E1140</f>
        <v>0</v>
      </c>
      <c r="U1135" s="51">
        <f>VLOOKUP(CONCATENATE($F1135," ",$G1135),AllocFactorMatrix,(U$4+1),FALSE)*$E1140</f>
        <v>0</v>
      </c>
      <c r="V1135" s="51">
        <f>VLOOKUP(CONCATENATE($F1135," ",$G1135),AllocFactorMatrix,(V$4+1),FALSE)*$E1140</f>
        <v>0</v>
      </c>
      <c r="W1135" s="51">
        <f t="shared" si="587"/>
        <v>0</v>
      </c>
      <c r="X1135" s="51">
        <f>VLOOKUP(CONCATENATE($F1135," ",$G1135),AllocFactorMatrix,(X$4+1),FALSE)*$E1140</f>
        <v>0</v>
      </c>
      <c r="Y1135" s="51">
        <f>VLOOKUP(CONCATENATE($F1135," ",$G1135),AllocFactorMatrix,(Y$4+1),FALSE)*$E1140</f>
        <v>0</v>
      </c>
      <c r="Z1135" s="51">
        <f t="shared" si="584"/>
        <v>0</v>
      </c>
      <c r="AA1135" s="51">
        <f>VLOOKUP(CONCATENATE($F1135," ",$G1135),AllocFactorMatrix,(AA$4+1),FALSE)*$E1140</f>
        <v>0</v>
      </c>
      <c r="AB1135" s="51">
        <f>VLOOKUP(CONCATENATE($F1135," ",$G1135),AllocFactorMatrix,(AB$4+1),FALSE)*$E1140</f>
        <v>0</v>
      </c>
      <c r="AC1135" s="51">
        <f>VLOOKUP(CONCATENATE($F1135," ",$G1135),AllocFactorMatrix,(AC$4+1),FALSE)*$E1140</f>
        <v>0</v>
      </c>
    </row>
    <row r="1136" spans="1:29" s="48" customFormat="1" hidden="1" outlineLevel="1">
      <c r="A1136" s="53"/>
      <c r="B1136" s="104"/>
      <c r="C1136" s="52"/>
      <c r="D1136" s="52"/>
      <c r="F1136" s="175" t="str">
        <f>F1140</f>
        <v>PROD_ENERGY</v>
      </c>
      <c r="G1136" s="52" t="str">
        <f>$G$11</f>
        <v>DISTPRI</v>
      </c>
      <c r="H1136" s="50">
        <f t="shared" si="582"/>
        <v>0</v>
      </c>
      <c r="I1136" s="51">
        <f>VLOOKUP(CONCATENATE($F1136," ",$G1136),AllocFactorMatrix,(I$4+1),FALSE)*$E1140</f>
        <v>0</v>
      </c>
      <c r="J1136" s="51">
        <f>VLOOKUP(CONCATENATE($F1136," ",$G1136),AllocFactorMatrix,(J$4+1),FALSE)*$E1140</f>
        <v>0</v>
      </c>
      <c r="K1136" s="51">
        <f>VLOOKUP(CONCATENATE($F1136," ",$G1136),AllocFactorMatrix,(K$4+1),FALSE)*$E1140</f>
        <v>0</v>
      </c>
      <c r="L1136" s="51">
        <f>VLOOKUP(CONCATENATE($F1136," ",$G1136),AllocFactorMatrix,(L$4+1),FALSE)*$E1140</f>
        <v>0</v>
      </c>
      <c r="M1136" s="51">
        <f t="shared" si="583"/>
        <v>0</v>
      </c>
      <c r="N1136" s="51">
        <f>VLOOKUP(CONCATENATE($F1136," ",$G1136),AllocFactorMatrix,(N$4+1),FALSE)*$E1140</f>
        <v>0</v>
      </c>
      <c r="O1136" s="51">
        <f>VLOOKUP(CONCATENATE($F1136," ",$G1136),AllocFactorMatrix,(O$4+1),FALSE)*$E1140</f>
        <v>0</v>
      </c>
      <c r="P1136" s="51">
        <f>VLOOKUP(CONCATENATE($F1136," ",$G1136),AllocFactorMatrix,(P$4+1),FALSE)*$E1140</f>
        <v>0</v>
      </c>
      <c r="Q1136" s="51">
        <f>VLOOKUP(CONCATENATE($F1136," ",$G1136),AllocFactorMatrix,(Q$4+1),FALSE)*$E1140</f>
        <v>0</v>
      </c>
      <c r="R1136" s="51">
        <f t="shared" si="585"/>
        <v>0</v>
      </c>
      <c r="S1136" s="51">
        <f>VLOOKUP(CONCATENATE($F1136," ",$G1136),AllocFactorMatrix,(S$4+1),FALSE)*$E1140</f>
        <v>0</v>
      </c>
      <c r="T1136" s="51">
        <f>VLOOKUP(CONCATENATE($F1136," ",$G1136),AllocFactorMatrix,(T$4+1),FALSE)*$E1140</f>
        <v>0</v>
      </c>
      <c r="U1136" s="51">
        <f>VLOOKUP(CONCATENATE($F1136," ",$G1136),AllocFactorMatrix,(U$4+1),FALSE)*$E1140</f>
        <v>0</v>
      </c>
      <c r="V1136" s="51">
        <f>VLOOKUP(CONCATENATE($F1136," ",$G1136),AllocFactorMatrix,(V$4+1),FALSE)*$E1140</f>
        <v>0</v>
      </c>
      <c r="W1136" s="51">
        <f t="shared" si="587"/>
        <v>0</v>
      </c>
      <c r="X1136" s="51">
        <f>VLOOKUP(CONCATENATE($F1136," ",$G1136),AllocFactorMatrix,(X$4+1),FALSE)*$E1140</f>
        <v>0</v>
      </c>
      <c r="Y1136" s="51">
        <f>VLOOKUP(CONCATENATE($F1136," ",$G1136),AllocFactorMatrix,(Y$4+1),FALSE)*$E1140</f>
        <v>0</v>
      </c>
      <c r="Z1136" s="51">
        <f t="shared" si="584"/>
        <v>0</v>
      </c>
      <c r="AA1136" s="51">
        <f>VLOOKUP(CONCATENATE($F1136," ",$G1136),AllocFactorMatrix,(AA$4+1),FALSE)*$E1140</f>
        <v>0</v>
      </c>
      <c r="AB1136" s="51">
        <f>VLOOKUP(CONCATENATE($F1136," ",$G1136),AllocFactorMatrix,(AB$4+1),FALSE)*$E1140</f>
        <v>0</v>
      </c>
      <c r="AC1136" s="51">
        <f>VLOOKUP(CONCATENATE($F1136," ",$G1136),AllocFactorMatrix,(AC$4+1),FALSE)*$E1140</f>
        <v>0</v>
      </c>
    </row>
    <row r="1137" spans="1:29" s="48" customFormat="1" hidden="1" outlineLevel="1">
      <c r="A1137" s="53"/>
      <c r="B1137" s="104"/>
      <c r="C1137" s="52"/>
      <c r="D1137" s="52"/>
      <c r="F1137" s="175" t="str">
        <f>F1140</f>
        <v>PROD_ENERGY</v>
      </c>
      <c r="G1137" s="52" t="str">
        <f>$G$12</f>
        <v>DISTSEC</v>
      </c>
      <c r="H1137" s="50">
        <f t="shared" si="582"/>
        <v>0</v>
      </c>
      <c r="I1137" s="51">
        <f>VLOOKUP(CONCATENATE($F1137," ",$G1137),AllocFactorMatrix,(I$4+1),FALSE)*$E1140</f>
        <v>0</v>
      </c>
      <c r="J1137" s="51">
        <f>VLOOKUP(CONCATENATE($F1137," ",$G1137),AllocFactorMatrix,(J$4+1),FALSE)*$E1140</f>
        <v>0</v>
      </c>
      <c r="K1137" s="51">
        <f>VLOOKUP(CONCATENATE($F1137," ",$G1137),AllocFactorMatrix,(K$4+1),FALSE)*$E1140</f>
        <v>0</v>
      </c>
      <c r="L1137" s="51">
        <f>VLOOKUP(CONCATENATE($F1137," ",$G1137),AllocFactorMatrix,(L$4+1),FALSE)*$E1140</f>
        <v>0</v>
      </c>
      <c r="M1137" s="51">
        <f t="shared" si="583"/>
        <v>0</v>
      </c>
      <c r="N1137" s="51">
        <f>VLOOKUP(CONCATENATE($F1137," ",$G1137),AllocFactorMatrix,(N$4+1),FALSE)*$E1140</f>
        <v>0</v>
      </c>
      <c r="O1137" s="51">
        <f>VLOOKUP(CONCATENATE($F1137," ",$G1137),AllocFactorMatrix,(O$4+1),FALSE)*$E1140</f>
        <v>0</v>
      </c>
      <c r="P1137" s="51">
        <f>VLOOKUP(CONCATENATE($F1137," ",$G1137),AllocFactorMatrix,(P$4+1),FALSE)*$E1140</f>
        <v>0</v>
      </c>
      <c r="Q1137" s="51">
        <f>VLOOKUP(CONCATENATE($F1137," ",$G1137),AllocFactorMatrix,(Q$4+1),FALSE)*$E1140</f>
        <v>0</v>
      </c>
      <c r="R1137" s="51">
        <f t="shared" si="585"/>
        <v>0</v>
      </c>
      <c r="S1137" s="51">
        <f>VLOOKUP(CONCATENATE($F1137," ",$G1137),AllocFactorMatrix,(S$4+1),FALSE)*$E1140</f>
        <v>0</v>
      </c>
      <c r="T1137" s="51">
        <f>VLOOKUP(CONCATENATE($F1137," ",$G1137),AllocFactorMatrix,(T$4+1),FALSE)*$E1140</f>
        <v>0</v>
      </c>
      <c r="U1137" s="51">
        <f>VLOOKUP(CONCATENATE($F1137," ",$G1137),AllocFactorMatrix,(U$4+1),FALSE)*$E1140</f>
        <v>0</v>
      </c>
      <c r="V1137" s="51">
        <f>VLOOKUP(CONCATENATE($F1137," ",$G1137),AllocFactorMatrix,(V$4+1),FALSE)*$E1140</f>
        <v>0</v>
      </c>
      <c r="W1137" s="51">
        <f t="shared" si="587"/>
        <v>0</v>
      </c>
      <c r="X1137" s="51">
        <f>VLOOKUP(CONCATENATE($F1137," ",$G1137),AllocFactorMatrix,(X$4+1),FALSE)*$E1140</f>
        <v>0</v>
      </c>
      <c r="Y1137" s="51">
        <f>VLOOKUP(CONCATENATE($F1137," ",$G1137),AllocFactorMatrix,(Y$4+1),FALSE)*$E1140</f>
        <v>0</v>
      </c>
      <c r="Z1137" s="51">
        <f t="shared" si="584"/>
        <v>0</v>
      </c>
      <c r="AA1137" s="51">
        <f>VLOOKUP(CONCATENATE($F1137," ",$G1137),AllocFactorMatrix,(AA$4+1),FALSE)*$E1140</f>
        <v>0</v>
      </c>
      <c r="AB1137" s="51">
        <f>VLOOKUP(CONCATENATE($F1137," ",$G1137),AllocFactorMatrix,(AB$4+1),FALSE)*$E1140</f>
        <v>0</v>
      </c>
      <c r="AC1137" s="51">
        <f>VLOOKUP(CONCATENATE($F1137," ",$G1137),AllocFactorMatrix,(AC$4+1),FALSE)*$E1140</f>
        <v>0</v>
      </c>
    </row>
    <row r="1138" spans="1:29" s="48" customFormat="1" hidden="1" outlineLevel="1">
      <c r="A1138" s="53"/>
      <c r="B1138" s="104"/>
      <c r="C1138" s="52"/>
      <c r="D1138" s="52"/>
      <c r="F1138" s="175" t="str">
        <f>F1140</f>
        <v>PROD_ENERGY</v>
      </c>
      <c r="G1138" s="52" t="str">
        <f>$G$13</f>
        <v>ENERGY</v>
      </c>
      <c r="H1138" s="50">
        <f t="shared" si="582"/>
        <v>89951354.99999997</v>
      </c>
      <c r="I1138" s="51">
        <f>VLOOKUP(CONCATENATE($F1138," ",$G1138),AllocFactorMatrix,(I$4+1),FALSE)*$E1140</f>
        <v>35196724.711470805</v>
      </c>
      <c r="J1138" s="51">
        <f>VLOOKUP(CONCATENATE($F1138," ",$G1138),AllocFactorMatrix,(J$4+1),FALSE)*$E1140</f>
        <v>10154152.959322713</v>
      </c>
      <c r="K1138" s="51">
        <f>VLOOKUP(CONCATENATE($F1138," ",$G1138),AllocFactorMatrix,(K$4+1),FALSE)*$E1140</f>
        <v>141527.21871235204</v>
      </c>
      <c r="L1138" s="51">
        <f>VLOOKUP(CONCATENATE($F1138," ",$G1138),AllocFactorMatrix,(L$4+1),FALSE)*$E1140</f>
        <v>19785.38523006309</v>
      </c>
      <c r="M1138" s="51">
        <f t="shared" si="583"/>
        <v>10315465.563265128</v>
      </c>
      <c r="N1138" s="51">
        <f>VLOOKUP(CONCATENATE($F1138," ",$G1138),AllocFactorMatrix,(N$4+1),FALSE)*$E1140</f>
        <v>6588261.3551775506</v>
      </c>
      <c r="O1138" s="51">
        <f>VLOOKUP(CONCATENATE($F1138," ",$G1138),AllocFactorMatrix,(O$4+1),FALSE)*$E1140</f>
        <v>1174943.7133411646</v>
      </c>
      <c r="P1138" s="51">
        <f>VLOOKUP(CONCATENATE($F1138," ",$G1138),AllocFactorMatrix,(P$4+1),FALSE)*$E1140</f>
        <v>239261.56828557389</v>
      </c>
      <c r="Q1138" s="51">
        <f>VLOOKUP(CONCATENATE($F1138," ",$G1138),AllocFactorMatrix,(Q$4+1),FALSE)*$E1140</f>
        <v>9036.9904074660153</v>
      </c>
      <c r="R1138" s="51">
        <f t="shared" si="585"/>
        <v>8011503.6272117551</v>
      </c>
      <c r="S1138" s="51">
        <f>VLOOKUP(CONCATENATE($F1138," ",$G1138),AllocFactorMatrix,(S$4+1),FALSE)*$E1140</f>
        <v>345027.36693421646</v>
      </c>
      <c r="T1138" s="51">
        <f>VLOOKUP(CONCATENATE($F1138," ",$G1138),AllocFactorMatrix,(T$4+1),FALSE)*$E1140</f>
        <v>5454948.2729178257</v>
      </c>
      <c r="U1138" s="51">
        <f>VLOOKUP(CONCATENATE($F1138," ",$G1138),AllocFactorMatrix,(U$4+1),FALSE)*$E1140</f>
        <v>23460844.699877884</v>
      </c>
      <c r="V1138" s="51">
        <f>VLOOKUP(CONCATENATE($F1138," ",$G1138),AllocFactorMatrix,(V$4+1),FALSE)*$E1140</f>
        <v>4413229.9304943318</v>
      </c>
      <c r="W1138" s="51">
        <f t="shared" si="587"/>
        <v>33674050.270224258</v>
      </c>
      <c r="X1138" s="51">
        <f>VLOOKUP(CONCATENATE($F1138," ",$G1138),AllocFactorMatrix,(X$4+1),FALSE)*$E1140</f>
        <v>1809730.0845270781</v>
      </c>
      <c r="Y1138" s="51">
        <f>VLOOKUP(CONCATENATE($F1138," ",$G1138),AllocFactorMatrix,(Y$4+1),FALSE)*$E1140</f>
        <v>36311.873146823091</v>
      </c>
      <c r="Z1138" s="51">
        <f t="shared" si="584"/>
        <v>1846041.9576739012</v>
      </c>
      <c r="AA1138" s="51">
        <f>VLOOKUP(CONCATENATE($F1138," ",$G1138),AllocFactorMatrix,(AA$4+1),FALSE)*$E1140</f>
        <v>32390.346558174231</v>
      </c>
      <c r="AB1138" s="51">
        <f>VLOOKUP(CONCATENATE($F1138," ",$G1138),AllocFactorMatrix,(AB$4+1),FALSE)*$E1140</f>
        <v>725532.66983020597</v>
      </c>
      <c r="AC1138" s="51">
        <f>VLOOKUP(CONCATENATE($F1138," ",$G1138),AllocFactorMatrix,(AC$4+1),FALSE)*$E1140</f>
        <v>149645.85376574029</v>
      </c>
    </row>
    <row r="1139" spans="1:29" s="48" customFormat="1" hidden="1" outlineLevel="1">
      <c r="A1139" s="53"/>
      <c r="B1139" s="104"/>
      <c r="C1139" s="52"/>
      <c r="D1139" s="52"/>
      <c r="F1139" s="175" t="str">
        <f>F1140</f>
        <v>PROD_ENERGY</v>
      </c>
      <c r="G1139" s="52" t="str">
        <f>$G$14</f>
        <v>CUSTOMER</v>
      </c>
      <c r="H1139" s="50">
        <f t="shared" si="582"/>
        <v>0</v>
      </c>
      <c r="I1139" s="51">
        <f>VLOOKUP(CONCATENATE($F1139," ",$G1139),AllocFactorMatrix,(I$4+1),FALSE)*$E1140</f>
        <v>0</v>
      </c>
      <c r="J1139" s="51">
        <f>VLOOKUP(CONCATENATE($F1139," ",$G1139),AllocFactorMatrix,(J$4+1),FALSE)*$E1140</f>
        <v>0</v>
      </c>
      <c r="K1139" s="51">
        <f>VLOOKUP(CONCATENATE($F1139," ",$G1139),AllocFactorMatrix,(K$4+1),FALSE)*$E1140</f>
        <v>0</v>
      </c>
      <c r="L1139" s="51">
        <f>VLOOKUP(CONCATENATE($F1139," ",$G1139),AllocFactorMatrix,(L$4+1),FALSE)*$E1140</f>
        <v>0</v>
      </c>
      <c r="M1139" s="51">
        <f t="shared" si="583"/>
        <v>0</v>
      </c>
      <c r="N1139" s="51">
        <f>VLOOKUP(CONCATENATE($F1139," ",$G1139),AllocFactorMatrix,(N$4+1),FALSE)*$E1140</f>
        <v>0</v>
      </c>
      <c r="O1139" s="51">
        <f>VLOOKUP(CONCATENATE($F1139," ",$G1139),AllocFactorMatrix,(O$4+1),FALSE)*$E1140</f>
        <v>0</v>
      </c>
      <c r="P1139" s="51">
        <f>VLOOKUP(CONCATENATE($F1139," ",$G1139),AllocFactorMatrix,(P$4+1),FALSE)*$E1140</f>
        <v>0</v>
      </c>
      <c r="Q1139" s="51">
        <f>VLOOKUP(CONCATENATE($F1139," ",$G1139),AllocFactorMatrix,(Q$4+1),FALSE)*$E1140</f>
        <v>0</v>
      </c>
      <c r="R1139" s="51">
        <f t="shared" si="585"/>
        <v>0</v>
      </c>
      <c r="S1139" s="51">
        <f>VLOOKUP(CONCATENATE($F1139," ",$G1139),AllocFactorMatrix,(S$4+1),FALSE)*$E1140</f>
        <v>0</v>
      </c>
      <c r="T1139" s="51">
        <f>VLOOKUP(CONCATENATE($F1139," ",$G1139),AllocFactorMatrix,(T$4+1),FALSE)*$E1140</f>
        <v>0</v>
      </c>
      <c r="U1139" s="51">
        <f>VLOOKUP(CONCATENATE($F1139," ",$G1139),AllocFactorMatrix,(U$4+1),FALSE)*$E1140</f>
        <v>0</v>
      </c>
      <c r="V1139" s="51">
        <f>VLOOKUP(CONCATENATE($F1139," ",$G1139),AllocFactorMatrix,(V$4+1),FALSE)*$E1140</f>
        <v>0</v>
      </c>
      <c r="W1139" s="51">
        <f t="shared" si="587"/>
        <v>0</v>
      </c>
      <c r="X1139" s="51">
        <f>VLOOKUP(CONCATENATE($F1139," ",$G1139),AllocFactorMatrix,(X$4+1),FALSE)*$E1140</f>
        <v>0</v>
      </c>
      <c r="Y1139" s="51">
        <f>VLOOKUP(CONCATENATE($F1139," ",$G1139),AllocFactorMatrix,(Y$4+1),FALSE)*$E1140</f>
        <v>0</v>
      </c>
      <c r="Z1139" s="51">
        <f t="shared" si="584"/>
        <v>0</v>
      </c>
      <c r="AA1139" s="51">
        <f>VLOOKUP(CONCATENATE($F1139," ",$G1139),AllocFactorMatrix,(AA$4+1),FALSE)*$E1140</f>
        <v>0</v>
      </c>
      <c r="AB1139" s="51">
        <f>VLOOKUP(CONCATENATE($F1139," ",$G1139),AllocFactorMatrix,(AB$4+1),FALSE)*$E1140</f>
        <v>0</v>
      </c>
      <c r="AC1139" s="51">
        <f>VLOOKUP(CONCATENATE($F1139," ",$G1139),AllocFactorMatrix,(AC$4+1),FALSE)*$E1140</f>
        <v>0</v>
      </c>
    </row>
    <row r="1140" spans="1:29" s="48" customFormat="1" collapsed="1">
      <c r="A1140" s="53"/>
      <c r="B1140" s="104"/>
      <c r="C1140" s="52"/>
      <c r="D1140" s="52" t="s">
        <v>456</v>
      </c>
      <c r="E1140" s="58">
        <v>89951355</v>
      </c>
      <c r="F1140" s="92" t="s">
        <v>31</v>
      </c>
      <c r="G1140" s="52" t="str">
        <f>$G$15</f>
        <v>TOTAL</v>
      </c>
      <c r="H1140" s="50">
        <f t="shared" si="582"/>
        <v>89951354.99999997</v>
      </c>
      <c r="I1140" s="51">
        <f>VLOOKUP(CONCATENATE($F1140," ",$G1140),AllocFactorMatrix,(I$4+1),FALSE)*$E1140</f>
        <v>35196724.711470805</v>
      </c>
      <c r="J1140" s="51">
        <f>VLOOKUP(CONCATENATE($F1140," ",$G1140),AllocFactorMatrix,(J$4+1),FALSE)*$E1140</f>
        <v>10154152.959322713</v>
      </c>
      <c r="K1140" s="51">
        <f>VLOOKUP(CONCATENATE($F1140," ",$G1140),AllocFactorMatrix,(K$4+1),FALSE)*$E1140</f>
        <v>141527.21871235204</v>
      </c>
      <c r="L1140" s="51">
        <f>VLOOKUP(CONCATENATE($F1140," ",$G1140),AllocFactorMatrix,(L$4+1),FALSE)*$E1140</f>
        <v>19785.38523006309</v>
      </c>
      <c r="M1140" s="51">
        <f t="shared" si="583"/>
        <v>10315465.563265128</v>
      </c>
      <c r="N1140" s="51">
        <f>VLOOKUP(CONCATENATE($F1140," ",$G1140),AllocFactorMatrix,(N$4+1),FALSE)*$E1140</f>
        <v>6588261.3551775506</v>
      </c>
      <c r="O1140" s="51">
        <f>VLOOKUP(CONCATENATE($F1140," ",$G1140),AllocFactorMatrix,(O$4+1),FALSE)*$E1140</f>
        <v>1174943.7133411646</v>
      </c>
      <c r="P1140" s="51">
        <f>VLOOKUP(CONCATENATE($F1140," ",$G1140),AllocFactorMatrix,(P$4+1),FALSE)*$E1140</f>
        <v>239261.56828557389</v>
      </c>
      <c r="Q1140" s="51">
        <f>VLOOKUP(CONCATENATE($F1140," ",$G1140),AllocFactorMatrix,(Q$4+1),FALSE)*$E1140</f>
        <v>9036.9904074660153</v>
      </c>
      <c r="R1140" s="51">
        <f t="shared" si="585"/>
        <v>8011503.6272117551</v>
      </c>
      <c r="S1140" s="51">
        <f>VLOOKUP(CONCATENATE($F1140," ",$G1140),AllocFactorMatrix,(S$4+1),FALSE)*$E1140</f>
        <v>345027.36693421646</v>
      </c>
      <c r="T1140" s="51">
        <f>VLOOKUP(CONCATENATE($F1140," ",$G1140),AllocFactorMatrix,(T$4+1),FALSE)*$E1140</f>
        <v>5454948.2729178257</v>
      </c>
      <c r="U1140" s="51">
        <f>VLOOKUP(CONCATENATE($F1140," ",$G1140),AllocFactorMatrix,(U$4+1),FALSE)*$E1140</f>
        <v>23460844.699877884</v>
      </c>
      <c r="V1140" s="51">
        <f>VLOOKUP(CONCATENATE($F1140," ",$G1140),AllocFactorMatrix,(V$4+1),FALSE)*$E1140</f>
        <v>4413229.9304943318</v>
      </c>
      <c r="W1140" s="51">
        <f t="shared" si="587"/>
        <v>33674050.270224258</v>
      </c>
      <c r="X1140" s="51">
        <f>VLOOKUP(CONCATENATE($F1140," ",$G1140),AllocFactorMatrix,(X$4+1),FALSE)*$E1140</f>
        <v>1809730.0845270781</v>
      </c>
      <c r="Y1140" s="51">
        <f>VLOOKUP(CONCATENATE($F1140," ",$G1140),AllocFactorMatrix,(Y$4+1),FALSE)*$E1140</f>
        <v>36311.873146823091</v>
      </c>
      <c r="Z1140" s="51">
        <f t="shared" si="584"/>
        <v>1846041.9576739012</v>
      </c>
      <c r="AA1140" s="51">
        <f>VLOOKUP(CONCATENATE($F1140," ",$G1140),AllocFactorMatrix,(AA$4+1),FALSE)*$E1140</f>
        <v>32390.346558174231</v>
      </c>
      <c r="AB1140" s="51">
        <f>VLOOKUP(CONCATENATE($F1140," ",$G1140),AllocFactorMatrix,(AB$4+1),FALSE)*$E1140</f>
        <v>725532.66983020597</v>
      </c>
      <c r="AC1140" s="51">
        <f>VLOOKUP(CONCATENATE($F1140," ",$G1140),AllocFactorMatrix,(AC$4+1),FALSE)*$E1140</f>
        <v>149645.85376574029</v>
      </c>
    </row>
    <row r="1141" spans="1:29" s="48" customFormat="1" hidden="1" outlineLevel="1">
      <c r="A1141" s="53"/>
      <c r="B1141" s="104"/>
      <c r="C1141" s="52"/>
      <c r="D1141" s="52"/>
      <c r="F1141" s="175" t="str">
        <f>F1148</f>
        <v>PROD_ENERGY</v>
      </c>
      <c r="G1141" s="52" t="str">
        <f>$G$8</f>
        <v>PRODUCTION</v>
      </c>
      <c r="H1141" s="50">
        <f t="shared" si="582"/>
        <v>0</v>
      </c>
      <c r="I1141" s="51">
        <f>VLOOKUP(CONCATENATE($F1141," ",$G1141),AllocFactorMatrix,(I$4+1),FALSE)*$E1148</f>
        <v>0</v>
      </c>
      <c r="J1141" s="51">
        <f>VLOOKUP(CONCATENATE($F1141," ",$G1141),AllocFactorMatrix,(J$4+1),FALSE)*$E1148</f>
        <v>0</v>
      </c>
      <c r="K1141" s="51">
        <f>VLOOKUP(CONCATENATE($F1141," ",$G1141),AllocFactorMatrix,(K$4+1),FALSE)*$E1148</f>
        <v>0</v>
      </c>
      <c r="L1141" s="51">
        <f>VLOOKUP(CONCATENATE($F1141," ",$G1141),AllocFactorMatrix,(L$4+1),FALSE)*$E1148</f>
        <v>0</v>
      </c>
      <c r="M1141" s="51">
        <f t="shared" si="583"/>
        <v>0</v>
      </c>
      <c r="N1141" s="51">
        <f>VLOOKUP(CONCATENATE($F1141," ",$G1141),AllocFactorMatrix,(N$4+1),FALSE)*$E1148</f>
        <v>0</v>
      </c>
      <c r="O1141" s="51">
        <f>VLOOKUP(CONCATENATE($F1141," ",$G1141),AllocFactorMatrix,(O$4+1),FALSE)*$E1148</f>
        <v>0</v>
      </c>
      <c r="P1141" s="51">
        <f>VLOOKUP(CONCATENATE($F1141," ",$G1141),AllocFactorMatrix,(P$4+1),FALSE)*$E1148</f>
        <v>0</v>
      </c>
      <c r="Q1141" s="51">
        <f>VLOOKUP(CONCATENATE($F1141," ",$G1141),AllocFactorMatrix,(Q$4+1),FALSE)*$E1148</f>
        <v>0</v>
      </c>
      <c r="R1141" s="51">
        <f t="shared" si="585"/>
        <v>0</v>
      </c>
      <c r="S1141" s="51">
        <f>VLOOKUP(CONCATENATE($F1141," ",$G1141),AllocFactorMatrix,(S$4+1),FALSE)*$E1148</f>
        <v>0</v>
      </c>
      <c r="T1141" s="51">
        <f>VLOOKUP(CONCATENATE($F1141," ",$G1141),AllocFactorMatrix,(T$4+1),FALSE)*$E1148</f>
        <v>0</v>
      </c>
      <c r="U1141" s="51">
        <f>VLOOKUP(CONCATENATE($F1141," ",$G1141),AllocFactorMatrix,(U$4+1),FALSE)*$E1148</f>
        <v>0</v>
      </c>
      <c r="V1141" s="51">
        <f>VLOOKUP(CONCATENATE($F1141," ",$G1141),AllocFactorMatrix,(V$4+1),FALSE)*$E1148</f>
        <v>0</v>
      </c>
      <c r="W1141" s="51">
        <f>SUBTOTAL(9,S1141:V1141)</f>
        <v>0</v>
      </c>
      <c r="X1141" s="51">
        <f>VLOOKUP(CONCATENATE($F1141," ",$G1141),AllocFactorMatrix,(X$4+1),FALSE)*$E1148</f>
        <v>0</v>
      </c>
      <c r="Y1141" s="51">
        <f>VLOOKUP(CONCATENATE($F1141," ",$G1141),AllocFactorMatrix,(Y$4+1),FALSE)*$E1148</f>
        <v>0</v>
      </c>
      <c r="Z1141" s="51">
        <f t="shared" si="584"/>
        <v>0</v>
      </c>
      <c r="AA1141" s="51">
        <f>VLOOKUP(CONCATENATE($F1141," ",$G1141),AllocFactorMatrix,(AA$4+1),FALSE)*$E1148</f>
        <v>0</v>
      </c>
      <c r="AB1141" s="51">
        <f>VLOOKUP(CONCATENATE($F1141," ",$G1141),AllocFactorMatrix,(AB$4+1),FALSE)*$E1148</f>
        <v>0</v>
      </c>
      <c r="AC1141" s="51">
        <f>VLOOKUP(CONCATENATE($F1141," ",$G1141),AllocFactorMatrix,(AC$4+1),FALSE)*$E1148</f>
        <v>0</v>
      </c>
    </row>
    <row r="1142" spans="1:29" s="48" customFormat="1" hidden="1" outlineLevel="1">
      <c r="A1142" s="53"/>
      <c r="B1142" s="104"/>
      <c r="C1142" s="52"/>
      <c r="D1142" s="52"/>
      <c r="F1142" s="175" t="str">
        <f>F1148</f>
        <v>PROD_ENERGY</v>
      </c>
      <c r="G1142" s="52" t="str">
        <f>$G$9</f>
        <v>BULKTRAN</v>
      </c>
      <c r="H1142" s="50">
        <f t="shared" si="582"/>
        <v>0</v>
      </c>
      <c r="I1142" s="51">
        <f>VLOOKUP(CONCATENATE($F1142," ",$G1142),AllocFactorMatrix,(I$4+1),FALSE)*$E1148</f>
        <v>0</v>
      </c>
      <c r="J1142" s="51">
        <f>VLOOKUP(CONCATENATE($F1142," ",$G1142),AllocFactorMatrix,(J$4+1),FALSE)*$E1148</f>
        <v>0</v>
      </c>
      <c r="K1142" s="51">
        <f>VLOOKUP(CONCATENATE($F1142," ",$G1142),AllocFactorMatrix,(K$4+1),FALSE)*$E1148</f>
        <v>0</v>
      </c>
      <c r="L1142" s="51">
        <f>VLOOKUP(CONCATENATE($F1142," ",$G1142),AllocFactorMatrix,(L$4+1),FALSE)*$E1148</f>
        <v>0</v>
      </c>
      <c r="M1142" s="51">
        <f t="shared" si="583"/>
        <v>0</v>
      </c>
      <c r="N1142" s="51">
        <f>VLOOKUP(CONCATENATE($F1142," ",$G1142),AllocFactorMatrix,(N$4+1),FALSE)*$E1148</f>
        <v>0</v>
      </c>
      <c r="O1142" s="51">
        <f>VLOOKUP(CONCATENATE($F1142," ",$G1142),AllocFactorMatrix,(O$4+1),FALSE)*$E1148</f>
        <v>0</v>
      </c>
      <c r="P1142" s="51">
        <f>VLOOKUP(CONCATENATE($F1142," ",$G1142),AllocFactorMatrix,(P$4+1),FALSE)*$E1148</f>
        <v>0</v>
      </c>
      <c r="Q1142" s="51">
        <f>VLOOKUP(CONCATENATE($F1142," ",$G1142),AllocFactorMatrix,(Q$4+1),FALSE)*$E1148</f>
        <v>0</v>
      </c>
      <c r="R1142" s="51">
        <f t="shared" si="585"/>
        <v>0</v>
      </c>
      <c r="S1142" s="51">
        <f>VLOOKUP(CONCATENATE($F1142," ",$G1142),AllocFactorMatrix,(S$4+1),FALSE)*$E1148</f>
        <v>0</v>
      </c>
      <c r="T1142" s="51">
        <f>VLOOKUP(CONCATENATE($F1142," ",$G1142),AllocFactorMatrix,(T$4+1),FALSE)*$E1148</f>
        <v>0</v>
      </c>
      <c r="U1142" s="51">
        <f>VLOOKUP(CONCATENATE($F1142," ",$G1142),AllocFactorMatrix,(U$4+1),FALSE)*$E1148</f>
        <v>0</v>
      </c>
      <c r="V1142" s="51">
        <f>VLOOKUP(CONCATENATE($F1142," ",$G1142),AllocFactorMatrix,(V$4+1),FALSE)*$E1148</f>
        <v>0</v>
      </c>
      <c r="W1142" s="51">
        <f t="shared" ref="W1142:W1148" si="588">SUBTOTAL(9,S1142:V1142)</f>
        <v>0</v>
      </c>
      <c r="X1142" s="51">
        <f>VLOOKUP(CONCATENATE($F1142," ",$G1142),AllocFactorMatrix,(X$4+1),FALSE)*$E1148</f>
        <v>0</v>
      </c>
      <c r="Y1142" s="51">
        <f>VLOOKUP(CONCATENATE($F1142," ",$G1142),AllocFactorMatrix,(Y$4+1),FALSE)*$E1148</f>
        <v>0</v>
      </c>
      <c r="Z1142" s="51">
        <f t="shared" si="584"/>
        <v>0</v>
      </c>
      <c r="AA1142" s="51">
        <f>VLOOKUP(CONCATENATE($F1142," ",$G1142),AllocFactorMatrix,(AA$4+1),FALSE)*$E1148</f>
        <v>0</v>
      </c>
      <c r="AB1142" s="51">
        <f>VLOOKUP(CONCATENATE($F1142," ",$G1142),AllocFactorMatrix,(AB$4+1),FALSE)*$E1148</f>
        <v>0</v>
      </c>
      <c r="AC1142" s="51">
        <f>VLOOKUP(CONCATENATE($F1142," ",$G1142),AllocFactorMatrix,(AC$4+1),FALSE)*$E1148</f>
        <v>0</v>
      </c>
    </row>
    <row r="1143" spans="1:29" s="48" customFormat="1" hidden="1" outlineLevel="1">
      <c r="A1143" s="53"/>
      <c r="B1143" s="104"/>
      <c r="C1143" s="52"/>
      <c r="D1143" s="52"/>
      <c r="F1143" s="175" t="str">
        <f>F1148</f>
        <v>PROD_ENERGY</v>
      </c>
      <c r="G1143" s="52" t="str">
        <f>$G$10</f>
        <v>SUBTRAN</v>
      </c>
      <c r="H1143" s="50">
        <f t="shared" si="582"/>
        <v>0</v>
      </c>
      <c r="I1143" s="51">
        <f>VLOOKUP(CONCATENATE($F1143," ",$G1143),AllocFactorMatrix,(I$4+1),FALSE)*$E1148</f>
        <v>0</v>
      </c>
      <c r="J1143" s="51">
        <f>VLOOKUP(CONCATENATE($F1143," ",$G1143),AllocFactorMatrix,(J$4+1),FALSE)*$E1148</f>
        <v>0</v>
      </c>
      <c r="K1143" s="51">
        <f>VLOOKUP(CONCATENATE($F1143," ",$G1143),AllocFactorMatrix,(K$4+1),FALSE)*$E1148</f>
        <v>0</v>
      </c>
      <c r="L1143" s="51">
        <f>VLOOKUP(CONCATENATE($F1143," ",$G1143),AllocFactorMatrix,(L$4+1),FALSE)*$E1148</f>
        <v>0</v>
      </c>
      <c r="M1143" s="51">
        <f t="shared" si="583"/>
        <v>0</v>
      </c>
      <c r="N1143" s="51">
        <f>VLOOKUP(CONCATENATE($F1143," ",$G1143),AllocFactorMatrix,(N$4+1),FALSE)*$E1148</f>
        <v>0</v>
      </c>
      <c r="O1143" s="51">
        <f>VLOOKUP(CONCATENATE($F1143," ",$G1143),AllocFactorMatrix,(O$4+1),FALSE)*$E1148</f>
        <v>0</v>
      </c>
      <c r="P1143" s="51">
        <f>VLOOKUP(CONCATENATE($F1143," ",$G1143),AllocFactorMatrix,(P$4+1),FALSE)*$E1148</f>
        <v>0</v>
      </c>
      <c r="Q1143" s="51">
        <f>VLOOKUP(CONCATENATE($F1143," ",$G1143),AllocFactorMatrix,(Q$4+1),FALSE)*$E1148</f>
        <v>0</v>
      </c>
      <c r="R1143" s="51">
        <f t="shared" si="585"/>
        <v>0</v>
      </c>
      <c r="S1143" s="51">
        <f>VLOOKUP(CONCATENATE($F1143," ",$G1143),AllocFactorMatrix,(S$4+1),FALSE)*$E1148</f>
        <v>0</v>
      </c>
      <c r="T1143" s="51">
        <f>VLOOKUP(CONCATENATE($F1143," ",$G1143),AllocFactorMatrix,(T$4+1),FALSE)*$E1148</f>
        <v>0</v>
      </c>
      <c r="U1143" s="51">
        <f>VLOOKUP(CONCATENATE($F1143," ",$G1143),AllocFactorMatrix,(U$4+1),FALSE)*$E1148</f>
        <v>0</v>
      </c>
      <c r="V1143" s="51">
        <f>VLOOKUP(CONCATENATE($F1143," ",$G1143),AllocFactorMatrix,(V$4+1),FALSE)*$E1148</f>
        <v>0</v>
      </c>
      <c r="W1143" s="51">
        <f t="shared" si="588"/>
        <v>0</v>
      </c>
      <c r="X1143" s="51">
        <f>VLOOKUP(CONCATENATE($F1143," ",$G1143),AllocFactorMatrix,(X$4+1),FALSE)*$E1148</f>
        <v>0</v>
      </c>
      <c r="Y1143" s="51">
        <f>VLOOKUP(CONCATENATE($F1143," ",$G1143),AllocFactorMatrix,(Y$4+1),FALSE)*$E1148</f>
        <v>0</v>
      </c>
      <c r="Z1143" s="51">
        <f t="shared" si="584"/>
        <v>0</v>
      </c>
      <c r="AA1143" s="51">
        <f>VLOOKUP(CONCATENATE($F1143," ",$G1143),AllocFactorMatrix,(AA$4+1),FALSE)*$E1148</f>
        <v>0</v>
      </c>
      <c r="AB1143" s="51">
        <f>VLOOKUP(CONCATENATE($F1143," ",$G1143),AllocFactorMatrix,(AB$4+1),FALSE)*$E1148</f>
        <v>0</v>
      </c>
      <c r="AC1143" s="51">
        <f>VLOOKUP(CONCATENATE($F1143," ",$G1143),AllocFactorMatrix,(AC$4+1),FALSE)*$E1148</f>
        <v>0</v>
      </c>
    </row>
    <row r="1144" spans="1:29" s="48" customFormat="1" hidden="1" outlineLevel="1">
      <c r="A1144" s="53"/>
      <c r="B1144" s="104"/>
      <c r="C1144" s="52"/>
      <c r="D1144" s="52"/>
      <c r="F1144" s="175" t="str">
        <f>F1148</f>
        <v>PROD_ENERGY</v>
      </c>
      <c r="G1144" s="52" t="str">
        <f>$G$11</f>
        <v>DISTPRI</v>
      </c>
      <c r="H1144" s="50">
        <f t="shared" si="582"/>
        <v>0</v>
      </c>
      <c r="I1144" s="51">
        <f>VLOOKUP(CONCATENATE($F1144," ",$G1144),AllocFactorMatrix,(I$4+1),FALSE)*$E1148</f>
        <v>0</v>
      </c>
      <c r="J1144" s="51">
        <f>VLOOKUP(CONCATENATE($F1144," ",$G1144),AllocFactorMatrix,(J$4+1),FALSE)*$E1148</f>
        <v>0</v>
      </c>
      <c r="K1144" s="51">
        <f>VLOOKUP(CONCATENATE($F1144," ",$G1144),AllocFactorMatrix,(K$4+1),FALSE)*$E1148</f>
        <v>0</v>
      </c>
      <c r="L1144" s="51">
        <f>VLOOKUP(CONCATENATE($F1144," ",$G1144),AllocFactorMatrix,(L$4+1),FALSE)*$E1148</f>
        <v>0</v>
      </c>
      <c r="M1144" s="51">
        <f t="shared" si="583"/>
        <v>0</v>
      </c>
      <c r="N1144" s="51">
        <f>VLOOKUP(CONCATENATE($F1144," ",$G1144),AllocFactorMatrix,(N$4+1),FALSE)*$E1148</f>
        <v>0</v>
      </c>
      <c r="O1144" s="51">
        <f>VLOOKUP(CONCATENATE($F1144," ",$G1144),AllocFactorMatrix,(O$4+1),FALSE)*$E1148</f>
        <v>0</v>
      </c>
      <c r="P1144" s="51">
        <f>VLOOKUP(CONCATENATE($F1144," ",$G1144),AllocFactorMatrix,(P$4+1),FALSE)*$E1148</f>
        <v>0</v>
      </c>
      <c r="Q1144" s="51">
        <f>VLOOKUP(CONCATENATE($F1144," ",$G1144),AllocFactorMatrix,(Q$4+1),FALSE)*$E1148</f>
        <v>0</v>
      </c>
      <c r="R1144" s="51">
        <f t="shared" si="585"/>
        <v>0</v>
      </c>
      <c r="S1144" s="51">
        <f>VLOOKUP(CONCATENATE($F1144," ",$G1144),AllocFactorMatrix,(S$4+1),FALSE)*$E1148</f>
        <v>0</v>
      </c>
      <c r="T1144" s="51">
        <f>VLOOKUP(CONCATENATE($F1144," ",$G1144),AllocFactorMatrix,(T$4+1),FALSE)*$E1148</f>
        <v>0</v>
      </c>
      <c r="U1144" s="51">
        <f>VLOOKUP(CONCATENATE($F1144," ",$G1144),AllocFactorMatrix,(U$4+1),FALSE)*$E1148</f>
        <v>0</v>
      </c>
      <c r="V1144" s="51">
        <f>VLOOKUP(CONCATENATE($F1144," ",$G1144),AllocFactorMatrix,(V$4+1),FALSE)*$E1148</f>
        <v>0</v>
      </c>
      <c r="W1144" s="51">
        <f t="shared" si="588"/>
        <v>0</v>
      </c>
      <c r="X1144" s="51">
        <f>VLOOKUP(CONCATENATE($F1144," ",$G1144),AllocFactorMatrix,(X$4+1),FALSE)*$E1148</f>
        <v>0</v>
      </c>
      <c r="Y1144" s="51">
        <f>VLOOKUP(CONCATENATE($F1144," ",$G1144),AllocFactorMatrix,(Y$4+1),FALSE)*$E1148</f>
        <v>0</v>
      </c>
      <c r="Z1144" s="51">
        <f t="shared" si="584"/>
        <v>0</v>
      </c>
      <c r="AA1144" s="51">
        <f>VLOOKUP(CONCATENATE($F1144," ",$G1144),AllocFactorMatrix,(AA$4+1),FALSE)*$E1148</f>
        <v>0</v>
      </c>
      <c r="AB1144" s="51">
        <f>VLOOKUP(CONCATENATE($F1144," ",$G1144),AllocFactorMatrix,(AB$4+1),FALSE)*$E1148</f>
        <v>0</v>
      </c>
      <c r="AC1144" s="51">
        <f>VLOOKUP(CONCATENATE($F1144," ",$G1144),AllocFactorMatrix,(AC$4+1),FALSE)*$E1148</f>
        <v>0</v>
      </c>
    </row>
    <row r="1145" spans="1:29" s="48" customFormat="1" hidden="1" outlineLevel="1">
      <c r="A1145" s="53"/>
      <c r="B1145" s="104"/>
      <c r="C1145" s="52"/>
      <c r="D1145" s="52"/>
      <c r="F1145" s="175" t="str">
        <f>F1148</f>
        <v>PROD_ENERGY</v>
      </c>
      <c r="G1145" s="52" t="str">
        <f>$G$12</f>
        <v>DISTSEC</v>
      </c>
      <c r="H1145" s="50">
        <f t="shared" si="582"/>
        <v>0</v>
      </c>
      <c r="I1145" s="51">
        <f>VLOOKUP(CONCATENATE($F1145," ",$G1145),AllocFactorMatrix,(I$4+1),FALSE)*$E1148</f>
        <v>0</v>
      </c>
      <c r="J1145" s="51">
        <f>VLOOKUP(CONCATENATE($F1145," ",$G1145),AllocFactorMatrix,(J$4+1),FALSE)*$E1148</f>
        <v>0</v>
      </c>
      <c r="K1145" s="51">
        <f>VLOOKUP(CONCATENATE($F1145," ",$G1145),AllocFactorMatrix,(K$4+1),FALSE)*$E1148</f>
        <v>0</v>
      </c>
      <c r="L1145" s="51">
        <f>VLOOKUP(CONCATENATE($F1145," ",$G1145),AllocFactorMatrix,(L$4+1),FALSE)*$E1148</f>
        <v>0</v>
      </c>
      <c r="M1145" s="51">
        <f t="shared" si="583"/>
        <v>0</v>
      </c>
      <c r="N1145" s="51">
        <f>VLOOKUP(CONCATENATE($F1145," ",$G1145),AllocFactorMatrix,(N$4+1),FALSE)*$E1148</f>
        <v>0</v>
      </c>
      <c r="O1145" s="51">
        <f>VLOOKUP(CONCATENATE($F1145," ",$G1145),AllocFactorMatrix,(O$4+1),FALSE)*$E1148</f>
        <v>0</v>
      </c>
      <c r="P1145" s="51">
        <f>VLOOKUP(CONCATENATE($F1145," ",$G1145),AllocFactorMatrix,(P$4+1),FALSE)*$E1148</f>
        <v>0</v>
      </c>
      <c r="Q1145" s="51">
        <f>VLOOKUP(CONCATENATE($F1145," ",$G1145),AllocFactorMatrix,(Q$4+1),FALSE)*$E1148</f>
        <v>0</v>
      </c>
      <c r="R1145" s="51">
        <f t="shared" si="585"/>
        <v>0</v>
      </c>
      <c r="S1145" s="51">
        <f>VLOOKUP(CONCATENATE($F1145," ",$G1145),AllocFactorMatrix,(S$4+1),FALSE)*$E1148</f>
        <v>0</v>
      </c>
      <c r="T1145" s="51">
        <f>VLOOKUP(CONCATENATE($F1145," ",$G1145),AllocFactorMatrix,(T$4+1),FALSE)*$E1148</f>
        <v>0</v>
      </c>
      <c r="U1145" s="51">
        <f>VLOOKUP(CONCATENATE($F1145," ",$G1145),AllocFactorMatrix,(U$4+1),FALSE)*$E1148</f>
        <v>0</v>
      </c>
      <c r="V1145" s="51">
        <f>VLOOKUP(CONCATENATE($F1145," ",$G1145),AllocFactorMatrix,(V$4+1),FALSE)*$E1148</f>
        <v>0</v>
      </c>
      <c r="W1145" s="51">
        <f t="shared" si="588"/>
        <v>0</v>
      </c>
      <c r="X1145" s="51">
        <f>VLOOKUP(CONCATENATE($F1145," ",$G1145),AllocFactorMatrix,(X$4+1),FALSE)*$E1148</f>
        <v>0</v>
      </c>
      <c r="Y1145" s="51">
        <f>VLOOKUP(CONCATENATE($F1145," ",$G1145),AllocFactorMatrix,(Y$4+1),FALSE)*$E1148</f>
        <v>0</v>
      </c>
      <c r="Z1145" s="51">
        <f t="shared" si="584"/>
        <v>0</v>
      </c>
      <c r="AA1145" s="51">
        <f>VLOOKUP(CONCATENATE($F1145," ",$G1145),AllocFactorMatrix,(AA$4+1),FALSE)*$E1148</f>
        <v>0</v>
      </c>
      <c r="AB1145" s="51">
        <f>VLOOKUP(CONCATENATE($F1145," ",$G1145),AllocFactorMatrix,(AB$4+1),FALSE)*$E1148</f>
        <v>0</v>
      </c>
      <c r="AC1145" s="51">
        <f>VLOOKUP(CONCATENATE($F1145," ",$G1145),AllocFactorMatrix,(AC$4+1),FALSE)*$E1148</f>
        <v>0</v>
      </c>
    </row>
    <row r="1146" spans="1:29" s="48" customFormat="1" hidden="1" outlineLevel="1">
      <c r="A1146" s="53"/>
      <c r="B1146" s="104"/>
      <c r="C1146" s="52"/>
      <c r="D1146" s="52"/>
      <c r="F1146" s="175" t="str">
        <f>F1148</f>
        <v>PROD_ENERGY</v>
      </c>
      <c r="G1146" s="52" t="str">
        <f>$G$13</f>
        <v>ENERGY</v>
      </c>
      <c r="H1146" s="50">
        <f t="shared" si="582"/>
        <v>5455870.9999999972</v>
      </c>
      <c r="I1146" s="51">
        <f>VLOOKUP(CONCATENATE($F1146," ",$G1146),AllocFactorMatrix,(I$4+1),FALSE)*$E1148</f>
        <v>2134807.0815419839</v>
      </c>
      <c r="J1146" s="51">
        <f>VLOOKUP(CONCATENATE($F1146," ",$G1146),AllocFactorMatrix,(J$4+1),FALSE)*$E1148</f>
        <v>615885.64908591949</v>
      </c>
      <c r="K1146" s="51">
        <f>VLOOKUP(CONCATENATE($F1146," ",$G1146),AllocFactorMatrix,(K$4+1),FALSE)*$E1148</f>
        <v>8584.1313705989069</v>
      </c>
      <c r="L1146" s="51">
        <f>VLOOKUP(CONCATENATE($F1146," ",$G1146),AllocFactorMatrix,(L$4+1),FALSE)*$E1148</f>
        <v>1200.054290460989</v>
      </c>
      <c r="M1146" s="51">
        <f t="shared" si="583"/>
        <v>625669.83474697941</v>
      </c>
      <c r="N1146" s="51">
        <f>VLOOKUP(CONCATENATE($F1146," ",$G1146),AllocFactorMatrix,(N$4+1),FALSE)*$E1148</f>
        <v>399601.58541395952</v>
      </c>
      <c r="O1146" s="51">
        <f>VLOOKUP(CONCATENATE($F1146," ",$G1146),AllocFactorMatrix,(O$4+1),FALSE)*$E1148</f>
        <v>71264.533283021388</v>
      </c>
      <c r="P1146" s="51">
        <f>VLOOKUP(CONCATENATE($F1146," ",$G1146),AllocFactorMatrix,(P$4+1),FALSE)*$E1148</f>
        <v>14512.068793447106</v>
      </c>
      <c r="Q1146" s="51">
        <f>VLOOKUP(CONCATENATE($F1146," ",$G1146),AllocFactorMatrix,(Q$4+1),FALSE)*$E1148</f>
        <v>548.12574964959686</v>
      </c>
      <c r="R1146" s="51">
        <f t="shared" si="585"/>
        <v>485926.31324007758</v>
      </c>
      <c r="S1146" s="51">
        <f>VLOOKUP(CONCATENATE($F1146," ",$G1146),AllocFactorMatrix,(S$4+1),FALSE)*$E1148</f>
        <v>20927.142292217282</v>
      </c>
      <c r="T1146" s="51">
        <f>VLOOKUP(CONCATENATE($F1146," ",$G1146),AllocFactorMatrix,(T$4+1),FALSE)*$E1148</f>
        <v>330862.09861666284</v>
      </c>
      <c r="U1146" s="51">
        <f>VLOOKUP(CONCATENATE($F1146," ",$G1146),AllocFactorMatrix,(U$4+1),FALSE)*$E1148</f>
        <v>1422984.0365780755</v>
      </c>
      <c r="V1146" s="51">
        <f>VLOOKUP(CONCATENATE($F1146," ",$G1146),AllocFactorMatrix,(V$4+1),FALSE)*$E1148</f>
        <v>267678.15998009191</v>
      </c>
      <c r="W1146" s="51">
        <f t="shared" si="588"/>
        <v>2042451.4374670477</v>
      </c>
      <c r="X1146" s="51">
        <f>VLOOKUP(CONCATENATE($F1146," ",$G1146),AllocFactorMatrix,(X$4+1),FALSE)*$E1148</f>
        <v>109766.59424417603</v>
      </c>
      <c r="Y1146" s="51">
        <f>VLOOKUP(CONCATENATE($F1146," ",$G1146),AllocFactorMatrix,(Y$4+1),FALSE)*$E1148</f>
        <v>2202.4448176175983</v>
      </c>
      <c r="Z1146" s="51">
        <f t="shared" si="584"/>
        <v>111969.03906179362</v>
      </c>
      <c r="AA1146" s="51">
        <f>VLOOKUP(CONCATENATE($F1146," ",$G1146),AllocFactorMatrix,(AA$4+1),FALSE)*$E1148</f>
        <v>1964.5902217558878</v>
      </c>
      <c r="AB1146" s="51">
        <f>VLOOKUP(CONCATENATE($F1146," ",$G1146),AllocFactorMatrix,(AB$4+1),FALSE)*$E1148</f>
        <v>44006.148132834642</v>
      </c>
      <c r="AC1146" s="51">
        <f>VLOOKUP(CONCATENATE($F1146," ",$G1146),AllocFactorMatrix,(AC$4+1),FALSE)*$E1148</f>
        <v>9076.5555875255377</v>
      </c>
    </row>
    <row r="1147" spans="1:29" s="48" customFormat="1" hidden="1" outlineLevel="1">
      <c r="A1147" s="53"/>
      <c r="B1147" s="104"/>
      <c r="C1147" s="52"/>
      <c r="D1147" s="52"/>
      <c r="F1147" s="175" t="str">
        <f>F1148</f>
        <v>PROD_ENERGY</v>
      </c>
      <c r="G1147" s="52" t="str">
        <f>$G$14</f>
        <v>CUSTOMER</v>
      </c>
      <c r="H1147" s="50">
        <f t="shared" si="582"/>
        <v>0</v>
      </c>
      <c r="I1147" s="51">
        <f>VLOOKUP(CONCATENATE($F1147," ",$G1147),AllocFactorMatrix,(I$4+1),FALSE)*$E1148</f>
        <v>0</v>
      </c>
      <c r="J1147" s="51">
        <f>VLOOKUP(CONCATENATE($F1147," ",$G1147),AllocFactorMatrix,(J$4+1),FALSE)*$E1148</f>
        <v>0</v>
      </c>
      <c r="K1147" s="51">
        <f>VLOOKUP(CONCATENATE($F1147," ",$G1147),AllocFactorMatrix,(K$4+1),FALSE)*$E1148</f>
        <v>0</v>
      </c>
      <c r="L1147" s="51">
        <f>VLOOKUP(CONCATENATE($F1147," ",$G1147),AllocFactorMatrix,(L$4+1),FALSE)*$E1148</f>
        <v>0</v>
      </c>
      <c r="M1147" s="51">
        <f t="shared" si="583"/>
        <v>0</v>
      </c>
      <c r="N1147" s="51">
        <f>VLOOKUP(CONCATENATE($F1147," ",$G1147),AllocFactorMatrix,(N$4+1),FALSE)*$E1148</f>
        <v>0</v>
      </c>
      <c r="O1147" s="51">
        <f>VLOOKUP(CONCATENATE($F1147," ",$G1147),AllocFactorMatrix,(O$4+1),FALSE)*$E1148</f>
        <v>0</v>
      </c>
      <c r="P1147" s="51">
        <f>VLOOKUP(CONCATENATE($F1147," ",$G1147),AllocFactorMatrix,(P$4+1),FALSE)*$E1148</f>
        <v>0</v>
      </c>
      <c r="Q1147" s="51">
        <f>VLOOKUP(CONCATENATE($F1147," ",$G1147),AllocFactorMatrix,(Q$4+1),FALSE)*$E1148</f>
        <v>0</v>
      </c>
      <c r="R1147" s="51">
        <f t="shared" si="585"/>
        <v>0</v>
      </c>
      <c r="S1147" s="51">
        <f>VLOOKUP(CONCATENATE($F1147," ",$G1147),AllocFactorMatrix,(S$4+1),FALSE)*$E1148</f>
        <v>0</v>
      </c>
      <c r="T1147" s="51">
        <f>VLOOKUP(CONCATENATE($F1147," ",$G1147),AllocFactorMatrix,(T$4+1),FALSE)*$E1148</f>
        <v>0</v>
      </c>
      <c r="U1147" s="51">
        <f>VLOOKUP(CONCATENATE($F1147," ",$G1147),AllocFactorMatrix,(U$4+1),FALSE)*$E1148</f>
        <v>0</v>
      </c>
      <c r="V1147" s="51">
        <f>VLOOKUP(CONCATENATE($F1147," ",$G1147),AllocFactorMatrix,(V$4+1),FALSE)*$E1148</f>
        <v>0</v>
      </c>
      <c r="W1147" s="51">
        <f t="shared" si="588"/>
        <v>0</v>
      </c>
      <c r="X1147" s="51">
        <f>VLOOKUP(CONCATENATE($F1147," ",$G1147),AllocFactorMatrix,(X$4+1),FALSE)*$E1148</f>
        <v>0</v>
      </c>
      <c r="Y1147" s="51">
        <f>VLOOKUP(CONCATENATE($F1147," ",$G1147),AllocFactorMatrix,(Y$4+1),FALSE)*$E1148</f>
        <v>0</v>
      </c>
      <c r="Z1147" s="51">
        <f t="shared" si="584"/>
        <v>0</v>
      </c>
      <c r="AA1147" s="51">
        <f>VLOOKUP(CONCATENATE($F1147," ",$G1147),AllocFactorMatrix,(AA$4+1),FALSE)*$E1148</f>
        <v>0</v>
      </c>
      <c r="AB1147" s="51">
        <f>VLOOKUP(CONCATENATE($F1147," ",$G1147),AllocFactorMatrix,(AB$4+1),FALSE)*$E1148</f>
        <v>0</v>
      </c>
      <c r="AC1147" s="51">
        <f>VLOOKUP(CONCATENATE($F1147," ",$G1147),AllocFactorMatrix,(AC$4+1),FALSE)*$E1148</f>
        <v>0</v>
      </c>
    </row>
    <row r="1148" spans="1:29" s="48" customFormat="1" collapsed="1">
      <c r="A1148" s="53"/>
      <c r="B1148" s="104"/>
      <c r="C1148" s="52"/>
      <c r="D1148" s="52" t="s">
        <v>457</v>
      </c>
      <c r="E1148" s="58">
        <v>5455871</v>
      </c>
      <c r="F1148" s="92" t="s">
        <v>31</v>
      </c>
      <c r="G1148" s="52" t="str">
        <f>$G$15</f>
        <v>TOTAL</v>
      </c>
      <c r="H1148" s="50">
        <f t="shared" si="582"/>
        <v>5455870.9999999972</v>
      </c>
      <c r="I1148" s="51">
        <f>VLOOKUP(CONCATENATE($F1148," ",$G1148),AllocFactorMatrix,(I$4+1),FALSE)*$E1148</f>
        <v>2134807.0815419839</v>
      </c>
      <c r="J1148" s="51">
        <f>VLOOKUP(CONCATENATE($F1148," ",$G1148),AllocFactorMatrix,(J$4+1),FALSE)*$E1148</f>
        <v>615885.64908591949</v>
      </c>
      <c r="K1148" s="51">
        <f>VLOOKUP(CONCATENATE($F1148," ",$G1148),AllocFactorMatrix,(K$4+1),FALSE)*$E1148</f>
        <v>8584.1313705989069</v>
      </c>
      <c r="L1148" s="51">
        <f>VLOOKUP(CONCATENATE($F1148," ",$G1148),AllocFactorMatrix,(L$4+1),FALSE)*$E1148</f>
        <v>1200.054290460989</v>
      </c>
      <c r="M1148" s="51">
        <f t="shared" si="583"/>
        <v>625669.83474697941</v>
      </c>
      <c r="N1148" s="51">
        <f>VLOOKUP(CONCATENATE($F1148," ",$G1148),AllocFactorMatrix,(N$4+1),FALSE)*$E1148</f>
        <v>399601.58541395952</v>
      </c>
      <c r="O1148" s="51">
        <f>VLOOKUP(CONCATENATE($F1148," ",$G1148),AllocFactorMatrix,(O$4+1),FALSE)*$E1148</f>
        <v>71264.533283021388</v>
      </c>
      <c r="P1148" s="51">
        <f>VLOOKUP(CONCATENATE($F1148," ",$G1148),AllocFactorMatrix,(P$4+1),FALSE)*$E1148</f>
        <v>14512.068793447106</v>
      </c>
      <c r="Q1148" s="51">
        <f>VLOOKUP(CONCATENATE($F1148," ",$G1148),AllocFactorMatrix,(Q$4+1),FALSE)*$E1148</f>
        <v>548.12574964959686</v>
      </c>
      <c r="R1148" s="51">
        <f t="shared" si="585"/>
        <v>485926.31324007758</v>
      </c>
      <c r="S1148" s="51">
        <f>VLOOKUP(CONCATENATE($F1148," ",$G1148),AllocFactorMatrix,(S$4+1),FALSE)*$E1148</f>
        <v>20927.142292217282</v>
      </c>
      <c r="T1148" s="51">
        <f>VLOOKUP(CONCATENATE($F1148," ",$G1148),AllocFactorMatrix,(T$4+1),FALSE)*$E1148</f>
        <v>330862.09861666284</v>
      </c>
      <c r="U1148" s="51">
        <f>VLOOKUP(CONCATENATE($F1148," ",$G1148),AllocFactorMatrix,(U$4+1),FALSE)*$E1148</f>
        <v>1422984.0365780755</v>
      </c>
      <c r="V1148" s="51">
        <f>VLOOKUP(CONCATENATE($F1148," ",$G1148),AllocFactorMatrix,(V$4+1),FALSE)*$E1148</f>
        <v>267678.15998009191</v>
      </c>
      <c r="W1148" s="51">
        <f t="shared" si="588"/>
        <v>2042451.4374670477</v>
      </c>
      <c r="X1148" s="51">
        <f>VLOOKUP(CONCATENATE($F1148," ",$G1148),AllocFactorMatrix,(X$4+1),FALSE)*$E1148</f>
        <v>109766.59424417603</v>
      </c>
      <c r="Y1148" s="51">
        <f>VLOOKUP(CONCATENATE($F1148," ",$G1148),AllocFactorMatrix,(Y$4+1),FALSE)*$E1148</f>
        <v>2202.4448176175983</v>
      </c>
      <c r="Z1148" s="51">
        <f t="shared" si="584"/>
        <v>111969.03906179362</v>
      </c>
      <c r="AA1148" s="51">
        <f>VLOOKUP(CONCATENATE($F1148," ",$G1148),AllocFactorMatrix,(AA$4+1),FALSE)*$E1148</f>
        <v>1964.5902217558878</v>
      </c>
      <c r="AB1148" s="51">
        <f>VLOOKUP(CONCATENATE($F1148," ",$G1148),AllocFactorMatrix,(AB$4+1),FALSE)*$E1148</f>
        <v>44006.148132834642</v>
      </c>
      <c r="AC1148" s="51">
        <f>VLOOKUP(CONCATENATE($F1148," ",$G1148),AllocFactorMatrix,(AC$4+1),FALSE)*$E1148</f>
        <v>9076.5555875255377</v>
      </c>
    </row>
    <row r="1149" spans="1:29" s="48" customFormat="1" hidden="1" outlineLevel="1">
      <c r="A1149" s="53"/>
      <c r="B1149" s="104"/>
      <c r="C1149" s="52"/>
      <c r="D1149" s="52"/>
      <c r="F1149" s="175" t="str">
        <f>F1156</f>
        <v>PROD_DEMAND</v>
      </c>
      <c r="G1149" s="52" t="str">
        <f>$G$8</f>
        <v>PRODUCTION</v>
      </c>
      <c r="H1149" s="50">
        <f t="shared" si="582"/>
        <v>0</v>
      </c>
      <c r="I1149" s="51">
        <f>VLOOKUP(CONCATENATE($F1149," ",$G1149),AllocFactorMatrix,(I$4+1),FALSE)*$E1156</f>
        <v>0</v>
      </c>
      <c r="J1149" s="51">
        <f>VLOOKUP(CONCATENATE($F1149," ",$G1149),AllocFactorMatrix,(J$4+1),FALSE)*$E1156</f>
        <v>0</v>
      </c>
      <c r="K1149" s="51">
        <f>VLOOKUP(CONCATENATE($F1149," ",$G1149),AllocFactorMatrix,(K$4+1),FALSE)*$E1156</f>
        <v>0</v>
      </c>
      <c r="L1149" s="51">
        <f>VLOOKUP(CONCATENATE($F1149," ",$G1149),AllocFactorMatrix,(L$4+1),FALSE)*$E1156</f>
        <v>0</v>
      </c>
      <c r="M1149" s="51">
        <f t="shared" si="583"/>
        <v>0</v>
      </c>
      <c r="N1149" s="51">
        <f>VLOOKUP(CONCATENATE($F1149," ",$G1149),AllocFactorMatrix,(N$4+1),FALSE)*$E1156</f>
        <v>0</v>
      </c>
      <c r="O1149" s="51">
        <f>VLOOKUP(CONCATENATE($F1149," ",$G1149),AllocFactorMatrix,(O$4+1),FALSE)*$E1156</f>
        <v>0</v>
      </c>
      <c r="P1149" s="51">
        <f>VLOOKUP(CONCATENATE($F1149," ",$G1149),AllocFactorMatrix,(P$4+1),FALSE)*$E1156</f>
        <v>0</v>
      </c>
      <c r="Q1149" s="51">
        <f>VLOOKUP(CONCATENATE($F1149," ",$G1149),AllocFactorMatrix,(Q$4+1),FALSE)*$E1156</f>
        <v>0</v>
      </c>
      <c r="R1149" s="51">
        <f t="shared" si="585"/>
        <v>0</v>
      </c>
      <c r="S1149" s="51">
        <f>VLOOKUP(CONCATENATE($F1149," ",$G1149),AllocFactorMatrix,(S$4+1),FALSE)*$E1156</f>
        <v>0</v>
      </c>
      <c r="T1149" s="51">
        <f>VLOOKUP(CONCATENATE($F1149," ",$G1149),AllocFactorMatrix,(T$4+1),FALSE)*$E1156</f>
        <v>0</v>
      </c>
      <c r="U1149" s="51">
        <f>VLOOKUP(CONCATENATE($F1149," ",$G1149),AllocFactorMatrix,(U$4+1),FALSE)*$E1156</f>
        <v>0</v>
      </c>
      <c r="V1149" s="51">
        <f>VLOOKUP(CONCATENATE($F1149," ",$G1149),AllocFactorMatrix,(V$4+1),FALSE)*$E1156</f>
        <v>0</v>
      </c>
      <c r="W1149" s="51">
        <f>SUBTOTAL(9,S1149:V1149)</f>
        <v>0</v>
      </c>
      <c r="X1149" s="51">
        <f>VLOOKUP(CONCATENATE($F1149," ",$G1149),AllocFactorMatrix,(X$4+1),FALSE)*$E1156</f>
        <v>0</v>
      </c>
      <c r="Y1149" s="51">
        <f>VLOOKUP(CONCATENATE($F1149," ",$G1149),AllocFactorMatrix,(Y$4+1),FALSE)*$E1156</f>
        <v>0</v>
      </c>
      <c r="Z1149" s="51">
        <f t="shared" si="584"/>
        <v>0</v>
      </c>
      <c r="AA1149" s="51">
        <f>VLOOKUP(CONCATENATE($F1149," ",$G1149),AllocFactorMatrix,(AA$4+1),FALSE)*$E1156</f>
        <v>0</v>
      </c>
      <c r="AB1149" s="51">
        <f>VLOOKUP(CONCATENATE($F1149," ",$G1149),AllocFactorMatrix,(AB$4+1),FALSE)*$E1156</f>
        <v>0</v>
      </c>
      <c r="AC1149" s="51">
        <f>VLOOKUP(CONCATENATE($F1149," ",$G1149),AllocFactorMatrix,(AC$4+1),FALSE)*$E1156</f>
        <v>0</v>
      </c>
    </row>
    <row r="1150" spans="1:29" s="48" customFormat="1" hidden="1" outlineLevel="1">
      <c r="A1150" s="53"/>
      <c r="B1150" s="104"/>
      <c r="C1150" s="52"/>
      <c r="D1150" s="52"/>
      <c r="F1150" s="175" t="str">
        <f>F1156</f>
        <v>PROD_DEMAND</v>
      </c>
      <c r="G1150" s="52" t="str">
        <f>$G$9</f>
        <v>BULKTRAN</v>
      </c>
      <c r="H1150" s="50">
        <f t="shared" si="582"/>
        <v>0</v>
      </c>
      <c r="I1150" s="51">
        <f>VLOOKUP(CONCATENATE($F1150," ",$G1150),AllocFactorMatrix,(I$4+1),FALSE)*$E1156</f>
        <v>0</v>
      </c>
      <c r="J1150" s="51">
        <f>VLOOKUP(CONCATENATE($F1150," ",$G1150),AllocFactorMatrix,(J$4+1),FALSE)*$E1156</f>
        <v>0</v>
      </c>
      <c r="K1150" s="51">
        <f>VLOOKUP(CONCATENATE($F1150," ",$G1150),AllocFactorMatrix,(K$4+1),FALSE)*$E1156</f>
        <v>0</v>
      </c>
      <c r="L1150" s="51">
        <f>VLOOKUP(CONCATENATE($F1150," ",$G1150),AllocFactorMatrix,(L$4+1),FALSE)*$E1156</f>
        <v>0</v>
      </c>
      <c r="M1150" s="51">
        <f t="shared" si="583"/>
        <v>0</v>
      </c>
      <c r="N1150" s="51">
        <f>VLOOKUP(CONCATENATE($F1150," ",$G1150),AllocFactorMatrix,(N$4+1),FALSE)*$E1156</f>
        <v>0</v>
      </c>
      <c r="O1150" s="51">
        <f>VLOOKUP(CONCATENATE($F1150," ",$G1150),AllocFactorMatrix,(O$4+1),FALSE)*$E1156</f>
        <v>0</v>
      </c>
      <c r="P1150" s="51">
        <f>VLOOKUP(CONCATENATE($F1150," ",$G1150),AllocFactorMatrix,(P$4+1),FALSE)*$E1156</f>
        <v>0</v>
      </c>
      <c r="Q1150" s="51">
        <f>VLOOKUP(CONCATENATE($F1150," ",$G1150),AllocFactorMatrix,(Q$4+1),FALSE)*$E1156</f>
        <v>0</v>
      </c>
      <c r="R1150" s="51">
        <f t="shared" si="585"/>
        <v>0</v>
      </c>
      <c r="S1150" s="51">
        <f>VLOOKUP(CONCATENATE($F1150," ",$G1150),AllocFactorMatrix,(S$4+1),FALSE)*$E1156</f>
        <v>0</v>
      </c>
      <c r="T1150" s="51">
        <f>VLOOKUP(CONCATENATE($F1150," ",$G1150),AllocFactorMatrix,(T$4+1),FALSE)*$E1156</f>
        <v>0</v>
      </c>
      <c r="U1150" s="51">
        <f>VLOOKUP(CONCATENATE($F1150," ",$G1150),AllocFactorMatrix,(U$4+1),FALSE)*$E1156</f>
        <v>0</v>
      </c>
      <c r="V1150" s="51">
        <f>VLOOKUP(CONCATENATE($F1150," ",$G1150),AllocFactorMatrix,(V$4+1),FALSE)*$E1156</f>
        <v>0</v>
      </c>
      <c r="W1150" s="51">
        <f t="shared" ref="W1150:W1156" si="589">SUBTOTAL(9,S1150:V1150)</f>
        <v>0</v>
      </c>
      <c r="X1150" s="51">
        <f>VLOOKUP(CONCATENATE($F1150," ",$G1150),AllocFactorMatrix,(X$4+1),FALSE)*$E1156</f>
        <v>0</v>
      </c>
      <c r="Y1150" s="51">
        <f>VLOOKUP(CONCATENATE($F1150," ",$G1150),AllocFactorMatrix,(Y$4+1),FALSE)*$E1156</f>
        <v>0</v>
      </c>
      <c r="Z1150" s="51">
        <f t="shared" si="584"/>
        <v>0</v>
      </c>
      <c r="AA1150" s="51">
        <f>VLOOKUP(CONCATENATE($F1150," ",$G1150),AllocFactorMatrix,(AA$4+1),FALSE)*$E1156</f>
        <v>0</v>
      </c>
      <c r="AB1150" s="51">
        <f>VLOOKUP(CONCATENATE($F1150," ",$G1150),AllocFactorMatrix,(AB$4+1),FALSE)*$E1156</f>
        <v>0</v>
      </c>
      <c r="AC1150" s="51">
        <f>VLOOKUP(CONCATENATE($F1150," ",$G1150),AllocFactorMatrix,(AC$4+1),FALSE)*$E1156</f>
        <v>0</v>
      </c>
    </row>
    <row r="1151" spans="1:29" s="48" customFormat="1" hidden="1" outlineLevel="1">
      <c r="A1151" s="53"/>
      <c r="B1151" s="104"/>
      <c r="C1151" s="52"/>
      <c r="D1151" s="52"/>
      <c r="F1151" s="175" t="str">
        <f>F1156</f>
        <v>PROD_DEMAND</v>
      </c>
      <c r="G1151" s="52" t="str">
        <f>$G$10</f>
        <v>SUBTRAN</v>
      </c>
      <c r="H1151" s="50">
        <f t="shared" si="582"/>
        <v>0</v>
      </c>
      <c r="I1151" s="51">
        <f>VLOOKUP(CONCATENATE($F1151," ",$G1151),AllocFactorMatrix,(I$4+1),FALSE)*$E1156</f>
        <v>0</v>
      </c>
      <c r="J1151" s="51">
        <f>VLOOKUP(CONCATENATE($F1151," ",$G1151),AllocFactorMatrix,(J$4+1),FALSE)*$E1156</f>
        <v>0</v>
      </c>
      <c r="K1151" s="51">
        <f>VLOOKUP(CONCATENATE($F1151," ",$G1151),AllocFactorMatrix,(K$4+1),FALSE)*$E1156</f>
        <v>0</v>
      </c>
      <c r="L1151" s="51">
        <f>VLOOKUP(CONCATENATE($F1151," ",$G1151),AllocFactorMatrix,(L$4+1),FALSE)*$E1156</f>
        <v>0</v>
      </c>
      <c r="M1151" s="51">
        <f t="shared" si="583"/>
        <v>0</v>
      </c>
      <c r="N1151" s="51">
        <f>VLOOKUP(CONCATENATE($F1151," ",$G1151),AllocFactorMatrix,(N$4+1),FALSE)*$E1156</f>
        <v>0</v>
      </c>
      <c r="O1151" s="51">
        <f>VLOOKUP(CONCATENATE($F1151," ",$G1151),AllocFactorMatrix,(O$4+1),FALSE)*$E1156</f>
        <v>0</v>
      </c>
      <c r="P1151" s="51">
        <f>VLOOKUP(CONCATENATE($F1151," ",$G1151),AllocFactorMatrix,(P$4+1),FALSE)*$E1156</f>
        <v>0</v>
      </c>
      <c r="Q1151" s="51">
        <f>VLOOKUP(CONCATENATE($F1151," ",$G1151),AllocFactorMatrix,(Q$4+1),FALSE)*$E1156</f>
        <v>0</v>
      </c>
      <c r="R1151" s="51">
        <f t="shared" si="585"/>
        <v>0</v>
      </c>
      <c r="S1151" s="51">
        <f>VLOOKUP(CONCATENATE($F1151," ",$G1151),AllocFactorMatrix,(S$4+1),FALSE)*$E1156</f>
        <v>0</v>
      </c>
      <c r="T1151" s="51">
        <f>VLOOKUP(CONCATENATE($F1151," ",$G1151),AllocFactorMatrix,(T$4+1),FALSE)*$E1156</f>
        <v>0</v>
      </c>
      <c r="U1151" s="51">
        <f>VLOOKUP(CONCATENATE($F1151," ",$G1151),AllocFactorMatrix,(U$4+1),FALSE)*$E1156</f>
        <v>0</v>
      </c>
      <c r="V1151" s="51">
        <f>VLOOKUP(CONCATENATE($F1151," ",$G1151),AllocFactorMatrix,(V$4+1),FALSE)*$E1156</f>
        <v>0</v>
      </c>
      <c r="W1151" s="51">
        <f t="shared" si="589"/>
        <v>0</v>
      </c>
      <c r="X1151" s="51">
        <f>VLOOKUP(CONCATENATE($F1151," ",$G1151),AllocFactorMatrix,(X$4+1),FALSE)*$E1156</f>
        <v>0</v>
      </c>
      <c r="Y1151" s="51">
        <f>VLOOKUP(CONCATENATE($F1151," ",$G1151),AllocFactorMatrix,(Y$4+1),FALSE)*$E1156</f>
        <v>0</v>
      </c>
      <c r="Z1151" s="51">
        <f t="shared" si="584"/>
        <v>0</v>
      </c>
      <c r="AA1151" s="51">
        <f>VLOOKUP(CONCATENATE($F1151," ",$G1151),AllocFactorMatrix,(AA$4+1),FALSE)*$E1156</f>
        <v>0</v>
      </c>
      <c r="AB1151" s="51">
        <f>VLOOKUP(CONCATENATE($F1151," ",$G1151),AllocFactorMatrix,(AB$4+1),FALSE)*$E1156</f>
        <v>0</v>
      </c>
      <c r="AC1151" s="51">
        <f>VLOOKUP(CONCATENATE($F1151," ",$G1151),AllocFactorMatrix,(AC$4+1),FALSE)*$E1156</f>
        <v>0</v>
      </c>
    </row>
    <row r="1152" spans="1:29" s="48" customFormat="1" hidden="1" outlineLevel="1">
      <c r="A1152" s="53"/>
      <c r="B1152" s="104"/>
      <c r="C1152" s="52"/>
      <c r="D1152" s="52"/>
      <c r="F1152" s="175" t="str">
        <f>F1156</f>
        <v>PROD_DEMAND</v>
      </c>
      <c r="G1152" s="52" t="str">
        <f>$G$11</f>
        <v>DISTPRI</v>
      </c>
      <c r="H1152" s="50">
        <f t="shared" si="582"/>
        <v>0</v>
      </c>
      <c r="I1152" s="51">
        <f>VLOOKUP(CONCATENATE($F1152," ",$G1152),AllocFactorMatrix,(I$4+1),FALSE)*$E1156</f>
        <v>0</v>
      </c>
      <c r="J1152" s="51">
        <f>VLOOKUP(CONCATENATE($F1152," ",$G1152),AllocFactorMatrix,(J$4+1),FALSE)*$E1156</f>
        <v>0</v>
      </c>
      <c r="K1152" s="51">
        <f>VLOOKUP(CONCATENATE($F1152," ",$G1152),AllocFactorMatrix,(K$4+1),FALSE)*$E1156</f>
        <v>0</v>
      </c>
      <c r="L1152" s="51">
        <f>VLOOKUP(CONCATENATE($F1152," ",$G1152),AllocFactorMatrix,(L$4+1),FALSE)*$E1156</f>
        <v>0</v>
      </c>
      <c r="M1152" s="51">
        <f t="shared" si="583"/>
        <v>0</v>
      </c>
      <c r="N1152" s="51">
        <f>VLOOKUP(CONCATENATE($F1152," ",$G1152),AllocFactorMatrix,(N$4+1),FALSE)*$E1156</f>
        <v>0</v>
      </c>
      <c r="O1152" s="51">
        <f>VLOOKUP(CONCATENATE($F1152," ",$G1152),AllocFactorMatrix,(O$4+1),FALSE)*$E1156</f>
        <v>0</v>
      </c>
      <c r="P1152" s="51">
        <f>VLOOKUP(CONCATENATE($F1152," ",$G1152),AllocFactorMatrix,(P$4+1),FALSE)*$E1156</f>
        <v>0</v>
      </c>
      <c r="Q1152" s="51">
        <f>VLOOKUP(CONCATENATE($F1152," ",$G1152),AllocFactorMatrix,(Q$4+1),FALSE)*$E1156</f>
        <v>0</v>
      </c>
      <c r="R1152" s="51">
        <f t="shared" si="585"/>
        <v>0</v>
      </c>
      <c r="S1152" s="51">
        <f>VLOOKUP(CONCATENATE($F1152," ",$G1152),AllocFactorMatrix,(S$4+1),FALSE)*$E1156</f>
        <v>0</v>
      </c>
      <c r="T1152" s="51">
        <f>VLOOKUP(CONCATENATE($F1152," ",$G1152),AllocFactorMatrix,(T$4+1),FALSE)*$E1156</f>
        <v>0</v>
      </c>
      <c r="U1152" s="51">
        <f>VLOOKUP(CONCATENATE($F1152," ",$G1152),AllocFactorMatrix,(U$4+1),FALSE)*$E1156</f>
        <v>0</v>
      </c>
      <c r="V1152" s="51">
        <f>VLOOKUP(CONCATENATE($F1152," ",$G1152),AllocFactorMatrix,(V$4+1),FALSE)*$E1156</f>
        <v>0</v>
      </c>
      <c r="W1152" s="51">
        <f t="shared" si="589"/>
        <v>0</v>
      </c>
      <c r="X1152" s="51">
        <f>VLOOKUP(CONCATENATE($F1152," ",$G1152),AllocFactorMatrix,(X$4+1),FALSE)*$E1156</f>
        <v>0</v>
      </c>
      <c r="Y1152" s="51">
        <f>VLOOKUP(CONCATENATE($F1152," ",$G1152),AllocFactorMatrix,(Y$4+1),FALSE)*$E1156</f>
        <v>0</v>
      </c>
      <c r="Z1152" s="51">
        <f t="shared" si="584"/>
        <v>0</v>
      </c>
      <c r="AA1152" s="51">
        <f>VLOOKUP(CONCATENATE($F1152," ",$G1152),AllocFactorMatrix,(AA$4+1),FALSE)*$E1156</f>
        <v>0</v>
      </c>
      <c r="AB1152" s="51">
        <f>VLOOKUP(CONCATENATE($F1152," ",$G1152),AllocFactorMatrix,(AB$4+1),FALSE)*$E1156</f>
        <v>0</v>
      </c>
      <c r="AC1152" s="51">
        <f>VLOOKUP(CONCATENATE($F1152," ",$G1152),AllocFactorMatrix,(AC$4+1),FALSE)*$E1156</f>
        <v>0</v>
      </c>
    </row>
    <row r="1153" spans="1:29" s="48" customFormat="1" hidden="1" outlineLevel="1">
      <c r="A1153" s="53"/>
      <c r="B1153" s="104"/>
      <c r="C1153" s="52"/>
      <c r="D1153" s="52"/>
      <c r="F1153" s="175" t="str">
        <f>F1156</f>
        <v>PROD_DEMAND</v>
      </c>
      <c r="G1153" s="52" t="str">
        <f>$G$12</f>
        <v>DISTSEC</v>
      </c>
      <c r="H1153" s="50">
        <f t="shared" si="582"/>
        <v>0</v>
      </c>
      <c r="I1153" s="51">
        <f>VLOOKUP(CONCATENATE($F1153," ",$G1153),AllocFactorMatrix,(I$4+1),FALSE)*$E1156</f>
        <v>0</v>
      </c>
      <c r="J1153" s="51">
        <f>VLOOKUP(CONCATENATE($F1153," ",$G1153),AllocFactorMatrix,(J$4+1),FALSE)*$E1156</f>
        <v>0</v>
      </c>
      <c r="K1153" s="51">
        <f>VLOOKUP(CONCATENATE($F1153," ",$G1153),AllocFactorMatrix,(K$4+1),FALSE)*$E1156</f>
        <v>0</v>
      </c>
      <c r="L1153" s="51">
        <f>VLOOKUP(CONCATENATE($F1153," ",$G1153),AllocFactorMatrix,(L$4+1),FALSE)*$E1156</f>
        <v>0</v>
      </c>
      <c r="M1153" s="51">
        <f t="shared" si="583"/>
        <v>0</v>
      </c>
      <c r="N1153" s="51">
        <f>VLOOKUP(CONCATENATE($F1153," ",$G1153),AllocFactorMatrix,(N$4+1),FALSE)*$E1156</f>
        <v>0</v>
      </c>
      <c r="O1153" s="51">
        <f>VLOOKUP(CONCATENATE($F1153," ",$G1153),AllocFactorMatrix,(O$4+1),FALSE)*$E1156</f>
        <v>0</v>
      </c>
      <c r="P1153" s="51">
        <f>VLOOKUP(CONCATENATE($F1153," ",$G1153),AllocFactorMatrix,(P$4+1),FALSE)*$E1156</f>
        <v>0</v>
      </c>
      <c r="Q1153" s="51">
        <f>VLOOKUP(CONCATENATE($F1153," ",$G1153),AllocFactorMatrix,(Q$4+1),FALSE)*$E1156</f>
        <v>0</v>
      </c>
      <c r="R1153" s="51">
        <f t="shared" si="585"/>
        <v>0</v>
      </c>
      <c r="S1153" s="51">
        <f>VLOOKUP(CONCATENATE($F1153," ",$G1153),AllocFactorMatrix,(S$4+1),FALSE)*$E1156</f>
        <v>0</v>
      </c>
      <c r="T1153" s="51">
        <f>VLOOKUP(CONCATENATE($F1153," ",$G1153),AllocFactorMatrix,(T$4+1),FALSE)*$E1156</f>
        <v>0</v>
      </c>
      <c r="U1153" s="51">
        <f>VLOOKUP(CONCATENATE($F1153," ",$G1153),AllocFactorMatrix,(U$4+1),FALSE)*$E1156</f>
        <v>0</v>
      </c>
      <c r="V1153" s="51">
        <f>VLOOKUP(CONCATENATE($F1153," ",$G1153),AllocFactorMatrix,(V$4+1),FALSE)*$E1156</f>
        <v>0</v>
      </c>
      <c r="W1153" s="51">
        <f t="shared" si="589"/>
        <v>0</v>
      </c>
      <c r="X1153" s="51">
        <f>VLOOKUP(CONCATENATE($F1153," ",$G1153),AllocFactorMatrix,(X$4+1),FALSE)*$E1156</f>
        <v>0</v>
      </c>
      <c r="Y1153" s="51">
        <f>VLOOKUP(CONCATENATE($F1153," ",$G1153),AllocFactorMatrix,(Y$4+1),FALSE)*$E1156</f>
        <v>0</v>
      </c>
      <c r="Z1153" s="51">
        <f t="shared" si="584"/>
        <v>0</v>
      </c>
      <c r="AA1153" s="51">
        <f>VLOOKUP(CONCATENATE($F1153," ",$G1153),AllocFactorMatrix,(AA$4+1),FALSE)*$E1156</f>
        <v>0</v>
      </c>
      <c r="AB1153" s="51">
        <f>VLOOKUP(CONCATENATE($F1153," ",$G1153),AllocFactorMatrix,(AB$4+1),FALSE)*$E1156</f>
        <v>0</v>
      </c>
      <c r="AC1153" s="51">
        <f>VLOOKUP(CONCATENATE($F1153," ",$G1153),AllocFactorMatrix,(AC$4+1),FALSE)*$E1156</f>
        <v>0</v>
      </c>
    </row>
    <row r="1154" spans="1:29" s="48" customFormat="1" hidden="1" outlineLevel="1">
      <c r="A1154" s="53"/>
      <c r="B1154" s="104"/>
      <c r="C1154" s="52"/>
      <c r="D1154" s="52"/>
      <c r="F1154" s="175" t="str">
        <f>F1156</f>
        <v>PROD_DEMAND</v>
      </c>
      <c r="G1154" s="52" t="str">
        <f>$G$13</f>
        <v>ENERGY</v>
      </c>
      <c r="H1154" s="50">
        <f t="shared" si="582"/>
        <v>0</v>
      </c>
      <c r="I1154" s="51">
        <f>VLOOKUP(CONCATENATE($F1154," ",$G1154),AllocFactorMatrix,(I$4+1),FALSE)*$E1156</f>
        <v>0</v>
      </c>
      <c r="J1154" s="51">
        <f>VLOOKUP(CONCATENATE($F1154," ",$G1154),AllocFactorMatrix,(J$4+1),FALSE)*$E1156</f>
        <v>0</v>
      </c>
      <c r="K1154" s="51">
        <f>VLOOKUP(CONCATENATE($F1154," ",$G1154),AllocFactorMatrix,(K$4+1),FALSE)*$E1156</f>
        <v>0</v>
      </c>
      <c r="L1154" s="51">
        <f>VLOOKUP(CONCATENATE($F1154," ",$G1154),AllocFactorMatrix,(L$4+1),FALSE)*$E1156</f>
        <v>0</v>
      </c>
      <c r="M1154" s="51">
        <f t="shared" si="583"/>
        <v>0</v>
      </c>
      <c r="N1154" s="51">
        <f>VLOOKUP(CONCATENATE($F1154," ",$G1154),AllocFactorMatrix,(N$4+1),FALSE)*$E1156</f>
        <v>0</v>
      </c>
      <c r="O1154" s="51">
        <f>VLOOKUP(CONCATENATE($F1154," ",$G1154),AllocFactorMatrix,(O$4+1),FALSE)*$E1156</f>
        <v>0</v>
      </c>
      <c r="P1154" s="51">
        <f>VLOOKUP(CONCATENATE($F1154," ",$G1154),AllocFactorMatrix,(P$4+1),FALSE)*$E1156</f>
        <v>0</v>
      </c>
      <c r="Q1154" s="51">
        <f>VLOOKUP(CONCATENATE($F1154," ",$G1154),AllocFactorMatrix,(Q$4+1),FALSE)*$E1156</f>
        <v>0</v>
      </c>
      <c r="R1154" s="51">
        <f t="shared" si="585"/>
        <v>0</v>
      </c>
      <c r="S1154" s="51">
        <f>VLOOKUP(CONCATENATE($F1154," ",$G1154),AllocFactorMatrix,(S$4+1),FALSE)*$E1156</f>
        <v>0</v>
      </c>
      <c r="T1154" s="51">
        <f>VLOOKUP(CONCATENATE($F1154," ",$G1154),AllocFactorMatrix,(T$4+1),FALSE)*$E1156</f>
        <v>0</v>
      </c>
      <c r="U1154" s="51">
        <f>VLOOKUP(CONCATENATE($F1154," ",$G1154),AllocFactorMatrix,(U$4+1),FALSE)*$E1156</f>
        <v>0</v>
      </c>
      <c r="V1154" s="51">
        <f>VLOOKUP(CONCATENATE($F1154," ",$G1154),AllocFactorMatrix,(V$4+1),FALSE)*$E1156</f>
        <v>0</v>
      </c>
      <c r="W1154" s="51">
        <f t="shared" si="589"/>
        <v>0</v>
      </c>
      <c r="X1154" s="51">
        <f>VLOOKUP(CONCATENATE($F1154," ",$G1154),AllocFactorMatrix,(X$4+1),FALSE)*$E1156</f>
        <v>0</v>
      </c>
      <c r="Y1154" s="51">
        <f>VLOOKUP(CONCATENATE($F1154," ",$G1154),AllocFactorMatrix,(Y$4+1),FALSE)*$E1156</f>
        <v>0</v>
      </c>
      <c r="Z1154" s="51">
        <f t="shared" si="584"/>
        <v>0</v>
      </c>
      <c r="AA1154" s="51">
        <f>VLOOKUP(CONCATENATE($F1154," ",$G1154),AllocFactorMatrix,(AA$4+1),FALSE)*$E1156</f>
        <v>0</v>
      </c>
      <c r="AB1154" s="51">
        <f>VLOOKUP(CONCATENATE($F1154," ",$G1154),AllocFactorMatrix,(AB$4+1),FALSE)*$E1156</f>
        <v>0</v>
      </c>
      <c r="AC1154" s="51">
        <f>VLOOKUP(CONCATENATE($F1154," ",$G1154),AllocFactorMatrix,(AC$4+1),FALSE)*$E1156</f>
        <v>0</v>
      </c>
    </row>
    <row r="1155" spans="1:29" s="48" customFormat="1" hidden="1" outlineLevel="1">
      <c r="A1155" s="53"/>
      <c r="B1155" s="104"/>
      <c r="C1155" s="52"/>
      <c r="D1155" s="52"/>
      <c r="F1155" s="175" t="str">
        <f>F1156</f>
        <v>PROD_DEMAND</v>
      </c>
      <c r="G1155" s="52" t="str">
        <f>$G$14</f>
        <v>CUSTOMER</v>
      </c>
      <c r="H1155" s="50">
        <f t="shared" si="582"/>
        <v>0</v>
      </c>
      <c r="I1155" s="51">
        <f>VLOOKUP(CONCATENATE($F1155," ",$G1155),AllocFactorMatrix,(I$4+1),FALSE)*$E1156</f>
        <v>0</v>
      </c>
      <c r="J1155" s="51">
        <f>VLOOKUP(CONCATENATE($F1155," ",$G1155),AllocFactorMatrix,(J$4+1),FALSE)*$E1156</f>
        <v>0</v>
      </c>
      <c r="K1155" s="51">
        <f>VLOOKUP(CONCATENATE($F1155," ",$G1155),AllocFactorMatrix,(K$4+1),FALSE)*$E1156</f>
        <v>0</v>
      </c>
      <c r="L1155" s="51">
        <f>VLOOKUP(CONCATENATE($F1155," ",$G1155),AllocFactorMatrix,(L$4+1),FALSE)*$E1156</f>
        <v>0</v>
      </c>
      <c r="M1155" s="51">
        <f t="shared" si="583"/>
        <v>0</v>
      </c>
      <c r="N1155" s="51">
        <f>VLOOKUP(CONCATENATE($F1155," ",$G1155),AllocFactorMatrix,(N$4+1),FALSE)*$E1156</f>
        <v>0</v>
      </c>
      <c r="O1155" s="51">
        <f>VLOOKUP(CONCATENATE($F1155," ",$G1155),AllocFactorMatrix,(O$4+1),FALSE)*$E1156</f>
        <v>0</v>
      </c>
      <c r="P1155" s="51">
        <f>VLOOKUP(CONCATENATE($F1155," ",$G1155),AllocFactorMatrix,(P$4+1),FALSE)*$E1156</f>
        <v>0</v>
      </c>
      <c r="Q1155" s="51">
        <f>VLOOKUP(CONCATENATE($F1155," ",$G1155),AllocFactorMatrix,(Q$4+1),FALSE)*$E1156</f>
        <v>0</v>
      </c>
      <c r="R1155" s="51">
        <f t="shared" si="585"/>
        <v>0</v>
      </c>
      <c r="S1155" s="51">
        <f>VLOOKUP(CONCATENATE($F1155," ",$G1155),AllocFactorMatrix,(S$4+1),FALSE)*$E1156</f>
        <v>0</v>
      </c>
      <c r="T1155" s="51">
        <f>VLOOKUP(CONCATENATE($F1155," ",$G1155),AllocFactorMatrix,(T$4+1),FALSE)*$E1156</f>
        <v>0</v>
      </c>
      <c r="U1155" s="51">
        <f>VLOOKUP(CONCATENATE($F1155," ",$G1155),AllocFactorMatrix,(U$4+1),FALSE)*$E1156</f>
        <v>0</v>
      </c>
      <c r="V1155" s="51">
        <f>VLOOKUP(CONCATENATE($F1155," ",$G1155),AllocFactorMatrix,(V$4+1),FALSE)*$E1156</f>
        <v>0</v>
      </c>
      <c r="W1155" s="51">
        <f t="shared" si="589"/>
        <v>0</v>
      </c>
      <c r="X1155" s="51">
        <f>VLOOKUP(CONCATENATE($F1155," ",$G1155),AllocFactorMatrix,(X$4+1),FALSE)*$E1156</f>
        <v>0</v>
      </c>
      <c r="Y1155" s="51">
        <f>VLOOKUP(CONCATENATE($F1155," ",$G1155),AllocFactorMatrix,(Y$4+1),FALSE)*$E1156</f>
        <v>0</v>
      </c>
      <c r="Z1155" s="51">
        <f t="shared" si="584"/>
        <v>0</v>
      </c>
      <c r="AA1155" s="51">
        <f>VLOOKUP(CONCATENATE($F1155," ",$G1155),AllocFactorMatrix,(AA$4+1),FALSE)*$E1156</f>
        <v>0</v>
      </c>
      <c r="AB1155" s="51">
        <f>VLOOKUP(CONCATENATE($F1155," ",$G1155),AllocFactorMatrix,(AB$4+1),FALSE)*$E1156</f>
        <v>0</v>
      </c>
      <c r="AC1155" s="51">
        <f>VLOOKUP(CONCATENATE($F1155," ",$G1155),AllocFactorMatrix,(AC$4+1),FALSE)*$E1156</f>
        <v>0</v>
      </c>
    </row>
    <row r="1156" spans="1:29" s="48" customFormat="1" collapsed="1">
      <c r="A1156" s="53"/>
      <c r="B1156" s="104"/>
      <c r="C1156" s="52"/>
      <c r="D1156" s="52" t="s">
        <v>458</v>
      </c>
      <c r="E1156" s="58">
        <v>0</v>
      </c>
      <c r="F1156" s="92" t="s">
        <v>29</v>
      </c>
      <c r="G1156" s="52" t="str">
        <f>$G$15</f>
        <v>TOTAL</v>
      </c>
      <c r="H1156" s="50">
        <f t="shared" si="582"/>
        <v>0</v>
      </c>
      <c r="I1156" s="51">
        <f>VLOOKUP(CONCATENATE($F1156," ",$G1156),AllocFactorMatrix,(I$4+1),FALSE)*$E1156</f>
        <v>0</v>
      </c>
      <c r="J1156" s="51">
        <f>VLOOKUP(CONCATENATE($F1156," ",$G1156),AllocFactorMatrix,(J$4+1),FALSE)*$E1156</f>
        <v>0</v>
      </c>
      <c r="K1156" s="51">
        <f>VLOOKUP(CONCATENATE($F1156," ",$G1156),AllocFactorMatrix,(K$4+1),FALSE)*$E1156</f>
        <v>0</v>
      </c>
      <c r="L1156" s="51">
        <f>VLOOKUP(CONCATENATE($F1156," ",$G1156),AllocFactorMatrix,(L$4+1),FALSE)*$E1156</f>
        <v>0</v>
      </c>
      <c r="M1156" s="51">
        <f t="shared" si="583"/>
        <v>0</v>
      </c>
      <c r="N1156" s="51">
        <f>VLOOKUP(CONCATENATE($F1156," ",$G1156),AllocFactorMatrix,(N$4+1),FALSE)*$E1156</f>
        <v>0</v>
      </c>
      <c r="O1156" s="51">
        <f>VLOOKUP(CONCATENATE($F1156," ",$G1156),AllocFactorMatrix,(O$4+1),FALSE)*$E1156</f>
        <v>0</v>
      </c>
      <c r="P1156" s="51">
        <f>VLOOKUP(CONCATENATE($F1156," ",$G1156),AllocFactorMatrix,(P$4+1),FALSE)*$E1156</f>
        <v>0</v>
      </c>
      <c r="Q1156" s="51">
        <f>VLOOKUP(CONCATENATE($F1156," ",$G1156),AllocFactorMatrix,(Q$4+1),FALSE)*$E1156</f>
        <v>0</v>
      </c>
      <c r="R1156" s="51">
        <f t="shared" si="585"/>
        <v>0</v>
      </c>
      <c r="S1156" s="51">
        <f>VLOOKUP(CONCATENATE($F1156," ",$G1156),AllocFactorMatrix,(S$4+1),FALSE)*$E1156</f>
        <v>0</v>
      </c>
      <c r="T1156" s="51">
        <f>VLOOKUP(CONCATENATE($F1156," ",$G1156),AllocFactorMatrix,(T$4+1),FALSE)*$E1156</f>
        <v>0</v>
      </c>
      <c r="U1156" s="51">
        <f>VLOOKUP(CONCATENATE($F1156," ",$G1156),AllocFactorMatrix,(U$4+1),FALSE)*$E1156</f>
        <v>0</v>
      </c>
      <c r="V1156" s="51">
        <f>VLOOKUP(CONCATENATE($F1156," ",$G1156),AllocFactorMatrix,(V$4+1),FALSE)*$E1156</f>
        <v>0</v>
      </c>
      <c r="W1156" s="51">
        <f t="shared" si="589"/>
        <v>0</v>
      </c>
      <c r="X1156" s="51">
        <f>VLOOKUP(CONCATENATE($F1156," ",$G1156),AllocFactorMatrix,(X$4+1),FALSE)*$E1156</f>
        <v>0</v>
      </c>
      <c r="Y1156" s="51">
        <f>VLOOKUP(CONCATENATE($F1156," ",$G1156),AllocFactorMatrix,(Y$4+1),FALSE)*$E1156</f>
        <v>0</v>
      </c>
      <c r="Z1156" s="51">
        <f t="shared" si="584"/>
        <v>0</v>
      </c>
      <c r="AA1156" s="51">
        <f>VLOOKUP(CONCATENATE($F1156," ",$G1156),AllocFactorMatrix,(AA$4+1),FALSE)*$E1156</f>
        <v>0</v>
      </c>
      <c r="AB1156" s="51">
        <f>VLOOKUP(CONCATENATE($F1156," ",$G1156),AllocFactorMatrix,(AB$4+1),FALSE)*$E1156</f>
        <v>0</v>
      </c>
      <c r="AC1156" s="51">
        <f>VLOOKUP(CONCATENATE($F1156," ",$G1156),AllocFactorMatrix,(AC$4+1),FALSE)*$E1156</f>
        <v>0</v>
      </c>
    </row>
    <row r="1157" spans="1:29" hidden="1" outlineLevel="1">
      <c r="E1157" s="48"/>
      <c r="F1157" s="175" t="str">
        <f>F1164</f>
        <v>PROD_DEMAND</v>
      </c>
      <c r="G1157" s="52" t="str">
        <f>$G$8</f>
        <v>PRODUCTION</v>
      </c>
      <c r="H1157" s="4">
        <f t="shared" ref="H1157:H1188" si="590">SUBTOTAL(9,I1157:AC1157)</f>
        <v>0</v>
      </c>
      <c r="I1157" s="5">
        <f>VLOOKUP(CONCATENATE($F1157," ",$G1157),AllocFactorMatrix,(I$4+1),FALSE)*$E1164</f>
        <v>0</v>
      </c>
      <c r="J1157" s="5">
        <f>VLOOKUP(CONCATENATE($F1157," ",$G1157),AllocFactorMatrix,(J$4+1),FALSE)*$E1164</f>
        <v>0</v>
      </c>
      <c r="K1157" s="5">
        <f>VLOOKUP(CONCATENATE($F1157," ",$G1157),AllocFactorMatrix,(K$4+1),FALSE)*$E1164</f>
        <v>0</v>
      </c>
      <c r="L1157" s="5">
        <f>VLOOKUP(CONCATENATE($F1157," ",$G1157),AllocFactorMatrix,(L$4+1),FALSE)*$E1164</f>
        <v>0</v>
      </c>
      <c r="M1157" s="5">
        <f t="shared" ref="M1157:M1188" si="591">SUBTOTAL(9,J1157:L1157)</f>
        <v>0</v>
      </c>
      <c r="N1157" s="5">
        <f>VLOOKUP(CONCATENATE($F1157," ",$G1157),AllocFactorMatrix,(N$4+1),FALSE)*$E1164</f>
        <v>0</v>
      </c>
      <c r="O1157" s="5">
        <f>VLOOKUP(CONCATENATE($F1157," ",$G1157),AllocFactorMatrix,(O$4+1),FALSE)*$E1164</f>
        <v>0</v>
      </c>
      <c r="P1157" s="5">
        <f>VLOOKUP(CONCATENATE($F1157," ",$G1157),AllocFactorMatrix,(P$4+1),FALSE)*$E1164</f>
        <v>0</v>
      </c>
      <c r="Q1157" s="5">
        <f>VLOOKUP(CONCATENATE($F1157," ",$G1157),AllocFactorMatrix,(Q$4+1),FALSE)*$E1164</f>
        <v>0</v>
      </c>
      <c r="R1157" s="5">
        <f>SUBTOTAL(9,N1157:Q1157)</f>
        <v>0</v>
      </c>
      <c r="S1157" s="5">
        <f>VLOOKUP(CONCATENATE($F1157," ",$G1157),AllocFactorMatrix,(S$4+1),FALSE)*$E1164</f>
        <v>0</v>
      </c>
      <c r="T1157" s="5">
        <f>VLOOKUP(CONCATENATE($F1157," ",$G1157),AllocFactorMatrix,(T$4+1),FALSE)*$E1164</f>
        <v>0</v>
      </c>
      <c r="U1157" s="5">
        <f>VLOOKUP(CONCATENATE($F1157," ",$G1157),AllocFactorMatrix,(U$4+1),FALSE)*$E1164</f>
        <v>0</v>
      </c>
      <c r="V1157" s="5">
        <f>VLOOKUP(CONCATENATE($F1157," ",$G1157),AllocFactorMatrix,(V$4+1),FALSE)*$E1164</f>
        <v>0</v>
      </c>
      <c r="W1157" s="5">
        <f>SUBTOTAL(9,S1157:V1157)</f>
        <v>0</v>
      </c>
      <c r="X1157" s="5">
        <f>VLOOKUP(CONCATENATE($F1157," ",$G1157),AllocFactorMatrix,(X$4+1),FALSE)*$E1164</f>
        <v>0</v>
      </c>
      <c r="Y1157" s="5">
        <f>VLOOKUP(CONCATENATE($F1157," ",$G1157),AllocFactorMatrix,(Y$4+1),FALSE)*$E1164</f>
        <v>0</v>
      </c>
      <c r="Z1157" s="5">
        <f t="shared" ref="Z1157:Z1188" si="592">SUBTOTAL(9,X1157:Y1157)</f>
        <v>0</v>
      </c>
      <c r="AA1157" s="5">
        <f>VLOOKUP(CONCATENATE($F1157," ",$G1157),AllocFactorMatrix,(AA$4+1),FALSE)*$E1164</f>
        <v>0</v>
      </c>
      <c r="AB1157" s="5">
        <f>VLOOKUP(CONCATENATE($F1157," ",$G1157),AllocFactorMatrix,(AB$4+1),FALSE)*$E1164</f>
        <v>0</v>
      </c>
      <c r="AC1157" s="5">
        <f>VLOOKUP(CONCATENATE($F1157," ",$G1157),AllocFactorMatrix,(AC$4+1),FALSE)*$E1164</f>
        <v>0</v>
      </c>
    </row>
    <row r="1158" spans="1:29" hidden="1" outlineLevel="1">
      <c r="E1158" s="48"/>
      <c r="F1158" s="175" t="str">
        <f>F1164</f>
        <v>PROD_DEMAND</v>
      </c>
      <c r="G1158" s="52" t="str">
        <f>$G$9</f>
        <v>BULKTRAN</v>
      </c>
      <c r="H1158" s="4">
        <f t="shared" si="590"/>
        <v>0</v>
      </c>
      <c r="I1158" s="5">
        <f>VLOOKUP(CONCATENATE($F1158," ",$G1158),AllocFactorMatrix,(I$4+1),FALSE)*$E1164</f>
        <v>0</v>
      </c>
      <c r="J1158" s="5">
        <f>VLOOKUP(CONCATENATE($F1158," ",$G1158),AllocFactorMatrix,(J$4+1),FALSE)*$E1164</f>
        <v>0</v>
      </c>
      <c r="K1158" s="5">
        <f>VLOOKUP(CONCATENATE($F1158," ",$G1158),AllocFactorMatrix,(K$4+1),FALSE)*$E1164</f>
        <v>0</v>
      </c>
      <c r="L1158" s="5">
        <f>VLOOKUP(CONCATENATE($F1158," ",$G1158),AllocFactorMatrix,(L$4+1),FALSE)*$E1164</f>
        <v>0</v>
      </c>
      <c r="M1158" s="5">
        <f t="shared" si="591"/>
        <v>0</v>
      </c>
      <c r="N1158" s="5">
        <f>VLOOKUP(CONCATENATE($F1158," ",$G1158),AllocFactorMatrix,(N$4+1),FALSE)*$E1164</f>
        <v>0</v>
      </c>
      <c r="O1158" s="5">
        <f>VLOOKUP(CONCATENATE($F1158," ",$G1158),AllocFactorMatrix,(O$4+1),FALSE)*$E1164</f>
        <v>0</v>
      </c>
      <c r="P1158" s="5">
        <f>VLOOKUP(CONCATENATE($F1158," ",$G1158),AllocFactorMatrix,(P$4+1),FALSE)*$E1164</f>
        <v>0</v>
      </c>
      <c r="Q1158" s="5">
        <f>VLOOKUP(CONCATENATE($F1158," ",$G1158),AllocFactorMatrix,(Q$4+1),FALSE)*$E1164</f>
        <v>0</v>
      </c>
      <c r="R1158" s="5">
        <f t="shared" ref="R1158:R1188" si="593">SUBTOTAL(9,N1158:Q1158)</f>
        <v>0</v>
      </c>
      <c r="S1158" s="5">
        <f>VLOOKUP(CONCATENATE($F1158," ",$G1158),AllocFactorMatrix,(S$4+1),FALSE)*$E1164</f>
        <v>0</v>
      </c>
      <c r="T1158" s="5">
        <f>VLOOKUP(CONCATENATE($F1158," ",$G1158),AllocFactorMatrix,(T$4+1),FALSE)*$E1164</f>
        <v>0</v>
      </c>
      <c r="U1158" s="5">
        <f>VLOOKUP(CONCATENATE($F1158," ",$G1158),AllocFactorMatrix,(U$4+1),FALSE)*$E1164</f>
        <v>0</v>
      </c>
      <c r="V1158" s="5">
        <f>VLOOKUP(CONCATENATE($F1158," ",$G1158),AllocFactorMatrix,(V$4+1),FALSE)*$E1164</f>
        <v>0</v>
      </c>
      <c r="W1158" s="5">
        <f t="shared" ref="W1158:W1164" si="594">SUBTOTAL(9,S1158:V1158)</f>
        <v>0</v>
      </c>
      <c r="X1158" s="5">
        <f>VLOOKUP(CONCATENATE($F1158," ",$G1158),AllocFactorMatrix,(X$4+1),FALSE)*$E1164</f>
        <v>0</v>
      </c>
      <c r="Y1158" s="5">
        <f>VLOOKUP(CONCATENATE($F1158," ",$G1158),AllocFactorMatrix,(Y$4+1),FALSE)*$E1164</f>
        <v>0</v>
      </c>
      <c r="Z1158" s="5">
        <f t="shared" si="592"/>
        <v>0</v>
      </c>
      <c r="AA1158" s="5">
        <f>VLOOKUP(CONCATENATE($F1158," ",$G1158),AllocFactorMatrix,(AA$4+1),FALSE)*$E1164</f>
        <v>0</v>
      </c>
      <c r="AB1158" s="5">
        <f>VLOOKUP(CONCATENATE($F1158," ",$G1158),AllocFactorMatrix,(AB$4+1),FALSE)*$E1164</f>
        <v>0</v>
      </c>
      <c r="AC1158" s="5">
        <f>VLOOKUP(CONCATENATE($F1158," ",$G1158),AllocFactorMatrix,(AC$4+1),FALSE)*$E1164</f>
        <v>0</v>
      </c>
    </row>
    <row r="1159" spans="1:29" hidden="1" outlineLevel="1">
      <c r="E1159" s="48"/>
      <c r="F1159" s="175" t="str">
        <f>F1164</f>
        <v>PROD_DEMAND</v>
      </c>
      <c r="G1159" s="52" t="str">
        <f>$G$10</f>
        <v>SUBTRAN</v>
      </c>
      <c r="H1159" s="4">
        <f t="shared" si="590"/>
        <v>0</v>
      </c>
      <c r="I1159" s="5">
        <f>VLOOKUP(CONCATENATE($F1159," ",$G1159),AllocFactorMatrix,(I$4+1),FALSE)*$E1164</f>
        <v>0</v>
      </c>
      <c r="J1159" s="5">
        <f>VLOOKUP(CONCATENATE($F1159," ",$G1159),AllocFactorMatrix,(J$4+1),FALSE)*$E1164</f>
        <v>0</v>
      </c>
      <c r="K1159" s="5">
        <f>VLOOKUP(CONCATENATE($F1159," ",$G1159),AllocFactorMatrix,(K$4+1),FALSE)*$E1164</f>
        <v>0</v>
      </c>
      <c r="L1159" s="5">
        <f>VLOOKUP(CONCATENATE($F1159," ",$G1159),AllocFactorMatrix,(L$4+1),FALSE)*$E1164</f>
        <v>0</v>
      </c>
      <c r="M1159" s="5">
        <f t="shared" si="591"/>
        <v>0</v>
      </c>
      <c r="N1159" s="5">
        <f>VLOOKUP(CONCATENATE($F1159," ",$G1159),AllocFactorMatrix,(N$4+1),FALSE)*$E1164</f>
        <v>0</v>
      </c>
      <c r="O1159" s="5">
        <f>VLOOKUP(CONCATENATE($F1159," ",$G1159),AllocFactorMatrix,(O$4+1),FALSE)*$E1164</f>
        <v>0</v>
      </c>
      <c r="P1159" s="5">
        <f>VLOOKUP(CONCATENATE($F1159," ",$G1159),AllocFactorMatrix,(P$4+1),FALSE)*$E1164</f>
        <v>0</v>
      </c>
      <c r="Q1159" s="5">
        <f>VLOOKUP(CONCATENATE($F1159," ",$G1159),AllocFactorMatrix,(Q$4+1),FALSE)*$E1164</f>
        <v>0</v>
      </c>
      <c r="R1159" s="5">
        <f t="shared" si="593"/>
        <v>0</v>
      </c>
      <c r="S1159" s="5">
        <f>VLOOKUP(CONCATENATE($F1159," ",$G1159),AllocFactorMatrix,(S$4+1),FALSE)*$E1164</f>
        <v>0</v>
      </c>
      <c r="T1159" s="5">
        <f>VLOOKUP(CONCATENATE($F1159," ",$G1159),AllocFactorMatrix,(T$4+1),FALSE)*$E1164</f>
        <v>0</v>
      </c>
      <c r="U1159" s="5">
        <f>VLOOKUP(CONCATENATE($F1159," ",$G1159),AllocFactorMatrix,(U$4+1),FALSE)*$E1164</f>
        <v>0</v>
      </c>
      <c r="V1159" s="5">
        <f>VLOOKUP(CONCATENATE($F1159," ",$G1159),AllocFactorMatrix,(V$4+1),FALSE)*$E1164</f>
        <v>0</v>
      </c>
      <c r="W1159" s="5">
        <f t="shared" si="594"/>
        <v>0</v>
      </c>
      <c r="X1159" s="5">
        <f>VLOOKUP(CONCATENATE($F1159," ",$G1159),AllocFactorMatrix,(X$4+1),FALSE)*$E1164</f>
        <v>0</v>
      </c>
      <c r="Y1159" s="5">
        <f>VLOOKUP(CONCATENATE($F1159," ",$G1159),AllocFactorMatrix,(Y$4+1),FALSE)*$E1164</f>
        <v>0</v>
      </c>
      <c r="Z1159" s="5">
        <f t="shared" si="592"/>
        <v>0</v>
      </c>
      <c r="AA1159" s="5">
        <f>VLOOKUP(CONCATENATE($F1159," ",$G1159),AllocFactorMatrix,(AA$4+1),FALSE)*$E1164</f>
        <v>0</v>
      </c>
      <c r="AB1159" s="5">
        <f>VLOOKUP(CONCATENATE($F1159," ",$G1159),AllocFactorMatrix,(AB$4+1),FALSE)*$E1164</f>
        <v>0</v>
      </c>
      <c r="AC1159" s="5">
        <f>VLOOKUP(CONCATENATE($F1159," ",$G1159),AllocFactorMatrix,(AC$4+1),FALSE)*$E1164</f>
        <v>0</v>
      </c>
    </row>
    <row r="1160" spans="1:29" hidden="1" outlineLevel="1">
      <c r="E1160" s="48"/>
      <c r="F1160" s="175" t="str">
        <f>F1164</f>
        <v>PROD_DEMAND</v>
      </c>
      <c r="G1160" s="52" t="str">
        <f>$G$11</f>
        <v>DISTPRI</v>
      </c>
      <c r="H1160" s="4">
        <f t="shared" si="590"/>
        <v>0</v>
      </c>
      <c r="I1160" s="5">
        <f>VLOOKUP(CONCATENATE($F1160," ",$G1160),AllocFactorMatrix,(I$4+1),FALSE)*$E1164</f>
        <v>0</v>
      </c>
      <c r="J1160" s="5">
        <f>VLOOKUP(CONCATENATE($F1160," ",$G1160),AllocFactorMatrix,(J$4+1),FALSE)*$E1164</f>
        <v>0</v>
      </c>
      <c r="K1160" s="5">
        <f>VLOOKUP(CONCATENATE($F1160," ",$G1160),AllocFactorMatrix,(K$4+1),FALSE)*$E1164</f>
        <v>0</v>
      </c>
      <c r="L1160" s="5">
        <f>VLOOKUP(CONCATENATE($F1160," ",$G1160),AllocFactorMatrix,(L$4+1),FALSE)*$E1164</f>
        <v>0</v>
      </c>
      <c r="M1160" s="5">
        <f t="shared" si="591"/>
        <v>0</v>
      </c>
      <c r="N1160" s="5">
        <f>VLOOKUP(CONCATENATE($F1160," ",$G1160),AllocFactorMatrix,(N$4+1),FALSE)*$E1164</f>
        <v>0</v>
      </c>
      <c r="O1160" s="5">
        <f>VLOOKUP(CONCATENATE($F1160," ",$G1160),AllocFactorMatrix,(O$4+1),FALSE)*$E1164</f>
        <v>0</v>
      </c>
      <c r="P1160" s="5">
        <f>VLOOKUP(CONCATENATE($F1160," ",$G1160),AllocFactorMatrix,(P$4+1),FALSE)*$E1164</f>
        <v>0</v>
      </c>
      <c r="Q1160" s="5">
        <f>VLOOKUP(CONCATENATE($F1160," ",$G1160),AllocFactorMatrix,(Q$4+1),FALSE)*$E1164</f>
        <v>0</v>
      </c>
      <c r="R1160" s="5">
        <f t="shared" si="593"/>
        <v>0</v>
      </c>
      <c r="S1160" s="5">
        <f>VLOOKUP(CONCATENATE($F1160," ",$G1160),AllocFactorMatrix,(S$4+1),FALSE)*$E1164</f>
        <v>0</v>
      </c>
      <c r="T1160" s="5">
        <f>VLOOKUP(CONCATENATE($F1160," ",$G1160),AllocFactorMatrix,(T$4+1),FALSE)*$E1164</f>
        <v>0</v>
      </c>
      <c r="U1160" s="5">
        <f>VLOOKUP(CONCATENATE($F1160," ",$G1160),AllocFactorMatrix,(U$4+1),FALSE)*$E1164</f>
        <v>0</v>
      </c>
      <c r="V1160" s="5">
        <f>VLOOKUP(CONCATENATE($F1160," ",$G1160),AllocFactorMatrix,(V$4+1),FALSE)*$E1164</f>
        <v>0</v>
      </c>
      <c r="W1160" s="5">
        <f t="shared" si="594"/>
        <v>0</v>
      </c>
      <c r="X1160" s="5">
        <f>VLOOKUP(CONCATENATE($F1160," ",$G1160),AllocFactorMatrix,(X$4+1),FALSE)*$E1164</f>
        <v>0</v>
      </c>
      <c r="Y1160" s="5">
        <f>VLOOKUP(CONCATENATE($F1160," ",$G1160),AllocFactorMatrix,(Y$4+1),FALSE)*$E1164</f>
        <v>0</v>
      </c>
      <c r="Z1160" s="5">
        <f t="shared" si="592"/>
        <v>0</v>
      </c>
      <c r="AA1160" s="5">
        <f>VLOOKUP(CONCATENATE($F1160," ",$G1160),AllocFactorMatrix,(AA$4+1),FALSE)*$E1164</f>
        <v>0</v>
      </c>
      <c r="AB1160" s="5">
        <f>VLOOKUP(CONCATENATE($F1160," ",$G1160),AllocFactorMatrix,(AB$4+1),FALSE)*$E1164</f>
        <v>0</v>
      </c>
      <c r="AC1160" s="5">
        <f>VLOOKUP(CONCATENATE($F1160," ",$G1160),AllocFactorMatrix,(AC$4+1),FALSE)*$E1164</f>
        <v>0</v>
      </c>
    </row>
    <row r="1161" spans="1:29" hidden="1" outlineLevel="1">
      <c r="E1161" s="48"/>
      <c r="F1161" s="175" t="str">
        <f>F1164</f>
        <v>PROD_DEMAND</v>
      </c>
      <c r="G1161" s="52" t="str">
        <f>$G$12</f>
        <v>DISTSEC</v>
      </c>
      <c r="H1161" s="4">
        <f t="shared" si="590"/>
        <v>0</v>
      </c>
      <c r="I1161" s="5">
        <f>VLOOKUP(CONCATENATE($F1161," ",$G1161),AllocFactorMatrix,(I$4+1),FALSE)*$E1164</f>
        <v>0</v>
      </c>
      <c r="J1161" s="5">
        <f>VLOOKUP(CONCATENATE($F1161," ",$G1161),AllocFactorMatrix,(J$4+1),FALSE)*$E1164</f>
        <v>0</v>
      </c>
      <c r="K1161" s="5">
        <f>VLOOKUP(CONCATENATE($F1161," ",$G1161),AllocFactorMatrix,(K$4+1),FALSE)*$E1164</f>
        <v>0</v>
      </c>
      <c r="L1161" s="5">
        <f>VLOOKUP(CONCATENATE($F1161," ",$G1161),AllocFactorMatrix,(L$4+1),FALSE)*$E1164</f>
        <v>0</v>
      </c>
      <c r="M1161" s="5">
        <f t="shared" si="591"/>
        <v>0</v>
      </c>
      <c r="N1161" s="5">
        <f>VLOOKUP(CONCATENATE($F1161," ",$G1161),AllocFactorMatrix,(N$4+1),FALSE)*$E1164</f>
        <v>0</v>
      </c>
      <c r="O1161" s="5">
        <f>VLOOKUP(CONCATENATE($F1161," ",$G1161),AllocFactorMatrix,(O$4+1),FALSE)*$E1164</f>
        <v>0</v>
      </c>
      <c r="P1161" s="5">
        <f>VLOOKUP(CONCATENATE($F1161," ",$G1161),AllocFactorMatrix,(P$4+1),FALSE)*$E1164</f>
        <v>0</v>
      </c>
      <c r="Q1161" s="5">
        <f>VLOOKUP(CONCATENATE($F1161," ",$G1161),AllocFactorMatrix,(Q$4+1),FALSE)*$E1164</f>
        <v>0</v>
      </c>
      <c r="R1161" s="5">
        <f t="shared" si="593"/>
        <v>0</v>
      </c>
      <c r="S1161" s="5">
        <f>VLOOKUP(CONCATENATE($F1161," ",$G1161),AllocFactorMatrix,(S$4+1),FALSE)*$E1164</f>
        <v>0</v>
      </c>
      <c r="T1161" s="5">
        <f>VLOOKUP(CONCATENATE($F1161," ",$G1161),AllocFactorMatrix,(T$4+1),FALSE)*$E1164</f>
        <v>0</v>
      </c>
      <c r="U1161" s="5">
        <f>VLOOKUP(CONCATENATE($F1161," ",$G1161),AllocFactorMatrix,(U$4+1),FALSE)*$E1164</f>
        <v>0</v>
      </c>
      <c r="V1161" s="5">
        <f>VLOOKUP(CONCATENATE($F1161," ",$G1161),AllocFactorMatrix,(V$4+1),FALSE)*$E1164</f>
        <v>0</v>
      </c>
      <c r="W1161" s="5">
        <f t="shared" si="594"/>
        <v>0</v>
      </c>
      <c r="X1161" s="5">
        <f>VLOOKUP(CONCATENATE($F1161," ",$G1161),AllocFactorMatrix,(X$4+1),FALSE)*$E1164</f>
        <v>0</v>
      </c>
      <c r="Y1161" s="5">
        <f>VLOOKUP(CONCATENATE($F1161," ",$G1161),AllocFactorMatrix,(Y$4+1),FALSE)*$E1164</f>
        <v>0</v>
      </c>
      <c r="Z1161" s="5">
        <f t="shared" si="592"/>
        <v>0</v>
      </c>
      <c r="AA1161" s="5">
        <f>VLOOKUP(CONCATENATE($F1161," ",$G1161),AllocFactorMatrix,(AA$4+1),FALSE)*$E1164</f>
        <v>0</v>
      </c>
      <c r="AB1161" s="5">
        <f>VLOOKUP(CONCATENATE($F1161," ",$G1161),AllocFactorMatrix,(AB$4+1),FALSE)*$E1164</f>
        <v>0</v>
      </c>
      <c r="AC1161" s="5">
        <f>VLOOKUP(CONCATENATE($F1161," ",$G1161),AllocFactorMatrix,(AC$4+1),FALSE)*$E1164</f>
        <v>0</v>
      </c>
    </row>
    <row r="1162" spans="1:29" hidden="1" outlineLevel="1">
      <c r="E1162" s="48"/>
      <c r="F1162" s="175" t="str">
        <f>F1164</f>
        <v>PROD_DEMAND</v>
      </c>
      <c r="G1162" s="52" t="str">
        <f>$G$13</f>
        <v>ENERGY</v>
      </c>
      <c r="H1162" s="4">
        <f t="shared" si="590"/>
        <v>0</v>
      </c>
      <c r="I1162" s="5">
        <f>VLOOKUP(CONCATENATE($F1162," ",$G1162),AllocFactorMatrix,(I$4+1),FALSE)*$E1164</f>
        <v>0</v>
      </c>
      <c r="J1162" s="5">
        <f>VLOOKUP(CONCATENATE($F1162," ",$G1162),AllocFactorMatrix,(J$4+1),FALSE)*$E1164</f>
        <v>0</v>
      </c>
      <c r="K1162" s="5">
        <f>VLOOKUP(CONCATENATE($F1162," ",$G1162),AllocFactorMatrix,(K$4+1),FALSE)*$E1164</f>
        <v>0</v>
      </c>
      <c r="L1162" s="5">
        <f>VLOOKUP(CONCATENATE($F1162," ",$G1162),AllocFactorMatrix,(L$4+1),FALSE)*$E1164</f>
        <v>0</v>
      </c>
      <c r="M1162" s="5">
        <f t="shared" si="591"/>
        <v>0</v>
      </c>
      <c r="N1162" s="5">
        <f>VLOOKUP(CONCATENATE($F1162," ",$G1162),AllocFactorMatrix,(N$4+1),FALSE)*$E1164</f>
        <v>0</v>
      </c>
      <c r="O1162" s="5">
        <f>VLOOKUP(CONCATENATE($F1162," ",$G1162),AllocFactorMatrix,(O$4+1),FALSE)*$E1164</f>
        <v>0</v>
      </c>
      <c r="P1162" s="5">
        <f>VLOOKUP(CONCATENATE($F1162," ",$G1162),AllocFactorMatrix,(P$4+1),FALSE)*$E1164</f>
        <v>0</v>
      </c>
      <c r="Q1162" s="5">
        <f>VLOOKUP(CONCATENATE($F1162," ",$G1162),AllocFactorMatrix,(Q$4+1),FALSE)*$E1164</f>
        <v>0</v>
      </c>
      <c r="R1162" s="5">
        <f t="shared" si="593"/>
        <v>0</v>
      </c>
      <c r="S1162" s="5">
        <f>VLOOKUP(CONCATENATE($F1162," ",$G1162),AllocFactorMatrix,(S$4+1),FALSE)*$E1164</f>
        <v>0</v>
      </c>
      <c r="T1162" s="5">
        <f>VLOOKUP(CONCATENATE($F1162," ",$G1162),AllocFactorMatrix,(T$4+1),FALSE)*$E1164</f>
        <v>0</v>
      </c>
      <c r="U1162" s="5">
        <f>VLOOKUP(CONCATENATE($F1162," ",$G1162),AllocFactorMatrix,(U$4+1),FALSE)*$E1164</f>
        <v>0</v>
      </c>
      <c r="V1162" s="5">
        <f>VLOOKUP(CONCATENATE($F1162," ",$G1162),AllocFactorMatrix,(V$4+1),FALSE)*$E1164</f>
        <v>0</v>
      </c>
      <c r="W1162" s="5">
        <f t="shared" si="594"/>
        <v>0</v>
      </c>
      <c r="X1162" s="5">
        <f>VLOOKUP(CONCATENATE($F1162," ",$G1162),AllocFactorMatrix,(X$4+1),FALSE)*$E1164</f>
        <v>0</v>
      </c>
      <c r="Y1162" s="5">
        <f>VLOOKUP(CONCATENATE($F1162," ",$G1162),AllocFactorMatrix,(Y$4+1),FALSE)*$E1164</f>
        <v>0</v>
      </c>
      <c r="Z1162" s="5">
        <f t="shared" si="592"/>
        <v>0</v>
      </c>
      <c r="AA1162" s="5">
        <f>VLOOKUP(CONCATENATE($F1162," ",$G1162),AllocFactorMatrix,(AA$4+1),FALSE)*$E1164</f>
        <v>0</v>
      </c>
      <c r="AB1162" s="5">
        <f>VLOOKUP(CONCATENATE($F1162," ",$G1162),AllocFactorMatrix,(AB$4+1),FALSE)*$E1164</f>
        <v>0</v>
      </c>
      <c r="AC1162" s="5">
        <f>VLOOKUP(CONCATENATE($F1162," ",$G1162),AllocFactorMatrix,(AC$4+1),FALSE)*$E1164</f>
        <v>0</v>
      </c>
    </row>
    <row r="1163" spans="1:29" hidden="1" outlineLevel="1">
      <c r="E1163" s="48"/>
      <c r="F1163" s="175" t="str">
        <f>F1164</f>
        <v>PROD_DEMAND</v>
      </c>
      <c r="G1163" s="52" t="str">
        <f>$G$14</f>
        <v>CUSTOMER</v>
      </c>
      <c r="H1163" s="4">
        <f t="shared" si="590"/>
        <v>0</v>
      </c>
      <c r="I1163" s="5">
        <f>VLOOKUP(CONCATENATE($F1163," ",$G1163),AllocFactorMatrix,(I$4+1),FALSE)*$E1164</f>
        <v>0</v>
      </c>
      <c r="J1163" s="5">
        <f>VLOOKUP(CONCATENATE($F1163," ",$G1163),AllocFactorMatrix,(J$4+1),FALSE)*$E1164</f>
        <v>0</v>
      </c>
      <c r="K1163" s="5">
        <f>VLOOKUP(CONCATENATE($F1163," ",$G1163),AllocFactorMatrix,(K$4+1),FALSE)*$E1164</f>
        <v>0</v>
      </c>
      <c r="L1163" s="5">
        <f>VLOOKUP(CONCATENATE($F1163," ",$G1163),AllocFactorMatrix,(L$4+1),FALSE)*$E1164</f>
        <v>0</v>
      </c>
      <c r="M1163" s="5">
        <f t="shared" si="591"/>
        <v>0</v>
      </c>
      <c r="N1163" s="5">
        <f>VLOOKUP(CONCATENATE($F1163," ",$G1163),AllocFactorMatrix,(N$4+1),FALSE)*$E1164</f>
        <v>0</v>
      </c>
      <c r="O1163" s="5">
        <f>VLOOKUP(CONCATENATE($F1163," ",$G1163),AllocFactorMatrix,(O$4+1),FALSE)*$E1164</f>
        <v>0</v>
      </c>
      <c r="P1163" s="5">
        <f>VLOOKUP(CONCATENATE($F1163," ",$G1163),AllocFactorMatrix,(P$4+1),FALSE)*$E1164</f>
        <v>0</v>
      </c>
      <c r="Q1163" s="5">
        <f>VLOOKUP(CONCATENATE($F1163," ",$G1163),AllocFactorMatrix,(Q$4+1),FALSE)*$E1164</f>
        <v>0</v>
      </c>
      <c r="R1163" s="5">
        <f t="shared" si="593"/>
        <v>0</v>
      </c>
      <c r="S1163" s="5">
        <f>VLOOKUP(CONCATENATE($F1163," ",$G1163),AllocFactorMatrix,(S$4+1),FALSE)*$E1164</f>
        <v>0</v>
      </c>
      <c r="T1163" s="5">
        <f>VLOOKUP(CONCATENATE($F1163," ",$G1163),AllocFactorMatrix,(T$4+1),FALSE)*$E1164</f>
        <v>0</v>
      </c>
      <c r="U1163" s="5">
        <f>VLOOKUP(CONCATENATE($F1163," ",$G1163),AllocFactorMatrix,(U$4+1),FALSE)*$E1164</f>
        <v>0</v>
      </c>
      <c r="V1163" s="5">
        <f>VLOOKUP(CONCATENATE($F1163," ",$G1163),AllocFactorMatrix,(V$4+1),FALSE)*$E1164</f>
        <v>0</v>
      </c>
      <c r="W1163" s="5">
        <f t="shared" si="594"/>
        <v>0</v>
      </c>
      <c r="X1163" s="5">
        <f>VLOOKUP(CONCATENATE($F1163," ",$G1163),AllocFactorMatrix,(X$4+1),FALSE)*$E1164</f>
        <v>0</v>
      </c>
      <c r="Y1163" s="5">
        <f>VLOOKUP(CONCATENATE($F1163," ",$G1163),AllocFactorMatrix,(Y$4+1),FALSE)*$E1164</f>
        <v>0</v>
      </c>
      <c r="Z1163" s="5">
        <f t="shared" si="592"/>
        <v>0</v>
      </c>
      <c r="AA1163" s="5">
        <f>VLOOKUP(CONCATENATE($F1163," ",$G1163),AllocFactorMatrix,(AA$4+1),FALSE)*$E1164</f>
        <v>0</v>
      </c>
      <c r="AB1163" s="5">
        <f>VLOOKUP(CONCATENATE($F1163," ",$G1163),AllocFactorMatrix,(AB$4+1),FALSE)*$E1164</f>
        <v>0</v>
      </c>
      <c r="AC1163" s="5">
        <f>VLOOKUP(CONCATENATE($F1163," ",$G1163),AllocFactorMatrix,(AC$4+1),FALSE)*$E1164</f>
        <v>0</v>
      </c>
    </row>
    <row r="1164" spans="1:29" collapsed="1">
      <c r="D1164" s="52" t="s">
        <v>459</v>
      </c>
      <c r="E1164" s="58">
        <v>0</v>
      </c>
      <c r="F1164" s="92" t="s">
        <v>29</v>
      </c>
      <c r="G1164" s="52" t="str">
        <f>$G$15</f>
        <v>TOTAL</v>
      </c>
      <c r="H1164" s="4">
        <f t="shared" si="590"/>
        <v>0</v>
      </c>
      <c r="I1164" s="5">
        <f>VLOOKUP(CONCATENATE($F1164," ",$G1164),AllocFactorMatrix,(I$4+1),FALSE)*$E1164</f>
        <v>0</v>
      </c>
      <c r="J1164" s="5">
        <f>VLOOKUP(CONCATENATE($F1164," ",$G1164),AllocFactorMatrix,(J$4+1),FALSE)*$E1164</f>
        <v>0</v>
      </c>
      <c r="K1164" s="5">
        <f>VLOOKUP(CONCATENATE($F1164," ",$G1164),AllocFactorMatrix,(K$4+1),FALSE)*$E1164</f>
        <v>0</v>
      </c>
      <c r="L1164" s="5">
        <f>VLOOKUP(CONCATENATE($F1164," ",$G1164),AllocFactorMatrix,(L$4+1),FALSE)*$E1164</f>
        <v>0</v>
      </c>
      <c r="M1164" s="5">
        <f t="shared" si="591"/>
        <v>0</v>
      </c>
      <c r="N1164" s="5">
        <f>VLOOKUP(CONCATENATE($F1164," ",$G1164),AllocFactorMatrix,(N$4+1),FALSE)*$E1164</f>
        <v>0</v>
      </c>
      <c r="O1164" s="5">
        <f>VLOOKUP(CONCATENATE($F1164," ",$G1164),AllocFactorMatrix,(O$4+1),FALSE)*$E1164</f>
        <v>0</v>
      </c>
      <c r="P1164" s="5">
        <f>VLOOKUP(CONCATENATE($F1164," ",$G1164),AllocFactorMatrix,(P$4+1),FALSE)*$E1164</f>
        <v>0</v>
      </c>
      <c r="Q1164" s="5">
        <f>VLOOKUP(CONCATENATE($F1164," ",$G1164),AllocFactorMatrix,(Q$4+1),FALSE)*$E1164</f>
        <v>0</v>
      </c>
      <c r="R1164" s="5">
        <f t="shared" si="593"/>
        <v>0</v>
      </c>
      <c r="S1164" s="5">
        <f>VLOOKUP(CONCATENATE($F1164," ",$G1164),AllocFactorMatrix,(S$4+1),FALSE)*$E1164</f>
        <v>0</v>
      </c>
      <c r="T1164" s="5">
        <f>VLOOKUP(CONCATENATE($F1164," ",$G1164),AllocFactorMatrix,(T$4+1),FALSE)*$E1164</f>
        <v>0</v>
      </c>
      <c r="U1164" s="5">
        <f>VLOOKUP(CONCATENATE($F1164," ",$G1164),AllocFactorMatrix,(U$4+1),FALSE)*$E1164</f>
        <v>0</v>
      </c>
      <c r="V1164" s="5">
        <f>VLOOKUP(CONCATENATE($F1164," ",$G1164),AllocFactorMatrix,(V$4+1),FALSE)*$E1164</f>
        <v>0</v>
      </c>
      <c r="W1164" s="5">
        <f t="shared" si="594"/>
        <v>0</v>
      </c>
      <c r="X1164" s="5">
        <f>VLOOKUP(CONCATENATE($F1164," ",$G1164),AllocFactorMatrix,(X$4+1),FALSE)*$E1164</f>
        <v>0</v>
      </c>
      <c r="Y1164" s="5">
        <f>VLOOKUP(CONCATENATE($F1164," ",$G1164),AllocFactorMatrix,(Y$4+1),FALSE)*$E1164</f>
        <v>0</v>
      </c>
      <c r="Z1164" s="5">
        <f t="shared" si="592"/>
        <v>0</v>
      </c>
      <c r="AA1164" s="5">
        <f>VLOOKUP(CONCATENATE($F1164," ",$G1164),AllocFactorMatrix,(AA$4+1),FALSE)*$E1164</f>
        <v>0</v>
      </c>
      <c r="AB1164" s="5">
        <f>VLOOKUP(CONCATENATE($F1164," ",$G1164),AllocFactorMatrix,(AB$4+1),FALSE)*$E1164</f>
        <v>0</v>
      </c>
      <c r="AC1164" s="5">
        <f>VLOOKUP(CONCATENATE($F1164," ",$G1164),AllocFactorMatrix,(AC$4+1),FALSE)*$E1164</f>
        <v>0</v>
      </c>
    </row>
    <row r="1165" spans="1:29" hidden="1" outlineLevel="1">
      <c r="E1165" s="48"/>
      <c r="F1165" s="175" t="str">
        <f>F1172</f>
        <v>PROD_DEMAND</v>
      </c>
      <c r="G1165" s="52" t="str">
        <f>$G$8</f>
        <v>PRODUCTION</v>
      </c>
      <c r="H1165" s="4">
        <f t="shared" si="590"/>
        <v>3123.9999999999995</v>
      </c>
      <c r="I1165" s="5">
        <f>VLOOKUP(CONCATENATE($F1165," ",$G1165),AllocFactorMatrix,(I$4+1),FALSE)*$E1172</f>
        <v>1606.9418014024182</v>
      </c>
      <c r="J1165" s="5">
        <f>VLOOKUP(CONCATENATE($F1165," ",$G1165),AllocFactorMatrix,(J$4+1),FALSE)*$E1172</f>
        <v>374.7390751440837</v>
      </c>
      <c r="K1165" s="5">
        <f>VLOOKUP(CONCATENATE($F1165," ",$G1165),AllocFactorMatrix,(K$4+1),FALSE)*$E1172</f>
        <v>5.2103570102596137</v>
      </c>
      <c r="L1165" s="5">
        <f>VLOOKUP(CONCATENATE($F1165," ",$G1165),AllocFactorMatrix,(L$4+1),FALSE)*$E1172</f>
        <v>0.72566573712271309</v>
      </c>
      <c r="M1165" s="5">
        <f t="shared" si="591"/>
        <v>380.67509789146601</v>
      </c>
      <c r="N1165" s="5">
        <f>VLOOKUP(CONCATENATE($F1165," ",$G1165),AllocFactorMatrix,(N$4+1),FALSE)*$E1172</f>
        <v>223.04776931905701</v>
      </c>
      <c r="O1165" s="5">
        <f>VLOOKUP(CONCATENATE($F1165," ",$G1165),AllocFactorMatrix,(O$4+1),FALSE)*$E1172</f>
        <v>39.96828340483394</v>
      </c>
      <c r="P1165" s="5">
        <f>VLOOKUP(CONCATENATE($F1165," ",$G1165),AllocFactorMatrix,(P$4+1),FALSE)*$E1172</f>
        <v>8.1051600055602133</v>
      </c>
      <c r="Q1165" s="5">
        <f>VLOOKUP(CONCATENATE($F1165," ",$G1165),AllocFactorMatrix,(Q$4+1),FALSE)*$E1172</f>
        <v>0.30778978587972483</v>
      </c>
      <c r="R1165" s="5">
        <f t="shared" si="593"/>
        <v>271.42900251533086</v>
      </c>
      <c r="S1165" s="5">
        <f>VLOOKUP(CONCATENATE($F1165," ",$G1165),AllocFactorMatrix,(S$4+1),FALSE)*$E1172</f>
        <v>10.562911753735115</v>
      </c>
      <c r="T1165" s="5">
        <f>VLOOKUP(CONCATENATE($F1165," ",$G1165),AllocFactorMatrix,(T$4+1),FALSE)*$E1172</f>
        <v>142.60540822469292</v>
      </c>
      <c r="U1165" s="5">
        <f>VLOOKUP(CONCATENATE($F1165," ",$G1165),AllocFactorMatrix,(U$4+1),FALSE)*$E1172</f>
        <v>545.40844039385684</v>
      </c>
      <c r="V1165" s="5">
        <f>VLOOKUP(CONCATENATE($F1165," ",$G1165),AllocFactorMatrix,(V$4+1),FALSE)*$E1172</f>
        <v>98.805797471654742</v>
      </c>
      <c r="W1165" s="5">
        <f>SUBTOTAL(9,S1165:V1165)</f>
        <v>797.38255784393959</v>
      </c>
      <c r="X1165" s="5">
        <f>VLOOKUP(CONCATENATE($F1165," ",$G1165),AllocFactorMatrix,(X$4+1),FALSE)*$E1172</f>
        <v>61.217604720016894</v>
      </c>
      <c r="Y1165" s="5">
        <f>VLOOKUP(CONCATENATE($F1165," ",$G1165),AllocFactorMatrix,(Y$4+1),FALSE)*$E1172</f>
        <v>1.222672582880006</v>
      </c>
      <c r="Z1165" s="5">
        <f t="shared" si="592"/>
        <v>62.440277302896902</v>
      </c>
      <c r="AA1165" s="5">
        <f>VLOOKUP(CONCATENATE($F1165," ",$G1165),AllocFactorMatrix,(AA$4+1),FALSE)*$E1172</f>
        <v>0.80755924431477255</v>
      </c>
      <c r="AB1165" s="5">
        <f>VLOOKUP(CONCATENATE($F1165," ",$G1165),AllocFactorMatrix,(AB$4+1),FALSE)*$E1172</f>
        <v>3.5876379573542181</v>
      </c>
      <c r="AC1165" s="5">
        <f>VLOOKUP(CONCATENATE($F1165," ",$G1165),AllocFactorMatrix,(AC$4+1),FALSE)*$E1172</f>
        <v>0.73606584227913341</v>
      </c>
    </row>
    <row r="1166" spans="1:29" hidden="1" outlineLevel="1">
      <c r="E1166" s="48"/>
      <c r="F1166" s="175" t="str">
        <f>F1172</f>
        <v>PROD_DEMAND</v>
      </c>
      <c r="G1166" s="52" t="str">
        <f>$G$9</f>
        <v>BULKTRAN</v>
      </c>
      <c r="H1166" s="4">
        <f t="shared" si="590"/>
        <v>0</v>
      </c>
      <c r="I1166" s="5">
        <f>VLOOKUP(CONCATENATE($F1166," ",$G1166),AllocFactorMatrix,(I$4+1),FALSE)*$E1172</f>
        <v>0</v>
      </c>
      <c r="J1166" s="5">
        <f>VLOOKUP(CONCATENATE($F1166," ",$G1166),AllocFactorMatrix,(J$4+1),FALSE)*$E1172</f>
        <v>0</v>
      </c>
      <c r="K1166" s="5">
        <f>VLOOKUP(CONCATENATE($F1166," ",$G1166),AllocFactorMatrix,(K$4+1),FALSE)*$E1172</f>
        <v>0</v>
      </c>
      <c r="L1166" s="5">
        <f>VLOOKUP(CONCATENATE($F1166," ",$G1166),AllocFactorMatrix,(L$4+1),FALSE)*$E1172</f>
        <v>0</v>
      </c>
      <c r="M1166" s="5">
        <f t="shared" si="591"/>
        <v>0</v>
      </c>
      <c r="N1166" s="5">
        <f>VLOOKUP(CONCATENATE($F1166," ",$G1166),AllocFactorMatrix,(N$4+1),FALSE)*$E1172</f>
        <v>0</v>
      </c>
      <c r="O1166" s="5">
        <f>VLOOKUP(CONCATENATE($F1166," ",$G1166),AllocFactorMatrix,(O$4+1),FALSE)*$E1172</f>
        <v>0</v>
      </c>
      <c r="P1166" s="5">
        <f>VLOOKUP(CONCATENATE($F1166," ",$G1166),AllocFactorMatrix,(P$4+1),FALSE)*$E1172</f>
        <v>0</v>
      </c>
      <c r="Q1166" s="5">
        <f>VLOOKUP(CONCATENATE($F1166," ",$G1166),AllocFactorMatrix,(Q$4+1),FALSE)*$E1172</f>
        <v>0</v>
      </c>
      <c r="R1166" s="5">
        <f t="shared" si="593"/>
        <v>0</v>
      </c>
      <c r="S1166" s="5">
        <f>VLOOKUP(CONCATENATE($F1166," ",$G1166),AllocFactorMatrix,(S$4+1),FALSE)*$E1172</f>
        <v>0</v>
      </c>
      <c r="T1166" s="5">
        <f>VLOOKUP(CONCATENATE($F1166," ",$G1166),AllocFactorMatrix,(T$4+1),FALSE)*$E1172</f>
        <v>0</v>
      </c>
      <c r="U1166" s="5">
        <f>VLOOKUP(CONCATENATE($F1166," ",$G1166),AllocFactorMatrix,(U$4+1),FALSE)*$E1172</f>
        <v>0</v>
      </c>
      <c r="V1166" s="5">
        <f>VLOOKUP(CONCATENATE($F1166," ",$G1166),AllocFactorMatrix,(V$4+1),FALSE)*$E1172</f>
        <v>0</v>
      </c>
      <c r="W1166" s="5">
        <f t="shared" ref="W1166:W1172" si="595">SUBTOTAL(9,S1166:V1166)</f>
        <v>0</v>
      </c>
      <c r="X1166" s="5">
        <f>VLOOKUP(CONCATENATE($F1166," ",$G1166),AllocFactorMatrix,(X$4+1),FALSE)*$E1172</f>
        <v>0</v>
      </c>
      <c r="Y1166" s="5">
        <f>VLOOKUP(CONCATENATE($F1166," ",$G1166),AllocFactorMatrix,(Y$4+1),FALSE)*$E1172</f>
        <v>0</v>
      </c>
      <c r="Z1166" s="5">
        <f t="shared" si="592"/>
        <v>0</v>
      </c>
      <c r="AA1166" s="5">
        <f>VLOOKUP(CONCATENATE($F1166," ",$G1166),AllocFactorMatrix,(AA$4+1),FALSE)*$E1172</f>
        <v>0</v>
      </c>
      <c r="AB1166" s="5">
        <f>VLOOKUP(CONCATENATE($F1166," ",$G1166),AllocFactorMatrix,(AB$4+1),FALSE)*$E1172</f>
        <v>0</v>
      </c>
      <c r="AC1166" s="5">
        <f>VLOOKUP(CONCATENATE($F1166," ",$G1166),AllocFactorMatrix,(AC$4+1),FALSE)*$E1172</f>
        <v>0</v>
      </c>
    </row>
    <row r="1167" spans="1:29" hidden="1" outlineLevel="1">
      <c r="E1167" s="48"/>
      <c r="F1167" s="175" t="str">
        <f>F1172</f>
        <v>PROD_DEMAND</v>
      </c>
      <c r="G1167" s="52" t="str">
        <f>$G$10</f>
        <v>SUBTRAN</v>
      </c>
      <c r="H1167" s="4">
        <f t="shared" si="590"/>
        <v>0</v>
      </c>
      <c r="I1167" s="5">
        <f>VLOOKUP(CONCATENATE($F1167," ",$G1167),AllocFactorMatrix,(I$4+1),FALSE)*$E1172</f>
        <v>0</v>
      </c>
      <c r="J1167" s="5">
        <f>VLOOKUP(CONCATENATE($F1167," ",$G1167),AllocFactorMatrix,(J$4+1),FALSE)*$E1172</f>
        <v>0</v>
      </c>
      <c r="K1167" s="5">
        <f>VLOOKUP(CONCATENATE($F1167," ",$G1167),AllocFactorMatrix,(K$4+1),FALSE)*$E1172</f>
        <v>0</v>
      </c>
      <c r="L1167" s="5">
        <f>VLOOKUP(CONCATENATE($F1167," ",$G1167),AllocFactorMatrix,(L$4+1),FALSE)*$E1172</f>
        <v>0</v>
      </c>
      <c r="M1167" s="5">
        <f t="shared" si="591"/>
        <v>0</v>
      </c>
      <c r="N1167" s="5">
        <f>VLOOKUP(CONCATENATE($F1167," ",$G1167),AllocFactorMatrix,(N$4+1),FALSE)*$E1172</f>
        <v>0</v>
      </c>
      <c r="O1167" s="5">
        <f>VLOOKUP(CONCATENATE($F1167," ",$G1167),AllocFactorMatrix,(O$4+1),FALSE)*$E1172</f>
        <v>0</v>
      </c>
      <c r="P1167" s="5">
        <f>VLOOKUP(CONCATENATE($F1167," ",$G1167),AllocFactorMatrix,(P$4+1),FALSE)*$E1172</f>
        <v>0</v>
      </c>
      <c r="Q1167" s="5">
        <f>VLOOKUP(CONCATENATE($F1167," ",$G1167),AllocFactorMatrix,(Q$4+1),FALSE)*$E1172</f>
        <v>0</v>
      </c>
      <c r="R1167" s="5">
        <f t="shared" si="593"/>
        <v>0</v>
      </c>
      <c r="S1167" s="5">
        <f>VLOOKUP(CONCATENATE($F1167," ",$G1167),AllocFactorMatrix,(S$4+1),FALSE)*$E1172</f>
        <v>0</v>
      </c>
      <c r="T1167" s="5">
        <f>VLOOKUP(CONCATENATE($F1167," ",$G1167),AllocFactorMatrix,(T$4+1),FALSE)*$E1172</f>
        <v>0</v>
      </c>
      <c r="U1167" s="5">
        <f>VLOOKUP(CONCATENATE($F1167," ",$G1167),AllocFactorMatrix,(U$4+1),FALSE)*$E1172</f>
        <v>0</v>
      </c>
      <c r="V1167" s="5">
        <f>VLOOKUP(CONCATENATE($F1167," ",$G1167),AllocFactorMatrix,(V$4+1),FALSE)*$E1172</f>
        <v>0</v>
      </c>
      <c r="W1167" s="5">
        <f t="shared" si="595"/>
        <v>0</v>
      </c>
      <c r="X1167" s="5">
        <f>VLOOKUP(CONCATENATE($F1167," ",$G1167),AllocFactorMatrix,(X$4+1),FALSE)*$E1172</f>
        <v>0</v>
      </c>
      <c r="Y1167" s="5">
        <f>VLOOKUP(CONCATENATE($F1167," ",$G1167),AllocFactorMatrix,(Y$4+1),FALSE)*$E1172</f>
        <v>0</v>
      </c>
      <c r="Z1167" s="5">
        <f t="shared" si="592"/>
        <v>0</v>
      </c>
      <c r="AA1167" s="5">
        <f>VLOOKUP(CONCATENATE($F1167," ",$G1167),AllocFactorMatrix,(AA$4+1),FALSE)*$E1172</f>
        <v>0</v>
      </c>
      <c r="AB1167" s="5">
        <f>VLOOKUP(CONCATENATE($F1167," ",$G1167),AllocFactorMatrix,(AB$4+1),FALSE)*$E1172</f>
        <v>0</v>
      </c>
      <c r="AC1167" s="5">
        <f>VLOOKUP(CONCATENATE($F1167," ",$G1167),AllocFactorMatrix,(AC$4+1),FALSE)*$E1172</f>
        <v>0</v>
      </c>
    </row>
    <row r="1168" spans="1:29" hidden="1" outlineLevel="1">
      <c r="E1168" s="48"/>
      <c r="F1168" s="175" t="str">
        <f>F1172</f>
        <v>PROD_DEMAND</v>
      </c>
      <c r="G1168" s="52" t="str">
        <f>$G$11</f>
        <v>DISTPRI</v>
      </c>
      <c r="H1168" s="4">
        <f t="shared" si="590"/>
        <v>0</v>
      </c>
      <c r="I1168" s="5">
        <f>VLOOKUP(CONCATENATE($F1168," ",$G1168),AllocFactorMatrix,(I$4+1),FALSE)*$E1172</f>
        <v>0</v>
      </c>
      <c r="J1168" s="5">
        <f>VLOOKUP(CONCATENATE($F1168," ",$G1168),AllocFactorMatrix,(J$4+1),FALSE)*$E1172</f>
        <v>0</v>
      </c>
      <c r="K1168" s="5">
        <f>VLOOKUP(CONCATENATE($F1168," ",$G1168),AllocFactorMatrix,(K$4+1),FALSE)*$E1172</f>
        <v>0</v>
      </c>
      <c r="L1168" s="5">
        <f>VLOOKUP(CONCATENATE($F1168," ",$G1168),AllocFactorMatrix,(L$4+1),FALSE)*$E1172</f>
        <v>0</v>
      </c>
      <c r="M1168" s="5">
        <f t="shared" si="591"/>
        <v>0</v>
      </c>
      <c r="N1168" s="5">
        <f>VLOOKUP(CONCATENATE($F1168," ",$G1168),AllocFactorMatrix,(N$4+1),FALSE)*$E1172</f>
        <v>0</v>
      </c>
      <c r="O1168" s="5">
        <f>VLOOKUP(CONCATENATE($F1168," ",$G1168),AllocFactorMatrix,(O$4+1),FALSE)*$E1172</f>
        <v>0</v>
      </c>
      <c r="P1168" s="5">
        <f>VLOOKUP(CONCATENATE($F1168," ",$G1168),AllocFactorMatrix,(P$4+1),FALSE)*$E1172</f>
        <v>0</v>
      </c>
      <c r="Q1168" s="5">
        <f>VLOOKUP(CONCATENATE($F1168," ",$G1168),AllocFactorMatrix,(Q$4+1),FALSE)*$E1172</f>
        <v>0</v>
      </c>
      <c r="R1168" s="5">
        <f t="shared" si="593"/>
        <v>0</v>
      </c>
      <c r="S1168" s="5">
        <f>VLOOKUP(CONCATENATE($F1168," ",$G1168),AllocFactorMatrix,(S$4+1),FALSE)*$E1172</f>
        <v>0</v>
      </c>
      <c r="T1168" s="5">
        <f>VLOOKUP(CONCATENATE($F1168," ",$G1168),AllocFactorMatrix,(T$4+1),FALSE)*$E1172</f>
        <v>0</v>
      </c>
      <c r="U1168" s="5">
        <f>VLOOKUP(CONCATENATE($F1168," ",$G1168),AllocFactorMatrix,(U$4+1),FALSE)*$E1172</f>
        <v>0</v>
      </c>
      <c r="V1168" s="5">
        <f>VLOOKUP(CONCATENATE($F1168," ",$G1168),AllocFactorMatrix,(V$4+1),FALSE)*$E1172</f>
        <v>0</v>
      </c>
      <c r="W1168" s="5">
        <f t="shared" si="595"/>
        <v>0</v>
      </c>
      <c r="X1168" s="5">
        <f>VLOOKUP(CONCATENATE($F1168," ",$G1168),AllocFactorMatrix,(X$4+1),FALSE)*$E1172</f>
        <v>0</v>
      </c>
      <c r="Y1168" s="5">
        <f>VLOOKUP(CONCATENATE($F1168," ",$G1168),AllocFactorMatrix,(Y$4+1),FALSE)*$E1172</f>
        <v>0</v>
      </c>
      <c r="Z1168" s="5">
        <f t="shared" si="592"/>
        <v>0</v>
      </c>
      <c r="AA1168" s="5">
        <f>VLOOKUP(CONCATENATE($F1168," ",$G1168),AllocFactorMatrix,(AA$4+1),FALSE)*$E1172</f>
        <v>0</v>
      </c>
      <c r="AB1168" s="5">
        <f>VLOOKUP(CONCATENATE($F1168," ",$G1168),AllocFactorMatrix,(AB$4+1),FALSE)*$E1172</f>
        <v>0</v>
      </c>
      <c r="AC1168" s="5">
        <f>VLOOKUP(CONCATENATE($F1168," ",$G1168),AllocFactorMatrix,(AC$4+1),FALSE)*$E1172</f>
        <v>0</v>
      </c>
    </row>
    <row r="1169" spans="4:29" hidden="1" outlineLevel="1">
      <c r="E1169" s="48"/>
      <c r="F1169" s="175" t="str">
        <f>F1172</f>
        <v>PROD_DEMAND</v>
      </c>
      <c r="G1169" s="52" t="str">
        <f>$G$12</f>
        <v>DISTSEC</v>
      </c>
      <c r="H1169" s="4">
        <f t="shared" si="590"/>
        <v>0</v>
      </c>
      <c r="I1169" s="5">
        <f>VLOOKUP(CONCATENATE($F1169," ",$G1169),AllocFactorMatrix,(I$4+1),FALSE)*$E1172</f>
        <v>0</v>
      </c>
      <c r="J1169" s="5">
        <f>VLOOKUP(CONCATENATE($F1169," ",$G1169),AllocFactorMatrix,(J$4+1),FALSE)*$E1172</f>
        <v>0</v>
      </c>
      <c r="K1169" s="5">
        <f>VLOOKUP(CONCATENATE($F1169," ",$G1169),AllocFactorMatrix,(K$4+1),FALSE)*$E1172</f>
        <v>0</v>
      </c>
      <c r="L1169" s="5">
        <f>VLOOKUP(CONCATENATE($F1169," ",$G1169),AllocFactorMatrix,(L$4+1),FALSE)*$E1172</f>
        <v>0</v>
      </c>
      <c r="M1169" s="5">
        <f t="shared" si="591"/>
        <v>0</v>
      </c>
      <c r="N1169" s="5">
        <f>VLOOKUP(CONCATENATE($F1169," ",$G1169),AllocFactorMatrix,(N$4+1),FALSE)*$E1172</f>
        <v>0</v>
      </c>
      <c r="O1169" s="5">
        <f>VLOOKUP(CONCATENATE($F1169," ",$G1169),AllocFactorMatrix,(O$4+1),FALSE)*$E1172</f>
        <v>0</v>
      </c>
      <c r="P1169" s="5">
        <f>VLOOKUP(CONCATENATE($F1169," ",$G1169),AllocFactorMatrix,(P$4+1),FALSE)*$E1172</f>
        <v>0</v>
      </c>
      <c r="Q1169" s="5">
        <f>VLOOKUP(CONCATENATE($F1169," ",$G1169),AllocFactorMatrix,(Q$4+1),FALSE)*$E1172</f>
        <v>0</v>
      </c>
      <c r="R1169" s="5">
        <f t="shared" si="593"/>
        <v>0</v>
      </c>
      <c r="S1169" s="5">
        <f>VLOOKUP(CONCATENATE($F1169," ",$G1169),AllocFactorMatrix,(S$4+1),FALSE)*$E1172</f>
        <v>0</v>
      </c>
      <c r="T1169" s="5">
        <f>VLOOKUP(CONCATENATE($F1169," ",$G1169),AllocFactorMatrix,(T$4+1),FALSE)*$E1172</f>
        <v>0</v>
      </c>
      <c r="U1169" s="5">
        <f>VLOOKUP(CONCATENATE($F1169," ",$G1169),AllocFactorMatrix,(U$4+1),FALSE)*$E1172</f>
        <v>0</v>
      </c>
      <c r="V1169" s="5">
        <f>VLOOKUP(CONCATENATE($F1169," ",$G1169),AllocFactorMatrix,(V$4+1),FALSE)*$E1172</f>
        <v>0</v>
      </c>
      <c r="W1169" s="5">
        <f t="shared" si="595"/>
        <v>0</v>
      </c>
      <c r="X1169" s="5">
        <f>VLOOKUP(CONCATENATE($F1169," ",$G1169),AllocFactorMatrix,(X$4+1),FALSE)*$E1172</f>
        <v>0</v>
      </c>
      <c r="Y1169" s="5">
        <f>VLOOKUP(CONCATENATE($F1169," ",$G1169),AllocFactorMatrix,(Y$4+1),FALSE)*$E1172</f>
        <v>0</v>
      </c>
      <c r="Z1169" s="5">
        <f t="shared" si="592"/>
        <v>0</v>
      </c>
      <c r="AA1169" s="5">
        <f>VLOOKUP(CONCATENATE($F1169," ",$G1169),AllocFactorMatrix,(AA$4+1),FALSE)*$E1172</f>
        <v>0</v>
      </c>
      <c r="AB1169" s="5">
        <f>VLOOKUP(CONCATENATE($F1169," ",$G1169),AllocFactorMatrix,(AB$4+1),FALSE)*$E1172</f>
        <v>0</v>
      </c>
      <c r="AC1169" s="5">
        <f>VLOOKUP(CONCATENATE($F1169," ",$G1169),AllocFactorMatrix,(AC$4+1),FALSE)*$E1172</f>
        <v>0</v>
      </c>
    </row>
    <row r="1170" spans="4:29" hidden="1" outlineLevel="1">
      <c r="E1170" s="48"/>
      <c r="F1170" s="175" t="str">
        <f>F1172</f>
        <v>PROD_DEMAND</v>
      </c>
      <c r="G1170" s="52" t="str">
        <f>$G$13</f>
        <v>ENERGY</v>
      </c>
      <c r="H1170" s="4">
        <f t="shared" si="590"/>
        <v>0</v>
      </c>
      <c r="I1170" s="5">
        <f>VLOOKUP(CONCATENATE($F1170," ",$G1170),AllocFactorMatrix,(I$4+1),FALSE)*$E1172</f>
        <v>0</v>
      </c>
      <c r="J1170" s="5">
        <f>VLOOKUP(CONCATENATE($F1170," ",$G1170),AllocFactorMatrix,(J$4+1),FALSE)*$E1172</f>
        <v>0</v>
      </c>
      <c r="K1170" s="5">
        <f>VLOOKUP(CONCATENATE($F1170," ",$G1170),AllocFactorMatrix,(K$4+1),FALSE)*$E1172</f>
        <v>0</v>
      </c>
      <c r="L1170" s="5">
        <f>VLOOKUP(CONCATENATE($F1170," ",$G1170),AllocFactorMatrix,(L$4+1),FALSE)*$E1172</f>
        <v>0</v>
      </c>
      <c r="M1170" s="5">
        <f t="shared" si="591"/>
        <v>0</v>
      </c>
      <c r="N1170" s="5">
        <f>VLOOKUP(CONCATENATE($F1170," ",$G1170),AllocFactorMatrix,(N$4+1),FALSE)*$E1172</f>
        <v>0</v>
      </c>
      <c r="O1170" s="5">
        <f>VLOOKUP(CONCATENATE($F1170," ",$G1170),AllocFactorMatrix,(O$4+1),FALSE)*$E1172</f>
        <v>0</v>
      </c>
      <c r="P1170" s="5">
        <f>VLOOKUP(CONCATENATE($F1170," ",$G1170),AllocFactorMatrix,(P$4+1),FALSE)*$E1172</f>
        <v>0</v>
      </c>
      <c r="Q1170" s="5">
        <f>VLOOKUP(CONCATENATE($F1170," ",$G1170),AllocFactorMatrix,(Q$4+1),FALSE)*$E1172</f>
        <v>0</v>
      </c>
      <c r="R1170" s="5">
        <f t="shared" si="593"/>
        <v>0</v>
      </c>
      <c r="S1170" s="5">
        <f>VLOOKUP(CONCATENATE($F1170," ",$G1170),AllocFactorMatrix,(S$4+1),FALSE)*$E1172</f>
        <v>0</v>
      </c>
      <c r="T1170" s="5">
        <f>VLOOKUP(CONCATENATE($F1170," ",$G1170),AllocFactorMatrix,(T$4+1),FALSE)*$E1172</f>
        <v>0</v>
      </c>
      <c r="U1170" s="5">
        <f>VLOOKUP(CONCATENATE($F1170," ",$G1170),AllocFactorMatrix,(U$4+1),FALSE)*$E1172</f>
        <v>0</v>
      </c>
      <c r="V1170" s="5">
        <f>VLOOKUP(CONCATENATE($F1170," ",$G1170),AllocFactorMatrix,(V$4+1),FALSE)*$E1172</f>
        <v>0</v>
      </c>
      <c r="W1170" s="5">
        <f t="shared" si="595"/>
        <v>0</v>
      </c>
      <c r="X1170" s="5">
        <f>VLOOKUP(CONCATENATE($F1170," ",$G1170),AllocFactorMatrix,(X$4+1),FALSE)*$E1172</f>
        <v>0</v>
      </c>
      <c r="Y1170" s="5">
        <f>VLOOKUP(CONCATENATE($F1170," ",$G1170),AllocFactorMatrix,(Y$4+1),FALSE)*$E1172</f>
        <v>0</v>
      </c>
      <c r="Z1170" s="5">
        <f t="shared" si="592"/>
        <v>0</v>
      </c>
      <c r="AA1170" s="5">
        <f>VLOOKUP(CONCATENATE($F1170," ",$G1170),AllocFactorMatrix,(AA$4+1),FALSE)*$E1172</f>
        <v>0</v>
      </c>
      <c r="AB1170" s="5">
        <f>VLOOKUP(CONCATENATE($F1170," ",$G1170),AllocFactorMatrix,(AB$4+1),FALSE)*$E1172</f>
        <v>0</v>
      </c>
      <c r="AC1170" s="5">
        <f>VLOOKUP(CONCATENATE($F1170," ",$G1170),AllocFactorMatrix,(AC$4+1),FALSE)*$E1172</f>
        <v>0</v>
      </c>
    </row>
    <row r="1171" spans="4:29" hidden="1" outlineLevel="1">
      <c r="E1171" s="48"/>
      <c r="F1171" s="175" t="str">
        <f>F1172</f>
        <v>PROD_DEMAND</v>
      </c>
      <c r="G1171" s="52" t="str">
        <f>$G$14</f>
        <v>CUSTOMER</v>
      </c>
      <c r="H1171" s="4">
        <f t="shared" si="590"/>
        <v>0</v>
      </c>
      <c r="I1171" s="5">
        <f>VLOOKUP(CONCATENATE($F1171," ",$G1171),AllocFactorMatrix,(I$4+1),FALSE)*$E1172</f>
        <v>0</v>
      </c>
      <c r="J1171" s="5">
        <f>VLOOKUP(CONCATENATE($F1171," ",$G1171),AllocFactorMatrix,(J$4+1),FALSE)*$E1172</f>
        <v>0</v>
      </c>
      <c r="K1171" s="5">
        <f>VLOOKUP(CONCATENATE($F1171," ",$G1171),AllocFactorMatrix,(K$4+1),FALSE)*$E1172</f>
        <v>0</v>
      </c>
      <c r="L1171" s="5">
        <f>VLOOKUP(CONCATENATE($F1171," ",$G1171),AllocFactorMatrix,(L$4+1),FALSE)*$E1172</f>
        <v>0</v>
      </c>
      <c r="M1171" s="5">
        <f t="shared" si="591"/>
        <v>0</v>
      </c>
      <c r="N1171" s="5">
        <f>VLOOKUP(CONCATENATE($F1171," ",$G1171),AllocFactorMatrix,(N$4+1),FALSE)*$E1172</f>
        <v>0</v>
      </c>
      <c r="O1171" s="5">
        <f>VLOOKUP(CONCATENATE($F1171," ",$G1171),AllocFactorMatrix,(O$4+1),FALSE)*$E1172</f>
        <v>0</v>
      </c>
      <c r="P1171" s="5">
        <f>VLOOKUP(CONCATENATE($F1171," ",$G1171),AllocFactorMatrix,(P$4+1),FALSE)*$E1172</f>
        <v>0</v>
      </c>
      <c r="Q1171" s="5">
        <f>VLOOKUP(CONCATENATE($F1171," ",$G1171),AllocFactorMatrix,(Q$4+1),FALSE)*$E1172</f>
        <v>0</v>
      </c>
      <c r="R1171" s="5">
        <f t="shared" si="593"/>
        <v>0</v>
      </c>
      <c r="S1171" s="5">
        <f>VLOOKUP(CONCATENATE($F1171," ",$G1171),AllocFactorMatrix,(S$4+1),FALSE)*$E1172</f>
        <v>0</v>
      </c>
      <c r="T1171" s="5">
        <f>VLOOKUP(CONCATENATE($F1171," ",$G1171),AllocFactorMatrix,(T$4+1),FALSE)*$E1172</f>
        <v>0</v>
      </c>
      <c r="U1171" s="5">
        <f>VLOOKUP(CONCATENATE($F1171," ",$G1171),AllocFactorMatrix,(U$4+1),FALSE)*$E1172</f>
        <v>0</v>
      </c>
      <c r="V1171" s="5">
        <f>VLOOKUP(CONCATENATE($F1171," ",$G1171),AllocFactorMatrix,(V$4+1),FALSE)*$E1172</f>
        <v>0</v>
      </c>
      <c r="W1171" s="5">
        <f t="shared" si="595"/>
        <v>0</v>
      </c>
      <c r="X1171" s="5">
        <f>VLOOKUP(CONCATENATE($F1171," ",$G1171),AllocFactorMatrix,(X$4+1),FALSE)*$E1172</f>
        <v>0</v>
      </c>
      <c r="Y1171" s="5">
        <f>VLOOKUP(CONCATENATE($F1171," ",$G1171),AllocFactorMatrix,(Y$4+1),FALSE)*$E1172</f>
        <v>0</v>
      </c>
      <c r="Z1171" s="5">
        <f t="shared" si="592"/>
        <v>0</v>
      </c>
      <c r="AA1171" s="5">
        <f>VLOOKUP(CONCATENATE($F1171," ",$G1171),AllocFactorMatrix,(AA$4+1),FALSE)*$E1172</f>
        <v>0</v>
      </c>
      <c r="AB1171" s="5">
        <f>VLOOKUP(CONCATENATE($F1171," ",$G1171),AllocFactorMatrix,(AB$4+1),FALSE)*$E1172</f>
        <v>0</v>
      </c>
      <c r="AC1171" s="5">
        <f>VLOOKUP(CONCATENATE($F1171," ",$G1171),AllocFactorMatrix,(AC$4+1),FALSE)*$E1172</f>
        <v>0</v>
      </c>
    </row>
    <row r="1172" spans="4:29" collapsed="1">
      <c r="D1172" s="52" t="s">
        <v>460</v>
      </c>
      <c r="E1172" s="58">
        <v>3124</v>
      </c>
      <c r="F1172" s="92" t="s">
        <v>29</v>
      </c>
      <c r="G1172" s="52" t="str">
        <f>$G$15</f>
        <v>TOTAL</v>
      </c>
      <c r="H1172" s="4">
        <f t="shared" si="590"/>
        <v>3123.9999999999995</v>
      </c>
      <c r="I1172" s="5">
        <f>VLOOKUP(CONCATENATE($F1172," ",$G1172),AllocFactorMatrix,(I$4+1),FALSE)*$E1172</f>
        <v>1606.9418014024182</v>
      </c>
      <c r="J1172" s="5">
        <f>VLOOKUP(CONCATENATE($F1172," ",$G1172),AllocFactorMatrix,(J$4+1),FALSE)*$E1172</f>
        <v>374.7390751440837</v>
      </c>
      <c r="K1172" s="5">
        <f>VLOOKUP(CONCATENATE($F1172," ",$G1172),AllocFactorMatrix,(K$4+1),FALSE)*$E1172</f>
        <v>5.2103570102596137</v>
      </c>
      <c r="L1172" s="5">
        <f>VLOOKUP(CONCATENATE($F1172," ",$G1172),AllocFactorMatrix,(L$4+1),FALSE)*$E1172</f>
        <v>0.72566573712271309</v>
      </c>
      <c r="M1172" s="5">
        <f t="shared" si="591"/>
        <v>380.67509789146601</v>
      </c>
      <c r="N1172" s="5">
        <f>VLOOKUP(CONCATENATE($F1172," ",$G1172),AllocFactorMatrix,(N$4+1),FALSE)*$E1172</f>
        <v>223.04776931905701</v>
      </c>
      <c r="O1172" s="5">
        <f>VLOOKUP(CONCATENATE($F1172," ",$G1172),AllocFactorMatrix,(O$4+1),FALSE)*$E1172</f>
        <v>39.96828340483394</v>
      </c>
      <c r="P1172" s="5">
        <f>VLOOKUP(CONCATENATE($F1172," ",$G1172),AllocFactorMatrix,(P$4+1),FALSE)*$E1172</f>
        <v>8.1051600055602133</v>
      </c>
      <c r="Q1172" s="5">
        <f>VLOOKUP(CONCATENATE($F1172," ",$G1172),AllocFactorMatrix,(Q$4+1),FALSE)*$E1172</f>
        <v>0.30778978587972483</v>
      </c>
      <c r="R1172" s="5">
        <f t="shared" si="593"/>
        <v>271.42900251533086</v>
      </c>
      <c r="S1172" s="5">
        <f>VLOOKUP(CONCATENATE($F1172," ",$G1172),AllocFactorMatrix,(S$4+1),FALSE)*$E1172</f>
        <v>10.562911753735115</v>
      </c>
      <c r="T1172" s="5">
        <f>VLOOKUP(CONCATENATE($F1172," ",$G1172),AllocFactorMatrix,(T$4+1),FALSE)*$E1172</f>
        <v>142.60540822469292</v>
      </c>
      <c r="U1172" s="5">
        <f>VLOOKUP(CONCATENATE($F1172," ",$G1172),AllocFactorMatrix,(U$4+1),FALSE)*$E1172</f>
        <v>545.40844039385684</v>
      </c>
      <c r="V1172" s="5">
        <f>VLOOKUP(CONCATENATE($F1172," ",$G1172),AllocFactorMatrix,(V$4+1),FALSE)*$E1172</f>
        <v>98.805797471654742</v>
      </c>
      <c r="W1172" s="5">
        <f t="shared" si="595"/>
        <v>797.38255784393959</v>
      </c>
      <c r="X1172" s="5">
        <f>VLOOKUP(CONCATENATE($F1172," ",$G1172),AllocFactorMatrix,(X$4+1),FALSE)*$E1172</f>
        <v>61.217604720016894</v>
      </c>
      <c r="Y1172" s="5">
        <f>VLOOKUP(CONCATENATE($F1172," ",$G1172),AllocFactorMatrix,(Y$4+1),FALSE)*$E1172</f>
        <v>1.222672582880006</v>
      </c>
      <c r="Z1172" s="5">
        <f t="shared" si="592"/>
        <v>62.440277302896902</v>
      </c>
      <c r="AA1172" s="5">
        <f>VLOOKUP(CONCATENATE($F1172," ",$G1172),AllocFactorMatrix,(AA$4+1),FALSE)*$E1172</f>
        <v>0.80755924431477255</v>
      </c>
      <c r="AB1172" s="5">
        <f>VLOOKUP(CONCATENATE($F1172," ",$G1172),AllocFactorMatrix,(AB$4+1),FALSE)*$E1172</f>
        <v>3.5876379573542181</v>
      </c>
      <c r="AC1172" s="5">
        <f>VLOOKUP(CONCATENATE($F1172," ",$G1172),AllocFactorMatrix,(AC$4+1),FALSE)*$E1172</f>
        <v>0.73606584227913341</v>
      </c>
    </row>
    <row r="1173" spans="4:29" hidden="1" outlineLevel="1">
      <c r="E1173" s="48"/>
      <c r="F1173" s="175" t="str">
        <f>F1180</f>
        <v>PROD_DEMAND</v>
      </c>
      <c r="G1173" s="52" t="str">
        <f>$G$8</f>
        <v>PRODUCTION</v>
      </c>
      <c r="H1173" s="4">
        <f t="shared" si="590"/>
        <v>7359360.9999999981</v>
      </c>
      <c r="I1173" s="5">
        <f>VLOOKUP(CONCATENATE($F1173," ",$G1173),AllocFactorMatrix,(I$4+1),FALSE)*$E1180</f>
        <v>3785552.1198817869</v>
      </c>
      <c r="J1173" s="5">
        <f>VLOOKUP(CONCATENATE($F1173," ",$G1173),AllocFactorMatrix,(J$4+1),FALSE)*$E1180</f>
        <v>882791.33636089589</v>
      </c>
      <c r="K1173" s="5">
        <f>VLOOKUP(CONCATENATE($F1173," ",$G1173),AllocFactorMatrix,(K$4+1),FALSE)*$E1180</f>
        <v>12274.295191223175</v>
      </c>
      <c r="L1173" s="5">
        <f>VLOOKUP(CONCATENATE($F1173," ",$G1173),AllocFactorMatrix,(L$4+1),FALSE)*$E1180</f>
        <v>1709.4865956520957</v>
      </c>
      <c r="M1173" s="5">
        <f t="shared" ref="M1173:M1180" si="596">SUBTOTAL(9,J1173:L1173)</f>
        <v>896775.11814777111</v>
      </c>
      <c r="N1173" s="5">
        <f>VLOOKUP(CONCATENATE($F1173," ",$G1173),AllocFactorMatrix,(N$4+1),FALSE)*$E1180</f>
        <v>525444.63977710146</v>
      </c>
      <c r="O1173" s="5">
        <f>VLOOKUP(CONCATENATE($F1173," ",$G1173),AllocFactorMatrix,(O$4+1),FALSE)*$E1180</f>
        <v>94155.258043048059</v>
      </c>
      <c r="P1173" s="5">
        <f>VLOOKUP(CONCATENATE($F1173," ",$G1173),AllocFactorMatrix,(P$4+1),FALSE)*$E1180</f>
        <v>19093.7254941356</v>
      </c>
      <c r="Q1173" s="5">
        <f>VLOOKUP(CONCATENATE($F1173," ",$G1173),AllocFactorMatrix,(Q$4+1),FALSE)*$E1180</f>
        <v>725.07559103764333</v>
      </c>
      <c r="R1173" s="5">
        <f t="shared" si="593"/>
        <v>639418.69890532282</v>
      </c>
      <c r="S1173" s="5">
        <f>VLOOKUP(CONCATENATE($F1173," ",$G1173),AllocFactorMatrix,(S$4+1),FALSE)*$E1180</f>
        <v>24883.572601434</v>
      </c>
      <c r="T1173" s="5">
        <f>VLOOKUP(CONCATENATE($F1173," ",$G1173),AllocFactorMatrix,(T$4+1),FALSE)*$E1180</f>
        <v>335942.59912864416</v>
      </c>
      <c r="U1173" s="5">
        <f>VLOOKUP(CONCATENATE($F1173," ",$G1173),AllocFactorMatrix,(U$4+1),FALSE)*$E1180</f>
        <v>1284845.5842846911</v>
      </c>
      <c r="V1173" s="5">
        <f>VLOOKUP(CONCATENATE($F1173," ",$G1173),AllocFactorMatrix,(V$4+1),FALSE)*$E1180</f>
        <v>232761.69413789836</v>
      </c>
      <c r="W1173" s="5">
        <f>SUBTOTAL(9,S1173:V1173)</f>
        <v>1878433.4501526677</v>
      </c>
      <c r="X1173" s="5">
        <f>VLOOKUP(CONCATENATE($F1173," ",$G1173),AllocFactorMatrix,(X$4+1),FALSE)*$E1180</f>
        <v>144213.33312737138</v>
      </c>
      <c r="Y1173" s="5">
        <f>VLOOKUP(CONCATENATE($F1173," ",$G1173),AllocFactorMatrix,(Y$4+1),FALSE)*$E1180</f>
        <v>2880.3101543586376</v>
      </c>
      <c r="Z1173" s="5">
        <f t="shared" si="592"/>
        <v>147093.64328173001</v>
      </c>
      <c r="AA1173" s="5">
        <f>VLOOKUP(CONCATENATE($F1173," ",$G1173),AllocFactorMatrix,(AA$4+1),FALSE)*$E1180</f>
        <v>1902.407172791168</v>
      </c>
      <c r="AB1173" s="5">
        <f>VLOOKUP(CONCATENATE($F1173," ",$G1173),AllocFactorMatrix,(AB$4+1),FALSE)*$E1180</f>
        <v>8451.5758212139226</v>
      </c>
      <c r="AC1173" s="5">
        <f>VLOOKUP(CONCATENATE($F1173," ",$G1173),AllocFactorMatrix,(AC$4+1),FALSE)*$E1180</f>
        <v>1733.9866367161349</v>
      </c>
    </row>
    <row r="1174" spans="4:29" hidden="1" outlineLevel="1">
      <c r="E1174" s="48"/>
      <c r="F1174" s="175" t="str">
        <f>F1180</f>
        <v>PROD_DEMAND</v>
      </c>
      <c r="G1174" s="52" t="str">
        <f>$G$9</f>
        <v>BULKTRAN</v>
      </c>
      <c r="H1174" s="4">
        <f t="shared" si="590"/>
        <v>0</v>
      </c>
      <c r="I1174" s="5">
        <f>VLOOKUP(CONCATENATE($F1174," ",$G1174),AllocFactorMatrix,(I$4+1),FALSE)*$E1180</f>
        <v>0</v>
      </c>
      <c r="J1174" s="5">
        <f>VLOOKUP(CONCATENATE($F1174," ",$G1174),AllocFactorMatrix,(J$4+1),FALSE)*$E1180</f>
        <v>0</v>
      </c>
      <c r="K1174" s="5">
        <f>VLOOKUP(CONCATENATE($F1174," ",$G1174),AllocFactorMatrix,(K$4+1),FALSE)*$E1180</f>
        <v>0</v>
      </c>
      <c r="L1174" s="5">
        <f>VLOOKUP(CONCATENATE($F1174," ",$G1174),AllocFactorMatrix,(L$4+1),FALSE)*$E1180</f>
        <v>0</v>
      </c>
      <c r="M1174" s="5">
        <f t="shared" si="596"/>
        <v>0</v>
      </c>
      <c r="N1174" s="5">
        <f>VLOOKUP(CONCATENATE($F1174," ",$G1174),AllocFactorMatrix,(N$4+1),FALSE)*$E1180</f>
        <v>0</v>
      </c>
      <c r="O1174" s="5">
        <f>VLOOKUP(CONCATENATE($F1174," ",$G1174),AllocFactorMatrix,(O$4+1),FALSE)*$E1180</f>
        <v>0</v>
      </c>
      <c r="P1174" s="5">
        <f>VLOOKUP(CONCATENATE($F1174," ",$G1174),AllocFactorMatrix,(P$4+1),FALSE)*$E1180</f>
        <v>0</v>
      </c>
      <c r="Q1174" s="5">
        <f>VLOOKUP(CONCATENATE($F1174," ",$G1174),AllocFactorMatrix,(Q$4+1),FALSE)*$E1180</f>
        <v>0</v>
      </c>
      <c r="R1174" s="5">
        <f t="shared" si="593"/>
        <v>0</v>
      </c>
      <c r="S1174" s="5">
        <f>VLOOKUP(CONCATENATE($F1174," ",$G1174),AllocFactorMatrix,(S$4+1),FALSE)*$E1180</f>
        <v>0</v>
      </c>
      <c r="T1174" s="5">
        <f>VLOOKUP(CONCATENATE($F1174," ",$G1174),AllocFactorMatrix,(T$4+1),FALSE)*$E1180</f>
        <v>0</v>
      </c>
      <c r="U1174" s="5">
        <f>VLOOKUP(CONCATENATE($F1174," ",$G1174),AllocFactorMatrix,(U$4+1),FALSE)*$E1180</f>
        <v>0</v>
      </c>
      <c r="V1174" s="5">
        <f>VLOOKUP(CONCATENATE($F1174," ",$G1174),AllocFactorMatrix,(V$4+1),FALSE)*$E1180</f>
        <v>0</v>
      </c>
      <c r="W1174" s="5">
        <f t="shared" ref="W1174:W1180" si="597">SUBTOTAL(9,S1174:V1174)</f>
        <v>0</v>
      </c>
      <c r="X1174" s="5">
        <f>VLOOKUP(CONCATENATE($F1174," ",$G1174),AllocFactorMatrix,(X$4+1),FALSE)*$E1180</f>
        <v>0</v>
      </c>
      <c r="Y1174" s="5">
        <f>VLOOKUP(CONCATENATE($F1174," ",$G1174),AllocFactorMatrix,(Y$4+1),FALSE)*$E1180</f>
        <v>0</v>
      </c>
      <c r="Z1174" s="5">
        <f t="shared" si="592"/>
        <v>0</v>
      </c>
      <c r="AA1174" s="5">
        <f>VLOOKUP(CONCATENATE($F1174," ",$G1174),AllocFactorMatrix,(AA$4+1),FALSE)*$E1180</f>
        <v>0</v>
      </c>
      <c r="AB1174" s="5">
        <f>VLOOKUP(CONCATENATE($F1174," ",$G1174),AllocFactorMatrix,(AB$4+1),FALSE)*$E1180</f>
        <v>0</v>
      </c>
      <c r="AC1174" s="5">
        <f>VLOOKUP(CONCATENATE($F1174," ",$G1174),AllocFactorMatrix,(AC$4+1),FALSE)*$E1180</f>
        <v>0</v>
      </c>
    </row>
    <row r="1175" spans="4:29" hidden="1" outlineLevel="1">
      <c r="E1175" s="48"/>
      <c r="F1175" s="175" t="str">
        <f>F1180</f>
        <v>PROD_DEMAND</v>
      </c>
      <c r="G1175" s="52" t="str">
        <f>$G$10</f>
        <v>SUBTRAN</v>
      </c>
      <c r="H1175" s="4">
        <f t="shared" si="590"/>
        <v>0</v>
      </c>
      <c r="I1175" s="5">
        <f>VLOOKUP(CONCATENATE($F1175," ",$G1175),AllocFactorMatrix,(I$4+1),FALSE)*$E1180</f>
        <v>0</v>
      </c>
      <c r="J1175" s="5">
        <f>VLOOKUP(CONCATENATE($F1175," ",$G1175),AllocFactorMatrix,(J$4+1),FALSE)*$E1180</f>
        <v>0</v>
      </c>
      <c r="K1175" s="5">
        <f>VLOOKUP(CONCATENATE($F1175," ",$G1175),AllocFactorMatrix,(K$4+1),FALSE)*$E1180</f>
        <v>0</v>
      </c>
      <c r="L1175" s="5">
        <f>VLOOKUP(CONCATENATE($F1175," ",$G1175),AllocFactorMatrix,(L$4+1),FALSE)*$E1180</f>
        <v>0</v>
      </c>
      <c r="M1175" s="5">
        <f t="shared" si="596"/>
        <v>0</v>
      </c>
      <c r="N1175" s="5">
        <f>VLOOKUP(CONCATENATE($F1175," ",$G1175),AllocFactorMatrix,(N$4+1),FALSE)*$E1180</f>
        <v>0</v>
      </c>
      <c r="O1175" s="5">
        <f>VLOOKUP(CONCATENATE($F1175," ",$G1175),AllocFactorMatrix,(O$4+1),FALSE)*$E1180</f>
        <v>0</v>
      </c>
      <c r="P1175" s="5">
        <f>VLOOKUP(CONCATENATE($F1175," ",$G1175),AllocFactorMatrix,(P$4+1),FALSE)*$E1180</f>
        <v>0</v>
      </c>
      <c r="Q1175" s="5">
        <f>VLOOKUP(CONCATENATE($F1175," ",$G1175),AllocFactorMatrix,(Q$4+1),FALSE)*$E1180</f>
        <v>0</v>
      </c>
      <c r="R1175" s="5">
        <f t="shared" si="593"/>
        <v>0</v>
      </c>
      <c r="S1175" s="5">
        <f>VLOOKUP(CONCATENATE($F1175," ",$G1175),AllocFactorMatrix,(S$4+1),FALSE)*$E1180</f>
        <v>0</v>
      </c>
      <c r="T1175" s="5">
        <f>VLOOKUP(CONCATENATE($F1175," ",$G1175),AllocFactorMatrix,(T$4+1),FALSE)*$E1180</f>
        <v>0</v>
      </c>
      <c r="U1175" s="5">
        <f>VLOOKUP(CONCATENATE($F1175," ",$G1175),AllocFactorMatrix,(U$4+1),FALSE)*$E1180</f>
        <v>0</v>
      </c>
      <c r="V1175" s="5">
        <f>VLOOKUP(CONCATENATE($F1175," ",$G1175),AllocFactorMatrix,(V$4+1),FALSE)*$E1180</f>
        <v>0</v>
      </c>
      <c r="W1175" s="5">
        <f t="shared" si="597"/>
        <v>0</v>
      </c>
      <c r="X1175" s="5">
        <f>VLOOKUP(CONCATENATE($F1175," ",$G1175),AllocFactorMatrix,(X$4+1),FALSE)*$E1180</f>
        <v>0</v>
      </c>
      <c r="Y1175" s="5">
        <f>VLOOKUP(CONCATENATE($F1175," ",$G1175),AllocFactorMatrix,(Y$4+1),FALSE)*$E1180</f>
        <v>0</v>
      </c>
      <c r="Z1175" s="5">
        <f t="shared" si="592"/>
        <v>0</v>
      </c>
      <c r="AA1175" s="5">
        <f>VLOOKUP(CONCATENATE($F1175," ",$G1175),AllocFactorMatrix,(AA$4+1),FALSE)*$E1180</f>
        <v>0</v>
      </c>
      <c r="AB1175" s="5">
        <f>VLOOKUP(CONCATENATE($F1175," ",$G1175),AllocFactorMatrix,(AB$4+1),FALSE)*$E1180</f>
        <v>0</v>
      </c>
      <c r="AC1175" s="5">
        <f>VLOOKUP(CONCATENATE($F1175," ",$G1175),AllocFactorMatrix,(AC$4+1),FALSE)*$E1180</f>
        <v>0</v>
      </c>
    </row>
    <row r="1176" spans="4:29" hidden="1" outlineLevel="1">
      <c r="E1176" s="48"/>
      <c r="F1176" s="175" t="str">
        <f>F1180</f>
        <v>PROD_DEMAND</v>
      </c>
      <c r="G1176" s="52" t="str">
        <f>$G$11</f>
        <v>DISTPRI</v>
      </c>
      <c r="H1176" s="4">
        <f t="shared" si="590"/>
        <v>0</v>
      </c>
      <c r="I1176" s="5">
        <f>VLOOKUP(CONCATENATE($F1176," ",$G1176),AllocFactorMatrix,(I$4+1),FALSE)*$E1180</f>
        <v>0</v>
      </c>
      <c r="J1176" s="5">
        <f>VLOOKUP(CONCATENATE($F1176," ",$G1176),AllocFactorMatrix,(J$4+1),FALSE)*$E1180</f>
        <v>0</v>
      </c>
      <c r="K1176" s="5">
        <f>VLOOKUP(CONCATENATE($F1176," ",$G1176),AllocFactorMatrix,(K$4+1),FALSE)*$E1180</f>
        <v>0</v>
      </c>
      <c r="L1176" s="5">
        <f>VLOOKUP(CONCATENATE($F1176," ",$G1176),AllocFactorMatrix,(L$4+1),FALSE)*$E1180</f>
        <v>0</v>
      </c>
      <c r="M1176" s="5">
        <f t="shared" si="596"/>
        <v>0</v>
      </c>
      <c r="N1176" s="5">
        <f>VLOOKUP(CONCATENATE($F1176," ",$G1176),AllocFactorMatrix,(N$4+1),FALSE)*$E1180</f>
        <v>0</v>
      </c>
      <c r="O1176" s="5">
        <f>VLOOKUP(CONCATENATE($F1176," ",$G1176),AllocFactorMatrix,(O$4+1),FALSE)*$E1180</f>
        <v>0</v>
      </c>
      <c r="P1176" s="5">
        <f>VLOOKUP(CONCATENATE($F1176," ",$G1176),AllocFactorMatrix,(P$4+1),FALSE)*$E1180</f>
        <v>0</v>
      </c>
      <c r="Q1176" s="5">
        <f>VLOOKUP(CONCATENATE($F1176," ",$G1176),AllocFactorMatrix,(Q$4+1),FALSE)*$E1180</f>
        <v>0</v>
      </c>
      <c r="R1176" s="5">
        <f t="shared" si="593"/>
        <v>0</v>
      </c>
      <c r="S1176" s="5">
        <f>VLOOKUP(CONCATENATE($F1176," ",$G1176),AllocFactorMatrix,(S$4+1),FALSE)*$E1180</f>
        <v>0</v>
      </c>
      <c r="T1176" s="5">
        <f>VLOOKUP(CONCATENATE($F1176," ",$G1176),AllocFactorMatrix,(T$4+1),FALSE)*$E1180</f>
        <v>0</v>
      </c>
      <c r="U1176" s="5">
        <f>VLOOKUP(CONCATENATE($F1176," ",$G1176),AllocFactorMatrix,(U$4+1),FALSE)*$E1180</f>
        <v>0</v>
      </c>
      <c r="V1176" s="5">
        <f>VLOOKUP(CONCATENATE($F1176," ",$G1176),AllocFactorMatrix,(V$4+1),FALSE)*$E1180</f>
        <v>0</v>
      </c>
      <c r="W1176" s="5">
        <f t="shared" si="597"/>
        <v>0</v>
      </c>
      <c r="X1176" s="5">
        <f>VLOOKUP(CONCATENATE($F1176," ",$G1176),AllocFactorMatrix,(X$4+1),FALSE)*$E1180</f>
        <v>0</v>
      </c>
      <c r="Y1176" s="5">
        <f>VLOOKUP(CONCATENATE($F1176," ",$G1176),AllocFactorMatrix,(Y$4+1),FALSE)*$E1180</f>
        <v>0</v>
      </c>
      <c r="Z1176" s="5">
        <f t="shared" si="592"/>
        <v>0</v>
      </c>
      <c r="AA1176" s="5">
        <f>VLOOKUP(CONCATENATE($F1176," ",$G1176),AllocFactorMatrix,(AA$4+1),FALSE)*$E1180</f>
        <v>0</v>
      </c>
      <c r="AB1176" s="5">
        <f>VLOOKUP(CONCATENATE($F1176," ",$G1176),AllocFactorMatrix,(AB$4+1),FALSE)*$E1180</f>
        <v>0</v>
      </c>
      <c r="AC1176" s="5">
        <f>VLOOKUP(CONCATENATE($F1176," ",$G1176),AllocFactorMatrix,(AC$4+1),FALSE)*$E1180</f>
        <v>0</v>
      </c>
    </row>
    <row r="1177" spans="4:29" hidden="1" outlineLevel="1">
      <c r="E1177" s="48"/>
      <c r="F1177" s="175" t="str">
        <f>F1180</f>
        <v>PROD_DEMAND</v>
      </c>
      <c r="G1177" s="52" t="str">
        <f>$G$12</f>
        <v>DISTSEC</v>
      </c>
      <c r="H1177" s="4">
        <f t="shared" si="590"/>
        <v>0</v>
      </c>
      <c r="I1177" s="5">
        <f>VLOOKUP(CONCATENATE($F1177," ",$G1177),AllocFactorMatrix,(I$4+1),FALSE)*$E1180</f>
        <v>0</v>
      </c>
      <c r="J1177" s="5">
        <f>VLOOKUP(CONCATENATE($F1177," ",$G1177),AllocFactorMatrix,(J$4+1),FALSE)*$E1180</f>
        <v>0</v>
      </c>
      <c r="K1177" s="5">
        <f>VLOOKUP(CONCATENATE($F1177," ",$G1177),AllocFactorMatrix,(K$4+1),FALSE)*$E1180</f>
        <v>0</v>
      </c>
      <c r="L1177" s="5">
        <f>VLOOKUP(CONCATENATE($F1177," ",$G1177),AllocFactorMatrix,(L$4+1),FALSE)*$E1180</f>
        <v>0</v>
      </c>
      <c r="M1177" s="5">
        <f t="shared" si="596"/>
        <v>0</v>
      </c>
      <c r="N1177" s="5">
        <f>VLOOKUP(CONCATENATE($F1177," ",$G1177),AllocFactorMatrix,(N$4+1),FALSE)*$E1180</f>
        <v>0</v>
      </c>
      <c r="O1177" s="5">
        <f>VLOOKUP(CONCATENATE($F1177," ",$G1177),AllocFactorMatrix,(O$4+1),FALSE)*$E1180</f>
        <v>0</v>
      </c>
      <c r="P1177" s="5">
        <f>VLOOKUP(CONCATENATE($F1177," ",$G1177),AllocFactorMatrix,(P$4+1),FALSE)*$E1180</f>
        <v>0</v>
      </c>
      <c r="Q1177" s="5">
        <f>VLOOKUP(CONCATENATE($F1177," ",$G1177),AllocFactorMatrix,(Q$4+1),FALSE)*$E1180</f>
        <v>0</v>
      </c>
      <c r="R1177" s="5">
        <f t="shared" si="593"/>
        <v>0</v>
      </c>
      <c r="S1177" s="5">
        <f>VLOOKUP(CONCATENATE($F1177," ",$G1177),AllocFactorMatrix,(S$4+1),FALSE)*$E1180</f>
        <v>0</v>
      </c>
      <c r="T1177" s="5">
        <f>VLOOKUP(CONCATENATE($F1177," ",$G1177),AllocFactorMatrix,(T$4+1),FALSE)*$E1180</f>
        <v>0</v>
      </c>
      <c r="U1177" s="5">
        <f>VLOOKUP(CONCATENATE($F1177," ",$G1177),AllocFactorMatrix,(U$4+1),FALSE)*$E1180</f>
        <v>0</v>
      </c>
      <c r="V1177" s="5">
        <f>VLOOKUP(CONCATENATE($F1177," ",$G1177),AllocFactorMatrix,(V$4+1),FALSE)*$E1180</f>
        <v>0</v>
      </c>
      <c r="W1177" s="5">
        <f t="shared" si="597"/>
        <v>0</v>
      </c>
      <c r="X1177" s="5">
        <f>VLOOKUP(CONCATENATE($F1177," ",$G1177),AllocFactorMatrix,(X$4+1),FALSE)*$E1180</f>
        <v>0</v>
      </c>
      <c r="Y1177" s="5">
        <f>VLOOKUP(CONCATENATE($F1177," ",$G1177),AllocFactorMatrix,(Y$4+1),FALSE)*$E1180</f>
        <v>0</v>
      </c>
      <c r="Z1177" s="5">
        <f t="shared" si="592"/>
        <v>0</v>
      </c>
      <c r="AA1177" s="5">
        <f>VLOOKUP(CONCATENATE($F1177," ",$G1177),AllocFactorMatrix,(AA$4+1),FALSE)*$E1180</f>
        <v>0</v>
      </c>
      <c r="AB1177" s="5">
        <f>VLOOKUP(CONCATENATE($F1177," ",$G1177),AllocFactorMatrix,(AB$4+1),FALSE)*$E1180</f>
        <v>0</v>
      </c>
      <c r="AC1177" s="5">
        <f>VLOOKUP(CONCATENATE($F1177," ",$G1177),AllocFactorMatrix,(AC$4+1),FALSE)*$E1180</f>
        <v>0</v>
      </c>
    </row>
    <row r="1178" spans="4:29" hidden="1" outlineLevel="1">
      <c r="E1178" s="48"/>
      <c r="F1178" s="175" t="str">
        <f>F1180</f>
        <v>PROD_DEMAND</v>
      </c>
      <c r="G1178" s="52" t="str">
        <f>$G$13</f>
        <v>ENERGY</v>
      </c>
      <c r="H1178" s="4">
        <f t="shared" si="590"/>
        <v>0</v>
      </c>
      <c r="I1178" s="5">
        <f>VLOOKUP(CONCATENATE($F1178," ",$G1178),AllocFactorMatrix,(I$4+1),FALSE)*$E1180</f>
        <v>0</v>
      </c>
      <c r="J1178" s="5">
        <f>VLOOKUP(CONCATENATE($F1178," ",$G1178),AllocFactorMatrix,(J$4+1),FALSE)*$E1180</f>
        <v>0</v>
      </c>
      <c r="K1178" s="5">
        <f>VLOOKUP(CONCATENATE($F1178," ",$G1178),AllocFactorMatrix,(K$4+1),FALSE)*$E1180</f>
        <v>0</v>
      </c>
      <c r="L1178" s="5">
        <f>VLOOKUP(CONCATENATE($F1178," ",$G1178),AllocFactorMatrix,(L$4+1),FALSE)*$E1180</f>
        <v>0</v>
      </c>
      <c r="M1178" s="5">
        <f t="shared" si="596"/>
        <v>0</v>
      </c>
      <c r="N1178" s="5">
        <f>VLOOKUP(CONCATENATE($F1178," ",$G1178),AllocFactorMatrix,(N$4+1),FALSE)*$E1180</f>
        <v>0</v>
      </c>
      <c r="O1178" s="5">
        <f>VLOOKUP(CONCATENATE($F1178," ",$G1178),AllocFactorMatrix,(O$4+1),FALSE)*$E1180</f>
        <v>0</v>
      </c>
      <c r="P1178" s="5">
        <f>VLOOKUP(CONCATENATE($F1178," ",$G1178),AllocFactorMatrix,(P$4+1),FALSE)*$E1180</f>
        <v>0</v>
      </c>
      <c r="Q1178" s="5">
        <f>VLOOKUP(CONCATENATE($F1178," ",$G1178),AllocFactorMatrix,(Q$4+1),FALSE)*$E1180</f>
        <v>0</v>
      </c>
      <c r="R1178" s="5">
        <f t="shared" si="593"/>
        <v>0</v>
      </c>
      <c r="S1178" s="5">
        <f>VLOOKUP(CONCATENATE($F1178," ",$G1178),AllocFactorMatrix,(S$4+1),FALSE)*$E1180</f>
        <v>0</v>
      </c>
      <c r="T1178" s="5">
        <f>VLOOKUP(CONCATENATE($F1178," ",$G1178),AllocFactorMatrix,(T$4+1),FALSE)*$E1180</f>
        <v>0</v>
      </c>
      <c r="U1178" s="5">
        <f>VLOOKUP(CONCATENATE($F1178," ",$G1178),AllocFactorMatrix,(U$4+1),FALSE)*$E1180</f>
        <v>0</v>
      </c>
      <c r="V1178" s="5">
        <f>VLOOKUP(CONCATENATE($F1178," ",$G1178),AllocFactorMatrix,(V$4+1),FALSE)*$E1180</f>
        <v>0</v>
      </c>
      <c r="W1178" s="5">
        <f t="shared" si="597"/>
        <v>0</v>
      </c>
      <c r="X1178" s="5">
        <f>VLOOKUP(CONCATENATE($F1178," ",$G1178),AllocFactorMatrix,(X$4+1),FALSE)*$E1180</f>
        <v>0</v>
      </c>
      <c r="Y1178" s="5">
        <f>VLOOKUP(CONCATENATE($F1178," ",$G1178),AllocFactorMatrix,(Y$4+1),FALSE)*$E1180</f>
        <v>0</v>
      </c>
      <c r="Z1178" s="5">
        <f t="shared" si="592"/>
        <v>0</v>
      </c>
      <c r="AA1178" s="5">
        <f>VLOOKUP(CONCATENATE($F1178," ",$G1178),AllocFactorMatrix,(AA$4+1),FALSE)*$E1180</f>
        <v>0</v>
      </c>
      <c r="AB1178" s="5">
        <f>VLOOKUP(CONCATENATE($F1178," ",$G1178),AllocFactorMatrix,(AB$4+1),FALSE)*$E1180</f>
        <v>0</v>
      </c>
      <c r="AC1178" s="5">
        <f>VLOOKUP(CONCATENATE($F1178," ",$G1178),AllocFactorMatrix,(AC$4+1),FALSE)*$E1180</f>
        <v>0</v>
      </c>
    </row>
    <row r="1179" spans="4:29" hidden="1" outlineLevel="1">
      <c r="E1179" s="48"/>
      <c r="F1179" s="175" t="str">
        <f>F1180</f>
        <v>PROD_DEMAND</v>
      </c>
      <c r="G1179" s="52" t="str">
        <f>$G$14</f>
        <v>CUSTOMER</v>
      </c>
      <c r="H1179" s="4">
        <f t="shared" si="590"/>
        <v>0</v>
      </c>
      <c r="I1179" s="5">
        <f>VLOOKUP(CONCATENATE($F1179," ",$G1179),AllocFactorMatrix,(I$4+1),FALSE)*$E1180</f>
        <v>0</v>
      </c>
      <c r="J1179" s="5">
        <f>VLOOKUP(CONCATENATE($F1179," ",$G1179),AllocFactorMatrix,(J$4+1),FALSE)*$E1180</f>
        <v>0</v>
      </c>
      <c r="K1179" s="5">
        <f>VLOOKUP(CONCATENATE($F1179," ",$G1179),AllocFactorMatrix,(K$4+1),FALSE)*$E1180</f>
        <v>0</v>
      </c>
      <c r="L1179" s="5">
        <f>VLOOKUP(CONCATENATE($F1179," ",$G1179),AllocFactorMatrix,(L$4+1),FALSE)*$E1180</f>
        <v>0</v>
      </c>
      <c r="M1179" s="5">
        <f t="shared" si="596"/>
        <v>0</v>
      </c>
      <c r="N1179" s="5">
        <f>VLOOKUP(CONCATENATE($F1179," ",$G1179),AllocFactorMatrix,(N$4+1),FALSE)*$E1180</f>
        <v>0</v>
      </c>
      <c r="O1179" s="5">
        <f>VLOOKUP(CONCATENATE($F1179," ",$G1179),AllocFactorMatrix,(O$4+1),FALSE)*$E1180</f>
        <v>0</v>
      </c>
      <c r="P1179" s="5">
        <f>VLOOKUP(CONCATENATE($F1179," ",$G1179),AllocFactorMatrix,(P$4+1),FALSE)*$E1180</f>
        <v>0</v>
      </c>
      <c r="Q1179" s="5">
        <f>VLOOKUP(CONCATENATE($F1179," ",$G1179),AllocFactorMatrix,(Q$4+1),FALSE)*$E1180</f>
        <v>0</v>
      </c>
      <c r="R1179" s="5">
        <f t="shared" si="593"/>
        <v>0</v>
      </c>
      <c r="S1179" s="5">
        <f>VLOOKUP(CONCATENATE($F1179," ",$G1179),AllocFactorMatrix,(S$4+1),FALSE)*$E1180</f>
        <v>0</v>
      </c>
      <c r="T1179" s="5">
        <f>VLOOKUP(CONCATENATE($F1179," ",$G1179),AllocFactorMatrix,(T$4+1),FALSE)*$E1180</f>
        <v>0</v>
      </c>
      <c r="U1179" s="5">
        <f>VLOOKUP(CONCATENATE($F1179," ",$G1179),AllocFactorMatrix,(U$4+1),FALSE)*$E1180</f>
        <v>0</v>
      </c>
      <c r="V1179" s="5">
        <f>VLOOKUP(CONCATENATE($F1179," ",$G1179),AllocFactorMatrix,(V$4+1),FALSE)*$E1180</f>
        <v>0</v>
      </c>
      <c r="W1179" s="5">
        <f t="shared" si="597"/>
        <v>0</v>
      </c>
      <c r="X1179" s="5">
        <f>VLOOKUP(CONCATENATE($F1179," ",$G1179),AllocFactorMatrix,(X$4+1),FALSE)*$E1180</f>
        <v>0</v>
      </c>
      <c r="Y1179" s="5">
        <f>VLOOKUP(CONCATENATE($F1179," ",$G1179),AllocFactorMatrix,(Y$4+1),FALSE)*$E1180</f>
        <v>0</v>
      </c>
      <c r="Z1179" s="5">
        <f t="shared" si="592"/>
        <v>0</v>
      </c>
      <c r="AA1179" s="5">
        <f>VLOOKUP(CONCATENATE($F1179," ",$G1179),AllocFactorMatrix,(AA$4+1),FALSE)*$E1180</f>
        <v>0</v>
      </c>
      <c r="AB1179" s="5">
        <f>VLOOKUP(CONCATENATE($F1179," ",$G1179),AllocFactorMatrix,(AB$4+1),FALSE)*$E1180</f>
        <v>0</v>
      </c>
      <c r="AC1179" s="5">
        <f>VLOOKUP(CONCATENATE($F1179," ",$G1179),AllocFactorMatrix,(AC$4+1),FALSE)*$E1180</f>
        <v>0</v>
      </c>
    </row>
    <row r="1180" spans="4:29" collapsed="1">
      <c r="D1180" s="52" t="s">
        <v>461</v>
      </c>
      <c r="E1180" s="58">
        <v>7359361</v>
      </c>
      <c r="F1180" s="92" t="s">
        <v>29</v>
      </c>
      <c r="G1180" s="52" t="str">
        <f>$G$15</f>
        <v>TOTAL</v>
      </c>
      <c r="H1180" s="4">
        <f t="shared" si="590"/>
        <v>7359360.9999999981</v>
      </c>
      <c r="I1180" s="5">
        <f>VLOOKUP(CONCATENATE($F1180," ",$G1180),AllocFactorMatrix,(I$4+1),FALSE)*$E1180</f>
        <v>3785552.1198817869</v>
      </c>
      <c r="J1180" s="5">
        <f>VLOOKUP(CONCATENATE($F1180," ",$G1180),AllocFactorMatrix,(J$4+1),FALSE)*$E1180</f>
        <v>882791.33636089589</v>
      </c>
      <c r="K1180" s="5">
        <f>VLOOKUP(CONCATENATE($F1180," ",$G1180),AllocFactorMatrix,(K$4+1),FALSE)*$E1180</f>
        <v>12274.295191223175</v>
      </c>
      <c r="L1180" s="5">
        <f>VLOOKUP(CONCATENATE($F1180," ",$G1180),AllocFactorMatrix,(L$4+1),FALSE)*$E1180</f>
        <v>1709.4865956520957</v>
      </c>
      <c r="M1180" s="5">
        <f t="shared" si="596"/>
        <v>896775.11814777111</v>
      </c>
      <c r="N1180" s="5">
        <f>VLOOKUP(CONCATENATE($F1180," ",$G1180),AllocFactorMatrix,(N$4+1),FALSE)*$E1180</f>
        <v>525444.63977710146</v>
      </c>
      <c r="O1180" s="5">
        <f>VLOOKUP(CONCATENATE($F1180," ",$G1180),AllocFactorMatrix,(O$4+1),FALSE)*$E1180</f>
        <v>94155.258043048059</v>
      </c>
      <c r="P1180" s="5">
        <f>VLOOKUP(CONCATENATE($F1180," ",$G1180),AllocFactorMatrix,(P$4+1),FALSE)*$E1180</f>
        <v>19093.7254941356</v>
      </c>
      <c r="Q1180" s="5">
        <f>VLOOKUP(CONCATENATE($F1180," ",$G1180),AllocFactorMatrix,(Q$4+1),FALSE)*$E1180</f>
        <v>725.07559103764333</v>
      </c>
      <c r="R1180" s="5">
        <f t="shared" si="593"/>
        <v>639418.69890532282</v>
      </c>
      <c r="S1180" s="5">
        <f>VLOOKUP(CONCATENATE($F1180," ",$G1180),AllocFactorMatrix,(S$4+1),FALSE)*$E1180</f>
        <v>24883.572601434</v>
      </c>
      <c r="T1180" s="5">
        <f>VLOOKUP(CONCATENATE($F1180," ",$G1180),AllocFactorMatrix,(T$4+1),FALSE)*$E1180</f>
        <v>335942.59912864416</v>
      </c>
      <c r="U1180" s="5">
        <f>VLOOKUP(CONCATENATE($F1180," ",$G1180),AllocFactorMatrix,(U$4+1),FALSE)*$E1180</f>
        <v>1284845.5842846911</v>
      </c>
      <c r="V1180" s="5">
        <f>VLOOKUP(CONCATENATE($F1180," ",$G1180),AllocFactorMatrix,(V$4+1),FALSE)*$E1180</f>
        <v>232761.69413789836</v>
      </c>
      <c r="W1180" s="5">
        <f t="shared" si="597"/>
        <v>1878433.4501526677</v>
      </c>
      <c r="X1180" s="5">
        <f>VLOOKUP(CONCATENATE($F1180," ",$G1180),AllocFactorMatrix,(X$4+1),FALSE)*$E1180</f>
        <v>144213.33312737138</v>
      </c>
      <c r="Y1180" s="5">
        <f>VLOOKUP(CONCATENATE($F1180," ",$G1180),AllocFactorMatrix,(Y$4+1),FALSE)*$E1180</f>
        <v>2880.3101543586376</v>
      </c>
      <c r="Z1180" s="5">
        <f t="shared" si="592"/>
        <v>147093.64328173001</v>
      </c>
      <c r="AA1180" s="5">
        <f>VLOOKUP(CONCATENATE($F1180," ",$G1180),AllocFactorMatrix,(AA$4+1),FALSE)*$E1180</f>
        <v>1902.407172791168</v>
      </c>
      <c r="AB1180" s="5">
        <f>VLOOKUP(CONCATENATE($F1180," ",$G1180),AllocFactorMatrix,(AB$4+1),FALSE)*$E1180</f>
        <v>8451.5758212139226</v>
      </c>
      <c r="AC1180" s="5">
        <f>VLOOKUP(CONCATENATE($F1180," ",$G1180),AllocFactorMatrix,(AC$4+1),FALSE)*$E1180</f>
        <v>1733.9866367161349</v>
      </c>
    </row>
    <row r="1181" spans="4:29" hidden="1" outlineLevel="1">
      <c r="E1181" s="48"/>
      <c r="F1181" s="175" t="str">
        <f>F1188</f>
        <v>PROD_DEMAND</v>
      </c>
      <c r="G1181" s="52" t="str">
        <f>$G$8</f>
        <v>PRODUCTION</v>
      </c>
      <c r="H1181" s="4">
        <f t="shared" si="590"/>
        <v>0</v>
      </c>
      <c r="I1181" s="5">
        <f>VLOOKUP(CONCATENATE($F1181," ",$G1181),AllocFactorMatrix,(I$4+1),FALSE)*$E1188</f>
        <v>0</v>
      </c>
      <c r="J1181" s="5">
        <f>VLOOKUP(CONCATENATE($F1181," ",$G1181),AllocFactorMatrix,(J$4+1),FALSE)*$E1188</f>
        <v>0</v>
      </c>
      <c r="K1181" s="5">
        <f>VLOOKUP(CONCATENATE($F1181," ",$G1181),AllocFactorMatrix,(K$4+1),FALSE)*$E1188</f>
        <v>0</v>
      </c>
      <c r="L1181" s="5">
        <f>VLOOKUP(CONCATENATE($F1181," ",$G1181),AllocFactorMatrix,(L$4+1),FALSE)*$E1188</f>
        <v>0</v>
      </c>
      <c r="M1181" s="5">
        <f t="shared" si="591"/>
        <v>0</v>
      </c>
      <c r="N1181" s="5">
        <f>VLOOKUP(CONCATENATE($F1181," ",$G1181),AllocFactorMatrix,(N$4+1),FALSE)*$E1188</f>
        <v>0</v>
      </c>
      <c r="O1181" s="5">
        <f>VLOOKUP(CONCATENATE($F1181," ",$G1181),AllocFactorMatrix,(O$4+1),FALSE)*$E1188</f>
        <v>0</v>
      </c>
      <c r="P1181" s="5">
        <f>VLOOKUP(CONCATENATE($F1181," ",$G1181),AllocFactorMatrix,(P$4+1),FALSE)*$E1188</f>
        <v>0</v>
      </c>
      <c r="Q1181" s="5">
        <f>VLOOKUP(CONCATENATE($F1181," ",$G1181),AllocFactorMatrix,(Q$4+1),FALSE)*$E1188</f>
        <v>0</v>
      </c>
      <c r="R1181" s="5">
        <f t="shared" si="593"/>
        <v>0</v>
      </c>
      <c r="S1181" s="5">
        <f>VLOOKUP(CONCATENATE($F1181," ",$G1181),AllocFactorMatrix,(S$4+1),FALSE)*$E1188</f>
        <v>0</v>
      </c>
      <c r="T1181" s="5">
        <f>VLOOKUP(CONCATENATE($F1181," ",$G1181),AllocFactorMatrix,(T$4+1),FALSE)*$E1188</f>
        <v>0</v>
      </c>
      <c r="U1181" s="5">
        <f>VLOOKUP(CONCATENATE($F1181," ",$G1181),AllocFactorMatrix,(U$4+1),FALSE)*$E1188</f>
        <v>0</v>
      </c>
      <c r="V1181" s="5">
        <f>VLOOKUP(CONCATENATE($F1181," ",$G1181),AllocFactorMatrix,(V$4+1),FALSE)*$E1188</f>
        <v>0</v>
      </c>
      <c r="W1181" s="5">
        <f>SUBTOTAL(9,S1181:V1181)</f>
        <v>0</v>
      </c>
      <c r="X1181" s="5">
        <f>VLOOKUP(CONCATENATE($F1181," ",$G1181),AllocFactorMatrix,(X$4+1),FALSE)*$E1188</f>
        <v>0</v>
      </c>
      <c r="Y1181" s="5">
        <f>VLOOKUP(CONCATENATE($F1181," ",$G1181),AllocFactorMatrix,(Y$4+1),FALSE)*$E1188</f>
        <v>0</v>
      </c>
      <c r="Z1181" s="5">
        <f t="shared" si="592"/>
        <v>0</v>
      </c>
      <c r="AA1181" s="5">
        <f>VLOOKUP(CONCATENATE($F1181," ",$G1181),AllocFactorMatrix,(AA$4+1),FALSE)*$E1188</f>
        <v>0</v>
      </c>
      <c r="AB1181" s="5">
        <f>VLOOKUP(CONCATENATE($F1181," ",$G1181),AllocFactorMatrix,(AB$4+1),FALSE)*$E1188</f>
        <v>0</v>
      </c>
      <c r="AC1181" s="5">
        <f>VLOOKUP(CONCATENATE($F1181," ",$G1181),AllocFactorMatrix,(AC$4+1),FALSE)*$E1188</f>
        <v>0</v>
      </c>
    </row>
    <row r="1182" spans="4:29" hidden="1" outlineLevel="1">
      <c r="E1182" s="48"/>
      <c r="F1182" s="175" t="str">
        <f>F1188</f>
        <v>PROD_DEMAND</v>
      </c>
      <c r="G1182" s="52" t="str">
        <f>$G$9</f>
        <v>BULKTRAN</v>
      </c>
      <c r="H1182" s="4">
        <f t="shared" si="590"/>
        <v>0</v>
      </c>
      <c r="I1182" s="5">
        <f>VLOOKUP(CONCATENATE($F1182," ",$G1182),AllocFactorMatrix,(I$4+1),FALSE)*$E1188</f>
        <v>0</v>
      </c>
      <c r="J1182" s="5">
        <f>VLOOKUP(CONCATENATE($F1182," ",$G1182),AllocFactorMatrix,(J$4+1),FALSE)*$E1188</f>
        <v>0</v>
      </c>
      <c r="K1182" s="5">
        <f>VLOOKUP(CONCATENATE($F1182," ",$G1182),AllocFactorMatrix,(K$4+1),FALSE)*$E1188</f>
        <v>0</v>
      </c>
      <c r="L1182" s="5">
        <f>VLOOKUP(CONCATENATE($F1182," ",$G1182),AllocFactorMatrix,(L$4+1),FALSE)*$E1188</f>
        <v>0</v>
      </c>
      <c r="M1182" s="5">
        <f t="shared" si="591"/>
        <v>0</v>
      </c>
      <c r="N1182" s="5">
        <f>VLOOKUP(CONCATENATE($F1182," ",$G1182),AllocFactorMatrix,(N$4+1),FALSE)*$E1188</f>
        <v>0</v>
      </c>
      <c r="O1182" s="5">
        <f>VLOOKUP(CONCATENATE($F1182," ",$G1182),AllocFactorMatrix,(O$4+1),FALSE)*$E1188</f>
        <v>0</v>
      </c>
      <c r="P1182" s="5">
        <f>VLOOKUP(CONCATENATE($F1182," ",$G1182),AllocFactorMatrix,(P$4+1),FALSE)*$E1188</f>
        <v>0</v>
      </c>
      <c r="Q1182" s="5">
        <f>VLOOKUP(CONCATENATE($F1182," ",$G1182),AllocFactorMatrix,(Q$4+1),FALSE)*$E1188</f>
        <v>0</v>
      </c>
      <c r="R1182" s="5">
        <f t="shared" si="593"/>
        <v>0</v>
      </c>
      <c r="S1182" s="5">
        <f>VLOOKUP(CONCATENATE($F1182," ",$G1182),AllocFactorMatrix,(S$4+1),FALSE)*$E1188</f>
        <v>0</v>
      </c>
      <c r="T1182" s="5">
        <f>VLOOKUP(CONCATENATE($F1182," ",$G1182),AllocFactorMatrix,(T$4+1),FALSE)*$E1188</f>
        <v>0</v>
      </c>
      <c r="U1182" s="5">
        <f>VLOOKUP(CONCATENATE($F1182," ",$G1182),AllocFactorMatrix,(U$4+1),FALSE)*$E1188</f>
        <v>0</v>
      </c>
      <c r="V1182" s="5">
        <f>VLOOKUP(CONCATENATE($F1182," ",$G1182),AllocFactorMatrix,(V$4+1),FALSE)*$E1188</f>
        <v>0</v>
      </c>
      <c r="W1182" s="5">
        <f t="shared" ref="W1182:W1188" si="598">SUBTOTAL(9,S1182:V1182)</f>
        <v>0</v>
      </c>
      <c r="X1182" s="5">
        <f>VLOOKUP(CONCATENATE($F1182," ",$G1182),AllocFactorMatrix,(X$4+1),FALSE)*$E1188</f>
        <v>0</v>
      </c>
      <c r="Y1182" s="5">
        <f>VLOOKUP(CONCATENATE($F1182," ",$G1182),AllocFactorMatrix,(Y$4+1),FALSE)*$E1188</f>
        <v>0</v>
      </c>
      <c r="Z1182" s="5">
        <f t="shared" si="592"/>
        <v>0</v>
      </c>
      <c r="AA1182" s="5">
        <f>VLOOKUP(CONCATENATE($F1182," ",$G1182),AllocFactorMatrix,(AA$4+1),FALSE)*$E1188</f>
        <v>0</v>
      </c>
      <c r="AB1182" s="5">
        <f>VLOOKUP(CONCATENATE($F1182," ",$G1182),AllocFactorMatrix,(AB$4+1),FALSE)*$E1188</f>
        <v>0</v>
      </c>
      <c r="AC1182" s="5">
        <f>VLOOKUP(CONCATENATE($F1182," ",$G1182),AllocFactorMatrix,(AC$4+1),FALSE)*$E1188</f>
        <v>0</v>
      </c>
    </row>
    <row r="1183" spans="4:29" hidden="1" outlineLevel="1">
      <c r="E1183" s="48"/>
      <c r="F1183" s="175" t="str">
        <f>F1188</f>
        <v>PROD_DEMAND</v>
      </c>
      <c r="G1183" s="52" t="str">
        <f>$G$10</f>
        <v>SUBTRAN</v>
      </c>
      <c r="H1183" s="4">
        <f t="shared" si="590"/>
        <v>0</v>
      </c>
      <c r="I1183" s="5">
        <f>VLOOKUP(CONCATENATE($F1183," ",$G1183),AllocFactorMatrix,(I$4+1),FALSE)*$E1188</f>
        <v>0</v>
      </c>
      <c r="J1183" s="5">
        <f>VLOOKUP(CONCATENATE($F1183," ",$G1183),AllocFactorMatrix,(J$4+1),FALSE)*$E1188</f>
        <v>0</v>
      </c>
      <c r="K1183" s="5">
        <f>VLOOKUP(CONCATENATE($F1183," ",$G1183),AllocFactorMatrix,(K$4+1),FALSE)*$E1188</f>
        <v>0</v>
      </c>
      <c r="L1183" s="5">
        <f>VLOOKUP(CONCATENATE($F1183," ",$G1183),AllocFactorMatrix,(L$4+1),FALSE)*$E1188</f>
        <v>0</v>
      </c>
      <c r="M1183" s="5">
        <f t="shared" si="591"/>
        <v>0</v>
      </c>
      <c r="N1183" s="5">
        <f>VLOOKUP(CONCATENATE($F1183," ",$G1183),AllocFactorMatrix,(N$4+1),FALSE)*$E1188</f>
        <v>0</v>
      </c>
      <c r="O1183" s="5">
        <f>VLOOKUP(CONCATENATE($F1183," ",$G1183),AllocFactorMatrix,(O$4+1),FALSE)*$E1188</f>
        <v>0</v>
      </c>
      <c r="P1183" s="5">
        <f>VLOOKUP(CONCATENATE($F1183," ",$G1183),AllocFactorMatrix,(P$4+1),FALSE)*$E1188</f>
        <v>0</v>
      </c>
      <c r="Q1183" s="5">
        <f>VLOOKUP(CONCATENATE($F1183," ",$G1183),AllocFactorMatrix,(Q$4+1),FALSE)*$E1188</f>
        <v>0</v>
      </c>
      <c r="R1183" s="5">
        <f t="shared" si="593"/>
        <v>0</v>
      </c>
      <c r="S1183" s="5">
        <f>VLOOKUP(CONCATENATE($F1183," ",$G1183),AllocFactorMatrix,(S$4+1),FALSE)*$E1188</f>
        <v>0</v>
      </c>
      <c r="T1183" s="5">
        <f>VLOOKUP(CONCATENATE($F1183," ",$G1183),AllocFactorMatrix,(T$4+1),FALSE)*$E1188</f>
        <v>0</v>
      </c>
      <c r="U1183" s="5">
        <f>VLOOKUP(CONCATENATE($F1183," ",$G1183),AllocFactorMatrix,(U$4+1),FALSE)*$E1188</f>
        <v>0</v>
      </c>
      <c r="V1183" s="5">
        <f>VLOOKUP(CONCATENATE($F1183," ",$G1183),AllocFactorMatrix,(V$4+1),FALSE)*$E1188</f>
        <v>0</v>
      </c>
      <c r="W1183" s="5">
        <f t="shared" si="598"/>
        <v>0</v>
      </c>
      <c r="X1183" s="5">
        <f>VLOOKUP(CONCATENATE($F1183," ",$G1183),AllocFactorMatrix,(X$4+1),FALSE)*$E1188</f>
        <v>0</v>
      </c>
      <c r="Y1183" s="5">
        <f>VLOOKUP(CONCATENATE($F1183," ",$G1183),AllocFactorMatrix,(Y$4+1),FALSE)*$E1188</f>
        <v>0</v>
      </c>
      <c r="Z1183" s="5">
        <f t="shared" si="592"/>
        <v>0</v>
      </c>
      <c r="AA1183" s="5">
        <f>VLOOKUP(CONCATENATE($F1183," ",$G1183),AllocFactorMatrix,(AA$4+1),FALSE)*$E1188</f>
        <v>0</v>
      </c>
      <c r="AB1183" s="5">
        <f>VLOOKUP(CONCATENATE($F1183," ",$G1183),AllocFactorMatrix,(AB$4+1),FALSE)*$E1188</f>
        <v>0</v>
      </c>
      <c r="AC1183" s="5">
        <f>VLOOKUP(CONCATENATE($F1183," ",$G1183),AllocFactorMatrix,(AC$4+1),FALSE)*$E1188</f>
        <v>0</v>
      </c>
    </row>
    <row r="1184" spans="4:29" hidden="1" outlineLevel="1">
      <c r="E1184" s="48"/>
      <c r="F1184" s="175" t="str">
        <f>F1188</f>
        <v>PROD_DEMAND</v>
      </c>
      <c r="G1184" s="52" t="str">
        <f>$G$11</f>
        <v>DISTPRI</v>
      </c>
      <c r="H1184" s="4">
        <f t="shared" si="590"/>
        <v>0</v>
      </c>
      <c r="I1184" s="5">
        <f>VLOOKUP(CONCATENATE($F1184," ",$G1184),AllocFactorMatrix,(I$4+1),FALSE)*$E1188</f>
        <v>0</v>
      </c>
      <c r="J1184" s="5">
        <f>VLOOKUP(CONCATENATE($F1184," ",$G1184),AllocFactorMatrix,(J$4+1),FALSE)*$E1188</f>
        <v>0</v>
      </c>
      <c r="K1184" s="5">
        <f>VLOOKUP(CONCATENATE($F1184," ",$G1184),AllocFactorMatrix,(K$4+1),FALSE)*$E1188</f>
        <v>0</v>
      </c>
      <c r="L1184" s="5">
        <f>VLOOKUP(CONCATENATE($F1184," ",$G1184),AllocFactorMatrix,(L$4+1),FALSE)*$E1188</f>
        <v>0</v>
      </c>
      <c r="M1184" s="5">
        <f t="shared" si="591"/>
        <v>0</v>
      </c>
      <c r="N1184" s="5">
        <f>VLOOKUP(CONCATENATE($F1184," ",$G1184),AllocFactorMatrix,(N$4+1),FALSE)*$E1188</f>
        <v>0</v>
      </c>
      <c r="O1184" s="5">
        <f>VLOOKUP(CONCATENATE($F1184," ",$G1184),AllocFactorMatrix,(O$4+1),FALSE)*$E1188</f>
        <v>0</v>
      </c>
      <c r="P1184" s="5">
        <f>VLOOKUP(CONCATENATE($F1184," ",$G1184),AllocFactorMatrix,(P$4+1),FALSE)*$E1188</f>
        <v>0</v>
      </c>
      <c r="Q1184" s="5">
        <f>VLOOKUP(CONCATENATE($F1184," ",$G1184),AllocFactorMatrix,(Q$4+1),FALSE)*$E1188</f>
        <v>0</v>
      </c>
      <c r="R1184" s="5">
        <f t="shared" si="593"/>
        <v>0</v>
      </c>
      <c r="S1184" s="5">
        <f>VLOOKUP(CONCATENATE($F1184," ",$G1184),AllocFactorMatrix,(S$4+1),FALSE)*$E1188</f>
        <v>0</v>
      </c>
      <c r="T1184" s="5">
        <f>VLOOKUP(CONCATENATE($F1184," ",$G1184),AllocFactorMatrix,(T$4+1),FALSE)*$E1188</f>
        <v>0</v>
      </c>
      <c r="U1184" s="5">
        <f>VLOOKUP(CONCATENATE($F1184," ",$G1184),AllocFactorMatrix,(U$4+1),FALSE)*$E1188</f>
        <v>0</v>
      </c>
      <c r="V1184" s="5">
        <f>VLOOKUP(CONCATENATE($F1184," ",$G1184),AllocFactorMatrix,(V$4+1),FALSE)*$E1188</f>
        <v>0</v>
      </c>
      <c r="W1184" s="5">
        <f t="shared" si="598"/>
        <v>0</v>
      </c>
      <c r="X1184" s="5">
        <f>VLOOKUP(CONCATENATE($F1184," ",$G1184),AllocFactorMatrix,(X$4+1),FALSE)*$E1188</f>
        <v>0</v>
      </c>
      <c r="Y1184" s="5">
        <f>VLOOKUP(CONCATENATE($F1184," ",$G1184),AllocFactorMatrix,(Y$4+1),FALSE)*$E1188</f>
        <v>0</v>
      </c>
      <c r="Z1184" s="5">
        <f t="shared" si="592"/>
        <v>0</v>
      </c>
      <c r="AA1184" s="5">
        <f>VLOOKUP(CONCATENATE($F1184," ",$G1184),AllocFactorMatrix,(AA$4+1),FALSE)*$E1188</f>
        <v>0</v>
      </c>
      <c r="AB1184" s="5">
        <f>VLOOKUP(CONCATENATE($F1184," ",$G1184),AllocFactorMatrix,(AB$4+1),FALSE)*$E1188</f>
        <v>0</v>
      </c>
      <c r="AC1184" s="5">
        <f>VLOOKUP(CONCATENATE($F1184," ",$G1184),AllocFactorMatrix,(AC$4+1),FALSE)*$E1188</f>
        <v>0</v>
      </c>
    </row>
    <row r="1185" spans="4:29" hidden="1" outlineLevel="1">
      <c r="E1185" s="48"/>
      <c r="F1185" s="175" t="str">
        <f>F1188</f>
        <v>PROD_DEMAND</v>
      </c>
      <c r="G1185" s="52" t="str">
        <f>$G$12</f>
        <v>DISTSEC</v>
      </c>
      <c r="H1185" s="4">
        <f t="shared" si="590"/>
        <v>0</v>
      </c>
      <c r="I1185" s="5">
        <f>VLOOKUP(CONCATENATE($F1185," ",$G1185),AllocFactorMatrix,(I$4+1),FALSE)*$E1188</f>
        <v>0</v>
      </c>
      <c r="J1185" s="5">
        <f>VLOOKUP(CONCATENATE($F1185," ",$G1185),AllocFactorMatrix,(J$4+1),FALSE)*$E1188</f>
        <v>0</v>
      </c>
      <c r="K1185" s="5">
        <f>VLOOKUP(CONCATENATE($F1185," ",$G1185),AllocFactorMatrix,(K$4+1),FALSE)*$E1188</f>
        <v>0</v>
      </c>
      <c r="L1185" s="5">
        <f>VLOOKUP(CONCATENATE($F1185," ",$G1185),AllocFactorMatrix,(L$4+1),FALSE)*$E1188</f>
        <v>0</v>
      </c>
      <c r="M1185" s="5">
        <f t="shared" si="591"/>
        <v>0</v>
      </c>
      <c r="N1185" s="5">
        <f>VLOOKUP(CONCATENATE($F1185," ",$G1185),AllocFactorMatrix,(N$4+1),FALSE)*$E1188</f>
        <v>0</v>
      </c>
      <c r="O1185" s="5">
        <f>VLOOKUP(CONCATENATE($F1185," ",$G1185),AllocFactorMatrix,(O$4+1),FALSE)*$E1188</f>
        <v>0</v>
      </c>
      <c r="P1185" s="5">
        <f>VLOOKUP(CONCATENATE($F1185," ",$G1185),AllocFactorMatrix,(P$4+1),FALSE)*$E1188</f>
        <v>0</v>
      </c>
      <c r="Q1185" s="5">
        <f>VLOOKUP(CONCATENATE($F1185," ",$G1185),AllocFactorMatrix,(Q$4+1),FALSE)*$E1188</f>
        <v>0</v>
      </c>
      <c r="R1185" s="5">
        <f t="shared" si="593"/>
        <v>0</v>
      </c>
      <c r="S1185" s="5">
        <f>VLOOKUP(CONCATENATE($F1185," ",$G1185),AllocFactorMatrix,(S$4+1),FALSE)*$E1188</f>
        <v>0</v>
      </c>
      <c r="T1185" s="5">
        <f>VLOOKUP(CONCATENATE($F1185," ",$G1185),AllocFactorMatrix,(T$4+1),FALSE)*$E1188</f>
        <v>0</v>
      </c>
      <c r="U1185" s="5">
        <f>VLOOKUP(CONCATENATE($F1185," ",$G1185),AllocFactorMatrix,(U$4+1),FALSE)*$E1188</f>
        <v>0</v>
      </c>
      <c r="V1185" s="5">
        <f>VLOOKUP(CONCATENATE($F1185," ",$G1185),AllocFactorMatrix,(V$4+1),FALSE)*$E1188</f>
        <v>0</v>
      </c>
      <c r="W1185" s="5">
        <f t="shared" si="598"/>
        <v>0</v>
      </c>
      <c r="X1185" s="5">
        <f>VLOOKUP(CONCATENATE($F1185," ",$G1185),AllocFactorMatrix,(X$4+1),FALSE)*$E1188</f>
        <v>0</v>
      </c>
      <c r="Y1185" s="5">
        <f>VLOOKUP(CONCATENATE($F1185," ",$G1185),AllocFactorMatrix,(Y$4+1),FALSE)*$E1188</f>
        <v>0</v>
      </c>
      <c r="Z1185" s="5">
        <f t="shared" si="592"/>
        <v>0</v>
      </c>
      <c r="AA1185" s="5">
        <f>VLOOKUP(CONCATENATE($F1185," ",$G1185),AllocFactorMatrix,(AA$4+1),FALSE)*$E1188</f>
        <v>0</v>
      </c>
      <c r="AB1185" s="5">
        <f>VLOOKUP(CONCATENATE($F1185," ",$G1185),AllocFactorMatrix,(AB$4+1),FALSE)*$E1188</f>
        <v>0</v>
      </c>
      <c r="AC1185" s="5">
        <f>VLOOKUP(CONCATENATE($F1185," ",$G1185),AllocFactorMatrix,(AC$4+1),FALSE)*$E1188</f>
        <v>0</v>
      </c>
    </row>
    <row r="1186" spans="4:29" hidden="1" outlineLevel="1">
      <c r="E1186" s="48"/>
      <c r="F1186" s="175" t="str">
        <f>F1188</f>
        <v>PROD_DEMAND</v>
      </c>
      <c r="G1186" s="52" t="str">
        <f>$G$13</f>
        <v>ENERGY</v>
      </c>
      <c r="H1186" s="4">
        <f t="shared" si="590"/>
        <v>0</v>
      </c>
      <c r="I1186" s="5">
        <f>VLOOKUP(CONCATENATE($F1186," ",$G1186),AllocFactorMatrix,(I$4+1),FALSE)*$E1188</f>
        <v>0</v>
      </c>
      <c r="J1186" s="5">
        <f>VLOOKUP(CONCATENATE($F1186," ",$G1186),AllocFactorMatrix,(J$4+1),FALSE)*$E1188</f>
        <v>0</v>
      </c>
      <c r="K1186" s="5">
        <f>VLOOKUP(CONCATENATE($F1186," ",$G1186),AllocFactorMatrix,(K$4+1),FALSE)*$E1188</f>
        <v>0</v>
      </c>
      <c r="L1186" s="5">
        <f>VLOOKUP(CONCATENATE($F1186," ",$G1186),AllocFactorMatrix,(L$4+1),FALSE)*$E1188</f>
        <v>0</v>
      </c>
      <c r="M1186" s="5">
        <f t="shared" si="591"/>
        <v>0</v>
      </c>
      <c r="N1186" s="5">
        <f>VLOOKUP(CONCATENATE($F1186," ",$G1186),AllocFactorMatrix,(N$4+1),FALSE)*$E1188</f>
        <v>0</v>
      </c>
      <c r="O1186" s="5">
        <f>VLOOKUP(CONCATENATE($F1186," ",$G1186),AllocFactorMatrix,(O$4+1),FALSE)*$E1188</f>
        <v>0</v>
      </c>
      <c r="P1186" s="5">
        <f>VLOOKUP(CONCATENATE($F1186," ",$G1186),AllocFactorMatrix,(P$4+1),FALSE)*$E1188</f>
        <v>0</v>
      </c>
      <c r="Q1186" s="5">
        <f>VLOOKUP(CONCATENATE($F1186," ",$G1186),AllocFactorMatrix,(Q$4+1),FALSE)*$E1188</f>
        <v>0</v>
      </c>
      <c r="R1186" s="5">
        <f t="shared" si="593"/>
        <v>0</v>
      </c>
      <c r="S1186" s="5">
        <f>VLOOKUP(CONCATENATE($F1186," ",$G1186),AllocFactorMatrix,(S$4+1),FALSE)*$E1188</f>
        <v>0</v>
      </c>
      <c r="T1186" s="5">
        <f>VLOOKUP(CONCATENATE($F1186," ",$G1186),AllocFactorMatrix,(T$4+1),FALSE)*$E1188</f>
        <v>0</v>
      </c>
      <c r="U1186" s="5">
        <f>VLOOKUP(CONCATENATE($F1186," ",$G1186),AllocFactorMatrix,(U$4+1),FALSE)*$E1188</f>
        <v>0</v>
      </c>
      <c r="V1186" s="5">
        <f>VLOOKUP(CONCATENATE($F1186," ",$G1186),AllocFactorMatrix,(V$4+1),FALSE)*$E1188</f>
        <v>0</v>
      </c>
      <c r="W1186" s="5">
        <f t="shared" si="598"/>
        <v>0</v>
      </c>
      <c r="X1186" s="5">
        <f>VLOOKUP(CONCATENATE($F1186," ",$G1186),AllocFactorMatrix,(X$4+1),FALSE)*$E1188</f>
        <v>0</v>
      </c>
      <c r="Y1186" s="5">
        <f>VLOOKUP(CONCATENATE($F1186," ",$G1186),AllocFactorMatrix,(Y$4+1),FALSE)*$E1188</f>
        <v>0</v>
      </c>
      <c r="Z1186" s="5">
        <f t="shared" si="592"/>
        <v>0</v>
      </c>
      <c r="AA1186" s="5">
        <f>VLOOKUP(CONCATENATE($F1186," ",$G1186),AllocFactorMatrix,(AA$4+1),FALSE)*$E1188</f>
        <v>0</v>
      </c>
      <c r="AB1186" s="5">
        <f>VLOOKUP(CONCATENATE($F1186," ",$G1186),AllocFactorMatrix,(AB$4+1),FALSE)*$E1188</f>
        <v>0</v>
      </c>
      <c r="AC1186" s="5">
        <f>VLOOKUP(CONCATENATE($F1186," ",$G1186),AllocFactorMatrix,(AC$4+1),FALSE)*$E1188</f>
        <v>0</v>
      </c>
    </row>
    <row r="1187" spans="4:29" hidden="1" outlineLevel="1">
      <c r="E1187" s="48"/>
      <c r="F1187" s="175" t="str">
        <f>F1188</f>
        <v>PROD_DEMAND</v>
      </c>
      <c r="G1187" s="52" t="str">
        <f>$G$14</f>
        <v>CUSTOMER</v>
      </c>
      <c r="H1187" s="4">
        <f t="shared" si="590"/>
        <v>0</v>
      </c>
      <c r="I1187" s="5">
        <f>VLOOKUP(CONCATENATE($F1187," ",$G1187),AllocFactorMatrix,(I$4+1),FALSE)*$E1188</f>
        <v>0</v>
      </c>
      <c r="J1187" s="5">
        <f>VLOOKUP(CONCATENATE($F1187," ",$G1187),AllocFactorMatrix,(J$4+1),FALSE)*$E1188</f>
        <v>0</v>
      </c>
      <c r="K1187" s="5">
        <f>VLOOKUP(CONCATENATE($F1187," ",$G1187),AllocFactorMatrix,(K$4+1),FALSE)*$E1188</f>
        <v>0</v>
      </c>
      <c r="L1187" s="5">
        <f>VLOOKUP(CONCATENATE($F1187," ",$G1187),AllocFactorMatrix,(L$4+1),FALSE)*$E1188</f>
        <v>0</v>
      </c>
      <c r="M1187" s="5">
        <f t="shared" si="591"/>
        <v>0</v>
      </c>
      <c r="N1187" s="5">
        <f>VLOOKUP(CONCATENATE($F1187," ",$G1187),AllocFactorMatrix,(N$4+1),FALSE)*$E1188</f>
        <v>0</v>
      </c>
      <c r="O1187" s="5">
        <f>VLOOKUP(CONCATENATE($F1187," ",$G1187),AllocFactorMatrix,(O$4+1),FALSE)*$E1188</f>
        <v>0</v>
      </c>
      <c r="P1187" s="5">
        <f>VLOOKUP(CONCATENATE($F1187," ",$G1187),AllocFactorMatrix,(P$4+1),FALSE)*$E1188</f>
        <v>0</v>
      </c>
      <c r="Q1187" s="5">
        <f>VLOOKUP(CONCATENATE($F1187," ",$G1187),AllocFactorMatrix,(Q$4+1),FALSE)*$E1188</f>
        <v>0</v>
      </c>
      <c r="R1187" s="5">
        <f t="shared" si="593"/>
        <v>0</v>
      </c>
      <c r="S1187" s="5">
        <f>VLOOKUP(CONCATENATE($F1187," ",$G1187),AllocFactorMatrix,(S$4+1),FALSE)*$E1188</f>
        <v>0</v>
      </c>
      <c r="T1187" s="5">
        <f>VLOOKUP(CONCATENATE($F1187," ",$G1187),AllocFactorMatrix,(T$4+1),FALSE)*$E1188</f>
        <v>0</v>
      </c>
      <c r="U1187" s="5">
        <f>VLOOKUP(CONCATENATE($F1187," ",$G1187),AllocFactorMatrix,(U$4+1),FALSE)*$E1188</f>
        <v>0</v>
      </c>
      <c r="V1187" s="5">
        <f>VLOOKUP(CONCATENATE($F1187," ",$G1187),AllocFactorMatrix,(V$4+1),FALSE)*$E1188</f>
        <v>0</v>
      </c>
      <c r="W1187" s="5">
        <f t="shared" si="598"/>
        <v>0</v>
      </c>
      <c r="X1187" s="5">
        <f>VLOOKUP(CONCATENATE($F1187," ",$G1187),AllocFactorMatrix,(X$4+1),FALSE)*$E1188</f>
        <v>0</v>
      </c>
      <c r="Y1187" s="5">
        <f>VLOOKUP(CONCATENATE($F1187," ",$G1187),AllocFactorMatrix,(Y$4+1),FALSE)*$E1188</f>
        <v>0</v>
      </c>
      <c r="Z1187" s="5">
        <f t="shared" si="592"/>
        <v>0</v>
      </c>
      <c r="AA1187" s="5">
        <f>VLOOKUP(CONCATENATE($F1187," ",$G1187),AllocFactorMatrix,(AA$4+1),FALSE)*$E1188</f>
        <v>0</v>
      </c>
      <c r="AB1187" s="5">
        <f>VLOOKUP(CONCATENATE($F1187," ",$G1187),AllocFactorMatrix,(AB$4+1),FALSE)*$E1188</f>
        <v>0</v>
      </c>
      <c r="AC1187" s="5">
        <f>VLOOKUP(CONCATENATE($F1187," ",$G1187),AllocFactorMatrix,(AC$4+1),FALSE)*$E1188</f>
        <v>0</v>
      </c>
    </row>
    <row r="1188" spans="4:29" collapsed="1">
      <c r="D1188" s="52" t="s">
        <v>462</v>
      </c>
      <c r="E1188" s="58">
        <v>0</v>
      </c>
      <c r="F1188" s="92" t="s">
        <v>29</v>
      </c>
      <c r="G1188" s="52" t="str">
        <f>$G$15</f>
        <v>TOTAL</v>
      </c>
      <c r="H1188" s="4">
        <f t="shared" si="590"/>
        <v>0</v>
      </c>
      <c r="I1188" s="5">
        <f>VLOOKUP(CONCATENATE($F1188," ",$G1188),AllocFactorMatrix,(I$4+1),FALSE)*$E1188</f>
        <v>0</v>
      </c>
      <c r="J1188" s="5">
        <f>VLOOKUP(CONCATENATE($F1188," ",$G1188),AllocFactorMatrix,(J$4+1),FALSE)*$E1188</f>
        <v>0</v>
      </c>
      <c r="K1188" s="5">
        <f>VLOOKUP(CONCATENATE($F1188," ",$G1188),AllocFactorMatrix,(K$4+1),FALSE)*$E1188</f>
        <v>0</v>
      </c>
      <c r="L1188" s="5">
        <f>VLOOKUP(CONCATENATE($F1188," ",$G1188),AllocFactorMatrix,(L$4+1),FALSE)*$E1188</f>
        <v>0</v>
      </c>
      <c r="M1188" s="5">
        <f t="shared" si="591"/>
        <v>0</v>
      </c>
      <c r="N1188" s="5">
        <f>VLOOKUP(CONCATENATE($F1188," ",$G1188),AllocFactorMatrix,(N$4+1),FALSE)*$E1188</f>
        <v>0</v>
      </c>
      <c r="O1188" s="5">
        <f>VLOOKUP(CONCATENATE($F1188," ",$G1188),AllocFactorMatrix,(O$4+1),FALSE)*$E1188</f>
        <v>0</v>
      </c>
      <c r="P1188" s="5">
        <f>VLOOKUP(CONCATENATE($F1188," ",$G1188),AllocFactorMatrix,(P$4+1),FALSE)*$E1188</f>
        <v>0</v>
      </c>
      <c r="Q1188" s="5">
        <f>VLOOKUP(CONCATENATE($F1188," ",$G1188),AllocFactorMatrix,(Q$4+1),FALSE)*$E1188</f>
        <v>0</v>
      </c>
      <c r="R1188" s="5">
        <f t="shared" si="593"/>
        <v>0</v>
      </c>
      <c r="S1188" s="5">
        <f>VLOOKUP(CONCATENATE($F1188," ",$G1188),AllocFactorMatrix,(S$4+1),FALSE)*$E1188</f>
        <v>0</v>
      </c>
      <c r="T1188" s="5">
        <f>VLOOKUP(CONCATENATE($F1188," ",$G1188),AllocFactorMatrix,(T$4+1),FALSE)*$E1188</f>
        <v>0</v>
      </c>
      <c r="U1188" s="5">
        <f>VLOOKUP(CONCATENATE($F1188," ",$G1188),AllocFactorMatrix,(U$4+1),FALSE)*$E1188</f>
        <v>0</v>
      </c>
      <c r="V1188" s="5">
        <f>VLOOKUP(CONCATENATE($F1188," ",$G1188),AllocFactorMatrix,(V$4+1),FALSE)*$E1188</f>
        <v>0</v>
      </c>
      <c r="W1188" s="5">
        <f t="shared" si="598"/>
        <v>0</v>
      </c>
      <c r="X1188" s="5">
        <f>VLOOKUP(CONCATENATE($F1188," ",$G1188),AllocFactorMatrix,(X$4+1),FALSE)*$E1188</f>
        <v>0</v>
      </c>
      <c r="Y1188" s="5">
        <f>VLOOKUP(CONCATENATE($F1188," ",$G1188),AllocFactorMatrix,(Y$4+1),FALSE)*$E1188</f>
        <v>0</v>
      </c>
      <c r="Z1188" s="5">
        <f t="shared" si="592"/>
        <v>0</v>
      </c>
      <c r="AA1188" s="5">
        <f>VLOOKUP(CONCATENATE($F1188," ",$G1188),AllocFactorMatrix,(AA$4+1),FALSE)*$E1188</f>
        <v>0</v>
      </c>
      <c r="AB1188" s="5">
        <f>VLOOKUP(CONCATENATE($F1188," ",$G1188),AllocFactorMatrix,(AB$4+1),FALSE)*$E1188</f>
        <v>0</v>
      </c>
      <c r="AC1188" s="5">
        <f>VLOOKUP(CONCATENATE($F1188," ",$G1188),AllocFactorMatrix,(AC$4+1),FALSE)*$E1188</f>
        <v>0</v>
      </c>
    </row>
    <row r="1189" spans="4:29" hidden="1" outlineLevel="1">
      <c r="E1189" s="48"/>
      <c r="F1189" s="175" t="str">
        <f>F1196</f>
        <v>PROD_DEMAND</v>
      </c>
      <c r="G1189" s="52" t="str">
        <f>$G$8</f>
        <v>PRODUCTION</v>
      </c>
      <c r="H1189" s="4">
        <f t="shared" ref="H1189:H1220" si="599">SUBTOTAL(9,I1189:AC1189)</f>
        <v>0</v>
      </c>
      <c r="I1189" s="5">
        <f>VLOOKUP(CONCATENATE($F1189," ",$G1189),AllocFactorMatrix,(I$4+1),FALSE)*$E1196</f>
        <v>0</v>
      </c>
      <c r="J1189" s="5">
        <f>VLOOKUP(CONCATENATE($F1189," ",$G1189),AllocFactorMatrix,(J$4+1),FALSE)*$E1196</f>
        <v>0</v>
      </c>
      <c r="K1189" s="5">
        <f>VLOOKUP(CONCATENATE($F1189," ",$G1189),AllocFactorMatrix,(K$4+1),FALSE)*$E1196</f>
        <v>0</v>
      </c>
      <c r="L1189" s="5">
        <f>VLOOKUP(CONCATENATE($F1189," ",$G1189),AllocFactorMatrix,(L$4+1),FALSE)*$E1196</f>
        <v>0</v>
      </c>
      <c r="M1189" s="5">
        <f t="shared" ref="M1189:M1220" si="600">SUBTOTAL(9,J1189:L1189)</f>
        <v>0</v>
      </c>
      <c r="N1189" s="5">
        <f>VLOOKUP(CONCATENATE($F1189," ",$G1189),AllocFactorMatrix,(N$4+1),FALSE)*$E1196</f>
        <v>0</v>
      </c>
      <c r="O1189" s="5">
        <f>VLOOKUP(CONCATENATE($F1189," ",$G1189),AllocFactorMatrix,(O$4+1),FALSE)*$E1196</f>
        <v>0</v>
      </c>
      <c r="P1189" s="5">
        <f>VLOOKUP(CONCATENATE($F1189," ",$G1189),AllocFactorMatrix,(P$4+1),FALSE)*$E1196</f>
        <v>0</v>
      </c>
      <c r="Q1189" s="5">
        <f>VLOOKUP(CONCATENATE($F1189," ",$G1189),AllocFactorMatrix,(Q$4+1),FALSE)*$E1196</f>
        <v>0</v>
      </c>
      <c r="R1189" s="5">
        <f t="shared" ref="R1189:R1220" si="601">SUBTOTAL(9,N1189:Q1189)</f>
        <v>0</v>
      </c>
      <c r="S1189" s="5">
        <f>VLOOKUP(CONCATENATE($F1189," ",$G1189),AllocFactorMatrix,(S$4+1),FALSE)*$E1196</f>
        <v>0</v>
      </c>
      <c r="T1189" s="5">
        <f>VLOOKUP(CONCATENATE($F1189," ",$G1189),AllocFactorMatrix,(T$4+1),FALSE)*$E1196</f>
        <v>0</v>
      </c>
      <c r="U1189" s="5">
        <f>VLOOKUP(CONCATENATE($F1189," ",$G1189),AllocFactorMatrix,(U$4+1),FALSE)*$E1196</f>
        <v>0</v>
      </c>
      <c r="V1189" s="5">
        <f>VLOOKUP(CONCATENATE($F1189," ",$G1189),AllocFactorMatrix,(V$4+1),FALSE)*$E1196</f>
        <v>0</v>
      </c>
      <c r="W1189" s="5">
        <f>SUBTOTAL(9,S1189:V1189)</f>
        <v>0</v>
      </c>
      <c r="X1189" s="5">
        <f>VLOOKUP(CONCATENATE($F1189," ",$G1189),AllocFactorMatrix,(X$4+1),FALSE)*$E1196</f>
        <v>0</v>
      </c>
      <c r="Y1189" s="5">
        <f>VLOOKUP(CONCATENATE($F1189," ",$G1189),AllocFactorMatrix,(Y$4+1),FALSE)*$E1196</f>
        <v>0</v>
      </c>
      <c r="Z1189" s="5">
        <f t="shared" ref="Z1189:Z1244" si="602">SUBTOTAL(9,X1189:Y1189)</f>
        <v>0</v>
      </c>
      <c r="AA1189" s="5">
        <f>VLOOKUP(CONCATENATE($F1189," ",$G1189),AllocFactorMatrix,(AA$4+1),FALSE)*$E1196</f>
        <v>0</v>
      </c>
      <c r="AB1189" s="5">
        <f>VLOOKUP(CONCATENATE($F1189," ",$G1189),AllocFactorMatrix,(AB$4+1),FALSE)*$E1196</f>
        <v>0</v>
      </c>
      <c r="AC1189" s="5">
        <f>VLOOKUP(CONCATENATE($F1189," ",$G1189),AllocFactorMatrix,(AC$4+1),FALSE)*$E1196</f>
        <v>0</v>
      </c>
    </row>
    <row r="1190" spans="4:29" hidden="1" outlineLevel="1">
      <c r="E1190" s="48"/>
      <c r="F1190" s="175" t="str">
        <f>F1196</f>
        <v>PROD_DEMAND</v>
      </c>
      <c r="G1190" s="52" t="str">
        <f>$G$9</f>
        <v>BULKTRAN</v>
      </c>
      <c r="H1190" s="4">
        <f t="shared" si="599"/>
        <v>0</v>
      </c>
      <c r="I1190" s="5">
        <f>VLOOKUP(CONCATENATE($F1190," ",$G1190),AllocFactorMatrix,(I$4+1),FALSE)*$E1196</f>
        <v>0</v>
      </c>
      <c r="J1190" s="5">
        <f>VLOOKUP(CONCATENATE($F1190," ",$G1190),AllocFactorMatrix,(J$4+1),FALSE)*$E1196</f>
        <v>0</v>
      </c>
      <c r="K1190" s="5">
        <f>VLOOKUP(CONCATENATE($F1190," ",$G1190),AllocFactorMatrix,(K$4+1),FALSE)*$E1196</f>
        <v>0</v>
      </c>
      <c r="L1190" s="5">
        <f>VLOOKUP(CONCATENATE($F1190," ",$G1190),AllocFactorMatrix,(L$4+1),FALSE)*$E1196</f>
        <v>0</v>
      </c>
      <c r="M1190" s="5">
        <f t="shared" si="600"/>
        <v>0</v>
      </c>
      <c r="N1190" s="5">
        <f>VLOOKUP(CONCATENATE($F1190," ",$G1190),AllocFactorMatrix,(N$4+1),FALSE)*$E1196</f>
        <v>0</v>
      </c>
      <c r="O1190" s="5">
        <f>VLOOKUP(CONCATENATE($F1190," ",$G1190),AllocFactorMatrix,(O$4+1),FALSE)*$E1196</f>
        <v>0</v>
      </c>
      <c r="P1190" s="5">
        <f>VLOOKUP(CONCATENATE($F1190," ",$G1190),AllocFactorMatrix,(P$4+1),FALSE)*$E1196</f>
        <v>0</v>
      </c>
      <c r="Q1190" s="5">
        <f>VLOOKUP(CONCATENATE($F1190," ",$G1190),AllocFactorMatrix,(Q$4+1),FALSE)*$E1196</f>
        <v>0</v>
      </c>
      <c r="R1190" s="5">
        <f t="shared" si="601"/>
        <v>0</v>
      </c>
      <c r="S1190" s="5">
        <f>VLOOKUP(CONCATENATE($F1190," ",$G1190),AllocFactorMatrix,(S$4+1),FALSE)*$E1196</f>
        <v>0</v>
      </c>
      <c r="T1190" s="5">
        <f>VLOOKUP(CONCATENATE($F1190," ",$G1190),AllocFactorMatrix,(T$4+1),FALSE)*$E1196</f>
        <v>0</v>
      </c>
      <c r="U1190" s="5">
        <f>VLOOKUP(CONCATENATE($F1190," ",$G1190),AllocFactorMatrix,(U$4+1),FALSE)*$E1196</f>
        <v>0</v>
      </c>
      <c r="V1190" s="5">
        <f>VLOOKUP(CONCATENATE($F1190," ",$G1190),AllocFactorMatrix,(V$4+1),FALSE)*$E1196</f>
        <v>0</v>
      </c>
      <c r="W1190" s="5">
        <f t="shared" ref="W1190:W1196" si="603">SUBTOTAL(9,S1190:V1190)</f>
        <v>0</v>
      </c>
      <c r="X1190" s="5">
        <f>VLOOKUP(CONCATENATE($F1190," ",$G1190),AllocFactorMatrix,(X$4+1),FALSE)*$E1196</f>
        <v>0</v>
      </c>
      <c r="Y1190" s="5">
        <f>VLOOKUP(CONCATENATE($F1190," ",$G1190),AllocFactorMatrix,(Y$4+1),FALSE)*$E1196</f>
        <v>0</v>
      </c>
      <c r="Z1190" s="5">
        <f t="shared" si="602"/>
        <v>0</v>
      </c>
      <c r="AA1190" s="5">
        <f>VLOOKUP(CONCATENATE($F1190," ",$G1190),AllocFactorMatrix,(AA$4+1),FALSE)*$E1196</f>
        <v>0</v>
      </c>
      <c r="AB1190" s="5">
        <f>VLOOKUP(CONCATENATE($F1190," ",$G1190),AllocFactorMatrix,(AB$4+1),FALSE)*$E1196</f>
        <v>0</v>
      </c>
      <c r="AC1190" s="5">
        <f>VLOOKUP(CONCATENATE($F1190," ",$G1190),AllocFactorMatrix,(AC$4+1),FALSE)*$E1196</f>
        <v>0</v>
      </c>
    </row>
    <row r="1191" spans="4:29" hidden="1" outlineLevel="1">
      <c r="E1191" s="48"/>
      <c r="F1191" s="175" t="str">
        <f>F1196</f>
        <v>PROD_DEMAND</v>
      </c>
      <c r="G1191" s="52" t="str">
        <f>$G$10</f>
        <v>SUBTRAN</v>
      </c>
      <c r="H1191" s="4">
        <f t="shared" si="599"/>
        <v>0</v>
      </c>
      <c r="I1191" s="5">
        <f>VLOOKUP(CONCATENATE($F1191," ",$G1191),AllocFactorMatrix,(I$4+1),FALSE)*$E1196</f>
        <v>0</v>
      </c>
      <c r="J1191" s="5">
        <f>VLOOKUP(CONCATENATE($F1191," ",$G1191),AllocFactorMatrix,(J$4+1),FALSE)*$E1196</f>
        <v>0</v>
      </c>
      <c r="K1191" s="5">
        <f>VLOOKUP(CONCATENATE($F1191," ",$G1191),AllocFactorMatrix,(K$4+1),FALSE)*$E1196</f>
        <v>0</v>
      </c>
      <c r="L1191" s="5">
        <f>VLOOKUP(CONCATENATE($F1191," ",$G1191),AllocFactorMatrix,(L$4+1),FALSE)*$E1196</f>
        <v>0</v>
      </c>
      <c r="M1191" s="5">
        <f t="shared" si="600"/>
        <v>0</v>
      </c>
      <c r="N1191" s="5">
        <f>VLOOKUP(CONCATENATE($F1191," ",$G1191),AllocFactorMatrix,(N$4+1),FALSE)*$E1196</f>
        <v>0</v>
      </c>
      <c r="O1191" s="5">
        <f>VLOOKUP(CONCATENATE($F1191," ",$G1191),AllocFactorMatrix,(O$4+1),FALSE)*$E1196</f>
        <v>0</v>
      </c>
      <c r="P1191" s="5">
        <f>VLOOKUP(CONCATENATE($F1191," ",$G1191),AllocFactorMatrix,(P$4+1),FALSE)*$E1196</f>
        <v>0</v>
      </c>
      <c r="Q1191" s="5">
        <f>VLOOKUP(CONCATENATE($F1191," ",$G1191),AllocFactorMatrix,(Q$4+1),FALSE)*$E1196</f>
        <v>0</v>
      </c>
      <c r="R1191" s="5">
        <f t="shared" si="601"/>
        <v>0</v>
      </c>
      <c r="S1191" s="5">
        <f>VLOOKUP(CONCATENATE($F1191," ",$G1191),AllocFactorMatrix,(S$4+1),FALSE)*$E1196</f>
        <v>0</v>
      </c>
      <c r="T1191" s="5">
        <f>VLOOKUP(CONCATENATE($F1191," ",$G1191),AllocFactorMatrix,(T$4+1),FALSE)*$E1196</f>
        <v>0</v>
      </c>
      <c r="U1191" s="5">
        <f>VLOOKUP(CONCATENATE($F1191," ",$G1191),AllocFactorMatrix,(U$4+1),FALSE)*$E1196</f>
        <v>0</v>
      </c>
      <c r="V1191" s="5">
        <f>VLOOKUP(CONCATENATE($F1191," ",$G1191),AllocFactorMatrix,(V$4+1),FALSE)*$E1196</f>
        <v>0</v>
      </c>
      <c r="W1191" s="5">
        <f t="shared" si="603"/>
        <v>0</v>
      </c>
      <c r="X1191" s="5">
        <f>VLOOKUP(CONCATENATE($F1191," ",$G1191),AllocFactorMatrix,(X$4+1),FALSE)*$E1196</f>
        <v>0</v>
      </c>
      <c r="Y1191" s="5">
        <f>VLOOKUP(CONCATENATE($F1191," ",$G1191),AllocFactorMatrix,(Y$4+1),FALSE)*$E1196</f>
        <v>0</v>
      </c>
      <c r="Z1191" s="5">
        <f t="shared" si="602"/>
        <v>0</v>
      </c>
      <c r="AA1191" s="5">
        <f>VLOOKUP(CONCATENATE($F1191," ",$G1191),AllocFactorMatrix,(AA$4+1),FALSE)*$E1196</f>
        <v>0</v>
      </c>
      <c r="AB1191" s="5">
        <f>VLOOKUP(CONCATENATE($F1191," ",$G1191),AllocFactorMatrix,(AB$4+1),FALSE)*$E1196</f>
        <v>0</v>
      </c>
      <c r="AC1191" s="5">
        <f>VLOOKUP(CONCATENATE($F1191," ",$G1191),AllocFactorMatrix,(AC$4+1),FALSE)*$E1196</f>
        <v>0</v>
      </c>
    </row>
    <row r="1192" spans="4:29" hidden="1" outlineLevel="1">
      <c r="E1192" s="48"/>
      <c r="F1192" s="175" t="str">
        <f>F1196</f>
        <v>PROD_DEMAND</v>
      </c>
      <c r="G1192" s="52" t="str">
        <f>$G$11</f>
        <v>DISTPRI</v>
      </c>
      <c r="H1192" s="4">
        <f t="shared" si="599"/>
        <v>0</v>
      </c>
      <c r="I1192" s="5">
        <f>VLOOKUP(CONCATENATE($F1192," ",$G1192),AllocFactorMatrix,(I$4+1),FALSE)*$E1196</f>
        <v>0</v>
      </c>
      <c r="J1192" s="5">
        <f>VLOOKUP(CONCATENATE($F1192," ",$G1192),AllocFactorMatrix,(J$4+1),FALSE)*$E1196</f>
        <v>0</v>
      </c>
      <c r="K1192" s="5">
        <f>VLOOKUP(CONCATENATE($F1192," ",$G1192),AllocFactorMatrix,(K$4+1),FALSE)*$E1196</f>
        <v>0</v>
      </c>
      <c r="L1192" s="5">
        <f>VLOOKUP(CONCATENATE($F1192," ",$G1192),AllocFactorMatrix,(L$4+1),FALSE)*$E1196</f>
        <v>0</v>
      </c>
      <c r="M1192" s="5">
        <f t="shared" si="600"/>
        <v>0</v>
      </c>
      <c r="N1192" s="5">
        <f>VLOOKUP(CONCATENATE($F1192," ",$G1192),AllocFactorMatrix,(N$4+1),FALSE)*$E1196</f>
        <v>0</v>
      </c>
      <c r="O1192" s="5">
        <f>VLOOKUP(CONCATENATE($F1192," ",$G1192),AllocFactorMatrix,(O$4+1),FALSE)*$E1196</f>
        <v>0</v>
      </c>
      <c r="P1192" s="5">
        <f>VLOOKUP(CONCATENATE($F1192," ",$G1192),AllocFactorMatrix,(P$4+1),FALSE)*$E1196</f>
        <v>0</v>
      </c>
      <c r="Q1192" s="5">
        <f>VLOOKUP(CONCATENATE($F1192," ",$G1192),AllocFactorMatrix,(Q$4+1),FALSE)*$E1196</f>
        <v>0</v>
      </c>
      <c r="R1192" s="5">
        <f t="shared" si="601"/>
        <v>0</v>
      </c>
      <c r="S1192" s="5">
        <f>VLOOKUP(CONCATENATE($F1192," ",$G1192),AllocFactorMatrix,(S$4+1),FALSE)*$E1196</f>
        <v>0</v>
      </c>
      <c r="T1192" s="5">
        <f>VLOOKUP(CONCATENATE($F1192," ",$G1192),AllocFactorMatrix,(T$4+1),FALSE)*$E1196</f>
        <v>0</v>
      </c>
      <c r="U1192" s="5">
        <f>VLOOKUP(CONCATENATE($F1192," ",$G1192),AllocFactorMatrix,(U$4+1),FALSE)*$E1196</f>
        <v>0</v>
      </c>
      <c r="V1192" s="5">
        <f>VLOOKUP(CONCATENATE($F1192," ",$G1192),AllocFactorMatrix,(V$4+1),FALSE)*$E1196</f>
        <v>0</v>
      </c>
      <c r="W1192" s="5">
        <f t="shared" si="603"/>
        <v>0</v>
      </c>
      <c r="X1192" s="5">
        <f>VLOOKUP(CONCATENATE($F1192," ",$G1192),AllocFactorMatrix,(X$4+1),FALSE)*$E1196</f>
        <v>0</v>
      </c>
      <c r="Y1192" s="5">
        <f>VLOOKUP(CONCATENATE($F1192," ",$G1192),AllocFactorMatrix,(Y$4+1),FALSE)*$E1196</f>
        <v>0</v>
      </c>
      <c r="Z1192" s="5">
        <f t="shared" si="602"/>
        <v>0</v>
      </c>
      <c r="AA1192" s="5">
        <f>VLOOKUP(CONCATENATE($F1192," ",$G1192),AllocFactorMatrix,(AA$4+1),FALSE)*$E1196</f>
        <v>0</v>
      </c>
      <c r="AB1192" s="5">
        <f>VLOOKUP(CONCATENATE($F1192," ",$G1192),AllocFactorMatrix,(AB$4+1),FALSE)*$E1196</f>
        <v>0</v>
      </c>
      <c r="AC1192" s="5">
        <f>VLOOKUP(CONCATENATE($F1192," ",$G1192),AllocFactorMatrix,(AC$4+1),FALSE)*$E1196</f>
        <v>0</v>
      </c>
    </row>
    <row r="1193" spans="4:29" hidden="1" outlineLevel="1">
      <c r="E1193" s="48"/>
      <c r="F1193" s="175" t="str">
        <f>F1196</f>
        <v>PROD_DEMAND</v>
      </c>
      <c r="G1193" s="52" t="str">
        <f>$G$12</f>
        <v>DISTSEC</v>
      </c>
      <c r="H1193" s="4">
        <f t="shared" si="599"/>
        <v>0</v>
      </c>
      <c r="I1193" s="5">
        <f>VLOOKUP(CONCATENATE($F1193," ",$G1193),AllocFactorMatrix,(I$4+1),FALSE)*$E1196</f>
        <v>0</v>
      </c>
      <c r="J1193" s="5">
        <f>VLOOKUP(CONCATENATE($F1193," ",$G1193),AllocFactorMatrix,(J$4+1),FALSE)*$E1196</f>
        <v>0</v>
      </c>
      <c r="K1193" s="5">
        <f>VLOOKUP(CONCATENATE($F1193," ",$G1193),AllocFactorMatrix,(K$4+1),FALSE)*$E1196</f>
        <v>0</v>
      </c>
      <c r="L1193" s="5">
        <f>VLOOKUP(CONCATENATE($F1193," ",$G1193),AllocFactorMatrix,(L$4+1),FALSE)*$E1196</f>
        <v>0</v>
      </c>
      <c r="M1193" s="5">
        <f t="shared" si="600"/>
        <v>0</v>
      </c>
      <c r="N1193" s="5">
        <f>VLOOKUP(CONCATENATE($F1193," ",$G1193),AllocFactorMatrix,(N$4+1),FALSE)*$E1196</f>
        <v>0</v>
      </c>
      <c r="O1193" s="5">
        <f>VLOOKUP(CONCATENATE($F1193," ",$G1193),AllocFactorMatrix,(O$4+1),FALSE)*$E1196</f>
        <v>0</v>
      </c>
      <c r="P1193" s="5">
        <f>VLOOKUP(CONCATENATE($F1193," ",$G1193),AllocFactorMatrix,(P$4+1),FALSE)*$E1196</f>
        <v>0</v>
      </c>
      <c r="Q1193" s="5">
        <f>VLOOKUP(CONCATENATE($F1193," ",$G1193),AllocFactorMatrix,(Q$4+1),FALSE)*$E1196</f>
        <v>0</v>
      </c>
      <c r="R1193" s="5">
        <f t="shared" si="601"/>
        <v>0</v>
      </c>
      <c r="S1193" s="5">
        <f>VLOOKUP(CONCATENATE($F1193," ",$G1193),AllocFactorMatrix,(S$4+1),FALSE)*$E1196</f>
        <v>0</v>
      </c>
      <c r="T1193" s="5">
        <f>VLOOKUP(CONCATENATE($F1193," ",$G1193),AllocFactorMatrix,(T$4+1),FALSE)*$E1196</f>
        <v>0</v>
      </c>
      <c r="U1193" s="5">
        <f>VLOOKUP(CONCATENATE($F1193," ",$G1193),AllocFactorMatrix,(U$4+1),FALSE)*$E1196</f>
        <v>0</v>
      </c>
      <c r="V1193" s="5">
        <f>VLOOKUP(CONCATENATE($F1193," ",$G1193),AllocFactorMatrix,(V$4+1),FALSE)*$E1196</f>
        <v>0</v>
      </c>
      <c r="W1193" s="5">
        <f t="shared" si="603"/>
        <v>0</v>
      </c>
      <c r="X1193" s="5">
        <f>VLOOKUP(CONCATENATE($F1193," ",$G1193),AllocFactorMatrix,(X$4+1),FALSE)*$E1196</f>
        <v>0</v>
      </c>
      <c r="Y1193" s="5">
        <f>VLOOKUP(CONCATENATE($F1193," ",$G1193),AllocFactorMatrix,(Y$4+1),FALSE)*$E1196</f>
        <v>0</v>
      </c>
      <c r="Z1193" s="5">
        <f t="shared" si="602"/>
        <v>0</v>
      </c>
      <c r="AA1193" s="5">
        <f>VLOOKUP(CONCATENATE($F1193," ",$G1193),AllocFactorMatrix,(AA$4+1),FALSE)*$E1196</f>
        <v>0</v>
      </c>
      <c r="AB1193" s="5">
        <f>VLOOKUP(CONCATENATE($F1193," ",$G1193),AllocFactorMatrix,(AB$4+1),FALSE)*$E1196</f>
        <v>0</v>
      </c>
      <c r="AC1193" s="5">
        <f>VLOOKUP(CONCATENATE($F1193," ",$G1193),AllocFactorMatrix,(AC$4+1),FALSE)*$E1196</f>
        <v>0</v>
      </c>
    </row>
    <row r="1194" spans="4:29" hidden="1" outlineLevel="1">
      <c r="E1194" s="48"/>
      <c r="F1194" s="175" t="str">
        <f>F1196</f>
        <v>PROD_DEMAND</v>
      </c>
      <c r="G1194" s="52" t="str">
        <f>$G$13</f>
        <v>ENERGY</v>
      </c>
      <c r="H1194" s="4">
        <f t="shared" si="599"/>
        <v>0</v>
      </c>
      <c r="I1194" s="5">
        <f>VLOOKUP(CONCATENATE($F1194," ",$G1194),AllocFactorMatrix,(I$4+1),FALSE)*$E1196</f>
        <v>0</v>
      </c>
      <c r="J1194" s="5">
        <f>VLOOKUP(CONCATENATE($F1194," ",$G1194),AllocFactorMatrix,(J$4+1),FALSE)*$E1196</f>
        <v>0</v>
      </c>
      <c r="K1194" s="5">
        <f>VLOOKUP(CONCATENATE($F1194," ",$G1194),AllocFactorMatrix,(K$4+1),FALSE)*$E1196</f>
        <v>0</v>
      </c>
      <c r="L1194" s="5">
        <f>VLOOKUP(CONCATENATE($F1194," ",$G1194),AllocFactorMatrix,(L$4+1),FALSE)*$E1196</f>
        <v>0</v>
      </c>
      <c r="M1194" s="5">
        <f t="shared" si="600"/>
        <v>0</v>
      </c>
      <c r="N1194" s="5">
        <f>VLOOKUP(CONCATENATE($F1194," ",$G1194),AllocFactorMatrix,(N$4+1),FALSE)*$E1196</f>
        <v>0</v>
      </c>
      <c r="O1194" s="5">
        <f>VLOOKUP(CONCATENATE($F1194," ",$G1194),AllocFactorMatrix,(O$4+1),FALSE)*$E1196</f>
        <v>0</v>
      </c>
      <c r="P1194" s="5">
        <f>VLOOKUP(CONCATENATE($F1194," ",$G1194),AllocFactorMatrix,(P$4+1),FALSE)*$E1196</f>
        <v>0</v>
      </c>
      <c r="Q1194" s="5">
        <f>VLOOKUP(CONCATENATE($F1194," ",$G1194),AllocFactorMatrix,(Q$4+1),FALSE)*$E1196</f>
        <v>0</v>
      </c>
      <c r="R1194" s="5">
        <f t="shared" si="601"/>
        <v>0</v>
      </c>
      <c r="S1194" s="5">
        <f>VLOOKUP(CONCATENATE($F1194," ",$G1194),AllocFactorMatrix,(S$4+1),FALSE)*$E1196</f>
        <v>0</v>
      </c>
      <c r="T1194" s="5">
        <f>VLOOKUP(CONCATENATE($F1194," ",$G1194),AllocFactorMatrix,(T$4+1),FALSE)*$E1196</f>
        <v>0</v>
      </c>
      <c r="U1194" s="5">
        <f>VLOOKUP(CONCATENATE($F1194," ",$G1194),AllocFactorMatrix,(U$4+1),FALSE)*$E1196</f>
        <v>0</v>
      </c>
      <c r="V1194" s="5">
        <f>VLOOKUP(CONCATENATE($F1194," ",$G1194),AllocFactorMatrix,(V$4+1),FALSE)*$E1196</f>
        <v>0</v>
      </c>
      <c r="W1194" s="5">
        <f t="shared" si="603"/>
        <v>0</v>
      </c>
      <c r="X1194" s="5">
        <f>VLOOKUP(CONCATENATE($F1194," ",$G1194),AllocFactorMatrix,(X$4+1),FALSE)*$E1196</f>
        <v>0</v>
      </c>
      <c r="Y1194" s="5">
        <f>VLOOKUP(CONCATENATE($F1194," ",$G1194),AllocFactorMatrix,(Y$4+1),FALSE)*$E1196</f>
        <v>0</v>
      </c>
      <c r="Z1194" s="5">
        <f t="shared" si="602"/>
        <v>0</v>
      </c>
      <c r="AA1194" s="5">
        <f>VLOOKUP(CONCATENATE($F1194," ",$G1194),AllocFactorMatrix,(AA$4+1),FALSE)*$E1196</f>
        <v>0</v>
      </c>
      <c r="AB1194" s="5">
        <f>VLOOKUP(CONCATENATE($F1194," ",$G1194),AllocFactorMatrix,(AB$4+1),FALSE)*$E1196</f>
        <v>0</v>
      </c>
      <c r="AC1194" s="5">
        <f>VLOOKUP(CONCATENATE($F1194," ",$G1194),AllocFactorMatrix,(AC$4+1),FALSE)*$E1196</f>
        <v>0</v>
      </c>
    </row>
    <row r="1195" spans="4:29" hidden="1" outlineLevel="1">
      <c r="E1195" s="48"/>
      <c r="F1195" s="175" t="str">
        <f>F1196</f>
        <v>PROD_DEMAND</v>
      </c>
      <c r="G1195" s="52" t="str">
        <f>$G$14</f>
        <v>CUSTOMER</v>
      </c>
      <c r="H1195" s="4">
        <f t="shared" si="599"/>
        <v>0</v>
      </c>
      <c r="I1195" s="5">
        <f>VLOOKUP(CONCATENATE($F1195," ",$G1195),AllocFactorMatrix,(I$4+1),FALSE)*$E1196</f>
        <v>0</v>
      </c>
      <c r="J1195" s="5">
        <f>VLOOKUP(CONCATENATE($F1195," ",$G1195),AllocFactorMatrix,(J$4+1),FALSE)*$E1196</f>
        <v>0</v>
      </c>
      <c r="K1195" s="5">
        <f>VLOOKUP(CONCATENATE($F1195," ",$G1195),AllocFactorMatrix,(K$4+1),FALSE)*$E1196</f>
        <v>0</v>
      </c>
      <c r="L1195" s="5">
        <f>VLOOKUP(CONCATENATE($F1195," ",$G1195),AllocFactorMatrix,(L$4+1),FALSE)*$E1196</f>
        <v>0</v>
      </c>
      <c r="M1195" s="5">
        <f t="shared" si="600"/>
        <v>0</v>
      </c>
      <c r="N1195" s="5">
        <f>VLOOKUP(CONCATENATE($F1195," ",$G1195),AllocFactorMatrix,(N$4+1),FALSE)*$E1196</f>
        <v>0</v>
      </c>
      <c r="O1195" s="5">
        <f>VLOOKUP(CONCATENATE($F1195," ",$G1195),AllocFactorMatrix,(O$4+1),FALSE)*$E1196</f>
        <v>0</v>
      </c>
      <c r="P1195" s="5">
        <f>VLOOKUP(CONCATENATE($F1195," ",$G1195),AllocFactorMatrix,(P$4+1),FALSE)*$E1196</f>
        <v>0</v>
      </c>
      <c r="Q1195" s="5">
        <f>VLOOKUP(CONCATENATE($F1195," ",$G1195),AllocFactorMatrix,(Q$4+1),FALSE)*$E1196</f>
        <v>0</v>
      </c>
      <c r="R1195" s="5">
        <f t="shared" si="601"/>
        <v>0</v>
      </c>
      <c r="S1195" s="5">
        <f>VLOOKUP(CONCATENATE($F1195," ",$G1195),AllocFactorMatrix,(S$4+1),FALSE)*$E1196</f>
        <v>0</v>
      </c>
      <c r="T1195" s="5">
        <f>VLOOKUP(CONCATENATE($F1195," ",$G1195),AllocFactorMatrix,(T$4+1),FALSE)*$E1196</f>
        <v>0</v>
      </c>
      <c r="U1195" s="5">
        <f>VLOOKUP(CONCATENATE($F1195," ",$G1195),AllocFactorMatrix,(U$4+1),FALSE)*$E1196</f>
        <v>0</v>
      </c>
      <c r="V1195" s="5">
        <f>VLOOKUP(CONCATENATE($F1195," ",$G1195),AllocFactorMatrix,(V$4+1),FALSE)*$E1196</f>
        <v>0</v>
      </c>
      <c r="W1195" s="5">
        <f t="shared" si="603"/>
        <v>0</v>
      </c>
      <c r="X1195" s="5">
        <f>VLOOKUP(CONCATENATE($F1195," ",$G1195),AllocFactorMatrix,(X$4+1),FALSE)*$E1196</f>
        <v>0</v>
      </c>
      <c r="Y1195" s="5">
        <f>VLOOKUP(CONCATENATE($F1195," ",$G1195),AllocFactorMatrix,(Y$4+1),FALSE)*$E1196</f>
        <v>0</v>
      </c>
      <c r="Z1195" s="5">
        <f t="shared" si="602"/>
        <v>0</v>
      </c>
      <c r="AA1195" s="5">
        <f>VLOOKUP(CONCATENATE($F1195," ",$G1195),AllocFactorMatrix,(AA$4+1),FALSE)*$E1196</f>
        <v>0</v>
      </c>
      <c r="AB1195" s="5">
        <f>VLOOKUP(CONCATENATE($F1195," ",$G1195),AllocFactorMatrix,(AB$4+1),FALSE)*$E1196</f>
        <v>0</v>
      </c>
      <c r="AC1195" s="5">
        <f>VLOOKUP(CONCATENATE($F1195," ",$G1195),AllocFactorMatrix,(AC$4+1),FALSE)*$E1196</f>
        <v>0</v>
      </c>
    </row>
    <row r="1196" spans="4:29" collapsed="1">
      <c r="D1196" s="52" t="s">
        <v>463</v>
      </c>
      <c r="E1196" s="58">
        <v>0</v>
      </c>
      <c r="F1196" s="92" t="s">
        <v>29</v>
      </c>
      <c r="G1196" s="52" t="str">
        <f>$G$15</f>
        <v>TOTAL</v>
      </c>
      <c r="H1196" s="4">
        <f t="shared" si="599"/>
        <v>0</v>
      </c>
      <c r="I1196" s="5">
        <f>VLOOKUP(CONCATENATE($F1196," ",$G1196),AllocFactorMatrix,(I$4+1),FALSE)*$E1196</f>
        <v>0</v>
      </c>
      <c r="J1196" s="5">
        <f>VLOOKUP(CONCATENATE($F1196," ",$G1196),AllocFactorMatrix,(J$4+1),FALSE)*$E1196</f>
        <v>0</v>
      </c>
      <c r="K1196" s="5">
        <f>VLOOKUP(CONCATENATE($F1196," ",$G1196),AllocFactorMatrix,(K$4+1),FALSE)*$E1196</f>
        <v>0</v>
      </c>
      <c r="L1196" s="5">
        <f>VLOOKUP(CONCATENATE($F1196," ",$G1196),AllocFactorMatrix,(L$4+1),FALSE)*$E1196</f>
        <v>0</v>
      </c>
      <c r="M1196" s="5">
        <f t="shared" si="600"/>
        <v>0</v>
      </c>
      <c r="N1196" s="5">
        <f>VLOOKUP(CONCATENATE($F1196," ",$G1196),AllocFactorMatrix,(N$4+1),FALSE)*$E1196</f>
        <v>0</v>
      </c>
      <c r="O1196" s="5">
        <f>VLOOKUP(CONCATENATE($F1196," ",$G1196),AllocFactorMatrix,(O$4+1),FALSE)*$E1196</f>
        <v>0</v>
      </c>
      <c r="P1196" s="5">
        <f>VLOOKUP(CONCATENATE($F1196," ",$G1196),AllocFactorMatrix,(P$4+1),FALSE)*$E1196</f>
        <v>0</v>
      </c>
      <c r="Q1196" s="5">
        <f>VLOOKUP(CONCATENATE($F1196," ",$G1196),AllocFactorMatrix,(Q$4+1),FALSE)*$E1196</f>
        <v>0</v>
      </c>
      <c r="R1196" s="5">
        <f t="shared" si="601"/>
        <v>0</v>
      </c>
      <c r="S1196" s="5">
        <f>VLOOKUP(CONCATENATE($F1196," ",$G1196),AllocFactorMatrix,(S$4+1),FALSE)*$E1196</f>
        <v>0</v>
      </c>
      <c r="T1196" s="5">
        <f>VLOOKUP(CONCATENATE($F1196," ",$G1196),AllocFactorMatrix,(T$4+1),FALSE)*$E1196</f>
        <v>0</v>
      </c>
      <c r="U1196" s="5">
        <f>VLOOKUP(CONCATENATE($F1196," ",$G1196),AllocFactorMatrix,(U$4+1),FALSE)*$E1196</f>
        <v>0</v>
      </c>
      <c r="V1196" s="5">
        <f>VLOOKUP(CONCATENATE($F1196," ",$G1196),AllocFactorMatrix,(V$4+1),FALSE)*$E1196</f>
        <v>0</v>
      </c>
      <c r="W1196" s="5">
        <f t="shared" si="603"/>
        <v>0</v>
      </c>
      <c r="X1196" s="5">
        <f>VLOOKUP(CONCATENATE($F1196," ",$G1196),AllocFactorMatrix,(X$4+1),FALSE)*$E1196</f>
        <v>0</v>
      </c>
      <c r="Y1196" s="5">
        <f>VLOOKUP(CONCATENATE($F1196," ",$G1196),AllocFactorMatrix,(Y$4+1),FALSE)*$E1196</f>
        <v>0</v>
      </c>
      <c r="Z1196" s="5">
        <f t="shared" si="602"/>
        <v>0</v>
      </c>
      <c r="AA1196" s="5">
        <f>VLOOKUP(CONCATENATE($F1196," ",$G1196),AllocFactorMatrix,(AA$4+1),FALSE)*$E1196</f>
        <v>0</v>
      </c>
      <c r="AB1196" s="5">
        <f>VLOOKUP(CONCATENATE($F1196," ",$G1196),AllocFactorMatrix,(AB$4+1),FALSE)*$E1196</f>
        <v>0</v>
      </c>
      <c r="AC1196" s="5">
        <f>VLOOKUP(CONCATENATE($F1196," ",$G1196),AllocFactorMatrix,(AC$4+1),FALSE)*$E1196</f>
        <v>0</v>
      </c>
    </row>
    <row r="1197" spans="4:29" hidden="1" outlineLevel="1">
      <c r="E1197" s="48"/>
      <c r="F1197" s="175" t="str">
        <f>F1204</f>
        <v>PROD_ENERGY</v>
      </c>
      <c r="G1197" s="52" t="str">
        <f>$G$8</f>
        <v>PRODUCTION</v>
      </c>
      <c r="H1197" s="4">
        <f t="shared" si="599"/>
        <v>0</v>
      </c>
      <c r="I1197" s="5">
        <f>VLOOKUP(CONCATENATE($F1197," ",$G1197),AllocFactorMatrix,(I$4+1),FALSE)*$E1204</f>
        <v>0</v>
      </c>
      <c r="J1197" s="5">
        <f>VLOOKUP(CONCATENATE($F1197," ",$G1197),AllocFactorMatrix,(J$4+1),FALSE)*$E1204</f>
        <v>0</v>
      </c>
      <c r="K1197" s="5">
        <f>VLOOKUP(CONCATENATE($F1197," ",$G1197),AllocFactorMatrix,(K$4+1),FALSE)*$E1204</f>
        <v>0</v>
      </c>
      <c r="L1197" s="5">
        <f>VLOOKUP(CONCATENATE($F1197," ",$G1197),AllocFactorMatrix,(L$4+1),FALSE)*$E1204</f>
        <v>0</v>
      </c>
      <c r="M1197" s="5">
        <f t="shared" si="600"/>
        <v>0</v>
      </c>
      <c r="N1197" s="5">
        <f>VLOOKUP(CONCATENATE($F1197," ",$G1197),AllocFactorMatrix,(N$4+1),FALSE)*$E1204</f>
        <v>0</v>
      </c>
      <c r="O1197" s="5">
        <f>VLOOKUP(CONCATENATE($F1197," ",$G1197),AllocFactorMatrix,(O$4+1),FALSE)*$E1204</f>
        <v>0</v>
      </c>
      <c r="P1197" s="5">
        <f>VLOOKUP(CONCATENATE($F1197," ",$G1197),AllocFactorMatrix,(P$4+1),FALSE)*$E1204</f>
        <v>0</v>
      </c>
      <c r="Q1197" s="5">
        <f>VLOOKUP(CONCATENATE($F1197," ",$G1197),AllocFactorMatrix,(Q$4+1),FALSE)*$E1204</f>
        <v>0</v>
      </c>
      <c r="R1197" s="5">
        <f t="shared" si="601"/>
        <v>0</v>
      </c>
      <c r="S1197" s="5">
        <f>VLOOKUP(CONCATENATE($F1197," ",$G1197),AllocFactorMatrix,(S$4+1),FALSE)*$E1204</f>
        <v>0</v>
      </c>
      <c r="T1197" s="5">
        <f>VLOOKUP(CONCATENATE($F1197," ",$G1197),AllocFactorMatrix,(T$4+1),FALSE)*$E1204</f>
        <v>0</v>
      </c>
      <c r="U1197" s="5">
        <f>VLOOKUP(CONCATENATE($F1197," ",$G1197),AllocFactorMatrix,(U$4+1),FALSE)*$E1204</f>
        <v>0</v>
      </c>
      <c r="V1197" s="5">
        <f>VLOOKUP(CONCATENATE($F1197," ",$G1197),AllocFactorMatrix,(V$4+1),FALSE)*$E1204</f>
        <v>0</v>
      </c>
      <c r="W1197" s="5">
        <f>SUBTOTAL(9,S1197:V1197)</f>
        <v>0</v>
      </c>
      <c r="X1197" s="5">
        <f>VLOOKUP(CONCATENATE($F1197," ",$G1197),AllocFactorMatrix,(X$4+1),FALSE)*$E1204</f>
        <v>0</v>
      </c>
      <c r="Y1197" s="5">
        <f>VLOOKUP(CONCATENATE($F1197," ",$G1197),AllocFactorMatrix,(Y$4+1),FALSE)*$E1204</f>
        <v>0</v>
      </c>
      <c r="Z1197" s="5">
        <f t="shared" si="602"/>
        <v>0</v>
      </c>
      <c r="AA1197" s="5">
        <f>VLOOKUP(CONCATENATE($F1197," ",$G1197),AllocFactorMatrix,(AA$4+1),FALSE)*$E1204</f>
        <v>0</v>
      </c>
      <c r="AB1197" s="5">
        <f>VLOOKUP(CONCATENATE($F1197," ",$G1197),AllocFactorMatrix,(AB$4+1),FALSE)*$E1204</f>
        <v>0</v>
      </c>
      <c r="AC1197" s="5">
        <f>VLOOKUP(CONCATENATE($F1197," ",$G1197),AllocFactorMatrix,(AC$4+1),FALSE)*$E1204</f>
        <v>0</v>
      </c>
    </row>
    <row r="1198" spans="4:29" hidden="1" outlineLevel="1">
      <c r="E1198" s="48"/>
      <c r="F1198" s="175" t="str">
        <f>F1204</f>
        <v>PROD_ENERGY</v>
      </c>
      <c r="G1198" s="52" t="str">
        <f>$G$9</f>
        <v>BULKTRAN</v>
      </c>
      <c r="H1198" s="4">
        <f t="shared" si="599"/>
        <v>0</v>
      </c>
      <c r="I1198" s="5">
        <f>VLOOKUP(CONCATENATE($F1198," ",$G1198),AllocFactorMatrix,(I$4+1),FALSE)*$E1204</f>
        <v>0</v>
      </c>
      <c r="J1198" s="5">
        <f>VLOOKUP(CONCATENATE($F1198," ",$G1198),AllocFactorMatrix,(J$4+1),FALSE)*$E1204</f>
        <v>0</v>
      </c>
      <c r="K1198" s="5">
        <f>VLOOKUP(CONCATENATE($F1198," ",$G1198),AllocFactorMatrix,(K$4+1),FALSE)*$E1204</f>
        <v>0</v>
      </c>
      <c r="L1198" s="5">
        <f>VLOOKUP(CONCATENATE($F1198," ",$G1198),AllocFactorMatrix,(L$4+1),FALSE)*$E1204</f>
        <v>0</v>
      </c>
      <c r="M1198" s="5">
        <f t="shared" si="600"/>
        <v>0</v>
      </c>
      <c r="N1198" s="5">
        <f>VLOOKUP(CONCATENATE($F1198," ",$G1198),AllocFactorMatrix,(N$4+1),FALSE)*$E1204</f>
        <v>0</v>
      </c>
      <c r="O1198" s="5">
        <f>VLOOKUP(CONCATENATE($F1198," ",$G1198),AllocFactorMatrix,(O$4+1),FALSE)*$E1204</f>
        <v>0</v>
      </c>
      <c r="P1198" s="5">
        <f>VLOOKUP(CONCATENATE($F1198," ",$G1198),AllocFactorMatrix,(P$4+1),FALSE)*$E1204</f>
        <v>0</v>
      </c>
      <c r="Q1198" s="5">
        <f>VLOOKUP(CONCATENATE($F1198," ",$G1198),AllocFactorMatrix,(Q$4+1),FALSE)*$E1204</f>
        <v>0</v>
      </c>
      <c r="R1198" s="5">
        <f t="shared" si="601"/>
        <v>0</v>
      </c>
      <c r="S1198" s="5">
        <f>VLOOKUP(CONCATENATE($F1198," ",$G1198),AllocFactorMatrix,(S$4+1),FALSE)*$E1204</f>
        <v>0</v>
      </c>
      <c r="T1198" s="5">
        <f>VLOOKUP(CONCATENATE($F1198," ",$G1198),AllocFactorMatrix,(T$4+1),FALSE)*$E1204</f>
        <v>0</v>
      </c>
      <c r="U1198" s="5">
        <f>VLOOKUP(CONCATENATE($F1198," ",$G1198),AllocFactorMatrix,(U$4+1),FALSE)*$E1204</f>
        <v>0</v>
      </c>
      <c r="V1198" s="5">
        <f>VLOOKUP(CONCATENATE($F1198," ",$G1198),AllocFactorMatrix,(V$4+1),FALSE)*$E1204</f>
        <v>0</v>
      </c>
      <c r="W1198" s="5">
        <f t="shared" ref="W1198:W1204" si="604">SUBTOTAL(9,S1198:V1198)</f>
        <v>0</v>
      </c>
      <c r="X1198" s="5">
        <f>VLOOKUP(CONCATENATE($F1198," ",$G1198),AllocFactorMatrix,(X$4+1),FALSE)*$E1204</f>
        <v>0</v>
      </c>
      <c r="Y1198" s="5">
        <f>VLOOKUP(CONCATENATE($F1198," ",$G1198),AllocFactorMatrix,(Y$4+1),FALSE)*$E1204</f>
        <v>0</v>
      </c>
      <c r="Z1198" s="5">
        <f t="shared" si="602"/>
        <v>0</v>
      </c>
      <c r="AA1198" s="5">
        <f>VLOOKUP(CONCATENATE($F1198," ",$G1198),AllocFactorMatrix,(AA$4+1),FALSE)*$E1204</f>
        <v>0</v>
      </c>
      <c r="AB1198" s="5">
        <f>VLOOKUP(CONCATENATE($F1198," ",$G1198),AllocFactorMatrix,(AB$4+1),FALSE)*$E1204</f>
        <v>0</v>
      </c>
      <c r="AC1198" s="5">
        <f>VLOOKUP(CONCATENATE($F1198," ",$G1198),AllocFactorMatrix,(AC$4+1),FALSE)*$E1204</f>
        <v>0</v>
      </c>
    </row>
    <row r="1199" spans="4:29" hidden="1" outlineLevel="1">
      <c r="E1199" s="48"/>
      <c r="F1199" s="175" t="str">
        <f>F1204</f>
        <v>PROD_ENERGY</v>
      </c>
      <c r="G1199" s="52" t="str">
        <f>$G$10</f>
        <v>SUBTRAN</v>
      </c>
      <c r="H1199" s="4">
        <f t="shared" si="599"/>
        <v>0</v>
      </c>
      <c r="I1199" s="5">
        <f>VLOOKUP(CONCATENATE($F1199," ",$G1199),AllocFactorMatrix,(I$4+1),FALSE)*$E1204</f>
        <v>0</v>
      </c>
      <c r="J1199" s="5">
        <f>VLOOKUP(CONCATENATE($F1199," ",$G1199),AllocFactorMatrix,(J$4+1),FALSE)*$E1204</f>
        <v>0</v>
      </c>
      <c r="K1199" s="5">
        <f>VLOOKUP(CONCATENATE($F1199," ",$G1199),AllocFactorMatrix,(K$4+1),FALSE)*$E1204</f>
        <v>0</v>
      </c>
      <c r="L1199" s="5">
        <f>VLOOKUP(CONCATENATE($F1199," ",$G1199),AllocFactorMatrix,(L$4+1),FALSE)*$E1204</f>
        <v>0</v>
      </c>
      <c r="M1199" s="5">
        <f t="shared" si="600"/>
        <v>0</v>
      </c>
      <c r="N1199" s="5">
        <f>VLOOKUP(CONCATENATE($F1199," ",$G1199),AllocFactorMatrix,(N$4+1),FALSE)*$E1204</f>
        <v>0</v>
      </c>
      <c r="O1199" s="5">
        <f>VLOOKUP(CONCATENATE($F1199," ",$G1199),AllocFactorMatrix,(O$4+1),FALSE)*$E1204</f>
        <v>0</v>
      </c>
      <c r="P1199" s="5">
        <f>VLOOKUP(CONCATENATE($F1199," ",$G1199),AllocFactorMatrix,(P$4+1),FALSE)*$E1204</f>
        <v>0</v>
      </c>
      <c r="Q1199" s="5">
        <f>VLOOKUP(CONCATENATE($F1199," ",$G1199),AllocFactorMatrix,(Q$4+1),FALSE)*$E1204</f>
        <v>0</v>
      </c>
      <c r="R1199" s="5">
        <f t="shared" si="601"/>
        <v>0</v>
      </c>
      <c r="S1199" s="5">
        <f>VLOOKUP(CONCATENATE($F1199," ",$G1199),AllocFactorMatrix,(S$4+1),FALSE)*$E1204</f>
        <v>0</v>
      </c>
      <c r="T1199" s="5">
        <f>VLOOKUP(CONCATENATE($F1199," ",$G1199),AllocFactorMatrix,(T$4+1),FALSE)*$E1204</f>
        <v>0</v>
      </c>
      <c r="U1199" s="5">
        <f>VLOOKUP(CONCATENATE($F1199," ",$G1199),AllocFactorMatrix,(U$4+1),FALSE)*$E1204</f>
        <v>0</v>
      </c>
      <c r="V1199" s="5">
        <f>VLOOKUP(CONCATENATE($F1199," ",$G1199),AllocFactorMatrix,(V$4+1),FALSE)*$E1204</f>
        <v>0</v>
      </c>
      <c r="W1199" s="5">
        <f t="shared" si="604"/>
        <v>0</v>
      </c>
      <c r="X1199" s="5">
        <f>VLOOKUP(CONCATENATE($F1199," ",$G1199),AllocFactorMatrix,(X$4+1),FALSE)*$E1204</f>
        <v>0</v>
      </c>
      <c r="Y1199" s="5">
        <f>VLOOKUP(CONCATENATE($F1199," ",$G1199),AllocFactorMatrix,(Y$4+1),FALSE)*$E1204</f>
        <v>0</v>
      </c>
      <c r="Z1199" s="5">
        <f t="shared" si="602"/>
        <v>0</v>
      </c>
      <c r="AA1199" s="5">
        <f>VLOOKUP(CONCATENATE($F1199," ",$G1199),AllocFactorMatrix,(AA$4+1),FALSE)*$E1204</f>
        <v>0</v>
      </c>
      <c r="AB1199" s="5">
        <f>VLOOKUP(CONCATENATE($F1199," ",$G1199),AllocFactorMatrix,(AB$4+1),FALSE)*$E1204</f>
        <v>0</v>
      </c>
      <c r="AC1199" s="5">
        <f>VLOOKUP(CONCATENATE($F1199," ",$G1199),AllocFactorMatrix,(AC$4+1),FALSE)*$E1204</f>
        <v>0</v>
      </c>
    </row>
    <row r="1200" spans="4:29" hidden="1" outlineLevel="1">
      <c r="E1200" s="48"/>
      <c r="F1200" s="175" t="str">
        <f>F1204</f>
        <v>PROD_ENERGY</v>
      </c>
      <c r="G1200" s="52" t="str">
        <f>$G$11</f>
        <v>DISTPRI</v>
      </c>
      <c r="H1200" s="4">
        <f t="shared" si="599"/>
        <v>0</v>
      </c>
      <c r="I1200" s="5">
        <f>VLOOKUP(CONCATENATE($F1200," ",$G1200),AllocFactorMatrix,(I$4+1),FALSE)*$E1204</f>
        <v>0</v>
      </c>
      <c r="J1200" s="5">
        <f>VLOOKUP(CONCATENATE($F1200," ",$G1200),AllocFactorMatrix,(J$4+1),FALSE)*$E1204</f>
        <v>0</v>
      </c>
      <c r="K1200" s="5">
        <f>VLOOKUP(CONCATENATE($F1200," ",$G1200),AllocFactorMatrix,(K$4+1),FALSE)*$E1204</f>
        <v>0</v>
      </c>
      <c r="L1200" s="5">
        <f>VLOOKUP(CONCATENATE($F1200," ",$G1200),AllocFactorMatrix,(L$4+1),FALSE)*$E1204</f>
        <v>0</v>
      </c>
      <c r="M1200" s="5">
        <f t="shared" si="600"/>
        <v>0</v>
      </c>
      <c r="N1200" s="5">
        <f>VLOOKUP(CONCATENATE($F1200," ",$G1200),AllocFactorMatrix,(N$4+1),FALSE)*$E1204</f>
        <v>0</v>
      </c>
      <c r="O1200" s="5">
        <f>VLOOKUP(CONCATENATE($F1200," ",$G1200),AllocFactorMatrix,(O$4+1),FALSE)*$E1204</f>
        <v>0</v>
      </c>
      <c r="P1200" s="5">
        <f>VLOOKUP(CONCATENATE($F1200," ",$G1200),AllocFactorMatrix,(P$4+1),FALSE)*$E1204</f>
        <v>0</v>
      </c>
      <c r="Q1200" s="5">
        <f>VLOOKUP(CONCATENATE($F1200," ",$G1200),AllocFactorMatrix,(Q$4+1),FALSE)*$E1204</f>
        <v>0</v>
      </c>
      <c r="R1200" s="5">
        <f t="shared" si="601"/>
        <v>0</v>
      </c>
      <c r="S1200" s="5">
        <f>VLOOKUP(CONCATENATE($F1200," ",$G1200),AllocFactorMatrix,(S$4+1),FALSE)*$E1204</f>
        <v>0</v>
      </c>
      <c r="T1200" s="5">
        <f>VLOOKUP(CONCATENATE($F1200," ",$G1200),AllocFactorMatrix,(T$4+1),FALSE)*$E1204</f>
        <v>0</v>
      </c>
      <c r="U1200" s="5">
        <f>VLOOKUP(CONCATENATE($F1200," ",$G1200),AllocFactorMatrix,(U$4+1),FALSE)*$E1204</f>
        <v>0</v>
      </c>
      <c r="V1200" s="5">
        <f>VLOOKUP(CONCATENATE($F1200," ",$G1200),AllocFactorMatrix,(V$4+1),FALSE)*$E1204</f>
        <v>0</v>
      </c>
      <c r="W1200" s="5">
        <f t="shared" si="604"/>
        <v>0</v>
      </c>
      <c r="X1200" s="5">
        <f>VLOOKUP(CONCATENATE($F1200," ",$G1200),AllocFactorMatrix,(X$4+1),FALSE)*$E1204</f>
        <v>0</v>
      </c>
      <c r="Y1200" s="5">
        <f>VLOOKUP(CONCATENATE($F1200," ",$G1200),AllocFactorMatrix,(Y$4+1),FALSE)*$E1204</f>
        <v>0</v>
      </c>
      <c r="Z1200" s="5">
        <f t="shared" si="602"/>
        <v>0</v>
      </c>
      <c r="AA1200" s="5">
        <f>VLOOKUP(CONCATENATE($F1200," ",$G1200),AllocFactorMatrix,(AA$4+1),FALSE)*$E1204</f>
        <v>0</v>
      </c>
      <c r="AB1200" s="5">
        <f>VLOOKUP(CONCATENATE($F1200," ",$G1200),AllocFactorMatrix,(AB$4+1),FALSE)*$E1204</f>
        <v>0</v>
      </c>
      <c r="AC1200" s="5">
        <f>VLOOKUP(CONCATENATE($F1200," ",$G1200),AllocFactorMatrix,(AC$4+1),FALSE)*$E1204</f>
        <v>0</v>
      </c>
    </row>
    <row r="1201" spans="1:29" hidden="1" outlineLevel="1">
      <c r="E1201" s="48"/>
      <c r="F1201" s="175" t="str">
        <f>F1204</f>
        <v>PROD_ENERGY</v>
      </c>
      <c r="G1201" s="52" t="str">
        <f>$G$12</f>
        <v>DISTSEC</v>
      </c>
      <c r="H1201" s="4">
        <f t="shared" si="599"/>
        <v>0</v>
      </c>
      <c r="I1201" s="5">
        <f>VLOOKUP(CONCATENATE($F1201," ",$G1201),AllocFactorMatrix,(I$4+1),FALSE)*$E1204</f>
        <v>0</v>
      </c>
      <c r="J1201" s="5">
        <f>VLOOKUP(CONCATENATE($F1201," ",$G1201),AllocFactorMatrix,(J$4+1),FALSE)*$E1204</f>
        <v>0</v>
      </c>
      <c r="K1201" s="5">
        <f>VLOOKUP(CONCATENATE($F1201," ",$G1201),AllocFactorMatrix,(K$4+1),FALSE)*$E1204</f>
        <v>0</v>
      </c>
      <c r="L1201" s="5">
        <f>VLOOKUP(CONCATENATE($F1201," ",$G1201),AllocFactorMatrix,(L$4+1),FALSE)*$E1204</f>
        <v>0</v>
      </c>
      <c r="M1201" s="5">
        <f t="shared" si="600"/>
        <v>0</v>
      </c>
      <c r="N1201" s="5">
        <f>VLOOKUP(CONCATENATE($F1201," ",$G1201),AllocFactorMatrix,(N$4+1),FALSE)*$E1204</f>
        <v>0</v>
      </c>
      <c r="O1201" s="5">
        <f>VLOOKUP(CONCATENATE($F1201," ",$G1201),AllocFactorMatrix,(O$4+1),FALSE)*$E1204</f>
        <v>0</v>
      </c>
      <c r="P1201" s="5">
        <f>VLOOKUP(CONCATENATE($F1201," ",$G1201),AllocFactorMatrix,(P$4+1),FALSE)*$E1204</f>
        <v>0</v>
      </c>
      <c r="Q1201" s="5">
        <f>VLOOKUP(CONCATENATE($F1201," ",$G1201),AllocFactorMatrix,(Q$4+1),FALSE)*$E1204</f>
        <v>0</v>
      </c>
      <c r="R1201" s="5">
        <f t="shared" si="601"/>
        <v>0</v>
      </c>
      <c r="S1201" s="5">
        <f>VLOOKUP(CONCATENATE($F1201," ",$G1201),AllocFactorMatrix,(S$4+1),FALSE)*$E1204</f>
        <v>0</v>
      </c>
      <c r="T1201" s="5">
        <f>VLOOKUP(CONCATENATE($F1201," ",$G1201),AllocFactorMatrix,(T$4+1),FALSE)*$E1204</f>
        <v>0</v>
      </c>
      <c r="U1201" s="5">
        <f>VLOOKUP(CONCATENATE($F1201," ",$G1201),AllocFactorMatrix,(U$4+1),FALSE)*$E1204</f>
        <v>0</v>
      </c>
      <c r="V1201" s="5">
        <f>VLOOKUP(CONCATENATE($F1201," ",$G1201),AllocFactorMatrix,(V$4+1),FALSE)*$E1204</f>
        <v>0</v>
      </c>
      <c r="W1201" s="5">
        <f t="shared" si="604"/>
        <v>0</v>
      </c>
      <c r="X1201" s="5">
        <f>VLOOKUP(CONCATENATE($F1201," ",$G1201),AllocFactorMatrix,(X$4+1),FALSE)*$E1204</f>
        <v>0</v>
      </c>
      <c r="Y1201" s="5">
        <f>VLOOKUP(CONCATENATE($F1201," ",$G1201),AllocFactorMatrix,(Y$4+1),FALSE)*$E1204</f>
        <v>0</v>
      </c>
      <c r="Z1201" s="5">
        <f t="shared" si="602"/>
        <v>0</v>
      </c>
      <c r="AA1201" s="5">
        <f>VLOOKUP(CONCATENATE($F1201," ",$G1201),AllocFactorMatrix,(AA$4+1),FALSE)*$E1204</f>
        <v>0</v>
      </c>
      <c r="AB1201" s="5">
        <f>VLOOKUP(CONCATENATE($F1201," ",$G1201),AllocFactorMatrix,(AB$4+1),FALSE)*$E1204</f>
        <v>0</v>
      </c>
      <c r="AC1201" s="5">
        <f>VLOOKUP(CONCATENATE($F1201," ",$G1201),AllocFactorMatrix,(AC$4+1),FALSE)*$E1204</f>
        <v>0</v>
      </c>
    </row>
    <row r="1202" spans="1:29" hidden="1" outlineLevel="1">
      <c r="E1202" s="48"/>
      <c r="F1202" s="175" t="str">
        <f>F1204</f>
        <v>PROD_ENERGY</v>
      </c>
      <c r="G1202" s="52" t="str">
        <f>$G$13</f>
        <v>ENERGY</v>
      </c>
      <c r="H1202" s="4">
        <f t="shared" si="599"/>
        <v>171766.99999999994</v>
      </c>
      <c r="I1202" s="5">
        <f>VLOOKUP(CONCATENATE($F1202," ",$G1202),AllocFactorMatrix,(I$4+1),FALSE)*$E1204</f>
        <v>67210.058297790019</v>
      </c>
      <c r="J1202" s="5">
        <f>VLOOKUP(CONCATENATE($F1202," ",$G1202),AllocFactorMatrix,(J$4+1),FALSE)*$E1204</f>
        <v>19389.906815344635</v>
      </c>
      <c r="K1202" s="5">
        <f>VLOOKUP(CONCATENATE($F1202," ",$G1202),AllocFactorMatrix,(K$4+1),FALSE)*$E1204</f>
        <v>270.25391420245501</v>
      </c>
      <c r="L1202" s="5">
        <f>VLOOKUP(CONCATENATE($F1202," ",$G1202),AllocFactorMatrix,(L$4+1),FALSE)*$E1204</f>
        <v>37.78126816224443</v>
      </c>
      <c r="M1202" s="5">
        <f t="shared" si="600"/>
        <v>19697.941997709335</v>
      </c>
      <c r="N1202" s="5">
        <f>VLOOKUP(CONCATENATE($F1202," ",$G1202),AllocFactorMatrix,(N$4+1),FALSE)*$E1204</f>
        <v>12580.64303972722</v>
      </c>
      <c r="O1202" s="5">
        <f>VLOOKUP(CONCATENATE($F1202," ",$G1202),AllocFactorMatrix,(O$4+1),FALSE)*$E1204</f>
        <v>2243.6188627672345</v>
      </c>
      <c r="P1202" s="5">
        <f>VLOOKUP(CONCATENATE($F1202," ",$G1202),AllocFactorMatrix,(P$4+1),FALSE)*$E1204</f>
        <v>456.88296523946934</v>
      </c>
      <c r="Q1202" s="5">
        <f>VLOOKUP(CONCATENATE($F1202," ",$G1202),AllocFactorMatrix,(Q$4+1),FALSE)*$E1204</f>
        <v>17.256624220048881</v>
      </c>
      <c r="R1202" s="5">
        <f t="shared" si="601"/>
        <v>15298.401491953971</v>
      </c>
      <c r="S1202" s="5">
        <f>VLOOKUP(CONCATENATE($F1202," ",$G1202),AllocFactorMatrix,(S$4+1),FALSE)*$E1204</f>
        <v>658.84850468555544</v>
      </c>
      <c r="T1202" s="5">
        <f>VLOOKUP(CONCATENATE($F1202," ",$G1202),AllocFactorMatrix,(T$4+1),FALSE)*$E1204</f>
        <v>10416.520129066161</v>
      </c>
      <c r="U1202" s="5">
        <f>VLOOKUP(CONCATENATE($F1202," ",$G1202),AllocFactorMatrix,(U$4+1),FALSE)*$E1204</f>
        <v>44799.757730874924</v>
      </c>
      <c r="V1202" s="5">
        <f>VLOOKUP(CONCATENATE($F1202," ",$G1202),AllocFactorMatrix,(V$4+1),FALSE)*$E1204</f>
        <v>8427.3023510454041</v>
      </c>
      <c r="W1202" s="5">
        <f t="shared" si="604"/>
        <v>64302.428715672038</v>
      </c>
      <c r="X1202" s="5">
        <f>VLOOKUP(CONCATENATE($F1202," ",$G1202),AllocFactorMatrix,(X$4+1),FALSE)*$E1204</f>
        <v>3455.7779305154727</v>
      </c>
      <c r="Y1202" s="5">
        <f>VLOOKUP(CONCATENATE($F1202," ",$G1202),AllocFactorMatrix,(Y$4+1),FALSE)*$E1204</f>
        <v>69.339494828180875</v>
      </c>
      <c r="Z1202" s="5">
        <f t="shared" si="602"/>
        <v>3525.1174253436534</v>
      </c>
      <c r="AA1202" s="5">
        <f>VLOOKUP(CONCATENATE($F1202," ",$G1202),AllocFactorMatrix,(AA$4+1),FALSE)*$E1204</f>
        <v>61.851126725749857</v>
      </c>
      <c r="AB1202" s="5">
        <f>VLOOKUP(CONCATENATE($F1202," ",$G1202),AllocFactorMatrix,(AB$4+1),FALSE)*$E1204</f>
        <v>1385.4440558313433</v>
      </c>
      <c r="AC1202" s="5">
        <f>VLOOKUP(CONCATENATE($F1202," ",$G1202),AllocFactorMatrix,(AC$4+1),FALSE)*$E1204</f>
        <v>285.7568889738227</v>
      </c>
    </row>
    <row r="1203" spans="1:29" hidden="1" outlineLevel="1">
      <c r="E1203" s="48"/>
      <c r="F1203" s="175" t="str">
        <f>F1204</f>
        <v>PROD_ENERGY</v>
      </c>
      <c r="G1203" s="52" t="str">
        <f>$G$14</f>
        <v>CUSTOMER</v>
      </c>
      <c r="H1203" s="4">
        <f t="shared" si="599"/>
        <v>0</v>
      </c>
      <c r="I1203" s="5">
        <f>VLOOKUP(CONCATENATE($F1203," ",$G1203),AllocFactorMatrix,(I$4+1),FALSE)*$E1204</f>
        <v>0</v>
      </c>
      <c r="J1203" s="5">
        <f>VLOOKUP(CONCATENATE($F1203," ",$G1203),AllocFactorMatrix,(J$4+1),FALSE)*$E1204</f>
        <v>0</v>
      </c>
      <c r="K1203" s="5">
        <f>VLOOKUP(CONCATENATE($F1203," ",$G1203),AllocFactorMatrix,(K$4+1),FALSE)*$E1204</f>
        <v>0</v>
      </c>
      <c r="L1203" s="5">
        <f>VLOOKUP(CONCATENATE($F1203," ",$G1203),AllocFactorMatrix,(L$4+1),FALSE)*$E1204</f>
        <v>0</v>
      </c>
      <c r="M1203" s="5">
        <f t="shared" si="600"/>
        <v>0</v>
      </c>
      <c r="N1203" s="5">
        <f>VLOOKUP(CONCATENATE($F1203," ",$G1203),AllocFactorMatrix,(N$4+1),FALSE)*$E1204</f>
        <v>0</v>
      </c>
      <c r="O1203" s="5">
        <f>VLOOKUP(CONCATENATE($F1203," ",$G1203),AllocFactorMatrix,(O$4+1),FALSE)*$E1204</f>
        <v>0</v>
      </c>
      <c r="P1203" s="5">
        <f>VLOOKUP(CONCATENATE($F1203," ",$G1203),AllocFactorMatrix,(P$4+1),FALSE)*$E1204</f>
        <v>0</v>
      </c>
      <c r="Q1203" s="5">
        <f>VLOOKUP(CONCATENATE($F1203," ",$G1203),AllocFactorMatrix,(Q$4+1),FALSE)*$E1204</f>
        <v>0</v>
      </c>
      <c r="R1203" s="5">
        <f t="shared" si="601"/>
        <v>0</v>
      </c>
      <c r="S1203" s="5">
        <f>VLOOKUP(CONCATENATE($F1203," ",$G1203),AllocFactorMatrix,(S$4+1),FALSE)*$E1204</f>
        <v>0</v>
      </c>
      <c r="T1203" s="5">
        <f>VLOOKUP(CONCATENATE($F1203," ",$G1203),AllocFactorMatrix,(T$4+1),FALSE)*$E1204</f>
        <v>0</v>
      </c>
      <c r="U1203" s="5">
        <f>VLOOKUP(CONCATENATE($F1203," ",$G1203),AllocFactorMatrix,(U$4+1),FALSE)*$E1204</f>
        <v>0</v>
      </c>
      <c r="V1203" s="5">
        <f>VLOOKUP(CONCATENATE($F1203," ",$G1203),AllocFactorMatrix,(V$4+1),FALSE)*$E1204</f>
        <v>0</v>
      </c>
      <c r="W1203" s="5">
        <f t="shared" si="604"/>
        <v>0</v>
      </c>
      <c r="X1203" s="5">
        <f>VLOOKUP(CONCATENATE($F1203," ",$G1203),AllocFactorMatrix,(X$4+1),FALSE)*$E1204</f>
        <v>0</v>
      </c>
      <c r="Y1203" s="5">
        <f>VLOOKUP(CONCATENATE($F1203," ",$G1203),AllocFactorMatrix,(Y$4+1),FALSE)*$E1204</f>
        <v>0</v>
      </c>
      <c r="Z1203" s="5">
        <f t="shared" si="602"/>
        <v>0</v>
      </c>
      <c r="AA1203" s="5">
        <f>VLOOKUP(CONCATENATE($F1203," ",$G1203),AllocFactorMatrix,(AA$4+1),FALSE)*$E1204</f>
        <v>0</v>
      </c>
      <c r="AB1203" s="5">
        <f>VLOOKUP(CONCATENATE($F1203," ",$G1203),AllocFactorMatrix,(AB$4+1),FALSE)*$E1204</f>
        <v>0</v>
      </c>
      <c r="AC1203" s="5">
        <f>VLOOKUP(CONCATENATE($F1203," ",$G1203),AllocFactorMatrix,(AC$4+1),FALSE)*$E1204</f>
        <v>0</v>
      </c>
    </row>
    <row r="1204" spans="1:29" collapsed="1">
      <c r="D1204" s="52" t="s">
        <v>464</v>
      </c>
      <c r="E1204" s="58">
        <v>171767</v>
      </c>
      <c r="F1204" s="92" t="s">
        <v>31</v>
      </c>
      <c r="G1204" s="52" t="str">
        <f>$G$15</f>
        <v>TOTAL</v>
      </c>
      <c r="H1204" s="4">
        <f t="shared" si="599"/>
        <v>171766.99999999994</v>
      </c>
      <c r="I1204" s="5">
        <f>VLOOKUP(CONCATENATE($F1204," ",$G1204),AllocFactorMatrix,(I$4+1),FALSE)*$E1204</f>
        <v>67210.058297790019</v>
      </c>
      <c r="J1204" s="5">
        <f>VLOOKUP(CONCATENATE($F1204," ",$G1204),AllocFactorMatrix,(J$4+1),FALSE)*$E1204</f>
        <v>19389.906815344635</v>
      </c>
      <c r="K1204" s="5">
        <f>VLOOKUP(CONCATENATE($F1204," ",$G1204),AllocFactorMatrix,(K$4+1),FALSE)*$E1204</f>
        <v>270.25391420245501</v>
      </c>
      <c r="L1204" s="5">
        <f>VLOOKUP(CONCATENATE($F1204," ",$G1204),AllocFactorMatrix,(L$4+1),FALSE)*$E1204</f>
        <v>37.78126816224443</v>
      </c>
      <c r="M1204" s="5">
        <f t="shared" si="600"/>
        <v>19697.941997709335</v>
      </c>
      <c r="N1204" s="5">
        <f>VLOOKUP(CONCATENATE($F1204," ",$G1204),AllocFactorMatrix,(N$4+1),FALSE)*$E1204</f>
        <v>12580.64303972722</v>
      </c>
      <c r="O1204" s="5">
        <f>VLOOKUP(CONCATENATE($F1204," ",$G1204),AllocFactorMatrix,(O$4+1),FALSE)*$E1204</f>
        <v>2243.6188627672345</v>
      </c>
      <c r="P1204" s="5">
        <f>VLOOKUP(CONCATENATE($F1204," ",$G1204),AllocFactorMatrix,(P$4+1),FALSE)*$E1204</f>
        <v>456.88296523946934</v>
      </c>
      <c r="Q1204" s="5">
        <f>VLOOKUP(CONCATENATE($F1204," ",$G1204),AllocFactorMatrix,(Q$4+1),FALSE)*$E1204</f>
        <v>17.256624220048881</v>
      </c>
      <c r="R1204" s="5">
        <f t="shared" si="601"/>
        <v>15298.401491953971</v>
      </c>
      <c r="S1204" s="5">
        <f>VLOOKUP(CONCATENATE($F1204," ",$G1204),AllocFactorMatrix,(S$4+1),FALSE)*$E1204</f>
        <v>658.84850468555544</v>
      </c>
      <c r="T1204" s="5">
        <f>VLOOKUP(CONCATENATE($F1204," ",$G1204),AllocFactorMatrix,(T$4+1),FALSE)*$E1204</f>
        <v>10416.520129066161</v>
      </c>
      <c r="U1204" s="5">
        <f>VLOOKUP(CONCATENATE($F1204," ",$G1204),AllocFactorMatrix,(U$4+1),FALSE)*$E1204</f>
        <v>44799.757730874924</v>
      </c>
      <c r="V1204" s="5">
        <f>VLOOKUP(CONCATENATE($F1204," ",$G1204),AllocFactorMatrix,(V$4+1),FALSE)*$E1204</f>
        <v>8427.3023510454041</v>
      </c>
      <c r="W1204" s="5">
        <f t="shared" si="604"/>
        <v>64302.428715672038</v>
      </c>
      <c r="X1204" s="5">
        <f>VLOOKUP(CONCATENATE($F1204," ",$G1204),AllocFactorMatrix,(X$4+1),FALSE)*$E1204</f>
        <v>3455.7779305154727</v>
      </c>
      <c r="Y1204" s="5">
        <f>VLOOKUP(CONCATENATE($F1204," ",$G1204),AllocFactorMatrix,(Y$4+1),FALSE)*$E1204</f>
        <v>69.339494828180875</v>
      </c>
      <c r="Z1204" s="5">
        <f t="shared" si="602"/>
        <v>3525.1174253436534</v>
      </c>
      <c r="AA1204" s="5">
        <f>VLOOKUP(CONCATENATE($F1204," ",$G1204),AllocFactorMatrix,(AA$4+1),FALSE)*$E1204</f>
        <v>61.851126725749857</v>
      </c>
      <c r="AB1204" s="5">
        <f>VLOOKUP(CONCATENATE($F1204," ",$G1204),AllocFactorMatrix,(AB$4+1),FALSE)*$E1204</f>
        <v>1385.4440558313433</v>
      </c>
      <c r="AC1204" s="5">
        <f>VLOOKUP(CONCATENATE($F1204," ",$G1204),AllocFactorMatrix,(AC$4+1),FALSE)*$E1204</f>
        <v>285.7568889738227</v>
      </c>
    </row>
    <row r="1205" spans="1:29" s="48" customFormat="1" hidden="1" outlineLevel="1">
      <c r="A1205" s="53"/>
      <c r="B1205" s="104"/>
      <c r="C1205" s="52"/>
      <c r="D1205" s="52"/>
      <c r="F1205" s="175" t="str">
        <f>F1212</f>
        <v>LABOR_PROD</v>
      </c>
      <c r="G1205" s="52" t="str">
        <f>$G$8</f>
        <v>PRODUCTION</v>
      </c>
      <c r="H1205" s="50">
        <f t="shared" si="599"/>
        <v>1454519.0954669197</v>
      </c>
      <c r="I1205" s="51">
        <f>VLOOKUP(CONCATENATE($F1205," ",$G1205),AllocFactorMatrix,(I$4+1),FALSE)*$E1212</f>
        <v>748184.23029571946</v>
      </c>
      <c r="J1205" s="51">
        <f>VLOOKUP(CONCATENATE($F1205," ",$G1205),AllocFactorMatrix,(J$4+1),FALSE)*$E1212</f>
        <v>174476.67753350915</v>
      </c>
      <c r="K1205" s="51">
        <f>VLOOKUP(CONCATENATE($F1205," ",$G1205),AllocFactorMatrix,(K$4+1),FALSE)*$E1212</f>
        <v>2425.9166983426812</v>
      </c>
      <c r="L1205" s="51">
        <f>VLOOKUP(CONCATENATE($F1205," ",$G1205),AllocFactorMatrix,(L$4+1),FALSE)*$E1212</f>
        <v>337.86641215462998</v>
      </c>
      <c r="M1205" s="51">
        <f t="shared" ref="M1205:M1212" si="605">SUBTOTAL(9,J1205:L1205)</f>
        <v>177240.46064400647</v>
      </c>
      <c r="N1205" s="51">
        <f>VLOOKUP(CONCATENATE($F1205," ",$G1205),AllocFactorMatrix,(N$4+1),FALSE)*$E1212</f>
        <v>103849.94867985562</v>
      </c>
      <c r="O1205" s="51">
        <f>VLOOKUP(CONCATENATE($F1205," ",$G1205),AllocFactorMatrix,(O$4+1),FALSE)*$E1212</f>
        <v>18609.036947939996</v>
      </c>
      <c r="P1205" s="51">
        <f>VLOOKUP(CONCATENATE($F1205," ",$G1205),AllocFactorMatrix,(P$4+1),FALSE)*$E1212</f>
        <v>3773.7227912618746</v>
      </c>
      <c r="Q1205" s="51">
        <f>VLOOKUP(CONCATENATE($F1205," ",$G1205),AllocFactorMatrix,(Q$4+1),FALSE)*$E1212</f>
        <v>143.30541643781504</v>
      </c>
      <c r="R1205" s="51">
        <f t="shared" ref="R1205:R1212" si="606">SUBTOTAL(9,N1205:Q1205)</f>
        <v>126376.01383549529</v>
      </c>
      <c r="S1205" s="51">
        <f>VLOOKUP(CONCATENATE($F1205," ",$G1205),AllocFactorMatrix,(S$4+1),FALSE)*$E1212</f>
        <v>4918.0399646413871</v>
      </c>
      <c r="T1205" s="51">
        <f>VLOOKUP(CONCATENATE($F1205," ",$G1205),AllocFactorMatrix,(T$4+1),FALSE)*$E1212</f>
        <v>66396.379442916514</v>
      </c>
      <c r="U1205" s="51">
        <f>VLOOKUP(CONCATENATE($F1205," ",$G1205),AllocFactorMatrix,(U$4+1),FALSE)*$E1212</f>
        <v>253939.49788146481</v>
      </c>
      <c r="V1205" s="51">
        <f>VLOOKUP(CONCATENATE($F1205," ",$G1205),AllocFactorMatrix,(V$4+1),FALSE)*$E1212</f>
        <v>46003.495251395296</v>
      </c>
      <c r="W1205" s="51">
        <f>SUBTOTAL(9,S1205:V1205)</f>
        <v>371257.41254041798</v>
      </c>
      <c r="X1205" s="51">
        <f>VLOOKUP(CONCATENATE($F1205," ",$G1205),AllocFactorMatrix,(X$4+1),FALSE)*$E1212</f>
        <v>28502.616851475799</v>
      </c>
      <c r="Y1205" s="51">
        <f>VLOOKUP(CONCATENATE($F1205," ",$G1205),AllocFactorMatrix,(Y$4+1),FALSE)*$E1212</f>
        <v>569.27036469360712</v>
      </c>
      <c r="Z1205" s="51">
        <f t="shared" si="602"/>
        <v>29071.887216169405</v>
      </c>
      <c r="AA1205" s="51">
        <f>VLOOKUP(CONCATENATE($F1205," ",$G1205),AllocFactorMatrix,(AA$4+1),FALSE)*$E1212</f>
        <v>375.9956279054648</v>
      </c>
      <c r="AB1205" s="51">
        <f>VLOOKUP(CONCATENATE($F1205," ",$G1205),AllocFactorMatrix,(AB$4+1),FALSE)*$E1212</f>
        <v>1670.3866570402192</v>
      </c>
      <c r="AC1205" s="51">
        <f>VLOOKUP(CONCATENATE($F1205," ",$G1205),AllocFactorMatrix,(AC$4+1),FALSE)*$E1212</f>
        <v>342.7086501651541</v>
      </c>
    </row>
    <row r="1206" spans="1:29" s="48" customFormat="1" hidden="1" outlineLevel="1">
      <c r="A1206" s="53"/>
      <c r="B1206" s="104"/>
      <c r="C1206" s="52"/>
      <c r="D1206" s="52"/>
      <c r="F1206" s="175" t="str">
        <f>F1212</f>
        <v>LABOR_PROD</v>
      </c>
      <c r="G1206" s="52" t="str">
        <f>$G$9</f>
        <v>BULKTRAN</v>
      </c>
      <c r="H1206" s="50">
        <f t="shared" si="599"/>
        <v>0</v>
      </c>
      <c r="I1206" s="51">
        <f>VLOOKUP(CONCATENATE($F1206," ",$G1206),AllocFactorMatrix,(I$4+1),FALSE)*$E1212</f>
        <v>0</v>
      </c>
      <c r="J1206" s="51">
        <f>VLOOKUP(CONCATENATE($F1206," ",$G1206),AllocFactorMatrix,(J$4+1),FALSE)*$E1212</f>
        <v>0</v>
      </c>
      <c r="K1206" s="51">
        <f>VLOOKUP(CONCATENATE($F1206," ",$G1206),AllocFactorMatrix,(K$4+1),FALSE)*$E1212</f>
        <v>0</v>
      </c>
      <c r="L1206" s="51">
        <f>VLOOKUP(CONCATENATE($F1206," ",$G1206),AllocFactorMatrix,(L$4+1),FALSE)*$E1212</f>
        <v>0</v>
      </c>
      <c r="M1206" s="51">
        <f t="shared" si="605"/>
        <v>0</v>
      </c>
      <c r="N1206" s="51">
        <f>VLOOKUP(CONCATENATE($F1206," ",$G1206),AllocFactorMatrix,(N$4+1),FALSE)*$E1212</f>
        <v>0</v>
      </c>
      <c r="O1206" s="51">
        <f>VLOOKUP(CONCATENATE($F1206," ",$G1206),AllocFactorMatrix,(O$4+1),FALSE)*$E1212</f>
        <v>0</v>
      </c>
      <c r="P1206" s="51">
        <f>VLOOKUP(CONCATENATE($F1206," ",$G1206),AllocFactorMatrix,(P$4+1),FALSE)*$E1212</f>
        <v>0</v>
      </c>
      <c r="Q1206" s="51">
        <f>VLOOKUP(CONCATENATE($F1206," ",$G1206),AllocFactorMatrix,(Q$4+1),FALSE)*$E1212</f>
        <v>0</v>
      </c>
      <c r="R1206" s="51">
        <f t="shared" si="606"/>
        <v>0</v>
      </c>
      <c r="S1206" s="51">
        <f>VLOOKUP(CONCATENATE($F1206," ",$G1206),AllocFactorMatrix,(S$4+1),FALSE)*$E1212</f>
        <v>0</v>
      </c>
      <c r="T1206" s="51">
        <f>VLOOKUP(CONCATENATE($F1206," ",$G1206),AllocFactorMatrix,(T$4+1),FALSE)*$E1212</f>
        <v>0</v>
      </c>
      <c r="U1206" s="51">
        <f>VLOOKUP(CONCATENATE($F1206," ",$G1206),AllocFactorMatrix,(U$4+1),FALSE)*$E1212</f>
        <v>0</v>
      </c>
      <c r="V1206" s="51">
        <f>VLOOKUP(CONCATENATE($F1206," ",$G1206),AllocFactorMatrix,(V$4+1),FALSE)*$E1212</f>
        <v>0</v>
      </c>
      <c r="W1206" s="51">
        <f t="shared" ref="W1206:W1212" si="607">SUBTOTAL(9,S1206:V1206)</f>
        <v>0</v>
      </c>
      <c r="X1206" s="51">
        <f>VLOOKUP(CONCATENATE($F1206," ",$G1206),AllocFactorMatrix,(X$4+1),FALSE)*$E1212</f>
        <v>0</v>
      </c>
      <c r="Y1206" s="51">
        <f>VLOOKUP(CONCATENATE($F1206," ",$G1206),AllocFactorMatrix,(Y$4+1),FALSE)*$E1212</f>
        <v>0</v>
      </c>
      <c r="Z1206" s="51">
        <f t="shared" si="602"/>
        <v>0</v>
      </c>
      <c r="AA1206" s="51">
        <f>VLOOKUP(CONCATENATE($F1206," ",$G1206),AllocFactorMatrix,(AA$4+1),FALSE)*$E1212</f>
        <v>0</v>
      </c>
      <c r="AB1206" s="51">
        <f>VLOOKUP(CONCATENATE($F1206," ",$G1206),AllocFactorMatrix,(AB$4+1),FALSE)*$E1212</f>
        <v>0</v>
      </c>
      <c r="AC1206" s="51">
        <f>VLOOKUP(CONCATENATE($F1206," ",$G1206),AllocFactorMatrix,(AC$4+1),FALSE)*$E1212</f>
        <v>0</v>
      </c>
    </row>
    <row r="1207" spans="1:29" s="48" customFormat="1" hidden="1" outlineLevel="1">
      <c r="A1207" s="53"/>
      <c r="B1207" s="104"/>
      <c r="C1207" s="52"/>
      <c r="D1207" s="52"/>
      <c r="F1207" s="175" t="str">
        <f>F1212</f>
        <v>LABOR_PROD</v>
      </c>
      <c r="G1207" s="52" t="str">
        <f>$G$10</f>
        <v>SUBTRAN</v>
      </c>
      <c r="H1207" s="50">
        <f t="shared" si="599"/>
        <v>0</v>
      </c>
      <c r="I1207" s="51">
        <f>VLOOKUP(CONCATENATE($F1207," ",$G1207),AllocFactorMatrix,(I$4+1),FALSE)*$E1212</f>
        <v>0</v>
      </c>
      <c r="J1207" s="51">
        <f>VLOOKUP(CONCATENATE($F1207," ",$G1207),AllocFactorMatrix,(J$4+1),FALSE)*$E1212</f>
        <v>0</v>
      </c>
      <c r="K1207" s="51">
        <f>VLOOKUP(CONCATENATE($F1207," ",$G1207),AllocFactorMatrix,(K$4+1),FALSE)*$E1212</f>
        <v>0</v>
      </c>
      <c r="L1207" s="51">
        <f>VLOOKUP(CONCATENATE($F1207," ",$G1207),AllocFactorMatrix,(L$4+1),FALSE)*$E1212</f>
        <v>0</v>
      </c>
      <c r="M1207" s="51">
        <f t="shared" si="605"/>
        <v>0</v>
      </c>
      <c r="N1207" s="51">
        <f>VLOOKUP(CONCATENATE($F1207," ",$G1207),AllocFactorMatrix,(N$4+1),FALSE)*$E1212</f>
        <v>0</v>
      </c>
      <c r="O1207" s="51">
        <f>VLOOKUP(CONCATENATE($F1207," ",$G1207),AllocFactorMatrix,(O$4+1),FALSE)*$E1212</f>
        <v>0</v>
      </c>
      <c r="P1207" s="51">
        <f>VLOOKUP(CONCATENATE($F1207," ",$G1207),AllocFactorMatrix,(P$4+1),FALSE)*$E1212</f>
        <v>0</v>
      </c>
      <c r="Q1207" s="51">
        <f>VLOOKUP(CONCATENATE($F1207," ",$G1207),AllocFactorMatrix,(Q$4+1),FALSE)*$E1212</f>
        <v>0</v>
      </c>
      <c r="R1207" s="51">
        <f t="shared" si="606"/>
        <v>0</v>
      </c>
      <c r="S1207" s="51">
        <f>VLOOKUP(CONCATENATE($F1207," ",$G1207),AllocFactorMatrix,(S$4+1),FALSE)*$E1212</f>
        <v>0</v>
      </c>
      <c r="T1207" s="51">
        <f>VLOOKUP(CONCATENATE($F1207," ",$G1207),AllocFactorMatrix,(T$4+1),FALSE)*$E1212</f>
        <v>0</v>
      </c>
      <c r="U1207" s="51">
        <f>VLOOKUP(CONCATENATE($F1207," ",$G1207),AllocFactorMatrix,(U$4+1),FALSE)*$E1212</f>
        <v>0</v>
      </c>
      <c r="V1207" s="51">
        <f>VLOOKUP(CONCATENATE($F1207," ",$G1207),AllocFactorMatrix,(V$4+1),FALSE)*$E1212</f>
        <v>0</v>
      </c>
      <c r="W1207" s="51">
        <f t="shared" si="607"/>
        <v>0</v>
      </c>
      <c r="X1207" s="51">
        <f>VLOOKUP(CONCATENATE($F1207," ",$G1207),AllocFactorMatrix,(X$4+1),FALSE)*$E1212</f>
        <v>0</v>
      </c>
      <c r="Y1207" s="51">
        <f>VLOOKUP(CONCATENATE($F1207," ",$G1207),AllocFactorMatrix,(Y$4+1),FALSE)*$E1212</f>
        <v>0</v>
      </c>
      <c r="Z1207" s="51">
        <f t="shared" si="602"/>
        <v>0</v>
      </c>
      <c r="AA1207" s="51">
        <f>VLOOKUP(CONCATENATE($F1207," ",$G1207),AllocFactorMatrix,(AA$4+1),FALSE)*$E1212</f>
        <v>0</v>
      </c>
      <c r="AB1207" s="51">
        <f>VLOOKUP(CONCATENATE($F1207," ",$G1207),AllocFactorMatrix,(AB$4+1),FALSE)*$E1212</f>
        <v>0</v>
      </c>
      <c r="AC1207" s="51">
        <f>VLOOKUP(CONCATENATE($F1207," ",$G1207),AllocFactorMatrix,(AC$4+1),FALSE)*$E1212</f>
        <v>0</v>
      </c>
    </row>
    <row r="1208" spans="1:29" s="48" customFormat="1" hidden="1" outlineLevel="1">
      <c r="A1208" s="53"/>
      <c r="B1208" s="104"/>
      <c r="C1208" s="52"/>
      <c r="D1208" s="52"/>
      <c r="F1208" s="175" t="str">
        <f>F1212</f>
        <v>LABOR_PROD</v>
      </c>
      <c r="G1208" s="52" t="str">
        <f>$G$11</f>
        <v>DISTPRI</v>
      </c>
      <c r="H1208" s="50">
        <f t="shared" si="599"/>
        <v>0</v>
      </c>
      <c r="I1208" s="51">
        <f>VLOOKUP(CONCATENATE($F1208," ",$G1208),AllocFactorMatrix,(I$4+1),FALSE)*$E1212</f>
        <v>0</v>
      </c>
      <c r="J1208" s="51">
        <f>VLOOKUP(CONCATENATE($F1208," ",$G1208),AllocFactorMatrix,(J$4+1),FALSE)*$E1212</f>
        <v>0</v>
      </c>
      <c r="K1208" s="51">
        <f>VLOOKUP(CONCATENATE($F1208," ",$G1208),AllocFactorMatrix,(K$4+1),FALSE)*$E1212</f>
        <v>0</v>
      </c>
      <c r="L1208" s="51">
        <f>VLOOKUP(CONCATENATE($F1208," ",$G1208),AllocFactorMatrix,(L$4+1),FALSE)*$E1212</f>
        <v>0</v>
      </c>
      <c r="M1208" s="51">
        <f t="shared" si="605"/>
        <v>0</v>
      </c>
      <c r="N1208" s="51">
        <f>VLOOKUP(CONCATENATE($F1208," ",$G1208),AllocFactorMatrix,(N$4+1),FALSE)*$E1212</f>
        <v>0</v>
      </c>
      <c r="O1208" s="51">
        <f>VLOOKUP(CONCATENATE($F1208," ",$G1208),AllocFactorMatrix,(O$4+1),FALSE)*$E1212</f>
        <v>0</v>
      </c>
      <c r="P1208" s="51">
        <f>VLOOKUP(CONCATENATE($F1208," ",$G1208),AllocFactorMatrix,(P$4+1),FALSE)*$E1212</f>
        <v>0</v>
      </c>
      <c r="Q1208" s="51">
        <f>VLOOKUP(CONCATENATE($F1208," ",$G1208),AllocFactorMatrix,(Q$4+1),FALSE)*$E1212</f>
        <v>0</v>
      </c>
      <c r="R1208" s="51">
        <f t="shared" si="606"/>
        <v>0</v>
      </c>
      <c r="S1208" s="51">
        <f>VLOOKUP(CONCATENATE($F1208," ",$G1208),AllocFactorMatrix,(S$4+1),FALSE)*$E1212</f>
        <v>0</v>
      </c>
      <c r="T1208" s="51">
        <f>VLOOKUP(CONCATENATE($F1208," ",$G1208),AllocFactorMatrix,(T$4+1),FALSE)*$E1212</f>
        <v>0</v>
      </c>
      <c r="U1208" s="51">
        <f>VLOOKUP(CONCATENATE($F1208," ",$G1208),AllocFactorMatrix,(U$4+1),FALSE)*$E1212</f>
        <v>0</v>
      </c>
      <c r="V1208" s="51">
        <f>VLOOKUP(CONCATENATE($F1208," ",$G1208),AllocFactorMatrix,(V$4+1),FALSE)*$E1212</f>
        <v>0</v>
      </c>
      <c r="W1208" s="51">
        <f t="shared" si="607"/>
        <v>0</v>
      </c>
      <c r="X1208" s="51">
        <f>VLOOKUP(CONCATENATE($F1208," ",$G1208),AllocFactorMatrix,(X$4+1),FALSE)*$E1212</f>
        <v>0</v>
      </c>
      <c r="Y1208" s="51">
        <f>VLOOKUP(CONCATENATE($F1208," ",$G1208),AllocFactorMatrix,(Y$4+1),FALSE)*$E1212</f>
        <v>0</v>
      </c>
      <c r="Z1208" s="51">
        <f t="shared" si="602"/>
        <v>0</v>
      </c>
      <c r="AA1208" s="51">
        <f>VLOOKUP(CONCATENATE($F1208," ",$G1208),AllocFactorMatrix,(AA$4+1),FALSE)*$E1212</f>
        <v>0</v>
      </c>
      <c r="AB1208" s="51">
        <f>VLOOKUP(CONCATENATE($F1208," ",$G1208),AllocFactorMatrix,(AB$4+1),FALSE)*$E1212</f>
        <v>0</v>
      </c>
      <c r="AC1208" s="51">
        <f>VLOOKUP(CONCATENATE($F1208," ",$G1208),AllocFactorMatrix,(AC$4+1),FALSE)*$E1212</f>
        <v>0</v>
      </c>
    </row>
    <row r="1209" spans="1:29" s="48" customFormat="1" hidden="1" outlineLevel="1">
      <c r="A1209" s="53"/>
      <c r="B1209" s="104"/>
      <c r="C1209" s="52"/>
      <c r="D1209" s="52"/>
      <c r="F1209" s="175" t="str">
        <f>F1212</f>
        <v>LABOR_PROD</v>
      </c>
      <c r="G1209" s="52" t="str">
        <f>$G$12</f>
        <v>DISTSEC</v>
      </c>
      <c r="H1209" s="50">
        <f t="shared" si="599"/>
        <v>0</v>
      </c>
      <c r="I1209" s="51">
        <f>VLOOKUP(CONCATENATE($F1209," ",$G1209),AllocFactorMatrix,(I$4+1),FALSE)*$E1212</f>
        <v>0</v>
      </c>
      <c r="J1209" s="51">
        <f>VLOOKUP(CONCATENATE($F1209," ",$G1209),AllocFactorMatrix,(J$4+1),FALSE)*$E1212</f>
        <v>0</v>
      </c>
      <c r="K1209" s="51">
        <f>VLOOKUP(CONCATENATE($F1209," ",$G1209),AllocFactorMatrix,(K$4+1),FALSE)*$E1212</f>
        <v>0</v>
      </c>
      <c r="L1209" s="51">
        <f>VLOOKUP(CONCATENATE($F1209," ",$G1209),AllocFactorMatrix,(L$4+1),FALSE)*$E1212</f>
        <v>0</v>
      </c>
      <c r="M1209" s="51">
        <f t="shared" si="605"/>
        <v>0</v>
      </c>
      <c r="N1209" s="51">
        <f>VLOOKUP(CONCATENATE($F1209," ",$G1209),AllocFactorMatrix,(N$4+1),FALSE)*$E1212</f>
        <v>0</v>
      </c>
      <c r="O1209" s="51">
        <f>VLOOKUP(CONCATENATE($F1209," ",$G1209),AllocFactorMatrix,(O$4+1),FALSE)*$E1212</f>
        <v>0</v>
      </c>
      <c r="P1209" s="51">
        <f>VLOOKUP(CONCATENATE($F1209," ",$G1209),AllocFactorMatrix,(P$4+1),FALSE)*$E1212</f>
        <v>0</v>
      </c>
      <c r="Q1209" s="51">
        <f>VLOOKUP(CONCATENATE($F1209," ",$G1209),AllocFactorMatrix,(Q$4+1),FALSE)*$E1212</f>
        <v>0</v>
      </c>
      <c r="R1209" s="51">
        <f t="shared" si="606"/>
        <v>0</v>
      </c>
      <c r="S1209" s="51">
        <f>VLOOKUP(CONCATENATE($F1209," ",$G1209),AllocFactorMatrix,(S$4+1),FALSE)*$E1212</f>
        <v>0</v>
      </c>
      <c r="T1209" s="51">
        <f>VLOOKUP(CONCATENATE($F1209," ",$G1209),AllocFactorMatrix,(T$4+1),FALSE)*$E1212</f>
        <v>0</v>
      </c>
      <c r="U1209" s="51">
        <f>VLOOKUP(CONCATENATE($F1209," ",$G1209),AllocFactorMatrix,(U$4+1),FALSE)*$E1212</f>
        <v>0</v>
      </c>
      <c r="V1209" s="51">
        <f>VLOOKUP(CONCATENATE($F1209," ",$G1209),AllocFactorMatrix,(V$4+1),FALSE)*$E1212</f>
        <v>0</v>
      </c>
      <c r="W1209" s="51">
        <f t="shared" si="607"/>
        <v>0</v>
      </c>
      <c r="X1209" s="51">
        <f>VLOOKUP(CONCATENATE($F1209," ",$G1209),AllocFactorMatrix,(X$4+1),FALSE)*$E1212</f>
        <v>0</v>
      </c>
      <c r="Y1209" s="51">
        <f>VLOOKUP(CONCATENATE($F1209," ",$G1209),AllocFactorMatrix,(Y$4+1),FALSE)*$E1212</f>
        <v>0</v>
      </c>
      <c r="Z1209" s="51">
        <f t="shared" si="602"/>
        <v>0</v>
      </c>
      <c r="AA1209" s="51">
        <f>VLOOKUP(CONCATENATE($F1209," ",$G1209),AllocFactorMatrix,(AA$4+1),FALSE)*$E1212</f>
        <v>0</v>
      </c>
      <c r="AB1209" s="51">
        <f>VLOOKUP(CONCATENATE($F1209," ",$G1209),AllocFactorMatrix,(AB$4+1),FALSE)*$E1212</f>
        <v>0</v>
      </c>
      <c r="AC1209" s="51">
        <f>VLOOKUP(CONCATENATE($F1209," ",$G1209),AllocFactorMatrix,(AC$4+1),FALSE)*$E1212</f>
        <v>0</v>
      </c>
    </row>
    <row r="1210" spans="1:29" s="48" customFormat="1" hidden="1" outlineLevel="1">
      <c r="A1210" s="53"/>
      <c r="B1210" s="104"/>
      <c r="C1210" s="52"/>
      <c r="D1210" s="52"/>
      <c r="F1210" s="175" t="str">
        <f>F1212</f>
        <v>LABOR_PROD</v>
      </c>
      <c r="G1210" s="52" t="str">
        <f>$G$13</f>
        <v>ENERGY</v>
      </c>
      <c r="H1210" s="50">
        <f t="shared" si="599"/>
        <v>581768.90453308099</v>
      </c>
      <c r="I1210" s="51">
        <f>VLOOKUP(CONCATENATE($F1210," ",$G1210),AllocFactorMatrix,(I$4+1),FALSE)*$E1212</f>
        <v>227638.14929241251</v>
      </c>
      <c r="J1210" s="51">
        <f>VLOOKUP(CONCATENATE($F1210," ",$G1210),AllocFactorMatrix,(J$4+1),FALSE)*$E1212</f>
        <v>65672.945600502833</v>
      </c>
      <c r="K1210" s="51">
        <f>VLOOKUP(CONCATENATE($F1210," ",$G1210),AllocFactorMatrix,(K$4+1),FALSE)*$E1212</f>
        <v>915.34068599521163</v>
      </c>
      <c r="L1210" s="51">
        <f>VLOOKUP(CONCATENATE($F1210," ",$G1210),AllocFactorMatrix,(L$4+1),FALSE)*$E1212</f>
        <v>127.96385214051314</v>
      </c>
      <c r="M1210" s="51">
        <f t="shared" si="605"/>
        <v>66716.250138638556</v>
      </c>
      <c r="N1210" s="51">
        <f>VLOOKUP(CONCATENATE($F1210," ",$G1210),AllocFactorMatrix,(N$4+1),FALSE)*$E1212</f>
        <v>42610.204052838068</v>
      </c>
      <c r="O1210" s="51">
        <f>VLOOKUP(CONCATENATE($F1210," ",$G1210),AllocFactorMatrix,(O$4+1),FALSE)*$E1212</f>
        <v>7599.0597028640623</v>
      </c>
      <c r="P1210" s="51">
        <f>VLOOKUP(CONCATENATE($F1210," ",$G1210),AllocFactorMatrix,(P$4+1),FALSE)*$E1212</f>
        <v>1547.4468447792176</v>
      </c>
      <c r="Q1210" s="51">
        <f>VLOOKUP(CONCATENATE($F1210," ",$G1210),AllocFactorMatrix,(Q$4+1),FALSE)*$E1212</f>
        <v>58.447591029923508</v>
      </c>
      <c r="R1210" s="51">
        <f t="shared" si="606"/>
        <v>51815.158191511269</v>
      </c>
      <c r="S1210" s="51">
        <f>VLOOKUP(CONCATENATE($F1210," ",$G1210),AllocFactorMatrix,(S$4+1),FALSE)*$E1212</f>
        <v>2231.4971608293449</v>
      </c>
      <c r="T1210" s="51">
        <f>VLOOKUP(CONCATENATE($F1210," ",$G1210),AllocFactorMatrix,(T$4+1),FALSE)*$E1212</f>
        <v>35280.394397838994</v>
      </c>
      <c r="U1210" s="51">
        <f>VLOOKUP(CONCATENATE($F1210," ",$G1210),AllocFactorMatrix,(U$4+1),FALSE)*$E1212</f>
        <v>151735.23423264382</v>
      </c>
      <c r="V1210" s="51">
        <f>VLOOKUP(CONCATENATE($F1210," ",$G1210),AllocFactorMatrix,(V$4+1),FALSE)*$E1212</f>
        <v>28542.982394387418</v>
      </c>
      <c r="W1210" s="51">
        <f t="shared" si="607"/>
        <v>217790.10818569959</v>
      </c>
      <c r="X1210" s="51">
        <f>VLOOKUP(CONCATENATE($F1210," ",$G1210),AllocFactorMatrix,(X$4+1),FALSE)*$E1212</f>
        <v>11704.60065638676</v>
      </c>
      <c r="Y1210" s="51">
        <f>VLOOKUP(CONCATENATE($F1210," ",$G1210),AllocFactorMatrix,(Y$4+1),FALSE)*$E1212</f>
        <v>234.85047737381467</v>
      </c>
      <c r="Z1210" s="51">
        <f t="shared" si="602"/>
        <v>11939.451133760575</v>
      </c>
      <c r="AA1210" s="51">
        <f>VLOOKUP(CONCATENATE($F1210," ",$G1210),AllocFactorMatrix,(AA$4+1),FALSE)*$E1212</f>
        <v>209.48763289442249</v>
      </c>
      <c r="AB1210" s="51">
        <f>VLOOKUP(CONCATENATE($F1210," ",$G1210),AllocFactorMatrix,(AB$4+1),FALSE)*$E1212</f>
        <v>4692.4512313358764</v>
      </c>
      <c r="AC1210" s="51">
        <f>VLOOKUP(CONCATENATE($F1210," ",$G1210),AllocFactorMatrix,(AC$4+1),FALSE)*$E1212</f>
        <v>967.84872682809907</v>
      </c>
    </row>
    <row r="1211" spans="1:29" s="48" customFormat="1" hidden="1" outlineLevel="1">
      <c r="A1211" s="53"/>
      <c r="B1211" s="104"/>
      <c r="C1211" s="52"/>
      <c r="D1211" s="52"/>
      <c r="F1211" s="175" t="str">
        <f>F1212</f>
        <v>LABOR_PROD</v>
      </c>
      <c r="G1211" s="52" t="str">
        <f>$G$14</f>
        <v>CUSTOMER</v>
      </c>
      <c r="H1211" s="50">
        <f t="shared" si="599"/>
        <v>0</v>
      </c>
      <c r="I1211" s="51">
        <f>VLOOKUP(CONCATENATE($F1211," ",$G1211),AllocFactorMatrix,(I$4+1),FALSE)*$E1212</f>
        <v>0</v>
      </c>
      <c r="J1211" s="51">
        <f>VLOOKUP(CONCATENATE($F1211," ",$G1211),AllocFactorMatrix,(J$4+1),FALSE)*$E1212</f>
        <v>0</v>
      </c>
      <c r="K1211" s="51">
        <f>VLOOKUP(CONCATENATE($F1211," ",$G1211),AllocFactorMatrix,(K$4+1),FALSE)*$E1212</f>
        <v>0</v>
      </c>
      <c r="L1211" s="51">
        <f>VLOOKUP(CONCATENATE($F1211," ",$G1211),AllocFactorMatrix,(L$4+1),FALSE)*$E1212</f>
        <v>0</v>
      </c>
      <c r="M1211" s="51">
        <f t="shared" si="605"/>
        <v>0</v>
      </c>
      <c r="N1211" s="51">
        <f>VLOOKUP(CONCATENATE($F1211," ",$G1211),AllocFactorMatrix,(N$4+1),FALSE)*$E1212</f>
        <v>0</v>
      </c>
      <c r="O1211" s="51">
        <f>VLOOKUP(CONCATENATE($F1211," ",$G1211),AllocFactorMatrix,(O$4+1),FALSE)*$E1212</f>
        <v>0</v>
      </c>
      <c r="P1211" s="51">
        <f>VLOOKUP(CONCATENATE($F1211," ",$G1211),AllocFactorMatrix,(P$4+1),FALSE)*$E1212</f>
        <v>0</v>
      </c>
      <c r="Q1211" s="51">
        <f>VLOOKUP(CONCATENATE($F1211," ",$G1211),AllocFactorMatrix,(Q$4+1),FALSE)*$E1212</f>
        <v>0</v>
      </c>
      <c r="R1211" s="51">
        <f t="shared" si="606"/>
        <v>0</v>
      </c>
      <c r="S1211" s="51">
        <f>VLOOKUP(CONCATENATE($F1211," ",$G1211),AllocFactorMatrix,(S$4+1),FALSE)*$E1212</f>
        <v>0</v>
      </c>
      <c r="T1211" s="51">
        <f>VLOOKUP(CONCATENATE($F1211," ",$G1211),AllocFactorMatrix,(T$4+1),FALSE)*$E1212</f>
        <v>0</v>
      </c>
      <c r="U1211" s="51">
        <f>VLOOKUP(CONCATENATE($F1211," ",$G1211),AllocFactorMatrix,(U$4+1),FALSE)*$E1212</f>
        <v>0</v>
      </c>
      <c r="V1211" s="51">
        <f>VLOOKUP(CONCATENATE($F1211," ",$G1211),AllocFactorMatrix,(V$4+1),FALSE)*$E1212</f>
        <v>0</v>
      </c>
      <c r="W1211" s="51">
        <f t="shared" si="607"/>
        <v>0</v>
      </c>
      <c r="X1211" s="51">
        <f>VLOOKUP(CONCATENATE($F1211," ",$G1211),AllocFactorMatrix,(X$4+1),FALSE)*$E1212</f>
        <v>0</v>
      </c>
      <c r="Y1211" s="51">
        <f>VLOOKUP(CONCATENATE($F1211," ",$G1211),AllocFactorMatrix,(Y$4+1),FALSE)*$E1212</f>
        <v>0</v>
      </c>
      <c r="Z1211" s="51">
        <f t="shared" si="602"/>
        <v>0</v>
      </c>
      <c r="AA1211" s="51">
        <f>VLOOKUP(CONCATENATE($F1211," ",$G1211),AllocFactorMatrix,(AA$4+1),FALSE)*$E1212</f>
        <v>0</v>
      </c>
      <c r="AB1211" s="51">
        <f>VLOOKUP(CONCATENATE($F1211," ",$G1211),AllocFactorMatrix,(AB$4+1),FALSE)*$E1212</f>
        <v>0</v>
      </c>
      <c r="AC1211" s="51">
        <f>VLOOKUP(CONCATENATE($F1211," ",$G1211),AllocFactorMatrix,(AC$4+1),FALSE)*$E1212</f>
        <v>0</v>
      </c>
    </row>
    <row r="1212" spans="1:29" s="48" customFormat="1" collapsed="1">
      <c r="A1212" s="53"/>
      <c r="B1212" s="104"/>
      <c r="C1212" s="52"/>
      <c r="D1212" s="52" t="s">
        <v>465</v>
      </c>
      <c r="E1212" s="58">
        <v>2036288</v>
      </c>
      <c r="F1212" s="92" t="s">
        <v>323</v>
      </c>
      <c r="G1212" s="52" t="str">
        <f>$G$15</f>
        <v>TOTAL</v>
      </c>
      <c r="H1212" s="50">
        <f t="shared" si="599"/>
        <v>2036288.0000000009</v>
      </c>
      <c r="I1212" s="51">
        <f>VLOOKUP(CONCATENATE($F1212," ",$G1212),AllocFactorMatrix,(I$4+1),FALSE)*$E1212</f>
        <v>975822.37958813191</v>
      </c>
      <c r="J1212" s="51">
        <f>VLOOKUP(CONCATENATE($F1212," ",$G1212),AllocFactorMatrix,(J$4+1),FALSE)*$E1212</f>
        <v>240149.62313401201</v>
      </c>
      <c r="K1212" s="51">
        <f>VLOOKUP(CONCATENATE($F1212," ",$G1212),AllocFactorMatrix,(K$4+1),FALSE)*$E1212</f>
        <v>3341.2573843378932</v>
      </c>
      <c r="L1212" s="51">
        <f>VLOOKUP(CONCATENATE($F1212," ",$G1212),AllocFactorMatrix,(L$4+1),FALSE)*$E1212</f>
        <v>465.83026429514308</v>
      </c>
      <c r="M1212" s="51">
        <f t="shared" si="605"/>
        <v>243956.71078264504</v>
      </c>
      <c r="N1212" s="51">
        <f>VLOOKUP(CONCATENATE($F1212," ",$G1212),AllocFactorMatrix,(N$4+1),FALSE)*$E1212</f>
        <v>146460.15273269368</v>
      </c>
      <c r="O1212" s="51">
        <f>VLOOKUP(CONCATENATE($F1212," ",$G1212),AllocFactorMatrix,(O$4+1),FALSE)*$E1212</f>
        <v>26208.096650804058</v>
      </c>
      <c r="P1212" s="51">
        <f>VLOOKUP(CONCATENATE($F1212," ",$G1212),AllocFactorMatrix,(P$4+1),FALSE)*$E1212</f>
        <v>5321.1696360410924</v>
      </c>
      <c r="Q1212" s="51">
        <f>VLOOKUP(CONCATENATE($F1212," ",$G1212),AllocFactorMatrix,(Q$4+1),FALSE)*$E1212</f>
        <v>201.7530074677386</v>
      </c>
      <c r="R1212" s="51">
        <f t="shared" si="606"/>
        <v>178191.1720270066</v>
      </c>
      <c r="S1212" s="51">
        <f>VLOOKUP(CONCATENATE($F1212," ",$G1212),AllocFactorMatrix,(S$4+1),FALSE)*$E1212</f>
        <v>7149.5371254707316</v>
      </c>
      <c r="T1212" s="51">
        <f>VLOOKUP(CONCATENATE($F1212," ",$G1212),AllocFactorMatrix,(T$4+1),FALSE)*$E1212</f>
        <v>101676.7738407555</v>
      </c>
      <c r="U1212" s="51">
        <f>VLOOKUP(CONCATENATE($F1212," ",$G1212),AllocFactorMatrix,(U$4+1),FALSE)*$E1212</f>
        <v>405674.73211410869</v>
      </c>
      <c r="V1212" s="51">
        <f>VLOOKUP(CONCATENATE($F1212," ",$G1212),AllocFactorMatrix,(V$4+1),FALSE)*$E1212</f>
        <v>74546.477645782725</v>
      </c>
      <c r="W1212" s="51">
        <f t="shared" si="607"/>
        <v>589047.52072611765</v>
      </c>
      <c r="X1212" s="51">
        <f>VLOOKUP(CONCATENATE($F1212," ",$G1212),AllocFactorMatrix,(X$4+1),FALSE)*$E1212</f>
        <v>40207.217507862551</v>
      </c>
      <c r="Y1212" s="51">
        <f>VLOOKUP(CONCATENATE($F1212," ",$G1212),AllocFactorMatrix,(Y$4+1),FALSE)*$E1212</f>
        <v>804.12084206742179</v>
      </c>
      <c r="Z1212" s="51">
        <f t="shared" si="602"/>
        <v>41011.338349929974</v>
      </c>
      <c r="AA1212" s="51">
        <f>VLOOKUP(CONCATENATE($F1212," ",$G1212),AllocFactorMatrix,(AA$4+1),FALSE)*$E1212</f>
        <v>585.48326079988726</v>
      </c>
      <c r="AB1212" s="51">
        <f>VLOOKUP(CONCATENATE($F1212," ",$G1212),AllocFactorMatrix,(AB$4+1),FALSE)*$E1212</f>
        <v>6362.8378883760952</v>
      </c>
      <c r="AC1212" s="51">
        <f>VLOOKUP(CONCATENATE($F1212," ",$G1212),AllocFactorMatrix,(AC$4+1),FALSE)*$E1212</f>
        <v>1310.5573769932532</v>
      </c>
    </row>
    <row r="1213" spans="1:29" s="48" customFormat="1" hidden="1" outlineLevel="1">
      <c r="A1213" s="53"/>
      <c r="B1213" s="104"/>
      <c r="C1213" s="52"/>
      <c r="D1213" s="52"/>
      <c r="F1213" s="175" t="str">
        <f>F1220</f>
        <v>PROD_DEMAND</v>
      </c>
      <c r="G1213" s="52" t="str">
        <f>$G$8</f>
        <v>PRODUCTION</v>
      </c>
      <c r="H1213" s="50">
        <f t="shared" si="599"/>
        <v>1531807.0000000002</v>
      </c>
      <c r="I1213" s="51">
        <f>VLOOKUP(CONCATENATE($F1213," ",$G1213),AllocFactorMatrix,(I$4+1),FALSE)*$E1220</f>
        <v>787940.04480820557</v>
      </c>
      <c r="J1213" s="51">
        <f>VLOOKUP(CONCATENATE($F1213," ",$G1213),AllocFactorMatrix,(J$4+1),FALSE)*$E1220</f>
        <v>183747.7395900235</v>
      </c>
      <c r="K1213" s="51">
        <f>VLOOKUP(CONCATENATE($F1213," ",$G1213),AllocFactorMatrix,(K$4+1),FALSE)*$E1220</f>
        <v>2554.8211718357065</v>
      </c>
      <c r="L1213" s="51">
        <f>VLOOKUP(CONCATENATE($F1213," ",$G1213),AllocFactorMatrix,(L$4+1),FALSE)*$E1220</f>
        <v>355.81941606425471</v>
      </c>
      <c r="M1213" s="51">
        <f t="shared" si="600"/>
        <v>186658.38017792345</v>
      </c>
      <c r="N1213" s="51">
        <f>VLOOKUP(CONCATENATE($F1213," ",$G1213),AllocFactorMatrix,(N$4+1),FALSE)*$E1220</f>
        <v>109368.16081220127</v>
      </c>
      <c r="O1213" s="51">
        <f>VLOOKUP(CONCATENATE($F1213," ",$G1213),AllocFactorMatrix,(O$4+1),FALSE)*$E1220</f>
        <v>19597.854128523835</v>
      </c>
      <c r="P1213" s="51">
        <f>VLOOKUP(CONCATENATE($F1213," ",$G1213),AllocFactorMatrix,(P$4+1),FALSE)*$E1220</f>
        <v>3974.2448247878278</v>
      </c>
      <c r="Q1213" s="51">
        <f>VLOOKUP(CONCATENATE($F1213," ",$G1213),AllocFactorMatrix,(Q$4+1),FALSE)*$E1220</f>
        <v>150.92014998049413</v>
      </c>
      <c r="R1213" s="51">
        <f t="shared" si="601"/>
        <v>133091.17991549341</v>
      </c>
      <c r="S1213" s="51">
        <f>VLOOKUP(CONCATENATE($F1213," ",$G1213),AllocFactorMatrix,(S$4+1),FALSE)*$E1220</f>
        <v>5179.3668901260326</v>
      </c>
      <c r="T1213" s="51">
        <f>VLOOKUP(CONCATENATE($F1213," ",$G1213),AllocFactorMatrix,(T$4+1),FALSE)*$E1220</f>
        <v>69924.443840090331</v>
      </c>
      <c r="U1213" s="51">
        <f>VLOOKUP(CONCATENATE($F1213," ",$G1213),AllocFactorMatrix,(U$4+1),FALSE)*$E1220</f>
        <v>267432.92793034337</v>
      </c>
      <c r="V1213" s="51">
        <f>VLOOKUP(CONCATENATE($F1213," ",$G1213),AllocFactorMatrix,(V$4+1),FALSE)*$E1220</f>
        <v>48447.955252132851</v>
      </c>
      <c r="W1213" s="51">
        <f>SUBTOTAL(9,S1213:V1213)</f>
        <v>390984.6939126926</v>
      </c>
      <c r="X1213" s="51">
        <f>VLOOKUP(CONCATENATE($F1213," ",$G1213),AllocFactorMatrix,(X$4+1),FALSE)*$E1220</f>
        <v>30017.143224505417</v>
      </c>
      <c r="Y1213" s="51">
        <f>VLOOKUP(CONCATENATE($F1213," ",$G1213),AllocFactorMatrix,(Y$4+1),FALSE)*$E1220</f>
        <v>599.51934096148318</v>
      </c>
      <c r="Z1213" s="51">
        <f t="shared" ref="Z1213:Z1220" si="608">SUBTOTAL(9,X1213:Y1213)</f>
        <v>30616.662565466901</v>
      </c>
      <c r="AA1213" s="51">
        <f>VLOOKUP(CONCATENATE($F1213," ",$G1213),AllocFactorMatrix,(AA$4+1),FALSE)*$E1220</f>
        <v>395.97468097185623</v>
      </c>
      <c r="AB1213" s="51">
        <f>VLOOKUP(CONCATENATE($F1213," ",$G1213),AllocFactorMatrix,(AB$4+1),FALSE)*$E1220</f>
        <v>1759.1449860886341</v>
      </c>
      <c r="AC1213" s="51">
        <f>VLOOKUP(CONCATENATE($F1213," ",$G1213),AllocFactorMatrix,(AC$4+1),FALSE)*$E1220</f>
        <v>360.91895315751361</v>
      </c>
    </row>
    <row r="1214" spans="1:29" s="48" customFormat="1" hidden="1" outlineLevel="1">
      <c r="A1214" s="53"/>
      <c r="B1214" s="104"/>
      <c r="C1214" s="52"/>
      <c r="D1214" s="52"/>
      <c r="F1214" s="175" t="str">
        <f>F1220</f>
        <v>PROD_DEMAND</v>
      </c>
      <c r="G1214" s="52" t="str">
        <f>$G$9</f>
        <v>BULKTRAN</v>
      </c>
      <c r="H1214" s="50">
        <f t="shared" si="599"/>
        <v>0</v>
      </c>
      <c r="I1214" s="51">
        <f>VLOOKUP(CONCATENATE($F1214," ",$G1214),AllocFactorMatrix,(I$4+1),FALSE)*$E1220</f>
        <v>0</v>
      </c>
      <c r="J1214" s="51">
        <f>VLOOKUP(CONCATENATE($F1214," ",$G1214),AllocFactorMatrix,(J$4+1),FALSE)*$E1220</f>
        <v>0</v>
      </c>
      <c r="K1214" s="51">
        <f>VLOOKUP(CONCATENATE($F1214," ",$G1214),AllocFactorMatrix,(K$4+1),FALSE)*$E1220</f>
        <v>0</v>
      </c>
      <c r="L1214" s="51">
        <f>VLOOKUP(CONCATENATE($F1214," ",$G1214),AllocFactorMatrix,(L$4+1),FALSE)*$E1220</f>
        <v>0</v>
      </c>
      <c r="M1214" s="51">
        <f t="shared" si="600"/>
        <v>0</v>
      </c>
      <c r="N1214" s="51">
        <f>VLOOKUP(CONCATENATE($F1214," ",$G1214),AllocFactorMatrix,(N$4+1),FALSE)*$E1220</f>
        <v>0</v>
      </c>
      <c r="O1214" s="51">
        <f>VLOOKUP(CONCATENATE($F1214," ",$G1214),AllocFactorMatrix,(O$4+1),FALSE)*$E1220</f>
        <v>0</v>
      </c>
      <c r="P1214" s="51">
        <f>VLOOKUP(CONCATENATE($F1214," ",$G1214),AllocFactorMatrix,(P$4+1),FALSE)*$E1220</f>
        <v>0</v>
      </c>
      <c r="Q1214" s="51">
        <f>VLOOKUP(CONCATENATE($F1214," ",$G1214),AllocFactorMatrix,(Q$4+1),FALSE)*$E1220</f>
        <v>0</v>
      </c>
      <c r="R1214" s="51">
        <f t="shared" si="601"/>
        <v>0</v>
      </c>
      <c r="S1214" s="51">
        <f>VLOOKUP(CONCATENATE($F1214," ",$G1214),AllocFactorMatrix,(S$4+1),FALSE)*$E1220</f>
        <v>0</v>
      </c>
      <c r="T1214" s="51">
        <f>VLOOKUP(CONCATENATE($F1214," ",$G1214),AllocFactorMatrix,(T$4+1),FALSE)*$E1220</f>
        <v>0</v>
      </c>
      <c r="U1214" s="51">
        <f>VLOOKUP(CONCATENATE($F1214," ",$G1214),AllocFactorMatrix,(U$4+1),FALSE)*$E1220</f>
        <v>0</v>
      </c>
      <c r="V1214" s="51">
        <f>VLOOKUP(CONCATENATE($F1214," ",$G1214),AllocFactorMatrix,(V$4+1),FALSE)*$E1220</f>
        <v>0</v>
      </c>
      <c r="W1214" s="51">
        <f t="shared" ref="W1214:W1220" si="609">SUBTOTAL(9,S1214:V1214)</f>
        <v>0</v>
      </c>
      <c r="X1214" s="51">
        <f>VLOOKUP(CONCATENATE($F1214," ",$G1214),AllocFactorMatrix,(X$4+1),FALSE)*$E1220</f>
        <v>0</v>
      </c>
      <c r="Y1214" s="51">
        <f>VLOOKUP(CONCATENATE($F1214," ",$G1214),AllocFactorMatrix,(Y$4+1),FALSE)*$E1220</f>
        <v>0</v>
      </c>
      <c r="Z1214" s="51">
        <f t="shared" si="608"/>
        <v>0</v>
      </c>
      <c r="AA1214" s="51">
        <f>VLOOKUP(CONCATENATE($F1214," ",$G1214),AllocFactorMatrix,(AA$4+1),FALSE)*$E1220</f>
        <v>0</v>
      </c>
      <c r="AB1214" s="51">
        <f>VLOOKUP(CONCATENATE($F1214," ",$G1214),AllocFactorMatrix,(AB$4+1),FALSE)*$E1220</f>
        <v>0</v>
      </c>
      <c r="AC1214" s="51">
        <f>VLOOKUP(CONCATENATE($F1214," ",$G1214),AllocFactorMatrix,(AC$4+1),FALSE)*$E1220</f>
        <v>0</v>
      </c>
    </row>
    <row r="1215" spans="1:29" s="48" customFormat="1" hidden="1" outlineLevel="1">
      <c r="A1215" s="53"/>
      <c r="B1215" s="104"/>
      <c r="C1215" s="52"/>
      <c r="D1215" s="52"/>
      <c r="F1215" s="175" t="str">
        <f>F1220</f>
        <v>PROD_DEMAND</v>
      </c>
      <c r="G1215" s="52" t="str">
        <f>$G$10</f>
        <v>SUBTRAN</v>
      </c>
      <c r="H1215" s="50">
        <f t="shared" si="599"/>
        <v>0</v>
      </c>
      <c r="I1215" s="51">
        <f>VLOOKUP(CONCATENATE($F1215," ",$G1215),AllocFactorMatrix,(I$4+1),FALSE)*$E1220</f>
        <v>0</v>
      </c>
      <c r="J1215" s="51">
        <f>VLOOKUP(CONCATENATE($F1215," ",$G1215),AllocFactorMatrix,(J$4+1),FALSE)*$E1220</f>
        <v>0</v>
      </c>
      <c r="K1215" s="51">
        <f>VLOOKUP(CONCATENATE($F1215," ",$G1215),AllocFactorMatrix,(K$4+1),FALSE)*$E1220</f>
        <v>0</v>
      </c>
      <c r="L1215" s="51">
        <f>VLOOKUP(CONCATENATE($F1215," ",$G1215),AllocFactorMatrix,(L$4+1),FALSE)*$E1220</f>
        <v>0</v>
      </c>
      <c r="M1215" s="51">
        <f t="shared" si="600"/>
        <v>0</v>
      </c>
      <c r="N1215" s="51">
        <f>VLOOKUP(CONCATENATE($F1215," ",$G1215),AllocFactorMatrix,(N$4+1),FALSE)*$E1220</f>
        <v>0</v>
      </c>
      <c r="O1215" s="51">
        <f>VLOOKUP(CONCATENATE($F1215," ",$G1215),AllocFactorMatrix,(O$4+1),FALSE)*$E1220</f>
        <v>0</v>
      </c>
      <c r="P1215" s="51">
        <f>VLOOKUP(CONCATENATE($F1215," ",$G1215),AllocFactorMatrix,(P$4+1),FALSE)*$E1220</f>
        <v>0</v>
      </c>
      <c r="Q1215" s="51">
        <f>VLOOKUP(CONCATENATE($F1215," ",$G1215),AllocFactorMatrix,(Q$4+1),FALSE)*$E1220</f>
        <v>0</v>
      </c>
      <c r="R1215" s="51">
        <f t="shared" si="601"/>
        <v>0</v>
      </c>
      <c r="S1215" s="51">
        <f>VLOOKUP(CONCATENATE($F1215," ",$G1215),AllocFactorMatrix,(S$4+1),FALSE)*$E1220</f>
        <v>0</v>
      </c>
      <c r="T1215" s="51">
        <f>VLOOKUP(CONCATENATE($F1215," ",$G1215),AllocFactorMatrix,(T$4+1),FALSE)*$E1220</f>
        <v>0</v>
      </c>
      <c r="U1215" s="51">
        <f>VLOOKUP(CONCATENATE($F1215," ",$G1215),AllocFactorMatrix,(U$4+1),FALSE)*$E1220</f>
        <v>0</v>
      </c>
      <c r="V1215" s="51">
        <f>VLOOKUP(CONCATENATE($F1215," ",$G1215),AllocFactorMatrix,(V$4+1),FALSE)*$E1220</f>
        <v>0</v>
      </c>
      <c r="W1215" s="51">
        <f t="shared" si="609"/>
        <v>0</v>
      </c>
      <c r="X1215" s="51">
        <f>VLOOKUP(CONCATENATE($F1215," ",$G1215),AllocFactorMatrix,(X$4+1),FALSE)*$E1220</f>
        <v>0</v>
      </c>
      <c r="Y1215" s="51">
        <f>VLOOKUP(CONCATENATE($F1215," ",$G1215),AllocFactorMatrix,(Y$4+1),FALSE)*$E1220</f>
        <v>0</v>
      </c>
      <c r="Z1215" s="51">
        <f t="shared" si="608"/>
        <v>0</v>
      </c>
      <c r="AA1215" s="51">
        <f>VLOOKUP(CONCATENATE($F1215," ",$G1215),AllocFactorMatrix,(AA$4+1),FALSE)*$E1220</f>
        <v>0</v>
      </c>
      <c r="AB1215" s="51">
        <f>VLOOKUP(CONCATENATE($F1215," ",$G1215),AllocFactorMatrix,(AB$4+1),FALSE)*$E1220</f>
        <v>0</v>
      </c>
      <c r="AC1215" s="51">
        <f>VLOOKUP(CONCATENATE($F1215," ",$G1215),AllocFactorMatrix,(AC$4+1),FALSE)*$E1220</f>
        <v>0</v>
      </c>
    </row>
    <row r="1216" spans="1:29" s="48" customFormat="1" hidden="1" outlineLevel="1">
      <c r="A1216" s="53"/>
      <c r="B1216" s="104"/>
      <c r="C1216" s="52"/>
      <c r="D1216" s="52"/>
      <c r="F1216" s="175" t="str">
        <f>F1220</f>
        <v>PROD_DEMAND</v>
      </c>
      <c r="G1216" s="52" t="str">
        <f>$G$11</f>
        <v>DISTPRI</v>
      </c>
      <c r="H1216" s="50">
        <f t="shared" si="599"/>
        <v>0</v>
      </c>
      <c r="I1216" s="51">
        <f>VLOOKUP(CONCATENATE($F1216," ",$G1216),AllocFactorMatrix,(I$4+1),FALSE)*$E1220</f>
        <v>0</v>
      </c>
      <c r="J1216" s="51">
        <f>VLOOKUP(CONCATENATE($F1216," ",$G1216),AllocFactorMatrix,(J$4+1),FALSE)*$E1220</f>
        <v>0</v>
      </c>
      <c r="K1216" s="51">
        <f>VLOOKUP(CONCATENATE($F1216," ",$G1216),AllocFactorMatrix,(K$4+1),FALSE)*$E1220</f>
        <v>0</v>
      </c>
      <c r="L1216" s="51">
        <f>VLOOKUP(CONCATENATE($F1216," ",$G1216),AllocFactorMatrix,(L$4+1),FALSE)*$E1220</f>
        <v>0</v>
      </c>
      <c r="M1216" s="51">
        <f t="shared" si="600"/>
        <v>0</v>
      </c>
      <c r="N1216" s="51">
        <f>VLOOKUP(CONCATENATE($F1216," ",$G1216),AllocFactorMatrix,(N$4+1),FALSE)*$E1220</f>
        <v>0</v>
      </c>
      <c r="O1216" s="51">
        <f>VLOOKUP(CONCATENATE($F1216," ",$G1216),AllocFactorMatrix,(O$4+1),FALSE)*$E1220</f>
        <v>0</v>
      </c>
      <c r="P1216" s="51">
        <f>VLOOKUP(CONCATENATE($F1216," ",$G1216),AllocFactorMatrix,(P$4+1),FALSE)*$E1220</f>
        <v>0</v>
      </c>
      <c r="Q1216" s="51">
        <f>VLOOKUP(CONCATENATE($F1216," ",$G1216),AllocFactorMatrix,(Q$4+1),FALSE)*$E1220</f>
        <v>0</v>
      </c>
      <c r="R1216" s="51">
        <f t="shared" si="601"/>
        <v>0</v>
      </c>
      <c r="S1216" s="51">
        <f>VLOOKUP(CONCATENATE($F1216," ",$G1216),AllocFactorMatrix,(S$4+1),FALSE)*$E1220</f>
        <v>0</v>
      </c>
      <c r="T1216" s="51">
        <f>VLOOKUP(CONCATENATE($F1216," ",$G1216),AllocFactorMatrix,(T$4+1),FALSE)*$E1220</f>
        <v>0</v>
      </c>
      <c r="U1216" s="51">
        <f>VLOOKUP(CONCATENATE($F1216," ",$G1216),AllocFactorMatrix,(U$4+1),FALSE)*$E1220</f>
        <v>0</v>
      </c>
      <c r="V1216" s="51">
        <f>VLOOKUP(CONCATENATE($F1216," ",$G1216),AllocFactorMatrix,(V$4+1),FALSE)*$E1220</f>
        <v>0</v>
      </c>
      <c r="W1216" s="51">
        <f t="shared" si="609"/>
        <v>0</v>
      </c>
      <c r="X1216" s="51">
        <f>VLOOKUP(CONCATENATE($F1216," ",$G1216),AllocFactorMatrix,(X$4+1),FALSE)*$E1220</f>
        <v>0</v>
      </c>
      <c r="Y1216" s="51">
        <f>VLOOKUP(CONCATENATE($F1216," ",$G1216),AllocFactorMatrix,(Y$4+1),FALSE)*$E1220</f>
        <v>0</v>
      </c>
      <c r="Z1216" s="51">
        <f t="shared" si="608"/>
        <v>0</v>
      </c>
      <c r="AA1216" s="51">
        <f>VLOOKUP(CONCATENATE($F1216," ",$G1216),AllocFactorMatrix,(AA$4+1),FALSE)*$E1220</f>
        <v>0</v>
      </c>
      <c r="AB1216" s="51">
        <f>VLOOKUP(CONCATENATE($F1216," ",$G1216),AllocFactorMatrix,(AB$4+1),FALSE)*$E1220</f>
        <v>0</v>
      </c>
      <c r="AC1216" s="51">
        <f>VLOOKUP(CONCATENATE($F1216," ",$G1216),AllocFactorMatrix,(AC$4+1),FALSE)*$E1220</f>
        <v>0</v>
      </c>
    </row>
    <row r="1217" spans="1:29" s="48" customFormat="1" hidden="1" outlineLevel="1">
      <c r="A1217" s="53"/>
      <c r="B1217" s="104"/>
      <c r="C1217" s="52"/>
      <c r="D1217" s="52"/>
      <c r="F1217" s="175" t="str">
        <f>F1220</f>
        <v>PROD_DEMAND</v>
      </c>
      <c r="G1217" s="52" t="str">
        <f>$G$12</f>
        <v>DISTSEC</v>
      </c>
      <c r="H1217" s="50">
        <f t="shared" si="599"/>
        <v>0</v>
      </c>
      <c r="I1217" s="51">
        <f>VLOOKUP(CONCATENATE($F1217," ",$G1217),AllocFactorMatrix,(I$4+1),FALSE)*$E1220</f>
        <v>0</v>
      </c>
      <c r="J1217" s="51">
        <f>VLOOKUP(CONCATENATE($F1217," ",$G1217),AllocFactorMatrix,(J$4+1),FALSE)*$E1220</f>
        <v>0</v>
      </c>
      <c r="K1217" s="51">
        <f>VLOOKUP(CONCATENATE($F1217," ",$G1217),AllocFactorMatrix,(K$4+1),FALSE)*$E1220</f>
        <v>0</v>
      </c>
      <c r="L1217" s="51">
        <f>VLOOKUP(CONCATENATE($F1217," ",$G1217),AllocFactorMatrix,(L$4+1),FALSE)*$E1220</f>
        <v>0</v>
      </c>
      <c r="M1217" s="51">
        <f t="shared" si="600"/>
        <v>0</v>
      </c>
      <c r="N1217" s="51">
        <f>VLOOKUP(CONCATENATE($F1217," ",$G1217),AllocFactorMatrix,(N$4+1),FALSE)*$E1220</f>
        <v>0</v>
      </c>
      <c r="O1217" s="51">
        <f>VLOOKUP(CONCATENATE($F1217," ",$G1217),AllocFactorMatrix,(O$4+1),FALSE)*$E1220</f>
        <v>0</v>
      </c>
      <c r="P1217" s="51">
        <f>VLOOKUP(CONCATENATE($F1217," ",$G1217),AllocFactorMatrix,(P$4+1),FALSE)*$E1220</f>
        <v>0</v>
      </c>
      <c r="Q1217" s="51">
        <f>VLOOKUP(CONCATENATE($F1217," ",$G1217),AllocFactorMatrix,(Q$4+1),FALSE)*$E1220</f>
        <v>0</v>
      </c>
      <c r="R1217" s="51">
        <f t="shared" si="601"/>
        <v>0</v>
      </c>
      <c r="S1217" s="51">
        <f>VLOOKUP(CONCATENATE($F1217," ",$G1217),AllocFactorMatrix,(S$4+1),FALSE)*$E1220</f>
        <v>0</v>
      </c>
      <c r="T1217" s="51">
        <f>VLOOKUP(CONCATENATE($F1217," ",$G1217),AllocFactorMatrix,(T$4+1),FALSE)*$E1220</f>
        <v>0</v>
      </c>
      <c r="U1217" s="51">
        <f>VLOOKUP(CONCATENATE($F1217," ",$G1217),AllocFactorMatrix,(U$4+1),FALSE)*$E1220</f>
        <v>0</v>
      </c>
      <c r="V1217" s="51">
        <f>VLOOKUP(CONCATENATE($F1217," ",$G1217),AllocFactorMatrix,(V$4+1),FALSE)*$E1220</f>
        <v>0</v>
      </c>
      <c r="W1217" s="51">
        <f t="shared" si="609"/>
        <v>0</v>
      </c>
      <c r="X1217" s="51">
        <f>VLOOKUP(CONCATENATE($F1217," ",$G1217),AllocFactorMatrix,(X$4+1),FALSE)*$E1220</f>
        <v>0</v>
      </c>
      <c r="Y1217" s="51">
        <f>VLOOKUP(CONCATENATE($F1217," ",$G1217),AllocFactorMatrix,(Y$4+1),FALSE)*$E1220</f>
        <v>0</v>
      </c>
      <c r="Z1217" s="51">
        <f t="shared" si="608"/>
        <v>0</v>
      </c>
      <c r="AA1217" s="51">
        <f>VLOOKUP(CONCATENATE($F1217," ",$G1217),AllocFactorMatrix,(AA$4+1),FALSE)*$E1220</f>
        <v>0</v>
      </c>
      <c r="AB1217" s="51">
        <f>VLOOKUP(CONCATENATE($F1217," ",$G1217),AllocFactorMatrix,(AB$4+1),FALSE)*$E1220</f>
        <v>0</v>
      </c>
      <c r="AC1217" s="51">
        <f>VLOOKUP(CONCATENATE($F1217," ",$G1217),AllocFactorMatrix,(AC$4+1),FALSE)*$E1220</f>
        <v>0</v>
      </c>
    </row>
    <row r="1218" spans="1:29" s="48" customFormat="1" hidden="1" outlineLevel="1">
      <c r="A1218" s="53"/>
      <c r="B1218" s="104"/>
      <c r="C1218" s="52"/>
      <c r="D1218" s="52"/>
      <c r="F1218" s="175" t="str">
        <f>F1220</f>
        <v>PROD_DEMAND</v>
      </c>
      <c r="G1218" s="52" t="str">
        <f>$G$13</f>
        <v>ENERGY</v>
      </c>
      <c r="H1218" s="50">
        <f t="shared" si="599"/>
        <v>0</v>
      </c>
      <c r="I1218" s="51">
        <f>VLOOKUP(CONCATENATE($F1218," ",$G1218),AllocFactorMatrix,(I$4+1),FALSE)*$E1220</f>
        <v>0</v>
      </c>
      <c r="J1218" s="51">
        <f>VLOOKUP(CONCATENATE($F1218," ",$G1218),AllocFactorMatrix,(J$4+1),FALSE)*$E1220</f>
        <v>0</v>
      </c>
      <c r="K1218" s="51">
        <f>VLOOKUP(CONCATENATE($F1218," ",$G1218),AllocFactorMatrix,(K$4+1),FALSE)*$E1220</f>
        <v>0</v>
      </c>
      <c r="L1218" s="51">
        <f>VLOOKUP(CONCATENATE($F1218," ",$G1218),AllocFactorMatrix,(L$4+1),FALSE)*$E1220</f>
        <v>0</v>
      </c>
      <c r="M1218" s="51">
        <f t="shared" si="600"/>
        <v>0</v>
      </c>
      <c r="N1218" s="51">
        <f>VLOOKUP(CONCATENATE($F1218," ",$G1218),AllocFactorMatrix,(N$4+1),FALSE)*$E1220</f>
        <v>0</v>
      </c>
      <c r="O1218" s="51">
        <f>VLOOKUP(CONCATENATE($F1218," ",$G1218),AllocFactorMatrix,(O$4+1),FALSE)*$E1220</f>
        <v>0</v>
      </c>
      <c r="P1218" s="51">
        <f>VLOOKUP(CONCATENATE($F1218," ",$G1218),AllocFactorMatrix,(P$4+1),FALSE)*$E1220</f>
        <v>0</v>
      </c>
      <c r="Q1218" s="51">
        <f>VLOOKUP(CONCATENATE($F1218," ",$G1218),AllocFactorMatrix,(Q$4+1),FALSE)*$E1220</f>
        <v>0</v>
      </c>
      <c r="R1218" s="51">
        <f t="shared" si="601"/>
        <v>0</v>
      </c>
      <c r="S1218" s="51">
        <f>VLOOKUP(CONCATENATE($F1218," ",$G1218),AllocFactorMatrix,(S$4+1),FALSE)*$E1220</f>
        <v>0</v>
      </c>
      <c r="T1218" s="51">
        <f>VLOOKUP(CONCATENATE($F1218," ",$G1218),AllocFactorMatrix,(T$4+1),FALSE)*$E1220</f>
        <v>0</v>
      </c>
      <c r="U1218" s="51">
        <f>VLOOKUP(CONCATENATE($F1218," ",$G1218),AllocFactorMatrix,(U$4+1),FALSE)*$E1220</f>
        <v>0</v>
      </c>
      <c r="V1218" s="51">
        <f>VLOOKUP(CONCATENATE($F1218," ",$G1218),AllocFactorMatrix,(V$4+1),FALSE)*$E1220</f>
        <v>0</v>
      </c>
      <c r="W1218" s="51">
        <f t="shared" si="609"/>
        <v>0</v>
      </c>
      <c r="X1218" s="51">
        <f>VLOOKUP(CONCATENATE($F1218," ",$G1218),AllocFactorMatrix,(X$4+1),FALSE)*$E1220</f>
        <v>0</v>
      </c>
      <c r="Y1218" s="51">
        <f>VLOOKUP(CONCATENATE($F1218," ",$G1218),AllocFactorMatrix,(Y$4+1),FALSE)*$E1220</f>
        <v>0</v>
      </c>
      <c r="Z1218" s="51">
        <f t="shared" si="608"/>
        <v>0</v>
      </c>
      <c r="AA1218" s="51">
        <f>VLOOKUP(CONCATENATE($F1218," ",$G1218),AllocFactorMatrix,(AA$4+1),FALSE)*$E1220</f>
        <v>0</v>
      </c>
      <c r="AB1218" s="51">
        <f>VLOOKUP(CONCATENATE($F1218," ",$G1218),AllocFactorMatrix,(AB$4+1),FALSE)*$E1220</f>
        <v>0</v>
      </c>
      <c r="AC1218" s="51">
        <f>VLOOKUP(CONCATENATE($F1218," ",$G1218),AllocFactorMatrix,(AC$4+1),FALSE)*$E1220</f>
        <v>0</v>
      </c>
    </row>
    <row r="1219" spans="1:29" s="48" customFormat="1" hidden="1" outlineLevel="1">
      <c r="A1219" s="53"/>
      <c r="B1219" s="104"/>
      <c r="C1219" s="52"/>
      <c r="D1219" s="52"/>
      <c r="F1219" s="175" t="str">
        <f>F1220</f>
        <v>PROD_DEMAND</v>
      </c>
      <c r="G1219" s="52" t="str">
        <f>$G$14</f>
        <v>CUSTOMER</v>
      </c>
      <c r="H1219" s="50">
        <f t="shared" si="599"/>
        <v>0</v>
      </c>
      <c r="I1219" s="51">
        <f>VLOOKUP(CONCATENATE($F1219," ",$G1219),AllocFactorMatrix,(I$4+1),FALSE)*$E1220</f>
        <v>0</v>
      </c>
      <c r="J1219" s="51">
        <f>VLOOKUP(CONCATENATE($F1219," ",$G1219),AllocFactorMatrix,(J$4+1),FALSE)*$E1220</f>
        <v>0</v>
      </c>
      <c r="K1219" s="51">
        <f>VLOOKUP(CONCATENATE($F1219," ",$G1219),AllocFactorMatrix,(K$4+1),FALSE)*$E1220</f>
        <v>0</v>
      </c>
      <c r="L1219" s="51">
        <f>VLOOKUP(CONCATENATE($F1219," ",$G1219),AllocFactorMatrix,(L$4+1),FALSE)*$E1220</f>
        <v>0</v>
      </c>
      <c r="M1219" s="51">
        <f t="shared" si="600"/>
        <v>0</v>
      </c>
      <c r="N1219" s="51">
        <f>VLOOKUP(CONCATENATE($F1219," ",$G1219),AllocFactorMatrix,(N$4+1),FALSE)*$E1220</f>
        <v>0</v>
      </c>
      <c r="O1219" s="51">
        <f>VLOOKUP(CONCATENATE($F1219," ",$G1219),AllocFactorMatrix,(O$4+1),FALSE)*$E1220</f>
        <v>0</v>
      </c>
      <c r="P1219" s="51">
        <f>VLOOKUP(CONCATENATE($F1219," ",$G1219),AllocFactorMatrix,(P$4+1),FALSE)*$E1220</f>
        <v>0</v>
      </c>
      <c r="Q1219" s="51">
        <f>VLOOKUP(CONCATENATE($F1219," ",$G1219),AllocFactorMatrix,(Q$4+1),FALSE)*$E1220</f>
        <v>0</v>
      </c>
      <c r="R1219" s="51">
        <f t="shared" si="601"/>
        <v>0</v>
      </c>
      <c r="S1219" s="51">
        <f>VLOOKUP(CONCATENATE($F1219," ",$G1219),AllocFactorMatrix,(S$4+1),FALSE)*$E1220</f>
        <v>0</v>
      </c>
      <c r="T1219" s="51">
        <f>VLOOKUP(CONCATENATE($F1219," ",$G1219),AllocFactorMatrix,(T$4+1),FALSE)*$E1220</f>
        <v>0</v>
      </c>
      <c r="U1219" s="51">
        <f>VLOOKUP(CONCATENATE($F1219," ",$G1219),AllocFactorMatrix,(U$4+1),FALSE)*$E1220</f>
        <v>0</v>
      </c>
      <c r="V1219" s="51">
        <f>VLOOKUP(CONCATENATE($F1219," ",$G1219),AllocFactorMatrix,(V$4+1),FALSE)*$E1220</f>
        <v>0</v>
      </c>
      <c r="W1219" s="51">
        <f t="shared" si="609"/>
        <v>0</v>
      </c>
      <c r="X1219" s="51">
        <f>VLOOKUP(CONCATENATE($F1219," ",$G1219),AllocFactorMatrix,(X$4+1),FALSE)*$E1220</f>
        <v>0</v>
      </c>
      <c r="Y1219" s="51">
        <f>VLOOKUP(CONCATENATE($F1219," ",$G1219),AllocFactorMatrix,(Y$4+1),FALSE)*$E1220</f>
        <v>0</v>
      </c>
      <c r="Z1219" s="51">
        <f t="shared" si="608"/>
        <v>0</v>
      </c>
      <c r="AA1219" s="51">
        <f>VLOOKUP(CONCATENATE($F1219," ",$G1219),AllocFactorMatrix,(AA$4+1),FALSE)*$E1220</f>
        <v>0</v>
      </c>
      <c r="AB1219" s="51">
        <f>VLOOKUP(CONCATENATE($F1219," ",$G1219),AllocFactorMatrix,(AB$4+1),FALSE)*$E1220</f>
        <v>0</v>
      </c>
      <c r="AC1219" s="51">
        <f>VLOOKUP(CONCATENATE($F1219," ",$G1219),AllocFactorMatrix,(AC$4+1),FALSE)*$E1220</f>
        <v>0</v>
      </c>
    </row>
    <row r="1220" spans="1:29" s="48" customFormat="1" collapsed="1">
      <c r="A1220" s="53"/>
      <c r="B1220" s="104"/>
      <c r="C1220" s="52"/>
      <c r="D1220" s="52" t="s">
        <v>466</v>
      </c>
      <c r="E1220" s="58">
        <v>1531807</v>
      </c>
      <c r="F1220" s="92" t="s">
        <v>29</v>
      </c>
      <c r="G1220" s="52" t="str">
        <f>$G$15</f>
        <v>TOTAL</v>
      </c>
      <c r="H1220" s="50">
        <f t="shared" si="599"/>
        <v>1531807.0000000002</v>
      </c>
      <c r="I1220" s="51">
        <f>VLOOKUP(CONCATENATE($F1220," ",$G1220),AllocFactorMatrix,(I$4+1),FALSE)*$E1220</f>
        <v>787940.04480820557</v>
      </c>
      <c r="J1220" s="51">
        <f>VLOOKUP(CONCATENATE($F1220," ",$G1220),AllocFactorMatrix,(J$4+1),FALSE)*$E1220</f>
        <v>183747.7395900235</v>
      </c>
      <c r="K1220" s="51">
        <f>VLOOKUP(CONCATENATE($F1220," ",$G1220),AllocFactorMatrix,(K$4+1),FALSE)*$E1220</f>
        <v>2554.8211718357065</v>
      </c>
      <c r="L1220" s="51">
        <f>VLOOKUP(CONCATENATE($F1220," ",$G1220),AllocFactorMatrix,(L$4+1),FALSE)*$E1220</f>
        <v>355.81941606425471</v>
      </c>
      <c r="M1220" s="51">
        <f t="shared" si="600"/>
        <v>186658.38017792345</v>
      </c>
      <c r="N1220" s="51">
        <f>VLOOKUP(CONCATENATE($F1220," ",$G1220),AllocFactorMatrix,(N$4+1),FALSE)*$E1220</f>
        <v>109368.16081220127</v>
      </c>
      <c r="O1220" s="51">
        <f>VLOOKUP(CONCATENATE($F1220," ",$G1220),AllocFactorMatrix,(O$4+1),FALSE)*$E1220</f>
        <v>19597.854128523835</v>
      </c>
      <c r="P1220" s="51">
        <f>VLOOKUP(CONCATENATE($F1220," ",$G1220),AllocFactorMatrix,(P$4+1),FALSE)*$E1220</f>
        <v>3974.2448247878278</v>
      </c>
      <c r="Q1220" s="51">
        <f>VLOOKUP(CONCATENATE($F1220," ",$G1220),AllocFactorMatrix,(Q$4+1),FALSE)*$E1220</f>
        <v>150.92014998049413</v>
      </c>
      <c r="R1220" s="51">
        <f t="shared" si="601"/>
        <v>133091.17991549341</v>
      </c>
      <c r="S1220" s="51">
        <f>VLOOKUP(CONCATENATE($F1220," ",$G1220),AllocFactorMatrix,(S$4+1),FALSE)*$E1220</f>
        <v>5179.3668901260326</v>
      </c>
      <c r="T1220" s="51">
        <f>VLOOKUP(CONCATENATE($F1220," ",$G1220),AllocFactorMatrix,(T$4+1),FALSE)*$E1220</f>
        <v>69924.443840090331</v>
      </c>
      <c r="U1220" s="51">
        <f>VLOOKUP(CONCATENATE($F1220," ",$G1220),AllocFactorMatrix,(U$4+1),FALSE)*$E1220</f>
        <v>267432.92793034337</v>
      </c>
      <c r="V1220" s="51">
        <f>VLOOKUP(CONCATENATE($F1220," ",$G1220),AllocFactorMatrix,(V$4+1),FALSE)*$E1220</f>
        <v>48447.955252132851</v>
      </c>
      <c r="W1220" s="51">
        <f t="shared" si="609"/>
        <v>390984.6939126926</v>
      </c>
      <c r="X1220" s="51">
        <f>VLOOKUP(CONCATENATE($F1220," ",$G1220),AllocFactorMatrix,(X$4+1),FALSE)*$E1220</f>
        <v>30017.143224505417</v>
      </c>
      <c r="Y1220" s="51">
        <f>VLOOKUP(CONCATENATE($F1220," ",$G1220),AllocFactorMatrix,(Y$4+1),FALSE)*$E1220</f>
        <v>599.51934096148318</v>
      </c>
      <c r="Z1220" s="51">
        <f t="shared" si="608"/>
        <v>30616.662565466901</v>
      </c>
      <c r="AA1220" s="51">
        <f>VLOOKUP(CONCATENATE($F1220," ",$G1220),AllocFactorMatrix,(AA$4+1),FALSE)*$E1220</f>
        <v>395.97468097185623</v>
      </c>
      <c r="AB1220" s="51">
        <f>VLOOKUP(CONCATENATE($F1220," ",$G1220),AllocFactorMatrix,(AB$4+1),FALSE)*$E1220</f>
        <v>1759.1449860886341</v>
      </c>
      <c r="AC1220" s="51">
        <f>VLOOKUP(CONCATENATE($F1220," ",$G1220),AllocFactorMatrix,(AC$4+1),FALSE)*$E1220</f>
        <v>360.91895315751361</v>
      </c>
    </row>
    <row r="1221" spans="1:29" hidden="1" outlineLevel="1">
      <c r="E1221" s="48"/>
      <c r="F1221" s="175" t="str">
        <f>F1228</f>
        <v>PROD_ENERGY</v>
      </c>
      <c r="G1221" s="52" t="str">
        <f>$G$8</f>
        <v>PRODUCTION</v>
      </c>
      <c r="H1221" s="4">
        <f t="shared" ref="H1221:H1252" si="610">SUBTOTAL(9,I1221:AC1221)</f>
        <v>0</v>
      </c>
      <c r="I1221" s="5">
        <f>VLOOKUP(CONCATENATE($F1221," ",$G1221),AllocFactorMatrix,(I$4+1),FALSE)*$E1228</f>
        <v>0</v>
      </c>
      <c r="J1221" s="5">
        <f>VLOOKUP(CONCATENATE($F1221," ",$G1221),AllocFactorMatrix,(J$4+1),FALSE)*$E1228</f>
        <v>0</v>
      </c>
      <c r="K1221" s="5">
        <f>VLOOKUP(CONCATENATE($F1221," ",$G1221),AllocFactorMatrix,(K$4+1),FALSE)*$E1228</f>
        <v>0</v>
      </c>
      <c r="L1221" s="5">
        <f>VLOOKUP(CONCATENATE($F1221," ",$G1221),AllocFactorMatrix,(L$4+1),FALSE)*$E1228</f>
        <v>0</v>
      </c>
      <c r="M1221" s="5">
        <f t="shared" ref="M1221:M1236" si="611">SUBTOTAL(9,J1221:L1221)</f>
        <v>0</v>
      </c>
      <c r="N1221" s="5">
        <f>VLOOKUP(CONCATENATE($F1221," ",$G1221),AllocFactorMatrix,(N$4+1),FALSE)*$E1228</f>
        <v>0</v>
      </c>
      <c r="O1221" s="5">
        <f>VLOOKUP(CONCATENATE($F1221," ",$G1221),AllocFactorMatrix,(O$4+1),FALSE)*$E1228</f>
        <v>0</v>
      </c>
      <c r="P1221" s="5">
        <f>VLOOKUP(CONCATENATE($F1221," ",$G1221),AllocFactorMatrix,(P$4+1),FALSE)*$E1228</f>
        <v>0</v>
      </c>
      <c r="Q1221" s="5">
        <f>VLOOKUP(CONCATENATE($F1221," ",$G1221),AllocFactorMatrix,(Q$4+1),FALSE)*$E1228</f>
        <v>0</v>
      </c>
      <c r="R1221" s="5">
        <f t="shared" ref="R1221:R1236" si="612">SUBTOTAL(9,N1221:Q1221)</f>
        <v>0</v>
      </c>
      <c r="S1221" s="5">
        <f>VLOOKUP(CONCATENATE($F1221," ",$G1221),AllocFactorMatrix,(S$4+1),FALSE)*$E1228</f>
        <v>0</v>
      </c>
      <c r="T1221" s="5">
        <f>VLOOKUP(CONCATENATE($F1221," ",$G1221),AllocFactorMatrix,(T$4+1),FALSE)*$E1228</f>
        <v>0</v>
      </c>
      <c r="U1221" s="5">
        <f>VLOOKUP(CONCATENATE($F1221," ",$G1221),AllocFactorMatrix,(U$4+1),FALSE)*$E1228</f>
        <v>0</v>
      </c>
      <c r="V1221" s="5">
        <f>VLOOKUP(CONCATENATE($F1221," ",$G1221),AllocFactorMatrix,(V$4+1),FALSE)*$E1228</f>
        <v>0</v>
      </c>
      <c r="W1221" s="5">
        <f>SUBTOTAL(9,S1221:V1221)</f>
        <v>0</v>
      </c>
      <c r="X1221" s="5">
        <f>VLOOKUP(CONCATENATE($F1221," ",$G1221),AllocFactorMatrix,(X$4+1),FALSE)*$E1228</f>
        <v>0</v>
      </c>
      <c r="Y1221" s="5">
        <f>VLOOKUP(CONCATENATE($F1221," ",$G1221),AllocFactorMatrix,(Y$4+1),FALSE)*$E1228</f>
        <v>0</v>
      </c>
      <c r="Z1221" s="5">
        <f t="shared" si="602"/>
        <v>0</v>
      </c>
      <c r="AA1221" s="5">
        <f>VLOOKUP(CONCATENATE($F1221," ",$G1221),AllocFactorMatrix,(AA$4+1),FALSE)*$E1228</f>
        <v>0</v>
      </c>
      <c r="AB1221" s="5">
        <f>VLOOKUP(CONCATENATE($F1221," ",$G1221),AllocFactorMatrix,(AB$4+1),FALSE)*$E1228</f>
        <v>0</v>
      </c>
      <c r="AC1221" s="5">
        <f>VLOOKUP(CONCATENATE($F1221," ",$G1221),AllocFactorMatrix,(AC$4+1),FALSE)*$E1228</f>
        <v>0</v>
      </c>
    </row>
    <row r="1222" spans="1:29" hidden="1" outlineLevel="1">
      <c r="E1222" s="48"/>
      <c r="F1222" s="175" t="str">
        <f>F1228</f>
        <v>PROD_ENERGY</v>
      </c>
      <c r="G1222" s="52" t="str">
        <f>$G$9</f>
        <v>BULKTRAN</v>
      </c>
      <c r="H1222" s="4">
        <f t="shared" si="610"/>
        <v>0</v>
      </c>
      <c r="I1222" s="5">
        <f>VLOOKUP(CONCATENATE($F1222," ",$G1222),AllocFactorMatrix,(I$4+1),FALSE)*$E1228</f>
        <v>0</v>
      </c>
      <c r="J1222" s="5">
        <f>VLOOKUP(CONCATENATE($F1222," ",$G1222),AllocFactorMatrix,(J$4+1),FALSE)*$E1228</f>
        <v>0</v>
      </c>
      <c r="K1222" s="5">
        <f>VLOOKUP(CONCATENATE($F1222," ",$G1222),AllocFactorMatrix,(K$4+1),FALSE)*$E1228</f>
        <v>0</v>
      </c>
      <c r="L1222" s="5">
        <f>VLOOKUP(CONCATENATE($F1222," ",$G1222),AllocFactorMatrix,(L$4+1),FALSE)*$E1228</f>
        <v>0</v>
      </c>
      <c r="M1222" s="5">
        <f t="shared" si="611"/>
        <v>0</v>
      </c>
      <c r="N1222" s="5">
        <f>VLOOKUP(CONCATENATE($F1222," ",$G1222),AllocFactorMatrix,(N$4+1),FALSE)*$E1228</f>
        <v>0</v>
      </c>
      <c r="O1222" s="5">
        <f>VLOOKUP(CONCATENATE($F1222," ",$G1222),AllocFactorMatrix,(O$4+1),FALSE)*$E1228</f>
        <v>0</v>
      </c>
      <c r="P1222" s="5">
        <f>VLOOKUP(CONCATENATE($F1222," ",$G1222),AllocFactorMatrix,(P$4+1),FALSE)*$E1228</f>
        <v>0</v>
      </c>
      <c r="Q1222" s="5">
        <f>VLOOKUP(CONCATENATE($F1222," ",$G1222),AllocFactorMatrix,(Q$4+1),FALSE)*$E1228</f>
        <v>0</v>
      </c>
      <c r="R1222" s="5">
        <f t="shared" si="612"/>
        <v>0</v>
      </c>
      <c r="S1222" s="5">
        <f>VLOOKUP(CONCATENATE($F1222," ",$G1222),AllocFactorMatrix,(S$4+1),FALSE)*$E1228</f>
        <v>0</v>
      </c>
      <c r="T1222" s="5">
        <f>VLOOKUP(CONCATENATE($F1222," ",$G1222),AllocFactorMatrix,(T$4+1),FALSE)*$E1228</f>
        <v>0</v>
      </c>
      <c r="U1222" s="5">
        <f>VLOOKUP(CONCATENATE($F1222," ",$G1222),AllocFactorMatrix,(U$4+1),FALSE)*$E1228</f>
        <v>0</v>
      </c>
      <c r="V1222" s="5">
        <f>VLOOKUP(CONCATENATE($F1222," ",$G1222),AllocFactorMatrix,(V$4+1),FALSE)*$E1228</f>
        <v>0</v>
      </c>
      <c r="W1222" s="5">
        <f t="shared" ref="W1222:W1228" si="613">SUBTOTAL(9,S1222:V1222)</f>
        <v>0</v>
      </c>
      <c r="X1222" s="5">
        <f>VLOOKUP(CONCATENATE($F1222," ",$G1222),AllocFactorMatrix,(X$4+1),FALSE)*$E1228</f>
        <v>0</v>
      </c>
      <c r="Y1222" s="5">
        <f>VLOOKUP(CONCATENATE($F1222," ",$G1222),AllocFactorMatrix,(Y$4+1),FALSE)*$E1228</f>
        <v>0</v>
      </c>
      <c r="Z1222" s="5">
        <f t="shared" si="602"/>
        <v>0</v>
      </c>
      <c r="AA1222" s="5">
        <f>VLOOKUP(CONCATENATE($F1222," ",$G1222),AllocFactorMatrix,(AA$4+1),FALSE)*$E1228</f>
        <v>0</v>
      </c>
      <c r="AB1222" s="5">
        <f>VLOOKUP(CONCATENATE($F1222," ",$G1222),AllocFactorMatrix,(AB$4+1),FALSE)*$E1228</f>
        <v>0</v>
      </c>
      <c r="AC1222" s="5">
        <f>VLOOKUP(CONCATENATE($F1222," ",$G1222),AllocFactorMatrix,(AC$4+1),FALSE)*$E1228</f>
        <v>0</v>
      </c>
    </row>
    <row r="1223" spans="1:29" hidden="1" outlineLevel="1">
      <c r="E1223" s="48"/>
      <c r="F1223" s="175" t="str">
        <f>F1228</f>
        <v>PROD_ENERGY</v>
      </c>
      <c r="G1223" s="52" t="str">
        <f>$G$10</f>
        <v>SUBTRAN</v>
      </c>
      <c r="H1223" s="4">
        <f t="shared" si="610"/>
        <v>0</v>
      </c>
      <c r="I1223" s="5">
        <f>VLOOKUP(CONCATENATE($F1223," ",$G1223),AllocFactorMatrix,(I$4+1),FALSE)*$E1228</f>
        <v>0</v>
      </c>
      <c r="J1223" s="5">
        <f>VLOOKUP(CONCATENATE($F1223," ",$G1223),AllocFactorMatrix,(J$4+1),FALSE)*$E1228</f>
        <v>0</v>
      </c>
      <c r="K1223" s="5">
        <f>VLOOKUP(CONCATENATE($F1223," ",$G1223),AllocFactorMatrix,(K$4+1),FALSE)*$E1228</f>
        <v>0</v>
      </c>
      <c r="L1223" s="5">
        <f>VLOOKUP(CONCATENATE($F1223," ",$G1223),AllocFactorMatrix,(L$4+1),FALSE)*$E1228</f>
        <v>0</v>
      </c>
      <c r="M1223" s="5">
        <f t="shared" si="611"/>
        <v>0</v>
      </c>
      <c r="N1223" s="5">
        <f>VLOOKUP(CONCATENATE($F1223," ",$G1223),AllocFactorMatrix,(N$4+1),FALSE)*$E1228</f>
        <v>0</v>
      </c>
      <c r="O1223" s="5">
        <f>VLOOKUP(CONCATENATE($F1223," ",$G1223),AllocFactorMatrix,(O$4+1),FALSE)*$E1228</f>
        <v>0</v>
      </c>
      <c r="P1223" s="5">
        <f>VLOOKUP(CONCATENATE($F1223," ",$G1223),AllocFactorMatrix,(P$4+1),FALSE)*$E1228</f>
        <v>0</v>
      </c>
      <c r="Q1223" s="5">
        <f>VLOOKUP(CONCATENATE($F1223," ",$G1223),AllocFactorMatrix,(Q$4+1),FALSE)*$E1228</f>
        <v>0</v>
      </c>
      <c r="R1223" s="5">
        <f t="shared" si="612"/>
        <v>0</v>
      </c>
      <c r="S1223" s="5">
        <f>VLOOKUP(CONCATENATE($F1223," ",$G1223),AllocFactorMatrix,(S$4+1),FALSE)*$E1228</f>
        <v>0</v>
      </c>
      <c r="T1223" s="5">
        <f>VLOOKUP(CONCATENATE($F1223," ",$G1223),AllocFactorMatrix,(T$4+1),FALSE)*$E1228</f>
        <v>0</v>
      </c>
      <c r="U1223" s="5">
        <f>VLOOKUP(CONCATENATE($F1223," ",$G1223),AllocFactorMatrix,(U$4+1),FALSE)*$E1228</f>
        <v>0</v>
      </c>
      <c r="V1223" s="5">
        <f>VLOOKUP(CONCATENATE($F1223," ",$G1223),AllocFactorMatrix,(V$4+1),FALSE)*$E1228</f>
        <v>0</v>
      </c>
      <c r="W1223" s="5">
        <f t="shared" si="613"/>
        <v>0</v>
      </c>
      <c r="X1223" s="5">
        <f>VLOOKUP(CONCATENATE($F1223," ",$G1223),AllocFactorMatrix,(X$4+1),FALSE)*$E1228</f>
        <v>0</v>
      </c>
      <c r="Y1223" s="5">
        <f>VLOOKUP(CONCATENATE($F1223," ",$G1223),AllocFactorMatrix,(Y$4+1),FALSE)*$E1228</f>
        <v>0</v>
      </c>
      <c r="Z1223" s="5">
        <f t="shared" si="602"/>
        <v>0</v>
      </c>
      <c r="AA1223" s="5">
        <f>VLOOKUP(CONCATENATE($F1223," ",$G1223),AllocFactorMatrix,(AA$4+1),FALSE)*$E1228</f>
        <v>0</v>
      </c>
      <c r="AB1223" s="5">
        <f>VLOOKUP(CONCATENATE($F1223," ",$G1223),AllocFactorMatrix,(AB$4+1),FALSE)*$E1228</f>
        <v>0</v>
      </c>
      <c r="AC1223" s="5">
        <f>VLOOKUP(CONCATENATE($F1223," ",$G1223),AllocFactorMatrix,(AC$4+1),FALSE)*$E1228</f>
        <v>0</v>
      </c>
    </row>
    <row r="1224" spans="1:29" hidden="1" outlineLevel="1">
      <c r="E1224" s="48"/>
      <c r="F1224" s="175" t="str">
        <f>F1228</f>
        <v>PROD_ENERGY</v>
      </c>
      <c r="G1224" s="52" t="str">
        <f>$G$11</f>
        <v>DISTPRI</v>
      </c>
      <c r="H1224" s="4">
        <f t="shared" si="610"/>
        <v>0</v>
      </c>
      <c r="I1224" s="5">
        <f>VLOOKUP(CONCATENATE($F1224," ",$G1224),AllocFactorMatrix,(I$4+1),FALSE)*$E1228</f>
        <v>0</v>
      </c>
      <c r="J1224" s="5">
        <f>VLOOKUP(CONCATENATE($F1224," ",$G1224),AllocFactorMatrix,(J$4+1),FALSE)*$E1228</f>
        <v>0</v>
      </c>
      <c r="K1224" s="5">
        <f>VLOOKUP(CONCATENATE($F1224," ",$G1224),AllocFactorMatrix,(K$4+1),FALSE)*$E1228</f>
        <v>0</v>
      </c>
      <c r="L1224" s="5">
        <f>VLOOKUP(CONCATENATE($F1224," ",$G1224),AllocFactorMatrix,(L$4+1),FALSE)*$E1228</f>
        <v>0</v>
      </c>
      <c r="M1224" s="5">
        <f t="shared" si="611"/>
        <v>0</v>
      </c>
      <c r="N1224" s="5">
        <f>VLOOKUP(CONCATENATE($F1224," ",$G1224),AllocFactorMatrix,(N$4+1),FALSE)*$E1228</f>
        <v>0</v>
      </c>
      <c r="O1224" s="5">
        <f>VLOOKUP(CONCATENATE($F1224," ",$G1224),AllocFactorMatrix,(O$4+1),FALSE)*$E1228</f>
        <v>0</v>
      </c>
      <c r="P1224" s="5">
        <f>VLOOKUP(CONCATENATE($F1224," ",$G1224),AllocFactorMatrix,(P$4+1),FALSE)*$E1228</f>
        <v>0</v>
      </c>
      <c r="Q1224" s="5">
        <f>VLOOKUP(CONCATENATE($F1224," ",$G1224),AllocFactorMatrix,(Q$4+1),FALSE)*$E1228</f>
        <v>0</v>
      </c>
      <c r="R1224" s="5">
        <f t="shared" si="612"/>
        <v>0</v>
      </c>
      <c r="S1224" s="5">
        <f>VLOOKUP(CONCATENATE($F1224," ",$G1224),AllocFactorMatrix,(S$4+1),FALSE)*$E1228</f>
        <v>0</v>
      </c>
      <c r="T1224" s="5">
        <f>VLOOKUP(CONCATENATE($F1224," ",$G1224),AllocFactorMatrix,(T$4+1),FALSE)*$E1228</f>
        <v>0</v>
      </c>
      <c r="U1224" s="5">
        <f>VLOOKUP(CONCATENATE($F1224," ",$G1224),AllocFactorMatrix,(U$4+1),FALSE)*$E1228</f>
        <v>0</v>
      </c>
      <c r="V1224" s="5">
        <f>VLOOKUP(CONCATENATE($F1224," ",$G1224),AllocFactorMatrix,(V$4+1),FALSE)*$E1228</f>
        <v>0</v>
      </c>
      <c r="W1224" s="5">
        <f t="shared" si="613"/>
        <v>0</v>
      </c>
      <c r="X1224" s="5">
        <f>VLOOKUP(CONCATENATE($F1224," ",$G1224),AllocFactorMatrix,(X$4+1),FALSE)*$E1228</f>
        <v>0</v>
      </c>
      <c r="Y1224" s="5">
        <f>VLOOKUP(CONCATENATE($F1224," ",$G1224),AllocFactorMatrix,(Y$4+1),FALSE)*$E1228</f>
        <v>0</v>
      </c>
      <c r="Z1224" s="5">
        <f t="shared" si="602"/>
        <v>0</v>
      </c>
      <c r="AA1224" s="5">
        <f>VLOOKUP(CONCATENATE($F1224," ",$G1224),AllocFactorMatrix,(AA$4+1),FALSE)*$E1228</f>
        <v>0</v>
      </c>
      <c r="AB1224" s="5">
        <f>VLOOKUP(CONCATENATE($F1224," ",$G1224),AllocFactorMatrix,(AB$4+1),FALSE)*$E1228</f>
        <v>0</v>
      </c>
      <c r="AC1224" s="5">
        <f>VLOOKUP(CONCATENATE($F1224," ",$G1224),AllocFactorMatrix,(AC$4+1),FALSE)*$E1228</f>
        <v>0</v>
      </c>
    </row>
    <row r="1225" spans="1:29" hidden="1" outlineLevel="1">
      <c r="E1225" s="48"/>
      <c r="F1225" s="175" t="str">
        <f>F1228</f>
        <v>PROD_ENERGY</v>
      </c>
      <c r="G1225" s="52" t="str">
        <f>$G$12</f>
        <v>DISTSEC</v>
      </c>
      <c r="H1225" s="4">
        <f t="shared" si="610"/>
        <v>0</v>
      </c>
      <c r="I1225" s="5">
        <f>VLOOKUP(CONCATENATE($F1225," ",$G1225),AllocFactorMatrix,(I$4+1),FALSE)*$E1228</f>
        <v>0</v>
      </c>
      <c r="J1225" s="5">
        <f>VLOOKUP(CONCATENATE($F1225," ",$G1225),AllocFactorMatrix,(J$4+1),FALSE)*$E1228</f>
        <v>0</v>
      </c>
      <c r="K1225" s="5">
        <f>VLOOKUP(CONCATENATE($F1225," ",$G1225),AllocFactorMatrix,(K$4+1),FALSE)*$E1228</f>
        <v>0</v>
      </c>
      <c r="L1225" s="5">
        <f>VLOOKUP(CONCATENATE($F1225," ",$G1225),AllocFactorMatrix,(L$4+1),FALSE)*$E1228</f>
        <v>0</v>
      </c>
      <c r="M1225" s="5">
        <f t="shared" si="611"/>
        <v>0</v>
      </c>
      <c r="N1225" s="5">
        <f>VLOOKUP(CONCATENATE($F1225," ",$G1225),AllocFactorMatrix,(N$4+1),FALSE)*$E1228</f>
        <v>0</v>
      </c>
      <c r="O1225" s="5">
        <f>VLOOKUP(CONCATENATE($F1225," ",$G1225),AllocFactorMatrix,(O$4+1),FALSE)*$E1228</f>
        <v>0</v>
      </c>
      <c r="P1225" s="5">
        <f>VLOOKUP(CONCATENATE($F1225," ",$G1225),AllocFactorMatrix,(P$4+1),FALSE)*$E1228</f>
        <v>0</v>
      </c>
      <c r="Q1225" s="5">
        <f>VLOOKUP(CONCATENATE($F1225," ",$G1225),AllocFactorMatrix,(Q$4+1),FALSE)*$E1228</f>
        <v>0</v>
      </c>
      <c r="R1225" s="5">
        <f t="shared" si="612"/>
        <v>0</v>
      </c>
      <c r="S1225" s="5">
        <f>VLOOKUP(CONCATENATE($F1225," ",$G1225),AllocFactorMatrix,(S$4+1),FALSE)*$E1228</f>
        <v>0</v>
      </c>
      <c r="T1225" s="5">
        <f>VLOOKUP(CONCATENATE($F1225," ",$G1225),AllocFactorMatrix,(T$4+1),FALSE)*$E1228</f>
        <v>0</v>
      </c>
      <c r="U1225" s="5">
        <f>VLOOKUP(CONCATENATE($F1225," ",$G1225),AllocFactorMatrix,(U$4+1),FALSE)*$E1228</f>
        <v>0</v>
      </c>
      <c r="V1225" s="5">
        <f>VLOOKUP(CONCATENATE($F1225," ",$G1225),AllocFactorMatrix,(V$4+1),FALSE)*$E1228</f>
        <v>0</v>
      </c>
      <c r="W1225" s="5">
        <f t="shared" si="613"/>
        <v>0</v>
      </c>
      <c r="X1225" s="5">
        <f>VLOOKUP(CONCATENATE($F1225," ",$G1225),AllocFactorMatrix,(X$4+1),FALSE)*$E1228</f>
        <v>0</v>
      </c>
      <c r="Y1225" s="5">
        <f>VLOOKUP(CONCATENATE($F1225," ",$G1225),AllocFactorMatrix,(Y$4+1),FALSE)*$E1228</f>
        <v>0</v>
      </c>
      <c r="Z1225" s="5">
        <f t="shared" si="602"/>
        <v>0</v>
      </c>
      <c r="AA1225" s="5">
        <f>VLOOKUP(CONCATENATE($F1225," ",$G1225),AllocFactorMatrix,(AA$4+1),FALSE)*$E1228</f>
        <v>0</v>
      </c>
      <c r="AB1225" s="5">
        <f>VLOOKUP(CONCATENATE($F1225," ",$G1225),AllocFactorMatrix,(AB$4+1),FALSE)*$E1228</f>
        <v>0</v>
      </c>
      <c r="AC1225" s="5">
        <f>VLOOKUP(CONCATENATE($F1225," ",$G1225),AllocFactorMatrix,(AC$4+1),FALSE)*$E1228</f>
        <v>0</v>
      </c>
    </row>
    <row r="1226" spans="1:29" hidden="1" outlineLevel="1">
      <c r="E1226" s="48"/>
      <c r="F1226" s="175" t="str">
        <f>F1228</f>
        <v>PROD_ENERGY</v>
      </c>
      <c r="G1226" s="52" t="str">
        <f>$G$13</f>
        <v>ENERGY</v>
      </c>
      <c r="H1226" s="4">
        <f t="shared" si="610"/>
        <v>11227169.999999994</v>
      </c>
      <c r="I1226" s="5">
        <f>VLOOKUP(CONCATENATE($F1226," ",$G1226),AllocFactorMatrix,(I$4+1),FALSE)*$E1228</f>
        <v>4393036.7894834233</v>
      </c>
      <c r="J1226" s="5">
        <f>VLOOKUP(CONCATENATE($F1226," ",$G1226),AllocFactorMatrix,(J$4+1),FALSE)*$E1228</f>
        <v>1267378.3677891144</v>
      </c>
      <c r="K1226" s="5">
        <f>VLOOKUP(CONCATENATE($F1226," ",$G1226),AllocFactorMatrix,(K$4+1),FALSE)*$E1228</f>
        <v>17664.549290121948</v>
      </c>
      <c r="L1226" s="5">
        <f>VLOOKUP(CONCATENATE($F1226," ",$G1226),AllocFactorMatrix,(L$4+1),FALSE)*$E1228</f>
        <v>2469.4890198530907</v>
      </c>
      <c r="M1226" s="5">
        <f t="shared" si="611"/>
        <v>1287512.4060990894</v>
      </c>
      <c r="N1226" s="5">
        <f>VLOOKUP(CONCATENATE($F1226," ",$G1226),AllocFactorMatrix,(N$4+1),FALSE)*$E1228</f>
        <v>822305.9034409069</v>
      </c>
      <c r="O1226" s="5">
        <f>VLOOKUP(CONCATENATE($F1226," ",$G1226),AllocFactorMatrix,(O$4+1),FALSE)*$E1228</f>
        <v>146649.18399631136</v>
      </c>
      <c r="P1226" s="5">
        <f>VLOOKUP(CONCATENATE($F1226," ",$G1226),AllocFactorMatrix,(P$4+1),FALSE)*$E1228</f>
        <v>29863.144380746089</v>
      </c>
      <c r="Q1226" s="5">
        <f>VLOOKUP(CONCATENATE($F1226," ",$G1226),AllocFactorMatrix,(Q$4+1),FALSE)*$E1228</f>
        <v>1127.9410698481443</v>
      </c>
      <c r="R1226" s="5">
        <f t="shared" si="612"/>
        <v>999946.17288781248</v>
      </c>
      <c r="S1226" s="5">
        <f>VLOOKUP(CONCATENATE($F1226," ",$G1226),AllocFactorMatrix,(S$4+1),FALSE)*$E1228</f>
        <v>43064.175111345758</v>
      </c>
      <c r="T1226" s="5">
        <f>VLOOKUP(CONCATENATE($F1226," ",$G1226),AllocFactorMatrix,(T$4+1),FALSE)*$E1228</f>
        <v>680852.79650600953</v>
      </c>
      <c r="U1226" s="5">
        <f>VLOOKUP(CONCATENATE($F1226," ",$G1226),AllocFactorMatrix,(U$4+1),FALSE)*$E1228</f>
        <v>2928237.0653463528</v>
      </c>
      <c r="V1226" s="5">
        <f>VLOOKUP(CONCATENATE($F1226," ",$G1226),AllocFactorMatrix,(V$4+1),FALSE)*$E1228</f>
        <v>550831.97666947916</v>
      </c>
      <c r="W1226" s="5">
        <f t="shared" si="613"/>
        <v>4202986.0136331869</v>
      </c>
      <c r="X1226" s="5">
        <f>VLOOKUP(CONCATENATE($F1226," ",$G1226),AllocFactorMatrix,(X$4+1),FALSE)*$E1228</f>
        <v>225879.28011868056</v>
      </c>
      <c r="Y1226" s="5">
        <f>VLOOKUP(CONCATENATE($F1226," ",$G1226),AllocFactorMatrix,(Y$4+1),FALSE)*$E1228</f>
        <v>4532.2226978995232</v>
      </c>
      <c r="Z1226" s="5">
        <f t="shared" si="602"/>
        <v>230411.50281658009</v>
      </c>
      <c r="AA1226" s="5">
        <f>VLOOKUP(CONCATENATE($F1226," ",$G1226),AllocFactorMatrix,(AA$4+1),FALSE)*$E1228</f>
        <v>4042.7620814332031</v>
      </c>
      <c r="AB1226" s="5">
        <f>VLOOKUP(CONCATENATE($F1226," ",$G1226),AllocFactorMatrix,(AB$4+1),FALSE)*$E1228</f>
        <v>90556.486055575195</v>
      </c>
      <c r="AC1226" s="5">
        <f>VLOOKUP(CONCATENATE($F1226," ",$G1226),AllocFactorMatrix,(AC$4+1),FALSE)*$E1228</f>
        <v>18677.866942894929</v>
      </c>
    </row>
    <row r="1227" spans="1:29" hidden="1" outlineLevel="1">
      <c r="E1227" s="48"/>
      <c r="F1227" s="175" t="str">
        <f>F1228</f>
        <v>PROD_ENERGY</v>
      </c>
      <c r="G1227" s="52" t="str">
        <f>$G$14</f>
        <v>CUSTOMER</v>
      </c>
      <c r="H1227" s="4">
        <f t="shared" si="610"/>
        <v>0</v>
      </c>
      <c r="I1227" s="5">
        <f>VLOOKUP(CONCATENATE($F1227," ",$G1227),AllocFactorMatrix,(I$4+1),FALSE)*$E1228</f>
        <v>0</v>
      </c>
      <c r="J1227" s="5">
        <f>VLOOKUP(CONCATENATE($F1227," ",$G1227),AllocFactorMatrix,(J$4+1),FALSE)*$E1228</f>
        <v>0</v>
      </c>
      <c r="K1227" s="5">
        <f>VLOOKUP(CONCATENATE($F1227," ",$G1227),AllocFactorMatrix,(K$4+1),FALSE)*$E1228</f>
        <v>0</v>
      </c>
      <c r="L1227" s="5">
        <f>VLOOKUP(CONCATENATE($F1227," ",$G1227),AllocFactorMatrix,(L$4+1),FALSE)*$E1228</f>
        <v>0</v>
      </c>
      <c r="M1227" s="5">
        <f t="shared" si="611"/>
        <v>0</v>
      </c>
      <c r="N1227" s="5">
        <f>VLOOKUP(CONCATENATE($F1227," ",$G1227),AllocFactorMatrix,(N$4+1),FALSE)*$E1228</f>
        <v>0</v>
      </c>
      <c r="O1227" s="5">
        <f>VLOOKUP(CONCATENATE($F1227," ",$G1227),AllocFactorMatrix,(O$4+1),FALSE)*$E1228</f>
        <v>0</v>
      </c>
      <c r="P1227" s="5">
        <f>VLOOKUP(CONCATENATE($F1227," ",$G1227),AllocFactorMatrix,(P$4+1),FALSE)*$E1228</f>
        <v>0</v>
      </c>
      <c r="Q1227" s="5">
        <f>VLOOKUP(CONCATENATE($F1227," ",$G1227),AllocFactorMatrix,(Q$4+1),FALSE)*$E1228</f>
        <v>0</v>
      </c>
      <c r="R1227" s="5">
        <f t="shared" si="612"/>
        <v>0</v>
      </c>
      <c r="S1227" s="5">
        <f>VLOOKUP(CONCATENATE($F1227," ",$G1227),AllocFactorMatrix,(S$4+1),FALSE)*$E1228</f>
        <v>0</v>
      </c>
      <c r="T1227" s="5">
        <f>VLOOKUP(CONCATENATE($F1227," ",$G1227),AllocFactorMatrix,(T$4+1),FALSE)*$E1228</f>
        <v>0</v>
      </c>
      <c r="U1227" s="5">
        <f>VLOOKUP(CONCATENATE($F1227," ",$G1227),AllocFactorMatrix,(U$4+1),FALSE)*$E1228</f>
        <v>0</v>
      </c>
      <c r="V1227" s="5">
        <f>VLOOKUP(CONCATENATE($F1227," ",$G1227),AllocFactorMatrix,(V$4+1),FALSE)*$E1228</f>
        <v>0</v>
      </c>
      <c r="W1227" s="5">
        <f t="shared" si="613"/>
        <v>0</v>
      </c>
      <c r="X1227" s="5">
        <f>VLOOKUP(CONCATENATE($F1227," ",$G1227),AllocFactorMatrix,(X$4+1),FALSE)*$E1228</f>
        <v>0</v>
      </c>
      <c r="Y1227" s="5">
        <f>VLOOKUP(CONCATENATE($F1227," ",$G1227),AllocFactorMatrix,(Y$4+1),FALSE)*$E1228</f>
        <v>0</v>
      </c>
      <c r="Z1227" s="5">
        <f t="shared" si="602"/>
        <v>0</v>
      </c>
      <c r="AA1227" s="5">
        <f>VLOOKUP(CONCATENATE($F1227," ",$G1227),AllocFactorMatrix,(AA$4+1),FALSE)*$E1228</f>
        <v>0</v>
      </c>
      <c r="AB1227" s="5">
        <f>VLOOKUP(CONCATENATE($F1227," ",$G1227),AllocFactorMatrix,(AB$4+1),FALSE)*$E1228</f>
        <v>0</v>
      </c>
      <c r="AC1227" s="5">
        <f>VLOOKUP(CONCATENATE($F1227," ",$G1227),AllocFactorMatrix,(AC$4+1),FALSE)*$E1228</f>
        <v>0</v>
      </c>
    </row>
    <row r="1228" spans="1:29" collapsed="1">
      <c r="D1228" s="52" t="s">
        <v>467</v>
      </c>
      <c r="E1228" s="58">
        <v>11227170</v>
      </c>
      <c r="F1228" s="92" t="s">
        <v>31</v>
      </c>
      <c r="G1228" s="52" t="str">
        <f>$G$15</f>
        <v>TOTAL</v>
      </c>
      <c r="H1228" s="4">
        <f t="shared" si="610"/>
        <v>11227169.999999994</v>
      </c>
      <c r="I1228" s="5">
        <f>VLOOKUP(CONCATENATE($F1228," ",$G1228),AllocFactorMatrix,(I$4+1),FALSE)*$E1228</f>
        <v>4393036.7894834233</v>
      </c>
      <c r="J1228" s="5">
        <f>VLOOKUP(CONCATENATE($F1228," ",$G1228),AllocFactorMatrix,(J$4+1),FALSE)*$E1228</f>
        <v>1267378.3677891144</v>
      </c>
      <c r="K1228" s="5">
        <f>VLOOKUP(CONCATENATE($F1228," ",$G1228),AllocFactorMatrix,(K$4+1),FALSE)*$E1228</f>
        <v>17664.549290121948</v>
      </c>
      <c r="L1228" s="5">
        <f>VLOOKUP(CONCATENATE($F1228," ",$G1228),AllocFactorMatrix,(L$4+1),FALSE)*$E1228</f>
        <v>2469.4890198530907</v>
      </c>
      <c r="M1228" s="5">
        <f t="shared" si="611"/>
        <v>1287512.4060990894</v>
      </c>
      <c r="N1228" s="5">
        <f>VLOOKUP(CONCATENATE($F1228," ",$G1228),AllocFactorMatrix,(N$4+1),FALSE)*$E1228</f>
        <v>822305.9034409069</v>
      </c>
      <c r="O1228" s="5">
        <f>VLOOKUP(CONCATENATE($F1228," ",$G1228),AllocFactorMatrix,(O$4+1),FALSE)*$E1228</f>
        <v>146649.18399631136</v>
      </c>
      <c r="P1228" s="5">
        <f>VLOOKUP(CONCATENATE($F1228," ",$G1228),AllocFactorMatrix,(P$4+1),FALSE)*$E1228</f>
        <v>29863.144380746089</v>
      </c>
      <c r="Q1228" s="5">
        <f>VLOOKUP(CONCATENATE($F1228," ",$G1228),AllocFactorMatrix,(Q$4+1),FALSE)*$E1228</f>
        <v>1127.9410698481443</v>
      </c>
      <c r="R1228" s="5">
        <f t="shared" si="612"/>
        <v>999946.17288781248</v>
      </c>
      <c r="S1228" s="5">
        <f>VLOOKUP(CONCATENATE($F1228," ",$G1228),AllocFactorMatrix,(S$4+1),FALSE)*$E1228</f>
        <v>43064.175111345758</v>
      </c>
      <c r="T1228" s="5">
        <f>VLOOKUP(CONCATENATE($F1228," ",$G1228),AllocFactorMatrix,(T$4+1),FALSE)*$E1228</f>
        <v>680852.79650600953</v>
      </c>
      <c r="U1228" s="5">
        <f>VLOOKUP(CONCATENATE($F1228," ",$G1228),AllocFactorMatrix,(U$4+1),FALSE)*$E1228</f>
        <v>2928237.0653463528</v>
      </c>
      <c r="V1228" s="5">
        <f>VLOOKUP(CONCATENATE($F1228," ",$G1228),AllocFactorMatrix,(V$4+1),FALSE)*$E1228</f>
        <v>550831.97666947916</v>
      </c>
      <c r="W1228" s="5">
        <f t="shared" si="613"/>
        <v>4202986.0136331869</v>
      </c>
      <c r="X1228" s="5">
        <f>VLOOKUP(CONCATENATE($F1228," ",$G1228),AllocFactorMatrix,(X$4+1),FALSE)*$E1228</f>
        <v>225879.28011868056</v>
      </c>
      <c r="Y1228" s="5">
        <f>VLOOKUP(CONCATENATE($F1228," ",$G1228),AllocFactorMatrix,(Y$4+1),FALSE)*$E1228</f>
        <v>4532.2226978995232</v>
      </c>
      <c r="Z1228" s="5">
        <f t="shared" si="602"/>
        <v>230411.50281658009</v>
      </c>
      <c r="AA1228" s="5">
        <f>VLOOKUP(CONCATENATE($F1228," ",$G1228),AllocFactorMatrix,(AA$4+1),FALSE)*$E1228</f>
        <v>4042.7620814332031</v>
      </c>
      <c r="AB1228" s="5">
        <f>VLOOKUP(CONCATENATE($F1228," ",$G1228),AllocFactorMatrix,(AB$4+1),FALSE)*$E1228</f>
        <v>90556.486055575195</v>
      </c>
      <c r="AC1228" s="5">
        <f>VLOOKUP(CONCATENATE($F1228," ",$G1228),AllocFactorMatrix,(AC$4+1),FALSE)*$E1228</f>
        <v>18677.866942894929</v>
      </c>
    </row>
    <row r="1229" spans="1:29" s="48" customFormat="1" hidden="1" outlineLevel="1">
      <c r="A1229" s="53"/>
      <c r="B1229" s="104"/>
      <c r="C1229" s="52"/>
      <c r="D1229" s="52"/>
      <c r="F1229" s="175" t="str">
        <f>F1236</f>
        <v>PROD_DEMAND</v>
      </c>
      <c r="G1229" s="52" t="str">
        <f>$G$8</f>
        <v>PRODUCTION</v>
      </c>
      <c r="H1229" s="50">
        <f t="shared" si="610"/>
        <v>3997480.9999999995</v>
      </c>
      <c r="I1229" s="51">
        <f>VLOOKUP(CONCATENATE($F1229," ",$G1229),AllocFactorMatrix,(I$4+1),FALSE)*$E1236</f>
        <v>2056248.181565922</v>
      </c>
      <c r="J1229" s="51">
        <f>VLOOKUP(CONCATENATE($F1229," ",$G1229),AllocFactorMatrix,(J$4+1),FALSE)*$E1236</f>
        <v>479517.39207619935</v>
      </c>
      <c r="K1229" s="51">
        <f>VLOOKUP(CONCATENATE($F1229," ",$G1229),AllocFactorMatrix,(K$4+1),FALSE)*$E1236</f>
        <v>6667.1905095165203</v>
      </c>
      <c r="L1229" s="51">
        <f>VLOOKUP(CONCATENATE($F1229," ",$G1229),AllocFactorMatrix,(L$4+1),FALSE)*$E1236</f>
        <v>928.56433946832271</v>
      </c>
      <c r="M1229" s="51">
        <f t="shared" si="611"/>
        <v>487113.14692518418</v>
      </c>
      <c r="N1229" s="51">
        <f>VLOOKUP(CONCATENATE($F1229," ",$G1229),AllocFactorMatrix,(N$4+1),FALSE)*$E1236</f>
        <v>285412.68244088138</v>
      </c>
      <c r="O1229" s="51">
        <f>VLOOKUP(CONCATENATE($F1229," ",$G1229),AllocFactorMatrix,(O$4+1),FALSE)*$E1236</f>
        <v>51143.551060639882</v>
      </c>
      <c r="P1229" s="51">
        <f>VLOOKUP(CONCATENATE($F1229," ",$G1229),AllocFactorMatrix,(P$4+1),FALSE)*$E1236</f>
        <v>10371.390244618069</v>
      </c>
      <c r="Q1229" s="51">
        <f>VLOOKUP(CONCATENATE($F1229," ",$G1229),AllocFactorMatrix,(Q$4+1),FALSE)*$E1236</f>
        <v>393.84885436884389</v>
      </c>
      <c r="R1229" s="51">
        <f t="shared" si="612"/>
        <v>347321.47260050819</v>
      </c>
      <c r="S1229" s="51">
        <f>VLOOKUP(CONCATENATE($F1229," ",$G1229),AllocFactorMatrix,(S$4+1),FALSE)*$E1236</f>
        <v>13516.337720945199</v>
      </c>
      <c r="T1229" s="51">
        <f>VLOOKUP(CONCATENATE($F1229," ",$G1229),AllocFactorMatrix,(T$4+1),FALSE)*$E1236</f>
        <v>182478.36423670093</v>
      </c>
      <c r="U1229" s="51">
        <f>VLOOKUP(CONCATENATE($F1229," ",$G1229),AllocFactorMatrix,(U$4+1),FALSE)*$E1236</f>
        <v>697906.49094560673</v>
      </c>
      <c r="V1229" s="51">
        <f>VLOOKUP(CONCATENATE($F1229," ",$G1229),AllocFactorMatrix,(V$4+1),FALSE)*$E1236</f>
        <v>126432.23370127652</v>
      </c>
      <c r="W1229" s="51">
        <f>SUBTOTAL(9,S1229:V1229)</f>
        <v>1020333.4266045293</v>
      </c>
      <c r="X1229" s="51">
        <f>VLOOKUP(CONCATENATE($F1229," ",$G1229),AllocFactorMatrix,(X$4+1),FALSE)*$E1236</f>
        <v>78334.25471631813</v>
      </c>
      <c r="Y1229" s="51">
        <f>VLOOKUP(CONCATENATE($F1229," ",$G1229),AllocFactorMatrix,(Y$4+1),FALSE)*$E1236</f>
        <v>1564.5359856862194</v>
      </c>
      <c r="Z1229" s="51">
        <f t="shared" ref="Z1229:Z1236" si="614">SUBTOTAL(9,X1229:Y1229)</f>
        <v>79898.790702004349</v>
      </c>
      <c r="AA1229" s="51">
        <f>VLOOKUP(CONCATENATE($F1229," ",$G1229),AllocFactorMatrix,(AA$4+1),FALSE)*$E1236</f>
        <v>1033.3555491429775</v>
      </c>
      <c r="AB1229" s="51">
        <f>VLOOKUP(CONCATENATE($F1229," ",$G1229),AllocFactorMatrix,(AB$4+1),FALSE)*$E1236</f>
        <v>4590.7537033938215</v>
      </c>
      <c r="AC1229" s="51">
        <f>VLOOKUP(CONCATENATE($F1229," ",$G1229),AllocFactorMatrix,(AC$4+1),FALSE)*$E1236</f>
        <v>941.87234931492708</v>
      </c>
    </row>
    <row r="1230" spans="1:29" s="48" customFormat="1" hidden="1" outlineLevel="1">
      <c r="A1230" s="53"/>
      <c r="B1230" s="104"/>
      <c r="C1230" s="52"/>
      <c r="D1230" s="52"/>
      <c r="F1230" s="175" t="str">
        <f>F1236</f>
        <v>PROD_DEMAND</v>
      </c>
      <c r="G1230" s="52" t="str">
        <f>$G$9</f>
        <v>BULKTRAN</v>
      </c>
      <c r="H1230" s="50">
        <f t="shared" si="610"/>
        <v>0</v>
      </c>
      <c r="I1230" s="51">
        <f>VLOOKUP(CONCATENATE($F1230," ",$G1230),AllocFactorMatrix,(I$4+1),FALSE)*$E1236</f>
        <v>0</v>
      </c>
      <c r="J1230" s="51">
        <f>VLOOKUP(CONCATENATE($F1230," ",$G1230),AllocFactorMatrix,(J$4+1),FALSE)*$E1236</f>
        <v>0</v>
      </c>
      <c r="K1230" s="51">
        <f>VLOOKUP(CONCATENATE($F1230," ",$G1230),AllocFactorMatrix,(K$4+1),FALSE)*$E1236</f>
        <v>0</v>
      </c>
      <c r="L1230" s="51">
        <f>VLOOKUP(CONCATENATE($F1230," ",$G1230),AllocFactorMatrix,(L$4+1),FALSE)*$E1236</f>
        <v>0</v>
      </c>
      <c r="M1230" s="51">
        <f t="shared" si="611"/>
        <v>0</v>
      </c>
      <c r="N1230" s="51">
        <f>VLOOKUP(CONCATENATE($F1230," ",$G1230),AllocFactorMatrix,(N$4+1),FALSE)*$E1236</f>
        <v>0</v>
      </c>
      <c r="O1230" s="51">
        <f>VLOOKUP(CONCATENATE($F1230," ",$G1230),AllocFactorMatrix,(O$4+1),FALSE)*$E1236</f>
        <v>0</v>
      </c>
      <c r="P1230" s="51">
        <f>VLOOKUP(CONCATENATE($F1230," ",$G1230),AllocFactorMatrix,(P$4+1),FALSE)*$E1236</f>
        <v>0</v>
      </c>
      <c r="Q1230" s="51">
        <f>VLOOKUP(CONCATENATE($F1230," ",$G1230),AllocFactorMatrix,(Q$4+1),FALSE)*$E1236</f>
        <v>0</v>
      </c>
      <c r="R1230" s="51">
        <f t="shared" si="612"/>
        <v>0</v>
      </c>
      <c r="S1230" s="51">
        <f>VLOOKUP(CONCATENATE($F1230," ",$G1230),AllocFactorMatrix,(S$4+1),FALSE)*$E1236</f>
        <v>0</v>
      </c>
      <c r="T1230" s="51">
        <f>VLOOKUP(CONCATENATE($F1230," ",$G1230),AllocFactorMatrix,(T$4+1),FALSE)*$E1236</f>
        <v>0</v>
      </c>
      <c r="U1230" s="51">
        <f>VLOOKUP(CONCATENATE($F1230," ",$G1230),AllocFactorMatrix,(U$4+1),FALSE)*$E1236</f>
        <v>0</v>
      </c>
      <c r="V1230" s="51">
        <f>VLOOKUP(CONCATENATE($F1230," ",$G1230),AllocFactorMatrix,(V$4+1),FALSE)*$E1236</f>
        <v>0</v>
      </c>
      <c r="W1230" s="51">
        <f t="shared" ref="W1230:W1236" si="615">SUBTOTAL(9,S1230:V1230)</f>
        <v>0</v>
      </c>
      <c r="X1230" s="51">
        <f>VLOOKUP(CONCATENATE($F1230," ",$G1230),AllocFactorMatrix,(X$4+1),FALSE)*$E1236</f>
        <v>0</v>
      </c>
      <c r="Y1230" s="51">
        <f>VLOOKUP(CONCATENATE($F1230," ",$G1230),AllocFactorMatrix,(Y$4+1),FALSE)*$E1236</f>
        <v>0</v>
      </c>
      <c r="Z1230" s="51">
        <f t="shared" si="614"/>
        <v>0</v>
      </c>
      <c r="AA1230" s="51">
        <f>VLOOKUP(CONCATENATE($F1230," ",$G1230),AllocFactorMatrix,(AA$4+1),FALSE)*$E1236</f>
        <v>0</v>
      </c>
      <c r="AB1230" s="51">
        <f>VLOOKUP(CONCATENATE($F1230," ",$G1230),AllocFactorMatrix,(AB$4+1),FALSE)*$E1236</f>
        <v>0</v>
      </c>
      <c r="AC1230" s="51">
        <f>VLOOKUP(CONCATENATE($F1230," ",$G1230),AllocFactorMatrix,(AC$4+1),FALSE)*$E1236</f>
        <v>0</v>
      </c>
    </row>
    <row r="1231" spans="1:29" s="48" customFormat="1" hidden="1" outlineLevel="1">
      <c r="A1231" s="53"/>
      <c r="B1231" s="104"/>
      <c r="C1231" s="52"/>
      <c r="D1231" s="52"/>
      <c r="F1231" s="175" t="str">
        <f>F1236</f>
        <v>PROD_DEMAND</v>
      </c>
      <c r="G1231" s="52" t="str">
        <f>$G$10</f>
        <v>SUBTRAN</v>
      </c>
      <c r="H1231" s="50">
        <f t="shared" si="610"/>
        <v>0</v>
      </c>
      <c r="I1231" s="51">
        <f>VLOOKUP(CONCATENATE($F1231," ",$G1231),AllocFactorMatrix,(I$4+1),FALSE)*$E1236</f>
        <v>0</v>
      </c>
      <c r="J1231" s="51">
        <f>VLOOKUP(CONCATENATE($F1231," ",$G1231),AllocFactorMatrix,(J$4+1),FALSE)*$E1236</f>
        <v>0</v>
      </c>
      <c r="K1231" s="51">
        <f>VLOOKUP(CONCATENATE($F1231," ",$G1231),AllocFactorMatrix,(K$4+1),FALSE)*$E1236</f>
        <v>0</v>
      </c>
      <c r="L1231" s="51">
        <f>VLOOKUP(CONCATENATE($F1231," ",$G1231),AllocFactorMatrix,(L$4+1),FALSE)*$E1236</f>
        <v>0</v>
      </c>
      <c r="M1231" s="51">
        <f t="shared" si="611"/>
        <v>0</v>
      </c>
      <c r="N1231" s="51">
        <f>VLOOKUP(CONCATENATE($F1231," ",$G1231),AllocFactorMatrix,(N$4+1),FALSE)*$E1236</f>
        <v>0</v>
      </c>
      <c r="O1231" s="51">
        <f>VLOOKUP(CONCATENATE($F1231," ",$G1231),AllocFactorMatrix,(O$4+1),FALSE)*$E1236</f>
        <v>0</v>
      </c>
      <c r="P1231" s="51">
        <f>VLOOKUP(CONCATENATE($F1231," ",$G1231),AllocFactorMatrix,(P$4+1),FALSE)*$E1236</f>
        <v>0</v>
      </c>
      <c r="Q1231" s="51">
        <f>VLOOKUP(CONCATENATE($F1231," ",$G1231),AllocFactorMatrix,(Q$4+1),FALSE)*$E1236</f>
        <v>0</v>
      </c>
      <c r="R1231" s="51">
        <f t="shared" si="612"/>
        <v>0</v>
      </c>
      <c r="S1231" s="51">
        <f>VLOOKUP(CONCATENATE($F1231," ",$G1231),AllocFactorMatrix,(S$4+1),FALSE)*$E1236</f>
        <v>0</v>
      </c>
      <c r="T1231" s="51">
        <f>VLOOKUP(CONCATENATE($F1231," ",$G1231),AllocFactorMatrix,(T$4+1),FALSE)*$E1236</f>
        <v>0</v>
      </c>
      <c r="U1231" s="51">
        <f>VLOOKUP(CONCATENATE($F1231," ",$G1231),AllocFactorMatrix,(U$4+1),FALSE)*$E1236</f>
        <v>0</v>
      </c>
      <c r="V1231" s="51">
        <f>VLOOKUP(CONCATENATE($F1231," ",$G1231),AllocFactorMatrix,(V$4+1),FALSE)*$E1236</f>
        <v>0</v>
      </c>
      <c r="W1231" s="51">
        <f t="shared" si="615"/>
        <v>0</v>
      </c>
      <c r="X1231" s="51">
        <f>VLOOKUP(CONCATENATE($F1231," ",$G1231),AllocFactorMatrix,(X$4+1),FALSE)*$E1236</f>
        <v>0</v>
      </c>
      <c r="Y1231" s="51">
        <f>VLOOKUP(CONCATENATE($F1231," ",$G1231),AllocFactorMatrix,(Y$4+1),FALSE)*$E1236</f>
        <v>0</v>
      </c>
      <c r="Z1231" s="51">
        <f t="shared" si="614"/>
        <v>0</v>
      </c>
      <c r="AA1231" s="51">
        <f>VLOOKUP(CONCATENATE($F1231," ",$G1231),AllocFactorMatrix,(AA$4+1),FALSE)*$E1236</f>
        <v>0</v>
      </c>
      <c r="AB1231" s="51">
        <f>VLOOKUP(CONCATENATE($F1231," ",$G1231),AllocFactorMatrix,(AB$4+1),FALSE)*$E1236</f>
        <v>0</v>
      </c>
      <c r="AC1231" s="51">
        <f>VLOOKUP(CONCATENATE($F1231," ",$G1231),AllocFactorMatrix,(AC$4+1),FALSE)*$E1236</f>
        <v>0</v>
      </c>
    </row>
    <row r="1232" spans="1:29" s="48" customFormat="1" hidden="1" outlineLevel="1">
      <c r="A1232" s="53"/>
      <c r="B1232" s="104"/>
      <c r="C1232" s="52"/>
      <c r="D1232" s="52"/>
      <c r="F1232" s="175" t="str">
        <f>F1236</f>
        <v>PROD_DEMAND</v>
      </c>
      <c r="G1232" s="52" t="str">
        <f>$G$11</f>
        <v>DISTPRI</v>
      </c>
      <c r="H1232" s="50">
        <f t="shared" si="610"/>
        <v>0</v>
      </c>
      <c r="I1232" s="51">
        <f>VLOOKUP(CONCATENATE($F1232," ",$G1232),AllocFactorMatrix,(I$4+1),FALSE)*$E1236</f>
        <v>0</v>
      </c>
      <c r="J1232" s="51">
        <f>VLOOKUP(CONCATENATE($F1232," ",$G1232),AllocFactorMatrix,(J$4+1),FALSE)*$E1236</f>
        <v>0</v>
      </c>
      <c r="K1232" s="51">
        <f>VLOOKUP(CONCATENATE($F1232," ",$G1232),AllocFactorMatrix,(K$4+1),FALSE)*$E1236</f>
        <v>0</v>
      </c>
      <c r="L1232" s="51">
        <f>VLOOKUP(CONCATENATE($F1232," ",$G1232),AllocFactorMatrix,(L$4+1),FALSE)*$E1236</f>
        <v>0</v>
      </c>
      <c r="M1232" s="51">
        <f t="shared" si="611"/>
        <v>0</v>
      </c>
      <c r="N1232" s="51">
        <f>VLOOKUP(CONCATENATE($F1232," ",$G1232),AllocFactorMatrix,(N$4+1),FALSE)*$E1236</f>
        <v>0</v>
      </c>
      <c r="O1232" s="51">
        <f>VLOOKUP(CONCATENATE($F1232," ",$G1232),AllocFactorMatrix,(O$4+1),FALSE)*$E1236</f>
        <v>0</v>
      </c>
      <c r="P1232" s="51">
        <f>VLOOKUP(CONCATENATE($F1232," ",$G1232),AllocFactorMatrix,(P$4+1),FALSE)*$E1236</f>
        <v>0</v>
      </c>
      <c r="Q1232" s="51">
        <f>VLOOKUP(CONCATENATE($F1232," ",$G1232),AllocFactorMatrix,(Q$4+1),FALSE)*$E1236</f>
        <v>0</v>
      </c>
      <c r="R1232" s="51">
        <f t="shared" si="612"/>
        <v>0</v>
      </c>
      <c r="S1232" s="51">
        <f>VLOOKUP(CONCATENATE($F1232," ",$G1232),AllocFactorMatrix,(S$4+1),FALSE)*$E1236</f>
        <v>0</v>
      </c>
      <c r="T1232" s="51">
        <f>VLOOKUP(CONCATENATE($F1232," ",$G1232),AllocFactorMatrix,(T$4+1),FALSE)*$E1236</f>
        <v>0</v>
      </c>
      <c r="U1232" s="51">
        <f>VLOOKUP(CONCATENATE($F1232," ",$G1232),AllocFactorMatrix,(U$4+1),FALSE)*$E1236</f>
        <v>0</v>
      </c>
      <c r="V1232" s="51">
        <f>VLOOKUP(CONCATENATE($F1232," ",$G1232),AllocFactorMatrix,(V$4+1),FALSE)*$E1236</f>
        <v>0</v>
      </c>
      <c r="W1232" s="51">
        <f t="shared" si="615"/>
        <v>0</v>
      </c>
      <c r="X1232" s="51">
        <f>VLOOKUP(CONCATENATE($F1232," ",$G1232),AllocFactorMatrix,(X$4+1),FALSE)*$E1236</f>
        <v>0</v>
      </c>
      <c r="Y1232" s="51">
        <f>VLOOKUP(CONCATENATE($F1232," ",$G1232),AllocFactorMatrix,(Y$4+1),FALSE)*$E1236</f>
        <v>0</v>
      </c>
      <c r="Z1232" s="51">
        <f t="shared" si="614"/>
        <v>0</v>
      </c>
      <c r="AA1232" s="51">
        <f>VLOOKUP(CONCATENATE($F1232," ",$G1232),AllocFactorMatrix,(AA$4+1),FALSE)*$E1236</f>
        <v>0</v>
      </c>
      <c r="AB1232" s="51">
        <f>VLOOKUP(CONCATENATE($F1232," ",$G1232),AllocFactorMatrix,(AB$4+1),FALSE)*$E1236</f>
        <v>0</v>
      </c>
      <c r="AC1232" s="51">
        <f>VLOOKUP(CONCATENATE($F1232," ",$G1232),AllocFactorMatrix,(AC$4+1),FALSE)*$E1236</f>
        <v>0</v>
      </c>
    </row>
    <row r="1233" spans="1:29" s="48" customFormat="1" hidden="1" outlineLevel="1">
      <c r="A1233" s="53"/>
      <c r="B1233" s="104"/>
      <c r="C1233" s="52"/>
      <c r="D1233" s="52"/>
      <c r="F1233" s="175" t="str">
        <f>F1236</f>
        <v>PROD_DEMAND</v>
      </c>
      <c r="G1233" s="52" t="str">
        <f>$G$12</f>
        <v>DISTSEC</v>
      </c>
      <c r="H1233" s="50">
        <f t="shared" si="610"/>
        <v>0</v>
      </c>
      <c r="I1233" s="51">
        <f>VLOOKUP(CONCATENATE($F1233," ",$G1233),AllocFactorMatrix,(I$4+1),FALSE)*$E1236</f>
        <v>0</v>
      </c>
      <c r="J1233" s="51">
        <f>VLOOKUP(CONCATENATE($F1233," ",$G1233),AllocFactorMatrix,(J$4+1),FALSE)*$E1236</f>
        <v>0</v>
      </c>
      <c r="K1233" s="51">
        <f>VLOOKUP(CONCATENATE($F1233," ",$G1233),AllocFactorMatrix,(K$4+1),FALSE)*$E1236</f>
        <v>0</v>
      </c>
      <c r="L1233" s="51">
        <f>VLOOKUP(CONCATENATE($F1233," ",$G1233),AllocFactorMatrix,(L$4+1),FALSE)*$E1236</f>
        <v>0</v>
      </c>
      <c r="M1233" s="51">
        <f t="shared" si="611"/>
        <v>0</v>
      </c>
      <c r="N1233" s="51">
        <f>VLOOKUP(CONCATENATE($F1233," ",$G1233),AllocFactorMatrix,(N$4+1),FALSE)*$E1236</f>
        <v>0</v>
      </c>
      <c r="O1233" s="51">
        <f>VLOOKUP(CONCATENATE($F1233," ",$G1233),AllocFactorMatrix,(O$4+1),FALSE)*$E1236</f>
        <v>0</v>
      </c>
      <c r="P1233" s="51">
        <f>VLOOKUP(CONCATENATE($F1233," ",$G1233),AllocFactorMatrix,(P$4+1),FALSE)*$E1236</f>
        <v>0</v>
      </c>
      <c r="Q1233" s="51">
        <f>VLOOKUP(CONCATENATE($F1233," ",$G1233),AllocFactorMatrix,(Q$4+1),FALSE)*$E1236</f>
        <v>0</v>
      </c>
      <c r="R1233" s="51">
        <f t="shared" si="612"/>
        <v>0</v>
      </c>
      <c r="S1233" s="51">
        <f>VLOOKUP(CONCATENATE($F1233," ",$G1233),AllocFactorMatrix,(S$4+1),FALSE)*$E1236</f>
        <v>0</v>
      </c>
      <c r="T1233" s="51">
        <f>VLOOKUP(CONCATENATE($F1233," ",$G1233),AllocFactorMatrix,(T$4+1),FALSE)*$E1236</f>
        <v>0</v>
      </c>
      <c r="U1233" s="51">
        <f>VLOOKUP(CONCATENATE($F1233," ",$G1233),AllocFactorMatrix,(U$4+1),FALSE)*$E1236</f>
        <v>0</v>
      </c>
      <c r="V1233" s="51">
        <f>VLOOKUP(CONCATENATE($F1233," ",$G1233),AllocFactorMatrix,(V$4+1),FALSE)*$E1236</f>
        <v>0</v>
      </c>
      <c r="W1233" s="51">
        <f t="shared" si="615"/>
        <v>0</v>
      </c>
      <c r="X1233" s="51">
        <f>VLOOKUP(CONCATENATE($F1233," ",$G1233),AllocFactorMatrix,(X$4+1),FALSE)*$E1236</f>
        <v>0</v>
      </c>
      <c r="Y1233" s="51">
        <f>VLOOKUP(CONCATENATE($F1233," ",$G1233),AllocFactorMatrix,(Y$4+1),FALSE)*$E1236</f>
        <v>0</v>
      </c>
      <c r="Z1233" s="51">
        <f t="shared" si="614"/>
        <v>0</v>
      </c>
      <c r="AA1233" s="51">
        <f>VLOOKUP(CONCATENATE($F1233," ",$G1233),AllocFactorMatrix,(AA$4+1),FALSE)*$E1236</f>
        <v>0</v>
      </c>
      <c r="AB1233" s="51">
        <f>VLOOKUP(CONCATENATE($F1233," ",$G1233),AllocFactorMatrix,(AB$4+1),FALSE)*$E1236</f>
        <v>0</v>
      </c>
      <c r="AC1233" s="51">
        <f>VLOOKUP(CONCATENATE($F1233," ",$G1233),AllocFactorMatrix,(AC$4+1),FALSE)*$E1236</f>
        <v>0</v>
      </c>
    </row>
    <row r="1234" spans="1:29" s="48" customFormat="1" hidden="1" outlineLevel="1">
      <c r="A1234" s="53"/>
      <c r="B1234" s="104"/>
      <c r="C1234" s="52"/>
      <c r="D1234" s="52"/>
      <c r="F1234" s="175" t="str">
        <f>F1236</f>
        <v>PROD_DEMAND</v>
      </c>
      <c r="G1234" s="52" t="str">
        <f>$G$13</f>
        <v>ENERGY</v>
      </c>
      <c r="H1234" s="50">
        <f t="shared" si="610"/>
        <v>0</v>
      </c>
      <c r="I1234" s="51">
        <f>VLOOKUP(CONCATENATE($F1234," ",$G1234),AllocFactorMatrix,(I$4+1),FALSE)*$E1236</f>
        <v>0</v>
      </c>
      <c r="J1234" s="51">
        <f>VLOOKUP(CONCATENATE($F1234," ",$G1234),AllocFactorMatrix,(J$4+1),FALSE)*$E1236</f>
        <v>0</v>
      </c>
      <c r="K1234" s="51">
        <f>VLOOKUP(CONCATENATE($F1234," ",$G1234),AllocFactorMatrix,(K$4+1),FALSE)*$E1236</f>
        <v>0</v>
      </c>
      <c r="L1234" s="51">
        <f>VLOOKUP(CONCATENATE($F1234," ",$G1234),AllocFactorMatrix,(L$4+1),FALSE)*$E1236</f>
        <v>0</v>
      </c>
      <c r="M1234" s="51">
        <f t="shared" si="611"/>
        <v>0</v>
      </c>
      <c r="N1234" s="51">
        <f>VLOOKUP(CONCATENATE($F1234," ",$G1234),AllocFactorMatrix,(N$4+1),FALSE)*$E1236</f>
        <v>0</v>
      </c>
      <c r="O1234" s="51">
        <f>VLOOKUP(CONCATENATE($F1234," ",$G1234),AllocFactorMatrix,(O$4+1),FALSE)*$E1236</f>
        <v>0</v>
      </c>
      <c r="P1234" s="51">
        <f>VLOOKUP(CONCATENATE($F1234," ",$G1234),AllocFactorMatrix,(P$4+1),FALSE)*$E1236</f>
        <v>0</v>
      </c>
      <c r="Q1234" s="51">
        <f>VLOOKUP(CONCATENATE($F1234," ",$G1234),AllocFactorMatrix,(Q$4+1),FALSE)*$E1236</f>
        <v>0</v>
      </c>
      <c r="R1234" s="51">
        <f t="shared" si="612"/>
        <v>0</v>
      </c>
      <c r="S1234" s="51">
        <f>VLOOKUP(CONCATENATE($F1234," ",$G1234),AllocFactorMatrix,(S$4+1),FALSE)*$E1236</f>
        <v>0</v>
      </c>
      <c r="T1234" s="51">
        <f>VLOOKUP(CONCATENATE($F1234," ",$G1234),AllocFactorMatrix,(T$4+1),FALSE)*$E1236</f>
        <v>0</v>
      </c>
      <c r="U1234" s="51">
        <f>VLOOKUP(CONCATENATE($F1234," ",$G1234),AllocFactorMatrix,(U$4+1),FALSE)*$E1236</f>
        <v>0</v>
      </c>
      <c r="V1234" s="51">
        <f>VLOOKUP(CONCATENATE($F1234," ",$G1234),AllocFactorMatrix,(V$4+1),FALSE)*$E1236</f>
        <v>0</v>
      </c>
      <c r="W1234" s="51">
        <f t="shared" si="615"/>
        <v>0</v>
      </c>
      <c r="X1234" s="51">
        <f>VLOOKUP(CONCATENATE($F1234," ",$G1234),AllocFactorMatrix,(X$4+1),FALSE)*$E1236</f>
        <v>0</v>
      </c>
      <c r="Y1234" s="51">
        <f>VLOOKUP(CONCATENATE($F1234," ",$G1234),AllocFactorMatrix,(Y$4+1),FALSE)*$E1236</f>
        <v>0</v>
      </c>
      <c r="Z1234" s="51">
        <f t="shared" si="614"/>
        <v>0</v>
      </c>
      <c r="AA1234" s="51">
        <f>VLOOKUP(CONCATENATE($F1234," ",$G1234),AllocFactorMatrix,(AA$4+1),FALSE)*$E1236</f>
        <v>0</v>
      </c>
      <c r="AB1234" s="51">
        <f>VLOOKUP(CONCATENATE($F1234," ",$G1234),AllocFactorMatrix,(AB$4+1),FALSE)*$E1236</f>
        <v>0</v>
      </c>
      <c r="AC1234" s="51">
        <f>VLOOKUP(CONCATENATE($F1234," ",$G1234),AllocFactorMatrix,(AC$4+1),FALSE)*$E1236</f>
        <v>0</v>
      </c>
    </row>
    <row r="1235" spans="1:29" s="48" customFormat="1" hidden="1" outlineLevel="1">
      <c r="A1235" s="53"/>
      <c r="B1235" s="104"/>
      <c r="C1235" s="52"/>
      <c r="D1235" s="52"/>
      <c r="F1235" s="175" t="str">
        <f>F1236</f>
        <v>PROD_DEMAND</v>
      </c>
      <c r="G1235" s="52" t="str">
        <f>$G$14</f>
        <v>CUSTOMER</v>
      </c>
      <c r="H1235" s="50">
        <f t="shared" si="610"/>
        <v>0</v>
      </c>
      <c r="I1235" s="51">
        <f>VLOOKUP(CONCATENATE($F1235," ",$G1235),AllocFactorMatrix,(I$4+1),FALSE)*$E1236</f>
        <v>0</v>
      </c>
      <c r="J1235" s="51">
        <f>VLOOKUP(CONCATENATE($F1235," ",$G1235),AllocFactorMatrix,(J$4+1),FALSE)*$E1236</f>
        <v>0</v>
      </c>
      <c r="K1235" s="51">
        <f>VLOOKUP(CONCATENATE($F1235," ",$G1235),AllocFactorMatrix,(K$4+1),FALSE)*$E1236</f>
        <v>0</v>
      </c>
      <c r="L1235" s="51">
        <f>VLOOKUP(CONCATENATE($F1235," ",$G1235),AllocFactorMatrix,(L$4+1),FALSE)*$E1236</f>
        <v>0</v>
      </c>
      <c r="M1235" s="51">
        <f t="shared" si="611"/>
        <v>0</v>
      </c>
      <c r="N1235" s="51">
        <f>VLOOKUP(CONCATENATE($F1235," ",$G1235),AllocFactorMatrix,(N$4+1),FALSE)*$E1236</f>
        <v>0</v>
      </c>
      <c r="O1235" s="51">
        <f>VLOOKUP(CONCATENATE($F1235," ",$G1235),AllocFactorMatrix,(O$4+1),FALSE)*$E1236</f>
        <v>0</v>
      </c>
      <c r="P1235" s="51">
        <f>VLOOKUP(CONCATENATE($F1235," ",$G1235),AllocFactorMatrix,(P$4+1),FALSE)*$E1236</f>
        <v>0</v>
      </c>
      <c r="Q1235" s="51">
        <f>VLOOKUP(CONCATENATE($F1235," ",$G1235),AllocFactorMatrix,(Q$4+1),FALSE)*$E1236</f>
        <v>0</v>
      </c>
      <c r="R1235" s="51">
        <f t="shared" si="612"/>
        <v>0</v>
      </c>
      <c r="S1235" s="51">
        <f>VLOOKUP(CONCATENATE($F1235," ",$G1235),AllocFactorMatrix,(S$4+1),FALSE)*$E1236</f>
        <v>0</v>
      </c>
      <c r="T1235" s="51">
        <f>VLOOKUP(CONCATENATE($F1235," ",$G1235),AllocFactorMatrix,(T$4+1),FALSE)*$E1236</f>
        <v>0</v>
      </c>
      <c r="U1235" s="51">
        <f>VLOOKUP(CONCATENATE($F1235," ",$G1235),AllocFactorMatrix,(U$4+1),FALSE)*$E1236</f>
        <v>0</v>
      </c>
      <c r="V1235" s="51">
        <f>VLOOKUP(CONCATENATE($F1235," ",$G1235),AllocFactorMatrix,(V$4+1),FALSE)*$E1236</f>
        <v>0</v>
      </c>
      <c r="W1235" s="51">
        <f t="shared" si="615"/>
        <v>0</v>
      </c>
      <c r="X1235" s="51">
        <f>VLOOKUP(CONCATENATE($F1235," ",$G1235),AllocFactorMatrix,(X$4+1),FALSE)*$E1236</f>
        <v>0</v>
      </c>
      <c r="Y1235" s="51">
        <f>VLOOKUP(CONCATENATE($F1235," ",$G1235),AllocFactorMatrix,(Y$4+1),FALSE)*$E1236</f>
        <v>0</v>
      </c>
      <c r="Z1235" s="51">
        <f t="shared" si="614"/>
        <v>0</v>
      </c>
      <c r="AA1235" s="51">
        <f>VLOOKUP(CONCATENATE($F1235," ",$G1235),AllocFactorMatrix,(AA$4+1),FALSE)*$E1236</f>
        <v>0</v>
      </c>
      <c r="AB1235" s="51">
        <f>VLOOKUP(CONCATENATE($F1235," ",$G1235),AllocFactorMatrix,(AB$4+1),FALSE)*$E1236</f>
        <v>0</v>
      </c>
      <c r="AC1235" s="51">
        <f>VLOOKUP(CONCATENATE($F1235," ",$G1235),AllocFactorMatrix,(AC$4+1),FALSE)*$E1236</f>
        <v>0</v>
      </c>
    </row>
    <row r="1236" spans="1:29" s="48" customFormat="1" collapsed="1">
      <c r="A1236" s="53"/>
      <c r="B1236" s="104"/>
      <c r="C1236" s="52"/>
      <c r="D1236" s="52" t="s">
        <v>468</v>
      </c>
      <c r="E1236" s="58">
        <v>3997481</v>
      </c>
      <c r="F1236" s="92" t="s">
        <v>29</v>
      </c>
      <c r="G1236" s="52" t="str">
        <f>$G$15</f>
        <v>TOTAL</v>
      </c>
      <c r="H1236" s="50">
        <f t="shared" si="610"/>
        <v>3997480.9999999995</v>
      </c>
      <c r="I1236" s="51">
        <f>VLOOKUP(CONCATENATE($F1236," ",$G1236),AllocFactorMatrix,(I$4+1),FALSE)*$E1236</f>
        <v>2056248.181565922</v>
      </c>
      <c r="J1236" s="51">
        <f>VLOOKUP(CONCATENATE($F1236," ",$G1236),AllocFactorMatrix,(J$4+1),FALSE)*$E1236</f>
        <v>479517.39207619935</v>
      </c>
      <c r="K1236" s="51">
        <f>VLOOKUP(CONCATENATE($F1236," ",$G1236),AllocFactorMatrix,(K$4+1),FALSE)*$E1236</f>
        <v>6667.1905095165203</v>
      </c>
      <c r="L1236" s="51">
        <f>VLOOKUP(CONCATENATE($F1236," ",$G1236),AllocFactorMatrix,(L$4+1),FALSE)*$E1236</f>
        <v>928.56433946832271</v>
      </c>
      <c r="M1236" s="51">
        <f t="shared" si="611"/>
        <v>487113.14692518418</v>
      </c>
      <c r="N1236" s="51">
        <f>VLOOKUP(CONCATENATE($F1236," ",$G1236),AllocFactorMatrix,(N$4+1),FALSE)*$E1236</f>
        <v>285412.68244088138</v>
      </c>
      <c r="O1236" s="51">
        <f>VLOOKUP(CONCATENATE($F1236," ",$G1236),AllocFactorMatrix,(O$4+1),FALSE)*$E1236</f>
        <v>51143.551060639882</v>
      </c>
      <c r="P1236" s="51">
        <f>VLOOKUP(CONCATENATE($F1236," ",$G1236),AllocFactorMatrix,(P$4+1),FALSE)*$E1236</f>
        <v>10371.390244618069</v>
      </c>
      <c r="Q1236" s="51">
        <f>VLOOKUP(CONCATENATE($F1236," ",$G1236),AllocFactorMatrix,(Q$4+1),FALSE)*$E1236</f>
        <v>393.84885436884389</v>
      </c>
      <c r="R1236" s="51">
        <f t="shared" si="612"/>
        <v>347321.47260050819</v>
      </c>
      <c r="S1236" s="51">
        <f>VLOOKUP(CONCATENATE($F1236," ",$G1236),AllocFactorMatrix,(S$4+1),FALSE)*$E1236</f>
        <v>13516.337720945199</v>
      </c>
      <c r="T1236" s="51">
        <f>VLOOKUP(CONCATENATE($F1236," ",$G1236),AllocFactorMatrix,(T$4+1),FALSE)*$E1236</f>
        <v>182478.36423670093</v>
      </c>
      <c r="U1236" s="51">
        <f>VLOOKUP(CONCATENATE($F1236," ",$G1236),AllocFactorMatrix,(U$4+1),FALSE)*$E1236</f>
        <v>697906.49094560673</v>
      </c>
      <c r="V1236" s="51">
        <f>VLOOKUP(CONCATENATE($F1236," ",$G1236),AllocFactorMatrix,(V$4+1),FALSE)*$E1236</f>
        <v>126432.23370127652</v>
      </c>
      <c r="W1236" s="51">
        <f t="shared" si="615"/>
        <v>1020333.4266045293</v>
      </c>
      <c r="X1236" s="51">
        <f>VLOOKUP(CONCATENATE($F1236," ",$G1236),AllocFactorMatrix,(X$4+1),FALSE)*$E1236</f>
        <v>78334.25471631813</v>
      </c>
      <c r="Y1236" s="51">
        <f>VLOOKUP(CONCATENATE($F1236," ",$G1236),AllocFactorMatrix,(Y$4+1),FALSE)*$E1236</f>
        <v>1564.5359856862194</v>
      </c>
      <c r="Z1236" s="51">
        <f t="shared" si="614"/>
        <v>79898.790702004349</v>
      </c>
      <c r="AA1236" s="51">
        <f>VLOOKUP(CONCATENATE($F1236," ",$G1236),AllocFactorMatrix,(AA$4+1),FALSE)*$E1236</f>
        <v>1033.3555491429775</v>
      </c>
      <c r="AB1236" s="51">
        <f>VLOOKUP(CONCATENATE($F1236," ",$G1236),AllocFactorMatrix,(AB$4+1),FALSE)*$E1236</f>
        <v>4590.7537033938215</v>
      </c>
      <c r="AC1236" s="51">
        <f>VLOOKUP(CONCATENATE($F1236," ",$G1236),AllocFactorMatrix,(AC$4+1),FALSE)*$E1236</f>
        <v>941.87234931492708</v>
      </c>
    </row>
    <row r="1237" spans="1:29" hidden="1" outlineLevel="1">
      <c r="E1237" s="48"/>
      <c r="F1237" s="175" t="str">
        <f>F1244</f>
        <v>PROD_DEMAND</v>
      </c>
      <c r="G1237" s="52" t="str">
        <f>$G$8</f>
        <v>PRODUCTION</v>
      </c>
      <c r="H1237" s="4">
        <f t="shared" si="610"/>
        <v>1657009</v>
      </c>
      <c r="I1237" s="5">
        <f>VLOOKUP(CONCATENATE($F1237," ",$G1237),AllocFactorMatrix,(I$4+1),FALSE)*$E1244</f>
        <v>852342.19827145315</v>
      </c>
      <c r="J1237" s="5">
        <f>VLOOKUP(CONCATENATE($F1237," ",$G1237),AllocFactorMatrix,(J$4+1),FALSE)*$E1244</f>
        <v>198766.33167907264</v>
      </c>
      <c r="K1237" s="5">
        <f>VLOOKUP(CONCATENATE($F1237," ",$G1237),AllocFactorMatrix,(K$4+1),FALSE)*$E1244</f>
        <v>2763.6390714511112</v>
      </c>
      <c r="L1237" s="5">
        <f>VLOOKUP(CONCATENATE($F1237," ",$G1237),AllocFactorMatrix,(L$4+1),FALSE)*$E1244</f>
        <v>384.9022590921798</v>
      </c>
      <c r="M1237" s="5">
        <f t="shared" ref="M1237:M1244" si="616">SUBTOTAL(9,J1237:L1237)</f>
        <v>201914.87300961593</v>
      </c>
      <c r="N1237" s="5">
        <f>VLOOKUP(CONCATENATE($F1237," ",$G1237),AllocFactorMatrix,(N$4+1),FALSE)*$E1244</f>
        <v>118307.34993329109</v>
      </c>
      <c r="O1237" s="5">
        <f>VLOOKUP(CONCATENATE($F1237," ",$G1237),AllocFactorMatrix,(O$4+1),FALSE)*$E1244</f>
        <v>21199.681599347146</v>
      </c>
      <c r="P1237" s="5">
        <f>VLOOKUP(CONCATENATE($F1237," ",$G1237),AllocFactorMatrix,(P$4+1),FALSE)*$E1244</f>
        <v>4299.0790895177088</v>
      </c>
      <c r="Q1237" s="5">
        <f>VLOOKUP(CONCATENATE($F1237," ",$G1237),AllocFactorMatrix,(Q$4+1),FALSE)*$E1244</f>
        <v>163.25558428642029</v>
      </c>
      <c r="R1237" s="5">
        <f t="shared" ref="R1237:R1244" si="617">SUBTOTAL(9,N1237:Q1237)</f>
        <v>143969.36620644236</v>
      </c>
      <c r="S1237" s="5">
        <f>VLOOKUP(CONCATENATE($F1237," ",$G1237),AllocFactorMatrix,(S$4+1),FALSE)*$E1244</f>
        <v>5602.7016140028391</v>
      </c>
      <c r="T1237" s="5">
        <f>VLOOKUP(CONCATENATE($F1237," ",$G1237),AllocFactorMatrix,(T$4+1),FALSE)*$E1244</f>
        <v>75639.707066898263</v>
      </c>
      <c r="U1237" s="5">
        <f>VLOOKUP(CONCATENATE($F1237," ",$G1237),AllocFactorMatrix,(U$4+1),FALSE)*$E1244</f>
        <v>289291.51549570559</v>
      </c>
      <c r="V1237" s="5">
        <f>VLOOKUP(CONCATENATE($F1237," ",$G1237),AllocFactorMatrix,(V$4+1),FALSE)*$E1244</f>
        <v>52407.84112122572</v>
      </c>
      <c r="W1237" s="5">
        <f>SUBTOTAL(9,S1237:V1237)</f>
        <v>422941.76529783243</v>
      </c>
      <c r="X1237" s="5">
        <f>VLOOKUP(CONCATENATE($F1237," ",$G1237),AllocFactorMatrix,(X$4+1),FALSE)*$E1244</f>
        <v>32470.589622122428</v>
      </c>
      <c r="Y1237" s="5">
        <f>VLOOKUP(CONCATENATE($F1237," ",$G1237),AllocFactorMatrix,(Y$4+1),FALSE)*$E1244</f>
        <v>648.52095835000512</v>
      </c>
      <c r="Z1237" s="5">
        <f t="shared" si="602"/>
        <v>33119.110580472436</v>
      </c>
      <c r="AA1237" s="5">
        <f>VLOOKUP(CONCATENATE($F1237," ",$G1237),AllocFactorMatrix,(AA$4+1),FALSE)*$E1244</f>
        <v>428.33960815069685</v>
      </c>
      <c r="AB1237" s="5">
        <f>VLOOKUP(CONCATENATE($F1237," ",$G1237),AllocFactorMatrix,(AB$4+1),FALSE)*$E1244</f>
        <v>1902.9284199992176</v>
      </c>
      <c r="AC1237" s="5">
        <f>VLOOKUP(CONCATENATE($F1237," ",$G1237),AllocFactorMatrix,(AC$4+1),FALSE)*$E1244</f>
        <v>390.41860603364421</v>
      </c>
    </row>
    <row r="1238" spans="1:29" hidden="1" outlineLevel="1">
      <c r="E1238" s="48"/>
      <c r="F1238" s="175" t="str">
        <f>F1244</f>
        <v>PROD_DEMAND</v>
      </c>
      <c r="G1238" s="52" t="str">
        <f>$G$9</f>
        <v>BULKTRAN</v>
      </c>
      <c r="H1238" s="4">
        <f t="shared" si="610"/>
        <v>0</v>
      </c>
      <c r="I1238" s="5">
        <f>VLOOKUP(CONCATENATE($F1238," ",$G1238),AllocFactorMatrix,(I$4+1),FALSE)*$E1244</f>
        <v>0</v>
      </c>
      <c r="J1238" s="5">
        <f>VLOOKUP(CONCATENATE($F1238," ",$G1238),AllocFactorMatrix,(J$4+1),FALSE)*$E1244</f>
        <v>0</v>
      </c>
      <c r="K1238" s="5">
        <f>VLOOKUP(CONCATENATE($F1238," ",$G1238),AllocFactorMatrix,(K$4+1),FALSE)*$E1244</f>
        <v>0</v>
      </c>
      <c r="L1238" s="5">
        <f>VLOOKUP(CONCATENATE($F1238," ",$G1238),AllocFactorMatrix,(L$4+1),FALSE)*$E1244</f>
        <v>0</v>
      </c>
      <c r="M1238" s="5">
        <f t="shared" si="616"/>
        <v>0</v>
      </c>
      <c r="N1238" s="5">
        <f>VLOOKUP(CONCATENATE($F1238," ",$G1238),AllocFactorMatrix,(N$4+1),FALSE)*$E1244</f>
        <v>0</v>
      </c>
      <c r="O1238" s="5">
        <f>VLOOKUP(CONCATENATE($F1238," ",$G1238),AllocFactorMatrix,(O$4+1),FALSE)*$E1244</f>
        <v>0</v>
      </c>
      <c r="P1238" s="5">
        <f>VLOOKUP(CONCATENATE($F1238," ",$G1238),AllocFactorMatrix,(P$4+1),FALSE)*$E1244</f>
        <v>0</v>
      </c>
      <c r="Q1238" s="5">
        <f>VLOOKUP(CONCATENATE($F1238," ",$G1238),AllocFactorMatrix,(Q$4+1),FALSE)*$E1244</f>
        <v>0</v>
      </c>
      <c r="R1238" s="5">
        <f t="shared" si="617"/>
        <v>0</v>
      </c>
      <c r="S1238" s="5">
        <f>VLOOKUP(CONCATENATE($F1238," ",$G1238),AllocFactorMatrix,(S$4+1),FALSE)*$E1244</f>
        <v>0</v>
      </c>
      <c r="T1238" s="5">
        <f>VLOOKUP(CONCATENATE($F1238," ",$G1238),AllocFactorMatrix,(T$4+1),FALSE)*$E1244</f>
        <v>0</v>
      </c>
      <c r="U1238" s="5">
        <f>VLOOKUP(CONCATENATE($F1238," ",$G1238),AllocFactorMatrix,(U$4+1),FALSE)*$E1244</f>
        <v>0</v>
      </c>
      <c r="V1238" s="5">
        <f>VLOOKUP(CONCATENATE($F1238," ",$G1238),AllocFactorMatrix,(V$4+1),FALSE)*$E1244</f>
        <v>0</v>
      </c>
      <c r="W1238" s="5">
        <f t="shared" ref="W1238:W1244" si="618">SUBTOTAL(9,S1238:V1238)</f>
        <v>0</v>
      </c>
      <c r="X1238" s="5">
        <f>VLOOKUP(CONCATENATE($F1238," ",$G1238),AllocFactorMatrix,(X$4+1),FALSE)*$E1244</f>
        <v>0</v>
      </c>
      <c r="Y1238" s="5">
        <f>VLOOKUP(CONCATENATE($F1238," ",$G1238),AllocFactorMatrix,(Y$4+1),FALSE)*$E1244</f>
        <v>0</v>
      </c>
      <c r="Z1238" s="5">
        <f t="shared" si="602"/>
        <v>0</v>
      </c>
      <c r="AA1238" s="5">
        <f>VLOOKUP(CONCATENATE($F1238," ",$G1238),AllocFactorMatrix,(AA$4+1),FALSE)*$E1244</f>
        <v>0</v>
      </c>
      <c r="AB1238" s="5">
        <f>VLOOKUP(CONCATENATE($F1238," ",$G1238),AllocFactorMatrix,(AB$4+1),FALSE)*$E1244</f>
        <v>0</v>
      </c>
      <c r="AC1238" s="5">
        <f>VLOOKUP(CONCATENATE($F1238," ",$G1238),AllocFactorMatrix,(AC$4+1),FALSE)*$E1244</f>
        <v>0</v>
      </c>
    </row>
    <row r="1239" spans="1:29" hidden="1" outlineLevel="1">
      <c r="E1239" s="48"/>
      <c r="F1239" s="175" t="str">
        <f>F1244</f>
        <v>PROD_DEMAND</v>
      </c>
      <c r="G1239" s="52" t="str">
        <f>$G$10</f>
        <v>SUBTRAN</v>
      </c>
      <c r="H1239" s="4">
        <f t="shared" si="610"/>
        <v>0</v>
      </c>
      <c r="I1239" s="5">
        <f>VLOOKUP(CONCATENATE($F1239," ",$G1239),AllocFactorMatrix,(I$4+1),FALSE)*$E1244</f>
        <v>0</v>
      </c>
      <c r="J1239" s="5">
        <f>VLOOKUP(CONCATENATE($F1239," ",$G1239),AllocFactorMatrix,(J$4+1),FALSE)*$E1244</f>
        <v>0</v>
      </c>
      <c r="K1239" s="5">
        <f>VLOOKUP(CONCATENATE($F1239," ",$G1239),AllocFactorMatrix,(K$4+1),FALSE)*$E1244</f>
        <v>0</v>
      </c>
      <c r="L1239" s="5">
        <f>VLOOKUP(CONCATENATE($F1239," ",$G1239),AllocFactorMatrix,(L$4+1),FALSE)*$E1244</f>
        <v>0</v>
      </c>
      <c r="M1239" s="5">
        <f t="shared" si="616"/>
        <v>0</v>
      </c>
      <c r="N1239" s="5">
        <f>VLOOKUP(CONCATENATE($F1239," ",$G1239),AllocFactorMatrix,(N$4+1),FALSE)*$E1244</f>
        <v>0</v>
      </c>
      <c r="O1239" s="5">
        <f>VLOOKUP(CONCATENATE($F1239," ",$G1239),AllocFactorMatrix,(O$4+1),FALSE)*$E1244</f>
        <v>0</v>
      </c>
      <c r="P1239" s="5">
        <f>VLOOKUP(CONCATENATE($F1239," ",$G1239),AllocFactorMatrix,(P$4+1),FALSE)*$E1244</f>
        <v>0</v>
      </c>
      <c r="Q1239" s="5">
        <f>VLOOKUP(CONCATENATE($F1239," ",$G1239),AllocFactorMatrix,(Q$4+1),FALSE)*$E1244</f>
        <v>0</v>
      </c>
      <c r="R1239" s="5">
        <f t="shared" si="617"/>
        <v>0</v>
      </c>
      <c r="S1239" s="5">
        <f>VLOOKUP(CONCATENATE($F1239," ",$G1239),AllocFactorMatrix,(S$4+1),FALSE)*$E1244</f>
        <v>0</v>
      </c>
      <c r="T1239" s="5">
        <f>VLOOKUP(CONCATENATE($F1239," ",$G1239),AllocFactorMatrix,(T$4+1),FALSE)*$E1244</f>
        <v>0</v>
      </c>
      <c r="U1239" s="5">
        <f>VLOOKUP(CONCATENATE($F1239," ",$G1239),AllocFactorMatrix,(U$4+1),FALSE)*$E1244</f>
        <v>0</v>
      </c>
      <c r="V1239" s="5">
        <f>VLOOKUP(CONCATENATE($F1239," ",$G1239),AllocFactorMatrix,(V$4+1),FALSE)*$E1244</f>
        <v>0</v>
      </c>
      <c r="W1239" s="5">
        <f t="shared" si="618"/>
        <v>0</v>
      </c>
      <c r="X1239" s="5">
        <f>VLOOKUP(CONCATENATE($F1239," ",$G1239),AllocFactorMatrix,(X$4+1),FALSE)*$E1244</f>
        <v>0</v>
      </c>
      <c r="Y1239" s="5">
        <f>VLOOKUP(CONCATENATE($F1239," ",$G1239),AllocFactorMatrix,(Y$4+1),FALSE)*$E1244</f>
        <v>0</v>
      </c>
      <c r="Z1239" s="5">
        <f t="shared" si="602"/>
        <v>0</v>
      </c>
      <c r="AA1239" s="5">
        <f>VLOOKUP(CONCATENATE($F1239," ",$G1239),AllocFactorMatrix,(AA$4+1),FALSE)*$E1244</f>
        <v>0</v>
      </c>
      <c r="AB1239" s="5">
        <f>VLOOKUP(CONCATENATE($F1239," ",$G1239),AllocFactorMatrix,(AB$4+1),FALSE)*$E1244</f>
        <v>0</v>
      </c>
      <c r="AC1239" s="5">
        <f>VLOOKUP(CONCATENATE($F1239," ",$G1239),AllocFactorMatrix,(AC$4+1),FALSE)*$E1244</f>
        <v>0</v>
      </c>
    </row>
    <row r="1240" spans="1:29" hidden="1" outlineLevel="1">
      <c r="E1240" s="48"/>
      <c r="F1240" s="175" t="str">
        <f>F1244</f>
        <v>PROD_DEMAND</v>
      </c>
      <c r="G1240" s="52" t="str">
        <f>$G$11</f>
        <v>DISTPRI</v>
      </c>
      <c r="H1240" s="4">
        <f t="shared" si="610"/>
        <v>0</v>
      </c>
      <c r="I1240" s="5">
        <f>VLOOKUP(CONCATENATE($F1240," ",$G1240),AllocFactorMatrix,(I$4+1),FALSE)*$E1244</f>
        <v>0</v>
      </c>
      <c r="J1240" s="5">
        <f>VLOOKUP(CONCATENATE($F1240," ",$G1240),AllocFactorMatrix,(J$4+1),FALSE)*$E1244</f>
        <v>0</v>
      </c>
      <c r="K1240" s="5">
        <f>VLOOKUP(CONCATENATE($F1240," ",$G1240),AllocFactorMatrix,(K$4+1),FALSE)*$E1244</f>
        <v>0</v>
      </c>
      <c r="L1240" s="5">
        <f>VLOOKUP(CONCATENATE($F1240," ",$G1240),AllocFactorMatrix,(L$4+1),FALSE)*$E1244</f>
        <v>0</v>
      </c>
      <c r="M1240" s="5">
        <f t="shared" si="616"/>
        <v>0</v>
      </c>
      <c r="N1240" s="5">
        <f>VLOOKUP(CONCATENATE($F1240," ",$G1240),AllocFactorMatrix,(N$4+1),FALSE)*$E1244</f>
        <v>0</v>
      </c>
      <c r="O1240" s="5">
        <f>VLOOKUP(CONCATENATE($F1240," ",$G1240),AllocFactorMatrix,(O$4+1),FALSE)*$E1244</f>
        <v>0</v>
      </c>
      <c r="P1240" s="5">
        <f>VLOOKUP(CONCATENATE($F1240," ",$G1240),AllocFactorMatrix,(P$4+1),FALSE)*$E1244</f>
        <v>0</v>
      </c>
      <c r="Q1240" s="5">
        <f>VLOOKUP(CONCATENATE($F1240," ",$G1240),AllocFactorMatrix,(Q$4+1),FALSE)*$E1244</f>
        <v>0</v>
      </c>
      <c r="R1240" s="5">
        <f t="shared" si="617"/>
        <v>0</v>
      </c>
      <c r="S1240" s="5">
        <f>VLOOKUP(CONCATENATE($F1240," ",$G1240),AllocFactorMatrix,(S$4+1),FALSE)*$E1244</f>
        <v>0</v>
      </c>
      <c r="T1240" s="5">
        <f>VLOOKUP(CONCATENATE($F1240," ",$G1240),AllocFactorMatrix,(T$4+1),FALSE)*$E1244</f>
        <v>0</v>
      </c>
      <c r="U1240" s="5">
        <f>VLOOKUP(CONCATENATE($F1240," ",$G1240),AllocFactorMatrix,(U$4+1),FALSE)*$E1244</f>
        <v>0</v>
      </c>
      <c r="V1240" s="5">
        <f>VLOOKUP(CONCATENATE($F1240," ",$G1240),AllocFactorMatrix,(V$4+1),FALSE)*$E1244</f>
        <v>0</v>
      </c>
      <c r="W1240" s="5">
        <f t="shared" si="618"/>
        <v>0</v>
      </c>
      <c r="X1240" s="5">
        <f>VLOOKUP(CONCATENATE($F1240," ",$G1240),AllocFactorMatrix,(X$4+1),FALSE)*$E1244</f>
        <v>0</v>
      </c>
      <c r="Y1240" s="5">
        <f>VLOOKUP(CONCATENATE($F1240," ",$G1240),AllocFactorMatrix,(Y$4+1),FALSE)*$E1244</f>
        <v>0</v>
      </c>
      <c r="Z1240" s="5">
        <f t="shared" si="602"/>
        <v>0</v>
      </c>
      <c r="AA1240" s="5">
        <f>VLOOKUP(CONCATENATE($F1240," ",$G1240),AllocFactorMatrix,(AA$4+1),FALSE)*$E1244</f>
        <v>0</v>
      </c>
      <c r="AB1240" s="5">
        <f>VLOOKUP(CONCATENATE($F1240," ",$G1240),AllocFactorMatrix,(AB$4+1),FALSE)*$E1244</f>
        <v>0</v>
      </c>
      <c r="AC1240" s="5">
        <f>VLOOKUP(CONCATENATE($F1240," ",$G1240),AllocFactorMatrix,(AC$4+1),FALSE)*$E1244</f>
        <v>0</v>
      </c>
    </row>
    <row r="1241" spans="1:29" hidden="1" outlineLevel="1">
      <c r="E1241" s="48"/>
      <c r="F1241" s="175" t="str">
        <f>F1244</f>
        <v>PROD_DEMAND</v>
      </c>
      <c r="G1241" s="52" t="str">
        <f>$G$12</f>
        <v>DISTSEC</v>
      </c>
      <c r="H1241" s="4">
        <f t="shared" si="610"/>
        <v>0</v>
      </c>
      <c r="I1241" s="5">
        <f>VLOOKUP(CONCATENATE($F1241," ",$G1241),AllocFactorMatrix,(I$4+1),FALSE)*$E1244</f>
        <v>0</v>
      </c>
      <c r="J1241" s="5">
        <f>VLOOKUP(CONCATENATE($F1241," ",$G1241),AllocFactorMatrix,(J$4+1),FALSE)*$E1244</f>
        <v>0</v>
      </c>
      <c r="K1241" s="5">
        <f>VLOOKUP(CONCATENATE($F1241," ",$G1241),AllocFactorMatrix,(K$4+1),FALSE)*$E1244</f>
        <v>0</v>
      </c>
      <c r="L1241" s="5">
        <f>VLOOKUP(CONCATENATE($F1241," ",$G1241),AllocFactorMatrix,(L$4+1),FALSE)*$E1244</f>
        <v>0</v>
      </c>
      <c r="M1241" s="5">
        <f t="shared" si="616"/>
        <v>0</v>
      </c>
      <c r="N1241" s="5">
        <f>VLOOKUP(CONCATENATE($F1241," ",$G1241),AllocFactorMatrix,(N$4+1),FALSE)*$E1244</f>
        <v>0</v>
      </c>
      <c r="O1241" s="5">
        <f>VLOOKUP(CONCATENATE($F1241," ",$G1241),AllocFactorMatrix,(O$4+1),FALSE)*$E1244</f>
        <v>0</v>
      </c>
      <c r="P1241" s="5">
        <f>VLOOKUP(CONCATENATE($F1241," ",$G1241),AllocFactorMatrix,(P$4+1),FALSE)*$E1244</f>
        <v>0</v>
      </c>
      <c r="Q1241" s="5">
        <f>VLOOKUP(CONCATENATE($F1241," ",$G1241),AllocFactorMatrix,(Q$4+1),FALSE)*$E1244</f>
        <v>0</v>
      </c>
      <c r="R1241" s="5">
        <f t="shared" si="617"/>
        <v>0</v>
      </c>
      <c r="S1241" s="5">
        <f>VLOOKUP(CONCATENATE($F1241," ",$G1241),AllocFactorMatrix,(S$4+1),FALSE)*$E1244</f>
        <v>0</v>
      </c>
      <c r="T1241" s="5">
        <f>VLOOKUP(CONCATENATE($F1241," ",$G1241),AllocFactorMatrix,(T$4+1),FALSE)*$E1244</f>
        <v>0</v>
      </c>
      <c r="U1241" s="5">
        <f>VLOOKUP(CONCATENATE($F1241," ",$G1241),AllocFactorMatrix,(U$4+1),FALSE)*$E1244</f>
        <v>0</v>
      </c>
      <c r="V1241" s="5">
        <f>VLOOKUP(CONCATENATE($F1241," ",$G1241),AllocFactorMatrix,(V$4+1),FALSE)*$E1244</f>
        <v>0</v>
      </c>
      <c r="W1241" s="5">
        <f t="shared" si="618"/>
        <v>0</v>
      </c>
      <c r="X1241" s="5">
        <f>VLOOKUP(CONCATENATE($F1241," ",$G1241),AllocFactorMatrix,(X$4+1),FALSE)*$E1244</f>
        <v>0</v>
      </c>
      <c r="Y1241" s="5">
        <f>VLOOKUP(CONCATENATE($F1241," ",$G1241),AllocFactorMatrix,(Y$4+1),FALSE)*$E1244</f>
        <v>0</v>
      </c>
      <c r="Z1241" s="5">
        <f t="shared" si="602"/>
        <v>0</v>
      </c>
      <c r="AA1241" s="5">
        <f>VLOOKUP(CONCATENATE($F1241," ",$G1241),AllocFactorMatrix,(AA$4+1),FALSE)*$E1244</f>
        <v>0</v>
      </c>
      <c r="AB1241" s="5">
        <f>VLOOKUP(CONCATENATE($F1241," ",$G1241),AllocFactorMatrix,(AB$4+1),FALSE)*$E1244</f>
        <v>0</v>
      </c>
      <c r="AC1241" s="5">
        <f>VLOOKUP(CONCATENATE($F1241," ",$G1241),AllocFactorMatrix,(AC$4+1),FALSE)*$E1244</f>
        <v>0</v>
      </c>
    </row>
    <row r="1242" spans="1:29" hidden="1" outlineLevel="1">
      <c r="E1242" s="48"/>
      <c r="F1242" s="175" t="str">
        <f>F1244</f>
        <v>PROD_DEMAND</v>
      </c>
      <c r="G1242" s="52" t="str">
        <f>$G$13</f>
        <v>ENERGY</v>
      </c>
      <c r="H1242" s="4">
        <f t="shared" si="610"/>
        <v>0</v>
      </c>
      <c r="I1242" s="5">
        <f>VLOOKUP(CONCATENATE($F1242," ",$G1242),AllocFactorMatrix,(I$4+1),FALSE)*$E1244</f>
        <v>0</v>
      </c>
      <c r="J1242" s="5">
        <f>VLOOKUP(CONCATENATE($F1242," ",$G1242),AllocFactorMatrix,(J$4+1),FALSE)*$E1244</f>
        <v>0</v>
      </c>
      <c r="K1242" s="5">
        <f>VLOOKUP(CONCATENATE($F1242," ",$G1242),AllocFactorMatrix,(K$4+1),FALSE)*$E1244</f>
        <v>0</v>
      </c>
      <c r="L1242" s="5">
        <f>VLOOKUP(CONCATENATE($F1242," ",$G1242),AllocFactorMatrix,(L$4+1),FALSE)*$E1244</f>
        <v>0</v>
      </c>
      <c r="M1242" s="5">
        <f t="shared" si="616"/>
        <v>0</v>
      </c>
      <c r="N1242" s="5">
        <f>VLOOKUP(CONCATENATE($F1242," ",$G1242),AllocFactorMatrix,(N$4+1),FALSE)*$E1244</f>
        <v>0</v>
      </c>
      <c r="O1242" s="5">
        <f>VLOOKUP(CONCATENATE($F1242," ",$G1242),AllocFactorMatrix,(O$4+1),FALSE)*$E1244</f>
        <v>0</v>
      </c>
      <c r="P1242" s="5">
        <f>VLOOKUP(CONCATENATE($F1242," ",$G1242),AllocFactorMatrix,(P$4+1),FALSE)*$E1244</f>
        <v>0</v>
      </c>
      <c r="Q1242" s="5">
        <f>VLOOKUP(CONCATENATE($F1242," ",$G1242),AllocFactorMatrix,(Q$4+1),FALSE)*$E1244</f>
        <v>0</v>
      </c>
      <c r="R1242" s="5">
        <f t="shared" si="617"/>
        <v>0</v>
      </c>
      <c r="S1242" s="5">
        <f>VLOOKUP(CONCATENATE($F1242," ",$G1242),AllocFactorMatrix,(S$4+1),FALSE)*$E1244</f>
        <v>0</v>
      </c>
      <c r="T1242" s="5">
        <f>VLOOKUP(CONCATENATE($F1242," ",$G1242),AllocFactorMatrix,(T$4+1),FALSE)*$E1244</f>
        <v>0</v>
      </c>
      <c r="U1242" s="5">
        <f>VLOOKUP(CONCATENATE($F1242," ",$G1242),AllocFactorMatrix,(U$4+1),FALSE)*$E1244</f>
        <v>0</v>
      </c>
      <c r="V1242" s="5">
        <f>VLOOKUP(CONCATENATE($F1242," ",$G1242),AllocFactorMatrix,(V$4+1),FALSE)*$E1244</f>
        <v>0</v>
      </c>
      <c r="W1242" s="5">
        <f t="shared" si="618"/>
        <v>0</v>
      </c>
      <c r="X1242" s="5">
        <f>VLOOKUP(CONCATENATE($F1242," ",$G1242),AllocFactorMatrix,(X$4+1),FALSE)*$E1244</f>
        <v>0</v>
      </c>
      <c r="Y1242" s="5">
        <f>VLOOKUP(CONCATENATE($F1242," ",$G1242),AllocFactorMatrix,(Y$4+1),FALSE)*$E1244</f>
        <v>0</v>
      </c>
      <c r="Z1242" s="5">
        <f t="shared" si="602"/>
        <v>0</v>
      </c>
      <c r="AA1242" s="5">
        <f>VLOOKUP(CONCATENATE($F1242," ",$G1242),AllocFactorMatrix,(AA$4+1),FALSE)*$E1244</f>
        <v>0</v>
      </c>
      <c r="AB1242" s="5">
        <f>VLOOKUP(CONCATENATE($F1242," ",$G1242),AllocFactorMatrix,(AB$4+1),FALSE)*$E1244</f>
        <v>0</v>
      </c>
      <c r="AC1242" s="5">
        <f>VLOOKUP(CONCATENATE($F1242," ",$G1242),AllocFactorMatrix,(AC$4+1),FALSE)*$E1244</f>
        <v>0</v>
      </c>
    </row>
    <row r="1243" spans="1:29" hidden="1" outlineLevel="1">
      <c r="E1243" s="48"/>
      <c r="F1243" s="175" t="str">
        <f>F1244</f>
        <v>PROD_DEMAND</v>
      </c>
      <c r="G1243" s="52" t="str">
        <f>$G$14</f>
        <v>CUSTOMER</v>
      </c>
      <c r="H1243" s="4">
        <f t="shared" si="610"/>
        <v>0</v>
      </c>
      <c r="I1243" s="5">
        <f>VLOOKUP(CONCATENATE($F1243," ",$G1243),AllocFactorMatrix,(I$4+1),FALSE)*$E1244</f>
        <v>0</v>
      </c>
      <c r="J1243" s="5">
        <f>VLOOKUP(CONCATENATE($F1243," ",$G1243),AllocFactorMatrix,(J$4+1),FALSE)*$E1244</f>
        <v>0</v>
      </c>
      <c r="K1243" s="5">
        <f>VLOOKUP(CONCATENATE($F1243," ",$G1243),AllocFactorMatrix,(K$4+1),FALSE)*$E1244</f>
        <v>0</v>
      </c>
      <c r="L1243" s="5">
        <f>VLOOKUP(CONCATENATE($F1243," ",$G1243),AllocFactorMatrix,(L$4+1),FALSE)*$E1244</f>
        <v>0</v>
      </c>
      <c r="M1243" s="5">
        <f t="shared" si="616"/>
        <v>0</v>
      </c>
      <c r="N1243" s="5">
        <f>VLOOKUP(CONCATENATE($F1243," ",$G1243),AllocFactorMatrix,(N$4+1),FALSE)*$E1244</f>
        <v>0</v>
      </c>
      <c r="O1243" s="5">
        <f>VLOOKUP(CONCATENATE($F1243," ",$G1243),AllocFactorMatrix,(O$4+1),FALSE)*$E1244</f>
        <v>0</v>
      </c>
      <c r="P1243" s="5">
        <f>VLOOKUP(CONCATENATE($F1243," ",$G1243),AllocFactorMatrix,(P$4+1),FALSE)*$E1244</f>
        <v>0</v>
      </c>
      <c r="Q1243" s="5">
        <f>VLOOKUP(CONCATENATE($F1243," ",$G1243),AllocFactorMatrix,(Q$4+1),FALSE)*$E1244</f>
        <v>0</v>
      </c>
      <c r="R1243" s="5">
        <f t="shared" si="617"/>
        <v>0</v>
      </c>
      <c r="S1243" s="5">
        <f>VLOOKUP(CONCATENATE($F1243," ",$G1243),AllocFactorMatrix,(S$4+1),FALSE)*$E1244</f>
        <v>0</v>
      </c>
      <c r="T1243" s="5">
        <f>VLOOKUP(CONCATENATE($F1243," ",$G1243),AllocFactorMatrix,(T$4+1),FALSE)*$E1244</f>
        <v>0</v>
      </c>
      <c r="U1243" s="5">
        <f>VLOOKUP(CONCATENATE($F1243," ",$G1243),AllocFactorMatrix,(U$4+1),FALSE)*$E1244</f>
        <v>0</v>
      </c>
      <c r="V1243" s="5">
        <f>VLOOKUP(CONCATENATE($F1243," ",$G1243),AllocFactorMatrix,(V$4+1),FALSE)*$E1244</f>
        <v>0</v>
      </c>
      <c r="W1243" s="5">
        <f t="shared" si="618"/>
        <v>0</v>
      </c>
      <c r="X1243" s="5">
        <f>VLOOKUP(CONCATENATE($F1243," ",$G1243),AllocFactorMatrix,(X$4+1),FALSE)*$E1244</f>
        <v>0</v>
      </c>
      <c r="Y1243" s="5">
        <f>VLOOKUP(CONCATENATE($F1243," ",$G1243),AllocFactorMatrix,(Y$4+1),FALSE)*$E1244</f>
        <v>0</v>
      </c>
      <c r="Z1243" s="5">
        <f t="shared" si="602"/>
        <v>0</v>
      </c>
      <c r="AA1243" s="5">
        <f>VLOOKUP(CONCATENATE($F1243," ",$G1243),AllocFactorMatrix,(AA$4+1),FALSE)*$E1244</f>
        <v>0</v>
      </c>
      <c r="AB1243" s="5">
        <f>VLOOKUP(CONCATENATE($F1243," ",$G1243),AllocFactorMatrix,(AB$4+1),FALSE)*$E1244</f>
        <v>0</v>
      </c>
      <c r="AC1243" s="5">
        <f>VLOOKUP(CONCATENATE($F1243," ",$G1243),AllocFactorMatrix,(AC$4+1),FALSE)*$E1244</f>
        <v>0</v>
      </c>
    </row>
    <row r="1244" spans="1:29" collapsed="1">
      <c r="D1244" s="52" t="s">
        <v>469</v>
      </c>
      <c r="E1244" s="58">
        <v>1657009</v>
      </c>
      <c r="F1244" s="92" t="s">
        <v>29</v>
      </c>
      <c r="G1244" s="52" t="str">
        <f>$G$15</f>
        <v>TOTAL</v>
      </c>
      <c r="H1244" s="4">
        <f t="shared" si="610"/>
        <v>1657009</v>
      </c>
      <c r="I1244" s="5">
        <f>VLOOKUP(CONCATENATE($F1244," ",$G1244),AllocFactorMatrix,(I$4+1),FALSE)*$E1244</f>
        <v>852342.19827145315</v>
      </c>
      <c r="J1244" s="5">
        <f>VLOOKUP(CONCATENATE($F1244," ",$G1244),AllocFactorMatrix,(J$4+1),FALSE)*$E1244</f>
        <v>198766.33167907264</v>
      </c>
      <c r="K1244" s="5">
        <f>VLOOKUP(CONCATENATE($F1244," ",$G1244),AllocFactorMatrix,(K$4+1),FALSE)*$E1244</f>
        <v>2763.6390714511112</v>
      </c>
      <c r="L1244" s="5">
        <f>VLOOKUP(CONCATENATE($F1244," ",$G1244),AllocFactorMatrix,(L$4+1),FALSE)*$E1244</f>
        <v>384.9022590921798</v>
      </c>
      <c r="M1244" s="5">
        <f t="shared" si="616"/>
        <v>201914.87300961593</v>
      </c>
      <c r="N1244" s="5">
        <f>VLOOKUP(CONCATENATE($F1244," ",$G1244),AllocFactorMatrix,(N$4+1),FALSE)*$E1244</f>
        <v>118307.34993329109</v>
      </c>
      <c r="O1244" s="5">
        <f>VLOOKUP(CONCATENATE($F1244," ",$G1244),AllocFactorMatrix,(O$4+1),FALSE)*$E1244</f>
        <v>21199.681599347146</v>
      </c>
      <c r="P1244" s="5">
        <f>VLOOKUP(CONCATENATE($F1244," ",$G1244),AllocFactorMatrix,(P$4+1),FALSE)*$E1244</f>
        <v>4299.0790895177088</v>
      </c>
      <c r="Q1244" s="5">
        <f>VLOOKUP(CONCATENATE($F1244," ",$G1244),AllocFactorMatrix,(Q$4+1),FALSE)*$E1244</f>
        <v>163.25558428642029</v>
      </c>
      <c r="R1244" s="5">
        <f t="shared" si="617"/>
        <v>143969.36620644236</v>
      </c>
      <c r="S1244" s="5">
        <f>VLOOKUP(CONCATENATE($F1244," ",$G1244),AllocFactorMatrix,(S$4+1),FALSE)*$E1244</f>
        <v>5602.7016140028391</v>
      </c>
      <c r="T1244" s="5">
        <f>VLOOKUP(CONCATENATE($F1244," ",$G1244),AllocFactorMatrix,(T$4+1),FALSE)*$E1244</f>
        <v>75639.707066898263</v>
      </c>
      <c r="U1244" s="5">
        <f>VLOOKUP(CONCATENATE($F1244," ",$G1244),AllocFactorMatrix,(U$4+1),FALSE)*$E1244</f>
        <v>289291.51549570559</v>
      </c>
      <c r="V1244" s="5">
        <f>VLOOKUP(CONCATENATE($F1244," ",$G1244),AllocFactorMatrix,(V$4+1),FALSE)*$E1244</f>
        <v>52407.84112122572</v>
      </c>
      <c r="W1244" s="5">
        <f t="shared" si="618"/>
        <v>422941.76529783243</v>
      </c>
      <c r="X1244" s="5">
        <f>VLOOKUP(CONCATENATE($F1244," ",$G1244),AllocFactorMatrix,(X$4+1),FALSE)*$E1244</f>
        <v>32470.589622122428</v>
      </c>
      <c r="Y1244" s="5">
        <f>VLOOKUP(CONCATENATE($F1244," ",$G1244),AllocFactorMatrix,(Y$4+1),FALSE)*$E1244</f>
        <v>648.52095835000512</v>
      </c>
      <c r="Z1244" s="5">
        <f t="shared" si="602"/>
        <v>33119.110580472436</v>
      </c>
      <c r="AA1244" s="5">
        <f>VLOOKUP(CONCATENATE($F1244," ",$G1244),AllocFactorMatrix,(AA$4+1),FALSE)*$E1244</f>
        <v>428.33960815069685</v>
      </c>
      <c r="AB1244" s="5">
        <f>VLOOKUP(CONCATENATE($F1244," ",$G1244),AllocFactorMatrix,(AB$4+1),FALSE)*$E1244</f>
        <v>1902.9284199992176</v>
      </c>
      <c r="AC1244" s="5">
        <f>VLOOKUP(CONCATENATE($F1244," ",$G1244),AllocFactorMatrix,(AC$4+1),FALSE)*$E1244</f>
        <v>390.41860603364421</v>
      </c>
    </row>
    <row r="1245" spans="1:29" s="48" customFormat="1" hidden="1" outlineLevel="1">
      <c r="A1245" s="53"/>
      <c r="B1245" s="104"/>
      <c r="C1245" s="52"/>
      <c r="D1245" s="52"/>
      <c r="F1245" s="175" t="str">
        <f>F1252</f>
        <v>PROD_DEMAND</v>
      </c>
      <c r="G1245" s="52" t="str">
        <f>$G$8</f>
        <v>PRODUCTION</v>
      </c>
      <c r="H1245" s="50">
        <f t="shared" si="610"/>
        <v>57519244.999999993</v>
      </c>
      <c r="I1245" s="51">
        <f>VLOOKUP(CONCATENATE($F1245," ",$G1245),AllocFactorMatrix,(I$4+1),FALSE)*$E1252</f>
        <v>29587093.20602018</v>
      </c>
      <c r="J1245" s="51">
        <f>VLOOKUP(CONCATENATE($F1245," ",$G1245),AllocFactorMatrix,(J$4+1),FALSE)*$E1252</f>
        <v>6899714.6844705371</v>
      </c>
      <c r="K1245" s="51">
        <f>VLOOKUP(CONCATENATE($F1245," ",$G1245),AllocFactorMatrix,(K$4+1),FALSE)*$E1252</f>
        <v>95933.355125028887</v>
      </c>
      <c r="L1245" s="51">
        <f>VLOOKUP(CONCATENATE($F1245," ",$G1245),AllocFactorMatrix,(L$4+1),FALSE)*$E1252</f>
        <v>13360.994021020144</v>
      </c>
      <c r="M1245" s="51">
        <f t="shared" ref="M1245:M1252" si="619">SUBTOTAL(9,J1245:L1245)</f>
        <v>7009009.0336165857</v>
      </c>
      <c r="N1245" s="51">
        <f>VLOOKUP(CONCATENATE($F1245," ",$G1245),AllocFactorMatrix,(N$4+1),FALSE)*$E1252</f>
        <v>4106766.7382094506</v>
      </c>
      <c r="O1245" s="51">
        <f>VLOOKUP(CONCATENATE($F1245," ",$G1245),AllocFactorMatrix,(O$4+1),FALSE)*$E1252</f>
        <v>735898.04269912862</v>
      </c>
      <c r="P1245" s="51">
        <f>VLOOKUP(CONCATENATE($F1245," ",$G1245),AllocFactorMatrix,(P$4+1),FALSE)*$E1252</f>
        <v>149232.61335596009</v>
      </c>
      <c r="Q1245" s="51">
        <f>VLOOKUP(CONCATENATE($F1245," ",$G1245),AllocFactorMatrix,(Q$4+1),FALSE)*$E1252</f>
        <v>5667.0410059261949</v>
      </c>
      <c r="R1245" s="51">
        <f t="shared" ref="R1245:R1252" si="620">SUBTOTAL(9,N1245:Q1245)</f>
        <v>4997564.435270465</v>
      </c>
      <c r="S1245" s="51">
        <f>VLOOKUP(CONCATENATE($F1245," ",$G1245),AllocFactorMatrix,(S$4+1),FALSE)*$E1252</f>
        <v>194484.86206032964</v>
      </c>
      <c r="T1245" s="51">
        <f>VLOOKUP(CONCATENATE($F1245," ",$G1245),AllocFactorMatrix,(T$4+1),FALSE)*$E1252</f>
        <v>2625657.9430221277</v>
      </c>
      <c r="U1245" s="51">
        <f>VLOOKUP(CONCATENATE($F1245," ",$G1245),AllocFactorMatrix,(U$4+1),FALSE)*$E1252</f>
        <v>10042087.614622967</v>
      </c>
      <c r="V1245" s="51">
        <f>VLOOKUP(CONCATENATE($F1245," ",$G1245),AllocFactorMatrix,(V$4+1),FALSE)*$E1252</f>
        <v>1819217.3086403615</v>
      </c>
      <c r="W1245" s="51">
        <f>SUBTOTAL(9,S1245:V1245)</f>
        <v>14681447.728345785</v>
      </c>
      <c r="X1245" s="51">
        <f>VLOOKUP(CONCATENATE($F1245," ",$G1245),AllocFactorMatrix,(X$4+1),FALSE)*$E1252</f>
        <v>1127141.6146619103</v>
      </c>
      <c r="Y1245" s="51">
        <f>VLOOKUP(CONCATENATE($F1245," ",$G1245),AllocFactorMatrix,(Y$4+1),FALSE)*$E1252</f>
        <v>22511.909042720188</v>
      </c>
      <c r="Z1245" s="51">
        <f t="shared" ref="Z1245:Z1252" si="621">SUBTOTAL(9,X1245:Y1245)</f>
        <v>1149653.5237046306</v>
      </c>
      <c r="AA1245" s="51">
        <f>VLOOKUP(CONCATENATE($F1245," ",$G1245),AllocFactorMatrix,(AA$4+1),FALSE)*$E1252</f>
        <v>14868.821391087151</v>
      </c>
      <c r="AB1245" s="51">
        <f>VLOOKUP(CONCATENATE($F1245," ",$G1245),AllocFactorMatrix,(AB$4+1),FALSE)*$E1252</f>
        <v>66055.770371433042</v>
      </c>
      <c r="AC1245" s="51">
        <f>VLOOKUP(CONCATENATE($F1245," ",$G1245),AllocFactorMatrix,(AC$4+1),FALSE)*$E1252</f>
        <v>13552.481279828691</v>
      </c>
    </row>
    <row r="1246" spans="1:29" s="48" customFormat="1" hidden="1" outlineLevel="1">
      <c r="A1246" s="53"/>
      <c r="B1246" s="104"/>
      <c r="C1246" s="52"/>
      <c r="D1246" s="52"/>
      <c r="F1246" s="175" t="str">
        <f>F1252</f>
        <v>PROD_DEMAND</v>
      </c>
      <c r="G1246" s="52" t="str">
        <f>$G$9</f>
        <v>BULKTRAN</v>
      </c>
      <c r="H1246" s="50">
        <f t="shared" si="610"/>
        <v>0</v>
      </c>
      <c r="I1246" s="51">
        <f>VLOOKUP(CONCATENATE($F1246," ",$G1246),AllocFactorMatrix,(I$4+1),FALSE)*$E1252</f>
        <v>0</v>
      </c>
      <c r="J1246" s="51">
        <f>VLOOKUP(CONCATENATE($F1246," ",$G1246),AllocFactorMatrix,(J$4+1),FALSE)*$E1252</f>
        <v>0</v>
      </c>
      <c r="K1246" s="51">
        <f>VLOOKUP(CONCATENATE($F1246," ",$G1246),AllocFactorMatrix,(K$4+1),FALSE)*$E1252</f>
        <v>0</v>
      </c>
      <c r="L1246" s="51">
        <f>VLOOKUP(CONCATENATE($F1246," ",$G1246),AllocFactorMatrix,(L$4+1),FALSE)*$E1252</f>
        <v>0</v>
      </c>
      <c r="M1246" s="51">
        <f t="shared" si="619"/>
        <v>0</v>
      </c>
      <c r="N1246" s="51">
        <f>VLOOKUP(CONCATENATE($F1246," ",$G1246),AllocFactorMatrix,(N$4+1),FALSE)*$E1252</f>
        <v>0</v>
      </c>
      <c r="O1246" s="51">
        <f>VLOOKUP(CONCATENATE($F1246," ",$G1246),AllocFactorMatrix,(O$4+1),FALSE)*$E1252</f>
        <v>0</v>
      </c>
      <c r="P1246" s="51">
        <f>VLOOKUP(CONCATENATE($F1246," ",$G1246),AllocFactorMatrix,(P$4+1),FALSE)*$E1252</f>
        <v>0</v>
      </c>
      <c r="Q1246" s="51">
        <f>VLOOKUP(CONCATENATE($F1246," ",$G1246),AllocFactorMatrix,(Q$4+1),FALSE)*$E1252</f>
        <v>0</v>
      </c>
      <c r="R1246" s="51">
        <f t="shared" si="620"/>
        <v>0</v>
      </c>
      <c r="S1246" s="51">
        <f>VLOOKUP(CONCATENATE($F1246," ",$G1246),AllocFactorMatrix,(S$4+1),FALSE)*$E1252</f>
        <v>0</v>
      </c>
      <c r="T1246" s="51">
        <f>VLOOKUP(CONCATENATE($F1246," ",$G1246),AllocFactorMatrix,(T$4+1),FALSE)*$E1252</f>
        <v>0</v>
      </c>
      <c r="U1246" s="51">
        <f>VLOOKUP(CONCATENATE($F1246," ",$G1246),AllocFactorMatrix,(U$4+1),FALSE)*$E1252</f>
        <v>0</v>
      </c>
      <c r="V1246" s="51">
        <f>VLOOKUP(CONCATENATE($F1246," ",$G1246),AllocFactorMatrix,(V$4+1),FALSE)*$E1252</f>
        <v>0</v>
      </c>
      <c r="W1246" s="51">
        <f t="shared" ref="W1246:W1252" si="622">SUBTOTAL(9,S1246:V1246)</f>
        <v>0</v>
      </c>
      <c r="X1246" s="51">
        <f>VLOOKUP(CONCATENATE($F1246," ",$G1246),AllocFactorMatrix,(X$4+1),FALSE)*$E1252</f>
        <v>0</v>
      </c>
      <c r="Y1246" s="51">
        <f>VLOOKUP(CONCATENATE($F1246," ",$G1246),AllocFactorMatrix,(Y$4+1),FALSE)*$E1252</f>
        <v>0</v>
      </c>
      <c r="Z1246" s="51">
        <f t="shared" si="621"/>
        <v>0</v>
      </c>
      <c r="AA1246" s="51">
        <f>VLOOKUP(CONCATENATE($F1246," ",$G1246),AllocFactorMatrix,(AA$4+1),FALSE)*$E1252</f>
        <v>0</v>
      </c>
      <c r="AB1246" s="51">
        <f>VLOOKUP(CONCATENATE($F1246," ",$G1246),AllocFactorMatrix,(AB$4+1),FALSE)*$E1252</f>
        <v>0</v>
      </c>
      <c r="AC1246" s="51">
        <f>VLOOKUP(CONCATENATE($F1246," ",$G1246),AllocFactorMatrix,(AC$4+1),FALSE)*$E1252</f>
        <v>0</v>
      </c>
    </row>
    <row r="1247" spans="1:29" s="48" customFormat="1" hidden="1" outlineLevel="1">
      <c r="A1247" s="53"/>
      <c r="B1247" s="104"/>
      <c r="C1247" s="52"/>
      <c r="D1247" s="52"/>
      <c r="F1247" s="175" t="str">
        <f>F1252</f>
        <v>PROD_DEMAND</v>
      </c>
      <c r="G1247" s="52" t="str">
        <f>$G$10</f>
        <v>SUBTRAN</v>
      </c>
      <c r="H1247" s="50">
        <f t="shared" si="610"/>
        <v>0</v>
      </c>
      <c r="I1247" s="51">
        <f>VLOOKUP(CONCATENATE($F1247," ",$G1247),AllocFactorMatrix,(I$4+1),FALSE)*$E1252</f>
        <v>0</v>
      </c>
      <c r="J1247" s="51">
        <f>VLOOKUP(CONCATENATE($F1247," ",$G1247),AllocFactorMatrix,(J$4+1),FALSE)*$E1252</f>
        <v>0</v>
      </c>
      <c r="K1247" s="51">
        <f>VLOOKUP(CONCATENATE($F1247," ",$G1247),AllocFactorMatrix,(K$4+1),FALSE)*$E1252</f>
        <v>0</v>
      </c>
      <c r="L1247" s="51">
        <f>VLOOKUP(CONCATENATE($F1247," ",$G1247),AllocFactorMatrix,(L$4+1),FALSE)*$E1252</f>
        <v>0</v>
      </c>
      <c r="M1247" s="51">
        <f t="shared" si="619"/>
        <v>0</v>
      </c>
      <c r="N1247" s="51">
        <f>VLOOKUP(CONCATENATE($F1247," ",$G1247),AllocFactorMatrix,(N$4+1),FALSE)*$E1252</f>
        <v>0</v>
      </c>
      <c r="O1247" s="51">
        <f>VLOOKUP(CONCATENATE($F1247," ",$G1247),AllocFactorMatrix,(O$4+1),FALSE)*$E1252</f>
        <v>0</v>
      </c>
      <c r="P1247" s="51">
        <f>VLOOKUP(CONCATENATE($F1247," ",$G1247),AllocFactorMatrix,(P$4+1),FALSE)*$E1252</f>
        <v>0</v>
      </c>
      <c r="Q1247" s="51">
        <f>VLOOKUP(CONCATENATE($F1247," ",$G1247),AllocFactorMatrix,(Q$4+1),FALSE)*$E1252</f>
        <v>0</v>
      </c>
      <c r="R1247" s="51">
        <f t="shared" si="620"/>
        <v>0</v>
      </c>
      <c r="S1247" s="51">
        <f>VLOOKUP(CONCATENATE($F1247," ",$G1247),AllocFactorMatrix,(S$4+1),FALSE)*$E1252</f>
        <v>0</v>
      </c>
      <c r="T1247" s="51">
        <f>VLOOKUP(CONCATENATE($F1247," ",$G1247),AllocFactorMatrix,(T$4+1),FALSE)*$E1252</f>
        <v>0</v>
      </c>
      <c r="U1247" s="51">
        <f>VLOOKUP(CONCATENATE($F1247," ",$G1247),AllocFactorMatrix,(U$4+1),FALSE)*$E1252</f>
        <v>0</v>
      </c>
      <c r="V1247" s="51">
        <f>VLOOKUP(CONCATENATE($F1247," ",$G1247),AllocFactorMatrix,(V$4+1),FALSE)*$E1252</f>
        <v>0</v>
      </c>
      <c r="W1247" s="51">
        <f t="shared" si="622"/>
        <v>0</v>
      </c>
      <c r="X1247" s="51">
        <f>VLOOKUP(CONCATENATE($F1247," ",$G1247),AllocFactorMatrix,(X$4+1),FALSE)*$E1252</f>
        <v>0</v>
      </c>
      <c r="Y1247" s="51">
        <f>VLOOKUP(CONCATENATE($F1247," ",$G1247),AllocFactorMatrix,(Y$4+1),FALSE)*$E1252</f>
        <v>0</v>
      </c>
      <c r="Z1247" s="51">
        <f t="shared" si="621"/>
        <v>0</v>
      </c>
      <c r="AA1247" s="51">
        <f>VLOOKUP(CONCATENATE($F1247," ",$G1247),AllocFactorMatrix,(AA$4+1),FALSE)*$E1252</f>
        <v>0</v>
      </c>
      <c r="AB1247" s="51">
        <f>VLOOKUP(CONCATENATE($F1247," ",$G1247),AllocFactorMatrix,(AB$4+1),FALSE)*$E1252</f>
        <v>0</v>
      </c>
      <c r="AC1247" s="51">
        <f>VLOOKUP(CONCATENATE($F1247," ",$G1247),AllocFactorMatrix,(AC$4+1),FALSE)*$E1252</f>
        <v>0</v>
      </c>
    </row>
    <row r="1248" spans="1:29" s="48" customFormat="1" hidden="1" outlineLevel="1">
      <c r="A1248" s="53"/>
      <c r="B1248" s="104"/>
      <c r="C1248" s="52"/>
      <c r="D1248" s="52"/>
      <c r="F1248" s="175" t="str">
        <f>F1252</f>
        <v>PROD_DEMAND</v>
      </c>
      <c r="G1248" s="52" t="str">
        <f>$G$11</f>
        <v>DISTPRI</v>
      </c>
      <c r="H1248" s="50">
        <f t="shared" si="610"/>
        <v>0</v>
      </c>
      <c r="I1248" s="51">
        <f>VLOOKUP(CONCATENATE($F1248," ",$G1248),AllocFactorMatrix,(I$4+1),FALSE)*$E1252</f>
        <v>0</v>
      </c>
      <c r="J1248" s="51">
        <f>VLOOKUP(CONCATENATE($F1248," ",$G1248),AllocFactorMatrix,(J$4+1),FALSE)*$E1252</f>
        <v>0</v>
      </c>
      <c r="K1248" s="51">
        <f>VLOOKUP(CONCATENATE($F1248," ",$G1248),AllocFactorMatrix,(K$4+1),FALSE)*$E1252</f>
        <v>0</v>
      </c>
      <c r="L1248" s="51">
        <f>VLOOKUP(CONCATENATE($F1248," ",$G1248),AllocFactorMatrix,(L$4+1),FALSE)*$E1252</f>
        <v>0</v>
      </c>
      <c r="M1248" s="51">
        <f t="shared" si="619"/>
        <v>0</v>
      </c>
      <c r="N1248" s="51">
        <f>VLOOKUP(CONCATENATE($F1248," ",$G1248),AllocFactorMatrix,(N$4+1),FALSE)*$E1252</f>
        <v>0</v>
      </c>
      <c r="O1248" s="51">
        <f>VLOOKUP(CONCATENATE($F1248," ",$G1248),AllocFactorMatrix,(O$4+1),FALSE)*$E1252</f>
        <v>0</v>
      </c>
      <c r="P1248" s="51">
        <f>VLOOKUP(CONCATENATE($F1248," ",$G1248),AllocFactorMatrix,(P$4+1),FALSE)*$E1252</f>
        <v>0</v>
      </c>
      <c r="Q1248" s="51">
        <f>VLOOKUP(CONCATENATE($F1248," ",$G1248),AllocFactorMatrix,(Q$4+1),FALSE)*$E1252</f>
        <v>0</v>
      </c>
      <c r="R1248" s="51">
        <f t="shared" si="620"/>
        <v>0</v>
      </c>
      <c r="S1248" s="51">
        <f>VLOOKUP(CONCATENATE($F1248," ",$G1248),AllocFactorMatrix,(S$4+1),FALSE)*$E1252</f>
        <v>0</v>
      </c>
      <c r="T1248" s="51">
        <f>VLOOKUP(CONCATENATE($F1248," ",$G1248),AllocFactorMatrix,(T$4+1),FALSE)*$E1252</f>
        <v>0</v>
      </c>
      <c r="U1248" s="51">
        <f>VLOOKUP(CONCATENATE($F1248," ",$G1248),AllocFactorMatrix,(U$4+1),FALSE)*$E1252</f>
        <v>0</v>
      </c>
      <c r="V1248" s="51">
        <f>VLOOKUP(CONCATENATE($F1248," ",$G1248),AllocFactorMatrix,(V$4+1),FALSE)*$E1252</f>
        <v>0</v>
      </c>
      <c r="W1248" s="51">
        <f t="shared" si="622"/>
        <v>0</v>
      </c>
      <c r="X1248" s="51">
        <f>VLOOKUP(CONCATENATE($F1248," ",$G1248),AllocFactorMatrix,(X$4+1),FALSE)*$E1252</f>
        <v>0</v>
      </c>
      <c r="Y1248" s="51">
        <f>VLOOKUP(CONCATENATE($F1248," ",$G1248),AllocFactorMatrix,(Y$4+1),FALSE)*$E1252</f>
        <v>0</v>
      </c>
      <c r="Z1248" s="51">
        <f t="shared" si="621"/>
        <v>0</v>
      </c>
      <c r="AA1248" s="51">
        <f>VLOOKUP(CONCATENATE($F1248," ",$G1248),AllocFactorMatrix,(AA$4+1),FALSE)*$E1252</f>
        <v>0</v>
      </c>
      <c r="AB1248" s="51">
        <f>VLOOKUP(CONCATENATE($F1248," ",$G1248),AllocFactorMatrix,(AB$4+1),FALSE)*$E1252</f>
        <v>0</v>
      </c>
      <c r="AC1248" s="51">
        <f>VLOOKUP(CONCATENATE($F1248," ",$G1248),AllocFactorMatrix,(AC$4+1),FALSE)*$E1252</f>
        <v>0</v>
      </c>
    </row>
    <row r="1249" spans="1:29" s="48" customFormat="1" hidden="1" outlineLevel="1">
      <c r="A1249" s="53"/>
      <c r="B1249" s="104"/>
      <c r="C1249" s="52"/>
      <c r="D1249" s="52"/>
      <c r="F1249" s="175" t="str">
        <f>F1252</f>
        <v>PROD_DEMAND</v>
      </c>
      <c r="G1249" s="52" t="str">
        <f>$G$12</f>
        <v>DISTSEC</v>
      </c>
      <c r="H1249" s="50">
        <f t="shared" si="610"/>
        <v>0</v>
      </c>
      <c r="I1249" s="51">
        <f>VLOOKUP(CONCATENATE($F1249," ",$G1249),AllocFactorMatrix,(I$4+1),FALSE)*$E1252</f>
        <v>0</v>
      </c>
      <c r="J1249" s="51">
        <f>VLOOKUP(CONCATENATE($F1249," ",$G1249),AllocFactorMatrix,(J$4+1),FALSE)*$E1252</f>
        <v>0</v>
      </c>
      <c r="K1249" s="51">
        <f>VLOOKUP(CONCATENATE($F1249," ",$G1249),AllocFactorMatrix,(K$4+1),FALSE)*$E1252</f>
        <v>0</v>
      </c>
      <c r="L1249" s="51">
        <f>VLOOKUP(CONCATENATE($F1249," ",$G1249),AllocFactorMatrix,(L$4+1),FALSE)*$E1252</f>
        <v>0</v>
      </c>
      <c r="M1249" s="51">
        <f t="shared" si="619"/>
        <v>0</v>
      </c>
      <c r="N1249" s="51">
        <f>VLOOKUP(CONCATENATE($F1249," ",$G1249),AllocFactorMatrix,(N$4+1),FALSE)*$E1252</f>
        <v>0</v>
      </c>
      <c r="O1249" s="51">
        <f>VLOOKUP(CONCATENATE($F1249," ",$G1249),AllocFactorMatrix,(O$4+1),FALSE)*$E1252</f>
        <v>0</v>
      </c>
      <c r="P1249" s="51">
        <f>VLOOKUP(CONCATENATE($F1249," ",$G1249),AllocFactorMatrix,(P$4+1),FALSE)*$E1252</f>
        <v>0</v>
      </c>
      <c r="Q1249" s="51">
        <f>VLOOKUP(CONCATENATE($F1249," ",$G1249),AllocFactorMatrix,(Q$4+1),FALSE)*$E1252</f>
        <v>0</v>
      </c>
      <c r="R1249" s="51">
        <f t="shared" si="620"/>
        <v>0</v>
      </c>
      <c r="S1249" s="51">
        <f>VLOOKUP(CONCATENATE($F1249," ",$G1249),AllocFactorMatrix,(S$4+1),FALSE)*$E1252</f>
        <v>0</v>
      </c>
      <c r="T1249" s="51">
        <f>VLOOKUP(CONCATENATE($F1249," ",$G1249),AllocFactorMatrix,(T$4+1),FALSE)*$E1252</f>
        <v>0</v>
      </c>
      <c r="U1249" s="51">
        <f>VLOOKUP(CONCATENATE($F1249," ",$G1249),AllocFactorMatrix,(U$4+1),FALSE)*$E1252</f>
        <v>0</v>
      </c>
      <c r="V1249" s="51">
        <f>VLOOKUP(CONCATENATE($F1249," ",$G1249),AllocFactorMatrix,(V$4+1),FALSE)*$E1252</f>
        <v>0</v>
      </c>
      <c r="W1249" s="51">
        <f t="shared" si="622"/>
        <v>0</v>
      </c>
      <c r="X1249" s="51">
        <f>VLOOKUP(CONCATENATE($F1249," ",$G1249),AllocFactorMatrix,(X$4+1),FALSE)*$E1252</f>
        <v>0</v>
      </c>
      <c r="Y1249" s="51">
        <f>VLOOKUP(CONCATENATE($F1249," ",$G1249),AllocFactorMatrix,(Y$4+1),FALSE)*$E1252</f>
        <v>0</v>
      </c>
      <c r="Z1249" s="51">
        <f t="shared" si="621"/>
        <v>0</v>
      </c>
      <c r="AA1249" s="51">
        <f>VLOOKUP(CONCATENATE($F1249," ",$G1249),AllocFactorMatrix,(AA$4+1),FALSE)*$E1252</f>
        <v>0</v>
      </c>
      <c r="AB1249" s="51">
        <f>VLOOKUP(CONCATENATE($F1249," ",$G1249),AllocFactorMatrix,(AB$4+1),FALSE)*$E1252</f>
        <v>0</v>
      </c>
      <c r="AC1249" s="51">
        <f>VLOOKUP(CONCATENATE($F1249," ",$G1249),AllocFactorMatrix,(AC$4+1),FALSE)*$E1252</f>
        <v>0</v>
      </c>
    </row>
    <row r="1250" spans="1:29" s="48" customFormat="1" hidden="1" outlineLevel="1">
      <c r="A1250" s="53"/>
      <c r="B1250" s="104"/>
      <c r="C1250" s="52"/>
      <c r="D1250" s="52"/>
      <c r="F1250" s="175" t="str">
        <f>F1252</f>
        <v>PROD_DEMAND</v>
      </c>
      <c r="G1250" s="52" t="str">
        <f>$G$13</f>
        <v>ENERGY</v>
      </c>
      <c r="H1250" s="50">
        <f t="shared" si="610"/>
        <v>0</v>
      </c>
      <c r="I1250" s="51">
        <f>VLOOKUP(CONCATENATE($F1250," ",$G1250),AllocFactorMatrix,(I$4+1),FALSE)*$E1252</f>
        <v>0</v>
      </c>
      <c r="J1250" s="51">
        <f>VLOOKUP(CONCATENATE($F1250," ",$G1250),AllocFactorMatrix,(J$4+1),FALSE)*$E1252</f>
        <v>0</v>
      </c>
      <c r="K1250" s="51">
        <f>VLOOKUP(CONCATENATE($F1250," ",$G1250),AllocFactorMatrix,(K$4+1),FALSE)*$E1252</f>
        <v>0</v>
      </c>
      <c r="L1250" s="51">
        <f>VLOOKUP(CONCATENATE($F1250," ",$G1250),AllocFactorMatrix,(L$4+1),FALSE)*$E1252</f>
        <v>0</v>
      </c>
      <c r="M1250" s="51">
        <f t="shared" si="619"/>
        <v>0</v>
      </c>
      <c r="N1250" s="51">
        <f>VLOOKUP(CONCATENATE($F1250," ",$G1250),AllocFactorMatrix,(N$4+1),FALSE)*$E1252</f>
        <v>0</v>
      </c>
      <c r="O1250" s="51">
        <f>VLOOKUP(CONCATENATE($F1250," ",$G1250),AllocFactorMatrix,(O$4+1),FALSE)*$E1252</f>
        <v>0</v>
      </c>
      <c r="P1250" s="51">
        <f>VLOOKUP(CONCATENATE($F1250," ",$G1250),AllocFactorMatrix,(P$4+1),FALSE)*$E1252</f>
        <v>0</v>
      </c>
      <c r="Q1250" s="51">
        <f>VLOOKUP(CONCATENATE($F1250," ",$G1250),AllocFactorMatrix,(Q$4+1),FALSE)*$E1252</f>
        <v>0</v>
      </c>
      <c r="R1250" s="51">
        <f t="shared" si="620"/>
        <v>0</v>
      </c>
      <c r="S1250" s="51">
        <f>VLOOKUP(CONCATENATE($F1250," ",$G1250),AllocFactorMatrix,(S$4+1),FALSE)*$E1252</f>
        <v>0</v>
      </c>
      <c r="T1250" s="51">
        <f>VLOOKUP(CONCATENATE($F1250," ",$G1250),AllocFactorMatrix,(T$4+1),FALSE)*$E1252</f>
        <v>0</v>
      </c>
      <c r="U1250" s="51">
        <f>VLOOKUP(CONCATENATE($F1250," ",$G1250),AllocFactorMatrix,(U$4+1),FALSE)*$E1252</f>
        <v>0</v>
      </c>
      <c r="V1250" s="51">
        <f>VLOOKUP(CONCATENATE($F1250," ",$G1250),AllocFactorMatrix,(V$4+1),FALSE)*$E1252</f>
        <v>0</v>
      </c>
      <c r="W1250" s="51">
        <f t="shared" si="622"/>
        <v>0</v>
      </c>
      <c r="X1250" s="51">
        <f>VLOOKUP(CONCATENATE($F1250," ",$G1250),AllocFactorMatrix,(X$4+1),FALSE)*$E1252</f>
        <v>0</v>
      </c>
      <c r="Y1250" s="51">
        <f>VLOOKUP(CONCATENATE($F1250," ",$G1250),AllocFactorMatrix,(Y$4+1),FALSE)*$E1252</f>
        <v>0</v>
      </c>
      <c r="Z1250" s="51">
        <f t="shared" si="621"/>
        <v>0</v>
      </c>
      <c r="AA1250" s="51">
        <f>VLOOKUP(CONCATENATE($F1250," ",$G1250),AllocFactorMatrix,(AA$4+1),FALSE)*$E1252</f>
        <v>0</v>
      </c>
      <c r="AB1250" s="51">
        <f>VLOOKUP(CONCATENATE($F1250," ",$G1250),AllocFactorMatrix,(AB$4+1),FALSE)*$E1252</f>
        <v>0</v>
      </c>
      <c r="AC1250" s="51">
        <f>VLOOKUP(CONCATENATE($F1250," ",$G1250),AllocFactorMatrix,(AC$4+1),FALSE)*$E1252</f>
        <v>0</v>
      </c>
    </row>
    <row r="1251" spans="1:29" s="48" customFormat="1" hidden="1" outlineLevel="1">
      <c r="A1251" s="53"/>
      <c r="B1251" s="104"/>
      <c r="C1251" s="52"/>
      <c r="D1251" s="52"/>
      <c r="F1251" s="175" t="str">
        <f>F1252</f>
        <v>PROD_DEMAND</v>
      </c>
      <c r="G1251" s="52" t="str">
        <f>$G$14</f>
        <v>CUSTOMER</v>
      </c>
      <c r="H1251" s="50">
        <f t="shared" si="610"/>
        <v>0</v>
      </c>
      <c r="I1251" s="51">
        <f>VLOOKUP(CONCATENATE($F1251," ",$G1251),AllocFactorMatrix,(I$4+1),FALSE)*$E1252</f>
        <v>0</v>
      </c>
      <c r="J1251" s="51">
        <f>VLOOKUP(CONCATENATE($F1251," ",$G1251),AllocFactorMatrix,(J$4+1),FALSE)*$E1252</f>
        <v>0</v>
      </c>
      <c r="K1251" s="51">
        <f>VLOOKUP(CONCATENATE($F1251," ",$G1251),AllocFactorMatrix,(K$4+1),FALSE)*$E1252</f>
        <v>0</v>
      </c>
      <c r="L1251" s="51">
        <f>VLOOKUP(CONCATENATE($F1251," ",$G1251),AllocFactorMatrix,(L$4+1),FALSE)*$E1252</f>
        <v>0</v>
      </c>
      <c r="M1251" s="51">
        <f t="shared" si="619"/>
        <v>0</v>
      </c>
      <c r="N1251" s="51">
        <f>VLOOKUP(CONCATENATE($F1251," ",$G1251),AllocFactorMatrix,(N$4+1),FALSE)*$E1252</f>
        <v>0</v>
      </c>
      <c r="O1251" s="51">
        <f>VLOOKUP(CONCATENATE($F1251," ",$G1251),AllocFactorMatrix,(O$4+1),FALSE)*$E1252</f>
        <v>0</v>
      </c>
      <c r="P1251" s="51">
        <f>VLOOKUP(CONCATENATE($F1251," ",$G1251),AllocFactorMatrix,(P$4+1),FALSE)*$E1252</f>
        <v>0</v>
      </c>
      <c r="Q1251" s="51">
        <f>VLOOKUP(CONCATENATE($F1251," ",$G1251),AllocFactorMatrix,(Q$4+1),FALSE)*$E1252</f>
        <v>0</v>
      </c>
      <c r="R1251" s="51">
        <f t="shared" si="620"/>
        <v>0</v>
      </c>
      <c r="S1251" s="51">
        <f>VLOOKUP(CONCATENATE($F1251," ",$G1251),AllocFactorMatrix,(S$4+1),FALSE)*$E1252</f>
        <v>0</v>
      </c>
      <c r="T1251" s="51">
        <f>VLOOKUP(CONCATENATE($F1251," ",$G1251),AllocFactorMatrix,(T$4+1),FALSE)*$E1252</f>
        <v>0</v>
      </c>
      <c r="U1251" s="51">
        <f>VLOOKUP(CONCATENATE($F1251," ",$G1251),AllocFactorMatrix,(U$4+1),FALSE)*$E1252</f>
        <v>0</v>
      </c>
      <c r="V1251" s="51">
        <f>VLOOKUP(CONCATENATE($F1251," ",$G1251),AllocFactorMatrix,(V$4+1),FALSE)*$E1252</f>
        <v>0</v>
      </c>
      <c r="W1251" s="51">
        <f t="shared" si="622"/>
        <v>0</v>
      </c>
      <c r="X1251" s="51">
        <f>VLOOKUP(CONCATENATE($F1251," ",$G1251),AllocFactorMatrix,(X$4+1),FALSE)*$E1252</f>
        <v>0</v>
      </c>
      <c r="Y1251" s="51">
        <f>VLOOKUP(CONCATENATE($F1251," ",$G1251),AllocFactorMatrix,(Y$4+1),FALSE)*$E1252</f>
        <v>0</v>
      </c>
      <c r="Z1251" s="51">
        <f t="shared" si="621"/>
        <v>0</v>
      </c>
      <c r="AA1251" s="51">
        <f>VLOOKUP(CONCATENATE($F1251," ",$G1251),AllocFactorMatrix,(AA$4+1),FALSE)*$E1252</f>
        <v>0</v>
      </c>
      <c r="AB1251" s="51">
        <f>VLOOKUP(CONCATENATE($F1251," ",$G1251),AllocFactorMatrix,(AB$4+1),FALSE)*$E1252</f>
        <v>0</v>
      </c>
      <c r="AC1251" s="51">
        <f>VLOOKUP(CONCATENATE($F1251," ",$G1251),AllocFactorMatrix,(AC$4+1),FALSE)*$E1252</f>
        <v>0</v>
      </c>
    </row>
    <row r="1252" spans="1:29" s="48" customFormat="1" collapsed="1">
      <c r="A1252" s="53"/>
      <c r="B1252" s="104"/>
      <c r="C1252" s="52"/>
      <c r="D1252" s="52" t="s">
        <v>470</v>
      </c>
      <c r="E1252" s="58">
        <v>57519245</v>
      </c>
      <c r="F1252" s="92" t="s">
        <v>29</v>
      </c>
      <c r="G1252" s="52" t="str">
        <f>$G$15</f>
        <v>TOTAL</v>
      </c>
      <c r="H1252" s="50">
        <f t="shared" si="610"/>
        <v>57519244.999999993</v>
      </c>
      <c r="I1252" s="51">
        <f>VLOOKUP(CONCATENATE($F1252," ",$G1252),AllocFactorMatrix,(I$4+1),FALSE)*$E1252</f>
        <v>29587093.20602018</v>
      </c>
      <c r="J1252" s="51">
        <f>VLOOKUP(CONCATENATE($F1252," ",$G1252),AllocFactorMatrix,(J$4+1),FALSE)*$E1252</f>
        <v>6899714.6844705371</v>
      </c>
      <c r="K1252" s="51">
        <f>VLOOKUP(CONCATENATE($F1252," ",$G1252),AllocFactorMatrix,(K$4+1),FALSE)*$E1252</f>
        <v>95933.355125028887</v>
      </c>
      <c r="L1252" s="51">
        <f>VLOOKUP(CONCATENATE($F1252," ",$G1252),AllocFactorMatrix,(L$4+1),FALSE)*$E1252</f>
        <v>13360.994021020144</v>
      </c>
      <c r="M1252" s="51">
        <f t="shared" si="619"/>
        <v>7009009.0336165857</v>
      </c>
      <c r="N1252" s="51">
        <f>VLOOKUP(CONCATENATE($F1252," ",$G1252),AllocFactorMatrix,(N$4+1),FALSE)*$E1252</f>
        <v>4106766.7382094506</v>
      </c>
      <c r="O1252" s="51">
        <f>VLOOKUP(CONCATENATE($F1252," ",$G1252),AllocFactorMatrix,(O$4+1),FALSE)*$E1252</f>
        <v>735898.04269912862</v>
      </c>
      <c r="P1252" s="51">
        <f>VLOOKUP(CONCATENATE($F1252," ",$G1252),AllocFactorMatrix,(P$4+1),FALSE)*$E1252</f>
        <v>149232.61335596009</v>
      </c>
      <c r="Q1252" s="51">
        <f>VLOOKUP(CONCATENATE($F1252," ",$G1252),AllocFactorMatrix,(Q$4+1),FALSE)*$E1252</f>
        <v>5667.0410059261949</v>
      </c>
      <c r="R1252" s="51">
        <f t="shared" si="620"/>
        <v>4997564.435270465</v>
      </c>
      <c r="S1252" s="51">
        <f>VLOOKUP(CONCATENATE($F1252," ",$G1252),AllocFactorMatrix,(S$4+1),FALSE)*$E1252</f>
        <v>194484.86206032964</v>
      </c>
      <c r="T1252" s="51">
        <f>VLOOKUP(CONCATENATE($F1252," ",$G1252),AllocFactorMatrix,(T$4+1),FALSE)*$E1252</f>
        <v>2625657.9430221277</v>
      </c>
      <c r="U1252" s="51">
        <f>VLOOKUP(CONCATENATE($F1252," ",$G1252),AllocFactorMatrix,(U$4+1),FALSE)*$E1252</f>
        <v>10042087.614622967</v>
      </c>
      <c r="V1252" s="51">
        <f>VLOOKUP(CONCATENATE($F1252," ",$G1252),AllocFactorMatrix,(V$4+1),FALSE)*$E1252</f>
        <v>1819217.3086403615</v>
      </c>
      <c r="W1252" s="51">
        <f t="shared" si="622"/>
        <v>14681447.728345785</v>
      </c>
      <c r="X1252" s="51">
        <f>VLOOKUP(CONCATENATE($F1252," ",$G1252),AllocFactorMatrix,(X$4+1),FALSE)*$E1252</f>
        <v>1127141.6146619103</v>
      </c>
      <c r="Y1252" s="51">
        <f>VLOOKUP(CONCATENATE($F1252," ",$G1252),AllocFactorMatrix,(Y$4+1),FALSE)*$E1252</f>
        <v>22511.909042720188</v>
      </c>
      <c r="Z1252" s="51">
        <f t="shared" si="621"/>
        <v>1149653.5237046306</v>
      </c>
      <c r="AA1252" s="51">
        <f>VLOOKUP(CONCATENATE($F1252," ",$G1252),AllocFactorMatrix,(AA$4+1),FALSE)*$E1252</f>
        <v>14868.821391087151</v>
      </c>
      <c r="AB1252" s="51">
        <f>VLOOKUP(CONCATENATE($F1252," ",$G1252),AllocFactorMatrix,(AB$4+1),FALSE)*$E1252</f>
        <v>66055.770371433042</v>
      </c>
      <c r="AC1252" s="51">
        <f>VLOOKUP(CONCATENATE($F1252," ",$G1252),AllocFactorMatrix,(AC$4+1),FALSE)*$E1252</f>
        <v>13552.481279828691</v>
      </c>
    </row>
    <row r="1253" spans="1:29" s="48" customFormat="1" hidden="1" outlineLevel="1">
      <c r="A1253" s="53"/>
      <c r="B1253" s="104"/>
      <c r="C1253" s="52"/>
      <c r="D1253" s="52"/>
      <c r="F1253" s="175" t="str">
        <f>F1260</f>
        <v>PROD_ENERGY</v>
      </c>
      <c r="G1253" s="52" t="str">
        <f>$G$8</f>
        <v>PRODUCTION</v>
      </c>
      <c r="H1253" s="50">
        <f t="shared" ref="H1253:H1276" si="623">SUBTOTAL(9,I1253:AC1253)</f>
        <v>0</v>
      </c>
      <c r="I1253" s="51">
        <f>VLOOKUP(CONCATENATE($F1253," ",$G1253),AllocFactorMatrix,(I$4+1),FALSE)*$E1260</f>
        <v>0</v>
      </c>
      <c r="J1253" s="51">
        <f>VLOOKUP(CONCATENATE($F1253," ",$G1253),AllocFactorMatrix,(J$4+1),FALSE)*$E1260</f>
        <v>0</v>
      </c>
      <c r="K1253" s="51">
        <f>VLOOKUP(CONCATENATE($F1253," ",$G1253),AllocFactorMatrix,(K$4+1),FALSE)*$E1260</f>
        <v>0</v>
      </c>
      <c r="L1253" s="51">
        <f>VLOOKUP(CONCATENATE($F1253," ",$G1253),AllocFactorMatrix,(L$4+1),FALSE)*$E1260</f>
        <v>0</v>
      </c>
      <c r="M1253" s="51">
        <f t="shared" ref="M1253:M1260" si="624">SUBTOTAL(9,J1253:L1253)</f>
        <v>0</v>
      </c>
      <c r="N1253" s="51">
        <f>VLOOKUP(CONCATENATE($F1253," ",$G1253),AllocFactorMatrix,(N$4+1),FALSE)*$E1260</f>
        <v>0</v>
      </c>
      <c r="O1253" s="51">
        <f>VLOOKUP(CONCATENATE($F1253," ",$G1253),AllocFactorMatrix,(O$4+1),FALSE)*$E1260</f>
        <v>0</v>
      </c>
      <c r="P1253" s="51">
        <f>VLOOKUP(CONCATENATE($F1253," ",$G1253),AllocFactorMatrix,(P$4+1),FALSE)*$E1260</f>
        <v>0</v>
      </c>
      <c r="Q1253" s="51">
        <f>VLOOKUP(CONCATENATE($F1253," ",$G1253),AllocFactorMatrix,(Q$4+1),FALSE)*$E1260</f>
        <v>0</v>
      </c>
      <c r="R1253" s="51">
        <f t="shared" ref="R1253:R1260" si="625">SUBTOTAL(9,N1253:Q1253)</f>
        <v>0</v>
      </c>
      <c r="S1253" s="51">
        <f>VLOOKUP(CONCATENATE($F1253," ",$G1253),AllocFactorMatrix,(S$4+1),FALSE)*$E1260</f>
        <v>0</v>
      </c>
      <c r="T1253" s="51">
        <f>VLOOKUP(CONCATENATE($F1253," ",$G1253),AllocFactorMatrix,(T$4+1),FALSE)*$E1260</f>
        <v>0</v>
      </c>
      <c r="U1253" s="51">
        <f>VLOOKUP(CONCATENATE($F1253," ",$G1253),AllocFactorMatrix,(U$4+1),FALSE)*$E1260</f>
        <v>0</v>
      </c>
      <c r="V1253" s="51">
        <f>VLOOKUP(CONCATENATE($F1253," ",$G1253),AllocFactorMatrix,(V$4+1),FALSE)*$E1260</f>
        <v>0</v>
      </c>
      <c r="W1253" s="51">
        <f>SUBTOTAL(9,S1253:V1253)</f>
        <v>0</v>
      </c>
      <c r="X1253" s="51">
        <f>VLOOKUP(CONCATENATE($F1253," ",$G1253),AllocFactorMatrix,(X$4+1),FALSE)*$E1260</f>
        <v>0</v>
      </c>
      <c r="Y1253" s="51">
        <f>VLOOKUP(CONCATENATE($F1253," ",$G1253),AllocFactorMatrix,(Y$4+1),FALSE)*$E1260</f>
        <v>0</v>
      </c>
      <c r="Z1253" s="51">
        <f t="shared" ref="Z1253:Z1260" si="626">SUBTOTAL(9,X1253:Y1253)</f>
        <v>0</v>
      </c>
      <c r="AA1253" s="51">
        <f>VLOOKUP(CONCATENATE($F1253," ",$G1253),AllocFactorMatrix,(AA$4+1),FALSE)*$E1260</f>
        <v>0</v>
      </c>
      <c r="AB1253" s="51">
        <f>VLOOKUP(CONCATENATE($F1253," ",$G1253),AllocFactorMatrix,(AB$4+1),FALSE)*$E1260</f>
        <v>0</v>
      </c>
      <c r="AC1253" s="51">
        <f>VLOOKUP(CONCATENATE($F1253," ",$G1253),AllocFactorMatrix,(AC$4+1),FALSE)*$E1260</f>
        <v>0</v>
      </c>
    </row>
    <row r="1254" spans="1:29" s="48" customFormat="1" hidden="1" outlineLevel="1">
      <c r="A1254" s="53"/>
      <c r="B1254" s="104"/>
      <c r="C1254" s="52"/>
      <c r="D1254" s="52"/>
      <c r="F1254" s="175" t="str">
        <f>F1260</f>
        <v>PROD_ENERGY</v>
      </c>
      <c r="G1254" s="52" t="str">
        <f>$G$9</f>
        <v>BULKTRAN</v>
      </c>
      <c r="H1254" s="50">
        <f t="shared" si="623"/>
        <v>0</v>
      </c>
      <c r="I1254" s="51">
        <f>VLOOKUP(CONCATENATE($F1254," ",$G1254),AllocFactorMatrix,(I$4+1),FALSE)*$E1260</f>
        <v>0</v>
      </c>
      <c r="J1254" s="51">
        <f>VLOOKUP(CONCATENATE($F1254," ",$G1254),AllocFactorMatrix,(J$4+1),FALSE)*$E1260</f>
        <v>0</v>
      </c>
      <c r="K1254" s="51">
        <f>VLOOKUP(CONCATENATE($F1254," ",$G1254),AllocFactorMatrix,(K$4+1),FALSE)*$E1260</f>
        <v>0</v>
      </c>
      <c r="L1254" s="51">
        <f>VLOOKUP(CONCATENATE($F1254," ",$G1254),AllocFactorMatrix,(L$4+1),FALSE)*$E1260</f>
        <v>0</v>
      </c>
      <c r="M1254" s="51">
        <f t="shared" si="624"/>
        <v>0</v>
      </c>
      <c r="N1254" s="51">
        <f>VLOOKUP(CONCATENATE($F1254," ",$G1254),AllocFactorMatrix,(N$4+1),FALSE)*$E1260</f>
        <v>0</v>
      </c>
      <c r="O1254" s="51">
        <f>VLOOKUP(CONCATENATE($F1254," ",$G1254),AllocFactorMatrix,(O$4+1),FALSE)*$E1260</f>
        <v>0</v>
      </c>
      <c r="P1254" s="51">
        <f>VLOOKUP(CONCATENATE($F1254," ",$G1254),AllocFactorMatrix,(P$4+1),FALSE)*$E1260</f>
        <v>0</v>
      </c>
      <c r="Q1254" s="51">
        <f>VLOOKUP(CONCATENATE($F1254," ",$G1254),AllocFactorMatrix,(Q$4+1),FALSE)*$E1260</f>
        <v>0</v>
      </c>
      <c r="R1254" s="51">
        <f t="shared" si="625"/>
        <v>0</v>
      </c>
      <c r="S1254" s="51">
        <f>VLOOKUP(CONCATENATE($F1254," ",$G1254),AllocFactorMatrix,(S$4+1),FALSE)*$E1260</f>
        <v>0</v>
      </c>
      <c r="T1254" s="51">
        <f>VLOOKUP(CONCATENATE($F1254," ",$G1254),AllocFactorMatrix,(T$4+1),FALSE)*$E1260</f>
        <v>0</v>
      </c>
      <c r="U1254" s="51">
        <f>VLOOKUP(CONCATENATE($F1254," ",$G1254),AllocFactorMatrix,(U$4+1),FALSE)*$E1260</f>
        <v>0</v>
      </c>
      <c r="V1254" s="51">
        <f>VLOOKUP(CONCATENATE($F1254," ",$G1254),AllocFactorMatrix,(V$4+1),FALSE)*$E1260</f>
        <v>0</v>
      </c>
      <c r="W1254" s="51">
        <f t="shared" ref="W1254:W1260" si="627">SUBTOTAL(9,S1254:V1254)</f>
        <v>0</v>
      </c>
      <c r="X1254" s="51">
        <f>VLOOKUP(CONCATENATE($F1254," ",$G1254),AllocFactorMatrix,(X$4+1),FALSE)*$E1260</f>
        <v>0</v>
      </c>
      <c r="Y1254" s="51">
        <f>VLOOKUP(CONCATENATE($F1254," ",$G1254),AllocFactorMatrix,(Y$4+1),FALSE)*$E1260</f>
        <v>0</v>
      </c>
      <c r="Z1254" s="51">
        <f t="shared" si="626"/>
        <v>0</v>
      </c>
      <c r="AA1254" s="51">
        <f>VLOOKUP(CONCATENATE($F1254," ",$G1254),AllocFactorMatrix,(AA$4+1),FALSE)*$E1260</f>
        <v>0</v>
      </c>
      <c r="AB1254" s="51">
        <f>VLOOKUP(CONCATENATE($F1254," ",$G1254),AllocFactorMatrix,(AB$4+1),FALSE)*$E1260</f>
        <v>0</v>
      </c>
      <c r="AC1254" s="51">
        <f>VLOOKUP(CONCATENATE($F1254," ",$G1254),AllocFactorMatrix,(AC$4+1),FALSE)*$E1260</f>
        <v>0</v>
      </c>
    </row>
    <row r="1255" spans="1:29" s="48" customFormat="1" hidden="1" outlineLevel="1">
      <c r="A1255" s="53"/>
      <c r="B1255" s="104"/>
      <c r="C1255" s="52"/>
      <c r="D1255" s="52"/>
      <c r="F1255" s="175" t="str">
        <f>F1260</f>
        <v>PROD_ENERGY</v>
      </c>
      <c r="G1255" s="52" t="str">
        <f>$G$10</f>
        <v>SUBTRAN</v>
      </c>
      <c r="H1255" s="50">
        <f t="shared" si="623"/>
        <v>0</v>
      </c>
      <c r="I1255" s="51">
        <f>VLOOKUP(CONCATENATE($F1255," ",$G1255),AllocFactorMatrix,(I$4+1),FALSE)*$E1260</f>
        <v>0</v>
      </c>
      <c r="J1255" s="51">
        <f>VLOOKUP(CONCATENATE($F1255," ",$G1255),AllocFactorMatrix,(J$4+1),FALSE)*$E1260</f>
        <v>0</v>
      </c>
      <c r="K1255" s="51">
        <f>VLOOKUP(CONCATENATE($F1255," ",$G1255),AllocFactorMatrix,(K$4+1),FALSE)*$E1260</f>
        <v>0</v>
      </c>
      <c r="L1255" s="51">
        <f>VLOOKUP(CONCATENATE($F1255," ",$G1255),AllocFactorMatrix,(L$4+1),FALSE)*$E1260</f>
        <v>0</v>
      </c>
      <c r="M1255" s="51">
        <f t="shared" si="624"/>
        <v>0</v>
      </c>
      <c r="N1255" s="51">
        <f>VLOOKUP(CONCATENATE($F1255," ",$G1255),AllocFactorMatrix,(N$4+1),FALSE)*$E1260</f>
        <v>0</v>
      </c>
      <c r="O1255" s="51">
        <f>VLOOKUP(CONCATENATE($F1255," ",$G1255),AllocFactorMatrix,(O$4+1),FALSE)*$E1260</f>
        <v>0</v>
      </c>
      <c r="P1255" s="51">
        <f>VLOOKUP(CONCATENATE($F1255," ",$G1255),AllocFactorMatrix,(P$4+1),FALSE)*$E1260</f>
        <v>0</v>
      </c>
      <c r="Q1255" s="51">
        <f>VLOOKUP(CONCATENATE($F1255," ",$G1255),AllocFactorMatrix,(Q$4+1),FALSE)*$E1260</f>
        <v>0</v>
      </c>
      <c r="R1255" s="51">
        <f t="shared" si="625"/>
        <v>0</v>
      </c>
      <c r="S1255" s="51">
        <f>VLOOKUP(CONCATENATE($F1255," ",$G1255),AllocFactorMatrix,(S$4+1),FALSE)*$E1260</f>
        <v>0</v>
      </c>
      <c r="T1255" s="51">
        <f>VLOOKUP(CONCATENATE($F1255," ",$G1255),AllocFactorMatrix,(T$4+1),FALSE)*$E1260</f>
        <v>0</v>
      </c>
      <c r="U1255" s="51">
        <f>VLOOKUP(CONCATENATE($F1255," ",$G1255),AllocFactorMatrix,(U$4+1),FALSE)*$E1260</f>
        <v>0</v>
      </c>
      <c r="V1255" s="51">
        <f>VLOOKUP(CONCATENATE($F1255," ",$G1255),AllocFactorMatrix,(V$4+1),FALSE)*$E1260</f>
        <v>0</v>
      </c>
      <c r="W1255" s="51">
        <f t="shared" si="627"/>
        <v>0</v>
      </c>
      <c r="X1255" s="51">
        <f>VLOOKUP(CONCATENATE($F1255," ",$G1255),AllocFactorMatrix,(X$4+1),FALSE)*$E1260</f>
        <v>0</v>
      </c>
      <c r="Y1255" s="51">
        <f>VLOOKUP(CONCATENATE($F1255," ",$G1255),AllocFactorMatrix,(Y$4+1),FALSE)*$E1260</f>
        <v>0</v>
      </c>
      <c r="Z1255" s="51">
        <f t="shared" si="626"/>
        <v>0</v>
      </c>
      <c r="AA1255" s="51">
        <f>VLOOKUP(CONCATENATE($F1255," ",$G1255),AllocFactorMatrix,(AA$4+1),FALSE)*$E1260</f>
        <v>0</v>
      </c>
      <c r="AB1255" s="51">
        <f>VLOOKUP(CONCATENATE($F1255," ",$G1255),AllocFactorMatrix,(AB$4+1),FALSE)*$E1260</f>
        <v>0</v>
      </c>
      <c r="AC1255" s="51">
        <f>VLOOKUP(CONCATENATE($F1255," ",$G1255),AllocFactorMatrix,(AC$4+1),FALSE)*$E1260</f>
        <v>0</v>
      </c>
    </row>
    <row r="1256" spans="1:29" s="48" customFormat="1" hidden="1" outlineLevel="1">
      <c r="A1256" s="53"/>
      <c r="B1256" s="104"/>
      <c r="C1256" s="52"/>
      <c r="D1256" s="52"/>
      <c r="F1256" s="175" t="str">
        <f>F1260</f>
        <v>PROD_ENERGY</v>
      </c>
      <c r="G1256" s="52" t="str">
        <f>$G$11</f>
        <v>DISTPRI</v>
      </c>
      <c r="H1256" s="50">
        <f t="shared" si="623"/>
        <v>0</v>
      </c>
      <c r="I1256" s="51">
        <f>VLOOKUP(CONCATENATE($F1256," ",$G1256),AllocFactorMatrix,(I$4+1),FALSE)*$E1260</f>
        <v>0</v>
      </c>
      <c r="J1256" s="51">
        <f>VLOOKUP(CONCATENATE($F1256," ",$G1256),AllocFactorMatrix,(J$4+1),FALSE)*$E1260</f>
        <v>0</v>
      </c>
      <c r="K1256" s="51">
        <f>VLOOKUP(CONCATENATE($F1256," ",$G1256),AllocFactorMatrix,(K$4+1),FALSE)*$E1260</f>
        <v>0</v>
      </c>
      <c r="L1256" s="51">
        <f>VLOOKUP(CONCATENATE($F1256," ",$G1256),AllocFactorMatrix,(L$4+1),FALSE)*$E1260</f>
        <v>0</v>
      </c>
      <c r="M1256" s="51">
        <f t="shared" si="624"/>
        <v>0</v>
      </c>
      <c r="N1256" s="51">
        <f>VLOOKUP(CONCATENATE($F1256," ",$G1256),AllocFactorMatrix,(N$4+1),FALSE)*$E1260</f>
        <v>0</v>
      </c>
      <c r="O1256" s="51">
        <f>VLOOKUP(CONCATENATE($F1256," ",$G1256),AllocFactorMatrix,(O$4+1),FALSE)*$E1260</f>
        <v>0</v>
      </c>
      <c r="P1256" s="51">
        <f>VLOOKUP(CONCATENATE($F1256," ",$G1256),AllocFactorMatrix,(P$4+1),FALSE)*$E1260</f>
        <v>0</v>
      </c>
      <c r="Q1256" s="51">
        <f>VLOOKUP(CONCATENATE($F1256," ",$G1256),AllocFactorMatrix,(Q$4+1),FALSE)*$E1260</f>
        <v>0</v>
      </c>
      <c r="R1256" s="51">
        <f t="shared" si="625"/>
        <v>0</v>
      </c>
      <c r="S1256" s="51">
        <f>VLOOKUP(CONCATENATE($F1256," ",$G1256),AllocFactorMatrix,(S$4+1),FALSE)*$E1260</f>
        <v>0</v>
      </c>
      <c r="T1256" s="51">
        <f>VLOOKUP(CONCATENATE($F1256," ",$G1256),AllocFactorMatrix,(T$4+1),FALSE)*$E1260</f>
        <v>0</v>
      </c>
      <c r="U1256" s="51">
        <f>VLOOKUP(CONCATENATE($F1256," ",$G1256),AllocFactorMatrix,(U$4+1),FALSE)*$E1260</f>
        <v>0</v>
      </c>
      <c r="V1256" s="51">
        <f>VLOOKUP(CONCATENATE($F1256," ",$G1256),AllocFactorMatrix,(V$4+1),FALSE)*$E1260</f>
        <v>0</v>
      </c>
      <c r="W1256" s="51">
        <f t="shared" si="627"/>
        <v>0</v>
      </c>
      <c r="X1256" s="51">
        <f>VLOOKUP(CONCATENATE($F1256," ",$G1256),AllocFactorMatrix,(X$4+1),FALSE)*$E1260</f>
        <v>0</v>
      </c>
      <c r="Y1256" s="51">
        <f>VLOOKUP(CONCATENATE($F1256," ",$G1256),AllocFactorMatrix,(Y$4+1),FALSE)*$E1260</f>
        <v>0</v>
      </c>
      <c r="Z1256" s="51">
        <f t="shared" si="626"/>
        <v>0</v>
      </c>
      <c r="AA1256" s="51">
        <f>VLOOKUP(CONCATENATE($F1256," ",$G1256),AllocFactorMatrix,(AA$4+1),FALSE)*$E1260</f>
        <v>0</v>
      </c>
      <c r="AB1256" s="51">
        <f>VLOOKUP(CONCATENATE($F1256," ",$G1256),AllocFactorMatrix,(AB$4+1),FALSE)*$E1260</f>
        <v>0</v>
      </c>
      <c r="AC1256" s="51">
        <f>VLOOKUP(CONCATENATE($F1256," ",$G1256),AllocFactorMatrix,(AC$4+1),FALSE)*$E1260</f>
        <v>0</v>
      </c>
    </row>
    <row r="1257" spans="1:29" s="48" customFormat="1" hidden="1" outlineLevel="1">
      <c r="A1257" s="53"/>
      <c r="B1257" s="104"/>
      <c r="C1257" s="52"/>
      <c r="D1257" s="52"/>
      <c r="F1257" s="175" t="str">
        <f>F1260</f>
        <v>PROD_ENERGY</v>
      </c>
      <c r="G1257" s="52" t="str">
        <f>$G$12</f>
        <v>DISTSEC</v>
      </c>
      <c r="H1257" s="50">
        <f t="shared" si="623"/>
        <v>0</v>
      </c>
      <c r="I1257" s="51">
        <f>VLOOKUP(CONCATENATE($F1257," ",$G1257),AllocFactorMatrix,(I$4+1),FALSE)*$E1260</f>
        <v>0</v>
      </c>
      <c r="J1257" s="51">
        <f>VLOOKUP(CONCATENATE($F1257," ",$G1257),AllocFactorMatrix,(J$4+1),FALSE)*$E1260</f>
        <v>0</v>
      </c>
      <c r="K1257" s="51">
        <f>VLOOKUP(CONCATENATE($F1257," ",$G1257),AllocFactorMatrix,(K$4+1),FALSE)*$E1260</f>
        <v>0</v>
      </c>
      <c r="L1257" s="51">
        <f>VLOOKUP(CONCATENATE($F1257," ",$G1257),AllocFactorMatrix,(L$4+1),FALSE)*$E1260</f>
        <v>0</v>
      </c>
      <c r="M1257" s="51">
        <f t="shared" si="624"/>
        <v>0</v>
      </c>
      <c r="N1257" s="51">
        <f>VLOOKUP(CONCATENATE($F1257," ",$G1257),AllocFactorMatrix,(N$4+1),FALSE)*$E1260</f>
        <v>0</v>
      </c>
      <c r="O1257" s="51">
        <f>VLOOKUP(CONCATENATE($F1257," ",$G1257),AllocFactorMatrix,(O$4+1),FALSE)*$E1260</f>
        <v>0</v>
      </c>
      <c r="P1257" s="51">
        <f>VLOOKUP(CONCATENATE($F1257," ",$G1257),AllocFactorMatrix,(P$4+1),FALSE)*$E1260</f>
        <v>0</v>
      </c>
      <c r="Q1257" s="51">
        <f>VLOOKUP(CONCATENATE($F1257," ",$G1257),AllocFactorMatrix,(Q$4+1),FALSE)*$E1260</f>
        <v>0</v>
      </c>
      <c r="R1257" s="51">
        <f t="shared" si="625"/>
        <v>0</v>
      </c>
      <c r="S1257" s="51">
        <f>VLOOKUP(CONCATENATE($F1257," ",$G1257),AllocFactorMatrix,(S$4+1),FALSE)*$E1260</f>
        <v>0</v>
      </c>
      <c r="T1257" s="51">
        <f>VLOOKUP(CONCATENATE($F1257," ",$G1257),AllocFactorMatrix,(T$4+1),FALSE)*$E1260</f>
        <v>0</v>
      </c>
      <c r="U1257" s="51">
        <f>VLOOKUP(CONCATENATE($F1257," ",$G1257),AllocFactorMatrix,(U$4+1),FALSE)*$E1260</f>
        <v>0</v>
      </c>
      <c r="V1257" s="51">
        <f>VLOOKUP(CONCATENATE($F1257," ",$G1257),AllocFactorMatrix,(V$4+1),FALSE)*$E1260</f>
        <v>0</v>
      </c>
      <c r="W1257" s="51">
        <f t="shared" si="627"/>
        <v>0</v>
      </c>
      <c r="X1257" s="51">
        <f>VLOOKUP(CONCATENATE($F1257," ",$G1257),AllocFactorMatrix,(X$4+1),FALSE)*$E1260</f>
        <v>0</v>
      </c>
      <c r="Y1257" s="51">
        <f>VLOOKUP(CONCATENATE($F1257," ",$G1257),AllocFactorMatrix,(Y$4+1),FALSE)*$E1260</f>
        <v>0</v>
      </c>
      <c r="Z1257" s="51">
        <f t="shared" si="626"/>
        <v>0</v>
      </c>
      <c r="AA1257" s="51">
        <f>VLOOKUP(CONCATENATE($F1257," ",$G1257),AllocFactorMatrix,(AA$4+1),FALSE)*$E1260</f>
        <v>0</v>
      </c>
      <c r="AB1257" s="51">
        <f>VLOOKUP(CONCATENATE($F1257," ",$G1257),AllocFactorMatrix,(AB$4+1),FALSE)*$E1260</f>
        <v>0</v>
      </c>
      <c r="AC1257" s="51">
        <f>VLOOKUP(CONCATENATE($F1257," ",$G1257),AllocFactorMatrix,(AC$4+1),FALSE)*$E1260</f>
        <v>0</v>
      </c>
    </row>
    <row r="1258" spans="1:29" s="48" customFormat="1" hidden="1" outlineLevel="1">
      <c r="A1258" s="53"/>
      <c r="B1258" s="104"/>
      <c r="C1258" s="52"/>
      <c r="D1258" s="52"/>
      <c r="F1258" s="175" t="str">
        <f>F1260</f>
        <v>PROD_ENERGY</v>
      </c>
      <c r="G1258" s="52" t="str">
        <f>$G$13</f>
        <v>ENERGY</v>
      </c>
      <c r="H1258" s="50">
        <f t="shared" si="623"/>
        <v>68860225.99999997</v>
      </c>
      <c r="I1258" s="51">
        <f>VLOOKUP(CONCATENATE($F1258," ",$G1258),AllocFactorMatrix,(I$4+1),FALSE)*$E1260</f>
        <v>26944056.797050636</v>
      </c>
      <c r="J1258" s="51">
        <f>VLOOKUP(CONCATENATE($F1258," ",$G1258),AllocFactorMatrix,(J$4+1),FALSE)*$E1260</f>
        <v>7773282.2103405874</v>
      </c>
      <c r="K1258" s="51">
        <f>VLOOKUP(CONCATENATE($F1258," ",$G1258),AllocFactorMatrix,(K$4+1),FALSE)*$E1260</f>
        <v>108342.96232318002</v>
      </c>
      <c r="L1258" s="51">
        <f>VLOOKUP(CONCATENATE($F1258," ",$G1258),AllocFactorMatrix,(L$4+1),FALSE)*$E1260</f>
        <v>15146.254310890663</v>
      </c>
      <c r="M1258" s="51">
        <f t="shared" si="624"/>
        <v>7896771.4269746589</v>
      </c>
      <c r="N1258" s="51">
        <f>VLOOKUP(CONCATENATE($F1258," ",$G1258),AllocFactorMatrix,(N$4+1),FALSE)*$E1260</f>
        <v>5043494.5183937736</v>
      </c>
      <c r="O1258" s="51">
        <f>VLOOKUP(CONCATENATE($F1258," ",$G1258),AllocFactorMatrix,(O$4+1),FALSE)*$E1260</f>
        <v>899451.59400824818</v>
      </c>
      <c r="P1258" s="51">
        <f>VLOOKUP(CONCATENATE($F1258," ",$G1258),AllocFactorMatrix,(P$4+1),FALSE)*$E1260</f>
        <v>183161.28384346238</v>
      </c>
      <c r="Q1258" s="51">
        <f>VLOOKUP(CONCATENATE($F1258," ",$G1258),AllocFactorMatrix,(Q$4+1),FALSE)*$E1260</f>
        <v>6918.0636780617906</v>
      </c>
      <c r="R1258" s="51">
        <f t="shared" si="625"/>
        <v>6133025.4599235458</v>
      </c>
      <c r="S1258" s="51">
        <f>VLOOKUP(CONCATENATE($F1258," ",$G1258),AllocFactorMatrix,(S$4+1),FALSE)*$E1260</f>
        <v>264127.89961057366</v>
      </c>
      <c r="T1258" s="51">
        <f>VLOOKUP(CONCATENATE($F1258," ",$G1258),AllocFactorMatrix,(T$4+1),FALSE)*$E1260</f>
        <v>4175912.3127320441</v>
      </c>
      <c r="U1258" s="51">
        <f>VLOOKUP(CONCATENATE($F1258," ",$G1258),AllocFactorMatrix,(U$4+1),FALSE)*$E1260</f>
        <v>17959919.205046922</v>
      </c>
      <c r="V1258" s="51">
        <f>VLOOKUP(CONCATENATE($F1258," ",$G1258),AllocFactorMatrix,(V$4+1),FALSE)*$E1260</f>
        <v>3378448.3891743924</v>
      </c>
      <c r="W1258" s="51">
        <f t="shared" si="627"/>
        <v>25778407.806563936</v>
      </c>
      <c r="X1258" s="51">
        <f>VLOOKUP(CONCATENATE($F1258," ",$G1258),AllocFactorMatrix,(X$4+1),FALSE)*$E1260</f>
        <v>1385397.9478078312</v>
      </c>
      <c r="Y1258" s="51">
        <f>VLOOKUP(CONCATENATE($F1258," ",$G1258),AllocFactorMatrix,(Y$4+1),FALSE)*$E1260</f>
        <v>27797.733467979102</v>
      </c>
      <c r="Z1258" s="51">
        <f t="shared" si="626"/>
        <v>1413195.6812758103</v>
      </c>
      <c r="AA1258" s="51">
        <f>VLOOKUP(CONCATENATE($F1258," ",$G1258),AllocFactorMatrix,(AA$4+1),FALSE)*$E1260</f>
        <v>24795.697454632002</v>
      </c>
      <c r="AB1258" s="51">
        <f>VLOOKUP(CONCATENATE($F1258," ",$G1258),AllocFactorMatrix,(AB$4+1),FALSE)*$E1260</f>
        <v>555415.13093261758</v>
      </c>
      <c r="AC1258" s="51">
        <f>VLOOKUP(CONCATENATE($F1258," ",$G1258),AllocFactorMatrix,(AC$4+1),FALSE)*$E1260</f>
        <v>114557.99982414748</v>
      </c>
    </row>
    <row r="1259" spans="1:29" s="48" customFormat="1" hidden="1" outlineLevel="1">
      <c r="A1259" s="53"/>
      <c r="B1259" s="104"/>
      <c r="C1259" s="52"/>
      <c r="D1259" s="52"/>
      <c r="F1259" s="175" t="str">
        <f>F1260</f>
        <v>PROD_ENERGY</v>
      </c>
      <c r="G1259" s="52" t="str">
        <f>$G$14</f>
        <v>CUSTOMER</v>
      </c>
      <c r="H1259" s="50">
        <f t="shared" si="623"/>
        <v>0</v>
      </c>
      <c r="I1259" s="51">
        <f>VLOOKUP(CONCATENATE($F1259," ",$G1259),AllocFactorMatrix,(I$4+1),FALSE)*$E1260</f>
        <v>0</v>
      </c>
      <c r="J1259" s="51">
        <f>VLOOKUP(CONCATENATE($F1259," ",$G1259),AllocFactorMatrix,(J$4+1),FALSE)*$E1260</f>
        <v>0</v>
      </c>
      <c r="K1259" s="51">
        <f>VLOOKUP(CONCATENATE($F1259," ",$G1259),AllocFactorMatrix,(K$4+1),FALSE)*$E1260</f>
        <v>0</v>
      </c>
      <c r="L1259" s="51">
        <f>VLOOKUP(CONCATENATE($F1259," ",$G1259),AllocFactorMatrix,(L$4+1),FALSE)*$E1260</f>
        <v>0</v>
      </c>
      <c r="M1259" s="51">
        <f t="shared" si="624"/>
        <v>0</v>
      </c>
      <c r="N1259" s="51">
        <f>VLOOKUP(CONCATENATE($F1259," ",$G1259),AllocFactorMatrix,(N$4+1),FALSE)*$E1260</f>
        <v>0</v>
      </c>
      <c r="O1259" s="51">
        <f>VLOOKUP(CONCATENATE($F1259," ",$G1259),AllocFactorMatrix,(O$4+1),FALSE)*$E1260</f>
        <v>0</v>
      </c>
      <c r="P1259" s="51">
        <f>VLOOKUP(CONCATENATE($F1259," ",$G1259),AllocFactorMatrix,(P$4+1),FALSE)*$E1260</f>
        <v>0</v>
      </c>
      <c r="Q1259" s="51">
        <f>VLOOKUP(CONCATENATE($F1259," ",$G1259),AllocFactorMatrix,(Q$4+1),FALSE)*$E1260</f>
        <v>0</v>
      </c>
      <c r="R1259" s="51">
        <f t="shared" si="625"/>
        <v>0</v>
      </c>
      <c r="S1259" s="51">
        <f>VLOOKUP(CONCATENATE($F1259," ",$G1259),AllocFactorMatrix,(S$4+1),FALSE)*$E1260</f>
        <v>0</v>
      </c>
      <c r="T1259" s="51">
        <f>VLOOKUP(CONCATENATE($F1259," ",$G1259),AllocFactorMatrix,(T$4+1),FALSE)*$E1260</f>
        <v>0</v>
      </c>
      <c r="U1259" s="51">
        <f>VLOOKUP(CONCATENATE($F1259," ",$G1259),AllocFactorMatrix,(U$4+1),FALSE)*$E1260</f>
        <v>0</v>
      </c>
      <c r="V1259" s="51">
        <f>VLOOKUP(CONCATENATE($F1259," ",$G1259),AllocFactorMatrix,(V$4+1),FALSE)*$E1260</f>
        <v>0</v>
      </c>
      <c r="W1259" s="51">
        <f t="shared" si="627"/>
        <v>0</v>
      </c>
      <c r="X1259" s="51">
        <f>VLOOKUP(CONCATENATE($F1259," ",$G1259),AllocFactorMatrix,(X$4+1),FALSE)*$E1260</f>
        <v>0</v>
      </c>
      <c r="Y1259" s="51">
        <f>VLOOKUP(CONCATENATE($F1259," ",$G1259),AllocFactorMatrix,(Y$4+1),FALSE)*$E1260</f>
        <v>0</v>
      </c>
      <c r="Z1259" s="51">
        <f t="shared" si="626"/>
        <v>0</v>
      </c>
      <c r="AA1259" s="51">
        <f>VLOOKUP(CONCATENATE($F1259," ",$G1259),AllocFactorMatrix,(AA$4+1),FALSE)*$E1260</f>
        <v>0</v>
      </c>
      <c r="AB1259" s="51">
        <f>VLOOKUP(CONCATENATE($F1259," ",$G1259),AllocFactorMatrix,(AB$4+1),FALSE)*$E1260</f>
        <v>0</v>
      </c>
      <c r="AC1259" s="51">
        <f>VLOOKUP(CONCATENATE($F1259," ",$G1259),AllocFactorMatrix,(AC$4+1),FALSE)*$E1260</f>
        <v>0</v>
      </c>
    </row>
    <row r="1260" spans="1:29" s="48" customFormat="1" collapsed="1">
      <c r="A1260" s="53"/>
      <c r="B1260" s="104"/>
      <c r="C1260" s="52"/>
      <c r="D1260" s="52" t="s">
        <v>471</v>
      </c>
      <c r="E1260" s="58">
        <v>68860226</v>
      </c>
      <c r="F1260" s="92" t="s">
        <v>31</v>
      </c>
      <c r="G1260" s="52" t="str">
        <f>$G$15</f>
        <v>TOTAL</v>
      </c>
      <c r="H1260" s="50">
        <f t="shared" si="623"/>
        <v>68860225.99999997</v>
      </c>
      <c r="I1260" s="51">
        <f>VLOOKUP(CONCATENATE($F1260," ",$G1260),AllocFactorMatrix,(I$4+1),FALSE)*$E1260</f>
        <v>26944056.797050636</v>
      </c>
      <c r="J1260" s="51">
        <f>VLOOKUP(CONCATENATE($F1260," ",$G1260),AllocFactorMatrix,(J$4+1),FALSE)*$E1260</f>
        <v>7773282.2103405874</v>
      </c>
      <c r="K1260" s="51">
        <f>VLOOKUP(CONCATENATE($F1260," ",$G1260),AllocFactorMatrix,(K$4+1),FALSE)*$E1260</f>
        <v>108342.96232318002</v>
      </c>
      <c r="L1260" s="51">
        <f>VLOOKUP(CONCATENATE($F1260," ",$G1260),AllocFactorMatrix,(L$4+1),FALSE)*$E1260</f>
        <v>15146.254310890663</v>
      </c>
      <c r="M1260" s="51">
        <f t="shared" si="624"/>
        <v>7896771.4269746589</v>
      </c>
      <c r="N1260" s="51">
        <f>VLOOKUP(CONCATENATE($F1260," ",$G1260),AllocFactorMatrix,(N$4+1),FALSE)*$E1260</f>
        <v>5043494.5183937736</v>
      </c>
      <c r="O1260" s="51">
        <f>VLOOKUP(CONCATENATE($F1260," ",$G1260),AllocFactorMatrix,(O$4+1),FALSE)*$E1260</f>
        <v>899451.59400824818</v>
      </c>
      <c r="P1260" s="51">
        <f>VLOOKUP(CONCATENATE($F1260," ",$G1260),AllocFactorMatrix,(P$4+1),FALSE)*$E1260</f>
        <v>183161.28384346238</v>
      </c>
      <c r="Q1260" s="51">
        <f>VLOOKUP(CONCATENATE($F1260," ",$G1260),AllocFactorMatrix,(Q$4+1),FALSE)*$E1260</f>
        <v>6918.0636780617906</v>
      </c>
      <c r="R1260" s="51">
        <f t="shared" si="625"/>
        <v>6133025.4599235458</v>
      </c>
      <c r="S1260" s="51">
        <f>VLOOKUP(CONCATENATE($F1260," ",$G1260),AllocFactorMatrix,(S$4+1),FALSE)*$E1260</f>
        <v>264127.89961057366</v>
      </c>
      <c r="T1260" s="51">
        <f>VLOOKUP(CONCATENATE($F1260," ",$G1260),AllocFactorMatrix,(T$4+1),FALSE)*$E1260</f>
        <v>4175912.3127320441</v>
      </c>
      <c r="U1260" s="51">
        <f>VLOOKUP(CONCATENATE($F1260," ",$G1260),AllocFactorMatrix,(U$4+1),FALSE)*$E1260</f>
        <v>17959919.205046922</v>
      </c>
      <c r="V1260" s="51">
        <f>VLOOKUP(CONCATENATE($F1260," ",$G1260),AllocFactorMatrix,(V$4+1),FALSE)*$E1260</f>
        <v>3378448.3891743924</v>
      </c>
      <c r="W1260" s="51">
        <f t="shared" si="627"/>
        <v>25778407.806563936</v>
      </c>
      <c r="X1260" s="51">
        <f>VLOOKUP(CONCATENATE($F1260," ",$G1260),AllocFactorMatrix,(X$4+1),FALSE)*$E1260</f>
        <v>1385397.9478078312</v>
      </c>
      <c r="Y1260" s="51">
        <f>VLOOKUP(CONCATENATE($F1260," ",$G1260),AllocFactorMatrix,(Y$4+1),FALSE)*$E1260</f>
        <v>27797.733467979102</v>
      </c>
      <c r="Z1260" s="51">
        <f t="shared" si="626"/>
        <v>1413195.6812758103</v>
      </c>
      <c r="AA1260" s="51">
        <f>VLOOKUP(CONCATENATE($F1260," ",$G1260),AllocFactorMatrix,(AA$4+1),FALSE)*$E1260</f>
        <v>24795.697454632002</v>
      </c>
      <c r="AB1260" s="51">
        <f>VLOOKUP(CONCATENATE($F1260," ",$G1260),AllocFactorMatrix,(AB$4+1),FALSE)*$E1260</f>
        <v>555415.13093261758</v>
      </c>
      <c r="AC1260" s="51">
        <f>VLOOKUP(CONCATENATE($F1260," ",$G1260),AllocFactorMatrix,(AC$4+1),FALSE)*$E1260</f>
        <v>114557.99982414748</v>
      </c>
    </row>
    <row r="1261" spans="1:29" s="48" customFormat="1" hidden="1" outlineLevel="1">
      <c r="A1261" s="53"/>
      <c r="B1261" s="104"/>
      <c r="C1261" s="52"/>
      <c r="D1261" s="52"/>
      <c r="F1261" s="175" t="str">
        <f>F1268</f>
        <v>PROD_DEMAND</v>
      </c>
      <c r="G1261" s="52" t="str">
        <f>$G$8</f>
        <v>PRODUCTION</v>
      </c>
      <c r="H1261" s="50">
        <f t="shared" si="623"/>
        <v>520557</v>
      </c>
      <c r="I1261" s="51">
        <f>VLOOKUP(CONCATENATE($F1261," ",$G1261),AllocFactorMatrix,(I$4+1),FALSE)*$E1268</f>
        <v>267767.22257126716</v>
      </c>
      <c r="J1261" s="51">
        <f>VLOOKUP(CONCATENATE($F1261," ",$G1261),AllocFactorMatrix,(J$4+1),FALSE)*$E1268</f>
        <v>62443.357471119962</v>
      </c>
      <c r="K1261" s="51">
        <f>VLOOKUP(CONCATENATE($F1261," ",$G1261),AllocFactorMatrix,(K$4+1),FALSE)*$E1268</f>
        <v>868.20992771757801</v>
      </c>
      <c r="L1261" s="51">
        <f>VLOOKUP(CONCATENATE($F1261," ",$G1261),AllocFactorMatrix,(L$4+1),FALSE)*$E1268</f>
        <v>120.91881533911273</v>
      </c>
      <c r="M1261" s="51">
        <f t="shared" ref="M1261:M1268" si="628">SUBTOTAL(9,J1261:L1261)</f>
        <v>63432.486214176657</v>
      </c>
      <c r="N1261" s="51">
        <f>VLOOKUP(CONCATENATE($F1261," ",$G1261),AllocFactorMatrix,(N$4+1),FALSE)*$E1268</f>
        <v>37166.798224526363</v>
      </c>
      <c r="O1261" s="51">
        <f>VLOOKUP(CONCATENATE($F1261," ",$G1261),AllocFactorMatrix,(O$4+1),FALSE)*$E1268</f>
        <v>6659.977498197869</v>
      </c>
      <c r="P1261" s="51">
        <f>VLOOKUP(CONCATENATE($F1261," ",$G1261),AllocFactorMatrix,(P$4+1),FALSE)*$E1268</f>
        <v>1350.5754727959052</v>
      </c>
      <c r="Q1261" s="51">
        <f>VLOOKUP(CONCATENATE($F1261," ",$G1261),AllocFactorMatrix,(Q$4+1),FALSE)*$E1268</f>
        <v>51.287492819523663</v>
      </c>
      <c r="R1261" s="51">
        <f t="shared" ref="R1261:R1268" si="629">SUBTOTAL(9,N1261:Q1261)</f>
        <v>45228.638688339663</v>
      </c>
      <c r="S1261" s="51">
        <f>VLOOKUP(CONCATENATE($F1261," ",$G1261),AllocFactorMatrix,(S$4+1),FALSE)*$E1268</f>
        <v>1760.1144858479804</v>
      </c>
      <c r="T1261" s="51">
        <f>VLOOKUP(CONCATENATE($F1261," ",$G1261),AllocFactorMatrix,(T$4+1),FALSE)*$E1268</f>
        <v>23762.561936370508</v>
      </c>
      <c r="U1261" s="51">
        <f>VLOOKUP(CONCATENATE($F1261," ",$G1261),AllocFactorMatrix,(U$4+1),FALSE)*$E1268</f>
        <v>90882.260405283276</v>
      </c>
      <c r="V1261" s="51">
        <f>VLOOKUP(CONCATENATE($F1261," ",$G1261),AllocFactorMatrix,(V$4+1),FALSE)*$E1268</f>
        <v>16464.164377225406</v>
      </c>
      <c r="W1261" s="51">
        <f>SUBTOTAL(9,S1261:V1261)</f>
        <v>132869.10120472717</v>
      </c>
      <c r="X1261" s="51">
        <f>VLOOKUP(CONCATENATE($F1261," ",$G1261),AllocFactorMatrix,(X$4+1),FALSE)*$E1268</f>
        <v>10200.785102508909</v>
      </c>
      <c r="Y1261" s="51">
        <f>VLOOKUP(CONCATENATE($F1261," ",$G1261),AllocFactorMatrix,(Y$4+1),FALSE)*$E1268</f>
        <v>203.73584242198055</v>
      </c>
      <c r="Z1261" s="51">
        <f t="shared" ref="Z1261:Z1268" si="630">SUBTOTAL(9,X1261:Y1261)</f>
        <v>10404.52094493089</v>
      </c>
      <c r="AA1261" s="51">
        <f>VLOOKUP(CONCATENATE($F1261," ",$G1261),AllocFactorMatrix,(AA$4+1),FALSE)*$E1268</f>
        <v>134.56485836836271</v>
      </c>
      <c r="AB1261" s="51">
        <f>VLOOKUP(CONCATENATE($F1261," ",$G1261),AllocFactorMatrix,(AB$4+1),FALSE)*$E1268</f>
        <v>597.81371708272718</v>
      </c>
      <c r="AC1261" s="51">
        <f>VLOOKUP(CONCATENATE($F1261," ",$G1261),AllocFactorMatrix,(AC$4+1),FALSE)*$E1268</f>
        <v>122.65180110732997</v>
      </c>
    </row>
    <row r="1262" spans="1:29" s="48" customFormat="1" hidden="1" outlineLevel="1">
      <c r="A1262" s="53"/>
      <c r="B1262" s="104"/>
      <c r="C1262" s="52"/>
      <c r="D1262" s="52"/>
      <c r="F1262" s="175" t="str">
        <f>F1268</f>
        <v>PROD_DEMAND</v>
      </c>
      <c r="G1262" s="52" t="str">
        <f>$G$9</f>
        <v>BULKTRAN</v>
      </c>
      <c r="H1262" s="50">
        <f t="shared" si="623"/>
        <v>0</v>
      </c>
      <c r="I1262" s="51">
        <f>VLOOKUP(CONCATENATE($F1262," ",$G1262),AllocFactorMatrix,(I$4+1),FALSE)*$E1268</f>
        <v>0</v>
      </c>
      <c r="J1262" s="51">
        <f>VLOOKUP(CONCATENATE($F1262," ",$G1262),AllocFactorMatrix,(J$4+1),FALSE)*$E1268</f>
        <v>0</v>
      </c>
      <c r="K1262" s="51">
        <f>VLOOKUP(CONCATENATE($F1262," ",$G1262),AllocFactorMatrix,(K$4+1),FALSE)*$E1268</f>
        <v>0</v>
      </c>
      <c r="L1262" s="51">
        <f>VLOOKUP(CONCATENATE($F1262," ",$G1262),AllocFactorMatrix,(L$4+1),FALSE)*$E1268</f>
        <v>0</v>
      </c>
      <c r="M1262" s="51">
        <f t="shared" si="628"/>
        <v>0</v>
      </c>
      <c r="N1262" s="51">
        <f>VLOOKUP(CONCATENATE($F1262," ",$G1262),AllocFactorMatrix,(N$4+1),FALSE)*$E1268</f>
        <v>0</v>
      </c>
      <c r="O1262" s="51">
        <f>VLOOKUP(CONCATENATE($F1262," ",$G1262),AllocFactorMatrix,(O$4+1),FALSE)*$E1268</f>
        <v>0</v>
      </c>
      <c r="P1262" s="51">
        <f>VLOOKUP(CONCATENATE($F1262," ",$G1262),AllocFactorMatrix,(P$4+1),FALSE)*$E1268</f>
        <v>0</v>
      </c>
      <c r="Q1262" s="51">
        <f>VLOOKUP(CONCATENATE($F1262," ",$G1262),AllocFactorMatrix,(Q$4+1),FALSE)*$E1268</f>
        <v>0</v>
      </c>
      <c r="R1262" s="51">
        <f t="shared" si="629"/>
        <v>0</v>
      </c>
      <c r="S1262" s="51">
        <f>VLOOKUP(CONCATENATE($F1262," ",$G1262),AllocFactorMatrix,(S$4+1),FALSE)*$E1268</f>
        <v>0</v>
      </c>
      <c r="T1262" s="51">
        <f>VLOOKUP(CONCATENATE($F1262," ",$G1262),AllocFactorMatrix,(T$4+1),FALSE)*$E1268</f>
        <v>0</v>
      </c>
      <c r="U1262" s="51">
        <f>VLOOKUP(CONCATENATE($F1262," ",$G1262),AllocFactorMatrix,(U$4+1),FALSE)*$E1268</f>
        <v>0</v>
      </c>
      <c r="V1262" s="51">
        <f>VLOOKUP(CONCATENATE($F1262," ",$G1262),AllocFactorMatrix,(V$4+1),FALSE)*$E1268</f>
        <v>0</v>
      </c>
      <c r="W1262" s="51">
        <f t="shared" ref="W1262:W1268" si="631">SUBTOTAL(9,S1262:V1262)</f>
        <v>0</v>
      </c>
      <c r="X1262" s="51">
        <f>VLOOKUP(CONCATENATE($F1262," ",$G1262),AllocFactorMatrix,(X$4+1),FALSE)*$E1268</f>
        <v>0</v>
      </c>
      <c r="Y1262" s="51">
        <f>VLOOKUP(CONCATENATE($F1262," ",$G1262),AllocFactorMatrix,(Y$4+1),FALSE)*$E1268</f>
        <v>0</v>
      </c>
      <c r="Z1262" s="51">
        <f t="shared" si="630"/>
        <v>0</v>
      </c>
      <c r="AA1262" s="51">
        <f>VLOOKUP(CONCATENATE($F1262," ",$G1262),AllocFactorMatrix,(AA$4+1),FALSE)*$E1268</f>
        <v>0</v>
      </c>
      <c r="AB1262" s="51">
        <f>VLOOKUP(CONCATENATE($F1262," ",$G1262),AllocFactorMatrix,(AB$4+1),FALSE)*$E1268</f>
        <v>0</v>
      </c>
      <c r="AC1262" s="51">
        <f>VLOOKUP(CONCATENATE($F1262," ",$G1262),AllocFactorMatrix,(AC$4+1),FALSE)*$E1268</f>
        <v>0</v>
      </c>
    </row>
    <row r="1263" spans="1:29" s="48" customFormat="1" hidden="1" outlineLevel="1">
      <c r="A1263" s="53"/>
      <c r="B1263" s="104"/>
      <c r="C1263" s="52"/>
      <c r="D1263" s="52"/>
      <c r="F1263" s="175" t="str">
        <f>F1268</f>
        <v>PROD_DEMAND</v>
      </c>
      <c r="G1263" s="52" t="str">
        <f>$G$10</f>
        <v>SUBTRAN</v>
      </c>
      <c r="H1263" s="50">
        <f t="shared" si="623"/>
        <v>0</v>
      </c>
      <c r="I1263" s="51">
        <f>VLOOKUP(CONCATENATE($F1263," ",$G1263),AllocFactorMatrix,(I$4+1),FALSE)*$E1268</f>
        <v>0</v>
      </c>
      <c r="J1263" s="51">
        <f>VLOOKUP(CONCATENATE($F1263," ",$G1263),AllocFactorMatrix,(J$4+1),FALSE)*$E1268</f>
        <v>0</v>
      </c>
      <c r="K1263" s="51">
        <f>VLOOKUP(CONCATENATE($F1263," ",$G1263),AllocFactorMatrix,(K$4+1),FALSE)*$E1268</f>
        <v>0</v>
      </c>
      <c r="L1263" s="51">
        <f>VLOOKUP(CONCATENATE($F1263," ",$G1263),AllocFactorMatrix,(L$4+1),FALSE)*$E1268</f>
        <v>0</v>
      </c>
      <c r="M1263" s="51">
        <f t="shared" si="628"/>
        <v>0</v>
      </c>
      <c r="N1263" s="51">
        <f>VLOOKUP(CONCATENATE($F1263," ",$G1263),AllocFactorMatrix,(N$4+1),FALSE)*$E1268</f>
        <v>0</v>
      </c>
      <c r="O1263" s="51">
        <f>VLOOKUP(CONCATENATE($F1263," ",$G1263),AllocFactorMatrix,(O$4+1),FALSE)*$E1268</f>
        <v>0</v>
      </c>
      <c r="P1263" s="51">
        <f>VLOOKUP(CONCATENATE($F1263," ",$G1263),AllocFactorMatrix,(P$4+1),FALSE)*$E1268</f>
        <v>0</v>
      </c>
      <c r="Q1263" s="51">
        <f>VLOOKUP(CONCATENATE($F1263," ",$G1263),AllocFactorMatrix,(Q$4+1),FALSE)*$E1268</f>
        <v>0</v>
      </c>
      <c r="R1263" s="51">
        <f t="shared" si="629"/>
        <v>0</v>
      </c>
      <c r="S1263" s="51">
        <f>VLOOKUP(CONCATENATE($F1263," ",$G1263),AllocFactorMatrix,(S$4+1),FALSE)*$E1268</f>
        <v>0</v>
      </c>
      <c r="T1263" s="51">
        <f>VLOOKUP(CONCATENATE($F1263," ",$G1263),AllocFactorMatrix,(T$4+1),FALSE)*$E1268</f>
        <v>0</v>
      </c>
      <c r="U1263" s="51">
        <f>VLOOKUP(CONCATENATE($F1263," ",$G1263),AllocFactorMatrix,(U$4+1),FALSE)*$E1268</f>
        <v>0</v>
      </c>
      <c r="V1263" s="51">
        <f>VLOOKUP(CONCATENATE($F1263," ",$G1263),AllocFactorMatrix,(V$4+1),FALSE)*$E1268</f>
        <v>0</v>
      </c>
      <c r="W1263" s="51">
        <f t="shared" si="631"/>
        <v>0</v>
      </c>
      <c r="X1263" s="51">
        <f>VLOOKUP(CONCATENATE($F1263," ",$G1263),AllocFactorMatrix,(X$4+1),FALSE)*$E1268</f>
        <v>0</v>
      </c>
      <c r="Y1263" s="51">
        <f>VLOOKUP(CONCATENATE($F1263," ",$G1263),AllocFactorMatrix,(Y$4+1),FALSE)*$E1268</f>
        <v>0</v>
      </c>
      <c r="Z1263" s="51">
        <f t="shared" si="630"/>
        <v>0</v>
      </c>
      <c r="AA1263" s="51">
        <f>VLOOKUP(CONCATENATE($F1263," ",$G1263),AllocFactorMatrix,(AA$4+1),FALSE)*$E1268</f>
        <v>0</v>
      </c>
      <c r="AB1263" s="51">
        <f>VLOOKUP(CONCATENATE($F1263," ",$G1263),AllocFactorMatrix,(AB$4+1),FALSE)*$E1268</f>
        <v>0</v>
      </c>
      <c r="AC1263" s="51">
        <f>VLOOKUP(CONCATENATE($F1263," ",$G1263),AllocFactorMatrix,(AC$4+1),FALSE)*$E1268</f>
        <v>0</v>
      </c>
    </row>
    <row r="1264" spans="1:29" s="48" customFormat="1" hidden="1" outlineLevel="1">
      <c r="A1264" s="53"/>
      <c r="B1264" s="104"/>
      <c r="C1264" s="52"/>
      <c r="D1264" s="52"/>
      <c r="F1264" s="175" t="str">
        <f>F1268</f>
        <v>PROD_DEMAND</v>
      </c>
      <c r="G1264" s="52" t="str">
        <f>$G$11</f>
        <v>DISTPRI</v>
      </c>
      <c r="H1264" s="50">
        <f t="shared" si="623"/>
        <v>0</v>
      </c>
      <c r="I1264" s="51">
        <f>VLOOKUP(CONCATENATE($F1264," ",$G1264),AllocFactorMatrix,(I$4+1),FALSE)*$E1268</f>
        <v>0</v>
      </c>
      <c r="J1264" s="51">
        <f>VLOOKUP(CONCATENATE($F1264," ",$G1264),AllocFactorMatrix,(J$4+1),FALSE)*$E1268</f>
        <v>0</v>
      </c>
      <c r="K1264" s="51">
        <f>VLOOKUP(CONCATENATE($F1264," ",$G1264),AllocFactorMatrix,(K$4+1),FALSE)*$E1268</f>
        <v>0</v>
      </c>
      <c r="L1264" s="51">
        <f>VLOOKUP(CONCATENATE($F1264," ",$G1264),AllocFactorMatrix,(L$4+1),FALSE)*$E1268</f>
        <v>0</v>
      </c>
      <c r="M1264" s="51">
        <f t="shared" si="628"/>
        <v>0</v>
      </c>
      <c r="N1264" s="51">
        <f>VLOOKUP(CONCATENATE($F1264," ",$G1264),AllocFactorMatrix,(N$4+1),FALSE)*$E1268</f>
        <v>0</v>
      </c>
      <c r="O1264" s="51">
        <f>VLOOKUP(CONCATENATE($F1264," ",$G1264),AllocFactorMatrix,(O$4+1),FALSE)*$E1268</f>
        <v>0</v>
      </c>
      <c r="P1264" s="51">
        <f>VLOOKUP(CONCATENATE($F1264," ",$G1264),AllocFactorMatrix,(P$4+1),FALSE)*$E1268</f>
        <v>0</v>
      </c>
      <c r="Q1264" s="51">
        <f>VLOOKUP(CONCATENATE($F1264," ",$G1264),AllocFactorMatrix,(Q$4+1),FALSE)*$E1268</f>
        <v>0</v>
      </c>
      <c r="R1264" s="51">
        <f t="shared" si="629"/>
        <v>0</v>
      </c>
      <c r="S1264" s="51">
        <f>VLOOKUP(CONCATENATE($F1264," ",$G1264),AllocFactorMatrix,(S$4+1),FALSE)*$E1268</f>
        <v>0</v>
      </c>
      <c r="T1264" s="51">
        <f>VLOOKUP(CONCATENATE($F1264," ",$G1264),AllocFactorMatrix,(T$4+1),FALSE)*$E1268</f>
        <v>0</v>
      </c>
      <c r="U1264" s="51">
        <f>VLOOKUP(CONCATENATE($F1264," ",$G1264),AllocFactorMatrix,(U$4+1),FALSE)*$E1268</f>
        <v>0</v>
      </c>
      <c r="V1264" s="51">
        <f>VLOOKUP(CONCATENATE($F1264," ",$G1264),AllocFactorMatrix,(V$4+1),FALSE)*$E1268</f>
        <v>0</v>
      </c>
      <c r="W1264" s="51">
        <f t="shared" si="631"/>
        <v>0</v>
      </c>
      <c r="X1264" s="51">
        <f>VLOOKUP(CONCATENATE($F1264," ",$G1264),AllocFactorMatrix,(X$4+1),FALSE)*$E1268</f>
        <v>0</v>
      </c>
      <c r="Y1264" s="51">
        <f>VLOOKUP(CONCATENATE($F1264," ",$G1264),AllocFactorMatrix,(Y$4+1),FALSE)*$E1268</f>
        <v>0</v>
      </c>
      <c r="Z1264" s="51">
        <f t="shared" si="630"/>
        <v>0</v>
      </c>
      <c r="AA1264" s="51">
        <f>VLOOKUP(CONCATENATE($F1264," ",$G1264),AllocFactorMatrix,(AA$4+1),FALSE)*$E1268</f>
        <v>0</v>
      </c>
      <c r="AB1264" s="51">
        <f>VLOOKUP(CONCATENATE($F1264," ",$G1264),AllocFactorMatrix,(AB$4+1),FALSE)*$E1268</f>
        <v>0</v>
      </c>
      <c r="AC1264" s="51">
        <f>VLOOKUP(CONCATENATE($F1264," ",$G1264),AllocFactorMatrix,(AC$4+1),FALSE)*$E1268</f>
        <v>0</v>
      </c>
    </row>
    <row r="1265" spans="1:29" s="48" customFormat="1" hidden="1" outlineLevel="1">
      <c r="A1265" s="53"/>
      <c r="B1265" s="104"/>
      <c r="C1265" s="52"/>
      <c r="D1265" s="52"/>
      <c r="F1265" s="175" t="str">
        <f>F1268</f>
        <v>PROD_DEMAND</v>
      </c>
      <c r="G1265" s="52" t="str">
        <f>$G$12</f>
        <v>DISTSEC</v>
      </c>
      <c r="H1265" s="50">
        <f t="shared" si="623"/>
        <v>0</v>
      </c>
      <c r="I1265" s="51">
        <f>VLOOKUP(CONCATENATE($F1265," ",$G1265),AllocFactorMatrix,(I$4+1),FALSE)*$E1268</f>
        <v>0</v>
      </c>
      <c r="J1265" s="51">
        <f>VLOOKUP(CONCATENATE($F1265," ",$G1265),AllocFactorMatrix,(J$4+1),FALSE)*$E1268</f>
        <v>0</v>
      </c>
      <c r="K1265" s="51">
        <f>VLOOKUP(CONCATENATE($F1265," ",$G1265),AllocFactorMatrix,(K$4+1),FALSE)*$E1268</f>
        <v>0</v>
      </c>
      <c r="L1265" s="51">
        <f>VLOOKUP(CONCATENATE($F1265," ",$G1265),AllocFactorMatrix,(L$4+1),FALSE)*$E1268</f>
        <v>0</v>
      </c>
      <c r="M1265" s="51">
        <f t="shared" si="628"/>
        <v>0</v>
      </c>
      <c r="N1265" s="51">
        <f>VLOOKUP(CONCATENATE($F1265," ",$G1265),AllocFactorMatrix,(N$4+1),FALSE)*$E1268</f>
        <v>0</v>
      </c>
      <c r="O1265" s="51">
        <f>VLOOKUP(CONCATENATE($F1265," ",$G1265),AllocFactorMatrix,(O$4+1),FALSE)*$E1268</f>
        <v>0</v>
      </c>
      <c r="P1265" s="51">
        <f>VLOOKUP(CONCATENATE($F1265," ",$G1265),AllocFactorMatrix,(P$4+1),FALSE)*$E1268</f>
        <v>0</v>
      </c>
      <c r="Q1265" s="51">
        <f>VLOOKUP(CONCATENATE($F1265," ",$G1265),AllocFactorMatrix,(Q$4+1),FALSE)*$E1268</f>
        <v>0</v>
      </c>
      <c r="R1265" s="51">
        <f t="shared" si="629"/>
        <v>0</v>
      </c>
      <c r="S1265" s="51">
        <f>VLOOKUP(CONCATENATE($F1265," ",$G1265),AllocFactorMatrix,(S$4+1),FALSE)*$E1268</f>
        <v>0</v>
      </c>
      <c r="T1265" s="51">
        <f>VLOOKUP(CONCATENATE($F1265," ",$G1265),AllocFactorMatrix,(T$4+1),FALSE)*$E1268</f>
        <v>0</v>
      </c>
      <c r="U1265" s="51">
        <f>VLOOKUP(CONCATENATE($F1265," ",$G1265),AllocFactorMatrix,(U$4+1),FALSE)*$E1268</f>
        <v>0</v>
      </c>
      <c r="V1265" s="51">
        <f>VLOOKUP(CONCATENATE($F1265," ",$G1265),AllocFactorMatrix,(V$4+1),FALSE)*$E1268</f>
        <v>0</v>
      </c>
      <c r="W1265" s="51">
        <f t="shared" si="631"/>
        <v>0</v>
      </c>
      <c r="X1265" s="51">
        <f>VLOOKUP(CONCATENATE($F1265," ",$G1265),AllocFactorMatrix,(X$4+1),FALSE)*$E1268</f>
        <v>0</v>
      </c>
      <c r="Y1265" s="51">
        <f>VLOOKUP(CONCATENATE($F1265," ",$G1265),AllocFactorMatrix,(Y$4+1),FALSE)*$E1268</f>
        <v>0</v>
      </c>
      <c r="Z1265" s="51">
        <f t="shared" si="630"/>
        <v>0</v>
      </c>
      <c r="AA1265" s="51">
        <f>VLOOKUP(CONCATENATE($F1265," ",$G1265),AllocFactorMatrix,(AA$4+1),FALSE)*$E1268</f>
        <v>0</v>
      </c>
      <c r="AB1265" s="51">
        <f>VLOOKUP(CONCATENATE($F1265," ",$G1265),AllocFactorMatrix,(AB$4+1),FALSE)*$E1268</f>
        <v>0</v>
      </c>
      <c r="AC1265" s="51">
        <f>VLOOKUP(CONCATENATE($F1265," ",$G1265),AllocFactorMatrix,(AC$4+1),FALSE)*$E1268</f>
        <v>0</v>
      </c>
    </row>
    <row r="1266" spans="1:29" s="48" customFormat="1" hidden="1" outlineLevel="1">
      <c r="A1266" s="53"/>
      <c r="B1266" s="104"/>
      <c r="C1266" s="52"/>
      <c r="D1266" s="52"/>
      <c r="F1266" s="175" t="str">
        <f>F1268</f>
        <v>PROD_DEMAND</v>
      </c>
      <c r="G1266" s="52" t="str">
        <f>$G$13</f>
        <v>ENERGY</v>
      </c>
      <c r="H1266" s="50">
        <f t="shared" si="623"/>
        <v>0</v>
      </c>
      <c r="I1266" s="51">
        <f>VLOOKUP(CONCATENATE($F1266," ",$G1266),AllocFactorMatrix,(I$4+1),FALSE)*$E1268</f>
        <v>0</v>
      </c>
      <c r="J1266" s="51">
        <f>VLOOKUP(CONCATENATE($F1266," ",$G1266),AllocFactorMatrix,(J$4+1),FALSE)*$E1268</f>
        <v>0</v>
      </c>
      <c r="K1266" s="51">
        <f>VLOOKUP(CONCATENATE($F1266," ",$G1266),AllocFactorMatrix,(K$4+1),FALSE)*$E1268</f>
        <v>0</v>
      </c>
      <c r="L1266" s="51">
        <f>VLOOKUP(CONCATENATE($F1266," ",$G1266),AllocFactorMatrix,(L$4+1),FALSE)*$E1268</f>
        <v>0</v>
      </c>
      <c r="M1266" s="51">
        <f t="shared" si="628"/>
        <v>0</v>
      </c>
      <c r="N1266" s="51">
        <f>VLOOKUP(CONCATENATE($F1266," ",$G1266),AllocFactorMatrix,(N$4+1),FALSE)*$E1268</f>
        <v>0</v>
      </c>
      <c r="O1266" s="51">
        <f>VLOOKUP(CONCATENATE($F1266," ",$G1266),AllocFactorMatrix,(O$4+1),FALSE)*$E1268</f>
        <v>0</v>
      </c>
      <c r="P1266" s="51">
        <f>VLOOKUP(CONCATENATE($F1266," ",$G1266),AllocFactorMatrix,(P$4+1),FALSE)*$E1268</f>
        <v>0</v>
      </c>
      <c r="Q1266" s="51">
        <f>VLOOKUP(CONCATENATE($F1266," ",$G1266),AllocFactorMatrix,(Q$4+1),FALSE)*$E1268</f>
        <v>0</v>
      </c>
      <c r="R1266" s="51">
        <f t="shared" si="629"/>
        <v>0</v>
      </c>
      <c r="S1266" s="51">
        <f>VLOOKUP(CONCATENATE($F1266," ",$G1266),AllocFactorMatrix,(S$4+1),FALSE)*$E1268</f>
        <v>0</v>
      </c>
      <c r="T1266" s="51">
        <f>VLOOKUP(CONCATENATE($F1266," ",$G1266),AllocFactorMatrix,(T$4+1),FALSE)*$E1268</f>
        <v>0</v>
      </c>
      <c r="U1266" s="51">
        <f>VLOOKUP(CONCATENATE($F1266," ",$G1266),AllocFactorMatrix,(U$4+1),FALSE)*$E1268</f>
        <v>0</v>
      </c>
      <c r="V1266" s="51">
        <f>VLOOKUP(CONCATENATE($F1266," ",$G1266),AllocFactorMatrix,(V$4+1),FALSE)*$E1268</f>
        <v>0</v>
      </c>
      <c r="W1266" s="51">
        <f t="shared" si="631"/>
        <v>0</v>
      </c>
      <c r="X1266" s="51">
        <f>VLOOKUP(CONCATENATE($F1266," ",$G1266),AllocFactorMatrix,(X$4+1),FALSE)*$E1268</f>
        <v>0</v>
      </c>
      <c r="Y1266" s="51">
        <f>VLOOKUP(CONCATENATE($F1266," ",$G1266),AllocFactorMatrix,(Y$4+1),FALSE)*$E1268</f>
        <v>0</v>
      </c>
      <c r="Z1266" s="51">
        <f t="shared" si="630"/>
        <v>0</v>
      </c>
      <c r="AA1266" s="51">
        <f>VLOOKUP(CONCATENATE($F1266," ",$G1266),AllocFactorMatrix,(AA$4+1),FALSE)*$E1268</f>
        <v>0</v>
      </c>
      <c r="AB1266" s="51">
        <f>VLOOKUP(CONCATENATE($F1266," ",$G1266),AllocFactorMatrix,(AB$4+1),FALSE)*$E1268</f>
        <v>0</v>
      </c>
      <c r="AC1266" s="51">
        <f>VLOOKUP(CONCATENATE($F1266," ",$G1266),AllocFactorMatrix,(AC$4+1),FALSE)*$E1268</f>
        <v>0</v>
      </c>
    </row>
    <row r="1267" spans="1:29" s="48" customFormat="1" hidden="1" outlineLevel="1">
      <c r="A1267" s="53"/>
      <c r="B1267" s="104"/>
      <c r="C1267" s="52"/>
      <c r="D1267" s="52"/>
      <c r="F1267" s="175" t="str">
        <f>F1268</f>
        <v>PROD_DEMAND</v>
      </c>
      <c r="G1267" s="52" t="str">
        <f>$G$14</f>
        <v>CUSTOMER</v>
      </c>
      <c r="H1267" s="50">
        <f t="shared" si="623"/>
        <v>0</v>
      </c>
      <c r="I1267" s="51">
        <f>VLOOKUP(CONCATENATE($F1267," ",$G1267),AllocFactorMatrix,(I$4+1),FALSE)*$E1268</f>
        <v>0</v>
      </c>
      <c r="J1267" s="51">
        <f>VLOOKUP(CONCATENATE($F1267," ",$G1267),AllocFactorMatrix,(J$4+1),FALSE)*$E1268</f>
        <v>0</v>
      </c>
      <c r="K1267" s="51">
        <f>VLOOKUP(CONCATENATE($F1267," ",$G1267),AllocFactorMatrix,(K$4+1),FALSE)*$E1268</f>
        <v>0</v>
      </c>
      <c r="L1267" s="51">
        <f>VLOOKUP(CONCATENATE($F1267," ",$G1267),AllocFactorMatrix,(L$4+1),FALSE)*$E1268</f>
        <v>0</v>
      </c>
      <c r="M1267" s="51">
        <f t="shared" si="628"/>
        <v>0</v>
      </c>
      <c r="N1267" s="51">
        <f>VLOOKUP(CONCATENATE($F1267," ",$G1267),AllocFactorMatrix,(N$4+1),FALSE)*$E1268</f>
        <v>0</v>
      </c>
      <c r="O1267" s="51">
        <f>VLOOKUP(CONCATENATE($F1267," ",$G1267),AllocFactorMatrix,(O$4+1),FALSE)*$E1268</f>
        <v>0</v>
      </c>
      <c r="P1267" s="51">
        <f>VLOOKUP(CONCATENATE($F1267," ",$G1267),AllocFactorMatrix,(P$4+1),FALSE)*$E1268</f>
        <v>0</v>
      </c>
      <c r="Q1267" s="51">
        <f>VLOOKUP(CONCATENATE($F1267," ",$G1267),AllocFactorMatrix,(Q$4+1),FALSE)*$E1268</f>
        <v>0</v>
      </c>
      <c r="R1267" s="51">
        <f t="shared" si="629"/>
        <v>0</v>
      </c>
      <c r="S1267" s="51">
        <f>VLOOKUP(CONCATENATE($F1267," ",$G1267),AllocFactorMatrix,(S$4+1),FALSE)*$E1268</f>
        <v>0</v>
      </c>
      <c r="T1267" s="51">
        <f>VLOOKUP(CONCATENATE($F1267," ",$G1267),AllocFactorMatrix,(T$4+1),FALSE)*$E1268</f>
        <v>0</v>
      </c>
      <c r="U1267" s="51">
        <f>VLOOKUP(CONCATENATE($F1267," ",$G1267),AllocFactorMatrix,(U$4+1),FALSE)*$E1268</f>
        <v>0</v>
      </c>
      <c r="V1267" s="51">
        <f>VLOOKUP(CONCATENATE($F1267," ",$G1267),AllocFactorMatrix,(V$4+1),FALSE)*$E1268</f>
        <v>0</v>
      </c>
      <c r="W1267" s="51">
        <f t="shared" si="631"/>
        <v>0</v>
      </c>
      <c r="X1267" s="51">
        <f>VLOOKUP(CONCATENATE($F1267," ",$G1267),AllocFactorMatrix,(X$4+1),FALSE)*$E1268</f>
        <v>0</v>
      </c>
      <c r="Y1267" s="51">
        <f>VLOOKUP(CONCATENATE($F1267," ",$G1267),AllocFactorMatrix,(Y$4+1),FALSE)*$E1268</f>
        <v>0</v>
      </c>
      <c r="Z1267" s="51">
        <f t="shared" si="630"/>
        <v>0</v>
      </c>
      <c r="AA1267" s="51">
        <f>VLOOKUP(CONCATENATE($F1267," ",$G1267),AllocFactorMatrix,(AA$4+1),FALSE)*$E1268</f>
        <v>0</v>
      </c>
      <c r="AB1267" s="51">
        <f>VLOOKUP(CONCATENATE($F1267," ",$G1267),AllocFactorMatrix,(AB$4+1),FALSE)*$E1268</f>
        <v>0</v>
      </c>
      <c r="AC1267" s="51">
        <f>VLOOKUP(CONCATENATE($F1267," ",$G1267),AllocFactorMatrix,(AC$4+1),FALSE)*$E1268</f>
        <v>0</v>
      </c>
    </row>
    <row r="1268" spans="1:29" s="48" customFormat="1" collapsed="1">
      <c r="A1268" s="53"/>
      <c r="B1268" s="104"/>
      <c r="C1268" s="52"/>
      <c r="D1268" s="52" t="s">
        <v>472</v>
      </c>
      <c r="E1268" s="58">
        <v>520557</v>
      </c>
      <c r="F1268" s="92" t="s">
        <v>29</v>
      </c>
      <c r="G1268" s="52" t="str">
        <f>$G$15</f>
        <v>TOTAL</v>
      </c>
      <c r="H1268" s="50">
        <f t="shared" si="623"/>
        <v>520557</v>
      </c>
      <c r="I1268" s="51">
        <f>VLOOKUP(CONCATENATE($F1268," ",$G1268),AllocFactorMatrix,(I$4+1),FALSE)*$E1268</f>
        <v>267767.22257126716</v>
      </c>
      <c r="J1268" s="51">
        <f>VLOOKUP(CONCATENATE($F1268," ",$G1268),AllocFactorMatrix,(J$4+1),FALSE)*$E1268</f>
        <v>62443.357471119962</v>
      </c>
      <c r="K1268" s="51">
        <f>VLOOKUP(CONCATENATE($F1268," ",$G1268),AllocFactorMatrix,(K$4+1),FALSE)*$E1268</f>
        <v>868.20992771757801</v>
      </c>
      <c r="L1268" s="51">
        <f>VLOOKUP(CONCATENATE($F1268," ",$G1268),AllocFactorMatrix,(L$4+1),FALSE)*$E1268</f>
        <v>120.91881533911273</v>
      </c>
      <c r="M1268" s="51">
        <f t="shared" si="628"/>
        <v>63432.486214176657</v>
      </c>
      <c r="N1268" s="51">
        <f>VLOOKUP(CONCATENATE($F1268," ",$G1268),AllocFactorMatrix,(N$4+1),FALSE)*$E1268</f>
        <v>37166.798224526363</v>
      </c>
      <c r="O1268" s="51">
        <f>VLOOKUP(CONCATENATE($F1268," ",$G1268),AllocFactorMatrix,(O$4+1),FALSE)*$E1268</f>
        <v>6659.977498197869</v>
      </c>
      <c r="P1268" s="51">
        <f>VLOOKUP(CONCATENATE($F1268," ",$G1268),AllocFactorMatrix,(P$4+1),FALSE)*$E1268</f>
        <v>1350.5754727959052</v>
      </c>
      <c r="Q1268" s="51">
        <f>VLOOKUP(CONCATENATE($F1268," ",$G1268),AllocFactorMatrix,(Q$4+1),FALSE)*$E1268</f>
        <v>51.287492819523663</v>
      </c>
      <c r="R1268" s="51">
        <f t="shared" si="629"/>
        <v>45228.638688339663</v>
      </c>
      <c r="S1268" s="51">
        <f>VLOOKUP(CONCATENATE($F1268," ",$G1268),AllocFactorMatrix,(S$4+1),FALSE)*$E1268</f>
        <v>1760.1144858479804</v>
      </c>
      <c r="T1268" s="51">
        <f>VLOOKUP(CONCATENATE($F1268," ",$G1268),AllocFactorMatrix,(T$4+1),FALSE)*$E1268</f>
        <v>23762.561936370508</v>
      </c>
      <c r="U1268" s="51">
        <f>VLOOKUP(CONCATENATE($F1268," ",$G1268),AllocFactorMatrix,(U$4+1),FALSE)*$E1268</f>
        <v>90882.260405283276</v>
      </c>
      <c r="V1268" s="51">
        <f>VLOOKUP(CONCATENATE($F1268," ",$G1268),AllocFactorMatrix,(V$4+1),FALSE)*$E1268</f>
        <v>16464.164377225406</v>
      </c>
      <c r="W1268" s="51">
        <f t="shared" si="631"/>
        <v>132869.10120472717</v>
      </c>
      <c r="X1268" s="51">
        <f>VLOOKUP(CONCATENATE($F1268," ",$G1268),AllocFactorMatrix,(X$4+1),FALSE)*$E1268</f>
        <v>10200.785102508909</v>
      </c>
      <c r="Y1268" s="51">
        <f>VLOOKUP(CONCATENATE($F1268," ",$G1268),AllocFactorMatrix,(Y$4+1),FALSE)*$E1268</f>
        <v>203.73584242198055</v>
      </c>
      <c r="Z1268" s="51">
        <f t="shared" si="630"/>
        <v>10404.52094493089</v>
      </c>
      <c r="AA1268" s="51">
        <f>VLOOKUP(CONCATENATE($F1268," ",$G1268),AllocFactorMatrix,(AA$4+1),FALSE)*$E1268</f>
        <v>134.56485836836271</v>
      </c>
      <c r="AB1268" s="51">
        <f>VLOOKUP(CONCATENATE($F1268," ",$G1268),AllocFactorMatrix,(AB$4+1),FALSE)*$E1268</f>
        <v>597.81371708272718</v>
      </c>
      <c r="AC1268" s="51">
        <f>VLOOKUP(CONCATENATE($F1268," ",$G1268),AllocFactorMatrix,(AC$4+1),FALSE)*$E1268</f>
        <v>122.65180110732997</v>
      </c>
    </row>
    <row r="1269" spans="1:29" s="48" customFormat="1" hidden="1" outlineLevel="1">
      <c r="A1269" s="53"/>
      <c r="B1269" s="104"/>
      <c r="C1269" s="52"/>
      <c r="D1269" s="52"/>
      <c r="F1269" s="175" t="str">
        <f>F1276</f>
        <v>PROD_DEMAND</v>
      </c>
      <c r="G1269" s="52" t="str">
        <f>$G$8</f>
        <v>PRODUCTION</v>
      </c>
      <c r="H1269" s="50">
        <f t="shared" si="623"/>
        <v>659396.99999999977</v>
      </c>
      <c r="I1269" s="51">
        <f>VLOOKUP(CONCATENATE($F1269," ",$G1269),AllocFactorMatrix,(I$4+1),FALSE)*$E1276</f>
        <v>339184.57202924148</v>
      </c>
      <c r="J1269" s="51">
        <f>VLOOKUP(CONCATENATE($F1269," ",$G1269),AllocFactorMatrix,(J$4+1),FALSE)*$E1276</f>
        <v>79097.894344680972</v>
      </c>
      <c r="K1269" s="51">
        <f>VLOOKUP(CONCATENATE($F1269," ",$G1269),AllocFactorMatrix,(K$4+1),FALSE)*$E1276</f>
        <v>1099.773937738207</v>
      </c>
      <c r="L1269" s="51">
        <f>VLOOKUP(CONCATENATE($F1269," ",$G1269),AllocFactorMatrix,(L$4+1),FALSE)*$E1276</f>
        <v>153.16959348959847</v>
      </c>
      <c r="M1269" s="51">
        <f t="shared" ref="M1269:M1276" si="632">SUBTOTAL(9,J1269:L1269)</f>
        <v>80350.837875908779</v>
      </c>
      <c r="N1269" s="51">
        <f>VLOOKUP(CONCATENATE($F1269," ",$G1269),AllocFactorMatrix,(N$4+1),FALSE)*$E1276</f>
        <v>47079.715091446298</v>
      </c>
      <c r="O1269" s="51">
        <f>VLOOKUP(CONCATENATE($F1269," ",$G1269),AllocFactorMatrix,(O$4+1),FALSE)*$E1276</f>
        <v>8436.2887875471461</v>
      </c>
      <c r="P1269" s="51">
        <f>VLOOKUP(CONCATENATE($F1269," ",$G1269),AllocFactorMatrix,(P$4+1),FALSE)*$E1276</f>
        <v>1710.7932753477555</v>
      </c>
      <c r="Q1269" s="51">
        <f>VLOOKUP(CONCATENATE($F1269," ",$G1269),AllocFactorMatrix,(Q$4+1),FALSE)*$E1276</f>
        <v>64.966600973025905</v>
      </c>
      <c r="R1269" s="51">
        <f t="shared" ref="R1269:R1276" si="633">SUBTOTAL(9,N1269:Q1269)</f>
        <v>57291.763755314234</v>
      </c>
      <c r="S1269" s="51">
        <f>VLOOKUP(CONCATENATE($F1269," ",$G1269),AllocFactorMatrix,(S$4+1),FALSE)*$E1276</f>
        <v>2229.5622028417652</v>
      </c>
      <c r="T1269" s="51">
        <f>VLOOKUP(CONCATENATE($F1269," ",$G1269),AllocFactorMatrix,(T$4+1),FALSE)*$E1276</f>
        <v>30100.377198187529</v>
      </c>
      <c r="U1269" s="51">
        <f>VLOOKUP(CONCATENATE($F1269," ",$G1269),AllocFactorMatrix,(U$4+1),FALSE)*$E1276</f>
        <v>115121.85959359413</v>
      </c>
      <c r="V1269" s="51">
        <f>VLOOKUP(CONCATENATE($F1269," ",$G1269),AllocFactorMatrix,(V$4+1),FALSE)*$E1276</f>
        <v>20855.392584960537</v>
      </c>
      <c r="W1269" s="51">
        <f>SUBTOTAL(9,S1269:V1269)</f>
        <v>168307.19157958394</v>
      </c>
      <c r="X1269" s="51">
        <f>VLOOKUP(CONCATENATE($F1269," ",$G1269),AllocFactorMatrix,(X$4+1),FALSE)*$E1276</f>
        <v>12921.480441602105</v>
      </c>
      <c r="Y1269" s="51">
        <f>VLOOKUP(CONCATENATE($F1269," ",$G1269),AllocFactorMatrix,(Y$4+1),FALSE)*$E1276</f>
        <v>258.07510663678852</v>
      </c>
      <c r="Z1269" s="51">
        <f t="shared" ref="Z1269:Z1276" si="634">SUBTOTAL(9,X1269:Y1269)</f>
        <v>13179.555548238894</v>
      </c>
      <c r="AA1269" s="51">
        <f>VLOOKUP(CONCATENATE($F1269," ",$G1269),AllocFactorMatrix,(AA$4+1),FALSE)*$E1276</f>
        <v>170.45523144155828</v>
      </c>
      <c r="AB1269" s="51">
        <f>VLOOKUP(CONCATENATE($F1269," ",$G1269),AllocFactorMatrix,(AB$4+1),FALSE)*$E1276</f>
        <v>757.25918891341212</v>
      </c>
      <c r="AC1269" s="51">
        <f>VLOOKUP(CONCATENATE($F1269," ",$G1269),AllocFactorMatrix,(AC$4+1),FALSE)*$E1276</f>
        <v>155.36479135766123</v>
      </c>
    </row>
    <row r="1270" spans="1:29" s="48" customFormat="1" hidden="1" outlineLevel="1">
      <c r="A1270" s="53"/>
      <c r="B1270" s="104"/>
      <c r="C1270" s="52"/>
      <c r="D1270" s="52"/>
      <c r="F1270" s="175" t="str">
        <f>F1276</f>
        <v>PROD_DEMAND</v>
      </c>
      <c r="G1270" s="52" t="str">
        <f>$G$9</f>
        <v>BULKTRAN</v>
      </c>
      <c r="H1270" s="50">
        <f t="shared" si="623"/>
        <v>0</v>
      </c>
      <c r="I1270" s="51">
        <f>VLOOKUP(CONCATENATE($F1270," ",$G1270),AllocFactorMatrix,(I$4+1),FALSE)*$E1276</f>
        <v>0</v>
      </c>
      <c r="J1270" s="51">
        <f>VLOOKUP(CONCATENATE($F1270," ",$G1270),AllocFactorMatrix,(J$4+1),FALSE)*$E1276</f>
        <v>0</v>
      </c>
      <c r="K1270" s="51">
        <f>VLOOKUP(CONCATENATE($F1270," ",$G1270),AllocFactorMatrix,(K$4+1),FALSE)*$E1276</f>
        <v>0</v>
      </c>
      <c r="L1270" s="51">
        <f>VLOOKUP(CONCATENATE($F1270," ",$G1270),AllocFactorMatrix,(L$4+1),FALSE)*$E1276</f>
        <v>0</v>
      </c>
      <c r="M1270" s="51">
        <f t="shared" si="632"/>
        <v>0</v>
      </c>
      <c r="N1270" s="51">
        <f>VLOOKUP(CONCATENATE($F1270," ",$G1270),AllocFactorMatrix,(N$4+1),FALSE)*$E1276</f>
        <v>0</v>
      </c>
      <c r="O1270" s="51">
        <f>VLOOKUP(CONCATENATE($F1270," ",$G1270),AllocFactorMatrix,(O$4+1),FALSE)*$E1276</f>
        <v>0</v>
      </c>
      <c r="P1270" s="51">
        <f>VLOOKUP(CONCATENATE($F1270," ",$G1270),AllocFactorMatrix,(P$4+1),FALSE)*$E1276</f>
        <v>0</v>
      </c>
      <c r="Q1270" s="51">
        <f>VLOOKUP(CONCATENATE($F1270," ",$G1270),AllocFactorMatrix,(Q$4+1),FALSE)*$E1276</f>
        <v>0</v>
      </c>
      <c r="R1270" s="51">
        <f t="shared" si="633"/>
        <v>0</v>
      </c>
      <c r="S1270" s="51">
        <f>VLOOKUP(CONCATENATE($F1270," ",$G1270),AllocFactorMatrix,(S$4+1),FALSE)*$E1276</f>
        <v>0</v>
      </c>
      <c r="T1270" s="51">
        <f>VLOOKUP(CONCATENATE($F1270," ",$G1270),AllocFactorMatrix,(T$4+1),FALSE)*$E1276</f>
        <v>0</v>
      </c>
      <c r="U1270" s="51">
        <f>VLOOKUP(CONCATENATE($F1270," ",$G1270),AllocFactorMatrix,(U$4+1),FALSE)*$E1276</f>
        <v>0</v>
      </c>
      <c r="V1270" s="51">
        <f>VLOOKUP(CONCATENATE($F1270," ",$G1270),AllocFactorMatrix,(V$4+1),FALSE)*$E1276</f>
        <v>0</v>
      </c>
      <c r="W1270" s="51">
        <f t="shared" ref="W1270:W1276" si="635">SUBTOTAL(9,S1270:V1270)</f>
        <v>0</v>
      </c>
      <c r="X1270" s="51">
        <f>VLOOKUP(CONCATENATE($F1270," ",$G1270),AllocFactorMatrix,(X$4+1),FALSE)*$E1276</f>
        <v>0</v>
      </c>
      <c r="Y1270" s="51">
        <f>VLOOKUP(CONCATENATE($F1270," ",$G1270),AllocFactorMatrix,(Y$4+1),FALSE)*$E1276</f>
        <v>0</v>
      </c>
      <c r="Z1270" s="51">
        <f t="shared" si="634"/>
        <v>0</v>
      </c>
      <c r="AA1270" s="51">
        <f>VLOOKUP(CONCATENATE($F1270," ",$G1270),AllocFactorMatrix,(AA$4+1),FALSE)*$E1276</f>
        <v>0</v>
      </c>
      <c r="AB1270" s="51">
        <f>VLOOKUP(CONCATENATE($F1270," ",$G1270),AllocFactorMatrix,(AB$4+1),FALSE)*$E1276</f>
        <v>0</v>
      </c>
      <c r="AC1270" s="51">
        <f>VLOOKUP(CONCATENATE($F1270," ",$G1270),AllocFactorMatrix,(AC$4+1),FALSE)*$E1276</f>
        <v>0</v>
      </c>
    </row>
    <row r="1271" spans="1:29" s="48" customFormat="1" hidden="1" outlineLevel="1">
      <c r="A1271" s="53"/>
      <c r="B1271" s="104"/>
      <c r="C1271" s="52"/>
      <c r="D1271" s="52"/>
      <c r="F1271" s="175" t="str">
        <f>F1276</f>
        <v>PROD_DEMAND</v>
      </c>
      <c r="G1271" s="52" t="str">
        <f>$G$10</f>
        <v>SUBTRAN</v>
      </c>
      <c r="H1271" s="50">
        <f t="shared" si="623"/>
        <v>0</v>
      </c>
      <c r="I1271" s="51">
        <f>VLOOKUP(CONCATENATE($F1271," ",$G1271),AllocFactorMatrix,(I$4+1),FALSE)*$E1276</f>
        <v>0</v>
      </c>
      <c r="J1271" s="51">
        <f>VLOOKUP(CONCATENATE($F1271," ",$G1271),AllocFactorMatrix,(J$4+1),FALSE)*$E1276</f>
        <v>0</v>
      </c>
      <c r="K1271" s="51">
        <f>VLOOKUP(CONCATENATE($F1271," ",$G1271),AllocFactorMatrix,(K$4+1),FALSE)*$E1276</f>
        <v>0</v>
      </c>
      <c r="L1271" s="51">
        <f>VLOOKUP(CONCATENATE($F1271," ",$G1271),AllocFactorMatrix,(L$4+1),FALSE)*$E1276</f>
        <v>0</v>
      </c>
      <c r="M1271" s="51">
        <f t="shared" si="632"/>
        <v>0</v>
      </c>
      <c r="N1271" s="51">
        <f>VLOOKUP(CONCATENATE($F1271," ",$G1271),AllocFactorMatrix,(N$4+1),FALSE)*$E1276</f>
        <v>0</v>
      </c>
      <c r="O1271" s="51">
        <f>VLOOKUP(CONCATENATE($F1271," ",$G1271),AllocFactorMatrix,(O$4+1),FALSE)*$E1276</f>
        <v>0</v>
      </c>
      <c r="P1271" s="51">
        <f>VLOOKUP(CONCATENATE($F1271," ",$G1271),AllocFactorMatrix,(P$4+1),FALSE)*$E1276</f>
        <v>0</v>
      </c>
      <c r="Q1271" s="51">
        <f>VLOOKUP(CONCATENATE($F1271," ",$G1271),AllocFactorMatrix,(Q$4+1),FALSE)*$E1276</f>
        <v>0</v>
      </c>
      <c r="R1271" s="51">
        <f t="shared" si="633"/>
        <v>0</v>
      </c>
      <c r="S1271" s="51">
        <f>VLOOKUP(CONCATENATE($F1271," ",$G1271),AllocFactorMatrix,(S$4+1),FALSE)*$E1276</f>
        <v>0</v>
      </c>
      <c r="T1271" s="51">
        <f>VLOOKUP(CONCATENATE($F1271," ",$G1271),AllocFactorMatrix,(T$4+1),FALSE)*$E1276</f>
        <v>0</v>
      </c>
      <c r="U1271" s="51">
        <f>VLOOKUP(CONCATENATE($F1271," ",$G1271),AllocFactorMatrix,(U$4+1),FALSE)*$E1276</f>
        <v>0</v>
      </c>
      <c r="V1271" s="51">
        <f>VLOOKUP(CONCATENATE($F1271," ",$G1271),AllocFactorMatrix,(V$4+1),FALSE)*$E1276</f>
        <v>0</v>
      </c>
      <c r="W1271" s="51">
        <f t="shared" si="635"/>
        <v>0</v>
      </c>
      <c r="X1271" s="51">
        <f>VLOOKUP(CONCATENATE($F1271," ",$G1271),AllocFactorMatrix,(X$4+1),FALSE)*$E1276</f>
        <v>0</v>
      </c>
      <c r="Y1271" s="51">
        <f>VLOOKUP(CONCATENATE($F1271," ",$G1271),AllocFactorMatrix,(Y$4+1),FALSE)*$E1276</f>
        <v>0</v>
      </c>
      <c r="Z1271" s="51">
        <f t="shared" si="634"/>
        <v>0</v>
      </c>
      <c r="AA1271" s="51">
        <f>VLOOKUP(CONCATENATE($F1271," ",$G1271),AllocFactorMatrix,(AA$4+1),FALSE)*$E1276</f>
        <v>0</v>
      </c>
      <c r="AB1271" s="51">
        <f>VLOOKUP(CONCATENATE($F1271," ",$G1271),AllocFactorMatrix,(AB$4+1),FALSE)*$E1276</f>
        <v>0</v>
      </c>
      <c r="AC1271" s="51">
        <f>VLOOKUP(CONCATENATE($F1271," ",$G1271),AllocFactorMatrix,(AC$4+1),FALSE)*$E1276</f>
        <v>0</v>
      </c>
    </row>
    <row r="1272" spans="1:29" s="48" customFormat="1" hidden="1" outlineLevel="1">
      <c r="A1272" s="53"/>
      <c r="B1272" s="104"/>
      <c r="C1272" s="52"/>
      <c r="D1272" s="52"/>
      <c r="F1272" s="175" t="str">
        <f>F1276</f>
        <v>PROD_DEMAND</v>
      </c>
      <c r="G1272" s="52" t="str">
        <f>$G$11</f>
        <v>DISTPRI</v>
      </c>
      <c r="H1272" s="50">
        <f t="shared" si="623"/>
        <v>0</v>
      </c>
      <c r="I1272" s="51">
        <f>VLOOKUP(CONCATENATE($F1272," ",$G1272),AllocFactorMatrix,(I$4+1),FALSE)*$E1276</f>
        <v>0</v>
      </c>
      <c r="J1272" s="51">
        <f>VLOOKUP(CONCATENATE($F1272," ",$G1272),AllocFactorMatrix,(J$4+1),FALSE)*$E1276</f>
        <v>0</v>
      </c>
      <c r="K1272" s="51">
        <f>VLOOKUP(CONCATENATE($F1272," ",$G1272),AllocFactorMatrix,(K$4+1),FALSE)*$E1276</f>
        <v>0</v>
      </c>
      <c r="L1272" s="51">
        <f>VLOOKUP(CONCATENATE($F1272," ",$G1272),AllocFactorMatrix,(L$4+1),FALSE)*$E1276</f>
        <v>0</v>
      </c>
      <c r="M1272" s="51">
        <f t="shared" si="632"/>
        <v>0</v>
      </c>
      <c r="N1272" s="51">
        <f>VLOOKUP(CONCATENATE($F1272," ",$G1272),AllocFactorMatrix,(N$4+1),FALSE)*$E1276</f>
        <v>0</v>
      </c>
      <c r="O1272" s="51">
        <f>VLOOKUP(CONCATENATE($F1272," ",$G1272),AllocFactorMatrix,(O$4+1),FALSE)*$E1276</f>
        <v>0</v>
      </c>
      <c r="P1272" s="51">
        <f>VLOOKUP(CONCATENATE($F1272," ",$G1272),AllocFactorMatrix,(P$4+1),FALSE)*$E1276</f>
        <v>0</v>
      </c>
      <c r="Q1272" s="51">
        <f>VLOOKUP(CONCATENATE($F1272," ",$G1272),AllocFactorMatrix,(Q$4+1),FALSE)*$E1276</f>
        <v>0</v>
      </c>
      <c r="R1272" s="51">
        <f t="shared" si="633"/>
        <v>0</v>
      </c>
      <c r="S1272" s="51">
        <f>VLOOKUP(CONCATENATE($F1272," ",$G1272),AllocFactorMatrix,(S$4+1),FALSE)*$E1276</f>
        <v>0</v>
      </c>
      <c r="T1272" s="51">
        <f>VLOOKUP(CONCATENATE($F1272," ",$G1272),AllocFactorMatrix,(T$4+1),FALSE)*$E1276</f>
        <v>0</v>
      </c>
      <c r="U1272" s="51">
        <f>VLOOKUP(CONCATENATE($F1272," ",$G1272),AllocFactorMatrix,(U$4+1),FALSE)*$E1276</f>
        <v>0</v>
      </c>
      <c r="V1272" s="51">
        <f>VLOOKUP(CONCATENATE($F1272," ",$G1272),AllocFactorMatrix,(V$4+1),FALSE)*$E1276</f>
        <v>0</v>
      </c>
      <c r="W1272" s="51">
        <f t="shared" si="635"/>
        <v>0</v>
      </c>
      <c r="X1272" s="51">
        <f>VLOOKUP(CONCATENATE($F1272," ",$G1272),AllocFactorMatrix,(X$4+1),FALSE)*$E1276</f>
        <v>0</v>
      </c>
      <c r="Y1272" s="51">
        <f>VLOOKUP(CONCATENATE($F1272," ",$G1272),AllocFactorMatrix,(Y$4+1),FALSE)*$E1276</f>
        <v>0</v>
      </c>
      <c r="Z1272" s="51">
        <f t="shared" si="634"/>
        <v>0</v>
      </c>
      <c r="AA1272" s="51">
        <f>VLOOKUP(CONCATENATE($F1272," ",$G1272),AllocFactorMatrix,(AA$4+1),FALSE)*$E1276</f>
        <v>0</v>
      </c>
      <c r="AB1272" s="51">
        <f>VLOOKUP(CONCATENATE($F1272," ",$G1272),AllocFactorMatrix,(AB$4+1),FALSE)*$E1276</f>
        <v>0</v>
      </c>
      <c r="AC1272" s="51">
        <f>VLOOKUP(CONCATENATE($F1272," ",$G1272),AllocFactorMatrix,(AC$4+1),FALSE)*$E1276</f>
        <v>0</v>
      </c>
    </row>
    <row r="1273" spans="1:29" s="48" customFormat="1" hidden="1" outlineLevel="1">
      <c r="A1273" s="53"/>
      <c r="B1273" s="104"/>
      <c r="C1273" s="52"/>
      <c r="D1273" s="52"/>
      <c r="F1273" s="175" t="str">
        <f>F1276</f>
        <v>PROD_DEMAND</v>
      </c>
      <c r="G1273" s="52" t="str">
        <f>$G$12</f>
        <v>DISTSEC</v>
      </c>
      <c r="H1273" s="50">
        <f t="shared" si="623"/>
        <v>0</v>
      </c>
      <c r="I1273" s="51">
        <f>VLOOKUP(CONCATENATE($F1273," ",$G1273),AllocFactorMatrix,(I$4+1),FALSE)*$E1276</f>
        <v>0</v>
      </c>
      <c r="J1273" s="51">
        <f>VLOOKUP(CONCATENATE($F1273," ",$G1273),AllocFactorMatrix,(J$4+1),FALSE)*$E1276</f>
        <v>0</v>
      </c>
      <c r="K1273" s="51">
        <f>VLOOKUP(CONCATENATE($F1273," ",$G1273),AllocFactorMatrix,(K$4+1),FALSE)*$E1276</f>
        <v>0</v>
      </c>
      <c r="L1273" s="51">
        <f>VLOOKUP(CONCATENATE($F1273," ",$G1273),AllocFactorMatrix,(L$4+1),FALSE)*$E1276</f>
        <v>0</v>
      </c>
      <c r="M1273" s="51">
        <f t="shared" si="632"/>
        <v>0</v>
      </c>
      <c r="N1273" s="51">
        <f>VLOOKUP(CONCATENATE($F1273," ",$G1273),AllocFactorMatrix,(N$4+1),FALSE)*$E1276</f>
        <v>0</v>
      </c>
      <c r="O1273" s="51">
        <f>VLOOKUP(CONCATENATE($F1273," ",$G1273),AllocFactorMatrix,(O$4+1),FALSE)*$E1276</f>
        <v>0</v>
      </c>
      <c r="P1273" s="51">
        <f>VLOOKUP(CONCATENATE($F1273," ",$G1273),AllocFactorMatrix,(P$4+1),FALSE)*$E1276</f>
        <v>0</v>
      </c>
      <c r="Q1273" s="51">
        <f>VLOOKUP(CONCATENATE($F1273," ",$G1273),AllocFactorMatrix,(Q$4+1),FALSE)*$E1276</f>
        <v>0</v>
      </c>
      <c r="R1273" s="51">
        <f t="shared" si="633"/>
        <v>0</v>
      </c>
      <c r="S1273" s="51">
        <f>VLOOKUP(CONCATENATE($F1273," ",$G1273),AllocFactorMatrix,(S$4+1),FALSE)*$E1276</f>
        <v>0</v>
      </c>
      <c r="T1273" s="51">
        <f>VLOOKUP(CONCATENATE($F1273," ",$G1273),AllocFactorMatrix,(T$4+1),FALSE)*$E1276</f>
        <v>0</v>
      </c>
      <c r="U1273" s="51">
        <f>VLOOKUP(CONCATENATE($F1273," ",$G1273),AllocFactorMatrix,(U$4+1),FALSE)*$E1276</f>
        <v>0</v>
      </c>
      <c r="V1273" s="51">
        <f>VLOOKUP(CONCATENATE($F1273," ",$G1273),AllocFactorMatrix,(V$4+1),FALSE)*$E1276</f>
        <v>0</v>
      </c>
      <c r="W1273" s="51">
        <f t="shared" si="635"/>
        <v>0</v>
      </c>
      <c r="X1273" s="51">
        <f>VLOOKUP(CONCATENATE($F1273," ",$G1273),AllocFactorMatrix,(X$4+1),FALSE)*$E1276</f>
        <v>0</v>
      </c>
      <c r="Y1273" s="51">
        <f>VLOOKUP(CONCATENATE($F1273," ",$G1273),AllocFactorMatrix,(Y$4+1),FALSE)*$E1276</f>
        <v>0</v>
      </c>
      <c r="Z1273" s="51">
        <f t="shared" si="634"/>
        <v>0</v>
      </c>
      <c r="AA1273" s="51">
        <f>VLOOKUP(CONCATENATE($F1273," ",$G1273),AllocFactorMatrix,(AA$4+1),FALSE)*$E1276</f>
        <v>0</v>
      </c>
      <c r="AB1273" s="51">
        <f>VLOOKUP(CONCATENATE($F1273," ",$G1273),AllocFactorMatrix,(AB$4+1),FALSE)*$E1276</f>
        <v>0</v>
      </c>
      <c r="AC1273" s="51">
        <f>VLOOKUP(CONCATENATE($F1273," ",$G1273),AllocFactorMatrix,(AC$4+1),FALSE)*$E1276</f>
        <v>0</v>
      </c>
    </row>
    <row r="1274" spans="1:29" s="48" customFormat="1" hidden="1" outlineLevel="1">
      <c r="A1274" s="53"/>
      <c r="B1274" s="104"/>
      <c r="C1274" s="52"/>
      <c r="D1274" s="52"/>
      <c r="F1274" s="175" t="str">
        <f>F1276</f>
        <v>PROD_DEMAND</v>
      </c>
      <c r="G1274" s="52" t="str">
        <f>$G$13</f>
        <v>ENERGY</v>
      </c>
      <c r="H1274" s="50">
        <f t="shared" si="623"/>
        <v>0</v>
      </c>
      <c r="I1274" s="51">
        <f>VLOOKUP(CONCATENATE($F1274," ",$G1274),AllocFactorMatrix,(I$4+1),FALSE)*$E1276</f>
        <v>0</v>
      </c>
      <c r="J1274" s="51">
        <f>VLOOKUP(CONCATENATE($F1274," ",$G1274),AllocFactorMatrix,(J$4+1),FALSE)*$E1276</f>
        <v>0</v>
      </c>
      <c r="K1274" s="51">
        <f>VLOOKUP(CONCATENATE($F1274," ",$G1274),AllocFactorMatrix,(K$4+1),FALSE)*$E1276</f>
        <v>0</v>
      </c>
      <c r="L1274" s="51">
        <f>VLOOKUP(CONCATENATE($F1274," ",$G1274),AllocFactorMatrix,(L$4+1),FALSE)*$E1276</f>
        <v>0</v>
      </c>
      <c r="M1274" s="51">
        <f t="shared" si="632"/>
        <v>0</v>
      </c>
      <c r="N1274" s="51">
        <f>VLOOKUP(CONCATENATE($F1274," ",$G1274),AllocFactorMatrix,(N$4+1),FALSE)*$E1276</f>
        <v>0</v>
      </c>
      <c r="O1274" s="51">
        <f>VLOOKUP(CONCATENATE($F1274," ",$G1274),AllocFactorMatrix,(O$4+1),FALSE)*$E1276</f>
        <v>0</v>
      </c>
      <c r="P1274" s="51">
        <f>VLOOKUP(CONCATENATE($F1274," ",$G1274),AllocFactorMatrix,(P$4+1),FALSE)*$E1276</f>
        <v>0</v>
      </c>
      <c r="Q1274" s="51">
        <f>VLOOKUP(CONCATENATE($F1274," ",$G1274),AllocFactorMatrix,(Q$4+1),FALSE)*$E1276</f>
        <v>0</v>
      </c>
      <c r="R1274" s="51">
        <f t="shared" si="633"/>
        <v>0</v>
      </c>
      <c r="S1274" s="51">
        <f>VLOOKUP(CONCATENATE($F1274," ",$G1274),AllocFactorMatrix,(S$4+1),FALSE)*$E1276</f>
        <v>0</v>
      </c>
      <c r="T1274" s="51">
        <f>VLOOKUP(CONCATENATE($F1274," ",$G1274),AllocFactorMatrix,(T$4+1),FALSE)*$E1276</f>
        <v>0</v>
      </c>
      <c r="U1274" s="51">
        <f>VLOOKUP(CONCATENATE($F1274," ",$G1274),AllocFactorMatrix,(U$4+1),FALSE)*$E1276</f>
        <v>0</v>
      </c>
      <c r="V1274" s="51">
        <f>VLOOKUP(CONCATENATE($F1274," ",$G1274),AllocFactorMatrix,(V$4+1),FALSE)*$E1276</f>
        <v>0</v>
      </c>
      <c r="W1274" s="51">
        <f t="shared" si="635"/>
        <v>0</v>
      </c>
      <c r="X1274" s="51">
        <f>VLOOKUP(CONCATENATE($F1274," ",$G1274),AllocFactorMatrix,(X$4+1),FALSE)*$E1276</f>
        <v>0</v>
      </c>
      <c r="Y1274" s="51">
        <f>VLOOKUP(CONCATENATE($F1274," ",$G1274),AllocFactorMatrix,(Y$4+1),FALSE)*$E1276</f>
        <v>0</v>
      </c>
      <c r="Z1274" s="51">
        <f t="shared" si="634"/>
        <v>0</v>
      </c>
      <c r="AA1274" s="51">
        <f>VLOOKUP(CONCATENATE($F1274," ",$G1274),AllocFactorMatrix,(AA$4+1),FALSE)*$E1276</f>
        <v>0</v>
      </c>
      <c r="AB1274" s="51">
        <f>VLOOKUP(CONCATENATE($F1274," ",$G1274),AllocFactorMatrix,(AB$4+1),FALSE)*$E1276</f>
        <v>0</v>
      </c>
      <c r="AC1274" s="51">
        <f>VLOOKUP(CONCATENATE($F1274," ",$G1274),AllocFactorMatrix,(AC$4+1),FALSE)*$E1276</f>
        <v>0</v>
      </c>
    </row>
    <row r="1275" spans="1:29" s="48" customFormat="1" hidden="1" outlineLevel="1">
      <c r="A1275" s="53"/>
      <c r="B1275" s="104"/>
      <c r="C1275" s="52"/>
      <c r="D1275" s="52"/>
      <c r="F1275" s="175" t="str">
        <f>F1276</f>
        <v>PROD_DEMAND</v>
      </c>
      <c r="G1275" s="52" t="str">
        <f>$G$14</f>
        <v>CUSTOMER</v>
      </c>
      <c r="H1275" s="50">
        <f t="shared" si="623"/>
        <v>0</v>
      </c>
      <c r="I1275" s="51">
        <f>VLOOKUP(CONCATENATE($F1275," ",$G1275),AllocFactorMatrix,(I$4+1),FALSE)*$E1276</f>
        <v>0</v>
      </c>
      <c r="J1275" s="51">
        <f>VLOOKUP(CONCATENATE($F1275," ",$G1275),AllocFactorMatrix,(J$4+1),FALSE)*$E1276</f>
        <v>0</v>
      </c>
      <c r="K1275" s="51">
        <f>VLOOKUP(CONCATENATE($F1275," ",$G1275),AllocFactorMatrix,(K$4+1),FALSE)*$E1276</f>
        <v>0</v>
      </c>
      <c r="L1275" s="51">
        <f>VLOOKUP(CONCATENATE($F1275," ",$G1275),AllocFactorMatrix,(L$4+1),FALSE)*$E1276</f>
        <v>0</v>
      </c>
      <c r="M1275" s="51">
        <f t="shared" si="632"/>
        <v>0</v>
      </c>
      <c r="N1275" s="51">
        <f>VLOOKUP(CONCATENATE($F1275," ",$G1275),AllocFactorMatrix,(N$4+1),FALSE)*$E1276</f>
        <v>0</v>
      </c>
      <c r="O1275" s="51">
        <f>VLOOKUP(CONCATENATE($F1275," ",$G1275),AllocFactorMatrix,(O$4+1),FALSE)*$E1276</f>
        <v>0</v>
      </c>
      <c r="P1275" s="51">
        <f>VLOOKUP(CONCATENATE($F1275," ",$G1275),AllocFactorMatrix,(P$4+1),FALSE)*$E1276</f>
        <v>0</v>
      </c>
      <c r="Q1275" s="51">
        <f>VLOOKUP(CONCATENATE($F1275," ",$G1275),AllocFactorMatrix,(Q$4+1),FALSE)*$E1276</f>
        <v>0</v>
      </c>
      <c r="R1275" s="51">
        <f t="shared" si="633"/>
        <v>0</v>
      </c>
      <c r="S1275" s="51">
        <f>VLOOKUP(CONCATENATE($F1275," ",$G1275),AllocFactorMatrix,(S$4+1),FALSE)*$E1276</f>
        <v>0</v>
      </c>
      <c r="T1275" s="51">
        <f>VLOOKUP(CONCATENATE($F1275," ",$G1275),AllocFactorMatrix,(T$4+1),FALSE)*$E1276</f>
        <v>0</v>
      </c>
      <c r="U1275" s="51">
        <f>VLOOKUP(CONCATENATE($F1275," ",$G1275),AllocFactorMatrix,(U$4+1),FALSE)*$E1276</f>
        <v>0</v>
      </c>
      <c r="V1275" s="51">
        <f>VLOOKUP(CONCATENATE($F1275," ",$G1275),AllocFactorMatrix,(V$4+1),FALSE)*$E1276</f>
        <v>0</v>
      </c>
      <c r="W1275" s="51">
        <f t="shared" si="635"/>
        <v>0</v>
      </c>
      <c r="X1275" s="51">
        <f>VLOOKUP(CONCATENATE($F1275," ",$G1275),AllocFactorMatrix,(X$4+1),FALSE)*$E1276</f>
        <v>0</v>
      </c>
      <c r="Y1275" s="51">
        <f>VLOOKUP(CONCATENATE($F1275," ",$G1275),AllocFactorMatrix,(Y$4+1),FALSE)*$E1276</f>
        <v>0</v>
      </c>
      <c r="Z1275" s="51">
        <f t="shared" si="634"/>
        <v>0</v>
      </c>
      <c r="AA1275" s="51">
        <f>VLOOKUP(CONCATENATE($F1275," ",$G1275),AllocFactorMatrix,(AA$4+1),FALSE)*$E1276</f>
        <v>0</v>
      </c>
      <c r="AB1275" s="51">
        <f>VLOOKUP(CONCATENATE($F1275," ",$G1275),AllocFactorMatrix,(AB$4+1),FALSE)*$E1276</f>
        <v>0</v>
      </c>
      <c r="AC1275" s="51">
        <f>VLOOKUP(CONCATENATE($F1275," ",$G1275),AllocFactorMatrix,(AC$4+1),FALSE)*$E1276</f>
        <v>0</v>
      </c>
    </row>
    <row r="1276" spans="1:29" s="48" customFormat="1" collapsed="1">
      <c r="A1276" s="53"/>
      <c r="B1276" s="104"/>
      <c r="C1276" s="52"/>
      <c r="D1276" s="52" t="s">
        <v>473</v>
      </c>
      <c r="E1276" s="58">
        <v>659397</v>
      </c>
      <c r="F1276" s="92" t="s">
        <v>29</v>
      </c>
      <c r="G1276" s="52" t="str">
        <f>$G$15</f>
        <v>TOTAL</v>
      </c>
      <c r="H1276" s="50">
        <f t="shared" si="623"/>
        <v>659396.99999999977</v>
      </c>
      <c r="I1276" s="51">
        <f>VLOOKUP(CONCATENATE($F1276," ",$G1276),AllocFactorMatrix,(I$4+1),FALSE)*$E1276</f>
        <v>339184.57202924148</v>
      </c>
      <c r="J1276" s="51">
        <f>VLOOKUP(CONCATENATE($F1276," ",$G1276),AllocFactorMatrix,(J$4+1),FALSE)*$E1276</f>
        <v>79097.894344680972</v>
      </c>
      <c r="K1276" s="51">
        <f>VLOOKUP(CONCATENATE($F1276," ",$G1276),AllocFactorMatrix,(K$4+1),FALSE)*$E1276</f>
        <v>1099.773937738207</v>
      </c>
      <c r="L1276" s="51">
        <f>VLOOKUP(CONCATENATE($F1276," ",$G1276),AllocFactorMatrix,(L$4+1),FALSE)*$E1276</f>
        <v>153.16959348959847</v>
      </c>
      <c r="M1276" s="51">
        <f t="shared" si="632"/>
        <v>80350.837875908779</v>
      </c>
      <c r="N1276" s="51">
        <f>VLOOKUP(CONCATENATE($F1276," ",$G1276),AllocFactorMatrix,(N$4+1),FALSE)*$E1276</f>
        <v>47079.715091446298</v>
      </c>
      <c r="O1276" s="51">
        <f>VLOOKUP(CONCATENATE($F1276," ",$G1276),AllocFactorMatrix,(O$4+1),FALSE)*$E1276</f>
        <v>8436.2887875471461</v>
      </c>
      <c r="P1276" s="51">
        <f>VLOOKUP(CONCATENATE($F1276," ",$G1276),AllocFactorMatrix,(P$4+1),FALSE)*$E1276</f>
        <v>1710.7932753477555</v>
      </c>
      <c r="Q1276" s="51">
        <f>VLOOKUP(CONCATENATE($F1276," ",$G1276),AllocFactorMatrix,(Q$4+1),FALSE)*$E1276</f>
        <v>64.966600973025905</v>
      </c>
      <c r="R1276" s="51">
        <f t="shared" si="633"/>
        <v>57291.763755314234</v>
      </c>
      <c r="S1276" s="51">
        <f>VLOOKUP(CONCATENATE($F1276," ",$G1276),AllocFactorMatrix,(S$4+1),FALSE)*$E1276</f>
        <v>2229.5622028417652</v>
      </c>
      <c r="T1276" s="51">
        <f>VLOOKUP(CONCATENATE($F1276," ",$G1276),AllocFactorMatrix,(T$4+1),FALSE)*$E1276</f>
        <v>30100.377198187529</v>
      </c>
      <c r="U1276" s="51">
        <f>VLOOKUP(CONCATENATE($F1276," ",$G1276),AllocFactorMatrix,(U$4+1),FALSE)*$E1276</f>
        <v>115121.85959359413</v>
      </c>
      <c r="V1276" s="51">
        <f>VLOOKUP(CONCATENATE($F1276," ",$G1276),AllocFactorMatrix,(V$4+1),FALSE)*$E1276</f>
        <v>20855.392584960537</v>
      </c>
      <c r="W1276" s="51">
        <f t="shared" si="635"/>
        <v>168307.19157958394</v>
      </c>
      <c r="X1276" s="51">
        <f>VLOOKUP(CONCATENATE($F1276," ",$G1276),AllocFactorMatrix,(X$4+1),FALSE)*$E1276</f>
        <v>12921.480441602105</v>
      </c>
      <c r="Y1276" s="51">
        <f>VLOOKUP(CONCATENATE($F1276," ",$G1276),AllocFactorMatrix,(Y$4+1),FALSE)*$E1276</f>
        <v>258.07510663678852</v>
      </c>
      <c r="Z1276" s="51">
        <f t="shared" si="634"/>
        <v>13179.555548238894</v>
      </c>
      <c r="AA1276" s="51">
        <f>VLOOKUP(CONCATENATE($F1276," ",$G1276),AllocFactorMatrix,(AA$4+1),FALSE)*$E1276</f>
        <v>170.45523144155828</v>
      </c>
      <c r="AB1276" s="51">
        <f>VLOOKUP(CONCATENATE($F1276," ",$G1276),AllocFactorMatrix,(AB$4+1),FALSE)*$E1276</f>
        <v>757.25918891341212</v>
      </c>
      <c r="AC1276" s="51">
        <f>VLOOKUP(CONCATENATE($F1276," ",$G1276),AllocFactorMatrix,(AC$4+1),FALSE)*$E1276</f>
        <v>155.36479135766123</v>
      </c>
    </row>
    <row r="1277" spans="1:29" hidden="1" outlineLevel="1">
      <c r="E1277" s="11"/>
      <c r="F1277" s="107"/>
      <c r="G1277" s="52" t="str">
        <f>$G$8</f>
        <v>PRODUCTION</v>
      </c>
      <c r="H1277" s="4">
        <f t="shared" ref="H1277:AC1277" si="636">H1157+H1165+H1173+H1197+H1221+H1237+H1229+H1213+H1205+H1189+H1181+H1149+H1141+H1133+H1125+H1245+H1253+H1261+H1269</f>
        <v>77776351.421366662</v>
      </c>
      <c r="I1277" s="4">
        <f t="shared" si="636"/>
        <v>40007064.743776724</v>
      </c>
      <c r="J1277" s="4">
        <f t="shared" si="636"/>
        <v>9329653.6490794439</v>
      </c>
      <c r="K1277" s="4">
        <f t="shared" si="636"/>
        <v>129719.1286365983</v>
      </c>
      <c r="L1277" s="4">
        <f t="shared" si="636"/>
        <v>18066.463951632912</v>
      </c>
      <c r="M1277" s="4">
        <f t="shared" si="636"/>
        <v>9477439.241667673</v>
      </c>
      <c r="N1277" s="4">
        <f t="shared" si="636"/>
        <v>5553086.3285246175</v>
      </c>
      <c r="O1277" s="4">
        <f t="shared" si="636"/>
        <v>995066.34308679332</v>
      </c>
      <c r="P1277" s="4">
        <f t="shared" si="636"/>
        <v>201789.29991000559</v>
      </c>
      <c r="Q1277" s="4">
        <f t="shared" si="636"/>
        <v>7662.8574105277457</v>
      </c>
      <c r="R1277" s="4">
        <f t="shared" si="636"/>
        <v>6757604.8289319435</v>
      </c>
      <c r="S1277" s="4">
        <f t="shared" si="636"/>
        <v>262978.46881926595</v>
      </c>
      <c r="T1277" s="4">
        <f t="shared" si="636"/>
        <v>3550361.185874254</v>
      </c>
      <c r="U1277" s="4">
        <f t="shared" si="636"/>
        <v>13578706.3150615</v>
      </c>
      <c r="V1277" s="4">
        <f t="shared" si="636"/>
        <v>2459908.5872675418</v>
      </c>
      <c r="W1277" s="4">
        <f t="shared" si="636"/>
        <v>19851954.557022564</v>
      </c>
      <c r="X1277" s="4">
        <f t="shared" si="636"/>
        <v>1524097.9314591386</v>
      </c>
      <c r="Y1277" s="4">
        <f t="shared" si="636"/>
        <v>30440.144839739249</v>
      </c>
      <c r="Z1277" s="4">
        <f t="shared" si="636"/>
        <v>1554538.0762988776</v>
      </c>
      <c r="AA1277" s="4">
        <f t="shared" si="636"/>
        <v>20105.317406977931</v>
      </c>
      <c r="AB1277" s="4">
        <f t="shared" si="636"/>
        <v>89319.267139505682</v>
      </c>
      <c r="AC1277" s="4">
        <f t="shared" si="636"/>
        <v>18325.389122396329</v>
      </c>
    </row>
    <row r="1278" spans="1:29" hidden="1" outlineLevel="1">
      <c r="E1278" s="11"/>
      <c r="F1278" s="107"/>
      <c r="G1278" s="52" t="str">
        <f>$G$9</f>
        <v>BULKTRAN</v>
      </c>
      <c r="H1278" s="4">
        <f t="shared" ref="H1278:AC1278" si="637">H1158+H1166+H1174+H1198+H1222+H1238+H1230+H1214+H1206+H1190+H1182+H1150+H1142+H1134+H1126+H1246+H1254+H1262+H1270</f>
        <v>0</v>
      </c>
      <c r="I1278" s="4">
        <f t="shared" si="637"/>
        <v>0</v>
      </c>
      <c r="J1278" s="4">
        <f t="shared" si="637"/>
        <v>0</v>
      </c>
      <c r="K1278" s="4">
        <f t="shared" si="637"/>
        <v>0</v>
      </c>
      <c r="L1278" s="4">
        <f t="shared" si="637"/>
        <v>0</v>
      </c>
      <c r="M1278" s="4">
        <f t="shared" si="637"/>
        <v>0</v>
      </c>
      <c r="N1278" s="4">
        <f t="shared" si="637"/>
        <v>0</v>
      </c>
      <c r="O1278" s="4">
        <f t="shared" si="637"/>
        <v>0</v>
      </c>
      <c r="P1278" s="4">
        <f t="shared" si="637"/>
        <v>0</v>
      </c>
      <c r="Q1278" s="4">
        <f t="shared" si="637"/>
        <v>0</v>
      </c>
      <c r="R1278" s="4">
        <f t="shared" si="637"/>
        <v>0</v>
      </c>
      <c r="S1278" s="4">
        <f t="shared" si="637"/>
        <v>0</v>
      </c>
      <c r="T1278" s="4">
        <f t="shared" si="637"/>
        <v>0</v>
      </c>
      <c r="U1278" s="4">
        <f t="shared" si="637"/>
        <v>0</v>
      </c>
      <c r="V1278" s="4">
        <f t="shared" si="637"/>
        <v>0</v>
      </c>
      <c r="W1278" s="4">
        <f t="shared" si="637"/>
        <v>0</v>
      </c>
      <c r="X1278" s="4">
        <f t="shared" si="637"/>
        <v>0</v>
      </c>
      <c r="Y1278" s="4">
        <f t="shared" si="637"/>
        <v>0</v>
      </c>
      <c r="Z1278" s="4">
        <f t="shared" si="637"/>
        <v>0</v>
      </c>
      <c r="AA1278" s="4">
        <f t="shared" si="637"/>
        <v>0</v>
      </c>
      <c r="AB1278" s="4">
        <f t="shared" si="637"/>
        <v>0</v>
      </c>
      <c r="AC1278" s="4">
        <f t="shared" si="637"/>
        <v>0</v>
      </c>
    </row>
    <row r="1279" spans="1:29" hidden="1" outlineLevel="1">
      <c r="E1279" s="11"/>
      <c r="F1279" s="107"/>
      <c r="G1279" s="52" t="str">
        <f>$G$10</f>
        <v>SUBTRAN</v>
      </c>
      <c r="H1279" s="4">
        <f t="shared" ref="H1279:AC1279" si="638">H1159+H1167+H1175+H1199+H1223+H1239+H1231+H1215+H1207+H1191+H1183+H1151+H1143+H1135+H1127+H1247+H1255+H1263+H1271</f>
        <v>0</v>
      </c>
      <c r="I1279" s="4">
        <f t="shared" si="638"/>
        <v>0</v>
      </c>
      <c r="J1279" s="4">
        <f t="shared" si="638"/>
        <v>0</v>
      </c>
      <c r="K1279" s="4">
        <f t="shared" si="638"/>
        <v>0</v>
      </c>
      <c r="L1279" s="4">
        <f t="shared" si="638"/>
        <v>0</v>
      </c>
      <c r="M1279" s="4">
        <f t="shared" si="638"/>
        <v>0</v>
      </c>
      <c r="N1279" s="4">
        <f t="shared" si="638"/>
        <v>0</v>
      </c>
      <c r="O1279" s="4">
        <f t="shared" si="638"/>
        <v>0</v>
      </c>
      <c r="P1279" s="4">
        <f t="shared" si="638"/>
        <v>0</v>
      </c>
      <c r="Q1279" s="4">
        <f t="shared" si="638"/>
        <v>0</v>
      </c>
      <c r="R1279" s="4">
        <f t="shared" si="638"/>
        <v>0</v>
      </c>
      <c r="S1279" s="4">
        <f t="shared" si="638"/>
        <v>0</v>
      </c>
      <c r="T1279" s="4">
        <f t="shared" si="638"/>
        <v>0</v>
      </c>
      <c r="U1279" s="4">
        <f t="shared" si="638"/>
        <v>0</v>
      </c>
      <c r="V1279" s="4">
        <f t="shared" si="638"/>
        <v>0</v>
      </c>
      <c r="W1279" s="4">
        <f t="shared" si="638"/>
        <v>0</v>
      </c>
      <c r="X1279" s="4">
        <f t="shared" si="638"/>
        <v>0</v>
      </c>
      <c r="Y1279" s="4">
        <f t="shared" si="638"/>
        <v>0</v>
      </c>
      <c r="Z1279" s="4">
        <f t="shared" si="638"/>
        <v>0</v>
      </c>
      <c r="AA1279" s="4">
        <f t="shared" si="638"/>
        <v>0</v>
      </c>
      <c r="AB1279" s="4">
        <f t="shared" si="638"/>
        <v>0</v>
      </c>
      <c r="AC1279" s="4">
        <f t="shared" si="638"/>
        <v>0</v>
      </c>
    </row>
    <row r="1280" spans="1:29" hidden="1" outlineLevel="1">
      <c r="E1280" s="11"/>
      <c r="F1280" s="107"/>
      <c r="G1280" s="52" t="str">
        <f>$G$11</f>
        <v>DISTPRI</v>
      </c>
      <c r="H1280" s="4">
        <f t="shared" ref="H1280:AC1280" si="639">H1160+H1168+H1176+H1200+H1224+H1240+H1232+H1216+H1208+H1192+H1184+H1152+H1144+H1136+H1128+H1248+H1256+H1264+H1272</f>
        <v>0</v>
      </c>
      <c r="I1280" s="4">
        <f t="shared" si="639"/>
        <v>0</v>
      </c>
      <c r="J1280" s="4">
        <f t="shared" si="639"/>
        <v>0</v>
      </c>
      <c r="K1280" s="4">
        <f t="shared" si="639"/>
        <v>0</v>
      </c>
      <c r="L1280" s="4">
        <f t="shared" si="639"/>
        <v>0</v>
      </c>
      <c r="M1280" s="4">
        <f t="shared" si="639"/>
        <v>0</v>
      </c>
      <c r="N1280" s="4">
        <f t="shared" si="639"/>
        <v>0</v>
      </c>
      <c r="O1280" s="4">
        <f t="shared" si="639"/>
        <v>0</v>
      </c>
      <c r="P1280" s="4">
        <f t="shared" si="639"/>
        <v>0</v>
      </c>
      <c r="Q1280" s="4">
        <f t="shared" si="639"/>
        <v>0</v>
      </c>
      <c r="R1280" s="4">
        <f t="shared" si="639"/>
        <v>0</v>
      </c>
      <c r="S1280" s="4">
        <f t="shared" si="639"/>
        <v>0</v>
      </c>
      <c r="T1280" s="4">
        <f t="shared" si="639"/>
        <v>0</v>
      </c>
      <c r="U1280" s="4">
        <f t="shared" si="639"/>
        <v>0</v>
      </c>
      <c r="V1280" s="4">
        <f t="shared" si="639"/>
        <v>0</v>
      </c>
      <c r="W1280" s="4">
        <f t="shared" si="639"/>
        <v>0</v>
      </c>
      <c r="X1280" s="4">
        <f t="shared" si="639"/>
        <v>0</v>
      </c>
      <c r="Y1280" s="4">
        <f t="shared" si="639"/>
        <v>0</v>
      </c>
      <c r="Z1280" s="4">
        <f t="shared" si="639"/>
        <v>0</v>
      </c>
      <c r="AA1280" s="4">
        <f t="shared" si="639"/>
        <v>0</v>
      </c>
      <c r="AB1280" s="4">
        <f t="shared" si="639"/>
        <v>0</v>
      </c>
      <c r="AC1280" s="4">
        <f t="shared" si="639"/>
        <v>0</v>
      </c>
    </row>
    <row r="1281" spans="1:29" hidden="1" outlineLevel="1">
      <c r="E1281" s="11"/>
      <c r="F1281" s="107"/>
      <c r="G1281" s="52" t="str">
        <f>$G$12</f>
        <v>DISTSEC</v>
      </c>
      <c r="H1281" s="4">
        <f t="shared" ref="H1281:AC1281" si="640">H1161+H1169+H1177+H1201+H1225+H1241+H1233+H1217+H1209+H1193+H1185+H1153+H1145+H1137+H1129+H1249+H1257+H1265+H1273</f>
        <v>0</v>
      </c>
      <c r="I1281" s="4">
        <f t="shared" si="640"/>
        <v>0</v>
      </c>
      <c r="J1281" s="4">
        <f t="shared" si="640"/>
        <v>0</v>
      </c>
      <c r="K1281" s="4">
        <f t="shared" si="640"/>
        <v>0</v>
      </c>
      <c r="L1281" s="4">
        <f t="shared" si="640"/>
        <v>0</v>
      </c>
      <c r="M1281" s="4">
        <f t="shared" si="640"/>
        <v>0</v>
      </c>
      <c r="N1281" s="4">
        <f t="shared" si="640"/>
        <v>0</v>
      </c>
      <c r="O1281" s="4">
        <f t="shared" si="640"/>
        <v>0</v>
      </c>
      <c r="P1281" s="4">
        <f t="shared" si="640"/>
        <v>0</v>
      </c>
      <c r="Q1281" s="4">
        <f t="shared" si="640"/>
        <v>0</v>
      </c>
      <c r="R1281" s="4">
        <f t="shared" si="640"/>
        <v>0</v>
      </c>
      <c r="S1281" s="4">
        <f t="shared" si="640"/>
        <v>0</v>
      </c>
      <c r="T1281" s="4">
        <f t="shared" si="640"/>
        <v>0</v>
      </c>
      <c r="U1281" s="4">
        <f t="shared" si="640"/>
        <v>0</v>
      </c>
      <c r="V1281" s="4">
        <f t="shared" si="640"/>
        <v>0</v>
      </c>
      <c r="W1281" s="4">
        <f t="shared" si="640"/>
        <v>0</v>
      </c>
      <c r="X1281" s="4">
        <f t="shared" si="640"/>
        <v>0</v>
      </c>
      <c r="Y1281" s="4">
        <f t="shared" si="640"/>
        <v>0</v>
      </c>
      <c r="Z1281" s="4">
        <f t="shared" si="640"/>
        <v>0</v>
      </c>
      <c r="AA1281" s="4">
        <f t="shared" si="640"/>
        <v>0</v>
      </c>
      <c r="AB1281" s="4">
        <f t="shared" si="640"/>
        <v>0</v>
      </c>
      <c r="AC1281" s="4">
        <f t="shared" si="640"/>
        <v>0</v>
      </c>
    </row>
    <row r="1282" spans="1:29" hidden="1" outlineLevel="1">
      <c r="E1282" s="11"/>
      <c r="F1282" s="107"/>
      <c r="G1282" s="52" t="str">
        <f>$G$13</f>
        <v>ENERGY</v>
      </c>
      <c r="H1282" s="4">
        <f t="shared" ref="H1282:AC1282" si="641">H1162+H1170+H1178+H1202+H1226+H1242+H1234+H1218+H1210+H1194+H1186+H1154+H1146+H1138+H1130+H1250+H1258+H1266+H1274</f>
        <v>177477616.57863325</v>
      </c>
      <c r="I1282" s="4">
        <f t="shared" si="641"/>
        <v>69444543.811109066</v>
      </c>
      <c r="J1282" s="4">
        <f t="shared" si="641"/>
        <v>20034549.402790781</v>
      </c>
      <c r="K1282" s="4">
        <f t="shared" si="641"/>
        <v>279238.85591352347</v>
      </c>
      <c r="L1282" s="4">
        <f t="shared" si="641"/>
        <v>39037.355398611755</v>
      </c>
      <c r="M1282" s="4">
        <f t="shared" si="641"/>
        <v>20352825.614102915</v>
      </c>
      <c r="N1282" s="4">
        <f t="shared" si="641"/>
        <v>12998902.826022226</v>
      </c>
      <c r="O1282" s="4">
        <f t="shared" si="641"/>
        <v>2318210.8802901176</v>
      </c>
      <c r="P1282" s="4">
        <f t="shared" si="641"/>
        <v>472072.63168175262</v>
      </c>
      <c r="Q1282" s="4">
        <f t="shared" si="641"/>
        <v>17830.34306221447</v>
      </c>
      <c r="R1282" s="4">
        <f t="shared" si="641"/>
        <v>15807016.681056309</v>
      </c>
      <c r="S1282" s="4">
        <f t="shared" si="641"/>
        <v>680752.77729708795</v>
      </c>
      <c r="T1282" s="4">
        <f t="shared" si="641"/>
        <v>10762830.843817616</v>
      </c>
      <c r="U1282" s="4">
        <f t="shared" si="641"/>
        <v>46289183.75110402</v>
      </c>
      <c r="V1282" s="4">
        <f t="shared" si="641"/>
        <v>8707478.9421195667</v>
      </c>
      <c r="W1282" s="4">
        <f t="shared" si="641"/>
        <v>66440246.314338297</v>
      </c>
      <c r="X1282" s="4">
        <f t="shared" si="641"/>
        <v>3570669.7475820621</v>
      </c>
      <c r="Y1282" s="4">
        <f t="shared" si="641"/>
        <v>71644.776219367021</v>
      </c>
      <c r="Z1282" s="4">
        <f t="shared" si="641"/>
        <v>3642314.5238014292</v>
      </c>
      <c r="AA1282" s="4">
        <f t="shared" si="641"/>
        <v>63907.447612108808</v>
      </c>
      <c r="AB1282" s="4">
        <f t="shared" si="641"/>
        <v>1431504.939435292</v>
      </c>
      <c r="AC1282" s="4">
        <f t="shared" si="641"/>
        <v>295257.24717785837</v>
      </c>
    </row>
    <row r="1283" spans="1:29" hidden="1" outlineLevel="1">
      <c r="E1283" s="11"/>
      <c r="F1283" s="107"/>
      <c r="G1283" s="52" t="str">
        <f>$G$14</f>
        <v>CUSTOMER</v>
      </c>
      <c r="H1283" s="4">
        <f t="shared" ref="H1283:AC1283" si="642">H1163+H1171+H1179+H1203+H1227+H1243+H1235+H1219+H1211+H1195+H1187+H1155+H1147+H1139+H1131+H1251+H1259+H1267+H1275</f>
        <v>0</v>
      </c>
      <c r="I1283" s="4">
        <f t="shared" si="642"/>
        <v>0</v>
      </c>
      <c r="J1283" s="4">
        <f t="shared" si="642"/>
        <v>0</v>
      </c>
      <c r="K1283" s="4">
        <f t="shared" si="642"/>
        <v>0</v>
      </c>
      <c r="L1283" s="4">
        <f t="shared" si="642"/>
        <v>0</v>
      </c>
      <c r="M1283" s="4">
        <f t="shared" si="642"/>
        <v>0</v>
      </c>
      <c r="N1283" s="4">
        <f t="shared" si="642"/>
        <v>0</v>
      </c>
      <c r="O1283" s="4">
        <f t="shared" si="642"/>
        <v>0</v>
      </c>
      <c r="P1283" s="4">
        <f t="shared" si="642"/>
        <v>0</v>
      </c>
      <c r="Q1283" s="4">
        <f t="shared" si="642"/>
        <v>0</v>
      </c>
      <c r="R1283" s="4">
        <f t="shared" si="642"/>
        <v>0</v>
      </c>
      <c r="S1283" s="4">
        <f t="shared" si="642"/>
        <v>0</v>
      </c>
      <c r="T1283" s="4">
        <f t="shared" si="642"/>
        <v>0</v>
      </c>
      <c r="U1283" s="4">
        <f t="shared" si="642"/>
        <v>0</v>
      </c>
      <c r="V1283" s="4">
        <f t="shared" si="642"/>
        <v>0</v>
      </c>
      <c r="W1283" s="4">
        <f t="shared" si="642"/>
        <v>0</v>
      </c>
      <c r="X1283" s="4">
        <f t="shared" si="642"/>
        <v>0</v>
      </c>
      <c r="Y1283" s="4">
        <f t="shared" si="642"/>
        <v>0</v>
      </c>
      <c r="Z1283" s="4">
        <f t="shared" si="642"/>
        <v>0</v>
      </c>
      <c r="AA1283" s="4">
        <f t="shared" si="642"/>
        <v>0</v>
      </c>
      <c r="AB1283" s="4">
        <f t="shared" si="642"/>
        <v>0</v>
      </c>
      <c r="AC1283" s="4">
        <f t="shared" si="642"/>
        <v>0</v>
      </c>
    </row>
    <row r="1284" spans="1:29" collapsed="1">
      <c r="C1284" s="52" t="s">
        <v>223</v>
      </c>
      <c r="E1284" s="4">
        <f>E1164+E1172+E1180+E1204+E1228+E1244+E1236+E1220+E1212+E1196+E1188+E1156+E1148+E1140+E1132+E1252+E1260+E1268+E1276</f>
        <v>255253968</v>
      </c>
      <c r="F1284" s="175"/>
      <c r="G1284" s="52" t="str">
        <f>$G$15</f>
        <v>TOTAL</v>
      </c>
      <c r="H1284" s="4">
        <f t="shared" ref="H1284:AC1284" si="643">H1164+H1172+H1180+H1204+H1228+H1244+H1236+H1220+H1212+H1196+H1188+H1156+H1148+H1140+H1132+H1252+H1260+H1268+H1276</f>
        <v>255253967.99999991</v>
      </c>
      <c r="I1284" s="50">
        <f t="shared" si="643"/>
        <v>109451608.5548858</v>
      </c>
      <c r="J1284" s="50">
        <f t="shared" si="643"/>
        <v>29364203.051870223</v>
      </c>
      <c r="K1284" s="50">
        <f t="shared" si="643"/>
        <v>408957.98455012176</v>
      </c>
      <c r="L1284" s="50">
        <f t="shared" si="643"/>
        <v>57103.819350244659</v>
      </c>
      <c r="M1284" s="50">
        <f t="shared" si="643"/>
        <v>29830264.855770592</v>
      </c>
      <c r="N1284" s="50">
        <f t="shared" si="643"/>
        <v>18551989.154546842</v>
      </c>
      <c r="O1284" s="50">
        <f t="shared" si="643"/>
        <v>3313277.2233769111</v>
      </c>
      <c r="P1284" s="50">
        <f t="shared" si="643"/>
        <v>673861.93159175816</v>
      </c>
      <c r="Q1284" s="50">
        <f t="shared" si="643"/>
        <v>25493.200472742214</v>
      </c>
      <c r="R1284" s="50">
        <f t="shared" si="643"/>
        <v>22564621.50998826</v>
      </c>
      <c r="S1284" s="50">
        <f t="shared" si="643"/>
        <v>943731.2461163539</v>
      </c>
      <c r="T1284" s="50">
        <f t="shared" si="643"/>
        <v>14313192.029691871</v>
      </c>
      <c r="U1284" s="50">
        <f t="shared" si="643"/>
        <v>59867890.066165514</v>
      </c>
      <c r="V1284" s="50">
        <f t="shared" si="643"/>
        <v>11167387.529387109</v>
      </c>
      <c r="W1284" s="50">
        <f t="shared" si="643"/>
        <v>86292200.871360838</v>
      </c>
      <c r="X1284" s="50">
        <f t="shared" si="643"/>
        <v>5094767.6790412012</v>
      </c>
      <c r="Y1284" s="50">
        <f t="shared" si="643"/>
        <v>102084.92105910626</v>
      </c>
      <c r="Z1284" s="50">
        <f t="shared" si="643"/>
        <v>5196852.6001003059</v>
      </c>
      <c r="AA1284" s="50">
        <f t="shared" si="643"/>
        <v>84012.765019086743</v>
      </c>
      <c r="AB1284" s="50">
        <f t="shared" si="643"/>
        <v>1520824.2065747981</v>
      </c>
      <c r="AC1284" s="50">
        <f t="shared" si="643"/>
        <v>313582.63630025473</v>
      </c>
    </row>
    <row r="1285" spans="1:29" s="48" customFormat="1">
      <c r="A1285" s="53"/>
      <c r="B1285" s="104"/>
      <c r="C1285" s="52"/>
      <c r="D1285" s="52"/>
      <c r="E1285" s="50"/>
      <c r="F1285" s="175"/>
      <c r="G1285" s="52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50"/>
      <c r="AB1285" s="50"/>
      <c r="AC1285" s="50"/>
    </row>
    <row r="1286" spans="1:29" s="48" customFormat="1">
      <c r="A1286" s="53"/>
      <c r="B1286" s="104"/>
      <c r="C1286" s="52" t="s">
        <v>10</v>
      </c>
      <c r="D1286" s="52"/>
      <c r="E1286" s="50"/>
      <c r="F1286" s="91"/>
      <c r="I1286" s="51"/>
      <c r="J1286" s="51"/>
      <c r="K1286" s="51"/>
      <c r="L1286" s="51"/>
      <c r="M1286" s="51"/>
      <c r="N1286" s="51"/>
      <c r="O1286" s="51"/>
      <c r="P1286" s="51"/>
      <c r="Q1286" s="51"/>
      <c r="R1286" s="51"/>
      <c r="S1286" s="51"/>
      <c r="T1286" s="51"/>
      <c r="U1286" s="51"/>
      <c r="V1286" s="51"/>
      <c r="W1286" s="51"/>
      <c r="X1286" s="51"/>
      <c r="Y1286" s="51"/>
      <c r="Z1286" s="51"/>
      <c r="AA1286" s="51"/>
      <c r="AB1286" s="51"/>
      <c r="AC1286" s="51"/>
    </row>
    <row r="1287" spans="1:29" s="48" customFormat="1" hidden="1" outlineLevel="1">
      <c r="A1287" s="53"/>
      <c r="B1287" s="104"/>
      <c r="C1287" s="52"/>
      <c r="D1287" s="52"/>
      <c r="F1287" s="175" t="str">
        <f>F1294</f>
        <v>EXP_OM_TRAN</v>
      </c>
      <c r="G1287" s="52" t="str">
        <f>$G$8</f>
        <v>PRODUCTION</v>
      </c>
      <c r="H1287" s="50">
        <f t="shared" ref="H1287:H1318" ca="1" si="644">SUBTOTAL(9,I1287:AC1287)</f>
        <v>-1.0085807005786081E-9</v>
      </c>
      <c r="I1287" s="51">
        <f ca="1">VLOOKUP(CONCATENATE($F1287," ",$G1287),AllocFactorMatrix,(I$4+1),FALSE)*$E1294</f>
        <v>6.0708054569622331E-9</v>
      </c>
      <c r="J1287" s="51">
        <f ca="1">VLOOKUP(CONCATENATE($F1287," ",$G1287),AllocFactorMatrix,(J$4+1),FALSE)*$E1294</f>
        <v>-1.3135964241443685E-9</v>
      </c>
      <c r="K1287" s="51">
        <f ca="1">VLOOKUP(CONCATENATE($F1287," ",$G1287),AllocFactorMatrix,(K$4+1),FALSE)*$E1294</f>
        <v>3.5473863572530849E-12</v>
      </c>
      <c r="L1287" s="51">
        <f ca="1">VLOOKUP(CONCATENATE($F1287," ",$G1287),AllocFactorMatrix,(L$4+1),FALSE)*$E1294</f>
        <v>1.0633030658354199E-12</v>
      </c>
      <c r="M1287" s="51">
        <f t="shared" ref="M1287:M1318" ca="1" si="645">SUBTOTAL(9,J1287:L1287)</f>
        <v>-1.30898573472128E-9</v>
      </c>
      <c r="N1287" s="51">
        <f ca="1">VLOOKUP(CONCATENATE($F1287," ",$G1287),AllocFactorMatrix,(N$4+1),FALSE)*$E1294</f>
        <v>1.1812091845174029E-9</v>
      </c>
      <c r="O1287" s="51">
        <f ca="1">VLOOKUP(CONCATENATE($F1287," ",$G1287),AllocFactorMatrix,(O$4+1),FALSE)*$E1294</f>
        <v>-1.4693311236652253E-10</v>
      </c>
      <c r="P1287" s="51">
        <f ca="1">VLOOKUP(CONCATENATE($F1287," ",$G1287),AllocFactorMatrix,(P$4+1),FALSE)*$E1294</f>
        <v>-6.1664854479261363E-12</v>
      </c>
      <c r="Q1287" s="51">
        <f ca="1">VLOOKUP(CONCATENATE($F1287," ",$G1287),AllocFactorMatrix,(Q$4+1),FALSE)*$E1294</f>
        <v>-3.2315968231994471E-14</v>
      </c>
      <c r="R1287" s="51">
        <f ca="1">SUBTOTAL(9,N1287:Q1287)</f>
        <v>1.0280772707347222E-9</v>
      </c>
      <c r="S1287" s="51">
        <f ca="1">VLOOKUP(CONCATENATE($F1287," ",$G1287),AllocFactorMatrix,(S$4+1),FALSE)*$E1294</f>
        <v>-3.5881602529257427E-12</v>
      </c>
      <c r="T1287" s="51">
        <f ca="1">VLOOKUP(CONCATENATE($F1287," ",$G1287),AllocFactorMatrix,(T$4+1),FALSE)*$E1294</f>
        <v>-5.3908211648017433E-10</v>
      </c>
      <c r="U1287" s="51">
        <f ca="1">VLOOKUP(CONCATENATE($F1287," ",$G1287),AllocFactorMatrix,(U$4+1),FALSE)*$E1294</f>
        <v>-2.5192695053047659E-9</v>
      </c>
      <c r="V1287" s="51">
        <f ca="1">VLOOKUP(CONCATENATE($F1287," ",$G1287),AllocFactorMatrix,(V$4+1),FALSE)*$E1294</f>
        <v>-2.6127438413298488E-11</v>
      </c>
      <c r="W1287" s="51">
        <f ca="1">SUBTOTAL(9,S1287:V1287)</f>
        <v>-3.0880672204511643E-9</v>
      </c>
      <c r="X1287" s="51">
        <f ca="1">VLOOKUP(CONCATENATE($F1287," ",$G1287),AllocFactorMatrix,(X$4+1),FALSE)*$E1294</f>
        <v>-1.7400107123425116E-10</v>
      </c>
      <c r="Y1287" s="51">
        <f ca="1">VLOOKUP(CONCATENATE($F1287," ",$G1287),AllocFactorMatrix,(Y$4+1),FALSE)*$E1294</f>
        <v>3.3408223575624168E-12</v>
      </c>
      <c r="Z1287" s="51">
        <f t="shared" ref="Z1287:Z1318" ca="1" si="646">SUBTOTAL(9,X1287:Y1287)</f>
        <v>-1.7066024887668874E-10</v>
      </c>
      <c r="AA1287" s="51">
        <f ca="1">VLOOKUP(CONCATENATE($F1287," ",$G1287),AllocFactorMatrix,(AA$4+1),FALSE)*$E1294</f>
        <v>-1.3102152931755123E-12</v>
      </c>
      <c r="AB1287" s="51">
        <f ca="1">VLOOKUP(CONCATENATE($F1287," ",$G1287),AllocFactorMatrix,(AB$4+1),FALSE)*$E1294</f>
        <v>1.124437792607946E-11</v>
      </c>
      <c r="AC1287" s="51">
        <f ca="1">VLOOKUP(CONCATENATE($F1287," ",$G1287),AllocFactorMatrix,(AC$4+1),FALSE)*$E1294</f>
        <v>2.5877384101774508E-12</v>
      </c>
    </row>
    <row r="1288" spans="1:29" s="48" customFormat="1" hidden="1" outlineLevel="1">
      <c r="A1288" s="53"/>
      <c r="B1288" s="104"/>
      <c r="C1288" s="52"/>
      <c r="D1288" s="52"/>
      <c r="F1288" s="175" t="str">
        <f>F1294</f>
        <v>EXP_OM_TRAN</v>
      </c>
      <c r="G1288" s="52" t="str">
        <f>$G$9</f>
        <v>BULKTRAN</v>
      </c>
      <c r="H1288" s="50">
        <f t="shared" ca="1" si="644"/>
        <v>2362006.4129999978</v>
      </c>
      <c r="I1288" s="51">
        <f ca="1">VLOOKUP(CONCATENATE($F1288," ",$G1288),AllocFactorMatrix,(I$4+1),FALSE)*$E1294</f>
        <v>1214982.9834283893</v>
      </c>
      <c r="J1288" s="51">
        <f ca="1">VLOOKUP(CONCATENATE($F1288," ",$G1288),AllocFactorMatrix,(J$4+1),FALSE)*$E1294</f>
        <v>283334.21853137546</v>
      </c>
      <c r="K1288" s="51">
        <f ca="1">VLOOKUP(CONCATENATE($F1288," ",$G1288),AllocFactorMatrix,(K$4+1),FALSE)*$E1294</f>
        <v>3939.467564741597</v>
      </c>
      <c r="L1288" s="51">
        <f ca="1">VLOOKUP(CONCATENATE($F1288," ",$G1288),AllocFactorMatrix,(L$4+1),FALSE)*$E1294</f>
        <v>548.66425248982875</v>
      </c>
      <c r="M1288" s="51">
        <f t="shared" ca="1" si="645"/>
        <v>287822.35034860688</v>
      </c>
      <c r="N1288" s="51">
        <f ca="1">VLOOKUP(CONCATENATE($F1288," ",$G1288),AllocFactorMatrix,(N$4+1),FALSE)*$E1294</f>
        <v>168642.84940363557</v>
      </c>
      <c r="O1288" s="51">
        <f ca="1">VLOOKUP(CONCATENATE($F1288," ",$G1288),AllocFactorMatrix,(O$4+1),FALSE)*$E1294</f>
        <v>30219.379551478782</v>
      </c>
      <c r="P1288" s="51">
        <f ca="1">VLOOKUP(CONCATENATE($F1288," ",$G1288),AllocFactorMatrix,(P$4+1),FALSE)*$E1294</f>
        <v>6128.1817898605705</v>
      </c>
      <c r="Q1288" s="51">
        <f ca="1">VLOOKUP(CONCATENATE($F1288," ",$G1288),AllocFactorMatrix,(Q$4+1),FALSE)*$E1294</f>
        <v>232.7149321715134</v>
      </c>
      <c r="R1288" s="51">
        <f t="shared" ref="R1288:R1294" ca="1" si="647">SUBTOTAL(9,N1288:Q1288)</f>
        <v>205223.12567714643</v>
      </c>
      <c r="S1288" s="51">
        <f ca="1">VLOOKUP(CONCATENATE($F1288," ",$G1288),AllocFactorMatrix,(S$4+1),FALSE)*$E1294</f>
        <v>7986.4485602674395</v>
      </c>
      <c r="T1288" s="51">
        <f ca="1">VLOOKUP(CONCATENATE($F1288," ",$G1288),AllocFactorMatrix,(T$4+1),FALSE)*$E1294</f>
        <v>107821.66733521393</v>
      </c>
      <c r="U1288" s="51">
        <f ca="1">VLOOKUP(CONCATENATE($F1288," ",$G1288),AllocFactorMatrix,(U$4+1),FALSE)*$E1294</f>
        <v>412374.59472299123</v>
      </c>
      <c r="V1288" s="51">
        <f ca="1">VLOOKUP(CONCATENATE($F1288," ",$G1288),AllocFactorMatrix,(V$4+1),FALSE)*$E1294</f>
        <v>74705.482480674822</v>
      </c>
      <c r="W1288" s="51">
        <f t="shared" ref="W1288:W1294" ca="1" si="648">SUBTOTAL(9,S1288:V1288)</f>
        <v>602888.19309914752</v>
      </c>
      <c r="X1288" s="51">
        <f ca="1">VLOOKUP(CONCATENATE($F1288," ",$G1288),AllocFactorMatrix,(X$4+1),FALSE)*$E1294</f>
        <v>46285.651388341619</v>
      </c>
      <c r="Y1288" s="51">
        <f ca="1">VLOOKUP(CONCATENATE($F1288," ",$G1288),AllocFactorMatrix,(Y$4+1),FALSE)*$E1294</f>
        <v>924.44317598010775</v>
      </c>
      <c r="Z1288" s="51">
        <f t="shared" ca="1" si="646"/>
        <v>47210.094564321727</v>
      </c>
      <c r="AA1288" s="51">
        <f ca="1">VLOOKUP(CONCATENATE($F1288," ",$G1288),AllocFactorMatrix,(AA$4+1),FALSE)*$E1294</f>
        <v>610.58262290298615</v>
      </c>
      <c r="AB1288" s="51">
        <f ca="1">VLOOKUP(CONCATENATE($F1288," ",$G1288),AllocFactorMatrix,(AB$4+1),FALSE)*$E1294</f>
        <v>2712.5556539029749</v>
      </c>
      <c r="AC1288" s="51">
        <f ca="1">VLOOKUP(CONCATENATE($F1288," ",$G1288),AllocFactorMatrix,(AC$4+1),FALSE)*$E1294</f>
        <v>556.52760558692819</v>
      </c>
    </row>
    <row r="1289" spans="1:29" s="48" customFormat="1" hidden="1" outlineLevel="1">
      <c r="A1289" s="53"/>
      <c r="B1289" s="104"/>
      <c r="C1289" s="52"/>
      <c r="D1289" s="52"/>
      <c r="F1289" s="175" t="str">
        <f>F1294</f>
        <v>EXP_OM_TRAN</v>
      </c>
      <c r="G1289" s="52" t="str">
        <f>$G$10</f>
        <v>SUBTRAN</v>
      </c>
      <c r="H1289" s="50">
        <f t="shared" ca="1" si="644"/>
        <v>654604.58699999913</v>
      </c>
      <c r="I1289" s="51">
        <f ca="1">VLOOKUP(CONCATENATE($F1289," ",$G1289),AllocFactorMatrix,(I$4+1),FALSE)*$E1294</f>
        <v>334472.41403452493</v>
      </c>
      <c r="J1289" s="51">
        <f ca="1">VLOOKUP(CONCATENATE($F1289," ",$G1289),AllocFactorMatrix,(J$4+1),FALSE)*$E1294</f>
        <v>78405.984140034081</v>
      </c>
      <c r="K1289" s="51">
        <f ca="1">VLOOKUP(CONCATENATE($F1289," ",$G1289),AllocFactorMatrix,(K$4+1),FALSE)*$E1294</f>
        <v>1095.3011951876242</v>
      </c>
      <c r="L1289" s="51">
        <f ca="1">VLOOKUP(CONCATENATE($F1289," ",$G1289),AllocFactorMatrix,(L$4+1),FALSE)*$E1294</f>
        <v>198.24442728401007</v>
      </c>
      <c r="M1289" s="51">
        <f t="shared" ca="1" si="645"/>
        <v>79699.529762505714</v>
      </c>
      <c r="N1289" s="51">
        <f ca="1">VLOOKUP(CONCATENATE($F1289," ",$G1289),AllocFactorMatrix,(N$4+1),FALSE)*$E1294</f>
        <v>45313.049046992513</v>
      </c>
      <c r="O1289" s="51">
        <f ca="1">VLOOKUP(CONCATENATE($F1289," ",$G1289),AllocFactorMatrix,(O$4+1),FALSE)*$E1294</f>
        <v>8142.5272599437867</v>
      </c>
      <c r="P1289" s="51">
        <f ca="1">VLOOKUP(CONCATENATE($F1289," ",$G1289),AllocFactorMatrix,(P$4+1),FALSE)*$E1294</f>
        <v>2137.3506268420833</v>
      </c>
      <c r="Q1289" s="51">
        <f ca="1">VLOOKUP(CONCATENATE($F1289," ",$G1289),AllocFactorMatrix,(Q$4+1),FALSE)*$E1294</f>
        <v>0</v>
      </c>
      <c r="R1289" s="51">
        <f t="shared" ca="1" si="647"/>
        <v>55592.926933778384</v>
      </c>
      <c r="S1289" s="51">
        <f ca="1">VLOOKUP(CONCATENATE($F1289," ",$G1289),AllocFactorMatrix,(S$4+1),FALSE)*$E1294</f>
        <v>2042.4509783196174</v>
      </c>
      <c r="T1289" s="51">
        <f ca="1">VLOOKUP(CONCATENATE($F1289," ",$G1289),AllocFactorMatrix,(T$4+1),FALSE)*$E1294</f>
        <v>28657.567748833382</v>
      </c>
      <c r="U1289" s="51">
        <f ca="1">VLOOKUP(CONCATENATE($F1289," ",$G1289),AllocFactorMatrix,(U$4+1),FALSE)*$E1294</f>
        <v>141303.91507970105</v>
      </c>
      <c r="V1289" s="51">
        <f ca="1">VLOOKUP(CONCATENATE($F1289," ",$G1289),AllocFactorMatrix,(V$4+1),FALSE)*$E1294</f>
        <v>0</v>
      </c>
      <c r="W1289" s="51">
        <f t="shared" ca="1" si="648"/>
        <v>172003.93380685407</v>
      </c>
      <c r="X1289" s="51">
        <f ca="1">VLOOKUP(CONCATENATE($F1289," ",$G1289),AllocFactorMatrix,(X$4+1),FALSE)*$E1294</f>
        <v>12421.220905816332</v>
      </c>
      <c r="Y1289" s="51">
        <f ca="1">VLOOKUP(CONCATENATE($F1289," ",$G1289),AllocFactorMatrix,(Y$4+1),FALSE)*$E1294</f>
        <v>249.39969581672517</v>
      </c>
      <c r="Z1289" s="51">
        <f t="shared" ca="1" si="646"/>
        <v>12670.620601633056</v>
      </c>
      <c r="AA1289" s="51">
        <f ca="1">VLOOKUP(CONCATENATE($F1289," ",$G1289),AllocFactorMatrix,(AA$4+1),FALSE)*$E1294</f>
        <v>165.16186070501456</v>
      </c>
      <c r="AB1289" s="51">
        <f ca="1">VLOOKUP(CONCATENATE($F1289," ",$G1289),AllocFactorMatrix,(AB$4+1),FALSE)*$E1294</f>
        <v>0</v>
      </c>
      <c r="AC1289" s="51">
        <f ca="1">VLOOKUP(CONCATENATE($F1289," ",$G1289),AllocFactorMatrix,(AC$4+1),FALSE)*$E1294</f>
        <v>0</v>
      </c>
    </row>
    <row r="1290" spans="1:29" s="48" customFormat="1" hidden="1" outlineLevel="1">
      <c r="A1290" s="53"/>
      <c r="B1290" s="104"/>
      <c r="C1290" s="52"/>
      <c r="D1290" s="52"/>
      <c r="F1290" s="175" t="str">
        <f>F1294</f>
        <v>EXP_OM_TRAN</v>
      </c>
      <c r="G1290" s="52" t="str">
        <f>$G$11</f>
        <v>DISTPRI</v>
      </c>
      <c r="H1290" s="50">
        <f t="shared" ca="1" si="644"/>
        <v>0</v>
      </c>
      <c r="I1290" s="51">
        <f ca="1">VLOOKUP(CONCATENATE($F1290," ",$G1290),AllocFactorMatrix,(I$4+1),FALSE)*$E1294</f>
        <v>0</v>
      </c>
      <c r="J1290" s="51">
        <f ca="1">VLOOKUP(CONCATENATE($F1290," ",$G1290),AllocFactorMatrix,(J$4+1),FALSE)*$E1294</f>
        <v>0</v>
      </c>
      <c r="K1290" s="51">
        <f ca="1">VLOOKUP(CONCATENATE($F1290," ",$G1290),AllocFactorMatrix,(K$4+1),FALSE)*$E1294</f>
        <v>0</v>
      </c>
      <c r="L1290" s="51">
        <f ca="1">VLOOKUP(CONCATENATE($F1290," ",$G1290),AllocFactorMatrix,(L$4+1),FALSE)*$E1294</f>
        <v>0</v>
      </c>
      <c r="M1290" s="51">
        <f t="shared" ca="1" si="645"/>
        <v>0</v>
      </c>
      <c r="N1290" s="51">
        <f ca="1">VLOOKUP(CONCATENATE($F1290," ",$G1290),AllocFactorMatrix,(N$4+1),FALSE)*$E1294</f>
        <v>0</v>
      </c>
      <c r="O1290" s="51">
        <f ca="1">VLOOKUP(CONCATENATE($F1290," ",$G1290),AllocFactorMatrix,(O$4+1),FALSE)*$E1294</f>
        <v>0</v>
      </c>
      <c r="P1290" s="51">
        <f ca="1">VLOOKUP(CONCATENATE($F1290," ",$G1290),AllocFactorMatrix,(P$4+1),FALSE)*$E1294</f>
        <v>0</v>
      </c>
      <c r="Q1290" s="51">
        <f ca="1">VLOOKUP(CONCATENATE($F1290," ",$G1290),AllocFactorMatrix,(Q$4+1),FALSE)*$E1294</f>
        <v>0</v>
      </c>
      <c r="R1290" s="51">
        <f t="shared" ca="1" si="647"/>
        <v>0</v>
      </c>
      <c r="S1290" s="51">
        <f ca="1">VLOOKUP(CONCATENATE($F1290," ",$G1290),AllocFactorMatrix,(S$4+1),FALSE)*$E1294</f>
        <v>0</v>
      </c>
      <c r="T1290" s="51">
        <f ca="1">VLOOKUP(CONCATENATE($F1290," ",$G1290),AllocFactorMatrix,(T$4+1),FALSE)*$E1294</f>
        <v>0</v>
      </c>
      <c r="U1290" s="51">
        <f ca="1">VLOOKUP(CONCATENATE($F1290," ",$G1290),AllocFactorMatrix,(U$4+1),FALSE)*$E1294</f>
        <v>0</v>
      </c>
      <c r="V1290" s="51">
        <f ca="1">VLOOKUP(CONCATENATE($F1290," ",$G1290),AllocFactorMatrix,(V$4+1),FALSE)*$E1294</f>
        <v>0</v>
      </c>
      <c r="W1290" s="51">
        <f t="shared" ca="1" si="648"/>
        <v>0</v>
      </c>
      <c r="X1290" s="51">
        <f ca="1">VLOOKUP(CONCATENATE($F1290," ",$G1290),AllocFactorMatrix,(X$4+1),FALSE)*$E1294</f>
        <v>0</v>
      </c>
      <c r="Y1290" s="51">
        <f ca="1">VLOOKUP(CONCATENATE($F1290," ",$G1290),AllocFactorMatrix,(Y$4+1),FALSE)*$E1294</f>
        <v>0</v>
      </c>
      <c r="Z1290" s="51">
        <f t="shared" ca="1" si="646"/>
        <v>0</v>
      </c>
      <c r="AA1290" s="51">
        <f ca="1">VLOOKUP(CONCATENATE($F1290," ",$G1290),AllocFactorMatrix,(AA$4+1),FALSE)*$E1294</f>
        <v>0</v>
      </c>
      <c r="AB1290" s="51">
        <f ca="1">VLOOKUP(CONCATENATE($F1290," ",$G1290),AllocFactorMatrix,(AB$4+1),FALSE)*$E1294</f>
        <v>0</v>
      </c>
      <c r="AC1290" s="51">
        <f ca="1">VLOOKUP(CONCATENATE($F1290," ",$G1290),AllocFactorMatrix,(AC$4+1),FALSE)*$E1294</f>
        <v>0</v>
      </c>
    </row>
    <row r="1291" spans="1:29" s="48" customFormat="1" hidden="1" outlineLevel="1">
      <c r="A1291" s="53"/>
      <c r="B1291" s="104"/>
      <c r="C1291" s="52"/>
      <c r="D1291" s="52"/>
      <c r="F1291" s="175" t="str">
        <f>F1294</f>
        <v>EXP_OM_TRAN</v>
      </c>
      <c r="G1291" s="52" t="str">
        <f>$G$12</f>
        <v>DISTSEC</v>
      </c>
      <c r="H1291" s="50">
        <f t="shared" ca="1" si="644"/>
        <v>0</v>
      </c>
      <c r="I1291" s="51">
        <f ca="1">VLOOKUP(CONCATENATE($F1291," ",$G1291),AllocFactorMatrix,(I$4+1),FALSE)*$E1294</f>
        <v>0</v>
      </c>
      <c r="J1291" s="51">
        <f ca="1">VLOOKUP(CONCATENATE($F1291," ",$G1291),AllocFactorMatrix,(J$4+1),FALSE)*$E1294</f>
        <v>0</v>
      </c>
      <c r="K1291" s="51">
        <f ca="1">VLOOKUP(CONCATENATE($F1291," ",$G1291),AllocFactorMatrix,(K$4+1),FALSE)*$E1294</f>
        <v>0</v>
      </c>
      <c r="L1291" s="51">
        <f ca="1">VLOOKUP(CONCATENATE($F1291," ",$G1291),AllocFactorMatrix,(L$4+1),FALSE)*$E1294</f>
        <v>0</v>
      </c>
      <c r="M1291" s="51">
        <f t="shared" ca="1" si="645"/>
        <v>0</v>
      </c>
      <c r="N1291" s="51">
        <f ca="1">VLOOKUP(CONCATENATE($F1291," ",$G1291),AllocFactorMatrix,(N$4+1),FALSE)*$E1294</f>
        <v>0</v>
      </c>
      <c r="O1291" s="51">
        <f ca="1">VLOOKUP(CONCATENATE($F1291," ",$G1291),AllocFactorMatrix,(O$4+1),FALSE)*$E1294</f>
        <v>0</v>
      </c>
      <c r="P1291" s="51">
        <f ca="1">VLOOKUP(CONCATENATE($F1291," ",$G1291),AllocFactorMatrix,(P$4+1),FALSE)*$E1294</f>
        <v>0</v>
      </c>
      <c r="Q1291" s="51">
        <f ca="1">VLOOKUP(CONCATENATE($F1291," ",$G1291),AllocFactorMatrix,(Q$4+1),FALSE)*$E1294</f>
        <v>0</v>
      </c>
      <c r="R1291" s="51">
        <f t="shared" ca="1" si="647"/>
        <v>0</v>
      </c>
      <c r="S1291" s="51">
        <f ca="1">VLOOKUP(CONCATENATE($F1291," ",$G1291),AllocFactorMatrix,(S$4+1),FALSE)*$E1294</f>
        <v>0</v>
      </c>
      <c r="T1291" s="51">
        <f ca="1">VLOOKUP(CONCATENATE($F1291," ",$G1291),AllocFactorMatrix,(T$4+1),FALSE)*$E1294</f>
        <v>0</v>
      </c>
      <c r="U1291" s="51">
        <f ca="1">VLOOKUP(CONCATENATE($F1291," ",$G1291),AllocFactorMatrix,(U$4+1),FALSE)*$E1294</f>
        <v>0</v>
      </c>
      <c r="V1291" s="51">
        <f ca="1">VLOOKUP(CONCATENATE($F1291," ",$G1291),AllocFactorMatrix,(V$4+1),FALSE)*$E1294</f>
        <v>0</v>
      </c>
      <c r="W1291" s="51">
        <f t="shared" ca="1" si="648"/>
        <v>0</v>
      </c>
      <c r="X1291" s="51">
        <f ca="1">VLOOKUP(CONCATENATE($F1291," ",$G1291),AllocFactorMatrix,(X$4+1),FALSE)*$E1294</f>
        <v>0</v>
      </c>
      <c r="Y1291" s="51">
        <f ca="1">VLOOKUP(CONCATENATE($F1291," ",$G1291),AllocFactorMatrix,(Y$4+1),FALSE)*$E1294</f>
        <v>0</v>
      </c>
      <c r="Z1291" s="51">
        <f t="shared" ca="1" si="646"/>
        <v>0</v>
      </c>
      <c r="AA1291" s="51">
        <f ca="1">VLOOKUP(CONCATENATE($F1291," ",$G1291),AllocFactorMatrix,(AA$4+1),FALSE)*$E1294</f>
        <v>0</v>
      </c>
      <c r="AB1291" s="51">
        <f ca="1">VLOOKUP(CONCATENATE($F1291," ",$G1291),AllocFactorMatrix,(AB$4+1),FALSE)*$E1294</f>
        <v>0</v>
      </c>
      <c r="AC1291" s="51">
        <f ca="1">VLOOKUP(CONCATENATE($F1291," ",$G1291),AllocFactorMatrix,(AC$4+1),FALSE)*$E1294</f>
        <v>0</v>
      </c>
    </row>
    <row r="1292" spans="1:29" s="48" customFormat="1" hidden="1" outlineLevel="1">
      <c r="A1292" s="53"/>
      <c r="B1292" s="104"/>
      <c r="C1292" s="52"/>
      <c r="D1292" s="52"/>
      <c r="F1292" s="175" t="str">
        <f>F1294</f>
        <v>EXP_OM_TRAN</v>
      </c>
      <c r="G1292" s="52" t="str">
        <f>$G$13</f>
        <v>ENERGY</v>
      </c>
      <c r="H1292" s="50">
        <f t="shared" ca="1" si="644"/>
        <v>0</v>
      </c>
      <c r="I1292" s="51">
        <f ca="1">VLOOKUP(CONCATENATE($F1292," ",$G1292),AllocFactorMatrix,(I$4+1),FALSE)*$E1294</f>
        <v>0</v>
      </c>
      <c r="J1292" s="51">
        <f ca="1">VLOOKUP(CONCATENATE($F1292," ",$G1292),AllocFactorMatrix,(J$4+1),FALSE)*$E1294</f>
        <v>0</v>
      </c>
      <c r="K1292" s="51">
        <f ca="1">VLOOKUP(CONCATENATE($F1292," ",$G1292),AllocFactorMatrix,(K$4+1),FALSE)*$E1294</f>
        <v>0</v>
      </c>
      <c r="L1292" s="51">
        <f ca="1">VLOOKUP(CONCATENATE($F1292," ",$G1292),AllocFactorMatrix,(L$4+1),FALSE)*$E1294</f>
        <v>0</v>
      </c>
      <c r="M1292" s="51">
        <f t="shared" ca="1" si="645"/>
        <v>0</v>
      </c>
      <c r="N1292" s="51">
        <f ca="1">VLOOKUP(CONCATENATE($F1292," ",$G1292),AllocFactorMatrix,(N$4+1),FALSE)*$E1294</f>
        <v>0</v>
      </c>
      <c r="O1292" s="51">
        <f ca="1">VLOOKUP(CONCATENATE($F1292," ",$G1292),AllocFactorMatrix,(O$4+1),FALSE)*$E1294</f>
        <v>0</v>
      </c>
      <c r="P1292" s="51">
        <f ca="1">VLOOKUP(CONCATENATE($F1292," ",$G1292),AllocFactorMatrix,(P$4+1),FALSE)*$E1294</f>
        <v>0</v>
      </c>
      <c r="Q1292" s="51">
        <f ca="1">VLOOKUP(CONCATENATE($F1292," ",$G1292),AllocFactorMatrix,(Q$4+1),FALSE)*$E1294</f>
        <v>0</v>
      </c>
      <c r="R1292" s="51">
        <f t="shared" ca="1" si="647"/>
        <v>0</v>
      </c>
      <c r="S1292" s="51">
        <f ca="1">VLOOKUP(CONCATENATE($F1292," ",$G1292),AllocFactorMatrix,(S$4+1),FALSE)*$E1294</f>
        <v>0</v>
      </c>
      <c r="T1292" s="51">
        <f ca="1">VLOOKUP(CONCATENATE($F1292," ",$G1292),AllocFactorMatrix,(T$4+1),FALSE)*$E1294</f>
        <v>0</v>
      </c>
      <c r="U1292" s="51">
        <f ca="1">VLOOKUP(CONCATENATE($F1292," ",$G1292),AllocFactorMatrix,(U$4+1),FALSE)*$E1294</f>
        <v>0</v>
      </c>
      <c r="V1292" s="51">
        <f ca="1">VLOOKUP(CONCATENATE($F1292," ",$G1292),AllocFactorMatrix,(V$4+1),FALSE)*$E1294</f>
        <v>0</v>
      </c>
      <c r="W1292" s="51">
        <f t="shared" ca="1" si="648"/>
        <v>0</v>
      </c>
      <c r="X1292" s="51">
        <f ca="1">VLOOKUP(CONCATENATE($F1292," ",$G1292),AllocFactorMatrix,(X$4+1),FALSE)*$E1294</f>
        <v>0</v>
      </c>
      <c r="Y1292" s="51">
        <f ca="1">VLOOKUP(CONCATENATE($F1292," ",$G1292),AllocFactorMatrix,(Y$4+1),FALSE)*$E1294</f>
        <v>0</v>
      </c>
      <c r="Z1292" s="51">
        <f t="shared" ca="1" si="646"/>
        <v>0</v>
      </c>
      <c r="AA1292" s="51">
        <f ca="1">VLOOKUP(CONCATENATE($F1292," ",$G1292),AllocFactorMatrix,(AA$4+1),FALSE)*$E1294</f>
        <v>0</v>
      </c>
      <c r="AB1292" s="51">
        <f ca="1">VLOOKUP(CONCATENATE($F1292," ",$G1292),AllocFactorMatrix,(AB$4+1),FALSE)*$E1294</f>
        <v>0</v>
      </c>
      <c r="AC1292" s="51">
        <f ca="1">VLOOKUP(CONCATENATE($F1292," ",$G1292),AllocFactorMatrix,(AC$4+1),FALSE)*$E1294</f>
        <v>0</v>
      </c>
    </row>
    <row r="1293" spans="1:29" s="48" customFormat="1" hidden="1" outlineLevel="1">
      <c r="A1293" s="53"/>
      <c r="B1293" s="104"/>
      <c r="C1293" s="52"/>
      <c r="D1293" s="52"/>
      <c r="F1293" s="175" t="str">
        <f>F1294</f>
        <v>EXP_OM_TRAN</v>
      </c>
      <c r="G1293" s="52" t="str">
        <f>$G$14</f>
        <v>CUSTOMER</v>
      </c>
      <c r="H1293" s="50">
        <f t="shared" ca="1" si="644"/>
        <v>0</v>
      </c>
      <c r="I1293" s="51">
        <f ca="1">VLOOKUP(CONCATENATE($F1293," ",$G1293),AllocFactorMatrix,(I$4+1),FALSE)*$E1294</f>
        <v>0</v>
      </c>
      <c r="J1293" s="51">
        <f ca="1">VLOOKUP(CONCATENATE($F1293," ",$G1293),AllocFactorMatrix,(J$4+1),FALSE)*$E1294</f>
        <v>0</v>
      </c>
      <c r="K1293" s="51">
        <f ca="1">VLOOKUP(CONCATENATE($F1293," ",$G1293),AllocFactorMatrix,(K$4+1),FALSE)*$E1294</f>
        <v>0</v>
      </c>
      <c r="L1293" s="51">
        <f ca="1">VLOOKUP(CONCATENATE($F1293," ",$G1293),AllocFactorMatrix,(L$4+1),FALSE)*$E1294</f>
        <v>0</v>
      </c>
      <c r="M1293" s="51">
        <f t="shared" ca="1" si="645"/>
        <v>0</v>
      </c>
      <c r="N1293" s="51">
        <f ca="1">VLOOKUP(CONCATENATE($F1293," ",$G1293),AllocFactorMatrix,(N$4+1),FALSE)*$E1294</f>
        <v>0</v>
      </c>
      <c r="O1293" s="51">
        <f ca="1">VLOOKUP(CONCATENATE($F1293," ",$G1293),AllocFactorMatrix,(O$4+1),FALSE)*$E1294</f>
        <v>0</v>
      </c>
      <c r="P1293" s="51">
        <f ca="1">VLOOKUP(CONCATENATE($F1293," ",$G1293),AllocFactorMatrix,(P$4+1),FALSE)*$E1294</f>
        <v>0</v>
      </c>
      <c r="Q1293" s="51">
        <f ca="1">VLOOKUP(CONCATENATE($F1293," ",$G1293),AllocFactorMatrix,(Q$4+1),FALSE)*$E1294</f>
        <v>0</v>
      </c>
      <c r="R1293" s="51">
        <f t="shared" ca="1" si="647"/>
        <v>0</v>
      </c>
      <c r="S1293" s="51">
        <f ca="1">VLOOKUP(CONCATENATE($F1293," ",$G1293),AllocFactorMatrix,(S$4+1),FALSE)*$E1294</f>
        <v>0</v>
      </c>
      <c r="T1293" s="51">
        <f ca="1">VLOOKUP(CONCATENATE($F1293," ",$G1293),AllocFactorMatrix,(T$4+1),FALSE)*$E1294</f>
        <v>0</v>
      </c>
      <c r="U1293" s="51">
        <f ca="1">VLOOKUP(CONCATENATE($F1293," ",$G1293),AllocFactorMatrix,(U$4+1),FALSE)*$E1294</f>
        <v>0</v>
      </c>
      <c r="V1293" s="51">
        <f ca="1">VLOOKUP(CONCATENATE($F1293," ",$G1293),AllocFactorMatrix,(V$4+1),FALSE)*$E1294</f>
        <v>0</v>
      </c>
      <c r="W1293" s="51">
        <f t="shared" ca="1" si="648"/>
        <v>0</v>
      </c>
      <c r="X1293" s="51">
        <f ca="1">VLOOKUP(CONCATENATE($F1293," ",$G1293),AllocFactorMatrix,(X$4+1),FALSE)*$E1294</f>
        <v>0</v>
      </c>
      <c r="Y1293" s="51">
        <f ca="1">VLOOKUP(CONCATENATE($F1293," ",$G1293),AllocFactorMatrix,(Y$4+1),FALSE)*$E1294</f>
        <v>0</v>
      </c>
      <c r="Z1293" s="51">
        <f t="shared" ca="1" si="646"/>
        <v>0</v>
      </c>
      <c r="AA1293" s="51">
        <f ca="1">VLOOKUP(CONCATENATE($F1293," ",$G1293),AllocFactorMatrix,(AA$4+1),FALSE)*$E1294</f>
        <v>0</v>
      </c>
      <c r="AB1293" s="51">
        <f ca="1">VLOOKUP(CONCATENATE($F1293," ",$G1293),AllocFactorMatrix,(AB$4+1),FALSE)*$E1294</f>
        <v>0</v>
      </c>
      <c r="AC1293" s="51">
        <f ca="1">VLOOKUP(CONCATENATE($F1293," ",$G1293),AllocFactorMatrix,(AC$4+1),FALSE)*$E1294</f>
        <v>0</v>
      </c>
    </row>
    <row r="1294" spans="1:29" s="48" customFormat="1" collapsed="1">
      <c r="A1294" s="154"/>
      <c r="B1294" s="97"/>
      <c r="C1294" s="88"/>
      <c r="D1294" s="88" t="s">
        <v>474</v>
      </c>
      <c r="E1294" s="60">
        <v>3016611</v>
      </c>
      <c r="F1294" s="58" t="s">
        <v>225</v>
      </c>
      <c r="G1294" s="52" t="str">
        <f>$G$15</f>
        <v>TOTAL</v>
      </c>
      <c r="H1294" s="50">
        <f t="shared" ca="1" si="644"/>
        <v>3016610.9999999856</v>
      </c>
      <c r="I1294" s="51">
        <f ca="1">VLOOKUP(CONCATENATE($F1294," ",$G1294),AllocFactorMatrix,(I$4+1),FALSE)*$E1294</f>
        <v>1549455.3974629126</v>
      </c>
      <c r="J1294" s="51">
        <f ca="1">VLOOKUP(CONCATENATE($F1294," ",$G1294),AllocFactorMatrix,(J$4+1),FALSE)*$E1294</f>
        <v>361740.2026714079</v>
      </c>
      <c r="K1294" s="51">
        <f ca="1">VLOOKUP(CONCATENATE($F1294," ",$G1294),AllocFactorMatrix,(K$4+1),FALSE)*$E1294</f>
        <v>5034.7687599292785</v>
      </c>
      <c r="L1294" s="51">
        <f ca="1">VLOOKUP(CONCATENATE($F1294," ",$G1294),AllocFactorMatrix,(L$4+1),FALSE)*$E1294</f>
        <v>746.9086797738421</v>
      </c>
      <c r="M1294" s="51">
        <f t="shared" ca="1" si="645"/>
        <v>367521.88011111104</v>
      </c>
      <c r="N1294" s="51">
        <f ca="1">VLOOKUP(CONCATENATE($F1294," ",$G1294),AllocFactorMatrix,(N$4+1),FALSE)*$E1294</f>
        <v>213955.89845062824</v>
      </c>
      <c r="O1294" s="51">
        <f ca="1">VLOOKUP(CONCATENATE($F1294," ",$G1294),AllocFactorMatrix,(O$4+1),FALSE)*$E1294</f>
        <v>38361.906811422632</v>
      </c>
      <c r="P1294" s="51">
        <f ca="1">VLOOKUP(CONCATENATE($F1294," ",$G1294),AllocFactorMatrix,(P$4+1),FALSE)*$E1294</f>
        <v>8265.5324167026101</v>
      </c>
      <c r="Q1294" s="51">
        <f ca="1">VLOOKUP(CONCATENATE($F1294," ",$G1294),AllocFactorMatrix,(Q$4+1),FALSE)*$E1294</f>
        <v>232.71493217151385</v>
      </c>
      <c r="R1294" s="51">
        <f t="shared" ca="1" si="647"/>
        <v>260816.05261092499</v>
      </c>
      <c r="S1294" s="51">
        <f ca="1">VLOOKUP(CONCATENATE($F1294," ",$G1294),AllocFactorMatrix,(S$4+1),FALSE)*$E1294</f>
        <v>10028.89953858706</v>
      </c>
      <c r="T1294" s="51">
        <f ca="1">VLOOKUP(CONCATENATE($F1294," ",$G1294),AllocFactorMatrix,(T$4+1),FALSE)*$E1294</f>
        <v>136479.23508404827</v>
      </c>
      <c r="U1294" s="51">
        <f ca="1">VLOOKUP(CONCATENATE($F1294," ",$G1294),AllocFactorMatrix,(U$4+1),FALSE)*$E1294</f>
        <v>553678.50980269653</v>
      </c>
      <c r="V1294" s="51">
        <f ca="1">VLOOKUP(CONCATENATE($F1294," ",$G1294),AllocFactorMatrix,(V$4+1),FALSE)*$E1294</f>
        <v>74705.482480674385</v>
      </c>
      <c r="W1294" s="51">
        <f t="shared" ca="1" si="648"/>
        <v>774892.12690600625</v>
      </c>
      <c r="X1294" s="51">
        <f ca="1">VLOOKUP(CONCATENATE($F1294," ",$G1294),AllocFactorMatrix,(X$4+1),FALSE)*$E1294</f>
        <v>58706.872294157474</v>
      </c>
      <c r="Y1294" s="51">
        <f ca="1">VLOOKUP(CONCATENATE($F1294," ",$G1294),AllocFactorMatrix,(Y$4+1),FALSE)*$E1294</f>
        <v>1173.8428717968368</v>
      </c>
      <c r="Z1294" s="51">
        <f t="shared" ca="1" si="646"/>
        <v>59880.715165954309</v>
      </c>
      <c r="AA1294" s="51">
        <f ca="1">VLOOKUP(CONCATENATE($F1294," ",$G1294),AllocFactorMatrix,(AA$4+1),FALSE)*$E1294</f>
        <v>775.74448360799283</v>
      </c>
      <c r="AB1294" s="51">
        <f ca="1">VLOOKUP(CONCATENATE($F1294," ",$G1294),AllocFactorMatrix,(AB$4+1),FALSE)*$E1294</f>
        <v>2712.5556539029853</v>
      </c>
      <c r="AC1294" s="51">
        <f ca="1">VLOOKUP(CONCATENATE($F1294," ",$G1294),AllocFactorMatrix,(AC$4+1),FALSE)*$E1294</f>
        <v>556.52760558694115</v>
      </c>
    </row>
    <row r="1295" spans="1:29" s="48" customFormat="1" hidden="1" outlineLevel="1">
      <c r="A1295" s="154"/>
      <c r="B1295" s="97"/>
      <c r="C1295" s="88"/>
      <c r="D1295" s="88"/>
      <c r="F1295" s="175" t="str">
        <f>F1302</f>
        <v>TRANS_TOTAL</v>
      </c>
      <c r="G1295" s="52" t="str">
        <f>$G$8</f>
        <v>PRODUCTION</v>
      </c>
      <c r="H1295" s="50">
        <f t="shared" si="644"/>
        <v>0</v>
      </c>
      <c r="I1295" s="51">
        <f>VLOOKUP(CONCATENATE($F1295," ",$G1295),AllocFactorMatrix,(I$4+1),FALSE)*$E1302</f>
        <v>0</v>
      </c>
      <c r="J1295" s="51">
        <f>VLOOKUP(CONCATENATE($F1295," ",$G1295),AllocFactorMatrix,(J$4+1),FALSE)*$E1302</f>
        <v>0</v>
      </c>
      <c r="K1295" s="51">
        <f>VLOOKUP(CONCATENATE($F1295," ",$G1295),AllocFactorMatrix,(K$4+1),FALSE)*$E1302</f>
        <v>0</v>
      </c>
      <c r="L1295" s="51">
        <f>VLOOKUP(CONCATENATE($F1295," ",$G1295),AllocFactorMatrix,(L$4+1),FALSE)*$E1302</f>
        <v>0</v>
      </c>
      <c r="M1295" s="51">
        <f t="shared" si="645"/>
        <v>0</v>
      </c>
      <c r="N1295" s="51">
        <f>VLOOKUP(CONCATENATE($F1295," ",$G1295),AllocFactorMatrix,(N$4+1),FALSE)*$E1302</f>
        <v>0</v>
      </c>
      <c r="O1295" s="51">
        <f>VLOOKUP(CONCATENATE($F1295," ",$G1295),AllocFactorMatrix,(O$4+1),FALSE)*$E1302</f>
        <v>0</v>
      </c>
      <c r="P1295" s="51">
        <f>VLOOKUP(CONCATENATE($F1295," ",$G1295),AllocFactorMatrix,(P$4+1),FALSE)*$E1302</f>
        <v>0</v>
      </c>
      <c r="Q1295" s="51">
        <f>VLOOKUP(CONCATENATE($F1295," ",$G1295),AllocFactorMatrix,(Q$4+1),FALSE)*$E1302</f>
        <v>0</v>
      </c>
      <c r="R1295" s="51">
        <f>SUBTOTAL(9,N1295:Q1295)</f>
        <v>0</v>
      </c>
      <c r="S1295" s="51">
        <f>VLOOKUP(CONCATENATE($F1295," ",$G1295),AllocFactorMatrix,(S$4+1),FALSE)*$E1302</f>
        <v>0</v>
      </c>
      <c r="T1295" s="51">
        <f>VLOOKUP(CONCATENATE($F1295," ",$G1295),AllocFactorMatrix,(T$4+1),FALSE)*$E1302</f>
        <v>0</v>
      </c>
      <c r="U1295" s="51">
        <f>VLOOKUP(CONCATENATE($F1295," ",$G1295),AllocFactorMatrix,(U$4+1),FALSE)*$E1302</f>
        <v>0</v>
      </c>
      <c r="V1295" s="51">
        <f>VLOOKUP(CONCATENATE($F1295," ",$G1295),AllocFactorMatrix,(V$4+1),FALSE)*$E1302</f>
        <v>0</v>
      </c>
      <c r="W1295" s="51">
        <f>SUBTOTAL(9,S1295:V1295)</f>
        <v>0</v>
      </c>
      <c r="X1295" s="51">
        <f>VLOOKUP(CONCATENATE($F1295," ",$G1295),AllocFactorMatrix,(X$4+1),FALSE)*$E1302</f>
        <v>0</v>
      </c>
      <c r="Y1295" s="51">
        <f>VLOOKUP(CONCATENATE($F1295," ",$G1295),AllocFactorMatrix,(Y$4+1),FALSE)*$E1302</f>
        <v>0</v>
      </c>
      <c r="Z1295" s="51">
        <f t="shared" si="646"/>
        <v>0</v>
      </c>
      <c r="AA1295" s="51">
        <f>VLOOKUP(CONCATENATE($F1295," ",$G1295),AllocFactorMatrix,(AA$4+1),FALSE)*$E1302</f>
        <v>0</v>
      </c>
      <c r="AB1295" s="51">
        <f>VLOOKUP(CONCATENATE($F1295," ",$G1295),AllocFactorMatrix,(AB$4+1),FALSE)*$E1302</f>
        <v>0</v>
      </c>
      <c r="AC1295" s="51">
        <f>VLOOKUP(CONCATENATE($F1295," ",$G1295),AllocFactorMatrix,(AC$4+1),FALSE)*$E1302</f>
        <v>0</v>
      </c>
    </row>
    <row r="1296" spans="1:29" s="48" customFormat="1" hidden="1" outlineLevel="1">
      <c r="A1296" s="154"/>
      <c r="B1296" s="97"/>
      <c r="C1296" s="88"/>
      <c r="D1296" s="88"/>
      <c r="F1296" s="175" t="str">
        <f>F1302</f>
        <v>TRANS_TOTAL</v>
      </c>
      <c r="G1296" s="52" t="str">
        <f>$G$9</f>
        <v>BULKTRAN</v>
      </c>
      <c r="H1296" s="50">
        <f t="shared" si="644"/>
        <v>381039.90299999999</v>
      </c>
      <c r="I1296" s="51">
        <f>VLOOKUP(CONCATENATE($F1296," ",$G1296),AllocFactorMatrix,(I$4+1),FALSE)*$E1302</f>
        <v>196001.58390941829</v>
      </c>
      <c r="J1296" s="51">
        <f>VLOOKUP(CONCATENATE($F1296," ",$G1296),AllocFactorMatrix,(J$4+1),FALSE)*$E1302</f>
        <v>45707.59950166817</v>
      </c>
      <c r="K1296" s="51">
        <f>VLOOKUP(CONCATENATE($F1296," ",$G1296),AllocFactorMatrix,(K$4+1),FALSE)*$E1302</f>
        <v>635.51662285041391</v>
      </c>
      <c r="L1296" s="51">
        <f>VLOOKUP(CONCATENATE($F1296," ",$G1296),AllocFactorMatrix,(L$4+1),FALSE)*$E1302</f>
        <v>88.510756108726667</v>
      </c>
      <c r="M1296" s="51">
        <f t="shared" si="645"/>
        <v>46431.626880627315</v>
      </c>
      <c r="N1296" s="51">
        <f>VLOOKUP(CONCATENATE($F1296," ",$G1296),AllocFactorMatrix,(N$4+1),FALSE)*$E1302</f>
        <v>27205.537895550533</v>
      </c>
      <c r="O1296" s="51">
        <f>VLOOKUP(CONCATENATE($F1296," ",$G1296),AllocFactorMatrix,(O$4+1),FALSE)*$E1302</f>
        <v>4875.0034672389356</v>
      </c>
      <c r="P1296" s="51">
        <f>VLOOKUP(CONCATENATE($F1296," ",$G1296),AllocFactorMatrix,(P$4+1),FALSE)*$E1302</f>
        <v>988.60095464729307</v>
      </c>
      <c r="Q1296" s="51">
        <f>VLOOKUP(CONCATENATE($F1296," ",$G1296),AllocFactorMatrix,(Q$4+1),FALSE)*$E1302</f>
        <v>37.541674185659772</v>
      </c>
      <c r="R1296" s="51">
        <f t="shared" ref="R1296:R1302" si="649">SUBTOTAL(9,N1296:Q1296)</f>
        <v>33106.68399162242</v>
      </c>
      <c r="S1296" s="51">
        <f>VLOOKUP(CONCATENATE($F1296," ",$G1296),AllocFactorMatrix,(S$4+1),FALSE)*$E1302</f>
        <v>1288.3773591679862</v>
      </c>
      <c r="T1296" s="51">
        <f>VLOOKUP(CONCATENATE($F1296," ",$G1296),AllocFactorMatrix,(T$4+1),FALSE)*$E1302</f>
        <v>17393.838321770934</v>
      </c>
      <c r="U1296" s="51">
        <f>VLOOKUP(CONCATENATE($F1296," ",$G1296),AllocFactorMatrix,(U$4+1),FALSE)*$E1302</f>
        <v>66524.449175114118</v>
      </c>
      <c r="V1296" s="51">
        <f>VLOOKUP(CONCATENATE($F1296," ",$G1296),AllocFactorMatrix,(V$4+1),FALSE)*$E1302</f>
        <v>12051.520961727583</v>
      </c>
      <c r="W1296" s="51">
        <f t="shared" ref="W1296:W1302" si="650">SUBTOTAL(9,S1296:V1296)</f>
        <v>97258.185817780628</v>
      </c>
      <c r="X1296" s="51">
        <f>VLOOKUP(CONCATENATE($F1296," ",$G1296),AllocFactorMatrix,(X$4+1),FALSE)*$E1302</f>
        <v>7466.8214354697766</v>
      </c>
      <c r="Y1296" s="51">
        <f>VLOOKUP(CONCATENATE($F1296," ",$G1296),AllocFactorMatrix,(Y$4+1),FALSE)*$E1302</f>
        <v>149.13157566624744</v>
      </c>
      <c r="Z1296" s="51">
        <f t="shared" si="646"/>
        <v>7615.9530111360236</v>
      </c>
      <c r="AA1296" s="51">
        <f>VLOOKUP(CONCATENATE($F1296," ",$G1296),AllocFactorMatrix,(AA$4+1),FALSE)*$E1302</f>
        <v>98.499454584012241</v>
      </c>
      <c r="AB1296" s="51">
        <f>VLOOKUP(CONCATENATE($F1296," ",$G1296),AllocFactorMatrix,(AB$4+1),FALSE)*$E1302</f>
        <v>437.59065917713491</v>
      </c>
      <c r="AC1296" s="51">
        <f>VLOOKUP(CONCATENATE($F1296," ",$G1296),AllocFactorMatrix,(AC$4+1),FALSE)*$E1302</f>
        <v>89.779275654178718</v>
      </c>
    </row>
    <row r="1297" spans="1:29" s="48" customFormat="1" hidden="1" outlineLevel="1">
      <c r="A1297" s="154"/>
      <c r="B1297" s="97"/>
      <c r="C1297" s="88"/>
      <c r="D1297" s="88"/>
      <c r="F1297" s="175" t="str">
        <f>F1302</f>
        <v>TRANS_TOTAL</v>
      </c>
      <c r="G1297" s="52" t="str">
        <f>$G$10</f>
        <v>SUBTRAN</v>
      </c>
      <c r="H1297" s="50">
        <f t="shared" si="644"/>
        <v>105601.09699999998</v>
      </c>
      <c r="I1297" s="51">
        <f>VLOOKUP(CONCATENATE($F1297," ",$G1297),AllocFactorMatrix,(I$4+1),FALSE)*$E1302</f>
        <v>53957.23546661302</v>
      </c>
      <c r="J1297" s="51">
        <f>VLOOKUP(CONCATENATE($F1297," ",$G1297),AllocFactorMatrix,(J$4+1),FALSE)*$E1302</f>
        <v>12648.487500672198</v>
      </c>
      <c r="K1297" s="51">
        <f>VLOOKUP(CONCATENATE($F1297," ",$G1297),AllocFactorMatrix,(K$4+1),FALSE)*$E1302</f>
        <v>176.69446571907994</v>
      </c>
      <c r="L1297" s="51">
        <f>VLOOKUP(CONCATENATE($F1297," ",$G1297),AllocFactorMatrix,(L$4+1),FALSE)*$E1302</f>
        <v>31.980877328206311</v>
      </c>
      <c r="M1297" s="51">
        <f t="shared" si="645"/>
        <v>12857.162843719483</v>
      </c>
      <c r="N1297" s="51">
        <f>VLOOKUP(CONCATENATE($F1297," ",$G1297),AllocFactorMatrix,(N$4+1),FALSE)*$E1302</f>
        <v>7309.920802276939</v>
      </c>
      <c r="O1297" s="51">
        <f>VLOOKUP(CONCATENATE($F1297," ",$G1297),AllocFactorMatrix,(O$4+1),FALSE)*$E1302</f>
        <v>1313.5560429589034</v>
      </c>
      <c r="P1297" s="51">
        <f>VLOOKUP(CONCATENATE($F1297," ",$G1297),AllocFactorMatrix,(P$4+1),FALSE)*$E1302</f>
        <v>344.79833375833317</v>
      </c>
      <c r="Q1297" s="51">
        <f>VLOOKUP(CONCATENATE($F1297," ",$G1297),AllocFactorMatrix,(Q$4+1),FALSE)*$E1302</f>
        <v>0</v>
      </c>
      <c r="R1297" s="51">
        <f t="shared" si="649"/>
        <v>8968.2751789941758</v>
      </c>
      <c r="S1297" s="51">
        <f>VLOOKUP(CONCATENATE($F1297," ",$G1297),AllocFactorMatrix,(S$4+1),FALSE)*$E1302</f>
        <v>329.48908113788468</v>
      </c>
      <c r="T1297" s="51">
        <f>VLOOKUP(CONCATENATE($F1297," ",$G1297),AllocFactorMatrix,(T$4+1),FALSE)*$E1302</f>
        <v>4623.0513071987161</v>
      </c>
      <c r="U1297" s="51">
        <f>VLOOKUP(CONCATENATE($F1297," ",$G1297),AllocFactorMatrix,(U$4+1),FALSE)*$E1302</f>
        <v>22795.209106610218</v>
      </c>
      <c r="V1297" s="51">
        <f>VLOOKUP(CONCATENATE($F1297," ",$G1297),AllocFactorMatrix,(V$4+1),FALSE)*$E1302</f>
        <v>0</v>
      </c>
      <c r="W1297" s="51">
        <f t="shared" si="650"/>
        <v>27747.74949494682</v>
      </c>
      <c r="X1297" s="51">
        <f>VLOOKUP(CONCATENATE($F1297," ",$G1297),AllocFactorMatrix,(X$4+1),FALSE)*$E1302</f>
        <v>2003.7967649217462</v>
      </c>
      <c r="Y1297" s="51">
        <f>VLOOKUP(CONCATENATE($F1297," ",$G1297),AllocFactorMatrix,(Y$4+1),FALSE)*$E1302</f>
        <v>40.233267521714517</v>
      </c>
      <c r="Z1297" s="51">
        <f t="shared" si="646"/>
        <v>2044.0300324434606</v>
      </c>
      <c r="AA1297" s="51">
        <f>VLOOKUP(CONCATENATE($F1297," ",$G1297),AllocFactorMatrix,(AA$4+1),FALSE)*$E1302</f>
        <v>26.64398328301159</v>
      </c>
      <c r="AB1297" s="51">
        <f>VLOOKUP(CONCATENATE($F1297," ",$G1297),AllocFactorMatrix,(AB$4+1),FALSE)*$E1302</f>
        <v>0</v>
      </c>
      <c r="AC1297" s="51">
        <f>VLOOKUP(CONCATENATE($F1297," ",$G1297),AllocFactorMatrix,(AC$4+1),FALSE)*$E1302</f>
        <v>0</v>
      </c>
    </row>
    <row r="1298" spans="1:29" s="48" customFormat="1" hidden="1" outlineLevel="1">
      <c r="A1298" s="154"/>
      <c r="B1298" s="97"/>
      <c r="C1298" s="88"/>
      <c r="D1298" s="88"/>
      <c r="F1298" s="175" t="str">
        <f>F1302</f>
        <v>TRANS_TOTAL</v>
      </c>
      <c r="G1298" s="52" t="str">
        <f>$G$11</f>
        <v>DISTPRI</v>
      </c>
      <c r="H1298" s="50">
        <f t="shared" si="644"/>
        <v>0</v>
      </c>
      <c r="I1298" s="51">
        <f>VLOOKUP(CONCATENATE($F1298," ",$G1298),AllocFactorMatrix,(I$4+1),FALSE)*$E1302</f>
        <v>0</v>
      </c>
      <c r="J1298" s="51">
        <f>VLOOKUP(CONCATENATE($F1298," ",$G1298),AllocFactorMatrix,(J$4+1),FALSE)*$E1302</f>
        <v>0</v>
      </c>
      <c r="K1298" s="51">
        <f>VLOOKUP(CONCATENATE($F1298," ",$G1298),AllocFactorMatrix,(K$4+1),FALSE)*$E1302</f>
        <v>0</v>
      </c>
      <c r="L1298" s="51">
        <f>VLOOKUP(CONCATENATE($F1298," ",$G1298),AllocFactorMatrix,(L$4+1),FALSE)*$E1302</f>
        <v>0</v>
      </c>
      <c r="M1298" s="51">
        <f t="shared" si="645"/>
        <v>0</v>
      </c>
      <c r="N1298" s="51">
        <f>VLOOKUP(CONCATENATE($F1298," ",$G1298),AllocFactorMatrix,(N$4+1),FALSE)*$E1302</f>
        <v>0</v>
      </c>
      <c r="O1298" s="51">
        <f>VLOOKUP(CONCATENATE($F1298," ",$G1298),AllocFactorMatrix,(O$4+1),FALSE)*$E1302</f>
        <v>0</v>
      </c>
      <c r="P1298" s="51">
        <f>VLOOKUP(CONCATENATE($F1298," ",$G1298),AllocFactorMatrix,(P$4+1),FALSE)*$E1302</f>
        <v>0</v>
      </c>
      <c r="Q1298" s="51">
        <f>VLOOKUP(CONCATENATE($F1298," ",$G1298),AllocFactorMatrix,(Q$4+1),FALSE)*$E1302</f>
        <v>0</v>
      </c>
      <c r="R1298" s="51">
        <f t="shared" si="649"/>
        <v>0</v>
      </c>
      <c r="S1298" s="51">
        <f>VLOOKUP(CONCATENATE($F1298," ",$G1298),AllocFactorMatrix,(S$4+1),FALSE)*$E1302</f>
        <v>0</v>
      </c>
      <c r="T1298" s="51">
        <f>VLOOKUP(CONCATENATE($F1298," ",$G1298),AllocFactorMatrix,(T$4+1),FALSE)*$E1302</f>
        <v>0</v>
      </c>
      <c r="U1298" s="51">
        <f>VLOOKUP(CONCATENATE($F1298," ",$G1298),AllocFactorMatrix,(U$4+1),FALSE)*$E1302</f>
        <v>0</v>
      </c>
      <c r="V1298" s="51">
        <f>VLOOKUP(CONCATENATE($F1298," ",$G1298),AllocFactorMatrix,(V$4+1),FALSE)*$E1302</f>
        <v>0</v>
      </c>
      <c r="W1298" s="51">
        <f t="shared" si="650"/>
        <v>0</v>
      </c>
      <c r="X1298" s="51">
        <f>VLOOKUP(CONCATENATE($F1298," ",$G1298),AllocFactorMatrix,(X$4+1),FALSE)*$E1302</f>
        <v>0</v>
      </c>
      <c r="Y1298" s="51">
        <f>VLOOKUP(CONCATENATE($F1298," ",$G1298),AllocFactorMatrix,(Y$4+1),FALSE)*$E1302</f>
        <v>0</v>
      </c>
      <c r="Z1298" s="51">
        <f t="shared" si="646"/>
        <v>0</v>
      </c>
      <c r="AA1298" s="51">
        <f>VLOOKUP(CONCATENATE($F1298," ",$G1298),AllocFactorMatrix,(AA$4+1),FALSE)*$E1302</f>
        <v>0</v>
      </c>
      <c r="AB1298" s="51">
        <f>VLOOKUP(CONCATENATE($F1298," ",$G1298),AllocFactorMatrix,(AB$4+1),FALSE)*$E1302</f>
        <v>0</v>
      </c>
      <c r="AC1298" s="51">
        <f>VLOOKUP(CONCATENATE($F1298," ",$G1298),AllocFactorMatrix,(AC$4+1),FALSE)*$E1302</f>
        <v>0</v>
      </c>
    </row>
    <row r="1299" spans="1:29" s="48" customFormat="1" hidden="1" outlineLevel="1">
      <c r="A1299" s="154"/>
      <c r="B1299" s="97"/>
      <c r="C1299" s="88"/>
      <c r="D1299" s="88"/>
      <c r="F1299" s="175" t="str">
        <f>F1302</f>
        <v>TRANS_TOTAL</v>
      </c>
      <c r="G1299" s="52" t="str">
        <f>$G$12</f>
        <v>DISTSEC</v>
      </c>
      <c r="H1299" s="50">
        <f t="shared" si="644"/>
        <v>0</v>
      </c>
      <c r="I1299" s="51">
        <f>VLOOKUP(CONCATENATE($F1299," ",$G1299),AllocFactorMatrix,(I$4+1),FALSE)*$E1302</f>
        <v>0</v>
      </c>
      <c r="J1299" s="51">
        <f>VLOOKUP(CONCATENATE($F1299," ",$G1299),AllocFactorMatrix,(J$4+1),FALSE)*$E1302</f>
        <v>0</v>
      </c>
      <c r="K1299" s="51">
        <f>VLOOKUP(CONCATENATE($F1299," ",$G1299),AllocFactorMatrix,(K$4+1),FALSE)*$E1302</f>
        <v>0</v>
      </c>
      <c r="L1299" s="51">
        <f>VLOOKUP(CONCATENATE($F1299," ",$G1299),AllocFactorMatrix,(L$4+1),FALSE)*$E1302</f>
        <v>0</v>
      </c>
      <c r="M1299" s="51">
        <f t="shared" si="645"/>
        <v>0</v>
      </c>
      <c r="N1299" s="51">
        <f>VLOOKUP(CONCATENATE($F1299," ",$G1299),AllocFactorMatrix,(N$4+1),FALSE)*$E1302</f>
        <v>0</v>
      </c>
      <c r="O1299" s="51">
        <f>VLOOKUP(CONCATENATE($F1299," ",$G1299),AllocFactorMatrix,(O$4+1),FALSE)*$E1302</f>
        <v>0</v>
      </c>
      <c r="P1299" s="51">
        <f>VLOOKUP(CONCATENATE($F1299," ",$G1299),AllocFactorMatrix,(P$4+1),FALSE)*$E1302</f>
        <v>0</v>
      </c>
      <c r="Q1299" s="51">
        <f>VLOOKUP(CONCATENATE($F1299," ",$G1299),AllocFactorMatrix,(Q$4+1),FALSE)*$E1302</f>
        <v>0</v>
      </c>
      <c r="R1299" s="51">
        <f t="shared" si="649"/>
        <v>0</v>
      </c>
      <c r="S1299" s="51">
        <f>VLOOKUP(CONCATENATE($F1299," ",$G1299),AllocFactorMatrix,(S$4+1),FALSE)*$E1302</f>
        <v>0</v>
      </c>
      <c r="T1299" s="51">
        <f>VLOOKUP(CONCATENATE($F1299," ",$G1299),AllocFactorMatrix,(T$4+1),FALSE)*$E1302</f>
        <v>0</v>
      </c>
      <c r="U1299" s="51">
        <f>VLOOKUP(CONCATENATE($F1299," ",$G1299),AllocFactorMatrix,(U$4+1),FALSE)*$E1302</f>
        <v>0</v>
      </c>
      <c r="V1299" s="51">
        <f>VLOOKUP(CONCATENATE($F1299," ",$G1299),AllocFactorMatrix,(V$4+1),FALSE)*$E1302</f>
        <v>0</v>
      </c>
      <c r="W1299" s="51">
        <f t="shared" si="650"/>
        <v>0</v>
      </c>
      <c r="X1299" s="51">
        <f>VLOOKUP(CONCATENATE($F1299," ",$G1299),AllocFactorMatrix,(X$4+1),FALSE)*$E1302</f>
        <v>0</v>
      </c>
      <c r="Y1299" s="51">
        <f>VLOOKUP(CONCATENATE($F1299," ",$G1299),AllocFactorMatrix,(Y$4+1),FALSE)*$E1302</f>
        <v>0</v>
      </c>
      <c r="Z1299" s="51">
        <f t="shared" si="646"/>
        <v>0</v>
      </c>
      <c r="AA1299" s="51">
        <f>VLOOKUP(CONCATENATE($F1299," ",$G1299),AllocFactorMatrix,(AA$4+1),FALSE)*$E1302</f>
        <v>0</v>
      </c>
      <c r="AB1299" s="51">
        <f>VLOOKUP(CONCATENATE($F1299," ",$G1299),AllocFactorMatrix,(AB$4+1),FALSE)*$E1302</f>
        <v>0</v>
      </c>
      <c r="AC1299" s="51">
        <f>VLOOKUP(CONCATENATE($F1299," ",$G1299),AllocFactorMatrix,(AC$4+1),FALSE)*$E1302</f>
        <v>0</v>
      </c>
    </row>
    <row r="1300" spans="1:29" s="48" customFormat="1" hidden="1" outlineLevel="1">
      <c r="A1300" s="154"/>
      <c r="B1300" s="97"/>
      <c r="C1300" s="88"/>
      <c r="D1300" s="88"/>
      <c r="F1300" s="175" t="str">
        <f>F1302</f>
        <v>TRANS_TOTAL</v>
      </c>
      <c r="G1300" s="52" t="str">
        <f>$G$13</f>
        <v>ENERGY</v>
      </c>
      <c r="H1300" s="50">
        <f t="shared" si="644"/>
        <v>0</v>
      </c>
      <c r="I1300" s="51">
        <f>VLOOKUP(CONCATENATE($F1300," ",$G1300),AllocFactorMatrix,(I$4+1),FALSE)*$E1302</f>
        <v>0</v>
      </c>
      <c r="J1300" s="51">
        <f>VLOOKUP(CONCATENATE($F1300," ",$G1300),AllocFactorMatrix,(J$4+1),FALSE)*$E1302</f>
        <v>0</v>
      </c>
      <c r="K1300" s="51">
        <f>VLOOKUP(CONCATENATE($F1300," ",$G1300),AllocFactorMatrix,(K$4+1),FALSE)*$E1302</f>
        <v>0</v>
      </c>
      <c r="L1300" s="51">
        <f>VLOOKUP(CONCATENATE($F1300," ",$G1300),AllocFactorMatrix,(L$4+1),FALSE)*$E1302</f>
        <v>0</v>
      </c>
      <c r="M1300" s="51">
        <f t="shared" si="645"/>
        <v>0</v>
      </c>
      <c r="N1300" s="51">
        <f>VLOOKUP(CONCATENATE($F1300," ",$G1300),AllocFactorMatrix,(N$4+1),FALSE)*$E1302</f>
        <v>0</v>
      </c>
      <c r="O1300" s="51">
        <f>VLOOKUP(CONCATENATE($F1300," ",$G1300),AllocFactorMatrix,(O$4+1),FALSE)*$E1302</f>
        <v>0</v>
      </c>
      <c r="P1300" s="51">
        <f>VLOOKUP(CONCATENATE($F1300," ",$G1300),AllocFactorMatrix,(P$4+1),FALSE)*$E1302</f>
        <v>0</v>
      </c>
      <c r="Q1300" s="51">
        <f>VLOOKUP(CONCATENATE($F1300," ",$G1300),AllocFactorMatrix,(Q$4+1),FALSE)*$E1302</f>
        <v>0</v>
      </c>
      <c r="R1300" s="51">
        <f t="shared" si="649"/>
        <v>0</v>
      </c>
      <c r="S1300" s="51">
        <f>VLOOKUP(CONCATENATE($F1300," ",$G1300),AllocFactorMatrix,(S$4+1),FALSE)*$E1302</f>
        <v>0</v>
      </c>
      <c r="T1300" s="51">
        <f>VLOOKUP(CONCATENATE($F1300," ",$G1300),AllocFactorMatrix,(T$4+1),FALSE)*$E1302</f>
        <v>0</v>
      </c>
      <c r="U1300" s="51">
        <f>VLOOKUP(CONCATENATE($F1300," ",$G1300),AllocFactorMatrix,(U$4+1),FALSE)*$E1302</f>
        <v>0</v>
      </c>
      <c r="V1300" s="51">
        <f>VLOOKUP(CONCATENATE($F1300," ",$G1300),AllocFactorMatrix,(V$4+1),FALSE)*$E1302</f>
        <v>0</v>
      </c>
      <c r="W1300" s="51">
        <f t="shared" si="650"/>
        <v>0</v>
      </c>
      <c r="X1300" s="51">
        <f>VLOOKUP(CONCATENATE($F1300," ",$G1300),AllocFactorMatrix,(X$4+1),FALSE)*$E1302</f>
        <v>0</v>
      </c>
      <c r="Y1300" s="51">
        <f>VLOOKUP(CONCATENATE($F1300," ",$G1300),AllocFactorMatrix,(Y$4+1),FALSE)*$E1302</f>
        <v>0</v>
      </c>
      <c r="Z1300" s="51">
        <f t="shared" si="646"/>
        <v>0</v>
      </c>
      <c r="AA1300" s="51">
        <f>VLOOKUP(CONCATENATE($F1300," ",$G1300),AllocFactorMatrix,(AA$4+1),FALSE)*$E1302</f>
        <v>0</v>
      </c>
      <c r="AB1300" s="51">
        <f>VLOOKUP(CONCATENATE($F1300," ",$G1300),AllocFactorMatrix,(AB$4+1),FALSE)*$E1302</f>
        <v>0</v>
      </c>
      <c r="AC1300" s="51">
        <f>VLOOKUP(CONCATENATE($F1300," ",$G1300),AllocFactorMatrix,(AC$4+1),FALSE)*$E1302</f>
        <v>0</v>
      </c>
    </row>
    <row r="1301" spans="1:29" s="48" customFormat="1" hidden="1" outlineLevel="1">
      <c r="A1301" s="154"/>
      <c r="B1301" s="97"/>
      <c r="C1301" s="88"/>
      <c r="D1301" s="88"/>
      <c r="F1301" s="175" t="str">
        <f>F1302</f>
        <v>TRANS_TOTAL</v>
      </c>
      <c r="G1301" s="52" t="str">
        <f>$G$14</f>
        <v>CUSTOMER</v>
      </c>
      <c r="H1301" s="50">
        <f t="shared" si="644"/>
        <v>0</v>
      </c>
      <c r="I1301" s="51">
        <f>VLOOKUP(CONCATENATE($F1301," ",$G1301),AllocFactorMatrix,(I$4+1),FALSE)*$E1302</f>
        <v>0</v>
      </c>
      <c r="J1301" s="51">
        <f>VLOOKUP(CONCATENATE($F1301," ",$G1301),AllocFactorMatrix,(J$4+1),FALSE)*$E1302</f>
        <v>0</v>
      </c>
      <c r="K1301" s="51">
        <f>VLOOKUP(CONCATENATE($F1301," ",$G1301),AllocFactorMatrix,(K$4+1),FALSE)*$E1302</f>
        <v>0</v>
      </c>
      <c r="L1301" s="51">
        <f>VLOOKUP(CONCATENATE($F1301," ",$G1301),AllocFactorMatrix,(L$4+1),FALSE)*$E1302</f>
        <v>0</v>
      </c>
      <c r="M1301" s="51">
        <f t="shared" si="645"/>
        <v>0</v>
      </c>
      <c r="N1301" s="51">
        <f>VLOOKUP(CONCATENATE($F1301," ",$G1301),AllocFactorMatrix,(N$4+1),FALSE)*$E1302</f>
        <v>0</v>
      </c>
      <c r="O1301" s="51">
        <f>VLOOKUP(CONCATENATE($F1301," ",$G1301),AllocFactorMatrix,(O$4+1),FALSE)*$E1302</f>
        <v>0</v>
      </c>
      <c r="P1301" s="51">
        <f>VLOOKUP(CONCATENATE($F1301," ",$G1301),AllocFactorMatrix,(P$4+1),FALSE)*$E1302</f>
        <v>0</v>
      </c>
      <c r="Q1301" s="51">
        <f>VLOOKUP(CONCATENATE($F1301," ",$G1301),AllocFactorMatrix,(Q$4+1),FALSE)*$E1302</f>
        <v>0</v>
      </c>
      <c r="R1301" s="51">
        <f t="shared" si="649"/>
        <v>0</v>
      </c>
      <c r="S1301" s="51">
        <f>VLOOKUP(CONCATENATE($F1301," ",$G1301),AllocFactorMatrix,(S$4+1),FALSE)*$E1302</f>
        <v>0</v>
      </c>
      <c r="T1301" s="51">
        <f>VLOOKUP(CONCATENATE($F1301," ",$G1301),AllocFactorMatrix,(T$4+1),FALSE)*$E1302</f>
        <v>0</v>
      </c>
      <c r="U1301" s="51">
        <f>VLOOKUP(CONCATENATE($F1301," ",$G1301),AllocFactorMatrix,(U$4+1),FALSE)*$E1302</f>
        <v>0</v>
      </c>
      <c r="V1301" s="51">
        <f>VLOOKUP(CONCATENATE($F1301," ",$G1301),AllocFactorMatrix,(V$4+1),FALSE)*$E1302</f>
        <v>0</v>
      </c>
      <c r="W1301" s="51">
        <f t="shared" si="650"/>
        <v>0</v>
      </c>
      <c r="X1301" s="51">
        <f>VLOOKUP(CONCATENATE($F1301," ",$G1301),AllocFactorMatrix,(X$4+1),FALSE)*$E1302</f>
        <v>0</v>
      </c>
      <c r="Y1301" s="51">
        <f>VLOOKUP(CONCATENATE($F1301," ",$G1301),AllocFactorMatrix,(Y$4+1),FALSE)*$E1302</f>
        <v>0</v>
      </c>
      <c r="Z1301" s="51">
        <f t="shared" si="646"/>
        <v>0</v>
      </c>
      <c r="AA1301" s="51">
        <f>VLOOKUP(CONCATENATE($F1301," ",$G1301),AllocFactorMatrix,(AA$4+1),FALSE)*$E1302</f>
        <v>0</v>
      </c>
      <c r="AB1301" s="51">
        <f>VLOOKUP(CONCATENATE($F1301," ",$G1301),AllocFactorMatrix,(AB$4+1),FALSE)*$E1302</f>
        <v>0</v>
      </c>
      <c r="AC1301" s="51">
        <f>VLOOKUP(CONCATENATE($F1301," ",$G1301),AllocFactorMatrix,(AC$4+1),FALSE)*$E1302</f>
        <v>0</v>
      </c>
    </row>
    <row r="1302" spans="1:29" s="48" customFormat="1" collapsed="1">
      <c r="A1302" s="154"/>
      <c r="B1302" s="97"/>
      <c r="C1302" s="88"/>
      <c r="D1302" s="88" t="s">
        <v>475</v>
      </c>
      <c r="E1302" s="60">
        <v>486641</v>
      </c>
      <c r="F1302" s="94" t="s">
        <v>191</v>
      </c>
      <c r="G1302" s="52" t="str">
        <f>$G$15</f>
        <v>TOTAL</v>
      </c>
      <c r="H1302" s="50">
        <f t="shared" si="644"/>
        <v>486641</v>
      </c>
      <c r="I1302" s="51">
        <f>VLOOKUP(CONCATENATE($F1302," ",$G1302),AllocFactorMatrix,(I$4+1),FALSE)*$E1302</f>
        <v>249958.81937603129</v>
      </c>
      <c r="J1302" s="51">
        <f>VLOOKUP(CONCATENATE($F1302," ",$G1302),AllocFactorMatrix,(J$4+1),FALSE)*$E1302</f>
        <v>58356.087002340362</v>
      </c>
      <c r="K1302" s="51">
        <f>VLOOKUP(CONCATENATE($F1302," ",$G1302),AllocFactorMatrix,(K$4+1),FALSE)*$E1302</f>
        <v>812.21108856949388</v>
      </c>
      <c r="L1302" s="51">
        <f>VLOOKUP(CONCATENATE($F1302," ",$G1302),AllocFactorMatrix,(L$4+1),FALSE)*$E1302</f>
        <v>120.49163343693297</v>
      </c>
      <c r="M1302" s="51">
        <f t="shared" si="645"/>
        <v>59288.789724346789</v>
      </c>
      <c r="N1302" s="51">
        <f>VLOOKUP(CONCATENATE($F1302," ",$G1302),AllocFactorMatrix,(N$4+1),FALSE)*$E1302</f>
        <v>34515.458697827475</v>
      </c>
      <c r="O1302" s="51">
        <f>VLOOKUP(CONCATENATE($F1302," ",$G1302),AllocFactorMatrix,(O$4+1),FALSE)*$E1302</f>
        <v>6188.5595101978397</v>
      </c>
      <c r="P1302" s="51">
        <f>VLOOKUP(CONCATENATE($F1302," ",$G1302),AllocFactorMatrix,(P$4+1),FALSE)*$E1302</f>
        <v>1333.3992884056263</v>
      </c>
      <c r="Q1302" s="51">
        <f>VLOOKUP(CONCATENATE($F1302," ",$G1302),AllocFactorMatrix,(Q$4+1),FALSE)*$E1302</f>
        <v>37.541674185659772</v>
      </c>
      <c r="R1302" s="51">
        <f t="shared" si="649"/>
        <v>42074.959170616603</v>
      </c>
      <c r="S1302" s="51">
        <f>VLOOKUP(CONCATENATE($F1302," ",$G1302),AllocFactorMatrix,(S$4+1),FALSE)*$E1302</f>
        <v>1617.8664403058708</v>
      </c>
      <c r="T1302" s="51">
        <f>VLOOKUP(CONCATENATE($F1302," ",$G1302),AllocFactorMatrix,(T$4+1),FALSE)*$E1302</f>
        <v>22016.889628969649</v>
      </c>
      <c r="U1302" s="51">
        <f>VLOOKUP(CONCATENATE($F1302," ",$G1302),AllocFactorMatrix,(U$4+1),FALSE)*$E1302</f>
        <v>89319.658281724332</v>
      </c>
      <c r="V1302" s="51">
        <f>VLOOKUP(CONCATENATE($F1302," ",$G1302),AllocFactorMatrix,(V$4+1),FALSE)*$E1302</f>
        <v>12051.520961727583</v>
      </c>
      <c r="W1302" s="51">
        <f t="shared" si="650"/>
        <v>125005.93531272744</v>
      </c>
      <c r="X1302" s="51">
        <f>VLOOKUP(CONCATENATE($F1302," ",$G1302),AllocFactorMatrix,(X$4+1),FALSE)*$E1302</f>
        <v>9470.6182003915237</v>
      </c>
      <c r="Y1302" s="51">
        <f>VLOOKUP(CONCATENATE($F1302," ",$G1302),AllocFactorMatrix,(Y$4+1),FALSE)*$E1302</f>
        <v>189.36484318796195</v>
      </c>
      <c r="Z1302" s="51">
        <f t="shared" si="646"/>
        <v>9659.9830435794865</v>
      </c>
      <c r="AA1302" s="51">
        <f>VLOOKUP(CONCATENATE($F1302," ",$G1302),AllocFactorMatrix,(AA$4+1),FALSE)*$E1302</f>
        <v>125.14343786702383</v>
      </c>
      <c r="AB1302" s="51">
        <f>VLOOKUP(CONCATENATE($F1302," ",$G1302),AllocFactorMatrix,(AB$4+1),FALSE)*$E1302</f>
        <v>437.59065917713491</v>
      </c>
      <c r="AC1302" s="51">
        <f>VLOOKUP(CONCATENATE($F1302," ",$G1302),AllocFactorMatrix,(AC$4+1),FALSE)*$E1302</f>
        <v>89.779275654178718</v>
      </c>
    </row>
    <row r="1303" spans="1:29" s="48" customFormat="1" hidden="1" outlineLevel="1">
      <c r="A1303" s="53"/>
      <c r="B1303" s="104"/>
      <c r="C1303" s="52"/>
      <c r="D1303" s="52"/>
      <c r="F1303" s="175" t="str">
        <f>F1310</f>
        <v>TRAN_LSE</v>
      </c>
      <c r="G1303" s="52" t="str">
        <f>$G$8</f>
        <v>PRODUCTION</v>
      </c>
      <c r="H1303" s="50">
        <f t="shared" si="644"/>
        <v>1443293.0000000002</v>
      </c>
      <c r="I1303" s="51">
        <f>VLOOKUP(CONCATENATE($F1303," ",$G1303),AllocFactorMatrix,(I$4+1),FALSE)*$E1310</f>
        <v>742409.68417781708</v>
      </c>
      <c r="J1303" s="51">
        <f>VLOOKUP(CONCATENATE($F1303," ",$G1303),AllocFactorMatrix,(J$4+1),FALSE)*$E1310</f>
        <v>173130.05249101471</v>
      </c>
      <c r="K1303" s="51">
        <f>VLOOKUP(CONCATENATE($F1303," ",$G1303),AllocFactorMatrix,(K$4+1),FALSE)*$E1310</f>
        <v>2407.1932779797148</v>
      </c>
      <c r="L1303" s="51">
        <f>VLOOKUP(CONCATENATE($F1303," ",$G1303),AllocFactorMatrix,(L$4+1),FALSE)*$E1310</f>
        <v>335.2587319875326</v>
      </c>
      <c r="M1303" s="51">
        <f t="shared" si="645"/>
        <v>175872.50450098194</v>
      </c>
      <c r="N1303" s="51">
        <f>VLOOKUP(CONCATENATE($F1303," ",$G1303),AllocFactorMatrix,(N$4+1),FALSE)*$E1310</f>
        <v>103048.42641607227</v>
      </c>
      <c r="O1303" s="51">
        <f>VLOOKUP(CONCATENATE($F1303," ",$G1303),AllocFactorMatrix,(O$4+1),FALSE)*$E1310</f>
        <v>18465.410902757041</v>
      </c>
      <c r="P1303" s="51">
        <f>VLOOKUP(CONCATENATE($F1303," ",$G1303),AllocFactorMatrix,(P$4+1),FALSE)*$E1310</f>
        <v>3744.5968949759977</v>
      </c>
      <c r="Q1303" s="51">
        <f>VLOOKUP(CONCATENATE($F1303," ",$G1303),AllocFactorMatrix,(Q$4+1),FALSE)*$E1310</f>
        <v>142.1993736977291</v>
      </c>
      <c r="R1303" s="51">
        <f>SUBTOTAL(9,N1303:Q1303)</f>
        <v>125400.63358750303</v>
      </c>
      <c r="S1303" s="51">
        <f>VLOOKUP(CONCATENATE($F1303," ",$G1303),AllocFactorMatrix,(S$4+1),FALSE)*$E1310</f>
        <v>4880.0821362943716</v>
      </c>
      <c r="T1303" s="51">
        <f>VLOOKUP(CONCATENATE($F1303," ",$G1303),AllocFactorMatrix,(T$4+1),FALSE)*$E1310</f>
        <v>65883.926841498629</v>
      </c>
      <c r="U1303" s="51">
        <f>VLOOKUP(CONCATENATE($F1303," ",$G1303),AllocFactorMatrix,(U$4+1),FALSE)*$E1310</f>
        <v>251979.572394805</v>
      </c>
      <c r="V1303" s="51">
        <f>VLOOKUP(CONCATENATE($F1303," ",$G1303),AllocFactorMatrix,(V$4+1),FALSE)*$E1310</f>
        <v>45648.436571785205</v>
      </c>
      <c r="W1303" s="51">
        <f>SUBTOTAL(9,S1303:V1303)</f>
        <v>368392.0179443832</v>
      </c>
      <c r="X1303" s="51">
        <f>VLOOKUP(CONCATENATE($F1303," ",$G1303),AllocFactorMatrix,(X$4+1),FALSE)*$E1310</f>
        <v>28282.631360168802</v>
      </c>
      <c r="Y1303" s="51">
        <f>VLOOKUP(CONCATENATE($F1303," ",$G1303),AllocFactorMatrix,(Y$4+1),FALSE)*$E1310</f>
        <v>564.87669019290411</v>
      </c>
      <c r="Z1303" s="51">
        <f t="shared" si="646"/>
        <v>28847.508050361706</v>
      </c>
      <c r="AA1303" s="51">
        <f>VLOOKUP(CONCATENATE($F1303," ",$G1303),AllocFactorMatrix,(AA$4+1),FALSE)*$E1310</f>
        <v>373.09366338181849</v>
      </c>
      <c r="AB1303" s="51">
        <f>VLOOKUP(CONCATENATE($F1303," ",$G1303),AllocFactorMatrix,(AB$4+1),FALSE)*$E1310</f>
        <v>1657.4944783558392</v>
      </c>
      <c r="AC1303" s="51">
        <f>VLOOKUP(CONCATENATE($F1303," ",$G1303),AllocFactorMatrix,(AC$4+1),FALSE)*$E1310</f>
        <v>340.06359721529361</v>
      </c>
    </row>
    <row r="1304" spans="1:29" s="48" customFormat="1" hidden="1" outlineLevel="1">
      <c r="A1304" s="53"/>
      <c r="B1304" s="104"/>
      <c r="C1304" s="52"/>
      <c r="D1304" s="52"/>
      <c r="F1304" s="175" t="str">
        <f>F1310</f>
        <v>TRAN_LSE</v>
      </c>
      <c r="G1304" s="52" t="str">
        <f>$G$9</f>
        <v>BULKTRAN</v>
      </c>
      <c r="H1304" s="50">
        <f t="shared" si="644"/>
        <v>0</v>
      </c>
      <c r="I1304" s="51">
        <f>VLOOKUP(CONCATENATE($F1304," ",$G1304),AllocFactorMatrix,(I$4+1),FALSE)*$E1310</f>
        <v>0</v>
      </c>
      <c r="J1304" s="51">
        <f>VLOOKUP(CONCATENATE($F1304," ",$G1304),AllocFactorMatrix,(J$4+1),FALSE)*$E1310</f>
        <v>0</v>
      </c>
      <c r="K1304" s="51">
        <f>VLOOKUP(CONCATENATE($F1304," ",$G1304),AllocFactorMatrix,(K$4+1),FALSE)*$E1310</f>
        <v>0</v>
      </c>
      <c r="L1304" s="51">
        <f>VLOOKUP(CONCATENATE($F1304," ",$G1304),AllocFactorMatrix,(L$4+1),FALSE)*$E1310</f>
        <v>0</v>
      </c>
      <c r="M1304" s="51">
        <f t="shared" si="645"/>
        <v>0</v>
      </c>
      <c r="N1304" s="51">
        <f>VLOOKUP(CONCATENATE($F1304," ",$G1304),AllocFactorMatrix,(N$4+1),FALSE)*$E1310</f>
        <v>0</v>
      </c>
      <c r="O1304" s="51">
        <f>VLOOKUP(CONCATENATE($F1304," ",$G1304),AllocFactorMatrix,(O$4+1),FALSE)*$E1310</f>
        <v>0</v>
      </c>
      <c r="P1304" s="51">
        <f>VLOOKUP(CONCATENATE($F1304," ",$G1304),AllocFactorMatrix,(P$4+1),FALSE)*$E1310</f>
        <v>0</v>
      </c>
      <c r="Q1304" s="51">
        <f>VLOOKUP(CONCATENATE($F1304," ",$G1304),AllocFactorMatrix,(Q$4+1),FALSE)*$E1310</f>
        <v>0</v>
      </c>
      <c r="R1304" s="51">
        <f t="shared" ref="R1304:R1310" si="651">SUBTOTAL(9,N1304:Q1304)</f>
        <v>0</v>
      </c>
      <c r="S1304" s="51">
        <f>VLOOKUP(CONCATENATE($F1304," ",$G1304),AllocFactorMatrix,(S$4+1),FALSE)*$E1310</f>
        <v>0</v>
      </c>
      <c r="T1304" s="51">
        <f>VLOOKUP(CONCATENATE($F1304," ",$G1304),AllocFactorMatrix,(T$4+1),FALSE)*$E1310</f>
        <v>0</v>
      </c>
      <c r="U1304" s="51">
        <f>VLOOKUP(CONCATENATE($F1304," ",$G1304),AllocFactorMatrix,(U$4+1),FALSE)*$E1310</f>
        <v>0</v>
      </c>
      <c r="V1304" s="51">
        <f>VLOOKUP(CONCATENATE($F1304," ",$G1304),AllocFactorMatrix,(V$4+1),FALSE)*$E1310</f>
        <v>0</v>
      </c>
      <c r="W1304" s="51">
        <f t="shared" ref="W1304:W1310" si="652">SUBTOTAL(9,S1304:V1304)</f>
        <v>0</v>
      </c>
      <c r="X1304" s="51">
        <f>VLOOKUP(CONCATENATE($F1304," ",$G1304),AllocFactorMatrix,(X$4+1),FALSE)*$E1310</f>
        <v>0</v>
      </c>
      <c r="Y1304" s="51">
        <f>VLOOKUP(CONCATENATE($F1304," ",$G1304),AllocFactorMatrix,(Y$4+1),FALSE)*$E1310</f>
        <v>0</v>
      </c>
      <c r="Z1304" s="51">
        <f t="shared" si="646"/>
        <v>0</v>
      </c>
      <c r="AA1304" s="51">
        <f>VLOOKUP(CONCATENATE($F1304," ",$G1304),AllocFactorMatrix,(AA$4+1),FALSE)*$E1310</f>
        <v>0</v>
      </c>
      <c r="AB1304" s="51">
        <f>VLOOKUP(CONCATENATE($F1304," ",$G1304),AllocFactorMatrix,(AB$4+1),FALSE)*$E1310</f>
        <v>0</v>
      </c>
      <c r="AC1304" s="51">
        <f>VLOOKUP(CONCATENATE($F1304," ",$G1304),AllocFactorMatrix,(AC$4+1),FALSE)*$E1310</f>
        <v>0</v>
      </c>
    </row>
    <row r="1305" spans="1:29" s="48" customFormat="1" hidden="1" outlineLevel="1">
      <c r="A1305" s="53"/>
      <c r="B1305" s="104"/>
      <c r="C1305" s="52"/>
      <c r="D1305" s="52"/>
      <c r="F1305" s="175" t="str">
        <f>F1310</f>
        <v>TRAN_LSE</v>
      </c>
      <c r="G1305" s="52" t="str">
        <f>$G$10</f>
        <v>SUBTRAN</v>
      </c>
      <c r="H1305" s="50">
        <f t="shared" si="644"/>
        <v>0</v>
      </c>
      <c r="I1305" s="51">
        <f>VLOOKUP(CONCATENATE($F1305," ",$G1305),AllocFactorMatrix,(I$4+1),FALSE)*$E1310</f>
        <v>0</v>
      </c>
      <c r="J1305" s="51">
        <f>VLOOKUP(CONCATENATE($F1305," ",$G1305),AllocFactorMatrix,(J$4+1),FALSE)*$E1310</f>
        <v>0</v>
      </c>
      <c r="K1305" s="51">
        <f>VLOOKUP(CONCATENATE($F1305," ",$G1305),AllocFactorMatrix,(K$4+1),FALSE)*$E1310</f>
        <v>0</v>
      </c>
      <c r="L1305" s="51">
        <f>VLOOKUP(CONCATENATE($F1305," ",$G1305),AllocFactorMatrix,(L$4+1),FALSE)*$E1310</f>
        <v>0</v>
      </c>
      <c r="M1305" s="51">
        <f t="shared" si="645"/>
        <v>0</v>
      </c>
      <c r="N1305" s="51">
        <f>VLOOKUP(CONCATENATE($F1305," ",$G1305),AllocFactorMatrix,(N$4+1),FALSE)*$E1310</f>
        <v>0</v>
      </c>
      <c r="O1305" s="51">
        <f>VLOOKUP(CONCATENATE($F1305," ",$G1305),AllocFactorMatrix,(O$4+1),FALSE)*$E1310</f>
        <v>0</v>
      </c>
      <c r="P1305" s="51">
        <f>VLOOKUP(CONCATENATE($F1305," ",$G1305),AllocFactorMatrix,(P$4+1),FALSE)*$E1310</f>
        <v>0</v>
      </c>
      <c r="Q1305" s="51">
        <f>VLOOKUP(CONCATENATE($F1305," ",$G1305),AllocFactorMatrix,(Q$4+1),FALSE)*$E1310</f>
        <v>0</v>
      </c>
      <c r="R1305" s="51">
        <f t="shared" si="651"/>
        <v>0</v>
      </c>
      <c r="S1305" s="51">
        <f>VLOOKUP(CONCATENATE($F1305," ",$G1305),AllocFactorMatrix,(S$4+1),FALSE)*$E1310</f>
        <v>0</v>
      </c>
      <c r="T1305" s="51">
        <f>VLOOKUP(CONCATENATE($F1305," ",$G1305),AllocFactorMatrix,(T$4+1),FALSE)*$E1310</f>
        <v>0</v>
      </c>
      <c r="U1305" s="51">
        <f>VLOOKUP(CONCATENATE($F1305," ",$G1305),AllocFactorMatrix,(U$4+1),FALSE)*$E1310</f>
        <v>0</v>
      </c>
      <c r="V1305" s="51">
        <f>VLOOKUP(CONCATENATE($F1305," ",$G1305),AllocFactorMatrix,(V$4+1),FALSE)*$E1310</f>
        <v>0</v>
      </c>
      <c r="W1305" s="51">
        <f t="shared" si="652"/>
        <v>0</v>
      </c>
      <c r="X1305" s="51">
        <f>VLOOKUP(CONCATENATE($F1305," ",$G1305),AllocFactorMatrix,(X$4+1),FALSE)*$E1310</f>
        <v>0</v>
      </c>
      <c r="Y1305" s="51">
        <f>VLOOKUP(CONCATENATE($F1305," ",$G1305),AllocFactorMatrix,(Y$4+1),FALSE)*$E1310</f>
        <v>0</v>
      </c>
      <c r="Z1305" s="51">
        <f t="shared" si="646"/>
        <v>0</v>
      </c>
      <c r="AA1305" s="51">
        <f>VLOOKUP(CONCATENATE($F1305," ",$G1305),AllocFactorMatrix,(AA$4+1),FALSE)*$E1310</f>
        <v>0</v>
      </c>
      <c r="AB1305" s="51">
        <f>VLOOKUP(CONCATENATE($F1305," ",$G1305),AllocFactorMatrix,(AB$4+1),FALSE)*$E1310</f>
        <v>0</v>
      </c>
      <c r="AC1305" s="51">
        <f>VLOOKUP(CONCATENATE($F1305," ",$G1305),AllocFactorMatrix,(AC$4+1),FALSE)*$E1310</f>
        <v>0</v>
      </c>
    </row>
    <row r="1306" spans="1:29" s="48" customFormat="1" hidden="1" outlineLevel="1">
      <c r="A1306" s="53"/>
      <c r="B1306" s="104"/>
      <c r="C1306" s="52"/>
      <c r="D1306" s="52"/>
      <c r="F1306" s="175" t="str">
        <f>F1310</f>
        <v>TRAN_LSE</v>
      </c>
      <c r="G1306" s="52" t="str">
        <f>$G$11</f>
        <v>DISTPRI</v>
      </c>
      <c r="H1306" s="50">
        <f t="shared" si="644"/>
        <v>0</v>
      </c>
      <c r="I1306" s="51">
        <f>VLOOKUP(CONCATENATE($F1306," ",$G1306),AllocFactorMatrix,(I$4+1),FALSE)*$E1310</f>
        <v>0</v>
      </c>
      <c r="J1306" s="51">
        <f>VLOOKUP(CONCATENATE($F1306," ",$G1306),AllocFactorMatrix,(J$4+1),FALSE)*$E1310</f>
        <v>0</v>
      </c>
      <c r="K1306" s="51">
        <f>VLOOKUP(CONCATENATE($F1306," ",$G1306),AllocFactorMatrix,(K$4+1),FALSE)*$E1310</f>
        <v>0</v>
      </c>
      <c r="L1306" s="51">
        <f>VLOOKUP(CONCATENATE($F1306," ",$G1306),AllocFactorMatrix,(L$4+1),FALSE)*$E1310</f>
        <v>0</v>
      </c>
      <c r="M1306" s="51">
        <f t="shared" si="645"/>
        <v>0</v>
      </c>
      <c r="N1306" s="51">
        <f>VLOOKUP(CONCATENATE($F1306," ",$G1306),AllocFactorMatrix,(N$4+1),FALSE)*$E1310</f>
        <v>0</v>
      </c>
      <c r="O1306" s="51">
        <f>VLOOKUP(CONCATENATE($F1306," ",$G1306),AllocFactorMatrix,(O$4+1),FALSE)*$E1310</f>
        <v>0</v>
      </c>
      <c r="P1306" s="51">
        <f>VLOOKUP(CONCATENATE($F1306," ",$G1306),AllocFactorMatrix,(P$4+1),FALSE)*$E1310</f>
        <v>0</v>
      </c>
      <c r="Q1306" s="51">
        <f>VLOOKUP(CONCATENATE($F1306," ",$G1306),AllocFactorMatrix,(Q$4+1),FALSE)*$E1310</f>
        <v>0</v>
      </c>
      <c r="R1306" s="51">
        <f t="shared" si="651"/>
        <v>0</v>
      </c>
      <c r="S1306" s="51">
        <f>VLOOKUP(CONCATENATE($F1306," ",$G1306),AllocFactorMatrix,(S$4+1),FALSE)*$E1310</f>
        <v>0</v>
      </c>
      <c r="T1306" s="51">
        <f>VLOOKUP(CONCATENATE($F1306," ",$G1306),AllocFactorMatrix,(T$4+1),FALSE)*$E1310</f>
        <v>0</v>
      </c>
      <c r="U1306" s="51">
        <f>VLOOKUP(CONCATENATE($F1306," ",$G1306),AllocFactorMatrix,(U$4+1),FALSE)*$E1310</f>
        <v>0</v>
      </c>
      <c r="V1306" s="51">
        <f>VLOOKUP(CONCATENATE($F1306," ",$G1306),AllocFactorMatrix,(V$4+1),FALSE)*$E1310</f>
        <v>0</v>
      </c>
      <c r="W1306" s="51">
        <f t="shared" si="652"/>
        <v>0</v>
      </c>
      <c r="X1306" s="51">
        <f>VLOOKUP(CONCATENATE($F1306," ",$G1306),AllocFactorMatrix,(X$4+1),FALSE)*$E1310</f>
        <v>0</v>
      </c>
      <c r="Y1306" s="51">
        <f>VLOOKUP(CONCATENATE($F1306," ",$G1306),AllocFactorMatrix,(Y$4+1),FALSE)*$E1310</f>
        <v>0</v>
      </c>
      <c r="Z1306" s="51">
        <f t="shared" si="646"/>
        <v>0</v>
      </c>
      <c r="AA1306" s="51">
        <f>VLOOKUP(CONCATENATE($F1306," ",$G1306),AllocFactorMatrix,(AA$4+1),FALSE)*$E1310</f>
        <v>0</v>
      </c>
      <c r="AB1306" s="51">
        <f>VLOOKUP(CONCATENATE($F1306," ",$G1306),AllocFactorMatrix,(AB$4+1),FALSE)*$E1310</f>
        <v>0</v>
      </c>
      <c r="AC1306" s="51">
        <f>VLOOKUP(CONCATENATE($F1306," ",$G1306),AllocFactorMatrix,(AC$4+1),FALSE)*$E1310</f>
        <v>0</v>
      </c>
    </row>
    <row r="1307" spans="1:29" s="48" customFormat="1" hidden="1" outlineLevel="1">
      <c r="A1307" s="53"/>
      <c r="B1307" s="104"/>
      <c r="C1307" s="52"/>
      <c r="D1307" s="52"/>
      <c r="F1307" s="175" t="str">
        <f>F1310</f>
        <v>TRAN_LSE</v>
      </c>
      <c r="G1307" s="52" t="str">
        <f>$G$12</f>
        <v>DISTSEC</v>
      </c>
      <c r="H1307" s="50">
        <f t="shared" si="644"/>
        <v>0</v>
      </c>
      <c r="I1307" s="51">
        <f>VLOOKUP(CONCATENATE($F1307," ",$G1307),AllocFactorMatrix,(I$4+1),FALSE)*$E1310</f>
        <v>0</v>
      </c>
      <c r="J1307" s="51">
        <f>VLOOKUP(CONCATENATE($F1307," ",$G1307),AllocFactorMatrix,(J$4+1),FALSE)*$E1310</f>
        <v>0</v>
      </c>
      <c r="K1307" s="51">
        <f>VLOOKUP(CONCATENATE($F1307," ",$G1307),AllocFactorMatrix,(K$4+1),FALSE)*$E1310</f>
        <v>0</v>
      </c>
      <c r="L1307" s="51">
        <f>VLOOKUP(CONCATENATE($F1307," ",$G1307),AllocFactorMatrix,(L$4+1),FALSE)*$E1310</f>
        <v>0</v>
      </c>
      <c r="M1307" s="51">
        <f t="shared" si="645"/>
        <v>0</v>
      </c>
      <c r="N1307" s="51">
        <f>VLOOKUP(CONCATENATE($F1307," ",$G1307),AllocFactorMatrix,(N$4+1),FALSE)*$E1310</f>
        <v>0</v>
      </c>
      <c r="O1307" s="51">
        <f>VLOOKUP(CONCATENATE($F1307," ",$G1307),AllocFactorMatrix,(O$4+1),FALSE)*$E1310</f>
        <v>0</v>
      </c>
      <c r="P1307" s="51">
        <f>VLOOKUP(CONCATENATE($F1307," ",$G1307),AllocFactorMatrix,(P$4+1),FALSE)*$E1310</f>
        <v>0</v>
      </c>
      <c r="Q1307" s="51">
        <f>VLOOKUP(CONCATENATE($F1307," ",$G1307),AllocFactorMatrix,(Q$4+1),FALSE)*$E1310</f>
        <v>0</v>
      </c>
      <c r="R1307" s="51">
        <f t="shared" si="651"/>
        <v>0</v>
      </c>
      <c r="S1307" s="51">
        <f>VLOOKUP(CONCATENATE($F1307," ",$G1307),AllocFactorMatrix,(S$4+1),FALSE)*$E1310</f>
        <v>0</v>
      </c>
      <c r="T1307" s="51">
        <f>VLOOKUP(CONCATENATE($F1307," ",$G1307),AllocFactorMatrix,(T$4+1),FALSE)*$E1310</f>
        <v>0</v>
      </c>
      <c r="U1307" s="51">
        <f>VLOOKUP(CONCATENATE($F1307," ",$G1307),AllocFactorMatrix,(U$4+1),FALSE)*$E1310</f>
        <v>0</v>
      </c>
      <c r="V1307" s="51">
        <f>VLOOKUP(CONCATENATE($F1307," ",$G1307),AllocFactorMatrix,(V$4+1),FALSE)*$E1310</f>
        <v>0</v>
      </c>
      <c r="W1307" s="51">
        <f t="shared" si="652"/>
        <v>0</v>
      </c>
      <c r="X1307" s="51">
        <f>VLOOKUP(CONCATENATE($F1307," ",$G1307),AllocFactorMatrix,(X$4+1),FALSE)*$E1310</f>
        <v>0</v>
      </c>
      <c r="Y1307" s="51">
        <f>VLOOKUP(CONCATENATE($F1307," ",$G1307),AllocFactorMatrix,(Y$4+1),FALSE)*$E1310</f>
        <v>0</v>
      </c>
      <c r="Z1307" s="51">
        <f t="shared" si="646"/>
        <v>0</v>
      </c>
      <c r="AA1307" s="51">
        <f>VLOOKUP(CONCATENATE($F1307," ",$G1307),AllocFactorMatrix,(AA$4+1),FALSE)*$E1310</f>
        <v>0</v>
      </c>
      <c r="AB1307" s="51">
        <f>VLOOKUP(CONCATENATE($F1307," ",$G1307),AllocFactorMatrix,(AB$4+1),FALSE)*$E1310</f>
        <v>0</v>
      </c>
      <c r="AC1307" s="51">
        <f>VLOOKUP(CONCATENATE($F1307," ",$G1307),AllocFactorMatrix,(AC$4+1),FALSE)*$E1310</f>
        <v>0</v>
      </c>
    </row>
    <row r="1308" spans="1:29" s="48" customFormat="1" hidden="1" outlineLevel="1">
      <c r="A1308" s="53"/>
      <c r="B1308" s="104"/>
      <c r="C1308" s="52"/>
      <c r="D1308" s="52"/>
      <c r="F1308" s="175" t="str">
        <f>F1310</f>
        <v>TRAN_LSE</v>
      </c>
      <c r="G1308" s="52" t="str">
        <f>$G$13</f>
        <v>ENERGY</v>
      </c>
      <c r="H1308" s="50">
        <f t="shared" si="644"/>
        <v>0</v>
      </c>
      <c r="I1308" s="51">
        <f>VLOOKUP(CONCATENATE($F1308," ",$G1308),AllocFactorMatrix,(I$4+1),FALSE)*$E1310</f>
        <v>0</v>
      </c>
      <c r="J1308" s="51">
        <f>VLOOKUP(CONCATENATE($F1308," ",$G1308),AllocFactorMatrix,(J$4+1),FALSE)*$E1310</f>
        <v>0</v>
      </c>
      <c r="K1308" s="51">
        <f>VLOOKUP(CONCATENATE($F1308," ",$G1308),AllocFactorMatrix,(K$4+1),FALSE)*$E1310</f>
        <v>0</v>
      </c>
      <c r="L1308" s="51">
        <f>VLOOKUP(CONCATENATE($F1308," ",$G1308),AllocFactorMatrix,(L$4+1),FALSE)*$E1310</f>
        <v>0</v>
      </c>
      <c r="M1308" s="51">
        <f t="shared" si="645"/>
        <v>0</v>
      </c>
      <c r="N1308" s="51">
        <f>VLOOKUP(CONCATENATE($F1308," ",$G1308),AllocFactorMatrix,(N$4+1),FALSE)*$E1310</f>
        <v>0</v>
      </c>
      <c r="O1308" s="51">
        <f>VLOOKUP(CONCATENATE($F1308," ",$G1308),AllocFactorMatrix,(O$4+1),FALSE)*$E1310</f>
        <v>0</v>
      </c>
      <c r="P1308" s="51">
        <f>VLOOKUP(CONCATENATE($F1308," ",$G1308),AllocFactorMatrix,(P$4+1),FALSE)*$E1310</f>
        <v>0</v>
      </c>
      <c r="Q1308" s="51">
        <f>VLOOKUP(CONCATENATE($F1308," ",$G1308),AllocFactorMatrix,(Q$4+1),FALSE)*$E1310</f>
        <v>0</v>
      </c>
      <c r="R1308" s="51">
        <f t="shared" si="651"/>
        <v>0</v>
      </c>
      <c r="S1308" s="51">
        <f>VLOOKUP(CONCATENATE($F1308," ",$G1308),AllocFactorMatrix,(S$4+1),FALSE)*$E1310</f>
        <v>0</v>
      </c>
      <c r="T1308" s="51">
        <f>VLOOKUP(CONCATENATE($F1308," ",$G1308),AllocFactorMatrix,(T$4+1),FALSE)*$E1310</f>
        <v>0</v>
      </c>
      <c r="U1308" s="51">
        <f>VLOOKUP(CONCATENATE($F1308," ",$G1308),AllocFactorMatrix,(U$4+1),FALSE)*$E1310</f>
        <v>0</v>
      </c>
      <c r="V1308" s="51">
        <f>VLOOKUP(CONCATENATE($F1308," ",$G1308),AllocFactorMatrix,(V$4+1),FALSE)*$E1310</f>
        <v>0</v>
      </c>
      <c r="W1308" s="51">
        <f t="shared" si="652"/>
        <v>0</v>
      </c>
      <c r="X1308" s="51">
        <f>VLOOKUP(CONCATENATE($F1308," ",$G1308),AllocFactorMatrix,(X$4+1),FALSE)*$E1310</f>
        <v>0</v>
      </c>
      <c r="Y1308" s="51">
        <f>VLOOKUP(CONCATENATE($F1308," ",$G1308),AllocFactorMatrix,(Y$4+1),FALSE)*$E1310</f>
        <v>0</v>
      </c>
      <c r="Z1308" s="51">
        <f t="shared" si="646"/>
        <v>0</v>
      </c>
      <c r="AA1308" s="51">
        <f>VLOOKUP(CONCATENATE($F1308," ",$G1308),AllocFactorMatrix,(AA$4+1),FALSE)*$E1310</f>
        <v>0</v>
      </c>
      <c r="AB1308" s="51">
        <f>VLOOKUP(CONCATENATE($F1308," ",$G1308),AllocFactorMatrix,(AB$4+1),FALSE)*$E1310</f>
        <v>0</v>
      </c>
      <c r="AC1308" s="51">
        <f>VLOOKUP(CONCATENATE($F1308," ",$G1308),AllocFactorMatrix,(AC$4+1),FALSE)*$E1310</f>
        <v>0</v>
      </c>
    </row>
    <row r="1309" spans="1:29" s="48" customFormat="1" hidden="1" outlineLevel="1">
      <c r="A1309" s="53"/>
      <c r="B1309" s="104"/>
      <c r="C1309" s="52"/>
      <c r="D1309" s="52"/>
      <c r="F1309" s="175" t="str">
        <f>F1310</f>
        <v>TRAN_LSE</v>
      </c>
      <c r="G1309" s="52" t="str">
        <f>$G$14</f>
        <v>CUSTOMER</v>
      </c>
      <c r="H1309" s="50">
        <f t="shared" si="644"/>
        <v>0</v>
      </c>
      <c r="I1309" s="51">
        <f>VLOOKUP(CONCATENATE($F1309," ",$G1309),AllocFactorMatrix,(I$4+1),FALSE)*$E1310</f>
        <v>0</v>
      </c>
      <c r="J1309" s="51">
        <f>VLOOKUP(CONCATENATE($F1309," ",$G1309),AllocFactorMatrix,(J$4+1),FALSE)*$E1310</f>
        <v>0</v>
      </c>
      <c r="K1309" s="51">
        <f>VLOOKUP(CONCATENATE($F1309," ",$G1309),AllocFactorMatrix,(K$4+1),FALSE)*$E1310</f>
        <v>0</v>
      </c>
      <c r="L1309" s="51">
        <f>VLOOKUP(CONCATENATE($F1309," ",$G1309),AllocFactorMatrix,(L$4+1),FALSE)*$E1310</f>
        <v>0</v>
      </c>
      <c r="M1309" s="51">
        <f t="shared" si="645"/>
        <v>0</v>
      </c>
      <c r="N1309" s="51">
        <f>VLOOKUP(CONCATENATE($F1309," ",$G1309),AllocFactorMatrix,(N$4+1),FALSE)*$E1310</f>
        <v>0</v>
      </c>
      <c r="O1309" s="51">
        <f>VLOOKUP(CONCATENATE($F1309," ",$G1309),AllocFactorMatrix,(O$4+1),FALSE)*$E1310</f>
        <v>0</v>
      </c>
      <c r="P1309" s="51">
        <f>VLOOKUP(CONCATENATE($F1309," ",$G1309),AllocFactorMatrix,(P$4+1),FALSE)*$E1310</f>
        <v>0</v>
      </c>
      <c r="Q1309" s="51">
        <f>VLOOKUP(CONCATENATE($F1309," ",$G1309),AllocFactorMatrix,(Q$4+1),FALSE)*$E1310</f>
        <v>0</v>
      </c>
      <c r="R1309" s="51">
        <f t="shared" si="651"/>
        <v>0</v>
      </c>
      <c r="S1309" s="51">
        <f>VLOOKUP(CONCATENATE($F1309," ",$G1309),AllocFactorMatrix,(S$4+1),FALSE)*$E1310</f>
        <v>0</v>
      </c>
      <c r="T1309" s="51">
        <f>VLOOKUP(CONCATENATE($F1309," ",$G1309),AllocFactorMatrix,(T$4+1),FALSE)*$E1310</f>
        <v>0</v>
      </c>
      <c r="U1309" s="51">
        <f>VLOOKUP(CONCATENATE($F1309," ",$G1309),AllocFactorMatrix,(U$4+1),FALSE)*$E1310</f>
        <v>0</v>
      </c>
      <c r="V1309" s="51">
        <f>VLOOKUP(CONCATENATE($F1309," ",$G1309),AllocFactorMatrix,(V$4+1),FALSE)*$E1310</f>
        <v>0</v>
      </c>
      <c r="W1309" s="51">
        <f t="shared" si="652"/>
        <v>0</v>
      </c>
      <c r="X1309" s="51">
        <f>VLOOKUP(CONCATENATE($F1309," ",$G1309),AllocFactorMatrix,(X$4+1),FALSE)*$E1310</f>
        <v>0</v>
      </c>
      <c r="Y1309" s="51">
        <f>VLOOKUP(CONCATENATE($F1309," ",$G1309),AllocFactorMatrix,(Y$4+1),FALSE)*$E1310</f>
        <v>0</v>
      </c>
      <c r="Z1309" s="51">
        <f t="shared" si="646"/>
        <v>0</v>
      </c>
      <c r="AA1309" s="51">
        <f>VLOOKUP(CONCATENATE($F1309," ",$G1309),AllocFactorMatrix,(AA$4+1),FALSE)*$E1310</f>
        <v>0</v>
      </c>
      <c r="AB1309" s="51">
        <f>VLOOKUP(CONCATENATE($F1309," ",$G1309),AllocFactorMatrix,(AB$4+1),FALSE)*$E1310</f>
        <v>0</v>
      </c>
      <c r="AC1309" s="51">
        <f>VLOOKUP(CONCATENATE($F1309," ",$G1309),AllocFactorMatrix,(AC$4+1),FALSE)*$E1310</f>
        <v>0</v>
      </c>
    </row>
    <row r="1310" spans="1:29" s="48" customFormat="1" collapsed="1">
      <c r="A1310" s="154"/>
      <c r="B1310" s="97"/>
      <c r="C1310" s="88"/>
      <c r="D1310" s="88" t="s">
        <v>476</v>
      </c>
      <c r="E1310" s="60">
        <v>1443293</v>
      </c>
      <c r="F1310" s="94" t="s">
        <v>520</v>
      </c>
      <c r="G1310" s="52" t="str">
        <f>$G$15</f>
        <v>TOTAL</v>
      </c>
      <c r="H1310" s="50">
        <f t="shared" si="644"/>
        <v>1443293.0000000002</v>
      </c>
      <c r="I1310" s="51">
        <f>VLOOKUP(CONCATENATE($F1310," ",$G1310),AllocFactorMatrix,(I$4+1),FALSE)*$E1310</f>
        <v>742409.68417781708</v>
      </c>
      <c r="J1310" s="51">
        <f>VLOOKUP(CONCATENATE($F1310," ",$G1310),AllocFactorMatrix,(J$4+1),FALSE)*$E1310</f>
        <v>173130.05249101471</v>
      </c>
      <c r="K1310" s="51">
        <f>VLOOKUP(CONCATENATE($F1310," ",$G1310),AllocFactorMatrix,(K$4+1),FALSE)*$E1310</f>
        <v>2407.1932779797148</v>
      </c>
      <c r="L1310" s="51">
        <f>VLOOKUP(CONCATENATE($F1310," ",$G1310),AllocFactorMatrix,(L$4+1),FALSE)*$E1310</f>
        <v>335.2587319875326</v>
      </c>
      <c r="M1310" s="51">
        <f t="shared" si="645"/>
        <v>175872.50450098194</v>
      </c>
      <c r="N1310" s="51">
        <f>VLOOKUP(CONCATENATE($F1310," ",$G1310),AllocFactorMatrix,(N$4+1),FALSE)*$E1310</f>
        <v>103048.42641607227</v>
      </c>
      <c r="O1310" s="51">
        <f>VLOOKUP(CONCATENATE($F1310," ",$G1310),AllocFactorMatrix,(O$4+1),FALSE)*$E1310</f>
        <v>18465.410902757041</v>
      </c>
      <c r="P1310" s="51">
        <f>VLOOKUP(CONCATENATE($F1310," ",$G1310),AllocFactorMatrix,(P$4+1),FALSE)*$E1310</f>
        <v>3744.5968949759977</v>
      </c>
      <c r="Q1310" s="51">
        <f>VLOOKUP(CONCATENATE($F1310," ",$G1310),AllocFactorMatrix,(Q$4+1),FALSE)*$E1310</f>
        <v>142.1993736977291</v>
      </c>
      <c r="R1310" s="51">
        <f t="shared" si="651"/>
        <v>125400.63358750303</v>
      </c>
      <c r="S1310" s="51">
        <f>VLOOKUP(CONCATENATE($F1310," ",$G1310),AllocFactorMatrix,(S$4+1),FALSE)*$E1310</f>
        <v>4880.0821362943716</v>
      </c>
      <c r="T1310" s="51">
        <f>VLOOKUP(CONCATENATE($F1310," ",$G1310),AllocFactorMatrix,(T$4+1),FALSE)*$E1310</f>
        <v>65883.926841498629</v>
      </c>
      <c r="U1310" s="51">
        <f>VLOOKUP(CONCATENATE($F1310," ",$G1310),AllocFactorMatrix,(U$4+1),FALSE)*$E1310</f>
        <v>251979.572394805</v>
      </c>
      <c r="V1310" s="51">
        <f>VLOOKUP(CONCATENATE($F1310," ",$G1310),AllocFactorMatrix,(V$4+1),FALSE)*$E1310</f>
        <v>45648.436571785205</v>
      </c>
      <c r="W1310" s="51">
        <f t="shared" si="652"/>
        <v>368392.0179443832</v>
      </c>
      <c r="X1310" s="51">
        <f>VLOOKUP(CONCATENATE($F1310," ",$G1310),AllocFactorMatrix,(X$4+1),FALSE)*$E1310</f>
        <v>28282.631360168802</v>
      </c>
      <c r="Y1310" s="51">
        <f>VLOOKUP(CONCATENATE($F1310," ",$G1310),AllocFactorMatrix,(Y$4+1),FALSE)*$E1310</f>
        <v>564.87669019290411</v>
      </c>
      <c r="Z1310" s="51">
        <f t="shared" si="646"/>
        <v>28847.508050361706</v>
      </c>
      <c r="AA1310" s="51">
        <f>VLOOKUP(CONCATENATE($F1310," ",$G1310),AllocFactorMatrix,(AA$4+1),FALSE)*$E1310</f>
        <v>373.09366338181849</v>
      </c>
      <c r="AB1310" s="51">
        <f>VLOOKUP(CONCATENATE($F1310," ",$G1310),AllocFactorMatrix,(AB$4+1),FALSE)*$E1310</f>
        <v>1657.4944783558392</v>
      </c>
      <c r="AC1310" s="51">
        <f>VLOOKUP(CONCATENATE($F1310," ",$G1310),AllocFactorMatrix,(AC$4+1),FALSE)*$E1310</f>
        <v>340.06359721529361</v>
      </c>
    </row>
    <row r="1311" spans="1:29" s="48" customFormat="1" hidden="1" outlineLevel="1">
      <c r="A1311" s="154"/>
      <c r="B1311" s="97"/>
      <c r="C1311" s="88"/>
      <c r="D1311" s="88"/>
      <c r="F1311" s="175" t="str">
        <f>F1318</f>
        <v>TRANS_TOTAL</v>
      </c>
      <c r="G1311" s="52" t="str">
        <f>$G$8</f>
        <v>PRODUCTION</v>
      </c>
      <c r="H1311" s="50">
        <f t="shared" si="644"/>
        <v>0</v>
      </c>
      <c r="I1311" s="51">
        <f>VLOOKUP(CONCATENATE($F1311," ",$G1311),AllocFactorMatrix,(I$4+1),FALSE)*$E1318</f>
        <v>0</v>
      </c>
      <c r="J1311" s="51">
        <f>VLOOKUP(CONCATENATE($F1311," ",$G1311),AllocFactorMatrix,(J$4+1),FALSE)*$E1318</f>
        <v>0</v>
      </c>
      <c r="K1311" s="51">
        <f>VLOOKUP(CONCATENATE($F1311," ",$G1311),AllocFactorMatrix,(K$4+1),FALSE)*$E1318</f>
        <v>0</v>
      </c>
      <c r="L1311" s="51">
        <f>VLOOKUP(CONCATENATE($F1311," ",$G1311),AllocFactorMatrix,(L$4+1),FALSE)*$E1318</f>
        <v>0</v>
      </c>
      <c r="M1311" s="51">
        <f t="shared" si="645"/>
        <v>0</v>
      </c>
      <c r="N1311" s="51">
        <f>VLOOKUP(CONCATENATE($F1311," ",$G1311),AllocFactorMatrix,(N$4+1),FALSE)*$E1318</f>
        <v>0</v>
      </c>
      <c r="O1311" s="51">
        <f>VLOOKUP(CONCATENATE($F1311," ",$G1311),AllocFactorMatrix,(O$4+1),FALSE)*$E1318</f>
        <v>0</v>
      </c>
      <c r="P1311" s="51">
        <f>VLOOKUP(CONCATENATE($F1311," ",$G1311),AllocFactorMatrix,(P$4+1),FALSE)*$E1318</f>
        <v>0</v>
      </c>
      <c r="Q1311" s="51">
        <f>VLOOKUP(CONCATENATE($F1311," ",$G1311),AllocFactorMatrix,(Q$4+1),FALSE)*$E1318</f>
        <v>0</v>
      </c>
      <c r="R1311" s="51">
        <f>SUBTOTAL(9,N1311:Q1311)</f>
        <v>0</v>
      </c>
      <c r="S1311" s="51">
        <f>VLOOKUP(CONCATENATE($F1311," ",$G1311),AllocFactorMatrix,(S$4+1),FALSE)*$E1318</f>
        <v>0</v>
      </c>
      <c r="T1311" s="51">
        <f>VLOOKUP(CONCATENATE($F1311," ",$G1311),AllocFactorMatrix,(T$4+1),FALSE)*$E1318</f>
        <v>0</v>
      </c>
      <c r="U1311" s="51">
        <f>VLOOKUP(CONCATENATE($F1311," ",$G1311),AllocFactorMatrix,(U$4+1),FALSE)*$E1318</f>
        <v>0</v>
      </c>
      <c r="V1311" s="51">
        <f>VLOOKUP(CONCATENATE($F1311," ",$G1311),AllocFactorMatrix,(V$4+1),FALSE)*$E1318</f>
        <v>0</v>
      </c>
      <c r="W1311" s="51">
        <f>SUBTOTAL(9,S1311:V1311)</f>
        <v>0</v>
      </c>
      <c r="X1311" s="51">
        <f>VLOOKUP(CONCATENATE($F1311," ",$G1311),AllocFactorMatrix,(X$4+1),FALSE)*$E1318</f>
        <v>0</v>
      </c>
      <c r="Y1311" s="51">
        <f>VLOOKUP(CONCATENATE($F1311," ",$G1311),AllocFactorMatrix,(Y$4+1),FALSE)*$E1318</f>
        <v>0</v>
      </c>
      <c r="Z1311" s="51">
        <f t="shared" si="646"/>
        <v>0</v>
      </c>
      <c r="AA1311" s="51">
        <f>VLOOKUP(CONCATENATE($F1311," ",$G1311),AllocFactorMatrix,(AA$4+1),FALSE)*$E1318</f>
        <v>0</v>
      </c>
      <c r="AB1311" s="51">
        <f>VLOOKUP(CONCATENATE($F1311," ",$G1311),AllocFactorMatrix,(AB$4+1),FALSE)*$E1318</f>
        <v>0</v>
      </c>
      <c r="AC1311" s="51">
        <f>VLOOKUP(CONCATENATE($F1311," ",$G1311),AllocFactorMatrix,(AC$4+1),FALSE)*$E1318</f>
        <v>0</v>
      </c>
    </row>
    <row r="1312" spans="1:29" s="48" customFormat="1" hidden="1" outlineLevel="1">
      <c r="A1312" s="154"/>
      <c r="B1312" s="97"/>
      <c r="C1312" s="88"/>
      <c r="D1312" s="88"/>
      <c r="F1312" s="175" t="str">
        <f>F1318</f>
        <v>TRANS_TOTAL</v>
      </c>
      <c r="G1312" s="52" t="str">
        <f>$G$9</f>
        <v>BULKTRAN</v>
      </c>
      <c r="H1312" s="50">
        <f t="shared" si="644"/>
        <v>183792.02399999998</v>
      </c>
      <c r="I1312" s="51">
        <f>VLOOKUP(CONCATENATE($F1312," ",$G1312),AllocFactorMatrix,(I$4+1),FALSE)*$E1318</f>
        <v>94540.040374505916</v>
      </c>
      <c r="J1312" s="51">
        <f>VLOOKUP(CONCATENATE($F1312," ",$G1312),AllocFactorMatrix,(J$4+1),FALSE)*$E1318</f>
        <v>22046.751950262238</v>
      </c>
      <c r="K1312" s="51">
        <f>VLOOKUP(CONCATENATE($F1312," ",$G1312),AllocFactorMatrix,(K$4+1),FALSE)*$E1318</f>
        <v>306.53715130544276</v>
      </c>
      <c r="L1312" s="51">
        <f>VLOOKUP(CONCATENATE($F1312," ",$G1312),AllocFactorMatrix,(L$4+1),FALSE)*$E1318</f>
        <v>42.692565484390329</v>
      </c>
      <c r="M1312" s="51">
        <f t="shared" si="645"/>
        <v>22395.98166705207</v>
      </c>
      <c r="N1312" s="51">
        <f>VLOOKUP(CONCATENATE($F1312," ",$G1312),AllocFactorMatrix,(N$4+1),FALSE)*$E1318</f>
        <v>13122.407481381111</v>
      </c>
      <c r="O1312" s="51">
        <f>VLOOKUP(CONCATENATE($F1312," ",$G1312),AllocFactorMatrix,(O$4+1),FALSE)*$E1318</f>
        <v>2351.4250008898985</v>
      </c>
      <c r="P1312" s="51">
        <f>VLOOKUP(CONCATENATE($F1312," ",$G1312),AllocFactorMatrix,(P$4+1),FALSE)*$E1318</f>
        <v>476.84499432322758</v>
      </c>
      <c r="Q1312" s="51">
        <f>VLOOKUP(CONCATENATE($F1312," ",$G1312),AllocFactorMatrix,(Q$4+1),FALSE)*$E1318</f>
        <v>18.107973019641886</v>
      </c>
      <c r="R1312" s="51">
        <f t="shared" ref="R1312:R1318" si="653">SUBTOTAL(9,N1312:Q1312)</f>
        <v>15968.785449613879</v>
      </c>
      <c r="S1312" s="51">
        <f>VLOOKUP(CONCATENATE($F1312," ",$G1312),AllocFactorMatrix,(S$4+1),FALSE)*$E1318</f>
        <v>621.44011861471404</v>
      </c>
      <c r="T1312" s="51">
        <f>VLOOKUP(CONCATENATE($F1312," ",$G1312),AllocFactorMatrix,(T$4+1),FALSE)*$E1318</f>
        <v>8389.8004516525489</v>
      </c>
      <c r="U1312" s="51">
        <f>VLOOKUP(CONCATENATE($F1312," ",$G1312),AllocFactorMatrix,(U$4+1),FALSE)*$E1318</f>
        <v>32087.618811354132</v>
      </c>
      <c r="V1312" s="51">
        <f>VLOOKUP(CONCATENATE($F1312," ",$G1312),AllocFactorMatrix,(V$4+1),FALSE)*$E1318</f>
        <v>5812.9697503999705</v>
      </c>
      <c r="W1312" s="51">
        <f t="shared" ref="W1312:W1318" si="654">SUBTOTAL(9,S1312:V1312)</f>
        <v>46911.829132021368</v>
      </c>
      <c r="X1312" s="51">
        <f>VLOOKUP(CONCATENATE($F1312," ",$G1312),AllocFactorMatrix,(X$4+1),FALSE)*$E1318</f>
        <v>3601.5708949820291</v>
      </c>
      <c r="Y1312" s="51">
        <f>VLOOKUP(CONCATENATE($F1312," ",$G1312),AllocFactorMatrix,(Y$4+1),FALSE)*$E1318</f>
        <v>71.932608417677358</v>
      </c>
      <c r="Z1312" s="51">
        <f t="shared" si="646"/>
        <v>3673.5035033997065</v>
      </c>
      <c r="AA1312" s="51">
        <f>VLOOKUP(CONCATENATE($F1312," ",$G1312),AllocFactorMatrix,(AA$4+1),FALSE)*$E1318</f>
        <v>47.510546738963683</v>
      </c>
      <c r="AB1312" s="51">
        <f>VLOOKUP(CONCATENATE($F1312," ",$G1312),AllocFactorMatrix,(AB$4+1),FALSE)*$E1318</f>
        <v>211.06889934742557</v>
      </c>
      <c r="AC1312" s="51">
        <f>VLOOKUP(CONCATENATE($F1312," ",$G1312),AllocFactorMatrix,(AC$4+1),FALSE)*$E1318</f>
        <v>43.30442732066156</v>
      </c>
    </row>
    <row r="1313" spans="1:29" s="48" customFormat="1" hidden="1" outlineLevel="1">
      <c r="A1313" s="154"/>
      <c r="B1313" s="97"/>
      <c r="C1313" s="88"/>
      <c r="D1313" s="88"/>
      <c r="F1313" s="175" t="str">
        <f>F1318</f>
        <v>TRANS_TOTAL</v>
      </c>
      <c r="G1313" s="52" t="str">
        <f>$G$10</f>
        <v>SUBTRAN</v>
      </c>
      <c r="H1313" s="50">
        <f t="shared" si="644"/>
        <v>50935.975999999988</v>
      </c>
      <c r="I1313" s="51">
        <f>VLOOKUP(CONCATENATE($F1313," ",$G1313),AllocFactorMatrix,(I$4+1),FALSE)*$E1318</f>
        <v>26025.908147088187</v>
      </c>
      <c r="J1313" s="51">
        <f>VLOOKUP(CONCATENATE($F1313," ",$G1313),AllocFactorMatrix,(J$4+1),FALSE)*$E1318</f>
        <v>6100.9125290671846</v>
      </c>
      <c r="K1313" s="51">
        <f>VLOOKUP(CONCATENATE($F1313," ",$G1313),AllocFactorMatrix,(K$4+1),FALSE)*$E1318</f>
        <v>85.227382298877814</v>
      </c>
      <c r="L1313" s="51">
        <f>VLOOKUP(CONCATENATE($F1313," ",$G1313),AllocFactorMatrix,(L$4+1),FALSE)*$E1318</f>
        <v>15.425760208234019</v>
      </c>
      <c r="M1313" s="51">
        <f t="shared" si="645"/>
        <v>6201.5656715742971</v>
      </c>
      <c r="N1313" s="51">
        <f>VLOOKUP(CONCATENATE($F1313," ",$G1313),AllocFactorMatrix,(N$4+1),FALSE)*$E1318</f>
        <v>3525.8909341318576</v>
      </c>
      <c r="O1313" s="51">
        <f>VLOOKUP(CONCATENATE($F1313," ",$G1313),AllocFactorMatrix,(O$4+1),FALSE)*$E1318</f>
        <v>633.58488670633483</v>
      </c>
      <c r="P1313" s="51">
        <f>VLOOKUP(CONCATENATE($F1313," ",$G1313),AllocFactorMatrix,(P$4+1),FALSE)*$E1318</f>
        <v>166.31114782031523</v>
      </c>
      <c r="Q1313" s="51">
        <f>VLOOKUP(CONCATENATE($F1313," ",$G1313),AllocFactorMatrix,(Q$4+1),FALSE)*$E1318</f>
        <v>0</v>
      </c>
      <c r="R1313" s="51">
        <f t="shared" si="653"/>
        <v>4325.7869686585082</v>
      </c>
      <c r="S1313" s="51">
        <f>VLOOKUP(CONCATENATE($F1313," ",$G1313),AllocFactorMatrix,(S$4+1),FALSE)*$E1318</f>
        <v>158.92683320421705</v>
      </c>
      <c r="T1313" s="51">
        <f>VLOOKUP(CONCATENATE($F1313," ",$G1313),AllocFactorMatrix,(T$4+1),FALSE)*$E1318</f>
        <v>2229.8975779602215</v>
      </c>
      <c r="U1313" s="51">
        <f>VLOOKUP(CONCATENATE($F1313," ",$G1313),AllocFactorMatrix,(U$4+1),FALSE)*$E1318</f>
        <v>10995.115173559981</v>
      </c>
      <c r="V1313" s="51">
        <f>VLOOKUP(CONCATENATE($F1313," ",$G1313),AllocFactorMatrix,(V$4+1),FALSE)*$E1318</f>
        <v>0</v>
      </c>
      <c r="W1313" s="51">
        <f t="shared" si="654"/>
        <v>13383.93958472442</v>
      </c>
      <c r="X1313" s="51">
        <f>VLOOKUP(CONCATENATE($F1313," ",$G1313),AllocFactorMatrix,(X$4+1),FALSE)*$E1318</f>
        <v>966.51783765969503</v>
      </c>
      <c r="Y1313" s="51">
        <f>VLOOKUP(CONCATENATE($F1313," ",$G1313),AllocFactorMatrix,(Y$4+1),FALSE)*$E1318</f>
        <v>19.406244888607837</v>
      </c>
      <c r="Z1313" s="51">
        <f t="shared" si="646"/>
        <v>985.92408254830286</v>
      </c>
      <c r="AA1313" s="51">
        <f>VLOOKUP(CONCATENATE($F1313," ",$G1313),AllocFactorMatrix,(AA$4+1),FALSE)*$E1318</f>
        <v>12.851545406274326</v>
      </c>
      <c r="AB1313" s="51">
        <f>VLOOKUP(CONCATENATE($F1313," ",$G1313),AllocFactorMatrix,(AB$4+1),FALSE)*$E1318</f>
        <v>0</v>
      </c>
      <c r="AC1313" s="51">
        <f>VLOOKUP(CONCATENATE($F1313," ",$G1313),AllocFactorMatrix,(AC$4+1),FALSE)*$E1318</f>
        <v>0</v>
      </c>
    </row>
    <row r="1314" spans="1:29" s="48" customFormat="1" hidden="1" outlineLevel="1">
      <c r="A1314" s="154"/>
      <c r="B1314" s="97"/>
      <c r="C1314" s="88"/>
      <c r="D1314" s="88"/>
      <c r="F1314" s="175" t="str">
        <f>F1318</f>
        <v>TRANS_TOTAL</v>
      </c>
      <c r="G1314" s="52" t="str">
        <f>$G$11</f>
        <v>DISTPRI</v>
      </c>
      <c r="H1314" s="50">
        <f t="shared" si="644"/>
        <v>0</v>
      </c>
      <c r="I1314" s="51">
        <f>VLOOKUP(CONCATENATE($F1314," ",$G1314),AllocFactorMatrix,(I$4+1),FALSE)*$E1318</f>
        <v>0</v>
      </c>
      <c r="J1314" s="51">
        <f>VLOOKUP(CONCATENATE($F1314," ",$G1314),AllocFactorMatrix,(J$4+1),FALSE)*$E1318</f>
        <v>0</v>
      </c>
      <c r="K1314" s="51">
        <f>VLOOKUP(CONCATENATE($F1314," ",$G1314),AllocFactorMatrix,(K$4+1),FALSE)*$E1318</f>
        <v>0</v>
      </c>
      <c r="L1314" s="51">
        <f>VLOOKUP(CONCATENATE($F1314," ",$G1314),AllocFactorMatrix,(L$4+1),FALSE)*$E1318</f>
        <v>0</v>
      </c>
      <c r="M1314" s="51">
        <f t="shared" si="645"/>
        <v>0</v>
      </c>
      <c r="N1314" s="51">
        <f>VLOOKUP(CONCATENATE($F1314," ",$G1314),AllocFactorMatrix,(N$4+1),FALSE)*$E1318</f>
        <v>0</v>
      </c>
      <c r="O1314" s="51">
        <f>VLOOKUP(CONCATENATE($F1314," ",$G1314),AllocFactorMatrix,(O$4+1),FALSE)*$E1318</f>
        <v>0</v>
      </c>
      <c r="P1314" s="51">
        <f>VLOOKUP(CONCATENATE($F1314," ",$G1314),AllocFactorMatrix,(P$4+1),FALSE)*$E1318</f>
        <v>0</v>
      </c>
      <c r="Q1314" s="51">
        <f>VLOOKUP(CONCATENATE($F1314," ",$G1314),AllocFactorMatrix,(Q$4+1),FALSE)*$E1318</f>
        <v>0</v>
      </c>
      <c r="R1314" s="51">
        <f t="shared" si="653"/>
        <v>0</v>
      </c>
      <c r="S1314" s="51">
        <f>VLOOKUP(CONCATENATE($F1314," ",$G1314),AllocFactorMatrix,(S$4+1),FALSE)*$E1318</f>
        <v>0</v>
      </c>
      <c r="T1314" s="51">
        <f>VLOOKUP(CONCATENATE($F1314," ",$G1314),AllocFactorMatrix,(T$4+1),FALSE)*$E1318</f>
        <v>0</v>
      </c>
      <c r="U1314" s="51">
        <f>VLOOKUP(CONCATENATE($F1314," ",$G1314),AllocFactorMatrix,(U$4+1),FALSE)*$E1318</f>
        <v>0</v>
      </c>
      <c r="V1314" s="51">
        <f>VLOOKUP(CONCATENATE($F1314," ",$G1314),AllocFactorMatrix,(V$4+1),FALSE)*$E1318</f>
        <v>0</v>
      </c>
      <c r="W1314" s="51">
        <f t="shared" si="654"/>
        <v>0</v>
      </c>
      <c r="X1314" s="51">
        <f>VLOOKUP(CONCATENATE($F1314," ",$G1314),AllocFactorMatrix,(X$4+1),FALSE)*$E1318</f>
        <v>0</v>
      </c>
      <c r="Y1314" s="51">
        <f>VLOOKUP(CONCATENATE($F1314," ",$G1314),AllocFactorMatrix,(Y$4+1),FALSE)*$E1318</f>
        <v>0</v>
      </c>
      <c r="Z1314" s="51">
        <f t="shared" si="646"/>
        <v>0</v>
      </c>
      <c r="AA1314" s="51">
        <f>VLOOKUP(CONCATENATE($F1314," ",$G1314),AllocFactorMatrix,(AA$4+1),FALSE)*$E1318</f>
        <v>0</v>
      </c>
      <c r="AB1314" s="51">
        <f>VLOOKUP(CONCATENATE($F1314," ",$G1314),AllocFactorMatrix,(AB$4+1),FALSE)*$E1318</f>
        <v>0</v>
      </c>
      <c r="AC1314" s="51">
        <f>VLOOKUP(CONCATENATE($F1314," ",$G1314),AllocFactorMatrix,(AC$4+1),FALSE)*$E1318</f>
        <v>0</v>
      </c>
    </row>
    <row r="1315" spans="1:29" s="48" customFormat="1" hidden="1" outlineLevel="1">
      <c r="A1315" s="154"/>
      <c r="B1315" s="97"/>
      <c r="C1315" s="88"/>
      <c r="D1315" s="88"/>
      <c r="F1315" s="175" t="str">
        <f>F1318</f>
        <v>TRANS_TOTAL</v>
      </c>
      <c r="G1315" s="52" t="str">
        <f>$G$12</f>
        <v>DISTSEC</v>
      </c>
      <c r="H1315" s="50">
        <f t="shared" si="644"/>
        <v>0</v>
      </c>
      <c r="I1315" s="51">
        <f>VLOOKUP(CONCATENATE($F1315," ",$G1315),AllocFactorMatrix,(I$4+1),FALSE)*$E1318</f>
        <v>0</v>
      </c>
      <c r="J1315" s="51">
        <f>VLOOKUP(CONCATENATE($F1315," ",$G1315),AllocFactorMatrix,(J$4+1),FALSE)*$E1318</f>
        <v>0</v>
      </c>
      <c r="K1315" s="51">
        <f>VLOOKUP(CONCATENATE($F1315," ",$G1315),AllocFactorMatrix,(K$4+1),FALSE)*$E1318</f>
        <v>0</v>
      </c>
      <c r="L1315" s="51">
        <f>VLOOKUP(CONCATENATE($F1315," ",$G1315),AllocFactorMatrix,(L$4+1),FALSE)*$E1318</f>
        <v>0</v>
      </c>
      <c r="M1315" s="51">
        <f t="shared" si="645"/>
        <v>0</v>
      </c>
      <c r="N1315" s="51">
        <f>VLOOKUP(CONCATENATE($F1315," ",$G1315),AllocFactorMatrix,(N$4+1),FALSE)*$E1318</f>
        <v>0</v>
      </c>
      <c r="O1315" s="51">
        <f>VLOOKUP(CONCATENATE($F1315," ",$G1315),AllocFactorMatrix,(O$4+1),FALSE)*$E1318</f>
        <v>0</v>
      </c>
      <c r="P1315" s="51">
        <f>VLOOKUP(CONCATENATE($F1315," ",$G1315),AllocFactorMatrix,(P$4+1),FALSE)*$E1318</f>
        <v>0</v>
      </c>
      <c r="Q1315" s="51">
        <f>VLOOKUP(CONCATENATE($F1315," ",$G1315),AllocFactorMatrix,(Q$4+1),FALSE)*$E1318</f>
        <v>0</v>
      </c>
      <c r="R1315" s="51">
        <f t="shared" si="653"/>
        <v>0</v>
      </c>
      <c r="S1315" s="51">
        <f>VLOOKUP(CONCATENATE($F1315," ",$G1315),AllocFactorMatrix,(S$4+1),FALSE)*$E1318</f>
        <v>0</v>
      </c>
      <c r="T1315" s="51">
        <f>VLOOKUP(CONCATENATE($F1315," ",$G1315),AllocFactorMatrix,(T$4+1),FALSE)*$E1318</f>
        <v>0</v>
      </c>
      <c r="U1315" s="51">
        <f>VLOOKUP(CONCATENATE($F1315," ",$G1315),AllocFactorMatrix,(U$4+1),FALSE)*$E1318</f>
        <v>0</v>
      </c>
      <c r="V1315" s="51">
        <f>VLOOKUP(CONCATENATE($F1315," ",$G1315),AllocFactorMatrix,(V$4+1),FALSE)*$E1318</f>
        <v>0</v>
      </c>
      <c r="W1315" s="51">
        <f t="shared" si="654"/>
        <v>0</v>
      </c>
      <c r="X1315" s="51">
        <f>VLOOKUP(CONCATENATE($F1315," ",$G1315),AllocFactorMatrix,(X$4+1),FALSE)*$E1318</f>
        <v>0</v>
      </c>
      <c r="Y1315" s="51">
        <f>VLOOKUP(CONCATENATE($F1315," ",$G1315),AllocFactorMatrix,(Y$4+1),FALSE)*$E1318</f>
        <v>0</v>
      </c>
      <c r="Z1315" s="51">
        <f t="shared" si="646"/>
        <v>0</v>
      </c>
      <c r="AA1315" s="51">
        <f>VLOOKUP(CONCATENATE($F1315," ",$G1315),AllocFactorMatrix,(AA$4+1),FALSE)*$E1318</f>
        <v>0</v>
      </c>
      <c r="AB1315" s="51">
        <f>VLOOKUP(CONCATENATE($F1315," ",$G1315),AllocFactorMatrix,(AB$4+1),FALSE)*$E1318</f>
        <v>0</v>
      </c>
      <c r="AC1315" s="51">
        <f>VLOOKUP(CONCATENATE($F1315," ",$G1315),AllocFactorMatrix,(AC$4+1),FALSE)*$E1318</f>
        <v>0</v>
      </c>
    </row>
    <row r="1316" spans="1:29" s="48" customFormat="1" hidden="1" outlineLevel="1">
      <c r="A1316" s="154"/>
      <c r="B1316" s="97"/>
      <c r="C1316" s="88"/>
      <c r="D1316" s="88"/>
      <c r="F1316" s="175" t="str">
        <f>F1318</f>
        <v>TRANS_TOTAL</v>
      </c>
      <c r="G1316" s="52" t="str">
        <f>$G$13</f>
        <v>ENERGY</v>
      </c>
      <c r="H1316" s="50">
        <f t="shared" si="644"/>
        <v>0</v>
      </c>
      <c r="I1316" s="51">
        <f>VLOOKUP(CONCATENATE($F1316," ",$G1316),AllocFactorMatrix,(I$4+1),FALSE)*$E1318</f>
        <v>0</v>
      </c>
      <c r="J1316" s="51">
        <f>VLOOKUP(CONCATENATE($F1316," ",$G1316),AllocFactorMatrix,(J$4+1),FALSE)*$E1318</f>
        <v>0</v>
      </c>
      <c r="K1316" s="51">
        <f>VLOOKUP(CONCATENATE($F1316," ",$G1316),AllocFactorMatrix,(K$4+1),FALSE)*$E1318</f>
        <v>0</v>
      </c>
      <c r="L1316" s="51">
        <f>VLOOKUP(CONCATENATE($F1316," ",$G1316),AllocFactorMatrix,(L$4+1),FALSE)*$E1318</f>
        <v>0</v>
      </c>
      <c r="M1316" s="51">
        <f t="shared" si="645"/>
        <v>0</v>
      </c>
      <c r="N1316" s="51">
        <f>VLOOKUP(CONCATENATE($F1316," ",$G1316),AllocFactorMatrix,(N$4+1),FALSE)*$E1318</f>
        <v>0</v>
      </c>
      <c r="O1316" s="51">
        <f>VLOOKUP(CONCATENATE($F1316," ",$G1316),AllocFactorMatrix,(O$4+1),FALSE)*$E1318</f>
        <v>0</v>
      </c>
      <c r="P1316" s="51">
        <f>VLOOKUP(CONCATENATE($F1316," ",$G1316),AllocFactorMatrix,(P$4+1),FALSE)*$E1318</f>
        <v>0</v>
      </c>
      <c r="Q1316" s="51">
        <f>VLOOKUP(CONCATENATE($F1316," ",$G1316),AllocFactorMatrix,(Q$4+1),FALSE)*$E1318</f>
        <v>0</v>
      </c>
      <c r="R1316" s="51">
        <f t="shared" si="653"/>
        <v>0</v>
      </c>
      <c r="S1316" s="51">
        <f>VLOOKUP(CONCATENATE($F1316," ",$G1316),AllocFactorMatrix,(S$4+1),FALSE)*$E1318</f>
        <v>0</v>
      </c>
      <c r="T1316" s="51">
        <f>VLOOKUP(CONCATENATE($F1316," ",$G1316),AllocFactorMatrix,(T$4+1),FALSE)*$E1318</f>
        <v>0</v>
      </c>
      <c r="U1316" s="51">
        <f>VLOOKUP(CONCATENATE($F1316," ",$G1316),AllocFactorMatrix,(U$4+1),FALSE)*$E1318</f>
        <v>0</v>
      </c>
      <c r="V1316" s="51">
        <f>VLOOKUP(CONCATENATE($F1316," ",$G1316),AllocFactorMatrix,(V$4+1),FALSE)*$E1318</f>
        <v>0</v>
      </c>
      <c r="W1316" s="51">
        <f t="shared" si="654"/>
        <v>0</v>
      </c>
      <c r="X1316" s="51">
        <f>VLOOKUP(CONCATENATE($F1316," ",$G1316),AllocFactorMatrix,(X$4+1),FALSE)*$E1318</f>
        <v>0</v>
      </c>
      <c r="Y1316" s="51">
        <f>VLOOKUP(CONCATENATE($F1316," ",$G1316),AllocFactorMatrix,(Y$4+1),FALSE)*$E1318</f>
        <v>0</v>
      </c>
      <c r="Z1316" s="51">
        <f t="shared" si="646"/>
        <v>0</v>
      </c>
      <c r="AA1316" s="51">
        <f>VLOOKUP(CONCATENATE($F1316," ",$G1316),AllocFactorMatrix,(AA$4+1),FALSE)*$E1318</f>
        <v>0</v>
      </c>
      <c r="AB1316" s="51">
        <f>VLOOKUP(CONCATENATE($F1316," ",$G1316),AllocFactorMatrix,(AB$4+1),FALSE)*$E1318</f>
        <v>0</v>
      </c>
      <c r="AC1316" s="51">
        <f>VLOOKUP(CONCATENATE($F1316," ",$G1316),AllocFactorMatrix,(AC$4+1),FALSE)*$E1318</f>
        <v>0</v>
      </c>
    </row>
    <row r="1317" spans="1:29" s="48" customFormat="1" hidden="1" outlineLevel="1">
      <c r="A1317" s="154"/>
      <c r="B1317" s="97"/>
      <c r="C1317" s="88"/>
      <c r="D1317" s="88"/>
      <c r="F1317" s="175" t="str">
        <f>F1318</f>
        <v>TRANS_TOTAL</v>
      </c>
      <c r="G1317" s="52" t="str">
        <f>$G$14</f>
        <v>CUSTOMER</v>
      </c>
      <c r="H1317" s="50">
        <f t="shared" si="644"/>
        <v>0</v>
      </c>
      <c r="I1317" s="51">
        <f>VLOOKUP(CONCATENATE($F1317," ",$G1317),AllocFactorMatrix,(I$4+1),FALSE)*$E1318</f>
        <v>0</v>
      </c>
      <c r="J1317" s="51">
        <f>VLOOKUP(CONCATENATE($F1317," ",$G1317),AllocFactorMatrix,(J$4+1),FALSE)*$E1318</f>
        <v>0</v>
      </c>
      <c r="K1317" s="51">
        <f>VLOOKUP(CONCATENATE($F1317," ",$G1317),AllocFactorMatrix,(K$4+1),FALSE)*$E1318</f>
        <v>0</v>
      </c>
      <c r="L1317" s="51">
        <f>VLOOKUP(CONCATENATE($F1317," ",$G1317),AllocFactorMatrix,(L$4+1),FALSE)*$E1318</f>
        <v>0</v>
      </c>
      <c r="M1317" s="51">
        <f t="shared" si="645"/>
        <v>0</v>
      </c>
      <c r="N1317" s="51">
        <f>VLOOKUP(CONCATENATE($F1317," ",$G1317),AllocFactorMatrix,(N$4+1),FALSE)*$E1318</f>
        <v>0</v>
      </c>
      <c r="O1317" s="51">
        <f>VLOOKUP(CONCATENATE($F1317," ",$G1317),AllocFactorMatrix,(O$4+1),FALSE)*$E1318</f>
        <v>0</v>
      </c>
      <c r="P1317" s="51">
        <f>VLOOKUP(CONCATENATE($F1317," ",$G1317),AllocFactorMatrix,(P$4+1),FALSE)*$E1318</f>
        <v>0</v>
      </c>
      <c r="Q1317" s="51">
        <f>VLOOKUP(CONCATENATE($F1317," ",$G1317),AllocFactorMatrix,(Q$4+1),FALSE)*$E1318</f>
        <v>0</v>
      </c>
      <c r="R1317" s="51">
        <f t="shared" si="653"/>
        <v>0</v>
      </c>
      <c r="S1317" s="51">
        <f>VLOOKUP(CONCATENATE($F1317," ",$G1317),AllocFactorMatrix,(S$4+1),FALSE)*$E1318</f>
        <v>0</v>
      </c>
      <c r="T1317" s="51">
        <f>VLOOKUP(CONCATENATE($F1317," ",$G1317),AllocFactorMatrix,(T$4+1),FALSE)*$E1318</f>
        <v>0</v>
      </c>
      <c r="U1317" s="51">
        <f>VLOOKUP(CONCATENATE($F1317," ",$G1317),AllocFactorMatrix,(U$4+1),FALSE)*$E1318</f>
        <v>0</v>
      </c>
      <c r="V1317" s="51">
        <f>VLOOKUP(CONCATENATE($F1317," ",$G1317),AllocFactorMatrix,(V$4+1),FALSE)*$E1318</f>
        <v>0</v>
      </c>
      <c r="W1317" s="51">
        <f t="shared" si="654"/>
        <v>0</v>
      </c>
      <c r="X1317" s="51">
        <f>VLOOKUP(CONCATENATE($F1317," ",$G1317),AllocFactorMatrix,(X$4+1),FALSE)*$E1318</f>
        <v>0</v>
      </c>
      <c r="Y1317" s="51">
        <f>VLOOKUP(CONCATENATE($F1317," ",$G1317),AllocFactorMatrix,(Y$4+1),FALSE)*$E1318</f>
        <v>0</v>
      </c>
      <c r="Z1317" s="51">
        <f t="shared" si="646"/>
        <v>0</v>
      </c>
      <c r="AA1317" s="51">
        <f>VLOOKUP(CONCATENATE($F1317," ",$G1317),AllocFactorMatrix,(AA$4+1),FALSE)*$E1318</f>
        <v>0</v>
      </c>
      <c r="AB1317" s="51">
        <f>VLOOKUP(CONCATENATE($F1317," ",$G1317),AllocFactorMatrix,(AB$4+1),FALSE)*$E1318</f>
        <v>0</v>
      </c>
      <c r="AC1317" s="51">
        <f>VLOOKUP(CONCATENATE($F1317," ",$G1317),AllocFactorMatrix,(AC$4+1),FALSE)*$E1318</f>
        <v>0</v>
      </c>
    </row>
    <row r="1318" spans="1:29" s="48" customFormat="1" collapsed="1">
      <c r="A1318" s="154"/>
      <c r="B1318" s="97"/>
      <c r="C1318" s="88"/>
      <c r="D1318" s="88" t="s">
        <v>477</v>
      </c>
      <c r="E1318" s="60">
        <v>234728</v>
      </c>
      <c r="F1318" s="94" t="s">
        <v>191</v>
      </c>
      <c r="G1318" s="52" t="str">
        <f>$G$15</f>
        <v>TOTAL</v>
      </c>
      <c r="H1318" s="50">
        <f t="shared" si="644"/>
        <v>234727.99999999994</v>
      </c>
      <c r="I1318" s="51">
        <f>VLOOKUP(CONCATENATE($F1318," ",$G1318),AllocFactorMatrix,(I$4+1),FALSE)*$E1318</f>
        <v>120565.94852159409</v>
      </c>
      <c r="J1318" s="51">
        <f>VLOOKUP(CONCATENATE($F1318," ",$G1318),AllocFactorMatrix,(J$4+1),FALSE)*$E1318</f>
        <v>28147.664479329422</v>
      </c>
      <c r="K1318" s="51">
        <f>VLOOKUP(CONCATENATE($F1318," ",$G1318),AllocFactorMatrix,(K$4+1),FALSE)*$E1318</f>
        <v>391.76453360432055</v>
      </c>
      <c r="L1318" s="51">
        <f>VLOOKUP(CONCATENATE($F1318," ",$G1318),AllocFactorMatrix,(L$4+1),FALSE)*$E1318</f>
        <v>58.118325692624346</v>
      </c>
      <c r="M1318" s="51">
        <f t="shared" si="645"/>
        <v>28597.547338626366</v>
      </c>
      <c r="N1318" s="51">
        <f>VLOOKUP(CONCATENATE($F1318," ",$G1318),AllocFactorMatrix,(N$4+1),FALSE)*$E1318</f>
        <v>16648.298415512971</v>
      </c>
      <c r="O1318" s="51">
        <f>VLOOKUP(CONCATENATE($F1318," ",$G1318),AllocFactorMatrix,(O$4+1),FALSE)*$E1318</f>
        <v>2985.0098875962331</v>
      </c>
      <c r="P1318" s="51">
        <f>VLOOKUP(CONCATENATE($F1318," ",$G1318),AllocFactorMatrix,(P$4+1),FALSE)*$E1318</f>
        <v>643.15614214354287</v>
      </c>
      <c r="Q1318" s="51">
        <f>VLOOKUP(CONCATENATE($F1318," ",$G1318),AllocFactorMatrix,(Q$4+1),FALSE)*$E1318</f>
        <v>18.107973019641886</v>
      </c>
      <c r="R1318" s="51">
        <f t="shared" si="653"/>
        <v>20294.57241827239</v>
      </c>
      <c r="S1318" s="51">
        <f>VLOOKUP(CONCATENATE($F1318," ",$G1318),AllocFactorMatrix,(S$4+1),FALSE)*$E1318</f>
        <v>780.36695181893106</v>
      </c>
      <c r="T1318" s="51">
        <f>VLOOKUP(CONCATENATE($F1318," ",$G1318),AllocFactorMatrix,(T$4+1),FALSE)*$E1318</f>
        <v>10619.698029612769</v>
      </c>
      <c r="U1318" s="51">
        <f>VLOOKUP(CONCATENATE($F1318," ",$G1318),AllocFactorMatrix,(U$4+1),FALSE)*$E1318</f>
        <v>43082.733984914114</v>
      </c>
      <c r="V1318" s="51">
        <f>VLOOKUP(CONCATENATE($F1318," ",$G1318),AllocFactorMatrix,(V$4+1),FALSE)*$E1318</f>
        <v>5812.9697503999705</v>
      </c>
      <c r="W1318" s="51">
        <f t="shared" si="654"/>
        <v>60295.768716745784</v>
      </c>
      <c r="X1318" s="51">
        <f>VLOOKUP(CONCATENATE($F1318," ",$G1318),AllocFactorMatrix,(X$4+1),FALSE)*$E1318</f>
        <v>4568.0887326417242</v>
      </c>
      <c r="Y1318" s="51">
        <f>VLOOKUP(CONCATENATE($F1318," ",$G1318),AllocFactorMatrix,(Y$4+1),FALSE)*$E1318</f>
        <v>91.338853306285188</v>
      </c>
      <c r="Z1318" s="51">
        <f t="shared" si="646"/>
        <v>4659.4275859480094</v>
      </c>
      <c r="AA1318" s="51">
        <f>VLOOKUP(CONCATENATE($F1318," ",$G1318),AllocFactorMatrix,(AA$4+1),FALSE)*$E1318</f>
        <v>60.362092145238009</v>
      </c>
      <c r="AB1318" s="51">
        <f>VLOOKUP(CONCATENATE($F1318," ",$G1318),AllocFactorMatrix,(AB$4+1),FALSE)*$E1318</f>
        <v>211.06889934742557</v>
      </c>
      <c r="AC1318" s="51">
        <f>VLOOKUP(CONCATENATE($F1318," ",$G1318),AllocFactorMatrix,(AC$4+1),FALSE)*$E1318</f>
        <v>43.30442732066156</v>
      </c>
    </row>
    <row r="1319" spans="1:29" s="48" customFormat="1" hidden="1" outlineLevel="1">
      <c r="A1319" s="53"/>
      <c r="B1319" s="104"/>
      <c r="C1319" s="52"/>
      <c r="D1319" s="52"/>
      <c r="F1319" s="175" t="str">
        <f>F1326</f>
        <v>TRANS_TOTAL</v>
      </c>
      <c r="G1319" s="52" t="str">
        <f>$G$8</f>
        <v>PRODUCTION</v>
      </c>
      <c r="H1319" s="50">
        <f t="shared" ref="H1319:H1350" si="655">SUBTOTAL(9,I1319:AC1319)</f>
        <v>0</v>
      </c>
      <c r="I1319" s="51">
        <f>VLOOKUP(CONCATENATE($F1319," ",$G1319),AllocFactorMatrix,(I$4+1),FALSE)*$E1326</f>
        <v>0</v>
      </c>
      <c r="J1319" s="51">
        <f>VLOOKUP(CONCATENATE($F1319," ",$G1319),AllocFactorMatrix,(J$4+1),FALSE)*$E1326</f>
        <v>0</v>
      </c>
      <c r="K1319" s="51">
        <f>VLOOKUP(CONCATENATE($F1319," ",$G1319),AllocFactorMatrix,(K$4+1),FALSE)*$E1326</f>
        <v>0</v>
      </c>
      <c r="L1319" s="51">
        <f>VLOOKUP(CONCATENATE($F1319," ",$G1319),AllocFactorMatrix,(L$4+1),FALSE)*$E1326</f>
        <v>0</v>
      </c>
      <c r="M1319" s="51">
        <f t="shared" ref="M1319:M1350" si="656">SUBTOTAL(9,J1319:L1319)</f>
        <v>0</v>
      </c>
      <c r="N1319" s="51">
        <f>VLOOKUP(CONCATENATE($F1319," ",$G1319),AllocFactorMatrix,(N$4+1),FALSE)*$E1326</f>
        <v>0</v>
      </c>
      <c r="O1319" s="51">
        <f>VLOOKUP(CONCATENATE($F1319," ",$G1319),AllocFactorMatrix,(O$4+1),FALSE)*$E1326</f>
        <v>0</v>
      </c>
      <c r="P1319" s="51">
        <f>VLOOKUP(CONCATENATE($F1319," ",$G1319),AllocFactorMatrix,(P$4+1),FALSE)*$E1326</f>
        <v>0</v>
      </c>
      <c r="Q1319" s="51">
        <f>VLOOKUP(CONCATENATE($F1319," ",$G1319),AllocFactorMatrix,(Q$4+1),FALSE)*$E1326</f>
        <v>0</v>
      </c>
      <c r="R1319" s="51">
        <f>SUBTOTAL(9,N1319:Q1319)</f>
        <v>0</v>
      </c>
      <c r="S1319" s="51">
        <f>VLOOKUP(CONCATENATE($F1319," ",$G1319),AllocFactorMatrix,(S$4+1),FALSE)*$E1326</f>
        <v>0</v>
      </c>
      <c r="T1319" s="51">
        <f>VLOOKUP(CONCATENATE($F1319," ",$G1319),AllocFactorMatrix,(T$4+1),FALSE)*$E1326</f>
        <v>0</v>
      </c>
      <c r="U1319" s="51">
        <f>VLOOKUP(CONCATENATE($F1319," ",$G1319),AllocFactorMatrix,(U$4+1),FALSE)*$E1326</f>
        <v>0</v>
      </c>
      <c r="V1319" s="51">
        <f>VLOOKUP(CONCATENATE($F1319," ",$G1319),AllocFactorMatrix,(V$4+1),FALSE)*$E1326</f>
        <v>0</v>
      </c>
      <c r="W1319" s="51">
        <f>SUBTOTAL(9,S1319:V1319)</f>
        <v>0</v>
      </c>
      <c r="X1319" s="51">
        <f>VLOOKUP(CONCATENATE($F1319," ",$G1319),AllocFactorMatrix,(X$4+1),FALSE)*$E1326</f>
        <v>0</v>
      </c>
      <c r="Y1319" s="51">
        <f>VLOOKUP(CONCATENATE($F1319," ",$G1319),AllocFactorMatrix,(Y$4+1),FALSE)*$E1326</f>
        <v>0</v>
      </c>
      <c r="Z1319" s="51">
        <f t="shared" ref="Z1319:Z1350" si="657">SUBTOTAL(9,X1319:Y1319)</f>
        <v>0</v>
      </c>
      <c r="AA1319" s="51">
        <f>VLOOKUP(CONCATENATE($F1319," ",$G1319),AllocFactorMatrix,(AA$4+1),FALSE)*$E1326</f>
        <v>0</v>
      </c>
      <c r="AB1319" s="51">
        <f>VLOOKUP(CONCATENATE($F1319," ",$G1319),AllocFactorMatrix,(AB$4+1),FALSE)*$E1326</f>
        <v>0</v>
      </c>
      <c r="AC1319" s="51">
        <f>VLOOKUP(CONCATENATE($F1319," ",$G1319),AllocFactorMatrix,(AC$4+1),FALSE)*$E1326</f>
        <v>0</v>
      </c>
    </row>
    <row r="1320" spans="1:29" s="48" customFormat="1" hidden="1" outlineLevel="1">
      <c r="A1320" s="53"/>
      <c r="B1320" s="104"/>
      <c r="C1320" s="52"/>
      <c r="D1320" s="52"/>
      <c r="F1320" s="175" t="str">
        <f>F1326</f>
        <v>TRANS_TOTAL</v>
      </c>
      <c r="G1320" s="52" t="str">
        <f>$G$9</f>
        <v>BULKTRAN</v>
      </c>
      <c r="H1320" s="50">
        <f t="shared" si="655"/>
        <v>13500.485999999997</v>
      </c>
      <c r="I1320" s="51">
        <f>VLOOKUP(CONCATENATE($F1320," ",$G1320),AllocFactorMatrix,(I$4+1),FALSE)*$E1326</f>
        <v>6944.460721078146</v>
      </c>
      <c r="J1320" s="51">
        <f>VLOOKUP(CONCATENATE($F1320," ",$G1320),AllocFactorMatrix,(J$4+1),FALSE)*$E1326</f>
        <v>1619.4493078219109</v>
      </c>
      <c r="K1320" s="51">
        <f>VLOOKUP(CONCATENATE($F1320," ",$G1320),AllocFactorMatrix,(K$4+1),FALSE)*$E1326</f>
        <v>22.516757961591477</v>
      </c>
      <c r="L1320" s="51">
        <f>VLOOKUP(CONCATENATE($F1320," ",$G1320),AllocFactorMatrix,(L$4+1),FALSE)*$E1326</f>
        <v>3.1359923574599451</v>
      </c>
      <c r="M1320" s="51">
        <f t="shared" si="656"/>
        <v>1645.1020581409625</v>
      </c>
      <c r="N1320" s="51">
        <f>VLOOKUP(CONCATENATE($F1320," ",$G1320),AllocFactorMatrix,(N$4+1),FALSE)*$E1326</f>
        <v>963.90950288833517</v>
      </c>
      <c r="O1320" s="51">
        <f>VLOOKUP(CONCATENATE($F1320," ",$G1320),AllocFactorMatrix,(O$4+1),FALSE)*$E1326</f>
        <v>172.72447200736011</v>
      </c>
      <c r="P1320" s="51">
        <f>VLOOKUP(CONCATENATE($F1320," ",$G1320),AllocFactorMatrix,(P$4+1),FALSE)*$E1326</f>
        <v>35.026760301800763</v>
      </c>
      <c r="Q1320" s="51">
        <f>VLOOKUP(CONCATENATE($F1320," ",$G1320),AllocFactorMatrix,(Q$4+1),FALSE)*$E1326</f>
        <v>1.3301253825903403</v>
      </c>
      <c r="R1320" s="51">
        <f t="shared" ref="R1320:R1326" si="658">SUBTOTAL(9,N1320:Q1320)</f>
        <v>1172.9908605800863</v>
      </c>
      <c r="S1320" s="51">
        <f>VLOOKUP(CONCATENATE($F1320," ",$G1320),AllocFactorMatrix,(S$4+1),FALSE)*$E1326</f>
        <v>45.64802888941626</v>
      </c>
      <c r="T1320" s="51">
        <f>VLOOKUP(CONCATENATE($F1320," ",$G1320),AllocFactorMatrix,(T$4+1),FALSE)*$E1326</f>
        <v>616.27474944358255</v>
      </c>
      <c r="U1320" s="51">
        <f>VLOOKUP(CONCATENATE($F1320," ",$G1320),AllocFactorMatrix,(U$4+1),FALSE)*$E1326</f>
        <v>2357.0035255502876</v>
      </c>
      <c r="V1320" s="51">
        <f>VLOOKUP(CONCATENATE($F1320," ",$G1320),AllocFactorMatrix,(V$4+1),FALSE)*$E1326</f>
        <v>426.99304913089321</v>
      </c>
      <c r="W1320" s="51">
        <f t="shared" ref="W1320:W1326" si="659">SUBTOTAL(9,S1320:V1320)</f>
        <v>3445.9193530141797</v>
      </c>
      <c r="X1320" s="51">
        <f>VLOOKUP(CONCATENATE($F1320," ",$G1320),AllocFactorMatrix,(X$4+1),FALSE)*$E1326</f>
        <v>264.55423030605698</v>
      </c>
      <c r="Y1320" s="51">
        <f>VLOOKUP(CONCATENATE($F1320," ",$G1320),AllocFactorMatrix,(Y$4+1),FALSE)*$E1326</f>
        <v>5.2838265325721387</v>
      </c>
      <c r="Z1320" s="51">
        <f t="shared" si="657"/>
        <v>269.83805683862914</v>
      </c>
      <c r="AA1320" s="51">
        <f>VLOOKUP(CONCATENATE($F1320," ",$G1320),AllocFactorMatrix,(AA$4+1),FALSE)*$E1326</f>
        <v>3.4898982945077357</v>
      </c>
      <c r="AB1320" s="51">
        <f>VLOOKUP(CONCATENATE($F1320," ",$G1320),AllocFactorMatrix,(AB$4+1),FALSE)*$E1326</f>
        <v>15.504115242102824</v>
      </c>
      <c r="AC1320" s="51">
        <f>VLOOKUP(CONCATENATE($F1320," ",$G1320),AllocFactorMatrix,(AC$4+1),FALSE)*$E1326</f>
        <v>3.1809368113852909</v>
      </c>
    </row>
    <row r="1321" spans="1:29" s="48" customFormat="1" hidden="1" outlineLevel="1">
      <c r="A1321" s="53"/>
      <c r="B1321" s="104"/>
      <c r="C1321" s="52"/>
      <c r="D1321" s="52"/>
      <c r="F1321" s="175" t="str">
        <f>F1326</f>
        <v>TRANS_TOTAL</v>
      </c>
      <c r="G1321" s="52" t="str">
        <f>$G$10</f>
        <v>SUBTRAN</v>
      </c>
      <c r="H1321" s="50">
        <f t="shared" si="655"/>
        <v>3741.5139999999997</v>
      </c>
      <c r="I1321" s="51">
        <f>VLOOKUP(CONCATENATE($F1321," ",$G1321),AllocFactorMatrix,(I$4+1),FALSE)*$E1326</f>
        <v>1911.7391545622784</v>
      </c>
      <c r="J1321" s="51">
        <f>VLOOKUP(CONCATENATE($F1321," ",$G1321),AllocFactorMatrix,(J$4+1),FALSE)*$E1326</f>
        <v>448.14395311243817</v>
      </c>
      <c r="K1321" s="51">
        <f>VLOOKUP(CONCATENATE($F1321," ",$G1321),AllocFactorMatrix,(K$4+1),FALSE)*$E1326</f>
        <v>6.2603972495707847</v>
      </c>
      <c r="L1321" s="51">
        <f>VLOOKUP(CONCATENATE($F1321," ",$G1321),AllocFactorMatrix,(L$4+1),FALSE)*$E1326</f>
        <v>1.1331028147914648</v>
      </c>
      <c r="M1321" s="51">
        <f t="shared" si="656"/>
        <v>455.5374531768004</v>
      </c>
      <c r="N1321" s="51">
        <f>VLOOKUP(CONCATENATE($F1321," ",$G1321),AllocFactorMatrix,(N$4+1),FALSE)*$E1326</f>
        <v>258.9951411263313</v>
      </c>
      <c r="O1321" s="51">
        <f>VLOOKUP(CONCATENATE($F1321," ",$G1321),AllocFactorMatrix,(O$4+1),FALSE)*$E1326</f>
        <v>46.540125662854983</v>
      </c>
      <c r="P1321" s="51">
        <f>VLOOKUP(CONCATENATE($F1321," ",$G1321),AllocFactorMatrix,(P$4+1),FALSE)*$E1326</f>
        <v>12.216424162084946</v>
      </c>
      <c r="Q1321" s="51">
        <f>VLOOKUP(CONCATENATE($F1321," ",$G1321),AllocFactorMatrix,(Q$4+1),FALSE)*$E1326</f>
        <v>0</v>
      </c>
      <c r="R1321" s="51">
        <f t="shared" si="658"/>
        <v>317.7516909512712</v>
      </c>
      <c r="S1321" s="51">
        <f>VLOOKUP(CONCATENATE($F1321," ",$G1321),AllocFactorMatrix,(S$4+1),FALSE)*$E1326</f>
        <v>11.674007609263107</v>
      </c>
      <c r="T1321" s="51">
        <f>VLOOKUP(CONCATENATE($F1321," ",$G1321),AllocFactorMatrix,(T$4+1),FALSE)*$E1326</f>
        <v>163.79764680477038</v>
      </c>
      <c r="U1321" s="51">
        <f>VLOOKUP(CONCATENATE($F1321," ",$G1321),AllocFactorMatrix,(U$4+1),FALSE)*$E1326</f>
        <v>807.64875013854851</v>
      </c>
      <c r="V1321" s="51">
        <f>VLOOKUP(CONCATENATE($F1321," ",$G1321),AllocFactorMatrix,(V$4+1),FALSE)*$E1326</f>
        <v>0</v>
      </c>
      <c r="W1321" s="51">
        <f t="shared" si="659"/>
        <v>983.12040455258193</v>
      </c>
      <c r="X1321" s="51">
        <f>VLOOKUP(CONCATENATE($F1321," ",$G1321),AllocFactorMatrix,(X$4+1),FALSE)*$E1326</f>
        <v>70.995793245494625</v>
      </c>
      <c r="Y1321" s="51">
        <f>VLOOKUP(CONCATENATE($F1321," ",$G1321),AllocFactorMatrix,(Y$4+1),FALSE)*$E1326</f>
        <v>1.4254902456007648</v>
      </c>
      <c r="Z1321" s="51">
        <f t="shared" si="657"/>
        <v>72.421283491095394</v>
      </c>
      <c r="AA1321" s="51">
        <f>VLOOKUP(CONCATENATE($F1321," ",$G1321),AllocFactorMatrix,(AA$4+1),FALSE)*$E1326</f>
        <v>0.94401326597160096</v>
      </c>
      <c r="AB1321" s="51">
        <f>VLOOKUP(CONCATENATE($F1321," ",$G1321),AllocFactorMatrix,(AB$4+1),FALSE)*$E1326</f>
        <v>0</v>
      </c>
      <c r="AC1321" s="51">
        <f>VLOOKUP(CONCATENATE($F1321," ",$G1321),AllocFactorMatrix,(AC$4+1),FALSE)*$E1326</f>
        <v>0</v>
      </c>
    </row>
    <row r="1322" spans="1:29" s="48" customFormat="1" hidden="1" outlineLevel="1">
      <c r="A1322" s="53"/>
      <c r="B1322" s="104"/>
      <c r="C1322" s="52"/>
      <c r="D1322" s="52"/>
      <c r="F1322" s="175" t="str">
        <f>F1326</f>
        <v>TRANS_TOTAL</v>
      </c>
      <c r="G1322" s="52" t="str">
        <f>$G$11</f>
        <v>DISTPRI</v>
      </c>
      <c r="H1322" s="50">
        <f t="shared" si="655"/>
        <v>0</v>
      </c>
      <c r="I1322" s="51">
        <f>VLOOKUP(CONCATENATE($F1322," ",$G1322),AllocFactorMatrix,(I$4+1),FALSE)*$E1326</f>
        <v>0</v>
      </c>
      <c r="J1322" s="51">
        <f>VLOOKUP(CONCATENATE($F1322," ",$G1322),AllocFactorMatrix,(J$4+1),FALSE)*$E1326</f>
        <v>0</v>
      </c>
      <c r="K1322" s="51">
        <f>VLOOKUP(CONCATENATE($F1322," ",$G1322),AllocFactorMatrix,(K$4+1),FALSE)*$E1326</f>
        <v>0</v>
      </c>
      <c r="L1322" s="51">
        <f>VLOOKUP(CONCATENATE($F1322," ",$G1322),AllocFactorMatrix,(L$4+1),FALSE)*$E1326</f>
        <v>0</v>
      </c>
      <c r="M1322" s="51">
        <f t="shared" si="656"/>
        <v>0</v>
      </c>
      <c r="N1322" s="51">
        <f>VLOOKUP(CONCATENATE($F1322," ",$G1322),AllocFactorMatrix,(N$4+1),FALSE)*$E1326</f>
        <v>0</v>
      </c>
      <c r="O1322" s="51">
        <f>VLOOKUP(CONCATENATE($F1322," ",$G1322),AllocFactorMatrix,(O$4+1),FALSE)*$E1326</f>
        <v>0</v>
      </c>
      <c r="P1322" s="51">
        <f>VLOOKUP(CONCATENATE($F1322," ",$G1322),AllocFactorMatrix,(P$4+1),FALSE)*$E1326</f>
        <v>0</v>
      </c>
      <c r="Q1322" s="51">
        <f>VLOOKUP(CONCATENATE($F1322," ",$G1322),AllocFactorMatrix,(Q$4+1),FALSE)*$E1326</f>
        <v>0</v>
      </c>
      <c r="R1322" s="51">
        <f t="shared" si="658"/>
        <v>0</v>
      </c>
      <c r="S1322" s="51">
        <f>VLOOKUP(CONCATENATE($F1322," ",$G1322),AllocFactorMatrix,(S$4+1),FALSE)*$E1326</f>
        <v>0</v>
      </c>
      <c r="T1322" s="51">
        <f>VLOOKUP(CONCATENATE($F1322," ",$G1322),AllocFactorMatrix,(T$4+1),FALSE)*$E1326</f>
        <v>0</v>
      </c>
      <c r="U1322" s="51">
        <f>VLOOKUP(CONCATENATE($F1322," ",$G1322),AllocFactorMatrix,(U$4+1),FALSE)*$E1326</f>
        <v>0</v>
      </c>
      <c r="V1322" s="51">
        <f>VLOOKUP(CONCATENATE($F1322," ",$G1322),AllocFactorMatrix,(V$4+1),FALSE)*$E1326</f>
        <v>0</v>
      </c>
      <c r="W1322" s="51">
        <f t="shared" si="659"/>
        <v>0</v>
      </c>
      <c r="X1322" s="51">
        <f>VLOOKUP(CONCATENATE($F1322," ",$G1322),AllocFactorMatrix,(X$4+1),FALSE)*$E1326</f>
        <v>0</v>
      </c>
      <c r="Y1322" s="51">
        <f>VLOOKUP(CONCATENATE($F1322," ",$G1322),AllocFactorMatrix,(Y$4+1),FALSE)*$E1326</f>
        <v>0</v>
      </c>
      <c r="Z1322" s="51">
        <f t="shared" si="657"/>
        <v>0</v>
      </c>
      <c r="AA1322" s="51">
        <f>VLOOKUP(CONCATENATE($F1322," ",$G1322),AllocFactorMatrix,(AA$4+1),FALSE)*$E1326</f>
        <v>0</v>
      </c>
      <c r="AB1322" s="51">
        <f>VLOOKUP(CONCATENATE($F1322," ",$G1322),AllocFactorMatrix,(AB$4+1),FALSE)*$E1326</f>
        <v>0</v>
      </c>
      <c r="AC1322" s="51">
        <f>VLOOKUP(CONCATENATE($F1322," ",$G1322),AllocFactorMatrix,(AC$4+1),FALSE)*$E1326</f>
        <v>0</v>
      </c>
    </row>
    <row r="1323" spans="1:29" s="48" customFormat="1" hidden="1" outlineLevel="1">
      <c r="A1323" s="53"/>
      <c r="B1323" s="104"/>
      <c r="C1323" s="52"/>
      <c r="D1323" s="52"/>
      <c r="F1323" s="175" t="str">
        <f>F1326</f>
        <v>TRANS_TOTAL</v>
      </c>
      <c r="G1323" s="52" t="str">
        <f>$G$12</f>
        <v>DISTSEC</v>
      </c>
      <c r="H1323" s="50">
        <f t="shared" si="655"/>
        <v>0</v>
      </c>
      <c r="I1323" s="51">
        <f>VLOOKUP(CONCATENATE($F1323," ",$G1323),AllocFactorMatrix,(I$4+1),FALSE)*$E1326</f>
        <v>0</v>
      </c>
      <c r="J1323" s="51">
        <f>VLOOKUP(CONCATENATE($F1323," ",$G1323),AllocFactorMatrix,(J$4+1),FALSE)*$E1326</f>
        <v>0</v>
      </c>
      <c r="K1323" s="51">
        <f>VLOOKUP(CONCATENATE($F1323," ",$G1323),AllocFactorMatrix,(K$4+1),FALSE)*$E1326</f>
        <v>0</v>
      </c>
      <c r="L1323" s="51">
        <f>VLOOKUP(CONCATENATE($F1323," ",$G1323),AllocFactorMatrix,(L$4+1),FALSE)*$E1326</f>
        <v>0</v>
      </c>
      <c r="M1323" s="51">
        <f t="shared" si="656"/>
        <v>0</v>
      </c>
      <c r="N1323" s="51">
        <f>VLOOKUP(CONCATENATE($F1323," ",$G1323),AllocFactorMatrix,(N$4+1),FALSE)*$E1326</f>
        <v>0</v>
      </c>
      <c r="O1323" s="51">
        <f>VLOOKUP(CONCATENATE($F1323," ",$G1323),AllocFactorMatrix,(O$4+1),FALSE)*$E1326</f>
        <v>0</v>
      </c>
      <c r="P1323" s="51">
        <f>VLOOKUP(CONCATENATE($F1323," ",$G1323),AllocFactorMatrix,(P$4+1),FALSE)*$E1326</f>
        <v>0</v>
      </c>
      <c r="Q1323" s="51">
        <f>VLOOKUP(CONCATENATE($F1323," ",$G1323),AllocFactorMatrix,(Q$4+1),FALSE)*$E1326</f>
        <v>0</v>
      </c>
      <c r="R1323" s="51">
        <f t="shared" si="658"/>
        <v>0</v>
      </c>
      <c r="S1323" s="51">
        <f>VLOOKUP(CONCATENATE($F1323," ",$G1323),AllocFactorMatrix,(S$4+1),FALSE)*$E1326</f>
        <v>0</v>
      </c>
      <c r="T1323" s="51">
        <f>VLOOKUP(CONCATENATE($F1323," ",$G1323),AllocFactorMatrix,(T$4+1),FALSE)*$E1326</f>
        <v>0</v>
      </c>
      <c r="U1323" s="51">
        <f>VLOOKUP(CONCATENATE($F1323," ",$G1323),AllocFactorMatrix,(U$4+1),FALSE)*$E1326</f>
        <v>0</v>
      </c>
      <c r="V1323" s="51">
        <f>VLOOKUP(CONCATENATE($F1323," ",$G1323),AllocFactorMatrix,(V$4+1),FALSE)*$E1326</f>
        <v>0</v>
      </c>
      <c r="W1323" s="51">
        <f t="shared" si="659"/>
        <v>0</v>
      </c>
      <c r="X1323" s="51">
        <f>VLOOKUP(CONCATENATE($F1323," ",$G1323),AllocFactorMatrix,(X$4+1),FALSE)*$E1326</f>
        <v>0</v>
      </c>
      <c r="Y1323" s="51">
        <f>VLOOKUP(CONCATENATE($F1323," ",$G1323),AllocFactorMatrix,(Y$4+1),FALSE)*$E1326</f>
        <v>0</v>
      </c>
      <c r="Z1323" s="51">
        <f t="shared" si="657"/>
        <v>0</v>
      </c>
      <c r="AA1323" s="51">
        <f>VLOOKUP(CONCATENATE($F1323," ",$G1323),AllocFactorMatrix,(AA$4+1),FALSE)*$E1326</f>
        <v>0</v>
      </c>
      <c r="AB1323" s="51">
        <f>VLOOKUP(CONCATENATE($F1323," ",$G1323),AllocFactorMatrix,(AB$4+1),FALSE)*$E1326</f>
        <v>0</v>
      </c>
      <c r="AC1323" s="51">
        <f>VLOOKUP(CONCATENATE($F1323," ",$G1323),AllocFactorMatrix,(AC$4+1),FALSE)*$E1326</f>
        <v>0</v>
      </c>
    </row>
    <row r="1324" spans="1:29" s="48" customFormat="1" hidden="1" outlineLevel="1">
      <c r="A1324" s="53"/>
      <c r="B1324" s="104"/>
      <c r="C1324" s="52"/>
      <c r="D1324" s="52"/>
      <c r="F1324" s="175" t="str">
        <f>F1326</f>
        <v>TRANS_TOTAL</v>
      </c>
      <c r="G1324" s="52" t="str">
        <f>$G$13</f>
        <v>ENERGY</v>
      </c>
      <c r="H1324" s="50">
        <f t="shared" si="655"/>
        <v>0</v>
      </c>
      <c r="I1324" s="51">
        <f>VLOOKUP(CONCATENATE($F1324," ",$G1324),AllocFactorMatrix,(I$4+1),FALSE)*$E1326</f>
        <v>0</v>
      </c>
      <c r="J1324" s="51">
        <f>VLOOKUP(CONCATENATE($F1324," ",$G1324),AllocFactorMatrix,(J$4+1),FALSE)*$E1326</f>
        <v>0</v>
      </c>
      <c r="K1324" s="51">
        <f>VLOOKUP(CONCATENATE($F1324," ",$G1324),AllocFactorMatrix,(K$4+1),FALSE)*$E1326</f>
        <v>0</v>
      </c>
      <c r="L1324" s="51">
        <f>VLOOKUP(CONCATENATE($F1324," ",$G1324),AllocFactorMatrix,(L$4+1),FALSE)*$E1326</f>
        <v>0</v>
      </c>
      <c r="M1324" s="51">
        <f t="shared" si="656"/>
        <v>0</v>
      </c>
      <c r="N1324" s="51">
        <f>VLOOKUP(CONCATENATE($F1324," ",$G1324),AllocFactorMatrix,(N$4+1),FALSE)*$E1326</f>
        <v>0</v>
      </c>
      <c r="O1324" s="51">
        <f>VLOOKUP(CONCATENATE($F1324," ",$G1324),AllocFactorMatrix,(O$4+1),FALSE)*$E1326</f>
        <v>0</v>
      </c>
      <c r="P1324" s="51">
        <f>VLOOKUP(CONCATENATE($F1324," ",$G1324),AllocFactorMatrix,(P$4+1),FALSE)*$E1326</f>
        <v>0</v>
      </c>
      <c r="Q1324" s="51">
        <f>VLOOKUP(CONCATENATE($F1324," ",$G1324),AllocFactorMatrix,(Q$4+1),FALSE)*$E1326</f>
        <v>0</v>
      </c>
      <c r="R1324" s="51">
        <f t="shared" si="658"/>
        <v>0</v>
      </c>
      <c r="S1324" s="51">
        <f>VLOOKUP(CONCATENATE($F1324," ",$G1324),AllocFactorMatrix,(S$4+1),FALSE)*$E1326</f>
        <v>0</v>
      </c>
      <c r="T1324" s="51">
        <f>VLOOKUP(CONCATENATE($F1324," ",$G1324),AllocFactorMatrix,(T$4+1),FALSE)*$E1326</f>
        <v>0</v>
      </c>
      <c r="U1324" s="51">
        <f>VLOOKUP(CONCATENATE($F1324," ",$G1324),AllocFactorMatrix,(U$4+1),FALSE)*$E1326</f>
        <v>0</v>
      </c>
      <c r="V1324" s="51">
        <f>VLOOKUP(CONCATENATE($F1324," ",$G1324),AllocFactorMatrix,(V$4+1),FALSE)*$E1326</f>
        <v>0</v>
      </c>
      <c r="W1324" s="51">
        <f t="shared" si="659"/>
        <v>0</v>
      </c>
      <c r="X1324" s="51">
        <f>VLOOKUP(CONCATENATE($F1324," ",$G1324),AllocFactorMatrix,(X$4+1),FALSE)*$E1326</f>
        <v>0</v>
      </c>
      <c r="Y1324" s="51">
        <f>VLOOKUP(CONCATENATE($F1324," ",$G1324),AllocFactorMatrix,(Y$4+1),FALSE)*$E1326</f>
        <v>0</v>
      </c>
      <c r="Z1324" s="51">
        <f t="shared" si="657"/>
        <v>0</v>
      </c>
      <c r="AA1324" s="51">
        <f>VLOOKUP(CONCATENATE($F1324," ",$G1324),AllocFactorMatrix,(AA$4+1),FALSE)*$E1326</f>
        <v>0</v>
      </c>
      <c r="AB1324" s="51">
        <f>VLOOKUP(CONCATENATE($F1324," ",$G1324),AllocFactorMatrix,(AB$4+1),FALSE)*$E1326</f>
        <v>0</v>
      </c>
      <c r="AC1324" s="51">
        <f>VLOOKUP(CONCATENATE($F1324," ",$G1324),AllocFactorMatrix,(AC$4+1),FALSE)*$E1326</f>
        <v>0</v>
      </c>
    </row>
    <row r="1325" spans="1:29" s="48" customFormat="1" hidden="1" outlineLevel="1">
      <c r="A1325" s="53"/>
      <c r="B1325" s="104"/>
      <c r="C1325" s="52"/>
      <c r="D1325" s="52"/>
      <c r="F1325" s="175" t="str">
        <f>F1326</f>
        <v>TRANS_TOTAL</v>
      </c>
      <c r="G1325" s="52" t="str">
        <f>$G$14</f>
        <v>CUSTOMER</v>
      </c>
      <c r="H1325" s="50">
        <f t="shared" si="655"/>
        <v>0</v>
      </c>
      <c r="I1325" s="51">
        <f>VLOOKUP(CONCATENATE($F1325," ",$G1325),AllocFactorMatrix,(I$4+1),FALSE)*$E1326</f>
        <v>0</v>
      </c>
      <c r="J1325" s="51">
        <f>VLOOKUP(CONCATENATE($F1325," ",$G1325),AllocFactorMatrix,(J$4+1),FALSE)*$E1326</f>
        <v>0</v>
      </c>
      <c r="K1325" s="51">
        <f>VLOOKUP(CONCATENATE($F1325," ",$G1325),AllocFactorMatrix,(K$4+1),FALSE)*$E1326</f>
        <v>0</v>
      </c>
      <c r="L1325" s="51">
        <f>VLOOKUP(CONCATENATE($F1325," ",$G1325),AllocFactorMatrix,(L$4+1),FALSE)*$E1326</f>
        <v>0</v>
      </c>
      <c r="M1325" s="51">
        <f t="shared" si="656"/>
        <v>0</v>
      </c>
      <c r="N1325" s="51">
        <f>VLOOKUP(CONCATENATE($F1325," ",$G1325),AllocFactorMatrix,(N$4+1),FALSE)*$E1326</f>
        <v>0</v>
      </c>
      <c r="O1325" s="51">
        <f>VLOOKUP(CONCATENATE($F1325," ",$G1325),AllocFactorMatrix,(O$4+1),FALSE)*$E1326</f>
        <v>0</v>
      </c>
      <c r="P1325" s="51">
        <f>VLOOKUP(CONCATENATE($F1325," ",$G1325),AllocFactorMatrix,(P$4+1),FALSE)*$E1326</f>
        <v>0</v>
      </c>
      <c r="Q1325" s="51">
        <f>VLOOKUP(CONCATENATE($F1325," ",$G1325),AllocFactorMatrix,(Q$4+1),FALSE)*$E1326</f>
        <v>0</v>
      </c>
      <c r="R1325" s="51">
        <f t="shared" si="658"/>
        <v>0</v>
      </c>
      <c r="S1325" s="51">
        <f>VLOOKUP(CONCATENATE($F1325," ",$G1325),AllocFactorMatrix,(S$4+1),FALSE)*$E1326</f>
        <v>0</v>
      </c>
      <c r="T1325" s="51">
        <f>VLOOKUP(CONCATENATE($F1325," ",$G1325),AllocFactorMatrix,(T$4+1),FALSE)*$E1326</f>
        <v>0</v>
      </c>
      <c r="U1325" s="51">
        <f>VLOOKUP(CONCATENATE($F1325," ",$G1325),AllocFactorMatrix,(U$4+1),FALSE)*$E1326</f>
        <v>0</v>
      </c>
      <c r="V1325" s="51">
        <f>VLOOKUP(CONCATENATE($F1325," ",$G1325),AllocFactorMatrix,(V$4+1),FALSE)*$E1326</f>
        <v>0</v>
      </c>
      <c r="W1325" s="51">
        <f t="shared" si="659"/>
        <v>0</v>
      </c>
      <c r="X1325" s="51">
        <f>VLOOKUP(CONCATENATE($F1325," ",$G1325),AllocFactorMatrix,(X$4+1),FALSE)*$E1326</f>
        <v>0</v>
      </c>
      <c r="Y1325" s="51">
        <f>VLOOKUP(CONCATENATE($F1325," ",$G1325),AllocFactorMatrix,(Y$4+1),FALSE)*$E1326</f>
        <v>0</v>
      </c>
      <c r="Z1325" s="51">
        <f t="shared" si="657"/>
        <v>0</v>
      </c>
      <c r="AA1325" s="51">
        <f>VLOOKUP(CONCATENATE($F1325," ",$G1325),AllocFactorMatrix,(AA$4+1),FALSE)*$E1326</f>
        <v>0</v>
      </c>
      <c r="AB1325" s="51">
        <f>VLOOKUP(CONCATENATE($F1325," ",$G1325),AllocFactorMatrix,(AB$4+1),FALSE)*$E1326</f>
        <v>0</v>
      </c>
      <c r="AC1325" s="51">
        <f>VLOOKUP(CONCATENATE($F1325," ",$G1325),AllocFactorMatrix,(AC$4+1),FALSE)*$E1326</f>
        <v>0</v>
      </c>
    </row>
    <row r="1326" spans="1:29" s="48" customFormat="1" collapsed="1">
      <c r="A1326" s="154"/>
      <c r="B1326" s="97"/>
      <c r="C1326" s="88"/>
      <c r="D1326" s="88" t="s">
        <v>478</v>
      </c>
      <c r="E1326" s="60">
        <v>17242</v>
      </c>
      <c r="F1326" s="94" t="s">
        <v>191</v>
      </c>
      <c r="G1326" s="52" t="str">
        <f>$G$15</f>
        <v>TOTAL</v>
      </c>
      <c r="H1326" s="50">
        <f t="shared" si="655"/>
        <v>17241.999999999993</v>
      </c>
      <c r="I1326" s="51">
        <f>VLOOKUP(CONCATENATE($F1326," ",$G1326),AllocFactorMatrix,(I$4+1),FALSE)*$E1326</f>
        <v>8856.1998756404246</v>
      </c>
      <c r="J1326" s="51">
        <f>VLOOKUP(CONCATENATE($F1326," ",$G1326),AllocFactorMatrix,(J$4+1),FALSE)*$E1326</f>
        <v>2067.593260934349</v>
      </c>
      <c r="K1326" s="51">
        <f>VLOOKUP(CONCATENATE($F1326," ",$G1326),AllocFactorMatrix,(K$4+1),FALSE)*$E1326</f>
        <v>28.77715521116226</v>
      </c>
      <c r="L1326" s="51">
        <f>VLOOKUP(CONCATENATE($F1326," ",$G1326),AllocFactorMatrix,(L$4+1),FALSE)*$E1326</f>
        <v>4.2690951722514097</v>
      </c>
      <c r="M1326" s="51">
        <f t="shared" si="656"/>
        <v>2100.6395113177628</v>
      </c>
      <c r="N1326" s="51">
        <f>VLOOKUP(CONCATENATE($F1326," ",$G1326),AllocFactorMatrix,(N$4+1),FALSE)*$E1326</f>
        <v>1222.9046440146665</v>
      </c>
      <c r="O1326" s="51">
        <f>VLOOKUP(CONCATENATE($F1326," ",$G1326),AllocFactorMatrix,(O$4+1),FALSE)*$E1326</f>
        <v>219.2645976702151</v>
      </c>
      <c r="P1326" s="51">
        <f>VLOOKUP(CONCATENATE($F1326," ",$G1326),AllocFactorMatrix,(P$4+1),FALSE)*$E1326</f>
        <v>47.243184463885719</v>
      </c>
      <c r="Q1326" s="51">
        <f>VLOOKUP(CONCATENATE($F1326," ",$G1326),AllocFactorMatrix,(Q$4+1),FALSE)*$E1326</f>
        <v>1.3301253825903403</v>
      </c>
      <c r="R1326" s="51">
        <f t="shared" si="658"/>
        <v>1490.7425515313575</v>
      </c>
      <c r="S1326" s="51">
        <f>VLOOKUP(CONCATENATE($F1326," ",$G1326),AllocFactorMatrix,(S$4+1),FALSE)*$E1326</f>
        <v>57.322036498679367</v>
      </c>
      <c r="T1326" s="51">
        <f>VLOOKUP(CONCATENATE($F1326," ",$G1326),AllocFactorMatrix,(T$4+1),FALSE)*$E1326</f>
        <v>780.0723962483529</v>
      </c>
      <c r="U1326" s="51">
        <f>VLOOKUP(CONCATENATE($F1326," ",$G1326),AllocFactorMatrix,(U$4+1),FALSE)*$E1326</f>
        <v>3164.6522756888362</v>
      </c>
      <c r="V1326" s="51">
        <f>VLOOKUP(CONCATENATE($F1326," ",$G1326),AllocFactorMatrix,(V$4+1),FALSE)*$E1326</f>
        <v>426.99304913089321</v>
      </c>
      <c r="W1326" s="51">
        <f t="shared" si="659"/>
        <v>4429.0397575667612</v>
      </c>
      <c r="X1326" s="51">
        <f>VLOOKUP(CONCATENATE($F1326," ",$G1326),AllocFactorMatrix,(X$4+1),FALSE)*$E1326</f>
        <v>335.55002355155165</v>
      </c>
      <c r="Y1326" s="51">
        <f>VLOOKUP(CONCATENATE($F1326," ",$G1326),AllocFactorMatrix,(Y$4+1),FALSE)*$E1326</f>
        <v>6.7093167781729033</v>
      </c>
      <c r="Z1326" s="51">
        <f t="shared" si="657"/>
        <v>342.25934032972452</v>
      </c>
      <c r="AA1326" s="51">
        <f>VLOOKUP(CONCATENATE($F1326," ",$G1326),AllocFactorMatrix,(AA$4+1),FALSE)*$E1326</f>
        <v>4.4339115604793369</v>
      </c>
      <c r="AB1326" s="51">
        <f>VLOOKUP(CONCATENATE($F1326," ",$G1326),AllocFactorMatrix,(AB$4+1),FALSE)*$E1326</f>
        <v>15.504115242102824</v>
      </c>
      <c r="AC1326" s="51">
        <f>VLOOKUP(CONCATENATE($F1326," ",$G1326),AllocFactorMatrix,(AC$4+1),FALSE)*$E1326</f>
        <v>3.1809368113852909</v>
      </c>
    </row>
    <row r="1327" spans="1:29" s="48" customFormat="1" hidden="1" outlineLevel="1">
      <c r="A1327" s="154"/>
      <c r="B1327" s="97"/>
      <c r="C1327" s="88"/>
      <c r="D1327" s="88"/>
      <c r="F1327" s="175" t="str">
        <f>F1334</f>
        <v>TRANS_TOTAL</v>
      </c>
      <c r="G1327" s="52" t="str">
        <f>$G$8</f>
        <v>PRODUCTION</v>
      </c>
      <c r="H1327" s="50">
        <f t="shared" si="655"/>
        <v>0</v>
      </c>
      <c r="I1327" s="51">
        <f>VLOOKUP(CONCATENATE($F1327," ",$G1327),AllocFactorMatrix,(I$4+1),FALSE)*$E1334</f>
        <v>0</v>
      </c>
      <c r="J1327" s="51">
        <f>VLOOKUP(CONCATENATE($F1327," ",$G1327),AllocFactorMatrix,(J$4+1),FALSE)*$E1334</f>
        <v>0</v>
      </c>
      <c r="K1327" s="51">
        <f>VLOOKUP(CONCATENATE($F1327," ",$G1327),AllocFactorMatrix,(K$4+1),FALSE)*$E1334</f>
        <v>0</v>
      </c>
      <c r="L1327" s="51">
        <f>VLOOKUP(CONCATENATE($F1327," ",$G1327),AllocFactorMatrix,(L$4+1),FALSE)*$E1334</f>
        <v>0</v>
      </c>
      <c r="M1327" s="51">
        <f t="shared" si="656"/>
        <v>0</v>
      </c>
      <c r="N1327" s="51">
        <f>VLOOKUP(CONCATENATE($F1327," ",$G1327),AllocFactorMatrix,(N$4+1),FALSE)*$E1334</f>
        <v>0</v>
      </c>
      <c r="O1327" s="51">
        <f>VLOOKUP(CONCATENATE($F1327," ",$G1327),AllocFactorMatrix,(O$4+1),FALSE)*$E1334</f>
        <v>0</v>
      </c>
      <c r="P1327" s="51">
        <f>VLOOKUP(CONCATENATE($F1327," ",$G1327),AllocFactorMatrix,(P$4+1),FALSE)*$E1334</f>
        <v>0</v>
      </c>
      <c r="Q1327" s="51">
        <f>VLOOKUP(CONCATENATE($F1327," ",$G1327),AllocFactorMatrix,(Q$4+1),FALSE)*$E1334</f>
        <v>0</v>
      </c>
      <c r="R1327" s="51">
        <f>SUBTOTAL(9,N1327:Q1327)</f>
        <v>0</v>
      </c>
      <c r="S1327" s="51">
        <f>VLOOKUP(CONCATENATE($F1327," ",$G1327),AllocFactorMatrix,(S$4+1),FALSE)*$E1334</f>
        <v>0</v>
      </c>
      <c r="T1327" s="51">
        <f>VLOOKUP(CONCATENATE($F1327," ",$G1327),AllocFactorMatrix,(T$4+1),FALSE)*$E1334</f>
        <v>0</v>
      </c>
      <c r="U1327" s="51">
        <f>VLOOKUP(CONCATENATE($F1327," ",$G1327),AllocFactorMatrix,(U$4+1),FALSE)*$E1334</f>
        <v>0</v>
      </c>
      <c r="V1327" s="51">
        <f>VLOOKUP(CONCATENATE($F1327," ",$G1327),AllocFactorMatrix,(V$4+1),FALSE)*$E1334</f>
        <v>0</v>
      </c>
      <c r="W1327" s="51">
        <f>SUBTOTAL(9,S1327:V1327)</f>
        <v>0</v>
      </c>
      <c r="X1327" s="51">
        <f>VLOOKUP(CONCATENATE($F1327," ",$G1327),AllocFactorMatrix,(X$4+1),FALSE)*$E1334</f>
        <v>0</v>
      </c>
      <c r="Y1327" s="51">
        <f>VLOOKUP(CONCATENATE($F1327," ",$G1327),AllocFactorMatrix,(Y$4+1),FALSE)*$E1334</f>
        <v>0</v>
      </c>
      <c r="Z1327" s="51">
        <f t="shared" si="657"/>
        <v>0</v>
      </c>
      <c r="AA1327" s="51">
        <f>VLOOKUP(CONCATENATE($F1327," ",$G1327),AllocFactorMatrix,(AA$4+1),FALSE)*$E1334</f>
        <v>0</v>
      </c>
      <c r="AB1327" s="51">
        <f>VLOOKUP(CONCATENATE($F1327," ",$G1327),AllocFactorMatrix,(AB$4+1),FALSE)*$E1334</f>
        <v>0</v>
      </c>
      <c r="AC1327" s="51">
        <f>VLOOKUP(CONCATENATE($F1327," ",$G1327),AllocFactorMatrix,(AC$4+1),FALSE)*$E1334</f>
        <v>0</v>
      </c>
    </row>
    <row r="1328" spans="1:29" s="48" customFormat="1" hidden="1" outlineLevel="1">
      <c r="A1328" s="154"/>
      <c r="B1328" s="97"/>
      <c r="C1328" s="88"/>
      <c r="D1328" s="88"/>
      <c r="F1328" s="175" t="str">
        <f>F1334</f>
        <v>TRANS_TOTAL</v>
      </c>
      <c r="G1328" s="52" t="str">
        <f>$G$9</f>
        <v>BULKTRAN</v>
      </c>
      <c r="H1328" s="50">
        <f t="shared" si="655"/>
        <v>-4.6979999999999986</v>
      </c>
      <c r="I1328" s="51">
        <f>VLOOKUP(CONCATENATE($F1328," ",$G1328),AllocFactorMatrix,(I$4+1),FALSE)*$E1334</f>
        <v>-2.4165853338631758</v>
      </c>
      <c r="J1328" s="51">
        <f>VLOOKUP(CONCATENATE($F1328," ",$G1328),AllocFactorMatrix,(J$4+1),FALSE)*$E1334</f>
        <v>-0.56354807139145491</v>
      </c>
      <c r="K1328" s="51">
        <f>VLOOKUP(CONCATENATE($F1328," ",$G1328),AllocFactorMatrix,(K$4+1),FALSE)*$E1334</f>
        <v>-7.8355496908449635E-3</v>
      </c>
      <c r="L1328" s="51">
        <f>VLOOKUP(CONCATENATE($F1328," ",$G1328),AllocFactorMatrix,(L$4+1),FALSE)*$E1334</f>
        <v>-1.0912860540981135E-3</v>
      </c>
      <c r="M1328" s="51">
        <f t="shared" si="656"/>
        <v>-0.57247490713639804</v>
      </c>
      <c r="N1328" s="51">
        <f>VLOOKUP(CONCATENATE($F1328," ",$G1328),AllocFactorMatrix,(N$4+1),FALSE)*$E1334</f>
        <v>-0.33542843158160368</v>
      </c>
      <c r="O1328" s="51">
        <f>VLOOKUP(CONCATENATE($F1328," ",$G1328),AllocFactorMatrix,(O$4+1),FALSE)*$E1334</f>
        <v>-6.0105952444273331E-2</v>
      </c>
      <c r="P1328" s="51">
        <f>VLOOKUP(CONCATENATE($F1328," ",$G1328),AllocFactorMatrix,(P$4+1),FALSE)*$E1334</f>
        <v>-1.2188873785570386E-2</v>
      </c>
      <c r="Q1328" s="51">
        <f>VLOOKUP(CONCATENATE($F1328," ",$G1328),AllocFactorMatrix,(Q$4+1),FALSE)*$E1334</f>
        <v>-4.6286696993052092E-4</v>
      </c>
      <c r="R1328" s="51">
        <f t="shared" ref="R1328:R1334" si="660">SUBTOTAL(9,N1328:Q1328)</f>
        <v>-0.40818612478137795</v>
      </c>
      <c r="S1328" s="51">
        <f>VLOOKUP(CONCATENATE($F1328," ",$G1328),AllocFactorMatrix,(S$4+1),FALSE)*$E1334</f>
        <v>-1.5884942195597815E-2</v>
      </c>
      <c r="T1328" s="51">
        <f>VLOOKUP(CONCATENATE($F1328," ",$G1328),AllocFactorMatrix,(T$4+1),FALSE)*$E1334</f>
        <v>-0.21445589239424051</v>
      </c>
      <c r="U1328" s="51">
        <f>VLOOKUP(CONCATENATE($F1328," ",$G1328),AllocFactorMatrix,(U$4+1),FALSE)*$E1334</f>
        <v>-0.82020769941432126</v>
      </c>
      <c r="V1328" s="51">
        <f>VLOOKUP(CONCATENATE($F1328," ",$G1328),AllocFactorMatrix,(V$4+1),FALSE)*$E1334</f>
        <v>-0.14858823192120166</v>
      </c>
      <c r="W1328" s="51">
        <f t="shared" ref="W1328:W1334" si="661">SUBTOTAL(9,S1328:V1328)</f>
        <v>-1.1991367659253613</v>
      </c>
      <c r="X1328" s="51">
        <f>VLOOKUP(CONCATENATE($F1328," ",$G1328),AllocFactorMatrix,(X$4+1),FALSE)*$E1334</f>
        <v>-9.2061557930422339E-2</v>
      </c>
      <c r="Y1328" s="51">
        <f>VLOOKUP(CONCATENATE($F1328," ",$G1328),AllocFactorMatrix,(Y$4+1),FALSE)*$E1334</f>
        <v>-1.8387054399392666E-3</v>
      </c>
      <c r="Z1328" s="51">
        <f t="shared" si="657"/>
        <v>-9.39002633703616E-2</v>
      </c>
      <c r="AA1328" s="51">
        <f>VLOOKUP(CONCATENATE($F1328," ",$G1328),AllocFactorMatrix,(AA$4+1),FALSE)*$E1334</f>
        <v>-1.2144408866167737E-3</v>
      </c>
      <c r="AB1328" s="51">
        <f>VLOOKUP(CONCATENATE($F1328," ",$G1328),AllocFactorMatrix,(AB$4+1),FALSE)*$E1334</f>
        <v>-5.3952378756882578E-3</v>
      </c>
      <c r="AC1328" s="51">
        <f>VLOOKUP(CONCATENATE($F1328," ",$G1328),AllocFactorMatrix,(AC$4+1),FALSE)*$E1334</f>
        <v>-1.1069261610202846E-3</v>
      </c>
    </row>
    <row r="1329" spans="1:29" s="48" customFormat="1" hidden="1" outlineLevel="1">
      <c r="A1329" s="154"/>
      <c r="B1329" s="97"/>
      <c r="C1329" s="88"/>
      <c r="D1329" s="88"/>
      <c r="F1329" s="175" t="str">
        <f>F1334</f>
        <v>TRANS_TOTAL</v>
      </c>
      <c r="G1329" s="52" t="str">
        <f>$G$10</f>
        <v>SUBTRAN</v>
      </c>
      <c r="H1329" s="50">
        <f t="shared" si="655"/>
        <v>-1.3019999999999996</v>
      </c>
      <c r="I1329" s="51">
        <f>VLOOKUP(CONCATENATE($F1329," ",$G1329),AllocFactorMatrix,(I$4+1),FALSE)*$E1334</f>
        <v>-0.66526127638172317</v>
      </c>
      <c r="J1329" s="51">
        <f>VLOOKUP(CONCATENATE($F1329," ",$G1329),AllocFactorMatrix,(J$4+1),FALSE)*$E1334</f>
        <v>-0.15594848153779312</v>
      </c>
      <c r="K1329" s="51">
        <f>VLOOKUP(CONCATENATE($F1329," ",$G1329),AllocFactorMatrix,(K$4+1),FALSE)*$E1334</f>
        <v>-2.1785398154172781E-3</v>
      </c>
      <c r="L1329" s="51">
        <f>VLOOKUP(CONCATENATE($F1329," ",$G1329),AllocFactorMatrix,(L$4+1),FALSE)*$E1334</f>
        <v>-3.9430558454638608E-4</v>
      </c>
      <c r="M1329" s="51">
        <f t="shared" si="656"/>
        <v>-0.15852132693775678</v>
      </c>
      <c r="N1329" s="51">
        <f>VLOOKUP(CONCATENATE($F1329," ",$G1329),AllocFactorMatrix,(N$4+1),FALSE)*$E1334</f>
        <v>-9.0127064537639939E-2</v>
      </c>
      <c r="O1329" s="51">
        <f>VLOOKUP(CONCATENATE($F1329," ",$G1329),AllocFactorMatrix,(O$4+1),FALSE)*$E1334</f>
        <v>-1.6195380696968444E-2</v>
      </c>
      <c r="P1329" s="51">
        <f>VLOOKUP(CONCATENATE($F1329," ",$G1329),AllocFactorMatrix,(P$4+1),FALSE)*$E1334</f>
        <v>-4.2511625665531648E-3</v>
      </c>
      <c r="Q1329" s="51">
        <f>VLOOKUP(CONCATENATE($F1329," ",$G1329),AllocFactorMatrix,(Q$4+1),FALSE)*$E1334</f>
        <v>0</v>
      </c>
      <c r="R1329" s="51">
        <f t="shared" si="660"/>
        <v>-0.11057360780116154</v>
      </c>
      <c r="S1329" s="51">
        <f>VLOOKUP(CONCATENATE($F1329," ",$G1329),AllocFactorMatrix,(S$4+1),FALSE)*$E1334</f>
        <v>-4.0624084013211135E-3</v>
      </c>
      <c r="T1329" s="51">
        <f>VLOOKUP(CONCATENATE($F1329," ",$G1329),AllocFactorMatrix,(T$4+1),FALSE)*$E1334</f>
        <v>-5.6999529105012312E-2</v>
      </c>
      <c r="U1329" s="51">
        <f>VLOOKUP(CONCATENATE($F1329," ",$G1329),AllocFactorMatrix,(U$4+1),FALSE)*$E1334</f>
        <v>-0.28105164718891607</v>
      </c>
      <c r="V1329" s="51">
        <f>VLOOKUP(CONCATENATE($F1329," ",$G1329),AllocFactorMatrix,(V$4+1),FALSE)*$E1334</f>
        <v>0</v>
      </c>
      <c r="W1329" s="51">
        <f t="shared" si="661"/>
        <v>-0.3421135846952495</v>
      </c>
      <c r="X1329" s="51">
        <f>VLOOKUP(CONCATENATE($F1329," ",$G1329),AllocFactorMatrix,(X$4+1),FALSE)*$E1334</f>
        <v>-2.4705646646152865E-2</v>
      </c>
      <c r="Y1329" s="51">
        <f>VLOOKUP(CONCATENATE($F1329," ",$G1329),AllocFactorMatrix,(Y$4+1),FALSE)*$E1334</f>
        <v>-4.9605274757015365E-4</v>
      </c>
      <c r="Z1329" s="51">
        <f t="shared" si="657"/>
        <v>-2.520169939372302E-2</v>
      </c>
      <c r="AA1329" s="51">
        <f>VLOOKUP(CONCATENATE($F1329," ",$G1329),AllocFactorMatrix,(AA$4+1),FALSE)*$E1334</f>
        <v>-3.2850479038566325E-4</v>
      </c>
      <c r="AB1329" s="51">
        <f>VLOOKUP(CONCATENATE($F1329," ",$G1329),AllocFactorMatrix,(AB$4+1),FALSE)*$E1334</f>
        <v>0</v>
      </c>
      <c r="AC1329" s="51">
        <f>VLOOKUP(CONCATENATE($F1329," ",$G1329),AllocFactorMatrix,(AC$4+1),FALSE)*$E1334</f>
        <v>0</v>
      </c>
    </row>
    <row r="1330" spans="1:29" s="48" customFormat="1" hidden="1" outlineLevel="1">
      <c r="A1330" s="154"/>
      <c r="B1330" s="97"/>
      <c r="C1330" s="88"/>
      <c r="D1330" s="88"/>
      <c r="F1330" s="175" t="str">
        <f>F1334</f>
        <v>TRANS_TOTAL</v>
      </c>
      <c r="G1330" s="52" t="str">
        <f>$G$11</f>
        <v>DISTPRI</v>
      </c>
      <c r="H1330" s="50">
        <f t="shared" si="655"/>
        <v>0</v>
      </c>
      <c r="I1330" s="51">
        <f>VLOOKUP(CONCATENATE($F1330," ",$G1330),AllocFactorMatrix,(I$4+1),FALSE)*$E1334</f>
        <v>0</v>
      </c>
      <c r="J1330" s="51">
        <f>VLOOKUP(CONCATENATE($F1330," ",$G1330),AllocFactorMatrix,(J$4+1),FALSE)*$E1334</f>
        <v>0</v>
      </c>
      <c r="K1330" s="51">
        <f>VLOOKUP(CONCATENATE($F1330," ",$G1330),AllocFactorMatrix,(K$4+1),FALSE)*$E1334</f>
        <v>0</v>
      </c>
      <c r="L1330" s="51">
        <f>VLOOKUP(CONCATENATE($F1330," ",$G1330),AllocFactorMatrix,(L$4+1),FALSE)*$E1334</f>
        <v>0</v>
      </c>
      <c r="M1330" s="51">
        <f t="shared" si="656"/>
        <v>0</v>
      </c>
      <c r="N1330" s="51">
        <f>VLOOKUP(CONCATENATE($F1330," ",$G1330),AllocFactorMatrix,(N$4+1),FALSE)*$E1334</f>
        <v>0</v>
      </c>
      <c r="O1330" s="51">
        <f>VLOOKUP(CONCATENATE($F1330," ",$G1330),AllocFactorMatrix,(O$4+1),FALSE)*$E1334</f>
        <v>0</v>
      </c>
      <c r="P1330" s="51">
        <f>VLOOKUP(CONCATENATE($F1330," ",$G1330),AllocFactorMatrix,(P$4+1),FALSE)*$E1334</f>
        <v>0</v>
      </c>
      <c r="Q1330" s="51">
        <f>VLOOKUP(CONCATENATE($F1330," ",$G1330),AllocFactorMatrix,(Q$4+1),FALSE)*$E1334</f>
        <v>0</v>
      </c>
      <c r="R1330" s="51">
        <f t="shared" si="660"/>
        <v>0</v>
      </c>
      <c r="S1330" s="51">
        <f>VLOOKUP(CONCATENATE($F1330," ",$G1330),AllocFactorMatrix,(S$4+1),FALSE)*$E1334</f>
        <v>0</v>
      </c>
      <c r="T1330" s="51">
        <f>VLOOKUP(CONCATENATE($F1330," ",$G1330),AllocFactorMatrix,(T$4+1),FALSE)*$E1334</f>
        <v>0</v>
      </c>
      <c r="U1330" s="51">
        <f>VLOOKUP(CONCATENATE($F1330," ",$G1330),AllocFactorMatrix,(U$4+1),FALSE)*$E1334</f>
        <v>0</v>
      </c>
      <c r="V1330" s="51">
        <f>VLOOKUP(CONCATENATE($F1330," ",$G1330),AllocFactorMatrix,(V$4+1),FALSE)*$E1334</f>
        <v>0</v>
      </c>
      <c r="W1330" s="51">
        <f t="shared" si="661"/>
        <v>0</v>
      </c>
      <c r="X1330" s="51">
        <f>VLOOKUP(CONCATENATE($F1330," ",$G1330),AllocFactorMatrix,(X$4+1),FALSE)*$E1334</f>
        <v>0</v>
      </c>
      <c r="Y1330" s="51">
        <f>VLOOKUP(CONCATENATE($F1330," ",$G1330),AllocFactorMatrix,(Y$4+1),FALSE)*$E1334</f>
        <v>0</v>
      </c>
      <c r="Z1330" s="51">
        <f t="shared" si="657"/>
        <v>0</v>
      </c>
      <c r="AA1330" s="51">
        <f>VLOOKUP(CONCATENATE($F1330," ",$G1330),AllocFactorMatrix,(AA$4+1),FALSE)*$E1334</f>
        <v>0</v>
      </c>
      <c r="AB1330" s="51">
        <f>VLOOKUP(CONCATENATE($F1330," ",$G1330),AllocFactorMatrix,(AB$4+1),FALSE)*$E1334</f>
        <v>0</v>
      </c>
      <c r="AC1330" s="51">
        <f>VLOOKUP(CONCATENATE($F1330," ",$G1330),AllocFactorMatrix,(AC$4+1),FALSE)*$E1334</f>
        <v>0</v>
      </c>
    </row>
    <row r="1331" spans="1:29" s="48" customFormat="1" hidden="1" outlineLevel="1">
      <c r="A1331" s="154"/>
      <c r="B1331" s="97"/>
      <c r="C1331" s="88"/>
      <c r="D1331" s="88"/>
      <c r="F1331" s="175" t="str">
        <f>F1334</f>
        <v>TRANS_TOTAL</v>
      </c>
      <c r="G1331" s="52" t="str">
        <f>$G$12</f>
        <v>DISTSEC</v>
      </c>
      <c r="H1331" s="50">
        <f t="shared" si="655"/>
        <v>0</v>
      </c>
      <c r="I1331" s="51">
        <f>VLOOKUP(CONCATENATE($F1331," ",$G1331),AllocFactorMatrix,(I$4+1),FALSE)*$E1334</f>
        <v>0</v>
      </c>
      <c r="J1331" s="51">
        <f>VLOOKUP(CONCATENATE($F1331," ",$G1331),AllocFactorMatrix,(J$4+1),FALSE)*$E1334</f>
        <v>0</v>
      </c>
      <c r="K1331" s="51">
        <f>VLOOKUP(CONCATENATE($F1331," ",$G1331),AllocFactorMatrix,(K$4+1),FALSE)*$E1334</f>
        <v>0</v>
      </c>
      <c r="L1331" s="51">
        <f>VLOOKUP(CONCATENATE($F1331," ",$G1331),AllocFactorMatrix,(L$4+1),FALSE)*$E1334</f>
        <v>0</v>
      </c>
      <c r="M1331" s="51">
        <f t="shared" si="656"/>
        <v>0</v>
      </c>
      <c r="N1331" s="51">
        <f>VLOOKUP(CONCATENATE($F1331," ",$G1331),AllocFactorMatrix,(N$4+1),FALSE)*$E1334</f>
        <v>0</v>
      </c>
      <c r="O1331" s="51">
        <f>VLOOKUP(CONCATENATE($F1331," ",$G1331),AllocFactorMatrix,(O$4+1),FALSE)*$E1334</f>
        <v>0</v>
      </c>
      <c r="P1331" s="51">
        <f>VLOOKUP(CONCATENATE($F1331," ",$G1331),AllocFactorMatrix,(P$4+1),FALSE)*$E1334</f>
        <v>0</v>
      </c>
      <c r="Q1331" s="51">
        <f>VLOOKUP(CONCATENATE($F1331," ",$G1331),AllocFactorMatrix,(Q$4+1),FALSE)*$E1334</f>
        <v>0</v>
      </c>
      <c r="R1331" s="51">
        <f t="shared" si="660"/>
        <v>0</v>
      </c>
      <c r="S1331" s="51">
        <f>VLOOKUP(CONCATENATE($F1331," ",$G1331),AllocFactorMatrix,(S$4+1),FALSE)*$E1334</f>
        <v>0</v>
      </c>
      <c r="T1331" s="51">
        <f>VLOOKUP(CONCATENATE($F1331," ",$G1331),AllocFactorMatrix,(T$4+1),FALSE)*$E1334</f>
        <v>0</v>
      </c>
      <c r="U1331" s="51">
        <f>VLOOKUP(CONCATENATE($F1331," ",$G1331),AllocFactorMatrix,(U$4+1),FALSE)*$E1334</f>
        <v>0</v>
      </c>
      <c r="V1331" s="51">
        <f>VLOOKUP(CONCATENATE($F1331," ",$G1331),AllocFactorMatrix,(V$4+1),FALSE)*$E1334</f>
        <v>0</v>
      </c>
      <c r="W1331" s="51">
        <f t="shared" si="661"/>
        <v>0</v>
      </c>
      <c r="X1331" s="51">
        <f>VLOOKUP(CONCATENATE($F1331," ",$G1331),AllocFactorMatrix,(X$4+1),FALSE)*$E1334</f>
        <v>0</v>
      </c>
      <c r="Y1331" s="51">
        <f>VLOOKUP(CONCATENATE($F1331," ",$G1331),AllocFactorMatrix,(Y$4+1),FALSE)*$E1334</f>
        <v>0</v>
      </c>
      <c r="Z1331" s="51">
        <f t="shared" si="657"/>
        <v>0</v>
      </c>
      <c r="AA1331" s="51">
        <f>VLOOKUP(CONCATENATE($F1331," ",$G1331),AllocFactorMatrix,(AA$4+1),FALSE)*$E1334</f>
        <v>0</v>
      </c>
      <c r="AB1331" s="51">
        <f>VLOOKUP(CONCATENATE($F1331," ",$G1331),AllocFactorMatrix,(AB$4+1),FALSE)*$E1334</f>
        <v>0</v>
      </c>
      <c r="AC1331" s="51">
        <f>VLOOKUP(CONCATENATE($F1331," ",$G1331),AllocFactorMatrix,(AC$4+1),FALSE)*$E1334</f>
        <v>0</v>
      </c>
    </row>
    <row r="1332" spans="1:29" s="48" customFormat="1" hidden="1" outlineLevel="1">
      <c r="A1332" s="154"/>
      <c r="B1332" s="97"/>
      <c r="C1332" s="88"/>
      <c r="D1332" s="88"/>
      <c r="F1332" s="175" t="str">
        <f>F1334</f>
        <v>TRANS_TOTAL</v>
      </c>
      <c r="G1332" s="52" t="str">
        <f>$G$13</f>
        <v>ENERGY</v>
      </c>
      <c r="H1332" s="50">
        <f t="shared" si="655"/>
        <v>0</v>
      </c>
      <c r="I1332" s="51">
        <f>VLOOKUP(CONCATENATE($F1332," ",$G1332),AllocFactorMatrix,(I$4+1),FALSE)*$E1334</f>
        <v>0</v>
      </c>
      <c r="J1332" s="51">
        <f>VLOOKUP(CONCATENATE($F1332," ",$G1332),AllocFactorMatrix,(J$4+1),FALSE)*$E1334</f>
        <v>0</v>
      </c>
      <c r="K1332" s="51">
        <f>VLOOKUP(CONCATENATE($F1332," ",$G1332),AllocFactorMatrix,(K$4+1),FALSE)*$E1334</f>
        <v>0</v>
      </c>
      <c r="L1332" s="51">
        <f>VLOOKUP(CONCATENATE($F1332," ",$G1332),AllocFactorMatrix,(L$4+1),FALSE)*$E1334</f>
        <v>0</v>
      </c>
      <c r="M1332" s="51">
        <f t="shared" si="656"/>
        <v>0</v>
      </c>
      <c r="N1332" s="51">
        <f>VLOOKUP(CONCATENATE($F1332," ",$G1332),AllocFactorMatrix,(N$4+1),FALSE)*$E1334</f>
        <v>0</v>
      </c>
      <c r="O1332" s="51">
        <f>VLOOKUP(CONCATENATE($F1332," ",$G1332),AllocFactorMatrix,(O$4+1),FALSE)*$E1334</f>
        <v>0</v>
      </c>
      <c r="P1332" s="51">
        <f>VLOOKUP(CONCATENATE($F1332," ",$G1332),AllocFactorMatrix,(P$4+1),FALSE)*$E1334</f>
        <v>0</v>
      </c>
      <c r="Q1332" s="51">
        <f>VLOOKUP(CONCATENATE($F1332," ",$G1332),AllocFactorMatrix,(Q$4+1),FALSE)*$E1334</f>
        <v>0</v>
      </c>
      <c r="R1332" s="51">
        <f t="shared" si="660"/>
        <v>0</v>
      </c>
      <c r="S1332" s="51">
        <f>VLOOKUP(CONCATENATE($F1332," ",$G1332),AllocFactorMatrix,(S$4+1),FALSE)*$E1334</f>
        <v>0</v>
      </c>
      <c r="T1332" s="51">
        <f>VLOOKUP(CONCATENATE($F1332," ",$G1332),AllocFactorMatrix,(T$4+1),FALSE)*$E1334</f>
        <v>0</v>
      </c>
      <c r="U1332" s="51">
        <f>VLOOKUP(CONCATENATE($F1332," ",$G1332),AllocFactorMatrix,(U$4+1),FALSE)*$E1334</f>
        <v>0</v>
      </c>
      <c r="V1332" s="51">
        <f>VLOOKUP(CONCATENATE($F1332," ",$G1332),AllocFactorMatrix,(V$4+1),FALSE)*$E1334</f>
        <v>0</v>
      </c>
      <c r="W1332" s="51">
        <f t="shared" si="661"/>
        <v>0</v>
      </c>
      <c r="X1332" s="51">
        <f>VLOOKUP(CONCATENATE($F1332," ",$G1332),AllocFactorMatrix,(X$4+1),FALSE)*$E1334</f>
        <v>0</v>
      </c>
      <c r="Y1332" s="51">
        <f>VLOOKUP(CONCATENATE($F1332," ",$G1332),AllocFactorMatrix,(Y$4+1),FALSE)*$E1334</f>
        <v>0</v>
      </c>
      <c r="Z1332" s="51">
        <f t="shared" si="657"/>
        <v>0</v>
      </c>
      <c r="AA1332" s="51">
        <f>VLOOKUP(CONCATENATE($F1332," ",$G1332),AllocFactorMatrix,(AA$4+1),FALSE)*$E1334</f>
        <v>0</v>
      </c>
      <c r="AB1332" s="51">
        <f>VLOOKUP(CONCATENATE($F1332," ",$G1332),AllocFactorMatrix,(AB$4+1),FALSE)*$E1334</f>
        <v>0</v>
      </c>
      <c r="AC1332" s="51">
        <f>VLOOKUP(CONCATENATE($F1332," ",$G1332),AllocFactorMatrix,(AC$4+1),FALSE)*$E1334</f>
        <v>0</v>
      </c>
    </row>
    <row r="1333" spans="1:29" s="48" customFormat="1" hidden="1" outlineLevel="1">
      <c r="A1333" s="154"/>
      <c r="B1333" s="97"/>
      <c r="C1333" s="88"/>
      <c r="D1333" s="88"/>
      <c r="F1333" s="175" t="str">
        <f>F1334</f>
        <v>TRANS_TOTAL</v>
      </c>
      <c r="G1333" s="52" t="str">
        <f>$G$14</f>
        <v>CUSTOMER</v>
      </c>
      <c r="H1333" s="50">
        <f t="shared" si="655"/>
        <v>0</v>
      </c>
      <c r="I1333" s="51">
        <f>VLOOKUP(CONCATENATE($F1333," ",$G1333),AllocFactorMatrix,(I$4+1),FALSE)*$E1334</f>
        <v>0</v>
      </c>
      <c r="J1333" s="51">
        <f>VLOOKUP(CONCATENATE($F1333," ",$G1333),AllocFactorMatrix,(J$4+1),FALSE)*$E1334</f>
        <v>0</v>
      </c>
      <c r="K1333" s="51">
        <f>VLOOKUP(CONCATENATE($F1333," ",$G1333),AllocFactorMatrix,(K$4+1),FALSE)*$E1334</f>
        <v>0</v>
      </c>
      <c r="L1333" s="51">
        <f>VLOOKUP(CONCATENATE($F1333," ",$G1333),AllocFactorMatrix,(L$4+1),FALSE)*$E1334</f>
        <v>0</v>
      </c>
      <c r="M1333" s="51">
        <f t="shared" si="656"/>
        <v>0</v>
      </c>
      <c r="N1333" s="51">
        <f>VLOOKUP(CONCATENATE($F1333," ",$G1333),AllocFactorMatrix,(N$4+1),FALSE)*$E1334</f>
        <v>0</v>
      </c>
      <c r="O1333" s="51">
        <f>VLOOKUP(CONCATENATE($F1333," ",$G1333),AllocFactorMatrix,(O$4+1),FALSE)*$E1334</f>
        <v>0</v>
      </c>
      <c r="P1333" s="51">
        <f>VLOOKUP(CONCATENATE($F1333," ",$G1333),AllocFactorMatrix,(P$4+1),FALSE)*$E1334</f>
        <v>0</v>
      </c>
      <c r="Q1333" s="51">
        <f>VLOOKUP(CONCATENATE($F1333," ",$G1333),AllocFactorMatrix,(Q$4+1),FALSE)*$E1334</f>
        <v>0</v>
      </c>
      <c r="R1333" s="51">
        <f t="shared" si="660"/>
        <v>0</v>
      </c>
      <c r="S1333" s="51">
        <f>VLOOKUP(CONCATENATE($F1333," ",$G1333),AllocFactorMatrix,(S$4+1),FALSE)*$E1334</f>
        <v>0</v>
      </c>
      <c r="T1333" s="51">
        <f>VLOOKUP(CONCATENATE($F1333," ",$G1333),AllocFactorMatrix,(T$4+1),FALSE)*$E1334</f>
        <v>0</v>
      </c>
      <c r="U1333" s="51">
        <f>VLOOKUP(CONCATENATE($F1333," ",$G1333),AllocFactorMatrix,(U$4+1),FALSE)*$E1334</f>
        <v>0</v>
      </c>
      <c r="V1333" s="51">
        <f>VLOOKUP(CONCATENATE($F1333," ",$G1333),AllocFactorMatrix,(V$4+1),FALSE)*$E1334</f>
        <v>0</v>
      </c>
      <c r="W1333" s="51">
        <f t="shared" si="661"/>
        <v>0</v>
      </c>
      <c r="X1333" s="51">
        <f>VLOOKUP(CONCATENATE($F1333," ",$G1333),AllocFactorMatrix,(X$4+1),FALSE)*$E1334</f>
        <v>0</v>
      </c>
      <c r="Y1333" s="51">
        <f>VLOOKUP(CONCATENATE($F1333," ",$G1333),AllocFactorMatrix,(Y$4+1),FALSE)*$E1334</f>
        <v>0</v>
      </c>
      <c r="Z1333" s="51">
        <f t="shared" si="657"/>
        <v>0</v>
      </c>
      <c r="AA1333" s="51">
        <f>VLOOKUP(CONCATENATE($F1333," ",$G1333),AllocFactorMatrix,(AA$4+1),FALSE)*$E1334</f>
        <v>0</v>
      </c>
      <c r="AB1333" s="51">
        <f>VLOOKUP(CONCATENATE($F1333," ",$G1333),AllocFactorMatrix,(AB$4+1),FALSE)*$E1334</f>
        <v>0</v>
      </c>
      <c r="AC1333" s="51">
        <f>VLOOKUP(CONCATENATE($F1333," ",$G1333),AllocFactorMatrix,(AC$4+1),FALSE)*$E1334</f>
        <v>0</v>
      </c>
    </row>
    <row r="1334" spans="1:29" s="48" customFormat="1" collapsed="1">
      <c r="A1334" s="154"/>
      <c r="B1334" s="97"/>
      <c r="C1334" s="88"/>
      <c r="D1334" s="88" t="s">
        <v>479</v>
      </c>
      <c r="E1334" s="60">
        <v>-6</v>
      </c>
      <c r="F1334" s="94" t="s">
        <v>191</v>
      </c>
      <c r="G1334" s="52" t="str">
        <f>$G$15</f>
        <v>TOTAL</v>
      </c>
      <c r="H1334" s="50">
        <f t="shared" si="655"/>
        <v>-5.9999999999999982</v>
      </c>
      <c r="I1334" s="51">
        <f>VLOOKUP(CONCATENATE($F1334," ",$G1334),AllocFactorMatrix,(I$4+1),FALSE)*$E1334</f>
        <v>-3.0818466102448987</v>
      </c>
      <c r="J1334" s="51">
        <f>VLOOKUP(CONCATENATE($F1334," ",$G1334),AllocFactorMatrix,(J$4+1),FALSE)*$E1334</f>
        <v>-0.71949655292924808</v>
      </c>
      <c r="K1334" s="51">
        <f>VLOOKUP(CONCATENATE($F1334," ",$G1334),AllocFactorMatrix,(K$4+1),FALSE)*$E1334</f>
        <v>-1.0014089506262241E-2</v>
      </c>
      <c r="L1334" s="51">
        <f>VLOOKUP(CONCATENATE($F1334," ",$G1334),AllocFactorMatrix,(L$4+1),FALSE)*$E1334</f>
        <v>-1.4855916386444993E-3</v>
      </c>
      <c r="M1334" s="51">
        <f t="shared" si="656"/>
        <v>-0.73099623407415482</v>
      </c>
      <c r="N1334" s="51">
        <f>VLOOKUP(CONCATENATE($F1334," ",$G1334),AllocFactorMatrix,(N$4+1),FALSE)*$E1334</f>
        <v>-0.42555549611924365</v>
      </c>
      <c r="O1334" s="51">
        <f>VLOOKUP(CONCATENATE($F1334," ",$G1334),AllocFactorMatrix,(O$4+1),FALSE)*$E1334</f>
        <v>-7.6301333141241767E-2</v>
      </c>
      <c r="P1334" s="51">
        <f>VLOOKUP(CONCATENATE($F1334," ",$G1334),AllocFactorMatrix,(P$4+1),FALSE)*$E1334</f>
        <v>-1.6440036352123551E-2</v>
      </c>
      <c r="Q1334" s="51">
        <f>VLOOKUP(CONCATENATE($F1334," ",$G1334),AllocFactorMatrix,(Q$4+1),FALSE)*$E1334</f>
        <v>-4.6286696993052092E-4</v>
      </c>
      <c r="R1334" s="51">
        <f t="shared" si="660"/>
        <v>-0.51875973258253949</v>
      </c>
      <c r="S1334" s="51">
        <f>VLOOKUP(CONCATENATE($F1334," ",$G1334),AllocFactorMatrix,(S$4+1),FALSE)*$E1334</f>
        <v>-1.994735059691893E-2</v>
      </c>
      <c r="T1334" s="51">
        <f>VLOOKUP(CONCATENATE($F1334," ",$G1334),AllocFactorMatrix,(T$4+1),FALSE)*$E1334</f>
        <v>-0.27145542149925284</v>
      </c>
      <c r="U1334" s="51">
        <f>VLOOKUP(CONCATENATE($F1334," ",$G1334),AllocFactorMatrix,(U$4+1),FALSE)*$E1334</f>
        <v>-1.1012593466032374</v>
      </c>
      <c r="V1334" s="51">
        <f>VLOOKUP(CONCATENATE($F1334," ",$G1334),AllocFactorMatrix,(V$4+1),FALSE)*$E1334</f>
        <v>-0.14858823192120166</v>
      </c>
      <c r="W1334" s="51">
        <f t="shared" si="661"/>
        <v>-1.541250350620611</v>
      </c>
      <c r="X1334" s="51">
        <f>VLOOKUP(CONCATENATE($F1334," ",$G1334),AllocFactorMatrix,(X$4+1),FALSE)*$E1334</f>
        <v>-0.11676720457657522</v>
      </c>
      <c r="Y1334" s="51">
        <f>VLOOKUP(CONCATENATE($F1334," ",$G1334),AllocFactorMatrix,(Y$4+1),FALSE)*$E1334</f>
        <v>-2.33475818750942E-3</v>
      </c>
      <c r="Z1334" s="51">
        <f t="shared" si="657"/>
        <v>-0.11910196276408463</v>
      </c>
      <c r="AA1334" s="51">
        <f>VLOOKUP(CONCATENATE($F1334," ",$G1334),AllocFactorMatrix,(AA$4+1),FALSE)*$E1334</f>
        <v>-1.5429456770024372E-3</v>
      </c>
      <c r="AB1334" s="51">
        <f>VLOOKUP(CONCATENATE($F1334," ",$G1334),AllocFactorMatrix,(AB$4+1),FALSE)*$E1334</f>
        <v>-5.3952378756882578E-3</v>
      </c>
      <c r="AC1334" s="51">
        <f>VLOOKUP(CONCATENATE($F1334," ",$G1334),AllocFactorMatrix,(AC$4+1),FALSE)*$E1334</f>
        <v>-1.1069261610202846E-3</v>
      </c>
    </row>
    <row r="1335" spans="1:29" s="48" customFormat="1" hidden="1" outlineLevel="1">
      <c r="A1335" s="53"/>
      <c r="B1335" s="104"/>
      <c r="C1335" s="52"/>
      <c r="D1335" s="52"/>
      <c r="F1335" s="175" t="str">
        <f>F1342</f>
        <v>TRAN_LSE</v>
      </c>
      <c r="G1335" s="52" t="str">
        <f>$G$8</f>
        <v>PRODUCTION</v>
      </c>
      <c r="H1335" s="50">
        <f t="shared" si="655"/>
        <v>41982449.999999993</v>
      </c>
      <c r="I1335" s="51">
        <f>VLOOKUP(CONCATENATE($F1335," ",$G1335),AllocFactorMatrix,(I$4+1),FALSE)*$E1342</f>
        <v>21595183.684470855</v>
      </c>
      <c r="J1335" s="51">
        <f>VLOOKUP(CONCATENATE($F1335," ",$G1335),AllocFactorMatrix,(J$4+1),FALSE)*$E1342</f>
        <v>5036000.1553401845</v>
      </c>
      <c r="K1335" s="51">
        <f>VLOOKUP(CONCATENATE($F1335," ",$G1335),AllocFactorMatrix,(K$4+1),FALSE)*$E1342</f>
        <v>70020.343362795684</v>
      </c>
      <c r="L1335" s="51">
        <f>VLOOKUP(CONCATENATE($F1335," ",$G1335),AllocFactorMatrix,(L$4+1),FALSE)*$E1342</f>
        <v>9751.9928058474543</v>
      </c>
      <c r="M1335" s="51">
        <f t="shared" si="656"/>
        <v>5115772.4915088285</v>
      </c>
      <c r="N1335" s="51">
        <f>VLOOKUP(CONCATENATE($F1335," ",$G1335),AllocFactorMatrix,(N$4+1),FALSE)*$E1342</f>
        <v>2997468.5733190929</v>
      </c>
      <c r="O1335" s="51">
        <f>VLOOKUP(CONCATENATE($F1335," ",$G1335),AllocFactorMatrix,(O$4+1),FALSE)*$E1342</f>
        <v>537121.14584803802</v>
      </c>
      <c r="P1335" s="51">
        <f>VLOOKUP(CONCATENATE($F1335," ",$G1335),AllocFactorMatrix,(P$4+1),FALSE)*$E1342</f>
        <v>108922.68715602797</v>
      </c>
      <c r="Q1335" s="51">
        <f>VLOOKUP(CONCATENATE($F1335," ",$G1335),AllocFactorMatrix,(Q$4+1),FALSE)*$E1342</f>
        <v>4136.289787518007</v>
      </c>
      <c r="R1335" s="51">
        <f>SUBTOTAL(9,N1335:Q1335)</f>
        <v>3647648.696110677</v>
      </c>
      <c r="S1335" s="51">
        <f>VLOOKUP(CONCATENATE($F1335," ",$G1335),AllocFactorMatrix,(S$4+1),FALSE)*$E1342</f>
        <v>141951.63718168912</v>
      </c>
      <c r="T1335" s="51">
        <f>VLOOKUP(CONCATENATE($F1335," ",$G1335),AllocFactorMatrix,(T$4+1),FALSE)*$E1342</f>
        <v>1916429.0718702814</v>
      </c>
      <c r="U1335" s="51">
        <f>VLOOKUP(CONCATENATE($F1335," ",$G1335),AllocFactorMatrix,(U$4+1),FALSE)*$E1342</f>
        <v>7329571.8880963754</v>
      </c>
      <c r="V1335" s="51">
        <f>VLOOKUP(CONCATENATE($F1335," ",$G1335),AllocFactorMatrix,(V$4+1),FALSE)*$E1342</f>
        <v>1327819.9270370908</v>
      </c>
      <c r="W1335" s="51">
        <f>SUBTOTAL(9,S1335:V1335)</f>
        <v>10715772.524185436</v>
      </c>
      <c r="X1335" s="51">
        <f>VLOOKUP(CONCATENATE($F1335," ",$G1335),AllocFactorMatrix,(X$4+1),FALSE)*$E1342</f>
        <v>822684.06827076606</v>
      </c>
      <c r="Y1335" s="51">
        <f>VLOOKUP(CONCATENATE($F1335," ",$G1335),AllocFactorMatrix,(Y$4+1),FALSE)*$E1342</f>
        <v>16431.110940182683</v>
      </c>
      <c r="Z1335" s="51">
        <f t="shared" si="657"/>
        <v>839115.17921094876</v>
      </c>
      <c r="AA1335" s="51">
        <f>VLOOKUP(CONCATENATE($F1335," ",$G1335),AllocFactorMatrix,(AA$4+1),FALSE)*$E1342</f>
        <v>10852.533801691012</v>
      </c>
      <c r="AB1335" s="51">
        <f>VLOOKUP(CONCATENATE($F1335," ",$G1335),AllocFactorMatrix,(AB$4+1),FALSE)*$E1342</f>
        <v>48213.134175008192</v>
      </c>
      <c r="AC1335" s="51">
        <f>VLOOKUP(CONCATENATE($F1335," ",$G1335),AllocFactorMatrix,(AC$4+1),FALSE)*$E1342</f>
        <v>9891.7565365530099</v>
      </c>
    </row>
    <row r="1336" spans="1:29" s="48" customFormat="1" hidden="1" outlineLevel="1">
      <c r="A1336" s="53"/>
      <c r="B1336" s="104"/>
      <c r="C1336" s="52"/>
      <c r="D1336" s="52"/>
      <c r="F1336" s="175" t="str">
        <f>F1342</f>
        <v>TRAN_LSE</v>
      </c>
      <c r="G1336" s="52" t="str">
        <f>$G$9</f>
        <v>BULKTRAN</v>
      </c>
      <c r="H1336" s="50">
        <f t="shared" si="655"/>
        <v>0</v>
      </c>
      <c r="I1336" s="51">
        <f>VLOOKUP(CONCATENATE($F1336," ",$G1336),AllocFactorMatrix,(I$4+1),FALSE)*$E1342</f>
        <v>0</v>
      </c>
      <c r="J1336" s="51">
        <f>VLOOKUP(CONCATENATE($F1336," ",$G1336),AllocFactorMatrix,(J$4+1),FALSE)*$E1342</f>
        <v>0</v>
      </c>
      <c r="K1336" s="51">
        <f>VLOOKUP(CONCATENATE($F1336," ",$G1336),AllocFactorMatrix,(K$4+1),FALSE)*$E1342</f>
        <v>0</v>
      </c>
      <c r="L1336" s="51">
        <f>VLOOKUP(CONCATENATE($F1336," ",$G1336),AllocFactorMatrix,(L$4+1),FALSE)*$E1342</f>
        <v>0</v>
      </c>
      <c r="M1336" s="51">
        <f t="shared" si="656"/>
        <v>0</v>
      </c>
      <c r="N1336" s="51">
        <f>VLOOKUP(CONCATENATE($F1336," ",$G1336),AllocFactorMatrix,(N$4+1),FALSE)*$E1342</f>
        <v>0</v>
      </c>
      <c r="O1336" s="51">
        <f>VLOOKUP(CONCATENATE($F1336," ",$G1336),AllocFactorMatrix,(O$4+1),FALSE)*$E1342</f>
        <v>0</v>
      </c>
      <c r="P1336" s="51">
        <f>VLOOKUP(CONCATENATE($F1336," ",$G1336),AllocFactorMatrix,(P$4+1),FALSE)*$E1342</f>
        <v>0</v>
      </c>
      <c r="Q1336" s="51">
        <f>VLOOKUP(CONCATENATE($F1336," ",$G1336),AllocFactorMatrix,(Q$4+1),FALSE)*$E1342</f>
        <v>0</v>
      </c>
      <c r="R1336" s="51">
        <f t="shared" ref="R1336:R1342" si="662">SUBTOTAL(9,N1336:Q1336)</f>
        <v>0</v>
      </c>
      <c r="S1336" s="51">
        <f>VLOOKUP(CONCATENATE($F1336," ",$G1336),AllocFactorMatrix,(S$4+1),FALSE)*$E1342</f>
        <v>0</v>
      </c>
      <c r="T1336" s="51">
        <f>VLOOKUP(CONCATENATE($F1336," ",$G1336),AllocFactorMatrix,(T$4+1),FALSE)*$E1342</f>
        <v>0</v>
      </c>
      <c r="U1336" s="51">
        <f>VLOOKUP(CONCATENATE($F1336," ",$G1336),AllocFactorMatrix,(U$4+1),FALSE)*$E1342</f>
        <v>0</v>
      </c>
      <c r="V1336" s="51">
        <f>VLOOKUP(CONCATENATE($F1336," ",$G1336),AllocFactorMatrix,(V$4+1),FALSE)*$E1342</f>
        <v>0</v>
      </c>
      <c r="W1336" s="51">
        <f t="shared" ref="W1336:W1342" si="663">SUBTOTAL(9,S1336:V1336)</f>
        <v>0</v>
      </c>
      <c r="X1336" s="51">
        <f>VLOOKUP(CONCATENATE($F1336," ",$G1336),AllocFactorMatrix,(X$4+1),FALSE)*$E1342</f>
        <v>0</v>
      </c>
      <c r="Y1336" s="51">
        <f>VLOOKUP(CONCATENATE($F1336," ",$G1336),AllocFactorMatrix,(Y$4+1),FALSE)*$E1342</f>
        <v>0</v>
      </c>
      <c r="Z1336" s="51">
        <f t="shared" si="657"/>
        <v>0</v>
      </c>
      <c r="AA1336" s="51">
        <f>VLOOKUP(CONCATENATE($F1336," ",$G1336),AllocFactorMatrix,(AA$4+1),FALSE)*$E1342</f>
        <v>0</v>
      </c>
      <c r="AB1336" s="51">
        <f>VLOOKUP(CONCATENATE($F1336," ",$G1336),AllocFactorMatrix,(AB$4+1),FALSE)*$E1342</f>
        <v>0</v>
      </c>
      <c r="AC1336" s="51">
        <f>VLOOKUP(CONCATENATE($F1336," ",$G1336),AllocFactorMatrix,(AC$4+1),FALSE)*$E1342</f>
        <v>0</v>
      </c>
    </row>
    <row r="1337" spans="1:29" s="48" customFormat="1" hidden="1" outlineLevel="1">
      <c r="A1337" s="53"/>
      <c r="B1337" s="104"/>
      <c r="C1337" s="52"/>
      <c r="D1337" s="52"/>
      <c r="F1337" s="175" t="str">
        <f>F1342</f>
        <v>TRAN_LSE</v>
      </c>
      <c r="G1337" s="52" t="str">
        <f>$G$10</f>
        <v>SUBTRAN</v>
      </c>
      <c r="H1337" s="50">
        <f t="shared" si="655"/>
        <v>0</v>
      </c>
      <c r="I1337" s="51">
        <f>VLOOKUP(CONCATENATE($F1337," ",$G1337),AllocFactorMatrix,(I$4+1),FALSE)*$E1342</f>
        <v>0</v>
      </c>
      <c r="J1337" s="51">
        <f>VLOOKUP(CONCATENATE($F1337," ",$G1337),AllocFactorMatrix,(J$4+1),FALSE)*$E1342</f>
        <v>0</v>
      </c>
      <c r="K1337" s="51">
        <f>VLOOKUP(CONCATENATE($F1337," ",$G1337),AllocFactorMatrix,(K$4+1),FALSE)*$E1342</f>
        <v>0</v>
      </c>
      <c r="L1337" s="51">
        <f>VLOOKUP(CONCATENATE($F1337," ",$G1337),AllocFactorMatrix,(L$4+1),FALSE)*$E1342</f>
        <v>0</v>
      </c>
      <c r="M1337" s="51">
        <f t="shared" si="656"/>
        <v>0</v>
      </c>
      <c r="N1337" s="51">
        <f>VLOOKUP(CONCATENATE($F1337," ",$G1337),AllocFactorMatrix,(N$4+1),FALSE)*$E1342</f>
        <v>0</v>
      </c>
      <c r="O1337" s="51">
        <f>VLOOKUP(CONCATENATE($F1337," ",$G1337),AllocFactorMatrix,(O$4+1),FALSE)*$E1342</f>
        <v>0</v>
      </c>
      <c r="P1337" s="51">
        <f>VLOOKUP(CONCATENATE($F1337," ",$G1337),AllocFactorMatrix,(P$4+1),FALSE)*$E1342</f>
        <v>0</v>
      </c>
      <c r="Q1337" s="51">
        <f>VLOOKUP(CONCATENATE($F1337," ",$G1337),AllocFactorMatrix,(Q$4+1),FALSE)*$E1342</f>
        <v>0</v>
      </c>
      <c r="R1337" s="51">
        <f t="shared" si="662"/>
        <v>0</v>
      </c>
      <c r="S1337" s="51">
        <f>VLOOKUP(CONCATENATE($F1337," ",$G1337),AllocFactorMatrix,(S$4+1),FALSE)*$E1342</f>
        <v>0</v>
      </c>
      <c r="T1337" s="51">
        <f>VLOOKUP(CONCATENATE($F1337," ",$G1337),AllocFactorMatrix,(T$4+1),FALSE)*$E1342</f>
        <v>0</v>
      </c>
      <c r="U1337" s="51">
        <f>VLOOKUP(CONCATENATE($F1337," ",$G1337),AllocFactorMatrix,(U$4+1),FALSE)*$E1342</f>
        <v>0</v>
      </c>
      <c r="V1337" s="51">
        <f>VLOOKUP(CONCATENATE($F1337," ",$G1337),AllocFactorMatrix,(V$4+1),FALSE)*$E1342</f>
        <v>0</v>
      </c>
      <c r="W1337" s="51">
        <f t="shared" si="663"/>
        <v>0</v>
      </c>
      <c r="X1337" s="51">
        <f>VLOOKUP(CONCATENATE($F1337," ",$G1337),AllocFactorMatrix,(X$4+1),FALSE)*$E1342</f>
        <v>0</v>
      </c>
      <c r="Y1337" s="51">
        <f>VLOOKUP(CONCATENATE($F1337," ",$G1337),AllocFactorMatrix,(Y$4+1),FALSE)*$E1342</f>
        <v>0</v>
      </c>
      <c r="Z1337" s="51">
        <f t="shared" si="657"/>
        <v>0</v>
      </c>
      <c r="AA1337" s="51">
        <f>VLOOKUP(CONCATENATE($F1337," ",$G1337),AllocFactorMatrix,(AA$4+1),FALSE)*$E1342</f>
        <v>0</v>
      </c>
      <c r="AB1337" s="51">
        <f>VLOOKUP(CONCATENATE($F1337," ",$G1337),AllocFactorMatrix,(AB$4+1),FALSE)*$E1342</f>
        <v>0</v>
      </c>
      <c r="AC1337" s="51">
        <f>VLOOKUP(CONCATENATE($F1337," ",$G1337),AllocFactorMatrix,(AC$4+1),FALSE)*$E1342</f>
        <v>0</v>
      </c>
    </row>
    <row r="1338" spans="1:29" s="48" customFormat="1" hidden="1" outlineLevel="1">
      <c r="A1338" s="53"/>
      <c r="B1338" s="104"/>
      <c r="C1338" s="52"/>
      <c r="D1338" s="52"/>
      <c r="F1338" s="175" t="str">
        <f>F1342</f>
        <v>TRAN_LSE</v>
      </c>
      <c r="G1338" s="52" t="str">
        <f>$G$11</f>
        <v>DISTPRI</v>
      </c>
      <c r="H1338" s="50">
        <f t="shared" si="655"/>
        <v>0</v>
      </c>
      <c r="I1338" s="51">
        <f>VLOOKUP(CONCATENATE($F1338," ",$G1338),AllocFactorMatrix,(I$4+1),FALSE)*$E1342</f>
        <v>0</v>
      </c>
      <c r="J1338" s="51">
        <f>VLOOKUP(CONCATENATE($F1338," ",$G1338),AllocFactorMatrix,(J$4+1),FALSE)*$E1342</f>
        <v>0</v>
      </c>
      <c r="K1338" s="51">
        <f>VLOOKUP(CONCATENATE($F1338," ",$G1338),AllocFactorMatrix,(K$4+1),FALSE)*$E1342</f>
        <v>0</v>
      </c>
      <c r="L1338" s="51">
        <f>VLOOKUP(CONCATENATE($F1338," ",$G1338),AllocFactorMatrix,(L$4+1),FALSE)*$E1342</f>
        <v>0</v>
      </c>
      <c r="M1338" s="51">
        <f t="shared" si="656"/>
        <v>0</v>
      </c>
      <c r="N1338" s="51">
        <f>VLOOKUP(CONCATENATE($F1338," ",$G1338),AllocFactorMatrix,(N$4+1),FALSE)*$E1342</f>
        <v>0</v>
      </c>
      <c r="O1338" s="51">
        <f>VLOOKUP(CONCATENATE($F1338," ",$G1338),AllocFactorMatrix,(O$4+1),FALSE)*$E1342</f>
        <v>0</v>
      </c>
      <c r="P1338" s="51">
        <f>VLOOKUP(CONCATENATE($F1338," ",$G1338),AllocFactorMatrix,(P$4+1),FALSE)*$E1342</f>
        <v>0</v>
      </c>
      <c r="Q1338" s="51">
        <f>VLOOKUP(CONCATENATE($F1338," ",$G1338),AllocFactorMatrix,(Q$4+1),FALSE)*$E1342</f>
        <v>0</v>
      </c>
      <c r="R1338" s="51">
        <f t="shared" si="662"/>
        <v>0</v>
      </c>
      <c r="S1338" s="51">
        <f>VLOOKUP(CONCATENATE($F1338," ",$G1338),AllocFactorMatrix,(S$4+1),FALSE)*$E1342</f>
        <v>0</v>
      </c>
      <c r="T1338" s="51">
        <f>VLOOKUP(CONCATENATE($F1338," ",$G1338),AllocFactorMatrix,(T$4+1),FALSE)*$E1342</f>
        <v>0</v>
      </c>
      <c r="U1338" s="51">
        <f>VLOOKUP(CONCATENATE($F1338," ",$G1338),AllocFactorMatrix,(U$4+1),FALSE)*$E1342</f>
        <v>0</v>
      </c>
      <c r="V1338" s="51">
        <f>VLOOKUP(CONCATENATE($F1338," ",$G1338),AllocFactorMatrix,(V$4+1),FALSE)*$E1342</f>
        <v>0</v>
      </c>
      <c r="W1338" s="51">
        <f t="shared" si="663"/>
        <v>0</v>
      </c>
      <c r="X1338" s="51">
        <f>VLOOKUP(CONCATENATE($F1338," ",$G1338),AllocFactorMatrix,(X$4+1),FALSE)*$E1342</f>
        <v>0</v>
      </c>
      <c r="Y1338" s="51">
        <f>VLOOKUP(CONCATENATE($F1338," ",$G1338),AllocFactorMatrix,(Y$4+1),FALSE)*$E1342</f>
        <v>0</v>
      </c>
      <c r="Z1338" s="51">
        <f t="shared" si="657"/>
        <v>0</v>
      </c>
      <c r="AA1338" s="51">
        <f>VLOOKUP(CONCATENATE($F1338," ",$G1338),AllocFactorMatrix,(AA$4+1),FALSE)*$E1342</f>
        <v>0</v>
      </c>
      <c r="AB1338" s="51">
        <f>VLOOKUP(CONCATENATE($F1338," ",$G1338),AllocFactorMatrix,(AB$4+1),FALSE)*$E1342</f>
        <v>0</v>
      </c>
      <c r="AC1338" s="51">
        <f>VLOOKUP(CONCATENATE($F1338," ",$G1338),AllocFactorMatrix,(AC$4+1),FALSE)*$E1342</f>
        <v>0</v>
      </c>
    </row>
    <row r="1339" spans="1:29" s="48" customFormat="1" hidden="1" outlineLevel="1">
      <c r="A1339" s="53"/>
      <c r="B1339" s="104"/>
      <c r="C1339" s="52"/>
      <c r="D1339" s="52"/>
      <c r="F1339" s="175" t="str">
        <f>F1342</f>
        <v>TRAN_LSE</v>
      </c>
      <c r="G1339" s="52" t="str">
        <f>$G$12</f>
        <v>DISTSEC</v>
      </c>
      <c r="H1339" s="50">
        <f t="shared" si="655"/>
        <v>0</v>
      </c>
      <c r="I1339" s="51">
        <f>VLOOKUP(CONCATENATE($F1339," ",$G1339),AllocFactorMatrix,(I$4+1),FALSE)*$E1342</f>
        <v>0</v>
      </c>
      <c r="J1339" s="51">
        <f>VLOOKUP(CONCATENATE($F1339," ",$G1339),AllocFactorMatrix,(J$4+1),FALSE)*$E1342</f>
        <v>0</v>
      </c>
      <c r="K1339" s="51">
        <f>VLOOKUP(CONCATENATE($F1339," ",$G1339),AllocFactorMatrix,(K$4+1),FALSE)*$E1342</f>
        <v>0</v>
      </c>
      <c r="L1339" s="51">
        <f>VLOOKUP(CONCATENATE($F1339," ",$G1339),AllocFactorMatrix,(L$4+1),FALSE)*$E1342</f>
        <v>0</v>
      </c>
      <c r="M1339" s="51">
        <f t="shared" si="656"/>
        <v>0</v>
      </c>
      <c r="N1339" s="51">
        <f>VLOOKUP(CONCATENATE($F1339," ",$G1339),AllocFactorMatrix,(N$4+1),FALSE)*$E1342</f>
        <v>0</v>
      </c>
      <c r="O1339" s="51">
        <f>VLOOKUP(CONCATENATE($F1339," ",$G1339),AllocFactorMatrix,(O$4+1),FALSE)*$E1342</f>
        <v>0</v>
      </c>
      <c r="P1339" s="51">
        <f>VLOOKUP(CONCATENATE($F1339," ",$G1339),AllocFactorMatrix,(P$4+1),FALSE)*$E1342</f>
        <v>0</v>
      </c>
      <c r="Q1339" s="51">
        <f>VLOOKUP(CONCATENATE($F1339," ",$G1339),AllocFactorMatrix,(Q$4+1),FALSE)*$E1342</f>
        <v>0</v>
      </c>
      <c r="R1339" s="51">
        <f t="shared" si="662"/>
        <v>0</v>
      </c>
      <c r="S1339" s="51">
        <f>VLOOKUP(CONCATENATE($F1339," ",$G1339),AllocFactorMatrix,(S$4+1),FALSE)*$E1342</f>
        <v>0</v>
      </c>
      <c r="T1339" s="51">
        <f>VLOOKUP(CONCATENATE($F1339," ",$G1339),AllocFactorMatrix,(T$4+1),FALSE)*$E1342</f>
        <v>0</v>
      </c>
      <c r="U1339" s="51">
        <f>VLOOKUP(CONCATENATE($F1339," ",$G1339),AllocFactorMatrix,(U$4+1),FALSE)*$E1342</f>
        <v>0</v>
      </c>
      <c r="V1339" s="51">
        <f>VLOOKUP(CONCATENATE($F1339," ",$G1339),AllocFactorMatrix,(V$4+1),FALSE)*$E1342</f>
        <v>0</v>
      </c>
      <c r="W1339" s="51">
        <f t="shared" si="663"/>
        <v>0</v>
      </c>
      <c r="X1339" s="51">
        <f>VLOOKUP(CONCATENATE($F1339," ",$G1339),AllocFactorMatrix,(X$4+1),FALSE)*$E1342</f>
        <v>0</v>
      </c>
      <c r="Y1339" s="51">
        <f>VLOOKUP(CONCATENATE($F1339," ",$G1339),AllocFactorMatrix,(Y$4+1),FALSE)*$E1342</f>
        <v>0</v>
      </c>
      <c r="Z1339" s="51">
        <f t="shared" si="657"/>
        <v>0</v>
      </c>
      <c r="AA1339" s="51">
        <f>VLOOKUP(CONCATENATE($F1339," ",$G1339),AllocFactorMatrix,(AA$4+1),FALSE)*$E1342</f>
        <v>0</v>
      </c>
      <c r="AB1339" s="51">
        <f>VLOOKUP(CONCATENATE($F1339," ",$G1339),AllocFactorMatrix,(AB$4+1),FALSE)*$E1342</f>
        <v>0</v>
      </c>
      <c r="AC1339" s="51">
        <f>VLOOKUP(CONCATENATE($F1339," ",$G1339),AllocFactorMatrix,(AC$4+1),FALSE)*$E1342</f>
        <v>0</v>
      </c>
    </row>
    <row r="1340" spans="1:29" s="48" customFormat="1" hidden="1" outlineLevel="1">
      <c r="A1340" s="53"/>
      <c r="B1340" s="104"/>
      <c r="C1340" s="52"/>
      <c r="D1340" s="52"/>
      <c r="F1340" s="175" t="str">
        <f>F1342</f>
        <v>TRAN_LSE</v>
      </c>
      <c r="G1340" s="52" t="str">
        <f>$G$13</f>
        <v>ENERGY</v>
      </c>
      <c r="H1340" s="50">
        <f t="shared" si="655"/>
        <v>0</v>
      </c>
      <c r="I1340" s="51">
        <f>VLOOKUP(CONCATENATE($F1340," ",$G1340),AllocFactorMatrix,(I$4+1),FALSE)*$E1342</f>
        <v>0</v>
      </c>
      <c r="J1340" s="51">
        <f>VLOOKUP(CONCATENATE($F1340," ",$G1340),AllocFactorMatrix,(J$4+1),FALSE)*$E1342</f>
        <v>0</v>
      </c>
      <c r="K1340" s="51">
        <f>VLOOKUP(CONCATENATE($F1340," ",$G1340),AllocFactorMatrix,(K$4+1),FALSE)*$E1342</f>
        <v>0</v>
      </c>
      <c r="L1340" s="51">
        <f>VLOOKUP(CONCATENATE($F1340," ",$G1340),AllocFactorMatrix,(L$4+1),FALSE)*$E1342</f>
        <v>0</v>
      </c>
      <c r="M1340" s="51">
        <f t="shared" si="656"/>
        <v>0</v>
      </c>
      <c r="N1340" s="51">
        <f>VLOOKUP(CONCATENATE($F1340," ",$G1340),AllocFactorMatrix,(N$4+1),FALSE)*$E1342</f>
        <v>0</v>
      </c>
      <c r="O1340" s="51">
        <f>VLOOKUP(CONCATENATE($F1340," ",$G1340),AllocFactorMatrix,(O$4+1),FALSE)*$E1342</f>
        <v>0</v>
      </c>
      <c r="P1340" s="51">
        <f>VLOOKUP(CONCATENATE($F1340," ",$G1340),AllocFactorMatrix,(P$4+1),FALSE)*$E1342</f>
        <v>0</v>
      </c>
      <c r="Q1340" s="51">
        <f>VLOOKUP(CONCATENATE($F1340," ",$G1340),AllocFactorMatrix,(Q$4+1),FALSE)*$E1342</f>
        <v>0</v>
      </c>
      <c r="R1340" s="51">
        <f t="shared" si="662"/>
        <v>0</v>
      </c>
      <c r="S1340" s="51">
        <f>VLOOKUP(CONCATENATE($F1340," ",$G1340),AllocFactorMatrix,(S$4+1),FALSE)*$E1342</f>
        <v>0</v>
      </c>
      <c r="T1340" s="51">
        <f>VLOOKUP(CONCATENATE($F1340," ",$G1340),AllocFactorMatrix,(T$4+1),FALSE)*$E1342</f>
        <v>0</v>
      </c>
      <c r="U1340" s="51">
        <f>VLOOKUP(CONCATENATE($F1340," ",$G1340),AllocFactorMatrix,(U$4+1),FALSE)*$E1342</f>
        <v>0</v>
      </c>
      <c r="V1340" s="51">
        <f>VLOOKUP(CONCATENATE($F1340," ",$G1340),AllocFactorMatrix,(V$4+1),FALSE)*$E1342</f>
        <v>0</v>
      </c>
      <c r="W1340" s="51">
        <f t="shared" si="663"/>
        <v>0</v>
      </c>
      <c r="X1340" s="51">
        <f>VLOOKUP(CONCATENATE($F1340," ",$G1340),AllocFactorMatrix,(X$4+1),FALSE)*$E1342</f>
        <v>0</v>
      </c>
      <c r="Y1340" s="51">
        <f>VLOOKUP(CONCATENATE($F1340," ",$G1340),AllocFactorMatrix,(Y$4+1),FALSE)*$E1342</f>
        <v>0</v>
      </c>
      <c r="Z1340" s="51">
        <f t="shared" si="657"/>
        <v>0</v>
      </c>
      <c r="AA1340" s="51">
        <f>VLOOKUP(CONCATENATE($F1340," ",$G1340),AllocFactorMatrix,(AA$4+1),FALSE)*$E1342</f>
        <v>0</v>
      </c>
      <c r="AB1340" s="51">
        <f>VLOOKUP(CONCATENATE($F1340," ",$G1340),AllocFactorMatrix,(AB$4+1),FALSE)*$E1342</f>
        <v>0</v>
      </c>
      <c r="AC1340" s="51">
        <f>VLOOKUP(CONCATENATE($F1340," ",$G1340),AllocFactorMatrix,(AC$4+1),FALSE)*$E1342</f>
        <v>0</v>
      </c>
    </row>
    <row r="1341" spans="1:29" s="48" customFormat="1" hidden="1" outlineLevel="1">
      <c r="A1341" s="53"/>
      <c r="B1341" s="104"/>
      <c r="C1341" s="52"/>
      <c r="D1341" s="52"/>
      <c r="F1341" s="175" t="str">
        <f>F1342</f>
        <v>TRAN_LSE</v>
      </c>
      <c r="G1341" s="52" t="str">
        <f>$G$14</f>
        <v>CUSTOMER</v>
      </c>
      <c r="H1341" s="50">
        <f t="shared" si="655"/>
        <v>0</v>
      </c>
      <c r="I1341" s="51">
        <f>VLOOKUP(CONCATENATE($F1341," ",$G1341),AllocFactorMatrix,(I$4+1),FALSE)*$E1342</f>
        <v>0</v>
      </c>
      <c r="J1341" s="51">
        <f>VLOOKUP(CONCATENATE($F1341," ",$G1341),AllocFactorMatrix,(J$4+1),FALSE)*$E1342</f>
        <v>0</v>
      </c>
      <c r="K1341" s="51">
        <f>VLOOKUP(CONCATENATE($F1341," ",$G1341),AllocFactorMatrix,(K$4+1),FALSE)*$E1342</f>
        <v>0</v>
      </c>
      <c r="L1341" s="51">
        <f>VLOOKUP(CONCATENATE($F1341," ",$G1341),AllocFactorMatrix,(L$4+1),FALSE)*$E1342</f>
        <v>0</v>
      </c>
      <c r="M1341" s="51">
        <f t="shared" si="656"/>
        <v>0</v>
      </c>
      <c r="N1341" s="51">
        <f>VLOOKUP(CONCATENATE($F1341," ",$G1341),AllocFactorMatrix,(N$4+1),FALSE)*$E1342</f>
        <v>0</v>
      </c>
      <c r="O1341" s="51">
        <f>VLOOKUP(CONCATENATE($F1341," ",$G1341),AllocFactorMatrix,(O$4+1),FALSE)*$E1342</f>
        <v>0</v>
      </c>
      <c r="P1341" s="51">
        <f>VLOOKUP(CONCATENATE($F1341," ",$G1341),AllocFactorMatrix,(P$4+1),FALSE)*$E1342</f>
        <v>0</v>
      </c>
      <c r="Q1341" s="51">
        <f>VLOOKUP(CONCATENATE($F1341," ",$G1341),AllocFactorMatrix,(Q$4+1),FALSE)*$E1342</f>
        <v>0</v>
      </c>
      <c r="R1341" s="51">
        <f t="shared" si="662"/>
        <v>0</v>
      </c>
      <c r="S1341" s="51">
        <f>VLOOKUP(CONCATENATE($F1341," ",$G1341),AllocFactorMatrix,(S$4+1),FALSE)*$E1342</f>
        <v>0</v>
      </c>
      <c r="T1341" s="51">
        <f>VLOOKUP(CONCATENATE($F1341," ",$G1341),AllocFactorMatrix,(T$4+1),FALSE)*$E1342</f>
        <v>0</v>
      </c>
      <c r="U1341" s="51">
        <f>VLOOKUP(CONCATENATE($F1341," ",$G1341),AllocFactorMatrix,(U$4+1),FALSE)*$E1342</f>
        <v>0</v>
      </c>
      <c r="V1341" s="51">
        <f>VLOOKUP(CONCATENATE($F1341," ",$G1341),AllocFactorMatrix,(V$4+1),FALSE)*$E1342</f>
        <v>0</v>
      </c>
      <c r="W1341" s="51">
        <f t="shared" si="663"/>
        <v>0</v>
      </c>
      <c r="X1341" s="51">
        <f>VLOOKUP(CONCATENATE($F1341," ",$G1341),AllocFactorMatrix,(X$4+1),FALSE)*$E1342</f>
        <v>0</v>
      </c>
      <c r="Y1341" s="51">
        <f>VLOOKUP(CONCATENATE($F1341," ",$G1341),AllocFactorMatrix,(Y$4+1),FALSE)*$E1342</f>
        <v>0</v>
      </c>
      <c r="Z1341" s="51">
        <f t="shared" si="657"/>
        <v>0</v>
      </c>
      <c r="AA1341" s="51">
        <f>VLOOKUP(CONCATENATE($F1341," ",$G1341),AllocFactorMatrix,(AA$4+1),FALSE)*$E1342</f>
        <v>0</v>
      </c>
      <c r="AB1341" s="51">
        <f>VLOOKUP(CONCATENATE($F1341," ",$G1341),AllocFactorMatrix,(AB$4+1),FALSE)*$E1342</f>
        <v>0</v>
      </c>
      <c r="AC1341" s="51">
        <f>VLOOKUP(CONCATENATE($F1341," ",$G1341),AllocFactorMatrix,(AC$4+1),FALSE)*$E1342</f>
        <v>0</v>
      </c>
    </row>
    <row r="1342" spans="1:29" s="48" customFormat="1" collapsed="1">
      <c r="A1342" s="154"/>
      <c r="B1342" s="97"/>
      <c r="C1342" s="88"/>
      <c r="D1342" s="88" t="s">
        <v>480</v>
      </c>
      <c r="E1342" s="60">
        <v>41982450</v>
      </c>
      <c r="F1342" s="94" t="s">
        <v>520</v>
      </c>
      <c r="G1342" s="52" t="str">
        <f>$G$15</f>
        <v>TOTAL</v>
      </c>
      <c r="H1342" s="50">
        <f t="shared" si="655"/>
        <v>41982449.999999993</v>
      </c>
      <c r="I1342" s="51">
        <f>VLOOKUP(CONCATENATE($F1342," ",$G1342),AllocFactorMatrix,(I$4+1),FALSE)*$E1342</f>
        <v>21595183.684470855</v>
      </c>
      <c r="J1342" s="51">
        <f>VLOOKUP(CONCATENATE($F1342," ",$G1342),AllocFactorMatrix,(J$4+1),FALSE)*$E1342</f>
        <v>5036000.1553401845</v>
      </c>
      <c r="K1342" s="51">
        <f>VLOOKUP(CONCATENATE($F1342," ",$G1342),AllocFactorMatrix,(K$4+1),FALSE)*$E1342</f>
        <v>70020.343362795684</v>
      </c>
      <c r="L1342" s="51">
        <f>VLOOKUP(CONCATENATE($F1342," ",$G1342),AllocFactorMatrix,(L$4+1),FALSE)*$E1342</f>
        <v>9751.9928058474543</v>
      </c>
      <c r="M1342" s="51">
        <f t="shared" si="656"/>
        <v>5115772.4915088285</v>
      </c>
      <c r="N1342" s="51">
        <f>VLOOKUP(CONCATENATE($F1342," ",$G1342),AllocFactorMatrix,(N$4+1),FALSE)*$E1342</f>
        <v>2997468.5733190929</v>
      </c>
      <c r="O1342" s="51">
        <f>VLOOKUP(CONCATENATE($F1342," ",$G1342),AllocFactorMatrix,(O$4+1),FALSE)*$E1342</f>
        <v>537121.14584803802</v>
      </c>
      <c r="P1342" s="51">
        <f>VLOOKUP(CONCATENATE($F1342," ",$G1342),AllocFactorMatrix,(P$4+1),FALSE)*$E1342</f>
        <v>108922.68715602797</v>
      </c>
      <c r="Q1342" s="51">
        <f>VLOOKUP(CONCATENATE($F1342," ",$G1342),AllocFactorMatrix,(Q$4+1),FALSE)*$E1342</f>
        <v>4136.289787518007</v>
      </c>
      <c r="R1342" s="51">
        <f t="shared" si="662"/>
        <v>3647648.696110677</v>
      </c>
      <c r="S1342" s="51">
        <f>VLOOKUP(CONCATENATE($F1342," ",$G1342),AllocFactorMatrix,(S$4+1),FALSE)*$E1342</f>
        <v>141951.63718168912</v>
      </c>
      <c r="T1342" s="51">
        <f>VLOOKUP(CONCATENATE($F1342," ",$G1342),AllocFactorMatrix,(T$4+1),FALSE)*$E1342</f>
        <v>1916429.0718702814</v>
      </c>
      <c r="U1342" s="51">
        <f>VLOOKUP(CONCATENATE($F1342," ",$G1342),AllocFactorMatrix,(U$4+1),FALSE)*$E1342</f>
        <v>7329571.8880963754</v>
      </c>
      <c r="V1342" s="51">
        <f>VLOOKUP(CONCATENATE($F1342," ",$G1342),AllocFactorMatrix,(V$4+1),FALSE)*$E1342</f>
        <v>1327819.9270370908</v>
      </c>
      <c r="W1342" s="51">
        <f t="shared" si="663"/>
        <v>10715772.524185436</v>
      </c>
      <c r="X1342" s="51">
        <f>VLOOKUP(CONCATENATE($F1342," ",$G1342),AllocFactorMatrix,(X$4+1),FALSE)*$E1342</f>
        <v>822684.06827076606</v>
      </c>
      <c r="Y1342" s="51">
        <f>VLOOKUP(CONCATENATE($F1342," ",$G1342),AllocFactorMatrix,(Y$4+1),FALSE)*$E1342</f>
        <v>16431.110940182683</v>
      </c>
      <c r="Z1342" s="51">
        <f t="shared" si="657"/>
        <v>839115.17921094876</v>
      </c>
      <c r="AA1342" s="51">
        <f>VLOOKUP(CONCATENATE($F1342," ",$G1342),AllocFactorMatrix,(AA$4+1),FALSE)*$E1342</f>
        <v>10852.533801691012</v>
      </c>
      <c r="AB1342" s="51">
        <f>VLOOKUP(CONCATENATE($F1342," ",$G1342),AllocFactorMatrix,(AB$4+1),FALSE)*$E1342</f>
        <v>48213.134175008192</v>
      </c>
      <c r="AC1342" s="51">
        <f>VLOOKUP(CONCATENATE($F1342," ",$G1342),AllocFactorMatrix,(AC$4+1),FALSE)*$E1342</f>
        <v>9891.7565365530099</v>
      </c>
    </row>
    <row r="1343" spans="1:29" s="48" customFormat="1" hidden="1" outlineLevel="1">
      <c r="A1343" s="154"/>
      <c r="B1343" s="97"/>
      <c r="C1343" s="88"/>
      <c r="D1343" s="88"/>
      <c r="F1343" s="175" t="str">
        <f>F1350</f>
        <v>PROD_ENERGY</v>
      </c>
      <c r="G1343" s="52" t="str">
        <f>$G$8</f>
        <v>PRODUCTION</v>
      </c>
      <c r="H1343" s="50">
        <f t="shared" si="655"/>
        <v>0</v>
      </c>
      <c r="I1343" s="51">
        <f>VLOOKUP(CONCATENATE($F1343," ",$G1343),AllocFactorMatrix,(I$4+1),FALSE)*$E1350</f>
        <v>0</v>
      </c>
      <c r="J1343" s="51">
        <f>VLOOKUP(CONCATENATE($F1343," ",$G1343),AllocFactorMatrix,(J$4+1),FALSE)*$E1350</f>
        <v>0</v>
      </c>
      <c r="K1343" s="51">
        <f>VLOOKUP(CONCATENATE($F1343," ",$G1343),AllocFactorMatrix,(K$4+1),FALSE)*$E1350</f>
        <v>0</v>
      </c>
      <c r="L1343" s="51">
        <f>VLOOKUP(CONCATENATE($F1343," ",$G1343),AllocFactorMatrix,(L$4+1),FALSE)*$E1350</f>
        <v>0</v>
      </c>
      <c r="M1343" s="51">
        <f t="shared" si="656"/>
        <v>0</v>
      </c>
      <c r="N1343" s="51">
        <f>VLOOKUP(CONCATENATE($F1343," ",$G1343),AllocFactorMatrix,(N$4+1),FALSE)*$E1350</f>
        <v>0</v>
      </c>
      <c r="O1343" s="51">
        <f>VLOOKUP(CONCATENATE($F1343," ",$G1343),AllocFactorMatrix,(O$4+1),FALSE)*$E1350</f>
        <v>0</v>
      </c>
      <c r="P1343" s="51">
        <f>VLOOKUP(CONCATENATE($F1343," ",$G1343),AllocFactorMatrix,(P$4+1),FALSE)*$E1350</f>
        <v>0</v>
      </c>
      <c r="Q1343" s="51">
        <f>VLOOKUP(CONCATENATE($F1343," ",$G1343),AllocFactorMatrix,(Q$4+1),FALSE)*$E1350</f>
        <v>0</v>
      </c>
      <c r="R1343" s="51">
        <f>SUBTOTAL(9,N1343:Q1343)</f>
        <v>0</v>
      </c>
      <c r="S1343" s="51">
        <f>VLOOKUP(CONCATENATE($F1343," ",$G1343),AllocFactorMatrix,(S$4+1),FALSE)*$E1350</f>
        <v>0</v>
      </c>
      <c r="T1343" s="51">
        <f>VLOOKUP(CONCATENATE($F1343," ",$G1343),AllocFactorMatrix,(T$4+1),FALSE)*$E1350</f>
        <v>0</v>
      </c>
      <c r="U1343" s="51">
        <f>VLOOKUP(CONCATENATE($F1343," ",$G1343),AllocFactorMatrix,(U$4+1),FALSE)*$E1350</f>
        <v>0</v>
      </c>
      <c r="V1343" s="51">
        <f>VLOOKUP(CONCATENATE($F1343," ",$G1343),AllocFactorMatrix,(V$4+1),FALSE)*$E1350</f>
        <v>0</v>
      </c>
      <c r="W1343" s="51">
        <f>SUBTOTAL(9,S1343:V1343)</f>
        <v>0</v>
      </c>
      <c r="X1343" s="51">
        <f>VLOOKUP(CONCATENATE($F1343," ",$G1343),AllocFactorMatrix,(X$4+1),FALSE)*$E1350</f>
        <v>0</v>
      </c>
      <c r="Y1343" s="51">
        <f>VLOOKUP(CONCATENATE($F1343," ",$G1343),AllocFactorMatrix,(Y$4+1),FALSE)*$E1350</f>
        <v>0</v>
      </c>
      <c r="Z1343" s="51">
        <f t="shared" si="657"/>
        <v>0</v>
      </c>
      <c r="AA1343" s="51">
        <f>VLOOKUP(CONCATENATE($F1343," ",$G1343),AllocFactorMatrix,(AA$4+1),FALSE)*$E1350</f>
        <v>0</v>
      </c>
      <c r="AB1343" s="51">
        <f>VLOOKUP(CONCATENATE($F1343," ",$G1343),AllocFactorMatrix,(AB$4+1),FALSE)*$E1350</f>
        <v>0</v>
      </c>
      <c r="AC1343" s="51">
        <f>VLOOKUP(CONCATENATE($F1343," ",$G1343),AllocFactorMatrix,(AC$4+1),FALSE)*$E1350</f>
        <v>0</v>
      </c>
    </row>
    <row r="1344" spans="1:29" s="48" customFormat="1" hidden="1" outlineLevel="1">
      <c r="A1344" s="154"/>
      <c r="B1344" s="97"/>
      <c r="C1344" s="88"/>
      <c r="D1344" s="88"/>
      <c r="F1344" s="175" t="str">
        <f>F1350</f>
        <v>PROD_ENERGY</v>
      </c>
      <c r="G1344" s="52" t="str">
        <f>$G$9</f>
        <v>BULKTRAN</v>
      </c>
      <c r="H1344" s="50">
        <f t="shared" si="655"/>
        <v>0</v>
      </c>
      <c r="I1344" s="51">
        <f>VLOOKUP(CONCATENATE($F1344," ",$G1344),AllocFactorMatrix,(I$4+1),FALSE)*$E1350</f>
        <v>0</v>
      </c>
      <c r="J1344" s="51">
        <f>VLOOKUP(CONCATENATE($F1344," ",$G1344),AllocFactorMatrix,(J$4+1),FALSE)*$E1350</f>
        <v>0</v>
      </c>
      <c r="K1344" s="51">
        <f>VLOOKUP(CONCATENATE($F1344," ",$G1344),AllocFactorMatrix,(K$4+1),FALSE)*$E1350</f>
        <v>0</v>
      </c>
      <c r="L1344" s="51">
        <f>VLOOKUP(CONCATENATE($F1344," ",$G1344),AllocFactorMatrix,(L$4+1),FALSE)*$E1350</f>
        <v>0</v>
      </c>
      <c r="M1344" s="51">
        <f t="shared" si="656"/>
        <v>0</v>
      </c>
      <c r="N1344" s="51">
        <f>VLOOKUP(CONCATENATE($F1344," ",$G1344),AllocFactorMatrix,(N$4+1),FALSE)*$E1350</f>
        <v>0</v>
      </c>
      <c r="O1344" s="51">
        <f>VLOOKUP(CONCATENATE($F1344," ",$G1344),AllocFactorMatrix,(O$4+1),FALSE)*$E1350</f>
        <v>0</v>
      </c>
      <c r="P1344" s="51">
        <f>VLOOKUP(CONCATENATE($F1344," ",$G1344),AllocFactorMatrix,(P$4+1),FALSE)*$E1350</f>
        <v>0</v>
      </c>
      <c r="Q1344" s="51">
        <f>VLOOKUP(CONCATENATE($F1344," ",$G1344),AllocFactorMatrix,(Q$4+1),FALSE)*$E1350</f>
        <v>0</v>
      </c>
      <c r="R1344" s="51">
        <f t="shared" ref="R1344:R1350" si="664">SUBTOTAL(9,N1344:Q1344)</f>
        <v>0</v>
      </c>
      <c r="S1344" s="51">
        <f>VLOOKUP(CONCATENATE($F1344," ",$G1344),AllocFactorMatrix,(S$4+1),FALSE)*$E1350</f>
        <v>0</v>
      </c>
      <c r="T1344" s="51">
        <f>VLOOKUP(CONCATENATE($F1344," ",$G1344),AllocFactorMatrix,(T$4+1),FALSE)*$E1350</f>
        <v>0</v>
      </c>
      <c r="U1344" s="51">
        <f>VLOOKUP(CONCATENATE($F1344," ",$G1344),AllocFactorMatrix,(U$4+1),FALSE)*$E1350</f>
        <v>0</v>
      </c>
      <c r="V1344" s="51">
        <f>VLOOKUP(CONCATENATE($F1344," ",$G1344),AllocFactorMatrix,(V$4+1),FALSE)*$E1350</f>
        <v>0</v>
      </c>
      <c r="W1344" s="51">
        <f t="shared" ref="W1344:W1350" si="665">SUBTOTAL(9,S1344:V1344)</f>
        <v>0</v>
      </c>
      <c r="X1344" s="51">
        <f>VLOOKUP(CONCATENATE($F1344," ",$G1344),AllocFactorMatrix,(X$4+1),FALSE)*$E1350</f>
        <v>0</v>
      </c>
      <c r="Y1344" s="51">
        <f>VLOOKUP(CONCATENATE($F1344," ",$G1344),AllocFactorMatrix,(Y$4+1),FALSE)*$E1350</f>
        <v>0</v>
      </c>
      <c r="Z1344" s="51">
        <f t="shared" si="657"/>
        <v>0</v>
      </c>
      <c r="AA1344" s="51">
        <f>VLOOKUP(CONCATENATE($F1344," ",$G1344),AllocFactorMatrix,(AA$4+1),FALSE)*$E1350</f>
        <v>0</v>
      </c>
      <c r="AB1344" s="51">
        <f>VLOOKUP(CONCATENATE($F1344," ",$G1344),AllocFactorMatrix,(AB$4+1),FALSE)*$E1350</f>
        <v>0</v>
      </c>
      <c r="AC1344" s="51">
        <f>VLOOKUP(CONCATENATE($F1344," ",$G1344),AllocFactorMatrix,(AC$4+1),FALSE)*$E1350</f>
        <v>0</v>
      </c>
    </row>
    <row r="1345" spans="1:29" s="48" customFormat="1" hidden="1" outlineLevel="1">
      <c r="A1345" s="154"/>
      <c r="B1345" s="97"/>
      <c r="C1345" s="88"/>
      <c r="D1345" s="88"/>
      <c r="F1345" s="175" t="str">
        <f>F1350</f>
        <v>PROD_ENERGY</v>
      </c>
      <c r="G1345" s="52" t="str">
        <f>$G$10</f>
        <v>SUBTRAN</v>
      </c>
      <c r="H1345" s="50">
        <f t="shared" si="655"/>
        <v>0</v>
      </c>
      <c r="I1345" s="51">
        <f>VLOOKUP(CONCATENATE($F1345," ",$G1345),AllocFactorMatrix,(I$4+1),FALSE)*$E1350</f>
        <v>0</v>
      </c>
      <c r="J1345" s="51">
        <f>VLOOKUP(CONCATENATE($F1345," ",$G1345),AllocFactorMatrix,(J$4+1),FALSE)*$E1350</f>
        <v>0</v>
      </c>
      <c r="K1345" s="51">
        <f>VLOOKUP(CONCATENATE($F1345," ",$G1345),AllocFactorMatrix,(K$4+1),FALSE)*$E1350</f>
        <v>0</v>
      </c>
      <c r="L1345" s="51">
        <f>VLOOKUP(CONCATENATE($F1345," ",$G1345),AllocFactorMatrix,(L$4+1),FALSE)*$E1350</f>
        <v>0</v>
      </c>
      <c r="M1345" s="51">
        <f t="shared" si="656"/>
        <v>0</v>
      </c>
      <c r="N1345" s="51">
        <f>VLOOKUP(CONCATENATE($F1345," ",$G1345),AllocFactorMatrix,(N$4+1),FALSE)*$E1350</f>
        <v>0</v>
      </c>
      <c r="O1345" s="51">
        <f>VLOOKUP(CONCATENATE($F1345," ",$G1345),AllocFactorMatrix,(O$4+1),FALSE)*$E1350</f>
        <v>0</v>
      </c>
      <c r="P1345" s="51">
        <f>VLOOKUP(CONCATENATE($F1345," ",$G1345),AllocFactorMatrix,(P$4+1),FALSE)*$E1350</f>
        <v>0</v>
      </c>
      <c r="Q1345" s="51">
        <f>VLOOKUP(CONCATENATE($F1345," ",$G1345),AllocFactorMatrix,(Q$4+1),FALSE)*$E1350</f>
        <v>0</v>
      </c>
      <c r="R1345" s="51">
        <f t="shared" si="664"/>
        <v>0</v>
      </c>
      <c r="S1345" s="51">
        <f>VLOOKUP(CONCATENATE($F1345," ",$G1345),AllocFactorMatrix,(S$4+1),FALSE)*$E1350</f>
        <v>0</v>
      </c>
      <c r="T1345" s="51">
        <f>VLOOKUP(CONCATENATE($F1345," ",$G1345),AllocFactorMatrix,(T$4+1),FALSE)*$E1350</f>
        <v>0</v>
      </c>
      <c r="U1345" s="51">
        <f>VLOOKUP(CONCATENATE($F1345," ",$G1345),AllocFactorMatrix,(U$4+1),FALSE)*$E1350</f>
        <v>0</v>
      </c>
      <c r="V1345" s="51">
        <f>VLOOKUP(CONCATENATE($F1345," ",$G1345),AllocFactorMatrix,(V$4+1),FALSE)*$E1350</f>
        <v>0</v>
      </c>
      <c r="W1345" s="51">
        <f t="shared" si="665"/>
        <v>0</v>
      </c>
      <c r="X1345" s="51">
        <f>VLOOKUP(CONCATENATE($F1345," ",$G1345),AllocFactorMatrix,(X$4+1),FALSE)*$E1350</f>
        <v>0</v>
      </c>
      <c r="Y1345" s="51">
        <f>VLOOKUP(CONCATENATE($F1345," ",$G1345),AllocFactorMatrix,(Y$4+1),FALSE)*$E1350</f>
        <v>0</v>
      </c>
      <c r="Z1345" s="51">
        <f t="shared" si="657"/>
        <v>0</v>
      </c>
      <c r="AA1345" s="51">
        <f>VLOOKUP(CONCATENATE($F1345," ",$G1345),AllocFactorMatrix,(AA$4+1),FALSE)*$E1350</f>
        <v>0</v>
      </c>
      <c r="AB1345" s="51">
        <f>VLOOKUP(CONCATENATE($F1345," ",$G1345),AllocFactorMatrix,(AB$4+1),FALSE)*$E1350</f>
        <v>0</v>
      </c>
      <c r="AC1345" s="51">
        <f>VLOOKUP(CONCATENATE($F1345," ",$G1345),AllocFactorMatrix,(AC$4+1),FALSE)*$E1350</f>
        <v>0</v>
      </c>
    </row>
    <row r="1346" spans="1:29" s="48" customFormat="1" hidden="1" outlineLevel="1">
      <c r="A1346" s="154"/>
      <c r="B1346" s="97"/>
      <c r="C1346" s="88"/>
      <c r="D1346" s="88"/>
      <c r="F1346" s="175" t="str">
        <f>F1350</f>
        <v>PROD_ENERGY</v>
      </c>
      <c r="G1346" s="52" t="str">
        <f>$G$11</f>
        <v>DISTPRI</v>
      </c>
      <c r="H1346" s="50">
        <f t="shared" si="655"/>
        <v>0</v>
      </c>
      <c r="I1346" s="51">
        <f>VLOOKUP(CONCATENATE($F1346," ",$G1346),AllocFactorMatrix,(I$4+1),FALSE)*$E1350</f>
        <v>0</v>
      </c>
      <c r="J1346" s="51">
        <f>VLOOKUP(CONCATENATE($F1346," ",$G1346),AllocFactorMatrix,(J$4+1),FALSE)*$E1350</f>
        <v>0</v>
      </c>
      <c r="K1346" s="51">
        <f>VLOOKUP(CONCATENATE($F1346," ",$G1346),AllocFactorMatrix,(K$4+1),FALSE)*$E1350</f>
        <v>0</v>
      </c>
      <c r="L1346" s="51">
        <f>VLOOKUP(CONCATENATE($F1346," ",$G1346),AllocFactorMatrix,(L$4+1),FALSE)*$E1350</f>
        <v>0</v>
      </c>
      <c r="M1346" s="51">
        <f t="shared" si="656"/>
        <v>0</v>
      </c>
      <c r="N1346" s="51">
        <f>VLOOKUP(CONCATENATE($F1346," ",$G1346),AllocFactorMatrix,(N$4+1),FALSE)*$E1350</f>
        <v>0</v>
      </c>
      <c r="O1346" s="51">
        <f>VLOOKUP(CONCATENATE($F1346," ",$G1346),AllocFactorMatrix,(O$4+1),FALSE)*$E1350</f>
        <v>0</v>
      </c>
      <c r="P1346" s="51">
        <f>VLOOKUP(CONCATENATE($F1346," ",$G1346),AllocFactorMatrix,(P$4+1),FALSE)*$E1350</f>
        <v>0</v>
      </c>
      <c r="Q1346" s="51">
        <f>VLOOKUP(CONCATENATE($F1346," ",$G1346),AllocFactorMatrix,(Q$4+1),FALSE)*$E1350</f>
        <v>0</v>
      </c>
      <c r="R1346" s="51">
        <f t="shared" si="664"/>
        <v>0</v>
      </c>
      <c r="S1346" s="51">
        <f>VLOOKUP(CONCATENATE($F1346," ",$G1346),AllocFactorMatrix,(S$4+1),FALSE)*$E1350</f>
        <v>0</v>
      </c>
      <c r="T1346" s="51">
        <f>VLOOKUP(CONCATENATE($F1346," ",$G1346),AllocFactorMatrix,(T$4+1),FALSE)*$E1350</f>
        <v>0</v>
      </c>
      <c r="U1346" s="51">
        <f>VLOOKUP(CONCATENATE($F1346," ",$G1346),AllocFactorMatrix,(U$4+1),FALSE)*$E1350</f>
        <v>0</v>
      </c>
      <c r="V1346" s="51">
        <f>VLOOKUP(CONCATENATE($F1346," ",$G1346),AllocFactorMatrix,(V$4+1),FALSE)*$E1350</f>
        <v>0</v>
      </c>
      <c r="W1346" s="51">
        <f t="shared" si="665"/>
        <v>0</v>
      </c>
      <c r="X1346" s="51">
        <f>VLOOKUP(CONCATENATE($F1346," ",$G1346),AllocFactorMatrix,(X$4+1),FALSE)*$E1350</f>
        <v>0</v>
      </c>
      <c r="Y1346" s="51">
        <f>VLOOKUP(CONCATENATE($F1346," ",$G1346),AllocFactorMatrix,(Y$4+1),FALSE)*$E1350</f>
        <v>0</v>
      </c>
      <c r="Z1346" s="51">
        <f t="shared" si="657"/>
        <v>0</v>
      </c>
      <c r="AA1346" s="51">
        <f>VLOOKUP(CONCATENATE($F1346," ",$G1346),AllocFactorMatrix,(AA$4+1),FALSE)*$E1350</f>
        <v>0</v>
      </c>
      <c r="AB1346" s="51">
        <f>VLOOKUP(CONCATENATE($F1346," ",$G1346),AllocFactorMatrix,(AB$4+1),FALSE)*$E1350</f>
        <v>0</v>
      </c>
      <c r="AC1346" s="51">
        <f>VLOOKUP(CONCATENATE($F1346," ",$G1346),AllocFactorMatrix,(AC$4+1),FALSE)*$E1350</f>
        <v>0</v>
      </c>
    </row>
    <row r="1347" spans="1:29" s="48" customFormat="1" hidden="1" outlineLevel="1">
      <c r="A1347" s="154"/>
      <c r="B1347" s="97"/>
      <c r="C1347" s="88"/>
      <c r="D1347" s="88"/>
      <c r="F1347" s="175" t="str">
        <f>F1350</f>
        <v>PROD_ENERGY</v>
      </c>
      <c r="G1347" s="52" t="str">
        <f>$G$12</f>
        <v>DISTSEC</v>
      </c>
      <c r="H1347" s="50">
        <f t="shared" si="655"/>
        <v>0</v>
      </c>
      <c r="I1347" s="51">
        <f>VLOOKUP(CONCATENATE($F1347," ",$G1347),AllocFactorMatrix,(I$4+1),FALSE)*$E1350</f>
        <v>0</v>
      </c>
      <c r="J1347" s="51">
        <f>VLOOKUP(CONCATENATE($F1347," ",$G1347),AllocFactorMatrix,(J$4+1),FALSE)*$E1350</f>
        <v>0</v>
      </c>
      <c r="K1347" s="51">
        <f>VLOOKUP(CONCATENATE($F1347," ",$G1347),AllocFactorMatrix,(K$4+1),FALSE)*$E1350</f>
        <v>0</v>
      </c>
      <c r="L1347" s="51">
        <f>VLOOKUP(CONCATENATE($F1347," ",$G1347),AllocFactorMatrix,(L$4+1),FALSE)*$E1350</f>
        <v>0</v>
      </c>
      <c r="M1347" s="51">
        <f t="shared" si="656"/>
        <v>0</v>
      </c>
      <c r="N1347" s="51">
        <f>VLOOKUP(CONCATENATE($F1347," ",$G1347),AllocFactorMatrix,(N$4+1),FALSE)*$E1350</f>
        <v>0</v>
      </c>
      <c r="O1347" s="51">
        <f>VLOOKUP(CONCATENATE($F1347," ",$G1347),AllocFactorMatrix,(O$4+1),FALSE)*$E1350</f>
        <v>0</v>
      </c>
      <c r="P1347" s="51">
        <f>VLOOKUP(CONCATENATE($F1347," ",$G1347),AllocFactorMatrix,(P$4+1),FALSE)*$E1350</f>
        <v>0</v>
      </c>
      <c r="Q1347" s="51">
        <f>VLOOKUP(CONCATENATE($F1347," ",$G1347),AllocFactorMatrix,(Q$4+1),FALSE)*$E1350</f>
        <v>0</v>
      </c>
      <c r="R1347" s="51">
        <f t="shared" si="664"/>
        <v>0</v>
      </c>
      <c r="S1347" s="51">
        <f>VLOOKUP(CONCATENATE($F1347," ",$G1347),AllocFactorMatrix,(S$4+1),FALSE)*$E1350</f>
        <v>0</v>
      </c>
      <c r="T1347" s="51">
        <f>VLOOKUP(CONCATENATE($F1347," ",$G1347),AllocFactorMatrix,(T$4+1),FALSE)*$E1350</f>
        <v>0</v>
      </c>
      <c r="U1347" s="51">
        <f>VLOOKUP(CONCATENATE($F1347," ",$G1347),AllocFactorMatrix,(U$4+1),FALSE)*$E1350</f>
        <v>0</v>
      </c>
      <c r="V1347" s="51">
        <f>VLOOKUP(CONCATENATE($F1347," ",$G1347),AllocFactorMatrix,(V$4+1),FALSE)*$E1350</f>
        <v>0</v>
      </c>
      <c r="W1347" s="51">
        <f t="shared" si="665"/>
        <v>0</v>
      </c>
      <c r="X1347" s="51">
        <f>VLOOKUP(CONCATENATE($F1347," ",$G1347),AllocFactorMatrix,(X$4+1),FALSE)*$E1350</f>
        <v>0</v>
      </c>
      <c r="Y1347" s="51">
        <f>VLOOKUP(CONCATENATE($F1347," ",$G1347),AllocFactorMatrix,(Y$4+1),FALSE)*$E1350</f>
        <v>0</v>
      </c>
      <c r="Z1347" s="51">
        <f t="shared" si="657"/>
        <v>0</v>
      </c>
      <c r="AA1347" s="51">
        <f>VLOOKUP(CONCATENATE($F1347," ",$G1347),AllocFactorMatrix,(AA$4+1),FALSE)*$E1350</f>
        <v>0</v>
      </c>
      <c r="AB1347" s="51">
        <f>VLOOKUP(CONCATENATE($F1347," ",$G1347),AllocFactorMatrix,(AB$4+1),FALSE)*$E1350</f>
        <v>0</v>
      </c>
      <c r="AC1347" s="51">
        <f>VLOOKUP(CONCATENATE($F1347," ",$G1347),AllocFactorMatrix,(AC$4+1),FALSE)*$E1350</f>
        <v>0</v>
      </c>
    </row>
    <row r="1348" spans="1:29" s="48" customFormat="1" hidden="1" outlineLevel="1">
      <c r="A1348" s="154"/>
      <c r="B1348" s="97"/>
      <c r="C1348" s="88"/>
      <c r="D1348" s="88"/>
      <c r="F1348" s="175" t="str">
        <f>F1350</f>
        <v>PROD_ENERGY</v>
      </c>
      <c r="G1348" s="52" t="str">
        <f>$G$13</f>
        <v>ENERGY</v>
      </c>
      <c r="H1348" s="50">
        <f t="shared" si="655"/>
        <v>195640.99999999997</v>
      </c>
      <c r="I1348" s="51">
        <f>VLOOKUP(CONCATENATE($F1348," ",$G1348),AllocFactorMatrix,(I$4+1),FALSE)*$E1350</f>
        <v>76551.625256527375</v>
      </c>
      <c r="J1348" s="51">
        <f>VLOOKUP(CONCATENATE($F1348," ",$G1348),AllocFactorMatrix,(J$4+1),FALSE)*$E1350</f>
        <v>22084.921779275643</v>
      </c>
      <c r="K1348" s="51">
        <f>VLOOKUP(CONCATENATE($F1348," ",$G1348),AllocFactorMatrix,(K$4+1),FALSE)*$E1350</f>
        <v>307.81667042262194</v>
      </c>
      <c r="L1348" s="51">
        <f>VLOOKUP(CONCATENATE($F1348," ",$G1348),AllocFactorMatrix,(L$4+1),FALSE)*$E1350</f>
        <v>43.032509646961657</v>
      </c>
      <c r="M1348" s="51">
        <f t="shared" si="656"/>
        <v>22435.770959345224</v>
      </c>
      <c r="N1348" s="51">
        <f>VLOOKUP(CONCATENATE($F1348," ",$G1348),AllocFactorMatrix,(N$4+1),FALSE)*$E1350</f>
        <v>14329.234282110492</v>
      </c>
      <c r="O1348" s="51">
        <f>VLOOKUP(CONCATENATE($F1348," ",$G1348),AllocFactorMatrix,(O$4+1),FALSE)*$E1350</f>
        <v>2555.4608157017619</v>
      </c>
      <c r="P1348" s="51">
        <f>VLOOKUP(CONCATENATE($F1348," ",$G1348),AllocFactorMatrix,(P$4+1),FALSE)*$E1350</f>
        <v>520.38540698978863</v>
      </c>
      <c r="Q1348" s="51">
        <f>VLOOKUP(CONCATENATE($F1348," ",$G1348),AllocFactorMatrix,(Q$4+1),FALSE)*$E1350</f>
        <v>19.655132936097058</v>
      </c>
      <c r="R1348" s="51">
        <f t="shared" si="664"/>
        <v>17424.73563773814</v>
      </c>
      <c r="S1348" s="51">
        <f>VLOOKUP(CONCATENATE($F1348," ",$G1348),AllocFactorMatrix,(S$4+1),FALSE)*$E1350</f>
        <v>750.42225983563048</v>
      </c>
      <c r="T1348" s="51">
        <f>VLOOKUP(CONCATENATE($F1348," ",$G1348),AllocFactorMatrix,(T$4+1),FALSE)*$E1350</f>
        <v>11864.318609340751</v>
      </c>
      <c r="U1348" s="51">
        <f>VLOOKUP(CONCATENATE($F1348," ",$G1348),AllocFactorMatrix,(U$4+1),FALSE)*$E1350</f>
        <v>51026.503357607115</v>
      </c>
      <c r="V1348" s="51">
        <f>VLOOKUP(CONCATENATE($F1348," ",$G1348),AllocFactorMatrix,(V$4+1),FALSE)*$E1350</f>
        <v>9598.6182401792776</v>
      </c>
      <c r="W1348" s="51">
        <f t="shared" si="665"/>
        <v>73239.862466962775</v>
      </c>
      <c r="X1348" s="51">
        <f>VLOOKUP(CONCATENATE($F1348," ",$G1348),AllocFactorMatrix,(X$4+1),FALSE)*$E1350</f>
        <v>3936.0986109321211</v>
      </c>
      <c r="Y1348" s="51">
        <f>VLOOKUP(CONCATENATE($F1348," ",$G1348),AllocFactorMatrix,(Y$4+1),FALSE)*$E1350</f>
        <v>78.977033467896248</v>
      </c>
      <c r="Z1348" s="51">
        <f t="shared" si="657"/>
        <v>4015.0756444000172</v>
      </c>
      <c r="AA1348" s="51">
        <f>VLOOKUP(CONCATENATE($F1348," ",$G1348),AllocFactorMatrix,(AA$4+1),FALSE)*$E1350</f>
        <v>70.447852519706501</v>
      </c>
      <c r="AB1348" s="51">
        <f>VLOOKUP(CONCATENATE($F1348," ",$G1348),AllocFactorMatrix,(AB$4+1),FALSE)*$E1350</f>
        <v>1578.0077694021545</v>
      </c>
      <c r="AC1348" s="51">
        <f>VLOOKUP(CONCATENATE($F1348," ",$G1348),AllocFactorMatrix,(AC$4+1),FALSE)*$E1350</f>
        <v>325.47441310454076</v>
      </c>
    </row>
    <row r="1349" spans="1:29" s="48" customFormat="1" hidden="1" outlineLevel="1">
      <c r="A1349" s="154"/>
      <c r="B1349" s="97"/>
      <c r="C1349" s="88"/>
      <c r="D1349" s="88"/>
      <c r="F1349" s="175" t="str">
        <f>F1350</f>
        <v>PROD_ENERGY</v>
      </c>
      <c r="G1349" s="52" t="str">
        <f>$G$14</f>
        <v>CUSTOMER</v>
      </c>
      <c r="H1349" s="50">
        <f t="shared" si="655"/>
        <v>0</v>
      </c>
      <c r="I1349" s="51">
        <f>VLOOKUP(CONCATENATE($F1349," ",$G1349),AllocFactorMatrix,(I$4+1),FALSE)*$E1350</f>
        <v>0</v>
      </c>
      <c r="J1349" s="51">
        <f>VLOOKUP(CONCATENATE($F1349," ",$G1349),AllocFactorMatrix,(J$4+1),FALSE)*$E1350</f>
        <v>0</v>
      </c>
      <c r="K1349" s="51">
        <f>VLOOKUP(CONCATENATE($F1349," ",$G1349),AllocFactorMatrix,(K$4+1),FALSE)*$E1350</f>
        <v>0</v>
      </c>
      <c r="L1349" s="51">
        <f>VLOOKUP(CONCATENATE($F1349," ",$G1349),AllocFactorMatrix,(L$4+1),FALSE)*$E1350</f>
        <v>0</v>
      </c>
      <c r="M1349" s="51">
        <f t="shared" si="656"/>
        <v>0</v>
      </c>
      <c r="N1349" s="51">
        <f>VLOOKUP(CONCATENATE($F1349," ",$G1349),AllocFactorMatrix,(N$4+1),FALSE)*$E1350</f>
        <v>0</v>
      </c>
      <c r="O1349" s="51">
        <f>VLOOKUP(CONCATENATE($F1349," ",$G1349),AllocFactorMatrix,(O$4+1),FALSE)*$E1350</f>
        <v>0</v>
      </c>
      <c r="P1349" s="51">
        <f>VLOOKUP(CONCATENATE($F1349," ",$G1349),AllocFactorMatrix,(P$4+1),FALSE)*$E1350</f>
        <v>0</v>
      </c>
      <c r="Q1349" s="51">
        <f>VLOOKUP(CONCATENATE($F1349," ",$G1349),AllocFactorMatrix,(Q$4+1),FALSE)*$E1350</f>
        <v>0</v>
      </c>
      <c r="R1349" s="51">
        <f t="shared" si="664"/>
        <v>0</v>
      </c>
      <c r="S1349" s="51">
        <f>VLOOKUP(CONCATENATE($F1349," ",$G1349),AllocFactorMatrix,(S$4+1),FALSE)*$E1350</f>
        <v>0</v>
      </c>
      <c r="T1349" s="51">
        <f>VLOOKUP(CONCATENATE($F1349," ",$G1349),AllocFactorMatrix,(T$4+1),FALSE)*$E1350</f>
        <v>0</v>
      </c>
      <c r="U1349" s="51">
        <f>VLOOKUP(CONCATENATE($F1349," ",$G1349),AllocFactorMatrix,(U$4+1),FALSE)*$E1350</f>
        <v>0</v>
      </c>
      <c r="V1349" s="51">
        <f>VLOOKUP(CONCATENATE($F1349," ",$G1349),AllocFactorMatrix,(V$4+1),FALSE)*$E1350</f>
        <v>0</v>
      </c>
      <c r="W1349" s="51">
        <f t="shared" si="665"/>
        <v>0</v>
      </c>
      <c r="X1349" s="51">
        <f>VLOOKUP(CONCATENATE($F1349," ",$G1349),AllocFactorMatrix,(X$4+1),FALSE)*$E1350</f>
        <v>0</v>
      </c>
      <c r="Y1349" s="51">
        <f>VLOOKUP(CONCATENATE($F1349," ",$G1349),AllocFactorMatrix,(Y$4+1),FALSE)*$E1350</f>
        <v>0</v>
      </c>
      <c r="Z1349" s="51">
        <f t="shared" si="657"/>
        <v>0</v>
      </c>
      <c r="AA1349" s="51">
        <f>VLOOKUP(CONCATENATE($F1349," ",$G1349),AllocFactorMatrix,(AA$4+1),FALSE)*$E1350</f>
        <v>0</v>
      </c>
      <c r="AB1349" s="51">
        <f>VLOOKUP(CONCATENATE($F1349," ",$G1349),AllocFactorMatrix,(AB$4+1),FALSE)*$E1350</f>
        <v>0</v>
      </c>
      <c r="AC1349" s="51">
        <f>VLOOKUP(CONCATENATE($F1349," ",$G1349),AllocFactorMatrix,(AC$4+1),FALSE)*$E1350</f>
        <v>0</v>
      </c>
    </row>
    <row r="1350" spans="1:29" s="48" customFormat="1" collapsed="1">
      <c r="A1350" s="154"/>
      <c r="B1350" s="97"/>
      <c r="C1350" s="88"/>
      <c r="D1350" s="88" t="s">
        <v>481</v>
      </c>
      <c r="E1350" s="60">
        <v>195641</v>
      </c>
      <c r="F1350" s="94" t="s">
        <v>31</v>
      </c>
      <c r="G1350" s="52" t="str">
        <f>$G$15</f>
        <v>TOTAL</v>
      </c>
      <c r="H1350" s="50">
        <f t="shared" si="655"/>
        <v>195640.99999999997</v>
      </c>
      <c r="I1350" s="51">
        <f>VLOOKUP(CONCATENATE($F1350," ",$G1350),AllocFactorMatrix,(I$4+1),FALSE)*$E1350</f>
        <v>76551.625256527375</v>
      </c>
      <c r="J1350" s="51">
        <f>VLOOKUP(CONCATENATE($F1350," ",$G1350),AllocFactorMatrix,(J$4+1),FALSE)*$E1350</f>
        <v>22084.921779275643</v>
      </c>
      <c r="K1350" s="51">
        <f>VLOOKUP(CONCATENATE($F1350," ",$G1350),AllocFactorMatrix,(K$4+1),FALSE)*$E1350</f>
        <v>307.81667042262194</v>
      </c>
      <c r="L1350" s="51">
        <f>VLOOKUP(CONCATENATE($F1350," ",$G1350),AllocFactorMatrix,(L$4+1),FALSE)*$E1350</f>
        <v>43.032509646961657</v>
      </c>
      <c r="M1350" s="51">
        <f t="shared" si="656"/>
        <v>22435.770959345224</v>
      </c>
      <c r="N1350" s="51">
        <f>VLOOKUP(CONCATENATE($F1350," ",$G1350),AllocFactorMatrix,(N$4+1),FALSE)*$E1350</f>
        <v>14329.234282110492</v>
      </c>
      <c r="O1350" s="51">
        <f>VLOOKUP(CONCATENATE($F1350," ",$G1350),AllocFactorMatrix,(O$4+1),FALSE)*$E1350</f>
        <v>2555.4608157017619</v>
      </c>
      <c r="P1350" s="51">
        <f>VLOOKUP(CONCATENATE($F1350," ",$G1350),AllocFactorMatrix,(P$4+1),FALSE)*$E1350</f>
        <v>520.38540698978863</v>
      </c>
      <c r="Q1350" s="51">
        <f>VLOOKUP(CONCATENATE($F1350," ",$G1350),AllocFactorMatrix,(Q$4+1),FALSE)*$E1350</f>
        <v>19.655132936097058</v>
      </c>
      <c r="R1350" s="51">
        <f t="shared" si="664"/>
        <v>17424.73563773814</v>
      </c>
      <c r="S1350" s="51">
        <f>VLOOKUP(CONCATENATE($F1350," ",$G1350),AllocFactorMatrix,(S$4+1),FALSE)*$E1350</f>
        <v>750.42225983563048</v>
      </c>
      <c r="T1350" s="51">
        <f>VLOOKUP(CONCATENATE($F1350," ",$G1350),AllocFactorMatrix,(T$4+1),FALSE)*$E1350</f>
        <v>11864.318609340751</v>
      </c>
      <c r="U1350" s="51">
        <f>VLOOKUP(CONCATENATE($F1350," ",$G1350),AllocFactorMatrix,(U$4+1),FALSE)*$E1350</f>
        <v>51026.503357607115</v>
      </c>
      <c r="V1350" s="51">
        <f>VLOOKUP(CONCATENATE($F1350," ",$G1350),AllocFactorMatrix,(V$4+1),FALSE)*$E1350</f>
        <v>9598.6182401792776</v>
      </c>
      <c r="W1350" s="51">
        <f t="shared" si="665"/>
        <v>73239.862466962775</v>
      </c>
      <c r="X1350" s="51">
        <f>VLOOKUP(CONCATENATE($F1350," ",$G1350),AllocFactorMatrix,(X$4+1),FALSE)*$E1350</f>
        <v>3936.0986109321211</v>
      </c>
      <c r="Y1350" s="51">
        <f>VLOOKUP(CONCATENATE($F1350," ",$G1350),AllocFactorMatrix,(Y$4+1),FALSE)*$E1350</f>
        <v>78.977033467896248</v>
      </c>
      <c r="Z1350" s="51">
        <f t="shared" si="657"/>
        <v>4015.0756444000172</v>
      </c>
      <c r="AA1350" s="51">
        <f>VLOOKUP(CONCATENATE($F1350," ",$G1350),AllocFactorMatrix,(AA$4+1),FALSE)*$E1350</f>
        <v>70.447852519706501</v>
      </c>
      <c r="AB1350" s="51">
        <f>VLOOKUP(CONCATENATE($F1350," ",$G1350),AllocFactorMatrix,(AB$4+1),FALSE)*$E1350</f>
        <v>1578.0077694021545</v>
      </c>
      <c r="AC1350" s="51">
        <f>VLOOKUP(CONCATENATE($F1350," ",$G1350),AllocFactorMatrix,(AC$4+1),FALSE)*$E1350</f>
        <v>325.47441310454076</v>
      </c>
    </row>
    <row r="1351" spans="1:29" s="48" customFormat="1" hidden="1" outlineLevel="1">
      <c r="A1351" s="53"/>
      <c r="B1351" s="104"/>
      <c r="C1351" s="52"/>
      <c r="D1351" s="52"/>
      <c r="F1351" s="175" t="str">
        <f>F1358</f>
        <v>TRANS_TOTAL</v>
      </c>
      <c r="G1351" s="52" t="str">
        <f>$G$8</f>
        <v>PRODUCTION</v>
      </c>
      <c r="H1351" s="50">
        <f t="shared" ref="H1351:H1382" si="666">SUBTOTAL(9,I1351:AC1351)</f>
        <v>0</v>
      </c>
      <c r="I1351" s="51">
        <f>VLOOKUP(CONCATENATE($F1351," ",$G1351),AllocFactorMatrix,(I$4+1),FALSE)*$E1358</f>
        <v>0</v>
      </c>
      <c r="J1351" s="51">
        <f>VLOOKUP(CONCATENATE($F1351," ",$G1351),AllocFactorMatrix,(J$4+1),FALSE)*$E1358</f>
        <v>0</v>
      </c>
      <c r="K1351" s="51">
        <f>VLOOKUP(CONCATENATE($F1351," ",$G1351),AllocFactorMatrix,(K$4+1),FALSE)*$E1358</f>
        <v>0</v>
      </c>
      <c r="L1351" s="51">
        <f>VLOOKUP(CONCATENATE($F1351," ",$G1351),AllocFactorMatrix,(L$4+1),FALSE)*$E1358</f>
        <v>0</v>
      </c>
      <c r="M1351" s="51">
        <f t="shared" ref="M1351:M1366" si="667">SUBTOTAL(9,J1351:L1351)</f>
        <v>0</v>
      </c>
      <c r="N1351" s="51">
        <f>VLOOKUP(CONCATENATE($F1351," ",$G1351),AllocFactorMatrix,(N$4+1),FALSE)*$E1358</f>
        <v>0</v>
      </c>
      <c r="O1351" s="51">
        <f>VLOOKUP(CONCATENATE($F1351," ",$G1351),AllocFactorMatrix,(O$4+1),FALSE)*$E1358</f>
        <v>0</v>
      </c>
      <c r="P1351" s="51">
        <f>VLOOKUP(CONCATENATE($F1351," ",$G1351),AllocFactorMatrix,(P$4+1),FALSE)*$E1358</f>
        <v>0</v>
      </c>
      <c r="Q1351" s="51">
        <f>VLOOKUP(CONCATENATE($F1351," ",$G1351),AllocFactorMatrix,(Q$4+1),FALSE)*$E1358</f>
        <v>0</v>
      </c>
      <c r="R1351" s="51">
        <f>SUBTOTAL(9,N1351:Q1351)</f>
        <v>0</v>
      </c>
      <c r="S1351" s="51">
        <f>VLOOKUP(CONCATENATE($F1351," ",$G1351),AllocFactorMatrix,(S$4+1),FALSE)*$E1358</f>
        <v>0</v>
      </c>
      <c r="T1351" s="51">
        <f>VLOOKUP(CONCATENATE($F1351," ",$G1351),AllocFactorMatrix,(T$4+1),FALSE)*$E1358</f>
        <v>0</v>
      </c>
      <c r="U1351" s="51">
        <f>VLOOKUP(CONCATENATE($F1351," ",$G1351),AllocFactorMatrix,(U$4+1),FALSE)*$E1358</f>
        <v>0</v>
      </c>
      <c r="V1351" s="51">
        <f>VLOOKUP(CONCATENATE($F1351," ",$G1351),AllocFactorMatrix,(V$4+1),FALSE)*$E1358</f>
        <v>0</v>
      </c>
      <c r="W1351" s="51">
        <f>SUBTOTAL(9,S1351:V1351)</f>
        <v>0</v>
      </c>
      <c r="X1351" s="51">
        <f>VLOOKUP(CONCATENATE($F1351," ",$G1351),AllocFactorMatrix,(X$4+1),FALSE)*$E1358</f>
        <v>0</v>
      </c>
      <c r="Y1351" s="51">
        <f>VLOOKUP(CONCATENATE($F1351," ",$G1351),AllocFactorMatrix,(Y$4+1),FALSE)*$E1358</f>
        <v>0</v>
      </c>
      <c r="Z1351" s="51">
        <f t="shared" ref="Z1351:Z1366" si="668">SUBTOTAL(9,X1351:Y1351)</f>
        <v>0</v>
      </c>
      <c r="AA1351" s="51">
        <f>VLOOKUP(CONCATENATE($F1351," ",$G1351),AllocFactorMatrix,(AA$4+1),FALSE)*$E1358</f>
        <v>0</v>
      </c>
      <c r="AB1351" s="51">
        <f>VLOOKUP(CONCATENATE($F1351," ",$G1351),AllocFactorMatrix,(AB$4+1),FALSE)*$E1358</f>
        <v>0</v>
      </c>
      <c r="AC1351" s="51">
        <f>VLOOKUP(CONCATENATE($F1351," ",$G1351),AllocFactorMatrix,(AC$4+1),FALSE)*$E1358</f>
        <v>0</v>
      </c>
    </row>
    <row r="1352" spans="1:29" s="48" customFormat="1" hidden="1" outlineLevel="1">
      <c r="A1352" s="53"/>
      <c r="B1352" s="104"/>
      <c r="C1352" s="52"/>
      <c r="D1352" s="52"/>
      <c r="F1352" s="175" t="str">
        <f>F1358</f>
        <v>TRANS_TOTAL</v>
      </c>
      <c r="G1352" s="52" t="str">
        <f>$G$9</f>
        <v>BULKTRAN</v>
      </c>
      <c r="H1352" s="50">
        <f t="shared" si="666"/>
        <v>81565.11</v>
      </c>
      <c r="I1352" s="51">
        <f>VLOOKUP(CONCATENATE($F1352," ",$G1352),AllocFactorMatrix,(I$4+1),FALSE)*$E1358</f>
        <v>41955.949038087834</v>
      </c>
      <c r="J1352" s="51">
        <f>VLOOKUP(CONCATENATE($F1352," ",$G1352),AllocFactorMatrix,(J$4+1),FALSE)*$E1358</f>
        <v>9784.1337661413108</v>
      </c>
      <c r="K1352" s="51">
        <f>VLOOKUP(CONCATENATE($F1352," ",$G1352),AllocFactorMatrix,(K$4+1),FALSE)*$E1358</f>
        <v>136.0382018825533</v>
      </c>
      <c r="L1352" s="51">
        <f>VLOOKUP(CONCATENATE($F1352," ",$G1352),AllocFactorMatrix,(L$4+1),FALSE)*$E1358</f>
        <v>18.946544709233411</v>
      </c>
      <c r="M1352" s="51">
        <f t="shared" si="667"/>
        <v>9939.1185127330973</v>
      </c>
      <c r="N1352" s="51">
        <f>VLOOKUP(CONCATENATE($F1352," ",$G1352),AllocFactorMatrix,(N$4+1),FALSE)*$E1358</f>
        <v>5823.5966196426098</v>
      </c>
      <c r="O1352" s="51">
        <f>VLOOKUP(CONCATENATE($F1352," ",$G1352),AllocFactorMatrix,(O$4+1),FALSE)*$E1358</f>
        <v>1043.539511019992</v>
      </c>
      <c r="P1352" s="51">
        <f>VLOOKUP(CONCATENATE($F1352," ",$G1352),AllocFactorMatrix,(P$4+1),FALSE)*$E1358</f>
        <v>211.61916370714451</v>
      </c>
      <c r="Q1352" s="51">
        <f>VLOOKUP(CONCATENATE($F1352," ",$G1352),AllocFactorMatrix,(Q$4+1),FALSE)*$E1358</f>
        <v>8.0361420429437285</v>
      </c>
      <c r="R1352" s="51">
        <f t="shared" ref="R1352:R1358" si="669">SUBTOTAL(9,N1352:Q1352)</f>
        <v>7086.79143641269</v>
      </c>
      <c r="S1352" s="51">
        <f>VLOOKUP(CONCATENATE($F1352," ",$G1352),AllocFactorMatrix,(S$4+1),FALSE)*$E1358</f>
        <v>275.78907141923742</v>
      </c>
      <c r="T1352" s="51">
        <f>VLOOKUP(CONCATENATE($F1352," ",$G1352),AllocFactorMatrix,(T$4+1),FALSE)*$E1358</f>
        <v>3723.3117184513394</v>
      </c>
      <c r="U1352" s="51">
        <f>VLOOKUP(CONCATENATE($F1352," ",$G1352),AllocFactorMatrix,(U$4+1),FALSE)*$E1358</f>
        <v>14240.172674664973</v>
      </c>
      <c r="V1352" s="51">
        <f>VLOOKUP(CONCATENATE($F1352," ",$G1352),AllocFactorMatrix,(V$4+1),FALSE)*$E1358</f>
        <v>2579.7393532052629</v>
      </c>
      <c r="W1352" s="51">
        <f t="shared" ref="W1352:W1358" si="670">SUBTOTAL(9,S1352:V1352)</f>
        <v>20819.012817740811</v>
      </c>
      <c r="X1352" s="51">
        <f>VLOOKUP(CONCATENATE($F1352," ",$G1352),AllocFactorMatrix,(X$4+1),FALSE)*$E1358</f>
        <v>1598.3420816020159</v>
      </c>
      <c r="Y1352" s="51">
        <f>VLOOKUP(CONCATENATE($F1352," ",$G1352),AllocFactorMatrix,(Y$4+1),FALSE)*$E1358</f>
        <v>31.922990946412234</v>
      </c>
      <c r="Z1352" s="51">
        <f t="shared" si="668"/>
        <v>1630.2650725484282</v>
      </c>
      <c r="AA1352" s="51">
        <f>VLOOKUP(CONCATENATE($F1352," ",$G1352),AllocFactorMatrix,(AA$4+1),FALSE)*$E1358</f>
        <v>21.084717859811555</v>
      </c>
      <c r="AB1352" s="51">
        <f>VLOOKUP(CONCATENATE($F1352," ",$G1352),AllocFactorMatrix,(AB$4+1),FALSE)*$E1358</f>
        <v>93.670321585074305</v>
      </c>
      <c r="AC1352" s="51">
        <f>VLOOKUP(CONCATENATE($F1352," ",$G1352),AllocFactorMatrix,(AC$4+1),FALSE)*$E1358</f>
        <v>19.218083032247172</v>
      </c>
    </row>
    <row r="1353" spans="1:29" s="48" customFormat="1" hidden="1" outlineLevel="1">
      <c r="A1353" s="53"/>
      <c r="B1353" s="104"/>
      <c r="C1353" s="52"/>
      <c r="D1353" s="52"/>
      <c r="F1353" s="175" t="str">
        <f>F1358</f>
        <v>TRANS_TOTAL</v>
      </c>
      <c r="G1353" s="52" t="str">
        <f>$G$10</f>
        <v>SUBTRAN</v>
      </c>
      <c r="H1353" s="50">
        <f t="shared" si="666"/>
        <v>22604.889999999996</v>
      </c>
      <c r="I1353" s="51">
        <f>VLOOKUP(CONCATENATE($F1353," ",$G1353),AllocFactorMatrix,(I$4+1),FALSE)*$E1358</f>
        <v>11550.044526780683</v>
      </c>
      <c r="J1353" s="51">
        <f>VLOOKUP(CONCATENATE($F1353," ",$G1353),AllocFactorMatrix,(J$4+1),FALSE)*$E1358</f>
        <v>2707.5255536319851</v>
      </c>
      <c r="K1353" s="51">
        <f>VLOOKUP(CONCATENATE($F1353," ",$G1353),AllocFactorMatrix,(K$4+1),FALSE)*$E1358</f>
        <v>37.823082095336311</v>
      </c>
      <c r="L1353" s="51">
        <f>VLOOKUP(CONCATENATE($F1353," ",$G1353),AllocFactorMatrix,(L$4+1),FALSE)*$E1358</f>
        <v>6.8458021236995066</v>
      </c>
      <c r="M1353" s="51">
        <f t="shared" si="667"/>
        <v>2752.1944378510207</v>
      </c>
      <c r="N1353" s="51">
        <f>VLOOKUP(CONCATENATE($F1353," ",$G1353),AllocFactorMatrix,(N$4+1),FALSE)*$E1358</f>
        <v>1564.7560521476587</v>
      </c>
      <c r="O1353" s="51">
        <f>VLOOKUP(CONCATENATE($F1353," ",$G1353),AllocFactorMatrix,(O$4+1),FALSE)*$E1358</f>
        <v>281.17880120053377</v>
      </c>
      <c r="P1353" s="51">
        <f>VLOOKUP(CONCATENATE($F1353," ",$G1353),AllocFactorMatrix,(P$4+1),FALSE)*$E1358</f>
        <v>73.807267426307206</v>
      </c>
      <c r="Q1353" s="51">
        <f>VLOOKUP(CONCATENATE($F1353," ",$G1353),AllocFactorMatrix,(Q$4+1),FALSE)*$E1358</f>
        <v>0</v>
      </c>
      <c r="R1353" s="51">
        <f t="shared" si="669"/>
        <v>1919.7421207744997</v>
      </c>
      <c r="S1353" s="51">
        <f>VLOOKUP(CONCATENATE($F1353," ",$G1353),AllocFactorMatrix,(S$4+1),FALSE)*$E1358</f>
        <v>70.530180527603392</v>
      </c>
      <c r="T1353" s="51">
        <f>VLOOKUP(CONCATENATE($F1353," ",$G1353),AllocFactorMatrix,(T$4+1),FALSE)*$E1358</f>
        <v>989.60682447818874</v>
      </c>
      <c r="U1353" s="51">
        <f>VLOOKUP(CONCATENATE($F1353," ",$G1353),AllocFactorMatrix,(U$4+1),FALSE)*$E1358</f>
        <v>4879.525014611565</v>
      </c>
      <c r="V1353" s="51">
        <f>VLOOKUP(CONCATENATE($F1353," ",$G1353),AllocFactorMatrix,(V$4+1),FALSE)*$E1358</f>
        <v>0</v>
      </c>
      <c r="W1353" s="51">
        <f t="shared" si="670"/>
        <v>5939.6620196173571</v>
      </c>
      <c r="X1353" s="51">
        <f>VLOOKUP(CONCATENATE($F1353," ",$G1353),AllocFactorMatrix,(X$4+1),FALSE)*$E1358</f>
        <v>428.93120185495735</v>
      </c>
      <c r="Y1353" s="51">
        <f>VLOOKUP(CONCATENATE($F1353," ",$G1353),AllocFactorMatrix,(Y$4+1),FALSE)*$E1358</f>
        <v>8.6123024523971505</v>
      </c>
      <c r="Z1353" s="51">
        <f t="shared" si="668"/>
        <v>437.54350430735451</v>
      </c>
      <c r="AA1353" s="51">
        <f>VLOOKUP(CONCATENATE($F1353," ",$G1353),AllocFactorMatrix,(AA$4+1),FALSE)*$E1358</f>
        <v>5.7033906690790896</v>
      </c>
      <c r="AB1353" s="51">
        <f>VLOOKUP(CONCATENATE($F1353," ",$G1353),AllocFactorMatrix,(AB$4+1),FALSE)*$E1358</f>
        <v>0</v>
      </c>
      <c r="AC1353" s="51">
        <f>VLOOKUP(CONCATENATE($F1353," ",$G1353),AllocFactorMatrix,(AC$4+1),FALSE)*$E1358</f>
        <v>0</v>
      </c>
    </row>
    <row r="1354" spans="1:29" s="48" customFormat="1" hidden="1" outlineLevel="1">
      <c r="A1354" s="53"/>
      <c r="B1354" s="104"/>
      <c r="C1354" s="52"/>
      <c r="D1354" s="52"/>
      <c r="F1354" s="175" t="str">
        <f>F1358</f>
        <v>TRANS_TOTAL</v>
      </c>
      <c r="G1354" s="52" t="str">
        <f>$G$11</f>
        <v>DISTPRI</v>
      </c>
      <c r="H1354" s="50">
        <f t="shared" si="666"/>
        <v>0</v>
      </c>
      <c r="I1354" s="51">
        <f>VLOOKUP(CONCATENATE($F1354," ",$G1354),AllocFactorMatrix,(I$4+1),FALSE)*$E1358</f>
        <v>0</v>
      </c>
      <c r="J1354" s="51">
        <f>VLOOKUP(CONCATENATE($F1354," ",$G1354),AllocFactorMatrix,(J$4+1),FALSE)*$E1358</f>
        <v>0</v>
      </c>
      <c r="K1354" s="51">
        <f>VLOOKUP(CONCATENATE($F1354," ",$G1354),AllocFactorMatrix,(K$4+1),FALSE)*$E1358</f>
        <v>0</v>
      </c>
      <c r="L1354" s="51">
        <f>VLOOKUP(CONCATENATE($F1354," ",$G1354),AllocFactorMatrix,(L$4+1),FALSE)*$E1358</f>
        <v>0</v>
      </c>
      <c r="M1354" s="51">
        <f t="shared" si="667"/>
        <v>0</v>
      </c>
      <c r="N1354" s="51">
        <f>VLOOKUP(CONCATENATE($F1354," ",$G1354),AllocFactorMatrix,(N$4+1),FALSE)*$E1358</f>
        <v>0</v>
      </c>
      <c r="O1354" s="51">
        <f>VLOOKUP(CONCATENATE($F1354," ",$G1354),AllocFactorMatrix,(O$4+1),FALSE)*$E1358</f>
        <v>0</v>
      </c>
      <c r="P1354" s="51">
        <f>VLOOKUP(CONCATENATE($F1354," ",$G1354),AllocFactorMatrix,(P$4+1),FALSE)*$E1358</f>
        <v>0</v>
      </c>
      <c r="Q1354" s="51">
        <f>VLOOKUP(CONCATENATE($F1354," ",$G1354),AllocFactorMatrix,(Q$4+1),FALSE)*$E1358</f>
        <v>0</v>
      </c>
      <c r="R1354" s="51">
        <f t="shared" si="669"/>
        <v>0</v>
      </c>
      <c r="S1354" s="51">
        <f>VLOOKUP(CONCATENATE($F1354," ",$G1354),AllocFactorMatrix,(S$4+1),FALSE)*$E1358</f>
        <v>0</v>
      </c>
      <c r="T1354" s="51">
        <f>VLOOKUP(CONCATENATE($F1354," ",$G1354),AllocFactorMatrix,(T$4+1),FALSE)*$E1358</f>
        <v>0</v>
      </c>
      <c r="U1354" s="51">
        <f>VLOOKUP(CONCATENATE($F1354," ",$G1354),AllocFactorMatrix,(U$4+1),FALSE)*$E1358</f>
        <v>0</v>
      </c>
      <c r="V1354" s="51">
        <f>VLOOKUP(CONCATENATE($F1354," ",$G1354),AllocFactorMatrix,(V$4+1),FALSE)*$E1358</f>
        <v>0</v>
      </c>
      <c r="W1354" s="51">
        <f t="shared" si="670"/>
        <v>0</v>
      </c>
      <c r="X1354" s="51">
        <f>VLOOKUP(CONCATENATE($F1354," ",$G1354),AllocFactorMatrix,(X$4+1),FALSE)*$E1358</f>
        <v>0</v>
      </c>
      <c r="Y1354" s="51">
        <f>VLOOKUP(CONCATENATE($F1354," ",$G1354),AllocFactorMatrix,(Y$4+1),FALSE)*$E1358</f>
        <v>0</v>
      </c>
      <c r="Z1354" s="51">
        <f t="shared" si="668"/>
        <v>0</v>
      </c>
      <c r="AA1354" s="51">
        <f>VLOOKUP(CONCATENATE($F1354," ",$G1354),AllocFactorMatrix,(AA$4+1),FALSE)*$E1358</f>
        <v>0</v>
      </c>
      <c r="AB1354" s="51">
        <f>VLOOKUP(CONCATENATE($F1354," ",$G1354),AllocFactorMatrix,(AB$4+1),FALSE)*$E1358</f>
        <v>0</v>
      </c>
      <c r="AC1354" s="51">
        <f>VLOOKUP(CONCATENATE($F1354," ",$G1354),AllocFactorMatrix,(AC$4+1),FALSE)*$E1358</f>
        <v>0</v>
      </c>
    </row>
    <row r="1355" spans="1:29" s="48" customFormat="1" hidden="1" outlineLevel="1">
      <c r="A1355" s="53"/>
      <c r="B1355" s="104"/>
      <c r="C1355" s="52"/>
      <c r="D1355" s="52"/>
      <c r="F1355" s="175" t="str">
        <f>F1358</f>
        <v>TRANS_TOTAL</v>
      </c>
      <c r="G1355" s="52" t="str">
        <f>$G$12</f>
        <v>DISTSEC</v>
      </c>
      <c r="H1355" s="50">
        <f t="shared" si="666"/>
        <v>0</v>
      </c>
      <c r="I1355" s="51">
        <f>VLOOKUP(CONCATENATE($F1355," ",$G1355),AllocFactorMatrix,(I$4+1),FALSE)*$E1358</f>
        <v>0</v>
      </c>
      <c r="J1355" s="51">
        <f>VLOOKUP(CONCATENATE($F1355," ",$G1355),AllocFactorMatrix,(J$4+1),FALSE)*$E1358</f>
        <v>0</v>
      </c>
      <c r="K1355" s="51">
        <f>VLOOKUP(CONCATENATE($F1355," ",$G1355),AllocFactorMatrix,(K$4+1),FALSE)*$E1358</f>
        <v>0</v>
      </c>
      <c r="L1355" s="51">
        <f>VLOOKUP(CONCATENATE($F1355," ",$G1355),AllocFactorMatrix,(L$4+1),FALSE)*$E1358</f>
        <v>0</v>
      </c>
      <c r="M1355" s="51">
        <f t="shared" si="667"/>
        <v>0</v>
      </c>
      <c r="N1355" s="51">
        <f>VLOOKUP(CONCATENATE($F1355," ",$G1355),AllocFactorMatrix,(N$4+1),FALSE)*$E1358</f>
        <v>0</v>
      </c>
      <c r="O1355" s="51">
        <f>VLOOKUP(CONCATENATE($F1355," ",$G1355),AllocFactorMatrix,(O$4+1),FALSE)*$E1358</f>
        <v>0</v>
      </c>
      <c r="P1355" s="51">
        <f>VLOOKUP(CONCATENATE($F1355," ",$G1355),AllocFactorMatrix,(P$4+1),FALSE)*$E1358</f>
        <v>0</v>
      </c>
      <c r="Q1355" s="51">
        <f>VLOOKUP(CONCATENATE($F1355," ",$G1355),AllocFactorMatrix,(Q$4+1),FALSE)*$E1358</f>
        <v>0</v>
      </c>
      <c r="R1355" s="51">
        <f t="shared" si="669"/>
        <v>0</v>
      </c>
      <c r="S1355" s="51">
        <f>VLOOKUP(CONCATENATE($F1355," ",$G1355),AllocFactorMatrix,(S$4+1),FALSE)*$E1358</f>
        <v>0</v>
      </c>
      <c r="T1355" s="51">
        <f>VLOOKUP(CONCATENATE($F1355," ",$G1355),AllocFactorMatrix,(T$4+1),FALSE)*$E1358</f>
        <v>0</v>
      </c>
      <c r="U1355" s="51">
        <f>VLOOKUP(CONCATENATE($F1355," ",$G1355),AllocFactorMatrix,(U$4+1),FALSE)*$E1358</f>
        <v>0</v>
      </c>
      <c r="V1355" s="51">
        <f>VLOOKUP(CONCATENATE($F1355," ",$G1355),AllocFactorMatrix,(V$4+1),FALSE)*$E1358</f>
        <v>0</v>
      </c>
      <c r="W1355" s="51">
        <f t="shared" si="670"/>
        <v>0</v>
      </c>
      <c r="X1355" s="51">
        <f>VLOOKUP(CONCATENATE($F1355," ",$G1355),AllocFactorMatrix,(X$4+1),FALSE)*$E1358</f>
        <v>0</v>
      </c>
      <c r="Y1355" s="51">
        <f>VLOOKUP(CONCATENATE($F1355," ",$G1355),AllocFactorMatrix,(Y$4+1),FALSE)*$E1358</f>
        <v>0</v>
      </c>
      <c r="Z1355" s="51">
        <f t="shared" si="668"/>
        <v>0</v>
      </c>
      <c r="AA1355" s="51">
        <f>VLOOKUP(CONCATENATE($F1355," ",$G1355),AllocFactorMatrix,(AA$4+1),FALSE)*$E1358</f>
        <v>0</v>
      </c>
      <c r="AB1355" s="51">
        <f>VLOOKUP(CONCATENATE($F1355," ",$G1355),AllocFactorMatrix,(AB$4+1),FALSE)*$E1358</f>
        <v>0</v>
      </c>
      <c r="AC1355" s="51">
        <f>VLOOKUP(CONCATENATE($F1355," ",$G1355),AllocFactorMatrix,(AC$4+1),FALSE)*$E1358</f>
        <v>0</v>
      </c>
    </row>
    <row r="1356" spans="1:29" s="48" customFormat="1" hidden="1" outlineLevel="1">
      <c r="A1356" s="53"/>
      <c r="B1356" s="104"/>
      <c r="C1356" s="52"/>
      <c r="D1356" s="52"/>
      <c r="F1356" s="175" t="str">
        <f>F1358</f>
        <v>TRANS_TOTAL</v>
      </c>
      <c r="G1356" s="52" t="str">
        <f>$G$13</f>
        <v>ENERGY</v>
      </c>
      <c r="H1356" s="50">
        <f t="shared" si="666"/>
        <v>0</v>
      </c>
      <c r="I1356" s="51">
        <f>VLOOKUP(CONCATENATE($F1356," ",$G1356),AllocFactorMatrix,(I$4+1),FALSE)*$E1358</f>
        <v>0</v>
      </c>
      <c r="J1356" s="51">
        <f>VLOOKUP(CONCATENATE($F1356," ",$G1356),AllocFactorMatrix,(J$4+1),FALSE)*$E1358</f>
        <v>0</v>
      </c>
      <c r="K1356" s="51">
        <f>VLOOKUP(CONCATENATE($F1356," ",$G1356),AllocFactorMatrix,(K$4+1),FALSE)*$E1358</f>
        <v>0</v>
      </c>
      <c r="L1356" s="51">
        <f>VLOOKUP(CONCATENATE($F1356," ",$G1356),AllocFactorMatrix,(L$4+1),FALSE)*$E1358</f>
        <v>0</v>
      </c>
      <c r="M1356" s="51">
        <f t="shared" si="667"/>
        <v>0</v>
      </c>
      <c r="N1356" s="51">
        <f>VLOOKUP(CONCATENATE($F1356," ",$G1356),AllocFactorMatrix,(N$4+1),FALSE)*$E1358</f>
        <v>0</v>
      </c>
      <c r="O1356" s="51">
        <f>VLOOKUP(CONCATENATE($F1356," ",$G1356),AllocFactorMatrix,(O$4+1),FALSE)*$E1358</f>
        <v>0</v>
      </c>
      <c r="P1356" s="51">
        <f>VLOOKUP(CONCATENATE($F1356," ",$G1356),AllocFactorMatrix,(P$4+1),FALSE)*$E1358</f>
        <v>0</v>
      </c>
      <c r="Q1356" s="51">
        <f>VLOOKUP(CONCATENATE($F1356," ",$G1356),AllocFactorMatrix,(Q$4+1),FALSE)*$E1358</f>
        <v>0</v>
      </c>
      <c r="R1356" s="51">
        <f t="shared" si="669"/>
        <v>0</v>
      </c>
      <c r="S1356" s="51">
        <f>VLOOKUP(CONCATENATE($F1356," ",$G1356),AllocFactorMatrix,(S$4+1),FALSE)*$E1358</f>
        <v>0</v>
      </c>
      <c r="T1356" s="51">
        <f>VLOOKUP(CONCATENATE($F1356," ",$G1356),AllocFactorMatrix,(T$4+1),FALSE)*$E1358</f>
        <v>0</v>
      </c>
      <c r="U1356" s="51">
        <f>VLOOKUP(CONCATENATE($F1356," ",$G1356),AllocFactorMatrix,(U$4+1),FALSE)*$E1358</f>
        <v>0</v>
      </c>
      <c r="V1356" s="51">
        <f>VLOOKUP(CONCATENATE($F1356," ",$G1356),AllocFactorMatrix,(V$4+1),FALSE)*$E1358</f>
        <v>0</v>
      </c>
      <c r="W1356" s="51">
        <f t="shared" si="670"/>
        <v>0</v>
      </c>
      <c r="X1356" s="51">
        <f>VLOOKUP(CONCATENATE($F1356," ",$G1356),AllocFactorMatrix,(X$4+1),FALSE)*$E1358</f>
        <v>0</v>
      </c>
      <c r="Y1356" s="51">
        <f>VLOOKUP(CONCATENATE($F1356," ",$G1356),AllocFactorMatrix,(Y$4+1),FALSE)*$E1358</f>
        <v>0</v>
      </c>
      <c r="Z1356" s="51">
        <f t="shared" si="668"/>
        <v>0</v>
      </c>
      <c r="AA1356" s="51">
        <f>VLOOKUP(CONCATENATE($F1356," ",$G1356),AllocFactorMatrix,(AA$4+1),FALSE)*$E1358</f>
        <v>0</v>
      </c>
      <c r="AB1356" s="51">
        <f>VLOOKUP(CONCATENATE($F1356," ",$G1356),AllocFactorMatrix,(AB$4+1),FALSE)*$E1358</f>
        <v>0</v>
      </c>
      <c r="AC1356" s="51">
        <f>VLOOKUP(CONCATENATE($F1356," ",$G1356),AllocFactorMatrix,(AC$4+1),FALSE)*$E1358</f>
        <v>0</v>
      </c>
    </row>
    <row r="1357" spans="1:29" s="48" customFormat="1" hidden="1" outlineLevel="1">
      <c r="A1357" s="53"/>
      <c r="B1357" s="104"/>
      <c r="C1357" s="52"/>
      <c r="D1357" s="52"/>
      <c r="F1357" s="175" t="str">
        <f>F1358</f>
        <v>TRANS_TOTAL</v>
      </c>
      <c r="G1357" s="52" t="str">
        <f>$G$14</f>
        <v>CUSTOMER</v>
      </c>
      <c r="H1357" s="50">
        <f t="shared" si="666"/>
        <v>0</v>
      </c>
      <c r="I1357" s="51">
        <f>VLOOKUP(CONCATENATE($F1357," ",$G1357),AllocFactorMatrix,(I$4+1),FALSE)*$E1358</f>
        <v>0</v>
      </c>
      <c r="J1357" s="51">
        <f>VLOOKUP(CONCATENATE($F1357," ",$G1357),AllocFactorMatrix,(J$4+1),FALSE)*$E1358</f>
        <v>0</v>
      </c>
      <c r="K1357" s="51">
        <f>VLOOKUP(CONCATENATE($F1357," ",$G1357),AllocFactorMatrix,(K$4+1),FALSE)*$E1358</f>
        <v>0</v>
      </c>
      <c r="L1357" s="51">
        <f>VLOOKUP(CONCATENATE($F1357," ",$G1357),AllocFactorMatrix,(L$4+1),FALSE)*$E1358</f>
        <v>0</v>
      </c>
      <c r="M1357" s="51">
        <f t="shared" si="667"/>
        <v>0</v>
      </c>
      <c r="N1357" s="51">
        <f>VLOOKUP(CONCATENATE($F1357," ",$G1357),AllocFactorMatrix,(N$4+1),FALSE)*$E1358</f>
        <v>0</v>
      </c>
      <c r="O1357" s="51">
        <f>VLOOKUP(CONCATENATE($F1357," ",$G1357),AllocFactorMatrix,(O$4+1),FALSE)*$E1358</f>
        <v>0</v>
      </c>
      <c r="P1357" s="51">
        <f>VLOOKUP(CONCATENATE($F1357," ",$G1357),AllocFactorMatrix,(P$4+1),FALSE)*$E1358</f>
        <v>0</v>
      </c>
      <c r="Q1357" s="51">
        <f>VLOOKUP(CONCATENATE($F1357," ",$G1357),AllocFactorMatrix,(Q$4+1),FALSE)*$E1358</f>
        <v>0</v>
      </c>
      <c r="R1357" s="51">
        <f t="shared" si="669"/>
        <v>0</v>
      </c>
      <c r="S1357" s="51">
        <f>VLOOKUP(CONCATENATE($F1357," ",$G1357),AllocFactorMatrix,(S$4+1),FALSE)*$E1358</f>
        <v>0</v>
      </c>
      <c r="T1357" s="51">
        <f>VLOOKUP(CONCATENATE($F1357," ",$G1357),AllocFactorMatrix,(T$4+1),FALSE)*$E1358</f>
        <v>0</v>
      </c>
      <c r="U1357" s="51">
        <f>VLOOKUP(CONCATENATE($F1357," ",$G1357),AllocFactorMatrix,(U$4+1),FALSE)*$E1358</f>
        <v>0</v>
      </c>
      <c r="V1357" s="51">
        <f>VLOOKUP(CONCATENATE($F1357," ",$G1357),AllocFactorMatrix,(V$4+1),FALSE)*$E1358</f>
        <v>0</v>
      </c>
      <c r="W1357" s="51">
        <f t="shared" si="670"/>
        <v>0</v>
      </c>
      <c r="X1357" s="51">
        <f>VLOOKUP(CONCATENATE($F1357," ",$G1357),AllocFactorMatrix,(X$4+1),FALSE)*$E1358</f>
        <v>0</v>
      </c>
      <c r="Y1357" s="51">
        <f>VLOOKUP(CONCATENATE($F1357," ",$G1357),AllocFactorMatrix,(Y$4+1),FALSE)*$E1358</f>
        <v>0</v>
      </c>
      <c r="Z1357" s="51">
        <f t="shared" si="668"/>
        <v>0</v>
      </c>
      <c r="AA1357" s="51">
        <f>VLOOKUP(CONCATENATE($F1357," ",$G1357),AllocFactorMatrix,(AA$4+1),FALSE)*$E1358</f>
        <v>0</v>
      </c>
      <c r="AB1357" s="51">
        <f>VLOOKUP(CONCATENATE($F1357," ",$G1357),AllocFactorMatrix,(AB$4+1),FALSE)*$E1358</f>
        <v>0</v>
      </c>
      <c r="AC1357" s="51">
        <f>VLOOKUP(CONCATENATE($F1357," ",$G1357),AllocFactorMatrix,(AC$4+1),FALSE)*$E1358</f>
        <v>0</v>
      </c>
    </row>
    <row r="1358" spans="1:29" s="48" customFormat="1" collapsed="1">
      <c r="A1358" s="154"/>
      <c r="B1358" s="97"/>
      <c r="C1358" s="88"/>
      <c r="D1358" s="88" t="s">
        <v>482</v>
      </c>
      <c r="E1358" s="60">
        <v>104170</v>
      </c>
      <c r="F1358" s="94" t="s">
        <v>191</v>
      </c>
      <c r="G1358" s="52" t="str">
        <f>$G$15</f>
        <v>TOTAL</v>
      </c>
      <c r="H1358" s="50">
        <f t="shared" si="666"/>
        <v>104170.00000000001</v>
      </c>
      <c r="I1358" s="51">
        <f>VLOOKUP(CONCATENATE($F1358," ",$G1358),AllocFactorMatrix,(I$4+1),FALSE)*$E1358</f>
        <v>53505.993564868513</v>
      </c>
      <c r="J1358" s="51">
        <f>VLOOKUP(CONCATENATE($F1358," ",$G1358),AllocFactorMatrix,(J$4+1),FALSE)*$E1358</f>
        <v>12491.659319773295</v>
      </c>
      <c r="K1358" s="51">
        <f>VLOOKUP(CONCATENATE($F1358," ",$G1358),AllocFactorMatrix,(K$4+1),FALSE)*$E1358</f>
        <v>173.8612839778896</v>
      </c>
      <c r="L1358" s="51">
        <f>VLOOKUP(CONCATENATE($F1358," ",$G1358),AllocFactorMatrix,(L$4+1),FALSE)*$E1358</f>
        <v>25.792346832932918</v>
      </c>
      <c r="M1358" s="51">
        <f t="shared" si="667"/>
        <v>12691.312950584117</v>
      </c>
      <c r="N1358" s="51">
        <f>VLOOKUP(CONCATENATE($F1358," ",$G1358),AllocFactorMatrix,(N$4+1),FALSE)*$E1358</f>
        <v>7388.3526717902687</v>
      </c>
      <c r="O1358" s="51">
        <f>VLOOKUP(CONCATENATE($F1358," ",$G1358),AllocFactorMatrix,(O$4+1),FALSE)*$E1358</f>
        <v>1324.7183122205258</v>
      </c>
      <c r="P1358" s="51">
        <f>VLOOKUP(CONCATENATE($F1358," ",$G1358),AllocFactorMatrix,(P$4+1),FALSE)*$E1358</f>
        <v>285.42643113345173</v>
      </c>
      <c r="Q1358" s="51">
        <f>VLOOKUP(CONCATENATE($F1358," ",$G1358),AllocFactorMatrix,(Q$4+1),FALSE)*$E1358</f>
        <v>8.0361420429437285</v>
      </c>
      <c r="R1358" s="51">
        <f t="shared" si="669"/>
        <v>9006.5335571871892</v>
      </c>
      <c r="S1358" s="51">
        <f>VLOOKUP(CONCATENATE($F1358," ",$G1358),AllocFactorMatrix,(S$4+1),FALSE)*$E1358</f>
        <v>346.31925194684084</v>
      </c>
      <c r="T1358" s="51">
        <f>VLOOKUP(CONCATENATE($F1358," ",$G1358),AllocFactorMatrix,(T$4+1),FALSE)*$E1358</f>
        <v>4712.9185429295276</v>
      </c>
      <c r="U1358" s="51">
        <f>VLOOKUP(CONCATENATE($F1358," ",$G1358),AllocFactorMatrix,(U$4+1),FALSE)*$E1358</f>
        <v>19119.697689276538</v>
      </c>
      <c r="V1358" s="51">
        <f>VLOOKUP(CONCATENATE($F1358," ",$G1358),AllocFactorMatrix,(V$4+1),FALSE)*$E1358</f>
        <v>2579.7393532052629</v>
      </c>
      <c r="W1358" s="51">
        <f t="shared" si="670"/>
        <v>26758.674837358169</v>
      </c>
      <c r="X1358" s="51">
        <f>VLOOKUP(CONCATENATE($F1358," ",$G1358),AllocFactorMatrix,(X$4+1),FALSE)*$E1358</f>
        <v>2027.2732834569733</v>
      </c>
      <c r="Y1358" s="51">
        <f>VLOOKUP(CONCATENATE($F1358," ",$G1358),AllocFactorMatrix,(Y$4+1),FALSE)*$E1358</f>
        <v>40.53529339880938</v>
      </c>
      <c r="Z1358" s="51">
        <f t="shared" si="668"/>
        <v>2067.8085768557826</v>
      </c>
      <c r="AA1358" s="51">
        <f>VLOOKUP(CONCATENATE($F1358," ",$G1358),AllocFactorMatrix,(AA$4+1),FALSE)*$E1358</f>
        <v>26.788108528890646</v>
      </c>
      <c r="AB1358" s="51">
        <f>VLOOKUP(CONCATENATE($F1358," ",$G1358),AllocFactorMatrix,(AB$4+1),FALSE)*$E1358</f>
        <v>93.670321585074305</v>
      </c>
      <c r="AC1358" s="51">
        <f>VLOOKUP(CONCATENATE($F1358," ",$G1358),AllocFactorMatrix,(AC$4+1),FALSE)*$E1358</f>
        <v>19.218083032247172</v>
      </c>
    </row>
    <row r="1359" spans="1:29" s="48" customFormat="1" hidden="1" outlineLevel="1">
      <c r="A1359" s="154"/>
      <c r="B1359" s="97"/>
      <c r="C1359" s="88"/>
      <c r="D1359" s="88"/>
      <c r="F1359" s="175" t="str">
        <f>F1366</f>
        <v>TRANS_TOTAL</v>
      </c>
      <c r="G1359" s="52" t="str">
        <f>$G$8</f>
        <v>PRODUCTION</v>
      </c>
      <c r="H1359" s="50">
        <f t="shared" si="666"/>
        <v>0</v>
      </c>
      <c r="I1359" s="51">
        <f>VLOOKUP(CONCATENATE($F1359," ",$G1359),AllocFactorMatrix,(I$4+1),FALSE)*$E1366</f>
        <v>0</v>
      </c>
      <c r="J1359" s="51">
        <f>VLOOKUP(CONCATENATE($F1359," ",$G1359),AllocFactorMatrix,(J$4+1),FALSE)*$E1366</f>
        <v>0</v>
      </c>
      <c r="K1359" s="51">
        <f>VLOOKUP(CONCATENATE($F1359," ",$G1359),AllocFactorMatrix,(K$4+1),FALSE)*$E1366</f>
        <v>0</v>
      </c>
      <c r="L1359" s="51">
        <f>VLOOKUP(CONCATENATE($F1359," ",$G1359),AllocFactorMatrix,(L$4+1),FALSE)*$E1366</f>
        <v>0</v>
      </c>
      <c r="M1359" s="51">
        <f t="shared" si="667"/>
        <v>0</v>
      </c>
      <c r="N1359" s="51">
        <f>VLOOKUP(CONCATENATE($F1359," ",$G1359),AllocFactorMatrix,(N$4+1),FALSE)*$E1366</f>
        <v>0</v>
      </c>
      <c r="O1359" s="51">
        <f>VLOOKUP(CONCATENATE($F1359," ",$G1359),AllocFactorMatrix,(O$4+1),FALSE)*$E1366</f>
        <v>0</v>
      </c>
      <c r="P1359" s="51">
        <f>VLOOKUP(CONCATENATE($F1359," ",$G1359),AllocFactorMatrix,(P$4+1),FALSE)*$E1366</f>
        <v>0</v>
      </c>
      <c r="Q1359" s="51">
        <f>VLOOKUP(CONCATENATE($F1359," ",$G1359),AllocFactorMatrix,(Q$4+1),FALSE)*$E1366</f>
        <v>0</v>
      </c>
      <c r="R1359" s="51">
        <f>SUBTOTAL(9,N1359:Q1359)</f>
        <v>0</v>
      </c>
      <c r="S1359" s="51">
        <f>VLOOKUP(CONCATENATE($F1359," ",$G1359),AllocFactorMatrix,(S$4+1),FALSE)*$E1366</f>
        <v>0</v>
      </c>
      <c r="T1359" s="51">
        <f>VLOOKUP(CONCATENATE($F1359," ",$G1359),AllocFactorMatrix,(T$4+1),FALSE)*$E1366</f>
        <v>0</v>
      </c>
      <c r="U1359" s="51">
        <f>VLOOKUP(CONCATENATE($F1359," ",$G1359),AllocFactorMatrix,(U$4+1),FALSE)*$E1366</f>
        <v>0</v>
      </c>
      <c r="V1359" s="51">
        <f>VLOOKUP(CONCATENATE($F1359," ",$G1359),AllocFactorMatrix,(V$4+1),FALSE)*$E1366</f>
        <v>0</v>
      </c>
      <c r="W1359" s="51">
        <f>SUBTOTAL(9,S1359:V1359)</f>
        <v>0</v>
      </c>
      <c r="X1359" s="51">
        <f>VLOOKUP(CONCATENATE($F1359," ",$G1359),AllocFactorMatrix,(X$4+1),FALSE)*$E1366</f>
        <v>0</v>
      </c>
      <c r="Y1359" s="51">
        <f>VLOOKUP(CONCATENATE($F1359," ",$G1359),AllocFactorMatrix,(Y$4+1),FALSE)*$E1366</f>
        <v>0</v>
      </c>
      <c r="Z1359" s="51">
        <f t="shared" si="668"/>
        <v>0</v>
      </c>
      <c r="AA1359" s="51">
        <f>VLOOKUP(CONCATENATE($F1359," ",$G1359),AllocFactorMatrix,(AA$4+1),FALSE)*$E1366</f>
        <v>0</v>
      </c>
      <c r="AB1359" s="51">
        <f>VLOOKUP(CONCATENATE($F1359," ",$G1359),AllocFactorMatrix,(AB$4+1),FALSE)*$E1366</f>
        <v>0</v>
      </c>
      <c r="AC1359" s="51">
        <f>VLOOKUP(CONCATENATE($F1359," ",$G1359),AllocFactorMatrix,(AC$4+1),FALSE)*$E1366</f>
        <v>0</v>
      </c>
    </row>
    <row r="1360" spans="1:29" s="48" customFormat="1" hidden="1" outlineLevel="1">
      <c r="A1360" s="154"/>
      <c r="B1360" s="97"/>
      <c r="C1360" s="88"/>
      <c r="D1360" s="88"/>
      <c r="F1360" s="175" t="str">
        <f>F1366</f>
        <v>TRANS_TOTAL</v>
      </c>
      <c r="G1360" s="52" t="str">
        <f>$G$9</f>
        <v>BULKTRAN</v>
      </c>
      <c r="H1360" s="50">
        <f t="shared" si="666"/>
        <v>0</v>
      </c>
      <c r="I1360" s="51">
        <f>VLOOKUP(CONCATENATE($F1360," ",$G1360),AllocFactorMatrix,(I$4+1),FALSE)*$E1366</f>
        <v>0</v>
      </c>
      <c r="J1360" s="51">
        <f>VLOOKUP(CONCATENATE($F1360," ",$G1360),AllocFactorMatrix,(J$4+1),FALSE)*$E1366</f>
        <v>0</v>
      </c>
      <c r="K1360" s="51">
        <f>VLOOKUP(CONCATENATE($F1360," ",$G1360),AllocFactorMatrix,(K$4+1),FALSE)*$E1366</f>
        <v>0</v>
      </c>
      <c r="L1360" s="51">
        <f>VLOOKUP(CONCATENATE($F1360," ",$G1360),AllocFactorMatrix,(L$4+1),FALSE)*$E1366</f>
        <v>0</v>
      </c>
      <c r="M1360" s="51">
        <f t="shared" si="667"/>
        <v>0</v>
      </c>
      <c r="N1360" s="51">
        <f>VLOOKUP(CONCATENATE($F1360," ",$G1360),AllocFactorMatrix,(N$4+1),FALSE)*$E1366</f>
        <v>0</v>
      </c>
      <c r="O1360" s="51">
        <f>VLOOKUP(CONCATENATE($F1360," ",$G1360),AllocFactorMatrix,(O$4+1),FALSE)*$E1366</f>
        <v>0</v>
      </c>
      <c r="P1360" s="51">
        <f>VLOOKUP(CONCATENATE($F1360," ",$G1360),AllocFactorMatrix,(P$4+1),FALSE)*$E1366</f>
        <v>0</v>
      </c>
      <c r="Q1360" s="51">
        <f>VLOOKUP(CONCATENATE($F1360," ",$G1360),AllocFactorMatrix,(Q$4+1),FALSE)*$E1366</f>
        <v>0</v>
      </c>
      <c r="R1360" s="51">
        <f t="shared" ref="R1360:R1366" si="671">SUBTOTAL(9,N1360:Q1360)</f>
        <v>0</v>
      </c>
      <c r="S1360" s="51">
        <f>VLOOKUP(CONCATENATE($F1360," ",$G1360),AllocFactorMatrix,(S$4+1),FALSE)*$E1366</f>
        <v>0</v>
      </c>
      <c r="T1360" s="51">
        <f>VLOOKUP(CONCATENATE($F1360," ",$G1360),AllocFactorMatrix,(T$4+1),FALSE)*$E1366</f>
        <v>0</v>
      </c>
      <c r="U1360" s="51">
        <f>VLOOKUP(CONCATENATE($F1360," ",$G1360),AllocFactorMatrix,(U$4+1),FALSE)*$E1366</f>
        <v>0</v>
      </c>
      <c r="V1360" s="51">
        <f>VLOOKUP(CONCATENATE($F1360," ",$G1360),AllocFactorMatrix,(V$4+1),FALSE)*$E1366</f>
        <v>0</v>
      </c>
      <c r="W1360" s="51">
        <f t="shared" ref="W1360:W1366" si="672">SUBTOTAL(9,S1360:V1360)</f>
        <v>0</v>
      </c>
      <c r="X1360" s="51">
        <f>VLOOKUP(CONCATENATE($F1360," ",$G1360),AllocFactorMatrix,(X$4+1),FALSE)*$E1366</f>
        <v>0</v>
      </c>
      <c r="Y1360" s="51">
        <f>VLOOKUP(CONCATENATE($F1360," ",$G1360),AllocFactorMatrix,(Y$4+1),FALSE)*$E1366</f>
        <v>0</v>
      </c>
      <c r="Z1360" s="51">
        <f t="shared" si="668"/>
        <v>0</v>
      </c>
      <c r="AA1360" s="51">
        <f>VLOOKUP(CONCATENATE($F1360," ",$G1360),AllocFactorMatrix,(AA$4+1),FALSE)*$E1366</f>
        <v>0</v>
      </c>
      <c r="AB1360" s="51">
        <f>VLOOKUP(CONCATENATE($F1360," ",$G1360),AllocFactorMatrix,(AB$4+1),FALSE)*$E1366</f>
        <v>0</v>
      </c>
      <c r="AC1360" s="51">
        <f>VLOOKUP(CONCATENATE($F1360," ",$G1360),AllocFactorMatrix,(AC$4+1),FALSE)*$E1366</f>
        <v>0</v>
      </c>
    </row>
    <row r="1361" spans="1:29" s="48" customFormat="1" hidden="1" outlineLevel="1">
      <c r="A1361" s="154"/>
      <c r="B1361" s="97"/>
      <c r="C1361" s="88"/>
      <c r="D1361" s="88"/>
      <c r="F1361" s="175" t="str">
        <f>F1366</f>
        <v>TRANS_TOTAL</v>
      </c>
      <c r="G1361" s="52" t="str">
        <f>$G$10</f>
        <v>SUBTRAN</v>
      </c>
      <c r="H1361" s="50">
        <f t="shared" si="666"/>
        <v>0</v>
      </c>
      <c r="I1361" s="51">
        <f>VLOOKUP(CONCATENATE($F1361," ",$G1361),AllocFactorMatrix,(I$4+1),FALSE)*$E1366</f>
        <v>0</v>
      </c>
      <c r="J1361" s="51">
        <f>VLOOKUP(CONCATENATE($F1361," ",$G1361),AllocFactorMatrix,(J$4+1),FALSE)*$E1366</f>
        <v>0</v>
      </c>
      <c r="K1361" s="51">
        <f>VLOOKUP(CONCATENATE($F1361," ",$G1361),AllocFactorMatrix,(K$4+1),FALSE)*$E1366</f>
        <v>0</v>
      </c>
      <c r="L1361" s="51">
        <f>VLOOKUP(CONCATENATE($F1361," ",$G1361),AllocFactorMatrix,(L$4+1),FALSE)*$E1366</f>
        <v>0</v>
      </c>
      <c r="M1361" s="51">
        <f t="shared" si="667"/>
        <v>0</v>
      </c>
      <c r="N1361" s="51">
        <f>VLOOKUP(CONCATENATE($F1361," ",$G1361),AllocFactorMatrix,(N$4+1),FALSE)*$E1366</f>
        <v>0</v>
      </c>
      <c r="O1361" s="51">
        <f>VLOOKUP(CONCATENATE($F1361," ",$G1361),AllocFactorMatrix,(O$4+1),FALSE)*$E1366</f>
        <v>0</v>
      </c>
      <c r="P1361" s="51">
        <f>VLOOKUP(CONCATENATE($F1361," ",$G1361),AllocFactorMatrix,(P$4+1),FALSE)*$E1366</f>
        <v>0</v>
      </c>
      <c r="Q1361" s="51">
        <f>VLOOKUP(CONCATENATE($F1361," ",$G1361),AllocFactorMatrix,(Q$4+1),FALSE)*$E1366</f>
        <v>0</v>
      </c>
      <c r="R1361" s="51">
        <f t="shared" si="671"/>
        <v>0</v>
      </c>
      <c r="S1361" s="51">
        <f>VLOOKUP(CONCATENATE($F1361," ",$G1361),AllocFactorMatrix,(S$4+1),FALSE)*$E1366</f>
        <v>0</v>
      </c>
      <c r="T1361" s="51">
        <f>VLOOKUP(CONCATENATE($F1361," ",$G1361),AllocFactorMatrix,(T$4+1),FALSE)*$E1366</f>
        <v>0</v>
      </c>
      <c r="U1361" s="51">
        <f>VLOOKUP(CONCATENATE($F1361," ",$G1361),AllocFactorMatrix,(U$4+1),FALSE)*$E1366</f>
        <v>0</v>
      </c>
      <c r="V1361" s="51">
        <f>VLOOKUP(CONCATENATE($F1361," ",$G1361),AllocFactorMatrix,(V$4+1),FALSE)*$E1366</f>
        <v>0</v>
      </c>
      <c r="W1361" s="51">
        <f t="shared" si="672"/>
        <v>0</v>
      </c>
      <c r="X1361" s="51">
        <f>VLOOKUP(CONCATENATE($F1361," ",$G1361),AllocFactorMatrix,(X$4+1),FALSE)*$E1366</f>
        <v>0</v>
      </c>
      <c r="Y1361" s="51">
        <f>VLOOKUP(CONCATENATE($F1361," ",$G1361),AllocFactorMatrix,(Y$4+1),FALSE)*$E1366</f>
        <v>0</v>
      </c>
      <c r="Z1361" s="51">
        <f t="shared" si="668"/>
        <v>0</v>
      </c>
      <c r="AA1361" s="51">
        <f>VLOOKUP(CONCATENATE($F1361," ",$G1361),AllocFactorMatrix,(AA$4+1),FALSE)*$E1366</f>
        <v>0</v>
      </c>
      <c r="AB1361" s="51">
        <f>VLOOKUP(CONCATENATE($F1361," ",$G1361),AllocFactorMatrix,(AB$4+1),FALSE)*$E1366</f>
        <v>0</v>
      </c>
      <c r="AC1361" s="51">
        <f>VLOOKUP(CONCATENATE($F1361," ",$G1361),AllocFactorMatrix,(AC$4+1),FALSE)*$E1366</f>
        <v>0</v>
      </c>
    </row>
    <row r="1362" spans="1:29" s="48" customFormat="1" hidden="1" outlineLevel="1">
      <c r="A1362" s="154"/>
      <c r="B1362" s="97"/>
      <c r="C1362" s="88"/>
      <c r="D1362" s="88"/>
      <c r="F1362" s="175" t="str">
        <f>F1366</f>
        <v>TRANS_TOTAL</v>
      </c>
      <c r="G1362" s="52" t="str">
        <f>$G$11</f>
        <v>DISTPRI</v>
      </c>
      <c r="H1362" s="50">
        <f t="shared" si="666"/>
        <v>0</v>
      </c>
      <c r="I1362" s="51">
        <f>VLOOKUP(CONCATENATE($F1362," ",$G1362),AllocFactorMatrix,(I$4+1),FALSE)*$E1366</f>
        <v>0</v>
      </c>
      <c r="J1362" s="51">
        <f>VLOOKUP(CONCATENATE($F1362," ",$G1362),AllocFactorMatrix,(J$4+1),FALSE)*$E1366</f>
        <v>0</v>
      </c>
      <c r="K1362" s="51">
        <f>VLOOKUP(CONCATENATE($F1362," ",$G1362),AllocFactorMatrix,(K$4+1),FALSE)*$E1366</f>
        <v>0</v>
      </c>
      <c r="L1362" s="51">
        <f>VLOOKUP(CONCATENATE($F1362," ",$G1362),AllocFactorMatrix,(L$4+1),FALSE)*$E1366</f>
        <v>0</v>
      </c>
      <c r="M1362" s="51">
        <f t="shared" si="667"/>
        <v>0</v>
      </c>
      <c r="N1362" s="51">
        <f>VLOOKUP(CONCATENATE($F1362," ",$G1362),AllocFactorMatrix,(N$4+1),FALSE)*$E1366</f>
        <v>0</v>
      </c>
      <c r="O1362" s="51">
        <f>VLOOKUP(CONCATENATE($F1362," ",$G1362),AllocFactorMatrix,(O$4+1),FALSE)*$E1366</f>
        <v>0</v>
      </c>
      <c r="P1362" s="51">
        <f>VLOOKUP(CONCATENATE($F1362," ",$G1362),AllocFactorMatrix,(P$4+1),FALSE)*$E1366</f>
        <v>0</v>
      </c>
      <c r="Q1362" s="51">
        <f>VLOOKUP(CONCATENATE($F1362," ",$G1362),AllocFactorMatrix,(Q$4+1),FALSE)*$E1366</f>
        <v>0</v>
      </c>
      <c r="R1362" s="51">
        <f t="shared" si="671"/>
        <v>0</v>
      </c>
      <c r="S1362" s="51">
        <f>VLOOKUP(CONCATENATE($F1362," ",$G1362),AllocFactorMatrix,(S$4+1),FALSE)*$E1366</f>
        <v>0</v>
      </c>
      <c r="T1362" s="51">
        <f>VLOOKUP(CONCATENATE($F1362," ",$G1362),AllocFactorMatrix,(T$4+1),FALSE)*$E1366</f>
        <v>0</v>
      </c>
      <c r="U1362" s="51">
        <f>VLOOKUP(CONCATENATE($F1362," ",$G1362),AllocFactorMatrix,(U$4+1),FALSE)*$E1366</f>
        <v>0</v>
      </c>
      <c r="V1362" s="51">
        <f>VLOOKUP(CONCATENATE($F1362," ",$G1362),AllocFactorMatrix,(V$4+1),FALSE)*$E1366</f>
        <v>0</v>
      </c>
      <c r="W1362" s="51">
        <f t="shared" si="672"/>
        <v>0</v>
      </c>
      <c r="X1362" s="51">
        <f>VLOOKUP(CONCATENATE($F1362," ",$G1362),AllocFactorMatrix,(X$4+1),FALSE)*$E1366</f>
        <v>0</v>
      </c>
      <c r="Y1362" s="51">
        <f>VLOOKUP(CONCATENATE($F1362," ",$G1362),AllocFactorMatrix,(Y$4+1),FALSE)*$E1366</f>
        <v>0</v>
      </c>
      <c r="Z1362" s="51">
        <f t="shared" si="668"/>
        <v>0</v>
      </c>
      <c r="AA1362" s="51">
        <f>VLOOKUP(CONCATENATE($F1362," ",$G1362),AllocFactorMatrix,(AA$4+1),FALSE)*$E1366</f>
        <v>0</v>
      </c>
      <c r="AB1362" s="51">
        <f>VLOOKUP(CONCATENATE($F1362," ",$G1362),AllocFactorMatrix,(AB$4+1),FALSE)*$E1366</f>
        <v>0</v>
      </c>
      <c r="AC1362" s="51">
        <f>VLOOKUP(CONCATENATE($F1362," ",$G1362),AllocFactorMatrix,(AC$4+1),FALSE)*$E1366</f>
        <v>0</v>
      </c>
    </row>
    <row r="1363" spans="1:29" s="48" customFormat="1" hidden="1" outlineLevel="1">
      <c r="A1363" s="154"/>
      <c r="B1363" s="97"/>
      <c r="C1363" s="88"/>
      <c r="D1363" s="88"/>
      <c r="F1363" s="175" t="str">
        <f>F1366</f>
        <v>TRANS_TOTAL</v>
      </c>
      <c r="G1363" s="52" t="str">
        <f>$G$12</f>
        <v>DISTSEC</v>
      </c>
      <c r="H1363" s="50">
        <f t="shared" si="666"/>
        <v>0</v>
      </c>
      <c r="I1363" s="51">
        <f>VLOOKUP(CONCATENATE($F1363," ",$G1363),AllocFactorMatrix,(I$4+1),FALSE)*$E1366</f>
        <v>0</v>
      </c>
      <c r="J1363" s="51">
        <f>VLOOKUP(CONCATENATE($F1363," ",$G1363),AllocFactorMatrix,(J$4+1),FALSE)*$E1366</f>
        <v>0</v>
      </c>
      <c r="K1363" s="51">
        <f>VLOOKUP(CONCATENATE($F1363," ",$G1363),AllocFactorMatrix,(K$4+1),FALSE)*$E1366</f>
        <v>0</v>
      </c>
      <c r="L1363" s="51">
        <f>VLOOKUP(CONCATENATE($F1363," ",$G1363),AllocFactorMatrix,(L$4+1),FALSE)*$E1366</f>
        <v>0</v>
      </c>
      <c r="M1363" s="51">
        <f t="shared" si="667"/>
        <v>0</v>
      </c>
      <c r="N1363" s="51">
        <f>VLOOKUP(CONCATENATE($F1363," ",$G1363),AllocFactorMatrix,(N$4+1),FALSE)*$E1366</f>
        <v>0</v>
      </c>
      <c r="O1363" s="51">
        <f>VLOOKUP(CONCATENATE($F1363," ",$G1363),AllocFactorMatrix,(O$4+1),FALSE)*$E1366</f>
        <v>0</v>
      </c>
      <c r="P1363" s="51">
        <f>VLOOKUP(CONCATENATE($F1363," ",$G1363),AllocFactorMatrix,(P$4+1),FALSE)*$E1366</f>
        <v>0</v>
      </c>
      <c r="Q1363" s="51">
        <f>VLOOKUP(CONCATENATE($F1363," ",$G1363),AllocFactorMatrix,(Q$4+1),FALSE)*$E1366</f>
        <v>0</v>
      </c>
      <c r="R1363" s="51">
        <f t="shared" si="671"/>
        <v>0</v>
      </c>
      <c r="S1363" s="51">
        <f>VLOOKUP(CONCATENATE($F1363," ",$G1363),AllocFactorMatrix,(S$4+1),FALSE)*$E1366</f>
        <v>0</v>
      </c>
      <c r="T1363" s="51">
        <f>VLOOKUP(CONCATENATE($F1363," ",$G1363),AllocFactorMatrix,(T$4+1),FALSE)*$E1366</f>
        <v>0</v>
      </c>
      <c r="U1363" s="51">
        <f>VLOOKUP(CONCATENATE($F1363," ",$G1363),AllocFactorMatrix,(U$4+1),FALSE)*$E1366</f>
        <v>0</v>
      </c>
      <c r="V1363" s="51">
        <f>VLOOKUP(CONCATENATE($F1363," ",$G1363),AllocFactorMatrix,(V$4+1),FALSE)*$E1366</f>
        <v>0</v>
      </c>
      <c r="W1363" s="51">
        <f t="shared" si="672"/>
        <v>0</v>
      </c>
      <c r="X1363" s="51">
        <f>VLOOKUP(CONCATENATE($F1363," ",$G1363),AllocFactorMatrix,(X$4+1),FALSE)*$E1366</f>
        <v>0</v>
      </c>
      <c r="Y1363" s="51">
        <f>VLOOKUP(CONCATENATE($F1363," ",$G1363),AllocFactorMatrix,(Y$4+1),FALSE)*$E1366</f>
        <v>0</v>
      </c>
      <c r="Z1363" s="51">
        <f t="shared" si="668"/>
        <v>0</v>
      </c>
      <c r="AA1363" s="51">
        <f>VLOOKUP(CONCATENATE($F1363," ",$G1363),AllocFactorMatrix,(AA$4+1),FALSE)*$E1366</f>
        <v>0</v>
      </c>
      <c r="AB1363" s="51">
        <f>VLOOKUP(CONCATENATE($F1363," ",$G1363),AllocFactorMatrix,(AB$4+1),FALSE)*$E1366</f>
        <v>0</v>
      </c>
      <c r="AC1363" s="51">
        <f>VLOOKUP(CONCATENATE($F1363," ",$G1363),AllocFactorMatrix,(AC$4+1),FALSE)*$E1366</f>
        <v>0</v>
      </c>
    </row>
    <row r="1364" spans="1:29" s="48" customFormat="1" hidden="1" outlineLevel="1">
      <c r="A1364" s="154"/>
      <c r="B1364" s="97"/>
      <c r="C1364" s="88"/>
      <c r="D1364" s="88"/>
      <c r="F1364" s="175" t="str">
        <f>F1366</f>
        <v>TRANS_TOTAL</v>
      </c>
      <c r="G1364" s="52" t="str">
        <f>$G$13</f>
        <v>ENERGY</v>
      </c>
      <c r="H1364" s="50">
        <f t="shared" si="666"/>
        <v>0</v>
      </c>
      <c r="I1364" s="51">
        <f>VLOOKUP(CONCATENATE($F1364," ",$G1364),AllocFactorMatrix,(I$4+1),FALSE)*$E1366</f>
        <v>0</v>
      </c>
      <c r="J1364" s="51">
        <f>VLOOKUP(CONCATENATE($F1364," ",$G1364),AllocFactorMatrix,(J$4+1),FALSE)*$E1366</f>
        <v>0</v>
      </c>
      <c r="K1364" s="51">
        <f>VLOOKUP(CONCATENATE($F1364," ",$G1364),AllocFactorMatrix,(K$4+1),FALSE)*$E1366</f>
        <v>0</v>
      </c>
      <c r="L1364" s="51">
        <f>VLOOKUP(CONCATENATE($F1364," ",$G1364),AllocFactorMatrix,(L$4+1),FALSE)*$E1366</f>
        <v>0</v>
      </c>
      <c r="M1364" s="51">
        <f t="shared" si="667"/>
        <v>0</v>
      </c>
      <c r="N1364" s="51">
        <f>VLOOKUP(CONCATENATE($F1364," ",$G1364),AllocFactorMatrix,(N$4+1),FALSE)*$E1366</f>
        <v>0</v>
      </c>
      <c r="O1364" s="51">
        <f>VLOOKUP(CONCATENATE($F1364," ",$G1364),AllocFactorMatrix,(O$4+1),FALSE)*$E1366</f>
        <v>0</v>
      </c>
      <c r="P1364" s="51">
        <f>VLOOKUP(CONCATENATE($F1364," ",$G1364),AllocFactorMatrix,(P$4+1),FALSE)*$E1366</f>
        <v>0</v>
      </c>
      <c r="Q1364" s="51">
        <f>VLOOKUP(CONCATENATE($F1364," ",$G1364),AllocFactorMatrix,(Q$4+1),FALSE)*$E1366</f>
        <v>0</v>
      </c>
      <c r="R1364" s="51">
        <f t="shared" si="671"/>
        <v>0</v>
      </c>
      <c r="S1364" s="51">
        <f>VLOOKUP(CONCATENATE($F1364," ",$G1364),AllocFactorMatrix,(S$4+1),FALSE)*$E1366</f>
        <v>0</v>
      </c>
      <c r="T1364" s="51">
        <f>VLOOKUP(CONCATENATE($F1364," ",$G1364),AllocFactorMatrix,(T$4+1),FALSE)*$E1366</f>
        <v>0</v>
      </c>
      <c r="U1364" s="51">
        <f>VLOOKUP(CONCATENATE($F1364," ",$G1364),AllocFactorMatrix,(U$4+1),FALSE)*$E1366</f>
        <v>0</v>
      </c>
      <c r="V1364" s="51">
        <f>VLOOKUP(CONCATENATE($F1364," ",$G1364),AllocFactorMatrix,(V$4+1),FALSE)*$E1366</f>
        <v>0</v>
      </c>
      <c r="W1364" s="51">
        <f t="shared" si="672"/>
        <v>0</v>
      </c>
      <c r="X1364" s="51">
        <f>VLOOKUP(CONCATENATE($F1364," ",$G1364),AllocFactorMatrix,(X$4+1),FALSE)*$E1366</f>
        <v>0</v>
      </c>
      <c r="Y1364" s="51">
        <f>VLOOKUP(CONCATENATE($F1364," ",$G1364),AllocFactorMatrix,(Y$4+1),FALSE)*$E1366</f>
        <v>0</v>
      </c>
      <c r="Z1364" s="51">
        <f t="shared" si="668"/>
        <v>0</v>
      </c>
      <c r="AA1364" s="51">
        <f>VLOOKUP(CONCATENATE($F1364," ",$G1364),AllocFactorMatrix,(AA$4+1),FALSE)*$E1366</f>
        <v>0</v>
      </c>
      <c r="AB1364" s="51">
        <f>VLOOKUP(CONCATENATE($F1364," ",$G1364),AllocFactorMatrix,(AB$4+1),FALSE)*$E1366</f>
        <v>0</v>
      </c>
      <c r="AC1364" s="51">
        <f>VLOOKUP(CONCATENATE($F1364," ",$G1364),AllocFactorMatrix,(AC$4+1),FALSE)*$E1366</f>
        <v>0</v>
      </c>
    </row>
    <row r="1365" spans="1:29" s="48" customFormat="1" hidden="1" outlineLevel="1">
      <c r="A1365" s="154"/>
      <c r="B1365" s="97"/>
      <c r="C1365" s="88"/>
      <c r="D1365" s="88"/>
      <c r="F1365" s="175" t="str">
        <f>F1366</f>
        <v>TRANS_TOTAL</v>
      </c>
      <c r="G1365" s="52" t="str">
        <f>$G$14</f>
        <v>CUSTOMER</v>
      </c>
      <c r="H1365" s="50">
        <f t="shared" si="666"/>
        <v>0</v>
      </c>
      <c r="I1365" s="51">
        <f>VLOOKUP(CONCATENATE($F1365," ",$G1365),AllocFactorMatrix,(I$4+1),FALSE)*$E1366</f>
        <v>0</v>
      </c>
      <c r="J1365" s="51">
        <f>VLOOKUP(CONCATENATE($F1365," ",$G1365),AllocFactorMatrix,(J$4+1),FALSE)*$E1366</f>
        <v>0</v>
      </c>
      <c r="K1365" s="51">
        <f>VLOOKUP(CONCATENATE($F1365," ",$G1365),AllocFactorMatrix,(K$4+1),FALSE)*$E1366</f>
        <v>0</v>
      </c>
      <c r="L1365" s="51">
        <f>VLOOKUP(CONCATENATE($F1365," ",$G1365),AllocFactorMatrix,(L$4+1),FALSE)*$E1366</f>
        <v>0</v>
      </c>
      <c r="M1365" s="51">
        <f t="shared" si="667"/>
        <v>0</v>
      </c>
      <c r="N1365" s="51">
        <f>VLOOKUP(CONCATENATE($F1365," ",$G1365),AllocFactorMatrix,(N$4+1),FALSE)*$E1366</f>
        <v>0</v>
      </c>
      <c r="O1365" s="51">
        <f>VLOOKUP(CONCATENATE($F1365," ",$G1365),AllocFactorMatrix,(O$4+1),FALSE)*$E1366</f>
        <v>0</v>
      </c>
      <c r="P1365" s="51">
        <f>VLOOKUP(CONCATENATE($F1365," ",$G1365),AllocFactorMatrix,(P$4+1),FALSE)*$E1366</f>
        <v>0</v>
      </c>
      <c r="Q1365" s="51">
        <f>VLOOKUP(CONCATENATE($F1365," ",$G1365),AllocFactorMatrix,(Q$4+1),FALSE)*$E1366</f>
        <v>0</v>
      </c>
      <c r="R1365" s="51">
        <f t="shared" si="671"/>
        <v>0</v>
      </c>
      <c r="S1365" s="51">
        <f>VLOOKUP(CONCATENATE($F1365," ",$G1365),AllocFactorMatrix,(S$4+1),FALSE)*$E1366</f>
        <v>0</v>
      </c>
      <c r="T1365" s="51">
        <f>VLOOKUP(CONCATENATE($F1365," ",$G1365),AllocFactorMatrix,(T$4+1),FALSE)*$E1366</f>
        <v>0</v>
      </c>
      <c r="U1365" s="51">
        <f>VLOOKUP(CONCATENATE($F1365," ",$G1365),AllocFactorMatrix,(U$4+1),FALSE)*$E1366</f>
        <v>0</v>
      </c>
      <c r="V1365" s="51">
        <f>VLOOKUP(CONCATENATE($F1365," ",$G1365),AllocFactorMatrix,(V$4+1),FALSE)*$E1366</f>
        <v>0</v>
      </c>
      <c r="W1365" s="51">
        <f t="shared" si="672"/>
        <v>0</v>
      </c>
      <c r="X1365" s="51">
        <f>VLOOKUP(CONCATENATE($F1365," ",$G1365),AllocFactorMatrix,(X$4+1),FALSE)*$E1366</f>
        <v>0</v>
      </c>
      <c r="Y1365" s="51">
        <f>VLOOKUP(CONCATENATE($F1365," ",$G1365),AllocFactorMatrix,(Y$4+1),FALSE)*$E1366</f>
        <v>0</v>
      </c>
      <c r="Z1365" s="51">
        <f t="shared" si="668"/>
        <v>0</v>
      </c>
      <c r="AA1365" s="51">
        <f>VLOOKUP(CONCATENATE($F1365," ",$G1365),AllocFactorMatrix,(AA$4+1),FALSE)*$E1366</f>
        <v>0</v>
      </c>
      <c r="AB1365" s="51">
        <f>VLOOKUP(CONCATENATE($F1365," ",$G1365),AllocFactorMatrix,(AB$4+1),FALSE)*$E1366</f>
        <v>0</v>
      </c>
      <c r="AC1365" s="51">
        <f>VLOOKUP(CONCATENATE($F1365," ",$G1365),AllocFactorMatrix,(AC$4+1),FALSE)*$E1366</f>
        <v>0</v>
      </c>
    </row>
    <row r="1366" spans="1:29" s="48" customFormat="1" collapsed="1">
      <c r="A1366" s="154"/>
      <c r="B1366" s="97"/>
      <c r="C1366" s="88"/>
      <c r="D1366" s="88" t="s">
        <v>483</v>
      </c>
      <c r="E1366" s="60">
        <v>0</v>
      </c>
      <c r="F1366" s="94" t="s">
        <v>191</v>
      </c>
      <c r="G1366" s="52" t="str">
        <f>$G$15</f>
        <v>TOTAL</v>
      </c>
      <c r="H1366" s="50">
        <f t="shared" si="666"/>
        <v>0</v>
      </c>
      <c r="I1366" s="51">
        <f>VLOOKUP(CONCATENATE($F1366," ",$G1366),AllocFactorMatrix,(I$4+1),FALSE)*$E1366</f>
        <v>0</v>
      </c>
      <c r="J1366" s="51">
        <f>VLOOKUP(CONCATENATE($F1366," ",$G1366),AllocFactorMatrix,(J$4+1),FALSE)*$E1366</f>
        <v>0</v>
      </c>
      <c r="K1366" s="51">
        <f>VLOOKUP(CONCATENATE($F1366," ",$G1366),AllocFactorMatrix,(K$4+1),FALSE)*$E1366</f>
        <v>0</v>
      </c>
      <c r="L1366" s="51">
        <f>VLOOKUP(CONCATENATE($F1366," ",$G1366),AllocFactorMatrix,(L$4+1),FALSE)*$E1366</f>
        <v>0</v>
      </c>
      <c r="M1366" s="51">
        <f t="shared" si="667"/>
        <v>0</v>
      </c>
      <c r="N1366" s="51">
        <f>VLOOKUP(CONCATENATE($F1366," ",$G1366),AllocFactorMatrix,(N$4+1),FALSE)*$E1366</f>
        <v>0</v>
      </c>
      <c r="O1366" s="51">
        <f>VLOOKUP(CONCATENATE($F1366," ",$G1366),AllocFactorMatrix,(O$4+1),FALSE)*$E1366</f>
        <v>0</v>
      </c>
      <c r="P1366" s="51">
        <f>VLOOKUP(CONCATENATE($F1366," ",$G1366),AllocFactorMatrix,(P$4+1),FALSE)*$E1366</f>
        <v>0</v>
      </c>
      <c r="Q1366" s="51">
        <f>VLOOKUP(CONCATENATE($F1366," ",$G1366),AllocFactorMatrix,(Q$4+1),FALSE)*$E1366</f>
        <v>0</v>
      </c>
      <c r="R1366" s="51">
        <f t="shared" si="671"/>
        <v>0</v>
      </c>
      <c r="S1366" s="51">
        <f>VLOOKUP(CONCATENATE($F1366," ",$G1366),AllocFactorMatrix,(S$4+1),FALSE)*$E1366</f>
        <v>0</v>
      </c>
      <c r="T1366" s="51">
        <f>VLOOKUP(CONCATENATE($F1366," ",$G1366),AllocFactorMatrix,(T$4+1),FALSE)*$E1366</f>
        <v>0</v>
      </c>
      <c r="U1366" s="51">
        <f>VLOOKUP(CONCATENATE($F1366," ",$G1366),AllocFactorMatrix,(U$4+1),FALSE)*$E1366</f>
        <v>0</v>
      </c>
      <c r="V1366" s="51">
        <f>VLOOKUP(CONCATENATE($F1366," ",$G1366),AllocFactorMatrix,(V$4+1),FALSE)*$E1366</f>
        <v>0</v>
      </c>
      <c r="W1366" s="51">
        <f t="shared" si="672"/>
        <v>0</v>
      </c>
      <c r="X1366" s="51">
        <f>VLOOKUP(CONCATENATE($F1366," ",$G1366),AllocFactorMatrix,(X$4+1),FALSE)*$E1366</f>
        <v>0</v>
      </c>
      <c r="Y1366" s="51">
        <f>VLOOKUP(CONCATENATE($F1366," ",$G1366),AllocFactorMatrix,(Y$4+1),FALSE)*$E1366</f>
        <v>0</v>
      </c>
      <c r="Z1366" s="51">
        <f t="shared" si="668"/>
        <v>0</v>
      </c>
      <c r="AA1366" s="51">
        <f>VLOOKUP(CONCATENATE($F1366," ",$G1366),AllocFactorMatrix,(AA$4+1),FALSE)*$E1366</f>
        <v>0</v>
      </c>
      <c r="AB1366" s="51">
        <f>VLOOKUP(CONCATENATE($F1366," ",$G1366),AllocFactorMatrix,(AB$4+1),FALSE)*$E1366</f>
        <v>0</v>
      </c>
      <c r="AC1366" s="51">
        <f>VLOOKUP(CONCATENATE($F1366," ",$G1366),AllocFactorMatrix,(AC$4+1),FALSE)*$E1366</f>
        <v>0</v>
      </c>
    </row>
    <row r="1367" spans="1:29" s="48" customFormat="1" hidden="1" outlineLevel="1">
      <c r="A1367" s="53"/>
      <c r="B1367" s="104"/>
      <c r="C1367" s="52"/>
      <c r="D1367" s="52"/>
      <c r="F1367" s="175" t="str">
        <f>F1374</f>
        <v>TRANS_TOTAL</v>
      </c>
      <c r="G1367" s="52" t="str">
        <f>$G$8</f>
        <v>PRODUCTION</v>
      </c>
      <c r="H1367" s="50">
        <f t="shared" si="666"/>
        <v>0</v>
      </c>
      <c r="I1367" s="51">
        <f>VLOOKUP(CONCATENATE($F1367," ",$G1367),AllocFactorMatrix,(I$4+1),FALSE)*$E1374</f>
        <v>0</v>
      </c>
      <c r="J1367" s="51">
        <f>VLOOKUP(CONCATENATE($F1367," ",$G1367),AllocFactorMatrix,(J$4+1),FALSE)*$E1374</f>
        <v>0</v>
      </c>
      <c r="K1367" s="51">
        <f>VLOOKUP(CONCATENATE($F1367," ",$G1367),AllocFactorMatrix,(K$4+1),FALSE)*$E1374</f>
        <v>0</v>
      </c>
      <c r="L1367" s="51">
        <f>VLOOKUP(CONCATENATE($F1367," ",$G1367),AllocFactorMatrix,(L$4+1),FALSE)*$E1374</f>
        <v>0</v>
      </c>
      <c r="M1367" s="51">
        <f t="shared" ref="M1367:M1374" si="673">SUBTOTAL(9,J1367:L1367)</f>
        <v>0</v>
      </c>
      <c r="N1367" s="51">
        <f>VLOOKUP(CONCATENATE($F1367," ",$G1367),AllocFactorMatrix,(N$4+1),FALSE)*$E1374</f>
        <v>0</v>
      </c>
      <c r="O1367" s="51">
        <f>VLOOKUP(CONCATENATE($F1367," ",$G1367),AllocFactorMatrix,(O$4+1),FALSE)*$E1374</f>
        <v>0</v>
      </c>
      <c r="P1367" s="51">
        <f>VLOOKUP(CONCATENATE($F1367," ",$G1367),AllocFactorMatrix,(P$4+1),FALSE)*$E1374</f>
        <v>0</v>
      </c>
      <c r="Q1367" s="51">
        <f>VLOOKUP(CONCATENATE($F1367," ",$G1367),AllocFactorMatrix,(Q$4+1),FALSE)*$E1374</f>
        <v>0</v>
      </c>
      <c r="R1367" s="51">
        <f>SUBTOTAL(9,N1367:Q1367)</f>
        <v>0</v>
      </c>
      <c r="S1367" s="51">
        <f>VLOOKUP(CONCATENATE($F1367," ",$G1367),AllocFactorMatrix,(S$4+1),FALSE)*$E1374</f>
        <v>0</v>
      </c>
      <c r="T1367" s="51">
        <f>VLOOKUP(CONCATENATE($F1367," ",$G1367),AllocFactorMatrix,(T$4+1),FALSE)*$E1374</f>
        <v>0</v>
      </c>
      <c r="U1367" s="51">
        <f>VLOOKUP(CONCATENATE($F1367," ",$G1367),AllocFactorMatrix,(U$4+1),FALSE)*$E1374</f>
        <v>0</v>
      </c>
      <c r="V1367" s="51">
        <f>VLOOKUP(CONCATENATE($F1367," ",$G1367),AllocFactorMatrix,(V$4+1),FALSE)*$E1374</f>
        <v>0</v>
      </c>
      <c r="W1367" s="51">
        <f>SUBTOTAL(9,S1367:V1367)</f>
        <v>0</v>
      </c>
      <c r="X1367" s="51">
        <f>VLOOKUP(CONCATENATE($F1367," ",$G1367),AllocFactorMatrix,(X$4+1),FALSE)*$E1374</f>
        <v>0</v>
      </c>
      <c r="Y1367" s="51">
        <f>VLOOKUP(CONCATENATE($F1367," ",$G1367),AllocFactorMatrix,(Y$4+1),FALSE)*$E1374</f>
        <v>0</v>
      </c>
      <c r="Z1367" s="51">
        <f t="shared" ref="Z1367:Z1374" si="674">SUBTOTAL(9,X1367:Y1367)</f>
        <v>0</v>
      </c>
      <c r="AA1367" s="51">
        <f>VLOOKUP(CONCATENATE($F1367," ",$G1367),AllocFactorMatrix,(AA$4+1),FALSE)*$E1374</f>
        <v>0</v>
      </c>
      <c r="AB1367" s="51">
        <f>VLOOKUP(CONCATENATE($F1367," ",$G1367),AllocFactorMatrix,(AB$4+1),FALSE)*$E1374</f>
        <v>0</v>
      </c>
      <c r="AC1367" s="51">
        <f>VLOOKUP(CONCATENATE($F1367," ",$G1367),AllocFactorMatrix,(AC$4+1),FALSE)*$E1374</f>
        <v>0</v>
      </c>
    </row>
    <row r="1368" spans="1:29" s="48" customFormat="1" hidden="1" outlineLevel="1">
      <c r="A1368" s="53"/>
      <c r="B1368" s="104"/>
      <c r="C1368" s="52"/>
      <c r="D1368" s="52"/>
      <c r="F1368" s="175" t="str">
        <f>F1374</f>
        <v>TRANS_TOTAL</v>
      </c>
      <c r="G1368" s="52" t="str">
        <f>$G$9</f>
        <v>BULKTRAN</v>
      </c>
      <c r="H1368" s="50">
        <f t="shared" si="666"/>
        <v>-6717797.0460000001</v>
      </c>
      <c r="I1368" s="51">
        <f>VLOOKUP(CONCATENATE($F1368," ",$G1368),AllocFactorMatrix,(I$4+1),FALSE)*$E1374</f>
        <v>-3455540.6166949691</v>
      </c>
      <c r="J1368" s="51">
        <f>VLOOKUP(CONCATENATE($F1368," ",$G1368),AllocFactorMatrix,(J$4+1),FALSE)*$E1374</f>
        <v>-805832.60308056895</v>
      </c>
      <c r="K1368" s="51">
        <f>VLOOKUP(CONCATENATE($F1368," ",$G1368),AllocFactorMatrix,(K$4+1),FALSE)*$E1374</f>
        <v>-11204.264062780865</v>
      </c>
      <c r="L1368" s="51">
        <f>VLOOKUP(CONCATENATE($F1368," ",$G1368),AllocFactorMatrix,(L$4+1),FALSE)*$E1374</f>
        <v>-1560.4593934783529</v>
      </c>
      <c r="M1368" s="51">
        <f t="shared" si="673"/>
        <v>-818597.32653682819</v>
      </c>
      <c r="N1368" s="51">
        <f>VLOOKUP(CONCATENATE($F1368," ",$G1368),AllocFactorMatrix,(N$4+1),FALSE)*$E1374</f>
        <v>-479638.17088618781</v>
      </c>
      <c r="O1368" s="51">
        <f>VLOOKUP(CONCATENATE($F1368," ",$G1368),AllocFactorMatrix,(O$4+1),FALSE)*$E1374</f>
        <v>-85947.124260782424</v>
      </c>
      <c r="P1368" s="51">
        <f>VLOOKUP(CONCATENATE($F1368," ",$G1368),AllocFactorMatrix,(P$4+1),FALSE)*$E1374</f>
        <v>-17429.199725579307</v>
      </c>
      <c r="Q1368" s="51">
        <f>VLOOKUP(CONCATENATE($F1368," ",$G1368),AllocFactorMatrix,(Q$4+1),FALSE)*$E1374</f>
        <v>-661.86597771184006</v>
      </c>
      <c r="R1368" s="51">
        <f t="shared" ref="R1368:R1374" si="675">SUBTOTAL(9,N1368:Q1368)</f>
        <v>-583676.36085026141</v>
      </c>
      <c r="S1368" s="51">
        <f>VLOOKUP(CONCATENATE($F1368," ",$G1368),AllocFactorMatrix,(S$4+1),FALSE)*$E1374</f>
        <v>-22714.307738924599</v>
      </c>
      <c r="T1368" s="51">
        <f>VLOOKUP(CONCATENATE($F1368," ",$G1368),AllocFactorMatrix,(T$4+1),FALSE)*$E1374</f>
        <v>-306656.27084361919</v>
      </c>
      <c r="U1368" s="51">
        <f>VLOOKUP(CONCATENATE($F1368," ",$G1368),AllocFactorMatrix,(U$4+1),FALSE)*$E1374</f>
        <v>-1172837.1350004221</v>
      </c>
      <c r="V1368" s="51">
        <f>VLOOKUP(CONCATENATE($F1368," ",$G1368),AllocFactorMatrix,(V$4+1),FALSE)*$E1374</f>
        <v>-212470.32470638814</v>
      </c>
      <c r="W1368" s="51">
        <f t="shared" ref="W1368:W1374" si="676">SUBTOTAL(9,S1368:V1368)</f>
        <v>-1714678.0382893542</v>
      </c>
      <c r="X1368" s="51">
        <f>VLOOKUP(CONCATENATE($F1368," ",$G1368),AllocFactorMatrix,(X$4+1),FALSE)*$E1374</f>
        <v>-131641.30734677502</v>
      </c>
      <c r="Y1368" s="51">
        <f>VLOOKUP(CONCATENATE($F1368," ",$G1368),AllocFactorMatrix,(Y$4+1),FALSE)*$E1374</f>
        <v>-2629.2145536160356</v>
      </c>
      <c r="Z1368" s="51">
        <f t="shared" si="674"/>
        <v>-134270.52190039106</v>
      </c>
      <c r="AA1368" s="51">
        <f>VLOOKUP(CONCATENATE($F1368," ",$G1368),AllocFactorMatrix,(AA$4+1),FALSE)*$E1374</f>
        <v>-1736.5618136772634</v>
      </c>
      <c r="AB1368" s="51">
        <f>VLOOKUP(CONCATENATE($F1368," ",$G1368),AllocFactorMatrix,(AB$4+1),FALSE)*$E1374</f>
        <v>-7714.7963098692835</v>
      </c>
      <c r="AC1368" s="51">
        <f>VLOOKUP(CONCATENATE($F1368," ",$G1368),AllocFactorMatrix,(AC$4+1),FALSE)*$E1374</f>
        <v>-1582.8236046492523</v>
      </c>
    </row>
    <row r="1369" spans="1:29" s="48" customFormat="1" hidden="1" outlineLevel="1">
      <c r="A1369" s="53"/>
      <c r="B1369" s="104"/>
      <c r="C1369" s="52"/>
      <c r="D1369" s="52"/>
      <c r="F1369" s="175" t="str">
        <f>F1374</f>
        <v>TRANS_TOTAL</v>
      </c>
      <c r="G1369" s="52" t="str">
        <f>$G$10</f>
        <v>SUBTRAN</v>
      </c>
      <c r="H1369" s="50">
        <f t="shared" si="666"/>
        <v>-1861764.9539999992</v>
      </c>
      <c r="I1369" s="51">
        <f>VLOOKUP(CONCATENATE($F1369," ",$G1369),AllocFactorMatrix,(I$4+1),FALSE)*$E1374</f>
        <v>-951275.06115268823</v>
      </c>
      <c r="J1369" s="51">
        <f>VLOOKUP(CONCATENATE($F1369," ",$G1369),AllocFactorMatrix,(J$4+1),FALSE)*$E1374</f>
        <v>-222994.9443598919</v>
      </c>
      <c r="K1369" s="51">
        <f>VLOOKUP(CONCATENATE($F1369," ",$G1369),AllocFactorMatrix,(K$4+1),FALSE)*$E1374</f>
        <v>-3115.1529026401822</v>
      </c>
      <c r="L1369" s="51">
        <f>VLOOKUP(CONCATENATE($F1369," ",$G1369),AllocFactorMatrix,(L$4+1),FALSE)*$E1374</f>
        <v>-563.8282015936602</v>
      </c>
      <c r="M1369" s="51">
        <f t="shared" si="673"/>
        <v>-226673.92546412573</v>
      </c>
      <c r="N1369" s="51">
        <f>VLOOKUP(CONCATENATE($F1369," ",$G1369),AllocFactorMatrix,(N$4+1),FALSE)*$E1374</f>
        <v>-128875.12301311386</v>
      </c>
      <c r="O1369" s="51">
        <f>VLOOKUP(CONCATENATE($F1369," ",$G1369),AllocFactorMatrix,(O$4+1),FALSE)*$E1374</f>
        <v>-23158.212133873996</v>
      </c>
      <c r="P1369" s="51">
        <f>VLOOKUP(CONCATENATE($F1369," ",$G1369),AllocFactorMatrix,(P$4+1),FALSE)*$E1374</f>
        <v>-6078.8521353036676</v>
      </c>
      <c r="Q1369" s="51">
        <f>VLOOKUP(CONCATENATE($F1369," ",$G1369),AllocFactorMatrix,(Q$4+1),FALSE)*$E1374</f>
        <v>0</v>
      </c>
      <c r="R1369" s="51">
        <f t="shared" si="675"/>
        <v>-158112.18728229153</v>
      </c>
      <c r="S1369" s="51">
        <f>VLOOKUP(CONCATENATE($F1369," ",$G1369),AllocFactorMatrix,(S$4+1),FALSE)*$E1374</f>
        <v>-5808.9474580758961</v>
      </c>
      <c r="T1369" s="51">
        <f>VLOOKUP(CONCATENATE($F1369," ",$G1369),AllocFactorMatrix,(T$4+1),FALSE)*$E1374</f>
        <v>-81505.165654542929</v>
      </c>
      <c r="U1369" s="51">
        <f>VLOOKUP(CONCATENATE($F1369," ",$G1369),AllocFactorMatrix,(U$4+1),FALSE)*$E1374</f>
        <v>-401883.33870990522</v>
      </c>
      <c r="V1369" s="51">
        <f>VLOOKUP(CONCATENATE($F1369," ",$G1369),AllocFactorMatrix,(V$4+1),FALSE)*$E1374</f>
        <v>0</v>
      </c>
      <c r="W1369" s="51">
        <f t="shared" si="676"/>
        <v>-489197.45182252408</v>
      </c>
      <c r="X1369" s="51">
        <f>VLOOKUP(CONCATENATE($F1369," ",$G1369),AllocFactorMatrix,(X$4+1),FALSE)*$E1374</f>
        <v>-35327.271191793428</v>
      </c>
      <c r="Y1369" s="51">
        <f>VLOOKUP(CONCATENATE($F1369," ",$G1369),AllocFactorMatrix,(Y$4+1),FALSE)*$E1374</f>
        <v>-709.319217174747</v>
      </c>
      <c r="Z1369" s="51">
        <f t="shared" si="674"/>
        <v>-36036.590408968179</v>
      </c>
      <c r="AA1369" s="51">
        <f>VLOOKUP(CONCATENATE($F1369," ",$G1369),AllocFactorMatrix,(AA$4+1),FALSE)*$E1374</f>
        <v>-469.73786940180025</v>
      </c>
      <c r="AB1369" s="51">
        <f>VLOOKUP(CONCATENATE($F1369," ",$G1369),AllocFactorMatrix,(AB$4+1),FALSE)*$E1374</f>
        <v>0</v>
      </c>
      <c r="AC1369" s="51">
        <f>VLOOKUP(CONCATENATE($F1369," ",$G1369),AllocFactorMatrix,(AC$4+1),FALSE)*$E1374</f>
        <v>0</v>
      </c>
    </row>
    <row r="1370" spans="1:29" s="48" customFormat="1" hidden="1" outlineLevel="1">
      <c r="A1370" s="53"/>
      <c r="B1370" s="104"/>
      <c r="C1370" s="52"/>
      <c r="D1370" s="52"/>
      <c r="F1370" s="175" t="str">
        <f>F1374</f>
        <v>TRANS_TOTAL</v>
      </c>
      <c r="G1370" s="52" t="str">
        <f>$G$11</f>
        <v>DISTPRI</v>
      </c>
      <c r="H1370" s="50">
        <f t="shared" si="666"/>
        <v>0</v>
      </c>
      <c r="I1370" s="51">
        <f>VLOOKUP(CONCATENATE($F1370," ",$G1370),AllocFactorMatrix,(I$4+1),FALSE)*$E1374</f>
        <v>0</v>
      </c>
      <c r="J1370" s="51">
        <f>VLOOKUP(CONCATENATE($F1370," ",$G1370),AllocFactorMatrix,(J$4+1),FALSE)*$E1374</f>
        <v>0</v>
      </c>
      <c r="K1370" s="51">
        <f>VLOOKUP(CONCATENATE($F1370," ",$G1370),AllocFactorMatrix,(K$4+1),FALSE)*$E1374</f>
        <v>0</v>
      </c>
      <c r="L1370" s="51">
        <f>VLOOKUP(CONCATENATE($F1370," ",$G1370),AllocFactorMatrix,(L$4+1),FALSE)*$E1374</f>
        <v>0</v>
      </c>
      <c r="M1370" s="51">
        <f t="shared" si="673"/>
        <v>0</v>
      </c>
      <c r="N1370" s="51">
        <f>VLOOKUP(CONCATENATE($F1370," ",$G1370),AllocFactorMatrix,(N$4+1),FALSE)*$E1374</f>
        <v>0</v>
      </c>
      <c r="O1370" s="51">
        <f>VLOOKUP(CONCATENATE($F1370," ",$G1370),AllocFactorMatrix,(O$4+1),FALSE)*$E1374</f>
        <v>0</v>
      </c>
      <c r="P1370" s="51">
        <f>VLOOKUP(CONCATENATE($F1370," ",$G1370),AllocFactorMatrix,(P$4+1),FALSE)*$E1374</f>
        <v>0</v>
      </c>
      <c r="Q1370" s="51">
        <f>VLOOKUP(CONCATENATE($F1370," ",$G1370),AllocFactorMatrix,(Q$4+1),FALSE)*$E1374</f>
        <v>0</v>
      </c>
      <c r="R1370" s="51">
        <f t="shared" si="675"/>
        <v>0</v>
      </c>
      <c r="S1370" s="51">
        <f>VLOOKUP(CONCATENATE($F1370," ",$G1370),AllocFactorMatrix,(S$4+1),FALSE)*$E1374</f>
        <v>0</v>
      </c>
      <c r="T1370" s="51">
        <f>VLOOKUP(CONCATENATE($F1370," ",$G1370),AllocFactorMatrix,(T$4+1),FALSE)*$E1374</f>
        <v>0</v>
      </c>
      <c r="U1370" s="51">
        <f>VLOOKUP(CONCATENATE($F1370," ",$G1370),AllocFactorMatrix,(U$4+1),FALSE)*$E1374</f>
        <v>0</v>
      </c>
      <c r="V1370" s="51">
        <f>VLOOKUP(CONCATENATE($F1370," ",$G1370),AllocFactorMatrix,(V$4+1),FALSE)*$E1374</f>
        <v>0</v>
      </c>
      <c r="W1370" s="51">
        <f t="shared" si="676"/>
        <v>0</v>
      </c>
      <c r="X1370" s="51">
        <f>VLOOKUP(CONCATENATE($F1370," ",$G1370),AllocFactorMatrix,(X$4+1),FALSE)*$E1374</f>
        <v>0</v>
      </c>
      <c r="Y1370" s="51">
        <f>VLOOKUP(CONCATENATE($F1370," ",$G1370),AllocFactorMatrix,(Y$4+1),FALSE)*$E1374</f>
        <v>0</v>
      </c>
      <c r="Z1370" s="51">
        <f t="shared" si="674"/>
        <v>0</v>
      </c>
      <c r="AA1370" s="51">
        <f>VLOOKUP(CONCATENATE($F1370," ",$G1370),AllocFactorMatrix,(AA$4+1),FALSE)*$E1374</f>
        <v>0</v>
      </c>
      <c r="AB1370" s="51">
        <f>VLOOKUP(CONCATENATE($F1370," ",$G1370),AllocFactorMatrix,(AB$4+1),FALSE)*$E1374</f>
        <v>0</v>
      </c>
      <c r="AC1370" s="51">
        <f>VLOOKUP(CONCATENATE($F1370," ",$G1370),AllocFactorMatrix,(AC$4+1),FALSE)*$E1374</f>
        <v>0</v>
      </c>
    </row>
    <row r="1371" spans="1:29" s="48" customFormat="1" hidden="1" outlineLevel="1">
      <c r="A1371" s="53"/>
      <c r="B1371" s="104"/>
      <c r="C1371" s="52"/>
      <c r="D1371" s="52"/>
      <c r="F1371" s="175" t="str">
        <f>F1374</f>
        <v>TRANS_TOTAL</v>
      </c>
      <c r="G1371" s="52" t="str">
        <f>$G$12</f>
        <v>DISTSEC</v>
      </c>
      <c r="H1371" s="50">
        <f t="shared" si="666"/>
        <v>0</v>
      </c>
      <c r="I1371" s="51">
        <f>VLOOKUP(CONCATENATE($F1371," ",$G1371),AllocFactorMatrix,(I$4+1),FALSE)*$E1374</f>
        <v>0</v>
      </c>
      <c r="J1371" s="51">
        <f>VLOOKUP(CONCATENATE($F1371," ",$G1371),AllocFactorMatrix,(J$4+1),FALSE)*$E1374</f>
        <v>0</v>
      </c>
      <c r="K1371" s="51">
        <f>VLOOKUP(CONCATENATE($F1371," ",$G1371),AllocFactorMatrix,(K$4+1),FALSE)*$E1374</f>
        <v>0</v>
      </c>
      <c r="L1371" s="51">
        <f>VLOOKUP(CONCATENATE($F1371," ",$G1371),AllocFactorMatrix,(L$4+1),FALSE)*$E1374</f>
        <v>0</v>
      </c>
      <c r="M1371" s="51">
        <f t="shared" si="673"/>
        <v>0</v>
      </c>
      <c r="N1371" s="51">
        <f>VLOOKUP(CONCATENATE($F1371," ",$G1371),AllocFactorMatrix,(N$4+1),FALSE)*$E1374</f>
        <v>0</v>
      </c>
      <c r="O1371" s="51">
        <f>VLOOKUP(CONCATENATE($F1371," ",$G1371),AllocFactorMatrix,(O$4+1),FALSE)*$E1374</f>
        <v>0</v>
      </c>
      <c r="P1371" s="51">
        <f>VLOOKUP(CONCATENATE($F1371," ",$G1371),AllocFactorMatrix,(P$4+1),FALSE)*$E1374</f>
        <v>0</v>
      </c>
      <c r="Q1371" s="51">
        <f>VLOOKUP(CONCATENATE($F1371," ",$G1371),AllocFactorMatrix,(Q$4+1),FALSE)*$E1374</f>
        <v>0</v>
      </c>
      <c r="R1371" s="51">
        <f t="shared" si="675"/>
        <v>0</v>
      </c>
      <c r="S1371" s="51">
        <f>VLOOKUP(CONCATENATE($F1371," ",$G1371),AllocFactorMatrix,(S$4+1),FALSE)*$E1374</f>
        <v>0</v>
      </c>
      <c r="T1371" s="51">
        <f>VLOOKUP(CONCATENATE($F1371," ",$G1371),AllocFactorMatrix,(T$4+1),FALSE)*$E1374</f>
        <v>0</v>
      </c>
      <c r="U1371" s="51">
        <f>VLOOKUP(CONCATENATE($F1371," ",$G1371),AllocFactorMatrix,(U$4+1),FALSE)*$E1374</f>
        <v>0</v>
      </c>
      <c r="V1371" s="51">
        <f>VLOOKUP(CONCATENATE($F1371," ",$G1371),AllocFactorMatrix,(V$4+1),FALSE)*$E1374</f>
        <v>0</v>
      </c>
      <c r="W1371" s="51">
        <f t="shared" si="676"/>
        <v>0</v>
      </c>
      <c r="X1371" s="51">
        <f>VLOOKUP(CONCATENATE($F1371," ",$G1371),AllocFactorMatrix,(X$4+1),FALSE)*$E1374</f>
        <v>0</v>
      </c>
      <c r="Y1371" s="51">
        <f>VLOOKUP(CONCATENATE($F1371," ",$G1371),AllocFactorMatrix,(Y$4+1),FALSE)*$E1374</f>
        <v>0</v>
      </c>
      <c r="Z1371" s="51">
        <f t="shared" si="674"/>
        <v>0</v>
      </c>
      <c r="AA1371" s="51">
        <f>VLOOKUP(CONCATENATE($F1371," ",$G1371),AllocFactorMatrix,(AA$4+1),FALSE)*$E1374</f>
        <v>0</v>
      </c>
      <c r="AB1371" s="51">
        <f>VLOOKUP(CONCATENATE($F1371," ",$G1371),AllocFactorMatrix,(AB$4+1),FALSE)*$E1374</f>
        <v>0</v>
      </c>
      <c r="AC1371" s="51">
        <f>VLOOKUP(CONCATENATE($F1371," ",$G1371),AllocFactorMatrix,(AC$4+1),FALSE)*$E1374</f>
        <v>0</v>
      </c>
    </row>
    <row r="1372" spans="1:29" s="48" customFormat="1" hidden="1" outlineLevel="1">
      <c r="A1372" s="53"/>
      <c r="B1372" s="104"/>
      <c r="C1372" s="52"/>
      <c r="D1372" s="52"/>
      <c r="F1372" s="175" t="str">
        <f>F1374</f>
        <v>TRANS_TOTAL</v>
      </c>
      <c r="G1372" s="52" t="str">
        <f>$G$13</f>
        <v>ENERGY</v>
      </c>
      <c r="H1372" s="50">
        <f t="shared" si="666"/>
        <v>0</v>
      </c>
      <c r="I1372" s="51">
        <f>VLOOKUP(CONCATENATE($F1372," ",$G1372),AllocFactorMatrix,(I$4+1),FALSE)*$E1374</f>
        <v>0</v>
      </c>
      <c r="J1372" s="51">
        <f>VLOOKUP(CONCATENATE($F1372," ",$G1372),AllocFactorMatrix,(J$4+1),FALSE)*$E1374</f>
        <v>0</v>
      </c>
      <c r="K1372" s="51">
        <f>VLOOKUP(CONCATENATE($F1372," ",$G1372),AllocFactorMatrix,(K$4+1),FALSE)*$E1374</f>
        <v>0</v>
      </c>
      <c r="L1372" s="51">
        <f>VLOOKUP(CONCATENATE($F1372," ",$G1372),AllocFactorMatrix,(L$4+1),FALSE)*$E1374</f>
        <v>0</v>
      </c>
      <c r="M1372" s="51">
        <f t="shared" si="673"/>
        <v>0</v>
      </c>
      <c r="N1372" s="51">
        <f>VLOOKUP(CONCATENATE($F1372," ",$G1372),AllocFactorMatrix,(N$4+1),FALSE)*$E1374</f>
        <v>0</v>
      </c>
      <c r="O1372" s="51">
        <f>VLOOKUP(CONCATENATE($F1372," ",$G1372),AllocFactorMatrix,(O$4+1),FALSE)*$E1374</f>
        <v>0</v>
      </c>
      <c r="P1372" s="51">
        <f>VLOOKUP(CONCATENATE($F1372," ",$G1372),AllocFactorMatrix,(P$4+1),FALSE)*$E1374</f>
        <v>0</v>
      </c>
      <c r="Q1372" s="51">
        <f>VLOOKUP(CONCATENATE($F1372," ",$G1372),AllocFactorMatrix,(Q$4+1),FALSE)*$E1374</f>
        <v>0</v>
      </c>
      <c r="R1372" s="51">
        <f t="shared" si="675"/>
        <v>0</v>
      </c>
      <c r="S1372" s="51">
        <f>VLOOKUP(CONCATENATE($F1372," ",$G1372),AllocFactorMatrix,(S$4+1),FALSE)*$E1374</f>
        <v>0</v>
      </c>
      <c r="T1372" s="51">
        <f>VLOOKUP(CONCATENATE($F1372," ",$G1372),AllocFactorMatrix,(T$4+1),FALSE)*$E1374</f>
        <v>0</v>
      </c>
      <c r="U1372" s="51">
        <f>VLOOKUP(CONCATENATE($F1372," ",$G1372),AllocFactorMatrix,(U$4+1),FALSE)*$E1374</f>
        <v>0</v>
      </c>
      <c r="V1372" s="51">
        <f>VLOOKUP(CONCATENATE($F1372," ",$G1372),AllocFactorMatrix,(V$4+1),FALSE)*$E1374</f>
        <v>0</v>
      </c>
      <c r="W1372" s="51">
        <f t="shared" si="676"/>
        <v>0</v>
      </c>
      <c r="X1372" s="51">
        <f>VLOOKUP(CONCATENATE($F1372," ",$G1372),AllocFactorMatrix,(X$4+1),FALSE)*$E1374</f>
        <v>0</v>
      </c>
      <c r="Y1372" s="51">
        <f>VLOOKUP(CONCATENATE($F1372," ",$G1372),AllocFactorMatrix,(Y$4+1),FALSE)*$E1374</f>
        <v>0</v>
      </c>
      <c r="Z1372" s="51">
        <f t="shared" si="674"/>
        <v>0</v>
      </c>
      <c r="AA1372" s="51">
        <f>VLOOKUP(CONCATENATE($F1372," ",$G1372),AllocFactorMatrix,(AA$4+1),FALSE)*$E1374</f>
        <v>0</v>
      </c>
      <c r="AB1372" s="51">
        <f>VLOOKUP(CONCATENATE($F1372," ",$G1372),AllocFactorMatrix,(AB$4+1),FALSE)*$E1374</f>
        <v>0</v>
      </c>
      <c r="AC1372" s="51">
        <f>VLOOKUP(CONCATENATE($F1372," ",$G1372),AllocFactorMatrix,(AC$4+1),FALSE)*$E1374</f>
        <v>0</v>
      </c>
    </row>
    <row r="1373" spans="1:29" s="48" customFormat="1" hidden="1" outlineLevel="1">
      <c r="A1373" s="53"/>
      <c r="B1373" s="104"/>
      <c r="C1373" s="52"/>
      <c r="D1373" s="52"/>
      <c r="F1373" s="175" t="str">
        <f>F1374</f>
        <v>TRANS_TOTAL</v>
      </c>
      <c r="G1373" s="52" t="str">
        <f>$G$14</f>
        <v>CUSTOMER</v>
      </c>
      <c r="H1373" s="50">
        <f t="shared" si="666"/>
        <v>0</v>
      </c>
      <c r="I1373" s="51">
        <f>VLOOKUP(CONCATENATE($F1373," ",$G1373),AllocFactorMatrix,(I$4+1),FALSE)*$E1374</f>
        <v>0</v>
      </c>
      <c r="J1373" s="51">
        <f>VLOOKUP(CONCATENATE($F1373," ",$G1373),AllocFactorMatrix,(J$4+1),FALSE)*$E1374</f>
        <v>0</v>
      </c>
      <c r="K1373" s="51">
        <f>VLOOKUP(CONCATENATE($F1373," ",$G1373),AllocFactorMatrix,(K$4+1),FALSE)*$E1374</f>
        <v>0</v>
      </c>
      <c r="L1373" s="51">
        <f>VLOOKUP(CONCATENATE($F1373," ",$G1373),AllocFactorMatrix,(L$4+1),FALSE)*$E1374</f>
        <v>0</v>
      </c>
      <c r="M1373" s="51">
        <f t="shared" si="673"/>
        <v>0</v>
      </c>
      <c r="N1373" s="51">
        <f>VLOOKUP(CONCATENATE($F1373," ",$G1373),AllocFactorMatrix,(N$4+1),FALSE)*$E1374</f>
        <v>0</v>
      </c>
      <c r="O1373" s="51">
        <f>VLOOKUP(CONCATENATE($F1373," ",$G1373),AllocFactorMatrix,(O$4+1),FALSE)*$E1374</f>
        <v>0</v>
      </c>
      <c r="P1373" s="51">
        <f>VLOOKUP(CONCATENATE($F1373," ",$G1373),AllocFactorMatrix,(P$4+1),FALSE)*$E1374</f>
        <v>0</v>
      </c>
      <c r="Q1373" s="51">
        <f>VLOOKUP(CONCATENATE($F1373," ",$G1373),AllocFactorMatrix,(Q$4+1),FALSE)*$E1374</f>
        <v>0</v>
      </c>
      <c r="R1373" s="51">
        <f t="shared" si="675"/>
        <v>0</v>
      </c>
      <c r="S1373" s="51">
        <f>VLOOKUP(CONCATENATE($F1373," ",$G1373),AllocFactorMatrix,(S$4+1),FALSE)*$E1374</f>
        <v>0</v>
      </c>
      <c r="T1373" s="51">
        <f>VLOOKUP(CONCATENATE($F1373," ",$G1373),AllocFactorMatrix,(T$4+1),FALSE)*$E1374</f>
        <v>0</v>
      </c>
      <c r="U1373" s="51">
        <f>VLOOKUP(CONCATENATE($F1373," ",$G1373),AllocFactorMatrix,(U$4+1),FALSE)*$E1374</f>
        <v>0</v>
      </c>
      <c r="V1373" s="51">
        <f>VLOOKUP(CONCATENATE($F1373," ",$G1373),AllocFactorMatrix,(V$4+1),FALSE)*$E1374</f>
        <v>0</v>
      </c>
      <c r="W1373" s="51">
        <f t="shared" si="676"/>
        <v>0</v>
      </c>
      <c r="X1373" s="51">
        <f>VLOOKUP(CONCATENATE($F1373," ",$G1373),AllocFactorMatrix,(X$4+1),FALSE)*$E1374</f>
        <v>0</v>
      </c>
      <c r="Y1373" s="51">
        <f>VLOOKUP(CONCATENATE($F1373," ",$G1373),AllocFactorMatrix,(Y$4+1),FALSE)*$E1374</f>
        <v>0</v>
      </c>
      <c r="Z1373" s="51">
        <f t="shared" si="674"/>
        <v>0</v>
      </c>
      <c r="AA1373" s="51">
        <f>VLOOKUP(CONCATENATE($F1373," ",$G1373),AllocFactorMatrix,(AA$4+1),FALSE)*$E1374</f>
        <v>0</v>
      </c>
      <c r="AB1373" s="51">
        <f>VLOOKUP(CONCATENATE($F1373," ",$G1373),AllocFactorMatrix,(AB$4+1),FALSE)*$E1374</f>
        <v>0</v>
      </c>
      <c r="AC1373" s="51">
        <f>VLOOKUP(CONCATENATE($F1373," ",$G1373),AllocFactorMatrix,(AC$4+1),FALSE)*$E1374</f>
        <v>0</v>
      </c>
    </row>
    <row r="1374" spans="1:29" s="48" customFormat="1" collapsed="1">
      <c r="A1374" s="154"/>
      <c r="B1374" s="97"/>
      <c r="C1374" s="88"/>
      <c r="D1374" s="88" t="s">
        <v>484</v>
      </c>
      <c r="E1374" s="60">
        <v>-8579562</v>
      </c>
      <c r="F1374" s="94" t="s">
        <v>191</v>
      </c>
      <c r="G1374" s="52" t="str">
        <f>$G$15</f>
        <v>TOTAL</v>
      </c>
      <c r="H1374" s="50">
        <f t="shared" si="666"/>
        <v>-8579562</v>
      </c>
      <c r="I1374" s="51">
        <f>VLOOKUP(CONCATENATE($F1374," ",$G1374),AllocFactorMatrix,(I$4+1),FALSE)*$E1374</f>
        <v>-4406815.6778476574</v>
      </c>
      <c r="J1374" s="51">
        <f>VLOOKUP(CONCATENATE($F1374," ",$G1374),AllocFactorMatrix,(J$4+1),FALSE)*$E1374</f>
        <v>-1028827.5474404609</v>
      </c>
      <c r="K1374" s="51">
        <f>VLOOKUP(CONCATENATE($F1374," ",$G1374),AllocFactorMatrix,(K$4+1),FALSE)*$E1374</f>
        <v>-14319.416965421047</v>
      </c>
      <c r="L1374" s="51">
        <f>VLOOKUP(CONCATENATE($F1374," ",$G1374),AllocFactorMatrix,(L$4+1),FALSE)*$E1374</f>
        <v>-2124.2875950720131</v>
      </c>
      <c r="M1374" s="51">
        <f t="shared" si="673"/>
        <v>-1045271.252000954</v>
      </c>
      <c r="N1374" s="51">
        <f>VLOOKUP(CONCATENATE($F1374," ",$G1374),AllocFactorMatrix,(N$4+1),FALSE)*$E1374</f>
        <v>-608513.29389930167</v>
      </c>
      <c r="O1374" s="51">
        <f>VLOOKUP(CONCATENATE($F1374," ",$G1374),AllocFactorMatrix,(O$4+1),FALSE)*$E1374</f>
        <v>-109105.33639465642</v>
      </c>
      <c r="P1374" s="51">
        <f>VLOOKUP(CONCATENATE($F1374," ",$G1374),AllocFactorMatrix,(P$4+1),FALSE)*$E1374</f>
        <v>-23508.051860882973</v>
      </c>
      <c r="Q1374" s="51">
        <f>VLOOKUP(CONCATENATE($F1374," ",$G1374),AllocFactorMatrix,(Q$4+1),FALSE)*$E1374</f>
        <v>-661.86597771184006</v>
      </c>
      <c r="R1374" s="51">
        <f t="shared" si="675"/>
        <v>-741788.548132553</v>
      </c>
      <c r="S1374" s="51">
        <f>VLOOKUP(CONCATENATE($F1374," ",$G1374),AllocFactorMatrix,(S$4+1),FALSE)*$E1374</f>
        <v>-28523.255197000493</v>
      </c>
      <c r="T1374" s="51">
        <f>VLOOKUP(CONCATENATE($F1374," ",$G1374),AllocFactorMatrix,(T$4+1),FALSE)*$E1374</f>
        <v>-388161.4364981621</v>
      </c>
      <c r="U1374" s="51">
        <f>VLOOKUP(CONCATENATE($F1374," ",$G1374),AllocFactorMatrix,(U$4+1),FALSE)*$E1374</f>
        <v>-1574720.4737103274</v>
      </c>
      <c r="V1374" s="51">
        <f>VLOOKUP(CONCATENATE($F1374," ",$G1374),AllocFactorMatrix,(V$4+1),FALSE)*$E1374</f>
        <v>-212470.32470638814</v>
      </c>
      <c r="W1374" s="51">
        <f t="shared" si="676"/>
        <v>-2203875.4901118781</v>
      </c>
      <c r="X1374" s="51">
        <f>VLOOKUP(CONCATENATE($F1374," ",$G1374),AllocFactorMatrix,(X$4+1),FALSE)*$E1374</f>
        <v>-166968.57853856846</v>
      </c>
      <c r="Y1374" s="51">
        <f>VLOOKUP(CONCATENATE($F1374," ",$G1374),AllocFactorMatrix,(Y$4+1),FALSE)*$E1374</f>
        <v>-3338.5337707907825</v>
      </c>
      <c r="Z1374" s="51">
        <f t="shared" si="674"/>
        <v>-170307.11230935925</v>
      </c>
      <c r="AA1374" s="51">
        <f>VLOOKUP(CONCATENATE($F1374," ",$G1374),AllocFactorMatrix,(AA$4+1),FALSE)*$E1374</f>
        <v>-2206.2996830790639</v>
      </c>
      <c r="AB1374" s="51">
        <f>VLOOKUP(CONCATENATE($F1374," ",$G1374),AllocFactorMatrix,(AB$4+1),FALSE)*$E1374</f>
        <v>-7714.7963098692835</v>
      </c>
      <c r="AC1374" s="51">
        <f>VLOOKUP(CONCATENATE($F1374," ",$G1374),AllocFactorMatrix,(AC$4+1),FALSE)*$E1374</f>
        <v>-1582.8236046492523</v>
      </c>
    </row>
    <row r="1375" spans="1:29" s="48" customFormat="1" hidden="1" outlineLevel="1">
      <c r="A1375" s="154"/>
      <c r="B1375" s="97"/>
      <c r="C1375" s="88"/>
      <c r="D1375" s="88"/>
      <c r="F1375" s="175" t="str">
        <f>F1382</f>
        <v>TRANS_TOTAL</v>
      </c>
      <c r="G1375" s="52" t="str">
        <f>$G$8</f>
        <v>PRODUCTION</v>
      </c>
      <c r="H1375" s="50">
        <f t="shared" si="666"/>
        <v>0</v>
      </c>
      <c r="I1375" s="51">
        <f>VLOOKUP(CONCATENATE($F1375," ",$G1375),AllocFactorMatrix,(I$4+1),FALSE)*$E1382</f>
        <v>0</v>
      </c>
      <c r="J1375" s="51">
        <f>VLOOKUP(CONCATENATE($F1375," ",$G1375),AllocFactorMatrix,(J$4+1),FALSE)*$E1382</f>
        <v>0</v>
      </c>
      <c r="K1375" s="51">
        <f>VLOOKUP(CONCATENATE($F1375," ",$G1375),AllocFactorMatrix,(K$4+1),FALSE)*$E1382</f>
        <v>0</v>
      </c>
      <c r="L1375" s="51">
        <f>VLOOKUP(CONCATENATE($F1375," ",$G1375),AllocFactorMatrix,(L$4+1),FALSE)*$E1382</f>
        <v>0</v>
      </c>
      <c r="M1375" s="51">
        <f t="shared" ref="M1375:M1382" si="677">SUBTOTAL(9,J1375:L1375)</f>
        <v>0</v>
      </c>
      <c r="N1375" s="51">
        <f>VLOOKUP(CONCATENATE($F1375," ",$G1375),AllocFactorMatrix,(N$4+1),FALSE)*$E1382</f>
        <v>0</v>
      </c>
      <c r="O1375" s="51">
        <f>VLOOKUP(CONCATENATE($F1375," ",$G1375),AllocFactorMatrix,(O$4+1),FALSE)*$E1382</f>
        <v>0</v>
      </c>
      <c r="P1375" s="51">
        <f>VLOOKUP(CONCATENATE($F1375," ",$G1375),AllocFactorMatrix,(P$4+1),FALSE)*$E1382</f>
        <v>0</v>
      </c>
      <c r="Q1375" s="51">
        <f>VLOOKUP(CONCATENATE($F1375," ",$G1375),AllocFactorMatrix,(Q$4+1),FALSE)*$E1382</f>
        <v>0</v>
      </c>
      <c r="R1375" s="51">
        <f>SUBTOTAL(9,N1375:Q1375)</f>
        <v>0</v>
      </c>
      <c r="S1375" s="51">
        <f>VLOOKUP(CONCATENATE($F1375," ",$G1375),AllocFactorMatrix,(S$4+1),FALSE)*$E1382</f>
        <v>0</v>
      </c>
      <c r="T1375" s="51">
        <f>VLOOKUP(CONCATENATE($F1375," ",$G1375),AllocFactorMatrix,(T$4+1),FALSE)*$E1382</f>
        <v>0</v>
      </c>
      <c r="U1375" s="51">
        <f>VLOOKUP(CONCATENATE($F1375," ",$G1375),AllocFactorMatrix,(U$4+1),FALSE)*$E1382</f>
        <v>0</v>
      </c>
      <c r="V1375" s="51">
        <f>VLOOKUP(CONCATENATE($F1375," ",$G1375),AllocFactorMatrix,(V$4+1),FALSE)*$E1382</f>
        <v>0</v>
      </c>
      <c r="W1375" s="51">
        <f>SUBTOTAL(9,S1375:V1375)</f>
        <v>0</v>
      </c>
      <c r="X1375" s="51">
        <f>VLOOKUP(CONCATENATE($F1375," ",$G1375),AllocFactorMatrix,(X$4+1),FALSE)*$E1382</f>
        <v>0</v>
      </c>
      <c r="Y1375" s="51">
        <f>VLOOKUP(CONCATENATE($F1375," ",$G1375),AllocFactorMatrix,(Y$4+1),FALSE)*$E1382</f>
        <v>0</v>
      </c>
      <c r="Z1375" s="51">
        <f t="shared" ref="Z1375:Z1382" si="678">SUBTOTAL(9,X1375:Y1375)</f>
        <v>0</v>
      </c>
      <c r="AA1375" s="51">
        <f>VLOOKUP(CONCATENATE($F1375," ",$G1375),AllocFactorMatrix,(AA$4+1),FALSE)*$E1382</f>
        <v>0</v>
      </c>
      <c r="AB1375" s="51">
        <f>VLOOKUP(CONCATENATE($F1375," ",$G1375),AllocFactorMatrix,(AB$4+1),FALSE)*$E1382</f>
        <v>0</v>
      </c>
      <c r="AC1375" s="51">
        <f>VLOOKUP(CONCATENATE($F1375," ",$G1375),AllocFactorMatrix,(AC$4+1),FALSE)*$E1382</f>
        <v>0</v>
      </c>
    </row>
    <row r="1376" spans="1:29" s="48" customFormat="1" hidden="1" outlineLevel="1">
      <c r="A1376" s="154"/>
      <c r="B1376" s="97"/>
      <c r="C1376" s="88"/>
      <c r="D1376" s="88"/>
      <c r="F1376" s="175" t="str">
        <f>F1382</f>
        <v>TRANS_TOTAL</v>
      </c>
      <c r="G1376" s="52" t="str">
        <f>$G$9</f>
        <v>BULKTRAN</v>
      </c>
      <c r="H1376" s="50">
        <f t="shared" si="666"/>
        <v>4217.2379999999976</v>
      </c>
      <c r="I1376" s="51">
        <f>VLOOKUP(CONCATENATE($F1376," ",$G1376),AllocFactorMatrix,(I$4+1),FALSE)*$E1382</f>
        <v>2169.2881013645106</v>
      </c>
      <c r="J1376" s="51">
        <f>VLOOKUP(CONCATENATE($F1376," ",$G1376),AllocFactorMatrix,(J$4+1),FALSE)*$E1382</f>
        <v>505.87831875239607</v>
      </c>
      <c r="K1376" s="51">
        <f>VLOOKUP(CONCATENATE($F1376," ",$G1376),AllocFactorMatrix,(K$4+1),FALSE)*$E1382</f>
        <v>7.0337117724818281</v>
      </c>
      <c r="L1376" s="51">
        <f>VLOOKUP(CONCATENATE($F1376," ",$G1376),AllocFactorMatrix,(L$4+1),FALSE)*$E1382</f>
        <v>0.97961111456207306</v>
      </c>
      <c r="M1376" s="51">
        <f t="shared" si="677"/>
        <v>513.89164163943997</v>
      </c>
      <c r="N1376" s="51">
        <f>VLOOKUP(CONCATENATE($F1376," ",$G1376),AllocFactorMatrix,(N$4+1),FALSE)*$E1382</f>
        <v>301.10292208308624</v>
      </c>
      <c r="O1376" s="51">
        <f>VLOOKUP(CONCATENATE($F1376," ",$G1376),AllocFactorMatrix,(O$4+1),FALSE)*$E1382</f>
        <v>53.95510997747602</v>
      </c>
      <c r="P1376" s="51">
        <f>VLOOKUP(CONCATENATE($F1376," ",$G1376),AllocFactorMatrix,(P$4+1),FALSE)*$E1382</f>
        <v>10.941545701513682</v>
      </c>
      <c r="Q1376" s="51">
        <f>VLOOKUP(CONCATENATE($F1376," ",$G1376),AllocFactorMatrix,(Q$4+1),FALSE)*$E1382</f>
        <v>0.41550025000763097</v>
      </c>
      <c r="R1376" s="51">
        <f t="shared" ref="R1376:R1382" si="679">SUBTOTAL(9,N1376:Q1376)</f>
        <v>366.4150780120836</v>
      </c>
      <c r="S1376" s="51">
        <f>VLOOKUP(CONCATENATE($F1376," ",$G1376),AllocFactorMatrix,(S$4+1),FALSE)*$E1382</f>
        <v>14.259383110914973</v>
      </c>
      <c r="T1376" s="51">
        <f>VLOOKUP(CONCATENATE($F1376," ",$G1376),AllocFactorMatrix,(T$4+1),FALSE)*$E1382</f>
        <v>192.50990607256324</v>
      </c>
      <c r="U1376" s="51">
        <f>VLOOKUP(CONCATENATE($F1376," ",$G1376),AllocFactorMatrix,(U$4+1),FALSE)*$E1382</f>
        <v>736.27311150758896</v>
      </c>
      <c r="V1376" s="51">
        <f>VLOOKUP(CONCATENATE($F1376," ",$G1376),AllocFactorMatrix,(V$4+1),FALSE)*$E1382</f>
        <v>133.3827028545987</v>
      </c>
      <c r="W1376" s="51">
        <f t="shared" ref="W1376:W1382" si="680">SUBTOTAL(9,S1376:V1376)</f>
        <v>1076.4251035456659</v>
      </c>
      <c r="X1376" s="51">
        <f>VLOOKUP(CONCATENATE($F1376," ",$G1376),AllocFactorMatrix,(X$4+1),FALSE)*$E1382</f>
        <v>82.640591835542452</v>
      </c>
      <c r="Y1376" s="51">
        <f>VLOOKUP(CONCATENATE($F1376," ",$G1376),AllocFactorMatrix,(Y$4+1),FALSE)*$E1382</f>
        <v>1.6505445832521484</v>
      </c>
      <c r="Z1376" s="51">
        <f t="shared" si="678"/>
        <v>84.291136418794594</v>
      </c>
      <c r="AA1376" s="51">
        <f>VLOOKUP(CONCATENATE($F1376," ",$G1376),AllocFactorMatrix,(AA$4+1),FALSE)*$E1382</f>
        <v>1.0901631025529905</v>
      </c>
      <c r="AB1376" s="51">
        <f>VLOOKUP(CONCATENATE($F1376," ",$G1376),AllocFactorMatrix,(AB$4+1),FALSE)*$E1382</f>
        <v>4.8431251997428264</v>
      </c>
      <c r="AC1376" s="51">
        <f>VLOOKUP(CONCATENATE($F1376," ",$G1376),AllocFactorMatrix,(AC$4+1),FALSE)*$E1382</f>
        <v>0.99365071720920872</v>
      </c>
    </row>
    <row r="1377" spans="1:29" s="48" customFormat="1" hidden="1" outlineLevel="1">
      <c r="A1377" s="154"/>
      <c r="B1377" s="97"/>
      <c r="C1377" s="88"/>
      <c r="D1377" s="88"/>
      <c r="F1377" s="175" t="str">
        <f>F1382</f>
        <v>TRANS_TOTAL</v>
      </c>
      <c r="G1377" s="52" t="str">
        <f>$G$10</f>
        <v>SUBTRAN</v>
      </c>
      <c r="H1377" s="50">
        <f t="shared" si="666"/>
        <v>1168.7619999999997</v>
      </c>
      <c r="I1377" s="51">
        <f>VLOOKUP(CONCATENATE($F1377," ",$G1377),AllocFactorMatrix,(I$4+1),FALSE)*$E1382</f>
        <v>597.18287243199347</v>
      </c>
      <c r="J1377" s="51">
        <f>VLOOKUP(CONCATENATE($F1377," ",$G1377),AllocFactorMatrix,(J$4+1),FALSE)*$E1382</f>
        <v>139.98975359375896</v>
      </c>
      <c r="K1377" s="51">
        <f>VLOOKUP(CONCATENATE($F1377," ",$G1377),AllocFactorMatrix,(K$4+1),FALSE)*$E1382</f>
        <v>1.9556025743062433</v>
      </c>
      <c r="L1377" s="51">
        <f>VLOOKUP(CONCATENATE($F1377," ",$G1377),AllocFactorMatrix,(L$4+1),FALSE)*$E1382</f>
        <v>0.35395497972780593</v>
      </c>
      <c r="M1377" s="51">
        <f t="shared" si="677"/>
        <v>142.29931114779302</v>
      </c>
      <c r="N1377" s="51">
        <f>VLOOKUP(CONCATENATE($F1377," ",$G1377),AllocFactorMatrix,(N$4+1),FALSE)*$E1382</f>
        <v>80.904061599954773</v>
      </c>
      <c r="O1377" s="51">
        <f>VLOOKUP(CONCATENATE($F1377," ",$G1377),AllocFactorMatrix,(O$4+1),FALSE)*$E1382</f>
        <v>14.538053405645339</v>
      </c>
      <c r="P1377" s="51">
        <f>VLOOKUP(CONCATENATE($F1377," ",$G1377),AllocFactorMatrix,(P$4+1),FALSE)*$E1382</f>
        <v>3.8161269305758911</v>
      </c>
      <c r="Q1377" s="51">
        <f>VLOOKUP(CONCATENATE($F1377," ",$G1377),AllocFactorMatrix,(Q$4+1),FALSE)*$E1382</f>
        <v>0</v>
      </c>
      <c r="R1377" s="51">
        <f t="shared" si="679"/>
        <v>99.258241936176006</v>
      </c>
      <c r="S1377" s="51">
        <f>VLOOKUP(CONCATENATE($F1377," ",$G1377),AllocFactorMatrix,(S$4+1),FALSE)*$E1382</f>
        <v>3.6466886082525862</v>
      </c>
      <c r="T1377" s="51">
        <f>VLOOKUP(CONCATENATE($F1377," ",$G1377),AllocFactorMatrix,(T$4+1),FALSE)*$E1382</f>
        <v>51.166577293266052</v>
      </c>
      <c r="U1377" s="51">
        <f>VLOOKUP(CONCATENATE($F1377," ",$G1377),AllocFactorMatrix,(U$4+1),FALSE)*$E1382</f>
        <v>252.29069529325034</v>
      </c>
      <c r="V1377" s="51">
        <f>VLOOKUP(CONCATENATE($F1377," ",$G1377),AllocFactorMatrix,(V$4+1),FALSE)*$E1382</f>
        <v>0</v>
      </c>
      <c r="W1377" s="51">
        <f t="shared" si="680"/>
        <v>307.103961194769</v>
      </c>
      <c r="X1377" s="51">
        <f>VLOOKUP(CONCATENATE($F1377," ",$G1377),AllocFactorMatrix,(X$4+1),FALSE)*$E1382</f>
        <v>22.177435472696558</v>
      </c>
      <c r="Y1377" s="51">
        <f>VLOOKUP(CONCATENATE($F1377," ",$G1377),AllocFactorMatrix,(Y$4+1),FALSE)*$E1382</f>
        <v>0.44529001640214122</v>
      </c>
      <c r="Z1377" s="51">
        <f t="shared" si="678"/>
        <v>22.622725489098698</v>
      </c>
      <c r="AA1377" s="51">
        <f>VLOOKUP(CONCATENATE($F1377," ",$G1377),AllocFactorMatrix,(AA$4+1),FALSE)*$E1382</f>
        <v>0.29488780016953037</v>
      </c>
      <c r="AB1377" s="51">
        <f>VLOOKUP(CONCATENATE($F1377," ",$G1377),AllocFactorMatrix,(AB$4+1),FALSE)*$E1382</f>
        <v>0</v>
      </c>
      <c r="AC1377" s="51">
        <f>VLOOKUP(CONCATENATE($F1377," ",$G1377),AllocFactorMatrix,(AC$4+1),FALSE)*$E1382</f>
        <v>0</v>
      </c>
    </row>
    <row r="1378" spans="1:29" s="48" customFormat="1" hidden="1" outlineLevel="1">
      <c r="A1378" s="154"/>
      <c r="B1378" s="97"/>
      <c r="C1378" s="88"/>
      <c r="D1378" s="88"/>
      <c r="F1378" s="175" t="str">
        <f>F1382</f>
        <v>TRANS_TOTAL</v>
      </c>
      <c r="G1378" s="52" t="str">
        <f>$G$11</f>
        <v>DISTPRI</v>
      </c>
      <c r="H1378" s="50">
        <f t="shared" si="666"/>
        <v>0</v>
      </c>
      <c r="I1378" s="51">
        <f>VLOOKUP(CONCATENATE($F1378," ",$G1378),AllocFactorMatrix,(I$4+1),FALSE)*$E1382</f>
        <v>0</v>
      </c>
      <c r="J1378" s="51">
        <f>VLOOKUP(CONCATENATE($F1378," ",$G1378),AllocFactorMatrix,(J$4+1),FALSE)*$E1382</f>
        <v>0</v>
      </c>
      <c r="K1378" s="51">
        <f>VLOOKUP(CONCATENATE($F1378," ",$G1378),AllocFactorMatrix,(K$4+1),FALSE)*$E1382</f>
        <v>0</v>
      </c>
      <c r="L1378" s="51">
        <f>VLOOKUP(CONCATENATE($F1378," ",$G1378),AllocFactorMatrix,(L$4+1),FALSE)*$E1382</f>
        <v>0</v>
      </c>
      <c r="M1378" s="51">
        <f t="shared" si="677"/>
        <v>0</v>
      </c>
      <c r="N1378" s="51">
        <f>VLOOKUP(CONCATENATE($F1378," ",$G1378),AllocFactorMatrix,(N$4+1),FALSE)*$E1382</f>
        <v>0</v>
      </c>
      <c r="O1378" s="51">
        <f>VLOOKUP(CONCATENATE($F1378," ",$G1378),AllocFactorMatrix,(O$4+1),FALSE)*$E1382</f>
        <v>0</v>
      </c>
      <c r="P1378" s="51">
        <f>VLOOKUP(CONCATENATE($F1378," ",$G1378),AllocFactorMatrix,(P$4+1),FALSE)*$E1382</f>
        <v>0</v>
      </c>
      <c r="Q1378" s="51">
        <f>VLOOKUP(CONCATENATE($F1378," ",$G1378),AllocFactorMatrix,(Q$4+1),FALSE)*$E1382</f>
        <v>0</v>
      </c>
      <c r="R1378" s="51">
        <f t="shared" si="679"/>
        <v>0</v>
      </c>
      <c r="S1378" s="51">
        <f>VLOOKUP(CONCATENATE($F1378," ",$G1378),AllocFactorMatrix,(S$4+1),FALSE)*$E1382</f>
        <v>0</v>
      </c>
      <c r="T1378" s="51">
        <f>VLOOKUP(CONCATENATE($F1378," ",$G1378),AllocFactorMatrix,(T$4+1),FALSE)*$E1382</f>
        <v>0</v>
      </c>
      <c r="U1378" s="51">
        <f>VLOOKUP(CONCATENATE($F1378," ",$G1378),AllocFactorMatrix,(U$4+1),FALSE)*$E1382</f>
        <v>0</v>
      </c>
      <c r="V1378" s="51">
        <f>VLOOKUP(CONCATENATE($F1378," ",$G1378),AllocFactorMatrix,(V$4+1),FALSE)*$E1382</f>
        <v>0</v>
      </c>
      <c r="W1378" s="51">
        <f t="shared" si="680"/>
        <v>0</v>
      </c>
      <c r="X1378" s="51">
        <f>VLOOKUP(CONCATENATE($F1378," ",$G1378),AllocFactorMatrix,(X$4+1),FALSE)*$E1382</f>
        <v>0</v>
      </c>
      <c r="Y1378" s="51">
        <f>VLOOKUP(CONCATENATE($F1378," ",$G1378),AllocFactorMatrix,(Y$4+1),FALSE)*$E1382</f>
        <v>0</v>
      </c>
      <c r="Z1378" s="51">
        <f t="shared" si="678"/>
        <v>0</v>
      </c>
      <c r="AA1378" s="51">
        <f>VLOOKUP(CONCATENATE($F1378," ",$G1378),AllocFactorMatrix,(AA$4+1),FALSE)*$E1382</f>
        <v>0</v>
      </c>
      <c r="AB1378" s="51">
        <f>VLOOKUP(CONCATENATE($F1378," ",$G1378),AllocFactorMatrix,(AB$4+1),FALSE)*$E1382</f>
        <v>0</v>
      </c>
      <c r="AC1378" s="51">
        <f>VLOOKUP(CONCATENATE($F1378," ",$G1378),AllocFactorMatrix,(AC$4+1),FALSE)*$E1382</f>
        <v>0</v>
      </c>
    </row>
    <row r="1379" spans="1:29" s="48" customFormat="1" hidden="1" outlineLevel="1">
      <c r="A1379" s="154"/>
      <c r="B1379" s="97"/>
      <c r="C1379" s="88"/>
      <c r="D1379" s="88"/>
      <c r="F1379" s="175" t="str">
        <f>F1382</f>
        <v>TRANS_TOTAL</v>
      </c>
      <c r="G1379" s="52" t="str">
        <f>$G$12</f>
        <v>DISTSEC</v>
      </c>
      <c r="H1379" s="50">
        <f t="shared" si="666"/>
        <v>0</v>
      </c>
      <c r="I1379" s="51">
        <f>VLOOKUP(CONCATENATE($F1379," ",$G1379),AllocFactorMatrix,(I$4+1),FALSE)*$E1382</f>
        <v>0</v>
      </c>
      <c r="J1379" s="51">
        <f>VLOOKUP(CONCATENATE($F1379," ",$G1379),AllocFactorMatrix,(J$4+1),FALSE)*$E1382</f>
        <v>0</v>
      </c>
      <c r="K1379" s="51">
        <f>VLOOKUP(CONCATENATE($F1379," ",$G1379),AllocFactorMatrix,(K$4+1),FALSE)*$E1382</f>
        <v>0</v>
      </c>
      <c r="L1379" s="51">
        <f>VLOOKUP(CONCATENATE($F1379," ",$G1379),AllocFactorMatrix,(L$4+1),FALSE)*$E1382</f>
        <v>0</v>
      </c>
      <c r="M1379" s="51">
        <f t="shared" si="677"/>
        <v>0</v>
      </c>
      <c r="N1379" s="51">
        <f>VLOOKUP(CONCATENATE($F1379," ",$G1379),AllocFactorMatrix,(N$4+1),FALSE)*$E1382</f>
        <v>0</v>
      </c>
      <c r="O1379" s="51">
        <f>VLOOKUP(CONCATENATE($F1379," ",$G1379),AllocFactorMatrix,(O$4+1),FALSE)*$E1382</f>
        <v>0</v>
      </c>
      <c r="P1379" s="51">
        <f>VLOOKUP(CONCATENATE($F1379," ",$G1379),AllocFactorMatrix,(P$4+1),FALSE)*$E1382</f>
        <v>0</v>
      </c>
      <c r="Q1379" s="51">
        <f>VLOOKUP(CONCATENATE($F1379," ",$G1379),AllocFactorMatrix,(Q$4+1),FALSE)*$E1382</f>
        <v>0</v>
      </c>
      <c r="R1379" s="51">
        <f t="shared" si="679"/>
        <v>0</v>
      </c>
      <c r="S1379" s="51">
        <f>VLOOKUP(CONCATENATE($F1379," ",$G1379),AllocFactorMatrix,(S$4+1),FALSE)*$E1382</f>
        <v>0</v>
      </c>
      <c r="T1379" s="51">
        <f>VLOOKUP(CONCATENATE($F1379," ",$G1379),AllocFactorMatrix,(T$4+1),FALSE)*$E1382</f>
        <v>0</v>
      </c>
      <c r="U1379" s="51">
        <f>VLOOKUP(CONCATENATE($F1379," ",$G1379),AllocFactorMatrix,(U$4+1),FALSE)*$E1382</f>
        <v>0</v>
      </c>
      <c r="V1379" s="51">
        <f>VLOOKUP(CONCATENATE($F1379," ",$G1379),AllocFactorMatrix,(V$4+1),FALSE)*$E1382</f>
        <v>0</v>
      </c>
      <c r="W1379" s="51">
        <f t="shared" si="680"/>
        <v>0</v>
      </c>
      <c r="X1379" s="51">
        <f>VLOOKUP(CONCATENATE($F1379," ",$G1379),AllocFactorMatrix,(X$4+1),FALSE)*$E1382</f>
        <v>0</v>
      </c>
      <c r="Y1379" s="51">
        <f>VLOOKUP(CONCATENATE($F1379," ",$G1379),AllocFactorMatrix,(Y$4+1),FALSE)*$E1382</f>
        <v>0</v>
      </c>
      <c r="Z1379" s="51">
        <f t="shared" si="678"/>
        <v>0</v>
      </c>
      <c r="AA1379" s="51">
        <f>VLOOKUP(CONCATENATE($F1379," ",$G1379),AllocFactorMatrix,(AA$4+1),FALSE)*$E1382</f>
        <v>0</v>
      </c>
      <c r="AB1379" s="51">
        <f>VLOOKUP(CONCATENATE($F1379," ",$G1379),AllocFactorMatrix,(AB$4+1),FALSE)*$E1382</f>
        <v>0</v>
      </c>
      <c r="AC1379" s="51">
        <f>VLOOKUP(CONCATENATE($F1379," ",$G1379),AllocFactorMatrix,(AC$4+1),FALSE)*$E1382</f>
        <v>0</v>
      </c>
    </row>
    <row r="1380" spans="1:29" s="48" customFormat="1" hidden="1" outlineLevel="1">
      <c r="A1380" s="154"/>
      <c r="B1380" s="97"/>
      <c r="C1380" s="88"/>
      <c r="D1380" s="88"/>
      <c r="F1380" s="175" t="str">
        <f>F1382</f>
        <v>TRANS_TOTAL</v>
      </c>
      <c r="G1380" s="52" t="str">
        <f>$G$13</f>
        <v>ENERGY</v>
      </c>
      <c r="H1380" s="50">
        <f t="shared" si="666"/>
        <v>0</v>
      </c>
      <c r="I1380" s="51">
        <f>VLOOKUP(CONCATENATE($F1380," ",$G1380),AllocFactorMatrix,(I$4+1),FALSE)*$E1382</f>
        <v>0</v>
      </c>
      <c r="J1380" s="51">
        <f>VLOOKUP(CONCATENATE($F1380," ",$G1380),AllocFactorMatrix,(J$4+1),FALSE)*$E1382</f>
        <v>0</v>
      </c>
      <c r="K1380" s="51">
        <f>VLOOKUP(CONCATENATE($F1380," ",$G1380),AllocFactorMatrix,(K$4+1),FALSE)*$E1382</f>
        <v>0</v>
      </c>
      <c r="L1380" s="51">
        <f>VLOOKUP(CONCATENATE($F1380," ",$G1380),AllocFactorMatrix,(L$4+1),FALSE)*$E1382</f>
        <v>0</v>
      </c>
      <c r="M1380" s="51">
        <f t="shared" si="677"/>
        <v>0</v>
      </c>
      <c r="N1380" s="51">
        <f>VLOOKUP(CONCATENATE($F1380," ",$G1380),AllocFactorMatrix,(N$4+1),FALSE)*$E1382</f>
        <v>0</v>
      </c>
      <c r="O1380" s="51">
        <f>VLOOKUP(CONCATENATE($F1380," ",$G1380),AllocFactorMatrix,(O$4+1),FALSE)*$E1382</f>
        <v>0</v>
      </c>
      <c r="P1380" s="51">
        <f>VLOOKUP(CONCATENATE($F1380," ",$G1380),AllocFactorMatrix,(P$4+1),FALSE)*$E1382</f>
        <v>0</v>
      </c>
      <c r="Q1380" s="51">
        <f>VLOOKUP(CONCATENATE($F1380," ",$G1380),AllocFactorMatrix,(Q$4+1),FALSE)*$E1382</f>
        <v>0</v>
      </c>
      <c r="R1380" s="51">
        <f t="shared" si="679"/>
        <v>0</v>
      </c>
      <c r="S1380" s="51">
        <f>VLOOKUP(CONCATENATE($F1380," ",$G1380),AllocFactorMatrix,(S$4+1),FALSE)*$E1382</f>
        <v>0</v>
      </c>
      <c r="T1380" s="51">
        <f>VLOOKUP(CONCATENATE($F1380," ",$G1380),AllocFactorMatrix,(T$4+1),FALSE)*$E1382</f>
        <v>0</v>
      </c>
      <c r="U1380" s="51">
        <f>VLOOKUP(CONCATENATE($F1380," ",$G1380),AllocFactorMatrix,(U$4+1),FALSE)*$E1382</f>
        <v>0</v>
      </c>
      <c r="V1380" s="51">
        <f>VLOOKUP(CONCATENATE($F1380," ",$G1380),AllocFactorMatrix,(V$4+1),FALSE)*$E1382</f>
        <v>0</v>
      </c>
      <c r="W1380" s="51">
        <f t="shared" si="680"/>
        <v>0</v>
      </c>
      <c r="X1380" s="51">
        <f>VLOOKUP(CONCATENATE($F1380," ",$G1380),AllocFactorMatrix,(X$4+1),FALSE)*$E1382</f>
        <v>0</v>
      </c>
      <c r="Y1380" s="51">
        <f>VLOOKUP(CONCATENATE($F1380," ",$G1380),AllocFactorMatrix,(Y$4+1),FALSE)*$E1382</f>
        <v>0</v>
      </c>
      <c r="Z1380" s="51">
        <f t="shared" si="678"/>
        <v>0</v>
      </c>
      <c r="AA1380" s="51">
        <f>VLOOKUP(CONCATENATE($F1380," ",$G1380),AllocFactorMatrix,(AA$4+1),FALSE)*$E1382</f>
        <v>0</v>
      </c>
      <c r="AB1380" s="51">
        <f>VLOOKUP(CONCATENATE($F1380," ",$G1380),AllocFactorMatrix,(AB$4+1),FALSE)*$E1382</f>
        <v>0</v>
      </c>
      <c r="AC1380" s="51">
        <f>VLOOKUP(CONCATENATE($F1380," ",$G1380),AllocFactorMatrix,(AC$4+1),FALSE)*$E1382</f>
        <v>0</v>
      </c>
    </row>
    <row r="1381" spans="1:29" s="48" customFormat="1" hidden="1" outlineLevel="1">
      <c r="A1381" s="154"/>
      <c r="B1381" s="97"/>
      <c r="C1381" s="88"/>
      <c r="D1381" s="88"/>
      <c r="F1381" s="175" t="str">
        <f>F1382</f>
        <v>TRANS_TOTAL</v>
      </c>
      <c r="G1381" s="52" t="str">
        <f>$G$14</f>
        <v>CUSTOMER</v>
      </c>
      <c r="H1381" s="50">
        <f t="shared" si="666"/>
        <v>0</v>
      </c>
      <c r="I1381" s="51">
        <f>VLOOKUP(CONCATENATE($F1381," ",$G1381),AllocFactorMatrix,(I$4+1),FALSE)*$E1382</f>
        <v>0</v>
      </c>
      <c r="J1381" s="51">
        <f>VLOOKUP(CONCATENATE($F1381," ",$G1381),AllocFactorMatrix,(J$4+1),FALSE)*$E1382</f>
        <v>0</v>
      </c>
      <c r="K1381" s="51">
        <f>VLOOKUP(CONCATENATE($F1381," ",$G1381),AllocFactorMatrix,(K$4+1),FALSE)*$E1382</f>
        <v>0</v>
      </c>
      <c r="L1381" s="51">
        <f>VLOOKUP(CONCATENATE($F1381," ",$G1381),AllocFactorMatrix,(L$4+1),FALSE)*$E1382</f>
        <v>0</v>
      </c>
      <c r="M1381" s="51">
        <f t="shared" si="677"/>
        <v>0</v>
      </c>
      <c r="N1381" s="51">
        <f>VLOOKUP(CONCATENATE($F1381," ",$G1381),AllocFactorMatrix,(N$4+1),FALSE)*$E1382</f>
        <v>0</v>
      </c>
      <c r="O1381" s="51">
        <f>VLOOKUP(CONCATENATE($F1381," ",$G1381),AllocFactorMatrix,(O$4+1),FALSE)*$E1382</f>
        <v>0</v>
      </c>
      <c r="P1381" s="51">
        <f>VLOOKUP(CONCATENATE($F1381," ",$G1381),AllocFactorMatrix,(P$4+1),FALSE)*$E1382</f>
        <v>0</v>
      </c>
      <c r="Q1381" s="51">
        <f>VLOOKUP(CONCATENATE($F1381," ",$G1381),AllocFactorMatrix,(Q$4+1),FALSE)*$E1382</f>
        <v>0</v>
      </c>
      <c r="R1381" s="51">
        <f t="shared" si="679"/>
        <v>0</v>
      </c>
      <c r="S1381" s="51">
        <f>VLOOKUP(CONCATENATE($F1381," ",$G1381),AllocFactorMatrix,(S$4+1),FALSE)*$E1382</f>
        <v>0</v>
      </c>
      <c r="T1381" s="51">
        <f>VLOOKUP(CONCATENATE($F1381," ",$G1381),AllocFactorMatrix,(T$4+1),FALSE)*$E1382</f>
        <v>0</v>
      </c>
      <c r="U1381" s="51">
        <f>VLOOKUP(CONCATENATE($F1381," ",$G1381),AllocFactorMatrix,(U$4+1),FALSE)*$E1382</f>
        <v>0</v>
      </c>
      <c r="V1381" s="51">
        <f>VLOOKUP(CONCATENATE($F1381," ",$G1381),AllocFactorMatrix,(V$4+1),FALSE)*$E1382</f>
        <v>0</v>
      </c>
      <c r="W1381" s="51">
        <f t="shared" si="680"/>
        <v>0</v>
      </c>
      <c r="X1381" s="51">
        <f>VLOOKUP(CONCATENATE($F1381," ",$G1381),AllocFactorMatrix,(X$4+1),FALSE)*$E1382</f>
        <v>0</v>
      </c>
      <c r="Y1381" s="51">
        <f>VLOOKUP(CONCATENATE($F1381," ",$G1381),AllocFactorMatrix,(Y$4+1),FALSE)*$E1382</f>
        <v>0</v>
      </c>
      <c r="Z1381" s="51">
        <f t="shared" si="678"/>
        <v>0</v>
      </c>
      <c r="AA1381" s="51">
        <f>VLOOKUP(CONCATENATE($F1381," ",$G1381),AllocFactorMatrix,(AA$4+1),FALSE)*$E1382</f>
        <v>0</v>
      </c>
      <c r="AB1381" s="51">
        <f>VLOOKUP(CONCATENATE($F1381," ",$G1381),AllocFactorMatrix,(AB$4+1),FALSE)*$E1382</f>
        <v>0</v>
      </c>
      <c r="AC1381" s="51">
        <f>VLOOKUP(CONCATENATE($F1381," ",$G1381),AllocFactorMatrix,(AC$4+1),FALSE)*$E1382</f>
        <v>0</v>
      </c>
    </row>
    <row r="1382" spans="1:29" s="48" customFormat="1" collapsed="1">
      <c r="A1382" s="154"/>
      <c r="B1382" s="97"/>
      <c r="C1382" s="88"/>
      <c r="D1382" s="88" t="s">
        <v>485</v>
      </c>
      <c r="E1382" s="60">
        <v>5386</v>
      </c>
      <c r="F1382" s="94" t="s">
        <v>191</v>
      </c>
      <c r="G1382" s="52" t="str">
        <f>$G$15</f>
        <v>TOTAL</v>
      </c>
      <c r="H1382" s="50">
        <f t="shared" si="666"/>
        <v>5385.9999999999973</v>
      </c>
      <c r="I1382" s="51">
        <f>VLOOKUP(CONCATENATE($F1382," ",$G1382),AllocFactorMatrix,(I$4+1),FALSE)*$E1382</f>
        <v>2766.470973796504</v>
      </c>
      <c r="J1382" s="51">
        <f>VLOOKUP(CONCATENATE($F1382," ",$G1382),AllocFactorMatrix,(J$4+1),FALSE)*$E1382</f>
        <v>645.86807234615503</v>
      </c>
      <c r="K1382" s="51">
        <f>VLOOKUP(CONCATENATE($F1382," ",$G1382),AllocFactorMatrix,(K$4+1),FALSE)*$E1382</f>
        <v>8.9893143467880723</v>
      </c>
      <c r="L1382" s="51">
        <f>VLOOKUP(CONCATENATE($F1382," ",$G1382),AllocFactorMatrix,(L$4+1),FALSE)*$E1382</f>
        <v>1.333566094289879</v>
      </c>
      <c r="M1382" s="51">
        <f t="shared" si="677"/>
        <v>656.19095278723296</v>
      </c>
      <c r="N1382" s="51">
        <f>VLOOKUP(CONCATENATE($F1382," ",$G1382),AllocFactorMatrix,(N$4+1),FALSE)*$E1382</f>
        <v>382.00698368304103</v>
      </c>
      <c r="O1382" s="51">
        <f>VLOOKUP(CONCATENATE($F1382," ",$G1382),AllocFactorMatrix,(O$4+1),FALSE)*$E1382</f>
        <v>68.493163383121356</v>
      </c>
      <c r="P1382" s="51">
        <f>VLOOKUP(CONCATENATE($F1382," ",$G1382),AllocFactorMatrix,(P$4+1),FALSE)*$E1382</f>
        <v>14.757672632089575</v>
      </c>
      <c r="Q1382" s="51">
        <f>VLOOKUP(CONCATENATE($F1382," ",$G1382),AllocFactorMatrix,(Q$4+1),FALSE)*$E1382</f>
        <v>0.41550025000763097</v>
      </c>
      <c r="R1382" s="51">
        <f t="shared" si="679"/>
        <v>465.67331994825963</v>
      </c>
      <c r="S1382" s="51">
        <f>VLOOKUP(CONCATENATE($F1382," ",$G1382),AllocFactorMatrix,(S$4+1),FALSE)*$E1382</f>
        <v>17.90607171916756</v>
      </c>
      <c r="T1382" s="51">
        <f>VLOOKUP(CONCATENATE($F1382," ",$G1382),AllocFactorMatrix,(T$4+1),FALSE)*$E1382</f>
        <v>243.67648336582928</v>
      </c>
      <c r="U1382" s="51">
        <f>VLOOKUP(CONCATENATE($F1382," ",$G1382),AllocFactorMatrix,(U$4+1),FALSE)*$E1382</f>
        <v>988.56380680083942</v>
      </c>
      <c r="V1382" s="51">
        <f>VLOOKUP(CONCATENATE($F1382," ",$G1382),AllocFactorMatrix,(V$4+1),FALSE)*$E1382</f>
        <v>133.3827028545987</v>
      </c>
      <c r="W1382" s="51">
        <f t="shared" si="680"/>
        <v>1383.5290647404349</v>
      </c>
      <c r="X1382" s="51">
        <f>VLOOKUP(CONCATENATE($F1382," ",$G1382),AllocFactorMatrix,(X$4+1),FALSE)*$E1382</f>
        <v>104.81802730823901</v>
      </c>
      <c r="Y1382" s="51">
        <f>VLOOKUP(CONCATENATE($F1382," ",$G1382),AllocFactorMatrix,(Y$4+1),FALSE)*$E1382</f>
        <v>2.0958345996542893</v>
      </c>
      <c r="Z1382" s="51">
        <f t="shared" si="678"/>
        <v>106.91386190789331</v>
      </c>
      <c r="AA1382" s="51">
        <f>VLOOKUP(CONCATENATE($F1382," ",$G1382),AllocFactorMatrix,(AA$4+1),FALSE)*$E1382</f>
        <v>1.3850509027225211</v>
      </c>
      <c r="AB1382" s="51">
        <f>VLOOKUP(CONCATENATE($F1382," ",$G1382),AllocFactorMatrix,(AB$4+1),FALSE)*$E1382</f>
        <v>4.8431251997428264</v>
      </c>
      <c r="AC1382" s="51">
        <f>VLOOKUP(CONCATENATE($F1382," ",$G1382),AllocFactorMatrix,(AC$4+1),FALSE)*$E1382</f>
        <v>0.99365071720920872</v>
      </c>
    </row>
    <row r="1383" spans="1:29" s="48" customFormat="1" hidden="1" outlineLevel="1">
      <c r="A1383" s="154"/>
      <c r="B1383" s="97"/>
      <c r="C1383" s="88"/>
      <c r="D1383" s="88"/>
      <c r="E1383" s="98"/>
      <c r="F1383" s="180"/>
      <c r="G1383" s="52" t="str">
        <f>$G$8</f>
        <v>PRODUCTION</v>
      </c>
      <c r="H1383" s="55">
        <f t="shared" ref="H1383:V1383" ca="1" si="681">+H1367+H1375+H1359+H1351+H1343++H1335+H1327+H1319+H1311+H1303+H1295+H1287</f>
        <v>43425742.999999993</v>
      </c>
      <c r="I1383" s="55">
        <f t="shared" ca="1" si="681"/>
        <v>22337593.368648678</v>
      </c>
      <c r="J1383" s="55">
        <f t="shared" ca="1" si="681"/>
        <v>5209130.2078311983</v>
      </c>
      <c r="K1383" s="55">
        <f t="shared" ca="1" si="681"/>
        <v>72427.536640775405</v>
      </c>
      <c r="L1383" s="55">
        <f t="shared" ca="1" si="681"/>
        <v>10087.251537834989</v>
      </c>
      <c r="M1383" s="55">
        <f t="shared" ca="1" si="681"/>
        <v>5291644.9960098099</v>
      </c>
      <c r="N1383" s="55">
        <f t="shared" ca="1" si="681"/>
        <v>3100516.9997351663</v>
      </c>
      <c r="O1383" s="55">
        <f t="shared" ca="1" si="681"/>
        <v>555586.55675079499</v>
      </c>
      <c r="P1383" s="55">
        <f t="shared" ca="1" si="681"/>
        <v>112667.28405100397</v>
      </c>
      <c r="Q1383" s="55">
        <f t="shared" ca="1" si="681"/>
        <v>4278.4891612157362</v>
      </c>
      <c r="R1383" s="55">
        <f t="shared" ca="1" si="681"/>
        <v>3773049.3296981808</v>
      </c>
      <c r="S1383" s="55">
        <f t="shared" ca="1" si="681"/>
        <v>146831.71931798349</v>
      </c>
      <c r="T1383" s="55">
        <f t="shared" ca="1" si="681"/>
        <v>1982312.9987117795</v>
      </c>
      <c r="U1383" s="55">
        <f t="shared" ca="1" si="681"/>
        <v>7581551.4604911776</v>
      </c>
      <c r="V1383" s="55">
        <f t="shared" ca="1" si="681"/>
        <v>1373468.363608876</v>
      </c>
      <c r="W1383" s="55">
        <f t="shared" ref="I1383:AC1389" ca="1" si="682">+W1367+W1375+W1359+W1351+W1343++W1335+W1327+W1319+W1311+W1303+W1295+W1287</f>
        <v>11084164.542129815</v>
      </c>
      <c r="X1383" s="55">
        <f t="shared" ca="1" si="682"/>
        <v>850966.69963093475</v>
      </c>
      <c r="Y1383" s="55">
        <f t="shared" ca="1" si="682"/>
        <v>16995.987630375592</v>
      </c>
      <c r="Z1383" s="55">
        <f t="shared" ca="1" si="682"/>
        <v>867962.68726131029</v>
      </c>
      <c r="AA1383" s="55">
        <f t="shared" ca="1" si="682"/>
        <v>11225.627465072828</v>
      </c>
      <c r="AB1383" s="55">
        <f t="shared" ca="1" si="682"/>
        <v>49870.628653364045</v>
      </c>
      <c r="AC1383" s="55">
        <f t="shared" ca="1" si="682"/>
        <v>10231.820133768306</v>
      </c>
    </row>
    <row r="1384" spans="1:29" s="48" customFormat="1" hidden="1" outlineLevel="1">
      <c r="A1384" s="154"/>
      <c r="B1384" s="97"/>
      <c r="C1384" s="88"/>
      <c r="D1384" s="88"/>
      <c r="E1384" s="98"/>
      <c r="F1384" s="180"/>
      <c r="G1384" s="52" t="str">
        <f>$G$9</f>
        <v>BULKTRAN</v>
      </c>
      <c r="H1384" s="55">
        <f t="shared" ref="H1384:H1390" ca="1" si="683">+H1368+H1376+H1360+H1352+H1344++H1336+H1328+H1320+H1312+H1304+H1296+H1288</f>
        <v>-3691680.5700000022</v>
      </c>
      <c r="I1384" s="55">
        <f t="shared" ca="1" si="682"/>
        <v>-1898948.7277074587</v>
      </c>
      <c r="J1384" s="55">
        <f t="shared" ca="1" si="682"/>
        <v>-442835.13525261899</v>
      </c>
      <c r="K1384" s="55">
        <f t="shared" ca="1" si="682"/>
        <v>-6157.1618878164772</v>
      </c>
      <c r="L1384" s="55">
        <f t="shared" ca="1" si="682"/>
        <v>-857.53076250020592</v>
      </c>
      <c r="M1384" s="55">
        <f t="shared" ca="1" si="682"/>
        <v>-449849.82790293562</v>
      </c>
      <c r="N1384" s="55">
        <f t="shared" ca="1" si="682"/>
        <v>-263579.10248943814</v>
      </c>
      <c r="O1384" s="55">
        <f t="shared" ca="1" si="682"/>
        <v>-47231.157254122445</v>
      </c>
      <c r="P1384" s="55">
        <f t="shared" ca="1" si="682"/>
        <v>-9577.9967059115443</v>
      </c>
      <c r="Q1384" s="55">
        <f t="shared" ca="1" si="682"/>
        <v>-363.72009352645307</v>
      </c>
      <c r="R1384" s="55">
        <f t="shared" ca="1" si="682"/>
        <v>-320751.97654299851</v>
      </c>
      <c r="S1384" s="55">
        <f t="shared" ca="1" si="682"/>
        <v>-12482.361102397088</v>
      </c>
      <c r="T1384" s="55">
        <f t="shared" ca="1" si="682"/>
        <v>-168519.08281690668</v>
      </c>
      <c r="U1384" s="55">
        <f t="shared" ca="1" si="682"/>
        <v>-644517.84318693948</v>
      </c>
      <c r="V1384" s="55">
        <f t="shared" ca="1" si="682"/>
        <v>-116760.38499662692</v>
      </c>
      <c r="W1384" s="55">
        <f t="shared" ca="1" si="682"/>
        <v>-942279.67210286984</v>
      </c>
      <c r="X1384" s="55">
        <f t="shared" ca="1" si="682"/>
        <v>-72341.818785795913</v>
      </c>
      <c r="Y1384" s="55">
        <f t="shared" ca="1" si="682"/>
        <v>-1444.8516701952067</v>
      </c>
      <c r="Z1384" s="55">
        <f t="shared" ca="1" si="682"/>
        <v>-73786.670455991101</v>
      </c>
      <c r="AA1384" s="55">
        <f t="shared" ca="1" si="682"/>
        <v>-954.30562463531567</v>
      </c>
      <c r="AB1384" s="55">
        <f t="shared" ca="1" si="682"/>
        <v>-4239.5689306527047</v>
      </c>
      <c r="AC1384" s="55">
        <f t="shared" ca="1" si="682"/>
        <v>-869.82073245280333</v>
      </c>
    </row>
    <row r="1385" spans="1:29" s="48" customFormat="1" hidden="1" outlineLevel="1">
      <c r="A1385" s="154"/>
      <c r="B1385" s="97"/>
      <c r="C1385" s="88"/>
      <c r="D1385" s="88"/>
      <c r="E1385" s="98"/>
      <c r="F1385" s="180"/>
      <c r="G1385" s="52" t="str">
        <f>$G$10</f>
        <v>SUBTRAN</v>
      </c>
      <c r="H1385" s="55">
        <f t="shared" ca="1" si="683"/>
        <v>-1023109.4299999999</v>
      </c>
      <c r="I1385" s="55">
        <f t="shared" ca="1" si="682"/>
        <v>-522761.20221196359</v>
      </c>
      <c r="J1385" s="55">
        <f t="shared" ca="1" si="682"/>
        <v>-122544.05687826181</v>
      </c>
      <c r="K1385" s="55">
        <f t="shared" ca="1" si="682"/>
        <v>-1711.8929560552024</v>
      </c>
      <c r="L1385" s="55">
        <f t="shared" ca="1" si="682"/>
        <v>-309.84467116057556</v>
      </c>
      <c r="M1385" s="55">
        <f t="shared" ca="1" si="682"/>
        <v>-124565.79450547755</v>
      </c>
      <c r="N1385" s="55">
        <f t="shared" ca="1" si="682"/>
        <v>-70821.697101903148</v>
      </c>
      <c r="O1385" s="55">
        <f t="shared" ca="1" si="682"/>
        <v>-12726.303159376634</v>
      </c>
      <c r="P1385" s="55">
        <f t="shared" ca="1" si="682"/>
        <v>-3340.5564595265341</v>
      </c>
      <c r="Q1385" s="55">
        <f t="shared" ca="1" si="682"/>
        <v>0</v>
      </c>
      <c r="R1385" s="55">
        <f t="shared" ca="1" si="682"/>
        <v>-86888.556720806315</v>
      </c>
      <c r="S1385" s="55">
        <f t="shared" ca="1" si="682"/>
        <v>-3192.2337510774596</v>
      </c>
      <c r="T1385" s="55">
        <f t="shared" ca="1" si="682"/>
        <v>-44790.134971503481</v>
      </c>
      <c r="U1385" s="55">
        <f t="shared" ca="1" si="682"/>
        <v>-220849.91594163788</v>
      </c>
      <c r="V1385" s="55">
        <f t="shared" ca="1" si="682"/>
        <v>0</v>
      </c>
      <c r="W1385" s="55">
        <f t="shared" ca="1" si="682"/>
        <v>-268832.28466421878</v>
      </c>
      <c r="X1385" s="55">
        <f t="shared" ca="1" si="682"/>
        <v>-19413.655958469153</v>
      </c>
      <c r="Y1385" s="55">
        <f t="shared" ca="1" si="682"/>
        <v>-389.79742228604709</v>
      </c>
      <c r="Z1385" s="55">
        <f t="shared" ca="1" si="682"/>
        <v>-19803.453380755207</v>
      </c>
      <c r="AA1385" s="55">
        <f t="shared" ca="1" si="682"/>
        <v>-258.13851677706987</v>
      </c>
      <c r="AB1385" s="55">
        <f t="shared" ca="1" si="682"/>
        <v>0</v>
      </c>
      <c r="AC1385" s="55">
        <f t="shared" ca="1" si="682"/>
        <v>0</v>
      </c>
    </row>
    <row r="1386" spans="1:29" s="48" customFormat="1" hidden="1" outlineLevel="1">
      <c r="A1386" s="154"/>
      <c r="B1386" s="97"/>
      <c r="C1386" s="88"/>
      <c r="D1386" s="88"/>
      <c r="E1386" s="98"/>
      <c r="F1386" s="180"/>
      <c r="G1386" s="52" t="str">
        <f>$G$11</f>
        <v>DISTPRI</v>
      </c>
      <c r="H1386" s="55">
        <f t="shared" ca="1" si="683"/>
        <v>0</v>
      </c>
      <c r="I1386" s="55">
        <f t="shared" ca="1" si="682"/>
        <v>0</v>
      </c>
      <c r="J1386" s="55">
        <f t="shared" ca="1" si="682"/>
        <v>0</v>
      </c>
      <c r="K1386" s="55">
        <f t="shared" ca="1" si="682"/>
        <v>0</v>
      </c>
      <c r="L1386" s="55">
        <f t="shared" ca="1" si="682"/>
        <v>0</v>
      </c>
      <c r="M1386" s="55">
        <f t="shared" ca="1" si="682"/>
        <v>0</v>
      </c>
      <c r="N1386" s="55">
        <f t="shared" ca="1" si="682"/>
        <v>0</v>
      </c>
      <c r="O1386" s="55">
        <f t="shared" ca="1" si="682"/>
        <v>0</v>
      </c>
      <c r="P1386" s="55">
        <f t="shared" ca="1" si="682"/>
        <v>0</v>
      </c>
      <c r="Q1386" s="55">
        <f t="shared" ca="1" si="682"/>
        <v>0</v>
      </c>
      <c r="R1386" s="55">
        <f t="shared" ca="1" si="682"/>
        <v>0</v>
      </c>
      <c r="S1386" s="55">
        <f t="shared" ca="1" si="682"/>
        <v>0</v>
      </c>
      <c r="T1386" s="55">
        <f t="shared" ca="1" si="682"/>
        <v>0</v>
      </c>
      <c r="U1386" s="55">
        <f t="shared" ca="1" si="682"/>
        <v>0</v>
      </c>
      <c r="V1386" s="55">
        <f t="shared" ca="1" si="682"/>
        <v>0</v>
      </c>
      <c r="W1386" s="55">
        <f t="shared" ca="1" si="682"/>
        <v>0</v>
      </c>
      <c r="X1386" s="55">
        <f t="shared" ca="1" si="682"/>
        <v>0</v>
      </c>
      <c r="Y1386" s="55">
        <f t="shared" ca="1" si="682"/>
        <v>0</v>
      </c>
      <c r="Z1386" s="55">
        <f t="shared" ca="1" si="682"/>
        <v>0</v>
      </c>
      <c r="AA1386" s="55">
        <f t="shared" ca="1" si="682"/>
        <v>0</v>
      </c>
      <c r="AB1386" s="55">
        <f t="shared" ca="1" si="682"/>
        <v>0</v>
      </c>
      <c r="AC1386" s="55">
        <f t="shared" ca="1" si="682"/>
        <v>0</v>
      </c>
    </row>
    <row r="1387" spans="1:29" s="48" customFormat="1" hidden="1" outlineLevel="1">
      <c r="A1387" s="154"/>
      <c r="B1387" s="97"/>
      <c r="C1387" s="88"/>
      <c r="D1387" s="88"/>
      <c r="E1387" s="98"/>
      <c r="F1387" s="180"/>
      <c r="G1387" s="52" t="str">
        <f>$G$12</f>
        <v>DISTSEC</v>
      </c>
      <c r="H1387" s="55">
        <f t="shared" ca="1" si="683"/>
        <v>0</v>
      </c>
      <c r="I1387" s="55">
        <f t="shared" ca="1" si="682"/>
        <v>0</v>
      </c>
      <c r="J1387" s="55">
        <f t="shared" ca="1" si="682"/>
        <v>0</v>
      </c>
      <c r="K1387" s="55">
        <f t="shared" ca="1" si="682"/>
        <v>0</v>
      </c>
      <c r="L1387" s="55">
        <f t="shared" ca="1" si="682"/>
        <v>0</v>
      </c>
      <c r="M1387" s="55">
        <f t="shared" ca="1" si="682"/>
        <v>0</v>
      </c>
      <c r="N1387" s="55">
        <f t="shared" ca="1" si="682"/>
        <v>0</v>
      </c>
      <c r="O1387" s="55">
        <f t="shared" ca="1" si="682"/>
        <v>0</v>
      </c>
      <c r="P1387" s="55">
        <f t="shared" ca="1" si="682"/>
        <v>0</v>
      </c>
      <c r="Q1387" s="55">
        <f t="shared" ca="1" si="682"/>
        <v>0</v>
      </c>
      <c r="R1387" s="55">
        <f t="shared" ca="1" si="682"/>
        <v>0</v>
      </c>
      <c r="S1387" s="55">
        <f t="shared" ca="1" si="682"/>
        <v>0</v>
      </c>
      <c r="T1387" s="55">
        <f t="shared" ca="1" si="682"/>
        <v>0</v>
      </c>
      <c r="U1387" s="55">
        <f t="shared" ca="1" si="682"/>
        <v>0</v>
      </c>
      <c r="V1387" s="55">
        <f t="shared" ca="1" si="682"/>
        <v>0</v>
      </c>
      <c r="W1387" s="55">
        <f t="shared" ca="1" si="682"/>
        <v>0</v>
      </c>
      <c r="X1387" s="55">
        <f t="shared" ca="1" si="682"/>
        <v>0</v>
      </c>
      <c r="Y1387" s="55">
        <f t="shared" ca="1" si="682"/>
        <v>0</v>
      </c>
      <c r="Z1387" s="55">
        <f t="shared" ca="1" si="682"/>
        <v>0</v>
      </c>
      <c r="AA1387" s="55">
        <f t="shared" ca="1" si="682"/>
        <v>0</v>
      </c>
      <c r="AB1387" s="55">
        <f t="shared" ca="1" si="682"/>
        <v>0</v>
      </c>
      <c r="AC1387" s="55">
        <f t="shared" ca="1" si="682"/>
        <v>0</v>
      </c>
    </row>
    <row r="1388" spans="1:29" s="48" customFormat="1" hidden="1" outlineLevel="1">
      <c r="A1388" s="154"/>
      <c r="B1388" s="97"/>
      <c r="C1388" s="88"/>
      <c r="D1388" s="88"/>
      <c r="E1388" s="98"/>
      <c r="F1388" s="180"/>
      <c r="G1388" s="52" t="str">
        <f>$G$13</f>
        <v>ENERGY</v>
      </c>
      <c r="H1388" s="55">
        <f t="shared" ca="1" si="683"/>
        <v>195640.99999999997</v>
      </c>
      <c r="I1388" s="55">
        <f t="shared" ca="1" si="682"/>
        <v>76551.625256527375</v>
      </c>
      <c r="J1388" s="55">
        <f t="shared" ca="1" si="682"/>
        <v>22084.921779275643</v>
      </c>
      <c r="K1388" s="55">
        <f t="shared" ca="1" si="682"/>
        <v>307.81667042262194</v>
      </c>
      <c r="L1388" s="55">
        <f t="shared" ca="1" si="682"/>
        <v>43.032509646961657</v>
      </c>
      <c r="M1388" s="55">
        <f t="shared" ca="1" si="682"/>
        <v>22435.770959345224</v>
      </c>
      <c r="N1388" s="55">
        <f t="shared" ca="1" si="682"/>
        <v>14329.234282110492</v>
      </c>
      <c r="O1388" s="55">
        <f t="shared" ca="1" si="682"/>
        <v>2555.4608157017619</v>
      </c>
      <c r="P1388" s="55">
        <f t="shared" ca="1" si="682"/>
        <v>520.38540698978863</v>
      </c>
      <c r="Q1388" s="55">
        <f t="shared" ca="1" si="682"/>
        <v>19.655132936097058</v>
      </c>
      <c r="R1388" s="55">
        <f t="shared" ca="1" si="682"/>
        <v>17424.73563773814</v>
      </c>
      <c r="S1388" s="55">
        <f t="shared" ca="1" si="682"/>
        <v>750.42225983563048</v>
      </c>
      <c r="T1388" s="55">
        <f t="shared" ca="1" si="682"/>
        <v>11864.318609340751</v>
      </c>
      <c r="U1388" s="55">
        <f t="shared" ca="1" si="682"/>
        <v>51026.503357607115</v>
      </c>
      <c r="V1388" s="55">
        <f t="shared" ca="1" si="682"/>
        <v>9598.6182401792776</v>
      </c>
      <c r="W1388" s="55">
        <f t="shared" ca="1" si="682"/>
        <v>73239.862466962775</v>
      </c>
      <c r="X1388" s="55">
        <f t="shared" ca="1" si="682"/>
        <v>3936.0986109321211</v>
      </c>
      <c r="Y1388" s="55">
        <f t="shared" ca="1" si="682"/>
        <v>78.977033467896248</v>
      </c>
      <c r="Z1388" s="55">
        <f t="shared" ca="1" si="682"/>
        <v>4015.0756444000172</v>
      </c>
      <c r="AA1388" s="55">
        <f t="shared" ca="1" si="682"/>
        <v>70.447852519706501</v>
      </c>
      <c r="AB1388" s="55">
        <f t="shared" ca="1" si="682"/>
        <v>1578.0077694021545</v>
      </c>
      <c r="AC1388" s="55">
        <f t="shared" ca="1" si="682"/>
        <v>325.47441310454076</v>
      </c>
    </row>
    <row r="1389" spans="1:29" s="48" customFormat="1" hidden="1" outlineLevel="1">
      <c r="A1389" s="154"/>
      <c r="B1389" s="97"/>
      <c r="C1389" s="88"/>
      <c r="D1389" s="88"/>
      <c r="E1389" s="98"/>
      <c r="F1389" s="180"/>
      <c r="G1389" s="52" t="str">
        <f>$G$14</f>
        <v>CUSTOMER</v>
      </c>
      <c r="H1389" s="55">
        <f t="shared" ca="1" si="683"/>
        <v>0</v>
      </c>
      <c r="I1389" s="55">
        <f t="shared" ca="1" si="682"/>
        <v>0</v>
      </c>
      <c r="J1389" s="55">
        <f t="shared" ca="1" si="682"/>
        <v>0</v>
      </c>
      <c r="K1389" s="55">
        <f t="shared" ca="1" si="682"/>
        <v>0</v>
      </c>
      <c r="L1389" s="55">
        <f t="shared" ca="1" si="682"/>
        <v>0</v>
      </c>
      <c r="M1389" s="55">
        <f t="shared" ca="1" si="682"/>
        <v>0</v>
      </c>
      <c r="N1389" s="55">
        <f t="shared" ca="1" si="682"/>
        <v>0</v>
      </c>
      <c r="O1389" s="55">
        <f t="shared" ca="1" si="682"/>
        <v>0</v>
      </c>
      <c r="P1389" s="55">
        <f t="shared" ca="1" si="682"/>
        <v>0</v>
      </c>
      <c r="Q1389" s="55">
        <f t="shared" ca="1" si="682"/>
        <v>0</v>
      </c>
      <c r="R1389" s="55">
        <f t="shared" ca="1" si="682"/>
        <v>0</v>
      </c>
      <c r="S1389" s="55">
        <f t="shared" ca="1" si="682"/>
        <v>0</v>
      </c>
      <c r="T1389" s="55">
        <f t="shared" ca="1" si="682"/>
        <v>0</v>
      </c>
      <c r="U1389" s="55">
        <f t="shared" ca="1" si="682"/>
        <v>0</v>
      </c>
      <c r="V1389" s="55">
        <f t="shared" ca="1" si="682"/>
        <v>0</v>
      </c>
      <c r="W1389" s="55">
        <f t="shared" ca="1" si="682"/>
        <v>0</v>
      </c>
      <c r="X1389" s="55">
        <f t="shared" ca="1" si="682"/>
        <v>0</v>
      </c>
      <c r="Y1389" s="55">
        <f t="shared" ca="1" si="682"/>
        <v>0</v>
      </c>
      <c r="Z1389" s="55">
        <f t="shared" ca="1" si="682"/>
        <v>0</v>
      </c>
      <c r="AA1389" s="55">
        <f t="shared" ca="1" si="682"/>
        <v>0</v>
      </c>
      <c r="AB1389" s="55">
        <f t="shared" ca="1" si="682"/>
        <v>0</v>
      </c>
      <c r="AC1389" s="55">
        <f t="shared" ca="1" si="682"/>
        <v>0</v>
      </c>
    </row>
    <row r="1390" spans="1:29" s="48" customFormat="1" collapsed="1">
      <c r="A1390" s="154"/>
      <c r="B1390" s="97"/>
      <c r="C1390" s="88" t="s">
        <v>224</v>
      </c>
      <c r="D1390" s="88"/>
      <c r="E1390" s="99">
        <f>+E1374+E1382+E1366+E1358+E1350++E1342+E1334+E1326+E1318+E1310+E1302+E1294</f>
        <v>38906594</v>
      </c>
      <c r="F1390" s="180"/>
      <c r="G1390" s="52" t="str">
        <f>$G$15</f>
        <v>TOTAL</v>
      </c>
      <c r="H1390" s="55">
        <f t="shared" ca="1" si="683"/>
        <v>38906593.999999978</v>
      </c>
      <c r="I1390" s="55">
        <f ca="1">+I1374+I1382+I1366+I1358+I1350++I1342+I1334+I1326+I1318+I1310+I1302+I1294</f>
        <v>19992435.063985776</v>
      </c>
      <c r="J1390" s="55">
        <f t="shared" ref="J1390:AC1390" ca="1" si="684">+J1374+J1382+J1366+J1358+J1350++J1342+J1334+J1326+J1318+J1310+J1302+J1294</f>
        <v>4665835.9374795929</v>
      </c>
      <c r="K1390" s="55">
        <f t="shared" ca="1" si="684"/>
        <v>64866.298467326393</v>
      </c>
      <c r="L1390" s="55">
        <f t="shared" ca="1" si="684"/>
        <v>8962.9086138211696</v>
      </c>
      <c r="M1390" s="55">
        <f t="shared" ca="1" si="684"/>
        <v>4739665.1445607422</v>
      </c>
      <c r="N1390" s="55">
        <f t="shared" ca="1" si="684"/>
        <v>2780445.4344259347</v>
      </c>
      <c r="O1390" s="55">
        <f t="shared" ca="1" si="684"/>
        <v>498184.55715299782</v>
      </c>
      <c r="P1390" s="55">
        <f t="shared" ca="1" si="684"/>
        <v>100269.11629255564</v>
      </c>
      <c r="Q1390" s="55">
        <f t="shared" ca="1" si="684"/>
        <v>3934.4242006253803</v>
      </c>
      <c r="R1390" s="55">
        <f t="shared" ca="1" si="684"/>
        <v>3382833.5320721129</v>
      </c>
      <c r="S1390" s="55">
        <f t="shared" ca="1" si="684"/>
        <v>131907.54672434457</v>
      </c>
      <c r="T1390" s="55">
        <f t="shared" ca="1" si="684"/>
        <v>1780868.0995327111</v>
      </c>
      <c r="U1390" s="55">
        <f t="shared" ca="1" si="684"/>
        <v>6767210.2047202131</v>
      </c>
      <c r="V1390" s="55">
        <f t="shared" ca="1" si="684"/>
        <v>1266306.5968524278</v>
      </c>
      <c r="W1390" s="55">
        <f t="shared" ca="1" si="684"/>
        <v>9946292.4478296954</v>
      </c>
      <c r="X1390" s="55">
        <f t="shared" ca="1" si="684"/>
        <v>763147.32349760155</v>
      </c>
      <c r="Y1390" s="55">
        <f t="shared" ca="1" si="684"/>
        <v>15240.315571362235</v>
      </c>
      <c r="Z1390" s="55">
        <f t="shared" ca="1" si="684"/>
        <v>778387.63906896359</v>
      </c>
      <c r="AA1390" s="55">
        <f t="shared" ca="1" si="684"/>
        <v>10083.631176180144</v>
      </c>
      <c r="AB1390" s="55">
        <f t="shared" ca="1" si="684"/>
        <v>47209.067492113492</v>
      </c>
      <c r="AC1390" s="55">
        <f t="shared" ca="1" si="684"/>
        <v>9687.4738144200528</v>
      </c>
    </row>
    <row r="1391" spans="1:29">
      <c r="A1391" s="154"/>
      <c r="B1391" s="97"/>
      <c r="C1391" s="88"/>
      <c r="D1391" s="88"/>
      <c r="E1391" s="100"/>
      <c r="F1391" s="181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</row>
    <row r="1392" spans="1:29" s="48" customFormat="1" hidden="1" outlineLevel="1">
      <c r="A1392" s="154"/>
      <c r="B1392" s="97"/>
      <c r="C1392" s="88"/>
      <c r="D1392" s="88"/>
      <c r="F1392" s="175" t="str">
        <f>F1399</f>
        <v>EXP_OM_TRAN</v>
      </c>
      <c r="G1392" s="52" t="str">
        <f>$G$8</f>
        <v>PRODUCTION</v>
      </c>
      <c r="H1392" s="50">
        <f t="shared" ref="H1392:H1423" ca="1" si="685">SUBTOTAL(9,I1392:AC1392)</f>
        <v>-1.1356605361630509E-11</v>
      </c>
      <c r="I1392" s="51">
        <f ca="1">VLOOKUP(CONCATENATE($F1392," ",$G1392),AllocFactorMatrix,(I$4+1),FALSE)*$E1399</f>
        <v>6.8357189228785604E-11</v>
      </c>
      <c r="J1392" s="51">
        <f ca="1">VLOOKUP(CONCATENATE($F1392," ",$G1392),AllocFactorMatrix,(J$4+1),FALSE)*$E1399</f>
        <v>-1.4791078378654643E-11</v>
      </c>
      <c r="K1392" s="51">
        <f ca="1">VLOOKUP(CONCATENATE($F1392," ",$G1392),AllocFactorMatrix,(K$4+1),FALSE)*$E1399</f>
        <v>3.9943523509267694E-14</v>
      </c>
      <c r="L1392" s="51">
        <f ca="1">VLOOKUP(CONCATENATE($F1392," ",$G1392),AllocFactorMatrix,(L$4+1),FALSE)*$E1399</f>
        <v>1.1972778471348048E-14</v>
      </c>
      <c r="M1392" s="51">
        <f t="shared" ref="M1392:M1423" ca="1" si="686">SUBTOTAL(9,J1392:L1392)</f>
        <v>-1.4739162076674027E-11</v>
      </c>
      <c r="N1392" s="51">
        <f ca="1">VLOOKUP(CONCATENATE($F1392," ",$G1392),AllocFactorMatrix,(N$4+1),FALSE)*$E1399</f>
        <v>1.3300399809754264E-11</v>
      </c>
      <c r="O1392" s="51">
        <f ca="1">VLOOKUP(CONCATENATE($F1392," ",$G1392),AllocFactorMatrix,(O$4+1),FALSE)*$E1399</f>
        <v>-1.6544649037458494E-12</v>
      </c>
      <c r="P1392" s="51">
        <f ca="1">VLOOKUP(CONCATENATE($F1392," ",$G1392),AllocFactorMatrix,(P$4+1),FALSE)*$E1399</f>
        <v>-6.9434544662771262E-14</v>
      </c>
      <c r="Q1392" s="51">
        <f ca="1">VLOOKUP(CONCATENATE($F1392," ",$G1392),AllocFactorMatrix,(Q$4+1),FALSE)*$E1399</f>
        <v>-3.6387737528509846E-16</v>
      </c>
      <c r="R1392" s="51">
        <f ca="1">SUBTOTAL(9,N1392:Q1392)</f>
        <v>1.1576136483970357E-11</v>
      </c>
      <c r="S1392" s="51">
        <f ca="1">VLOOKUP(CONCATENATE($F1392," ",$G1392),AllocFactorMatrix,(S$4+1),FALSE)*$E1399</f>
        <v>-4.0402637035775809E-14</v>
      </c>
      <c r="T1392" s="51">
        <f ca="1">VLOOKUP(CONCATENATE($F1392," ",$G1392),AllocFactorMatrix,(T$4+1),FALSE)*$E1399</f>
        <v>-6.0700575084033317E-12</v>
      </c>
      <c r="U1392" s="51">
        <f ca="1">VLOOKUP(CONCATENATE($F1392," ",$G1392),AllocFactorMatrix,(U$4+1),FALSE)*$E1399</f>
        <v>-2.8366941341355244E-11</v>
      </c>
      <c r="V1392" s="51">
        <f ca="1">VLOOKUP(CONCATENATE($F1392," ",$G1392),AllocFactorMatrix,(V$4+1),FALSE)*$E1399</f>
        <v>-2.9419461129874212E-13</v>
      </c>
      <c r="W1392" s="51">
        <f ca="1">SUBTOTAL(9,S1392:V1392)</f>
        <v>-3.4771596098093091E-11</v>
      </c>
      <c r="X1392" s="51">
        <f ca="1">VLOOKUP(CONCATENATE($F1392," ",$G1392),AllocFactorMatrix,(X$4+1),FALSE)*$E1399</f>
        <v>-1.9592497629339047E-12</v>
      </c>
      <c r="Y1392" s="51">
        <f ca="1">VLOOKUP(CONCATENATE($F1392," ",$G1392),AllocFactorMatrix,(Y$4+1),FALSE)*$E1399</f>
        <v>3.7617615602184907E-14</v>
      </c>
      <c r="Z1392" s="51">
        <f t="shared" ref="Z1392:Z1423" ca="1" si="687">SUBTOTAL(9,X1392:Y1392)</f>
        <v>-1.9216321473317199E-12</v>
      </c>
      <c r="AA1392" s="51">
        <f ca="1">VLOOKUP(CONCATENATE($F1392," ",$G1392),AllocFactorMatrix,(AA$4+1),FALSE)*$E1399</f>
        <v>-1.4753006888621911E-14</v>
      </c>
      <c r="AB1392" s="51">
        <f ca="1">VLOOKUP(CONCATENATE($F1392," ",$G1392),AllocFactorMatrix,(AB$4+1),FALSE)*$E1399</f>
        <v>1.2661154687002766E-13</v>
      </c>
      <c r="AC1392" s="51">
        <f ca="1">VLOOKUP(CONCATENATE($F1392," ",$G1392),AllocFactorMatrix,(AC$4+1),FALSE)*$E1399</f>
        <v>2.9137900305507567E-14</v>
      </c>
    </row>
    <row r="1393" spans="1:29" s="48" customFormat="1" hidden="1" outlineLevel="1">
      <c r="A1393" s="154"/>
      <c r="B1393" s="97"/>
      <c r="C1393" s="88"/>
      <c r="D1393" s="88"/>
      <c r="F1393" s="175" t="str">
        <f>F1399</f>
        <v>EXP_OM_TRAN</v>
      </c>
      <c r="G1393" s="52" t="str">
        <f>$G$9</f>
        <v>BULKTRAN</v>
      </c>
      <c r="H1393" s="50">
        <f t="shared" ca="1" si="685"/>
        <v>26596.160999999971</v>
      </c>
      <c r="I1393" s="51">
        <f ca="1">VLOOKUP(CONCATENATE($F1393," ",$G1393),AllocFactorMatrix,(I$4+1),FALSE)*$E1399</f>
        <v>13680.692339221761</v>
      </c>
      <c r="J1393" s="51">
        <f ca="1">VLOOKUP(CONCATENATE($F1393," ",$G1393),AllocFactorMatrix,(J$4+1),FALSE)*$E1399</f>
        <v>3190.3395568256001</v>
      </c>
      <c r="K1393" s="51">
        <f ca="1">VLOOKUP(CONCATENATE($F1393," ",$G1393),AllocFactorMatrix,(K$4+1),FALSE)*$E1399</f>
        <v>44.358352724821934</v>
      </c>
      <c r="L1393" s="51">
        <f ca="1">VLOOKUP(CONCATENATE($F1393," ",$G1393),AllocFactorMatrix,(L$4+1),FALSE)*$E1399</f>
        <v>6.1779522332584529</v>
      </c>
      <c r="M1393" s="51">
        <f t="shared" ca="1" si="686"/>
        <v>3240.8758617836806</v>
      </c>
      <c r="N1393" s="51">
        <f ca="1">VLOOKUP(CONCATENATE($F1393," ",$G1393),AllocFactorMatrix,(N$4+1),FALSE)*$E1399</f>
        <v>1898.9162559220561</v>
      </c>
      <c r="O1393" s="51">
        <f ca="1">VLOOKUP(CONCATENATE($F1393," ",$G1393),AllocFactorMatrix,(O$4+1),FALSE)*$E1399</f>
        <v>340.26981444577365</v>
      </c>
      <c r="P1393" s="51">
        <f ca="1">VLOOKUP(CONCATENATE($F1393," ",$G1393),AllocFactorMatrix,(P$4+1),FALSE)*$E1399</f>
        <v>69.003245979078514</v>
      </c>
      <c r="Q1393" s="51">
        <f ca="1">VLOOKUP(CONCATENATE($F1393," ",$G1393),AllocFactorMatrix,(Q$4+1),FALSE)*$E1399</f>
        <v>2.6203670612716707</v>
      </c>
      <c r="R1393" s="51">
        <f t="shared" ref="R1393:R1399" ca="1" si="688">SUBTOTAL(9,N1393:Q1393)</f>
        <v>2310.8096834081803</v>
      </c>
      <c r="S1393" s="51">
        <f ca="1">VLOOKUP(CONCATENATE($F1393," ",$G1393),AllocFactorMatrix,(S$4+1),FALSE)*$E1399</f>
        <v>89.927305259645379</v>
      </c>
      <c r="T1393" s="51">
        <f ca="1">VLOOKUP(CONCATENATE($F1393," ",$G1393),AllocFactorMatrix,(T$4+1),FALSE)*$E1399</f>
        <v>1214.0705494925303</v>
      </c>
      <c r="U1393" s="51">
        <f ca="1">VLOOKUP(CONCATENATE($F1393," ",$G1393),AllocFactorMatrix,(U$4+1),FALSE)*$E1399</f>
        <v>4643.3324876677316</v>
      </c>
      <c r="V1393" s="51">
        <f ca="1">VLOOKUP(CONCATENATE($F1393," ",$G1393),AllocFactorMatrix,(V$4+1),FALSE)*$E1399</f>
        <v>841.18274561124451</v>
      </c>
      <c r="W1393" s="51">
        <f t="shared" ref="W1393:W1399" ca="1" si="689">SUBTOTAL(9,S1393:V1393)</f>
        <v>6788.5130880311517</v>
      </c>
      <c r="X1393" s="51">
        <f ca="1">VLOOKUP(CONCATENATE($F1393," ",$G1393),AllocFactorMatrix,(X$4+1),FALSE)*$E1399</f>
        <v>521.17582303711004</v>
      </c>
      <c r="Y1393" s="51">
        <f ca="1">VLOOKUP(CONCATENATE($F1393," ",$G1393),AllocFactorMatrix,(Y$4+1),FALSE)*$E1399</f>
        <v>10.409217946402874</v>
      </c>
      <c r="Z1393" s="51">
        <f t="shared" ca="1" si="687"/>
        <v>531.58504098351295</v>
      </c>
      <c r="AA1393" s="51">
        <f ca="1">VLOOKUP(CONCATENATE($F1393," ",$G1393),AllocFactorMatrix,(AA$4+1),FALSE)*$E1399</f>
        <v>6.8751522659519999</v>
      </c>
      <c r="AB1393" s="51">
        <f ca="1">VLOOKUP(CONCATENATE($F1393," ",$G1393),AllocFactorMatrix,(AB$4+1),FALSE)*$E1399</f>
        <v>30.543340820583875</v>
      </c>
      <c r="AC1393" s="51">
        <f ca="1">VLOOKUP(CONCATENATE($F1393," ",$G1393),AllocFactorMatrix,(AC$4+1),FALSE)*$E1399</f>
        <v>6.2664934852293479</v>
      </c>
    </row>
    <row r="1394" spans="1:29" s="48" customFormat="1" hidden="1" outlineLevel="1">
      <c r="A1394" s="154"/>
      <c r="B1394" s="97"/>
      <c r="C1394" s="88"/>
      <c r="D1394" s="88"/>
      <c r="F1394" s="175" t="str">
        <f>F1399</f>
        <v>EXP_OM_TRAN</v>
      </c>
      <c r="G1394" s="52" t="str">
        <f>$G$10</f>
        <v>SUBTRAN</v>
      </c>
      <c r="H1394" s="50">
        <f t="shared" ca="1" si="685"/>
        <v>7370.8389999999908</v>
      </c>
      <c r="I1394" s="51">
        <f ca="1">VLOOKUP(CONCATENATE($F1394," ",$G1394),AllocFactorMatrix,(I$4+1),FALSE)*$E1399</f>
        <v>3766.1549624763384</v>
      </c>
      <c r="J1394" s="51">
        <f ca="1">VLOOKUP(CONCATENATE($F1394," ",$G1394),AllocFactorMatrix,(J$4+1),FALSE)*$E1399</f>
        <v>882.85034539903802</v>
      </c>
      <c r="K1394" s="51">
        <f ca="1">VLOOKUP(CONCATENATE($F1394," ",$G1394),AllocFactorMatrix,(K$4+1),FALSE)*$E1399</f>
        <v>12.333076985046475</v>
      </c>
      <c r="L1394" s="51">
        <f ca="1">VLOOKUP(CONCATENATE($F1394," ",$G1394),AllocFactorMatrix,(L$4+1),FALSE)*$E1399</f>
        <v>2.23222963171452</v>
      </c>
      <c r="M1394" s="51">
        <f t="shared" ca="1" si="686"/>
        <v>897.41565201579897</v>
      </c>
      <c r="N1394" s="51">
        <f ca="1">VLOOKUP(CONCATENATE($F1394," ",$G1394),AllocFactorMatrix,(N$4+1),FALSE)*$E1399</f>
        <v>510.2243335250036</v>
      </c>
      <c r="O1394" s="51">
        <f ca="1">VLOOKUP(CONCATENATE($F1394," ",$G1394),AllocFactorMatrix,(O$4+1),FALSE)*$E1399</f>
        <v>91.684749355654603</v>
      </c>
      <c r="P1394" s="51">
        <f ca="1">VLOOKUP(CONCATENATE($F1394," ",$G1394),AllocFactorMatrix,(P$4+1),FALSE)*$E1399</f>
        <v>24.066539816351874</v>
      </c>
      <c r="Q1394" s="51">
        <f ca="1">VLOOKUP(CONCATENATE($F1394," ",$G1394),AllocFactorMatrix,(Q$4+1),FALSE)*$E1399</f>
        <v>0</v>
      </c>
      <c r="R1394" s="51">
        <f t="shared" ca="1" si="688"/>
        <v>625.97562269701007</v>
      </c>
      <c r="S1394" s="51">
        <f ca="1">VLOOKUP(CONCATENATE($F1394," ",$G1394),AllocFactorMatrix,(S$4+1),FALSE)*$E1399</f>
        <v>22.997971027945749</v>
      </c>
      <c r="T1394" s="51">
        <f ca="1">VLOOKUP(CONCATENATE($F1394," ",$G1394),AllocFactorMatrix,(T$4+1),FALSE)*$E1399</f>
        <v>322.68383418499218</v>
      </c>
      <c r="U1394" s="51">
        <f ca="1">VLOOKUP(CONCATENATE($F1394," ",$G1394),AllocFactorMatrix,(U$4+1),FALSE)*$E1399</f>
        <v>1591.0802166776577</v>
      </c>
      <c r="V1394" s="51">
        <f ca="1">VLOOKUP(CONCATENATE($F1394," ",$G1394),AllocFactorMatrix,(V$4+1),FALSE)*$E1399</f>
        <v>0</v>
      </c>
      <c r="W1394" s="51">
        <f t="shared" ca="1" si="689"/>
        <v>1936.7620218905956</v>
      </c>
      <c r="X1394" s="51">
        <f ca="1">VLOOKUP(CONCATENATE($F1394," ",$G1394),AllocFactorMatrix,(X$4+1),FALSE)*$E1399</f>
        <v>139.86278327164601</v>
      </c>
      <c r="Y1394" s="51">
        <f ca="1">VLOOKUP(CONCATENATE($F1394," ",$G1394),AllocFactorMatrix,(Y$4+1),FALSE)*$E1399</f>
        <v>2.8082372794525723</v>
      </c>
      <c r="Z1394" s="51">
        <f t="shared" ca="1" si="687"/>
        <v>142.67102055109859</v>
      </c>
      <c r="AA1394" s="51">
        <f ca="1">VLOOKUP(CONCATENATE($F1394," ",$G1394),AllocFactorMatrix,(AA$4+1),FALSE)*$E1399</f>
        <v>1.8597203691716397</v>
      </c>
      <c r="AB1394" s="51">
        <f ca="1">VLOOKUP(CONCATENATE($F1394," ",$G1394),AllocFactorMatrix,(AB$4+1),FALSE)*$E1399</f>
        <v>0</v>
      </c>
      <c r="AC1394" s="51">
        <f ca="1">VLOOKUP(CONCATENATE($F1394," ",$G1394),AllocFactorMatrix,(AC$4+1),FALSE)*$E1399</f>
        <v>0</v>
      </c>
    </row>
    <row r="1395" spans="1:29" s="48" customFormat="1" hidden="1" outlineLevel="1">
      <c r="A1395" s="154"/>
      <c r="B1395" s="97"/>
      <c r="C1395" s="88"/>
      <c r="D1395" s="88"/>
      <c r="F1395" s="175" t="str">
        <f>F1399</f>
        <v>EXP_OM_TRAN</v>
      </c>
      <c r="G1395" s="52" t="str">
        <f>$G$11</f>
        <v>DISTPRI</v>
      </c>
      <c r="H1395" s="50">
        <f t="shared" ca="1" si="685"/>
        <v>0</v>
      </c>
      <c r="I1395" s="51">
        <f ca="1">VLOOKUP(CONCATENATE($F1395," ",$G1395),AllocFactorMatrix,(I$4+1),FALSE)*$E1399</f>
        <v>0</v>
      </c>
      <c r="J1395" s="51">
        <f ca="1">VLOOKUP(CONCATENATE($F1395," ",$G1395),AllocFactorMatrix,(J$4+1),FALSE)*$E1399</f>
        <v>0</v>
      </c>
      <c r="K1395" s="51">
        <f ca="1">VLOOKUP(CONCATENATE($F1395," ",$G1395),AllocFactorMatrix,(K$4+1),FALSE)*$E1399</f>
        <v>0</v>
      </c>
      <c r="L1395" s="51">
        <f ca="1">VLOOKUP(CONCATENATE($F1395," ",$G1395),AllocFactorMatrix,(L$4+1),FALSE)*$E1399</f>
        <v>0</v>
      </c>
      <c r="M1395" s="51">
        <f t="shared" ca="1" si="686"/>
        <v>0</v>
      </c>
      <c r="N1395" s="51">
        <f ca="1">VLOOKUP(CONCATENATE($F1395," ",$G1395),AllocFactorMatrix,(N$4+1),FALSE)*$E1399</f>
        <v>0</v>
      </c>
      <c r="O1395" s="51">
        <f ca="1">VLOOKUP(CONCATENATE($F1395," ",$G1395),AllocFactorMatrix,(O$4+1),FALSE)*$E1399</f>
        <v>0</v>
      </c>
      <c r="P1395" s="51">
        <f ca="1">VLOOKUP(CONCATENATE($F1395," ",$G1395),AllocFactorMatrix,(P$4+1),FALSE)*$E1399</f>
        <v>0</v>
      </c>
      <c r="Q1395" s="51">
        <f ca="1">VLOOKUP(CONCATENATE($F1395," ",$G1395),AllocFactorMatrix,(Q$4+1),FALSE)*$E1399</f>
        <v>0</v>
      </c>
      <c r="R1395" s="51">
        <f t="shared" ca="1" si="688"/>
        <v>0</v>
      </c>
      <c r="S1395" s="51">
        <f ca="1">VLOOKUP(CONCATENATE($F1395," ",$G1395),AllocFactorMatrix,(S$4+1),FALSE)*$E1399</f>
        <v>0</v>
      </c>
      <c r="T1395" s="51">
        <f ca="1">VLOOKUP(CONCATENATE($F1395," ",$G1395),AllocFactorMatrix,(T$4+1),FALSE)*$E1399</f>
        <v>0</v>
      </c>
      <c r="U1395" s="51">
        <f ca="1">VLOOKUP(CONCATENATE($F1395," ",$G1395),AllocFactorMatrix,(U$4+1),FALSE)*$E1399</f>
        <v>0</v>
      </c>
      <c r="V1395" s="51">
        <f ca="1">VLOOKUP(CONCATENATE($F1395," ",$G1395),AllocFactorMatrix,(V$4+1),FALSE)*$E1399</f>
        <v>0</v>
      </c>
      <c r="W1395" s="51">
        <f t="shared" ca="1" si="689"/>
        <v>0</v>
      </c>
      <c r="X1395" s="51">
        <f ca="1">VLOOKUP(CONCATENATE($F1395," ",$G1395),AllocFactorMatrix,(X$4+1),FALSE)*$E1399</f>
        <v>0</v>
      </c>
      <c r="Y1395" s="51">
        <f ca="1">VLOOKUP(CONCATENATE($F1395," ",$G1395),AllocFactorMatrix,(Y$4+1),FALSE)*$E1399</f>
        <v>0</v>
      </c>
      <c r="Z1395" s="51">
        <f t="shared" ca="1" si="687"/>
        <v>0</v>
      </c>
      <c r="AA1395" s="51">
        <f ca="1">VLOOKUP(CONCATENATE($F1395," ",$G1395),AllocFactorMatrix,(AA$4+1),FALSE)*$E1399</f>
        <v>0</v>
      </c>
      <c r="AB1395" s="51">
        <f ca="1">VLOOKUP(CONCATENATE($F1395," ",$G1395),AllocFactorMatrix,(AB$4+1),FALSE)*$E1399</f>
        <v>0</v>
      </c>
      <c r="AC1395" s="51">
        <f ca="1">VLOOKUP(CONCATENATE($F1395," ",$G1395),AllocFactorMatrix,(AC$4+1),FALSE)*$E1399</f>
        <v>0</v>
      </c>
    </row>
    <row r="1396" spans="1:29" s="48" customFormat="1" hidden="1" outlineLevel="1">
      <c r="A1396" s="154"/>
      <c r="B1396" s="97"/>
      <c r="C1396" s="88"/>
      <c r="D1396" s="88"/>
      <c r="F1396" s="175" t="str">
        <f>F1399</f>
        <v>EXP_OM_TRAN</v>
      </c>
      <c r="G1396" s="52" t="str">
        <f>$G$12</f>
        <v>DISTSEC</v>
      </c>
      <c r="H1396" s="50">
        <f t="shared" ca="1" si="685"/>
        <v>0</v>
      </c>
      <c r="I1396" s="51">
        <f ca="1">VLOOKUP(CONCATENATE($F1396," ",$G1396),AllocFactorMatrix,(I$4+1),FALSE)*$E1399</f>
        <v>0</v>
      </c>
      <c r="J1396" s="51">
        <f ca="1">VLOOKUP(CONCATENATE($F1396," ",$G1396),AllocFactorMatrix,(J$4+1),FALSE)*$E1399</f>
        <v>0</v>
      </c>
      <c r="K1396" s="51">
        <f ca="1">VLOOKUP(CONCATENATE($F1396," ",$G1396),AllocFactorMatrix,(K$4+1),FALSE)*$E1399</f>
        <v>0</v>
      </c>
      <c r="L1396" s="51">
        <f ca="1">VLOOKUP(CONCATENATE($F1396," ",$G1396),AllocFactorMatrix,(L$4+1),FALSE)*$E1399</f>
        <v>0</v>
      </c>
      <c r="M1396" s="51">
        <f t="shared" ca="1" si="686"/>
        <v>0</v>
      </c>
      <c r="N1396" s="51">
        <f ca="1">VLOOKUP(CONCATENATE($F1396," ",$G1396),AllocFactorMatrix,(N$4+1),FALSE)*$E1399</f>
        <v>0</v>
      </c>
      <c r="O1396" s="51">
        <f ca="1">VLOOKUP(CONCATENATE($F1396," ",$G1396),AllocFactorMatrix,(O$4+1),FALSE)*$E1399</f>
        <v>0</v>
      </c>
      <c r="P1396" s="51">
        <f ca="1">VLOOKUP(CONCATENATE($F1396," ",$G1396),AllocFactorMatrix,(P$4+1),FALSE)*$E1399</f>
        <v>0</v>
      </c>
      <c r="Q1396" s="51">
        <f ca="1">VLOOKUP(CONCATENATE($F1396," ",$G1396),AllocFactorMatrix,(Q$4+1),FALSE)*$E1399</f>
        <v>0</v>
      </c>
      <c r="R1396" s="51">
        <f t="shared" ca="1" si="688"/>
        <v>0</v>
      </c>
      <c r="S1396" s="51">
        <f ca="1">VLOOKUP(CONCATENATE($F1396," ",$G1396),AllocFactorMatrix,(S$4+1),FALSE)*$E1399</f>
        <v>0</v>
      </c>
      <c r="T1396" s="51">
        <f ca="1">VLOOKUP(CONCATENATE($F1396," ",$G1396),AllocFactorMatrix,(T$4+1),FALSE)*$E1399</f>
        <v>0</v>
      </c>
      <c r="U1396" s="51">
        <f ca="1">VLOOKUP(CONCATENATE($F1396," ",$G1396),AllocFactorMatrix,(U$4+1),FALSE)*$E1399</f>
        <v>0</v>
      </c>
      <c r="V1396" s="51">
        <f ca="1">VLOOKUP(CONCATENATE($F1396," ",$G1396),AllocFactorMatrix,(V$4+1),FALSE)*$E1399</f>
        <v>0</v>
      </c>
      <c r="W1396" s="51">
        <f t="shared" ca="1" si="689"/>
        <v>0</v>
      </c>
      <c r="X1396" s="51">
        <f ca="1">VLOOKUP(CONCATENATE($F1396," ",$G1396),AllocFactorMatrix,(X$4+1),FALSE)*$E1399</f>
        <v>0</v>
      </c>
      <c r="Y1396" s="51">
        <f ca="1">VLOOKUP(CONCATENATE($F1396," ",$G1396),AllocFactorMatrix,(Y$4+1),FALSE)*$E1399</f>
        <v>0</v>
      </c>
      <c r="Z1396" s="51">
        <f t="shared" ca="1" si="687"/>
        <v>0</v>
      </c>
      <c r="AA1396" s="51">
        <f ca="1">VLOOKUP(CONCATENATE($F1396," ",$G1396),AllocFactorMatrix,(AA$4+1),FALSE)*$E1399</f>
        <v>0</v>
      </c>
      <c r="AB1396" s="51">
        <f ca="1">VLOOKUP(CONCATENATE($F1396," ",$G1396),AllocFactorMatrix,(AB$4+1),FALSE)*$E1399</f>
        <v>0</v>
      </c>
      <c r="AC1396" s="51">
        <f ca="1">VLOOKUP(CONCATENATE($F1396," ",$G1396),AllocFactorMatrix,(AC$4+1),FALSE)*$E1399</f>
        <v>0</v>
      </c>
    </row>
    <row r="1397" spans="1:29" s="48" customFormat="1" hidden="1" outlineLevel="1">
      <c r="A1397" s="154"/>
      <c r="B1397" s="97"/>
      <c r="C1397" s="88"/>
      <c r="D1397" s="88"/>
      <c r="F1397" s="175" t="str">
        <f>F1399</f>
        <v>EXP_OM_TRAN</v>
      </c>
      <c r="G1397" s="52" t="str">
        <f>$G$13</f>
        <v>ENERGY</v>
      </c>
      <c r="H1397" s="50">
        <f t="shared" ca="1" si="685"/>
        <v>0</v>
      </c>
      <c r="I1397" s="51">
        <f ca="1">VLOOKUP(CONCATENATE($F1397," ",$G1397),AllocFactorMatrix,(I$4+1),FALSE)*$E1399</f>
        <v>0</v>
      </c>
      <c r="J1397" s="51">
        <f ca="1">VLOOKUP(CONCATENATE($F1397," ",$G1397),AllocFactorMatrix,(J$4+1),FALSE)*$E1399</f>
        <v>0</v>
      </c>
      <c r="K1397" s="51">
        <f ca="1">VLOOKUP(CONCATENATE($F1397," ",$G1397),AllocFactorMatrix,(K$4+1),FALSE)*$E1399</f>
        <v>0</v>
      </c>
      <c r="L1397" s="51">
        <f ca="1">VLOOKUP(CONCATENATE($F1397," ",$G1397),AllocFactorMatrix,(L$4+1),FALSE)*$E1399</f>
        <v>0</v>
      </c>
      <c r="M1397" s="51">
        <f t="shared" ca="1" si="686"/>
        <v>0</v>
      </c>
      <c r="N1397" s="51">
        <f ca="1">VLOOKUP(CONCATENATE($F1397," ",$G1397),AllocFactorMatrix,(N$4+1),FALSE)*$E1399</f>
        <v>0</v>
      </c>
      <c r="O1397" s="51">
        <f ca="1">VLOOKUP(CONCATENATE($F1397," ",$G1397),AllocFactorMatrix,(O$4+1),FALSE)*$E1399</f>
        <v>0</v>
      </c>
      <c r="P1397" s="51">
        <f ca="1">VLOOKUP(CONCATENATE($F1397," ",$G1397),AllocFactorMatrix,(P$4+1),FALSE)*$E1399</f>
        <v>0</v>
      </c>
      <c r="Q1397" s="51">
        <f ca="1">VLOOKUP(CONCATENATE($F1397," ",$G1397),AllocFactorMatrix,(Q$4+1),FALSE)*$E1399</f>
        <v>0</v>
      </c>
      <c r="R1397" s="51">
        <f t="shared" ca="1" si="688"/>
        <v>0</v>
      </c>
      <c r="S1397" s="51">
        <f ca="1">VLOOKUP(CONCATENATE($F1397," ",$G1397),AllocFactorMatrix,(S$4+1),FALSE)*$E1399</f>
        <v>0</v>
      </c>
      <c r="T1397" s="51">
        <f ca="1">VLOOKUP(CONCATENATE($F1397," ",$G1397),AllocFactorMatrix,(T$4+1),FALSE)*$E1399</f>
        <v>0</v>
      </c>
      <c r="U1397" s="51">
        <f ca="1">VLOOKUP(CONCATENATE($F1397," ",$G1397),AllocFactorMatrix,(U$4+1),FALSE)*$E1399</f>
        <v>0</v>
      </c>
      <c r="V1397" s="51">
        <f ca="1">VLOOKUP(CONCATENATE($F1397," ",$G1397),AllocFactorMatrix,(V$4+1),FALSE)*$E1399</f>
        <v>0</v>
      </c>
      <c r="W1397" s="51">
        <f t="shared" ca="1" si="689"/>
        <v>0</v>
      </c>
      <c r="X1397" s="51">
        <f ca="1">VLOOKUP(CONCATENATE($F1397," ",$G1397),AllocFactorMatrix,(X$4+1),FALSE)*$E1399</f>
        <v>0</v>
      </c>
      <c r="Y1397" s="51">
        <f ca="1">VLOOKUP(CONCATENATE($F1397," ",$G1397),AllocFactorMatrix,(Y$4+1),FALSE)*$E1399</f>
        <v>0</v>
      </c>
      <c r="Z1397" s="51">
        <f t="shared" ca="1" si="687"/>
        <v>0</v>
      </c>
      <c r="AA1397" s="51">
        <f ca="1">VLOOKUP(CONCATENATE($F1397," ",$G1397),AllocFactorMatrix,(AA$4+1),FALSE)*$E1399</f>
        <v>0</v>
      </c>
      <c r="AB1397" s="51">
        <f ca="1">VLOOKUP(CONCATENATE($F1397," ",$G1397),AllocFactorMatrix,(AB$4+1),FALSE)*$E1399</f>
        <v>0</v>
      </c>
      <c r="AC1397" s="51">
        <f ca="1">VLOOKUP(CONCATENATE($F1397," ",$G1397),AllocFactorMatrix,(AC$4+1),FALSE)*$E1399</f>
        <v>0</v>
      </c>
    </row>
    <row r="1398" spans="1:29" s="48" customFormat="1" hidden="1" outlineLevel="1">
      <c r="A1398" s="154"/>
      <c r="B1398" s="97"/>
      <c r="C1398" s="88"/>
      <c r="D1398" s="88"/>
      <c r="F1398" s="175" t="str">
        <f>F1399</f>
        <v>EXP_OM_TRAN</v>
      </c>
      <c r="G1398" s="52" t="str">
        <f>$G$14</f>
        <v>CUSTOMER</v>
      </c>
      <c r="H1398" s="50">
        <f t="shared" ca="1" si="685"/>
        <v>0</v>
      </c>
      <c r="I1398" s="51">
        <f ca="1">VLOOKUP(CONCATENATE($F1398," ",$G1398),AllocFactorMatrix,(I$4+1),FALSE)*$E1399</f>
        <v>0</v>
      </c>
      <c r="J1398" s="51">
        <f ca="1">VLOOKUP(CONCATENATE($F1398," ",$G1398),AllocFactorMatrix,(J$4+1),FALSE)*$E1399</f>
        <v>0</v>
      </c>
      <c r="K1398" s="51">
        <f ca="1">VLOOKUP(CONCATENATE($F1398," ",$G1398),AllocFactorMatrix,(K$4+1),FALSE)*$E1399</f>
        <v>0</v>
      </c>
      <c r="L1398" s="51">
        <f ca="1">VLOOKUP(CONCATENATE($F1398," ",$G1398),AllocFactorMatrix,(L$4+1),FALSE)*$E1399</f>
        <v>0</v>
      </c>
      <c r="M1398" s="51">
        <f t="shared" ca="1" si="686"/>
        <v>0</v>
      </c>
      <c r="N1398" s="51">
        <f ca="1">VLOOKUP(CONCATENATE($F1398," ",$G1398),AllocFactorMatrix,(N$4+1),FALSE)*$E1399</f>
        <v>0</v>
      </c>
      <c r="O1398" s="51">
        <f ca="1">VLOOKUP(CONCATENATE($F1398," ",$G1398),AllocFactorMatrix,(O$4+1),FALSE)*$E1399</f>
        <v>0</v>
      </c>
      <c r="P1398" s="51">
        <f ca="1">VLOOKUP(CONCATENATE($F1398," ",$G1398),AllocFactorMatrix,(P$4+1),FALSE)*$E1399</f>
        <v>0</v>
      </c>
      <c r="Q1398" s="51">
        <f ca="1">VLOOKUP(CONCATENATE($F1398," ",$G1398),AllocFactorMatrix,(Q$4+1),FALSE)*$E1399</f>
        <v>0</v>
      </c>
      <c r="R1398" s="51">
        <f t="shared" ca="1" si="688"/>
        <v>0</v>
      </c>
      <c r="S1398" s="51">
        <f ca="1">VLOOKUP(CONCATENATE($F1398," ",$G1398),AllocFactorMatrix,(S$4+1),FALSE)*$E1399</f>
        <v>0</v>
      </c>
      <c r="T1398" s="51">
        <f ca="1">VLOOKUP(CONCATENATE($F1398," ",$G1398),AllocFactorMatrix,(T$4+1),FALSE)*$E1399</f>
        <v>0</v>
      </c>
      <c r="U1398" s="51">
        <f ca="1">VLOOKUP(CONCATENATE($F1398," ",$G1398),AllocFactorMatrix,(U$4+1),FALSE)*$E1399</f>
        <v>0</v>
      </c>
      <c r="V1398" s="51">
        <f ca="1">VLOOKUP(CONCATENATE($F1398," ",$G1398),AllocFactorMatrix,(V$4+1),FALSE)*$E1399</f>
        <v>0</v>
      </c>
      <c r="W1398" s="51">
        <f t="shared" ca="1" si="689"/>
        <v>0</v>
      </c>
      <c r="X1398" s="51">
        <f ca="1">VLOOKUP(CONCATENATE($F1398," ",$G1398),AllocFactorMatrix,(X$4+1),FALSE)*$E1399</f>
        <v>0</v>
      </c>
      <c r="Y1398" s="51">
        <f ca="1">VLOOKUP(CONCATENATE($F1398," ",$G1398),AllocFactorMatrix,(Y$4+1),FALSE)*$E1399</f>
        <v>0</v>
      </c>
      <c r="Z1398" s="51">
        <f t="shared" ca="1" si="687"/>
        <v>0</v>
      </c>
      <c r="AA1398" s="51">
        <f ca="1">VLOOKUP(CONCATENATE($F1398," ",$G1398),AllocFactorMatrix,(AA$4+1),FALSE)*$E1399</f>
        <v>0</v>
      </c>
      <c r="AB1398" s="51">
        <f ca="1">VLOOKUP(CONCATENATE($F1398," ",$G1398),AllocFactorMatrix,(AB$4+1),FALSE)*$E1399</f>
        <v>0</v>
      </c>
      <c r="AC1398" s="51">
        <f ca="1">VLOOKUP(CONCATENATE($F1398," ",$G1398),AllocFactorMatrix,(AC$4+1),FALSE)*$E1399</f>
        <v>0</v>
      </c>
    </row>
    <row r="1399" spans="1:29" s="48" customFormat="1" collapsed="1">
      <c r="A1399" s="154"/>
      <c r="B1399" s="97"/>
      <c r="C1399" s="88"/>
      <c r="D1399" s="88" t="s">
        <v>487</v>
      </c>
      <c r="E1399" s="60">
        <v>33967</v>
      </c>
      <c r="F1399" s="58" t="s">
        <v>225</v>
      </c>
      <c r="G1399" s="52" t="str">
        <f>$G$15</f>
        <v>TOTAL</v>
      </c>
      <c r="H1399" s="50">
        <f t="shared" ca="1" si="685"/>
        <v>33966.999999999833</v>
      </c>
      <c r="I1399" s="51">
        <f ca="1">VLOOKUP(CONCATENATE($F1399," ",$G1399),AllocFactorMatrix,(I$4+1),FALSE)*$E1399</f>
        <v>17446.847301698082</v>
      </c>
      <c r="J1399" s="51">
        <f ca="1">VLOOKUP(CONCATENATE($F1399," ",$G1399),AllocFactorMatrix,(J$4+1),FALSE)*$E1399</f>
        <v>4073.1899022246193</v>
      </c>
      <c r="K1399" s="51">
        <f ca="1">VLOOKUP(CONCATENATE($F1399," ",$G1399),AllocFactorMatrix,(K$4+1),FALSE)*$E1399</f>
        <v>56.691429709869062</v>
      </c>
      <c r="L1399" s="51">
        <f ca="1">VLOOKUP(CONCATENATE($F1399," ",$G1399),AllocFactorMatrix,(L$4+1),FALSE)*$E1399</f>
        <v>8.4101818649730085</v>
      </c>
      <c r="M1399" s="51">
        <f t="shared" ca="1" si="686"/>
        <v>4138.2915137994614</v>
      </c>
      <c r="N1399" s="51">
        <f ca="1">VLOOKUP(CONCATENATE($F1399," ",$G1399),AllocFactorMatrix,(N$4+1),FALSE)*$E1399</f>
        <v>2409.1405894470613</v>
      </c>
      <c r="O1399" s="51">
        <f ca="1">VLOOKUP(CONCATENATE($F1399," ",$G1399),AllocFactorMatrix,(O$4+1),FALSE)*$E1399</f>
        <v>431.954563801429</v>
      </c>
      <c r="P1399" s="51">
        <f ca="1">VLOOKUP(CONCATENATE($F1399," ",$G1399),AllocFactorMatrix,(P$4+1),FALSE)*$E1399</f>
        <v>93.06978579542988</v>
      </c>
      <c r="Q1399" s="51">
        <f ca="1">VLOOKUP(CONCATENATE($F1399," ",$G1399),AllocFactorMatrix,(Q$4+1),FALSE)*$E1399</f>
        <v>2.6203670612716756</v>
      </c>
      <c r="R1399" s="51">
        <f t="shared" ca="1" si="688"/>
        <v>2936.7853061051924</v>
      </c>
      <c r="S1399" s="51">
        <f ca="1">VLOOKUP(CONCATENATE($F1399," ",$G1399),AllocFactorMatrix,(S$4+1),FALSE)*$E1399</f>
        <v>112.92527628759116</v>
      </c>
      <c r="T1399" s="51">
        <f ca="1">VLOOKUP(CONCATENATE($F1399," ",$G1399),AllocFactorMatrix,(T$4+1),FALSE)*$E1399</f>
        <v>1536.7543836775333</v>
      </c>
      <c r="U1399" s="51">
        <f ca="1">VLOOKUP(CONCATENATE($F1399," ",$G1399),AllocFactorMatrix,(U$4+1),FALSE)*$E1399</f>
        <v>6234.4127043454364</v>
      </c>
      <c r="V1399" s="51">
        <f ca="1">VLOOKUP(CONCATENATE($F1399," ",$G1399),AllocFactorMatrix,(V$4+1),FALSE)*$E1399</f>
        <v>841.18274561123951</v>
      </c>
      <c r="W1399" s="51">
        <f t="shared" ca="1" si="689"/>
        <v>8725.2751099218003</v>
      </c>
      <c r="X1399" s="51">
        <f ca="1">VLOOKUP(CONCATENATE($F1399," ",$G1399),AllocFactorMatrix,(X$4+1),FALSE)*$E1399</f>
        <v>661.03860630875079</v>
      </c>
      <c r="Y1399" s="51">
        <f ca="1">VLOOKUP(CONCATENATE($F1399," ",$G1399),AllocFactorMatrix,(Y$4+1),FALSE)*$E1399</f>
        <v>13.21745522585549</v>
      </c>
      <c r="Z1399" s="51">
        <f t="shared" ca="1" si="687"/>
        <v>674.25606153460626</v>
      </c>
      <c r="AA1399" s="51">
        <f ca="1">VLOOKUP(CONCATENATE($F1399," ",$G1399),AllocFactorMatrix,(AA$4+1),FALSE)*$E1399</f>
        <v>8.7348726351235513</v>
      </c>
      <c r="AB1399" s="51">
        <f ca="1">VLOOKUP(CONCATENATE($F1399," ",$G1399),AllocFactorMatrix,(AB$4+1),FALSE)*$E1399</f>
        <v>30.543340820583996</v>
      </c>
      <c r="AC1399" s="51">
        <f ca="1">VLOOKUP(CONCATENATE($F1399," ",$G1399),AllocFactorMatrix,(AC$4+1),FALSE)*$E1399</f>
        <v>6.2664934852294945</v>
      </c>
    </row>
    <row r="1400" spans="1:29" s="48" customFormat="1" hidden="1" outlineLevel="1">
      <c r="A1400" s="154"/>
      <c r="B1400" s="97"/>
      <c r="C1400" s="88"/>
      <c r="D1400" s="88"/>
      <c r="F1400" s="175" t="str">
        <f>F1407</f>
        <v>TRANS_TOTAL</v>
      </c>
      <c r="G1400" s="52" t="str">
        <f>$G$8</f>
        <v>PRODUCTION</v>
      </c>
      <c r="H1400" s="50">
        <f t="shared" si="685"/>
        <v>0</v>
      </c>
      <c r="I1400" s="51">
        <f>VLOOKUP(CONCATENATE($F1400," ",$G1400),AllocFactorMatrix,(I$4+1),FALSE)*$E1407</f>
        <v>0</v>
      </c>
      <c r="J1400" s="51">
        <f>VLOOKUP(CONCATENATE($F1400," ",$G1400),AllocFactorMatrix,(J$4+1),FALSE)*$E1407</f>
        <v>0</v>
      </c>
      <c r="K1400" s="51">
        <f>VLOOKUP(CONCATENATE($F1400," ",$G1400),AllocFactorMatrix,(K$4+1),FALSE)*$E1407</f>
        <v>0</v>
      </c>
      <c r="L1400" s="51">
        <f>VLOOKUP(CONCATENATE($F1400," ",$G1400),AllocFactorMatrix,(L$4+1),FALSE)*$E1407</f>
        <v>0</v>
      </c>
      <c r="M1400" s="51">
        <f t="shared" si="686"/>
        <v>0</v>
      </c>
      <c r="N1400" s="51">
        <f>VLOOKUP(CONCATENATE($F1400," ",$G1400),AllocFactorMatrix,(N$4+1),FALSE)*$E1407</f>
        <v>0</v>
      </c>
      <c r="O1400" s="51">
        <f>VLOOKUP(CONCATENATE($F1400," ",$G1400),AllocFactorMatrix,(O$4+1),FALSE)*$E1407</f>
        <v>0</v>
      </c>
      <c r="P1400" s="51">
        <f>VLOOKUP(CONCATENATE($F1400," ",$G1400),AllocFactorMatrix,(P$4+1),FALSE)*$E1407</f>
        <v>0</v>
      </c>
      <c r="Q1400" s="51">
        <f>VLOOKUP(CONCATENATE($F1400," ",$G1400),AllocFactorMatrix,(Q$4+1),FALSE)*$E1407</f>
        <v>0</v>
      </c>
      <c r="R1400" s="51">
        <f>SUBTOTAL(9,N1400:Q1400)</f>
        <v>0</v>
      </c>
      <c r="S1400" s="51">
        <f>VLOOKUP(CONCATENATE($F1400," ",$G1400),AllocFactorMatrix,(S$4+1),FALSE)*$E1407</f>
        <v>0</v>
      </c>
      <c r="T1400" s="51">
        <f>VLOOKUP(CONCATENATE($F1400," ",$G1400),AllocFactorMatrix,(T$4+1),FALSE)*$E1407</f>
        <v>0</v>
      </c>
      <c r="U1400" s="51">
        <f>VLOOKUP(CONCATENATE($F1400," ",$G1400),AllocFactorMatrix,(U$4+1),FALSE)*$E1407</f>
        <v>0</v>
      </c>
      <c r="V1400" s="51">
        <f>VLOOKUP(CONCATENATE($F1400," ",$G1400),AllocFactorMatrix,(V$4+1),FALSE)*$E1407</f>
        <v>0</v>
      </c>
      <c r="W1400" s="51">
        <f>SUBTOTAL(9,S1400:V1400)</f>
        <v>0</v>
      </c>
      <c r="X1400" s="51">
        <f>VLOOKUP(CONCATENATE($F1400," ",$G1400),AllocFactorMatrix,(X$4+1),FALSE)*$E1407</f>
        <v>0</v>
      </c>
      <c r="Y1400" s="51">
        <f>VLOOKUP(CONCATENATE($F1400," ",$G1400),AllocFactorMatrix,(Y$4+1),FALSE)*$E1407</f>
        <v>0</v>
      </c>
      <c r="Z1400" s="51">
        <f t="shared" si="687"/>
        <v>0</v>
      </c>
      <c r="AA1400" s="51">
        <f>VLOOKUP(CONCATENATE($F1400," ",$G1400),AllocFactorMatrix,(AA$4+1),FALSE)*$E1407</f>
        <v>0</v>
      </c>
      <c r="AB1400" s="51">
        <f>VLOOKUP(CONCATENATE($F1400," ",$G1400),AllocFactorMatrix,(AB$4+1),FALSE)*$E1407</f>
        <v>0</v>
      </c>
      <c r="AC1400" s="51">
        <f>VLOOKUP(CONCATENATE($F1400," ",$G1400),AllocFactorMatrix,(AC$4+1),FALSE)*$E1407</f>
        <v>0</v>
      </c>
    </row>
    <row r="1401" spans="1:29" s="48" customFormat="1" hidden="1" outlineLevel="1">
      <c r="A1401" s="154"/>
      <c r="B1401" s="97"/>
      <c r="C1401" s="88"/>
      <c r="D1401" s="88"/>
      <c r="F1401" s="175" t="str">
        <f>F1407</f>
        <v>TRANS_TOTAL</v>
      </c>
      <c r="G1401" s="52" t="str">
        <f>$G$9</f>
        <v>BULKTRAN</v>
      </c>
      <c r="H1401" s="50">
        <f t="shared" si="685"/>
        <v>186498.85500000001</v>
      </c>
      <c r="I1401" s="51">
        <f>VLOOKUP(CONCATENATE($F1401," ",$G1401),AllocFactorMatrix,(I$4+1),FALSE)*$E1407</f>
        <v>95932.396291033408</v>
      </c>
      <c r="J1401" s="51">
        <f>VLOOKUP(CONCATENATE($F1401," ",$G1401),AllocFactorMatrix,(J$4+1),FALSE)*$E1407</f>
        <v>22371.449564062281</v>
      </c>
      <c r="K1401" s="51">
        <f>VLOOKUP(CONCATENATE($F1401," ",$G1401),AllocFactorMatrix,(K$4+1),FALSE)*$E1407</f>
        <v>311.05173385231791</v>
      </c>
      <c r="L1401" s="51">
        <f>VLOOKUP(CONCATENATE($F1401," ",$G1401),AllocFactorMatrix,(L$4+1),FALSE)*$E1407</f>
        <v>43.321328132559856</v>
      </c>
      <c r="M1401" s="51">
        <f t="shared" si="686"/>
        <v>22725.822626047157</v>
      </c>
      <c r="N1401" s="51">
        <f>VLOOKUP(CONCATENATE($F1401," ",$G1401),AllocFactorMatrix,(N$4+1),FALSE)*$E1407</f>
        <v>13315.670162710712</v>
      </c>
      <c r="O1401" s="51">
        <f>VLOOKUP(CONCATENATE($F1401," ",$G1401),AllocFactorMatrix,(O$4+1),FALSE)*$E1407</f>
        <v>2386.0560471565404</v>
      </c>
      <c r="P1401" s="51">
        <f>VLOOKUP(CONCATENATE($F1401," ",$G1401),AllocFactorMatrix,(P$4+1),FALSE)*$E1407</f>
        <v>483.86781710268042</v>
      </c>
      <c r="Q1401" s="51">
        <f>VLOOKUP(CONCATENATE($F1401," ",$G1401),AllocFactorMatrix,(Q$4+1),FALSE)*$E1407</f>
        <v>18.374661538816856</v>
      </c>
      <c r="R1401" s="51">
        <f t="shared" ref="R1401:R1407" si="690">SUBTOTAL(9,N1401:Q1401)</f>
        <v>16203.96868850875</v>
      </c>
      <c r="S1401" s="51">
        <f>VLOOKUP(CONCATENATE($F1401," ",$G1401),AllocFactorMatrix,(S$4+1),FALSE)*$E1407</f>
        <v>630.59249280974427</v>
      </c>
      <c r="T1401" s="51">
        <f>VLOOKUP(CONCATENATE($F1401," ",$G1401),AllocFactorMatrix,(T$4+1),FALSE)*$E1407</f>
        <v>8513.3627883203626</v>
      </c>
      <c r="U1401" s="51">
        <f>VLOOKUP(CONCATENATE($F1401," ",$G1401),AllocFactorMatrix,(U$4+1),FALSE)*$E1407</f>
        <v>32560.195147500017</v>
      </c>
      <c r="V1401" s="51">
        <f>VLOOKUP(CONCATENATE($F1401," ",$G1401),AllocFactorMatrix,(V$4+1),FALSE)*$E1407</f>
        <v>5898.5813366919028</v>
      </c>
      <c r="W1401" s="51">
        <f t="shared" ref="W1401:W1407" si="691">SUBTOTAL(9,S1401:V1401)</f>
        <v>47602.731765322023</v>
      </c>
      <c r="X1401" s="51">
        <f>VLOOKUP(CONCATENATE($F1401," ",$G1401),AllocFactorMatrix,(X$4+1),FALSE)*$E1407</f>
        <v>3654.6136959429409</v>
      </c>
      <c r="Y1401" s="51">
        <f>VLOOKUP(CONCATENATE($F1401," ",$G1401),AllocFactorMatrix,(Y$4+1),FALSE)*$E1407</f>
        <v>72.992009201989035</v>
      </c>
      <c r="Z1401" s="51">
        <f t="shared" si="687"/>
        <v>3727.6057051449297</v>
      </c>
      <c r="AA1401" s="51">
        <f>VLOOKUP(CONCATENATE($F1401," ",$G1401),AllocFactorMatrix,(AA$4+1),FALSE)*$E1407</f>
        <v>48.21026709646938</v>
      </c>
      <c r="AB1401" s="51">
        <f>VLOOKUP(CONCATENATE($F1401," ",$G1401),AllocFactorMatrix,(AB$4+1),FALSE)*$E1407</f>
        <v>214.17745557013461</v>
      </c>
      <c r="AC1401" s="51">
        <f>VLOOKUP(CONCATENATE($F1401," ",$G1401),AllocFactorMatrix,(AC$4+1),FALSE)*$E1407</f>
        <v>43.942201277102747</v>
      </c>
    </row>
    <row r="1402" spans="1:29" s="48" customFormat="1" hidden="1" outlineLevel="1">
      <c r="A1402" s="154"/>
      <c r="B1402" s="97"/>
      <c r="C1402" s="88"/>
      <c r="D1402" s="88"/>
      <c r="F1402" s="175" t="str">
        <f>F1407</f>
        <v>TRANS_TOTAL</v>
      </c>
      <c r="G1402" s="52" t="str">
        <f>$G$10</f>
        <v>SUBTRAN</v>
      </c>
      <c r="H1402" s="50">
        <f t="shared" si="685"/>
        <v>51686.14499999999</v>
      </c>
      <c r="I1402" s="51">
        <f>VLOOKUP(CONCATENATE($F1402," ",$G1402),AllocFactorMatrix,(I$4+1),FALSE)*$E1407</f>
        <v>26409.209519163454</v>
      </c>
      <c r="J1402" s="51">
        <f>VLOOKUP(CONCATENATE($F1402," ",$G1402),AllocFactorMatrix,(J$4+1),FALSE)*$E1407</f>
        <v>6190.7648458465428</v>
      </c>
      <c r="K1402" s="51">
        <f>VLOOKUP(CONCATENATE($F1402," ",$G1402),AllocFactorMatrix,(K$4+1),FALSE)*$E1407</f>
        <v>86.482584322527401</v>
      </c>
      <c r="L1402" s="51">
        <f>VLOOKUP(CONCATENATE($F1402," ",$G1402),AllocFactorMatrix,(L$4+1),FALSE)*$E1407</f>
        <v>15.652945942530161</v>
      </c>
      <c r="M1402" s="51">
        <f t="shared" si="686"/>
        <v>6292.9003761116001</v>
      </c>
      <c r="N1402" s="51">
        <f>VLOOKUP(CONCATENATE($F1402," ",$G1402),AllocFactorMatrix,(N$4+1),FALSE)*$E1407</f>
        <v>3577.8191444829613</v>
      </c>
      <c r="O1402" s="51">
        <f>VLOOKUP(CONCATENATE($F1402," ",$G1402),AllocFactorMatrix,(O$4+1),FALSE)*$E1407</f>
        <v>642.91612521790478</v>
      </c>
      <c r="P1402" s="51">
        <f>VLOOKUP(CONCATENATE($F1402," ",$G1402),AllocFactorMatrix,(P$4+1),FALSE)*$E1407</f>
        <v>168.76052598574427</v>
      </c>
      <c r="Q1402" s="51">
        <f>VLOOKUP(CONCATENATE($F1402," ",$G1402),AllocFactorMatrix,(Q$4+1),FALSE)*$E1407</f>
        <v>0</v>
      </c>
      <c r="R1402" s="51">
        <f t="shared" si="690"/>
        <v>4389.495795686611</v>
      </c>
      <c r="S1402" s="51">
        <f>VLOOKUP(CONCATENATE($F1402," ",$G1402),AllocFactorMatrix,(S$4+1),FALSE)*$E1407</f>
        <v>161.26745751144489</v>
      </c>
      <c r="T1402" s="51">
        <f>VLOOKUP(CONCATENATE($F1402," ",$G1402),AllocFactorMatrix,(T$4+1),FALSE)*$E1407</f>
        <v>2262.7388066462263</v>
      </c>
      <c r="U1402" s="51">
        <f>VLOOKUP(CONCATENATE($F1402," ",$G1402),AllocFactorMatrix,(U$4+1),FALSE)*$E1407</f>
        <v>11157.047764281997</v>
      </c>
      <c r="V1402" s="51">
        <f>VLOOKUP(CONCATENATE($F1402," ",$G1402),AllocFactorMatrix,(V$4+1),FALSE)*$E1407</f>
        <v>0</v>
      </c>
      <c r="W1402" s="51">
        <f t="shared" si="691"/>
        <v>13581.054028439668</v>
      </c>
      <c r="X1402" s="51">
        <f>VLOOKUP(CONCATENATE($F1402," ",$G1402),AllocFactorMatrix,(X$4+1),FALSE)*$E1407</f>
        <v>980.75240773565338</v>
      </c>
      <c r="Y1402" s="51">
        <f>VLOOKUP(CONCATENATE($F1402," ",$G1402),AllocFactorMatrix,(Y$4+1),FALSE)*$E1407</f>
        <v>19.692053946666171</v>
      </c>
      <c r="Z1402" s="51">
        <f t="shared" si="687"/>
        <v>1000.4444616823196</v>
      </c>
      <c r="AA1402" s="51">
        <f>VLOOKUP(CONCATENATE($F1402," ",$G1402),AllocFactorMatrix,(AA$4+1),FALSE)*$E1407</f>
        <v>13.040818916334866</v>
      </c>
      <c r="AB1402" s="51">
        <f>VLOOKUP(CONCATENATE($F1402," ",$G1402),AllocFactorMatrix,(AB$4+1),FALSE)*$E1407</f>
        <v>0</v>
      </c>
      <c r="AC1402" s="51">
        <f>VLOOKUP(CONCATENATE($F1402," ",$G1402),AllocFactorMatrix,(AC$4+1),FALSE)*$E1407</f>
        <v>0</v>
      </c>
    </row>
    <row r="1403" spans="1:29" s="48" customFormat="1" hidden="1" outlineLevel="1">
      <c r="A1403" s="154"/>
      <c r="B1403" s="97"/>
      <c r="C1403" s="88"/>
      <c r="D1403" s="88"/>
      <c r="F1403" s="175" t="str">
        <f>F1407</f>
        <v>TRANS_TOTAL</v>
      </c>
      <c r="G1403" s="52" t="str">
        <f>$G$11</f>
        <v>DISTPRI</v>
      </c>
      <c r="H1403" s="50">
        <f t="shared" si="685"/>
        <v>0</v>
      </c>
      <c r="I1403" s="51">
        <f>VLOOKUP(CONCATENATE($F1403," ",$G1403),AllocFactorMatrix,(I$4+1),FALSE)*$E1407</f>
        <v>0</v>
      </c>
      <c r="J1403" s="51">
        <f>VLOOKUP(CONCATENATE($F1403," ",$G1403),AllocFactorMatrix,(J$4+1),FALSE)*$E1407</f>
        <v>0</v>
      </c>
      <c r="K1403" s="51">
        <f>VLOOKUP(CONCATENATE($F1403," ",$G1403),AllocFactorMatrix,(K$4+1),FALSE)*$E1407</f>
        <v>0</v>
      </c>
      <c r="L1403" s="51">
        <f>VLOOKUP(CONCATENATE($F1403," ",$G1403),AllocFactorMatrix,(L$4+1),FALSE)*$E1407</f>
        <v>0</v>
      </c>
      <c r="M1403" s="51">
        <f t="shared" si="686"/>
        <v>0</v>
      </c>
      <c r="N1403" s="51">
        <f>VLOOKUP(CONCATENATE($F1403," ",$G1403),AllocFactorMatrix,(N$4+1),FALSE)*$E1407</f>
        <v>0</v>
      </c>
      <c r="O1403" s="51">
        <f>VLOOKUP(CONCATENATE($F1403," ",$G1403),AllocFactorMatrix,(O$4+1),FALSE)*$E1407</f>
        <v>0</v>
      </c>
      <c r="P1403" s="51">
        <f>VLOOKUP(CONCATENATE($F1403," ",$G1403),AllocFactorMatrix,(P$4+1),FALSE)*$E1407</f>
        <v>0</v>
      </c>
      <c r="Q1403" s="51">
        <f>VLOOKUP(CONCATENATE($F1403," ",$G1403),AllocFactorMatrix,(Q$4+1),FALSE)*$E1407</f>
        <v>0</v>
      </c>
      <c r="R1403" s="51">
        <f t="shared" si="690"/>
        <v>0</v>
      </c>
      <c r="S1403" s="51">
        <f>VLOOKUP(CONCATENATE($F1403," ",$G1403),AllocFactorMatrix,(S$4+1),FALSE)*$E1407</f>
        <v>0</v>
      </c>
      <c r="T1403" s="51">
        <f>VLOOKUP(CONCATENATE($F1403," ",$G1403),AllocFactorMatrix,(T$4+1),FALSE)*$E1407</f>
        <v>0</v>
      </c>
      <c r="U1403" s="51">
        <f>VLOOKUP(CONCATENATE($F1403," ",$G1403),AllocFactorMatrix,(U$4+1),FALSE)*$E1407</f>
        <v>0</v>
      </c>
      <c r="V1403" s="51">
        <f>VLOOKUP(CONCATENATE($F1403," ",$G1403),AllocFactorMatrix,(V$4+1),FALSE)*$E1407</f>
        <v>0</v>
      </c>
      <c r="W1403" s="51">
        <f t="shared" si="691"/>
        <v>0</v>
      </c>
      <c r="X1403" s="51">
        <f>VLOOKUP(CONCATENATE($F1403," ",$G1403),AllocFactorMatrix,(X$4+1),FALSE)*$E1407</f>
        <v>0</v>
      </c>
      <c r="Y1403" s="51">
        <f>VLOOKUP(CONCATENATE($F1403," ",$G1403),AllocFactorMatrix,(Y$4+1),FALSE)*$E1407</f>
        <v>0</v>
      </c>
      <c r="Z1403" s="51">
        <f t="shared" si="687"/>
        <v>0</v>
      </c>
      <c r="AA1403" s="51">
        <f>VLOOKUP(CONCATENATE($F1403," ",$G1403),AllocFactorMatrix,(AA$4+1),FALSE)*$E1407</f>
        <v>0</v>
      </c>
      <c r="AB1403" s="51">
        <f>VLOOKUP(CONCATENATE($F1403," ",$G1403),AllocFactorMatrix,(AB$4+1),FALSE)*$E1407</f>
        <v>0</v>
      </c>
      <c r="AC1403" s="51">
        <f>VLOOKUP(CONCATENATE($F1403," ",$G1403),AllocFactorMatrix,(AC$4+1),FALSE)*$E1407</f>
        <v>0</v>
      </c>
    </row>
    <row r="1404" spans="1:29" s="48" customFormat="1" hidden="1" outlineLevel="1">
      <c r="A1404" s="154"/>
      <c r="B1404" s="97"/>
      <c r="C1404" s="88"/>
      <c r="D1404" s="88"/>
      <c r="F1404" s="175" t="str">
        <f>F1407</f>
        <v>TRANS_TOTAL</v>
      </c>
      <c r="G1404" s="52" t="str">
        <f>$G$12</f>
        <v>DISTSEC</v>
      </c>
      <c r="H1404" s="50">
        <f t="shared" si="685"/>
        <v>0</v>
      </c>
      <c r="I1404" s="51">
        <f>VLOOKUP(CONCATENATE($F1404," ",$G1404),AllocFactorMatrix,(I$4+1),FALSE)*$E1407</f>
        <v>0</v>
      </c>
      <c r="J1404" s="51">
        <f>VLOOKUP(CONCATENATE($F1404," ",$G1404),AllocFactorMatrix,(J$4+1),FALSE)*$E1407</f>
        <v>0</v>
      </c>
      <c r="K1404" s="51">
        <f>VLOOKUP(CONCATENATE($F1404," ",$G1404),AllocFactorMatrix,(K$4+1),FALSE)*$E1407</f>
        <v>0</v>
      </c>
      <c r="L1404" s="51">
        <f>VLOOKUP(CONCATENATE($F1404," ",$G1404),AllocFactorMatrix,(L$4+1),FALSE)*$E1407</f>
        <v>0</v>
      </c>
      <c r="M1404" s="51">
        <f t="shared" si="686"/>
        <v>0</v>
      </c>
      <c r="N1404" s="51">
        <f>VLOOKUP(CONCATENATE($F1404," ",$G1404),AllocFactorMatrix,(N$4+1),FALSE)*$E1407</f>
        <v>0</v>
      </c>
      <c r="O1404" s="51">
        <f>VLOOKUP(CONCATENATE($F1404," ",$G1404),AllocFactorMatrix,(O$4+1),FALSE)*$E1407</f>
        <v>0</v>
      </c>
      <c r="P1404" s="51">
        <f>VLOOKUP(CONCATENATE($F1404," ",$G1404),AllocFactorMatrix,(P$4+1),FALSE)*$E1407</f>
        <v>0</v>
      </c>
      <c r="Q1404" s="51">
        <f>VLOOKUP(CONCATENATE($F1404," ",$G1404),AllocFactorMatrix,(Q$4+1),FALSE)*$E1407</f>
        <v>0</v>
      </c>
      <c r="R1404" s="51">
        <f t="shared" si="690"/>
        <v>0</v>
      </c>
      <c r="S1404" s="51">
        <f>VLOOKUP(CONCATENATE($F1404," ",$G1404),AllocFactorMatrix,(S$4+1),FALSE)*$E1407</f>
        <v>0</v>
      </c>
      <c r="T1404" s="51">
        <f>VLOOKUP(CONCATENATE($F1404," ",$G1404),AllocFactorMatrix,(T$4+1),FALSE)*$E1407</f>
        <v>0</v>
      </c>
      <c r="U1404" s="51">
        <f>VLOOKUP(CONCATENATE($F1404," ",$G1404),AllocFactorMatrix,(U$4+1),FALSE)*$E1407</f>
        <v>0</v>
      </c>
      <c r="V1404" s="51">
        <f>VLOOKUP(CONCATENATE($F1404," ",$G1404),AllocFactorMatrix,(V$4+1),FALSE)*$E1407</f>
        <v>0</v>
      </c>
      <c r="W1404" s="51">
        <f t="shared" si="691"/>
        <v>0</v>
      </c>
      <c r="X1404" s="51">
        <f>VLOOKUP(CONCATENATE($F1404," ",$G1404),AllocFactorMatrix,(X$4+1),FALSE)*$E1407</f>
        <v>0</v>
      </c>
      <c r="Y1404" s="51">
        <f>VLOOKUP(CONCATENATE($F1404," ",$G1404),AllocFactorMatrix,(Y$4+1),FALSE)*$E1407</f>
        <v>0</v>
      </c>
      <c r="Z1404" s="51">
        <f t="shared" si="687"/>
        <v>0</v>
      </c>
      <c r="AA1404" s="51">
        <f>VLOOKUP(CONCATENATE($F1404," ",$G1404),AllocFactorMatrix,(AA$4+1),FALSE)*$E1407</f>
        <v>0</v>
      </c>
      <c r="AB1404" s="51">
        <f>VLOOKUP(CONCATENATE($F1404," ",$G1404),AllocFactorMatrix,(AB$4+1),FALSE)*$E1407</f>
        <v>0</v>
      </c>
      <c r="AC1404" s="51">
        <f>VLOOKUP(CONCATENATE($F1404," ",$G1404),AllocFactorMatrix,(AC$4+1),FALSE)*$E1407</f>
        <v>0</v>
      </c>
    </row>
    <row r="1405" spans="1:29" s="48" customFormat="1" hidden="1" outlineLevel="1">
      <c r="A1405" s="154"/>
      <c r="B1405" s="97"/>
      <c r="C1405" s="88"/>
      <c r="D1405" s="88"/>
      <c r="F1405" s="175" t="str">
        <f>F1407</f>
        <v>TRANS_TOTAL</v>
      </c>
      <c r="G1405" s="52" t="str">
        <f>$G$13</f>
        <v>ENERGY</v>
      </c>
      <c r="H1405" s="50">
        <f t="shared" si="685"/>
        <v>0</v>
      </c>
      <c r="I1405" s="51">
        <f>VLOOKUP(CONCATENATE($F1405," ",$G1405),AllocFactorMatrix,(I$4+1),FALSE)*$E1407</f>
        <v>0</v>
      </c>
      <c r="J1405" s="51">
        <f>VLOOKUP(CONCATENATE($F1405," ",$G1405),AllocFactorMatrix,(J$4+1),FALSE)*$E1407</f>
        <v>0</v>
      </c>
      <c r="K1405" s="51">
        <f>VLOOKUP(CONCATENATE($F1405," ",$G1405),AllocFactorMatrix,(K$4+1),FALSE)*$E1407</f>
        <v>0</v>
      </c>
      <c r="L1405" s="51">
        <f>VLOOKUP(CONCATENATE($F1405," ",$G1405),AllocFactorMatrix,(L$4+1),FALSE)*$E1407</f>
        <v>0</v>
      </c>
      <c r="M1405" s="51">
        <f t="shared" si="686"/>
        <v>0</v>
      </c>
      <c r="N1405" s="51">
        <f>VLOOKUP(CONCATENATE($F1405," ",$G1405),AllocFactorMatrix,(N$4+1),FALSE)*$E1407</f>
        <v>0</v>
      </c>
      <c r="O1405" s="51">
        <f>VLOOKUP(CONCATENATE($F1405," ",$G1405),AllocFactorMatrix,(O$4+1),FALSE)*$E1407</f>
        <v>0</v>
      </c>
      <c r="P1405" s="51">
        <f>VLOOKUP(CONCATENATE($F1405," ",$G1405),AllocFactorMatrix,(P$4+1),FALSE)*$E1407</f>
        <v>0</v>
      </c>
      <c r="Q1405" s="51">
        <f>VLOOKUP(CONCATENATE($F1405," ",$G1405),AllocFactorMatrix,(Q$4+1),FALSE)*$E1407</f>
        <v>0</v>
      </c>
      <c r="R1405" s="51">
        <f t="shared" si="690"/>
        <v>0</v>
      </c>
      <c r="S1405" s="51">
        <f>VLOOKUP(CONCATENATE($F1405," ",$G1405),AllocFactorMatrix,(S$4+1),FALSE)*$E1407</f>
        <v>0</v>
      </c>
      <c r="T1405" s="51">
        <f>VLOOKUP(CONCATENATE($F1405," ",$G1405),AllocFactorMatrix,(T$4+1),FALSE)*$E1407</f>
        <v>0</v>
      </c>
      <c r="U1405" s="51">
        <f>VLOOKUP(CONCATENATE($F1405," ",$G1405),AllocFactorMatrix,(U$4+1),FALSE)*$E1407</f>
        <v>0</v>
      </c>
      <c r="V1405" s="51">
        <f>VLOOKUP(CONCATENATE($F1405," ",$G1405),AllocFactorMatrix,(V$4+1),FALSE)*$E1407</f>
        <v>0</v>
      </c>
      <c r="W1405" s="51">
        <f t="shared" si="691"/>
        <v>0</v>
      </c>
      <c r="X1405" s="51">
        <f>VLOOKUP(CONCATENATE($F1405," ",$G1405),AllocFactorMatrix,(X$4+1),FALSE)*$E1407</f>
        <v>0</v>
      </c>
      <c r="Y1405" s="51">
        <f>VLOOKUP(CONCATENATE($F1405," ",$G1405),AllocFactorMatrix,(Y$4+1),FALSE)*$E1407</f>
        <v>0</v>
      </c>
      <c r="Z1405" s="51">
        <f t="shared" si="687"/>
        <v>0</v>
      </c>
      <c r="AA1405" s="51">
        <f>VLOOKUP(CONCATENATE($F1405," ",$G1405),AllocFactorMatrix,(AA$4+1),FALSE)*$E1407</f>
        <v>0</v>
      </c>
      <c r="AB1405" s="51">
        <f>VLOOKUP(CONCATENATE($F1405," ",$G1405),AllocFactorMatrix,(AB$4+1),FALSE)*$E1407</f>
        <v>0</v>
      </c>
      <c r="AC1405" s="51">
        <f>VLOOKUP(CONCATENATE($F1405," ",$G1405),AllocFactorMatrix,(AC$4+1),FALSE)*$E1407</f>
        <v>0</v>
      </c>
    </row>
    <row r="1406" spans="1:29" s="48" customFormat="1" hidden="1" outlineLevel="1">
      <c r="A1406" s="154"/>
      <c r="B1406" s="97"/>
      <c r="C1406" s="88"/>
      <c r="D1406" s="88"/>
      <c r="F1406" s="175" t="str">
        <f>F1407</f>
        <v>TRANS_TOTAL</v>
      </c>
      <c r="G1406" s="52" t="str">
        <f>$G$14</f>
        <v>CUSTOMER</v>
      </c>
      <c r="H1406" s="50">
        <f t="shared" si="685"/>
        <v>0</v>
      </c>
      <c r="I1406" s="51">
        <f>VLOOKUP(CONCATENATE($F1406," ",$G1406),AllocFactorMatrix,(I$4+1),FALSE)*$E1407</f>
        <v>0</v>
      </c>
      <c r="J1406" s="51">
        <f>VLOOKUP(CONCATENATE($F1406," ",$G1406),AllocFactorMatrix,(J$4+1),FALSE)*$E1407</f>
        <v>0</v>
      </c>
      <c r="K1406" s="51">
        <f>VLOOKUP(CONCATENATE($F1406," ",$G1406),AllocFactorMatrix,(K$4+1),FALSE)*$E1407</f>
        <v>0</v>
      </c>
      <c r="L1406" s="51">
        <f>VLOOKUP(CONCATENATE($F1406," ",$G1406),AllocFactorMatrix,(L$4+1),FALSE)*$E1407</f>
        <v>0</v>
      </c>
      <c r="M1406" s="51">
        <f t="shared" si="686"/>
        <v>0</v>
      </c>
      <c r="N1406" s="51">
        <f>VLOOKUP(CONCATENATE($F1406," ",$G1406),AllocFactorMatrix,(N$4+1),FALSE)*$E1407</f>
        <v>0</v>
      </c>
      <c r="O1406" s="51">
        <f>VLOOKUP(CONCATENATE($F1406," ",$G1406),AllocFactorMatrix,(O$4+1),FALSE)*$E1407</f>
        <v>0</v>
      </c>
      <c r="P1406" s="51">
        <f>VLOOKUP(CONCATENATE($F1406," ",$G1406),AllocFactorMatrix,(P$4+1),FALSE)*$E1407</f>
        <v>0</v>
      </c>
      <c r="Q1406" s="51">
        <f>VLOOKUP(CONCATENATE($F1406," ",$G1406),AllocFactorMatrix,(Q$4+1),FALSE)*$E1407</f>
        <v>0</v>
      </c>
      <c r="R1406" s="51">
        <f t="shared" si="690"/>
        <v>0</v>
      </c>
      <c r="S1406" s="51">
        <f>VLOOKUP(CONCATENATE($F1406," ",$G1406),AllocFactorMatrix,(S$4+1),FALSE)*$E1407</f>
        <v>0</v>
      </c>
      <c r="T1406" s="51">
        <f>VLOOKUP(CONCATENATE($F1406," ",$G1406),AllocFactorMatrix,(T$4+1),FALSE)*$E1407</f>
        <v>0</v>
      </c>
      <c r="U1406" s="51">
        <f>VLOOKUP(CONCATENATE($F1406," ",$G1406),AllocFactorMatrix,(U$4+1),FALSE)*$E1407</f>
        <v>0</v>
      </c>
      <c r="V1406" s="51">
        <f>VLOOKUP(CONCATENATE($F1406," ",$G1406),AllocFactorMatrix,(V$4+1),FALSE)*$E1407</f>
        <v>0</v>
      </c>
      <c r="W1406" s="51">
        <f t="shared" si="691"/>
        <v>0</v>
      </c>
      <c r="X1406" s="51">
        <f>VLOOKUP(CONCATENATE($F1406," ",$G1406),AllocFactorMatrix,(X$4+1),FALSE)*$E1407</f>
        <v>0</v>
      </c>
      <c r="Y1406" s="51">
        <f>VLOOKUP(CONCATENATE($F1406," ",$G1406),AllocFactorMatrix,(Y$4+1),FALSE)*$E1407</f>
        <v>0</v>
      </c>
      <c r="Z1406" s="51">
        <f t="shared" si="687"/>
        <v>0</v>
      </c>
      <c r="AA1406" s="51">
        <f>VLOOKUP(CONCATENATE($F1406," ",$G1406),AllocFactorMatrix,(AA$4+1),FALSE)*$E1407</f>
        <v>0</v>
      </c>
      <c r="AB1406" s="51">
        <f>VLOOKUP(CONCATENATE($F1406," ",$G1406),AllocFactorMatrix,(AB$4+1),FALSE)*$E1407</f>
        <v>0</v>
      </c>
      <c r="AC1406" s="51">
        <f>VLOOKUP(CONCATENATE($F1406," ",$G1406),AllocFactorMatrix,(AC$4+1),FALSE)*$E1407</f>
        <v>0</v>
      </c>
    </row>
    <row r="1407" spans="1:29" s="48" customFormat="1" collapsed="1">
      <c r="A1407" s="154"/>
      <c r="B1407" s="97"/>
      <c r="C1407" s="88"/>
      <c r="D1407" s="88" t="s">
        <v>488</v>
      </c>
      <c r="E1407" s="60">
        <v>238185</v>
      </c>
      <c r="F1407" s="94" t="s">
        <v>191</v>
      </c>
      <c r="G1407" s="52" t="str">
        <f>$G$15</f>
        <v>TOTAL</v>
      </c>
      <c r="H1407" s="50">
        <f t="shared" si="685"/>
        <v>238185</v>
      </c>
      <c r="I1407" s="51">
        <f>VLOOKUP(CONCATENATE($F1407," ",$G1407),AllocFactorMatrix,(I$4+1),FALSE)*$E1407</f>
        <v>122341.60581019687</v>
      </c>
      <c r="J1407" s="51">
        <f>VLOOKUP(CONCATENATE($F1407," ",$G1407),AllocFactorMatrix,(J$4+1),FALSE)*$E1407</f>
        <v>28562.214409908822</v>
      </c>
      <c r="K1407" s="51">
        <f>VLOOKUP(CONCATENATE($F1407," ",$G1407),AllocFactorMatrix,(K$4+1),FALSE)*$E1407</f>
        <v>397.53431817484534</v>
      </c>
      <c r="L1407" s="51">
        <f>VLOOKUP(CONCATENATE($F1407," ",$G1407),AllocFactorMatrix,(L$4+1),FALSE)*$E1407</f>
        <v>58.974274075090015</v>
      </c>
      <c r="M1407" s="51">
        <f t="shared" si="686"/>
        <v>29018.72300215876</v>
      </c>
      <c r="N1407" s="51">
        <f>VLOOKUP(CONCATENATE($F1407," ",$G1407),AllocFactorMatrix,(N$4+1),FALSE)*$E1407</f>
        <v>16893.489307193675</v>
      </c>
      <c r="O1407" s="51">
        <f>VLOOKUP(CONCATENATE($F1407," ",$G1407),AllocFactorMatrix,(O$4+1),FALSE)*$E1407</f>
        <v>3028.9721723744451</v>
      </c>
      <c r="P1407" s="51">
        <f>VLOOKUP(CONCATENATE($F1407," ",$G1407),AllocFactorMatrix,(P$4+1),FALSE)*$E1407</f>
        <v>652.62834308842469</v>
      </c>
      <c r="Q1407" s="51">
        <f>VLOOKUP(CONCATENATE($F1407," ",$G1407),AllocFactorMatrix,(Q$4+1),FALSE)*$E1407</f>
        <v>18.374661538816856</v>
      </c>
      <c r="R1407" s="51">
        <f t="shared" si="690"/>
        <v>20593.46448419536</v>
      </c>
      <c r="S1407" s="51">
        <f>VLOOKUP(CONCATENATE($F1407," ",$G1407),AllocFactorMatrix,(S$4+1),FALSE)*$E1407</f>
        <v>791.85995032118922</v>
      </c>
      <c r="T1407" s="51">
        <f>VLOOKUP(CONCATENATE($F1407," ",$G1407),AllocFactorMatrix,(T$4+1),FALSE)*$E1407</f>
        <v>10776.101594966589</v>
      </c>
      <c r="U1407" s="51">
        <f>VLOOKUP(CONCATENATE($F1407," ",$G1407),AllocFactorMatrix,(U$4+1),FALSE)*$E1407</f>
        <v>43717.242911782014</v>
      </c>
      <c r="V1407" s="51">
        <f>VLOOKUP(CONCATENATE($F1407," ",$G1407),AllocFactorMatrix,(V$4+1),FALSE)*$E1407</f>
        <v>5898.5813366919028</v>
      </c>
      <c r="W1407" s="51">
        <f t="shared" si="691"/>
        <v>61183.785793761694</v>
      </c>
      <c r="X1407" s="51">
        <f>VLOOKUP(CONCATENATE($F1407," ",$G1407),AllocFactorMatrix,(X$4+1),FALSE)*$E1407</f>
        <v>4635.3661036785943</v>
      </c>
      <c r="Y1407" s="51">
        <f>VLOOKUP(CONCATENATE($F1407," ",$G1407),AllocFactorMatrix,(Y$4+1),FALSE)*$E1407</f>
        <v>92.684063148655198</v>
      </c>
      <c r="Z1407" s="51">
        <f t="shared" si="687"/>
        <v>4728.0501668272491</v>
      </c>
      <c r="AA1407" s="51">
        <f>VLOOKUP(CONCATENATE($F1407," ",$G1407),AllocFactorMatrix,(AA$4+1),FALSE)*$E1407</f>
        <v>61.251086012804251</v>
      </c>
      <c r="AB1407" s="51">
        <f>VLOOKUP(CONCATENATE($F1407," ",$G1407),AllocFactorMatrix,(AB$4+1),FALSE)*$E1407</f>
        <v>214.17745557013461</v>
      </c>
      <c r="AC1407" s="51">
        <f>VLOOKUP(CONCATENATE($F1407," ",$G1407),AllocFactorMatrix,(AC$4+1),FALSE)*$E1407</f>
        <v>43.942201277102747</v>
      </c>
    </row>
    <row r="1408" spans="1:29" s="48" customFormat="1" hidden="1" outlineLevel="1">
      <c r="A1408" s="154"/>
      <c r="B1408" s="97"/>
      <c r="C1408" s="88"/>
      <c r="D1408" s="88"/>
      <c r="F1408" s="175" t="str">
        <f>F1415</f>
        <v>TRANS_TOTAL</v>
      </c>
      <c r="G1408" s="52" t="str">
        <f>$G$8</f>
        <v>PRODUCTION</v>
      </c>
      <c r="H1408" s="50">
        <f t="shared" si="685"/>
        <v>0</v>
      </c>
      <c r="I1408" s="51">
        <f>VLOOKUP(CONCATENATE($F1408," ",$G1408),AllocFactorMatrix,(I$4+1),FALSE)*$E1415</f>
        <v>0</v>
      </c>
      <c r="J1408" s="51">
        <f>VLOOKUP(CONCATENATE($F1408," ",$G1408),AllocFactorMatrix,(J$4+1),FALSE)*$E1415</f>
        <v>0</v>
      </c>
      <c r="K1408" s="51">
        <f>VLOOKUP(CONCATENATE($F1408," ",$G1408),AllocFactorMatrix,(K$4+1),FALSE)*$E1415</f>
        <v>0</v>
      </c>
      <c r="L1408" s="51">
        <f>VLOOKUP(CONCATENATE($F1408," ",$G1408),AllocFactorMatrix,(L$4+1),FALSE)*$E1415</f>
        <v>0</v>
      </c>
      <c r="M1408" s="51">
        <f t="shared" si="686"/>
        <v>0</v>
      </c>
      <c r="N1408" s="51">
        <f>VLOOKUP(CONCATENATE($F1408," ",$G1408),AllocFactorMatrix,(N$4+1),FALSE)*$E1415</f>
        <v>0</v>
      </c>
      <c r="O1408" s="51">
        <f>VLOOKUP(CONCATENATE($F1408," ",$G1408),AllocFactorMatrix,(O$4+1),FALSE)*$E1415</f>
        <v>0</v>
      </c>
      <c r="P1408" s="51">
        <f>VLOOKUP(CONCATENATE($F1408," ",$G1408),AllocFactorMatrix,(P$4+1),FALSE)*$E1415</f>
        <v>0</v>
      </c>
      <c r="Q1408" s="51">
        <f>VLOOKUP(CONCATENATE($F1408," ",$G1408),AllocFactorMatrix,(Q$4+1),FALSE)*$E1415</f>
        <v>0</v>
      </c>
      <c r="R1408" s="51">
        <f>SUBTOTAL(9,N1408:Q1408)</f>
        <v>0</v>
      </c>
      <c r="S1408" s="51">
        <f>VLOOKUP(CONCATENATE($F1408," ",$G1408),AllocFactorMatrix,(S$4+1),FALSE)*$E1415</f>
        <v>0</v>
      </c>
      <c r="T1408" s="51">
        <f>VLOOKUP(CONCATENATE($F1408," ",$G1408),AllocFactorMatrix,(T$4+1),FALSE)*$E1415</f>
        <v>0</v>
      </c>
      <c r="U1408" s="51">
        <f>VLOOKUP(CONCATENATE($F1408," ",$G1408),AllocFactorMatrix,(U$4+1),FALSE)*$E1415</f>
        <v>0</v>
      </c>
      <c r="V1408" s="51">
        <f>VLOOKUP(CONCATENATE($F1408," ",$G1408),AllocFactorMatrix,(V$4+1),FALSE)*$E1415</f>
        <v>0</v>
      </c>
      <c r="W1408" s="51">
        <f>SUBTOTAL(9,S1408:V1408)</f>
        <v>0</v>
      </c>
      <c r="X1408" s="51">
        <f>VLOOKUP(CONCATENATE($F1408," ",$G1408),AllocFactorMatrix,(X$4+1),FALSE)*$E1415</f>
        <v>0</v>
      </c>
      <c r="Y1408" s="51">
        <f>VLOOKUP(CONCATENATE($F1408," ",$G1408),AllocFactorMatrix,(Y$4+1),FALSE)*$E1415</f>
        <v>0</v>
      </c>
      <c r="Z1408" s="51">
        <f t="shared" si="687"/>
        <v>0</v>
      </c>
      <c r="AA1408" s="51">
        <f>VLOOKUP(CONCATENATE($F1408," ",$G1408),AllocFactorMatrix,(AA$4+1),FALSE)*$E1415</f>
        <v>0</v>
      </c>
      <c r="AB1408" s="51">
        <f>VLOOKUP(CONCATENATE($F1408," ",$G1408),AllocFactorMatrix,(AB$4+1),FALSE)*$E1415</f>
        <v>0</v>
      </c>
      <c r="AC1408" s="51">
        <f>VLOOKUP(CONCATENATE($F1408," ",$G1408),AllocFactorMatrix,(AC$4+1),FALSE)*$E1415</f>
        <v>0</v>
      </c>
    </row>
    <row r="1409" spans="1:29" s="48" customFormat="1" hidden="1" outlineLevel="1">
      <c r="A1409" s="154"/>
      <c r="B1409" s="97"/>
      <c r="C1409" s="88"/>
      <c r="D1409" s="88"/>
      <c r="F1409" s="175" t="str">
        <f>F1415</f>
        <v>TRANS_TOTAL</v>
      </c>
      <c r="G1409" s="52" t="str">
        <f>$G$9</f>
        <v>BULKTRAN</v>
      </c>
      <c r="H1409" s="50">
        <f t="shared" si="685"/>
        <v>465893.61300000013</v>
      </c>
      <c r="I1409" s="51">
        <f>VLOOKUP(CONCATENATE($F1409," ",$G1409),AllocFactorMatrix,(I$4+1),FALSE)*$E1415</f>
        <v>239649.14268121033</v>
      </c>
      <c r="J1409" s="51">
        <f>VLOOKUP(CONCATENATE($F1409," ",$G1409),AllocFactorMatrix,(J$4+1),FALSE)*$E1415</f>
        <v>55886.216917783502</v>
      </c>
      <c r="K1409" s="51">
        <f>VLOOKUP(CONCATENATE($F1409," ",$G1409),AllocFactorMatrix,(K$4+1),FALSE)*$E1415</f>
        <v>777.03970951655867</v>
      </c>
      <c r="L1409" s="51">
        <f>VLOOKUP(CONCATENATE($F1409," ",$G1409),AllocFactorMatrix,(L$4+1),FALSE)*$E1415</f>
        <v>108.22120105582876</v>
      </c>
      <c r="M1409" s="51">
        <f t="shared" si="686"/>
        <v>56771.477828355892</v>
      </c>
      <c r="N1409" s="51">
        <f>VLOOKUP(CONCATENATE($F1409," ",$G1409),AllocFactorMatrix,(N$4+1),FALSE)*$E1415</f>
        <v>33263.934417300268</v>
      </c>
      <c r="O1409" s="51">
        <f>VLOOKUP(CONCATENATE($F1409," ",$G1409),AllocFactorMatrix,(O$4+1),FALSE)*$E1415</f>
        <v>5960.6171449699195</v>
      </c>
      <c r="P1409" s="51">
        <f>VLOOKUP(CONCATENATE($F1409," ",$G1409),AllocFactorMatrix,(P$4+1),FALSE)*$E1415</f>
        <v>1208.7523300043367</v>
      </c>
      <c r="Q1409" s="51">
        <f>VLOOKUP(CONCATENATE($F1409," ",$G1409),AllocFactorMatrix,(Q$4+1),FALSE)*$E1415</f>
        <v>45.901823107554868</v>
      </c>
      <c r="R1409" s="51">
        <f t="shared" ref="R1409:R1415" si="692">SUBTOTAL(9,N1409:Q1409)</f>
        <v>40479.205715382079</v>
      </c>
      <c r="S1409" s="51">
        <f>VLOOKUP(CONCATENATE($F1409," ",$G1409),AllocFactorMatrix,(S$4+1),FALSE)*$E1415</f>
        <v>1575.285890124142</v>
      </c>
      <c r="T1409" s="51">
        <f>VLOOKUP(CONCATENATE($F1409," ",$G1409),AllocFactorMatrix,(T$4+1),FALSE)*$E1415</f>
        <v>21267.26916489824</v>
      </c>
      <c r="U1409" s="51">
        <f>VLOOKUP(CONCATENATE($F1409," ",$G1409),AllocFactorMatrix,(U$4+1),FALSE)*$E1415</f>
        <v>81338.767239369117</v>
      </c>
      <c r="V1409" s="51">
        <f>VLOOKUP(CONCATENATE($F1409," ",$G1409),AllocFactorMatrix,(V$4+1),FALSE)*$E1415</f>
        <v>14735.272077277687</v>
      </c>
      <c r="W1409" s="51">
        <f t="shared" ref="W1409:W1415" si="693">SUBTOTAL(9,S1409:V1409)</f>
        <v>118916.59437166918</v>
      </c>
      <c r="X1409" s="51">
        <f>VLOOKUP(CONCATENATE($F1409," ",$G1409),AllocFactorMatrix,(X$4+1),FALSE)*$E1415</f>
        <v>9129.6066076230873</v>
      </c>
      <c r="Y1409" s="51">
        <f>VLOOKUP(CONCATENATE($F1409," ",$G1409),AllocFactorMatrix,(Y$4+1),FALSE)*$E1415</f>
        <v>182.34166042061716</v>
      </c>
      <c r="Z1409" s="51">
        <f t="shared" si="687"/>
        <v>9311.948268043705</v>
      </c>
      <c r="AA1409" s="51">
        <f>VLOOKUP(CONCATENATE($F1409," ",$G1409),AllocFactorMatrix,(AA$4+1),FALSE)*$E1415</f>
        <v>120.43428106445553</v>
      </c>
      <c r="AB1409" s="51">
        <f>VLOOKUP(CONCATENATE($F1409," ",$G1409),AllocFactorMatrix,(AB$4+1),FALSE)*$E1415</f>
        <v>535.03764727519103</v>
      </c>
      <c r="AC1409" s="51">
        <f>VLOOKUP(CONCATENATE($F1409," ",$G1409),AllocFactorMatrix,(AC$4+1),FALSE)*$E1415</f>
        <v>109.77220699914008</v>
      </c>
    </row>
    <row r="1410" spans="1:29" s="48" customFormat="1" hidden="1" outlineLevel="1">
      <c r="A1410" s="154"/>
      <c r="B1410" s="97"/>
      <c r="C1410" s="88"/>
      <c r="D1410" s="88"/>
      <c r="F1410" s="175" t="str">
        <f>F1415</f>
        <v>TRANS_TOTAL</v>
      </c>
      <c r="G1410" s="52" t="str">
        <f>$G$10</f>
        <v>SUBTRAN</v>
      </c>
      <c r="H1410" s="50">
        <f t="shared" si="685"/>
        <v>129117.38699999996</v>
      </c>
      <c r="I1410" s="51">
        <f>VLOOKUP(CONCATENATE($F1410," ",$G1410),AllocFactorMatrix,(I$4+1),FALSE)*$E1415</f>
        <v>65972.962886860914</v>
      </c>
      <c r="J1410" s="51">
        <f>VLOOKUP(CONCATENATE($F1410," ",$G1410),AllocFactorMatrix,(J$4+1),FALSE)*$E1415</f>
        <v>15465.176991380638</v>
      </c>
      <c r="K1410" s="51">
        <f>VLOOKUP(CONCATENATE($F1410," ",$G1410),AllocFactorMatrix,(K$4+1),FALSE)*$E1415</f>
        <v>216.04252568520835</v>
      </c>
      <c r="L1410" s="51">
        <f>VLOOKUP(CONCATENATE($F1410," ",$G1410),AllocFactorMatrix,(L$4+1),FALSE)*$E1415</f>
        <v>39.102693361088285</v>
      </c>
      <c r="M1410" s="51">
        <f t="shared" si="686"/>
        <v>15720.322210426935</v>
      </c>
      <c r="N1410" s="51">
        <f>VLOOKUP(CONCATENATE($F1410," ",$G1410),AllocFactorMatrix,(N$4+1),FALSE)*$E1415</f>
        <v>8937.7657996009457</v>
      </c>
      <c r="O1410" s="51">
        <f>VLOOKUP(CONCATENATE($F1410," ",$G1410),AllocFactorMatrix,(O$4+1),FALSE)*$E1415</f>
        <v>1606.0716106473151</v>
      </c>
      <c r="P1410" s="51">
        <f>VLOOKUP(CONCATENATE($F1410," ",$G1410),AllocFactorMatrix,(P$4+1),FALSE)*$E1415</f>
        <v>421.58141498122757</v>
      </c>
      <c r="Q1410" s="51">
        <f>VLOOKUP(CONCATENATE($F1410," ",$G1410),AllocFactorMatrix,(Q$4+1),FALSE)*$E1415</f>
        <v>0</v>
      </c>
      <c r="R1410" s="51">
        <f t="shared" si="692"/>
        <v>10965.418825229488</v>
      </c>
      <c r="S1410" s="51">
        <f>VLOOKUP(CONCATENATE($F1410," ",$G1410),AllocFactorMatrix,(S$4+1),FALSE)*$E1415</f>
        <v>402.86294754641284</v>
      </c>
      <c r="T1410" s="51">
        <f>VLOOKUP(CONCATENATE($F1410," ",$G1410),AllocFactorMatrix,(T$4+1),FALSE)*$E1415</f>
        <v>5652.5578020504126</v>
      </c>
      <c r="U1410" s="51">
        <f>VLOOKUP(CONCATENATE($F1410," ",$G1410),AllocFactorMatrix,(U$4+1),FALSE)*$E1415</f>
        <v>27871.470274254025</v>
      </c>
      <c r="V1410" s="51">
        <f>VLOOKUP(CONCATENATE($F1410," ",$G1410),AllocFactorMatrix,(V$4+1),FALSE)*$E1415</f>
        <v>0</v>
      </c>
      <c r="W1410" s="51">
        <f t="shared" si="693"/>
        <v>33926.891023850854</v>
      </c>
      <c r="X1410" s="51">
        <f>VLOOKUP(CONCATENATE($F1410," ",$G1410),AllocFactorMatrix,(X$4+1),FALSE)*$E1415</f>
        <v>2450.0219194290107</v>
      </c>
      <c r="Y1410" s="51">
        <f>VLOOKUP(CONCATENATE($F1410," ",$G1410),AllocFactorMatrix,(Y$4+1),FALSE)*$E1415</f>
        <v>49.192806897410776</v>
      </c>
      <c r="Z1410" s="51">
        <f t="shared" si="687"/>
        <v>2499.2147263264214</v>
      </c>
      <c r="AA1410" s="51">
        <f>VLOOKUP(CONCATENATE($F1410," ",$G1410),AllocFactorMatrix,(AA$4+1),FALSE)*$E1415</f>
        <v>32.577327305360647</v>
      </c>
      <c r="AB1410" s="51">
        <f>VLOOKUP(CONCATENATE($F1410," ",$G1410),AllocFactorMatrix,(AB$4+1),FALSE)*$E1415</f>
        <v>0</v>
      </c>
      <c r="AC1410" s="51">
        <f>VLOOKUP(CONCATENATE($F1410," ",$G1410),AllocFactorMatrix,(AC$4+1),FALSE)*$E1415</f>
        <v>0</v>
      </c>
    </row>
    <row r="1411" spans="1:29" s="48" customFormat="1" hidden="1" outlineLevel="1">
      <c r="A1411" s="154"/>
      <c r="B1411" s="97"/>
      <c r="C1411" s="88"/>
      <c r="D1411" s="88"/>
      <c r="F1411" s="175" t="str">
        <f>F1415</f>
        <v>TRANS_TOTAL</v>
      </c>
      <c r="G1411" s="52" t="str">
        <f>$G$11</f>
        <v>DISTPRI</v>
      </c>
      <c r="H1411" s="50">
        <f t="shared" si="685"/>
        <v>0</v>
      </c>
      <c r="I1411" s="51">
        <f>VLOOKUP(CONCATENATE($F1411," ",$G1411),AllocFactorMatrix,(I$4+1),FALSE)*$E1415</f>
        <v>0</v>
      </c>
      <c r="J1411" s="51">
        <f>VLOOKUP(CONCATENATE($F1411," ",$G1411),AllocFactorMatrix,(J$4+1),FALSE)*$E1415</f>
        <v>0</v>
      </c>
      <c r="K1411" s="51">
        <f>VLOOKUP(CONCATENATE($F1411," ",$G1411),AllocFactorMatrix,(K$4+1),FALSE)*$E1415</f>
        <v>0</v>
      </c>
      <c r="L1411" s="51">
        <f>VLOOKUP(CONCATENATE($F1411," ",$G1411),AllocFactorMatrix,(L$4+1),FALSE)*$E1415</f>
        <v>0</v>
      </c>
      <c r="M1411" s="51">
        <f t="shared" si="686"/>
        <v>0</v>
      </c>
      <c r="N1411" s="51">
        <f>VLOOKUP(CONCATENATE($F1411," ",$G1411),AllocFactorMatrix,(N$4+1),FALSE)*$E1415</f>
        <v>0</v>
      </c>
      <c r="O1411" s="51">
        <f>VLOOKUP(CONCATENATE($F1411," ",$G1411),AllocFactorMatrix,(O$4+1),FALSE)*$E1415</f>
        <v>0</v>
      </c>
      <c r="P1411" s="51">
        <f>VLOOKUP(CONCATENATE($F1411," ",$G1411),AllocFactorMatrix,(P$4+1),FALSE)*$E1415</f>
        <v>0</v>
      </c>
      <c r="Q1411" s="51">
        <f>VLOOKUP(CONCATENATE($F1411," ",$G1411),AllocFactorMatrix,(Q$4+1),FALSE)*$E1415</f>
        <v>0</v>
      </c>
      <c r="R1411" s="51">
        <f t="shared" si="692"/>
        <v>0</v>
      </c>
      <c r="S1411" s="51">
        <f>VLOOKUP(CONCATENATE($F1411," ",$G1411),AllocFactorMatrix,(S$4+1),FALSE)*$E1415</f>
        <v>0</v>
      </c>
      <c r="T1411" s="51">
        <f>VLOOKUP(CONCATENATE($F1411," ",$G1411),AllocFactorMatrix,(T$4+1),FALSE)*$E1415</f>
        <v>0</v>
      </c>
      <c r="U1411" s="51">
        <f>VLOOKUP(CONCATENATE($F1411," ",$G1411),AllocFactorMatrix,(U$4+1),FALSE)*$E1415</f>
        <v>0</v>
      </c>
      <c r="V1411" s="51">
        <f>VLOOKUP(CONCATENATE($F1411," ",$G1411),AllocFactorMatrix,(V$4+1),FALSE)*$E1415</f>
        <v>0</v>
      </c>
      <c r="W1411" s="51">
        <f t="shared" si="693"/>
        <v>0</v>
      </c>
      <c r="X1411" s="51">
        <f>VLOOKUP(CONCATENATE($F1411," ",$G1411),AllocFactorMatrix,(X$4+1),FALSE)*$E1415</f>
        <v>0</v>
      </c>
      <c r="Y1411" s="51">
        <f>VLOOKUP(CONCATENATE($F1411," ",$G1411),AllocFactorMatrix,(Y$4+1),FALSE)*$E1415</f>
        <v>0</v>
      </c>
      <c r="Z1411" s="51">
        <f t="shared" si="687"/>
        <v>0</v>
      </c>
      <c r="AA1411" s="51">
        <f>VLOOKUP(CONCATENATE($F1411," ",$G1411),AllocFactorMatrix,(AA$4+1),FALSE)*$E1415</f>
        <v>0</v>
      </c>
      <c r="AB1411" s="51">
        <f>VLOOKUP(CONCATENATE($F1411," ",$G1411),AllocFactorMatrix,(AB$4+1),FALSE)*$E1415</f>
        <v>0</v>
      </c>
      <c r="AC1411" s="51">
        <f>VLOOKUP(CONCATENATE($F1411," ",$G1411),AllocFactorMatrix,(AC$4+1),FALSE)*$E1415</f>
        <v>0</v>
      </c>
    </row>
    <row r="1412" spans="1:29" s="48" customFormat="1" hidden="1" outlineLevel="1">
      <c r="A1412" s="154"/>
      <c r="B1412" s="97"/>
      <c r="C1412" s="88"/>
      <c r="D1412" s="88"/>
      <c r="F1412" s="175" t="str">
        <f>F1415</f>
        <v>TRANS_TOTAL</v>
      </c>
      <c r="G1412" s="52" t="str">
        <f>$G$12</f>
        <v>DISTSEC</v>
      </c>
      <c r="H1412" s="50">
        <f t="shared" si="685"/>
        <v>0</v>
      </c>
      <c r="I1412" s="51">
        <f>VLOOKUP(CONCATENATE($F1412," ",$G1412),AllocFactorMatrix,(I$4+1),FALSE)*$E1415</f>
        <v>0</v>
      </c>
      <c r="J1412" s="51">
        <f>VLOOKUP(CONCATENATE($F1412," ",$G1412),AllocFactorMatrix,(J$4+1),FALSE)*$E1415</f>
        <v>0</v>
      </c>
      <c r="K1412" s="51">
        <f>VLOOKUP(CONCATENATE($F1412," ",$G1412),AllocFactorMatrix,(K$4+1),FALSE)*$E1415</f>
        <v>0</v>
      </c>
      <c r="L1412" s="51">
        <f>VLOOKUP(CONCATENATE($F1412," ",$G1412),AllocFactorMatrix,(L$4+1),FALSE)*$E1415</f>
        <v>0</v>
      </c>
      <c r="M1412" s="51">
        <f t="shared" si="686"/>
        <v>0</v>
      </c>
      <c r="N1412" s="51">
        <f>VLOOKUP(CONCATENATE($F1412," ",$G1412),AllocFactorMatrix,(N$4+1),FALSE)*$E1415</f>
        <v>0</v>
      </c>
      <c r="O1412" s="51">
        <f>VLOOKUP(CONCATENATE($F1412," ",$G1412),AllocFactorMatrix,(O$4+1),FALSE)*$E1415</f>
        <v>0</v>
      </c>
      <c r="P1412" s="51">
        <f>VLOOKUP(CONCATENATE($F1412," ",$G1412),AllocFactorMatrix,(P$4+1),FALSE)*$E1415</f>
        <v>0</v>
      </c>
      <c r="Q1412" s="51">
        <f>VLOOKUP(CONCATENATE($F1412," ",$G1412),AllocFactorMatrix,(Q$4+1),FALSE)*$E1415</f>
        <v>0</v>
      </c>
      <c r="R1412" s="51">
        <f t="shared" si="692"/>
        <v>0</v>
      </c>
      <c r="S1412" s="51">
        <f>VLOOKUP(CONCATENATE($F1412," ",$G1412),AllocFactorMatrix,(S$4+1),FALSE)*$E1415</f>
        <v>0</v>
      </c>
      <c r="T1412" s="51">
        <f>VLOOKUP(CONCATENATE($F1412," ",$G1412),AllocFactorMatrix,(T$4+1),FALSE)*$E1415</f>
        <v>0</v>
      </c>
      <c r="U1412" s="51">
        <f>VLOOKUP(CONCATENATE($F1412," ",$G1412),AllocFactorMatrix,(U$4+1),FALSE)*$E1415</f>
        <v>0</v>
      </c>
      <c r="V1412" s="51">
        <f>VLOOKUP(CONCATENATE($F1412," ",$G1412),AllocFactorMatrix,(V$4+1),FALSE)*$E1415</f>
        <v>0</v>
      </c>
      <c r="W1412" s="51">
        <f t="shared" si="693"/>
        <v>0</v>
      </c>
      <c r="X1412" s="51">
        <f>VLOOKUP(CONCATENATE($F1412," ",$G1412),AllocFactorMatrix,(X$4+1),FALSE)*$E1415</f>
        <v>0</v>
      </c>
      <c r="Y1412" s="51">
        <f>VLOOKUP(CONCATENATE($F1412," ",$G1412),AllocFactorMatrix,(Y$4+1),FALSE)*$E1415</f>
        <v>0</v>
      </c>
      <c r="Z1412" s="51">
        <f t="shared" si="687"/>
        <v>0</v>
      </c>
      <c r="AA1412" s="51">
        <f>VLOOKUP(CONCATENATE($F1412," ",$G1412),AllocFactorMatrix,(AA$4+1),FALSE)*$E1415</f>
        <v>0</v>
      </c>
      <c r="AB1412" s="51">
        <f>VLOOKUP(CONCATENATE($F1412," ",$G1412),AllocFactorMatrix,(AB$4+1),FALSE)*$E1415</f>
        <v>0</v>
      </c>
      <c r="AC1412" s="51">
        <f>VLOOKUP(CONCATENATE($F1412," ",$G1412),AllocFactorMatrix,(AC$4+1),FALSE)*$E1415</f>
        <v>0</v>
      </c>
    </row>
    <row r="1413" spans="1:29" s="48" customFormat="1" hidden="1" outlineLevel="1">
      <c r="A1413" s="154"/>
      <c r="B1413" s="97"/>
      <c r="C1413" s="88"/>
      <c r="D1413" s="88"/>
      <c r="F1413" s="175" t="str">
        <f>F1415</f>
        <v>TRANS_TOTAL</v>
      </c>
      <c r="G1413" s="52" t="str">
        <f>$G$13</f>
        <v>ENERGY</v>
      </c>
      <c r="H1413" s="50">
        <f t="shared" si="685"/>
        <v>0</v>
      </c>
      <c r="I1413" s="51">
        <f>VLOOKUP(CONCATENATE($F1413," ",$G1413),AllocFactorMatrix,(I$4+1),FALSE)*$E1415</f>
        <v>0</v>
      </c>
      <c r="J1413" s="51">
        <f>VLOOKUP(CONCATENATE($F1413," ",$G1413),AllocFactorMatrix,(J$4+1),FALSE)*$E1415</f>
        <v>0</v>
      </c>
      <c r="K1413" s="51">
        <f>VLOOKUP(CONCATENATE($F1413," ",$G1413),AllocFactorMatrix,(K$4+1),FALSE)*$E1415</f>
        <v>0</v>
      </c>
      <c r="L1413" s="51">
        <f>VLOOKUP(CONCATENATE($F1413," ",$G1413),AllocFactorMatrix,(L$4+1),FALSE)*$E1415</f>
        <v>0</v>
      </c>
      <c r="M1413" s="51">
        <f t="shared" si="686"/>
        <v>0</v>
      </c>
      <c r="N1413" s="51">
        <f>VLOOKUP(CONCATENATE($F1413," ",$G1413),AllocFactorMatrix,(N$4+1),FALSE)*$E1415</f>
        <v>0</v>
      </c>
      <c r="O1413" s="51">
        <f>VLOOKUP(CONCATENATE($F1413," ",$G1413),AllocFactorMatrix,(O$4+1),FALSE)*$E1415</f>
        <v>0</v>
      </c>
      <c r="P1413" s="51">
        <f>VLOOKUP(CONCATENATE($F1413," ",$G1413),AllocFactorMatrix,(P$4+1),FALSE)*$E1415</f>
        <v>0</v>
      </c>
      <c r="Q1413" s="51">
        <f>VLOOKUP(CONCATENATE($F1413," ",$G1413),AllocFactorMatrix,(Q$4+1),FALSE)*$E1415</f>
        <v>0</v>
      </c>
      <c r="R1413" s="51">
        <f t="shared" si="692"/>
        <v>0</v>
      </c>
      <c r="S1413" s="51">
        <f>VLOOKUP(CONCATENATE($F1413," ",$G1413),AllocFactorMatrix,(S$4+1),FALSE)*$E1415</f>
        <v>0</v>
      </c>
      <c r="T1413" s="51">
        <f>VLOOKUP(CONCATENATE($F1413," ",$G1413),AllocFactorMatrix,(T$4+1),FALSE)*$E1415</f>
        <v>0</v>
      </c>
      <c r="U1413" s="51">
        <f>VLOOKUP(CONCATENATE($F1413," ",$G1413),AllocFactorMatrix,(U$4+1),FALSE)*$E1415</f>
        <v>0</v>
      </c>
      <c r="V1413" s="51">
        <f>VLOOKUP(CONCATENATE($F1413," ",$G1413),AllocFactorMatrix,(V$4+1),FALSE)*$E1415</f>
        <v>0</v>
      </c>
      <c r="W1413" s="51">
        <f t="shared" si="693"/>
        <v>0</v>
      </c>
      <c r="X1413" s="51">
        <f>VLOOKUP(CONCATENATE($F1413," ",$G1413),AllocFactorMatrix,(X$4+1),FALSE)*$E1415</f>
        <v>0</v>
      </c>
      <c r="Y1413" s="51">
        <f>VLOOKUP(CONCATENATE($F1413," ",$G1413),AllocFactorMatrix,(Y$4+1),FALSE)*$E1415</f>
        <v>0</v>
      </c>
      <c r="Z1413" s="51">
        <f t="shared" si="687"/>
        <v>0</v>
      </c>
      <c r="AA1413" s="51">
        <f>VLOOKUP(CONCATENATE($F1413," ",$G1413),AllocFactorMatrix,(AA$4+1),FALSE)*$E1415</f>
        <v>0</v>
      </c>
      <c r="AB1413" s="51">
        <f>VLOOKUP(CONCATENATE($F1413," ",$G1413),AllocFactorMatrix,(AB$4+1),FALSE)*$E1415</f>
        <v>0</v>
      </c>
      <c r="AC1413" s="51">
        <f>VLOOKUP(CONCATENATE($F1413," ",$G1413),AllocFactorMatrix,(AC$4+1),FALSE)*$E1415</f>
        <v>0</v>
      </c>
    </row>
    <row r="1414" spans="1:29" s="48" customFormat="1" hidden="1" outlineLevel="1">
      <c r="A1414" s="154"/>
      <c r="B1414" s="97"/>
      <c r="C1414" s="88"/>
      <c r="D1414" s="88"/>
      <c r="F1414" s="175" t="str">
        <f>F1415</f>
        <v>TRANS_TOTAL</v>
      </c>
      <c r="G1414" s="52" t="str">
        <f>$G$14</f>
        <v>CUSTOMER</v>
      </c>
      <c r="H1414" s="50">
        <f t="shared" si="685"/>
        <v>0</v>
      </c>
      <c r="I1414" s="51">
        <f>VLOOKUP(CONCATENATE($F1414," ",$G1414),AllocFactorMatrix,(I$4+1),FALSE)*$E1415</f>
        <v>0</v>
      </c>
      <c r="J1414" s="51">
        <f>VLOOKUP(CONCATENATE($F1414," ",$G1414),AllocFactorMatrix,(J$4+1),FALSE)*$E1415</f>
        <v>0</v>
      </c>
      <c r="K1414" s="51">
        <f>VLOOKUP(CONCATENATE($F1414," ",$G1414),AllocFactorMatrix,(K$4+1),FALSE)*$E1415</f>
        <v>0</v>
      </c>
      <c r="L1414" s="51">
        <f>VLOOKUP(CONCATENATE($F1414," ",$G1414),AllocFactorMatrix,(L$4+1),FALSE)*$E1415</f>
        <v>0</v>
      </c>
      <c r="M1414" s="51">
        <f t="shared" si="686"/>
        <v>0</v>
      </c>
      <c r="N1414" s="51">
        <f>VLOOKUP(CONCATENATE($F1414," ",$G1414),AllocFactorMatrix,(N$4+1),FALSE)*$E1415</f>
        <v>0</v>
      </c>
      <c r="O1414" s="51">
        <f>VLOOKUP(CONCATENATE($F1414," ",$G1414),AllocFactorMatrix,(O$4+1),FALSE)*$E1415</f>
        <v>0</v>
      </c>
      <c r="P1414" s="51">
        <f>VLOOKUP(CONCATENATE($F1414," ",$G1414),AllocFactorMatrix,(P$4+1),FALSE)*$E1415</f>
        <v>0</v>
      </c>
      <c r="Q1414" s="51">
        <f>VLOOKUP(CONCATENATE($F1414," ",$G1414),AllocFactorMatrix,(Q$4+1),FALSE)*$E1415</f>
        <v>0</v>
      </c>
      <c r="R1414" s="51">
        <f t="shared" si="692"/>
        <v>0</v>
      </c>
      <c r="S1414" s="51">
        <f>VLOOKUP(CONCATENATE($F1414," ",$G1414),AllocFactorMatrix,(S$4+1),FALSE)*$E1415</f>
        <v>0</v>
      </c>
      <c r="T1414" s="51">
        <f>VLOOKUP(CONCATENATE($F1414," ",$G1414),AllocFactorMatrix,(T$4+1),FALSE)*$E1415</f>
        <v>0</v>
      </c>
      <c r="U1414" s="51">
        <f>VLOOKUP(CONCATENATE($F1414," ",$G1414),AllocFactorMatrix,(U$4+1),FALSE)*$E1415</f>
        <v>0</v>
      </c>
      <c r="V1414" s="51">
        <f>VLOOKUP(CONCATENATE($F1414," ",$G1414),AllocFactorMatrix,(V$4+1),FALSE)*$E1415</f>
        <v>0</v>
      </c>
      <c r="W1414" s="51">
        <f t="shared" si="693"/>
        <v>0</v>
      </c>
      <c r="X1414" s="51">
        <f>VLOOKUP(CONCATENATE($F1414," ",$G1414),AllocFactorMatrix,(X$4+1),FALSE)*$E1415</f>
        <v>0</v>
      </c>
      <c r="Y1414" s="51">
        <f>VLOOKUP(CONCATENATE($F1414," ",$G1414),AllocFactorMatrix,(Y$4+1),FALSE)*$E1415</f>
        <v>0</v>
      </c>
      <c r="Z1414" s="51">
        <f t="shared" si="687"/>
        <v>0</v>
      </c>
      <c r="AA1414" s="51">
        <f>VLOOKUP(CONCATENATE($F1414," ",$G1414),AllocFactorMatrix,(AA$4+1),FALSE)*$E1415</f>
        <v>0</v>
      </c>
      <c r="AB1414" s="51">
        <f>VLOOKUP(CONCATENATE($F1414," ",$G1414),AllocFactorMatrix,(AB$4+1),FALSE)*$E1415</f>
        <v>0</v>
      </c>
      <c r="AC1414" s="51">
        <f>VLOOKUP(CONCATENATE($F1414," ",$G1414),AllocFactorMatrix,(AC$4+1),FALSE)*$E1415</f>
        <v>0</v>
      </c>
    </row>
    <row r="1415" spans="1:29" s="48" customFormat="1" collapsed="1">
      <c r="A1415" s="154"/>
      <c r="B1415" s="97"/>
      <c r="C1415" s="88"/>
      <c r="D1415" s="88" t="s">
        <v>489</v>
      </c>
      <c r="E1415" s="60">
        <v>595011</v>
      </c>
      <c r="F1415" s="94" t="s">
        <v>191</v>
      </c>
      <c r="G1415" s="52" t="str">
        <f>$G$15</f>
        <v>TOTAL</v>
      </c>
      <c r="H1415" s="50">
        <f t="shared" si="685"/>
        <v>595010.99999999977</v>
      </c>
      <c r="I1415" s="51">
        <f>VLOOKUP(CONCATENATE($F1415," ",$G1415),AllocFactorMatrix,(I$4+1),FALSE)*$E1415</f>
        <v>305622.10556807125</v>
      </c>
      <c r="J1415" s="51">
        <f>VLOOKUP(CONCATENATE($F1415," ",$G1415),AllocFactorMatrix,(J$4+1),FALSE)*$E1415</f>
        <v>71351.393909164137</v>
      </c>
      <c r="K1415" s="51">
        <f>VLOOKUP(CONCATENATE($F1415," ",$G1415),AllocFactorMatrix,(K$4+1),FALSE)*$E1415</f>
        <v>993.08223520176705</v>
      </c>
      <c r="L1415" s="51">
        <f>VLOOKUP(CONCATENATE($F1415," ",$G1415),AllocFactorMatrix,(L$4+1),FALSE)*$E1415</f>
        <v>147.32389441691706</v>
      </c>
      <c r="M1415" s="51">
        <f t="shared" si="686"/>
        <v>72491.800038782822</v>
      </c>
      <c r="N1415" s="51">
        <f>VLOOKUP(CONCATENATE($F1415," ",$G1415),AllocFactorMatrix,(N$4+1),FALSE)*$E1415</f>
        <v>42201.700216901212</v>
      </c>
      <c r="O1415" s="51">
        <f>VLOOKUP(CONCATENATE($F1415," ",$G1415),AllocFactorMatrix,(O$4+1),FALSE)*$E1415</f>
        <v>7566.6887556172342</v>
      </c>
      <c r="P1415" s="51">
        <f>VLOOKUP(CONCATENATE($F1415," ",$G1415),AllocFactorMatrix,(P$4+1),FALSE)*$E1415</f>
        <v>1630.3337449855644</v>
      </c>
      <c r="Q1415" s="51">
        <f>VLOOKUP(CONCATENATE($F1415," ",$G1415),AllocFactorMatrix,(Q$4+1),FALSE)*$E1415</f>
        <v>45.901823107554868</v>
      </c>
      <c r="R1415" s="51">
        <f t="shared" si="692"/>
        <v>51444.62454061157</v>
      </c>
      <c r="S1415" s="51">
        <f>VLOOKUP(CONCATENATE($F1415," ",$G1415),AllocFactorMatrix,(S$4+1),FALSE)*$E1415</f>
        <v>1978.1488376705549</v>
      </c>
      <c r="T1415" s="51">
        <f>VLOOKUP(CONCATENATE($F1415," ",$G1415),AllocFactorMatrix,(T$4+1),FALSE)*$E1415</f>
        <v>26919.826966948654</v>
      </c>
      <c r="U1415" s="51">
        <f>VLOOKUP(CONCATENATE($F1415," ",$G1415),AllocFactorMatrix,(U$4+1),FALSE)*$E1415</f>
        <v>109210.23751362314</v>
      </c>
      <c r="V1415" s="51">
        <f>VLOOKUP(CONCATENATE($F1415," ",$G1415),AllocFactorMatrix,(V$4+1),FALSE)*$E1415</f>
        <v>14735.272077277687</v>
      </c>
      <c r="W1415" s="51">
        <f t="shared" si="693"/>
        <v>152843.48539552002</v>
      </c>
      <c r="X1415" s="51">
        <f>VLOOKUP(CONCATENATE($F1415," ",$G1415),AllocFactorMatrix,(X$4+1),FALSE)*$E1415</f>
        <v>11579.628527052098</v>
      </c>
      <c r="Y1415" s="51">
        <f>VLOOKUP(CONCATENATE($F1415," ",$G1415),AllocFactorMatrix,(Y$4+1),FALSE)*$E1415</f>
        <v>231.53446731802791</v>
      </c>
      <c r="Z1415" s="51">
        <f t="shared" si="687"/>
        <v>11811.162994370126</v>
      </c>
      <c r="AA1415" s="51">
        <f>VLOOKUP(CONCATENATE($F1415," ",$G1415),AllocFactorMatrix,(AA$4+1),FALSE)*$E1415</f>
        <v>153.0116083698162</v>
      </c>
      <c r="AB1415" s="51">
        <f>VLOOKUP(CONCATENATE($F1415," ",$G1415),AllocFactorMatrix,(AB$4+1),FALSE)*$E1415</f>
        <v>535.03764727519103</v>
      </c>
      <c r="AC1415" s="51">
        <f>VLOOKUP(CONCATENATE($F1415," ",$G1415),AllocFactorMatrix,(AC$4+1),FALSE)*$E1415</f>
        <v>109.77220699914008</v>
      </c>
    </row>
    <row r="1416" spans="1:29" s="48" customFormat="1" hidden="1" outlineLevel="1">
      <c r="A1416" s="154"/>
      <c r="B1416" s="97"/>
      <c r="C1416" s="88"/>
      <c r="D1416" s="88"/>
      <c r="F1416" s="175" t="str">
        <f>F1423</f>
        <v>TRANS_TOTAL</v>
      </c>
      <c r="G1416" s="52" t="str">
        <f>$G$8</f>
        <v>PRODUCTION</v>
      </c>
      <c r="H1416" s="50">
        <f t="shared" si="685"/>
        <v>0</v>
      </c>
      <c r="I1416" s="51">
        <f>VLOOKUP(CONCATENATE($F1416," ",$G1416),AllocFactorMatrix,(I$4+1),FALSE)*$E1423</f>
        <v>0</v>
      </c>
      <c r="J1416" s="51">
        <f>VLOOKUP(CONCATENATE($F1416," ",$G1416),AllocFactorMatrix,(J$4+1),FALSE)*$E1423</f>
        <v>0</v>
      </c>
      <c r="K1416" s="51">
        <f>VLOOKUP(CONCATENATE($F1416," ",$G1416),AllocFactorMatrix,(K$4+1),FALSE)*$E1423</f>
        <v>0</v>
      </c>
      <c r="L1416" s="51">
        <f>VLOOKUP(CONCATENATE($F1416," ",$G1416),AllocFactorMatrix,(L$4+1),FALSE)*$E1423</f>
        <v>0</v>
      </c>
      <c r="M1416" s="51">
        <f t="shared" si="686"/>
        <v>0</v>
      </c>
      <c r="N1416" s="51">
        <f>VLOOKUP(CONCATENATE($F1416," ",$G1416),AllocFactorMatrix,(N$4+1),FALSE)*$E1423</f>
        <v>0</v>
      </c>
      <c r="O1416" s="51">
        <f>VLOOKUP(CONCATENATE($F1416," ",$G1416),AllocFactorMatrix,(O$4+1),FALSE)*$E1423</f>
        <v>0</v>
      </c>
      <c r="P1416" s="51">
        <f>VLOOKUP(CONCATENATE($F1416," ",$G1416),AllocFactorMatrix,(P$4+1),FALSE)*$E1423</f>
        <v>0</v>
      </c>
      <c r="Q1416" s="51">
        <f>VLOOKUP(CONCATENATE($F1416," ",$G1416),AllocFactorMatrix,(Q$4+1),FALSE)*$E1423</f>
        <v>0</v>
      </c>
      <c r="R1416" s="51">
        <f>SUBTOTAL(9,N1416:Q1416)</f>
        <v>0</v>
      </c>
      <c r="S1416" s="51">
        <f>VLOOKUP(CONCATENATE($F1416," ",$G1416),AllocFactorMatrix,(S$4+1),FALSE)*$E1423</f>
        <v>0</v>
      </c>
      <c r="T1416" s="51">
        <f>VLOOKUP(CONCATENATE($F1416," ",$G1416),AllocFactorMatrix,(T$4+1),FALSE)*$E1423</f>
        <v>0</v>
      </c>
      <c r="U1416" s="51">
        <f>VLOOKUP(CONCATENATE($F1416," ",$G1416),AllocFactorMatrix,(U$4+1),FALSE)*$E1423</f>
        <v>0</v>
      </c>
      <c r="V1416" s="51">
        <f>VLOOKUP(CONCATENATE($F1416," ",$G1416),AllocFactorMatrix,(V$4+1),FALSE)*$E1423</f>
        <v>0</v>
      </c>
      <c r="W1416" s="51">
        <f>SUBTOTAL(9,S1416:V1416)</f>
        <v>0</v>
      </c>
      <c r="X1416" s="51">
        <f>VLOOKUP(CONCATENATE($F1416," ",$G1416),AllocFactorMatrix,(X$4+1),FALSE)*$E1423</f>
        <v>0</v>
      </c>
      <c r="Y1416" s="51">
        <f>VLOOKUP(CONCATENATE($F1416," ",$G1416),AllocFactorMatrix,(Y$4+1),FALSE)*$E1423</f>
        <v>0</v>
      </c>
      <c r="Z1416" s="51">
        <f t="shared" si="687"/>
        <v>0</v>
      </c>
      <c r="AA1416" s="51">
        <f>VLOOKUP(CONCATENATE($F1416," ",$G1416),AllocFactorMatrix,(AA$4+1),FALSE)*$E1423</f>
        <v>0</v>
      </c>
      <c r="AB1416" s="51">
        <f>VLOOKUP(CONCATENATE($F1416," ",$G1416),AllocFactorMatrix,(AB$4+1),FALSE)*$E1423</f>
        <v>0</v>
      </c>
      <c r="AC1416" s="51">
        <f>VLOOKUP(CONCATENATE($F1416," ",$G1416),AllocFactorMatrix,(AC$4+1),FALSE)*$E1423</f>
        <v>0</v>
      </c>
    </row>
    <row r="1417" spans="1:29" s="48" customFormat="1" hidden="1" outlineLevel="1">
      <c r="A1417" s="154"/>
      <c r="B1417" s="97"/>
      <c r="C1417" s="88"/>
      <c r="D1417" s="88"/>
      <c r="F1417" s="175" t="str">
        <f>F1423</f>
        <v>TRANS_TOTAL</v>
      </c>
      <c r="G1417" s="52" t="str">
        <f>$G$9</f>
        <v>BULKTRAN</v>
      </c>
      <c r="H1417" s="50">
        <f t="shared" si="685"/>
        <v>4681867.8509999998</v>
      </c>
      <c r="I1417" s="51">
        <f>VLOOKUP(CONCATENATE($F1417," ",$G1417),AllocFactorMatrix,(I$4+1),FALSE)*$E1423</f>
        <v>2408287.1825909116</v>
      </c>
      <c r="J1417" s="51">
        <f>VLOOKUP(CONCATENATE($F1417," ",$G1417),AllocFactorMatrix,(J$4+1),FALSE)*$E1423</f>
        <v>561612.94123897527</v>
      </c>
      <c r="K1417" s="51">
        <f>VLOOKUP(CONCATENATE($F1417," ",$G1417),AllocFactorMatrix,(K$4+1),FALSE)*$E1423</f>
        <v>7808.6437191315499</v>
      </c>
      <c r="L1417" s="51">
        <f>VLOOKUP(CONCATENATE($F1417," ",$G1417),AllocFactorMatrix,(L$4+1),FALSE)*$E1423</f>
        <v>1087.5387596693495</v>
      </c>
      <c r="M1417" s="51">
        <f t="shared" si="686"/>
        <v>570509.12371777627</v>
      </c>
      <c r="N1417" s="51">
        <f>VLOOKUP(CONCATENATE($F1417," ",$G1417),AllocFactorMatrix,(N$4+1),FALSE)*$E1423</f>
        <v>334276.62625229108</v>
      </c>
      <c r="O1417" s="51">
        <f>VLOOKUP(CONCATENATE($F1417," ",$G1417),AllocFactorMatrix,(O$4+1),FALSE)*$E1423</f>
        <v>59899.55862123843</v>
      </c>
      <c r="P1417" s="51">
        <f>VLOOKUP(CONCATENATE($F1417," ",$G1417),AllocFactorMatrix,(P$4+1),FALSE)*$E1423</f>
        <v>12147.019224469701</v>
      </c>
      <c r="Q1417" s="51">
        <f>VLOOKUP(CONCATENATE($F1417," ",$G1417),AllocFactorMatrix,(Q$4+1),FALSE)*$E1423</f>
        <v>461.27756190027452</v>
      </c>
      <c r="R1417" s="51">
        <f t="shared" ref="R1417:R1423" si="694">SUBTOTAL(9,N1417:Q1417)</f>
        <v>406784.48165989952</v>
      </c>
      <c r="S1417" s="51">
        <f>VLOOKUP(CONCATENATE($F1417," ",$G1417),AllocFactorMatrix,(S$4+1),FALSE)*$E1423</f>
        <v>15830.3959515885</v>
      </c>
      <c r="T1417" s="51">
        <f>VLOOKUP(CONCATENATE($F1417," ",$G1417),AllocFactorMatrix,(T$4+1),FALSE)*$E1423</f>
        <v>213719.48660240744</v>
      </c>
      <c r="U1417" s="51">
        <f>VLOOKUP(CONCATENATE($F1417," ",$G1417),AllocFactorMatrix,(U$4+1),FALSE)*$E1423</f>
        <v>817391.2428758156</v>
      </c>
      <c r="V1417" s="51">
        <f>VLOOKUP(CONCATENATE($F1417," ",$G1417),AllocFactorMatrix,(V$4+1),FALSE)*$E1423</f>
        <v>148078.00469748958</v>
      </c>
      <c r="W1417" s="51">
        <f t="shared" ref="W1417:W1423" si="695">SUBTOTAL(9,S1417:V1417)</f>
        <v>1195019.1301273012</v>
      </c>
      <c r="X1417" s="51">
        <f>VLOOKUP(CONCATENATE($F1417," ",$G1417),AllocFactorMatrix,(X$4+1),FALSE)*$E1423</f>
        <v>91745.43388408226</v>
      </c>
      <c r="Y1417" s="51">
        <f>VLOOKUP(CONCATENATE($F1417," ",$G1417),AllocFactorMatrix,(Y$4+1),FALSE)*$E1423</f>
        <v>1832.3916319094219</v>
      </c>
      <c r="Z1417" s="51">
        <f t="shared" si="687"/>
        <v>93577.825515991688</v>
      </c>
      <c r="AA1417" s="51">
        <f>VLOOKUP(CONCATENATE($F1417," ",$G1417),AllocFactorMatrix,(AA$4+1),FALSE)*$E1423</f>
        <v>1210.2706990189463</v>
      </c>
      <c r="AB1417" s="51">
        <f>VLOOKUP(CONCATENATE($F1417," ",$G1417),AllocFactorMatrix,(AB$4+1),FALSE)*$E1423</f>
        <v>5376.7115280294574</v>
      </c>
      <c r="AC1417" s="51">
        <f>VLOOKUP(CONCATENATE($F1417," ",$G1417),AllocFactorMatrix,(AC$4+1),FALSE)*$E1423</f>
        <v>1103.1251610710344</v>
      </c>
    </row>
    <row r="1418" spans="1:29" s="48" customFormat="1" hidden="1" outlineLevel="1">
      <c r="A1418" s="154"/>
      <c r="B1418" s="97"/>
      <c r="C1418" s="88"/>
      <c r="D1418" s="88"/>
      <c r="F1418" s="175" t="str">
        <f>F1423</f>
        <v>TRANS_TOTAL</v>
      </c>
      <c r="G1418" s="52" t="str">
        <f>$G$10</f>
        <v>SUBTRAN</v>
      </c>
      <c r="H1418" s="50">
        <f t="shared" si="685"/>
        <v>1297529.1489999995</v>
      </c>
      <c r="I1418" s="51">
        <f>VLOOKUP(CONCATENATE($F1418," ",$G1418),AllocFactorMatrix,(I$4+1),FALSE)*$E1423</f>
        <v>662976.88003550773</v>
      </c>
      <c r="J1418" s="51">
        <f>VLOOKUP(CONCATENATE($F1418," ",$G1418),AllocFactorMatrix,(J$4+1),FALSE)*$E1423</f>
        <v>155412.98044360595</v>
      </c>
      <c r="K1418" s="51">
        <f>VLOOKUP(CONCATENATE($F1418," ",$G1418),AllocFactorMatrix,(K$4+1),FALSE)*$E1423</f>
        <v>2171.0590727811045</v>
      </c>
      <c r="L1418" s="51">
        <f>VLOOKUP(CONCATENATE($F1418," ",$G1418),AllocFactorMatrix,(L$4+1),FALSE)*$E1423</f>
        <v>392.95160488665124</v>
      </c>
      <c r="M1418" s="51">
        <f t="shared" si="686"/>
        <v>157976.99112127369</v>
      </c>
      <c r="N1418" s="51">
        <f>VLOOKUP(CONCATENATE($F1418," ",$G1418),AllocFactorMatrix,(N$4+1),FALSE)*$E1423</f>
        <v>89817.583219195105</v>
      </c>
      <c r="O1418" s="51">
        <f>VLOOKUP(CONCATENATE($F1418," ",$G1418),AllocFactorMatrix,(O$4+1),FALSE)*$E1423</f>
        <v>16139.76845888517</v>
      </c>
      <c r="P1418" s="51">
        <f>VLOOKUP(CONCATENATE($F1418," ",$G1418),AllocFactorMatrix,(P$4+1),FALSE)*$E1423</f>
        <v>4236.5647828267165</v>
      </c>
      <c r="Q1418" s="51">
        <f>VLOOKUP(CONCATENATE($F1418," ",$G1418),AllocFactorMatrix,(Q$4+1),FALSE)*$E1423</f>
        <v>0</v>
      </c>
      <c r="R1418" s="51">
        <f t="shared" si="694"/>
        <v>110193.91646090698</v>
      </c>
      <c r="S1418" s="51">
        <f>VLOOKUP(CONCATENATE($F1418," ",$G1418),AllocFactorMatrix,(S$4+1),FALSE)*$E1423</f>
        <v>4048.4587679390438</v>
      </c>
      <c r="T1418" s="51">
        <f>VLOOKUP(CONCATENATE($F1418," ",$G1418),AllocFactorMatrix,(T$4+1),FALSE)*$E1423</f>
        <v>56803.802221987215</v>
      </c>
      <c r="U1418" s="51">
        <f>VLOOKUP(CONCATENATE($F1418," ",$G1418),AllocFactorMatrix,(U$4+1),FALSE)*$E1423</f>
        <v>280086.56267441052</v>
      </c>
      <c r="V1418" s="51">
        <f>VLOOKUP(CONCATENATE($F1418," ",$G1418),AllocFactorMatrix,(V$4+1),FALSE)*$E1423</f>
        <v>0</v>
      </c>
      <c r="W1418" s="51">
        <f t="shared" si="695"/>
        <v>340938.82366433681</v>
      </c>
      <c r="X1418" s="51">
        <f>VLOOKUP(CONCATENATE($F1418," ",$G1418),AllocFactorMatrix,(X$4+1),FALSE)*$E1423</f>
        <v>24620.811573177751</v>
      </c>
      <c r="Y1418" s="51">
        <f>VLOOKUP(CONCATENATE($F1418," ",$G1418),AllocFactorMatrix,(Y$4+1),FALSE)*$E1423</f>
        <v>494.34938511045561</v>
      </c>
      <c r="Z1418" s="51">
        <f t="shared" si="687"/>
        <v>25115.160958288205</v>
      </c>
      <c r="AA1418" s="51">
        <f>VLOOKUP(CONCATENATE($F1418," ",$G1418),AllocFactorMatrix,(AA$4+1),FALSE)*$E1423</f>
        <v>327.37675968627724</v>
      </c>
      <c r="AB1418" s="51">
        <f>VLOOKUP(CONCATENATE($F1418," ",$G1418),AllocFactorMatrix,(AB$4+1),FALSE)*$E1423</f>
        <v>0</v>
      </c>
      <c r="AC1418" s="51">
        <f>VLOOKUP(CONCATENATE($F1418," ",$G1418),AllocFactorMatrix,(AC$4+1),FALSE)*$E1423</f>
        <v>0</v>
      </c>
    </row>
    <row r="1419" spans="1:29" s="48" customFormat="1" hidden="1" outlineLevel="1">
      <c r="A1419" s="154"/>
      <c r="B1419" s="97"/>
      <c r="C1419" s="88"/>
      <c r="D1419" s="88"/>
      <c r="F1419" s="175" t="str">
        <f>F1423</f>
        <v>TRANS_TOTAL</v>
      </c>
      <c r="G1419" s="52" t="str">
        <f>$G$11</f>
        <v>DISTPRI</v>
      </c>
      <c r="H1419" s="50">
        <f t="shared" si="685"/>
        <v>0</v>
      </c>
      <c r="I1419" s="51">
        <f>VLOOKUP(CONCATENATE($F1419," ",$G1419),AllocFactorMatrix,(I$4+1),FALSE)*$E1423</f>
        <v>0</v>
      </c>
      <c r="J1419" s="51">
        <f>VLOOKUP(CONCATENATE($F1419," ",$G1419),AllocFactorMatrix,(J$4+1),FALSE)*$E1423</f>
        <v>0</v>
      </c>
      <c r="K1419" s="51">
        <f>VLOOKUP(CONCATENATE($F1419," ",$G1419),AllocFactorMatrix,(K$4+1),FALSE)*$E1423</f>
        <v>0</v>
      </c>
      <c r="L1419" s="51">
        <f>VLOOKUP(CONCATENATE($F1419," ",$G1419),AllocFactorMatrix,(L$4+1),FALSE)*$E1423</f>
        <v>0</v>
      </c>
      <c r="M1419" s="51">
        <f t="shared" si="686"/>
        <v>0</v>
      </c>
      <c r="N1419" s="51">
        <f>VLOOKUP(CONCATENATE($F1419," ",$G1419),AllocFactorMatrix,(N$4+1),FALSE)*$E1423</f>
        <v>0</v>
      </c>
      <c r="O1419" s="51">
        <f>VLOOKUP(CONCATENATE($F1419," ",$G1419),AllocFactorMatrix,(O$4+1),FALSE)*$E1423</f>
        <v>0</v>
      </c>
      <c r="P1419" s="51">
        <f>VLOOKUP(CONCATENATE($F1419," ",$G1419),AllocFactorMatrix,(P$4+1),FALSE)*$E1423</f>
        <v>0</v>
      </c>
      <c r="Q1419" s="51">
        <f>VLOOKUP(CONCATENATE($F1419," ",$G1419),AllocFactorMatrix,(Q$4+1),FALSE)*$E1423</f>
        <v>0</v>
      </c>
      <c r="R1419" s="51">
        <f t="shared" si="694"/>
        <v>0</v>
      </c>
      <c r="S1419" s="51">
        <f>VLOOKUP(CONCATENATE($F1419," ",$G1419),AllocFactorMatrix,(S$4+1),FALSE)*$E1423</f>
        <v>0</v>
      </c>
      <c r="T1419" s="51">
        <f>VLOOKUP(CONCATENATE($F1419," ",$G1419),AllocFactorMatrix,(T$4+1),FALSE)*$E1423</f>
        <v>0</v>
      </c>
      <c r="U1419" s="51">
        <f>VLOOKUP(CONCATENATE($F1419," ",$G1419),AllocFactorMatrix,(U$4+1),FALSE)*$E1423</f>
        <v>0</v>
      </c>
      <c r="V1419" s="51">
        <f>VLOOKUP(CONCATENATE($F1419," ",$G1419),AllocFactorMatrix,(V$4+1),FALSE)*$E1423</f>
        <v>0</v>
      </c>
      <c r="W1419" s="51">
        <f t="shared" si="695"/>
        <v>0</v>
      </c>
      <c r="X1419" s="51">
        <f>VLOOKUP(CONCATENATE($F1419," ",$G1419),AllocFactorMatrix,(X$4+1),FALSE)*$E1423</f>
        <v>0</v>
      </c>
      <c r="Y1419" s="51">
        <f>VLOOKUP(CONCATENATE($F1419," ",$G1419),AllocFactorMatrix,(Y$4+1),FALSE)*$E1423</f>
        <v>0</v>
      </c>
      <c r="Z1419" s="51">
        <f t="shared" si="687"/>
        <v>0</v>
      </c>
      <c r="AA1419" s="51">
        <f>VLOOKUP(CONCATENATE($F1419," ",$G1419),AllocFactorMatrix,(AA$4+1),FALSE)*$E1423</f>
        <v>0</v>
      </c>
      <c r="AB1419" s="51">
        <f>VLOOKUP(CONCATENATE($F1419," ",$G1419),AllocFactorMatrix,(AB$4+1),FALSE)*$E1423</f>
        <v>0</v>
      </c>
      <c r="AC1419" s="51">
        <f>VLOOKUP(CONCATENATE($F1419," ",$G1419),AllocFactorMatrix,(AC$4+1),FALSE)*$E1423</f>
        <v>0</v>
      </c>
    </row>
    <row r="1420" spans="1:29" s="48" customFormat="1" hidden="1" outlineLevel="1">
      <c r="A1420" s="154"/>
      <c r="B1420" s="97"/>
      <c r="C1420" s="88"/>
      <c r="D1420" s="88"/>
      <c r="F1420" s="175" t="str">
        <f>F1423</f>
        <v>TRANS_TOTAL</v>
      </c>
      <c r="G1420" s="52" t="str">
        <f>$G$12</f>
        <v>DISTSEC</v>
      </c>
      <c r="H1420" s="50">
        <f t="shared" si="685"/>
        <v>0</v>
      </c>
      <c r="I1420" s="51">
        <f>VLOOKUP(CONCATENATE($F1420," ",$G1420),AllocFactorMatrix,(I$4+1),FALSE)*$E1423</f>
        <v>0</v>
      </c>
      <c r="J1420" s="51">
        <f>VLOOKUP(CONCATENATE($F1420," ",$G1420),AllocFactorMatrix,(J$4+1),FALSE)*$E1423</f>
        <v>0</v>
      </c>
      <c r="K1420" s="51">
        <f>VLOOKUP(CONCATENATE($F1420," ",$G1420),AllocFactorMatrix,(K$4+1),FALSE)*$E1423</f>
        <v>0</v>
      </c>
      <c r="L1420" s="51">
        <f>VLOOKUP(CONCATENATE($F1420," ",$G1420),AllocFactorMatrix,(L$4+1),FALSE)*$E1423</f>
        <v>0</v>
      </c>
      <c r="M1420" s="51">
        <f t="shared" si="686"/>
        <v>0</v>
      </c>
      <c r="N1420" s="51">
        <f>VLOOKUP(CONCATENATE($F1420," ",$G1420),AllocFactorMatrix,(N$4+1),FALSE)*$E1423</f>
        <v>0</v>
      </c>
      <c r="O1420" s="51">
        <f>VLOOKUP(CONCATENATE($F1420," ",$G1420),AllocFactorMatrix,(O$4+1),FALSE)*$E1423</f>
        <v>0</v>
      </c>
      <c r="P1420" s="51">
        <f>VLOOKUP(CONCATENATE($F1420," ",$G1420),AllocFactorMatrix,(P$4+1),FALSE)*$E1423</f>
        <v>0</v>
      </c>
      <c r="Q1420" s="51">
        <f>VLOOKUP(CONCATENATE($F1420," ",$G1420),AllocFactorMatrix,(Q$4+1),FALSE)*$E1423</f>
        <v>0</v>
      </c>
      <c r="R1420" s="51">
        <f t="shared" si="694"/>
        <v>0</v>
      </c>
      <c r="S1420" s="51">
        <f>VLOOKUP(CONCATENATE($F1420," ",$G1420),AllocFactorMatrix,(S$4+1),FALSE)*$E1423</f>
        <v>0</v>
      </c>
      <c r="T1420" s="51">
        <f>VLOOKUP(CONCATENATE($F1420," ",$G1420),AllocFactorMatrix,(T$4+1),FALSE)*$E1423</f>
        <v>0</v>
      </c>
      <c r="U1420" s="51">
        <f>VLOOKUP(CONCATENATE($F1420," ",$G1420),AllocFactorMatrix,(U$4+1),FALSE)*$E1423</f>
        <v>0</v>
      </c>
      <c r="V1420" s="51">
        <f>VLOOKUP(CONCATENATE($F1420," ",$G1420),AllocFactorMatrix,(V$4+1),FALSE)*$E1423</f>
        <v>0</v>
      </c>
      <c r="W1420" s="51">
        <f t="shared" si="695"/>
        <v>0</v>
      </c>
      <c r="X1420" s="51">
        <f>VLOOKUP(CONCATENATE($F1420," ",$G1420),AllocFactorMatrix,(X$4+1),FALSE)*$E1423</f>
        <v>0</v>
      </c>
      <c r="Y1420" s="51">
        <f>VLOOKUP(CONCATENATE($F1420," ",$G1420),AllocFactorMatrix,(Y$4+1),FALSE)*$E1423</f>
        <v>0</v>
      </c>
      <c r="Z1420" s="51">
        <f t="shared" si="687"/>
        <v>0</v>
      </c>
      <c r="AA1420" s="51">
        <f>VLOOKUP(CONCATENATE($F1420," ",$G1420),AllocFactorMatrix,(AA$4+1),FALSE)*$E1423</f>
        <v>0</v>
      </c>
      <c r="AB1420" s="51">
        <f>VLOOKUP(CONCATENATE($F1420," ",$G1420),AllocFactorMatrix,(AB$4+1),FALSE)*$E1423</f>
        <v>0</v>
      </c>
      <c r="AC1420" s="51">
        <f>VLOOKUP(CONCATENATE($F1420," ",$G1420),AllocFactorMatrix,(AC$4+1),FALSE)*$E1423</f>
        <v>0</v>
      </c>
    </row>
    <row r="1421" spans="1:29" s="48" customFormat="1" hidden="1" outlineLevel="1">
      <c r="A1421" s="154"/>
      <c r="B1421" s="97"/>
      <c r="C1421" s="88"/>
      <c r="D1421" s="88"/>
      <c r="F1421" s="175" t="str">
        <f>F1423</f>
        <v>TRANS_TOTAL</v>
      </c>
      <c r="G1421" s="52" t="str">
        <f>$G$13</f>
        <v>ENERGY</v>
      </c>
      <c r="H1421" s="50">
        <f t="shared" si="685"/>
        <v>0</v>
      </c>
      <c r="I1421" s="51">
        <f>VLOOKUP(CONCATENATE($F1421," ",$G1421),AllocFactorMatrix,(I$4+1),FALSE)*$E1423</f>
        <v>0</v>
      </c>
      <c r="J1421" s="51">
        <f>VLOOKUP(CONCATENATE($F1421," ",$G1421),AllocFactorMatrix,(J$4+1),FALSE)*$E1423</f>
        <v>0</v>
      </c>
      <c r="K1421" s="51">
        <f>VLOOKUP(CONCATENATE($F1421," ",$G1421),AllocFactorMatrix,(K$4+1),FALSE)*$E1423</f>
        <v>0</v>
      </c>
      <c r="L1421" s="51">
        <f>VLOOKUP(CONCATENATE($F1421," ",$G1421),AllocFactorMatrix,(L$4+1),FALSE)*$E1423</f>
        <v>0</v>
      </c>
      <c r="M1421" s="51">
        <f t="shared" si="686"/>
        <v>0</v>
      </c>
      <c r="N1421" s="51">
        <f>VLOOKUP(CONCATENATE($F1421," ",$G1421),AllocFactorMatrix,(N$4+1),FALSE)*$E1423</f>
        <v>0</v>
      </c>
      <c r="O1421" s="51">
        <f>VLOOKUP(CONCATENATE($F1421," ",$G1421),AllocFactorMatrix,(O$4+1),FALSE)*$E1423</f>
        <v>0</v>
      </c>
      <c r="P1421" s="51">
        <f>VLOOKUP(CONCATENATE($F1421," ",$G1421),AllocFactorMatrix,(P$4+1),FALSE)*$E1423</f>
        <v>0</v>
      </c>
      <c r="Q1421" s="51">
        <f>VLOOKUP(CONCATENATE($F1421," ",$G1421),AllocFactorMatrix,(Q$4+1),FALSE)*$E1423</f>
        <v>0</v>
      </c>
      <c r="R1421" s="51">
        <f t="shared" si="694"/>
        <v>0</v>
      </c>
      <c r="S1421" s="51">
        <f>VLOOKUP(CONCATENATE($F1421," ",$G1421),AllocFactorMatrix,(S$4+1),FALSE)*$E1423</f>
        <v>0</v>
      </c>
      <c r="T1421" s="51">
        <f>VLOOKUP(CONCATENATE($F1421," ",$G1421),AllocFactorMatrix,(T$4+1),FALSE)*$E1423</f>
        <v>0</v>
      </c>
      <c r="U1421" s="51">
        <f>VLOOKUP(CONCATENATE($F1421," ",$G1421),AllocFactorMatrix,(U$4+1),FALSE)*$E1423</f>
        <v>0</v>
      </c>
      <c r="V1421" s="51">
        <f>VLOOKUP(CONCATENATE($F1421," ",$G1421),AllocFactorMatrix,(V$4+1),FALSE)*$E1423</f>
        <v>0</v>
      </c>
      <c r="W1421" s="51">
        <f t="shared" si="695"/>
        <v>0</v>
      </c>
      <c r="X1421" s="51">
        <f>VLOOKUP(CONCATENATE($F1421," ",$G1421),AllocFactorMatrix,(X$4+1),FALSE)*$E1423</f>
        <v>0</v>
      </c>
      <c r="Y1421" s="51">
        <f>VLOOKUP(CONCATENATE($F1421," ",$G1421),AllocFactorMatrix,(Y$4+1),FALSE)*$E1423</f>
        <v>0</v>
      </c>
      <c r="Z1421" s="51">
        <f t="shared" si="687"/>
        <v>0</v>
      </c>
      <c r="AA1421" s="51">
        <f>VLOOKUP(CONCATENATE($F1421," ",$G1421),AllocFactorMatrix,(AA$4+1),FALSE)*$E1423</f>
        <v>0</v>
      </c>
      <c r="AB1421" s="51">
        <f>VLOOKUP(CONCATENATE($F1421," ",$G1421),AllocFactorMatrix,(AB$4+1),FALSE)*$E1423</f>
        <v>0</v>
      </c>
      <c r="AC1421" s="51">
        <f>VLOOKUP(CONCATENATE($F1421," ",$G1421),AllocFactorMatrix,(AC$4+1),FALSE)*$E1423</f>
        <v>0</v>
      </c>
    </row>
    <row r="1422" spans="1:29" s="48" customFormat="1" hidden="1" outlineLevel="1">
      <c r="A1422" s="154"/>
      <c r="B1422" s="97"/>
      <c r="C1422" s="88"/>
      <c r="D1422" s="88"/>
      <c r="F1422" s="175" t="str">
        <f>F1423</f>
        <v>TRANS_TOTAL</v>
      </c>
      <c r="G1422" s="52" t="str">
        <f>$G$14</f>
        <v>CUSTOMER</v>
      </c>
      <c r="H1422" s="50">
        <f t="shared" si="685"/>
        <v>0</v>
      </c>
      <c r="I1422" s="51">
        <f>VLOOKUP(CONCATENATE($F1422," ",$G1422),AllocFactorMatrix,(I$4+1),FALSE)*$E1423</f>
        <v>0</v>
      </c>
      <c r="J1422" s="51">
        <f>VLOOKUP(CONCATENATE($F1422," ",$G1422),AllocFactorMatrix,(J$4+1),FALSE)*$E1423</f>
        <v>0</v>
      </c>
      <c r="K1422" s="51">
        <f>VLOOKUP(CONCATENATE($F1422," ",$G1422),AllocFactorMatrix,(K$4+1),FALSE)*$E1423</f>
        <v>0</v>
      </c>
      <c r="L1422" s="51">
        <f>VLOOKUP(CONCATENATE($F1422," ",$G1422),AllocFactorMatrix,(L$4+1),FALSE)*$E1423</f>
        <v>0</v>
      </c>
      <c r="M1422" s="51">
        <f t="shared" si="686"/>
        <v>0</v>
      </c>
      <c r="N1422" s="51">
        <f>VLOOKUP(CONCATENATE($F1422," ",$G1422),AllocFactorMatrix,(N$4+1),FALSE)*$E1423</f>
        <v>0</v>
      </c>
      <c r="O1422" s="51">
        <f>VLOOKUP(CONCATENATE($F1422," ",$G1422),AllocFactorMatrix,(O$4+1),FALSE)*$E1423</f>
        <v>0</v>
      </c>
      <c r="P1422" s="51">
        <f>VLOOKUP(CONCATENATE($F1422," ",$G1422),AllocFactorMatrix,(P$4+1),FALSE)*$E1423</f>
        <v>0</v>
      </c>
      <c r="Q1422" s="51">
        <f>VLOOKUP(CONCATENATE($F1422," ",$G1422),AllocFactorMatrix,(Q$4+1),FALSE)*$E1423</f>
        <v>0</v>
      </c>
      <c r="R1422" s="51">
        <f t="shared" si="694"/>
        <v>0</v>
      </c>
      <c r="S1422" s="51">
        <f>VLOOKUP(CONCATENATE($F1422," ",$G1422),AllocFactorMatrix,(S$4+1),FALSE)*$E1423</f>
        <v>0</v>
      </c>
      <c r="T1422" s="51">
        <f>VLOOKUP(CONCATENATE($F1422," ",$G1422),AllocFactorMatrix,(T$4+1),FALSE)*$E1423</f>
        <v>0</v>
      </c>
      <c r="U1422" s="51">
        <f>VLOOKUP(CONCATENATE($F1422," ",$G1422),AllocFactorMatrix,(U$4+1),FALSE)*$E1423</f>
        <v>0</v>
      </c>
      <c r="V1422" s="51">
        <f>VLOOKUP(CONCATENATE($F1422," ",$G1422),AllocFactorMatrix,(V$4+1),FALSE)*$E1423</f>
        <v>0</v>
      </c>
      <c r="W1422" s="51">
        <f t="shared" si="695"/>
        <v>0</v>
      </c>
      <c r="X1422" s="51">
        <f>VLOOKUP(CONCATENATE($F1422," ",$G1422),AllocFactorMatrix,(X$4+1),FALSE)*$E1423</f>
        <v>0</v>
      </c>
      <c r="Y1422" s="51">
        <f>VLOOKUP(CONCATENATE($F1422," ",$G1422),AllocFactorMatrix,(Y$4+1),FALSE)*$E1423</f>
        <v>0</v>
      </c>
      <c r="Z1422" s="51">
        <f t="shared" si="687"/>
        <v>0</v>
      </c>
      <c r="AA1422" s="51">
        <f>VLOOKUP(CONCATENATE($F1422," ",$G1422),AllocFactorMatrix,(AA$4+1),FALSE)*$E1423</f>
        <v>0</v>
      </c>
      <c r="AB1422" s="51">
        <f>VLOOKUP(CONCATENATE($F1422," ",$G1422),AllocFactorMatrix,(AB$4+1),FALSE)*$E1423</f>
        <v>0</v>
      </c>
      <c r="AC1422" s="51">
        <f>VLOOKUP(CONCATENATE($F1422," ",$G1422),AllocFactorMatrix,(AC$4+1),FALSE)*$E1423</f>
        <v>0</v>
      </c>
    </row>
    <row r="1423" spans="1:29" s="48" customFormat="1" collapsed="1">
      <c r="A1423" s="154"/>
      <c r="B1423" s="97"/>
      <c r="C1423" s="88"/>
      <c r="D1423" s="88" t="s">
        <v>490</v>
      </c>
      <c r="E1423" s="60">
        <v>5979397</v>
      </c>
      <c r="F1423" s="94" t="s">
        <v>191</v>
      </c>
      <c r="G1423" s="52" t="str">
        <f>$G$15</f>
        <v>TOTAL</v>
      </c>
      <c r="H1423" s="50">
        <f t="shared" si="685"/>
        <v>5979397.0000000009</v>
      </c>
      <c r="I1423" s="51">
        <f>VLOOKUP(CONCATENATE($F1423," ",$G1423),AllocFactorMatrix,(I$4+1),FALSE)*$E1423</f>
        <v>3071264.0626264196</v>
      </c>
      <c r="J1423" s="51">
        <f>VLOOKUP(CONCATENATE($F1423," ",$G1423),AllocFactorMatrix,(J$4+1),FALSE)*$E1423</f>
        <v>717025.92168258119</v>
      </c>
      <c r="K1423" s="51">
        <f>VLOOKUP(CONCATENATE($F1423," ",$G1423),AllocFactorMatrix,(K$4+1),FALSE)*$E1423</f>
        <v>9979.702791912654</v>
      </c>
      <c r="L1423" s="51">
        <f>VLOOKUP(CONCATENATE($F1423," ",$G1423),AllocFactorMatrix,(L$4+1),FALSE)*$E1423</f>
        <v>1480.4903645560007</v>
      </c>
      <c r="M1423" s="51">
        <f t="shared" si="686"/>
        <v>728486.11483904975</v>
      </c>
      <c r="N1423" s="51">
        <f>VLOOKUP(CONCATENATE($F1423," ",$G1423),AllocFactorMatrix,(N$4+1),FALSE)*$E1423</f>
        <v>424094.20947148616</v>
      </c>
      <c r="O1423" s="51">
        <f>VLOOKUP(CONCATENATE($F1423," ",$G1423),AllocFactorMatrix,(O$4+1),FALSE)*$E1423</f>
        <v>76039.327080123607</v>
      </c>
      <c r="P1423" s="51">
        <f>VLOOKUP(CONCATENATE($F1423," ",$G1423),AllocFactorMatrix,(P$4+1),FALSE)*$E1423</f>
        <v>16383.584007296418</v>
      </c>
      <c r="Q1423" s="51">
        <f>VLOOKUP(CONCATENATE($F1423," ",$G1423),AllocFactorMatrix,(Q$4+1),FALSE)*$E1423</f>
        <v>461.27756190027452</v>
      </c>
      <c r="R1423" s="51">
        <f t="shared" si="694"/>
        <v>516978.39812080644</v>
      </c>
      <c r="S1423" s="51">
        <f>VLOOKUP(CONCATENATE($F1423," ",$G1423),AllocFactorMatrix,(S$4+1),FALSE)*$E1423</f>
        <v>19878.854719527542</v>
      </c>
      <c r="T1423" s="51">
        <f>VLOOKUP(CONCATENATE($F1423," ",$G1423),AllocFactorMatrix,(T$4+1),FALSE)*$E1423</f>
        <v>270523.28882439464</v>
      </c>
      <c r="U1423" s="51">
        <f>VLOOKUP(CONCATENATE($F1423," ",$G1423),AllocFactorMatrix,(U$4+1),FALSE)*$E1423</f>
        <v>1097477.8055502262</v>
      </c>
      <c r="V1423" s="51">
        <f>VLOOKUP(CONCATENATE($F1423," ",$G1423),AllocFactorMatrix,(V$4+1),FALSE)*$E1423</f>
        <v>148078.00469748958</v>
      </c>
      <c r="W1423" s="51">
        <f t="shared" si="695"/>
        <v>1535957.9537916379</v>
      </c>
      <c r="X1423" s="51">
        <f>VLOOKUP(CONCATENATE($F1423," ",$G1423),AllocFactorMatrix,(X$4+1),FALSE)*$E1423</f>
        <v>116366.24545726001</v>
      </c>
      <c r="Y1423" s="51">
        <f>VLOOKUP(CONCATENATE($F1423," ",$G1423),AllocFactorMatrix,(Y$4+1),FALSE)*$E1423</f>
        <v>2326.7410170198773</v>
      </c>
      <c r="Z1423" s="51">
        <f t="shared" si="687"/>
        <v>118692.98647427988</v>
      </c>
      <c r="AA1423" s="51">
        <f>VLOOKUP(CONCATENATE($F1423," ",$G1423),AllocFactorMatrix,(AA$4+1),FALSE)*$E1423</f>
        <v>1537.6474587052237</v>
      </c>
      <c r="AB1423" s="51">
        <f>VLOOKUP(CONCATENATE($F1423," ",$G1423),AllocFactorMatrix,(AB$4+1),FALSE)*$E1423</f>
        <v>5376.7115280294574</v>
      </c>
      <c r="AC1423" s="51">
        <f>VLOOKUP(CONCATENATE($F1423," ",$G1423),AllocFactorMatrix,(AC$4+1),FALSE)*$E1423</f>
        <v>1103.1251610710344</v>
      </c>
    </row>
    <row r="1424" spans="1:29" s="48" customFormat="1" hidden="1" outlineLevel="1">
      <c r="A1424" s="154"/>
      <c r="B1424" s="97"/>
      <c r="C1424" s="88"/>
      <c r="D1424" s="88"/>
      <c r="F1424" s="175" t="str">
        <f>F1431</f>
        <v>TRANS_TOTAL</v>
      </c>
      <c r="G1424" s="52" t="str">
        <f>$G$8</f>
        <v>PRODUCTION</v>
      </c>
      <c r="H1424" s="50">
        <f t="shared" ref="H1424:H1447" si="696">SUBTOTAL(9,I1424:AC1424)</f>
        <v>0</v>
      </c>
      <c r="I1424" s="51">
        <f>VLOOKUP(CONCATENATE($F1424," ",$G1424),AllocFactorMatrix,(I$4+1),FALSE)*$E1431</f>
        <v>0</v>
      </c>
      <c r="J1424" s="51">
        <f>VLOOKUP(CONCATENATE($F1424," ",$G1424),AllocFactorMatrix,(J$4+1),FALSE)*$E1431</f>
        <v>0</v>
      </c>
      <c r="K1424" s="51">
        <f>VLOOKUP(CONCATENATE($F1424," ",$G1424),AllocFactorMatrix,(K$4+1),FALSE)*$E1431</f>
        <v>0</v>
      </c>
      <c r="L1424" s="51">
        <f>VLOOKUP(CONCATENATE($F1424," ",$G1424),AllocFactorMatrix,(L$4+1),FALSE)*$E1431</f>
        <v>0</v>
      </c>
      <c r="M1424" s="51">
        <f t="shared" ref="M1424:M1439" si="697">SUBTOTAL(9,J1424:L1424)</f>
        <v>0</v>
      </c>
      <c r="N1424" s="51">
        <f>VLOOKUP(CONCATENATE($F1424," ",$G1424),AllocFactorMatrix,(N$4+1),FALSE)*$E1431</f>
        <v>0</v>
      </c>
      <c r="O1424" s="51">
        <f>VLOOKUP(CONCATENATE($F1424," ",$G1424),AllocFactorMatrix,(O$4+1),FALSE)*$E1431</f>
        <v>0</v>
      </c>
      <c r="P1424" s="51">
        <f>VLOOKUP(CONCATENATE($F1424," ",$G1424),AllocFactorMatrix,(P$4+1),FALSE)*$E1431</f>
        <v>0</v>
      </c>
      <c r="Q1424" s="51">
        <f>VLOOKUP(CONCATENATE($F1424," ",$G1424),AllocFactorMatrix,(Q$4+1),FALSE)*$E1431</f>
        <v>0</v>
      </c>
      <c r="R1424" s="51">
        <f>SUBTOTAL(9,N1424:Q1424)</f>
        <v>0</v>
      </c>
      <c r="S1424" s="51">
        <f>VLOOKUP(CONCATENATE($F1424," ",$G1424),AllocFactorMatrix,(S$4+1),FALSE)*$E1431</f>
        <v>0</v>
      </c>
      <c r="T1424" s="51">
        <f>VLOOKUP(CONCATENATE($F1424," ",$G1424),AllocFactorMatrix,(T$4+1),FALSE)*$E1431</f>
        <v>0</v>
      </c>
      <c r="U1424" s="51">
        <f>VLOOKUP(CONCATENATE($F1424," ",$G1424),AllocFactorMatrix,(U$4+1),FALSE)*$E1431</f>
        <v>0</v>
      </c>
      <c r="V1424" s="51">
        <f>VLOOKUP(CONCATENATE($F1424," ",$G1424),AllocFactorMatrix,(V$4+1),FALSE)*$E1431</f>
        <v>0</v>
      </c>
      <c r="W1424" s="51">
        <f>SUBTOTAL(9,S1424:V1424)</f>
        <v>0</v>
      </c>
      <c r="X1424" s="51">
        <f>VLOOKUP(CONCATENATE($F1424," ",$G1424),AllocFactorMatrix,(X$4+1),FALSE)*$E1431</f>
        <v>0</v>
      </c>
      <c r="Y1424" s="51">
        <f>VLOOKUP(CONCATENATE($F1424," ",$G1424),AllocFactorMatrix,(Y$4+1),FALSE)*$E1431</f>
        <v>0</v>
      </c>
      <c r="Z1424" s="51">
        <f t="shared" ref="Z1424:Z1439" si="698">SUBTOTAL(9,X1424:Y1424)</f>
        <v>0</v>
      </c>
      <c r="AA1424" s="51">
        <f>VLOOKUP(CONCATENATE($F1424," ",$G1424),AllocFactorMatrix,(AA$4+1),FALSE)*$E1431</f>
        <v>0</v>
      </c>
      <c r="AB1424" s="51">
        <f>VLOOKUP(CONCATENATE($F1424," ",$G1424),AllocFactorMatrix,(AB$4+1),FALSE)*$E1431</f>
        <v>0</v>
      </c>
      <c r="AC1424" s="51">
        <f>VLOOKUP(CONCATENATE($F1424," ",$G1424),AllocFactorMatrix,(AC$4+1),FALSE)*$E1431</f>
        <v>0</v>
      </c>
    </row>
    <row r="1425" spans="1:29" s="48" customFormat="1" hidden="1" outlineLevel="1">
      <c r="A1425" s="154"/>
      <c r="B1425" s="97"/>
      <c r="C1425" s="88"/>
      <c r="D1425" s="88"/>
      <c r="F1425" s="175" t="str">
        <f>F1431</f>
        <v>TRANS_TOTAL</v>
      </c>
      <c r="G1425" s="52" t="str">
        <f>$G$9</f>
        <v>BULKTRAN</v>
      </c>
      <c r="H1425" s="50">
        <f t="shared" si="696"/>
        <v>176.958</v>
      </c>
      <c r="I1425" s="51">
        <f>VLOOKUP(CONCATENATE($F1425," ",$G1425),AllocFactorMatrix,(I$4+1),FALSE)*$E1431</f>
        <v>91.024714242179613</v>
      </c>
      <c r="J1425" s="51">
        <f>VLOOKUP(CONCATENATE($F1425," ",$G1425),AllocFactorMatrix,(J$4+1),FALSE)*$E1431</f>
        <v>21.226977355744804</v>
      </c>
      <c r="K1425" s="51">
        <f>VLOOKUP(CONCATENATE($F1425," ",$G1425),AllocFactorMatrix,(K$4+1),FALSE)*$E1431</f>
        <v>0.29513903835516025</v>
      </c>
      <c r="L1425" s="51">
        <f>VLOOKUP(CONCATENATE($F1425," ",$G1425),AllocFactorMatrix,(L$4+1),FALSE)*$E1431</f>
        <v>4.1105108037695605E-2</v>
      </c>
      <c r="M1425" s="51">
        <f t="shared" si="697"/>
        <v>21.563221502137658</v>
      </c>
      <c r="N1425" s="51">
        <f>VLOOKUP(CONCATENATE($F1425," ",$G1425),AllocFactorMatrix,(N$4+1),FALSE)*$E1431</f>
        <v>12.634470922907072</v>
      </c>
      <c r="O1425" s="51">
        <f>VLOOKUP(CONCATENATE($F1425," ",$G1425),AllocFactorMatrix,(O$4+1),FALSE)*$E1431</f>
        <v>2.2639908754009621</v>
      </c>
      <c r="P1425" s="51">
        <f>VLOOKUP(CONCATENATE($F1425," ",$G1425),AllocFactorMatrix,(P$4+1),FALSE)*$E1431</f>
        <v>0.4591142459231512</v>
      </c>
      <c r="Q1425" s="51">
        <f>VLOOKUP(CONCATENATE($F1425," ",$G1425),AllocFactorMatrix,(Q$4+1),FALSE)*$E1431</f>
        <v>1.7434655867382954E-2</v>
      </c>
      <c r="R1425" s="51">
        <f t="shared" ref="R1425:R1431" si="699">SUBTOTAL(9,N1425:Q1425)</f>
        <v>15.375010700098569</v>
      </c>
      <c r="S1425" s="51">
        <f>VLOOKUP(CONCATENATE($F1425," ",$G1425),AllocFactorMatrix,(S$4+1),FALSE)*$E1431</f>
        <v>0.59833282270085109</v>
      </c>
      <c r="T1425" s="51">
        <f>VLOOKUP(CONCATENATE($F1425," ",$G1425),AllocFactorMatrix,(T$4+1),FALSE)*$E1431</f>
        <v>8.0778386135163931</v>
      </c>
      <c r="U1425" s="51">
        <f>VLOOKUP(CONCATENATE($F1425," ",$G1425),AllocFactorMatrix,(U$4+1),FALSE)*$E1431</f>
        <v>30.894490011272765</v>
      </c>
      <c r="V1425" s="51">
        <f>VLOOKUP(CONCATENATE($F1425," ",$G1425),AllocFactorMatrix,(V$4+1),FALSE)*$E1431</f>
        <v>5.5968234023652625</v>
      </c>
      <c r="W1425" s="51">
        <f t="shared" ref="W1425:W1431" si="700">SUBTOTAL(9,S1425:V1425)</f>
        <v>45.167484849855271</v>
      </c>
      <c r="X1425" s="51">
        <f>VLOOKUP(CONCATENATE($F1425," ",$G1425),AllocFactorMatrix,(X$4+1),FALSE)*$E1431</f>
        <v>3.4676520153792416</v>
      </c>
      <c r="Y1425" s="51">
        <f>VLOOKUP(CONCATENATE($F1425," ",$G1425),AllocFactorMatrix,(Y$4+1),FALSE)*$E1431</f>
        <v>6.9257904904379039E-2</v>
      </c>
      <c r="Z1425" s="51">
        <f t="shared" si="698"/>
        <v>3.5369099202836205</v>
      </c>
      <c r="AA1425" s="51">
        <f>VLOOKUP(CONCATENATE($F1425," ",$G1425),AllocFactorMatrix,(AA$4+1),FALSE)*$E1431</f>
        <v>4.5743940062565144E-2</v>
      </c>
      <c r="AB1425" s="51">
        <f>VLOOKUP(CONCATENATE($F1425," ",$G1425),AllocFactorMatrix,(AB$4+1),FALSE)*$E1431</f>
        <v>0.20322062665092439</v>
      </c>
      <c r="AC1425" s="51">
        <f>VLOOKUP(CONCATENATE($F1425," ",$G1425),AllocFactorMatrix,(AC$4+1),FALSE)*$E1431</f>
        <v>4.169421873176405E-2</v>
      </c>
    </row>
    <row r="1426" spans="1:29" s="48" customFormat="1" hidden="1" outlineLevel="1">
      <c r="A1426" s="154"/>
      <c r="B1426" s="97"/>
      <c r="C1426" s="88"/>
      <c r="D1426" s="88"/>
      <c r="F1426" s="175" t="str">
        <f>F1431</f>
        <v>TRANS_TOTAL</v>
      </c>
      <c r="G1426" s="52" t="str">
        <f>$G$10</f>
        <v>SUBTRAN</v>
      </c>
      <c r="H1426" s="50">
        <f t="shared" si="696"/>
        <v>49.041999999999987</v>
      </c>
      <c r="I1426" s="51">
        <f>VLOOKUP(CONCATENATE($F1426," ",$G1426),AllocFactorMatrix,(I$4+1),FALSE)*$E1431</f>
        <v>25.058174743711572</v>
      </c>
      <c r="J1426" s="51">
        <f>VLOOKUP(CONCATENATE($F1426," ",$G1426),AllocFactorMatrix,(J$4+1),FALSE)*$E1431</f>
        <v>5.8740594712568743</v>
      </c>
      <c r="K1426" s="51">
        <f>VLOOKUP(CONCATENATE($F1426," ",$G1426),AllocFactorMatrix,(K$4+1),FALSE)*$E1431</f>
        <v>8.2058333047384149E-2</v>
      </c>
      <c r="L1426" s="51">
        <f>VLOOKUP(CONCATENATE($F1426," ",$G1426),AllocFactorMatrix,(L$4+1),FALSE)*$E1431</f>
        <v>1.4852177017913876E-2</v>
      </c>
      <c r="M1426" s="51">
        <f t="shared" si="697"/>
        <v>5.9709699813221722</v>
      </c>
      <c r="N1426" s="51">
        <f>VLOOKUP(CONCATENATE($F1426," ",$G1426),AllocFactorMatrix,(N$4+1),FALSE)*$E1431</f>
        <v>3.3947860975844373</v>
      </c>
      <c r="O1426" s="51">
        <f>VLOOKUP(CONCATENATE($F1426," ",$G1426),AllocFactorMatrix,(O$4+1),FALSE)*$E1431</f>
        <v>0.61002600625247805</v>
      </c>
      <c r="P1426" s="51">
        <f>VLOOKUP(CONCATENATE($F1426," ",$G1426),AllocFactorMatrix,(P$4+1),FALSE)*$E1431</f>
        <v>0.16012712334016924</v>
      </c>
      <c r="Q1426" s="51">
        <f>VLOOKUP(CONCATENATE($F1426," ",$G1426),AllocFactorMatrix,(Q$4+1),FALSE)*$E1431</f>
        <v>0</v>
      </c>
      <c r="R1426" s="51">
        <f t="shared" si="699"/>
        <v>4.1649392271770846</v>
      </c>
      <c r="S1426" s="51">
        <f>VLOOKUP(CONCATENATE($F1426," ",$G1426),AllocFactorMatrix,(S$4+1),FALSE)*$E1431</f>
        <v>0.1530173831164286</v>
      </c>
      <c r="T1426" s="51">
        <f>VLOOKUP(CONCATENATE($F1426," ",$G1426),AllocFactorMatrix,(T$4+1),FALSE)*$E1431</f>
        <v>2.1469822629554636</v>
      </c>
      <c r="U1426" s="51">
        <f>VLOOKUP(CONCATENATE($F1426," ",$G1426),AllocFactorMatrix,(U$4+1),FALSE)*$E1431</f>
        <v>10.586278710782505</v>
      </c>
      <c r="V1426" s="51">
        <f>VLOOKUP(CONCATENATE($F1426," ",$G1426),AllocFactorMatrix,(V$4+1),FALSE)*$E1431</f>
        <v>0</v>
      </c>
      <c r="W1426" s="51">
        <f t="shared" si="700"/>
        <v>12.886278356854397</v>
      </c>
      <c r="X1426" s="51">
        <f>VLOOKUP(CONCATENATE($F1426," ",$G1426),AllocFactorMatrix,(X$4+1),FALSE)*$E1431</f>
        <v>0.93057935700509131</v>
      </c>
      <c r="Y1426" s="51">
        <f>VLOOKUP(CONCATENATE($F1426," ",$G1426),AllocFactorMatrix,(Y$4+1),FALSE)*$E1431</f>
        <v>1.868465349180912E-2</v>
      </c>
      <c r="Z1426" s="51">
        <f t="shared" si="698"/>
        <v>0.94926401049690046</v>
      </c>
      <c r="AA1426" s="51">
        <f>VLOOKUP(CONCATENATE($F1426," ",$G1426),AllocFactorMatrix,(AA$4+1),FALSE)*$E1431</f>
        <v>1.2373680437859982E-2</v>
      </c>
      <c r="AB1426" s="51">
        <f>VLOOKUP(CONCATENATE($F1426," ",$G1426),AllocFactorMatrix,(AB$4+1),FALSE)*$E1431</f>
        <v>0</v>
      </c>
      <c r="AC1426" s="51">
        <f>VLOOKUP(CONCATENATE($F1426," ",$G1426),AllocFactorMatrix,(AC$4+1),FALSE)*$E1431</f>
        <v>0</v>
      </c>
    </row>
    <row r="1427" spans="1:29" s="48" customFormat="1" hidden="1" outlineLevel="1">
      <c r="A1427" s="154"/>
      <c r="B1427" s="97"/>
      <c r="C1427" s="88"/>
      <c r="D1427" s="88"/>
      <c r="F1427" s="175" t="str">
        <f>F1431</f>
        <v>TRANS_TOTAL</v>
      </c>
      <c r="G1427" s="52" t="str">
        <f>$G$11</f>
        <v>DISTPRI</v>
      </c>
      <c r="H1427" s="50">
        <f t="shared" si="696"/>
        <v>0</v>
      </c>
      <c r="I1427" s="51">
        <f>VLOOKUP(CONCATENATE($F1427," ",$G1427),AllocFactorMatrix,(I$4+1),FALSE)*$E1431</f>
        <v>0</v>
      </c>
      <c r="J1427" s="51">
        <f>VLOOKUP(CONCATENATE($F1427," ",$G1427),AllocFactorMatrix,(J$4+1),FALSE)*$E1431</f>
        <v>0</v>
      </c>
      <c r="K1427" s="51">
        <f>VLOOKUP(CONCATENATE($F1427," ",$G1427),AllocFactorMatrix,(K$4+1),FALSE)*$E1431</f>
        <v>0</v>
      </c>
      <c r="L1427" s="51">
        <f>VLOOKUP(CONCATENATE($F1427," ",$G1427),AllocFactorMatrix,(L$4+1),FALSE)*$E1431</f>
        <v>0</v>
      </c>
      <c r="M1427" s="51">
        <f t="shared" si="697"/>
        <v>0</v>
      </c>
      <c r="N1427" s="51">
        <f>VLOOKUP(CONCATENATE($F1427," ",$G1427),AllocFactorMatrix,(N$4+1),FALSE)*$E1431</f>
        <v>0</v>
      </c>
      <c r="O1427" s="51">
        <f>VLOOKUP(CONCATENATE($F1427," ",$G1427),AllocFactorMatrix,(O$4+1),FALSE)*$E1431</f>
        <v>0</v>
      </c>
      <c r="P1427" s="51">
        <f>VLOOKUP(CONCATENATE($F1427," ",$G1427),AllocFactorMatrix,(P$4+1),FALSE)*$E1431</f>
        <v>0</v>
      </c>
      <c r="Q1427" s="51">
        <f>VLOOKUP(CONCATENATE($F1427," ",$G1427),AllocFactorMatrix,(Q$4+1),FALSE)*$E1431</f>
        <v>0</v>
      </c>
      <c r="R1427" s="51">
        <f t="shared" si="699"/>
        <v>0</v>
      </c>
      <c r="S1427" s="51">
        <f>VLOOKUP(CONCATENATE($F1427," ",$G1427),AllocFactorMatrix,(S$4+1),FALSE)*$E1431</f>
        <v>0</v>
      </c>
      <c r="T1427" s="51">
        <f>VLOOKUP(CONCATENATE($F1427," ",$G1427),AllocFactorMatrix,(T$4+1),FALSE)*$E1431</f>
        <v>0</v>
      </c>
      <c r="U1427" s="51">
        <f>VLOOKUP(CONCATENATE($F1427," ",$G1427),AllocFactorMatrix,(U$4+1),FALSE)*$E1431</f>
        <v>0</v>
      </c>
      <c r="V1427" s="51">
        <f>VLOOKUP(CONCATENATE($F1427," ",$G1427),AllocFactorMatrix,(V$4+1),FALSE)*$E1431</f>
        <v>0</v>
      </c>
      <c r="W1427" s="51">
        <f t="shared" si="700"/>
        <v>0</v>
      </c>
      <c r="X1427" s="51">
        <f>VLOOKUP(CONCATENATE($F1427," ",$G1427),AllocFactorMatrix,(X$4+1),FALSE)*$E1431</f>
        <v>0</v>
      </c>
      <c r="Y1427" s="51">
        <f>VLOOKUP(CONCATENATE($F1427," ",$G1427),AllocFactorMatrix,(Y$4+1),FALSE)*$E1431</f>
        <v>0</v>
      </c>
      <c r="Z1427" s="51">
        <f t="shared" si="698"/>
        <v>0</v>
      </c>
      <c r="AA1427" s="51">
        <f>VLOOKUP(CONCATENATE($F1427," ",$G1427),AllocFactorMatrix,(AA$4+1),FALSE)*$E1431</f>
        <v>0</v>
      </c>
      <c r="AB1427" s="51">
        <f>VLOOKUP(CONCATENATE($F1427," ",$G1427),AllocFactorMatrix,(AB$4+1),FALSE)*$E1431</f>
        <v>0</v>
      </c>
      <c r="AC1427" s="51">
        <f>VLOOKUP(CONCATENATE($F1427," ",$G1427),AllocFactorMatrix,(AC$4+1),FALSE)*$E1431</f>
        <v>0</v>
      </c>
    </row>
    <row r="1428" spans="1:29" s="48" customFormat="1" hidden="1" outlineLevel="1">
      <c r="A1428" s="154"/>
      <c r="B1428" s="97"/>
      <c r="C1428" s="88"/>
      <c r="D1428" s="88"/>
      <c r="F1428" s="175" t="str">
        <f>F1431</f>
        <v>TRANS_TOTAL</v>
      </c>
      <c r="G1428" s="52" t="str">
        <f>$G$12</f>
        <v>DISTSEC</v>
      </c>
      <c r="H1428" s="50">
        <f t="shared" si="696"/>
        <v>0</v>
      </c>
      <c r="I1428" s="51">
        <f>VLOOKUP(CONCATENATE($F1428," ",$G1428),AllocFactorMatrix,(I$4+1),FALSE)*$E1431</f>
        <v>0</v>
      </c>
      <c r="J1428" s="51">
        <f>VLOOKUP(CONCATENATE($F1428," ",$G1428),AllocFactorMatrix,(J$4+1),FALSE)*$E1431</f>
        <v>0</v>
      </c>
      <c r="K1428" s="51">
        <f>VLOOKUP(CONCATENATE($F1428," ",$G1428),AllocFactorMatrix,(K$4+1),FALSE)*$E1431</f>
        <v>0</v>
      </c>
      <c r="L1428" s="51">
        <f>VLOOKUP(CONCATENATE($F1428," ",$G1428),AllocFactorMatrix,(L$4+1),FALSE)*$E1431</f>
        <v>0</v>
      </c>
      <c r="M1428" s="51">
        <f t="shared" si="697"/>
        <v>0</v>
      </c>
      <c r="N1428" s="51">
        <f>VLOOKUP(CONCATENATE($F1428," ",$G1428),AllocFactorMatrix,(N$4+1),FALSE)*$E1431</f>
        <v>0</v>
      </c>
      <c r="O1428" s="51">
        <f>VLOOKUP(CONCATENATE($F1428," ",$G1428),AllocFactorMatrix,(O$4+1),FALSE)*$E1431</f>
        <v>0</v>
      </c>
      <c r="P1428" s="51">
        <f>VLOOKUP(CONCATENATE($F1428," ",$G1428),AllocFactorMatrix,(P$4+1),FALSE)*$E1431</f>
        <v>0</v>
      </c>
      <c r="Q1428" s="51">
        <f>VLOOKUP(CONCATENATE($F1428," ",$G1428),AllocFactorMatrix,(Q$4+1),FALSE)*$E1431</f>
        <v>0</v>
      </c>
      <c r="R1428" s="51">
        <f t="shared" si="699"/>
        <v>0</v>
      </c>
      <c r="S1428" s="51">
        <f>VLOOKUP(CONCATENATE($F1428," ",$G1428),AllocFactorMatrix,(S$4+1),FALSE)*$E1431</f>
        <v>0</v>
      </c>
      <c r="T1428" s="51">
        <f>VLOOKUP(CONCATENATE($F1428," ",$G1428),AllocFactorMatrix,(T$4+1),FALSE)*$E1431</f>
        <v>0</v>
      </c>
      <c r="U1428" s="51">
        <f>VLOOKUP(CONCATENATE($F1428," ",$G1428),AllocFactorMatrix,(U$4+1),FALSE)*$E1431</f>
        <v>0</v>
      </c>
      <c r="V1428" s="51">
        <f>VLOOKUP(CONCATENATE($F1428," ",$G1428),AllocFactorMatrix,(V$4+1),FALSE)*$E1431</f>
        <v>0</v>
      </c>
      <c r="W1428" s="51">
        <f t="shared" si="700"/>
        <v>0</v>
      </c>
      <c r="X1428" s="51">
        <f>VLOOKUP(CONCATENATE($F1428," ",$G1428),AllocFactorMatrix,(X$4+1),FALSE)*$E1431</f>
        <v>0</v>
      </c>
      <c r="Y1428" s="51">
        <f>VLOOKUP(CONCATENATE($F1428," ",$G1428),AllocFactorMatrix,(Y$4+1),FALSE)*$E1431</f>
        <v>0</v>
      </c>
      <c r="Z1428" s="51">
        <f t="shared" si="698"/>
        <v>0</v>
      </c>
      <c r="AA1428" s="51">
        <f>VLOOKUP(CONCATENATE($F1428," ",$G1428),AllocFactorMatrix,(AA$4+1),FALSE)*$E1431</f>
        <v>0</v>
      </c>
      <c r="AB1428" s="51">
        <f>VLOOKUP(CONCATENATE($F1428," ",$G1428),AllocFactorMatrix,(AB$4+1),FALSE)*$E1431</f>
        <v>0</v>
      </c>
      <c r="AC1428" s="51">
        <f>VLOOKUP(CONCATENATE($F1428," ",$G1428),AllocFactorMatrix,(AC$4+1),FALSE)*$E1431</f>
        <v>0</v>
      </c>
    </row>
    <row r="1429" spans="1:29" s="48" customFormat="1" hidden="1" outlineLevel="1">
      <c r="A1429" s="154"/>
      <c r="B1429" s="97"/>
      <c r="C1429" s="88"/>
      <c r="D1429" s="88"/>
      <c r="F1429" s="175" t="str">
        <f>F1431</f>
        <v>TRANS_TOTAL</v>
      </c>
      <c r="G1429" s="52" t="str">
        <f>$G$13</f>
        <v>ENERGY</v>
      </c>
      <c r="H1429" s="50">
        <f t="shared" si="696"/>
        <v>0</v>
      </c>
      <c r="I1429" s="51">
        <f>VLOOKUP(CONCATENATE($F1429," ",$G1429),AllocFactorMatrix,(I$4+1),FALSE)*$E1431</f>
        <v>0</v>
      </c>
      <c r="J1429" s="51">
        <f>VLOOKUP(CONCATENATE($F1429," ",$G1429),AllocFactorMatrix,(J$4+1),FALSE)*$E1431</f>
        <v>0</v>
      </c>
      <c r="K1429" s="51">
        <f>VLOOKUP(CONCATENATE($F1429," ",$G1429),AllocFactorMatrix,(K$4+1),FALSE)*$E1431</f>
        <v>0</v>
      </c>
      <c r="L1429" s="51">
        <f>VLOOKUP(CONCATENATE($F1429," ",$G1429),AllocFactorMatrix,(L$4+1),FALSE)*$E1431</f>
        <v>0</v>
      </c>
      <c r="M1429" s="51">
        <f t="shared" si="697"/>
        <v>0</v>
      </c>
      <c r="N1429" s="51">
        <f>VLOOKUP(CONCATENATE($F1429," ",$G1429),AllocFactorMatrix,(N$4+1),FALSE)*$E1431</f>
        <v>0</v>
      </c>
      <c r="O1429" s="51">
        <f>VLOOKUP(CONCATENATE($F1429," ",$G1429),AllocFactorMatrix,(O$4+1),FALSE)*$E1431</f>
        <v>0</v>
      </c>
      <c r="P1429" s="51">
        <f>VLOOKUP(CONCATENATE($F1429," ",$G1429),AllocFactorMatrix,(P$4+1),FALSE)*$E1431</f>
        <v>0</v>
      </c>
      <c r="Q1429" s="51">
        <f>VLOOKUP(CONCATENATE($F1429," ",$G1429),AllocFactorMatrix,(Q$4+1),FALSE)*$E1431</f>
        <v>0</v>
      </c>
      <c r="R1429" s="51">
        <f t="shared" si="699"/>
        <v>0</v>
      </c>
      <c r="S1429" s="51">
        <f>VLOOKUP(CONCATENATE($F1429," ",$G1429),AllocFactorMatrix,(S$4+1),FALSE)*$E1431</f>
        <v>0</v>
      </c>
      <c r="T1429" s="51">
        <f>VLOOKUP(CONCATENATE($F1429," ",$G1429),AllocFactorMatrix,(T$4+1),FALSE)*$E1431</f>
        <v>0</v>
      </c>
      <c r="U1429" s="51">
        <f>VLOOKUP(CONCATENATE($F1429," ",$G1429),AllocFactorMatrix,(U$4+1),FALSE)*$E1431</f>
        <v>0</v>
      </c>
      <c r="V1429" s="51">
        <f>VLOOKUP(CONCATENATE($F1429," ",$G1429),AllocFactorMatrix,(V$4+1),FALSE)*$E1431</f>
        <v>0</v>
      </c>
      <c r="W1429" s="51">
        <f t="shared" si="700"/>
        <v>0</v>
      </c>
      <c r="X1429" s="51">
        <f>VLOOKUP(CONCATENATE($F1429," ",$G1429),AllocFactorMatrix,(X$4+1),FALSE)*$E1431</f>
        <v>0</v>
      </c>
      <c r="Y1429" s="51">
        <f>VLOOKUP(CONCATENATE($F1429," ",$G1429),AllocFactorMatrix,(Y$4+1),FALSE)*$E1431</f>
        <v>0</v>
      </c>
      <c r="Z1429" s="51">
        <f t="shared" si="698"/>
        <v>0</v>
      </c>
      <c r="AA1429" s="51">
        <f>VLOOKUP(CONCATENATE($F1429," ",$G1429),AllocFactorMatrix,(AA$4+1),FALSE)*$E1431</f>
        <v>0</v>
      </c>
      <c r="AB1429" s="51">
        <f>VLOOKUP(CONCATENATE($F1429," ",$G1429),AllocFactorMatrix,(AB$4+1),FALSE)*$E1431</f>
        <v>0</v>
      </c>
      <c r="AC1429" s="51">
        <f>VLOOKUP(CONCATENATE($F1429," ",$G1429),AllocFactorMatrix,(AC$4+1),FALSE)*$E1431</f>
        <v>0</v>
      </c>
    </row>
    <row r="1430" spans="1:29" s="48" customFormat="1" hidden="1" outlineLevel="1">
      <c r="A1430" s="154"/>
      <c r="B1430" s="97"/>
      <c r="C1430" s="88"/>
      <c r="D1430" s="88"/>
      <c r="F1430" s="175" t="str">
        <f>F1431</f>
        <v>TRANS_TOTAL</v>
      </c>
      <c r="G1430" s="52" t="str">
        <f>$G$14</f>
        <v>CUSTOMER</v>
      </c>
      <c r="H1430" s="50">
        <f t="shared" si="696"/>
        <v>0</v>
      </c>
      <c r="I1430" s="51">
        <f>VLOOKUP(CONCATENATE($F1430," ",$G1430),AllocFactorMatrix,(I$4+1),FALSE)*$E1431</f>
        <v>0</v>
      </c>
      <c r="J1430" s="51">
        <f>VLOOKUP(CONCATENATE($F1430," ",$G1430),AllocFactorMatrix,(J$4+1),FALSE)*$E1431</f>
        <v>0</v>
      </c>
      <c r="K1430" s="51">
        <f>VLOOKUP(CONCATENATE($F1430," ",$G1430),AllocFactorMatrix,(K$4+1),FALSE)*$E1431</f>
        <v>0</v>
      </c>
      <c r="L1430" s="51">
        <f>VLOOKUP(CONCATENATE($F1430," ",$G1430),AllocFactorMatrix,(L$4+1),FALSE)*$E1431</f>
        <v>0</v>
      </c>
      <c r="M1430" s="51">
        <f t="shared" si="697"/>
        <v>0</v>
      </c>
      <c r="N1430" s="51">
        <f>VLOOKUP(CONCATENATE($F1430," ",$G1430),AllocFactorMatrix,(N$4+1),FALSE)*$E1431</f>
        <v>0</v>
      </c>
      <c r="O1430" s="51">
        <f>VLOOKUP(CONCATENATE($F1430," ",$G1430),AllocFactorMatrix,(O$4+1),FALSE)*$E1431</f>
        <v>0</v>
      </c>
      <c r="P1430" s="51">
        <f>VLOOKUP(CONCATENATE($F1430," ",$G1430),AllocFactorMatrix,(P$4+1),FALSE)*$E1431</f>
        <v>0</v>
      </c>
      <c r="Q1430" s="51">
        <f>VLOOKUP(CONCATENATE($F1430," ",$G1430),AllocFactorMatrix,(Q$4+1),FALSE)*$E1431</f>
        <v>0</v>
      </c>
      <c r="R1430" s="51">
        <f t="shared" si="699"/>
        <v>0</v>
      </c>
      <c r="S1430" s="51">
        <f>VLOOKUP(CONCATENATE($F1430," ",$G1430),AllocFactorMatrix,(S$4+1),FALSE)*$E1431</f>
        <v>0</v>
      </c>
      <c r="T1430" s="51">
        <f>VLOOKUP(CONCATENATE($F1430," ",$G1430),AllocFactorMatrix,(T$4+1),FALSE)*$E1431</f>
        <v>0</v>
      </c>
      <c r="U1430" s="51">
        <f>VLOOKUP(CONCATENATE($F1430," ",$G1430),AllocFactorMatrix,(U$4+1),FALSE)*$E1431</f>
        <v>0</v>
      </c>
      <c r="V1430" s="51">
        <f>VLOOKUP(CONCATENATE($F1430," ",$G1430),AllocFactorMatrix,(V$4+1),FALSE)*$E1431</f>
        <v>0</v>
      </c>
      <c r="W1430" s="51">
        <f t="shared" si="700"/>
        <v>0</v>
      </c>
      <c r="X1430" s="51">
        <f>VLOOKUP(CONCATENATE($F1430," ",$G1430),AllocFactorMatrix,(X$4+1),FALSE)*$E1431</f>
        <v>0</v>
      </c>
      <c r="Y1430" s="51">
        <f>VLOOKUP(CONCATENATE($F1430," ",$G1430),AllocFactorMatrix,(Y$4+1),FALSE)*$E1431</f>
        <v>0</v>
      </c>
      <c r="Z1430" s="51">
        <f t="shared" si="698"/>
        <v>0</v>
      </c>
      <c r="AA1430" s="51">
        <f>VLOOKUP(CONCATENATE($F1430," ",$G1430),AllocFactorMatrix,(AA$4+1),FALSE)*$E1431</f>
        <v>0</v>
      </c>
      <c r="AB1430" s="51">
        <f>VLOOKUP(CONCATENATE($F1430," ",$G1430),AllocFactorMatrix,(AB$4+1),FALSE)*$E1431</f>
        <v>0</v>
      </c>
      <c r="AC1430" s="51">
        <f>VLOOKUP(CONCATENATE($F1430," ",$G1430),AllocFactorMatrix,(AC$4+1),FALSE)*$E1431</f>
        <v>0</v>
      </c>
    </row>
    <row r="1431" spans="1:29" s="48" customFormat="1" collapsed="1">
      <c r="A1431" s="154"/>
      <c r="B1431" s="97"/>
      <c r="C1431" s="88"/>
      <c r="D1431" s="88" t="s">
        <v>491</v>
      </c>
      <c r="E1431" s="60">
        <v>226</v>
      </c>
      <c r="F1431" s="94" t="s">
        <v>191</v>
      </c>
      <c r="G1431" s="52" t="str">
        <f>$G$15</f>
        <v>TOTAL</v>
      </c>
      <c r="H1431" s="50">
        <f t="shared" si="696"/>
        <v>225.99999999999994</v>
      </c>
      <c r="I1431" s="51">
        <f>VLOOKUP(CONCATENATE($F1431," ",$G1431),AllocFactorMatrix,(I$4+1),FALSE)*$E1431</f>
        <v>116.08288898589119</v>
      </c>
      <c r="J1431" s="51">
        <f>VLOOKUP(CONCATENATE($F1431," ",$G1431),AllocFactorMatrix,(J$4+1),FALSE)*$E1431</f>
        <v>27.101036827001675</v>
      </c>
      <c r="K1431" s="51">
        <f>VLOOKUP(CONCATENATE($F1431," ",$G1431),AllocFactorMatrix,(K$4+1),FALSE)*$E1431</f>
        <v>0.37719737140254445</v>
      </c>
      <c r="L1431" s="51">
        <f>VLOOKUP(CONCATENATE($F1431," ",$G1431),AllocFactorMatrix,(L$4+1),FALSE)*$E1431</f>
        <v>5.5957285055609478E-2</v>
      </c>
      <c r="M1431" s="51">
        <f t="shared" si="697"/>
        <v>27.534191483459828</v>
      </c>
      <c r="N1431" s="51">
        <f>VLOOKUP(CONCATENATE($F1431," ",$G1431),AllocFactorMatrix,(N$4+1),FALSE)*$E1431</f>
        <v>16.02925702049151</v>
      </c>
      <c r="O1431" s="51">
        <f>VLOOKUP(CONCATENATE($F1431," ",$G1431),AllocFactorMatrix,(O$4+1),FALSE)*$E1431</f>
        <v>2.8740168816534402</v>
      </c>
      <c r="P1431" s="51">
        <f>VLOOKUP(CONCATENATE($F1431," ",$G1431),AllocFactorMatrix,(P$4+1),FALSE)*$E1431</f>
        <v>0.61924136926332052</v>
      </c>
      <c r="Q1431" s="51">
        <f>VLOOKUP(CONCATENATE($F1431," ",$G1431),AllocFactorMatrix,(Q$4+1),FALSE)*$E1431</f>
        <v>1.7434655867382954E-2</v>
      </c>
      <c r="R1431" s="51">
        <f t="shared" si="699"/>
        <v>19.539949927275654</v>
      </c>
      <c r="S1431" s="51">
        <f>VLOOKUP(CONCATENATE($F1431," ",$G1431),AllocFactorMatrix,(S$4+1),FALSE)*$E1431</f>
        <v>0.75135020581727974</v>
      </c>
      <c r="T1431" s="51">
        <f>VLOOKUP(CONCATENATE($F1431," ",$G1431),AllocFactorMatrix,(T$4+1),FALSE)*$E1431</f>
        <v>10.224820876471856</v>
      </c>
      <c r="U1431" s="51">
        <f>VLOOKUP(CONCATENATE($F1431," ",$G1431),AllocFactorMatrix,(U$4+1),FALSE)*$E1431</f>
        <v>41.480768722055274</v>
      </c>
      <c r="V1431" s="51">
        <f>VLOOKUP(CONCATENATE($F1431," ",$G1431),AllocFactorMatrix,(V$4+1),FALSE)*$E1431</f>
        <v>5.5968234023652625</v>
      </c>
      <c r="W1431" s="51">
        <f t="shared" si="700"/>
        <v>58.053763206709668</v>
      </c>
      <c r="X1431" s="51">
        <f>VLOOKUP(CONCATENATE($F1431," ",$G1431),AllocFactorMatrix,(X$4+1),FALSE)*$E1431</f>
        <v>4.3982313723843331</v>
      </c>
      <c r="Y1431" s="51">
        <f>VLOOKUP(CONCATENATE($F1431," ",$G1431),AllocFactorMatrix,(Y$4+1),FALSE)*$E1431</f>
        <v>8.7942558396188156E-2</v>
      </c>
      <c r="Z1431" s="51">
        <f t="shared" si="698"/>
        <v>4.4861739307805211</v>
      </c>
      <c r="AA1431" s="51">
        <f>VLOOKUP(CONCATENATE($F1431," ",$G1431),AllocFactorMatrix,(AA$4+1),FALSE)*$E1431</f>
        <v>5.8117620500425134E-2</v>
      </c>
      <c r="AB1431" s="51">
        <f>VLOOKUP(CONCATENATE($F1431," ",$G1431),AllocFactorMatrix,(AB$4+1),FALSE)*$E1431</f>
        <v>0.20322062665092439</v>
      </c>
      <c r="AC1431" s="51">
        <f>VLOOKUP(CONCATENATE($F1431," ",$G1431),AllocFactorMatrix,(AC$4+1),FALSE)*$E1431</f>
        <v>4.169421873176405E-2</v>
      </c>
    </row>
    <row r="1432" spans="1:29" s="48" customFormat="1" hidden="1" outlineLevel="1">
      <c r="A1432" s="154"/>
      <c r="B1432" s="97"/>
      <c r="C1432" s="88"/>
      <c r="D1432" s="88"/>
      <c r="F1432" s="175" t="str">
        <f>F1439</f>
        <v>TRANS_TOTAL</v>
      </c>
      <c r="G1432" s="52" t="str">
        <f>$G$8</f>
        <v>PRODUCTION</v>
      </c>
      <c r="H1432" s="50">
        <f t="shared" si="696"/>
        <v>0</v>
      </c>
      <c r="I1432" s="51">
        <f>VLOOKUP(CONCATENATE($F1432," ",$G1432),AllocFactorMatrix,(I$4+1),FALSE)*$E1439</f>
        <v>0</v>
      </c>
      <c r="J1432" s="51">
        <f>VLOOKUP(CONCATENATE($F1432," ",$G1432),AllocFactorMatrix,(J$4+1),FALSE)*$E1439</f>
        <v>0</v>
      </c>
      <c r="K1432" s="51">
        <f>VLOOKUP(CONCATENATE($F1432," ",$G1432),AllocFactorMatrix,(K$4+1),FALSE)*$E1439</f>
        <v>0</v>
      </c>
      <c r="L1432" s="51">
        <f>VLOOKUP(CONCATENATE($F1432," ",$G1432),AllocFactorMatrix,(L$4+1),FALSE)*$E1439</f>
        <v>0</v>
      </c>
      <c r="M1432" s="51">
        <f t="shared" si="697"/>
        <v>0</v>
      </c>
      <c r="N1432" s="51">
        <f>VLOOKUP(CONCATENATE($F1432," ",$G1432),AllocFactorMatrix,(N$4+1),FALSE)*$E1439</f>
        <v>0</v>
      </c>
      <c r="O1432" s="51">
        <f>VLOOKUP(CONCATENATE($F1432," ",$G1432),AllocFactorMatrix,(O$4+1),FALSE)*$E1439</f>
        <v>0</v>
      </c>
      <c r="P1432" s="51">
        <f>VLOOKUP(CONCATENATE($F1432," ",$G1432),AllocFactorMatrix,(P$4+1),FALSE)*$E1439</f>
        <v>0</v>
      </c>
      <c r="Q1432" s="51">
        <f>VLOOKUP(CONCATENATE($F1432," ",$G1432),AllocFactorMatrix,(Q$4+1),FALSE)*$E1439</f>
        <v>0</v>
      </c>
      <c r="R1432" s="51">
        <f>SUBTOTAL(9,N1432:Q1432)</f>
        <v>0</v>
      </c>
      <c r="S1432" s="51">
        <f>VLOOKUP(CONCATENATE($F1432," ",$G1432),AllocFactorMatrix,(S$4+1),FALSE)*$E1439</f>
        <v>0</v>
      </c>
      <c r="T1432" s="51">
        <f>VLOOKUP(CONCATENATE($F1432," ",$G1432),AllocFactorMatrix,(T$4+1),FALSE)*$E1439</f>
        <v>0</v>
      </c>
      <c r="U1432" s="51">
        <f>VLOOKUP(CONCATENATE($F1432," ",$G1432),AllocFactorMatrix,(U$4+1),FALSE)*$E1439</f>
        <v>0</v>
      </c>
      <c r="V1432" s="51">
        <f>VLOOKUP(CONCATENATE($F1432," ",$G1432),AllocFactorMatrix,(V$4+1),FALSE)*$E1439</f>
        <v>0</v>
      </c>
      <c r="W1432" s="51">
        <f>SUBTOTAL(9,S1432:V1432)</f>
        <v>0</v>
      </c>
      <c r="X1432" s="51">
        <f>VLOOKUP(CONCATENATE($F1432," ",$G1432),AllocFactorMatrix,(X$4+1),FALSE)*$E1439</f>
        <v>0</v>
      </c>
      <c r="Y1432" s="51">
        <f>VLOOKUP(CONCATENATE($F1432," ",$G1432),AllocFactorMatrix,(Y$4+1),FALSE)*$E1439</f>
        <v>0</v>
      </c>
      <c r="Z1432" s="51">
        <f t="shared" si="698"/>
        <v>0</v>
      </c>
      <c r="AA1432" s="51">
        <f>VLOOKUP(CONCATENATE($F1432," ",$G1432),AllocFactorMatrix,(AA$4+1),FALSE)*$E1439</f>
        <v>0</v>
      </c>
      <c r="AB1432" s="51">
        <f>VLOOKUP(CONCATENATE($F1432," ",$G1432),AllocFactorMatrix,(AB$4+1),FALSE)*$E1439</f>
        <v>0</v>
      </c>
      <c r="AC1432" s="51">
        <f>VLOOKUP(CONCATENATE($F1432," ",$G1432),AllocFactorMatrix,(AC$4+1),FALSE)*$E1439</f>
        <v>0</v>
      </c>
    </row>
    <row r="1433" spans="1:29" s="48" customFormat="1" hidden="1" outlineLevel="1">
      <c r="A1433" s="154"/>
      <c r="B1433" s="97"/>
      <c r="C1433" s="88"/>
      <c r="D1433" s="88"/>
      <c r="F1433" s="175" t="str">
        <f>F1439</f>
        <v>TRANS_TOTAL</v>
      </c>
      <c r="G1433" s="52" t="str">
        <f>$G$9</f>
        <v>BULKTRAN</v>
      </c>
      <c r="H1433" s="50">
        <f t="shared" si="696"/>
        <v>74845.40400000001</v>
      </c>
      <c r="I1433" s="51">
        <f>VLOOKUP(CONCATENATE($F1433," ",$G1433),AllocFactorMatrix,(I$4+1),FALSE)*$E1439</f>
        <v>38499.426482218871</v>
      </c>
      <c r="J1433" s="51">
        <f>VLOOKUP(CONCATENATE($F1433," ",$G1433),AllocFactorMatrix,(J$4+1),FALSE)*$E1439</f>
        <v>8978.0721746943982</v>
      </c>
      <c r="K1433" s="51">
        <f>VLOOKUP(CONCATENATE($F1433," ",$G1433),AllocFactorMatrix,(K$4+1),FALSE)*$E1439</f>
        <v>124.83075397474805</v>
      </c>
      <c r="L1433" s="51">
        <f>VLOOKUP(CONCATENATE($F1433," ",$G1433),AllocFactorMatrix,(L$4+1),FALSE)*$E1439</f>
        <v>17.385641889855076</v>
      </c>
      <c r="M1433" s="51">
        <f t="shared" si="697"/>
        <v>9120.2885705590015</v>
      </c>
      <c r="N1433" s="51">
        <f>VLOOKUP(CONCATENATE($F1433," ",$G1433),AllocFactorMatrix,(N$4+1),FALSE)*$E1439</f>
        <v>5343.8221530037226</v>
      </c>
      <c r="O1433" s="51">
        <f>VLOOKUP(CONCATENATE($F1433," ",$G1433),AllocFactorMatrix,(O$4+1),FALSE)*$E1439</f>
        <v>957.56796370719985</v>
      </c>
      <c r="P1433" s="51">
        <f>VLOOKUP(CONCATENATE($F1433," ",$G1433),AllocFactorMatrix,(P$4+1),FALSE)*$E1439</f>
        <v>194.18501123585034</v>
      </c>
      <c r="Q1433" s="51">
        <f>VLOOKUP(CONCATENATE($F1433," ",$G1433),AllocFactorMatrix,(Q$4+1),FALSE)*$E1439</f>
        <v>7.3740879869531062</v>
      </c>
      <c r="R1433" s="51">
        <f t="shared" ref="R1433:R1439" si="701">SUBTOTAL(9,N1433:Q1433)</f>
        <v>6502.949215933726</v>
      </c>
      <c r="S1433" s="51">
        <f>VLOOKUP(CONCATENATE($F1433," ",$G1433),AllocFactorMatrix,(S$4+1),FALSE)*$E1439</f>
        <v>253.06830909880068</v>
      </c>
      <c r="T1433" s="51">
        <f>VLOOKUP(CONCATENATE($F1433," ",$G1433),AllocFactorMatrix,(T$4+1),FALSE)*$E1439</f>
        <v>3416.5683070301106</v>
      </c>
      <c r="U1433" s="51">
        <f>VLOOKUP(CONCATENATE($F1433," ",$G1433),AllocFactorMatrix,(U$4+1),FALSE)*$E1439</f>
        <v>13067.002261936022</v>
      </c>
      <c r="V1433" s="51">
        <f>VLOOKUP(CONCATENATE($F1433," ",$G1433),AllocFactorMatrix,(V$4+1),FALSE)*$E1439</f>
        <v>2367.2086521473043</v>
      </c>
      <c r="W1433" s="51">
        <f t="shared" ref="W1433:W1439" si="702">SUBTOTAL(9,S1433:V1433)</f>
        <v>19103.847530212239</v>
      </c>
      <c r="X1433" s="51">
        <f>VLOOKUP(CONCATENATE($F1433," ",$G1433),AllocFactorMatrix,(X$4+1),FALSE)*$E1439</f>
        <v>1466.6633665755351</v>
      </c>
      <c r="Y1433" s="51">
        <f>VLOOKUP(CONCATENATE($F1433," ",$G1433),AllocFactorMatrix,(Y$4+1),FALSE)*$E1439</f>
        <v>29.293029265485771</v>
      </c>
      <c r="Z1433" s="51">
        <f t="shared" si="698"/>
        <v>1495.9563958410208</v>
      </c>
      <c r="AA1433" s="51">
        <f>VLOOKUP(CONCATENATE($F1433," ",$G1433),AllocFactorMatrix,(AA$4+1),FALSE)*$E1439</f>
        <v>19.347662578320698</v>
      </c>
      <c r="AB1433" s="51">
        <f>VLOOKUP(CONCATENATE($F1433," ",$G1433),AllocFactorMatrix,(AB$4+1),FALSE)*$E1439</f>
        <v>85.953333010214862</v>
      </c>
      <c r="AC1433" s="51">
        <f>VLOOKUP(CONCATENATE($F1433," ",$G1433),AllocFactorMatrix,(AC$4+1),FALSE)*$E1439</f>
        <v>17.634809646601159</v>
      </c>
    </row>
    <row r="1434" spans="1:29" s="48" customFormat="1" hidden="1" outlineLevel="1">
      <c r="A1434" s="154"/>
      <c r="B1434" s="97"/>
      <c r="C1434" s="88"/>
      <c r="D1434" s="88"/>
      <c r="F1434" s="175" t="str">
        <f>F1439</f>
        <v>TRANS_TOTAL</v>
      </c>
      <c r="G1434" s="52" t="str">
        <f>$G$10</f>
        <v>SUBTRAN</v>
      </c>
      <c r="H1434" s="50">
        <f t="shared" si="696"/>
        <v>20742.59599999999</v>
      </c>
      <c r="I1434" s="51">
        <f>VLOOKUP(CONCATENATE($F1434," ",$G1434),AllocFactorMatrix,(I$4+1),FALSE)*$E1439</f>
        <v>10598.499147796025</v>
      </c>
      <c r="J1434" s="51">
        <f>VLOOKUP(CONCATENATE($F1434," ",$G1434),AllocFactorMatrix,(J$4+1),FALSE)*$E1439</f>
        <v>2484.4672422057615</v>
      </c>
      <c r="K1434" s="51">
        <f>VLOOKUP(CONCATENATE($F1434," ",$G1434),AllocFactorMatrix,(K$4+1),FALSE)*$E1439</f>
        <v>34.707043979351127</v>
      </c>
      <c r="L1434" s="51">
        <f>VLOOKUP(CONCATENATE($F1434," ",$G1434),AllocFactorMatrix,(L$4+1),FALSE)*$E1439</f>
        <v>6.2818137026033254</v>
      </c>
      <c r="M1434" s="51">
        <f t="shared" si="697"/>
        <v>2525.4560998877159</v>
      </c>
      <c r="N1434" s="51">
        <f>VLOOKUP(CONCATENATE($F1434," ",$G1434),AllocFactorMatrix,(N$4+1),FALSE)*$E1439</f>
        <v>1435.8443075039877</v>
      </c>
      <c r="O1434" s="51">
        <f>VLOOKUP(CONCATENATE($F1434," ",$G1434),AllocFactorMatrix,(O$4+1),FALSE)*$E1439</f>
        <v>258.01400834363659</v>
      </c>
      <c r="P1434" s="51">
        <f>VLOOKUP(CONCATENATE($F1434," ",$G1434),AllocFactorMatrix,(P$4+1),FALSE)*$E1439</f>
        <v>67.726687901947329</v>
      </c>
      <c r="Q1434" s="51">
        <f>VLOOKUP(CONCATENATE($F1434," ",$G1434),AllocFactorMatrix,(Q$4+1),FALSE)*$E1439</f>
        <v>0</v>
      </c>
      <c r="R1434" s="51">
        <f t="shared" si="701"/>
        <v>1761.5850037495716</v>
      </c>
      <c r="S1434" s="51">
        <f>VLOOKUP(CONCATENATE($F1434," ",$G1434),AllocFactorMatrix,(S$4+1),FALSE)*$E1439</f>
        <v>64.719582377580437</v>
      </c>
      <c r="T1434" s="51">
        <f>VLOOKUP(CONCATENATE($F1434," ",$G1434),AllocFactorMatrix,(T$4+1),FALSE)*$E1439</f>
        <v>908.07849801498605</v>
      </c>
      <c r="U1434" s="51">
        <f>VLOOKUP(CONCATENATE($F1434," ",$G1434),AllocFactorMatrix,(U$4+1),FALSE)*$E1439</f>
        <v>4477.5274752490186</v>
      </c>
      <c r="V1434" s="51">
        <f>VLOOKUP(CONCATENATE($F1434," ",$G1434),AllocFactorMatrix,(V$4+1),FALSE)*$E1439</f>
        <v>0</v>
      </c>
      <c r="W1434" s="51">
        <f t="shared" si="702"/>
        <v>5450.3255556415852</v>
      </c>
      <c r="X1434" s="51">
        <f>VLOOKUP(CONCATENATE($F1434," ",$G1434),AllocFactorMatrix,(X$4+1),FALSE)*$E1439</f>
        <v>393.59389193541006</v>
      </c>
      <c r="Y1434" s="51">
        <f>VLOOKUP(CONCATENATE($F1434," ",$G1434),AllocFactorMatrix,(Y$4+1),FALSE)*$E1439</f>
        <v>7.9027816724559736</v>
      </c>
      <c r="Z1434" s="51">
        <f t="shared" si="698"/>
        <v>401.49667360786606</v>
      </c>
      <c r="AA1434" s="51">
        <f>VLOOKUP(CONCATENATE($F1434," ",$G1434),AllocFactorMatrix,(AA$4+1),FALSE)*$E1439</f>
        <v>5.2335193172307966</v>
      </c>
      <c r="AB1434" s="51">
        <f>VLOOKUP(CONCATENATE($F1434," ",$G1434),AllocFactorMatrix,(AB$4+1),FALSE)*$E1439</f>
        <v>0</v>
      </c>
      <c r="AC1434" s="51">
        <f>VLOOKUP(CONCATENATE($F1434," ",$G1434),AllocFactorMatrix,(AC$4+1),FALSE)*$E1439</f>
        <v>0</v>
      </c>
    </row>
    <row r="1435" spans="1:29" s="48" customFormat="1" hidden="1" outlineLevel="1">
      <c r="A1435" s="154"/>
      <c r="B1435" s="97"/>
      <c r="C1435" s="88"/>
      <c r="D1435" s="88"/>
      <c r="F1435" s="175" t="str">
        <f>F1439</f>
        <v>TRANS_TOTAL</v>
      </c>
      <c r="G1435" s="52" t="str">
        <f>$G$11</f>
        <v>DISTPRI</v>
      </c>
      <c r="H1435" s="50">
        <f t="shared" si="696"/>
        <v>0</v>
      </c>
      <c r="I1435" s="51">
        <f>VLOOKUP(CONCATENATE($F1435," ",$G1435),AllocFactorMatrix,(I$4+1),FALSE)*$E1439</f>
        <v>0</v>
      </c>
      <c r="J1435" s="51">
        <f>VLOOKUP(CONCATENATE($F1435," ",$G1435),AllocFactorMatrix,(J$4+1),FALSE)*$E1439</f>
        <v>0</v>
      </c>
      <c r="K1435" s="51">
        <f>VLOOKUP(CONCATENATE($F1435," ",$G1435),AllocFactorMatrix,(K$4+1),FALSE)*$E1439</f>
        <v>0</v>
      </c>
      <c r="L1435" s="51">
        <f>VLOOKUP(CONCATENATE($F1435," ",$G1435),AllocFactorMatrix,(L$4+1),FALSE)*$E1439</f>
        <v>0</v>
      </c>
      <c r="M1435" s="51">
        <f t="shared" si="697"/>
        <v>0</v>
      </c>
      <c r="N1435" s="51">
        <f>VLOOKUP(CONCATENATE($F1435," ",$G1435),AllocFactorMatrix,(N$4+1),FALSE)*$E1439</f>
        <v>0</v>
      </c>
      <c r="O1435" s="51">
        <f>VLOOKUP(CONCATENATE($F1435," ",$G1435),AllocFactorMatrix,(O$4+1),FALSE)*$E1439</f>
        <v>0</v>
      </c>
      <c r="P1435" s="51">
        <f>VLOOKUP(CONCATENATE($F1435," ",$G1435),AllocFactorMatrix,(P$4+1),FALSE)*$E1439</f>
        <v>0</v>
      </c>
      <c r="Q1435" s="51">
        <f>VLOOKUP(CONCATENATE($F1435," ",$G1435),AllocFactorMatrix,(Q$4+1),FALSE)*$E1439</f>
        <v>0</v>
      </c>
      <c r="R1435" s="51">
        <f t="shared" si="701"/>
        <v>0</v>
      </c>
      <c r="S1435" s="51">
        <f>VLOOKUP(CONCATENATE($F1435," ",$G1435),AllocFactorMatrix,(S$4+1),FALSE)*$E1439</f>
        <v>0</v>
      </c>
      <c r="T1435" s="51">
        <f>VLOOKUP(CONCATENATE($F1435," ",$G1435),AllocFactorMatrix,(T$4+1),FALSE)*$E1439</f>
        <v>0</v>
      </c>
      <c r="U1435" s="51">
        <f>VLOOKUP(CONCATENATE($F1435," ",$G1435),AllocFactorMatrix,(U$4+1),FALSE)*$E1439</f>
        <v>0</v>
      </c>
      <c r="V1435" s="51">
        <f>VLOOKUP(CONCATENATE($F1435," ",$G1435),AllocFactorMatrix,(V$4+1),FALSE)*$E1439</f>
        <v>0</v>
      </c>
      <c r="W1435" s="51">
        <f t="shared" si="702"/>
        <v>0</v>
      </c>
      <c r="X1435" s="51">
        <f>VLOOKUP(CONCATENATE($F1435," ",$G1435),AllocFactorMatrix,(X$4+1),FALSE)*$E1439</f>
        <v>0</v>
      </c>
      <c r="Y1435" s="51">
        <f>VLOOKUP(CONCATENATE($F1435," ",$G1435),AllocFactorMatrix,(Y$4+1),FALSE)*$E1439</f>
        <v>0</v>
      </c>
      <c r="Z1435" s="51">
        <f t="shared" si="698"/>
        <v>0</v>
      </c>
      <c r="AA1435" s="51">
        <f>VLOOKUP(CONCATENATE($F1435," ",$G1435),AllocFactorMatrix,(AA$4+1),FALSE)*$E1439</f>
        <v>0</v>
      </c>
      <c r="AB1435" s="51">
        <f>VLOOKUP(CONCATENATE($F1435," ",$G1435),AllocFactorMatrix,(AB$4+1),FALSE)*$E1439</f>
        <v>0</v>
      </c>
      <c r="AC1435" s="51">
        <f>VLOOKUP(CONCATENATE($F1435," ",$G1435),AllocFactorMatrix,(AC$4+1),FALSE)*$E1439</f>
        <v>0</v>
      </c>
    </row>
    <row r="1436" spans="1:29" s="48" customFormat="1" hidden="1" outlineLevel="1">
      <c r="A1436" s="154"/>
      <c r="B1436" s="97"/>
      <c r="C1436" s="88"/>
      <c r="D1436" s="88"/>
      <c r="F1436" s="175" t="str">
        <f>F1439</f>
        <v>TRANS_TOTAL</v>
      </c>
      <c r="G1436" s="52" t="str">
        <f>$G$12</f>
        <v>DISTSEC</v>
      </c>
      <c r="H1436" s="50">
        <f t="shared" si="696"/>
        <v>0</v>
      </c>
      <c r="I1436" s="51">
        <f>VLOOKUP(CONCATENATE($F1436," ",$G1436),AllocFactorMatrix,(I$4+1),FALSE)*$E1439</f>
        <v>0</v>
      </c>
      <c r="J1436" s="51">
        <f>VLOOKUP(CONCATENATE($F1436," ",$G1436),AllocFactorMatrix,(J$4+1),FALSE)*$E1439</f>
        <v>0</v>
      </c>
      <c r="K1436" s="51">
        <f>VLOOKUP(CONCATENATE($F1436," ",$G1436),AllocFactorMatrix,(K$4+1),FALSE)*$E1439</f>
        <v>0</v>
      </c>
      <c r="L1436" s="51">
        <f>VLOOKUP(CONCATENATE($F1436," ",$G1436),AllocFactorMatrix,(L$4+1),FALSE)*$E1439</f>
        <v>0</v>
      </c>
      <c r="M1436" s="51">
        <f t="shared" si="697"/>
        <v>0</v>
      </c>
      <c r="N1436" s="51">
        <f>VLOOKUP(CONCATENATE($F1436," ",$G1436),AllocFactorMatrix,(N$4+1),FALSE)*$E1439</f>
        <v>0</v>
      </c>
      <c r="O1436" s="51">
        <f>VLOOKUP(CONCATENATE($F1436," ",$G1436),AllocFactorMatrix,(O$4+1),FALSE)*$E1439</f>
        <v>0</v>
      </c>
      <c r="P1436" s="51">
        <f>VLOOKUP(CONCATENATE($F1436," ",$G1436),AllocFactorMatrix,(P$4+1),FALSE)*$E1439</f>
        <v>0</v>
      </c>
      <c r="Q1436" s="51">
        <f>VLOOKUP(CONCATENATE($F1436," ",$G1436),AllocFactorMatrix,(Q$4+1),FALSE)*$E1439</f>
        <v>0</v>
      </c>
      <c r="R1436" s="51">
        <f t="shared" si="701"/>
        <v>0</v>
      </c>
      <c r="S1436" s="51">
        <f>VLOOKUP(CONCATENATE($F1436," ",$G1436),AllocFactorMatrix,(S$4+1),FALSE)*$E1439</f>
        <v>0</v>
      </c>
      <c r="T1436" s="51">
        <f>VLOOKUP(CONCATENATE($F1436," ",$G1436),AllocFactorMatrix,(T$4+1),FALSE)*$E1439</f>
        <v>0</v>
      </c>
      <c r="U1436" s="51">
        <f>VLOOKUP(CONCATENATE($F1436," ",$G1436),AllocFactorMatrix,(U$4+1),FALSE)*$E1439</f>
        <v>0</v>
      </c>
      <c r="V1436" s="51">
        <f>VLOOKUP(CONCATENATE($F1436," ",$G1436),AllocFactorMatrix,(V$4+1),FALSE)*$E1439</f>
        <v>0</v>
      </c>
      <c r="W1436" s="51">
        <f t="shared" si="702"/>
        <v>0</v>
      </c>
      <c r="X1436" s="51">
        <f>VLOOKUP(CONCATENATE($F1436," ",$G1436),AllocFactorMatrix,(X$4+1),FALSE)*$E1439</f>
        <v>0</v>
      </c>
      <c r="Y1436" s="51">
        <f>VLOOKUP(CONCATENATE($F1436," ",$G1436),AllocFactorMatrix,(Y$4+1),FALSE)*$E1439</f>
        <v>0</v>
      </c>
      <c r="Z1436" s="51">
        <f t="shared" si="698"/>
        <v>0</v>
      </c>
      <c r="AA1436" s="51">
        <f>VLOOKUP(CONCATENATE($F1436," ",$G1436),AllocFactorMatrix,(AA$4+1),FALSE)*$E1439</f>
        <v>0</v>
      </c>
      <c r="AB1436" s="51">
        <f>VLOOKUP(CONCATENATE($F1436," ",$G1436),AllocFactorMatrix,(AB$4+1),FALSE)*$E1439</f>
        <v>0</v>
      </c>
      <c r="AC1436" s="51">
        <f>VLOOKUP(CONCATENATE($F1436," ",$G1436),AllocFactorMatrix,(AC$4+1),FALSE)*$E1439</f>
        <v>0</v>
      </c>
    </row>
    <row r="1437" spans="1:29" s="48" customFormat="1" hidden="1" outlineLevel="1">
      <c r="A1437" s="154"/>
      <c r="B1437" s="97"/>
      <c r="C1437" s="88"/>
      <c r="D1437" s="88"/>
      <c r="F1437" s="175" t="str">
        <f>F1439</f>
        <v>TRANS_TOTAL</v>
      </c>
      <c r="G1437" s="52" t="str">
        <f>$G$13</f>
        <v>ENERGY</v>
      </c>
      <c r="H1437" s="50">
        <f t="shared" si="696"/>
        <v>0</v>
      </c>
      <c r="I1437" s="51">
        <f>VLOOKUP(CONCATENATE($F1437," ",$G1437),AllocFactorMatrix,(I$4+1),FALSE)*$E1439</f>
        <v>0</v>
      </c>
      <c r="J1437" s="51">
        <f>VLOOKUP(CONCATENATE($F1437," ",$G1437),AllocFactorMatrix,(J$4+1),FALSE)*$E1439</f>
        <v>0</v>
      </c>
      <c r="K1437" s="51">
        <f>VLOOKUP(CONCATENATE($F1437," ",$G1437),AllocFactorMatrix,(K$4+1),FALSE)*$E1439</f>
        <v>0</v>
      </c>
      <c r="L1437" s="51">
        <f>VLOOKUP(CONCATENATE($F1437," ",$G1437),AllocFactorMatrix,(L$4+1),FALSE)*$E1439</f>
        <v>0</v>
      </c>
      <c r="M1437" s="51">
        <f t="shared" si="697"/>
        <v>0</v>
      </c>
      <c r="N1437" s="51">
        <f>VLOOKUP(CONCATENATE($F1437," ",$G1437),AllocFactorMatrix,(N$4+1),FALSE)*$E1439</f>
        <v>0</v>
      </c>
      <c r="O1437" s="51">
        <f>VLOOKUP(CONCATENATE($F1437," ",$G1437),AllocFactorMatrix,(O$4+1),FALSE)*$E1439</f>
        <v>0</v>
      </c>
      <c r="P1437" s="51">
        <f>VLOOKUP(CONCATENATE($F1437," ",$G1437),AllocFactorMatrix,(P$4+1),FALSE)*$E1439</f>
        <v>0</v>
      </c>
      <c r="Q1437" s="51">
        <f>VLOOKUP(CONCATENATE($F1437," ",$G1437),AllocFactorMatrix,(Q$4+1),FALSE)*$E1439</f>
        <v>0</v>
      </c>
      <c r="R1437" s="51">
        <f t="shared" si="701"/>
        <v>0</v>
      </c>
      <c r="S1437" s="51">
        <f>VLOOKUP(CONCATENATE($F1437," ",$G1437),AllocFactorMatrix,(S$4+1),FALSE)*$E1439</f>
        <v>0</v>
      </c>
      <c r="T1437" s="51">
        <f>VLOOKUP(CONCATENATE($F1437," ",$G1437),AllocFactorMatrix,(T$4+1),FALSE)*$E1439</f>
        <v>0</v>
      </c>
      <c r="U1437" s="51">
        <f>VLOOKUP(CONCATENATE($F1437," ",$G1437),AllocFactorMatrix,(U$4+1),FALSE)*$E1439</f>
        <v>0</v>
      </c>
      <c r="V1437" s="51">
        <f>VLOOKUP(CONCATENATE($F1437," ",$G1437),AllocFactorMatrix,(V$4+1),FALSE)*$E1439</f>
        <v>0</v>
      </c>
      <c r="W1437" s="51">
        <f t="shared" si="702"/>
        <v>0</v>
      </c>
      <c r="X1437" s="51">
        <f>VLOOKUP(CONCATENATE($F1437," ",$G1437),AllocFactorMatrix,(X$4+1),FALSE)*$E1439</f>
        <v>0</v>
      </c>
      <c r="Y1437" s="51">
        <f>VLOOKUP(CONCATENATE($F1437," ",$G1437),AllocFactorMatrix,(Y$4+1),FALSE)*$E1439</f>
        <v>0</v>
      </c>
      <c r="Z1437" s="51">
        <f t="shared" si="698"/>
        <v>0</v>
      </c>
      <c r="AA1437" s="51">
        <f>VLOOKUP(CONCATENATE($F1437," ",$G1437),AllocFactorMatrix,(AA$4+1),FALSE)*$E1439</f>
        <v>0</v>
      </c>
      <c r="AB1437" s="51">
        <f>VLOOKUP(CONCATENATE($F1437," ",$G1437),AllocFactorMatrix,(AB$4+1),FALSE)*$E1439</f>
        <v>0</v>
      </c>
      <c r="AC1437" s="51">
        <f>VLOOKUP(CONCATENATE($F1437," ",$G1437),AllocFactorMatrix,(AC$4+1),FALSE)*$E1439</f>
        <v>0</v>
      </c>
    </row>
    <row r="1438" spans="1:29" s="48" customFormat="1" hidden="1" outlineLevel="1">
      <c r="A1438" s="154"/>
      <c r="B1438" s="97"/>
      <c r="C1438" s="88"/>
      <c r="D1438" s="88"/>
      <c r="F1438" s="175" t="str">
        <f>F1439</f>
        <v>TRANS_TOTAL</v>
      </c>
      <c r="G1438" s="52" t="str">
        <f>$G$14</f>
        <v>CUSTOMER</v>
      </c>
      <c r="H1438" s="50">
        <f t="shared" si="696"/>
        <v>0</v>
      </c>
      <c r="I1438" s="51">
        <f>VLOOKUP(CONCATENATE($F1438," ",$G1438),AllocFactorMatrix,(I$4+1),FALSE)*$E1439</f>
        <v>0</v>
      </c>
      <c r="J1438" s="51">
        <f>VLOOKUP(CONCATENATE($F1438," ",$G1438),AllocFactorMatrix,(J$4+1),FALSE)*$E1439</f>
        <v>0</v>
      </c>
      <c r="K1438" s="51">
        <f>VLOOKUP(CONCATENATE($F1438," ",$G1438),AllocFactorMatrix,(K$4+1),FALSE)*$E1439</f>
        <v>0</v>
      </c>
      <c r="L1438" s="51">
        <f>VLOOKUP(CONCATENATE($F1438," ",$G1438),AllocFactorMatrix,(L$4+1),FALSE)*$E1439</f>
        <v>0</v>
      </c>
      <c r="M1438" s="51">
        <f t="shared" si="697"/>
        <v>0</v>
      </c>
      <c r="N1438" s="51">
        <f>VLOOKUP(CONCATENATE($F1438," ",$G1438),AllocFactorMatrix,(N$4+1),FALSE)*$E1439</f>
        <v>0</v>
      </c>
      <c r="O1438" s="51">
        <f>VLOOKUP(CONCATENATE($F1438," ",$G1438),AllocFactorMatrix,(O$4+1),FALSE)*$E1439</f>
        <v>0</v>
      </c>
      <c r="P1438" s="51">
        <f>VLOOKUP(CONCATENATE($F1438," ",$G1438),AllocFactorMatrix,(P$4+1),FALSE)*$E1439</f>
        <v>0</v>
      </c>
      <c r="Q1438" s="51">
        <f>VLOOKUP(CONCATENATE($F1438," ",$G1438),AllocFactorMatrix,(Q$4+1),FALSE)*$E1439</f>
        <v>0</v>
      </c>
      <c r="R1438" s="51">
        <f t="shared" si="701"/>
        <v>0</v>
      </c>
      <c r="S1438" s="51">
        <f>VLOOKUP(CONCATENATE($F1438," ",$G1438),AllocFactorMatrix,(S$4+1),FALSE)*$E1439</f>
        <v>0</v>
      </c>
      <c r="T1438" s="51">
        <f>VLOOKUP(CONCATENATE($F1438," ",$G1438),AllocFactorMatrix,(T$4+1),FALSE)*$E1439</f>
        <v>0</v>
      </c>
      <c r="U1438" s="51">
        <f>VLOOKUP(CONCATENATE($F1438," ",$G1438),AllocFactorMatrix,(U$4+1),FALSE)*$E1439</f>
        <v>0</v>
      </c>
      <c r="V1438" s="51">
        <f>VLOOKUP(CONCATENATE($F1438," ",$G1438),AllocFactorMatrix,(V$4+1),FALSE)*$E1439</f>
        <v>0</v>
      </c>
      <c r="W1438" s="51">
        <f t="shared" si="702"/>
        <v>0</v>
      </c>
      <c r="X1438" s="51">
        <f>VLOOKUP(CONCATENATE($F1438," ",$G1438),AllocFactorMatrix,(X$4+1),FALSE)*$E1439</f>
        <v>0</v>
      </c>
      <c r="Y1438" s="51">
        <f>VLOOKUP(CONCATENATE($F1438," ",$G1438),AllocFactorMatrix,(Y$4+1),FALSE)*$E1439</f>
        <v>0</v>
      </c>
      <c r="Z1438" s="51">
        <f t="shared" si="698"/>
        <v>0</v>
      </c>
      <c r="AA1438" s="51">
        <f>VLOOKUP(CONCATENATE($F1438," ",$G1438),AllocFactorMatrix,(AA$4+1),FALSE)*$E1439</f>
        <v>0</v>
      </c>
      <c r="AB1438" s="51">
        <f>VLOOKUP(CONCATENATE($F1438," ",$G1438),AllocFactorMatrix,(AB$4+1),FALSE)*$E1439</f>
        <v>0</v>
      </c>
      <c r="AC1438" s="51">
        <f>VLOOKUP(CONCATENATE($F1438," ",$G1438),AllocFactorMatrix,(AC$4+1),FALSE)*$E1439</f>
        <v>0</v>
      </c>
    </row>
    <row r="1439" spans="1:29" s="48" customFormat="1" collapsed="1">
      <c r="A1439" s="154"/>
      <c r="B1439" s="97"/>
      <c r="C1439" s="88"/>
      <c r="D1439" s="88" t="s">
        <v>492</v>
      </c>
      <c r="E1439" s="60">
        <v>95588</v>
      </c>
      <c r="F1439" s="94" t="s">
        <v>191</v>
      </c>
      <c r="G1439" s="52" t="str">
        <f>$G$15</f>
        <v>TOTAL</v>
      </c>
      <c r="H1439" s="50">
        <f t="shared" si="696"/>
        <v>95588.000000000015</v>
      </c>
      <c r="I1439" s="51">
        <f>VLOOKUP(CONCATENATE($F1439," ",$G1439),AllocFactorMatrix,(I$4+1),FALSE)*$E1439</f>
        <v>49097.925630014899</v>
      </c>
      <c r="J1439" s="51">
        <f>VLOOKUP(CONCATENATE($F1439," ",$G1439),AllocFactorMatrix,(J$4+1),FALSE)*$E1439</f>
        <v>11462.539416900159</v>
      </c>
      <c r="K1439" s="51">
        <f>VLOOKUP(CONCATENATE($F1439," ",$G1439),AllocFactorMatrix,(K$4+1),FALSE)*$E1439</f>
        <v>159.53779795409918</v>
      </c>
      <c r="L1439" s="51">
        <f>VLOOKUP(CONCATENATE($F1439," ",$G1439),AllocFactorMatrix,(L$4+1),FALSE)*$E1439</f>
        <v>23.667455592458403</v>
      </c>
      <c r="M1439" s="51">
        <f t="shared" si="697"/>
        <v>11645.744670446717</v>
      </c>
      <c r="N1439" s="51">
        <f>VLOOKUP(CONCATENATE($F1439," ",$G1439),AllocFactorMatrix,(N$4+1),FALSE)*$E1439</f>
        <v>6779.6664605077103</v>
      </c>
      <c r="O1439" s="51">
        <f>VLOOKUP(CONCATENATE($F1439," ",$G1439),AllocFactorMatrix,(O$4+1),FALSE)*$E1439</f>
        <v>1215.5819720508364</v>
      </c>
      <c r="P1439" s="51">
        <f>VLOOKUP(CONCATENATE($F1439," ",$G1439),AllocFactorMatrix,(P$4+1),FALSE)*$E1439</f>
        <v>261.91169913779771</v>
      </c>
      <c r="Q1439" s="51">
        <f>VLOOKUP(CONCATENATE($F1439," ",$G1439),AllocFactorMatrix,(Q$4+1),FALSE)*$E1439</f>
        <v>7.3740879869531062</v>
      </c>
      <c r="R1439" s="51">
        <f t="shared" si="701"/>
        <v>8264.5342196832971</v>
      </c>
      <c r="S1439" s="51">
        <f>VLOOKUP(CONCATENATE($F1439," ",$G1439),AllocFactorMatrix,(S$4+1),FALSE)*$E1439</f>
        <v>317.78789147638111</v>
      </c>
      <c r="T1439" s="51">
        <f>VLOOKUP(CONCATENATE($F1439," ",$G1439),AllocFactorMatrix,(T$4+1),FALSE)*$E1439</f>
        <v>4324.6468050450967</v>
      </c>
      <c r="U1439" s="51">
        <f>VLOOKUP(CONCATENATE($F1439," ",$G1439),AllocFactorMatrix,(U$4+1),FALSE)*$E1439</f>
        <v>17544.529737185043</v>
      </c>
      <c r="V1439" s="51">
        <f>VLOOKUP(CONCATENATE($F1439," ",$G1439),AllocFactorMatrix,(V$4+1),FALSE)*$E1439</f>
        <v>2367.2086521473043</v>
      </c>
      <c r="W1439" s="51">
        <f t="shared" si="702"/>
        <v>24554.173085853825</v>
      </c>
      <c r="X1439" s="51">
        <f>VLOOKUP(CONCATENATE($F1439," ",$G1439),AllocFactorMatrix,(X$4+1),FALSE)*$E1439</f>
        <v>1860.2572585109451</v>
      </c>
      <c r="Y1439" s="51">
        <f>VLOOKUP(CONCATENATE($F1439," ",$G1439),AllocFactorMatrix,(Y$4+1),FALSE)*$E1439</f>
        <v>37.195810937941744</v>
      </c>
      <c r="Z1439" s="51">
        <f t="shared" si="698"/>
        <v>1897.4530694488869</v>
      </c>
      <c r="AA1439" s="51">
        <f>VLOOKUP(CONCATENATE($F1439," ",$G1439),AllocFactorMatrix,(AA$4+1),FALSE)*$E1439</f>
        <v>24.581181895551495</v>
      </c>
      <c r="AB1439" s="51">
        <f>VLOOKUP(CONCATENATE($F1439," ",$G1439),AllocFactorMatrix,(AB$4+1),FALSE)*$E1439</f>
        <v>85.953333010214862</v>
      </c>
      <c r="AC1439" s="51">
        <f>VLOOKUP(CONCATENATE($F1439," ",$G1439),AllocFactorMatrix,(AC$4+1),FALSE)*$E1439</f>
        <v>17.634809646601159</v>
      </c>
    </row>
    <row r="1440" spans="1:29" s="48" customFormat="1" hidden="1" outlineLevel="1">
      <c r="A1440" s="154"/>
      <c r="B1440" s="97"/>
      <c r="C1440" s="88"/>
      <c r="D1440" s="88"/>
      <c r="F1440" s="175" t="str">
        <f>F1447</f>
        <v>TRAN_LSE</v>
      </c>
      <c r="G1440" s="52" t="str">
        <f>$G$8</f>
        <v>PRODUCTION</v>
      </c>
      <c r="H1440" s="50">
        <f t="shared" si="696"/>
        <v>1029503.9999999999</v>
      </c>
      <c r="I1440" s="51">
        <f>VLOOKUP(CONCATENATE($F1440," ",$G1440),AllocFactorMatrix,(I$4+1),FALSE)*$E1447</f>
        <v>529562.4239151713</v>
      </c>
      <c r="J1440" s="51">
        <f>VLOOKUP(CONCATENATE($F1440," ",$G1440),AllocFactorMatrix,(J$4+1),FALSE)*$E1447</f>
        <v>123494.03867385874</v>
      </c>
      <c r="K1440" s="51">
        <f>VLOOKUP(CONCATENATE($F1440," ",$G1440),AllocFactorMatrix,(K$4+1),FALSE)*$E1447</f>
        <v>1717.0561406819184</v>
      </c>
      <c r="L1440" s="51">
        <f>VLOOKUP(CONCATENATE($F1440," ",$G1440),AllocFactorMatrix,(L$4+1),FALSE)*$E1447</f>
        <v>239.14077433763816</v>
      </c>
      <c r="M1440" s="51">
        <f t="shared" ref="M1440:M1447" si="703">SUBTOTAL(9,J1440:L1440)</f>
        <v>125450.23558887829</v>
      </c>
      <c r="N1440" s="51">
        <f>VLOOKUP(CONCATENATE($F1440," ",$G1440),AllocFactorMatrix,(N$4+1),FALSE)*$E1447</f>
        <v>73504.66411813267</v>
      </c>
      <c r="O1440" s="51">
        <f>VLOOKUP(CONCATENATE($F1440," ",$G1440),AllocFactorMatrix,(O$4+1),FALSE)*$E1447</f>
        <v>13171.417297826556</v>
      </c>
      <c r="P1440" s="51">
        <f>VLOOKUP(CONCATENATE($F1440," ",$G1440),AllocFactorMatrix,(P$4+1),FALSE)*$E1447</f>
        <v>2671.0290161217226</v>
      </c>
      <c r="Q1440" s="51">
        <f>VLOOKUP(CONCATENATE($F1440," ",$G1440),AllocFactorMatrix,(Q$4+1),FALSE)*$E1447</f>
        <v>101.43111898921903</v>
      </c>
      <c r="R1440" s="51">
        <f>SUBTOTAL(9,N1440:Q1440)</f>
        <v>89448.541551070171</v>
      </c>
      <c r="S1440" s="51">
        <f>VLOOKUP(CONCATENATE($F1440," ",$G1440),AllocFactorMatrix,(S$4+1),FALSE)*$E1447</f>
        <v>3480.9730800631614</v>
      </c>
      <c r="T1440" s="51">
        <f>VLOOKUP(CONCATENATE($F1440," ",$G1440),AllocFactorMatrix,(T$4+1),FALSE)*$E1447</f>
        <v>46995.146667398927</v>
      </c>
      <c r="U1440" s="51">
        <f>VLOOKUP(CONCATENATE($F1440," ",$G1440),AllocFactorMatrix,(U$4+1),FALSE)*$E1447</f>
        <v>179737.57074879552</v>
      </c>
      <c r="V1440" s="51">
        <f>VLOOKUP(CONCATENATE($F1440," ",$G1440),AllocFactorMatrix,(V$4+1),FALSE)*$E1447</f>
        <v>32561.127951427159</v>
      </c>
      <c r="W1440" s="51">
        <f>SUBTOTAL(9,S1440:V1440)</f>
        <v>262774.81844768475</v>
      </c>
      <c r="X1440" s="51">
        <f>VLOOKUP(CONCATENATE($F1440," ",$G1440),AllocFactorMatrix,(X$4+1),FALSE)*$E1447</f>
        <v>20174.061757258729</v>
      </c>
      <c r="Y1440" s="51">
        <f>VLOOKUP(CONCATENATE($F1440," ",$G1440),AllocFactorMatrix,(Y$4+1),FALSE)*$E1447</f>
        <v>402.92775760732962</v>
      </c>
      <c r="Z1440" s="51">
        <f t="shared" ref="Z1440:Z1447" si="704">SUBTOTAL(9,X1440:Y1440)</f>
        <v>20576.989514866058</v>
      </c>
      <c r="AA1440" s="51">
        <f>VLOOKUP(CONCATENATE($F1440," ",$G1440),AllocFactorMatrix,(AA$4+1),FALSE)*$E1447</f>
        <v>266.12851224681037</v>
      </c>
      <c r="AB1440" s="51">
        <f>VLOOKUP(CONCATENATE($F1440," ",$G1440),AllocFactorMatrix,(AB$4+1),FALSE)*$E1447</f>
        <v>1182.2943750473742</v>
      </c>
      <c r="AC1440" s="51">
        <f>VLOOKUP(CONCATENATE($F1440," ",$G1440),AllocFactorMatrix,(AC$4+1),FALSE)*$E1447</f>
        <v>242.56809503512704</v>
      </c>
    </row>
    <row r="1441" spans="1:29" s="48" customFormat="1" hidden="1" outlineLevel="1">
      <c r="A1441" s="154"/>
      <c r="B1441" s="97"/>
      <c r="C1441" s="88"/>
      <c r="D1441" s="88"/>
      <c r="F1441" s="175" t="str">
        <f>F1447</f>
        <v>TRAN_LSE</v>
      </c>
      <c r="G1441" s="52" t="str">
        <f>$G$9</f>
        <v>BULKTRAN</v>
      </c>
      <c r="H1441" s="50">
        <f t="shared" si="696"/>
        <v>0</v>
      </c>
      <c r="I1441" s="51">
        <f>VLOOKUP(CONCATENATE($F1441," ",$G1441),AllocFactorMatrix,(I$4+1),FALSE)*$E1447</f>
        <v>0</v>
      </c>
      <c r="J1441" s="51">
        <f>VLOOKUP(CONCATENATE($F1441," ",$G1441),AllocFactorMatrix,(J$4+1),FALSE)*$E1447</f>
        <v>0</v>
      </c>
      <c r="K1441" s="51">
        <f>VLOOKUP(CONCATENATE($F1441," ",$G1441),AllocFactorMatrix,(K$4+1),FALSE)*$E1447</f>
        <v>0</v>
      </c>
      <c r="L1441" s="51">
        <f>VLOOKUP(CONCATENATE($F1441," ",$G1441),AllocFactorMatrix,(L$4+1),FALSE)*$E1447</f>
        <v>0</v>
      </c>
      <c r="M1441" s="51">
        <f t="shared" si="703"/>
        <v>0</v>
      </c>
      <c r="N1441" s="51">
        <f>VLOOKUP(CONCATENATE($F1441," ",$G1441),AllocFactorMatrix,(N$4+1),FALSE)*$E1447</f>
        <v>0</v>
      </c>
      <c r="O1441" s="51">
        <f>VLOOKUP(CONCATENATE($F1441," ",$G1441),AllocFactorMatrix,(O$4+1),FALSE)*$E1447</f>
        <v>0</v>
      </c>
      <c r="P1441" s="51">
        <f>VLOOKUP(CONCATENATE($F1441," ",$G1441),AllocFactorMatrix,(P$4+1),FALSE)*$E1447</f>
        <v>0</v>
      </c>
      <c r="Q1441" s="51">
        <f>VLOOKUP(CONCATENATE($F1441," ",$G1441),AllocFactorMatrix,(Q$4+1),FALSE)*$E1447</f>
        <v>0</v>
      </c>
      <c r="R1441" s="51">
        <f t="shared" ref="R1441:R1447" si="705">SUBTOTAL(9,N1441:Q1441)</f>
        <v>0</v>
      </c>
      <c r="S1441" s="51">
        <f>VLOOKUP(CONCATENATE($F1441," ",$G1441),AllocFactorMatrix,(S$4+1),FALSE)*$E1447</f>
        <v>0</v>
      </c>
      <c r="T1441" s="51">
        <f>VLOOKUP(CONCATENATE($F1441," ",$G1441),AllocFactorMatrix,(T$4+1),FALSE)*$E1447</f>
        <v>0</v>
      </c>
      <c r="U1441" s="51">
        <f>VLOOKUP(CONCATENATE($F1441," ",$G1441),AllocFactorMatrix,(U$4+1),FALSE)*$E1447</f>
        <v>0</v>
      </c>
      <c r="V1441" s="51">
        <f>VLOOKUP(CONCATENATE($F1441," ",$G1441),AllocFactorMatrix,(V$4+1),FALSE)*$E1447</f>
        <v>0</v>
      </c>
      <c r="W1441" s="51">
        <f t="shared" ref="W1441:W1447" si="706">SUBTOTAL(9,S1441:V1441)</f>
        <v>0</v>
      </c>
      <c r="X1441" s="51">
        <f>VLOOKUP(CONCATENATE($F1441," ",$G1441),AllocFactorMatrix,(X$4+1),FALSE)*$E1447</f>
        <v>0</v>
      </c>
      <c r="Y1441" s="51">
        <f>VLOOKUP(CONCATENATE($F1441," ",$G1441),AllocFactorMatrix,(Y$4+1),FALSE)*$E1447</f>
        <v>0</v>
      </c>
      <c r="Z1441" s="51">
        <f t="shared" si="704"/>
        <v>0</v>
      </c>
      <c r="AA1441" s="51">
        <f>VLOOKUP(CONCATENATE($F1441," ",$G1441),AllocFactorMatrix,(AA$4+1),FALSE)*$E1447</f>
        <v>0</v>
      </c>
      <c r="AB1441" s="51">
        <f>VLOOKUP(CONCATENATE($F1441," ",$G1441),AllocFactorMatrix,(AB$4+1),FALSE)*$E1447</f>
        <v>0</v>
      </c>
      <c r="AC1441" s="51">
        <f>VLOOKUP(CONCATENATE($F1441," ",$G1441),AllocFactorMatrix,(AC$4+1),FALSE)*$E1447</f>
        <v>0</v>
      </c>
    </row>
    <row r="1442" spans="1:29" s="48" customFormat="1" hidden="1" outlineLevel="1">
      <c r="A1442" s="154"/>
      <c r="B1442" s="97"/>
      <c r="C1442" s="88"/>
      <c r="D1442" s="88"/>
      <c r="F1442" s="175" t="str">
        <f>F1447</f>
        <v>TRAN_LSE</v>
      </c>
      <c r="G1442" s="52" t="str">
        <f>$G$10</f>
        <v>SUBTRAN</v>
      </c>
      <c r="H1442" s="50">
        <f t="shared" si="696"/>
        <v>0</v>
      </c>
      <c r="I1442" s="51">
        <f>VLOOKUP(CONCATENATE($F1442," ",$G1442),AllocFactorMatrix,(I$4+1),FALSE)*$E1447</f>
        <v>0</v>
      </c>
      <c r="J1442" s="51">
        <f>VLOOKUP(CONCATENATE($F1442," ",$G1442),AllocFactorMatrix,(J$4+1),FALSE)*$E1447</f>
        <v>0</v>
      </c>
      <c r="K1442" s="51">
        <f>VLOOKUP(CONCATENATE($F1442," ",$G1442),AllocFactorMatrix,(K$4+1),FALSE)*$E1447</f>
        <v>0</v>
      </c>
      <c r="L1442" s="51">
        <f>VLOOKUP(CONCATENATE($F1442," ",$G1442),AllocFactorMatrix,(L$4+1),FALSE)*$E1447</f>
        <v>0</v>
      </c>
      <c r="M1442" s="51">
        <f t="shared" si="703"/>
        <v>0</v>
      </c>
      <c r="N1442" s="51">
        <f>VLOOKUP(CONCATENATE($F1442," ",$G1442),AllocFactorMatrix,(N$4+1),FALSE)*$E1447</f>
        <v>0</v>
      </c>
      <c r="O1442" s="51">
        <f>VLOOKUP(CONCATENATE($F1442," ",$G1442),AllocFactorMatrix,(O$4+1),FALSE)*$E1447</f>
        <v>0</v>
      </c>
      <c r="P1442" s="51">
        <f>VLOOKUP(CONCATENATE($F1442," ",$G1442),AllocFactorMatrix,(P$4+1),FALSE)*$E1447</f>
        <v>0</v>
      </c>
      <c r="Q1442" s="51">
        <f>VLOOKUP(CONCATENATE($F1442," ",$G1442),AllocFactorMatrix,(Q$4+1),FALSE)*$E1447</f>
        <v>0</v>
      </c>
      <c r="R1442" s="51">
        <f t="shared" si="705"/>
        <v>0</v>
      </c>
      <c r="S1442" s="51">
        <f>VLOOKUP(CONCATENATE($F1442," ",$G1442),AllocFactorMatrix,(S$4+1),FALSE)*$E1447</f>
        <v>0</v>
      </c>
      <c r="T1442" s="51">
        <f>VLOOKUP(CONCATENATE($F1442," ",$G1442),AllocFactorMatrix,(T$4+1),FALSE)*$E1447</f>
        <v>0</v>
      </c>
      <c r="U1442" s="51">
        <f>VLOOKUP(CONCATENATE($F1442," ",$G1442),AllocFactorMatrix,(U$4+1),FALSE)*$E1447</f>
        <v>0</v>
      </c>
      <c r="V1442" s="51">
        <f>VLOOKUP(CONCATENATE($F1442," ",$G1442),AllocFactorMatrix,(V$4+1),FALSE)*$E1447</f>
        <v>0</v>
      </c>
      <c r="W1442" s="51">
        <f t="shared" si="706"/>
        <v>0</v>
      </c>
      <c r="X1442" s="51">
        <f>VLOOKUP(CONCATENATE($F1442," ",$G1442),AllocFactorMatrix,(X$4+1),FALSE)*$E1447</f>
        <v>0</v>
      </c>
      <c r="Y1442" s="51">
        <f>VLOOKUP(CONCATENATE($F1442," ",$G1442),AllocFactorMatrix,(Y$4+1),FALSE)*$E1447</f>
        <v>0</v>
      </c>
      <c r="Z1442" s="51">
        <f t="shared" si="704"/>
        <v>0</v>
      </c>
      <c r="AA1442" s="51">
        <f>VLOOKUP(CONCATENATE($F1442," ",$G1442),AllocFactorMatrix,(AA$4+1),FALSE)*$E1447</f>
        <v>0</v>
      </c>
      <c r="AB1442" s="51">
        <f>VLOOKUP(CONCATENATE($F1442," ",$G1442),AllocFactorMatrix,(AB$4+1),FALSE)*$E1447</f>
        <v>0</v>
      </c>
      <c r="AC1442" s="51">
        <f>VLOOKUP(CONCATENATE($F1442," ",$G1442),AllocFactorMatrix,(AC$4+1),FALSE)*$E1447</f>
        <v>0</v>
      </c>
    </row>
    <row r="1443" spans="1:29" s="48" customFormat="1" hidden="1" outlineLevel="1">
      <c r="A1443" s="154"/>
      <c r="B1443" s="97"/>
      <c r="C1443" s="88"/>
      <c r="D1443" s="88"/>
      <c r="F1443" s="175" t="str">
        <f>F1447</f>
        <v>TRAN_LSE</v>
      </c>
      <c r="G1443" s="52" t="str">
        <f>$G$11</f>
        <v>DISTPRI</v>
      </c>
      <c r="H1443" s="50">
        <f t="shared" si="696"/>
        <v>0</v>
      </c>
      <c r="I1443" s="51">
        <f>VLOOKUP(CONCATENATE($F1443," ",$G1443),AllocFactorMatrix,(I$4+1),FALSE)*$E1447</f>
        <v>0</v>
      </c>
      <c r="J1443" s="51">
        <f>VLOOKUP(CONCATENATE($F1443," ",$G1443),AllocFactorMatrix,(J$4+1),FALSE)*$E1447</f>
        <v>0</v>
      </c>
      <c r="K1443" s="51">
        <f>VLOOKUP(CONCATENATE($F1443," ",$G1443),AllocFactorMatrix,(K$4+1),FALSE)*$E1447</f>
        <v>0</v>
      </c>
      <c r="L1443" s="51">
        <f>VLOOKUP(CONCATENATE($F1443," ",$G1443),AllocFactorMatrix,(L$4+1),FALSE)*$E1447</f>
        <v>0</v>
      </c>
      <c r="M1443" s="51">
        <f t="shared" si="703"/>
        <v>0</v>
      </c>
      <c r="N1443" s="51">
        <f>VLOOKUP(CONCATENATE($F1443," ",$G1443),AllocFactorMatrix,(N$4+1),FALSE)*$E1447</f>
        <v>0</v>
      </c>
      <c r="O1443" s="51">
        <f>VLOOKUP(CONCATENATE($F1443," ",$G1443),AllocFactorMatrix,(O$4+1),FALSE)*$E1447</f>
        <v>0</v>
      </c>
      <c r="P1443" s="51">
        <f>VLOOKUP(CONCATENATE($F1443," ",$G1443),AllocFactorMatrix,(P$4+1),FALSE)*$E1447</f>
        <v>0</v>
      </c>
      <c r="Q1443" s="51">
        <f>VLOOKUP(CONCATENATE($F1443," ",$G1443),AllocFactorMatrix,(Q$4+1),FALSE)*$E1447</f>
        <v>0</v>
      </c>
      <c r="R1443" s="51">
        <f t="shared" si="705"/>
        <v>0</v>
      </c>
      <c r="S1443" s="51">
        <f>VLOOKUP(CONCATENATE($F1443," ",$G1443),AllocFactorMatrix,(S$4+1),FALSE)*$E1447</f>
        <v>0</v>
      </c>
      <c r="T1443" s="51">
        <f>VLOOKUP(CONCATENATE($F1443," ",$G1443),AllocFactorMatrix,(T$4+1),FALSE)*$E1447</f>
        <v>0</v>
      </c>
      <c r="U1443" s="51">
        <f>VLOOKUP(CONCATENATE($F1443," ",$G1443),AllocFactorMatrix,(U$4+1),FALSE)*$E1447</f>
        <v>0</v>
      </c>
      <c r="V1443" s="51">
        <f>VLOOKUP(CONCATENATE($F1443," ",$G1443),AllocFactorMatrix,(V$4+1),FALSE)*$E1447</f>
        <v>0</v>
      </c>
      <c r="W1443" s="51">
        <f t="shared" si="706"/>
        <v>0</v>
      </c>
      <c r="X1443" s="51">
        <f>VLOOKUP(CONCATENATE($F1443," ",$G1443),AllocFactorMatrix,(X$4+1),FALSE)*$E1447</f>
        <v>0</v>
      </c>
      <c r="Y1443" s="51">
        <f>VLOOKUP(CONCATENATE($F1443," ",$G1443),AllocFactorMatrix,(Y$4+1),FALSE)*$E1447</f>
        <v>0</v>
      </c>
      <c r="Z1443" s="51">
        <f t="shared" si="704"/>
        <v>0</v>
      </c>
      <c r="AA1443" s="51">
        <f>VLOOKUP(CONCATENATE($F1443," ",$G1443),AllocFactorMatrix,(AA$4+1),FALSE)*$E1447</f>
        <v>0</v>
      </c>
      <c r="AB1443" s="51">
        <f>VLOOKUP(CONCATENATE($F1443," ",$G1443),AllocFactorMatrix,(AB$4+1),FALSE)*$E1447</f>
        <v>0</v>
      </c>
      <c r="AC1443" s="51">
        <f>VLOOKUP(CONCATENATE($F1443," ",$G1443),AllocFactorMatrix,(AC$4+1),FALSE)*$E1447</f>
        <v>0</v>
      </c>
    </row>
    <row r="1444" spans="1:29" s="48" customFormat="1" hidden="1" outlineLevel="1">
      <c r="A1444" s="154"/>
      <c r="B1444" s="97"/>
      <c r="C1444" s="88"/>
      <c r="D1444" s="88"/>
      <c r="F1444" s="175" t="str">
        <f>F1447</f>
        <v>TRAN_LSE</v>
      </c>
      <c r="G1444" s="52" t="str">
        <f>$G$12</f>
        <v>DISTSEC</v>
      </c>
      <c r="H1444" s="50">
        <f t="shared" si="696"/>
        <v>0</v>
      </c>
      <c r="I1444" s="51">
        <f>VLOOKUP(CONCATENATE($F1444," ",$G1444),AllocFactorMatrix,(I$4+1),FALSE)*$E1447</f>
        <v>0</v>
      </c>
      <c r="J1444" s="51">
        <f>VLOOKUP(CONCATENATE($F1444," ",$G1444),AllocFactorMatrix,(J$4+1),FALSE)*$E1447</f>
        <v>0</v>
      </c>
      <c r="K1444" s="51">
        <f>VLOOKUP(CONCATENATE($F1444," ",$G1444),AllocFactorMatrix,(K$4+1),FALSE)*$E1447</f>
        <v>0</v>
      </c>
      <c r="L1444" s="51">
        <f>VLOOKUP(CONCATENATE($F1444," ",$G1444),AllocFactorMatrix,(L$4+1),FALSE)*$E1447</f>
        <v>0</v>
      </c>
      <c r="M1444" s="51">
        <f t="shared" si="703"/>
        <v>0</v>
      </c>
      <c r="N1444" s="51">
        <f>VLOOKUP(CONCATENATE($F1444," ",$G1444),AllocFactorMatrix,(N$4+1),FALSE)*$E1447</f>
        <v>0</v>
      </c>
      <c r="O1444" s="51">
        <f>VLOOKUP(CONCATENATE($F1444," ",$G1444),AllocFactorMatrix,(O$4+1),FALSE)*$E1447</f>
        <v>0</v>
      </c>
      <c r="P1444" s="51">
        <f>VLOOKUP(CONCATENATE($F1444," ",$G1444),AllocFactorMatrix,(P$4+1),FALSE)*$E1447</f>
        <v>0</v>
      </c>
      <c r="Q1444" s="51">
        <f>VLOOKUP(CONCATENATE($F1444," ",$G1444),AllocFactorMatrix,(Q$4+1),FALSE)*$E1447</f>
        <v>0</v>
      </c>
      <c r="R1444" s="51">
        <f t="shared" si="705"/>
        <v>0</v>
      </c>
      <c r="S1444" s="51">
        <f>VLOOKUP(CONCATENATE($F1444," ",$G1444),AllocFactorMatrix,(S$4+1),FALSE)*$E1447</f>
        <v>0</v>
      </c>
      <c r="T1444" s="51">
        <f>VLOOKUP(CONCATENATE($F1444," ",$G1444),AllocFactorMatrix,(T$4+1),FALSE)*$E1447</f>
        <v>0</v>
      </c>
      <c r="U1444" s="51">
        <f>VLOOKUP(CONCATENATE($F1444," ",$G1444),AllocFactorMatrix,(U$4+1),FALSE)*$E1447</f>
        <v>0</v>
      </c>
      <c r="V1444" s="51">
        <f>VLOOKUP(CONCATENATE($F1444," ",$G1444),AllocFactorMatrix,(V$4+1),FALSE)*$E1447</f>
        <v>0</v>
      </c>
      <c r="W1444" s="51">
        <f t="shared" si="706"/>
        <v>0</v>
      </c>
      <c r="X1444" s="51">
        <f>VLOOKUP(CONCATENATE($F1444," ",$G1444),AllocFactorMatrix,(X$4+1),FALSE)*$E1447</f>
        <v>0</v>
      </c>
      <c r="Y1444" s="51">
        <f>VLOOKUP(CONCATENATE($F1444," ",$G1444),AllocFactorMatrix,(Y$4+1),FALSE)*$E1447</f>
        <v>0</v>
      </c>
      <c r="Z1444" s="51">
        <f t="shared" si="704"/>
        <v>0</v>
      </c>
      <c r="AA1444" s="51">
        <f>VLOOKUP(CONCATENATE($F1444," ",$G1444),AllocFactorMatrix,(AA$4+1),FALSE)*$E1447</f>
        <v>0</v>
      </c>
      <c r="AB1444" s="51">
        <f>VLOOKUP(CONCATENATE($F1444," ",$G1444),AllocFactorMatrix,(AB$4+1),FALSE)*$E1447</f>
        <v>0</v>
      </c>
      <c r="AC1444" s="51">
        <f>VLOOKUP(CONCATENATE($F1444," ",$G1444),AllocFactorMatrix,(AC$4+1),FALSE)*$E1447</f>
        <v>0</v>
      </c>
    </row>
    <row r="1445" spans="1:29" s="48" customFormat="1" hidden="1" outlineLevel="1">
      <c r="A1445" s="154"/>
      <c r="B1445" s="97"/>
      <c r="C1445" s="88"/>
      <c r="D1445" s="88"/>
      <c r="F1445" s="175" t="str">
        <f>F1447</f>
        <v>TRAN_LSE</v>
      </c>
      <c r="G1445" s="52" t="str">
        <f>$G$13</f>
        <v>ENERGY</v>
      </c>
      <c r="H1445" s="50">
        <f t="shared" si="696"/>
        <v>0</v>
      </c>
      <c r="I1445" s="51">
        <f>VLOOKUP(CONCATENATE($F1445," ",$G1445),AllocFactorMatrix,(I$4+1),FALSE)*$E1447</f>
        <v>0</v>
      </c>
      <c r="J1445" s="51">
        <f>VLOOKUP(CONCATENATE($F1445," ",$G1445),AllocFactorMatrix,(J$4+1),FALSE)*$E1447</f>
        <v>0</v>
      </c>
      <c r="K1445" s="51">
        <f>VLOOKUP(CONCATENATE($F1445," ",$G1445),AllocFactorMatrix,(K$4+1),FALSE)*$E1447</f>
        <v>0</v>
      </c>
      <c r="L1445" s="51">
        <f>VLOOKUP(CONCATENATE($F1445," ",$G1445),AllocFactorMatrix,(L$4+1),FALSE)*$E1447</f>
        <v>0</v>
      </c>
      <c r="M1445" s="51">
        <f t="shared" si="703"/>
        <v>0</v>
      </c>
      <c r="N1445" s="51">
        <f>VLOOKUP(CONCATENATE($F1445," ",$G1445),AllocFactorMatrix,(N$4+1),FALSE)*$E1447</f>
        <v>0</v>
      </c>
      <c r="O1445" s="51">
        <f>VLOOKUP(CONCATENATE($F1445," ",$G1445),AllocFactorMatrix,(O$4+1),FALSE)*$E1447</f>
        <v>0</v>
      </c>
      <c r="P1445" s="51">
        <f>VLOOKUP(CONCATENATE($F1445," ",$G1445),AllocFactorMatrix,(P$4+1),FALSE)*$E1447</f>
        <v>0</v>
      </c>
      <c r="Q1445" s="51">
        <f>VLOOKUP(CONCATENATE($F1445," ",$G1445),AllocFactorMatrix,(Q$4+1),FALSE)*$E1447</f>
        <v>0</v>
      </c>
      <c r="R1445" s="51">
        <f t="shared" si="705"/>
        <v>0</v>
      </c>
      <c r="S1445" s="51">
        <f>VLOOKUP(CONCATENATE($F1445," ",$G1445),AllocFactorMatrix,(S$4+1),FALSE)*$E1447</f>
        <v>0</v>
      </c>
      <c r="T1445" s="51">
        <f>VLOOKUP(CONCATENATE($F1445," ",$G1445),AllocFactorMatrix,(T$4+1),FALSE)*$E1447</f>
        <v>0</v>
      </c>
      <c r="U1445" s="51">
        <f>VLOOKUP(CONCATENATE($F1445," ",$G1445),AllocFactorMatrix,(U$4+1),FALSE)*$E1447</f>
        <v>0</v>
      </c>
      <c r="V1445" s="51">
        <f>VLOOKUP(CONCATENATE($F1445," ",$G1445),AllocFactorMatrix,(V$4+1),FALSE)*$E1447</f>
        <v>0</v>
      </c>
      <c r="W1445" s="51">
        <f t="shared" si="706"/>
        <v>0</v>
      </c>
      <c r="X1445" s="51">
        <f>VLOOKUP(CONCATENATE($F1445," ",$G1445),AllocFactorMatrix,(X$4+1),FALSE)*$E1447</f>
        <v>0</v>
      </c>
      <c r="Y1445" s="51">
        <f>VLOOKUP(CONCATENATE($F1445," ",$G1445),AllocFactorMatrix,(Y$4+1),FALSE)*$E1447</f>
        <v>0</v>
      </c>
      <c r="Z1445" s="51">
        <f t="shared" si="704"/>
        <v>0</v>
      </c>
      <c r="AA1445" s="51">
        <f>VLOOKUP(CONCATENATE($F1445," ",$G1445),AllocFactorMatrix,(AA$4+1),FALSE)*$E1447</f>
        <v>0</v>
      </c>
      <c r="AB1445" s="51">
        <f>VLOOKUP(CONCATENATE($F1445," ",$G1445),AllocFactorMatrix,(AB$4+1),FALSE)*$E1447</f>
        <v>0</v>
      </c>
      <c r="AC1445" s="51">
        <f>VLOOKUP(CONCATENATE($F1445," ",$G1445),AllocFactorMatrix,(AC$4+1),FALSE)*$E1447</f>
        <v>0</v>
      </c>
    </row>
    <row r="1446" spans="1:29" s="48" customFormat="1" hidden="1" outlineLevel="1">
      <c r="A1446" s="154"/>
      <c r="B1446" s="97"/>
      <c r="C1446" s="88"/>
      <c r="D1446" s="88"/>
      <c r="F1446" s="175" t="str">
        <f>F1447</f>
        <v>TRAN_LSE</v>
      </c>
      <c r="G1446" s="52" t="str">
        <f>$G$14</f>
        <v>CUSTOMER</v>
      </c>
      <c r="H1446" s="50">
        <f t="shared" si="696"/>
        <v>0</v>
      </c>
      <c r="I1446" s="51">
        <f>VLOOKUP(CONCATENATE($F1446," ",$G1446),AllocFactorMatrix,(I$4+1),FALSE)*$E1447</f>
        <v>0</v>
      </c>
      <c r="J1446" s="51">
        <f>VLOOKUP(CONCATENATE($F1446," ",$G1446),AllocFactorMatrix,(J$4+1),FALSE)*$E1447</f>
        <v>0</v>
      </c>
      <c r="K1446" s="51">
        <f>VLOOKUP(CONCATENATE($F1446," ",$G1446),AllocFactorMatrix,(K$4+1),FALSE)*$E1447</f>
        <v>0</v>
      </c>
      <c r="L1446" s="51">
        <f>VLOOKUP(CONCATENATE($F1446," ",$G1446),AllocFactorMatrix,(L$4+1),FALSE)*$E1447</f>
        <v>0</v>
      </c>
      <c r="M1446" s="51">
        <f t="shared" si="703"/>
        <v>0</v>
      </c>
      <c r="N1446" s="51">
        <f>VLOOKUP(CONCATENATE($F1446," ",$G1446),AllocFactorMatrix,(N$4+1),FALSE)*$E1447</f>
        <v>0</v>
      </c>
      <c r="O1446" s="51">
        <f>VLOOKUP(CONCATENATE($F1446," ",$G1446),AllocFactorMatrix,(O$4+1),FALSE)*$E1447</f>
        <v>0</v>
      </c>
      <c r="P1446" s="51">
        <f>VLOOKUP(CONCATENATE($F1446," ",$G1446),AllocFactorMatrix,(P$4+1),FALSE)*$E1447</f>
        <v>0</v>
      </c>
      <c r="Q1446" s="51">
        <f>VLOOKUP(CONCATENATE($F1446," ",$G1446),AllocFactorMatrix,(Q$4+1),FALSE)*$E1447</f>
        <v>0</v>
      </c>
      <c r="R1446" s="51">
        <f t="shared" si="705"/>
        <v>0</v>
      </c>
      <c r="S1446" s="51">
        <f>VLOOKUP(CONCATENATE($F1446," ",$G1446),AllocFactorMatrix,(S$4+1),FALSE)*$E1447</f>
        <v>0</v>
      </c>
      <c r="T1446" s="51">
        <f>VLOOKUP(CONCATENATE($F1446," ",$G1446),AllocFactorMatrix,(T$4+1),FALSE)*$E1447</f>
        <v>0</v>
      </c>
      <c r="U1446" s="51">
        <f>VLOOKUP(CONCATENATE($F1446," ",$G1446),AllocFactorMatrix,(U$4+1),FALSE)*$E1447</f>
        <v>0</v>
      </c>
      <c r="V1446" s="51">
        <f>VLOOKUP(CONCATENATE($F1446," ",$G1446),AllocFactorMatrix,(V$4+1),FALSE)*$E1447</f>
        <v>0</v>
      </c>
      <c r="W1446" s="51">
        <f t="shared" si="706"/>
        <v>0</v>
      </c>
      <c r="X1446" s="51">
        <f>VLOOKUP(CONCATENATE($F1446," ",$G1446),AllocFactorMatrix,(X$4+1),FALSE)*$E1447</f>
        <v>0</v>
      </c>
      <c r="Y1446" s="51">
        <f>VLOOKUP(CONCATENATE($F1446," ",$G1446),AllocFactorMatrix,(Y$4+1),FALSE)*$E1447</f>
        <v>0</v>
      </c>
      <c r="Z1446" s="51">
        <f t="shared" si="704"/>
        <v>0</v>
      </c>
      <c r="AA1446" s="51">
        <f>VLOOKUP(CONCATENATE($F1446," ",$G1446),AllocFactorMatrix,(AA$4+1),FALSE)*$E1447</f>
        <v>0</v>
      </c>
      <c r="AB1446" s="51">
        <f>VLOOKUP(CONCATENATE($F1446," ",$G1446),AllocFactorMatrix,(AB$4+1),FALSE)*$E1447</f>
        <v>0</v>
      </c>
      <c r="AC1446" s="51">
        <f>VLOOKUP(CONCATENATE($F1446," ",$G1446),AllocFactorMatrix,(AC$4+1),FALSE)*$E1447</f>
        <v>0</v>
      </c>
    </row>
    <row r="1447" spans="1:29" s="48" customFormat="1" collapsed="1">
      <c r="A1447" s="154"/>
      <c r="B1447" s="97"/>
      <c r="C1447" s="88"/>
      <c r="D1447" s="88" t="s">
        <v>493</v>
      </c>
      <c r="E1447" s="60">
        <v>1029504</v>
      </c>
      <c r="F1447" s="94" t="s">
        <v>520</v>
      </c>
      <c r="G1447" s="52" t="str">
        <f>$G$15</f>
        <v>TOTAL</v>
      </c>
      <c r="H1447" s="50">
        <f t="shared" si="696"/>
        <v>1029503.9999999999</v>
      </c>
      <c r="I1447" s="51">
        <f>VLOOKUP(CONCATENATE($F1447," ",$G1447),AllocFactorMatrix,(I$4+1),FALSE)*$E1447</f>
        <v>529562.4239151713</v>
      </c>
      <c r="J1447" s="51">
        <f>VLOOKUP(CONCATENATE($F1447," ",$G1447),AllocFactorMatrix,(J$4+1),FALSE)*$E1447</f>
        <v>123494.03867385874</v>
      </c>
      <c r="K1447" s="51">
        <f>VLOOKUP(CONCATENATE($F1447," ",$G1447),AllocFactorMatrix,(K$4+1),FALSE)*$E1447</f>
        <v>1717.0561406819184</v>
      </c>
      <c r="L1447" s="51">
        <f>VLOOKUP(CONCATENATE($F1447," ",$G1447),AllocFactorMatrix,(L$4+1),FALSE)*$E1447</f>
        <v>239.14077433763816</v>
      </c>
      <c r="M1447" s="51">
        <f t="shared" si="703"/>
        <v>125450.23558887829</v>
      </c>
      <c r="N1447" s="51">
        <f>VLOOKUP(CONCATENATE($F1447," ",$G1447),AllocFactorMatrix,(N$4+1),FALSE)*$E1447</f>
        <v>73504.66411813267</v>
      </c>
      <c r="O1447" s="51">
        <f>VLOOKUP(CONCATENATE($F1447," ",$G1447),AllocFactorMatrix,(O$4+1),FALSE)*$E1447</f>
        <v>13171.417297826556</v>
      </c>
      <c r="P1447" s="51">
        <f>VLOOKUP(CONCATENATE($F1447," ",$G1447),AllocFactorMatrix,(P$4+1),FALSE)*$E1447</f>
        <v>2671.0290161217226</v>
      </c>
      <c r="Q1447" s="51">
        <f>VLOOKUP(CONCATENATE($F1447," ",$G1447),AllocFactorMatrix,(Q$4+1),FALSE)*$E1447</f>
        <v>101.43111898921903</v>
      </c>
      <c r="R1447" s="51">
        <f t="shared" si="705"/>
        <v>89448.541551070171</v>
      </c>
      <c r="S1447" s="51">
        <f>VLOOKUP(CONCATENATE($F1447," ",$G1447),AllocFactorMatrix,(S$4+1),FALSE)*$E1447</f>
        <v>3480.9730800631614</v>
      </c>
      <c r="T1447" s="51">
        <f>VLOOKUP(CONCATENATE($F1447," ",$G1447),AllocFactorMatrix,(T$4+1),FALSE)*$E1447</f>
        <v>46995.146667398927</v>
      </c>
      <c r="U1447" s="51">
        <f>VLOOKUP(CONCATENATE($F1447," ",$G1447),AllocFactorMatrix,(U$4+1),FALSE)*$E1447</f>
        <v>179737.57074879552</v>
      </c>
      <c r="V1447" s="51">
        <f>VLOOKUP(CONCATENATE($F1447," ",$G1447),AllocFactorMatrix,(V$4+1),FALSE)*$E1447</f>
        <v>32561.127951427159</v>
      </c>
      <c r="W1447" s="51">
        <f t="shared" si="706"/>
        <v>262774.81844768475</v>
      </c>
      <c r="X1447" s="51">
        <f>VLOOKUP(CONCATENATE($F1447," ",$G1447),AllocFactorMatrix,(X$4+1),FALSE)*$E1447</f>
        <v>20174.061757258729</v>
      </c>
      <c r="Y1447" s="51">
        <f>VLOOKUP(CONCATENATE($F1447," ",$G1447),AllocFactorMatrix,(Y$4+1),FALSE)*$E1447</f>
        <v>402.92775760732962</v>
      </c>
      <c r="Z1447" s="51">
        <f t="shared" si="704"/>
        <v>20576.989514866058</v>
      </c>
      <c r="AA1447" s="51">
        <f>VLOOKUP(CONCATENATE($F1447," ",$G1447),AllocFactorMatrix,(AA$4+1),FALSE)*$E1447</f>
        <v>266.12851224681037</v>
      </c>
      <c r="AB1447" s="51">
        <f>VLOOKUP(CONCATENATE($F1447," ",$G1447),AllocFactorMatrix,(AB$4+1),FALSE)*$E1447</f>
        <v>1182.2943750473742</v>
      </c>
      <c r="AC1447" s="51">
        <f>VLOOKUP(CONCATENATE($F1447," ",$G1447),AllocFactorMatrix,(AC$4+1),FALSE)*$E1447</f>
        <v>242.56809503512704</v>
      </c>
    </row>
    <row r="1448" spans="1:29" hidden="1" outlineLevel="1">
      <c r="A1448" s="154"/>
      <c r="B1448" s="97"/>
      <c r="C1448" s="88"/>
      <c r="D1448" s="88"/>
      <c r="E1448" s="98"/>
      <c r="F1448" s="180"/>
      <c r="G1448" s="52" t="str">
        <f>$G$8</f>
        <v>PRODUCTION</v>
      </c>
      <c r="H1448" s="99">
        <f t="shared" ref="H1448:AC1448" ca="1" si="707">+H1440+H1432+H1424+H1416+H1408+H1400+H1392</f>
        <v>1029503.9999999999</v>
      </c>
      <c r="I1448" s="99">
        <f t="shared" ca="1" si="707"/>
        <v>529562.42391517141</v>
      </c>
      <c r="J1448" s="99">
        <f t="shared" ca="1" si="707"/>
        <v>123494.03867385873</v>
      </c>
      <c r="K1448" s="99">
        <f t="shared" ca="1" si="707"/>
        <v>1717.0561406819184</v>
      </c>
      <c r="L1448" s="99">
        <f t="shared" ca="1" si="707"/>
        <v>239.14077433763816</v>
      </c>
      <c r="M1448" s="99">
        <f t="shared" ca="1" si="707"/>
        <v>125450.23558887828</v>
      </c>
      <c r="N1448" s="99">
        <f t="shared" ca="1" si="707"/>
        <v>73504.664118132685</v>
      </c>
      <c r="O1448" s="99">
        <f t="shared" ca="1" si="707"/>
        <v>13171.417297826554</v>
      </c>
      <c r="P1448" s="99">
        <f t="shared" ca="1" si="707"/>
        <v>2671.0290161217226</v>
      </c>
      <c r="Q1448" s="99">
        <f t="shared" ca="1" si="707"/>
        <v>101.43111898921903</v>
      </c>
      <c r="R1448" s="99">
        <f t="shared" ca="1" si="707"/>
        <v>89448.541551070186</v>
      </c>
      <c r="S1448" s="99">
        <f t="shared" ca="1" si="707"/>
        <v>3480.9730800631614</v>
      </c>
      <c r="T1448" s="99">
        <f t="shared" ca="1" si="707"/>
        <v>46995.14666739892</v>
      </c>
      <c r="U1448" s="99">
        <f t="shared" ca="1" si="707"/>
        <v>179737.57074879549</v>
      </c>
      <c r="V1448" s="99">
        <f t="shared" ca="1" si="707"/>
        <v>32561.127951427159</v>
      </c>
      <c r="W1448" s="99">
        <f t="shared" ca="1" si="707"/>
        <v>262774.81844768469</v>
      </c>
      <c r="X1448" s="99">
        <f t="shared" ca="1" si="707"/>
        <v>20174.061757258725</v>
      </c>
      <c r="Y1448" s="99">
        <f t="shared" ca="1" si="707"/>
        <v>402.92775760732968</v>
      </c>
      <c r="Z1448" s="99">
        <f t="shared" ca="1" si="707"/>
        <v>20576.989514866054</v>
      </c>
      <c r="AA1448" s="99">
        <f t="shared" ca="1" si="707"/>
        <v>266.12851224681037</v>
      </c>
      <c r="AB1448" s="99">
        <f t="shared" ca="1" si="707"/>
        <v>1182.2943750473744</v>
      </c>
      <c r="AC1448" s="99">
        <f t="shared" ca="1" si="707"/>
        <v>242.56809503512707</v>
      </c>
    </row>
    <row r="1449" spans="1:29" hidden="1" outlineLevel="1">
      <c r="A1449" s="154"/>
      <c r="B1449" s="97"/>
      <c r="C1449" s="88"/>
      <c r="D1449" s="88"/>
      <c r="E1449" s="98"/>
      <c r="F1449" s="180"/>
      <c r="G1449" s="52" t="str">
        <f>$G$9</f>
        <v>BULKTRAN</v>
      </c>
      <c r="H1449" s="99">
        <f t="shared" ref="H1449:AC1449" ca="1" si="708">+H1441+H1433+H1425+H1417+H1409+H1401+H1393</f>
        <v>5435878.8420000002</v>
      </c>
      <c r="I1449" s="99">
        <f t="shared" ca="1" si="708"/>
        <v>2796139.8650988382</v>
      </c>
      <c r="J1449" s="99">
        <f t="shared" ca="1" si="708"/>
        <v>652060.2464296968</v>
      </c>
      <c r="K1449" s="99">
        <f t="shared" ca="1" si="708"/>
        <v>9066.2194082383521</v>
      </c>
      <c r="L1449" s="99">
        <f t="shared" ca="1" si="708"/>
        <v>1262.6859880888892</v>
      </c>
      <c r="M1449" s="99">
        <f t="shared" ca="1" si="708"/>
        <v>662389.15182602406</v>
      </c>
      <c r="N1449" s="99">
        <f t="shared" ca="1" si="708"/>
        <v>388111.60371215077</v>
      </c>
      <c r="O1449" s="99">
        <f t="shared" ca="1" si="708"/>
        <v>69546.333582393258</v>
      </c>
      <c r="P1449" s="99">
        <f t="shared" ca="1" si="708"/>
        <v>14103.28674303757</v>
      </c>
      <c r="Q1449" s="99">
        <f t="shared" ca="1" si="708"/>
        <v>535.56593625073833</v>
      </c>
      <c r="R1449" s="99">
        <f t="shared" ca="1" si="708"/>
        <v>472296.78997383232</v>
      </c>
      <c r="S1449" s="99">
        <f t="shared" ca="1" si="708"/>
        <v>18379.868281703533</v>
      </c>
      <c r="T1449" s="99">
        <f t="shared" ca="1" si="708"/>
        <v>248138.8352507622</v>
      </c>
      <c r="U1449" s="99">
        <f t="shared" ca="1" si="708"/>
        <v>949031.43450229976</v>
      </c>
      <c r="V1449" s="99">
        <f t="shared" ca="1" si="708"/>
        <v>171925.84633262007</v>
      </c>
      <c r="W1449" s="99">
        <f t="shared" ca="1" si="708"/>
        <v>1387475.9843673857</v>
      </c>
      <c r="X1449" s="99">
        <f t="shared" ca="1" si="708"/>
        <v>106520.96102927631</v>
      </c>
      <c r="Y1449" s="99">
        <f t="shared" ca="1" si="708"/>
        <v>2127.4968066488209</v>
      </c>
      <c r="Z1449" s="99">
        <f t="shared" ca="1" si="708"/>
        <v>108648.45783592515</v>
      </c>
      <c r="AA1449" s="99">
        <f t="shared" ca="1" si="708"/>
        <v>1405.1838059642064</v>
      </c>
      <c r="AB1449" s="99">
        <f t="shared" ca="1" si="708"/>
        <v>6242.6265253322335</v>
      </c>
      <c r="AC1449" s="99">
        <f t="shared" ca="1" si="708"/>
        <v>1280.7825666978395</v>
      </c>
    </row>
    <row r="1450" spans="1:29" hidden="1" outlineLevel="1">
      <c r="A1450" s="154"/>
      <c r="B1450" s="97"/>
      <c r="C1450" s="88"/>
      <c r="D1450" s="88"/>
      <c r="E1450" s="98"/>
      <c r="F1450" s="180"/>
      <c r="G1450" s="52" t="str">
        <f>$G$10</f>
        <v>SUBTRAN</v>
      </c>
      <c r="H1450" s="99">
        <f t="shared" ref="H1450:AC1450" ca="1" si="709">+H1442+H1434+H1426+H1418+H1410+H1402+H1394</f>
        <v>1506495.1579999994</v>
      </c>
      <c r="I1450" s="99">
        <f t="shared" ca="1" si="709"/>
        <v>769748.76472654822</v>
      </c>
      <c r="J1450" s="99">
        <f t="shared" ca="1" si="709"/>
        <v>180442.11392790917</v>
      </c>
      <c r="K1450" s="99">
        <f t="shared" ca="1" si="709"/>
        <v>2520.706362086285</v>
      </c>
      <c r="L1450" s="99">
        <f t="shared" ca="1" si="709"/>
        <v>456.2361397016054</v>
      </c>
      <c r="M1450" s="99">
        <f t="shared" ca="1" si="709"/>
        <v>183419.05642969706</v>
      </c>
      <c r="N1450" s="99">
        <f t="shared" ca="1" si="709"/>
        <v>104282.6315904056</v>
      </c>
      <c r="O1450" s="99">
        <f t="shared" ca="1" si="709"/>
        <v>18739.064978455935</v>
      </c>
      <c r="P1450" s="99">
        <f t="shared" ca="1" si="709"/>
        <v>4918.8600786353281</v>
      </c>
      <c r="Q1450" s="99">
        <f t="shared" ca="1" si="709"/>
        <v>0</v>
      </c>
      <c r="R1450" s="99">
        <f t="shared" ca="1" si="709"/>
        <v>127940.55664749684</v>
      </c>
      <c r="S1450" s="99">
        <f t="shared" ca="1" si="709"/>
        <v>4700.4597437855446</v>
      </c>
      <c r="T1450" s="99">
        <f t="shared" ca="1" si="709"/>
        <v>65952.008145146785</v>
      </c>
      <c r="U1450" s="99">
        <f t="shared" ca="1" si="709"/>
        <v>325194.27468358405</v>
      </c>
      <c r="V1450" s="99">
        <f t="shared" ca="1" si="709"/>
        <v>0</v>
      </c>
      <c r="W1450" s="99">
        <f t="shared" ca="1" si="709"/>
        <v>395846.74257251644</v>
      </c>
      <c r="X1450" s="99">
        <f t="shared" ca="1" si="709"/>
        <v>28585.973154906475</v>
      </c>
      <c r="Y1450" s="99">
        <f t="shared" ca="1" si="709"/>
        <v>573.96394955993298</v>
      </c>
      <c r="Z1450" s="99">
        <f t="shared" ca="1" si="709"/>
        <v>29159.937104466404</v>
      </c>
      <c r="AA1450" s="99">
        <f t="shared" ca="1" si="709"/>
        <v>380.100519274813</v>
      </c>
      <c r="AB1450" s="99">
        <f t="shared" ca="1" si="709"/>
        <v>0</v>
      </c>
      <c r="AC1450" s="99">
        <f t="shared" ca="1" si="709"/>
        <v>0</v>
      </c>
    </row>
    <row r="1451" spans="1:29" hidden="1" outlineLevel="1">
      <c r="A1451" s="154"/>
      <c r="B1451" s="97"/>
      <c r="C1451" s="88"/>
      <c r="D1451" s="88"/>
      <c r="E1451" s="98"/>
      <c r="F1451" s="180"/>
      <c r="G1451" s="52" t="str">
        <f>$G$11</f>
        <v>DISTPRI</v>
      </c>
      <c r="H1451" s="99">
        <f t="shared" ref="H1451:AC1451" ca="1" si="710">+H1443+H1435+H1427+H1419+H1411+H1403+H1395</f>
        <v>0</v>
      </c>
      <c r="I1451" s="99">
        <f t="shared" ca="1" si="710"/>
        <v>0</v>
      </c>
      <c r="J1451" s="99">
        <f t="shared" ca="1" si="710"/>
        <v>0</v>
      </c>
      <c r="K1451" s="99">
        <f t="shared" ca="1" si="710"/>
        <v>0</v>
      </c>
      <c r="L1451" s="99">
        <f t="shared" ca="1" si="710"/>
        <v>0</v>
      </c>
      <c r="M1451" s="99">
        <f t="shared" ca="1" si="710"/>
        <v>0</v>
      </c>
      <c r="N1451" s="99">
        <f t="shared" ca="1" si="710"/>
        <v>0</v>
      </c>
      <c r="O1451" s="99">
        <f t="shared" ca="1" si="710"/>
        <v>0</v>
      </c>
      <c r="P1451" s="99">
        <f t="shared" ca="1" si="710"/>
        <v>0</v>
      </c>
      <c r="Q1451" s="99">
        <f t="shared" ca="1" si="710"/>
        <v>0</v>
      </c>
      <c r="R1451" s="99">
        <f t="shared" ca="1" si="710"/>
        <v>0</v>
      </c>
      <c r="S1451" s="99">
        <f t="shared" ca="1" si="710"/>
        <v>0</v>
      </c>
      <c r="T1451" s="99">
        <f t="shared" ca="1" si="710"/>
        <v>0</v>
      </c>
      <c r="U1451" s="99">
        <f t="shared" ca="1" si="710"/>
        <v>0</v>
      </c>
      <c r="V1451" s="99">
        <f t="shared" ca="1" si="710"/>
        <v>0</v>
      </c>
      <c r="W1451" s="99">
        <f t="shared" ca="1" si="710"/>
        <v>0</v>
      </c>
      <c r="X1451" s="99">
        <f t="shared" ca="1" si="710"/>
        <v>0</v>
      </c>
      <c r="Y1451" s="99">
        <f t="shared" ca="1" si="710"/>
        <v>0</v>
      </c>
      <c r="Z1451" s="99">
        <f t="shared" ca="1" si="710"/>
        <v>0</v>
      </c>
      <c r="AA1451" s="99">
        <f t="shared" ca="1" si="710"/>
        <v>0</v>
      </c>
      <c r="AB1451" s="99">
        <f t="shared" ca="1" si="710"/>
        <v>0</v>
      </c>
      <c r="AC1451" s="99">
        <f t="shared" ca="1" si="710"/>
        <v>0</v>
      </c>
    </row>
    <row r="1452" spans="1:29" hidden="1" outlineLevel="1">
      <c r="A1452" s="154"/>
      <c r="B1452" s="97"/>
      <c r="C1452" s="88"/>
      <c r="D1452" s="88"/>
      <c r="E1452" s="98"/>
      <c r="F1452" s="180"/>
      <c r="G1452" s="52" t="str">
        <f>$G$12</f>
        <v>DISTSEC</v>
      </c>
      <c r="H1452" s="99">
        <f t="shared" ref="H1452:AC1452" ca="1" si="711">+H1444+H1436+H1428+H1420+H1412+H1404+H1396</f>
        <v>0</v>
      </c>
      <c r="I1452" s="99">
        <f t="shared" ca="1" si="711"/>
        <v>0</v>
      </c>
      <c r="J1452" s="99">
        <f t="shared" ca="1" si="711"/>
        <v>0</v>
      </c>
      <c r="K1452" s="99">
        <f t="shared" ca="1" si="711"/>
        <v>0</v>
      </c>
      <c r="L1452" s="99">
        <f t="shared" ca="1" si="711"/>
        <v>0</v>
      </c>
      <c r="M1452" s="99">
        <f t="shared" ca="1" si="711"/>
        <v>0</v>
      </c>
      <c r="N1452" s="99">
        <f t="shared" ca="1" si="711"/>
        <v>0</v>
      </c>
      <c r="O1452" s="99">
        <f t="shared" ca="1" si="711"/>
        <v>0</v>
      </c>
      <c r="P1452" s="99">
        <f t="shared" ca="1" si="711"/>
        <v>0</v>
      </c>
      <c r="Q1452" s="99">
        <f t="shared" ca="1" si="711"/>
        <v>0</v>
      </c>
      <c r="R1452" s="99">
        <f t="shared" ca="1" si="711"/>
        <v>0</v>
      </c>
      <c r="S1452" s="99">
        <f t="shared" ca="1" si="711"/>
        <v>0</v>
      </c>
      <c r="T1452" s="99">
        <f t="shared" ca="1" si="711"/>
        <v>0</v>
      </c>
      <c r="U1452" s="99">
        <f t="shared" ca="1" si="711"/>
        <v>0</v>
      </c>
      <c r="V1452" s="99">
        <f t="shared" ca="1" si="711"/>
        <v>0</v>
      </c>
      <c r="W1452" s="99">
        <f t="shared" ca="1" si="711"/>
        <v>0</v>
      </c>
      <c r="X1452" s="99">
        <f t="shared" ca="1" si="711"/>
        <v>0</v>
      </c>
      <c r="Y1452" s="99">
        <f t="shared" ca="1" si="711"/>
        <v>0</v>
      </c>
      <c r="Z1452" s="99">
        <f t="shared" ca="1" si="711"/>
        <v>0</v>
      </c>
      <c r="AA1452" s="99">
        <f t="shared" ca="1" si="711"/>
        <v>0</v>
      </c>
      <c r="AB1452" s="99">
        <f t="shared" ca="1" si="711"/>
        <v>0</v>
      </c>
      <c r="AC1452" s="99">
        <f t="shared" ca="1" si="711"/>
        <v>0</v>
      </c>
    </row>
    <row r="1453" spans="1:29" hidden="1" outlineLevel="1">
      <c r="A1453" s="154"/>
      <c r="B1453" s="97"/>
      <c r="C1453" s="88"/>
      <c r="D1453" s="88"/>
      <c r="E1453" s="98"/>
      <c r="F1453" s="180"/>
      <c r="G1453" s="52" t="str">
        <f>$G$13</f>
        <v>ENERGY</v>
      </c>
      <c r="H1453" s="99">
        <f t="shared" ref="H1453:AC1453" ca="1" si="712">+H1445+H1437+H1429+H1421+H1413+H1405+H1397</f>
        <v>0</v>
      </c>
      <c r="I1453" s="99">
        <f t="shared" ca="1" si="712"/>
        <v>0</v>
      </c>
      <c r="J1453" s="99">
        <f t="shared" ca="1" si="712"/>
        <v>0</v>
      </c>
      <c r="K1453" s="99">
        <f t="shared" ca="1" si="712"/>
        <v>0</v>
      </c>
      <c r="L1453" s="99">
        <f t="shared" ca="1" si="712"/>
        <v>0</v>
      </c>
      <c r="M1453" s="99">
        <f t="shared" ca="1" si="712"/>
        <v>0</v>
      </c>
      <c r="N1453" s="99">
        <f t="shared" ca="1" si="712"/>
        <v>0</v>
      </c>
      <c r="O1453" s="99">
        <f t="shared" ca="1" si="712"/>
        <v>0</v>
      </c>
      <c r="P1453" s="99">
        <f t="shared" ca="1" si="712"/>
        <v>0</v>
      </c>
      <c r="Q1453" s="99">
        <f t="shared" ca="1" si="712"/>
        <v>0</v>
      </c>
      <c r="R1453" s="99">
        <f t="shared" ca="1" si="712"/>
        <v>0</v>
      </c>
      <c r="S1453" s="99">
        <f t="shared" ca="1" si="712"/>
        <v>0</v>
      </c>
      <c r="T1453" s="99">
        <f t="shared" ca="1" si="712"/>
        <v>0</v>
      </c>
      <c r="U1453" s="99">
        <f t="shared" ca="1" si="712"/>
        <v>0</v>
      </c>
      <c r="V1453" s="99">
        <f t="shared" ca="1" si="712"/>
        <v>0</v>
      </c>
      <c r="W1453" s="99">
        <f t="shared" ca="1" si="712"/>
        <v>0</v>
      </c>
      <c r="X1453" s="99">
        <f t="shared" ca="1" si="712"/>
        <v>0</v>
      </c>
      <c r="Y1453" s="99">
        <f t="shared" ca="1" si="712"/>
        <v>0</v>
      </c>
      <c r="Z1453" s="99">
        <f t="shared" ca="1" si="712"/>
        <v>0</v>
      </c>
      <c r="AA1453" s="99">
        <f t="shared" ca="1" si="712"/>
        <v>0</v>
      </c>
      <c r="AB1453" s="99">
        <f t="shared" ca="1" si="712"/>
        <v>0</v>
      </c>
      <c r="AC1453" s="99">
        <f t="shared" ca="1" si="712"/>
        <v>0</v>
      </c>
    </row>
    <row r="1454" spans="1:29" hidden="1" outlineLevel="1">
      <c r="A1454" s="154"/>
      <c r="B1454" s="97"/>
      <c r="C1454" s="88"/>
      <c r="D1454" s="88"/>
      <c r="E1454" s="98"/>
      <c r="F1454" s="180"/>
      <c r="G1454" s="52" t="str">
        <f>$G$14</f>
        <v>CUSTOMER</v>
      </c>
      <c r="H1454" s="99">
        <f t="shared" ref="H1454:AC1454" ca="1" si="713">+H1446+H1438+H1430+H1422+H1414+H1406+H1398</f>
        <v>0</v>
      </c>
      <c r="I1454" s="99">
        <f t="shared" ca="1" si="713"/>
        <v>0</v>
      </c>
      <c r="J1454" s="99">
        <f t="shared" ca="1" si="713"/>
        <v>0</v>
      </c>
      <c r="K1454" s="99">
        <f t="shared" ca="1" si="713"/>
        <v>0</v>
      </c>
      <c r="L1454" s="99">
        <f t="shared" ca="1" si="713"/>
        <v>0</v>
      </c>
      <c r="M1454" s="99">
        <f t="shared" ca="1" si="713"/>
        <v>0</v>
      </c>
      <c r="N1454" s="99">
        <f t="shared" ca="1" si="713"/>
        <v>0</v>
      </c>
      <c r="O1454" s="99">
        <f t="shared" ca="1" si="713"/>
        <v>0</v>
      </c>
      <c r="P1454" s="99">
        <f t="shared" ca="1" si="713"/>
        <v>0</v>
      </c>
      <c r="Q1454" s="99">
        <f t="shared" ca="1" si="713"/>
        <v>0</v>
      </c>
      <c r="R1454" s="99">
        <f t="shared" ca="1" si="713"/>
        <v>0</v>
      </c>
      <c r="S1454" s="99">
        <f t="shared" ca="1" si="713"/>
        <v>0</v>
      </c>
      <c r="T1454" s="99">
        <f t="shared" ca="1" si="713"/>
        <v>0</v>
      </c>
      <c r="U1454" s="99">
        <f t="shared" ca="1" si="713"/>
        <v>0</v>
      </c>
      <c r="V1454" s="99">
        <f t="shared" ca="1" si="713"/>
        <v>0</v>
      </c>
      <c r="W1454" s="99">
        <f t="shared" ca="1" si="713"/>
        <v>0</v>
      </c>
      <c r="X1454" s="99">
        <f t="shared" ca="1" si="713"/>
        <v>0</v>
      </c>
      <c r="Y1454" s="99">
        <f t="shared" ca="1" si="713"/>
        <v>0</v>
      </c>
      <c r="Z1454" s="99">
        <f t="shared" ca="1" si="713"/>
        <v>0</v>
      </c>
      <c r="AA1454" s="99">
        <f t="shared" ca="1" si="713"/>
        <v>0</v>
      </c>
      <c r="AB1454" s="99">
        <f t="shared" ca="1" si="713"/>
        <v>0</v>
      </c>
      <c r="AC1454" s="99">
        <f t="shared" ca="1" si="713"/>
        <v>0</v>
      </c>
    </row>
    <row r="1455" spans="1:29" collapsed="1">
      <c r="A1455" s="154"/>
      <c r="B1455" s="97"/>
      <c r="C1455" s="88" t="s">
        <v>486</v>
      </c>
      <c r="D1455" s="88"/>
      <c r="E1455" s="99">
        <f>+E1447+E1439+E1431+E1423+E1415+E1407+E1399</f>
        <v>7971878</v>
      </c>
      <c r="F1455" s="180"/>
      <c r="G1455" s="52" t="str">
        <f>$G$15</f>
        <v>TOTAL</v>
      </c>
      <c r="H1455" s="99">
        <f ca="1">+H1447+H1439+H1431+H1423+H1415+H1407+H1399</f>
        <v>7971878.0000000009</v>
      </c>
      <c r="I1455" s="99">
        <f t="shared" ref="I1455:AC1455" ca="1" si="714">+I1447+I1439+I1431+I1423+I1415+I1407+I1399</f>
        <v>4095451.0537405582</v>
      </c>
      <c r="J1455" s="99">
        <f t="shared" ca="1" si="714"/>
        <v>955996.39903146471</v>
      </c>
      <c r="K1455" s="99">
        <f t="shared" ca="1" si="714"/>
        <v>13303.981911006555</v>
      </c>
      <c r="L1455" s="99">
        <f t="shared" ca="1" si="714"/>
        <v>1958.0629021281331</v>
      </c>
      <c r="M1455" s="99">
        <f t="shared" ca="1" si="714"/>
        <v>971258.44384459942</v>
      </c>
      <c r="N1455" s="99">
        <f t="shared" ca="1" si="714"/>
        <v>565898.89942068909</v>
      </c>
      <c r="O1455" s="99">
        <f t="shared" ca="1" si="714"/>
        <v>101456.81585867575</v>
      </c>
      <c r="P1455" s="99">
        <f t="shared" ca="1" si="714"/>
        <v>21693.175837794621</v>
      </c>
      <c r="Q1455" s="99">
        <f t="shared" ca="1" si="714"/>
        <v>636.99705523995738</v>
      </c>
      <c r="R1455" s="99">
        <f t="shared" ca="1" si="714"/>
        <v>689685.88817239925</v>
      </c>
      <c r="S1455" s="99">
        <f t="shared" ca="1" si="714"/>
        <v>26561.301105552237</v>
      </c>
      <c r="T1455" s="99">
        <f t="shared" ca="1" si="714"/>
        <v>361085.99006330792</v>
      </c>
      <c r="U1455" s="99">
        <f t="shared" ca="1" si="714"/>
        <v>1453963.2799346796</v>
      </c>
      <c r="V1455" s="99">
        <f t="shared" ca="1" si="714"/>
        <v>204486.9742840472</v>
      </c>
      <c r="W1455" s="99">
        <f t="shared" ca="1" si="714"/>
        <v>2046097.5453875868</v>
      </c>
      <c r="X1455" s="99">
        <f t="shared" ca="1" si="714"/>
        <v>155280.99594144151</v>
      </c>
      <c r="Y1455" s="99">
        <f t="shared" ca="1" si="714"/>
        <v>3104.3885138160836</v>
      </c>
      <c r="Z1455" s="99">
        <f t="shared" ca="1" si="714"/>
        <v>158385.38445525759</v>
      </c>
      <c r="AA1455" s="99">
        <f t="shared" ca="1" si="714"/>
        <v>2051.4128374858301</v>
      </c>
      <c r="AB1455" s="99">
        <f t="shared" ca="1" si="714"/>
        <v>7424.9209003796068</v>
      </c>
      <c r="AC1455" s="99">
        <f t="shared" ca="1" si="714"/>
        <v>1523.3506617329667</v>
      </c>
    </row>
    <row r="1456" spans="1:29">
      <c r="G1456" s="7"/>
      <c r="H1456" s="4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</row>
    <row r="1457" spans="1:29" s="48" customFormat="1" hidden="1" outlineLevel="1">
      <c r="A1457" s="53"/>
      <c r="B1457" s="104"/>
      <c r="C1457" s="52"/>
      <c r="D1457" s="52"/>
      <c r="E1457" s="55"/>
      <c r="F1457" s="107"/>
      <c r="G1457" s="52" t="str">
        <f>$G$8</f>
        <v>PRODUCTION</v>
      </c>
      <c r="H1457" s="57">
        <f t="shared" ref="H1457:AC1457" ca="1" si="715">+H1448+H1383</f>
        <v>44455246.999999993</v>
      </c>
      <c r="I1457" s="57">
        <f t="shared" ca="1" si="715"/>
        <v>22867155.792563848</v>
      </c>
      <c r="J1457" s="57">
        <f t="shared" ca="1" si="715"/>
        <v>5332624.2465050574</v>
      </c>
      <c r="K1457" s="57">
        <f t="shared" ca="1" si="715"/>
        <v>74144.592781457322</v>
      </c>
      <c r="L1457" s="57">
        <f t="shared" ca="1" si="715"/>
        <v>10326.392312172627</v>
      </c>
      <c r="M1457" s="57">
        <f t="shared" ca="1" si="715"/>
        <v>5417095.2315986883</v>
      </c>
      <c r="N1457" s="57">
        <f t="shared" ca="1" si="715"/>
        <v>3174021.6638532989</v>
      </c>
      <c r="O1457" s="57">
        <f t="shared" ca="1" si="715"/>
        <v>568757.97404862149</v>
      </c>
      <c r="P1457" s="57">
        <f t="shared" ca="1" si="715"/>
        <v>115338.31306712569</v>
      </c>
      <c r="Q1457" s="57">
        <f t="shared" ca="1" si="715"/>
        <v>4379.9202802049549</v>
      </c>
      <c r="R1457" s="57">
        <f t="shared" ca="1" si="715"/>
        <v>3862497.8712492511</v>
      </c>
      <c r="S1457" s="57">
        <f t="shared" ca="1" si="715"/>
        <v>150312.69239804664</v>
      </c>
      <c r="T1457" s="57">
        <f t="shared" ca="1" si="715"/>
        <v>2029308.1453791785</v>
      </c>
      <c r="U1457" s="57">
        <f t="shared" ca="1" si="715"/>
        <v>7761289.0312399734</v>
      </c>
      <c r="V1457" s="57">
        <f t="shared" ca="1" si="715"/>
        <v>1406029.4915603031</v>
      </c>
      <c r="W1457" s="57">
        <f t="shared" ca="1" si="715"/>
        <v>11346939.360577499</v>
      </c>
      <c r="X1457" s="57">
        <f t="shared" ca="1" si="715"/>
        <v>871140.76138819347</v>
      </c>
      <c r="Y1457" s="57">
        <f t="shared" ca="1" si="715"/>
        <v>17398.915387982921</v>
      </c>
      <c r="Z1457" s="57">
        <f t="shared" ca="1" si="715"/>
        <v>888539.67677617632</v>
      </c>
      <c r="AA1457" s="57">
        <f t="shared" ca="1" si="715"/>
        <v>11491.755977319639</v>
      </c>
      <c r="AB1457" s="57">
        <f t="shared" ca="1" si="715"/>
        <v>51052.923028411416</v>
      </c>
      <c r="AC1457" s="57">
        <f t="shared" ca="1" si="715"/>
        <v>10474.388228803433</v>
      </c>
    </row>
    <row r="1458" spans="1:29" s="48" customFormat="1" hidden="1" outlineLevel="1">
      <c r="A1458" s="53"/>
      <c r="B1458" s="104"/>
      <c r="C1458" s="52"/>
      <c r="D1458" s="52"/>
      <c r="E1458" s="55"/>
      <c r="F1458" s="107"/>
      <c r="G1458" s="52" t="str">
        <f>$G$9</f>
        <v>BULKTRAN</v>
      </c>
      <c r="H1458" s="57">
        <f t="shared" ref="H1458:AC1458" ca="1" si="716">+H1449+H1384</f>
        <v>1744198.271999998</v>
      </c>
      <c r="I1458" s="57">
        <f t="shared" ca="1" si="716"/>
        <v>897191.13739137957</v>
      </c>
      <c r="J1458" s="57">
        <f t="shared" ca="1" si="716"/>
        <v>209225.11117707781</v>
      </c>
      <c r="K1458" s="57">
        <f t="shared" ca="1" si="716"/>
        <v>2909.0575204218749</v>
      </c>
      <c r="L1458" s="57">
        <f t="shared" ca="1" si="716"/>
        <v>405.15522558868327</v>
      </c>
      <c r="M1458" s="57">
        <f t="shared" ca="1" si="716"/>
        <v>212539.32392308844</v>
      </c>
      <c r="N1458" s="57">
        <f t="shared" ca="1" si="716"/>
        <v>124532.50122271263</v>
      </c>
      <c r="O1458" s="57">
        <f t="shared" ca="1" si="716"/>
        <v>22315.176328270813</v>
      </c>
      <c r="P1458" s="57">
        <f t="shared" ca="1" si="716"/>
        <v>4525.2900371260257</v>
      </c>
      <c r="Q1458" s="57">
        <f t="shared" ca="1" si="716"/>
        <v>171.84584272428526</v>
      </c>
      <c r="R1458" s="57">
        <f t="shared" ca="1" si="716"/>
        <v>151544.8134308338</v>
      </c>
      <c r="S1458" s="57">
        <f t="shared" ca="1" si="716"/>
        <v>5897.5071793064453</v>
      </c>
      <c r="T1458" s="57">
        <f t="shared" ca="1" si="716"/>
        <v>79619.752433855523</v>
      </c>
      <c r="U1458" s="57">
        <f t="shared" ca="1" si="716"/>
        <v>304513.59131536027</v>
      </c>
      <c r="V1458" s="57">
        <f t="shared" ca="1" si="716"/>
        <v>55165.461335993154</v>
      </c>
      <c r="W1458" s="57">
        <f t="shared" ca="1" si="716"/>
        <v>445196.3122645159</v>
      </c>
      <c r="X1458" s="57">
        <f t="shared" ca="1" si="716"/>
        <v>34179.142243480397</v>
      </c>
      <c r="Y1458" s="57">
        <f t="shared" ca="1" si="716"/>
        <v>682.64513645361421</v>
      </c>
      <c r="Z1458" s="57">
        <f t="shared" ca="1" si="716"/>
        <v>34861.787379934045</v>
      </c>
      <c r="AA1458" s="57">
        <f t="shared" ca="1" si="716"/>
        <v>450.87818132889072</v>
      </c>
      <c r="AB1458" s="57">
        <f t="shared" ca="1" si="716"/>
        <v>2003.0575946795288</v>
      </c>
      <c r="AC1458" s="57">
        <f t="shared" ca="1" si="716"/>
        <v>410.96183424503613</v>
      </c>
    </row>
    <row r="1459" spans="1:29" s="48" customFormat="1" hidden="1" outlineLevel="1">
      <c r="A1459" s="53"/>
      <c r="B1459" s="104"/>
      <c r="C1459" s="52"/>
      <c r="D1459" s="52"/>
      <c r="E1459" s="55"/>
      <c r="F1459" s="107"/>
      <c r="G1459" s="52" t="str">
        <f>$G$10</f>
        <v>SUBTRAN</v>
      </c>
      <c r="H1459" s="57">
        <f t="shared" ref="H1459:AC1459" ca="1" si="717">+H1450+H1385</f>
        <v>483385.72799999942</v>
      </c>
      <c r="I1459" s="57">
        <f t="shared" ca="1" si="717"/>
        <v>246987.56251458463</v>
      </c>
      <c r="J1459" s="57">
        <f t="shared" ca="1" si="717"/>
        <v>57898.057049647367</v>
      </c>
      <c r="K1459" s="57">
        <f t="shared" ca="1" si="717"/>
        <v>808.81340603108265</v>
      </c>
      <c r="L1459" s="57">
        <f t="shared" ca="1" si="717"/>
        <v>146.39146854102984</v>
      </c>
      <c r="M1459" s="57">
        <f t="shared" ca="1" si="717"/>
        <v>58853.261924219507</v>
      </c>
      <c r="N1459" s="57">
        <f t="shared" ca="1" si="717"/>
        <v>33460.934488502447</v>
      </c>
      <c r="O1459" s="57">
        <f t="shared" ca="1" si="717"/>
        <v>6012.7618190793019</v>
      </c>
      <c r="P1459" s="57">
        <f t="shared" ca="1" si="717"/>
        <v>1578.303619108794</v>
      </c>
      <c r="Q1459" s="57">
        <f t="shared" ca="1" si="717"/>
        <v>0</v>
      </c>
      <c r="R1459" s="57">
        <f t="shared" ca="1" si="717"/>
        <v>41051.999926690522</v>
      </c>
      <c r="S1459" s="57">
        <f t="shared" ca="1" si="717"/>
        <v>1508.225992708085</v>
      </c>
      <c r="T1459" s="57">
        <f t="shared" ca="1" si="717"/>
        <v>21161.873173643304</v>
      </c>
      <c r="U1459" s="57">
        <f t="shared" ca="1" si="717"/>
        <v>104344.35874194617</v>
      </c>
      <c r="V1459" s="57">
        <f t="shared" ca="1" si="717"/>
        <v>0</v>
      </c>
      <c r="W1459" s="57">
        <f t="shared" ca="1" si="717"/>
        <v>127014.45790829766</v>
      </c>
      <c r="X1459" s="57">
        <f t="shared" ca="1" si="717"/>
        <v>9172.3171964373214</v>
      </c>
      <c r="Y1459" s="57">
        <f t="shared" ca="1" si="717"/>
        <v>184.16652727388589</v>
      </c>
      <c r="Z1459" s="57">
        <f t="shared" ca="1" si="717"/>
        <v>9356.4837237111969</v>
      </c>
      <c r="AA1459" s="57">
        <f t="shared" ca="1" si="717"/>
        <v>121.96200249774313</v>
      </c>
      <c r="AB1459" s="57">
        <f t="shared" ca="1" si="717"/>
        <v>0</v>
      </c>
      <c r="AC1459" s="57">
        <f t="shared" ca="1" si="717"/>
        <v>0</v>
      </c>
    </row>
    <row r="1460" spans="1:29" s="48" customFormat="1" hidden="1" outlineLevel="1">
      <c r="A1460" s="53"/>
      <c r="B1460" s="104"/>
      <c r="C1460" s="52"/>
      <c r="D1460" s="52"/>
      <c r="E1460" s="55"/>
      <c r="F1460" s="107"/>
      <c r="G1460" s="52" t="str">
        <f>$G$11</f>
        <v>DISTPRI</v>
      </c>
      <c r="H1460" s="57">
        <f t="shared" ref="H1460:AC1460" ca="1" si="718">+H1451+H1386</f>
        <v>0</v>
      </c>
      <c r="I1460" s="57">
        <f t="shared" ca="1" si="718"/>
        <v>0</v>
      </c>
      <c r="J1460" s="57">
        <f t="shared" ca="1" si="718"/>
        <v>0</v>
      </c>
      <c r="K1460" s="57">
        <f t="shared" ca="1" si="718"/>
        <v>0</v>
      </c>
      <c r="L1460" s="57">
        <f t="shared" ca="1" si="718"/>
        <v>0</v>
      </c>
      <c r="M1460" s="57">
        <f t="shared" ca="1" si="718"/>
        <v>0</v>
      </c>
      <c r="N1460" s="57">
        <f t="shared" ca="1" si="718"/>
        <v>0</v>
      </c>
      <c r="O1460" s="57">
        <f t="shared" ca="1" si="718"/>
        <v>0</v>
      </c>
      <c r="P1460" s="57">
        <f t="shared" ca="1" si="718"/>
        <v>0</v>
      </c>
      <c r="Q1460" s="57">
        <f t="shared" ca="1" si="718"/>
        <v>0</v>
      </c>
      <c r="R1460" s="57">
        <f t="shared" ca="1" si="718"/>
        <v>0</v>
      </c>
      <c r="S1460" s="57">
        <f t="shared" ca="1" si="718"/>
        <v>0</v>
      </c>
      <c r="T1460" s="57">
        <f t="shared" ca="1" si="718"/>
        <v>0</v>
      </c>
      <c r="U1460" s="57">
        <f t="shared" ca="1" si="718"/>
        <v>0</v>
      </c>
      <c r="V1460" s="57">
        <f t="shared" ca="1" si="718"/>
        <v>0</v>
      </c>
      <c r="W1460" s="57">
        <f t="shared" ca="1" si="718"/>
        <v>0</v>
      </c>
      <c r="X1460" s="57">
        <f t="shared" ca="1" si="718"/>
        <v>0</v>
      </c>
      <c r="Y1460" s="57">
        <f t="shared" ca="1" si="718"/>
        <v>0</v>
      </c>
      <c r="Z1460" s="57">
        <f t="shared" ca="1" si="718"/>
        <v>0</v>
      </c>
      <c r="AA1460" s="57">
        <f t="shared" ca="1" si="718"/>
        <v>0</v>
      </c>
      <c r="AB1460" s="57">
        <f t="shared" ca="1" si="718"/>
        <v>0</v>
      </c>
      <c r="AC1460" s="57">
        <f t="shared" ca="1" si="718"/>
        <v>0</v>
      </c>
    </row>
    <row r="1461" spans="1:29" s="48" customFormat="1" hidden="1" outlineLevel="1">
      <c r="A1461" s="53"/>
      <c r="B1461" s="104"/>
      <c r="C1461" s="52"/>
      <c r="D1461" s="52"/>
      <c r="E1461" s="55"/>
      <c r="F1461" s="107"/>
      <c r="G1461" s="52" t="str">
        <f>$G$12</f>
        <v>DISTSEC</v>
      </c>
      <c r="H1461" s="57">
        <f t="shared" ref="H1461:AC1461" ca="1" si="719">+H1452+H1387</f>
        <v>0</v>
      </c>
      <c r="I1461" s="57">
        <f t="shared" ca="1" si="719"/>
        <v>0</v>
      </c>
      <c r="J1461" s="57">
        <f t="shared" ca="1" si="719"/>
        <v>0</v>
      </c>
      <c r="K1461" s="57">
        <f t="shared" ca="1" si="719"/>
        <v>0</v>
      </c>
      <c r="L1461" s="57">
        <f t="shared" ca="1" si="719"/>
        <v>0</v>
      </c>
      <c r="M1461" s="57">
        <f t="shared" ca="1" si="719"/>
        <v>0</v>
      </c>
      <c r="N1461" s="57">
        <f t="shared" ca="1" si="719"/>
        <v>0</v>
      </c>
      <c r="O1461" s="57">
        <f t="shared" ca="1" si="719"/>
        <v>0</v>
      </c>
      <c r="P1461" s="57">
        <f t="shared" ca="1" si="719"/>
        <v>0</v>
      </c>
      <c r="Q1461" s="57">
        <f t="shared" ca="1" si="719"/>
        <v>0</v>
      </c>
      <c r="R1461" s="57">
        <f t="shared" ca="1" si="719"/>
        <v>0</v>
      </c>
      <c r="S1461" s="57">
        <f t="shared" ca="1" si="719"/>
        <v>0</v>
      </c>
      <c r="T1461" s="57">
        <f t="shared" ca="1" si="719"/>
        <v>0</v>
      </c>
      <c r="U1461" s="57">
        <f t="shared" ca="1" si="719"/>
        <v>0</v>
      </c>
      <c r="V1461" s="57">
        <f t="shared" ca="1" si="719"/>
        <v>0</v>
      </c>
      <c r="W1461" s="57">
        <f t="shared" ca="1" si="719"/>
        <v>0</v>
      </c>
      <c r="X1461" s="57">
        <f t="shared" ca="1" si="719"/>
        <v>0</v>
      </c>
      <c r="Y1461" s="57">
        <f t="shared" ca="1" si="719"/>
        <v>0</v>
      </c>
      <c r="Z1461" s="57">
        <f t="shared" ca="1" si="719"/>
        <v>0</v>
      </c>
      <c r="AA1461" s="57">
        <f t="shared" ca="1" si="719"/>
        <v>0</v>
      </c>
      <c r="AB1461" s="57">
        <f t="shared" ca="1" si="719"/>
        <v>0</v>
      </c>
      <c r="AC1461" s="57">
        <f t="shared" ca="1" si="719"/>
        <v>0</v>
      </c>
    </row>
    <row r="1462" spans="1:29" s="48" customFormat="1" hidden="1" outlineLevel="1">
      <c r="A1462" s="53"/>
      <c r="B1462" s="104"/>
      <c r="C1462" s="52"/>
      <c r="D1462" s="52"/>
      <c r="E1462" s="55"/>
      <c r="F1462" s="107"/>
      <c r="G1462" s="52" t="str">
        <f>$G$13</f>
        <v>ENERGY</v>
      </c>
      <c r="H1462" s="57">
        <f t="shared" ref="H1462:AC1462" ca="1" si="720">+H1453+H1388</f>
        <v>195640.99999999997</v>
      </c>
      <c r="I1462" s="57">
        <f t="shared" ca="1" si="720"/>
        <v>76551.625256527375</v>
      </c>
      <c r="J1462" s="57">
        <f t="shared" ca="1" si="720"/>
        <v>22084.921779275643</v>
      </c>
      <c r="K1462" s="57">
        <f t="shared" ca="1" si="720"/>
        <v>307.81667042262194</v>
      </c>
      <c r="L1462" s="57">
        <f t="shared" ca="1" si="720"/>
        <v>43.032509646961657</v>
      </c>
      <c r="M1462" s="57">
        <f t="shared" ca="1" si="720"/>
        <v>22435.770959345224</v>
      </c>
      <c r="N1462" s="57">
        <f t="shared" ca="1" si="720"/>
        <v>14329.234282110492</v>
      </c>
      <c r="O1462" s="57">
        <f t="shared" ca="1" si="720"/>
        <v>2555.4608157017619</v>
      </c>
      <c r="P1462" s="57">
        <f t="shared" ca="1" si="720"/>
        <v>520.38540698978863</v>
      </c>
      <c r="Q1462" s="57">
        <f t="shared" ca="1" si="720"/>
        <v>19.655132936097058</v>
      </c>
      <c r="R1462" s="57">
        <f t="shared" ca="1" si="720"/>
        <v>17424.73563773814</v>
      </c>
      <c r="S1462" s="57">
        <f t="shared" ca="1" si="720"/>
        <v>750.42225983563048</v>
      </c>
      <c r="T1462" s="57">
        <f t="shared" ca="1" si="720"/>
        <v>11864.318609340751</v>
      </c>
      <c r="U1462" s="57">
        <f t="shared" ca="1" si="720"/>
        <v>51026.503357607115</v>
      </c>
      <c r="V1462" s="57">
        <f t="shared" ca="1" si="720"/>
        <v>9598.6182401792776</v>
      </c>
      <c r="W1462" s="57">
        <f t="shared" ca="1" si="720"/>
        <v>73239.862466962775</v>
      </c>
      <c r="X1462" s="57">
        <f t="shared" ca="1" si="720"/>
        <v>3936.0986109321211</v>
      </c>
      <c r="Y1462" s="57">
        <f t="shared" ca="1" si="720"/>
        <v>78.977033467896248</v>
      </c>
      <c r="Z1462" s="57">
        <f t="shared" ca="1" si="720"/>
        <v>4015.0756444000172</v>
      </c>
      <c r="AA1462" s="57">
        <f t="shared" ca="1" si="720"/>
        <v>70.447852519706501</v>
      </c>
      <c r="AB1462" s="57">
        <f t="shared" ca="1" si="720"/>
        <v>1578.0077694021545</v>
      </c>
      <c r="AC1462" s="57">
        <f t="shared" ca="1" si="720"/>
        <v>325.47441310454076</v>
      </c>
    </row>
    <row r="1463" spans="1:29" s="48" customFormat="1" hidden="1" outlineLevel="1">
      <c r="A1463" s="53"/>
      <c r="B1463" s="104"/>
      <c r="C1463" s="52"/>
      <c r="D1463" s="52"/>
      <c r="E1463" s="55"/>
      <c r="F1463" s="107"/>
      <c r="G1463" s="52" t="str">
        <f>$G$14</f>
        <v>CUSTOMER</v>
      </c>
      <c r="H1463" s="57">
        <f t="shared" ref="H1463:AC1463" ca="1" si="721">+H1454+H1389</f>
        <v>0</v>
      </c>
      <c r="I1463" s="57">
        <f t="shared" ca="1" si="721"/>
        <v>0</v>
      </c>
      <c r="J1463" s="57">
        <f t="shared" ca="1" si="721"/>
        <v>0</v>
      </c>
      <c r="K1463" s="57">
        <f t="shared" ca="1" si="721"/>
        <v>0</v>
      </c>
      <c r="L1463" s="57">
        <f t="shared" ca="1" si="721"/>
        <v>0</v>
      </c>
      <c r="M1463" s="57">
        <f t="shared" ca="1" si="721"/>
        <v>0</v>
      </c>
      <c r="N1463" s="57">
        <f t="shared" ca="1" si="721"/>
        <v>0</v>
      </c>
      <c r="O1463" s="57">
        <f t="shared" ca="1" si="721"/>
        <v>0</v>
      </c>
      <c r="P1463" s="57">
        <f t="shared" ca="1" si="721"/>
        <v>0</v>
      </c>
      <c r="Q1463" s="57">
        <f t="shared" ca="1" si="721"/>
        <v>0</v>
      </c>
      <c r="R1463" s="57">
        <f t="shared" ca="1" si="721"/>
        <v>0</v>
      </c>
      <c r="S1463" s="57">
        <f t="shared" ca="1" si="721"/>
        <v>0</v>
      </c>
      <c r="T1463" s="57">
        <f t="shared" ca="1" si="721"/>
        <v>0</v>
      </c>
      <c r="U1463" s="57">
        <f t="shared" ca="1" si="721"/>
        <v>0</v>
      </c>
      <c r="V1463" s="57">
        <f t="shared" ca="1" si="721"/>
        <v>0</v>
      </c>
      <c r="W1463" s="57">
        <f t="shared" ca="1" si="721"/>
        <v>0</v>
      </c>
      <c r="X1463" s="57">
        <f t="shared" ca="1" si="721"/>
        <v>0</v>
      </c>
      <c r="Y1463" s="57">
        <f t="shared" ca="1" si="721"/>
        <v>0</v>
      </c>
      <c r="Z1463" s="57">
        <f t="shared" ca="1" si="721"/>
        <v>0</v>
      </c>
      <c r="AA1463" s="57">
        <f t="shared" ca="1" si="721"/>
        <v>0</v>
      </c>
      <c r="AB1463" s="57">
        <f t="shared" ca="1" si="721"/>
        <v>0</v>
      </c>
      <c r="AC1463" s="57">
        <f t="shared" ca="1" si="721"/>
        <v>0</v>
      </c>
    </row>
    <row r="1464" spans="1:29" s="48" customFormat="1" collapsed="1">
      <c r="A1464" s="53"/>
      <c r="B1464" s="104"/>
      <c r="C1464" s="52" t="s">
        <v>494</v>
      </c>
      <c r="D1464" s="52"/>
      <c r="E1464" s="57">
        <f>E1390+E1455</f>
        <v>46878472</v>
      </c>
      <c r="F1464" s="175"/>
      <c r="G1464" s="52" t="str">
        <f>$G$15</f>
        <v>TOTAL</v>
      </c>
      <c r="H1464" s="57">
        <f ca="1">H1390+H1455</f>
        <v>46878471.999999978</v>
      </c>
      <c r="I1464" s="57">
        <f t="shared" ref="I1464:AC1464" ca="1" si="722">I1390+I1455</f>
        <v>24087886.117726333</v>
      </c>
      <c r="J1464" s="57">
        <f t="shared" ca="1" si="722"/>
        <v>5621832.3365110578</v>
      </c>
      <c r="K1464" s="57">
        <f t="shared" ca="1" si="722"/>
        <v>78170.280378332944</v>
      </c>
      <c r="L1464" s="57">
        <f t="shared" ca="1" si="722"/>
        <v>10920.971515949303</v>
      </c>
      <c r="M1464" s="57">
        <f t="shared" ca="1" si="722"/>
        <v>5710923.5884053418</v>
      </c>
      <c r="N1464" s="57">
        <f t="shared" ca="1" si="722"/>
        <v>3346344.333846624</v>
      </c>
      <c r="O1464" s="57">
        <f t="shared" ca="1" si="722"/>
        <v>599641.37301167357</v>
      </c>
      <c r="P1464" s="57">
        <f t="shared" ca="1" si="722"/>
        <v>121962.29213035027</v>
      </c>
      <c r="Q1464" s="57">
        <f t="shared" ca="1" si="722"/>
        <v>4571.421255865338</v>
      </c>
      <c r="R1464" s="57">
        <f t="shared" ca="1" si="722"/>
        <v>4072519.4202445121</v>
      </c>
      <c r="S1464" s="57">
        <f t="shared" ca="1" si="722"/>
        <v>158468.84782989681</v>
      </c>
      <c r="T1464" s="57">
        <f t="shared" ca="1" si="722"/>
        <v>2141954.0895960191</v>
      </c>
      <c r="U1464" s="57">
        <f t="shared" ca="1" si="722"/>
        <v>8221173.4846548922</v>
      </c>
      <c r="V1464" s="57">
        <f t="shared" ca="1" si="722"/>
        <v>1470793.5711364751</v>
      </c>
      <c r="W1464" s="57">
        <f t="shared" ca="1" si="722"/>
        <v>11992389.993217282</v>
      </c>
      <c r="X1464" s="57">
        <f t="shared" ca="1" si="722"/>
        <v>918428.31943904306</v>
      </c>
      <c r="Y1464" s="57">
        <f t="shared" ca="1" si="722"/>
        <v>18344.704085178317</v>
      </c>
      <c r="Z1464" s="57">
        <f t="shared" ca="1" si="722"/>
        <v>936773.02352422115</v>
      </c>
      <c r="AA1464" s="57">
        <f t="shared" ca="1" si="722"/>
        <v>12135.044013665974</v>
      </c>
      <c r="AB1464" s="57">
        <f t="shared" ca="1" si="722"/>
        <v>54633.988392493098</v>
      </c>
      <c r="AC1464" s="57">
        <f t="shared" ca="1" si="722"/>
        <v>11210.824476153019</v>
      </c>
    </row>
    <row r="1465" spans="1:29" s="52" customFormat="1">
      <c r="A1465" s="53"/>
      <c r="B1465" s="104"/>
      <c r="E1465" s="55"/>
      <c r="F1465" s="107"/>
      <c r="H1465" s="57"/>
      <c r="I1465" s="59"/>
      <c r="J1465" s="59"/>
      <c r="K1465" s="59"/>
      <c r="L1465" s="59"/>
      <c r="M1465" s="59"/>
      <c r="N1465" s="59"/>
      <c r="O1465" s="59"/>
      <c r="P1465" s="59"/>
      <c r="Q1465" s="59"/>
      <c r="R1465" s="59"/>
      <c r="S1465" s="59"/>
      <c r="T1465" s="59"/>
      <c r="U1465" s="59"/>
      <c r="V1465" s="59"/>
      <c r="W1465" s="59"/>
      <c r="X1465" s="59"/>
      <c r="Y1465" s="59"/>
      <c r="Z1465" s="59"/>
      <c r="AA1465" s="59"/>
      <c r="AB1465" s="59"/>
      <c r="AC1465" s="59"/>
    </row>
    <row r="1466" spans="1:29">
      <c r="C1466" s="52" t="s">
        <v>98</v>
      </c>
      <c r="E1466" s="3"/>
      <c r="F1466" s="175"/>
      <c r="G1466" s="3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</row>
    <row r="1467" spans="1:29" hidden="1" outlineLevel="1">
      <c r="E1467" s="48"/>
      <c r="F1467" s="175" t="str">
        <f>F1474</f>
        <v>TOTOXEXP</v>
      </c>
      <c r="G1467" s="52" t="str">
        <f>$G$8</f>
        <v>PRODUCTION</v>
      </c>
      <c r="H1467" s="4">
        <f t="shared" ref="H1467:H1498" si="723">SUBTOTAL(9,I1467:AC1467)</f>
        <v>0</v>
      </c>
      <c r="I1467" s="5">
        <f>VLOOKUP(CONCATENATE($F1467," ",$G1467),AllocFactorMatrix,(I$4+1),FALSE)*$E1474</f>
        <v>0</v>
      </c>
      <c r="J1467" s="5">
        <f>VLOOKUP(CONCATENATE($F1467," ",$G1467),AllocFactorMatrix,(J$4+1),FALSE)*$E1474</f>
        <v>0</v>
      </c>
      <c r="K1467" s="5">
        <f>VLOOKUP(CONCATENATE($F1467," ",$G1467),AllocFactorMatrix,(K$4+1),FALSE)*$E1474</f>
        <v>0</v>
      </c>
      <c r="L1467" s="5">
        <f>VLOOKUP(CONCATENATE($F1467," ",$G1467),AllocFactorMatrix,(L$4+1),FALSE)*$E1474</f>
        <v>0</v>
      </c>
      <c r="M1467" s="5">
        <f t="shared" ref="M1467:M1530" si="724">SUBTOTAL(9,J1467:L1467)</f>
        <v>0</v>
      </c>
      <c r="N1467" s="5">
        <f>VLOOKUP(CONCATENATE($F1467," ",$G1467),AllocFactorMatrix,(N$4+1),FALSE)*$E1474</f>
        <v>0</v>
      </c>
      <c r="O1467" s="5">
        <f>VLOOKUP(CONCATENATE($F1467," ",$G1467),AllocFactorMatrix,(O$4+1),FALSE)*$E1474</f>
        <v>0</v>
      </c>
      <c r="P1467" s="5">
        <f>VLOOKUP(CONCATENATE($F1467," ",$G1467),AllocFactorMatrix,(P$4+1),FALSE)*$E1474</f>
        <v>0</v>
      </c>
      <c r="Q1467" s="51">
        <f>VLOOKUP(CONCATENATE($F1467," ",$G1467),AllocFactorMatrix,(Q$4+1),FALSE)*$E1474</f>
        <v>0</v>
      </c>
      <c r="R1467" s="5">
        <f>SUBTOTAL(9,N1467:Q1467)</f>
        <v>0</v>
      </c>
      <c r="S1467" s="5">
        <f>VLOOKUP(CONCATENATE($F1467," ",$G1467),AllocFactorMatrix,(S$4+1),FALSE)*$E1474</f>
        <v>0</v>
      </c>
      <c r="T1467" s="5">
        <f>VLOOKUP(CONCATENATE($F1467," ",$G1467),AllocFactorMatrix,(T$4+1),FALSE)*$E1474</f>
        <v>0</v>
      </c>
      <c r="U1467" s="5">
        <f>VLOOKUP(CONCATENATE($F1467," ",$G1467),AllocFactorMatrix,(U$4+1),FALSE)*$E1474</f>
        <v>0</v>
      </c>
      <c r="V1467" s="5">
        <f>VLOOKUP(CONCATENATE($F1467," ",$G1467),AllocFactorMatrix,(V$4+1),FALSE)*$E1474</f>
        <v>0</v>
      </c>
      <c r="W1467" s="5">
        <f>SUBTOTAL(9,S1467:V1467)</f>
        <v>0</v>
      </c>
      <c r="X1467" s="5">
        <f>VLOOKUP(CONCATENATE($F1467," ",$G1467),AllocFactorMatrix,(X$4+1),FALSE)*$E1474</f>
        <v>0</v>
      </c>
      <c r="Y1467" s="5">
        <f>VLOOKUP(CONCATENATE($F1467," ",$G1467),AllocFactorMatrix,(Y$4+1),FALSE)*$E1474</f>
        <v>0</v>
      </c>
      <c r="Z1467" s="5">
        <f t="shared" ref="Z1467:Z1498" si="725">SUBTOTAL(9,X1467:Y1467)</f>
        <v>0</v>
      </c>
      <c r="AA1467" s="5">
        <f>VLOOKUP(CONCATENATE($F1467," ",$G1467),AllocFactorMatrix,(AA$4+1),FALSE)*$E1474</f>
        <v>0</v>
      </c>
      <c r="AB1467" s="5">
        <f>VLOOKUP(CONCATENATE($F1467," ",$G1467),AllocFactorMatrix,(AB$4+1),FALSE)*$E1474</f>
        <v>0</v>
      </c>
      <c r="AC1467" s="5">
        <f>VLOOKUP(CONCATENATE($F1467," ",$G1467),AllocFactorMatrix,(AC$4+1),FALSE)*$E1474</f>
        <v>0</v>
      </c>
    </row>
    <row r="1468" spans="1:29" hidden="1" outlineLevel="1">
      <c r="E1468" s="48"/>
      <c r="F1468" s="175" t="str">
        <f>F1474</f>
        <v>TOTOXEXP</v>
      </c>
      <c r="G1468" s="52" t="str">
        <f>$G$9</f>
        <v>BULKTRAN</v>
      </c>
      <c r="H1468" s="4">
        <f t="shared" si="723"/>
        <v>0</v>
      </c>
      <c r="I1468" s="5">
        <f>VLOOKUP(CONCATENATE($F1468," ",$G1468),AllocFactorMatrix,(I$4+1),FALSE)*$E1474</f>
        <v>0</v>
      </c>
      <c r="J1468" s="5">
        <f>VLOOKUP(CONCATENATE($F1468," ",$G1468),AllocFactorMatrix,(J$4+1),FALSE)*$E1474</f>
        <v>0</v>
      </c>
      <c r="K1468" s="5">
        <f>VLOOKUP(CONCATENATE($F1468," ",$G1468),AllocFactorMatrix,(K$4+1),FALSE)*$E1474</f>
        <v>0</v>
      </c>
      <c r="L1468" s="5">
        <f>VLOOKUP(CONCATENATE($F1468," ",$G1468),AllocFactorMatrix,(L$4+1),FALSE)*$E1474</f>
        <v>0</v>
      </c>
      <c r="M1468" s="5">
        <f t="shared" si="724"/>
        <v>0</v>
      </c>
      <c r="N1468" s="5">
        <f>VLOOKUP(CONCATENATE($F1468," ",$G1468),AllocFactorMatrix,(N$4+1),FALSE)*$E1474</f>
        <v>0</v>
      </c>
      <c r="O1468" s="5">
        <f>VLOOKUP(CONCATENATE($F1468," ",$G1468),AllocFactorMatrix,(O$4+1),FALSE)*$E1474</f>
        <v>0</v>
      </c>
      <c r="P1468" s="5">
        <f>VLOOKUP(CONCATENATE($F1468," ",$G1468),AllocFactorMatrix,(P$4+1),FALSE)*$E1474</f>
        <v>0</v>
      </c>
      <c r="Q1468" s="51">
        <f>VLOOKUP(CONCATENATE($F1468," ",$G1468),AllocFactorMatrix,(Q$4+1),FALSE)*$E1474</f>
        <v>0</v>
      </c>
      <c r="R1468" s="5">
        <f t="shared" ref="R1468:R1531" si="726">SUBTOTAL(9,N1468:Q1468)</f>
        <v>0</v>
      </c>
      <c r="S1468" s="5">
        <f>VLOOKUP(CONCATENATE($F1468," ",$G1468),AllocFactorMatrix,(S$4+1),FALSE)*$E1474</f>
        <v>0</v>
      </c>
      <c r="T1468" s="5">
        <f>VLOOKUP(CONCATENATE($F1468," ",$G1468),AllocFactorMatrix,(T$4+1),FALSE)*$E1474</f>
        <v>0</v>
      </c>
      <c r="U1468" s="5">
        <f>VLOOKUP(CONCATENATE($F1468," ",$G1468),AllocFactorMatrix,(U$4+1),FALSE)*$E1474</f>
        <v>0</v>
      </c>
      <c r="V1468" s="5">
        <f>VLOOKUP(CONCATENATE($F1468," ",$G1468),AllocFactorMatrix,(V$4+1),FALSE)*$E1474</f>
        <v>0</v>
      </c>
      <c r="W1468" s="5">
        <f t="shared" ref="W1468:W1474" si="727">SUBTOTAL(9,S1468:V1468)</f>
        <v>0</v>
      </c>
      <c r="X1468" s="5">
        <f>VLOOKUP(CONCATENATE($F1468," ",$G1468),AllocFactorMatrix,(X$4+1),FALSE)*$E1474</f>
        <v>0</v>
      </c>
      <c r="Y1468" s="5">
        <f>VLOOKUP(CONCATENATE($F1468," ",$G1468),AllocFactorMatrix,(Y$4+1),FALSE)*$E1474</f>
        <v>0</v>
      </c>
      <c r="Z1468" s="5">
        <f t="shared" si="725"/>
        <v>0</v>
      </c>
      <c r="AA1468" s="5">
        <f>VLOOKUP(CONCATENATE($F1468," ",$G1468),AllocFactorMatrix,(AA$4+1),FALSE)*$E1474</f>
        <v>0</v>
      </c>
      <c r="AB1468" s="5">
        <f>VLOOKUP(CONCATENATE($F1468," ",$G1468),AllocFactorMatrix,(AB$4+1),FALSE)*$E1474</f>
        <v>0</v>
      </c>
      <c r="AC1468" s="5">
        <f>VLOOKUP(CONCATENATE($F1468," ",$G1468),AllocFactorMatrix,(AC$4+1),FALSE)*$E1474</f>
        <v>0</v>
      </c>
    </row>
    <row r="1469" spans="1:29" hidden="1" outlineLevel="1">
      <c r="E1469" s="48"/>
      <c r="F1469" s="175" t="str">
        <f>F1474</f>
        <v>TOTOXEXP</v>
      </c>
      <c r="G1469" s="52" t="str">
        <f>$G$10</f>
        <v>SUBTRAN</v>
      </c>
      <c r="H1469" s="4">
        <f t="shared" si="723"/>
        <v>0</v>
      </c>
      <c r="I1469" s="5">
        <f>VLOOKUP(CONCATENATE($F1469," ",$G1469),AllocFactorMatrix,(I$4+1),FALSE)*$E1474</f>
        <v>0</v>
      </c>
      <c r="J1469" s="5">
        <f>VLOOKUP(CONCATENATE($F1469," ",$G1469),AllocFactorMatrix,(J$4+1),FALSE)*$E1474</f>
        <v>0</v>
      </c>
      <c r="K1469" s="5">
        <f>VLOOKUP(CONCATENATE($F1469," ",$G1469),AllocFactorMatrix,(K$4+1),FALSE)*$E1474</f>
        <v>0</v>
      </c>
      <c r="L1469" s="5">
        <f>VLOOKUP(CONCATENATE($F1469," ",$G1469),AllocFactorMatrix,(L$4+1),FALSE)*$E1474</f>
        <v>0</v>
      </c>
      <c r="M1469" s="5">
        <f t="shared" si="724"/>
        <v>0</v>
      </c>
      <c r="N1469" s="5">
        <f>VLOOKUP(CONCATENATE($F1469," ",$G1469),AllocFactorMatrix,(N$4+1),FALSE)*$E1474</f>
        <v>0</v>
      </c>
      <c r="O1469" s="5">
        <f>VLOOKUP(CONCATENATE($F1469," ",$G1469),AllocFactorMatrix,(O$4+1),FALSE)*$E1474</f>
        <v>0</v>
      </c>
      <c r="P1469" s="5">
        <f>VLOOKUP(CONCATENATE($F1469," ",$G1469),AllocFactorMatrix,(P$4+1),FALSE)*$E1474</f>
        <v>0</v>
      </c>
      <c r="Q1469" s="51">
        <f>VLOOKUP(CONCATENATE($F1469," ",$G1469),AllocFactorMatrix,(Q$4+1),FALSE)*$E1474</f>
        <v>0</v>
      </c>
      <c r="R1469" s="5">
        <f t="shared" si="726"/>
        <v>0</v>
      </c>
      <c r="S1469" s="5">
        <f>VLOOKUP(CONCATENATE($F1469," ",$G1469),AllocFactorMatrix,(S$4+1),FALSE)*$E1474</f>
        <v>0</v>
      </c>
      <c r="T1469" s="5">
        <f>VLOOKUP(CONCATENATE($F1469," ",$G1469),AllocFactorMatrix,(T$4+1),FALSE)*$E1474</f>
        <v>0</v>
      </c>
      <c r="U1469" s="5">
        <f>VLOOKUP(CONCATENATE($F1469," ",$G1469),AllocFactorMatrix,(U$4+1),FALSE)*$E1474</f>
        <v>0</v>
      </c>
      <c r="V1469" s="5">
        <f>VLOOKUP(CONCATENATE($F1469," ",$G1469),AllocFactorMatrix,(V$4+1),FALSE)*$E1474</f>
        <v>0</v>
      </c>
      <c r="W1469" s="5">
        <f t="shared" si="727"/>
        <v>0</v>
      </c>
      <c r="X1469" s="5">
        <f>VLOOKUP(CONCATENATE($F1469," ",$G1469),AllocFactorMatrix,(X$4+1),FALSE)*$E1474</f>
        <v>0</v>
      </c>
      <c r="Y1469" s="5">
        <f>VLOOKUP(CONCATENATE($F1469," ",$G1469),AllocFactorMatrix,(Y$4+1),FALSE)*$E1474</f>
        <v>0</v>
      </c>
      <c r="Z1469" s="5">
        <f t="shared" si="725"/>
        <v>0</v>
      </c>
      <c r="AA1469" s="5">
        <f>VLOOKUP(CONCATENATE($F1469," ",$G1469),AllocFactorMatrix,(AA$4+1),FALSE)*$E1474</f>
        <v>0</v>
      </c>
      <c r="AB1469" s="5">
        <f>VLOOKUP(CONCATENATE($F1469," ",$G1469),AllocFactorMatrix,(AB$4+1),FALSE)*$E1474</f>
        <v>0</v>
      </c>
      <c r="AC1469" s="5">
        <f>VLOOKUP(CONCATENATE($F1469," ",$G1469),AllocFactorMatrix,(AC$4+1),FALSE)*$E1474</f>
        <v>0</v>
      </c>
    </row>
    <row r="1470" spans="1:29" hidden="1" outlineLevel="1">
      <c r="E1470" s="48"/>
      <c r="F1470" s="175" t="str">
        <f>F1474</f>
        <v>TOTOXEXP</v>
      </c>
      <c r="G1470" s="52" t="str">
        <f>$G$11</f>
        <v>DISTPRI</v>
      </c>
      <c r="H1470" s="4">
        <f t="shared" si="723"/>
        <v>589827.02243738121</v>
      </c>
      <c r="I1470" s="5">
        <f>VLOOKUP(CONCATENATE($F1470," ",$G1470),AllocFactorMatrix,(I$4+1),FALSE)*$E1474</f>
        <v>386222.90319393511</v>
      </c>
      <c r="J1470" s="5">
        <f>VLOOKUP(CONCATENATE($F1470," ",$G1470),AllocFactorMatrix,(J$4+1),FALSE)*$E1474</f>
        <v>90391.066215565035</v>
      </c>
      <c r="K1470" s="5">
        <f>VLOOKUP(CONCATENATE($F1470," ",$G1470),AllocFactorMatrix,(K$4+1),FALSE)*$E1474</f>
        <v>1262.5598939992219</v>
      </c>
      <c r="L1470" s="5">
        <f>VLOOKUP(CONCATENATE($F1470," ",$G1470),AllocFactorMatrix,(L$4+1),FALSE)*$E1474</f>
        <v>0</v>
      </c>
      <c r="M1470" s="5">
        <f t="shared" si="724"/>
        <v>91653.626109564255</v>
      </c>
      <c r="N1470" s="5">
        <f>VLOOKUP(CONCATENATE($F1470," ",$G1470),AllocFactorMatrix,(N$4+1),FALSE)*$E1474</f>
        <v>52473.787128185293</v>
      </c>
      <c r="O1470" s="5">
        <f>VLOOKUP(CONCATENATE($F1470," ",$G1470),AllocFactorMatrix,(O$4+1),FALSE)*$E1474</f>
        <v>9428.4476287897614</v>
      </c>
      <c r="P1470" s="5">
        <f>VLOOKUP(CONCATENATE($F1470," ",$G1470),AllocFactorMatrix,(P$4+1),FALSE)*$E1474</f>
        <v>0</v>
      </c>
      <c r="Q1470" s="51">
        <f>VLOOKUP(CONCATENATE($F1470," ",$G1470),AllocFactorMatrix,(Q$4+1),FALSE)*$E1474</f>
        <v>0</v>
      </c>
      <c r="R1470" s="5">
        <f t="shared" si="726"/>
        <v>61902.234756975056</v>
      </c>
      <c r="S1470" s="5">
        <f>VLOOKUP(CONCATENATE($F1470," ",$G1470),AllocFactorMatrix,(S$4+1),FALSE)*$E1474</f>
        <v>2372.6944873137645</v>
      </c>
      <c r="T1470" s="5">
        <f>VLOOKUP(CONCATENATE($F1470," ",$G1470),AllocFactorMatrix,(T$4+1),FALSE)*$E1474</f>
        <v>32809.293869177556</v>
      </c>
      <c r="U1470" s="5">
        <f>VLOOKUP(CONCATENATE($F1470," ",$G1470),AllocFactorMatrix,(U$4+1),FALSE)*$E1474</f>
        <v>0</v>
      </c>
      <c r="V1470" s="5">
        <f>VLOOKUP(CONCATENATE($F1470," ",$G1470),AllocFactorMatrix,(V$4+1),FALSE)*$E1474</f>
        <v>0</v>
      </c>
      <c r="W1470" s="5">
        <f t="shared" si="727"/>
        <v>35181.988356491318</v>
      </c>
      <c r="X1470" s="5">
        <f>VLOOKUP(CONCATENATE($F1470," ",$G1470),AllocFactorMatrix,(X$4+1),FALSE)*$E1474</f>
        <v>14387.878839224955</v>
      </c>
      <c r="Y1470" s="5">
        <f>VLOOKUP(CONCATENATE($F1470," ",$G1470),AllocFactorMatrix,(Y$4+1),FALSE)*$E1474</f>
        <v>288.7874181270102</v>
      </c>
      <c r="Z1470" s="5">
        <f t="shared" si="725"/>
        <v>14676.666257351966</v>
      </c>
      <c r="AA1470" s="5">
        <f>VLOOKUP(CONCATENATE($F1470," ",$G1470),AllocFactorMatrix,(AA$4+1),FALSE)*$E1474</f>
        <v>189.60376306339612</v>
      </c>
      <c r="AB1470" s="5">
        <f>VLOOKUP(CONCATENATE($F1470," ",$G1470),AllocFactorMatrix,(AB$4+1),FALSE)*$E1474</f>
        <v>0</v>
      </c>
      <c r="AC1470" s="5">
        <f>VLOOKUP(CONCATENATE($F1470," ",$G1470),AllocFactorMatrix,(AC$4+1),FALSE)*$E1474</f>
        <v>0</v>
      </c>
    </row>
    <row r="1471" spans="1:29" hidden="1" outlineLevel="1">
      <c r="E1471" s="48"/>
      <c r="F1471" s="175" t="str">
        <f>F1474</f>
        <v>TOTOXEXP</v>
      </c>
      <c r="G1471" s="52" t="str">
        <f>$G$12</f>
        <v>DISTSEC</v>
      </c>
      <c r="H1471" s="4">
        <f t="shared" si="723"/>
        <v>233403.04716339277</v>
      </c>
      <c r="I1471" s="5">
        <f>VLOOKUP(CONCATENATE($F1471," ",$G1471),AllocFactorMatrix,(I$4+1),FALSE)*$E1474</f>
        <v>173209.58793068759</v>
      </c>
      <c r="J1471" s="5">
        <f>VLOOKUP(CONCATENATE($F1471," ",$G1471),AllocFactorMatrix,(J$4+1),FALSE)*$E1474</f>
        <v>34926.791436410982</v>
      </c>
      <c r="K1471" s="5">
        <f>VLOOKUP(CONCATENATE($F1471," ",$G1471),AllocFactorMatrix,(K$4+1),FALSE)*$E1474</f>
        <v>0</v>
      </c>
      <c r="L1471" s="5">
        <f>VLOOKUP(CONCATENATE($F1471," ",$G1471),AllocFactorMatrix,(L$4+1),FALSE)*$E1474</f>
        <v>0</v>
      </c>
      <c r="M1471" s="5">
        <f t="shared" si="724"/>
        <v>34926.791436410982</v>
      </c>
      <c r="N1471" s="5">
        <f>VLOOKUP(CONCATENATE($F1471," ",$G1471),AllocFactorMatrix,(N$4+1),FALSE)*$E1474</f>
        <v>17457.649567927077</v>
      </c>
      <c r="O1471" s="5">
        <f>VLOOKUP(CONCATENATE($F1471," ",$G1471),AllocFactorMatrix,(O$4+1),FALSE)*$E1474</f>
        <v>0</v>
      </c>
      <c r="P1471" s="5">
        <f>VLOOKUP(CONCATENATE($F1471," ",$G1471),AllocFactorMatrix,(P$4+1),FALSE)*$E1474</f>
        <v>0</v>
      </c>
      <c r="Q1471" s="51">
        <f>VLOOKUP(CONCATENATE($F1471," ",$G1471),AllocFactorMatrix,(Q$4+1),FALSE)*$E1474</f>
        <v>0</v>
      </c>
      <c r="R1471" s="5">
        <f t="shared" si="726"/>
        <v>17457.649567927077</v>
      </c>
      <c r="S1471" s="5">
        <f>VLOOKUP(CONCATENATE($F1471," ",$G1471),AllocFactorMatrix,(S$4+1),FALSE)*$E1474</f>
        <v>652.52606544010416</v>
      </c>
      <c r="T1471" s="5">
        <f>VLOOKUP(CONCATENATE($F1471," ",$G1471),AllocFactorMatrix,(T$4+1),FALSE)*$E1474</f>
        <v>0</v>
      </c>
      <c r="U1471" s="5">
        <f>VLOOKUP(CONCATENATE($F1471," ",$G1471),AllocFactorMatrix,(U$4+1),FALSE)*$E1474</f>
        <v>0</v>
      </c>
      <c r="V1471" s="5">
        <f>VLOOKUP(CONCATENATE($F1471," ",$G1471),AllocFactorMatrix,(V$4+1),FALSE)*$E1474</f>
        <v>0</v>
      </c>
      <c r="W1471" s="5">
        <f t="shared" si="727"/>
        <v>652.52606544010416</v>
      </c>
      <c r="X1471" s="5">
        <f>VLOOKUP(CONCATENATE($F1471," ",$G1471),AllocFactorMatrix,(X$4+1),FALSE)*$E1474</f>
        <v>4931.3799698204612</v>
      </c>
      <c r="Y1471" s="5">
        <f>VLOOKUP(CONCATENATE($F1471," ",$G1471),AllocFactorMatrix,(Y$4+1),FALSE)*$E1474</f>
        <v>0</v>
      </c>
      <c r="Z1471" s="5">
        <f t="shared" si="725"/>
        <v>4931.3799698204612</v>
      </c>
      <c r="AA1471" s="5">
        <f>VLOOKUP(CONCATENATE($F1471," ",$G1471),AllocFactorMatrix,(AA$4+1),FALSE)*$E1474</f>
        <v>58.306524883925398</v>
      </c>
      <c r="AB1471" s="5">
        <f>VLOOKUP(CONCATENATE($F1471," ",$G1471),AllocFactorMatrix,(AB$4+1),FALSE)*$E1474</f>
        <v>1794.6579354852281</v>
      </c>
      <c r="AC1471" s="5">
        <f>VLOOKUP(CONCATENATE($F1471," ",$G1471),AllocFactorMatrix,(AC$4+1),FALSE)*$E1474</f>
        <v>372.14773273740212</v>
      </c>
    </row>
    <row r="1472" spans="1:29" hidden="1" outlineLevel="1">
      <c r="E1472" s="48"/>
      <c r="F1472" s="175" t="str">
        <f>F1474</f>
        <v>TOTOXEXP</v>
      </c>
      <c r="G1472" s="52" t="str">
        <f>$G$13</f>
        <v>ENERGY</v>
      </c>
      <c r="H1472" s="4">
        <f t="shared" si="723"/>
        <v>0</v>
      </c>
      <c r="I1472" s="5">
        <f>VLOOKUP(CONCATENATE($F1472," ",$G1472),AllocFactorMatrix,(I$4+1),FALSE)*$E1474</f>
        <v>0</v>
      </c>
      <c r="J1472" s="5">
        <f>VLOOKUP(CONCATENATE($F1472," ",$G1472),AllocFactorMatrix,(J$4+1),FALSE)*$E1474</f>
        <v>0</v>
      </c>
      <c r="K1472" s="5">
        <f>VLOOKUP(CONCATENATE($F1472," ",$G1472),AllocFactorMatrix,(K$4+1),FALSE)*$E1474</f>
        <v>0</v>
      </c>
      <c r="L1472" s="5">
        <f>VLOOKUP(CONCATENATE($F1472," ",$G1472),AllocFactorMatrix,(L$4+1),FALSE)*$E1474</f>
        <v>0</v>
      </c>
      <c r="M1472" s="5">
        <f t="shared" si="724"/>
        <v>0</v>
      </c>
      <c r="N1472" s="5">
        <f>VLOOKUP(CONCATENATE($F1472," ",$G1472),AllocFactorMatrix,(N$4+1),FALSE)*$E1474</f>
        <v>0</v>
      </c>
      <c r="O1472" s="5">
        <f>VLOOKUP(CONCATENATE($F1472," ",$G1472),AllocFactorMatrix,(O$4+1),FALSE)*$E1474</f>
        <v>0</v>
      </c>
      <c r="P1472" s="5">
        <f>VLOOKUP(CONCATENATE($F1472," ",$G1472),AllocFactorMatrix,(P$4+1),FALSE)*$E1474</f>
        <v>0</v>
      </c>
      <c r="Q1472" s="51">
        <f>VLOOKUP(CONCATENATE($F1472," ",$G1472),AllocFactorMatrix,(Q$4+1),FALSE)*$E1474</f>
        <v>0</v>
      </c>
      <c r="R1472" s="5">
        <f t="shared" si="726"/>
        <v>0</v>
      </c>
      <c r="S1472" s="5">
        <f>VLOOKUP(CONCATENATE($F1472," ",$G1472),AllocFactorMatrix,(S$4+1),FALSE)*$E1474</f>
        <v>0</v>
      </c>
      <c r="T1472" s="5">
        <f>VLOOKUP(CONCATENATE($F1472," ",$G1472),AllocFactorMatrix,(T$4+1),FALSE)*$E1474</f>
        <v>0</v>
      </c>
      <c r="U1472" s="5">
        <f>VLOOKUP(CONCATENATE($F1472," ",$G1472),AllocFactorMatrix,(U$4+1),FALSE)*$E1474</f>
        <v>0</v>
      </c>
      <c r="V1472" s="5">
        <f>VLOOKUP(CONCATENATE($F1472," ",$G1472),AllocFactorMatrix,(V$4+1),FALSE)*$E1474</f>
        <v>0</v>
      </c>
      <c r="W1472" s="5">
        <f t="shared" si="727"/>
        <v>0</v>
      </c>
      <c r="X1472" s="5">
        <f>VLOOKUP(CONCATENATE($F1472," ",$G1472),AllocFactorMatrix,(X$4+1),FALSE)*$E1474</f>
        <v>0</v>
      </c>
      <c r="Y1472" s="5">
        <f>VLOOKUP(CONCATENATE($F1472," ",$G1472),AllocFactorMatrix,(Y$4+1),FALSE)*$E1474</f>
        <v>0</v>
      </c>
      <c r="Z1472" s="5">
        <f t="shared" si="725"/>
        <v>0</v>
      </c>
      <c r="AA1472" s="5">
        <f>VLOOKUP(CONCATENATE($F1472," ",$G1472),AllocFactorMatrix,(AA$4+1),FALSE)*$E1474</f>
        <v>0</v>
      </c>
      <c r="AB1472" s="5">
        <f>VLOOKUP(CONCATENATE($F1472," ",$G1472),AllocFactorMatrix,(AB$4+1),FALSE)*$E1474</f>
        <v>0</v>
      </c>
      <c r="AC1472" s="5">
        <f>VLOOKUP(CONCATENATE($F1472," ",$G1472),AllocFactorMatrix,(AC$4+1),FALSE)*$E1474</f>
        <v>0</v>
      </c>
    </row>
    <row r="1473" spans="4:29" hidden="1" outlineLevel="1">
      <c r="E1473" s="48"/>
      <c r="F1473" s="175" t="str">
        <f>F1474</f>
        <v>TOTOXEXP</v>
      </c>
      <c r="G1473" s="52" t="str">
        <f>$G$14</f>
        <v>CUSTOMER</v>
      </c>
      <c r="H1473" s="4">
        <f t="shared" si="723"/>
        <v>276863.9303992262</v>
      </c>
      <c r="I1473" s="5">
        <f>VLOOKUP(CONCATENATE($F1473," ",$G1473),AllocFactorMatrix,(I$4+1),FALSE)*$E1474</f>
        <v>124273.02925655116</v>
      </c>
      <c r="J1473" s="5">
        <f>VLOOKUP(CONCATENATE($F1473," ",$G1473),AllocFactorMatrix,(J$4+1),FALSE)*$E1474</f>
        <v>70033.843304272581</v>
      </c>
      <c r="K1473" s="5">
        <f>VLOOKUP(CONCATENATE($F1473," ",$G1473),AllocFactorMatrix,(K$4+1),FALSE)*$E1474</f>
        <v>8609.1901449728666</v>
      </c>
      <c r="L1473" s="5">
        <f>VLOOKUP(CONCATENATE($F1473," ",$G1473),AllocFactorMatrix,(L$4+1),FALSE)*$E1474</f>
        <v>1449.1186779726625</v>
      </c>
      <c r="M1473" s="5">
        <f t="shared" si="724"/>
        <v>80092.152127218098</v>
      </c>
      <c r="N1473" s="5">
        <f>VLOOKUP(CONCATENATE($F1473," ",$G1473),AllocFactorMatrix,(N$4+1),FALSE)*$E1474</f>
        <v>9360.2675750158469</v>
      </c>
      <c r="O1473" s="5">
        <f>VLOOKUP(CONCATENATE($F1473," ",$G1473),AllocFactorMatrix,(O$4+1),FALSE)*$E1474</f>
        <v>3030.9308596437063</v>
      </c>
      <c r="P1473" s="5">
        <f>VLOOKUP(CONCATENATE($F1473," ",$G1473),AllocFactorMatrix,(P$4+1),FALSE)*$E1474</f>
        <v>3563.9578074678616</v>
      </c>
      <c r="Q1473" s="51">
        <f>VLOOKUP(CONCATENATE($F1473," ",$G1473),AllocFactorMatrix,(Q$4+1),FALSE)*$E1474</f>
        <v>445.48858807373978</v>
      </c>
      <c r="R1473" s="5">
        <f t="shared" si="726"/>
        <v>16400.644830201152</v>
      </c>
      <c r="S1473" s="5">
        <f>VLOOKUP(CONCATENATE($F1473," ",$G1473),AllocFactorMatrix,(S$4+1),FALSE)*$E1474</f>
        <v>58.822583518570298</v>
      </c>
      <c r="T1473" s="5">
        <f>VLOOKUP(CONCATENATE($F1473," ",$G1473),AllocFactorMatrix,(T$4+1),FALSE)*$E1474</f>
        <v>2149.4813418002582</v>
      </c>
      <c r="U1473" s="5">
        <f>VLOOKUP(CONCATENATE($F1473," ",$G1473),AllocFactorMatrix,(U$4+1),FALSE)*$E1474</f>
        <v>5990.8348145389173</v>
      </c>
      <c r="V1473" s="5">
        <f>VLOOKUP(CONCATENATE($F1473," ",$G1473),AllocFactorMatrix,(V$4+1),FALSE)*$E1474</f>
        <v>1781.9488964196325</v>
      </c>
      <c r="W1473" s="5">
        <f t="shared" si="727"/>
        <v>9981.0876362773779</v>
      </c>
      <c r="X1473" s="5">
        <f>VLOOKUP(CONCATENATE($F1473," ",$G1473),AllocFactorMatrix,(X$4+1),FALSE)*$E1474</f>
        <v>1799.8870351882156</v>
      </c>
      <c r="Y1473" s="5">
        <f>VLOOKUP(CONCATENATE($F1473," ",$G1473),AllocFactorMatrix,(Y$4+1),FALSE)*$E1474</f>
        <v>39.623607553194766</v>
      </c>
      <c r="Z1473" s="5">
        <f t="shared" si="725"/>
        <v>1839.5106427414103</v>
      </c>
      <c r="AA1473" s="5">
        <f>VLOOKUP(CONCATENATE($F1473," ",$G1473),AllocFactorMatrix,(AA$4+1),FALSE)*$E1474</f>
        <v>186.81201375875378</v>
      </c>
      <c r="AB1473" s="5">
        <f>VLOOKUP(CONCATENATE($F1473," ",$G1473),AllocFactorMatrix,(AB$4+1),FALSE)*$E1474</f>
        <v>29853.40561449296</v>
      </c>
      <c r="AC1473" s="5">
        <f>VLOOKUP(CONCATENATE($F1473," ",$G1473),AllocFactorMatrix,(AC$4+1),FALSE)*$E1474</f>
        <v>14237.288277985297</v>
      </c>
    </row>
    <row r="1474" spans="4:29" collapsed="1">
      <c r="D1474" s="52" t="s">
        <v>99</v>
      </c>
      <c r="E1474" s="58">
        <v>1100094</v>
      </c>
      <c r="F1474" s="93" t="s">
        <v>76</v>
      </c>
      <c r="G1474" s="52" t="str">
        <f>$G$15</f>
        <v>TOTAL</v>
      </c>
      <c r="H1474" s="4">
        <f t="shared" si="723"/>
        <v>1100094</v>
      </c>
      <c r="I1474" s="5">
        <f>VLOOKUP(CONCATENATE($F1474," ",$G1474),AllocFactorMatrix,(I$4+1),FALSE)*$E1474</f>
        <v>683705.52038117382</v>
      </c>
      <c r="J1474" s="5">
        <f>VLOOKUP(CONCATENATE($F1474," ",$G1474),AllocFactorMatrix,(J$4+1),FALSE)*$E1474</f>
        <v>195351.70095624859</v>
      </c>
      <c r="K1474" s="5">
        <f>VLOOKUP(CONCATENATE($F1474," ",$G1474),AllocFactorMatrix,(K$4+1),FALSE)*$E1474</f>
        <v>9871.7500389720881</v>
      </c>
      <c r="L1474" s="5">
        <f>VLOOKUP(CONCATENATE($F1474," ",$G1474),AllocFactorMatrix,(L$4+1),FALSE)*$E1474</f>
        <v>1449.1186779726625</v>
      </c>
      <c r="M1474" s="5">
        <f t="shared" si="724"/>
        <v>206672.56967319336</v>
      </c>
      <c r="N1474" s="5">
        <f>VLOOKUP(CONCATENATE($F1474," ",$G1474),AllocFactorMatrix,(N$4+1),FALSE)*$E1474</f>
        <v>79291.704271128212</v>
      </c>
      <c r="O1474" s="5">
        <f>VLOOKUP(CONCATENATE($F1474," ",$G1474),AllocFactorMatrix,(O$4+1),FALSE)*$E1474</f>
        <v>12459.378488433469</v>
      </c>
      <c r="P1474" s="5">
        <f>VLOOKUP(CONCATENATE($F1474," ",$G1474),AllocFactorMatrix,(P$4+1),FALSE)*$E1474</f>
        <v>3563.9578074678616</v>
      </c>
      <c r="Q1474" s="51">
        <f>VLOOKUP(CONCATENATE($F1474," ",$G1474),AllocFactorMatrix,(Q$4+1),FALSE)*$E1474</f>
        <v>445.48858807373978</v>
      </c>
      <c r="R1474" s="5">
        <f t="shared" si="726"/>
        <v>95760.529155103286</v>
      </c>
      <c r="S1474" s="5">
        <f>VLOOKUP(CONCATENATE($F1474," ",$G1474),AllocFactorMatrix,(S$4+1),FALSE)*$E1474</f>
        <v>3084.0431362724389</v>
      </c>
      <c r="T1474" s="5">
        <f>VLOOKUP(CONCATENATE($F1474," ",$G1474),AllocFactorMatrix,(T$4+1),FALSE)*$E1474</f>
        <v>34958.775210977816</v>
      </c>
      <c r="U1474" s="5">
        <f>VLOOKUP(CONCATENATE($F1474," ",$G1474),AllocFactorMatrix,(U$4+1),FALSE)*$E1474</f>
        <v>5990.8348145389173</v>
      </c>
      <c r="V1474" s="5">
        <f>VLOOKUP(CONCATENATE($F1474," ",$G1474),AllocFactorMatrix,(V$4+1),FALSE)*$E1474</f>
        <v>1781.9488964196325</v>
      </c>
      <c r="W1474" s="5">
        <f t="shared" si="727"/>
        <v>45815.602058208809</v>
      </c>
      <c r="X1474" s="5">
        <f>VLOOKUP(CONCATENATE($F1474," ",$G1474),AllocFactorMatrix,(X$4+1),FALSE)*$E1474</f>
        <v>21119.145844233633</v>
      </c>
      <c r="Y1474" s="5">
        <f>VLOOKUP(CONCATENATE($F1474," ",$G1474),AllocFactorMatrix,(Y$4+1),FALSE)*$E1474</f>
        <v>328.411025680205</v>
      </c>
      <c r="Z1474" s="5">
        <f t="shared" si="725"/>
        <v>21447.556869913838</v>
      </c>
      <c r="AA1474" s="5">
        <f>VLOOKUP(CONCATENATE($F1474," ",$G1474),AllocFactorMatrix,(AA$4+1),FALSE)*$E1474</f>
        <v>434.72230170607531</v>
      </c>
      <c r="AB1474" s="5">
        <f>VLOOKUP(CONCATENATE($F1474," ",$G1474),AllocFactorMatrix,(AB$4+1),FALSE)*$E1474</f>
        <v>31648.063549978189</v>
      </c>
      <c r="AC1474" s="5">
        <f>VLOOKUP(CONCATENATE($F1474," ",$G1474),AllocFactorMatrix,(AC$4+1),FALSE)*$E1474</f>
        <v>14609.436010722698</v>
      </c>
    </row>
    <row r="1475" spans="4:29" hidden="1" outlineLevel="1">
      <c r="E1475" s="48"/>
      <c r="F1475" s="175" t="str">
        <f>F1482</f>
        <v>DIST_CPD</v>
      </c>
      <c r="G1475" s="52" t="str">
        <f>$G$8</f>
        <v>PRODUCTION</v>
      </c>
      <c r="H1475" s="4">
        <f t="shared" si="723"/>
        <v>0</v>
      </c>
      <c r="I1475" s="5">
        <f>VLOOKUP(CONCATENATE($F1475," ",$G1475),AllocFactorMatrix,(I$4+1),FALSE)*$E1482</f>
        <v>0</v>
      </c>
      <c r="J1475" s="5">
        <f>VLOOKUP(CONCATENATE($F1475," ",$G1475),AllocFactorMatrix,(J$4+1),FALSE)*$E1482</f>
        <v>0</v>
      </c>
      <c r="K1475" s="5">
        <f>VLOOKUP(CONCATENATE($F1475," ",$G1475),AllocFactorMatrix,(K$4+1),FALSE)*$E1482</f>
        <v>0</v>
      </c>
      <c r="L1475" s="5">
        <f>VLOOKUP(CONCATENATE($F1475," ",$G1475),AllocFactorMatrix,(L$4+1),FALSE)*$E1482</f>
        <v>0</v>
      </c>
      <c r="M1475" s="5">
        <f t="shared" si="724"/>
        <v>0</v>
      </c>
      <c r="N1475" s="5">
        <f>VLOOKUP(CONCATENATE($F1475," ",$G1475),AllocFactorMatrix,(N$4+1),FALSE)*$E1482</f>
        <v>0</v>
      </c>
      <c r="O1475" s="5">
        <f>VLOOKUP(CONCATENATE($F1475," ",$G1475),AllocFactorMatrix,(O$4+1),FALSE)*$E1482</f>
        <v>0</v>
      </c>
      <c r="P1475" s="5">
        <f>VLOOKUP(CONCATENATE($F1475," ",$G1475),AllocFactorMatrix,(P$4+1),FALSE)*$E1482</f>
        <v>0</v>
      </c>
      <c r="Q1475" s="5">
        <f>VLOOKUP(CONCATENATE($F1475," ",$G1475),AllocFactorMatrix,(Q$4+1),FALSE)*$E1482</f>
        <v>0</v>
      </c>
      <c r="R1475" s="5">
        <f t="shared" si="726"/>
        <v>0</v>
      </c>
      <c r="S1475" s="5">
        <f>VLOOKUP(CONCATENATE($F1475," ",$G1475),AllocFactorMatrix,(S$4+1),FALSE)*$E1482</f>
        <v>0</v>
      </c>
      <c r="T1475" s="5">
        <f>VLOOKUP(CONCATENATE($F1475," ",$G1475),AllocFactorMatrix,(T$4+1),FALSE)*$E1482</f>
        <v>0</v>
      </c>
      <c r="U1475" s="5">
        <f>VLOOKUP(CONCATENATE($F1475," ",$G1475),AllocFactorMatrix,(U$4+1),FALSE)*$E1482</f>
        <v>0</v>
      </c>
      <c r="V1475" s="5">
        <f>VLOOKUP(CONCATENATE($F1475," ",$G1475),AllocFactorMatrix,(V$4+1),FALSE)*$E1482</f>
        <v>0</v>
      </c>
      <c r="W1475" s="5">
        <f>SUBTOTAL(9,S1475:V1475)</f>
        <v>0</v>
      </c>
      <c r="X1475" s="5">
        <f>VLOOKUP(CONCATENATE($F1475," ",$G1475),AllocFactorMatrix,(X$4+1),FALSE)*$E1482</f>
        <v>0</v>
      </c>
      <c r="Y1475" s="5">
        <f>VLOOKUP(CONCATENATE($F1475," ",$G1475),AllocFactorMatrix,(Y$4+1),FALSE)*$E1482</f>
        <v>0</v>
      </c>
      <c r="Z1475" s="5">
        <f t="shared" si="725"/>
        <v>0</v>
      </c>
      <c r="AA1475" s="5">
        <f>VLOOKUP(CONCATENATE($F1475," ",$G1475),AllocFactorMatrix,(AA$4+1),FALSE)*$E1482</f>
        <v>0</v>
      </c>
      <c r="AB1475" s="5">
        <f>VLOOKUP(CONCATENATE($F1475," ",$G1475),AllocFactorMatrix,(AB$4+1),FALSE)*$E1482</f>
        <v>0</v>
      </c>
      <c r="AC1475" s="5">
        <f>VLOOKUP(CONCATENATE($F1475," ",$G1475),AllocFactorMatrix,(AC$4+1),FALSE)*$E1482</f>
        <v>0</v>
      </c>
    </row>
    <row r="1476" spans="4:29" hidden="1" outlineLevel="1">
      <c r="E1476" s="48"/>
      <c r="F1476" s="175" t="str">
        <f>F1482</f>
        <v>DIST_CPD</v>
      </c>
      <c r="G1476" s="52" t="str">
        <f>$G$9</f>
        <v>BULKTRAN</v>
      </c>
      <c r="H1476" s="4">
        <f t="shared" si="723"/>
        <v>0</v>
      </c>
      <c r="I1476" s="5">
        <f>VLOOKUP(CONCATENATE($F1476," ",$G1476),AllocFactorMatrix,(I$4+1),FALSE)*$E1482</f>
        <v>0</v>
      </c>
      <c r="J1476" s="5">
        <f>VLOOKUP(CONCATENATE($F1476," ",$G1476),AllocFactorMatrix,(J$4+1),FALSE)*$E1482</f>
        <v>0</v>
      </c>
      <c r="K1476" s="5">
        <f>VLOOKUP(CONCATENATE($F1476," ",$G1476),AllocFactorMatrix,(K$4+1),FALSE)*$E1482</f>
        <v>0</v>
      </c>
      <c r="L1476" s="5">
        <f>VLOOKUP(CONCATENATE($F1476," ",$G1476),AllocFactorMatrix,(L$4+1),FALSE)*$E1482</f>
        <v>0</v>
      </c>
      <c r="M1476" s="5">
        <f t="shared" si="724"/>
        <v>0</v>
      </c>
      <c r="N1476" s="5">
        <f>VLOOKUP(CONCATENATE($F1476," ",$G1476),AllocFactorMatrix,(N$4+1),FALSE)*$E1482</f>
        <v>0</v>
      </c>
      <c r="O1476" s="5">
        <f>VLOOKUP(CONCATENATE($F1476," ",$G1476),AllocFactorMatrix,(O$4+1),FALSE)*$E1482</f>
        <v>0</v>
      </c>
      <c r="P1476" s="5">
        <f>VLOOKUP(CONCATENATE($F1476," ",$G1476),AllocFactorMatrix,(P$4+1),FALSE)*$E1482</f>
        <v>0</v>
      </c>
      <c r="Q1476" s="5">
        <f t="shared" ref="Q1476:Q1515" si="728">VLOOKUP(CONCATENATE($F1476," ",$G1476),AllocFactorMatrix,(Q$4+1),FALSE)*$E1483</f>
        <v>0</v>
      </c>
      <c r="R1476" s="5">
        <f t="shared" si="726"/>
        <v>0</v>
      </c>
      <c r="S1476" s="5">
        <f>VLOOKUP(CONCATENATE($F1476," ",$G1476),AllocFactorMatrix,(S$4+1),FALSE)*$E1482</f>
        <v>0</v>
      </c>
      <c r="T1476" s="5">
        <f>VLOOKUP(CONCATENATE($F1476," ",$G1476),AllocFactorMatrix,(T$4+1),FALSE)*$E1482</f>
        <v>0</v>
      </c>
      <c r="U1476" s="5">
        <f>VLOOKUP(CONCATENATE($F1476," ",$G1476),AllocFactorMatrix,(U$4+1),FALSE)*$E1482</f>
        <v>0</v>
      </c>
      <c r="V1476" s="5">
        <f>VLOOKUP(CONCATENATE($F1476," ",$G1476),AllocFactorMatrix,(V$4+1),FALSE)*$E1482</f>
        <v>0</v>
      </c>
      <c r="W1476" s="5">
        <f t="shared" ref="W1476:W1482" si="729">SUBTOTAL(9,S1476:V1476)</f>
        <v>0</v>
      </c>
      <c r="X1476" s="5">
        <f>VLOOKUP(CONCATENATE($F1476," ",$G1476),AllocFactorMatrix,(X$4+1),FALSE)*$E1482</f>
        <v>0</v>
      </c>
      <c r="Y1476" s="5">
        <f>VLOOKUP(CONCATENATE($F1476," ",$G1476),AllocFactorMatrix,(Y$4+1),FALSE)*$E1482</f>
        <v>0</v>
      </c>
      <c r="Z1476" s="5">
        <f t="shared" si="725"/>
        <v>0</v>
      </c>
      <c r="AA1476" s="5">
        <f>VLOOKUP(CONCATENATE($F1476," ",$G1476),AllocFactorMatrix,(AA$4+1),FALSE)*$E1482</f>
        <v>0</v>
      </c>
      <c r="AB1476" s="5">
        <f>VLOOKUP(CONCATENATE($F1476," ",$G1476),AllocFactorMatrix,(AB$4+1),FALSE)*$E1482</f>
        <v>0</v>
      </c>
      <c r="AC1476" s="5">
        <f>VLOOKUP(CONCATENATE($F1476," ",$G1476),AllocFactorMatrix,(AC$4+1),FALSE)*$E1482</f>
        <v>0</v>
      </c>
    </row>
    <row r="1477" spans="4:29" hidden="1" outlineLevel="1">
      <c r="E1477" s="48"/>
      <c r="F1477" s="175" t="str">
        <f>F1482</f>
        <v>DIST_CPD</v>
      </c>
      <c r="G1477" s="52" t="str">
        <f>$G$10</f>
        <v>SUBTRAN</v>
      </c>
      <c r="H1477" s="4">
        <f t="shared" si="723"/>
        <v>0</v>
      </c>
      <c r="I1477" s="5">
        <f>VLOOKUP(CONCATENATE($F1477," ",$G1477),AllocFactorMatrix,(I$4+1),FALSE)*$E1482</f>
        <v>0</v>
      </c>
      <c r="J1477" s="5">
        <f>VLOOKUP(CONCATENATE($F1477," ",$G1477),AllocFactorMatrix,(J$4+1),FALSE)*$E1482</f>
        <v>0</v>
      </c>
      <c r="K1477" s="5">
        <f>VLOOKUP(CONCATENATE($F1477," ",$G1477),AllocFactorMatrix,(K$4+1),FALSE)*$E1482</f>
        <v>0</v>
      </c>
      <c r="L1477" s="5">
        <f>VLOOKUP(CONCATENATE($F1477," ",$G1477),AllocFactorMatrix,(L$4+1),FALSE)*$E1482</f>
        <v>0</v>
      </c>
      <c r="M1477" s="5">
        <f t="shared" si="724"/>
        <v>0</v>
      </c>
      <c r="N1477" s="5">
        <f>VLOOKUP(CONCATENATE($F1477," ",$G1477),AllocFactorMatrix,(N$4+1),FALSE)*$E1482</f>
        <v>0</v>
      </c>
      <c r="O1477" s="5">
        <f>VLOOKUP(CONCATENATE($F1477," ",$G1477),AllocFactorMatrix,(O$4+1),FALSE)*$E1482</f>
        <v>0</v>
      </c>
      <c r="P1477" s="5">
        <f>VLOOKUP(CONCATENATE($F1477," ",$G1477),AllocFactorMatrix,(P$4+1),FALSE)*$E1482</f>
        <v>0</v>
      </c>
      <c r="Q1477" s="5">
        <f t="shared" si="728"/>
        <v>0</v>
      </c>
      <c r="R1477" s="5">
        <f t="shared" si="726"/>
        <v>0</v>
      </c>
      <c r="S1477" s="5">
        <f>VLOOKUP(CONCATENATE($F1477," ",$G1477),AllocFactorMatrix,(S$4+1),FALSE)*$E1482</f>
        <v>0</v>
      </c>
      <c r="T1477" s="5">
        <f>VLOOKUP(CONCATENATE($F1477," ",$G1477),AllocFactorMatrix,(T$4+1),FALSE)*$E1482</f>
        <v>0</v>
      </c>
      <c r="U1477" s="5">
        <f>VLOOKUP(CONCATENATE($F1477," ",$G1477),AllocFactorMatrix,(U$4+1),FALSE)*$E1482</f>
        <v>0</v>
      </c>
      <c r="V1477" s="5">
        <f>VLOOKUP(CONCATENATE($F1477," ",$G1477),AllocFactorMatrix,(V$4+1),FALSE)*$E1482</f>
        <v>0</v>
      </c>
      <c r="W1477" s="5">
        <f t="shared" si="729"/>
        <v>0</v>
      </c>
      <c r="X1477" s="5">
        <f>VLOOKUP(CONCATENATE($F1477," ",$G1477),AllocFactorMatrix,(X$4+1),FALSE)*$E1482</f>
        <v>0</v>
      </c>
      <c r="Y1477" s="5">
        <f>VLOOKUP(CONCATENATE($F1477," ",$G1477),AllocFactorMatrix,(Y$4+1),FALSE)*$E1482</f>
        <v>0</v>
      </c>
      <c r="Z1477" s="5">
        <f t="shared" si="725"/>
        <v>0</v>
      </c>
      <c r="AA1477" s="5">
        <f>VLOOKUP(CONCATENATE($F1477," ",$G1477),AllocFactorMatrix,(AA$4+1),FALSE)*$E1482</f>
        <v>0</v>
      </c>
      <c r="AB1477" s="5">
        <f>VLOOKUP(CONCATENATE($F1477," ",$G1477),AllocFactorMatrix,(AB$4+1),FALSE)*$E1482</f>
        <v>0</v>
      </c>
      <c r="AC1477" s="5">
        <f>VLOOKUP(CONCATENATE($F1477," ",$G1477),AllocFactorMatrix,(AC$4+1),FALSE)*$E1482</f>
        <v>0</v>
      </c>
    </row>
    <row r="1478" spans="4:29" hidden="1" outlineLevel="1">
      <c r="E1478" s="48"/>
      <c r="F1478" s="175" t="str">
        <f>F1482</f>
        <v>DIST_CPD</v>
      </c>
      <c r="G1478" s="52" t="str">
        <f>$G$11</f>
        <v>DISTPRI</v>
      </c>
      <c r="H1478" s="4">
        <f t="shared" si="723"/>
        <v>8942.0000000000018</v>
      </c>
      <c r="I1478" s="5">
        <f>VLOOKUP(CONCATENATE($F1478," ",$G1478),AllocFactorMatrix,(I$4+1),FALSE)*$E1482</f>
        <v>5855.284802124881</v>
      </c>
      <c r="J1478" s="5">
        <f>VLOOKUP(CONCATENATE($F1478," ",$G1478),AllocFactorMatrix,(J$4+1),FALSE)*$E1482</f>
        <v>1370.3626374381543</v>
      </c>
      <c r="K1478" s="5">
        <f>VLOOKUP(CONCATENATE($F1478," ",$G1478),AllocFactorMatrix,(K$4+1),FALSE)*$E1482</f>
        <v>19.140883924726637</v>
      </c>
      <c r="L1478" s="5">
        <f>VLOOKUP(CONCATENATE($F1478," ",$G1478),AllocFactorMatrix,(L$4+1),FALSE)*$E1482</f>
        <v>0</v>
      </c>
      <c r="M1478" s="5">
        <f t="shared" si="724"/>
        <v>1389.503521362881</v>
      </c>
      <c r="N1478" s="5">
        <f>VLOOKUP(CONCATENATE($F1478," ",$G1478),AllocFactorMatrix,(N$4+1),FALSE)*$E1482</f>
        <v>795.52239326242079</v>
      </c>
      <c r="O1478" s="5">
        <f>VLOOKUP(CONCATENATE($F1478," ",$G1478),AllocFactorMatrix,(O$4+1),FALSE)*$E1482</f>
        <v>142.93882017856981</v>
      </c>
      <c r="P1478" s="5">
        <f>VLOOKUP(CONCATENATE($F1478," ",$G1478),AllocFactorMatrix,(P$4+1),FALSE)*$E1482</f>
        <v>0</v>
      </c>
      <c r="Q1478" s="5">
        <f t="shared" si="728"/>
        <v>0</v>
      </c>
      <c r="R1478" s="5">
        <f t="shared" si="726"/>
        <v>938.4612134409906</v>
      </c>
      <c r="S1478" s="5">
        <f>VLOOKUP(CONCATENATE($F1478," ",$G1478),AllocFactorMatrix,(S$4+1),FALSE)*$E1482</f>
        <v>35.970942833179784</v>
      </c>
      <c r="T1478" s="5">
        <f>VLOOKUP(CONCATENATE($F1478," ",$G1478),AllocFactorMatrix,(T$4+1),FALSE)*$E1482</f>
        <v>497.40126277332854</v>
      </c>
      <c r="U1478" s="5">
        <f>VLOOKUP(CONCATENATE($F1478," ",$G1478),AllocFactorMatrix,(U$4+1),FALSE)*$E1482</f>
        <v>0</v>
      </c>
      <c r="V1478" s="5">
        <f>VLOOKUP(CONCATENATE($F1478," ",$G1478),AllocFactorMatrix,(V$4+1),FALSE)*$E1482</f>
        <v>0</v>
      </c>
      <c r="W1478" s="5">
        <f t="shared" si="729"/>
        <v>533.37220560650837</v>
      </c>
      <c r="X1478" s="5">
        <f>VLOOKUP(CONCATENATE($F1478," ",$G1478),AllocFactorMatrix,(X$4+1),FALSE)*$E1482</f>
        <v>218.12566682464663</v>
      </c>
      <c r="Y1478" s="5">
        <f>VLOOKUP(CONCATENATE($F1478," ",$G1478),AllocFactorMatrix,(Y$4+1),FALSE)*$E1482</f>
        <v>4.3781261194520456</v>
      </c>
      <c r="Z1478" s="5">
        <f t="shared" si="725"/>
        <v>222.50379294409868</v>
      </c>
      <c r="AA1478" s="5">
        <f>VLOOKUP(CONCATENATE($F1478," ",$G1478),AllocFactorMatrix,(AA$4+1),FALSE)*$E1482</f>
        <v>2.874464520643226</v>
      </c>
      <c r="AB1478" s="5">
        <f>VLOOKUP(CONCATENATE($F1478," ",$G1478),AllocFactorMatrix,(AB$4+1),FALSE)*$E1482</f>
        <v>0</v>
      </c>
      <c r="AC1478" s="5">
        <f>VLOOKUP(CONCATENATE($F1478," ",$G1478),AllocFactorMatrix,(AC$4+1),FALSE)*$E1482</f>
        <v>0</v>
      </c>
    </row>
    <row r="1479" spans="4:29" hidden="1" outlineLevel="1">
      <c r="E1479" s="48"/>
      <c r="F1479" s="175" t="str">
        <f>F1482</f>
        <v>DIST_CPD</v>
      </c>
      <c r="G1479" s="52" t="str">
        <f>$G$12</f>
        <v>DISTSEC</v>
      </c>
      <c r="H1479" s="4">
        <f t="shared" si="723"/>
        <v>0</v>
      </c>
      <c r="I1479" s="5">
        <f>VLOOKUP(CONCATENATE($F1479," ",$G1479),AllocFactorMatrix,(I$4+1),FALSE)*$E1482</f>
        <v>0</v>
      </c>
      <c r="J1479" s="5">
        <f>VLOOKUP(CONCATENATE($F1479," ",$G1479),AllocFactorMatrix,(J$4+1),FALSE)*$E1482</f>
        <v>0</v>
      </c>
      <c r="K1479" s="5">
        <f>VLOOKUP(CONCATENATE($F1479," ",$G1479),AllocFactorMatrix,(K$4+1),FALSE)*$E1482</f>
        <v>0</v>
      </c>
      <c r="L1479" s="5">
        <f>VLOOKUP(CONCATENATE($F1479," ",$G1479),AllocFactorMatrix,(L$4+1),FALSE)*$E1482</f>
        <v>0</v>
      </c>
      <c r="M1479" s="5">
        <f t="shared" si="724"/>
        <v>0</v>
      </c>
      <c r="N1479" s="5">
        <f>VLOOKUP(CONCATENATE($F1479," ",$G1479),AllocFactorMatrix,(N$4+1),FALSE)*$E1482</f>
        <v>0</v>
      </c>
      <c r="O1479" s="5">
        <f>VLOOKUP(CONCATENATE($F1479," ",$G1479),AllocFactorMatrix,(O$4+1),FALSE)*$E1482</f>
        <v>0</v>
      </c>
      <c r="P1479" s="5">
        <f>VLOOKUP(CONCATENATE($F1479," ",$G1479),AllocFactorMatrix,(P$4+1),FALSE)*$E1482</f>
        <v>0</v>
      </c>
      <c r="Q1479" s="5">
        <f t="shared" si="728"/>
        <v>0</v>
      </c>
      <c r="R1479" s="5">
        <f t="shared" si="726"/>
        <v>0</v>
      </c>
      <c r="S1479" s="5">
        <f>VLOOKUP(CONCATENATE($F1479," ",$G1479),AllocFactorMatrix,(S$4+1),FALSE)*$E1482</f>
        <v>0</v>
      </c>
      <c r="T1479" s="5">
        <f>VLOOKUP(CONCATENATE($F1479," ",$G1479),AllocFactorMatrix,(T$4+1),FALSE)*$E1482</f>
        <v>0</v>
      </c>
      <c r="U1479" s="5">
        <f>VLOOKUP(CONCATENATE($F1479," ",$G1479),AllocFactorMatrix,(U$4+1),FALSE)*$E1482</f>
        <v>0</v>
      </c>
      <c r="V1479" s="5">
        <f>VLOOKUP(CONCATENATE($F1479," ",$G1479),AllocFactorMatrix,(V$4+1),FALSE)*$E1482</f>
        <v>0</v>
      </c>
      <c r="W1479" s="5">
        <f t="shared" si="729"/>
        <v>0</v>
      </c>
      <c r="X1479" s="5">
        <f>VLOOKUP(CONCATENATE($F1479," ",$G1479),AllocFactorMatrix,(X$4+1),FALSE)*$E1482</f>
        <v>0</v>
      </c>
      <c r="Y1479" s="5">
        <f>VLOOKUP(CONCATENATE($F1479," ",$G1479),AllocFactorMatrix,(Y$4+1),FALSE)*$E1482</f>
        <v>0</v>
      </c>
      <c r="Z1479" s="5">
        <f t="shared" si="725"/>
        <v>0</v>
      </c>
      <c r="AA1479" s="5">
        <f>VLOOKUP(CONCATENATE($F1479," ",$G1479),AllocFactorMatrix,(AA$4+1),FALSE)*$E1482</f>
        <v>0</v>
      </c>
      <c r="AB1479" s="5">
        <f>VLOOKUP(CONCATENATE($F1479," ",$G1479),AllocFactorMatrix,(AB$4+1),FALSE)*$E1482</f>
        <v>0</v>
      </c>
      <c r="AC1479" s="5">
        <f>VLOOKUP(CONCATENATE($F1479," ",$G1479),AllocFactorMatrix,(AC$4+1),FALSE)*$E1482</f>
        <v>0</v>
      </c>
    </row>
    <row r="1480" spans="4:29" hidden="1" outlineLevel="1">
      <c r="E1480" s="48"/>
      <c r="F1480" s="175" t="str">
        <f>F1482</f>
        <v>DIST_CPD</v>
      </c>
      <c r="G1480" s="52" t="str">
        <f>$G$13</f>
        <v>ENERGY</v>
      </c>
      <c r="H1480" s="4">
        <f t="shared" si="723"/>
        <v>0</v>
      </c>
      <c r="I1480" s="5">
        <f>VLOOKUP(CONCATENATE($F1480," ",$G1480),AllocFactorMatrix,(I$4+1),FALSE)*$E1482</f>
        <v>0</v>
      </c>
      <c r="J1480" s="5">
        <f>VLOOKUP(CONCATENATE($F1480," ",$G1480),AllocFactorMatrix,(J$4+1),FALSE)*$E1482</f>
        <v>0</v>
      </c>
      <c r="K1480" s="5">
        <f>VLOOKUP(CONCATENATE($F1480," ",$G1480),AllocFactorMatrix,(K$4+1),FALSE)*$E1482</f>
        <v>0</v>
      </c>
      <c r="L1480" s="5">
        <f>VLOOKUP(CONCATENATE($F1480," ",$G1480),AllocFactorMatrix,(L$4+1),FALSE)*$E1482</f>
        <v>0</v>
      </c>
      <c r="M1480" s="5">
        <f t="shared" si="724"/>
        <v>0</v>
      </c>
      <c r="N1480" s="5">
        <f>VLOOKUP(CONCATENATE($F1480," ",$G1480),AllocFactorMatrix,(N$4+1),FALSE)*$E1482</f>
        <v>0</v>
      </c>
      <c r="O1480" s="5">
        <f>VLOOKUP(CONCATENATE($F1480," ",$G1480),AllocFactorMatrix,(O$4+1),FALSE)*$E1482</f>
        <v>0</v>
      </c>
      <c r="P1480" s="5">
        <f>VLOOKUP(CONCATENATE($F1480," ",$G1480),AllocFactorMatrix,(P$4+1),FALSE)*$E1482</f>
        <v>0</v>
      </c>
      <c r="Q1480" s="5">
        <f t="shared" si="728"/>
        <v>0</v>
      </c>
      <c r="R1480" s="5">
        <f t="shared" si="726"/>
        <v>0</v>
      </c>
      <c r="S1480" s="5">
        <f>VLOOKUP(CONCATENATE($F1480," ",$G1480),AllocFactorMatrix,(S$4+1),FALSE)*$E1482</f>
        <v>0</v>
      </c>
      <c r="T1480" s="5">
        <f>VLOOKUP(CONCATENATE($F1480," ",$G1480),AllocFactorMatrix,(T$4+1),FALSE)*$E1482</f>
        <v>0</v>
      </c>
      <c r="U1480" s="5">
        <f>VLOOKUP(CONCATENATE($F1480," ",$G1480),AllocFactorMatrix,(U$4+1),FALSE)*$E1482</f>
        <v>0</v>
      </c>
      <c r="V1480" s="5">
        <f>VLOOKUP(CONCATENATE($F1480," ",$G1480),AllocFactorMatrix,(V$4+1),FALSE)*$E1482</f>
        <v>0</v>
      </c>
      <c r="W1480" s="5">
        <f t="shared" si="729"/>
        <v>0</v>
      </c>
      <c r="X1480" s="5">
        <f>VLOOKUP(CONCATENATE($F1480," ",$G1480),AllocFactorMatrix,(X$4+1),FALSE)*$E1482</f>
        <v>0</v>
      </c>
      <c r="Y1480" s="5">
        <f>VLOOKUP(CONCATENATE($F1480," ",$G1480),AllocFactorMatrix,(Y$4+1),FALSE)*$E1482</f>
        <v>0</v>
      </c>
      <c r="Z1480" s="5">
        <f t="shared" si="725"/>
        <v>0</v>
      </c>
      <c r="AA1480" s="5">
        <f>VLOOKUP(CONCATENATE($F1480," ",$G1480),AllocFactorMatrix,(AA$4+1),FALSE)*$E1482</f>
        <v>0</v>
      </c>
      <c r="AB1480" s="5">
        <f>VLOOKUP(CONCATENATE($F1480," ",$G1480),AllocFactorMatrix,(AB$4+1),FALSE)*$E1482</f>
        <v>0</v>
      </c>
      <c r="AC1480" s="5">
        <f>VLOOKUP(CONCATENATE($F1480," ",$G1480),AllocFactorMatrix,(AC$4+1),FALSE)*$E1482</f>
        <v>0</v>
      </c>
    </row>
    <row r="1481" spans="4:29" hidden="1" outlineLevel="1">
      <c r="E1481" s="48"/>
      <c r="F1481" s="175" t="str">
        <f>F1482</f>
        <v>DIST_CPD</v>
      </c>
      <c r="G1481" s="52" t="str">
        <f>$G$14</f>
        <v>CUSTOMER</v>
      </c>
      <c r="H1481" s="4">
        <f t="shared" si="723"/>
        <v>0</v>
      </c>
      <c r="I1481" s="5">
        <f>VLOOKUP(CONCATENATE($F1481," ",$G1481),AllocFactorMatrix,(I$4+1),FALSE)*$E1482</f>
        <v>0</v>
      </c>
      <c r="J1481" s="5">
        <f>VLOOKUP(CONCATENATE($F1481," ",$G1481),AllocFactorMatrix,(J$4+1),FALSE)*$E1482</f>
        <v>0</v>
      </c>
      <c r="K1481" s="5">
        <f>VLOOKUP(CONCATENATE($F1481," ",$G1481),AllocFactorMatrix,(K$4+1),FALSE)*$E1482</f>
        <v>0</v>
      </c>
      <c r="L1481" s="5">
        <f>VLOOKUP(CONCATENATE($F1481," ",$G1481),AllocFactorMatrix,(L$4+1),FALSE)*$E1482</f>
        <v>0</v>
      </c>
      <c r="M1481" s="5">
        <f t="shared" si="724"/>
        <v>0</v>
      </c>
      <c r="N1481" s="5">
        <f>VLOOKUP(CONCATENATE($F1481," ",$G1481),AllocFactorMatrix,(N$4+1),FALSE)*$E1482</f>
        <v>0</v>
      </c>
      <c r="O1481" s="5">
        <f>VLOOKUP(CONCATENATE($F1481," ",$G1481),AllocFactorMatrix,(O$4+1),FALSE)*$E1482</f>
        <v>0</v>
      </c>
      <c r="P1481" s="5">
        <f>VLOOKUP(CONCATENATE($F1481," ",$G1481),AllocFactorMatrix,(P$4+1),FALSE)*$E1482</f>
        <v>0</v>
      </c>
      <c r="Q1481" s="5">
        <f t="shared" si="728"/>
        <v>0</v>
      </c>
      <c r="R1481" s="5">
        <f t="shared" si="726"/>
        <v>0</v>
      </c>
      <c r="S1481" s="5">
        <f>VLOOKUP(CONCATENATE($F1481," ",$G1481),AllocFactorMatrix,(S$4+1),FALSE)*$E1482</f>
        <v>0</v>
      </c>
      <c r="T1481" s="5">
        <f>VLOOKUP(CONCATENATE($F1481," ",$G1481),AllocFactorMatrix,(T$4+1),FALSE)*$E1482</f>
        <v>0</v>
      </c>
      <c r="U1481" s="5">
        <f>VLOOKUP(CONCATENATE($F1481," ",$G1481),AllocFactorMatrix,(U$4+1),FALSE)*$E1482</f>
        <v>0</v>
      </c>
      <c r="V1481" s="5">
        <f>VLOOKUP(CONCATENATE($F1481," ",$G1481),AllocFactorMatrix,(V$4+1),FALSE)*$E1482</f>
        <v>0</v>
      </c>
      <c r="W1481" s="5">
        <f t="shared" si="729"/>
        <v>0</v>
      </c>
      <c r="X1481" s="5">
        <f>VLOOKUP(CONCATENATE($F1481," ",$G1481),AllocFactorMatrix,(X$4+1),FALSE)*$E1482</f>
        <v>0</v>
      </c>
      <c r="Y1481" s="5">
        <f>VLOOKUP(CONCATENATE($F1481," ",$G1481),AllocFactorMatrix,(Y$4+1),FALSE)*$E1482</f>
        <v>0</v>
      </c>
      <c r="Z1481" s="5">
        <f t="shared" si="725"/>
        <v>0</v>
      </c>
      <c r="AA1481" s="5">
        <f>VLOOKUP(CONCATENATE($F1481," ",$G1481),AllocFactorMatrix,(AA$4+1),FALSE)*$E1482</f>
        <v>0</v>
      </c>
      <c r="AB1481" s="5">
        <f>VLOOKUP(CONCATENATE($F1481," ",$G1481),AllocFactorMatrix,(AB$4+1),FALSE)*$E1482</f>
        <v>0</v>
      </c>
      <c r="AC1481" s="5">
        <f>VLOOKUP(CONCATENATE($F1481," ",$G1481),AllocFactorMatrix,(AC$4+1),FALSE)*$E1482</f>
        <v>0</v>
      </c>
    </row>
    <row r="1482" spans="4:29" collapsed="1">
      <c r="D1482" s="52" t="s">
        <v>100</v>
      </c>
      <c r="E1482" s="58">
        <v>8942</v>
      </c>
      <c r="F1482" s="93" t="s">
        <v>37</v>
      </c>
      <c r="G1482" s="52" t="str">
        <f>$G$15</f>
        <v>TOTAL</v>
      </c>
      <c r="H1482" s="4">
        <f t="shared" si="723"/>
        <v>8942.0000000000018</v>
      </c>
      <c r="I1482" s="5">
        <f>VLOOKUP(CONCATENATE($F1482," ",$G1482),AllocFactorMatrix,(I$4+1),FALSE)*$E1482</f>
        <v>5855.284802124881</v>
      </c>
      <c r="J1482" s="5">
        <f>VLOOKUP(CONCATENATE($F1482," ",$G1482),AllocFactorMatrix,(J$4+1),FALSE)*$E1482</f>
        <v>1370.3626374381543</v>
      </c>
      <c r="K1482" s="5">
        <f>VLOOKUP(CONCATENATE($F1482," ",$G1482),AllocFactorMatrix,(K$4+1),FALSE)*$E1482</f>
        <v>19.140883924726637</v>
      </c>
      <c r="L1482" s="5">
        <f>VLOOKUP(CONCATENATE($F1482," ",$G1482),AllocFactorMatrix,(L$4+1),FALSE)*$E1482</f>
        <v>0</v>
      </c>
      <c r="M1482" s="5">
        <f t="shared" si="724"/>
        <v>1389.503521362881</v>
      </c>
      <c r="N1482" s="5">
        <f>VLOOKUP(CONCATENATE($F1482," ",$G1482),AllocFactorMatrix,(N$4+1),FALSE)*$E1482</f>
        <v>795.52239326242079</v>
      </c>
      <c r="O1482" s="5">
        <f>VLOOKUP(CONCATENATE($F1482," ",$G1482),AllocFactorMatrix,(O$4+1),FALSE)*$E1482</f>
        <v>142.93882017856981</v>
      </c>
      <c r="P1482" s="5">
        <f>VLOOKUP(CONCATENATE($F1482," ",$G1482),AllocFactorMatrix,(P$4+1),FALSE)*$E1482</f>
        <v>0</v>
      </c>
      <c r="Q1482" s="5">
        <f t="shared" si="728"/>
        <v>0</v>
      </c>
      <c r="R1482" s="5">
        <f t="shared" si="726"/>
        <v>938.4612134409906</v>
      </c>
      <c r="S1482" s="5">
        <f>VLOOKUP(CONCATENATE($F1482," ",$G1482),AllocFactorMatrix,(S$4+1),FALSE)*$E1482</f>
        <v>35.970942833179784</v>
      </c>
      <c r="T1482" s="5">
        <f>VLOOKUP(CONCATENATE($F1482," ",$G1482),AllocFactorMatrix,(T$4+1),FALSE)*$E1482</f>
        <v>497.40126277332854</v>
      </c>
      <c r="U1482" s="5">
        <f>VLOOKUP(CONCATENATE($F1482," ",$G1482),AllocFactorMatrix,(U$4+1),FALSE)*$E1482</f>
        <v>0</v>
      </c>
      <c r="V1482" s="5">
        <f>VLOOKUP(CONCATENATE($F1482," ",$G1482),AllocFactorMatrix,(V$4+1),FALSE)*$E1482</f>
        <v>0</v>
      </c>
      <c r="W1482" s="5">
        <f t="shared" si="729"/>
        <v>533.37220560650837</v>
      </c>
      <c r="X1482" s="5">
        <f>VLOOKUP(CONCATENATE($F1482," ",$G1482),AllocFactorMatrix,(X$4+1),FALSE)*$E1482</f>
        <v>218.12566682464663</v>
      </c>
      <c r="Y1482" s="5">
        <f>VLOOKUP(CONCATENATE($F1482," ",$G1482),AllocFactorMatrix,(Y$4+1),FALSE)*$E1482</f>
        <v>4.3781261194520456</v>
      </c>
      <c r="Z1482" s="5">
        <f t="shared" si="725"/>
        <v>222.50379294409868</v>
      </c>
      <c r="AA1482" s="5">
        <f>VLOOKUP(CONCATENATE($F1482," ",$G1482),AllocFactorMatrix,(AA$4+1),FALSE)*$E1482</f>
        <v>2.874464520643226</v>
      </c>
      <c r="AB1482" s="5">
        <f>VLOOKUP(CONCATENATE($F1482," ",$G1482),AllocFactorMatrix,(AB$4+1),FALSE)*$E1482</f>
        <v>0</v>
      </c>
      <c r="AC1482" s="5">
        <f>VLOOKUP(CONCATENATE($F1482," ",$G1482),AllocFactorMatrix,(AC$4+1),FALSE)*$E1482</f>
        <v>0</v>
      </c>
    </row>
    <row r="1483" spans="4:29" hidden="1" outlineLevel="1">
      <c r="E1483" s="48"/>
      <c r="F1483" s="175" t="str">
        <f>F1490</f>
        <v>DIST_CPD</v>
      </c>
      <c r="G1483" s="52" t="str">
        <f>$G$8</f>
        <v>PRODUCTION</v>
      </c>
      <c r="H1483" s="4">
        <f t="shared" si="723"/>
        <v>0</v>
      </c>
      <c r="I1483" s="5">
        <f>VLOOKUP(CONCATENATE($F1483," ",$G1483),AllocFactorMatrix,(I$4+1),FALSE)*$E1490</f>
        <v>0</v>
      </c>
      <c r="J1483" s="5">
        <f>VLOOKUP(CONCATENATE($F1483," ",$G1483),AllocFactorMatrix,(J$4+1),FALSE)*$E1490</f>
        <v>0</v>
      </c>
      <c r="K1483" s="5">
        <f>VLOOKUP(CONCATENATE($F1483," ",$G1483),AllocFactorMatrix,(K$4+1),FALSE)*$E1490</f>
        <v>0</v>
      </c>
      <c r="L1483" s="5">
        <f>VLOOKUP(CONCATENATE($F1483," ",$G1483),AllocFactorMatrix,(L$4+1),FALSE)*$E1490</f>
        <v>0</v>
      </c>
      <c r="M1483" s="5">
        <f t="shared" si="724"/>
        <v>0</v>
      </c>
      <c r="N1483" s="5">
        <f>VLOOKUP(CONCATENATE($F1483," ",$G1483),AllocFactorMatrix,(N$4+1),FALSE)*$E1490</f>
        <v>0</v>
      </c>
      <c r="O1483" s="5">
        <f>VLOOKUP(CONCATENATE($F1483," ",$G1483),AllocFactorMatrix,(O$4+1),FALSE)*$E1490</f>
        <v>0</v>
      </c>
      <c r="P1483" s="5">
        <f>VLOOKUP(CONCATENATE($F1483," ",$G1483),AllocFactorMatrix,(P$4+1),FALSE)*$E1490</f>
        <v>0</v>
      </c>
      <c r="Q1483" s="5">
        <f t="shared" si="728"/>
        <v>0</v>
      </c>
      <c r="R1483" s="5">
        <f t="shared" si="726"/>
        <v>0</v>
      </c>
      <c r="S1483" s="5">
        <f>VLOOKUP(CONCATENATE($F1483," ",$G1483),AllocFactorMatrix,(S$4+1),FALSE)*$E1490</f>
        <v>0</v>
      </c>
      <c r="T1483" s="5">
        <f>VLOOKUP(CONCATENATE($F1483," ",$G1483),AllocFactorMatrix,(T$4+1),FALSE)*$E1490</f>
        <v>0</v>
      </c>
      <c r="U1483" s="5">
        <f>VLOOKUP(CONCATENATE($F1483," ",$G1483),AllocFactorMatrix,(U$4+1),FALSE)*$E1490</f>
        <v>0</v>
      </c>
      <c r="V1483" s="5">
        <f>VLOOKUP(CONCATENATE($F1483," ",$G1483),AllocFactorMatrix,(V$4+1),FALSE)*$E1490</f>
        <v>0</v>
      </c>
      <c r="W1483" s="5">
        <f>SUBTOTAL(9,S1483:V1483)</f>
        <v>0</v>
      </c>
      <c r="X1483" s="5">
        <f>VLOOKUP(CONCATENATE($F1483," ",$G1483),AllocFactorMatrix,(X$4+1),FALSE)*$E1490</f>
        <v>0</v>
      </c>
      <c r="Y1483" s="5">
        <f>VLOOKUP(CONCATENATE($F1483," ",$G1483),AllocFactorMatrix,(Y$4+1),FALSE)*$E1490</f>
        <v>0</v>
      </c>
      <c r="Z1483" s="5">
        <f t="shared" si="725"/>
        <v>0</v>
      </c>
      <c r="AA1483" s="5">
        <f>VLOOKUP(CONCATENATE($F1483," ",$G1483),AllocFactorMatrix,(AA$4+1),FALSE)*$E1490</f>
        <v>0</v>
      </c>
      <c r="AB1483" s="5">
        <f>VLOOKUP(CONCATENATE($F1483," ",$G1483),AllocFactorMatrix,(AB$4+1),FALSE)*$E1490</f>
        <v>0</v>
      </c>
      <c r="AC1483" s="5">
        <f>VLOOKUP(CONCATENATE($F1483," ",$G1483),AllocFactorMatrix,(AC$4+1),FALSE)*$E1490</f>
        <v>0</v>
      </c>
    </row>
    <row r="1484" spans="4:29" hidden="1" outlineLevel="1">
      <c r="E1484" s="48"/>
      <c r="F1484" s="175" t="str">
        <f>F1490</f>
        <v>DIST_CPD</v>
      </c>
      <c r="G1484" s="52" t="str">
        <f>$G$9</f>
        <v>BULKTRAN</v>
      </c>
      <c r="H1484" s="4">
        <f t="shared" si="723"/>
        <v>0</v>
      </c>
      <c r="I1484" s="5">
        <f>VLOOKUP(CONCATENATE($F1484," ",$G1484),AllocFactorMatrix,(I$4+1),FALSE)*$E1490</f>
        <v>0</v>
      </c>
      <c r="J1484" s="5">
        <f>VLOOKUP(CONCATENATE($F1484," ",$G1484),AllocFactorMatrix,(J$4+1),FALSE)*$E1490</f>
        <v>0</v>
      </c>
      <c r="K1484" s="5">
        <f>VLOOKUP(CONCATENATE($F1484," ",$G1484),AllocFactorMatrix,(K$4+1),FALSE)*$E1490</f>
        <v>0</v>
      </c>
      <c r="L1484" s="5">
        <f>VLOOKUP(CONCATENATE($F1484," ",$G1484),AllocFactorMatrix,(L$4+1),FALSE)*$E1490</f>
        <v>0</v>
      </c>
      <c r="M1484" s="5">
        <f t="shared" si="724"/>
        <v>0</v>
      </c>
      <c r="N1484" s="5">
        <f>VLOOKUP(CONCATENATE($F1484," ",$G1484),AllocFactorMatrix,(N$4+1),FALSE)*$E1490</f>
        <v>0</v>
      </c>
      <c r="O1484" s="5">
        <f>VLOOKUP(CONCATENATE($F1484," ",$G1484),AllocFactorMatrix,(O$4+1),FALSE)*$E1490</f>
        <v>0</v>
      </c>
      <c r="P1484" s="5">
        <f>VLOOKUP(CONCATENATE($F1484," ",$G1484),AllocFactorMatrix,(P$4+1),FALSE)*$E1490</f>
        <v>0</v>
      </c>
      <c r="Q1484" s="5">
        <f t="shared" si="728"/>
        <v>0</v>
      </c>
      <c r="R1484" s="5">
        <f t="shared" si="726"/>
        <v>0</v>
      </c>
      <c r="S1484" s="5">
        <f>VLOOKUP(CONCATENATE($F1484," ",$G1484),AllocFactorMatrix,(S$4+1),FALSE)*$E1490</f>
        <v>0</v>
      </c>
      <c r="T1484" s="5">
        <f>VLOOKUP(CONCATENATE($F1484," ",$G1484),AllocFactorMatrix,(T$4+1),FALSE)*$E1490</f>
        <v>0</v>
      </c>
      <c r="U1484" s="5">
        <f>VLOOKUP(CONCATENATE($F1484," ",$G1484),AllocFactorMatrix,(U$4+1),FALSE)*$E1490</f>
        <v>0</v>
      </c>
      <c r="V1484" s="5">
        <f>VLOOKUP(CONCATENATE($F1484," ",$G1484),AllocFactorMatrix,(V$4+1),FALSE)*$E1490</f>
        <v>0</v>
      </c>
      <c r="W1484" s="5">
        <f t="shared" ref="W1484:W1490" si="730">SUBTOTAL(9,S1484:V1484)</f>
        <v>0</v>
      </c>
      <c r="X1484" s="5">
        <f>VLOOKUP(CONCATENATE($F1484," ",$G1484),AllocFactorMatrix,(X$4+1),FALSE)*$E1490</f>
        <v>0</v>
      </c>
      <c r="Y1484" s="5">
        <f>VLOOKUP(CONCATENATE($F1484," ",$G1484),AllocFactorMatrix,(Y$4+1),FALSE)*$E1490</f>
        <v>0</v>
      </c>
      <c r="Z1484" s="5">
        <f t="shared" si="725"/>
        <v>0</v>
      </c>
      <c r="AA1484" s="5">
        <f>VLOOKUP(CONCATENATE($F1484," ",$G1484),AllocFactorMatrix,(AA$4+1),FALSE)*$E1490</f>
        <v>0</v>
      </c>
      <c r="AB1484" s="5">
        <f>VLOOKUP(CONCATENATE($F1484," ",$G1484),AllocFactorMatrix,(AB$4+1),FALSE)*$E1490</f>
        <v>0</v>
      </c>
      <c r="AC1484" s="5">
        <f>VLOOKUP(CONCATENATE($F1484," ",$G1484),AllocFactorMatrix,(AC$4+1),FALSE)*$E1490</f>
        <v>0</v>
      </c>
    </row>
    <row r="1485" spans="4:29" hidden="1" outlineLevel="1">
      <c r="E1485" s="48"/>
      <c r="F1485" s="175" t="str">
        <f>F1490</f>
        <v>DIST_CPD</v>
      </c>
      <c r="G1485" s="52" t="str">
        <f>$G$10</f>
        <v>SUBTRAN</v>
      </c>
      <c r="H1485" s="4">
        <f t="shared" si="723"/>
        <v>0</v>
      </c>
      <c r="I1485" s="5">
        <f>VLOOKUP(CONCATENATE($F1485," ",$G1485),AllocFactorMatrix,(I$4+1),FALSE)*$E1490</f>
        <v>0</v>
      </c>
      <c r="J1485" s="5">
        <f>VLOOKUP(CONCATENATE($F1485," ",$G1485),AllocFactorMatrix,(J$4+1),FALSE)*$E1490</f>
        <v>0</v>
      </c>
      <c r="K1485" s="5">
        <f>VLOOKUP(CONCATENATE($F1485," ",$G1485),AllocFactorMatrix,(K$4+1),FALSE)*$E1490</f>
        <v>0</v>
      </c>
      <c r="L1485" s="5">
        <f>VLOOKUP(CONCATENATE($F1485," ",$G1485),AllocFactorMatrix,(L$4+1),FALSE)*$E1490</f>
        <v>0</v>
      </c>
      <c r="M1485" s="5">
        <f t="shared" si="724"/>
        <v>0</v>
      </c>
      <c r="N1485" s="5">
        <f>VLOOKUP(CONCATENATE($F1485," ",$G1485),AllocFactorMatrix,(N$4+1),FALSE)*$E1490</f>
        <v>0</v>
      </c>
      <c r="O1485" s="5">
        <f>VLOOKUP(CONCATENATE($F1485," ",$G1485),AllocFactorMatrix,(O$4+1),FALSE)*$E1490</f>
        <v>0</v>
      </c>
      <c r="P1485" s="5">
        <f>VLOOKUP(CONCATENATE($F1485," ",$G1485),AllocFactorMatrix,(P$4+1),FALSE)*$E1490</f>
        <v>0</v>
      </c>
      <c r="Q1485" s="5">
        <f t="shared" si="728"/>
        <v>0</v>
      </c>
      <c r="R1485" s="5">
        <f t="shared" si="726"/>
        <v>0</v>
      </c>
      <c r="S1485" s="5">
        <f>VLOOKUP(CONCATENATE($F1485," ",$G1485),AllocFactorMatrix,(S$4+1),FALSE)*$E1490</f>
        <v>0</v>
      </c>
      <c r="T1485" s="5">
        <f>VLOOKUP(CONCATENATE($F1485," ",$G1485),AllocFactorMatrix,(T$4+1),FALSE)*$E1490</f>
        <v>0</v>
      </c>
      <c r="U1485" s="5">
        <f>VLOOKUP(CONCATENATE($F1485," ",$G1485),AllocFactorMatrix,(U$4+1),FALSE)*$E1490</f>
        <v>0</v>
      </c>
      <c r="V1485" s="5">
        <f>VLOOKUP(CONCATENATE($F1485," ",$G1485),AllocFactorMatrix,(V$4+1),FALSE)*$E1490</f>
        <v>0</v>
      </c>
      <c r="W1485" s="5">
        <f t="shared" si="730"/>
        <v>0</v>
      </c>
      <c r="X1485" s="5">
        <f>VLOOKUP(CONCATENATE($F1485," ",$G1485),AllocFactorMatrix,(X$4+1),FALSE)*$E1490</f>
        <v>0</v>
      </c>
      <c r="Y1485" s="5">
        <f>VLOOKUP(CONCATENATE($F1485," ",$G1485),AllocFactorMatrix,(Y$4+1),FALSE)*$E1490</f>
        <v>0</v>
      </c>
      <c r="Z1485" s="5">
        <f t="shared" si="725"/>
        <v>0</v>
      </c>
      <c r="AA1485" s="5">
        <f>VLOOKUP(CONCATENATE($F1485," ",$G1485),AllocFactorMatrix,(AA$4+1),FALSE)*$E1490</f>
        <v>0</v>
      </c>
      <c r="AB1485" s="5">
        <f>VLOOKUP(CONCATENATE($F1485," ",$G1485),AllocFactorMatrix,(AB$4+1),FALSE)*$E1490</f>
        <v>0</v>
      </c>
      <c r="AC1485" s="5">
        <f>VLOOKUP(CONCATENATE($F1485," ",$G1485),AllocFactorMatrix,(AC$4+1),FALSE)*$E1490</f>
        <v>0</v>
      </c>
    </row>
    <row r="1486" spans="4:29" hidden="1" outlineLevel="1">
      <c r="E1486" s="48"/>
      <c r="F1486" s="175" t="str">
        <f>F1490</f>
        <v>DIST_CPD</v>
      </c>
      <c r="G1486" s="52" t="str">
        <f>$G$11</f>
        <v>DISTPRI</v>
      </c>
      <c r="H1486" s="4">
        <f t="shared" si="723"/>
        <v>214714.00000000006</v>
      </c>
      <c r="I1486" s="5">
        <f>VLOOKUP(CONCATENATE($F1486," ",$G1486),AllocFactorMatrix,(I$4+1),FALSE)*$E1490</f>
        <v>140596.24480020595</v>
      </c>
      <c r="J1486" s="5">
        <f>VLOOKUP(CONCATENATE($F1486," ",$G1486),AllocFactorMatrix,(J$4+1),FALSE)*$E1490</f>
        <v>32904.947811999089</v>
      </c>
      <c r="K1486" s="5">
        <f>VLOOKUP(CONCATENATE($F1486," ",$G1486),AllocFactorMatrix,(K$4+1),FALSE)*$E1490</f>
        <v>459.60811351082032</v>
      </c>
      <c r="L1486" s="5">
        <f>VLOOKUP(CONCATENATE($F1486," ",$G1486),AllocFactorMatrix,(L$4+1),FALSE)*$E1490</f>
        <v>0</v>
      </c>
      <c r="M1486" s="5">
        <f t="shared" si="724"/>
        <v>33364.555925509907</v>
      </c>
      <c r="N1486" s="5">
        <f>VLOOKUP(CONCATENATE($F1486," ",$G1486),AllocFactorMatrix,(N$4+1),FALSE)*$E1490</f>
        <v>19101.96769704176</v>
      </c>
      <c r="O1486" s="5">
        <f>VLOOKUP(CONCATENATE($F1486," ",$G1486),AllocFactorMatrix,(O$4+1),FALSE)*$E1490</f>
        <v>3432.226105549255</v>
      </c>
      <c r="P1486" s="5">
        <f>VLOOKUP(CONCATENATE($F1486," ",$G1486),AllocFactorMatrix,(P$4+1),FALSE)*$E1490</f>
        <v>0</v>
      </c>
      <c r="Q1486" s="5">
        <f t="shared" si="728"/>
        <v>0</v>
      </c>
      <c r="R1486" s="5">
        <f t="shared" si="726"/>
        <v>22534.193802591017</v>
      </c>
      <c r="S1486" s="5">
        <f>VLOOKUP(CONCATENATE($F1486," ",$G1486),AllocFactorMatrix,(S$4+1),FALSE)*$E1490</f>
        <v>863.72903371542884</v>
      </c>
      <c r="T1486" s="5">
        <f>VLOOKUP(CONCATENATE($F1486," ",$G1486),AllocFactorMatrix,(T$4+1),FALSE)*$E1490</f>
        <v>11943.52658634673</v>
      </c>
      <c r="U1486" s="5">
        <f>VLOOKUP(CONCATENATE($F1486," ",$G1486),AllocFactorMatrix,(U$4+1),FALSE)*$E1490</f>
        <v>0</v>
      </c>
      <c r="V1486" s="5">
        <f>VLOOKUP(CONCATENATE($F1486," ",$G1486),AllocFactorMatrix,(V$4+1),FALSE)*$E1490</f>
        <v>0</v>
      </c>
      <c r="W1486" s="5">
        <f t="shared" si="730"/>
        <v>12807.255620062158</v>
      </c>
      <c r="X1486" s="5">
        <f>VLOOKUP(CONCATENATE($F1486," ",$G1486),AllocFactorMatrix,(X$4+1),FALSE)*$E1490</f>
        <v>5237.601702816728</v>
      </c>
      <c r="Y1486" s="5">
        <f>VLOOKUP(CONCATENATE($F1486," ",$G1486),AllocFactorMatrix,(Y$4+1),FALSE)*$E1490</f>
        <v>105.12692592395733</v>
      </c>
      <c r="Z1486" s="5">
        <f t="shared" si="725"/>
        <v>5342.7286287406851</v>
      </c>
      <c r="AA1486" s="5">
        <f>VLOOKUP(CONCATENATE($F1486," ",$G1486),AllocFactorMatrix,(AA$4+1),FALSE)*$E1490</f>
        <v>69.021222890336574</v>
      </c>
      <c r="AB1486" s="5">
        <f>VLOOKUP(CONCATENATE($F1486," ",$G1486),AllocFactorMatrix,(AB$4+1),FALSE)*$E1490</f>
        <v>0</v>
      </c>
      <c r="AC1486" s="5">
        <f>VLOOKUP(CONCATENATE($F1486," ",$G1486),AllocFactorMatrix,(AC$4+1),FALSE)*$E1490</f>
        <v>0</v>
      </c>
    </row>
    <row r="1487" spans="4:29" hidden="1" outlineLevel="1">
      <c r="E1487" s="48"/>
      <c r="F1487" s="175" t="str">
        <f>F1490</f>
        <v>DIST_CPD</v>
      </c>
      <c r="G1487" s="52" t="str">
        <f>$G$12</f>
        <v>DISTSEC</v>
      </c>
      <c r="H1487" s="4">
        <f t="shared" si="723"/>
        <v>0</v>
      </c>
      <c r="I1487" s="5">
        <f>VLOOKUP(CONCATENATE($F1487," ",$G1487),AllocFactorMatrix,(I$4+1),FALSE)*$E1490</f>
        <v>0</v>
      </c>
      <c r="J1487" s="5">
        <f>VLOOKUP(CONCATENATE($F1487," ",$G1487),AllocFactorMatrix,(J$4+1),FALSE)*$E1490</f>
        <v>0</v>
      </c>
      <c r="K1487" s="5">
        <f>VLOOKUP(CONCATENATE($F1487," ",$G1487),AllocFactorMatrix,(K$4+1),FALSE)*$E1490</f>
        <v>0</v>
      </c>
      <c r="L1487" s="5">
        <f>VLOOKUP(CONCATENATE($F1487," ",$G1487),AllocFactorMatrix,(L$4+1),FALSE)*$E1490</f>
        <v>0</v>
      </c>
      <c r="M1487" s="5">
        <f t="shared" si="724"/>
        <v>0</v>
      </c>
      <c r="N1487" s="5">
        <f>VLOOKUP(CONCATENATE($F1487," ",$G1487),AllocFactorMatrix,(N$4+1),FALSE)*$E1490</f>
        <v>0</v>
      </c>
      <c r="O1487" s="5">
        <f>VLOOKUP(CONCATENATE($F1487," ",$G1487),AllocFactorMatrix,(O$4+1),FALSE)*$E1490</f>
        <v>0</v>
      </c>
      <c r="P1487" s="5">
        <f>VLOOKUP(CONCATENATE($F1487," ",$G1487),AllocFactorMatrix,(P$4+1),FALSE)*$E1490</f>
        <v>0</v>
      </c>
      <c r="Q1487" s="5">
        <f t="shared" si="728"/>
        <v>0</v>
      </c>
      <c r="R1487" s="5">
        <f t="shared" si="726"/>
        <v>0</v>
      </c>
      <c r="S1487" s="5">
        <f>VLOOKUP(CONCATENATE($F1487," ",$G1487),AllocFactorMatrix,(S$4+1),FALSE)*$E1490</f>
        <v>0</v>
      </c>
      <c r="T1487" s="5">
        <f>VLOOKUP(CONCATENATE($F1487," ",$G1487),AllocFactorMatrix,(T$4+1),FALSE)*$E1490</f>
        <v>0</v>
      </c>
      <c r="U1487" s="5">
        <f>VLOOKUP(CONCATENATE($F1487," ",$G1487),AllocFactorMatrix,(U$4+1),FALSE)*$E1490</f>
        <v>0</v>
      </c>
      <c r="V1487" s="5">
        <f>VLOOKUP(CONCATENATE($F1487," ",$G1487),AllocFactorMatrix,(V$4+1),FALSE)*$E1490</f>
        <v>0</v>
      </c>
      <c r="W1487" s="5">
        <f t="shared" si="730"/>
        <v>0</v>
      </c>
      <c r="X1487" s="5">
        <f>VLOOKUP(CONCATENATE($F1487," ",$G1487),AllocFactorMatrix,(X$4+1),FALSE)*$E1490</f>
        <v>0</v>
      </c>
      <c r="Y1487" s="5">
        <f>VLOOKUP(CONCATENATE($F1487," ",$G1487),AllocFactorMatrix,(Y$4+1),FALSE)*$E1490</f>
        <v>0</v>
      </c>
      <c r="Z1487" s="5">
        <f t="shared" si="725"/>
        <v>0</v>
      </c>
      <c r="AA1487" s="5">
        <f>VLOOKUP(CONCATENATE($F1487," ",$G1487),AllocFactorMatrix,(AA$4+1),FALSE)*$E1490</f>
        <v>0</v>
      </c>
      <c r="AB1487" s="5">
        <f>VLOOKUP(CONCATENATE($F1487," ",$G1487),AllocFactorMatrix,(AB$4+1),FALSE)*$E1490</f>
        <v>0</v>
      </c>
      <c r="AC1487" s="5">
        <f>VLOOKUP(CONCATENATE($F1487," ",$G1487),AllocFactorMatrix,(AC$4+1),FALSE)*$E1490</f>
        <v>0</v>
      </c>
    </row>
    <row r="1488" spans="4:29" hidden="1" outlineLevel="1">
      <c r="E1488" s="48"/>
      <c r="F1488" s="175" t="str">
        <f>F1490</f>
        <v>DIST_CPD</v>
      </c>
      <c r="G1488" s="52" t="str">
        <f>$G$13</f>
        <v>ENERGY</v>
      </c>
      <c r="H1488" s="4">
        <f t="shared" si="723"/>
        <v>0</v>
      </c>
      <c r="I1488" s="5">
        <f>VLOOKUP(CONCATENATE($F1488," ",$G1488),AllocFactorMatrix,(I$4+1),FALSE)*$E1490</f>
        <v>0</v>
      </c>
      <c r="J1488" s="5">
        <f>VLOOKUP(CONCATENATE($F1488," ",$G1488),AllocFactorMatrix,(J$4+1),FALSE)*$E1490</f>
        <v>0</v>
      </c>
      <c r="K1488" s="5">
        <f>VLOOKUP(CONCATENATE($F1488," ",$G1488),AllocFactorMatrix,(K$4+1),FALSE)*$E1490</f>
        <v>0</v>
      </c>
      <c r="L1488" s="5">
        <f>VLOOKUP(CONCATENATE($F1488," ",$G1488),AllocFactorMatrix,(L$4+1),FALSE)*$E1490</f>
        <v>0</v>
      </c>
      <c r="M1488" s="5">
        <f t="shared" si="724"/>
        <v>0</v>
      </c>
      <c r="N1488" s="5">
        <f>VLOOKUP(CONCATENATE($F1488," ",$G1488),AllocFactorMatrix,(N$4+1),FALSE)*$E1490</f>
        <v>0</v>
      </c>
      <c r="O1488" s="5">
        <f>VLOOKUP(CONCATENATE($F1488," ",$G1488),AllocFactorMatrix,(O$4+1),FALSE)*$E1490</f>
        <v>0</v>
      </c>
      <c r="P1488" s="5">
        <f>VLOOKUP(CONCATENATE($F1488," ",$G1488),AllocFactorMatrix,(P$4+1),FALSE)*$E1490</f>
        <v>0</v>
      </c>
      <c r="Q1488" s="5">
        <f t="shared" si="728"/>
        <v>0</v>
      </c>
      <c r="R1488" s="5">
        <f t="shared" si="726"/>
        <v>0</v>
      </c>
      <c r="S1488" s="5">
        <f>VLOOKUP(CONCATENATE($F1488," ",$G1488),AllocFactorMatrix,(S$4+1),FALSE)*$E1490</f>
        <v>0</v>
      </c>
      <c r="T1488" s="5">
        <f>VLOOKUP(CONCATENATE($F1488," ",$G1488),AllocFactorMatrix,(T$4+1),FALSE)*$E1490</f>
        <v>0</v>
      </c>
      <c r="U1488" s="5">
        <f>VLOOKUP(CONCATENATE($F1488," ",$G1488),AllocFactorMatrix,(U$4+1),FALSE)*$E1490</f>
        <v>0</v>
      </c>
      <c r="V1488" s="5">
        <f>VLOOKUP(CONCATENATE($F1488," ",$G1488),AllocFactorMatrix,(V$4+1),FALSE)*$E1490</f>
        <v>0</v>
      </c>
      <c r="W1488" s="5">
        <f t="shared" si="730"/>
        <v>0</v>
      </c>
      <c r="X1488" s="5">
        <f>VLOOKUP(CONCATENATE($F1488," ",$G1488),AllocFactorMatrix,(X$4+1),FALSE)*$E1490</f>
        <v>0</v>
      </c>
      <c r="Y1488" s="5">
        <f>VLOOKUP(CONCATENATE($F1488," ",$G1488),AllocFactorMatrix,(Y$4+1),FALSE)*$E1490</f>
        <v>0</v>
      </c>
      <c r="Z1488" s="5">
        <f t="shared" si="725"/>
        <v>0</v>
      </c>
      <c r="AA1488" s="5">
        <f>VLOOKUP(CONCATENATE($F1488," ",$G1488),AllocFactorMatrix,(AA$4+1),FALSE)*$E1490</f>
        <v>0</v>
      </c>
      <c r="AB1488" s="5">
        <f>VLOOKUP(CONCATENATE($F1488," ",$G1488),AllocFactorMatrix,(AB$4+1),FALSE)*$E1490</f>
        <v>0</v>
      </c>
      <c r="AC1488" s="5">
        <f>VLOOKUP(CONCATENATE($F1488," ",$G1488),AllocFactorMatrix,(AC$4+1),FALSE)*$E1490</f>
        <v>0</v>
      </c>
    </row>
    <row r="1489" spans="4:29" hidden="1" outlineLevel="1">
      <c r="E1489" s="48"/>
      <c r="F1489" s="175" t="str">
        <f>F1490</f>
        <v>DIST_CPD</v>
      </c>
      <c r="G1489" s="52" t="str">
        <f>$G$14</f>
        <v>CUSTOMER</v>
      </c>
      <c r="H1489" s="4">
        <f t="shared" si="723"/>
        <v>0</v>
      </c>
      <c r="I1489" s="5">
        <f>VLOOKUP(CONCATENATE($F1489," ",$G1489),AllocFactorMatrix,(I$4+1),FALSE)*$E1490</f>
        <v>0</v>
      </c>
      <c r="J1489" s="5">
        <f>VLOOKUP(CONCATENATE($F1489," ",$G1489),AllocFactorMatrix,(J$4+1),FALSE)*$E1490</f>
        <v>0</v>
      </c>
      <c r="K1489" s="5">
        <f>VLOOKUP(CONCATENATE($F1489," ",$G1489),AllocFactorMatrix,(K$4+1),FALSE)*$E1490</f>
        <v>0</v>
      </c>
      <c r="L1489" s="5">
        <f>VLOOKUP(CONCATENATE($F1489," ",$G1489),AllocFactorMatrix,(L$4+1),FALSE)*$E1490</f>
        <v>0</v>
      </c>
      <c r="M1489" s="5">
        <f t="shared" si="724"/>
        <v>0</v>
      </c>
      <c r="N1489" s="5">
        <f>VLOOKUP(CONCATENATE($F1489," ",$G1489),AllocFactorMatrix,(N$4+1),FALSE)*$E1490</f>
        <v>0</v>
      </c>
      <c r="O1489" s="5">
        <f>VLOOKUP(CONCATENATE($F1489," ",$G1489),AllocFactorMatrix,(O$4+1),FALSE)*$E1490</f>
        <v>0</v>
      </c>
      <c r="P1489" s="5">
        <f>VLOOKUP(CONCATENATE($F1489," ",$G1489),AllocFactorMatrix,(P$4+1),FALSE)*$E1490</f>
        <v>0</v>
      </c>
      <c r="Q1489" s="5">
        <f t="shared" si="728"/>
        <v>0</v>
      </c>
      <c r="R1489" s="5">
        <f t="shared" si="726"/>
        <v>0</v>
      </c>
      <c r="S1489" s="5">
        <f>VLOOKUP(CONCATENATE($F1489," ",$G1489),AllocFactorMatrix,(S$4+1),FALSE)*$E1490</f>
        <v>0</v>
      </c>
      <c r="T1489" s="5">
        <f>VLOOKUP(CONCATENATE($F1489," ",$G1489),AllocFactorMatrix,(T$4+1),FALSE)*$E1490</f>
        <v>0</v>
      </c>
      <c r="U1489" s="5">
        <f>VLOOKUP(CONCATENATE($F1489," ",$G1489),AllocFactorMatrix,(U$4+1),FALSE)*$E1490</f>
        <v>0</v>
      </c>
      <c r="V1489" s="5">
        <f>VLOOKUP(CONCATENATE($F1489," ",$G1489),AllocFactorMatrix,(V$4+1),FALSE)*$E1490</f>
        <v>0</v>
      </c>
      <c r="W1489" s="5">
        <f t="shared" si="730"/>
        <v>0</v>
      </c>
      <c r="X1489" s="5">
        <f>VLOOKUP(CONCATENATE($F1489," ",$G1489),AllocFactorMatrix,(X$4+1),FALSE)*$E1490</f>
        <v>0</v>
      </c>
      <c r="Y1489" s="5">
        <f>VLOOKUP(CONCATENATE($F1489," ",$G1489),AllocFactorMatrix,(Y$4+1),FALSE)*$E1490</f>
        <v>0</v>
      </c>
      <c r="Z1489" s="5">
        <f t="shared" si="725"/>
        <v>0</v>
      </c>
      <c r="AA1489" s="5">
        <f>VLOOKUP(CONCATENATE($F1489," ",$G1489),AllocFactorMatrix,(AA$4+1),FALSE)*$E1490</f>
        <v>0</v>
      </c>
      <c r="AB1489" s="5">
        <f>VLOOKUP(CONCATENATE($F1489," ",$G1489),AllocFactorMatrix,(AB$4+1),FALSE)*$E1490</f>
        <v>0</v>
      </c>
      <c r="AC1489" s="5">
        <f>VLOOKUP(CONCATENATE($F1489," ",$G1489),AllocFactorMatrix,(AC$4+1),FALSE)*$E1490</f>
        <v>0</v>
      </c>
    </row>
    <row r="1490" spans="4:29" collapsed="1">
      <c r="D1490" s="52" t="s">
        <v>101</v>
      </c>
      <c r="E1490" s="58">
        <v>214714</v>
      </c>
      <c r="F1490" s="93" t="s">
        <v>37</v>
      </c>
      <c r="G1490" s="52" t="str">
        <f>$G$15</f>
        <v>TOTAL</v>
      </c>
      <c r="H1490" s="4">
        <f t="shared" si="723"/>
        <v>214714.00000000006</v>
      </c>
      <c r="I1490" s="5">
        <f>VLOOKUP(CONCATENATE($F1490," ",$G1490),AllocFactorMatrix,(I$4+1),FALSE)*$E1490</f>
        <v>140596.24480020595</v>
      </c>
      <c r="J1490" s="5">
        <f>VLOOKUP(CONCATENATE($F1490," ",$G1490),AllocFactorMatrix,(J$4+1),FALSE)*$E1490</f>
        <v>32904.947811999089</v>
      </c>
      <c r="K1490" s="5">
        <f>VLOOKUP(CONCATENATE($F1490," ",$G1490),AllocFactorMatrix,(K$4+1),FALSE)*$E1490</f>
        <v>459.60811351082032</v>
      </c>
      <c r="L1490" s="5">
        <f>VLOOKUP(CONCATENATE($F1490," ",$G1490),AllocFactorMatrix,(L$4+1),FALSE)*$E1490</f>
        <v>0</v>
      </c>
      <c r="M1490" s="5">
        <f t="shared" si="724"/>
        <v>33364.555925509907</v>
      </c>
      <c r="N1490" s="5">
        <f>VLOOKUP(CONCATENATE($F1490," ",$G1490),AllocFactorMatrix,(N$4+1),FALSE)*$E1490</f>
        <v>19101.96769704176</v>
      </c>
      <c r="O1490" s="5">
        <f>VLOOKUP(CONCATENATE($F1490," ",$G1490),AllocFactorMatrix,(O$4+1),FALSE)*$E1490</f>
        <v>3432.226105549255</v>
      </c>
      <c r="P1490" s="5">
        <f>VLOOKUP(CONCATENATE($F1490," ",$G1490),AllocFactorMatrix,(P$4+1),FALSE)*$E1490</f>
        <v>0</v>
      </c>
      <c r="Q1490" s="5">
        <f t="shared" si="728"/>
        <v>0</v>
      </c>
      <c r="R1490" s="5">
        <f t="shared" si="726"/>
        <v>22534.193802591017</v>
      </c>
      <c r="S1490" s="5">
        <f>VLOOKUP(CONCATENATE($F1490," ",$G1490),AllocFactorMatrix,(S$4+1),FALSE)*$E1490</f>
        <v>863.72903371542884</v>
      </c>
      <c r="T1490" s="5">
        <f>VLOOKUP(CONCATENATE($F1490," ",$G1490),AllocFactorMatrix,(T$4+1),FALSE)*$E1490</f>
        <v>11943.52658634673</v>
      </c>
      <c r="U1490" s="5">
        <f>VLOOKUP(CONCATENATE($F1490," ",$G1490),AllocFactorMatrix,(U$4+1),FALSE)*$E1490</f>
        <v>0</v>
      </c>
      <c r="V1490" s="5">
        <f>VLOOKUP(CONCATENATE($F1490," ",$G1490),AllocFactorMatrix,(V$4+1),FALSE)*$E1490</f>
        <v>0</v>
      </c>
      <c r="W1490" s="5">
        <f t="shared" si="730"/>
        <v>12807.255620062158</v>
      </c>
      <c r="X1490" s="5">
        <f>VLOOKUP(CONCATENATE($F1490," ",$G1490),AllocFactorMatrix,(X$4+1),FALSE)*$E1490</f>
        <v>5237.601702816728</v>
      </c>
      <c r="Y1490" s="5">
        <f>VLOOKUP(CONCATENATE($F1490," ",$G1490),AllocFactorMatrix,(Y$4+1),FALSE)*$E1490</f>
        <v>105.12692592395733</v>
      </c>
      <c r="Z1490" s="5">
        <f t="shared" si="725"/>
        <v>5342.7286287406851</v>
      </c>
      <c r="AA1490" s="5">
        <f>VLOOKUP(CONCATENATE($F1490," ",$G1490),AllocFactorMatrix,(AA$4+1),FALSE)*$E1490</f>
        <v>69.021222890336574</v>
      </c>
      <c r="AB1490" s="5">
        <f>VLOOKUP(CONCATENATE($F1490," ",$G1490),AllocFactorMatrix,(AB$4+1),FALSE)*$E1490</f>
        <v>0</v>
      </c>
      <c r="AC1490" s="5">
        <f>VLOOKUP(CONCATENATE($F1490," ",$G1490),AllocFactorMatrix,(AC$4+1),FALSE)*$E1490</f>
        <v>0</v>
      </c>
    </row>
    <row r="1491" spans="4:29" hidden="1" outlineLevel="1">
      <c r="E1491" s="48"/>
      <c r="F1491" s="175" t="str">
        <f>F1498</f>
        <v>DIST_OHLINES</v>
      </c>
      <c r="G1491" s="52" t="str">
        <f>$G$8</f>
        <v>PRODUCTION</v>
      </c>
      <c r="H1491" s="4">
        <f t="shared" si="723"/>
        <v>0</v>
      </c>
      <c r="I1491" s="5">
        <f>VLOOKUP(CONCATENATE($F1491," ",$G1491),AllocFactorMatrix,(I$4+1),FALSE)*$E1498</f>
        <v>0</v>
      </c>
      <c r="J1491" s="5">
        <f>VLOOKUP(CONCATENATE($F1491," ",$G1491),AllocFactorMatrix,(J$4+1),FALSE)*$E1498</f>
        <v>0</v>
      </c>
      <c r="K1491" s="5">
        <f>VLOOKUP(CONCATENATE($F1491," ",$G1491),AllocFactorMatrix,(K$4+1),FALSE)*$E1498</f>
        <v>0</v>
      </c>
      <c r="L1491" s="5">
        <f>VLOOKUP(CONCATENATE($F1491," ",$G1491),AllocFactorMatrix,(L$4+1),FALSE)*$E1498</f>
        <v>0</v>
      </c>
      <c r="M1491" s="5">
        <f t="shared" si="724"/>
        <v>0</v>
      </c>
      <c r="N1491" s="5">
        <f>VLOOKUP(CONCATENATE($F1491," ",$G1491),AllocFactorMatrix,(N$4+1),FALSE)*$E1498</f>
        <v>0</v>
      </c>
      <c r="O1491" s="5">
        <f>VLOOKUP(CONCATENATE($F1491," ",$G1491),AllocFactorMatrix,(O$4+1),FALSE)*$E1498</f>
        <v>0</v>
      </c>
      <c r="P1491" s="5">
        <f>VLOOKUP(CONCATENATE($F1491," ",$G1491),AllocFactorMatrix,(P$4+1),FALSE)*$E1498</f>
        <v>0</v>
      </c>
      <c r="Q1491" s="5">
        <f t="shared" si="728"/>
        <v>0</v>
      </c>
      <c r="R1491" s="5">
        <f t="shared" si="726"/>
        <v>0</v>
      </c>
      <c r="S1491" s="5">
        <f>VLOOKUP(CONCATENATE($F1491," ",$G1491),AllocFactorMatrix,(S$4+1),FALSE)*$E1498</f>
        <v>0</v>
      </c>
      <c r="T1491" s="5">
        <f>VLOOKUP(CONCATENATE($F1491," ",$G1491),AllocFactorMatrix,(T$4+1),FALSE)*$E1498</f>
        <v>0</v>
      </c>
      <c r="U1491" s="5">
        <f>VLOOKUP(CONCATENATE($F1491," ",$G1491),AllocFactorMatrix,(U$4+1),FALSE)*$E1498</f>
        <v>0</v>
      </c>
      <c r="V1491" s="5">
        <f>VLOOKUP(CONCATENATE($F1491," ",$G1491),AllocFactorMatrix,(V$4+1),FALSE)*$E1498</f>
        <v>0</v>
      </c>
      <c r="W1491" s="5">
        <f>SUBTOTAL(9,S1491:V1491)</f>
        <v>0</v>
      </c>
      <c r="X1491" s="5">
        <f>VLOOKUP(CONCATENATE($F1491," ",$G1491),AllocFactorMatrix,(X$4+1),FALSE)*$E1498</f>
        <v>0</v>
      </c>
      <c r="Y1491" s="5">
        <f>VLOOKUP(CONCATENATE($F1491," ",$G1491),AllocFactorMatrix,(Y$4+1),FALSE)*$E1498</f>
        <v>0</v>
      </c>
      <c r="Z1491" s="5">
        <f t="shared" si="725"/>
        <v>0</v>
      </c>
      <c r="AA1491" s="5">
        <f>VLOOKUP(CONCATENATE($F1491," ",$G1491),AllocFactorMatrix,(AA$4+1),FALSE)*$E1498</f>
        <v>0</v>
      </c>
      <c r="AB1491" s="5">
        <f>VLOOKUP(CONCATENATE($F1491," ",$G1491),AllocFactorMatrix,(AB$4+1),FALSE)*$E1498</f>
        <v>0</v>
      </c>
      <c r="AC1491" s="5">
        <f>VLOOKUP(CONCATENATE($F1491," ",$G1491),AllocFactorMatrix,(AC$4+1),FALSE)*$E1498</f>
        <v>0</v>
      </c>
    </row>
    <row r="1492" spans="4:29" hidden="1" outlineLevel="1">
      <c r="E1492" s="48"/>
      <c r="F1492" s="175" t="str">
        <f>F1498</f>
        <v>DIST_OHLINES</v>
      </c>
      <c r="G1492" s="52" t="str">
        <f>$G$9</f>
        <v>BULKTRAN</v>
      </c>
      <c r="H1492" s="4">
        <f t="shared" si="723"/>
        <v>0</v>
      </c>
      <c r="I1492" s="5">
        <f>VLOOKUP(CONCATENATE($F1492," ",$G1492),AllocFactorMatrix,(I$4+1),FALSE)*$E1498</f>
        <v>0</v>
      </c>
      <c r="J1492" s="5">
        <f>VLOOKUP(CONCATENATE($F1492," ",$G1492),AllocFactorMatrix,(J$4+1),FALSE)*$E1498</f>
        <v>0</v>
      </c>
      <c r="K1492" s="5">
        <f>VLOOKUP(CONCATENATE($F1492," ",$G1492),AllocFactorMatrix,(K$4+1),FALSE)*$E1498</f>
        <v>0</v>
      </c>
      <c r="L1492" s="5">
        <f>VLOOKUP(CONCATENATE($F1492," ",$G1492),AllocFactorMatrix,(L$4+1),FALSE)*$E1498</f>
        <v>0</v>
      </c>
      <c r="M1492" s="5">
        <f t="shared" si="724"/>
        <v>0</v>
      </c>
      <c r="N1492" s="5">
        <f>VLOOKUP(CONCATENATE($F1492," ",$G1492),AllocFactorMatrix,(N$4+1),FALSE)*$E1498</f>
        <v>0</v>
      </c>
      <c r="O1492" s="5">
        <f>VLOOKUP(CONCATENATE($F1492," ",$G1492),AllocFactorMatrix,(O$4+1),FALSE)*$E1498</f>
        <v>0</v>
      </c>
      <c r="P1492" s="5">
        <f>VLOOKUP(CONCATENATE($F1492," ",$G1492),AllocFactorMatrix,(P$4+1),FALSE)*$E1498</f>
        <v>0</v>
      </c>
      <c r="Q1492" s="5">
        <f t="shared" si="728"/>
        <v>0</v>
      </c>
      <c r="R1492" s="5">
        <f t="shared" si="726"/>
        <v>0</v>
      </c>
      <c r="S1492" s="5">
        <f>VLOOKUP(CONCATENATE($F1492," ",$G1492),AllocFactorMatrix,(S$4+1),FALSE)*$E1498</f>
        <v>0</v>
      </c>
      <c r="T1492" s="5">
        <f>VLOOKUP(CONCATENATE($F1492," ",$G1492),AllocFactorMatrix,(T$4+1),FALSE)*$E1498</f>
        <v>0</v>
      </c>
      <c r="U1492" s="5">
        <f>VLOOKUP(CONCATENATE($F1492," ",$G1492),AllocFactorMatrix,(U$4+1),FALSE)*$E1498</f>
        <v>0</v>
      </c>
      <c r="V1492" s="5">
        <f>VLOOKUP(CONCATENATE($F1492," ",$G1492),AllocFactorMatrix,(V$4+1),FALSE)*$E1498</f>
        <v>0</v>
      </c>
      <c r="W1492" s="5">
        <f t="shared" ref="W1492:W1498" si="731">SUBTOTAL(9,S1492:V1492)</f>
        <v>0</v>
      </c>
      <c r="X1492" s="5">
        <f>VLOOKUP(CONCATENATE($F1492," ",$G1492),AllocFactorMatrix,(X$4+1),FALSE)*$E1498</f>
        <v>0</v>
      </c>
      <c r="Y1492" s="5">
        <f>VLOOKUP(CONCATENATE($F1492," ",$G1492),AllocFactorMatrix,(Y$4+1),FALSE)*$E1498</f>
        <v>0</v>
      </c>
      <c r="Z1492" s="5">
        <f t="shared" si="725"/>
        <v>0</v>
      </c>
      <c r="AA1492" s="5">
        <f>VLOOKUP(CONCATENATE($F1492," ",$G1492),AllocFactorMatrix,(AA$4+1),FALSE)*$E1498</f>
        <v>0</v>
      </c>
      <c r="AB1492" s="5">
        <f>VLOOKUP(CONCATENATE($F1492," ",$G1492),AllocFactorMatrix,(AB$4+1),FALSE)*$E1498</f>
        <v>0</v>
      </c>
      <c r="AC1492" s="5">
        <f>VLOOKUP(CONCATENATE($F1492," ",$G1492),AllocFactorMatrix,(AC$4+1),FALSE)*$E1498</f>
        <v>0</v>
      </c>
    </row>
    <row r="1493" spans="4:29" hidden="1" outlineLevel="1">
      <c r="E1493" s="48"/>
      <c r="F1493" s="175" t="str">
        <f>F1498</f>
        <v>DIST_OHLINES</v>
      </c>
      <c r="G1493" s="52" t="str">
        <f>$G$10</f>
        <v>SUBTRAN</v>
      </c>
      <c r="H1493" s="4">
        <f t="shared" si="723"/>
        <v>0</v>
      </c>
      <c r="I1493" s="5">
        <f>VLOOKUP(CONCATENATE($F1493," ",$G1493),AllocFactorMatrix,(I$4+1),FALSE)*$E1498</f>
        <v>0</v>
      </c>
      <c r="J1493" s="5">
        <f>VLOOKUP(CONCATENATE($F1493," ",$G1493),AllocFactorMatrix,(J$4+1),FALSE)*$E1498</f>
        <v>0</v>
      </c>
      <c r="K1493" s="5">
        <f>VLOOKUP(CONCATENATE($F1493," ",$G1493),AllocFactorMatrix,(K$4+1),FALSE)*$E1498</f>
        <v>0</v>
      </c>
      <c r="L1493" s="5">
        <f>VLOOKUP(CONCATENATE($F1493," ",$G1493),AllocFactorMatrix,(L$4+1),FALSE)*$E1498</f>
        <v>0</v>
      </c>
      <c r="M1493" s="5">
        <f t="shared" si="724"/>
        <v>0</v>
      </c>
      <c r="N1493" s="5">
        <f>VLOOKUP(CONCATENATE($F1493," ",$G1493),AllocFactorMatrix,(N$4+1),FALSE)*$E1498</f>
        <v>0</v>
      </c>
      <c r="O1493" s="5">
        <f>VLOOKUP(CONCATENATE($F1493," ",$G1493),AllocFactorMatrix,(O$4+1),FALSE)*$E1498</f>
        <v>0</v>
      </c>
      <c r="P1493" s="5">
        <f>VLOOKUP(CONCATENATE($F1493," ",$G1493),AllocFactorMatrix,(P$4+1),FALSE)*$E1498</f>
        <v>0</v>
      </c>
      <c r="Q1493" s="5">
        <f t="shared" si="728"/>
        <v>0</v>
      </c>
      <c r="R1493" s="5">
        <f t="shared" si="726"/>
        <v>0</v>
      </c>
      <c r="S1493" s="5">
        <f>VLOOKUP(CONCATENATE($F1493," ",$G1493),AllocFactorMatrix,(S$4+1),FALSE)*$E1498</f>
        <v>0</v>
      </c>
      <c r="T1493" s="5">
        <f>VLOOKUP(CONCATENATE($F1493," ",$G1493),AllocFactorMatrix,(T$4+1),FALSE)*$E1498</f>
        <v>0</v>
      </c>
      <c r="U1493" s="5">
        <f>VLOOKUP(CONCATENATE($F1493," ",$G1493),AllocFactorMatrix,(U$4+1),FALSE)*$E1498</f>
        <v>0</v>
      </c>
      <c r="V1493" s="5">
        <f>VLOOKUP(CONCATENATE($F1493," ",$G1493),AllocFactorMatrix,(V$4+1),FALSE)*$E1498</f>
        <v>0</v>
      </c>
      <c r="W1493" s="5">
        <f t="shared" si="731"/>
        <v>0</v>
      </c>
      <c r="X1493" s="5">
        <f>VLOOKUP(CONCATENATE($F1493," ",$G1493),AllocFactorMatrix,(X$4+1),FALSE)*$E1498</f>
        <v>0</v>
      </c>
      <c r="Y1493" s="5">
        <f>VLOOKUP(CONCATENATE($F1493," ",$G1493),AllocFactorMatrix,(Y$4+1),FALSE)*$E1498</f>
        <v>0</v>
      </c>
      <c r="Z1493" s="5">
        <f t="shared" si="725"/>
        <v>0</v>
      </c>
      <c r="AA1493" s="5">
        <f>VLOOKUP(CONCATENATE($F1493," ",$G1493),AllocFactorMatrix,(AA$4+1),FALSE)*$E1498</f>
        <v>0</v>
      </c>
      <c r="AB1493" s="5">
        <f>VLOOKUP(CONCATENATE($F1493," ",$G1493),AllocFactorMatrix,(AB$4+1),FALSE)*$E1498</f>
        <v>0</v>
      </c>
      <c r="AC1493" s="5">
        <f>VLOOKUP(CONCATENATE($F1493," ",$G1493),AllocFactorMatrix,(AC$4+1),FALSE)*$E1498</f>
        <v>0</v>
      </c>
    </row>
    <row r="1494" spans="4:29" hidden="1" outlineLevel="1">
      <c r="E1494" s="48"/>
      <c r="F1494" s="175" t="str">
        <f>F1498</f>
        <v>DIST_OHLINES</v>
      </c>
      <c r="G1494" s="52" t="str">
        <f>$G$11</f>
        <v>DISTPRI</v>
      </c>
      <c r="H1494" s="4">
        <f t="shared" si="723"/>
        <v>945419.34413486614</v>
      </c>
      <c r="I1494" s="5">
        <f>VLOOKUP(CONCATENATE($F1494," ",$G1494),AllocFactorMatrix,(I$4+1),FALSE)*$E1498</f>
        <v>619067.26877071732</v>
      </c>
      <c r="J1494" s="5">
        <f>VLOOKUP(CONCATENATE($F1494," ",$G1494),AllocFactorMatrix,(J$4+1),FALSE)*$E1498</f>
        <v>144885.63474767446</v>
      </c>
      <c r="K1494" s="5">
        <f>VLOOKUP(CONCATENATE($F1494," ",$G1494),AllocFactorMatrix,(K$4+1),FALSE)*$E1498</f>
        <v>2023.7264511604405</v>
      </c>
      <c r="L1494" s="5">
        <f>VLOOKUP(CONCATENATE($F1494," ",$G1494),AllocFactorMatrix,(L$4+1),FALSE)*$E1498</f>
        <v>0</v>
      </c>
      <c r="M1494" s="5">
        <f t="shared" si="724"/>
        <v>146909.3611988349</v>
      </c>
      <c r="N1494" s="5">
        <f>VLOOKUP(CONCATENATE($F1494," ",$G1494),AllocFactorMatrix,(N$4+1),FALSE)*$E1498</f>
        <v>84108.953174094946</v>
      </c>
      <c r="O1494" s="5">
        <f>VLOOKUP(CONCATENATE($F1494," ",$G1494),AllocFactorMatrix,(O$4+1),FALSE)*$E1498</f>
        <v>15112.628676429775</v>
      </c>
      <c r="P1494" s="5">
        <f>VLOOKUP(CONCATENATE($F1494," ",$G1494),AllocFactorMatrix,(P$4+1),FALSE)*$E1498</f>
        <v>0</v>
      </c>
      <c r="Q1494" s="5">
        <f t="shared" si="728"/>
        <v>0</v>
      </c>
      <c r="R1494" s="5">
        <f t="shared" si="726"/>
        <v>99221.581850524715</v>
      </c>
      <c r="S1494" s="5">
        <f>VLOOKUP(CONCATENATE($F1494," ",$G1494),AllocFactorMatrix,(S$4+1),FALSE)*$E1498</f>
        <v>3803.1341066045179</v>
      </c>
      <c r="T1494" s="5">
        <f>VLOOKUP(CONCATENATE($F1494," ",$G1494),AllocFactorMatrix,(T$4+1),FALSE)*$E1498</f>
        <v>52589.216687879052</v>
      </c>
      <c r="U1494" s="5">
        <f>VLOOKUP(CONCATENATE($F1494," ",$G1494),AllocFactorMatrix,(U$4+1),FALSE)*$E1498</f>
        <v>0</v>
      </c>
      <c r="V1494" s="5">
        <f>VLOOKUP(CONCATENATE($F1494," ",$G1494),AllocFactorMatrix,(V$4+1),FALSE)*$E1498</f>
        <v>0</v>
      </c>
      <c r="W1494" s="5">
        <f t="shared" si="731"/>
        <v>56392.350794483573</v>
      </c>
      <c r="X1494" s="5">
        <f>VLOOKUP(CONCATENATE($F1494," ",$G1494),AllocFactorMatrix,(X$4+1),FALSE)*$E1498</f>
        <v>23061.979967382886</v>
      </c>
      <c r="Y1494" s="5">
        <f>VLOOKUP(CONCATENATE($F1494," ",$G1494),AllocFactorMatrix,(Y$4+1),FALSE)*$E1498</f>
        <v>462.89030691031979</v>
      </c>
      <c r="Z1494" s="5">
        <f t="shared" si="725"/>
        <v>23524.870274293204</v>
      </c>
      <c r="AA1494" s="5">
        <f>VLOOKUP(CONCATENATE($F1494," ",$G1494),AllocFactorMatrix,(AA$4+1),FALSE)*$E1498</f>
        <v>303.91124601268859</v>
      </c>
      <c r="AB1494" s="5">
        <f>VLOOKUP(CONCATENATE($F1494," ",$G1494),AllocFactorMatrix,(AB$4+1),FALSE)*$E1498</f>
        <v>0</v>
      </c>
      <c r="AC1494" s="5">
        <f>VLOOKUP(CONCATENATE($F1494," ",$G1494),AllocFactorMatrix,(AC$4+1),FALSE)*$E1498</f>
        <v>0</v>
      </c>
    </row>
    <row r="1495" spans="4:29" hidden="1" outlineLevel="1">
      <c r="E1495" s="48"/>
      <c r="F1495" s="175" t="str">
        <f>F1498</f>
        <v>DIST_OHLINES</v>
      </c>
      <c r="G1495" s="52" t="str">
        <f>$G$12</f>
        <v>DISTSEC</v>
      </c>
      <c r="H1495" s="4">
        <f t="shared" si="723"/>
        <v>185145.65586513406</v>
      </c>
      <c r="I1495" s="5">
        <f>VLOOKUP(CONCATENATE($F1495," ",$G1495),AllocFactorMatrix,(I$4+1),FALSE)*$E1498</f>
        <v>137397.53250567889</v>
      </c>
      <c r="J1495" s="5">
        <f>VLOOKUP(CONCATENATE($F1495," ",$G1495),AllocFactorMatrix,(J$4+1),FALSE)*$E1498</f>
        <v>27705.481082396418</v>
      </c>
      <c r="K1495" s="5">
        <f>VLOOKUP(CONCATENATE($F1495," ",$G1495),AllocFactorMatrix,(K$4+1),FALSE)*$E1498</f>
        <v>0</v>
      </c>
      <c r="L1495" s="5">
        <f>VLOOKUP(CONCATENATE($F1495," ",$G1495),AllocFactorMatrix,(L$4+1),FALSE)*$E1498</f>
        <v>0</v>
      </c>
      <c r="M1495" s="5">
        <f t="shared" si="724"/>
        <v>27705.481082396418</v>
      </c>
      <c r="N1495" s="5">
        <f>VLOOKUP(CONCATENATE($F1495," ",$G1495),AllocFactorMatrix,(N$4+1),FALSE)*$E1498</f>
        <v>13848.182439772689</v>
      </c>
      <c r="O1495" s="5">
        <f>VLOOKUP(CONCATENATE($F1495," ",$G1495),AllocFactorMatrix,(O$4+1),FALSE)*$E1498</f>
        <v>0</v>
      </c>
      <c r="P1495" s="5">
        <f>VLOOKUP(CONCATENATE($F1495," ",$G1495),AllocFactorMatrix,(P$4+1),FALSE)*$E1498</f>
        <v>0</v>
      </c>
      <c r="Q1495" s="5">
        <f t="shared" si="728"/>
        <v>0</v>
      </c>
      <c r="R1495" s="5">
        <f t="shared" si="726"/>
        <v>13848.182439772689</v>
      </c>
      <c r="S1495" s="5">
        <f>VLOOKUP(CONCATENATE($F1495," ",$G1495),AllocFactorMatrix,(S$4+1),FALSE)*$E1498</f>
        <v>517.6126354101508</v>
      </c>
      <c r="T1495" s="5">
        <f>VLOOKUP(CONCATENATE($F1495," ",$G1495),AllocFactorMatrix,(T$4+1),FALSE)*$E1498</f>
        <v>0</v>
      </c>
      <c r="U1495" s="5">
        <f>VLOOKUP(CONCATENATE($F1495," ",$G1495),AllocFactorMatrix,(U$4+1),FALSE)*$E1498</f>
        <v>0</v>
      </c>
      <c r="V1495" s="5">
        <f>VLOOKUP(CONCATENATE($F1495," ",$G1495),AllocFactorMatrix,(V$4+1),FALSE)*$E1498</f>
        <v>0</v>
      </c>
      <c r="W1495" s="5">
        <f t="shared" si="731"/>
        <v>517.6126354101508</v>
      </c>
      <c r="X1495" s="5">
        <f>VLOOKUP(CONCATENATE($F1495," ",$G1495),AllocFactorMatrix,(X$4+1),FALSE)*$E1498</f>
        <v>3911.7894557453483</v>
      </c>
      <c r="Y1495" s="5">
        <f>VLOOKUP(CONCATENATE($F1495," ",$G1495),AllocFactorMatrix,(Y$4+1),FALSE)*$E1498</f>
        <v>0</v>
      </c>
      <c r="Z1495" s="5">
        <f t="shared" si="725"/>
        <v>3911.7894557453483</v>
      </c>
      <c r="AA1495" s="5">
        <f>VLOOKUP(CONCATENATE($F1495," ",$G1495),AllocFactorMatrix,(AA$4+1),FALSE)*$E1498</f>
        <v>46.251323288397309</v>
      </c>
      <c r="AB1495" s="5">
        <f>VLOOKUP(CONCATENATE($F1495," ",$G1495),AllocFactorMatrix,(AB$4+1),FALSE)*$E1498</f>
        <v>1423.6023246362058</v>
      </c>
      <c r="AC1495" s="5">
        <f>VLOOKUP(CONCATENATE($F1495," ",$G1495),AllocFactorMatrix,(AC$4+1),FALSE)*$E1498</f>
        <v>295.2040982059446</v>
      </c>
    </row>
    <row r="1496" spans="4:29" hidden="1" outlineLevel="1">
      <c r="E1496" s="48"/>
      <c r="F1496" s="175" t="str">
        <f>F1498</f>
        <v>DIST_OHLINES</v>
      </c>
      <c r="G1496" s="52" t="str">
        <f>$G$13</f>
        <v>ENERGY</v>
      </c>
      <c r="H1496" s="4">
        <f t="shared" si="723"/>
        <v>0</v>
      </c>
      <c r="I1496" s="5">
        <f>VLOOKUP(CONCATENATE($F1496," ",$G1496),AllocFactorMatrix,(I$4+1),FALSE)*$E1498</f>
        <v>0</v>
      </c>
      <c r="J1496" s="5">
        <f>VLOOKUP(CONCATENATE($F1496," ",$G1496),AllocFactorMatrix,(J$4+1),FALSE)*$E1498</f>
        <v>0</v>
      </c>
      <c r="K1496" s="5">
        <f>VLOOKUP(CONCATENATE($F1496," ",$G1496),AllocFactorMatrix,(K$4+1),FALSE)*$E1498</f>
        <v>0</v>
      </c>
      <c r="L1496" s="5">
        <f>VLOOKUP(CONCATENATE($F1496," ",$G1496),AllocFactorMatrix,(L$4+1),FALSE)*$E1498</f>
        <v>0</v>
      </c>
      <c r="M1496" s="5">
        <f t="shared" si="724"/>
        <v>0</v>
      </c>
      <c r="N1496" s="5">
        <f>VLOOKUP(CONCATENATE($F1496," ",$G1496),AllocFactorMatrix,(N$4+1),FALSE)*$E1498</f>
        <v>0</v>
      </c>
      <c r="O1496" s="5">
        <f>VLOOKUP(CONCATENATE($F1496," ",$G1496),AllocFactorMatrix,(O$4+1),FALSE)*$E1498</f>
        <v>0</v>
      </c>
      <c r="P1496" s="5">
        <f>VLOOKUP(CONCATENATE($F1496," ",$G1496),AllocFactorMatrix,(P$4+1),FALSE)*$E1498</f>
        <v>0</v>
      </c>
      <c r="Q1496" s="5">
        <f t="shared" si="728"/>
        <v>0</v>
      </c>
      <c r="R1496" s="5">
        <f t="shared" si="726"/>
        <v>0</v>
      </c>
      <c r="S1496" s="5">
        <f>VLOOKUP(CONCATENATE($F1496," ",$G1496),AllocFactorMatrix,(S$4+1),FALSE)*$E1498</f>
        <v>0</v>
      </c>
      <c r="T1496" s="5">
        <f>VLOOKUP(CONCATENATE($F1496," ",$G1496),AllocFactorMatrix,(T$4+1),FALSE)*$E1498</f>
        <v>0</v>
      </c>
      <c r="U1496" s="5">
        <f>VLOOKUP(CONCATENATE($F1496," ",$G1496),AllocFactorMatrix,(U$4+1),FALSE)*$E1498</f>
        <v>0</v>
      </c>
      <c r="V1496" s="5">
        <f>VLOOKUP(CONCATENATE($F1496," ",$G1496),AllocFactorMatrix,(V$4+1),FALSE)*$E1498</f>
        <v>0</v>
      </c>
      <c r="W1496" s="5">
        <f t="shared" si="731"/>
        <v>0</v>
      </c>
      <c r="X1496" s="5">
        <f>VLOOKUP(CONCATENATE($F1496," ",$G1496),AllocFactorMatrix,(X$4+1),FALSE)*$E1498</f>
        <v>0</v>
      </c>
      <c r="Y1496" s="5">
        <f>VLOOKUP(CONCATENATE($F1496," ",$G1496),AllocFactorMatrix,(Y$4+1),FALSE)*$E1498</f>
        <v>0</v>
      </c>
      <c r="Z1496" s="5">
        <f t="shared" si="725"/>
        <v>0</v>
      </c>
      <c r="AA1496" s="5">
        <f>VLOOKUP(CONCATENATE($F1496," ",$G1496),AllocFactorMatrix,(AA$4+1),FALSE)*$E1498</f>
        <v>0</v>
      </c>
      <c r="AB1496" s="5">
        <f>VLOOKUP(CONCATENATE($F1496," ",$G1496),AllocFactorMatrix,(AB$4+1),FALSE)*$E1498</f>
        <v>0</v>
      </c>
      <c r="AC1496" s="5">
        <f>VLOOKUP(CONCATENATE($F1496," ",$G1496),AllocFactorMatrix,(AC$4+1),FALSE)*$E1498</f>
        <v>0</v>
      </c>
    </row>
    <row r="1497" spans="4:29" hidden="1" outlineLevel="1">
      <c r="E1497" s="48"/>
      <c r="F1497" s="175" t="str">
        <f>F1498</f>
        <v>DIST_OHLINES</v>
      </c>
      <c r="G1497" s="52" t="str">
        <f>$G$14</f>
        <v>CUSTOMER</v>
      </c>
      <c r="H1497" s="4">
        <f t="shared" si="723"/>
        <v>0</v>
      </c>
      <c r="I1497" s="5">
        <f>VLOOKUP(CONCATENATE($F1497," ",$G1497),AllocFactorMatrix,(I$4+1),FALSE)*$E1498</f>
        <v>0</v>
      </c>
      <c r="J1497" s="5">
        <f>VLOOKUP(CONCATENATE($F1497," ",$G1497),AllocFactorMatrix,(J$4+1),FALSE)*$E1498</f>
        <v>0</v>
      </c>
      <c r="K1497" s="5">
        <f>VLOOKUP(CONCATENATE($F1497," ",$G1497),AllocFactorMatrix,(K$4+1),FALSE)*$E1498</f>
        <v>0</v>
      </c>
      <c r="L1497" s="5">
        <f>VLOOKUP(CONCATENATE($F1497," ",$G1497),AllocFactorMatrix,(L$4+1),FALSE)*$E1498</f>
        <v>0</v>
      </c>
      <c r="M1497" s="5">
        <f t="shared" si="724"/>
        <v>0</v>
      </c>
      <c r="N1497" s="5">
        <f>VLOOKUP(CONCATENATE($F1497," ",$G1497),AllocFactorMatrix,(N$4+1),FALSE)*$E1498</f>
        <v>0</v>
      </c>
      <c r="O1497" s="5">
        <f>VLOOKUP(CONCATENATE($F1497," ",$G1497),AllocFactorMatrix,(O$4+1),FALSE)*$E1498</f>
        <v>0</v>
      </c>
      <c r="P1497" s="5">
        <f>VLOOKUP(CONCATENATE($F1497," ",$G1497),AllocFactorMatrix,(P$4+1),FALSE)*$E1498</f>
        <v>0</v>
      </c>
      <c r="Q1497" s="5">
        <f t="shared" si="728"/>
        <v>0</v>
      </c>
      <c r="R1497" s="5">
        <f t="shared" si="726"/>
        <v>0</v>
      </c>
      <c r="S1497" s="5">
        <f>VLOOKUP(CONCATENATE($F1497," ",$G1497),AllocFactorMatrix,(S$4+1),FALSE)*$E1498</f>
        <v>0</v>
      </c>
      <c r="T1497" s="5">
        <f>VLOOKUP(CONCATENATE($F1497," ",$G1497),AllocFactorMatrix,(T$4+1),FALSE)*$E1498</f>
        <v>0</v>
      </c>
      <c r="U1497" s="5">
        <f>VLOOKUP(CONCATENATE($F1497," ",$G1497),AllocFactorMatrix,(U$4+1),FALSE)*$E1498</f>
        <v>0</v>
      </c>
      <c r="V1497" s="5">
        <f>VLOOKUP(CONCATENATE($F1497," ",$G1497),AllocFactorMatrix,(V$4+1),FALSE)*$E1498</f>
        <v>0</v>
      </c>
      <c r="W1497" s="5">
        <f t="shared" si="731"/>
        <v>0</v>
      </c>
      <c r="X1497" s="5">
        <f>VLOOKUP(CONCATENATE($F1497," ",$G1497),AllocFactorMatrix,(X$4+1),FALSE)*$E1498</f>
        <v>0</v>
      </c>
      <c r="Y1497" s="5">
        <f>VLOOKUP(CONCATENATE($F1497," ",$G1497),AllocFactorMatrix,(Y$4+1),FALSE)*$E1498</f>
        <v>0</v>
      </c>
      <c r="Z1497" s="5">
        <f t="shared" si="725"/>
        <v>0</v>
      </c>
      <c r="AA1497" s="5">
        <f>VLOOKUP(CONCATENATE($F1497," ",$G1497),AllocFactorMatrix,(AA$4+1),FALSE)*$E1498</f>
        <v>0</v>
      </c>
      <c r="AB1497" s="5">
        <f>VLOOKUP(CONCATENATE($F1497," ",$G1497),AllocFactorMatrix,(AB$4+1),FALSE)*$E1498</f>
        <v>0</v>
      </c>
      <c r="AC1497" s="5">
        <f>VLOOKUP(CONCATENATE($F1497," ",$G1497),AllocFactorMatrix,(AC$4+1),FALSE)*$E1498</f>
        <v>0</v>
      </c>
    </row>
    <row r="1498" spans="4:29" collapsed="1">
      <c r="D1498" s="52" t="s">
        <v>102</v>
      </c>
      <c r="E1498" s="58">
        <v>1130565</v>
      </c>
      <c r="F1498" s="93" t="s">
        <v>60</v>
      </c>
      <c r="G1498" s="52" t="str">
        <f>$G$15</f>
        <v>TOTAL</v>
      </c>
      <c r="H1498" s="4">
        <f t="shared" si="723"/>
        <v>1130565.0000000002</v>
      </c>
      <c r="I1498" s="5">
        <f>VLOOKUP(CONCATENATE($F1498," ",$G1498),AllocFactorMatrix,(I$4+1),FALSE)*$E1498</f>
        <v>756464.80127639615</v>
      </c>
      <c r="J1498" s="5">
        <f>VLOOKUP(CONCATENATE($F1498," ",$G1498),AllocFactorMatrix,(J$4+1),FALSE)*$E1498</f>
        <v>172591.11583007089</v>
      </c>
      <c r="K1498" s="5">
        <f>VLOOKUP(CONCATENATE($F1498," ",$G1498),AllocFactorMatrix,(K$4+1),FALSE)*$E1498</f>
        <v>2023.7264511604405</v>
      </c>
      <c r="L1498" s="5">
        <f>VLOOKUP(CONCATENATE($F1498," ",$G1498),AllocFactorMatrix,(L$4+1),FALSE)*$E1498</f>
        <v>0</v>
      </c>
      <c r="M1498" s="5">
        <f t="shared" si="724"/>
        <v>174614.84228123134</v>
      </c>
      <c r="N1498" s="5">
        <f>VLOOKUP(CONCATENATE($F1498," ",$G1498),AllocFactorMatrix,(N$4+1),FALSE)*$E1498</f>
        <v>97957.135613867635</v>
      </c>
      <c r="O1498" s="5">
        <f>VLOOKUP(CONCATENATE($F1498," ",$G1498),AllocFactorMatrix,(O$4+1),FALSE)*$E1498</f>
        <v>15112.628676429775</v>
      </c>
      <c r="P1498" s="5">
        <f>VLOOKUP(CONCATENATE($F1498," ",$G1498),AllocFactorMatrix,(P$4+1),FALSE)*$E1498</f>
        <v>0</v>
      </c>
      <c r="Q1498" s="5">
        <f t="shared" si="728"/>
        <v>0</v>
      </c>
      <c r="R1498" s="5">
        <f t="shared" si="726"/>
        <v>113069.7642902974</v>
      </c>
      <c r="S1498" s="5">
        <f>VLOOKUP(CONCATENATE($F1498," ",$G1498),AllocFactorMatrix,(S$4+1),FALSE)*$E1498</f>
        <v>4320.7467420146686</v>
      </c>
      <c r="T1498" s="5">
        <f>VLOOKUP(CONCATENATE($F1498," ",$G1498),AllocFactorMatrix,(T$4+1),FALSE)*$E1498</f>
        <v>52589.216687879052</v>
      </c>
      <c r="U1498" s="5">
        <f>VLOOKUP(CONCATENATE($F1498," ",$G1498),AllocFactorMatrix,(U$4+1),FALSE)*$E1498</f>
        <v>0</v>
      </c>
      <c r="V1498" s="5">
        <f>VLOOKUP(CONCATENATE($F1498," ",$G1498),AllocFactorMatrix,(V$4+1),FALSE)*$E1498</f>
        <v>0</v>
      </c>
      <c r="W1498" s="5">
        <f t="shared" si="731"/>
        <v>56909.963429893724</v>
      </c>
      <c r="X1498" s="5">
        <f>VLOOKUP(CONCATENATE($F1498," ",$G1498),AllocFactorMatrix,(X$4+1),FALSE)*$E1498</f>
        <v>26973.769423128233</v>
      </c>
      <c r="Y1498" s="5">
        <f>VLOOKUP(CONCATENATE($F1498," ",$G1498),AllocFactorMatrix,(Y$4+1),FALSE)*$E1498</f>
        <v>462.89030691031979</v>
      </c>
      <c r="Z1498" s="5">
        <f t="shared" si="725"/>
        <v>27436.659730038551</v>
      </c>
      <c r="AA1498" s="5">
        <f>VLOOKUP(CONCATENATE($F1498," ",$G1498),AllocFactorMatrix,(AA$4+1),FALSE)*$E1498</f>
        <v>350.16256930108591</v>
      </c>
      <c r="AB1498" s="5">
        <f>VLOOKUP(CONCATENATE($F1498," ",$G1498),AllocFactorMatrix,(AB$4+1),FALSE)*$E1498</f>
        <v>1423.6023246362058</v>
      </c>
      <c r="AC1498" s="5">
        <f>VLOOKUP(CONCATENATE($F1498," ",$G1498),AllocFactorMatrix,(AC$4+1),FALSE)*$E1498</f>
        <v>295.2040982059446</v>
      </c>
    </row>
    <row r="1499" spans="4:29" hidden="1" outlineLevel="1">
      <c r="E1499" s="48"/>
      <c r="F1499" s="175" t="str">
        <f>F1506</f>
        <v>DIST_UGLINES</v>
      </c>
      <c r="G1499" s="52" t="str">
        <f>$G$8</f>
        <v>PRODUCTION</v>
      </c>
      <c r="H1499" s="4">
        <f t="shared" ref="H1499:H1530" si="732">SUBTOTAL(9,I1499:AC1499)</f>
        <v>0</v>
      </c>
      <c r="I1499" s="5">
        <f>VLOOKUP(CONCATENATE($F1499," ",$G1499),AllocFactorMatrix,(I$4+1),FALSE)*$E1506</f>
        <v>0</v>
      </c>
      <c r="J1499" s="5">
        <f>VLOOKUP(CONCATENATE($F1499," ",$G1499),AllocFactorMatrix,(J$4+1),FALSE)*$E1506</f>
        <v>0</v>
      </c>
      <c r="K1499" s="5">
        <f>VLOOKUP(CONCATENATE($F1499," ",$G1499),AllocFactorMatrix,(K$4+1),FALSE)*$E1506</f>
        <v>0</v>
      </c>
      <c r="L1499" s="5">
        <f>VLOOKUP(CONCATENATE($F1499," ",$G1499),AllocFactorMatrix,(L$4+1),FALSE)*$E1506</f>
        <v>0</v>
      </c>
      <c r="M1499" s="5">
        <f t="shared" si="724"/>
        <v>0</v>
      </c>
      <c r="N1499" s="5">
        <f>VLOOKUP(CONCATENATE($F1499," ",$G1499),AllocFactorMatrix,(N$4+1),FALSE)*$E1506</f>
        <v>0</v>
      </c>
      <c r="O1499" s="5">
        <f>VLOOKUP(CONCATENATE($F1499," ",$G1499),AllocFactorMatrix,(O$4+1),FALSE)*$E1506</f>
        <v>0</v>
      </c>
      <c r="P1499" s="5">
        <f>VLOOKUP(CONCATENATE($F1499," ",$G1499),AllocFactorMatrix,(P$4+1),FALSE)*$E1506</f>
        <v>0</v>
      </c>
      <c r="Q1499" s="5">
        <f t="shared" si="728"/>
        <v>0</v>
      </c>
      <c r="R1499" s="5">
        <f t="shared" si="726"/>
        <v>0</v>
      </c>
      <c r="S1499" s="5">
        <f>VLOOKUP(CONCATENATE($F1499," ",$G1499),AllocFactorMatrix,(S$4+1),FALSE)*$E1506</f>
        <v>0</v>
      </c>
      <c r="T1499" s="5">
        <f>VLOOKUP(CONCATENATE($F1499," ",$G1499),AllocFactorMatrix,(T$4+1),FALSE)*$E1506</f>
        <v>0</v>
      </c>
      <c r="U1499" s="5">
        <f>VLOOKUP(CONCATENATE($F1499," ",$G1499),AllocFactorMatrix,(U$4+1),FALSE)*$E1506</f>
        <v>0</v>
      </c>
      <c r="V1499" s="5">
        <f>VLOOKUP(CONCATENATE($F1499," ",$G1499),AllocFactorMatrix,(V$4+1),FALSE)*$E1506</f>
        <v>0</v>
      </c>
      <c r="W1499" s="5">
        <f>SUBTOTAL(9,S1499:V1499)</f>
        <v>0</v>
      </c>
      <c r="X1499" s="5">
        <f>VLOOKUP(CONCATENATE($F1499," ",$G1499),AllocFactorMatrix,(X$4+1),FALSE)*$E1506</f>
        <v>0</v>
      </c>
      <c r="Y1499" s="5">
        <f>VLOOKUP(CONCATENATE($F1499," ",$G1499),AllocFactorMatrix,(Y$4+1),FALSE)*$E1506</f>
        <v>0</v>
      </c>
      <c r="Z1499" s="5">
        <f t="shared" ref="Z1499:Z1530" si="733">SUBTOTAL(9,X1499:Y1499)</f>
        <v>0</v>
      </c>
      <c r="AA1499" s="5">
        <f>VLOOKUP(CONCATENATE($F1499," ",$G1499),AllocFactorMatrix,(AA$4+1),FALSE)*$E1506</f>
        <v>0</v>
      </c>
      <c r="AB1499" s="5">
        <f>VLOOKUP(CONCATENATE($F1499," ",$G1499),AllocFactorMatrix,(AB$4+1),FALSE)*$E1506</f>
        <v>0</v>
      </c>
      <c r="AC1499" s="5">
        <f>VLOOKUP(CONCATENATE($F1499," ",$G1499),AllocFactorMatrix,(AC$4+1),FALSE)*$E1506</f>
        <v>0</v>
      </c>
    </row>
    <row r="1500" spans="4:29" hidden="1" outlineLevel="1">
      <c r="E1500" s="48"/>
      <c r="F1500" s="175" t="str">
        <f>F1506</f>
        <v>DIST_UGLINES</v>
      </c>
      <c r="G1500" s="52" t="str">
        <f>$G$9</f>
        <v>BULKTRAN</v>
      </c>
      <c r="H1500" s="4">
        <f t="shared" si="732"/>
        <v>0</v>
      </c>
      <c r="I1500" s="5">
        <f>VLOOKUP(CONCATENATE($F1500," ",$G1500),AllocFactorMatrix,(I$4+1),FALSE)*$E1506</f>
        <v>0</v>
      </c>
      <c r="J1500" s="5">
        <f>VLOOKUP(CONCATENATE($F1500," ",$G1500),AllocFactorMatrix,(J$4+1),FALSE)*$E1506</f>
        <v>0</v>
      </c>
      <c r="K1500" s="5">
        <f>VLOOKUP(CONCATENATE($F1500," ",$G1500),AllocFactorMatrix,(K$4+1),FALSE)*$E1506</f>
        <v>0</v>
      </c>
      <c r="L1500" s="5">
        <f>VLOOKUP(CONCATENATE($F1500," ",$G1500),AllocFactorMatrix,(L$4+1),FALSE)*$E1506</f>
        <v>0</v>
      </c>
      <c r="M1500" s="5">
        <f t="shared" si="724"/>
        <v>0</v>
      </c>
      <c r="N1500" s="5">
        <f>VLOOKUP(CONCATENATE($F1500," ",$G1500),AllocFactorMatrix,(N$4+1),FALSE)*$E1506</f>
        <v>0</v>
      </c>
      <c r="O1500" s="5">
        <f>VLOOKUP(CONCATENATE($F1500," ",$G1500),AllocFactorMatrix,(O$4+1),FALSE)*$E1506</f>
        <v>0</v>
      </c>
      <c r="P1500" s="5">
        <f>VLOOKUP(CONCATENATE($F1500," ",$G1500),AllocFactorMatrix,(P$4+1),FALSE)*$E1506</f>
        <v>0</v>
      </c>
      <c r="Q1500" s="5">
        <f t="shared" si="728"/>
        <v>0</v>
      </c>
      <c r="R1500" s="5">
        <f t="shared" si="726"/>
        <v>0</v>
      </c>
      <c r="S1500" s="5">
        <f>VLOOKUP(CONCATENATE($F1500," ",$G1500),AllocFactorMatrix,(S$4+1),FALSE)*$E1506</f>
        <v>0</v>
      </c>
      <c r="T1500" s="5">
        <f>VLOOKUP(CONCATENATE($F1500," ",$G1500),AllocFactorMatrix,(T$4+1),FALSE)*$E1506</f>
        <v>0</v>
      </c>
      <c r="U1500" s="5">
        <f>VLOOKUP(CONCATENATE($F1500," ",$G1500),AllocFactorMatrix,(U$4+1),FALSE)*$E1506</f>
        <v>0</v>
      </c>
      <c r="V1500" s="5">
        <f>VLOOKUP(CONCATENATE($F1500," ",$G1500),AllocFactorMatrix,(V$4+1),FALSE)*$E1506</f>
        <v>0</v>
      </c>
      <c r="W1500" s="5">
        <f t="shared" ref="W1500:W1506" si="734">SUBTOTAL(9,S1500:V1500)</f>
        <v>0</v>
      </c>
      <c r="X1500" s="5">
        <f>VLOOKUP(CONCATENATE($F1500," ",$G1500),AllocFactorMatrix,(X$4+1),FALSE)*$E1506</f>
        <v>0</v>
      </c>
      <c r="Y1500" s="5">
        <f>VLOOKUP(CONCATENATE($F1500," ",$G1500),AllocFactorMatrix,(Y$4+1),FALSE)*$E1506</f>
        <v>0</v>
      </c>
      <c r="Z1500" s="5">
        <f t="shared" si="733"/>
        <v>0</v>
      </c>
      <c r="AA1500" s="5">
        <f>VLOOKUP(CONCATENATE($F1500," ",$G1500),AllocFactorMatrix,(AA$4+1),FALSE)*$E1506</f>
        <v>0</v>
      </c>
      <c r="AB1500" s="5">
        <f>VLOOKUP(CONCATENATE($F1500," ",$G1500),AllocFactorMatrix,(AB$4+1),FALSE)*$E1506</f>
        <v>0</v>
      </c>
      <c r="AC1500" s="5">
        <f>VLOOKUP(CONCATENATE($F1500," ",$G1500),AllocFactorMatrix,(AC$4+1),FALSE)*$E1506</f>
        <v>0</v>
      </c>
    </row>
    <row r="1501" spans="4:29" hidden="1" outlineLevel="1">
      <c r="E1501" s="48"/>
      <c r="F1501" s="175" t="str">
        <f>F1506</f>
        <v>DIST_UGLINES</v>
      </c>
      <c r="G1501" s="52" t="str">
        <f>$G$10</f>
        <v>SUBTRAN</v>
      </c>
      <c r="H1501" s="4">
        <f t="shared" si="732"/>
        <v>0</v>
      </c>
      <c r="I1501" s="5">
        <f>VLOOKUP(CONCATENATE($F1501," ",$G1501),AllocFactorMatrix,(I$4+1),FALSE)*$E1506</f>
        <v>0</v>
      </c>
      <c r="J1501" s="5">
        <f>VLOOKUP(CONCATENATE($F1501," ",$G1501),AllocFactorMatrix,(J$4+1),FALSE)*$E1506</f>
        <v>0</v>
      </c>
      <c r="K1501" s="5">
        <f>VLOOKUP(CONCATENATE($F1501," ",$G1501),AllocFactorMatrix,(K$4+1),FALSE)*$E1506</f>
        <v>0</v>
      </c>
      <c r="L1501" s="5">
        <f>VLOOKUP(CONCATENATE($F1501," ",$G1501),AllocFactorMatrix,(L$4+1),FALSE)*$E1506</f>
        <v>0</v>
      </c>
      <c r="M1501" s="5">
        <f t="shared" si="724"/>
        <v>0</v>
      </c>
      <c r="N1501" s="5">
        <f>VLOOKUP(CONCATENATE($F1501," ",$G1501),AllocFactorMatrix,(N$4+1),FALSE)*$E1506</f>
        <v>0</v>
      </c>
      <c r="O1501" s="5">
        <f>VLOOKUP(CONCATENATE($F1501," ",$G1501),AllocFactorMatrix,(O$4+1),FALSE)*$E1506</f>
        <v>0</v>
      </c>
      <c r="P1501" s="5">
        <f>VLOOKUP(CONCATENATE($F1501," ",$G1501),AllocFactorMatrix,(P$4+1),FALSE)*$E1506</f>
        <v>0</v>
      </c>
      <c r="Q1501" s="5">
        <f t="shared" si="728"/>
        <v>0</v>
      </c>
      <c r="R1501" s="5">
        <f t="shared" si="726"/>
        <v>0</v>
      </c>
      <c r="S1501" s="5">
        <f>VLOOKUP(CONCATENATE($F1501," ",$G1501),AllocFactorMatrix,(S$4+1),FALSE)*$E1506</f>
        <v>0</v>
      </c>
      <c r="T1501" s="5">
        <f>VLOOKUP(CONCATENATE($F1501," ",$G1501),AllocFactorMatrix,(T$4+1),FALSE)*$E1506</f>
        <v>0</v>
      </c>
      <c r="U1501" s="5">
        <f>VLOOKUP(CONCATENATE($F1501," ",$G1501),AllocFactorMatrix,(U$4+1),FALSE)*$E1506</f>
        <v>0</v>
      </c>
      <c r="V1501" s="5">
        <f>VLOOKUP(CONCATENATE($F1501," ",$G1501),AllocFactorMatrix,(V$4+1),FALSE)*$E1506</f>
        <v>0</v>
      </c>
      <c r="W1501" s="5">
        <f t="shared" si="734"/>
        <v>0</v>
      </c>
      <c r="X1501" s="5">
        <f>VLOOKUP(CONCATENATE($F1501," ",$G1501),AllocFactorMatrix,(X$4+1),FALSE)*$E1506</f>
        <v>0</v>
      </c>
      <c r="Y1501" s="5">
        <f>VLOOKUP(CONCATENATE($F1501," ",$G1501),AllocFactorMatrix,(Y$4+1),FALSE)*$E1506</f>
        <v>0</v>
      </c>
      <c r="Z1501" s="5">
        <f t="shared" si="733"/>
        <v>0</v>
      </c>
      <c r="AA1501" s="5">
        <f>VLOOKUP(CONCATENATE($F1501," ",$G1501),AllocFactorMatrix,(AA$4+1),FALSE)*$E1506</f>
        <v>0</v>
      </c>
      <c r="AB1501" s="5">
        <f>VLOOKUP(CONCATENATE($F1501," ",$G1501),AllocFactorMatrix,(AB$4+1),FALSE)*$E1506</f>
        <v>0</v>
      </c>
      <c r="AC1501" s="5">
        <f>VLOOKUP(CONCATENATE($F1501," ",$G1501),AllocFactorMatrix,(AC$4+1),FALSE)*$E1506</f>
        <v>0</v>
      </c>
    </row>
    <row r="1502" spans="4:29" hidden="1" outlineLevel="1">
      <c r="E1502" s="48"/>
      <c r="F1502" s="175" t="str">
        <f>F1506</f>
        <v>DIST_UGLINES</v>
      </c>
      <c r="G1502" s="52" t="str">
        <f>$G$11</f>
        <v>DISTPRI</v>
      </c>
      <c r="H1502" s="4">
        <f t="shared" si="732"/>
        <v>106178.72390576875</v>
      </c>
      <c r="I1502" s="5">
        <f>VLOOKUP(CONCATENATE($F1502," ",$G1502),AllocFactorMatrix,(I$4+1),FALSE)*$E1506</f>
        <v>69526.578885535826</v>
      </c>
      <c r="J1502" s="5">
        <f>VLOOKUP(CONCATENATE($F1502," ",$G1502),AllocFactorMatrix,(J$4+1),FALSE)*$E1506</f>
        <v>16271.902944679805</v>
      </c>
      <c r="K1502" s="5">
        <f>VLOOKUP(CONCATENATE($F1502," ",$G1502),AllocFactorMatrix,(K$4+1),FALSE)*$E1506</f>
        <v>227.2818865528871</v>
      </c>
      <c r="L1502" s="5">
        <f>VLOOKUP(CONCATENATE($F1502," ",$G1502),AllocFactorMatrix,(L$4+1),FALSE)*$E1506</f>
        <v>0</v>
      </c>
      <c r="M1502" s="5">
        <f t="shared" si="724"/>
        <v>16499.184831232691</v>
      </c>
      <c r="N1502" s="5">
        <f>VLOOKUP(CONCATENATE($F1502," ",$G1502),AllocFactorMatrix,(N$4+1),FALSE)*$E1506</f>
        <v>9446.1588632371895</v>
      </c>
      <c r="O1502" s="5">
        <f>VLOOKUP(CONCATENATE($F1502," ",$G1502),AllocFactorMatrix,(O$4+1),FALSE)*$E1506</f>
        <v>1697.2781842045054</v>
      </c>
      <c r="P1502" s="5">
        <f>VLOOKUP(CONCATENATE($F1502," ",$G1502),AllocFactorMatrix,(P$4+1),FALSE)*$E1506</f>
        <v>0</v>
      </c>
      <c r="Q1502" s="5">
        <f t="shared" si="728"/>
        <v>0</v>
      </c>
      <c r="R1502" s="5">
        <f t="shared" si="726"/>
        <v>11143.437047441696</v>
      </c>
      <c r="S1502" s="5">
        <f>VLOOKUP(CONCATENATE($F1502," ",$G1502),AllocFactorMatrix,(S$4+1),FALSE)*$E1506</f>
        <v>427.12467095888911</v>
      </c>
      <c r="T1502" s="5">
        <f>VLOOKUP(CONCATENATE($F1502," ",$G1502),AllocFactorMatrix,(T$4+1),FALSE)*$E1506</f>
        <v>5906.2213543267681</v>
      </c>
      <c r="U1502" s="5">
        <f>VLOOKUP(CONCATENATE($F1502," ",$G1502),AllocFactorMatrix,(U$4+1),FALSE)*$E1506</f>
        <v>0</v>
      </c>
      <c r="V1502" s="5">
        <f>VLOOKUP(CONCATENATE($F1502," ",$G1502),AllocFactorMatrix,(V$4+1),FALSE)*$E1506</f>
        <v>0</v>
      </c>
      <c r="W1502" s="5">
        <f t="shared" si="734"/>
        <v>6333.3460252856576</v>
      </c>
      <c r="X1502" s="5">
        <f>VLOOKUP(CONCATENATE($F1502," ",$G1502),AllocFactorMatrix,(X$4+1),FALSE)*$E1506</f>
        <v>2590.0587066132689</v>
      </c>
      <c r="Y1502" s="5">
        <f>VLOOKUP(CONCATENATE($F1502," ",$G1502),AllocFactorMatrix,(Y$4+1),FALSE)*$E1506</f>
        <v>51.986562789301416</v>
      </c>
      <c r="Z1502" s="5">
        <f t="shared" si="733"/>
        <v>2642.0452694025703</v>
      </c>
      <c r="AA1502" s="5">
        <f>VLOOKUP(CONCATENATE($F1502," ",$G1502),AllocFactorMatrix,(AA$4+1),FALSE)*$E1506</f>
        <v>34.131846870309204</v>
      </c>
      <c r="AB1502" s="5">
        <f>VLOOKUP(CONCATENATE($F1502," ",$G1502),AllocFactorMatrix,(AB$4+1),FALSE)*$E1506</f>
        <v>0</v>
      </c>
      <c r="AC1502" s="5">
        <f>VLOOKUP(CONCATENATE($F1502," ",$G1502),AllocFactorMatrix,(AC$4+1),FALSE)*$E1506</f>
        <v>0</v>
      </c>
    </row>
    <row r="1503" spans="4:29" hidden="1" outlineLevel="1">
      <c r="E1503" s="48"/>
      <c r="F1503" s="175" t="str">
        <f>F1506</f>
        <v>DIST_UGLINES</v>
      </c>
      <c r="G1503" s="52" t="str">
        <f>$G$12</f>
        <v>DISTSEC</v>
      </c>
      <c r="H1503" s="4">
        <f t="shared" si="732"/>
        <v>23628.27609423126</v>
      </c>
      <c r="I1503" s="5">
        <f>VLOOKUP(CONCATENATE($F1503," ",$G1503),AllocFactorMatrix,(I$4+1),FALSE)*$E1506</f>
        <v>17534.663816660781</v>
      </c>
      <c r="J1503" s="5">
        <f>VLOOKUP(CONCATENATE($F1503," ",$G1503),AllocFactorMatrix,(J$4+1),FALSE)*$E1506</f>
        <v>3535.7716241272174</v>
      </c>
      <c r="K1503" s="5">
        <f>VLOOKUP(CONCATENATE($F1503," ",$G1503),AllocFactorMatrix,(K$4+1),FALSE)*$E1506</f>
        <v>0</v>
      </c>
      <c r="L1503" s="5">
        <f>VLOOKUP(CONCATENATE($F1503," ",$G1503),AllocFactorMatrix,(L$4+1),FALSE)*$E1506</f>
        <v>0</v>
      </c>
      <c r="M1503" s="5">
        <f t="shared" si="724"/>
        <v>3535.7716241272174</v>
      </c>
      <c r="N1503" s="5">
        <f>VLOOKUP(CONCATENATE($F1503," ",$G1503),AllocFactorMatrix,(N$4+1),FALSE)*$E1506</f>
        <v>1767.3041074676003</v>
      </c>
      <c r="O1503" s="5">
        <f>VLOOKUP(CONCATENATE($F1503," ",$G1503),AllocFactorMatrix,(O$4+1),FALSE)*$E1506</f>
        <v>0</v>
      </c>
      <c r="P1503" s="5">
        <f>VLOOKUP(CONCATENATE($F1503," ",$G1503),AllocFactorMatrix,(P$4+1),FALSE)*$E1506</f>
        <v>0</v>
      </c>
      <c r="Q1503" s="5">
        <f t="shared" si="728"/>
        <v>0</v>
      </c>
      <c r="R1503" s="5">
        <f t="shared" si="726"/>
        <v>1767.3041074676003</v>
      </c>
      <c r="S1503" s="5">
        <f>VLOOKUP(CONCATENATE($F1503," ",$G1503),AllocFactorMatrix,(S$4+1),FALSE)*$E1506</f>
        <v>66.057689564386223</v>
      </c>
      <c r="T1503" s="5">
        <f>VLOOKUP(CONCATENATE($F1503," ",$G1503),AllocFactorMatrix,(T$4+1),FALSE)*$E1506</f>
        <v>0</v>
      </c>
      <c r="U1503" s="5">
        <f>VLOOKUP(CONCATENATE($F1503," ",$G1503),AllocFactorMatrix,(U$4+1),FALSE)*$E1506</f>
        <v>0</v>
      </c>
      <c r="V1503" s="5">
        <f>VLOOKUP(CONCATENATE($F1503," ",$G1503),AllocFactorMatrix,(V$4+1),FALSE)*$E1506</f>
        <v>0</v>
      </c>
      <c r="W1503" s="5">
        <f t="shared" si="734"/>
        <v>66.057689564386223</v>
      </c>
      <c r="X1503" s="5">
        <f>VLOOKUP(CONCATENATE($F1503," ",$G1503),AllocFactorMatrix,(X$4+1),FALSE)*$E1506</f>
        <v>499.22230608630548</v>
      </c>
      <c r="Y1503" s="5">
        <f>VLOOKUP(CONCATENATE($F1503," ",$G1503),AllocFactorMatrix,(Y$4+1),FALSE)*$E1506</f>
        <v>0</v>
      </c>
      <c r="Z1503" s="5">
        <f t="shared" si="733"/>
        <v>499.22230608630548</v>
      </c>
      <c r="AA1503" s="5">
        <f>VLOOKUP(CONCATENATE($F1503," ",$G1503),AllocFactorMatrix,(AA$4+1),FALSE)*$E1506</f>
        <v>5.9025907536164848</v>
      </c>
      <c r="AB1503" s="5">
        <f>VLOOKUP(CONCATENATE($F1503," ",$G1503),AllocFactorMatrix,(AB$4+1),FALSE)*$E1506</f>
        <v>181.68003250044478</v>
      </c>
      <c r="AC1503" s="5">
        <f>VLOOKUP(CONCATENATE($F1503," ",$G1503),AllocFactorMatrix,(AC$4+1),FALSE)*$E1506</f>
        <v>37.67392707090869</v>
      </c>
    </row>
    <row r="1504" spans="4:29" hidden="1" outlineLevel="1">
      <c r="E1504" s="48"/>
      <c r="F1504" s="175" t="str">
        <f>F1506</f>
        <v>DIST_UGLINES</v>
      </c>
      <c r="G1504" s="52" t="str">
        <f>$G$13</f>
        <v>ENERGY</v>
      </c>
      <c r="H1504" s="4">
        <f t="shared" si="732"/>
        <v>0</v>
      </c>
      <c r="I1504" s="5">
        <f>VLOOKUP(CONCATENATE($F1504," ",$G1504),AllocFactorMatrix,(I$4+1),FALSE)*$E1506</f>
        <v>0</v>
      </c>
      <c r="J1504" s="5">
        <f>VLOOKUP(CONCATENATE($F1504," ",$G1504),AllocFactorMatrix,(J$4+1),FALSE)*$E1506</f>
        <v>0</v>
      </c>
      <c r="K1504" s="5">
        <f>VLOOKUP(CONCATENATE($F1504," ",$G1504),AllocFactorMatrix,(K$4+1),FALSE)*$E1506</f>
        <v>0</v>
      </c>
      <c r="L1504" s="5">
        <f>VLOOKUP(CONCATENATE($F1504," ",$G1504),AllocFactorMatrix,(L$4+1),FALSE)*$E1506</f>
        <v>0</v>
      </c>
      <c r="M1504" s="5">
        <f t="shared" si="724"/>
        <v>0</v>
      </c>
      <c r="N1504" s="5">
        <f>VLOOKUP(CONCATENATE($F1504," ",$G1504),AllocFactorMatrix,(N$4+1),FALSE)*$E1506</f>
        <v>0</v>
      </c>
      <c r="O1504" s="5">
        <f>VLOOKUP(CONCATENATE($F1504," ",$G1504),AllocFactorMatrix,(O$4+1),FALSE)*$E1506</f>
        <v>0</v>
      </c>
      <c r="P1504" s="5">
        <f>VLOOKUP(CONCATENATE($F1504," ",$G1504),AllocFactorMatrix,(P$4+1),FALSE)*$E1506</f>
        <v>0</v>
      </c>
      <c r="Q1504" s="5">
        <f t="shared" si="728"/>
        <v>0</v>
      </c>
      <c r="R1504" s="5">
        <f t="shared" si="726"/>
        <v>0</v>
      </c>
      <c r="S1504" s="5">
        <f>VLOOKUP(CONCATENATE($F1504," ",$G1504),AllocFactorMatrix,(S$4+1),FALSE)*$E1506</f>
        <v>0</v>
      </c>
      <c r="T1504" s="5">
        <f>VLOOKUP(CONCATENATE($F1504," ",$G1504),AllocFactorMatrix,(T$4+1),FALSE)*$E1506</f>
        <v>0</v>
      </c>
      <c r="U1504" s="5">
        <f>VLOOKUP(CONCATENATE($F1504," ",$G1504),AllocFactorMatrix,(U$4+1),FALSE)*$E1506</f>
        <v>0</v>
      </c>
      <c r="V1504" s="5">
        <f>VLOOKUP(CONCATENATE($F1504," ",$G1504),AllocFactorMatrix,(V$4+1),FALSE)*$E1506</f>
        <v>0</v>
      </c>
      <c r="W1504" s="5">
        <f t="shared" si="734"/>
        <v>0</v>
      </c>
      <c r="X1504" s="5">
        <f>VLOOKUP(CONCATENATE($F1504," ",$G1504),AllocFactorMatrix,(X$4+1),FALSE)*$E1506</f>
        <v>0</v>
      </c>
      <c r="Y1504" s="5">
        <f>VLOOKUP(CONCATENATE($F1504," ",$G1504),AllocFactorMatrix,(Y$4+1),FALSE)*$E1506</f>
        <v>0</v>
      </c>
      <c r="Z1504" s="5">
        <f t="shared" si="733"/>
        <v>0</v>
      </c>
      <c r="AA1504" s="5">
        <f>VLOOKUP(CONCATENATE($F1504," ",$G1504),AllocFactorMatrix,(AA$4+1),FALSE)*$E1506</f>
        <v>0</v>
      </c>
      <c r="AB1504" s="5">
        <f>VLOOKUP(CONCATENATE($F1504," ",$G1504),AllocFactorMatrix,(AB$4+1),FALSE)*$E1506</f>
        <v>0</v>
      </c>
      <c r="AC1504" s="5">
        <f>VLOOKUP(CONCATENATE($F1504," ",$G1504),AllocFactorMatrix,(AC$4+1),FALSE)*$E1506</f>
        <v>0</v>
      </c>
    </row>
    <row r="1505" spans="4:29" hidden="1" outlineLevel="1">
      <c r="E1505" s="48"/>
      <c r="F1505" s="175" t="str">
        <f>F1506</f>
        <v>DIST_UGLINES</v>
      </c>
      <c r="G1505" s="52" t="str">
        <f>$G$14</f>
        <v>CUSTOMER</v>
      </c>
      <c r="H1505" s="4">
        <f t="shared" si="732"/>
        <v>0</v>
      </c>
      <c r="I1505" s="5">
        <f>VLOOKUP(CONCATENATE($F1505," ",$G1505),AllocFactorMatrix,(I$4+1),FALSE)*$E1506</f>
        <v>0</v>
      </c>
      <c r="J1505" s="5">
        <f>VLOOKUP(CONCATENATE($F1505," ",$G1505),AllocFactorMatrix,(J$4+1),FALSE)*$E1506</f>
        <v>0</v>
      </c>
      <c r="K1505" s="5">
        <f>VLOOKUP(CONCATENATE($F1505," ",$G1505),AllocFactorMatrix,(K$4+1),FALSE)*$E1506</f>
        <v>0</v>
      </c>
      <c r="L1505" s="5">
        <f>VLOOKUP(CONCATENATE($F1505," ",$G1505),AllocFactorMatrix,(L$4+1),FALSE)*$E1506</f>
        <v>0</v>
      </c>
      <c r="M1505" s="5">
        <f t="shared" si="724"/>
        <v>0</v>
      </c>
      <c r="N1505" s="5">
        <f>VLOOKUP(CONCATENATE($F1505," ",$G1505),AllocFactorMatrix,(N$4+1),FALSE)*$E1506</f>
        <v>0</v>
      </c>
      <c r="O1505" s="5">
        <f>VLOOKUP(CONCATENATE($F1505," ",$G1505),AllocFactorMatrix,(O$4+1),FALSE)*$E1506</f>
        <v>0</v>
      </c>
      <c r="P1505" s="5">
        <f>VLOOKUP(CONCATENATE($F1505," ",$G1505),AllocFactorMatrix,(P$4+1),FALSE)*$E1506</f>
        <v>0</v>
      </c>
      <c r="Q1505" s="5">
        <f t="shared" si="728"/>
        <v>0</v>
      </c>
      <c r="R1505" s="5">
        <f t="shared" si="726"/>
        <v>0</v>
      </c>
      <c r="S1505" s="5">
        <f>VLOOKUP(CONCATENATE($F1505," ",$G1505),AllocFactorMatrix,(S$4+1),FALSE)*$E1506</f>
        <v>0</v>
      </c>
      <c r="T1505" s="5">
        <f>VLOOKUP(CONCATENATE($F1505," ",$G1505),AllocFactorMatrix,(T$4+1),FALSE)*$E1506</f>
        <v>0</v>
      </c>
      <c r="U1505" s="5">
        <f>VLOOKUP(CONCATENATE($F1505," ",$G1505),AllocFactorMatrix,(U$4+1),FALSE)*$E1506</f>
        <v>0</v>
      </c>
      <c r="V1505" s="5">
        <f>VLOOKUP(CONCATENATE($F1505," ",$G1505),AllocFactorMatrix,(V$4+1),FALSE)*$E1506</f>
        <v>0</v>
      </c>
      <c r="W1505" s="5">
        <f t="shared" si="734"/>
        <v>0</v>
      </c>
      <c r="X1505" s="5">
        <f>VLOOKUP(CONCATENATE($F1505," ",$G1505),AllocFactorMatrix,(X$4+1),FALSE)*$E1506</f>
        <v>0</v>
      </c>
      <c r="Y1505" s="5">
        <f>VLOOKUP(CONCATENATE($F1505," ",$G1505),AllocFactorMatrix,(Y$4+1),FALSE)*$E1506</f>
        <v>0</v>
      </c>
      <c r="Z1505" s="5">
        <f t="shared" si="733"/>
        <v>0</v>
      </c>
      <c r="AA1505" s="5">
        <f>VLOOKUP(CONCATENATE($F1505," ",$G1505),AllocFactorMatrix,(AA$4+1),FALSE)*$E1506</f>
        <v>0</v>
      </c>
      <c r="AB1505" s="5">
        <f>VLOOKUP(CONCATENATE($F1505," ",$G1505),AllocFactorMatrix,(AB$4+1),FALSE)*$E1506</f>
        <v>0</v>
      </c>
      <c r="AC1505" s="5">
        <f>VLOOKUP(CONCATENATE($F1505," ",$G1505),AllocFactorMatrix,(AC$4+1),FALSE)*$E1506</f>
        <v>0</v>
      </c>
    </row>
    <row r="1506" spans="4:29" collapsed="1">
      <c r="D1506" s="102" t="s">
        <v>521</v>
      </c>
      <c r="E1506" s="58">
        <v>129807</v>
      </c>
      <c r="F1506" s="93" t="s">
        <v>61</v>
      </c>
      <c r="G1506" s="52" t="str">
        <f>$G$15</f>
        <v>TOTAL</v>
      </c>
      <c r="H1506" s="4">
        <f t="shared" si="732"/>
        <v>129807.00000000001</v>
      </c>
      <c r="I1506" s="5">
        <f>VLOOKUP(CONCATENATE($F1506," ",$G1506),AllocFactorMatrix,(I$4+1),FALSE)*$E1506</f>
        <v>87061.242702196614</v>
      </c>
      <c r="J1506" s="5">
        <f>VLOOKUP(CONCATENATE($F1506," ",$G1506),AllocFactorMatrix,(J$4+1),FALSE)*$E1506</f>
        <v>19807.674568807022</v>
      </c>
      <c r="K1506" s="5">
        <f>VLOOKUP(CONCATENATE($F1506," ",$G1506),AllocFactorMatrix,(K$4+1),FALSE)*$E1506</f>
        <v>227.2818865528871</v>
      </c>
      <c r="L1506" s="5">
        <f>VLOOKUP(CONCATENATE($F1506," ",$G1506),AllocFactorMatrix,(L$4+1),FALSE)*$E1506</f>
        <v>0</v>
      </c>
      <c r="M1506" s="5">
        <f t="shared" si="724"/>
        <v>20034.956455359908</v>
      </c>
      <c r="N1506" s="5">
        <f>VLOOKUP(CONCATENATE($F1506," ",$G1506),AllocFactorMatrix,(N$4+1),FALSE)*$E1506</f>
        <v>11213.46297070479</v>
      </c>
      <c r="O1506" s="5">
        <f>VLOOKUP(CONCATENATE($F1506," ",$G1506),AllocFactorMatrix,(O$4+1),FALSE)*$E1506</f>
        <v>1697.2781842045054</v>
      </c>
      <c r="P1506" s="5">
        <f>VLOOKUP(CONCATENATE($F1506," ",$G1506),AllocFactorMatrix,(P$4+1),FALSE)*$E1506</f>
        <v>0</v>
      </c>
      <c r="Q1506" s="5">
        <f t="shared" si="728"/>
        <v>0</v>
      </c>
      <c r="R1506" s="5">
        <f t="shared" si="726"/>
        <v>12910.741154909296</v>
      </c>
      <c r="S1506" s="5">
        <f>VLOOKUP(CONCATENATE($F1506," ",$G1506),AllocFactorMatrix,(S$4+1),FALSE)*$E1506</f>
        <v>493.18236052327535</v>
      </c>
      <c r="T1506" s="5">
        <f>VLOOKUP(CONCATENATE($F1506," ",$G1506),AllocFactorMatrix,(T$4+1),FALSE)*$E1506</f>
        <v>5906.2213543267681</v>
      </c>
      <c r="U1506" s="5">
        <f>VLOOKUP(CONCATENATE($F1506," ",$G1506),AllocFactorMatrix,(U$4+1),FALSE)*$E1506</f>
        <v>0</v>
      </c>
      <c r="V1506" s="5">
        <f>VLOOKUP(CONCATENATE($F1506," ",$G1506),AllocFactorMatrix,(V$4+1),FALSE)*$E1506</f>
        <v>0</v>
      </c>
      <c r="W1506" s="5">
        <f t="shared" si="734"/>
        <v>6399.4037148500438</v>
      </c>
      <c r="X1506" s="5">
        <f>VLOOKUP(CONCATENATE($F1506," ",$G1506),AllocFactorMatrix,(X$4+1),FALSE)*$E1506</f>
        <v>3089.2810126995746</v>
      </c>
      <c r="Y1506" s="5">
        <f>VLOOKUP(CONCATENATE($F1506," ",$G1506),AllocFactorMatrix,(Y$4+1),FALSE)*$E1506</f>
        <v>51.986562789301416</v>
      </c>
      <c r="Z1506" s="5">
        <f t="shared" si="733"/>
        <v>3141.267575488876</v>
      </c>
      <c r="AA1506" s="5">
        <f>VLOOKUP(CONCATENATE($F1506," ",$G1506),AllocFactorMatrix,(AA$4+1),FALSE)*$E1506</f>
        <v>40.034437623925683</v>
      </c>
      <c r="AB1506" s="5">
        <f>VLOOKUP(CONCATENATE($F1506," ",$G1506),AllocFactorMatrix,(AB$4+1),FALSE)*$E1506</f>
        <v>181.68003250044478</v>
      </c>
      <c r="AC1506" s="5">
        <f>VLOOKUP(CONCATENATE($F1506," ",$G1506),AllocFactorMatrix,(AC$4+1),FALSE)*$E1506</f>
        <v>37.67392707090869</v>
      </c>
    </row>
    <row r="1507" spans="4:29" hidden="1" outlineLevel="1">
      <c r="E1507" s="48"/>
      <c r="F1507" s="175" t="str">
        <f>F1514</f>
        <v>DIST_SL</v>
      </c>
      <c r="G1507" s="52" t="str">
        <f>$G$8</f>
        <v>PRODUCTION</v>
      </c>
      <c r="H1507" s="4">
        <f t="shared" si="732"/>
        <v>0</v>
      </c>
      <c r="I1507" s="5">
        <f>VLOOKUP(CONCATENATE($F1507," ",$G1507),AllocFactorMatrix,(I$4+1),FALSE)*$E1514</f>
        <v>0</v>
      </c>
      <c r="J1507" s="5">
        <f>VLOOKUP(CONCATENATE($F1507," ",$G1507),AllocFactorMatrix,(J$4+1),FALSE)*$E1514</f>
        <v>0</v>
      </c>
      <c r="K1507" s="5">
        <f>VLOOKUP(CONCATENATE($F1507," ",$G1507),AllocFactorMatrix,(K$4+1),FALSE)*$E1514</f>
        <v>0</v>
      </c>
      <c r="L1507" s="5">
        <f>VLOOKUP(CONCATENATE($F1507," ",$G1507),AllocFactorMatrix,(L$4+1),FALSE)*$E1514</f>
        <v>0</v>
      </c>
      <c r="M1507" s="5">
        <f t="shared" si="724"/>
        <v>0</v>
      </c>
      <c r="N1507" s="5">
        <f>VLOOKUP(CONCATENATE($F1507," ",$G1507),AllocFactorMatrix,(N$4+1),FALSE)*$E1514</f>
        <v>0</v>
      </c>
      <c r="O1507" s="5">
        <f>VLOOKUP(CONCATENATE($F1507," ",$G1507),AllocFactorMatrix,(O$4+1),FALSE)*$E1514</f>
        <v>0</v>
      </c>
      <c r="P1507" s="5">
        <f>VLOOKUP(CONCATENATE($F1507," ",$G1507),AllocFactorMatrix,(P$4+1),FALSE)*$E1514</f>
        <v>0</v>
      </c>
      <c r="Q1507" s="5">
        <f t="shared" si="728"/>
        <v>0</v>
      </c>
      <c r="R1507" s="5">
        <f t="shared" si="726"/>
        <v>0</v>
      </c>
      <c r="S1507" s="5">
        <f>VLOOKUP(CONCATENATE($F1507," ",$G1507),AllocFactorMatrix,(S$4+1),FALSE)*$E1514</f>
        <v>0</v>
      </c>
      <c r="T1507" s="5">
        <f>VLOOKUP(CONCATENATE($F1507," ",$G1507),AllocFactorMatrix,(T$4+1),FALSE)*$E1514</f>
        <v>0</v>
      </c>
      <c r="U1507" s="5">
        <f>VLOOKUP(CONCATENATE($F1507," ",$G1507),AllocFactorMatrix,(U$4+1),FALSE)*$E1514</f>
        <v>0</v>
      </c>
      <c r="V1507" s="5">
        <f>VLOOKUP(CONCATENATE($F1507," ",$G1507),AllocFactorMatrix,(V$4+1),FALSE)*$E1514</f>
        <v>0</v>
      </c>
      <c r="W1507" s="5">
        <f>SUBTOTAL(9,S1507:V1507)</f>
        <v>0</v>
      </c>
      <c r="X1507" s="5">
        <f>VLOOKUP(CONCATENATE($F1507," ",$G1507),AllocFactorMatrix,(X$4+1),FALSE)*$E1514</f>
        <v>0</v>
      </c>
      <c r="Y1507" s="5">
        <f>VLOOKUP(CONCATENATE($F1507," ",$G1507),AllocFactorMatrix,(Y$4+1),FALSE)*$E1514</f>
        <v>0</v>
      </c>
      <c r="Z1507" s="5">
        <f t="shared" si="733"/>
        <v>0</v>
      </c>
      <c r="AA1507" s="5">
        <f>VLOOKUP(CONCATENATE($F1507," ",$G1507),AllocFactorMatrix,(AA$4+1),FALSE)*$E1514</f>
        <v>0</v>
      </c>
      <c r="AB1507" s="5">
        <f>VLOOKUP(CONCATENATE($F1507," ",$G1507),AllocFactorMatrix,(AB$4+1),FALSE)*$E1514</f>
        <v>0</v>
      </c>
      <c r="AC1507" s="5">
        <f>VLOOKUP(CONCATENATE($F1507," ",$G1507),AllocFactorMatrix,(AC$4+1),FALSE)*$E1514</f>
        <v>0</v>
      </c>
    </row>
    <row r="1508" spans="4:29" hidden="1" outlineLevel="1">
      <c r="E1508" s="48"/>
      <c r="F1508" s="175" t="str">
        <f>F1514</f>
        <v>DIST_SL</v>
      </c>
      <c r="G1508" s="52" t="str">
        <f>$G$9</f>
        <v>BULKTRAN</v>
      </c>
      <c r="H1508" s="4">
        <f t="shared" si="732"/>
        <v>0</v>
      </c>
      <c r="I1508" s="5">
        <f>VLOOKUP(CONCATENATE($F1508," ",$G1508),AllocFactorMatrix,(I$4+1),FALSE)*$E1514</f>
        <v>0</v>
      </c>
      <c r="J1508" s="5">
        <f>VLOOKUP(CONCATENATE($F1508," ",$G1508),AllocFactorMatrix,(J$4+1),FALSE)*$E1514</f>
        <v>0</v>
      </c>
      <c r="K1508" s="5">
        <f>VLOOKUP(CONCATENATE($F1508," ",$G1508),AllocFactorMatrix,(K$4+1),FALSE)*$E1514</f>
        <v>0</v>
      </c>
      <c r="L1508" s="5">
        <f>VLOOKUP(CONCATENATE($F1508," ",$G1508),AllocFactorMatrix,(L$4+1),FALSE)*$E1514</f>
        <v>0</v>
      </c>
      <c r="M1508" s="5">
        <f t="shared" si="724"/>
        <v>0</v>
      </c>
      <c r="N1508" s="5">
        <f>VLOOKUP(CONCATENATE($F1508," ",$G1508),AllocFactorMatrix,(N$4+1),FALSE)*$E1514</f>
        <v>0</v>
      </c>
      <c r="O1508" s="5">
        <f>VLOOKUP(CONCATENATE($F1508," ",$G1508),AllocFactorMatrix,(O$4+1),FALSE)*$E1514</f>
        <v>0</v>
      </c>
      <c r="P1508" s="5">
        <f>VLOOKUP(CONCATENATE($F1508," ",$G1508),AllocFactorMatrix,(P$4+1),FALSE)*$E1514</f>
        <v>0</v>
      </c>
      <c r="Q1508" s="5">
        <f t="shared" si="728"/>
        <v>0</v>
      </c>
      <c r="R1508" s="5">
        <f t="shared" si="726"/>
        <v>0</v>
      </c>
      <c r="S1508" s="5">
        <f>VLOOKUP(CONCATENATE($F1508," ",$G1508),AllocFactorMatrix,(S$4+1),FALSE)*$E1514</f>
        <v>0</v>
      </c>
      <c r="T1508" s="5">
        <f>VLOOKUP(CONCATENATE($F1508," ",$G1508),AllocFactorMatrix,(T$4+1),FALSE)*$E1514</f>
        <v>0</v>
      </c>
      <c r="U1508" s="5">
        <f>VLOOKUP(CONCATENATE($F1508," ",$G1508),AllocFactorMatrix,(U$4+1),FALSE)*$E1514</f>
        <v>0</v>
      </c>
      <c r="V1508" s="5">
        <f>VLOOKUP(CONCATENATE($F1508," ",$G1508),AllocFactorMatrix,(V$4+1),FALSE)*$E1514</f>
        <v>0</v>
      </c>
      <c r="W1508" s="5">
        <f t="shared" ref="W1508:W1514" si="735">SUBTOTAL(9,S1508:V1508)</f>
        <v>0</v>
      </c>
      <c r="X1508" s="5">
        <f>VLOOKUP(CONCATENATE($F1508," ",$G1508),AllocFactorMatrix,(X$4+1),FALSE)*$E1514</f>
        <v>0</v>
      </c>
      <c r="Y1508" s="5">
        <f>VLOOKUP(CONCATENATE($F1508," ",$G1508),AllocFactorMatrix,(Y$4+1),FALSE)*$E1514</f>
        <v>0</v>
      </c>
      <c r="Z1508" s="5">
        <f t="shared" si="733"/>
        <v>0</v>
      </c>
      <c r="AA1508" s="5">
        <f>VLOOKUP(CONCATENATE($F1508," ",$G1508),AllocFactorMatrix,(AA$4+1),FALSE)*$E1514</f>
        <v>0</v>
      </c>
      <c r="AB1508" s="5">
        <f>VLOOKUP(CONCATENATE($F1508," ",$G1508),AllocFactorMatrix,(AB$4+1),FALSE)*$E1514</f>
        <v>0</v>
      </c>
      <c r="AC1508" s="5">
        <f>VLOOKUP(CONCATENATE($F1508," ",$G1508),AllocFactorMatrix,(AC$4+1),FALSE)*$E1514</f>
        <v>0</v>
      </c>
    </row>
    <row r="1509" spans="4:29" hidden="1" outlineLevel="1">
      <c r="E1509" s="48"/>
      <c r="F1509" s="175" t="str">
        <f>F1514</f>
        <v>DIST_SL</v>
      </c>
      <c r="G1509" s="52" t="str">
        <f>$G$10</f>
        <v>SUBTRAN</v>
      </c>
      <c r="H1509" s="4">
        <f t="shared" si="732"/>
        <v>0</v>
      </c>
      <c r="I1509" s="5">
        <f>VLOOKUP(CONCATENATE($F1509," ",$G1509),AllocFactorMatrix,(I$4+1),FALSE)*$E1514</f>
        <v>0</v>
      </c>
      <c r="J1509" s="5">
        <f>VLOOKUP(CONCATENATE($F1509," ",$G1509),AllocFactorMatrix,(J$4+1),FALSE)*$E1514</f>
        <v>0</v>
      </c>
      <c r="K1509" s="5">
        <f>VLOOKUP(CONCATENATE($F1509," ",$G1509),AllocFactorMatrix,(K$4+1),FALSE)*$E1514</f>
        <v>0</v>
      </c>
      <c r="L1509" s="5">
        <f>VLOOKUP(CONCATENATE($F1509," ",$G1509),AllocFactorMatrix,(L$4+1),FALSE)*$E1514</f>
        <v>0</v>
      </c>
      <c r="M1509" s="5">
        <f t="shared" si="724"/>
        <v>0</v>
      </c>
      <c r="N1509" s="5">
        <f>VLOOKUP(CONCATENATE($F1509," ",$G1509),AllocFactorMatrix,(N$4+1),FALSE)*$E1514</f>
        <v>0</v>
      </c>
      <c r="O1509" s="5">
        <f>VLOOKUP(CONCATENATE($F1509," ",$G1509),AllocFactorMatrix,(O$4+1),FALSE)*$E1514</f>
        <v>0</v>
      </c>
      <c r="P1509" s="5">
        <f>VLOOKUP(CONCATENATE($F1509," ",$G1509),AllocFactorMatrix,(P$4+1),FALSE)*$E1514</f>
        <v>0</v>
      </c>
      <c r="Q1509" s="5">
        <f t="shared" si="728"/>
        <v>0</v>
      </c>
      <c r="R1509" s="5">
        <f t="shared" si="726"/>
        <v>0</v>
      </c>
      <c r="S1509" s="5">
        <f>VLOOKUP(CONCATENATE($F1509," ",$G1509),AllocFactorMatrix,(S$4+1),FALSE)*$E1514</f>
        <v>0</v>
      </c>
      <c r="T1509" s="5">
        <f>VLOOKUP(CONCATENATE($F1509," ",$G1509),AllocFactorMatrix,(T$4+1),FALSE)*$E1514</f>
        <v>0</v>
      </c>
      <c r="U1509" s="5">
        <f>VLOOKUP(CONCATENATE($F1509," ",$G1509),AllocFactorMatrix,(U$4+1),FALSE)*$E1514</f>
        <v>0</v>
      </c>
      <c r="V1509" s="5">
        <f>VLOOKUP(CONCATENATE($F1509," ",$G1509),AllocFactorMatrix,(V$4+1),FALSE)*$E1514</f>
        <v>0</v>
      </c>
      <c r="W1509" s="5">
        <f t="shared" si="735"/>
        <v>0</v>
      </c>
      <c r="X1509" s="5">
        <f>VLOOKUP(CONCATENATE($F1509," ",$G1509),AllocFactorMatrix,(X$4+1),FALSE)*$E1514</f>
        <v>0</v>
      </c>
      <c r="Y1509" s="5">
        <f>VLOOKUP(CONCATENATE($F1509," ",$G1509),AllocFactorMatrix,(Y$4+1),FALSE)*$E1514</f>
        <v>0</v>
      </c>
      <c r="Z1509" s="5">
        <f t="shared" si="733"/>
        <v>0</v>
      </c>
      <c r="AA1509" s="5">
        <f>VLOOKUP(CONCATENATE($F1509," ",$G1509),AllocFactorMatrix,(AA$4+1),FALSE)*$E1514</f>
        <v>0</v>
      </c>
      <c r="AB1509" s="5">
        <f>VLOOKUP(CONCATENATE($F1509," ",$G1509),AllocFactorMatrix,(AB$4+1),FALSE)*$E1514</f>
        <v>0</v>
      </c>
      <c r="AC1509" s="5">
        <f>VLOOKUP(CONCATENATE($F1509," ",$G1509),AllocFactorMatrix,(AC$4+1),FALSE)*$E1514</f>
        <v>0</v>
      </c>
    </row>
    <row r="1510" spans="4:29" hidden="1" outlineLevel="1">
      <c r="E1510" s="48"/>
      <c r="F1510" s="175" t="str">
        <f>F1514</f>
        <v>DIST_SL</v>
      </c>
      <c r="G1510" s="52" t="str">
        <f>$G$11</f>
        <v>DISTPRI</v>
      </c>
      <c r="H1510" s="4">
        <f t="shared" si="732"/>
        <v>0</v>
      </c>
      <c r="I1510" s="5">
        <f>VLOOKUP(CONCATENATE($F1510," ",$G1510),AllocFactorMatrix,(I$4+1),FALSE)*$E1514</f>
        <v>0</v>
      </c>
      <c r="J1510" s="5">
        <f>VLOOKUP(CONCATENATE($F1510," ",$G1510),AllocFactorMatrix,(J$4+1),FALSE)*$E1514</f>
        <v>0</v>
      </c>
      <c r="K1510" s="5">
        <f>VLOOKUP(CONCATENATE($F1510," ",$G1510),AllocFactorMatrix,(K$4+1),FALSE)*$E1514</f>
        <v>0</v>
      </c>
      <c r="L1510" s="5">
        <f>VLOOKUP(CONCATENATE($F1510," ",$G1510),AllocFactorMatrix,(L$4+1),FALSE)*$E1514</f>
        <v>0</v>
      </c>
      <c r="M1510" s="5">
        <f t="shared" si="724"/>
        <v>0</v>
      </c>
      <c r="N1510" s="5">
        <f>VLOOKUP(CONCATENATE($F1510," ",$G1510),AllocFactorMatrix,(N$4+1),FALSE)*$E1514</f>
        <v>0</v>
      </c>
      <c r="O1510" s="5">
        <f>VLOOKUP(CONCATENATE($F1510," ",$G1510),AllocFactorMatrix,(O$4+1),FALSE)*$E1514</f>
        <v>0</v>
      </c>
      <c r="P1510" s="5">
        <f>VLOOKUP(CONCATENATE($F1510," ",$G1510),AllocFactorMatrix,(P$4+1),FALSE)*$E1514</f>
        <v>0</v>
      </c>
      <c r="Q1510" s="5">
        <f t="shared" si="728"/>
        <v>0</v>
      </c>
      <c r="R1510" s="5">
        <f t="shared" si="726"/>
        <v>0</v>
      </c>
      <c r="S1510" s="5">
        <f>VLOOKUP(CONCATENATE($F1510," ",$G1510),AllocFactorMatrix,(S$4+1),FALSE)*$E1514</f>
        <v>0</v>
      </c>
      <c r="T1510" s="5">
        <f>VLOOKUP(CONCATENATE($F1510," ",$G1510),AllocFactorMatrix,(T$4+1),FALSE)*$E1514</f>
        <v>0</v>
      </c>
      <c r="U1510" s="5">
        <f>VLOOKUP(CONCATENATE($F1510," ",$G1510),AllocFactorMatrix,(U$4+1),FALSE)*$E1514</f>
        <v>0</v>
      </c>
      <c r="V1510" s="5">
        <f>VLOOKUP(CONCATENATE($F1510," ",$G1510),AllocFactorMatrix,(V$4+1),FALSE)*$E1514</f>
        <v>0</v>
      </c>
      <c r="W1510" s="5">
        <f t="shared" si="735"/>
        <v>0</v>
      </c>
      <c r="X1510" s="5">
        <f>VLOOKUP(CONCATENATE($F1510," ",$G1510),AllocFactorMatrix,(X$4+1),FALSE)*$E1514</f>
        <v>0</v>
      </c>
      <c r="Y1510" s="5">
        <f>VLOOKUP(CONCATENATE($F1510," ",$G1510),AllocFactorMatrix,(Y$4+1),FALSE)*$E1514</f>
        <v>0</v>
      </c>
      <c r="Z1510" s="5">
        <f t="shared" si="733"/>
        <v>0</v>
      </c>
      <c r="AA1510" s="5">
        <f>VLOOKUP(CONCATENATE($F1510," ",$G1510),AllocFactorMatrix,(AA$4+1),FALSE)*$E1514</f>
        <v>0</v>
      </c>
      <c r="AB1510" s="5">
        <f>VLOOKUP(CONCATENATE($F1510," ",$G1510),AllocFactorMatrix,(AB$4+1),FALSE)*$E1514</f>
        <v>0</v>
      </c>
      <c r="AC1510" s="5">
        <f>VLOOKUP(CONCATENATE($F1510," ",$G1510),AllocFactorMatrix,(AC$4+1),FALSE)*$E1514</f>
        <v>0</v>
      </c>
    </row>
    <row r="1511" spans="4:29" hidden="1" outlineLevel="1">
      <c r="E1511" s="48"/>
      <c r="F1511" s="175" t="str">
        <f>F1514</f>
        <v>DIST_SL</v>
      </c>
      <c r="G1511" s="52" t="str">
        <f>$G$12</f>
        <v>DISTSEC</v>
      </c>
      <c r="H1511" s="4">
        <f t="shared" si="732"/>
        <v>0</v>
      </c>
      <c r="I1511" s="5">
        <f>VLOOKUP(CONCATENATE($F1511," ",$G1511),AllocFactorMatrix,(I$4+1),FALSE)*$E1514</f>
        <v>0</v>
      </c>
      <c r="J1511" s="5">
        <f>VLOOKUP(CONCATENATE($F1511," ",$G1511),AllocFactorMatrix,(J$4+1),FALSE)*$E1514</f>
        <v>0</v>
      </c>
      <c r="K1511" s="5">
        <f>VLOOKUP(CONCATENATE($F1511," ",$G1511),AllocFactorMatrix,(K$4+1),FALSE)*$E1514</f>
        <v>0</v>
      </c>
      <c r="L1511" s="5">
        <f>VLOOKUP(CONCATENATE($F1511," ",$G1511),AllocFactorMatrix,(L$4+1),FALSE)*$E1514</f>
        <v>0</v>
      </c>
      <c r="M1511" s="5">
        <f t="shared" si="724"/>
        <v>0</v>
      </c>
      <c r="N1511" s="5">
        <f>VLOOKUP(CONCATENATE($F1511," ",$G1511),AllocFactorMatrix,(N$4+1),FALSE)*$E1514</f>
        <v>0</v>
      </c>
      <c r="O1511" s="5">
        <f>VLOOKUP(CONCATENATE($F1511," ",$G1511),AllocFactorMatrix,(O$4+1),FALSE)*$E1514</f>
        <v>0</v>
      </c>
      <c r="P1511" s="5">
        <f>VLOOKUP(CONCATENATE($F1511," ",$G1511),AllocFactorMatrix,(P$4+1),FALSE)*$E1514</f>
        <v>0</v>
      </c>
      <c r="Q1511" s="5">
        <f t="shared" si="728"/>
        <v>0</v>
      </c>
      <c r="R1511" s="5">
        <f t="shared" si="726"/>
        <v>0</v>
      </c>
      <c r="S1511" s="5">
        <f>VLOOKUP(CONCATENATE($F1511," ",$G1511),AllocFactorMatrix,(S$4+1),FALSE)*$E1514</f>
        <v>0</v>
      </c>
      <c r="T1511" s="5">
        <f>VLOOKUP(CONCATENATE($F1511," ",$G1511),AllocFactorMatrix,(T$4+1),FALSE)*$E1514</f>
        <v>0</v>
      </c>
      <c r="U1511" s="5">
        <f>VLOOKUP(CONCATENATE($F1511," ",$G1511),AllocFactorMatrix,(U$4+1),FALSE)*$E1514</f>
        <v>0</v>
      </c>
      <c r="V1511" s="5">
        <f>VLOOKUP(CONCATENATE($F1511," ",$G1511),AllocFactorMatrix,(V$4+1),FALSE)*$E1514</f>
        <v>0</v>
      </c>
      <c r="W1511" s="5">
        <f t="shared" si="735"/>
        <v>0</v>
      </c>
      <c r="X1511" s="5">
        <f>VLOOKUP(CONCATENATE($F1511," ",$G1511),AllocFactorMatrix,(X$4+1),FALSE)*$E1514</f>
        <v>0</v>
      </c>
      <c r="Y1511" s="5">
        <f>VLOOKUP(CONCATENATE($F1511," ",$G1511),AllocFactorMatrix,(Y$4+1),FALSE)*$E1514</f>
        <v>0</v>
      </c>
      <c r="Z1511" s="5">
        <f t="shared" si="733"/>
        <v>0</v>
      </c>
      <c r="AA1511" s="5">
        <f>VLOOKUP(CONCATENATE($F1511," ",$G1511),AllocFactorMatrix,(AA$4+1),FALSE)*$E1514</f>
        <v>0</v>
      </c>
      <c r="AB1511" s="5">
        <f>VLOOKUP(CONCATENATE($F1511," ",$G1511),AllocFactorMatrix,(AB$4+1),FALSE)*$E1514</f>
        <v>0</v>
      </c>
      <c r="AC1511" s="5">
        <f>VLOOKUP(CONCATENATE($F1511," ",$G1511),AllocFactorMatrix,(AC$4+1),FALSE)*$E1514</f>
        <v>0</v>
      </c>
    </row>
    <row r="1512" spans="4:29" hidden="1" outlineLevel="1">
      <c r="E1512" s="48"/>
      <c r="F1512" s="175" t="str">
        <f>F1514</f>
        <v>DIST_SL</v>
      </c>
      <c r="G1512" s="52" t="str">
        <f>$G$13</f>
        <v>ENERGY</v>
      </c>
      <c r="H1512" s="4">
        <f t="shared" si="732"/>
        <v>0</v>
      </c>
      <c r="I1512" s="5">
        <f>VLOOKUP(CONCATENATE($F1512," ",$G1512),AllocFactorMatrix,(I$4+1),FALSE)*$E1514</f>
        <v>0</v>
      </c>
      <c r="J1512" s="5">
        <f>VLOOKUP(CONCATENATE($F1512," ",$G1512),AllocFactorMatrix,(J$4+1),FALSE)*$E1514</f>
        <v>0</v>
      </c>
      <c r="K1512" s="5">
        <f>VLOOKUP(CONCATENATE($F1512," ",$G1512),AllocFactorMatrix,(K$4+1),FALSE)*$E1514</f>
        <v>0</v>
      </c>
      <c r="L1512" s="5">
        <f>VLOOKUP(CONCATENATE($F1512," ",$G1512),AllocFactorMatrix,(L$4+1),FALSE)*$E1514</f>
        <v>0</v>
      </c>
      <c r="M1512" s="5">
        <f t="shared" si="724"/>
        <v>0</v>
      </c>
      <c r="N1512" s="5">
        <f>VLOOKUP(CONCATENATE($F1512," ",$G1512),AllocFactorMatrix,(N$4+1),FALSE)*$E1514</f>
        <v>0</v>
      </c>
      <c r="O1512" s="5">
        <f>VLOOKUP(CONCATENATE($F1512," ",$G1512),AllocFactorMatrix,(O$4+1),FALSE)*$E1514</f>
        <v>0</v>
      </c>
      <c r="P1512" s="5">
        <f>VLOOKUP(CONCATENATE($F1512," ",$G1512),AllocFactorMatrix,(P$4+1),FALSE)*$E1514</f>
        <v>0</v>
      </c>
      <c r="Q1512" s="5">
        <f t="shared" si="728"/>
        <v>0</v>
      </c>
      <c r="R1512" s="5">
        <f t="shared" si="726"/>
        <v>0</v>
      </c>
      <c r="S1512" s="5">
        <f>VLOOKUP(CONCATENATE($F1512," ",$G1512),AllocFactorMatrix,(S$4+1),FALSE)*$E1514</f>
        <v>0</v>
      </c>
      <c r="T1512" s="5">
        <f>VLOOKUP(CONCATENATE($F1512," ",$G1512),AllocFactorMatrix,(T$4+1),FALSE)*$E1514</f>
        <v>0</v>
      </c>
      <c r="U1512" s="5">
        <f>VLOOKUP(CONCATENATE($F1512," ",$G1512),AllocFactorMatrix,(U$4+1),FALSE)*$E1514</f>
        <v>0</v>
      </c>
      <c r="V1512" s="5">
        <f>VLOOKUP(CONCATENATE($F1512," ",$G1512),AllocFactorMatrix,(V$4+1),FALSE)*$E1514</f>
        <v>0</v>
      </c>
      <c r="W1512" s="5">
        <f t="shared" si="735"/>
        <v>0</v>
      </c>
      <c r="X1512" s="5">
        <f>VLOOKUP(CONCATENATE($F1512," ",$G1512),AllocFactorMatrix,(X$4+1),FALSE)*$E1514</f>
        <v>0</v>
      </c>
      <c r="Y1512" s="5">
        <f>VLOOKUP(CONCATENATE($F1512," ",$G1512),AllocFactorMatrix,(Y$4+1),FALSE)*$E1514</f>
        <v>0</v>
      </c>
      <c r="Z1512" s="5">
        <f t="shared" si="733"/>
        <v>0</v>
      </c>
      <c r="AA1512" s="5">
        <f>VLOOKUP(CONCATENATE($F1512," ",$G1512),AllocFactorMatrix,(AA$4+1),FALSE)*$E1514</f>
        <v>0</v>
      </c>
      <c r="AB1512" s="5">
        <f>VLOOKUP(CONCATENATE($F1512," ",$G1512),AllocFactorMatrix,(AB$4+1),FALSE)*$E1514</f>
        <v>0</v>
      </c>
      <c r="AC1512" s="5">
        <f>VLOOKUP(CONCATENATE($F1512," ",$G1512),AllocFactorMatrix,(AC$4+1),FALSE)*$E1514</f>
        <v>0</v>
      </c>
    </row>
    <row r="1513" spans="4:29" hidden="1" outlineLevel="1">
      <c r="E1513" s="48"/>
      <c r="F1513" s="175" t="str">
        <f>F1514</f>
        <v>DIST_SL</v>
      </c>
      <c r="G1513" s="52" t="str">
        <f>$G$14</f>
        <v>CUSTOMER</v>
      </c>
      <c r="H1513" s="4">
        <f t="shared" si="732"/>
        <v>85965</v>
      </c>
      <c r="I1513" s="5">
        <f>VLOOKUP(CONCATENATE($F1513," ",$G1513),AllocFactorMatrix,(I$4+1),FALSE)*$E1514</f>
        <v>0</v>
      </c>
      <c r="J1513" s="5">
        <f>VLOOKUP(CONCATENATE($F1513," ",$G1513),AllocFactorMatrix,(J$4+1),FALSE)*$E1514</f>
        <v>0</v>
      </c>
      <c r="K1513" s="5">
        <f>VLOOKUP(CONCATENATE($F1513," ",$G1513),AllocFactorMatrix,(K$4+1),FALSE)*$E1514</f>
        <v>0</v>
      </c>
      <c r="L1513" s="5">
        <f>VLOOKUP(CONCATENATE($F1513," ",$G1513),AllocFactorMatrix,(L$4+1),FALSE)*$E1514</f>
        <v>0</v>
      </c>
      <c r="M1513" s="5">
        <f t="shared" si="724"/>
        <v>0</v>
      </c>
      <c r="N1513" s="5">
        <f>VLOOKUP(CONCATENATE($F1513," ",$G1513),AllocFactorMatrix,(N$4+1),FALSE)*$E1514</f>
        <v>0</v>
      </c>
      <c r="O1513" s="5">
        <f>VLOOKUP(CONCATENATE($F1513," ",$G1513),AllocFactorMatrix,(O$4+1),FALSE)*$E1514</f>
        <v>0</v>
      </c>
      <c r="P1513" s="5">
        <f>VLOOKUP(CONCATENATE($F1513," ",$G1513),AllocFactorMatrix,(P$4+1),FALSE)*$E1514</f>
        <v>0</v>
      </c>
      <c r="Q1513" s="5">
        <f t="shared" si="728"/>
        <v>0</v>
      </c>
      <c r="R1513" s="5">
        <f t="shared" si="726"/>
        <v>0</v>
      </c>
      <c r="S1513" s="5">
        <f>VLOOKUP(CONCATENATE($F1513," ",$G1513),AllocFactorMatrix,(S$4+1),FALSE)*$E1514</f>
        <v>0</v>
      </c>
      <c r="T1513" s="5">
        <f>VLOOKUP(CONCATENATE($F1513," ",$G1513),AllocFactorMatrix,(T$4+1),FALSE)*$E1514</f>
        <v>0</v>
      </c>
      <c r="U1513" s="5">
        <f>VLOOKUP(CONCATENATE($F1513," ",$G1513),AllocFactorMatrix,(U$4+1),FALSE)*$E1514</f>
        <v>0</v>
      </c>
      <c r="V1513" s="5">
        <f>VLOOKUP(CONCATENATE($F1513," ",$G1513),AllocFactorMatrix,(V$4+1),FALSE)*$E1514</f>
        <v>0</v>
      </c>
      <c r="W1513" s="5">
        <f t="shared" si="735"/>
        <v>0</v>
      </c>
      <c r="X1513" s="5">
        <f>VLOOKUP(CONCATENATE($F1513," ",$G1513),AllocFactorMatrix,(X$4+1),FALSE)*$E1514</f>
        <v>0</v>
      </c>
      <c r="Y1513" s="5">
        <f>VLOOKUP(CONCATENATE($F1513," ",$G1513),AllocFactorMatrix,(Y$4+1),FALSE)*$E1514</f>
        <v>0</v>
      </c>
      <c r="Z1513" s="5">
        <f t="shared" si="733"/>
        <v>0</v>
      </c>
      <c r="AA1513" s="5">
        <f>VLOOKUP(CONCATENATE($F1513," ",$G1513),AllocFactorMatrix,(AA$4+1),FALSE)*$E1514</f>
        <v>0</v>
      </c>
      <c r="AB1513" s="5">
        <f>VLOOKUP(CONCATENATE($F1513," ",$G1513),AllocFactorMatrix,(AB$4+1),FALSE)*$E1514</f>
        <v>0</v>
      </c>
      <c r="AC1513" s="5">
        <f>VLOOKUP(CONCATENATE($F1513," ",$G1513),AllocFactorMatrix,(AC$4+1),FALSE)*$E1514</f>
        <v>85965</v>
      </c>
    </row>
    <row r="1514" spans="4:29" collapsed="1">
      <c r="D1514" s="52" t="s">
        <v>103</v>
      </c>
      <c r="E1514" s="58">
        <v>85965</v>
      </c>
      <c r="F1514" s="93" t="s">
        <v>51</v>
      </c>
      <c r="G1514" s="52" t="str">
        <f>$G$15</f>
        <v>TOTAL</v>
      </c>
      <c r="H1514" s="4">
        <f t="shared" si="732"/>
        <v>85965</v>
      </c>
      <c r="I1514" s="5">
        <f>VLOOKUP(CONCATENATE($F1514," ",$G1514),AllocFactorMatrix,(I$4+1),FALSE)*$E1514</f>
        <v>0</v>
      </c>
      <c r="J1514" s="5">
        <f>VLOOKUP(CONCATENATE($F1514," ",$G1514),AllocFactorMatrix,(J$4+1),FALSE)*$E1514</f>
        <v>0</v>
      </c>
      <c r="K1514" s="5">
        <f>VLOOKUP(CONCATENATE($F1514," ",$G1514),AllocFactorMatrix,(K$4+1),FALSE)*$E1514</f>
        <v>0</v>
      </c>
      <c r="L1514" s="5">
        <f>VLOOKUP(CONCATENATE($F1514," ",$G1514),AllocFactorMatrix,(L$4+1),FALSE)*$E1514</f>
        <v>0</v>
      </c>
      <c r="M1514" s="5">
        <f t="shared" si="724"/>
        <v>0</v>
      </c>
      <c r="N1514" s="5">
        <f>VLOOKUP(CONCATENATE($F1514," ",$G1514),AllocFactorMatrix,(N$4+1),FALSE)*$E1514</f>
        <v>0</v>
      </c>
      <c r="O1514" s="5">
        <f>VLOOKUP(CONCATENATE($F1514," ",$G1514),AllocFactorMatrix,(O$4+1),FALSE)*$E1514</f>
        <v>0</v>
      </c>
      <c r="P1514" s="5">
        <f>VLOOKUP(CONCATENATE($F1514," ",$G1514),AllocFactorMatrix,(P$4+1),FALSE)*$E1514</f>
        <v>0</v>
      </c>
      <c r="Q1514" s="5">
        <f t="shared" si="728"/>
        <v>0</v>
      </c>
      <c r="R1514" s="5">
        <f t="shared" si="726"/>
        <v>0</v>
      </c>
      <c r="S1514" s="5">
        <f>VLOOKUP(CONCATENATE($F1514," ",$G1514),AllocFactorMatrix,(S$4+1),FALSE)*$E1514</f>
        <v>0</v>
      </c>
      <c r="T1514" s="5">
        <f>VLOOKUP(CONCATENATE($F1514," ",$G1514),AllocFactorMatrix,(T$4+1),FALSE)*$E1514</f>
        <v>0</v>
      </c>
      <c r="U1514" s="5">
        <f>VLOOKUP(CONCATENATE($F1514," ",$G1514),AllocFactorMatrix,(U$4+1),FALSE)*$E1514</f>
        <v>0</v>
      </c>
      <c r="V1514" s="5">
        <f>VLOOKUP(CONCATENATE($F1514," ",$G1514),AllocFactorMatrix,(V$4+1),FALSE)*$E1514</f>
        <v>0</v>
      </c>
      <c r="W1514" s="5">
        <f t="shared" si="735"/>
        <v>0</v>
      </c>
      <c r="X1514" s="5">
        <f>VLOOKUP(CONCATENATE($F1514," ",$G1514),AllocFactorMatrix,(X$4+1),FALSE)*$E1514</f>
        <v>0</v>
      </c>
      <c r="Y1514" s="5">
        <f>VLOOKUP(CONCATENATE($F1514," ",$G1514),AllocFactorMatrix,(Y$4+1),FALSE)*$E1514</f>
        <v>0</v>
      </c>
      <c r="Z1514" s="5">
        <f t="shared" si="733"/>
        <v>0</v>
      </c>
      <c r="AA1514" s="5">
        <f>VLOOKUP(CONCATENATE($F1514," ",$G1514),AllocFactorMatrix,(AA$4+1),FALSE)*$E1514</f>
        <v>0</v>
      </c>
      <c r="AB1514" s="5">
        <f>VLOOKUP(CONCATENATE($F1514," ",$G1514),AllocFactorMatrix,(AB$4+1),FALSE)*$E1514</f>
        <v>0</v>
      </c>
      <c r="AC1514" s="5">
        <f>VLOOKUP(CONCATENATE($F1514," ",$G1514),AllocFactorMatrix,(AC$4+1),FALSE)*$E1514</f>
        <v>85965</v>
      </c>
    </row>
    <row r="1515" spans="4:29" hidden="1" outlineLevel="1">
      <c r="E1515" s="48"/>
      <c r="F1515" s="175" t="str">
        <f>F1522</f>
        <v>DIST_METERS</v>
      </c>
      <c r="G1515" s="52" t="str">
        <f>$G$8</f>
        <v>PRODUCTION</v>
      </c>
      <c r="H1515" s="4">
        <f t="shared" si="732"/>
        <v>0</v>
      </c>
      <c r="I1515" s="5">
        <f>VLOOKUP(CONCATENATE($F1515," ",$G1515),AllocFactorMatrix,(I$4+1),FALSE)*$E1522</f>
        <v>0</v>
      </c>
      <c r="J1515" s="5">
        <f>VLOOKUP(CONCATENATE($F1515," ",$G1515),AllocFactorMatrix,(J$4+1),FALSE)*$E1522</f>
        <v>0</v>
      </c>
      <c r="K1515" s="5">
        <f>VLOOKUP(CONCATENATE($F1515," ",$G1515),AllocFactorMatrix,(K$4+1),FALSE)*$E1522</f>
        <v>0</v>
      </c>
      <c r="L1515" s="5">
        <f>VLOOKUP(CONCATENATE($F1515," ",$G1515),AllocFactorMatrix,(L$4+1),FALSE)*$E1522</f>
        <v>0</v>
      </c>
      <c r="M1515" s="5">
        <f t="shared" si="724"/>
        <v>0</v>
      </c>
      <c r="N1515" s="5">
        <f>VLOOKUP(CONCATENATE($F1515," ",$G1515),AllocFactorMatrix,(N$4+1),FALSE)*$E1522</f>
        <v>0</v>
      </c>
      <c r="O1515" s="5">
        <f>VLOOKUP(CONCATENATE($F1515," ",$G1515),AllocFactorMatrix,(O$4+1),FALSE)*$E1522</f>
        <v>0</v>
      </c>
      <c r="P1515" s="5">
        <f>VLOOKUP(CONCATENATE($F1515," ",$G1515),AllocFactorMatrix,(P$4+1),FALSE)*$E1522</f>
        <v>0</v>
      </c>
      <c r="Q1515" s="51">
        <f t="shared" si="728"/>
        <v>0</v>
      </c>
      <c r="R1515" s="5">
        <f t="shared" si="726"/>
        <v>0</v>
      </c>
      <c r="S1515" s="5">
        <f>VLOOKUP(CONCATENATE($F1515," ",$G1515),AllocFactorMatrix,(S$4+1),FALSE)*$E1522</f>
        <v>0</v>
      </c>
      <c r="T1515" s="5">
        <f>VLOOKUP(CONCATENATE($F1515," ",$G1515),AllocFactorMatrix,(T$4+1),FALSE)*$E1522</f>
        <v>0</v>
      </c>
      <c r="U1515" s="5">
        <f>VLOOKUP(CONCATENATE($F1515," ",$G1515),AllocFactorMatrix,(U$4+1),FALSE)*$E1522</f>
        <v>0</v>
      </c>
      <c r="V1515" s="5">
        <f>VLOOKUP(CONCATENATE($F1515," ",$G1515),AllocFactorMatrix,(V$4+1),FALSE)*$E1522</f>
        <v>0</v>
      </c>
      <c r="W1515" s="5">
        <f>SUBTOTAL(9,S1515:V1515)</f>
        <v>0</v>
      </c>
      <c r="X1515" s="5">
        <f>VLOOKUP(CONCATENATE($F1515," ",$G1515),AllocFactorMatrix,(X$4+1),FALSE)*$E1522</f>
        <v>0</v>
      </c>
      <c r="Y1515" s="5">
        <f>VLOOKUP(CONCATENATE($F1515," ",$G1515),AllocFactorMatrix,(Y$4+1),FALSE)*$E1522</f>
        <v>0</v>
      </c>
      <c r="Z1515" s="5">
        <f t="shared" si="733"/>
        <v>0</v>
      </c>
      <c r="AA1515" s="5">
        <f>VLOOKUP(CONCATENATE($F1515," ",$G1515),AllocFactorMatrix,(AA$4+1),FALSE)*$E1522</f>
        <v>0</v>
      </c>
      <c r="AB1515" s="5">
        <f>VLOOKUP(CONCATENATE($F1515," ",$G1515),AllocFactorMatrix,(AB$4+1),FALSE)*$E1522</f>
        <v>0</v>
      </c>
      <c r="AC1515" s="5">
        <f>VLOOKUP(CONCATENATE($F1515," ",$G1515),AllocFactorMatrix,(AC$4+1),FALSE)*$E1522</f>
        <v>0</v>
      </c>
    </row>
    <row r="1516" spans="4:29" hidden="1" outlineLevel="1">
      <c r="E1516" s="48"/>
      <c r="F1516" s="175" t="str">
        <f>F1522</f>
        <v>DIST_METERS</v>
      </c>
      <c r="G1516" s="52" t="str">
        <f>$G$9</f>
        <v>BULKTRAN</v>
      </c>
      <c r="H1516" s="4">
        <f t="shared" si="732"/>
        <v>0</v>
      </c>
      <c r="I1516" s="5">
        <f>VLOOKUP(CONCATENATE($F1516," ",$G1516),AllocFactorMatrix,(I$4+1),FALSE)*$E1522</f>
        <v>0</v>
      </c>
      <c r="J1516" s="5">
        <f>VLOOKUP(CONCATENATE($F1516," ",$G1516),AllocFactorMatrix,(J$4+1),FALSE)*$E1522</f>
        <v>0</v>
      </c>
      <c r="K1516" s="5">
        <f>VLOOKUP(CONCATENATE($F1516," ",$G1516),AllocFactorMatrix,(K$4+1),FALSE)*$E1522</f>
        <v>0</v>
      </c>
      <c r="L1516" s="5">
        <f>VLOOKUP(CONCATENATE($F1516," ",$G1516),AllocFactorMatrix,(L$4+1),FALSE)*$E1522</f>
        <v>0</v>
      </c>
      <c r="M1516" s="5">
        <f t="shared" si="724"/>
        <v>0</v>
      </c>
      <c r="N1516" s="5">
        <f>VLOOKUP(CONCATENATE($F1516," ",$G1516),AllocFactorMatrix,(N$4+1),FALSE)*$E1522</f>
        <v>0</v>
      </c>
      <c r="O1516" s="5">
        <f>VLOOKUP(CONCATENATE($F1516," ",$G1516),AllocFactorMatrix,(O$4+1),FALSE)*$E1522</f>
        <v>0</v>
      </c>
      <c r="P1516" s="5">
        <f>VLOOKUP(CONCATENATE($F1516," ",$G1516),AllocFactorMatrix,(P$4+1),FALSE)*$E1522</f>
        <v>0</v>
      </c>
      <c r="Q1516" s="51">
        <f>VLOOKUP(CONCATENATE($F1516," ",$G1516),AllocFactorMatrix,(Q$4+1),FALSE)*$E1522</f>
        <v>0</v>
      </c>
      <c r="R1516" s="5">
        <f t="shared" si="726"/>
        <v>0</v>
      </c>
      <c r="S1516" s="5">
        <f>VLOOKUP(CONCATENATE($F1516," ",$G1516),AllocFactorMatrix,(S$4+1),FALSE)*$E1522</f>
        <v>0</v>
      </c>
      <c r="T1516" s="5">
        <f>VLOOKUP(CONCATENATE($F1516," ",$G1516),AllocFactorMatrix,(T$4+1),FALSE)*$E1522</f>
        <v>0</v>
      </c>
      <c r="U1516" s="5">
        <f>VLOOKUP(CONCATENATE($F1516," ",$G1516),AllocFactorMatrix,(U$4+1),FALSE)*$E1522</f>
        <v>0</v>
      </c>
      <c r="V1516" s="5">
        <f>VLOOKUP(CONCATENATE($F1516," ",$G1516),AllocFactorMatrix,(V$4+1),FALSE)*$E1522</f>
        <v>0</v>
      </c>
      <c r="W1516" s="5">
        <f t="shared" ref="W1516:W1522" si="736">SUBTOTAL(9,S1516:V1516)</f>
        <v>0</v>
      </c>
      <c r="X1516" s="5">
        <f>VLOOKUP(CONCATENATE($F1516," ",$G1516),AllocFactorMatrix,(X$4+1),FALSE)*$E1522</f>
        <v>0</v>
      </c>
      <c r="Y1516" s="5">
        <f>VLOOKUP(CONCATENATE($F1516," ",$G1516),AllocFactorMatrix,(Y$4+1),FALSE)*$E1522</f>
        <v>0</v>
      </c>
      <c r="Z1516" s="5">
        <f t="shared" si="733"/>
        <v>0</v>
      </c>
      <c r="AA1516" s="5">
        <f>VLOOKUP(CONCATENATE($F1516," ",$G1516),AllocFactorMatrix,(AA$4+1),FALSE)*$E1522</f>
        <v>0</v>
      </c>
      <c r="AB1516" s="5">
        <f>VLOOKUP(CONCATENATE($F1516," ",$G1516),AllocFactorMatrix,(AB$4+1),FALSE)*$E1522</f>
        <v>0</v>
      </c>
      <c r="AC1516" s="5">
        <f>VLOOKUP(CONCATENATE($F1516," ",$G1516),AllocFactorMatrix,(AC$4+1),FALSE)*$E1522</f>
        <v>0</v>
      </c>
    </row>
    <row r="1517" spans="4:29" hidden="1" outlineLevel="1">
      <c r="E1517" s="48"/>
      <c r="F1517" s="175" t="str">
        <f>F1522</f>
        <v>DIST_METERS</v>
      </c>
      <c r="G1517" s="52" t="str">
        <f>$G$10</f>
        <v>SUBTRAN</v>
      </c>
      <c r="H1517" s="4">
        <f t="shared" si="732"/>
        <v>0</v>
      </c>
      <c r="I1517" s="5">
        <f>VLOOKUP(CONCATENATE($F1517," ",$G1517),AllocFactorMatrix,(I$4+1),FALSE)*$E1522</f>
        <v>0</v>
      </c>
      <c r="J1517" s="5">
        <f>VLOOKUP(CONCATENATE($F1517," ",$G1517),AllocFactorMatrix,(J$4+1),FALSE)*$E1522</f>
        <v>0</v>
      </c>
      <c r="K1517" s="5">
        <f>VLOOKUP(CONCATENATE($F1517," ",$G1517),AllocFactorMatrix,(K$4+1),FALSE)*$E1522</f>
        <v>0</v>
      </c>
      <c r="L1517" s="5">
        <f>VLOOKUP(CONCATENATE($F1517," ",$G1517),AllocFactorMatrix,(L$4+1),FALSE)*$E1522</f>
        <v>0</v>
      </c>
      <c r="M1517" s="5">
        <f t="shared" si="724"/>
        <v>0</v>
      </c>
      <c r="N1517" s="5">
        <f>VLOOKUP(CONCATENATE($F1517," ",$G1517),AllocFactorMatrix,(N$4+1),FALSE)*$E1522</f>
        <v>0</v>
      </c>
      <c r="O1517" s="5">
        <f>VLOOKUP(CONCATENATE($F1517," ",$G1517),AllocFactorMatrix,(O$4+1),FALSE)*$E1522</f>
        <v>0</v>
      </c>
      <c r="P1517" s="5">
        <f>VLOOKUP(CONCATENATE($F1517," ",$G1517),AllocFactorMatrix,(P$4+1),FALSE)*$E1522</f>
        <v>0</v>
      </c>
      <c r="Q1517" s="51">
        <f>VLOOKUP(CONCATENATE($F1517," ",$G1517),AllocFactorMatrix,(Q$4+1),FALSE)*$E1522</f>
        <v>0</v>
      </c>
      <c r="R1517" s="5">
        <f t="shared" si="726"/>
        <v>0</v>
      </c>
      <c r="S1517" s="5">
        <f>VLOOKUP(CONCATENATE($F1517," ",$G1517),AllocFactorMatrix,(S$4+1),FALSE)*$E1522</f>
        <v>0</v>
      </c>
      <c r="T1517" s="5">
        <f>VLOOKUP(CONCATENATE($F1517," ",$G1517),AllocFactorMatrix,(T$4+1),FALSE)*$E1522</f>
        <v>0</v>
      </c>
      <c r="U1517" s="5">
        <f>VLOOKUP(CONCATENATE($F1517," ",$G1517),AllocFactorMatrix,(U$4+1),FALSE)*$E1522</f>
        <v>0</v>
      </c>
      <c r="V1517" s="5">
        <f>VLOOKUP(CONCATENATE($F1517," ",$G1517),AllocFactorMatrix,(V$4+1),FALSE)*$E1522</f>
        <v>0</v>
      </c>
      <c r="W1517" s="5">
        <f t="shared" si="736"/>
        <v>0</v>
      </c>
      <c r="X1517" s="5">
        <f>VLOOKUP(CONCATENATE($F1517," ",$G1517),AllocFactorMatrix,(X$4+1),FALSE)*$E1522</f>
        <v>0</v>
      </c>
      <c r="Y1517" s="5">
        <f>VLOOKUP(CONCATENATE($F1517," ",$G1517),AllocFactorMatrix,(Y$4+1),FALSE)*$E1522</f>
        <v>0</v>
      </c>
      <c r="Z1517" s="5">
        <f t="shared" si="733"/>
        <v>0</v>
      </c>
      <c r="AA1517" s="5">
        <f>VLOOKUP(CONCATENATE($F1517," ",$G1517),AllocFactorMatrix,(AA$4+1),FALSE)*$E1522</f>
        <v>0</v>
      </c>
      <c r="AB1517" s="5">
        <f>VLOOKUP(CONCATENATE($F1517," ",$G1517),AllocFactorMatrix,(AB$4+1),FALSE)*$E1522</f>
        <v>0</v>
      </c>
      <c r="AC1517" s="5">
        <f>VLOOKUP(CONCATENATE($F1517," ",$G1517),AllocFactorMatrix,(AC$4+1),FALSE)*$E1522</f>
        <v>0</v>
      </c>
    </row>
    <row r="1518" spans="4:29" hidden="1" outlineLevel="1">
      <c r="E1518" s="48"/>
      <c r="F1518" s="175" t="str">
        <f>F1522</f>
        <v>DIST_METERS</v>
      </c>
      <c r="G1518" s="52" t="str">
        <f>$G$11</f>
        <v>DISTPRI</v>
      </c>
      <c r="H1518" s="4">
        <f t="shared" si="732"/>
        <v>0</v>
      </c>
      <c r="I1518" s="5">
        <f>VLOOKUP(CONCATENATE($F1518," ",$G1518),AllocFactorMatrix,(I$4+1),FALSE)*$E1522</f>
        <v>0</v>
      </c>
      <c r="J1518" s="5">
        <f>VLOOKUP(CONCATENATE($F1518," ",$G1518),AllocFactorMatrix,(J$4+1),FALSE)*$E1522</f>
        <v>0</v>
      </c>
      <c r="K1518" s="5">
        <f>VLOOKUP(CONCATENATE($F1518," ",$G1518),AllocFactorMatrix,(K$4+1),FALSE)*$E1522</f>
        <v>0</v>
      </c>
      <c r="L1518" s="5">
        <f>VLOOKUP(CONCATENATE($F1518," ",$G1518),AllocFactorMatrix,(L$4+1),FALSE)*$E1522</f>
        <v>0</v>
      </c>
      <c r="M1518" s="5">
        <f t="shared" si="724"/>
        <v>0</v>
      </c>
      <c r="N1518" s="5">
        <f>VLOOKUP(CONCATENATE($F1518," ",$G1518),AllocFactorMatrix,(N$4+1),FALSE)*$E1522</f>
        <v>0</v>
      </c>
      <c r="O1518" s="5">
        <f>VLOOKUP(CONCATENATE($F1518," ",$G1518),AllocFactorMatrix,(O$4+1),FALSE)*$E1522</f>
        <v>0</v>
      </c>
      <c r="P1518" s="5">
        <f>VLOOKUP(CONCATENATE($F1518," ",$G1518),AllocFactorMatrix,(P$4+1),FALSE)*$E1522</f>
        <v>0</v>
      </c>
      <c r="Q1518" s="51">
        <f>VLOOKUP(CONCATENATE($F1518," ",$G1518),AllocFactorMatrix,(Q$4+1),FALSE)*$E1522</f>
        <v>0</v>
      </c>
      <c r="R1518" s="5">
        <f t="shared" si="726"/>
        <v>0</v>
      </c>
      <c r="S1518" s="5">
        <f>VLOOKUP(CONCATENATE($F1518," ",$G1518),AllocFactorMatrix,(S$4+1),FALSE)*$E1522</f>
        <v>0</v>
      </c>
      <c r="T1518" s="5">
        <f>VLOOKUP(CONCATENATE($F1518," ",$G1518),AllocFactorMatrix,(T$4+1),FALSE)*$E1522</f>
        <v>0</v>
      </c>
      <c r="U1518" s="5">
        <f>VLOOKUP(CONCATENATE($F1518," ",$G1518),AllocFactorMatrix,(U$4+1),FALSE)*$E1522</f>
        <v>0</v>
      </c>
      <c r="V1518" s="5">
        <f>VLOOKUP(CONCATENATE($F1518," ",$G1518),AllocFactorMatrix,(V$4+1),FALSE)*$E1522</f>
        <v>0</v>
      </c>
      <c r="W1518" s="5">
        <f t="shared" si="736"/>
        <v>0</v>
      </c>
      <c r="X1518" s="5">
        <f>VLOOKUP(CONCATENATE($F1518," ",$G1518),AllocFactorMatrix,(X$4+1),FALSE)*$E1522</f>
        <v>0</v>
      </c>
      <c r="Y1518" s="5">
        <f>VLOOKUP(CONCATENATE($F1518," ",$G1518),AllocFactorMatrix,(Y$4+1),FALSE)*$E1522</f>
        <v>0</v>
      </c>
      <c r="Z1518" s="5">
        <f t="shared" si="733"/>
        <v>0</v>
      </c>
      <c r="AA1518" s="5">
        <f>VLOOKUP(CONCATENATE($F1518," ",$G1518),AllocFactorMatrix,(AA$4+1),FALSE)*$E1522</f>
        <v>0</v>
      </c>
      <c r="AB1518" s="5">
        <f>VLOOKUP(CONCATENATE($F1518," ",$G1518),AllocFactorMatrix,(AB$4+1),FALSE)*$E1522</f>
        <v>0</v>
      </c>
      <c r="AC1518" s="5">
        <f>VLOOKUP(CONCATENATE($F1518," ",$G1518),AllocFactorMatrix,(AC$4+1),FALSE)*$E1522</f>
        <v>0</v>
      </c>
    </row>
    <row r="1519" spans="4:29" hidden="1" outlineLevel="1">
      <c r="E1519" s="48"/>
      <c r="F1519" s="175" t="str">
        <f>F1522</f>
        <v>DIST_METERS</v>
      </c>
      <c r="G1519" s="52" t="str">
        <f>$G$12</f>
        <v>DISTSEC</v>
      </c>
      <c r="H1519" s="4">
        <f t="shared" si="732"/>
        <v>0</v>
      </c>
      <c r="I1519" s="5">
        <f>VLOOKUP(CONCATENATE($F1519," ",$G1519),AllocFactorMatrix,(I$4+1),FALSE)*$E1522</f>
        <v>0</v>
      </c>
      <c r="J1519" s="5">
        <f>VLOOKUP(CONCATENATE($F1519," ",$G1519),AllocFactorMatrix,(J$4+1),FALSE)*$E1522</f>
        <v>0</v>
      </c>
      <c r="K1519" s="5">
        <f>VLOOKUP(CONCATENATE($F1519," ",$G1519),AllocFactorMatrix,(K$4+1),FALSE)*$E1522</f>
        <v>0</v>
      </c>
      <c r="L1519" s="5">
        <f>VLOOKUP(CONCATENATE($F1519," ",$G1519),AllocFactorMatrix,(L$4+1),FALSE)*$E1522</f>
        <v>0</v>
      </c>
      <c r="M1519" s="5">
        <f t="shared" si="724"/>
        <v>0</v>
      </c>
      <c r="N1519" s="5">
        <f>VLOOKUP(CONCATENATE($F1519," ",$G1519),AllocFactorMatrix,(N$4+1),FALSE)*$E1522</f>
        <v>0</v>
      </c>
      <c r="O1519" s="5">
        <f>VLOOKUP(CONCATENATE($F1519," ",$G1519),AllocFactorMatrix,(O$4+1),FALSE)*$E1522</f>
        <v>0</v>
      </c>
      <c r="P1519" s="5">
        <f>VLOOKUP(CONCATENATE($F1519," ",$G1519),AllocFactorMatrix,(P$4+1),FALSE)*$E1522</f>
        <v>0</v>
      </c>
      <c r="Q1519" s="51">
        <f>VLOOKUP(CONCATENATE($F1519," ",$G1519),AllocFactorMatrix,(Q$4+1),FALSE)*$E1522</f>
        <v>0</v>
      </c>
      <c r="R1519" s="5">
        <f t="shared" si="726"/>
        <v>0</v>
      </c>
      <c r="S1519" s="5">
        <f>VLOOKUP(CONCATENATE($F1519," ",$G1519),AllocFactorMatrix,(S$4+1),FALSE)*$E1522</f>
        <v>0</v>
      </c>
      <c r="T1519" s="5">
        <f>VLOOKUP(CONCATENATE($F1519," ",$G1519),AllocFactorMatrix,(T$4+1),FALSE)*$E1522</f>
        <v>0</v>
      </c>
      <c r="U1519" s="5">
        <f>VLOOKUP(CONCATENATE($F1519," ",$G1519),AllocFactorMatrix,(U$4+1),FALSE)*$E1522</f>
        <v>0</v>
      </c>
      <c r="V1519" s="5">
        <f>VLOOKUP(CONCATENATE($F1519," ",$G1519),AllocFactorMatrix,(V$4+1),FALSE)*$E1522</f>
        <v>0</v>
      </c>
      <c r="W1519" s="5">
        <f t="shared" si="736"/>
        <v>0</v>
      </c>
      <c r="X1519" s="5">
        <f>VLOOKUP(CONCATENATE($F1519," ",$G1519),AllocFactorMatrix,(X$4+1),FALSE)*$E1522</f>
        <v>0</v>
      </c>
      <c r="Y1519" s="5">
        <f>VLOOKUP(CONCATENATE($F1519," ",$G1519),AllocFactorMatrix,(Y$4+1),FALSE)*$E1522</f>
        <v>0</v>
      </c>
      <c r="Z1519" s="5">
        <f t="shared" si="733"/>
        <v>0</v>
      </c>
      <c r="AA1519" s="5">
        <f>VLOOKUP(CONCATENATE($F1519," ",$G1519),AllocFactorMatrix,(AA$4+1),FALSE)*$E1522</f>
        <v>0</v>
      </c>
      <c r="AB1519" s="5">
        <f>VLOOKUP(CONCATENATE($F1519," ",$G1519),AllocFactorMatrix,(AB$4+1),FALSE)*$E1522</f>
        <v>0</v>
      </c>
      <c r="AC1519" s="5">
        <f>VLOOKUP(CONCATENATE($F1519," ",$G1519),AllocFactorMatrix,(AC$4+1),FALSE)*$E1522</f>
        <v>0</v>
      </c>
    </row>
    <row r="1520" spans="4:29" hidden="1" outlineLevel="1">
      <c r="E1520" s="48"/>
      <c r="F1520" s="175" t="str">
        <f>F1522</f>
        <v>DIST_METERS</v>
      </c>
      <c r="G1520" s="52" t="str">
        <f>$G$13</f>
        <v>ENERGY</v>
      </c>
      <c r="H1520" s="4">
        <f t="shared" si="732"/>
        <v>0</v>
      </c>
      <c r="I1520" s="5">
        <f>VLOOKUP(CONCATENATE($F1520," ",$G1520),AllocFactorMatrix,(I$4+1),FALSE)*$E1522</f>
        <v>0</v>
      </c>
      <c r="J1520" s="5">
        <f>VLOOKUP(CONCATENATE($F1520," ",$G1520),AllocFactorMatrix,(J$4+1),FALSE)*$E1522</f>
        <v>0</v>
      </c>
      <c r="K1520" s="5">
        <f>VLOOKUP(CONCATENATE($F1520," ",$G1520),AllocFactorMatrix,(K$4+1),FALSE)*$E1522</f>
        <v>0</v>
      </c>
      <c r="L1520" s="5">
        <f>VLOOKUP(CONCATENATE($F1520," ",$G1520),AllocFactorMatrix,(L$4+1),FALSE)*$E1522</f>
        <v>0</v>
      </c>
      <c r="M1520" s="5">
        <f t="shared" si="724"/>
        <v>0</v>
      </c>
      <c r="N1520" s="5">
        <f>VLOOKUP(CONCATENATE($F1520," ",$G1520),AllocFactorMatrix,(N$4+1),FALSE)*$E1522</f>
        <v>0</v>
      </c>
      <c r="O1520" s="5">
        <f>VLOOKUP(CONCATENATE($F1520," ",$G1520),AllocFactorMatrix,(O$4+1),FALSE)*$E1522</f>
        <v>0</v>
      </c>
      <c r="P1520" s="5">
        <f>VLOOKUP(CONCATENATE($F1520," ",$G1520),AllocFactorMatrix,(P$4+1),FALSE)*$E1522</f>
        <v>0</v>
      </c>
      <c r="Q1520" s="51">
        <f>VLOOKUP(CONCATENATE($F1520," ",$G1520),AllocFactorMatrix,(Q$4+1),FALSE)*$E1522</f>
        <v>0</v>
      </c>
      <c r="R1520" s="5">
        <f t="shared" si="726"/>
        <v>0</v>
      </c>
      <c r="S1520" s="5">
        <f>VLOOKUP(CONCATENATE($F1520," ",$G1520),AllocFactorMatrix,(S$4+1),FALSE)*$E1522</f>
        <v>0</v>
      </c>
      <c r="T1520" s="5">
        <f>VLOOKUP(CONCATENATE($F1520," ",$G1520),AllocFactorMatrix,(T$4+1),FALSE)*$E1522</f>
        <v>0</v>
      </c>
      <c r="U1520" s="5">
        <f>VLOOKUP(CONCATENATE($F1520," ",$G1520),AllocFactorMatrix,(U$4+1),FALSE)*$E1522</f>
        <v>0</v>
      </c>
      <c r="V1520" s="5">
        <f>VLOOKUP(CONCATENATE($F1520," ",$G1520),AllocFactorMatrix,(V$4+1),FALSE)*$E1522</f>
        <v>0</v>
      </c>
      <c r="W1520" s="5">
        <f t="shared" si="736"/>
        <v>0</v>
      </c>
      <c r="X1520" s="5">
        <f>VLOOKUP(CONCATENATE($F1520," ",$G1520),AllocFactorMatrix,(X$4+1),FALSE)*$E1522</f>
        <v>0</v>
      </c>
      <c r="Y1520" s="5">
        <f>VLOOKUP(CONCATENATE($F1520," ",$G1520),AllocFactorMatrix,(Y$4+1),FALSE)*$E1522</f>
        <v>0</v>
      </c>
      <c r="Z1520" s="5">
        <f t="shared" si="733"/>
        <v>0</v>
      </c>
      <c r="AA1520" s="5">
        <f>VLOOKUP(CONCATENATE($F1520," ",$G1520),AllocFactorMatrix,(AA$4+1),FALSE)*$E1522</f>
        <v>0</v>
      </c>
      <c r="AB1520" s="5">
        <f>VLOOKUP(CONCATENATE($F1520," ",$G1520),AllocFactorMatrix,(AB$4+1),FALSE)*$E1522</f>
        <v>0</v>
      </c>
      <c r="AC1520" s="5">
        <f>VLOOKUP(CONCATENATE($F1520," ",$G1520),AllocFactorMatrix,(AC$4+1),FALSE)*$E1522</f>
        <v>0</v>
      </c>
    </row>
    <row r="1521" spans="4:29" hidden="1" outlineLevel="1">
      <c r="E1521" s="48"/>
      <c r="F1521" s="175" t="str">
        <f>F1522</f>
        <v>DIST_METERS</v>
      </c>
      <c r="G1521" s="52" t="str">
        <f>$G$14</f>
        <v>CUSTOMER</v>
      </c>
      <c r="H1521" s="4">
        <f t="shared" si="732"/>
        <v>1258658</v>
      </c>
      <c r="I1521" s="5">
        <f>VLOOKUP(CONCATENATE($F1521," ",$G1521),AllocFactorMatrix,(I$4+1),FALSE)*$E1522</f>
        <v>563089.03753684415</v>
      </c>
      <c r="J1521" s="5">
        <f>VLOOKUP(CONCATENATE($F1521," ",$G1521),AllocFactorMatrix,(J$4+1),FALSE)*$E1522</f>
        <v>424541.32713098399</v>
      </c>
      <c r="K1521" s="5">
        <f>VLOOKUP(CONCATENATE($F1521," ",$G1521),AllocFactorMatrix,(K$4+1),FALSE)*$E1522</f>
        <v>61015.669862644856</v>
      </c>
      <c r="L1521" s="5">
        <f>VLOOKUP(CONCATENATE($F1521," ",$G1521),AllocFactorMatrix,(L$4+1),FALSE)*$E1522</f>
        <v>10277.897656777975</v>
      </c>
      <c r="M1521" s="5">
        <f t="shared" si="724"/>
        <v>495834.89465040684</v>
      </c>
      <c r="N1521" s="5">
        <f>VLOOKUP(CONCATENATE($F1521," ",$G1521),AllocFactorMatrix,(N$4+1),FALSE)*$E1522</f>
        <v>65095.570390275476</v>
      </c>
      <c r="O1521" s="5">
        <f>VLOOKUP(CONCATENATE($F1521," ",$G1521),AllocFactorMatrix,(O$4+1),FALSE)*$E1522</f>
        <v>21463.213792931285</v>
      </c>
      <c r="P1521" s="5">
        <f>VLOOKUP(CONCATENATE($F1521," ",$G1521),AllocFactorMatrix,(P$4+1),FALSE)*$E1522</f>
        <v>25277.428381142243</v>
      </c>
      <c r="Q1521" s="51">
        <f>VLOOKUP(CONCATENATE($F1521," ",$G1521),AllocFactorMatrix,(Q$4+1),FALSE)*$E1522</f>
        <v>3159.6350147733006</v>
      </c>
      <c r="R1521" s="5">
        <f t="shared" si="726"/>
        <v>114995.8475791223</v>
      </c>
      <c r="S1521" s="5">
        <f>VLOOKUP(CONCATENATE($F1521," ",$G1521),AllocFactorMatrix,(S$4+1),FALSE)*$E1522</f>
        <v>405.30068882632054</v>
      </c>
      <c r="T1521" s="5">
        <f>VLOOKUP(CONCATENATE($F1521," ",$G1521),AllocFactorMatrix,(T$4+1),FALSE)*$E1522</f>
        <v>15218.742907121676</v>
      </c>
      <c r="U1521" s="5">
        <f>VLOOKUP(CONCATENATE($F1521," ",$G1521),AllocFactorMatrix,(U$4+1),FALSE)*$E1522</f>
        <v>42490.092798082769</v>
      </c>
      <c r="V1521" s="5">
        <f>VLOOKUP(CONCATENATE($F1521," ",$G1521),AllocFactorMatrix,(V$4+1),FALSE)*$E1522</f>
        <v>12638.501363209221</v>
      </c>
      <c r="W1521" s="5">
        <f t="shared" si="736"/>
        <v>70752.63775723998</v>
      </c>
      <c r="X1521" s="5">
        <f>VLOOKUP(CONCATENATE($F1521," ",$G1521),AllocFactorMatrix,(X$4+1),FALSE)*$E1522</f>
        <v>12401.605161472087</v>
      </c>
      <c r="Y1521" s="5">
        <f>VLOOKUP(CONCATENATE($F1521," ",$G1521),AllocFactorMatrix,(Y$4+1),FALSE)*$E1522</f>
        <v>280.42907121676006</v>
      </c>
      <c r="Z1521" s="5">
        <f t="shared" si="733"/>
        <v>12682.034232688848</v>
      </c>
      <c r="AA1521" s="5">
        <f>VLOOKUP(CONCATENATE($F1521," ",$G1521),AllocFactorMatrix,(AA$4+1),FALSE)*$E1522</f>
        <v>1303.5482436979437</v>
      </c>
      <c r="AB1521" s="5">
        <f>VLOOKUP(CONCATENATE($F1521," ",$G1521),AllocFactorMatrix,(AB$4+1),FALSE)*$E1522</f>
        <v>0</v>
      </c>
      <c r="AC1521" s="5">
        <f>VLOOKUP(CONCATENATE($F1521," ",$G1521),AllocFactorMatrix,(AC$4+1),FALSE)*$E1522</f>
        <v>0</v>
      </c>
    </row>
    <row r="1522" spans="4:29" collapsed="1">
      <c r="D1522" s="52" t="s">
        <v>104</v>
      </c>
      <c r="E1522" s="58">
        <v>1258658</v>
      </c>
      <c r="F1522" s="93" t="s">
        <v>47</v>
      </c>
      <c r="G1522" s="52" t="str">
        <f>$G$15</f>
        <v>TOTAL</v>
      </c>
      <c r="H1522" s="4">
        <f t="shared" si="732"/>
        <v>1258658</v>
      </c>
      <c r="I1522" s="5">
        <f>VLOOKUP(CONCATENATE($F1522," ",$G1522),AllocFactorMatrix,(I$4+1),FALSE)*$E1522</f>
        <v>563089.03753684415</v>
      </c>
      <c r="J1522" s="5">
        <f>VLOOKUP(CONCATENATE($F1522," ",$G1522),AllocFactorMatrix,(J$4+1),FALSE)*$E1522</f>
        <v>424541.32713098399</v>
      </c>
      <c r="K1522" s="5">
        <f>VLOOKUP(CONCATENATE($F1522," ",$G1522),AllocFactorMatrix,(K$4+1),FALSE)*$E1522</f>
        <v>61015.669862644856</v>
      </c>
      <c r="L1522" s="5">
        <f>VLOOKUP(CONCATENATE($F1522," ",$G1522),AllocFactorMatrix,(L$4+1),FALSE)*$E1522</f>
        <v>10277.897656777975</v>
      </c>
      <c r="M1522" s="5">
        <f t="shared" si="724"/>
        <v>495834.89465040684</v>
      </c>
      <c r="N1522" s="5">
        <f>VLOOKUP(CONCATENATE($F1522," ",$G1522),AllocFactorMatrix,(N$4+1),FALSE)*$E1522</f>
        <v>65095.570390275476</v>
      </c>
      <c r="O1522" s="5">
        <f>VLOOKUP(CONCATENATE($F1522," ",$G1522),AllocFactorMatrix,(O$4+1),FALSE)*$E1522</f>
        <v>21463.213792931285</v>
      </c>
      <c r="P1522" s="5">
        <f>VLOOKUP(CONCATENATE($F1522," ",$G1522),AllocFactorMatrix,(P$4+1),FALSE)*$E1522</f>
        <v>25277.428381142243</v>
      </c>
      <c r="Q1522" s="51">
        <f>VLOOKUP(CONCATENATE($F1522," ",$G1522),AllocFactorMatrix,(Q$4+1),FALSE)*$E1522</f>
        <v>3159.6350147733006</v>
      </c>
      <c r="R1522" s="5">
        <f t="shared" si="726"/>
        <v>114995.8475791223</v>
      </c>
      <c r="S1522" s="5">
        <f>VLOOKUP(CONCATENATE($F1522," ",$G1522),AllocFactorMatrix,(S$4+1),FALSE)*$E1522</f>
        <v>405.30068882632054</v>
      </c>
      <c r="T1522" s="5">
        <f>VLOOKUP(CONCATENATE($F1522," ",$G1522),AllocFactorMatrix,(T$4+1),FALSE)*$E1522</f>
        <v>15218.742907121676</v>
      </c>
      <c r="U1522" s="5">
        <f>VLOOKUP(CONCATENATE($F1522," ",$G1522),AllocFactorMatrix,(U$4+1),FALSE)*$E1522</f>
        <v>42490.092798082769</v>
      </c>
      <c r="V1522" s="5">
        <f>VLOOKUP(CONCATENATE($F1522," ",$G1522),AllocFactorMatrix,(V$4+1),FALSE)*$E1522</f>
        <v>12638.501363209221</v>
      </c>
      <c r="W1522" s="5">
        <f t="shared" si="736"/>
        <v>70752.63775723998</v>
      </c>
      <c r="X1522" s="5">
        <f>VLOOKUP(CONCATENATE($F1522," ",$G1522),AllocFactorMatrix,(X$4+1),FALSE)*$E1522</f>
        <v>12401.605161472087</v>
      </c>
      <c r="Y1522" s="5">
        <f>VLOOKUP(CONCATENATE($F1522," ",$G1522),AllocFactorMatrix,(Y$4+1),FALSE)*$E1522</f>
        <v>280.42907121676006</v>
      </c>
      <c r="Z1522" s="5">
        <f t="shared" si="733"/>
        <v>12682.034232688848</v>
      </c>
      <c r="AA1522" s="5">
        <f>VLOOKUP(CONCATENATE($F1522," ",$G1522),AllocFactorMatrix,(AA$4+1),FALSE)*$E1522</f>
        <v>1303.5482436979437</v>
      </c>
      <c r="AB1522" s="5">
        <f>VLOOKUP(CONCATENATE($F1522," ",$G1522),AllocFactorMatrix,(AB$4+1),FALSE)*$E1522</f>
        <v>0</v>
      </c>
      <c r="AC1522" s="5">
        <f>VLOOKUP(CONCATENATE($F1522," ",$G1522),AllocFactorMatrix,(AC$4+1),FALSE)*$E1522</f>
        <v>0</v>
      </c>
    </row>
    <row r="1523" spans="4:29" hidden="1" outlineLevel="1">
      <c r="E1523" s="48"/>
      <c r="F1523" s="175" t="str">
        <f>F1530</f>
        <v>DIST_PCUST</v>
      </c>
      <c r="G1523" s="52" t="str">
        <f>$G$8</f>
        <v>PRODUCTION</v>
      </c>
      <c r="H1523" s="4">
        <f t="shared" si="732"/>
        <v>0</v>
      </c>
      <c r="I1523" s="5">
        <f>VLOOKUP(CONCATENATE($F1523," ",$G1523),AllocFactorMatrix,(I$4+1),FALSE)*$E1530</f>
        <v>0</v>
      </c>
      <c r="J1523" s="5">
        <f>VLOOKUP(CONCATENATE($F1523," ",$G1523),AllocFactorMatrix,(J$4+1),FALSE)*$E1530</f>
        <v>0</v>
      </c>
      <c r="K1523" s="5">
        <f>VLOOKUP(CONCATENATE($F1523," ",$G1523),AllocFactorMatrix,(K$4+1),FALSE)*$E1530</f>
        <v>0</v>
      </c>
      <c r="L1523" s="5">
        <f>VLOOKUP(CONCATENATE($F1523," ",$G1523),AllocFactorMatrix,(L$4+1),FALSE)*$E1530</f>
        <v>0</v>
      </c>
      <c r="M1523" s="5">
        <f t="shared" si="724"/>
        <v>0</v>
      </c>
      <c r="N1523" s="5">
        <f>VLOOKUP(CONCATENATE($F1523," ",$G1523),AllocFactorMatrix,(N$4+1),FALSE)*$E1530</f>
        <v>0</v>
      </c>
      <c r="O1523" s="5">
        <f>VLOOKUP(CONCATENATE($F1523," ",$G1523),AllocFactorMatrix,(O$4+1),FALSE)*$E1530</f>
        <v>0</v>
      </c>
      <c r="P1523" s="5">
        <f>VLOOKUP(CONCATENATE($F1523," ",$G1523),AllocFactorMatrix,(P$4+1),FALSE)*$E1530</f>
        <v>0</v>
      </c>
      <c r="Q1523" s="51">
        <f>VLOOKUP(CONCATENATE($F1523," ",$G1523),AllocFactorMatrix,(Q$4+1),FALSE)*$E1530</f>
        <v>0</v>
      </c>
      <c r="R1523" s="5">
        <f t="shared" si="726"/>
        <v>0</v>
      </c>
      <c r="S1523" s="5">
        <f>VLOOKUP(CONCATENATE($F1523," ",$G1523),AllocFactorMatrix,(S$4+1),FALSE)*$E1530</f>
        <v>0</v>
      </c>
      <c r="T1523" s="5">
        <f>VLOOKUP(CONCATENATE($F1523," ",$G1523),AllocFactorMatrix,(T$4+1),FALSE)*$E1530</f>
        <v>0</v>
      </c>
      <c r="U1523" s="5">
        <f>VLOOKUP(CONCATENATE($F1523," ",$G1523),AllocFactorMatrix,(U$4+1),FALSE)*$E1530</f>
        <v>0</v>
      </c>
      <c r="V1523" s="5">
        <f>VLOOKUP(CONCATENATE($F1523," ",$G1523),AllocFactorMatrix,(V$4+1),FALSE)*$E1530</f>
        <v>0</v>
      </c>
      <c r="W1523" s="5">
        <f>SUBTOTAL(9,S1523:V1523)</f>
        <v>0</v>
      </c>
      <c r="X1523" s="5">
        <f>VLOOKUP(CONCATENATE($F1523," ",$G1523),AllocFactorMatrix,(X$4+1),FALSE)*$E1530</f>
        <v>0</v>
      </c>
      <c r="Y1523" s="5">
        <f>VLOOKUP(CONCATENATE($F1523," ",$G1523),AllocFactorMatrix,(Y$4+1),FALSE)*$E1530</f>
        <v>0</v>
      </c>
      <c r="Z1523" s="5">
        <f t="shared" si="733"/>
        <v>0</v>
      </c>
      <c r="AA1523" s="5">
        <f>VLOOKUP(CONCATENATE($F1523," ",$G1523),AllocFactorMatrix,(AA$4+1),FALSE)*$E1530</f>
        <v>0</v>
      </c>
      <c r="AB1523" s="5">
        <f>VLOOKUP(CONCATENATE($F1523," ",$G1523),AllocFactorMatrix,(AB$4+1),FALSE)*$E1530</f>
        <v>0</v>
      </c>
      <c r="AC1523" s="5">
        <f>VLOOKUP(CONCATENATE($F1523," ",$G1523),AllocFactorMatrix,(AC$4+1),FALSE)*$E1530</f>
        <v>0</v>
      </c>
    </row>
    <row r="1524" spans="4:29" hidden="1" outlineLevel="1">
      <c r="E1524" s="48"/>
      <c r="F1524" s="175" t="str">
        <f>F1530</f>
        <v>DIST_PCUST</v>
      </c>
      <c r="G1524" s="52" t="str">
        <f>$G$9</f>
        <v>BULKTRAN</v>
      </c>
      <c r="H1524" s="4">
        <f t="shared" si="732"/>
        <v>0</v>
      </c>
      <c r="I1524" s="5">
        <f>VLOOKUP(CONCATENATE($F1524," ",$G1524),AllocFactorMatrix,(I$4+1),FALSE)*$E1530</f>
        <v>0</v>
      </c>
      <c r="J1524" s="5">
        <f>VLOOKUP(CONCATENATE($F1524," ",$G1524),AllocFactorMatrix,(J$4+1),FALSE)*$E1530</f>
        <v>0</v>
      </c>
      <c r="K1524" s="5">
        <f>VLOOKUP(CONCATENATE($F1524," ",$G1524),AllocFactorMatrix,(K$4+1),FALSE)*$E1530</f>
        <v>0</v>
      </c>
      <c r="L1524" s="5">
        <f>VLOOKUP(CONCATENATE($F1524," ",$G1524),AllocFactorMatrix,(L$4+1),FALSE)*$E1530</f>
        <v>0</v>
      </c>
      <c r="M1524" s="5">
        <f t="shared" si="724"/>
        <v>0</v>
      </c>
      <c r="N1524" s="5">
        <f>VLOOKUP(CONCATENATE($F1524," ",$G1524),AllocFactorMatrix,(N$4+1),FALSE)*$E1530</f>
        <v>0</v>
      </c>
      <c r="O1524" s="5">
        <f>VLOOKUP(CONCATENATE($F1524," ",$G1524),AllocFactorMatrix,(O$4+1),FALSE)*$E1530</f>
        <v>0</v>
      </c>
      <c r="P1524" s="5">
        <f>VLOOKUP(CONCATENATE($F1524," ",$G1524),AllocFactorMatrix,(P$4+1),FALSE)*$E1530</f>
        <v>0</v>
      </c>
      <c r="Q1524" s="51">
        <f>VLOOKUP(CONCATENATE($F1524," ",$G1524),AllocFactorMatrix,(Q$4+1),FALSE)*$E1530</f>
        <v>0</v>
      </c>
      <c r="R1524" s="5">
        <f t="shared" si="726"/>
        <v>0</v>
      </c>
      <c r="S1524" s="5">
        <f>VLOOKUP(CONCATENATE($F1524," ",$G1524),AllocFactorMatrix,(S$4+1),FALSE)*$E1530</f>
        <v>0</v>
      </c>
      <c r="T1524" s="5">
        <f>VLOOKUP(CONCATENATE($F1524," ",$G1524),AllocFactorMatrix,(T$4+1),FALSE)*$E1530</f>
        <v>0</v>
      </c>
      <c r="U1524" s="5">
        <f>VLOOKUP(CONCATENATE($F1524," ",$G1524),AllocFactorMatrix,(U$4+1),FALSE)*$E1530</f>
        <v>0</v>
      </c>
      <c r="V1524" s="5">
        <f>VLOOKUP(CONCATENATE($F1524," ",$G1524),AllocFactorMatrix,(V$4+1),FALSE)*$E1530</f>
        <v>0</v>
      </c>
      <c r="W1524" s="5">
        <f t="shared" ref="W1524:W1530" si="737">SUBTOTAL(9,S1524:V1524)</f>
        <v>0</v>
      </c>
      <c r="X1524" s="5">
        <f>VLOOKUP(CONCATENATE($F1524," ",$G1524),AllocFactorMatrix,(X$4+1),FALSE)*$E1530</f>
        <v>0</v>
      </c>
      <c r="Y1524" s="5">
        <f>VLOOKUP(CONCATENATE($F1524," ",$G1524),AllocFactorMatrix,(Y$4+1),FALSE)*$E1530</f>
        <v>0</v>
      </c>
      <c r="Z1524" s="5">
        <f t="shared" si="733"/>
        <v>0</v>
      </c>
      <c r="AA1524" s="5">
        <f>VLOOKUP(CONCATENATE($F1524," ",$G1524),AllocFactorMatrix,(AA$4+1),FALSE)*$E1530</f>
        <v>0</v>
      </c>
      <c r="AB1524" s="5">
        <f>VLOOKUP(CONCATENATE($F1524," ",$G1524),AllocFactorMatrix,(AB$4+1),FALSE)*$E1530</f>
        <v>0</v>
      </c>
      <c r="AC1524" s="5">
        <f>VLOOKUP(CONCATENATE($F1524," ",$G1524),AllocFactorMatrix,(AC$4+1),FALSE)*$E1530</f>
        <v>0</v>
      </c>
    </row>
    <row r="1525" spans="4:29" hidden="1" outlineLevel="1">
      <c r="E1525" s="48"/>
      <c r="F1525" s="175" t="str">
        <f>F1530</f>
        <v>DIST_PCUST</v>
      </c>
      <c r="G1525" s="52" t="str">
        <f>$G$10</f>
        <v>SUBTRAN</v>
      </c>
      <c r="H1525" s="4">
        <f t="shared" si="732"/>
        <v>0</v>
      </c>
      <c r="I1525" s="5">
        <f>VLOOKUP(CONCATENATE($F1525," ",$G1525),AllocFactorMatrix,(I$4+1),FALSE)*$E1530</f>
        <v>0</v>
      </c>
      <c r="J1525" s="5">
        <f>VLOOKUP(CONCATENATE($F1525," ",$G1525),AllocFactorMatrix,(J$4+1),FALSE)*$E1530</f>
        <v>0</v>
      </c>
      <c r="K1525" s="5">
        <f>VLOOKUP(CONCATENATE($F1525," ",$G1525),AllocFactorMatrix,(K$4+1),FALSE)*$E1530</f>
        <v>0</v>
      </c>
      <c r="L1525" s="5">
        <f>VLOOKUP(CONCATENATE($F1525," ",$G1525),AllocFactorMatrix,(L$4+1),FALSE)*$E1530</f>
        <v>0</v>
      </c>
      <c r="M1525" s="5">
        <f t="shared" si="724"/>
        <v>0</v>
      </c>
      <c r="N1525" s="5">
        <f>VLOOKUP(CONCATENATE($F1525," ",$G1525),AllocFactorMatrix,(N$4+1),FALSE)*$E1530</f>
        <v>0</v>
      </c>
      <c r="O1525" s="5">
        <f>VLOOKUP(CONCATENATE($F1525," ",$G1525),AllocFactorMatrix,(O$4+1),FALSE)*$E1530</f>
        <v>0</v>
      </c>
      <c r="P1525" s="5">
        <f>VLOOKUP(CONCATENATE($F1525," ",$G1525),AllocFactorMatrix,(P$4+1),FALSE)*$E1530</f>
        <v>0</v>
      </c>
      <c r="Q1525" s="51">
        <f>VLOOKUP(CONCATENATE($F1525," ",$G1525),AllocFactorMatrix,(Q$4+1),FALSE)*$E1530</f>
        <v>0</v>
      </c>
      <c r="R1525" s="5">
        <f t="shared" si="726"/>
        <v>0</v>
      </c>
      <c r="S1525" s="5">
        <f>VLOOKUP(CONCATENATE($F1525," ",$G1525),AllocFactorMatrix,(S$4+1),FALSE)*$E1530</f>
        <v>0</v>
      </c>
      <c r="T1525" s="5">
        <f>VLOOKUP(CONCATENATE($F1525," ",$G1525),AllocFactorMatrix,(T$4+1),FALSE)*$E1530</f>
        <v>0</v>
      </c>
      <c r="U1525" s="5">
        <f>VLOOKUP(CONCATENATE($F1525," ",$G1525),AllocFactorMatrix,(U$4+1),FALSE)*$E1530</f>
        <v>0</v>
      </c>
      <c r="V1525" s="5">
        <f>VLOOKUP(CONCATENATE($F1525," ",$G1525),AllocFactorMatrix,(V$4+1),FALSE)*$E1530</f>
        <v>0</v>
      </c>
      <c r="W1525" s="5">
        <f t="shared" si="737"/>
        <v>0</v>
      </c>
      <c r="X1525" s="5">
        <f>VLOOKUP(CONCATENATE($F1525," ",$G1525),AllocFactorMatrix,(X$4+1),FALSE)*$E1530</f>
        <v>0</v>
      </c>
      <c r="Y1525" s="5">
        <f>VLOOKUP(CONCATENATE($F1525," ",$G1525),AllocFactorMatrix,(Y$4+1),FALSE)*$E1530</f>
        <v>0</v>
      </c>
      <c r="Z1525" s="5">
        <f t="shared" si="733"/>
        <v>0</v>
      </c>
      <c r="AA1525" s="5">
        <f>VLOOKUP(CONCATENATE($F1525," ",$G1525),AllocFactorMatrix,(AA$4+1),FALSE)*$E1530</f>
        <v>0</v>
      </c>
      <c r="AB1525" s="5">
        <f>VLOOKUP(CONCATENATE($F1525," ",$G1525),AllocFactorMatrix,(AB$4+1),FALSE)*$E1530</f>
        <v>0</v>
      </c>
      <c r="AC1525" s="5">
        <f>VLOOKUP(CONCATENATE($F1525," ",$G1525),AllocFactorMatrix,(AC$4+1),FALSE)*$E1530</f>
        <v>0</v>
      </c>
    </row>
    <row r="1526" spans="4:29" hidden="1" outlineLevel="1">
      <c r="E1526" s="48"/>
      <c r="F1526" s="175" t="str">
        <f>F1530</f>
        <v>DIST_PCUST</v>
      </c>
      <c r="G1526" s="52" t="str">
        <f>$G$11</f>
        <v>DISTPRI</v>
      </c>
      <c r="H1526" s="4">
        <f t="shared" si="732"/>
        <v>0</v>
      </c>
      <c r="I1526" s="5">
        <f>VLOOKUP(CONCATENATE($F1526," ",$G1526),AllocFactorMatrix,(I$4+1),FALSE)*$E1530</f>
        <v>0</v>
      </c>
      <c r="J1526" s="5">
        <f>VLOOKUP(CONCATENATE($F1526," ",$G1526),AllocFactorMatrix,(J$4+1),FALSE)*$E1530</f>
        <v>0</v>
      </c>
      <c r="K1526" s="5">
        <f>VLOOKUP(CONCATENATE($F1526," ",$G1526),AllocFactorMatrix,(K$4+1),FALSE)*$E1530</f>
        <v>0</v>
      </c>
      <c r="L1526" s="5">
        <f>VLOOKUP(CONCATENATE($F1526," ",$G1526),AllocFactorMatrix,(L$4+1),FALSE)*$E1530</f>
        <v>0</v>
      </c>
      <c r="M1526" s="5">
        <f t="shared" si="724"/>
        <v>0</v>
      </c>
      <c r="N1526" s="5">
        <f>VLOOKUP(CONCATENATE($F1526," ",$G1526),AllocFactorMatrix,(N$4+1),FALSE)*$E1530</f>
        <v>0</v>
      </c>
      <c r="O1526" s="5">
        <f>VLOOKUP(CONCATENATE($F1526," ",$G1526),AllocFactorMatrix,(O$4+1),FALSE)*$E1530</f>
        <v>0</v>
      </c>
      <c r="P1526" s="5">
        <f>VLOOKUP(CONCATENATE($F1526," ",$G1526),AllocFactorMatrix,(P$4+1),FALSE)*$E1530</f>
        <v>0</v>
      </c>
      <c r="Q1526" s="51">
        <f>VLOOKUP(CONCATENATE($F1526," ",$G1526),AllocFactorMatrix,(Q$4+1),FALSE)*$E1530</f>
        <v>0</v>
      </c>
      <c r="R1526" s="5">
        <f t="shared" si="726"/>
        <v>0</v>
      </c>
      <c r="S1526" s="5">
        <f>VLOOKUP(CONCATENATE($F1526," ",$G1526),AllocFactorMatrix,(S$4+1),FALSE)*$E1530</f>
        <v>0</v>
      </c>
      <c r="T1526" s="5">
        <f>VLOOKUP(CONCATENATE($F1526," ",$G1526),AllocFactorMatrix,(T$4+1),FALSE)*$E1530</f>
        <v>0</v>
      </c>
      <c r="U1526" s="5">
        <f>VLOOKUP(CONCATENATE($F1526," ",$G1526),AllocFactorMatrix,(U$4+1),FALSE)*$E1530</f>
        <v>0</v>
      </c>
      <c r="V1526" s="5">
        <f>VLOOKUP(CONCATENATE($F1526," ",$G1526),AllocFactorMatrix,(V$4+1),FALSE)*$E1530</f>
        <v>0</v>
      </c>
      <c r="W1526" s="5">
        <f t="shared" si="737"/>
        <v>0</v>
      </c>
      <c r="X1526" s="5">
        <f>VLOOKUP(CONCATENATE($F1526," ",$G1526),AllocFactorMatrix,(X$4+1),FALSE)*$E1530</f>
        <v>0</v>
      </c>
      <c r="Y1526" s="5">
        <f>VLOOKUP(CONCATENATE($F1526," ",$G1526),AllocFactorMatrix,(Y$4+1),FALSE)*$E1530</f>
        <v>0</v>
      </c>
      <c r="Z1526" s="5">
        <f t="shared" si="733"/>
        <v>0</v>
      </c>
      <c r="AA1526" s="5">
        <f>VLOOKUP(CONCATENATE($F1526," ",$G1526),AllocFactorMatrix,(AA$4+1),FALSE)*$E1530</f>
        <v>0</v>
      </c>
      <c r="AB1526" s="5">
        <f>VLOOKUP(CONCATENATE($F1526," ",$G1526),AllocFactorMatrix,(AB$4+1),FALSE)*$E1530</f>
        <v>0</v>
      </c>
      <c r="AC1526" s="5">
        <f>VLOOKUP(CONCATENATE($F1526," ",$G1526),AllocFactorMatrix,(AC$4+1),FALSE)*$E1530</f>
        <v>0</v>
      </c>
    </row>
    <row r="1527" spans="4:29" hidden="1" outlineLevel="1">
      <c r="E1527" s="48"/>
      <c r="F1527" s="175" t="str">
        <f>F1530</f>
        <v>DIST_PCUST</v>
      </c>
      <c r="G1527" s="52" t="str">
        <f>$G$12</f>
        <v>DISTSEC</v>
      </c>
      <c r="H1527" s="4">
        <f t="shared" si="732"/>
        <v>0</v>
      </c>
      <c r="I1527" s="5">
        <f>VLOOKUP(CONCATENATE($F1527," ",$G1527),AllocFactorMatrix,(I$4+1),FALSE)*$E1530</f>
        <v>0</v>
      </c>
      <c r="J1527" s="5">
        <f>VLOOKUP(CONCATENATE($F1527," ",$G1527),AllocFactorMatrix,(J$4+1),FALSE)*$E1530</f>
        <v>0</v>
      </c>
      <c r="K1527" s="5">
        <f>VLOOKUP(CONCATENATE($F1527," ",$G1527),AllocFactorMatrix,(K$4+1),FALSE)*$E1530</f>
        <v>0</v>
      </c>
      <c r="L1527" s="5">
        <f>VLOOKUP(CONCATENATE($F1527," ",$G1527),AllocFactorMatrix,(L$4+1),FALSE)*$E1530</f>
        <v>0</v>
      </c>
      <c r="M1527" s="5">
        <f t="shared" si="724"/>
        <v>0</v>
      </c>
      <c r="N1527" s="5">
        <f>VLOOKUP(CONCATENATE($F1527," ",$G1527),AllocFactorMatrix,(N$4+1),FALSE)*$E1530</f>
        <v>0</v>
      </c>
      <c r="O1527" s="5">
        <f>VLOOKUP(CONCATENATE($F1527," ",$G1527),AllocFactorMatrix,(O$4+1),FALSE)*$E1530</f>
        <v>0</v>
      </c>
      <c r="P1527" s="5">
        <f>VLOOKUP(CONCATENATE($F1527," ",$G1527),AllocFactorMatrix,(P$4+1),FALSE)*$E1530</f>
        <v>0</v>
      </c>
      <c r="Q1527" s="51">
        <f>VLOOKUP(CONCATENATE($F1527," ",$G1527),AllocFactorMatrix,(Q$4+1),FALSE)*$E1530</f>
        <v>0</v>
      </c>
      <c r="R1527" s="5">
        <f t="shared" si="726"/>
        <v>0</v>
      </c>
      <c r="S1527" s="5">
        <f>VLOOKUP(CONCATENATE($F1527," ",$G1527),AllocFactorMatrix,(S$4+1),FALSE)*$E1530</f>
        <v>0</v>
      </c>
      <c r="T1527" s="5">
        <f>VLOOKUP(CONCATENATE($F1527," ",$G1527),AllocFactorMatrix,(T$4+1),FALSE)*$E1530</f>
        <v>0</v>
      </c>
      <c r="U1527" s="5">
        <f>VLOOKUP(CONCATENATE($F1527," ",$G1527),AllocFactorMatrix,(U$4+1),FALSE)*$E1530</f>
        <v>0</v>
      </c>
      <c r="V1527" s="5">
        <f>VLOOKUP(CONCATENATE($F1527," ",$G1527),AllocFactorMatrix,(V$4+1),FALSE)*$E1530</f>
        <v>0</v>
      </c>
      <c r="W1527" s="5">
        <f t="shared" si="737"/>
        <v>0</v>
      </c>
      <c r="X1527" s="5">
        <f>VLOOKUP(CONCATENATE($F1527," ",$G1527),AllocFactorMatrix,(X$4+1),FALSE)*$E1530</f>
        <v>0</v>
      </c>
      <c r="Y1527" s="5">
        <f>VLOOKUP(CONCATENATE($F1527," ",$G1527),AllocFactorMatrix,(Y$4+1),FALSE)*$E1530</f>
        <v>0</v>
      </c>
      <c r="Z1527" s="5">
        <f t="shared" si="733"/>
        <v>0</v>
      </c>
      <c r="AA1527" s="5">
        <f>VLOOKUP(CONCATENATE($F1527," ",$G1527),AllocFactorMatrix,(AA$4+1),FALSE)*$E1530</f>
        <v>0</v>
      </c>
      <c r="AB1527" s="5">
        <f>VLOOKUP(CONCATENATE($F1527," ",$G1527),AllocFactorMatrix,(AB$4+1),FALSE)*$E1530</f>
        <v>0</v>
      </c>
      <c r="AC1527" s="5">
        <f>VLOOKUP(CONCATENATE($F1527," ",$G1527),AllocFactorMatrix,(AC$4+1),FALSE)*$E1530</f>
        <v>0</v>
      </c>
    </row>
    <row r="1528" spans="4:29" hidden="1" outlineLevel="1">
      <c r="E1528" s="48"/>
      <c r="F1528" s="175" t="str">
        <f>F1530</f>
        <v>DIST_PCUST</v>
      </c>
      <c r="G1528" s="52" t="str">
        <f>$G$13</f>
        <v>ENERGY</v>
      </c>
      <c r="H1528" s="4">
        <f t="shared" si="732"/>
        <v>0</v>
      </c>
      <c r="I1528" s="5">
        <f>VLOOKUP(CONCATENATE($F1528," ",$G1528),AllocFactorMatrix,(I$4+1),FALSE)*$E1530</f>
        <v>0</v>
      </c>
      <c r="J1528" s="5">
        <f>VLOOKUP(CONCATENATE($F1528," ",$G1528),AllocFactorMatrix,(J$4+1),FALSE)*$E1530</f>
        <v>0</v>
      </c>
      <c r="K1528" s="5">
        <f>VLOOKUP(CONCATENATE($F1528," ",$G1528),AllocFactorMatrix,(K$4+1),FALSE)*$E1530</f>
        <v>0</v>
      </c>
      <c r="L1528" s="5">
        <f>VLOOKUP(CONCATENATE($F1528," ",$G1528),AllocFactorMatrix,(L$4+1),FALSE)*$E1530</f>
        <v>0</v>
      </c>
      <c r="M1528" s="5">
        <f t="shared" si="724"/>
        <v>0</v>
      </c>
      <c r="N1528" s="5">
        <f>VLOOKUP(CONCATENATE($F1528," ",$G1528),AllocFactorMatrix,(N$4+1),FALSE)*$E1530</f>
        <v>0</v>
      </c>
      <c r="O1528" s="5">
        <f>VLOOKUP(CONCATENATE($F1528," ",$G1528),AllocFactorMatrix,(O$4+1),FALSE)*$E1530</f>
        <v>0</v>
      </c>
      <c r="P1528" s="5">
        <f>VLOOKUP(CONCATENATE($F1528," ",$G1528),AllocFactorMatrix,(P$4+1),FALSE)*$E1530</f>
        <v>0</v>
      </c>
      <c r="Q1528" s="51">
        <f>VLOOKUP(CONCATENATE($F1528," ",$G1528),AllocFactorMatrix,(Q$4+1),FALSE)*$E1530</f>
        <v>0</v>
      </c>
      <c r="R1528" s="5">
        <f t="shared" si="726"/>
        <v>0</v>
      </c>
      <c r="S1528" s="5">
        <f>VLOOKUP(CONCATENATE($F1528," ",$G1528),AllocFactorMatrix,(S$4+1),FALSE)*$E1530</f>
        <v>0</v>
      </c>
      <c r="T1528" s="5">
        <f>VLOOKUP(CONCATENATE($F1528," ",$G1528),AllocFactorMatrix,(T$4+1),FALSE)*$E1530</f>
        <v>0</v>
      </c>
      <c r="U1528" s="5">
        <f>VLOOKUP(CONCATENATE($F1528," ",$G1528),AllocFactorMatrix,(U$4+1),FALSE)*$E1530</f>
        <v>0</v>
      </c>
      <c r="V1528" s="5">
        <f>VLOOKUP(CONCATENATE($F1528," ",$G1528),AllocFactorMatrix,(V$4+1),FALSE)*$E1530</f>
        <v>0</v>
      </c>
      <c r="W1528" s="5">
        <f t="shared" si="737"/>
        <v>0</v>
      </c>
      <c r="X1528" s="5">
        <f>VLOOKUP(CONCATENATE($F1528," ",$G1528),AllocFactorMatrix,(X$4+1),FALSE)*$E1530</f>
        <v>0</v>
      </c>
      <c r="Y1528" s="5">
        <f>VLOOKUP(CONCATENATE($F1528," ",$G1528),AllocFactorMatrix,(Y$4+1),FALSE)*$E1530</f>
        <v>0</v>
      </c>
      <c r="Z1528" s="5">
        <f t="shared" si="733"/>
        <v>0</v>
      </c>
      <c r="AA1528" s="5">
        <f>VLOOKUP(CONCATENATE($F1528," ",$G1528),AllocFactorMatrix,(AA$4+1),FALSE)*$E1530</f>
        <v>0</v>
      </c>
      <c r="AB1528" s="5">
        <f>VLOOKUP(CONCATENATE($F1528," ",$G1528),AllocFactorMatrix,(AB$4+1),FALSE)*$E1530</f>
        <v>0</v>
      </c>
      <c r="AC1528" s="5">
        <f>VLOOKUP(CONCATENATE($F1528," ",$G1528),AllocFactorMatrix,(AC$4+1),FALSE)*$E1530</f>
        <v>0</v>
      </c>
    </row>
    <row r="1529" spans="4:29" hidden="1" outlineLevel="1">
      <c r="E1529" s="48"/>
      <c r="F1529" s="175" t="str">
        <f>F1530</f>
        <v>DIST_PCUST</v>
      </c>
      <c r="G1529" s="52" t="str">
        <f>$G$14</f>
        <v>CUSTOMER</v>
      </c>
      <c r="H1529" s="4">
        <f t="shared" si="732"/>
        <v>142437.00000000003</v>
      </c>
      <c r="I1529" s="5">
        <f>VLOOKUP(CONCATENATE($F1529," ",$G1529),AllocFactorMatrix,(I$4+1),FALSE)*$E1530</f>
        <v>90762.575917677037</v>
      </c>
      <c r="J1529" s="5">
        <f>VLOOKUP(CONCATENATE($F1529," ",$G1529),AllocFactorMatrix,(J$4+1),FALSE)*$E1530</f>
        <v>20579.247273766705</v>
      </c>
      <c r="K1529" s="5">
        <f>VLOOKUP(CONCATENATE($F1529," ",$G1529),AllocFactorMatrix,(K$4+1),FALSE)*$E1530</f>
        <v>50.893380338724661</v>
      </c>
      <c r="L1529" s="5">
        <f>VLOOKUP(CONCATENATE($F1529," ",$G1529),AllocFactorMatrix,(L$4+1),FALSE)*$E1530</f>
        <v>0</v>
      </c>
      <c r="M1529" s="5">
        <f t="shared" si="724"/>
        <v>20630.140654105431</v>
      </c>
      <c r="N1529" s="5">
        <f>VLOOKUP(CONCATENATE($F1529," ",$G1529),AllocFactorMatrix,(N$4+1),FALSE)*$E1530</f>
        <v>368.46807365236657</v>
      </c>
      <c r="O1529" s="5">
        <f>VLOOKUP(CONCATENATE($F1529," ",$G1529),AllocFactorMatrix,(O$4+1),FALSE)*$E1530</f>
        <v>38.000390652914412</v>
      </c>
      <c r="P1529" s="5">
        <f>VLOOKUP(CONCATENATE($F1529," ",$G1529),AllocFactorMatrix,(P$4+1),FALSE)*$E1530</f>
        <v>0</v>
      </c>
      <c r="Q1529" s="51">
        <f>VLOOKUP(CONCATENATE($F1529," ",$G1529),AllocFactorMatrix,(Q$4+1),FALSE)*$E1530</f>
        <v>0</v>
      </c>
      <c r="R1529" s="5">
        <f t="shared" si="726"/>
        <v>406.46846430528097</v>
      </c>
      <c r="S1529" s="5">
        <f>VLOOKUP(CONCATENATE($F1529," ",$G1529),AllocFactorMatrix,(S$4+1),FALSE)*$E1530</f>
        <v>3.3928920225816439</v>
      </c>
      <c r="T1529" s="5">
        <f>VLOOKUP(CONCATENATE($F1529," ",$G1529),AllocFactorMatrix,(T$4+1),FALSE)*$E1530</f>
        <v>29.857449798718466</v>
      </c>
      <c r="U1529" s="5">
        <f>VLOOKUP(CONCATENATE($F1529," ",$G1529),AllocFactorMatrix,(U$4+1),FALSE)*$E1530</f>
        <v>0</v>
      </c>
      <c r="V1529" s="5">
        <f>VLOOKUP(CONCATENATE($F1529," ",$G1529),AllocFactorMatrix,(V$4+1),FALSE)*$E1530</f>
        <v>0</v>
      </c>
      <c r="W1529" s="5">
        <f t="shared" si="737"/>
        <v>33.250341821300111</v>
      </c>
      <c r="X1529" s="5">
        <f>VLOOKUP(CONCATENATE($F1529," ",$G1529),AllocFactorMatrix,(X$4+1),FALSE)*$E1530</f>
        <v>103.82249589099831</v>
      </c>
      <c r="Y1529" s="5">
        <f>VLOOKUP(CONCATENATE($F1529," ",$G1529),AllocFactorMatrix,(Y$4+1),FALSE)*$E1530</f>
        <v>0.67857840451632878</v>
      </c>
      <c r="Z1529" s="5">
        <f t="shared" si="733"/>
        <v>104.50107429551464</v>
      </c>
      <c r="AA1529" s="5">
        <f>VLOOKUP(CONCATENATE($F1529," ",$G1529),AllocFactorMatrix,(AA$4+1),FALSE)*$E1530</f>
        <v>6.1072056406469599</v>
      </c>
      <c r="AB1529" s="5">
        <f>VLOOKUP(CONCATENATE($F1529," ",$G1529),AllocFactorMatrix,(AB$4+1),FALSE)*$E1530</f>
        <v>30456.634529906387</v>
      </c>
      <c r="AC1529" s="5">
        <f>VLOOKUP(CONCATENATE($F1529," ",$G1529),AllocFactorMatrix,(AC$4+1),FALSE)*$E1530</f>
        <v>37.321812248398082</v>
      </c>
    </row>
    <row r="1530" spans="4:29" collapsed="1">
      <c r="D1530" s="52" t="s">
        <v>105</v>
      </c>
      <c r="E1530" s="58">
        <v>142437</v>
      </c>
      <c r="F1530" s="93" t="s">
        <v>44</v>
      </c>
      <c r="G1530" s="52" t="str">
        <f>$G$15</f>
        <v>TOTAL</v>
      </c>
      <c r="H1530" s="4">
        <f t="shared" si="732"/>
        <v>142437.00000000003</v>
      </c>
      <c r="I1530" s="5">
        <f>VLOOKUP(CONCATENATE($F1530," ",$G1530),AllocFactorMatrix,(I$4+1),FALSE)*$E1530</f>
        <v>90762.575917677037</v>
      </c>
      <c r="J1530" s="5">
        <f>VLOOKUP(CONCATENATE($F1530," ",$G1530),AllocFactorMatrix,(J$4+1),FALSE)*$E1530</f>
        <v>20579.247273766705</v>
      </c>
      <c r="K1530" s="5">
        <f>VLOOKUP(CONCATENATE($F1530," ",$G1530),AllocFactorMatrix,(K$4+1),FALSE)*$E1530</f>
        <v>50.893380338724661</v>
      </c>
      <c r="L1530" s="5">
        <f>VLOOKUP(CONCATENATE($F1530," ",$G1530),AllocFactorMatrix,(L$4+1),FALSE)*$E1530</f>
        <v>0</v>
      </c>
      <c r="M1530" s="5">
        <f t="shared" si="724"/>
        <v>20630.140654105431</v>
      </c>
      <c r="N1530" s="5">
        <f>VLOOKUP(CONCATENATE($F1530," ",$G1530),AllocFactorMatrix,(N$4+1),FALSE)*$E1530</f>
        <v>368.46807365236657</v>
      </c>
      <c r="O1530" s="5">
        <f>VLOOKUP(CONCATENATE($F1530," ",$G1530),AllocFactorMatrix,(O$4+1),FALSE)*$E1530</f>
        <v>38.000390652914412</v>
      </c>
      <c r="P1530" s="5">
        <f>VLOOKUP(CONCATENATE($F1530," ",$G1530),AllocFactorMatrix,(P$4+1),FALSE)*$E1530</f>
        <v>0</v>
      </c>
      <c r="Q1530" s="51">
        <f>VLOOKUP(CONCATENATE($F1530," ",$G1530),AllocFactorMatrix,(Q$4+1),FALSE)*$E1530</f>
        <v>0</v>
      </c>
      <c r="R1530" s="5">
        <f t="shared" si="726"/>
        <v>406.46846430528097</v>
      </c>
      <c r="S1530" s="5">
        <f>VLOOKUP(CONCATENATE($F1530," ",$G1530),AllocFactorMatrix,(S$4+1),FALSE)*$E1530</f>
        <v>3.3928920225816439</v>
      </c>
      <c r="T1530" s="5">
        <f>VLOOKUP(CONCATENATE($F1530," ",$G1530),AllocFactorMatrix,(T$4+1),FALSE)*$E1530</f>
        <v>29.857449798718466</v>
      </c>
      <c r="U1530" s="5">
        <f>VLOOKUP(CONCATENATE($F1530," ",$G1530),AllocFactorMatrix,(U$4+1),FALSE)*$E1530</f>
        <v>0</v>
      </c>
      <c r="V1530" s="5">
        <f>VLOOKUP(CONCATENATE($F1530," ",$G1530),AllocFactorMatrix,(V$4+1),FALSE)*$E1530</f>
        <v>0</v>
      </c>
      <c r="W1530" s="5">
        <f t="shared" si="737"/>
        <v>33.250341821300111</v>
      </c>
      <c r="X1530" s="5">
        <f>VLOOKUP(CONCATENATE($F1530," ",$G1530),AllocFactorMatrix,(X$4+1),FALSE)*$E1530</f>
        <v>103.82249589099831</v>
      </c>
      <c r="Y1530" s="5">
        <f>VLOOKUP(CONCATENATE($F1530," ",$G1530),AllocFactorMatrix,(Y$4+1),FALSE)*$E1530</f>
        <v>0.67857840451632878</v>
      </c>
      <c r="Z1530" s="5">
        <f t="shared" si="733"/>
        <v>104.50107429551464</v>
      </c>
      <c r="AA1530" s="5">
        <f>VLOOKUP(CONCATENATE($F1530," ",$G1530),AllocFactorMatrix,(AA$4+1),FALSE)*$E1530</f>
        <v>6.1072056406469599</v>
      </c>
      <c r="AB1530" s="5">
        <f>VLOOKUP(CONCATENATE($F1530," ",$G1530),AllocFactorMatrix,(AB$4+1),FALSE)*$E1530</f>
        <v>30456.634529906387</v>
      </c>
      <c r="AC1530" s="5">
        <f>VLOOKUP(CONCATENATE($F1530," ",$G1530),AllocFactorMatrix,(AC$4+1),FALSE)*$E1530</f>
        <v>37.321812248398082</v>
      </c>
    </row>
    <row r="1531" spans="4:29" hidden="1" outlineLevel="1">
      <c r="E1531" s="48"/>
      <c r="F1531" s="175" t="str">
        <f>F1538</f>
        <v>RB_GUP_EPIS_D</v>
      </c>
      <c r="G1531" s="52" t="str">
        <f>$G$8</f>
        <v>PRODUCTION</v>
      </c>
      <c r="H1531" s="4">
        <f t="shared" ref="H1531:H1546" si="738">SUBTOTAL(9,I1531:AC1531)</f>
        <v>0</v>
      </c>
      <c r="I1531" s="5">
        <f>VLOOKUP(CONCATENATE($F1531," ",$G1531),AllocFactorMatrix,(I$4+1),FALSE)*$E1538</f>
        <v>0</v>
      </c>
      <c r="J1531" s="5">
        <f>VLOOKUP(CONCATENATE($F1531," ",$G1531),AllocFactorMatrix,(J$4+1),FALSE)*$E1538</f>
        <v>0</v>
      </c>
      <c r="K1531" s="5">
        <f>VLOOKUP(CONCATENATE($F1531," ",$G1531),AllocFactorMatrix,(K$4+1),FALSE)*$E1538</f>
        <v>0</v>
      </c>
      <c r="L1531" s="5">
        <f>VLOOKUP(CONCATENATE($F1531," ",$G1531),AllocFactorMatrix,(L$4+1),FALSE)*$E1538</f>
        <v>0</v>
      </c>
      <c r="M1531" s="5">
        <f t="shared" ref="M1531:M1538" si="739">SUBTOTAL(9,J1531:L1531)</f>
        <v>0</v>
      </c>
      <c r="N1531" s="5">
        <f>VLOOKUP(CONCATENATE($F1531," ",$G1531),AllocFactorMatrix,(N$4+1),FALSE)*$E1538</f>
        <v>0</v>
      </c>
      <c r="O1531" s="5">
        <f>VLOOKUP(CONCATENATE($F1531," ",$G1531),AllocFactorMatrix,(O$4+1),FALSE)*$E1538</f>
        <v>0</v>
      </c>
      <c r="P1531" s="5">
        <f>VLOOKUP(CONCATENATE($F1531," ",$G1531),AllocFactorMatrix,(P$4+1),FALSE)*$E1538</f>
        <v>0</v>
      </c>
      <c r="Q1531" s="51">
        <f>VLOOKUP(CONCATENATE($F1531," ",$G1531),AllocFactorMatrix,(Q$4+1),FALSE)*$E1538</f>
        <v>0</v>
      </c>
      <c r="R1531" s="5">
        <f t="shared" si="726"/>
        <v>0</v>
      </c>
      <c r="S1531" s="5">
        <f>VLOOKUP(CONCATENATE($F1531," ",$G1531),AllocFactorMatrix,(S$4+1),FALSE)*$E1538</f>
        <v>0</v>
      </c>
      <c r="T1531" s="5">
        <f>VLOOKUP(CONCATENATE($F1531," ",$G1531),AllocFactorMatrix,(T$4+1),FALSE)*$E1538</f>
        <v>0</v>
      </c>
      <c r="U1531" s="5">
        <f>VLOOKUP(CONCATENATE($F1531," ",$G1531),AllocFactorMatrix,(U$4+1),FALSE)*$E1538</f>
        <v>0</v>
      </c>
      <c r="V1531" s="5">
        <f>VLOOKUP(CONCATENATE($F1531," ",$G1531),AllocFactorMatrix,(V$4+1),FALSE)*$E1538</f>
        <v>0</v>
      </c>
      <c r="W1531" s="5">
        <f>SUBTOTAL(9,S1531:V1531)</f>
        <v>0</v>
      </c>
      <c r="X1531" s="5">
        <f>VLOOKUP(CONCATENATE($F1531," ",$G1531),AllocFactorMatrix,(X$4+1),FALSE)*$E1538</f>
        <v>0</v>
      </c>
      <c r="Y1531" s="5">
        <f>VLOOKUP(CONCATENATE($F1531," ",$G1531),AllocFactorMatrix,(Y$4+1),FALSE)*$E1538</f>
        <v>0</v>
      </c>
      <c r="Z1531" s="5">
        <f t="shared" ref="Z1531:Z1546" si="740">SUBTOTAL(9,X1531:Y1531)</f>
        <v>0</v>
      </c>
      <c r="AA1531" s="5">
        <f>VLOOKUP(CONCATENATE($F1531," ",$G1531),AllocFactorMatrix,(AA$4+1),FALSE)*$E1538</f>
        <v>0</v>
      </c>
      <c r="AB1531" s="5">
        <f>VLOOKUP(CONCATENATE($F1531," ",$G1531),AllocFactorMatrix,(AB$4+1),FALSE)*$E1538</f>
        <v>0</v>
      </c>
      <c r="AC1531" s="5">
        <f>VLOOKUP(CONCATENATE($F1531," ",$G1531),AllocFactorMatrix,(AC$4+1),FALSE)*$E1538</f>
        <v>0</v>
      </c>
    </row>
    <row r="1532" spans="4:29" hidden="1" outlineLevel="1">
      <c r="E1532" s="48"/>
      <c r="F1532" s="175" t="str">
        <f>F1538</f>
        <v>RB_GUP_EPIS_D</v>
      </c>
      <c r="G1532" s="52" t="str">
        <f>$G$9</f>
        <v>BULKTRAN</v>
      </c>
      <c r="H1532" s="4">
        <f t="shared" si="738"/>
        <v>0</v>
      </c>
      <c r="I1532" s="5">
        <f>VLOOKUP(CONCATENATE($F1532," ",$G1532),AllocFactorMatrix,(I$4+1),FALSE)*$E1538</f>
        <v>0</v>
      </c>
      <c r="J1532" s="5">
        <f>VLOOKUP(CONCATENATE($F1532," ",$G1532),AllocFactorMatrix,(J$4+1),FALSE)*$E1538</f>
        <v>0</v>
      </c>
      <c r="K1532" s="5">
        <f>VLOOKUP(CONCATENATE($F1532," ",$G1532),AllocFactorMatrix,(K$4+1),FALSE)*$E1538</f>
        <v>0</v>
      </c>
      <c r="L1532" s="5">
        <f>VLOOKUP(CONCATENATE($F1532," ",$G1532),AllocFactorMatrix,(L$4+1),FALSE)*$E1538</f>
        <v>0</v>
      </c>
      <c r="M1532" s="5">
        <f t="shared" si="739"/>
        <v>0</v>
      </c>
      <c r="N1532" s="5">
        <f>VLOOKUP(CONCATENATE($F1532," ",$G1532),AllocFactorMatrix,(N$4+1),FALSE)*$E1538</f>
        <v>0</v>
      </c>
      <c r="O1532" s="5">
        <f>VLOOKUP(CONCATENATE($F1532," ",$G1532),AllocFactorMatrix,(O$4+1),FALSE)*$E1538</f>
        <v>0</v>
      </c>
      <c r="P1532" s="5">
        <f>VLOOKUP(CONCATENATE($F1532," ",$G1532),AllocFactorMatrix,(P$4+1),FALSE)*$E1538</f>
        <v>0</v>
      </c>
      <c r="Q1532" s="51">
        <f>VLOOKUP(CONCATENATE($F1532," ",$G1532),AllocFactorMatrix,(Q$4+1),FALSE)*$E1538</f>
        <v>0</v>
      </c>
      <c r="R1532" s="5">
        <f t="shared" ref="R1532:R1546" si="741">SUBTOTAL(9,N1532:Q1532)</f>
        <v>0</v>
      </c>
      <c r="S1532" s="5">
        <f>VLOOKUP(CONCATENATE($F1532," ",$G1532),AllocFactorMatrix,(S$4+1),FALSE)*$E1538</f>
        <v>0</v>
      </c>
      <c r="T1532" s="5">
        <f>VLOOKUP(CONCATENATE($F1532," ",$G1532),AllocFactorMatrix,(T$4+1),FALSE)*$E1538</f>
        <v>0</v>
      </c>
      <c r="U1532" s="5">
        <f>VLOOKUP(CONCATENATE($F1532," ",$G1532),AllocFactorMatrix,(U$4+1),FALSE)*$E1538</f>
        <v>0</v>
      </c>
      <c r="V1532" s="5">
        <f>VLOOKUP(CONCATENATE($F1532," ",$G1532),AllocFactorMatrix,(V$4+1),FALSE)*$E1538</f>
        <v>0</v>
      </c>
      <c r="W1532" s="5">
        <f t="shared" ref="W1532:W1538" si="742">SUBTOTAL(9,S1532:V1532)</f>
        <v>0</v>
      </c>
      <c r="X1532" s="5">
        <f>VLOOKUP(CONCATENATE($F1532," ",$G1532),AllocFactorMatrix,(X$4+1),FALSE)*$E1538</f>
        <v>0</v>
      </c>
      <c r="Y1532" s="5">
        <f>VLOOKUP(CONCATENATE($F1532," ",$G1532),AllocFactorMatrix,(Y$4+1),FALSE)*$E1538</f>
        <v>0</v>
      </c>
      <c r="Z1532" s="5">
        <f t="shared" si="740"/>
        <v>0</v>
      </c>
      <c r="AA1532" s="5">
        <f>VLOOKUP(CONCATENATE($F1532," ",$G1532),AllocFactorMatrix,(AA$4+1),FALSE)*$E1538</f>
        <v>0</v>
      </c>
      <c r="AB1532" s="5">
        <f>VLOOKUP(CONCATENATE($F1532," ",$G1532),AllocFactorMatrix,(AB$4+1),FALSE)*$E1538</f>
        <v>0</v>
      </c>
      <c r="AC1532" s="5">
        <f>VLOOKUP(CONCATENATE($F1532," ",$G1532),AllocFactorMatrix,(AC$4+1),FALSE)*$E1538</f>
        <v>0</v>
      </c>
    </row>
    <row r="1533" spans="4:29" hidden="1" outlineLevel="1">
      <c r="E1533" s="48"/>
      <c r="F1533" s="175" t="str">
        <f>F1538</f>
        <v>RB_GUP_EPIS_D</v>
      </c>
      <c r="G1533" s="52" t="str">
        <f>$G$10</f>
        <v>SUBTRAN</v>
      </c>
      <c r="H1533" s="4">
        <f t="shared" si="738"/>
        <v>0</v>
      </c>
      <c r="I1533" s="5">
        <f>VLOOKUP(CONCATENATE($F1533," ",$G1533),AllocFactorMatrix,(I$4+1),FALSE)*$E1538</f>
        <v>0</v>
      </c>
      <c r="J1533" s="5">
        <f>VLOOKUP(CONCATENATE($F1533," ",$G1533),AllocFactorMatrix,(J$4+1),FALSE)*$E1538</f>
        <v>0</v>
      </c>
      <c r="K1533" s="5">
        <f>VLOOKUP(CONCATENATE($F1533," ",$G1533),AllocFactorMatrix,(K$4+1),FALSE)*$E1538</f>
        <v>0</v>
      </c>
      <c r="L1533" s="5">
        <f>VLOOKUP(CONCATENATE($F1533," ",$G1533),AllocFactorMatrix,(L$4+1),FALSE)*$E1538</f>
        <v>0</v>
      </c>
      <c r="M1533" s="5">
        <f t="shared" si="739"/>
        <v>0</v>
      </c>
      <c r="N1533" s="5">
        <f>VLOOKUP(CONCATENATE($F1533," ",$G1533),AllocFactorMatrix,(N$4+1),FALSE)*$E1538</f>
        <v>0</v>
      </c>
      <c r="O1533" s="5">
        <f>VLOOKUP(CONCATENATE($F1533," ",$G1533),AllocFactorMatrix,(O$4+1),FALSE)*$E1538</f>
        <v>0</v>
      </c>
      <c r="P1533" s="5">
        <f>VLOOKUP(CONCATENATE($F1533," ",$G1533),AllocFactorMatrix,(P$4+1),FALSE)*$E1538</f>
        <v>0</v>
      </c>
      <c r="Q1533" s="51">
        <f>VLOOKUP(CONCATENATE($F1533," ",$G1533),AllocFactorMatrix,(Q$4+1),FALSE)*$E1538</f>
        <v>0</v>
      </c>
      <c r="R1533" s="5">
        <f t="shared" si="741"/>
        <v>0</v>
      </c>
      <c r="S1533" s="5">
        <f>VLOOKUP(CONCATENATE($F1533," ",$G1533),AllocFactorMatrix,(S$4+1),FALSE)*$E1538</f>
        <v>0</v>
      </c>
      <c r="T1533" s="5">
        <f>VLOOKUP(CONCATENATE($F1533," ",$G1533),AllocFactorMatrix,(T$4+1),FALSE)*$E1538</f>
        <v>0</v>
      </c>
      <c r="U1533" s="5">
        <f>VLOOKUP(CONCATENATE($F1533," ",$G1533),AllocFactorMatrix,(U$4+1),FALSE)*$E1538</f>
        <v>0</v>
      </c>
      <c r="V1533" s="5">
        <f>VLOOKUP(CONCATENATE($F1533," ",$G1533),AllocFactorMatrix,(V$4+1),FALSE)*$E1538</f>
        <v>0</v>
      </c>
      <c r="W1533" s="5">
        <f t="shared" si="742"/>
        <v>0</v>
      </c>
      <c r="X1533" s="5">
        <f>VLOOKUP(CONCATENATE($F1533," ",$G1533),AllocFactorMatrix,(X$4+1),FALSE)*$E1538</f>
        <v>0</v>
      </c>
      <c r="Y1533" s="5">
        <f>VLOOKUP(CONCATENATE($F1533," ",$G1533),AllocFactorMatrix,(Y$4+1),FALSE)*$E1538</f>
        <v>0</v>
      </c>
      <c r="Z1533" s="5">
        <f t="shared" si="740"/>
        <v>0</v>
      </c>
      <c r="AA1533" s="5">
        <f>VLOOKUP(CONCATENATE($F1533," ",$G1533),AllocFactorMatrix,(AA$4+1),FALSE)*$E1538</f>
        <v>0</v>
      </c>
      <c r="AB1533" s="5">
        <f>VLOOKUP(CONCATENATE($F1533," ",$G1533),AllocFactorMatrix,(AB$4+1),FALSE)*$E1538</f>
        <v>0</v>
      </c>
      <c r="AC1533" s="5">
        <f>VLOOKUP(CONCATENATE($F1533," ",$G1533),AllocFactorMatrix,(AC$4+1),FALSE)*$E1538</f>
        <v>0</v>
      </c>
    </row>
    <row r="1534" spans="4:29" hidden="1" outlineLevel="1">
      <c r="E1534" s="48"/>
      <c r="F1534" s="175" t="str">
        <f>F1538</f>
        <v>RB_GUP_EPIS_D</v>
      </c>
      <c r="G1534" s="52" t="str">
        <f>$G$11</f>
        <v>DISTPRI</v>
      </c>
      <c r="H1534" s="4">
        <f t="shared" si="738"/>
        <v>2645029.8901940649</v>
      </c>
      <c r="I1534" s="5">
        <f>VLOOKUP(CONCATENATE($F1534," ",$G1534),AllocFactorMatrix,(I$4+1),FALSE)*$E1538</f>
        <v>1731984.2671907123</v>
      </c>
      <c r="J1534" s="5">
        <f>VLOOKUP(CONCATENATE($F1534," ",$G1534),AllocFactorMatrix,(J$4+1),FALSE)*$E1538</f>
        <v>405351.16712470242</v>
      </c>
      <c r="K1534" s="5">
        <f>VLOOKUP(CONCATENATE($F1534," ",$G1534),AllocFactorMatrix,(K$4+1),FALSE)*$E1538</f>
        <v>5661.8441182774577</v>
      </c>
      <c r="L1534" s="5">
        <f>VLOOKUP(CONCATENATE($F1534," ",$G1534),AllocFactorMatrix,(L$4+1),FALSE)*$E1538</f>
        <v>0</v>
      </c>
      <c r="M1534" s="5">
        <f t="shared" si="739"/>
        <v>411013.0112429799</v>
      </c>
      <c r="N1534" s="5">
        <f>VLOOKUP(CONCATENATE($F1534," ",$G1534),AllocFactorMatrix,(N$4+1),FALSE)*$E1538</f>
        <v>235314.30423818165</v>
      </c>
      <c r="O1534" s="5">
        <f>VLOOKUP(CONCATENATE($F1534," ",$G1534),AllocFactorMatrix,(O$4+1),FALSE)*$E1538</f>
        <v>42281.083856116267</v>
      </c>
      <c r="P1534" s="5">
        <f>VLOOKUP(CONCATENATE($F1534," ",$G1534),AllocFactorMatrix,(P$4+1),FALSE)*$E1538</f>
        <v>0</v>
      </c>
      <c r="Q1534" s="51">
        <f>VLOOKUP(CONCATENATE($F1534," ",$G1534),AllocFactorMatrix,(Q$4+1),FALSE)*$E1538</f>
        <v>0</v>
      </c>
      <c r="R1534" s="5">
        <f t="shared" si="741"/>
        <v>277595.3880942979</v>
      </c>
      <c r="S1534" s="5">
        <f>VLOOKUP(CONCATENATE($F1534," ",$G1534),AllocFactorMatrix,(S$4+1),FALSE)*$E1538</f>
        <v>10640.149739680441</v>
      </c>
      <c r="T1534" s="5">
        <f>VLOOKUP(CONCATENATE($F1534," ",$G1534),AllocFactorMatrix,(T$4+1),FALSE)*$E1538</f>
        <v>147130.53091654289</v>
      </c>
      <c r="U1534" s="5">
        <f>VLOOKUP(CONCATENATE($F1534," ",$G1534),AllocFactorMatrix,(U$4+1),FALSE)*$E1538</f>
        <v>0</v>
      </c>
      <c r="V1534" s="5">
        <f>VLOOKUP(CONCATENATE($F1534," ",$G1534),AllocFactorMatrix,(V$4+1),FALSE)*$E1538</f>
        <v>0</v>
      </c>
      <c r="W1534" s="5">
        <f t="shared" si="742"/>
        <v>157770.68065622333</v>
      </c>
      <c r="X1534" s="5">
        <f>VLOOKUP(CONCATENATE($F1534," ",$G1534),AllocFactorMatrix,(X$4+1),FALSE)*$E1538</f>
        <v>64521.237818128189</v>
      </c>
      <c r="Y1534" s="5">
        <f>VLOOKUP(CONCATENATE($F1534," ",$G1534),AllocFactorMatrix,(Y$4+1),FALSE)*$E1538</f>
        <v>1295.04299362447</v>
      </c>
      <c r="Z1534" s="5">
        <f t="shared" si="740"/>
        <v>65816.280811752658</v>
      </c>
      <c r="AA1534" s="5">
        <f>VLOOKUP(CONCATENATE($F1534," ",$G1534),AllocFactorMatrix,(AA$4+1),FALSE)*$E1538</f>
        <v>850.2621980992717</v>
      </c>
      <c r="AB1534" s="5">
        <f>VLOOKUP(CONCATENATE($F1534," ",$G1534),AllocFactorMatrix,(AB$4+1),FALSE)*$E1538</f>
        <v>0</v>
      </c>
      <c r="AC1534" s="5">
        <f>VLOOKUP(CONCATENATE($F1534," ",$G1534),AllocFactorMatrix,(AC$4+1),FALSE)*$E1538</f>
        <v>0</v>
      </c>
    </row>
    <row r="1535" spans="4:29" hidden="1" outlineLevel="1">
      <c r="E1535" s="48"/>
      <c r="F1535" s="175" t="str">
        <f>F1538</f>
        <v>RB_GUP_EPIS_D</v>
      </c>
      <c r="G1535" s="52" t="str">
        <f>$G$12</f>
        <v>DISTSEC</v>
      </c>
      <c r="H1535" s="4">
        <f t="shared" si="738"/>
        <v>1274152.5909912153</v>
      </c>
      <c r="I1535" s="5">
        <f>VLOOKUP(CONCATENATE($F1535," ",$G1535),AllocFactorMatrix,(I$4+1),FALSE)*$E1538</f>
        <v>945555.11561898957</v>
      </c>
      <c r="J1535" s="5">
        <f>VLOOKUP(CONCATENATE($F1535," ",$G1535),AllocFactorMatrix,(J$4+1),FALSE)*$E1538</f>
        <v>190666.15601020565</v>
      </c>
      <c r="K1535" s="5">
        <f>VLOOKUP(CONCATENATE($F1535," ",$G1535),AllocFactorMatrix,(K$4+1),FALSE)*$E1538</f>
        <v>0</v>
      </c>
      <c r="L1535" s="5">
        <f>VLOOKUP(CONCATENATE($F1535," ",$G1535),AllocFactorMatrix,(L$4+1),FALSE)*$E1538</f>
        <v>0</v>
      </c>
      <c r="M1535" s="5">
        <f t="shared" si="739"/>
        <v>190666.15601020565</v>
      </c>
      <c r="N1535" s="5">
        <f>VLOOKUP(CONCATENATE($F1535," ",$G1535),AllocFactorMatrix,(N$4+1),FALSE)*$E1538</f>
        <v>95301.709638860659</v>
      </c>
      <c r="O1535" s="5">
        <f>VLOOKUP(CONCATENATE($F1535," ",$G1535),AllocFactorMatrix,(O$4+1),FALSE)*$E1538</f>
        <v>0</v>
      </c>
      <c r="P1535" s="5">
        <f>VLOOKUP(CONCATENATE($F1535," ",$G1535),AllocFactorMatrix,(P$4+1),FALSE)*$E1538</f>
        <v>0</v>
      </c>
      <c r="Q1535" s="51">
        <f>VLOOKUP(CONCATENATE($F1535," ",$G1535),AllocFactorMatrix,(Q$4+1),FALSE)*$E1538</f>
        <v>0</v>
      </c>
      <c r="R1535" s="5">
        <f t="shared" si="741"/>
        <v>95301.709638860659</v>
      </c>
      <c r="S1535" s="5">
        <f>VLOOKUP(CONCATENATE($F1535," ",$G1535),AllocFactorMatrix,(S$4+1),FALSE)*$E1538</f>
        <v>3562.1547665047474</v>
      </c>
      <c r="T1535" s="5">
        <f>VLOOKUP(CONCATENATE($F1535," ",$G1535),AllocFactorMatrix,(T$4+1),FALSE)*$E1538</f>
        <v>0</v>
      </c>
      <c r="U1535" s="5">
        <f>VLOOKUP(CONCATENATE($F1535," ",$G1535),AllocFactorMatrix,(U$4+1),FALSE)*$E1538</f>
        <v>0</v>
      </c>
      <c r="V1535" s="5">
        <f>VLOOKUP(CONCATENATE($F1535," ",$G1535),AllocFactorMatrix,(V$4+1),FALSE)*$E1538</f>
        <v>0</v>
      </c>
      <c r="W1535" s="5">
        <f t="shared" si="742"/>
        <v>3562.1547665047474</v>
      </c>
      <c r="X1535" s="5">
        <f>VLOOKUP(CONCATENATE($F1535," ",$G1535),AllocFactorMatrix,(X$4+1),FALSE)*$E1538</f>
        <v>26920.516428863513</v>
      </c>
      <c r="Y1535" s="5">
        <f>VLOOKUP(CONCATENATE($F1535," ",$G1535),AllocFactorMatrix,(Y$4+1),FALSE)*$E1538</f>
        <v>0</v>
      </c>
      <c r="Z1535" s="5">
        <f t="shared" si="740"/>
        <v>26920.516428863513</v>
      </c>
      <c r="AA1535" s="5">
        <f>VLOOKUP(CONCATENATE($F1535," ",$G1535),AllocFactorMatrix,(AA$4+1),FALSE)*$E1538</f>
        <v>318.29665745768921</v>
      </c>
      <c r="AB1535" s="5">
        <f>VLOOKUP(CONCATENATE($F1535," ",$G1535),AllocFactorMatrix,(AB$4+1),FALSE)*$E1538</f>
        <v>9797.07885664696</v>
      </c>
      <c r="AC1535" s="5">
        <f>VLOOKUP(CONCATENATE($F1535," ",$G1535),AllocFactorMatrix,(AC$4+1),FALSE)*$E1538</f>
        <v>2031.5630136864684</v>
      </c>
    </row>
    <row r="1536" spans="4:29" hidden="1" outlineLevel="1">
      <c r="E1536" s="48"/>
      <c r="F1536" s="175" t="str">
        <f>F1538</f>
        <v>RB_GUP_EPIS_D</v>
      </c>
      <c r="G1536" s="52" t="str">
        <f>$G$13</f>
        <v>ENERGY</v>
      </c>
      <c r="H1536" s="4">
        <f t="shared" si="738"/>
        <v>0</v>
      </c>
      <c r="I1536" s="5">
        <f>VLOOKUP(CONCATENATE($F1536," ",$G1536),AllocFactorMatrix,(I$4+1),FALSE)*$E1538</f>
        <v>0</v>
      </c>
      <c r="J1536" s="5">
        <f>VLOOKUP(CONCATENATE($F1536," ",$G1536),AllocFactorMatrix,(J$4+1),FALSE)*$E1538</f>
        <v>0</v>
      </c>
      <c r="K1536" s="5">
        <f>VLOOKUP(CONCATENATE($F1536," ",$G1536),AllocFactorMatrix,(K$4+1),FALSE)*$E1538</f>
        <v>0</v>
      </c>
      <c r="L1536" s="5">
        <f>VLOOKUP(CONCATENATE($F1536," ",$G1536),AllocFactorMatrix,(L$4+1),FALSE)*$E1538</f>
        <v>0</v>
      </c>
      <c r="M1536" s="5">
        <f t="shared" si="739"/>
        <v>0</v>
      </c>
      <c r="N1536" s="5">
        <f>VLOOKUP(CONCATENATE($F1536," ",$G1536),AllocFactorMatrix,(N$4+1),FALSE)*$E1538</f>
        <v>0</v>
      </c>
      <c r="O1536" s="5">
        <f>VLOOKUP(CONCATENATE($F1536," ",$G1536),AllocFactorMatrix,(O$4+1),FALSE)*$E1538</f>
        <v>0</v>
      </c>
      <c r="P1536" s="5">
        <f>VLOOKUP(CONCATENATE($F1536," ",$G1536),AllocFactorMatrix,(P$4+1),FALSE)*$E1538</f>
        <v>0</v>
      </c>
      <c r="Q1536" s="51">
        <f>VLOOKUP(CONCATENATE($F1536," ",$G1536),AllocFactorMatrix,(Q$4+1),FALSE)*$E1538</f>
        <v>0</v>
      </c>
      <c r="R1536" s="5">
        <f t="shared" si="741"/>
        <v>0</v>
      </c>
      <c r="S1536" s="5">
        <f>VLOOKUP(CONCATENATE($F1536," ",$G1536),AllocFactorMatrix,(S$4+1),FALSE)*$E1538</f>
        <v>0</v>
      </c>
      <c r="T1536" s="5">
        <f>VLOOKUP(CONCATENATE($F1536," ",$G1536),AllocFactorMatrix,(T$4+1),FALSE)*$E1538</f>
        <v>0</v>
      </c>
      <c r="U1536" s="5">
        <f>VLOOKUP(CONCATENATE($F1536," ",$G1536),AllocFactorMatrix,(U$4+1),FALSE)*$E1538</f>
        <v>0</v>
      </c>
      <c r="V1536" s="5">
        <f>VLOOKUP(CONCATENATE($F1536," ",$G1536),AllocFactorMatrix,(V$4+1),FALSE)*$E1538</f>
        <v>0</v>
      </c>
      <c r="W1536" s="5">
        <f t="shared" si="742"/>
        <v>0</v>
      </c>
      <c r="X1536" s="5">
        <f>VLOOKUP(CONCATENATE($F1536," ",$G1536),AllocFactorMatrix,(X$4+1),FALSE)*$E1538</f>
        <v>0</v>
      </c>
      <c r="Y1536" s="5">
        <f>VLOOKUP(CONCATENATE($F1536," ",$G1536),AllocFactorMatrix,(Y$4+1),FALSE)*$E1538</f>
        <v>0</v>
      </c>
      <c r="Z1536" s="5">
        <f t="shared" si="740"/>
        <v>0</v>
      </c>
      <c r="AA1536" s="5">
        <f>VLOOKUP(CONCATENATE($F1536," ",$G1536),AllocFactorMatrix,(AA$4+1),FALSE)*$E1538</f>
        <v>0</v>
      </c>
      <c r="AB1536" s="5">
        <f>VLOOKUP(CONCATENATE($F1536," ",$G1536),AllocFactorMatrix,(AB$4+1),FALSE)*$E1538</f>
        <v>0</v>
      </c>
      <c r="AC1536" s="5">
        <f>VLOOKUP(CONCATENATE($F1536," ",$G1536),AllocFactorMatrix,(AC$4+1),FALSE)*$E1538</f>
        <v>0</v>
      </c>
    </row>
    <row r="1537" spans="4:29" hidden="1" outlineLevel="1">
      <c r="E1537" s="48"/>
      <c r="F1537" s="175" t="str">
        <f>F1538</f>
        <v>RB_GUP_EPIS_D</v>
      </c>
      <c r="G1537" s="52" t="str">
        <f>$G$14</f>
        <v>CUSTOMER</v>
      </c>
      <c r="H1537" s="4">
        <f t="shared" si="738"/>
        <v>558475.51881471975</v>
      </c>
      <c r="I1537" s="5">
        <f>VLOOKUP(CONCATENATE($F1537," ",$G1537),AllocFactorMatrix,(I$4+1),FALSE)*$E1538</f>
        <v>261156.25555119928</v>
      </c>
      <c r="J1537" s="5">
        <f>VLOOKUP(CONCATENATE($F1537," ",$G1537),AllocFactorMatrix,(J$4+1),FALSE)*$E1538</f>
        <v>88246.057875819315</v>
      </c>
      <c r="K1537" s="5">
        <f>VLOOKUP(CONCATENATE($F1537," ",$G1537),AllocFactorMatrix,(K$4+1),FALSE)*$E1538</f>
        <v>5967.0306849547633</v>
      </c>
      <c r="L1537" s="5">
        <f>VLOOKUP(CONCATENATE($F1537," ",$G1537),AllocFactorMatrix,(L$4+1),FALSE)*$E1538</f>
        <v>1005.1275489210934</v>
      </c>
      <c r="M1537" s="5">
        <f t="shared" si="739"/>
        <v>95218.216109695175</v>
      </c>
      <c r="N1537" s="5">
        <f>VLOOKUP(CONCATENATE($F1537," ",$G1537),AllocFactorMatrix,(N$4+1),FALSE)*$E1538</f>
        <v>7202.6823000799277</v>
      </c>
      <c r="O1537" s="5">
        <f>VLOOKUP(CONCATENATE($F1537," ",$G1537),AllocFactorMatrix,(O$4+1),FALSE)*$E1538</f>
        <v>2098.9961363773141</v>
      </c>
      <c r="P1537" s="5">
        <f>VLOOKUP(CONCATENATE($F1537," ",$G1537),AllocFactorMatrix,(P$4+1),FALSE)*$E1538</f>
        <v>2472.0074552416636</v>
      </c>
      <c r="Q1537" s="51">
        <f>VLOOKUP(CONCATENATE($F1537," ",$G1537),AllocFactorMatrix,(Q$4+1),FALSE)*$E1538</f>
        <v>308.99667460591786</v>
      </c>
      <c r="R1537" s="5">
        <f t="shared" si="741"/>
        <v>12082.682566304822</v>
      </c>
      <c r="S1537" s="5">
        <f>VLOOKUP(CONCATENATE($F1537," ",$G1537),AllocFactorMatrix,(S$4+1),FALSE)*$E1538</f>
        <v>47.340431238414126</v>
      </c>
      <c r="T1537" s="5">
        <f>VLOOKUP(CONCATENATE($F1537," ",$G1537),AllocFactorMatrix,(T$4+1),FALSE)*$E1538</f>
        <v>1488.3177734123185</v>
      </c>
      <c r="U1537" s="5">
        <f>VLOOKUP(CONCATENATE($F1537," ",$G1537),AllocFactorMatrix,(U$4+1),FALSE)*$E1538</f>
        <v>4155.3208889370544</v>
      </c>
      <c r="V1537" s="5">
        <f>VLOOKUP(CONCATENATE($F1537," ",$G1537),AllocFactorMatrix,(V$4+1),FALSE)*$E1538</f>
        <v>1235.9829141576361</v>
      </c>
      <c r="W1537" s="5">
        <f t="shared" si="742"/>
        <v>6926.9620077454238</v>
      </c>
      <c r="X1537" s="5">
        <f>VLOOKUP(CONCATENATE($F1537," ",$G1537),AllocFactorMatrix,(X$4+1),FALSE)*$E1538</f>
        <v>1448.5589181985242</v>
      </c>
      <c r="Y1537" s="5">
        <f>VLOOKUP(CONCATENATE($F1537," ",$G1537),AllocFactorMatrix,(Y$4+1),FALSE)*$E1538</f>
        <v>27.424575960088259</v>
      </c>
      <c r="Z1537" s="5">
        <f t="shared" si="740"/>
        <v>1475.9834941586125</v>
      </c>
      <c r="AA1537" s="5">
        <f>VLOOKUP(CONCATENATE($F1537," ",$G1537),AllocFactorMatrix,(AA$4+1),FALSE)*$E1538</f>
        <v>141.34782174822331</v>
      </c>
      <c r="AB1537" s="5">
        <f>VLOOKUP(CONCATENATE($F1537," ",$G1537),AllocFactorMatrix,(AB$4+1),FALSE)*$E1538</f>
        <v>160084.58413277188</v>
      </c>
      <c r="AC1537" s="5">
        <f>VLOOKUP(CONCATENATE($F1537," ",$G1537),AllocFactorMatrix,(AC$4+1),FALSE)*$E1538</f>
        <v>21389.487131096361</v>
      </c>
    </row>
    <row r="1538" spans="4:29" collapsed="1">
      <c r="D1538" s="52" t="s">
        <v>106</v>
      </c>
      <c r="E1538" s="58">
        <v>4477658</v>
      </c>
      <c r="F1538" s="93" t="s">
        <v>65</v>
      </c>
      <c r="G1538" s="52" t="str">
        <f>$G$15</f>
        <v>TOTAL</v>
      </c>
      <c r="H1538" s="4">
        <f t="shared" si="738"/>
        <v>4477658.0000000009</v>
      </c>
      <c r="I1538" s="5">
        <f>VLOOKUP(CONCATENATE($F1538," ",$G1538),AllocFactorMatrix,(I$4+1),FALSE)*$E1538</f>
        <v>2938695.6383609008</v>
      </c>
      <c r="J1538" s="5">
        <f>VLOOKUP(CONCATENATE($F1538," ",$G1538),AllocFactorMatrix,(J$4+1),FALSE)*$E1538</f>
        <v>684263.38101072737</v>
      </c>
      <c r="K1538" s="5">
        <f>VLOOKUP(CONCATENATE($F1538," ",$G1538),AllocFactorMatrix,(K$4+1),FALSE)*$E1538</f>
        <v>11628.874803232222</v>
      </c>
      <c r="L1538" s="5">
        <f>VLOOKUP(CONCATENATE($F1538," ",$G1538),AllocFactorMatrix,(L$4+1),FALSE)*$E1538</f>
        <v>1005.1275489210934</v>
      </c>
      <c r="M1538" s="5">
        <f t="shared" si="739"/>
        <v>696897.38336288068</v>
      </c>
      <c r="N1538" s="5">
        <f>VLOOKUP(CONCATENATE($F1538," ",$G1538),AllocFactorMatrix,(N$4+1),FALSE)*$E1538</f>
        <v>337818.69617712218</v>
      </c>
      <c r="O1538" s="5">
        <f>VLOOKUP(CONCATENATE($F1538," ",$G1538),AllocFactorMatrix,(O$4+1),FALSE)*$E1538</f>
        <v>44380.079992493585</v>
      </c>
      <c r="P1538" s="5">
        <f>VLOOKUP(CONCATENATE($F1538," ",$G1538),AllocFactorMatrix,(P$4+1),FALSE)*$E1538</f>
        <v>2472.0074552416636</v>
      </c>
      <c r="Q1538" s="51">
        <f>VLOOKUP(CONCATENATE($F1538," ",$G1538),AllocFactorMatrix,(Q$4+1),FALSE)*$E1538</f>
        <v>308.99667460591786</v>
      </c>
      <c r="R1538" s="5">
        <f t="shared" si="741"/>
        <v>384979.78029946343</v>
      </c>
      <c r="S1538" s="5">
        <f>VLOOKUP(CONCATENATE($F1538," ",$G1538),AllocFactorMatrix,(S$4+1),FALSE)*$E1538</f>
        <v>14249.644937423604</v>
      </c>
      <c r="T1538" s="5">
        <f>VLOOKUP(CONCATENATE($F1538," ",$G1538),AllocFactorMatrix,(T$4+1),FALSE)*$E1538</f>
        <v>148618.84868995522</v>
      </c>
      <c r="U1538" s="5">
        <f>VLOOKUP(CONCATENATE($F1538," ",$G1538),AllocFactorMatrix,(U$4+1),FALSE)*$E1538</f>
        <v>4155.3208889370544</v>
      </c>
      <c r="V1538" s="5">
        <f>VLOOKUP(CONCATENATE($F1538," ",$G1538),AllocFactorMatrix,(V$4+1),FALSE)*$E1538</f>
        <v>1235.9829141576361</v>
      </c>
      <c r="W1538" s="5">
        <f t="shared" si="742"/>
        <v>168259.79743047353</v>
      </c>
      <c r="X1538" s="5">
        <f>VLOOKUP(CONCATENATE($F1538," ",$G1538),AllocFactorMatrix,(X$4+1),FALSE)*$E1538</f>
        <v>92890.313165190237</v>
      </c>
      <c r="Y1538" s="5">
        <f>VLOOKUP(CONCATENATE($F1538," ",$G1538),AllocFactorMatrix,(Y$4+1),FALSE)*$E1538</f>
        <v>1322.4675695845581</v>
      </c>
      <c r="Z1538" s="5">
        <f t="shared" si="740"/>
        <v>94212.780734774802</v>
      </c>
      <c r="AA1538" s="5">
        <f>VLOOKUP(CONCATENATE($F1538," ",$G1538),AllocFactorMatrix,(AA$4+1),FALSE)*$E1538</f>
        <v>1309.9066773051841</v>
      </c>
      <c r="AB1538" s="5">
        <f>VLOOKUP(CONCATENATE($F1538," ",$G1538),AllocFactorMatrix,(AB$4+1),FALSE)*$E1538</f>
        <v>169881.66298941887</v>
      </c>
      <c r="AC1538" s="5">
        <f>VLOOKUP(CONCATENATE($F1538," ",$G1538),AllocFactorMatrix,(AC$4+1),FALSE)*$E1538</f>
        <v>23421.050144782828</v>
      </c>
    </row>
    <row r="1539" spans="4:29" hidden="1" outlineLevel="1">
      <c r="E1539" s="48"/>
      <c r="F1539" s="175" t="str">
        <f>F1546</f>
        <v>RB_GUP_EPIS_D</v>
      </c>
      <c r="G1539" s="52" t="str">
        <f>$G$8</f>
        <v>PRODUCTION</v>
      </c>
      <c r="H1539" s="4">
        <f t="shared" si="738"/>
        <v>0</v>
      </c>
      <c r="I1539" s="5">
        <f>VLOOKUP(CONCATENATE($F1539," ",$G1539),AllocFactorMatrix,(I$4+1),FALSE)*$E1546</f>
        <v>0</v>
      </c>
      <c r="J1539" s="5">
        <f>VLOOKUP(CONCATENATE($F1539," ",$G1539),AllocFactorMatrix,(J$4+1),FALSE)*$E1546</f>
        <v>0</v>
      </c>
      <c r="K1539" s="5">
        <f>VLOOKUP(CONCATENATE($F1539," ",$G1539),AllocFactorMatrix,(K$4+1),FALSE)*$E1546</f>
        <v>0</v>
      </c>
      <c r="L1539" s="5">
        <f>VLOOKUP(CONCATENATE($F1539," ",$G1539),AllocFactorMatrix,(L$4+1),FALSE)*$E1546</f>
        <v>0</v>
      </c>
      <c r="M1539" s="5">
        <f t="shared" ref="M1539:M1546" si="743">SUBTOTAL(9,J1539:L1539)</f>
        <v>0</v>
      </c>
      <c r="N1539" s="5">
        <f>VLOOKUP(CONCATENATE($F1539," ",$G1539),AllocFactorMatrix,(N$4+1),FALSE)*$E1546</f>
        <v>0</v>
      </c>
      <c r="O1539" s="5">
        <f>VLOOKUP(CONCATENATE($F1539," ",$G1539),AllocFactorMatrix,(O$4+1),FALSE)*$E1546</f>
        <v>0</v>
      </c>
      <c r="P1539" s="5">
        <f>VLOOKUP(CONCATENATE($F1539," ",$G1539),AllocFactorMatrix,(P$4+1),FALSE)*$E1546</f>
        <v>0</v>
      </c>
      <c r="Q1539" s="51">
        <f>VLOOKUP(CONCATENATE($F1539," ",$G1539),AllocFactorMatrix,(Q$4+1),FALSE)*$E1546</f>
        <v>0</v>
      </c>
      <c r="R1539" s="5">
        <f t="shared" si="741"/>
        <v>0</v>
      </c>
      <c r="S1539" s="5">
        <f>VLOOKUP(CONCATENATE($F1539," ",$G1539),AllocFactorMatrix,(S$4+1),FALSE)*$E1546</f>
        <v>0</v>
      </c>
      <c r="T1539" s="5">
        <f>VLOOKUP(CONCATENATE($F1539," ",$G1539),AllocFactorMatrix,(T$4+1),FALSE)*$E1546</f>
        <v>0</v>
      </c>
      <c r="U1539" s="5">
        <f>VLOOKUP(CONCATENATE($F1539," ",$G1539),AllocFactorMatrix,(U$4+1),FALSE)*$E1546</f>
        <v>0</v>
      </c>
      <c r="V1539" s="5">
        <f>VLOOKUP(CONCATENATE($F1539," ",$G1539),AllocFactorMatrix,(V$4+1),FALSE)*$E1546</f>
        <v>0</v>
      </c>
      <c r="W1539" s="5">
        <f>SUBTOTAL(9,S1539:V1539)</f>
        <v>0</v>
      </c>
      <c r="X1539" s="5">
        <f>VLOOKUP(CONCATENATE($F1539," ",$G1539),AllocFactorMatrix,(X$4+1),FALSE)*$E1546</f>
        <v>0</v>
      </c>
      <c r="Y1539" s="5">
        <f>VLOOKUP(CONCATENATE($F1539," ",$G1539),AllocFactorMatrix,(Y$4+1),FALSE)*$E1546</f>
        <v>0</v>
      </c>
      <c r="Z1539" s="5">
        <f t="shared" si="740"/>
        <v>0</v>
      </c>
      <c r="AA1539" s="5">
        <f>VLOOKUP(CONCATENATE($F1539," ",$G1539),AllocFactorMatrix,(AA$4+1),FALSE)*$E1546</f>
        <v>0</v>
      </c>
      <c r="AB1539" s="5">
        <f>VLOOKUP(CONCATENATE($F1539," ",$G1539),AllocFactorMatrix,(AB$4+1),FALSE)*$E1546</f>
        <v>0</v>
      </c>
      <c r="AC1539" s="5">
        <f>VLOOKUP(CONCATENATE($F1539," ",$G1539),AllocFactorMatrix,(AC$4+1),FALSE)*$E1546</f>
        <v>0</v>
      </c>
    </row>
    <row r="1540" spans="4:29" hidden="1" outlineLevel="1">
      <c r="E1540" s="48"/>
      <c r="F1540" s="175" t="str">
        <f>F1546</f>
        <v>RB_GUP_EPIS_D</v>
      </c>
      <c r="G1540" s="52" t="str">
        <f>$G$9</f>
        <v>BULKTRAN</v>
      </c>
      <c r="H1540" s="4">
        <f t="shared" si="738"/>
        <v>0</v>
      </c>
      <c r="I1540" s="5">
        <f>VLOOKUP(CONCATENATE($F1540," ",$G1540),AllocFactorMatrix,(I$4+1),FALSE)*$E1546</f>
        <v>0</v>
      </c>
      <c r="J1540" s="5">
        <f>VLOOKUP(CONCATENATE($F1540," ",$G1540),AllocFactorMatrix,(J$4+1),FALSE)*$E1546</f>
        <v>0</v>
      </c>
      <c r="K1540" s="5">
        <f>VLOOKUP(CONCATENATE($F1540," ",$G1540),AllocFactorMatrix,(K$4+1),FALSE)*$E1546</f>
        <v>0</v>
      </c>
      <c r="L1540" s="5">
        <f>VLOOKUP(CONCATENATE($F1540," ",$G1540),AllocFactorMatrix,(L$4+1),FALSE)*$E1546</f>
        <v>0</v>
      </c>
      <c r="M1540" s="5">
        <f t="shared" si="743"/>
        <v>0</v>
      </c>
      <c r="N1540" s="5">
        <f>VLOOKUP(CONCATENATE($F1540," ",$G1540),AllocFactorMatrix,(N$4+1),FALSE)*$E1546</f>
        <v>0</v>
      </c>
      <c r="O1540" s="5">
        <f>VLOOKUP(CONCATENATE($F1540," ",$G1540),AllocFactorMatrix,(O$4+1),FALSE)*$E1546</f>
        <v>0</v>
      </c>
      <c r="P1540" s="5">
        <f>VLOOKUP(CONCATENATE($F1540," ",$G1540),AllocFactorMatrix,(P$4+1),FALSE)*$E1546</f>
        <v>0</v>
      </c>
      <c r="Q1540" s="51">
        <f>VLOOKUP(CONCATENATE($F1540," ",$G1540),AllocFactorMatrix,(Q$4+1),FALSE)*$E1546</f>
        <v>0</v>
      </c>
      <c r="R1540" s="5">
        <f t="shared" si="741"/>
        <v>0</v>
      </c>
      <c r="S1540" s="5">
        <f>VLOOKUP(CONCATENATE($F1540," ",$G1540),AllocFactorMatrix,(S$4+1),FALSE)*$E1546</f>
        <v>0</v>
      </c>
      <c r="T1540" s="5">
        <f>VLOOKUP(CONCATENATE($F1540," ",$G1540),AllocFactorMatrix,(T$4+1),FALSE)*$E1546</f>
        <v>0</v>
      </c>
      <c r="U1540" s="5">
        <f>VLOOKUP(CONCATENATE($F1540," ",$G1540),AllocFactorMatrix,(U$4+1),FALSE)*$E1546</f>
        <v>0</v>
      </c>
      <c r="V1540" s="5">
        <f>VLOOKUP(CONCATENATE($F1540," ",$G1540),AllocFactorMatrix,(V$4+1),FALSE)*$E1546</f>
        <v>0</v>
      </c>
      <c r="W1540" s="5">
        <f t="shared" ref="W1540:W1546" si="744">SUBTOTAL(9,S1540:V1540)</f>
        <v>0</v>
      </c>
      <c r="X1540" s="5">
        <f>VLOOKUP(CONCATENATE($F1540," ",$G1540),AllocFactorMatrix,(X$4+1),FALSE)*$E1546</f>
        <v>0</v>
      </c>
      <c r="Y1540" s="5">
        <f>VLOOKUP(CONCATENATE($F1540," ",$G1540),AllocFactorMatrix,(Y$4+1),FALSE)*$E1546</f>
        <v>0</v>
      </c>
      <c r="Z1540" s="5">
        <f t="shared" si="740"/>
        <v>0</v>
      </c>
      <c r="AA1540" s="5">
        <f>VLOOKUP(CONCATENATE($F1540," ",$G1540),AllocFactorMatrix,(AA$4+1),FALSE)*$E1546</f>
        <v>0</v>
      </c>
      <c r="AB1540" s="5">
        <f>VLOOKUP(CONCATENATE($F1540," ",$G1540),AllocFactorMatrix,(AB$4+1),FALSE)*$E1546</f>
        <v>0</v>
      </c>
      <c r="AC1540" s="5">
        <f>VLOOKUP(CONCATENATE($F1540," ",$G1540),AllocFactorMatrix,(AC$4+1),FALSE)*$E1546</f>
        <v>0</v>
      </c>
    </row>
    <row r="1541" spans="4:29" hidden="1" outlineLevel="1">
      <c r="E1541" s="48"/>
      <c r="F1541" s="175" t="str">
        <f>F1546</f>
        <v>RB_GUP_EPIS_D</v>
      </c>
      <c r="G1541" s="52" t="str">
        <f>$G$10</f>
        <v>SUBTRAN</v>
      </c>
      <c r="H1541" s="4">
        <f t="shared" si="738"/>
        <v>0</v>
      </c>
      <c r="I1541" s="5">
        <f>VLOOKUP(CONCATENATE($F1541," ",$G1541),AllocFactorMatrix,(I$4+1),FALSE)*$E1546</f>
        <v>0</v>
      </c>
      <c r="J1541" s="5">
        <f>VLOOKUP(CONCATENATE($F1541," ",$G1541),AllocFactorMatrix,(J$4+1),FALSE)*$E1546</f>
        <v>0</v>
      </c>
      <c r="K1541" s="5">
        <f>VLOOKUP(CONCATENATE($F1541," ",$G1541),AllocFactorMatrix,(K$4+1),FALSE)*$E1546</f>
        <v>0</v>
      </c>
      <c r="L1541" s="5">
        <f>VLOOKUP(CONCATENATE($F1541," ",$G1541),AllocFactorMatrix,(L$4+1),FALSE)*$E1546</f>
        <v>0</v>
      </c>
      <c r="M1541" s="5">
        <f t="shared" si="743"/>
        <v>0</v>
      </c>
      <c r="N1541" s="5">
        <f>VLOOKUP(CONCATENATE($F1541," ",$G1541),AllocFactorMatrix,(N$4+1),FALSE)*$E1546</f>
        <v>0</v>
      </c>
      <c r="O1541" s="5">
        <f>VLOOKUP(CONCATENATE($F1541," ",$G1541),AllocFactorMatrix,(O$4+1),FALSE)*$E1546</f>
        <v>0</v>
      </c>
      <c r="P1541" s="5">
        <f>VLOOKUP(CONCATENATE($F1541," ",$G1541),AllocFactorMatrix,(P$4+1),FALSE)*$E1546</f>
        <v>0</v>
      </c>
      <c r="Q1541" s="51">
        <f>VLOOKUP(CONCATENATE($F1541," ",$G1541),AllocFactorMatrix,(Q$4+1),FALSE)*$E1546</f>
        <v>0</v>
      </c>
      <c r="R1541" s="5">
        <f t="shared" si="741"/>
        <v>0</v>
      </c>
      <c r="S1541" s="5">
        <f>VLOOKUP(CONCATENATE($F1541," ",$G1541),AllocFactorMatrix,(S$4+1),FALSE)*$E1546</f>
        <v>0</v>
      </c>
      <c r="T1541" s="5">
        <f>VLOOKUP(CONCATENATE($F1541," ",$G1541),AllocFactorMatrix,(T$4+1),FALSE)*$E1546</f>
        <v>0</v>
      </c>
      <c r="U1541" s="5">
        <f>VLOOKUP(CONCATENATE($F1541," ",$G1541),AllocFactorMatrix,(U$4+1),FALSE)*$E1546</f>
        <v>0</v>
      </c>
      <c r="V1541" s="5">
        <f>VLOOKUP(CONCATENATE($F1541," ",$G1541),AllocFactorMatrix,(V$4+1),FALSE)*$E1546</f>
        <v>0</v>
      </c>
      <c r="W1541" s="5">
        <f t="shared" si="744"/>
        <v>0</v>
      </c>
      <c r="X1541" s="5">
        <f>VLOOKUP(CONCATENATE($F1541," ",$G1541),AllocFactorMatrix,(X$4+1),FALSE)*$E1546</f>
        <v>0</v>
      </c>
      <c r="Y1541" s="5">
        <f>VLOOKUP(CONCATENATE($F1541," ",$G1541),AllocFactorMatrix,(Y$4+1),FALSE)*$E1546</f>
        <v>0</v>
      </c>
      <c r="Z1541" s="5">
        <f t="shared" si="740"/>
        <v>0</v>
      </c>
      <c r="AA1541" s="5">
        <f>VLOOKUP(CONCATENATE($F1541," ",$G1541),AllocFactorMatrix,(AA$4+1),FALSE)*$E1546</f>
        <v>0</v>
      </c>
      <c r="AB1541" s="5">
        <f>VLOOKUP(CONCATENATE($F1541," ",$G1541),AllocFactorMatrix,(AB$4+1),FALSE)*$E1546</f>
        <v>0</v>
      </c>
      <c r="AC1541" s="5">
        <f>VLOOKUP(CONCATENATE($F1541," ",$G1541),AllocFactorMatrix,(AC$4+1),FALSE)*$E1546</f>
        <v>0</v>
      </c>
    </row>
    <row r="1542" spans="4:29" hidden="1" outlineLevel="1">
      <c r="E1542" s="48"/>
      <c r="F1542" s="175" t="str">
        <f>F1546</f>
        <v>RB_GUP_EPIS_D</v>
      </c>
      <c r="G1542" s="52" t="str">
        <f>$G$11</f>
        <v>DISTPRI</v>
      </c>
      <c r="H1542" s="4">
        <f t="shared" si="738"/>
        <v>795176.91632945742</v>
      </c>
      <c r="I1542" s="5">
        <f>VLOOKUP(CONCATENATE($F1542," ",$G1542),AllocFactorMatrix,(I$4+1),FALSE)*$E1546</f>
        <v>520687.46512909845</v>
      </c>
      <c r="J1542" s="5">
        <f>VLOOKUP(CONCATENATE($F1542," ",$G1542),AllocFactorMatrix,(J$4+1),FALSE)*$E1546</f>
        <v>121860.96357539401</v>
      </c>
      <c r="K1542" s="5">
        <f>VLOOKUP(CONCATENATE($F1542," ",$G1542),AllocFactorMatrix,(K$4+1),FALSE)*$E1546</f>
        <v>1702.1235803046525</v>
      </c>
      <c r="L1542" s="5">
        <f>VLOOKUP(CONCATENATE($F1542," ",$G1542),AllocFactorMatrix,(L$4+1),FALSE)*$E1546</f>
        <v>0</v>
      </c>
      <c r="M1542" s="5">
        <f t="shared" si="743"/>
        <v>123563.08715569867</v>
      </c>
      <c r="N1542" s="5">
        <f>VLOOKUP(CONCATENATE($F1542," ",$G1542),AllocFactorMatrix,(N$4+1),FALSE)*$E1546</f>
        <v>70742.679886540092</v>
      </c>
      <c r="O1542" s="5">
        <f>VLOOKUP(CONCATENATE($F1542," ",$G1542),AllocFactorMatrix,(O$4+1),FALSE)*$E1546</f>
        <v>12710.987503172213</v>
      </c>
      <c r="P1542" s="5">
        <f>VLOOKUP(CONCATENATE($F1542," ",$G1542),AllocFactorMatrix,(P$4+1),FALSE)*$E1546</f>
        <v>0</v>
      </c>
      <c r="Q1542" s="51">
        <f>VLOOKUP(CONCATENATE($F1542," ",$G1542),AllocFactorMatrix,(Q$4+1),FALSE)*$E1546</f>
        <v>0</v>
      </c>
      <c r="R1542" s="5">
        <f t="shared" si="741"/>
        <v>83453.667389712311</v>
      </c>
      <c r="S1542" s="5">
        <f>VLOOKUP(CONCATENATE($F1542," ",$G1542),AllocFactorMatrix,(S$4+1),FALSE)*$E1546</f>
        <v>3198.7545738706208</v>
      </c>
      <c r="T1542" s="5">
        <f>VLOOKUP(CONCATENATE($F1542," ",$G1542),AllocFactorMatrix,(T$4+1),FALSE)*$E1546</f>
        <v>44231.939421882518</v>
      </c>
      <c r="U1542" s="5">
        <f>VLOOKUP(CONCATENATE($F1542," ",$G1542),AllocFactorMatrix,(U$4+1),FALSE)*$E1546</f>
        <v>0</v>
      </c>
      <c r="V1542" s="5">
        <f>VLOOKUP(CONCATENATE($F1542," ",$G1542),AllocFactorMatrix,(V$4+1),FALSE)*$E1546</f>
        <v>0</v>
      </c>
      <c r="W1542" s="5">
        <f t="shared" si="744"/>
        <v>47430.693995753136</v>
      </c>
      <c r="X1542" s="5">
        <f>VLOOKUP(CONCATENATE($F1542," ",$G1542),AllocFactorMatrix,(X$4+1),FALSE)*$E1546</f>
        <v>19397.058277558612</v>
      </c>
      <c r="Y1542" s="5">
        <f>VLOOKUP(CONCATENATE($F1542," ",$G1542),AllocFactorMatrix,(Y$4+1),FALSE)*$E1546</f>
        <v>389.32954897867705</v>
      </c>
      <c r="Z1542" s="5">
        <f t="shared" si="740"/>
        <v>19786.387826537288</v>
      </c>
      <c r="AA1542" s="5">
        <f>VLOOKUP(CONCATENATE($F1542," ",$G1542),AllocFactorMatrix,(AA$4+1),FALSE)*$E1546</f>
        <v>255.61483265751644</v>
      </c>
      <c r="AB1542" s="5">
        <f>VLOOKUP(CONCATENATE($F1542," ",$G1542),AllocFactorMatrix,(AB$4+1),FALSE)*$E1546</f>
        <v>0</v>
      </c>
      <c r="AC1542" s="5">
        <f>VLOOKUP(CONCATENATE($F1542," ",$G1542),AllocFactorMatrix,(AC$4+1),FALSE)*$E1546</f>
        <v>0</v>
      </c>
    </row>
    <row r="1543" spans="4:29" hidden="1" outlineLevel="1">
      <c r="E1543" s="48"/>
      <c r="F1543" s="175" t="str">
        <f>F1546</f>
        <v>RB_GUP_EPIS_D</v>
      </c>
      <c r="G1543" s="52" t="str">
        <f>$G$12</f>
        <v>DISTSEC</v>
      </c>
      <c r="H1543" s="4">
        <f t="shared" si="738"/>
        <v>383049.25475274929</v>
      </c>
      <c r="I1543" s="5">
        <f>VLOOKUP(CONCATENATE($F1543," ",$G1543),AllocFactorMatrix,(I$4+1),FALSE)*$E1546</f>
        <v>284262.79939025041</v>
      </c>
      <c r="J1543" s="5">
        <f>VLOOKUP(CONCATENATE($F1543," ",$G1543),AllocFactorMatrix,(J$4+1),FALSE)*$E1546</f>
        <v>57320.080406903347</v>
      </c>
      <c r="K1543" s="5">
        <f>VLOOKUP(CONCATENATE($F1543," ",$G1543),AllocFactorMatrix,(K$4+1),FALSE)*$E1546</f>
        <v>0</v>
      </c>
      <c r="L1543" s="5">
        <f>VLOOKUP(CONCATENATE($F1543," ",$G1543),AllocFactorMatrix,(L$4+1),FALSE)*$E1546</f>
        <v>0</v>
      </c>
      <c r="M1543" s="5">
        <f t="shared" si="743"/>
        <v>57320.080406903347</v>
      </c>
      <c r="N1543" s="5">
        <f>VLOOKUP(CONCATENATE($F1543," ",$G1543),AllocFactorMatrix,(N$4+1),FALSE)*$E1546</f>
        <v>28650.609912765278</v>
      </c>
      <c r="O1543" s="5">
        <f>VLOOKUP(CONCATENATE($F1543," ",$G1543),AllocFactorMatrix,(O$4+1),FALSE)*$E1546</f>
        <v>0</v>
      </c>
      <c r="P1543" s="5">
        <f>VLOOKUP(CONCATENATE($F1543," ",$G1543),AllocFactorMatrix,(P$4+1),FALSE)*$E1546</f>
        <v>0</v>
      </c>
      <c r="Q1543" s="51">
        <f>VLOOKUP(CONCATENATE($F1543," ",$G1543),AllocFactorMatrix,(Q$4+1),FALSE)*$E1546</f>
        <v>0</v>
      </c>
      <c r="R1543" s="5">
        <f t="shared" si="741"/>
        <v>28650.609912765278</v>
      </c>
      <c r="S1543" s="5">
        <f>VLOOKUP(CONCATENATE($F1543," ",$G1543),AllocFactorMatrix,(S$4+1),FALSE)*$E1546</f>
        <v>1070.8927158890065</v>
      </c>
      <c r="T1543" s="5">
        <f>VLOOKUP(CONCATENATE($F1543," ",$G1543),AllocFactorMatrix,(T$4+1),FALSE)*$E1546</f>
        <v>0</v>
      </c>
      <c r="U1543" s="5">
        <f>VLOOKUP(CONCATENATE($F1543," ",$G1543),AllocFactorMatrix,(U$4+1),FALSE)*$E1546</f>
        <v>0</v>
      </c>
      <c r="V1543" s="5">
        <f>VLOOKUP(CONCATENATE($F1543," ",$G1543),AllocFactorMatrix,(V$4+1),FALSE)*$E1546</f>
        <v>0</v>
      </c>
      <c r="W1543" s="5">
        <f t="shared" si="744"/>
        <v>1070.8927158890065</v>
      </c>
      <c r="X1543" s="5">
        <f>VLOOKUP(CONCATENATE($F1543," ",$G1543),AllocFactorMatrix,(X$4+1),FALSE)*$E1546</f>
        <v>8093.1309393745978</v>
      </c>
      <c r="Y1543" s="5">
        <f>VLOOKUP(CONCATENATE($F1543," ",$G1543),AllocFactorMatrix,(Y$4+1),FALSE)*$E1546</f>
        <v>0</v>
      </c>
      <c r="Z1543" s="5">
        <f t="shared" si="740"/>
        <v>8093.1309393745978</v>
      </c>
      <c r="AA1543" s="5">
        <f>VLOOKUP(CONCATENATE($F1543," ",$G1543),AllocFactorMatrix,(AA$4+1),FALSE)*$E1546</f>
        <v>95.68971431797651</v>
      </c>
      <c r="AB1543" s="5">
        <f>VLOOKUP(CONCATENATE($F1543," ",$G1543),AllocFactorMatrix,(AB$4+1),FALSE)*$E1546</f>
        <v>2945.301670558239</v>
      </c>
      <c r="AC1543" s="5">
        <f>VLOOKUP(CONCATENATE($F1543," ",$G1543),AllocFactorMatrix,(AC$4+1),FALSE)*$E1546</f>
        <v>610.75000269038912</v>
      </c>
    </row>
    <row r="1544" spans="4:29" hidden="1" outlineLevel="1">
      <c r="E1544" s="48"/>
      <c r="F1544" s="175" t="str">
        <f>F1546</f>
        <v>RB_GUP_EPIS_D</v>
      </c>
      <c r="G1544" s="52" t="str">
        <f>$G$13</f>
        <v>ENERGY</v>
      </c>
      <c r="H1544" s="4">
        <f t="shared" si="738"/>
        <v>0</v>
      </c>
      <c r="I1544" s="5">
        <f>VLOOKUP(CONCATENATE($F1544," ",$G1544),AllocFactorMatrix,(I$4+1),FALSE)*$E1546</f>
        <v>0</v>
      </c>
      <c r="J1544" s="5">
        <f>VLOOKUP(CONCATENATE($F1544," ",$G1544),AllocFactorMatrix,(J$4+1),FALSE)*$E1546</f>
        <v>0</v>
      </c>
      <c r="K1544" s="5">
        <f>VLOOKUP(CONCATENATE($F1544," ",$G1544),AllocFactorMatrix,(K$4+1),FALSE)*$E1546</f>
        <v>0</v>
      </c>
      <c r="L1544" s="5">
        <f>VLOOKUP(CONCATENATE($F1544," ",$G1544),AllocFactorMatrix,(L$4+1),FALSE)*$E1546</f>
        <v>0</v>
      </c>
      <c r="M1544" s="5">
        <f t="shared" si="743"/>
        <v>0</v>
      </c>
      <c r="N1544" s="5">
        <f>VLOOKUP(CONCATENATE($F1544," ",$G1544),AllocFactorMatrix,(N$4+1),FALSE)*$E1546</f>
        <v>0</v>
      </c>
      <c r="O1544" s="5">
        <f>VLOOKUP(CONCATENATE($F1544," ",$G1544),AllocFactorMatrix,(O$4+1),FALSE)*$E1546</f>
        <v>0</v>
      </c>
      <c r="P1544" s="5">
        <f>VLOOKUP(CONCATENATE($F1544," ",$G1544),AllocFactorMatrix,(P$4+1),FALSE)*$E1546</f>
        <v>0</v>
      </c>
      <c r="Q1544" s="51">
        <f>VLOOKUP(CONCATENATE($F1544," ",$G1544),AllocFactorMatrix,(Q$4+1),FALSE)*$E1546</f>
        <v>0</v>
      </c>
      <c r="R1544" s="5">
        <f t="shared" si="741"/>
        <v>0</v>
      </c>
      <c r="S1544" s="5">
        <f>VLOOKUP(CONCATENATE($F1544," ",$G1544),AllocFactorMatrix,(S$4+1),FALSE)*$E1546</f>
        <v>0</v>
      </c>
      <c r="T1544" s="5">
        <f>VLOOKUP(CONCATENATE($F1544," ",$G1544),AllocFactorMatrix,(T$4+1),FALSE)*$E1546</f>
        <v>0</v>
      </c>
      <c r="U1544" s="5">
        <f>VLOOKUP(CONCATENATE($F1544," ",$G1544),AllocFactorMatrix,(U$4+1),FALSE)*$E1546</f>
        <v>0</v>
      </c>
      <c r="V1544" s="5">
        <f>VLOOKUP(CONCATENATE($F1544," ",$G1544),AllocFactorMatrix,(V$4+1),FALSE)*$E1546</f>
        <v>0</v>
      </c>
      <c r="W1544" s="5">
        <f t="shared" si="744"/>
        <v>0</v>
      </c>
      <c r="X1544" s="5">
        <f>VLOOKUP(CONCATENATE($F1544," ",$G1544),AllocFactorMatrix,(X$4+1),FALSE)*$E1546</f>
        <v>0</v>
      </c>
      <c r="Y1544" s="5">
        <f>VLOOKUP(CONCATENATE($F1544," ",$G1544),AllocFactorMatrix,(Y$4+1),FALSE)*$E1546</f>
        <v>0</v>
      </c>
      <c r="Z1544" s="5">
        <f t="shared" si="740"/>
        <v>0</v>
      </c>
      <c r="AA1544" s="5">
        <f>VLOOKUP(CONCATENATE($F1544," ",$G1544),AllocFactorMatrix,(AA$4+1),FALSE)*$E1546</f>
        <v>0</v>
      </c>
      <c r="AB1544" s="5">
        <f>VLOOKUP(CONCATENATE($F1544," ",$G1544),AllocFactorMatrix,(AB$4+1),FALSE)*$E1546</f>
        <v>0</v>
      </c>
      <c r="AC1544" s="5">
        <f>VLOOKUP(CONCATENATE($F1544," ",$G1544),AllocFactorMatrix,(AC$4+1),FALSE)*$E1546</f>
        <v>0</v>
      </c>
    </row>
    <row r="1545" spans="4:29" hidden="1" outlineLevel="1">
      <c r="E1545" s="48"/>
      <c r="F1545" s="175" t="str">
        <f>F1546</f>
        <v>RB_GUP_EPIS_D</v>
      </c>
      <c r="G1545" s="52" t="str">
        <f>$G$14</f>
        <v>CUSTOMER</v>
      </c>
      <c r="H1545" s="4">
        <f t="shared" si="738"/>
        <v>167894.82891779346</v>
      </c>
      <c r="I1545" s="5">
        <f>VLOOKUP(CONCATENATE($F1545," ",$G1545),AllocFactorMatrix,(I$4+1),FALSE)*$E1546</f>
        <v>78511.561150680995</v>
      </c>
      <c r="J1545" s="5">
        <f>VLOOKUP(CONCATENATE($F1545," ",$G1545),AllocFactorMatrix,(J$4+1),FALSE)*$E1546</f>
        <v>26529.465107396722</v>
      </c>
      <c r="K1545" s="5">
        <f>VLOOKUP(CONCATENATE($F1545," ",$G1545),AllocFactorMatrix,(K$4+1),FALSE)*$E1546</f>
        <v>1793.8720001978693</v>
      </c>
      <c r="L1545" s="5">
        <f>VLOOKUP(CONCATENATE($F1545," ",$G1545),AllocFactorMatrix,(L$4+1),FALSE)*$E1546</f>
        <v>302.1720956091803</v>
      </c>
      <c r="M1545" s="5">
        <f t="shared" si="743"/>
        <v>28625.509203203772</v>
      </c>
      <c r="N1545" s="5">
        <f>VLOOKUP(CONCATENATE($F1545," ",$G1545),AllocFactorMatrix,(N$4+1),FALSE)*$E1546</f>
        <v>2165.3466835711642</v>
      </c>
      <c r="O1545" s="5">
        <f>VLOOKUP(CONCATENATE($F1545," ",$G1545),AllocFactorMatrix,(O$4+1),FALSE)*$E1546</f>
        <v>631.02246265712267</v>
      </c>
      <c r="P1545" s="5">
        <f>VLOOKUP(CONCATENATE($F1545," ",$G1545),AllocFactorMatrix,(P$4+1),FALSE)*$E1546</f>
        <v>743.1610783265188</v>
      </c>
      <c r="Q1545" s="51">
        <f>VLOOKUP(CONCATENATE($F1545," ",$G1545),AllocFactorMatrix,(Q$4+1),FALSE)*$E1546</f>
        <v>92.893854916385479</v>
      </c>
      <c r="R1545" s="5">
        <f t="shared" si="741"/>
        <v>3632.4240794711909</v>
      </c>
      <c r="S1545" s="5">
        <f>VLOOKUP(CONCATENATE($F1545," ",$G1545),AllocFactorMatrix,(S$4+1),FALSE)*$E1546</f>
        <v>14.231982129739535</v>
      </c>
      <c r="T1545" s="5">
        <f>VLOOKUP(CONCATENATE($F1545," ",$G1545),AllocFactorMatrix,(T$4+1),FALSE)*$E1546</f>
        <v>447.43386151054045</v>
      </c>
      <c r="U1545" s="5">
        <f>VLOOKUP(CONCATENATE($F1545," ",$G1545),AllocFactorMatrix,(U$4+1),FALSE)*$E1546</f>
        <v>1249.2166017004508</v>
      </c>
      <c r="V1545" s="5">
        <f>VLOOKUP(CONCATENATE($F1545," ",$G1545),AllocFactorMatrix,(V$4+1),FALSE)*$E1546</f>
        <v>371.57428199938255</v>
      </c>
      <c r="W1545" s="5">
        <f t="shared" si="744"/>
        <v>2082.4567273401135</v>
      </c>
      <c r="X1545" s="5">
        <f>VLOOKUP(CONCATENATE($F1545," ",$G1545),AllocFactorMatrix,(X$4+1),FALSE)*$E1546</f>
        <v>435.48113311117453</v>
      </c>
      <c r="Y1545" s="5">
        <f>VLOOKUP(CONCATENATE($F1545," ",$G1545),AllocFactorMatrix,(Y$4+1),FALSE)*$E1546</f>
        <v>8.2446666574289438</v>
      </c>
      <c r="Z1545" s="5">
        <f t="shared" si="740"/>
        <v>443.72579976860345</v>
      </c>
      <c r="AA1545" s="5">
        <f>VLOOKUP(CONCATENATE($F1545," ",$G1545),AllocFactorMatrix,(AA$4+1),FALSE)*$E1546</f>
        <v>42.49348010936523</v>
      </c>
      <c r="AB1545" s="5">
        <f>VLOOKUP(CONCATENATE($F1545," ",$G1545),AllocFactorMatrix,(AB$4+1),FALSE)*$E1546</f>
        <v>48126.324180495925</v>
      </c>
      <c r="AC1545" s="5">
        <f>VLOOKUP(CONCATENATE($F1545," ",$G1545),AllocFactorMatrix,(AC$4+1),FALSE)*$E1546</f>
        <v>6430.3342967235476</v>
      </c>
    </row>
    <row r="1546" spans="4:29" collapsed="1">
      <c r="D1546" s="52" t="s">
        <v>107</v>
      </c>
      <c r="E1546" s="58">
        <v>1346121</v>
      </c>
      <c r="F1546" s="93" t="s">
        <v>65</v>
      </c>
      <c r="G1546" s="52" t="str">
        <f>$G$15</f>
        <v>TOTAL</v>
      </c>
      <c r="H1546" s="4">
        <f t="shared" si="738"/>
        <v>1346120.9999999998</v>
      </c>
      <c r="I1546" s="5">
        <f>VLOOKUP(CONCATENATE($F1546," ",$G1546),AllocFactorMatrix,(I$4+1),FALSE)*$E1546</f>
        <v>883461.82567002985</v>
      </c>
      <c r="J1546" s="5">
        <f>VLOOKUP(CONCATENATE($F1546," ",$G1546),AllocFactorMatrix,(J$4+1),FALSE)*$E1546</f>
        <v>205710.50908969407</v>
      </c>
      <c r="K1546" s="5">
        <f>VLOOKUP(CONCATENATE($F1546," ",$G1546),AllocFactorMatrix,(K$4+1),FALSE)*$E1546</f>
        <v>3495.995580502522</v>
      </c>
      <c r="L1546" s="5">
        <f>VLOOKUP(CONCATENATE($F1546," ",$G1546),AllocFactorMatrix,(L$4+1),FALSE)*$E1546</f>
        <v>302.1720956091803</v>
      </c>
      <c r="M1546" s="5">
        <f t="shared" si="743"/>
        <v>209508.67676580578</v>
      </c>
      <c r="N1546" s="5">
        <f>VLOOKUP(CONCATENATE($F1546," ",$G1546),AllocFactorMatrix,(N$4+1),FALSE)*$E1546</f>
        <v>101558.63648287652</v>
      </c>
      <c r="O1546" s="5">
        <f>VLOOKUP(CONCATENATE($F1546," ",$G1546),AllocFactorMatrix,(O$4+1),FALSE)*$E1546</f>
        <v>13342.009965829337</v>
      </c>
      <c r="P1546" s="5">
        <f>VLOOKUP(CONCATENATE($F1546," ",$G1546),AllocFactorMatrix,(P$4+1),FALSE)*$E1546</f>
        <v>743.1610783265188</v>
      </c>
      <c r="Q1546" s="51">
        <f>VLOOKUP(CONCATENATE($F1546," ",$G1546),AllocFactorMatrix,(Q$4+1),FALSE)*$E1546</f>
        <v>92.893854916385479</v>
      </c>
      <c r="R1546" s="5">
        <f t="shared" si="741"/>
        <v>115736.70138194876</v>
      </c>
      <c r="S1546" s="5">
        <f>VLOOKUP(CONCATENATE($F1546," ",$G1546),AllocFactorMatrix,(S$4+1),FALSE)*$E1546</f>
        <v>4283.8792718893674</v>
      </c>
      <c r="T1546" s="5">
        <f>VLOOKUP(CONCATENATE($F1546," ",$G1546),AllocFactorMatrix,(T$4+1),FALSE)*$E1546</f>
        <v>44679.373283393063</v>
      </c>
      <c r="U1546" s="5">
        <f>VLOOKUP(CONCATENATE($F1546," ",$G1546),AllocFactorMatrix,(U$4+1),FALSE)*$E1546</f>
        <v>1249.2166017004508</v>
      </c>
      <c r="V1546" s="5">
        <f>VLOOKUP(CONCATENATE($F1546," ",$G1546),AllocFactorMatrix,(V$4+1),FALSE)*$E1546</f>
        <v>371.57428199938255</v>
      </c>
      <c r="W1546" s="5">
        <f t="shared" si="744"/>
        <v>50584.043438982262</v>
      </c>
      <c r="X1546" s="5">
        <f>VLOOKUP(CONCATENATE($F1546," ",$G1546),AllocFactorMatrix,(X$4+1),FALSE)*$E1546</f>
        <v>27925.670350044384</v>
      </c>
      <c r="Y1546" s="5">
        <f>VLOOKUP(CONCATENATE($F1546," ",$G1546),AllocFactorMatrix,(Y$4+1),FALSE)*$E1546</f>
        <v>397.57421563610598</v>
      </c>
      <c r="Z1546" s="5">
        <f t="shared" si="740"/>
        <v>28323.244565680488</v>
      </c>
      <c r="AA1546" s="5">
        <f>VLOOKUP(CONCATENATE($F1546," ",$G1546),AllocFactorMatrix,(AA$4+1),FALSE)*$E1546</f>
        <v>393.79802708485812</v>
      </c>
      <c r="AB1546" s="5">
        <f>VLOOKUP(CONCATENATE($F1546," ",$G1546),AllocFactorMatrix,(AB$4+1),FALSE)*$E1546</f>
        <v>51071.625851054167</v>
      </c>
      <c r="AC1546" s="5">
        <f>VLOOKUP(CONCATENATE($F1546," ",$G1546),AllocFactorMatrix,(AC$4+1),FALSE)*$E1546</f>
        <v>7041.0842994139366</v>
      </c>
    </row>
    <row r="1547" spans="4:29" hidden="1" outlineLevel="1">
      <c r="E1547" s="11"/>
      <c r="F1547" s="107"/>
      <c r="G1547" s="52" t="str">
        <f>$G$8</f>
        <v>PRODUCTION</v>
      </c>
      <c r="H1547" s="50">
        <f t="shared" ref="H1547:AC1547" si="745">H1467+H1475+H1483+H1491+H1499+H1507+H1515+H1523+H1531+H1539</f>
        <v>0</v>
      </c>
      <c r="I1547" s="50">
        <f t="shared" si="745"/>
        <v>0</v>
      </c>
      <c r="J1547" s="50">
        <f t="shared" si="745"/>
        <v>0</v>
      </c>
      <c r="K1547" s="50">
        <f t="shared" si="745"/>
        <v>0</v>
      </c>
      <c r="L1547" s="50">
        <f t="shared" si="745"/>
        <v>0</v>
      </c>
      <c r="M1547" s="50">
        <f t="shared" si="745"/>
        <v>0</v>
      </c>
      <c r="N1547" s="50">
        <f t="shared" si="745"/>
        <v>0</v>
      </c>
      <c r="O1547" s="50">
        <f t="shared" si="745"/>
        <v>0</v>
      </c>
      <c r="P1547" s="50">
        <f t="shared" si="745"/>
        <v>0</v>
      </c>
      <c r="Q1547" s="50">
        <f t="shared" si="745"/>
        <v>0</v>
      </c>
      <c r="R1547" s="50">
        <f t="shared" si="745"/>
        <v>0</v>
      </c>
      <c r="S1547" s="50">
        <f t="shared" si="745"/>
        <v>0</v>
      </c>
      <c r="T1547" s="50">
        <f t="shared" si="745"/>
        <v>0</v>
      </c>
      <c r="U1547" s="50">
        <f t="shared" si="745"/>
        <v>0</v>
      </c>
      <c r="V1547" s="50">
        <f t="shared" si="745"/>
        <v>0</v>
      </c>
      <c r="W1547" s="50">
        <f t="shared" si="745"/>
        <v>0</v>
      </c>
      <c r="X1547" s="50">
        <f t="shared" si="745"/>
        <v>0</v>
      </c>
      <c r="Y1547" s="50">
        <f t="shared" si="745"/>
        <v>0</v>
      </c>
      <c r="Z1547" s="50">
        <f t="shared" si="745"/>
        <v>0</v>
      </c>
      <c r="AA1547" s="50">
        <f t="shared" si="745"/>
        <v>0</v>
      </c>
      <c r="AB1547" s="50">
        <f t="shared" si="745"/>
        <v>0</v>
      </c>
      <c r="AC1547" s="50">
        <f t="shared" si="745"/>
        <v>0</v>
      </c>
    </row>
    <row r="1548" spans="4:29" hidden="1" outlineLevel="1">
      <c r="E1548" s="11"/>
      <c r="F1548" s="107"/>
      <c r="G1548" s="52" t="str">
        <f>$G$9</f>
        <v>BULKTRAN</v>
      </c>
      <c r="H1548" s="50">
        <f t="shared" ref="H1548:AC1548" si="746">H1468+H1476+H1484+H1492+H1500+H1508+H1516+H1524+H1532+H1540</f>
        <v>0</v>
      </c>
      <c r="I1548" s="50">
        <f t="shared" si="746"/>
        <v>0</v>
      </c>
      <c r="J1548" s="50">
        <f t="shared" si="746"/>
        <v>0</v>
      </c>
      <c r="K1548" s="50">
        <f t="shared" si="746"/>
        <v>0</v>
      </c>
      <c r="L1548" s="50">
        <f t="shared" si="746"/>
        <v>0</v>
      </c>
      <c r="M1548" s="50">
        <f t="shared" si="746"/>
        <v>0</v>
      </c>
      <c r="N1548" s="50">
        <f t="shared" si="746"/>
        <v>0</v>
      </c>
      <c r="O1548" s="50">
        <f t="shared" si="746"/>
        <v>0</v>
      </c>
      <c r="P1548" s="50">
        <f t="shared" si="746"/>
        <v>0</v>
      </c>
      <c r="Q1548" s="50">
        <f t="shared" si="746"/>
        <v>0</v>
      </c>
      <c r="R1548" s="50">
        <f t="shared" si="746"/>
        <v>0</v>
      </c>
      <c r="S1548" s="50">
        <f t="shared" si="746"/>
        <v>0</v>
      </c>
      <c r="T1548" s="50">
        <f t="shared" si="746"/>
        <v>0</v>
      </c>
      <c r="U1548" s="50">
        <f t="shared" si="746"/>
        <v>0</v>
      </c>
      <c r="V1548" s="50">
        <f t="shared" si="746"/>
        <v>0</v>
      </c>
      <c r="W1548" s="50">
        <f t="shared" si="746"/>
        <v>0</v>
      </c>
      <c r="X1548" s="50">
        <f t="shared" si="746"/>
        <v>0</v>
      </c>
      <c r="Y1548" s="50">
        <f t="shared" si="746"/>
        <v>0</v>
      </c>
      <c r="Z1548" s="50">
        <f t="shared" si="746"/>
        <v>0</v>
      </c>
      <c r="AA1548" s="50">
        <f t="shared" si="746"/>
        <v>0</v>
      </c>
      <c r="AB1548" s="50">
        <f t="shared" si="746"/>
        <v>0</v>
      </c>
      <c r="AC1548" s="50">
        <f t="shared" si="746"/>
        <v>0</v>
      </c>
    </row>
    <row r="1549" spans="4:29" hidden="1" outlineLevel="1">
      <c r="E1549" s="11"/>
      <c r="F1549" s="107"/>
      <c r="G1549" s="52" t="str">
        <f>$G$10</f>
        <v>SUBTRAN</v>
      </c>
      <c r="H1549" s="50">
        <f t="shared" ref="H1549:AC1549" si="747">H1469+H1477+H1485+H1493+H1501+H1509+H1517+H1525+H1533+H1541</f>
        <v>0</v>
      </c>
      <c r="I1549" s="50">
        <f t="shared" si="747"/>
        <v>0</v>
      </c>
      <c r="J1549" s="50">
        <f t="shared" si="747"/>
        <v>0</v>
      </c>
      <c r="K1549" s="50">
        <f t="shared" si="747"/>
        <v>0</v>
      </c>
      <c r="L1549" s="50">
        <f t="shared" si="747"/>
        <v>0</v>
      </c>
      <c r="M1549" s="50">
        <f t="shared" si="747"/>
        <v>0</v>
      </c>
      <c r="N1549" s="50">
        <f t="shared" si="747"/>
        <v>0</v>
      </c>
      <c r="O1549" s="50">
        <f t="shared" si="747"/>
        <v>0</v>
      </c>
      <c r="P1549" s="50">
        <f t="shared" si="747"/>
        <v>0</v>
      </c>
      <c r="Q1549" s="50">
        <f t="shared" si="747"/>
        <v>0</v>
      </c>
      <c r="R1549" s="50">
        <f t="shared" si="747"/>
        <v>0</v>
      </c>
      <c r="S1549" s="50">
        <f t="shared" si="747"/>
        <v>0</v>
      </c>
      <c r="T1549" s="50">
        <f t="shared" si="747"/>
        <v>0</v>
      </c>
      <c r="U1549" s="50">
        <f t="shared" si="747"/>
        <v>0</v>
      </c>
      <c r="V1549" s="50">
        <f t="shared" si="747"/>
        <v>0</v>
      </c>
      <c r="W1549" s="50">
        <f t="shared" si="747"/>
        <v>0</v>
      </c>
      <c r="X1549" s="50">
        <f t="shared" si="747"/>
        <v>0</v>
      </c>
      <c r="Y1549" s="50">
        <f t="shared" si="747"/>
        <v>0</v>
      </c>
      <c r="Z1549" s="50">
        <f t="shared" si="747"/>
        <v>0</v>
      </c>
      <c r="AA1549" s="50">
        <f t="shared" si="747"/>
        <v>0</v>
      </c>
      <c r="AB1549" s="50">
        <f t="shared" si="747"/>
        <v>0</v>
      </c>
      <c r="AC1549" s="50">
        <f t="shared" si="747"/>
        <v>0</v>
      </c>
    </row>
    <row r="1550" spans="4:29" hidden="1" outlineLevel="1">
      <c r="E1550" s="11"/>
      <c r="F1550" s="107"/>
      <c r="G1550" s="52" t="str">
        <f>$G$11</f>
        <v>DISTPRI</v>
      </c>
      <c r="H1550" s="50">
        <f t="shared" ref="H1550:AC1550" si="748">H1470+H1478+H1486+H1494+H1502+H1510+H1518+H1526+H1534+H1542</f>
        <v>5305287.8970015384</v>
      </c>
      <c r="I1550" s="50">
        <f t="shared" si="748"/>
        <v>3473940.0127723296</v>
      </c>
      <c r="J1550" s="50">
        <f t="shared" si="748"/>
        <v>813036.04505745298</v>
      </c>
      <c r="K1550" s="50">
        <f t="shared" si="748"/>
        <v>11356.284927730207</v>
      </c>
      <c r="L1550" s="50">
        <f t="shared" si="748"/>
        <v>0</v>
      </c>
      <c r="M1550" s="50">
        <f t="shared" si="748"/>
        <v>824392.32998518331</v>
      </c>
      <c r="N1550" s="50">
        <f t="shared" si="748"/>
        <v>471983.37338054337</v>
      </c>
      <c r="O1550" s="50">
        <f t="shared" si="748"/>
        <v>84805.590774440352</v>
      </c>
      <c r="P1550" s="50">
        <f t="shared" si="748"/>
        <v>0</v>
      </c>
      <c r="Q1550" s="50">
        <f t="shared" si="748"/>
        <v>0</v>
      </c>
      <c r="R1550" s="50">
        <f t="shared" si="748"/>
        <v>556788.96415498364</v>
      </c>
      <c r="S1550" s="50">
        <f t="shared" si="748"/>
        <v>21341.557554976844</v>
      </c>
      <c r="T1550" s="50">
        <f t="shared" si="748"/>
        <v>295108.13009892881</v>
      </c>
      <c r="U1550" s="50">
        <f t="shared" si="748"/>
        <v>0</v>
      </c>
      <c r="V1550" s="50">
        <f t="shared" si="748"/>
        <v>0</v>
      </c>
      <c r="W1550" s="50">
        <f t="shared" si="748"/>
        <v>316449.68765390565</v>
      </c>
      <c r="X1550" s="50">
        <f t="shared" si="748"/>
        <v>129413.94097854929</v>
      </c>
      <c r="Y1550" s="50">
        <f t="shared" si="748"/>
        <v>2597.5418824731878</v>
      </c>
      <c r="Z1550" s="50">
        <f t="shared" si="748"/>
        <v>132011.48286102246</v>
      </c>
      <c r="AA1550" s="50">
        <f t="shared" si="748"/>
        <v>1705.4195741141618</v>
      </c>
      <c r="AB1550" s="50">
        <f t="shared" si="748"/>
        <v>0</v>
      </c>
      <c r="AC1550" s="50">
        <f t="shared" si="748"/>
        <v>0</v>
      </c>
    </row>
    <row r="1551" spans="4:29" hidden="1" outlineLevel="1">
      <c r="E1551" s="11"/>
      <c r="F1551" s="107"/>
      <c r="G1551" s="52" t="str">
        <f>$G$12</f>
        <v>DISTSEC</v>
      </c>
      <c r="H1551" s="50">
        <f t="shared" ref="H1551:AC1551" si="749">H1471+H1479+H1487+H1495+H1503+H1511+H1519+H1527+H1535+H1543</f>
        <v>2099378.8248667228</v>
      </c>
      <c r="I1551" s="50">
        <f t="shared" si="749"/>
        <v>1557959.6992622672</v>
      </c>
      <c r="J1551" s="50">
        <f t="shared" si="749"/>
        <v>314154.28056004364</v>
      </c>
      <c r="K1551" s="50">
        <f t="shared" si="749"/>
        <v>0</v>
      </c>
      <c r="L1551" s="50">
        <f t="shared" si="749"/>
        <v>0</v>
      </c>
      <c r="M1551" s="50">
        <f t="shared" si="749"/>
        <v>314154.28056004364</v>
      </c>
      <c r="N1551" s="50">
        <f t="shared" si="749"/>
        <v>157025.45566679331</v>
      </c>
      <c r="O1551" s="50">
        <f t="shared" si="749"/>
        <v>0</v>
      </c>
      <c r="P1551" s="50">
        <f t="shared" si="749"/>
        <v>0</v>
      </c>
      <c r="Q1551" s="50">
        <f t="shared" si="749"/>
        <v>0</v>
      </c>
      <c r="R1551" s="50">
        <f t="shared" si="749"/>
        <v>157025.45566679331</v>
      </c>
      <c r="S1551" s="50">
        <f t="shared" si="749"/>
        <v>5869.2438728083953</v>
      </c>
      <c r="T1551" s="50">
        <f t="shared" si="749"/>
        <v>0</v>
      </c>
      <c r="U1551" s="50">
        <f t="shared" si="749"/>
        <v>0</v>
      </c>
      <c r="V1551" s="50">
        <f t="shared" si="749"/>
        <v>0</v>
      </c>
      <c r="W1551" s="50">
        <f t="shared" si="749"/>
        <v>5869.2438728083953</v>
      </c>
      <c r="X1551" s="50">
        <f t="shared" si="749"/>
        <v>44356.039099890222</v>
      </c>
      <c r="Y1551" s="50">
        <f t="shared" si="749"/>
        <v>0</v>
      </c>
      <c r="Z1551" s="50">
        <f t="shared" si="749"/>
        <v>44356.039099890222</v>
      </c>
      <c r="AA1551" s="50">
        <f t="shared" si="749"/>
        <v>524.44681070160493</v>
      </c>
      <c r="AB1551" s="50">
        <f t="shared" si="749"/>
        <v>16142.320819827079</v>
      </c>
      <c r="AC1551" s="50">
        <f t="shared" si="749"/>
        <v>3347.3387743911126</v>
      </c>
    </row>
    <row r="1552" spans="4:29" hidden="1" outlineLevel="1">
      <c r="E1552" s="11"/>
      <c r="F1552" s="107"/>
      <c r="G1552" s="52" t="str">
        <f>$G$13</f>
        <v>ENERGY</v>
      </c>
      <c r="H1552" s="50">
        <f t="shared" ref="H1552:AC1552" si="750">H1472+H1480+H1488+H1496+H1504+H1512+H1520+H1528+H1536+H1544</f>
        <v>0</v>
      </c>
      <c r="I1552" s="50">
        <f t="shared" si="750"/>
        <v>0</v>
      </c>
      <c r="J1552" s="50">
        <f t="shared" si="750"/>
        <v>0</v>
      </c>
      <c r="K1552" s="50">
        <f t="shared" si="750"/>
        <v>0</v>
      </c>
      <c r="L1552" s="50">
        <f t="shared" si="750"/>
        <v>0</v>
      </c>
      <c r="M1552" s="50">
        <f t="shared" si="750"/>
        <v>0</v>
      </c>
      <c r="N1552" s="50">
        <f t="shared" si="750"/>
        <v>0</v>
      </c>
      <c r="O1552" s="50">
        <f t="shared" si="750"/>
        <v>0</v>
      </c>
      <c r="P1552" s="50">
        <f t="shared" si="750"/>
        <v>0</v>
      </c>
      <c r="Q1552" s="50">
        <f t="shared" si="750"/>
        <v>0</v>
      </c>
      <c r="R1552" s="50">
        <f t="shared" si="750"/>
        <v>0</v>
      </c>
      <c r="S1552" s="50">
        <f t="shared" si="750"/>
        <v>0</v>
      </c>
      <c r="T1552" s="50">
        <f t="shared" si="750"/>
        <v>0</v>
      </c>
      <c r="U1552" s="50">
        <f t="shared" si="750"/>
        <v>0</v>
      </c>
      <c r="V1552" s="50">
        <f t="shared" si="750"/>
        <v>0</v>
      </c>
      <c r="W1552" s="50">
        <f t="shared" si="750"/>
        <v>0</v>
      </c>
      <c r="X1552" s="50">
        <f t="shared" si="750"/>
        <v>0</v>
      </c>
      <c r="Y1552" s="50">
        <f t="shared" si="750"/>
        <v>0</v>
      </c>
      <c r="Z1552" s="50">
        <f t="shared" si="750"/>
        <v>0</v>
      </c>
      <c r="AA1552" s="50">
        <f t="shared" si="750"/>
        <v>0</v>
      </c>
      <c r="AB1552" s="50">
        <f t="shared" si="750"/>
        <v>0</v>
      </c>
      <c r="AC1552" s="50">
        <f t="shared" si="750"/>
        <v>0</v>
      </c>
    </row>
    <row r="1553" spans="3:29" hidden="1" outlineLevel="1">
      <c r="E1553" s="11"/>
      <c r="F1553" s="107"/>
      <c r="G1553" s="52" t="str">
        <f>$G$14</f>
        <v>CUSTOMER</v>
      </c>
      <c r="H1553" s="50">
        <f t="shared" ref="H1553:AC1553" si="751">H1473+H1481+H1489+H1497+H1505+H1513+H1521+H1529+H1537+H1545</f>
        <v>2490294.2781317397</v>
      </c>
      <c r="I1553" s="50">
        <f t="shared" si="751"/>
        <v>1117792.4594129527</v>
      </c>
      <c r="J1553" s="50">
        <f t="shared" si="751"/>
        <v>629929.94069223932</v>
      </c>
      <c r="K1553" s="50">
        <f t="shared" si="751"/>
        <v>77436.656073109072</v>
      </c>
      <c r="L1553" s="50">
        <f t="shared" si="751"/>
        <v>13034.315979280911</v>
      </c>
      <c r="M1553" s="50">
        <f t="shared" si="751"/>
        <v>720400.91274462931</v>
      </c>
      <c r="N1553" s="50">
        <f t="shared" si="751"/>
        <v>84192.335022594794</v>
      </c>
      <c r="O1553" s="50">
        <f t="shared" si="751"/>
        <v>27262.163642262341</v>
      </c>
      <c r="P1553" s="50">
        <f t="shared" si="751"/>
        <v>32056.554722178287</v>
      </c>
      <c r="Q1553" s="50">
        <f t="shared" si="751"/>
        <v>4007.0141323693438</v>
      </c>
      <c r="R1553" s="50">
        <f t="shared" si="751"/>
        <v>147518.06751940472</v>
      </c>
      <c r="S1553" s="50">
        <f t="shared" si="751"/>
        <v>529.08857773562613</v>
      </c>
      <c r="T1553" s="50">
        <f t="shared" si="751"/>
        <v>19333.833333643513</v>
      </c>
      <c r="U1553" s="50">
        <f t="shared" si="751"/>
        <v>53885.465103259194</v>
      </c>
      <c r="V1553" s="50">
        <f t="shared" si="751"/>
        <v>16028.007455785873</v>
      </c>
      <c r="W1553" s="50">
        <f t="shared" si="751"/>
        <v>89776.394470424188</v>
      </c>
      <c r="X1553" s="50">
        <f t="shared" si="751"/>
        <v>16189.354743861</v>
      </c>
      <c r="Y1553" s="50">
        <f t="shared" si="751"/>
        <v>356.4004997919883</v>
      </c>
      <c r="Z1553" s="50">
        <f t="shared" si="751"/>
        <v>16545.755243652988</v>
      </c>
      <c r="AA1553" s="50">
        <f t="shared" si="751"/>
        <v>1680.3087649549332</v>
      </c>
      <c r="AB1553" s="50">
        <f t="shared" si="751"/>
        <v>268520.94845766714</v>
      </c>
      <c r="AC1553" s="50">
        <f t="shared" si="751"/>
        <v>128059.43151805361</v>
      </c>
    </row>
    <row r="1554" spans="3:29" collapsed="1">
      <c r="D1554" s="52" t="s">
        <v>228</v>
      </c>
      <c r="E1554" s="4">
        <f>E1474+E1482+E1490+E1498+E1506+E1514+E1522+E1530+E1538+E1546</f>
        <v>9894961</v>
      </c>
      <c r="F1554" s="175"/>
      <c r="G1554" s="52" t="str">
        <f>$G$15</f>
        <v>TOTAL</v>
      </c>
      <c r="H1554" s="50">
        <f t="shared" ref="H1554:AC1554" si="752">H1474+H1482+H1490+H1498+H1506+H1514+H1522+H1530+H1538+H1546</f>
        <v>9894961</v>
      </c>
      <c r="I1554" s="50">
        <f t="shared" si="752"/>
        <v>6149692.171447549</v>
      </c>
      <c r="J1554" s="50">
        <f t="shared" si="752"/>
        <v>1757120.2663097361</v>
      </c>
      <c r="K1554" s="50">
        <f t="shared" si="752"/>
        <v>88792.941000839288</v>
      </c>
      <c r="L1554" s="50">
        <f t="shared" si="752"/>
        <v>13034.315979280911</v>
      </c>
      <c r="M1554" s="50">
        <f t="shared" si="752"/>
        <v>1858947.5232898563</v>
      </c>
      <c r="N1554" s="50">
        <f t="shared" si="752"/>
        <v>713201.16406993137</v>
      </c>
      <c r="O1554" s="50">
        <f t="shared" si="752"/>
        <v>112067.75441670269</v>
      </c>
      <c r="P1554" s="50">
        <f t="shared" si="752"/>
        <v>32056.554722178287</v>
      </c>
      <c r="Q1554" s="50">
        <f t="shared" si="752"/>
        <v>4007.0141323693438</v>
      </c>
      <c r="R1554" s="50">
        <f t="shared" si="752"/>
        <v>861332.48734118184</v>
      </c>
      <c r="S1554" s="50">
        <f t="shared" si="752"/>
        <v>27739.890005520865</v>
      </c>
      <c r="T1554" s="50">
        <f t="shared" si="752"/>
        <v>314441.96343257237</v>
      </c>
      <c r="U1554" s="50">
        <f t="shared" si="752"/>
        <v>53885.465103259194</v>
      </c>
      <c r="V1554" s="50">
        <f t="shared" si="752"/>
        <v>16028.007455785873</v>
      </c>
      <c r="W1554" s="50">
        <f t="shared" si="752"/>
        <v>412095.32599713834</v>
      </c>
      <c r="X1554" s="50">
        <f t="shared" si="752"/>
        <v>189959.33482230053</v>
      </c>
      <c r="Y1554" s="50">
        <f t="shared" si="752"/>
        <v>2953.9423822651765</v>
      </c>
      <c r="Z1554" s="50">
        <f t="shared" si="752"/>
        <v>192913.2772045657</v>
      </c>
      <c r="AA1554" s="50">
        <f t="shared" si="752"/>
        <v>3910.1751497706996</v>
      </c>
      <c r="AB1554" s="50">
        <f t="shared" si="752"/>
        <v>284663.26927749423</v>
      </c>
      <c r="AC1554" s="50">
        <f t="shared" si="752"/>
        <v>131406.77029244471</v>
      </c>
    </row>
    <row r="1555" spans="3:29"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</row>
    <row r="1556" spans="3:29">
      <c r="C1556" s="52" t="s">
        <v>108</v>
      </c>
      <c r="E1556" s="3"/>
      <c r="F1556" s="175"/>
      <c r="G1556" s="3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</row>
    <row r="1557" spans="3:29" hidden="1" outlineLevel="1">
      <c r="E1557" s="48"/>
      <c r="F1557" s="175" t="str">
        <f>F1564</f>
        <v>TOTMXEXP</v>
      </c>
      <c r="G1557" s="52" t="str">
        <f>$G$8</f>
        <v>PRODUCTION</v>
      </c>
      <c r="H1557" s="4">
        <f t="shared" ref="H1557:H1588" si="753">SUBTOTAL(9,I1557:AC1557)</f>
        <v>0</v>
      </c>
      <c r="I1557" s="5">
        <f>VLOOKUP(CONCATENATE($F1557," ",$G1557),AllocFactorMatrix,(I$4+1),FALSE)*$E1564</f>
        <v>0</v>
      </c>
      <c r="J1557" s="5">
        <f>VLOOKUP(CONCATENATE($F1557," ",$G1557),AllocFactorMatrix,(J$4+1),FALSE)*$E1564</f>
        <v>0</v>
      </c>
      <c r="K1557" s="5">
        <f>VLOOKUP(CONCATENATE($F1557," ",$G1557),AllocFactorMatrix,(K$4+1),FALSE)*$E1564</f>
        <v>0</v>
      </c>
      <c r="L1557" s="5">
        <f>VLOOKUP(CONCATENATE($F1557," ",$G1557),AllocFactorMatrix,(L$4+1),FALSE)*$E1564</f>
        <v>0</v>
      </c>
      <c r="M1557" s="5">
        <f t="shared" ref="M1557:M1636" si="754">SUBTOTAL(9,J1557:L1557)</f>
        <v>0</v>
      </c>
      <c r="N1557" s="5">
        <f>VLOOKUP(CONCATENATE($F1557," ",$G1557),AllocFactorMatrix,(N$4+1),FALSE)*$E1564</f>
        <v>0</v>
      </c>
      <c r="O1557" s="5">
        <f>VLOOKUP(CONCATENATE($F1557," ",$G1557),AllocFactorMatrix,(O$4+1),FALSE)*$E1564</f>
        <v>0</v>
      </c>
      <c r="P1557" s="5">
        <f>VLOOKUP(CONCATENATE($F1557," ",$G1557),AllocFactorMatrix,(P$4+1),FALSE)*$E1564</f>
        <v>0</v>
      </c>
      <c r="Q1557" s="51">
        <f>VLOOKUP(CONCATENATE($F1557," ",$G1557),AllocFactorMatrix,(Q$4+1),FALSE)*$E1564</f>
        <v>0</v>
      </c>
      <c r="R1557" s="5">
        <f>SUBTOTAL(9,N1557:Q1557)</f>
        <v>0</v>
      </c>
      <c r="S1557" s="5">
        <f>VLOOKUP(CONCATENATE($F1557," ",$G1557),AllocFactorMatrix,(S$4+1),FALSE)*$E1564</f>
        <v>0</v>
      </c>
      <c r="T1557" s="5">
        <f>VLOOKUP(CONCATENATE($F1557," ",$G1557),AllocFactorMatrix,(T$4+1),FALSE)*$E1564</f>
        <v>0</v>
      </c>
      <c r="U1557" s="5">
        <f>VLOOKUP(CONCATENATE($F1557," ",$G1557),AllocFactorMatrix,(U$4+1),FALSE)*$E1564</f>
        <v>0</v>
      </c>
      <c r="V1557" s="5">
        <f>VLOOKUP(CONCATENATE($F1557," ",$G1557),AllocFactorMatrix,(V$4+1),FALSE)*$E1564</f>
        <v>0</v>
      </c>
      <c r="W1557" s="5">
        <f>SUBTOTAL(9,S1557:V1557)</f>
        <v>0</v>
      </c>
      <c r="X1557" s="5">
        <f>VLOOKUP(CONCATENATE($F1557," ",$G1557),AllocFactorMatrix,(X$4+1),FALSE)*$E1564</f>
        <v>0</v>
      </c>
      <c r="Y1557" s="5">
        <f>VLOOKUP(CONCATENATE($F1557," ",$G1557),AllocFactorMatrix,(Y$4+1),FALSE)*$E1564</f>
        <v>0</v>
      </c>
      <c r="Z1557" s="5">
        <f t="shared" ref="Z1557:Z1604" si="755">SUBTOTAL(9,X1557:Y1557)</f>
        <v>0</v>
      </c>
      <c r="AA1557" s="5">
        <f>VLOOKUP(CONCATENATE($F1557," ",$G1557),AllocFactorMatrix,(AA$4+1),FALSE)*$E1564</f>
        <v>0</v>
      </c>
      <c r="AB1557" s="5">
        <f>VLOOKUP(CONCATENATE($F1557," ",$G1557),AllocFactorMatrix,(AB$4+1),FALSE)*$E1564</f>
        <v>0</v>
      </c>
      <c r="AC1557" s="5">
        <f>VLOOKUP(CONCATENATE($F1557," ",$G1557),AllocFactorMatrix,(AC$4+1),FALSE)*$E1564</f>
        <v>0</v>
      </c>
    </row>
    <row r="1558" spans="3:29" hidden="1" outlineLevel="1">
      <c r="E1558" s="48"/>
      <c r="F1558" s="175" t="str">
        <f>F1564</f>
        <v>TOTMXEXP</v>
      </c>
      <c r="G1558" s="52" t="str">
        <f>$G$9</f>
        <v>BULKTRAN</v>
      </c>
      <c r="H1558" s="4">
        <f t="shared" si="753"/>
        <v>0</v>
      </c>
      <c r="I1558" s="5">
        <f>VLOOKUP(CONCATENATE($F1558," ",$G1558),AllocFactorMatrix,(I$4+1),FALSE)*$E1564</f>
        <v>0</v>
      </c>
      <c r="J1558" s="5">
        <f>VLOOKUP(CONCATENATE($F1558," ",$G1558),AllocFactorMatrix,(J$4+1),FALSE)*$E1564</f>
        <v>0</v>
      </c>
      <c r="K1558" s="5">
        <f>VLOOKUP(CONCATENATE($F1558," ",$G1558),AllocFactorMatrix,(K$4+1),FALSE)*$E1564</f>
        <v>0</v>
      </c>
      <c r="L1558" s="5">
        <f>VLOOKUP(CONCATENATE($F1558," ",$G1558),AllocFactorMatrix,(L$4+1),FALSE)*$E1564</f>
        <v>0</v>
      </c>
      <c r="M1558" s="5">
        <f t="shared" si="754"/>
        <v>0</v>
      </c>
      <c r="N1558" s="5">
        <f>VLOOKUP(CONCATENATE($F1558," ",$G1558),AllocFactorMatrix,(N$4+1),FALSE)*$E1564</f>
        <v>0</v>
      </c>
      <c r="O1558" s="5">
        <f>VLOOKUP(CONCATENATE($F1558," ",$G1558),AllocFactorMatrix,(O$4+1),FALSE)*$E1564</f>
        <v>0</v>
      </c>
      <c r="P1558" s="5">
        <f>VLOOKUP(CONCATENATE($F1558," ",$G1558),AllocFactorMatrix,(P$4+1),FALSE)*$E1564</f>
        <v>0</v>
      </c>
      <c r="Q1558" s="51">
        <f>VLOOKUP(CONCATENATE($F1558," ",$G1558),AllocFactorMatrix,(Q$4+1),FALSE)*$E1564</f>
        <v>0</v>
      </c>
      <c r="R1558" s="5">
        <f t="shared" ref="R1558:R1637" si="756">SUBTOTAL(9,N1558:Q1558)</f>
        <v>0</v>
      </c>
      <c r="S1558" s="5">
        <f>VLOOKUP(CONCATENATE($F1558," ",$G1558),AllocFactorMatrix,(S$4+1),FALSE)*$E1564</f>
        <v>0</v>
      </c>
      <c r="T1558" s="5">
        <f>VLOOKUP(CONCATENATE($F1558," ",$G1558),AllocFactorMatrix,(T$4+1),FALSE)*$E1564</f>
        <v>0</v>
      </c>
      <c r="U1558" s="5">
        <f>VLOOKUP(CONCATENATE($F1558," ",$G1558),AllocFactorMatrix,(U$4+1),FALSE)*$E1564</f>
        <v>0</v>
      </c>
      <c r="V1558" s="5">
        <f>VLOOKUP(CONCATENATE($F1558," ",$G1558),AllocFactorMatrix,(V$4+1),FALSE)*$E1564</f>
        <v>0</v>
      </c>
      <c r="W1558" s="5">
        <f t="shared" ref="W1558:W1564" si="757">SUBTOTAL(9,S1558:V1558)</f>
        <v>0</v>
      </c>
      <c r="X1558" s="5">
        <f>VLOOKUP(CONCATENATE($F1558," ",$G1558),AllocFactorMatrix,(X$4+1),FALSE)*$E1564</f>
        <v>0</v>
      </c>
      <c r="Y1558" s="5">
        <f>VLOOKUP(CONCATENATE($F1558," ",$G1558),AllocFactorMatrix,(Y$4+1),FALSE)*$E1564</f>
        <v>0</v>
      </c>
      <c r="Z1558" s="5">
        <f t="shared" si="755"/>
        <v>0</v>
      </c>
      <c r="AA1558" s="5">
        <f>VLOOKUP(CONCATENATE($F1558," ",$G1558),AllocFactorMatrix,(AA$4+1),FALSE)*$E1564</f>
        <v>0</v>
      </c>
      <c r="AB1558" s="5">
        <f>VLOOKUP(CONCATENATE($F1558," ",$G1558),AllocFactorMatrix,(AB$4+1),FALSE)*$E1564</f>
        <v>0</v>
      </c>
      <c r="AC1558" s="5">
        <f>VLOOKUP(CONCATENATE($F1558," ",$G1558),AllocFactorMatrix,(AC$4+1),FALSE)*$E1564</f>
        <v>0</v>
      </c>
    </row>
    <row r="1559" spans="3:29" hidden="1" outlineLevel="1">
      <c r="E1559" s="48"/>
      <c r="F1559" s="175" t="str">
        <f>F1564</f>
        <v>TOTMXEXP</v>
      </c>
      <c r="G1559" s="52" t="str">
        <f>$G$10</f>
        <v>SUBTRAN</v>
      </c>
      <c r="H1559" s="4">
        <f t="shared" si="753"/>
        <v>0</v>
      </c>
      <c r="I1559" s="5">
        <f>VLOOKUP(CONCATENATE($F1559," ",$G1559),AllocFactorMatrix,(I$4+1),FALSE)*$E1564</f>
        <v>0</v>
      </c>
      <c r="J1559" s="5">
        <f>VLOOKUP(CONCATENATE($F1559," ",$G1559),AllocFactorMatrix,(J$4+1),FALSE)*$E1564</f>
        <v>0</v>
      </c>
      <c r="K1559" s="5">
        <f>VLOOKUP(CONCATENATE($F1559," ",$G1559),AllocFactorMatrix,(K$4+1),FALSE)*$E1564</f>
        <v>0</v>
      </c>
      <c r="L1559" s="5">
        <f>VLOOKUP(CONCATENATE($F1559," ",$G1559),AllocFactorMatrix,(L$4+1),FALSE)*$E1564</f>
        <v>0</v>
      </c>
      <c r="M1559" s="5">
        <f t="shared" si="754"/>
        <v>0</v>
      </c>
      <c r="N1559" s="5">
        <f>VLOOKUP(CONCATENATE($F1559," ",$G1559),AllocFactorMatrix,(N$4+1),FALSE)*$E1564</f>
        <v>0</v>
      </c>
      <c r="O1559" s="5">
        <f>VLOOKUP(CONCATENATE($F1559," ",$G1559),AllocFactorMatrix,(O$4+1),FALSE)*$E1564</f>
        <v>0</v>
      </c>
      <c r="P1559" s="5">
        <f>VLOOKUP(CONCATENATE($F1559," ",$G1559),AllocFactorMatrix,(P$4+1),FALSE)*$E1564</f>
        <v>0</v>
      </c>
      <c r="Q1559" s="51">
        <f>VLOOKUP(CONCATENATE($F1559," ",$G1559),AllocFactorMatrix,(Q$4+1),FALSE)*$E1564</f>
        <v>0</v>
      </c>
      <c r="R1559" s="5">
        <f t="shared" si="756"/>
        <v>0</v>
      </c>
      <c r="S1559" s="5">
        <f>VLOOKUP(CONCATENATE($F1559," ",$G1559),AllocFactorMatrix,(S$4+1),FALSE)*$E1564</f>
        <v>0</v>
      </c>
      <c r="T1559" s="5">
        <f>VLOOKUP(CONCATENATE($F1559," ",$G1559),AllocFactorMatrix,(T$4+1),FALSE)*$E1564</f>
        <v>0</v>
      </c>
      <c r="U1559" s="5">
        <f>VLOOKUP(CONCATENATE($F1559," ",$G1559),AllocFactorMatrix,(U$4+1),FALSE)*$E1564</f>
        <v>0</v>
      </c>
      <c r="V1559" s="5">
        <f>VLOOKUP(CONCATENATE($F1559," ",$G1559),AllocFactorMatrix,(V$4+1),FALSE)*$E1564</f>
        <v>0</v>
      </c>
      <c r="W1559" s="5">
        <f t="shared" si="757"/>
        <v>0</v>
      </c>
      <c r="X1559" s="5">
        <f>VLOOKUP(CONCATENATE($F1559," ",$G1559),AllocFactorMatrix,(X$4+1),FALSE)*$E1564</f>
        <v>0</v>
      </c>
      <c r="Y1559" s="5">
        <f>VLOOKUP(CONCATENATE($F1559," ",$G1559),AllocFactorMatrix,(Y$4+1),FALSE)*$E1564</f>
        <v>0</v>
      </c>
      <c r="Z1559" s="5">
        <f t="shared" si="755"/>
        <v>0</v>
      </c>
      <c r="AA1559" s="5">
        <f>VLOOKUP(CONCATENATE($F1559," ",$G1559),AllocFactorMatrix,(AA$4+1),FALSE)*$E1564</f>
        <v>0</v>
      </c>
      <c r="AB1559" s="5">
        <f>VLOOKUP(CONCATENATE($F1559," ",$G1559),AllocFactorMatrix,(AB$4+1),FALSE)*$E1564</f>
        <v>0</v>
      </c>
      <c r="AC1559" s="5">
        <f>VLOOKUP(CONCATENATE($F1559," ",$G1559),AllocFactorMatrix,(AC$4+1),FALSE)*$E1564</f>
        <v>0</v>
      </c>
    </row>
    <row r="1560" spans="3:29" hidden="1" outlineLevel="1">
      <c r="E1560" s="48"/>
      <c r="F1560" s="175" t="str">
        <f>F1564</f>
        <v>TOTMXEXP</v>
      </c>
      <c r="G1560" s="52" t="str">
        <f>$G$11</f>
        <v>DISTPRI</v>
      </c>
      <c r="H1560" s="4">
        <f t="shared" si="753"/>
        <v>2808.0655799245574</v>
      </c>
      <c r="I1560" s="5">
        <f>VLOOKUP(CONCATENATE($F1560," ",$G1560),AllocFactorMatrix,(I$4+1),FALSE)*$E1564</f>
        <v>1838.7411891637494</v>
      </c>
      <c r="J1560" s="5">
        <f>VLOOKUP(CONCATENATE($F1560," ",$G1560),AllocFactorMatrix,(J$4+1),FALSE)*$E1564</f>
        <v>430.33640731432729</v>
      </c>
      <c r="K1560" s="5">
        <f>VLOOKUP(CONCATENATE($F1560," ",$G1560),AllocFactorMatrix,(K$4+1),FALSE)*$E1564</f>
        <v>6.0108317287358668</v>
      </c>
      <c r="L1560" s="5">
        <f>VLOOKUP(CONCATENATE($F1560," ",$G1560),AllocFactorMatrix,(L$4+1),FALSE)*$E1564</f>
        <v>0</v>
      </c>
      <c r="M1560" s="5">
        <f t="shared" si="754"/>
        <v>436.34723904306315</v>
      </c>
      <c r="N1560" s="5">
        <f>VLOOKUP(CONCATENATE($F1560," ",$G1560),AllocFactorMatrix,(N$4+1),FALSE)*$E1564</f>
        <v>249.81872630053797</v>
      </c>
      <c r="O1560" s="5">
        <f>VLOOKUP(CONCATENATE($F1560," ",$G1560),AllocFactorMatrix,(O$4+1),FALSE)*$E1564</f>
        <v>44.887226680660639</v>
      </c>
      <c r="P1560" s="5">
        <f>VLOOKUP(CONCATENATE($F1560," ",$G1560),AllocFactorMatrix,(P$4+1),FALSE)*$E1564</f>
        <v>0</v>
      </c>
      <c r="Q1560" s="51">
        <f>VLOOKUP(CONCATENATE($F1560," ",$G1560),AllocFactorMatrix,(Q$4+1),FALSE)*$E1564</f>
        <v>0</v>
      </c>
      <c r="R1560" s="5">
        <f t="shared" si="756"/>
        <v>294.70595298119861</v>
      </c>
      <c r="S1560" s="5">
        <f>VLOOKUP(CONCATENATE($F1560," ",$G1560),AllocFactorMatrix,(S$4+1),FALSE)*$E1564</f>
        <v>11.295992669121681</v>
      </c>
      <c r="T1560" s="5">
        <f>VLOOKUP(CONCATENATE($F1560," ",$G1560),AllocFactorMatrix,(T$4+1),FALSE)*$E1564</f>
        <v>156.19943697213077</v>
      </c>
      <c r="U1560" s="5">
        <f>VLOOKUP(CONCATENATE($F1560," ",$G1560),AllocFactorMatrix,(U$4+1),FALSE)*$E1564</f>
        <v>0</v>
      </c>
      <c r="V1560" s="5">
        <f>VLOOKUP(CONCATENATE($F1560," ",$G1560),AllocFactorMatrix,(V$4+1),FALSE)*$E1564</f>
        <v>0</v>
      </c>
      <c r="W1560" s="5">
        <f t="shared" si="757"/>
        <v>167.49542964125246</v>
      </c>
      <c r="X1560" s="5">
        <f>VLOOKUP(CONCATENATE($F1560," ",$G1560),AllocFactorMatrix,(X$4+1),FALSE)*$E1564</f>
        <v>68.498230497470573</v>
      </c>
      <c r="Y1560" s="5">
        <f>VLOOKUP(CONCATENATE($F1560," ",$G1560),AllocFactorMatrix,(Y$4+1),FALSE)*$E1564</f>
        <v>1.3748675084547031</v>
      </c>
      <c r="Z1560" s="5">
        <f t="shared" si="755"/>
        <v>69.873098005925272</v>
      </c>
      <c r="AA1560" s="5">
        <f>VLOOKUP(CONCATENATE($F1560," ",$G1560),AllocFactorMatrix,(AA$4+1),FALSE)*$E1564</f>
        <v>0.90267108936843898</v>
      </c>
      <c r="AB1560" s="5">
        <f>VLOOKUP(CONCATENATE($F1560," ",$G1560),AllocFactorMatrix,(AB$4+1),FALSE)*$E1564</f>
        <v>0</v>
      </c>
      <c r="AC1560" s="5">
        <f>VLOOKUP(CONCATENATE($F1560," ",$G1560),AllocFactorMatrix,(AC$4+1),FALSE)*$E1564</f>
        <v>0</v>
      </c>
    </row>
    <row r="1561" spans="3:29" hidden="1" outlineLevel="1">
      <c r="E1561" s="48"/>
      <c r="F1561" s="175" t="str">
        <f>F1564</f>
        <v>TOTMXEXP</v>
      </c>
      <c r="G1561" s="52" t="str">
        <f>$G$12</f>
        <v>DISTSEC</v>
      </c>
      <c r="H1561" s="4">
        <f t="shared" si="753"/>
        <v>1110.8677447290513</v>
      </c>
      <c r="I1561" s="5">
        <f>VLOOKUP(CONCATENATE($F1561," ",$G1561),AllocFactorMatrix,(I$4+1),FALSE)*$E1564</f>
        <v>824.38060106093394</v>
      </c>
      <c r="J1561" s="5">
        <f>VLOOKUP(CONCATENATE($F1561," ",$G1561),AllocFactorMatrix,(J$4+1),FALSE)*$E1564</f>
        <v>166.23196014414808</v>
      </c>
      <c r="K1561" s="5">
        <f>VLOOKUP(CONCATENATE($F1561," ",$G1561),AllocFactorMatrix,(K$4+1),FALSE)*$E1564</f>
        <v>0</v>
      </c>
      <c r="L1561" s="5">
        <f>VLOOKUP(CONCATENATE($F1561," ",$G1561),AllocFactorMatrix,(L$4+1),FALSE)*$E1564</f>
        <v>0</v>
      </c>
      <c r="M1561" s="5">
        <f t="shared" si="754"/>
        <v>166.23196014414808</v>
      </c>
      <c r="N1561" s="5">
        <f>VLOOKUP(CONCATENATE($F1561," ",$G1561),AllocFactorMatrix,(N$4+1),FALSE)*$E1564</f>
        <v>83.08863161592393</v>
      </c>
      <c r="O1561" s="5">
        <f>VLOOKUP(CONCATENATE($F1561," ",$G1561),AllocFactorMatrix,(O$4+1),FALSE)*$E1564</f>
        <v>0</v>
      </c>
      <c r="P1561" s="5">
        <f>VLOOKUP(CONCATENATE($F1561," ",$G1561),AllocFactorMatrix,(P$4+1),FALSE)*$E1564</f>
        <v>0</v>
      </c>
      <c r="Q1561" s="51">
        <f>VLOOKUP(CONCATENATE($F1561," ",$G1561),AllocFactorMatrix,(Q$4+1),FALSE)*$E1564</f>
        <v>0</v>
      </c>
      <c r="R1561" s="5">
        <f t="shared" si="756"/>
        <v>83.08863161592393</v>
      </c>
      <c r="S1561" s="5">
        <f>VLOOKUP(CONCATENATE($F1561," ",$G1561),AllocFactorMatrix,(S$4+1),FALSE)*$E1564</f>
        <v>3.1056585057560451</v>
      </c>
      <c r="T1561" s="5">
        <f>VLOOKUP(CONCATENATE($F1561," ",$G1561),AllocFactorMatrix,(T$4+1),FALSE)*$E1564</f>
        <v>0</v>
      </c>
      <c r="U1561" s="5">
        <f>VLOOKUP(CONCATENATE($F1561," ",$G1561),AllocFactorMatrix,(U$4+1),FALSE)*$E1564</f>
        <v>0</v>
      </c>
      <c r="V1561" s="5">
        <f>VLOOKUP(CONCATENATE($F1561," ",$G1561),AllocFactorMatrix,(V$4+1),FALSE)*$E1564</f>
        <v>0</v>
      </c>
      <c r="W1561" s="5">
        <f t="shared" si="757"/>
        <v>3.1056585057560451</v>
      </c>
      <c r="X1561" s="5">
        <f>VLOOKUP(CONCATENATE($F1561," ",$G1561),AllocFactorMatrix,(X$4+1),FALSE)*$E1564</f>
        <v>23.470605941324944</v>
      </c>
      <c r="Y1561" s="5">
        <f>VLOOKUP(CONCATENATE($F1561," ",$G1561),AllocFactorMatrix,(Y$4+1),FALSE)*$E1564</f>
        <v>0</v>
      </c>
      <c r="Z1561" s="5">
        <f t="shared" si="755"/>
        <v>23.470605941324944</v>
      </c>
      <c r="AA1561" s="5">
        <f>VLOOKUP(CONCATENATE($F1561," ",$G1561),AllocFactorMatrix,(AA$4+1),FALSE)*$E1564</f>
        <v>0.27750639328822474</v>
      </c>
      <c r="AB1561" s="5">
        <f>VLOOKUP(CONCATENATE($F1561," ",$G1561),AllocFactorMatrix,(AB$4+1),FALSE)*$E1564</f>
        <v>8.5415663487758202</v>
      </c>
      <c r="AC1561" s="5">
        <f>VLOOKUP(CONCATENATE($F1561," ",$G1561),AllocFactorMatrix,(AC$4+1),FALSE)*$E1564</f>
        <v>1.771214718900495</v>
      </c>
    </row>
    <row r="1562" spans="3:29" hidden="1" outlineLevel="1">
      <c r="E1562" s="48"/>
      <c r="F1562" s="175" t="str">
        <f>F1564</f>
        <v>TOTMXEXP</v>
      </c>
      <c r="G1562" s="52" t="str">
        <f>$G$13</f>
        <v>ENERGY</v>
      </c>
      <c r="H1562" s="4">
        <f t="shared" si="753"/>
        <v>0</v>
      </c>
      <c r="I1562" s="5">
        <f>VLOOKUP(CONCATENATE($F1562," ",$G1562),AllocFactorMatrix,(I$4+1),FALSE)*$E1564</f>
        <v>0</v>
      </c>
      <c r="J1562" s="5">
        <f>VLOOKUP(CONCATENATE($F1562," ",$G1562),AllocFactorMatrix,(J$4+1),FALSE)*$E1564</f>
        <v>0</v>
      </c>
      <c r="K1562" s="5">
        <f>VLOOKUP(CONCATENATE($F1562," ",$G1562),AllocFactorMatrix,(K$4+1),FALSE)*$E1564</f>
        <v>0</v>
      </c>
      <c r="L1562" s="5">
        <f>VLOOKUP(CONCATENATE($F1562," ",$G1562),AllocFactorMatrix,(L$4+1),FALSE)*$E1564</f>
        <v>0</v>
      </c>
      <c r="M1562" s="5">
        <f t="shared" si="754"/>
        <v>0</v>
      </c>
      <c r="N1562" s="5">
        <f>VLOOKUP(CONCATENATE($F1562," ",$G1562),AllocFactorMatrix,(N$4+1),FALSE)*$E1564</f>
        <v>0</v>
      </c>
      <c r="O1562" s="5">
        <f>VLOOKUP(CONCATENATE($F1562," ",$G1562),AllocFactorMatrix,(O$4+1),FALSE)*$E1564</f>
        <v>0</v>
      </c>
      <c r="P1562" s="5">
        <f>VLOOKUP(CONCATENATE($F1562," ",$G1562),AllocFactorMatrix,(P$4+1),FALSE)*$E1564</f>
        <v>0</v>
      </c>
      <c r="Q1562" s="51">
        <f>VLOOKUP(CONCATENATE($F1562," ",$G1562),AllocFactorMatrix,(Q$4+1),FALSE)*$E1564</f>
        <v>0</v>
      </c>
      <c r="R1562" s="5">
        <f t="shared" si="756"/>
        <v>0</v>
      </c>
      <c r="S1562" s="5">
        <f>VLOOKUP(CONCATENATE($F1562," ",$G1562),AllocFactorMatrix,(S$4+1),FALSE)*$E1564</f>
        <v>0</v>
      </c>
      <c r="T1562" s="5">
        <f>VLOOKUP(CONCATENATE($F1562," ",$G1562),AllocFactorMatrix,(T$4+1),FALSE)*$E1564</f>
        <v>0</v>
      </c>
      <c r="U1562" s="5">
        <f>VLOOKUP(CONCATENATE($F1562," ",$G1562),AllocFactorMatrix,(U$4+1),FALSE)*$E1564</f>
        <v>0</v>
      </c>
      <c r="V1562" s="5">
        <f>VLOOKUP(CONCATENATE($F1562," ",$G1562),AllocFactorMatrix,(V$4+1),FALSE)*$E1564</f>
        <v>0</v>
      </c>
      <c r="W1562" s="5">
        <f t="shared" si="757"/>
        <v>0</v>
      </c>
      <c r="X1562" s="5">
        <f>VLOOKUP(CONCATENATE($F1562," ",$G1562),AllocFactorMatrix,(X$4+1),FALSE)*$E1564</f>
        <v>0</v>
      </c>
      <c r="Y1562" s="5">
        <f>VLOOKUP(CONCATENATE($F1562," ",$G1562),AllocFactorMatrix,(Y$4+1),FALSE)*$E1564</f>
        <v>0</v>
      </c>
      <c r="Z1562" s="5">
        <f t="shared" si="755"/>
        <v>0</v>
      </c>
      <c r="AA1562" s="5">
        <f>VLOOKUP(CONCATENATE($F1562," ",$G1562),AllocFactorMatrix,(AA$4+1),FALSE)*$E1564</f>
        <v>0</v>
      </c>
      <c r="AB1562" s="5">
        <f>VLOOKUP(CONCATENATE($F1562," ",$G1562),AllocFactorMatrix,(AB$4+1),FALSE)*$E1564</f>
        <v>0</v>
      </c>
      <c r="AC1562" s="5">
        <f>VLOOKUP(CONCATENATE($F1562," ",$G1562),AllocFactorMatrix,(AC$4+1),FALSE)*$E1564</f>
        <v>0</v>
      </c>
    </row>
    <row r="1563" spans="3:29" hidden="1" outlineLevel="1">
      <c r="E1563" s="48"/>
      <c r="F1563" s="175" t="str">
        <f>F1564</f>
        <v>TOTMXEXP</v>
      </c>
      <c r="G1563" s="52" t="str">
        <f>$G$14</f>
        <v>CUSTOMER</v>
      </c>
      <c r="H1563" s="4">
        <f t="shared" si="753"/>
        <v>20.066675346391925</v>
      </c>
      <c r="I1563" s="5">
        <f>VLOOKUP(CONCATENATE($F1563," ",$G1563),AllocFactorMatrix,(I$4+1),FALSE)*$E1564</f>
        <v>2.3855680170172167</v>
      </c>
      <c r="J1563" s="5">
        <f>VLOOKUP(CONCATENATE($F1563," ",$G1563),AllocFactorMatrix,(J$4+1),FALSE)*$E1564</f>
        <v>1.7986004777076683</v>
      </c>
      <c r="K1563" s="5">
        <f>VLOOKUP(CONCATENATE($F1563," ",$G1563),AllocFactorMatrix,(K$4+1),FALSE)*$E1564</f>
        <v>0.25849736162139847</v>
      </c>
      <c r="L1563" s="5">
        <f>VLOOKUP(CONCATENATE($F1563," ",$G1563),AllocFactorMatrix,(L$4+1),FALSE)*$E1564</f>
        <v>4.3543067432886093E-2</v>
      </c>
      <c r="M1563" s="5">
        <f t="shared" si="754"/>
        <v>2.1006409067619529</v>
      </c>
      <c r="N1563" s="5">
        <f>VLOOKUP(CONCATENATE($F1563," ",$G1563),AllocFactorMatrix,(N$4+1),FALSE)*$E1564</f>
        <v>0.27578215951748686</v>
      </c>
      <c r="O1563" s="5">
        <f>VLOOKUP(CONCATENATE($F1563," ",$G1563),AllocFactorMatrix,(O$4+1),FALSE)*$E1564</f>
        <v>9.0930479823929086E-2</v>
      </c>
      <c r="P1563" s="5">
        <f>VLOOKUP(CONCATENATE($F1563," ",$G1563),AllocFactorMatrix,(P$4+1),FALSE)*$E1564</f>
        <v>0.10708967974634133</v>
      </c>
      <c r="Q1563" s="51">
        <f>VLOOKUP(CONCATENATE($F1563," ",$G1563),AllocFactorMatrix,(Q$4+1),FALSE)*$E1564</f>
        <v>1.3386025538097443E-2</v>
      </c>
      <c r="R1563" s="5">
        <f t="shared" si="756"/>
        <v>0.4871883446258547</v>
      </c>
      <c r="S1563" s="5">
        <f>VLOOKUP(CONCATENATE($F1563," ",$G1563),AllocFactorMatrix,(S$4+1),FALSE)*$E1564</f>
        <v>1.7170861019929779E-3</v>
      </c>
      <c r="T1563" s="5">
        <f>VLOOKUP(CONCATENATE($F1563," ",$G1563),AllocFactorMatrix,(T$4+1),FALSE)*$E1564</f>
        <v>6.4475320807611272E-2</v>
      </c>
      <c r="U1563" s="5">
        <f>VLOOKUP(CONCATENATE($F1563," ",$G1563),AllocFactorMatrix,(U$4+1),FALSE)*$E1564</f>
        <v>0.18001239530891669</v>
      </c>
      <c r="V1563" s="5">
        <f>VLOOKUP(CONCATENATE($F1563," ",$G1563),AllocFactorMatrix,(V$4+1),FALSE)*$E1564</f>
        <v>5.354393821443848E-2</v>
      </c>
      <c r="W1563" s="5">
        <f t="shared" si="757"/>
        <v>0.2997487404329594</v>
      </c>
      <c r="X1563" s="5">
        <f>VLOOKUP(CONCATENATE($F1563," ",$G1563),AllocFactorMatrix,(X$4+1),FALSE)*$E1564</f>
        <v>5.2540310076534993E-2</v>
      </c>
      <c r="Y1563" s="5">
        <f>VLOOKUP(CONCATENATE($F1563," ",$G1563),AllocFactorMatrix,(Y$4+1),FALSE)*$E1564</f>
        <v>1.1880583331242227E-3</v>
      </c>
      <c r="Z1563" s="5">
        <f t="shared" si="755"/>
        <v>5.3728368409659215E-2</v>
      </c>
      <c r="AA1563" s="5">
        <f>VLOOKUP(CONCATENATE($F1563," ",$G1563),AllocFactorMatrix,(AA$4+1),FALSE)*$E1564</f>
        <v>5.5225777656900373E-3</v>
      </c>
      <c r="AB1563" s="5">
        <f>VLOOKUP(CONCATENATE($F1563," ",$G1563),AllocFactorMatrix,(AB$4+1),FALSE)*$E1564</f>
        <v>6.8588547944428688</v>
      </c>
      <c r="AC1563" s="5">
        <f>VLOOKUP(CONCATENATE($F1563," ",$G1563),AllocFactorMatrix,(AC$4+1),FALSE)*$E1564</f>
        <v>7.87542359693572</v>
      </c>
    </row>
    <row r="1564" spans="3:29" collapsed="1">
      <c r="D1564" s="52" t="s">
        <v>109</v>
      </c>
      <c r="E1564" s="58">
        <v>3939</v>
      </c>
      <c r="F1564" s="93" t="s">
        <v>78</v>
      </c>
      <c r="G1564" s="52" t="str">
        <f>$G$15</f>
        <v>TOTAL</v>
      </c>
      <c r="H1564" s="4">
        <f t="shared" si="753"/>
        <v>3939.0000000000005</v>
      </c>
      <c r="I1564" s="5">
        <f>VLOOKUP(CONCATENATE($F1564," ",$G1564),AllocFactorMatrix,(I$4+1),FALSE)*$E1564</f>
        <v>2665.5073582417003</v>
      </c>
      <c r="J1564" s="5">
        <f>VLOOKUP(CONCATENATE($F1564," ",$G1564),AllocFactorMatrix,(J$4+1),FALSE)*$E1564</f>
        <v>598.36696793618296</v>
      </c>
      <c r="K1564" s="5">
        <f>VLOOKUP(CONCATENATE($F1564," ",$G1564),AllocFactorMatrix,(K$4+1),FALSE)*$E1564</f>
        <v>6.2693290903572656</v>
      </c>
      <c r="L1564" s="5">
        <f>VLOOKUP(CONCATENATE($F1564," ",$G1564),AllocFactorMatrix,(L$4+1),FALSE)*$E1564</f>
        <v>4.3543067432886093E-2</v>
      </c>
      <c r="M1564" s="5">
        <f t="shared" si="754"/>
        <v>604.6798400939731</v>
      </c>
      <c r="N1564" s="5">
        <f>VLOOKUP(CONCATENATE($F1564," ",$G1564),AllocFactorMatrix,(N$4+1),FALSE)*$E1564</f>
        <v>333.1831400759794</v>
      </c>
      <c r="O1564" s="5">
        <f>VLOOKUP(CONCATENATE($F1564," ",$G1564),AllocFactorMatrix,(O$4+1),FALSE)*$E1564</f>
        <v>44.978157160484564</v>
      </c>
      <c r="P1564" s="5">
        <f>VLOOKUP(CONCATENATE($F1564," ",$G1564),AllocFactorMatrix,(P$4+1),FALSE)*$E1564</f>
        <v>0.10708967974634133</v>
      </c>
      <c r="Q1564" s="51">
        <f>VLOOKUP(CONCATENATE($F1564," ",$G1564),AllocFactorMatrix,(Q$4+1),FALSE)*$E1564</f>
        <v>1.3386025538097443E-2</v>
      </c>
      <c r="R1564" s="5">
        <f t="shared" si="756"/>
        <v>378.28177294174844</v>
      </c>
      <c r="S1564" s="5">
        <f>VLOOKUP(CONCATENATE($F1564," ",$G1564),AllocFactorMatrix,(S$4+1),FALSE)*$E1564</f>
        <v>14.40336826097972</v>
      </c>
      <c r="T1564" s="5">
        <f>VLOOKUP(CONCATENATE($F1564," ",$G1564),AllocFactorMatrix,(T$4+1),FALSE)*$E1564</f>
        <v>156.26391229293839</v>
      </c>
      <c r="U1564" s="5">
        <f>VLOOKUP(CONCATENATE($F1564," ",$G1564),AllocFactorMatrix,(U$4+1),FALSE)*$E1564</f>
        <v>0.18001239530891669</v>
      </c>
      <c r="V1564" s="5">
        <f>VLOOKUP(CONCATENATE($F1564," ",$G1564),AllocFactorMatrix,(V$4+1),FALSE)*$E1564</f>
        <v>5.354393821443848E-2</v>
      </c>
      <c r="W1564" s="5">
        <f t="shared" si="757"/>
        <v>170.90083688744147</v>
      </c>
      <c r="X1564" s="5">
        <f>VLOOKUP(CONCATENATE($F1564," ",$G1564),AllocFactorMatrix,(X$4+1),FALSE)*$E1564</f>
        <v>92.021376748872058</v>
      </c>
      <c r="Y1564" s="5">
        <f>VLOOKUP(CONCATENATE($F1564," ",$G1564),AllocFactorMatrix,(Y$4+1),FALSE)*$E1564</f>
        <v>1.3760555667878274</v>
      </c>
      <c r="Z1564" s="5">
        <f t="shared" si="755"/>
        <v>93.397432315659884</v>
      </c>
      <c r="AA1564" s="5">
        <f>VLOOKUP(CONCATENATE($F1564," ",$G1564),AllocFactorMatrix,(AA$4+1),FALSE)*$E1564</f>
        <v>1.1857000604223538</v>
      </c>
      <c r="AB1564" s="5">
        <f>VLOOKUP(CONCATENATE($F1564," ",$G1564),AllocFactorMatrix,(AB$4+1),FALSE)*$E1564</f>
        <v>15.400421143218688</v>
      </c>
      <c r="AC1564" s="5">
        <f>VLOOKUP(CONCATENATE($F1564," ",$G1564),AllocFactorMatrix,(AC$4+1),FALSE)*$E1564</f>
        <v>9.6466383158362152</v>
      </c>
    </row>
    <row r="1565" spans="3:29" hidden="1" outlineLevel="1">
      <c r="E1565" s="48"/>
      <c r="F1565" s="175" t="str">
        <f>F1572</f>
        <v>DIST_CPD</v>
      </c>
      <c r="G1565" s="52" t="str">
        <f>$G$8</f>
        <v>PRODUCTION</v>
      </c>
      <c r="H1565" s="4">
        <f t="shared" si="753"/>
        <v>0</v>
      </c>
      <c r="I1565" s="5">
        <f>VLOOKUP(CONCATENATE($F1565," ",$G1565),AllocFactorMatrix,(I$4+1),FALSE)*$E1572</f>
        <v>0</v>
      </c>
      <c r="J1565" s="5">
        <f>VLOOKUP(CONCATENATE($F1565," ",$G1565),AllocFactorMatrix,(J$4+1),FALSE)*$E1572</f>
        <v>0</v>
      </c>
      <c r="K1565" s="5">
        <f>VLOOKUP(CONCATENATE($F1565," ",$G1565),AllocFactorMatrix,(K$4+1),FALSE)*$E1572</f>
        <v>0</v>
      </c>
      <c r="L1565" s="5">
        <f>VLOOKUP(CONCATENATE($F1565," ",$G1565),AllocFactorMatrix,(L$4+1),FALSE)*$E1572</f>
        <v>0</v>
      </c>
      <c r="M1565" s="5">
        <f t="shared" si="754"/>
        <v>0</v>
      </c>
      <c r="N1565" s="5">
        <f>VLOOKUP(CONCATENATE($F1565," ",$G1565),AllocFactorMatrix,(N$4+1),FALSE)*$E1572</f>
        <v>0</v>
      </c>
      <c r="O1565" s="5">
        <f>VLOOKUP(CONCATENATE($F1565," ",$G1565),AllocFactorMatrix,(O$4+1),FALSE)*$E1572</f>
        <v>0</v>
      </c>
      <c r="P1565" s="5">
        <f>VLOOKUP(CONCATENATE($F1565," ",$G1565),AllocFactorMatrix,(P$4+1),FALSE)*$E1572</f>
        <v>0</v>
      </c>
      <c r="Q1565" s="51">
        <f>VLOOKUP(CONCATENATE($F1565," ",$G1565),AllocFactorMatrix,(Q$4+1),FALSE)*$E1572</f>
        <v>0</v>
      </c>
      <c r="R1565" s="5">
        <f t="shared" si="756"/>
        <v>0</v>
      </c>
      <c r="S1565" s="5">
        <f>VLOOKUP(CONCATENATE($F1565," ",$G1565),AllocFactorMatrix,(S$4+1),FALSE)*$E1572</f>
        <v>0</v>
      </c>
      <c r="T1565" s="5">
        <f>VLOOKUP(CONCATENATE($F1565," ",$G1565),AllocFactorMatrix,(T$4+1),FALSE)*$E1572</f>
        <v>0</v>
      </c>
      <c r="U1565" s="5">
        <f>VLOOKUP(CONCATENATE($F1565," ",$G1565),AllocFactorMatrix,(U$4+1),FALSE)*$E1572</f>
        <v>0</v>
      </c>
      <c r="V1565" s="5">
        <f>VLOOKUP(CONCATENATE($F1565," ",$G1565),AllocFactorMatrix,(V$4+1),FALSE)*$E1572</f>
        <v>0</v>
      </c>
      <c r="W1565" s="5">
        <f>SUBTOTAL(9,S1565:V1565)</f>
        <v>0</v>
      </c>
      <c r="X1565" s="5">
        <f>VLOOKUP(CONCATENATE($F1565," ",$G1565),AllocFactorMatrix,(X$4+1),FALSE)*$E1572</f>
        <v>0</v>
      </c>
      <c r="Y1565" s="5">
        <f>VLOOKUP(CONCATENATE($F1565," ",$G1565),AllocFactorMatrix,(Y$4+1),FALSE)*$E1572</f>
        <v>0</v>
      </c>
      <c r="Z1565" s="5">
        <f t="shared" si="755"/>
        <v>0</v>
      </c>
      <c r="AA1565" s="5">
        <f>VLOOKUP(CONCATENATE($F1565," ",$G1565),AllocFactorMatrix,(AA$4+1),FALSE)*$E1572</f>
        <v>0</v>
      </c>
      <c r="AB1565" s="5">
        <f>VLOOKUP(CONCATENATE($F1565," ",$G1565),AllocFactorMatrix,(AB$4+1),FALSE)*$E1572</f>
        <v>0</v>
      </c>
      <c r="AC1565" s="5">
        <f>VLOOKUP(CONCATENATE($F1565," ",$G1565),AllocFactorMatrix,(AC$4+1),FALSE)*$E1572</f>
        <v>0</v>
      </c>
    </row>
    <row r="1566" spans="3:29" hidden="1" outlineLevel="1">
      <c r="E1566" s="48"/>
      <c r="F1566" s="175" t="str">
        <f>F1572</f>
        <v>DIST_CPD</v>
      </c>
      <c r="G1566" s="52" t="str">
        <f>$G$9</f>
        <v>BULKTRAN</v>
      </c>
      <c r="H1566" s="4">
        <f t="shared" si="753"/>
        <v>0</v>
      </c>
      <c r="I1566" s="5">
        <f>VLOOKUP(CONCATENATE($F1566," ",$G1566),AllocFactorMatrix,(I$4+1),FALSE)*$E1572</f>
        <v>0</v>
      </c>
      <c r="J1566" s="5">
        <f>VLOOKUP(CONCATENATE($F1566," ",$G1566),AllocFactorMatrix,(J$4+1),FALSE)*$E1572</f>
        <v>0</v>
      </c>
      <c r="K1566" s="5">
        <f>VLOOKUP(CONCATENATE($F1566," ",$G1566),AllocFactorMatrix,(K$4+1),FALSE)*$E1572</f>
        <v>0</v>
      </c>
      <c r="L1566" s="5">
        <f>VLOOKUP(CONCATENATE($F1566," ",$G1566),AllocFactorMatrix,(L$4+1),FALSE)*$E1572</f>
        <v>0</v>
      </c>
      <c r="M1566" s="5">
        <f t="shared" si="754"/>
        <v>0</v>
      </c>
      <c r="N1566" s="5">
        <f>VLOOKUP(CONCATENATE($F1566," ",$G1566),AllocFactorMatrix,(N$4+1),FALSE)*$E1572</f>
        <v>0</v>
      </c>
      <c r="O1566" s="5">
        <f>VLOOKUP(CONCATENATE($F1566," ",$G1566),AllocFactorMatrix,(O$4+1),FALSE)*$E1572</f>
        <v>0</v>
      </c>
      <c r="P1566" s="5">
        <f>VLOOKUP(CONCATENATE($F1566," ",$G1566),AllocFactorMatrix,(P$4+1),FALSE)*$E1572</f>
        <v>0</v>
      </c>
      <c r="Q1566" s="51">
        <f>VLOOKUP(CONCATENATE($F1566," ",$G1566),AllocFactorMatrix,(Q$4+1),FALSE)*$E1572</f>
        <v>0</v>
      </c>
      <c r="R1566" s="5">
        <f t="shared" si="756"/>
        <v>0</v>
      </c>
      <c r="S1566" s="5">
        <f>VLOOKUP(CONCATENATE($F1566," ",$G1566),AllocFactorMatrix,(S$4+1),FALSE)*$E1572</f>
        <v>0</v>
      </c>
      <c r="T1566" s="5">
        <f>VLOOKUP(CONCATENATE($F1566," ",$G1566),AllocFactorMatrix,(T$4+1),FALSE)*$E1572</f>
        <v>0</v>
      </c>
      <c r="U1566" s="5">
        <f>VLOOKUP(CONCATENATE($F1566," ",$G1566),AllocFactorMatrix,(U$4+1),FALSE)*$E1572</f>
        <v>0</v>
      </c>
      <c r="V1566" s="5">
        <f>VLOOKUP(CONCATENATE($F1566," ",$G1566),AllocFactorMatrix,(V$4+1),FALSE)*$E1572</f>
        <v>0</v>
      </c>
      <c r="W1566" s="5">
        <f t="shared" ref="W1566:W1572" si="758">SUBTOTAL(9,S1566:V1566)</f>
        <v>0</v>
      </c>
      <c r="X1566" s="5">
        <f>VLOOKUP(CONCATENATE($F1566," ",$G1566),AllocFactorMatrix,(X$4+1),FALSE)*$E1572</f>
        <v>0</v>
      </c>
      <c r="Y1566" s="5">
        <f>VLOOKUP(CONCATENATE($F1566," ",$G1566),AllocFactorMatrix,(Y$4+1),FALSE)*$E1572</f>
        <v>0</v>
      </c>
      <c r="Z1566" s="5">
        <f t="shared" si="755"/>
        <v>0</v>
      </c>
      <c r="AA1566" s="5">
        <f>VLOOKUP(CONCATENATE($F1566," ",$G1566),AllocFactorMatrix,(AA$4+1),FALSE)*$E1572</f>
        <v>0</v>
      </c>
      <c r="AB1566" s="5">
        <f>VLOOKUP(CONCATENATE($F1566," ",$G1566),AllocFactorMatrix,(AB$4+1),FALSE)*$E1572</f>
        <v>0</v>
      </c>
      <c r="AC1566" s="5">
        <f>VLOOKUP(CONCATENATE($F1566," ",$G1566),AllocFactorMatrix,(AC$4+1),FALSE)*$E1572</f>
        <v>0</v>
      </c>
    </row>
    <row r="1567" spans="3:29" hidden="1" outlineLevel="1">
      <c r="E1567" s="48"/>
      <c r="F1567" s="175" t="str">
        <f>F1572</f>
        <v>DIST_CPD</v>
      </c>
      <c r="G1567" s="52" t="str">
        <f>$G$10</f>
        <v>SUBTRAN</v>
      </c>
      <c r="H1567" s="4">
        <f t="shared" si="753"/>
        <v>0</v>
      </c>
      <c r="I1567" s="5">
        <f>VLOOKUP(CONCATENATE($F1567," ",$G1567),AllocFactorMatrix,(I$4+1),FALSE)*$E1572</f>
        <v>0</v>
      </c>
      <c r="J1567" s="5">
        <f>VLOOKUP(CONCATENATE($F1567," ",$G1567),AllocFactorMatrix,(J$4+1),FALSE)*$E1572</f>
        <v>0</v>
      </c>
      <c r="K1567" s="5">
        <f>VLOOKUP(CONCATENATE($F1567," ",$G1567),AllocFactorMatrix,(K$4+1),FALSE)*$E1572</f>
        <v>0</v>
      </c>
      <c r="L1567" s="5">
        <f>VLOOKUP(CONCATENATE($F1567," ",$G1567),AllocFactorMatrix,(L$4+1),FALSE)*$E1572</f>
        <v>0</v>
      </c>
      <c r="M1567" s="5">
        <f t="shared" si="754"/>
        <v>0</v>
      </c>
      <c r="N1567" s="5">
        <f>VLOOKUP(CONCATENATE($F1567," ",$G1567),AllocFactorMatrix,(N$4+1),FALSE)*$E1572</f>
        <v>0</v>
      </c>
      <c r="O1567" s="5">
        <f>VLOOKUP(CONCATENATE($F1567," ",$G1567),AllocFactorMatrix,(O$4+1),FALSE)*$E1572</f>
        <v>0</v>
      </c>
      <c r="P1567" s="5">
        <f>VLOOKUP(CONCATENATE($F1567," ",$G1567),AllocFactorMatrix,(P$4+1),FALSE)*$E1572</f>
        <v>0</v>
      </c>
      <c r="Q1567" s="51">
        <f>VLOOKUP(CONCATENATE($F1567," ",$G1567),AllocFactorMatrix,(Q$4+1),FALSE)*$E1572</f>
        <v>0</v>
      </c>
      <c r="R1567" s="5">
        <f t="shared" si="756"/>
        <v>0</v>
      </c>
      <c r="S1567" s="5">
        <f>VLOOKUP(CONCATENATE($F1567," ",$G1567),AllocFactorMatrix,(S$4+1),FALSE)*$E1572</f>
        <v>0</v>
      </c>
      <c r="T1567" s="5">
        <f>VLOOKUP(CONCATENATE($F1567," ",$G1567),AllocFactorMatrix,(T$4+1),FALSE)*$E1572</f>
        <v>0</v>
      </c>
      <c r="U1567" s="5">
        <f>VLOOKUP(CONCATENATE($F1567," ",$G1567),AllocFactorMatrix,(U$4+1),FALSE)*$E1572</f>
        <v>0</v>
      </c>
      <c r="V1567" s="5">
        <f>VLOOKUP(CONCATENATE($F1567," ",$G1567),AllocFactorMatrix,(V$4+1),FALSE)*$E1572</f>
        <v>0</v>
      </c>
      <c r="W1567" s="5">
        <f t="shared" si="758"/>
        <v>0</v>
      </c>
      <c r="X1567" s="5">
        <f>VLOOKUP(CONCATENATE($F1567," ",$G1567),AllocFactorMatrix,(X$4+1),FALSE)*$E1572</f>
        <v>0</v>
      </c>
      <c r="Y1567" s="5">
        <f>VLOOKUP(CONCATENATE($F1567," ",$G1567),AllocFactorMatrix,(Y$4+1),FALSE)*$E1572</f>
        <v>0</v>
      </c>
      <c r="Z1567" s="5">
        <f t="shared" si="755"/>
        <v>0</v>
      </c>
      <c r="AA1567" s="5">
        <f>VLOOKUP(CONCATENATE($F1567," ",$G1567),AllocFactorMatrix,(AA$4+1),FALSE)*$E1572</f>
        <v>0</v>
      </c>
      <c r="AB1567" s="5">
        <f>VLOOKUP(CONCATENATE($F1567," ",$G1567),AllocFactorMatrix,(AB$4+1),FALSE)*$E1572</f>
        <v>0</v>
      </c>
      <c r="AC1567" s="5">
        <f>VLOOKUP(CONCATENATE($F1567," ",$G1567),AllocFactorMatrix,(AC$4+1),FALSE)*$E1572</f>
        <v>0</v>
      </c>
    </row>
    <row r="1568" spans="3:29" hidden="1" outlineLevel="1">
      <c r="E1568" s="48"/>
      <c r="F1568" s="175" t="str">
        <f>F1572</f>
        <v>DIST_CPD</v>
      </c>
      <c r="G1568" s="52" t="str">
        <f>$G$11</f>
        <v>DISTPRI</v>
      </c>
      <c r="H1568" s="4">
        <f t="shared" si="753"/>
        <v>67313.000000000015</v>
      </c>
      <c r="I1568" s="5">
        <f>VLOOKUP(CONCATENATE($F1568," ",$G1568),AllocFactorMatrix,(I$4+1),FALSE)*$E1572</f>
        <v>44077.028168802513</v>
      </c>
      <c r="J1568" s="5">
        <f>VLOOKUP(CONCATENATE($F1568," ",$G1568),AllocFactorMatrix,(J$4+1),FALSE)*$E1572</f>
        <v>10315.725812332194</v>
      </c>
      <c r="K1568" s="5">
        <f>VLOOKUP(CONCATENATE($F1568," ",$G1568),AllocFactorMatrix,(K$4+1),FALSE)*$E1572</f>
        <v>144.08748821573744</v>
      </c>
      <c r="L1568" s="5">
        <f>VLOOKUP(CONCATENATE($F1568," ",$G1568),AllocFactorMatrix,(L$4+1),FALSE)*$E1572</f>
        <v>0</v>
      </c>
      <c r="M1568" s="5">
        <f t="shared" si="754"/>
        <v>10459.81330054793</v>
      </c>
      <c r="N1568" s="5">
        <f>VLOOKUP(CONCATENATE($F1568," ",$G1568),AllocFactorMatrix,(N$4+1),FALSE)*$E1572</f>
        <v>5988.481196340118</v>
      </c>
      <c r="O1568" s="5">
        <f>VLOOKUP(CONCATENATE($F1568," ",$G1568),AllocFactorMatrix,(O$4+1),FALSE)*$E1572</f>
        <v>1076.0054576917994</v>
      </c>
      <c r="P1568" s="5">
        <f>VLOOKUP(CONCATENATE($F1568," ",$G1568),AllocFactorMatrix,(P$4+1),FALSE)*$E1572</f>
        <v>0</v>
      </c>
      <c r="Q1568" s="51">
        <f>VLOOKUP(CONCATENATE($F1568," ",$G1568),AllocFactorMatrix,(Q$4+1),FALSE)*$E1572</f>
        <v>0</v>
      </c>
      <c r="R1568" s="5">
        <f t="shared" si="756"/>
        <v>7064.4866540319172</v>
      </c>
      <c r="S1568" s="5">
        <f>VLOOKUP(CONCATENATE($F1568," ",$G1568),AllocFactorMatrix,(S$4+1),FALSE)*$E1572</f>
        <v>270.77969972375655</v>
      </c>
      <c r="T1568" s="5">
        <f>VLOOKUP(CONCATENATE($F1568," ",$G1568),AllocFactorMatrix,(T$4+1),FALSE)*$E1572</f>
        <v>3744.3045404899422</v>
      </c>
      <c r="U1568" s="5">
        <f>VLOOKUP(CONCATENATE($F1568," ",$G1568),AllocFactorMatrix,(U$4+1),FALSE)*$E1572</f>
        <v>0</v>
      </c>
      <c r="V1568" s="5">
        <f>VLOOKUP(CONCATENATE($F1568," ",$G1568),AllocFactorMatrix,(V$4+1),FALSE)*$E1572</f>
        <v>0</v>
      </c>
      <c r="W1568" s="5">
        <f t="shared" si="758"/>
        <v>4015.0842402136986</v>
      </c>
      <c r="X1568" s="5">
        <f>VLOOKUP(CONCATENATE($F1568," ",$G1568),AllocFactorMatrix,(X$4+1),FALSE)*$E1572</f>
        <v>1641.992061168356</v>
      </c>
      <c r="Y1568" s="5">
        <f>VLOOKUP(CONCATENATE($F1568," ",$G1568),AllocFactorMatrix,(Y$4+1),FALSE)*$E1572</f>
        <v>32.957370104973776</v>
      </c>
      <c r="Z1568" s="5">
        <f t="shared" si="755"/>
        <v>1674.9494312733298</v>
      </c>
      <c r="AA1568" s="5">
        <f>VLOOKUP(CONCATENATE($F1568," ",$G1568),AllocFactorMatrix,(AA$4+1),FALSE)*$E1572</f>
        <v>21.638205130625973</v>
      </c>
      <c r="AB1568" s="5">
        <f>VLOOKUP(CONCATENATE($F1568," ",$G1568),AllocFactorMatrix,(AB$4+1),FALSE)*$E1572</f>
        <v>0</v>
      </c>
      <c r="AC1568" s="5">
        <f>VLOOKUP(CONCATENATE($F1568," ",$G1568),AllocFactorMatrix,(AC$4+1),FALSE)*$E1572</f>
        <v>0</v>
      </c>
    </row>
    <row r="1569" spans="1:29" hidden="1" outlineLevel="1">
      <c r="E1569" s="48"/>
      <c r="F1569" s="175" t="str">
        <f>F1572</f>
        <v>DIST_CPD</v>
      </c>
      <c r="G1569" s="52" t="str">
        <f>$G$12</f>
        <v>DISTSEC</v>
      </c>
      <c r="H1569" s="4">
        <f t="shared" si="753"/>
        <v>0</v>
      </c>
      <c r="I1569" s="5">
        <f>VLOOKUP(CONCATENATE($F1569," ",$G1569),AllocFactorMatrix,(I$4+1),FALSE)*$E1572</f>
        <v>0</v>
      </c>
      <c r="J1569" s="5">
        <f>VLOOKUP(CONCATENATE($F1569," ",$G1569),AllocFactorMatrix,(J$4+1),FALSE)*$E1572</f>
        <v>0</v>
      </c>
      <c r="K1569" s="5">
        <f>VLOOKUP(CONCATENATE($F1569," ",$G1569),AllocFactorMatrix,(K$4+1),FALSE)*$E1572</f>
        <v>0</v>
      </c>
      <c r="L1569" s="5">
        <f>VLOOKUP(CONCATENATE($F1569," ",$G1569),AllocFactorMatrix,(L$4+1),FALSE)*$E1572</f>
        <v>0</v>
      </c>
      <c r="M1569" s="5">
        <f t="shared" si="754"/>
        <v>0</v>
      </c>
      <c r="N1569" s="5">
        <f>VLOOKUP(CONCATENATE($F1569," ",$G1569),AllocFactorMatrix,(N$4+1),FALSE)*$E1572</f>
        <v>0</v>
      </c>
      <c r="O1569" s="5">
        <f>VLOOKUP(CONCATENATE($F1569," ",$G1569),AllocFactorMatrix,(O$4+1),FALSE)*$E1572</f>
        <v>0</v>
      </c>
      <c r="P1569" s="5">
        <f>VLOOKUP(CONCATENATE($F1569," ",$G1569),AllocFactorMatrix,(P$4+1),FALSE)*$E1572</f>
        <v>0</v>
      </c>
      <c r="Q1569" s="51">
        <f>VLOOKUP(CONCATENATE($F1569," ",$G1569),AllocFactorMatrix,(Q$4+1),FALSE)*$E1572</f>
        <v>0</v>
      </c>
      <c r="R1569" s="5">
        <f t="shared" si="756"/>
        <v>0</v>
      </c>
      <c r="S1569" s="5">
        <f>VLOOKUP(CONCATENATE($F1569," ",$G1569),AllocFactorMatrix,(S$4+1),FALSE)*$E1572</f>
        <v>0</v>
      </c>
      <c r="T1569" s="5">
        <f>VLOOKUP(CONCATENATE($F1569," ",$G1569),AllocFactorMatrix,(T$4+1),FALSE)*$E1572</f>
        <v>0</v>
      </c>
      <c r="U1569" s="5">
        <f>VLOOKUP(CONCATENATE($F1569," ",$G1569),AllocFactorMatrix,(U$4+1),FALSE)*$E1572</f>
        <v>0</v>
      </c>
      <c r="V1569" s="5">
        <f>VLOOKUP(CONCATENATE($F1569," ",$G1569),AllocFactorMatrix,(V$4+1),FALSE)*$E1572</f>
        <v>0</v>
      </c>
      <c r="W1569" s="5">
        <f t="shared" si="758"/>
        <v>0</v>
      </c>
      <c r="X1569" s="5">
        <f>VLOOKUP(CONCATENATE($F1569," ",$G1569),AllocFactorMatrix,(X$4+1),FALSE)*$E1572</f>
        <v>0</v>
      </c>
      <c r="Y1569" s="5">
        <f>VLOOKUP(CONCATENATE($F1569," ",$G1569),AllocFactorMatrix,(Y$4+1),FALSE)*$E1572</f>
        <v>0</v>
      </c>
      <c r="Z1569" s="5">
        <f t="shared" si="755"/>
        <v>0</v>
      </c>
      <c r="AA1569" s="5">
        <f>VLOOKUP(CONCATENATE($F1569," ",$G1569),AllocFactorMatrix,(AA$4+1),FALSE)*$E1572</f>
        <v>0</v>
      </c>
      <c r="AB1569" s="5">
        <f>VLOOKUP(CONCATENATE($F1569," ",$G1569),AllocFactorMatrix,(AB$4+1),FALSE)*$E1572</f>
        <v>0</v>
      </c>
      <c r="AC1569" s="5">
        <f>VLOOKUP(CONCATENATE($F1569," ",$G1569),AllocFactorMatrix,(AC$4+1),FALSE)*$E1572</f>
        <v>0</v>
      </c>
    </row>
    <row r="1570" spans="1:29" hidden="1" outlineLevel="1">
      <c r="E1570" s="48"/>
      <c r="F1570" s="175" t="str">
        <f>F1572</f>
        <v>DIST_CPD</v>
      </c>
      <c r="G1570" s="52" t="str">
        <f>$G$13</f>
        <v>ENERGY</v>
      </c>
      <c r="H1570" s="4">
        <f t="shared" si="753"/>
        <v>0</v>
      </c>
      <c r="I1570" s="5">
        <f>VLOOKUP(CONCATENATE($F1570," ",$G1570),AllocFactorMatrix,(I$4+1),FALSE)*$E1572</f>
        <v>0</v>
      </c>
      <c r="J1570" s="5">
        <f>VLOOKUP(CONCATENATE($F1570," ",$G1570),AllocFactorMatrix,(J$4+1),FALSE)*$E1572</f>
        <v>0</v>
      </c>
      <c r="K1570" s="5">
        <f>VLOOKUP(CONCATENATE($F1570," ",$G1570),AllocFactorMatrix,(K$4+1),FALSE)*$E1572</f>
        <v>0</v>
      </c>
      <c r="L1570" s="5">
        <f>VLOOKUP(CONCATENATE($F1570," ",$G1570),AllocFactorMatrix,(L$4+1),FALSE)*$E1572</f>
        <v>0</v>
      </c>
      <c r="M1570" s="5">
        <f t="shared" si="754"/>
        <v>0</v>
      </c>
      <c r="N1570" s="5">
        <f>VLOOKUP(CONCATENATE($F1570," ",$G1570),AllocFactorMatrix,(N$4+1),FALSE)*$E1572</f>
        <v>0</v>
      </c>
      <c r="O1570" s="5">
        <f>VLOOKUP(CONCATENATE($F1570," ",$G1570),AllocFactorMatrix,(O$4+1),FALSE)*$E1572</f>
        <v>0</v>
      </c>
      <c r="P1570" s="5">
        <f>VLOOKUP(CONCATENATE($F1570," ",$G1570),AllocFactorMatrix,(P$4+1),FALSE)*$E1572</f>
        <v>0</v>
      </c>
      <c r="Q1570" s="51">
        <f>VLOOKUP(CONCATENATE($F1570," ",$G1570),AllocFactorMatrix,(Q$4+1),FALSE)*$E1572</f>
        <v>0</v>
      </c>
      <c r="R1570" s="5">
        <f t="shared" si="756"/>
        <v>0</v>
      </c>
      <c r="S1570" s="5">
        <f>VLOOKUP(CONCATENATE($F1570," ",$G1570),AllocFactorMatrix,(S$4+1),FALSE)*$E1572</f>
        <v>0</v>
      </c>
      <c r="T1570" s="5">
        <f>VLOOKUP(CONCATENATE($F1570," ",$G1570),AllocFactorMatrix,(T$4+1),FALSE)*$E1572</f>
        <v>0</v>
      </c>
      <c r="U1570" s="5">
        <f>VLOOKUP(CONCATENATE($F1570," ",$G1570),AllocFactorMatrix,(U$4+1),FALSE)*$E1572</f>
        <v>0</v>
      </c>
      <c r="V1570" s="5">
        <f>VLOOKUP(CONCATENATE($F1570," ",$G1570),AllocFactorMatrix,(V$4+1),FALSE)*$E1572</f>
        <v>0</v>
      </c>
      <c r="W1570" s="5">
        <f t="shared" si="758"/>
        <v>0</v>
      </c>
      <c r="X1570" s="5">
        <f>VLOOKUP(CONCATENATE($F1570," ",$G1570),AllocFactorMatrix,(X$4+1),FALSE)*$E1572</f>
        <v>0</v>
      </c>
      <c r="Y1570" s="5">
        <f>VLOOKUP(CONCATENATE($F1570," ",$G1570),AllocFactorMatrix,(Y$4+1),FALSE)*$E1572</f>
        <v>0</v>
      </c>
      <c r="Z1570" s="5">
        <f t="shared" si="755"/>
        <v>0</v>
      </c>
      <c r="AA1570" s="5">
        <f>VLOOKUP(CONCATENATE($F1570," ",$G1570),AllocFactorMatrix,(AA$4+1),FALSE)*$E1572</f>
        <v>0</v>
      </c>
      <c r="AB1570" s="5">
        <f>VLOOKUP(CONCATENATE($F1570," ",$G1570),AllocFactorMatrix,(AB$4+1),FALSE)*$E1572</f>
        <v>0</v>
      </c>
      <c r="AC1570" s="5">
        <f>VLOOKUP(CONCATENATE($F1570," ",$G1570),AllocFactorMatrix,(AC$4+1),FALSE)*$E1572</f>
        <v>0</v>
      </c>
    </row>
    <row r="1571" spans="1:29" hidden="1" outlineLevel="1">
      <c r="E1571" s="48"/>
      <c r="F1571" s="175" t="str">
        <f>F1572</f>
        <v>DIST_CPD</v>
      </c>
      <c r="G1571" s="52" t="str">
        <f>$G$14</f>
        <v>CUSTOMER</v>
      </c>
      <c r="H1571" s="4">
        <f t="shared" si="753"/>
        <v>0</v>
      </c>
      <c r="I1571" s="5">
        <f>VLOOKUP(CONCATENATE($F1571," ",$G1571),AllocFactorMatrix,(I$4+1),FALSE)*$E1572</f>
        <v>0</v>
      </c>
      <c r="J1571" s="5">
        <f>VLOOKUP(CONCATENATE($F1571," ",$G1571),AllocFactorMatrix,(J$4+1),FALSE)*$E1572</f>
        <v>0</v>
      </c>
      <c r="K1571" s="5">
        <f>VLOOKUP(CONCATENATE($F1571," ",$G1571),AllocFactorMatrix,(K$4+1),FALSE)*$E1572</f>
        <v>0</v>
      </c>
      <c r="L1571" s="5">
        <f>VLOOKUP(CONCATENATE($F1571," ",$G1571),AllocFactorMatrix,(L$4+1),FALSE)*$E1572</f>
        <v>0</v>
      </c>
      <c r="M1571" s="5">
        <f t="shared" si="754"/>
        <v>0</v>
      </c>
      <c r="N1571" s="5">
        <f>VLOOKUP(CONCATENATE($F1571," ",$G1571),AllocFactorMatrix,(N$4+1),FALSE)*$E1572</f>
        <v>0</v>
      </c>
      <c r="O1571" s="5">
        <f>VLOOKUP(CONCATENATE($F1571," ",$G1571),AllocFactorMatrix,(O$4+1),FALSE)*$E1572</f>
        <v>0</v>
      </c>
      <c r="P1571" s="5">
        <f>VLOOKUP(CONCATENATE($F1571," ",$G1571),AllocFactorMatrix,(P$4+1),FALSE)*$E1572</f>
        <v>0</v>
      </c>
      <c r="Q1571" s="51">
        <f>VLOOKUP(CONCATENATE($F1571," ",$G1571),AllocFactorMatrix,(Q$4+1),FALSE)*$E1572</f>
        <v>0</v>
      </c>
      <c r="R1571" s="5">
        <f t="shared" si="756"/>
        <v>0</v>
      </c>
      <c r="S1571" s="5">
        <f>VLOOKUP(CONCATENATE($F1571," ",$G1571),AllocFactorMatrix,(S$4+1),FALSE)*$E1572</f>
        <v>0</v>
      </c>
      <c r="T1571" s="5">
        <f>VLOOKUP(CONCATENATE($F1571," ",$G1571),AllocFactorMatrix,(T$4+1),FALSE)*$E1572</f>
        <v>0</v>
      </c>
      <c r="U1571" s="5">
        <f>VLOOKUP(CONCATENATE($F1571," ",$G1571),AllocFactorMatrix,(U$4+1),FALSE)*$E1572</f>
        <v>0</v>
      </c>
      <c r="V1571" s="5">
        <f>VLOOKUP(CONCATENATE($F1571," ",$G1571),AllocFactorMatrix,(V$4+1),FALSE)*$E1572</f>
        <v>0</v>
      </c>
      <c r="W1571" s="5">
        <f t="shared" si="758"/>
        <v>0</v>
      </c>
      <c r="X1571" s="5">
        <f>VLOOKUP(CONCATENATE($F1571," ",$G1571),AllocFactorMatrix,(X$4+1),FALSE)*$E1572</f>
        <v>0</v>
      </c>
      <c r="Y1571" s="5">
        <f>VLOOKUP(CONCATENATE($F1571," ",$G1571),AllocFactorMatrix,(Y$4+1),FALSE)*$E1572</f>
        <v>0</v>
      </c>
      <c r="Z1571" s="5">
        <f t="shared" si="755"/>
        <v>0</v>
      </c>
      <c r="AA1571" s="5">
        <f>VLOOKUP(CONCATENATE($F1571," ",$G1571),AllocFactorMatrix,(AA$4+1),FALSE)*$E1572</f>
        <v>0</v>
      </c>
      <c r="AB1571" s="5">
        <f>VLOOKUP(CONCATENATE($F1571," ",$G1571),AllocFactorMatrix,(AB$4+1),FALSE)*$E1572</f>
        <v>0</v>
      </c>
      <c r="AC1571" s="5">
        <f>VLOOKUP(CONCATENATE($F1571," ",$G1571),AllocFactorMatrix,(AC$4+1),FALSE)*$E1572</f>
        <v>0</v>
      </c>
    </row>
    <row r="1572" spans="1:29" collapsed="1">
      <c r="D1572" s="52" t="s">
        <v>110</v>
      </c>
      <c r="E1572" s="58">
        <v>67313</v>
      </c>
      <c r="F1572" s="93" t="s">
        <v>37</v>
      </c>
      <c r="G1572" s="52" t="str">
        <f>$G$15</f>
        <v>TOTAL</v>
      </c>
      <c r="H1572" s="4">
        <f t="shared" si="753"/>
        <v>67313.000000000015</v>
      </c>
      <c r="I1572" s="5">
        <f>VLOOKUP(CONCATENATE($F1572," ",$G1572),AllocFactorMatrix,(I$4+1),FALSE)*$E1572</f>
        <v>44077.028168802513</v>
      </c>
      <c r="J1572" s="5">
        <f>VLOOKUP(CONCATENATE($F1572," ",$G1572),AllocFactorMatrix,(J$4+1),FALSE)*$E1572</f>
        <v>10315.725812332194</v>
      </c>
      <c r="K1572" s="5">
        <f>VLOOKUP(CONCATENATE($F1572," ",$G1572),AllocFactorMatrix,(K$4+1),FALSE)*$E1572</f>
        <v>144.08748821573744</v>
      </c>
      <c r="L1572" s="5">
        <f>VLOOKUP(CONCATENATE($F1572," ",$G1572),AllocFactorMatrix,(L$4+1),FALSE)*$E1572</f>
        <v>0</v>
      </c>
      <c r="M1572" s="5">
        <f t="shared" si="754"/>
        <v>10459.81330054793</v>
      </c>
      <c r="N1572" s="5">
        <f>VLOOKUP(CONCATENATE($F1572," ",$G1572),AllocFactorMatrix,(N$4+1),FALSE)*$E1572</f>
        <v>5988.481196340118</v>
      </c>
      <c r="O1572" s="5">
        <f>VLOOKUP(CONCATENATE($F1572," ",$G1572),AllocFactorMatrix,(O$4+1),FALSE)*$E1572</f>
        <v>1076.0054576917994</v>
      </c>
      <c r="P1572" s="5">
        <f>VLOOKUP(CONCATENATE($F1572," ",$G1572),AllocFactorMatrix,(P$4+1),FALSE)*$E1572</f>
        <v>0</v>
      </c>
      <c r="Q1572" s="51">
        <f>VLOOKUP(CONCATENATE($F1572," ",$G1572),AllocFactorMatrix,(Q$4+1),FALSE)*$E1572</f>
        <v>0</v>
      </c>
      <c r="R1572" s="5">
        <f t="shared" si="756"/>
        <v>7064.4866540319172</v>
      </c>
      <c r="S1572" s="5">
        <f>VLOOKUP(CONCATENATE($F1572," ",$G1572),AllocFactorMatrix,(S$4+1),FALSE)*$E1572</f>
        <v>270.77969972375655</v>
      </c>
      <c r="T1572" s="5">
        <f>VLOOKUP(CONCATENATE($F1572," ",$G1572),AllocFactorMatrix,(T$4+1),FALSE)*$E1572</f>
        <v>3744.3045404899422</v>
      </c>
      <c r="U1572" s="5">
        <f>VLOOKUP(CONCATENATE($F1572," ",$G1572),AllocFactorMatrix,(U$4+1),FALSE)*$E1572</f>
        <v>0</v>
      </c>
      <c r="V1572" s="5">
        <f>VLOOKUP(CONCATENATE($F1572," ",$G1572),AllocFactorMatrix,(V$4+1),FALSE)*$E1572</f>
        <v>0</v>
      </c>
      <c r="W1572" s="5">
        <f t="shared" si="758"/>
        <v>4015.0842402136986</v>
      </c>
      <c r="X1572" s="5">
        <f>VLOOKUP(CONCATENATE($F1572," ",$G1572),AllocFactorMatrix,(X$4+1),FALSE)*$E1572</f>
        <v>1641.992061168356</v>
      </c>
      <c r="Y1572" s="5">
        <f>VLOOKUP(CONCATENATE($F1572," ",$G1572),AllocFactorMatrix,(Y$4+1),FALSE)*$E1572</f>
        <v>32.957370104973776</v>
      </c>
      <c r="Z1572" s="5">
        <f t="shared" si="755"/>
        <v>1674.9494312733298</v>
      </c>
      <c r="AA1572" s="5">
        <f>VLOOKUP(CONCATENATE($F1572," ",$G1572),AllocFactorMatrix,(AA$4+1),FALSE)*$E1572</f>
        <v>21.638205130625973</v>
      </c>
      <c r="AB1572" s="5">
        <f>VLOOKUP(CONCATENATE($F1572," ",$G1572),AllocFactorMatrix,(AB$4+1),FALSE)*$E1572</f>
        <v>0</v>
      </c>
      <c r="AC1572" s="5">
        <f>VLOOKUP(CONCATENATE($F1572," ",$G1572),AllocFactorMatrix,(AC$4+1),FALSE)*$E1572</f>
        <v>0</v>
      </c>
    </row>
    <row r="1573" spans="1:29" hidden="1" outlineLevel="1">
      <c r="E1573" s="48"/>
      <c r="F1573" s="175" t="str">
        <f>F1580</f>
        <v>DIST_CPD</v>
      </c>
      <c r="G1573" s="52" t="str">
        <f>$G$8</f>
        <v>PRODUCTION</v>
      </c>
      <c r="H1573" s="4">
        <f t="shared" si="753"/>
        <v>0</v>
      </c>
      <c r="I1573" s="5">
        <f>VLOOKUP(CONCATENATE($F1573," ",$G1573),AllocFactorMatrix,(I$4+1),FALSE)*$E1580</f>
        <v>0</v>
      </c>
      <c r="J1573" s="5">
        <f>VLOOKUP(CONCATENATE($F1573," ",$G1573),AllocFactorMatrix,(J$4+1),FALSE)*$E1580</f>
        <v>0</v>
      </c>
      <c r="K1573" s="5">
        <f>VLOOKUP(CONCATENATE($F1573," ",$G1573),AllocFactorMatrix,(K$4+1),FALSE)*$E1580</f>
        <v>0</v>
      </c>
      <c r="L1573" s="5">
        <f>VLOOKUP(CONCATENATE($F1573," ",$G1573),AllocFactorMatrix,(L$4+1),FALSE)*$E1580</f>
        <v>0</v>
      </c>
      <c r="M1573" s="5">
        <f t="shared" si="754"/>
        <v>0</v>
      </c>
      <c r="N1573" s="5">
        <f>VLOOKUP(CONCATENATE($F1573," ",$G1573),AllocFactorMatrix,(N$4+1),FALSE)*$E1580</f>
        <v>0</v>
      </c>
      <c r="O1573" s="5">
        <f>VLOOKUP(CONCATENATE($F1573," ",$G1573),AllocFactorMatrix,(O$4+1),FALSE)*$E1580</f>
        <v>0</v>
      </c>
      <c r="P1573" s="5">
        <f>VLOOKUP(CONCATENATE($F1573," ",$G1573),AllocFactorMatrix,(P$4+1),FALSE)*$E1580</f>
        <v>0</v>
      </c>
      <c r="Q1573" s="51">
        <f>VLOOKUP(CONCATENATE($F1573," ",$G1573),AllocFactorMatrix,(Q$4+1),FALSE)*$E1580</f>
        <v>0</v>
      </c>
      <c r="R1573" s="5">
        <f t="shared" si="756"/>
        <v>0</v>
      </c>
      <c r="S1573" s="5">
        <f>VLOOKUP(CONCATENATE($F1573," ",$G1573),AllocFactorMatrix,(S$4+1),FALSE)*$E1580</f>
        <v>0</v>
      </c>
      <c r="T1573" s="5">
        <f>VLOOKUP(CONCATENATE($F1573," ",$G1573),AllocFactorMatrix,(T$4+1),FALSE)*$E1580</f>
        <v>0</v>
      </c>
      <c r="U1573" s="5">
        <f>VLOOKUP(CONCATENATE($F1573," ",$G1573),AllocFactorMatrix,(U$4+1),FALSE)*$E1580</f>
        <v>0</v>
      </c>
      <c r="V1573" s="5">
        <f>VLOOKUP(CONCATENATE($F1573," ",$G1573),AllocFactorMatrix,(V$4+1),FALSE)*$E1580</f>
        <v>0</v>
      </c>
      <c r="W1573" s="5">
        <f>SUBTOTAL(9,S1573:V1573)</f>
        <v>0</v>
      </c>
      <c r="X1573" s="5">
        <f>VLOOKUP(CONCATENATE($F1573," ",$G1573),AllocFactorMatrix,(X$4+1),FALSE)*$E1580</f>
        <v>0</v>
      </c>
      <c r="Y1573" s="5">
        <f>VLOOKUP(CONCATENATE($F1573," ",$G1573),AllocFactorMatrix,(Y$4+1),FALSE)*$E1580</f>
        <v>0</v>
      </c>
      <c r="Z1573" s="5">
        <f t="shared" si="755"/>
        <v>0</v>
      </c>
      <c r="AA1573" s="5">
        <f>VLOOKUP(CONCATENATE($F1573," ",$G1573),AllocFactorMatrix,(AA$4+1),FALSE)*$E1580</f>
        <v>0</v>
      </c>
      <c r="AB1573" s="5">
        <f>VLOOKUP(CONCATENATE($F1573," ",$G1573),AllocFactorMatrix,(AB$4+1),FALSE)*$E1580</f>
        <v>0</v>
      </c>
      <c r="AC1573" s="5">
        <f>VLOOKUP(CONCATENATE($F1573," ",$G1573),AllocFactorMatrix,(AC$4+1),FALSE)*$E1580</f>
        <v>0</v>
      </c>
    </row>
    <row r="1574" spans="1:29" hidden="1" outlineLevel="1">
      <c r="E1574" s="48"/>
      <c r="F1574" s="175" t="str">
        <f>F1580</f>
        <v>DIST_CPD</v>
      </c>
      <c r="G1574" s="52" t="str">
        <f>$G$9</f>
        <v>BULKTRAN</v>
      </c>
      <c r="H1574" s="4">
        <f t="shared" si="753"/>
        <v>0</v>
      </c>
      <c r="I1574" s="5">
        <f>VLOOKUP(CONCATENATE($F1574," ",$G1574),AllocFactorMatrix,(I$4+1),FALSE)*$E1580</f>
        <v>0</v>
      </c>
      <c r="J1574" s="5">
        <f>VLOOKUP(CONCATENATE($F1574," ",$G1574),AllocFactorMatrix,(J$4+1),FALSE)*$E1580</f>
        <v>0</v>
      </c>
      <c r="K1574" s="5">
        <f>VLOOKUP(CONCATENATE($F1574," ",$G1574),AllocFactorMatrix,(K$4+1),FALSE)*$E1580</f>
        <v>0</v>
      </c>
      <c r="L1574" s="5">
        <f>VLOOKUP(CONCATENATE($F1574," ",$G1574),AllocFactorMatrix,(L$4+1),FALSE)*$E1580</f>
        <v>0</v>
      </c>
      <c r="M1574" s="5">
        <f t="shared" si="754"/>
        <v>0</v>
      </c>
      <c r="N1574" s="5">
        <f>VLOOKUP(CONCATENATE($F1574," ",$G1574),AllocFactorMatrix,(N$4+1),FALSE)*$E1580</f>
        <v>0</v>
      </c>
      <c r="O1574" s="5">
        <f>VLOOKUP(CONCATENATE($F1574," ",$G1574),AllocFactorMatrix,(O$4+1),FALSE)*$E1580</f>
        <v>0</v>
      </c>
      <c r="P1574" s="5">
        <f>VLOOKUP(CONCATENATE($F1574," ",$G1574),AllocFactorMatrix,(P$4+1),FALSE)*$E1580</f>
        <v>0</v>
      </c>
      <c r="Q1574" s="51">
        <f>VLOOKUP(CONCATENATE($F1574," ",$G1574),AllocFactorMatrix,(Q$4+1),FALSE)*$E1580</f>
        <v>0</v>
      </c>
      <c r="R1574" s="5">
        <f t="shared" si="756"/>
        <v>0</v>
      </c>
      <c r="S1574" s="5">
        <f>VLOOKUP(CONCATENATE($F1574," ",$G1574),AllocFactorMatrix,(S$4+1),FALSE)*$E1580</f>
        <v>0</v>
      </c>
      <c r="T1574" s="5">
        <f>VLOOKUP(CONCATENATE($F1574," ",$G1574),AllocFactorMatrix,(T$4+1),FALSE)*$E1580</f>
        <v>0</v>
      </c>
      <c r="U1574" s="5">
        <f>VLOOKUP(CONCATENATE($F1574," ",$G1574),AllocFactorMatrix,(U$4+1),FALSE)*$E1580</f>
        <v>0</v>
      </c>
      <c r="V1574" s="5">
        <f>VLOOKUP(CONCATENATE($F1574," ",$G1574),AllocFactorMatrix,(V$4+1),FALSE)*$E1580</f>
        <v>0</v>
      </c>
      <c r="W1574" s="5">
        <f t="shared" ref="W1574:W1580" si="759">SUBTOTAL(9,S1574:V1574)</f>
        <v>0</v>
      </c>
      <c r="X1574" s="5">
        <f>VLOOKUP(CONCATENATE($F1574," ",$G1574),AllocFactorMatrix,(X$4+1),FALSE)*$E1580</f>
        <v>0</v>
      </c>
      <c r="Y1574" s="5">
        <f>VLOOKUP(CONCATENATE($F1574," ",$G1574),AllocFactorMatrix,(Y$4+1),FALSE)*$E1580</f>
        <v>0</v>
      </c>
      <c r="Z1574" s="5">
        <f t="shared" si="755"/>
        <v>0</v>
      </c>
      <c r="AA1574" s="5">
        <f>VLOOKUP(CONCATENATE($F1574," ",$G1574),AllocFactorMatrix,(AA$4+1),FALSE)*$E1580</f>
        <v>0</v>
      </c>
      <c r="AB1574" s="5">
        <f>VLOOKUP(CONCATENATE($F1574," ",$G1574),AllocFactorMatrix,(AB$4+1),FALSE)*$E1580</f>
        <v>0</v>
      </c>
      <c r="AC1574" s="5">
        <f>VLOOKUP(CONCATENATE($F1574," ",$G1574),AllocFactorMatrix,(AC$4+1),FALSE)*$E1580</f>
        <v>0</v>
      </c>
    </row>
    <row r="1575" spans="1:29" hidden="1" outlineLevel="1">
      <c r="E1575" s="48"/>
      <c r="F1575" s="175" t="str">
        <f>F1580</f>
        <v>DIST_CPD</v>
      </c>
      <c r="G1575" s="52" t="str">
        <f>$G$10</f>
        <v>SUBTRAN</v>
      </c>
      <c r="H1575" s="4">
        <f t="shared" si="753"/>
        <v>0</v>
      </c>
      <c r="I1575" s="5">
        <f>VLOOKUP(CONCATENATE($F1575," ",$G1575),AllocFactorMatrix,(I$4+1),FALSE)*$E1580</f>
        <v>0</v>
      </c>
      <c r="J1575" s="5">
        <f>VLOOKUP(CONCATENATE($F1575," ",$G1575),AllocFactorMatrix,(J$4+1),FALSE)*$E1580</f>
        <v>0</v>
      </c>
      <c r="K1575" s="5">
        <f>VLOOKUP(CONCATENATE($F1575," ",$G1575),AllocFactorMatrix,(K$4+1),FALSE)*$E1580</f>
        <v>0</v>
      </c>
      <c r="L1575" s="5">
        <f>VLOOKUP(CONCATENATE($F1575," ",$G1575),AllocFactorMatrix,(L$4+1),FALSE)*$E1580</f>
        <v>0</v>
      </c>
      <c r="M1575" s="5">
        <f t="shared" si="754"/>
        <v>0</v>
      </c>
      <c r="N1575" s="5">
        <f>VLOOKUP(CONCATENATE($F1575," ",$G1575),AllocFactorMatrix,(N$4+1),FALSE)*$E1580</f>
        <v>0</v>
      </c>
      <c r="O1575" s="5">
        <f>VLOOKUP(CONCATENATE($F1575," ",$G1575),AllocFactorMatrix,(O$4+1),FALSE)*$E1580</f>
        <v>0</v>
      </c>
      <c r="P1575" s="5">
        <f>VLOOKUP(CONCATENATE($F1575," ",$G1575),AllocFactorMatrix,(P$4+1),FALSE)*$E1580</f>
        <v>0</v>
      </c>
      <c r="Q1575" s="51">
        <f>VLOOKUP(CONCATENATE($F1575," ",$G1575),AllocFactorMatrix,(Q$4+1),FALSE)*$E1580</f>
        <v>0</v>
      </c>
      <c r="R1575" s="5">
        <f t="shared" si="756"/>
        <v>0</v>
      </c>
      <c r="S1575" s="5">
        <f>VLOOKUP(CONCATENATE($F1575," ",$G1575),AllocFactorMatrix,(S$4+1),FALSE)*$E1580</f>
        <v>0</v>
      </c>
      <c r="T1575" s="5">
        <f>VLOOKUP(CONCATENATE($F1575," ",$G1575),AllocFactorMatrix,(T$4+1),FALSE)*$E1580</f>
        <v>0</v>
      </c>
      <c r="U1575" s="5">
        <f>VLOOKUP(CONCATENATE($F1575," ",$G1575),AllocFactorMatrix,(U$4+1),FALSE)*$E1580</f>
        <v>0</v>
      </c>
      <c r="V1575" s="5">
        <f>VLOOKUP(CONCATENATE($F1575," ",$G1575),AllocFactorMatrix,(V$4+1),FALSE)*$E1580</f>
        <v>0</v>
      </c>
      <c r="W1575" s="5">
        <f t="shared" si="759"/>
        <v>0</v>
      </c>
      <c r="X1575" s="5">
        <f>VLOOKUP(CONCATENATE($F1575," ",$G1575),AllocFactorMatrix,(X$4+1),FALSE)*$E1580</f>
        <v>0</v>
      </c>
      <c r="Y1575" s="5">
        <f>VLOOKUP(CONCATENATE($F1575," ",$G1575),AllocFactorMatrix,(Y$4+1),FALSE)*$E1580</f>
        <v>0</v>
      </c>
      <c r="Z1575" s="5">
        <f t="shared" si="755"/>
        <v>0</v>
      </c>
      <c r="AA1575" s="5">
        <f>VLOOKUP(CONCATENATE($F1575," ",$G1575),AllocFactorMatrix,(AA$4+1),FALSE)*$E1580</f>
        <v>0</v>
      </c>
      <c r="AB1575" s="5">
        <f>VLOOKUP(CONCATENATE($F1575," ",$G1575),AllocFactorMatrix,(AB$4+1),FALSE)*$E1580</f>
        <v>0</v>
      </c>
      <c r="AC1575" s="5">
        <f>VLOOKUP(CONCATENATE($F1575," ",$G1575),AllocFactorMatrix,(AC$4+1),FALSE)*$E1580</f>
        <v>0</v>
      </c>
    </row>
    <row r="1576" spans="1:29" hidden="1" outlineLevel="1">
      <c r="E1576" s="48"/>
      <c r="F1576" s="175" t="str">
        <f>F1580</f>
        <v>DIST_CPD</v>
      </c>
      <c r="G1576" s="52" t="str">
        <f>$G$11</f>
        <v>DISTPRI</v>
      </c>
      <c r="H1576" s="4">
        <f t="shared" si="753"/>
        <v>609170.00000000035</v>
      </c>
      <c r="I1576" s="5">
        <f>VLOOKUP(CONCATENATE($F1576," ",$G1576),AllocFactorMatrix,(I$4+1),FALSE)*$E1580</f>
        <v>398888.82161825249</v>
      </c>
      <c r="J1576" s="5">
        <f>VLOOKUP(CONCATENATE($F1576," ",$G1576),AllocFactorMatrix,(J$4+1),FALSE)*$E1580</f>
        <v>93355.379987497246</v>
      </c>
      <c r="K1576" s="5">
        <f>VLOOKUP(CONCATENATE($F1576," ",$G1576),AllocFactorMatrix,(K$4+1),FALSE)*$E1580</f>
        <v>1303.9646902735099</v>
      </c>
      <c r="L1576" s="5">
        <f>VLOOKUP(CONCATENATE($F1576," ",$G1576),AllocFactorMatrix,(L$4+1),FALSE)*$E1580</f>
        <v>0</v>
      </c>
      <c r="M1576" s="5">
        <f t="shared" si="754"/>
        <v>94659.344677770758</v>
      </c>
      <c r="N1576" s="5">
        <f>VLOOKUP(CONCATENATE($F1576," ",$G1576),AllocFactorMatrix,(N$4+1),FALSE)*$E1580</f>
        <v>54194.629423358187</v>
      </c>
      <c r="O1576" s="5">
        <f>VLOOKUP(CONCATENATE($F1576," ",$G1576),AllocFactorMatrix,(O$4+1),FALSE)*$E1580</f>
        <v>9737.6471805165929</v>
      </c>
      <c r="P1576" s="5">
        <f>VLOOKUP(CONCATENATE($F1576," ",$G1576),AllocFactorMatrix,(P$4+1),FALSE)*$E1580</f>
        <v>0</v>
      </c>
      <c r="Q1576" s="51">
        <f>VLOOKUP(CONCATENATE($F1576," ",$G1576),AllocFactorMatrix,(Q$4+1),FALSE)*$E1580</f>
        <v>0</v>
      </c>
      <c r="R1576" s="5">
        <f t="shared" si="756"/>
        <v>63932.27660387478</v>
      </c>
      <c r="S1576" s="5">
        <f>VLOOKUP(CONCATENATE($F1576," ",$G1576),AllocFactorMatrix,(S$4+1),FALSE)*$E1580</f>
        <v>2450.5053954023856</v>
      </c>
      <c r="T1576" s="5">
        <f>VLOOKUP(CONCATENATE($F1576," ",$G1576),AllocFactorMatrix,(T$4+1),FALSE)*$E1580</f>
        <v>33885.252431629226</v>
      </c>
      <c r="U1576" s="5">
        <f>VLOOKUP(CONCATENATE($F1576," ",$G1576),AllocFactorMatrix,(U$4+1),FALSE)*$E1580</f>
        <v>0</v>
      </c>
      <c r="V1576" s="5">
        <f>VLOOKUP(CONCATENATE($F1576," ",$G1576),AllocFactorMatrix,(V$4+1),FALSE)*$E1580</f>
        <v>0</v>
      </c>
      <c r="W1576" s="5">
        <f t="shared" si="759"/>
        <v>36335.757827031608</v>
      </c>
      <c r="X1576" s="5">
        <f>VLOOKUP(CONCATENATE($F1576," ",$G1576),AllocFactorMatrix,(X$4+1),FALSE)*$E1580</f>
        <v>14859.719577227688</v>
      </c>
      <c r="Y1576" s="5">
        <f>VLOOKUP(CONCATENATE($F1576," ",$G1576),AllocFactorMatrix,(Y$4+1),FALSE)*$E1580</f>
        <v>298.25800583612192</v>
      </c>
      <c r="Z1576" s="5">
        <f t="shared" si="755"/>
        <v>15157.97758306381</v>
      </c>
      <c r="AA1576" s="5">
        <f>VLOOKUP(CONCATENATE($F1576," ",$G1576),AllocFactorMatrix,(AA$4+1),FALSE)*$E1580</f>
        <v>195.82169000673608</v>
      </c>
      <c r="AB1576" s="5">
        <f>VLOOKUP(CONCATENATE($F1576," ",$G1576),AllocFactorMatrix,(AB$4+1),FALSE)*$E1580</f>
        <v>0</v>
      </c>
      <c r="AC1576" s="5">
        <f>VLOOKUP(CONCATENATE($F1576," ",$G1576),AllocFactorMatrix,(AC$4+1),FALSE)*$E1580</f>
        <v>0</v>
      </c>
    </row>
    <row r="1577" spans="1:29" hidden="1" outlineLevel="1">
      <c r="E1577" s="48"/>
      <c r="F1577" s="175" t="str">
        <f>F1580</f>
        <v>DIST_CPD</v>
      </c>
      <c r="G1577" s="52" t="str">
        <f>$G$12</f>
        <v>DISTSEC</v>
      </c>
      <c r="H1577" s="4">
        <f t="shared" si="753"/>
        <v>0</v>
      </c>
      <c r="I1577" s="5">
        <f>VLOOKUP(CONCATENATE($F1577," ",$G1577),AllocFactorMatrix,(I$4+1),FALSE)*$E1580</f>
        <v>0</v>
      </c>
      <c r="J1577" s="5">
        <f>VLOOKUP(CONCATENATE($F1577," ",$G1577),AllocFactorMatrix,(J$4+1),FALSE)*$E1580</f>
        <v>0</v>
      </c>
      <c r="K1577" s="5">
        <f>VLOOKUP(CONCATENATE($F1577," ",$G1577),AllocFactorMatrix,(K$4+1),FALSE)*$E1580</f>
        <v>0</v>
      </c>
      <c r="L1577" s="5">
        <f>VLOOKUP(CONCATENATE($F1577," ",$G1577),AllocFactorMatrix,(L$4+1),FALSE)*$E1580</f>
        <v>0</v>
      </c>
      <c r="M1577" s="5">
        <f t="shared" si="754"/>
        <v>0</v>
      </c>
      <c r="N1577" s="5">
        <f>VLOOKUP(CONCATENATE($F1577," ",$G1577),AllocFactorMatrix,(N$4+1),FALSE)*$E1580</f>
        <v>0</v>
      </c>
      <c r="O1577" s="5">
        <f>VLOOKUP(CONCATENATE($F1577," ",$G1577),AllocFactorMatrix,(O$4+1),FALSE)*$E1580</f>
        <v>0</v>
      </c>
      <c r="P1577" s="5">
        <f>VLOOKUP(CONCATENATE($F1577," ",$G1577),AllocFactorMatrix,(P$4+1),FALSE)*$E1580</f>
        <v>0</v>
      </c>
      <c r="Q1577" s="51">
        <f>VLOOKUP(CONCATENATE($F1577," ",$G1577),AllocFactorMatrix,(Q$4+1),FALSE)*$E1580</f>
        <v>0</v>
      </c>
      <c r="R1577" s="5">
        <f t="shared" si="756"/>
        <v>0</v>
      </c>
      <c r="S1577" s="5">
        <f>VLOOKUP(CONCATENATE($F1577," ",$G1577),AllocFactorMatrix,(S$4+1),FALSE)*$E1580</f>
        <v>0</v>
      </c>
      <c r="T1577" s="5">
        <f>VLOOKUP(CONCATENATE($F1577," ",$G1577),AllocFactorMatrix,(T$4+1),FALSE)*$E1580</f>
        <v>0</v>
      </c>
      <c r="U1577" s="5">
        <f>VLOOKUP(CONCATENATE($F1577," ",$G1577),AllocFactorMatrix,(U$4+1),FALSE)*$E1580</f>
        <v>0</v>
      </c>
      <c r="V1577" s="5">
        <f>VLOOKUP(CONCATENATE($F1577," ",$G1577),AllocFactorMatrix,(V$4+1),FALSE)*$E1580</f>
        <v>0</v>
      </c>
      <c r="W1577" s="5">
        <f t="shared" si="759"/>
        <v>0</v>
      </c>
      <c r="X1577" s="5">
        <f>VLOOKUP(CONCATENATE($F1577," ",$G1577),AllocFactorMatrix,(X$4+1),FALSE)*$E1580</f>
        <v>0</v>
      </c>
      <c r="Y1577" s="5">
        <f>VLOOKUP(CONCATENATE($F1577," ",$G1577),AllocFactorMatrix,(Y$4+1),FALSE)*$E1580</f>
        <v>0</v>
      </c>
      <c r="Z1577" s="5">
        <f t="shared" si="755"/>
        <v>0</v>
      </c>
      <c r="AA1577" s="5">
        <f>VLOOKUP(CONCATENATE($F1577," ",$G1577),AllocFactorMatrix,(AA$4+1),FALSE)*$E1580</f>
        <v>0</v>
      </c>
      <c r="AB1577" s="5">
        <f>VLOOKUP(CONCATENATE($F1577," ",$G1577),AllocFactorMatrix,(AB$4+1),FALSE)*$E1580</f>
        <v>0</v>
      </c>
      <c r="AC1577" s="5">
        <f>VLOOKUP(CONCATENATE($F1577," ",$G1577),AllocFactorMatrix,(AC$4+1),FALSE)*$E1580</f>
        <v>0</v>
      </c>
    </row>
    <row r="1578" spans="1:29" hidden="1" outlineLevel="1">
      <c r="E1578" s="48"/>
      <c r="F1578" s="175" t="str">
        <f>F1580</f>
        <v>DIST_CPD</v>
      </c>
      <c r="G1578" s="52" t="str">
        <f>$G$13</f>
        <v>ENERGY</v>
      </c>
      <c r="H1578" s="4">
        <f t="shared" si="753"/>
        <v>0</v>
      </c>
      <c r="I1578" s="5">
        <f>VLOOKUP(CONCATENATE($F1578," ",$G1578),AllocFactorMatrix,(I$4+1),FALSE)*$E1580</f>
        <v>0</v>
      </c>
      <c r="J1578" s="5">
        <f>VLOOKUP(CONCATENATE($F1578," ",$G1578),AllocFactorMatrix,(J$4+1),FALSE)*$E1580</f>
        <v>0</v>
      </c>
      <c r="K1578" s="5">
        <f>VLOOKUP(CONCATENATE($F1578," ",$G1578),AllocFactorMatrix,(K$4+1),FALSE)*$E1580</f>
        <v>0</v>
      </c>
      <c r="L1578" s="5">
        <f>VLOOKUP(CONCATENATE($F1578," ",$G1578),AllocFactorMatrix,(L$4+1),FALSE)*$E1580</f>
        <v>0</v>
      </c>
      <c r="M1578" s="5">
        <f t="shared" si="754"/>
        <v>0</v>
      </c>
      <c r="N1578" s="5">
        <f>VLOOKUP(CONCATENATE($F1578," ",$G1578),AllocFactorMatrix,(N$4+1),FALSE)*$E1580</f>
        <v>0</v>
      </c>
      <c r="O1578" s="5">
        <f>VLOOKUP(CONCATENATE($F1578," ",$G1578),AllocFactorMatrix,(O$4+1),FALSE)*$E1580</f>
        <v>0</v>
      </c>
      <c r="P1578" s="5">
        <f>VLOOKUP(CONCATENATE($F1578," ",$G1578),AllocFactorMatrix,(P$4+1),FALSE)*$E1580</f>
        <v>0</v>
      </c>
      <c r="Q1578" s="51">
        <f>VLOOKUP(CONCATENATE($F1578," ",$G1578),AllocFactorMatrix,(Q$4+1),FALSE)*$E1580</f>
        <v>0</v>
      </c>
      <c r="R1578" s="5">
        <f t="shared" si="756"/>
        <v>0</v>
      </c>
      <c r="S1578" s="5">
        <f>VLOOKUP(CONCATENATE($F1578," ",$G1578),AllocFactorMatrix,(S$4+1),FALSE)*$E1580</f>
        <v>0</v>
      </c>
      <c r="T1578" s="5">
        <f>VLOOKUP(CONCATENATE($F1578," ",$G1578),AllocFactorMatrix,(T$4+1),FALSE)*$E1580</f>
        <v>0</v>
      </c>
      <c r="U1578" s="5">
        <f>VLOOKUP(CONCATENATE($F1578," ",$G1578),AllocFactorMatrix,(U$4+1),FALSE)*$E1580</f>
        <v>0</v>
      </c>
      <c r="V1578" s="5">
        <f>VLOOKUP(CONCATENATE($F1578," ",$G1578),AllocFactorMatrix,(V$4+1),FALSE)*$E1580</f>
        <v>0</v>
      </c>
      <c r="W1578" s="5">
        <f t="shared" si="759"/>
        <v>0</v>
      </c>
      <c r="X1578" s="5">
        <f>VLOOKUP(CONCATENATE($F1578," ",$G1578),AllocFactorMatrix,(X$4+1),FALSE)*$E1580</f>
        <v>0</v>
      </c>
      <c r="Y1578" s="5">
        <f>VLOOKUP(CONCATENATE($F1578," ",$G1578),AllocFactorMatrix,(Y$4+1),FALSE)*$E1580</f>
        <v>0</v>
      </c>
      <c r="Z1578" s="5">
        <f t="shared" si="755"/>
        <v>0</v>
      </c>
      <c r="AA1578" s="5">
        <f>VLOOKUP(CONCATENATE($F1578," ",$G1578),AllocFactorMatrix,(AA$4+1),FALSE)*$E1580</f>
        <v>0</v>
      </c>
      <c r="AB1578" s="5">
        <f>VLOOKUP(CONCATENATE($F1578," ",$G1578),AllocFactorMatrix,(AB$4+1),FALSE)*$E1580</f>
        <v>0</v>
      </c>
      <c r="AC1578" s="5">
        <f>VLOOKUP(CONCATENATE($F1578," ",$G1578),AllocFactorMatrix,(AC$4+1),FALSE)*$E1580</f>
        <v>0</v>
      </c>
    </row>
    <row r="1579" spans="1:29" hidden="1" outlineLevel="1">
      <c r="E1579" s="48"/>
      <c r="F1579" s="175" t="str">
        <f>F1580</f>
        <v>DIST_CPD</v>
      </c>
      <c r="G1579" s="52" t="str">
        <f>$G$14</f>
        <v>CUSTOMER</v>
      </c>
      <c r="H1579" s="4">
        <f t="shared" si="753"/>
        <v>0</v>
      </c>
      <c r="I1579" s="5">
        <f>VLOOKUP(CONCATENATE($F1579," ",$G1579),AllocFactorMatrix,(I$4+1),FALSE)*$E1580</f>
        <v>0</v>
      </c>
      <c r="J1579" s="5">
        <f>VLOOKUP(CONCATENATE($F1579," ",$G1579),AllocFactorMatrix,(J$4+1),FALSE)*$E1580</f>
        <v>0</v>
      </c>
      <c r="K1579" s="5">
        <f>VLOOKUP(CONCATENATE($F1579," ",$G1579),AllocFactorMatrix,(K$4+1),FALSE)*$E1580</f>
        <v>0</v>
      </c>
      <c r="L1579" s="5">
        <f>VLOOKUP(CONCATENATE($F1579," ",$G1579),AllocFactorMatrix,(L$4+1),FALSE)*$E1580</f>
        <v>0</v>
      </c>
      <c r="M1579" s="5">
        <f t="shared" si="754"/>
        <v>0</v>
      </c>
      <c r="N1579" s="5">
        <f>VLOOKUP(CONCATENATE($F1579," ",$G1579),AllocFactorMatrix,(N$4+1),FALSE)*$E1580</f>
        <v>0</v>
      </c>
      <c r="O1579" s="5">
        <f>VLOOKUP(CONCATENATE($F1579," ",$G1579),AllocFactorMatrix,(O$4+1),FALSE)*$E1580</f>
        <v>0</v>
      </c>
      <c r="P1579" s="5">
        <f>VLOOKUP(CONCATENATE($F1579," ",$G1579),AllocFactorMatrix,(P$4+1),FALSE)*$E1580</f>
        <v>0</v>
      </c>
      <c r="Q1579" s="51">
        <f>VLOOKUP(CONCATENATE($F1579," ",$G1579),AllocFactorMatrix,(Q$4+1),FALSE)*$E1580</f>
        <v>0</v>
      </c>
      <c r="R1579" s="5">
        <f t="shared" si="756"/>
        <v>0</v>
      </c>
      <c r="S1579" s="5">
        <f>VLOOKUP(CONCATENATE($F1579," ",$G1579),AllocFactorMatrix,(S$4+1),FALSE)*$E1580</f>
        <v>0</v>
      </c>
      <c r="T1579" s="5">
        <f>VLOOKUP(CONCATENATE($F1579," ",$G1579),AllocFactorMatrix,(T$4+1),FALSE)*$E1580</f>
        <v>0</v>
      </c>
      <c r="U1579" s="5">
        <f>VLOOKUP(CONCATENATE($F1579," ",$G1579),AllocFactorMatrix,(U$4+1),FALSE)*$E1580</f>
        <v>0</v>
      </c>
      <c r="V1579" s="5">
        <f>VLOOKUP(CONCATENATE($F1579," ",$G1579),AllocFactorMatrix,(V$4+1),FALSE)*$E1580</f>
        <v>0</v>
      </c>
      <c r="W1579" s="5">
        <f t="shared" si="759"/>
        <v>0</v>
      </c>
      <c r="X1579" s="5">
        <f>VLOOKUP(CONCATENATE($F1579," ",$G1579),AllocFactorMatrix,(X$4+1),FALSE)*$E1580</f>
        <v>0</v>
      </c>
      <c r="Y1579" s="5">
        <f>VLOOKUP(CONCATENATE($F1579," ",$G1579),AllocFactorMatrix,(Y$4+1),FALSE)*$E1580</f>
        <v>0</v>
      </c>
      <c r="Z1579" s="5">
        <f t="shared" si="755"/>
        <v>0</v>
      </c>
      <c r="AA1579" s="5">
        <f>VLOOKUP(CONCATENATE($F1579," ",$G1579),AllocFactorMatrix,(AA$4+1),FALSE)*$E1580</f>
        <v>0</v>
      </c>
      <c r="AB1579" s="5">
        <f>VLOOKUP(CONCATENATE($F1579," ",$G1579),AllocFactorMatrix,(AB$4+1),FALSE)*$E1580</f>
        <v>0</v>
      </c>
      <c r="AC1579" s="5">
        <f>VLOOKUP(CONCATENATE($F1579," ",$G1579),AllocFactorMatrix,(AC$4+1),FALSE)*$E1580</f>
        <v>0</v>
      </c>
    </row>
    <row r="1580" spans="1:29" collapsed="1">
      <c r="D1580" s="52" t="s">
        <v>111</v>
      </c>
      <c r="E1580" s="58">
        <v>609170</v>
      </c>
      <c r="F1580" s="93" t="s">
        <v>37</v>
      </c>
      <c r="G1580" s="52" t="str">
        <f>$G$15</f>
        <v>TOTAL</v>
      </c>
      <c r="H1580" s="4">
        <f t="shared" si="753"/>
        <v>609170.00000000035</v>
      </c>
      <c r="I1580" s="5">
        <f>VLOOKUP(CONCATENATE($F1580," ",$G1580),AllocFactorMatrix,(I$4+1),FALSE)*$E1580</f>
        <v>398888.82161825249</v>
      </c>
      <c r="J1580" s="5">
        <f>VLOOKUP(CONCATENATE($F1580," ",$G1580),AllocFactorMatrix,(J$4+1),FALSE)*$E1580</f>
        <v>93355.379987497246</v>
      </c>
      <c r="K1580" s="5">
        <f>VLOOKUP(CONCATENATE($F1580," ",$G1580),AllocFactorMatrix,(K$4+1),FALSE)*$E1580</f>
        <v>1303.9646902735099</v>
      </c>
      <c r="L1580" s="5">
        <f>VLOOKUP(CONCATENATE($F1580," ",$G1580),AllocFactorMatrix,(L$4+1),FALSE)*$E1580</f>
        <v>0</v>
      </c>
      <c r="M1580" s="5">
        <f t="shared" si="754"/>
        <v>94659.344677770758</v>
      </c>
      <c r="N1580" s="5">
        <f>VLOOKUP(CONCATENATE($F1580," ",$G1580),AllocFactorMatrix,(N$4+1),FALSE)*$E1580</f>
        <v>54194.629423358187</v>
      </c>
      <c r="O1580" s="5">
        <f>VLOOKUP(CONCATENATE($F1580," ",$G1580),AllocFactorMatrix,(O$4+1),FALSE)*$E1580</f>
        <v>9737.6471805165929</v>
      </c>
      <c r="P1580" s="5">
        <f>VLOOKUP(CONCATENATE($F1580," ",$G1580),AllocFactorMatrix,(P$4+1),FALSE)*$E1580</f>
        <v>0</v>
      </c>
      <c r="Q1580" s="51">
        <f>VLOOKUP(CONCATENATE($F1580," ",$G1580),AllocFactorMatrix,(Q$4+1),FALSE)*$E1580</f>
        <v>0</v>
      </c>
      <c r="R1580" s="5">
        <f t="shared" si="756"/>
        <v>63932.27660387478</v>
      </c>
      <c r="S1580" s="5">
        <f>VLOOKUP(CONCATENATE($F1580," ",$G1580),AllocFactorMatrix,(S$4+1),FALSE)*$E1580</f>
        <v>2450.5053954023856</v>
      </c>
      <c r="T1580" s="5">
        <f>VLOOKUP(CONCATENATE($F1580," ",$G1580),AllocFactorMatrix,(T$4+1),FALSE)*$E1580</f>
        <v>33885.252431629226</v>
      </c>
      <c r="U1580" s="5">
        <f>VLOOKUP(CONCATENATE($F1580," ",$G1580),AllocFactorMatrix,(U$4+1),FALSE)*$E1580</f>
        <v>0</v>
      </c>
      <c r="V1580" s="5">
        <f>VLOOKUP(CONCATENATE($F1580," ",$G1580),AllocFactorMatrix,(V$4+1),FALSE)*$E1580</f>
        <v>0</v>
      </c>
      <c r="W1580" s="5">
        <f t="shared" si="759"/>
        <v>36335.757827031608</v>
      </c>
      <c r="X1580" s="5">
        <f>VLOOKUP(CONCATENATE($F1580," ",$G1580),AllocFactorMatrix,(X$4+1),FALSE)*$E1580</f>
        <v>14859.719577227688</v>
      </c>
      <c r="Y1580" s="5">
        <f>VLOOKUP(CONCATENATE($F1580," ",$G1580),AllocFactorMatrix,(Y$4+1),FALSE)*$E1580</f>
        <v>298.25800583612192</v>
      </c>
      <c r="Z1580" s="5">
        <f t="shared" si="755"/>
        <v>15157.97758306381</v>
      </c>
      <c r="AA1580" s="5">
        <f>VLOOKUP(CONCATENATE($F1580," ",$G1580),AllocFactorMatrix,(AA$4+1),FALSE)*$E1580</f>
        <v>195.82169000673608</v>
      </c>
      <c r="AB1580" s="5">
        <f>VLOOKUP(CONCATENATE($F1580," ",$G1580),AllocFactorMatrix,(AB$4+1),FALSE)*$E1580</f>
        <v>0</v>
      </c>
      <c r="AC1580" s="5">
        <f>VLOOKUP(CONCATENATE($F1580," ",$G1580),AllocFactorMatrix,(AC$4+1),FALSE)*$E1580</f>
        <v>0</v>
      </c>
    </row>
    <row r="1581" spans="1:29" s="48" customFormat="1" hidden="1" outlineLevel="1">
      <c r="A1581" s="53"/>
      <c r="B1581" s="104"/>
      <c r="C1581" s="52"/>
      <c r="D1581" s="52"/>
      <c r="F1581" s="175" t="str">
        <f>F1588</f>
        <v>TOTOHLINES</v>
      </c>
      <c r="G1581" s="52" t="str">
        <f>$G$8</f>
        <v>PRODUCTION</v>
      </c>
      <c r="H1581" s="50">
        <f t="shared" si="753"/>
        <v>0</v>
      </c>
      <c r="I1581" s="51">
        <f>VLOOKUP(CONCATENATE($F1581," ",$G1581),AllocFactorMatrix,(I$4+1),FALSE)*$E1588</f>
        <v>0</v>
      </c>
      <c r="J1581" s="51">
        <f>VLOOKUP(CONCATENATE($F1581," ",$G1581),AllocFactorMatrix,(J$4+1),FALSE)*$E1588</f>
        <v>0</v>
      </c>
      <c r="K1581" s="51">
        <f>VLOOKUP(CONCATENATE($F1581," ",$G1581),AllocFactorMatrix,(K$4+1),FALSE)*$E1588</f>
        <v>0</v>
      </c>
      <c r="L1581" s="51">
        <f>VLOOKUP(CONCATENATE($F1581," ",$G1581),AllocFactorMatrix,(L$4+1),FALSE)*$E1588</f>
        <v>0</v>
      </c>
      <c r="M1581" s="51">
        <f t="shared" si="754"/>
        <v>0</v>
      </c>
      <c r="N1581" s="51">
        <f>VLOOKUP(CONCATENATE($F1581," ",$G1581),AllocFactorMatrix,(N$4+1),FALSE)*$E1588</f>
        <v>0</v>
      </c>
      <c r="O1581" s="51">
        <f>VLOOKUP(CONCATENATE($F1581," ",$G1581),AllocFactorMatrix,(O$4+1),FALSE)*$E1588</f>
        <v>0</v>
      </c>
      <c r="P1581" s="51">
        <f>VLOOKUP(CONCATENATE($F1581," ",$G1581),AllocFactorMatrix,(P$4+1),FALSE)*$E1588</f>
        <v>0</v>
      </c>
      <c r="Q1581" s="51">
        <f>VLOOKUP(CONCATENATE($F1581," ",$G1581),AllocFactorMatrix,(Q$4+1),FALSE)*$E1588</f>
        <v>0</v>
      </c>
      <c r="R1581" s="51">
        <f t="shared" si="756"/>
        <v>0</v>
      </c>
      <c r="S1581" s="51">
        <f>VLOOKUP(CONCATENATE($F1581," ",$G1581),AllocFactorMatrix,(S$4+1),FALSE)*$E1588</f>
        <v>0</v>
      </c>
      <c r="T1581" s="51">
        <f>VLOOKUP(CONCATENATE($F1581," ",$G1581),AllocFactorMatrix,(T$4+1),FALSE)*$E1588</f>
        <v>0</v>
      </c>
      <c r="U1581" s="51">
        <f>VLOOKUP(CONCATENATE($F1581," ",$G1581),AllocFactorMatrix,(U$4+1),FALSE)*$E1588</f>
        <v>0</v>
      </c>
      <c r="V1581" s="51">
        <f>VLOOKUP(CONCATENATE($F1581," ",$G1581),AllocFactorMatrix,(V$4+1),FALSE)*$E1588</f>
        <v>0</v>
      </c>
      <c r="W1581" s="51">
        <f>SUBTOTAL(9,S1581:V1581)</f>
        <v>0</v>
      </c>
      <c r="X1581" s="51">
        <f>VLOOKUP(CONCATENATE($F1581," ",$G1581),AllocFactorMatrix,(X$4+1),FALSE)*$E1588</f>
        <v>0</v>
      </c>
      <c r="Y1581" s="51">
        <f>VLOOKUP(CONCATENATE($F1581," ",$G1581),AllocFactorMatrix,(Y$4+1),FALSE)*$E1588</f>
        <v>0</v>
      </c>
      <c r="Z1581" s="51">
        <f t="shared" si="755"/>
        <v>0</v>
      </c>
      <c r="AA1581" s="51">
        <f>VLOOKUP(CONCATENATE($F1581," ",$G1581),AllocFactorMatrix,(AA$4+1),FALSE)*$E1588</f>
        <v>0</v>
      </c>
      <c r="AB1581" s="51">
        <f>VLOOKUP(CONCATENATE($F1581," ",$G1581),AllocFactorMatrix,(AB$4+1),FALSE)*$E1588</f>
        <v>0</v>
      </c>
      <c r="AC1581" s="51">
        <f>VLOOKUP(CONCATENATE($F1581," ",$G1581),AllocFactorMatrix,(AC$4+1),FALSE)*$E1588</f>
        <v>0</v>
      </c>
    </row>
    <row r="1582" spans="1:29" s="48" customFormat="1" hidden="1" outlineLevel="1">
      <c r="A1582" s="53"/>
      <c r="B1582" s="104"/>
      <c r="C1582" s="52"/>
      <c r="D1582" s="52"/>
      <c r="F1582" s="175" t="str">
        <f>F1588</f>
        <v>TOTOHLINES</v>
      </c>
      <c r="G1582" s="52" t="str">
        <f>$G$9</f>
        <v>BULKTRAN</v>
      </c>
      <c r="H1582" s="50">
        <f t="shared" si="753"/>
        <v>0</v>
      </c>
      <c r="I1582" s="51">
        <f>VLOOKUP(CONCATENATE($F1582," ",$G1582),AllocFactorMatrix,(I$4+1),FALSE)*$E1588</f>
        <v>0</v>
      </c>
      <c r="J1582" s="51">
        <f>VLOOKUP(CONCATENATE($F1582," ",$G1582),AllocFactorMatrix,(J$4+1),FALSE)*$E1588</f>
        <v>0</v>
      </c>
      <c r="K1582" s="51">
        <f>VLOOKUP(CONCATENATE($F1582," ",$G1582),AllocFactorMatrix,(K$4+1),FALSE)*$E1588</f>
        <v>0</v>
      </c>
      <c r="L1582" s="51">
        <f>VLOOKUP(CONCATENATE($F1582," ",$G1582),AllocFactorMatrix,(L$4+1),FALSE)*$E1588</f>
        <v>0</v>
      </c>
      <c r="M1582" s="51">
        <f t="shared" si="754"/>
        <v>0</v>
      </c>
      <c r="N1582" s="51">
        <f>VLOOKUP(CONCATENATE($F1582," ",$G1582),AllocFactorMatrix,(N$4+1),FALSE)*$E1588</f>
        <v>0</v>
      </c>
      <c r="O1582" s="51">
        <f>VLOOKUP(CONCATENATE($F1582," ",$G1582),AllocFactorMatrix,(O$4+1),FALSE)*$E1588</f>
        <v>0</v>
      </c>
      <c r="P1582" s="51">
        <f>VLOOKUP(CONCATENATE($F1582," ",$G1582),AllocFactorMatrix,(P$4+1),FALSE)*$E1588</f>
        <v>0</v>
      </c>
      <c r="Q1582" s="51">
        <f>VLOOKUP(CONCATENATE($F1582," ",$G1582),AllocFactorMatrix,(Q$4+1),FALSE)*$E1588</f>
        <v>0</v>
      </c>
      <c r="R1582" s="51">
        <f t="shared" si="756"/>
        <v>0</v>
      </c>
      <c r="S1582" s="51">
        <f>VLOOKUP(CONCATENATE($F1582," ",$G1582),AllocFactorMatrix,(S$4+1),FALSE)*$E1588</f>
        <v>0</v>
      </c>
      <c r="T1582" s="51">
        <f>VLOOKUP(CONCATENATE($F1582," ",$G1582),AllocFactorMatrix,(T$4+1),FALSE)*$E1588</f>
        <v>0</v>
      </c>
      <c r="U1582" s="51">
        <f>VLOOKUP(CONCATENATE($F1582," ",$G1582),AllocFactorMatrix,(U$4+1),FALSE)*$E1588</f>
        <v>0</v>
      </c>
      <c r="V1582" s="51">
        <f>VLOOKUP(CONCATENATE($F1582," ",$G1582),AllocFactorMatrix,(V$4+1),FALSE)*$E1588</f>
        <v>0</v>
      </c>
      <c r="W1582" s="51">
        <f t="shared" ref="W1582:W1588" si="760">SUBTOTAL(9,S1582:V1582)</f>
        <v>0</v>
      </c>
      <c r="X1582" s="51">
        <f>VLOOKUP(CONCATENATE($F1582," ",$G1582),AllocFactorMatrix,(X$4+1),FALSE)*$E1588</f>
        <v>0</v>
      </c>
      <c r="Y1582" s="51">
        <f>VLOOKUP(CONCATENATE($F1582," ",$G1582),AllocFactorMatrix,(Y$4+1),FALSE)*$E1588</f>
        <v>0</v>
      </c>
      <c r="Z1582" s="51">
        <f t="shared" si="755"/>
        <v>0</v>
      </c>
      <c r="AA1582" s="51">
        <f>VLOOKUP(CONCATENATE($F1582," ",$G1582),AllocFactorMatrix,(AA$4+1),FALSE)*$E1588</f>
        <v>0</v>
      </c>
      <c r="AB1582" s="51">
        <f>VLOOKUP(CONCATENATE($F1582," ",$G1582),AllocFactorMatrix,(AB$4+1),FALSE)*$E1588</f>
        <v>0</v>
      </c>
      <c r="AC1582" s="51">
        <f>VLOOKUP(CONCATENATE($F1582," ",$G1582),AllocFactorMatrix,(AC$4+1),FALSE)*$E1588</f>
        <v>0</v>
      </c>
    </row>
    <row r="1583" spans="1:29" s="48" customFormat="1" hidden="1" outlineLevel="1">
      <c r="A1583" s="53"/>
      <c r="B1583" s="104"/>
      <c r="C1583" s="52"/>
      <c r="D1583" s="52"/>
      <c r="F1583" s="175" t="str">
        <f>F1588</f>
        <v>TOTOHLINES</v>
      </c>
      <c r="G1583" s="52" t="str">
        <f>$G$10</f>
        <v>SUBTRAN</v>
      </c>
      <c r="H1583" s="50">
        <f t="shared" si="753"/>
        <v>0</v>
      </c>
      <c r="I1583" s="51">
        <f>VLOOKUP(CONCATENATE($F1583," ",$G1583),AllocFactorMatrix,(I$4+1),FALSE)*$E1588</f>
        <v>0</v>
      </c>
      <c r="J1583" s="51">
        <f>VLOOKUP(CONCATENATE($F1583," ",$G1583),AllocFactorMatrix,(J$4+1),FALSE)*$E1588</f>
        <v>0</v>
      </c>
      <c r="K1583" s="51">
        <f>VLOOKUP(CONCATENATE($F1583," ",$G1583),AllocFactorMatrix,(K$4+1),FALSE)*$E1588</f>
        <v>0</v>
      </c>
      <c r="L1583" s="51">
        <f>VLOOKUP(CONCATENATE($F1583," ",$G1583),AllocFactorMatrix,(L$4+1),FALSE)*$E1588</f>
        <v>0</v>
      </c>
      <c r="M1583" s="51">
        <f t="shared" si="754"/>
        <v>0</v>
      </c>
      <c r="N1583" s="51">
        <f>VLOOKUP(CONCATENATE($F1583," ",$G1583),AllocFactorMatrix,(N$4+1),FALSE)*$E1588</f>
        <v>0</v>
      </c>
      <c r="O1583" s="51">
        <f>VLOOKUP(CONCATENATE($F1583," ",$G1583),AllocFactorMatrix,(O$4+1),FALSE)*$E1588</f>
        <v>0</v>
      </c>
      <c r="P1583" s="51">
        <f>VLOOKUP(CONCATENATE($F1583," ",$G1583),AllocFactorMatrix,(P$4+1),FALSE)*$E1588</f>
        <v>0</v>
      </c>
      <c r="Q1583" s="51">
        <f>VLOOKUP(CONCATENATE($F1583," ",$G1583),AllocFactorMatrix,(Q$4+1),FALSE)*$E1588</f>
        <v>0</v>
      </c>
      <c r="R1583" s="51">
        <f t="shared" si="756"/>
        <v>0</v>
      </c>
      <c r="S1583" s="51">
        <f>VLOOKUP(CONCATENATE($F1583," ",$G1583),AllocFactorMatrix,(S$4+1),FALSE)*$E1588</f>
        <v>0</v>
      </c>
      <c r="T1583" s="51">
        <f>VLOOKUP(CONCATENATE($F1583," ",$G1583),AllocFactorMatrix,(T$4+1),FALSE)*$E1588</f>
        <v>0</v>
      </c>
      <c r="U1583" s="51">
        <f>VLOOKUP(CONCATENATE($F1583," ",$G1583),AllocFactorMatrix,(U$4+1),FALSE)*$E1588</f>
        <v>0</v>
      </c>
      <c r="V1583" s="51">
        <f>VLOOKUP(CONCATENATE($F1583," ",$G1583),AllocFactorMatrix,(V$4+1),FALSE)*$E1588</f>
        <v>0</v>
      </c>
      <c r="W1583" s="51">
        <f t="shared" si="760"/>
        <v>0</v>
      </c>
      <c r="X1583" s="51">
        <f>VLOOKUP(CONCATENATE($F1583," ",$G1583),AllocFactorMatrix,(X$4+1),FALSE)*$E1588</f>
        <v>0</v>
      </c>
      <c r="Y1583" s="51">
        <f>VLOOKUP(CONCATENATE($F1583," ",$G1583),AllocFactorMatrix,(Y$4+1),FALSE)*$E1588</f>
        <v>0</v>
      </c>
      <c r="Z1583" s="51">
        <f t="shared" si="755"/>
        <v>0</v>
      </c>
      <c r="AA1583" s="51">
        <f>VLOOKUP(CONCATENATE($F1583," ",$G1583),AllocFactorMatrix,(AA$4+1),FALSE)*$E1588</f>
        <v>0</v>
      </c>
      <c r="AB1583" s="51">
        <f>VLOOKUP(CONCATENATE($F1583," ",$G1583),AllocFactorMatrix,(AB$4+1),FALSE)*$E1588</f>
        <v>0</v>
      </c>
      <c r="AC1583" s="51">
        <f>VLOOKUP(CONCATENATE($F1583," ",$G1583),AllocFactorMatrix,(AC$4+1),FALSE)*$E1588</f>
        <v>0</v>
      </c>
    </row>
    <row r="1584" spans="1:29" s="48" customFormat="1" hidden="1" outlineLevel="1">
      <c r="A1584" s="53"/>
      <c r="B1584" s="104"/>
      <c r="C1584" s="52"/>
      <c r="D1584" s="52"/>
      <c r="F1584" s="175" t="str">
        <f>F1588</f>
        <v>TOTOHLINES</v>
      </c>
      <c r="G1584" s="52" t="str">
        <f>$G$11</f>
        <v>DISTPRI</v>
      </c>
      <c r="H1584" s="50">
        <f t="shared" si="753"/>
        <v>20834998.407423753</v>
      </c>
      <c r="I1584" s="51">
        <f>VLOOKUP(CONCATENATE($F1584," ",$G1584),AllocFactorMatrix,(I$4+1),FALSE)*$E1588</f>
        <v>13642904.219110306</v>
      </c>
      <c r="J1584" s="51">
        <f>VLOOKUP(CONCATENATE($F1584," ",$G1584),AllocFactorMatrix,(J$4+1),FALSE)*$E1588</f>
        <v>3192966.1561861937</v>
      </c>
      <c r="K1584" s="51">
        <f>VLOOKUP(CONCATENATE($F1584," ",$G1584),AllocFactorMatrix,(K$4+1),FALSE)*$E1588</f>
        <v>44598.555813952386</v>
      </c>
      <c r="L1584" s="51">
        <f>VLOOKUP(CONCATENATE($F1584," ",$G1584),AllocFactorMatrix,(L$4+1),FALSE)*$E1588</f>
        <v>0</v>
      </c>
      <c r="M1584" s="51">
        <f t="shared" si="754"/>
        <v>3237564.712000146</v>
      </c>
      <c r="N1584" s="51">
        <f>VLOOKUP(CONCATENATE($F1584," ",$G1584),AllocFactorMatrix,(N$4+1),FALSE)*$E1588</f>
        <v>1853579.4896770814</v>
      </c>
      <c r="O1584" s="51">
        <f>VLOOKUP(CONCATENATE($F1584," ",$G1584),AllocFactorMatrix,(O$4+1),FALSE)*$E1588</f>
        <v>333049.66347344336</v>
      </c>
      <c r="P1584" s="51">
        <f>VLOOKUP(CONCATENATE($F1584," ",$G1584),AllocFactorMatrix,(P$4+1),FALSE)*$E1588</f>
        <v>0</v>
      </c>
      <c r="Q1584" s="51">
        <f>VLOOKUP(CONCATENATE($F1584," ",$G1584),AllocFactorMatrix,(Q$4+1),FALSE)*$E1588</f>
        <v>0</v>
      </c>
      <c r="R1584" s="51">
        <f t="shared" si="756"/>
        <v>2186629.1531505249</v>
      </c>
      <c r="S1584" s="51">
        <f>VLOOKUP(CONCATENATE($F1584," ",$G1584),AllocFactorMatrix,(S$4+1),FALSE)*$E1588</f>
        <v>83812.8535722245</v>
      </c>
      <c r="T1584" s="51">
        <f>VLOOKUP(CONCATENATE($F1584," ",$G1584),AllocFactorMatrix,(T$4+1),FALSE)*$E1588</f>
        <v>1158952.6412136948</v>
      </c>
      <c r="U1584" s="51">
        <f>VLOOKUP(CONCATENATE($F1584," ",$G1584),AllocFactorMatrix,(U$4+1),FALSE)*$E1588</f>
        <v>0</v>
      </c>
      <c r="V1584" s="51">
        <f>VLOOKUP(CONCATENATE($F1584," ",$G1584),AllocFactorMatrix,(V$4+1),FALSE)*$E1588</f>
        <v>0</v>
      </c>
      <c r="W1584" s="51">
        <f t="shared" si="760"/>
        <v>1242765.4947859193</v>
      </c>
      <c r="X1584" s="51">
        <f>VLOOKUP(CONCATENATE($F1584," ",$G1584),AllocFactorMatrix,(X$4+1),FALSE)*$E1588</f>
        <v>508236.17992728192</v>
      </c>
      <c r="Y1584" s="51">
        <f>VLOOKUP(CONCATENATE($F1584," ",$G1584),AllocFactorMatrix,(Y$4+1),FALSE)*$E1588</f>
        <v>10201.101624500521</v>
      </c>
      <c r="Z1584" s="51">
        <f t="shared" si="755"/>
        <v>518437.28155178245</v>
      </c>
      <c r="AA1584" s="51">
        <f>VLOOKUP(CONCATENATE($F1584," ",$G1584),AllocFactorMatrix,(AA$4+1),FALSE)*$E1588</f>
        <v>6697.5468250724298</v>
      </c>
      <c r="AB1584" s="51">
        <f>VLOOKUP(CONCATENATE($F1584," ",$G1584),AllocFactorMatrix,(AB$4+1),FALSE)*$E1588</f>
        <v>0</v>
      </c>
      <c r="AC1584" s="51">
        <f>VLOOKUP(CONCATENATE($F1584," ",$G1584),AllocFactorMatrix,(AC$4+1),FALSE)*$E1588</f>
        <v>0</v>
      </c>
    </row>
    <row r="1585" spans="1:29" s="48" customFormat="1" hidden="1" outlineLevel="1">
      <c r="A1585" s="53"/>
      <c r="B1585" s="104"/>
      <c r="C1585" s="52"/>
      <c r="D1585" s="52"/>
      <c r="F1585" s="175" t="str">
        <f>F1588</f>
        <v>TOTOHLINES</v>
      </c>
      <c r="G1585" s="52" t="str">
        <f>$G$12</f>
        <v>DISTSEC</v>
      </c>
      <c r="H1585" s="50">
        <f t="shared" si="753"/>
        <v>8467072.5925762504</v>
      </c>
      <c r="I1585" s="51">
        <f>VLOOKUP(CONCATENATE($F1585," ",$G1585),AllocFactorMatrix,(I$4+1),FALSE)*$E1588</f>
        <v>6283457.6178976763</v>
      </c>
      <c r="J1585" s="51">
        <f>VLOOKUP(CONCATENATE($F1585," ",$G1585),AllocFactorMatrix,(J$4+1),FALSE)*$E1588</f>
        <v>1267025.782704711</v>
      </c>
      <c r="K1585" s="51">
        <f>VLOOKUP(CONCATENATE($F1585," ",$G1585),AllocFactorMatrix,(K$4+1),FALSE)*$E1588</f>
        <v>0</v>
      </c>
      <c r="L1585" s="51">
        <f>VLOOKUP(CONCATENATE($F1585," ",$G1585),AllocFactorMatrix,(L$4+1),FALSE)*$E1588</f>
        <v>0</v>
      </c>
      <c r="M1585" s="51">
        <f t="shared" si="754"/>
        <v>1267025.782704711</v>
      </c>
      <c r="N1585" s="51">
        <f>VLOOKUP(CONCATENATE($F1585," ",$G1585),AllocFactorMatrix,(N$4+1),FALSE)*$E1588</f>
        <v>633304.44046824565</v>
      </c>
      <c r="O1585" s="51">
        <f>VLOOKUP(CONCATENATE($F1585," ",$G1585),AllocFactorMatrix,(O$4+1),FALSE)*$E1588</f>
        <v>0</v>
      </c>
      <c r="P1585" s="51">
        <f>VLOOKUP(CONCATENATE($F1585," ",$G1585),AllocFactorMatrix,(P$4+1),FALSE)*$E1588</f>
        <v>0</v>
      </c>
      <c r="Q1585" s="51">
        <f>VLOOKUP(CONCATENATE($F1585," ",$G1585),AllocFactorMatrix,(Q$4+1),FALSE)*$E1588</f>
        <v>0</v>
      </c>
      <c r="R1585" s="51">
        <f t="shared" si="756"/>
        <v>633304.44046824565</v>
      </c>
      <c r="S1585" s="51">
        <f>VLOOKUP(CONCATENATE($F1585," ",$G1585),AllocFactorMatrix,(S$4+1),FALSE)*$E1588</f>
        <v>23671.437163207993</v>
      </c>
      <c r="T1585" s="51">
        <f>VLOOKUP(CONCATENATE($F1585," ",$G1585),AllocFactorMatrix,(T$4+1),FALSE)*$E1588</f>
        <v>0</v>
      </c>
      <c r="U1585" s="51">
        <f>VLOOKUP(CONCATENATE($F1585," ",$G1585),AllocFactorMatrix,(U$4+1),FALSE)*$E1588</f>
        <v>0</v>
      </c>
      <c r="V1585" s="51">
        <f>VLOOKUP(CONCATENATE($F1585," ",$G1585),AllocFactorMatrix,(V$4+1),FALSE)*$E1588</f>
        <v>0</v>
      </c>
      <c r="W1585" s="51">
        <f t="shared" si="760"/>
        <v>23671.437163207993</v>
      </c>
      <c r="X1585" s="51">
        <f>VLOOKUP(CONCATENATE($F1585," ",$G1585),AllocFactorMatrix,(X$4+1),FALSE)*$E1588</f>
        <v>178893.77492495358</v>
      </c>
      <c r="Y1585" s="51">
        <f>VLOOKUP(CONCATENATE($F1585," ",$G1585),AllocFactorMatrix,(Y$4+1),FALSE)*$E1588</f>
        <v>0</v>
      </c>
      <c r="Z1585" s="51">
        <f t="shared" si="755"/>
        <v>178893.77492495358</v>
      </c>
      <c r="AA1585" s="51">
        <f>VLOOKUP(CONCATENATE($F1585," ",$G1585),AllocFactorMatrix,(AA$4+1),FALSE)*$E1588</f>
        <v>2115.1633828818331</v>
      </c>
      <c r="AB1585" s="51">
        <f>VLOOKUP(CONCATENATE($F1585," ",$G1585),AllocFactorMatrix,(AB$4+1),FALSE)*$E1588</f>
        <v>65104.115834267192</v>
      </c>
      <c r="AC1585" s="51">
        <f>VLOOKUP(CONCATENATE($F1585," ",$G1585),AllocFactorMatrix,(AC$4+1),FALSE)*$E1588</f>
        <v>13500.260200306655</v>
      </c>
    </row>
    <row r="1586" spans="1:29" s="48" customFormat="1" hidden="1" outlineLevel="1">
      <c r="A1586" s="53"/>
      <c r="B1586" s="104"/>
      <c r="C1586" s="52"/>
      <c r="D1586" s="52"/>
      <c r="F1586" s="175" t="str">
        <f>F1588</f>
        <v>TOTOHLINES</v>
      </c>
      <c r="G1586" s="52" t="str">
        <f>$G$13</f>
        <v>ENERGY</v>
      </c>
      <c r="H1586" s="50">
        <f t="shared" si="753"/>
        <v>0</v>
      </c>
      <c r="I1586" s="51">
        <f>VLOOKUP(CONCATENATE($F1586," ",$G1586),AllocFactorMatrix,(I$4+1),FALSE)*$E1588</f>
        <v>0</v>
      </c>
      <c r="J1586" s="51">
        <f>VLOOKUP(CONCATENATE($F1586," ",$G1586),AllocFactorMatrix,(J$4+1),FALSE)*$E1588</f>
        <v>0</v>
      </c>
      <c r="K1586" s="51">
        <f>VLOOKUP(CONCATENATE($F1586," ",$G1586),AllocFactorMatrix,(K$4+1),FALSE)*$E1588</f>
        <v>0</v>
      </c>
      <c r="L1586" s="51">
        <f>VLOOKUP(CONCATENATE($F1586," ",$G1586),AllocFactorMatrix,(L$4+1),FALSE)*$E1588</f>
        <v>0</v>
      </c>
      <c r="M1586" s="51">
        <f t="shared" si="754"/>
        <v>0</v>
      </c>
      <c r="N1586" s="51">
        <f>VLOOKUP(CONCATENATE($F1586," ",$G1586),AllocFactorMatrix,(N$4+1),FALSE)*$E1588</f>
        <v>0</v>
      </c>
      <c r="O1586" s="51">
        <f>VLOOKUP(CONCATENATE($F1586," ",$G1586),AllocFactorMatrix,(O$4+1),FALSE)*$E1588</f>
        <v>0</v>
      </c>
      <c r="P1586" s="51">
        <f>VLOOKUP(CONCATENATE($F1586," ",$G1586),AllocFactorMatrix,(P$4+1),FALSE)*$E1588</f>
        <v>0</v>
      </c>
      <c r="Q1586" s="51">
        <f>VLOOKUP(CONCATENATE($F1586," ",$G1586),AllocFactorMatrix,(Q$4+1),FALSE)*$E1588</f>
        <v>0</v>
      </c>
      <c r="R1586" s="51">
        <f t="shared" si="756"/>
        <v>0</v>
      </c>
      <c r="S1586" s="51">
        <f>VLOOKUP(CONCATENATE($F1586," ",$G1586),AllocFactorMatrix,(S$4+1),FALSE)*$E1588</f>
        <v>0</v>
      </c>
      <c r="T1586" s="51">
        <f>VLOOKUP(CONCATENATE($F1586," ",$G1586),AllocFactorMatrix,(T$4+1),FALSE)*$E1588</f>
        <v>0</v>
      </c>
      <c r="U1586" s="51">
        <f>VLOOKUP(CONCATENATE($F1586," ",$G1586),AllocFactorMatrix,(U$4+1),FALSE)*$E1588</f>
        <v>0</v>
      </c>
      <c r="V1586" s="51">
        <f>VLOOKUP(CONCATENATE($F1586," ",$G1586),AllocFactorMatrix,(V$4+1),FALSE)*$E1588</f>
        <v>0</v>
      </c>
      <c r="W1586" s="51">
        <f t="shared" si="760"/>
        <v>0</v>
      </c>
      <c r="X1586" s="51">
        <f>VLOOKUP(CONCATENATE($F1586," ",$G1586),AllocFactorMatrix,(X$4+1),FALSE)*$E1588</f>
        <v>0</v>
      </c>
      <c r="Y1586" s="51">
        <f>VLOOKUP(CONCATENATE($F1586," ",$G1586),AllocFactorMatrix,(Y$4+1),FALSE)*$E1588</f>
        <v>0</v>
      </c>
      <c r="Z1586" s="51">
        <f t="shared" si="755"/>
        <v>0</v>
      </c>
      <c r="AA1586" s="51">
        <f>VLOOKUP(CONCATENATE($F1586," ",$G1586),AllocFactorMatrix,(AA$4+1),FALSE)*$E1588</f>
        <v>0</v>
      </c>
      <c r="AB1586" s="51">
        <f>VLOOKUP(CONCATENATE($F1586," ",$G1586),AllocFactorMatrix,(AB$4+1),FALSE)*$E1588</f>
        <v>0</v>
      </c>
      <c r="AC1586" s="51">
        <f>VLOOKUP(CONCATENATE($F1586," ",$G1586),AllocFactorMatrix,(AC$4+1),FALSE)*$E1588</f>
        <v>0</v>
      </c>
    </row>
    <row r="1587" spans="1:29" s="48" customFormat="1" hidden="1" outlineLevel="1">
      <c r="A1587" s="53"/>
      <c r="B1587" s="104"/>
      <c r="C1587" s="52"/>
      <c r="D1587" s="52"/>
      <c r="F1587" s="175" t="str">
        <f>F1588</f>
        <v>TOTOHLINES</v>
      </c>
      <c r="G1587" s="52" t="str">
        <f>$G$14</f>
        <v>CUSTOMER</v>
      </c>
      <c r="H1587" s="50">
        <f t="shared" si="753"/>
        <v>0</v>
      </c>
      <c r="I1587" s="51">
        <f>VLOOKUP(CONCATENATE($F1587," ",$G1587),AllocFactorMatrix,(I$4+1),FALSE)*$E1588</f>
        <v>0</v>
      </c>
      <c r="J1587" s="51">
        <f>VLOOKUP(CONCATENATE($F1587," ",$G1587),AllocFactorMatrix,(J$4+1),FALSE)*$E1588</f>
        <v>0</v>
      </c>
      <c r="K1587" s="51">
        <f>VLOOKUP(CONCATENATE($F1587," ",$G1587),AllocFactorMatrix,(K$4+1),FALSE)*$E1588</f>
        <v>0</v>
      </c>
      <c r="L1587" s="51">
        <f>VLOOKUP(CONCATENATE($F1587," ",$G1587),AllocFactorMatrix,(L$4+1),FALSE)*$E1588</f>
        <v>0</v>
      </c>
      <c r="M1587" s="51">
        <f t="shared" si="754"/>
        <v>0</v>
      </c>
      <c r="N1587" s="51">
        <f>VLOOKUP(CONCATENATE($F1587," ",$G1587),AllocFactorMatrix,(N$4+1),FALSE)*$E1588</f>
        <v>0</v>
      </c>
      <c r="O1587" s="51">
        <f>VLOOKUP(CONCATENATE($F1587," ",$G1587),AllocFactorMatrix,(O$4+1),FALSE)*$E1588</f>
        <v>0</v>
      </c>
      <c r="P1587" s="51">
        <f>VLOOKUP(CONCATENATE($F1587," ",$G1587),AllocFactorMatrix,(P$4+1),FALSE)*$E1588</f>
        <v>0</v>
      </c>
      <c r="Q1587" s="51">
        <f>VLOOKUP(CONCATENATE($F1587," ",$G1587),AllocFactorMatrix,(Q$4+1),FALSE)*$E1588</f>
        <v>0</v>
      </c>
      <c r="R1587" s="51">
        <f t="shared" si="756"/>
        <v>0</v>
      </c>
      <c r="S1587" s="51">
        <f>VLOOKUP(CONCATENATE($F1587," ",$G1587),AllocFactorMatrix,(S$4+1),FALSE)*$E1588</f>
        <v>0</v>
      </c>
      <c r="T1587" s="51">
        <f>VLOOKUP(CONCATENATE($F1587," ",$G1587),AllocFactorMatrix,(T$4+1),FALSE)*$E1588</f>
        <v>0</v>
      </c>
      <c r="U1587" s="51">
        <f>VLOOKUP(CONCATENATE($F1587," ",$G1587),AllocFactorMatrix,(U$4+1),FALSE)*$E1588</f>
        <v>0</v>
      </c>
      <c r="V1587" s="51">
        <f>VLOOKUP(CONCATENATE($F1587," ",$G1587),AllocFactorMatrix,(V$4+1),FALSE)*$E1588</f>
        <v>0</v>
      </c>
      <c r="W1587" s="51">
        <f t="shared" si="760"/>
        <v>0</v>
      </c>
      <c r="X1587" s="51">
        <f>VLOOKUP(CONCATENATE($F1587," ",$G1587),AllocFactorMatrix,(X$4+1),FALSE)*$E1588</f>
        <v>0</v>
      </c>
      <c r="Y1587" s="51">
        <f>VLOOKUP(CONCATENATE($F1587," ",$G1587),AllocFactorMatrix,(Y$4+1),FALSE)*$E1588</f>
        <v>0</v>
      </c>
      <c r="Z1587" s="51">
        <f t="shared" si="755"/>
        <v>0</v>
      </c>
      <c r="AA1587" s="51">
        <f>VLOOKUP(CONCATENATE($F1587," ",$G1587),AllocFactorMatrix,(AA$4+1),FALSE)*$E1588</f>
        <v>0</v>
      </c>
      <c r="AB1587" s="51">
        <f>VLOOKUP(CONCATENATE($F1587," ",$G1587),AllocFactorMatrix,(AB$4+1),FALSE)*$E1588</f>
        <v>0</v>
      </c>
      <c r="AC1587" s="51">
        <f>VLOOKUP(CONCATENATE($F1587," ",$G1587),AllocFactorMatrix,(AC$4+1),FALSE)*$E1588</f>
        <v>0</v>
      </c>
    </row>
    <row r="1588" spans="1:29" s="48" customFormat="1" collapsed="1">
      <c r="A1588" s="53"/>
      <c r="B1588" s="104"/>
      <c r="C1588" s="52"/>
      <c r="D1588" s="52" t="s">
        <v>112</v>
      </c>
      <c r="E1588" s="58">
        <v>29302071</v>
      </c>
      <c r="F1588" s="93" t="s">
        <v>66</v>
      </c>
      <c r="G1588" s="52" t="str">
        <f>$G$15</f>
        <v>TOTAL</v>
      </c>
      <c r="H1588" s="50">
        <f t="shared" si="753"/>
        <v>29302070.999999996</v>
      </c>
      <c r="I1588" s="51">
        <f>VLOOKUP(CONCATENATE($F1588," ",$G1588),AllocFactorMatrix,(I$4+1),FALSE)*$E1588</f>
        <v>19926361.837007981</v>
      </c>
      <c r="J1588" s="51">
        <f>VLOOKUP(CONCATENATE($F1588," ",$G1588),AllocFactorMatrix,(J$4+1),FALSE)*$E1588</f>
        <v>4459991.9388909042</v>
      </c>
      <c r="K1588" s="51">
        <f>VLOOKUP(CONCATENATE($F1588," ",$G1588),AllocFactorMatrix,(K$4+1),FALSE)*$E1588</f>
        <v>44598.555813952386</v>
      </c>
      <c r="L1588" s="51">
        <f>VLOOKUP(CONCATENATE($F1588," ",$G1588),AllocFactorMatrix,(L$4+1),FALSE)*$E1588</f>
        <v>0</v>
      </c>
      <c r="M1588" s="51">
        <f t="shared" si="754"/>
        <v>4504590.4947048565</v>
      </c>
      <c r="N1588" s="51">
        <f>VLOOKUP(CONCATENATE($F1588," ",$G1588),AllocFactorMatrix,(N$4+1),FALSE)*$E1588</f>
        <v>2486883.930145327</v>
      </c>
      <c r="O1588" s="51">
        <f>VLOOKUP(CONCATENATE($F1588," ",$G1588),AllocFactorMatrix,(O$4+1),FALSE)*$E1588</f>
        <v>333049.66347344336</v>
      </c>
      <c r="P1588" s="51">
        <f>VLOOKUP(CONCATENATE($F1588," ",$G1588),AllocFactorMatrix,(P$4+1),FALSE)*$E1588</f>
        <v>0</v>
      </c>
      <c r="Q1588" s="51">
        <f>VLOOKUP(CONCATENATE($F1588," ",$G1588),AllocFactorMatrix,(Q$4+1),FALSE)*$E1588</f>
        <v>0</v>
      </c>
      <c r="R1588" s="51">
        <f t="shared" si="756"/>
        <v>2819933.5936187701</v>
      </c>
      <c r="S1588" s="51">
        <f>VLOOKUP(CONCATENATE($F1588," ",$G1588),AllocFactorMatrix,(S$4+1),FALSE)*$E1588</f>
        <v>107484.29073543249</v>
      </c>
      <c r="T1588" s="51">
        <f>VLOOKUP(CONCATENATE($F1588," ",$G1588),AllocFactorMatrix,(T$4+1),FALSE)*$E1588</f>
        <v>1158952.6412136948</v>
      </c>
      <c r="U1588" s="51">
        <f>VLOOKUP(CONCATENATE($F1588," ",$G1588),AllocFactorMatrix,(U$4+1),FALSE)*$E1588</f>
        <v>0</v>
      </c>
      <c r="V1588" s="51">
        <f>VLOOKUP(CONCATENATE($F1588," ",$G1588),AllocFactorMatrix,(V$4+1),FALSE)*$E1588</f>
        <v>0</v>
      </c>
      <c r="W1588" s="51">
        <f t="shared" si="760"/>
        <v>1266436.9319491272</v>
      </c>
      <c r="X1588" s="51">
        <f>VLOOKUP(CONCATENATE($F1588," ",$G1588),AllocFactorMatrix,(X$4+1),FALSE)*$E1588</f>
        <v>687129.9548522355</v>
      </c>
      <c r="Y1588" s="51">
        <f>VLOOKUP(CONCATENATE($F1588," ",$G1588),AllocFactorMatrix,(Y$4+1),FALSE)*$E1588</f>
        <v>10201.101624500521</v>
      </c>
      <c r="Z1588" s="51">
        <f t="shared" si="755"/>
        <v>697331.05647673598</v>
      </c>
      <c r="AA1588" s="51">
        <f>VLOOKUP(CONCATENATE($F1588," ",$G1588),AllocFactorMatrix,(AA$4+1),FALSE)*$E1588</f>
        <v>8812.7102079542619</v>
      </c>
      <c r="AB1588" s="51">
        <f>VLOOKUP(CONCATENATE($F1588," ",$G1588),AllocFactorMatrix,(AB$4+1),FALSE)*$E1588</f>
        <v>65104.115834267192</v>
      </c>
      <c r="AC1588" s="51">
        <f>VLOOKUP(CONCATENATE($F1588," ",$G1588),AllocFactorMatrix,(AC$4+1),FALSE)*$E1588</f>
        <v>13500.260200306655</v>
      </c>
    </row>
    <row r="1589" spans="1:29" s="48" customFormat="1" hidden="1" outlineLevel="1">
      <c r="A1589" s="53"/>
      <c r="B1589" s="104"/>
      <c r="C1589" s="52"/>
      <c r="D1589" s="52"/>
      <c r="F1589" s="175" t="str">
        <f>F1596</f>
        <v>TOTOHLINES</v>
      </c>
      <c r="G1589" s="52" t="str">
        <f>$G$8</f>
        <v>PRODUCTION</v>
      </c>
      <c r="H1589" s="50">
        <f t="shared" ref="H1589:H1620" si="761">SUBTOTAL(9,I1589:AC1589)</f>
        <v>0</v>
      </c>
      <c r="I1589" s="51">
        <f>VLOOKUP(CONCATENATE($F1589," ",$G1589),AllocFactorMatrix,(I$4+1),FALSE)*$E1596</f>
        <v>0</v>
      </c>
      <c r="J1589" s="51">
        <f>VLOOKUP(CONCATENATE($F1589," ",$G1589),AllocFactorMatrix,(J$4+1),FALSE)*$E1596</f>
        <v>0</v>
      </c>
      <c r="K1589" s="51">
        <f>VLOOKUP(CONCATENATE($F1589," ",$G1589),AllocFactorMatrix,(K$4+1),FALSE)*$E1596</f>
        <v>0</v>
      </c>
      <c r="L1589" s="51">
        <f>VLOOKUP(CONCATENATE($F1589," ",$G1589),AllocFactorMatrix,(L$4+1),FALSE)*$E1596</f>
        <v>0</v>
      </c>
      <c r="M1589" s="51">
        <f t="shared" ref="M1589:M1596" si="762">SUBTOTAL(9,J1589:L1589)</f>
        <v>0</v>
      </c>
      <c r="N1589" s="51">
        <f>VLOOKUP(CONCATENATE($F1589," ",$G1589),AllocFactorMatrix,(N$4+1),FALSE)*$E1596</f>
        <v>0</v>
      </c>
      <c r="O1589" s="51">
        <f>VLOOKUP(CONCATENATE($F1589," ",$G1589),AllocFactorMatrix,(O$4+1),FALSE)*$E1596</f>
        <v>0</v>
      </c>
      <c r="P1589" s="51">
        <f>VLOOKUP(CONCATENATE($F1589," ",$G1589),AllocFactorMatrix,(P$4+1),FALSE)*$E1596</f>
        <v>0</v>
      </c>
      <c r="Q1589" s="51">
        <f>VLOOKUP(CONCATENATE($F1589," ",$G1589),AllocFactorMatrix,(Q$4+1),FALSE)*$E1596</f>
        <v>0</v>
      </c>
      <c r="R1589" s="51">
        <f t="shared" ref="R1589:R1596" si="763">SUBTOTAL(9,N1589:Q1589)</f>
        <v>0</v>
      </c>
      <c r="S1589" s="51">
        <f>VLOOKUP(CONCATENATE($F1589," ",$G1589),AllocFactorMatrix,(S$4+1),FALSE)*$E1596</f>
        <v>0</v>
      </c>
      <c r="T1589" s="51">
        <f>VLOOKUP(CONCATENATE($F1589," ",$G1589),AllocFactorMatrix,(T$4+1),FALSE)*$E1596</f>
        <v>0</v>
      </c>
      <c r="U1589" s="51">
        <f>VLOOKUP(CONCATENATE($F1589," ",$G1589),AllocFactorMatrix,(U$4+1),FALSE)*$E1596</f>
        <v>0</v>
      </c>
      <c r="V1589" s="51">
        <f>VLOOKUP(CONCATENATE($F1589," ",$G1589),AllocFactorMatrix,(V$4+1),FALSE)*$E1596</f>
        <v>0</v>
      </c>
      <c r="W1589" s="51">
        <f>SUBTOTAL(9,S1589:V1589)</f>
        <v>0</v>
      </c>
      <c r="X1589" s="51">
        <f>VLOOKUP(CONCATENATE($F1589," ",$G1589),AllocFactorMatrix,(X$4+1),FALSE)*$E1596</f>
        <v>0</v>
      </c>
      <c r="Y1589" s="51">
        <f>VLOOKUP(CONCATENATE($F1589," ",$G1589),AllocFactorMatrix,(Y$4+1),FALSE)*$E1596</f>
        <v>0</v>
      </c>
      <c r="Z1589" s="51">
        <f t="shared" ref="Z1589:Z1596" si="764">SUBTOTAL(9,X1589:Y1589)</f>
        <v>0</v>
      </c>
      <c r="AA1589" s="51">
        <f>VLOOKUP(CONCATENATE($F1589," ",$G1589),AllocFactorMatrix,(AA$4+1),FALSE)*$E1596</f>
        <v>0</v>
      </c>
      <c r="AB1589" s="51">
        <f>VLOOKUP(CONCATENATE($F1589," ",$G1589),AllocFactorMatrix,(AB$4+1),FALSE)*$E1596</f>
        <v>0</v>
      </c>
      <c r="AC1589" s="51">
        <f>VLOOKUP(CONCATENATE($F1589," ",$G1589),AllocFactorMatrix,(AC$4+1),FALSE)*$E1596</f>
        <v>0</v>
      </c>
    </row>
    <row r="1590" spans="1:29" s="48" customFormat="1" hidden="1" outlineLevel="1">
      <c r="A1590" s="53"/>
      <c r="B1590" s="104"/>
      <c r="C1590" s="52"/>
      <c r="D1590" s="52"/>
      <c r="F1590" s="175" t="str">
        <f>F1596</f>
        <v>TOTOHLINES</v>
      </c>
      <c r="G1590" s="52" t="str">
        <f>$G$9</f>
        <v>BULKTRAN</v>
      </c>
      <c r="H1590" s="50">
        <f t="shared" si="761"/>
        <v>0</v>
      </c>
      <c r="I1590" s="51">
        <f>VLOOKUP(CONCATENATE($F1590," ",$G1590),AllocFactorMatrix,(I$4+1),FALSE)*$E1596</f>
        <v>0</v>
      </c>
      <c r="J1590" s="51">
        <f>VLOOKUP(CONCATENATE($F1590," ",$G1590),AllocFactorMatrix,(J$4+1),FALSE)*$E1596</f>
        <v>0</v>
      </c>
      <c r="K1590" s="51">
        <f>VLOOKUP(CONCATENATE($F1590," ",$G1590),AllocFactorMatrix,(K$4+1),FALSE)*$E1596</f>
        <v>0</v>
      </c>
      <c r="L1590" s="51">
        <f>VLOOKUP(CONCATENATE($F1590," ",$G1590),AllocFactorMatrix,(L$4+1),FALSE)*$E1596</f>
        <v>0</v>
      </c>
      <c r="M1590" s="51">
        <f t="shared" si="762"/>
        <v>0</v>
      </c>
      <c r="N1590" s="51">
        <f>VLOOKUP(CONCATENATE($F1590," ",$G1590),AllocFactorMatrix,(N$4+1),FALSE)*$E1596</f>
        <v>0</v>
      </c>
      <c r="O1590" s="51">
        <f>VLOOKUP(CONCATENATE($F1590," ",$G1590),AllocFactorMatrix,(O$4+1),FALSE)*$E1596</f>
        <v>0</v>
      </c>
      <c r="P1590" s="51">
        <f>VLOOKUP(CONCATENATE($F1590," ",$G1590),AllocFactorMatrix,(P$4+1),FALSE)*$E1596</f>
        <v>0</v>
      </c>
      <c r="Q1590" s="51">
        <f>VLOOKUP(CONCATENATE($F1590," ",$G1590),AllocFactorMatrix,(Q$4+1),FALSE)*$E1596</f>
        <v>0</v>
      </c>
      <c r="R1590" s="51">
        <f t="shared" si="763"/>
        <v>0</v>
      </c>
      <c r="S1590" s="51">
        <f>VLOOKUP(CONCATENATE($F1590," ",$G1590),AllocFactorMatrix,(S$4+1),FALSE)*$E1596</f>
        <v>0</v>
      </c>
      <c r="T1590" s="51">
        <f>VLOOKUP(CONCATENATE($F1590," ",$G1590),AllocFactorMatrix,(T$4+1),FALSE)*$E1596</f>
        <v>0</v>
      </c>
      <c r="U1590" s="51">
        <f>VLOOKUP(CONCATENATE($F1590," ",$G1590),AllocFactorMatrix,(U$4+1),FALSE)*$E1596</f>
        <v>0</v>
      </c>
      <c r="V1590" s="51">
        <f>VLOOKUP(CONCATENATE($F1590," ",$G1590),AllocFactorMatrix,(V$4+1),FALSE)*$E1596</f>
        <v>0</v>
      </c>
      <c r="W1590" s="51">
        <f t="shared" ref="W1590:W1596" si="765">SUBTOTAL(9,S1590:V1590)</f>
        <v>0</v>
      </c>
      <c r="X1590" s="51">
        <f>VLOOKUP(CONCATENATE($F1590," ",$G1590),AllocFactorMatrix,(X$4+1),FALSE)*$E1596</f>
        <v>0</v>
      </c>
      <c r="Y1590" s="51">
        <f>VLOOKUP(CONCATENATE($F1590," ",$G1590),AllocFactorMatrix,(Y$4+1),FALSE)*$E1596</f>
        <v>0</v>
      </c>
      <c r="Z1590" s="51">
        <f t="shared" si="764"/>
        <v>0</v>
      </c>
      <c r="AA1590" s="51">
        <f>VLOOKUP(CONCATENATE($F1590," ",$G1590),AllocFactorMatrix,(AA$4+1),FALSE)*$E1596</f>
        <v>0</v>
      </c>
      <c r="AB1590" s="51">
        <f>VLOOKUP(CONCATENATE($F1590," ",$G1590),AllocFactorMatrix,(AB$4+1),FALSE)*$E1596</f>
        <v>0</v>
      </c>
      <c r="AC1590" s="51">
        <f>VLOOKUP(CONCATENATE($F1590," ",$G1590),AllocFactorMatrix,(AC$4+1),FALSE)*$E1596</f>
        <v>0</v>
      </c>
    </row>
    <row r="1591" spans="1:29" s="48" customFormat="1" hidden="1" outlineLevel="1">
      <c r="A1591" s="53"/>
      <c r="B1591" s="104"/>
      <c r="C1591" s="52"/>
      <c r="D1591" s="52"/>
      <c r="F1591" s="175" t="str">
        <f>F1596</f>
        <v>TOTOHLINES</v>
      </c>
      <c r="G1591" s="52" t="str">
        <f>$G$10</f>
        <v>SUBTRAN</v>
      </c>
      <c r="H1591" s="50">
        <f t="shared" si="761"/>
        <v>0</v>
      </c>
      <c r="I1591" s="51">
        <f>VLOOKUP(CONCATENATE($F1591," ",$G1591),AllocFactorMatrix,(I$4+1),FALSE)*$E1596</f>
        <v>0</v>
      </c>
      <c r="J1591" s="51">
        <f>VLOOKUP(CONCATENATE($F1591," ",$G1591),AllocFactorMatrix,(J$4+1),FALSE)*$E1596</f>
        <v>0</v>
      </c>
      <c r="K1591" s="51">
        <f>VLOOKUP(CONCATENATE($F1591," ",$G1591),AllocFactorMatrix,(K$4+1),FALSE)*$E1596</f>
        <v>0</v>
      </c>
      <c r="L1591" s="51">
        <f>VLOOKUP(CONCATENATE($F1591," ",$G1591),AllocFactorMatrix,(L$4+1),FALSE)*$E1596</f>
        <v>0</v>
      </c>
      <c r="M1591" s="51">
        <f t="shared" si="762"/>
        <v>0</v>
      </c>
      <c r="N1591" s="51">
        <f>VLOOKUP(CONCATENATE($F1591," ",$G1591),AllocFactorMatrix,(N$4+1),FALSE)*$E1596</f>
        <v>0</v>
      </c>
      <c r="O1591" s="51">
        <f>VLOOKUP(CONCATENATE($F1591," ",$G1591),AllocFactorMatrix,(O$4+1),FALSE)*$E1596</f>
        <v>0</v>
      </c>
      <c r="P1591" s="51">
        <f>VLOOKUP(CONCATENATE($F1591," ",$G1591),AllocFactorMatrix,(P$4+1),FALSE)*$E1596</f>
        <v>0</v>
      </c>
      <c r="Q1591" s="51">
        <f>VLOOKUP(CONCATENATE($F1591," ",$G1591),AllocFactorMatrix,(Q$4+1),FALSE)*$E1596</f>
        <v>0</v>
      </c>
      <c r="R1591" s="51">
        <f t="shared" si="763"/>
        <v>0</v>
      </c>
      <c r="S1591" s="51">
        <f>VLOOKUP(CONCATENATE($F1591," ",$G1591),AllocFactorMatrix,(S$4+1),FALSE)*$E1596</f>
        <v>0</v>
      </c>
      <c r="T1591" s="51">
        <f>VLOOKUP(CONCATENATE($F1591," ",$G1591),AllocFactorMatrix,(T$4+1),FALSE)*$E1596</f>
        <v>0</v>
      </c>
      <c r="U1591" s="51">
        <f>VLOOKUP(CONCATENATE($F1591," ",$G1591),AllocFactorMatrix,(U$4+1),FALSE)*$E1596</f>
        <v>0</v>
      </c>
      <c r="V1591" s="51">
        <f>VLOOKUP(CONCATENATE($F1591," ",$G1591),AllocFactorMatrix,(V$4+1),FALSE)*$E1596</f>
        <v>0</v>
      </c>
      <c r="W1591" s="51">
        <f t="shared" si="765"/>
        <v>0</v>
      </c>
      <c r="X1591" s="51">
        <f>VLOOKUP(CONCATENATE($F1591," ",$G1591),AllocFactorMatrix,(X$4+1),FALSE)*$E1596</f>
        <v>0</v>
      </c>
      <c r="Y1591" s="51">
        <f>VLOOKUP(CONCATENATE($F1591," ",$G1591),AllocFactorMatrix,(Y$4+1),FALSE)*$E1596</f>
        <v>0</v>
      </c>
      <c r="Z1591" s="51">
        <f t="shared" si="764"/>
        <v>0</v>
      </c>
      <c r="AA1591" s="51">
        <f>VLOOKUP(CONCATENATE($F1591," ",$G1591),AllocFactorMatrix,(AA$4+1),FALSE)*$E1596</f>
        <v>0</v>
      </c>
      <c r="AB1591" s="51">
        <f>VLOOKUP(CONCATENATE($F1591," ",$G1591),AllocFactorMatrix,(AB$4+1),FALSE)*$E1596</f>
        <v>0</v>
      </c>
      <c r="AC1591" s="51">
        <f>VLOOKUP(CONCATENATE($F1591," ",$G1591),AllocFactorMatrix,(AC$4+1),FALSE)*$E1596</f>
        <v>0</v>
      </c>
    </row>
    <row r="1592" spans="1:29" s="48" customFormat="1" hidden="1" outlineLevel="1">
      <c r="A1592" s="53"/>
      <c r="B1592" s="104"/>
      <c r="C1592" s="52"/>
      <c r="D1592" s="52"/>
      <c r="F1592" s="175" t="str">
        <f>F1596</f>
        <v>TOTOHLINES</v>
      </c>
      <c r="G1592" s="52" t="str">
        <f>$G$11</f>
        <v>DISTPRI</v>
      </c>
      <c r="H1592" s="50">
        <f t="shared" si="761"/>
        <v>1467940.1852564986</v>
      </c>
      <c r="I1592" s="51">
        <f>VLOOKUP(CONCATENATE($F1592," ",$G1592),AllocFactorMatrix,(I$4+1),FALSE)*$E1596</f>
        <v>961217.60871849209</v>
      </c>
      <c r="J1592" s="51">
        <f>VLOOKUP(CONCATENATE($F1592," ",$G1592),AllocFactorMatrix,(J$4+1),FALSE)*$E1596</f>
        <v>224962.02011513614</v>
      </c>
      <c r="K1592" s="51">
        <f>VLOOKUP(CONCATENATE($F1592," ",$G1592),AllocFactorMatrix,(K$4+1),FALSE)*$E1596</f>
        <v>3142.2134527439439</v>
      </c>
      <c r="L1592" s="51">
        <f>VLOOKUP(CONCATENATE($F1592," ",$G1592),AllocFactorMatrix,(L$4+1),FALSE)*$E1596</f>
        <v>0</v>
      </c>
      <c r="M1592" s="51">
        <f t="shared" si="762"/>
        <v>228104.23356788009</v>
      </c>
      <c r="N1592" s="51">
        <f>VLOOKUP(CONCATENATE($F1592," ",$G1592),AllocFactorMatrix,(N$4+1),FALSE)*$E1596</f>
        <v>130594.86572817386</v>
      </c>
      <c r="O1592" s="51">
        <f>VLOOKUP(CONCATENATE($F1592," ",$G1592),AllocFactorMatrix,(O$4+1),FALSE)*$E1596</f>
        <v>23465.17984492004</v>
      </c>
      <c r="P1592" s="51">
        <f>VLOOKUP(CONCATENATE($F1592," ",$G1592),AllocFactorMatrix,(P$4+1),FALSE)*$E1596</f>
        <v>0</v>
      </c>
      <c r="Q1592" s="51">
        <f>VLOOKUP(CONCATENATE($F1592," ",$G1592),AllocFactorMatrix,(Q$4+1),FALSE)*$E1596</f>
        <v>0</v>
      </c>
      <c r="R1592" s="51">
        <f t="shared" si="763"/>
        <v>154060.0455730939</v>
      </c>
      <c r="S1592" s="51">
        <f>VLOOKUP(CONCATENATE($F1592," ",$G1592),AllocFactorMatrix,(S$4+1),FALSE)*$E1596</f>
        <v>5905.0763236847288</v>
      </c>
      <c r="T1592" s="51">
        <f>VLOOKUP(CONCATENATE($F1592," ",$G1592),AllocFactorMatrix,(T$4+1),FALSE)*$E1596</f>
        <v>81654.58530779423</v>
      </c>
      <c r="U1592" s="51">
        <f>VLOOKUP(CONCATENATE($F1592," ",$G1592),AllocFactorMatrix,(U$4+1),FALSE)*$E1596</f>
        <v>0</v>
      </c>
      <c r="V1592" s="51">
        <f>VLOOKUP(CONCATENATE($F1592," ",$G1592),AllocFactorMatrix,(V$4+1),FALSE)*$E1596</f>
        <v>0</v>
      </c>
      <c r="W1592" s="51">
        <f t="shared" si="765"/>
        <v>87559.661631478957</v>
      </c>
      <c r="X1592" s="51">
        <f>VLOOKUP(CONCATENATE($F1592," ",$G1592),AllocFactorMatrix,(X$4+1),FALSE)*$E1596</f>
        <v>35808.033076243453</v>
      </c>
      <c r="Y1592" s="51">
        <f>VLOOKUP(CONCATENATE($F1592," ",$G1592),AllocFactorMatrix,(Y$4+1),FALSE)*$E1596</f>
        <v>718.72369345389711</v>
      </c>
      <c r="Z1592" s="51">
        <f t="shared" si="764"/>
        <v>36526.756769697349</v>
      </c>
      <c r="AA1592" s="51">
        <f>VLOOKUP(CONCATENATE($F1592," ",$G1592),AllocFactorMatrix,(AA$4+1),FALSE)*$E1596</f>
        <v>471.87899585621204</v>
      </c>
      <c r="AB1592" s="51">
        <f>VLOOKUP(CONCATENATE($F1592," ",$G1592),AllocFactorMatrix,(AB$4+1),FALSE)*$E1596</f>
        <v>0</v>
      </c>
      <c r="AC1592" s="51">
        <f>VLOOKUP(CONCATENATE($F1592," ",$G1592),AllocFactorMatrix,(AC$4+1),FALSE)*$E1596</f>
        <v>0</v>
      </c>
    </row>
    <row r="1593" spans="1:29" s="48" customFormat="1" hidden="1" outlineLevel="1">
      <c r="A1593" s="53"/>
      <c r="B1593" s="104"/>
      <c r="C1593" s="52"/>
      <c r="D1593" s="52"/>
      <c r="F1593" s="175" t="str">
        <f>F1596</f>
        <v>TOTOHLINES</v>
      </c>
      <c r="G1593" s="52" t="str">
        <f>$G$12</f>
        <v>DISTSEC</v>
      </c>
      <c r="H1593" s="50">
        <f t="shared" si="761"/>
        <v>596551.81474350137</v>
      </c>
      <c r="I1593" s="51">
        <f>VLOOKUP(CONCATENATE($F1593," ",$G1593),AllocFactorMatrix,(I$4+1),FALSE)*$E1596</f>
        <v>442704.13461522257</v>
      </c>
      <c r="J1593" s="51">
        <f>VLOOKUP(CONCATENATE($F1593," ",$G1593),AllocFactorMatrix,(J$4+1),FALSE)*$E1596</f>
        <v>89268.932294499391</v>
      </c>
      <c r="K1593" s="51">
        <f>VLOOKUP(CONCATENATE($F1593," ",$G1593),AllocFactorMatrix,(K$4+1),FALSE)*$E1596</f>
        <v>0</v>
      </c>
      <c r="L1593" s="51">
        <f>VLOOKUP(CONCATENATE($F1593," ",$G1593),AllocFactorMatrix,(L$4+1),FALSE)*$E1596</f>
        <v>0</v>
      </c>
      <c r="M1593" s="51">
        <f t="shared" si="762"/>
        <v>89268.932294499391</v>
      </c>
      <c r="N1593" s="51">
        <f>VLOOKUP(CONCATENATE($F1593," ",$G1593),AllocFactorMatrix,(N$4+1),FALSE)*$E1596</f>
        <v>44619.779636434891</v>
      </c>
      <c r="O1593" s="51">
        <f>VLOOKUP(CONCATENATE($F1593," ",$G1593),AllocFactorMatrix,(O$4+1),FALSE)*$E1596</f>
        <v>0</v>
      </c>
      <c r="P1593" s="51">
        <f>VLOOKUP(CONCATENATE($F1593," ",$G1593),AllocFactorMatrix,(P$4+1),FALSE)*$E1596</f>
        <v>0</v>
      </c>
      <c r="Q1593" s="51">
        <f>VLOOKUP(CONCATENATE($F1593," ",$G1593),AllocFactorMatrix,(Q$4+1),FALSE)*$E1596</f>
        <v>0</v>
      </c>
      <c r="R1593" s="51">
        <f t="shared" si="763"/>
        <v>44619.779636434891</v>
      </c>
      <c r="S1593" s="51">
        <f>VLOOKUP(CONCATENATE($F1593," ",$G1593),AllocFactorMatrix,(S$4+1),FALSE)*$E1596</f>
        <v>1667.7828898832984</v>
      </c>
      <c r="T1593" s="51">
        <f>VLOOKUP(CONCATENATE($F1593," ",$G1593),AllocFactorMatrix,(T$4+1),FALSE)*$E1596</f>
        <v>0</v>
      </c>
      <c r="U1593" s="51">
        <f>VLOOKUP(CONCATENATE($F1593," ",$G1593),AllocFactorMatrix,(U$4+1),FALSE)*$E1596</f>
        <v>0</v>
      </c>
      <c r="V1593" s="51">
        <f>VLOOKUP(CONCATENATE($F1593," ",$G1593),AllocFactorMatrix,(V$4+1),FALSE)*$E1596</f>
        <v>0</v>
      </c>
      <c r="W1593" s="51">
        <f t="shared" si="765"/>
        <v>1667.7828898832984</v>
      </c>
      <c r="X1593" s="51">
        <f>VLOOKUP(CONCATENATE($F1593," ",$G1593),AllocFactorMatrix,(X$4+1),FALSE)*$E1596</f>
        <v>12604.049972521303</v>
      </c>
      <c r="Y1593" s="51">
        <f>VLOOKUP(CONCATENATE($F1593," ",$G1593),AllocFactorMatrix,(Y$4+1),FALSE)*$E1596</f>
        <v>0</v>
      </c>
      <c r="Z1593" s="51">
        <f t="shared" si="764"/>
        <v>12604.049972521303</v>
      </c>
      <c r="AA1593" s="51">
        <f>VLOOKUP(CONCATENATE($F1593," ",$G1593),AllocFactorMatrix,(AA$4+1),FALSE)*$E1596</f>
        <v>149.02488915041127</v>
      </c>
      <c r="AB1593" s="51">
        <f>VLOOKUP(CONCATENATE($F1593," ",$G1593),AllocFactorMatrix,(AB$4+1),FALSE)*$E1596</f>
        <v>4586.9428924296153</v>
      </c>
      <c r="AC1593" s="51">
        <f>VLOOKUP(CONCATENATE($F1593," ",$G1593),AllocFactorMatrix,(AC$4+1),FALSE)*$E1596</f>
        <v>951.16755336001631</v>
      </c>
    </row>
    <row r="1594" spans="1:29" s="48" customFormat="1" hidden="1" outlineLevel="1">
      <c r="A1594" s="53"/>
      <c r="B1594" s="104"/>
      <c r="C1594" s="52"/>
      <c r="D1594" s="52"/>
      <c r="F1594" s="175" t="str">
        <f>F1596</f>
        <v>TOTOHLINES</v>
      </c>
      <c r="G1594" s="52" t="str">
        <f>$G$13</f>
        <v>ENERGY</v>
      </c>
      <c r="H1594" s="50">
        <f t="shared" si="761"/>
        <v>0</v>
      </c>
      <c r="I1594" s="51">
        <f>VLOOKUP(CONCATENATE($F1594," ",$G1594),AllocFactorMatrix,(I$4+1),FALSE)*$E1596</f>
        <v>0</v>
      </c>
      <c r="J1594" s="51">
        <f>VLOOKUP(CONCATENATE($F1594," ",$G1594),AllocFactorMatrix,(J$4+1),FALSE)*$E1596</f>
        <v>0</v>
      </c>
      <c r="K1594" s="51">
        <f>VLOOKUP(CONCATENATE($F1594," ",$G1594),AllocFactorMatrix,(K$4+1),FALSE)*$E1596</f>
        <v>0</v>
      </c>
      <c r="L1594" s="51">
        <f>VLOOKUP(CONCATENATE($F1594," ",$G1594),AllocFactorMatrix,(L$4+1),FALSE)*$E1596</f>
        <v>0</v>
      </c>
      <c r="M1594" s="51">
        <f t="shared" si="762"/>
        <v>0</v>
      </c>
      <c r="N1594" s="51">
        <f>VLOOKUP(CONCATENATE($F1594," ",$G1594),AllocFactorMatrix,(N$4+1),FALSE)*$E1596</f>
        <v>0</v>
      </c>
      <c r="O1594" s="51">
        <f>VLOOKUP(CONCATENATE($F1594," ",$G1594),AllocFactorMatrix,(O$4+1),FALSE)*$E1596</f>
        <v>0</v>
      </c>
      <c r="P1594" s="51">
        <f>VLOOKUP(CONCATENATE($F1594," ",$G1594),AllocFactorMatrix,(P$4+1),FALSE)*$E1596</f>
        <v>0</v>
      </c>
      <c r="Q1594" s="51">
        <f>VLOOKUP(CONCATENATE($F1594," ",$G1594),AllocFactorMatrix,(Q$4+1),FALSE)*$E1596</f>
        <v>0</v>
      </c>
      <c r="R1594" s="51">
        <f t="shared" si="763"/>
        <v>0</v>
      </c>
      <c r="S1594" s="51">
        <f>VLOOKUP(CONCATENATE($F1594," ",$G1594),AllocFactorMatrix,(S$4+1),FALSE)*$E1596</f>
        <v>0</v>
      </c>
      <c r="T1594" s="51">
        <f>VLOOKUP(CONCATENATE($F1594," ",$G1594),AllocFactorMatrix,(T$4+1),FALSE)*$E1596</f>
        <v>0</v>
      </c>
      <c r="U1594" s="51">
        <f>VLOOKUP(CONCATENATE($F1594," ",$G1594),AllocFactorMatrix,(U$4+1),FALSE)*$E1596</f>
        <v>0</v>
      </c>
      <c r="V1594" s="51">
        <f>VLOOKUP(CONCATENATE($F1594," ",$G1594),AllocFactorMatrix,(V$4+1),FALSE)*$E1596</f>
        <v>0</v>
      </c>
      <c r="W1594" s="51">
        <f t="shared" si="765"/>
        <v>0</v>
      </c>
      <c r="X1594" s="51">
        <f>VLOOKUP(CONCATENATE($F1594," ",$G1594),AllocFactorMatrix,(X$4+1),FALSE)*$E1596</f>
        <v>0</v>
      </c>
      <c r="Y1594" s="51">
        <f>VLOOKUP(CONCATENATE($F1594," ",$G1594),AllocFactorMatrix,(Y$4+1),FALSE)*$E1596</f>
        <v>0</v>
      </c>
      <c r="Z1594" s="51">
        <f t="shared" si="764"/>
        <v>0</v>
      </c>
      <c r="AA1594" s="51">
        <f>VLOOKUP(CONCATENATE($F1594," ",$G1594),AllocFactorMatrix,(AA$4+1),FALSE)*$E1596</f>
        <v>0</v>
      </c>
      <c r="AB1594" s="51">
        <f>VLOOKUP(CONCATENATE($F1594," ",$G1594),AllocFactorMatrix,(AB$4+1),FALSE)*$E1596</f>
        <v>0</v>
      </c>
      <c r="AC1594" s="51">
        <f>VLOOKUP(CONCATENATE($F1594," ",$G1594),AllocFactorMatrix,(AC$4+1),FALSE)*$E1596</f>
        <v>0</v>
      </c>
    </row>
    <row r="1595" spans="1:29" s="48" customFormat="1" hidden="1" outlineLevel="1">
      <c r="A1595" s="53"/>
      <c r="B1595" s="104"/>
      <c r="C1595" s="52"/>
      <c r="D1595" s="52"/>
      <c r="F1595" s="175" t="str">
        <f>F1596</f>
        <v>TOTOHLINES</v>
      </c>
      <c r="G1595" s="52" t="str">
        <f>$G$14</f>
        <v>CUSTOMER</v>
      </c>
      <c r="H1595" s="50">
        <f t="shared" si="761"/>
        <v>0</v>
      </c>
      <c r="I1595" s="51">
        <f>VLOOKUP(CONCATENATE($F1595," ",$G1595),AllocFactorMatrix,(I$4+1),FALSE)*$E1596</f>
        <v>0</v>
      </c>
      <c r="J1595" s="51">
        <f>VLOOKUP(CONCATENATE($F1595," ",$G1595),AllocFactorMatrix,(J$4+1),FALSE)*$E1596</f>
        <v>0</v>
      </c>
      <c r="K1595" s="51">
        <f>VLOOKUP(CONCATENATE($F1595," ",$G1595),AllocFactorMatrix,(K$4+1),FALSE)*$E1596</f>
        <v>0</v>
      </c>
      <c r="L1595" s="51">
        <f>VLOOKUP(CONCATENATE($F1595," ",$G1595),AllocFactorMatrix,(L$4+1),FALSE)*$E1596</f>
        <v>0</v>
      </c>
      <c r="M1595" s="51">
        <f t="shared" si="762"/>
        <v>0</v>
      </c>
      <c r="N1595" s="51">
        <f>VLOOKUP(CONCATENATE($F1595," ",$G1595),AllocFactorMatrix,(N$4+1),FALSE)*$E1596</f>
        <v>0</v>
      </c>
      <c r="O1595" s="51">
        <f>VLOOKUP(CONCATENATE($F1595," ",$G1595),AllocFactorMatrix,(O$4+1),FALSE)*$E1596</f>
        <v>0</v>
      </c>
      <c r="P1595" s="51">
        <f>VLOOKUP(CONCATENATE($F1595," ",$G1595),AllocFactorMatrix,(P$4+1),FALSE)*$E1596</f>
        <v>0</v>
      </c>
      <c r="Q1595" s="51">
        <f>VLOOKUP(CONCATENATE($F1595," ",$G1595),AllocFactorMatrix,(Q$4+1),FALSE)*$E1596</f>
        <v>0</v>
      </c>
      <c r="R1595" s="51">
        <f t="shared" si="763"/>
        <v>0</v>
      </c>
      <c r="S1595" s="51">
        <f>VLOOKUP(CONCATENATE($F1595," ",$G1595),AllocFactorMatrix,(S$4+1),FALSE)*$E1596</f>
        <v>0</v>
      </c>
      <c r="T1595" s="51">
        <f>VLOOKUP(CONCATENATE($F1595," ",$G1595),AllocFactorMatrix,(T$4+1),FALSE)*$E1596</f>
        <v>0</v>
      </c>
      <c r="U1595" s="51">
        <f>VLOOKUP(CONCATENATE($F1595," ",$G1595),AllocFactorMatrix,(U$4+1),FALSE)*$E1596</f>
        <v>0</v>
      </c>
      <c r="V1595" s="51">
        <f>VLOOKUP(CONCATENATE($F1595," ",$G1595),AllocFactorMatrix,(V$4+1),FALSE)*$E1596</f>
        <v>0</v>
      </c>
      <c r="W1595" s="51">
        <f t="shared" si="765"/>
        <v>0</v>
      </c>
      <c r="X1595" s="51">
        <f>VLOOKUP(CONCATENATE($F1595," ",$G1595),AllocFactorMatrix,(X$4+1),FALSE)*$E1596</f>
        <v>0</v>
      </c>
      <c r="Y1595" s="51">
        <f>VLOOKUP(CONCATENATE($F1595," ",$G1595),AllocFactorMatrix,(Y$4+1),FALSE)*$E1596</f>
        <v>0</v>
      </c>
      <c r="Z1595" s="51">
        <f t="shared" si="764"/>
        <v>0</v>
      </c>
      <c r="AA1595" s="51">
        <f>VLOOKUP(CONCATENATE($F1595," ",$G1595),AllocFactorMatrix,(AA$4+1),FALSE)*$E1596</f>
        <v>0</v>
      </c>
      <c r="AB1595" s="51">
        <f>VLOOKUP(CONCATENATE($F1595," ",$G1595),AllocFactorMatrix,(AB$4+1),FALSE)*$E1596</f>
        <v>0</v>
      </c>
      <c r="AC1595" s="51">
        <f>VLOOKUP(CONCATENATE($F1595," ",$G1595),AllocFactorMatrix,(AC$4+1),FALSE)*$E1596</f>
        <v>0</v>
      </c>
    </row>
    <row r="1596" spans="1:29" s="48" customFormat="1" collapsed="1">
      <c r="A1596" s="53"/>
      <c r="B1596" s="104"/>
      <c r="C1596" s="52"/>
      <c r="D1596" s="52" t="s">
        <v>495</v>
      </c>
      <c r="E1596" s="58">
        <v>2064492</v>
      </c>
      <c r="F1596" s="93" t="s">
        <v>66</v>
      </c>
      <c r="G1596" s="52" t="str">
        <f>$G$15</f>
        <v>TOTAL</v>
      </c>
      <c r="H1596" s="50">
        <f t="shared" si="761"/>
        <v>2064492.0000000002</v>
      </c>
      <c r="I1596" s="51">
        <f>VLOOKUP(CONCATENATE($F1596," ",$G1596),AllocFactorMatrix,(I$4+1),FALSE)*$E1596</f>
        <v>1403921.7433337145</v>
      </c>
      <c r="J1596" s="51">
        <f>VLOOKUP(CONCATENATE($F1596," ",$G1596),AllocFactorMatrix,(J$4+1),FALSE)*$E1596</f>
        <v>314230.95240963547</v>
      </c>
      <c r="K1596" s="51">
        <f>VLOOKUP(CONCATENATE($F1596," ",$G1596),AllocFactorMatrix,(K$4+1),FALSE)*$E1596</f>
        <v>3142.2134527439439</v>
      </c>
      <c r="L1596" s="51">
        <f>VLOOKUP(CONCATENATE($F1596," ",$G1596),AllocFactorMatrix,(L$4+1),FALSE)*$E1596</f>
        <v>0</v>
      </c>
      <c r="M1596" s="51">
        <f t="shared" si="762"/>
        <v>317373.16586237942</v>
      </c>
      <c r="N1596" s="51">
        <f>VLOOKUP(CONCATENATE($F1596," ",$G1596),AllocFactorMatrix,(N$4+1),FALSE)*$E1596</f>
        <v>175214.64536460876</v>
      </c>
      <c r="O1596" s="51">
        <f>VLOOKUP(CONCATENATE($F1596," ",$G1596),AllocFactorMatrix,(O$4+1),FALSE)*$E1596</f>
        <v>23465.17984492004</v>
      </c>
      <c r="P1596" s="51">
        <f>VLOOKUP(CONCATENATE($F1596," ",$G1596),AllocFactorMatrix,(P$4+1),FALSE)*$E1596</f>
        <v>0</v>
      </c>
      <c r="Q1596" s="51">
        <f>VLOOKUP(CONCATENATE($F1596," ",$G1596),AllocFactorMatrix,(Q$4+1),FALSE)*$E1596</f>
        <v>0</v>
      </c>
      <c r="R1596" s="51">
        <f t="shared" si="763"/>
        <v>198679.82520952879</v>
      </c>
      <c r="S1596" s="51">
        <f>VLOOKUP(CONCATENATE($F1596," ",$G1596),AllocFactorMatrix,(S$4+1),FALSE)*$E1596</f>
        <v>7572.8592135680265</v>
      </c>
      <c r="T1596" s="51">
        <f>VLOOKUP(CONCATENATE($F1596," ",$G1596),AllocFactorMatrix,(T$4+1),FALSE)*$E1596</f>
        <v>81654.58530779423</v>
      </c>
      <c r="U1596" s="51">
        <f>VLOOKUP(CONCATENATE($F1596," ",$G1596),AllocFactorMatrix,(U$4+1),FALSE)*$E1596</f>
        <v>0</v>
      </c>
      <c r="V1596" s="51">
        <f>VLOOKUP(CONCATENATE($F1596," ",$G1596),AllocFactorMatrix,(V$4+1),FALSE)*$E1596</f>
        <v>0</v>
      </c>
      <c r="W1596" s="51">
        <f t="shared" si="765"/>
        <v>89227.444521362253</v>
      </c>
      <c r="X1596" s="51">
        <f>VLOOKUP(CONCATENATE($F1596," ",$G1596),AllocFactorMatrix,(X$4+1),FALSE)*$E1596</f>
        <v>48412.083048764754</v>
      </c>
      <c r="Y1596" s="51">
        <f>VLOOKUP(CONCATENATE($F1596," ",$G1596),AllocFactorMatrix,(Y$4+1),FALSE)*$E1596</f>
        <v>718.72369345389711</v>
      </c>
      <c r="Z1596" s="51">
        <f t="shared" si="764"/>
        <v>49130.80674221865</v>
      </c>
      <c r="AA1596" s="51">
        <f>VLOOKUP(CONCATENATE($F1596," ",$G1596),AllocFactorMatrix,(AA$4+1),FALSE)*$E1596</f>
        <v>620.90388500662334</v>
      </c>
      <c r="AB1596" s="51">
        <f>VLOOKUP(CONCATENATE($F1596," ",$G1596),AllocFactorMatrix,(AB$4+1),FALSE)*$E1596</f>
        <v>4586.9428924296153</v>
      </c>
      <c r="AC1596" s="51">
        <f>VLOOKUP(CONCATENATE($F1596," ",$G1596),AllocFactorMatrix,(AC$4+1),FALSE)*$E1596</f>
        <v>951.16755336001631</v>
      </c>
    </row>
    <row r="1597" spans="1:29" hidden="1" outlineLevel="1">
      <c r="E1597" s="48"/>
      <c r="F1597" s="175" t="str">
        <f>F1604</f>
        <v>TOTOHLINES</v>
      </c>
      <c r="G1597" s="52" t="str">
        <f>$G$8</f>
        <v>PRODUCTION</v>
      </c>
      <c r="H1597" s="4">
        <f t="shared" si="761"/>
        <v>0</v>
      </c>
      <c r="I1597" s="5">
        <f>VLOOKUP(CONCATENATE($F1597," ",$G1597),AllocFactorMatrix,(I$4+1),FALSE)*$E1604</f>
        <v>0</v>
      </c>
      <c r="J1597" s="5">
        <f>VLOOKUP(CONCATENATE($F1597," ",$G1597),AllocFactorMatrix,(J$4+1),FALSE)*$E1604</f>
        <v>0</v>
      </c>
      <c r="K1597" s="5">
        <f>VLOOKUP(CONCATENATE($F1597," ",$G1597),AllocFactorMatrix,(K$4+1),FALSE)*$E1604</f>
        <v>0</v>
      </c>
      <c r="L1597" s="5">
        <f>VLOOKUP(CONCATENATE($F1597," ",$G1597),AllocFactorMatrix,(L$4+1),FALSE)*$E1604</f>
        <v>0</v>
      </c>
      <c r="M1597" s="5">
        <f t="shared" si="754"/>
        <v>0</v>
      </c>
      <c r="N1597" s="5">
        <f>VLOOKUP(CONCATENATE($F1597," ",$G1597),AllocFactorMatrix,(N$4+1),FALSE)*$E1604</f>
        <v>0</v>
      </c>
      <c r="O1597" s="5">
        <f>VLOOKUP(CONCATENATE($F1597," ",$G1597),AllocFactorMatrix,(O$4+1),FALSE)*$E1604</f>
        <v>0</v>
      </c>
      <c r="P1597" s="5">
        <f>VLOOKUP(CONCATENATE($F1597," ",$G1597),AllocFactorMatrix,(P$4+1),FALSE)*$E1604</f>
        <v>0</v>
      </c>
      <c r="Q1597" s="51">
        <f>VLOOKUP(CONCATENATE($F1597," ",$G1597),AllocFactorMatrix,(Q$4+1),FALSE)*$E1604</f>
        <v>0</v>
      </c>
      <c r="R1597" s="5">
        <f t="shared" si="756"/>
        <v>0</v>
      </c>
      <c r="S1597" s="5">
        <f>VLOOKUP(CONCATENATE($F1597," ",$G1597),AllocFactorMatrix,(S$4+1),FALSE)*$E1604</f>
        <v>0</v>
      </c>
      <c r="T1597" s="5">
        <f>VLOOKUP(CONCATENATE($F1597," ",$G1597),AllocFactorMatrix,(T$4+1),FALSE)*$E1604</f>
        <v>0</v>
      </c>
      <c r="U1597" s="5">
        <f>VLOOKUP(CONCATENATE($F1597," ",$G1597),AllocFactorMatrix,(U$4+1),FALSE)*$E1604</f>
        <v>0</v>
      </c>
      <c r="V1597" s="5">
        <f>VLOOKUP(CONCATENATE($F1597," ",$G1597),AllocFactorMatrix,(V$4+1),FALSE)*$E1604</f>
        <v>0</v>
      </c>
      <c r="W1597" s="5">
        <f>SUBTOTAL(9,S1597:V1597)</f>
        <v>0</v>
      </c>
      <c r="X1597" s="5">
        <f>VLOOKUP(CONCATENATE($F1597," ",$G1597),AllocFactorMatrix,(X$4+1),FALSE)*$E1604</f>
        <v>0</v>
      </c>
      <c r="Y1597" s="5">
        <f>VLOOKUP(CONCATENATE($F1597," ",$G1597),AllocFactorMatrix,(Y$4+1),FALSE)*$E1604</f>
        <v>0</v>
      </c>
      <c r="Z1597" s="5">
        <f t="shared" si="755"/>
        <v>0</v>
      </c>
      <c r="AA1597" s="5">
        <f>VLOOKUP(CONCATENATE($F1597," ",$G1597),AllocFactorMatrix,(AA$4+1),FALSE)*$E1604</f>
        <v>0</v>
      </c>
      <c r="AB1597" s="5">
        <f>VLOOKUP(CONCATENATE($F1597," ",$G1597),AllocFactorMatrix,(AB$4+1),FALSE)*$E1604</f>
        <v>0</v>
      </c>
      <c r="AC1597" s="5">
        <f>VLOOKUP(CONCATENATE($F1597," ",$G1597),AllocFactorMatrix,(AC$4+1),FALSE)*$E1604</f>
        <v>0</v>
      </c>
    </row>
    <row r="1598" spans="1:29" hidden="1" outlineLevel="1">
      <c r="E1598" s="48"/>
      <c r="F1598" s="175" t="str">
        <f>F1604</f>
        <v>TOTOHLINES</v>
      </c>
      <c r="G1598" s="52" t="str">
        <f>$G$9</f>
        <v>BULKTRAN</v>
      </c>
      <c r="H1598" s="4">
        <f t="shared" si="761"/>
        <v>0</v>
      </c>
      <c r="I1598" s="5">
        <f>VLOOKUP(CONCATENATE($F1598," ",$G1598),AllocFactorMatrix,(I$4+1),FALSE)*$E1604</f>
        <v>0</v>
      </c>
      <c r="J1598" s="5">
        <f>VLOOKUP(CONCATENATE($F1598," ",$G1598),AllocFactorMatrix,(J$4+1),FALSE)*$E1604</f>
        <v>0</v>
      </c>
      <c r="K1598" s="5">
        <f>VLOOKUP(CONCATENATE($F1598," ",$G1598),AllocFactorMatrix,(K$4+1),FALSE)*$E1604</f>
        <v>0</v>
      </c>
      <c r="L1598" s="5">
        <f>VLOOKUP(CONCATENATE($F1598," ",$G1598),AllocFactorMatrix,(L$4+1),FALSE)*$E1604</f>
        <v>0</v>
      </c>
      <c r="M1598" s="5">
        <f t="shared" si="754"/>
        <v>0</v>
      </c>
      <c r="N1598" s="5">
        <f>VLOOKUP(CONCATENATE($F1598," ",$G1598),AllocFactorMatrix,(N$4+1),FALSE)*$E1604</f>
        <v>0</v>
      </c>
      <c r="O1598" s="5">
        <f>VLOOKUP(CONCATENATE($F1598," ",$G1598),AllocFactorMatrix,(O$4+1),FALSE)*$E1604</f>
        <v>0</v>
      </c>
      <c r="P1598" s="5">
        <f>VLOOKUP(CONCATENATE($F1598," ",$G1598),AllocFactorMatrix,(P$4+1),FALSE)*$E1604</f>
        <v>0</v>
      </c>
      <c r="Q1598" s="51">
        <f>VLOOKUP(CONCATENATE($F1598," ",$G1598),AllocFactorMatrix,(Q$4+1),FALSE)*$E1604</f>
        <v>0</v>
      </c>
      <c r="R1598" s="5">
        <f t="shared" si="756"/>
        <v>0</v>
      </c>
      <c r="S1598" s="5">
        <f>VLOOKUP(CONCATENATE($F1598," ",$G1598),AllocFactorMatrix,(S$4+1),FALSE)*$E1604</f>
        <v>0</v>
      </c>
      <c r="T1598" s="5">
        <f>VLOOKUP(CONCATENATE($F1598," ",$G1598),AllocFactorMatrix,(T$4+1),FALSE)*$E1604</f>
        <v>0</v>
      </c>
      <c r="U1598" s="5">
        <f>VLOOKUP(CONCATENATE($F1598," ",$G1598),AllocFactorMatrix,(U$4+1),FALSE)*$E1604</f>
        <v>0</v>
      </c>
      <c r="V1598" s="5">
        <f>VLOOKUP(CONCATENATE($F1598," ",$G1598),AllocFactorMatrix,(V$4+1),FALSE)*$E1604</f>
        <v>0</v>
      </c>
      <c r="W1598" s="5">
        <f t="shared" ref="W1598:W1604" si="766">SUBTOTAL(9,S1598:V1598)</f>
        <v>0</v>
      </c>
      <c r="X1598" s="5">
        <f>VLOOKUP(CONCATENATE($F1598," ",$G1598),AllocFactorMatrix,(X$4+1),FALSE)*$E1604</f>
        <v>0</v>
      </c>
      <c r="Y1598" s="5">
        <f>VLOOKUP(CONCATENATE($F1598," ",$G1598),AllocFactorMatrix,(Y$4+1),FALSE)*$E1604</f>
        <v>0</v>
      </c>
      <c r="Z1598" s="5">
        <f t="shared" si="755"/>
        <v>0</v>
      </c>
      <c r="AA1598" s="5">
        <f>VLOOKUP(CONCATENATE($F1598," ",$G1598),AllocFactorMatrix,(AA$4+1),FALSE)*$E1604</f>
        <v>0</v>
      </c>
      <c r="AB1598" s="5">
        <f>VLOOKUP(CONCATENATE($F1598," ",$G1598),AllocFactorMatrix,(AB$4+1),FALSE)*$E1604</f>
        <v>0</v>
      </c>
      <c r="AC1598" s="5">
        <f>VLOOKUP(CONCATENATE($F1598," ",$G1598),AllocFactorMatrix,(AC$4+1),FALSE)*$E1604</f>
        <v>0</v>
      </c>
    </row>
    <row r="1599" spans="1:29" hidden="1" outlineLevel="1">
      <c r="E1599" s="48"/>
      <c r="F1599" s="175" t="str">
        <f>F1604</f>
        <v>TOTOHLINES</v>
      </c>
      <c r="G1599" s="52" t="str">
        <f>$G$10</f>
        <v>SUBTRAN</v>
      </c>
      <c r="H1599" s="4">
        <f t="shared" si="761"/>
        <v>0</v>
      </c>
      <c r="I1599" s="5">
        <f>VLOOKUP(CONCATENATE($F1599," ",$G1599),AllocFactorMatrix,(I$4+1),FALSE)*$E1604</f>
        <v>0</v>
      </c>
      <c r="J1599" s="5">
        <f>VLOOKUP(CONCATENATE($F1599," ",$G1599),AllocFactorMatrix,(J$4+1),FALSE)*$E1604</f>
        <v>0</v>
      </c>
      <c r="K1599" s="5">
        <f>VLOOKUP(CONCATENATE($F1599," ",$G1599),AllocFactorMatrix,(K$4+1),FALSE)*$E1604</f>
        <v>0</v>
      </c>
      <c r="L1599" s="5">
        <f>VLOOKUP(CONCATENATE($F1599," ",$G1599),AllocFactorMatrix,(L$4+1),FALSE)*$E1604</f>
        <v>0</v>
      </c>
      <c r="M1599" s="5">
        <f t="shared" si="754"/>
        <v>0</v>
      </c>
      <c r="N1599" s="5">
        <f>VLOOKUP(CONCATENATE($F1599," ",$G1599),AllocFactorMatrix,(N$4+1),FALSE)*$E1604</f>
        <v>0</v>
      </c>
      <c r="O1599" s="5">
        <f>VLOOKUP(CONCATENATE($F1599," ",$G1599),AllocFactorMatrix,(O$4+1),FALSE)*$E1604</f>
        <v>0</v>
      </c>
      <c r="P1599" s="5">
        <f>VLOOKUP(CONCATENATE($F1599," ",$G1599),AllocFactorMatrix,(P$4+1),FALSE)*$E1604</f>
        <v>0</v>
      </c>
      <c r="Q1599" s="51">
        <f>VLOOKUP(CONCATENATE($F1599," ",$G1599),AllocFactorMatrix,(Q$4+1),FALSE)*$E1604</f>
        <v>0</v>
      </c>
      <c r="R1599" s="5">
        <f t="shared" si="756"/>
        <v>0</v>
      </c>
      <c r="S1599" s="5">
        <f>VLOOKUP(CONCATENATE($F1599," ",$G1599),AllocFactorMatrix,(S$4+1),FALSE)*$E1604</f>
        <v>0</v>
      </c>
      <c r="T1599" s="5">
        <f>VLOOKUP(CONCATENATE($F1599," ",$G1599),AllocFactorMatrix,(T$4+1),FALSE)*$E1604</f>
        <v>0</v>
      </c>
      <c r="U1599" s="5">
        <f>VLOOKUP(CONCATENATE($F1599," ",$G1599),AllocFactorMatrix,(U$4+1),FALSE)*$E1604</f>
        <v>0</v>
      </c>
      <c r="V1599" s="5">
        <f>VLOOKUP(CONCATENATE($F1599," ",$G1599),AllocFactorMatrix,(V$4+1),FALSE)*$E1604</f>
        <v>0</v>
      </c>
      <c r="W1599" s="5">
        <f t="shared" si="766"/>
        <v>0</v>
      </c>
      <c r="X1599" s="5">
        <f>VLOOKUP(CONCATENATE($F1599," ",$G1599),AllocFactorMatrix,(X$4+1),FALSE)*$E1604</f>
        <v>0</v>
      </c>
      <c r="Y1599" s="5">
        <f>VLOOKUP(CONCATENATE($F1599," ",$G1599),AllocFactorMatrix,(Y$4+1),FALSE)*$E1604</f>
        <v>0</v>
      </c>
      <c r="Z1599" s="5">
        <f t="shared" si="755"/>
        <v>0</v>
      </c>
      <c r="AA1599" s="5">
        <f>VLOOKUP(CONCATENATE($F1599," ",$G1599),AllocFactorMatrix,(AA$4+1),FALSE)*$E1604</f>
        <v>0</v>
      </c>
      <c r="AB1599" s="5">
        <f>VLOOKUP(CONCATENATE($F1599," ",$G1599),AllocFactorMatrix,(AB$4+1),FALSE)*$E1604</f>
        <v>0</v>
      </c>
      <c r="AC1599" s="5">
        <f>VLOOKUP(CONCATENATE($F1599," ",$G1599),AllocFactorMatrix,(AC$4+1),FALSE)*$E1604</f>
        <v>0</v>
      </c>
    </row>
    <row r="1600" spans="1:29" hidden="1" outlineLevel="1">
      <c r="E1600" s="48"/>
      <c r="F1600" s="175" t="str">
        <f>F1604</f>
        <v>TOTOHLINES</v>
      </c>
      <c r="G1600" s="52" t="str">
        <f>$G$11</f>
        <v>DISTPRI</v>
      </c>
      <c r="H1600" s="4">
        <f t="shared" si="761"/>
        <v>290053.87470201531</v>
      </c>
      <c r="I1600" s="5">
        <f>VLOOKUP(CONCATENATE($F1600," ",$G1600),AllocFactorMatrix,(I$4+1),FALSE)*$E1604</f>
        <v>189929.32725790027</v>
      </c>
      <c r="J1600" s="5">
        <f>VLOOKUP(CONCATENATE($F1600," ",$G1600),AllocFactorMatrix,(J$4+1),FALSE)*$E1604</f>
        <v>44450.793193447709</v>
      </c>
      <c r="K1600" s="5">
        <f>VLOOKUP(CONCATENATE($F1600," ",$G1600),AllocFactorMatrix,(K$4+1),FALSE)*$E1604</f>
        <v>620.87760541137072</v>
      </c>
      <c r="L1600" s="5">
        <f>VLOOKUP(CONCATENATE($F1600," ",$G1600),AllocFactorMatrix,(L$4+1),FALSE)*$E1604</f>
        <v>0</v>
      </c>
      <c r="M1600" s="5">
        <f t="shared" si="754"/>
        <v>45071.670798859079</v>
      </c>
      <c r="N1600" s="5">
        <f>VLOOKUP(CONCATENATE($F1600," ",$G1600),AllocFactorMatrix,(N$4+1),FALSE)*$E1604</f>
        <v>25804.557434353104</v>
      </c>
      <c r="O1600" s="5">
        <f>VLOOKUP(CONCATENATE($F1600," ",$G1600),AllocFactorMatrix,(O$4+1),FALSE)*$E1604</f>
        <v>4636.5420082899536</v>
      </c>
      <c r="P1600" s="5">
        <f>VLOOKUP(CONCATENATE($F1600," ",$G1600),AllocFactorMatrix,(P$4+1),FALSE)*$E1604</f>
        <v>0</v>
      </c>
      <c r="Q1600" s="51">
        <f>VLOOKUP(CONCATENATE($F1600," ",$G1600),AllocFactorMatrix,(Q$4+1),FALSE)*$E1604</f>
        <v>0</v>
      </c>
      <c r="R1600" s="5">
        <f t="shared" si="756"/>
        <v>30441.099442643059</v>
      </c>
      <c r="S1600" s="5">
        <f>VLOOKUP(CONCATENATE($F1600," ",$G1600),AllocFactorMatrix,(S$4+1),FALSE)*$E1604</f>
        <v>1166.7984058877748</v>
      </c>
      <c r="T1600" s="5">
        <f>VLOOKUP(CONCATENATE($F1600," ",$G1600),AllocFactorMatrix,(T$4+1),FALSE)*$E1604</f>
        <v>16134.328287752089</v>
      </c>
      <c r="U1600" s="5">
        <f>VLOOKUP(CONCATENATE($F1600," ",$G1600),AllocFactorMatrix,(U$4+1),FALSE)*$E1604</f>
        <v>0</v>
      </c>
      <c r="V1600" s="5">
        <f>VLOOKUP(CONCATENATE($F1600," ",$G1600),AllocFactorMatrix,(V$4+1),FALSE)*$E1604</f>
        <v>0</v>
      </c>
      <c r="W1600" s="5">
        <f t="shared" si="766"/>
        <v>17301.126693639864</v>
      </c>
      <c r="X1600" s="5">
        <f>VLOOKUP(CONCATENATE($F1600," ",$G1600),AllocFactorMatrix,(X$4+1),FALSE)*$E1604</f>
        <v>7075.3964252347987</v>
      </c>
      <c r="Y1600" s="5">
        <f>VLOOKUP(CONCATENATE($F1600," ",$G1600),AllocFactorMatrix,(Y$4+1),FALSE)*$E1604</f>
        <v>142.01436422289908</v>
      </c>
      <c r="Z1600" s="5">
        <f t="shared" si="755"/>
        <v>7217.4107894576973</v>
      </c>
      <c r="AA1600" s="5">
        <f>VLOOKUP(CONCATENATE($F1600," ",$G1600),AllocFactorMatrix,(AA$4+1),FALSE)*$E1604</f>
        <v>93.239719515325262</v>
      </c>
      <c r="AB1600" s="5">
        <f>VLOOKUP(CONCATENATE($F1600," ",$G1600),AllocFactorMatrix,(AB$4+1),FALSE)*$E1604</f>
        <v>0</v>
      </c>
      <c r="AC1600" s="5">
        <f>VLOOKUP(CONCATENATE($F1600," ",$G1600),AllocFactorMatrix,(AC$4+1),FALSE)*$E1604</f>
        <v>0</v>
      </c>
    </row>
    <row r="1601" spans="4:29" hidden="1" outlineLevel="1">
      <c r="E1601" s="48"/>
      <c r="F1601" s="175" t="str">
        <f>F1604</f>
        <v>TOTOHLINES</v>
      </c>
      <c r="G1601" s="52" t="str">
        <f>$G$12</f>
        <v>DISTSEC</v>
      </c>
      <c r="H1601" s="4">
        <f t="shared" si="761"/>
        <v>117874.12529798475</v>
      </c>
      <c r="I1601" s="5">
        <f>VLOOKUP(CONCATENATE($F1601," ",$G1601),AllocFactorMatrix,(I$4+1),FALSE)*$E1604</f>
        <v>87474.987660556944</v>
      </c>
      <c r="J1601" s="5">
        <f>VLOOKUP(CONCATENATE($F1601," ",$G1601),AllocFactorMatrix,(J$4+1),FALSE)*$E1604</f>
        <v>17638.865644928897</v>
      </c>
      <c r="K1601" s="5">
        <f>VLOOKUP(CONCATENATE($F1601," ",$G1601),AllocFactorMatrix,(K$4+1),FALSE)*$E1604</f>
        <v>0</v>
      </c>
      <c r="L1601" s="5">
        <f>VLOOKUP(CONCATENATE($F1601," ",$G1601),AllocFactorMatrix,(L$4+1),FALSE)*$E1604</f>
        <v>0</v>
      </c>
      <c r="M1601" s="5">
        <f t="shared" si="754"/>
        <v>17638.865644928897</v>
      </c>
      <c r="N1601" s="5">
        <f>VLOOKUP(CONCATENATE($F1601," ",$G1601),AllocFactorMatrix,(N$4+1),FALSE)*$E1604</f>
        <v>8816.5308790402742</v>
      </c>
      <c r="O1601" s="5">
        <f>VLOOKUP(CONCATENATE($F1601," ",$G1601),AllocFactorMatrix,(O$4+1),FALSE)*$E1604</f>
        <v>0</v>
      </c>
      <c r="P1601" s="5">
        <f>VLOOKUP(CONCATENATE($F1601," ",$G1601),AllocFactorMatrix,(P$4+1),FALSE)*$E1604</f>
        <v>0</v>
      </c>
      <c r="Q1601" s="51">
        <f>VLOOKUP(CONCATENATE($F1601," ",$G1601),AllocFactorMatrix,(Q$4+1),FALSE)*$E1604</f>
        <v>0</v>
      </c>
      <c r="R1601" s="5">
        <f t="shared" si="756"/>
        <v>8816.5308790402742</v>
      </c>
      <c r="S1601" s="5">
        <f>VLOOKUP(CONCATENATE($F1601," ",$G1601),AllocFactorMatrix,(S$4+1),FALSE)*$E1604</f>
        <v>329.54128119862617</v>
      </c>
      <c r="T1601" s="5">
        <f>VLOOKUP(CONCATENATE($F1601," ",$G1601),AllocFactorMatrix,(T$4+1),FALSE)*$E1604</f>
        <v>0</v>
      </c>
      <c r="U1601" s="5">
        <f>VLOOKUP(CONCATENATE($F1601," ",$G1601),AllocFactorMatrix,(U$4+1),FALSE)*$E1604</f>
        <v>0</v>
      </c>
      <c r="V1601" s="5">
        <f>VLOOKUP(CONCATENATE($F1601," ",$G1601),AllocFactorMatrix,(V$4+1),FALSE)*$E1604</f>
        <v>0</v>
      </c>
      <c r="W1601" s="5">
        <f t="shared" si="766"/>
        <v>329.54128119862617</v>
      </c>
      <c r="X1601" s="5">
        <f>VLOOKUP(CONCATENATE($F1601," ",$G1601),AllocFactorMatrix,(X$4+1),FALSE)*$E1604</f>
        <v>2490.4649168854471</v>
      </c>
      <c r="Y1601" s="5">
        <f>VLOOKUP(CONCATENATE($F1601," ",$G1601),AllocFactorMatrix,(Y$4+1),FALSE)*$E1604</f>
        <v>0</v>
      </c>
      <c r="Z1601" s="5">
        <f t="shared" si="755"/>
        <v>2490.4649168854471</v>
      </c>
      <c r="AA1601" s="5">
        <f>VLOOKUP(CONCATENATE($F1601," ",$G1601),AllocFactorMatrix,(AA$4+1),FALSE)*$E1604</f>
        <v>29.44619062769387</v>
      </c>
      <c r="AB1601" s="5">
        <f>VLOOKUP(CONCATENATE($F1601," ",$G1601),AllocFactorMatrix,(AB$4+1),FALSE)*$E1604</f>
        <v>906.34521239269907</v>
      </c>
      <c r="AC1601" s="5">
        <f>VLOOKUP(CONCATENATE($F1601," ",$G1601),AllocFactorMatrix,(AC$4+1),FALSE)*$E1604</f>
        <v>187.94351235415041</v>
      </c>
    </row>
    <row r="1602" spans="4:29" hidden="1" outlineLevel="1">
      <c r="E1602" s="48"/>
      <c r="F1602" s="175" t="str">
        <f>F1604</f>
        <v>TOTOHLINES</v>
      </c>
      <c r="G1602" s="52" t="str">
        <f>$G$13</f>
        <v>ENERGY</v>
      </c>
      <c r="H1602" s="4">
        <f t="shared" si="761"/>
        <v>0</v>
      </c>
      <c r="I1602" s="5">
        <f>VLOOKUP(CONCATENATE($F1602," ",$G1602),AllocFactorMatrix,(I$4+1),FALSE)*$E1604</f>
        <v>0</v>
      </c>
      <c r="J1602" s="5">
        <f>VLOOKUP(CONCATENATE($F1602," ",$G1602),AllocFactorMatrix,(J$4+1),FALSE)*$E1604</f>
        <v>0</v>
      </c>
      <c r="K1602" s="5">
        <f>VLOOKUP(CONCATENATE($F1602," ",$G1602),AllocFactorMatrix,(K$4+1),FALSE)*$E1604</f>
        <v>0</v>
      </c>
      <c r="L1602" s="5">
        <f>VLOOKUP(CONCATENATE($F1602," ",$G1602),AllocFactorMatrix,(L$4+1),FALSE)*$E1604</f>
        <v>0</v>
      </c>
      <c r="M1602" s="5">
        <f t="shared" si="754"/>
        <v>0</v>
      </c>
      <c r="N1602" s="5">
        <f>VLOOKUP(CONCATENATE($F1602," ",$G1602),AllocFactorMatrix,(N$4+1),FALSE)*$E1604</f>
        <v>0</v>
      </c>
      <c r="O1602" s="5">
        <f>VLOOKUP(CONCATENATE($F1602," ",$G1602),AllocFactorMatrix,(O$4+1),FALSE)*$E1604</f>
        <v>0</v>
      </c>
      <c r="P1602" s="5">
        <f>VLOOKUP(CONCATENATE($F1602," ",$G1602),AllocFactorMatrix,(P$4+1),FALSE)*$E1604</f>
        <v>0</v>
      </c>
      <c r="Q1602" s="51">
        <f>VLOOKUP(CONCATENATE($F1602," ",$G1602),AllocFactorMatrix,(Q$4+1),FALSE)*$E1604</f>
        <v>0</v>
      </c>
      <c r="R1602" s="5">
        <f t="shared" si="756"/>
        <v>0</v>
      </c>
      <c r="S1602" s="5">
        <f>VLOOKUP(CONCATENATE($F1602," ",$G1602),AllocFactorMatrix,(S$4+1),FALSE)*$E1604</f>
        <v>0</v>
      </c>
      <c r="T1602" s="5">
        <f>VLOOKUP(CONCATENATE($F1602," ",$G1602),AllocFactorMatrix,(T$4+1),FALSE)*$E1604</f>
        <v>0</v>
      </c>
      <c r="U1602" s="5">
        <f>VLOOKUP(CONCATENATE($F1602," ",$G1602),AllocFactorMatrix,(U$4+1),FALSE)*$E1604</f>
        <v>0</v>
      </c>
      <c r="V1602" s="5">
        <f>VLOOKUP(CONCATENATE($F1602," ",$G1602),AllocFactorMatrix,(V$4+1),FALSE)*$E1604</f>
        <v>0</v>
      </c>
      <c r="W1602" s="5">
        <f t="shared" si="766"/>
        <v>0</v>
      </c>
      <c r="X1602" s="5">
        <f>VLOOKUP(CONCATENATE($F1602," ",$G1602),AllocFactorMatrix,(X$4+1),FALSE)*$E1604</f>
        <v>0</v>
      </c>
      <c r="Y1602" s="5">
        <f>VLOOKUP(CONCATENATE($F1602," ",$G1602),AllocFactorMatrix,(Y$4+1),FALSE)*$E1604</f>
        <v>0</v>
      </c>
      <c r="Z1602" s="5">
        <f t="shared" si="755"/>
        <v>0</v>
      </c>
      <c r="AA1602" s="5">
        <f>VLOOKUP(CONCATENATE($F1602," ",$G1602),AllocFactorMatrix,(AA$4+1),FALSE)*$E1604</f>
        <v>0</v>
      </c>
      <c r="AB1602" s="5">
        <f>VLOOKUP(CONCATENATE($F1602," ",$G1602),AllocFactorMatrix,(AB$4+1),FALSE)*$E1604</f>
        <v>0</v>
      </c>
      <c r="AC1602" s="5">
        <f>VLOOKUP(CONCATENATE($F1602," ",$G1602),AllocFactorMatrix,(AC$4+1),FALSE)*$E1604</f>
        <v>0</v>
      </c>
    </row>
    <row r="1603" spans="4:29" hidden="1" outlineLevel="1">
      <c r="E1603" s="48"/>
      <c r="F1603" s="175" t="str">
        <f>F1604</f>
        <v>TOTOHLINES</v>
      </c>
      <c r="G1603" s="52" t="str">
        <f>$G$14</f>
        <v>CUSTOMER</v>
      </c>
      <c r="H1603" s="4">
        <f t="shared" si="761"/>
        <v>0</v>
      </c>
      <c r="I1603" s="5">
        <f>VLOOKUP(CONCATENATE($F1603," ",$G1603),AllocFactorMatrix,(I$4+1),FALSE)*$E1604</f>
        <v>0</v>
      </c>
      <c r="J1603" s="5">
        <f>VLOOKUP(CONCATENATE($F1603," ",$G1603),AllocFactorMatrix,(J$4+1),FALSE)*$E1604</f>
        <v>0</v>
      </c>
      <c r="K1603" s="5">
        <f>VLOOKUP(CONCATENATE($F1603," ",$G1603),AllocFactorMatrix,(K$4+1),FALSE)*$E1604</f>
        <v>0</v>
      </c>
      <c r="L1603" s="5">
        <f>VLOOKUP(CONCATENATE($F1603," ",$G1603),AllocFactorMatrix,(L$4+1),FALSE)*$E1604</f>
        <v>0</v>
      </c>
      <c r="M1603" s="5">
        <f t="shared" si="754"/>
        <v>0</v>
      </c>
      <c r="N1603" s="5">
        <f>VLOOKUP(CONCATENATE($F1603," ",$G1603),AllocFactorMatrix,(N$4+1),FALSE)*$E1604</f>
        <v>0</v>
      </c>
      <c r="O1603" s="5">
        <f>VLOOKUP(CONCATENATE($F1603," ",$G1603),AllocFactorMatrix,(O$4+1),FALSE)*$E1604</f>
        <v>0</v>
      </c>
      <c r="P1603" s="5">
        <f>VLOOKUP(CONCATENATE($F1603," ",$G1603),AllocFactorMatrix,(P$4+1),FALSE)*$E1604</f>
        <v>0</v>
      </c>
      <c r="Q1603" s="51">
        <f>VLOOKUP(CONCATENATE($F1603," ",$G1603),AllocFactorMatrix,(Q$4+1),FALSE)*$E1604</f>
        <v>0</v>
      </c>
      <c r="R1603" s="5">
        <f t="shared" si="756"/>
        <v>0</v>
      </c>
      <c r="S1603" s="5">
        <f>VLOOKUP(CONCATENATE($F1603," ",$G1603),AllocFactorMatrix,(S$4+1),FALSE)*$E1604</f>
        <v>0</v>
      </c>
      <c r="T1603" s="5">
        <f>VLOOKUP(CONCATENATE($F1603," ",$G1603),AllocFactorMatrix,(T$4+1),FALSE)*$E1604</f>
        <v>0</v>
      </c>
      <c r="U1603" s="5">
        <f>VLOOKUP(CONCATENATE($F1603," ",$G1603),AllocFactorMatrix,(U$4+1),FALSE)*$E1604</f>
        <v>0</v>
      </c>
      <c r="V1603" s="5">
        <f>VLOOKUP(CONCATENATE($F1603," ",$G1603),AllocFactorMatrix,(V$4+1),FALSE)*$E1604</f>
        <v>0</v>
      </c>
      <c r="W1603" s="5">
        <f t="shared" si="766"/>
        <v>0</v>
      </c>
      <c r="X1603" s="5">
        <f>VLOOKUP(CONCATENATE($F1603," ",$G1603),AllocFactorMatrix,(X$4+1),FALSE)*$E1604</f>
        <v>0</v>
      </c>
      <c r="Y1603" s="5">
        <f>VLOOKUP(CONCATENATE($F1603," ",$G1603),AllocFactorMatrix,(Y$4+1),FALSE)*$E1604</f>
        <v>0</v>
      </c>
      <c r="Z1603" s="5">
        <f t="shared" si="755"/>
        <v>0</v>
      </c>
      <c r="AA1603" s="5">
        <f>VLOOKUP(CONCATENATE($F1603," ",$G1603),AllocFactorMatrix,(AA$4+1),FALSE)*$E1604</f>
        <v>0</v>
      </c>
      <c r="AB1603" s="5">
        <f>VLOOKUP(CONCATENATE($F1603," ",$G1603),AllocFactorMatrix,(AB$4+1),FALSE)*$E1604</f>
        <v>0</v>
      </c>
      <c r="AC1603" s="5">
        <f>VLOOKUP(CONCATENATE($F1603," ",$G1603),AllocFactorMatrix,(AC$4+1),FALSE)*$E1604</f>
        <v>0</v>
      </c>
    </row>
    <row r="1604" spans="4:29" collapsed="1">
      <c r="D1604" s="52" t="s">
        <v>496</v>
      </c>
      <c r="E1604" s="58">
        <v>407928</v>
      </c>
      <c r="F1604" s="93" t="s">
        <v>66</v>
      </c>
      <c r="G1604" s="52" t="str">
        <f>$G$15</f>
        <v>TOTAL</v>
      </c>
      <c r="H1604" s="4">
        <f t="shared" si="761"/>
        <v>407928</v>
      </c>
      <c r="I1604" s="5">
        <f>VLOOKUP(CONCATENATE($F1604," ",$G1604),AllocFactorMatrix,(I$4+1),FALSE)*$E1604</f>
        <v>277404.31491845718</v>
      </c>
      <c r="J1604" s="5">
        <f>VLOOKUP(CONCATENATE($F1604," ",$G1604),AllocFactorMatrix,(J$4+1),FALSE)*$E1604</f>
        <v>62089.658838376599</v>
      </c>
      <c r="K1604" s="5">
        <f>VLOOKUP(CONCATENATE($F1604," ",$G1604),AllocFactorMatrix,(K$4+1),FALSE)*$E1604</f>
        <v>620.87760541137072</v>
      </c>
      <c r="L1604" s="5">
        <f>VLOOKUP(CONCATENATE($F1604," ",$G1604),AllocFactorMatrix,(L$4+1),FALSE)*$E1604</f>
        <v>0</v>
      </c>
      <c r="M1604" s="5">
        <f t="shared" si="754"/>
        <v>62710.536443787969</v>
      </c>
      <c r="N1604" s="5">
        <f>VLOOKUP(CONCATENATE($F1604," ",$G1604),AllocFactorMatrix,(N$4+1),FALSE)*$E1604</f>
        <v>34621.088313393375</v>
      </c>
      <c r="O1604" s="5">
        <f>VLOOKUP(CONCATENATE($F1604," ",$G1604),AllocFactorMatrix,(O$4+1),FALSE)*$E1604</f>
        <v>4636.5420082899536</v>
      </c>
      <c r="P1604" s="5">
        <f>VLOOKUP(CONCATENATE($F1604," ",$G1604),AllocFactorMatrix,(P$4+1),FALSE)*$E1604</f>
        <v>0</v>
      </c>
      <c r="Q1604" s="51">
        <f>VLOOKUP(CONCATENATE($F1604," ",$G1604),AllocFactorMatrix,(Q$4+1),FALSE)*$E1604</f>
        <v>0</v>
      </c>
      <c r="R1604" s="5">
        <f t="shared" si="756"/>
        <v>39257.630321683326</v>
      </c>
      <c r="S1604" s="5">
        <f>VLOOKUP(CONCATENATE($F1604," ",$G1604),AllocFactorMatrix,(S$4+1),FALSE)*$E1604</f>
        <v>1496.339687086401</v>
      </c>
      <c r="T1604" s="5">
        <f>VLOOKUP(CONCATENATE($F1604," ",$G1604),AllocFactorMatrix,(T$4+1),FALSE)*$E1604</f>
        <v>16134.328287752089</v>
      </c>
      <c r="U1604" s="5">
        <f>VLOOKUP(CONCATENATE($F1604," ",$G1604),AllocFactorMatrix,(U$4+1),FALSE)*$E1604</f>
        <v>0</v>
      </c>
      <c r="V1604" s="5">
        <f>VLOOKUP(CONCATENATE($F1604," ",$G1604),AllocFactorMatrix,(V$4+1),FALSE)*$E1604</f>
        <v>0</v>
      </c>
      <c r="W1604" s="5">
        <f t="shared" si="766"/>
        <v>17630.667974838489</v>
      </c>
      <c r="X1604" s="5">
        <f>VLOOKUP(CONCATENATE($F1604," ",$G1604),AllocFactorMatrix,(X$4+1),FALSE)*$E1604</f>
        <v>9565.8613421202463</v>
      </c>
      <c r="Y1604" s="5">
        <f>VLOOKUP(CONCATENATE($F1604," ",$G1604),AllocFactorMatrix,(Y$4+1),FALSE)*$E1604</f>
        <v>142.01436422289908</v>
      </c>
      <c r="Z1604" s="5">
        <f t="shared" si="755"/>
        <v>9707.8757063431458</v>
      </c>
      <c r="AA1604" s="5">
        <f>VLOOKUP(CONCATENATE($F1604," ",$G1604),AllocFactorMatrix,(AA$4+1),FALSE)*$E1604</f>
        <v>122.68591014301913</v>
      </c>
      <c r="AB1604" s="5">
        <f>VLOOKUP(CONCATENATE($F1604," ",$G1604),AllocFactorMatrix,(AB$4+1),FALSE)*$E1604</f>
        <v>906.34521239269907</v>
      </c>
      <c r="AC1604" s="5">
        <f>VLOOKUP(CONCATENATE($F1604," ",$G1604),AllocFactorMatrix,(AC$4+1),FALSE)*$E1604</f>
        <v>187.94351235415041</v>
      </c>
    </row>
    <row r="1605" spans="4:29" hidden="1" outlineLevel="1">
      <c r="E1605" s="48"/>
      <c r="F1605" s="175" t="str">
        <f>F1612</f>
        <v>TOTUGLINES</v>
      </c>
      <c r="G1605" s="52" t="str">
        <f>$G$8</f>
        <v>PRODUCTION</v>
      </c>
      <c r="H1605" s="4">
        <f t="shared" si="761"/>
        <v>0</v>
      </c>
      <c r="I1605" s="5">
        <f>VLOOKUP(CONCATENATE($F1605," ",$G1605),AllocFactorMatrix,(I$4+1),FALSE)*$E1612</f>
        <v>0</v>
      </c>
      <c r="J1605" s="5">
        <f>VLOOKUP(CONCATENATE($F1605," ",$G1605),AllocFactorMatrix,(J$4+1),FALSE)*$E1612</f>
        <v>0</v>
      </c>
      <c r="K1605" s="5">
        <f>VLOOKUP(CONCATENATE($F1605," ",$G1605),AllocFactorMatrix,(K$4+1),FALSE)*$E1612</f>
        <v>0</v>
      </c>
      <c r="L1605" s="5">
        <f>VLOOKUP(CONCATENATE($F1605," ",$G1605),AllocFactorMatrix,(L$4+1),FALSE)*$E1612</f>
        <v>0</v>
      </c>
      <c r="M1605" s="5">
        <f t="shared" si="754"/>
        <v>0</v>
      </c>
      <c r="N1605" s="5">
        <f>VLOOKUP(CONCATENATE($F1605," ",$G1605),AllocFactorMatrix,(N$4+1),FALSE)*$E1612</f>
        <v>0</v>
      </c>
      <c r="O1605" s="5">
        <f>VLOOKUP(CONCATENATE($F1605," ",$G1605),AllocFactorMatrix,(O$4+1),FALSE)*$E1612</f>
        <v>0</v>
      </c>
      <c r="P1605" s="5">
        <f>VLOOKUP(CONCATENATE($F1605," ",$G1605),AllocFactorMatrix,(P$4+1),FALSE)*$E1612</f>
        <v>0</v>
      </c>
      <c r="Q1605" s="51">
        <f>VLOOKUP(CONCATENATE($F1605," ",$G1605),AllocFactorMatrix,(Q$4+1),FALSE)*$E1612</f>
        <v>0</v>
      </c>
      <c r="R1605" s="5">
        <f t="shared" si="756"/>
        <v>0</v>
      </c>
      <c r="S1605" s="5">
        <f>VLOOKUP(CONCATENATE($F1605," ",$G1605),AllocFactorMatrix,(S$4+1),FALSE)*$E1612</f>
        <v>0</v>
      </c>
      <c r="T1605" s="5">
        <f>VLOOKUP(CONCATENATE($F1605," ",$G1605),AllocFactorMatrix,(T$4+1),FALSE)*$E1612</f>
        <v>0</v>
      </c>
      <c r="U1605" s="5">
        <f>VLOOKUP(CONCATENATE($F1605," ",$G1605),AllocFactorMatrix,(U$4+1),FALSE)*$E1612</f>
        <v>0</v>
      </c>
      <c r="V1605" s="5">
        <f>VLOOKUP(CONCATENATE($F1605," ",$G1605),AllocFactorMatrix,(V$4+1),FALSE)*$E1612</f>
        <v>0</v>
      </c>
      <c r="W1605" s="5">
        <f>SUBTOTAL(9,S1605:V1605)</f>
        <v>0</v>
      </c>
      <c r="X1605" s="5">
        <f>VLOOKUP(CONCATENATE($F1605," ",$G1605),AllocFactorMatrix,(X$4+1),FALSE)*$E1612</f>
        <v>0</v>
      </c>
      <c r="Y1605" s="5">
        <f>VLOOKUP(CONCATENATE($F1605," ",$G1605),AllocFactorMatrix,(Y$4+1),FALSE)*$E1612</f>
        <v>0</v>
      </c>
      <c r="Z1605" s="5">
        <f t="shared" ref="Z1605:Z1636" si="767">SUBTOTAL(9,X1605:Y1605)</f>
        <v>0</v>
      </c>
      <c r="AA1605" s="5">
        <f>VLOOKUP(CONCATENATE($F1605," ",$G1605),AllocFactorMatrix,(AA$4+1),FALSE)*$E1612</f>
        <v>0</v>
      </c>
      <c r="AB1605" s="5">
        <f>VLOOKUP(CONCATENATE($F1605," ",$G1605),AllocFactorMatrix,(AB$4+1),FALSE)*$E1612</f>
        <v>0</v>
      </c>
      <c r="AC1605" s="5">
        <f>VLOOKUP(CONCATENATE($F1605," ",$G1605),AllocFactorMatrix,(AC$4+1),FALSE)*$E1612</f>
        <v>0</v>
      </c>
    </row>
    <row r="1606" spans="4:29" hidden="1" outlineLevel="1">
      <c r="E1606" s="48"/>
      <c r="F1606" s="175" t="str">
        <f>F1612</f>
        <v>TOTUGLINES</v>
      </c>
      <c r="G1606" s="52" t="str">
        <f>$G$9</f>
        <v>BULKTRAN</v>
      </c>
      <c r="H1606" s="4">
        <f t="shared" si="761"/>
        <v>0</v>
      </c>
      <c r="I1606" s="5">
        <f>VLOOKUP(CONCATENATE($F1606," ",$G1606),AllocFactorMatrix,(I$4+1),FALSE)*$E1612</f>
        <v>0</v>
      </c>
      <c r="J1606" s="5">
        <f>VLOOKUP(CONCATENATE($F1606," ",$G1606),AllocFactorMatrix,(J$4+1),FALSE)*$E1612</f>
        <v>0</v>
      </c>
      <c r="K1606" s="5">
        <f>VLOOKUP(CONCATENATE($F1606," ",$G1606),AllocFactorMatrix,(K$4+1),FALSE)*$E1612</f>
        <v>0</v>
      </c>
      <c r="L1606" s="5">
        <f>VLOOKUP(CONCATENATE($F1606," ",$G1606),AllocFactorMatrix,(L$4+1),FALSE)*$E1612</f>
        <v>0</v>
      </c>
      <c r="M1606" s="5">
        <f t="shared" si="754"/>
        <v>0</v>
      </c>
      <c r="N1606" s="5">
        <f>VLOOKUP(CONCATENATE($F1606," ",$G1606),AllocFactorMatrix,(N$4+1),FALSE)*$E1612</f>
        <v>0</v>
      </c>
      <c r="O1606" s="5">
        <f>VLOOKUP(CONCATENATE($F1606," ",$G1606),AllocFactorMatrix,(O$4+1),FALSE)*$E1612</f>
        <v>0</v>
      </c>
      <c r="P1606" s="5">
        <f>VLOOKUP(CONCATENATE($F1606," ",$G1606),AllocFactorMatrix,(P$4+1),FALSE)*$E1612</f>
        <v>0</v>
      </c>
      <c r="Q1606" s="51">
        <f>VLOOKUP(CONCATENATE($F1606," ",$G1606),AllocFactorMatrix,(Q$4+1),FALSE)*$E1612</f>
        <v>0</v>
      </c>
      <c r="R1606" s="5">
        <f t="shared" si="756"/>
        <v>0</v>
      </c>
      <c r="S1606" s="5">
        <f>VLOOKUP(CONCATENATE($F1606," ",$G1606),AllocFactorMatrix,(S$4+1),FALSE)*$E1612</f>
        <v>0</v>
      </c>
      <c r="T1606" s="5">
        <f>VLOOKUP(CONCATENATE($F1606," ",$G1606),AllocFactorMatrix,(T$4+1),FALSE)*$E1612</f>
        <v>0</v>
      </c>
      <c r="U1606" s="5">
        <f>VLOOKUP(CONCATENATE($F1606," ",$G1606),AllocFactorMatrix,(U$4+1),FALSE)*$E1612</f>
        <v>0</v>
      </c>
      <c r="V1606" s="5">
        <f>VLOOKUP(CONCATENATE($F1606," ",$G1606),AllocFactorMatrix,(V$4+1),FALSE)*$E1612</f>
        <v>0</v>
      </c>
      <c r="W1606" s="5">
        <f t="shared" ref="W1606:W1612" si="768">SUBTOTAL(9,S1606:V1606)</f>
        <v>0</v>
      </c>
      <c r="X1606" s="5">
        <f>VLOOKUP(CONCATENATE($F1606," ",$G1606),AllocFactorMatrix,(X$4+1),FALSE)*$E1612</f>
        <v>0</v>
      </c>
      <c r="Y1606" s="5">
        <f>VLOOKUP(CONCATENATE($F1606," ",$G1606),AllocFactorMatrix,(Y$4+1),FALSE)*$E1612</f>
        <v>0</v>
      </c>
      <c r="Z1606" s="5">
        <f t="shared" si="767"/>
        <v>0</v>
      </c>
      <c r="AA1606" s="5">
        <f>VLOOKUP(CONCATENATE($F1606," ",$G1606),AllocFactorMatrix,(AA$4+1),FALSE)*$E1612</f>
        <v>0</v>
      </c>
      <c r="AB1606" s="5">
        <f>VLOOKUP(CONCATENATE($F1606," ",$G1606),AllocFactorMatrix,(AB$4+1),FALSE)*$E1612</f>
        <v>0</v>
      </c>
      <c r="AC1606" s="5">
        <f>VLOOKUP(CONCATENATE($F1606," ",$G1606),AllocFactorMatrix,(AC$4+1),FALSE)*$E1612</f>
        <v>0</v>
      </c>
    </row>
    <row r="1607" spans="4:29" hidden="1" outlineLevel="1">
      <c r="E1607" s="48"/>
      <c r="F1607" s="175" t="str">
        <f>F1612</f>
        <v>TOTUGLINES</v>
      </c>
      <c r="G1607" s="52" t="str">
        <f>$G$10</f>
        <v>SUBTRAN</v>
      </c>
      <c r="H1607" s="4">
        <f t="shared" si="761"/>
        <v>0</v>
      </c>
      <c r="I1607" s="5">
        <f>VLOOKUP(CONCATENATE($F1607," ",$G1607),AllocFactorMatrix,(I$4+1),FALSE)*$E1612</f>
        <v>0</v>
      </c>
      <c r="J1607" s="5">
        <f>VLOOKUP(CONCATENATE($F1607," ",$G1607),AllocFactorMatrix,(J$4+1),FALSE)*$E1612</f>
        <v>0</v>
      </c>
      <c r="K1607" s="5">
        <f>VLOOKUP(CONCATENATE($F1607," ",$G1607),AllocFactorMatrix,(K$4+1),FALSE)*$E1612</f>
        <v>0</v>
      </c>
      <c r="L1607" s="5">
        <f>VLOOKUP(CONCATENATE($F1607," ",$G1607),AllocFactorMatrix,(L$4+1),FALSE)*$E1612</f>
        <v>0</v>
      </c>
      <c r="M1607" s="5">
        <f t="shared" si="754"/>
        <v>0</v>
      </c>
      <c r="N1607" s="5">
        <f>VLOOKUP(CONCATENATE($F1607," ",$G1607),AllocFactorMatrix,(N$4+1),FALSE)*$E1612</f>
        <v>0</v>
      </c>
      <c r="O1607" s="5">
        <f>VLOOKUP(CONCATENATE($F1607," ",$G1607),AllocFactorMatrix,(O$4+1),FALSE)*$E1612</f>
        <v>0</v>
      </c>
      <c r="P1607" s="5">
        <f>VLOOKUP(CONCATENATE($F1607," ",$G1607),AllocFactorMatrix,(P$4+1),FALSE)*$E1612</f>
        <v>0</v>
      </c>
      <c r="Q1607" s="51">
        <f>VLOOKUP(CONCATENATE($F1607," ",$G1607),AllocFactorMatrix,(Q$4+1),FALSE)*$E1612</f>
        <v>0</v>
      </c>
      <c r="R1607" s="5">
        <f t="shared" si="756"/>
        <v>0</v>
      </c>
      <c r="S1607" s="5">
        <f>VLOOKUP(CONCATENATE($F1607," ",$G1607),AllocFactorMatrix,(S$4+1),FALSE)*$E1612</f>
        <v>0</v>
      </c>
      <c r="T1607" s="5">
        <f>VLOOKUP(CONCATENATE($F1607," ",$G1607),AllocFactorMatrix,(T$4+1),FALSE)*$E1612</f>
        <v>0</v>
      </c>
      <c r="U1607" s="5">
        <f>VLOOKUP(CONCATENATE($F1607," ",$G1607),AllocFactorMatrix,(U$4+1),FALSE)*$E1612</f>
        <v>0</v>
      </c>
      <c r="V1607" s="5">
        <f>VLOOKUP(CONCATENATE($F1607," ",$G1607),AllocFactorMatrix,(V$4+1),FALSE)*$E1612</f>
        <v>0</v>
      </c>
      <c r="W1607" s="5">
        <f t="shared" si="768"/>
        <v>0</v>
      </c>
      <c r="X1607" s="5">
        <f>VLOOKUP(CONCATENATE($F1607," ",$G1607),AllocFactorMatrix,(X$4+1),FALSE)*$E1612</f>
        <v>0</v>
      </c>
      <c r="Y1607" s="5">
        <f>VLOOKUP(CONCATENATE($F1607," ",$G1607),AllocFactorMatrix,(Y$4+1),FALSE)*$E1612</f>
        <v>0</v>
      </c>
      <c r="Z1607" s="5">
        <f t="shared" si="767"/>
        <v>0</v>
      </c>
      <c r="AA1607" s="5">
        <f>VLOOKUP(CONCATENATE($F1607," ",$G1607),AllocFactorMatrix,(AA$4+1),FALSE)*$E1612</f>
        <v>0</v>
      </c>
      <c r="AB1607" s="5">
        <f>VLOOKUP(CONCATENATE($F1607," ",$G1607),AllocFactorMatrix,(AB$4+1),FALSE)*$E1612</f>
        <v>0</v>
      </c>
      <c r="AC1607" s="5">
        <f>VLOOKUP(CONCATENATE($F1607," ",$G1607),AllocFactorMatrix,(AC$4+1),FALSE)*$E1612</f>
        <v>0</v>
      </c>
    </row>
    <row r="1608" spans="4:29" hidden="1" outlineLevel="1">
      <c r="E1608" s="48"/>
      <c r="F1608" s="175" t="str">
        <f>F1612</f>
        <v>TOTUGLINES</v>
      </c>
      <c r="G1608" s="52" t="str">
        <f>$G$11</f>
        <v>DISTPRI</v>
      </c>
      <c r="H1608" s="4">
        <f t="shared" si="761"/>
        <v>58658.536509822188</v>
      </c>
      <c r="I1608" s="5">
        <f>VLOOKUP(CONCATENATE($F1608," ",$G1608),AllocFactorMatrix,(I$4+1),FALSE)*$E1612</f>
        <v>38410.024305619459</v>
      </c>
      <c r="J1608" s="5">
        <f>VLOOKUP(CONCATENATE($F1608," ",$G1608),AllocFactorMatrix,(J$4+1),FALSE)*$E1612</f>
        <v>8989.4281815994364</v>
      </c>
      <c r="K1608" s="5">
        <f>VLOOKUP(CONCATENATE($F1608," ",$G1608),AllocFactorMatrix,(K$4+1),FALSE)*$E1612</f>
        <v>125.5620933268671</v>
      </c>
      <c r="L1608" s="5">
        <f>VLOOKUP(CONCATENATE($F1608," ",$G1608),AllocFactorMatrix,(L$4+1),FALSE)*$E1612</f>
        <v>0</v>
      </c>
      <c r="M1608" s="5">
        <f t="shared" si="754"/>
        <v>9114.9902749263038</v>
      </c>
      <c r="N1608" s="5">
        <f>VLOOKUP(CONCATENATE($F1608," ",$G1608),AllocFactorMatrix,(N$4+1),FALSE)*$E1612</f>
        <v>5218.5394038878121</v>
      </c>
      <c r="O1608" s="5">
        <f>VLOOKUP(CONCATENATE($F1608," ",$G1608),AllocFactorMatrix,(O$4+1),FALSE)*$E1612</f>
        <v>937.6629391764194</v>
      </c>
      <c r="P1608" s="5">
        <f>VLOOKUP(CONCATENATE($F1608," ",$G1608),AllocFactorMatrix,(P$4+1),FALSE)*$E1612</f>
        <v>0</v>
      </c>
      <c r="Q1608" s="51">
        <f>VLOOKUP(CONCATENATE($F1608," ",$G1608),AllocFactorMatrix,(Q$4+1),FALSE)*$E1612</f>
        <v>0</v>
      </c>
      <c r="R1608" s="5">
        <f t="shared" si="756"/>
        <v>6156.2023430642312</v>
      </c>
      <c r="S1608" s="5">
        <f>VLOOKUP(CONCATENATE($F1608," ",$G1608),AllocFactorMatrix,(S$4+1),FALSE)*$E1612</f>
        <v>235.96542870418278</v>
      </c>
      <c r="T1608" s="5">
        <f>VLOOKUP(CONCATENATE($F1608," ",$G1608),AllocFactorMatrix,(T$4+1),FALSE)*$E1612</f>
        <v>3262.8975768755245</v>
      </c>
      <c r="U1608" s="5">
        <f>VLOOKUP(CONCATENATE($F1608," ",$G1608),AllocFactorMatrix,(U$4+1),FALSE)*$E1612</f>
        <v>0</v>
      </c>
      <c r="V1608" s="5">
        <f>VLOOKUP(CONCATENATE($F1608," ",$G1608),AllocFactorMatrix,(V$4+1),FALSE)*$E1612</f>
        <v>0</v>
      </c>
      <c r="W1608" s="5">
        <f t="shared" si="768"/>
        <v>3498.8630055797071</v>
      </c>
      <c r="X1608" s="5">
        <f>VLOOKUP(CONCATENATE($F1608," ",$G1608),AllocFactorMatrix,(X$4+1),FALSE)*$E1612</f>
        <v>1430.8803837131336</v>
      </c>
      <c r="Y1608" s="5">
        <f>VLOOKUP(CONCATENATE($F1608," ",$G1608),AllocFactorMatrix,(Y$4+1),FALSE)*$E1612</f>
        <v>28.720025813294995</v>
      </c>
      <c r="Z1608" s="5">
        <f t="shared" si="767"/>
        <v>1459.6004095264286</v>
      </c>
      <c r="AA1608" s="5">
        <f>VLOOKUP(CONCATENATE($F1608," ",$G1608),AllocFactorMatrix,(AA$4+1),FALSE)*$E1612</f>
        <v>18.856171106054479</v>
      </c>
      <c r="AB1608" s="5">
        <f>VLOOKUP(CONCATENATE($F1608," ",$G1608),AllocFactorMatrix,(AB$4+1),FALSE)*$E1612</f>
        <v>0</v>
      </c>
      <c r="AC1608" s="5">
        <f>VLOOKUP(CONCATENATE($F1608," ",$G1608),AllocFactorMatrix,(AC$4+1),FALSE)*$E1612</f>
        <v>0</v>
      </c>
    </row>
    <row r="1609" spans="4:29" hidden="1" outlineLevel="1">
      <c r="E1609" s="48"/>
      <c r="F1609" s="175" t="str">
        <f>F1612</f>
        <v>TOTUGLINES</v>
      </c>
      <c r="G1609" s="52" t="str">
        <f>$G$12</f>
        <v>DISTSEC</v>
      </c>
      <c r="H1609" s="4">
        <f t="shared" si="761"/>
        <v>13053.463490177817</v>
      </c>
      <c r="I1609" s="5">
        <f>VLOOKUP(CONCATENATE($F1609," ",$G1609),AllocFactorMatrix,(I$4+1),FALSE)*$E1612</f>
        <v>9687.0416204085905</v>
      </c>
      <c r="J1609" s="5">
        <f>VLOOKUP(CONCATENATE($F1609," ",$G1609),AllocFactorMatrix,(J$4+1),FALSE)*$E1612</f>
        <v>1953.3403800211929</v>
      </c>
      <c r="K1609" s="5">
        <f>VLOOKUP(CONCATENATE($F1609," ",$G1609),AllocFactorMatrix,(K$4+1),FALSE)*$E1612</f>
        <v>0</v>
      </c>
      <c r="L1609" s="5">
        <f>VLOOKUP(CONCATENATE($F1609," ",$G1609),AllocFactorMatrix,(L$4+1),FALSE)*$E1612</f>
        <v>0</v>
      </c>
      <c r="M1609" s="5">
        <f t="shared" si="754"/>
        <v>1953.3403800211929</v>
      </c>
      <c r="N1609" s="5">
        <f>VLOOKUP(CONCATENATE($F1609," ",$G1609),AllocFactorMatrix,(N$4+1),FALSE)*$E1612</f>
        <v>976.34882675600352</v>
      </c>
      <c r="O1609" s="5">
        <f>VLOOKUP(CONCATENATE($F1609," ",$G1609),AllocFactorMatrix,(O$4+1),FALSE)*$E1612</f>
        <v>0</v>
      </c>
      <c r="P1609" s="5">
        <f>VLOOKUP(CONCATENATE($F1609," ",$G1609),AllocFactorMatrix,(P$4+1),FALSE)*$E1612</f>
        <v>0</v>
      </c>
      <c r="Q1609" s="51">
        <f>VLOOKUP(CONCATENATE($F1609," ",$G1609),AllocFactorMatrix,(Q$4+1),FALSE)*$E1612</f>
        <v>0</v>
      </c>
      <c r="R1609" s="5">
        <f t="shared" si="756"/>
        <v>976.34882675600352</v>
      </c>
      <c r="S1609" s="5">
        <f>VLOOKUP(CONCATENATE($F1609," ",$G1609),AllocFactorMatrix,(S$4+1),FALSE)*$E1612</f>
        <v>36.493633117175996</v>
      </c>
      <c r="T1609" s="5">
        <f>VLOOKUP(CONCATENATE($F1609," ",$G1609),AllocFactorMatrix,(T$4+1),FALSE)*$E1612</f>
        <v>0</v>
      </c>
      <c r="U1609" s="5">
        <f>VLOOKUP(CONCATENATE($F1609," ",$G1609),AllocFactorMatrix,(U$4+1),FALSE)*$E1612</f>
        <v>0</v>
      </c>
      <c r="V1609" s="5">
        <f>VLOOKUP(CONCATENATE($F1609," ",$G1609),AllocFactorMatrix,(V$4+1),FALSE)*$E1612</f>
        <v>0</v>
      </c>
      <c r="W1609" s="5">
        <f t="shared" si="768"/>
        <v>36.493633117175996</v>
      </c>
      <c r="X1609" s="5">
        <f>VLOOKUP(CONCATENATE($F1609," ",$G1609),AllocFactorMatrix,(X$4+1),FALSE)*$E1612</f>
        <v>275.79583546388977</v>
      </c>
      <c r="Y1609" s="5">
        <f>VLOOKUP(CONCATENATE($F1609," ",$G1609),AllocFactorMatrix,(Y$4+1),FALSE)*$E1612</f>
        <v>0</v>
      </c>
      <c r="Z1609" s="5">
        <f t="shared" si="767"/>
        <v>275.79583546388977</v>
      </c>
      <c r="AA1609" s="5">
        <f>VLOOKUP(CONCATENATE($F1609," ",$G1609),AllocFactorMatrix,(AA$4+1),FALSE)*$E1612</f>
        <v>3.2608918480771094</v>
      </c>
      <c r="AB1609" s="5">
        <f>VLOOKUP(CONCATENATE($F1609," ",$G1609),AllocFactorMatrix,(AB$4+1),FALSE)*$E1612</f>
        <v>100.3693058977705</v>
      </c>
      <c r="AC1609" s="5">
        <f>VLOOKUP(CONCATENATE($F1609," ",$G1609),AllocFactorMatrix,(AC$4+1),FALSE)*$E1612</f>
        <v>20.812996665118249</v>
      </c>
    </row>
    <row r="1610" spans="4:29" hidden="1" outlineLevel="1">
      <c r="E1610" s="48"/>
      <c r="F1610" s="175" t="str">
        <f>F1612</f>
        <v>TOTUGLINES</v>
      </c>
      <c r="G1610" s="52" t="str">
        <f>$G$13</f>
        <v>ENERGY</v>
      </c>
      <c r="H1610" s="4">
        <f t="shared" si="761"/>
        <v>0</v>
      </c>
      <c r="I1610" s="5">
        <f>VLOOKUP(CONCATENATE($F1610," ",$G1610),AllocFactorMatrix,(I$4+1),FALSE)*$E1612</f>
        <v>0</v>
      </c>
      <c r="J1610" s="5">
        <f>VLOOKUP(CONCATENATE($F1610," ",$G1610),AllocFactorMatrix,(J$4+1),FALSE)*$E1612</f>
        <v>0</v>
      </c>
      <c r="K1610" s="5">
        <f>VLOOKUP(CONCATENATE($F1610," ",$G1610),AllocFactorMatrix,(K$4+1),FALSE)*$E1612</f>
        <v>0</v>
      </c>
      <c r="L1610" s="5">
        <f>VLOOKUP(CONCATENATE($F1610," ",$G1610),AllocFactorMatrix,(L$4+1),FALSE)*$E1612</f>
        <v>0</v>
      </c>
      <c r="M1610" s="5">
        <f t="shared" si="754"/>
        <v>0</v>
      </c>
      <c r="N1610" s="5">
        <f>VLOOKUP(CONCATENATE($F1610," ",$G1610),AllocFactorMatrix,(N$4+1),FALSE)*$E1612</f>
        <v>0</v>
      </c>
      <c r="O1610" s="5">
        <f>VLOOKUP(CONCATENATE($F1610," ",$G1610),AllocFactorMatrix,(O$4+1),FALSE)*$E1612</f>
        <v>0</v>
      </c>
      <c r="P1610" s="5">
        <f>VLOOKUP(CONCATENATE($F1610," ",$G1610),AllocFactorMatrix,(P$4+1),FALSE)*$E1612</f>
        <v>0</v>
      </c>
      <c r="Q1610" s="51">
        <f>VLOOKUP(CONCATENATE($F1610," ",$G1610),AllocFactorMatrix,(Q$4+1),FALSE)*$E1612</f>
        <v>0</v>
      </c>
      <c r="R1610" s="5">
        <f t="shared" si="756"/>
        <v>0</v>
      </c>
      <c r="S1610" s="5">
        <f>VLOOKUP(CONCATENATE($F1610," ",$G1610),AllocFactorMatrix,(S$4+1),FALSE)*$E1612</f>
        <v>0</v>
      </c>
      <c r="T1610" s="5">
        <f>VLOOKUP(CONCATENATE($F1610," ",$G1610),AllocFactorMatrix,(T$4+1),FALSE)*$E1612</f>
        <v>0</v>
      </c>
      <c r="U1610" s="5">
        <f>VLOOKUP(CONCATENATE($F1610," ",$G1610),AllocFactorMatrix,(U$4+1),FALSE)*$E1612</f>
        <v>0</v>
      </c>
      <c r="V1610" s="5">
        <f>VLOOKUP(CONCATENATE($F1610," ",$G1610),AllocFactorMatrix,(V$4+1),FALSE)*$E1612</f>
        <v>0</v>
      </c>
      <c r="W1610" s="5">
        <f t="shared" si="768"/>
        <v>0</v>
      </c>
      <c r="X1610" s="5">
        <f>VLOOKUP(CONCATENATE($F1610," ",$G1610),AllocFactorMatrix,(X$4+1),FALSE)*$E1612</f>
        <v>0</v>
      </c>
      <c r="Y1610" s="5">
        <f>VLOOKUP(CONCATENATE($F1610," ",$G1610),AllocFactorMatrix,(Y$4+1),FALSE)*$E1612</f>
        <v>0</v>
      </c>
      <c r="Z1610" s="5">
        <f t="shared" si="767"/>
        <v>0</v>
      </c>
      <c r="AA1610" s="5">
        <f>VLOOKUP(CONCATENATE($F1610," ",$G1610),AllocFactorMatrix,(AA$4+1),FALSE)*$E1612</f>
        <v>0</v>
      </c>
      <c r="AB1610" s="5">
        <f>VLOOKUP(CONCATENATE($F1610," ",$G1610),AllocFactorMatrix,(AB$4+1),FALSE)*$E1612</f>
        <v>0</v>
      </c>
      <c r="AC1610" s="5">
        <f>VLOOKUP(CONCATENATE($F1610," ",$G1610),AllocFactorMatrix,(AC$4+1),FALSE)*$E1612</f>
        <v>0</v>
      </c>
    </row>
    <row r="1611" spans="4:29" hidden="1" outlineLevel="1">
      <c r="E1611" s="48"/>
      <c r="F1611" s="175" t="str">
        <f>F1612</f>
        <v>TOTUGLINES</v>
      </c>
      <c r="G1611" s="52" t="str">
        <f>$G$14</f>
        <v>CUSTOMER</v>
      </c>
      <c r="H1611" s="4">
        <f t="shared" si="761"/>
        <v>0</v>
      </c>
      <c r="I1611" s="5">
        <f>VLOOKUP(CONCATENATE($F1611," ",$G1611),AllocFactorMatrix,(I$4+1),FALSE)*$E1612</f>
        <v>0</v>
      </c>
      <c r="J1611" s="5">
        <f>VLOOKUP(CONCATENATE($F1611," ",$G1611),AllocFactorMatrix,(J$4+1),FALSE)*$E1612</f>
        <v>0</v>
      </c>
      <c r="K1611" s="5">
        <f>VLOOKUP(CONCATENATE($F1611," ",$G1611),AllocFactorMatrix,(K$4+1),FALSE)*$E1612</f>
        <v>0</v>
      </c>
      <c r="L1611" s="5">
        <f>VLOOKUP(CONCATENATE($F1611," ",$G1611),AllocFactorMatrix,(L$4+1),FALSE)*$E1612</f>
        <v>0</v>
      </c>
      <c r="M1611" s="5">
        <f t="shared" si="754"/>
        <v>0</v>
      </c>
      <c r="N1611" s="5">
        <f>VLOOKUP(CONCATENATE($F1611," ",$G1611),AllocFactorMatrix,(N$4+1),FALSE)*$E1612</f>
        <v>0</v>
      </c>
      <c r="O1611" s="5">
        <f>VLOOKUP(CONCATENATE($F1611," ",$G1611),AllocFactorMatrix,(O$4+1),FALSE)*$E1612</f>
        <v>0</v>
      </c>
      <c r="P1611" s="5">
        <f>VLOOKUP(CONCATENATE($F1611," ",$G1611),AllocFactorMatrix,(P$4+1),FALSE)*$E1612</f>
        <v>0</v>
      </c>
      <c r="Q1611" s="51">
        <f>VLOOKUP(CONCATENATE($F1611," ",$G1611),AllocFactorMatrix,(Q$4+1),FALSE)*$E1612</f>
        <v>0</v>
      </c>
      <c r="R1611" s="5">
        <f t="shared" si="756"/>
        <v>0</v>
      </c>
      <c r="S1611" s="5">
        <f>VLOOKUP(CONCATENATE($F1611," ",$G1611),AllocFactorMatrix,(S$4+1),FALSE)*$E1612</f>
        <v>0</v>
      </c>
      <c r="T1611" s="5">
        <f>VLOOKUP(CONCATENATE($F1611," ",$G1611),AllocFactorMatrix,(T$4+1),FALSE)*$E1612</f>
        <v>0</v>
      </c>
      <c r="U1611" s="5">
        <f>VLOOKUP(CONCATENATE($F1611," ",$G1611),AllocFactorMatrix,(U$4+1),FALSE)*$E1612</f>
        <v>0</v>
      </c>
      <c r="V1611" s="5">
        <f>VLOOKUP(CONCATENATE($F1611," ",$G1611),AllocFactorMatrix,(V$4+1),FALSE)*$E1612</f>
        <v>0</v>
      </c>
      <c r="W1611" s="5">
        <f t="shared" si="768"/>
        <v>0</v>
      </c>
      <c r="X1611" s="5">
        <f>VLOOKUP(CONCATENATE($F1611," ",$G1611),AllocFactorMatrix,(X$4+1),FALSE)*$E1612</f>
        <v>0</v>
      </c>
      <c r="Y1611" s="5">
        <f>VLOOKUP(CONCATENATE($F1611," ",$G1611),AllocFactorMatrix,(Y$4+1),FALSE)*$E1612</f>
        <v>0</v>
      </c>
      <c r="Z1611" s="5">
        <f t="shared" si="767"/>
        <v>0</v>
      </c>
      <c r="AA1611" s="5">
        <f>VLOOKUP(CONCATENATE($F1611," ",$G1611),AllocFactorMatrix,(AA$4+1),FALSE)*$E1612</f>
        <v>0</v>
      </c>
      <c r="AB1611" s="5">
        <f>VLOOKUP(CONCATENATE($F1611," ",$G1611),AllocFactorMatrix,(AB$4+1),FALSE)*$E1612</f>
        <v>0</v>
      </c>
      <c r="AC1611" s="5">
        <f>VLOOKUP(CONCATENATE($F1611," ",$G1611),AllocFactorMatrix,(AC$4+1),FALSE)*$E1612</f>
        <v>0</v>
      </c>
    </row>
    <row r="1612" spans="4:29" collapsed="1">
      <c r="D1612" s="52" t="s">
        <v>148</v>
      </c>
      <c r="E1612" s="58">
        <v>71712</v>
      </c>
      <c r="F1612" s="93" t="s">
        <v>67</v>
      </c>
      <c r="G1612" s="52" t="str">
        <f>$G$15</f>
        <v>TOTAL</v>
      </c>
      <c r="H1612" s="4">
        <f t="shared" si="761"/>
        <v>71711.999999999985</v>
      </c>
      <c r="I1612" s="5">
        <f>VLOOKUP(CONCATENATE($F1612," ",$G1612),AllocFactorMatrix,(I$4+1),FALSE)*$E1612</f>
        <v>48097.065926028052</v>
      </c>
      <c r="J1612" s="5">
        <f>VLOOKUP(CONCATENATE($F1612," ",$G1612),AllocFactorMatrix,(J$4+1),FALSE)*$E1612</f>
        <v>10942.768561620631</v>
      </c>
      <c r="K1612" s="5">
        <f>VLOOKUP(CONCATENATE($F1612," ",$G1612),AllocFactorMatrix,(K$4+1),FALSE)*$E1612</f>
        <v>125.5620933268671</v>
      </c>
      <c r="L1612" s="5">
        <f>VLOOKUP(CONCATENATE($F1612," ",$G1612),AllocFactorMatrix,(L$4+1),FALSE)*$E1612</f>
        <v>0</v>
      </c>
      <c r="M1612" s="5">
        <f t="shared" si="754"/>
        <v>11068.330654947498</v>
      </c>
      <c r="N1612" s="5">
        <f>VLOOKUP(CONCATENATE($F1612," ",$G1612),AllocFactorMatrix,(N$4+1),FALSE)*$E1612</f>
        <v>6194.8882306438145</v>
      </c>
      <c r="O1612" s="5">
        <f>VLOOKUP(CONCATENATE($F1612," ",$G1612),AllocFactorMatrix,(O$4+1),FALSE)*$E1612</f>
        <v>937.6629391764194</v>
      </c>
      <c r="P1612" s="5">
        <f>VLOOKUP(CONCATENATE($F1612," ",$G1612),AllocFactorMatrix,(P$4+1),FALSE)*$E1612</f>
        <v>0</v>
      </c>
      <c r="Q1612" s="51">
        <f>VLOOKUP(CONCATENATE($F1612," ",$G1612),AllocFactorMatrix,(Q$4+1),FALSE)*$E1612</f>
        <v>0</v>
      </c>
      <c r="R1612" s="5">
        <f t="shared" si="756"/>
        <v>7132.5511698202336</v>
      </c>
      <c r="S1612" s="5">
        <f>VLOOKUP(CONCATENATE($F1612," ",$G1612),AllocFactorMatrix,(S$4+1),FALSE)*$E1612</f>
        <v>272.45906182135877</v>
      </c>
      <c r="T1612" s="5">
        <f>VLOOKUP(CONCATENATE($F1612," ",$G1612),AllocFactorMatrix,(T$4+1),FALSE)*$E1612</f>
        <v>3262.8975768755245</v>
      </c>
      <c r="U1612" s="5">
        <f>VLOOKUP(CONCATENATE($F1612," ",$G1612),AllocFactorMatrix,(U$4+1),FALSE)*$E1612</f>
        <v>0</v>
      </c>
      <c r="V1612" s="5">
        <f>VLOOKUP(CONCATENATE($F1612," ",$G1612),AllocFactorMatrix,(V$4+1),FALSE)*$E1612</f>
        <v>0</v>
      </c>
      <c r="W1612" s="5">
        <f t="shared" si="768"/>
        <v>3535.3566386968832</v>
      </c>
      <c r="X1612" s="5">
        <f>VLOOKUP(CONCATENATE($F1612," ",$G1612),AllocFactorMatrix,(X$4+1),FALSE)*$E1612</f>
        <v>1706.6762191770233</v>
      </c>
      <c r="Y1612" s="5">
        <f>VLOOKUP(CONCATENATE($F1612," ",$G1612),AllocFactorMatrix,(Y$4+1),FALSE)*$E1612</f>
        <v>28.720025813294995</v>
      </c>
      <c r="Z1612" s="5">
        <f t="shared" si="767"/>
        <v>1735.3962449903183</v>
      </c>
      <c r="AA1612" s="5">
        <f>VLOOKUP(CONCATENATE($F1612," ",$G1612),AllocFactorMatrix,(AA$4+1),FALSE)*$E1612</f>
        <v>22.117062954131587</v>
      </c>
      <c r="AB1612" s="5">
        <f>VLOOKUP(CONCATENATE($F1612," ",$G1612),AllocFactorMatrix,(AB$4+1),FALSE)*$E1612</f>
        <v>100.3693058977705</v>
      </c>
      <c r="AC1612" s="5">
        <f>VLOOKUP(CONCATENATE($F1612," ",$G1612),AllocFactorMatrix,(AC$4+1),FALSE)*$E1612</f>
        <v>20.812996665118249</v>
      </c>
    </row>
    <row r="1613" spans="4:29" hidden="1" outlineLevel="1">
      <c r="E1613" s="48"/>
      <c r="F1613" s="175" t="str">
        <f>F1620</f>
        <v>DIST_TRANSF</v>
      </c>
      <c r="G1613" s="52" t="str">
        <f>$G$8</f>
        <v>PRODUCTION</v>
      </c>
      <c r="H1613" s="4">
        <f t="shared" si="761"/>
        <v>0</v>
      </c>
      <c r="I1613" s="5">
        <f>VLOOKUP(CONCATENATE($F1613," ",$G1613),AllocFactorMatrix,(I$4+1),FALSE)*$E1620</f>
        <v>0</v>
      </c>
      <c r="J1613" s="5">
        <f>VLOOKUP(CONCATENATE($F1613," ",$G1613),AllocFactorMatrix,(J$4+1),FALSE)*$E1620</f>
        <v>0</v>
      </c>
      <c r="K1613" s="5">
        <f>VLOOKUP(CONCATENATE($F1613," ",$G1613),AllocFactorMatrix,(K$4+1),FALSE)*$E1620</f>
        <v>0</v>
      </c>
      <c r="L1613" s="5">
        <f>VLOOKUP(CONCATENATE($F1613," ",$G1613),AllocFactorMatrix,(L$4+1),FALSE)*$E1620</f>
        <v>0</v>
      </c>
      <c r="M1613" s="5">
        <f t="shared" si="754"/>
        <v>0</v>
      </c>
      <c r="N1613" s="5">
        <f>VLOOKUP(CONCATENATE($F1613," ",$G1613),AllocFactorMatrix,(N$4+1),FALSE)*$E1620</f>
        <v>0</v>
      </c>
      <c r="O1613" s="5">
        <f>VLOOKUP(CONCATENATE($F1613," ",$G1613),AllocFactorMatrix,(O$4+1),FALSE)*$E1620</f>
        <v>0</v>
      </c>
      <c r="P1613" s="5">
        <f>VLOOKUP(CONCATENATE($F1613," ",$G1613),AllocFactorMatrix,(P$4+1),FALSE)*$E1620</f>
        <v>0</v>
      </c>
      <c r="Q1613" s="51">
        <f>VLOOKUP(CONCATENATE($F1613," ",$G1613),AllocFactorMatrix,(Q$4+1),FALSE)*$E1620</f>
        <v>0</v>
      </c>
      <c r="R1613" s="5">
        <f t="shared" si="756"/>
        <v>0</v>
      </c>
      <c r="S1613" s="5">
        <f>VLOOKUP(CONCATENATE($F1613," ",$G1613),AllocFactorMatrix,(S$4+1),FALSE)*$E1620</f>
        <v>0</v>
      </c>
      <c r="T1613" s="5">
        <f>VLOOKUP(CONCATENATE($F1613," ",$G1613),AllocFactorMatrix,(T$4+1),FALSE)*$E1620</f>
        <v>0</v>
      </c>
      <c r="U1613" s="5">
        <f>VLOOKUP(CONCATENATE($F1613," ",$G1613),AllocFactorMatrix,(U$4+1),FALSE)*$E1620</f>
        <v>0</v>
      </c>
      <c r="V1613" s="5">
        <f>VLOOKUP(CONCATENATE($F1613," ",$G1613),AllocFactorMatrix,(V$4+1),FALSE)*$E1620</f>
        <v>0</v>
      </c>
      <c r="W1613" s="5">
        <f>SUBTOTAL(9,S1613:V1613)</f>
        <v>0</v>
      </c>
      <c r="X1613" s="5">
        <f>VLOOKUP(CONCATENATE($F1613," ",$G1613),AllocFactorMatrix,(X$4+1),FALSE)*$E1620</f>
        <v>0</v>
      </c>
      <c r="Y1613" s="5">
        <f>VLOOKUP(CONCATENATE($F1613," ",$G1613),AllocFactorMatrix,(Y$4+1),FALSE)*$E1620</f>
        <v>0</v>
      </c>
      <c r="Z1613" s="5">
        <f t="shared" si="767"/>
        <v>0</v>
      </c>
      <c r="AA1613" s="5">
        <f>VLOOKUP(CONCATENATE($F1613," ",$G1613),AllocFactorMatrix,(AA$4+1),FALSE)*$E1620</f>
        <v>0</v>
      </c>
      <c r="AB1613" s="5">
        <f>VLOOKUP(CONCATENATE($F1613," ",$G1613),AllocFactorMatrix,(AB$4+1),FALSE)*$E1620</f>
        <v>0</v>
      </c>
      <c r="AC1613" s="5">
        <f>VLOOKUP(CONCATENATE($F1613," ",$G1613),AllocFactorMatrix,(AC$4+1),FALSE)*$E1620</f>
        <v>0</v>
      </c>
    </row>
    <row r="1614" spans="4:29" hidden="1" outlineLevel="1">
      <c r="E1614" s="48"/>
      <c r="F1614" s="175" t="str">
        <f>F1620</f>
        <v>DIST_TRANSF</v>
      </c>
      <c r="G1614" s="52" t="str">
        <f>$G$9</f>
        <v>BULKTRAN</v>
      </c>
      <c r="H1614" s="4">
        <f t="shared" si="761"/>
        <v>0</v>
      </c>
      <c r="I1614" s="5">
        <f>VLOOKUP(CONCATENATE($F1614," ",$G1614),AllocFactorMatrix,(I$4+1),FALSE)*$E1620</f>
        <v>0</v>
      </c>
      <c r="J1614" s="5">
        <f>VLOOKUP(CONCATENATE($F1614," ",$G1614),AllocFactorMatrix,(J$4+1),FALSE)*$E1620</f>
        <v>0</v>
      </c>
      <c r="K1614" s="5">
        <f>VLOOKUP(CONCATENATE($F1614," ",$G1614),AllocFactorMatrix,(K$4+1),FALSE)*$E1620</f>
        <v>0</v>
      </c>
      <c r="L1614" s="5">
        <f>VLOOKUP(CONCATENATE($F1614," ",$G1614),AllocFactorMatrix,(L$4+1),FALSE)*$E1620</f>
        <v>0</v>
      </c>
      <c r="M1614" s="5">
        <f t="shared" si="754"/>
        <v>0</v>
      </c>
      <c r="N1614" s="5">
        <f>VLOOKUP(CONCATENATE($F1614," ",$G1614),AllocFactorMatrix,(N$4+1),FALSE)*$E1620</f>
        <v>0</v>
      </c>
      <c r="O1614" s="5">
        <f>VLOOKUP(CONCATENATE($F1614," ",$G1614),AllocFactorMatrix,(O$4+1),FALSE)*$E1620</f>
        <v>0</v>
      </c>
      <c r="P1614" s="5">
        <f>VLOOKUP(CONCATENATE($F1614," ",$G1614),AllocFactorMatrix,(P$4+1),FALSE)*$E1620</f>
        <v>0</v>
      </c>
      <c r="Q1614" s="51">
        <f>VLOOKUP(CONCATENATE($F1614," ",$G1614),AllocFactorMatrix,(Q$4+1),FALSE)*$E1620</f>
        <v>0</v>
      </c>
      <c r="R1614" s="5">
        <f t="shared" si="756"/>
        <v>0</v>
      </c>
      <c r="S1614" s="5">
        <f>VLOOKUP(CONCATENATE($F1614," ",$G1614),AllocFactorMatrix,(S$4+1),FALSE)*$E1620</f>
        <v>0</v>
      </c>
      <c r="T1614" s="5">
        <f>VLOOKUP(CONCATENATE($F1614," ",$G1614),AllocFactorMatrix,(T$4+1),FALSE)*$E1620</f>
        <v>0</v>
      </c>
      <c r="U1614" s="5">
        <f>VLOOKUP(CONCATENATE($F1614," ",$G1614),AllocFactorMatrix,(U$4+1),FALSE)*$E1620</f>
        <v>0</v>
      </c>
      <c r="V1614" s="5">
        <f>VLOOKUP(CONCATENATE($F1614," ",$G1614),AllocFactorMatrix,(V$4+1),FALSE)*$E1620</f>
        <v>0</v>
      </c>
      <c r="W1614" s="5">
        <f t="shared" ref="W1614:W1620" si="769">SUBTOTAL(9,S1614:V1614)</f>
        <v>0</v>
      </c>
      <c r="X1614" s="5">
        <f>VLOOKUP(CONCATENATE($F1614," ",$G1614),AllocFactorMatrix,(X$4+1),FALSE)*$E1620</f>
        <v>0</v>
      </c>
      <c r="Y1614" s="5">
        <f>VLOOKUP(CONCATENATE($F1614," ",$G1614),AllocFactorMatrix,(Y$4+1),FALSE)*$E1620</f>
        <v>0</v>
      </c>
      <c r="Z1614" s="5">
        <f t="shared" si="767"/>
        <v>0</v>
      </c>
      <c r="AA1614" s="5">
        <f>VLOOKUP(CONCATENATE($F1614," ",$G1614),AllocFactorMatrix,(AA$4+1),FALSE)*$E1620</f>
        <v>0</v>
      </c>
      <c r="AB1614" s="5">
        <f>VLOOKUP(CONCATENATE($F1614," ",$G1614),AllocFactorMatrix,(AB$4+1),FALSE)*$E1620</f>
        <v>0</v>
      </c>
      <c r="AC1614" s="5">
        <f>VLOOKUP(CONCATENATE($F1614," ",$G1614),AllocFactorMatrix,(AC$4+1),FALSE)*$E1620</f>
        <v>0</v>
      </c>
    </row>
    <row r="1615" spans="4:29" hidden="1" outlineLevel="1">
      <c r="E1615" s="48"/>
      <c r="F1615" s="175" t="str">
        <f>F1620</f>
        <v>DIST_TRANSF</v>
      </c>
      <c r="G1615" s="52" t="str">
        <f>$G$10</f>
        <v>SUBTRAN</v>
      </c>
      <c r="H1615" s="4">
        <f t="shared" si="761"/>
        <v>0</v>
      </c>
      <c r="I1615" s="5">
        <f>VLOOKUP(CONCATENATE($F1615," ",$G1615),AllocFactorMatrix,(I$4+1),FALSE)*$E1620</f>
        <v>0</v>
      </c>
      <c r="J1615" s="5">
        <f>VLOOKUP(CONCATENATE($F1615," ",$G1615),AllocFactorMatrix,(J$4+1),FALSE)*$E1620</f>
        <v>0</v>
      </c>
      <c r="K1615" s="5">
        <f>VLOOKUP(CONCATENATE($F1615," ",$G1615),AllocFactorMatrix,(K$4+1),FALSE)*$E1620</f>
        <v>0</v>
      </c>
      <c r="L1615" s="5">
        <f>VLOOKUP(CONCATENATE($F1615," ",$G1615),AllocFactorMatrix,(L$4+1),FALSE)*$E1620</f>
        <v>0</v>
      </c>
      <c r="M1615" s="5">
        <f t="shared" si="754"/>
        <v>0</v>
      </c>
      <c r="N1615" s="5">
        <f>VLOOKUP(CONCATENATE($F1615," ",$G1615),AllocFactorMatrix,(N$4+1),FALSE)*$E1620</f>
        <v>0</v>
      </c>
      <c r="O1615" s="5">
        <f>VLOOKUP(CONCATENATE($F1615," ",$G1615),AllocFactorMatrix,(O$4+1),FALSE)*$E1620</f>
        <v>0</v>
      </c>
      <c r="P1615" s="5">
        <f>VLOOKUP(CONCATENATE($F1615," ",$G1615),AllocFactorMatrix,(P$4+1),FALSE)*$E1620</f>
        <v>0</v>
      </c>
      <c r="Q1615" s="51">
        <f>VLOOKUP(CONCATENATE($F1615," ",$G1615),AllocFactorMatrix,(Q$4+1),FALSE)*$E1620</f>
        <v>0</v>
      </c>
      <c r="R1615" s="5">
        <f t="shared" si="756"/>
        <v>0</v>
      </c>
      <c r="S1615" s="5">
        <f>VLOOKUP(CONCATENATE($F1615," ",$G1615),AllocFactorMatrix,(S$4+1),FALSE)*$E1620</f>
        <v>0</v>
      </c>
      <c r="T1615" s="5">
        <f>VLOOKUP(CONCATENATE($F1615," ",$G1615),AllocFactorMatrix,(T$4+1),FALSE)*$E1620</f>
        <v>0</v>
      </c>
      <c r="U1615" s="5">
        <f>VLOOKUP(CONCATENATE($F1615," ",$G1615),AllocFactorMatrix,(U$4+1),FALSE)*$E1620</f>
        <v>0</v>
      </c>
      <c r="V1615" s="5">
        <f>VLOOKUP(CONCATENATE($F1615," ",$G1615),AllocFactorMatrix,(V$4+1),FALSE)*$E1620</f>
        <v>0</v>
      </c>
      <c r="W1615" s="5">
        <f t="shared" si="769"/>
        <v>0</v>
      </c>
      <c r="X1615" s="5">
        <f>VLOOKUP(CONCATENATE($F1615," ",$G1615),AllocFactorMatrix,(X$4+1),FALSE)*$E1620</f>
        <v>0</v>
      </c>
      <c r="Y1615" s="5">
        <f>VLOOKUP(CONCATENATE($F1615," ",$G1615),AllocFactorMatrix,(Y$4+1),FALSE)*$E1620</f>
        <v>0</v>
      </c>
      <c r="Z1615" s="5">
        <f t="shared" si="767"/>
        <v>0</v>
      </c>
      <c r="AA1615" s="5">
        <f>VLOOKUP(CONCATENATE($F1615," ",$G1615),AllocFactorMatrix,(AA$4+1),FALSE)*$E1620</f>
        <v>0</v>
      </c>
      <c r="AB1615" s="5">
        <f>VLOOKUP(CONCATENATE($F1615," ",$G1615),AllocFactorMatrix,(AB$4+1),FALSE)*$E1620</f>
        <v>0</v>
      </c>
      <c r="AC1615" s="5">
        <f>VLOOKUP(CONCATENATE($F1615," ",$G1615),AllocFactorMatrix,(AC$4+1),FALSE)*$E1620</f>
        <v>0</v>
      </c>
    </row>
    <row r="1616" spans="4:29" hidden="1" outlineLevel="1">
      <c r="E1616" s="48"/>
      <c r="F1616" s="175" t="str">
        <f>F1620</f>
        <v>DIST_TRANSF</v>
      </c>
      <c r="G1616" s="52" t="str">
        <f>$G$11</f>
        <v>DISTPRI</v>
      </c>
      <c r="H1616" s="4">
        <f t="shared" si="761"/>
        <v>14441.004794307832</v>
      </c>
      <c r="I1616" s="5">
        <f>VLOOKUP(CONCATENATE($F1616," ",$G1616),AllocFactorMatrix,(I$4+1),FALSE)*$E1620</f>
        <v>9456.0720084458899</v>
      </c>
      <c r="J1616" s="5">
        <f>VLOOKUP(CONCATENATE($F1616," ",$G1616),AllocFactorMatrix,(J$4+1),FALSE)*$E1620</f>
        <v>2213.0858216489264</v>
      </c>
      <c r="K1616" s="5">
        <f>VLOOKUP(CONCATENATE($F1616," ",$G1616),AllocFactorMatrix,(K$4+1),FALSE)*$E1620</f>
        <v>30.91183141626783</v>
      </c>
      <c r="L1616" s="5">
        <f>VLOOKUP(CONCATENATE($F1616," ",$G1616),AllocFactorMatrix,(L$4+1),FALSE)*$E1620</f>
        <v>0</v>
      </c>
      <c r="M1616" s="5">
        <f t="shared" si="754"/>
        <v>2243.9976530651943</v>
      </c>
      <c r="N1616" s="5">
        <f>VLOOKUP(CONCATENATE($F1616," ",$G1616),AllocFactorMatrix,(N$4+1),FALSE)*$E1620</f>
        <v>1284.739733290299</v>
      </c>
      <c r="O1616" s="5">
        <f>VLOOKUP(CONCATENATE($F1616," ",$G1616),AllocFactorMatrix,(O$4+1),FALSE)*$E1620</f>
        <v>230.84099614084442</v>
      </c>
      <c r="P1616" s="5">
        <f>VLOOKUP(CONCATENATE($F1616," ",$G1616),AllocFactorMatrix,(P$4+1),FALSE)*$E1620</f>
        <v>0</v>
      </c>
      <c r="Q1616" s="51">
        <f>VLOOKUP(CONCATENATE($F1616," ",$G1616),AllocFactorMatrix,(Q$4+1),FALSE)*$E1620</f>
        <v>0</v>
      </c>
      <c r="R1616" s="5">
        <f t="shared" si="756"/>
        <v>1515.5807294311435</v>
      </c>
      <c r="S1616" s="5">
        <f>VLOOKUP(CONCATENATE($F1616," ",$G1616),AllocFactorMatrix,(S$4+1),FALSE)*$E1620</f>
        <v>58.09176447212279</v>
      </c>
      <c r="T1616" s="5">
        <f>VLOOKUP(CONCATENATE($F1616," ",$G1616),AllocFactorMatrix,(T$4+1),FALSE)*$E1620</f>
        <v>803.284949720913</v>
      </c>
      <c r="U1616" s="5">
        <f>VLOOKUP(CONCATENATE($F1616," ",$G1616),AllocFactorMatrix,(U$4+1),FALSE)*$E1620</f>
        <v>0</v>
      </c>
      <c r="V1616" s="5">
        <f>VLOOKUP(CONCATENATE($F1616," ",$G1616),AllocFactorMatrix,(V$4+1),FALSE)*$E1620</f>
        <v>0</v>
      </c>
      <c r="W1616" s="5">
        <f t="shared" si="769"/>
        <v>861.37671419303581</v>
      </c>
      <c r="X1616" s="5">
        <f>VLOOKUP(CONCATENATE($F1616," ",$G1616),AllocFactorMatrix,(X$4+1),FALSE)*$E1620</f>
        <v>352.26501905349068</v>
      </c>
      <c r="Y1616" s="5">
        <f>VLOOKUP(CONCATENATE($F1616," ",$G1616),AllocFactorMatrix,(Y$4+1),FALSE)*$E1620</f>
        <v>7.0705144577377874</v>
      </c>
      <c r="Z1616" s="5">
        <f t="shared" si="767"/>
        <v>359.33553351122845</v>
      </c>
      <c r="AA1616" s="5">
        <f>VLOOKUP(CONCATENATE($F1616," ",$G1616),AllocFactorMatrix,(AA$4+1),FALSE)*$E1620</f>
        <v>4.6421556613371253</v>
      </c>
      <c r="AB1616" s="5">
        <f>VLOOKUP(CONCATENATE($F1616," ",$G1616),AllocFactorMatrix,(AB$4+1),FALSE)*$E1620</f>
        <v>0</v>
      </c>
      <c r="AC1616" s="5">
        <f>VLOOKUP(CONCATENATE($F1616," ",$G1616),AllocFactorMatrix,(AC$4+1),FALSE)*$E1620</f>
        <v>0</v>
      </c>
    </row>
    <row r="1617" spans="4:29" hidden="1" outlineLevel="1">
      <c r="E1617" s="48"/>
      <c r="F1617" s="175" t="str">
        <f>F1620</f>
        <v>DIST_TRANSF</v>
      </c>
      <c r="G1617" s="52" t="str">
        <f>$G$12</f>
        <v>DISTSEC</v>
      </c>
      <c r="H1617" s="4">
        <f t="shared" si="761"/>
        <v>55581.99520569219</v>
      </c>
      <c r="I1617" s="5">
        <f>VLOOKUP(CONCATENATE($F1617," ",$G1617),AllocFactorMatrix,(I$4+1),FALSE)*$E1620</f>
        <v>41247.681223303931</v>
      </c>
      <c r="J1617" s="5">
        <f>VLOOKUP(CONCATENATE($F1617," ",$G1617),AllocFactorMatrix,(J$4+1),FALSE)*$E1620</f>
        <v>8317.3753631837008</v>
      </c>
      <c r="K1617" s="5">
        <f>VLOOKUP(CONCATENATE($F1617," ",$G1617),AllocFactorMatrix,(K$4+1),FALSE)*$E1620</f>
        <v>0</v>
      </c>
      <c r="L1617" s="5">
        <f>VLOOKUP(CONCATENATE($F1617," ",$G1617),AllocFactorMatrix,(L$4+1),FALSE)*$E1620</f>
        <v>0</v>
      </c>
      <c r="M1617" s="5">
        <f t="shared" si="754"/>
        <v>8317.3753631837008</v>
      </c>
      <c r="N1617" s="5">
        <f>VLOOKUP(CONCATENATE($F1617," ",$G1617),AllocFactorMatrix,(N$4+1),FALSE)*$E1620</f>
        <v>4157.31930829464</v>
      </c>
      <c r="O1617" s="5">
        <f>VLOOKUP(CONCATENATE($F1617," ",$G1617),AllocFactorMatrix,(O$4+1),FALSE)*$E1620</f>
        <v>0</v>
      </c>
      <c r="P1617" s="5">
        <f>VLOOKUP(CONCATENATE($F1617," ",$G1617),AllocFactorMatrix,(P$4+1),FALSE)*$E1620</f>
        <v>0</v>
      </c>
      <c r="Q1617" s="51">
        <f>VLOOKUP(CONCATENATE($F1617," ",$G1617),AllocFactorMatrix,(Q$4+1),FALSE)*$E1620</f>
        <v>0</v>
      </c>
      <c r="R1617" s="5">
        <f t="shared" si="756"/>
        <v>4157.31930829464</v>
      </c>
      <c r="S1617" s="5">
        <f>VLOOKUP(CONCATENATE($F1617," ",$G1617),AllocFactorMatrix,(S$4+1),FALSE)*$E1620</f>
        <v>155.39086178035765</v>
      </c>
      <c r="T1617" s="5">
        <f>VLOOKUP(CONCATENATE($F1617," ",$G1617),AllocFactorMatrix,(T$4+1),FALSE)*$E1620</f>
        <v>0</v>
      </c>
      <c r="U1617" s="5">
        <f>VLOOKUP(CONCATENATE($F1617," ",$G1617),AllocFactorMatrix,(U$4+1),FALSE)*$E1620</f>
        <v>0</v>
      </c>
      <c r="V1617" s="5">
        <f>VLOOKUP(CONCATENATE($F1617," ",$G1617),AllocFactorMatrix,(V$4+1),FALSE)*$E1620</f>
        <v>0</v>
      </c>
      <c r="W1617" s="5">
        <f t="shared" si="769"/>
        <v>155.39086178035765</v>
      </c>
      <c r="X1617" s="5">
        <f>VLOOKUP(CONCATENATE($F1617," ",$G1617),AllocFactorMatrix,(X$4+1),FALSE)*$E1620</f>
        <v>1174.3460129212781</v>
      </c>
      <c r="Y1617" s="5">
        <f>VLOOKUP(CONCATENATE($F1617," ",$G1617),AllocFactorMatrix,(Y$4+1),FALSE)*$E1620</f>
        <v>0</v>
      </c>
      <c r="Z1617" s="5">
        <f t="shared" si="767"/>
        <v>1174.3460129212781</v>
      </c>
      <c r="AA1617" s="5">
        <f>VLOOKUP(CONCATENATE($F1617," ",$G1617),AllocFactorMatrix,(AA$4+1),FALSE)*$E1620</f>
        <v>13.884964339348196</v>
      </c>
      <c r="AB1617" s="5">
        <f>VLOOKUP(CONCATENATE($F1617," ",$G1617),AllocFactorMatrix,(AB$4+1),FALSE)*$E1620</f>
        <v>427.37517773779268</v>
      </c>
      <c r="AC1617" s="5">
        <f>VLOOKUP(CONCATENATE($F1617," ",$G1617),AllocFactorMatrix,(AC$4+1),FALSE)*$E1620</f>
        <v>88.62229413114413</v>
      </c>
    </row>
    <row r="1618" spans="4:29" hidden="1" outlineLevel="1">
      <c r="E1618" s="48"/>
      <c r="F1618" s="175" t="str">
        <f>F1620</f>
        <v>DIST_TRANSF</v>
      </c>
      <c r="G1618" s="52" t="str">
        <f>$G$13</f>
        <v>ENERGY</v>
      </c>
      <c r="H1618" s="4">
        <f t="shared" si="761"/>
        <v>0</v>
      </c>
      <c r="I1618" s="5">
        <f>VLOOKUP(CONCATENATE($F1618," ",$G1618),AllocFactorMatrix,(I$4+1),FALSE)*$E1620</f>
        <v>0</v>
      </c>
      <c r="J1618" s="5">
        <f>VLOOKUP(CONCATENATE($F1618," ",$G1618),AllocFactorMatrix,(J$4+1),FALSE)*$E1620</f>
        <v>0</v>
      </c>
      <c r="K1618" s="5">
        <f>VLOOKUP(CONCATENATE($F1618," ",$G1618),AllocFactorMatrix,(K$4+1),FALSE)*$E1620</f>
        <v>0</v>
      </c>
      <c r="L1618" s="5">
        <f>VLOOKUP(CONCATENATE($F1618," ",$G1618),AllocFactorMatrix,(L$4+1),FALSE)*$E1620</f>
        <v>0</v>
      </c>
      <c r="M1618" s="5">
        <f t="shared" si="754"/>
        <v>0</v>
      </c>
      <c r="N1618" s="5">
        <f>VLOOKUP(CONCATENATE($F1618," ",$G1618),AllocFactorMatrix,(N$4+1),FALSE)*$E1620</f>
        <v>0</v>
      </c>
      <c r="O1618" s="5">
        <f>VLOOKUP(CONCATENATE($F1618," ",$G1618),AllocFactorMatrix,(O$4+1),FALSE)*$E1620</f>
        <v>0</v>
      </c>
      <c r="P1618" s="5">
        <f>VLOOKUP(CONCATENATE($F1618," ",$G1618),AllocFactorMatrix,(P$4+1),FALSE)*$E1620</f>
        <v>0</v>
      </c>
      <c r="Q1618" s="51">
        <f>VLOOKUP(CONCATENATE($F1618," ",$G1618),AllocFactorMatrix,(Q$4+1),FALSE)*$E1620</f>
        <v>0</v>
      </c>
      <c r="R1618" s="5">
        <f t="shared" si="756"/>
        <v>0</v>
      </c>
      <c r="S1618" s="5">
        <f>VLOOKUP(CONCATENATE($F1618," ",$G1618),AllocFactorMatrix,(S$4+1),FALSE)*$E1620</f>
        <v>0</v>
      </c>
      <c r="T1618" s="5">
        <f>VLOOKUP(CONCATENATE($F1618," ",$G1618),AllocFactorMatrix,(T$4+1),FALSE)*$E1620</f>
        <v>0</v>
      </c>
      <c r="U1618" s="5">
        <f>VLOOKUP(CONCATENATE($F1618," ",$G1618),AllocFactorMatrix,(U$4+1),FALSE)*$E1620</f>
        <v>0</v>
      </c>
      <c r="V1618" s="5">
        <f>VLOOKUP(CONCATENATE($F1618," ",$G1618),AllocFactorMatrix,(V$4+1),FALSE)*$E1620</f>
        <v>0</v>
      </c>
      <c r="W1618" s="5">
        <f t="shared" si="769"/>
        <v>0</v>
      </c>
      <c r="X1618" s="5">
        <f>VLOOKUP(CONCATENATE($F1618," ",$G1618),AllocFactorMatrix,(X$4+1),FALSE)*$E1620</f>
        <v>0</v>
      </c>
      <c r="Y1618" s="5">
        <f>VLOOKUP(CONCATENATE($F1618," ",$G1618),AllocFactorMatrix,(Y$4+1),FALSE)*$E1620</f>
        <v>0</v>
      </c>
      <c r="Z1618" s="5">
        <f t="shared" si="767"/>
        <v>0</v>
      </c>
      <c r="AA1618" s="5">
        <f>VLOOKUP(CONCATENATE($F1618," ",$G1618),AllocFactorMatrix,(AA$4+1),FALSE)*$E1620</f>
        <v>0</v>
      </c>
      <c r="AB1618" s="5">
        <f>VLOOKUP(CONCATENATE($F1618," ",$G1618),AllocFactorMatrix,(AB$4+1),FALSE)*$E1620</f>
        <v>0</v>
      </c>
      <c r="AC1618" s="5">
        <f>VLOOKUP(CONCATENATE($F1618," ",$G1618),AllocFactorMatrix,(AC$4+1),FALSE)*$E1620</f>
        <v>0</v>
      </c>
    </row>
    <row r="1619" spans="4:29" hidden="1" outlineLevel="1">
      <c r="E1619" s="48"/>
      <c r="F1619" s="175" t="str">
        <f>F1620</f>
        <v>DIST_TRANSF</v>
      </c>
      <c r="G1619" s="52" t="str">
        <f>$G$14</f>
        <v>CUSTOMER</v>
      </c>
      <c r="H1619" s="4">
        <f t="shared" si="761"/>
        <v>0</v>
      </c>
      <c r="I1619" s="5">
        <f>VLOOKUP(CONCATENATE($F1619," ",$G1619),AllocFactorMatrix,(I$4+1),FALSE)*$E1620</f>
        <v>0</v>
      </c>
      <c r="J1619" s="5">
        <f>VLOOKUP(CONCATENATE($F1619," ",$G1619),AllocFactorMatrix,(J$4+1),FALSE)*$E1620</f>
        <v>0</v>
      </c>
      <c r="K1619" s="5">
        <f>VLOOKUP(CONCATENATE($F1619," ",$G1619),AllocFactorMatrix,(K$4+1),FALSE)*$E1620</f>
        <v>0</v>
      </c>
      <c r="L1619" s="5">
        <f>VLOOKUP(CONCATENATE($F1619," ",$G1619),AllocFactorMatrix,(L$4+1),FALSE)*$E1620</f>
        <v>0</v>
      </c>
      <c r="M1619" s="5">
        <f t="shared" si="754"/>
        <v>0</v>
      </c>
      <c r="N1619" s="5">
        <f>VLOOKUP(CONCATENATE($F1619," ",$G1619),AllocFactorMatrix,(N$4+1),FALSE)*$E1620</f>
        <v>0</v>
      </c>
      <c r="O1619" s="5">
        <f>VLOOKUP(CONCATENATE($F1619," ",$G1619),AllocFactorMatrix,(O$4+1),FALSE)*$E1620</f>
        <v>0</v>
      </c>
      <c r="P1619" s="5">
        <f>VLOOKUP(CONCATENATE($F1619," ",$G1619),AllocFactorMatrix,(P$4+1),FALSE)*$E1620</f>
        <v>0</v>
      </c>
      <c r="Q1619" s="51">
        <f>VLOOKUP(CONCATENATE($F1619," ",$G1619),AllocFactorMatrix,(Q$4+1),FALSE)*$E1620</f>
        <v>0</v>
      </c>
      <c r="R1619" s="5">
        <f t="shared" si="756"/>
        <v>0</v>
      </c>
      <c r="S1619" s="5">
        <f>VLOOKUP(CONCATENATE($F1619," ",$G1619),AllocFactorMatrix,(S$4+1),FALSE)*$E1620</f>
        <v>0</v>
      </c>
      <c r="T1619" s="5">
        <f>VLOOKUP(CONCATENATE($F1619," ",$G1619),AllocFactorMatrix,(T$4+1),FALSE)*$E1620</f>
        <v>0</v>
      </c>
      <c r="U1619" s="5">
        <f>VLOOKUP(CONCATENATE($F1619," ",$G1619),AllocFactorMatrix,(U$4+1),FALSE)*$E1620</f>
        <v>0</v>
      </c>
      <c r="V1619" s="5">
        <f>VLOOKUP(CONCATENATE($F1619," ",$G1619),AllocFactorMatrix,(V$4+1),FALSE)*$E1620</f>
        <v>0</v>
      </c>
      <c r="W1619" s="5">
        <f t="shared" si="769"/>
        <v>0</v>
      </c>
      <c r="X1619" s="5">
        <f>VLOOKUP(CONCATENATE($F1619," ",$G1619),AllocFactorMatrix,(X$4+1),FALSE)*$E1620</f>
        <v>0</v>
      </c>
      <c r="Y1619" s="5">
        <f>VLOOKUP(CONCATENATE($F1619," ",$G1619),AllocFactorMatrix,(Y$4+1),FALSE)*$E1620</f>
        <v>0</v>
      </c>
      <c r="Z1619" s="5">
        <f t="shared" si="767"/>
        <v>0</v>
      </c>
      <c r="AA1619" s="5">
        <f>VLOOKUP(CONCATENATE($F1619," ",$G1619),AllocFactorMatrix,(AA$4+1),FALSE)*$E1620</f>
        <v>0</v>
      </c>
      <c r="AB1619" s="5">
        <f>VLOOKUP(CONCATENATE($F1619," ",$G1619),AllocFactorMatrix,(AB$4+1),FALSE)*$E1620</f>
        <v>0</v>
      </c>
      <c r="AC1619" s="5">
        <f>VLOOKUP(CONCATENATE($F1619," ",$G1619),AllocFactorMatrix,(AC$4+1),FALSE)*$E1620</f>
        <v>0</v>
      </c>
    </row>
    <row r="1620" spans="4:29" collapsed="1">
      <c r="D1620" s="52" t="s">
        <v>113</v>
      </c>
      <c r="E1620" s="58">
        <v>70023</v>
      </c>
      <c r="F1620" s="93" t="s">
        <v>62</v>
      </c>
      <c r="G1620" s="52" t="str">
        <f>$G$15</f>
        <v>TOTAL</v>
      </c>
      <c r="H1620" s="4">
        <f t="shared" si="761"/>
        <v>70023.000000000029</v>
      </c>
      <c r="I1620" s="5">
        <f>VLOOKUP(CONCATENATE($F1620," ",$G1620),AllocFactorMatrix,(I$4+1),FALSE)*$E1620</f>
        <v>50703.753231749826</v>
      </c>
      <c r="J1620" s="5">
        <f>VLOOKUP(CONCATENATE($F1620," ",$G1620),AllocFactorMatrix,(J$4+1),FALSE)*$E1620</f>
        <v>10530.461184832628</v>
      </c>
      <c r="K1620" s="5">
        <f>VLOOKUP(CONCATENATE($F1620," ",$G1620),AllocFactorMatrix,(K$4+1),FALSE)*$E1620</f>
        <v>30.91183141626783</v>
      </c>
      <c r="L1620" s="5">
        <f>VLOOKUP(CONCATENATE($F1620," ",$G1620),AllocFactorMatrix,(L$4+1),FALSE)*$E1620</f>
        <v>0</v>
      </c>
      <c r="M1620" s="5">
        <f t="shared" si="754"/>
        <v>10561.373016248896</v>
      </c>
      <c r="N1620" s="5">
        <f>VLOOKUP(CONCATENATE($F1620," ",$G1620),AllocFactorMatrix,(N$4+1),FALSE)*$E1620</f>
        <v>5442.0590415849392</v>
      </c>
      <c r="O1620" s="5">
        <f>VLOOKUP(CONCATENATE($F1620," ",$G1620),AllocFactorMatrix,(O$4+1),FALSE)*$E1620</f>
        <v>230.84099614084442</v>
      </c>
      <c r="P1620" s="5">
        <f>VLOOKUP(CONCATENATE($F1620," ",$G1620),AllocFactorMatrix,(P$4+1),FALSE)*$E1620</f>
        <v>0</v>
      </c>
      <c r="Q1620" s="51">
        <f>VLOOKUP(CONCATENATE($F1620," ",$G1620),AllocFactorMatrix,(Q$4+1),FALSE)*$E1620</f>
        <v>0</v>
      </c>
      <c r="R1620" s="5">
        <f t="shared" si="756"/>
        <v>5672.9000377257835</v>
      </c>
      <c r="S1620" s="5">
        <f>VLOOKUP(CONCATENATE($F1620," ",$G1620),AllocFactorMatrix,(S$4+1),FALSE)*$E1620</f>
        <v>213.48262625248043</v>
      </c>
      <c r="T1620" s="5">
        <f>VLOOKUP(CONCATENATE($F1620," ",$G1620),AllocFactorMatrix,(T$4+1),FALSE)*$E1620</f>
        <v>803.284949720913</v>
      </c>
      <c r="U1620" s="5">
        <f>VLOOKUP(CONCATENATE($F1620," ",$G1620),AllocFactorMatrix,(U$4+1),FALSE)*$E1620</f>
        <v>0</v>
      </c>
      <c r="V1620" s="5">
        <f>VLOOKUP(CONCATENATE($F1620," ",$G1620),AllocFactorMatrix,(V$4+1),FALSE)*$E1620</f>
        <v>0</v>
      </c>
      <c r="W1620" s="5">
        <f t="shared" si="769"/>
        <v>1016.7675759733934</v>
      </c>
      <c r="X1620" s="5">
        <f>VLOOKUP(CONCATENATE($F1620," ",$G1620),AllocFactorMatrix,(X$4+1),FALSE)*$E1620</f>
        <v>1526.6110319747686</v>
      </c>
      <c r="Y1620" s="5">
        <f>VLOOKUP(CONCATENATE($F1620," ",$G1620),AllocFactorMatrix,(Y$4+1),FALSE)*$E1620</f>
        <v>7.0705144577377874</v>
      </c>
      <c r="Z1620" s="5">
        <f t="shared" si="767"/>
        <v>1533.6815464325064</v>
      </c>
      <c r="AA1620" s="5">
        <f>VLOOKUP(CONCATENATE($F1620," ",$G1620),AllocFactorMatrix,(AA$4+1),FALSE)*$E1620</f>
        <v>18.527120000685322</v>
      </c>
      <c r="AB1620" s="5">
        <f>VLOOKUP(CONCATENATE($F1620," ",$G1620),AllocFactorMatrix,(AB$4+1),FALSE)*$E1620</f>
        <v>427.37517773779268</v>
      </c>
      <c r="AC1620" s="5">
        <f>VLOOKUP(CONCATENATE($F1620," ",$G1620),AllocFactorMatrix,(AC$4+1),FALSE)*$E1620</f>
        <v>88.62229413114413</v>
      </c>
    </row>
    <row r="1621" spans="4:29" hidden="1" outlineLevel="1">
      <c r="E1621" s="48"/>
      <c r="F1621" s="175" t="str">
        <f>F1628</f>
        <v>DIST_SL</v>
      </c>
      <c r="G1621" s="52" t="str">
        <f>$G$8</f>
        <v>PRODUCTION</v>
      </c>
      <c r="H1621" s="4">
        <f t="shared" ref="H1621:H1644" si="770">SUBTOTAL(9,I1621:AC1621)</f>
        <v>0</v>
      </c>
      <c r="I1621" s="5">
        <f>VLOOKUP(CONCATENATE($F1621," ",$G1621),AllocFactorMatrix,(I$4+1),FALSE)*$E1628</f>
        <v>0</v>
      </c>
      <c r="J1621" s="5">
        <f>VLOOKUP(CONCATENATE($F1621," ",$G1621),AllocFactorMatrix,(J$4+1),FALSE)*$E1628</f>
        <v>0</v>
      </c>
      <c r="K1621" s="5">
        <f>VLOOKUP(CONCATENATE($F1621," ",$G1621),AllocFactorMatrix,(K$4+1),FALSE)*$E1628</f>
        <v>0</v>
      </c>
      <c r="L1621" s="5">
        <f>VLOOKUP(CONCATENATE($F1621," ",$G1621),AllocFactorMatrix,(L$4+1),FALSE)*$E1628</f>
        <v>0</v>
      </c>
      <c r="M1621" s="5">
        <f t="shared" si="754"/>
        <v>0</v>
      </c>
      <c r="N1621" s="5">
        <f>VLOOKUP(CONCATENATE($F1621," ",$G1621),AllocFactorMatrix,(N$4+1),FALSE)*$E1628</f>
        <v>0</v>
      </c>
      <c r="O1621" s="5">
        <f>VLOOKUP(CONCATENATE($F1621," ",$G1621),AllocFactorMatrix,(O$4+1),FALSE)*$E1628</f>
        <v>0</v>
      </c>
      <c r="P1621" s="5">
        <f>VLOOKUP(CONCATENATE($F1621," ",$G1621),AllocFactorMatrix,(P$4+1),FALSE)*$E1628</f>
        <v>0</v>
      </c>
      <c r="Q1621" s="51">
        <f>VLOOKUP(CONCATENATE($F1621," ",$G1621),AllocFactorMatrix,(Q$4+1),FALSE)*$E1628</f>
        <v>0</v>
      </c>
      <c r="R1621" s="5">
        <f t="shared" si="756"/>
        <v>0</v>
      </c>
      <c r="S1621" s="5">
        <f>VLOOKUP(CONCATENATE($F1621," ",$G1621),AllocFactorMatrix,(S$4+1),FALSE)*$E1628</f>
        <v>0</v>
      </c>
      <c r="T1621" s="5">
        <f>VLOOKUP(CONCATENATE($F1621," ",$G1621),AllocFactorMatrix,(T$4+1),FALSE)*$E1628</f>
        <v>0</v>
      </c>
      <c r="U1621" s="5">
        <f>VLOOKUP(CONCATENATE($F1621," ",$G1621),AllocFactorMatrix,(U$4+1),FALSE)*$E1628</f>
        <v>0</v>
      </c>
      <c r="V1621" s="5">
        <f>VLOOKUP(CONCATENATE($F1621," ",$G1621),AllocFactorMatrix,(V$4+1),FALSE)*$E1628</f>
        <v>0</v>
      </c>
      <c r="W1621" s="5">
        <f>SUBTOTAL(9,S1621:V1621)</f>
        <v>0</v>
      </c>
      <c r="X1621" s="5">
        <f>VLOOKUP(CONCATENATE($F1621," ",$G1621),AllocFactorMatrix,(X$4+1),FALSE)*$E1628</f>
        <v>0</v>
      </c>
      <c r="Y1621" s="5">
        <f>VLOOKUP(CONCATENATE($F1621," ",$G1621),AllocFactorMatrix,(Y$4+1),FALSE)*$E1628</f>
        <v>0</v>
      </c>
      <c r="Z1621" s="5">
        <f t="shared" si="767"/>
        <v>0</v>
      </c>
      <c r="AA1621" s="5">
        <f>VLOOKUP(CONCATENATE($F1621," ",$G1621),AllocFactorMatrix,(AA$4+1),FALSE)*$E1628</f>
        <v>0</v>
      </c>
      <c r="AB1621" s="5">
        <f>VLOOKUP(CONCATENATE($F1621," ",$G1621),AllocFactorMatrix,(AB$4+1),FALSE)*$E1628</f>
        <v>0</v>
      </c>
      <c r="AC1621" s="5">
        <f>VLOOKUP(CONCATENATE($F1621," ",$G1621),AllocFactorMatrix,(AC$4+1),FALSE)*$E1628</f>
        <v>0</v>
      </c>
    </row>
    <row r="1622" spans="4:29" hidden="1" outlineLevel="1">
      <c r="E1622" s="48"/>
      <c r="F1622" s="175" t="str">
        <f>F1628</f>
        <v>DIST_SL</v>
      </c>
      <c r="G1622" s="52" t="str">
        <f>$G$9</f>
        <v>BULKTRAN</v>
      </c>
      <c r="H1622" s="4">
        <f t="shared" si="770"/>
        <v>0</v>
      </c>
      <c r="I1622" s="5">
        <f>VLOOKUP(CONCATENATE($F1622," ",$G1622),AllocFactorMatrix,(I$4+1),FALSE)*$E1628</f>
        <v>0</v>
      </c>
      <c r="J1622" s="5">
        <f>VLOOKUP(CONCATENATE($F1622," ",$G1622),AllocFactorMatrix,(J$4+1),FALSE)*$E1628</f>
        <v>0</v>
      </c>
      <c r="K1622" s="5">
        <f>VLOOKUP(CONCATENATE($F1622," ",$G1622),AllocFactorMatrix,(K$4+1),FALSE)*$E1628</f>
        <v>0</v>
      </c>
      <c r="L1622" s="5">
        <f>VLOOKUP(CONCATENATE($F1622," ",$G1622),AllocFactorMatrix,(L$4+1),FALSE)*$E1628</f>
        <v>0</v>
      </c>
      <c r="M1622" s="5">
        <f t="shared" si="754"/>
        <v>0</v>
      </c>
      <c r="N1622" s="5">
        <f>VLOOKUP(CONCATENATE($F1622," ",$G1622),AllocFactorMatrix,(N$4+1),FALSE)*$E1628</f>
        <v>0</v>
      </c>
      <c r="O1622" s="5">
        <f>VLOOKUP(CONCATENATE($F1622," ",$G1622),AllocFactorMatrix,(O$4+1),FALSE)*$E1628</f>
        <v>0</v>
      </c>
      <c r="P1622" s="5">
        <f>VLOOKUP(CONCATENATE($F1622," ",$G1622),AllocFactorMatrix,(P$4+1),FALSE)*$E1628</f>
        <v>0</v>
      </c>
      <c r="Q1622" s="51">
        <f>VLOOKUP(CONCATENATE($F1622," ",$G1622),AllocFactorMatrix,(Q$4+1),FALSE)*$E1628</f>
        <v>0</v>
      </c>
      <c r="R1622" s="5">
        <f t="shared" si="756"/>
        <v>0</v>
      </c>
      <c r="S1622" s="5">
        <f>VLOOKUP(CONCATENATE($F1622," ",$G1622),AllocFactorMatrix,(S$4+1),FALSE)*$E1628</f>
        <v>0</v>
      </c>
      <c r="T1622" s="5">
        <f>VLOOKUP(CONCATENATE($F1622," ",$G1622),AllocFactorMatrix,(T$4+1),FALSE)*$E1628</f>
        <v>0</v>
      </c>
      <c r="U1622" s="5">
        <f>VLOOKUP(CONCATENATE($F1622," ",$G1622),AllocFactorMatrix,(U$4+1),FALSE)*$E1628</f>
        <v>0</v>
      </c>
      <c r="V1622" s="5">
        <f>VLOOKUP(CONCATENATE($F1622," ",$G1622),AllocFactorMatrix,(V$4+1),FALSE)*$E1628</f>
        <v>0</v>
      </c>
      <c r="W1622" s="5">
        <f t="shared" ref="W1622:W1628" si="771">SUBTOTAL(9,S1622:V1622)</f>
        <v>0</v>
      </c>
      <c r="X1622" s="5">
        <f>VLOOKUP(CONCATENATE($F1622," ",$G1622),AllocFactorMatrix,(X$4+1),FALSE)*$E1628</f>
        <v>0</v>
      </c>
      <c r="Y1622" s="5">
        <f>VLOOKUP(CONCATENATE($F1622," ",$G1622),AllocFactorMatrix,(Y$4+1),FALSE)*$E1628</f>
        <v>0</v>
      </c>
      <c r="Z1622" s="5">
        <f t="shared" si="767"/>
        <v>0</v>
      </c>
      <c r="AA1622" s="5">
        <f>VLOOKUP(CONCATENATE($F1622," ",$G1622),AllocFactorMatrix,(AA$4+1),FALSE)*$E1628</f>
        <v>0</v>
      </c>
      <c r="AB1622" s="5">
        <f>VLOOKUP(CONCATENATE($F1622," ",$G1622),AllocFactorMatrix,(AB$4+1),FALSE)*$E1628</f>
        <v>0</v>
      </c>
      <c r="AC1622" s="5">
        <f>VLOOKUP(CONCATENATE($F1622," ",$G1622),AllocFactorMatrix,(AC$4+1),FALSE)*$E1628</f>
        <v>0</v>
      </c>
    </row>
    <row r="1623" spans="4:29" hidden="1" outlineLevel="1">
      <c r="E1623" s="48"/>
      <c r="F1623" s="175" t="str">
        <f>F1628</f>
        <v>DIST_SL</v>
      </c>
      <c r="G1623" s="52" t="str">
        <f>$G$10</f>
        <v>SUBTRAN</v>
      </c>
      <c r="H1623" s="4">
        <f t="shared" si="770"/>
        <v>0</v>
      </c>
      <c r="I1623" s="5">
        <f>VLOOKUP(CONCATENATE($F1623," ",$G1623),AllocFactorMatrix,(I$4+1),FALSE)*$E1628</f>
        <v>0</v>
      </c>
      <c r="J1623" s="5">
        <f>VLOOKUP(CONCATENATE($F1623," ",$G1623),AllocFactorMatrix,(J$4+1),FALSE)*$E1628</f>
        <v>0</v>
      </c>
      <c r="K1623" s="5">
        <f>VLOOKUP(CONCATENATE($F1623," ",$G1623),AllocFactorMatrix,(K$4+1),FALSE)*$E1628</f>
        <v>0</v>
      </c>
      <c r="L1623" s="5">
        <f>VLOOKUP(CONCATENATE($F1623," ",$G1623),AllocFactorMatrix,(L$4+1),FALSE)*$E1628</f>
        <v>0</v>
      </c>
      <c r="M1623" s="5">
        <f t="shared" si="754"/>
        <v>0</v>
      </c>
      <c r="N1623" s="5">
        <f>VLOOKUP(CONCATENATE($F1623," ",$G1623),AllocFactorMatrix,(N$4+1),FALSE)*$E1628</f>
        <v>0</v>
      </c>
      <c r="O1623" s="5">
        <f>VLOOKUP(CONCATENATE($F1623," ",$G1623),AllocFactorMatrix,(O$4+1),FALSE)*$E1628</f>
        <v>0</v>
      </c>
      <c r="P1623" s="5">
        <f>VLOOKUP(CONCATENATE($F1623," ",$G1623),AllocFactorMatrix,(P$4+1),FALSE)*$E1628</f>
        <v>0</v>
      </c>
      <c r="Q1623" s="51">
        <f>VLOOKUP(CONCATENATE($F1623," ",$G1623),AllocFactorMatrix,(Q$4+1),FALSE)*$E1628</f>
        <v>0</v>
      </c>
      <c r="R1623" s="5">
        <f t="shared" si="756"/>
        <v>0</v>
      </c>
      <c r="S1623" s="5">
        <f>VLOOKUP(CONCATENATE($F1623," ",$G1623),AllocFactorMatrix,(S$4+1),FALSE)*$E1628</f>
        <v>0</v>
      </c>
      <c r="T1623" s="5">
        <f>VLOOKUP(CONCATENATE($F1623," ",$G1623),AllocFactorMatrix,(T$4+1),FALSE)*$E1628</f>
        <v>0</v>
      </c>
      <c r="U1623" s="5">
        <f>VLOOKUP(CONCATENATE($F1623," ",$G1623),AllocFactorMatrix,(U$4+1),FALSE)*$E1628</f>
        <v>0</v>
      </c>
      <c r="V1623" s="5">
        <f>VLOOKUP(CONCATENATE($F1623," ",$G1623),AllocFactorMatrix,(V$4+1),FALSE)*$E1628</f>
        <v>0</v>
      </c>
      <c r="W1623" s="5">
        <f t="shared" si="771"/>
        <v>0</v>
      </c>
      <c r="X1623" s="5">
        <f>VLOOKUP(CONCATENATE($F1623," ",$G1623),AllocFactorMatrix,(X$4+1),FALSE)*$E1628</f>
        <v>0</v>
      </c>
      <c r="Y1623" s="5">
        <f>VLOOKUP(CONCATENATE($F1623," ",$G1623),AllocFactorMatrix,(Y$4+1),FALSE)*$E1628</f>
        <v>0</v>
      </c>
      <c r="Z1623" s="5">
        <f t="shared" si="767"/>
        <v>0</v>
      </c>
      <c r="AA1623" s="5">
        <f>VLOOKUP(CONCATENATE($F1623," ",$G1623),AllocFactorMatrix,(AA$4+1),FALSE)*$E1628</f>
        <v>0</v>
      </c>
      <c r="AB1623" s="5">
        <f>VLOOKUP(CONCATENATE($F1623," ",$G1623),AllocFactorMatrix,(AB$4+1),FALSE)*$E1628</f>
        <v>0</v>
      </c>
      <c r="AC1623" s="5">
        <f>VLOOKUP(CONCATENATE($F1623," ",$G1623),AllocFactorMatrix,(AC$4+1),FALSE)*$E1628</f>
        <v>0</v>
      </c>
    </row>
    <row r="1624" spans="4:29" hidden="1" outlineLevel="1">
      <c r="E1624" s="48"/>
      <c r="F1624" s="175" t="str">
        <f>F1628</f>
        <v>DIST_SL</v>
      </c>
      <c r="G1624" s="52" t="str">
        <f>$G$11</f>
        <v>DISTPRI</v>
      </c>
      <c r="H1624" s="4">
        <f t="shared" si="770"/>
        <v>0</v>
      </c>
      <c r="I1624" s="5">
        <f>VLOOKUP(CONCATENATE($F1624," ",$G1624),AllocFactorMatrix,(I$4+1),FALSE)*$E1628</f>
        <v>0</v>
      </c>
      <c r="J1624" s="5">
        <f>VLOOKUP(CONCATENATE($F1624," ",$G1624),AllocFactorMatrix,(J$4+1),FALSE)*$E1628</f>
        <v>0</v>
      </c>
      <c r="K1624" s="5">
        <f>VLOOKUP(CONCATENATE($F1624," ",$G1624),AllocFactorMatrix,(K$4+1),FALSE)*$E1628</f>
        <v>0</v>
      </c>
      <c r="L1624" s="5">
        <f>VLOOKUP(CONCATENATE($F1624," ",$G1624),AllocFactorMatrix,(L$4+1),FALSE)*$E1628</f>
        <v>0</v>
      </c>
      <c r="M1624" s="5">
        <f t="shared" si="754"/>
        <v>0</v>
      </c>
      <c r="N1624" s="5">
        <f>VLOOKUP(CONCATENATE($F1624," ",$G1624),AllocFactorMatrix,(N$4+1),FALSE)*$E1628</f>
        <v>0</v>
      </c>
      <c r="O1624" s="5">
        <f>VLOOKUP(CONCATENATE($F1624," ",$G1624),AllocFactorMatrix,(O$4+1),FALSE)*$E1628</f>
        <v>0</v>
      </c>
      <c r="P1624" s="5">
        <f>VLOOKUP(CONCATENATE($F1624," ",$G1624),AllocFactorMatrix,(P$4+1),FALSE)*$E1628</f>
        <v>0</v>
      </c>
      <c r="Q1624" s="51">
        <f>VLOOKUP(CONCATENATE($F1624," ",$G1624),AllocFactorMatrix,(Q$4+1),FALSE)*$E1628</f>
        <v>0</v>
      </c>
      <c r="R1624" s="5">
        <f t="shared" si="756"/>
        <v>0</v>
      </c>
      <c r="S1624" s="5">
        <f>VLOOKUP(CONCATENATE($F1624," ",$G1624),AllocFactorMatrix,(S$4+1),FALSE)*$E1628</f>
        <v>0</v>
      </c>
      <c r="T1624" s="5">
        <f>VLOOKUP(CONCATENATE($F1624," ",$G1624),AllocFactorMatrix,(T$4+1),FALSE)*$E1628</f>
        <v>0</v>
      </c>
      <c r="U1624" s="5">
        <f>VLOOKUP(CONCATENATE($F1624," ",$G1624),AllocFactorMatrix,(U$4+1),FALSE)*$E1628</f>
        <v>0</v>
      </c>
      <c r="V1624" s="5">
        <f>VLOOKUP(CONCATENATE($F1624," ",$G1624),AllocFactorMatrix,(V$4+1),FALSE)*$E1628</f>
        <v>0</v>
      </c>
      <c r="W1624" s="5">
        <f t="shared" si="771"/>
        <v>0</v>
      </c>
      <c r="X1624" s="5">
        <f>VLOOKUP(CONCATENATE($F1624," ",$G1624),AllocFactorMatrix,(X$4+1),FALSE)*$E1628</f>
        <v>0</v>
      </c>
      <c r="Y1624" s="5">
        <f>VLOOKUP(CONCATENATE($F1624," ",$G1624),AllocFactorMatrix,(Y$4+1),FALSE)*$E1628</f>
        <v>0</v>
      </c>
      <c r="Z1624" s="5">
        <f t="shared" si="767"/>
        <v>0</v>
      </c>
      <c r="AA1624" s="5">
        <f>VLOOKUP(CONCATENATE($F1624," ",$G1624),AllocFactorMatrix,(AA$4+1),FALSE)*$E1628</f>
        <v>0</v>
      </c>
      <c r="AB1624" s="5">
        <f>VLOOKUP(CONCATENATE($F1624," ",$G1624),AllocFactorMatrix,(AB$4+1),FALSE)*$E1628</f>
        <v>0</v>
      </c>
      <c r="AC1624" s="5">
        <f>VLOOKUP(CONCATENATE($F1624," ",$G1624),AllocFactorMatrix,(AC$4+1),FALSE)*$E1628</f>
        <v>0</v>
      </c>
    </row>
    <row r="1625" spans="4:29" hidden="1" outlineLevel="1">
      <c r="E1625" s="48"/>
      <c r="F1625" s="175" t="str">
        <f>F1628</f>
        <v>DIST_SL</v>
      </c>
      <c r="G1625" s="52" t="str">
        <f>$G$12</f>
        <v>DISTSEC</v>
      </c>
      <c r="H1625" s="4">
        <f t="shared" si="770"/>
        <v>0</v>
      </c>
      <c r="I1625" s="5">
        <f>VLOOKUP(CONCATENATE($F1625," ",$G1625),AllocFactorMatrix,(I$4+1),FALSE)*$E1628</f>
        <v>0</v>
      </c>
      <c r="J1625" s="5">
        <f>VLOOKUP(CONCATENATE($F1625," ",$G1625),AllocFactorMatrix,(J$4+1),FALSE)*$E1628</f>
        <v>0</v>
      </c>
      <c r="K1625" s="5">
        <f>VLOOKUP(CONCATENATE($F1625," ",$G1625),AllocFactorMatrix,(K$4+1),FALSE)*$E1628</f>
        <v>0</v>
      </c>
      <c r="L1625" s="5">
        <f>VLOOKUP(CONCATENATE($F1625," ",$G1625),AllocFactorMatrix,(L$4+1),FALSE)*$E1628</f>
        <v>0</v>
      </c>
      <c r="M1625" s="5">
        <f t="shared" si="754"/>
        <v>0</v>
      </c>
      <c r="N1625" s="5">
        <f>VLOOKUP(CONCATENATE($F1625," ",$G1625),AllocFactorMatrix,(N$4+1),FALSE)*$E1628</f>
        <v>0</v>
      </c>
      <c r="O1625" s="5">
        <f>VLOOKUP(CONCATENATE($F1625," ",$G1625),AllocFactorMatrix,(O$4+1),FALSE)*$E1628</f>
        <v>0</v>
      </c>
      <c r="P1625" s="5">
        <f>VLOOKUP(CONCATENATE($F1625," ",$G1625),AllocFactorMatrix,(P$4+1),FALSE)*$E1628</f>
        <v>0</v>
      </c>
      <c r="Q1625" s="51">
        <f>VLOOKUP(CONCATENATE($F1625," ",$G1625),AllocFactorMatrix,(Q$4+1),FALSE)*$E1628</f>
        <v>0</v>
      </c>
      <c r="R1625" s="5">
        <f t="shared" si="756"/>
        <v>0</v>
      </c>
      <c r="S1625" s="5">
        <f>VLOOKUP(CONCATENATE($F1625," ",$G1625),AllocFactorMatrix,(S$4+1),FALSE)*$E1628</f>
        <v>0</v>
      </c>
      <c r="T1625" s="5">
        <f>VLOOKUP(CONCATENATE($F1625," ",$G1625),AllocFactorMatrix,(T$4+1),FALSE)*$E1628</f>
        <v>0</v>
      </c>
      <c r="U1625" s="5">
        <f>VLOOKUP(CONCATENATE($F1625," ",$G1625),AllocFactorMatrix,(U$4+1),FALSE)*$E1628</f>
        <v>0</v>
      </c>
      <c r="V1625" s="5">
        <f>VLOOKUP(CONCATENATE($F1625," ",$G1625),AllocFactorMatrix,(V$4+1),FALSE)*$E1628</f>
        <v>0</v>
      </c>
      <c r="W1625" s="5">
        <f t="shared" si="771"/>
        <v>0</v>
      </c>
      <c r="X1625" s="5">
        <f>VLOOKUP(CONCATENATE($F1625," ",$G1625),AllocFactorMatrix,(X$4+1),FALSE)*$E1628</f>
        <v>0</v>
      </c>
      <c r="Y1625" s="5">
        <f>VLOOKUP(CONCATENATE($F1625," ",$G1625),AllocFactorMatrix,(Y$4+1),FALSE)*$E1628</f>
        <v>0</v>
      </c>
      <c r="Z1625" s="5">
        <f t="shared" si="767"/>
        <v>0</v>
      </c>
      <c r="AA1625" s="5">
        <f>VLOOKUP(CONCATENATE($F1625," ",$G1625),AllocFactorMatrix,(AA$4+1),FALSE)*$E1628</f>
        <v>0</v>
      </c>
      <c r="AB1625" s="5">
        <f>VLOOKUP(CONCATENATE($F1625," ",$G1625),AllocFactorMatrix,(AB$4+1),FALSE)*$E1628</f>
        <v>0</v>
      </c>
      <c r="AC1625" s="5">
        <f>VLOOKUP(CONCATENATE($F1625," ",$G1625),AllocFactorMatrix,(AC$4+1),FALSE)*$E1628</f>
        <v>0</v>
      </c>
    </row>
    <row r="1626" spans="4:29" hidden="1" outlineLevel="1">
      <c r="E1626" s="48"/>
      <c r="F1626" s="175" t="str">
        <f>F1628</f>
        <v>DIST_SL</v>
      </c>
      <c r="G1626" s="52" t="str">
        <f>$G$13</f>
        <v>ENERGY</v>
      </c>
      <c r="H1626" s="4">
        <f t="shared" si="770"/>
        <v>0</v>
      </c>
      <c r="I1626" s="5">
        <f>VLOOKUP(CONCATENATE($F1626," ",$G1626),AllocFactorMatrix,(I$4+1),FALSE)*$E1628</f>
        <v>0</v>
      </c>
      <c r="J1626" s="5">
        <f>VLOOKUP(CONCATENATE($F1626," ",$G1626),AllocFactorMatrix,(J$4+1),FALSE)*$E1628</f>
        <v>0</v>
      </c>
      <c r="K1626" s="5">
        <f>VLOOKUP(CONCATENATE($F1626," ",$G1626),AllocFactorMatrix,(K$4+1),FALSE)*$E1628</f>
        <v>0</v>
      </c>
      <c r="L1626" s="5">
        <f>VLOOKUP(CONCATENATE($F1626," ",$G1626),AllocFactorMatrix,(L$4+1),FALSE)*$E1628</f>
        <v>0</v>
      </c>
      <c r="M1626" s="5">
        <f t="shared" si="754"/>
        <v>0</v>
      </c>
      <c r="N1626" s="5">
        <f>VLOOKUP(CONCATENATE($F1626," ",$G1626),AllocFactorMatrix,(N$4+1),FALSE)*$E1628</f>
        <v>0</v>
      </c>
      <c r="O1626" s="5">
        <f>VLOOKUP(CONCATENATE($F1626," ",$G1626),AllocFactorMatrix,(O$4+1),FALSE)*$E1628</f>
        <v>0</v>
      </c>
      <c r="P1626" s="5">
        <f>VLOOKUP(CONCATENATE($F1626," ",$G1626),AllocFactorMatrix,(P$4+1),FALSE)*$E1628</f>
        <v>0</v>
      </c>
      <c r="Q1626" s="51">
        <f>VLOOKUP(CONCATENATE($F1626," ",$G1626),AllocFactorMatrix,(Q$4+1),FALSE)*$E1628</f>
        <v>0</v>
      </c>
      <c r="R1626" s="5">
        <f t="shared" si="756"/>
        <v>0</v>
      </c>
      <c r="S1626" s="5">
        <f>VLOOKUP(CONCATENATE($F1626," ",$G1626),AllocFactorMatrix,(S$4+1),FALSE)*$E1628</f>
        <v>0</v>
      </c>
      <c r="T1626" s="5">
        <f>VLOOKUP(CONCATENATE($F1626," ",$G1626),AllocFactorMatrix,(T$4+1),FALSE)*$E1628</f>
        <v>0</v>
      </c>
      <c r="U1626" s="5">
        <f>VLOOKUP(CONCATENATE($F1626," ",$G1626),AllocFactorMatrix,(U$4+1),FALSE)*$E1628</f>
        <v>0</v>
      </c>
      <c r="V1626" s="5">
        <f>VLOOKUP(CONCATENATE($F1626," ",$G1626),AllocFactorMatrix,(V$4+1),FALSE)*$E1628</f>
        <v>0</v>
      </c>
      <c r="W1626" s="5">
        <f t="shared" si="771"/>
        <v>0</v>
      </c>
      <c r="X1626" s="5">
        <f>VLOOKUP(CONCATENATE($F1626," ",$G1626),AllocFactorMatrix,(X$4+1),FALSE)*$E1628</f>
        <v>0</v>
      </c>
      <c r="Y1626" s="5">
        <f>VLOOKUP(CONCATENATE($F1626," ",$G1626),AllocFactorMatrix,(Y$4+1),FALSE)*$E1628</f>
        <v>0</v>
      </c>
      <c r="Z1626" s="5">
        <f t="shared" si="767"/>
        <v>0</v>
      </c>
      <c r="AA1626" s="5">
        <f>VLOOKUP(CONCATENATE($F1626," ",$G1626),AllocFactorMatrix,(AA$4+1),FALSE)*$E1628</f>
        <v>0</v>
      </c>
      <c r="AB1626" s="5">
        <f>VLOOKUP(CONCATENATE($F1626," ",$G1626),AllocFactorMatrix,(AB$4+1),FALSE)*$E1628</f>
        <v>0</v>
      </c>
      <c r="AC1626" s="5">
        <f>VLOOKUP(CONCATENATE($F1626," ",$G1626),AllocFactorMatrix,(AC$4+1),FALSE)*$E1628</f>
        <v>0</v>
      </c>
    </row>
    <row r="1627" spans="4:29" hidden="1" outlineLevel="1">
      <c r="E1627" s="48"/>
      <c r="F1627" s="175" t="str">
        <f>F1628</f>
        <v>DIST_SL</v>
      </c>
      <c r="G1627" s="52" t="str">
        <f>$G$14</f>
        <v>CUSTOMER</v>
      </c>
      <c r="H1627" s="4">
        <f t="shared" si="770"/>
        <v>61349</v>
      </c>
      <c r="I1627" s="5">
        <f>VLOOKUP(CONCATENATE($F1627," ",$G1627),AllocFactorMatrix,(I$4+1),FALSE)*$E1628</f>
        <v>0</v>
      </c>
      <c r="J1627" s="5">
        <f>VLOOKUP(CONCATENATE($F1627," ",$G1627),AllocFactorMatrix,(J$4+1),FALSE)*$E1628</f>
        <v>0</v>
      </c>
      <c r="K1627" s="5">
        <f>VLOOKUP(CONCATENATE($F1627," ",$G1627),AllocFactorMatrix,(K$4+1),FALSE)*$E1628</f>
        <v>0</v>
      </c>
      <c r="L1627" s="5">
        <f>VLOOKUP(CONCATENATE($F1627," ",$G1627),AllocFactorMatrix,(L$4+1),FALSE)*$E1628</f>
        <v>0</v>
      </c>
      <c r="M1627" s="5">
        <f t="shared" si="754"/>
        <v>0</v>
      </c>
      <c r="N1627" s="5">
        <f>VLOOKUP(CONCATENATE($F1627," ",$G1627),AllocFactorMatrix,(N$4+1),FALSE)*$E1628</f>
        <v>0</v>
      </c>
      <c r="O1627" s="5">
        <f>VLOOKUP(CONCATENATE($F1627," ",$G1627),AllocFactorMatrix,(O$4+1),FALSE)*$E1628</f>
        <v>0</v>
      </c>
      <c r="P1627" s="5">
        <f>VLOOKUP(CONCATENATE($F1627," ",$G1627),AllocFactorMatrix,(P$4+1),FALSE)*$E1628</f>
        <v>0</v>
      </c>
      <c r="Q1627" s="51">
        <f>VLOOKUP(CONCATENATE($F1627," ",$G1627),AllocFactorMatrix,(Q$4+1),FALSE)*$E1628</f>
        <v>0</v>
      </c>
      <c r="R1627" s="5">
        <f t="shared" si="756"/>
        <v>0</v>
      </c>
      <c r="S1627" s="5">
        <f>VLOOKUP(CONCATENATE($F1627," ",$G1627),AllocFactorMatrix,(S$4+1),FALSE)*$E1628</f>
        <v>0</v>
      </c>
      <c r="T1627" s="5">
        <f>VLOOKUP(CONCATENATE($F1627," ",$G1627),AllocFactorMatrix,(T$4+1),FALSE)*$E1628</f>
        <v>0</v>
      </c>
      <c r="U1627" s="5">
        <f>VLOOKUP(CONCATENATE($F1627," ",$G1627),AllocFactorMatrix,(U$4+1),FALSE)*$E1628</f>
        <v>0</v>
      </c>
      <c r="V1627" s="5">
        <f>VLOOKUP(CONCATENATE($F1627," ",$G1627),AllocFactorMatrix,(V$4+1),FALSE)*$E1628</f>
        <v>0</v>
      </c>
      <c r="W1627" s="5">
        <f t="shared" si="771"/>
        <v>0</v>
      </c>
      <c r="X1627" s="5">
        <f>VLOOKUP(CONCATENATE($F1627," ",$G1627),AllocFactorMatrix,(X$4+1),FALSE)*$E1628</f>
        <v>0</v>
      </c>
      <c r="Y1627" s="5">
        <f>VLOOKUP(CONCATENATE($F1627," ",$G1627),AllocFactorMatrix,(Y$4+1),FALSE)*$E1628</f>
        <v>0</v>
      </c>
      <c r="Z1627" s="5">
        <f t="shared" si="767"/>
        <v>0</v>
      </c>
      <c r="AA1627" s="5">
        <f>VLOOKUP(CONCATENATE($F1627," ",$G1627),AllocFactorMatrix,(AA$4+1),FALSE)*$E1628</f>
        <v>0</v>
      </c>
      <c r="AB1627" s="5">
        <f>VLOOKUP(CONCATENATE($F1627," ",$G1627),AllocFactorMatrix,(AB$4+1),FALSE)*$E1628</f>
        <v>0</v>
      </c>
      <c r="AC1627" s="5">
        <f>VLOOKUP(CONCATENATE($F1627," ",$G1627),AllocFactorMatrix,(AC$4+1),FALSE)*$E1628</f>
        <v>61349</v>
      </c>
    </row>
    <row r="1628" spans="4:29" collapsed="1">
      <c r="D1628" s="52" t="s">
        <v>114</v>
      </c>
      <c r="E1628" s="58">
        <v>61349</v>
      </c>
      <c r="F1628" s="93" t="s">
        <v>51</v>
      </c>
      <c r="G1628" s="52" t="str">
        <f>$G$15</f>
        <v>TOTAL</v>
      </c>
      <c r="H1628" s="4">
        <f t="shared" si="770"/>
        <v>61349</v>
      </c>
      <c r="I1628" s="5">
        <f>VLOOKUP(CONCATENATE($F1628," ",$G1628),AllocFactorMatrix,(I$4+1),FALSE)*$E1628</f>
        <v>0</v>
      </c>
      <c r="J1628" s="5">
        <f>VLOOKUP(CONCATENATE($F1628," ",$G1628),AllocFactorMatrix,(J$4+1),FALSE)*$E1628</f>
        <v>0</v>
      </c>
      <c r="K1628" s="5">
        <f>VLOOKUP(CONCATENATE($F1628," ",$G1628),AllocFactorMatrix,(K$4+1),FALSE)*$E1628</f>
        <v>0</v>
      </c>
      <c r="L1628" s="5">
        <f>VLOOKUP(CONCATENATE($F1628," ",$G1628),AllocFactorMatrix,(L$4+1),FALSE)*$E1628</f>
        <v>0</v>
      </c>
      <c r="M1628" s="5">
        <f t="shared" si="754"/>
        <v>0</v>
      </c>
      <c r="N1628" s="5">
        <f>VLOOKUP(CONCATENATE($F1628," ",$G1628),AllocFactorMatrix,(N$4+1),FALSE)*$E1628</f>
        <v>0</v>
      </c>
      <c r="O1628" s="5">
        <f>VLOOKUP(CONCATENATE($F1628," ",$G1628),AllocFactorMatrix,(O$4+1),FALSE)*$E1628</f>
        <v>0</v>
      </c>
      <c r="P1628" s="5">
        <f>VLOOKUP(CONCATENATE($F1628," ",$G1628),AllocFactorMatrix,(P$4+1),FALSE)*$E1628</f>
        <v>0</v>
      </c>
      <c r="Q1628" s="51">
        <f>VLOOKUP(CONCATENATE($F1628," ",$G1628),AllocFactorMatrix,(Q$4+1),FALSE)*$E1628</f>
        <v>0</v>
      </c>
      <c r="R1628" s="5">
        <f t="shared" si="756"/>
        <v>0</v>
      </c>
      <c r="S1628" s="5">
        <f>VLOOKUP(CONCATENATE($F1628," ",$G1628),AllocFactorMatrix,(S$4+1),FALSE)*$E1628</f>
        <v>0</v>
      </c>
      <c r="T1628" s="5">
        <f>VLOOKUP(CONCATENATE($F1628," ",$G1628),AllocFactorMatrix,(T$4+1),FALSE)*$E1628</f>
        <v>0</v>
      </c>
      <c r="U1628" s="5">
        <f>VLOOKUP(CONCATENATE($F1628," ",$G1628),AllocFactorMatrix,(U$4+1),FALSE)*$E1628</f>
        <v>0</v>
      </c>
      <c r="V1628" s="5">
        <f>VLOOKUP(CONCATENATE($F1628," ",$G1628),AllocFactorMatrix,(V$4+1),FALSE)*$E1628</f>
        <v>0</v>
      </c>
      <c r="W1628" s="5">
        <f t="shared" si="771"/>
        <v>0</v>
      </c>
      <c r="X1628" s="5">
        <f>VLOOKUP(CONCATENATE($F1628," ",$G1628),AllocFactorMatrix,(X$4+1),FALSE)*$E1628</f>
        <v>0</v>
      </c>
      <c r="Y1628" s="5">
        <f>VLOOKUP(CONCATENATE($F1628," ",$G1628),AllocFactorMatrix,(Y$4+1),FALSE)*$E1628</f>
        <v>0</v>
      </c>
      <c r="Z1628" s="5">
        <f t="shared" si="767"/>
        <v>0</v>
      </c>
      <c r="AA1628" s="5">
        <f>VLOOKUP(CONCATENATE($F1628," ",$G1628),AllocFactorMatrix,(AA$4+1),FALSE)*$E1628</f>
        <v>0</v>
      </c>
      <c r="AB1628" s="5">
        <f>VLOOKUP(CONCATENATE($F1628," ",$G1628),AllocFactorMatrix,(AB$4+1),FALSE)*$E1628</f>
        <v>0</v>
      </c>
      <c r="AC1628" s="5">
        <f>VLOOKUP(CONCATENATE($F1628," ",$G1628),AllocFactorMatrix,(AC$4+1),FALSE)*$E1628</f>
        <v>61349</v>
      </c>
    </row>
    <row r="1629" spans="4:29" hidden="1" outlineLevel="1">
      <c r="E1629" s="48"/>
      <c r="F1629" s="175" t="str">
        <f>F1636</f>
        <v>DIST_METERS</v>
      </c>
      <c r="G1629" s="52" t="str">
        <f>$G$8</f>
        <v>PRODUCTION</v>
      </c>
      <c r="H1629" s="4">
        <f t="shared" si="770"/>
        <v>0</v>
      </c>
      <c r="I1629" s="5">
        <f>VLOOKUP(CONCATENATE($F1629," ",$G1629),AllocFactorMatrix,(I$4+1),FALSE)*$E1636</f>
        <v>0</v>
      </c>
      <c r="J1629" s="5">
        <f>VLOOKUP(CONCATENATE($F1629," ",$G1629),AllocFactorMatrix,(J$4+1),FALSE)*$E1636</f>
        <v>0</v>
      </c>
      <c r="K1629" s="5">
        <f>VLOOKUP(CONCATENATE($F1629," ",$G1629),AllocFactorMatrix,(K$4+1),FALSE)*$E1636</f>
        <v>0</v>
      </c>
      <c r="L1629" s="5">
        <f>VLOOKUP(CONCATENATE($F1629," ",$G1629),AllocFactorMatrix,(L$4+1),FALSE)*$E1636</f>
        <v>0</v>
      </c>
      <c r="M1629" s="5">
        <f t="shared" si="754"/>
        <v>0</v>
      </c>
      <c r="N1629" s="5">
        <f>VLOOKUP(CONCATENATE($F1629," ",$G1629),AllocFactorMatrix,(N$4+1),FALSE)*$E1636</f>
        <v>0</v>
      </c>
      <c r="O1629" s="5">
        <f>VLOOKUP(CONCATENATE($F1629," ",$G1629),AllocFactorMatrix,(O$4+1),FALSE)*$E1636</f>
        <v>0</v>
      </c>
      <c r="P1629" s="5">
        <f>VLOOKUP(CONCATENATE($F1629," ",$G1629),AllocFactorMatrix,(P$4+1),FALSE)*$E1636</f>
        <v>0</v>
      </c>
      <c r="Q1629" s="51">
        <f>VLOOKUP(CONCATENATE($F1629," ",$G1629),AllocFactorMatrix,(Q$4+1),FALSE)*$E1636</f>
        <v>0</v>
      </c>
      <c r="R1629" s="5">
        <f t="shared" si="756"/>
        <v>0</v>
      </c>
      <c r="S1629" s="5">
        <f>VLOOKUP(CONCATENATE($F1629," ",$G1629),AllocFactorMatrix,(S$4+1),FALSE)*$E1636</f>
        <v>0</v>
      </c>
      <c r="T1629" s="5">
        <f>VLOOKUP(CONCATENATE($F1629," ",$G1629),AllocFactorMatrix,(T$4+1),FALSE)*$E1636</f>
        <v>0</v>
      </c>
      <c r="U1629" s="5">
        <f>VLOOKUP(CONCATENATE($F1629," ",$G1629),AllocFactorMatrix,(U$4+1),FALSE)*$E1636</f>
        <v>0</v>
      </c>
      <c r="V1629" s="5">
        <f>VLOOKUP(CONCATENATE($F1629," ",$G1629),AllocFactorMatrix,(V$4+1),FALSE)*$E1636</f>
        <v>0</v>
      </c>
      <c r="W1629" s="5">
        <f>SUBTOTAL(9,S1629:V1629)</f>
        <v>0</v>
      </c>
      <c r="X1629" s="5">
        <f>VLOOKUP(CONCATENATE($F1629," ",$G1629),AllocFactorMatrix,(X$4+1),FALSE)*$E1636</f>
        <v>0</v>
      </c>
      <c r="Y1629" s="5">
        <f>VLOOKUP(CONCATENATE($F1629," ",$G1629),AllocFactorMatrix,(Y$4+1),FALSE)*$E1636</f>
        <v>0</v>
      </c>
      <c r="Z1629" s="5">
        <f t="shared" si="767"/>
        <v>0</v>
      </c>
      <c r="AA1629" s="5">
        <f>VLOOKUP(CONCATENATE($F1629," ",$G1629),AllocFactorMatrix,(AA$4+1),FALSE)*$E1636</f>
        <v>0</v>
      </c>
      <c r="AB1629" s="5">
        <f>VLOOKUP(CONCATENATE($F1629," ",$G1629),AllocFactorMatrix,(AB$4+1),FALSE)*$E1636</f>
        <v>0</v>
      </c>
      <c r="AC1629" s="5">
        <f>VLOOKUP(CONCATENATE($F1629," ",$G1629),AllocFactorMatrix,(AC$4+1),FALSE)*$E1636</f>
        <v>0</v>
      </c>
    </row>
    <row r="1630" spans="4:29" hidden="1" outlineLevel="1">
      <c r="E1630" s="48"/>
      <c r="F1630" s="175" t="str">
        <f>F1636</f>
        <v>DIST_METERS</v>
      </c>
      <c r="G1630" s="52" t="str">
        <f>$G$9</f>
        <v>BULKTRAN</v>
      </c>
      <c r="H1630" s="4">
        <f t="shared" si="770"/>
        <v>0</v>
      </c>
      <c r="I1630" s="5">
        <f>VLOOKUP(CONCATENATE($F1630," ",$G1630),AllocFactorMatrix,(I$4+1),FALSE)*$E1636</f>
        <v>0</v>
      </c>
      <c r="J1630" s="5">
        <f>VLOOKUP(CONCATENATE($F1630," ",$G1630),AllocFactorMatrix,(J$4+1),FALSE)*$E1636</f>
        <v>0</v>
      </c>
      <c r="K1630" s="5">
        <f>VLOOKUP(CONCATENATE($F1630," ",$G1630),AllocFactorMatrix,(K$4+1),FALSE)*$E1636</f>
        <v>0</v>
      </c>
      <c r="L1630" s="5">
        <f>VLOOKUP(CONCATENATE($F1630," ",$G1630),AllocFactorMatrix,(L$4+1),FALSE)*$E1636</f>
        <v>0</v>
      </c>
      <c r="M1630" s="5">
        <f t="shared" si="754"/>
        <v>0</v>
      </c>
      <c r="N1630" s="5">
        <f>VLOOKUP(CONCATENATE($F1630," ",$G1630),AllocFactorMatrix,(N$4+1),FALSE)*$E1636</f>
        <v>0</v>
      </c>
      <c r="O1630" s="5">
        <f>VLOOKUP(CONCATENATE($F1630," ",$G1630),AllocFactorMatrix,(O$4+1),FALSE)*$E1636</f>
        <v>0</v>
      </c>
      <c r="P1630" s="5">
        <f>VLOOKUP(CONCATENATE($F1630," ",$G1630),AllocFactorMatrix,(P$4+1),FALSE)*$E1636</f>
        <v>0</v>
      </c>
      <c r="Q1630" s="51">
        <f>VLOOKUP(CONCATENATE($F1630," ",$G1630),AllocFactorMatrix,(Q$4+1),FALSE)*$E1636</f>
        <v>0</v>
      </c>
      <c r="R1630" s="5">
        <f t="shared" si="756"/>
        <v>0</v>
      </c>
      <c r="S1630" s="5">
        <f>VLOOKUP(CONCATENATE($F1630," ",$G1630),AllocFactorMatrix,(S$4+1),FALSE)*$E1636</f>
        <v>0</v>
      </c>
      <c r="T1630" s="5">
        <f>VLOOKUP(CONCATENATE($F1630," ",$G1630),AllocFactorMatrix,(T$4+1),FALSE)*$E1636</f>
        <v>0</v>
      </c>
      <c r="U1630" s="5">
        <f>VLOOKUP(CONCATENATE($F1630," ",$G1630),AllocFactorMatrix,(U$4+1),FALSE)*$E1636</f>
        <v>0</v>
      </c>
      <c r="V1630" s="5">
        <f>VLOOKUP(CONCATENATE($F1630," ",$G1630),AllocFactorMatrix,(V$4+1),FALSE)*$E1636</f>
        <v>0</v>
      </c>
      <c r="W1630" s="5">
        <f t="shared" ref="W1630:W1636" si="772">SUBTOTAL(9,S1630:V1630)</f>
        <v>0</v>
      </c>
      <c r="X1630" s="5">
        <f>VLOOKUP(CONCATENATE($F1630," ",$G1630),AllocFactorMatrix,(X$4+1),FALSE)*$E1636</f>
        <v>0</v>
      </c>
      <c r="Y1630" s="5">
        <f>VLOOKUP(CONCATENATE($F1630," ",$G1630),AllocFactorMatrix,(Y$4+1),FALSE)*$E1636</f>
        <v>0</v>
      </c>
      <c r="Z1630" s="5">
        <f t="shared" si="767"/>
        <v>0</v>
      </c>
      <c r="AA1630" s="5">
        <f>VLOOKUP(CONCATENATE($F1630," ",$G1630),AllocFactorMatrix,(AA$4+1),FALSE)*$E1636</f>
        <v>0</v>
      </c>
      <c r="AB1630" s="5">
        <f>VLOOKUP(CONCATENATE($F1630," ",$G1630),AllocFactorMatrix,(AB$4+1),FALSE)*$E1636</f>
        <v>0</v>
      </c>
      <c r="AC1630" s="5">
        <f>VLOOKUP(CONCATENATE($F1630," ",$G1630),AllocFactorMatrix,(AC$4+1),FALSE)*$E1636</f>
        <v>0</v>
      </c>
    </row>
    <row r="1631" spans="4:29" hidden="1" outlineLevel="1">
      <c r="E1631" s="48"/>
      <c r="F1631" s="175" t="str">
        <f>F1636</f>
        <v>DIST_METERS</v>
      </c>
      <c r="G1631" s="52" t="str">
        <f>$G$10</f>
        <v>SUBTRAN</v>
      </c>
      <c r="H1631" s="4">
        <f t="shared" si="770"/>
        <v>0</v>
      </c>
      <c r="I1631" s="5">
        <f>VLOOKUP(CONCATENATE($F1631," ",$G1631),AllocFactorMatrix,(I$4+1),FALSE)*$E1636</f>
        <v>0</v>
      </c>
      <c r="J1631" s="5">
        <f>VLOOKUP(CONCATENATE($F1631," ",$G1631),AllocFactorMatrix,(J$4+1),FALSE)*$E1636</f>
        <v>0</v>
      </c>
      <c r="K1631" s="5">
        <f>VLOOKUP(CONCATENATE($F1631," ",$G1631),AllocFactorMatrix,(K$4+1),FALSE)*$E1636</f>
        <v>0</v>
      </c>
      <c r="L1631" s="5">
        <f>VLOOKUP(CONCATENATE($F1631," ",$G1631),AllocFactorMatrix,(L$4+1),FALSE)*$E1636</f>
        <v>0</v>
      </c>
      <c r="M1631" s="5">
        <f t="shared" si="754"/>
        <v>0</v>
      </c>
      <c r="N1631" s="5">
        <f>VLOOKUP(CONCATENATE($F1631," ",$G1631),AllocFactorMatrix,(N$4+1),FALSE)*$E1636</f>
        <v>0</v>
      </c>
      <c r="O1631" s="5">
        <f>VLOOKUP(CONCATENATE($F1631," ",$G1631),AllocFactorMatrix,(O$4+1),FALSE)*$E1636</f>
        <v>0</v>
      </c>
      <c r="P1631" s="5">
        <f>VLOOKUP(CONCATENATE($F1631," ",$G1631),AllocFactorMatrix,(P$4+1),FALSE)*$E1636</f>
        <v>0</v>
      </c>
      <c r="Q1631" s="51">
        <f>VLOOKUP(CONCATENATE($F1631," ",$G1631),AllocFactorMatrix,(Q$4+1),FALSE)*$E1636</f>
        <v>0</v>
      </c>
      <c r="R1631" s="5">
        <f t="shared" si="756"/>
        <v>0</v>
      </c>
      <c r="S1631" s="5">
        <f>VLOOKUP(CONCATENATE($F1631," ",$G1631),AllocFactorMatrix,(S$4+1),FALSE)*$E1636</f>
        <v>0</v>
      </c>
      <c r="T1631" s="5">
        <f>VLOOKUP(CONCATENATE($F1631," ",$G1631),AllocFactorMatrix,(T$4+1),FALSE)*$E1636</f>
        <v>0</v>
      </c>
      <c r="U1631" s="5">
        <f>VLOOKUP(CONCATENATE($F1631," ",$G1631),AllocFactorMatrix,(U$4+1),FALSE)*$E1636</f>
        <v>0</v>
      </c>
      <c r="V1631" s="5">
        <f>VLOOKUP(CONCATENATE($F1631," ",$G1631),AllocFactorMatrix,(V$4+1),FALSE)*$E1636</f>
        <v>0</v>
      </c>
      <c r="W1631" s="5">
        <f t="shared" si="772"/>
        <v>0</v>
      </c>
      <c r="X1631" s="5">
        <f>VLOOKUP(CONCATENATE($F1631," ",$G1631),AllocFactorMatrix,(X$4+1),FALSE)*$E1636</f>
        <v>0</v>
      </c>
      <c r="Y1631" s="5">
        <f>VLOOKUP(CONCATENATE($F1631," ",$G1631),AllocFactorMatrix,(Y$4+1),FALSE)*$E1636</f>
        <v>0</v>
      </c>
      <c r="Z1631" s="5">
        <f t="shared" si="767"/>
        <v>0</v>
      </c>
      <c r="AA1631" s="5">
        <f>VLOOKUP(CONCATENATE($F1631," ",$G1631),AllocFactorMatrix,(AA$4+1),FALSE)*$E1636</f>
        <v>0</v>
      </c>
      <c r="AB1631" s="5">
        <f>VLOOKUP(CONCATENATE($F1631," ",$G1631),AllocFactorMatrix,(AB$4+1),FALSE)*$E1636</f>
        <v>0</v>
      </c>
      <c r="AC1631" s="5">
        <f>VLOOKUP(CONCATENATE($F1631," ",$G1631),AllocFactorMatrix,(AC$4+1),FALSE)*$E1636</f>
        <v>0</v>
      </c>
    </row>
    <row r="1632" spans="4:29" hidden="1" outlineLevel="1">
      <c r="E1632" s="48"/>
      <c r="F1632" s="175" t="str">
        <f>F1636</f>
        <v>DIST_METERS</v>
      </c>
      <c r="G1632" s="52" t="str">
        <f>$G$11</f>
        <v>DISTPRI</v>
      </c>
      <c r="H1632" s="4">
        <f t="shared" si="770"/>
        <v>0</v>
      </c>
      <c r="I1632" s="5">
        <f>VLOOKUP(CONCATENATE($F1632," ",$G1632),AllocFactorMatrix,(I$4+1),FALSE)*$E1636</f>
        <v>0</v>
      </c>
      <c r="J1632" s="5">
        <f>VLOOKUP(CONCATENATE($F1632," ",$G1632),AllocFactorMatrix,(J$4+1),FALSE)*$E1636</f>
        <v>0</v>
      </c>
      <c r="K1632" s="5">
        <f>VLOOKUP(CONCATENATE($F1632," ",$G1632),AllocFactorMatrix,(K$4+1),FALSE)*$E1636</f>
        <v>0</v>
      </c>
      <c r="L1632" s="5">
        <f>VLOOKUP(CONCATENATE($F1632," ",$G1632),AllocFactorMatrix,(L$4+1),FALSE)*$E1636</f>
        <v>0</v>
      </c>
      <c r="M1632" s="5">
        <f t="shared" si="754"/>
        <v>0</v>
      </c>
      <c r="N1632" s="5">
        <f>VLOOKUP(CONCATENATE($F1632," ",$G1632),AllocFactorMatrix,(N$4+1),FALSE)*$E1636</f>
        <v>0</v>
      </c>
      <c r="O1632" s="5">
        <f>VLOOKUP(CONCATENATE($F1632," ",$G1632),AllocFactorMatrix,(O$4+1),FALSE)*$E1636</f>
        <v>0</v>
      </c>
      <c r="P1632" s="5">
        <f>VLOOKUP(CONCATENATE($F1632," ",$G1632),AllocFactorMatrix,(P$4+1),FALSE)*$E1636</f>
        <v>0</v>
      </c>
      <c r="Q1632" s="51">
        <f>VLOOKUP(CONCATENATE($F1632," ",$G1632),AllocFactorMatrix,(Q$4+1),FALSE)*$E1636</f>
        <v>0</v>
      </c>
      <c r="R1632" s="5">
        <f t="shared" si="756"/>
        <v>0</v>
      </c>
      <c r="S1632" s="5">
        <f>VLOOKUP(CONCATENATE($F1632," ",$G1632),AllocFactorMatrix,(S$4+1),FALSE)*$E1636</f>
        <v>0</v>
      </c>
      <c r="T1632" s="5">
        <f>VLOOKUP(CONCATENATE($F1632," ",$G1632),AllocFactorMatrix,(T$4+1),FALSE)*$E1636</f>
        <v>0</v>
      </c>
      <c r="U1632" s="5">
        <f>VLOOKUP(CONCATENATE($F1632," ",$G1632),AllocFactorMatrix,(U$4+1),FALSE)*$E1636</f>
        <v>0</v>
      </c>
      <c r="V1632" s="5">
        <f>VLOOKUP(CONCATENATE($F1632," ",$G1632),AllocFactorMatrix,(V$4+1),FALSE)*$E1636</f>
        <v>0</v>
      </c>
      <c r="W1632" s="5">
        <f t="shared" si="772"/>
        <v>0</v>
      </c>
      <c r="X1632" s="5">
        <f>VLOOKUP(CONCATENATE($F1632," ",$G1632),AllocFactorMatrix,(X$4+1),FALSE)*$E1636</f>
        <v>0</v>
      </c>
      <c r="Y1632" s="5">
        <f>VLOOKUP(CONCATENATE($F1632," ",$G1632),AllocFactorMatrix,(Y$4+1),FALSE)*$E1636</f>
        <v>0</v>
      </c>
      <c r="Z1632" s="5">
        <f t="shared" si="767"/>
        <v>0</v>
      </c>
      <c r="AA1632" s="5">
        <f>VLOOKUP(CONCATENATE($F1632," ",$G1632),AllocFactorMatrix,(AA$4+1),FALSE)*$E1636</f>
        <v>0</v>
      </c>
      <c r="AB1632" s="5">
        <f>VLOOKUP(CONCATENATE($F1632," ",$G1632),AllocFactorMatrix,(AB$4+1),FALSE)*$E1636</f>
        <v>0</v>
      </c>
      <c r="AC1632" s="5">
        <f>VLOOKUP(CONCATENATE($F1632," ",$G1632),AllocFactorMatrix,(AC$4+1),FALSE)*$E1636</f>
        <v>0</v>
      </c>
    </row>
    <row r="1633" spans="4:29" hidden="1" outlineLevel="1">
      <c r="E1633" s="48"/>
      <c r="F1633" s="175" t="str">
        <f>F1636</f>
        <v>DIST_METERS</v>
      </c>
      <c r="G1633" s="52" t="str">
        <f>$G$12</f>
        <v>DISTSEC</v>
      </c>
      <c r="H1633" s="4">
        <f t="shared" si="770"/>
        <v>0</v>
      </c>
      <c r="I1633" s="5">
        <f>VLOOKUP(CONCATENATE($F1633," ",$G1633),AllocFactorMatrix,(I$4+1),FALSE)*$E1636</f>
        <v>0</v>
      </c>
      <c r="J1633" s="5">
        <f>VLOOKUP(CONCATENATE($F1633," ",$G1633),AllocFactorMatrix,(J$4+1),FALSE)*$E1636</f>
        <v>0</v>
      </c>
      <c r="K1633" s="5">
        <f>VLOOKUP(CONCATENATE($F1633," ",$G1633),AllocFactorMatrix,(K$4+1),FALSE)*$E1636</f>
        <v>0</v>
      </c>
      <c r="L1633" s="5">
        <f>VLOOKUP(CONCATENATE($F1633," ",$G1633),AllocFactorMatrix,(L$4+1),FALSE)*$E1636</f>
        <v>0</v>
      </c>
      <c r="M1633" s="5">
        <f t="shared" si="754"/>
        <v>0</v>
      </c>
      <c r="N1633" s="5">
        <f>VLOOKUP(CONCATENATE($F1633," ",$G1633),AllocFactorMatrix,(N$4+1),FALSE)*$E1636</f>
        <v>0</v>
      </c>
      <c r="O1633" s="5">
        <f>VLOOKUP(CONCATENATE($F1633," ",$G1633),AllocFactorMatrix,(O$4+1),FALSE)*$E1636</f>
        <v>0</v>
      </c>
      <c r="P1633" s="5">
        <f>VLOOKUP(CONCATENATE($F1633," ",$G1633),AllocFactorMatrix,(P$4+1),FALSE)*$E1636</f>
        <v>0</v>
      </c>
      <c r="Q1633" s="51">
        <f>VLOOKUP(CONCATENATE($F1633," ",$G1633),AllocFactorMatrix,(Q$4+1),FALSE)*$E1636</f>
        <v>0</v>
      </c>
      <c r="R1633" s="5">
        <f t="shared" si="756"/>
        <v>0</v>
      </c>
      <c r="S1633" s="5">
        <f>VLOOKUP(CONCATENATE($F1633," ",$G1633),AllocFactorMatrix,(S$4+1),FALSE)*$E1636</f>
        <v>0</v>
      </c>
      <c r="T1633" s="5">
        <f>VLOOKUP(CONCATENATE($F1633," ",$G1633),AllocFactorMatrix,(T$4+1),FALSE)*$E1636</f>
        <v>0</v>
      </c>
      <c r="U1633" s="5">
        <f>VLOOKUP(CONCATENATE($F1633," ",$G1633),AllocFactorMatrix,(U$4+1),FALSE)*$E1636</f>
        <v>0</v>
      </c>
      <c r="V1633" s="5">
        <f>VLOOKUP(CONCATENATE($F1633," ",$G1633),AllocFactorMatrix,(V$4+1),FALSE)*$E1636</f>
        <v>0</v>
      </c>
      <c r="W1633" s="5">
        <f t="shared" si="772"/>
        <v>0</v>
      </c>
      <c r="X1633" s="5">
        <f>VLOOKUP(CONCATENATE($F1633," ",$G1633),AllocFactorMatrix,(X$4+1),FALSE)*$E1636</f>
        <v>0</v>
      </c>
      <c r="Y1633" s="5">
        <f>VLOOKUP(CONCATENATE($F1633," ",$G1633),AllocFactorMatrix,(Y$4+1),FALSE)*$E1636</f>
        <v>0</v>
      </c>
      <c r="Z1633" s="5">
        <f t="shared" si="767"/>
        <v>0</v>
      </c>
      <c r="AA1633" s="5">
        <f>VLOOKUP(CONCATENATE($F1633," ",$G1633),AllocFactorMatrix,(AA$4+1),FALSE)*$E1636</f>
        <v>0</v>
      </c>
      <c r="AB1633" s="5">
        <f>VLOOKUP(CONCATENATE($F1633," ",$G1633),AllocFactorMatrix,(AB$4+1),FALSE)*$E1636</f>
        <v>0</v>
      </c>
      <c r="AC1633" s="5">
        <f>VLOOKUP(CONCATENATE($F1633," ",$G1633),AllocFactorMatrix,(AC$4+1),FALSE)*$E1636</f>
        <v>0</v>
      </c>
    </row>
    <row r="1634" spans="4:29" hidden="1" outlineLevel="1">
      <c r="E1634" s="48"/>
      <c r="F1634" s="175" t="str">
        <f>F1636</f>
        <v>DIST_METERS</v>
      </c>
      <c r="G1634" s="52" t="str">
        <f>$G$13</f>
        <v>ENERGY</v>
      </c>
      <c r="H1634" s="4">
        <f t="shared" si="770"/>
        <v>0</v>
      </c>
      <c r="I1634" s="5">
        <f>VLOOKUP(CONCATENATE($F1634," ",$G1634),AllocFactorMatrix,(I$4+1),FALSE)*$E1636</f>
        <v>0</v>
      </c>
      <c r="J1634" s="5">
        <f>VLOOKUP(CONCATENATE($F1634," ",$G1634),AllocFactorMatrix,(J$4+1),FALSE)*$E1636</f>
        <v>0</v>
      </c>
      <c r="K1634" s="5">
        <f>VLOOKUP(CONCATENATE($F1634," ",$G1634),AllocFactorMatrix,(K$4+1),FALSE)*$E1636</f>
        <v>0</v>
      </c>
      <c r="L1634" s="5">
        <f>VLOOKUP(CONCATENATE($F1634," ",$G1634),AllocFactorMatrix,(L$4+1),FALSE)*$E1636</f>
        <v>0</v>
      </c>
      <c r="M1634" s="5">
        <f t="shared" si="754"/>
        <v>0</v>
      </c>
      <c r="N1634" s="5">
        <f>VLOOKUP(CONCATENATE($F1634," ",$G1634),AllocFactorMatrix,(N$4+1),FALSE)*$E1636</f>
        <v>0</v>
      </c>
      <c r="O1634" s="5">
        <f>VLOOKUP(CONCATENATE($F1634," ",$G1634),AllocFactorMatrix,(O$4+1),FALSE)*$E1636</f>
        <v>0</v>
      </c>
      <c r="P1634" s="5">
        <f>VLOOKUP(CONCATENATE($F1634," ",$G1634),AllocFactorMatrix,(P$4+1),FALSE)*$E1636</f>
        <v>0</v>
      </c>
      <c r="Q1634" s="51">
        <f>VLOOKUP(CONCATENATE($F1634," ",$G1634),AllocFactorMatrix,(Q$4+1),FALSE)*$E1636</f>
        <v>0</v>
      </c>
      <c r="R1634" s="5">
        <f t="shared" si="756"/>
        <v>0</v>
      </c>
      <c r="S1634" s="5">
        <f>VLOOKUP(CONCATENATE($F1634," ",$G1634),AllocFactorMatrix,(S$4+1),FALSE)*$E1636</f>
        <v>0</v>
      </c>
      <c r="T1634" s="5">
        <f>VLOOKUP(CONCATENATE($F1634," ",$G1634),AllocFactorMatrix,(T$4+1),FALSE)*$E1636</f>
        <v>0</v>
      </c>
      <c r="U1634" s="5">
        <f>VLOOKUP(CONCATENATE($F1634," ",$G1634),AllocFactorMatrix,(U$4+1),FALSE)*$E1636</f>
        <v>0</v>
      </c>
      <c r="V1634" s="5">
        <f>VLOOKUP(CONCATENATE($F1634," ",$G1634),AllocFactorMatrix,(V$4+1),FALSE)*$E1636</f>
        <v>0</v>
      </c>
      <c r="W1634" s="5">
        <f t="shared" si="772"/>
        <v>0</v>
      </c>
      <c r="X1634" s="5">
        <f>VLOOKUP(CONCATENATE($F1634," ",$G1634),AllocFactorMatrix,(X$4+1),FALSE)*$E1636</f>
        <v>0</v>
      </c>
      <c r="Y1634" s="5">
        <f>VLOOKUP(CONCATENATE($F1634," ",$G1634),AllocFactorMatrix,(Y$4+1),FALSE)*$E1636</f>
        <v>0</v>
      </c>
      <c r="Z1634" s="5">
        <f t="shared" si="767"/>
        <v>0</v>
      </c>
      <c r="AA1634" s="5">
        <f>VLOOKUP(CONCATENATE($F1634," ",$G1634),AllocFactorMatrix,(AA$4+1),FALSE)*$E1636</f>
        <v>0</v>
      </c>
      <c r="AB1634" s="5">
        <f>VLOOKUP(CONCATENATE($F1634," ",$G1634),AllocFactorMatrix,(AB$4+1),FALSE)*$E1636</f>
        <v>0</v>
      </c>
      <c r="AC1634" s="5">
        <f>VLOOKUP(CONCATENATE($F1634," ",$G1634),AllocFactorMatrix,(AC$4+1),FALSE)*$E1636</f>
        <v>0</v>
      </c>
    </row>
    <row r="1635" spans="4:29" hidden="1" outlineLevel="1">
      <c r="E1635" s="48"/>
      <c r="F1635" s="175" t="str">
        <f>F1636</f>
        <v>DIST_METERS</v>
      </c>
      <c r="G1635" s="52" t="str">
        <f>$G$14</f>
        <v>CUSTOMER</v>
      </c>
      <c r="H1635" s="4">
        <f t="shared" si="770"/>
        <v>41539</v>
      </c>
      <c r="I1635" s="5">
        <f>VLOOKUP(CONCATENATE($F1635," ",$G1635),AllocFactorMatrix,(I$4+1),FALSE)*$E1636</f>
        <v>18583.408304911238</v>
      </c>
      <c r="J1635" s="5">
        <f>VLOOKUP(CONCATENATE($F1635," ",$G1635),AllocFactorMatrix,(J$4+1),FALSE)*$E1636</f>
        <v>14010.97215263713</v>
      </c>
      <c r="K1635" s="5">
        <f>VLOOKUP(CONCATENATE($F1635," ",$G1635),AllocFactorMatrix,(K$4+1),FALSE)*$E1636</f>
        <v>2013.6764001217207</v>
      </c>
      <c r="L1635" s="5">
        <f>VLOOKUP(CONCATENATE($F1635," ",$G1635),AllocFactorMatrix,(L$4+1),FALSE)*$E1636</f>
        <v>339.19745535713463</v>
      </c>
      <c r="M1635" s="5">
        <f t="shared" si="754"/>
        <v>16363.846008115986</v>
      </c>
      <c r="N1635" s="5">
        <f>VLOOKUP(CONCATENATE($F1635," ",$G1635),AllocFactorMatrix,(N$4+1),FALSE)*$E1636</f>
        <v>2148.3237689997227</v>
      </c>
      <c r="O1635" s="5">
        <f>VLOOKUP(CONCATENATE($F1635," ",$G1635),AllocFactorMatrix,(O$4+1),FALSE)*$E1636</f>
        <v>708.34208954662233</v>
      </c>
      <c r="P1635" s="5">
        <f>VLOOKUP(CONCATENATE($F1635," ",$G1635),AllocFactorMatrix,(P$4+1),FALSE)*$E1636</f>
        <v>834.22112879294264</v>
      </c>
      <c r="Q1635" s="51">
        <f>VLOOKUP(CONCATENATE($F1635," ",$G1635),AllocFactorMatrix,(Q$4+1),FALSE)*$E1636</f>
        <v>104.27620440077298</v>
      </c>
      <c r="R1635" s="5">
        <f t="shared" si="756"/>
        <v>3795.1631917400609</v>
      </c>
      <c r="S1635" s="5">
        <f>VLOOKUP(CONCATENATE($F1635," ",$G1635),AllocFactorMatrix,(S$4+1),FALSE)*$E1636</f>
        <v>13.375980856719243</v>
      </c>
      <c r="T1635" s="5">
        <f>VLOOKUP(CONCATENATE($F1635," ",$G1635),AllocFactorMatrix,(T$4+1),FALSE)*$E1636</f>
        <v>502.25824776780297</v>
      </c>
      <c r="U1635" s="5">
        <f>VLOOKUP(CONCATENATE($F1635," ",$G1635),AllocFactorMatrix,(U$4+1),FALSE)*$E1636</f>
        <v>1402.2839919498069</v>
      </c>
      <c r="V1635" s="5">
        <f>VLOOKUP(CONCATENATE($F1635," ",$G1635),AllocFactorMatrix,(V$4+1),FALSE)*$E1636</f>
        <v>417.10354053789661</v>
      </c>
      <c r="W1635" s="5">
        <f t="shared" si="772"/>
        <v>2335.0217611122257</v>
      </c>
      <c r="X1635" s="5">
        <f>VLOOKUP(CONCATENATE($F1635," ",$G1635),AllocFactorMatrix,(X$4+1),FALSE)*$E1636</f>
        <v>409.2853474115995</v>
      </c>
      <c r="Y1635" s="5">
        <f>VLOOKUP(CONCATENATE($F1635," ",$G1635),AllocFactorMatrix,(Y$4+1),FALSE)*$E1636</f>
        <v>9.2548914711327424</v>
      </c>
      <c r="Z1635" s="5">
        <f t="shared" si="767"/>
        <v>418.54023888273224</v>
      </c>
      <c r="AA1635" s="5">
        <f>VLOOKUP(CONCATENATE($F1635," ",$G1635),AllocFactorMatrix,(AA$4+1),FALSE)*$E1636</f>
        <v>43.020495237760279</v>
      </c>
      <c r="AB1635" s="5">
        <f>VLOOKUP(CONCATENATE($F1635," ",$G1635),AllocFactorMatrix,(AB$4+1),FALSE)*$E1636</f>
        <v>0</v>
      </c>
      <c r="AC1635" s="5">
        <f>VLOOKUP(CONCATENATE($F1635," ",$G1635),AllocFactorMatrix,(AC$4+1),FALSE)*$E1636</f>
        <v>0</v>
      </c>
    </row>
    <row r="1636" spans="4:29" collapsed="1">
      <c r="D1636" s="52" t="s">
        <v>115</v>
      </c>
      <c r="E1636" s="58">
        <v>41539</v>
      </c>
      <c r="F1636" s="93" t="s">
        <v>47</v>
      </c>
      <c r="G1636" s="52" t="str">
        <f>$G$15</f>
        <v>TOTAL</v>
      </c>
      <c r="H1636" s="4">
        <f t="shared" si="770"/>
        <v>41539</v>
      </c>
      <c r="I1636" s="5">
        <f>VLOOKUP(CONCATENATE($F1636," ",$G1636),AllocFactorMatrix,(I$4+1),FALSE)*$E1636</f>
        <v>18583.408304911238</v>
      </c>
      <c r="J1636" s="5">
        <f>VLOOKUP(CONCATENATE($F1636," ",$G1636),AllocFactorMatrix,(J$4+1),FALSE)*$E1636</f>
        <v>14010.97215263713</v>
      </c>
      <c r="K1636" s="5">
        <f>VLOOKUP(CONCATENATE($F1636," ",$G1636),AllocFactorMatrix,(K$4+1),FALSE)*$E1636</f>
        <v>2013.6764001217207</v>
      </c>
      <c r="L1636" s="5">
        <f>VLOOKUP(CONCATENATE($F1636," ",$G1636),AllocFactorMatrix,(L$4+1),FALSE)*$E1636</f>
        <v>339.19745535713463</v>
      </c>
      <c r="M1636" s="5">
        <f t="shared" si="754"/>
        <v>16363.846008115986</v>
      </c>
      <c r="N1636" s="5">
        <f>VLOOKUP(CONCATENATE($F1636," ",$G1636),AllocFactorMatrix,(N$4+1),FALSE)*$E1636</f>
        <v>2148.3237689997227</v>
      </c>
      <c r="O1636" s="5">
        <f>VLOOKUP(CONCATENATE($F1636," ",$G1636),AllocFactorMatrix,(O$4+1),FALSE)*$E1636</f>
        <v>708.34208954662233</v>
      </c>
      <c r="P1636" s="5">
        <f>VLOOKUP(CONCATENATE($F1636," ",$G1636),AllocFactorMatrix,(P$4+1),FALSE)*$E1636</f>
        <v>834.22112879294264</v>
      </c>
      <c r="Q1636" s="51">
        <f>VLOOKUP(CONCATENATE($F1636," ",$G1636),AllocFactorMatrix,(Q$4+1),FALSE)*$E1636</f>
        <v>104.27620440077298</v>
      </c>
      <c r="R1636" s="5">
        <f t="shared" si="756"/>
        <v>3795.1631917400609</v>
      </c>
      <c r="S1636" s="5">
        <f>VLOOKUP(CONCATENATE($F1636," ",$G1636),AllocFactorMatrix,(S$4+1),FALSE)*$E1636</f>
        <v>13.375980856719243</v>
      </c>
      <c r="T1636" s="5">
        <f>VLOOKUP(CONCATENATE($F1636," ",$G1636),AllocFactorMatrix,(T$4+1),FALSE)*$E1636</f>
        <v>502.25824776780297</v>
      </c>
      <c r="U1636" s="5">
        <f>VLOOKUP(CONCATENATE($F1636," ",$G1636),AllocFactorMatrix,(U$4+1),FALSE)*$E1636</f>
        <v>1402.2839919498069</v>
      </c>
      <c r="V1636" s="5">
        <f>VLOOKUP(CONCATENATE($F1636," ",$G1636),AllocFactorMatrix,(V$4+1),FALSE)*$E1636</f>
        <v>417.10354053789661</v>
      </c>
      <c r="W1636" s="5">
        <f t="shared" si="772"/>
        <v>2335.0217611122257</v>
      </c>
      <c r="X1636" s="5">
        <f>VLOOKUP(CONCATENATE($F1636," ",$G1636),AllocFactorMatrix,(X$4+1),FALSE)*$E1636</f>
        <v>409.2853474115995</v>
      </c>
      <c r="Y1636" s="5">
        <f>VLOOKUP(CONCATENATE($F1636," ",$G1636),AllocFactorMatrix,(Y$4+1),FALSE)*$E1636</f>
        <v>9.2548914711327424</v>
      </c>
      <c r="Z1636" s="5">
        <f t="shared" si="767"/>
        <v>418.54023888273224</v>
      </c>
      <c r="AA1636" s="5">
        <f>VLOOKUP(CONCATENATE($F1636," ",$G1636),AllocFactorMatrix,(AA$4+1),FALSE)*$E1636</f>
        <v>43.020495237760279</v>
      </c>
      <c r="AB1636" s="5">
        <f>VLOOKUP(CONCATENATE($F1636," ",$G1636),AllocFactorMatrix,(AB$4+1),FALSE)*$E1636</f>
        <v>0</v>
      </c>
      <c r="AC1636" s="5">
        <f>VLOOKUP(CONCATENATE($F1636," ",$G1636),AllocFactorMatrix,(AC$4+1),FALSE)*$E1636</f>
        <v>0</v>
      </c>
    </row>
    <row r="1637" spans="4:29" hidden="1" outlineLevel="1">
      <c r="E1637" s="48"/>
      <c r="F1637" s="175" t="str">
        <f>F1644</f>
        <v>DIST_OL</v>
      </c>
      <c r="G1637" s="52" t="str">
        <f>$G$8</f>
        <v>PRODUCTION</v>
      </c>
      <c r="H1637" s="4">
        <f t="shared" si="770"/>
        <v>0</v>
      </c>
      <c r="I1637" s="5">
        <f>VLOOKUP(CONCATENATE($F1637," ",$G1637),AllocFactorMatrix,(I$4+1),FALSE)*$E1644</f>
        <v>0</v>
      </c>
      <c r="J1637" s="5">
        <f>VLOOKUP(CONCATENATE($F1637," ",$G1637),AllocFactorMatrix,(J$4+1),FALSE)*$E1644</f>
        <v>0</v>
      </c>
      <c r="K1637" s="5">
        <f>VLOOKUP(CONCATENATE($F1637," ",$G1637),AllocFactorMatrix,(K$4+1),FALSE)*$E1644</f>
        <v>0</v>
      </c>
      <c r="L1637" s="5">
        <f>VLOOKUP(CONCATENATE($F1637," ",$G1637),AllocFactorMatrix,(L$4+1),FALSE)*$E1644</f>
        <v>0</v>
      </c>
      <c r="M1637" s="5">
        <f t="shared" ref="M1637:M1644" si="773">SUBTOTAL(9,J1637:L1637)</f>
        <v>0</v>
      </c>
      <c r="N1637" s="5">
        <f>VLOOKUP(CONCATENATE($F1637," ",$G1637),AllocFactorMatrix,(N$4+1),FALSE)*$E1644</f>
        <v>0</v>
      </c>
      <c r="O1637" s="5">
        <f>VLOOKUP(CONCATENATE($F1637," ",$G1637),AllocFactorMatrix,(O$4+1),FALSE)*$E1644</f>
        <v>0</v>
      </c>
      <c r="P1637" s="5">
        <f>VLOOKUP(CONCATENATE($F1637," ",$G1637),AllocFactorMatrix,(P$4+1),FALSE)*$E1644</f>
        <v>0</v>
      </c>
      <c r="Q1637" s="51">
        <f>VLOOKUP(CONCATENATE($F1637," ",$G1637),AllocFactorMatrix,(Q$4+1),FALSE)*$E1644</f>
        <v>0</v>
      </c>
      <c r="R1637" s="5">
        <f t="shared" si="756"/>
        <v>0</v>
      </c>
      <c r="S1637" s="5">
        <f>VLOOKUP(CONCATENATE($F1637," ",$G1637),AllocFactorMatrix,(S$4+1),FALSE)*$E1644</f>
        <v>0</v>
      </c>
      <c r="T1637" s="5">
        <f>VLOOKUP(CONCATENATE($F1637," ",$G1637),AllocFactorMatrix,(T$4+1),FALSE)*$E1644</f>
        <v>0</v>
      </c>
      <c r="U1637" s="5">
        <f>VLOOKUP(CONCATENATE($F1637," ",$G1637),AllocFactorMatrix,(U$4+1),FALSE)*$E1644</f>
        <v>0</v>
      </c>
      <c r="V1637" s="5">
        <f>VLOOKUP(CONCATENATE($F1637," ",$G1637),AllocFactorMatrix,(V$4+1),FALSE)*$E1644</f>
        <v>0</v>
      </c>
      <c r="W1637" s="5">
        <f>SUBTOTAL(9,S1637:V1637)</f>
        <v>0</v>
      </c>
      <c r="X1637" s="5">
        <f>VLOOKUP(CONCATENATE($F1637," ",$G1637),AllocFactorMatrix,(X$4+1),FALSE)*$E1644</f>
        <v>0</v>
      </c>
      <c r="Y1637" s="5">
        <f>VLOOKUP(CONCATENATE($F1637," ",$G1637),AllocFactorMatrix,(Y$4+1),FALSE)*$E1644</f>
        <v>0</v>
      </c>
      <c r="Z1637" s="5">
        <f t="shared" ref="Z1637:Z1644" si="774">SUBTOTAL(9,X1637:Y1637)</f>
        <v>0</v>
      </c>
      <c r="AA1637" s="5">
        <f>VLOOKUP(CONCATENATE($F1637," ",$G1637),AllocFactorMatrix,(AA$4+1),FALSE)*$E1644</f>
        <v>0</v>
      </c>
      <c r="AB1637" s="5">
        <f>VLOOKUP(CONCATENATE($F1637," ",$G1637),AllocFactorMatrix,(AB$4+1),FALSE)*$E1644</f>
        <v>0</v>
      </c>
      <c r="AC1637" s="5">
        <f>VLOOKUP(CONCATENATE($F1637," ",$G1637),AllocFactorMatrix,(AC$4+1),FALSE)*$E1644</f>
        <v>0</v>
      </c>
    </row>
    <row r="1638" spans="4:29" hidden="1" outlineLevel="1">
      <c r="E1638" s="48"/>
      <c r="F1638" s="175" t="str">
        <f>F1644</f>
        <v>DIST_OL</v>
      </c>
      <c r="G1638" s="52" t="str">
        <f>$G$9</f>
        <v>BULKTRAN</v>
      </c>
      <c r="H1638" s="4">
        <f t="shared" si="770"/>
        <v>0</v>
      </c>
      <c r="I1638" s="5">
        <f>VLOOKUP(CONCATENATE($F1638," ",$G1638),AllocFactorMatrix,(I$4+1),FALSE)*$E1644</f>
        <v>0</v>
      </c>
      <c r="J1638" s="5">
        <f>VLOOKUP(CONCATENATE($F1638," ",$G1638),AllocFactorMatrix,(J$4+1),FALSE)*$E1644</f>
        <v>0</v>
      </c>
      <c r="K1638" s="5">
        <f>VLOOKUP(CONCATENATE($F1638," ",$G1638),AllocFactorMatrix,(K$4+1),FALSE)*$E1644</f>
        <v>0</v>
      </c>
      <c r="L1638" s="5">
        <f>VLOOKUP(CONCATENATE($F1638," ",$G1638),AllocFactorMatrix,(L$4+1),FALSE)*$E1644</f>
        <v>0</v>
      </c>
      <c r="M1638" s="5">
        <f t="shared" si="773"/>
        <v>0</v>
      </c>
      <c r="N1638" s="5">
        <f>VLOOKUP(CONCATENATE($F1638," ",$G1638),AllocFactorMatrix,(N$4+1),FALSE)*$E1644</f>
        <v>0</v>
      </c>
      <c r="O1638" s="5">
        <f>VLOOKUP(CONCATENATE($F1638," ",$G1638),AllocFactorMatrix,(O$4+1),FALSE)*$E1644</f>
        <v>0</v>
      </c>
      <c r="P1638" s="5">
        <f>VLOOKUP(CONCATENATE($F1638," ",$G1638),AllocFactorMatrix,(P$4+1),FALSE)*$E1644</f>
        <v>0</v>
      </c>
      <c r="Q1638" s="51">
        <f>VLOOKUP(CONCATENATE($F1638," ",$G1638),AllocFactorMatrix,(Q$4+1),FALSE)*$E1644</f>
        <v>0</v>
      </c>
      <c r="R1638" s="5">
        <f t="shared" ref="R1638:R1644" si="775">SUBTOTAL(9,N1638:Q1638)</f>
        <v>0</v>
      </c>
      <c r="S1638" s="5">
        <f>VLOOKUP(CONCATENATE($F1638," ",$G1638),AllocFactorMatrix,(S$4+1),FALSE)*$E1644</f>
        <v>0</v>
      </c>
      <c r="T1638" s="5">
        <f>VLOOKUP(CONCATENATE($F1638," ",$G1638),AllocFactorMatrix,(T$4+1),FALSE)*$E1644</f>
        <v>0</v>
      </c>
      <c r="U1638" s="5">
        <f>VLOOKUP(CONCATENATE($F1638," ",$G1638),AllocFactorMatrix,(U$4+1),FALSE)*$E1644</f>
        <v>0</v>
      </c>
      <c r="V1638" s="5">
        <f>VLOOKUP(CONCATENATE($F1638," ",$G1638),AllocFactorMatrix,(V$4+1),FALSE)*$E1644</f>
        <v>0</v>
      </c>
      <c r="W1638" s="5">
        <f t="shared" ref="W1638:W1644" si="776">SUBTOTAL(9,S1638:V1638)</f>
        <v>0</v>
      </c>
      <c r="X1638" s="5">
        <f>VLOOKUP(CONCATENATE($F1638," ",$G1638),AllocFactorMatrix,(X$4+1),FALSE)*$E1644</f>
        <v>0</v>
      </c>
      <c r="Y1638" s="5">
        <f>VLOOKUP(CONCATENATE($F1638," ",$G1638),AllocFactorMatrix,(Y$4+1),FALSE)*$E1644</f>
        <v>0</v>
      </c>
      <c r="Z1638" s="5">
        <f t="shared" si="774"/>
        <v>0</v>
      </c>
      <c r="AA1638" s="5">
        <f>VLOOKUP(CONCATENATE($F1638," ",$G1638),AllocFactorMatrix,(AA$4+1),FALSE)*$E1644</f>
        <v>0</v>
      </c>
      <c r="AB1638" s="5">
        <f>VLOOKUP(CONCATENATE($F1638," ",$G1638),AllocFactorMatrix,(AB$4+1),FALSE)*$E1644</f>
        <v>0</v>
      </c>
      <c r="AC1638" s="5">
        <f>VLOOKUP(CONCATENATE($F1638," ",$G1638),AllocFactorMatrix,(AC$4+1),FALSE)*$E1644</f>
        <v>0</v>
      </c>
    </row>
    <row r="1639" spans="4:29" hidden="1" outlineLevel="1">
      <c r="E1639" s="48"/>
      <c r="F1639" s="175" t="str">
        <f>F1644</f>
        <v>DIST_OL</v>
      </c>
      <c r="G1639" s="52" t="str">
        <f>$G$10</f>
        <v>SUBTRAN</v>
      </c>
      <c r="H1639" s="4">
        <f t="shared" si="770"/>
        <v>0</v>
      </c>
      <c r="I1639" s="5">
        <f>VLOOKUP(CONCATENATE($F1639," ",$G1639),AllocFactorMatrix,(I$4+1),FALSE)*$E1644</f>
        <v>0</v>
      </c>
      <c r="J1639" s="5">
        <f>VLOOKUP(CONCATENATE($F1639," ",$G1639),AllocFactorMatrix,(J$4+1),FALSE)*$E1644</f>
        <v>0</v>
      </c>
      <c r="K1639" s="5">
        <f>VLOOKUP(CONCATENATE($F1639," ",$G1639),AllocFactorMatrix,(K$4+1),FALSE)*$E1644</f>
        <v>0</v>
      </c>
      <c r="L1639" s="5">
        <f>VLOOKUP(CONCATENATE($F1639," ",$G1639),AllocFactorMatrix,(L$4+1),FALSE)*$E1644</f>
        <v>0</v>
      </c>
      <c r="M1639" s="5">
        <f t="shared" si="773"/>
        <v>0</v>
      </c>
      <c r="N1639" s="5">
        <f>VLOOKUP(CONCATENATE($F1639," ",$G1639),AllocFactorMatrix,(N$4+1),FALSE)*$E1644</f>
        <v>0</v>
      </c>
      <c r="O1639" s="5">
        <f>VLOOKUP(CONCATENATE($F1639," ",$G1639),AllocFactorMatrix,(O$4+1),FALSE)*$E1644</f>
        <v>0</v>
      </c>
      <c r="P1639" s="5">
        <f>VLOOKUP(CONCATENATE($F1639," ",$G1639),AllocFactorMatrix,(P$4+1),FALSE)*$E1644</f>
        <v>0</v>
      </c>
      <c r="Q1639" s="51">
        <f>VLOOKUP(CONCATENATE($F1639," ",$G1639),AllocFactorMatrix,(Q$4+1),FALSE)*$E1644</f>
        <v>0</v>
      </c>
      <c r="R1639" s="5">
        <f t="shared" si="775"/>
        <v>0</v>
      </c>
      <c r="S1639" s="5">
        <f>VLOOKUP(CONCATENATE($F1639," ",$G1639),AllocFactorMatrix,(S$4+1),FALSE)*$E1644</f>
        <v>0</v>
      </c>
      <c r="T1639" s="5">
        <f>VLOOKUP(CONCATENATE($F1639," ",$G1639),AllocFactorMatrix,(T$4+1),FALSE)*$E1644</f>
        <v>0</v>
      </c>
      <c r="U1639" s="5">
        <f>VLOOKUP(CONCATENATE($F1639," ",$G1639),AllocFactorMatrix,(U$4+1),FALSE)*$E1644</f>
        <v>0</v>
      </c>
      <c r="V1639" s="5">
        <f>VLOOKUP(CONCATENATE($F1639," ",$G1639),AllocFactorMatrix,(V$4+1),FALSE)*$E1644</f>
        <v>0</v>
      </c>
      <c r="W1639" s="5">
        <f t="shared" si="776"/>
        <v>0</v>
      </c>
      <c r="X1639" s="5">
        <f>VLOOKUP(CONCATENATE($F1639," ",$G1639),AllocFactorMatrix,(X$4+1),FALSE)*$E1644</f>
        <v>0</v>
      </c>
      <c r="Y1639" s="5">
        <f>VLOOKUP(CONCATENATE($F1639," ",$G1639),AllocFactorMatrix,(Y$4+1),FALSE)*$E1644</f>
        <v>0</v>
      </c>
      <c r="Z1639" s="5">
        <f t="shared" si="774"/>
        <v>0</v>
      </c>
      <c r="AA1639" s="5">
        <f>VLOOKUP(CONCATENATE($F1639," ",$G1639),AllocFactorMatrix,(AA$4+1),FALSE)*$E1644</f>
        <v>0</v>
      </c>
      <c r="AB1639" s="5">
        <f>VLOOKUP(CONCATENATE($F1639," ",$G1639),AllocFactorMatrix,(AB$4+1),FALSE)*$E1644</f>
        <v>0</v>
      </c>
      <c r="AC1639" s="5">
        <f>VLOOKUP(CONCATENATE($F1639," ",$G1639),AllocFactorMatrix,(AC$4+1),FALSE)*$E1644</f>
        <v>0</v>
      </c>
    </row>
    <row r="1640" spans="4:29" hidden="1" outlineLevel="1">
      <c r="E1640" s="48"/>
      <c r="F1640" s="175" t="str">
        <f>F1644</f>
        <v>DIST_OL</v>
      </c>
      <c r="G1640" s="52" t="str">
        <f>$G$11</f>
        <v>DISTPRI</v>
      </c>
      <c r="H1640" s="4">
        <f t="shared" si="770"/>
        <v>0</v>
      </c>
      <c r="I1640" s="5">
        <f>VLOOKUP(CONCATENATE($F1640," ",$G1640),AllocFactorMatrix,(I$4+1),FALSE)*$E1644</f>
        <v>0</v>
      </c>
      <c r="J1640" s="5">
        <f>VLOOKUP(CONCATENATE($F1640," ",$G1640),AllocFactorMatrix,(J$4+1),FALSE)*$E1644</f>
        <v>0</v>
      </c>
      <c r="K1640" s="5">
        <f>VLOOKUP(CONCATENATE($F1640," ",$G1640),AllocFactorMatrix,(K$4+1),FALSE)*$E1644</f>
        <v>0</v>
      </c>
      <c r="L1640" s="5">
        <f>VLOOKUP(CONCATENATE($F1640," ",$G1640),AllocFactorMatrix,(L$4+1),FALSE)*$E1644</f>
        <v>0</v>
      </c>
      <c r="M1640" s="5">
        <f t="shared" si="773"/>
        <v>0</v>
      </c>
      <c r="N1640" s="5">
        <f>VLOOKUP(CONCATENATE($F1640," ",$G1640),AllocFactorMatrix,(N$4+1),FALSE)*$E1644</f>
        <v>0</v>
      </c>
      <c r="O1640" s="5">
        <f>VLOOKUP(CONCATENATE($F1640," ",$G1640),AllocFactorMatrix,(O$4+1),FALSE)*$E1644</f>
        <v>0</v>
      </c>
      <c r="P1640" s="5">
        <f>VLOOKUP(CONCATENATE($F1640," ",$G1640),AllocFactorMatrix,(P$4+1),FALSE)*$E1644</f>
        <v>0</v>
      </c>
      <c r="Q1640" s="51">
        <f>VLOOKUP(CONCATENATE($F1640," ",$G1640),AllocFactorMatrix,(Q$4+1),FALSE)*$E1644</f>
        <v>0</v>
      </c>
      <c r="R1640" s="5">
        <f t="shared" si="775"/>
        <v>0</v>
      </c>
      <c r="S1640" s="5">
        <f>VLOOKUP(CONCATENATE($F1640," ",$G1640),AllocFactorMatrix,(S$4+1),FALSE)*$E1644</f>
        <v>0</v>
      </c>
      <c r="T1640" s="5">
        <f>VLOOKUP(CONCATENATE($F1640," ",$G1640),AllocFactorMatrix,(T$4+1),FALSE)*$E1644</f>
        <v>0</v>
      </c>
      <c r="U1640" s="5">
        <f>VLOOKUP(CONCATENATE($F1640," ",$G1640),AllocFactorMatrix,(U$4+1),FALSE)*$E1644</f>
        <v>0</v>
      </c>
      <c r="V1640" s="5">
        <f>VLOOKUP(CONCATENATE($F1640," ",$G1640),AllocFactorMatrix,(V$4+1),FALSE)*$E1644</f>
        <v>0</v>
      </c>
      <c r="W1640" s="5">
        <f t="shared" si="776"/>
        <v>0</v>
      </c>
      <c r="X1640" s="5">
        <f>VLOOKUP(CONCATENATE($F1640," ",$G1640),AllocFactorMatrix,(X$4+1),FALSE)*$E1644</f>
        <v>0</v>
      </c>
      <c r="Y1640" s="5">
        <f>VLOOKUP(CONCATENATE($F1640," ",$G1640),AllocFactorMatrix,(Y$4+1),FALSE)*$E1644</f>
        <v>0</v>
      </c>
      <c r="Z1640" s="5">
        <f t="shared" si="774"/>
        <v>0</v>
      </c>
      <c r="AA1640" s="5">
        <f>VLOOKUP(CONCATENATE($F1640," ",$G1640),AllocFactorMatrix,(AA$4+1),FALSE)*$E1644</f>
        <v>0</v>
      </c>
      <c r="AB1640" s="5">
        <f>VLOOKUP(CONCATENATE($F1640," ",$G1640),AllocFactorMatrix,(AB$4+1),FALSE)*$E1644</f>
        <v>0</v>
      </c>
      <c r="AC1640" s="5">
        <f>VLOOKUP(CONCATENATE($F1640," ",$G1640),AllocFactorMatrix,(AC$4+1),FALSE)*$E1644</f>
        <v>0</v>
      </c>
    </row>
    <row r="1641" spans="4:29" hidden="1" outlineLevel="1">
      <c r="E1641" s="48"/>
      <c r="F1641" s="175" t="str">
        <f>F1644</f>
        <v>DIST_OL</v>
      </c>
      <c r="G1641" s="52" t="str">
        <f>$G$12</f>
        <v>DISTSEC</v>
      </c>
      <c r="H1641" s="4">
        <f t="shared" si="770"/>
        <v>0</v>
      </c>
      <c r="I1641" s="5">
        <f>VLOOKUP(CONCATENATE($F1641," ",$G1641),AllocFactorMatrix,(I$4+1),FALSE)*$E1644</f>
        <v>0</v>
      </c>
      <c r="J1641" s="5">
        <f>VLOOKUP(CONCATENATE($F1641," ",$G1641),AllocFactorMatrix,(J$4+1),FALSE)*$E1644</f>
        <v>0</v>
      </c>
      <c r="K1641" s="5">
        <f>VLOOKUP(CONCATENATE($F1641," ",$G1641),AllocFactorMatrix,(K$4+1),FALSE)*$E1644</f>
        <v>0</v>
      </c>
      <c r="L1641" s="5">
        <f>VLOOKUP(CONCATENATE($F1641," ",$G1641),AllocFactorMatrix,(L$4+1),FALSE)*$E1644</f>
        <v>0</v>
      </c>
      <c r="M1641" s="5">
        <f t="shared" si="773"/>
        <v>0</v>
      </c>
      <c r="N1641" s="5">
        <f>VLOOKUP(CONCATENATE($F1641," ",$G1641),AllocFactorMatrix,(N$4+1),FALSE)*$E1644</f>
        <v>0</v>
      </c>
      <c r="O1641" s="5">
        <f>VLOOKUP(CONCATENATE($F1641," ",$G1641),AllocFactorMatrix,(O$4+1),FALSE)*$E1644</f>
        <v>0</v>
      </c>
      <c r="P1641" s="5">
        <f>VLOOKUP(CONCATENATE($F1641," ",$G1641),AllocFactorMatrix,(P$4+1),FALSE)*$E1644</f>
        <v>0</v>
      </c>
      <c r="Q1641" s="51">
        <f>VLOOKUP(CONCATENATE($F1641," ",$G1641),AllocFactorMatrix,(Q$4+1),FALSE)*$E1644</f>
        <v>0</v>
      </c>
      <c r="R1641" s="5">
        <f t="shared" si="775"/>
        <v>0</v>
      </c>
      <c r="S1641" s="5">
        <f>VLOOKUP(CONCATENATE($F1641," ",$G1641),AllocFactorMatrix,(S$4+1),FALSE)*$E1644</f>
        <v>0</v>
      </c>
      <c r="T1641" s="5">
        <f>VLOOKUP(CONCATENATE($F1641," ",$G1641),AllocFactorMatrix,(T$4+1),FALSE)*$E1644</f>
        <v>0</v>
      </c>
      <c r="U1641" s="5">
        <f>VLOOKUP(CONCATENATE($F1641," ",$G1641),AllocFactorMatrix,(U$4+1),FALSE)*$E1644</f>
        <v>0</v>
      </c>
      <c r="V1641" s="5">
        <f>VLOOKUP(CONCATENATE($F1641," ",$G1641),AllocFactorMatrix,(V$4+1),FALSE)*$E1644</f>
        <v>0</v>
      </c>
      <c r="W1641" s="5">
        <f t="shared" si="776"/>
        <v>0</v>
      </c>
      <c r="X1641" s="5">
        <f>VLOOKUP(CONCATENATE($F1641," ",$G1641),AllocFactorMatrix,(X$4+1),FALSE)*$E1644</f>
        <v>0</v>
      </c>
      <c r="Y1641" s="5">
        <f>VLOOKUP(CONCATENATE($F1641," ",$G1641),AllocFactorMatrix,(Y$4+1),FALSE)*$E1644</f>
        <v>0</v>
      </c>
      <c r="Z1641" s="5">
        <f t="shared" si="774"/>
        <v>0</v>
      </c>
      <c r="AA1641" s="5">
        <f>VLOOKUP(CONCATENATE($F1641," ",$G1641),AllocFactorMatrix,(AA$4+1),FALSE)*$E1644</f>
        <v>0</v>
      </c>
      <c r="AB1641" s="5">
        <f>VLOOKUP(CONCATENATE($F1641," ",$G1641),AllocFactorMatrix,(AB$4+1),FALSE)*$E1644</f>
        <v>0</v>
      </c>
      <c r="AC1641" s="5">
        <f>VLOOKUP(CONCATENATE($F1641," ",$G1641),AllocFactorMatrix,(AC$4+1),FALSE)*$E1644</f>
        <v>0</v>
      </c>
    </row>
    <row r="1642" spans="4:29" hidden="1" outlineLevel="1">
      <c r="E1642" s="48"/>
      <c r="F1642" s="175" t="str">
        <f>F1644</f>
        <v>DIST_OL</v>
      </c>
      <c r="G1642" s="52" t="str">
        <f>$G$13</f>
        <v>ENERGY</v>
      </c>
      <c r="H1642" s="4">
        <f t="shared" si="770"/>
        <v>0</v>
      </c>
      <c r="I1642" s="5">
        <f>VLOOKUP(CONCATENATE($F1642," ",$G1642),AllocFactorMatrix,(I$4+1),FALSE)*$E1644</f>
        <v>0</v>
      </c>
      <c r="J1642" s="5">
        <f>VLOOKUP(CONCATENATE($F1642," ",$G1642),AllocFactorMatrix,(J$4+1),FALSE)*$E1644</f>
        <v>0</v>
      </c>
      <c r="K1642" s="5">
        <f>VLOOKUP(CONCATENATE($F1642," ",$G1642),AllocFactorMatrix,(K$4+1),FALSE)*$E1644</f>
        <v>0</v>
      </c>
      <c r="L1642" s="5">
        <f>VLOOKUP(CONCATENATE($F1642," ",$G1642),AllocFactorMatrix,(L$4+1),FALSE)*$E1644</f>
        <v>0</v>
      </c>
      <c r="M1642" s="5">
        <f t="shared" si="773"/>
        <v>0</v>
      </c>
      <c r="N1642" s="5">
        <f>VLOOKUP(CONCATENATE($F1642," ",$G1642),AllocFactorMatrix,(N$4+1),FALSE)*$E1644</f>
        <v>0</v>
      </c>
      <c r="O1642" s="5">
        <f>VLOOKUP(CONCATENATE($F1642," ",$G1642),AllocFactorMatrix,(O$4+1),FALSE)*$E1644</f>
        <v>0</v>
      </c>
      <c r="P1642" s="5">
        <f>VLOOKUP(CONCATENATE($F1642," ",$G1642),AllocFactorMatrix,(P$4+1),FALSE)*$E1644</f>
        <v>0</v>
      </c>
      <c r="Q1642" s="51">
        <f>VLOOKUP(CONCATENATE($F1642," ",$G1642),AllocFactorMatrix,(Q$4+1),FALSE)*$E1644</f>
        <v>0</v>
      </c>
      <c r="R1642" s="5">
        <f t="shared" si="775"/>
        <v>0</v>
      </c>
      <c r="S1642" s="5">
        <f>VLOOKUP(CONCATENATE($F1642," ",$G1642),AllocFactorMatrix,(S$4+1),FALSE)*$E1644</f>
        <v>0</v>
      </c>
      <c r="T1642" s="5">
        <f>VLOOKUP(CONCATENATE($F1642," ",$G1642),AllocFactorMatrix,(T$4+1),FALSE)*$E1644</f>
        <v>0</v>
      </c>
      <c r="U1642" s="5">
        <f>VLOOKUP(CONCATENATE($F1642," ",$G1642),AllocFactorMatrix,(U$4+1),FALSE)*$E1644</f>
        <v>0</v>
      </c>
      <c r="V1642" s="5">
        <f>VLOOKUP(CONCATENATE($F1642," ",$G1642),AllocFactorMatrix,(V$4+1),FALSE)*$E1644</f>
        <v>0</v>
      </c>
      <c r="W1642" s="5">
        <f t="shared" si="776"/>
        <v>0</v>
      </c>
      <c r="X1642" s="5">
        <f>VLOOKUP(CONCATENATE($F1642," ",$G1642),AllocFactorMatrix,(X$4+1),FALSE)*$E1644</f>
        <v>0</v>
      </c>
      <c r="Y1642" s="5">
        <f>VLOOKUP(CONCATENATE($F1642," ",$G1642),AllocFactorMatrix,(Y$4+1),FALSE)*$E1644</f>
        <v>0</v>
      </c>
      <c r="Z1642" s="5">
        <f t="shared" si="774"/>
        <v>0</v>
      </c>
      <c r="AA1642" s="5">
        <f>VLOOKUP(CONCATENATE($F1642," ",$G1642),AllocFactorMatrix,(AA$4+1),FALSE)*$E1644</f>
        <v>0</v>
      </c>
      <c r="AB1642" s="5">
        <f>VLOOKUP(CONCATENATE($F1642," ",$G1642),AllocFactorMatrix,(AB$4+1),FALSE)*$E1644</f>
        <v>0</v>
      </c>
      <c r="AC1642" s="5">
        <f>VLOOKUP(CONCATENATE($F1642," ",$G1642),AllocFactorMatrix,(AC$4+1),FALSE)*$E1644</f>
        <v>0</v>
      </c>
    </row>
    <row r="1643" spans="4:29" hidden="1" outlineLevel="1">
      <c r="E1643" s="48"/>
      <c r="F1643" s="175" t="str">
        <f>F1644</f>
        <v>DIST_OL</v>
      </c>
      <c r="G1643" s="52" t="str">
        <f>$G$14</f>
        <v>CUSTOMER</v>
      </c>
      <c r="H1643" s="4">
        <f t="shared" si="770"/>
        <v>53430</v>
      </c>
      <c r="I1643" s="5">
        <f>VLOOKUP(CONCATENATE($F1643," ",$G1643),AllocFactorMatrix,(I$4+1),FALSE)*$E1644</f>
        <v>0</v>
      </c>
      <c r="J1643" s="5">
        <f>VLOOKUP(CONCATENATE($F1643," ",$G1643),AllocFactorMatrix,(J$4+1),FALSE)*$E1644</f>
        <v>0</v>
      </c>
      <c r="K1643" s="5">
        <f>VLOOKUP(CONCATENATE($F1643," ",$G1643),AllocFactorMatrix,(K$4+1),FALSE)*$E1644</f>
        <v>0</v>
      </c>
      <c r="L1643" s="5">
        <f>VLOOKUP(CONCATENATE($F1643," ",$G1643),AllocFactorMatrix,(L$4+1),FALSE)*$E1644</f>
        <v>0</v>
      </c>
      <c r="M1643" s="5">
        <f t="shared" si="773"/>
        <v>0</v>
      </c>
      <c r="N1643" s="5">
        <f>VLOOKUP(CONCATENATE($F1643," ",$G1643),AllocFactorMatrix,(N$4+1),FALSE)*$E1644</f>
        <v>0</v>
      </c>
      <c r="O1643" s="5">
        <f>VLOOKUP(CONCATENATE($F1643," ",$G1643),AllocFactorMatrix,(O$4+1),FALSE)*$E1644</f>
        <v>0</v>
      </c>
      <c r="P1643" s="5">
        <f>VLOOKUP(CONCATENATE($F1643," ",$G1643),AllocFactorMatrix,(P$4+1),FALSE)*$E1644</f>
        <v>0</v>
      </c>
      <c r="Q1643" s="51">
        <f>VLOOKUP(CONCATENATE($F1643," ",$G1643),AllocFactorMatrix,(Q$4+1),FALSE)*$E1644</f>
        <v>0</v>
      </c>
      <c r="R1643" s="5">
        <f t="shared" si="775"/>
        <v>0</v>
      </c>
      <c r="S1643" s="5">
        <f>VLOOKUP(CONCATENATE($F1643," ",$G1643),AllocFactorMatrix,(S$4+1),FALSE)*$E1644</f>
        <v>0</v>
      </c>
      <c r="T1643" s="5">
        <f>VLOOKUP(CONCATENATE($F1643," ",$G1643),AllocFactorMatrix,(T$4+1),FALSE)*$E1644</f>
        <v>0</v>
      </c>
      <c r="U1643" s="5">
        <f>VLOOKUP(CONCATENATE($F1643," ",$G1643),AllocFactorMatrix,(U$4+1),FALSE)*$E1644</f>
        <v>0</v>
      </c>
      <c r="V1643" s="5">
        <f>VLOOKUP(CONCATENATE($F1643," ",$G1643),AllocFactorMatrix,(V$4+1),FALSE)*$E1644</f>
        <v>0</v>
      </c>
      <c r="W1643" s="5">
        <f t="shared" si="776"/>
        <v>0</v>
      </c>
      <c r="X1643" s="5">
        <f>VLOOKUP(CONCATENATE($F1643," ",$G1643),AllocFactorMatrix,(X$4+1),FALSE)*$E1644</f>
        <v>0</v>
      </c>
      <c r="Y1643" s="5">
        <f>VLOOKUP(CONCATENATE($F1643," ",$G1643),AllocFactorMatrix,(Y$4+1),FALSE)*$E1644</f>
        <v>0</v>
      </c>
      <c r="Z1643" s="5">
        <f t="shared" si="774"/>
        <v>0</v>
      </c>
      <c r="AA1643" s="5">
        <f>VLOOKUP(CONCATENATE($F1643," ",$G1643),AllocFactorMatrix,(AA$4+1),FALSE)*$E1644</f>
        <v>0</v>
      </c>
      <c r="AB1643" s="5">
        <f>VLOOKUP(CONCATENATE($F1643," ",$G1643),AllocFactorMatrix,(AB$4+1),FALSE)*$E1644</f>
        <v>53430</v>
      </c>
      <c r="AC1643" s="5">
        <f>VLOOKUP(CONCATENATE($F1643," ",$G1643),AllocFactorMatrix,(AC$4+1),FALSE)*$E1644</f>
        <v>0</v>
      </c>
    </row>
    <row r="1644" spans="4:29" collapsed="1">
      <c r="D1644" s="52" t="s">
        <v>116</v>
      </c>
      <c r="E1644" s="58">
        <v>53430</v>
      </c>
      <c r="F1644" s="93" t="s">
        <v>49</v>
      </c>
      <c r="G1644" s="52" t="str">
        <f>$G$15</f>
        <v>TOTAL</v>
      </c>
      <c r="H1644" s="4">
        <f t="shared" si="770"/>
        <v>53430</v>
      </c>
      <c r="I1644" s="5">
        <f>VLOOKUP(CONCATENATE($F1644," ",$G1644),AllocFactorMatrix,(I$4+1),FALSE)*$E1644</f>
        <v>0</v>
      </c>
      <c r="J1644" s="5">
        <f>VLOOKUP(CONCATENATE($F1644," ",$G1644),AllocFactorMatrix,(J$4+1),FALSE)*$E1644</f>
        <v>0</v>
      </c>
      <c r="K1644" s="5">
        <f>VLOOKUP(CONCATENATE($F1644," ",$G1644),AllocFactorMatrix,(K$4+1),FALSE)*$E1644</f>
        <v>0</v>
      </c>
      <c r="L1644" s="5">
        <f>VLOOKUP(CONCATENATE($F1644," ",$G1644),AllocFactorMatrix,(L$4+1),FALSE)*$E1644</f>
        <v>0</v>
      </c>
      <c r="M1644" s="5">
        <f t="shared" si="773"/>
        <v>0</v>
      </c>
      <c r="N1644" s="5">
        <f>VLOOKUP(CONCATENATE($F1644," ",$G1644),AllocFactorMatrix,(N$4+1),FALSE)*$E1644</f>
        <v>0</v>
      </c>
      <c r="O1644" s="5">
        <f>VLOOKUP(CONCATENATE($F1644," ",$G1644),AllocFactorMatrix,(O$4+1),FALSE)*$E1644</f>
        <v>0</v>
      </c>
      <c r="P1644" s="5">
        <f>VLOOKUP(CONCATENATE($F1644," ",$G1644),AllocFactorMatrix,(P$4+1),FALSE)*$E1644</f>
        <v>0</v>
      </c>
      <c r="Q1644" s="51">
        <f>VLOOKUP(CONCATENATE($F1644," ",$G1644),AllocFactorMatrix,(Q$4+1),FALSE)*$E1644</f>
        <v>0</v>
      </c>
      <c r="R1644" s="5">
        <f t="shared" si="775"/>
        <v>0</v>
      </c>
      <c r="S1644" s="5">
        <f>VLOOKUP(CONCATENATE($F1644," ",$G1644),AllocFactorMatrix,(S$4+1),FALSE)*$E1644</f>
        <v>0</v>
      </c>
      <c r="T1644" s="5">
        <f>VLOOKUP(CONCATENATE($F1644," ",$G1644),AllocFactorMatrix,(T$4+1),FALSE)*$E1644</f>
        <v>0</v>
      </c>
      <c r="U1644" s="5">
        <f>VLOOKUP(CONCATENATE($F1644," ",$G1644),AllocFactorMatrix,(U$4+1),FALSE)*$E1644</f>
        <v>0</v>
      </c>
      <c r="V1644" s="5">
        <f>VLOOKUP(CONCATENATE($F1644," ",$G1644),AllocFactorMatrix,(V$4+1),FALSE)*$E1644</f>
        <v>0</v>
      </c>
      <c r="W1644" s="5">
        <f t="shared" si="776"/>
        <v>0</v>
      </c>
      <c r="X1644" s="5">
        <f>VLOOKUP(CONCATENATE($F1644," ",$G1644),AllocFactorMatrix,(X$4+1),FALSE)*$E1644</f>
        <v>0</v>
      </c>
      <c r="Y1644" s="5">
        <f>VLOOKUP(CONCATENATE($F1644," ",$G1644),AllocFactorMatrix,(Y$4+1),FALSE)*$E1644</f>
        <v>0</v>
      </c>
      <c r="Z1644" s="5">
        <f t="shared" si="774"/>
        <v>0</v>
      </c>
      <c r="AA1644" s="5">
        <f>VLOOKUP(CONCATENATE($F1644," ",$G1644),AllocFactorMatrix,(AA$4+1),FALSE)*$E1644</f>
        <v>0</v>
      </c>
      <c r="AB1644" s="5">
        <f>VLOOKUP(CONCATENATE($F1644," ",$G1644),AllocFactorMatrix,(AB$4+1),FALSE)*$E1644</f>
        <v>53430</v>
      </c>
      <c r="AC1644" s="5">
        <f>VLOOKUP(CONCATENATE($F1644," ",$G1644),AllocFactorMatrix,(AC$4+1),FALSE)*$E1644</f>
        <v>0</v>
      </c>
    </row>
    <row r="1645" spans="4:29" hidden="1" outlineLevel="1">
      <c r="E1645" s="11"/>
      <c r="F1645" s="107"/>
      <c r="G1645" s="52" t="str">
        <f>$G$8</f>
        <v>PRODUCTION</v>
      </c>
      <c r="H1645" s="50">
        <f t="shared" ref="H1645:AC1651" si="777">H1557+H1565+H1573+H1597+H1605+H1613+H1621+H1629+H1637+H1581+H1589</f>
        <v>0</v>
      </c>
      <c r="I1645" s="50">
        <f t="shared" si="777"/>
        <v>0</v>
      </c>
      <c r="J1645" s="50">
        <f t="shared" si="777"/>
        <v>0</v>
      </c>
      <c r="K1645" s="50">
        <f t="shared" si="777"/>
        <v>0</v>
      </c>
      <c r="L1645" s="50">
        <f t="shared" si="777"/>
        <v>0</v>
      </c>
      <c r="M1645" s="50">
        <f t="shared" si="777"/>
        <v>0</v>
      </c>
      <c r="N1645" s="50">
        <f t="shared" si="777"/>
        <v>0</v>
      </c>
      <c r="O1645" s="50">
        <f t="shared" si="777"/>
        <v>0</v>
      </c>
      <c r="P1645" s="50">
        <f t="shared" si="777"/>
        <v>0</v>
      </c>
      <c r="Q1645" s="50">
        <f t="shared" si="777"/>
        <v>0</v>
      </c>
      <c r="R1645" s="50">
        <f t="shared" si="777"/>
        <v>0</v>
      </c>
      <c r="S1645" s="50">
        <f t="shared" si="777"/>
        <v>0</v>
      </c>
      <c r="T1645" s="50">
        <f t="shared" si="777"/>
        <v>0</v>
      </c>
      <c r="U1645" s="50">
        <f t="shared" si="777"/>
        <v>0</v>
      </c>
      <c r="V1645" s="50">
        <f t="shared" si="777"/>
        <v>0</v>
      </c>
      <c r="W1645" s="50">
        <f t="shared" si="777"/>
        <v>0</v>
      </c>
      <c r="X1645" s="50">
        <f t="shared" si="777"/>
        <v>0</v>
      </c>
      <c r="Y1645" s="50">
        <f t="shared" si="777"/>
        <v>0</v>
      </c>
      <c r="Z1645" s="50">
        <f t="shared" si="777"/>
        <v>0</v>
      </c>
      <c r="AA1645" s="50">
        <f t="shared" si="777"/>
        <v>0</v>
      </c>
      <c r="AB1645" s="50">
        <f t="shared" si="777"/>
        <v>0</v>
      </c>
      <c r="AC1645" s="50">
        <f t="shared" si="777"/>
        <v>0</v>
      </c>
    </row>
    <row r="1646" spans="4:29" hidden="1" outlineLevel="1">
      <c r="E1646" s="11"/>
      <c r="F1646" s="107"/>
      <c r="G1646" s="52" t="str">
        <f>$G$9</f>
        <v>BULKTRAN</v>
      </c>
      <c r="H1646" s="50">
        <f t="shared" ref="H1646:H1651" si="778">H1558+H1566+H1574+H1598+H1606+H1614+H1622+H1630+H1638+H1582+H1590</f>
        <v>0</v>
      </c>
      <c r="I1646" s="50">
        <f t="shared" si="777"/>
        <v>0</v>
      </c>
      <c r="J1646" s="50">
        <f t="shared" si="777"/>
        <v>0</v>
      </c>
      <c r="K1646" s="50">
        <f t="shared" si="777"/>
        <v>0</v>
      </c>
      <c r="L1646" s="50">
        <f t="shared" si="777"/>
        <v>0</v>
      </c>
      <c r="M1646" s="50">
        <f t="shared" si="777"/>
        <v>0</v>
      </c>
      <c r="N1646" s="50">
        <f t="shared" si="777"/>
        <v>0</v>
      </c>
      <c r="O1646" s="50">
        <f t="shared" si="777"/>
        <v>0</v>
      </c>
      <c r="P1646" s="50">
        <f t="shared" si="777"/>
        <v>0</v>
      </c>
      <c r="Q1646" s="50">
        <f t="shared" si="777"/>
        <v>0</v>
      </c>
      <c r="R1646" s="50">
        <f t="shared" si="777"/>
        <v>0</v>
      </c>
      <c r="S1646" s="50">
        <f t="shared" si="777"/>
        <v>0</v>
      </c>
      <c r="T1646" s="50">
        <f t="shared" si="777"/>
        <v>0</v>
      </c>
      <c r="U1646" s="50">
        <f t="shared" si="777"/>
        <v>0</v>
      </c>
      <c r="V1646" s="50">
        <f t="shared" si="777"/>
        <v>0</v>
      </c>
      <c r="W1646" s="50">
        <f t="shared" si="777"/>
        <v>0</v>
      </c>
      <c r="X1646" s="50">
        <f t="shared" si="777"/>
        <v>0</v>
      </c>
      <c r="Y1646" s="50">
        <f t="shared" si="777"/>
        <v>0</v>
      </c>
      <c r="Z1646" s="50">
        <f t="shared" si="777"/>
        <v>0</v>
      </c>
      <c r="AA1646" s="50">
        <f t="shared" si="777"/>
        <v>0</v>
      </c>
      <c r="AB1646" s="50">
        <f t="shared" si="777"/>
        <v>0</v>
      </c>
      <c r="AC1646" s="50">
        <f t="shared" si="777"/>
        <v>0</v>
      </c>
    </row>
    <row r="1647" spans="4:29" hidden="1" outlineLevel="1">
      <c r="E1647" s="11"/>
      <c r="F1647" s="107"/>
      <c r="G1647" s="52" t="str">
        <f>$G$10</f>
        <v>SUBTRAN</v>
      </c>
      <c r="H1647" s="50">
        <f t="shared" si="778"/>
        <v>0</v>
      </c>
      <c r="I1647" s="50">
        <f t="shared" si="777"/>
        <v>0</v>
      </c>
      <c r="J1647" s="50">
        <f t="shared" si="777"/>
        <v>0</v>
      </c>
      <c r="K1647" s="50">
        <f t="shared" si="777"/>
        <v>0</v>
      </c>
      <c r="L1647" s="50">
        <f t="shared" si="777"/>
        <v>0</v>
      </c>
      <c r="M1647" s="50">
        <f t="shared" si="777"/>
        <v>0</v>
      </c>
      <c r="N1647" s="50">
        <f t="shared" si="777"/>
        <v>0</v>
      </c>
      <c r="O1647" s="50">
        <f t="shared" si="777"/>
        <v>0</v>
      </c>
      <c r="P1647" s="50">
        <f t="shared" si="777"/>
        <v>0</v>
      </c>
      <c r="Q1647" s="50">
        <f t="shared" si="777"/>
        <v>0</v>
      </c>
      <c r="R1647" s="50">
        <f t="shared" si="777"/>
        <v>0</v>
      </c>
      <c r="S1647" s="50">
        <f t="shared" si="777"/>
        <v>0</v>
      </c>
      <c r="T1647" s="50">
        <f t="shared" si="777"/>
        <v>0</v>
      </c>
      <c r="U1647" s="50">
        <f t="shared" si="777"/>
        <v>0</v>
      </c>
      <c r="V1647" s="50">
        <f t="shared" si="777"/>
        <v>0</v>
      </c>
      <c r="W1647" s="50">
        <f t="shared" si="777"/>
        <v>0</v>
      </c>
      <c r="X1647" s="50">
        <f t="shared" si="777"/>
        <v>0</v>
      </c>
      <c r="Y1647" s="50">
        <f t="shared" si="777"/>
        <v>0</v>
      </c>
      <c r="Z1647" s="50">
        <f t="shared" si="777"/>
        <v>0</v>
      </c>
      <c r="AA1647" s="50">
        <f t="shared" si="777"/>
        <v>0</v>
      </c>
      <c r="AB1647" s="50">
        <f t="shared" si="777"/>
        <v>0</v>
      </c>
      <c r="AC1647" s="50">
        <f t="shared" si="777"/>
        <v>0</v>
      </c>
    </row>
    <row r="1648" spans="4:29" hidden="1" outlineLevel="1">
      <c r="E1648" s="11"/>
      <c r="F1648" s="107"/>
      <c r="G1648" s="52" t="str">
        <f>$G$11</f>
        <v>DISTPRI</v>
      </c>
      <c r="H1648" s="50">
        <f t="shared" si="778"/>
        <v>23345383.074266322</v>
      </c>
      <c r="I1648" s="50">
        <f t="shared" si="777"/>
        <v>15286721.842376983</v>
      </c>
      <c r="J1648" s="50">
        <f t="shared" si="777"/>
        <v>3577682.9257051698</v>
      </c>
      <c r="K1648" s="50">
        <f t="shared" si="777"/>
        <v>49972.183807068817</v>
      </c>
      <c r="L1648" s="50">
        <f t="shared" si="777"/>
        <v>0</v>
      </c>
      <c r="M1648" s="50">
        <f t="shared" si="777"/>
        <v>3627655.1095122383</v>
      </c>
      <c r="N1648" s="50">
        <f t="shared" si="777"/>
        <v>2076915.1213227853</v>
      </c>
      <c r="O1648" s="50">
        <f t="shared" si="777"/>
        <v>373178.4291268597</v>
      </c>
      <c r="P1648" s="50">
        <f t="shared" si="777"/>
        <v>0</v>
      </c>
      <c r="Q1648" s="50">
        <f t="shared" si="777"/>
        <v>0</v>
      </c>
      <c r="R1648" s="50">
        <f t="shared" si="777"/>
        <v>2450093.5504496451</v>
      </c>
      <c r="S1648" s="50">
        <f t="shared" si="777"/>
        <v>93911.366582768576</v>
      </c>
      <c r="T1648" s="50">
        <f t="shared" si="777"/>
        <v>1298593.4937449289</v>
      </c>
      <c r="U1648" s="50">
        <f t="shared" si="777"/>
        <v>0</v>
      </c>
      <c r="V1648" s="50">
        <f t="shared" si="777"/>
        <v>0</v>
      </c>
      <c r="W1648" s="50">
        <f t="shared" si="777"/>
        <v>1392504.8603276974</v>
      </c>
      <c r="X1648" s="50">
        <f t="shared" si="777"/>
        <v>569472.96470042039</v>
      </c>
      <c r="Y1648" s="50">
        <f t="shared" si="777"/>
        <v>11430.220465897901</v>
      </c>
      <c r="Z1648" s="50">
        <f t="shared" si="777"/>
        <v>580903.1851663182</v>
      </c>
      <c r="AA1648" s="50">
        <f t="shared" si="777"/>
        <v>7504.526433438089</v>
      </c>
      <c r="AB1648" s="50">
        <f t="shared" si="777"/>
        <v>0</v>
      </c>
      <c r="AC1648" s="50">
        <f t="shared" si="777"/>
        <v>0</v>
      </c>
    </row>
    <row r="1649" spans="3:29" hidden="1" outlineLevel="1">
      <c r="E1649" s="11"/>
      <c r="F1649" s="107"/>
      <c r="G1649" s="52" t="str">
        <f>$G$12</f>
        <v>DISTSEC</v>
      </c>
      <c r="H1649" s="50">
        <f t="shared" si="778"/>
        <v>9251244.8590583354</v>
      </c>
      <c r="I1649" s="50">
        <f t="shared" si="777"/>
        <v>6865395.84361823</v>
      </c>
      <c r="J1649" s="50">
        <f t="shared" si="777"/>
        <v>1384370.5283474883</v>
      </c>
      <c r="K1649" s="50">
        <f t="shared" si="777"/>
        <v>0</v>
      </c>
      <c r="L1649" s="50">
        <f t="shared" si="777"/>
        <v>0</v>
      </c>
      <c r="M1649" s="50">
        <f t="shared" si="777"/>
        <v>1384370.5283474883</v>
      </c>
      <c r="N1649" s="50">
        <f t="shared" si="777"/>
        <v>691957.5077503873</v>
      </c>
      <c r="O1649" s="50">
        <f t="shared" si="777"/>
        <v>0</v>
      </c>
      <c r="P1649" s="50">
        <f t="shared" si="777"/>
        <v>0</v>
      </c>
      <c r="Q1649" s="50">
        <f t="shared" si="777"/>
        <v>0</v>
      </c>
      <c r="R1649" s="50">
        <f t="shared" si="777"/>
        <v>691957.5077503873</v>
      </c>
      <c r="S1649" s="50">
        <f t="shared" si="777"/>
        <v>25863.751487693207</v>
      </c>
      <c r="T1649" s="50">
        <f t="shared" si="777"/>
        <v>0</v>
      </c>
      <c r="U1649" s="50">
        <f t="shared" si="777"/>
        <v>0</v>
      </c>
      <c r="V1649" s="50">
        <f t="shared" si="777"/>
        <v>0</v>
      </c>
      <c r="W1649" s="50">
        <f t="shared" si="777"/>
        <v>25863.751487693207</v>
      </c>
      <c r="X1649" s="50">
        <f t="shared" si="777"/>
        <v>195461.90226868683</v>
      </c>
      <c r="Y1649" s="50">
        <f t="shared" si="777"/>
        <v>0</v>
      </c>
      <c r="Z1649" s="50">
        <f t="shared" si="777"/>
        <v>195461.90226868683</v>
      </c>
      <c r="AA1649" s="50">
        <f t="shared" si="777"/>
        <v>2311.0578252406517</v>
      </c>
      <c r="AB1649" s="50">
        <f t="shared" si="777"/>
        <v>71133.689989073842</v>
      </c>
      <c r="AC1649" s="50">
        <f t="shared" si="777"/>
        <v>14750.577771535984</v>
      </c>
    </row>
    <row r="1650" spans="3:29" hidden="1" outlineLevel="1">
      <c r="E1650" s="11"/>
      <c r="F1650" s="107"/>
      <c r="G1650" s="52" t="str">
        <f>$G$13</f>
        <v>ENERGY</v>
      </c>
      <c r="H1650" s="50">
        <f t="shared" si="778"/>
        <v>0</v>
      </c>
      <c r="I1650" s="50">
        <f t="shared" si="777"/>
        <v>0</v>
      </c>
      <c r="J1650" s="50">
        <f t="shared" si="777"/>
        <v>0</v>
      </c>
      <c r="K1650" s="50">
        <f t="shared" si="777"/>
        <v>0</v>
      </c>
      <c r="L1650" s="50">
        <f t="shared" si="777"/>
        <v>0</v>
      </c>
      <c r="M1650" s="50">
        <f t="shared" si="777"/>
        <v>0</v>
      </c>
      <c r="N1650" s="50">
        <f t="shared" si="777"/>
        <v>0</v>
      </c>
      <c r="O1650" s="50">
        <f t="shared" si="777"/>
        <v>0</v>
      </c>
      <c r="P1650" s="50">
        <f t="shared" si="777"/>
        <v>0</v>
      </c>
      <c r="Q1650" s="50">
        <f t="shared" si="777"/>
        <v>0</v>
      </c>
      <c r="R1650" s="50">
        <f t="shared" si="777"/>
        <v>0</v>
      </c>
      <c r="S1650" s="50">
        <f t="shared" si="777"/>
        <v>0</v>
      </c>
      <c r="T1650" s="50">
        <f t="shared" si="777"/>
        <v>0</v>
      </c>
      <c r="U1650" s="50">
        <f t="shared" si="777"/>
        <v>0</v>
      </c>
      <c r="V1650" s="50">
        <f t="shared" si="777"/>
        <v>0</v>
      </c>
      <c r="W1650" s="50">
        <f t="shared" si="777"/>
        <v>0</v>
      </c>
      <c r="X1650" s="50">
        <f t="shared" si="777"/>
        <v>0</v>
      </c>
      <c r="Y1650" s="50">
        <f t="shared" si="777"/>
        <v>0</v>
      </c>
      <c r="Z1650" s="50">
        <f t="shared" si="777"/>
        <v>0</v>
      </c>
      <c r="AA1650" s="50">
        <f t="shared" si="777"/>
        <v>0</v>
      </c>
      <c r="AB1650" s="50">
        <f t="shared" si="777"/>
        <v>0</v>
      </c>
      <c r="AC1650" s="50">
        <f t="shared" si="777"/>
        <v>0</v>
      </c>
    </row>
    <row r="1651" spans="3:29" hidden="1" outlineLevel="1">
      <c r="E1651" s="11"/>
      <c r="F1651" s="107"/>
      <c r="G1651" s="52" t="str">
        <f>$G$14</f>
        <v>CUSTOMER</v>
      </c>
      <c r="H1651" s="50">
        <f t="shared" si="778"/>
        <v>156338.0666753464</v>
      </c>
      <c r="I1651" s="50">
        <f t="shared" si="777"/>
        <v>18585.793872928254</v>
      </c>
      <c r="J1651" s="50">
        <f t="shared" si="777"/>
        <v>14012.770753114839</v>
      </c>
      <c r="K1651" s="50">
        <f t="shared" si="777"/>
        <v>2013.9348974833422</v>
      </c>
      <c r="L1651" s="50">
        <f t="shared" si="777"/>
        <v>339.24099842456752</v>
      </c>
      <c r="M1651" s="50">
        <f t="shared" si="777"/>
        <v>16365.946649022748</v>
      </c>
      <c r="N1651" s="50">
        <f t="shared" si="777"/>
        <v>2148.59955115924</v>
      </c>
      <c r="O1651" s="50">
        <f t="shared" si="777"/>
        <v>708.43302002644623</v>
      </c>
      <c r="P1651" s="50">
        <f t="shared" si="777"/>
        <v>834.32821847268895</v>
      </c>
      <c r="Q1651" s="50">
        <f t="shared" si="777"/>
        <v>104.28959042631108</v>
      </c>
      <c r="R1651" s="50">
        <f t="shared" si="777"/>
        <v>3795.6503800846867</v>
      </c>
      <c r="S1651" s="50">
        <f t="shared" si="777"/>
        <v>13.377697942821236</v>
      </c>
      <c r="T1651" s="50">
        <f t="shared" si="777"/>
        <v>502.32272308861059</v>
      </c>
      <c r="U1651" s="50">
        <f t="shared" si="777"/>
        <v>1402.4640043451159</v>
      </c>
      <c r="V1651" s="50">
        <f t="shared" si="777"/>
        <v>417.15708447611104</v>
      </c>
      <c r="W1651" s="50">
        <f t="shared" si="777"/>
        <v>2335.3215098526584</v>
      </c>
      <c r="X1651" s="50">
        <f t="shared" si="777"/>
        <v>409.33788772167605</v>
      </c>
      <c r="Y1651" s="50">
        <f t="shared" si="777"/>
        <v>9.2560795294658664</v>
      </c>
      <c r="Z1651" s="50">
        <f t="shared" si="777"/>
        <v>418.59396725114192</v>
      </c>
      <c r="AA1651" s="50">
        <f t="shared" si="777"/>
        <v>43.026017815525968</v>
      </c>
      <c r="AB1651" s="50">
        <f t="shared" si="777"/>
        <v>53436.858854794446</v>
      </c>
      <c r="AC1651" s="50">
        <f t="shared" si="777"/>
        <v>61356.875423596939</v>
      </c>
    </row>
    <row r="1652" spans="3:29" collapsed="1">
      <c r="D1652" s="52" t="s">
        <v>229</v>
      </c>
      <c r="E1652" s="15">
        <f>E1564+E1572+E1580+E1604+E1612+E1620+E1628+E1636+E1644+E1588+E1596</f>
        <v>32752966</v>
      </c>
      <c r="F1652" s="175"/>
      <c r="G1652" s="52" t="str">
        <f>$G$15</f>
        <v>TOTAL</v>
      </c>
      <c r="H1652" s="4">
        <f>H1564+H1572+H1580+H1604+H1612+H1620+H1628+H1636+H1644+H1588+H1596</f>
        <v>32752965.999999996</v>
      </c>
      <c r="I1652" s="50">
        <f>I1564+I1572+I1580+I1604+I1612+I1620+I1628+I1636+I1644+I1588+I1596</f>
        <v>22170703.47986814</v>
      </c>
      <c r="J1652" s="50">
        <f t="shared" ref="J1652:AC1652" si="779">J1564+J1572+J1580+J1604+J1612+J1620+J1628+J1636+J1644+J1588+J1596</f>
        <v>4976066.2248057723</v>
      </c>
      <c r="K1652" s="50">
        <f t="shared" si="779"/>
        <v>51986.118704552158</v>
      </c>
      <c r="L1652" s="50">
        <f t="shared" si="779"/>
        <v>339.24099842456752</v>
      </c>
      <c r="M1652" s="50">
        <f t="shared" si="779"/>
        <v>5028391.5845087487</v>
      </c>
      <c r="N1652" s="50">
        <f t="shared" si="779"/>
        <v>2771021.2286243318</v>
      </c>
      <c r="O1652" s="50">
        <f t="shared" si="779"/>
        <v>373886.86214688612</v>
      </c>
      <c r="P1652" s="50">
        <f t="shared" si="779"/>
        <v>834.32821847268895</v>
      </c>
      <c r="Q1652" s="50">
        <f t="shared" si="779"/>
        <v>104.28959042631108</v>
      </c>
      <c r="R1652" s="50">
        <f t="shared" si="779"/>
        <v>3145846.7085801167</v>
      </c>
      <c r="S1652" s="50">
        <f t="shared" si="779"/>
        <v>119788.49576840459</v>
      </c>
      <c r="T1652" s="50">
        <f t="shared" si="779"/>
        <v>1299095.8164680174</v>
      </c>
      <c r="U1652" s="50">
        <f t="shared" si="779"/>
        <v>1402.4640043451159</v>
      </c>
      <c r="V1652" s="50">
        <f t="shared" si="779"/>
        <v>417.15708447611104</v>
      </c>
      <c r="W1652" s="50">
        <f t="shared" si="779"/>
        <v>1420703.9333252432</v>
      </c>
      <c r="X1652" s="50">
        <f t="shared" si="779"/>
        <v>765344.20485682879</v>
      </c>
      <c r="Y1652" s="50">
        <f t="shared" si="779"/>
        <v>11439.476545427367</v>
      </c>
      <c r="Z1652" s="50">
        <f t="shared" si="779"/>
        <v>776783.68140225613</v>
      </c>
      <c r="AA1652" s="50">
        <f t="shared" si="779"/>
        <v>9858.6102764942661</v>
      </c>
      <c r="AB1652" s="50">
        <f t="shared" si="779"/>
        <v>124570.54884386828</v>
      </c>
      <c r="AC1652" s="50">
        <f t="shared" si="779"/>
        <v>76107.453195132926</v>
      </c>
    </row>
    <row r="1654" spans="3:29" hidden="1" outlineLevel="1">
      <c r="E1654" s="11"/>
      <c r="F1654" s="107"/>
      <c r="G1654" s="52" t="str">
        <f>$G$8</f>
        <v>PRODUCTION</v>
      </c>
      <c r="H1654" s="15">
        <f t="shared" ref="H1654:AC1654" si="780">+H1645+H1547</f>
        <v>0</v>
      </c>
      <c r="I1654" s="15">
        <f t="shared" si="780"/>
        <v>0</v>
      </c>
      <c r="J1654" s="15">
        <f t="shared" si="780"/>
        <v>0</v>
      </c>
      <c r="K1654" s="15">
        <f t="shared" si="780"/>
        <v>0</v>
      </c>
      <c r="L1654" s="15">
        <f t="shared" si="780"/>
        <v>0</v>
      </c>
      <c r="M1654" s="15">
        <f t="shared" si="780"/>
        <v>0</v>
      </c>
      <c r="N1654" s="15">
        <f t="shared" si="780"/>
        <v>0</v>
      </c>
      <c r="O1654" s="15">
        <f t="shared" si="780"/>
        <v>0</v>
      </c>
      <c r="P1654" s="15">
        <f t="shared" si="780"/>
        <v>0</v>
      </c>
      <c r="Q1654" s="15">
        <f t="shared" si="780"/>
        <v>0</v>
      </c>
      <c r="R1654" s="15">
        <f t="shared" si="780"/>
        <v>0</v>
      </c>
      <c r="S1654" s="15">
        <f t="shared" si="780"/>
        <v>0</v>
      </c>
      <c r="T1654" s="15">
        <f t="shared" si="780"/>
        <v>0</v>
      </c>
      <c r="U1654" s="15">
        <f t="shared" si="780"/>
        <v>0</v>
      </c>
      <c r="V1654" s="15">
        <f t="shared" si="780"/>
        <v>0</v>
      </c>
      <c r="W1654" s="15">
        <f t="shared" si="780"/>
        <v>0</v>
      </c>
      <c r="X1654" s="15">
        <f t="shared" si="780"/>
        <v>0</v>
      </c>
      <c r="Y1654" s="15">
        <f t="shared" si="780"/>
        <v>0</v>
      </c>
      <c r="Z1654" s="15">
        <f t="shared" si="780"/>
        <v>0</v>
      </c>
      <c r="AA1654" s="15">
        <f t="shared" si="780"/>
        <v>0</v>
      </c>
      <c r="AB1654" s="15">
        <f t="shared" si="780"/>
        <v>0</v>
      </c>
      <c r="AC1654" s="15">
        <f t="shared" si="780"/>
        <v>0</v>
      </c>
    </row>
    <row r="1655" spans="3:29" hidden="1" outlineLevel="1">
      <c r="E1655" s="11"/>
      <c r="F1655" s="107"/>
      <c r="G1655" s="52" t="str">
        <f>$G$9</f>
        <v>BULKTRAN</v>
      </c>
      <c r="H1655" s="15">
        <f t="shared" ref="H1655:AC1655" si="781">+H1646+H1548</f>
        <v>0</v>
      </c>
      <c r="I1655" s="15">
        <f t="shared" si="781"/>
        <v>0</v>
      </c>
      <c r="J1655" s="15">
        <f t="shared" si="781"/>
        <v>0</v>
      </c>
      <c r="K1655" s="15">
        <f t="shared" si="781"/>
        <v>0</v>
      </c>
      <c r="L1655" s="15">
        <f t="shared" si="781"/>
        <v>0</v>
      </c>
      <c r="M1655" s="15">
        <f t="shared" si="781"/>
        <v>0</v>
      </c>
      <c r="N1655" s="15">
        <f t="shared" si="781"/>
        <v>0</v>
      </c>
      <c r="O1655" s="15">
        <f t="shared" si="781"/>
        <v>0</v>
      </c>
      <c r="P1655" s="15">
        <f t="shared" si="781"/>
        <v>0</v>
      </c>
      <c r="Q1655" s="15">
        <f t="shared" si="781"/>
        <v>0</v>
      </c>
      <c r="R1655" s="15">
        <f t="shared" si="781"/>
        <v>0</v>
      </c>
      <c r="S1655" s="15">
        <f t="shared" si="781"/>
        <v>0</v>
      </c>
      <c r="T1655" s="15">
        <f t="shared" si="781"/>
        <v>0</v>
      </c>
      <c r="U1655" s="15">
        <f t="shared" si="781"/>
        <v>0</v>
      </c>
      <c r="V1655" s="15">
        <f t="shared" si="781"/>
        <v>0</v>
      </c>
      <c r="W1655" s="15">
        <f t="shared" si="781"/>
        <v>0</v>
      </c>
      <c r="X1655" s="15">
        <f t="shared" si="781"/>
        <v>0</v>
      </c>
      <c r="Y1655" s="15">
        <f t="shared" si="781"/>
        <v>0</v>
      </c>
      <c r="Z1655" s="15">
        <f t="shared" si="781"/>
        <v>0</v>
      </c>
      <c r="AA1655" s="15">
        <f t="shared" si="781"/>
        <v>0</v>
      </c>
      <c r="AB1655" s="15">
        <f t="shared" si="781"/>
        <v>0</v>
      </c>
      <c r="AC1655" s="15">
        <f t="shared" si="781"/>
        <v>0</v>
      </c>
    </row>
    <row r="1656" spans="3:29" hidden="1" outlineLevel="1">
      <c r="E1656" s="11"/>
      <c r="F1656" s="107"/>
      <c r="G1656" s="52" t="str">
        <f>$G$10</f>
        <v>SUBTRAN</v>
      </c>
      <c r="H1656" s="15">
        <f t="shared" ref="H1656:AC1656" si="782">+H1647+H1549</f>
        <v>0</v>
      </c>
      <c r="I1656" s="15">
        <f t="shared" si="782"/>
        <v>0</v>
      </c>
      <c r="J1656" s="15">
        <f t="shared" si="782"/>
        <v>0</v>
      </c>
      <c r="K1656" s="15">
        <f t="shared" si="782"/>
        <v>0</v>
      </c>
      <c r="L1656" s="15">
        <f t="shared" si="782"/>
        <v>0</v>
      </c>
      <c r="M1656" s="15">
        <f t="shared" si="782"/>
        <v>0</v>
      </c>
      <c r="N1656" s="15">
        <f t="shared" si="782"/>
        <v>0</v>
      </c>
      <c r="O1656" s="15">
        <f t="shared" si="782"/>
        <v>0</v>
      </c>
      <c r="P1656" s="15">
        <f t="shared" si="782"/>
        <v>0</v>
      </c>
      <c r="Q1656" s="15">
        <f t="shared" si="782"/>
        <v>0</v>
      </c>
      <c r="R1656" s="15">
        <f t="shared" si="782"/>
        <v>0</v>
      </c>
      <c r="S1656" s="15">
        <f t="shared" si="782"/>
        <v>0</v>
      </c>
      <c r="T1656" s="15">
        <f t="shared" si="782"/>
        <v>0</v>
      </c>
      <c r="U1656" s="15">
        <f t="shared" si="782"/>
        <v>0</v>
      </c>
      <c r="V1656" s="15">
        <f t="shared" si="782"/>
        <v>0</v>
      </c>
      <c r="W1656" s="15">
        <f t="shared" si="782"/>
        <v>0</v>
      </c>
      <c r="X1656" s="15">
        <f t="shared" si="782"/>
        <v>0</v>
      </c>
      <c r="Y1656" s="15">
        <f t="shared" si="782"/>
        <v>0</v>
      </c>
      <c r="Z1656" s="15">
        <f t="shared" si="782"/>
        <v>0</v>
      </c>
      <c r="AA1656" s="15">
        <f t="shared" si="782"/>
        <v>0</v>
      </c>
      <c r="AB1656" s="15">
        <f t="shared" si="782"/>
        <v>0</v>
      </c>
      <c r="AC1656" s="15">
        <f t="shared" si="782"/>
        <v>0</v>
      </c>
    </row>
    <row r="1657" spans="3:29" hidden="1" outlineLevel="1">
      <c r="E1657" s="11"/>
      <c r="F1657" s="107"/>
      <c r="G1657" s="52" t="str">
        <f>$G$11</f>
        <v>DISTPRI</v>
      </c>
      <c r="H1657" s="15">
        <f t="shared" ref="H1657:AC1657" si="783">+H1648+H1550</f>
        <v>28650670.97126786</v>
      </c>
      <c r="I1657" s="15">
        <f t="shared" si="783"/>
        <v>18760661.855149314</v>
      </c>
      <c r="J1657" s="15">
        <f t="shared" si="783"/>
        <v>4390718.9707626225</v>
      </c>
      <c r="K1657" s="15">
        <f t="shared" si="783"/>
        <v>61328.468734799026</v>
      </c>
      <c r="L1657" s="15">
        <f t="shared" si="783"/>
        <v>0</v>
      </c>
      <c r="M1657" s="15">
        <f t="shared" si="783"/>
        <v>4452047.4394974215</v>
      </c>
      <c r="N1657" s="15">
        <f t="shared" si="783"/>
        <v>2548898.4947033287</v>
      </c>
      <c r="O1657" s="15">
        <f t="shared" si="783"/>
        <v>457984.01990130008</v>
      </c>
      <c r="P1657" s="15">
        <f t="shared" si="783"/>
        <v>0</v>
      </c>
      <c r="Q1657" s="15">
        <f t="shared" si="783"/>
        <v>0</v>
      </c>
      <c r="R1657" s="15">
        <f t="shared" si="783"/>
        <v>3006882.514604629</v>
      </c>
      <c r="S1657" s="15">
        <f t="shared" si="783"/>
        <v>115252.92413774542</v>
      </c>
      <c r="T1657" s="15">
        <f t="shared" si="783"/>
        <v>1593701.6238438576</v>
      </c>
      <c r="U1657" s="15">
        <f t="shared" si="783"/>
        <v>0</v>
      </c>
      <c r="V1657" s="15">
        <f t="shared" si="783"/>
        <v>0</v>
      </c>
      <c r="W1657" s="15">
        <f t="shared" si="783"/>
        <v>1708954.5479816031</v>
      </c>
      <c r="X1657" s="15">
        <f t="shared" si="783"/>
        <v>698886.90567896969</v>
      </c>
      <c r="Y1657" s="15">
        <f t="shared" si="783"/>
        <v>14027.762348371089</v>
      </c>
      <c r="Z1657" s="15">
        <f t="shared" si="783"/>
        <v>712914.66802734067</v>
      </c>
      <c r="AA1657" s="15">
        <f t="shared" si="783"/>
        <v>9209.9460075522511</v>
      </c>
      <c r="AB1657" s="15">
        <f t="shared" si="783"/>
        <v>0</v>
      </c>
      <c r="AC1657" s="15">
        <f t="shared" si="783"/>
        <v>0</v>
      </c>
    </row>
    <row r="1658" spans="3:29" hidden="1" outlineLevel="1">
      <c r="E1658" s="11"/>
      <c r="F1658" s="107"/>
      <c r="G1658" s="52" t="str">
        <f>$G$12</f>
        <v>DISTSEC</v>
      </c>
      <c r="H1658" s="15">
        <f t="shared" ref="H1658:AC1658" si="784">+H1649+H1551</f>
        <v>11350623.683925059</v>
      </c>
      <c r="I1658" s="15">
        <f t="shared" si="784"/>
        <v>8423355.5428804979</v>
      </c>
      <c r="J1658" s="15">
        <f t="shared" si="784"/>
        <v>1698524.8089075319</v>
      </c>
      <c r="K1658" s="15">
        <f t="shared" si="784"/>
        <v>0</v>
      </c>
      <c r="L1658" s="15">
        <f t="shared" si="784"/>
        <v>0</v>
      </c>
      <c r="M1658" s="15">
        <f t="shared" si="784"/>
        <v>1698524.8089075319</v>
      </c>
      <c r="N1658" s="15">
        <f t="shared" si="784"/>
        <v>848982.96341718058</v>
      </c>
      <c r="O1658" s="15">
        <f t="shared" si="784"/>
        <v>0</v>
      </c>
      <c r="P1658" s="15">
        <f t="shared" si="784"/>
        <v>0</v>
      </c>
      <c r="Q1658" s="15">
        <f t="shared" si="784"/>
        <v>0</v>
      </c>
      <c r="R1658" s="15">
        <f t="shared" si="784"/>
        <v>848982.96341718058</v>
      </c>
      <c r="S1658" s="15">
        <f t="shared" si="784"/>
        <v>31732.995360501602</v>
      </c>
      <c r="T1658" s="15">
        <f t="shared" si="784"/>
        <v>0</v>
      </c>
      <c r="U1658" s="15">
        <f t="shared" si="784"/>
        <v>0</v>
      </c>
      <c r="V1658" s="15">
        <f t="shared" si="784"/>
        <v>0</v>
      </c>
      <c r="W1658" s="15">
        <f t="shared" si="784"/>
        <v>31732.995360501602</v>
      </c>
      <c r="X1658" s="15">
        <f t="shared" si="784"/>
        <v>239817.94136857704</v>
      </c>
      <c r="Y1658" s="15">
        <f t="shared" si="784"/>
        <v>0</v>
      </c>
      <c r="Z1658" s="15">
        <f t="shared" si="784"/>
        <v>239817.94136857704</v>
      </c>
      <c r="AA1658" s="15">
        <f t="shared" si="784"/>
        <v>2835.5046359422568</v>
      </c>
      <c r="AB1658" s="15">
        <f t="shared" si="784"/>
        <v>87276.010808900915</v>
      </c>
      <c r="AC1658" s="15">
        <f t="shared" si="784"/>
        <v>18097.916545927095</v>
      </c>
    </row>
    <row r="1659" spans="3:29" hidden="1" outlineLevel="1">
      <c r="E1659" s="11"/>
      <c r="F1659" s="107"/>
      <c r="G1659" s="52" t="str">
        <f>$G$13</f>
        <v>ENERGY</v>
      </c>
      <c r="H1659" s="15">
        <f t="shared" ref="H1659:AC1659" si="785">+H1650+H1552</f>
        <v>0</v>
      </c>
      <c r="I1659" s="15">
        <f t="shared" si="785"/>
        <v>0</v>
      </c>
      <c r="J1659" s="15">
        <f t="shared" si="785"/>
        <v>0</v>
      </c>
      <c r="K1659" s="15">
        <f t="shared" si="785"/>
        <v>0</v>
      </c>
      <c r="L1659" s="15">
        <f t="shared" si="785"/>
        <v>0</v>
      </c>
      <c r="M1659" s="15">
        <f t="shared" si="785"/>
        <v>0</v>
      </c>
      <c r="N1659" s="15">
        <f t="shared" si="785"/>
        <v>0</v>
      </c>
      <c r="O1659" s="15">
        <f t="shared" si="785"/>
        <v>0</v>
      </c>
      <c r="P1659" s="15">
        <f t="shared" si="785"/>
        <v>0</v>
      </c>
      <c r="Q1659" s="15">
        <f t="shared" si="785"/>
        <v>0</v>
      </c>
      <c r="R1659" s="15">
        <f t="shared" si="785"/>
        <v>0</v>
      </c>
      <c r="S1659" s="15">
        <f t="shared" si="785"/>
        <v>0</v>
      </c>
      <c r="T1659" s="15">
        <f t="shared" si="785"/>
        <v>0</v>
      </c>
      <c r="U1659" s="15">
        <f t="shared" si="785"/>
        <v>0</v>
      </c>
      <c r="V1659" s="15">
        <f t="shared" si="785"/>
        <v>0</v>
      </c>
      <c r="W1659" s="15">
        <f t="shared" si="785"/>
        <v>0</v>
      </c>
      <c r="X1659" s="15">
        <f t="shared" si="785"/>
        <v>0</v>
      </c>
      <c r="Y1659" s="15">
        <f t="shared" si="785"/>
        <v>0</v>
      </c>
      <c r="Z1659" s="15">
        <f t="shared" si="785"/>
        <v>0</v>
      </c>
      <c r="AA1659" s="15">
        <f t="shared" si="785"/>
        <v>0</v>
      </c>
      <c r="AB1659" s="15">
        <f t="shared" si="785"/>
        <v>0</v>
      </c>
      <c r="AC1659" s="15">
        <f t="shared" si="785"/>
        <v>0</v>
      </c>
    </row>
    <row r="1660" spans="3:29" hidden="1" outlineLevel="1">
      <c r="E1660" s="11"/>
      <c r="F1660" s="107"/>
      <c r="G1660" s="52" t="str">
        <f>$G$14</f>
        <v>CUSTOMER</v>
      </c>
      <c r="H1660" s="15">
        <f t="shared" ref="H1660:AC1660" si="786">+H1651+H1553</f>
        <v>2646632.344807086</v>
      </c>
      <c r="I1660" s="15">
        <f t="shared" si="786"/>
        <v>1136378.2532858809</v>
      </c>
      <c r="J1660" s="15">
        <f t="shared" si="786"/>
        <v>643942.71144535416</v>
      </c>
      <c r="K1660" s="15">
        <f t="shared" si="786"/>
        <v>79450.590970592413</v>
      </c>
      <c r="L1660" s="15">
        <f t="shared" si="786"/>
        <v>13373.556977705479</v>
      </c>
      <c r="M1660" s="15">
        <f t="shared" si="786"/>
        <v>736766.85939365206</v>
      </c>
      <c r="N1660" s="15">
        <f t="shared" si="786"/>
        <v>86340.934573754028</v>
      </c>
      <c r="O1660" s="15">
        <f t="shared" si="786"/>
        <v>27970.596662288786</v>
      </c>
      <c r="P1660" s="15">
        <f t="shared" si="786"/>
        <v>32890.882940650976</v>
      </c>
      <c r="Q1660" s="15">
        <f t="shared" si="786"/>
        <v>4111.3037227956547</v>
      </c>
      <c r="R1660" s="15">
        <f t="shared" si="786"/>
        <v>151313.71789948942</v>
      </c>
      <c r="S1660" s="15">
        <f t="shared" si="786"/>
        <v>542.46627567844735</v>
      </c>
      <c r="T1660" s="15">
        <f t="shared" si="786"/>
        <v>19836.156056732125</v>
      </c>
      <c r="U1660" s="15">
        <f t="shared" si="786"/>
        <v>55287.929107604308</v>
      </c>
      <c r="V1660" s="15">
        <f t="shared" si="786"/>
        <v>16445.164540261983</v>
      </c>
      <c r="W1660" s="15">
        <f t="shared" si="786"/>
        <v>92111.715980276844</v>
      </c>
      <c r="X1660" s="15">
        <f t="shared" si="786"/>
        <v>16598.692631582675</v>
      </c>
      <c r="Y1660" s="15">
        <f t="shared" si="786"/>
        <v>365.65657932145416</v>
      </c>
      <c r="Z1660" s="15">
        <f t="shared" si="786"/>
        <v>16964.349210904129</v>
      </c>
      <c r="AA1660" s="15">
        <f t="shared" si="786"/>
        <v>1723.3347827704592</v>
      </c>
      <c r="AB1660" s="15">
        <f t="shared" si="786"/>
        <v>321957.80731246161</v>
      </c>
      <c r="AC1660" s="15">
        <f t="shared" si="786"/>
        <v>189416.30694165055</v>
      </c>
    </row>
    <row r="1661" spans="3:29" collapsed="1">
      <c r="C1661" s="52" t="s">
        <v>230</v>
      </c>
      <c r="E1661" s="15">
        <f>+E1652+E1554</f>
        <v>42647927</v>
      </c>
      <c r="F1661" s="175"/>
      <c r="G1661" s="52" t="str">
        <f>$G$15</f>
        <v>TOTAL</v>
      </c>
      <c r="H1661" s="15">
        <f>+H1652+H1554</f>
        <v>42647927</v>
      </c>
      <c r="I1661" s="15">
        <f t="shared" ref="I1661:AC1661" si="787">+I1652+I1554</f>
        <v>28320395.651315689</v>
      </c>
      <c r="J1661" s="15">
        <f t="shared" si="787"/>
        <v>6733186.4911155086</v>
      </c>
      <c r="K1661" s="15">
        <f t="shared" si="787"/>
        <v>140779.05970539144</v>
      </c>
      <c r="L1661" s="15">
        <f t="shared" si="787"/>
        <v>13373.556977705479</v>
      </c>
      <c r="M1661" s="15">
        <f t="shared" si="787"/>
        <v>6887339.1077986052</v>
      </c>
      <c r="N1661" s="15">
        <f t="shared" si="787"/>
        <v>3484222.3926942633</v>
      </c>
      <c r="O1661" s="15">
        <f t="shared" si="787"/>
        <v>485954.61656358885</v>
      </c>
      <c r="P1661" s="15">
        <f t="shared" si="787"/>
        <v>32890.882940650976</v>
      </c>
      <c r="Q1661" s="15">
        <f t="shared" si="787"/>
        <v>4111.3037227956547</v>
      </c>
      <c r="R1661" s="15">
        <f t="shared" si="787"/>
        <v>4007179.1959212986</v>
      </c>
      <c r="S1661" s="15">
        <f t="shared" si="787"/>
        <v>147528.38577392546</v>
      </c>
      <c r="T1661" s="15">
        <f t="shared" si="787"/>
        <v>1613537.7799005897</v>
      </c>
      <c r="U1661" s="15">
        <f t="shared" si="787"/>
        <v>55287.929107604308</v>
      </c>
      <c r="V1661" s="15">
        <f t="shared" si="787"/>
        <v>16445.164540261983</v>
      </c>
      <c r="W1661" s="15">
        <f t="shared" si="787"/>
        <v>1832799.2593223816</v>
      </c>
      <c r="X1661" s="15">
        <f t="shared" si="787"/>
        <v>955303.53967912938</v>
      </c>
      <c r="Y1661" s="15">
        <f t="shared" si="787"/>
        <v>14393.418927692544</v>
      </c>
      <c r="Z1661" s="15">
        <f t="shared" si="787"/>
        <v>969696.95860682183</v>
      </c>
      <c r="AA1661" s="15">
        <f t="shared" si="787"/>
        <v>13768.785426264965</v>
      </c>
      <c r="AB1661" s="15">
        <f t="shared" si="787"/>
        <v>409233.81812136248</v>
      </c>
      <c r="AC1661" s="15">
        <f t="shared" si="787"/>
        <v>207514.22348757763</v>
      </c>
    </row>
    <row r="1663" spans="3:29">
      <c r="C1663" s="52" t="s">
        <v>19</v>
      </c>
    </row>
    <row r="1664" spans="3:29" hidden="1" outlineLevel="1">
      <c r="E1664" s="48"/>
      <c r="F1664" s="175" t="str">
        <f>F1671</f>
        <v>TOTOX234</v>
      </c>
      <c r="G1664" s="52" t="str">
        <f>$G$8</f>
        <v>PRODUCTION</v>
      </c>
      <c r="H1664" s="4">
        <f t="shared" ref="H1664:H1703" si="788">SUBTOTAL(9,I1664:AC1664)</f>
        <v>0</v>
      </c>
      <c r="I1664" s="5">
        <f>VLOOKUP(CONCATENATE($F1664," ",$G1664),AllocFactorMatrix,(I$4+1),FALSE)*$E1671</f>
        <v>0</v>
      </c>
      <c r="J1664" s="5">
        <f>VLOOKUP(CONCATENATE($F1664," ",$G1664),AllocFactorMatrix,(J$4+1),FALSE)*$E1671</f>
        <v>0</v>
      </c>
      <c r="K1664" s="5">
        <f>VLOOKUP(CONCATENATE($F1664," ",$G1664),AllocFactorMatrix,(K$4+1),FALSE)*$E1671</f>
        <v>0</v>
      </c>
      <c r="L1664" s="5">
        <f>VLOOKUP(CONCATENATE($F1664," ",$G1664),AllocFactorMatrix,(L$4+1),FALSE)*$E1671</f>
        <v>0</v>
      </c>
      <c r="M1664" s="5">
        <f t="shared" ref="M1664:M1703" si="789">SUBTOTAL(9,J1664:L1664)</f>
        <v>0</v>
      </c>
      <c r="N1664" s="5">
        <f>VLOOKUP(CONCATENATE($F1664," ",$G1664),AllocFactorMatrix,(N$4+1),FALSE)*$E1671</f>
        <v>0</v>
      </c>
      <c r="O1664" s="5">
        <f>VLOOKUP(CONCATENATE($F1664," ",$G1664),AllocFactorMatrix,(O$4+1),FALSE)*$E1671</f>
        <v>0</v>
      </c>
      <c r="P1664" s="5">
        <f>VLOOKUP(CONCATENATE($F1664," ",$G1664),AllocFactorMatrix,(P$4+1),FALSE)*$E1671</f>
        <v>0</v>
      </c>
      <c r="Q1664" s="5">
        <f>VLOOKUP(CONCATENATE($F1664," ",$G1664),AllocFactorMatrix,(Q$4+1),FALSE)*$E1671</f>
        <v>0</v>
      </c>
      <c r="R1664" s="5">
        <f>SUBTOTAL(9,N1664:Q1664)</f>
        <v>0</v>
      </c>
      <c r="S1664" s="5">
        <f>VLOOKUP(CONCATENATE($F1664," ",$G1664),AllocFactorMatrix,(S$4+1),FALSE)*$E1671</f>
        <v>0</v>
      </c>
      <c r="T1664" s="5">
        <f>VLOOKUP(CONCATENATE($F1664," ",$G1664),AllocFactorMatrix,(T$4+1),FALSE)*$E1671</f>
        <v>0</v>
      </c>
      <c r="U1664" s="5">
        <f>VLOOKUP(CONCATENATE($F1664," ",$G1664),AllocFactorMatrix,(U$4+1),FALSE)*$E1671</f>
        <v>0</v>
      </c>
      <c r="V1664" s="5">
        <f>VLOOKUP(CONCATENATE($F1664," ",$G1664),AllocFactorMatrix,(V$4+1),FALSE)*$E1671</f>
        <v>0</v>
      </c>
      <c r="W1664" s="5">
        <f>SUBTOTAL(9,S1664:V1664)</f>
        <v>0</v>
      </c>
      <c r="X1664" s="5">
        <f>VLOOKUP(CONCATENATE($F1664," ",$G1664),AllocFactorMatrix,(X$4+1),FALSE)*$E1671</f>
        <v>0</v>
      </c>
      <c r="Y1664" s="5">
        <f>VLOOKUP(CONCATENATE($F1664," ",$G1664),AllocFactorMatrix,(Y$4+1),FALSE)*$E1671</f>
        <v>0</v>
      </c>
      <c r="Z1664" s="5">
        <f t="shared" ref="Z1664:Z1703" si="790">SUBTOTAL(9,X1664:Y1664)</f>
        <v>0</v>
      </c>
      <c r="AA1664" s="5">
        <f>VLOOKUP(CONCATENATE($F1664," ",$G1664),AllocFactorMatrix,(AA$4+1),FALSE)*$E1671</f>
        <v>0</v>
      </c>
      <c r="AB1664" s="5">
        <f>VLOOKUP(CONCATENATE($F1664," ",$G1664),AllocFactorMatrix,(AB$4+1),FALSE)*$E1671</f>
        <v>0</v>
      </c>
      <c r="AC1664" s="5">
        <f>VLOOKUP(CONCATENATE($F1664," ",$G1664),AllocFactorMatrix,(AC$4+1),FALSE)*$E1671</f>
        <v>0</v>
      </c>
    </row>
    <row r="1665" spans="4:29" hidden="1" outlineLevel="1">
      <c r="E1665" s="48"/>
      <c r="F1665" s="175" t="str">
        <f>F1671</f>
        <v>TOTOX234</v>
      </c>
      <c r="G1665" s="52" t="str">
        <f>$G$9</f>
        <v>BULKTRAN</v>
      </c>
      <c r="H1665" s="4">
        <f t="shared" si="788"/>
        <v>0</v>
      </c>
      <c r="I1665" s="5">
        <f>VLOOKUP(CONCATENATE($F1665," ",$G1665),AllocFactorMatrix,(I$4+1),FALSE)*$E1671</f>
        <v>0</v>
      </c>
      <c r="J1665" s="5">
        <f>VLOOKUP(CONCATENATE($F1665," ",$G1665),AllocFactorMatrix,(J$4+1),FALSE)*$E1671</f>
        <v>0</v>
      </c>
      <c r="K1665" s="5">
        <f>VLOOKUP(CONCATENATE($F1665," ",$G1665),AllocFactorMatrix,(K$4+1),FALSE)*$E1671</f>
        <v>0</v>
      </c>
      <c r="L1665" s="5">
        <f>VLOOKUP(CONCATENATE($F1665," ",$G1665),AllocFactorMatrix,(L$4+1),FALSE)*$E1671</f>
        <v>0</v>
      </c>
      <c r="M1665" s="5">
        <f t="shared" si="789"/>
        <v>0</v>
      </c>
      <c r="N1665" s="5">
        <f>VLOOKUP(CONCATENATE($F1665," ",$G1665),AllocFactorMatrix,(N$4+1),FALSE)*$E1671</f>
        <v>0</v>
      </c>
      <c r="O1665" s="5">
        <f>VLOOKUP(CONCATENATE($F1665," ",$G1665),AllocFactorMatrix,(O$4+1),FALSE)*$E1671</f>
        <v>0</v>
      </c>
      <c r="P1665" s="5">
        <f>VLOOKUP(CONCATENATE($F1665," ",$G1665),AllocFactorMatrix,(P$4+1),FALSE)*$E1671</f>
        <v>0</v>
      </c>
      <c r="Q1665" s="5">
        <f>VLOOKUP(CONCATENATE($F1665," ",$G1665),AllocFactorMatrix,(Q$4+1),FALSE)*$E1671</f>
        <v>0</v>
      </c>
      <c r="R1665" s="5">
        <f t="shared" ref="R1665:R1703" si="791">SUBTOTAL(9,N1665:Q1665)</f>
        <v>0</v>
      </c>
      <c r="S1665" s="5">
        <f>VLOOKUP(CONCATENATE($F1665," ",$G1665),AllocFactorMatrix,(S$4+1),FALSE)*$E1671</f>
        <v>0</v>
      </c>
      <c r="T1665" s="5">
        <f>VLOOKUP(CONCATENATE($F1665," ",$G1665),AllocFactorMatrix,(T$4+1),FALSE)*$E1671</f>
        <v>0</v>
      </c>
      <c r="U1665" s="5">
        <f>VLOOKUP(CONCATENATE($F1665," ",$G1665),AllocFactorMatrix,(U$4+1),FALSE)*$E1671</f>
        <v>0</v>
      </c>
      <c r="V1665" s="5">
        <f>VLOOKUP(CONCATENATE($F1665," ",$G1665),AllocFactorMatrix,(V$4+1),FALSE)*$E1671</f>
        <v>0</v>
      </c>
      <c r="W1665" s="5">
        <f t="shared" ref="W1665:W1671" si="792">SUBTOTAL(9,S1665:V1665)</f>
        <v>0</v>
      </c>
      <c r="X1665" s="5">
        <f>VLOOKUP(CONCATENATE($F1665," ",$G1665),AllocFactorMatrix,(X$4+1),FALSE)*$E1671</f>
        <v>0</v>
      </c>
      <c r="Y1665" s="5">
        <f>VLOOKUP(CONCATENATE($F1665," ",$G1665),AllocFactorMatrix,(Y$4+1),FALSE)*$E1671</f>
        <v>0</v>
      </c>
      <c r="Z1665" s="5">
        <f t="shared" si="790"/>
        <v>0</v>
      </c>
      <c r="AA1665" s="5">
        <f>VLOOKUP(CONCATENATE($F1665," ",$G1665),AllocFactorMatrix,(AA$4+1),FALSE)*$E1671</f>
        <v>0</v>
      </c>
      <c r="AB1665" s="5">
        <f>VLOOKUP(CONCATENATE($F1665," ",$G1665),AllocFactorMatrix,(AB$4+1),FALSE)*$E1671</f>
        <v>0</v>
      </c>
      <c r="AC1665" s="5">
        <f>VLOOKUP(CONCATENATE($F1665," ",$G1665),AllocFactorMatrix,(AC$4+1),FALSE)*$E1671</f>
        <v>0</v>
      </c>
    </row>
    <row r="1666" spans="4:29" hidden="1" outlineLevel="1">
      <c r="E1666" s="48"/>
      <c r="F1666" s="175" t="str">
        <f>F1671</f>
        <v>TOTOX234</v>
      </c>
      <c r="G1666" s="52" t="str">
        <f>$G$10</f>
        <v>SUBTRAN</v>
      </c>
      <c r="H1666" s="4">
        <f t="shared" si="788"/>
        <v>0</v>
      </c>
      <c r="I1666" s="5">
        <f>VLOOKUP(CONCATENATE($F1666," ",$G1666),AllocFactorMatrix,(I$4+1),FALSE)*$E1671</f>
        <v>0</v>
      </c>
      <c r="J1666" s="5">
        <f>VLOOKUP(CONCATENATE($F1666," ",$G1666),AllocFactorMatrix,(J$4+1),FALSE)*$E1671</f>
        <v>0</v>
      </c>
      <c r="K1666" s="5">
        <f>VLOOKUP(CONCATENATE($F1666," ",$G1666),AllocFactorMatrix,(K$4+1),FALSE)*$E1671</f>
        <v>0</v>
      </c>
      <c r="L1666" s="5">
        <f>VLOOKUP(CONCATENATE($F1666," ",$G1666),AllocFactorMatrix,(L$4+1),FALSE)*$E1671</f>
        <v>0</v>
      </c>
      <c r="M1666" s="5">
        <f t="shared" si="789"/>
        <v>0</v>
      </c>
      <c r="N1666" s="5">
        <f>VLOOKUP(CONCATENATE($F1666," ",$G1666),AllocFactorMatrix,(N$4+1),FALSE)*$E1671</f>
        <v>0</v>
      </c>
      <c r="O1666" s="5">
        <f>VLOOKUP(CONCATENATE($F1666," ",$G1666),AllocFactorMatrix,(O$4+1),FALSE)*$E1671</f>
        <v>0</v>
      </c>
      <c r="P1666" s="5">
        <f>VLOOKUP(CONCATENATE($F1666," ",$G1666),AllocFactorMatrix,(P$4+1),FALSE)*$E1671</f>
        <v>0</v>
      </c>
      <c r="Q1666" s="5">
        <f>VLOOKUP(CONCATENATE($F1666," ",$G1666),AllocFactorMatrix,(Q$4+1),FALSE)*$E1671</f>
        <v>0</v>
      </c>
      <c r="R1666" s="5">
        <f t="shared" si="791"/>
        <v>0</v>
      </c>
      <c r="S1666" s="5">
        <f>VLOOKUP(CONCATENATE($F1666," ",$G1666),AllocFactorMatrix,(S$4+1),FALSE)*$E1671</f>
        <v>0</v>
      </c>
      <c r="T1666" s="5">
        <f>VLOOKUP(CONCATENATE($F1666," ",$G1666),AllocFactorMatrix,(T$4+1),FALSE)*$E1671</f>
        <v>0</v>
      </c>
      <c r="U1666" s="5">
        <f>VLOOKUP(CONCATENATE($F1666," ",$G1666),AllocFactorMatrix,(U$4+1),FALSE)*$E1671</f>
        <v>0</v>
      </c>
      <c r="V1666" s="5">
        <f>VLOOKUP(CONCATENATE($F1666," ",$G1666),AllocFactorMatrix,(V$4+1),FALSE)*$E1671</f>
        <v>0</v>
      </c>
      <c r="W1666" s="5">
        <f t="shared" si="792"/>
        <v>0</v>
      </c>
      <c r="X1666" s="5">
        <f>VLOOKUP(CONCATENATE($F1666," ",$G1666),AllocFactorMatrix,(X$4+1),FALSE)*$E1671</f>
        <v>0</v>
      </c>
      <c r="Y1666" s="5">
        <f>VLOOKUP(CONCATENATE($F1666," ",$G1666),AllocFactorMatrix,(Y$4+1),FALSE)*$E1671</f>
        <v>0</v>
      </c>
      <c r="Z1666" s="5">
        <f t="shared" si="790"/>
        <v>0</v>
      </c>
      <c r="AA1666" s="5">
        <f>VLOOKUP(CONCATENATE($F1666," ",$G1666),AllocFactorMatrix,(AA$4+1),FALSE)*$E1671</f>
        <v>0</v>
      </c>
      <c r="AB1666" s="5">
        <f>VLOOKUP(CONCATENATE($F1666," ",$G1666),AllocFactorMatrix,(AB$4+1),FALSE)*$E1671</f>
        <v>0</v>
      </c>
      <c r="AC1666" s="5">
        <f>VLOOKUP(CONCATENATE($F1666," ",$G1666),AllocFactorMatrix,(AC$4+1),FALSE)*$E1671</f>
        <v>0</v>
      </c>
    </row>
    <row r="1667" spans="4:29" hidden="1" outlineLevel="1">
      <c r="E1667" s="48"/>
      <c r="F1667" s="175" t="str">
        <f>F1671</f>
        <v>TOTOX234</v>
      </c>
      <c r="G1667" s="52" t="str">
        <f>$G$11</f>
        <v>DISTPRI</v>
      </c>
      <c r="H1667" s="4">
        <f t="shared" si="788"/>
        <v>0</v>
      </c>
      <c r="I1667" s="5">
        <f>VLOOKUP(CONCATENATE($F1667," ",$G1667),AllocFactorMatrix,(I$4+1),FALSE)*$E1671</f>
        <v>0</v>
      </c>
      <c r="J1667" s="5">
        <f>VLOOKUP(CONCATENATE($F1667," ",$G1667),AllocFactorMatrix,(J$4+1),FALSE)*$E1671</f>
        <v>0</v>
      </c>
      <c r="K1667" s="5">
        <f>VLOOKUP(CONCATENATE($F1667," ",$G1667),AllocFactorMatrix,(K$4+1),FALSE)*$E1671</f>
        <v>0</v>
      </c>
      <c r="L1667" s="5">
        <f>VLOOKUP(CONCATENATE($F1667," ",$G1667),AllocFactorMatrix,(L$4+1),FALSE)*$E1671</f>
        <v>0</v>
      </c>
      <c r="M1667" s="5">
        <f t="shared" si="789"/>
        <v>0</v>
      </c>
      <c r="N1667" s="5">
        <f>VLOOKUP(CONCATENATE($F1667," ",$G1667),AllocFactorMatrix,(N$4+1),FALSE)*$E1671</f>
        <v>0</v>
      </c>
      <c r="O1667" s="5">
        <f>VLOOKUP(CONCATENATE($F1667," ",$G1667),AllocFactorMatrix,(O$4+1),FALSE)*$E1671</f>
        <v>0</v>
      </c>
      <c r="P1667" s="5">
        <f>VLOOKUP(CONCATENATE($F1667," ",$G1667),AllocFactorMatrix,(P$4+1),FALSE)*$E1671</f>
        <v>0</v>
      </c>
      <c r="Q1667" s="5">
        <f>VLOOKUP(CONCATENATE($F1667," ",$G1667),AllocFactorMatrix,(Q$4+1),FALSE)*$E1671</f>
        <v>0</v>
      </c>
      <c r="R1667" s="5">
        <f t="shared" si="791"/>
        <v>0</v>
      </c>
      <c r="S1667" s="5">
        <f>VLOOKUP(CONCATENATE($F1667," ",$G1667),AllocFactorMatrix,(S$4+1),FALSE)*$E1671</f>
        <v>0</v>
      </c>
      <c r="T1667" s="5">
        <f>VLOOKUP(CONCATENATE($F1667," ",$G1667),AllocFactorMatrix,(T$4+1),FALSE)*$E1671</f>
        <v>0</v>
      </c>
      <c r="U1667" s="5">
        <f>VLOOKUP(CONCATENATE($F1667," ",$G1667),AllocFactorMatrix,(U$4+1),FALSE)*$E1671</f>
        <v>0</v>
      </c>
      <c r="V1667" s="5">
        <f>VLOOKUP(CONCATENATE($F1667," ",$G1667),AllocFactorMatrix,(V$4+1),FALSE)*$E1671</f>
        <v>0</v>
      </c>
      <c r="W1667" s="5">
        <f t="shared" si="792"/>
        <v>0</v>
      </c>
      <c r="X1667" s="5">
        <f>VLOOKUP(CONCATENATE($F1667," ",$G1667),AllocFactorMatrix,(X$4+1),FALSE)*$E1671</f>
        <v>0</v>
      </c>
      <c r="Y1667" s="5">
        <f>VLOOKUP(CONCATENATE($F1667," ",$G1667),AllocFactorMatrix,(Y$4+1),FALSE)*$E1671</f>
        <v>0</v>
      </c>
      <c r="Z1667" s="5">
        <f t="shared" si="790"/>
        <v>0</v>
      </c>
      <c r="AA1667" s="5">
        <f>VLOOKUP(CONCATENATE($F1667," ",$G1667),AllocFactorMatrix,(AA$4+1),FALSE)*$E1671</f>
        <v>0</v>
      </c>
      <c r="AB1667" s="5">
        <f>VLOOKUP(CONCATENATE($F1667," ",$G1667),AllocFactorMatrix,(AB$4+1),FALSE)*$E1671</f>
        <v>0</v>
      </c>
      <c r="AC1667" s="5">
        <f>VLOOKUP(CONCATENATE($F1667," ",$G1667),AllocFactorMatrix,(AC$4+1),FALSE)*$E1671</f>
        <v>0</v>
      </c>
    </row>
    <row r="1668" spans="4:29" hidden="1" outlineLevel="1">
      <c r="E1668" s="48"/>
      <c r="F1668" s="175" t="str">
        <f>F1671</f>
        <v>TOTOX234</v>
      </c>
      <c r="G1668" s="52" t="str">
        <f>$G$12</f>
        <v>DISTSEC</v>
      </c>
      <c r="H1668" s="4">
        <f t="shared" si="788"/>
        <v>0</v>
      </c>
      <c r="I1668" s="5">
        <f>VLOOKUP(CONCATENATE($F1668," ",$G1668),AllocFactorMatrix,(I$4+1),FALSE)*$E1671</f>
        <v>0</v>
      </c>
      <c r="J1668" s="5">
        <f>VLOOKUP(CONCATENATE($F1668," ",$G1668),AllocFactorMatrix,(J$4+1),FALSE)*$E1671</f>
        <v>0</v>
      </c>
      <c r="K1668" s="5">
        <f>VLOOKUP(CONCATENATE($F1668," ",$G1668),AllocFactorMatrix,(K$4+1),FALSE)*$E1671</f>
        <v>0</v>
      </c>
      <c r="L1668" s="5">
        <f>VLOOKUP(CONCATENATE($F1668," ",$G1668),AllocFactorMatrix,(L$4+1),FALSE)*$E1671</f>
        <v>0</v>
      </c>
      <c r="M1668" s="5">
        <f t="shared" si="789"/>
        <v>0</v>
      </c>
      <c r="N1668" s="5">
        <f>VLOOKUP(CONCATENATE($F1668," ",$G1668),AllocFactorMatrix,(N$4+1),FALSE)*$E1671</f>
        <v>0</v>
      </c>
      <c r="O1668" s="5">
        <f>VLOOKUP(CONCATENATE($F1668," ",$G1668),AllocFactorMatrix,(O$4+1),FALSE)*$E1671</f>
        <v>0</v>
      </c>
      <c r="P1668" s="5">
        <f>VLOOKUP(CONCATENATE($F1668," ",$G1668),AllocFactorMatrix,(P$4+1),FALSE)*$E1671</f>
        <v>0</v>
      </c>
      <c r="Q1668" s="5">
        <f>VLOOKUP(CONCATENATE($F1668," ",$G1668),AllocFactorMatrix,(Q$4+1),FALSE)*$E1671</f>
        <v>0</v>
      </c>
      <c r="R1668" s="5">
        <f t="shared" si="791"/>
        <v>0</v>
      </c>
      <c r="S1668" s="5">
        <f>VLOOKUP(CONCATENATE($F1668," ",$G1668),AllocFactorMatrix,(S$4+1),FALSE)*$E1671</f>
        <v>0</v>
      </c>
      <c r="T1668" s="5">
        <f>VLOOKUP(CONCATENATE($F1668," ",$G1668),AllocFactorMatrix,(T$4+1),FALSE)*$E1671</f>
        <v>0</v>
      </c>
      <c r="U1668" s="5">
        <f>VLOOKUP(CONCATENATE($F1668," ",$G1668),AllocFactorMatrix,(U$4+1),FALSE)*$E1671</f>
        <v>0</v>
      </c>
      <c r="V1668" s="5">
        <f>VLOOKUP(CONCATENATE($F1668," ",$G1668),AllocFactorMatrix,(V$4+1),FALSE)*$E1671</f>
        <v>0</v>
      </c>
      <c r="W1668" s="5">
        <f t="shared" si="792"/>
        <v>0</v>
      </c>
      <c r="X1668" s="5">
        <f>VLOOKUP(CONCATENATE($F1668," ",$G1668),AllocFactorMatrix,(X$4+1),FALSE)*$E1671</f>
        <v>0</v>
      </c>
      <c r="Y1668" s="5">
        <f>VLOOKUP(CONCATENATE($F1668," ",$G1668),AllocFactorMatrix,(Y$4+1),FALSE)*$E1671</f>
        <v>0</v>
      </c>
      <c r="Z1668" s="5">
        <f t="shared" si="790"/>
        <v>0</v>
      </c>
      <c r="AA1668" s="5">
        <f>VLOOKUP(CONCATENATE($F1668," ",$G1668),AllocFactorMatrix,(AA$4+1),FALSE)*$E1671</f>
        <v>0</v>
      </c>
      <c r="AB1668" s="5">
        <f>VLOOKUP(CONCATENATE($F1668," ",$G1668),AllocFactorMatrix,(AB$4+1),FALSE)*$E1671</f>
        <v>0</v>
      </c>
      <c r="AC1668" s="5">
        <f>VLOOKUP(CONCATENATE($F1668," ",$G1668),AllocFactorMatrix,(AC$4+1),FALSE)*$E1671</f>
        <v>0</v>
      </c>
    </row>
    <row r="1669" spans="4:29" hidden="1" outlineLevel="1">
      <c r="E1669" s="48"/>
      <c r="F1669" s="175" t="str">
        <f>F1671</f>
        <v>TOTOX234</v>
      </c>
      <c r="G1669" s="52" t="str">
        <f>$G$13</f>
        <v>ENERGY</v>
      </c>
      <c r="H1669" s="4">
        <f t="shared" si="788"/>
        <v>0</v>
      </c>
      <c r="I1669" s="5">
        <f>VLOOKUP(CONCATENATE($F1669," ",$G1669),AllocFactorMatrix,(I$4+1),FALSE)*$E1671</f>
        <v>0</v>
      </c>
      <c r="J1669" s="5">
        <f>VLOOKUP(CONCATENATE($F1669," ",$G1669),AllocFactorMatrix,(J$4+1),FALSE)*$E1671</f>
        <v>0</v>
      </c>
      <c r="K1669" s="5">
        <f>VLOOKUP(CONCATENATE($F1669," ",$G1669),AllocFactorMatrix,(K$4+1),FALSE)*$E1671</f>
        <v>0</v>
      </c>
      <c r="L1669" s="5">
        <f>VLOOKUP(CONCATENATE($F1669," ",$G1669),AllocFactorMatrix,(L$4+1),FALSE)*$E1671</f>
        <v>0</v>
      </c>
      <c r="M1669" s="5">
        <f t="shared" si="789"/>
        <v>0</v>
      </c>
      <c r="N1669" s="5">
        <f>VLOOKUP(CONCATENATE($F1669," ",$G1669),AllocFactorMatrix,(N$4+1),FALSE)*$E1671</f>
        <v>0</v>
      </c>
      <c r="O1669" s="5">
        <f>VLOOKUP(CONCATENATE($F1669," ",$G1669),AllocFactorMatrix,(O$4+1),FALSE)*$E1671</f>
        <v>0</v>
      </c>
      <c r="P1669" s="5">
        <f>VLOOKUP(CONCATENATE($F1669," ",$G1669),AllocFactorMatrix,(P$4+1),FALSE)*$E1671</f>
        <v>0</v>
      </c>
      <c r="Q1669" s="5">
        <f>VLOOKUP(CONCATENATE($F1669," ",$G1669),AllocFactorMatrix,(Q$4+1),FALSE)*$E1671</f>
        <v>0</v>
      </c>
      <c r="R1669" s="5">
        <f t="shared" si="791"/>
        <v>0</v>
      </c>
      <c r="S1669" s="5">
        <f>VLOOKUP(CONCATENATE($F1669," ",$G1669),AllocFactorMatrix,(S$4+1),FALSE)*$E1671</f>
        <v>0</v>
      </c>
      <c r="T1669" s="5">
        <f>VLOOKUP(CONCATENATE($F1669," ",$G1669),AllocFactorMatrix,(T$4+1),FALSE)*$E1671</f>
        <v>0</v>
      </c>
      <c r="U1669" s="5">
        <f>VLOOKUP(CONCATENATE($F1669," ",$G1669),AllocFactorMatrix,(U$4+1),FALSE)*$E1671</f>
        <v>0</v>
      </c>
      <c r="V1669" s="5">
        <f>VLOOKUP(CONCATENATE($F1669," ",$G1669),AllocFactorMatrix,(V$4+1),FALSE)*$E1671</f>
        <v>0</v>
      </c>
      <c r="W1669" s="5">
        <f t="shared" si="792"/>
        <v>0</v>
      </c>
      <c r="X1669" s="5">
        <f>VLOOKUP(CONCATENATE($F1669," ",$G1669),AllocFactorMatrix,(X$4+1),FALSE)*$E1671</f>
        <v>0</v>
      </c>
      <c r="Y1669" s="5">
        <f>VLOOKUP(CONCATENATE($F1669," ",$G1669),AllocFactorMatrix,(Y$4+1),FALSE)*$E1671</f>
        <v>0</v>
      </c>
      <c r="Z1669" s="5">
        <f t="shared" si="790"/>
        <v>0</v>
      </c>
      <c r="AA1669" s="5">
        <f>VLOOKUP(CONCATENATE($F1669," ",$G1669),AllocFactorMatrix,(AA$4+1),FALSE)*$E1671</f>
        <v>0</v>
      </c>
      <c r="AB1669" s="5">
        <f>VLOOKUP(CONCATENATE($F1669," ",$G1669),AllocFactorMatrix,(AB$4+1),FALSE)*$E1671</f>
        <v>0</v>
      </c>
      <c r="AC1669" s="5">
        <f>VLOOKUP(CONCATENATE($F1669," ",$G1669),AllocFactorMatrix,(AC$4+1),FALSE)*$E1671</f>
        <v>0</v>
      </c>
    </row>
    <row r="1670" spans="4:29" hidden="1" outlineLevel="1">
      <c r="E1670" s="48"/>
      <c r="F1670" s="175" t="str">
        <f>F1671</f>
        <v>TOTOX234</v>
      </c>
      <c r="G1670" s="52" t="str">
        <f>$G$14</f>
        <v>CUSTOMER</v>
      </c>
      <c r="H1670" s="4">
        <f t="shared" si="788"/>
        <v>37112.999999999985</v>
      </c>
      <c r="I1670" s="5">
        <f>VLOOKUP(CONCATENATE($F1670," ",$G1670),AllocFactorMatrix,(I$4+1),FALSE)*$E1671</f>
        <v>30959.781546724171</v>
      </c>
      <c r="J1670" s="5">
        <f>VLOOKUP(CONCATENATE($F1670," ",$G1670),AllocFactorMatrix,(J$4+1),FALSE)*$E1671</f>
        <v>5351.5525726198111</v>
      </c>
      <c r="K1670" s="5">
        <f>VLOOKUP(CONCATENATE($F1670," ",$G1670),AllocFactorMatrix,(K$4+1),FALSE)*$E1671</f>
        <v>13.558837595679915</v>
      </c>
      <c r="L1670" s="5">
        <f>VLOOKUP(CONCATENATE($F1670," ",$G1670),AllocFactorMatrix,(L$4+1),FALSE)*$E1671</f>
        <v>1.0810849297260723</v>
      </c>
      <c r="M1670" s="5">
        <f t="shared" si="789"/>
        <v>5366.1924951452165</v>
      </c>
      <c r="N1670" s="5">
        <f>VLOOKUP(CONCATENATE($F1670," ",$G1670),AllocFactorMatrix,(N$4+1),FALSE)*$E1671</f>
        <v>102.69519205814373</v>
      </c>
      <c r="O1670" s="5">
        <f>VLOOKUP(CONCATENATE($F1670," ",$G1670),AllocFactorMatrix,(O$4+1),FALSE)*$E1671</f>
        <v>10.824512383379039</v>
      </c>
      <c r="P1670" s="5">
        <f>VLOOKUP(CONCATENATE($F1670," ",$G1670),AllocFactorMatrix,(P$4+1),FALSE)*$E1671</f>
        <v>2.3199573057216529</v>
      </c>
      <c r="Q1670" s="5">
        <f>VLOOKUP(CONCATENATE($F1670," ",$G1670),AllocFactorMatrix,(Q$4+1),FALSE)*$E1671</f>
        <v>0.19088597132428972</v>
      </c>
      <c r="R1670" s="5">
        <f t="shared" si="791"/>
        <v>116.03054771856873</v>
      </c>
      <c r="S1670" s="5">
        <f>VLOOKUP(CONCATENATE($F1670," ",$G1670),AllocFactorMatrix,(S$4+1),FALSE)*$E1671</f>
        <v>1.008360759971151</v>
      </c>
      <c r="T1670" s="5">
        <f>VLOOKUP(CONCATENATE($F1670," ",$G1670),AllocFactorMatrix,(T$4+1),FALSE)*$E1671</f>
        <v>8.8759207397325426</v>
      </c>
      <c r="U1670" s="5">
        <f>VLOOKUP(CONCATENATE($F1670," ",$G1670),AllocFactorMatrix,(U$4+1),FALSE)*$E1671</f>
        <v>3.8341169398767878</v>
      </c>
      <c r="V1670" s="5">
        <f>VLOOKUP(CONCATENATE($F1670," ",$G1670),AllocFactorMatrix,(V$4+1),FALSE)*$E1671</f>
        <v>0.80316952999729951</v>
      </c>
      <c r="W1670" s="5">
        <f t="shared" si="792"/>
        <v>14.521567969577781</v>
      </c>
      <c r="X1670" s="5">
        <f>VLOOKUP(CONCATENATE($F1670," ",$G1670),AllocFactorMatrix,(X$4+1),FALSE)*$E1671</f>
        <v>27.648132461915068</v>
      </c>
      <c r="Y1670" s="5">
        <f>VLOOKUP(CONCATENATE($F1670," ",$G1670),AllocFactorMatrix,(Y$4+1),FALSE)*$E1671</f>
        <v>0.18244584264076336</v>
      </c>
      <c r="Z1670" s="5">
        <f t="shared" si="790"/>
        <v>27.830578304555832</v>
      </c>
      <c r="AA1670" s="5">
        <f>VLOOKUP(CONCATENATE($F1670," ",$G1670),AllocFactorMatrix,(AA$4+1),FALSE)*$E1671</f>
        <v>1.5135507873275387</v>
      </c>
      <c r="AB1670" s="5">
        <f>VLOOKUP(CONCATENATE($F1670," ",$G1670),AllocFactorMatrix,(AB$4+1),FALSE)*$E1671</f>
        <v>618.81712232648977</v>
      </c>
      <c r="AC1670" s="5">
        <f>VLOOKUP(CONCATENATE($F1670," ",$G1670),AllocFactorMatrix,(AC$4+1),FALSE)*$E1671</f>
        <v>8.3125910240850089</v>
      </c>
    </row>
    <row r="1671" spans="4:29" collapsed="1">
      <c r="D1671" s="52" t="s">
        <v>119</v>
      </c>
      <c r="E1671" s="58">
        <v>37113</v>
      </c>
      <c r="F1671" s="93" t="s">
        <v>80</v>
      </c>
      <c r="G1671" s="52" t="str">
        <f>$G$15</f>
        <v>TOTAL</v>
      </c>
      <c r="H1671" s="4">
        <f t="shared" si="788"/>
        <v>37112.999999999985</v>
      </c>
      <c r="I1671" s="5">
        <f>VLOOKUP(CONCATENATE($F1671," ",$G1671),AllocFactorMatrix,(I$4+1),FALSE)*$E1671</f>
        <v>30959.781546724171</v>
      </c>
      <c r="J1671" s="5">
        <f>VLOOKUP(CONCATENATE($F1671," ",$G1671),AllocFactorMatrix,(J$4+1),FALSE)*$E1671</f>
        <v>5351.5525726198111</v>
      </c>
      <c r="K1671" s="5">
        <f>VLOOKUP(CONCATENATE($F1671," ",$G1671),AllocFactorMatrix,(K$4+1),FALSE)*$E1671</f>
        <v>13.558837595679915</v>
      </c>
      <c r="L1671" s="5">
        <f>VLOOKUP(CONCATENATE($F1671," ",$G1671),AllocFactorMatrix,(L$4+1),FALSE)*$E1671</f>
        <v>1.0810849297260723</v>
      </c>
      <c r="M1671" s="5">
        <f t="shared" si="789"/>
        <v>5366.1924951452165</v>
      </c>
      <c r="N1671" s="5">
        <f>VLOOKUP(CONCATENATE($F1671," ",$G1671),AllocFactorMatrix,(N$4+1),FALSE)*$E1671</f>
        <v>102.69519205814373</v>
      </c>
      <c r="O1671" s="5">
        <f>VLOOKUP(CONCATENATE($F1671," ",$G1671),AllocFactorMatrix,(O$4+1),FALSE)*$E1671</f>
        <v>10.824512383379039</v>
      </c>
      <c r="P1671" s="5">
        <f>VLOOKUP(CONCATENATE($F1671," ",$G1671),AllocFactorMatrix,(P$4+1),FALSE)*$E1671</f>
        <v>2.3199573057216529</v>
      </c>
      <c r="Q1671" s="5">
        <f>VLOOKUP(CONCATENATE($F1671," ",$G1671),AllocFactorMatrix,(Q$4+1),FALSE)*$E1671</f>
        <v>0.19088597132428972</v>
      </c>
      <c r="R1671" s="5">
        <f t="shared" si="791"/>
        <v>116.03054771856873</v>
      </c>
      <c r="S1671" s="5">
        <f>VLOOKUP(CONCATENATE($F1671," ",$G1671),AllocFactorMatrix,(S$4+1),FALSE)*$E1671</f>
        <v>1.008360759971151</v>
      </c>
      <c r="T1671" s="5">
        <f>VLOOKUP(CONCATENATE($F1671," ",$G1671),AllocFactorMatrix,(T$4+1),FALSE)*$E1671</f>
        <v>8.8759207397325426</v>
      </c>
      <c r="U1671" s="5">
        <f>VLOOKUP(CONCATENATE($F1671," ",$G1671),AllocFactorMatrix,(U$4+1),FALSE)*$E1671</f>
        <v>3.8341169398767878</v>
      </c>
      <c r="V1671" s="5">
        <f>VLOOKUP(CONCATENATE($F1671," ",$G1671),AllocFactorMatrix,(V$4+1),FALSE)*$E1671</f>
        <v>0.80316952999729951</v>
      </c>
      <c r="W1671" s="5">
        <f t="shared" si="792"/>
        <v>14.521567969577781</v>
      </c>
      <c r="X1671" s="5">
        <f>VLOOKUP(CONCATENATE($F1671," ",$G1671),AllocFactorMatrix,(X$4+1),FALSE)*$E1671</f>
        <v>27.648132461915068</v>
      </c>
      <c r="Y1671" s="5">
        <f>VLOOKUP(CONCATENATE($F1671," ",$G1671),AllocFactorMatrix,(Y$4+1),FALSE)*$E1671</f>
        <v>0.18244584264076336</v>
      </c>
      <c r="Z1671" s="5">
        <f t="shared" si="790"/>
        <v>27.830578304555832</v>
      </c>
      <c r="AA1671" s="5">
        <f>VLOOKUP(CONCATENATE($F1671," ",$G1671),AllocFactorMatrix,(AA$4+1),FALSE)*$E1671</f>
        <v>1.5135507873275387</v>
      </c>
      <c r="AB1671" s="5">
        <f>VLOOKUP(CONCATENATE($F1671," ",$G1671),AllocFactorMatrix,(AB$4+1),FALSE)*$E1671</f>
        <v>618.81712232648977</v>
      </c>
      <c r="AC1671" s="5">
        <f>VLOOKUP(CONCATENATE($F1671," ",$G1671),AllocFactorMatrix,(AC$4+1),FALSE)*$E1671</f>
        <v>8.3125910240850089</v>
      </c>
    </row>
    <row r="1672" spans="4:29" hidden="1" outlineLevel="1">
      <c r="E1672" s="48"/>
      <c r="F1672" s="175" t="str">
        <f>F1679</f>
        <v>CUST_902</v>
      </c>
      <c r="G1672" s="52" t="str">
        <f>$G$8</f>
        <v>PRODUCTION</v>
      </c>
      <c r="H1672" s="4">
        <f t="shared" si="788"/>
        <v>0</v>
      </c>
      <c r="I1672" s="5">
        <f>VLOOKUP(CONCATENATE($F1672," ",$G1672),AllocFactorMatrix,(I$4+1),FALSE)*$E1679</f>
        <v>0</v>
      </c>
      <c r="J1672" s="5">
        <f>VLOOKUP(CONCATENATE($F1672," ",$G1672),AllocFactorMatrix,(J$4+1),FALSE)*$E1679</f>
        <v>0</v>
      </c>
      <c r="K1672" s="5">
        <f>VLOOKUP(CONCATENATE($F1672," ",$G1672),AllocFactorMatrix,(K$4+1),FALSE)*$E1679</f>
        <v>0</v>
      </c>
      <c r="L1672" s="5">
        <f>VLOOKUP(CONCATENATE($F1672," ",$G1672),AllocFactorMatrix,(L$4+1),FALSE)*$E1679</f>
        <v>0</v>
      </c>
      <c r="M1672" s="5">
        <f t="shared" si="789"/>
        <v>0</v>
      </c>
      <c r="N1672" s="5">
        <f>VLOOKUP(CONCATENATE($F1672," ",$G1672),AllocFactorMatrix,(N$4+1),FALSE)*$E1679</f>
        <v>0</v>
      </c>
      <c r="O1672" s="5">
        <f>VLOOKUP(CONCATENATE($F1672," ",$G1672),AllocFactorMatrix,(O$4+1),FALSE)*$E1679</f>
        <v>0</v>
      </c>
      <c r="P1672" s="5">
        <f>VLOOKUP(CONCATENATE($F1672," ",$G1672),AllocFactorMatrix,(P$4+1),FALSE)*$E1679</f>
        <v>0</v>
      </c>
      <c r="Q1672" s="5">
        <f>VLOOKUP(CONCATENATE($F1672," ",$G1672),AllocFactorMatrix,(Q$4+1),FALSE)*$E1679</f>
        <v>0</v>
      </c>
      <c r="R1672" s="5">
        <f t="shared" si="791"/>
        <v>0</v>
      </c>
      <c r="S1672" s="5">
        <f>VLOOKUP(CONCATENATE($F1672," ",$G1672),AllocFactorMatrix,(S$4+1),FALSE)*$E1679</f>
        <v>0</v>
      </c>
      <c r="T1672" s="5">
        <f>VLOOKUP(CONCATENATE($F1672," ",$G1672),AllocFactorMatrix,(T$4+1),FALSE)*$E1679</f>
        <v>0</v>
      </c>
      <c r="U1672" s="5">
        <f>VLOOKUP(CONCATENATE($F1672," ",$G1672),AllocFactorMatrix,(U$4+1),FALSE)*$E1679</f>
        <v>0</v>
      </c>
      <c r="V1672" s="5">
        <f>VLOOKUP(CONCATENATE($F1672," ",$G1672),AllocFactorMatrix,(V$4+1),FALSE)*$E1679</f>
        <v>0</v>
      </c>
      <c r="W1672" s="5">
        <f>SUBTOTAL(9,S1672:V1672)</f>
        <v>0</v>
      </c>
      <c r="X1672" s="5">
        <f>VLOOKUP(CONCATENATE($F1672," ",$G1672),AllocFactorMatrix,(X$4+1),FALSE)*$E1679</f>
        <v>0</v>
      </c>
      <c r="Y1672" s="5">
        <f>VLOOKUP(CONCATENATE($F1672," ",$G1672),AllocFactorMatrix,(Y$4+1),FALSE)*$E1679</f>
        <v>0</v>
      </c>
      <c r="Z1672" s="5">
        <f t="shared" si="790"/>
        <v>0</v>
      </c>
      <c r="AA1672" s="5">
        <f>VLOOKUP(CONCATENATE($F1672," ",$G1672),AllocFactorMatrix,(AA$4+1),FALSE)*$E1679</f>
        <v>0</v>
      </c>
      <c r="AB1672" s="5">
        <f>VLOOKUP(CONCATENATE($F1672," ",$G1672),AllocFactorMatrix,(AB$4+1),FALSE)*$E1679</f>
        <v>0</v>
      </c>
      <c r="AC1672" s="5">
        <f>VLOOKUP(CONCATENATE($F1672," ",$G1672),AllocFactorMatrix,(AC$4+1),FALSE)*$E1679</f>
        <v>0</v>
      </c>
    </row>
    <row r="1673" spans="4:29" hidden="1" outlineLevel="1">
      <c r="E1673" s="48"/>
      <c r="F1673" s="175" t="str">
        <f>F1679</f>
        <v>CUST_902</v>
      </c>
      <c r="G1673" s="52" t="str">
        <f>$G$9</f>
        <v>BULKTRAN</v>
      </c>
      <c r="H1673" s="4">
        <f t="shared" si="788"/>
        <v>0</v>
      </c>
      <c r="I1673" s="5">
        <f>VLOOKUP(CONCATENATE($F1673," ",$G1673),AllocFactorMatrix,(I$4+1),FALSE)*$E1679</f>
        <v>0</v>
      </c>
      <c r="J1673" s="5">
        <f>VLOOKUP(CONCATENATE($F1673," ",$G1673),AllocFactorMatrix,(J$4+1),FALSE)*$E1679</f>
        <v>0</v>
      </c>
      <c r="K1673" s="5">
        <f>VLOOKUP(CONCATENATE($F1673," ",$G1673),AllocFactorMatrix,(K$4+1),FALSE)*$E1679</f>
        <v>0</v>
      </c>
      <c r="L1673" s="5">
        <f>VLOOKUP(CONCATENATE($F1673," ",$G1673),AllocFactorMatrix,(L$4+1),FALSE)*$E1679</f>
        <v>0</v>
      </c>
      <c r="M1673" s="5">
        <f t="shared" si="789"/>
        <v>0</v>
      </c>
      <c r="N1673" s="5">
        <f>VLOOKUP(CONCATENATE($F1673," ",$G1673),AllocFactorMatrix,(N$4+1),FALSE)*$E1679</f>
        <v>0</v>
      </c>
      <c r="O1673" s="5">
        <f>VLOOKUP(CONCATENATE($F1673," ",$G1673),AllocFactorMatrix,(O$4+1),FALSE)*$E1679</f>
        <v>0</v>
      </c>
      <c r="P1673" s="5">
        <f>VLOOKUP(CONCATENATE($F1673," ",$G1673),AllocFactorMatrix,(P$4+1),FALSE)*$E1679</f>
        <v>0</v>
      </c>
      <c r="Q1673" s="5">
        <f>VLOOKUP(CONCATENATE($F1673," ",$G1673),AllocFactorMatrix,(Q$4+1),FALSE)*$E1679</f>
        <v>0</v>
      </c>
      <c r="R1673" s="5">
        <f t="shared" si="791"/>
        <v>0</v>
      </c>
      <c r="S1673" s="5">
        <f>VLOOKUP(CONCATENATE($F1673," ",$G1673),AllocFactorMatrix,(S$4+1),FALSE)*$E1679</f>
        <v>0</v>
      </c>
      <c r="T1673" s="5">
        <f>VLOOKUP(CONCATENATE($F1673," ",$G1673),AllocFactorMatrix,(T$4+1),FALSE)*$E1679</f>
        <v>0</v>
      </c>
      <c r="U1673" s="5">
        <f>VLOOKUP(CONCATENATE($F1673," ",$G1673),AllocFactorMatrix,(U$4+1),FALSE)*$E1679</f>
        <v>0</v>
      </c>
      <c r="V1673" s="5">
        <f>VLOOKUP(CONCATENATE($F1673," ",$G1673),AllocFactorMatrix,(V$4+1),FALSE)*$E1679</f>
        <v>0</v>
      </c>
      <c r="W1673" s="5">
        <f t="shared" ref="W1673:W1679" si="793">SUBTOTAL(9,S1673:V1673)</f>
        <v>0</v>
      </c>
      <c r="X1673" s="5">
        <f>VLOOKUP(CONCATENATE($F1673," ",$G1673),AllocFactorMatrix,(X$4+1),FALSE)*$E1679</f>
        <v>0</v>
      </c>
      <c r="Y1673" s="5">
        <f>VLOOKUP(CONCATENATE($F1673," ",$G1673),AllocFactorMatrix,(Y$4+1),FALSE)*$E1679</f>
        <v>0</v>
      </c>
      <c r="Z1673" s="5">
        <f t="shared" si="790"/>
        <v>0</v>
      </c>
      <c r="AA1673" s="5">
        <f>VLOOKUP(CONCATENATE($F1673," ",$G1673),AllocFactorMatrix,(AA$4+1),FALSE)*$E1679</f>
        <v>0</v>
      </c>
      <c r="AB1673" s="5">
        <f>VLOOKUP(CONCATENATE($F1673," ",$G1673),AllocFactorMatrix,(AB$4+1),FALSE)*$E1679</f>
        <v>0</v>
      </c>
      <c r="AC1673" s="5">
        <f>VLOOKUP(CONCATENATE($F1673," ",$G1673),AllocFactorMatrix,(AC$4+1),FALSE)*$E1679</f>
        <v>0</v>
      </c>
    </row>
    <row r="1674" spans="4:29" hidden="1" outlineLevel="1">
      <c r="E1674" s="48"/>
      <c r="F1674" s="175" t="str">
        <f>F1679</f>
        <v>CUST_902</v>
      </c>
      <c r="G1674" s="52" t="str">
        <f>$G$10</f>
        <v>SUBTRAN</v>
      </c>
      <c r="H1674" s="4">
        <f t="shared" si="788"/>
        <v>0</v>
      </c>
      <c r="I1674" s="5">
        <f>VLOOKUP(CONCATENATE($F1674," ",$G1674),AllocFactorMatrix,(I$4+1),FALSE)*$E1679</f>
        <v>0</v>
      </c>
      <c r="J1674" s="5">
        <f>VLOOKUP(CONCATENATE($F1674," ",$G1674),AllocFactorMatrix,(J$4+1),FALSE)*$E1679</f>
        <v>0</v>
      </c>
      <c r="K1674" s="5">
        <f>VLOOKUP(CONCATENATE($F1674," ",$G1674),AllocFactorMatrix,(K$4+1),FALSE)*$E1679</f>
        <v>0</v>
      </c>
      <c r="L1674" s="5">
        <f>VLOOKUP(CONCATENATE($F1674," ",$G1674),AllocFactorMatrix,(L$4+1),FALSE)*$E1679</f>
        <v>0</v>
      </c>
      <c r="M1674" s="5">
        <f t="shared" si="789"/>
        <v>0</v>
      </c>
      <c r="N1674" s="5">
        <f>VLOOKUP(CONCATENATE($F1674," ",$G1674),AllocFactorMatrix,(N$4+1),FALSE)*$E1679</f>
        <v>0</v>
      </c>
      <c r="O1674" s="5">
        <f>VLOOKUP(CONCATENATE($F1674," ",$G1674),AllocFactorMatrix,(O$4+1),FALSE)*$E1679</f>
        <v>0</v>
      </c>
      <c r="P1674" s="5">
        <f>VLOOKUP(CONCATENATE($F1674," ",$G1674),AllocFactorMatrix,(P$4+1),FALSE)*$E1679</f>
        <v>0</v>
      </c>
      <c r="Q1674" s="5">
        <f>VLOOKUP(CONCATENATE($F1674," ",$G1674),AllocFactorMatrix,(Q$4+1),FALSE)*$E1679</f>
        <v>0</v>
      </c>
      <c r="R1674" s="5">
        <f t="shared" si="791"/>
        <v>0</v>
      </c>
      <c r="S1674" s="5">
        <f>VLOOKUP(CONCATENATE($F1674," ",$G1674),AllocFactorMatrix,(S$4+1),FALSE)*$E1679</f>
        <v>0</v>
      </c>
      <c r="T1674" s="5">
        <f>VLOOKUP(CONCATENATE($F1674," ",$G1674),AllocFactorMatrix,(T$4+1),FALSE)*$E1679</f>
        <v>0</v>
      </c>
      <c r="U1674" s="5">
        <f>VLOOKUP(CONCATENATE($F1674," ",$G1674),AllocFactorMatrix,(U$4+1),FALSE)*$E1679</f>
        <v>0</v>
      </c>
      <c r="V1674" s="5">
        <f>VLOOKUP(CONCATENATE($F1674," ",$G1674),AllocFactorMatrix,(V$4+1),FALSE)*$E1679</f>
        <v>0</v>
      </c>
      <c r="W1674" s="5">
        <f t="shared" si="793"/>
        <v>0</v>
      </c>
      <c r="X1674" s="5">
        <f>VLOOKUP(CONCATENATE($F1674," ",$G1674),AllocFactorMatrix,(X$4+1),FALSE)*$E1679</f>
        <v>0</v>
      </c>
      <c r="Y1674" s="5">
        <f>VLOOKUP(CONCATENATE($F1674," ",$G1674),AllocFactorMatrix,(Y$4+1),FALSE)*$E1679</f>
        <v>0</v>
      </c>
      <c r="Z1674" s="5">
        <f t="shared" si="790"/>
        <v>0</v>
      </c>
      <c r="AA1674" s="5">
        <f>VLOOKUP(CONCATENATE($F1674," ",$G1674),AllocFactorMatrix,(AA$4+1),FALSE)*$E1679</f>
        <v>0</v>
      </c>
      <c r="AB1674" s="5">
        <f>VLOOKUP(CONCATENATE($F1674," ",$G1674),AllocFactorMatrix,(AB$4+1),FALSE)*$E1679</f>
        <v>0</v>
      </c>
      <c r="AC1674" s="5">
        <f>VLOOKUP(CONCATENATE($F1674," ",$G1674),AllocFactorMatrix,(AC$4+1),FALSE)*$E1679</f>
        <v>0</v>
      </c>
    </row>
    <row r="1675" spans="4:29" hidden="1" outlineLevel="1">
      <c r="E1675" s="48"/>
      <c r="F1675" s="175" t="str">
        <f>F1679</f>
        <v>CUST_902</v>
      </c>
      <c r="G1675" s="52" t="str">
        <f>$G$11</f>
        <v>DISTPRI</v>
      </c>
      <c r="H1675" s="4">
        <f t="shared" si="788"/>
        <v>0</v>
      </c>
      <c r="I1675" s="5">
        <f>VLOOKUP(CONCATENATE($F1675," ",$G1675),AllocFactorMatrix,(I$4+1),FALSE)*$E1679</f>
        <v>0</v>
      </c>
      <c r="J1675" s="5">
        <f>VLOOKUP(CONCATENATE($F1675," ",$G1675),AllocFactorMatrix,(J$4+1),FALSE)*$E1679</f>
        <v>0</v>
      </c>
      <c r="K1675" s="5">
        <f>VLOOKUP(CONCATENATE($F1675," ",$G1675),AllocFactorMatrix,(K$4+1),FALSE)*$E1679</f>
        <v>0</v>
      </c>
      <c r="L1675" s="5">
        <f>VLOOKUP(CONCATENATE($F1675," ",$G1675),AllocFactorMatrix,(L$4+1),FALSE)*$E1679</f>
        <v>0</v>
      </c>
      <c r="M1675" s="5">
        <f t="shared" si="789"/>
        <v>0</v>
      </c>
      <c r="N1675" s="5">
        <f>VLOOKUP(CONCATENATE($F1675," ",$G1675),AllocFactorMatrix,(N$4+1),FALSE)*$E1679</f>
        <v>0</v>
      </c>
      <c r="O1675" s="5">
        <f>VLOOKUP(CONCATENATE($F1675," ",$G1675),AllocFactorMatrix,(O$4+1),FALSE)*$E1679</f>
        <v>0</v>
      </c>
      <c r="P1675" s="5">
        <f>VLOOKUP(CONCATENATE($F1675," ",$G1675),AllocFactorMatrix,(P$4+1),FALSE)*$E1679</f>
        <v>0</v>
      </c>
      <c r="Q1675" s="5">
        <f>VLOOKUP(CONCATENATE($F1675," ",$G1675),AllocFactorMatrix,(Q$4+1),FALSE)*$E1679</f>
        <v>0</v>
      </c>
      <c r="R1675" s="5">
        <f t="shared" si="791"/>
        <v>0</v>
      </c>
      <c r="S1675" s="5">
        <f>VLOOKUP(CONCATENATE($F1675," ",$G1675),AllocFactorMatrix,(S$4+1),FALSE)*$E1679</f>
        <v>0</v>
      </c>
      <c r="T1675" s="5">
        <f>VLOOKUP(CONCATENATE($F1675," ",$G1675),AllocFactorMatrix,(T$4+1),FALSE)*$E1679</f>
        <v>0</v>
      </c>
      <c r="U1675" s="5">
        <f>VLOOKUP(CONCATENATE($F1675," ",$G1675),AllocFactorMatrix,(U$4+1),FALSE)*$E1679</f>
        <v>0</v>
      </c>
      <c r="V1675" s="5">
        <f>VLOOKUP(CONCATENATE($F1675," ",$G1675),AllocFactorMatrix,(V$4+1),FALSE)*$E1679</f>
        <v>0</v>
      </c>
      <c r="W1675" s="5">
        <f t="shared" si="793"/>
        <v>0</v>
      </c>
      <c r="X1675" s="5">
        <f>VLOOKUP(CONCATENATE($F1675," ",$G1675),AllocFactorMatrix,(X$4+1),FALSE)*$E1679</f>
        <v>0</v>
      </c>
      <c r="Y1675" s="5">
        <f>VLOOKUP(CONCATENATE($F1675," ",$G1675),AllocFactorMatrix,(Y$4+1),FALSE)*$E1679</f>
        <v>0</v>
      </c>
      <c r="Z1675" s="5">
        <f t="shared" si="790"/>
        <v>0</v>
      </c>
      <c r="AA1675" s="5">
        <f>VLOOKUP(CONCATENATE($F1675," ",$G1675),AllocFactorMatrix,(AA$4+1),FALSE)*$E1679</f>
        <v>0</v>
      </c>
      <c r="AB1675" s="5">
        <f>VLOOKUP(CONCATENATE($F1675," ",$G1675),AllocFactorMatrix,(AB$4+1),FALSE)*$E1679</f>
        <v>0</v>
      </c>
      <c r="AC1675" s="5">
        <f>VLOOKUP(CONCATENATE($F1675," ",$G1675),AllocFactorMatrix,(AC$4+1),FALSE)*$E1679</f>
        <v>0</v>
      </c>
    </row>
    <row r="1676" spans="4:29" hidden="1" outlineLevel="1">
      <c r="E1676" s="48"/>
      <c r="F1676" s="175" t="str">
        <f>F1679</f>
        <v>CUST_902</v>
      </c>
      <c r="G1676" s="52" t="str">
        <f>$G$12</f>
        <v>DISTSEC</v>
      </c>
      <c r="H1676" s="4">
        <f t="shared" si="788"/>
        <v>0</v>
      </c>
      <c r="I1676" s="5">
        <f>VLOOKUP(CONCATENATE($F1676," ",$G1676),AllocFactorMatrix,(I$4+1),FALSE)*$E1679</f>
        <v>0</v>
      </c>
      <c r="J1676" s="5">
        <f>VLOOKUP(CONCATENATE($F1676," ",$G1676),AllocFactorMatrix,(J$4+1),FALSE)*$E1679</f>
        <v>0</v>
      </c>
      <c r="K1676" s="5">
        <f>VLOOKUP(CONCATENATE($F1676," ",$G1676),AllocFactorMatrix,(K$4+1),FALSE)*$E1679</f>
        <v>0</v>
      </c>
      <c r="L1676" s="5">
        <f>VLOOKUP(CONCATENATE($F1676," ",$G1676),AllocFactorMatrix,(L$4+1),FALSE)*$E1679</f>
        <v>0</v>
      </c>
      <c r="M1676" s="5">
        <f t="shared" si="789"/>
        <v>0</v>
      </c>
      <c r="N1676" s="5">
        <f>VLOOKUP(CONCATENATE($F1676," ",$G1676),AllocFactorMatrix,(N$4+1),FALSE)*$E1679</f>
        <v>0</v>
      </c>
      <c r="O1676" s="5">
        <f>VLOOKUP(CONCATENATE($F1676," ",$G1676),AllocFactorMatrix,(O$4+1),FALSE)*$E1679</f>
        <v>0</v>
      </c>
      <c r="P1676" s="5">
        <f>VLOOKUP(CONCATENATE($F1676," ",$G1676),AllocFactorMatrix,(P$4+1),FALSE)*$E1679</f>
        <v>0</v>
      </c>
      <c r="Q1676" s="5">
        <f>VLOOKUP(CONCATENATE($F1676," ",$G1676),AllocFactorMatrix,(Q$4+1),FALSE)*$E1679</f>
        <v>0</v>
      </c>
      <c r="R1676" s="5">
        <f t="shared" si="791"/>
        <v>0</v>
      </c>
      <c r="S1676" s="5">
        <f>VLOOKUP(CONCATENATE($F1676," ",$G1676),AllocFactorMatrix,(S$4+1),FALSE)*$E1679</f>
        <v>0</v>
      </c>
      <c r="T1676" s="5">
        <f>VLOOKUP(CONCATENATE($F1676," ",$G1676),AllocFactorMatrix,(T$4+1),FALSE)*$E1679</f>
        <v>0</v>
      </c>
      <c r="U1676" s="5">
        <f>VLOOKUP(CONCATENATE($F1676," ",$G1676),AllocFactorMatrix,(U$4+1),FALSE)*$E1679</f>
        <v>0</v>
      </c>
      <c r="V1676" s="5">
        <f>VLOOKUP(CONCATENATE($F1676," ",$G1676),AllocFactorMatrix,(V$4+1),FALSE)*$E1679</f>
        <v>0</v>
      </c>
      <c r="W1676" s="5">
        <f t="shared" si="793"/>
        <v>0</v>
      </c>
      <c r="X1676" s="5">
        <f>VLOOKUP(CONCATENATE($F1676," ",$G1676),AllocFactorMatrix,(X$4+1),FALSE)*$E1679</f>
        <v>0</v>
      </c>
      <c r="Y1676" s="5">
        <f>VLOOKUP(CONCATENATE($F1676," ",$G1676),AllocFactorMatrix,(Y$4+1),FALSE)*$E1679</f>
        <v>0</v>
      </c>
      <c r="Z1676" s="5">
        <f t="shared" si="790"/>
        <v>0</v>
      </c>
      <c r="AA1676" s="5">
        <f>VLOOKUP(CONCATENATE($F1676," ",$G1676),AllocFactorMatrix,(AA$4+1),FALSE)*$E1679</f>
        <v>0</v>
      </c>
      <c r="AB1676" s="5">
        <f>VLOOKUP(CONCATENATE($F1676," ",$G1676),AllocFactorMatrix,(AB$4+1),FALSE)*$E1679</f>
        <v>0</v>
      </c>
      <c r="AC1676" s="5">
        <f>VLOOKUP(CONCATENATE($F1676," ",$G1676),AllocFactorMatrix,(AC$4+1),FALSE)*$E1679</f>
        <v>0</v>
      </c>
    </row>
    <row r="1677" spans="4:29" hidden="1" outlineLevel="1">
      <c r="E1677" s="48"/>
      <c r="F1677" s="175" t="str">
        <f>F1679</f>
        <v>CUST_902</v>
      </c>
      <c r="G1677" s="52" t="str">
        <f>$G$13</f>
        <v>ENERGY</v>
      </c>
      <c r="H1677" s="4">
        <f t="shared" si="788"/>
        <v>0</v>
      </c>
      <c r="I1677" s="5">
        <f>VLOOKUP(CONCATENATE($F1677," ",$G1677),AllocFactorMatrix,(I$4+1),FALSE)*$E1679</f>
        <v>0</v>
      </c>
      <c r="J1677" s="5">
        <f>VLOOKUP(CONCATENATE($F1677," ",$G1677),AllocFactorMatrix,(J$4+1),FALSE)*$E1679</f>
        <v>0</v>
      </c>
      <c r="K1677" s="5">
        <f>VLOOKUP(CONCATENATE($F1677," ",$G1677),AllocFactorMatrix,(K$4+1),FALSE)*$E1679</f>
        <v>0</v>
      </c>
      <c r="L1677" s="5">
        <f>VLOOKUP(CONCATENATE($F1677," ",$G1677),AllocFactorMatrix,(L$4+1),FALSE)*$E1679</f>
        <v>0</v>
      </c>
      <c r="M1677" s="5">
        <f t="shared" si="789"/>
        <v>0</v>
      </c>
      <c r="N1677" s="5">
        <f>VLOOKUP(CONCATENATE($F1677," ",$G1677),AllocFactorMatrix,(N$4+1),FALSE)*$E1679</f>
        <v>0</v>
      </c>
      <c r="O1677" s="5">
        <f>VLOOKUP(CONCATENATE($F1677," ",$G1677),AllocFactorMatrix,(O$4+1),FALSE)*$E1679</f>
        <v>0</v>
      </c>
      <c r="P1677" s="5">
        <f>VLOOKUP(CONCATENATE($F1677," ",$G1677),AllocFactorMatrix,(P$4+1),FALSE)*$E1679</f>
        <v>0</v>
      </c>
      <c r="Q1677" s="5">
        <f>VLOOKUP(CONCATENATE($F1677," ",$G1677),AllocFactorMatrix,(Q$4+1),FALSE)*$E1679</f>
        <v>0</v>
      </c>
      <c r="R1677" s="5">
        <f t="shared" si="791"/>
        <v>0</v>
      </c>
      <c r="S1677" s="5">
        <f>VLOOKUP(CONCATENATE($F1677," ",$G1677),AllocFactorMatrix,(S$4+1),FALSE)*$E1679</f>
        <v>0</v>
      </c>
      <c r="T1677" s="5">
        <f>VLOOKUP(CONCATENATE($F1677," ",$G1677),AllocFactorMatrix,(T$4+1),FALSE)*$E1679</f>
        <v>0</v>
      </c>
      <c r="U1677" s="5">
        <f>VLOOKUP(CONCATENATE($F1677," ",$G1677),AllocFactorMatrix,(U$4+1),FALSE)*$E1679</f>
        <v>0</v>
      </c>
      <c r="V1677" s="5">
        <f>VLOOKUP(CONCATENATE($F1677," ",$G1677),AllocFactorMatrix,(V$4+1),FALSE)*$E1679</f>
        <v>0</v>
      </c>
      <c r="W1677" s="5">
        <f t="shared" si="793"/>
        <v>0</v>
      </c>
      <c r="X1677" s="5">
        <f>VLOOKUP(CONCATENATE($F1677," ",$G1677),AllocFactorMatrix,(X$4+1),FALSE)*$E1679</f>
        <v>0</v>
      </c>
      <c r="Y1677" s="5">
        <f>VLOOKUP(CONCATENATE($F1677," ",$G1677),AllocFactorMatrix,(Y$4+1),FALSE)*$E1679</f>
        <v>0</v>
      </c>
      <c r="Z1677" s="5">
        <f t="shared" si="790"/>
        <v>0</v>
      </c>
      <c r="AA1677" s="5">
        <f>VLOOKUP(CONCATENATE($F1677," ",$G1677),AllocFactorMatrix,(AA$4+1),FALSE)*$E1679</f>
        <v>0</v>
      </c>
      <c r="AB1677" s="5">
        <f>VLOOKUP(CONCATENATE($F1677," ",$G1677),AllocFactorMatrix,(AB$4+1),FALSE)*$E1679</f>
        <v>0</v>
      </c>
      <c r="AC1677" s="5">
        <f>VLOOKUP(CONCATENATE($F1677," ",$G1677),AllocFactorMatrix,(AC$4+1),FALSE)*$E1679</f>
        <v>0</v>
      </c>
    </row>
    <row r="1678" spans="4:29" hidden="1" outlineLevel="1">
      <c r="E1678" s="48"/>
      <c r="F1678" s="175" t="str">
        <f>F1679</f>
        <v>CUST_902</v>
      </c>
      <c r="G1678" s="52" t="str">
        <f>$G$14</f>
        <v>CUSTOMER</v>
      </c>
      <c r="H1678" s="4">
        <f t="shared" si="788"/>
        <v>521718.99999999994</v>
      </c>
      <c r="I1678" s="5">
        <f>VLOOKUP(CONCATENATE($F1678," ",$G1678),AllocFactorMatrix,(I$4+1),FALSE)*$E1679</f>
        <v>384948.93491692224</v>
      </c>
      <c r="J1678" s="5">
        <f>VLOOKUP(CONCATENATE($F1678," ",$G1678),AllocFactorMatrix,(J$4+1),FALSE)*$E1679</f>
        <v>130923.33331218694</v>
      </c>
      <c r="K1678" s="5">
        <f>VLOOKUP(CONCATENATE($F1678," ",$G1678),AllocFactorMatrix,(K$4+1),FALSE)*$E1679</f>
        <v>378.46183995675102</v>
      </c>
      <c r="L1678" s="5">
        <f>VLOOKUP(CONCATENATE($F1678," ",$G1678),AllocFactorMatrix,(L$4+1),FALSE)*$E1679</f>
        <v>30.219386460424985</v>
      </c>
      <c r="M1678" s="5">
        <f t="shared" si="789"/>
        <v>131332.01453860413</v>
      </c>
      <c r="N1678" s="5">
        <f>VLOOKUP(CONCATENATE($F1678," ",$G1678),AllocFactorMatrix,(N$4+1),FALSE)*$E1679</f>
        <v>3516.9609766323179</v>
      </c>
      <c r="O1678" s="5">
        <f>VLOOKUP(CONCATENATE($F1678," ",$G1678),AllocFactorMatrix,(O$4+1),FALSE)*$E1679</f>
        <v>402.92515280566647</v>
      </c>
      <c r="P1678" s="5">
        <f>VLOOKUP(CONCATENATE($F1678," ",$G1678),AllocFactorMatrix,(P$4+1),FALSE)*$E1679</f>
        <v>86.341104172642815</v>
      </c>
      <c r="Q1678" s="5">
        <f>VLOOKUP(CONCATENATE($F1678," ",$G1678),AllocFactorMatrix,(Q$4+1),FALSE)*$E1679</f>
        <v>7.1950920143869022</v>
      </c>
      <c r="R1678" s="5">
        <f t="shared" si="791"/>
        <v>4013.4223256250139</v>
      </c>
      <c r="S1678" s="5">
        <f>VLOOKUP(CONCATENATE($F1678," ",$G1678),AllocFactorMatrix,(S$4+1),FALSE)*$E1679</f>
        <v>43.170552086321408</v>
      </c>
      <c r="T1678" s="5">
        <f>VLOOKUP(CONCATENATE($F1678," ",$G1678),AllocFactorMatrix,(T$4+1),FALSE)*$E1679</f>
        <v>379.90085835962839</v>
      </c>
      <c r="U1678" s="5">
        <f>VLOOKUP(CONCATENATE($F1678," ",$G1678),AllocFactorMatrix,(U$4+1),FALSE)*$E1679</f>
        <v>164.04809792802135</v>
      </c>
      <c r="V1678" s="5">
        <f>VLOOKUP(CONCATENATE($F1678," ",$G1678),AllocFactorMatrix,(V$4+1),FALSE)*$E1679</f>
        <v>34.536441669057133</v>
      </c>
      <c r="W1678" s="5">
        <f t="shared" si="793"/>
        <v>621.65595004302827</v>
      </c>
      <c r="X1678" s="5">
        <f>VLOOKUP(CONCATENATE($F1678," ",$G1678),AllocFactorMatrix,(X$4+1),FALSE)*$E1679</f>
        <v>771.31386394227593</v>
      </c>
      <c r="Y1678" s="5">
        <f>VLOOKUP(CONCATENATE($F1678," ",$G1678),AllocFactorMatrix,(Y$4+1),FALSE)*$E1679</f>
        <v>5.7560736115095219</v>
      </c>
      <c r="Z1678" s="5">
        <f t="shared" si="790"/>
        <v>777.06993755378551</v>
      </c>
      <c r="AA1678" s="5">
        <f>VLOOKUP(CONCATENATE($F1678," ",$G1678),AllocFactorMatrix,(AA$4+1),FALSE)*$E1679</f>
        <v>25.902331251792848</v>
      </c>
      <c r="AB1678" s="5">
        <f>VLOOKUP(CONCATENATE($F1678," ",$G1678),AllocFactorMatrix,(AB$4+1),FALSE)*$E1679</f>
        <v>0</v>
      </c>
      <c r="AC1678" s="5">
        <f>VLOOKUP(CONCATENATE($F1678," ",$G1678),AllocFactorMatrix,(AC$4+1),FALSE)*$E1679</f>
        <v>0</v>
      </c>
    </row>
    <row r="1679" spans="4:29" collapsed="1">
      <c r="D1679" s="52" t="s">
        <v>120</v>
      </c>
      <c r="E1679" s="58">
        <v>521719</v>
      </c>
      <c r="F1679" s="93" t="s">
        <v>53</v>
      </c>
      <c r="G1679" s="52" t="str">
        <f>$G$15</f>
        <v>TOTAL</v>
      </c>
      <c r="H1679" s="4">
        <f t="shared" si="788"/>
        <v>521718.99999999994</v>
      </c>
      <c r="I1679" s="5">
        <f>VLOOKUP(CONCATENATE($F1679," ",$G1679),AllocFactorMatrix,(I$4+1),FALSE)*$E1679</f>
        <v>384948.93491692224</v>
      </c>
      <c r="J1679" s="5">
        <f>VLOOKUP(CONCATENATE($F1679," ",$G1679),AllocFactorMatrix,(J$4+1),FALSE)*$E1679</f>
        <v>130923.33331218694</v>
      </c>
      <c r="K1679" s="5">
        <f>VLOOKUP(CONCATENATE($F1679," ",$G1679),AllocFactorMatrix,(K$4+1),FALSE)*$E1679</f>
        <v>378.46183995675102</v>
      </c>
      <c r="L1679" s="5">
        <f>VLOOKUP(CONCATENATE($F1679," ",$G1679),AllocFactorMatrix,(L$4+1),FALSE)*$E1679</f>
        <v>30.219386460424985</v>
      </c>
      <c r="M1679" s="5">
        <f t="shared" si="789"/>
        <v>131332.01453860413</v>
      </c>
      <c r="N1679" s="5">
        <f>VLOOKUP(CONCATENATE($F1679," ",$G1679),AllocFactorMatrix,(N$4+1),FALSE)*$E1679</f>
        <v>3516.9609766323179</v>
      </c>
      <c r="O1679" s="5">
        <f>VLOOKUP(CONCATENATE($F1679," ",$G1679),AllocFactorMatrix,(O$4+1),FALSE)*$E1679</f>
        <v>402.92515280566647</v>
      </c>
      <c r="P1679" s="5">
        <f>VLOOKUP(CONCATENATE($F1679," ",$G1679),AllocFactorMatrix,(P$4+1),FALSE)*$E1679</f>
        <v>86.341104172642815</v>
      </c>
      <c r="Q1679" s="5">
        <f>VLOOKUP(CONCATENATE($F1679," ",$G1679),AllocFactorMatrix,(Q$4+1),FALSE)*$E1679</f>
        <v>7.1950920143869022</v>
      </c>
      <c r="R1679" s="5">
        <f t="shared" si="791"/>
        <v>4013.4223256250139</v>
      </c>
      <c r="S1679" s="5">
        <f>VLOOKUP(CONCATENATE($F1679," ",$G1679),AllocFactorMatrix,(S$4+1),FALSE)*$E1679</f>
        <v>43.170552086321408</v>
      </c>
      <c r="T1679" s="5">
        <f>VLOOKUP(CONCATENATE($F1679," ",$G1679),AllocFactorMatrix,(T$4+1),FALSE)*$E1679</f>
        <v>379.90085835962839</v>
      </c>
      <c r="U1679" s="5">
        <f>VLOOKUP(CONCATENATE($F1679," ",$G1679),AllocFactorMatrix,(U$4+1),FALSE)*$E1679</f>
        <v>164.04809792802135</v>
      </c>
      <c r="V1679" s="5">
        <f>VLOOKUP(CONCATENATE($F1679," ",$G1679),AllocFactorMatrix,(V$4+1),FALSE)*$E1679</f>
        <v>34.536441669057133</v>
      </c>
      <c r="W1679" s="5">
        <f t="shared" si="793"/>
        <v>621.65595004302827</v>
      </c>
      <c r="X1679" s="5">
        <f>VLOOKUP(CONCATENATE($F1679," ",$G1679),AllocFactorMatrix,(X$4+1),FALSE)*$E1679</f>
        <v>771.31386394227593</v>
      </c>
      <c r="Y1679" s="5">
        <f>VLOOKUP(CONCATENATE($F1679," ",$G1679),AllocFactorMatrix,(Y$4+1),FALSE)*$E1679</f>
        <v>5.7560736115095219</v>
      </c>
      <c r="Z1679" s="5">
        <f t="shared" si="790"/>
        <v>777.06993755378551</v>
      </c>
      <c r="AA1679" s="5">
        <f>VLOOKUP(CONCATENATE($F1679," ",$G1679),AllocFactorMatrix,(AA$4+1),FALSE)*$E1679</f>
        <v>25.902331251792848</v>
      </c>
      <c r="AB1679" s="5">
        <f>VLOOKUP(CONCATENATE($F1679," ",$G1679),AllocFactorMatrix,(AB$4+1),FALSE)*$E1679</f>
        <v>0</v>
      </c>
      <c r="AC1679" s="5">
        <f>VLOOKUP(CONCATENATE($F1679," ",$G1679),AllocFactorMatrix,(AC$4+1),FALSE)*$E1679</f>
        <v>0</v>
      </c>
    </row>
    <row r="1680" spans="4:29" hidden="1" outlineLevel="1">
      <c r="E1680" s="48"/>
      <c r="F1680" s="175" t="str">
        <f>F1687</f>
        <v>CUST_903</v>
      </c>
      <c r="G1680" s="52" t="str">
        <f>$G$8</f>
        <v>PRODUCTION</v>
      </c>
      <c r="H1680" s="4">
        <f t="shared" si="788"/>
        <v>0</v>
      </c>
      <c r="I1680" s="5">
        <f>VLOOKUP(CONCATENATE($F1680," ",$G1680),AllocFactorMatrix,(I$4+1),FALSE)*$E1687</f>
        <v>0</v>
      </c>
      <c r="J1680" s="5">
        <f>VLOOKUP(CONCATENATE($F1680," ",$G1680),AllocFactorMatrix,(J$4+1),FALSE)*$E1687</f>
        <v>0</v>
      </c>
      <c r="K1680" s="5">
        <f>VLOOKUP(CONCATENATE($F1680," ",$G1680),AllocFactorMatrix,(K$4+1),FALSE)*$E1687</f>
        <v>0</v>
      </c>
      <c r="L1680" s="5">
        <f>VLOOKUP(CONCATENATE($F1680," ",$G1680),AllocFactorMatrix,(L$4+1),FALSE)*$E1687</f>
        <v>0</v>
      </c>
      <c r="M1680" s="5">
        <f t="shared" si="789"/>
        <v>0</v>
      </c>
      <c r="N1680" s="5">
        <f>VLOOKUP(CONCATENATE($F1680," ",$G1680),AllocFactorMatrix,(N$4+1),FALSE)*$E1687</f>
        <v>0</v>
      </c>
      <c r="O1680" s="5">
        <f>VLOOKUP(CONCATENATE($F1680," ",$G1680),AllocFactorMatrix,(O$4+1),FALSE)*$E1687</f>
        <v>0</v>
      </c>
      <c r="P1680" s="5">
        <f>VLOOKUP(CONCATENATE($F1680," ",$G1680),AllocFactorMatrix,(P$4+1),FALSE)*$E1687</f>
        <v>0</v>
      </c>
      <c r="Q1680" s="5">
        <f>VLOOKUP(CONCATENATE($F1680," ",$G1680),AllocFactorMatrix,(Q$4+1),FALSE)*$E1687</f>
        <v>0</v>
      </c>
      <c r="R1680" s="5">
        <f t="shared" si="791"/>
        <v>0</v>
      </c>
      <c r="S1680" s="5">
        <f>VLOOKUP(CONCATENATE($F1680," ",$G1680),AllocFactorMatrix,(S$4+1),FALSE)*$E1687</f>
        <v>0</v>
      </c>
      <c r="T1680" s="5">
        <f>VLOOKUP(CONCATENATE($F1680," ",$G1680),AllocFactorMatrix,(T$4+1),FALSE)*$E1687</f>
        <v>0</v>
      </c>
      <c r="U1680" s="5">
        <f>VLOOKUP(CONCATENATE($F1680," ",$G1680),AllocFactorMatrix,(U$4+1),FALSE)*$E1687</f>
        <v>0</v>
      </c>
      <c r="V1680" s="5">
        <f>VLOOKUP(CONCATENATE($F1680," ",$G1680),AllocFactorMatrix,(V$4+1),FALSE)*$E1687</f>
        <v>0</v>
      </c>
      <c r="W1680" s="5">
        <f>SUBTOTAL(9,S1680:V1680)</f>
        <v>0</v>
      </c>
      <c r="X1680" s="5">
        <f>VLOOKUP(CONCATENATE($F1680," ",$G1680),AllocFactorMatrix,(X$4+1),FALSE)*$E1687</f>
        <v>0</v>
      </c>
      <c r="Y1680" s="5">
        <f>VLOOKUP(CONCATENATE($F1680," ",$G1680),AllocFactorMatrix,(Y$4+1),FALSE)*$E1687</f>
        <v>0</v>
      </c>
      <c r="Z1680" s="5">
        <f t="shared" si="790"/>
        <v>0</v>
      </c>
      <c r="AA1680" s="5">
        <f>VLOOKUP(CONCATENATE($F1680," ",$G1680),AllocFactorMatrix,(AA$4+1),FALSE)*$E1687</f>
        <v>0</v>
      </c>
      <c r="AB1680" s="5">
        <f>VLOOKUP(CONCATENATE($F1680," ",$G1680),AllocFactorMatrix,(AB$4+1),FALSE)*$E1687</f>
        <v>0</v>
      </c>
      <c r="AC1680" s="5">
        <f>VLOOKUP(CONCATENATE($F1680," ",$G1680),AllocFactorMatrix,(AC$4+1),FALSE)*$E1687</f>
        <v>0</v>
      </c>
    </row>
    <row r="1681" spans="4:29" hidden="1" outlineLevel="1">
      <c r="E1681" s="48"/>
      <c r="F1681" s="175" t="str">
        <f>F1687</f>
        <v>CUST_903</v>
      </c>
      <c r="G1681" s="52" t="str">
        <f>$G$9</f>
        <v>BULKTRAN</v>
      </c>
      <c r="H1681" s="4">
        <f t="shared" si="788"/>
        <v>0</v>
      </c>
      <c r="I1681" s="5">
        <f>VLOOKUP(CONCATENATE($F1681," ",$G1681),AllocFactorMatrix,(I$4+1),FALSE)*$E1687</f>
        <v>0</v>
      </c>
      <c r="J1681" s="5">
        <f>VLOOKUP(CONCATENATE($F1681," ",$G1681),AllocFactorMatrix,(J$4+1),FALSE)*$E1687</f>
        <v>0</v>
      </c>
      <c r="K1681" s="5">
        <f>VLOOKUP(CONCATENATE($F1681," ",$G1681),AllocFactorMatrix,(K$4+1),FALSE)*$E1687</f>
        <v>0</v>
      </c>
      <c r="L1681" s="5">
        <f>VLOOKUP(CONCATENATE($F1681," ",$G1681),AllocFactorMatrix,(L$4+1),FALSE)*$E1687</f>
        <v>0</v>
      </c>
      <c r="M1681" s="5">
        <f t="shared" si="789"/>
        <v>0</v>
      </c>
      <c r="N1681" s="5">
        <f>VLOOKUP(CONCATENATE($F1681," ",$G1681),AllocFactorMatrix,(N$4+1),FALSE)*$E1687</f>
        <v>0</v>
      </c>
      <c r="O1681" s="5">
        <f>VLOOKUP(CONCATENATE($F1681," ",$G1681),AllocFactorMatrix,(O$4+1),FALSE)*$E1687</f>
        <v>0</v>
      </c>
      <c r="P1681" s="5">
        <f>VLOOKUP(CONCATENATE($F1681," ",$G1681),AllocFactorMatrix,(P$4+1),FALSE)*$E1687</f>
        <v>0</v>
      </c>
      <c r="Q1681" s="5">
        <f>VLOOKUP(CONCATENATE($F1681," ",$G1681),AllocFactorMatrix,(Q$4+1),FALSE)*$E1687</f>
        <v>0</v>
      </c>
      <c r="R1681" s="5">
        <f t="shared" si="791"/>
        <v>0</v>
      </c>
      <c r="S1681" s="5">
        <f>VLOOKUP(CONCATENATE($F1681," ",$G1681),AllocFactorMatrix,(S$4+1),FALSE)*$E1687</f>
        <v>0</v>
      </c>
      <c r="T1681" s="5">
        <f>VLOOKUP(CONCATENATE($F1681," ",$G1681),AllocFactorMatrix,(T$4+1),FALSE)*$E1687</f>
        <v>0</v>
      </c>
      <c r="U1681" s="5">
        <f>VLOOKUP(CONCATENATE($F1681," ",$G1681),AllocFactorMatrix,(U$4+1),FALSE)*$E1687</f>
        <v>0</v>
      </c>
      <c r="V1681" s="5">
        <f>VLOOKUP(CONCATENATE($F1681," ",$G1681),AllocFactorMatrix,(V$4+1),FALSE)*$E1687</f>
        <v>0</v>
      </c>
      <c r="W1681" s="5">
        <f t="shared" ref="W1681:W1687" si="794">SUBTOTAL(9,S1681:V1681)</f>
        <v>0</v>
      </c>
      <c r="X1681" s="5">
        <f>VLOOKUP(CONCATENATE($F1681," ",$G1681),AllocFactorMatrix,(X$4+1),FALSE)*$E1687</f>
        <v>0</v>
      </c>
      <c r="Y1681" s="5">
        <f>VLOOKUP(CONCATENATE($F1681," ",$G1681),AllocFactorMatrix,(Y$4+1),FALSE)*$E1687</f>
        <v>0</v>
      </c>
      <c r="Z1681" s="5">
        <f t="shared" si="790"/>
        <v>0</v>
      </c>
      <c r="AA1681" s="5">
        <f>VLOOKUP(CONCATENATE($F1681," ",$G1681),AllocFactorMatrix,(AA$4+1),FALSE)*$E1687</f>
        <v>0</v>
      </c>
      <c r="AB1681" s="5">
        <f>VLOOKUP(CONCATENATE($F1681," ",$G1681),AllocFactorMatrix,(AB$4+1),FALSE)*$E1687</f>
        <v>0</v>
      </c>
      <c r="AC1681" s="5">
        <f>VLOOKUP(CONCATENATE($F1681," ",$G1681),AllocFactorMatrix,(AC$4+1),FALSE)*$E1687</f>
        <v>0</v>
      </c>
    </row>
    <row r="1682" spans="4:29" hidden="1" outlineLevel="1">
      <c r="E1682" s="48"/>
      <c r="F1682" s="175" t="str">
        <f>F1687</f>
        <v>CUST_903</v>
      </c>
      <c r="G1682" s="52" t="str">
        <f>$G$10</f>
        <v>SUBTRAN</v>
      </c>
      <c r="H1682" s="4">
        <f t="shared" si="788"/>
        <v>0</v>
      </c>
      <c r="I1682" s="5">
        <f>VLOOKUP(CONCATENATE($F1682," ",$G1682),AllocFactorMatrix,(I$4+1),FALSE)*$E1687</f>
        <v>0</v>
      </c>
      <c r="J1682" s="5">
        <f>VLOOKUP(CONCATENATE($F1682," ",$G1682),AllocFactorMatrix,(J$4+1),FALSE)*$E1687</f>
        <v>0</v>
      </c>
      <c r="K1682" s="5">
        <f>VLOOKUP(CONCATENATE($F1682," ",$G1682),AllocFactorMatrix,(K$4+1),FALSE)*$E1687</f>
        <v>0</v>
      </c>
      <c r="L1682" s="5">
        <f>VLOOKUP(CONCATENATE($F1682," ",$G1682),AllocFactorMatrix,(L$4+1),FALSE)*$E1687</f>
        <v>0</v>
      </c>
      <c r="M1682" s="5">
        <f t="shared" si="789"/>
        <v>0</v>
      </c>
      <c r="N1682" s="5">
        <f>VLOOKUP(CONCATENATE($F1682," ",$G1682),AllocFactorMatrix,(N$4+1),FALSE)*$E1687</f>
        <v>0</v>
      </c>
      <c r="O1682" s="5">
        <f>VLOOKUP(CONCATENATE($F1682," ",$G1682),AllocFactorMatrix,(O$4+1),FALSE)*$E1687</f>
        <v>0</v>
      </c>
      <c r="P1682" s="5">
        <f>VLOOKUP(CONCATENATE($F1682," ",$G1682),AllocFactorMatrix,(P$4+1),FALSE)*$E1687</f>
        <v>0</v>
      </c>
      <c r="Q1682" s="5">
        <f>VLOOKUP(CONCATENATE($F1682," ",$G1682),AllocFactorMatrix,(Q$4+1),FALSE)*$E1687</f>
        <v>0</v>
      </c>
      <c r="R1682" s="5">
        <f t="shared" si="791"/>
        <v>0</v>
      </c>
      <c r="S1682" s="5">
        <f>VLOOKUP(CONCATENATE($F1682," ",$G1682),AllocFactorMatrix,(S$4+1),FALSE)*$E1687</f>
        <v>0</v>
      </c>
      <c r="T1682" s="5">
        <f>VLOOKUP(CONCATENATE($F1682," ",$G1682),AllocFactorMatrix,(T$4+1),FALSE)*$E1687</f>
        <v>0</v>
      </c>
      <c r="U1682" s="5">
        <f>VLOOKUP(CONCATENATE($F1682," ",$G1682),AllocFactorMatrix,(U$4+1),FALSE)*$E1687</f>
        <v>0</v>
      </c>
      <c r="V1682" s="5">
        <f>VLOOKUP(CONCATENATE($F1682," ",$G1682),AllocFactorMatrix,(V$4+1),FALSE)*$E1687</f>
        <v>0</v>
      </c>
      <c r="W1682" s="5">
        <f t="shared" si="794"/>
        <v>0</v>
      </c>
      <c r="X1682" s="5">
        <f>VLOOKUP(CONCATENATE($F1682," ",$G1682),AllocFactorMatrix,(X$4+1),FALSE)*$E1687</f>
        <v>0</v>
      </c>
      <c r="Y1682" s="5">
        <f>VLOOKUP(CONCATENATE($F1682," ",$G1682),AllocFactorMatrix,(Y$4+1),FALSE)*$E1687</f>
        <v>0</v>
      </c>
      <c r="Z1682" s="5">
        <f t="shared" si="790"/>
        <v>0</v>
      </c>
      <c r="AA1682" s="5">
        <f>VLOOKUP(CONCATENATE($F1682," ",$G1682),AllocFactorMatrix,(AA$4+1),FALSE)*$E1687</f>
        <v>0</v>
      </c>
      <c r="AB1682" s="5">
        <f>VLOOKUP(CONCATENATE($F1682," ",$G1682),AllocFactorMatrix,(AB$4+1),FALSE)*$E1687</f>
        <v>0</v>
      </c>
      <c r="AC1682" s="5">
        <f>VLOOKUP(CONCATENATE($F1682," ",$G1682),AllocFactorMatrix,(AC$4+1),FALSE)*$E1687</f>
        <v>0</v>
      </c>
    </row>
    <row r="1683" spans="4:29" hidden="1" outlineLevel="1">
      <c r="E1683" s="48"/>
      <c r="F1683" s="175" t="str">
        <f>F1687</f>
        <v>CUST_903</v>
      </c>
      <c r="G1683" s="52" t="str">
        <f>$G$11</f>
        <v>DISTPRI</v>
      </c>
      <c r="H1683" s="4">
        <f t="shared" si="788"/>
        <v>0</v>
      </c>
      <c r="I1683" s="5">
        <f>VLOOKUP(CONCATENATE($F1683," ",$G1683),AllocFactorMatrix,(I$4+1),FALSE)*$E1687</f>
        <v>0</v>
      </c>
      <c r="J1683" s="5">
        <f>VLOOKUP(CONCATENATE($F1683," ",$G1683),AllocFactorMatrix,(J$4+1),FALSE)*$E1687</f>
        <v>0</v>
      </c>
      <c r="K1683" s="5">
        <f>VLOOKUP(CONCATENATE($F1683," ",$G1683),AllocFactorMatrix,(K$4+1),FALSE)*$E1687</f>
        <v>0</v>
      </c>
      <c r="L1683" s="5">
        <f>VLOOKUP(CONCATENATE($F1683," ",$G1683),AllocFactorMatrix,(L$4+1),FALSE)*$E1687</f>
        <v>0</v>
      </c>
      <c r="M1683" s="5">
        <f t="shared" si="789"/>
        <v>0</v>
      </c>
      <c r="N1683" s="5">
        <f>VLOOKUP(CONCATENATE($F1683," ",$G1683),AllocFactorMatrix,(N$4+1),FALSE)*$E1687</f>
        <v>0</v>
      </c>
      <c r="O1683" s="5">
        <f>VLOOKUP(CONCATENATE($F1683," ",$G1683),AllocFactorMatrix,(O$4+1),FALSE)*$E1687</f>
        <v>0</v>
      </c>
      <c r="P1683" s="5">
        <f>VLOOKUP(CONCATENATE($F1683," ",$G1683),AllocFactorMatrix,(P$4+1),FALSE)*$E1687</f>
        <v>0</v>
      </c>
      <c r="Q1683" s="5">
        <f>VLOOKUP(CONCATENATE($F1683," ",$G1683),AllocFactorMatrix,(Q$4+1),FALSE)*$E1687</f>
        <v>0</v>
      </c>
      <c r="R1683" s="5">
        <f t="shared" si="791"/>
        <v>0</v>
      </c>
      <c r="S1683" s="5">
        <f>VLOOKUP(CONCATENATE($F1683," ",$G1683),AllocFactorMatrix,(S$4+1),FALSE)*$E1687</f>
        <v>0</v>
      </c>
      <c r="T1683" s="5">
        <f>VLOOKUP(CONCATENATE($F1683," ",$G1683),AllocFactorMatrix,(T$4+1),FALSE)*$E1687</f>
        <v>0</v>
      </c>
      <c r="U1683" s="5">
        <f>VLOOKUP(CONCATENATE($F1683," ",$G1683),AllocFactorMatrix,(U$4+1),FALSE)*$E1687</f>
        <v>0</v>
      </c>
      <c r="V1683" s="5">
        <f>VLOOKUP(CONCATENATE($F1683," ",$G1683),AllocFactorMatrix,(V$4+1),FALSE)*$E1687</f>
        <v>0</v>
      </c>
      <c r="W1683" s="5">
        <f t="shared" si="794"/>
        <v>0</v>
      </c>
      <c r="X1683" s="5">
        <f>VLOOKUP(CONCATENATE($F1683," ",$G1683),AllocFactorMatrix,(X$4+1),FALSE)*$E1687</f>
        <v>0</v>
      </c>
      <c r="Y1683" s="5">
        <f>VLOOKUP(CONCATENATE($F1683," ",$G1683),AllocFactorMatrix,(Y$4+1),FALSE)*$E1687</f>
        <v>0</v>
      </c>
      <c r="Z1683" s="5">
        <f t="shared" si="790"/>
        <v>0</v>
      </c>
      <c r="AA1683" s="5">
        <f>VLOOKUP(CONCATENATE($F1683," ",$G1683),AllocFactorMatrix,(AA$4+1),FALSE)*$E1687</f>
        <v>0</v>
      </c>
      <c r="AB1683" s="5">
        <f>VLOOKUP(CONCATENATE($F1683," ",$G1683),AllocFactorMatrix,(AB$4+1),FALSE)*$E1687</f>
        <v>0</v>
      </c>
      <c r="AC1683" s="5">
        <f>VLOOKUP(CONCATENATE($F1683," ",$G1683),AllocFactorMatrix,(AC$4+1),FALSE)*$E1687</f>
        <v>0</v>
      </c>
    </row>
    <row r="1684" spans="4:29" hidden="1" outlineLevel="1">
      <c r="E1684" s="48"/>
      <c r="F1684" s="175" t="str">
        <f>F1687</f>
        <v>CUST_903</v>
      </c>
      <c r="G1684" s="52" t="str">
        <f>$G$12</f>
        <v>DISTSEC</v>
      </c>
      <c r="H1684" s="4">
        <f t="shared" si="788"/>
        <v>0</v>
      </c>
      <c r="I1684" s="5">
        <f>VLOOKUP(CONCATENATE($F1684," ",$G1684),AllocFactorMatrix,(I$4+1),FALSE)*$E1687</f>
        <v>0</v>
      </c>
      <c r="J1684" s="5">
        <f>VLOOKUP(CONCATENATE($F1684," ",$G1684),AllocFactorMatrix,(J$4+1),FALSE)*$E1687</f>
        <v>0</v>
      </c>
      <c r="K1684" s="5">
        <f>VLOOKUP(CONCATENATE($F1684," ",$G1684),AllocFactorMatrix,(K$4+1),FALSE)*$E1687</f>
        <v>0</v>
      </c>
      <c r="L1684" s="5">
        <f>VLOOKUP(CONCATENATE($F1684," ",$G1684),AllocFactorMatrix,(L$4+1),FALSE)*$E1687</f>
        <v>0</v>
      </c>
      <c r="M1684" s="5">
        <f t="shared" si="789"/>
        <v>0</v>
      </c>
      <c r="N1684" s="5">
        <f>VLOOKUP(CONCATENATE($F1684," ",$G1684),AllocFactorMatrix,(N$4+1),FALSE)*$E1687</f>
        <v>0</v>
      </c>
      <c r="O1684" s="5">
        <f>VLOOKUP(CONCATENATE($F1684," ",$G1684),AllocFactorMatrix,(O$4+1),FALSE)*$E1687</f>
        <v>0</v>
      </c>
      <c r="P1684" s="5">
        <f>VLOOKUP(CONCATENATE($F1684," ",$G1684),AllocFactorMatrix,(P$4+1),FALSE)*$E1687</f>
        <v>0</v>
      </c>
      <c r="Q1684" s="5">
        <f>VLOOKUP(CONCATENATE($F1684," ",$G1684),AllocFactorMatrix,(Q$4+1),FALSE)*$E1687</f>
        <v>0</v>
      </c>
      <c r="R1684" s="5">
        <f t="shared" si="791"/>
        <v>0</v>
      </c>
      <c r="S1684" s="5">
        <f>VLOOKUP(CONCATENATE($F1684," ",$G1684),AllocFactorMatrix,(S$4+1),FALSE)*$E1687</f>
        <v>0</v>
      </c>
      <c r="T1684" s="5">
        <f>VLOOKUP(CONCATENATE($F1684," ",$G1684),AllocFactorMatrix,(T$4+1),FALSE)*$E1687</f>
        <v>0</v>
      </c>
      <c r="U1684" s="5">
        <f>VLOOKUP(CONCATENATE($F1684," ",$G1684),AllocFactorMatrix,(U$4+1),FALSE)*$E1687</f>
        <v>0</v>
      </c>
      <c r="V1684" s="5">
        <f>VLOOKUP(CONCATENATE($F1684," ",$G1684),AllocFactorMatrix,(V$4+1),FALSE)*$E1687</f>
        <v>0</v>
      </c>
      <c r="W1684" s="5">
        <f t="shared" si="794"/>
        <v>0</v>
      </c>
      <c r="X1684" s="5">
        <f>VLOOKUP(CONCATENATE($F1684," ",$G1684),AllocFactorMatrix,(X$4+1),FALSE)*$E1687</f>
        <v>0</v>
      </c>
      <c r="Y1684" s="5">
        <f>VLOOKUP(CONCATENATE($F1684," ",$G1684),AllocFactorMatrix,(Y$4+1),FALSE)*$E1687</f>
        <v>0</v>
      </c>
      <c r="Z1684" s="5">
        <f t="shared" si="790"/>
        <v>0</v>
      </c>
      <c r="AA1684" s="5">
        <f>VLOOKUP(CONCATENATE($F1684," ",$G1684),AllocFactorMatrix,(AA$4+1),FALSE)*$E1687</f>
        <v>0</v>
      </c>
      <c r="AB1684" s="5">
        <f>VLOOKUP(CONCATENATE($F1684," ",$G1684),AllocFactorMatrix,(AB$4+1),FALSE)*$E1687</f>
        <v>0</v>
      </c>
      <c r="AC1684" s="5">
        <f>VLOOKUP(CONCATENATE($F1684," ",$G1684),AllocFactorMatrix,(AC$4+1),FALSE)*$E1687</f>
        <v>0</v>
      </c>
    </row>
    <row r="1685" spans="4:29" hidden="1" outlineLevel="1">
      <c r="E1685" s="48"/>
      <c r="F1685" s="175" t="str">
        <f>F1687</f>
        <v>CUST_903</v>
      </c>
      <c r="G1685" s="52" t="str">
        <f>$G$13</f>
        <v>ENERGY</v>
      </c>
      <c r="H1685" s="4">
        <f t="shared" si="788"/>
        <v>0</v>
      </c>
      <c r="I1685" s="5">
        <f>VLOOKUP(CONCATENATE($F1685," ",$G1685),AllocFactorMatrix,(I$4+1),FALSE)*$E1687</f>
        <v>0</v>
      </c>
      <c r="J1685" s="5">
        <f>VLOOKUP(CONCATENATE($F1685," ",$G1685),AllocFactorMatrix,(J$4+1),FALSE)*$E1687</f>
        <v>0</v>
      </c>
      <c r="K1685" s="5">
        <f>VLOOKUP(CONCATENATE($F1685," ",$G1685),AllocFactorMatrix,(K$4+1),FALSE)*$E1687</f>
        <v>0</v>
      </c>
      <c r="L1685" s="5">
        <f>VLOOKUP(CONCATENATE($F1685," ",$G1685),AllocFactorMatrix,(L$4+1),FALSE)*$E1687</f>
        <v>0</v>
      </c>
      <c r="M1685" s="5">
        <f t="shared" si="789"/>
        <v>0</v>
      </c>
      <c r="N1685" s="5">
        <f>VLOOKUP(CONCATENATE($F1685," ",$G1685),AllocFactorMatrix,(N$4+1),FALSE)*$E1687</f>
        <v>0</v>
      </c>
      <c r="O1685" s="5">
        <f>VLOOKUP(CONCATENATE($F1685," ",$G1685),AllocFactorMatrix,(O$4+1),FALSE)*$E1687</f>
        <v>0</v>
      </c>
      <c r="P1685" s="5">
        <f>VLOOKUP(CONCATENATE($F1685," ",$G1685),AllocFactorMatrix,(P$4+1),FALSE)*$E1687</f>
        <v>0</v>
      </c>
      <c r="Q1685" s="5">
        <f>VLOOKUP(CONCATENATE($F1685," ",$G1685),AllocFactorMatrix,(Q$4+1),FALSE)*$E1687</f>
        <v>0</v>
      </c>
      <c r="R1685" s="5">
        <f t="shared" si="791"/>
        <v>0</v>
      </c>
      <c r="S1685" s="5">
        <f>VLOOKUP(CONCATENATE($F1685," ",$G1685),AllocFactorMatrix,(S$4+1),FALSE)*$E1687</f>
        <v>0</v>
      </c>
      <c r="T1685" s="5">
        <f>VLOOKUP(CONCATENATE($F1685," ",$G1685),AllocFactorMatrix,(T$4+1),FALSE)*$E1687</f>
        <v>0</v>
      </c>
      <c r="U1685" s="5">
        <f>VLOOKUP(CONCATENATE($F1685," ",$G1685),AllocFactorMatrix,(U$4+1),FALSE)*$E1687</f>
        <v>0</v>
      </c>
      <c r="V1685" s="5">
        <f>VLOOKUP(CONCATENATE($F1685," ",$G1685),AllocFactorMatrix,(V$4+1),FALSE)*$E1687</f>
        <v>0</v>
      </c>
      <c r="W1685" s="5">
        <f t="shared" si="794"/>
        <v>0</v>
      </c>
      <c r="X1685" s="5">
        <f>VLOOKUP(CONCATENATE($F1685," ",$G1685),AllocFactorMatrix,(X$4+1),FALSE)*$E1687</f>
        <v>0</v>
      </c>
      <c r="Y1685" s="5">
        <f>VLOOKUP(CONCATENATE($F1685," ",$G1685),AllocFactorMatrix,(Y$4+1),FALSE)*$E1687</f>
        <v>0</v>
      </c>
      <c r="Z1685" s="5">
        <f t="shared" si="790"/>
        <v>0</v>
      </c>
      <c r="AA1685" s="5">
        <f>VLOOKUP(CONCATENATE($F1685," ",$G1685),AllocFactorMatrix,(AA$4+1),FALSE)*$E1687</f>
        <v>0</v>
      </c>
      <c r="AB1685" s="5">
        <f>VLOOKUP(CONCATENATE($F1685," ",$G1685),AllocFactorMatrix,(AB$4+1),FALSE)*$E1687</f>
        <v>0</v>
      </c>
      <c r="AC1685" s="5">
        <f>VLOOKUP(CONCATENATE($F1685," ",$G1685),AllocFactorMatrix,(AC$4+1),FALSE)*$E1687</f>
        <v>0</v>
      </c>
    </row>
    <row r="1686" spans="4:29" hidden="1" outlineLevel="1">
      <c r="E1686" s="48"/>
      <c r="F1686" s="175" t="str">
        <f>F1687</f>
        <v>CUST_903</v>
      </c>
      <c r="G1686" s="52" t="str">
        <f>$G$14</f>
        <v>CUSTOMER</v>
      </c>
      <c r="H1686" s="4">
        <f t="shared" si="788"/>
        <v>5312421.0000000009</v>
      </c>
      <c r="I1686" s="5">
        <f>VLOOKUP(CONCATENATE($F1686," ",$G1686),AllocFactorMatrix,(I$4+1),FALSE)*$E1687</f>
        <v>4579191.5769410441</v>
      </c>
      <c r="J1686" s="5">
        <f>VLOOKUP(CONCATENATE($F1686," ",$G1686),AllocFactorMatrix,(J$4+1),FALSE)*$E1687</f>
        <v>710211.69230854348</v>
      </c>
      <c r="K1686" s="5">
        <f>VLOOKUP(CONCATENATE($F1686," ",$G1686),AllocFactorMatrix,(K$4+1),FALSE)*$E1687</f>
        <v>1756.9794477571893</v>
      </c>
      <c r="L1686" s="5">
        <f>VLOOKUP(CONCATENATE($F1686," ",$G1686),AllocFactorMatrix,(L$4+1),FALSE)*$E1687</f>
        <v>139.99836237109079</v>
      </c>
      <c r="M1686" s="5">
        <f t="shared" si="789"/>
        <v>712108.67011867184</v>
      </c>
      <c r="N1686" s="5">
        <f>VLOOKUP(CONCATENATE($F1686," ",$G1686),AllocFactorMatrix,(N$4+1),FALSE)*$E1687</f>
        <v>12715.851256505646</v>
      </c>
      <c r="O1686" s="5">
        <f>VLOOKUP(CONCATENATE($F1686," ",$G1686),AllocFactorMatrix,(O$4+1),FALSE)*$E1687</f>
        <v>1310.9846647750001</v>
      </c>
      <c r="P1686" s="5">
        <f>VLOOKUP(CONCATENATE($F1686," ",$G1686),AllocFactorMatrix,(P$4+1),FALSE)*$E1687</f>
        <v>280.99671304483218</v>
      </c>
      <c r="Q1686" s="5">
        <f>VLOOKUP(CONCATENATE($F1686," ",$G1686),AllocFactorMatrix,(Q$4+1),FALSE)*$E1687</f>
        <v>22.999730960964911</v>
      </c>
      <c r="R1686" s="5">
        <f t="shared" si="791"/>
        <v>14330.832365286442</v>
      </c>
      <c r="S1686" s="5">
        <f>VLOOKUP(CONCATENATE($F1686," ",$G1686),AllocFactorMatrix,(S$4+1),FALSE)*$E1687</f>
        <v>116.99863141012587</v>
      </c>
      <c r="T1686" s="5">
        <f>VLOOKUP(CONCATENATE($F1686," ",$G1686),AllocFactorMatrix,(T$4+1),FALSE)*$E1687</f>
        <v>1029.9879517301679</v>
      </c>
      <c r="U1686" s="5">
        <f>VLOOKUP(CONCATENATE($F1686," ",$G1686),AllocFactorMatrix,(U$4+1),FALSE)*$E1687</f>
        <v>444.99479467953853</v>
      </c>
      <c r="V1686" s="5">
        <f>VLOOKUP(CONCATENATE($F1686," ",$G1686),AllocFactorMatrix,(V$4+1),FALSE)*$E1687</f>
        <v>92.998912146510307</v>
      </c>
      <c r="W1686" s="5">
        <f t="shared" si="794"/>
        <v>1684.9802899663425</v>
      </c>
      <c r="X1686" s="5">
        <f>VLOOKUP(CONCATENATE($F1686," ",$G1686),AllocFactorMatrix,(X$4+1),FALSE)*$E1687</f>
        <v>3582.9580883972731</v>
      </c>
      <c r="Y1686" s="5">
        <f>VLOOKUP(CONCATENATE($F1686," ",$G1686),AllocFactorMatrix,(Y$4+1),FALSE)*$E1687</f>
        <v>22.999730960964911</v>
      </c>
      <c r="Z1686" s="5">
        <f t="shared" si="790"/>
        <v>3605.9578193582379</v>
      </c>
      <c r="AA1686" s="5">
        <f>VLOOKUP(CONCATENATE($F1686," ",$G1686),AllocFactorMatrix,(AA$4+1),FALSE)*$E1687</f>
        <v>210.99753185928682</v>
      </c>
      <c r="AB1686" s="5">
        <f>VLOOKUP(CONCATENATE($F1686," ",$G1686),AllocFactorMatrix,(AB$4+1),FALSE)*$E1687</f>
        <v>0</v>
      </c>
      <c r="AC1686" s="5">
        <f>VLOOKUP(CONCATENATE($F1686," ",$G1686),AllocFactorMatrix,(AC$4+1),FALSE)*$E1687</f>
        <v>1287.984933814035</v>
      </c>
    </row>
    <row r="1687" spans="4:29" collapsed="1">
      <c r="D1687" s="52" t="s">
        <v>121</v>
      </c>
      <c r="E1687" s="58">
        <v>5312421</v>
      </c>
      <c r="F1687" s="93" t="s">
        <v>55</v>
      </c>
      <c r="G1687" s="52" t="str">
        <f>$G$15</f>
        <v>TOTAL</v>
      </c>
      <c r="H1687" s="4">
        <f t="shared" si="788"/>
        <v>5312421.0000000009</v>
      </c>
      <c r="I1687" s="5">
        <f>VLOOKUP(CONCATENATE($F1687," ",$G1687),AllocFactorMatrix,(I$4+1),FALSE)*$E1687</f>
        <v>4579191.5769410441</v>
      </c>
      <c r="J1687" s="5">
        <f>VLOOKUP(CONCATENATE($F1687," ",$G1687),AllocFactorMatrix,(J$4+1),FALSE)*$E1687</f>
        <v>710211.69230854348</v>
      </c>
      <c r="K1687" s="5">
        <f>VLOOKUP(CONCATENATE($F1687," ",$G1687),AllocFactorMatrix,(K$4+1),FALSE)*$E1687</f>
        <v>1756.9794477571893</v>
      </c>
      <c r="L1687" s="5">
        <f>VLOOKUP(CONCATENATE($F1687," ",$G1687),AllocFactorMatrix,(L$4+1),FALSE)*$E1687</f>
        <v>139.99836237109079</v>
      </c>
      <c r="M1687" s="5">
        <f t="shared" si="789"/>
        <v>712108.67011867184</v>
      </c>
      <c r="N1687" s="5">
        <f>VLOOKUP(CONCATENATE($F1687," ",$G1687),AllocFactorMatrix,(N$4+1),FALSE)*$E1687</f>
        <v>12715.851256505646</v>
      </c>
      <c r="O1687" s="5">
        <f>VLOOKUP(CONCATENATE($F1687," ",$G1687),AllocFactorMatrix,(O$4+1),FALSE)*$E1687</f>
        <v>1310.9846647750001</v>
      </c>
      <c r="P1687" s="5">
        <f>VLOOKUP(CONCATENATE($F1687," ",$G1687),AllocFactorMatrix,(P$4+1),FALSE)*$E1687</f>
        <v>280.99671304483218</v>
      </c>
      <c r="Q1687" s="5">
        <f>VLOOKUP(CONCATENATE($F1687," ",$G1687),AllocFactorMatrix,(Q$4+1),FALSE)*$E1687</f>
        <v>22.999730960964911</v>
      </c>
      <c r="R1687" s="5">
        <f t="shared" si="791"/>
        <v>14330.832365286442</v>
      </c>
      <c r="S1687" s="5">
        <f>VLOOKUP(CONCATENATE($F1687," ",$G1687),AllocFactorMatrix,(S$4+1),FALSE)*$E1687</f>
        <v>116.99863141012587</v>
      </c>
      <c r="T1687" s="5">
        <f>VLOOKUP(CONCATENATE($F1687," ",$G1687),AllocFactorMatrix,(T$4+1),FALSE)*$E1687</f>
        <v>1029.9879517301679</v>
      </c>
      <c r="U1687" s="5">
        <f>VLOOKUP(CONCATENATE($F1687," ",$G1687),AllocFactorMatrix,(U$4+1),FALSE)*$E1687</f>
        <v>444.99479467953853</v>
      </c>
      <c r="V1687" s="5">
        <f>VLOOKUP(CONCATENATE($F1687," ",$G1687),AllocFactorMatrix,(V$4+1),FALSE)*$E1687</f>
        <v>92.998912146510307</v>
      </c>
      <c r="W1687" s="5">
        <f t="shared" si="794"/>
        <v>1684.9802899663425</v>
      </c>
      <c r="X1687" s="5">
        <f>VLOOKUP(CONCATENATE($F1687," ",$G1687),AllocFactorMatrix,(X$4+1),FALSE)*$E1687</f>
        <v>3582.9580883972731</v>
      </c>
      <c r="Y1687" s="5">
        <f>VLOOKUP(CONCATENATE($F1687," ",$G1687),AllocFactorMatrix,(Y$4+1),FALSE)*$E1687</f>
        <v>22.999730960964911</v>
      </c>
      <c r="Z1687" s="5">
        <f t="shared" si="790"/>
        <v>3605.9578193582379</v>
      </c>
      <c r="AA1687" s="5">
        <f>VLOOKUP(CONCATENATE($F1687," ",$G1687),AllocFactorMatrix,(AA$4+1),FALSE)*$E1687</f>
        <v>210.99753185928682</v>
      </c>
      <c r="AB1687" s="5">
        <f>VLOOKUP(CONCATENATE($F1687," ",$G1687),AllocFactorMatrix,(AB$4+1),FALSE)*$E1687</f>
        <v>0</v>
      </c>
      <c r="AC1687" s="5">
        <f>VLOOKUP(CONCATENATE($F1687," ",$G1687),AllocFactorMatrix,(AC$4+1),FALSE)*$E1687</f>
        <v>1287.984933814035</v>
      </c>
    </row>
    <row r="1688" spans="4:29" hidden="1" outlineLevel="1">
      <c r="E1688" s="48"/>
      <c r="F1688" s="175" t="str">
        <f>F1695</f>
        <v>CUST_TOTAL</v>
      </c>
      <c r="G1688" s="52" t="str">
        <f>$G$8</f>
        <v>PRODUCTION</v>
      </c>
      <c r="H1688" s="4">
        <f t="shared" si="788"/>
        <v>0</v>
      </c>
      <c r="I1688" s="5">
        <f>VLOOKUP(CONCATENATE($F1688," ",$G1688),AllocFactorMatrix,(I$4+1),FALSE)*$E1695</f>
        <v>0</v>
      </c>
      <c r="J1688" s="5">
        <f>VLOOKUP(CONCATENATE($F1688," ",$G1688),AllocFactorMatrix,(J$4+1),FALSE)*$E1695</f>
        <v>0</v>
      </c>
      <c r="K1688" s="5">
        <f>VLOOKUP(CONCATENATE($F1688," ",$G1688),AllocFactorMatrix,(K$4+1),FALSE)*$E1695</f>
        <v>0</v>
      </c>
      <c r="L1688" s="5">
        <f>VLOOKUP(CONCATENATE($F1688," ",$G1688),AllocFactorMatrix,(L$4+1),FALSE)*$E1695</f>
        <v>0</v>
      </c>
      <c r="M1688" s="5">
        <f t="shared" si="789"/>
        <v>0</v>
      </c>
      <c r="N1688" s="5">
        <f>VLOOKUP(CONCATENATE($F1688," ",$G1688),AllocFactorMatrix,(N$4+1),FALSE)*$E1695</f>
        <v>0</v>
      </c>
      <c r="O1688" s="5">
        <f>VLOOKUP(CONCATENATE($F1688," ",$G1688),AllocFactorMatrix,(O$4+1),FALSE)*$E1695</f>
        <v>0</v>
      </c>
      <c r="P1688" s="5">
        <f>VLOOKUP(CONCATENATE($F1688," ",$G1688),AllocFactorMatrix,(P$4+1),FALSE)*$E1695</f>
        <v>0</v>
      </c>
      <c r="Q1688" s="5">
        <f>VLOOKUP(CONCATENATE($F1688," ",$G1688),AllocFactorMatrix,(Q$4+1),FALSE)*$E1695</f>
        <v>0</v>
      </c>
      <c r="R1688" s="5">
        <f t="shared" si="791"/>
        <v>0</v>
      </c>
      <c r="S1688" s="5">
        <f>VLOOKUP(CONCATENATE($F1688," ",$G1688),AllocFactorMatrix,(S$4+1),FALSE)*$E1695</f>
        <v>0</v>
      </c>
      <c r="T1688" s="5">
        <f>VLOOKUP(CONCATENATE($F1688," ",$G1688),AllocFactorMatrix,(T$4+1),FALSE)*$E1695</f>
        <v>0</v>
      </c>
      <c r="U1688" s="5">
        <f>VLOOKUP(CONCATENATE($F1688," ",$G1688),AllocFactorMatrix,(U$4+1),FALSE)*$E1695</f>
        <v>0</v>
      </c>
      <c r="V1688" s="5">
        <f>VLOOKUP(CONCATENATE($F1688," ",$G1688),AllocFactorMatrix,(V$4+1),FALSE)*$E1695</f>
        <v>0</v>
      </c>
      <c r="W1688" s="5">
        <f>SUBTOTAL(9,S1688:V1688)</f>
        <v>0</v>
      </c>
      <c r="X1688" s="5">
        <f>VLOOKUP(CONCATENATE($F1688," ",$G1688),AllocFactorMatrix,(X$4+1),FALSE)*$E1695</f>
        <v>0</v>
      </c>
      <c r="Y1688" s="5">
        <f>VLOOKUP(CONCATENATE($F1688," ",$G1688),AllocFactorMatrix,(Y$4+1),FALSE)*$E1695</f>
        <v>0</v>
      </c>
      <c r="Z1688" s="5">
        <f t="shared" si="790"/>
        <v>0</v>
      </c>
      <c r="AA1688" s="5">
        <f>VLOOKUP(CONCATENATE($F1688," ",$G1688),AllocFactorMatrix,(AA$4+1),FALSE)*$E1695</f>
        <v>0</v>
      </c>
      <c r="AB1688" s="5">
        <f>VLOOKUP(CONCATENATE($F1688," ",$G1688),AllocFactorMatrix,(AB$4+1),FALSE)*$E1695</f>
        <v>0</v>
      </c>
      <c r="AC1688" s="5">
        <f>VLOOKUP(CONCATENATE($F1688," ",$G1688),AllocFactorMatrix,(AC$4+1),FALSE)*$E1695</f>
        <v>0</v>
      </c>
    </row>
    <row r="1689" spans="4:29" hidden="1" outlineLevel="1">
      <c r="E1689" s="48"/>
      <c r="F1689" s="175" t="str">
        <f>F1695</f>
        <v>CUST_TOTAL</v>
      </c>
      <c r="G1689" s="52" t="str">
        <f>$G$9</f>
        <v>BULKTRAN</v>
      </c>
      <c r="H1689" s="4">
        <f t="shared" si="788"/>
        <v>0</v>
      </c>
      <c r="I1689" s="5">
        <f>VLOOKUP(CONCATENATE($F1689," ",$G1689),AllocFactorMatrix,(I$4+1),FALSE)*$E1695</f>
        <v>0</v>
      </c>
      <c r="J1689" s="5">
        <f>VLOOKUP(CONCATENATE($F1689," ",$G1689),AllocFactorMatrix,(J$4+1),FALSE)*$E1695</f>
        <v>0</v>
      </c>
      <c r="K1689" s="5">
        <f>VLOOKUP(CONCATENATE($F1689," ",$G1689),AllocFactorMatrix,(K$4+1),FALSE)*$E1695</f>
        <v>0</v>
      </c>
      <c r="L1689" s="5">
        <f>VLOOKUP(CONCATENATE($F1689," ",$G1689),AllocFactorMatrix,(L$4+1),FALSE)*$E1695</f>
        <v>0</v>
      </c>
      <c r="M1689" s="5">
        <f t="shared" si="789"/>
        <v>0</v>
      </c>
      <c r="N1689" s="5">
        <f>VLOOKUP(CONCATENATE($F1689," ",$G1689),AllocFactorMatrix,(N$4+1),FALSE)*$E1695</f>
        <v>0</v>
      </c>
      <c r="O1689" s="5">
        <f>VLOOKUP(CONCATENATE($F1689," ",$G1689),AllocFactorMatrix,(O$4+1),FALSE)*$E1695</f>
        <v>0</v>
      </c>
      <c r="P1689" s="5">
        <f>VLOOKUP(CONCATENATE($F1689," ",$G1689),AllocFactorMatrix,(P$4+1),FALSE)*$E1695</f>
        <v>0</v>
      </c>
      <c r="Q1689" s="5">
        <f>VLOOKUP(CONCATENATE($F1689," ",$G1689),AllocFactorMatrix,(Q$4+1),FALSE)*$E1695</f>
        <v>0</v>
      </c>
      <c r="R1689" s="5">
        <f t="shared" si="791"/>
        <v>0</v>
      </c>
      <c r="S1689" s="5">
        <f>VLOOKUP(CONCATENATE($F1689," ",$G1689),AllocFactorMatrix,(S$4+1),FALSE)*$E1695</f>
        <v>0</v>
      </c>
      <c r="T1689" s="5">
        <f>VLOOKUP(CONCATENATE($F1689," ",$G1689),AllocFactorMatrix,(T$4+1),FALSE)*$E1695</f>
        <v>0</v>
      </c>
      <c r="U1689" s="5">
        <f>VLOOKUP(CONCATENATE($F1689," ",$G1689),AllocFactorMatrix,(U$4+1),FALSE)*$E1695</f>
        <v>0</v>
      </c>
      <c r="V1689" s="5">
        <f>VLOOKUP(CONCATENATE($F1689," ",$G1689),AllocFactorMatrix,(V$4+1),FALSE)*$E1695</f>
        <v>0</v>
      </c>
      <c r="W1689" s="5">
        <f t="shared" ref="W1689:W1695" si="795">SUBTOTAL(9,S1689:V1689)</f>
        <v>0</v>
      </c>
      <c r="X1689" s="5">
        <f>VLOOKUP(CONCATENATE($F1689," ",$G1689),AllocFactorMatrix,(X$4+1),FALSE)*$E1695</f>
        <v>0</v>
      </c>
      <c r="Y1689" s="5">
        <f>VLOOKUP(CONCATENATE($F1689," ",$G1689),AllocFactorMatrix,(Y$4+1),FALSE)*$E1695</f>
        <v>0</v>
      </c>
      <c r="Z1689" s="5">
        <f t="shared" si="790"/>
        <v>0</v>
      </c>
      <c r="AA1689" s="5">
        <f>VLOOKUP(CONCATENATE($F1689," ",$G1689),AllocFactorMatrix,(AA$4+1),FALSE)*$E1695</f>
        <v>0</v>
      </c>
      <c r="AB1689" s="5">
        <f>VLOOKUP(CONCATENATE($F1689," ",$G1689),AllocFactorMatrix,(AB$4+1),FALSE)*$E1695</f>
        <v>0</v>
      </c>
      <c r="AC1689" s="5">
        <f>VLOOKUP(CONCATENATE($F1689," ",$G1689),AllocFactorMatrix,(AC$4+1),FALSE)*$E1695</f>
        <v>0</v>
      </c>
    </row>
    <row r="1690" spans="4:29" hidden="1" outlineLevel="1">
      <c r="E1690" s="48"/>
      <c r="F1690" s="175" t="str">
        <f>F1695</f>
        <v>CUST_TOTAL</v>
      </c>
      <c r="G1690" s="52" t="str">
        <f>$G$10</f>
        <v>SUBTRAN</v>
      </c>
      <c r="H1690" s="4">
        <f t="shared" si="788"/>
        <v>0</v>
      </c>
      <c r="I1690" s="5">
        <f>VLOOKUP(CONCATENATE($F1690," ",$G1690),AllocFactorMatrix,(I$4+1),FALSE)*$E1695</f>
        <v>0</v>
      </c>
      <c r="J1690" s="5">
        <f>VLOOKUP(CONCATENATE($F1690," ",$G1690),AllocFactorMatrix,(J$4+1),FALSE)*$E1695</f>
        <v>0</v>
      </c>
      <c r="K1690" s="5">
        <f>VLOOKUP(CONCATENATE($F1690," ",$G1690),AllocFactorMatrix,(K$4+1),FALSE)*$E1695</f>
        <v>0</v>
      </c>
      <c r="L1690" s="5">
        <f>VLOOKUP(CONCATENATE($F1690," ",$G1690),AllocFactorMatrix,(L$4+1),FALSE)*$E1695</f>
        <v>0</v>
      </c>
      <c r="M1690" s="5">
        <f t="shared" si="789"/>
        <v>0</v>
      </c>
      <c r="N1690" s="5">
        <f>VLOOKUP(CONCATENATE($F1690," ",$G1690),AllocFactorMatrix,(N$4+1),FALSE)*$E1695</f>
        <v>0</v>
      </c>
      <c r="O1690" s="5">
        <f>VLOOKUP(CONCATENATE($F1690," ",$G1690),AllocFactorMatrix,(O$4+1),FALSE)*$E1695</f>
        <v>0</v>
      </c>
      <c r="P1690" s="5">
        <f>VLOOKUP(CONCATENATE($F1690," ",$G1690),AllocFactorMatrix,(P$4+1),FALSE)*$E1695</f>
        <v>0</v>
      </c>
      <c r="Q1690" s="5">
        <f>VLOOKUP(CONCATENATE($F1690," ",$G1690),AllocFactorMatrix,(Q$4+1),FALSE)*$E1695</f>
        <v>0</v>
      </c>
      <c r="R1690" s="5">
        <f t="shared" si="791"/>
        <v>0</v>
      </c>
      <c r="S1690" s="5">
        <f>VLOOKUP(CONCATENATE($F1690," ",$G1690),AllocFactorMatrix,(S$4+1),FALSE)*$E1695</f>
        <v>0</v>
      </c>
      <c r="T1690" s="5">
        <f>VLOOKUP(CONCATENATE($F1690," ",$G1690),AllocFactorMatrix,(T$4+1),FALSE)*$E1695</f>
        <v>0</v>
      </c>
      <c r="U1690" s="5">
        <f>VLOOKUP(CONCATENATE($F1690," ",$G1690),AllocFactorMatrix,(U$4+1),FALSE)*$E1695</f>
        <v>0</v>
      </c>
      <c r="V1690" s="5">
        <f>VLOOKUP(CONCATENATE($F1690," ",$G1690),AllocFactorMatrix,(V$4+1),FALSE)*$E1695</f>
        <v>0</v>
      </c>
      <c r="W1690" s="5">
        <f t="shared" si="795"/>
        <v>0</v>
      </c>
      <c r="X1690" s="5">
        <f>VLOOKUP(CONCATENATE($F1690," ",$G1690),AllocFactorMatrix,(X$4+1),FALSE)*$E1695</f>
        <v>0</v>
      </c>
      <c r="Y1690" s="5">
        <f>VLOOKUP(CONCATENATE($F1690," ",$G1690),AllocFactorMatrix,(Y$4+1),FALSE)*$E1695</f>
        <v>0</v>
      </c>
      <c r="Z1690" s="5">
        <f t="shared" si="790"/>
        <v>0</v>
      </c>
      <c r="AA1690" s="5">
        <f>VLOOKUP(CONCATENATE($F1690," ",$G1690),AllocFactorMatrix,(AA$4+1),FALSE)*$E1695</f>
        <v>0</v>
      </c>
      <c r="AB1690" s="5">
        <f>VLOOKUP(CONCATENATE($F1690," ",$G1690),AllocFactorMatrix,(AB$4+1),FALSE)*$E1695</f>
        <v>0</v>
      </c>
      <c r="AC1690" s="5">
        <f>VLOOKUP(CONCATENATE($F1690," ",$G1690),AllocFactorMatrix,(AC$4+1),FALSE)*$E1695</f>
        <v>0</v>
      </c>
    </row>
    <row r="1691" spans="4:29" hidden="1" outlineLevel="1">
      <c r="E1691" s="48"/>
      <c r="F1691" s="175" t="str">
        <f>F1695</f>
        <v>CUST_TOTAL</v>
      </c>
      <c r="G1691" s="52" t="str">
        <f>$G$11</f>
        <v>DISTPRI</v>
      </c>
      <c r="H1691" s="4">
        <f t="shared" si="788"/>
        <v>0</v>
      </c>
      <c r="I1691" s="5">
        <f>VLOOKUP(CONCATENATE($F1691," ",$G1691),AllocFactorMatrix,(I$4+1),FALSE)*$E1695</f>
        <v>0</v>
      </c>
      <c r="J1691" s="5">
        <f>VLOOKUP(CONCATENATE($F1691," ",$G1691),AllocFactorMatrix,(J$4+1),FALSE)*$E1695</f>
        <v>0</v>
      </c>
      <c r="K1691" s="5">
        <f>VLOOKUP(CONCATENATE($F1691," ",$G1691),AllocFactorMatrix,(K$4+1),FALSE)*$E1695</f>
        <v>0</v>
      </c>
      <c r="L1691" s="5">
        <f>VLOOKUP(CONCATENATE($F1691," ",$G1691),AllocFactorMatrix,(L$4+1),FALSE)*$E1695</f>
        <v>0</v>
      </c>
      <c r="M1691" s="5">
        <f t="shared" si="789"/>
        <v>0</v>
      </c>
      <c r="N1691" s="5">
        <f>VLOOKUP(CONCATENATE($F1691," ",$G1691),AllocFactorMatrix,(N$4+1),FALSE)*$E1695</f>
        <v>0</v>
      </c>
      <c r="O1691" s="5">
        <f>VLOOKUP(CONCATENATE($F1691," ",$G1691),AllocFactorMatrix,(O$4+1),FALSE)*$E1695</f>
        <v>0</v>
      </c>
      <c r="P1691" s="5">
        <f>VLOOKUP(CONCATENATE($F1691," ",$G1691),AllocFactorMatrix,(P$4+1),FALSE)*$E1695</f>
        <v>0</v>
      </c>
      <c r="Q1691" s="5">
        <f>VLOOKUP(CONCATENATE($F1691," ",$G1691),AllocFactorMatrix,(Q$4+1),FALSE)*$E1695</f>
        <v>0</v>
      </c>
      <c r="R1691" s="5">
        <f t="shared" si="791"/>
        <v>0</v>
      </c>
      <c r="S1691" s="5">
        <f>VLOOKUP(CONCATENATE($F1691," ",$G1691),AllocFactorMatrix,(S$4+1),FALSE)*$E1695</f>
        <v>0</v>
      </c>
      <c r="T1691" s="5">
        <f>VLOOKUP(CONCATENATE($F1691," ",$G1691),AllocFactorMatrix,(T$4+1),FALSE)*$E1695</f>
        <v>0</v>
      </c>
      <c r="U1691" s="5">
        <f>VLOOKUP(CONCATENATE($F1691," ",$G1691),AllocFactorMatrix,(U$4+1),FALSE)*$E1695</f>
        <v>0</v>
      </c>
      <c r="V1691" s="5">
        <f>VLOOKUP(CONCATENATE($F1691," ",$G1691),AllocFactorMatrix,(V$4+1),FALSE)*$E1695</f>
        <v>0</v>
      </c>
      <c r="W1691" s="5">
        <f t="shared" si="795"/>
        <v>0</v>
      </c>
      <c r="X1691" s="5">
        <f>VLOOKUP(CONCATENATE($F1691," ",$G1691),AllocFactorMatrix,(X$4+1),FALSE)*$E1695</f>
        <v>0</v>
      </c>
      <c r="Y1691" s="5">
        <f>VLOOKUP(CONCATENATE($F1691," ",$G1691),AllocFactorMatrix,(Y$4+1),FALSE)*$E1695</f>
        <v>0</v>
      </c>
      <c r="Z1691" s="5">
        <f t="shared" si="790"/>
        <v>0</v>
      </c>
      <c r="AA1691" s="5">
        <f>VLOOKUP(CONCATENATE($F1691," ",$G1691),AllocFactorMatrix,(AA$4+1),FALSE)*$E1695</f>
        <v>0</v>
      </c>
      <c r="AB1691" s="5">
        <f>VLOOKUP(CONCATENATE($F1691," ",$G1691),AllocFactorMatrix,(AB$4+1),FALSE)*$E1695</f>
        <v>0</v>
      </c>
      <c r="AC1691" s="5">
        <f>VLOOKUP(CONCATENATE($F1691," ",$G1691),AllocFactorMatrix,(AC$4+1),FALSE)*$E1695</f>
        <v>0</v>
      </c>
    </row>
    <row r="1692" spans="4:29" hidden="1" outlineLevel="1">
      <c r="E1692" s="48"/>
      <c r="F1692" s="175" t="str">
        <f>F1695</f>
        <v>CUST_TOTAL</v>
      </c>
      <c r="G1692" s="52" t="str">
        <f>$G$12</f>
        <v>DISTSEC</v>
      </c>
      <c r="H1692" s="4">
        <f t="shared" si="788"/>
        <v>0</v>
      </c>
      <c r="I1692" s="5">
        <f>VLOOKUP(CONCATENATE($F1692," ",$G1692),AllocFactorMatrix,(I$4+1),FALSE)*$E1695</f>
        <v>0</v>
      </c>
      <c r="J1692" s="5">
        <f>VLOOKUP(CONCATENATE($F1692," ",$G1692),AllocFactorMatrix,(J$4+1),FALSE)*$E1695</f>
        <v>0</v>
      </c>
      <c r="K1692" s="5">
        <f>VLOOKUP(CONCATENATE($F1692," ",$G1692),AllocFactorMatrix,(K$4+1),FALSE)*$E1695</f>
        <v>0</v>
      </c>
      <c r="L1692" s="5">
        <f>VLOOKUP(CONCATENATE($F1692," ",$G1692),AllocFactorMatrix,(L$4+1),FALSE)*$E1695</f>
        <v>0</v>
      </c>
      <c r="M1692" s="5">
        <f t="shared" si="789"/>
        <v>0</v>
      </c>
      <c r="N1692" s="5">
        <f>VLOOKUP(CONCATENATE($F1692," ",$G1692),AllocFactorMatrix,(N$4+1),FALSE)*$E1695</f>
        <v>0</v>
      </c>
      <c r="O1692" s="5">
        <f>VLOOKUP(CONCATENATE($F1692," ",$G1692),AllocFactorMatrix,(O$4+1),FALSE)*$E1695</f>
        <v>0</v>
      </c>
      <c r="P1692" s="5">
        <f>VLOOKUP(CONCATENATE($F1692," ",$G1692),AllocFactorMatrix,(P$4+1),FALSE)*$E1695</f>
        <v>0</v>
      </c>
      <c r="Q1692" s="5">
        <f>VLOOKUP(CONCATENATE($F1692," ",$G1692),AllocFactorMatrix,(Q$4+1),FALSE)*$E1695</f>
        <v>0</v>
      </c>
      <c r="R1692" s="5">
        <f t="shared" si="791"/>
        <v>0</v>
      </c>
      <c r="S1692" s="5">
        <f>VLOOKUP(CONCATENATE($F1692," ",$G1692),AllocFactorMatrix,(S$4+1),FALSE)*$E1695</f>
        <v>0</v>
      </c>
      <c r="T1692" s="5">
        <f>VLOOKUP(CONCATENATE($F1692," ",$G1692),AllocFactorMatrix,(T$4+1),FALSE)*$E1695</f>
        <v>0</v>
      </c>
      <c r="U1692" s="5">
        <f>VLOOKUP(CONCATENATE($F1692," ",$G1692),AllocFactorMatrix,(U$4+1),FALSE)*$E1695</f>
        <v>0</v>
      </c>
      <c r="V1692" s="5">
        <f>VLOOKUP(CONCATENATE($F1692," ",$G1692),AllocFactorMatrix,(V$4+1),FALSE)*$E1695</f>
        <v>0</v>
      </c>
      <c r="W1692" s="5">
        <f t="shared" si="795"/>
        <v>0</v>
      </c>
      <c r="X1692" s="5">
        <f>VLOOKUP(CONCATENATE($F1692," ",$G1692),AllocFactorMatrix,(X$4+1),FALSE)*$E1695</f>
        <v>0</v>
      </c>
      <c r="Y1692" s="5">
        <f>VLOOKUP(CONCATENATE($F1692," ",$G1692),AllocFactorMatrix,(Y$4+1),FALSE)*$E1695</f>
        <v>0</v>
      </c>
      <c r="Z1692" s="5">
        <f t="shared" si="790"/>
        <v>0</v>
      </c>
      <c r="AA1692" s="5">
        <f>VLOOKUP(CONCATENATE($F1692," ",$G1692),AllocFactorMatrix,(AA$4+1),FALSE)*$E1695</f>
        <v>0</v>
      </c>
      <c r="AB1692" s="5">
        <f>VLOOKUP(CONCATENATE($F1692," ",$G1692),AllocFactorMatrix,(AB$4+1),FALSE)*$E1695</f>
        <v>0</v>
      </c>
      <c r="AC1692" s="5">
        <f>VLOOKUP(CONCATENATE($F1692," ",$G1692),AllocFactorMatrix,(AC$4+1),FALSE)*$E1695</f>
        <v>0</v>
      </c>
    </row>
    <row r="1693" spans="4:29" hidden="1" outlineLevel="1">
      <c r="E1693" s="48"/>
      <c r="F1693" s="175" t="str">
        <f>F1695</f>
        <v>CUST_TOTAL</v>
      </c>
      <c r="G1693" s="52" t="str">
        <f>$G$13</f>
        <v>ENERGY</v>
      </c>
      <c r="H1693" s="4">
        <f t="shared" si="788"/>
        <v>0</v>
      </c>
      <c r="I1693" s="5">
        <f>VLOOKUP(CONCATENATE($F1693," ",$G1693),AllocFactorMatrix,(I$4+1),FALSE)*$E1695</f>
        <v>0</v>
      </c>
      <c r="J1693" s="5">
        <f>VLOOKUP(CONCATENATE($F1693," ",$G1693),AllocFactorMatrix,(J$4+1),FALSE)*$E1695</f>
        <v>0</v>
      </c>
      <c r="K1693" s="5">
        <f>VLOOKUP(CONCATENATE($F1693," ",$G1693),AllocFactorMatrix,(K$4+1),FALSE)*$E1695</f>
        <v>0</v>
      </c>
      <c r="L1693" s="5">
        <f>VLOOKUP(CONCATENATE($F1693," ",$G1693),AllocFactorMatrix,(L$4+1),FALSE)*$E1695</f>
        <v>0</v>
      </c>
      <c r="M1693" s="5">
        <f t="shared" si="789"/>
        <v>0</v>
      </c>
      <c r="N1693" s="5">
        <f>VLOOKUP(CONCATENATE($F1693," ",$G1693),AllocFactorMatrix,(N$4+1),FALSE)*$E1695</f>
        <v>0</v>
      </c>
      <c r="O1693" s="5">
        <f>VLOOKUP(CONCATENATE($F1693," ",$G1693),AllocFactorMatrix,(O$4+1),FALSE)*$E1695</f>
        <v>0</v>
      </c>
      <c r="P1693" s="5">
        <f>VLOOKUP(CONCATENATE($F1693," ",$G1693),AllocFactorMatrix,(P$4+1),FALSE)*$E1695</f>
        <v>0</v>
      </c>
      <c r="Q1693" s="5">
        <f>VLOOKUP(CONCATENATE($F1693," ",$G1693),AllocFactorMatrix,(Q$4+1),FALSE)*$E1695</f>
        <v>0</v>
      </c>
      <c r="R1693" s="5">
        <f t="shared" si="791"/>
        <v>0</v>
      </c>
      <c r="S1693" s="5">
        <f>VLOOKUP(CONCATENATE($F1693," ",$G1693),AllocFactorMatrix,(S$4+1),FALSE)*$E1695</f>
        <v>0</v>
      </c>
      <c r="T1693" s="5">
        <f>VLOOKUP(CONCATENATE($F1693," ",$G1693),AllocFactorMatrix,(T$4+1),FALSE)*$E1695</f>
        <v>0</v>
      </c>
      <c r="U1693" s="5">
        <f>VLOOKUP(CONCATENATE($F1693," ",$G1693),AllocFactorMatrix,(U$4+1),FALSE)*$E1695</f>
        <v>0</v>
      </c>
      <c r="V1693" s="5">
        <f>VLOOKUP(CONCATENATE($F1693," ",$G1693),AllocFactorMatrix,(V$4+1),FALSE)*$E1695</f>
        <v>0</v>
      </c>
      <c r="W1693" s="5">
        <f t="shared" si="795"/>
        <v>0</v>
      </c>
      <c r="X1693" s="5">
        <f>VLOOKUP(CONCATENATE($F1693," ",$G1693),AllocFactorMatrix,(X$4+1),FALSE)*$E1695</f>
        <v>0</v>
      </c>
      <c r="Y1693" s="5">
        <f>VLOOKUP(CONCATENATE($F1693," ",$G1693),AllocFactorMatrix,(Y$4+1),FALSE)*$E1695</f>
        <v>0</v>
      </c>
      <c r="Z1693" s="5">
        <f t="shared" si="790"/>
        <v>0</v>
      </c>
      <c r="AA1693" s="5">
        <f>VLOOKUP(CONCATENATE($F1693," ",$G1693),AllocFactorMatrix,(AA$4+1),FALSE)*$E1695</f>
        <v>0</v>
      </c>
      <c r="AB1693" s="5">
        <f>VLOOKUP(CONCATENATE($F1693," ",$G1693),AllocFactorMatrix,(AB$4+1),FALSE)*$E1695</f>
        <v>0</v>
      </c>
      <c r="AC1693" s="5">
        <f>VLOOKUP(CONCATENATE($F1693," ",$G1693),AllocFactorMatrix,(AC$4+1),FALSE)*$E1695</f>
        <v>0</v>
      </c>
    </row>
    <row r="1694" spans="4:29" hidden="1" outlineLevel="1">
      <c r="E1694" s="48"/>
      <c r="F1694" s="175" t="str">
        <f>F1695</f>
        <v>CUST_TOTAL</v>
      </c>
      <c r="G1694" s="52" t="str">
        <f>$G$14</f>
        <v>CUSTOMER</v>
      </c>
      <c r="H1694" s="4">
        <f t="shared" si="788"/>
        <v>493523.00000000017</v>
      </c>
      <c r="I1694" s="5">
        <f>VLOOKUP(CONCATENATE($F1694," ",$G1694),AllocFactorMatrix,(I$4+1),FALSE)*$E1695</f>
        <v>314415.90183236724</v>
      </c>
      <c r="J1694" s="5">
        <f>VLOOKUP(CONCATENATE($F1694," ",$G1694),AllocFactorMatrix,(J$4+1),FALSE)*$E1695</f>
        <v>71289.763707030826</v>
      </c>
      <c r="K1694" s="5">
        <f>VLOOKUP(CONCATENATE($F1694," ",$G1694),AllocFactorMatrix,(K$4+1),FALSE)*$E1695</f>
        <v>176.30270973150365</v>
      </c>
      <c r="L1694" s="5">
        <f>VLOOKUP(CONCATENATE($F1694," ",$G1694),AllocFactorMatrix,(L$4+1),FALSE)*$E1695</f>
        <v>14.104216778520293</v>
      </c>
      <c r="M1694" s="5">
        <f t="shared" si="789"/>
        <v>71480.170633540853</v>
      </c>
      <c r="N1694" s="5">
        <f>VLOOKUP(CONCATENATE($F1694," ",$G1694),AllocFactorMatrix,(N$4+1),FALSE)*$E1695</f>
        <v>1276.4316184560864</v>
      </c>
      <c r="O1694" s="5">
        <f>VLOOKUP(CONCATENATE($F1694," ",$G1694),AllocFactorMatrix,(O$4+1),FALSE)*$E1695</f>
        <v>131.63935659952273</v>
      </c>
      <c r="P1694" s="5">
        <f>VLOOKUP(CONCATENATE($F1694," ",$G1694),AllocFactorMatrix,(P$4+1),FALSE)*$E1695</f>
        <v>28.208433557040586</v>
      </c>
      <c r="Q1694" s="5">
        <f>VLOOKUP(CONCATENATE($F1694," ",$G1694),AllocFactorMatrix,(Q$4+1),FALSE)*$E1695</f>
        <v>2.3507027964200491</v>
      </c>
      <c r="R1694" s="5">
        <f t="shared" si="791"/>
        <v>1438.6301114090697</v>
      </c>
      <c r="S1694" s="5">
        <f>VLOOKUP(CONCATENATE($F1694," ",$G1694),AllocFactorMatrix,(S$4+1),FALSE)*$E1695</f>
        <v>11.753513982100245</v>
      </c>
      <c r="T1694" s="5">
        <f>VLOOKUP(CONCATENATE($F1694," ",$G1694),AllocFactorMatrix,(T$4+1),FALSE)*$E1695</f>
        <v>103.43092304248215</v>
      </c>
      <c r="U1694" s="5">
        <f>VLOOKUP(CONCATENATE($F1694," ",$G1694),AllocFactorMatrix,(U$4+1),FALSE)*$E1695</f>
        <v>44.663353131980926</v>
      </c>
      <c r="V1694" s="5">
        <f>VLOOKUP(CONCATENATE($F1694," ",$G1694),AllocFactorMatrix,(V$4+1),FALSE)*$E1695</f>
        <v>9.4028111856801964</v>
      </c>
      <c r="W1694" s="5">
        <f t="shared" si="795"/>
        <v>169.25060134224353</v>
      </c>
      <c r="X1694" s="5">
        <f>VLOOKUP(CONCATENATE($F1694," ",$G1694),AllocFactorMatrix,(X$4+1),FALSE)*$E1695</f>
        <v>359.65752785226749</v>
      </c>
      <c r="Y1694" s="5">
        <f>VLOOKUP(CONCATENATE($F1694," ",$G1694),AllocFactorMatrix,(Y$4+1),FALSE)*$E1695</f>
        <v>2.3507027964200491</v>
      </c>
      <c r="Z1694" s="5">
        <f t="shared" si="790"/>
        <v>362.00823064868752</v>
      </c>
      <c r="AA1694" s="5">
        <f>VLOOKUP(CONCATENATE($F1694," ",$G1694),AllocFactorMatrix,(AA$4+1),FALSE)*$E1695</f>
        <v>21.156325167780441</v>
      </c>
      <c r="AB1694" s="5">
        <f>VLOOKUP(CONCATENATE($F1694," ",$G1694),AllocFactorMatrix,(AB$4+1),FALSE)*$E1695</f>
        <v>105506.59361172105</v>
      </c>
      <c r="AC1694" s="5">
        <f>VLOOKUP(CONCATENATE($F1694," ",$G1694),AllocFactorMatrix,(AC$4+1),FALSE)*$E1695</f>
        <v>129.28865380310268</v>
      </c>
    </row>
    <row r="1695" spans="4:29" collapsed="1">
      <c r="D1695" s="52" t="s">
        <v>122</v>
      </c>
      <c r="E1695" s="58">
        <v>493523</v>
      </c>
      <c r="F1695" s="93" t="s">
        <v>41</v>
      </c>
      <c r="G1695" s="52" t="str">
        <f>$G$15</f>
        <v>TOTAL</v>
      </c>
      <c r="H1695" s="4">
        <f t="shared" si="788"/>
        <v>493523.00000000017</v>
      </c>
      <c r="I1695" s="5">
        <f>VLOOKUP(CONCATENATE($F1695," ",$G1695),AllocFactorMatrix,(I$4+1),FALSE)*$E1695</f>
        <v>314415.90183236724</v>
      </c>
      <c r="J1695" s="5">
        <f>VLOOKUP(CONCATENATE($F1695," ",$G1695),AllocFactorMatrix,(J$4+1),FALSE)*$E1695</f>
        <v>71289.763707030826</v>
      </c>
      <c r="K1695" s="5">
        <f>VLOOKUP(CONCATENATE($F1695," ",$G1695),AllocFactorMatrix,(K$4+1),FALSE)*$E1695</f>
        <v>176.30270973150365</v>
      </c>
      <c r="L1695" s="5">
        <f>VLOOKUP(CONCATENATE($F1695," ",$G1695),AllocFactorMatrix,(L$4+1),FALSE)*$E1695</f>
        <v>14.104216778520293</v>
      </c>
      <c r="M1695" s="5">
        <f t="shared" si="789"/>
        <v>71480.170633540853</v>
      </c>
      <c r="N1695" s="5">
        <f>VLOOKUP(CONCATENATE($F1695," ",$G1695),AllocFactorMatrix,(N$4+1),FALSE)*$E1695</f>
        <v>1276.4316184560864</v>
      </c>
      <c r="O1695" s="5">
        <f>VLOOKUP(CONCATENATE($F1695," ",$G1695),AllocFactorMatrix,(O$4+1),FALSE)*$E1695</f>
        <v>131.63935659952273</v>
      </c>
      <c r="P1695" s="5">
        <f>VLOOKUP(CONCATENATE($F1695," ",$G1695),AllocFactorMatrix,(P$4+1),FALSE)*$E1695</f>
        <v>28.208433557040586</v>
      </c>
      <c r="Q1695" s="5">
        <f>VLOOKUP(CONCATENATE($F1695," ",$G1695),AllocFactorMatrix,(Q$4+1),FALSE)*$E1695</f>
        <v>2.3507027964200491</v>
      </c>
      <c r="R1695" s="5">
        <f t="shared" si="791"/>
        <v>1438.6301114090697</v>
      </c>
      <c r="S1695" s="5">
        <f>VLOOKUP(CONCATENATE($F1695," ",$G1695),AllocFactorMatrix,(S$4+1),FALSE)*$E1695</f>
        <v>11.753513982100245</v>
      </c>
      <c r="T1695" s="5">
        <f>VLOOKUP(CONCATENATE($F1695," ",$G1695),AllocFactorMatrix,(T$4+1),FALSE)*$E1695</f>
        <v>103.43092304248215</v>
      </c>
      <c r="U1695" s="5">
        <f>VLOOKUP(CONCATENATE($F1695," ",$G1695),AllocFactorMatrix,(U$4+1),FALSE)*$E1695</f>
        <v>44.663353131980926</v>
      </c>
      <c r="V1695" s="5">
        <f>VLOOKUP(CONCATENATE($F1695," ",$G1695),AllocFactorMatrix,(V$4+1),FALSE)*$E1695</f>
        <v>9.4028111856801964</v>
      </c>
      <c r="W1695" s="5">
        <f t="shared" si="795"/>
        <v>169.25060134224353</v>
      </c>
      <c r="X1695" s="5">
        <f>VLOOKUP(CONCATENATE($F1695," ",$G1695),AllocFactorMatrix,(X$4+1),FALSE)*$E1695</f>
        <v>359.65752785226749</v>
      </c>
      <c r="Y1695" s="5">
        <f>VLOOKUP(CONCATENATE($F1695," ",$G1695),AllocFactorMatrix,(Y$4+1),FALSE)*$E1695</f>
        <v>2.3507027964200491</v>
      </c>
      <c r="Z1695" s="5">
        <f t="shared" si="790"/>
        <v>362.00823064868752</v>
      </c>
      <c r="AA1695" s="5">
        <f>VLOOKUP(CONCATENATE($F1695," ",$G1695),AllocFactorMatrix,(AA$4+1),FALSE)*$E1695</f>
        <v>21.156325167780441</v>
      </c>
      <c r="AB1695" s="5">
        <f>VLOOKUP(CONCATENATE($F1695," ",$G1695),AllocFactorMatrix,(AB$4+1),FALSE)*$E1695</f>
        <v>105506.59361172105</v>
      </c>
      <c r="AC1695" s="5">
        <f>VLOOKUP(CONCATENATE($F1695," ",$G1695),AllocFactorMatrix,(AC$4+1),FALSE)*$E1695</f>
        <v>129.28865380310268</v>
      </c>
    </row>
    <row r="1696" spans="4:29" hidden="1" outlineLevel="1">
      <c r="E1696" s="48"/>
      <c r="F1696" s="175" t="str">
        <f>F1703</f>
        <v>TOTOX234</v>
      </c>
      <c r="G1696" s="52" t="str">
        <f>$G$8</f>
        <v>PRODUCTION</v>
      </c>
      <c r="H1696" s="4">
        <f t="shared" si="788"/>
        <v>0</v>
      </c>
      <c r="I1696" s="5">
        <f>VLOOKUP(CONCATENATE($F1696," ",$G1696),AllocFactorMatrix,(I$4+1),FALSE)*$E1703</f>
        <v>0</v>
      </c>
      <c r="J1696" s="5">
        <f>VLOOKUP(CONCATENATE($F1696," ",$G1696),AllocFactorMatrix,(J$4+1),FALSE)*$E1703</f>
        <v>0</v>
      </c>
      <c r="K1696" s="5">
        <f>VLOOKUP(CONCATENATE($F1696," ",$G1696),AllocFactorMatrix,(K$4+1),FALSE)*$E1703</f>
        <v>0</v>
      </c>
      <c r="L1696" s="5">
        <f>VLOOKUP(CONCATENATE($F1696," ",$G1696),AllocFactorMatrix,(L$4+1),FALSE)*$E1703</f>
        <v>0</v>
      </c>
      <c r="M1696" s="5">
        <f t="shared" si="789"/>
        <v>0</v>
      </c>
      <c r="N1696" s="5">
        <f>VLOOKUP(CONCATENATE($F1696," ",$G1696),AllocFactorMatrix,(N$4+1),FALSE)*$E1703</f>
        <v>0</v>
      </c>
      <c r="O1696" s="5">
        <f>VLOOKUP(CONCATENATE($F1696," ",$G1696),AllocFactorMatrix,(O$4+1),FALSE)*$E1703</f>
        <v>0</v>
      </c>
      <c r="P1696" s="5">
        <f>VLOOKUP(CONCATENATE($F1696," ",$G1696),AllocFactorMatrix,(P$4+1),FALSE)*$E1703</f>
        <v>0</v>
      </c>
      <c r="Q1696" s="5">
        <f>VLOOKUP(CONCATENATE($F1696," ",$G1696),AllocFactorMatrix,(Q$4+1),FALSE)*$E1703</f>
        <v>0</v>
      </c>
      <c r="R1696" s="5">
        <f t="shared" si="791"/>
        <v>0</v>
      </c>
      <c r="S1696" s="5">
        <f>VLOOKUP(CONCATENATE($F1696," ",$G1696),AllocFactorMatrix,(S$4+1),FALSE)*$E1703</f>
        <v>0</v>
      </c>
      <c r="T1696" s="5">
        <f>VLOOKUP(CONCATENATE($F1696," ",$G1696),AllocFactorMatrix,(T$4+1),FALSE)*$E1703</f>
        <v>0</v>
      </c>
      <c r="U1696" s="5">
        <f>VLOOKUP(CONCATENATE($F1696," ",$G1696),AllocFactorMatrix,(U$4+1),FALSE)*$E1703</f>
        <v>0</v>
      </c>
      <c r="V1696" s="5">
        <f>VLOOKUP(CONCATENATE($F1696," ",$G1696),AllocFactorMatrix,(V$4+1),FALSE)*$E1703</f>
        <v>0</v>
      </c>
      <c r="W1696" s="5">
        <f>SUBTOTAL(9,S1696:V1696)</f>
        <v>0</v>
      </c>
      <c r="X1696" s="5">
        <f>VLOOKUP(CONCATENATE($F1696," ",$G1696),AllocFactorMatrix,(X$4+1),FALSE)*$E1703</f>
        <v>0</v>
      </c>
      <c r="Y1696" s="5">
        <f>VLOOKUP(CONCATENATE($F1696," ",$G1696),AllocFactorMatrix,(Y$4+1),FALSE)*$E1703</f>
        <v>0</v>
      </c>
      <c r="Z1696" s="5">
        <f t="shared" si="790"/>
        <v>0</v>
      </c>
      <c r="AA1696" s="5">
        <f>VLOOKUP(CONCATENATE($F1696," ",$G1696),AllocFactorMatrix,(AA$4+1),FALSE)*$E1703</f>
        <v>0</v>
      </c>
      <c r="AB1696" s="5">
        <f>VLOOKUP(CONCATENATE($F1696," ",$G1696),AllocFactorMatrix,(AB$4+1),FALSE)*$E1703</f>
        <v>0</v>
      </c>
      <c r="AC1696" s="5">
        <f>VLOOKUP(CONCATENATE($F1696," ",$G1696),AllocFactorMatrix,(AC$4+1),FALSE)*$E1703</f>
        <v>0</v>
      </c>
    </row>
    <row r="1697" spans="4:29" hidden="1" outlineLevel="1">
      <c r="E1697" s="48"/>
      <c r="F1697" s="175" t="str">
        <f>F1703</f>
        <v>TOTOX234</v>
      </c>
      <c r="G1697" s="52" t="str">
        <f>$G$9</f>
        <v>BULKTRAN</v>
      </c>
      <c r="H1697" s="4">
        <f t="shared" si="788"/>
        <v>0</v>
      </c>
      <c r="I1697" s="5">
        <f>VLOOKUP(CONCATENATE($F1697," ",$G1697),AllocFactorMatrix,(I$4+1),FALSE)*$E1703</f>
        <v>0</v>
      </c>
      <c r="J1697" s="5">
        <f>VLOOKUP(CONCATENATE($F1697," ",$G1697),AllocFactorMatrix,(J$4+1),FALSE)*$E1703</f>
        <v>0</v>
      </c>
      <c r="K1697" s="5">
        <f>VLOOKUP(CONCATENATE($F1697," ",$G1697),AllocFactorMatrix,(K$4+1),FALSE)*$E1703</f>
        <v>0</v>
      </c>
      <c r="L1697" s="5">
        <f>VLOOKUP(CONCATENATE($F1697," ",$G1697),AllocFactorMatrix,(L$4+1),FALSE)*$E1703</f>
        <v>0</v>
      </c>
      <c r="M1697" s="5">
        <f t="shared" si="789"/>
        <v>0</v>
      </c>
      <c r="N1697" s="5">
        <f>VLOOKUP(CONCATENATE($F1697," ",$G1697),AllocFactorMatrix,(N$4+1),FALSE)*$E1703</f>
        <v>0</v>
      </c>
      <c r="O1697" s="5">
        <f>VLOOKUP(CONCATENATE($F1697," ",$G1697),AllocFactorMatrix,(O$4+1),FALSE)*$E1703</f>
        <v>0</v>
      </c>
      <c r="P1697" s="5">
        <f>VLOOKUP(CONCATENATE($F1697," ",$G1697),AllocFactorMatrix,(P$4+1),FALSE)*$E1703</f>
        <v>0</v>
      </c>
      <c r="Q1697" s="5">
        <f>VLOOKUP(CONCATENATE($F1697," ",$G1697),AllocFactorMatrix,(Q$4+1),FALSE)*$E1703</f>
        <v>0</v>
      </c>
      <c r="R1697" s="5">
        <f t="shared" si="791"/>
        <v>0</v>
      </c>
      <c r="S1697" s="5">
        <f>VLOOKUP(CONCATENATE($F1697," ",$G1697),AllocFactorMatrix,(S$4+1),FALSE)*$E1703</f>
        <v>0</v>
      </c>
      <c r="T1697" s="5">
        <f>VLOOKUP(CONCATENATE($F1697," ",$G1697),AllocFactorMatrix,(T$4+1),FALSE)*$E1703</f>
        <v>0</v>
      </c>
      <c r="U1697" s="5">
        <f>VLOOKUP(CONCATENATE($F1697," ",$G1697),AllocFactorMatrix,(U$4+1),FALSE)*$E1703</f>
        <v>0</v>
      </c>
      <c r="V1697" s="5">
        <f>VLOOKUP(CONCATENATE($F1697," ",$G1697),AllocFactorMatrix,(V$4+1),FALSE)*$E1703</f>
        <v>0</v>
      </c>
      <c r="W1697" s="5">
        <f t="shared" ref="W1697:W1703" si="796">SUBTOTAL(9,S1697:V1697)</f>
        <v>0</v>
      </c>
      <c r="X1697" s="5">
        <f>VLOOKUP(CONCATENATE($F1697," ",$G1697),AllocFactorMatrix,(X$4+1),FALSE)*$E1703</f>
        <v>0</v>
      </c>
      <c r="Y1697" s="5">
        <f>VLOOKUP(CONCATENATE($F1697," ",$G1697),AllocFactorMatrix,(Y$4+1),FALSE)*$E1703</f>
        <v>0</v>
      </c>
      <c r="Z1697" s="5">
        <f t="shared" si="790"/>
        <v>0</v>
      </c>
      <c r="AA1697" s="5">
        <f>VLOOKUP(CONCATENATE($F1697," ",$G1697),AllocFactorMatrix,(AA$4+1),FALSE)*$E1703</f>
        <v>0</v>
      </c>
      <c r="AB1697" s="5">
        <f>VLOOKUP(CONCATENATE($F1697," ",$G1697),AllocFactorMatrix,(AB$4+1),FALSE)*$E1703</f>
        <v>0</v>
      </c>
      <c r="AC1697" s="5">
        <f>VLOOKUP(CONCATENATE($F1697," ",$G1697),AllocFactorMatrix,(AC$4+1),FALSE)*$E1703</f>
        <v>0</v>
      </c>
    </row>
    <row r="1698" spans="4:29" hidden="1" outlineLevel="1">
      <c r="E1698" s="48"/>
      <c r="F1698" s="175" t="str">
        <f>F1703</f>
        <v>TOTOX234</v>
      </c>
      <c r="G1698" s="52" t="str">
        <f>$G$10</f>
        <v>SUBTRAN</v>
      </c>
      <c r="H1698" s="4">
        <f t="shared" si="788"/>
        <v>0</v>
      </c>
      <c r="I1698" s="5">
        <f>VLOOKUP(CONCATENATE($F1698," ",$G1698),AllocFactorMatrix,(I$4+1),FALSE)*$E1703</f>
        <v>0</v>
      </c>
      <c r="J1698" s="5">
        <f>VLOOKUP(CONCATENATE($F1698," ",$G1698),AllocFactorMatrix,(J$4+1),FALSE)*$E1703</f>
        <v>0</v>
      </c>
      <c r="K1698" s="5">
        <f>VLOOKUP(CONCATENATE($F1698," ",$G1698),AllocFactorMatrix,(K$4+1),FALSE)*$E1703</f>
        <v>0</v>
      </c>
      <c r="L1698" s="5">
        <f>VLOOKUP(CONCATENATE($F1698," ",$G1698),AllocFactorMatrix,(L$4+1),FALSE)*$E1703</f>
        <v>0</v>
      </c>
      <c r="M1698" s="5">
        <f t="shared" si="789"/>
        <v>0</v>
      </c>
      <c r="N1698" s="5">
        <f>VLOOKUP(CONCATENATE($F1698," ",$G1698),AllocFactorMatrix,(N$4+1),FALSE)*$E1703</f>
        <v>0</v>
      </c>
      <c r="O1698" s="5">
        <f>VLOOKUP(CONCATENATE($F1698," ",$G1698),AllocFactorMatrix,(O$4+1),FALSE)*$E1703</f>
        <v>0</v>
      </c>
      <c r="P1698" s="5">
        <f>VLOOKUP(CONCATENATE($F1698," ",$G1698),AllocFactorMatrix,(P$4+1),FALSE)*$E1703</f>
        <v>0</v>
      </c>
      <c r="Q1698" s="5">
        <f>VLOOKUP(CONCATENATE($F1698," ",$G1698),AllocFactorMatrix,(Q$4+1),FALSE)*$E1703</f>
        <v>0</v>
      </c>
      <c r="R1698" s="5">
        <f t="shared" si="791"/>
        <v>0</v>
      </c>
      <c r="S1698" s="5">
        <f>VLOOKUP(CONCATENATE($F1698," ",$G1698),AllocFactorMatrix,(S$4+1),FALSE)*$E1703</f>
        <v>0</v>
      </c>
      <c r="T1698" s="5">
        <f>VLOOKUP(CONCATENATE($F1698," ",$G1698),AllocFactorMatrix,(T$4+1),FALSE)*$E1703</f>
        <v>0</v>
      </c>
      <c r="U1698" s="5">
        <f>VLOOKUP(CONCATENATE($F1698," ",$G1698),AllocFactorMatrix,(U$4+1),FALSE)*$E1703</f>
        <v>0</v>
      </c>
      <c r="V1698" s="5">
        <f>VLOOKUP(CONCATENATE($F1698," ",$G1698),AllocFactorMatrix,(V$4+1),FALSE)*$E1703</f>
        <v>0</v>
      </c>
      <c r="W1698" s="5">
        <f t="shared" si="796"/>
        <v>0</v>
      </c>
      <c r="X1698" s="5">
        <f>VLOOKUP(CONCATENATE($F1698," ",$G1698),AllocFactorMatrix,(X$4+1),FALSE)*$E1703</f>
        <v>0</v>
      </c>
      <c r="Y1698" s="5">
        <f>VLOOKUP(CONCATENATE($F1698," ",$G1698),AllocFactorMatrix,(Y$4+1),FALSE)*$E1703</f>
        <v>0</v>
      </c>
      <c r="Z1698" s="5">
        <f t="shared" si="790"/>
        <v>0</v>
      </c>
      <c r="AA1698" s="5">
        <f>VLOOKUP(CONCATENATE($F1698," ",$G1698),AllocFactorMatrix,(AA$4+1),FALSE)*$E1703</f>
        <v>0</v>
      </c>
      <c r="AB1698" s="5">
        <f>VLOOKUP(CONCATENATE($F1698," ",$G1698),AllocFactorMatrix,(AB$4+1),FALSE)*$E1703</f>
        <v>0</v>
      </c>
      <c r="AC1698" s="5">
        <f>VLOOKUP(CONCATENATE($F1698," ",$G1698),AllocFactorMatrix,(AC$4+1),FALSE)*$E1703</f>
        <v>0</v>
      </c>
    </row>
    <row r="1699" spans="4:29" hidden="1" outlineLevel="1">
      <c r="E1699" s="48"/>
      <c r="F1699" s="175" t="str">
        <f>F1703</f>
        <v>TOTOX234</v>
      </c>
      <c r="G1699" s="52" t="str">
        <f>$G$11</f>
        <v>DISTPRI</v>
      </c>
      <c r="H1699" s="4">
        <f t="shared" si="788"/>
        <v>0</v>
      </c>
      <c r="I1699" s="5">
        <f>VLOOKUP(CONCATENATE($F1699," ",$G1699),AllocFactorMatrix,(I$4+1),FALSE)*$E1703</f>
        <v>0</v>
      </c>
      <c r="J1699" s="5">
        <f>VLOOKUP(CONCATENATE($F1699," ",$G1699),AllocFactorMatrix,(J$4+1),FALSE)*$E1703</f>
        <v>0</v>
      </c>
      <c r="K1699" s="5">
        <f>VLOOKUP(CONCATENATE($F1699," ",$G1699),AllocFactorMatrix,(K$4+1),FALSE)*$E1703</f>
        <v>0</v>
      </c>
      <c r="L1699" s="5">
        <f>VLOOKUP(CONCATENATE($F1699," ",$G1699),AllocFactorMatrix,(L$4+1),FALSE)*$E1703</f>
        <v>0</v>
      </c>
      <c r="M1699" s="5">
        <f t="shared" si="789"/>
        <v>0</v>
      </c>
      <c r="N1699" s="5">
        <f>VLOOKUP(CONCATENATE($F1699," ",$G1699),AllocFactorMatrix,(N$4+1),FALSE)*$E1703</f>
        <v>0</v>
      </c>
      <c r="O1699" s="5">
        <f>VLOOKUP(CONCATENATE($F1699," ",$G1699),AllocFactorMatrix,(O$4+1),FALSE)*$E1703</f>
        <v>0</v>
      </c>
      <c r="P1699" s="5">
        <f>VLOOKUP(CONCATENATE($F1699," ",$G1699),AllocFactorMatrix,(P$4+1),FALSE)*$E1703</f>
        <v>0</v>
      </c>
      <c r="Q1699" s="5">
        <f>VLOOKUP(CONCATENATE($F1699," ",$G1699),AllocFactorMatrix,(Q$4+1),FALSE)*$E1703</f>
        <v>0</v>
      </c>
      <c r="R1699" s="5">
        <f t="shared" si="791"/>
        <v>0</v>
      </c>
      <c r="S1699" s="5">
        <f>VLOOKUP(CONCATENATE($F1699," ",$G1699),AllocFactorMatrix,(S$4+1),FALSE)*$E1703</f>
        <v>0</v>
      </c>
      <c r="T1699" s="5">
        <f>VLOOKUP(CONCATENATE($F1699," ",$G1699),AllocFactorMatrix,(T$4+1),FALSE)*$E1703</f>
        <v>0</v>
      </c>
      <c r="U1699" s="5">
        <f>VLOOKUP(CONCATENATE($F1699," ",$G1699),AllocFactorMatrix,(U$4+1),FALSE)*$E1703</f>
        <v>0</v>
      </c>
      <c r="V1699" s="5">
        <f>VLOOKUP(CONCATENATE($F1699," ",$G1699),AllocFactorMatrix,(V$4+1),FALSE)*$E1703</f>
        <v>0</v>
      </c>
      <c r="W1699" s="5">
        <f t="shared" si="796"/>
        <v>0</v>
      </c>
      <c r="X1699" s="5">
        <f>VLOOKUP(CONCATENATE($F1699," ",$G1699),AllocFactorMatrix,(X$4+1),FALSE)*$E1703</f>
        <v>0</v>
      </c>
      <c r="Y1699" s="5">
        <f>VLOOKUP(CONCATENATE($F1699," ",$G1699),AllocFactorMatrix,(Y$4+1),FALSE)*$E1703</f>
        <v>0</v>
      </c>
      <c r="Z1699" s="5">
        <f t="shared" si="790"/>
        <v>0</v>
      </c>
      <c r="AA1699" s="5">
        <f>VLOOKUP(CONCATENATE($F1699," ",$G1699),AllocFactorMatrix,(AA$4+1),FALSE)*$E1703</f>
        <v>0</v>
      </c>
      <c r="AB1699" s="5">
        <f>VLOOKUP(CONCATENATE($F1699," ",$G1699),AllocFactorMatrix,(AB$4+1),FALSE)*$E1703</f>
        <v>0</v>
      </c>
      <c r="AC1699" s="5">
        <f>VLOOKUP(CONCATENATE($F1699," ",$G1699),AllocFactorMatrix,(AC$4+1),FALSE)*$E1703</f>
        <v>0</v>
      </c>
    </row>
    <row r="1700" spans="4:29" hidden="1" outlineLevel="1">
      <c r="E1700" s="48"/>
      <c r="F1700" s="175" t="str">
        <f>F1703</f>
        <v>TOTOX234</v>
      </c>
      <c r="G1700" s="52" t="str">
        <f>$G$12</f>
        <v>DISTSEC</v>
      </c>
      <c r="H1700" s="4">
        <f t="shared" si="788"/>
        <v>0</v>
      </c>
      <c r="I1700" s="5">
        <f>VLOOKUP(CONCATENATE($F1700," ",$G1700),AllocFactorMatrix,(I$4+1),FALSE)*$E1703</f>
        <v>0</v>
      </c>
      <c r="J1700" s="5">
        <f>VLOOKUP(CONCATENATE($F1700," ",$G1700),AllocFactorMatrix,(J$4+1),FALSE)*$E1703</f>
        <v>0</v>
      </c>
      <c r="K1700" s="5">
        <f>VLOOKUP(CONCATENATE($F1700," ",$G1700),AllocFactorMatrix,(K$4+1),FALSE)*$E1703</f>
        <v>0</v>
      </c>
      <c r="L1700" s="5">
        <f>VLOOKUP(CONCATENATE($F1700," ",$G1700),AllocFactorMatrix,(L$4+1),FALSE)*$E1703</f>
        <v>0</v>
      </c>
      <c r="M1700" s="5">
        <f t="shared" si="789"/>
        <v>0</v>
      </c>
      <c r="N1700" s="5">
        <f>VLOOKUP(CONCATENATE($F1700," ",$G1700),AllocFactorMatrix,(N$4+1),FALSE)*$E1703</f>
        <v>0</v>
      </c>
      <c r="O1700" s="5">
        <f>VLOOKUP(CONCATENATE($F1700," ",$G1700),AllocFactorMatrix,(O$4+1),FALSE)*$E1703</f>
        <v>0</v>
      </c>
      <c r="P1700" s="5">
        <f>VLOOKUP(CONCATENATE($F1700," ",$G1700),AllocFactorMatrix,(P$4+1),FALSE)*$E1703</f>
        <v>0</v>
      </c>
      <c r="Q1700" s="5">
        <f>VLOOKUP(CONCATENATE($F1700," ",$G1700),AllocFactorMatrix,(Q$4+1),FALSE)*$E1703</f>
        <v>0</v>
      </c>
      <c r="R1700" s="5">
        <f t="shared" si="791"/>
        <v>0</v>
      </c>
      <c r="S1700" s="5">
        <f>VLOOKUP(CONCATENATE($F1700," ",$G1700),AllocFactorMatrix,(S$4+1),FALSE)*$E1703</f>
        <v>0</v>
      </c>
      <c r="T1700" s="5">
        <f>VLOOKUP(CONCATENATE($F1700," ",$G1700),AllocFactorMatrix,(T$4+1),FALSE)*$E1703</f>
        <v>0</v>
      </c>
      <c r="U1700" s="5">
        <f>VLOOKUP(CONCATENATE($F1700," ",$G1700),AllocFactorMatrix,(U$4+1),FALSE)*$E1703</f>
        <v>0</v>
      </c>
      <c r="V1700" s="5">
        <f>VLOOKUP(CONCATENATE($F1700," ",$G1700),AllocFactorMatrix,(V$4+1),FALSE)*$E1703</f>
        <v>0</v>
      </c>
      <c r="W1700" s="5">
        <f t="shared" si="796"/>
        <v>0</v>
      </c>
      <c r="X1700" s="5">
        <f>VLOOKUP(CONCATENATE($F1700," ",$G1700),AllocFactorMatrix,(X$4+1),FALSE)*$E1703</f>
        <v>0</v>
      </c>
      <c r="Y1700" s="5">
        <f>VLOOKUP(CONCATENATE($F1700," ",$G1700),AllocFactorMatrix,(Y$4+1),FALSE)*$E1703</f>
        <v>0</v>
      </c>
      <c r="Z1700" s="5">
        <f t="shared" si="790"/>
        <v>0</v>
      </c>
      <c r="AA1700" s="5">
        <f>VLOOKUP(CONCATENATE($F1700," ",$G1700),AllocFactorMatrix,(AA$4+1),FALSE)*$E1703</f>
        <v>0</v>
      </c>
      <c r="AB1700" s="5">
        <f>VLOOKUP(CONCATENATE($F1700," ",$G1700),AllocFactorMatrix,(AB$4+1),FALSE)*$E1703</f>
        <v>0</v>
      </c>
      <c r="AC1700" s="5">
        <f>VLOOKUP(CONCATENATE($F1700," ",$G1700),AllocFactorMatrix,(AC$4+1),FALSE)*$E1703</f>
        <v>0</v>
      </c>
    </row>
    <row r="1701" spans="4:29" hidden="1" outlineLevel="1">
      <c r="E1701" s="48"/>
      <c r="F1701" s="175" t="str">
        <f>F1703</f>
        <v>TOTOX234</v>
      </c>
      <c r="G1701" s="52" t="str">
        <f>$G$13</f>
        <v>ENERGY</v>
      </c>
      <c r="H1701" s="4">
        <f t="shared" si="788"/>
        <v>0</v>
      </c>
      <c r="I1701" s="5">
        <f>VLOOKUP(CONCATENATE($F1701," ",$G1701),AllocFactorMatrix,(I$4+1),FALSE)*$E1703</f>
        <v>0</v>
      </c>
      <c r="J1701" s="5">
        <f>VLOOKUP(CONCATENATE($F1701," ",$G1701),AllocFactorMatrix,(J$4+1),FALSE)*$E1703</f>
        <v>0</v>
      </c>
      <c r="K1701" s="5">
        <f>VLOOKUP(CONCATENATE($F1701," ",$G1701),AllocFactorMatrix,(K$4+1),FALSE)*$E1703</f>
        <v>0</v>
      </c>
      <c r="L1701" s="5">
        <f>VLOOKUP(CONCATENATE($F1701," ",$G1701),AllocFactorMatrix,(L$4+1),FALSE)*$E1703</f>
        <v>0</v>
      </c>
      <c r="M1701" s="5">
        <f t="shared" si="789"/>
        <v>0</v>
      </c>
      <c r="N1701" s="5">
        <f>VLOOKUP(CONCATENATE($F1701," ",$G1701),AllocFactorMatrix,(N$4+1),FALSE)*$E1703</f>
        <v>0</v>
      </c>
      <c r="O1701" s="5">
        <f>VLOOKUP(CONCATENATE($F1701," ",$G1701),AllocFactorMatrix,(O$4+1),FALSE)*$E1703</f>
        <v>0</v>
      </c>
      <c r="P1701" s="5">
        <f>VLOOKUP(CONCATENATE($F1701," ",$G1701),AllocFactorMatrix,(P$4+1),FALSE)*$E1703</f>
        <v>0</v>
      </c>
      <c r="Q1701" s="5">
        <f>VLOOKUP(CONCATENATE($F1701," ",$G1701),AllocFactorMatrix,(Q$4+1),FALSE)*$E1703</f>
        <v>0</v>
      </c>
      <c r="R1701" s="5">
        <f t="shared" si="791"/>
        <v>0</v>
      </c>
      <c r="S1701" s="5">
        <f>VLOOKUP(CONCATENATE($F1701," ",$G1701),AllocFactorMatrix,(S$4+1),FALSE)*$E1703</f>
        <v>0</v>
      </c>
      <c r="T1701" s="5">
        <f>VLOOKUP(CONCATENATE($F1701," ",$G1701),AllocFactorMatrix,(T$4+1),FALSE)*$E1703</f>
        <v>0</v>
      </c>
      <c r="U1701" s="5">
        <f>VLOOKUP(CONCATENATE($F1701," ",$G1701),AllocFactorMatrix,(U$4+1),FALSE)*$E1703</f>
        <v>0</v>
      </c>
      <c r="V1701" s="5">
        <f>VLOOKUP(CONCATENATE($F1701," ",$G1701),AllocFactorMatrix,(V$4+1),FALSE)*$E1703</f>
        <v>0</v>
      </c>
      <c r="W1701" s="5">
        <f t="shared" si="796"/>
        <v>0</v>
      </c>
      <c r="X1701" s="5">
        <f>VLOOKUP(CONCATENATE($F1701," ",$G1701),AllocFactorMatrix,(X$4+1),FALSE)*$E1703</f>
        <v>0</v>
      </c>
      <c r="Y1701" s="5">
        <f>VLOOKUP(CONCATENATE($F1701," ",$G1701),AllocFactorMatrix,(Y$4+1),FALSE)*$E1703</f>
        <v>0</v>
      </c>
      <c r="Z1701" s="5">
        <f t="shared" si="790"/>
        <v>0</v>
      </c>
      <c r="AA1701" s="5">
        <f>VLOOKUP(CONCATENATE($F1701," ",$G1701),AllocFactorMatrix,(AA$4+1),FALSE)*$E1703</f>
        <v>0</v>
      </c>
      <c r="AB1701" s="5">
        <f>VLOOKUP(CONCATENATE($F1701," ",$G1701),AllocFactorMatrix,(AB$4+1),FALSE)*$E1703</f>
        <v>0</v>
      </c>
      <c r="AC1701" s="5">
        <f>VLOOKUP(CONCATENATE($F1701," ",$G1701),AllocFactorMatrix,(AC$4+1),FALSE)*$E1703</f>
        <v>0</v>
      </c>
    </row>
    <row r="1702" spans="4:29" hidden="1" outlineLevel="1">
      <c r="E1702" s="48"/>
      <c r="F1702" s="175" t="str">
        <f>F1703</f>
        <v>TOTOX234</v>
      </c>
      <c r="G1702" s="52" t="str">
        <f>$G$14</f>
        <v>CUSTOMER</v>
      </c>
      <c r="H1702" s="4">
        <f t="shared" si="788"/>
        <v>25397.999999999993</v>
      </c>
      <c r="I1702" s="5">
        <f>VLOOKUP(CONCATENATE($F1702," ",$G1702),AllocFactorMatrix,(I$4+1),FALSE)*$E1703</f>
        <v>21187.091631603496</v>
      </c>
      <c r="J1702" s="5">
        <f>VLOOKUP(CONCATENATE($F1702," ",$G1702),AllocFactorMatrix,(J$4+1),FALSE)*$E1703</f>
        <v>3662.2944046398288</v>
      </c>
      <c r="K1702" s="5">
        <f>VLOOKUP(CONCATENATE($F1702," ",$G1702),AllocFactorMatrix,(K$4+1),FALSE)*$E1703</f>
        <v>9.2788876473224615</v>
      </c>
      <c r="L1702" s="5">
        <f>VLOOKUP(CONCATENATE($F1702," ",$G1702),AllocFactorMatrix,(L$4+1),FALSE)*$E1703</f>
        <v>0.73983227023368581</v>
      </c>
      <c r="M1702" s="5">
        <f t="shared" si="789"/>
        <v>3672.313124557385</v>
      </c>
      <c r="N1702" s="5">
        <f>VLOOKUP(CONCATENATE($F1702," ",$G1702),AllocFactorMatrix,(N$4+1),FALSE)*$E1703</f>
        <v>70.278675609428888</v>
      </c>
      <c r="O1702" s="5">
        <f>VLOOKUP(CONCATENATE($F1702," ",$G1702),AllocFactorMatrix,(O$4+1),FALSE)*$E1703</f>
        <v>7.4076729316697874</v>
      </c>
      <c r="P1702" s="5">
        <f>VLOOKUP(CONCATENATE($F1702," ",$G1702),AllocFactorMatrix,(P$4+1),FALSE)*$E1703</f>
        <v>1.5876451823005024</v>
      </c>
      <c r="Q1702" s="5">
        <f>VLOOKUP(CONCATENATE($F1702," ",$G1702),AllocFactorMatrix,(Q$4+1),FALSE)*$E1703</f>
        <v>0.13063136635934336</v>
      </c>
      <c r="R1702" s="5">
        <f t="shared" si="791"/>
        <v>79.404625089758525</v>
      </c>
      <c r="S1702" s="5">
        <f>VLOOKUP(CONCATENATE($F1702," ",$G1702),AllocFactorMatrix,(S$4+1),FALSE)*$E1703</f>
        <v>0.69006403636858493</v>
      </c>
      <c r="T1702" s="5">
        <f>VLOOKUP(CONCATENATE($F1702," ",$G1702),AllocFactorMatrix,(T$4+1),FALSE)*$E1703</f>
        <v>6.074169022922618</v>
      </c>
      <c r="U1702" s="5">
        <f>VLOOKUP(CONCATENATE($F1702," ",$G1702),AllocFactorMatrix,(U$4+1),FALSE)*$E1703</f>
        <v>2.6238488410796932</v>
      </c>
      <c r="V1702" s="5">
        <f>VLOOKUP(CONCATENATE($F1702," ",$G1702),AllocFactorMatrix,(V$4+1),FALSE)*$E1703</f>
        <v>0.54964297477626201</v>
      </c>
      <c r="W1702" s="5">
        <f t="shared" si="796"/>
        <v>9.9377248751471576</v>
      </c>
      <c r="X1702" s="5">
        <f>VLOOKUP(CONCATENATE($F1702," ",$G1702),AllocFactorMatrix,(X$4+1),FALSE)*$E1703</f>
        <v>18.920789703546436</v>
      </c>
      <c r="Y1702" s="5">
        <f>VLOOKUP(CONCATENATE($F1702," ",$G1702),AllocFactorMatrix,(Y$4+1),FALSE)*$E1703</f>
        <v>0.12485542832404031</v>
      </c>
      <c r="Z1702" s="5">
        <f t="shared" si="790"/>
        <v>19.045645131870476</v>
      </c>
      <c r="AA1702" s="5">
        <f>VLOOKUP(CONCATENATE($F1702," ",$G1702),AllocFactorMatrix,(AA$4+1),FALSE)*$E1703</f>
        <v>1.0357869990716144</v>
      </c>
      <c r="AB1702" s="5">
        <f>VLOOKUP(CONCATENATE($F1702," ",$G1702),AllocFactorMatrix,(AB$4+1),FALSE)*$E1703</f>
        <v>423.48280313766566</v>
      </c>
      <c r="AC1702" s="5">
        <f>VLOOKUP(CONCATENATE($F1702," ",$G1702),AllocFactorMatrix,(AC$4+1),FALSE)*$E1703</f>
        <v>5.6886586056021091</v>
      </c>
    </row>
    <row r="1703" spans="4:29" collapsed="1">
      <c r="D1703" s="52" t="s">
        <v>123</v>
      </c>
      <c r="E1703" s="58">
        <v>25398</v>
      </c>
      <c r="F1703" s="93" t="s">
        <v>80</v>
      </c>
      <c r="G1703" s="52" t="str">
        <f>$G$15</f>
        <v>TOTAL</v>
      </c>
      <c r="H1703" s="4">
        <f t="shared" si="788"/>
        <v>25397.999999999993</v>
      </c>
      <c r="I1703" s="5">
        <f>VLOOKUP(CONCATENATE($F1703," ",$G1703),AllocFactorMatrix,(I$4+1),FALSE)*$E1703</f>
        <v>21187.091631603496</v>
      </c>
      <c r="J1703" s="5">
        <f>VLOOKUP(CONCATENATE($F1703," ",$G1703),AllocFactorMatrix,(J$4+1),FALSE)*$E1703</f>
        <v>3662.2944046398288</v>
      </c>
      <c r="K1703" s="5">
        <f>VLOOKUP(CONCATENATE($F1703," ",$G1703),AllocFactorMatrix,(K$4+1),FALSE)*$E1703</f>
        <v>9.2788876473224615</v>
      </c>
      <c r="L1703" s="5">
        <f>VLOOKUP(CONCATENATE($F1703," ",$G1703),AllocFactorMatrix,(L$4+1),FALSE)*$E1703</f>
        <v>0.73983227023368581</v>
      </c>
      <c r="M1703" s="5">
        <f t="shared" si="789"/>
        <v>3672.313124557385</v>
      </c>
      <c r="N1703" s="5">
        <f>VLOOKUP(CONCATENATE($F1703," ",$G1703),AllocFactorMatrix,(N$4+1),FALSE)*$E1703</f>
        <v>70.278675609428888</v>
      </c>
      <c r="O1703" s="5">
        <f>VLOOKUP(CONCATENATE($F1703," ",$G1703),AllocFactorMatrix,(O$4+1),FALSE)*$E1703</f>
        <v>7.4076729316697874</v>
      </c>
      <c r="P1703" s="5">
        <f>VLOOKUP(CONCATENATE($F1703," ",$G1703),AllocFactorMatrix,(P$4+1),FALSE)*$E1703</f>
        <v>1.5876451823005024</v>
      </c>
      <c r="Q1703" s="5">
        <f>VLOOKUP(CONCATENATE($F1703," ",$G1703),AllocFactorMatrix,(Q$4+1),FALSE)*$E1703</f>
        <v>0.13063136635934336</v>
      </c>
      <c r="R1703" s="5">
        <f t="shared" si="791"/>
        <v>79.404625089758525</v>
      </c>
      <c r="S1703" s="5">
        <f>VLOOKUP(CONCATENATE($F1703," ",$G1703),AllocFactorMatrix,(S$4+1),FALSE)*$E1703</f>
        <v>0.69006403636858493</v>
      </c>
      <c r="T1703" s="5">
        <f>VLOOKUP(CONCATENATE($F1703," ",$G1703),AllocFactorMatrix,(T$4+1),FALSE)*$E1703</f>
        <v>6.074169022922618</v>
      </c>
      <c r="U1703" s="5">
        <f>VLOOKUP(CONCATENATE($F1703," ",$G1703),AllocFactorMatrix,(U$4+1),FALSE)*$E1703</f>
        <v>2.6238488410796932</v>
      </c>
      <c r="V1703" s="5">
        <f>VLOOKUP(CONCATENATE($F1703," ",$G1703),AllocFactorMatrix,(V$4+1),FALSE)*$E1703</f>
        <v>0.54964297477626201</v>
      </c>
      <c r="W1703" s="5">
        <f t="shared" si="796"/>
        <v>9.9377248751471576</v>
      </c>
      <c r="X1703" s="5">
        <f>VLOOKUP(CONCATENATE($F1703," ",$G1703),AllocFactorMatrix,(X$4+1),FALSE)*$E1703</f>
        <v>18.920789703546436</v>
      </c>
      <c r="Y1703" s="5">
        <f>VLOOKUP(CONCATENATE($F1703," ",$G1703),AllocFactorMatrix,(Y$4+1),FALSE)*$E1703</f>
        <v>0.12485542832404031</v>
      </c>
      <c r="Z1703" s="5">
        <f t="shared" si="790"/>
        <v>19.045645131870476</v>
      </c>
      <c r="AA1703" s="5">
        <f>VLOOKUP(CONCATENATE($F1703," ",$G1703),AllocFactorMatrix,(AA$4+1),FALSE)*$E1703</f>
        <v>1.0357869990716144</v>
      </c>
      <c r="AB1703" s="5">
        <f>VLOOKUP(CONCATENATE($F1703," ",$G1703),AllocFactorMatrix,(AB$4+1),FALSE)*$E1703</f>
        <v>423.48280313766566</v>
      </c>
      <c r="AC1703" s="5">
        <f>VLOOKUP(CONCATENATE($F1703," ",$G1703),AllocFactorMatrix,(AC$4+1),FALSE)*$E1703</f>
        <v>5.6886586056021091</v>
      </c>
    </row>
    <row r="1704" spans="4:29" hidden="1" outlineLevel="1">
      <c r="E1704" s="11"/>
      <c r="F1704" s="107"/>
      <c r="G1704" s="52" t="str">
        <f>$G$8</f>
        <v>PRODUCTION</v>
      </c>
      <c r="H1704" s="4">
        <f t="shared" ref="H1704:AC1705" si="797">H1664+H1672+H1680+H1688+H1696</f>
        <v>0</v>
      </c>
      <c r="I1704" s="4">
        <f t="shared" si="797"/>
        <v>0</v>
      </c>
      <c r="J1704" s="4">
        <f t="shared" si="797"/>
        <v>0</v>
      </c>
      <c r="K1704" s="4">
        <f t="shared" ref="K1704:L1711" si="798">K1664+K1672+K1680+K1688+K1696</f>
        <v>0</v>
      </c>
      <c r="L1704" s="4">
        <f t="shared" si="798"/>
        <v>0</v>
      </c>
      <c r="M1704" s="4">
        <f t="shared" si="797"/>
        <v>0</v>
      </c>
      <c r="N1704" s="4">
        <f t="shared" si="797"/>
        <v>0</v>
      </c>
      <c r="O1704" s="4">
        <f t="shared" si="797"/>
        <v>0</v>
      </c>
      <c r="P1704" s="4">
        <f t="shared" si="797"/>
        <v>0</v>
      </c>
      <c r="Q1704" s="4">
        <f t="shared" ref="Q1704:Q1711" si="799">Q1664+Q1672+Q1680+Q1688+Q1696</f>
        <v>0</v>
      </c>
      <c r="R1704" s="4">
        <f t="shared" si="797"/>
        <v>0</v>
      </c>
      <c r="S1704" s="4">
        <f t="shared" ref="S1704:S1711" si="800">S1664+S1672+S1680+S1688+S1696</f>
        <v>0</v>
      </c>
      <c r="T1704" s="4">
        <f t="shared" si="797"/>
        <v>0</v>
      </c>
      <c r="U1704" s="4">
        <f t="shared" si="797"/>
        <v>0</v>
      </c>
      <c r="V1704" s="4">
        <f t="shared" ref="V1704:V1711" si="801">V1664+V1672+V1680+V1688+V1696</f>
        <v>0</v>
      </c>
      <c r="W1704" s="4">
        <f t="shared" si="797"/>
        <v>0</v>
      </c>
      <c r="X1704" s="4">
        <f t="shared" si="797"/>
        <v>0</v>
      </c>
      <c r="Y1704" s="4">
        <f t="shared" si="797"/>
        <v>0</v>
      </c>
      <c r="Z1704" s="4">
        <f t="shared" si="797"/>
        <v>0</v>
      </c>
      <c r="AA1704" s="4">
        <f t="shared" ref="AA1704:AB1711" si="802">AA1664+AA1672+AA1680+AA1688+AA1696</f>
        <v>0</v>
      </c>
      <c r="AB1704" s="4">
        <f t="shared" si="802"/>
        <v>0</v>
      </c>
      <c r="AC1704" s="4">
        <f t="shared" si="797"/>
        <v>0</v>
      </c>
    </row>
    <row r="1705" spans="4:29" hidden="1" outlineLevel="1">
      <c r="E1705" s="11"/>
      <c r="F1705" s="107"/>
      <c r="G1705" s="52" t="str">
        <f>$G$9</f>
        <v>BULKTRAN</v>
      </c>
      <c r="H1705" s="4">
        <f t="shared" si="797"/>
        <v>0</v>
      </c>
      <c r="I1705" s="4">
        <f t="shared" si="797"/>
        <v>0</v>
      </c>
      <c r="J1705" s="4">
        <f t="shared" si="797"/>
        <v>0</v>
      </c>
      <c r="K1705" s="4">
        <f t="shared" si="798"/>
        <v>0</v>
      </c>
      <c r="L1705" s="4">
        <f t="shared" si="798"/>
        <v>0</v>
      </c>
      <c r="M1705" s="4">
        <f t="shared" si="797"/>
        <v>0</v>
      </c>
      <c r="N1705" s="4">
        <f t="shared" si="797"/>
        <v>0</v>
      </c>
      <c r="O1705" s="4">
        <f t="shared" si="797"/>
        <v>0</v>
      </c>
      <c r="P1705" s="4">
        <f t="shared" si="797"/>
        <v>0</v>
      </c>
      <c r="Q1705" s="4">
        <f t="shared" si="799"/>
        <v>0</v>
      </c>
      <c r="R1705" s="4">
        <f t="shared" si="797"/>
        <v>0</v>
      </c>
      <c r="S1705" s="4">
        <f t="shared" si="800"/>
        <v>0</v>
      </c>
      <c r="T1705" s="4">
        <f t="shared" si="797"/>
        <v>0</v>
      </c>
      <c r="U1705" s="4">
        <f t="shared" si="797"/>
        <v>0</v>
      </c>
      <c r="V1705" s="4">
        <f t="shared" si="801"/>
        <v>0</v>
      </c>
      <c r="W1705" s="4">
        <f t="shared" si="797"/>
        <v>0</v>
      </c>
      <c r="X1705" s="4">
        <f t="shared" si="797"/>
        <v>0</v>
      </c>
      <c r="Y1705" s="4">
        <f t="shared" si="797"/>
        <v>0</v>
      </c>
      <c r="Z1705" s="4">
        <f t="shared" si="797"/>
        <v>0</v>
      </c>
      <c r="AA1705" s="4">
        <f t="shared" si="802"/>
        <v>0</v>
      </c>
      <c r="AB1705" s="4">
        <f t="shared" si="802"/>
        <v>0</v>
      </c>
      <c r="AC1705" s="4">
        <f t="shared" si="797"/>
        <v>0</v>
      </c>
    </row>
    <row r="1706" spans="4:29" hidden="1" outlineLevel="1">
      <c r="E1706" s="11"/>
      <c r="F1706" s="107"/>
      <c r="G1706" s="52" t="str">
        <f>$G$10</f>
        <v>SUBTRAN</v>
      </c>
      <c r="H1706" s="4">
        <f t="shared" ref="H1706:AC1706" si="803">H1666+H1674+H1682+H1690+H1698</f>
        <v>0</v>
      </c>
      <c r="I1706" s="4">
        <f t="shared" si="803"/>
        <v>0</v>
      </c>
      <c r="J1706" s="4">
        <f t="shared" si="803"/>
        <v>0</v>
      </c>
      <c r="K1706" s="4">
        <f t="shared" si="798"/>
        <v>0</v>
      </c>
      <c r="L1706" s="4">
        <f t="shared" si="798"/>
        <v>0</v>
      </c>
      <c r="M1706" s="4">
        <f t="shared" si="803"/>
        <v>0</v>
      </c>
      <c r="N1706" s="4">
        <f t="shared" si="803"/>
        <v>0</v>
      </c>
      <c r="O1706" s="4">
        <f t="shared" si="803"/>
        <v>0</v>
      </c>
      <c r="P1706" s="4">
        <f t="shared" si="803"/>
        <v>0</v>
      </c>
      <c r="Q1706" s="4">
        <f t="shared" si="799"/>
        <v>0</v>
      </c>
      <c r="R1706" s="4">
        <f t="shared" si="803"/>
        <v>0</v>
      </c>
      <c r="S1706" s="4">
        <f t="shared" si="800"/>
        <v>0</v>
      </c>
      <c r="T1706" s="4">
        <f t="shared" si="803"/>
        <v>0</v>
      </c>
      <c r="U1706" s="4">
        <f t="shared" si="803"/>
        <v>0</v>
      </c>
      <c r="V1706" s="4">
        <f t="shared" si="801"/>
        <v>0</v>
      </c>
      <c r="W1706" s="4">
        <f t="shared" si="803"/>
        <v>0</v>
      </c>
      <c r="X1706" s="4">
        <f t="shared" si="803"/>
        <v>0</v>
      </c>
      <c r="Y1706" s="4">
        <f t="shared" si="803"/>
        <v>0</v>
      </c>
      <c r="Z1706" s="4">
        <f t="shared" si="803"/>
        <v>0</v>
      </c>
      <c r="AA1706" s="4">
        <f t="shared" si="802"/>
        <v>0</v>
      </c>
      <c r="AB1706" s="4">
        <f t="shared" si="802"/>
        <v>0</v>
      </c>
      <c r="AC1706" s="4">
        <f t="shared" si="803"/>
        <v>0</v>
      </c>
    </row>
    <row r="1707" spans="4:29" hidden="1" outlineLevel="1">
      <c r="E1707" s="11"/>
      <c r="F1707" s="107"/>
      <c r="G1707" s="52" t="str">
        <f>$G$11</f>
        <v>DISTPRI</v>
      </c>
      <c r="H1707" s="4">
        <f t="shared" ref="H1707:AC1707" si="804">H1667+H1675+H1683+H1691+H1699</f>
        <v>0</v>
      </c>
      <c r="I1707" s="4">
        <f t="shared" si="804"/>
        <v>0</v>
      </c>
      <c r="J1707" s="4">
        <f t="shared" si="804"/>
        <v>0</v>
      </c>
      <c r="K1707" s="4">
        <f t="shared" si="798"/>
        <v>0</v>
      </c>
      <c r="L1707" s="4">
        <f t="shared" si="798"/>
        <v>0</v>
      </c>
      <c r="M1707" s="4">
        <f t="shared" si="804"/>
        <v>0</v>
      </c>
      <c r="N1707" s="4">
        <f t="shared" si="804"/>
        <v>0</v>
      </c>
      <c r="O1707" s="4">
        <f t="shared" si="804"/>
        <v>0</v>
      </c>
      <c r="P1707" s="4">
        <f t="shared" si="804"/>
        <v>0</v>
      </c>
      <c r="Q1707" s="4">
        <f t="shared" si="799"/>
        <v>0</v>
      </c>
      <c r="R1707" s="4">
        <f t="shared" si="804"/>
        <v>0</v>
      </c>
      <c r="S1707" s="4">
        <f t="shared" si="800"/>
        <v>0</v>
      </c>
      <c r="T1707" s="4">
        <f t="shared" si="804"/>
        <v>0</v>
      </c>
      <c r="U1707" s="4">
        <f t="shared" si="804"/>
        <v>0</v>
      </c>
      <c r="V1707" s="4">
        <f t="shared" si="801"/>
        <v>0</v>
      </c>
      <c r="W1707" s="4">
        <f t="shared" si="804"/>
        <v>0</v>
      </c>
      <c r="X1707" s="4">
        <f t="shared" si="804"/>
        <v>0</v>
      </c>
      <c r="Y1707" s="4">
        <f t="shared" si="804"/>
        <v>0</v>
      </c>
      <c r="Z1707" s="4">
        <f t="shared" si="804"/>
        <v>0</v>
      </c>
      <c r="AA1707" s="4">
        <f t="shared" si="802"/>
        <v>0</v>
      </c>
      <c r="AB1707" s="4">
        <f t="shared" si="802"/>
        <v>0</v>
      </c>
      <c r="AC1707" s="4">
        <f t="shared" si="804"/>
        <v>0</v>
      </c>
    </row>
    <row r="1708" spans="4:29" hidden="1" outlineLevel="1">
      <c r="E1708" s="11"/>
      <c r="F1708" s="107"/>
      <c r="G1708" s="52" t="str">
        <f>$G$12</f>
        <v>DISTSEC</v>
      </c>
      <c r="H1708" s="4">
        <f t="shared" ref="H1708:AC1708" si="805">H1668+H1676+H1684+H1692+H1700</f>
        <v>0</v>
      </c>
      <c r="I1708" s="4">
        <f t="shared" si="805"/>
        <v>0</v>
      </c>
      <c r="J1708" s="4">
        <f t="shared" si="805"/>
        <v>0</v>
      </c>
      <c r="K1708" s="4">
        <f t="shared" si="798"/>
        <v>0</v>
      </c>
      <c r="L1708" s="4">
        <f t="shared" si="798"/>
        <v>0</v>
      </c>
      <c r="M1708" s="4">
        <f t="shared" si="805"/>
        <v>0</v>
      </c>
      <c r="N1708" s="4">
        <f t="shared" si="805"/>
        <v>0</v>
      </c>
      <c r="O1708" s="4">
        <f t="shared" si="805"/>
        <v>0</v>
      </c>
      <c r="P1708" s="4">
        <f t="shared" si="805"/>
        <v>0</v>
      </c>
      <c r="Q1708" s="4">
        <f t="shared" si="799"/>
        <v>0</v>
      </c>
      <c r="R1708" s="4">
        <f t="shared" si="805"/>
        <v>0</v>
      </c>
      <c r="S1708" s="4">
        <f t="shared" si="800"/>
        <v>0</v>
      </c>
      <c r="T1708" s="4">
        <f t="shared" si="805"/>
        <v>0</v>
      </c>
      <c r="U1708" s="4">
        <f t="shared" si="805"/>
        <v>0</v>
      </c>
      <c r="V1708" s="4">
        <f t="shared" si="801"/>
        <v>0</v>
      </c>
      <c r="W1708" s="4">
        <f t="shared" si="805"/>
        <v>0</v>
      </c>
      <c r="X1708" s="4">
        <f t="shared" si="805"/>
        <v>0</v>
      </c>
      <c r="Y1708" s="4">
        <f t="shared" si="805"/>
        <v>0</v>
      </c>
      <c r="Z1708" s="4">
        <f t="shared" si="805"/>
        <v>0</v>
      </c>
      <c r="AA1708" s="4">
        <f t="shared" si="802"/>
        <v>0</v>
      </c>
      <c r="AB1708" s="4">
        <f t="shared" si="802"/>
        <v>0</v>
      </c>
      <c r="AC1708" s="4">
        <f t="shared" si="805"/>
        <v>0</v>
      </c>
    </row>
    <row r="1709" spans="4:29" hidden="1" outlineLevel="1">
      <c r="E1709" s="11"/>
      <c r="F1709" s="107"/>
      <c r="G1709" s="52" t="str">
        <f>$G$13</f>
        <v>ENERGY</v>
      </c>
      <c r="H1709" s="4">
        <f t="shared" ref="H1709:AC1709" si="806">H1669+H1677+H1685+H1693+H1701</f>
        <v>0</v>
      </c>
      <c r="I1709" s="4">
        <f t="shared" si="806"/>
        <v>0</v>
      </c>
      <c r="J1709" s="4">
        <f t="shared" si="806"/>
        <v>0</v>
      </c>
      <c r="K1709" s="4">
        <f t="shared" si="798"/>
        <v>0</v>
      </c>
      <c r="L1709" s="4">
        <f t="shared" si="798"/>
        <v>0</v>
      </c>
      <c r="M1709" s="4">
        <f t="shared" si="806"/>
        <v>0</v>
      </c>
      <c r="N1709" s="4">
        <f t="shared" si="806"/>
        <v>0</v>
      </c>
      <c r="O1709" s="4">
        <f t="shared" si="806"/>
        <v>0</v>
      </c>
      <c r="P1709" s="4">
        <f t="shared" si="806"/>
        <v>0</v>
      </c>
      <c r="Q1709" s="4">
        <f t="shared" si="799"/>
        <v>0</v>
      </c>
      <c r="R1709" s="4">
        <f t="shared" si="806"/>
        <v>0</v>
      </c>
      <c r="S1709" s="4">
        <f t="shared" si="800"/>
        <v>0</v>
      </c>
      <c r="T1709" s="4">
        <f t="shared" si="806"/>
        <v>0</v>
      </c>
      <c r="U1709" s="4">
        <f t="shared" si="806"/>
        <v>0</v>
      </c>
      <c r="V1709" s="4">
        <f t="shared" si="801"/>
        <v>0</v>
      </c>
      <c r="W1709" s="4">
        <f t="shared" si="806"/>
        <v>0</v>
      </c>
      <c r="X1709" s="4">
        <f t="shared" si="806"/>
        <v>0</v>
      </c>
      <c r="Y1709" s="4">
        <f t="shared" si="806"/>
        <v>0</v>
      </c>
      <c r="Z1709" s="4">
        <f t="shared" si="806"/>
        <v>0</v>
      </c>
      <c r="AA1709" s="4">
        <f t="shared" si="802"/>
        <v>0</v>
      </c>
      <c r="AB1709" s="4">
        <f t="shared" si="802"/>
        <v>0</v>
      </c>
      <c r="AC1709" s="4">
        <f t="shared" si="806"/>
        <v>0</v>
      </c>
    </row>
    <row r="1710" spans="4:29" hidden="1" outlineLevel="1">
      <c r="E1710" s="11"/>
      <c r="F1710" s="107"/>
      <c r="G1710" s="52" t="str">
        <f>$G$14</f>
        <v>CUSTOMER</v>
      </c>
      <c r="H1710" s="4">
        <f t="shared" ref="H1710:AC1710" si="807">H1670+H1678+H1686+H1694+H1702</f>
        <v>6390174.0000000009</v>
      </c>
      <c r="I1710" s="4">
        <f t="shared" si="807"/>
        <v>5330703.2868686616</v>
      </c>
      <c r="J1710" s="4">
        <f t="shared" si="807"/>
        <v>921438.63630502089</v>
      </c>
      <c r="K1710" s="4">
        <f t="shared" si="798"/>
        <v>2334.581722688446</v>
      </c>
      <c r="L1710" s="4">
        <f t="shared" si="798"/>
        <v>186.1428828099958</v>
      </c>
      <c r="M1710" s="4">
        <f t="shared" si="807"/>
        <v>923959.36091051938</v>
      </c>
      <c r="N1710" s="4">
        <f t="shared" si="807"/>
        <v>17682.217719261622</v>
      </c>
      <c r="O1710" s="4">
        <f t="shared" si="807"/>
        <v>1863.7813594952381</v>
      </c>
      <c r="P1710" s="4">
        <f t="shared" si="807"/>
        <v>399.45385326253768</v>
      </c>
      <c r="Q1710" s="4">
        <f t="shared" si="799"/>
        <v>32.867043109455501</v>
      </c>
      <c r="R1710" s="4">
        <f t="shared" si="807"/>
        <v>19978.319975128856</v>
      </c>
      <c r="S1710" s="4">
        <f t="shared" si="800"/>
        <v>173.62112227488728</v>
      </c>
      <c r="T1710" s="4">
        <f t="shared" si="807"/>
        <v>1528.2698228949337</v>
      </c>
      <c r="U1710" s="4">
        <f t="shared" si="807"/>
        <v>660.16421152049736</v>
      </c>
      <c r="V1710" s="4">
        <f t="shared" si="801"/>
        <v>138.29097750602122</v>
      </c>
      <c r="W1710" s="4">
        <f t="shared" si="807"/>
        <v>2500.3461341963393</v>
      </c>
      <c r="X1710" s="4">
        <f t="shared" si="807"/>
        <v>4760.4984023572788</v>
      </c>
      <c r="Y1710" s="4">
        <f t="shared" si="807"/>
        <v>31.413808639859283</v>
      </c>
      <c r="Z1710" s="4">
        <f t="shared" si="807"/>
        <v>4791.9122109971368</v>
      </c>
      <c r="AA1710" s="4">
        <f t="shared" si="802"/>
        <v>260.60552606525926</v>
      </c>
      <c r="AB1710" s="4">
        <f t="shared" si="802"/>
        <v>106548.89353718521</v>
      </c>
      <c r="AC1710" s="4">
        <f t="shared" si="807"/>
        <v>1431.2748372468247</v>
      </c>
    </row>
    <row r="1711" spans="4:29" collapsed="1">
      <c r="D1711" s="52" t="s">
        <v>3</v>
      </c>
      <c r="E1711" s="15">
        <f>E1671+E1679+E1687+E1695+E1703</f>
        <v>6390174</v>
      </c>
      <c r="F1711" s="175"/>
      <c r="G1711" s="52" t="str">
        <f>$G$15</f>
        <v>TOTAL</v>
      </c>
      <c r="H1711" s="4">
        <f t="shared" ref="H1711:AC1711" si="808">H1671+H1679+H1687+H1695+H1703</f>
        <v>6390174.0000000009</v>
      </c>
      <c r="I1711" s="4">
        <f t="shared" si="808"/>
        <v>5330703.2868686616</v>
      </c>
      <c r="J1711" s="4">
        <f t="shared" si="808"/>
        <v>921438.63630502089</v>
      </c>
      <c r="K1711" s="4">
        <f t="shared" si="798"/>
        <v>2334.581722688446</v>
      </c>
      <c r="L1711" s="4">
        <f t="shared" si="798"/>
        <v>186.1428828099958</v>
      </c>
      <c r="M1711" s="4">
        <f t="shared" si="808"/>
        <v>923959.36091051938</v>
      </c>
      <c r="N1711" s="4">
        <f t="shared" si="808"/>
        <v>17682.217719261622</v>
      </c>
      <c r="O1711" s="4">
        <f t="shared" si="808"/>
        <v>1863.7813594952381</v>
      </c>
      <c r="P1711" s="4">
        <f t="shared" si="808"/>
        <v>399.45385326253768</v>
      </c>
      <c r="Q1711" s="4">
        <f t="shared" si="799"/>
        <v>32.867043109455501</v>
      </c>
      <c r="R1711" s="4">
        <f t="shared" si="808"/>
        <v>19978.319975128856</v>
      </c>
      <c r="S1711" s="4">
        <f t="shared" si="800"/>
        <v>173.62112227488728</v>
      </c>
      <c r="T1711" s="4">
        <f t="shared" si="808"/>
        <v>1528.2698228949337</v>
      </c>
      <c r="U1711" s="4">
        <f t="shared" si="808"/>
        <v>660.16421152049736</v>
      </c>
      <c r="V1711" s="4">
        <f t="shared" si="801"/>
        <v>138.29097750602122</v>
      </c>
      <c r="W1711" s="4">
        <f t="shared" si="808"/>
        <v>2500.3461341963393</v>
      </c>
      <c r="X1711" s="4">
        <f t="shared" si="808"/>
        <v>4760.4984023572788</v>
      </c>
      <c r="Y1711" s="4">
        <f t="shared" si="808"/>
        <v>31.413808639859283</v>
      </c>
      <c r="Z1711" s="4">
        <f t="shared" si="808"/>
        <v>4791.9122109971368</v>
      </c>
      <c r="AA1711" s="4">
        <f t="shared" si="802"/>
        <v>260.60552606525926</v>
      </c>
      <c r="AB1711" s="4">
        <f t="shared" si="802"/>
        <v>106548.89353718521</v>
      </c>
      <c r="AC1711" s="4">
        <f t="shared" si="808"/>
        <v>1431.2748372468247</v>
      </c>
    </row>
    <row r="1713" spans="3:29" hidden="1" outlineLevel="1">
      <c r="E1713" s="48"/>
      <c r="F1713" s="175" t="str">
        <f>F1720</f>
        <v>CUST_TOTAL</v>
      </c>
      <c r="G1713" s="52" t="str">
        <f>$G$8</f>
        <v>PRODUCTION</v>
      </c>
      <c r="H1713" s="4">
        <f t="shared" ref="H1713:H1720" si="809">SUBTOTAL(9,I1713:AC1713)</f>
        <v>0</v>
      </c>
      <c r="I1713" s="5">
        <f>VLOOKUP(CONCATENATE($F1713," ",$G1713),AllocFactorMatrix,(I$4+1),FALSE)*$E1720</f>
        <v>0</v>
      </c>
      <c r="J1713" s="5">
        <f>VLOOKUP(CONCATENATE($F1713," ",$G1713),AllocFactorMatrix,(J$4+1),FALSE)*$E1720</f>
        <v>0</v>
      </c>
      <c r="K1713" s="5">
        <f>VLOOKUP(CONCATENATE($F1713," ",$G1713),AllocFactorMatrix,(K$4+1),FALSE)*$E1720</f>
        <v>0</v>
      </c>
      <c r="L1713" s="5">
        <f>VLOOKUP(CONCATENATE($F1713," ",$G1713),AllocFactorMatrix,(L$4+1),FALSE)*$E1720</f>
        <v>0</v>
      </c>
      <c r="M1713" s="5">
        <f t="shared" ref="M1713:M1720" si="810">SUBTOTAL(9,J1713:L1713)</f>
        <v>0</v>
      </c>
      <c r="N1713" s="5">
        <f>VLOOKUP(CONCATENATE($F1713," ",$G1713),AllocFactorMatrix,(N$4+1),FALSE)*$E1720</f>
        <v>0</v>
      </c>
      <c r="O1713" s="5">
        <f>VLOOKUP(CONCATENATE($F1713," ",$G1713),AllocFactorMatrix,(O$4+1),FALSE)*$E1720</f>
        <v>0</v>
      </c>
      <c r="P1713" s="5">
        <f>VLOOKUP(CONCATENATE($F1713," ",$G1713),AllocFactorMatrix,(P$4+1),FALSE)*$E1720</f>
        <v>0</v>
      </c>
      <c r="Q1713" s="5">
        <f>VLOOKUP(CONCATENATE($F1713," ",$G1713),AllocFactorMatrix,(Q$4+1),FALSE)*$E1720</f>
        <v>0</v>
      </c>
      <c r="R1713" s="5">
        <f>SUBTOTAL(9,N1713:Q1713)</f>
        <v>0</v>
      </c>
      <c r="S1713" s="5">
        <f>VLOOKUP(CONCATENATE($F1713," ",$G1713),AllocFactorMatrix,(S$4+1),FALSE)*$E1720</f>
        <v>0</v>
      </c>
      <c r="T1713" s="5">
        <f>VLOOKUP(CONCATENATE($F1713," ",$G1713),AllocFactorMatrix,(T$4+1),FALSE)*$E1720</f>
        <v>0</v>
      </c>
      <c r="U1713" s="5">
        <f>VLOOKUP(CONCATENATE($F1713," ",$G1713),AllocFactorMatrix,(U$4+1),FALSE)*$E1720</f>
        <v>0</v>
      </c>
      <c r="V1713" s="5">
        <f>VLOOKUP(CONCATENATE($F1713," ",$G1713),AllocFactorMatrix,(V$4+1),FALSE)*$E1720</f>
        <v>0</v>
      </c>
      <c r="W1713" s="5">
        <f>SUBTOTAL(9,S1713:V1713)</f>
        <v>0</v>
      </c>
      <c r="X1713" s="5">
        <f>VLOOKUP(CONCATENATE($F1713," ",$G1713),AllocFactorMatrix,(X$4+1),FALSE)*$E1720</f>
        <v>0</v>
      </c>
      <c r="Y1713" s="5">
        <f>VLOOKUP(CONCATENATE($F1713," ",$G1713),AllocFactorMatrix,(Y$4+1),FALSE)*$E1720</f>
        <v>0</v>
      </c>
      <c r="Z1713" s="5">
        <f t="shared" ref="Z1713:Z1720" si="811">SUBTOTAL(9,X1713:Y1713)</f>
        <v>0</v>
      </c>
      <c r="AA1713" s="5">
        <f>VLOOKUP(CONCATENATE($F1713," ",$G1713),AllocFactorMatrix,(AA$4+1),FALSE)*$E1720</f>
        <v>0</v>
      </c>
      <c r="AB1713" s="5">
        <f>VLOOKUP(CONCATENATE($F1713," ",$G1713),AllocFactorMatrix,(AB$4+1),FALSE)*$E1720</f>
        <v>0</v>
      </c>
      <c r="AC1713" s="5">
        <f>VLOOKUP(CONCATENATE($F1713," ",$G1713),AllocFactorMatrix,(AC$4+1),FALSE)*$E1720</f>
        <v>0</v>
      </c>
    </row>
    <row r="1714" spans="3:29" hidden="1" outlineLevel="1">
      <c r="E1714" s="48"/>
      <c r="F1714" s="175" t="str">
        <f>F1720</f>
        <v>CUST_TOTAL</v>
      </c>
      <c r="G1714" s="52" t="str">
        <f>$G$9</f>
        <v>BULKTRAN</v>
      </c>
      <c r="H1714" s="4">
        <f t="shared" si="809"/>
        <v>0</v>
      </c>
      <c r="I1714" s="5">
        <f>VLOOKUP(CONCATENATE($F1714," ",$G1714),AllocFactorMatrix,(I$4+1),FALSE)*$E1720</f>
        <v>0</v>
      </c>
      <c r="J1714" s="5">
        <f>VLOOKUP(CONCATENATE($F1714," ",$G1714),AllocFactorMatrix,(J$4+1),FALSE)*$E1720</f>
        <v>0</v>
      </c>
      <c r="K1714" s="5">
        <f>VLOOKUP(CONCATENATE($F1714," ",$G1714),AllocFactorMatrix,(K$4+1),FALSE)*$E1720</f>
        <v>0</v>
      </c>
      <c r="L1714" s="5">
        <f>VLOOKUP(CONCATENATE($F1714," ",$G1714),AllocFactorMatrix,(L$4+1),FALSE)*$E1720</f>
        <v>0</v>
      </c>
      <c r="M1714" s="5">
        <f t="shared" si="810"/>
        <v>0</v>
      </c>
      <c r="N1714" s="5">
        <f>VLOOKUP(CONCATENATE($F1714," ",$G1714),AllocFactorMatrix,(N$4+1),FALSE)*$E1720</f>
        <v>0</v>
      </c>
      <c r="O1714" s="5">
        <f>VLOOKUP(CONCATENATE($F1714," ",$G1714),AllocFactorMatrix,(O$4+1),FALSE)*$E1720</f>
        <v>0</v>
      </c>
      <c r="P1714" s="5">
        <f>VLOOKUP(CONCATENATE($F1714," ",$G1714),AllocFactorMatrix,(P$4+1),FALSE)*$E1720</f>
        <v>0</v>
      </c>
      <c r="Q1714" s="5">
        <f>VLOOKUP(CONCATENATE($F1714," ",$G1714),AllocFactorMatrix,(Q$4+1),FALSE)*$E1720</f>
        <v>0</v>
      </c>
      <c r="R1714" s="5">
        <f t="shared" ref="R1714:R1720" si="812">SUBTOTAL(9,N1714:Q1714)</f>
        <v>0</v>
      </c>
      <c r="S1714" s="5">
        <f>VLOOKUP(CONCATENATE($F1714," ",$G1714),AllocFactorMatrix,(S$4+1),FALSE)*$E1720</f>
        <v>0</v>
      </c>
      <c r="T1714" s="5">
        <f>VLOOKUP(CONCATENATE($F1714," ",$G1714),AllocFactorMatrix,(T$4+1),FALSE)*$E1720</f>
        <v>0</v>
      </c>
      <c r="U1714" s="5">
        <f>VLOOKUP(CONCATENATE($F1714," ",$G1714),AllocFactorMatrix,(U$4+1),FALSE)*$E1720</f>
        <v>0</v>
      </c>
      <c r="V1714" s="5">
        <f>VLOOKUP(CONCATENATE($F1714," ",$G1714),AllocFactorMatrix,(V$4+1),FALSE)*$E1720</f>
        <v>0</v>
      </c>
      <c r="W1714" s="5">
        <f t="shared" ref="W1714:W1720" si="813">SUBTOTAL(9,S1714:V1714)</f>
        <v>0</v>
      </c>
      <c r="X1714" s="5">
        <f>VLOOKUP(CONCATENATE($F1714," ",$G1714),AllocFactorMatrix,(X$4+1),FALSE)*$E1720</f>
        <v>0</v>
      </c>
      <c r="Y1714" s="5">
        <f>VLOOKUP(CONCATENATE($F1714," ",$G1714),AllocFactorMatrix,(Y$4+1),FALSE)*$E1720</f>
        <v>0</v>
      </c>
      <c r="Z1714" s="5">
        <f t="shared" si="811"/>
        <v>0</v>
      </c>
      <c r="AA1714" s="5">
        <f>VLOOKUP(CONCATENATE($F1714," ",$G1714),AllocFactorMatrix,(AA$4+1),FALSE)*$E1720</f>
        <v>0</v>
      </c>
      <c r="AB1714" s="5">
        <f>VLOOKUP(CONCATENATE($F1714," ",$G1714),AllocFactorMatrix,(AB$4+1),FALSE)*$E1720</f>
        <v>0</v>
      </c>
      <c r="AC1714" s="5">
        <f>VLOOKUP(CONCATENATE($F1714," ",$G1714),AllocFactorMatrix,(AC$4+1),FALSE)*$E1720</f>
        <v>0</v>
      </c>
    </row>
    <row r="1715" spans="3:29" hidden="1" outlineLevel="1">
      <c r="E1715" s="48"/>
      <c r="F1715" s="175" t="str">
        <f>F1720</f>
        <v>CUST_TOTAL</v>
      </c>
      <c r="G1715" s="52" t="str">
        <f>$G$10</f>
        <v>SUBTRAN</v>
      </c>
      <c r="H1715" s="4">
        <f t="shared" si="809"/>
        <v>0</v>
      </c>
      <c r="I1715" s="5">
        <f>VLOOKUP(CONCATENATE($F1715," ",$G1715),AllocFactorMatrix,(I$4+1),FALSE)*$E1720</f>
        <v>0</v>
      </c>
      <c r="J1715" s="5">
        <f>VLOOKUP(CONCATENATE($F1715," ",$G1715),AllocFactorMatrix,(J$4+1),FALSE)*$E1720</f>
        <v>0</v>
      </c>
      <c r="K1715" s="5">
        <f>VLOOKUP(CONCATENATE($F1715," ",$G1715),AllocFactorMatrix,(K$4+1),FALSE)*$E1720</f>
        <v>0</v>
      </c>
      <c r="L1715" s="5">
        <f>VLOOKUP(CONCATENATE($F1715," ",$G1715),AllocFactorMatrix,(L$4+1),FALSE)*$E1720</f>
        <v>0</v>
      </c>
      <c r="M1715" s="5">
        <f t="shared" si="810"/>
        <v>0</v>
      </c>
      <c r="N1715" s="5">
        <f>VLOOKUP(CONCATENATE($F1715," ",$G1715),AllocFactorMatrix,(N$4+1),FALSE)*$E1720</f>
        <v>0</v>
      </c>
      <c r="O1715" s="5">
        <f>VLOOKUP(CONCATENATE($F1715," ",$G1715),AllocFactorMatrix,(O$4+1),FALSE)*$E1720</f>
        <v>0</v>
      </c>
      <c r="P1715" s="5">
        <f>VLOOKUP(CONCATENATE($F1715," ",$G1715),AllocFactorMatrix,(P$4+1),FALSE)*$E1720</f>
        <v>0</v>
      </c>
      <c r="Q1715" s="5">
        <f>VLOOKUP(CONCATENATE($F1715," ",$G1715),AllocFactorMatrix,(Q$4+1),FALSE)*$E1720</f>
        <v>0</v>
      </c>
      <c r="R1715" s="5">
        <f t="shared" si="812"/>
        <v>0</v>
      </c>
      <c r="S1715" s="5">
        <f>VLOOKUP(CONCATENATE($F1715," ",$G1715),AllocFactorMatrix,(S$4+1),FALSE)*$E1720</f>
        <v>0</v>
      </c>
      <c r="T1715" s="5">
        <f>VLOOKUP(CONCATENATE($F1715," ",$G1715),AllocFactorMatrix,(T$4+1),FALSE)*$E1720</f>
        <v>0</v>
      </c>
      <c r="U1715" s="5">
        <f>VLOOKUP(CONCATENATE($F1715," ",$G1715),AllocFactorMatrix,(U$4+1),FALSE)*$E1720</f>
        <v>0</v>
      </c>
      <c r="V1715" s="5">
        <f>VLOOKUP(CONCATENATE($F1715," ",$G1715),AllocFactorMatrix,(V$4+1),FALSE)*$E1720</f>
        <v>0</v>
      </c>
      <c r="W1715" s="5">
        <f t="shared" si="813"/>
        <v>0</v>
      </c>
      <c r="X1715" s="5">
        <f>VLOOKUP(CONCATENATE($F1715," ",$G1715),AllocFactorMatrix,(X$4+1),FALSE)*$E1720</f>
        <v>0</v>
      </c>
      <c r="Y1715" s="5">
        <f>VLOOKUP(CONCATENATE($F1715," ",$G1715),AllocFactorMatrix,(Y$4+1),FALSE)*$E1720</f>
        <v>0</v>
      </c>
      <c r="Z1715" s="5">
        <f t="shared" si="811"/>
        <v>0</v>
      </c>
      <c r="AA1715" s="5">
        <f>VLOOKUP(CONCATENATE($F1715," ",$G1715),AllocFactorMatrix,(AA$4+1),FALSE)*$E1720</f>
        <v>0</v>
      </c>
      <c r="AB1715" s="5">
        <f>VLOOKUP(CONCATENATE($F1715," ",$G1715),AllocFactorMatrix,(AB$4+1),FALSE)*$E1720</f>
        <v>0</v>
      </c>
      <c r="AC1715" s="5">
        <f>VLOOKUP(CONCATENATE($F1715," ",$G1715),AllocFactorMatrix,(AC$4+1),FALSE)*$E1720</f>
        <v>0</v>
      </c>
    </row>
    <row r="1716" spans="3:29" hidden="1" outlineLevel="1">
      <c r="E1716" s="48"/>
      <c r="F1716" s="175" t="str">
        <f>F1720</f>
        <v>CUST_TOTAL</v>
      </c>
      <c r="G1716" s="52" t="str">
        <f>$G$11</f>
        <v>DISTPRI</v>
      </c>
      <c r="H1716" s="4">
        <f t="shared" si="809"/>
        <v>0</v>
      </c>
      <c r="I1716" s="5">
        <f>VLOOKUP(CONCATENATE($F1716," ",$G1716),AllocFactorMatrix,(I$4+1),FALSE)*$E1720</f>
        <v>0</v>
      </c>
      <c r="J1716" s="5">
        <f>VLOOKUP(CONCATENATE($F1716," ",$G1716),AllocFactorMatrix,(J$4+1),FALSE)*$E1720</f>
        <v>0</v>
      </c>
      <c r="K1716" s="5">
        <f>VLOOKUP(CONCATENATE($F1716," ",$G1716),AllocFactorMatrix,(K$4+1),FALSE)*$E1720</f>
        <v>0</v>
      </c>
      <c r="L1716" s="5">
        <f>VLOOKUP(CONCATENATE($F1716," ",$G1716),AllocFactorMatrix,(L$4+1),FALSE)*$E1720</f>
        <v>0</v>
      </c>
      <c r="M1716" s="5">
        <f t="shared" si="810"/>
        <v>0</v>
      </c>
      <c r="N1716" s="5">
        <f>VLOOKUP(CONCATENATE($F1716," ",$G1716),AllocFactorMatrix,(N$4+1),FALSE)*$E1720</f>
        <v>0</v>
      </c>
      <c r="O1716" s="5">
        <f>VLOOKUP(CONCATENATE($F1716," ",$G1716),AllocFactorMatrix,(O$4+1),FALSE)*$E1720</f>
        <v>0</v>
      </c>
      <c r="P1716" s="5">
        <f>VLOOKUP(CONCATENATE($F1716," ",$G1716),AllocFactorMatrix,(P$4+1),FALSE)*$E1720</f>
        <v>0</v>
      </c>
      <c r="Q1716" s="5">
        <f>VLOOKUP(CONCATENATE($F1716," ",$G1716),AllocFactorMatrix,(Q$4+1),FALSE)*$E1720</f>
        <v>0</v>
      </c>
      <c r="R1716" s="5">
        <f t="shared" si="812"/>
        <v>0</v>
      </c>
      <c r="S1716" s="5">
        <f>VLOOKUP(CONCATENATE($F1716," ",$G1716),AllocFactorMatrix,(S$4+1),FALSE)*$E1720</f>
        <v>0</v>
      </c>
      <c r="T1716" s="5">
        <f>VLOOKUP(CONCATENATE($F1716," ",$G1716),AllocFactorMatrix,(T$4+1),FALSE)*$E1720</f>
        <v>0</v>
      </c>
      <c r="U1716" s="5">
        <f>VLOOKUP(CONCATENATE($F1716," ",$G1716),AllocFactorMatrix,(U$4+1),FALSE)*$E1720</f>
        <v>0</v>
      </c>
      <c r="V1716" s="5">
        <f>VLOOKUP(CONCATENATE($F1716," ",$G1716),AllocFactorMatrix,(V$4+1),FALSE)*$E1720</f>
        <v>0</v>
      </c>
      <c r="W1716" s="5">
        <f t="shared" si="813"/>
        <v>0</v>
      </c>
      <c r="X1716" s="5">
        <f>VLOOKUP(CONCATENATE($F1716," ",$G1716),AllocFactorMatrix,(X$4+1),FALSE)*$E1720</f>
        <v>0</v>
      </c>
      <c r="Y1716" s="5">
        <f>VLOOKUP(CONCATENATE($F1716," ",$G1716),AllocFactorMatrix,(Y$4+1),FALSE)*$E1720</f>
        <v>0</v>
      </c>
      <c r="Z1716" s="5">
        <f t="shared" si="811"/>
        <v>0</v>
      </c>
      <c r="AA1716" s="5">
        <f>VLOOKUP(CONCATENATE($F1716," ",$G1716),AllocFactorMatrix,(AA$4+1),FALSE)*$E1720</f>
        <v>0</v>
      </c>
      <c r="AB1716" s="5">
        <f>VLOOKUP(CONCATENATE($F1716," ",$G1716),AllocFactorMatrix,(AB$4+1),FALSE)*$E1720</f>
        <v>0</v>
      </c>
      <c r="AC1716" s="5">
        <f>VLOOKUP(CONCATENATE($F1716," ",$G1716),AllocFactorMatrix,(AC$4+1),FALSE)*$E1720</f>
        <v>0</v>
      </c>
    </row>
    <row r="1717" spans="3:29" hidden="1" outlineLevel="1">
      <c r="E1717" s="48"/>
      <c r="F1717" s="175" t="str">
        <f>F1720</f>
        <v>CUST_TOTAL</v>
      </c>
      <c r="G1717" s="52" t="str">
        <f>$G$12</f>
        <v>DISTSEC</v>
      </c>
      <c r="H1717" s="4">
        <f t="shared" si="809"/>
        <v>0</v>
      </c>
      <c r="I1717" s="5">
        <f>VLOOKUP(CONCATENATE($F1717," ",$G1717),AllocFactorMatrix,(I$4+1),FALSE)*$E1720</f>
        <v>0</v>
      </c>
      <c r="J1717" s="5">
        <f>VLOOKUP(CONCATENATE($F1717," ",$G1717),AllocFactorMatrix,(J$4+1),FALSE)*$E1720</f>
        <v>0</v>
      </c>
      <c r="K1717" s="5">
        <f>VLOOKUP(CONCATENATE($F1717," ",$G1717),AllocFactorMatrix,(K$4+1),FALSE)*$E1720</f>
        <v>0</v>
      </c>
      <c r="L1717" s="5">
        <f>VLOOKUP(CONCATENATE($F1717," ",$G1717),AllocFactorMatrix,(L$4+1),FALSE)*$E1720</f>
        <v>0</v>
      </c>
      <c r="M1717" s="5">
        <f t="shared" si="810"/>
        <v>0</v>
      </c>
      <c r="N1717" s="5">
        <f>VLOOKUP(CONCATENATE($F1717," ",$G1717),AllocFactorMatrix,(N$4+1),FALSE)*$E1720</f>
        <v>0</v>
      </c>
      <c r="O1717" s="5">
        <f>VLOOKUP(CONCATENATE($F1717," ",$G1717),AllocFactorMatrix,(O$4+1),FALSE)*$E1720</f>
        <v>0</v>
      </c>
      <c r="P1717" s="5">
        <f>VLOOKUP(CONCATENATE($F1717," ",$G1717),AllocFactorMatrix,(P$4+1),FALSE)*$E1720</f>
        <v>0</v>
      </c>
      <c r="Q1717" s="5">
        <f>VLOOKUP(CONCATENATE($F1717," ",$G1717),AllocFactorMatrix,(Q$4+1),FALSE)*$E1720</f>
        <v>0</v>
      </c>
      <c r="R1717" s="5">
        <f t="shared" si="812"/>
        <v>0</v>
      </c>
      <c r="S1717" s="5">
        <f>VLOOKUP(CONCATENATE($F1717," ",$G1717),AllocFactorMatrix,(S$4+1),FALSE)*$E1720</f>
        <v>0</v>
      </c>
      <c r="T1717" s="5">
        <f>VLOOKUP(CONCATENATE($F1717," ",$G1717),AllocFactorMatrix,(T$4+1),FALSE)*$E1720</f>
        <v>0</v>
      </c>
      <c r="U1717" s="5">
        <f>VLOOKUP(CONCATENATE($F1717," ",$G1717),AllocFactorMatrix,(U$4+1),FALSE)*$E1720</f>
        <v>0</v>
      </c>
      <c r="V1717" s="5">
        <f>VLOOKUP(CONCATENATE($F1717," ",$G1717),AllocFactorMatrix,(V$4+1),FALSE)*$E1720</f>
        <v>0</v>
      </c>
      <c r="W1717" s="5">
        <f t="shared" si="813"/>
        <v>0</v>
      </c>
      <c r="X1717" s="5">
        <f>VLOOKUP(CONCATENATE($F1717," ",$G1717),AllocFactorMatrix,(X$4+1),FALSE)*$E1720</f>
        <v>0</v>
      </c>
      <c r="Y1717" s="5">
        <f>VLOOKUP(CONCATENATE($F1717," ",$G1717),AllocFactorMatrix,(Y$4+1),FALSE)*$E1720</f>
        <v>0</v>
      </c>
      <c r="Z1717" s="5">
        <f t="shared" si="811"/>
        <v>0</v>
      </c>
      <c r="AA1717" s="5">
        <f>VLOOKUP(CONCATENATE($F1717," ",$G1717),AllocFactorMatrix,(AA$4+1),FALSE)*$E1720</f>
        <v>0</v>
      </c>
      <c r="AB1717" s="5">
        <f>VLOOKUP(CONCATENATE($F1717," ",$G1717),AllocFactorMatrix,(AB$4+1),FALSE)*$E1720</f>
        <v>0</v>
      </c>
      <c r="AC1717" s="5">
        <f>VLOOKUP(CONCATENATE($F1717," ",$G1717),AllocFactorMatrix,(AC$4+1),FALSE)*$E1720</f>
        <v>0</v>
      </c>
    </row>
    <row r="1718" spans="3:29" hidden="1" outlineLevel="1">
      <c r="E1718" s="48"/>
      <c r="F1718" s="175" t="str">
        <f>F1720</f>
        <v>CUST_TOTAL</v>
      </c>
      <c r="G1718" s="52" t="str">
        <f>$G$13</f>
        <v>ENERGY</v>
      </c>
      <c r="H1718" s="4">
        <f t="shared" si="809"/>
        <v>0</v>
      </c>
      <c r="I1718" s="5">
        <f>VLOOKUP(CONCATENATE($F1718," ",$G1718),AllocFactorMatrix,(I$4+1),FALSE)*$E1720</f>
        <v>0</v>
      </c>
      <c r="J1718" s="5">
        <f>VLOOKUP(CONCATENATE($F1718," ",$G1718),AllocFactorMatrix,(J$4+1),FALSE)*$E1720</f>
        <v>0</v>
      </c>
      <c r="K1718" s="5">
        <f>VLOOKUP(CONCATENATE($F1718," ",$G1718),AllocFactorMatrix,(K$4+1),FALSE)*$E1720</f>
        <v>0</v>
      </c>
      <c r="L1718" s="5">
        <f>VLOOKUP(CONCATENATE($F1718," ",$G1718),AllocFactorMatrix,(L$4+1),FALSE)*$E1720</f>
        <v>0</v>
      </c>
      <c r="M1718" s="5">
        <f t="shared" si="810"/>
        <v>0</v>
      </c>
      <c r="N1718" s="5">
        <f>VLOOKUP(CONCATENATE($F1718," ",$G1718),AllocFactorMatrix,(N$4+1),FALSE)*$E1720</f>
        <v>0</v>
      </c>
      <c r="O1718" s="5">
        <f>VLOOKUP(CONCATENATE($F1718," ",$G1718),AllocFactorMatrix,(O$4+1),FALSE)*$E1720</f>
        <v>0</v>
      </c>
      <c r="P1718" s="5">
        <f>VLOOKUP(CONCATENATE($F1718," ",$G1718),AllocFactorMatrix,(P$4+1),FALSE)*$E1720</f>
        <v>0</v>
      </c>
      <c r="Q1718" s="5">
        <f>VLOOKUP(CONCATENATE($F1718," ",$G1718),AllocFactorMatrix,(Q$4+1),FALSE)*$E1720</f>
        <v>0</v>
      </c>
      <c r="R1718" s="5">
        <f t="shared" si="812"/>
        <v>0</v>
      </c>
      <c r="S1718" s="5">
        <f>VLOOKUP(CONCATENATE($F1718," ",$G1718),AllocFactorMatrix,(S$4+1),FALSE)*$E1720</f>
        <v>0</v>
      </c>
      <c r="T1718" s="5">
        <f>VLOOKUP(CONCATENATE($F1718," ",$G1718),AllocFactorMatrix,(T$4+1),FALSE)*$E1720</f>
        <v>0</v>
      </c>
      <c r="U1718" s="5">
        <f>VLOOKUP(CONCATENATE($F1718," ",$G1718),AllocFactorMatrix,(U$4+1),FALSE)*$E1720</f>
        <v>0</v>
      </c>
      <c r="V1718" s="5">
        <f>VLOOKUP(CONCATENATE($F1718," ",$G1718),AllocFactorMatrix,(V$4+1),FALSE)*$E1720</f>
        <v>0</v>
      </c>
      <c r="W1718" s="5">
        <f t="shared" si="813"/>
        <v>0</v>
      </c>
      <c r="X1718" s="5">
        <f>VLOOKUP(CONCATENATE($F1718," ",$G1718),AllocFactorMatrix,(X$4+1),FALSE)*$E1720</f>
        <v>0</v>
      </c>
      <c r="Y1718" s="5">
        <f>VLOOKUP(CONCATENATE($F1718," ",$G1718),AllocFactorMatrix,(Y$4+1),FALSE)*$E1720</f>
        <v>0</v>
      </c>
      <c r="Z1718" s="5">
        <f t="shared" si="811"/>
        <v>0</v>
      </c>
      <c r="AA1718" s="5">
        <f>VLOOKUP(CONCATENATE($F1718," ",$G1718),AllocFactorMatrix,(AA$4+1),FALSE)*$E1720</f>
        <v>0</v>
      </c>
      <c r="AB1718" s="5">
        <f>VLOOKUP(CONCATENATE($F1718," ",$G1718),AllocFactorMatrix,(AB$4+1),FALSE)*$E1720</f>
        <v>0</v>
      </c>
      <c r="AC1718" s="5">
        <f>VLOOKUP(CONCATENATE($F1718," ",$G1718),AllocFactorMatrix,(AC$4+1),FALSE)*$E1720</f>
        <v>0</v>
      </c>
    </row>
    <row r="1719" spans="3:29" hidden="1" outlineLevel="1">
      <c r="E1719" s="48"/>
      <c r="F1719" s="175" t="str">
        <f>F1720</f>
        <v>CUST_TOTAL</v>
      </c>
      <c r="G1719" s="52" t="str">
        <f>$G$14</f>
        <v>CUSTOMER</v>
      </c>
      <c r="H1719" s="4">
        <f t="shared" si="809"/>
        <v>734968.00000000012</v>
      </c>
      <c r="I1719" s="5">
        <f>VLOOKUP(CONCATENATE($F1719," ",$G1719),AllocFactorMatrix,(I$4+1),FALSE)*$E1720</f>
        <v>468236.79248572257</v>
      </c>
      <c r="J1719" s="5">
        <f>VLOOKUP(CONCATENATE($F1719," ",$G1719),AllocFactorMatrix,(J$4+1),FALSE)*$E1720</f>
        <v>106166.67318894769</v>
      </c>
      <c r="K1719" s="5">
        <f>VLOOKUP(CONCATENATE($F1719," ",$G1719),AllocFactorMatrix,(K$4+1),FALSE)*$E1720</f>
        <v>262.55483526794859</v>
      </c>
      <c r="L1719" s="5">
        <f>VLOOKUP(CONCATENATE($F1719," ",$G1719),AllocFactorMatrix,(L$4+1),FALSE)*$E1720</f>
        <v>21.004386821435887</v>
      </c>
      <c r="M1719" s="5">
        <f t="shared" si="810"/>
        <v>106450.23241103708</v>
      </c>
      <c r="N1719" s="5">
        <f>VLOOKUP(CONCATENATE($F1719," ",$G1719),AllocFactorMatrix,(N$4+1),FALSE)*$E1720</f>
        <v>1900.8970073399475</v>
      </c>
      <c r="O1719" s="5">
        <f>VLOOKUP(CONCATENATE($F1719," ",$G1719),AllocFactorMatrix,(O$4+1),FALSE)*$E1720</f>
        <v>196.04094366673493</v>
      </c>
      <c r="P1719" s="5">
        <f>VLOOKUP(CONCATENATE($F1719," ",$G1719),AllocFactorMatrix,(P$4+1),FALSE)*$E1720</f>
        <v>42.008773642871773</v>
      </c>
      <c r="Q1719" s="5">
        <f>VLOOKUP(CONCATENATE($F1719," ",$G1719),AllocFactorMatrix,(Q$4+1),FALSE)*$E1720</f>
        <v>3.5007311369059813</v>
      </c>
      <c r="R1719" s="5">
        <f t="shared" si="812"/>
        <v>2142.4474557864601</v>
      </c>
      <c r="S1719" s="5">
        <f>VLOOKUP(CONCATENATE($F1719," ",$G1719),AllocFactorMatrix,(S$4+1),FALSE)*$E1720</f>
        <v>17.503655684529907</v>
      </c>
      <c r="T1719" s="5">
        <f>VLOOKUP(CONCATENATE($F1719," ",$G1719),AllocFactorMatrix,(T$4+1),FALSE)*$E1720</f>
        <v>154.03217002386316</v>
      </c>
      <c r="U1719" s="5">
        <f>VLOOKUP(CONCATENATE($F1719," ",$G1719),AllocFactorMatrix,(U$4+1),FALSE)*$E1720</f>
        <v>66.513891601213643</v>
      </c>
      <c r="V1719" s="5">
        <f>VLOOKUP(CONCATENATE($F1719," ",$G1719),AllocFactorMatrix,(V$4+1),FALSE)*$E1720</f>
        <v>14.002924547623925</v>
      </c>
      <c r="W1719" s="5">
        <f t="shared" si="813"/>
        <v>252.05264185723064</v>
      </c>
      <c r="X1719" s="5">
        <f>VLOOKUP(CONCATENATE($F1719," ",$G1719),AllocFactorMatrix,(X$4+1),FALSE)*$E1720</f>
        <v>535.61186394661513</v>
      </c>
      <c r="Y1719" s="5">
        <f>VLOOKUP(CONCATENATE($F1719," ",$G1719),AllocFactorMatrix,(Y$4+1),FALSE)*$E1720</f>
        <v>3.5007311369059813</v>
      </c>
      <c r="Z1719" s="5">
        <f t="shared" si="811"/>
        <v>539.11259508352111</v>
      </c>
      <c r="AA1719" s="5">
        <f>VLOOKUP(CONCATENATE($F1719," ",$G1719),AllocFactorMatrix,(AA$4+1),FALSE)*$E1720</f>
        <v>31.50658023215383</v>
      </c>
      <c r="AB1719" s="5">
        <f>VLOOKUP(CONCATENATE($F1719," ",$G1719),AllocFactorMatrix,(AB$4+1),FALSE)*$E1720</f>
        <v>157123.31561775116</v>
      </c>
      <c r="AC1719" s="5">
        <f>VLOOKUP(CONCATENATE($F1719," ",$G1719),AllocFactorMatrix,(AC$4+1),FALSE)*$E1720</f>
        <v>192.54021252982895</v>
      </c>
    </row>
    <row r="1720" spans="3:29" collapsed="1">
      <c r="C1720" s="52" t="s">
        <v>604</v>
      </c>
      <c r="E1720" s="58">
        <v>734968</v>
      </c>
      <c r="F1720" s="93" t="s">
        <v>41</v>
      </c>
      <c r="G1720" s="52" t="str">
        <f>$G$15</f>
        <v>TOTAL</v>
      </c>
      <c r="H1720" s="4">
        <f t="shared" si="809"/>
        <v>734968.00000000012</v>
      </c>
      <c r="I1720" s="5">
        <f>VLOOKUP(CONCATENATE($F1720," ",$G1720),AllocFactorMatrix,(I$4+1),FALSE)*$E1720</f>
        <v>468236.79248572257</v>
      </c>
      <c r="J1720" s="5">
        <f>VLOOKUP(CONCATENATE($F1720," ",$G1720),AllocFactorMatrix,(J$4+1),FALSE)*$E1720</f>
        <v>106166.67318894769</v>
      </c>
      <c r="K1720" s="5">
        <f>VLOOKUP(CONCATENATE($F1720," ",$G1720),AllocFactorMatrix,(K$4+1),FALSE)*$E1720</f>
        <v>262.55483526794859</v>
      </c>
      <c r="L1720" s="5">
        <f>VLOOKUP(CONCATENATE($F1720," ",$G1720),AllocFactorMatrix,(L$4+1),FALSE)*$E1720</f>
        <v>21.004386821435887</v>
      </c>
      <c r="M1720" s="5">
        <f t="shared" si="810"/>
        <v>106450.23241103708</v>
      </c>
      <c r="N1720" s="5">
        <f>VLOOKUP(CONCATENATE($F1720," ",$G1720),AllocFactorMatrix,(N$4+1),FALSE)*$E1720</f>
        <v>1900.8970073399475</v>
      </c>
      <c r="O1720" s="5">
        <f>VLOOKUP(CONCATENATE($F1720," ",$G1720),AllocFactorMatrix,(O$4+1),FALSE)*$E1720</f>
        <v>196.04094366673493</v>
      </c>
      <c r="P1720" s="5">
        <f>VLOOKUP(CONCATENATE($F1720," ",$G1720),AllocFactorMatrix,(P$4+1),FALSE)*$E1720</f>
        <v>42.008773642871773</v>
      </c>
      <c r="Q1720" s="5">
        <f>VLOOKUP(CONCATENATE($F1720," ",$G1720),AllocFactorMatrix,(Q$4+1),FALSE)*$E1720</f>
        <v>3.5007311369059813</v>
      </c>
      <c r="R1720" s="5">
        <f t="shared" si="812"/>
        <v>2142.4474557864601</v>
      </c>
      <c r="S1720" s="5">
        <f>VLOOKUP(CONCATENATE($F1720," ",$G1720),AllocFactorMatrix,(S$4+1),FALSE)*$E1720</f>
        <v>17.503655684529907</v>
      </c>
      <c r="T1720" s="5">
        <f>VLOOKUP(CONCATENATE($F1720," ",$G1720),AllocFactorMatrix,(T$4+1),FALSE)*$E1720</f>
        <v>154.03217002386316</v>
      </c>
      <c r="U1720" s="5">
        <f>VLOOKUP(CONCATENATE($F1720," ",$G1720),AllocFactorMatrix,(U$4+1),FALSE)*$E1720</f>
        <v>66.513891601213643</v>
      </c>
      <c r="V1720" s="5">
        <f>VLOOKUP(CONCATENATE($F1720," ",$G1720),AllocFactorMatrix,(V$4+1),FALSE)*$E1720</f>
        <v>14.002924547623925</v>
      </c>
      <c r="W1720" s="5">
        <f t="shared" si="813"/>
        <v>252.05264185723064</v>
      </c>
      <c r="X1720" s="5">
        <f>VLOOKUP(CONCATENATE($F1720," ",$G1720),AllocFactorMatrix,(X$4+1),FALSE)*$E1720</f>
        <v>535.61186394661513</v>
      </c>
      <c r="Y1720" s="5">
        <f>VLOOKUP(CONCATENATE($F1720," ",$G1720),AllocFactorMatrix,(Y$4+1),FALSE)*$E1720</f>
        <v>3.5007311369059813</v>
      </c>
      <c r="Z1720" s="5">
        <f t="shared" si="811"/>
        <v>539.11259508352111</v>
      </c>
      <c r="AA1720" s="5">
        <f>VLOOKUP(CONCATENATE($F1720," ",$G1720),AllocFactorMatrix,(AA$4+1),FALSE)*$E1720</f>
        <v>31.50658023215383</v>
      </c>
      <c r="AB1720" s="5">
        <f>VLOOKUP(CONCATENATE($F1720," ",$G1720),AllocFactorMatrix,(AB$4+1),FALSE)*$E1720</f>
        <v>157123.31561775116</v>
      </c>
      <c r="AC1720" s="5">
        <f>VLOOKUP(CONCATENATE($F1720," ",$G1720),AllocFactorMatrix,(AC$4+1),FALSE)*$E1720</f>
        <v>192.54021252982895</v>
      </c>
    </row>
    <row r="1722" spans="3:29" hidden="1" outlineLevel="1">
      <c r="E1722" s="48"/>
      <c r="F1722" s="175" t="str">
        <f>F1729</f>
        <v>CUST_TOTAL</v>
      </c>
      <c r="G1722" s="52" t="str">
        <f>$G$8</f>
        <v>PRODUCTION</v>
      </c>
      <c r="H1722" s="4">
        <f t="shared" ref="H1722:H1729" si="814">SUBTOTAL(9,I1722:AC1722)</f>
        <v>0</v>
      </c>
      <c r="I1722" s="5">
        <f>VLOOKUP(CONCATENATE($F1722," ",$G1722),AllocFactorMatrix,(I$4+1),FALSE)*$E1729</f>
        <v>0</v>
      </c>
      <c r="J1722" s="5">
        <f>VLOOKUP(CONCATENATE($F1722," ",$G1722),AllocFactorMatrix,(J$4+1),FALSE)*$E1729</f>
        <v>0</v>
      </c>
      <c r="K1722" s="5">
        <f>VLOOKUP(CONCATENATE($F1722," ",$G1722),AllocFactorMatrix,(K$4+1),FALSE)*$E1729</f>
        <v>0</v>
      </c>
      <c r="L1722" s="5">
        <f>VLOOKUP(CONCATENATE($F1722," ",$G1722),AllocFactorMatrix,(L$4+1),FALSE)*$E1729</f>
        <v>0</v>
      </c>
      <c r="M1722" s="5">
        <f t="shared" ref="M1722:M1729" si="815">SUBTOTAL(9,J1722:L1722)</f>
        <v>0</v>
      </c>
      <c r="N1722" s="5">
        <f>VLOOKUP(CONCATENATE($F1722," ",$G1722),AllocFactorMatrix,(N$4+1),FALSE)*$E1729</f>
        <v>0</v>
      </c>
      <c r="O1722" s="5">
        <f>VLOOKUP(CONCATENATE($F1722," ",$G1722),AllocFactorMatrix,(O$4+1),FALSE)*$E1729</f>
        <v>0</v>
      </c>
      <c r="P1722" s="5">
        <f>VLOOKUP(CONCATENATE($F1722," ",$G1722),AllocFactorMatrix,(P$4+1),FALSE)*$E1729</f>
        <v>0</v>
      </c>
      <c r="Q1722" s="5">
        <f>VLOOKUP(CONCATENATE($F1722," ",$G1722),AllocFactorMatrix,(Q$4+1),FALSE)*$E1729</f>
        <v>0</v>
      </c>
      <c r="R1722" s="5">
        <f>SUBTOTAL(9,N1722:Q1722)</f>
        <v>0</v>
      </c>
      <c r="S1722" s="5">
        <f>VLOOKUP(CONCATENATE($F1722," ",$G1722),AllocFactorMatrix,(S$4+1),FALSE)*$E1729</f>
        <v>0</v>
      </c>
      <c r="T1722" s="5">
        <f>VLOOKUP(CONCATENATE($F1722," ",$G1722),AllocFactorMatrix,(T$4+1),FALSE)*$E1729</f>
        <v>0</v>
      </c>
      <c r="U1722" s="5">
        <f>VLOOKUP(CONCATENATE($F1722," ",$G1722),AllocFactorMatrix,(U$4+1),FALSE)*$E1729</f>
        <v>0</v>
      </c>
      <c r="V1722" s="5">
        <f>VLOOKUP(CONCATENATE($F1722," ",$G1722),AllocFactorMatrix,(V$4+1),FALSE)*$E1729</f>
        <v>0</v>
      </c>
      <c r="W1722" s="5">
        <f>SUBTOTAL(9,S1722:V1722)</f>
        <v>0</v>
      </c>
      <c r="X1722" s="5">
        <f>VLOOKUP(CONCATENATE($F1722," ",$G1722),AllocFactorMatrix,(X$4+1),FALSE)*$E1729</f>
        <v>0</v>
      </c>
      <c r="Y1722" s="5">
        <f>VLOOKUP(CONCATENATE($F1722," ",$G1722),AllocFactorMatrix,(Y$4+1),FALSE)*$E1729</f>
        <v>0</v>
      </c>
      <c r="Z1722" s="5">
        <f t="shared" ref="Z1722:Z1729" si="816">SUBTOTAL(9,X1722:Y1722)</f>
        <v>0</v>
      </c>
      <c r="AA1722" s="5">
        <f>VLOOKUP(CONCATENATE($F1722," ",$G1722),AllocFactorMatrix,(AA$4+1),FALSE)*$E1729</f>
        <v>0</v>
      </c>
      <c r="AB1722" s="5">
        <f>VLOOKUP(CONCATENATE($F1722," ",$G1722),AllocFactorMatrix,(AB$4+1),FALSE)*$E1729</f>
        <v>0</v>
      </c>
      <c r="AC1722" s="5">
        <f>VLOOKUP(CONCATENATE($F1722," ",$G1722),AllocFactorMatrix,(AC$4+1),FALSE)*$E1729</f>
        <v>0</v>
      </c>
    </row>
    <row r="1723" spans="3:29" hidden="1" outlineLevel="1">
      <c r="E1723" s="48"/>
      <c r="F1723" s="175" t="str">
        <f>F1729</f>
        <v>CUST_TOTAL</v>
      </c>
      <c r="G1723" s="52" t="str">
        <f>$G$9</f>
        <v>BULKTRAN</v>
      </c>
      <c r="H1723" s="4">
        <f t="shared" si="814"/>
        <v>0</v>
      </c>
      <c r="I1723" s="5">
        <f>VLOOKUP(CONCATENATE($F1723," ",$G1723),AllocFactorMatrix,(I$4+1),FALSE)*$E1729</f>
        <v>0</v>
      </c>
      <c r="J1723" s="5">
        <f>VLOOKUP(CONCATENATE($F1723," ",$G1723),AllocFactorMatrix,(J$4+1),FALSE)*$E1729</f>
        <v>0</v>
      </c>
      <c r="K1723" s="5">
        <f>VLOOKUP(CONCATENATE($F1723," ",$G1723),AllocFactorMatrix,(K$4+1),FALSE)*$E1729</f>
        <v>0</v>
      </c>
      <c r="L1723" s="5">
        <f>VLOOKUP(CONCATENATE($F1723," ",$G1723),AllocFactorMatrix,(L$4+1),FALSE)*$E1729</f>
        <v>0</v>
      </c>
      <c r="M1723" s="5">
        <f t="shared" si="815"/>
        <v>0</v>
      </c>
      <c r="N1723" s="5">
        <f>VLOOKUP(CONCATENATE($F1723," ",$G1723),AllocFactorMatrix,(N$4+1),FALSE)*$E1729</f>
        <v>0</v>
      </c>
      <c r="O1723" s="5">
        <f>VLOOKUP(CONCATENATE($F1723," ",$G1723),AllocFactorMatrix,(O$4+1),FALSE)*$E1729</f>
        <v>0</v>
      </c>
      <c r="P1723" s="5">
        <f>VLOOKUP(CONCATENATE($F1723," ",$G1723),AllocFactorMatrix,(P$4+1),FALSE)*$E1729</f>
        <v>0</v>
      </c>
      <c r="Q1723" s="5">
        <f>VLOOKUP(CONCATENATE($F1723," ",$G1723),AllocFactorMatrix,(Q$4+1),FALSE)*$E1729</f>
        <v>0</v>
      </c>
      <c r="R1723" s="5">
        <f t="shared" ref="R1723:R1729" si="817">SUBTOTAL(9,N1723:Q1723)</f>
        <v>0</v>
      </c>
      <c r="S1723" s="5">
        <f>VLOOKUP(CONCATENATE($F1723," ",$G1723),AllocFactorMatrix,(S$4+1),FALSE)*$E1729</f>
        <v>0</v>
      </c>
      <c r="T1723" s="5">
        <f>VLOOKUP(CONCATENATE($F1723," ",$G1723),AllocFactorMatrix,(T$4+1),FALSE)*$E1729</f>
        <v>0</v>
      </c>
      <c r="U1723" s="5">
        <f>VLOOKUP(CONCATENATE($F1723," ",$G1723),AllocFactorMatrix,(U$4+1),FALSE)*$E1729</f>
        <v>0</v>
      </c>
      <c r="V1723" s="5">
        <f>VLOOKUP(CONCATENATE($F1723," ",$G1723),AllocFactorMatrix,(V$4+1),FALSE)*$E1729</f>
        <v>0</v>
      </c>
      <c r="W1723" s="5">
        <f t="shared" ref="W1723:W1729" si="818">SUBTOTAL(9,S1723:V1723)</f>
        <v>0</v>
      </c>
      <c r="X1723" s="5">
        <f>VLOOKUP(CONCATENATE($F1723," ",$G1723),AllocFactorMatrix,(X$4+1),FALSE)*$E1729</f>
        <v>0</v>
      </c>
      <c r="Y1723" s="5">
        <f>VLOOKUP(CONCATENATE($F1723," ",$G1723),AllocFactorMatrix,(Y$4+1),FALSE)*$E1729</f>
        <v>0</v>
      </c>
      <c r="Z1723" s="5">
        <f t="shared" si="816"/>
        <v>0</v>
      </c>
      <c r="AA1723" s="5">
        <f>VLOOKUP(CONCATENATE($F1723," ",$G1723),AllocFactorMatrix,(AA$4+1),FALSE)*$E1729</f>
        <v>0</v>
      </c>
      <c r="AB1723" s="5">
        <f>VLOOKUP(CONCATENATE($F1723," ",$G1723),AllocFactorMatrix,(AB$4+1),FALSE)*$E1729</f>
        <v>0</v>
      </c>
      <c r="AC1723" s="5">
        <f>VLOOKUP(CONCATENATE($F1723," ",$G1723),AllocFactorMatrix,(AC$4+1),FALSE)*$E1729</f>
        <v>0</v>
      </c>
    </row>
    <row r="1724" spans="3:29" hidden="1" outlineLevel="1">
      <c r="E1724" s="48"/>
      <c r="F1724" s="175" t="str">
        <f>F1729</f>
        <v>CUST_TOTAL</v>
      </c>
      <c r="G1724" s="52" t="str">
        <f>$G$10</f>
        <v>SUBTRAN</v>
      </c>
      <c r="H1724" s="4">
        <f t="shared" si="814"/>
        <v>0</v>
      </c>
      <c r="I1724" s="5">
        <f>VLOOKUP(CONCATENATE($F1724," ",$G1724),AllocFactorMatrix,(I$4+1),FALSE)*$E1729</f>
        <v>0</v>
      </c>
      <c r="J1724" s="5">
        <f>VLOOKUP(CONCATENATE($F1724," ",$G1724),AllocFactorMatrix,(J$4+1),FALSE)*$E1729</f>
        <v>0</v>
      </c>
      <c r="K1724" s="5">
        <f>VLOOKUP(CONCATENATE($F1724," ",$G1724),AllocFactorMatrix,(K$4+1),FALSE)*$E1729</f>
        <v>0</v>
      </c>
      <c r="L1724" s="5">
        <f>VLOOKUP(CONCATENATE($F1724," ",$G1724),AllocFactorMatrix,(L$4+1),FALSE)*$E1729</f>
        <v>0</v>
      </c>
      <c r="M1724" s="5">
        <f t="shared" si="815"/>
        <v>0</v>
      </c>
      <c r="N1724" s="5">
        <f>VLOOKUP(CONCATENATE($F1724," ",$G1724),AllocFactorMatrix,(N$4+1),FALSE)*$E1729</f>
        <v>0</v>
      </c>
      <c r="O1724" s="5">
        <f>VLOOKUP(CONCATENATE($F1724," ",$G1724),AllocFactorMatrix,(O$4+1),FALSE)*$E1729</f>
        <v>0</v>
      </c>
      <c r="P1724" s="5">
        <f>VLOOKUP(CONCATENATE($F1724," ",$G1724),AllocFactorMatrix,(P$4+1),FALSE)*$E1729</f>
        <v>0</v>
      </c>
      <c r="Q1724" s="5">
        <f>VLOOKUP(CONCATENATE($F1724," ",$G1724),AllocFactorMatrix,(Q$4+1),FALSE)*$E1729</f>
        <v>0</v>
      </c>
      <c r="R1724" s="5">
        <f t="shared" si="817"/>
        <v>0</v>
      </c>
      <c r="S1724" s="5">
        <f>VLOOKUP(CONCATENATE($F1724," ",$G1724),AllocFactorMatrix,(S$4+1),FALSE)*$E1729</f>
        <v>0</v>
      </c>
      <c r="T1724" s="5">
        <f>VLOOKUP(CONCATENATE($F1724," ",$G1724),AllocFactorMatrix,(T$4+1),FALSE)*$E1729</f>
        <v>0</v>
      </c>
      <c r="U1724" s="5">
        <f>VLOOKUP(CONCATENATE($F1724," ",$G1724),AllocFactorMatrix,(U$4+1),FALSE)*$E1729</f>
        <v>0</v>
      </c>
      <c r="V1724" s="5">
        <f>VLOOKUP(CONCATENATE($F1724," ",$G1724),AllocFactorMatrix,(V$4+1),FALSE)*$E1729</f>
        <v>0</v>
      </c>
      <c r="W1724" s="5">
        <f t="shared" si="818"/>
        <v>0</v>
      </c>
      <c r="X1724" s="5">
        <f>VLOOKUP(CONCATENATE($F1724," ",$G1724),AllocFactorMatrix,(X$4+1),FALSE)*$E1729</f>
        <v>0</v>
      </c>
      <c r="Y1724" s="5">
        <f>VLOOKUP(CONCATENATE($F1724," ",$G1724),AllocFactorMatrix,(Y$4+1),FALSE)*$E1729</f>
        <v>0</v>
      </c>
      <c r="Z1724" s="5">
        <f t="shared" si="816"/>
        <v>0</v>
      </c>
      <c r="AA1724" s="5">
        <f>VLOOKUP(CONCATENATE($F1724," ",$G1724),AllocFactorMatrix,(AA$4+1),FALSE)*$E1729</f>
        <v>0</v>
      </c>
      <c r="AB1724" s="5">
        <f>VLOOKUP(CONCATENATE($F1724," ",$G1724),AllocFactorMatrix,(AB$4+1),FALSE)*$E1729</f>
        <v>0</v>
      </c>
      <c r="AC1724" s="5">
        <f>VLOOKUP(CONCATENATE($F1724," ",$G1724),AllocFactorMatrix,(AC$4+1),FALSE)*$E1729</f>
        <v>0</v>
      </c>
    </row>
    <row r="1725" spans="3:29" hidden="1" outlineLevel="1">
      <c r="E1725" s="48"/>
      <c r="F1725" s="175" t="str">
        <f>F1729</f>
        <v>CUST_TOTAL</v>
      </c>
      <c r="G1725" s="52" t="str">
        <f>$G$11</f>
        <v>DISTPRI</v>
      </c>
      <c r="H1725" s="4">
        <f t="shared" si="814"/>
        <v>0</v>
      </c>
      <c r="I1725" s="5">
        <f>VLOOKUP(CONCATENATE($F1725," ",$G1725),AllocFactorMatrix,(I$4+1),FALSE)*$E1729</f>
        <v>0</v>
      </c>
      <c r="J1725" s="5">
        <f>VLOOKUP(CONCATENATE($F1725," ",$G1725),AllocFactorMatrix,(J$4+1),FALSE)*$E1729</f>
        <v>0</v>
      </c>
      <c r="K1725" s="5">
        <f>VLOOKUP(CONCATENATE($F1725," ",$G1725),AllocFactorMatrix,(K$4+1),FALSE)*$E1729</f>
        <v>0</v>
      </c>
      <c r="L1725" s="5">
        <f>VLOOKUP(CONCATENATE($F1725," ",$G1725),AllocFactorMatrix,(L$4+1),FALSE)*$E1729</f>
        <v>0</v>
      </c>
      <c r="M1725" s="5">
        <f t="shared" si="815"/>
        <v>0</v>
      </c>
      <c r="N1725" s="5">
        <f>VLOOKUP(CONCATENATE($F1725," ",$G1725),AllocFactorMatrix,(N$4+1),FALSE)*$E1729</f>
        <v>0</v>
      </c>
      <c r="O1725" s="5">
        <f>VLOOKUP(CONCATENATE($F1725," ",$G1725),AllocFactorMatrix,(O$4+1),FALSE)*$E1729</f>
        <v>0</v>
      </c>
      <c r="P1725" s="5">
        <f>VLOOKUP(CONCATENATE($F1725," ",$G1725),AllocFactorMatrix,(P$4+1),FALSE)*$E1729</f>
        <v>0</v>
      </c>
      <c r="Q1725" s="5">
        <f>VLOOKUP(CONCATENATE($F1725," ",$G1725),AllocFactorMatrix,(Q$4+1),FALSE)*$E1729</f>
        <v>0</v>
      </c>
      <c r="R1725" s="5">
        <f t="shared" si="817"/>
        <v>0</v>
      </c>
      <c r="S1725" s="5">
        <f>VLOOKUP(CONCATENATE($F1725," ",$G1725),AllocFactorMatrix,(S$4+1),FALSE)*$E1729</f>
        <v>0</v>
      </c>
      <c r="T1725" s="5">
        <f>VLOOKUP(CONCATENATE($F1725," ",$G1725),AllocFactorMatrix,(T$4+1),FALSE)*$E1729</f>
        <v>0</v>
      </c>
      <c r="U1725" s="5">
        <f>VLOOKUP(CONCATENATE($F1725," ",$G1725),AllocFactorMatrix,(U$4+1),FALSE)*$E1729</f>
        <v>0</v>
      </c>
      <c r="V1725" s="5">
        <f>VLOOKUP(CONCATENATE($F1725," ",$G1725),AllocFactorMatrix,(V$4+1),FALSE)*$E1729</f>
        <v>0</v>
      </c>
      <c r="W1725" s="5">
        <f t="shared" si="818"/>
        <v>0</v>
      </c>
      <c r="X1725" s="5">
        <f>VLOOKUP(CONCATENATE($F1725," ",$G1725),AllocFactorMatrix,(X$4+1),FALSE)*$E1729</f>
        <v>0</v>
      </c>
      <c r="Y1725" s="5">
        <f>VLOOKUP(CONCATENATE($F1725," ",$G1725),AllocFactorMatrix,(Y$4+1),FALSE)*$E1729</f>
        <v>0</v>
      </c>
      <c r="Z1725" s="5">
        <f t="shared" si="816"/>
        <v>0</v>
      </c>
      <c r="AA1725" s="5">
        <f>VLOOKUP(CONCATENATE($F1725," ",$G1725),AllocFactorMatrix,(AA$4+1),FALSE)*$E1729</f>
        <v>0</v>
      </c>
      <c r="AB1725" s="5">
        <f>VLOOKUP(CONCATENATE($F1725," ",$G1725),AllocFactorMatrix,(AB$4+1),FALSE)*$E1729</f>
        <v>0</v>
      </c>
      <c r="AC1725" s="5">
        <f>VLOOKUP(CONCATENATE($F1725," ",$G1725),AllocFactorMatrix,(AC$4+1),FALSE)*$E1729</f>
        <v>0</v>
      </c>
    </row>
    <row r="1726" spans="3:29" hidden="1" outlineLevel="1">
      <c r="E1726" s="48"/>
      <c r="F1726" s="175" t="str">
        <f>F1729</f>
        <v>CUST_TOTAL</v>
      </c>
      <c r="G1726" s="52" t="str">
        <f>$G$12</f>
        <v>DISTSEC</v>
      </c>
      <c r="H1726" s="4">
        <f t="shared" si="814"/>
        <v>0</v>
      </c>
      <c r="I1726" s="5">
        <f>VLOOKUP(CONCATENATE($F1726," ",$G1726),AllocFactorMatrix,(I$4+1),FALSE)*$E1729</f>
        <v>0</v>
      </c>
      <c r="J1726" s="5">
        <f>VLOOKUP(CONCATENATE($F1726," ",$G1726),AllocFactorMatrix,(J$4+1),FALSE)*$E1729</f>
        <v>0</v>
      </c>
      <c r="K1726" s="5">
        <f>VLOOKUP(CONCATENATE($F1726," ",$G1726),AllocFactorMatrix,(K$4+1),FALSE)*$E1729</f>
        <v>0</v>
      </c>
      <c r="L1726" s="5">
        <f>VLOOKUP(CONCATENATE($F1726," ",$G1726),AllocFactorMatrix,(L$4+1),FALSE)*$E1729</f>
        <v>0</v>
      </c>
      <c r="M1726" s="5">
        <f t="shared" si="815"/>
        <v>0</v>
      </c>
      <c r="N1726" s="5">
        <f>VLOOKUP(CONCATENATE($F1726," ",$G1726),AllocFactorMatrix,(N$4+1),FALSE)*$E1729</f>
        <v>0</v>
      </c>
      <c r="O1726" s="5">
        <f>VLOOKUP(CONCATENATE($F1726," ",$G1726),AllocFactorMatrix,(O$4+1),FALSE)*$E1729</f>
        <v>0</v>
      </c>
      <c r="P1726" s="5">
        <f>VLOOKUP(CONCATENATE($F1726," ",$G1726),AllocFactorMatrix,(P$4+1),FALSE)*$E1729</f>
        <v>0</v>
      </c>
      <c r="Q1726" s="5">
        <f>VLOOKUP(CONCATENATE($F1726," ",$G1726),AllocFactorMatrix,(Q$4+1),FALSE)*$E1729</f>
        <v>0</v>
      </c>
      <c r="R1726" s="5">
        <f t="shared" si="817"/>
        <v>0</v>
      </c>
      <c r="S1726" s="5">
        <f>VLOOKUP(CONCATENATE($F1726," ",$G1726),AllocFactorMatrix,(S$4+1),FALSE)*$E1729</f>
        <v>0</v>
      </c>
      <c r="T1726" s="5">
        <f>VLOOKUP(CONCATENATE($F1726," ",$G1726),AllocFactorMatrix,(T$4+1),FALSE)*$E1729</f>
        <v>0</v>
      </c>
      <c r="U1726" s="5">
        <f>VLOOKUP(CONCATENATE($F1726," ",$G1726),AllocFactorMatrix,(U$4+1),FALSE)*$E1729</f>
        <v>0</v>
      </c>
      <c r="V1726" s="5">
        <f>VLOOKUP(CONCATENATE($F1726," ",$G1726),AllocFactorMatrix,(V$4+1),FALSE)*$E1729</f>
        <v>0</v>
      </c>
      <c r="W1726" s="5">
        <f t="shared" si="818"/>
        <v>0</v>
      </c>
      <c r="X1726" s="5">
        <f>VLOOKUP(CONCATENATE($F1726," ",$G1726),AllocFactorMatrix,(X$4+1),FALSE)*$E1729</f>
        <v>0</v>
      </c>
      <c r="Y1726" s="5">
        <f>VLOOKUP(CONCATENATE($F1726," ",$G1726),AllocFactorMatrix,(Y$4+1),FALSE)*$E1729</f>
        <v>0</v>
      </c>
      <c r="Z1726" s="5">
        <f t="shared" si="816"/>
        <v>0</v>
      </c>
      <c r="AA1726" s="5">
        <f>VLOOKUP(CONCATENATE($F1726," ",$G1726),AllocFactorMatrix,(AA$4+1),FALSE)*$E1729</f>
        <v>0</v>
      </c>
      <c r="AB1726" s="5">
        <f>VLOOKUP(CONCATENATE($F1726," ",$G1726),AllocFactorMatrix,(AB$4+1),FALSE)*$E1729</f>
        <v>0</v>
      </c>
      <c r="AC1726" s="5">
        <f>VLOOKUP(CONCATENATE($F1726," ",$G1726),AllocFactorMatrix,(AC$4+1),FALSE)*$E1729</f>
        <v>0</v>
      </c>
    </row>
    <row r="1727" spans="3:29" hidden="1" outlineLevel="1">
      <c r="E1727" s="48"/>
      <c r="F1727" s="175" t="str">
        <f>F1729</f>
        <v>CUST_TOTAL</v>
      </c>
      <c r="G1727" s="52" t="str">
        <f>$G$13</f>
        <v>ENERGY</v>
      </c>
      <c r="H1727" s="4">
        <f t="shared" si="814"/>
        <v>0</v>
      </c>
      <c r="I1727" s="5">
        <f>VLOOKUP(CONCATENATE($F1727," ",$G1727),AllocFactorMatrix,(I$4+1),FALSE)*$E1729</f>
        <v>0</v>
      </c>
      <c r="J1727" s="5">
        <f>VLOOKUP(CONCATENATE($F1727," ",$G1727),AllocFactorMatrix,(J$4+1),FALSE)*$E1729</f>
        <v>0</v>
      </c>
      <c r="K1727" s="5">
        <f>VLOOKUP(CONCATENATE($F1727," ",$G1727),AllocFactorMatrix,(K$4+1),FALSE)*$E1729</f>
        <v>0</v>
      </c>
      <c r="L1727" s="5">
        <f>VLOOKUP(CONCATENATE($F1727," ",$G1727),AllocFactorMatrix,(L$4+1),FALSE)*$E1729</f>
        <v>0</v>
      </c>
      <c r="M1727" s="5">
        <f t="shared" si="815"/>
        <v>0</v>
      </c>
      <c r="N1727" s="5">
        <f>VLOOKUP(CONCATENATE($F1727," ",$G1727),AllocFactorMatrix,(N$4+1),FALSE)*$E1729</f>
        <v>0</v>
      </c>
      <c r="O1727" s="5">
        <f>VLOOKUP(CONCATENATE($F1727," ",$G1727),AllocFactorMatrix,(O$4+1),FALSE)*$E1729</f>
        <v>0</v>
      </c>
      <c r="P1727" s="5">
        <f>VLOOKUP(CONCATENATE($F1727," ",$G1727),AllocFactorMatrix,(P$4+1),FALSE)*$E1729</f>
        <v>0</v>
      </c>
      <c r="Q1727" s="5">
        <f>VLOOKUP(CONCATENATE($F1727," ",$G1727),AllocFactorMatrix,(Q$4+1),FALSE)*$E1729</f>
        <v>0</v>
      </c>
      <c r="R1727" s="5">
        <f t="shared" si="817"/>
        <v>0</v>
      </c>
      <c r="S1727" s="5">
        <f>VLOOKUP(CONCATENATE($F1727," ",$G1727),AllocFactorMatrix,(S$4+1),FALSE)*$E1729</f>
        <v>0</v>
      </c>
      <c r="T1727" s="5">
        <f>VLOOKUP(CONCATENATE($F1727," ",$G1727),AllocFactorMatrix,(T$4+1),FALSE)*$E1729</f>
        <v>0</v>
      </c>
      <c r="U1727" s="5">
        <f>VLOOKUP(CONCATENATE($F1727," ",$G1727),AllocFactorMatrix,(U$4+1),FALSE)*$E1729</f>
        <v>0</v>
      </c>
      <c r="V1727" s="5">
        <f>VLOOKUP(CONCATENATE($F1727," ",$G1727),AllocFactorMatrix,(V$4+1),FALSE)*$E1729</f>
        <v>0</v>
      </c>
      <c r="W1727" s="5">
        <f t="shared" si="818"/>
        <v>0</v>
      </c>
      <c r="X1727" s="5">
        <f>VLOOKUP(CONCATENATE($F1727," ",$G1727),AllocFactorMatrix,(X$4+1),FALSE)*$E1729</f>
        <v>0</v>
      </c>
      <c r="Y1727" s="5">
        <f>VLOOKUP(CONCATENATE($F1727," ",$G1727),AllocFactorMatrix,(Y$4+1),FALSE)*$E1729</f>
        <v>0</v>
      </c>
      <c r="Z1727" s="5">
        <f t="shared" si="816"/>
        <v>0</v>
      </c>
      <c r="AA1727" s="5">
        <f>VLOOKUP(CONCATENATE($F1727," ",$G1727),AllocFactorMatrix,(AA$4+1),FALSE)*$E1729</f>
        <v>0</v>
      </c>
      <c r="AB1727" s="5">
        <f>VLOOKUP(CONCATENATE($F1727," ",$G1727),AllocFactorMatrix,(AB$4+1),FALSE)*$E1729</f>
        <v>0</v>
      </c>
      <c r="AC1727" s="5">
        <f>VLOOKUP(CONCATENATE($F1727," ",$G1727),AllocFactorMatrix,(AC$4+1),FALSE)*$E1729</f>
        <v>0</v>
      </c>
    </row>
    <row r="1728" spans="3:29" hidden="1" outlineLevel="1">
      <c r="E1728" s="48"/>
      <c r="F1728" s="175" t="str">
        <f>F1729</f>
        <v>CUST_TOTAL</v>
      </c>
      <c r="G1728" s="52" t="str">
        <f>$G$14</f>
        <v>CUSTOMER</v>
      </c>
      <c r="H1728" s="4">
        <f t="shared" si="814"/>
        <v>52279.929757505306</v>
      </c>
      <c r="I1728" s="5">
        <f>VLOOKUP(CONCATENATE($F1728," ",$G1728),AllocFactorMatrix,(I$4+1),FALSE)*$E1729</f>
        <v>33306.738009046872</v>
      </c>
      <c r="J1728" s="5">
        <f>VLOOKUP(CONCATENATE($F1728," ",$G1728),AllocFactorMatrix,(J$4+1),FALSE)*$E1729</f>
        <v>7551.8746624427276</v>
      </c>
      <c r="K1728" s="5">
        <f>VLOOKUP(CONCATENATE($F1728," ",$G1728),AllocFactorMatrix,(K$4+1),FALSE)*$E1729</f>
        <v>18.676116981013767</v>
      </c>
      <c r="L1728" s="5">
        <f>VLOOKUP(CONCATENATE($F1728," ",$G1728),AllocFactorMatrix,(L$4+1),FALSE)*$E1729</f>
        <v>1.4940893584811015</v>
      </c>
      <c r="M1728" s="5">
        <f t="shared" si="815"/>
        <v>7572.0448687822218</v>
      </c>
      <c r="N1728" s="5">
        <f>VLOOKUP(CONCATENATE($F1728," ",$G1728),AllocFactorMatrix,(N$4+1),FALSE)*$E1729</f>
        <v>135.21508694253967</v>
      </c>
      <c r="O1728" s="5">
        <f>VLOOKUP(CONCATENATE($F1728," ",$G1728),AllocFactorMatrix,(O$4+1),FALSE)*$E1729</f>
        <v>13.944834012490279</v>
      </c>
      <c r="P1728" s="5">
        <f>VLOOKUP(CONCATENATE($F1728," ",$G1728),AllocFactorMatrix,(P$4+1),FALSE)*$E1729</f>
        <v>2.9881787169622029</v>
      </c>
      <c r="Q1728" s="5">
        <f>VLOOKUP(CONCATENATE($F1728," ",$G1728),AllocFactorMatrix,(Q$4+1),FALSE)*$E1729</f>
        <v>0.24901489308018357</v>
      </c>
      <c r="R1728" s="5">
        <f t="shared" si="817"/>
        <v>152.39711456507234</v>
      </c>
      <c r="S1728" s="5">
        <f>VLOOKUP(CONCATENATE($F1728," ",$G1728),AllocFactorMatrix,(S$4+1),FALSE)*$E1729</f>
        <v>1.2450744654009178</v>
      </c>
      <c r="T1728" s="5">
        <f>VLOOKUP(CONCATENATE($F1728," ",$G1728),AllocFactorMatrix,(T$4+1),FALSE)*$E1729</f>
        <v>10.956655295528076</v>
      </c>
      <c r="U1728" s="5">
        <f>VLOOKUP(CONCATENATE($F1728," ",$G1728),AllocFactorMatrix,(U$4+1),FALSE)*$E1729</f>
        <v>4.7312829685234874</v>
      </c>
      <c r="V1728" s="5">
        <f>VLOOKUP(CONCATENATE($F1728," ",$G1728),AllocFactorMatrix,(V$4+1),FALSE)*$E1729</f>
        <v>0.99605957232073428</v>
      </c>
      <c r="W1728" s="5">
        <f t="shared" si="818"/>
        <v>17.929072301773218</v>
      </c>
      <c r="X1728" s="5">
        <f>VLOOKUP(CONCATENATE($F1728," ",$G1728),AllocFactorMatrix,(X$4+1),FALSE)*$E1729</f>
        <v>38.099278641268086</v>
      </c>
      <c r="Y1728" s="5">
        <f>VLOOKUP(CONCATENATE($F1728," ",$G1728),AllocFactorMatrix,(Y$4+1),FALSE)*$E1729</f>
        <v>0.24901489308018357</v>
      </c>
      <c r="Z1728" s="5">
        <f t="shared" si="816"/>
        <v>38.348293534348272</v>
      </c>
      <c r="AA1728" s="5">
        <f>VLOOKUP(CONCATENATE($F1728," ",$G1728),AllocFactorMatrix,(AA$4+1),FALSE)*$E1729</f>
        <v>2.2411340377216522</v>
      </c>
      <c r="AB1728" s="5">
        <f>VLOOKUP(CONCATENATE($F1728," ",$G1728),AllocFactorMatrix,(AB$4+1),FALSE)*$E1729</f>
        <v>11176.535446117879</v>
      </c>
      <c r="AC1728" s="5">
        <f>VLOOKUP(CONCATENATE($F1728," ",$G1728),AllocFactorMatrix,(AC$4+1),FALSE)*$E1729</f>
        <v>13.695819119410096</v>
      </c>
    </row>
    <row r="1729" spans="1:29" collapsed="1">
      <c r="C1729" s="52" t="s">
        <v>605</v>
      </c>
      <c r="E1729" s="58">
        <v>52279.929757505299</v>
      </c>
      <c r="F1729" s="93" t="s">
        <v>41</v>
      </c>
      <c r="G1729" s="52" t="str">
        <f>$G$15</f>
        <v>TOTAL</v>
      </c>
      <c r="H1729" s="4">
        <f t="shared" si="814"/>
        <v>52279.929757505306</v>
      </c>
      <c r="I1729" s="5">
        <f>VLOOKUP(CONCATENATE($F1729," ",$G1729),AllocFactorMatrix,(I$4+1),FALSE)*$E1729</f>
        <v>33306.738009046872</v>
      </c>
      <c r="J1729" s="5">
        <f>VLOOKUP(CONCATENATE($F1729," ",$G1729),AllocFactorMatrix,(J$4+1),FALSE)*$E1729</f>
        <v>7551.8746624427276</v>
      </c>
      <c r="K1729" s="5">
        <f>VLOOKUP(CONCATENATE($F1729," ",$G1729),AllocFactorMatrix,(K$4+1),FALSE)*$E1729</f>
        <v>18.676116981013767</v>
      </c>
      <c r="L1729" s="5">
        <f>VLOOKUP(CONCATENATE($F1729," ",$G1729),AllocFactorMatrix,(L$4+1),FALSE)*$E1729</f>
        <v>1.4940893584811015</v>
      </c>
      <c r="M1729" s="5">
        <f t="shared" si="815"/>
        <v>7572.0448687822218</v>
      </c>
      <c r="N1729" s="5">
        <f>VLOOKUP(CONCATENATE($F1729," ",$G1729),AllocFactorMatrix,(N$4+1),FALSE)*$E1729</f>
        <v>135.21508694253967</v>
      </c>
      <c r="O1729" s="5">
        <f>VLOOKUP(CONCATENATE($F1729," ",$G1729),AllocFactorMatrix,(O$4+1),FALSE)*$E1729</f>
        <v>13.944834012490279</v>
      </c>
      <c r="P1729" s="5">
        <f>VLOOKUP(CONCATENATE($F1729," ",$G1729),AllocFactorMatrix,(P$4+1),FALSE)*$E1729</f>
        <v>2.9881787169622029</v>
      </c>
      <c r="Q1729" s="5">
        <f>VLOOKUP(CONCATENATE($F1729," ",$G1729),AllocFactorMatrix,(Q$4+1),FALSE)*$E1729</f>
        <v>0.24901489308018357</v>
      </c>
      <c r="R1729" s="5">
        <f t="shared" si="817"/>
        <v>152.39711456507234</v>
      </c>
      <c r="S1729" s="5">
        <f>VLOOKUP(CONCATENATE($F1729," ",$G1729),AllocFactorMatrix,(S$4+1),FALSE)*$E1729</f>
        <v>1.2450744654009178</v>
      </c>
      <c r="T1729" s="5">
        <f>VLOOKUP(CONCATENATE($F1729," ",$G1729),AllocFactorMatrix,(T$4+1),FALSE)*$E1729</f>
        <v>10.956655295528076</v>
      </c>
      <c r="U1729" s="5">
        <f>VLOOKUP(CONCATENATE($F1729," ",$G1729),AllocFactorMatrix,(U$4+1),FALSE)*$E1729</f>
        <v>4.7312829685234874</v>
      </c>
      <c r="V1729" s="5">
        <f>VLOOKUP(CONCATENATE($F1729," ",$G1729),AllocFactorMatrix,(V$4+1),FALSE)*$E1729</f>
        <v>0.99605957232073428</v>
      </c>
      <c r="W1729" s="5">
        <f t="shared" si="818"/>
        <v>17.929072301773218</v>
      </c>
      <c r="X1729" s="5">
        <f>VLOOKUP(CONCATENATE($F1729," ",$G1729),AllocFactorMatrix,(X$4+1),FALSE)*$E1729</f>
        <v>38.099278641268086</v>
      </c>
      <c r="Y1729" s="5">
        <f>VLOOKUP(CONCATENATE($F1729," ",$G1729),AllocFactorMatrix,(Y$4+1),FALSE)*$E1729</f>
        <v>0.24901489308018357</v>
      </c>
      <c r="Z1729" s="5">
        <f t="shared" si="816"/>
        <v>38.348293534348272</v>
      </c>
      <c r="AA1729" s="5">
        <f>VLOOKUP(CONCATENATE($F1729," ",$G1729),AllocFactorMatrix,(AA$4+1),FALSE)*$E1729</f>
        <v>2.2411340377216522</v>
      </c>
      <c r="AB1729" s="5">
        <f>VLOOKUP(CONCATENATE($F1729," ",$G1729),AllocFactorMatrix,(AB$4+1),FALSE)*$E1729</f>
        <v>11176.535446117879</v>
      </c>
      <c r="AC1729" s="5">
        <f>VLOOKUP(CONCATENATE($F1729," ",$G1729),AllocFactorMatrix,(AC$4+1),FALSE)*$E1729</f>
        <v>13.695819119410096</v>
      </c>
    </row>
    <row r="1731" spans="1:29">
      <c r="C1731" s="52" t="s">
        <v>127</v>
      </c>
      <c r="E1731" s="3"/>
      <c r="F1731" s="175"/>
      <c r="G1731" s="3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</row>
    <row r="1732" spans="1:29" s="48" customFormat="1" hidden="1" outlineLevel="1">
      <c r="A1732" s="53"/>
      <c r="B1732" s="104"/>
      <c r="C1732" s="52"/>
      <c r="D1732" s="52"/>
      <c r="F1732" s="175" t="str">
        <f>F1739</f>
        <v>LABOR_M</v>
      </c>
      <c r="G1732" s="52" t="str">
        <f>$G$8</f>
        <v>PRODUCTION</v>
      </c>
      <c r="H1732" s="50">
        <f t="shared" ref="H1732:H1763" ca="1" si="819">SUBTOTAL(9,I1732:AC1732)</f>
        <v>4405016.2856675936</v>
      </c>
      <c r="I1732" s="51">
        <f ca="1">VLOOKUP(CONCATENATE($F1732," ",$G1732),AllocFactorMatrix,(I$4+1),FALSE)*$E1739</f>
        <v>2265878.6188532882</v>
      </c>
      <c r="J1732" s="51">
        <f ca="1">VLOOKUP(CONCATENATE($F1732," ",$G1732),AllocFactorMatrix,(J$4+1),FALSE)*$E1739</f>
        <v>528403.24228095368</v>
      </c>
      <c r="K1732" s="51">
        <f ca="1">VLOOKUP(CONCATENATE($F1732," ",$G1732),AllocFactorMatrix,(K$4+1),FALSE)*$E1739</f>
        <v>7346.897402156178</v>
      </c>
      <c r="L1732" s="51">
        <f ca="1">VLOOKUP(CONCATENATE($F1732," ",$G1732),AllocFactorMatrix,(L$4+1),FALSE)*$E1739</f>
        <v>1023.2296382767383</v>
      </c>
      <c r="M1732" s="51">
        <f t="shared" ref="M1732:M1779" ca="1" si="820">SUBTOTAL(9,J1732:L1732)</f>
        <v>536773.36932138656</v>
      </c>
      <c r="N1732" s="51">
        <f ca="1">VLOOKUP(CONCATENATE($F1732," ",$G1732),AllocFactorMatrix,(N$4+1),FALSE)*$E1739</f>
        <v>314509.94120751467</v>
      </c>
      <c r="O1732" s="51">
        <f ca="1">VLOOKUP(CONCATENATE($F1732," ",$G1732),AllocFactorMatrix,(O$4+1),FALSE)*$E1739</f>
        <v>56357.534989907639</v>
      </c>
      <c r="P1732" s="51">
        <f ca="1">VLOOKUP(CONCATENATE($F1732," ",$G1732),AllocFactorMatrix,(P$4+1),FALSE)*$E1739</f>
        <v>11428.732977731874</v>
      </c>
      <c r="Q1732" s="51">
        <f ca="1">VLOOKUP(CONCATENATE($F1732," ",$G1732),AllocFactorMatrix,(Q$4+1),FALSE)*$E1739</f>
        <v>434.00096650522698</v>
      </c>
      <c r="R1732" s="51">
        <f ca="1">SUBTOTAL(9,N1732:Q1732)</f>
        <v>382730.21014165937</v>
      </c>
      <c r="S1732" s="51">
        <f ca="1">VLOOKUP(CONCATENATE($F1732," ",$G1732),AllocFactorMatrix,(S$4+1),FALSE)*$E1739</f>
        <v>14894.301632289651</v>
      </c>
      <c r="T1732" s="51">
        <f ca="1">VLOOKUP(CONCATENATE($F1732," ",$G1732),AllocFactorMatrix,(T$4+1),FALSE)*$E1739</f>
        <v>201081.67274457356</v>
      </c>
      <c r="U1732" s="51">
        <f ca="1">VLOOKUP(CONCATENATE($F1732," ",$G1732),AllocFactorMatrix,(U$4+1),FALSE)*$E1739</f>
        <v>769056.67806514143</v>
      </c>
      <c r="V1732" s="51">
        <f ca="1">VLOOKUP(CONCATENATE($F1732," ",$G1732),AllocFactorMatrix,(V$4+1),FALSE)*$E1739</f>
        <v>139321.74999392216</v>
      </c>
      <c r="W1732" s="51">
        <f ca="1">SUBTOTAL(9,S1732:V1732)</f>
        <v>1124354.4024359267</v>
      </c>
      <c r="X1732" s="51">
        <f ca="1">VLOOKUP(CONCATENATE($F1732," ",$G1732),AllocFactorMatrix,(X$4+1),FALSE)*$E1739</f>
        <v>86320.277132277784</v>
      </c>
      <c r="Y1732" s="51">
        <f ca="1">VLOOKUP(CONCATENATE($F1732," ",$G1732),AllocFactorMatrix,(Y$4+1),FALSE)*$E1739</f>
        <v>1724.0373366279421</v>
      </c>
      <c r="Z1732" s="51">
        <f t="shared" ref="Z1732:Z1779" ca="1" si="821">SUBTOTAL(9,X1732:Y1732)</f>
        <v>88044.314468905723</v>
      </c>
      <c r="AA1732" s="51">
        <f ca="1">VLOOKUP(CONCATENATE($F1732," ",$G1732),AllocFactorMatrix,(AA$4+1),FALSE)*$E1739</f>
        <v>1138.7041046248355</v>
      </c>
      <c r="AB1732" s="51">
        <f ca="1">VLOOKUP(CONCATENATE($F1732," ",$G1732),AllocFactorMatrix,(AB$4+1),FALSE)*$E1739</f>
        <v>5058.7719683817386</v>
      </c>
      <c r="AC1732" s="51">
        <f ca="1">VLOOKUP(CONCATENATE($F1732," ",$G1732),AllocFactorMatrix,(AC$4+1),FALSE)*$E1739</f>
        <v>1037.8943734197246</v>
      </c>
    </row>
    <row r="1733" spans="1:29" s="48" customFormat="1" hidden="1" outlineLevel="1">
      <c r="A1733" s="53"/>
      <c r="B1733" s="104"/>
      <c r="C1733" s="52"/>
      <c r="D1733" s="52"/>
      <c r="F1733" s="175" t="str">
        <f>F1739</f>
        <v>LABOR_M</v>
      </c>
      <c r="G1733" s="52" t="str">
        <f>$G$9</f>
        <v>BULKTRAN</v>
      </c>
      <c r="H1733" s="50">
        <f t="shared" ca="1" si="819"/>
        <v>682812.36774255126</v>
      </c>
      <c r="I1733" s="51">
        <f ca="1">VLOOKUP(CONCATENATE($F1733," ",$G1733),AllocFactorMatrix,(I$4+1),FALSE)*$E1739</f>
        <v>351229.10891167214</v>
      </c>
      <c r="J1733" s="51">
        <f ca="1">VLOOKUP(CONCATENATE($F1733," ",$G1733),AllocFactorMatrix,(J$4+1),FALSE)*$E1739</f>
        <v>81906.682197434566</v>
      </c>
      <c r="K1733" s="51">
        <f ca="1">VLOOKUP(CONCATENATE($F1733," ",$G1733),AllocFactorMatrix,(K$4+1),FALSE)*$E1739</f>
        <v>1138.8272109344946</v>
      </c>
      <c r="L1733" s="51">
        <f ca="1">VLOOKUP(CONCATENATE($F1733," ",$G1733),AllocFactorMatrix,(L$4+1),FALSE)*$E1739</f>
        <v>158.60868762945051</v>
      </c>
      <c r="M1733" s="51">
        <f t="shared" ca="1" si="820"/>
        <v>83204.118095998521</v>
      </c>
      <c r="N1733" s="51">
        <f ca="1">VLOOKUP(CONCATENATE($F1733," ",$G1733),AllocFactorMatrix,(N$4+1),FALSE)*$E1739</f>
        <v>48751.528645467064</v>
      </c>
      <c r="O1733" s="51">
        <f ca="1">VLOOKUP(CONCATENATE($F1733," ",$G1733),AllocFactorMatrix,(O$4+1),FALSE)*$E1739</f>
        <v>8735.8637087900206</v>
      </c>
      <c r="P1733" s="51">
        <f ca="1">VLOOKUP(CONCATENATE($F1733," ",$G1733),AllocFactorMatrix,(P$4+1),FALSE)*$E1739</f>
        <v>1771.5440122691443</v>
      </c>
      <c r="Q1733" s="51">
        <f ca="1">VLOOKUP(CONCATENATE($F1733," ",$G1733),AllocFactorMatrix,(Q$4+1),FALSE)*$E1739</f>
        <v>67.273582734797486</v>
      </c>
      <c r="R1733" s="51">
        <f t="shared" ref="R1733:R1779" ca="1" si="822">SUBTOTAL(9,N1733:Q1733)</f>
        <v>59326.209949261029</v>
      </c>
      <c r="S1733" s="51">
        <f ca="1">VLOOKUP(CONCATENATE($F1733," ",$G1733),AllocFactorMatrix,(S$4+1),FALSE)*$E1739</f>
        <v>2308.7345662047001</v>
      </c>
      <c r="T1733" s="51">
        <f ca="1">VLOOKUP(CONCATENATE($F1733," ",$G1733),AllocFactorMatrix,(T$4+1),FALSE)*$E1739</f>
        <v>31169.249821637481</v>
      </c>
      <c r="U1733" s="51">
        <f ca="1">VLOOKUP(CONCATENATE($F1733," ",$G1733),AllocFactorMatrix,(U$4+1),FALSE)*$E1739</f>
        <v>119209.86830092889</v>
      </c>
      <c r="V1733" s="51">
        <f ca="1">VLOOKUP(CONCATENATE($F1733," ",$G1733),AllocFactorMatrix,(V$4+1),FALSE)*$E1739</f>
        <v>21595.973277308414</v>
      </c>
      <c r="W1733" s="51">
        <f t="shared" ref="W1733:W1739" ca="1" si="823">SUBTOTAL(9,S1733:V1733)</f>
        <v>174283.82596607952</v>
      </c>
      <c r="X1733" s="51">
        <f ca="1">VLOOKUP(CONCATENATE($F1733," ",$G1733),AllocFactorMatrix,(X$4+1),FALSE)*$E1739</f>
        <v>13380.325744687025</v>
      </c>
      <c r="Y1733" s="51">
        <f ca="1">VLOOKUP(CONCATENATE($F1733," ",$G1733),AllocFactorMatrix,(Y$4+1),FALSE)*$E1739</f>
        <v>267.23942422861626</v>
      </c>
      <c r="Z1733" s="51">
        <f t="shared" ca="1" si="821"/>
        <v>13647.56516891564</v>
      </c>
      <c r="AA1733" s="51">
        <f ca="1">VLOOKUP(CONCATENATE($F1733," ",$G1733),AllocFactorMatrix,(AA$4+1),FALSE)*$E1739</f>
        <v>176.50814331080483</v>
      </c>
      <c r="AB1733" s="51">
        <f ca="1">VLOOKUP(CONCATENATE($F1733," ",$G1733),AllocFactorMatrix,(AB$4+1),FALSE)*$E1739</f>
        <v>784.1496697388219</v>
      </c>
      <c r="AC1733" s="51">
        <f ca="1">VLOOKUP(CONCATENATE($F1733," ",$G1733),AllocFactorMatrix,(AC$4+1),FALSE)*$E1739</f>
        <v>160.88183757395325</v>
      </c>
    </row>
    <row r="1734" spans="1:29" s="48" customFormat="1" hidden="1" outlineLevel="1">
      <c r="A1734" s="53"/>
      <c r="B1734" s="104"/>
      <c r="C1734" s="52"/>
      <c r="D1734" s="52"/>
      <c r="F1734" s="175" t="str">
        <f>F1739</f>
        <v>LABOR_M</v>
      </c>
      <c r="G1734" s="52" t="str">
        <f>$G$10</f>
        <v>SUBTRAN</v>
      </c>
      <c r="H1734" s="50">
        <f t="shared" ca="1" si="819"/>
        <v>189234.07892737363</v>
      </c>
      <c r="I1734" s="51">
        <f ca="1">VLOOKUP(CONCATENATE($F1734," ",$G1734),AllocFactorMatrix,(I$4+1),FALSE)*$E1739</f>
        <v>96689.788695963318</v>
      </c>
      <c r="J1734" s="51">
        <f ca="1">VLOOKUP(CONCATENATE($F1734," ",$G1734),AllocFactorMatrix,(J$4+1),FALSE)*$E1739</f>
        <v>22665.719864767125</v>
      </c>
      <c r="K1734" s="51">
        <f ca="1">VLOOKUP(CONCATENATE($F1734," ",$G1734),AllocFactorMatrix,(K$4+1),FALSE)*$E1739</f>
        <v>316.6313174939317</v>
      </c>
      <c r="L1734" s="51">
        <f ca="1">VLOOKUP(CONCATENATE($F1734," ",$G1734),AllocFactorMatrix,(L$4+1),FALSE)*$E1739</f>
        <v>57.308797317630557</v>
      </c>
      <c r="M1734" s="51">
        <f t="shared" ca="1" si="820"/>
        <v>23039.659979578686</v>
      </c>
      <c r="N1734" s="51">
        <f ca="1">VLOOKUP(CONCATENATE($F1734," ",$G1734),AllocFactorMatrix,(N$4+1),FALSE)*$E1739</f>
        <v>13099.16439647329</v>
      </c>
      <c r="O1734" s="51">
        <f ca="1">VLOOKUP(CONCATENATE($F1734," ",$G1734),AllocFactorMatrix,(O$4+1),FALSE)*$E1739</f>
        <v>2353.8540315429991</v>
      </c>
      <c r="P1734" s="51">
        <f ca="1">VLOOKUP(CONCATENATE($F1734," ",$G1734),AllocFactorMatrix,(P$4+1),FALSE)*$E1739</f>
        <v>617.86853506314537</v>
      </c>
      <c r="Q1734" s="51">
        <f ca="1">VLOOKUP(CONCATENATE($F1734," ",$G1734),AllocFactorMatrix,(Q$4+1),FALSE)*$E1739</f>
        <v>0</v>
      </c>
      <c r="R1734" s="51">
        <f t="shared" ca="1" si="822"/>
        <v>16070.886963079436</v>
      </c>
      <c r="S1734" s="51">
        <f ca="1">VLOOKUP(CONCATENATE($F1734," ",$G1734),AllocFactorMatrix,(S$4+1),FALSE)*$E1739</f>
        <v>590.43480188235401</v>
      </c>
      <c r="T1734" s="51">
        <f ca="1">VLOOKUP(CONCATENATE($F1734," ",$G1734),AllocFactorMatrix,(T$4+1),FALSE)*$E1739</f>
        <v>8284.3728029808008</v>
      </c>
      <c r="U1734" s="51">
        <f ca="1">VLOOKUP(CONCATENATE($F1734," ",$G1734),AllocFactorMatrix,(U$4+1),FALSE)*$E1739</f>
        <v>40848.348376970636</v>
      </c>
      <c r="V1734" s="51">
        <f ca="1">VLOOKUP(CONCATENATE($F1734," ",$G1734),AllocFactorMatrix,(V$4+1),FALSE)*$E1739</f>
        <v>0</v>
      </c>
      <c r="W1734" s="51">
        <f t="shared" ca="1" si="823"/>
        <v>49723.155981833792</v>
      </c>
      <c r="X1734" s="51">
        <f ca="1">VLOOKUP(CONCATENATE($F1734," ",$G1734),AllocFactorMatrix,(X$4+1),FALSE)*$E1739</f>
        <v>3590.7452284100559</v>
      </c>
      <c r="Y1734" s="51">
        <f ca="1">VLOOKUP(CONCATENATE($F1734," ",$G1734),AllocFactorMatrix,(Y$4+1),FALSE)*$E1739</f>
        <v>72.096839313234213</v>
      </c>
      <c r="Z1734" s="51">
        <f t="shared" ca="1" si="821"/>
        <v>3662.8420677232903</v>
      </c>
      <c r="AA1734" s="51">
        <f ca="1">VLOOKUP(CONCATENATE($F1734," ",$G1734),AllocFactorMatrix,(AA$4+1),FALSE)*$E1739</f>
        <v>47.745239194977593</v>
      </c>
      <c r="AB1734" s="51">
        <f ca="1">VLOOKUP(CONCATENATE($F1734," ",$G1734),AllocFactorMatrix,(AB$4+1),FALSE)*$E1739</f>
        <v>0</v>
      </c>
      <c r="AC1734" s="51">
        <f ca="1">VLOOKUP(CONCATENATE($F1734," ",$G1734),AllocFactorMatrix,(AC$4+1),FALSE)*$E1739</f>
        <v>0</v>
      </c>
    </row>
    <row r="1735" spans="1:29" s="48" customFormat="1" hidden="1" outlineLevel="1">
      <c r="A1735" s="53"/>
      <c r="B1735" s="104"/>
      <c r="C1735" s="52"/>
      <c r="D1735" s="52"/>
      <c r="F1735" s="175" t="str">
        <f>F1739</f>
        <v>LABOR_M</v>
      </c>
      <c r="G1735" s="52" t="str">
        <f>$G$11</f>
        <v>DISTPRI</v>
      </c>
      <c r="H1735" s="50">
        <f t="shared" ca="1" si="819"/>
        <v>1545773.5631660677</v>
      </c>
      <c r="I1735" s="51">
        <f ca="1">VLOOKUP(CONCATENATE($F1735," ",$G1735),AllocFactorMatrix,(I$4+1),FALSE)*$E1739</f>
        <v>1012183.4547005921</v>
      </c>
      <c r="J1735" s="51">
        <f ca="1">VLOOKUP(CONCATENATE($F1735," ",$G1735),AllocFactorMatrix,(J$4+1),FALSE)*$E1739</f>
        <v>236889.99518032034</v>
      </c>
      <c r="K1735" s="51">
        <f ca="1">VLOOKUP(CONCATENATE($F1735," ",$G1735),AllocFactorMatrix,(K$4+1),FALSE)*$E1739</f>
        <v>3308.8204368679017</v>
      </c>
      <c r="L1735" s="51">
        <f ca="1">VLOOKUP(CONCATENATE($F1735," ",$G1735),AllocFactorMatrix,(L$4+1),FALSE)*$E1739</f>
        <v>0</v>
      </c>
      <c r="M1735" s="51">
        <f t="shared" ca="1" si="820"/>
        <v>240198.81561718826</v>
      </c>
      <c r="N1735" s="51">
        <f ca="1">VLOOKUP(CONCATENATE($F1735," ",$G1735),AllocFactorMatrix,(N$4+1),FALSE)*$E1739</f>
        <v>137519.28924308307</v>
      </c>
      <c r="O1735" s="51">
        <f ca="1">VLOOKUP(CONCATENATE($F1735," ",$G1735),AllocFactorMatrix,(O$4+1),FALSE)*$E1739</f>
        <v>24709.354661393591</v>
      </c>
      <c r="P1735" s="51">
        <f ca="1">VLOOKUP(CONCATENATE($F1735," ",$G1735),AllocFactorMatrix,(P$4+1),FALSE)*$E1739</f>
        <v>0</v>
      </c>
      <c r="Q1735" s="51">
        <f ca="1">VLOOKUP(CONCATENATE($F1735," ",$G1735),AllocFactorMatrix,(Q$4+1),FALSE)*$E1739</f>
        <v>0</v>
      </c>
      <c r="R1735" s="51">
        <f t="shared" ca="1" si="822"/>
        <v>162228.64390447666</v>
      </c>
      <c r="S1735" s="51">
        <f ca="1">VLOOKUP(CONCATENATE($F1735," ",$G1735),AllocFactorMatrix,(S$4+1),FALSE)*$E1739</f>
        <v>6218.1762998979211</v>
      </c>
      <c r="T1735" s="51">
        <f ca="1">VLOOKUP(CONCATENATE($F1735," ",$G1735),AllocFactorMatrix,(T$4+1),FALSE)*$E1739</f>
        <v>85984.088825814048</v>
      </c>
      <c r="U1735" s="51">
        <f ca="1">VLOOKUP(CONCATENATE($F1735," ",$G1735),AllocFactorMatrix,(U$4+1),FALSE)*$E1739</f>
        <v>0</v>
      </c>
      <c r="V1735" s="51">
        <f ca="1">VLOOKUP(CONCATENATE($F1735," ",$G1735),AllocFactorMatrix,(V$4+1),FALSE)*$E1739</f>
        <v>0</v>
      </c>
      <c r="W1735" s="51">
        <f t="shared" ca="1" si="823"/>
        <v>92202.265125711972</v>
      </c>
      <c r="X1735" s="51">
        <f ca="1">VLOOKUP(CONCATENATE($F1735," ",$G1735),AllocFactorMatrix,(X$4+1),FALSE)*$E1739</f>
        <v>37706.652787464584</v>
      </c>
      <c r="Y1735" s="51">
        <f ca="1">VLOOKUP(CONCATENATE($F1735," ",$G1735),AllocFactorMatrix,(Y$4+1),FALSE)*$E1739</f>
        <v>756.83198519971063</v>
      </c>
      <c r="Z1735" s="51">
        <f t="shared" ca="1" si="821"/>
        <v>38463.484772664291</v>
      </c>
      <c r="AA1735" s="51">
        <f ca="1">VLOOKUP(CONCATENATE($F1735," ",$G1735),AllocFactorMatrix,(AA$4+1),FALSE)*$E1739</f>
        <v>496.89904543380879</v>
      </c>
      <c r="AB1735" s="51">
        <f ca="1">VLOOKUP(CONCATENATE($F1735," ",$G1735),AllocFactorMatrix,(AB$4+1),FALSE)*$E1739</f>
        <v>0</v>
      </c>
      <c r="AC1735" s="51">
        <f ca="1">VLOOKUP(CONCATENATE($F1735," ",$G1735),AllocFactorMatrix,(AC$4+1),FALSE)*$E1739</f>
        <v>0</v>
      </c>
    </row>
    <row r="1736" spans="1:29" s="48" customFormat="1" hidden="1" outlineLevel="1">
      <c r="A1736" s="53"/>
      <c r="B1736" s="104"/>
      <c r="C1736" s="52"/>
      <c r="D1736" s="52"/>
      <c r="F1736" s="175" t="str">
        <f>F1739</f>
        <v>LABOR_M</v>
      </c>
      <c r="G1736" s="52" t="str">
        <f>$G$12</f>
        <v>DISTSEC</v>
      </c>
      <c r="H1736" s="50">
        <f t="shared" ca="1" si="819"/>
        <v>612393.82608712278</v>
      </c>
      <c r="I1736" s="51">
        <f ca="1">VLOOKUP(CONCATENATE($F1736," ",$G1736),AllocFactorMatrix,(I$4+1),FALSE)*$E1739</f>
        <v>454460.57177476399</v>
      </c>
      <c r="J1736" s="51">
        <f ca="1">VLOOKUP(CONCATENATE($F1736," ",$G1736),AllocFactorMatrix,(J$4+1),FALSE)*$E1739</f>
        <v>91639.555269890858</v>
      </c>
      <c r="K1736" s="51">
        <f ca="1">VLOOKUP(CONCATENATE($F1736," ",$G1736),AllocFactorMatrix,(K$4+1),FALSE)*$E1739</f>
        <v>0</v>
      </c>
      <c r="L1736" s="51">
        <f ca="1">VLOOKUP(CONCATENATE($F1736," ",$G1736),AllocFactorMatrix,(L$4+1),FALSE)*$E1739</f>
        <v>0</v>
      </c>
      <c r="M1736" s="51">
        <f t="shared" ca="1" si="820"/>
        <v>91639.555269890858</v>
      </c>
      <c r="N1736" s="51">
        <f ca="1">VLOOKUP(CONCATENATE($F1736," ",$G1736),AllocFactorMatrix,(N$4+1),FALSE)*$E1739</f>
        <v>45804.701109608541</v>
      </c>
      <c r="O1736" s="51">
        <f ca="1">VLOOKUP(CONCATENATE($F1736," ",$G1736),AllocFactorMatrix,(O$4+1),FALSE)*$E1739</f>
        <v>0</v>
      </c>
      <c r="P1736" s="51">
        <f ca="1">VLOOKUP(CONCATENATE($F1736," ",$G1736),AllocFactorMatrix,(P$4+1),FALSE)*$E1739</f>
        <v>0</v>
      </c>
      <c r="Q1736" s="51">
        <f ca="1">VLOOKUP(CONCATENATE($F1736," ",$G1736),AllocFactorMatrix,(Q$4+1),FALSE)*$E1739</f>
        <v>0</v>
      </c>
      <c r="R1736" s="51">
        <f t="shared" ca="1" si="822"/>
        <v>45804.701109608541</v>
      </c>
      <c r="S1736" s="51">
        <f ca="1">VLOOKUP(CONCATENATE($F1736," ",$G1736),AllocFactorMatrix,(S$4+1),FALSE)*$E1739</f>
        <v>1712.0724801707556</v>
      </c>
      <c r="T1736" s="51">
        <f ca="1">VLOOKUP(CONCATENATE($F1736," ",$G1736),AllocFactorMatrix,(T$4+1),FALSE)*$E1739</f>
        <v>0</v>
      </c>
      <c r="U1736" s="51">
        <f ca="1">VLOOKUP(CONCATENATE($F1736," ",$G1736),AllocFactorMatrix,(U$4+1),FALSE)*$E1739</f>
        <v>0</v>
      </c>
      <c r="V1736" s="51">
        <f ca="1">VLOOKUP(CONCATENATE($F1736," ",$G1736),AllocFactorMatrix,(V$4+1),FALSE)*$E1739</f>
        <v>0</v>
      </c>
      <c r="W1736" s="51">
        <f t="shared" ca="1" si="823"/>
        <v>1712.0724801707556</v>
      </c>
      <c r="X1736" s="51">
        <f ca="1">VLOOKUP(CONCATENATE($F1736," ",$G1736),AllocFactorMatrix,(X$4+1),FALSE)*$E1739</f>
        <v>12938.762729578464</v>
      </c>
      <c r="Y1736" s="51">
        <f ca="1">VLOOKUP(CONCATENATE($F1736," ",$G1736),AllocFactorMatrix,(Y$4+1),FALSE)*$E1739</f>
        <v>0</v>
      </c>
      <c r="Z1736" s="51">
        <f t="shared" ca="1" si="821"/>
        <v>12938.762729578464</v>
      </c>
      <c r="AA1736" s="51">
        <f ca="1">VLOOKUP(CONCATENATE($F1736," ",$G1736),AllocFactorMatrix,(AA$4+1),FALSE)*$E1739</f>
        <v>152.98238944804729</v>
      </c>
      <c r="AB1736" s="51">
        <f ca="1">VLOOKUP(CONCATENATE($F1736," ",$G1736),AllocFactorMatrix,(AB$4+1),FALSE)*$E1739</f>
        <v>4708.7536044893159</v>
      </c>
      <c r="AC1736" s="51">
        <f ca="1">VLOOKUP(CONCATENATE($F1736," ",$G1736),AllocFactorMatrix,(AC$4+1),FALSE)*$E1739</f>
        <v>976.42672917275388</v>
      </c>
    </row>
    <row r="1737" spans="1:29" s="48" customFormat="1" hidden="1" outlineLevel="1">
      <c r="A1737" s="53"/>
      <c r="B1737" s="104"/>
      <c r="C1737" s="52"/>
      <c r="D1737" s="52"/>
      <c r="F1737" s="175" t="str">
        <f>F1739</f>
        <v>LABOR_M</v>
      </c>
      <c r="G1737" s="52" t="str">
        <f>$G$13</f>
        <v>ENERGY</v>
      </c>
      <c r="H1737" s="50">
        <f t="shared" ca="1" si="819"/>
        <v>1761889.2092582374</v>
      </c>
      <c r="I1737" s="51">
        <f ca="1">VLOOKUP(CONCATENATE($F1737," ",$G1737),AllocFactorMatrix,(I$4+1),FALSE)*$E1739</f>
        <v>689402.94974292675</v>
      </c>
      <c r="J1737" s="51">
        <f ca="1">VLOOKUP(CONCATENATE($F1737," ",$G1737),AllocFactorMatrix,(J$4+1),FALSE)*$E1739</f>
        <v>198890.75076399112</v>
      </c>
      <c r="K1737" s="51">
        <f ca="1">VLOOKUP(CONCATENATE($F1737," ",$G1737),AllocFactorMatrix,(K$4+1),FALSE)*$E1739</f>
        <v>2772.1125431142591</v>
      </c>
      <c r="L1737" s="51">
        <f ca="1">VLOOKUP(CONCATENATE($F1737," ",$G1737),AllocFactorMatrix,(L$4+1),FALSE)*$E1739</f>
        <v>387.53898413053884</v>
      </c>
      <c r="M1737" s="51">
        <f t="shared" ca="1" si="820"/>
        <v>202050.40229123592</v>
      </c>
      <c r="N1737" s="51">
        <f ca="1">VLOOKUP(CONCATENATE($F1737," ",$G1737),AllocFactorMatrix,(N$4+1),FALSE)*$E1739</f>
        <v>129045.15545608377</v>
      </c>
      <c r="O1737" s="51">
        <f ca="1">VLOOKUP(CONCATENATE($F1737," ",$G1737),AllocFactorMatrix,(O$4+1),FALSE)*$E1739</f>
        <v>23013.779503617283</v>
      </c>
      <c r="P1737" s="51">
        <f ca="1">VLOOKUP(CONCATENATE($F1737," ",$G1737),AllocFactorMatrix,(P$4+1),FALSE)*$E1739</f>
        <v>4686.4483070049973</v>
      </c>
      <c r="Q1737" s="51">
        <f ca="1">VLOOKUP(CONCATENATE($F1737," ",$G1737),AllocFactorMatrix,(Q$4+1),FALSE)*$E1739</f>
        <v>177.00873859081472</v>
      </c>
      <c r="R1737" s="51">
        <f t="shared" ca="1" si="822"/>
        <v>156922.39200529686</v>
      </c>
      <c r="S1737" s="51">
        <f ca="1">VLOOKUP(CONCATENATE($F1737," ",$G1737),AllocFactorMatrix,(S$4+1),FALSE)*$E1739</f>
        <v>6758.0971370601183</v>
      </c>
      <c r="T1737" s="51">
        <f ca="1">VLOOKUP(CONCATENATE($F1737," ",$G1737),AllocFactorMatrix,(T$4+1),FALSE)*$E1739</f>
        <v>106846.80068594604</v>
      </c>
      <c r="U1737" s="51">
        <f ca="1">VLOOKUP(CONCATENATE($F1737," ",$G1737),AllocFactorMatrix,(U$4+1),FALSE)*$E1739</f>
        <v>459530.69986325561</v>
      </c>
      <c r="V1737" s="51">
        <f ca="1">VLOOKUP(CONCATENATE($F1737," ",$G1737),AllocFactorMatrix,(V$4+1),FALSE)*$E1739</f>
        <v>86442.524323435078</v>
      </c>
      <c r="W1737" s="51">
        <f t="shared" ca="1" si="823"/>
        <v>659578.12200969679</v>
      </c>
      <c r="X1737" s="51">
        <f ca="1">VLOOKUP(CONCATENATE($F1737," ",$G1737),AllocFactorMatrix,(X$4+1),FALSE)*$E1739</f>
        <v>35447.424973178633</v>
      </c>
      <c r="Y1737" s="51">
        <f ca="1">VLOOKUP(CONCATENATE($F1737," ",$G1737),AllocFactorMatrix,(Y$4+1),FALSE)*$E1739</f>
        <v>711.24551114701444</v>
      </c>
      <c r="Z1737" s="51">
        <f t="shared" ca="1" si="821"/>
        <v>36158.670484325645</v>
      </c>
      <c r="AA1737" s="51">
        <f ca="1">VLOOKUP(CONCATENATE($F1737," ",$G1737),AllocFactorMatrix,(AA$4+1),FALSE)*$E1739</f>
        <v>634.43404587937403</v>
      </c>
      <c r="AB1737" s="51">
        <f ca="1">VLOOKUP(CONCATENATE($F1737," ",$G1737),AllocFactorMatrix,(AB$4+1),FALSE)*$E1739</f>
        <v>14211.105346196948</v>
      </c>
      <c r="AC1737" s="51">
        <f ca="1">VLOOKUP(CONCATENATE($F1737," ",$G1737),AllocFactorMatrix,(AC$4+1),FALSE)*$E1739</f>
        <v>2931.1333326784679</v>
      </c>
    </row>
    <row r="1738" spans="1:29" s="48" customFormat="1" hidden="1" outlineLevel="1">
      <c r="A1738" s="53"/>
      <c r="B1738" s="104"/>
      <c r="C1738" s="52"/>
      <c r="D1738" s="52"/>
      <c r="F1738" s="175" t="str">
        <f>F1739</f>
        <v>LABOR_M</v>
      </c>
      <c r="G1738" s="52" t="str">
        <f>$G$14</f>
        <v>CUSTOMER</v>
      </c>
      <c r="H1738" s="50">
        <f t="shared" ca="1" si="819"/>
        <v>1166016.669151057</v>
      </c>
      <c r="I1738" s="51">
        <f ca="1">VLOOKUP(CONCATENATE($F1738," ",$G1738),AllocFactorMatrix,(I$4+1),FALSE)*$E1739</f>
        <v>900316.81008881133</v>
      </c>
      <c r="J1738" s="51">
        <f ca="1">VLOOKUP(CONCATENATE($F1738," ",$G1738),AllocFactorMatrix,(J$4+1),FALSE)*$E1739</f>
        <v>182306.13951267774</v>
      </c>
      <c r="K1738" s="51">
        <f ca="1">VLOOKUP(CONCATENATE($F1738," ",$G1738),AllocFactorMatrix,(K$4+1),FALSE)*$E1739</f>
        <v>4659.7780127871929</v>
      </c>
      <c r="L1738" s="51">
        <f ca="1">VLOOKUP(CONCATENATE($F1738," ",$G1738),AllocFactorMatrix,(L$4+1),FALSE)*$E1739</f>
        <v>751.30135298509038</v>
      </c>
      <c r="M1738" s="51">
        <f t="shared" ca="1" si="820"/>
        <v>187717.21887845002</v>
      </c>
      <c r="N1738" s="51">
        <f ca="1">VLOOKUP(CONCATENATE($F1738," ",$G1738),AllocFactorMatrix,(N$4+1),FALSE)*$E1739</f>
        <v>7476.3039348563079</v>
      </c>
      <c r="O1738" s="51">
        <f ca="1">VLOOKUP(CONCATENATE($F1738," ",$G1738),AllocFactorMatrix,(O$4+1),FALSE)*$E1739</f>
        <v>1805.6764942482191</v>
      </c>
      <c r="P1738" s="51">
        <f ca="1">VLOOKUP(CONCATENATE($F1738," ",$G1738),AllocFactorMatrix,(P$4+1),FALSE)*$E1739</f>
        <v>1838.1100399182258</v>
      </c>
      <c r="Q1738" s="51">
        <f ca="1">VLOOKUP(CONCATENATE($F1738," ",$G1738),AllocFactorMatrix,(Q$4+1),FALSE)*$E1739</f>
        <v>227.04957669983483</v>
      </c>
      <c r="R1738" s="51">
        <f t="shared" ca="1" si="822"/>
        <v>11347.140045722588</v>
      </c>
      <c r="S1738" s="51">
        <f ca="1">VLOOKUP(CONCATENATE($F1738," ",$G1738),AllocFactorMatrix,(S$4+1),FALSE)*$E1739</f>
        <v>56.82044438872169</v>
      </c>
      <c r="T1738" s="51">
        <f ca="1">VLOOKUP(CONCATENATE($F1738," ",$G1738),AllocFactorMatrix,(T$4+1),FALSE)*$E1739</f>
        <v>1312.7359796506969</v>
      </c>
      <c r="U1738" s="51">
        <f ca="1">VLOOKUP(CONCATENATE($F1738," ",$G1738),AllocFactorMatrix,(U$4+1),FALSE)*$E1739</f>
        <v>3087.6802543083986</v>
      </c>
      <c r="V1738" s="51">
        <f ca="1">VLOOKUP(CONCATENATE($F1738," ",$G1738),AllocFactorMatrix,(V$4+1),FALSE)*$E1739</f>
        <v>909.20916722943787</v>
      </c>
      <c r="W1738" s="51">
        <f t="shared" ca="1" si="823"/>
        <v>5366.4458455772556</v>
      </c>
      <c r="X1738" s="51">
        <f ca="1">VLOOKUP(CONCATENATE($F1738," ",$G1738),AllocFactorMatrix,(X$4+1),FALSE)*$E1739</f>
        <v>1656.6144287581151</v>
      </c>
      <c r="Y1738" s="51">
        <f ca="1">VLOOKUP(CONCATENATE($F1738," ",$G1738),AllocFactorMatrix,(Y$4+1),FALSE)*$E1739</f>
        <v>24.746891120958686</v>
      </c>
      <c r="Z1738" s="51">
        <f t="shared" ca="1" si="821"/>
        <v>1681.3613198790738</v>
      </c>
      <c r="AA1738" s="51">
        <f ca="1">VLOOKUP(CONCATENATE($F1738," ",$G1738),AllocFactorMatrix,(AA$4+1),FALSE)*$E1739</f>
        <v>134.86165665730803</v>
      </c>
      <c r="AB1738" s="51">
        <f ca="1">VLOOKUP(CONCATENATE($F1738," ",$G1738),AllocFactorMatrix,(AB$4+1),FALSE)*$E1739</f>
        <v>49001.369116367081</v>
      </c>
      <c r="AC1738" s="51">
        <f ca="1">VLOOKUP(CONCATENATE($F1738," ",$G1738),AllocFactorMatrix,(AC$4+1),FALSE)*$E1739</f>
        <v>10451.462199591939</v>
      </c>
    </row>
    <row r="1739" spans="1:29" s="48" customFormat="1" collapsed="1">
      <c r="A1739" s="53"/>
      <c r="B1739" s="104"/>
      <c r="C1739" s="52"/>
      <c r="D1739" s="52" t="s">
        <v>497</v>
      </c>
      <c r="E1739" s="58">
        <v>10363136</v>
      </c>
      <c r="F1739" s="92" t="s">
        <v>69</v>
      </c>
      <c r="G1739" s="52" t="str">
        <f>$G$15</f>
        <v>TOTAL</v>
      </c>
      <c r="H1739" s="50">
        <f t="shared" ca="1" si="819"/>
        <v>10363136.000000002</v>
      </c>
      <c r="I1739" s="51">
        <f ca="1">VLOOKUP(CONCATENATE($F1739," ",$G1739),AllocFactorMatrix,(I$4+1),FALSE)*$E1739</f>
        <v>5770161.3027680181</v>
      </c>
      <c r="J1739" s="51">
        <f ca="1">VLOOKUP(CONCATENATE($F1739," ",$G1739),AllocFactorMatrix,(J$4+1),FALSE)*$E1739</f>
        <v>1342702.0850700354</v>
      </c>
      <c r="K1739" s="51">
        <f ca="1">VLOOKUP(CONCATENATE($F1739," ",$G1739),AllocFactorMatrix,(K$4+1),FALSE)*$E1739</f>
        <v>19543.066923353959</v>
      </c>
      <c r="L1739" s="51">
        <f ca="1">VLOOKUP(CONCATENATE($F1739," ",$G1739),AllocFactorMatrix,(L$4+1),FALSE)*$E1739</f>
        <v>2377.9874603394487</v>
      </c>
      <c r="M1739" s="51">
        <f t="shared" ca="1" si="820"/>
        <v>1364623.1394537289</v>
      </c>
      <c r="N1739" s="51">
        <f ca="1">VLOOKUP(CONCATENATE($F1739," ",$G1739),AllocFactorMatrix,(N$4+1),FALSE)*$E1739</f>
        <v>696206.08399308671</v>
      </c>
      <c r="O1739" s="51">
        <f ca="1">VLOOKUP(CONCATENATE($F1739," ",$G1739),AllocFactorMatrix,(O$4+1),FALSE)*$E1739</f>
        <v>116976.06338949973</v>
      </c>
      <c r="P1739" s="51">
        <f ca="1">VLOOKUP(CONCATENATE($F1739," ",$G1739),AllocFactorMatrix,(P$4+1),FALSE)*$E1739</f>
        <v>20342.703871987385</v>
      </c>
      <c r="Q1739" s="51">
        <f ca="1">VLOOKUP(CONCATENATE($F1739," ",$G1739),AllocFactorMatrix,(Q$4+1),FALSE)*$E1739</f>
        <v>905.3328645306741</v>
      </c>
      <c r="R1739" s="51">
        <f t="shared" ca="1" si="822"/>
        <v>834430.18411910452</v>
      </c>
      <c r="S1739" s="51">
        <f ca="1">VLOOKUP(CONCATENATE($F1739," ",$G1739),AllocFactorMatrix,(S$4+1),FALSE)*$E1739</f>
        <v>32538.63736189422</v>
      </c>
      <c r="T1739" s="51">
        <f ca="1">VLOOKUP(CONCATENATE($F1739," ",$G1739),AllocFactorMatrix,(T$4+1),FALSE)*$E1739</f>
        <v>434678.92086060264</v>
      </c>
      <c r="U1739" s="51">
        <f ca="1">VLOOKUP(CONCATENATE($F1739," ",$G1739),AllocFactorMatrix,(U$4+1),FALSE)*$E1739</f>
        <v>1391733.2748606049</v>
      </c>
      <c r="V1739" s="51">
        <f ca="1">VLOOKUP(CONCATENATE($F1739," ",$G1739),AllocFactorMatrix,(V$4+1),FALSE)*$E1739</f>
        <v>248269.4567618951</v>
      </c>
      <c r="W1739" s="51">
        <f t="shared" ca="1" si="823"/>
        <v>2107220.2898449968</v>
      </c>
      <c r="X1739" s="51">
        <f ca="1">VLOOKUP(CONCATENATE($F1739," ",$G1739),AllocFactorMatrix,(X$4+1),FALSE)*$E1739</f>
        <v>191040.80302435465</v>
      </c>
      <c r="Y1739" s="51">
        <f ca="1">VLOOKUP(CONCATENATE($F1739," ",$G1739),AllocFactorMatrix,(Y$4+1),FALSE)*$E1739</f>
        <v>3556.1979876374762</v>
      </c>
      <c r="Z1739" s="51">
        <f t="shared" ca="1" si="821"/>
        <v>194597.00101199214</v>
      </c>
      <c r="AA1739" s="51">
        <f ca="1">VLOOKUP(CONCATENATE($F1739," ",$G1739),AllocFactorMatrix,(AA$4+1),FALSE)*$E1739</f>
        <v>2782.1346245491563</v>
      </c>
      <c r="AB1739" s="51">
        <f ca="1">VLOOKUP(CONCATENATE($F1739," ",$G1739),AllocFactorMatrix,(AB$4+1),FALSE)*$E1739</f>
        <v>73764.149705173899</v>
      </c>
      <c r="AC1739" s="51">
        <f ca="1">VLOOKUP(CONCATENATE($F1739," ",$G1739),AllocFactorMatrix,(AC$4+1),FALSE)*$E1739</f>
        <v>15557.798472436838</v>
      </c>
    </row>
    <row r="1740" spans="1:29" s="48" customFormat="1" hidden="1" outlineLevel="1">
      <c r="A1740" s="53"/>
      <c r="B1740" s="104"/>
      <c r="C1740" s="52"/>
      <c r="D1740" s="52"/>
      <c r="F1740" s="175" t="str">
        <f>F1747</f>
        <v>LABOR_M</v>
      </c>
      <c r="G1740" s="52" t="str">
        <f>$G$8</f>
        <v>PRODUCTION</v>
      </c>
      <c r="H1740" s="50">
        <f t="shared" ca="1" si="819"/>
        <v>391222.20233361225</v>
      </c>
      <c r="I1740" s="51">
        <f ca="1">VLOOKUP(CONCATENATE($F1740," ",$G1740),AllocFactorMatrix,(I$4+1),FALSE)*$E1747</f>
        <v>201239.21593040845</v>
      </c>
      <c r="J1740" s="51">
        <f ca="1">VLOOKUP(CONCATENATE($F1740," ",$G1740),AllocFactorMatrix,(J$4+1),FALSE)*$E1747</f>
        <v>46929.016094215505</v>
      </c>
      <c r="K1740" s="51">
        <f ca="1">VLOOKUP(CONCATENATE($F1740," ",$G1740),AllocFactorMatrix,(K$4+1),FALSE)*$E1747</f>
        <v>652.49914996739437</v>
      </c>
      <c r="L1740" s="51">
        <f ca="1">VLOOKUP(CONCATENATE($F1740," ",$G1740),AllocFactorMatrix,(L$4+1),FALSE)*$E1747</f>
        <v>90.875975619459638</v>
      </c>
      <c r="M1740" s="51">
        <f t="shared" ca="1" si="820"/>
        <v>47672.391219802361</v>
      </c>
      <c r="N1740" s="51">
        <f ca="1">VLOOKUP(CONCATENATE($F1740," ",$G1740),AllocFactorMatrix,(N$4+1),FALSE)*$E1747</f>
        <v>27932.535063572683</v>
      </c>
      <c r="O1740" s="51">
        <f ca="1">VLOOKUP(CONCATENATE($F1740," ",$G1740),AllocFactorMatrix,(O$4+1),FALSE)*$E1747</f>
        <v>5005.2752423601496</v>
      </c>
      <c r="P1740" s="51">
        <f ca="1">VLOOKUP(CONCATENATE($F1740," ",$G1740),AllocFactorMatrix,(P$4+1),FALSE)*$E1747</f>
        <v>1015.0187412425024</v>
      </c>
      <c r="Q1740" s="51">
        <f ca="1">VLOOKUP(CONCATENATE($F1740," ",$G1740),AllocFactorMatrix,(Q$4+1),FALSE)*$E1747</f>
        <v>38.544877684909352</v>
      </c>
      <c r="R1740" s="51">
        <f t="shared" ca="1" si="822"/>
        <v>33991.373924860243</v>
      </c>
      <c r="S1740" s="51">
        <f ca="1">VLOOKUP(CONCATENATE($F1740," ",$G1740),AllocFactorMatrix,(S$4+1),FALSE)*$E1747</f>
        <v>1322.8058896772895</v>
      </c>
      <c r="T1740" s="51">
        <f ca="1">VLOOKUP(CONCATENATE($F1740," ",$G1740),AllocFactorMatrix,(T$4+1),FALSE)*$E1747</f>
        <v>17858.643364388019</v>
      </c>
      <c r="U1740" s="51">
        <f ca="1">VLOOKUP(CONCATENATE($F1740," ",$G1740),AllocFactorMatrix,(U$4+1),FALSE)*$E1747</f>
        <v>68302.141876512571</v>
      </c>
      <c r="V1740" s="51">
        <f ca="1">VLOOKUP(CONCATENATE($F1740," ",$G1740),AllocFactorMatrix,(V$4+1),FALSE)*$E1747</f>
        <v>12373.566482134953</v>
      </c>
      <c r="W1740" s="51">
        <f ca="1">SUBTOTAL(9,S1740:V1740)</f>
        <v>99857.157612712821</v>
      </c>
      <c r="X1740" s="51">
        <f ca="1">VLOOKUP(CONCATENATE($F1740," ",$G1740),AllocFactorMatrix,(X$4+1),FALSE)*$E1747</f>
        <v>7666.352797744411</v>
      </c>
      <c r="Y1740" s="51">
        <f ca="1">VLOOKUP(CONCATENATE($F1740," ",$G1740),AllocFactorMatrix,(Y$4+1),FALSE)*$E1747</f>
        <v>153.1167287475167</v>
      </c>
      <c r="Z1740" s="51">
        <f t="shared" ca="1" si="821"/>
        <v>7819.4695264919274</v>
      </c>
      <c r="AA1740" s="51">
        <f ca="1">VLOOKUP(CONCATENATE($F1740," ",$G1740),AllocFactorMatrix,(AA$4+1),FALSE)*$E1747</f>
        <v>101.13159605495925</v>
      </c>
      <c r="AB1740" s="51">
        <f ca="1">VLOOKUP(CONCATENATE($F1740," ",$G1740),AllocFactorMatrix,(AB$4+1),FALSE)*$E1747</f>
        <v>449.28413023424423</v>
      </c>
      <c r="AC1740" s="51">
        <f ca="1">VLOOKUP(CONCATENATE($F1740," ",$G1740),AllocFactorMatrix,(AC$4+1),FALSE)*$E1747</f>
        <v>92.178393047051202</v>
      </c>
    </row>
    <row r="1741" spans="1:29" s="48" customFormat="1" hidden="1" outlineLevel="1">
      <c r="A1741" s="53"/>
      <c r="B1741" s="104"/>
      <c r="C1741" s="52"/>
      <c r="D1741" s="52"/>
      <c r="F1741" s="175" t="str">
        <f>F1747</f>
        <v>LABOR_M</v>
      </c>
      <c r="G1741" s="52" t="str">
        <f>$G$9</f>
        <v>BULKTRAN</v>
      </c>
      <c r="H1741" s="50">
        <f t="shared" ca="1" si="819"/>
        <v>60642.535910258164</v>
      </c>
      <c r="I1741" s="51">
        <f ca="1">VLOOKUP(CONCATENATE($F1741," ",$G1741),AllocFactorMatrix,(I$4+1),FALSE)*$E1747</f>
        <v>31193.670261600812</v>
      </c>
      <c r="J1741" s="51">
        <f ca="1">VLOOKUP(CONCATENATE($F1741," ",$G1741),AllocFactorMatrix,(J$4+1),FALSE)*$E1747</f>
        <v>7274.3687008329161</v>
      </c>
      <c r="K1741" s="51">
        <f ca="1">VLOOKUP(CONCATENATE($F1741," ",$G1741),AllocFactorMatrix,(K$4+1),FALSE)*$E1747</f>
        <v>101.14252948141278</v>
      </c>
      <c r="L1741" s="51">
        <f ca="1">VLOOKUP(CONCATENATE($F1741," ",$G1741),AllocFactorMatrix,(L$4+1),FALSE)*$E1747</f>
        <v>14.086495045553166</v>
      </c>
      <c r="M1741" s="51">
        <f t="shared" ca="1" si="820"/>
        <v>7389.5977253598821</v>
      </c>
      <c r="N1741" s="51">
        <f ca="1">VLOOKUP(CONCATENATE($F1741," ",$G1741),AllocFactorMatrix,(N$4+1),FALSE)*$E1747</f>
        <v>4329.7638798443813</v>
      </c>
      <c r="O1741" s="51">
        <f ca="1">VLOOKUP(CONCATENATE($F1741," ",$G1741),AllocFactorMatrix,(O$4+1),FALSE)*$E1747</f>
        <v>775.85725404898267</v>
      </c>
      <c r="P1741" s="51">
        <f ca="1">VLOOKUP(CONCATENATE($F1741," ",$G1741),AllocFactorMatrix,(P$4+1),FALSE)*$E1747</f>
        <v>157.33593364134902</v>
      </c>
      <c r="Q1741" s="51">
        <f ca="1">VLOOKUP(CONCATENATE($F1741," ",$G1741),AllocFactorMatrix,(Q$4+1),FALSE)*$E1747</f>
        <v>5.9747609292643578</v>
      </c>
      <c r="R1741" s="51">
        <f t="shared" ca="1" si="822"/>
        <v>5268.9318284639776</v>
      </c>
      <c r="S1741" s="51">
        <f ca="1">VLOOKUP(CONCATENATE($F1741," ",$G1741),AllocFactorMatrix,(S$4+1),FALSE)*$E1747</f>
        <v>205.04537623007957</v>
      </c>
      <c r="T1741" s="51">
        <f ca="1">VLOOKUP(CONCATENATE($F1741," ",$G1741),AllocFactorMatrix,(T$4+1),FALSE)*$E1747</f>
        <v>2768.230982478538</v>
      </c>
      <c r="U1741" s="51">
        <f ca="1">VLOOKUP(CONCATENATE($F1741," ",$G1741),AllocFactorMatrix,(U$4+1),FALSE)*$E1747</f>
        <v>10587.37225747196</v>
      </c>
      <c r="V1741" s="51">
        <f ca="1">VLOOKUP(CONCATENATE($F1741," ",$G1741),AllocFactorMatrix,(V$4+1),FALSE)*$E1747</f>
        <v>1918.0006790385767</v>
      </c>
      <c r="W1741" s="51">
        <f t="shared" ref="W1741:W1747" ca="1" si="824">SUBTOTAL(9,S1741:V1741)</f>
        <v>15478.649295219153</v>
      </c>
      <c r="X1741" s="51">
        <f ca="1">VLOOKUP(CONCATENATE($F1741," ",$G1741),AllocFactorMatrix,(X$4+1),FALSE)*$E1747</f>
        <v>1188.3453241272762</v>
      </c>
      <c r="Y1741" s="51">
        <f ca="1">VLOOKUP(CONCATENATE($F1741," ",$G1741),AllocFactorMatrix,(Y$4+1),FALSE)*$E1747</f>
        <v>23.734304101724984</v>
      </c>
      <c r="Z1741" s="51">
        <f t="shared" ca="1" si="821"/>
        <v>1212.0796282290012</v>
      </c>
      <c r="AA1741" s="51">
        <f ca="1">VLOOKUP(CONCATENATE($F1741," ",$G1741),AllocFactorMatrix,(AA$4+1),FALSE)*$E1747</f>
        <v>15.676197334513274</v>
      </c>
      <c r="AB1741" s="51">
        <f ca="1">VLOOKUP(CONCATENATE($F1741," ",$G1741),AllocFactorMatrix,(AB$4+1),FALSE)*$E1747</f>
        <v>69.642594001875196</v>
      </c>
      <c r="AC1741" s="51">
        <f ca="1">VLOOKUP(CONCATENATE($F1741," ",$G1741),AllocFactorMatrix,(AC$4+1),FALSE)*$E1747</f>
        <v>14.288380048888204</v>
      </c>
    </row>
    <row r="1742" spans="1:29" s="48" customFormat="1" hidden="1" outlineLevel="1">
      <c r="A1742" s="53"/>
      <c r="B1742" s="104"/>
      <c r="C1742" s="52"/>
      <c r="D1742" s="52"/>
      <c r="F1742" s="175" t="str">
        <f>F1747</f>
        <v>LABOR_M</v>
      </c>
      <c r="G1742" s="52" t="str">
        <f>$G$10</f>
        <v>SUBTRAN</v>
      </c>
      <c r="H1742" s="50">
        <f t="shared" ca="1" si="819"/>
        <v>16806.424383813563</v>
      </c>
      <c r="I1742" s="51">
        <f ca="1">VLOOKUP(CONCATENATE($F1742," ",$G1742),AllocFactorMatrix,(I$4+1),FALSE)*$E1747</f>
        <v>8587.2990299452522</v>
      </c>
      <c r="J1742" s="51">
        <f ca="1">VLOOKUP(CONCATENATE($F1742," ",$G1742),AllocFactorMatrix,(J$4+1),FALSE)*$E1747</f>
        <v>2013.007959090218</v>
      </c>
      <c r="K1742" s="51">
        <f ca="1">VLOOKUP(CONCATENATE($F1742," ",$G1742),AllocFactorMatrix,(K$4+1),FALSE)*$E1747</f>
        <v>28.120940610551173</v>
      </c>
      <c r="L1742" s="51">
        <f ca="1">VLOOKUP(CONCATENATE($F1742," ",$G1742),AllocFactorMatrix,(L$4+1),FALSE)*$E1747</f>
        <v>5.0897595935439632</v>
      </c>
      <c r="M1742" s="51">
        <f t="shared" ca="1" si="820"/>
        <v>2046.2186592943131</v>
      </c>
      <c r="N1742" s="51">
        <f ca="1">VLOOKUP(CONCATENATE($F1742," ",$G1742),AllocFactorMatrix,(N$4+1),FALSE)*$E1747</f>
        <v>1163.3745737994836</v>
      </c>
      <c r="O1742" s="51">
        <f ca="1">VLOOKUP(CONCATENATE($F1742," ",$G1742),AllocFactorMatrix,(O$4+1),FALSE)*$E1747</f>
        <v>209.0525660911471</v>
      </c>
      <c r="P1742" s="51">
        <f ca="1">VLOOKUP(CONCATENATE($F1742," ",$G1742),AllocFactorMatrix,(P$4+1),FALSE)*$E1747</f>
        <v>54.874686803436504</v>
      </c>
      <c r="Q1742" s="51">
        <f ca="1">VLOOKUP(CONCATENATE($F1742," ",$G1742),AllocFactorMatrix,(Q$4+1),FALSE)*$E1747</f>
        <v>0</v>
      </c>
      <c r="R1742" s="51">
        <f t="shared" ca="1" si="822"/>
        <v>1427.3018266940674</v>
      </c>
      <c r="S1742" s="51">
        <f ca="1">VLOOKUP(CONCATENATE($F1742," ",$G1742),AllocFactorMatrix,(S$4+1),FALSE)*$E1747</f>
        <v>52.438217828703685</v>
      </c>
      <c r="T1742" s="51">
        <f ca="1">VLOOKUP(CONCATENATE($F1742," ",$G1742),AllocFactorMatrix,(T$4+1),FALSE)*$E1747</f>
        <v>735.75904440581212</v>
      </c>
      <c r="U1742" s="51">
        <f ca="1">VLOOKUP(CONCATENATE($F1742," ",$G1742),AllocFactorMatrix,(U$4+1),FALSE)*$E1747</f>
        <v>3627.8596439529729</v>
      </c>
      <c r="V1742" s="51">
        <f ca="1">VLOOKUP(CONCATENATE($F1742," ",$G1742),AllocFactorMatrix,(V$4+1),FALSE)*$E1747</f>
        <v>0</v>
      </c>
      <c r="W1742" s="51">
        <f t="shared" ca="1" si="824"/>
        <v>4416.0569061874885</v>
      </c>
      <c r="X1742" s="51">
        <f ca="1">VLOOKUP(CONCATENATE($F1742," ",$G1742),AllocFactorMatrix,(X$4+1),FALSE)*$E1747</f>
        <v>318.90444102287643</v>
      </c>
      <c r="Y1742" s="51">
        <f ca="1">VLOOKUP(CONCATENATE($F1742," ",$G1742),AllocFactorMatrix,(Y$4+1),FALSE)*$E1747</f>
        <v>6.4031282583876648</v>
      </c>
      <c r="Z1742" s="51">
        <f t="shared" ca="1" si="821"/>
        <v>325.30756928126408</v>
      </c>
      <c r="AA1742" s="51">
        <f ca="1">VLOOKUP(CONCATENATE($F1742," ",$G1742),AllocFactorMatrix,(AA$4+1),FALSE)*$E1747</f>
        <v>4.2403924111652573</v>
      </c>
      <c r="AB1742" s="51">
        <f ca="1">VLOOKUP(CONCATENATE($F1742," ",$G1742),AllocFactorMatrix,(AB$4+1),FALSE)*$E1747</f>
        <v>0</v>
      </c>
      <c r="AC1742" s="51">
        <f ca="1">VLOOKUP(CONCATENATE($F1742," ",$G1742),AllocFactorMatrix,(AC$4+1),FALSE)*$E1747</f>
        <v>0</v>
      </c>
    </row>
    <row r="1743" spans="1:29" s="48" customFormat="1" hidden="1" outlineLevel="1">
      <c r="A1743" s="53"/>
      <c r="B1743" s="104"/>
      <c r="C1743" s="52"/>
      <c r="D1743" s="52"/>
      <c r="F1743" s="175" t="str">
        <f>F1747</f>
        <v>LABOR_M</v>
      </c>
      <c r="G1743" s="52" t="str">
        <f>$G$11</f>
        <v>DISTPRI</v>
      </c>
      <c r="H1743" s="50">
        <f t="shared" ca="1" si="819"/>
        <v>137284.60883527779</v>
      </c>
      <c r="I1743" s="51">
        <f ca="1">VLOOKUP(CONCATENATE($F1743," ",$G1743),AllocFactorMatrix,(I$4+1),FALSE)*$E1747</f>
        <v>89894.932194012596</v>
      </c>
      <c r="J1743" s="51">
        <f ca="1">VLOOKUP(CONCATENATE($F1743," ",$G1743),AllocFactorMatrix,(J$4+1),FALSE)*$E1747</f>
        <v>21038.883766850424</v>
      </c>
      <c r="K1743" s="51">
        <f ca="1">VLOOKUP(CONCATENATE($F1743," ",$G1743),AllocFactorMatrix,(K$4+1),FALSE)*$E1747</f>
        <v>293.86588709098089</v>
      </c>
      <c r="L1743" s="51">
        <f ca="1">VLOOKUP(CONCATENATE($F1743," ",$G1743),AllocFactorMatrix,(L$4+1),FALSE)*$E1747</f>
        <v>0</v>
      </c>
      <c r="M1743" s="51">
        <f t="shared" ca="1" si="820"/>
        <v>21332.749653941406</v>
      </c>
      <c r="N1743" s="51">
        <f ca="1">VLOOKUP(CONCATENATE($F1743," ",$G1743),AllocFactorMatrix,(N$4+1),FALSE)*$E1747</f>
        <v>12213.484743763742</v>
      </c>
      <c r="O1743" s="51">
        <f ca="1">VLOOKUP(CONCATENATE($F1743," ",$G1743),AllocFactorMatrix,(O$4+1),FALSE)*$E1747</f>
        <v>2194.509060119778</v>
      </c>
      <c r="P1743" s="51">
        <f ca="1">VLOOKUP(CONCATENATE($F1743," ",$G1743),AllocFactorMatrix,(P$4+1),FALSE)*$E1747</f>
        <v>0</v>
      </c>
      <c r="Q1743" s="51">
        <f ca="1">VLOOKUP(CONCATENATE($F1743," ",$G1743),AllocFactorMatrix,(Q$4+1),FALSE)*$E1747</f>
        <v>0</v>
      </c>
      <c r="R1743" s="51">
        <f t="shared" ca="1" si="822"/>
        <v>14407.993803883521</v>
      </c>
      <c r="S1743" s="51">
        <f ca="1">VLOOKUP(CONCATENATE($F1743," ",$G1743),AllocFactorMatrix,(S$4+1),FALSE)*$E1747</f>
        <v>552.25417314797846</v>
      </c>
      <c r="T1743" s="51">
        <f ca="1">VLOOKUP(CONCATENATE($F1743," ",$G1743),AllocFactorMatrix,(T$4+1),FALSE)*$E1747</f>
        <v>7636.4949445324974</v>
      </c>
      <c r="U1743" s="51">
        <f ca="1">VLOOKUP(CONCATENATE($F1743," ",$G1743),AllocFactorMatrix,(U$4+1),FALSE)*$E1747</f>
        <v>0</v>
      </c>
      <c r="V1743" s="51">
        <f ca="1">VLOOKUP(CONCATENATE($F1743," ",$G1743),AllocFactorMatrix,(V$4+1),FALSE)*$E1747</f>
        <v>0</v>
      </c>
      <c r="W1743" s="51">
        <f t="shared" ca="1" si="824"/>
        <v>8188.749117680476</v>
      </c>
      <c r="X1743" s="51">
        <f ca="1">VLOOKUP(CONCATENATE($F1743," ",$G1743),AllocFactorMatrix,(X$4+1),FALSE)*$E1747</f>
        <v>3348.8365966177275</v>
      </c>
      <c r="Y1743" s="51">
        <f ca="1">VLOOKUP(CONCATENATE($F1743," ",$G1743),AllocFactorMatrix,(Y$4+1),FALSE)*$E1747</f>
        <v>67.216431641745288</v>
      </c>
      <c r="Z1743" s="51">
        <f t="shared" ca="1" si="821"/>
        <v>3416.0530282594727</v>
      </c>
      <c r="AA1743" s="51">
        <f ca="1">VLOOKUP(CONCATENATE($F1743," ",$G1743),AllocFactorMatrix,(AA$4+1),FALSE)*$E1747</f>
        <v>44.13103750026719</v>
      </c>
      <c r="AB1743" s="51">
        <f ca="1">VLOOKUP(CONCATENATE($F1743," ",$G1743),AllocFactorMatrix,(AB$4+1),FALSE)*$E1747</f>
        <v>0</v>
      </c>
      <c r="AC1743" s="51">
        <f ca="1">VLOOKUP(CONCATENATE($F1743," ",$G1743),AllocFactorMatrix,(AC$4+1),FALSE)*$E1747</f>
        <v>0</v>
      </c>
    </row>
    <row r="1744" spans="1:29" s="48" customFormat="1" hidden="1" outlineLevel="1">
      <c r="A1744" s="53"/>
      <c r="B1744" s="104"/>
      <c r="C1744" s="52"/>
      <c r="D1744" s="52"/>
      <c r="F1744" s="175" t="str">
        <f>F1747</f>
        <v>LABOR_M</v>
      </c>
      <c r="G1744" s="52" t="str">
        <f>$G$12</f>
        <v>DISTSEC</v>
      </c>
      <c r="H1744" s="50">
        <f t="shared" ca="1" si="819"/>
        <v>54388.462107808497</v>
      </c>
      <c r="I1744" s="51">
        <f ca="1">VLOOKUP(CONCATENATE($F1744," ",$G1744),AllocFactorMatrix,(I$4+1),FALSE)*$E1747</f>
        <v>40361.954243392858</v>
      </c>
      <c r="J1744" s="51">
        <f ca="1">VLOOKUP(CONCATENATE($F1744," ",$G1744),AllocFactorMatrix,(J$4+1),FALSE)*$E1747</f>
        <v>8138.7732322824049</v>
      </c>
      <c r="K1744" s="51">
        <f ca="1">VLOOKUP(CONCATENATE($F1744," ",$G1744),AllocFactorMatrix,(K$4+1),FALSE)*$E1747</f>
        <v>0</v>
      </c>
      <c r="L1744" s="51">
        <f ca="1">VLOOKUP(CONCATENATE($F1744," ",$G1744),AllocFactorMatrix,(L$4+1),FALSE)*$E1747</f>
        <v>0</v>
      </c>
      <c r="M1744" s="51">
        <f t="shared" ca="1" si="820"/>
        <v>8138.7732322824049</v>
      </c>
      <c r="N1744" s="51">
        <f ca="1">VLOOKUP(CONCATENATE($F1744," ",$G1744),AllocFactorMatrix,(N$4+1),FALSE)*$E1747</f>
        <v>4068.0476264387066</v>
      </c>
      <c r="O1744" s="51">
        <f ca="1">VLOOKUP(CONCATENATE($F1744," ",$G1744),AllocFactorMatrix,(O$4+1),FALSE)*$E1747</f>
        <v>0</v>
      </c>
      <c r="P1744" s="51">
        <f ca="1">VLOOKUP(CONCATENATE($F1744," ",$G1744),AllocFactorMatrix,(P$4+1),FALSE)*$E1747</f>
        <v>0</v>
      </c>
      <c r="Q1744" s="51">
        <f ca="1">VLOOKUP(CONCATENATE($F1744," ",$G1744),AllocFactorMatrix,(Q$4+1),FALSE)*$E1747</f>
        <v>0</v>
      </c>
      <c r="R1744" s="51">
        <f t="shared" ca="1" si="822"/>
        <v>4068.0476264387066</v>
      </c>
      <c r="S1744" s="51">
        <f ca="1">VLOOKUP(CONCATENATE($F1744," ",$G1744),AllocFactorMatrix,(S$4+1),FALSE)*$E1747</f>
        <v>152.05409533364804</v>
      </c>
      <c r="T1744" s="51">
        <f ca="1">VLOOKUP(CONCATENATE($F1744," ",$G1744),AllocFactorMatrix,(T$4+1),FALSE)*$E1747</f>
        <v>0</v>
      </c>
      <c r="U1744" s="51">
        <f ca="1">VLOOKUP(CONCATENATE($F1744," ",$G1744),AllocFactorMatrix,(U$4+1),FALSE)*$E1747</f>
        <v>0</v>
      </c>
      <c r="V1744" s="51">
        <f ca="1">VLOOKUP(CONCATENATE($F1744," ",$G1744),AllocFactorMatrix,(V$4+1),FALSE)*$E1747</f>
        <v>0</v>
      </c>
      <c r="W1744" s="51">
        <f t="shared" ca="1" si="824"/>
        <v>152.05409533364804</v>
      </c>
      <c r="X1744" s="51">
        <f ca="1">VLOOKUP(CONCATENATE($F1744," ",$G1744),AllocFactorMatrix,(X$4+1),FALSE)*$E1747</f>
        <v>1149.1288390936322</v>
      </c>
      <c r="Y1744" s="51">
        <f ca="1">VLOOKUP(CONCATENATE($F1744," ",$G1744),AllocFactorMatrix,(Y$4+1),FALSE)*$E1747</f>
        <v>0</v>
      </c>
      <c r="Z1744" s="51">
        <f t="shared" ca="1" si="821"/>
        <v>1149.1288390936322</v>
      </c>
      <c r="AA1744" s="51">
        <f ca="1">VLOOKUP(CONCATENATE($F1744," ",$G1744),AllocFactorMatrix,(AA$4+1),FALSE)*$E1747</f>
        <v>13.586807275345395</v>
      </c>
      <c r="AB1744" s="51">
        <f ca="1">VLOOKUP(CONCATENATE($F1744," ",$G1744),AllocFactorMatrix,(AB$4+1),FALSE)*$E1747</f>
        <v>418.19798973012388</v>
      </c>
      <c r="AC1744" s="51">
        <f ca="1">VLOOKUP(CONCATENATE($F1744," ",$G1744),AllocFactorMatrix,(AC$4+1),FALSE)*$E1747</f>
        <v>86.719274261769726</v>
      </c>
    </row>
    <row r="1745" spans="1:29" s="48" customFormat="1" hidden="1" outlineLevel="1">
      <c r="A1745" s="53"/>
      <c r="B1745" s="104"/>
      <c r="C1745" s="52"/>
      <c r="D1745" s="52"/>
      <c r="F1745" s="175" t="str">
        <f>F1747</f>
        <v>LABOR_M</v>
      </c>
      <c r="G1745" s="52" t="str">
        <f>$G$13</f>
        <v>ENERGY</v>
      </c>
      <c r="H1745" s="50">
        <f t="shared" ca="1" si="819"/>
        <v>156478.46273725413</v>
      </c>
      <c r="I1745" s="51">
        <f ca="1">VLOOKUP(CONCATENATE($F1745," ",$G1745),AllocFactorMatrix,(I$4+1),FALSE)*$E1747</f>
        <v>61227.864507847327</v>
      </c>
      <c r="J1745" s="51">
        <f ca="1">VLOOKUP(CONCATENATE($F1745," ",$G1745),AllocFactorMatrix,(J$4+1),FALSE)*$E1747</f>
        <v>17664.06126371034</v>
      </c>
      <c r="K1745" s="51">
        <f ca="1">VLOOKUP(CONCATENATE($F1745," ",$G1745),AllocFactorMatrix,(K$4+1),FALSE)*$E1747</f>
        <v>246.19931094521019</v>
      </c>
      <c r="L1745" s="51">
        <f ca="1">VLOOKUP(CONCATENATE($F1745," ",$G1745),AllocFactorMatrix,(L$4+1),FALSE)*$E1747</f>
        <v>34.418455013430815</v>
      </c>
      <c r="M1745" s="51">
        <f t="shared" ca="1" si="820"/>
        <v>17944.67902966898</v>
      </c>
      <c r="N1745" s="51">
        <f ca="1">VLOOKUP(CONCATENATE($F1745," ",$G1745),AllocFactorMatrix,(N$4+1),FALSE)*$E1747</f>
        <v>11460.872479013147</v>
      </c>
      <c r="O1745" s="51">
        <f ca="1">VLOOKUP(CONCATENATE($F1745," ",$G1745),AllocFactorMatrix,(O$4+1),FALSE)*$E1747</f>
        <v>2043.9201395735106</v>
      </c>
      <c r="P1745" s="51">
        <f ca="1">VLOOKUP(CONCATENATE($F1745," ",$G1745),AllocFactorMatrix,(P$4+1),FALSE)*$E1747</f>
        <v>416.21699192225788</v>
      </c>
      <c r="Q1745" s="51">
        <f ca="1">VLOOKUP(CONCATENATE($F1745," ",$G1745),AllocFactorMatrix,(Q$4+1),FALSE)*$E1747</f>
        <v>15.720656645267809</v>
      </c>
      <c r="R1745" s="51">
        <f t="shared" ca="1" si="822"/>
        <v>13936.730267154184</v>
      </c>
      <c r="S1745" s="51">
        <f ca="1">VLOOKUP(CONCATENATE($F1745," ",$G1745),AllocFactorMatrix,(S$4+1),FALSE)*$E1747</f>
        <v>600.20610006540414</v>
      </c>
      <c r="T1745" s="51">
        <f ca="1">VLOOKUP(CONCATENATE($F1745," ",$G1745),AllocFactorMatrix,(T$4+1),FALSE)*$E1747</f>
        <v>9489.3725620633577</v>
      </c>
      <c r="U1745" s="51">
        <f ca="1">VLOOKUP(CONCATENATE($F1745," ",$G1745),AllocFactorMatrix,(U$4+1),FALSE)*$E1747</f>
        <v>40812.2469434101</v>
      </c>
      <c r="V1745" s="51">
        <f ca="1">VLOOKUP(CONCATENATE($F1745," ",$G1745),AllocFactorMatrix,(V$4+1),FALSE)*$E1747</f>
        <v>7677.2099234057314</v>
      </c>
      <c r="W1745" s="51">
        <f t="shared" ca="1" si="824"/>
        <v>58579.035528944594</v>
      </c>
      <c r="X1745" s="51">
        <f ca="1">VLOOKUP(CONCATENATE($F1745," ",$G1745),AllocFactorMatrix,(X$4+1),FALSE)*$E1747</f>
        <v>3148.1880578247888</v>
      </c>
      <c r="Y1745" s="51">
        <f ca="1">VLOOKUP(CONCATENATE($F1745," ",$G1745),AllocFactorMatrix,(Y$4+1),FALSE)*$E1747</f>
        <v>63.167765389693734</v>
      </c>
      <c r="Z1745" s="51">
        <f t="shared" ca="1" si="821"/>
        <v>3211.3558232144824</v>
      </c>
      <c r="AA1745" s="51">
        <f ca="1">VLOOKUP(CONCATENATE($F1745," ",$G1745),AllocFactorMatrix,(AA$4+1),FALSE)*$E1747</f>
        <v>56.345917601241389</v>
      </c>
      <c r="AB1745" s="51">
        <f ca="1">VLOOKUP(CONCATENATE($F1745," ",$G1745),AllocFactorMatrix,(AB$4+1),FALSE)*$E1747</f>
        <v>1262.129256870965</v>
      </c>
      <c r="AC1745" s="51">
        <f ca="1">VLOOKUP(CONCATENATE($F1745," ",$G1745),AllocFactorMatrix,(AC$4+1),FALSE)*$E1747</f>
        <v>260.32240595227239</v>
      </c>
    </row>
    <row r="1746" spans="1:29" s="48" customFormat="1" hidden="1" outlineLevel="1">
      <c r="A1746" s="53"/>
      <c r="B1746" s="104"/>
      <c r="C1746" s="52"/>
      <c r="D1746" s="52"/>
      <c r="F1746" s="175" t="str">
        <f>F1747</f>
        <v>LABOR_M</v>
      </c>
      <c r="G1746" s="52" t="str">
        <f>$G$14</f>
        <v>CUSTOMER</v>
      </c>
      <c r="H1746" s="50">
        <f t="shared" ca="1" si="819"/>
        <v>103557.30369197602</v>
      </c>
      <c r="I1746" s="51">
        <f ca="1">VLOOKUP(CONCATENATE($F1746," ",$G1746),AllocFactorMatrix,(I$4+1),FALSE)*$E1747</f>
        <v>79959.732813459181</v>
      </c>
      <c r="J1746" s="51">
        <f ca="1">VLOOKUP(CONCATENATE($F1746," ",$G1746),AllocFactorMatrix,(J$4+1),FALSE)*$E1747</f>
        <v>16191.134101171532</v>
      </c>
      <c r="K1746" s="51">
        <f ca="1">VLOOKUP(CONCATENATE($F1746," ",$G1746),AllocFactorMatrix,(K$4+1),FALSE)*$E1747</f>
        <v>413.84832616392146</v>
      </c>
      <c r="L1746" s="51">
        <f ca="1">VLOOKUP(CONCATENATE($F1746," ",$G1746),AllocFactorMatrix,(L$4+1),FALSE)*$E1747</f>
        <v>66.725240241990207</v>
      </c>
      <c r="M1746" s="51">
        <f t="shared" ca="1" si="820"/>
        <v>16671.707667577444</v>
      </c>
      <c r="N1746" s="51">
        <f ca="1">VLOOKUP(CONCATENATE($F1746," ",$G1746),AllocFactorMatrix,(N$4+1),FALSE)*$E1747</f>
        <v>663.99211740182204</v>
      </c>
      <c r="O1746" s="51">
        <f ca="1">VLOOKUP(CONCATENATE($F1746," ",$G1746),AllocFactorMatrix,(O$4+1),FALSE)*$E1747</f>
        <v>160.36733781899378</v>
      </c>
      <c r="P1746" s="51">
        <f ca="1">VLOOKUP(CONCATENATE($F1746," ",$G1746),AllocFactorMatrix,(P$4+1),FALSE)*$E1747</f>
        <v>163.247854562551</v>
      </c>
      <c r="Q1746" s="51">
        <f ca="1">VLOOKUP(CONCATENATE($F1746," ",$G1746),AllocFactorMatrix,(Q$4+1),FALSE)*$E1747</f>
        <v>20.164927817505625</v>
      </c>
      <c r="R1746" s="51">
        <f t="shared" ca="1" si="822"/>
        <v>1007.7722376008724</v>
      </c>
      <c r="S1746" s="51">
        <f ca="1">VLOOKUP(CONCATENATE($F1746," ",$G1746),AllocFactorMatrix,(S$4+1),FALSE)*$E1747</f>
        <v>5.0463875613030327</v>
      </c>
      <c r="T1746" s="51">
        <f ca="1">VLOOKUP(CONCATENATE($F1746," ",$G1746),AllocFactorMatrix,(T$4+1),FALSE)*$E1747</f>
        <v>116.58786886044035</v>
      </c>
      <c r="U1746" s="51">
        <f ca="1">VLOOKUP(CONCATENATE($F1746," ",$G1746),AllocFactorMatrix,(U$4+1),FALSE)*$E1747</f>
        <v>274.22578961236871</v>
      </c>
      <c r="V1746" s="51">
        <f ca="1">VLOOKUP(CONCATENATE($F1746," ",$G1746),AllocFactorMatrix,(V$4+1),FALSE)*$E1747</f>
        <v>80.749488700585431</v>
      </c>
      <c r="W1746" s="51">
        <f t="shared" ca="1" si="824"/>
        <v>476.60953473469749</v>
      </c>
      <c r="X1746" s="51">
        <f ca="1">VLOOKUP(CONCATENATE($F1746," ",$G1746),AllocFactorMatrix,(X$4+1),FALSE)*$E1747</f>
        <v>147.12870582229104</v>
      </c>
      <c r="Y1746" s="51">
        <f ca="1">VLOOKUP(CONCATENATE($F1746," ",$G1746),AllocFactorMatrix,(Y$4+1),FALSE)*$E1747</f>
        <v>2.1978427813654049</v>
      </c>
      <c r="Z1746" s="51">
        <f t="shared" ca="1" si="821"/>
        <v>149.32654860365645</v>
      </c>
      <c r="AA1746" s="51">
        <f ca="1">VLOOKUP(CONCATENATE($F1746," ",$G1746),AllocFactorMatrix,(AA$4+1),FALSE)*$E1747</f>
        <v>11.977452728040351</v>
      </c>
      <c r="AB1746" s="51">
        <f ca="1">VLOOKUP(CONCATENATE($F1746," ",$G1746),AllocFactorMatrix,(AB$4+1),FALSE)*$E1747</f>
        <v>4351.9529327147629</v>
      </c>
      <c r="AC1746" s="51">
        <f ca="1">VLOOKUP(CONCATENATE($F1746," ",$G1746),AllocFactorMatrix,(AC$4+1),FALSE)*$E1747</f>
        <v>928.22450455734906</v>
      </c>
    </row>
    <row r="1747" spans="1:29" s="48" customFormat="1" collapsed="1">
      <c r="A1747" s="53"/>
      <c r="B1747" s="104"/>
      <c r="C1747" s="52"/>
      <c r="D1747" s="52" t="s">
        <v>498</v>
      </c>
      <c r="E1747" s="58">
        <v>920380</v>
      </c>
      <c r="F1747" s="92" t="s">
        <v>69</v>
      </c>
      <c r="G1747" s="52" t="str">
        <f>$G$15</f>
        <v>TOTAL</v>
      </c>
      <c r="H1747" s="50">
        <f t="shared" ca="1" si="819"/>
        <v>920380.00000000035</v>
      </c>
      <c r="I1747" s="51">
        <f ca="1">VLOOKUP(CONCATENATE($F1747," ",$G1747),AllocFactorMatrix,(I$4+1),FALSE)*$E1747</f>
        <v>512464.66898066655</v>
      </c>
      <c r="J1747" s="51">
        <f ca="1">VLOOKUP(CONCATENATE($F1747," ",$G1747),AllocFactorMatrix,(J$4+1),FALSE)*$E1747</f>
        <v>119249.24511815335</v>
      </c>
      <c r="K1747" s="51">
        <f ca="1">VLOOKUP(CONCATENATE($F1747," ",$G1747),AllocFactorMatrix,(K$4+1),FALSE)*$E1747</f>
        <v>1735.6761442594711</v>
      </c>
      <c r="L1747" s="51">
        <f ca="1">VLOOKUP(CONCATENATE($F1747," ",$G1747),AllocFactorMatrix,(L$4+1),FALSE)*$E1747</f>
        <v>211.19592551397781</v>
      </c>
      <c r="M1747" s="51">
        <f t="shared" ca="1" si="820"/>
        <v>121196.11718792681</v>
      </c>
      <c r="N1747" s="51">
        <f ca="1">VLOOKUP(CONCATENATE($F1747," ",$G1747),AllocFactorMatrix,(N$4+1),FALSE)*$E1747</f>
        <v>61832.070483833966</v>
      </c>
      <c r="O1747" s="51">
        <f ca="1">VLOOKUP(CONCATENATE($F1747," ",$G1747),AllocFactorMatrix,(O$4+1),FALSE)*$E1747</f>
        <v>10388.981600012561</v>
      </c>
      <c r="P1747" s="51">
        <f ca="1">VLOOKUP(CONCATENATE($F1747," ",$G1747),AllocFactorMatrix,(P$4+1),FALSE)*$E1747</f>
        <v>1806.6942081720965</v>
      </c>
      <c r="Q1747" s="51">
        <f ca="1">VLOOKUP(CONCATENATE($F1747," ",$G1747),AllocFactorMatrix,(Q$4+1),FALSE)*$E1747</f>
        <v>80.405223076947152</v>
      </c>
      <c r="R1747" s="51">
        <f t="shared" ca="1" si="822"/>
        <v>74108.151515095567</v>
      </c>
      <c r="S1747" s="51">
        <f ca="1">VLOOKUP(CONCATENATE($F1747," ",$G1747),AllocFactorMatrix,(S$4+1),FALSE)*$E1747</f>
        <v>2889.8502398444066</v>
      </c>
      <c r="T1747" s="51">
        <f ca="1">VLOOKUP(CONCATENATE($F1747," ",$G1747),AllocFactorMatrix,(T$4+1),FALSE)*$E1747</f>
        <v>38605.088766728666</v>
      </c>
      <c r="U1747" s="51">
        <f ca="1">VLOOKUP(CONCATENATE($F1747," ",$G1747),AllocFactorMatrix,(U$4+1),FALSE)*$E1747</f>
        <v>123603.84651095995</v>
      </c>
      <c r="V1747" s="51">
        <f ca="1">VLOOKUP(CONCATENATE($F1747," ",$G1747),AllocFactorMatrix,(V$4+1),FALSE)*$E1747</f>
        <v>22049.526573279847</v>
      </c>
      <c r="W1747" s="51">
        <f t="shared" ca="1" si="824"/>
        <v>187148.31209081286</v>
      </c>
      <c r="X1747" s="51">
        <f ca="1">VLOOKUP(CONCATENATE($F1747," ",$G1747),AllocFactorMatrix,(X$4+1),FALSE)*$E1747</f>
        <v>16966.884762253001</v>
      </c>
      <c r="Y1747" s="51">
        <f ca="1">VLOOKUP(CONCATENATE($F1747," ",$G1747),AllocFactorMatrix,(Y$4+1),FALSE)*$E1747</f>
        <v>315.83620092043378</v>
      </c>
      <c r="Z1747" s="51">
        <f t="shared" ca="1" si="821"/>
        <v>17282.720963173433</v>
      </c>
      <c r="AA1747" s="51">
        <f ca="1">VLOOKUP(CONCATENATE($F1747," ",$G1747),AllocFactorMatrix,(AA$4+1),FALSE)*$E1747</f>
        <v>247.0894009055321</v>
      </c>
      <c r="AB1747" s="51">
        <f ca="1">VLOOKUP(CONCATENATE($F1747," ",$G1747),AllocFactorMatrix,(AB$4+1),FALSE)*$E1747</f>
        <v>6551.2069035519708</v>
      </c>
      <c r="AC1747" s="51">
        <f ca="1">VLOOKUP(CONCATENATE($F1747," ",$G1747),AllocFactorMatrix,(AC$4+1),FALSE)*$E1747</f>
        <v>1381.7329578673307</v>
      </c>
    </row>
    <row r="1748" spans="1:29" s="48" customFormat="1" hidden="1" outlineLevel="1">
      <c r="A1748" s="53"/>
      <c r="B1748" s="104"/>
      <c r="C1748" s="52"/>
      <c r="D1748" s="52"/>
      <c r="F1748" s="175" t="str">
        <f>F1755</f>
        <v>LABOR_M</v>
      </c>
      <c r="G1748" s="52" t="str">
        <f>$G$8</f>
        <v>PRODUCTION</v>
      </c>
      <c r="H1748" s="50">
        <f t="shared" ca="1" si="819"/>
        <v>-443784.09283015388</v>
      </c>
      <c r="I1748" s="51">
        <f ca="1">VLOOKUP(CONCATENATE($F1748," ",$G1748),AllocFactorMatrix,(I$4+1),FALSE)*$E1755</f>
        <v>-228276.3154821464</v>
      </c>
      <c r="J1748" s="51">
        <f ca="1">VLOOKUP(CONCATENATE($F1748," ",$G1748),AllocFactorMatrix,(J$4+1),FALSE)*$E1755</f>
        <v>-53234.071866462182</v>
      </c>
      <c r="K1748" s="51">
        <f ca="1">VLOOKUP(CONCATENATE($F1748," ",$G1748),AllocFactorMatrix,(K$4+1),FALSE)*$E1755</f>
        <v>-740.16439152346152</v>
      </c>
      <c r="L1748" s="51">
        <f ca="1">VLOOKUP(CONCATENATE($F1748," ",$G1748),AllocFactorMatrix,(L$4+1),FALSE)*$E1755</f>
        <v>-103.08543881143667</v>
      </c>
      <c r="M1748" s="51">
        <f t="shared" ca="1" si="820"/>
        <v>-54077.32169679708</v>
      </c>
      <c r="N1748" s="51">
        <f ca="1">VLOOKUP(CONCATENATE($F1748," ",$G1748),AllocFactorMatrix,(N$4+1),FALSE)*$E1755</f>
        <v>-31685.355942716786</v>
      </c>
      <c r="O1748" s="51">
        <f ca="1">VLOOKUP(CONCATENATE($F1748," ",$G1748),AllocFactorMatrix,(O$4+1),FALSE)*$E1755</f>
        <v>-5677.7491654266114</v>
      </c>
      <c r="P1748" s="51">
        <f ca="1">VLOOKUP(CONCATENATE($F1748," ",$G1748),AllocFactorMatrix,(P$4+1),FALSE)*$E1755</f>
        <v>-1151.3895903683683</v>
      </c>
      <c r="Q1748" s="51">
        <f ca="1">VLOOKUP(CONCATENATE($F1748," ",$G1748),AllocFactorMatrix,(Q$4+1),FALSE)*$E1755</f>
        <v>-43.72349901057008</v>
      </c>
      <c r="R1748" s="51">
        <f t="shared" ca="1" si="822"/>
        <v>-38558.218197522336</v>
      </c>
      <c r="S1748" s="51">
        <f ca="1">VLOOKUP(CONCATENATE($F1748," ",$G1748),AllocFactorMatrix,(S$4+1),FALSE)*$E1755</f>
        <v>-1500.528876528909</v>
      </c>
      <c r="T1748" s="51">
        <f ca="1">VLOOKUP(CONCATENATE($F1748," ",$G1748),AllocFactorMatrix,(T$4+1),FALSE)*$E1755</f>
        <v>-20258.006312954261</v>
      </c>
      <c r="U1748" s="51">
        <f ca="1">VLOOKUP(CONCATENATE($F1748," ",$G1748),AllocFactorMatrix,(U$4+1),FALSE)*$E1755</f>
        <v>-77478.741978904203</v>
      </c>
      <c r="V1748" s="51">
        <f ca="1">VLOOKUP(CONCATENATE($F1748," ",$G1748),AllocFactorMatrix,(V$4+1),FALSE)*$E1755</f>
        <v>-14035.992700806075</v>
      </c>
      <c r="W1748" s="51">
        <f ca="1">SUBTOTAL(9,S1748:V1748)</f>
        <v>-113273.26986919345</v>
      </c>
      <c r="X1748" s="51">
        <f ca="1">VLOOKUP(CONCATENATE($F1748," ",$G1748),AllocFactorMatrix,(X$4+1),FALSE)*$E1755</f>
        <v>-8696.3505684723568</v>
      </c>
      <c r="Y1748" s="51">
        <f ca="1">VLOOKUP(CONCATENATE($F1748," ",$G1748),AllocFactorMatrix,(Y$4+1),FALSE)*$E1755</f>
        <v>-173.68842606328582</v>
      </c>
      <c r="Z1748" s="51">
        <f t="shared" ca="1" si="821"/>
        <v>-8870.0389945356419</v>
      </c>
      <c r="AA1748" s="51">
        <f ca="1">VLOOKUP(CONCATENATE($F1748," ",$G1748),AllocFactorMatrix,(AA$4+1),FALSE)*$E1755</f>
        <v>-114.71893298490259</v>
      </c>
      <c r="AB1748" s="51">
        <f ca="1">VLOOKUP(CONCATENATE($F1748," ",$G1748),AllocFactorMatrix,(AB$4+1),FALSE)*$E1755</f>
        <v>-509.64681699982964</v>
      </c>
      <c r="AC1748" s="51">
        <f ca="1">VLOOKUP(CONCATENATE($F1748," ",$G1748),AllocFactorMatrix,(AC$4+1),FALSE)*$E1755</f>
        <v>-104.56283997410644</v>
      </c>
    </row>
    <row r="1749" spans="1:29" s="48" customFormat="1" hidden="1" outlineLevel="1">
      <c r="A1749" s="53"/>
      <c r="B1749" s="104"/>
      <c r="C1749" s="52"/>
      <c r="D1749" s="52"/>
      <c r="F1749" s="175" t="str">
        <f>F1755</f>
        <v>LABOR_M</v>
      </c>
      <c r="G1749" s="52" t="str">
        <f>$G$9</f>
        <v>BULKTRAN</v>
      </c>
      <c r="H1749" s="50">
        <f t="shared" ca="1" si="819"/>
        <v>-68790.04469921354</v>
      </c>
      <c r="I1749" s="51">
        <f ca="1">VLOOKUP(CONCATENATE($F1749," ",$G1749),AllocFactorMatrix,(I$4+1),FALSE)*$E1755</f>
        <v>-35384.634554259574</v>
      </c>
      <c r="J1749" s="51">
        <f ca="1">VLOOKUP(CONCATENATE($F1749," ",$G1749),AllocFactorMatrix,(J$4+1),FALSE)*$E1755</f>
        <v>-8251.7022182149376</v>
      </c>
      <c r="K1749" s="51">
        <f ca="1">VLOOKUP(CONCATENATE($F1749," ",$G1749),AllocFactorMatrix,(K$4+1),FALSE)*$E1755</f>
        <v>-114.73133535039018</v>
      </c>
      <c r="L1749" s="51">
        <f ca="1">VLOOKUP(CONCATENATE($F1749," ",$G1749),AllocFactorMatrix,(L$4+1),FALSE)*$E1755</f>
        <v>-15.979058416568241</v>
      </c>
      <c r="M1749" s="51">
        <f t="shared" ca="1" si="820"/>
        <v>-8382.4126119818957</v>
      </c>
      <c r="N1749" s="51">
        <f ca="1">VLOOKUP(CONCATENATE($F1749," ",$G1749),AllocFactorMatrix,(N$4+1),FALSE)*$E1755</f>
        <v>-4911.4808007419178</v>
      </c>
      <c r="O1749" s="51">
        <f ca="1">VLOOKUP(CONCATENATE($F1749," ",$G1749),AllocFactorMatrix,(O$4+1),FALSE)*$E1755</f>
        <v>-880.0960313602327</v>
      </c>
      <c r="P1749" s="51">
        <f ca="1">VLOOKUP(CONCATENATE($F1749," ",$G1749),AllocFactorMatrix,(P$4+1),FALSE)*$E1755</f>
        <v>-178.47449394262674</v>
      </c>
      <c r="Q1749" s="51">
        <f ca="1">VLOOKUP(CONCATENATE($F1749," ",$G1749),AllocFactorMatrix,(Q$4+1),FALSE)*$E1755</f>
        <v>-6.7774881973839953</v>
      </c>
      <c r="R1749" s="51">
        <f t="shared" ca="1" si="822"/>
        <v>-5976.8288142421607</v>
      </c>
      <c r="S1749" s="51">
        <f ca="1">VLOOKUP(CONCATENATE($F1749," ",$G1749),AllocFactorMatrix,(S$4+1),FALSE)*$E1755</f>
        <v>-232.59384497224244</v>
      </c>
      <c r="T1749" s="51">
        <f ca="1">VLOOKUP(CONCATENATE($F1749," ",$G1749),AllocFactorMatrix,(T$4+1),FALSE)*$E1755</f>
        <v>-3140.1512183502582</v>
      </c>
      <c r="U1749" s="51">
        <f ca="1">VLOOKUP(CONCATENATE($F1749," ",$G1749),AllocFactorMatrix,(U$4+1),FALSE)*$E1755</f>
        <v>-12009.817859802115</v>
      </c>
      <c r="V1749" s="51">
        <f ca="1">VLOOKUP(CONCATENATE($F1749," ",$G1749),AllocFactorMatrix,(V$4+1),FALSE)*$E1755</f>
        <v>-2175.6898926429467</v>
      </c>
      <c r="W1749" s="51">
        <f t="shared" ref="W1749:W1755" ca="1" si="825">SUBTOTAL(9,S1749:V1749)</f>
        <v>-17558.252815767562</v>
      </c>
      <c r="X1749" s="51">
        <f ca="1">VLOOKUP(CONCATENATE($F1749," ",$G1749),AllocFactorMatrix,(X$4+1),FALSE)*$E1755</f>
        <v>-1348.0031258222614</v>
      </c>
      <c r="Y1749" s="51">
        <f ca="1">VLOOKUP(CONCATENATE($F1749," ",$G1749),AllocFactorMatrix,(Y$4+1),FALSE)*$E1755</f>
        <v>-26.923079906792086</v>
      </c>
      <c r="Z1749" s="51">
        <f t="shared" ca="1" si="821"/>
        <v>-1374.9262057290534</v>
      </c>
      <c r="AA1749" s="51">
        <f ca="1">VLOOKUP(CONCATENATE($F1749," ",$G1749),AllocFactorMatrix,(AA$4+1),FALSE)*$E1755</f>
        <v>-17.78234203382722</v>
      </c>
      <c r="AB1749" s="51">
        <f ca="1">VLOOKUP(CONCATENATE($F1749," ",$G1749),AllocFactorMatrix,(AB$4+1),FALSE)*$E1755</f>
        <v>-78.999287916450541</v>
      </c>
      <c r="AC1749" s="51">
        <f ca="1">VLOOKUP(CONCATENATE($F1749," ",$G1749),AllocFactorMatrix,(AC$4+1),FALSE)*$E1755</f>
        <v>-16.208067282953213</v>
      </c>
    </row>
    <row r="1750" spans="1:29" s="48" customFormat="1" hidden="1" outlineLevel="1">
      <c r="A1750" s="53"/>
      <c r="B1750" s="104"/>
      <c r="C1750" s="52"/>
      <c r="D1750" s="52"/>
      <c r="F1750" s="175" t="str">
        <f>F1755</f>
        <v>LABOR_M</v>
      </c>
      <c r="G1750" s="52" t="str">
        <f>$G$10</f>
        <v>SUBTRAN</v>
      </c>
      <c r="H1750" s="50">
        <f t="shared" ca="1" si="819"/>
        <v>-19064.41851817285</v>
      </c>
      <c r="I1750" s="51">
        <f ca="1">VLOOKUP(CONCATENATE($F1750," ",$G1750),AllocFactorMatrix,(I$4+1),FALSE)*$E1755</f>
        <v>-9741.0287226382625</v>
      </c>
      <c r="J1750" s="51">
        <f ca="1">VLOOKUP(CONCATENATE($F1750," ",$G1750),AllocFactorMatrix,(J$4+1),FALSE)*$E1755</f>
        <v>-2283.4616891782161</v>
      </c>
      <c r="K1750" s="51">
        <f ca="1">VLOOKUP(CONCATENATE($F1750," ",$G1750),AllocFactorMatrix,(K$4+1),FALSE)*$E1755</f>
        <v>-31.899074346864818</v>
      </c>
      <c r="L1750" s="51">
        <f ca="1">VLOOKUP(CONCATENATE($F1750," ",$G1750),AllocFactorMatrix,(L$4+1),FALSE)*$E1755</f>
        <v>-5.7735842456567488</v>
      </c>
      <c r="M1750" s="51">
        <f t="shared" ca="1" si="820"/>
        <v>-2321.1343477707378</v>
      </c>
      <c r="N1750" s="51">
        <f ca="1">VLOOKUP(CONCATENATE($F1750," ",$G1750),AllocFactorMatrix,(N$4+1),FALSE)*$E1755</f>
        <v>-1319.6774793855138</v>
      </c>
      <c r="O1750" s="51">
        <f ca="1">VLOOKUP(CONCATENATE($F1750," ",$G1750),AllocFactorMatrix,(O$4+1),FALSE)*$E1755</f>
        <v>-237.13941295556356</v>
      </c>
      <c r="P1750" s="51">
        <f ca="1">VLOOKUP(CONCATENATE($F1750," ",$G1750),AllocFactorMatrix,(P$4+1),FALSE)*$E1755</f>
        <v>-62.247267555728953</v>
      </c>
      <c r="Q1750" s="51">
        <f ca="1">VLOOKUP(CONCATENATE($F1750," ",$G1750),AllocFactorMatrix,(Q$4+1),FALSE)*$E1755</f>
        <v>0</v>
      </c>
      <c r="R1750" s="51">
        <f t="shared" ca="1" si="822"/>
        <v>-1619.0641598968064</v>
      </c>
      <c r="S1750" s="51">
        <f ca="1">VLOOKUP(CONCATENATE($F1750," ",$G1750),AllocFactorMatrix,(S$4+1),FALSE)*$E1755</f>
        <v>-59.483451577977831</v>
      </c>
      <c r="T1750" s="51">
        <f ca="1">VLOOKUP(CONCATENATE($F1750," ",$G1750),AllocFactorMatrix,(T$4+1),FALSE)*$E1755</f>
        <v>-834.61050552743939</v>
      </c>
      <c r="U1750" s="51">
        <f ca="1">VLOOKUP(CONCATENATE($F1750," ",$G1750),AllocFactorMatrix,(U$4+1),FALSE)*$E1755</f>
        <v>-4115.2736000240848</v>
      </c>
      <c r="V1750" s="51">
        <f ca="1">VLOOKUP(CONCATENATE($F1750," ",$G1750),AllocFactorMatrix,(V$4+1),FALSE)*$E1755</f>
        <v>0</v>
      </c>
      <c r="W1750" s="51">
        <f t="shared" ca="1" si="825"/>
        <v>-5009.3675571295016</v>
      </c>
      <c r="X1750" s="51">
        <f ca="1">VLOOKUP(CONCATENATE($F1750," ",$G1750),AllocFactorMatrix,(X$4+1),FALSE)*$E1755</f>
        <v>-361.75022075603022</v>
      </c>
      <c r="Y1750" s="51">
        <f ca="1">VLOOKUP(CONCATENATE($F1750," ",$G1750),AllocFactorMatrix,(Y$4+1),FALSE)*$E1755</f>
        <v>-7.2634079775475815</v>
      </c>
      <c r="Z1750" s="51">
        <f t="shared" ca="1" si="821"/>
        <v>-369.01362873357778</v>
      </c>
      <c r="AA1750" s="51">
        <f ca="1">VLOOKUP(CONCATENATE($F1750," ",$G1750),AllocFactorMatrix,(AA$4+1),FALSE)*$E1755</f>
        <v>-4.8101020039454045</v>
      </c>
      <c r="AB1750" s="51">
        <f ca="1">VLOOKUP(CONCATENATE($F1750," ",$G1750),AllocFactorMatrix,(AB$4+1),FALSE)*$E1755</f>
        <v>0</v>
      </c>
      <c r="AC1750" s="51">
        <f ca="1">VLOOKUP(CONCATENATE($F1750," ",$G1750),AllocFactorMatrix,(AC$4+1),FALSE)*$E1755</f>
        <v>0</v>
      </c>
    </row>
    <row r="1751" spans="1:29" s="48" customFormat="1" hidden="1" outlineLevel="1">
      <c r="A1751" s="53"/>
      <c r="B1751" s="104"/>
      <c r="C1751" s="52"/>
      <c r="D1751" s="52"/>
      <c r="F1751" s="175" t="str">
        <f>F1755</f>
        <v>LABOR_M</v>
      </c>
      <c r="G1751" s="52" t="str">
        <f>$G$11</f>
        <v>DISTPRI</v>
      </c>
      <c r="H1751" s="50">
        <f t="shared" ca="1" si="819"/>
        <v>-155729.21278008941</v>
      </c>
      <c r="I1751" s="51">
        <f ca="1">VLOOKUP(CONCATENATE($F1751," ",$G1751),AllocFactorMatrix,(I$4+1),FALSE)*$E1755</f>
        <v>-101972.58922367801</v>
      </c>
      <c r="J1751" s="51">
        <f ca="1">VLOOKUP(CONCATENATE($F1751," ",$G1751),AllocFactorMatrix,(J$4+1),FALSE)*$E1755</f>
        <v>-23865.52166757892</v>
      </c>
      <c r="K1751" s="51">
        <f ca="1">VLOOKUP(CONCATENATE($F1751," ",$G1751),AllocFactorMatrix,(K$4+1),FALSE)*$E1755</f>
        <v>-333.34766109514038</v>
      </c>
      <c r="L1751" s="51">
        <f ca="1">VLOOKUP(CONCATENATE($F1751," ",$G1751),AllocFactorMatrix,(L$4+1),FALSE)*$E1755</f>
        <v>0</v>
      </c>
      <c r="M1751" s="51">
        <f t="shared" ca="1" si="820"/>
        <v>-24198.86932867406</v>
      </c>
      <c r="N1751" s="51">
        <f ca="1">VLOOKUP(CONCATENATE($F1751," ",$G1751),AllocFactorMatrix,(N$4+1),FALSE)*$E1755</f>
        <v>-13854.403494932832</v>
      </c>
      <c r="O1751" s="51">
        <f ca="1">VLOOKUP(CONCATENATE($F1751," ",$G1751),AllocFactorMatrix,(O$4+1),FALSE)*$E1755</f>
        <v>-2489.3480141046098</v>
      </c>
      <c r="P1751" s="51">
        <f ca="1">VLOOKUP(CONCATENATE($F1751," ",$G1751),AllocFactorMatrix,(P$4+1),FALSE)*$E1755</f>
        <v>0</v>
      </c>
      <c r="Q1751" s="51">
        <f ca="1">VLOOKUP(CONCATENATE($F1751," ",$G1751),AllocFactorMatrix,(Q$4+1),FALSE)*$E1755</f>
        <v>0</v>
      </c>
      <c r="R1751" s="51">
        <f t="shared" ca="1" si="822"/>
        <v>-16343.751509037442</v>
      </c>
      <c r="S1751" s="51">
        <f ca="1">VLOOKUP(CONCATENATE($F1751," ",$G1751),AllocFactorMatrix,(S$4+1),FALSE)*$E1755</f>
        <v>-626.45119775986177</v>
      </c>
      <c r="T1751" s="51">
        <f ca="1">VLOOKUP(CONCATENATE($F1751," ",$G1751),AllocFactorMatrix,(T$4+1),FALSE)*$E1755</f>
        <v>-8662.4812220434796</v>
      </c>
      <c r="U1751" s="51">
        <f ca="1">VLOOKUP(CONCATENATE($F1751," ",$G1751),AllocFactorMatrix,(U$4+1),FALSE)*$E1755</f>
        <v>0</v>
      </c>
      <c r="V1751" s="51">
        <f ca="1">VLOOKUP(CONCATENATE($F1751," ",$G1751),AllocFactorMatrix,(V$4+1),FALSE)*$E1755</f>
        <v>0</v>
      </c>
      <c r="W1751" s="51">
        <f t="shared" ca="1" si="825"/>
        <v>-9288.932419803341</v>
      </c>
      <c r="X1751" s="51">
        <f ca="1">VLOOKUP(CONCATENATE($F1751," ",$G1751),AllocFactorMatrix,(X$4+1),FALSE)*$E1755</f>
        <v>-3798.7629592635049</v>
      </c>
      <c r="Y1751" s="51">
        <f ca="1">VLOOKUP(CONCATENATE($F1751," ",$G1751),AllocFactorMatrix,(Y$4+1),FALSE)*$E1755</f>
        <v>-76.247163278261496</v>
      </c>
      <c r="Z1751" s="51">
        <f t="shared" ca="1" si="821"/>
        <v>-3875.0101225417666</v>
      </c>
      <c r="AA1751" s="51">
        <f ca="1">VLOOKUP(CONCATENATE($F1751," ",$G1751),AllocFactorMatrix,(AA$4+1),FALSE)*$E1755</f>
        <v>-50.060176354737898</v>
      </c>
      <c r="AB1751" s="51">
        <f ca="1">VLOOKUP(CONCATENATE($F1751," ",$G1751),AllocFactorMatrix,(AB$4+1),FALSE)*$E1755</f>
        <v>0</v>
      </c>
      <c r="AC1751" s="51">
        <f ca="1">VLOOKUP(CONCATENATE($F1751," ",$G1751),AllocFactorMatrix,(AC$4+1),FALSE)*$E1755</f>
        <v>0</v>
      </c>
    </row>
    <row r="1752" spans="1:29" s="48" customFormat="1" hidden="1" outlineLevel="1">
      <c r="A1752" s="53"/>
      <c r="B1752" s="104"/>
      <c r="C1752" s="52"/>
      <c r="D1752" s="52"/>
      <c r="F1752" s="175" t="str">
        <f>F1755</f>
        <v>LABOR_M</v>
      </c>
      <c r="G1752" s="52" t="str">
        <f>$G$12</f>
        <v>DISTSEC</v>
      </c>
      <c r="H1752" s="50">
        <f t="shared" ca="1" si="819"/>
        <v>-61695.717096236142</v>
      </c>
      <c r="I1752" s="51">
        <f ca="1">VLOOKUP(CONCATENATE($F1752," ",$G1752),AllocFactorMatrix,(I$4+1),FALSE)*$E1755</f>
        <v>-45784.705320691239</v>
      </c>
      <c r="J1752" s="51">
        <f ca="1">VLOOKUP(CONCATENATE($F1752," ",$G1752),AllocFactorMatrix,(J$4+1),FALSE)*$E1755</f>
        <v>-9232.2421224928275</v>
      </c>
      <c r="K1752" s="51">
        <f ca="1">VLOOKUP(CONCATENATE($F1752," ",$G1752),AllocFactorMatrix,(K$4+1),FALSE)*$E1755</f>
        <v>0</v>
      </c>
      <c r="L1752" s="51">
        <f ca="1">VLOOKUP(CONCATENATE($F1752," ",$G1752),AllocFactorMatrix,(L$4+1),FALSE)*$E1755</f>
        <v>0</v>
      </c>
      <c r="M1752" s="51">
        <f t="shared" ca="1" si="820"/>
        <v>-9232.2421224928275</v>
      </c>
      <c r="N1752" s="51">
        <f ca="1">VLOOKUP(CONCATENATE($F1752," ",$G1752),AllocFactorMatrix,(N$4+1),FALSE)*$E1755</f>
        <v>-4614.6021742126859</v>
      </c>
      <c r="O1752" s="51">
        <f ca="1">VLOOKUP(CONCATENATE($F1752," ",$G1752),AllocFactorMatrix,(O$4+1),FALSE)*$E1755</f>
        <v>0</v>
      </c>
      <c r="P1752" s="51">
        <f ca="1">VLOOKUP(CONCATENATE($F1752," ",$G1752),AllocFactorMatrix,(P$4+1),FALSE)*$E1755</f>
        <v>0</v>
      </c>
      <c r="Q1752" s="51">
        <f ca="1">VLOOKUP(CONCATENATE($F1752," ",$G1752),AllocFactorMatrix,(Q$4+1),FALSE)*$E1755</f>
        <v>0</v>
      </c>
      <c r="R1752" s="51">
        <f t="shared" ca="1" si="822"/>
        <v>-4614.6021742126859</v>
      </c>
      <c r="S1752" s="51">
        <f ca="1">VLOOKUP(CONCATENATE($F1752," ",$G1752),AllocFactorMatrix,(S$4+1),FALSE)*$E1755</f>
        <v>-172.48302462448257</v>
      </c>
      <c r="T1752" s="51">
        <f ca="1">VLOOKUP(CONCATENATE($F1752," ",$G1752),AllocFactorMatrix,(T$4+1),FALSE)*$E1755</f>
        <v>0</v>
      </c>
      <c r="U1752" s="51">
        <f ca="1">VLOOKUP(CONCATENATE($F1752," ",$G1752),AllocFactorMatrix,(U$4+1),FALSE)*$E1755</f>
        <v>0</v>
      </c>
      <c r="V1752" s="51">
        <f ca="1">VLOOKUP(CONCATENATE($F1752," ",$G1752),AllocFactorMatrix,(V$4+1),FALSE)*$E1755</f>
        <v>0</v>
      </c>
      <c r="W1752" s="51">
        <f t="shared" ca="1" si="825"/>
        <v>-172.48302462448257</v>
      </c>
      <c r="X1752" s="51">
        <f ca="1">VLOOKUP(CONCATENATE($F1752," ",$G1752),AllocFactorMatrix,(X$4+1),FALSE)*$E1755</f>
        <v>-1303.5177869768904</v>
      </c>
      <c r="Y1752" s="51">
        <f ca="1">VLOOKUP(CONCATENATE($F1752," ",$G1752),AllocFactorMatrix,(Y$4+1),FALSE)*$E1755</f>
        <v>0</v>
      </c>
      <c r="Z1752" s="51">
        <f t="shared" ca="1" si="821"/>
        <v>-1303.5177869768904</v>
      </c>
      <c r="AA1752" s="51">
        <f ca="1">VLOOKUP(CONCATENATE($F1752," ",$G1752),AllocFactorMatrix,(AA$4+1),FALSE)*$E1755</f>
        <v>-15.412236077556715</v>
      </c>
      <c r="AB1752" s="51">
        <f ca="1">VLOOKUP(CONCATENATE($F1752," ",$G1752),AllocFactorMatrix,(AB$4+1),FALSE)*$E1755</f>
        <v>-474.38415915239057</v>
      </c>
      <c r="AC1752" s="51">
        <f ca="1">VLOOKUP(CONCATENATE($F1752," ",$G1752),AllocFactorMatrix,(AC$4+1),FALSE)*$E1755</f>
        <v>-98.370272008057626</v>
      </c>
    </row>
    <row r="1753" spans="1:29" s="48" customFormat="1" hidden="1" outlineLevel="1">
      <c r="A1753" s="53"/>
      <c r="B1753" s="104"/>
      <c r="C1753" s="52"/>
      <c r="D1753" s="52"/>
      <c r="F1753" s="175" t="str">
        <f>F1755</f>
        <v>LABOR_M</v>
      </c>
      <c r="G1753" s="52" t="str">
        <f>$G$13</f>
        <v>ENERGY</v>
      </c>
      <c r="H1753" s="50">
        <f t="shared" ca="1" si="819"/>
        <v>-177501.81921958658</v>
      </c>
      <c r="I1753" s="51">
        <f ca="1">VLOOKUP(CONCATENATE($F1753," ",$G1753),AllocFactorMatrix,(I$4+1),FALSE)*$E1755</f>
        <v>-69454.013970740591</v>
      </c>
      <c r="J1753" s="51">
        <f ca="1">VLOOKUP(CONCATENATE($F1753," ",$G1753),AllocFactorMatrix,(J$4+1),FALSE)*$E1755</f>
        <v>-20037.281516367711</v>
      </c>
      <c r="K1753" s="51">
        <f ca="1">VLOOKUP(CONCATENATE($F1753," ",$G1753),AllocFactorMatrix,(K$4+1),FALSE)*$E1755</f>
        <v>-279.27693574522362</v>
      </c>
      <c r="L1753" s="51">
        <f ca="1">VLOOKUP(CONCATENATE($F1753," ",$G1753),AllocFactorMatrix,(L$4+1),FALSE)*$E1755</f>
        <v>-39.042678926810353</v>
      </c>
      <c r="M1753" s="51">
        <f t="shared" ca="1" si="820"/>
        <v>-20355.601131039744</v>
      </c>
      <c r="N1753" s="51">
        <f ca="1">VLOOKUP(CONCATENATE($F1753," ",$G1753),AllocFactorMatrix,(N$4+1),FALSE)*$E1755</f>
        <v>-13000.675487746839</v>
      </c>
      <c r="O1753" s="51">
        <f ca="1">VLOOKUP(CONCATENATE($F1753," ",$G1753),AllocFactorMatrix,(O$4+1),FALSE)*$E1755</f>
        <v>-2318.5270149479479</v>
      </c>
      <c r="P1753" s="51">
        <f ca="1">VLOOKUP(CONCATENATE($F1753," ",$G1753),AllocFactorMatrix,(P$4+1),FALSE)*$E1755</f>
        <v>-472.1370082754251</v>
      </c>
      <c r="Q1753" s="51">
        <f ca="1">VLOOKUP(CONCATENATE($F1753," ",$G1753),AllocFactorMatrix,(Q$4+1),FALSE)*$E1755</f>
        <v>-17.83277458794446</v>
      </c>
      <c r="R1753" s="51">
        <f t="shared" ca="1" si="822"/>
        <v>-15809.172285558157</v>
      </c>
      <c r="S1753" s="51">
        <f ca="1">VLOOKUP(CONCATENATE($F1753," ",$G1753),AllocFactorMatrix,(S$4+1),FALSE)*$E1755</f>
        <v>-680.84561162383</v>
      </c>
      <c r="T1753" s="51">
        <f ca="1">VLOOKUP(CONCATENATE($F1753," ",$G1753),AllocFactorMatrix,(T$4+1),FALSE)*$E1755</f>
        <v>-10764.298572174437</v>
      </c>
      <c r="U1753" s="51">
        <f ca="1">VLOOKUP(CONCATENATE($F1753," ",$G1753),AllocFactorMatrix,(U$4+1),FALSE)*$E1755</f>
        <v>-46295.496211886079</v>
      </c>
      <c r="V1753" s="51">
        <f ca="1">VLOOKUP(CONCATENATE($F1753," ",$G1753),AllocFactorMatrix,(V$4+1),FALSE)*$E1755</f>
        <v>-8708.6663819246914</v>
      </c>
      <c r="W1753" s="51">
        <f t="shared" ca="1" si="825"/>
        <v>-66449.306777609032</v>
      </c>
      <c r="X1753" s="51">
        <f ca="1">VLOOKUP(CONCATENATE($F1753," ",$G1753),AllocFactorMatrix,(X$4+1),FALSE)*$E1755</f>
        <v>-3571.1566801853351</v>
      </c>
      <c r="Y1753" s="51">
        <f ca="1">VLOOKUP(CONCATENATE($F1753," ",$G1753),AllocFactorMatrix,(Y$4+1),FALSE)*$E1755</f>
        <v>-71.654546424919914</v>
      </c>
      <c r="Z1753" s="51">
        <f t="shared" ca="1" si="821"/>
        <v>-3642.8112266102548</v>
      </c>
      <c r="AA1753" s="51">
        <f ca="1">VLOOKUP(CONCATENATE($F1753," ",$G1753),AllocFactorMatrix,(AA$4+1),FALSE)*$E1755</f>
        <v>-63.916162677358223</v>
      </c>
      <c r="AB1753" s="51">
        <f ca="1">VLOOKUP(CONCATENATE($F1753," ",$G1753),AllocFactorMatrix,(AB$4+1),FALSE)*$E1755</f>
        <v>-1431.7001539121363</v>
      </c>
      <c r="AC1753" s="51">
        <f ca="1">VLOOKUP(CONCATENATE($F1753," ",$G1753),AllocFactorMatrix,(AC$4+1),FALSE)*$E1755</f>
        <v>-295.2975114392342</v>
      </c>
    </row>
    <row r="1754" spans="1:29" s="48" customFormat="1" hidden="1" outlineLevel="1">
      <c r="A1754" s="53"/>
      <c r="B1754" s="104"/>
      <c r="C1754" s="52"/>
      <c r="D1754" s="52"/>
      <c r="F1754" s="175" t="str">
        <f>F1755</f>
        <v>LABOR_M</v>
      </c>
      <c r="G1754" s="52" t="str">
        <f>$G$14</f>
        <v>CUSTOMER</v>
      </c>
      <c r="H1754" s="50">
        <f t="shared" ca="1" si="819"/>
        <v>-117470.5418065479</v>
      </c>
      <c r="I1754" s="51">
        <f ca="1">VLOOKUP(CONCATENATE($F1754," ",$G1754),AllocFactorMatrix,(I$4+1),FALSE)*$E1755</f>
        <v>-90702.565646575938</v>
      </c>
      <c r="J1754" s="51">
        <f ca="1">VLOOKUP(CONCATENATE($F1754," ",$G1754),AllocFactorMatrix,(J$4+1),FALSE)*$E1755</f>
        <v>-18366.462118252944</v>
      </c>
      <c r="K1754" s="51">
        <f ca="1">VLOOKUP(CONCATENATE($F1754," ",$G1754),AllocFactorMatrix,(K$4+1),FALSE)*$E1755</f>
        <v>-469.45010508202</v>
      </c>
      <c r="L1754" s="51">
        <f ca="1">VLOOKUP(CONCATENATE($F1754," ",$G1754),AllocFactorMatrix,(L$4+1),FALSE)*$E1755</f>
        <v>-75.689978822864973</v>
      </c>
      <c r="M1754" s="51">
        <f t="shared" ca="1" si="820"/>
        <v>-18911.602202157832</v>
      </c>
      <c r="N1754" s="51">
        <f ca="1">VLOOKUP(CONCATENATE($F1754," ",$G1754),AllocFactorMatrix,(N$4+1),FALSE)*$E1755</f>
        <v>-753.20147402131192</v>
      </c>
      <c r="O1754" s="51">
        <f ca="1">VLOOKUP(CONCATENATE($F1754," ",$G1754),AllocFactorMatrix,(O$4+1),FALSE)*$E1755</f>
        <v>-181.91317647381507</v>
      </c>
      <c r="P1754" s="51">
        <f ca="1">VLOOKUP(CONCATENATE($F1754," ",$G1754),AllocFactorMatrix,(P$4+1),FALSE)*$E1755</f>
        <v>-185.18069938610503</v>
      </c>
      <c r="Q1754" s="51">
        <f ca="1">VLOOKUP(CONCATENATE($F1754," ",$G1754),AllocFactorMatrix,(Q$4+1),FALSE)*$E1755</f>
        <v>-22.874147083416741</v>
      </c>
      <c r="R1754" s="51">
        <f t="shared" ca="1" si="822"/>
        <v>-1143.1694969646487</v>
      </c>
      <c r="S1754" s="51">
        <f ca="1">VLOOKUP(CONCATENATE($F1754," ",$G1754),AllocFactorMatrix,(S$4+1),FALSE)*$E1755</f>
        <v>-5.7243850492220139</v>
      </c>
      <c r="T1754" s="51">
        <f ca="1">VLOOKUP(CONCATENATE($F1754," ",$G1754),AllocFactorMatrix,(T$4+1),FALSE)*$E1755</f>
        <v>-132.25180296160866</v>
      </c>
      <c r="U1754" s="51">
        <f ca="1">VLOOKUP(CONCATENATE($F1754," ",$G1754),AllocFactorMatrix,(U$4+1),FALSE)*$E1755</f>
        <v>-311.06885689984773</v>
      </c>
      <c r="V1754" s="51">
        <f ca="1">VLOOKUP(CONCATENATE($F1754," ",$G1754),AllocFactorMatrix,(V$4+1),FALSE)*$E1755</f>
        <v>-91.598427634558718</v>
      </c>
      <c r="W1754" s="51">
        <f t="shared" ca="1" si="825"/>
        <v>-540.64347254523705</v>
      </c>
      <c r="X1754" s="51">
        <f ca="1">VLOOKUP(CONCATENATE($F1754," ",$G1754),AllocFactorMatrix,(X$4+1),FALSE)*$E1755</f>
        <v>-166.89589408052436</v>
      </c>
      <c r="Y1754" s="51">
        <f ca="1">VLOOKUP(CONCATENATE($F1754," ",$G1754),AllocFactorMatrix,(Y$4+1),FALSE)*$E1755</f>
        <v>-2.4931296309195918</v>
      </c>
      <c r="Z1754" s="51">
        <f t="shared" ca="1" si="821"/>
        <v>-169.38902371144394</v>
      </c>
      <c r="AA1754" s="51">
        <f ca="1">VLOOKUP(CONCATENATE($F1754," ",$G1754),AllocFactorMatrix,(AA$4+1),FALSE)*$E1755</f>
        <v>-13.586659861386813</v>
      </c>
      <c r="AB1754" s="51">
        <f ca="1">VLOOKUP(CONCATENATE($F1754," ",$G1754),AllocFactorMatrix,(AB$4+1),FALSE)*$E1755</f>
        <v>-4936.6510202235959</v>
      </c>
      <c r="AC1754" s="51">
        <f ca="1">VLOOKUP(CONCATENATE($F1754," ",$G1754),AllocFactorMatrix,(AC$4+1),FALSE)*$E1755</f>
        <v>-1052.9342845077861</v>
      </c>
    </row>
    <row r="1755" spans="1:29" s="48" customFormat="1" collapsed="1">
      <c r="A1755" s="53"/>
      <c r="B1755" s="104"/>
      <c r="C1755" s="52"/>
      <c r="D1755" s="52" t="s">
        <v>499</v>
      </c>
      <c r="E1755" s="58">
        <v>-1044035.8469499999</v>
      </c>
      <c r="F1755" s="92" t="s">
        <v>69</v>
      </c>
      <c r="G1755" s="52" t="str">
        <f>$G$15</f>
        <v>TOTAL</v>
      </c>
      <c r="H1755" s="50">
        <f t="shared" ca="1" si="819"/>
        <v>-1044035.8469500003</v>
      </c>
      <c r="I1755" s="51">
        <f ca="1">VLOOKUP(CONCATENATE($F1755," ",$G1755),AllocFactorMatrix,(I$4+1),FALSE)*$E1755</f>
        <v>-581315.85292073002</v>
      </c>
      <c r="J1755" s="51">
        <f ca="1">VLOOKUP(CONCATENATE($F1755," ",$G1755),AllocFactorMatrix,(J$4+1),FALSE)*$E1755</f>
        <v>-135270.74319854775</v>
      </c>
      <c r="K1755" s="51">
        <f ca="1">VLOOKUP(CONCATENATE($F1755," ",$G1755),AllocFactorMatrix,(K$4+1),FALSE)*$E1755</f>
        <v>-1968.8695031431007</v>
      </c>
      <c r="L1755" s="51">
        <f ca="1">VLOOKUP(CONCATENATE($F1755," ",$G1755),AllocFactorMatrix,(L$4+1),FALSE)*$E1755</f>
        <v>-239.570739223337</v>
      </c>
      <c r="M1755" s="51">
        <f t="shared" ca="1" si="820"/>
        <v>-137479.18344091417</v>
      </c>
      <c r="N1755" s="51">
        <f ca="1">VLOOKUP(CONCATENATE($F1755," ",$G1755),AllocFactorMatrix,(N$4+1),FALSE)*$E1755</f>
        <v>-70139.396853757891</v>
      </c>
      <c r="O1755" s="51">
        <f ca="1">VLOOKUP(CONCATENATE($F1755," ",$G1755),AllocFactorMatrix,(O$4+1),FALSE)*$E1755</f>
        <v>-11784.77281526878</v>
      </c>
      <c r="P1755" s="51">
        <f ca="1">VLOOKUP(CONCATENATE($F1755," ",$G1755),AllocFactorMatrix,(P$4+1),FALSE)*$E1755</f>
        <v>-2049.4290595282541</v>
      </c>
      <c r="Q1755" s="51">
        <f ca="1">VLOOKUP(CONCATENATE($F1755," ",$G1755),AllocFactorMatrix,(Q$4+1),FALSE)*$E1755</f>
        <v>-91.207908879315283</v>
      </c>
      <c r="R1755" s="51">
        <f t="shared" ca="1" si="822"/>
        <v>-84064.806637434231</v>
      </c>
      <c r="S1755" s="51">
        <f ca="1">VLOOKUP(CONCATENATE($F1755," ",$G1755),AllocFactorMatrix,(S$4+1),FALSE)*$E1755</f>
        <v>-3278.1103921365252</v>
      </c>
      <c r="T1755" s="51">
        <f ca="1">VLOOKUP(CONCATENATE($F1755," ",$G1755),AllocFactorMatrix,(T$4+1),FALSE)*$E1755</f>
        <v>-43791.799634011484</v>
      </c>
      <c r="U1755" s="51">
        <f ca="1">VLOOKUP(CONCATENATE($F1755," ",$G1755),AllocFactorMatrix,(U$4+1),FALSE)*$E1755</f>
        <v>-140210.39850751631</v>
      </c>
      <c r="V1755" s="51">
        <f ca="1">VLOOKUP(CONCATENATE($F1755," ",$G1755),AllocFactorMatrix,(V$4+1),FALSE)*$E1755</f>
        <v>-25011.947403008271</v>
      </c>
      <c r="W1755" s="51">
        <f t="shared" ca="1" si="825"/>
        <v>-212292.25593667259</v>
      </c>
      <c r="X1755" s="51">
        <f ca="1">VLOOKUP(CONCATENATE($F1755," ",$G1755),AllocFactorMatrix,(X$4+1),FALSE)*$E1755</f>
        <v>-19246.437235556903</v>
      </c>
      <c r="Y1755" s="51">
        <f ca="1">VLOOKUP(CONCATENATE($F1755," ",$G1755),AllocFactorMatrix,(Y$4+1),FALSE)*$E1755</f>
        <v>-358.26975328172648</v>
      </c>
      <c r="Z1755" s="51">
        <f t="shared" ca="1" si="821"/>
        <v>-19604.706988838629</v>
      </c>
      <c r="AA1755" s="51">
        <f ca="1">VLOOKUP(CONCATENATE($F1755," ",$G1755),AllocFactorMatrix,(AA$4+1),FALSE)*$E1755</f>
        <v>-280.28661199371487</v>
      </c>
      <c r="AB1755" s="51">
        <f ca="1">VLOOKUP(CONCATENATE($F1755," ",$G1755),AllocFactorMatrix,(AB$4+1),FALSE)*$E1755</f>
        <v>-7431.3814382044029</v>
      </c>
      <c r="AC1755" s="51">
        <f ca="1">VLOOKUP(CONCATENATE($F1755," ",$G1755),AllocFactorMatrix,(AC$4+1),FALSE)*$E1755</f>
        <v>-1567.3729752121374</v>
      </c>
    </row>
    <row r="1756" spans="1:29" s="48" customFormat="1" hidden="1" outlineLevel="1">
      <c r="A1756" s="53"/>
      <c r="B1756" s="104"/>
      <c r="C1756" s="52"/>
      <c r="D1756" s="52"/>
      <c r="F1756" s="175" t="str">
        <f>F1763</f>
        <v>LABOR_M</v>
      </c>
      <c r="G1756" s="52" t="str">
        <f>$G$8</f>
        <v>PRODUCTION</v>
      </c>
      <c r="H1756" s="50">
        <f t="shared" ca="1" si="819"/>
        <v>1407937.4934117405</v>
      </c>
      <c r="I1756" s="51">
        <f ca="1">VLOOKUP(CONCATENATE($F1756," ",$G1756),AllocFactorMatrix,(I$4+1),FALSE)*$E1763</f>
        <v>724223.30727434915</v>
      </c>
      <c r="J1756" s="51">
        <f ca="1">VLOOKUP(CONCATENATE($F1756," ",$G1756),AllocFactorMatrix,(J$4+1),FALSE)*$E1763</f>
        <v>168888.98660108654</v>
      </c>
      <c r="K1756" s="51">
        <f ca="1">VLOOKUP(CONCATENATE($F1756," ",$G1756),AllocFactorMatrix,(K$4+1),FALSE)*$E1763</f>
        <v>2348.2256686316273</v>
      </c>
      <c r="L1756" s="51">
        <f ca="1">VLOOKUP(CONCATENATE($F1756," ",$G1756),AllocFactorMatrix,(L$4+1),FALSE)*$E1763</f>
        <v>327.04609442360288</v>
      </c>
      <c r="M1756" s="51">
        <f t="shared" ca="1" si="820"/>
        <v>171564.25836414177</v>
      </c>
      <c r="N1756" s="51">
        <f ca="1">VLOOKUP(CONCATENATE($F1756," ",$G1756),AllocFactorMatrix,(N$4+1),FALSE)*$E1763</f>
        <v>100524.1092337239</v>
      </c>
      <c r="O1756" s="51">
        <f ca="1">VLOOKUP(CONCATENATE($F1756," ",$G1756),AllocFactorMatrix,(O$4+1),FALSE)*$E1763</f>
        <v>18013.074504792567</v>
      </c>
      <c r="P1756" s="51">
        <f ca="1">VLOOKUP(CONCATENATE($F1756," ",$G1756),AllocFactorMatrix,(P$4+1),FALSE)*$E1763</f>
        <v>3652.8676894780815</v>
      </c>
      <c r="Q1756" s="51">
        <f ca="1">VLOOKUP(CONCATENATE($F1756," ",$G1756),AllocFactorMatrix,(Q$4+1),FALSE)*$E1763</f>
        <v>138.71599860090774</v>
      </c>
      <c r="R1756" s="51">
        <f t="shared" ca="1" si="822"/>
        <v>122328.76742659546</v>
      </c>
      <c r="S1756" s="51">
        <f ca="1">VLOOKUP(CONCATENATE($F1756," ",$G1756),AllocFactorMatrix,(S$4+1),FALSE)*$E1763</f>
        <v>4760.5376112942504</v>
      </c>
      <c r="T1756" s="51">
        <f ca="1">VLOOKUP(CONCATENATE($F1756," ",$G1756),AllocFactorMatrix,(T$4+1),FALSE)*$E1763</f>
        <v>64270.006723057653</v>
      </c>
      <c r="U1756" s="51">
        <f ca="1">VLOOKUP(CONCATENATE($F1756," ",$G1756),AllocFactorMatrix,(U$4+1),FALSE)*$E1763</f>
        <v>245806.97581745614</v>
      </c>
      <c r="V1756" s="51">
        <f ca="1">VLOOKUP(CONCATENATE($F1756," ",$G1756),AllocFactorMatrix,(V$4+1),FALSE)*$E1763</f>
        <v>44530.213452877571</v>
      </c>
      <c r="W1756" s="51">
        <f ca="1">SUBTOTAL(9,S1756:V1756)</f>
        <v>359367.73360468564</v>
      </c>
      <c r="X1756" s="51">
        <f ca="1">VLOOKUP(CONCATENATE($F1756," ",$G1756),AllocFactorMatrix,(X$4+1),FALSE)*$E1763</f>
        <v>27589.808240131657</v>
      </c>
      <c r="Y1756" s="51">
        <f ca="1">VLOOKUP(CONCATENATE($F1756," ",$G1756),AllocFactorMatrix,(Y$4+1),FALSE)*$E1763</f>
        <v>551.03923546841702</v>
      </c>
      <c r="Z1756" s="51">
        <f t="shared" ca="1" si="821"/>
        <v>28140.847475600072</v>
      </c>
      <c r="AA1756" s="51">
        <f ca="1">VLOOKUP(CONCATENATE($F1756," ",$G1756),AllocFactorMatrix,(AA$4+1),FALSE)*$E1763</f>
        <v>363.9542055768307</v>
      </c>
      <c r="AB1756" s="51">
        <f ca="1">VLOOKUP(CONCATENATE($F1756," ",$G1756),AllocFactorMatrix,(AB$4+1),FALSE)*$E1763</f>
        <v>1616.8918031197543</v>
      </c>
      <c r="AC1756" s="51">
        <f ca="1">VLOOKUP(CONCATENATE($F1756," ",$G1756),AllocFactorMatrix,(AC$4+1),FALSE)*$E1763</f>
        <v>331.73325767108992</v>
      </c>
    </row>
    <row r="1757" spans="1:29" s="48" customFormat="1" hidden="1" outlineLevel="1">
      <c r="A1757" s="53"/>
      <c r="B1757" s="104"/>
      <c r="C1757" s="52"/>
      <c r="D1757" s="52"/>
      <c r="F1757" s="175" t="str">
        <f>F1763</f>
        <v>LABOR_M</v>
      </c>
      <c r="G1757" s="52" t="str">
        <f>$G$9</f>
        <v>BULKTRAN</v>
      </c>
      <c r="H1757" s="50">
        <f t="shared" ca="1" si="819"/>
        <v>218241.44819575537</v>
      </c>
      <c r="I1757" s="51">
        <f ca="1">VLOOKUP(CONCATENATE($F1757," ",$G1757),AllocFactorMatrix,(I$4+1),FALSE)*$E1763</f>
        <v>112260.34119857842</v>
      </c>
      <c r="J1757" s="51">
        <f ca="1">VLOOKUP(CONCATENATE($F1757," ",$G1757),AllocFactorMatrix,(J$4+1),FALSE)*$E1763</f>
        <v>26179.128826819076</v>
      </c>
      <c r="K1757" s="51">
        <f ca="1">VLOOKUP(CONCATENATE($F1757," ",$G1757),AllocFactorMatrix,(K$4+1),FALSE)*$E1763</f>
        <v>363.99355298846422</v>
      </c>
      <c r="L1757" s="51">
        <f ca="1">VLOOKUP(CONCATENATE($F1757," ",$G1757),AllocFactorMatrix,(L$4+1),FALSE)*$E1763</f>
        <v>50.694731554321756</v>
      </c>
      <c r="M1757" s="51">
        <f t="shared" ca="1" si="820"/>
        <v>26593.817111361863</v>
      </c>
      <c r="N1757" s="51">
        <f ca="1">VLOOKUP(CONCATENATE($F1757," ",$G1757),AllocFactorMatrix,(N$4+1),FALSE)*$E1763</f>
        <v>15582.032072030597</v>
      </c>
      <c r="O1757" s="51">
        <f ca="1">VLOOKUP(CONCATENATE($F1757," ",$G1757),AllocFactorMatrix,(O$4+1),FALSE)*$E1763</f>
        <v>2792.1690307840422</v>
      </c>
      <c r="P1757" s="51">
        <f ca="1">VLOOKUP(CONCATENATE($F1757," ",$G1757),AllocFactorMatrix,(P$4+1),FALSE)*$E1763</f>
        <v>566.22338587444938</v>
      </c>
      <c r="Q1757" s="51">
        <f ca="1">VLOOKUP(CONCATENATE($F1757," ",$G1757),AllocFactorMatrix,(Q$4+1),FALSE)*$E1763</f>
        <v>21.502077019927164</v>
      </c>
      <c r="R1757" s="51">
        <f t="shared" ca="1" si="822"/>
        <v>18961.926565709015</v>
      </c>
      <c r="S1757" s="51">
        <f ca="1">VLOOKUP(CONCATENATE($F1757," ",$G1757),AllocFactorMatrix,(S$4+1),FALSE)*$E1763</f>
        <v>737.9209853710347</v>
      </c>
      <c r="T1757" s="51">
        <f ca="1">VLOOKUP(CONCATENATE($F1757," ",$G1757),AllocFactorMatrix,(T$4+1),FALSE)*$E1763</f>
        <v>9962.3594146939213</v>
      </c>
      <c r="U1757" s="51">
        <f ca="1">VLOOKUP(CONCATENATE($F1757," ",$G1757),AllocFactorMatrix,(U$4+1),FALSE)*$E1763</f>
        <v>38102.025572901322</v>
      </c>
      <c r="V1757" s="51">
        <f ca="1">VLOOKUP(CONCATENATE($F1757," ",$G1757),AllocFactorMatrix,(V$4+1),FALSE)*$E1763</f>
        <v>6902.5353170135759</v>
      </c>
      <c r="W1757" s="51">
        <f t="shared" ref="W1757:W1763" ca="1" si="826">SUBTOTAL(9,S1757:V1757)</f>
        <v>55704.841289979857</v>
      </c>
      <c r="X1757" s="51">
        <f ca="1">VLOOKUP(CONCATENATE($F1757," ",$G1757),AllocFactorMatrix,(X$4+1),FALSE)*$E1763</f>
        <v>4276.6385112585713</v>
      </c>
      <c r="Y1757" s="51">
        <f ca="1">VLOOKUP(CONCATENATE($F1757," ",$G1757),AllocFactorMatrix,(Y$4+1),FALSE)*$E1763</f>
        <v>85.415440191093822</v>
      </c>
      <c r="Z1757" s="51">
        <f t="shared" ca="1" si="821"/>
        <v>4362.053951449665</v>
      </c>
      <c r="AA1757" s="51">
        <f ca="1">VLOOKUP(CONCATENATE($F1757," ",$G1757),AllocFactorMatrix,(AA$4+1),FALSE)*$E1763</f>
        <v>56.415780724431961</v>
      </c>
      <c r="AB1757" s="51">
        <f ca="1">VLOOKUP(CONCATENATE($F1757," ",$G1757),AllocFactorMatrix,(AB$4+1),FALSE)*$E1763</f>
        <v>250.63101901890039</v>
      </c>
      <c r="AC1757" s="51">
        <f ca="1">VLOOKUP(CONCATENATE($F1757," ",$G1757),AllocFactorMatrix,(AC$4+1),FALSE)*$E1763</f>
        <v>51.42127893291498</v>
      </c>
    </row>
    <row r="1758" spans="1:29" s="48" customFormat="1" hidden="1" outlineLevel="1">
      <c r="A1758" s="53"/>
      <c r="B1758" s="104"/>
      <c r="C1758" s="52"/>
      <c r="D1758" s="52"/>
      <c r="F1758" s="175" t="str">
        <f>F1763</f>
        <v>LABOR_M</v>
      </c>
      <c r="G1758" s="52" t="str">
        <f>$G$10</f>
        <v>SUBTRAN</v>
      </c>
      <c r="H1758" s="50">
        <f t="shared" ca="1" si="819"/>
        <v>60483.262143651191</v>
      </c>
      <c r="I1758" s="51">
        <f ca="1">VLOOKUP(CONCATENATE($F1758," ",$G1758),AllocFactorMatrix,(I$4+1),FALSE)*$E1763</f>
        <v>30904.126093253246</v>
      </c>
      <c r="J1758" s="51">
        <f ca="1">VLOOKUP(CONCATENATE($F1758," ",$G1758),AllocFactorMatrix,(J$4+1),FALSE)*$E1763</f>
        <v>7244.44922408194</v>
      </c>
      <c r="K1758" s="51">
        <f ca="1">VLOOKUP(CONCATENATE($F1758," ",$G1758),AllocFactorMatrix,(K$4+1),FALSE)*$E1763</f>
        <v>101.20214650250743</v>
      </c>
      <c r="L1758" s="51">
        <f ca="1">VLOOKUP(CONCATENATE($F1758," ",$G1758),AllocFactorMatrix,(L$4+1),FALSE)*$E1763</f>
        <v>18.317118306316956</v>
      </c>
      <c r="M1758" s="51">
        <f t="shared" ca="1" si="820"/>
        <v>7363.9684888907641</v>
      </c>
      <c r="N1758" s="51">
        <f ca="1">VLOOKUP(CONCATENATE($F1758," ",$G1758),AllocFactorMatrix,(N$4+1),FALSE)*$E1763</f>
        <v>4186.7733261657731</v>
      </c>
      <c r="O1758" s="51">
        <f ca="1">VLOOKUP(CONCATENATE($F1758," ",$G1758),AllocFactorMatrix,(O$4+1),FALSE)*$E1763</f>
        <v>752.34213226648944</v>
      </c>
      <c r="P1758" s="51">
        <f ca="1">VLOOKUP(CONCATENATE($F1758," ",$G1758),AllocFactorMatrix,(P$4+1),FALSE)*$E1763</f>
        <v>197.48400916137581</v>
      </c>
      <c r="Q1758" s="51">
        <f ca="1">VLOOKUP(CONCATENATE($F1758," ",$G1758),AllocFactorMatrix,(Q$4+1),FALSE)*$E1763</f>
        <v>0</v>
      </c>
      <c r="R1758" s="51">
        <f t="shared" ca="1" si="822"/>
        <v>5136.599467593639</v>
      </c>
      <c r="S1758" s="51">
        <f ca="1">VLOOKUP(CONCATENATE($F1758," ",$G1758),AllocFactorMatrix,(S$4+1),FALSE)*$E1763</f>
        <v>188.71560082309966</v>
      </c>
      <c r="T1758" s="51">
        <f ca="1">VLOOKUP(CONCATENATE($F1758," ",$G1758),AllocFactorMatrix,(T$4+1),FALSE)*$E1763</f>
        <v>2647.8628732128473</v>
      </c>
      <c r="U1758" s="51">
        <f ca="1">VLOOKUP(CONCATENATE($F1758," ",$G1758),AllocFactorMatrix,(U$4+1),FALSE)*$E1763</f>
        <v>13056.006492190629</v>
      </c>
      <c r="V1758" s="51">
        <f ca="1">VLOOKUP(CONCATENATE($F1758," ",$G1758),AllocFactorMatrix,(V$4+1),FALSE)*$E1763</f>
        <v>0</v>
      </c>
      <c r="W1758" s="51">
        <f t="shared" ca="1" si="826"/>
        <v>15892.584966226575</v>
      </c>
      <c r="X1758" s="51">
        <f ca="1">VLOOKUP(CONCATENATE($F1758," ",$G1758),AllocFactorMatrix,(X$4+1),FALSE)*$E1763</f>
        <v>1147.6790341994472</v>
      </c>
      <c r="Y1758" s="51">
        <f ca="1">VLOOKUP(CONCATENATE($F1758," ",$G1758),AllocFactorMatrix,(Y$4+1),FALSE)*$E1763</f>
        <v>23.043693063259617</v>
      </c>
      <c r="Z1758" s="51">
        <f t="shared" ca="1" si="821"/>
        <v>1170.7227272627067</v>
      </c>
      <c r="AA1758" s="51">
        <f ca="1">VLOOKUP(CONCATENATE($F1758," ",$G1758),AllocFactorMatrix,(AA$4+1),FALSE)*$E1763</f>
        <v>15.260400424225212</v>
      </c>
      <c r="AB1758" s="51">
        <f ca="1">VLOOKUP(CONCATENATE($F1758," ",$G1758),AllocFactorMatrix,(AB$4+1),FALSE)*$E1763</f>
        <v>0</v>
      </c>
      <c r="AC1758" s="51">
        <f ca="1">VLOOKUP(CONCATENATE($F1758," ",$G1758),AllocFactorMatrix,(AC$4+1),FALSE)*$E1763</f>
        <v>0</v>
      </c>
    </row>
    <row r="1759" spans="1:29" s="48" customFormat="1" hidden="1" outlineLevel="1">
      <c r="A1759" s="53"/>
      <c r="B1759" s="104"/>
      <c r="C1759" s="52"/>
      <c r="D1759" s="52"/>
      <c r="F1759" s="175" t="str">
        <f>F1763</f>
        <v>LABOR_M</v>
      </c>
      <c r="G1759" s="52" t="str">
        <f>$G$11</f>
        <v>DISTPRI</v>
      </c>
      <c r="H1759" s="50">
        <f t="shared" ca="1" si="819"/>
        <v>494062.31776878296</v>
      </c>
      <c r="I1759" s="51">
        <f ca="1">VLOOKUP(CONCATENATE($F1759," ",$G1759),AllocFactorMatrix,(I$4+1),FALSE)*$E1763</f>
        <v>323515.49771126674</v>
      </c>
      <c r="J1759" s="51">
        <f ca="1">VLOOKUP(CONCATENATE($F1759," ",$G1759),AllocFactorMatrix,(J$4+1),FALSE)*$E1763</f>
        <v>75715.113043663223</v>
      </c>
      <c r="K1759" s="51">
        <f ca="1">VLOOKUP(CONCATENATE($F1759," ",$G1759),AllocFactorMatrix,(K$4+1),FALSE)*$E1763</f>
        <v>1057.5698362775304</v>
      </c>
      <c r="L1759" s="51">
        <f ca="1">VLOOKUP(CONCATENATE($F1759," ",$G1759),AllocFactorMatrix,(L$4+1),FALSE)*$E1763</f>
        <v>0</v>
      </c>
      <c r="M1759" s="51">
        <f t="shared" ca="1" si="820"/>
        <v>76772.682879940752</v>
      </c>
      <c r="N1759" s="51">
        <f ca="1">VLOOKUP(CONCATENATE($F1759," ",$G1759),AllocFactorMatrix,(N$4+1),FALSE)*$E1763</f>
        <v>43954.10841558942</v>
      </c>
      <c r="O1759" s="51">
        <f ca="1">VLOOKUP(CONCATENATE($F1759," ",$G1759),AllocFactorMatrix,(O$4+1),FALSE)*$E1763</f>
        <v>7897.6386486870324</v>
      </c>
      <c r="P1759" s="51">
        <f ca="1">VLOOKUP(CONCATENATE($F1759," ",$G1759),AllocFactorMatrix,(P$4+1),FALSE)*$E1763</f>
        <v>0</v>
      </c>
      <c r="Q1759" s="51">
        <f ca="1">VLOOKUP(CONCATENATE($F1759," ",$G1759),AllocFactorMatrix,(Q$4+1),FALSE)*$E1763</f>
        <v>0</v>
      </c>
      <c r="R1759" s="51">
        <f t="shared" ca="1" si="822"/>
        <v>51851.747064276453</v>
      </c>
      <c r="S1759" s="51">
        <f ca="1">VLOOKUP(CONCATENATE($F1759," ",$G1759),AllocFactorMatrix,(S$4+1),FALSE)*$E1763</f>
        <v>1987.4622442953691</v>
      </c>
      <c r="T1759" s="51">
        <f ca="1">VLOOKUP(CONCATENATE($F1759," ",$G1759),AllocFactorMatrix,(T$4+1),FALSE)*$E1763</f>
        <v>27482.355261340872</v>
      </c>
      <c r="U1759" s="51">
        <f ca="1">VLOOKUP(CONCATENATE($F1759," ",$G1759),AllocFactorMatrix,(U$4+1),FALSE)*$E1763</f>
        <v>0</v>
      </c>
      <c r="V1759" s="51">
        <f ca="1">VLOOKUP(CONCATENATE($F1759," ",$G1759),AllocFactorMatrix,(V$4+1),FALSE)*$E1763</f>
        <v>0</v>
      </c>
      <c r="W1759" s="51">
        <f t="shared" ca="1" si="826"/>
        <v>29469.817505636242</v>
      </c>
      <c r="X1759" s="51">
        <f ca="1">VLOOKUP(CONCATENATE($F1759," ",$G1759),AllocFactorMatrix,(X$4+1),FALSE)*$E1763</f>
        <v>12051.853334404628</v>
      </c>
      <c r="Y1759" s="51">
        <f ca="1">VLOOKUP(CONCATENATE($F1759," ",$G1759),AllocFactorMatrix,(Y$4+1),FALSE)*$E1763</f>
        <v>241.8997023105037</v>
      </c>
      <c r="Z1759" s="51">
        <f t="shared" ca="1" si="821"/>
        <v>12293.753036715132</v>
      </c>
      <c r="AA1759" s="51">
        <f ca="1">VLOOKUP(CONCATENATE($F1759," ",$G1759),AllocFactorMatrix,(AA$4+1),FALSE)*$E1763</f>
        <v>158.81957094756487</v>
      </c>
      <c r="AB1759" s="51">
        <f ca="1">VLOOKUP(CONCATENATE($F1759," ",$G1759),AllocFactorMatrix,(AB$4+1),FALSE)*$E1763</f>
        <v>0</v>
      </c>
      <c r="AC1759" s="51">
        <f ca="1">VLOOKUP(CONCATENATE($F1759," ",$G1759),AllocFactorMatrix,(AC$4+1),FALSE)*$E1763</f>
        <v>0</v>
      </c>
    </row>
    <row r="1760" spans="1:29" s="48" customFormat="1" hidden="1" outlineLevel="1">
      <c r="A1760" s="53"/>
      <c r="B1760" s="104"/>
      <c r="C1760" s="52"/>
      <c r="D1760" s="52"/>
      <c r="F1760" s="175" t="str">
        <f>F1763</f>
        <v>LABOR_M</v>
      </c>
      <c r="G1760" s="52" t="str">
        <f>$G$12</f>
        <v>DISTSEC</v>
      </c>
      <c r="H1760" s="50">
        <f t="shared" ca="1" si="819"/>
        <v>195734.17498756372</v>
      </c>
      <c r="I1760" s="51">
        <f ca="1">VLOOKUP(CONCATENATE($F1760," ",$G1760),AllocFactorMatrix,(I$4+1),FALSE)*$E1763</f>
        <v>145255.32637890254</v>
      </c>
      <c r="J1760" s="51">
        <f ca="1">VLOOKUP(CONCATENATE($F1760," ",$G1760),AllocFactorMatrix,(J$4+1),FALSE)*$E1763</f>
        <v>29289.963391021367</v>
      </c>
      <c r="K1760" s="51">
        <f ca="1">VLOOKUP(CONCATENATE($F1760," ",$G1760),AllocFactorMatrix,(K$4+1),FALSE)*$E1763</f>
        <v>0</v>
      </c>
      <c r="L1760" s="51">
        <f ca="1">VLOOKUP(CONCATENATE($F1760," ",$G1760),AllocFactorMatrix,(L$4+1),FALSE)*$E1763</f>
        <v>0</v>
      </c>
      <c r="M1760" s="51">
        <f t="shared" ca="1" si="820"/>
        <v>29289.963391021367</v>
      </c>
      <c r="N1760" s="51">
        <f ca="1">VLOOKUP(CONCATENATE($F1760," ",$G1760),AllocFactorMatrix,(N$4+1),FALSE)*$E1763</f>
        <v>14640.162915302937</v>
      </c>
      <c r="O1760" s="51">
        <f ca="1">VLOOKUP(CONCATENATE($F1760," ",$G1760),AllocFactorMatrix,(O$4+1),FALSE)*$E1763</f>
        <v>0</v>
      </c>
      <c r="P1760" s="51">
        <f ca="1">VLOOKUP(CONCATENATE($F1760," ",$G1760),AllocFactorMatrix,(P$4+1),FALSE)*$E1763</f>
        <v>0</v>
      </c>
      <c r="Q1760" s="51">
        <f ca="1">VLOOKUP(CONCATENATE($F1760," ",$G1760),AllocFactorMatrix,(Q$4+1),FALSE)*$E1763</f>
        <v>0</v>
      </c>
      <c r="R1760" s="51">
        <f t="shared" ca="1" si="822"/>
        <v>14640.162915302937</v>
      </c>
      <c r="S1760" s="51">
        <f ca="1">VLOOKUP(CONCATENATE($F1760," ",$G1760),AllocFactorMatrix,(S$4+1),FALSE)*$E1763</f>
        <v>547.21501123928692</v>
      </c>
      <c r="T1760" s="51">
        <f ca="1">VLOOKUP(CONCATENATE($F1760," ",$G1760),AllocFactorMatrix,(T$4+1),FALSE)*$E1763</f>
        <v>0</v>
      </c>
      <c r="U1760" s="51">
        <f ca="1">VLOOKUP(CONCATENATE($F1760," ",$G1760),AllocFactorMatrix,(U$4+1),FALSE)*$E1763</f>
        <v>0</v>
      </c>
      <c r="V1760" s="51">
        <f ca="1">VLOOKUP(CONCATENATE($F1760," ",$G1760),AllocFactorMatrix,(V$4+1),FALSE)*$E1763</f>
        <v>0</v>
      </c>
      <c r="W1760" s="51">
        <f t="shared" ca="1" si="826"/>
        <v>547.21501123928692</v>
      </c>
      <c r="X1760" s="51">
        <f ca="1">VLOOKUP(CONCATENATE($F1760," ",$G1760),AllocFactorMatrix,(X$4+1),FALSE)*$E1763</f>
        <v>4135.5055200598672</v>
      </c>
      <c r="Y1760" s="51">
        <f ca="1">VLOOKUP(CONCATENATE($F1760," ",$G1760),AllocFactorMatrix,(Y$4+1),FALSE)*$E1763</f>
        <v>0</v>
      </c>
      <c r="Z1760" s="51">
        <f t="shared" ca="1" si="821"/>
        <v>4135.5055200598672</v>
      </c>
      <c r="AA1760" s="51">
        <f ca="1">VLOOKUP(CONCATENATE($F1760," ",$G1760),AllocFactorMatrix,(AA$4+1),FALSE)*$E1763</f>
        <v>48.896446225732703</v>
      </c>
      <c r="AB1760" s="51">
        <f ca="1">VLOOKUP(CONCATENATE($F1760," ",$G1760),AllocFactorMatrix,(AB$4+1),FALSE)*$E1763</f>
        <v>1505.0184419450886</v>
      </c>
      <c r="AC1760" s="51">
        <f ca="1">VLOOKUP(CONCATENATE($F1760," ",$G1760),AllocFactorMatrix,(AC$4+1),FALSE)*$E1763</f>
        <v>312.08688286685043</v>
      </c>
    </row>
    <row r="1761" spans="1:29" s="48" customFormat="1" hidden="1" outlineLevel="1">
      <c r="A1761" s="53"/>
      <c r="B1761" s="104"/>
      <c r="C1761" s="52"/>
      <c r="D1761" s="52"/>
      <c r="F1761" s="175" t="str">
        <f>F1763</f>
        <v>LABOR_M</v>
      </c>
      <c r="G1761" s="52" t="str">
        <f>$G$13</f>
        <v>ENERGY</v>
      </c>
      <c r="H1761" s="50">
        <f t="shared" ca="1" si="819"/>
        <v>563137.50417299243</v>
      </c>
      <c r="I1761" s="51">
        <f ca="1">VLOOKUP(CONCATENATE($F1761," ",$G1761),AllocFactorMatrix,(I$4+1),FALSE)*$E1763</f>
        <v>220347.93927319456</v>
      </c>
      <c r="J1761" s="51">
        <f ca="1">VLOOKUP(CONCATENATE($F1761," ",$G1761),AllocFactorMatrix,(J$4+1),FALSE)*$E1763</f>
        <v>63569.741161806851</v>
      </c>
      <c r="K1761" s="51">
        <f ca="1">VLOOKUP(CONCATENATE($F1761," ",$G1761),AllocFactorMatrix,(K$4+1),FALSE)*$E1763</f>
        <v>886.02650530633127</v>
      </c>
      <c r="L1761" s="51">
        <f ca="1">VLOOKUP(CONCATENATE($F1761," ",$G1761),AllocFactorMatrix,(L$4+1),FALSE)*$E1763</f>
        <v>123.8657545243084</v>
      </c>
      <c r="M1761" s="51">
        <f t="shared" ca="1" si="820"/>
        <v>64579.633421637496</v>
      </c>
      <c r="N1761" s="51">
        <f ca="1">VLOOKUP(CONCATENATE($F1761," ",$G1761),AllocFactorMatrix,(N$4+1),FALSE)*$E1763</f>
        <v>41245.593870087498</v>
      </c>
      <c r="O1761" s="51">
        <f ca="1">VLOOKUP(CONCATENATE($F1761," ",$G1761),AllocFactorMatrix,(O$4+1),FALSE)*$E1763</f>
        <v>7355.6965348069707</v>
      </c>
      <c r="P1761" s="51">
        <f ca="1">VLOOKUP(CONCATENATE($F1761," ",$G1761),AllocFactorMatrix,(P$4+1),FALSE)*$E1763</f>
        <v>1497.8891914285687</v>
      </c>
      <c r="Q1761" s="51">
        <f ca="1">VLOOKUP(CONCATENATE($F1761," ",$G1761),AllocFactorMatrix,(Q$4+1),FALSE)*$E1763</f>
        <v>56.57578169106722</v>
      </c>
      <c r="R1761" s="51">
        <f t="shared" ca="1" si="822"/>
        <v>50155.75537801411</v>
      </c>
      <c r="S1761" s="51">
        <f ca="1">VLOOKUP(CONCATENATE($F1761," ",$G1761),AllocFactorMatrix,(S$4+1),FALSE)*$E1763</f>
        <v>2160.0325007523679</v>
      </c>
      <c r="T1761" s="51">
        <f ca="1">VLOOKUP(CONCATENATE($F1761," ",$G1761),AllocFactorMatrix,(T$4+1),FALSE)*$E1763</f>
        <v>34150.524534107586</v>
      </c>
      <c r="U1761" s="51">
        <f ca="1">VLOOKUP(CONCATENATE($F1761," ",$G1761),AllocFactorMatrix,(U$4+1),FALSE)*$E1763</f>
        <v>146875.84784108493</v>
      </c>
      <c r="V1761" s="51">
        <f ca="1">VLOOKUP(CONCATENATE($F1761," ",$G1761),AllocFactorMatrix,(V$4+1),FALSE)*$E1763</f>
        <v>27628.881059102754</v>
      </c>
      <c r="W1761" s="51">
        <f t="shared" ca="1" si="826"/>
        <v>210815.28593504764</v>
      </c>
      <c r="X1761" s="51">
        <f ca="1">VLOOKUP(CONCATENATE($F1761," ",$G1761),AllocFactorMatrix,(X$4+1),FALSE)*$E1763</f>
        <v>11329.755766629172</v>
      </c>
      <c r="Y1761" s="51">
        <f ca="1">VLOOKUP(CONCATENATE($F1761," ",$G1761),AllocFactorMatrix,(Y$4+1),FALSE)*$E1763</f>
        <v>227.32928943369745</v>
      </c>
      <c r="Z1761" s="51">
        <f t="shared" ca="1" si="821"/>
        <v>11557.08505606287</v>
      </c>
      <c r="AA1761" s="51">
        <f ca="1">VLOOKUP(CONCATENATE($F1761," ",$G1761),AllocFactorMatrix,(AA$4+1),FALSE)*$E1763</f>
        <v>202.7787009997628</v>
      </c>
      <c r="AB1761" s="51">
        <f ca="1">VLOOKUP(CONCATENATE($F1761," ",$G1761),AllocFactorMatrix,(AB$4+1),FALSE)*$E1763</f>
        <v>4542.1734545760892</v>
      </c>
      <c r="AC1761" s="51">
        <f ca="1">VLOOKUP(CONCATENATE($F1761," ",$G1761),AllocFactorMatrix,(AC$4+1),FALSE)*$E1763</f>
        <v>936.85295345996303</v>
      </c>
    </row>
    <row r="1762" spans="1:29" s="48" customFormat="1" hidden="1" outlineLevel="1">
      <c r="A1762" s="53"/>
      <c r="B1762" s="104"/>
      <c r="C1762" s="52"/>
      <c r="D1762" s="52"/>
      <c r="F1762" s="175" t="str">
        <f>F1763</f>
        <v>LABOR_M</v>
      </c>
      <c r="G1762" s="52" t="str">
        <f>$G$14</f>
        <v>CUSTOMER</v>
      </c>
      <c r="H1762" s="50">
        <f t="shared" ca="1" si="819"/>
        <v>372683.88581951492</v>
      </c>
      <c r="I1762" s="51">
        <f ca="1">VLOOKUP(CONCATENATE($F1762," ",$G1762),AllocFactorMatrix,(I$4+1),FALSE)*$E1763</f>
        <v>287760.52360968455</v>
      </c>
      <c r="J1762" s="51">
        <f ca="1">VLOOKUP(CONCATENATE($F1762," ",$G1762),AllocFactorMatrix,(J$4+1),FALSE)*$E1763</f>
        <v>58268.944415525693</v>
      </c>
      <c r="K1762" s="51">
        <f ca="1">VLOOKUP(CONCATENATE($F1762," ",$G1762),AllocFactorMatrix,(K$4+1),FALSE)*$E1763</f>
        <v>1489.3647945241246</v>
      </c>
      <c r="L1762" s="51">
        <f ca="1">VLOOKUP(CONCATENATE($F1762," ",$G1762),AllocFactorMatrix,(L$4+1),FALSE)*$E1763</f>
        <v>240.1319938726098</v>
      </c>
      <c r="M1762" s="51">
        <f t="shared" ca="1" si="820"/>
        <v>59998.441203922426</v>
      </c>
      <c r="N1762" s="51">
        <f ca="1">VLOOKUP(CONCATENATE($F1762," ",$G1762),AllocFactorMatrix,(N$4+1),FALSE)*$E1763</f>
        <v>2389.5867664041211</v>
      </c>
      <c r="O1762" s="51">
        <f ca="1">VLOOKUP(CONCATENATE($F1762," ",$G1762),AllocFactorMatrix,(O$4+1),FALSE)*$E1763</f>
        <v>577.13285771406527</v>
      </c>
      <c r="P1762" s="51">
        <f ca="1">VLOOKUP(CONCATENATE($F1762," ",$G1762),AllocFactorMatrix,(P$4+1),FALSE)*$E1763</f>
        <v>587.49931314390346</v>
      </c>
      <c r="Q1762" s="51">
        <f ca="1">VLOOKUP(CONCATENATE($F1762," ",$G1762),AllocFactorMatrix,(Q$4+1),FALSE)*$E1763</f>
        <v>72.56990466506636</v>
      </c>
      <c r="R1762" s="51">
        <f t="shared" ca="1" si="822"/>
        <v>3626.7888419271558</v>
      </c>
      <c r="S1762" s="51">
        <f ca="1">VLOOKUP(CONCATENATE($F1762," ",$G1762),AllocFactorMatrix,(S$4+1),FALSE)*$E1763</f>
        <v>18.161030257138719</v>
      </c>
      <c r="T1762" s="51">
        <f ca="1">VLOOKUP(CONCATENATE($F1762," ",$G1762),AllocFactorMatrix,(T$4+1),FALSE)*$E1763</f>
        <v>419.57851795335625</v>
      </c>
      <c r="U1762" s="51">
        <f ca="1">VLOOKUP(CONCATENATE($F1762," ",$G1762),AllocFactorMatrix,(U$4+1),FALSE)*$E1763</f>
        <v>986.88870046914019</v>
      </c>
      <c r="V1762" s="51">
        <f ca="1">VLOOKUP(CONCATENATE($F1762," ",$G1762),AllocFactorMatrix,(V$4+1),FALSE)*$E1763</f>
        <v>290.60271129099488</v>
      </c>
      <c r="W1762" s="51">
        <f t="shared" ca="1" si="826"/>
        <v>1715.23095997063</v>
      </c>
      <c r="X1762" s="51">
        <f ca="1">VLOOKUP(CONCATENATE($F1762," ",$G1762),AllocFactorMatrix,(X$4+1),FALSE)*$E1763</f>
        <v>529.48943093905905</v>
      </c>
      <c r="Y1762" s="51">
        <f ca="1">VLOOKUP(CONCATENATE($F1762," ",$G1762),AllocFactorMatrix,(Y$4+1),FALSE)*$E1763</f>
        <v>7.9096361046246146</v>
      </c>
      <c r="Z1762" s="51">
        <f t="shared" ca="1" si="821"/>
        <v>537.39906704368366</v>
      </c>
      <c r="AA1762" s="51">
        <f ca="1">VLOOKUP(CONCATENATE($F1762," ",$G1762),AllocFactorMatrix,(AA$4+1),FALSE)*$E1763</f>
        <v>43.104672155069814</v>
      </c>
      <c r="AB1762" s="51">
        <f ca="1">VLOOKUP(CONCATENATE($F1762," ",$G1762),AllocFactorMatrix,(AB$4+1),FALSE)*$E1763</f>
        <v>15661.886434316675</v>
      </c>
      <c r="AC1762" s="51">
        <f ca="1">VLOOKUP(CONCATENATE($F1762," ",$G1762),AllocFactorMatrix,(AC$4+1),FALSE)*$E1763</f>
        <v>3340.511030494617</v>
      </c>
    </row>
    <row r="1763" spans="1:29" s="48" customFormat="1" collapsed="1">
      <c r="A1763" s="53"/>
      <c r="B1763" s="104"/>
      <c r="C1763" s="52"/>
      <c r="D1763" s="52" t="s">
        <v>500</v>
      </c>
      <c r="E1763" s="58">
        <v>3312280.0864999997</v>
      </c>
      <c r="F1763" s="92" t="s">
        <v>69</v>
      </c>
      <c r="G1763" s="52" t="str">
        <f>$G$15</f>
        <v>TOTAL</v>
      </c>
      <c r="H1763" s="50">
        <f t="shared" ca="1" si="819"/>
        <v>3312280.0864999993</v>
      </c>
      <c r="I1763" s="51">
        <f ca="1">VLOOKUP(CONCATENATE($F1763," ",$G1763),AllocFactorMatrix,(I$4+1),FALSE)*$E1763</f>
        <v>1844267.0615392292</v>
      </c>
      <c r="J1763" s="51">
        <f ca="1">VLOOKUP(CONCATENATE($F1763," ",$G1763),AllocFactorMatrix,(J$4+1),FALSE)*$E1763</f>
        <v>429156.32666400471</v>
      </c>
      <c r="K1763" s="51">
        <f ca="1">VLOOKUP(CONCATENATE($F1763," ",$G1763),AllocFactorMatrix,(K$4+1),FALSE)*$E1763</f>
        <v>6246.3825042305862</v>
      </c>
      <c r="L1763" s="51">
        <f ca="1">VLOOKUP(CONCATENATE($F1763," ",$G1763),AllocFactorMatrix,(L$4+1),FALSE)*$E1763</f>
        <v>760.05569268115983</v>
      </c>
      <c r="M1763" s="51">
        <f t="shared" ca="1" si="820"/>
        <v>436162.76486091648</v>
      </c>
      <c r="N1763" s="51">
        <f ca="1">VLOOKUP(CONCATENATE($F1763," ",$G1763),AllocFactorMatrix,(N$4+1),FALSE)*$E1763</f>
        <v>222522.36659930425</v>
      </c>
      <c r="O1763" s="51">
        <f ca="1">VLOOKUP(CONCATENATE($F1763," ",$G1763),AllocFactorMatrix,(O$4+1),FALSE)*$E1763</f>
        <v>37388.053709051164</v>
      </c>
      <c r="P1763" s="51">
        <f ca="1">VLOOKUP(CONCATENATE($F1763," ",$G1763),AllocFactorMatrix,(P$4+1),FALSE)*$E1763</f>
        <v>6501.9635890863783</v>
      </c>
      <c r="Q1763" s="51">
        <f ca="1">VLOOKUP(CONCATENATE($F1763," ",$G1763),AllocFactorMatrix,(Q$4+1),FALSE)*$E1763</f>
        <v>289.36376197696853</v>
      </c>
      <c r="R1763" s="51">
        <f t="shared" ca="1" si="822"/>
        <v>266701.74765941873</v>
      </c>
      <c r="S1763" s="51">
        <f ca="1">VLOOKUP(CONCATENATE($F1763," ",$G1763),AllocFactorMatrix,(S$4+1),FALSE)*$E1763</f>
        <v>10400.044984032547</v>
      </c>
      <c r="T1763" s="51">
        <f ca="1">VLOOKUP(CONCATENATE($F1763," ",$G1763),AllocFactorMatrix,(T$4+1),FALSE)*$E1763</f>
        <v>138932.68732436624</v>
      </c>
      <c r="U1763" s="51">
        <f ca="1">VLOOKUP(CONCATENATE($F1763," ",$G1763),AllocFactorMatrix,(U$4+1),FALSE)*$E1763</f>
        <v>444827.74442410213</v>
      </c>
      <c r="V1763" s="51">
        <f ca="1">VLOOKUP(CONCATENATE($F1763," ",$G1763),AllocFactorMatrix,(V$4+1),FALSE)*$E1763</f>
        <v>79352.232540284895</v>
      </c>
      <c r="W1763" s="51">
        <f t="shared" ca="1" si="826"/>
        <v>673512.70927278581</v>
      </c>
      <c r="X1763" s="51">
        <f ca="1">VLOOKUP(CONCATENATE($F1763," ",$G1763),AllocFactorMatrix,(X$4+1),FALSE)*$E1763</f>
        <v>61060.729837622399</v>
      </c>
      <c r="Y1763" s="51">
        <f ca="1">VLOOKUP(CONCATENATE($F1763," ",$G1763),AllocFactorMatrix,(Y$4+1),FALSE)*$E1763</f>
        <v>1136.6369965715962</v>
      </c>
      <c r="Z1763" s="51">
        <f t="shared" ca="1" si="821"/>
        <v>62197.366834193992</v>
      </c>
      <c r="AA1763" s="51">
        <f ca="1">VLOOKUP(CONCATENATE($F1763," ",$G1763),AllocFactorMatrix,(AA$4+1),FALSE)*$E1763</f>
        <v>889.22977705361802</v>
      </c>
      <c r="AB1763" s="51">
        <f ca="1">VLOOKUP(CONCATENATE($F1763," ",$G1763),AllocFactorMatrix,(AB$4+1),FALSE)*$E1763</f>
        <v>23576.601152976509</v>
      </c>
      <c r="AC1763" s="51">
        <f ca="1">VLOOKUP(CONCATENATE($F1763," ",$G1763),AllocFactorMatrix,(AC$4+1),FALSE)*$E1763</f>
        <v>4972.6054034254357</v>
      </c>
    </row>
    <row r="1764" spans="1:29" s="48" customFormat="1" hidden="1" outlineLevel="1">
      <c r="A1764" s="53"/>
      <c r="B1764" s="104"/>
      <c r="C1764" s="52"/>
      <c r="D1764" s="52"/>
      <c r="F1764" s="175" t="str">
        <f>F1771</f>
        <v>RB_GUP_EPIS</v>
      </c>
      <c r="G1764" s="52" t="str">
        <f>$G$8</f>
        <v>PRODUCTION</v>
      </c>
      <c r="H1764" s="50">
        <f t="shared" ref="H1764:H1795" ca="1" si="827">SUBTOTAL(9,I1764:AC1764)</f>
        <v>330683.29820352537</v>
      </c>
      <c r="I1764" s="51">
        <f ca="1">VLOOKUP(CONCATENATE($F1764," ",$G1764),AllocFactorMatrix,(I$4+1),FALSE)*$E1771</f>
        <v>170098.85240360632</v>
      </c>
      <c r="J1764" s="51">
        <f ca="1">VLOOKUP(CONCATENATE($F1764," ",$G1764),AllocFactorMatrix,(J$4+1),FALSE)*$E1771</f>
        <v>39667.078532133251</v>
      </c>
      <c r="K1764" s="51">
        <f ca="1">VLOOKUP(CONCATENATE($F1764," ",$G1764),AllocFactorMatrix,(K$4+1),FALSE)*$E1771</f>
        <v>551.52946253857522</v>
      </c>
      <c r="L1764" s="51">
        <f ca="1">VLOOKUP(CONCATENATE($F1764," ",$G1764),AllocFactorMatrix,(L$4+1),FALSE)*$E1771</f>
        <v>76.813552927346706</v>
      </c>
      <c r="M1764" s="51">
        <f t="shared" ca="1" si="820"/>
        <v>40295.421547599173</v>
      </c>
      <c r="N1764" s="51">
        <f ca="1">VLOOKUP(CONCATENATE($F1764," ",$G1764),AllocFactorMatrix,(N$4+1),FALSE)*$E1771</f>
        <v>23610.170299412566</v>
      </c>
      <c r="O1764" s="51">
        <f ca="1">VLOOKUP(CONCATENATE($F1764," ",$G1764),AllocFactorMatrix,(O$4+1),FALSE)*$E1771</f>
        <v>4230.7438475812141</v>
      </c>
      <c r="P1764" s="51">
        <f ca="1">VLOOKUP(CONCATENATE($F1764," ",$G1764),AllocFactorMatrix,(P$4+1),FALSE)*$E1771</f>
        <v>857.95167833097162</v>
      </c>
      <c r="Q1764" s="51">
        <f ca="1">VLOOKUP(CONCATENATE($F1764," ",$G1764),AllocFactorMatrix,(Q$4+1),FALSE)*$E1771</f>
        <v>32.580327000020567</v>
      </c>
      <c r="R1764" s="51">
        <f t="shared" ca="1" si="822"/>
        <v>28731.446152324774</v>
      </c>
      <c r="S1764" s="51">
        <f ca="1">VLOOKUP(CONCATENATE($F1764," ",$G1764),AllocFactorMatrix,(S$4+1),FALSE)*$E1771</f>
        <v>1118.110914647219</v>
      </c>
      <c r="T1764" s="51">
        <f ca="1">VLOOKUP(CONCATENATE($F1764," ",$G1764),AllocFactorMatrix,(T$4+1),FALSE)*$E1771</f>
        <v>15095.143000448652</v>
      </c>
      <c r="U1764" s="51">
        <f ca="1">VLOOKUP(CONCATENATE($F1764," ",$G1764),AllocFactorMatrix,(U$4+1),FALSE)*$E1771</f>
        <v>57732.862335941558</v>
      </c>
      <c r="V1764" s="51">
        <f ca="1">VLOOKUP(CONCATENATE($F1764," ",$G1764),AllocFactorMatrix,(V$4+1),FALSE)*$E1771</f>
        <v>10458.84346656733</v>
      </c>
      <c r="W1764" s="51">
        <f ca="1">SUBTOTAL(9,S1764:V1764)</f>
        <v>84404.959717604754</v>
      </c>
      <c r="X1764" s="51">
        <f ca="1">VLOOKUP(CONCATENATE($F1764," ",$G1764),AllocFactorMatrix,(X$4+1),FALSE)*$E1771</f>
        <v>6480.0382320534209</v>
      </c>
      <c r="Y1764" s="51">
        <f ca="1">VLOOKUP(CONCATENATE($F1764," ",$G1764),AllocFactorMatrix,(Y$4+1),FALSE)*$E1771</f>
        <v>129.42298410044287</v>
      </c>
      <c r="Z1764" s="51">
        <f t="shared" ca="1" si="821"/>
        <v>6609.4612161538635</v>
      </c>
      <c r="AA1764" s="51">
        <f ca="1">VLOOKUP(CONCATENATE($F1764," ",$G1764),AllocFactorMatrix,(AA$4+1),FALSE)*$E1771</f>
        <v>85.482187709588814</v>
      </c>
      <c r="AB1764" s="51">
        <f ca="1">VLOOKUP(CONCATENATE($F1764," ",$G1764),AllocFactorMatrix,(AB$4+1),FALSE)*$E1771</f>
        <v>379.76054817479235</v>
      </c>
      <c r="AC1764" s="51">
        <f ca="1">VLOOKUP(CONCATENATE($F1764," ",$G1764),AllocFactorMatrix,(AC$4+1),FALSE)*$E1771</f>
        <v>77.914430352054936</v>
      </c>
    </row>
    <row r="1765" spans="1:29" s="48" customFormat="1" hidden="1" outlineLevel="1">
      <c r="A1765" s="53"/>
      <c r="B1765" s="104"/>
      <c r="C1765" s="52"/>
      <c r="D1765" s="52"/>
      <c r="F1765" s="175" t="str">
        <f>F1771</f>
        <v>RB_GUP_EPIS</v>
      </c>
      <c r="G1765" s="52" t="str">
        <f>$G$9</f>
        <v>BULKTRAN</v>
      </c>
      <c r="H1765" s="50">
        <f t="shared" ca="1" si="827"/>
        <v>179579.04274761863</v>
      </c>
      <c r="I1765" s="51">
        <f ca="1">VLOOKUP(CONCATENATE($F1765," ",$G1765),AllocFactorMatrix,(I$4+1),FALSE)*$E1771</f>
        <v>92372.941884436688</v>
      </c>
      <c r="J1765" s="51">
        <f ca="1">VLOOKUP(CONCATENATE($F1765," ",$G1765),AllocFactorMatrix,(J$4+1),FALSE)*$E1771</f>
        <v>21541.384249200539</v>
      </c>
      <c r="K1765" s="51">
        <f ca="1">VLOOKUP(CONCATENATE($F1765," ",$G1765),AllocFactorMatrix,(K$4+1),FALSE)*$E1771</f>
        <v>299.51053914077005</v>
      </c>
      <c r="L1765" s="51">
        <f ca="1">VLOOKUP(CONCATENATE($F1765," ",$G1765),AllocFactorMatrix,(L$4+1),FALSE)*$E1771</f>
        <v>41.713943158528132</v>
      </c>
      <c r="M1765" s="51">
        <f t="shared" ca="1" si="820"/>
        <v>21882.608731499837</v>
      </c>
      <c r="N1765" s="51">
        <f ca="1">VLOOKUP(CONCATENATE($F1765," ",$G1765),AllocFactorMatrix,(N$4+1),FALSE)*$E1771</f>
        <v>12821.608483133139</v>
      </c>
      <c r="O1765" s="51">
        <f ca="1">VLOOKUP(CONCATENATE($F1765," ",$G1765),AllocFactorMatrix,(O$4+1),FALSE)*$E1771</f>
        <v>2297.5243515062775</v>
      </c>
      <c r="P1765" s="51">
        <f ca="1">VLOOKUP(CONCATENATE($F1765," ",$G1765),AllocFactorMatrix,(P$4+1),FALSE)*$E1771</f>
        <v>465.91449267438759</v>
      </c>
      <c r="Q1765" s="51">
        <f ca="1">VLOOKUP(CONCATENATE($F1765," ",$G1765),AllocFactorMatrix,(Q$4+1),FALSE)*$E1771</f>
        <v>17.692892162540176</v>
      </c>
      <c r="R1765" s="51">
        <f t="shared" ca="1" si="822"/>
        <v>15602.740219476345</v>
      </c>
      <c r="S1765" s="51">
        <f ca="1">VLOOKUP(CONCATENATE($F1765," ",$G1765),AllocFactorMatrix,(S$4+1),FALSE)*$E1771</f>
        <v>607.19512847737576</v>
      </c>
      <c r="T1765" s="51">
        <f ca="1">VLOOKUP(CONCATENATE($F1765," ",$G1765),AllocFactorMatrix,(T$4+1),FALSE)*$E1771</f>
        <v>8197.4848590344882</v>
      </c>
      <c r="U1765" s="51">
        <f ca="1">VLOOKUP(CONCATENATE($F1765," ",$G1765),AllocFactorMatrix,(U$4+1),FALSE)*$E1771</f>
        <v>31352.088870806801</v>
      </c>
      <c r="V1765" s="51">
        <f ca="1">VLOOKUP(CONCATENATE($F1765," ",$G1765),AllocFactorMatrix,(V$4+1),FALSE)*$E1771</f>
        <v>5679.7216798575018</v>
      </c>
      <c r="W1765" s="51">
        <f t="shared" ref="W1765:W1771" ca="1" si="828">SUBTOTAL(9,S1765:V1765)</f>
        <v>45836.490538176171</v>
      </c>
      <c r="X1765" s="51">
        <f ca="1">VLOOKUP(CONCATENATE($F1765," ",$G1765),AllocFactorMatrix,(X$4+1),FALSE)*$E1771</f>
        <v>3519.0137179650242</v>
      </c>
      <c r="Y1765" s="51">
        <f ca="1">VLOOKUP(CONCATENATE($F1765," ",$G1765),AllocFactorMatrix,(Y$4+1),FALSE)*$E1771</f>
        <v>70.283729842301511</v>
      </c>
      <c r="Z1765" s="51">
        <f t="shared" ca="1" si="821"/>
        <v>3589.2974478073256</v>
      </c>
      <c r="AA1765" s="51">
        <f ca="1">VLOOKUP(CONCATENATE($F1765," ",$G1765),AllocFactorMatrix,(AA$4+1),FALSE)*$E1771</f>
        <v>46.421484012815995</v>
      </c>
      <c r="AB1765" s="51">
        <f ca="1">VLOOKUP(CONCATENATE($F1765," ",$G1765),AllocFactorMatrix,(AB$4+1),FALSE)*$E1771</f>
        <v>206.23066264618836</v>
      </c>
      <c r="AC1765" s="51">
        <f ca="1">VLOOKUP(CONCATENATE($F1765," ",$G1765),AllocFactorMatrix,(AC$4+1),FALSE)*$E1771</f>
        <v>42.311779563286308</v>
      </c>
    </row>
    <row r="1766" spans="1:29" s="48" customFormat="1" hidden="1" outlineLevel="1">
      <c r="A1766" s="53"/>
      <c r="B1766" s="104"/>
      <c r="C1766" s="52"/>
      <c r="D1766" s="52"/>
      <c r="F1766" s="175" t="str">
        <f>F1771</f>
        <v>RB_GUP_EPIS</v>
      </c>
      <c r="G1766" s="52" t="str">
        <f>$G$10</f>
        <v>SUBTRAN</v>
      </c>
      <c r="H1766" s="50">
        <f t="shared" ca="1" si="827"/>
        <v>49720.709000997536</v>
      </c>
      <c r="I1766" s="51">
        <f ca="1">VLOOKUP(CONCATENATE($F1766," ",$G1766),AllocFactorMatrix,(I$4+1),FALSE)*$E1771</f>
        <v>25404.963389099747</v>
      </c>
      <c r="J1766" s="51">
        <f ca="1">VLOOKUP(CONCATENATE($F1766," ",$G1766),AllocFactorMatrix,(J$4+1),FALSE)*$E1771</f>
        <v>5955.3525880860634</v>
      </c>
      <c r="K1766" s="51">
        <f ca="1">VLOOKUP(CONCATENATE($F1766," ",$G1766),AllocFactorMatrix,(K$4+1),FALSE)*$E1771</f>
        <v>83.193966366704643</v>
      </c>
      <c r="L1766" s="51">
        <f ca="1">VLOOKUP(CONCATENATE($F1766," ",$G1766),AllocFactorMatrix,(L$4+1),FALSE)*$E1771</f>
        <v>15.057721372272741</v>
      </c>
      <c r="M1766" s="51">
        <f t="shared" ca="1" si="820"/>
        <v>6053.6042758250405</v>
      </c>
      <c r="N1766" s="51">
        <f ca="1">VLOOKUP(CONCATENATE($F1766," ",$G1766),AllocFactorMatrix,(N$4+1),FALSE)*$E1771</f>
        <v>3441.7677027573909</v>
      </c>
      <c r="O1766" s="51">
        <f ca="1">VLOOKUP(CONCATENATE($F1766," ",$G1766),AllocFactorMatrix,(O$4+1),FALSE)*$E1771</f>
        <v>618.46836466539253</v>
      </c>
      <c r="P1766" s="51">
        <f ca="1">VLOOKUP(CONCATENATE($F1766," ",$G1766),AllocFactorMatrix,(P$4+1),FALSE)*$E1771</f>
        <v>162.34317733296766</v>
      </c>
      <c r="Q1766" s="51">
        <f ca="1">VLOOKUP(CONCATENATE($F1766," ",$G1766),AllocFactorMatrix,(Q$4+1),FALSE)*$E1771</f>
        <v>0</v>
      </c>
      <c r="R1766" s="51">
        <f t="shared" ca="1" si="822"/>
        <v>4222.5792447557515</v>
      </c>
      <c r="S1766" s="51">
        <f ca="1">VLOOKUP(CONCATENATE($F1766," ",$G1766),AllocFactorMatrix,(S$4+1),FALSE)*$E1771</f>
        <v>155.13504298409742</v>
      </c>
      <c r="T1766" s="51">
        <f ca="1">VLOOKUP(CONCATENATE($F1766," ",$G1766),AllocFactorMatrix,(T$4+1),FALSE)*$E1771</f>
        <v>2176.6950843503905</v>
      </c>
      <c r="U1766" s="51">
        <f ca="1">VLOOKUP(CONCATENATE($F1766," ",$G1766),AllocFactorMatrix,(U$4+1),FALSE)*$E1771</f>
        <v>10732.785840346492</v>
      </c>
      <c r="V1766" s="51">
        <f ca="1">VLOOKUP(CONCATENATE($F1766," ",$G1766),AllocFactorMatrix,(V$4+1),FALSE)*$E1771</f>
        <v>0</v>
      </c>
      <c r="W1766" s="51">
        <f t="shared" ca="1" si="828"/>
        <v>13064.61596768098</v>
      </c>
      <c r="X1766" s="51">
        <f ca="1">VLOOKUP(CONCATENATE($F1766," ",$G1766),AllocFactorMatrix,(X$4+1),FALSE)*$E1771</f>
        <v>943.45796280709544</v>
      </c>
      <c r="Y1766" s="51">
        <f ca="1">VLOOKUP(CONCATENATE($F1766," ",$G1766),AllocFactorMatrix,(Y$4+1),FALSE)*$E1771</f>
        <v>18.943236798065215</v>
      </c>
      <c r="Z1766" s="51">
        <f t="shared" ca="1" si="821"/>
        <v>962.40119960516063</v>
      </c>
      <c r="AA1766" s="51">
        <f ca="1">VLOOKUP(CONCATENATE($F1766," ",$G1766),AllocFactorMatrix,(AA$4+1),FALSE)*$E1771</f>
        <v>12.544924030875011</v>
      </c>
      <c r="AB1766" s="51">
        <f ca="1">VLOOKUP(CONCATENATE($F1766," ",$G1766),AllocFactorMatrix,(AB$4+1),FALSE)*$E1771</f>
        <v>0</v>
      </c>
      <c r="AC1766" s="51">
        <f ca="1">VLOOKUP(CONCATENATE($F1766," ",$G1766),AllocFactorMatrix,(AC$4+1),FALSE)*$E1771</f>
        <v>0</v>
      </c>
    </row>
    <row r="1767" spans="1:29" s="48" customFormat="1" hidden="1" outlineLevel="1">
      <c r="A1767" s="53"/>
      <c r="B1767" s="104"/>
      <c r="C1767" s="52"/>
      <c r="D1767" s="52"/>
      <c r="F1767" s="175" t="str">
        <f>F1771</f>
        <v>RB_GUP_EPIS</v>
      </c>
      <c r="G1767" s="52" t="str">
        <f>$G$11</f>
        <v>DISTPRI</v>
      </c>
      <c r="H1767" s="50">
        <f t="shared" ca="1" si="827"/>
        <v>198924.70901199896</v>
      </c>
      <c r="I1767" s="51">
        <f ca="1">VLOOKUP(CONCATENATE($F1767," ",$G1767),AllocFactorMatrix,(I$4+1),FALSE)*$E1771</f>
        <v>130257.30546243252</v>
      </c>
      <c r="J1767" s="51">
        <f ca="1">VLOOKUP(CONCATENATE($F1767," ",$G1767),AllocFactorMatrix,(J$4+1),FALSE)*$E1771</f>
        <v>30485.236959662292</v>
      </c>
      <c r="K1767" s="51">
        <f ca="1">VLOOKUP(CONCATENATE($F1767," ",$G1767),AllocFactorMatrix,(K$4+1),FALSE)*$E1771</f>
        <v>425.81019514188029</v>
      </c>
      <c r="L1767" s="51">
        <f ca="1">VLOOKUP(CONCATENATE($F1767," ",$G1767),AllocFactorMatrix,(L$4+1),FALSE)*$E1771</f>
        <v>0</v>
      </c>
      <c r="M1767" s="51">
        <f t="shared" ca="1" si="820"/>
        <v>30911.047154804171</v>
      </c>
      <c r="N1767" s="51">
        <f ca="1">VLOOKUP(CONCATENATE($F1767," ",$G1767),AllocFactorMatrix,(N$4+1),FALSE)*$E1771</f>
        <v>17697.278080100205</v>
      </c>
      <c r="O1767" s="51">
        <f ca="1">VLOOKUP(CONCATENATE($F1767," ",$G1767),AllocFactorMatrix,(O$4+1),FALSE)*$E1771</f>
        <v>3179.8326113330841</v>
      </c>
      <c r="P1767" s="51">
        <f ca="1">VLOOKUP(CONCATENATE($F1767," ",$G1767),AllocFactorMatrix,(P$4+1),FALSE)*$E1771</f>
        <v>0</v>
      </c>
      <c r="Q1767" s="51">
        <f ca="1">VLOOKUP(CONCATENATE($F1767," ",$G1767),AllocFactorMatrix,(Q$4+1),FALSE)*$E1771</f>
        <v>0</v>
      </c>
      <c r="R1767" s="51">
        <f t="shared" ca="1" si="822"/>
        <v>20877.110691433289</v>
      </c>
      <c r="S1767" s="51">
        <f ca="1">VLOOKUP(CONCATENATE($F1767," ",$G1767),AllocFactorMatrix,(S$4+1),FALSE)*$E1771</f>
        <v>800.21352448865321</v>
      </c>
      <c r="T1767" s="51">
        <f ca="1">VLOOKUP(CONCATENATE($F1767," ",$G1767),AllocFactorMatrix,(T$4+1),FALSE)*$E1771</f>
        <v>11065.242838222457</v>
      </c>
      <c r="U1767" s="51">
        <f ca="1">VLOOKUP(CONCATENATE($F1767," ",$G1767),AllocFactorMatrix,(U$4+1),FALSE)*$E1771</f>
        <v>0</v>
      </c>
      <c r="V1767" s="51">
        <f ca="1">VLOOKUP(CONCATENATE($F1767," ",$G1767),AllocFactorMatrix,(V$4+1),FALSE)*$E1771</f>
        <v>0</v>
      </c>
      <c r="W1767" s="51">
        <f t="shared" ca="1" si="828"/>
        <v>11865.456362711111</v>
      </c>
      <c r="X1767" s="51">
        <f ca="1">VLOOKUP(CONCATENATE($F1767," ",$G1767),AllocFactorMatrix,(X$4+1),FALSE)*$E1771</f>
        <v>4852.4474168129118</v>
      </c>
      <c r="Y1767" s="51">
        <f ca="1">VLOOKUP(CONCATENATE($F1767," ",$G1767),AllocFactorMatrix,(Y$4+1),FALSE)*$E1771</f>
        <v>97.396272011835165</v>
      </c>
      <c r="Z1767" s="51">
        <f t="shared" ca="1" si="821"/>
        <v>4949.843688824747</v>
      </c>
      <c r="AA1767" s="51">
        <f ca="1">VLOOKUP(CONCATENATE($F1767," ",$G1767),AllocFactorMatrix,(AA$4+1),FALSE)*$E1771</f>
        <v>63.945651793141217</v>
      </c>
      <c r="AB1767" s="51">
        <f ca="1">VLOOKUP(CONCATENATE($F1767," ",$G1767),AllocFactorMatrix,(AB$4+1),FALSE)*$E1771</f>
        <v>0</v>
      </c>
      <c r="AC1767" s="51">
        <f ca="1">VLOOKUP(CONCATENATE($F1767," ",$G1767),AllocFactorMatrix,(AC$4+1),FALSE)*$E1771</f>
        <v>0</v>
      </c>
    </row>
    <row r="1768" spans="1:29" s="48" customFormat="1" hidden="1" outlineLevel="1">
      <c r="A1768" s="53"/>
      <c r="B1768" s="104"/>
      <c r="C1768" s="52"/>
      <c r="D1768" s="52"/>
      <c r="F1768" s="175" t="str">
        <f>F1771</f>
        <v>RB_GUP_EPIS</v>
      </c>
      <c r="G1768" s="52" t="str">
        <f>$G$12</f>
        <v>DISTSEC</v>
      </c>
      <c r="H1768" s="50">
        <f t="shared" ca="1" si="827"/>
        <v>95361.825893681584</v>
      </c>
      <c r="I1768" s="51">
        <f ca="1">VLOOKUP(CONCATENATE($F1768," ",$G1768),AllocFactorMatrix,(I$4+1),FALSE)*$E1771</f>
        <v>70768.495819163407</v>
      </c>
      <c r="J1768" s="51">
        <f ca="1">VLOOKUP(CONCATENATE($F1768," ",$G1768),AllocFactorMatrix,(J$4+1),FALSE)*$E1771</f>
        <v>14270.090491373589</v>
      </c>
      <c r="K1768" s="51">
        <f ca="1">VLOOKUP(CONCATENATE($F1768," ",$G1768),AllocFactorMatrix,(K$4+1),FALSE)*$E1771</f>
        <v>0</v>
      </c>
      <c r="L1768" s="51">
        <f ca="1">VLOOKUP(CONCATENATE($F1768," ",$G1768),AllocFactorMatrix,(L$4+1),FALSE)*$E1771</f>
        <v>0</v>
      </c>
      <c r="M1768" s="51">
        <f t="shared" ca="1" si="820"/>
        <v>14270.090491373589</v>
      </c>
      <c r="N1768" s="51">
        <f ca="1">VLOOKUP(CONCATENATE($F1768," ",$G1768),AllocFactorMatrix,(N$4+1),FALSE)*$E1771</f>
        <v>7132.6975326253387</v>
      </c>
      <c r="O1768" s="51">
        <f ca="1">VLOOKUP(CONCATENATE($F1768," ",$G1768),AllocFactorMatrix,(O$4+1),FALSE)*$E1771</f>
        <v>0</v>
      </c>
      <c r="P1768" s="51">
        <f ca="1">VLOOKUP(CONCATENATE($F1768," ",$G1768),AllocFactorMatrix,(P$4+1),FALSE)*$E1771</f>
        <v>0</v>
      </c>
      <c r="Q1768" s="51">
        <f ca="1">VLOOKUP(CONCATENATE($F1768," ",$G1768),AllocFactorMatrix,(Q$4+1),FALSE)*$E1771</f>
        <v>0</v>
      </c>
      <c r="R1768" s="51">
        <f t="shared" ca="1" si="822"/>
        <v>7132.6975326253387</v>
      </c>
      <c r="S1768" s="51">
        <f ca="1">VLOOKUP(CONCATENATE($F1768," ",$G1768),AllocFactorMatrix,(S$4+1),FALSE)*$E1771</f>
        <v>266.60353324362211</v>
      </c>
      <c r="T1768" s="51">
        <f ca="1">VLOOKUP(CONCATENATE($F1768," ",$G1768),AllocFactorMatrix,(T$4+1),FALSE)*$E1771</f>
        <v>0</v>
      </c>
      <c r="U1768" s="51">
        <f ca="1">VLOOKUP(CONCATENATE($F1768," ",$G1768),AllocFactorMatrix,(U$4+1),FALSE)*$E1771</f>
        <v>0</v>
      </c>
      <c r="V1768" s="51">
        <f ca="1">VLOOKUP(CONCATENATE($F1768," ",$G1768),AllocFactorMatrix,(V$4+1),FALSE)*$E1771</f>
        <v>0</v>
      </c>
      <c r="W1768" s="51">
        <f t="shared" ca="1" si="828"/>
        <v>266.60353324362211</v>
      </c>
      <c r="X1768" s="51">
        <f ca="1">VLOOKUP(CONCATENATE($F1768," ",$G1768),AllocFactorMatrix,(X$4+1),FALSE)*$E1771</f>
        <v>2014.8211594187126</v>
      </c>
      <c r="Y1768" s="51">
        <f ca="1">VLOOKUP(CONCATENATE($F1768," ",$G1768),AllocFactorMatrix,(Y$4+1),FALSE)*$E1771</f>
        <v>0</v>
      </c>
      <c r="Z1768" s="51">
        <f t="shared" ca="1" si="821"/>
        <v>2014.8211594187126</v>
      </c>
      <c r="AA1768" s="51">
        <f ca="1">VLOOKUP(CONCATENATE($F1768," ",$G1768),AllocFactorMatrix,(AA$4+1),FALSE)*$E1771</f>
        <v>23.822382535366387</v>
      </c>
      <c r="AB1768" s="51">
        <f ca="1">VLOOKUP(CONCATENATE($F1768," ",$G1768),AllocFactorMatrix,(AB$4+1),FALSE)*$E1771</f>
        <v>733.24602940016143</v>
      </c>
      <c r="AC1768" s="51">
        <f ca="1">VLOOKUP(CONCATENATE($F1768," ",$G1768),AllocFactorMatrix,(AC$4+1),FALSE)*$E1771</f>
        <v>152.048945921382</v>
      </c>
    </row>
    <row r="1769" spans="1:29" s="48" customFormat="1" hidden="1" outlineLevel="1">
      <c r="A1769" s="53"/>
      <c r="B1769" s="104"/>
      <c r="C1769" s="52"/>
      <c r="D1769" s="52"/>
      <c r="F1769" s="175" t="str">
        <f>F1771</f>
        <v>RB_GUP_EPIS</v>
      </c>
      <c r="G1769" s="52" t="str">
        <f>$G$13</f>
        <v>ENERGY</v>
      </c>
      <c r="H1769" s="50">
        <f t="shared" ca="1" si="827"/>
        <v>6173.7835405997757</v>
      </c>
      <c r="I1769" s="51">
        <f ca="1">VLOOKUP(CONCATENATE($F1769," ",$G1769),AllocFactorMatrix,(I$4+1),FALSE)*$E1771</f>
        <v>2415.7163580993297</v>
      </c>
      <c r="J1769" s="51">
        <f ca="1">VLOOKUP(CONCATENATE($F1769," ",$G1769),AllocFactorMatrix,(J$4+1),FALSE)*$E1771</f>
        <v>696.92716034126545</v>
      </c>
      <c r="K1769" s="51">
        <f ca="1">VLOOKUP(CONCATENATE($F1769," ",$G1769),AllocFactorMatrix,(K$4+1),FALSE)*$E1771</f>
        <v>9.7136770583743139</v>
      </c>
      <c r="L1769" s="51">
        <f ca="1">VLOOKUP(CONCATENATE($F1769," ",$G1769),AllocFactorMatrix,(L$4+1),FALSE)*$E1771</f>
        <v>1.3579638203092044</v>
      </c>
      <c r="M1769" s="51">
        <f t="shared" ca="1" si="820"/>
        <v>707.99880121994897</v>
      </c>
      <c r="N1769" s="51">
        <f ca="1">VLOOKUP(CONCATENATE($F1769," ",$G1769),AllocFactorMatrix,(N$4+1),FALSE)*$E1771</f>
        <v>452.18328857597248</v>
      </c>
      <c r="O1769" s="51">
        <f ca="1">VLOOKUP(CONCATENATE($F1769," ",$G1769),AllocFactorMatrix,(O$4+1),FALSE)*$E1771</f>
        <v>80.641899819706623</v>
      </c>
      <c r="P1769" s="51">
        <f ca="1">VLOOKUP(CONCATENATE($F1769," ",$G1769),AllocFactorMatrix,(P$4+1),FALSE)*$E1771</f>
        <v>16.421644033928846</v>
      </c>
      <c r="Q1769" s="51">
        <f ca="1">VLOOKUP(CONCATENATE($F1769," ",$G1769),AllocFactorMatrix,(Q$4+1),FALSE)*$E1771</f>
        <v>0.62025105274035908</v>
      </c>
      <c r="R1769" s="51">
        <f t="shared" ca="1" si="822"/>
        <v>549.86708348234833</v>
      </c>
      <c r="S1769" s="51">
        <f ca="1">VLOOKUP(CONCATENATE($F1769," ",$G1769),AllocFactorMatrix,(S$4+1),FALSE)*$E1771</f>
        <v>23.680847042659288</v>
      </c>
      <c r="T1769" s="51">
        <f ca="1">VLOOKUP(CONCATENATE($F1769," ",$G1769),AllocFactorMatrix,(T$4+1),FALSE)*$E1771</f>
        <v>374.39869429608098</v>
      </c>
      <c r="U1769" s="51">
        <f ca="1">VLOOKUP(CONCATENATE($F1769," ",$G1769),AllocFactorMatrix,(U$4+1),FALSE)*$E1771</f>
        <v>1610.2278487819735</v>
      </c>
      <c r="V1769" s="51">
        <f ca="1">VLOOKUP(CONCATENATE($F1769," ",$G1769),AllocFactorMatrix,(V$4+1),FALSE)*$E1771</f>
        <v>302.90067676877356</v>
      </c>
      <c r="W1769" s="51">
        <f t="shared" ca="1" si="828"/>
        <v>2311.2080668894873</v>
      </c>
      <c r="X1769" s="51">
        <f ca="1">VLOOKUP(CONCATENATE($F1769," ",$G1769),AllocFactorMatrix,(X$4+1),FALSE)*$E1771</f>
        <v>124.21026685792026</v>
      </c>
      <c r="Y1769" s="51">
        <f ca="1">VLOOKUP(CONCATENATE($F1769," ",$G1769),AllocFactorMatrix,(Y$4+1),FALSE)*$E1771</f>
        <v>2.4922542274344108</v>
      </c>
      <c r="Z1769" s="51">
        <f t="shared" ca="1" si="821"/>
        <v>126.70252108535468</v>
      </c>
      <c r="AA1769" s="51">
        <f ca="1">VLOOKUP(CONCATENATE($F1769," ",$G1769),AllocFactorMatrix,(AA$4+1),FALSE)*$E1771</f>
        <v>2.2231014580622905</v>
      </c>
      <c r="AB1769" s="51">
        <f ca="1">VLOOKUP(CONCATENATE($F1769," ",$G1769),AllocFactorMatrix,(AB$4+1),FALSE)*$E1771</f>
        <v>49.796711290954299</v>
      </c>
      <c r="AC1769" s="51">
        <f ca="1">VLOOKUP(CONCATENATE($F1769," ",$G1769),AllocFactorMatrix,(AC$4+1),FALSE)*$E1771</f>
        <v>10.270897074290081</v>
      </c>
    </row>
    <row r="1770" spans="1:29" s="48" customFormat="1" hidden="1" outlineLevel="1">
      <c r="A1770" s="53"/>
      <c r="B1770" s="104"/>
      <c r="C1770" s="52"/>
      <c r="D1770" s="52"/>
      <c r="F1770" s="175" t="str">
        <f>F1771</f>
        <v>RB_GUP_EPIS</v>
      </c>
      <c r="G1770" s="52" t="str">
        <f>$G$14</f>
        <v>CUSTOMER</v>
      </c>
      <c r="H1770" s="50">
        <f t="shared" ca="1" si="827"/>
        <v>44943.41363157834</v>
      </c>
      <c r="I1770" s="51">
        <f ca="1">VLOOKUP(CONCATENATE($F1770," ",$G1770),AllocFactorMatrix,(I$4+1),FALSE)*$E1771</f>
        <v>22260.75006024263</v>
      </c>
      <c r="J1770" s="51">
        <f ca="1">VLOOKUP(CONCATENATE($F1770," ",$G1770),AllocFactorMatrix,(J$4+1),FALSE)*$E1771</f>
        <v>7094.8224842641994</v>
      </c>
      <c r="K1770" s="51">
        <f ca="1">VLOOKUP(CONCATENATE($F1770," ",$G1770),AllocFactorMatrix,(K$4+1),FALSE)*$E1771</f>
        <v>452.87124342214804</v>
      </c>
      <c r="L1770" s="51">
        <f ca="1">VLOOKUP(CONCATENATE($F1770," ",$G1770),AllocFactorMatrix,(L$4+1),FALSE)*$E1771</f>
        <v>76.16691695753525</v>
      </c>
      <c r="M1770" s="51">
        <f t="shared" ca="1" si="820"/>
        <v>7623.8606446438826</v>
      </c>
      <c r="N1770" s="51">
        <f ca="1">VLOOKUP(CONCATENATE($F1770," ",$G1770),AllocFactorMatrix,(N$4+1),FALSE)*$E1771</f>
        <v>553.13980328612251</v>
      </c>
      <c r="O1770" s="51">
        <f ca="1">VLOOKUP(CONCATENATE($F1770," ",$G1770),AllocFactorMatrix,(O$4+1),FALSE)*$E1771</f>
        <v>159.88804710073177</v>
      </c>
      <c r="P1770" s="51">
        <f ca="1">VLOOKUP(CONCATENATE($F1770," ",$G1770),AllocFactorMatrix,(P$4+1),FALSE)*$E1771</f>
        <v>187.29089761808402</v>
      </c>
      <c r="Q1770" s="51">
        <f ca="1">VLOOKUP(CONCATENATE($F1770," ",$G1770),AllocFactorMatrix,(Q$4+1),FALSE)*$E1771</f>
        <v>23.401540070382168</v>
      </c>
      <c r="R1770" s="51">
        <f t="shared" ca="1" si="822"/>
        <v>923.72028807532047</v>
      </c>
      <c r="S1770" s="51">
        <f ca="1">VLOOKUP(CONCATENATE($F1770," ",$G1770),AllocFactorMatrix,(S$4+1),FALSE)*$E1771</f>
        <v>3.6624898157368846</v>
      </c>
      <c r="T1770" s="51">
        <f ca="1">VLOOKUP(CONCATENATE($F1770," ",$G1770),AllocFactorMatrix,(T$4+1),FALSE)*$E1771</f>
        <v>113.48402247569149</v>
      </c>
      <c r="U1770" s="51">
        <f ca="1">VLOOKUP(CONCATENATE($F1770," ",$G1770),AllocFactorMatrix,(U$4+1),FALSE)*$E1771</f>
        <v>314.81930483818161</v>
      </c>
      <c r="V1770" s="51">
        <f ca="1">VLOOKUP(CONCATENATE($F1770," ",$G1770),AllocFactorMatrix,(V$4+1),FALSE)*$E1771</f>
        <v>93.609425553687757</v>
      </c>
      <c r="W1770" s="51">
        <f t="shared" ca="1" si="828"/>
        <v>525.5752426832978</v>
      </c>
      <c r="X1770" s="51">
        <f ca="1">VLOOKUP(CONCATENATE($F1770," ",$G1770),AllocFactorMatrix,(X$4+1),FALSE)*$E1771</f>
        <v>111.78027158923683</v>
      </c>
      <c r="Y1770" s="51">
        <f ca="1">VLOOKUP(CONCATENATE($F1770," ",$G1770),AllocFactorMatrix,(Y$4+1),FALSE)*$E1771</f>
        <v>2.0930742511372618</v>
      </c>
      <c r="Z1770" s="51">
        <f t="shared" ca="1" si="821"/>
        <v>113.8733458403741</v>
      </c>
      <c r="AA1770" s="51">
        <f ca="1">VLOOKUP(CONCATENATE($F1770," ",$G1770),AllocFactorMatrix,(AA$4+1),FALSE)*$E1771</f>
        <v>10.813455025446402</v>
      </c>
      <c r="AB1770" s="51">
        <f ca="1">VLOOKUP(CONCATENATE($F1770," ",$G1770),AllocFactorMatrix,(AB$4+1),FALSE)*$E1771</f>
        <v>11883.360662728686</v>
      </c>
      <c r="AC1770" s="51">
        <f ca="1">VLOOKUP(CONCATENATE($F1770," ",$G1770),AllocFactorMatrix,(AC$4+1),FALSE)*$E1771</f>
        <v>1601.4599323387042</v>
      </c>
    </row>
    <row r="1771" spans="1:29" s="48" customFormat="1" collapsed="1">
      <c r="A1771" s="53"/>
      <c r="B1771" s="104"/>
      <c r="C1771" s="52"/>
      <c r="D1771" s="52" t="s">
        <v>501</v>
      </c>
      <c r="E1771" s="58">
        <v>905386.78203</v>
      </c>
      <c r="F1771" s="92" t="s">
        <v>309</v>
      </c>
      <c r="G1771" s="52" t="str">
        <f>$G$15</f>
        <v>TOTAL</v>
      </c>
      <c r="H1771" s="50">
        <f t="shared" ca="1" si="827"/>
        <v>905386.78203000012</v>
      </c>
      <c r="I1771" s="51">
        <f ca="1">VLOOKUP(CONCATENATE($F1771," ",$G1771),AllocFactorMatrix,(I$4+1),FALSE)*$E1771</f>
        <v>513579.02537708048</v>
      </c>
      <c r="J1771" s="51">
        <f ca="1">VLOOKUP(CONCATENATE($F1771," ",$G1771),AllocFactorMatrix,(J$4+1),FALSE)*$E1771</f>
        <v>119710.89246506117</v>
      </c>
      <c r="K1771" s="51">
        <f ca="1">VLOOKUP(CONCATENATE($F1771," ",$G1771),AllocFactorMatrix,(K$4+1),FALSE)*$E1771</f>
        <v>1822.6290836684523</v>
      </c>
      <c r="L1771" s="51">
        <f ca="1">VLOOKUP(CONCATENATE($F1771," ",$G1771),AllocFactorMatrix,(L$4+1),FALSE)*$E1771</f>
        <v>211.11009823599207</v>
      </c>
      <c r="M1771" s="51">
        <f t="shared" ca="1" si="820"/>
        <v>121744.63164696562</v>
      </c>
      <c r="N1771" s="51">
        <f ca="1">VLOOKUP(CONCATENATE($F1771," ",$G1771),AllocFactorMatrix,(N$4+1),FALSE)*$E1771</f>
        <v>65708.845189890722</v>
      </c>
      <c r="O1771" s="51">
        <f ca="1">VLOOKUP(CONCATENATE($F1771," ",$G1771),AllocFactorMatrix,(O$4+1),FALSE)*$E1771</f>
        <v>10567.099122006406</v>
      </c>
      <c r="P1771" s="51">
        <f ca="1">VLOOKUP(CONCATENATE($F1771," ",$G1771),AllocFactorMatrix,(P$4+1),FALSE)*$E1771</f>
        <v>1689.9218899903392</v>
      </c>
      <c r="Q1771" s="51">
        <f ca="1">VLOOKUP(CONCATENATE($F1771," ",$G1771),AllocFactorMatrix,(Q$4+1),FALSE)*$E1771</f>
        <v>74.295010285683261</v>
      </c>
      <c r="R1771" s="51">
        <f t="shared" ca="1" si="822"/>
        <v>78040.161212173145</v>
      </c>
      <c r="S1771" s="51">
        <f ca="1">VLOOKUP(CONCATENATE($F1771," ",$G1771),AllocFactorMatrix,(S$4+1),FALSE)*$E1771</f>
        <v>2974.6014806993639</v>
      </c>
      <c r="T1771" s="51">
        <f ca="1">VLOOKUP(CONCATENATE($F1771," ",$G1771),AllocFactorMatrix,(T$4+1),FALSE)*$E1771</f>
        <v>37022.448498827762</v>
      </c>
      <c r="U1771" s="51">
        <f ca="1">VLOOKUP(CONCATENATE($F1771," ",$G1771),AllocFactorMatrix,(U$4+1),FALSE)*$E1771</f>
        <v>101742.78420071502</v>
      </c>
      <c r="V1771" s="51">
        <f ca="1">VLOOKUP(CONCATENATE($F1771," ",$G1771),AllocFactorMatrix,(V$4+1),FALSE)*$E1771</f>
        <v>16535.075248747289</v>
      </c>
      <c r="W1771" s="51">
        <f t="shared" ca="1" si="828"/>
        <v>158274.90942898943</v>
      </c>
      <c r="X1771" s="51">
        <f ca="1">VLOOKUP(CONCATENATE($F1771," ",$G1771),AllocFactorMatrix,(X$4+1),FALSE)*$E1771</f>
        <v>18045.769027504317</v>
      </c>
      <c r="Y1771" s="51">
        <f ca="1">VLOOKUP(CONCATENATE($F1771," ",$G1771),AllocFactorMatrix,(Y$4+1),FALSE)*$E1771</f>
        <v>320.63155123121641</v>
      </c>
      <c r="Z1771" s="51">
        <f t="shared" ca="1" si="821"/>
        <v>18366.400578735535</v>
      </c>
      <c r="AA1771" s="51">
        <f ca="1">VLOOKUP(CONCATENATE($F1771," ",$G1771),AllocFactorMatrix,(AA$4+1),FALSE)*$E1771</f>
        <v>245.25318656529609</v>
      </c>
      <c r="AB1771" s="51">
        <f ca="1">VLOOKUP(CONCATENATE($F1771," ",$G1771),AllocFactorMatrix,(AB$4+1),FALSE)*$E1771</f>
        <v>13252.394614240782</v>
      </c>
      <c r="AC1771" s="51">
        <f ca="1">VLOOKUP(CONCATENATE($F1771," ",$G1771),AllocFactorMatrix,(AC$4+1),FALSE)*$E1771</f>
        <v>1884.0059852497175</v>
      </c>
    </row>
    <row r="1772" spans="1:29" s="48" customFormat="1" hidden="1" outlineLevel="1">
      <c r="A1772" s="53"/>
      <c r="B1772" s="104"/>
      <c r="C1772" s="52"/>
      <c r="D1772" s="52"/>
      <c r="F1772" s="175" t="str">
        <f>F1779</f>
        <v>LABOR_M</v>
      </c>
      <c r="G1772" s="52" t="str">
        <f>$G$8</f>
        <v>PRODUCTION</v>
      </c>
      <c r="H1772" s="50">
        <f t="shared" ca="1" si="827"/>
        <v>636806.75653053971</v>
      </c>
      <c r="I1772" s="51">
        <f ca="1">VLOOKUP(CONCATENATE($F1772," ",$G1772),AllocFactorMatrix,(I$4+1),FALSE)*$E1779</f>
        <v>327564.46750461473</v>
      </c>
      <c r="J1772" s="51">
        <f ca="1">VLOOKUP(CONCATENATE($F1772," ",$G1772),AllocFactorMatrix,(J$4+1),FALSE)*$E1779</f>
        <v>76388.084183021085</v>
      </c>
      <c r="K1772" s="51">
        <f ca="1">VLOOKUP(CONCATENATE($F1772," ",$G1772),AllocFactorMatrix,(K$4+1),FALSE)*$E1779</f>
        <v>1062.0968463731058</v>
      </c>
      <c r="L1772" s="51">
        <f ca="1">VLOOKUP(CONCATENATE($F1772," ",$G1772),AllocFactorMatrix,(L$4+1),FALSE)*$E1779</f>
        <v>147.9221652952811</v>
      </c>
      <c r="M1772" s="51">
        <f t="shared" ca="1" si="820"/>
        <v>77598.10319468948</v>
      </c>
      <c r="N1772" s="51">
        <f ca="1">VLOOKUP(CONCATENATE($F1772," ",$G1772),AllocFactorMatrix,(N$4+1),FALSE)*$E1779</f>
        <v>45466.813870499631</v>
      </c>
      <c r="O1772" s="51">
        <f ca="1">VLOOKUP(CONCATENATE($F1772," ",$G1772),AllocFactorMatrix,(O$4+1),FALSE)*$E1779</f>
        <v>8147.2704606676416</v>
      </c>
      <c r="P1772" s="51">
        <f ca="1">VLOOKUP(CONCATENATE($F1772," ",$G1772),AllocFactorMatrix,(P$4+1),FALSE)*$E1779</f>
        <v>1652.1833080351628</v>
      </c>
      <c r="Q1772" s="51">
        <f ca="1">VLOOKUP(CONCATENATE($F1772," ",$G1772),AllocFactorMatrix,(Q$4+1),FALSE)*$E1779</f>
        <v>62.740913969045067</v>
      </c>
      <c r="R1772" s="51">
        <f t="shared" ca="1" si="822"/>
        <v>55329.008553171479</v>
      </c>
      <c r="S1772" s="51">
        <f ca="1">VLOOKUP(CONCATENATE($F1772," ",$G1772),AllocFactorMatrix,(S$4+1),FALSE)*$E1779</f>
        <v>2153.1797610161266</v>
      </c>
      <c r="T1772" s="51">
        <f ca="1">VLOOKUP(CONCATENATE($F1772," ",$G1772),AllocFactorMatrix,(T$4+1),FALSE)*$E1779</f>
        <v>29069.170126530171</v>
      </c>
      <c r="U1772" s="51">
        <f ca="1">VLOOKUP(CONCATENATE($F1772," ",$G1772),AllocFactorMatrix,(U$4+1),FALSE)*$E1779</f>
        <v>111177.90650179003</v>
      </c>
      <c r="V1772" s="51">
        <f ca="1">VLOOKUP(CONCATENATE($F1772," ",$G1772),AllocFactorMatrix,(V$4+1),FALSE)*$E1779</f>
        <v>20140.908903437197</v>
      </c>
      <c r="W1772" s="51">
        <f ca="1">SUBTOTAL(9,S1772:V1772)</f>
        <v>162541.16529277351</v>
      </c>
      <c r="X1772" s="51">
        <f ca="1">VLOOKUP(CONCATENATE($F1772," ",$G1772),AllocFactorMatrix,(X$4+1),FALSE)*$E1779</f>
        <v>12478.804194725548</v>
      </c>
      <c r="Y1772" s="51">
        <f ca="1">VLOOKUP(CONCATENATE($F1772," ",$G1772),AllocFactorMatrix,(Y$4+1),FALSE)*$E1779</f>
        <v>249.23372656934524</v>
      </c>
      <c r="Z1772" s="51">
        <f t="shared" ca="1" si="821"/>
        <v>12728.037921294894</v>
      </c>
      <c r="AA1772" s="51">
        <f ca="1">VLOOKUP(CONCATENATE($F1772," ",$G1772),AllocFactorMatrix,(AA$4+1),FALSE)*$E1779</f>
        <v>164.61561558205622</v>
      </c>
      <c r="AB1772" s="51">
        <f ca="1">VLOOKUP(CONCATENATE($F1772," ",$G1772),AllocFactorMatrix,(AB$4+1),FALSE)*$E1779</f>
        <v>731.31629040607879</v>
      </c>
      <c r="AC1772" s="51">
        <f ca="1">VLOOKUP(CONCATENATE($F1772," ",$G1772),AllocFactorMatrix,(AC$4+1),FALSE)*$E1779</f>
        <v>150.04215800726473</v>
      </c>
    </row>
    <row r="1773" spans="1:29" s="48" customFormat="1" hidden="1" outlineLevel="1">
      <c r="A1773" s="53"/>
      <c r="B1773" s="104"/>
      <c r="C1773" s="52"/>
      <c r="D1773" s="52"/>
      <c r="F1773" s="175" t="str">
        <f>F1779</f>
        <v>LABOR_M</v>
      </c>
      <c r="G1773" s="52" t="str">
        <f>$G$9</f>
        <v>BULKTRAN</v>
      </c>
      <c r="H1773" s="50">
        <f t="shared" ca="1" si="827"/>
        <v>98710.084372633355</v>
      </c>
      <c r="I1773" s="51">
        <f ca="1">VLOOKUP(CONCATENATE($F1773," ",$G1773),AllocFactorMatrix,(I$4+1),FALSE)*$E1779</f>
        <v>50775.083482184324</v>
      </c>
      <c r="J1773" s="51">
        <f ca="1">VLOOKUP(CONCATENATE($F1773," ",$G1773),AllocFactorMatrix,(J$4+1),FALSE)*$E1779</f>
        <v>11840.757274390231</v>
      </c>
      <c r="K1773" s="51">
        <f ca="1">VLOOKUP(CONCATENATE($F1773," ",$G1773),AllocFactorMatrix,(K$4+1),FALSE)*$E1779</f>
        <v>164.63341232210857</v>
      </c>
      <c r="L1773" s="51">
        <f ca="1">VLOOKUP(CONCATENATE($F1773," ",$G1773),AllocFactorMatrix,(L$4+1),FALSE)*$E1779</f>
        <v>22.929105677884817</v>
      </c>
      <c r="M1773" s="51">
        <f t="shared" ca="1" si="820"/>
        <v>12028.319792390224</v>
      </c>
      <c r="N1773" s="51">
        <f ca="1">VLOOKUP(CONCATENATE($F1773," ",$G1773),AllocFactorMatrix,(N$4+1),FALSE)*$E1779</f>
        <v>7047.7157902086083</v>
      </c>
      <c r="O1773" s="51">
        <f ca="1">VLOOKUP(CONCATENATE($F1773," ",$G1773),AllocFactorMatrix,(O$4+1),FALSE)*$E1779</f>
        <v>1262.8913659156483</v>
      </c>
      <c r="P1773" s="51">
        <f ca="1">VLOOKUP(CONCATENATE($F1773," ",$G1773),AllocFactorMatrix,(P$4+1),FALSE)*$E1779</f>
        <v>256.10148143487294</v>
      </c>
      <c r="Q1773" s="51">
        <f ca="1">VLOOKUP(CONCATENATE($F1773," ",$G1773),AllocFactorMatrix,(Q$4+1),FALSE)*$E1779</f>
        <v>9.7253379427728319</v>
      </c>
      <c r="R1773" s="51">
        <f t="shared" ca="1" si="822"/>
        <v>8576.4339755019028</v>
      </c>
      <c r="S1773" s="51">
        <f ca="1">VLOOKUP(CONCATENATE($F1773," ",$G1773),AllocFactorMatrix,(S$4+1),FALSE)*$E1779</f>
        <v>333.75989450444024</v>
      </c>
      <c r="T1773" s="51">
        <f ca="1">VLOOKUP(CONCATENATE($F1773," ",$G1773),AllocFactorMatrix,(T$4+1),FALSE)*$E1779</f>
        <v>4505.951305330741</v>
      </c>
      <c r="U1773" s="51">
        <f ca="1">VLOOKUP(CONCATENATE($F1773," ",$G1773),AllocFactorMatrix,(U$4+1),FALSE)*$E1779</f>
        <v>17233.45491959796</v>
      </c>
      <c r="V1773" s="51">
        <f ca="1">VLOOKUP(CONCATENATE($F1773," ",$G1773),AllocFactorMatrix,(V$4+1),FALSE)*$E1779</f>
        <v>3122.0001936403173</v>
      </c>
      <c r="W1773" s="51">
        <f t="shared" ref="W1773:W1779" ca="1" si="829">SUBTOTAL(9,S1773:V1773)</f>
        <v>25195.166313073456</v>
      </c>
      <c r="X1773" s="51">
        <f ca="1">VLOOKUP(CONCATENATE($F1773," ",$G1773),AllocFactorMatrix,(X$4+1),FALSE)*$E1779</f>
        <v>1934.3133569152935</v>
      </c>
      <c r="Y1773" s="51">
        <f ca="1">VLOOKUP(CONCATENATE($F1773," ",$G1773),AllocFactorMatrix,(Y$4+1),FALSE)*$E1779</f>
        <v>38.63319904487544</v>
      </c>
      <c r="Z1773" s="51">
        <f t="shared" ca="1" si="821"/>
        <v>1972.946555960169</v>
      </c>
      <c r="AA1773" s="51">
        <f ca="1">VLOOKUP(CONCATENATE($F1773," ",$G1773),AllocFactorMatrix,(AA$4+1),FALSE)*$E1779</f>
        <v>25.516722516712893</v>
      </c>
      <c r="AB1773" s="51">
        <f ca="1">VLOOKUP(CONCATENATE($F1773," ",$G1773),AllocFactorMatrix,(AB$4+1),FALSE)*$E1779</f>
        <v>113.35980968914731</v>
      </c>
      <c r="AC1773" s="51">
        <f ca="1">VLOOKUP(CONCATENATE($F1773," ",$G1773),AllocFactorMatrix,(AC$4+1),FALSE)*$E1779</f>
        <v>23.257721317281252</v>
      </c>
    </row>
    <row r="1774" spans="1:29" s="48" customFormat="1" hidden="1" outlineLevel="1">
      <c r="A1774" s="53"/>
      <c r="B1774" s="104"/>
      <c r="C1774" s="52"/>
      <c r="D1774" s="52"/>
      <c r="F1774" s="175" t="str">
        <f>F1779</f>
        <v>LABOR_M</v>
      </c>
      <c r="G1774" s="52" t="str">
        <f>$G$10</f>
        <v>SUBTRAN</v>
      </c>
      <c r="H1774" s="50">
        <f t="shared" ca="1" si="827"/>
        <v>27356.434621789816</v>
      </c>
      <c r="I1774" s="51">
        <f ca="1">VLOOKUP(CONCATENATE($F1774," ",$G1774),AllocFactorMatrix,(I$4+1),FALSE)*$E1779</f>
        <v>13977.862222538435</v>
      </c>
      <c r="J1774" s="51">
        <f ca="1">VLOOKUP(CONCATENATE($F1774," ",$G1774),AllocFactorMatrix,(J$4+1),FALSE)*$E1779</f>
        <v>3276.6470349892711</v>
      </c>
      <c r="K1774" s="51">
        <f ca="1">VLOOKUP(CONCATENATE($F1774," ",$G1774),AllocFactorMatrix,(K$4+1),FALSE)*$E1779</f>
        <v>45.773488503401538</v>
      </c>
      <c r="L1774" s="51">
        <f ca="1">VLOOKUP(CONCATENATE($F1774," ",$G1774),AllocFactorMatrix,(L$4+1),FALSE)*$E1779</f>
        <v>8.2847887439706778</v>
      </c>
      <c r="M1774" s="51">
        <f t="shared" ca="1" si="820"/>
        <v>3330.7053122366433</v>
      </c>
      <c r="N1774" s="51">
        <f ca="1">VLOOKUP(CONCATENATE($F1774," ",$G1774),AllocFactorMatrix,(N$4+1),FALSE)*$E1779</f>
        <v>1893.6675489076606</v>
      </c>
      <c r="O1774" s="51">
        <f ca="1">VLOOKUP(CONCATENATE($F1774," ",$G1774),AllocFactorMatrix,(O$4+1),FALSE)*$E1779</f>
        <v>340.28254470938043</v>
      </c>
      <c r="P1774" s="51">
        <f ca="1">VLOOKUP(CONCATENATE($F1774," ",$G1774),AllocFactorMatrix,(P$4+1),FALSE)*$E1779</f>
        <v>89.321544407458902</v>
      </c>
      <c r="Q1774" s="51">
        <f ca="1">VLOOKUP(CONCATENATE($F1774," ",$G1774),AllocFactorMatrix,(Q$4+1),FALSE)*$E1779</f>
        <v>0</v>
      </c>
      <c r="R1774" s="51">
        <f t="shared" ca="1" si="822"/>
        <v>2323.2716380245001</v>
      </c>
      <c r="S1774" s="51">
        <f ca="1">VLOOKUP(CONCATENATE($F1774," ",$G1774),AllocFactorMatrix,(S$4+1),FALSE)*$E1779</f>
        <v>85.35561431470866</v>
      </c>
      <c r="T1774" s="51">
        <f ca="1">VLOOKUP(CONCATENATE($F1774," ",$G1774),AllocFactorMatrix,(T$4+1),FALSE)*$E1779</f>
        <v>1197.6220364316982</v>
      </c>
      <c r="U1774" s="51">
        <f ca="1">VLOOKUP(CONCATENATE($F1774," ",$G1774),AllocFactorMatrix,(U$4+1),FALSE)*$E1779</f>
        <v>5905.2004697925722</v>
      </c>
      <c r="V1774" s="51">
        <f ca="1">VLOOKUP(CONCATENATE($F1774," ",$G1774),AllocFactorMatrix,(V$4+1),FALSE)*$E1779</f>
        <v>0</v>
      </c>
      <c r="W1774" s="51">
        <f t="shared" ca="1" si="829"/>
        <v>7188.1781205389789</v>
      </c>
      <c r="X1774" s="51">
        <f ca="1">VLOOKUP(CONCATENATE($F1774," ",$G1774),AllocFactorMatrix,(X$4+1),FALSE)*$E1779</f>
        <v>519.09247869778915</v>
      </c>
      <c r="Y1774" s="51">
        <f ca="1">VLOOKUP(CONCATENATE($F1774," ",$G1774),AllocFactorMatrix,(Y$4+1),FALSE)*$E1779</f>
        <v>10.422607187298086</v>
      </c>
      <c r="Z1774" s="51">
        <f t="shared" ca="1" si="821"/>
        <v>529.51508588508727</v>
      </c>
      <c r="AA1774" s="51">
        <f ca="1">VLOOKUP(CONCATENATE($F1774," ",$G1774),AllocFactorMatrix,(AA$4+1),FALSE)*$E1779</f>
        <v>6.9022425661521885</v>
      </c>
      <c r="AB1774" s="51">
        <f ca="1">VLOOKUP(CONCATENATE($F1774," ",$G1774),AllocFactorMatrix,(AB$4+1),FALSE)*$E1779</f>
        <v>0</v>
      </c>
      <c r="AC1774" s="51">
        <f ca="1">VLOOKUP(CONCATENATE($F1774," ",$G1774),AllocFactorMatrix,(AC$4+1),FALSE)*$E1779</f>
        <v>0</v>
      </c>
    </row>
    <row r="1775" spans="1:29" s="48" customFormat="1" hidden="1" outlineLevel="1">
      <c r="A1775" s="53"/>
      <c r="B1775" s="104"/>
      <c r="C1775" s="52"/>
      <c r="D1775" s="52"/>
      <c r="F1775" s="175" t="str">
        <f>F1779</f>
        <v>LABOR_M</v>
      </c>
      <c r="G1775" s="52" t="str">
        <f>$G$11</f>
        <v>DISTPRI</v>
      </c>
      <c r="H1775" s="50">
        <f t="shared" ca="1" si="827"/>
        <v>223463.20314256367</v>
      </c>
      <c r="I1775" s="51">
        <f ca="1">VLOOKUP(CONCATENATE($F1775," ",$G1775),AllocFactorMatrix,(I$4+1),FALSE)*$E1779</f>
        <v>146325.28485739176</v>
      </c>
      <c r="J1775" s="51">
        <f ca="1">VLOOKUP(CONCATENATE($F1775," ",$G1775),AllocFactorMatrix,(J$4+1),FALSE)*$E1779</f>
        <v>34245.764306511002</v>
      </c>
      <c r="K1775" s="51">
        <f ca="1">VLOOKUP(CONCATENATE($F1775," ",$G1775),AllocFactorMatrix,(K$4+1),FALSE)*$E1779</f>
        <v>478.33630427190974</v>
      </c>
      <c r="L1775" s="51">
        <f ca="1">VLOOKUP(CONCATENATE($F1775," ",$G1775),AllocFactorMatrix,(L$4+1),FALSE)*$E1779</f>
        <v>0</v>
      </c>
      <c r="M1775" s="51">
        <f t="shared" ca="1" si="820"/>
        <v>34724.100610782909</v>
      </c>
      <c r="N1775" s="51">
        <f ca="1">VLOOKUP(CONCATENATE($F1775," ",$G1775),AllocFactorMatrix,(N$4+1),FALSE)*$E1779</f>
        <v>19880.337974732567</v>
      </c>
      <c r="O1775" s="51">
        <f ca="1">VLOOKUP(CONCATENATE($F1775," ",$G1775),AllocFactorMatrix,(O$4+1),FALSE)*$E1779</f>
        <v>3572.0830474750728</v>
      </c>
      <c r="P1775" s="51">
        <f ca="1">VLOOKUP(CONCATENATE($F1775," ",$G1775),AllocFactorMatrix,(P$4+1),FALSE)*$E1779</f>
        <v>0</v>
      </c>
      <c r="Q1775" s="51">
        <f ca="1">VLOOKUP(CONCATENATE($F1775," ",$G1775),AllocFactorMatrix,(Q$4+1),FALSE)*$E1779</f>
        <v>0</v>
      </c>
      <c r="R1775" s="51">
        <f t="shared" ca="1" si="822"/>
        <v>23452.42102220764</v>
      </c>
      <c r="S1775" s="51">
        <f ca="1">VLOOKUP(CONCATENATE($F1775," ",$G1775),AllocFactorMatrix,(S$4+1),FALSE)*$E1779</f>
        <v>898.92441350485285</v>
      </c>
      <c r="T1775" s="51">
        <f ca="1">VLOOKUP(CONCATENATE($F1775," ",$G1775),AllocFactorMatrix,(T$4+1),FALSE)*$E1779</f>
        <v>12430.203469747701</v>
      </c>
      <c r="U1775" s="51">
        <f ca="1">VLOOKUP(CONCATENATE($F1775," ",$G1775),AllocFactorMatrix,(U$4+1),FALSE)*$E1779</f>
        <v>0</v>
      </c>
      <c r="V1775" s="51">
        <f ca="1">VLOOKUP(CONCATENATE($F1775," ",$G1775),AllocFactorMatrix,(V$4+1),FALSE)*$E1779</f>
        <v>0</v>
      </c>
      <c r="W1775" s="51">
        <f t="shared" ca="1" si="829"/>
        <v>13329.127883252553</v>
      </c>
      <c r="X1775" s="51">
        <f ca="1">VLOOKUP(CONCATENATE($F1775," ",$G1775),AllocFactorMatrix,(X$4+1),FALSE)*$E1779</f>
        <v>5451.0244012797066</v>
      </c>
      <c r="Y1775" s="51">
        <f ca="1">VLOOKUP(CONCATENATE($F1775," ",$G1775),AllocFactorMatrix,(Y$4+1),FALSE)*$E1779</f>
        <v>109.41065605176422</v>
      </c>
      <c r="Z1775" s="51">
        <f t="shared" ca="1" si="821"/>
        <v>5560.4350573314705</v>
      </c>
      <c r="AA1775" s="51">
        <f ca="1">VLOOKUP(CONCATENATE($F1775," ",$G1775),AllocFactorMatrix,(AA$4+1),FALSE)*$E1779</f>
        <v>71.833711597247657</v>
      </c>
      <c r="AB1775" s="51">
        <f ca="1">VLOOKUP(CONCATENATE($F1775," ",$G1775),AllocFactorMatrix,(AB$4+1),FALSE)*$E1779</f>
        <v>0</v>
      </c>
      <c r="AC1775" s="51">
        <f ca="1">VLOOKUP(CONCATENATE($F1775," ",$G1775),AllocFactorMatrix,(AC$4+1),FALSE)*$E1779</f>
        <v>0</v>
      </c>
    </row>
    <row r="1776" spans="1:29" s="48" customFormat="1" hidden="1" outlineLevel="1">
      <c r="A1776" s="53"/>
      <c r="B1776" s="104"/>
      <c r="C1776" s="52"/>
      <c r="D1776" s="52"/>
      <c r="F1776" s="175" t="str">
        <f>F1779</f>
        <v>LABOR_M</v>
      </c>
      <c r="G1776" s="52" t="str">
        <f>$G$12</f>
        <v>DISTSEC</v>
      </c>
      <c r="H1776" s="50">
        <f t="shared" ca="1" si="827"/>
        <v>88530.09860116012</v>
      </c>
      <c r="I1776" s="51">
        <f ca="1">VLOOKUP(CONCATENATE($F1776," ",$G1776),AllocFactorMatrix,(I$4+1),FALSE)*$E1779</f>
        <v>65698.636262599422</v>
      </c>
      <c r="J1776" s="51">
        <f ca="1">VLOOKUP(CONCATENATE($F1776," ",$G1776),AllocFactorMatrix,(J$4+1),FALSE)*$E1779</f>
        <v>13247.78029792827</v>
      </c>
      <c r="K1776" s="51">
        <f ca="1">VLOOKUP(CONCATENATE($F1776," ",$G1776),AllocFactorMatrix,(K$4+1),FALSE)*$E1779</f>
        <v>0</v>
      </c>
      <c r="L1776" s="51">
        <f ca="1">VLOOKUP(CONCATENATE($F1776," ",$G1776),AllocFactorMatrix,(L$4+1),FALSE)*$E1779</f>
        <v>0</v>
      </c>
      <c r="M1776" s="51">
        <f t="shared" ca="1" si="820"/>
        <v>13247.78029792827</v>
      </c>
      <c r="N1776" s="51">
        <f ca="1">VLOOKUP(CONCATENATE($F1776," ",$G1776),AllocFactorMatrix,(N$4+1),FALSE)*$E1779</f>
        <v>6621.7106262162233</v>
      </c>
      <c r="O1776" s="51">
        <f ca="1">VLOOKUP(CONCATENATE($F1776," ",$G1776),AllocFactorMatrix,(O$4+1),FALSE)*$E1779</f>
        <v>0</v>
      </c>
      <c r="P1776" s="51">
        <f ca="1">VLOOKUP(CONCATENATE($F1776," ",$G1776),AllocFactorMatrix,(P$4+1),FALSE)*$E1779</f>
        <v>0</v>
      </c>
      <c r="Q1776" s="51">
        <f ca="1">VLOOKUP(CONCATENATE($F1776," ",$G1776),AllocFactorMatrix,(Q$4+1),FALSE)*$E1779</f>
        <v>0</v>
      </c>
      <c r="R1776" s="51">
        <f t="shared" ca="1" si="822"/>
        <v>6621.7106262162233</v>
      </c>
      <c r="S1776" s="51">
        <f ca="1">VLOOKUP(CONCATENATE($F1776," ",$G1776),AllocFactorMatrix,(S$4+1),FALSE)*$E1779</f>
        <v>247.50403910879149</v>
      </c>
      <c r="T1776" s="51">
        <f ca="1">VLOOKUP(CONCATENATE($F1776," ",$G1776),AllocFactorMatrix,(T$4+1),FALSE)*$E1779</f>
        <v>0</v>
      </c>
      <c r="U1776" s="51">
        <f ca="1">VLOOKUP(CONCATENATE($F1776," ",$G1776),AllocFactorMatrix,(U$4+1),FALSE)*$E1779</f>
        <v>0</v>
      </c>
      <c r="V1776" s="51">
        <f ca="1">VLOOKUP(CONCATENATE($F1776," ",$G1776),AllocFactorMatrix,(V$4+1),FALSE)*$E1779</f>
        <v>0</v>
      </c>
      <c r="W1776" s="51">
        <f t="shared" ca="1" si="829"/>
        <v>247.50403910879149</v>
      </c>
      <c r="X1776" s="51">
        <f ca="1">VLOOKUP(CONCATENATE($F1776," ",$G1776),AllocFactorMatrix,(X$4+1),FALSE)*$E1779</f>
        <v>1870.4792429824975</v>
      </c>
      <c r="Y1776" s="51">
        <f ca="1">VLOOKUP(CONCATENATE($F1776," ",$G1776),AllocFactorMatrix,(Y$4+1),FALSE)*$E1779</f>
        <v>0</v>
      </c>
      <c r="Z1776" s="51">
        <f t="shared" ca="1" si="821"/>
        <v>1870.4792429824975</v>
      </c>
      <c r="AA1776" s="51">
        <f ca="1">VLOOKUP(CONCATENATE($F1776," ",$G1776),AllocFactorMatrix,(AA$4+1),FALSE)*$E1779</f>
        <v>22.115745530311589</v>
      </c>
      <c r="AB1776" s="51">
        <f ca="1">VLOOKUP(CONCATENATE($F1776," ",$G1776),AllocFactorMatrix,(AB$4+1),FALSE)*$E1779</f>
        <v>680.71623706196738</v>
      </c>
      <c r="AC1776" s="51">
        <f ca="1">VLOOKUP(CONCATENATE($F1776," ",$G1776),AllocFactorMatrix,(AC$4+1),FALSE)*$E1779</f>
        <v>141.15614973259744</v>
      </c>
    </row>
    <row r="1777" spans="1:29" s="48" customFormat="1" hidden="1" outlineLevel="1">
      <c r="A1777" s="53"/>
      <c r="B1777" s="104"/>
      <c r="C1777" s="52"/>
      <c r="D1777" s="52"/>
      <c r="F1777" s="175" t="str">
        <f>F1779</f>
        <v>LABOR_M</v>
      </c>
      <c r="G1777" s="52" t="str">
        <f>$G$13</f>
        <v>ENERGY</v>
      </c>
      <c r="H1777" s="50">
        <f t="shared" ca="1" si="827"/>
        <v>254705.74453139742</v>
      </c>
      <c r="I1777" s="51">
        <f ca="1">VLOOKUP(CONCATENATE($F1777," ",$G1777),AllocFactorMatrix,(I$4+1),FALSE)*$E1779</f>
        <v>99662.845242317984</v>
      </c>
      <c r="J1777" s="51">
        <f ca="1">VLOOKUP(CONCATENATE($F1777," ",$G1777),AllocFactorMatrix,(J$4+1),FALSE)*$E1779</f>
        <v>28752.44169017781</v>
      </c>
      <c r="K1777" s="51">
        <f ca="1">VLOOKUP(CONCATENATE($F1777," ",$G1777),AllocFactorMatrix,(K$4+1),FALSE)*$E1779</f>
        <v>400.74766648693111</v>
      </c>
      <c r="L1777" s="51">
        <f ca="1">VLOOKUP(CONCATENATE($F1777," ",$G1777),AllocFactorMatrix,(L$4+1),FALSE)*$E1779</f>
        <v>56.024184136678471</v>
      </c>
      <c r="M1777" s="51">
        <f t="shared" ca="1" si="820"/>
        <v>29209.213540801418</v>
      </c>
      <c r="N1777" s="51">
        <f ca="1">VLOOKUP(CONCATENATE($F1777," ",$G1777),AllocFactorMatrix,(N$4+1),FALSE)*$E1779</f>
        <v>18655.283332173611</v>
      </c>
      <c r="O1777" s="51">
        <f ca="1">VLOOKUP(CONCATENATE($F1777," ",$G1777),AllocFactorMatrix,(O$4+1),FALSE)*$E1779</f>
        <v>3326.9639272142836</v>
      </c>
      <c r="P1777" s="51">
        <f ca="1">VLOOKUP(CONCATENATE($F1777," ",$G1777),AllocFactorMatrix,(P$4+1),FALSE)*$E1779</f>
        <v>677.49169412652964</v>
      </c>
      <c r="Q1777" s="51">
        <f ca="1">VLOOKUP(CONCATENATE($F1777," ",$G1777),AllocFactorMatrix,(Q$4+1),FALSE)*$E1779</f>
        <v>25.589090570750471</v>
      </c>
      <c r="R1777" s="51">
        <f t="shared" ca="1" si="822"/>
        <v>22685.328044085174</v>
      </c>
      <c r="S1777" s="51">
        <f ca="1">VLOOKUP(CONCATENATE($F1777," ",$G1777),AllocFactorMatrix,(S$4+1),FALSE)*$E1779</f>
        <v>976.97752722776954</v>
      </c>
      <c r="T1777" s="51">
        <f ca="1">VLOOKUP(CONCATENATE($F1777," ",$G1777),AllocFactorMatrix,(T$4+1),FALSE)*$E1779</f>
        <v>15446.200462836778</v>
      </c>
      <c r="U1777" s="51">
        <f ca="1">VLOOKUP(CONCATENATE($F1777," ",$G1777),AllocFactorMatrix,(U$4+1),FALSE)*$E1779</f>
        <v>66431.594239107188</v>
      </c>
      <c r="V1777" s="51">
        <f ca="1">VLOOKUP(CONCATENATE($F1777," ",$G1777),AllocFactorMatrix,(V$4+1),FALSE)*$E1779</f>
        <v>12496.476737174287</v>
      </c>
      <c r="W1777" s="51">
        <f t="shared" ca="1" si="829"/>
        <v>95351.248966346029</v>
      </c>
      <c r="X1777" s="51">
        <f ca="1">VLOOKUP(CONCATENATE($F1777," ",$G1777),AllocFactorMatrix,(X$4+1),FALSE)*$E1779</f>
        <v>5124.421400659704</v>
      </c>
      <c r="Y1777" s="51">
        <f ca="1">VLOOKUP(CONCATENATE($F1777," ",$G1777),AllocFactorMatrix,(Y$4+1),FALSE)*$E1779</f>
        <v>102.82049320092213</v>
      </c>
      <c r="Z1777" s="51">
        <f t="shared" ca="1" si="821"/>
        <v>5227.2418938606261</v>
      </c>
      <c r="AA1777" s="51">
        <f ca="1">VLOOKUP(CONCATENATE($F1777," ",$G1777),AllocFactorMatrix,(AA$4+1),FALSE)*$E1779</f>
        <v>91.716320846192403</v>
      </c>
      <c r="AB1777" s="51">
        <f ca="1">VLOOKUP(CONCATENATE($F1777," ",$G1777),AllocFactorMatrix,(AB$4+1),FALSE)*$E1779</f>
        <v>2054.4141758726723</v>
      </c>
      <c r="AC1777" s="51">
        <f ca="1">VLOOKUP(CONCATENATE($F1777," ",$G1777),AllocFactorMatrix,(AC$4+1),FALSE)*$E1779</f>
        <v>423.73634726724794</v>
      </c>
    </row>
    <row r="1778" spans="1:29" s="48" customFormat="1" hidden="1" outlineLevel="1">
      <c r="A1778" s="53"/>
      <c r="B1778" s="104"/>
      <c r="C1778" s="52"/>
      <c r="D1778" s="52"/>
      <c r="F1778" s="175" t="str">
        <f>F1779</f>
        <v>LABOR_M</v>
      </c>
      <c r="G1778" s="52" t="str">
        <f>$G$14</f>
        <v>CUSTOMER</v>
      </c>
      <c r="H1778" s="50">
        <f t="shared" ca="1" si="827"/>
        <v>168564.0290499166</v>
      </c>
      <c r="I1778" s="51">
        <f ca="1">VLOOKUP(CONCATENATE($F1778," ",$G1778),AllocFactorMatrix,(I$4+1),FALSE)*$E1779</f>
        <v>130153.39569753445</v>
      </c>
      <c r="J1778" s="51">
        <f ca="1">VLOOKUP(CONCATENATE($F1778," ",$G1778),AllocFactorMatrix,(J$4+1),FALSE)*$E1779</f>
        <v>26354.90401622386</v>
      </c>
      <c r="K1778" s="51">
        <f ca="1">VLOOKUP(CONCATENATE($F1778," ",$G1778),AllocFactorMatrix,(K$4+1),FALSE)*$E1779</f>
        <v>673.63612982094128</v>
      </c>
      <c r="L1778" s="51">
        <f ca="1">VLOOKUP(CONCATENATE($F1778," ",$G1778),AllocFactorMatrix,(L$4+1),FALSE)*$E1779</f>
        <v>108.61112575862664</v>
      </c>
      <c r="M1778" s="51">
        <f t="shared" ca="1" si="820"/>
        <v>27137.151271803428</v>
      </c>
      <c r="N1778" s="51">
        <f ca="1">VLOOKUP(CONCATENATE($F1778," ",$G1778),AllocFactorMatrix,(N$4+1),FALSE)*$E1779</f>
        <v>1080.8043718437282</v>
      </c>
      <c r="O1778" s="51">
        <f ca="1">VLOOKUP(CONCATENATE($F1778," ",$G1778),AllocFactorMatrix,(O$4+1),FALSE)*$E1779</f>
        <v>261.03580942184374</v>
      </c>
      <c r="P1778" s="51">
        <f ca="1">VLOOKUP(CONCATENATE($F1778," ",$G1778),AllocFactorMatrix,(P$4+1),FALSE)*$E1779</f>
        <v>265.72453238709198</v>
      </c>
      <c r="Q1778" s="51">
        <f ca="1">VLOOKUP(CONCATENATE($F1778," ",$G1778),AllocFactorMatrix,(Q$4+1),FALSE)*$E1779</f>
        <v>32.823194089040975</v>
      </c>
      <c r="R1778" s="51">
        <f t="shared" ca="1" si="822"/>
        <v>1640.387907741705</v>
      </c>
      <c r="S1778" s="51">
        <f ca="1">VLOOKUP(CONCATENATE($F1778," ",$G1778),AllocFactorMatrix,(S$4+1),FALSE)*$E1779</f>
        <v>8.2141904931282266</v>
      </c>
      <c r="T1778" s="51">
        <f ca="1">VLOOKUP(CONCATENATE($F1778," ",$G1778),AllocFactorMatrix,(T$4+1),FALSE)*$E1779</f>
        <v>189.77435886042556</v>
      </c>
      <c r="U1778" s="51">
        <f ca="1">VLOOKUP(CONCATENATE($F1778," ",$G1778),AllocFactorMatrix,(U$4+1),FALSE)*$E1779</f>
        <v>446.36739581350514</v>
      </c>
      <c r="V1778" s="51">
        <f ca="1">VLOOKUP(CONCATENATE($F1778," ",$G1778),AllocFactorMatrix,(V$4+1),FALSE)*$E1779</f>
        <v>131.43891037929808</v>
      </c>
      <c r="W1778" s="51">
        <f t="shared" ca="1" si="829"/>
        <v>775.79485554635698</v>
      </c>
      <c r="X1778" s="51">
        <f ca="1">VLOOKUP(CONCATENATE($F1778," ",$G1778),AllocFactorMatrix,(X$4+1),FALSE)*$E1779</f>
        <v>239.48680158835509</v>
      </c>
      <c r="Y1778" s="51">
        <f ca="1">VLOOKUP(CONCATENATE($F1778," ",$G1778),AllocFactorMatrix,(Y$4+1),FALSE)*$E1779</f>
        <v>3.5775094680640409</v>
      </c>
      <c r="Z1778" s="51">
        <f t="shared" ca="1" si="821"/>
        <v>243.06431105641914</v>
      </c>
      <c r="AA1778" s="51">
        <f ca="1">VLOOKUP(CONCATENATE($F1778," ",$G1778),AllocFactorMatrix,(AA$4+1),FALSE)*$E1779</f>
        <v>19.496139988336068</v>
      </c>
      <c r="AB1778" s="51">
        <f ca="1">VLOOKUP(CONCATENATE($F1778," ",$G1778),AllocFactorMatrix,(AB$4+1),FALSE)*$E1779</f>
        <v>7083.8337270347583</v>
      </c>
      <c r="AC1778" s="51">
        <f ca="1">VLOOKUP(CONCATENATE($F1778," ",$G1778),AllocFactorMatrix,(AC$4+1),FALSE)*$E1779</f>
        <v>1510.9051392110825</v>
      </c>
    </row>
    <row r="1779" spans="1:29" s="48" customFormat="1" collapsed="1">
      <c r="A1779" s="53"/>
      <c r="B1779" s="104"/>
      <c r="C1779" s="52"/>
      <c r="D1779" s="52" t="s">
        <v>502</v>
      </c>
      <c r="E1779" s="58">
        <v>1498136.35085</v>
      </c>
      <c r="F1779" s="92" t="s">
        <v>69</v>
      </c>
      <c r="G1779" s="52" t="str">
        <f>$G$15</f>
        <v>TOTAL</v>
      </c>
      <c r="H1779" s="50">
        <f t="shared" ca="1" si="827"/>
        <v>1498136.3508500007</v>
      </c>
      <c r="I1779" s="51">
        <f ca="1">VLOOKUP(CONCATENATE($F1779," ",$G1779),AllocFactorMatrix,(I$4+1),FALSE)*$E1779</f>
        <v>834157.57526918116</v>
      </c>
      <c r="J1779" s="51">
        <f ca="1">VLOOKUP(CONCATENATE($F1779," ",$G1779),AllocFactorMatrix,(J$4+1),FALSE)*$E1779</f>
        <v>194106.37880324153</v>
      </c>
      <c r="K1779" s="51">
        <f ca="1">VLOOKUP(CONCATENATE($F1779," ",$G1779),AllocFactorMatrix,(K$4+1),FALSE)*$E1779</f>
        <v>2825.2238477783981</v>
      </c>
      <c r="L1779" s="51">
        <f ca="1">VLOOKUP(CONCATENATE($F1779," ",$G1779),AllocFactorMatrix,(L$4+1),FALSE)*$E1779</f>
        <v>343.77136961244173</v>
      </c>
      <c r="M1779" s="51">
        <f t="shared" ca="1" si="820"/>
        <v>197275.37402063239</v>
      </c>
      <c r="N1779" s="51">
        <f ca="1">VLOOKUP(CONCATENATE($F1779," ",$G1779),AllocFactorMatrix,(N$4+1),FALSE)*$E1779</f>
        <v>100646.33351458203</v>
      </c>
      <c r="O1779" s="51">
        <f ca="1">VLOOKUP(CONCATENATE($F1779," ",$G1779),AllocFactorMatrix,(O$4+1),FALSE)*$E1779</f>
        <v>16910.527155403866</v>
      </c>
      <c r="P1779" s="51">
        <f ca="1">VLOOKUP(CONCATENATE($F1779," ",$G1779),AllocFactorMatrix,(P$4+1),FALSE)*$E1779</f>
        <v>2940.8225603911155</v>
      </c>
      <c r="Q1779" s="51">
        <f ca="1">VLOOKUP(CONCATENATE($F1779," ",$G1779),AllocFactorMatrix,(Q$4+1),FALSE)*$E1779</f>
        <v>130.87853657160937</v>
      </c>
      <c r="R1779" s="51">
        <f t="shared" ca="1" si="822"/>
        <v>120628.56176694861</v>
      </c>
      <c r="S1779" s="51">
        <f ca="1">VLOOKUP(CONCATENATE($F1779," ",$G1779),AllocFactorMatrix,(S$4+1),FALSE)*$E1779</f>
        <v>4703.915440169817</v>
      </c>
      <c r="T1779" s="51">
        <f ca="1">VLOOKUP(CONCATENATE($F1779," ",$G1779),AllocFactorMatrix,(T$4+1),FALSE)*$E1779</f>
        <v>62838.92175973751</v>
      </c>
      <c r="U1779" s="51">
        <f ca="1">VLOOKUP(CONCATENATE($F1779," ",$G1779),AllocFactorMatrix,(U$4+1),FALSE)*$E1779</f>
        <v>201194.52352610123</v>
      </c>
      <c r="V1779" s="51">
        <f ca="1">VLOOKUP(CONCATENATE($F1779," ",$G1779),AllocFactorMatrix,(V$4+1),FALSE)*$E1779</f>
        <v>35890.8247446311</v>
      </c>
      <c r="W1779" s="51">
        <f t="shared" ca="1" si="829"/>
        <v>304628.18547063961</v>
      </c>
      <c r="X1779" s="51">
        <f ca="1">VLOOKUP(CONCATENATE($F1779," ",$G1779),AllocFactorMatrix,(X$4+1),FALSE)*$E1779</f>
        <v>27617.621876848891</v>
      </c>
      <c r="Y1779" s="51">
        <f ca="1">VLOOKUP(CONCATENATE($F1779," ",$G1779),AllocFactorMatrix,(Y$4+1),FALSE)*$E1779</f>
        <v>514.09819152226908</v>
      </c>
      <c r="Z1779" s="51">
        <f t="shared" ca="1" si="821"/>
        <v>28131.72006837116</v>
      </c>
      <c r="AA1779" s="51">
        <f ca="1">VLOOKUP(CONCATENATE($F1779," ",$G1779),AllocFactorMatrix,(AA$4+1),FALSE)*$E1779</f>
        <v>402.19649862700902</v>
      </c>
      <c r="AB1779" s="51">
        <f ca="1">VLOOKUP(CONCATENATE($F1779," ",$G1779),AllocFactorMatrix,(AB$4+1),FALSE)*$E1779</f>
        <v>10663.640240064624</v>
      </c>
      <c r="AC1779" s="51">
        <f ca="1">VLOOKUP(CONCATENATE($F1779," ",$G1779),AllocFactorMatrix,(AC$4+1),FALSE)*$E1779</f>
        <v>2249.097515535474</v>
      </c>
    </row>
    <row r="1780" spans="1:29" s="48" customFormat="1" hidden="1" outlineLevel="1">
      <c r="A1780" s="53"/>
      <c r="B1780" s="104"/>
      <c r="C1780" s="52"/>
      <c r="D1780" s="52"/>
      <c r="F1780" s="175" t="str">
        <f>F1787</f>
        <v>LABOR_M</v>
      </c>
      <c r="G1780" s="52" t="str">
        <f>$G$8</f>
        <v>PRODUCTION</v>
      </c>
      <c r="H1780" s="50">
        <f t="shared" ca="1" si="827"/>
        <v>627906.36250365246</v>
      </c>
      <c r="I1780" s="51">
        <f ca="1">VLOOKUP(CONCATENATE($F1780," ",$G1780),AllocFactorMatrix,(I$4+1),FALSE)*$E1787</f>
        <v>322986.22960104322</v>
      </c>
      <c r="J1780" s="51">
        <f ca="1">VLOOKUP(CONCATENATE($F1780," ",$G1780),AllocFactorMatrix,(J$4+1),FALSE)*$E1787</f>
        <v>75320.438400033352</v>
      </c>
      <c r="K1780" s="51">
        <f ca="1">VLOOKUP(CONCATENATE($F1780," ",$G1780),AllocFactorMatrix,(K$4+1),FALSE)*$E1787</f>
        <v>1047.2523423999737</v>
      </c>
      <c r="L1780" s="51">
        <f ca="1">VLOOKUP(CONCATENATE($F1780," ",$G1780),AllocFactorMatrix,(L$4+1),FALSE)*$E1787</f>
        <v>145.85471619406354</v>
      </c>
      <c r="M1780" s="51">
        <f t="shared" ref="M1780:M1787" ca="1" si="830">SUBTOTAL(9,J1780:L1780)</f>
        <v>76513.545458627399</v>
      </c>
      <c r="N1780" s="51">
        <f ca="1">VLOOKUP(CONCATENATE($F1780," ",$G1780),AllocFactorMatrix,(N$4+1),FALSE)*$E1787</f>
        <v>44831.342348810176</v>
      </c>
      <c r="O1780" s="51">
        <f ca="1">VLOOKUP(CONCATENATE($F1780," ",$G1780),AllocFactorMatrix,(O$4+1),FALSE)*$E1787</f>
        <v>8033.399311217795</v>
      </c>
      <c r="P1780" s="51">
        <f ca="1">VLOOKUP(CONCATENATE($F1780," ",$G1780),AllocFactorMatrix,(P$4+1),FALSE)*$E1787</f>
        <v>1629.0914009607538</v>
      </c>
      <c r="Q1780" s="51">
        <f ca="1">VLOOKUP(CONCATENATE($F1780," ",$G1780),AllocFactorMatrix,(Q$4+1),FALSE)*$E1787</f>
        <v>61.864009240562098</v>
      </c>
      <c r="R1780" s="51">
        <f ca="1">SUBTOTAL(9,N1780:Q1780)</f>
        <v>54555.697070229282</v>
      </c>
      <c r="S1780" s="51">
        <f ca="1">VLOOKUP(CONCATENATE($F1780," ",$G1780),AllocFactorMatrix,(S$4+1),FALSE)*$E1787</f>
        <v>2123.0856263556011</v>
      </c>
      <c r="T1780" s="51">
        <f ca="1">VLOOKUP(CONCATENATE($F1780," ",$G1780),AllocFactorMatrix,(T$4+1),FALSE)*$E1787</f>
        <v>28662.881930766765</v>
      </c>
      <c r="U1780" s="51">
        <f ca="1">VLOOKUP(CONCATENATE($F1780," ",$G1780),AllocFactorMatrix,(U$4+1),FALSE)*$E1787</f>
        <v>109624.01724919869</v>
      </c>
      <c r="V1780" s="51">
        <f ca="1">VLOOKUP(CONCATENATE($F1780," ",$G1780),AllocFactorMatrix,(V$4+1),FALSE)*$E1787</f>
        <v>19859.407453488882</v>
      </c>
      <c r="W1780" s="51">
        <f ca="1">SUBTOTAL(9,S1780:V1780)</f>
        <v>160269.39225980995</v>
      </c>
      <c r="X1780" s="51">
        <f ca="1">VLOOKUP(CONCATENATE($F1780," ",$G1780),AllocFactorMatrix,(X$4+1),FALSE)*$E1787</f>
        <v>12304.392926034645</v>
      </c>
      <c r="Y1780" s="51">
        <f ca="1">VLOOKUP(CONCATENATE($F1780," ",$G1780),AllocFactorMatrix,(Y$4+1),FALSE)*$E1787</f>
        <v>245.7502861873017</v>
      </c>
      <c r="Z1780" s="51">
        <f t="shared" ref="Z1780:Z1787" ca="1" si="831">SUBTOTAL(9,X1780:Y1780)</f>
        <v>12550.143212221947</v>
      </c>
      <c r="AA1780" s="51">
        <f ca="1">VLOOKUP(CONCATENATE($F1780," ",$G1780),AllocFactorMatrix,(AA$4+1),FALSE)*$E1787</f>
        <v>162.31484878485497</v>
      </c>
      <c r="AB1780" s="51">
        <f ca="1">VLOOKUP(CONCATENATE($F1780," ",$G1780),AllocFactorMatrix,(AB$4+1),FALSE)*$E1787</f>
        <v>721.09497432212572</v>
      </c>
      <c r="AC1780" s="51">
        <f ca="1">VLOOKUP(CONCATENATE($F1780," ",$G1780),AllocFactorMatrix,(AC$4+1),FALSE)*$E1787</f>
        <v>147.94507861353333</v>
      </c>
    </row>
    <row r="1781" spans="1:29" s="48" customFormat="1" hidden="1" outlineLevel="1">
      <c r="A1781" s="53"/>
      <c r="B1781" s="104"/>
      <c r="C1781" s="52"/>
      <c r="D1781" s="52"/>
      <c r="F1781" s="175" t="str">
        <f>F1787</f>
        <v>LABOR_M</v>
      </c>
      <c r="G1781" s="52" t="str">
        <f>$G$9</f>
        <v>BULKTRAN</v>
      </c>
      <c r="H1781" s="50">
        <f t="shared" ca="1" si="827"/>
        <v>97330.452896782954</v>
      </c>
      <c r="I1781" s="51">
        <f ca="1">VLOOKUP(CONCATENATE($F1781," ",$G1781),AllocFactorMatrix,(I$4+1),FALSE)*$E1787</f>
        <v>50065.42039349211</v>
      </c>
      <c r="J1781" s="51">
        <f ca="1">VLOOKUP(CONCATENATE($F1781," ",$G1781),AllocFactorMatrix,(J$4+1),FALSE)*$E1787</f>
        <v>11675.263733001038</v>
      </c>
      <c r="K1781" s="51">
        <f ca="1">VLOOKUP(CONCATENATE($F1781," ",$G1781),AllocFactorMatrix,(K$4+1),FALSE)*$E1787</f>
        <v>162.33239678697035</v>
      </c>
      <c r="L1781" s="51">
        <f ca="1">VLOOKUP(CONCATENATE($F1781," ",$G1781),AllocFactorMatrix,(L$4+1),FALSE)*$E1787</f>
        <v>22.608634713774489</v>
      </c>
      <c r="M1781" s="51">
        <f t="shared" ca="1" si="830"/>
        <v>11860.204764501785</v>
      </c>
      <c r="N1781" s="51">
        <f ca="1">VLOOKUP(CONCATENATE($F1781," ",$G1781),AllocFactorMatrix,(N$4+1),FALSE)*$E1787</f>
        <v>6949.2126777979865</v>
      </c>
      <c r="O1781" s="51">
        <f ca="1">VLOOKUP(CONCATENATE($F1781," ",$G1781),AllocFactorMatrix,(O$4+1),FALSE)*$E1787</f>
        <v>1245.2404370356812</v>
      </c>
      <c r="P1781" s="51">
        <f ca="1">VLOOKUP(CONCATENATE($F1781," ",$G1781),AllocFactorMatrix,(P$4+1),FALSE)*$E1787</f>
        <v>252.52205318248036</v>
      </c>
      <c r="Q1781" s="51">
        <f ca="1">VLOOKUP(CONCATENATE($F1781," ",$G1781),AllocFactorMatrix,(Q$4+1),FALSE)*$E1787</f>
        <v>9.5894107735843193</v>
      </c>
      <c r="R1781" s="51">
        <f t="shared" ref="R1781:R1787" ca="1" si="832">SUBTOTAL(9,N1781:Q1781)</f>
        <v>8456.564578789732</v>
      </c>
      <c r="S1781" s="51">
        <f ca="1">VLOOKUP(CONCATENATE($F1781," ",$G1781),AllocFactorMatrix,(S$4+1),FALSE)*$E1787</f>
        <v>329.09506558892076</v>
      </c>
      <c r="T1781" s="51">
        <f ca="1">VLOOKUP(CONCATENATE($F1781," ",$G1781),AllocFactorMatrix,(T$4+1),FALSE)*$E1787</f>
        <v>4442.9734212675912</v>
      </c>
      <c r="U1781" s="51">
        <f ca="1">VLOOKUP(CONCATENATE($F1781," ",$G1781),AllocFactorMatrix,(U$4+1),FALSE)*$E1787</f>
        <v>16992.589794258063</v>
      </c>
      <c r="V1781" s="51">
        <f ca="1">VLOOKUP(CONCATENATE($F1781," ",$G1781),AllocFactorMatrix,(V$4+1),FALSE)*$E1787</f>
        <v>3078.3652422355826</v>
      </c>
      <c r="W1781" s="51">
        <f t="shared" ref="W1781:W1787" ca="1" si="833">SUBTOTAL(9,S1781:V1781)</f>
        <v>24843.023523350159</v>
      </c>
      <c r="X1781" s="51">
        <f ca="1">VLOOKUP(CONCATENATE($F1781," ",$G1781),AllocFactorMatrix,(X$4+1),FALSE)*$E1787</f>
        <v>1907.2782306835709</v>
      </c>
      <c r="Y1781" s="51">
        <f ca="1">VLOOKUP(CONCATENATE($F1781," ",$G1781),AllocFactorMatrix,(Y$4+1),FALSE)*$E1787</f>
        <v>38.093238231815086</v>
      </c>
      <c r="Z1781" s="51">
        <f t="shared" ca="1" si="831"/>
        <v>1945.371468915386</v>
      </c>
      <c r="AA1781" s="51">
        <f ca="1">VLOOKUP(CONCATENATE($F1781," ",$G1781),AllocFactorMatrix,(AA$4+1),FALSE)*$E1787</f>
        <v>25.160085464193493</v>
      </c>
      <c r="AB1781" s="51">
        <f ca="1">VLOOKUP(CONCATENATE($F1781," ",$G1781),AllocFactorMatrix,(AB$4+1),FALSE)*$E1787</f>
        <v>111.77542484602266</v>
      </c>
      <c r="AC1781" s="51">
        <f ca="1">VLOOKUP(CONCATENATE($F1781," ",$G1781),AllocFactorMatrix,(AC$4+1),FALSE)*$E1787</f>
        <v>22.932657423457112</v>
      </c>
    </row>
    <row r="1782" spans="1:29" s="48" customFormat="1" hidden="1" outlineLevel="1">
      <c r="A1782" s="53"/>
      <c r="B1782" s="104"/>
      <c r="C1782" s="52"/>
      <c r="D1782" s="52"/>
      <c r="F1782" s="175" t="str">
        <f>F1787</f>
        <v>LABOR_M</v>
      </c>
      <c r="G1782" s="52" t="str">
        <f>$G$10</f>
        <v>SUBTRAN</v>
      </c>
      <c r="H1782" s="50">
        <f t="shared" ca="1" si="827"/>
        <v>26974.084647001142</v>
      </c>
      <c r="I1782" s="51">
        <f ca="1">VLOOKUP(CONCATENATE($F1782," ",$G1782),AllocFactorMatrix,(I$4+1),FALSE)*$E1787</f>
        <v>13782.49921773626</v>
      </c>
      <c r="J1782" s="51">
        <f ca="1">VLOOKUP(CONCATENATE($F1782," ",$G1782),AllocFactorMatrix,(J$4+1),FALSE)*$E1787</f>
        <v>3230.8506463684516</v>
      </c>
      <c r="K1782" s="51">
        <f ca="1">VLOOKUP(CONCATENATE($F1782," ",$G1782),AllocFactorMatrix,(K$4+1),FALSE)*$E1787</f>
        <v>45.133730712694224</v>
      </c>
      <c r="L1782" s="51">
        <f ca="1">VLOOKUP(CONCATENATE($F1782," ",$G1782),AllocFactorMatrix,(L$4+1),FALSE)*$E1787</f>
        <v>8.1689955563283245</v>
      </c>
      <c r="M1782" s="51">
        <f t="shared" ca="1" si="830"/>
        <v>3284.1533726374741</v>
      </c>
      <c r="N1782" s="51">
        <f ca="1">VLOOKUP(CONCATENATE($F1782," ",$G1782),AllocFactorMatrix,(N$4+1),FALSE)*$E1787</f>
        <v>1867.2005129216823</v>
      </c>
      <c r="O1782" s="51">
        <f ca="1">VLOOKUP(CONCATENATE($F1782," ",$G1782),AllocFactorMatrix,(O$4+1),FALSE)*$E1787</f>
        <v>335.52655131369772</v>
      </c>
      <c r="P1782" s="51">
        <f ca="1">VLOOKUP(CONCATENATE($F1782," ",$G1782),AllocFactorMatrix,(P$4+1),FALSE)*$E1787</f>
        <v>88.073132809805941</v>
      </c>
      <c r="Q1782" s="51">
        <f ca="1">VLOOKUP(CONCATENATE($F1782," ",$G1782),AllocFactorMatrix,(Q$4+1),FALSE)*$E1787</f>
        <v>0</v>
      </c>
      <c r="R1782" s="51">
        <f t="shared" ca="1" si="832"/>
        <v>2290.800197045186</v>
      </c>
      <c r="S1782" s="51">
        <f ca="1">VLOOKUP(CONCATENATE($F1782," ",$G1782),AllocFactorMatrix,(S$4+1),FALSE)*$E1787</f>
        <v>84.162632940033987</v>
      </c>
      <c r="T1782" s="51">
        <f ca="1">VLOOKUP(CONCATENATE($F1782," ",$G1782),AllocFactorMatrix,(T$4+1),FALSE)*$E1787</f>
        <v>1180.8833509353328</v>
      </c>
      <c r="U1782" s="51">
        <f ca="1">VLOOKUP(CONCATENATE($F1782," ",$G1782),AllocFactorMatrix,(U$4+1),FALSE)*$E1787</f>
        <v>5822.6658382895021</v>
      </c>
      <c r="V1782" s="51">
        <f ca="1">VLOOKUP(CONCATENATE($F1782," ",$G1782),AllocFactorMatrix,(V$4+1),FALSE)*$E1787</f>
        <v>0</v>
      </c>
      <c r="W1782" s="51">
        <f t="shared" ca="1" si="833"/>
        <v>7087.7118221648689</v>
      </c>
      <c r="X1782" s="51">
        <f ca="1">VLOOKUP(CONCATENATE($F1782," ",$G1782),AllocFactorMatrix,(X$4+1),FALSE)*$E1787</f>
        <v>511.83733017836175</v>
      </c>
      <c r="Y1782" s="51">
        <f ca="1">VLOOKUP(CONCATENATE($F1782," ",$G1782),AllocFactorMatrix,(Y$4+1),FALSE)*$E1787</f>
        <v>10.276934564005227</v>
      </c>
      <c r="Z1782" s="51">
        <f t="shared" ca="1" si="831"/>
        <v>522.11426474236703</v>
      </c>
      <c r="AA1782" s="51">
        <f ca="1">VLOOKUP(CONCATENATE($F1782," ",$G1782),AllocFactorMatrix,(AA$4+1),FALSE)*$E1787</f>
        <v>6.8057726749679208</v>
      </c>
      <c r="AB1782" s="51">
        <f ca="1">VLOOKUP(CONCATENATE($F1782," ",$G1782),AllocFactorMatrix,(AB$4+1),FALSE)*$E1787</f>
        <v>0</v>
      </c>
      <c r="AC1782" s="51">
        <f ca="1">VLOOKUP(CONCATENATE($F1782," ",$G1782),AllocFactorMatrix,(AC$4+1),FALSE)*$E1787</f>
        <v>0</v>
      </c>
    </row>
    <row r="1783" spans="1:29" s="48" customFormat="1" hidden="1" outlineLevel="1">
      <c r="A1783" s="53"/>
      <c r="B1783" s="104"/>
      <c r="C1783" s="52"/>
      <c r="D1783" s="52"/>
      <c r="F1783" s="175" t="str">
        <f>F1787</f>
        <v>LABOR_M</v>
      </c>
      <c r="G1783" s="52" t="str">
        <f>$G$11</f>
        <v>DISTPRI</v>
      </c>
      <c r="H1783" s="50">
        <f t="shared" ca="1" si="827"/>
        <v>220339.94708712352</v>
      </c>
      <c r="I1783" s="51">
        <f ca="1">VLOOKUP(CONCATENATE($F1783," ",$G1783),AllocFactorMatrix,(I$4+1),FALSE)*$E1787</f>
        <v>144280.15471709173</v>
      </c>
      <c r="J1783" s="51">
        <f ca="1">VLOOKUP(CONCATENATE($F1783," ",$G1783),AllocFactorMatrix,(J$4+1),FALSE)*$E1787</f>
        <v>33767.12491873114</v>
      </c>
      <c r="K1783" s="51">
        <f ca="1">VLOOKUP(CONCATENATE($F1783," ",$G1783),AllocFactorMatrix,(K$4+1),FALSE)*$E1787</f>
        <v>471.65078854563171</v>
      </c>
      <c r="L1783" s="51">
        <f ca="1">VLOOKUP(CONCATENATE($F1783," ",$G1783),AllocFactorMatrix,(L$4+1),FALSE)*$E1787</f>
        <v>0</v>
      </c>
      <c r="M1783" s="51">
        <f t="shared" ca="1" si="830"/>
        <v>34238.775707276771</v>
      </c>
      <c r="N1783" s="51">
        <f ca="1">VLOOKUP(CONCATENATE($F1783," ",$G1783),AllocFactorMatrix,(N$4+1),FALSE)*$E1787</f>
        <v>19602.478420718358</v>
      </c>
      <c r="O1783" s="51">
        <f ca="1">VLOOKUP(CONCATENATE($F1783," ",$G1783),AllocFactorMatrix,(O$4+1),FALSE)*$E1787</f>
        <v>3522.1574675510983</v>
      </c>
      <c r="P1783" s="51">
        <f ca="1">VLOOKUP(CONCATENATE($F1783," ",$G1783),AllocFactorMatrix,(P$4+1),FALSE)*$E1787</f>
        <v>0</v>
      </c>
      <c r="Q1783" s="51">
        <f ca="1">VLOOKUP(CONCATENATE($F1783," ",$G1783),AllocFactorMatrix,(Q$4+1),FALSE)*$E1787</f>
        <v>0</v>
      </c>
      <c r="R1783" s="51">
        <f t="shared" ca="1" si="832"/>
        <v>23124.635888269455</v>
      </c>
      <c r="S1783" s="51">
        <f ca="1">VLOOKUP(CONCATENATE($F1783," ",$G1783),AllocFactorMatrix,(S$4+1),FALSE)*$E1787</f>
        <v>886.36050553978714</v>
      </c>
      <c r="T1783" s="51">
        <f ca="1">VLOOKUP(CONCATENATE($F1783," ",$G1783),AllocFactorMatrix,(T$4+1),FALSE)*$E1787</f>
        <v>12256.471474003982</v>
      </c>
      <c r="U1783" s="51">
        <f ca="1">VLOOKUP(CONCATENATE($F1783," ",$G1783),AllocFactorMatrix,(U$4+1),FALSE)*$E1787</f>
        <v>0</v>
      </c>
      <c r="V1783" s="51">
        <f ca="1">VLOOKUP(CONCATENATE($F1783," ",$G1783),AllocFactorMatrix,(V$4+1),FALSE)*$E1787</f>
        <v>0</v>
      </c>
      <c r="W1783" s="51">
        <f t="shared" ca="1" si="833"/>
        <v>13142.831979543769</v>
      </c>
      <c r="X1783" s="51">
        <f ca="1">VLOOKUP(CONCATENATE($F1783," ",$G1783),AllocFactorMatrix,(X$4+1),FALSE)*$E1787</f>
        <v>5374.8376075247324</v>
      </c>
      <c r="Y1783" s="51">
        <f ca="1">VLOOKUP(CONCATENATE($F1783," ",$G1783),AllocFactorMatrix,(Y$4+1),FALSE)*$E1787</f>
        <v>107.88146695379298</v>
      </c>
      <c r="Z1783" s="51">
        <f t="shared" ca="1" si="831"/>
        <v>5482.7190744785257</v>
      </c>
      <c r="AA1783" s="51">
        <f ca="1">VLOOKUP(CONCATENATE($F1783," ",$G1783),AllocFactorMatrix,(AA$4+1),FALSE)*$E1787</f>
        <v>70.829720463245579</v>
      </c>
      <c r="AB1783" s="51">
        <f ca="1">VLOOKUP(CONCATENATE($F1783," ",$G1783),AllocFactorMatrix,(AB$4+1),FALSE)*$E1787</f>
        <v>0</v>
      </c>
      <c r="AC1783" s="51">
        <f ca="1">VLOOKUP(CONCATENATE($F1783," ",$G1783),AllocFactorMatrix,(AC$4+1),FALSE)*$E1787</f>
        <v>0</v>
      </c>
    </row>
    <row r="1784" spans="1:29" s="48" customFormat="1" hidden="1" outlineLevel="1">
      <c r="A1784" s="53"/>
      <c r="B1784" s="104"/>
      <c r="C1784" s="52"/>
      <c r="D1784" s="52"/>
      <c r="F1784" s="175" t="str">
        <f>F1787</f>
        <v>LABOR_M</v>
      </c>
      <c r="G1784" s="52" t="str">
        <f>$G$12</f>
        <v>DISTSEC</v>
      </c>
      <c r="H1784" s="50">
        <f t="shared" ca="1" si="827"/>
        <v>87292.748725850295</v>
      </c>
      <c r="I1784" s="51">
        <f ca="1">VLOOKUP(CONCATENATE($F1784," ",$G1784),AllocFactorMatrix,(I$4+1),FALSE)*$E1787</f>
        <v>64780.392629394126</v>
      </c>
      <c r="J1784" s="51">
        <f ca="1">VLOOKUP(CONCATENATE($F1784," ",$G1784),AllocFactorMatrix,(J$4+1),FALSE)*$E1787</f>
        <v>13062.621356971682</v>
      </c>
      <c r="K1784" s="51">
        <f ca="1">VLOOKUP(CONCATENATE($F1784," ",$G1784),AllocFactorMatrix,(K$4+1),FALSE)*$E1787</f>
        <v>0</v>
      </c>
      <c r="L1784" s="51">
        <f ca="1">VLOOKUP(CONCATENATE($F1784," ",$G1784),AllocFactorMatrix,(L$4+1),FALSE)*$E1787</f>
        <v>0</v>
      </c>
      <c r="M1784" s="51">
        <f t="shared" ca="1" si="830"/>
        <v>13062.621356971682</v>
      </c>
      <c r="N1784" s="51">
        <f ca="1">VLOOKUP(CONCATENATE($F1784," ",$G1784),AllocFactorMatrix,(N$4+1),FALSE)*$E1787</f>
        <v>6529.1616180580095</v>
      </c>
      <c r="O1784" s="51">
        <f ca="1">VLOOKUP(CONCATENATE($F1784," ",$G1784),AllocFactorMatrix,(O$4+1),FALSE)*$E1787</f>
        <v>0</v>
      </c>
      <c r="P1784" s="51">
        <f ca="1">VLOOKUP(CONCATENATE($F1784," ",$G1784),AllocFactorMatrix,(P$4+1),FALSE)*$E1787</f>
        <v>0</v>
      </c>
      <c r="Q1784" s="51">
        <f ca="1">VLOOKUP(CONCATENATE($F1784," ",$G1784),AllocFactorMatrix,(Q$4+1),FALSE)*$E1787</f>
        <v>0</v>
      </c>
      <c r="R1784" s="51">
        <f t="shared" ca="1" si="832"/>
        <v>6529.1616180580095</v>
      </c>
      <c r="S1784" s="51">
        <f ca="1">VLOOKUP(CONCATENATE($F1784," ",$G1784),AllocFactorMatrix,(S$4+1),FALSE)*$E1787</f>
        <v>244.0447738784473</v>
      </c>
      <c r="T1784" s="51">
        <f ca="1">VLOOKUP(CONCATENATE($F1784," ",$G1784),AllocFactorMatrix,(T$4+1),FALSE)*$E1787</f>
        <v>0</v>
      </c>
      <c r="U1784" s="51">
        <f ca="1">VLOOKUP(CONCATENATE($F1784," ",$G1784),AllocFactorMatrix,(U$4+1),FALSE)*$E1787</f>
        <v>0</v>
      </c>
      <c r="V1784" s="51">
        <f ca="1">VLOOKUP(CONCATENATE($F1784," ",$G1784),AllocFactorMatrix,(V$4+1),FALSE)*$E1787</f>
        <v>0</v>
      </c>
      <c r="W1784" s="51">
        <f t="shared" ca="1" si="833"/>
        <v>244.0447738784473</v>
      </c>
      <c r="X1784" s="51">
        <f ca="1">VLOOKUP(CONCATENATE($F1784," ",$G1784),AllocFactorMatrix,(X$4+1),FALSE)*$E1787</f>
        <v>1844.336300699096</v>
      </c>
      <c r="Y1784" s="51">
        <f ca="1">VLOOKUP(CONCATENATE($F1784," ",$G1784),AllocFactorMatrix,(Y$4+1),FALSE)*$E1787</f>
        <v>0</v>
      </c>
      <c r="Z1784" s="51">
        <f t="shared" ca="1" si="831"/>
        <v>1844.336300699096</v>
      </c>
      <c r="AA1784" s="51">
        <f ca="1">VLOOKUP(CONCATENATE($F1784," ",$G1784),AllocFactorMatrix,(AA$4+1),FALSE)*$E1787</f>
        <v>21.80664257655123</v>
      </c>
      <c r="AB1784" s="51">
        <f ca="1">VLOOKUP(CONCATENATE($F1784," ",$G1784),AllocFactorMatrix,(AB$4+1),FALSE)*$E1787</f>
        <v>671.20213774028264</v>
      </c>
      <c r="AC1784" s="51">
        <f ca="1">VLOOKUP(CONCATENATE($F1784," ",$G1784),AllocFactorMatrix,(AC$4+1),FALSE)*$E1787</f>
        <v>139.18326653207478</v>
      </c>
    </row>
    <row r="1785" spans="1:29" s="48" customFormat="1" hidden="1" outlineLevel="1">
      <c r="A1785" s="53"/>
      <c r="B1785" s="104"/>
      <c r="C1785" s="52"/>
      <c r="D1785" s="52"/>
      <c r="F1785" s="175" t="str">
        <f>F1787</f>
        <v>LABOR_M</v>
      </c>
      <c r="G1785" s="52" t="str">
        <f>$G$13</f>
        <v>ENERGY</v>
      </c>
      <c r="H1785" s="50">
        <f t="shared" ca="1" si="827"/>
        <v>251145.82393697384</v>
      </c>
      <c r="I1785" s="51">
        <f ca="1">VLOOKUP(CONCATENATE($F1785," ",$G1785),AllocFactorMatrix,(I$4+1),FALSE)*$E1787</f>
        <v>98269.897407828772</v>
      </c>
      <c r="J1785" s="51">
        <f ca="1">VLOOKUP(CONCATENATE($F1785," ",$G1785),AllocFactorMatrix,(J$4+1),FALSE)*$E1787</f>
        <v>28350.580281432834</v>
      </c>
      <c r="K1785" s="51">
        <f ca="1">VLOOKUP(CONCATENATE($F1785," ",$G1785),AllocFactorMatrix,(K$4+1),FALSE)*$E1787</f>
        <v>395.14657620245919</v>
      </c>
      <c r="L1785" s="51">
        <f ca="1">VLOOKUP(CONCATENATE($F1785," ",$G1785),AllocFactorMatrix,(L$4+1),FALSE)*$E1787</f>
        <v>55.241156461896864</v>
      </c>
      <c r="M1785" s="51">
        <f t="shared" ca="1" si="830"/>
        <v>28800.96801409719</v>
      </c>
      <c r="N1785" s="51">
        <f ca="1">VLOOKUP(CONCATENATE($F1785," ",$G1785),AllocFactorMatrix,(N$4+1),FALSE)*$E1787</f>
        <v>18394.545878249308</v>
      </c>
      <c r="O1785" s="51">
        <f ca="1">VLOOKUP(CONCATENATE($F1785," ",$G1785),AllocFactorMatrix,(O$4+1),FALSE)*$E1787</f>
        <v>3280.46427946121</v>
      </c>
      <c r="P1785" s="51">
        <f ca="1">VLOOKUP(CONCATENATE($F1785," ",$G1785),AllocFactorMatrix,(P$4+1),FALSE)*$E1787</f>
        <v>668.02266295524953</v>
      </c>
      <c r="Q1785" s="51">
        <f ca="1">VLOOKUP(CONCATENATE($F1785," ",$G1785),AllocFactorMatrix,(Q$4+1),FALSE)*$E1787</f>
        <v>25.231442058805918</v>
      </c>
      <c r="R1785" s="51">
        <f t="shared" ca="1" si="832"/>
        <v>22368.26426272457</v>
      </c>
      <c r="S1785" s="51">
        <f ca="1">VLOOKUP(CONCATENATE($F1785," ",$G1785),AllocFactorMatrix,(S$4+1),FALSE)*$E1787</f>
        <v>963.32270202598306</v>
      </c>
      <c r="T1785" s="51">
        <f ca="1">VLOOKUP(CONCATENATE($F1785," ",$G1785),AllocFactorMatrix,(T$4+1),FALSE)*$E1787</f>
        <v>15230.315080139928</v>
      </c>
      <c r="U1785" s="51">
        <f ca="1">VLOOKUP(CONCATENATE($F1785," ",$G1785),AllocFactorMatrix,(U$4+1),FALSE)*$E1787</f>
        <v>65503.106344626147</v>
      </c>
      <c r="V1785" s="51">
        <f ca="1">VLOOKUP(CONCATENATE($F1785," ",$G1785),AllocFactorMatrix,(V$4+1),FALSE)*$E1787</f>
        <v>12321.818466406792</v>
      </c>
      <c r="W1785" s="51">
        <f t="shared" ca="1" si="833"/>
        <v>94018.562593198862</v>
      </c>
      <c r="X1785" s="51">
        <f ca="1">VLOOKUP(CONCATENATE($F1785," ",$G1785),AllocFactorMatrix,(X$4+1),FALSE)*$E1787</f>
        <v>5052.7994067691643</v>
      </c>
      <c r="Y1785" s="51">
        <f ca="1">VLOOKUP(CONCATENATE($F1785," ",$G1785),AllocFactorMatrix,(Y$4+1),FALSE)*$E1787</f>
        <v>101.38341218043644</v>
      </c>
      <c r="Z1785" s="51">
        <f t="shared" ca="1" si="831"/>
        <v>5154.1828189496009</v>
      </c>
      <c r="AA1785" s="51">
        <f ca="1">VLOOKUP(CONCATENATE($F1785," ",$G1785),AllocFactorMatrix,(AA$4+1),FALSE)*$E1787</f>
        <v>90.434438413482411</v>
      </c>
      <c r="AB1785" s="51">
        <f ca="1">VLOOKUP(CONCATENATE($F1785," ",$G1785),AllocFactorMatrix,(AB$4+1),FALSE)*$E1787</f>
        <v>2025.7004484001329</v>
      </c>
      <c r="AC1785" s="51">
        <f ca="1">VLOOKUP(CONCATENATE($F1785," ",$G1785),AllocFactorMatrix,(AC$4+1),FALSE)*$E1787</f>
        <v>417.81395336122233</v>
      </c>
    </row>
    <row r="1786" spans="1:29" s="48" customFormat="1" hidden="1" outlineLevel="1">
      <c r="A1786" s="53"/>
      <c r="B1786" s="104"/>
      <c r="C1786" s="52"/>
      <c r="D1786" s="52"/>
      <c r="F1786" s="175" t="str">
        <f>F1787</f>
        <v>LABOR_M</v>
      </c>
      <c r="G1786" s="52" t="str">
        <f>$G$14</f>
        <v>CUSTOMER</v>
      </c>
      <c r="H1786" s="50">
        <f t="shared" ca="1" si="827"/>
        <v>166208.07685261607</v>
      </c>
      <c r="I1786" s="51">
        <f ca="1">VLOOKUP(CONCATENATE($F1786," ",$G1786),AllocFactorMatrix,(I$4+1),FALSE)*$E1787</f>
        <v>128334.29360138721</v>
      </c>
      <c r="J1786" s="51">
        <f ca="1">VLOOKUP(CONCATENATE($F1786," ",$G1786),AllocFactorMatrix,(J$4+1),FALSE)*$E1787</f>
        <v>25986.552035219185</v>
      </c>
      <c r="K1786" s="51">
        <f ca="1">VLOOKUP(CONCATENATE($F1786," ",$G1786),AllocFactorMatrix,(K$4+1),FALSE)*$E1787</f>
        <v>664.22098633405483</v>
      </c>
      <c r="L1786" s="51">
        <f ca="1">VLOOKUP(CONCATENATE($F1786," ",$G1786),AllocFactorMatrix,(L$4+1),FALSE)*$E1787</f>
        <v>107.09311137664635</v>
      </c>
      <c r="M1786" s="51">
        <f t="shared" ca="1" si="830"/>
        <v>26757.866132929885</v>
      </c>
      <c r="N1786" s="51">
        <f ca="1">VLOOKUP(CONCATENATE($F1786," ",$G1786),AllocFactorMatrix,(N$4+1),FALSE)*$E1787</f>
        <v>1065.6984002491411</v>
      </c>
      <c r="O1786" s="51">
        <f ca="1">VLOOKUP(CONCATENATE($F1786," ",$G1786),AllocFactorMatrix,(O$4+1),FALSE)*$E1787</f>
        <v>257.38741603537937</v>
      </c>
      <c r="P1786" s="51">
        <f ca="1">VLOOKUP(CONCATENATE($F1786," ",$G1786),AllocFactorMatrix,(P$4+1),FALSE)*$E1787</f>
        <v>262.01060658997761</v>
      </c>
      <c r="Q1786" s="51">
        <f ca="1">VLOOKUP(CONCATENATE($F1786," ",$G1786),AllocFactorMatrix,(Q$4+1),FALSE)*$E1787</f>
        <v>32.364437397756639</v>
      </c>
      <c r="R1786" s="51">
        <f t="shared" ca="1" si="832"/>
        <v>1617.4608602722546</v>
      </c>
      <c r="S1786" s="51">
        <f ca="1">VLOOKUP(CONCATENATE($F1786," ",$G1786),AllocFactorMatrix,(S$4+1),FALSE)*$E1787</f>
        <v>8.0993840290777044</v>
      </c>
      <c r="T1786" s="51">
        <f ca="1">VLOOKUP(CONCATENATE($F1786," ",$G1786),AllocFactorMatrix,(T$4+1),FALSE)*$E1787</f>
        <v>187.12195834372864</v>
      </c>
      <c r="U1786" s="51">
        <f ca="1">VLOOKUP(CONCATENATE($F1786," ",$G1786),AllocFactorMatrix,(U$4+1),FALSE)*$E1787</f>
        <v>440.12869676900908</v>
      </c>
      <c r="V1786" s="51">
        <f ca="1">VLOOKUP(CONCATENATE($F1786," ",$G1786),AllocFactorMatrix,(V$4+1),FALSE)*$E1787</f>
        <v>129.60184115720924</v>
      </c>
      <c r="W1786" s="51">
        <f t="shared" ca="1" si="833"/>
        <v>764.95188029902465</v>
      </c>
      <c r="X1786" s="51">
        <f ca="1">VLOOKUP(CONCATENATE($F1786," ",$G1786),AllocFactorMatrix,(X$4+1),FALSE)*$E1787</f>
        <v>236.1395900889226</v>
      </c>
      <c r="Y1786" s="51">
        <f ca="1">VLOOKUP(CONCATENATE($F1786," ",$G1786),AllocFactorMatrix,(Y$4+1),FALSE)*$E1787</f>
        <v>3.5275080452239824</v>
      </c>
      <c r="Z1786" s="51">
        <f t="shared" ca="1" si="831"/>
        <v>239.66709813414658</v>
      </c>
      <c r="AA1786" s="51">
        <f ca="1">VLOOKUP(CONCATENATE($F1786," ",$G1786),AllocFactorMatrix,(AA$4+1),FALSE)*$E1787</f>
        <v>19.223650216329037</v>
      </c>
      <c r="AB1786" s="51">
        <f ca="1">VLOOKUP(CONCATENATE($F1786," ",$G1786),AllocFactorMatrix,(AB$4+1),FALSE)*$E1787</f>
        <v>6984.8258086278202</v>
      </c>
      <c r="AC1786" s="51">
        <f ca="1">VLOOKUP(CONCATENATE($F1786," ",$G1786),AllocFactorMatrix,(AC$4+1),FALSE)*$E1787</f>
        <v>1489.787820749367</v>
      </c>
    </row>
    <row r="1787" spans="1:29" s="48" customFormat="1" collapsed="1">
      <c r="A1787" s="53"/>
      <c r="B1787" s="104"/>
      <c r="C1787" s="52"/>
      <c r="D1787" s="52" t="s">
        <v>503</v>
      </c>
      <c r="E1787" s="58">
        <v>1477197.4966499999</v>
      </c>
      <c r="F1787" s="92" t="s">
        <v>69</v>
      </c>
      <c r="G1787" s="52" t="str">
        <f>$G$15</f>
        <v>TOTAL</v>
      </c>
      <c r="H1787" s="50">
        <f t="shared" ca="1" si="827"/>
        <v>1477197.4966500008</v>
      </c>
      <c r="I1787" s="51">
        <f ca="1">VLOOKUP(CONCATENATE($F1787," ",$G1787),AllocFactorMatrix,(I$4+1),FALSE)*$E1787</f>
        <v>822498.88756797346</v>
      </c>
      <c r="J1787" s="51">
        <f ca="1">VLOOKUP(CONCATENATE($F1787," ",$G1787),AllocFactorMatrix,(J$4+1),FALSE)*$E1787</f>
        <v>191393.4313717577</v>
      </c>
      <c r="K1787" s="51">
        <f ca="1">VLOOKUP(CONCATENATE($F1787," ",$G1787),AllocFactorMatrix,(K$4+1),FALSE)*$E1787</f>
        <v>2785.7368209817841</v>
      </c>
      <c r="L1787" s="51">
        <f ca="1">VLOOKUP(CONCATENATE($F1787," ",$G1787),AllocFactorMatrix,(L$4+1),FALSE)*$E1787</f>
        <v>338.96661430270962</v>
      </c>
      <c r="M1787" s="51">
        <f t="shared" ca="1" si="830"/>
        <v>194518.1348070422</v>
      </c>
      <c r="N1787" s="51">
        <f ca="1">VLOOKUP(CONCATENATE($F1787," ",$G1787),AllocFactorMatrix,(N$4+1),FALSE)*$E1787</f>
        <v>99239.639856804672</v>
      </c>
      <c r="O1787" s="51">
        <f ca="1">VLOOKUP(CONCATENATE($F1787," ",$G1787),AllocFactorMatrix,(O$4+1),FALSE)*$E1787</f>
        <v>16674.175462614858</v>
      </c>
      <c r="P1787" s="51">
        <f ca="1">VLOOKUP(CONCATENATE($F1787," ",$G1787),AllocFactorMatrix,(P$4+1),FALSE)*$E1787</f>
        <v>2899.7198564982668</v>
      </c>
      <c r="Q1787" s="51">
        <f ca="1">VLOOKUP(CONCATENATE($F1787," ",$G1787),AllocFactorMatrix,(Q$4+1),FALSE)*$E1787</f>
        <v>129.049299470709</v>
      </c>
      <c r="R1787" s="51">
        <f t="shared" ca="1" si="832"/>
        <v>118942.5844753885</v>
      </c>
      <c r="S1787" s="51">
        <f ca="1">VLOOKUP(CONCATENATE($F1787," ",$G1787),AllocFactorMatrix,(S$4+1),FALSE)*$E1787</f>
        <v>4638.1706903578506</v>
      </c>
      <c r="T1787" s="51">
        <f ca="1">VLOOKUP(CONCATENATE($F1787," ",$G1787),AllocFactorMatrix,(T$4+1),FALSE)*$E1787</f>
        <v>61960.647215457328</v>
      </c>
      <c r="U1787" s="51">
        <f ca="1">VLOOKUP(CONCATENATE($F1787," ",$G1787),AllocFactorMatrix,(U$4+1),FALSE)*$E1787</f>
        <v>198382.50792314138</v>
      </c>
      <c r="V1787" s="51">
        <f ca="1">VLOOKUP(CONCATENATE($F1787," ",$G1787),AllocFactorMatrix,(V$4+1),FALSE)*$E1787</f>
        <v>35389.193003288463</v>
      </c>
      <c r="W1787" s="51">
        <f t="shared" ca="1" si="833"/>
        <v>300370.51883224503</v>
      </c>
      <c r="X1787" s="51">
        <f ca="1">VLOOKUP(CONCATENATE($F1787," ",$G1787),AllocFactorMatrix,(X$4+1),FALSE)*$E1787</f>
        <v>27231.62139197849</v>
      </c>
      <c r="Y1787" s="51">
        <f ca="1">VLOOKUP(CONCATENATE($F1787," ",$G1787),AllocFactorMatrix,(Y$4+1),FALSE)*$E1787</f>
        <v>506.91284616257536</v>
      </c>
      <c r="Z1787" s="51">
        <f t="shared" ca="1" si="831"/>
        <v>27738.534238141066</v>
      </c>
      <c r="AA1787" s="51">
        <f ca="1">VLOOKUP(CONCATENATE($F1787," ",$G1787),AllocFactorMatrix,(AA$4+1),FALSE)*$E1787</f>
        <v>396.57515859362462</v>
      </c>
      <c r="AB1787" s="51">
        <f ca="1">VLOOKUP(CONCATENATE($F1787," ",$G1787),AllocFactorMatrix,(AB$4+1),FALSE)*$E1787</f>
        <v>10514.598793936384</v>
      </c>
      <c r="AC1787" s="51">
        <f ca="1">VLOOKUP(CONCATENATE($F1787," ",$G1787),AllocFactorMatrix,(AC$4+1),FALSE)*$E1787</f>
        <v>2217.6627766796546</v>
      </c>
    </row>
    <row r="1788" spans="1:29" hidden="1" outlineLevel="1">
      <c r="E1788" s="48"/>
      <c r="F1788" s="175" t="str">
        <f>F1795</f>
        <v>LABOR_M</v>
      </c>
      <c r="G1788" s="52" t="str">
        <f>$G$8</f>
        <v>PRODUCTION</v>
      </c>
      <c r="H1788" s="4">
        <f t="shared" ca="1" si="827"/>
        <v>0</v>
      </c>
      <c r="I1788" s="5">
        <f ca="1">VLOOKUP(CONCATENATE($F1788," ",$G1788),AllocFactorMatrix,(I$4+1),FALSE)*$E1795</f>
        <v>0</v>
      </c>
      <c r="J1788" s="5">
        <f ca="1">VLOOKUP(CONCATENATE($F1788," ",$G1788),AllocFactorMatrix,(J$4+1),FALSE)*$E1795</f>
        <v>0</v>
      </c>
      <c r="K1788" s="5">
        <f ca="1">VLOOKUP(CONCATENATE($F1788," ",$G1788),AllocFactorMatrix,(K$4+1),FALSE)*$E1795</f>
        <v>0</v>
      </c>
      <c r="L1788" s="5">
        <f ca="1">VLOOKUP(CONCATENATE($F1788," ",$G1788),AllocFactorMatrix,(L$4+1),FALSE)*$E1795</f>
        <v>0</v>
      </c>
      <c r="M1788" s="5">
        <f t="shared" ref="M1788:M1835" ca="1" si="834">SUBTOTAL(9,J1788:L1788)</f>
        <v>0</v>
      </c>
      <c r="N1788" s="5">
        <f ca="1">VLOOKUP(CONCATENATE($F1788," ",$G1788),AllocFactorMatrix,(N$4+1),FALSE)*$E1795</f>
        <v>0</v>
      </c>
      <c r="O1788" s="5">
        <f ca="1">VLOOKUP(CONCATENATE($F1788," ",$G1788),AllocFactorMatrix,(O$4+1),FALSE)*$E1795</f>
        <v>0</v>
      </c>
      <c r="P1788" s="5">
        <f ca="1">VLOOKUP(CONCATENATE($F1788," ",$G1788),AllocFactorMatrix,(P$4+1),FALSE)*$E1795</f>
        <v>0</v>
      </c>
      <c r="Q1788" s="5">
        <f ca="1">VLOOKUP(CONCATENATE($F1788," ",$G1788),AllocFactorMatrix,(Q$4+1),FALSE)*$E1795</f>
        <v>0</v>
      </c>
      <c r="R1788" s="5">
        <f ca="1">SUBTOTAL(9,N1788:Q1788)</f>
        <v>0</v>
      </c>
      <c r="S1788" s="5">
        <f ca="1">VLOOKUP(CONCATENATE($F1788," ",$G1788),AllocFactorMatrix,(S$4+1),FALSE)*$E1795</f>
        <v>0</v>
      </c>
      <c r="T1788" s="5">
        <f ca="1">VLOOKUP(CONCATENATE($F1788," ",$G1788),AllocFactorMatrix,(T$4+1),FALSE)*$E1795</f>
        <v>0</v>
      </c>
      <c r="U1788" s="5">
        <f ca="1">VLOOKUP(CONCATENATE($F1788," ",$G1788),AllocFactorMatrix,(U$4+1),FALSE)*$E1795</f>
        <v>0</v>
      </c>
      <c r="V1788" s="5">
        <f ca="1">VLOOKUP(CONCATENATE($F1788," ",$G1788),AllocFactorMatrix,(V$4+1),FALSE)*$E1795</f>
        <v>0</v>
      </c>
      <c r="W1788" s="5">
        <f ca="1">SUBTOTAL(9,S1788:V1788)</f>
        <v>0</v>
      </c>
      <c r="X1788" s="5">
        <f ca="1">VLOOKUP(CONCATENATE($F1788," ",$G1788),AllocFactorMatrix,(X$4+1),FALSE)*$E1795</f>
        <v>0</v>
      </c>
      <c r="Y1788" s="5">
        <f ca="1">VLOOKUP(CONCATENATE($F1788," ",$G1788),AllocFactorMatrix,(Y$4+1),FALSE)*$E1795</f>
        <v>0</v>
      </c>
      <c r="Z1788" s="5">
        <f t="shared" ref="Z1788:Z1835" ca="1" si="835">SUBTOTAL(9,X1788:Y1788)</f>
        <v>0</v>
      </c>
      <c r="AA1788" s="5">
        <f ca="1">VLOOKUP(CONCATENATE($F1788," ",$G1788),AllocFactorMatrix,(AA$4+1),FALSE)*$E1795</f>
        <v>0</v>
      </c>
      <c r="AB1788" s="5">
        <f ca="1">VLOOKUP(CONCATENATE($F1788," ",$G1788),AllocFactorMatrix,(AB$4+1),FALSE)*$E1795</f>
        <v>0</v>
      </c>
      <c r="AC1788" s="5">
        <f ca="1">VLOOKUP(CONCATENATE($F1788," ",$G1788),AllocFactorMatrix,(AC$4+1),FALSE)*$E1795</f>
        <v>0</v>
      </c>
    </row>
    <row r="1789" spans="1:29" hidden="1" outlineLevel="1">
      <c r="E1789" s="48"/>
      <c r="F1789" s="175" t="str">
        <f>F1795</f>
        <v>LABOR_M</v>
      </c>
      <c r="G1789" s="52" t="str">
        <f>$G$9</f>
        <v>BULKTRAN</v>
      </c>
      <c r="H1789" s="4">
        <f t="shared" ca="1" si="827"/>
        <v>0</v>
      </c>
      <c r="I1789" s="5">
        <f ca="1">VLOOKUP(CONCATENATE($F1789," ",$G1789),AllocFactorMatrix,(I$4+1),FALSE)*$E1795</f>
        <v>0</v>
      </c>
      <c r="J1789" s="5">
        <f ca="1">VLOOKUP(CONCATENATE($F1789," ",$G1789),AllocFactorMatrix,(J$4+1),FALSE)*$E1795</f>
        <v>0</v>
      </c>
      <c r="K1789" s="5">
        <f ca="1">VLOOKUP(CONCATENATE($F1789," ",$G1789),AllocFactorMatrix,(K$4+1),FALSE)*$E1795</f>
        <v>0</v>
      </c>
      <c r="L1789" s="5">
        <f ca="1">VLOOKUP(CONCATENATE($F1789," ",$G1789),AllocFactorMatrix,(L$4+1),FALSE)*$E1795</f>
        <v>0</v>
      </c>
      <c r="M1789" s="5">
        <f t="shared" ca="1" si="834"/>
        <v>0</v>
      </c>
      <c r="N1789" s="5">
        <f ca="1">VLOOKUP(CONCATENATE($F1789," ",$G1789),AllocFactorMatrix,(N$4+1),FALSE)*$E1795</f>
        <v>0</v>
      </c>
      <c r="O1789" s="5">
        <f ca="1">VLOOKUP(CONCATENATE($F1789," ",$G1789),AllocFactorMatrix,(O$4+1),FALSE)*$E1795</f>
        <v>0</v>
      </c>
      <c r="P1789" s="5">
        <f ca="1">VLOOKUP(CONCATENATE($F1789," ",$G1789),AllocFactorMatrix,(P$4+1),FALSE)*$E1795</f>
        <v>0</v>
      </c>
      <c r="Q1789" s="5">
        <f ca="1">VLOOKUP(CONCATENATE($F1789," ",$G1789),AllocFactorMatrix,(Q$4+1),FALSE)*$E1795</f>
        <v>0</v>
      </c>
      <c r="R1789" s="5">
        <f t="shared" ref="R1789:R1835" ca="1" si="836">SUBTOTAL(9,N1789:Q1789)</f>
        <v>0</v>
      </c>
      <c r="S1789" s="5">
        <f ca="1">VLOOKUP(CONCATENATE($F1789," ",$G1789),AllocFactorMatrix,(S$4+1),FALSE)*$E1795</f>
        <v>0</v>
      </c>
      <c r="T1789" s="5">
        <f ca="1">VLOOKUP(CONCATENATE($F1789," ",$G1789),AllocFactorMatrix,(T$4+1),FALSE)*$E1795</f>
        <v>0</v>
      </c>
      <c r="U1789" s="5">
        <f ca="1">VLOOKUP(CONCATENATE($F1789," ",$G1789),AllocFactorMatrix,(U$4+1),FALSE)*$E1795</f>
        <v>0</v>
      </c>
      <c r="V1789" s="5">
        <f ca="1">VLOOKUP(CONCATENATE($F1789," ",$G1789),AllocFactorMatrix,(V$4+1),FALSE)*$E1795</f>
        <v>0</v>
      </c>
      <c r="W1789" s="5">
        <f t="shared" ref="W1789:W1795" ca="1" si="837">SUBTOTAL(9,S1789:V1789)</f>
        <v>0</v>
      </c>
      <c r="X1789" s="5">
        <f ca="1">VLOOKUP(CONCATENATE($F1789," ",$G1789),AllocFactorMatrix,(X$4+1),FALSE)*$E1795</f>
        <v>0</v>
      </c>
      <c r="Y1789" s="5">
        <f ca="1">VLOOKUP(CONCATENATE($F1789," ",$G1789),AllocFactorMatrix,(Y$4+1),FALSE)*$E1795</f>
        <v>0</v>
      </c>
      <c r="Z1789" s="5">
        <f t="shared" ca="1" si="835"/>
        <v>0</v>
      </c>
      <c r="AA1789" s="5">
        <f ca="1">VLOOKUP(CONCATENATE($F1789," ",$G1789),AllocFactorMatrix,(AA$4+1),FALSE)*$E1795</f>
        <v>0</v>
      </c>
      <c r="AB1789" s="5">
        <f ca="1">VLOOKUP(CONCATENATE($F1789," ",$G1789),AllocFactorMatrix,(AB$4+1),FALSE)*$E1795</f>
        <v>0</v>
      </c>
      <c r="AC1789" s="5">
        <f ca="1">VLOOKUP(CONCATENATE($F1789," ",$G1789),AllocFactorMatrix,(AC$4+1),FALSE)*$E1795</f>
        <v>0</v>
      </c>
    </row>
    <row r="1790" spans="1:29" hidden="1" outlineLevel="1">
      <c r="E1790" s="48"/>
      <c r="F1790" s="175" t="str">
        <f>F1795</f>
        <v>LABOR_M</v>
      </c>
      <c r="G1790" s="52" t="str">
        <f>$G$10</f>
        <v>SUBTRAN</v>
      </c>
      <c r="H1790" s="4">
        <f t="shared" ca="1" si="827"/>
        <v>0</v>
      </c>
      <c r="I1790" s="5">
        <f ca="1">VLOOKUP(CONCATENATE($F1790," ",$G1790),AllocFactorMatrix,(I$4+1),FALSE)*$E1795</f>
        <v>0</v>
      </c>
      <c r="J1790" s="5">
        <f ca="1">VLOOKUP(CONCATENATE($F1790," ",$G1790),AllocFactorMatrix,(J$4+1),FALSE)*$E1795</f>
        <v>0</v>
      </c>
      <c r="K1790" s="5">
        <f ca="1">VLOOKUP(CONCATENATE($F1790," ",$G1790),AllocFactorMatrix,(K$4+1),FALSE)*$E1795</f>
        <v>0</v>
      </c>
      <c r="L1790" s="5">
        <f ca="1">VLOOKUP(CONCATENATE($F1790," ",$G1790),AllocFactorMatrix,(L$4+1),FALSE)*$E1795</f>
        <v>0</v>
      </c>
      <c r="M1790" s="5">
        <f t="shared" ca="1" si="834"/>
        <v>0</v>
      </c>
      <c r="N1790" s="5">
        <f ca="1">VLOOKUP(CONCATENATE($F1790," ",$G1790),AllocFactorMatrix,(N$4+1),FALSE)*$E1795</f>
        <v>0</v>
      </c>
      <c r="O1790" s="5">
        <f ca="1">VLOOKUP(CONCATENATE($F1790," ",$G1790),AllocFactorMatrix,(O$4+1),FALSE)*$E1795</f>
        <v>0</v>
      </c>
      <c r="P1790" s="5">
        <f ca="1">VLOOKUP(CONCATENATE($F1790," ",$G1790),AllocFactorMatrix,(P$4+1),FALSE)*$E1795</f>
        <v>0</v>
      </c>
      <c r="Q1790" s="5">
        <f ca="1">VLOOKUP(CONCATENATE($F1790," ",$G1790),AllocFactorMatrix,(Q$4+1),FALSE)*$E1795</f>
        <v>0</v>
      </c>
      <c r="R1790" s="5">
        <f t="shared" ca="1" si="836"/>
        <v>0</v>
      </c>
      <c r="S1790" s="5">
        <f ca="1">VLOOKUP(CONCATENATE($F1790," ",$G1790),AllocFactorMatrix,(S$4+1),FALSE)*$E1795</f>
        <v>0</v>
      </c>
      <c r="T1790" s="5">
        <f ca="1">VLOOKUP(CONCATENATE($F1790," ",$G1790),AllocFactorMatrix,(T$4+1),FALSE)*$E1795</f>
        <v>0</v>
      </c>
      <c r="U1790" s="5">
        <f ca="1">VLOOKUP(CONCATENATE($F1790," ",$G1790),AllocFactorMatrix,(U$4+1),FALSE)*$E1795</f>
        <v>0</v>
      </c>
      <c r="V1790" s="5">
        <f ca="1">VLOOKUP(CONCATENATE($F1790," ",$G1790),AllocFactorMatrix,(V$4+1),FALSE)*$E1795</f>
        <v>0</v>
      </c>
      <c r="W1790" s="5">
        <f t="shared" ca="1" si="837"/>
        <v>0</v>
      </c>
      <c r="X1790" s="5">
        <f ca="1">VLOOKUP(CONCATENATE($F1790," ",$G1790),AllocFactorMatrix,(X$4+1),FALSE)*$E1795</f>
        <v>0</v>
      </c>
      <c r="Y1790" s="5">
        <f ca="1">VLOOKUP(CONCATENATE($F1790," ",$G1790),AllocFactorMatrix,(Y$4+1),FALSE)*$E1795</f>
        <v>0</v>
      </c>
      <c r="Z1790" s="5">
        <f t="shared" ca="1" si="835"/>
        <v>0</v>
      </c>
      <c r="AA1790" s="5">
        <f ca="1">VLOOKUP(CONCATENATE($F1790," ",$G1790),AllocFactorMatrix,(AA$4+1),FALSE)*$E1795</f>
        <v>0</v>
      </c>
      <c r="AB1790" s="5">
        <f ca="1">VLOOKUP(CONCATENATE($F1790," ",$G1790),AllocFactorMatrix,(AB$4+1),FALSE)*$E1795</f>
        <v>0</v>
      </c>
      <c r="AC1790" s="5">
        <f ca="1">VLOOKUP(CONCATENATE($F1790," ",$G1790),AllocFactorMatrix,(AC$4+1),FALSE)*$E1795</f>
        <v>0</v>
      </c>
    </row>
    <row r="1791" spans="1:29" hidden="1" outlineLevel="1">
      <c r="E1791" s="48"/>
      <c r="F1791" s="175" t="str">
        <f>F1795</f>
        <v>LABOR_M</v>
      </c>
      <c r="G1791" s="52" t="str">
        <f>$G$11</f>
        <v>DISTPRI</v>
      </c>
      <c r="H1791" s="4">
        <f t="shared" ca="1" si="827"/>
        <v>0</v>
      </c>
      <c r="I1791" s="5">
        <f ca="1">VLOOKUP(CONCATENATE($F1791," ",$G1791),AllocFactorMatrix,(I$4+1),FALSE)*$E1795</f>
        <v>0</v>
      </c>
      <c r="J1791" s="5">
        <f ca="1">VLOOKUP(CONCATENATE($F1791," ",$G1791),AllocFactorMatrix,(J$4+1),FALSE)*$E1795</f>
        <v>0</v>
      </c>
      <c r="K1791" s="5">
        <f ca="1">VLOOKUP(CONCATENATE($F1791," ",$G1791),AllocFactorMatrix,(K$4+1),FALSE)*$E1795</f>
        <v>0</v>
      </c>
      <c r="L1791" s="5">
        <f ca="1">VLOOKUP(CONCATENATE($F1791," ",$G1791),AllocFactorMatrix,(L$4+1),FALSE)*$E1795</f>
        <v>0</v>
      </c>
      <c r="M1791" s="5">
        <f t="shared" ca="1" si="834"/>
        <v>0</v>
      </c>
      <c r="N1791" s="5">
        <f ca="1">VLOOKUP(CONCATENATE($F1791," ",$G1791),AllocFactorMatrix,(N$4+1),FALSE)*$E1795</f>
        <v>0</v>
      </c>
      <c r="O1791" s="5">
        <f ca="1">VLOOKUP(CONCATENATE($F1791," ",$G1791),AllocFactorMatrix,(O$4+1),FALSE)*$E1795</f>
        <v>0</v>
      </c>
      <c r="P1791" s="5">
        <f ca="1">VLOOKUP(CONCATENATE($F1791," ",$G1791),AllocFactorMatrix,(P$4+1),FALSE)*$E1795</f>
        <v>0</v>
      </c>
      <c r="Q1791" s="5">
        <f ca="1">VLOOKUP(CONCATENATE($F1791," ",$G1791),AllocFactorMatrix,(Q$4+1),FALSE)*$E1795</f>
        <v>0</v>
      </c>
      <c r="R1791" s="5">
        <f t="shared" ca="1" si="836"/>
        <v>0</v>
      </c>
      <c r="S1791" s="5">
        <f ca="1">VLOOKUP(CONCATENATE($F1791," ",$G1791),AllocFactorMatrix,(S$4+1),FALSE)*$E1795</f>
        <v>0</v>
      </c>
      <c r="T1791" s="5">
        <f ca="1">VLOOKUP(CONCATENATE($F1791," ",$G1791),AllocFactorMatrix,(T$4+1),FALSE)*$E1795</f>
        <v>0</v>
      </c>
      <c r="U1791" s="5">
        <f ca="1">VLOOKUP(CONCATENATE($F1791," ",$G1791),AllocFactorMatrix,(U$4+1),FALSE)*$E1795</f>
        <v>0</v>
      </c>
      <c r="V1791" s="5">
        <f ca="1">VLOOKUP(CONCATENATE($F1791," ",$G1791),AllocFactorMatrix,(V$4+1),FALSE)*$E1795</f>
        <v>0</v>
      </c>
      <c r="W1791" s="5">
        <f t="shared" ca="1" si="837"/>
        <v>0</v>
      </c>
      <c r="X1791" s="5">
        <f ca="1">VLOOKUP(CONCATENATE($F1791," ",$G1791),AllocFactorMatrix,(X$4+1),FALSE)*$E1795</f>
        <v>0</v>
      </c>
      <c r="Y1791" s="5">
        <f ca="1">VLOOKUP(CONCATENATE($F1791," ",$G1791),AllocFactorMatrix,(Y$4+1),FALSE)*$E1795</f>
        <v>0</v>
      </c>
      <c r="Z1791" s="5">
        <f t="shared" ca="1" si="835"/>
        <v>0</v>
      </c>
      <c r="AA1791" s="5">
        <f ca="1">VLOOKUP(CONCATENATE($F1791," ",$G1791),AllocFactorMatrix,(AA$4+1),FALSE)*$E1795</f>
        <v>0</v>
      </c>
      <c r="AB1791" s="5">
        <f ca="1">VLOOKUP(CONCATENATE($F1791," ",$G1791),AllocFactorMatrix,(AB$4+1),FALSE)*$E1795</f>
        <v>0</v>
      </c>
      <c r="AC1791" s="5">
        <f ca="1">VLOOKUP(CONCATENATE($F1791," ",$G1791),AllocFactorMatrix,(AC$4+1),FALSE)*$E1795</f>
        <v>0</v>
      </c>
    </row>
    <row r="1792" spans="1:29" hidden="1" outlineLevel="1">
      <c r="E1792" s="48"/>
      <c r="F1792" s="175" t="str">
        <f>F1795</f>
        <v>LABOR_M</v>
      </c>
      <c r="G1792" s="52" t="str">
        <f>$G$12</f>
        <v>DISTSEC</v>
      </c>
      <c r="H1792" s="4">
        <f t="shared" ca="1" si="827"/>
        <v>0</v>
      </c>
      <c r="I1792" s="5">
        <f ca="1">VLOOKUP(CONCATENATE($F1792," ",$G1792),AllocFactorMatrix,(I$4+1),FALSE)*$E1795</f>
        <v>0</v>
      </c>
      <c r="J1792" s="5">
        <f ca="1">VLOOKUP(CONCATENATE($F1792," ",$G1792),AllocFactorMatrix,(J$4+1),FALSE)*$E1795</f>
        <v>0</v>
      </c>
      <c r="K1792" s="5">
        <f ca="1">VLOOKUP(CONCATENATE($F1792," ",$G1792),AllocFactorMatrix,(K$4+1),FALSE)*$E1795</f>
        <v>0</v>
      </c>
      <c r="L1792" s="5">
        <f ca="1">VLOOKUP(CONCATENATE($F1792," ",$G1792),AllocFactorMatrix,(L$4+1),FALSE)*$E1795</f>
        <v>0</v>
      </c>
      <c r="M1792" s="5">
        <f t="shared" ca="1" si="834"/>
        <v>0</v>
      </c>
      <c r="N1792" s="5">
        <f ca="1">VLOOKUP(CONCATENATE($F1792," ",$G1792),AllocFactorMatrix,(N$4+1),FALSE)*$E1795</f>
        <v>0</v>
      </c>
      <c r="O1792" s="5">
        <f ca="1">VLOOKUP(CONCATENATE($F1792," ",$G1792),AllocFactorMatrix,(O$4+1),FALSE)*$E1795</f>
        <v>0</v>
      </c>
      <c r="P1792" s="5">
        <f ca="1">VLOOKUP(CONCATENATE($F1792," ",$G1792),AllocFactorMatrix,(P$4+1),FALSE)*$E1795</f>
        <v>0</v>
      </c>
      <c r="Q1792" s="5">
        <f ca="1">VLOOKUP(CONCATENATE($F1792," ",$G1792),AllocFactorMatrix,(Q$4+1),FALSE)*$E1795</f>
        <v>0</v>
      </c>
      <c r="R1792" s="5">
        <f t="shared" ca="1" si="836"/>
        <v>0</v>
      </c>
      <c r="S1792" s="5">
        <f ca="1">VLOOKUP(CONCATENATE($F1792," ",$G1792),AllocFactorMatrix,(S$4+1),FALSE)*$E1795</f>
        <v>0</v>
      </c>
      <c r="T1792" s="5">
        <f ca="1">VLOOKUP(CONCATENATE($F1792," ",$G1792),AllocFactorMatrix,(T$4+1),FALSE)*$E1795</f>
        <v>0</v>
      </c>
      <c r="U1792" s="5">
        <f ca="1">VLOOKUP(CONCATENATE($F1792," ",$G1792),AllocFactorMatrix,(U$4+1),FALSE)*$E1795</f>
        <v>0</v>
      </c>
      <c r="V1792" s="5">
        <f ca="1">VLOOKUP(CONCATENATE($F1792," ",$G1792),AllocFactorMatrix,(V$4+1),FALSE)*$E1795</f>
        <v>0</v>
      </c>
      <c r="W1792" s="5">
        <f t="shared" ca="1" si="837"/>
        <v>0</v>
      </c>
      <c r="X1792" s="5">
        <f ca="1">VLOOKUP(CONCATENATE($F1792," ",$G1792),AllocFactorMatrix,(X$4+1),FALSE)*$E1795</f>
        <v>0</v>
      </c>
      <c r="Y1792" s="5">
        <f ca="1">VLOOKUP(CONCATENATE($F1792," ",$G1792),AllocFactorMatrix,(Y$4+1),FALSE)*$E1795</f>
        <v>0</v>
      </c>
      <c r="Z1792" s="5">
        <f t="shared" ca="1" si="835"/>
        <v>0</v>
      </c>
      <c r="AA1792" s="5">
        <f ca="1">VLOOKUP(CONCATENATE($F1792," ",$G1792),AllocFactorMatrix,(AA$4+1),FALSE)*$E1795</f>
        <v>0</v>
      </c>
      <c r="AB1792" s="5">
        <f ca="1">VLOOKUP(CONCATENATE($F1792," ",$G1792),AllocFactorMatrix,(AB$4+1),FALSE)*$E1795</f>
        <v>0</v>
      </c>
      <c r="AC1792" s="5">
        <f ca="1">VLOOKUP(CONCATENATE($F1792," ",$G1792),AllocFactorMatrix,(AC$4+1),FALSE)*$E1795</f>
        <v>0</v>
      </c>
    </row>
    <row r="1793" spans="4:29" hidden="1" outlineLevel="1">
      <c r="E1793" s="48"/>
      <c r="F1793" s="175" t="str">
        <f>F1795</f>
        <v>LABOR_M</v>
      </c>
      <c r="G1793" s="52" t="str">
        <f>$G$13</f>
        <v>ENERGY</v>
      </c>
      <c r="H1793" s="4">
        <f t="shared" ca="1" si="827"/>
        <v>0</v>
      </c>
      <c r="I1793" s="5">
        <f ca="1">VLOOKUP(CONCATENATE($F1793," ",$G1793),AllocFactorMatrix,(I$4+1),FALSE)*$E1795</f>
        <v>0</v>
      </c>
      <c r="J1793" s="5">
        <f ca="1">VLOOKUP(CONCATENATE($F1793," ",$G1793),AllocFactorMatrix,(J$4+1),FALSE)*$E1795</f>
        <v>0</v>
      </c>
      <c r="K1793" s="5">
        <f ca="1">VLOOKUP(CONCATENATE($F1793," ",$G1793),AllocFactorMatrix,(K$4+1),FALSE)*$E1795</f>
        <v>0</v>
      </c>
      <c r="L1793" s="5">
        <f ca="1">VLOOKUP(CONCATENATE($F1793," ",$G1793),AllocFactorMatrix,(L$4+1),FALSE)*$E1795</f>
        <v>0</v>
      </c>
      <c r="M1793" s="5">
        <f t="shared" ca="1" si="834"/>
        <v>0</v>
      </c>
      <c r="N1793" s="5">
        <f ca="1">VLOOKUP(CONCATENATE($F1793," ",$G1793),AllocFactorMatrix,(N$4+1),FALSE)*$E1795</f>
        <v>0</v>
      </c>
      <c r="O1793" s="5">
        <f ca="1">VLOOKUP(CONCATENATE($F1793," ",$G1793),AllocFactorMatrix,(O$4+1),FALSE)*$E1795</f>
        <v>0</v>
      </c>
      <c r="P1793" s="5">
        <f ca="1">VLOOKUP(CONCATENATE($F1793," ",$G1793),AllocFactorMatrix,(P$4+1),FALSE)*$E1795</f>
        <v>0</v>
      </c>
      <c r="Q1793" s="5">
        <f ca="1">VLOOKUP(CONCATENATE($F1793," ",$G1793),AllocFactorMatrix,(Q$4+1),FALSE)*$E1795</f>
        <v>0</v>
      </c>
      <c r="R1793" s="5">
        <f t="shared" ca="1" si="836"/>
        <v>0</v>
      </c>
      <c r="S1793" s="5">
        <f ca="1">VLOOKUP(CONCATENATE($F1793," ",$G1793),AllocFactorMatrix,(S$4+1),FALSE)*$E1795</f>
        <v>0</v>
      </c>
      <c r="T1793" s="5">
        <f ca="1">VLOOKUP(CONCATENATE($F1793," ",$G1793),AllocFactorMatrix,(T$4+1),FALSE)*$E1795</f>
        <v>0</v>
      </c>
      <c r="U1793" s="5">
        <f ca="1">VLOOKUP(CONCATENATE($F1793," ",$G1793),AllocFactorMatrix,(U$4+1),FALSE)*$E1795</f>
        <v>0</v>
      </c>
      <c r="V1793" s="5">
        <f ca="1">VLOOKUP(CONCATENATE($F1793," ",$G1793),AllocFactorMatrix,(V$4+1),FALSE)*$E1795</f>
        <v>0</v>
      </c>
      <c r="W1793" s="5">
        <f t="shared" ca="1" si="837"/>
        <v>0</v>
      </c>
      <c r="X1793" s="5">
        <f ca="1">VLOOKUP(CONCATENATE($F1793," ",$G1793),AllocFactorMatrix,(X$4+1),FALSE)*$E1795</f>
        <v>0</v>
      </c>
      <c r="Y1793" s="5">
        <f ca="1">VLOOKUP(CONCATENATE($F1793," ",$G1793),AllocFactorMatrix,(Y$4+1),FALSE)*$E1795</f>
        <v>0</v>
      </c>
      <c r="Z1793" s="5">
        <f t="shared" ca="1" si="835"/>
        <v>0</v>
      </c>
      <c r="AA1793" s="5">
        <f ca="1">VLOOKUP(CONCATENATE($F1793," ",$G1793),AllocFactorMatrix,(AA$4+1),FALSE)*$E1795</f>
        <v>0</v>
      </c>
      <c r="AB1793" s="5">
        <f ca="1">VLOOKUP(CONCATENATE($F1793," ",$G1793),AllocFactorMatrix,(AB$4+1),FALSE)*$E1795</f>
        <v>0</v>
      </c>
      <c r="AC1793" s="5">
        <f ca="1">VLOOKUP(CONCATENATE($F1793," ",$G1793),AllocFactorMatrix,(AC$4+1),FALSE)*$E1795</f>
        <v>0</v>
      </c>
    </row>
    <row r="1794" spans="4:29" hidden="1" outlineLevel="1">
      <c r="E1794" s="48"/>
      <c r="F1794" s="175" t="str">
        <f>F1795</f>
        <v>LABOR_M</v>
      </c>
      <c r="G1794" s="52" t="str">
        <f>$G$14</f>
        <v>CUSTOMER</v>
      </c>
      <c r="H1794" s="4">
        <f t="shared" ca="1" si="827"/>
        <v>0</v>
      </c>
      <c r="I1794" s="5">
        <f ca="1">VLOOKUP(CONCATENATE($F1794," ",$G1794),AllocFactorMatrix,(I$4+1),FALSE)*$E1795</f>
        <v>0</v>
      </c>
      <c r="J1794" s="5">
        <f ca="1">VLOOKUP(CONCATENATE($F1794," ",$G1794),AllocFactorMatrix,(J$4+1),FALSE)*$E1795</f>
        <v>0</v>
      </c>
      <c r="K1794" s="5">
        <f ca="1">VLOOKUP(CONCATENATE($F1794," ",$G1794),AllocFactorMatrix,(K$4+1),FALSE)*$E1795</f>
        <v>0</v>
      </c>
      <c r="L1794" s="5">
        <f ca="1">VLOOKUP(CONCATENATE($F1794," ",$G1794),AllocFactorMatrix,(L$4+1),FALSE)*$E1795</f>
        <v>0</v>
      </c>
      <c r="M1794" s="5">
        <f t="shared" ca="1" si="834"/>
        <v>0</v>
      </c>
      <c r="N1794" s="5">
        <f ca="1">VLOOKUP(CONCATENATE($F1794," ",$G1794),AllocFactorMatrix,(N$4+1),FALSE)*$E1795</f>
        <v>0</v>
      </c>
      <c r="O1794" s="5">
        <f ca="1">VLOOKUP(CONCATENATE($F1794," ",$G1794),AllocFactorMatrix,(O$4+1),FALSE)*$E1795</f>
        <v>0</v>
      </c>
      <c r="P1794" s="5">
        <f ca="1">VLOOKUP(CONCATENATE($F1794," ",$G1794),AllocFactorMatrix,(P$4+1),FALSE)*$E1795</f>
        <v>0</v>
      </c>
      <c r="Q1794" s="5">
        <f ca="1">VLOOKUP(CONCATENATE($F1794," ",$G1794),AllocFactorMatrix,(Q$4+1),FALSE)*$E1795</f>
        <v>0</v>
      </c>
      <c r="R1794" s="5">
        <f t="shared" ca="1" si="836"/>
        <v>0</v>
      </c>
      <c r="S1794" s="5">
        <f ca="1">VLOOKUP(CONCATENATE($F1794," ",$G1794),AllocFactorMatrix,(S$4+1),FALSE)*$E1795</f>
        <v>0</v>
      </c>
      <c r="T1794" s="5">
        <f ca="1">VLOOKUP(CONCATENATE($F1794," ",$G1794),AllocFactorMatrix,(T$4+1),FALSE)*$E1795</f>
        <v>0</v>
      </c>
      <c r="U1794" s="5">
        <f ca="1">VLOOKUP(CONCATENATE($F1794," ",$G1794),AllocFactorMatrix,(U$4+1),FALSE)*$E1795</f>
        <v>0</v>
      </c>
      <c r="V1794" s="5">
        <f ca="1">VLOOKUP(CONCATENATE($F1794," ",$G1794),AllocFactorMatrix,(V$4+1),FALSE)*$E1795</f>
        <v>0</v>
      </c>
      <c r="W1794" s="5">
        <f t="shared" ca="1" si="837"/>
        <v>0</v>
      </c>
      <c r="X1794" s="5">
        <f ca="1">VLOOKUP(CONCATENATE($F1794," ",$G1794),AllocFactorMatrix,(X$4+1),FALSE)*$E1795</f>
        <v>0</v>
      </c>
      <c r="Y1794" s="5">
        <f ca="1">VLOOKUP(CONCATENATE($F1794," ",$G1794),AllocFactorMatrix,(Y$4+1),FALSE)*$E1795</f>
        <v>0</v>
      </c>
      <c r="Z1794" s="5">
        <f t="shared" ca="1" si="835"/>
        <v>0</v>
      </c>
      <c r="AA1794" s="5">
        <f ca="1">VLOOKUP(CONCATENATE($F1794," ",$G1794),AllocFactorMatrix,(AA$4+1),FALSE)*$E1795</f>
        <v>0</v>
      </c>
      <c r="AB1794" s="5">
        <f ca="1">VLOOKUP(CONCATENATE($F1794," ",$G1794),AllocFactorMatrix,(AB$4+1),FALSE)*$E1795</f>
        <v>0</v>
      </c>
      <c r="AC1794" s="5">
        <f ca="1">VLOOKUP(CONCATENATE($F1794," ",$G1794),AllocFactorMatrix,(AC$4+1),FALSE)*$E1795</f>
        <v>0</v>
      </c>
    </row>
    <row r="1795" spans="4:29" collapsed="1">
      <c r="D1795" s="52" t="s">
        <v>504</v>
      </c>
      <c r="E1795" s="58">
        <v>0</v>
      </c>
      <c r="F1795" s="92" t="s">
        <v>69</v>
      </c>
      <c r="G1795" s="52" t="str">
        <f>$G$15</f>
        <v>TOTAL</v>
      </c>
      <c r="H1795" s="4">
        <f t="shared" ca="1" si="827"/>
        <v>0</v>
      </c>
      <c r="I1795" s="5">
        <f ca="1">VLOOKUP(CONCATENATE($F1795," ",$G1795),AllocFactorMatrix,(I$4+1),FALSE)*$E1795</f>
        <v>0</v>
      </c>
      <c r="J1795" s="5">
        <f ca="1">VLOOKUP(CONCATENATE($F1795," ",$G1795),AllocFactorMatrix,(J$4+1),FALSE)*$E1795</f>
        <v>0</v>
      </c>
      <c r="K1795" s="5">
        <f ca="1">VLOOKUP(CONCATENATE($F1795," ",$G1795),AllocFactorMatrix,(K$4+1),FALSE)*$E1795</f>
        <v>0</v>
      </c>
      <c r="L1795" s="5">
        <f ca="1">VLOOKUP(CONCATENATE($F1795," ",$G1795),AllocFactorMatrix,(L$4+1),FALSE)*$E1795</f>
        <v>0</v>
      </c>
      <c r="M1795" s="5">
        <f t="shared" ca="1" si="834"/>
        <v>0</v>
      </c>
      <c r="N1795" s="5">
        <f ca="1">VLOOKUP(CONCATENATE($F1795," ",$G1795),AllocFactorMatrix,(N$4+1),FALSE)*$E1795</f>
        <v>0</v>
      </c>
      <c r="O1795" s="5">
        <f ca="1">VLOOKUP(CONCATENATE($F1795," ",$G1795),AllocFactorMatrix,(O$4+1),FALSE)*$E1795</f>
        <v>0</v>
      </c>
      <c r="P1795" s="5">
        <f ca="1">VLOOKUP(CONCATENATE($F1795," ",$G1795),AllocFactorMatrix,(P$4+1),FALSE)*$E1795</f>
        <v>0</v>
      </c>
      <c r="Q1795" s="5">
        <f ca="1">VLOOKUP(CONCATENATE($F1795," ",$G1795),AllocFactorMatrix,(Q$4+1),FALSE)*$E1795</f>
        <v>0</v>
      </c>
      <c r="R1795" s="5">
        <f t="shared" ca="1" si="836"/>
        <v>0</v>
      </c>
      <c r="S1795" s="5">
        <f ca="1">VLOOKUP(CONCATENATE($F1795," ",$G1795),AllocFactorMatrix,(S$4+1),FALSE)*$E1795</f>
        <v>0</v>
      </c>
      <c r="T1795" s="5">
        <f ca="1">VLOOKUP(CONCATENATE($F1795," ",$G1795),AllocFactorMatrix,(T$4+1),FALSE)*$E1795</f>
        <v>0</v>
      </c>
      <c r="U1795" s="5">
        <f ca="1">VLOOKUP(CONCATENATE($F1795," ",$G1795),AllocFactorMatrix,(U$4+1),FALSE)*$E1795</f>
        <v>0</v>
      </c>
      <c r="V1795" s="5">
        <f ca="1">VLOOKUP(CONCATENATE($F1795," ",$G1795),AllocFactorMatrix,(V$4+1),FALSE)*$E1795</f>
        <v>0</v>
      </c>
      <c r="W1795" s="5">
        <f t="shared" ca="1" si="837"/>
        <v>0</v>
      </c>
      <c r="X1795" s="5">
        <f ca="1">VLOOKUP(CONCATENATE($F1795," ",$G1795),AllocFactorMatrix,(X$4+1),FALSE)*$E1795</f>
        <v>0</v>
      </c>
      <c r="Y1795" s="5">
        <f ca="1">VLOOKUP(CONCATENATE($F1795," ",$G1795),AllocFactorMatrix,(Y$4+1),FALSE)*$E1795</f>
        <v>0</v>
      </c>
      <c r="Z1795" s="5">
        <f t="shared" ca="1" si="835"/>
        <v>0</v>
      </c>
      <c r="AA1795" s="5">
        <f ca="1">VLOOKUP(CONCATENATE($F1795," ",$G1795),AllocFactorMatrix,(AA$4+1),FALSE)*$E1795</f>
        <v>0</v>
      </c>
      <c r="AB1795" s="5">
        <f ca="1">VLOOKUP(CONCATENATE($F1795," ",$G1795),AllocFactorMatrix,(AB$4+1),FALSE)*$E1795</f>
        <v>0</v>
      </c>
      <c r="AC1795" s="5">
        <f ca="1">VLOOKUP(CONCATENATE($F1795," ",$G1795),AllocFactorMatrix,(AC$4+1),FALSE)*$E1795</f>
        <v>0</v>
      </c>
    </row>
    <row r="1796" spans="4:29" hidden="1" outlineLevel="1">
      <c r="E1796" s="48"/>
      <c r="F1796" s="175" t="str">
        <f>F1803</f>
        <v>LABOR_M</v>
      </c>
      <c r="G1796" s="52" t="str">
        <f>$G$8</f>
        <v>PRODUCTION</v>
      </c>
      <c r="H1796" s="4">
        <f t="shared" ref="H1796:H1827" ca="1" si="838">SUBTOTAL(9,I1796:AC1796)</f>
        <v>52372.612941842817</v>
      </c>
      <c r="I1796" s="5">
        <f ca="1">VLOOKUP(CONCATENATE($F1796," ",$G1796),AllocFactorMatrix,(I$4+1),FALSE)*$E1803</f>
        <v>26939.737831279283</v>
      </c>
      <c r="J1796" s="5">
        <f ca="1">VLOOKUP(CONCATENATE($F1796," ",$G1796),AllocFactorMatrix,(J$4+1),FALSE)*$E1803</f>
        <v>6282.3510040669717</v>
      </c>
      <c r="K1796" s="5">
        <f ca="1">VLOOKUP(CONCATENATE($F1796," ",$G1796),AllocFactorMatrix,(K$4+1),FALSE)*$E1803</f>
        <v>87.349555373605597</v>
      </c>
      <c r="L1796" s="5">
        <f ca="1">VLOOKUP(CONCATENATE($F1796," ",$G1796),AllocFactorMatrix,(L$4+1),FALSE)*$E1803</f>
        <v>12.165496407005412</v>
      </c>
      <c r="M1796" s="5">
        <f t="shared" ca="1" si="834"/>
        <v>6381.8660558475831</v>
      </c>
      <c r="N1796" s="5">
        <f ca="1">VLOOKUP(CONCATENATE($F1796," ",$G1796),AllocFactorMatrix,(N$4+1),FALSE)*$E1803</f>
        <v>3739.306815009099</v>
      </c>
      <c r="O1796" s="5">
        <f ca="1">VLOOKUP(CONCATENATE($F1796," ",$G1796),AllocFactorMatrix,(O$4+1),FALSE)*$E1803</f>
        <v>670.05231648887593</v>
      </c>
      <c r="P1796" s="5">
        <f ca="1">VLOOKUP(CONCATENATE($F1796," ",$G1796),AllocFactorMatrix,(P$4+1),FALSE)*$E1803</f>
        <v>135.87977202397866</v>
      </c>
      <c r="Q1796" s="5">
        <f ca="1">VLOOKUP(CONCATENATE($F1796," ",$G1796),AllocFactorMatrix,(Q$4+1),FALSE)*$E1803</f>
        <v>5.1599728947924124</v>
      </c>
      <c r="R1796" s="5">
        <f t="shared" ca="1" si="836"/>
        <v>4550.3988764167461</v>
      </c>
      <c r="S1796" s="5">
        <f ca="1">VLOOKUP(CONCATENATE($F1796," ",$G1796),AllocFactorMatrix,(S$4+1),FALSE)*$E1803</f>
        <v>177.0829989811817</v>
      </c>
      <c r="T1796" s="5">
        <f ca="1">VLOOKUP(CONCATENATE($F1796," ",$G1796),AllocFactorMatrix,(T$4+1),FALSE)*$E1803</f>
        <v>2390.7227427545868</v>
      </c>
      <c r="U1796" s="5">
        <f ca="1">VLOOKUP(CONCATENATE($F1796," ",$G1796),AllocFactorMatrix,(U$4+1),FALSE)*$E1803</f>
        <v>9143.5547835984635</v>
      </c>
      <c r="V1796" s="5">
        <f ca="1">VLOOKUP(CONCATENATE($F1796," ",$G1796),AllocFactorMatrix,(V$4+1),FALSE)*$E1803</f>
        <v>1656.4397526866455</v>
      </c>
      <c r="W1796" s="5">
        <f ca="1">SUBTOTAL(9,S1796:V1796)</f>
        <v>13367.800278020877</v>
      </c>
      <c r="X1796" s="5">
        <f ca="1">VLOOKUP(CONCATENATE($F1796," ",$G1796),AllocFactorMatrix,(X$4+1),FALSE)*$E1803</f>
        <v>1026.2887058989033</v>
      </c>
      <c r="Y1796" s="5">
        <f ca="1">VLOOKUP(CONCATENATE($F1796," ",$G1796),AllocFactorMatrix,(Y$4+1),FALSE)*$E1803</f>
        <v>20.497617777777791</v>
      </c>
      <c r="Z1796" s="5">
        <f t="shared" ca="1" si="835"/>
        <v>1046.7863236766811</v>
      </c>
      <c r="AA1796" s="5">
        <f ca="1">VLOOKUP(CONCATENATE($F1796," ",$G1796),AllocFactorMatrix,(AA$4+1),FALSE)*$E1803</f>
        <v>13.538408364310062</v>
      </c>
      <c r="AB1796" s="5">
        <f ca="1">VLOOKUP(CONCATENATE($F1796," ",$G1796),AllocFactorMatrix,(AB$4+1),FALSE)*$E1803</f>
        <v>60.145318218942386</v>
      </c>
      <c r="AC1796" s="5">
        <f ca="1">VLOOKUP(CONCATENATE($F1796," ",$G1796),AllocFactorMatrix,(AC$4+1),FALSE)*$E1803</f>
        <v>12.33985001837279</v>
      </c>
    </row>
    <row r="1797" spans="4:29" hidden="1" outlineLevel="1">
      <c r="E1797" s="48"/>
      <c r="F1797" s="175" t="str">
        <f>F1803</f>
        <v>LABOR_M</v>
      </c>
      <c r="G1797" s="52" t="str">
        <f>$G$9</f>
        <v>BULKTRAN</v>
      </c>
      <c r="H1797" s="4">
        <f t="shared" ca="1" si="838"/>
        <v>8118.1692708008295</v>
      </c>
      <c r="I1797" s="5">
        <f ca="1">VLOOKUP(CONCATENATE($F1797," ",$G1797),AllocFactorMatrix,(I$4+1),FALSE)*$E1803</f>
        <v>4175.8724558612084</v>
      </c>
      <c r="J1797" s="5">
        <f ca="1">VLOOKUP(CONCATENATE($F1797," ",$G1797),AllocFactorMatrix,(J$4+1),FALSE)*$E1803</f>
        <v>973.81409872055769</v>
      </c>
      <c r="K1797" s="5">
        <f ca="1">VLOOKUP(CONCATENATE($F1797," ",$G1797),AllocFactorMatrix,(K$4+1),FALSE)*$E1803</f>
        <v>13.539872013633547</v>
      </c>
      <c r="L1797" s="5">
        <f ca="1">VLOOKUP(CONCATENATE($F1797," ",$G1797),AllocFactorMatrix,(L$4+1),FALSE)*$E1803</f>
        <v>1.8857481715693472</v>
      </c>
      <c r="M1797" s="5">
        <f t="shared" ca="1" si="834"/>
        <v>989.23971890576058</v>
      </c>
      <c r="N1797" s="5">
        <f ca="1">VLOOKUP(CONCATENATE($F1797," ",$G1797),AllocFactorMatrix,(N$4+1),FALSE)*$E1803</f>
        <v>579.62213406102228</v>
      </c>
      <c r="O1797" s="5">
        <f ca="1">VLOOKUP(CONCATENATE($F1797," ",$G1797),AllocFactorMatrix,(O$4+1),FALSE)*$E1803</f>
        <v>103.8634091369341</v>
      </c>
      <c r="P1797" s="5">
        <f ca="1">VLOOKUP(CONCATENATE($F1797," ",$G1797),AllocFactorMatrix,(P$4+1),FALSE)*$E1803</f>
        <v>21.062439466089277</v>
      </c>
      <c r="Q1797" s="5">
        <f ca="1">VLOOKUP(CONCATENATE($F1797," ",$G1797),AllocFactorMatrix,(Q$4+1),FALSE)*$E1803</f>
        <v>0.79983661382687077</v>
      </c>
      <c r="R1797" s="5">
        <f t="shared" ca="1" si="836"/>
        <v>705.34781927787253</v>
      </c>
      <c r="S1797" s="5">
        <f ca="1">VLOOKUP(CONCATENATE($F1797," ",$G1797),AllocFactorMatrix,(S$4+1),FALSE)*$E1803</f>
        <v>27.44926555997219</v>
      </c>
      <c r="T1797" s="5">
        <f ca="1">VLOOKUP(CONCATENATE($F1797," ",$G1797),AllocFactorMatrix,(T$4+1),FALSE)*$E1803</f>
        <v>370.58093562730727</v>
      </c>
      <c r="U1797" s="5">
        <f ca="1">VLOOKUP(CONCATENATE($F1797," ",$G1797),AllocFactorMatrix,(U$4+1),FALSE)*$E1803</f>
        <v>1417.3233165303516</v>
      </c>
      <c r="V1797" s="5">
        <f ca="1">VLOOKUP(CONCATENATE($F1797," ",$G1797),AllocFactorMatrix,(V$4+1),FALSE)*$E1803</f>
        <v>256.76126402412194</v>
      </c>
      <c r="W1797" s="5">
        <f t="shared" ref="W1797:W1803" ca="1" si="839">SUBTOTAL(9,S1797:V1797)</f>
        <v>2072.1147817417527</v>
      </c>
      <c r="X1797" s="5">
        <f ca="1">VLOOKUP(CONCATENATE($F1797," ",$G1797),AllocFactorMatrix,(X$4+1),FALSE)*$E1803</f>
        <v>159.08286730796169</v>
      </c>
      <c r="Y1797" s="5">
        <f ca="1">VLOOKUP(CONCATENATE($F1797," ",$G1797),AllocFactorMatrix,(Y$4+1),FALSE)*$E1803</f>
        <v>3.1772928907129128</v>
      </c>
      <c r="Z1797" s="5">
        <f t="shared" ca="1" si="835"/>
        <v>162.26016019867461</v>
      </c>
      <c r="AA1797" s="5">
        <f ca="1">VLOOKUP(CONCATENATE($F1797," ",$G1797),AllocFactorMatrix,(AA$4+1),FALSE)*$E1803</f>
        <v>2.0985603846182186</v>
      </c>
      <c r="AB1797" s="5">
        <f ca="1">VLOOKUP(CONCATENATE($F1797," ",$G1797),AllocFactorMatrix,(AB$4+1),FALSE)*$E1803</f>
        <v>9.3230000704710694</v>
      </c>
      <c r="AC1797" s="5">
        <f ca="1">VLOOKUP(CONCATENATE($F1797," ",$G1797),AllocFactorMatrix,(AC$4+1),FALSE)*$E1803</f>
        <v>1.9127743604598548</v>
      </c>
    </row>
    <row r="1798" spans="4:29" hidden="1" outlineLevel="1">
      <c r="E1798" s="48"/>
      <c r="F1798" s="175" t="str">
        <f>F1803</f>
        <v>LABOR_M</v>
      </c>
      <c r="G1798" s="52" t="str">
        <f>$G$10</f>
        <v>SUBTRAN</v>
      </c>
      <c r="H1798" s="4">
        <f t="shared" ca="1" si="838"/>
        <v>2249.8630035297301</v>
      </c>
      <c r="I1798" s="5">
        <f ca="1">VLOOKUP(CONCATENATE($F1798," ",$G1798),AllocFactorMatrix,(I$4+1),FALSE)*$E1803</f>
        <v>1149.5750640646736</v>
      </c>
      <c r="J1798" s="5">
        <f ca="1">VLOOKUP(CONCATENATE($F1798," ",$G1798),AllocFactorMatrix,(J$4+1),FALSE)*$E1803</f>
        <v>269.4798149527802</v>
      </c>
      <c r="K1798" s="5">
        <f ca="1">VLOOKUP(CONCATENATE($F1798," ",$G1798),AllocFactorMatrix,(K$4+1),FALSE)*$E1803</f>
        <v>3.7645285195267442</v>
      </c>
      <c r="L1798" s="5">
        <f ca="1">VLOOKUP(CONCATENATE($F1798," ",$G1798),AllocFactorMatrix,(L$4+1),FALSE)*$E1803</f>
        <v>0.68136217108761743</v>
      </c>
      <c r="M1798" s="5">
        <f t="shared" ca="1" si="834"/>
        <v>273.92570564339456</v>
      </c>
      <c r="N1798" s="5">
        <f ca="1">VLOOKUP(CONCATENATE($F1798," ",$G1798),AllocFactorMatrix,(N$4+1),FALSE)*$E1803</f>
        <v>155.74005231948703</v>
      </c>
      <c r="O1798" s="5">
        <f ca="1">VLOOKUP(CONCATENATE($F1798," ",$G1798),AllocFactorMatrix,(O$4+1),FALSE)*$E1803</f>
        <v>27.985704960206444</v>
      </c>
      <c r="P1798" s="5">
        <f ca="1">VLOOKUP(CONCATENATE($F1798," ",$G1798),AllocFactorMatrix,(P$4+1),FALSE)*$E1803</f>
        <v>7.3460317822414991</v>
      </c>
      <c r="Q1798" s="5">
        <f ca="1">VLOOKUP(CONCATENATE($F1798," ",$G1798),AllocFactorMatrix,(Q$4+1),FALSE)*$E1803</f>
        <v>0</v>
      </c>
      <c r="R1798" s="5">
        <f t="shared" ca="1" si="836"/>
        <v>191.07178906193499</v>
      </c>
      <c r="S1798" s="5">
        <f ca="1">VLOOKUP(CONCATENATE($F1798," ",$G1798),AllocFactorMatrix,(S$4+1),FALSE)*$E1803</f>
        <v>7.0198635694014806</v>
      </c>
      <c r="T1798" s="5">
        <f ca="1">VLOOKUP(CONCATENATE($F1798," ",$G1798),AllocFactorMatrix,(T$4+1),FALSE)*$E1803</f>
        <v>98.495492897068345</v>
      </c>
      <c r="U1798" s="5">
        <f ca="1">VLOOKUP(CONCATENATE($F1798," ",$G1798),AllocFactorMatrix,(U$4+1),FALSE)*$E1803</f>
        <v>485.65875813474167</v>
      </c>
      <c r="V1798" s="5">
        <f ca="1">VLOOKUP(CONCATENATE($F1798," ",$G1798),AllocFactorMatrix,(V$4+1),FALSE)*$E1803</f>
        <v>0</v>
      </c>
      <c r="W1798" s="5">
        <f t="shared" ca="1" si="839"/>
        <v>591.1741146012115</v>
      </c>
      <c r="X1798" s="5">
        <f ca="1">VLOOKUP(CONCATENATE($F1798," ",$G1798),AllocFactorMatrix,(X$4+1),FALSE)*$E1803</f>
        <v>42.691490297586547</v>
      </c>
      <c r="Y1798" s="5">
        <f ca="1">VLOOKUP(CONCATENATE($F1798," ",$G1798),AllocFactorMatrix,(Y$4+1),FALSE)*$E1803</f>
        <v>0.85718181609628308</v>
      </c>
      <c r="Z1798" s="5">
        <f t="shared" ca="1" si="835"/>
        <v>43.548672113682834</v>
      </c>
      <c r="AA1798" s="5">
        <f ca="1">VLOOKUP(CONCATENATE($F1798," ",$G1798),AllocFactorMatrix,(AA$4+1),FALSE)*$E1803</f>
        <v>0.56765804483179083</v>
      </c>
      <c r="AB1798" s="5">
        <f ca="1">VLOOKUP(CONCATENATE($F1798," ",$G1798),AllocFactorMatrix,(AB$4+1),FALSE)*$E1803</f>
        <v>0</v>
      </c>
      <c r="AC1798" s="5">
        <f ca="1">VLOOKUP(CONCATENATE($F1798," ",$G1798),AllocFactorMatrix,(AC$4+1),FALSE)*$E1803</f>
        <v>0</v>
      </c>
    </row>
    <row r="1799" spans="4:29" hidden="1" outlineLevel="1">
      <c r="E1799" s="48"/>
      <c r="F1799" s="175" t="str">
        <f>F1803</f>
        <v>LABOR_M</v>
      </c>
      <c r="G1799" s="52" t="str">
        <f>$G$11</f>
        <v>DISTPRI</v>
      </c>
      <c r="H1799" s="4">
        <f t="shared" ca="1" si="838"/>
        <v>18378.184158554246</v>
      </c>
      <c r="I1799" s="5">
        <f ca="1">VLOOKUP(CONCATENATE($F1799," ",$G1799),AllocFactorMatrix,(I$4+1),FALSE)*$E1803</f>
        <v>12034.164884168516</v>
      </c>
      <c r="J1799" s="5">
        <f ca="1">VLOOKUP(CONCATENATE($F1799," ",$G1799),AllocFactorMatrix,(J$4+1),FALSE)*$E1803</f>
        <v>2816.459060035841</v>
      </c>
      <c r="K1799" s="5">
        <f ca="1">VLOOKUP(CONCATENATE($F1799," ",$G1799),AllocFactorMatrix,(K$4+1),FALSE)*$E1803</f>
        <v>39.339598493193527</v>
      </c>
      <c r="L1799" s="5">
        <f ca="1">VLOOKUP(CONCATENATE($F1799," ",$G1799),AllocFactorMatrix,(L$4+1),FALSE)*$E1803</f>
        <v>0</v>
      </c>
      <c r="M1799" s="5">
        <f t="shared" ca="1" si="834"/>
        <v>2855.7986585290346</v>
      </c>
      <c r="N1799" s="5">
        <f ca="1">VLOOKUP(CONCATENATE($F1799," ",$G1799),AllocFactorMatrix,(N$4+1),FALSE)*$E1803</f>
        <v>1635.0097344699816</v>
      </c>
      <c r="O1799" s="5">
        <f ca="1">VLOOKUP(CONCATENATE($F1799," ",$G1799),AllocFactorMatrix,(O$4+1),FALSE)*$E1803</f>
        <v>293.77722664372897</v>
      </c>
      <c r="P1799" s="5">
        <f ca="1">VLOOKUP(CONCATENATE($F1799," ",$G1799),AllocFactorMatrix,(P$4+1),FALSE)*$E1803</f>
        <v>0</v>
      </c>
      <c r="Q1799" s="5">
        <f ca="1">VLOOKUP(CONCATENATE($F1799," ",$G1799),AllocFactorMatrix,(Q$4+1),FALSE)*$E1803</f>
        <v>0</v>
      </c>
      <c r="R1799" s="5">
        <f t="shared" ca="1" si="836"/>
        <v>1928.7869611137105</v>
      </c>
      <c r="S1799" s="5">
        <f ca="1">VLOOKUP(CONCATENATE($F1799," ",$G1799),AllocFactorMatrix,(S$4+1),FALSE)*$E1803</f>
        <v>73.929838039029846</v>
      </c>
      <c r="T1799" s="5">
        <f ca="1">VLOOKUP(CONCATENATE($F1799," ",$G1799),AllocFactorMatrix,(T$4+1),FALSE)*$E1803</f>
        <v>1022.2916582359272</v>
      </c>
      <c r="U1799" s="5">
        <f ca="1">VLOOKUP(CONCATENATE($F1799," ",$G1799),AllocFactorMatrix,(U$4+1),FALSE)*$E1803</f>
        <v>0</v>
      </c>
      <c r="V1799" s="5">
        <f ca="1">VLOOKUP(CONCATENATE($F1799," ",$G1799),AllocFactorMatrix,(V$4+1),FALSE)*$E1803</f>
        <v>0</v>
      </c>
      <c r="W1799" s="5">
        <f t="shared" ca="1" si="839"/>
        <v>1096.2214962749572</v>
      </c>
      <c r="X1799" s="5">
        <f ca="1">VLOOKUP(CONCATENATE($F1799," ",$G1799),AllocFactorMatrix,(X$4+1),FALSE)*$E1803</f>
        <v>448.30615909313354</v>
      </c>
      <c r="Y1799" s="5">
        <f ca="1">VLOOKUP(CONCATENATE($F1799," ",$G1799),AllocFactorMatrix,(Y$4+1),FALSE)*$E1803</f>
        <v>8.9982115961380149</v>
      </c>
      <c r="Z1799" s="5">
        <f t="shared" ca="1" si="835"/>
        <v>457.30437068927154</v>
      </c>
      <c r="AA1799" s="5">
        <f ca="1">VLOOKUP(CONCATENATE($F1799," ",$G1799),AllocFactorMatrix,(AA$4+1),FALSE)*$E1803</f>
        <v>5.9077877787532467</v>
      </c>
      <c r="AB1799" s="5">
        <f ca="1">VLOOKUP(CONCATENATE($F1799," ",$G1799),AllocFactorMatrix,(AB$4+1),FALSE)*$E1803</f>
        <v>0</v>
      </c>
      <c r="AC1799" s="5">
        <f ca="1">VLOOKUP(CONCATENATE($F1799," ",$G1799),AllocFactorMatrix,(AC$4+1),FALSE)*$E1803</f>
        <v>0</v>
      </c>
    </row>
    <row r="1800" spans="4:29" hidden="1" outlineLevel="1">
      <c r="E1800" s="48"/>
      <c r="F1800" s="175" t="str">
        <f>F1803</f>
        <v>LABOR_M</v>
      </c>
      <c r="G1800" s="52" t="str">
        <f>$G$12</f>
        <v>DISTSEC</v>
      </c>
      <c r="H1800" s="4">
        <f t="shared" ca="1" si="838"/>
        <v>7280.9412591704795</v>
      </c>
      <c r="I1800" s="5">
        <f ca="1">VLOOKUP(CONCATENATE($F1800," ",$G1800),AllocFactorMatrix,(I$4+1),FALSE)*$E1803</f>
        <v>5403.2235250365538</v>
      </c>
      <c r="J1800" s="5">
        <f ca="1">VLOOKUP(CONCATENATE($F1800," ",$G1800),AllocFactorMatrix,(J$4+1),FALSE)*$E1803</f>
        <v>1089.531263239187</v>
      </c>
      <c r="K1800" s="5">
        <f ca="1">VLOOKUP(CONCATENATE($F1800," ",$G1800),AllocFactorMatrix,(K$4+1),FALSE)*$E1803</f>
        <v>0</v>
      </c>
      <c r="L1800" s="5">
        <f ca="1">VLOOKUP(CONCATENATE($F1800," ",$G1800),AllocFactorMatrix,(L$4+1),FALSE)*$E1803</f>
        <v>0</v>
      </c>
      <c r="M1800" s="5">
        <f t="shared" ca="1" si="834"/>
        <v>1089.531263239187</v>
      </c>
      <c r="N1800" s="5">
        <f ca="1">VLOOKUP(CONCATENATE($F1800," ",$G1800),AllocFactorMatrix,(N$4+1),FALSE)*$E1803</f>
        <v>544.5863821061364</v>
      </c>
      <c r="O1800" s="5">
        <f ca="1">VLOOKUP(CONCATENATE($F1800," ",$G1800),AllocFactorMatrix,(O$4+1),FALSE)*$E1803</f>
        <v>0</v>
      </c>
      <c r="P1800" s="5">
        <f ca="1">VLOOKUP(CONCATENATE($F1800," ",$G1800),AllocFactorMatrix,(P$4+1),FALSE)*$E1803</f>
        <v>0</v>
      </c>
      <c r="Q1800" s="5">
        <f ca="1">VLOOKUP(CONCATENATE($F1800," ",$G1800),AllocFactorMatrix,(Q$4+1),FALSE)*$E1803</f>
        <v>0</v>
      </c>
      <c r="R1800" s="5">
        <f t="shared" ca="1" si="836"/>
        <v>544.5863821061364</v>
      </c>
      <c r="S1800" s="5">
        <f ca="1">VLOOKUP(CONCATENATE($F1800," ",$G1800),AllocFactorMatrix,(S$4+1),FALSE)*$E1803</f>
        <v>20.355363866441348</v>
      </c>
      <c r="T1800" s="5">
        <f ca="1">VLOOKUP(CONCATENATE($F1800," ",$G1800),AllocFactorMatrix,(T$4+1),FALSE)*$E1803</f>
        <v>0</v>
      </c>
      <c r="U1800" s="5">
        <f ca="1">VLOOKUP(CONCATENATE($F1800," ",$G1800),AllocFactorMatrix,(U$4+1),FALSE)*$E1803</f>
        <v>0</v>
      </c>
      <c r="V1800" s="5">
        <f ca="1">VLOOKUP(CONCATENATE($F1800," ",$G1800),AllocFactorMatrix,(V$4+1),FALSE)*$E1803</f>
        <v>0</v>
      </c>
      <c r="W1800" s="5">
        <f t="shared" ca="1" si="839"/>
        <v>20.355363866441348</v>
      </c>
      <c r="X1800" s="5">
        <f ca="1">VLOOKUP(CONCATENATE($F1800," ",$G1800),AllocFactorMatrix,(X$4+1),FALSE)*$E1803</f>
        <v>153.83298685803985</v>
      </c>
      <c r="Y1800" s="5">
        <f ca="1">VLOOKUP(CONCATENATE($F1800," ",$G1800),AllocFactorMatrix,(Y$4+1),FALSE)*$E1803</f>
        <v>0</v>
      </c>
      <c r="Z1800" s="5">
        <f t="shared" ca="1" si="835"/>
        <v>153.83298685803985</v>
      </c>
      <c r="AA1800" s="5">
        <f ca="1">VLOOKUP(CONCATENATE($F1800," ",$G1800),AllocFactorMatrix,(AA$4+1),FALSE)*$E1803</f>
        <v>1.8188553571412236</v>
      </c>
      <c r="AB1800" s="5">
        <f ca="1">VLOOKUP(CONCATENATE($F1800," ",$G1800),AllocFactorMatrix,(AB$4+1),FALSE)*$E1803</f>
        <v>55.983840688355514</v>
      </c>
      <c r="AC1800" s="5">
        <f ca="1">VLOOKUP(CONCATENATE($F1800," ",$G1800),AllocFactorMatrix,(AC$4+1),FALSE)*$E1803</f>
        <v>11.609042018623112</v>
      </c>
    </row>
    <row r="1801" spans="4:29" hidden="1" outlineLevel="1">
      <c r="E1801" s="48"/>
      <c r="F1801" s="175" t="str">
        <f>F1803</f>
        <v>LABOR_M</v>
      </c>
      <c r="G1801" s="52" t="str">
        <f>$G$13</f>
        <v>ENERGY</v>
      </c>
      <c r="H1801" s="4">
        <f t="shared" ca="1" si="838"/>
        <v>20947.650500889493</v>
      </c>
      <c r="I1801" s="5">
        <f ca="1">VLOOKUP(CONCATENATE($F1801," ",$G1801),AllocFactorMatrix,(I$4+1),FALSE)*$E1803</f>
        <v>8196.5267563997349</v>
      </c>
      <c r="J1801" s="5">
        <f ca="1">VLOOKUP(CONCATENATE($F1801," ",$G1801),AllocFactorMatrix,(J$4+1),FALSE)*$E1803</f>
        <v>2364.6741877814397</v>
      </c>
      <c r="K1801" s="5">
        <f ca="1">VLOOKUP(CONCATENATE($F1801," ",$G1801),AllocFactorMatrix,(K$4+1),FALSE)*$E1803</f>
        <v>32.958510896798586</v>
      </c>
      <c r="L1801" s="5">
        <f ca="1">VLOOKUP(CONCATENATE($F1801," ",$G1801),AllocFactorMatrix,(L$4+1),FALSE)*$E1803</f>
        <v>4.6075718906604877</v>
      </c>
      <c r="M1801" s="5">
        <f t="shared" ca="1" si="834"/>
        <v>2402.2402705688987</v>
      </c>
      <c r="N1801" s="5">
        <f ca="1">VLOOKUP(CONCATENATE($F1801," ",$G1801),AllocFactorMatrix,(N$4+1),FALSE)*$E1803</f>
        <v>1534.2581140303657</v>
      </c>
      <c r="O1801" s="5">
        <f ca="1">VLOOKUP(CONCATENATE($F1801," ",$G1801),AllocFactorMatrix,(O$4+1),FALSE)*$E1803</f>
        <v>273.61800459023669</v>
      </c>
      <c r="P1801" s="5">
        <f ca="1">VLOOKUP(CONCATENATE($F1801," ",$G1801),AllocFactorMatrix,(P$4+1),FALSE)*$E1803</f>
        <v>55.718646047532104</v>
      </c>
      <c r="Q1801" s="5">
        <f ca="1">VLOOKUP(CONCATENATE($F1801," ",$G1801),AllocFactorMatrix,(Q$4+1),FALSE)*$E1803</f>
        <v>2.1045121180830355</v>
      </c>
      <c r="R1801" s="5">
        <f t="shared" ca="1" si="836"/>
        <v>1865.6992767862175</v>
      </c>
      <c r="S1801" s="5">
        <f ca="1">VLOOKUP(CONCATENATE($F1801," ",$G1801),AllocFactorMatrix,(S$4+1),FALSE)*$E1803</f>
        <v>80.349125322015695</v>
      </c>
      <c r="T1801" s="5">
        <f ca="1">VLOOKUP(CONCATENATE($F1801," ",$G1801),AllocFactorMatrix,(T$4+1),FALSE)*$E1803</f>
        <v>1270.3349485009244</v>
      </c>
      <c r="U1801" s="5">
        <f ca="1">VLOOKUP(CONCATENATE($F1801," ",$G1801),AllocFactorMatrix,(U$4+1),FALSE)*$E1803</f>
        <v>5463.5038597104804</v>
      </c>
      <c r="V1801" s="5">
        <f ca="1">VLOOKUP(CONCATENATE($F1801," ",$G1801),AllocFactorMatrix,(V$4+1),FALSE)*$E1803</f>
        <v>1027.7421408944876</v>
      </c>
      <c r="W1801" s="5">
        <f t="shared" ca="1" si="839"/>
        <v>7841.930074427908</v>
      </c>
      <c r="X1801" s="5">
        <f ca="1">VLOOKUP(CONCATENATE($F1801," ",$G1801),AllocFactorMatrix,(X$4+1),FALSE)*$E1803</f>
        <v>421.44549475234066</v>
      </c>
      <c r="Y1801" s="5">
        <f ca="1">VLOOKUP(CONCATENATE($F1801," ",$G1801),AllocFactorMatrix,(Y$4+1),FALSE)*$E1803</f>
        <v>8.4562197835961932</v>
      </c>
      <c r="Z1801" s="5">
        <f t="shared" ca="1" si="835"/>
        <v>429.90171453593683</v>
      </c>
      <c r="AA1801" s="5">
        <f ca="1">VLOOKUP(CONCATENATE($F1801," ",$G1801),AllocFactorMatrix,(AA$4+1),FALSE)*$E1803</f>
        <v>7.5429843086112784</v>
      </c>
      <c r="AB1801" s="5">
        <f ca="1">VLOOKUP(CONCATENATE($F1801," ",$G1801),AllocFactorMatrix,(AB$4+1),FALSE)*$E1803</f>
        <v>168.96026518533719</v>
      </c>
      <c r="AC1801" s="5">
        <f ca="1">VLOOKUP(CONCATENATE($F1801," ",$G1801),AllocFactorMatrix,(AC$4+1),FALSE)*$E1803</f>
        <v>34.849158676842002</v>
      </c>
    </row>
    <row r="1802" spans="4:29" hidden="1" outlineLevel="1">
      <c r="E1802" s="48"/>
      <c r="F1802" s="175" t="str">
        <f>F1803</f>
        <v>LABOR_M</v>
      </c>
      <c r="G1802" s="52" t="str">
        <f>$G$14</f>
        <v>CUSTOMER</v>
      </c>
      <c r="H1802" s="4">
        <f t="shared" ca="1" si="838"/>
        <v>13863.13596521247</v>
      </c>
      <c r="I1802" s="5">
        <f ca="1">VLOOKUP(CONCATENATE($F1802," ",$G1802),AllocFactorMatrix,(I$4+1),FALSE)*$E1803</f>
        <v>10704.147445091656</v>
      </c>
      <c r="J1802" s="5">
        <f ca="1">VLOOKUP(CONCATENATE($F1802," ",$G1802),AllocFactorMatrix,(J$4+1),FALSE)*$E1803</f>
        <v>2167.4945703797916</v>
      </c>
      <c r="K1802" s="5">
        <f ca="1">VLOOKUP(CONCATENATE($F1802," ",$G1802),AllocFactorMatrix,(K$4+1),FALSE)*$E1803</f>
        <v>55.401554598708444</v>
      </c>
      <c r="L1802" s="5">
        <f ca="1">VLOOKUP(CONCATENATE($F1802," ",$G1802),AllocFactorMatrix,(L$4+1),FALSE)*$E1803</f>
        <v>8.932456184235809</v>
      </c>
      <c r="M1802" s="5">
        <f t="shared" ca="1" si="834"/>
        <v>2231.8285811627361</v>
      </c>
      <c r="N1802" s="5">
        <f ca="1">VLOOKUP(CONCATENATE($F1802," ",$G1802),AllocFactorMatrix,(N$4+1),FALSE)*$E1803</f>
        <v>88.888110014436549</v>
      </c>
      <c r="O1802" s="5">
        <f ca="1">VLOOKUP(CONCATENATE($F1802," ",$G1802),AllocFactorMatrix,(O$4+1),FALSE)*$E1803</f>
        <v>21.468251193335497</v>
      </c>
      <c r="P1802" s="5">
        <f ca="1">VLOOKUP(CONCATENATE($F1802," ",$G1802),AllocFactorMatrix,(P$4+1),FALSE)*$E1803</f>
        <v>21.853863736751876</v>
      </c>
      <c r="Q1802" s="5">
        <f ca="1">VLOOKUP(CONCATENATE($F1802," ",$G1802),AllocFactorMatrix,(Q$4+1),FALSE)*$E1803</f>
        <v>2.6994632546080486</v>
      </c>
      <c r="R1802" s="5">
        <f t="shared" ca="1" si="836"/>
        <v>134.90968819913198</v>
      </c>
      <c r="S1802" s="5">
        <f ca="1">VLOOKUP(CONCATENATE($F1802," ",$G1802),AllocFactorMatrix,(S$4+1),FALSE)*$E1803</f>
        <v>0.6755559907545331</v>
      </c>
      <c r="T1802" s="5">
        <f ca="1">VLOOKUP(CONCATENATE($F1802," ",$G1802),AllocFactorMatrix,(T$4+1),FALSE)*$E1803</f>
        <v>15.607527622717358</v>
      </c>
      <c r="U1802" s="5">
        <f ca="1">VLOOKUP(CONCATENATE($F1802," ",$G1802),AllocFactorMatrix,(U$4+1),FALSE)*$E1803</f>
        <v>36.710393869192444</v>
      </c>
      <c r="V1802" s="5">
        <f ca="1">VLOOKUP(CONCATENATE($F1802," ",$G1802),AllocFactorMatrix,(V$4+1),FALSE)*$E1803</f>
        <v>10.809871453464099</v>
      </c>
      <c r="W1802" s="5">
        <f t="shared" ca="1" si="839"/>
        <v>63.80334893612843</v>
      </c>
      <c r="X1802" s="5">
        <f ca="1">VLOOKUP(CONCATENATE($F1802," ",$G1802),AllocFactorMatrix,(X$4+1),FALSE)*$E1803</f>
        <v>19.696005790832587</v>
      </c>
      <c r="Y1802" s="5">
        <f ca="1">VLOOKUP(CONCATENATE($F1802," ",$G1802),AllocFactorMatrix,(Y$4+1),FALSE)*$E1803</f>
        <v>0.29422350932250274</v>
      </c>
      <c r="Z1802" s="5">
        <f t="shared" ca="1" si="835"/>
        <v>19.990229300155089</v>
      </c>
      <c r="AA1802" s="5">
        <f ca="1">VLOOKUP(CONCATENATE($F1802," ",$G1802),AllocFactorMatrix,(AA$4+1),FALSE)*$E1803</f>
        <v>1.603412311502604</v>
      </c>
      <c r="AB1802" s="5">
        <f ca="1">VLOOKUP(CONCATENATE($F1802," ",$G1802),AllocFactorMatrix,(AB$4+1),FALSE)*$E1803</f>
        <v>582.59256536731004</v>
      </c>
      <c r="AC1802" s="5">
        <f ca="1">VLOOKUP(CONCATENATE($F1802," ",$G1802),AllocFactorMatrix,(AC$4+1),FALSE)*$E1803</f>
        <v>124.26069484384982</v>
      </c>
    </row>
    <row r="1803" spans="4:29" collapsed="1">
      <c r="D1803" s="52" t="s">
        <v>505</v>
      </c>
      <c r="E1803" s="58">
        <v>123210.55710000002</v>
      </c>
      <c r="F1803" s="92" t="s">
        <v>69</v>
      </c>
      <c r="G1803" s="52" t="str">
        <f>$G$15</f>
        <v>TOTAL</v>
      </c>
      <c r="H1803" s="4">
        <f t="shared" ca="1" si="838"/>
        <v>123210.55710000008</v>
      </c>
      <c r="I1803" s="5">
        <f ca="1">VLOOKUP(CONCATENATE($F1803," ",$G1803),AllocFactorMatrix,(I$4+1),FALSE)*$E1803</f>
        <v>68603.247961901638</v>
      </c>
      <c r="J1803" s="5">
        <f ca="1">VLOOKUP(CONCATENATE($F1803," ",$G1803),AllocFactorMatrix,(J$4+1),FALSE)*$E1803</f>
        <v>15963.803999176571</v>
      </c>
      <c r="K1803" s="5">
        <f ca="1">VLOOKUP(CONCATENATE($F1803," ",$G1803),AllocFactorMatrix,(K$4+1),FALSE)*$E1803</f>
        <v>232.35361989546647</v>
      </c>
      <c r="L1803" s="5">
        <f ca="1">VLOOKUP(CONCATENATE($F1803," ",$G1803),AllocFactorMatrix,(L$4+1),FALSE)*$E1803</f>
        <v>28.272634824558676</v>
      </c>
      <c r="M1803" s="5">
        <f t="shared" ca="1" si="834"/>
        <v>16224.430253896595</v>
      </c>
      <c r="N1803" s="5">
        <f ca="1">VLOOKUP(CONCATENATE($F1803," ",$G1803),AllocFactorMatrix,(N$4+1),FALSE)*$E1803</f>
        <v>8277.4113420105296</v>
      </c>
      <c r="O1803" s="5">
        <f ca="1">VLOOKUP(CONCATENATE($F1803," ",$G1803),AllocFactorMatrix,(O$4+1),FALSE)*$E1803</f>
        <v>1390.7649130133175</v>
      </c>
      <c r="P1803" s="5">
        <f ca="1">VLOOKUP(CONCATENATE($F1803," ",$G1803),AllocFactorMatrix,(P$4+1),FALSE)*$E1803</f>
        <v>241.86075305659341</v>
      </c>
      <c r="Q1803" s="5">
        <f ca="1">VLOOKUP(CONCATENATE($F1803," ",$G1803),AllocFactorMatrix,(Q$4+1),FALSE)*$E1803</f>
        <v>10.763784881310368</v>
      </c>
      <c r="R1803" s="5">
        <f t="shared" ca="1" si="836"/>
        <v>9920.8007929617506</v>
      </c>
      <c r="S1803" s="5">
        <f ca="1">VLOOKUP(CONCATENATE($F1803," ",$G1803),AllocFactorMatrix,(S$4+1),FALSE)*$E1803</f>
        <v>386.86201132879677</v>
      </c>
      <c r="T1803" s="5">
        <f ca="1">VLOOKUP(CONCATENATE($F1803," ",$G1803),AllocFactorMatrix,(T$4+1),FALSE)*$E1803</f>
        <v>5168.0333056385316</v>
      </c>
      <c r="U1803" s="5">
        <f ca="1">VLOOKUP(CONCATENATE($F1803," ",$G1803),AllocFactorMatrix,(U$4+1),FALSE)*$E1803</f>
        <v>16546.751111843227</v>
      </c>
      <c r="V1803" s="5">
        <f ca="1">VLOOKUP(CONCATENATE($F1803," ",$G1803),AllocFactorMatrix,(V$4+1),FALSE)*$E1803</f>
        <v>2951.7530290587197</v>
      </c>
      <c r="W1803" s="5">
        <f t="shared" ca="1" si="839"/>
        <v>25053.399457869276</v>
      </c>
      <c r="X1803" s="5">
        <f ca="1">VLOOKUP(CONCATENATE($F1803," ",$G1803),AllocFactorMatrix,(X$4+1),FALSE)*$E1803</f>
        <v>2271.3437099987982</v>
      </c>
      <c r="Y1803" s="5">
        <f ca="1">VLOOKUP(CONCATENATE($F1803," ",$G1803),AllocFactorMatrix,(Y$4+1),FALSE)*$E1803</f>
        <v>42.280747373643692</v>
      </c>
      <c r="Z1803" s="5">
        <f t="shared" ca="1" si="835"/>
        <v>2313.6244573724421</v>
      </c>
      <c r="AA1803" s="5">
        <f ca="1">VLOOKUP(CONCATENATE($F1803," ",$G1803),AllocFactorMatrix,(AA$4+1),FALSE)*$E1803</f>
        <v>33.077666549768423</v>
      </c>
      <c r="AB1803" s="5">
        <f ca="1">VLOOKUP(CONCATENATE($F1803," ",$G1803),AllocFactorMatrix,(AB$4+1),FALSE)*$E1803</f>
        <v>877.0049895304162</v>
      </c>
      <c r="AC1803" s="5">
        <f ca="1">VLOOKUP(CONCATENATE($F1803," ",$G1803),AllocFactorMatrix,(AC$4+1),FALSE)*$E1803</f>
        <v>184.97151991814758</v>
      </c>
    </row>
    <row r="1804" spans="4:29" hidden="1" outlineLevel="1">
      <c r="E1804" s="48"/>
      <c r="F1804" s="175" t="str">
        <f>F1811</f>
        <v>LABOR_M</v>
      </c>
      <c r="G1804" s="52" t="str">
        <f>$G$8</f>
        <v>PRODUCTION</v>
      </c>
      <c r="H1804" s="4">
        <f t="shared" ca="1" si="838"/>
        <v>211.68284487074777</v>
      </c>
      <c r="I1804" s="5">
        <f ca="1">VLOOKUP(CONCATENATE($F1804," ",$G1804),AllocFactorMatrix,(I$4+1),FALSE)*$E1811</f>
        <v>108.8866876000602</v>
      </c>
      <c r="J1804" s="5">
        <f ca="1">VLOOKUP(CONCATENATE($F1804," ",$G1804),AllocFactorMatrix,(J$4+1),FALSE)*$E1811</f>
        <v>25.392392288966864</v>
      </c>
      <c r="K1804" s="5">
        <f ca="1">VLOOKUP(CONCATENATE($F1804," ",$G1804),AllocFactorMatrix,(K$4+1),FALSE)*$E1811</f>
        <v>0.35305479984763072</v>
      </c>
      <c r="L1804" s="5">
        <f ca="1">VLOOKUP(CONCATENATE($F1804," ",$G1804),AllocFactorMatrix,(L$4+1),FALSE)*$E1811</f>
        <v>4.917125085126893E-2</v>
      </c>
      <c r="M1804" s="5">
        <f t="shared" ca="1" si="834"/>
        <v>25.794618339665764</v>
      </c>
      <c r="N1804" s="5">
        <f ca="1">VLOOKUP(CONCATENATE($F1804," ",$G1804),AllocFactorMatrix,(N$4+1),FALSE)*$E1811</f>
        <v>15.113760035701771</v>
      </c>
      <c r="O1804" s="5">
        <f ca="1">VLOOKUP(CONCATENATE($F1804," ",$G1804),AllocFactorMatrix,(O$4+1),FALSE)*$E1811</f>
        <v>2.7082586221944789</v>
      </c>
      <c r="P1804" s="5">
        <f ca="1">VLOOKUP(CONCATENATE($F1804," ",$G1804),AllocFactorMatrix,(P$4+1),FALSE)*$E1811</f>
        <v>0.54920721130268613</v>
      </c>
      <c r="Q1804" s="5">
        <f ca="1">VLOOKUP(CONCATENATE($F1804," ",$G1804),AllocFactorMatrix,(Q$4+1),FALSE)*$E1811</f>
        <v>2.0855895485652511E-2</v>
      </c>
      <c r="R1804" s="5">
        <f t="shared" ca="1" si="836"/>
        <v>18.39208176468459</v>
      </c>
      <c r="S1804" s="5">
        <f ca="1">VLOOKUP(CONCATENATE($F1804," ",$G1804),AllocFactorMatrix,(S$4+1),FALSE)*$E1811</f>
        <v>0.71574494563038116</v>
      </c>
      <c r="T1804" s="5">
        <f ca="1">VLOOKUP(CONCATENATE($F1804," ",$G1804),AllocFactorMatrix,(T$4+1),FALSE)*$E1811</f>
        <v>9.6629700726495944</v>
      </c>
      <c r="U1804" s="5">
        <f ca="1">VLOOKUP(CONCATENATE($F1804," ",$G1804),AllocFactorMatrix,(U$4+1),FALSE)*$E1811</f>
        <v>36.956981523396053</v>
      </c>
      <c r="V1804" s="5">
        <f ca="1">VLOOKUP(CONCATENATE($F1804," ",$G1804),AllocFactorMatrix,(V$4+1),FALSE)*$E1811</f>
        <v>6.6950999675169021</v>
      </c>
      <c r="W1804" s="5">
        <f ca="1">SUBTOTAL(9,S1804:V1804)</f>
        <v>54.030796509192932</v>
      </c>
      <c r="X1804" s="5">
        <f ca="1">VLOOKUP(CONCATENATE($F1804," ",$G1804),AllocFactorMatrix,(X$4+1),FALSE)*$E1811</f>
        <v>4.1481167488175714</v>
      </c>
      <c r="Y1804" s="5">
        <f ca="1">VLOOKUP(CONCATENATE($F1804," ",$G1804),AllocFactorMatrix,(Y$4+1),FALSE)*$E1811</f>
        <v>8.2848530950545771E-2</v>
      </c>
      <c r="Z1804" s="5">
        <f t="shared" ca="1" si="835"/>
        <v>4.2309652797681174</v>
      </c>
      <c r="AA1804" s="5">
        <f ca="1">VLOOKUP(CONCATENATE($F1804," ",$G1804),AllocFactorMatrix,(AA$4+1),FALSE)*$E1811</f>
        <v>5.4720370754872669E-2</v>
      </c>
      <c r="AB1804" s="5">
        <f ca="1">VLOOKUP(CONCATENATE($F1804," ",$G1804),AllocFactorMatrix,(AB$4+1),FALSE)*$E1811</f>
        <v>0.2430990426309281</v>
      </c>
      <c r="AC1804" s="5">
        <f ca="1">VLOOKUP(CONCATENATE($F1804," ",$G1804),AllocFactorMatrix,(AC$4+1),FALSE)*$E1811</f>
        <v>4.9875963990342574E-2</v>
      </c>
    </row>
    <row r="1805" spans="4:29" hidden="1" outlineLevel="1">
      <c r="E1805" s="48"/>
      <c r="F1805" s="175" t="str">
        <f>F1811</f>
        <v>LABOR_M</v>
      </c>
      <c r="G1805" s="52" t="str">
        <f>$G$9</f>
        <v>BULKTRAN</v>
      </c>
      <c r="H1805" s="4">
        <f t="shared" ca="1" si="838"/>
        <v>32.812515355949252</v>
      </c>
      <c r="I1805" s="5">
        <f ca="1">VLOOKUP(CONCATENATE($F1805," ",$G1805),AllocFactorMatrix,(I$4+1),FALSE)*$E1811</f>
        <v>16.878297866399969</v>
      </c>
      <c r="J1805" s="5">
        <f ca="1">VLOOKUP(CONCATENATE($F1805," ",$G1805),AllocFactorMatrix,(J$4+1),FALSE)*$E1811</f>
        <v>3.9360216573749884</v>
      </c>
      <c r="K1805" s="5">
        <f ca="1">VLOOKUP(CONCATENATE($F1805," ",$G1805),AllocFactorMatrix,(K$4+1),FALSE)*$E1811</f>
        <v>5.4726286622637996E-2</v>
      </c>
      <c r="L1805" s="5">
        <f ca="1">VLOOKUP(CONCATENATE($F1805," ",$G1805),AllocFactorMatrix,(L$4+1),FALSE)*$E1811</f>
        <v>7.6219328241438067E-3</v>
      </c>
      <c r="M1805" s="5">
        <f t="shared" ca="1" si="834"/>
        <v>3.9983698768217701</v>
      </c>
      <c r="N1805" s="5">
        <f ca="1">VLOOKUP(CONCATENATE($F1805," ",$G1805),AllocFactorMatrix,(N$4+1),FALSE)*$E1811</f>
        <v>2.3427523546388467</v>
      </c>
      <c r="O1805" s="5">
        <f ca="1">VLOOKUP(CONCATENATE($F1805," ",$G1805),AllocFactorMatrix,(O$4+1),FALSE)*$E1811</f>
        <v>0.41980150863381799</v>
      </c>
      <c r="P1805" s="5">
        <f ca="1">VLOOKUP(CONCATENATE($F1805," ",$G1805),AllocFactorMatrix,(P$4+1),FALSE)*$E1811</f>
        <v>8.5131461954183932E-2</v>
      </c>
      <c r="Q1805" s="5">
        <f ca="1">VLOOKUP(CONCATENATE($F1805," ",$G1805),AllocFactorMatrix,(Q$4+1),FALSE)*$E1811</f>
        <v>3.2328287693926963E-3</v>
      </c>
      <c r="R1805" s="5">
        <f t="shared" ca="1" si="836"/>
        <v>2.8509181539962412</v>
      </c>
      <c r="S1805" s="5">
        <f ca="1">VLOOKUP(CONCATENATE($F1805," ",$G1805),AllocFactorMatrix,(S$4+1),FALSE)*$E1811</f>
        <v>0.11094612808033597</v>
      </c>
      <c r="T1805" s="5">
        <f ca="1">VLOOKUP(CONCATENATE($F1805," ",$G1805),AllocFactorMatrix,(T$4+1),FALSE)*$E1811</f>
        <v>1.4978367948828872</v>
      </c>
      <c r="U1805" s="5">
        <f ca="1">VLOOKUP(CONCATENATE($F1805," ",$G1805),AllocFactorMatrix,(U$4+1),FALSE)*$E1811</f>
        <v>5.7286244640485844</v>
      </c>
      <c r="V1805" s="5">
        <f ca="1">VLOOKUP(CONCATENATE($F1805," ",$G1805),AllocFactorMatrix,(V$4+1),FALSE)*$E1811</f>
        <v>1.037793452879475</v>
      </c>
      <c r="W1805" s="5">
        <f t="shared" ref="W1805:W1811" ca="1" si="840">SUBTOTAL(9,S1805:V1805)</f>
        <v>8.3752008398912814</v>
      </c>
      <c r="X1805" s="5">
        <f ca="1">VLOOKUP(CONCATENATE($F1805," ",$G1805),AllocFactorMatrix,(X$4+1),FALSE)*$E1811</f>
        <v>0.64299090746798437</v>
      </c>
      <c r="Y1805" s="5">
        <f ca="1">VLOOKUP(CONCATENATE($F1805," ",$G1805),AllocFactorMatrix,(Y$4+1),FALSE)*$E1811</f>
        <v>1.2842177625175517E-2</v>
      </c>
      <c r="Z1805" s="5">
        <f t="shared" ca="1" si="835"/>
        <v>0.65583308509315985</v>
      </c>
      <c r="AA1805" s="5">
        <f ca="1">VLOOKUP(CONCATENATE($F1805," ",$G1805),AllocFactorMatrix,(AA$4+1),FALSE)*$E1811</f>
        <v>8.4820903024702948E-3</v>
      </c>
      <c r="AB1805" s="5">
        <f ca="1">VLOOKUP(CONCATENATE($F1805," ",$G1805),AllocFactorMatrix,(AB$4+1),FALSE)*$E1811</f>
        <v>3.7682274509369874E-2</v>
      </c>
      <c r="AC1805" s="5">
        <f ca="1">VLOOKUP(CONCATENATE($F1805," ",$G1805),AllocFactorMatrix,(AC$4+1),FALSE)*$E1811</f>
        <v>7.7311689349467885E-3</v>
      </c>
    </row>
    <row r="1806" spans="4:29" hidden="1" outlineLevel="1">
      <c r="E1806" s="48"/>
      <c r="F1806" s="175" t="str">
        <f>F1811</f>
        <v>LABOR_M</v>
      </c>
      <c r="G1806" s="52" t="str">
        <f>$G$10</f>
        <v>SUBTRAN</v>
      </c>
      <c r="H1806" s="4">
        <f t="shared" ca="1" si="838"/>
        <v>9.0936345239348437</v>
      </c>
      <c r="I1806" s="5">
        <f ca="1">VLOOKUP(CONCATENATE($F1806," ",$G1806),AllocFactorMatrix,(I$4+1),FALSE)*$E1811</f>
        <v>4.6464231262225768</v>
      </c>
      <c r="J1806" s="5">
        <f ca="1">VLOOKUP(CONCATENATE($F1806," ",$G1806),AllocFactorMatrix,(J$4+1),FALSE)*$E1811</f>
        <v>1.0892000734771818</v>
      </c>
      <c r="K1806" s="5">
        <f ca="1">VLOOKUP(CONCATENATE($F1806," ",$G1806),AllocFactorMatrix,(K$4+1),FALSE)*$E1811</f>
        <v>1.5215702670695238E-2</v>
      </c>
      <c r="L1806" s="5">
        <f ca="1">VLOOKUP(CONCATENATE($F1806," ",$G1806),AllocFactorMatrix,(L$4+1),FALSE)*$E1811</f>
        <v>2.7539714874126923E-3</v>
      </c>
      <c r="M1806" s="5">
        <f t="shared" ca="1" si="834"/>
        <v>1.1071697476352897</v>
      </c>
      <c r="N1806" s="5">
        <f ca="1">VLOOKUP(CONCATENATE($F1806," ",$G1806),AllocFactorMatrix,(N$4+1),FALSE)*$E1811</f>
        <v>0.62947971245805312</v>
      </c>
      <c r="O1806" s="5">
        <f ca="1">VLOOKUP(CONCATENATE($F1806," ",$G1806),AllocFactorMatrix,(O$4+1),FALSE)*$E1811</f>
        <v>0.11311434180815669</v>
      </c>
      <c r="P1806" s="5">
        <f ca="1">VLOOKUP(CONCATENATE($F1806," ",$G1806),AllocFactorMatrix,(P$4+1),FALSE)*$E1811</f>
        <v>2.9691642612954844E-2</v>
      </c>
      <c r="Q1806" s="5">
        <f ca="1">VLOOKUP(CONCATENATE($F1806," ",$G1806),AllocFactorMatrix,(Q$4+1),FALSE)*$E1811</f>
        <v>0</v>
      </c>
      <c r="R1806" s="5">
        <f t="shared" ca="1" si="836"/>
        <v>0.77228569687916471</v>
      </c>
      <c r="S1806" s="5">
        <f ca="1">VLOOKUP(CONCATENATE($F1806," ",$G1806),AllocFactorMatrix,(S$4+1),FALSE)*$E1811</f>
        <v>2.8373315889843799E-2</v>
      </c>
      <c r="T1806" s="5">
        <f ca="1">VLOOKUP(CONCATENATE($F1806," ",$G1806),AllocFactorMatrix,(T$4+1),FALSE)*$E1811</f>
        <v>0.39810513495957583</v>
      </c>
      <c r="U1806" s="5">
        <f ca="1">VLOOKUP(CONCATENATE($F1806," ",$G1806),AllocFactorMatrix,(U$4+1),FALSE)*$E1811</f>
        <v>1.9629654085145054</v>
      </c>
      <c r="V1806" s="5">
        <f ca="1">VLOOKUP(CONCATENATE($F1806," ",$G1806),AllocFactorMatrix,(V$4+1),FALSE)*$E1811</f>
        <v>0</v>
      </c>
      <c r="W1806" s="5">
        <f t="shared" ca="1" si="840"/>
        <v>2.3894438593639249</v>
      </c>
      <c r="X1806" s="5">
        <f ca="1">VLOOKUP(CONCATENATE($F1806," ",$G1806),AllocFactorMatrix,(X$4+1),FALSE)*$E1811</f>
        <v>0.17255308853885618</v>
      </c>
      <c r="Y1806" s="5">
        <f ca="1">VLOOKUP(CONCATENATE($F1806," ",$G1806),AllocFactorMatrix,(Y$4+1),FALSE)*$E1811</f>
        <v>3.4646101313338586E-3</v>
      </c>
      <c r="Z1806" s="5">
        <f t="shared" ca="1" si="835"/>
        <v>0.17601769867019004</v>
      </c>
      <c r="AA1806" s="5">
        <f ca="1">VLOOKUP(CONCATENATE($F1806," ",$G1806),AllocFactorMatrix,(AA$4+1),FALSE)*$E1811</f>
        <v>2.2943951636935811E-3</v>
      </c>
      <c r="AB1806" s="5">
        <f ca="1">VLOOKUP(CONCATENATE($F1806," ",$G1806),AllocFactorMatrix,(AB$4+1),FALSE)*$E1811</f>
        <v>0</v>
      </c>
      <c r="AC1806" s="5">
        <f ca="1">VLOOKUP(CONCATENATE($F1806," ",$G1806),AllocFactorMatrix,(AC$4+1),FALSE)*$E1811</f>
        <v>0</v>
      </c>
    </row>
    <row r="1807" spans="4:29" hidden="1" outlineLevel="1">
      <c r="E1807" s="48"/>
      <c r="F1807" s="175" t="str">
        <f>F1811</f>
        <v>LABOR_M</v>
      </c>
      <c r="G1807" s="52" t="str">
        <f>$G$11</f>
        <v>DISTPRI</v>
      </c>
      <c r="H1807" s="4">
        <f t="shared" ca="1" si="838"/>
        <v>74.282073925952687</v>
      </c>
      <c r="I1807" s="5">
        <f ca="1">VLOOKUP(CONCATENATE($F1807," ",$G1807),AllocFactorMatrix,(I$4+1),FALSE)*$E1811</f>
        <v>48.640427032984498</v>
      </c>
      <c r="J1807" s="5">
        <f ca="1">VLOOKUP(CONCATENATE($F1807," ",$G1807),AllocFactorMatrix,(J$4+1),FALSE)*$E1811</f>
        <v>11.383737277962918</v>
      </c>
      <c r="K1807" s="5">
        <f ca="1">VLOOKUP(CONCATENATE($F1807," ",$G1807),AllocFactorMatrix,(K$4+1),FALSE)*$E1811</f>
        <v>0.15900520629664758</v>
      </c>
      <c r="L1807" s="5">
        <f ca="1">VLOOKUP(CONCATENATE($F1807," ",$G1807),AllocFactorMatrix,(L$4+1),FALSE)*$E1811</f>
        <v>0</v>
      </c>
      <c r="M1807" s="5">
        <f t="shared" ca="1" si="834"/>
        <v>11.542742484259566</v>
      </c>
      <c r="N1807" s="5">
        <f ca="1">VLOOKUP(CONCATENATE($F1807," ",$G1807),AllocFactorMatrix,(N$4+1),FALSE)*$E1811</f>
        <v>6.6084828031838407</v>
      </c>
      <c r="O1807" s="5">
        <f ca="1">VLOOKUP(CONCATENATE($F1807," ",$G1807),AllocFactorMatrix,(O$4+1),FALSE)*$E1811</f>
        <v>1.1874068449332333</v>
      </c>
      <c r="P1807" s="5">
        <f ca="1">VLOOKUP(CONCATENATE($F1807," ",$G1807),AllocFactorMatrix,(P$4+1),FALSE)*$E1811</f>
        <v>0</v>
      </c>
      <c r="Q1807" s="5">
        <f ca="1">VLOOKUP(CONCATENATE($F1807," ",$G1807),AllocFactorMatrix,(Q$4+1),FALSE)*$E1811</f>
        <v>0</v>
      </c>
      <c r="R1807" s="5">
        <f t="shared" ca="1" si="836"/>
        <v>7.7958896481170736</v>
      </c>
      <c r="S1807" s="5">
        <f ca="1">VLOOKUP(CONCATENATE($F1807," ",$G1807),AllocFactorMatrix,(S$4+1),FALSE)*$E1811</f>
        <v>0.29881416178936226</v>
      </c>
      <c r="T1807" s="5">
        <f ca="1">VLOOKUP(CONCATENATE($F1807," ",$G1807),AllocFactorMatrix,(T$4+1),FALSE)*$E1811</f>
        <v>4.1319612359864228</v>
      </c>
      <c r="U1807" s="5">
        <f ca="1">VLOOKUP(CONCATENATE($F1807," ",$G1807),AllocFactorMatrix,(U$4+1),FALSE)*$E1811</f>
        <v>0</v>
      </c>
      <c r="V1807" s="5">
        <f ca="1">VLOOKUP(CONCATENATE($F1807," ",$G1807),AllocFactorMatrix,(V$4+1),FALSE)*$E1811</f>
        <v>0</v>
      </c>
      <c r="W1807" s="5">
        <f t="shared" ca="1" si="840"/>
        <v>4.4307753977757853</v>
      </c>
      <c r="X1807" s="5">
        <f ca="1">VLOOKUP(CONCATENATE($F1807," ",$G1807),AllocFactorMatrix,(X$4+1),FALSE)*$E1811</f>
        <v>1.8119913786866604</v>
      </c>
      <c r="Y1807" s="5">
        <f ca="1">VLOOKUP(CONCATENATE($F1807," ",$G1807),AllocFactorMatrix,(Y$4+1),FALSE)*$E1811</f>
        <v>3.6369524498130287E-2</v>
      </c>
      <c r="Z1807" s="5">
        <f t="shared" ca="1" si="835"/>
        <v>1.8483609031847907</v>
      </c>
      <c r="AA1807" s="5">
        <f ca="1">VLOOKUP(CONCATENATE($F1807," ",$G1807),AllocFactorMatrix,(AA$4+1),FALSE)*$E1811</f>
        <v>2.3878459630949242E-2</v>
      </c>
      <c r="AB1807" s="5">
        <f ca="1">VLOOKUP(CONCATENATE($F1807," ",$G1807),AllocFactorMatrix,(AB$4+1),FALSE)*$E1811</f>
        <v>0</v>
      </c>
      <c r="AC1807" s="5">
        <f ca="1">VLOOKUP(CONCATENATE($F1807," ",$G1807),AllocFactorMatrix,(AC$4+1),FALSE)*$E1811</f>
        <v>0</v>
      </c>
    </row>
    <row r="1808" spans="4:29" hidden="1" outlineLevel="1">
      <c r="E1808" s="48"/>
      <c r="F1808" s="175" t="str">
        <f>F1811</f>
        <v>LABOR_M</v>
      </c>
      <c r="G1808" s="52" t="str">
        <f>$G$12</f>
        <v>DISTSEC</v>
      </c>
      <c r="H1808" s="4">
        <f t="shared" ca="1" si="838"/>
        <v>29.428555737509111</v>
      </c>
      <c r="I1808" s="5">
        <f ca="1">VLOOKUP(CONCATENATE($F1808," ",$G1808),AllocFactorMatrix,(I$4+1),FALSE)*$E1811</f>
        <v>21.839080828798586</v>
      </c>
      <c r="J1808" s="5">
        <f ca="1">VLOOKUP(CONCATENATE($F1808," ",$G1808),AllocFactorMatrix,(J$4+1),FALSE)*$E1811</f>
        <v>4.4037344028299588</v>
      </c>
      <c r="K1808" s="5">
        <f ca="1">VLOOKUP(CONCATENATE($F1808," ",$G1808),AllocFactorMatrix,(K$4+1),FALSE)*$E1811</f>
        <v>0</v>
      </c>
      <c r="L1808" s="5">
        <f ca="1">VLOOKUP(CONCATENATE($F1808," ",$G1808),AllocFactorMatrix,(L$4+1),FALSE)*$E1811</f>
        <v>0</v>
      </c>
      <c r="M1808" s="5">
        <f t="shared" ca="1" si="834"/>
        <v>4.4037344028299588</v>
      </c>
      <c r="N1808" s="5">
        <f ca="1">VLOOKUP(CONCATENATE($F1808," ",$G1808),AllocFactorMatrix,(N$4+1),FALSE)*$E1811</f>
        <v>2.2011426997180248</v>
      </c>
      <c r="O1808" s="5">
        <f ca="1">VLOOKUP(CONCATENATE($F1808," ",$G1808),AllocFactorMatrix,(O$4+1),FALSE)*$E1811</f>
        <v>0</v>
      </c>
      <c r="P1808" s="5">
        <f ca="1">VLOOKUP(CONCATENATE($F1808," ",$G1808),AllocFactorMatrix,(P$4+1),FALSE)*$E1811</f>
        <v>0</v>
      </c>
      <c r="Q1808" s="5">
        <f ca="1">VLOOKUP(CONCATENATE($F1808," ",$G1808),AllocFactorMatrix,(Q$4+1),FALSE)*$E1811</f>
        <v>0</v>
      </c>
      <c r="R1808" s="5">
        <f t="shared" ca="1" si="836"/>
        <v>2.2011426997180248</v>
      </c>
      <c r="S1808" s="5">
        <f ca="1">VLOOKUP(CONCATENATE($F1808," ",$G1808),AllocFactorMatrix,(S$4+1),FALSE)*$E1811</f>
        <v>8.2273560351329586E-2</v>
      </c>
      <c r="T1808" s="5">
        <f ca="1">VLOOKUP(CONCATENATE($F1808," ",$G1808),AllocFactorMatrix,(T$4+1),FALSE)*$E1811</f>
        <v>0</v>
      </c>
      <c r="U1808" s="5">
        <f ca="1">VLOOKUP(CONCATENATE($F1808," ",$G1808),AllocFactorMatrix,(U$4+1),FALSE)*$E1811</f>
        <v>0</v>
      </c>
      <c r="V1808" s="5">
        <f ca="1">VLOOKUP(CONCATENATE($F1808," ",$G1808),AllocFactorMatrix,(V$4+1),FALSE)*$E1811</f>
        <v>0</v>
      </c>
      <c r="W1808" s="5">
        <f t="shared" ca="1" si="840"/>
        <v>8.2273560351329586E-2</v>
      </c>
      <c r="X1808" s="5">
        <f ca="1">VLOOKUP(CONCATENATE($F1808," ",$G1808),AllocFactorMatrix,(X$4+1),FALSE)*$E1811</f>
        <v>0.62177161810190229</v>
      </c>
      <c r="Y1808" s="5">
        <f ca="1">VLOOKUP(CONCATENATE($F1808," ",$G1808),AllocFactorMatrix,(Y$4+1),FALSE)*$E1811</f>
        <v>0</v>
      </c>
      <c r="Z1808" s="5">
        <f t="shared" ca="1" si="835"/>
        <v>0.62177161810190229</v>
      </c>
      <c r="AA1808" s="5">
        <f ca="1">VLOOKUP(CONCATENATE($F1808," ",$G1808),AllocFactorMatrix,(AA$4+1),FALSE)*$E1811</f>
        <v>7.3515613367543904E-3</v>
      </c>
      <c r="AB1808" s="5">
        <f ca="1">VLOOKUP(CONCATENATE($F1808," ",$G1808),AllocFactorMatrix,(AB$4+1),FALSE)*$E1811</f>
        <v>0.22627892705795616</v>
      </c>
      <c r="AC1808" s="5">
        <f ca="1">VLOOKUP(CONCATENATE($F1808," ",$G1808),AllocFactorMatrix,(AC$4+1),FALSE)*$E1811</f>
        <v>4.6922139314588891E-2</v>
      </c>
    </row>
    <row r="1809" spans="4:29" hidden="1" outlineLevel="1">
      <c r="E1809" s="48"/>
      <c r="F1809" s="175" t="str">
        <f>F1811</f>
        <v>LABOR_M</v>
      </c>
      <c r="G1809" s="52" t="str">
        <f>$G$13</f>
        <v>ENERGY</v>
      </c>
      <c r="H1809" s="4">
        <f t="shared" ca="1" si="838"/>
        <v>84.667500861766371</v>
      </c>
      <c r="I1809" s="5">
        <f ca="1">VLOOKUP(CONCATENATE($F1809," ",$G1809),AllocFactorMatrix,(I$4+1),FALSE)*$E1811</f>
        <v>33.129225455690012</v>
      </c>
      <c r="J1809" s="5">
        <f ca="1">VLOOKUP(CONCATENATE($F1809," ",$G1809),AllocFactorMatrix,(J$4+1),FALSE)*$E1811</f>
        <v>9.557685422681665</v>
      </c>
      <c r="K1809" s="5">
        <f ca="1">VLOOKUP(CONCATENATE($F1809," ",$G1809),AllocFactorMatrix,(K$4+1),FALSE)*$E1811</f>
        <v>0.13321373438222764</v>
      </c>
      <c r="L1809" s="5">
        <f ca="1">VLOOKUP(CONCATENATE($F1809," ",$G1809),AllocFactorMatrix,(L$4+1),FALSE)*$E1811</f>
        <v>1.8623167166484003E-2</v>
      </c>
      <c r="M1809" s="5">
        <f t="shared" ca="1" si="834"/>
        <v>9.7095223242303756</v>
      </c>
      <c r="N1809" s="5">
        <f ca="1">VLOOKUP(CONCATENATE($F1809," ",$G1809),AllocFactorMatrix,(N$4+1),FALSE)*$E1811</f>
        <v>6.2012587133016224</v>
      </c>
      <c r="O1809" s="5">
        <f ca="1">VLOOKUP(CONCATENATE($F1809," ",$G1809),AllocFactorMatrix,(O$4+1),FALSE)*$E1811</f>
        <v>1.1059260626128429</v>
      </c>
      <c r="P1809" s="5">
        <f ca="1">VLOOKUP(CONCATENATE($F1809," ",$G1809),AllocFactorMatrix,(P$4+1),FALSE)*$E1811</f>
        <v>0.2252070470645651</v>
      </c>
      <c r="Q1809" s="5">
        <f ca="1">VLOOKUP(CONCATENATE($F1809," ",$G1809),AllocFactorMatrix,(Q$4+1),FALSE)*$E1811</f>
        <v>8.506146384475291E-3</v>
      </c>
      <c r="R1809" s="5">
        <f t="shared" ca="1" si="836"/>
        <v>7.5408979693635052</v>
      </c>
      <c r="S1809" s="5">
        <f ca="1">VLOOKUP(CONCATENATE($F1809," ",$G1809),AllocFactorMatrix,(S$4+1),FALSE)*$E1811</f>
        <v>0.32476003154411359</v>
      </c>
      <c r="T1809" s="5">
        <f ca="1">VLOOKUP(CONCATENATE($F1809," ",$G1809),AllocFactorMatrix,(T$4+1),FALSE)*$E1811</f>
        <v>5.1345178468758039</v>
      </c>
      <c r="U1809" s="5">
        <f ca="1">VLOOKUP(CONCATENATE($F1809," ",$G1809),AllocFactorMatrix,(U$4+1),FALSE)*$E1811</f>
        <v>22.082725589232957</v>
      </c>
      <c r="V1809" s="5">
        <f ca="1">VLOOKUP(CONCATENATE($F1809," ",$G1809),AllocFactorMatrix,(V$4+1),FALSE)*$E1811</f>
        <v>4.1539913316847974</v>
      </c>
      <c r="W1809" s="5">
        <f t="shared" ca="1" si="840"/>
        <v>31.695994799337672</v>
      </c>
      <c r="X1809" s="5">
        <f ca="1">VLOOKUP(CONCATENATE($F1809," ",$G1809),AllocFactorMatrix,(X$4+1),FALSE)*$E1811</f>
        <v>1.703424295178888</v>
      </c>
      <c r="Y1809" s="5">
        <f ca="1">VLOOKUP(CONCATENATE($F1809," ",$G1809),AllocFactorMatrix,(Y$4+1),FALSE)*$E1811</f>
        <v>3.4178868689093068E-2</v>
      </c>
      <c r="Z1809" s="5">
        <f t="shared" ca="1" si="835"/>
        <v>1.7376031638679812</v>
      </c>
      <c r="AA1809" s="5">
        <f ca="1">VLOOKUP(CONCATENATE($F1809," ",$G1809),AllocFactorMatrix,(AA$4+1),FALSE)*$E1811</f>
        <v>3.0487697435209599E-2</v>
      </c>
      <c r="AB1809" s="5">
        <f ca="1">VLOOKUP(CONCATENATE($F1809," ",$G1809),AllocFactorMatrix,(AB$4+1),FALSE)*$E1811</f>
        <v>0.68291398109665646</v>
      </c>
      <c r="AC1809" s="5">
        <f ca="1">VLOOKUP(CONCATENATE($F1809," ",$G1809),AllocFactorMatrix,(AC$4+1),FALSE)*$E1811</f>
        <v>0.14085547074494409</v>
      </c>
    </row>
    <row r="1810" spans="4:29" hidden="1" outlineLevel="1">
      <c r="E1810" s="48"/>
      <c r="F1810" s="175" t="str">
        <f>F1811</f>
        <v>LABOR_M</v>
      </c>
      <c r="G1810" s="52" t="str">
        <f>$G$14</f>
        <v>CUSTOMER</v>
      </c>
      <c r="H1810" s="4">
        <f t="shared" ca="1" si="838"/>
        <v>56.032874724140086</v>
      </c>
      <c r="I1810" s="5">
        <f ca="1">VLOOKUP(CONCATENATE($F1810," ",$G1810),AllocFactorMatrix,(I$4+1),FALSE)*$E1811</f>
        <v>43.264680828682366</v>
      </c>
      <c r="J1810" s="5">
        <f ca="1">VLOOKUP(CONCATENATE($F1810," ",$G1810),AllocFactorMatrix,(J$4+1),FALSE)*$E1811</f>
        <v>8.7607127299413534</v>
      </c>
      <c r="K1810" s="5">
        <f ca="1">VLOOKUP(CONCATENATE($F1810," ",$G1810),AllocFactorMatrix,(K$4+1),FALSE)*$E1811</f>
        <v>0.22392540736395064</v>
      </c>
      <c r="L1810" s="5">
        <f ca="1">VLOOKUP(CONCATENATE($F1810," ",$G1810),AllocFactorMatrix,(L$4+1),FALSE)*$E1811</f>
        <v>3.6103750234154505E-2</v>
      </c>
      <c r="M1810" s="5">
        <f t="shared" ca="1" si="834"/>
        <v>9.020741887539458</v>
      </c>
      <c r="N1810" s="5">
        <f ca="1">VLOOKUP(CONCATENATE($F1810," ",$G1810),AllocFactorMatrix,(N$4+1),FALSE)*$E1811</f>
        <v>0.35927342452694255</v>
      </c>
      <c r="O1810" s="5">
        <f ca="1">VLOOKUP(CONCATENATE($F1810," ",$G1810),AllocFactorMatrix,(O$4+1),FALSE)*$E1811</f>
        <v>8.6771696727285366E-2</v>
      </c>
      <c r="P1810" s="5">
        <f ca="1">VLOOKUP(CONCATENATE($F1810," ",$G1810),AllocFactorMatrix,(P$4+1),FALSE)*$E1811</f>
        <v>8.8330289198103401E-2</v>
      </c>
      <c r="Q1810" s="5">
        <f ca="1">VLOOKUP(CONCATENATE($F1810," ",$G1810),AllocFactorMatrix,(Q$4+1),FALSE)*$E1811</f>
        <v>1.091085644311893E-2</v>
      </c>
      <c r="R1810" s="5">
        <f t="shared" ca="1" si="836"/>
        <v>0.54528626689545023</v>
      </c>
      <c r="S1810" s="5">
        <f ca="1">VLOOKUP(CONCATENATE($F1810," ",$G1810),AllocFactorMatrix,(S$4+1),FALSE)*$E1811</f>
        <v>2.7305037109986207E-3</v>
      </c>
      <c r="T1810" s="5">
        <f ca="1">VLOOKUP(CONCATENATE($F1810," ",$G1810),AllocFactorMatrix,(T$4+1),FALSE)*$E1811</f>
        <v>6.3083464104499554E-2</v>
      </c>
      <c r="U1810" s="5">
        <f ca="1">VLOOKUP(CONCATENATE($F1810," ",$G1810),AllocFactorMatrix,(U$4+1),FALSE)*$E1811</f>
        <v>0.14837832550355246</v>
      </c>
      <c r="V1810" s="5">
        <f ca="1">VLOOKUP(CONCATENATE($F1810," ",$G1810),AllocFactorMatrix,(V$4+1),FALSE)*$E1811</f>
        <v>4.3692002621625349E-2</v>
      </c>
      <c r="W1810" s="5">
        <f t="shared" ca="1" si="840"/>
        <v>0.25788429594067597</v>
      </c>
      <c r="X1810" s="5">
        <f ca="1">VLOOKUP(CONCATENATE($F1810," ",$G1810),AllocFactorMatrix,(X$4+1),FALSE)*$E1811</f>
        <v>7.9608526369000773E-2</v>
      </c>
      <c r="Y1810" s="5">
        <f ca="1">VLOOKUP(CONCATENATE($F1810," ",$G1810),AllocFactorMatrix,(Y$4+1),FALSE)*$E1811</f>
        <v>1.1892106576848385E-3</v>
      </c>
      <c r="Z1810" s="5">
        <f t="shared" ca="1" si="835"/>
        <v>8.0797737026685607E-2</v>
      </c>
      <c r="AA1810" s="5">
        <f ca="1">VLOOKUP(CONCATENATE($F1810," ",$G1810),AllocFactorMatrix,(AA$4+1),FALSE)*$E1811</f>
        <v>6.4807703976228238E-3</v>
      </c>
      <c r="AB1810" s="5">
        <f ca="1">VLOOKUP(CONCATENATE($F1810," ",$G1810),AllocFactorMatrix,(AB$4+1),FALSE)*$E1811</f>
        <v>2.354758426402086</v>
      </c>
      <c r="AC1810" s="5">
        <f ca="1">VLOOKUP(CONCATENATE($F1810," ",$G1810),AllocFactorMatrix,(AC$4+1),FALSE)*$E1811</f>
        <v>0.50224451125574199</v>
      </c>
    </row>
    <row r="1811" spans="4:29" collapsed="1">
      <c r="D1811" s="52" t="s">
        <v>506</v>
      </c>
      <c r="E1811" s="58">
        <v>498</v>
      </c>
      <c r="F1811" s="92" t="s">
        <v>69</v>
      </c>
      <c r="G1811" s="52" t="str">
        <f>$G$15</f>
        <v>TOTAL</v>
      </c>
      <c r="H1811" s="4">
        <f t="shared" ca="1" si="838"/>
        <v>498.00000000000028</v>
      </c>
      <c r="I1811" s="5">
        <f ca="1">VLOOKUP(CONCATENATE($F1811," ",$G1811),AllocFactorMatrix,(I$4+1),FALSE)*$E1811</f>
        <v>277.28482273883822</v>
      </c>
      <c r="J1811" s="5">
        <f ca="1">VLOOKUP(CONCATENATE($F1811," ",$G1811),AllocFactorMatrix,(J$4+1),FALSE)*$E1811</f>
        <v>64.523483853234936</v>
      </c>
      <c r="K1811" s="5">
        <f ca="1">VLOOKUP(CONCATENATE($F1811," ",$G1811),AllocFactorMatrix,(K$4+1),FALSE)*$E1811</f>
        <v>0.93914113718378989</v>
      </c>
      <c r="L1811" s="5">
        <f ca="1">VLOOKUP(CONCATENATE($F1811," ",$G1811),AllocFactorMatrix,(L$4+1),FALSE)*$E1811</f>
        <v>0.11427407256346395</v>
      </c>
      <c r="M1811" s="5">
        <f t="shared" ca="1" si="834"/>
        <v>65.576899062982193</v>
      </c>
      <c r="N1811" s="5">
        <f ca="1">VLOOKUP(CONCATENATE($F1811," ",$G1811),AllocFactorMatrix,(N$4+1),FALSE)*$E1811</f>
        <v>33.456149743529103</v>
      </c>
      <c r="O1811" s="5">
        <f ca="1">VLOOKUP(CONCATENATE($F1811," ",$G1811),AllocFactorMatrix,(O$4+1),FALSE)*$E1811</f>
        <v>5.621279076909814</v>
      </c>
      <c r="P1811" s="5">
        <f ca="1">VLOOKUP(CONCATENATE($F1811," ",$G1811),AllocFactorMatrix,(P$4+1),FALSE)*$E1811</f>
        <v>0.97756765213249319</v>
      </c>
      <c r="Q1811" s="5">
        <f ca="1">VLOOKUP(CONCATENATE($F1811," ",$G1811),AllocFactorMatrix,(Q$4+1),FALSE)*$E1811</f>
        <v>4.3505727082639438E-2</v>
      </c>
      <c r="R1811" s="5">
        <f t="shared" ca="1" si="836"/>
        <v>40.09850219965405</v>
      </c>
      <c r="S1811" s="5">
        <f ca="1">VLOOKUP(CONCATENATE($F1811," ",$G1811),AllocFactorMatrix,(S$4+1),FALSE)*$E1811</f>
        <v>1.5636426469963649</v>
      </c>
      <c r="T1811" s="5">
        <f ca="1">VLOOKUP(CONCATENATE($F1811," ",$G1811),AllocFactorMatrix,(T$4+1),FALSE)*$E1811</f>
        <v>20.888474549458785</v>
      </c>
      <c r="U1811" s="5">
        <f ca="1">VLOOKUP(CONCATENATE($F1811," ",$G1811),AllocFactorMatrix,(U$4+1),FALSE)*$E1811</f>
        <v>66.879675310695646</v>
      </c>
      <c r="V1811" s="5">
        <f ca="1">VLOOKUP(CONCATENATE($F1811," ",$G1811),AllocFactorMatrix,(V$4+1),FALSE)*$E1811</f>
        <v>11.9305767547028</v>
      </c>
      <c r="W1811" s="5">
        <f t="shared" ca="1" si="840"/>
        <v>101.26236926185359</v>
      </c>
      <c r="X1811" s="5">
        <f ca="1">VLOOKUP(CONCATENATE($F1811," ",$G1811),AllocFactorMatrix,(X$4+1),FALSE)*$E1811</f>
        <v>9.1804565631608632</v>
      </c>
      <c r="Y1811" s="5">
        <f ca="1">VLOOKUP(CONCATENATE($F1811," ",$G1811),AllocFactorMatrix,(Y$4+1),FALSE)*$E1811</f>
        <v>0.17089292255196334</v>
      </c>
      <c r="Z1811" s="5">
        <f t="shared" ca="1" si="835"/>
        <v>9.3513494857128272</v>
      </c>
      <c r="AA1811" s="5">
        <f ca="1">VLOOKUP(CONCATENATE($F1811," ",$G1811),AllocFactorMatrix,(AA$4+1),FALSE)*$E1811</f>
        <v>0.1336953450215726</v>
      </c>
      <c r="AB1811" s="5">
        <f ca="1">VLOOKUP(CONCATENATE($F1811," ",$G1811),AllocFactorMatrix,(AB$4+1),FALSE)*$E1811</f>
        <v>3.5447326516969966</v>
      </c>
      <c r="AC1811" s="5">
        <f ca="1">VLOOKUP(CONCATENATE($F1811," ",$G1811),AllocFactorMatrix,(AC$4+1),FALSE)*$E1811</f>
        <v>0.74762925424056437</v>
      </c>
    </row>
    <row r="1812" spans="4:29" hidden="1" outlineLevel="1">
      <c r="E1812" s="48"/>
      <c r="F1812" s="175" t="str">
        <f>F1819</f>
        <v>RSALE</v>
      </c>
      <c r="G1812" s="52" t="str">
        <f>$G$8</f>
        <v>PRODUCTION</v>
      </c>
      <c r="H1812" s="4">
        <f t="shared" ca="1" si="838"/>
        <v>526607.6713794634</v>
      </c>
      <c r="I1812" s="5">
        <f ca="1">VLOOKUP(CONCATENATE($F1812," ",$G1812),AllocFactorMatrix,(I$4+1),FALSE)*$E1819</f>
        <v>239782.17300741022</v>
      </c>
      <c r="J1812" s="5">
        <f ca="1">VLOOKUP(CONCATENATE($F1812," ",$G1812),AllocFactorMatrix,(J$4+1),FALSE)*$E1819</f>
        <v>69267.475097544535</v>
      </c>
      <c r="K1812" s="5">
        <f ca="1">VLOOKUP(CONCATENATE($F1812," ",$G1812),AllocFactorMatrix,(K$4+1),FALSE)*$E1819</f>
        <v>865.1123488009099</v>
      </c>
      <c r="L1812" s="5">
        <f ca="1">VLOOKUP(CONCATENATE($F1812," ",$G1812),AllocFactorMatrix,(L$4+1),FALSE)*$E1819</f>
        <v>114.93853421156977</v>
      </c>
      <c r="M1812" s="5">
        <f t="shared" ca="1" si="834"/>
        <v>70247.525980557009</v>
      </c>
      <c r="N1812" s="5">
        <f ca="1">VLOOKUP(CONCATENATE($F1812," ",$G1812),AllocFactorMatrix,(N$4+1),FALSE)*$E1819</f>
        <v>39688.499933562365</v>
      </c>
      <c r="O1812" s="5">
        <f ca="1">VLOOKUP(CONCATENATE($F1812," ",$G1812),AllocFactorMatrix,(O$4+1),FALSE)*$E1819</f>
        <v>8038.0077069695735</v>
      </c>
      <c r="P1812" s="5">
        <f ca="1">VLOOKUP(CONCATENATE($F1812," ",$G1812),AllocFactorMatrix,(P$4+1),FALSE)*$E1819</f>
        <v>1463.9796255819631</v>
      </c>
      <c r="Q1812" s="5">
        <f ca="1">VLOOKUP(CONCATENATE($F1812," ",$G1812),AllocFactorMatrix,(Q$4+1),FALSE)*$E1819</f>
        <v>39.566483149182098</v>
      </c>
      <c r="R1812" s="5">
        <f t="shared" ca="1" si="836"/>
        <v>49230.053749263083</v>
      </c>
      <c r="S1812" s="5">
        <f ca="1">VLOOKUP(CONCATENATE($F1812," ",$G1812),AllocFactorMatrix,(S$4+1),FALSE)*$E1819</f>
        <v>1828.133447395938</v>
      </c>
      <c r="T1812" s="5">
        <f ca="1">VLOOKUP(CONCATENATE($F1812," ",$G1812),AllocFactorMatrix,(T$4+1),FALSE)*$E1819</f>
        <v>29115.414583408237</v>
      </c>
      <c r="U1812" s="5">
        <f ca="1">VLOOKUP(CONCATENATE($F1812," ",$G1812),AllocFactorMatrix,(U$4+1),FALSE)*$E1819</f>
        <v>102136.49185121706</v>
      </c>
      <c r="V1812" s="5">
        <f ca="1">VLOOKUP(CONCATENATE($F1812," ",$G1812),AllocFactorMatrix,(V$4+1),FALSE)*$E1819</f>
        <v>21466.065879839662</v>
      </c>
      <c r="W1812" s="5">
        <f ca="1">SUBTOTAL(9,S1812:V1812)</f>
        <v>154546.1057618609</v>
      </c>
      <c r="X1812" s="5">
        <f ca="1">VLOOKUP(CONCATENATE($F1812," ",$G1812),AllocFactorMatrix,(X$4+1),FALSE)*$E1819</f>
        <v>11445.673997480912</v>
      </c>
      <c r="Y1812" s="5">
        <f ca="1">VLOOKUP(CONCATENATE($F1812," ",$G1812),AllocFactorMatrix,(Y$4+1),FALSE)*$E1819</f>
        <v>213.08629799100751</v>
      </c>
      <c r="Z1812" s="5">
        <f t="shared" ca="1" si="835"/>
        <v>11658.760295471919</v>
      </c>
      <c r="AA1812" s="5">
        <f ca="1">VLOOKUP(CONCATENATE($F1812," ",$G1812),AllocFactorMatrix,(AA$4+1),FALSE)*$E1819</f>
        <v>159.49023704493447</v>
      </c>
      <c r="AB1812" s="5">
        <f ca="1">VLOOKUP(CONCATENATE($F1812," ",$G1812),AllocFactorMatrix,(AB$4+1),FALSE)*$E1819</f>
        <v>809.11835516325516</v>
      </c>
      <c r="AC1812" s="5">
        <f ca="1">VLOOKUP(CONCATENATE($F1812," ",$G1812),AllocFactorMatrix,(AC$4+1),FALSE)*$E1819</f>
        <v>174.44399269213284</v>
      </c>
    </row>
    <row r="1813" spans="4:29" hidden="1" outlineLevel="1">
      <c r="E1813" s="48"/>
      <c r="F1813" s="175" t="str">
        <f>F1819</f>
        <v>RSALE</v>
      </c>
      <c r="G1813" s="52" t="str">
        <f>$G$9</f>
        <v>BULKTRAN</v>
      </c>
      <c r="H1813" s="4">
        <f t="shared" ca="1" si="838"/>
        <v>-22101.342635265875</v>
      </c>
      <c r="I1813" s="5">
        <f ca="1">VLOOKUP(CONCATENATE($F1813," ",$G1813),AllocFactorMatrix,(I$4+1),FALSE)*$E1819</f>
        <v>-33279.403412387306</v>
      </c>
      <c r="J1813" s="5">
        <f ca="1">VLOOKUP(CONCATENATE($F1813," ",$G1813),AllocFactorMatrix,(J$4+1),FALSE)*$E1819</f>
        <v>-400.10660670348221</v>
      </c>
      <c r="K1813" s="5">
        <f ca="1">VLOOKUP(CONCATENATE($F1813," ",$G1813),AllocFactorMatrix,(K$4+1),FALSE)*$E1819</f>
        <v>-48.078798800366116</v>
      </c>
      <c r="L1813" s="5">
        <f ca="1">VLOOKUP(CONCATENATE($F1813," ",$G1813),AllocFactorMatrix,(L$4+1),FALSE)*$E1819</f>
        <v>-27.274192599102758</v>
      </c>
      <c r="M1813" s="5">
        <f t="shared" ca="1" si="834"/>
        <v>-475.45959810295108</v>
      </c>
      <c r="N1813" s="5">
        <f ca="1">VLOOKUP(CONCATENATE($F1813," ",$G1813),AllocFactorMatrix,(N$4+1),FALSE)*$E1819</f>
        <v>-757.66810113362089</v>
      </c>
      <c r="O1813" s="5">
        <f ca="1">VLOOKUP(CONCATENATE($F1813," ",$G1813),AllocFactorMatrix,(O$4+1),FALSE)*$E1819</f>
        <v>710.41365502702786</v>
      </c>
      <c r="P1813" s="5">
        <f ca="1">VLOOKUP(CONCATENATE($F1813," ",$G1813),AllocFactorMatrix,(P$4+1),FALSE)*$E1819</f>
        <v>39.660596463580561</v>
      </c>
      <c r="Q1813" s="5">
        <f ca="1">VLOOKUP(CONCATENATE($F1813," ",$G1813),AllocFactorMatrix,(Q$4+1),FALSE)*$E1819</f>
        <v>-10.975995020008005</v>
      </c>
      <c r="R1813" s="5">
        <f t="shared" ca="1" si="836"/>
        <v>-18.569844663020483</v>
      </c>
      <c r="S1813" s="5">
        <f ca="1">VLOOKUP(CONCATENATE($F1813," ",$G1813),AllocFactorMatrix,(S$4+1),FALSE)*$E1819</f>
        <v>-95.215450582412842</v>
      </c>
      <c r="T1813" s="5">
        <f ca="1">VLOOKUP(CONCATENATE($F1813," ",$G1813),AllocFactorMatrix,(T$4+1),FALSE)*$E1819</f>
        <v>2809.1096964905164</v>
      </c>
      <c r="U1813" s="5">
        <f ca="1">VLOOKUP(CONCATENATE($F1813," ",$G1813),AllocFactorMatrix,(U$4+1),FALSE)*$E1819</f>
        <v>6020.6852455214448</v>
      </c>
      <c r="V1813" s="5">
        <f ca="1">VLOOKUP(CONCATENATE($F1813," ",$G1813),AllocFactorMatrix,(V$4+1),FALSE)*$E1819</f>
        <v>2861.3539611507913</v>
      </c>
      <c r="W1813" s="5">
        <f t="shared" ref="W1813:W1819" ca="1" si="841">SUBTOTAL(9,S1813:V1813)</f>
        <v>11595.933452580339</v>
      </c>
      <c r="X1813" s="5">
        <f ca="1">VLOOKUP(CONCATENATE($F1813," ",$G1813),AllocFactorMatrix,(X$4+1),FALSE)*$E1819</f>
        <v>-7.0933743679955006</v>
      </c>
      <c r="Y1813" s="5">
        <f ca="1">VLOOKUP(CONCATENATE($F1813," ",$G1813),AllocFactorMatrix,(Y$4+1),FALSE)*$E1819</f>
        <v>-9.5183594734519179</v>
      </c>
      <c r="Z1813" s="5">
        <f t="shared" ca="1" si="835"/>
        <v>-16.611733841447418</v>
      </c>
      <c r="AA1813" s="5">
        <f ca="1">VLOOKUP(CONCATENATE($F1813," ",$G1813),AllocFactorMatrix,(AA$4+1),FALSE)*$E1819</f>
        <v>3.7248146988262789</v>
      </c>
      <c r="AB1813" s="5">
        <f ca="1">VLOOKUP(CONCATENATE($F1813," ",$G1813),AllocFactorMatrix,(AB$4+1),FALSE)*$E1819</f>
        <v>70.659365861045231</v>
      </c>
      <c r="AC1813" s="5">
        <f ca="1">VLOOKUP(CONCATENATE($F1813," ",$G1813),AllocFactorMatrix,(AC$4+1),FALSE)*$E1819</f>
        <v>18.384320588669301</v>
      </c>
    </row>
    <row r="1814" spans="4:29" hidden="1" outlineLevel="1">
      <c r="E1814" s="48"/>
      <c r="F1814" s="175" t="str">
        <f>F1819</f>
        <v>RSALE</v>
      </c>
      <c r="G1814" s="52" t="str">
        <f>$G$10</f>
        <v>SUBTRAN</v>
      </c>
      <c r="H1814" s="4">
        <f t="shared" ca="1" si="838"/>
        <v>-6281.0304563868467</v>
      </c>
      <c r="I1814" s="5">
        <f ca="1">VLOOKUP(CONCATENATE($F1814," ",$G1814),AllocFactorMatrix,(I$4+1),FALSE)*$E1819</f>
        <v>-8781.1968898975101</v>
      </c>
      <c r="J1814" s="5">
        <f ca="1">VLOOKUP(CONCATENATE($F1814," ",$G1814),AllocFactorMatrix,(J$4+1),FALSE)*$E1819</f>
        <v>-113.67528052805979</v>
      </c>
      <c r="K1814" s="5">
        <f ca="1">VLOOKUP(CONCATENATE($F1814," ",$G1814),AllocFactorMatrix,(K$4+1),FALSE)*$E1819</f>
        <v>-12.918152951630297</v>
      </c>
      <c r="L1814" s="5">
        <f ca="1">VLOOKUP(CONCATENATE($F1814," ",$G1814),AllocFactorMatrix,(L$4+1),FALSE)*$E1819</f>
        <v>-8.8123699481936306</v>
      </c>
      <c r="M1814" s="5">
        <f t="shared" ca="1" si="834"/>
        <v>-135.40580342788371</v>
      </c>
      <c r="N1814" s="5">
        <f ca="1">VLOOKUP(CONCATENATE($F1814," ",$G1814),AllocFactorMatrix,(N$4+1),FALSE)*$E1819</f>
        <v>-198.81649022987509</v>
      </c>
      <c r="O1814" s="5">
        <f ca="1">VLOOKUP(CONCATENATE($F1814," ",$G1814),AllocFactorMatrix,(O$4+1),FALSE)*$E1819</f>
        <v>181.64574754173478</v>
      </c>
      <c r="P1814" s="5">
        <f ca="1">VLOOKUP(CONCATENATE($F1814," ",$G1814),AllocFactorMatrix,(P$4+1),FALSE)*$E1819</f>
        <v>12.911894403660011</v>
      </c>
      <c r="Q1814" s="5">
        <f ca="1">VLOOKUP(CONCATENATE($F1814," ",$G1814),AllocFactorMatrix,(Q$4+1),FALSE)*$E1819</f>
        <v>0</v>
      </c>
      <c r="R1814" s="5">
        <f t="shared" ca="1" si="836"/>
        <v>-4.2588482844802975</v>
      </c>
      <c r="S1814" s="5">
        <f ca="1">VLOOKUP(CONCATENATE($F1814," ",$G1814),AllocFactorMatrix,(S$4+1),FALSE)*$E1819</f>
        <v>-23.442565998045097</v>
      </c>
      <c r="T1814" s="5">
        <f ca="1">VLOOKUP(CONCATENATE($F1814," ",$G1814),AllocFactorMatrix,(T$4+1),FALSE)*$E1819</f>
        <v>709.4095951641292</v>
      </c>
      <c r="U1814" s="5">
        <f ca="1">VLOOKUP(CONCATENATE($F1814," ",$G1814),AllocFactorMatrix,(U$4+1),FALSE)*$E1819</f>
        <v>1958.2548500693624</v>
      </c>
      <c r="V1814" s="5">
        <f ca="1">VLOOKUP(CONCATENATE($F1814," ",$G1814),AllocFactorMatrix,(V$4+1),FALSE)*$E1819</f>
        <v>0</v>
      </c>
      <c r="W1814" s="5">
        <f t="shared" ca="1" si="841"/>
        <v>2644.2218792354465</v>
      </c>
      <c r="X1814" s="5">
        <f ca="1">VLOOKUP(CONCATENATE($F1814," ",$G1814),AllocFactorMatrix,(X$4+1),FALSE)*$E1819</f>
        <v>-2.8650786857160915</v>
      </c>
      <c r="Y1814" s="5">
        <f ca="1">VLOOKUP(CONCATENATE($F1814," ",$G1814),AllocFactorMatrix,(Y$4+1),FALSE)*$E1819</f>
        <v>-2.4752663839750069</v>
      </c>
      <c r="Z1814" s="5">
        <f t="shared" ca="1" si="835"/>
        <v>-5.3403450696910983</v>
      </c>
      <c r="AA1814" s="5">
        <f ca="1">VLOOKUP(CONCATENATE($F1814," ",$G1814),AllocFactorMatrix,(AA$4+1),FALSE)*$E1819</f>
        <v>0.94955105728486455</v>
      </c>
      <c r="AB1814" s="5">
        <f ca="1">VLOOKUP(CONCATENATE($F1814," ",$G1814),AllocFactorMatrix,(AB$4+1),FALSE)*$E1819</f>
        <v>0</v>
      </c>
      <c r="AC1814" s="5">
        <f ca="1">VLOOKUP(CONCATENATE($F1814," ",$G1814),AllocFactorMatrix,(AC$4+1),FALSE)*$E1819</f>
        <v>0</v>
      </c>
    </row>
    <row r="1815" spans="4:29" hidden="1" outlineLevel="1">
      <c r="E1815" s="48"/>
      <c r="F1815" s="175" t="str">
        <f>F1819</f>
        <v>RSALE</v>
      </c>
      <c r="G1815" s="52" t="str">
        <f>$G$11</f>
        <v>DISTPRI</v>
      </c>
      <c r="H1815" s="4">
        <f t="shared" ca="1" si="838"/>
        <v>127129.80892173403</v>
      </c>
      <c r="I1815" s="5">
        <f ca="1">VLOOKUP(CONCATENATE($F1815," ",$G1815),AllocFactorMatrix,(I$4+1),FALSE)*$E1819</f>
        <v>65934.462586251466</v>
      </c>
      <c r="J1815" s="5">
        <f ca="1">VLOOKUP(CONCATENATE($F1815," ",$G1815),AllocFactorMatrix,(J$4+1),FALSE)*$E1819</f>
        <v>25801.183548386682</v>
      </c>
      <c r="K1815" s="5">
        <f ca="1">VLOOKUP(CONCATENATE($F1815," ",$G1815),AllocFactorMatrix,(K$4+1),FALSE)*$E1819</f>
        <v>294.08010637011847</v>
      </c>
      <c r="L1815" s="5">
        <f ca="1">VLOOKUP(CONCATENATE($F1815," ",$G1815),AllocFactorMatrix,(L$4+1),FALSE)*$E1819</f>
        <v>0</v>
      </c>
      <c r="M1815" s="5">
        <f t="shared" ca="1" si="834"/>
        <v>26095.2636547568</v>
      </c>
      <c r="N1815" s="5">
        <f ca="1">VLOOKUP(CONCATENATE($F1815," ",$G1815),AllocFactorMatrix,(N$4+1),FALSE)*$E1819</f>
        <v>14135.256760595028</v>
      </c>
      <c r="O1815" s="5">
        <f ca="1">VLOOKUP(CONCATENATE($F1815," ",$G1815),AllocFactorMatrix,(O$4+1),FALSE)*$E1819</f>
        <v>3503.8843792896109</v>
      </c>
      <c r="P1815" s="5">
        <f ca="1">VLOOKUP(CONCATENATE($F1815," ",$G1815),AllocFactorMatrix,(P$4+1),FALSE)*$E1819</f>
        <v>0</v>
      </c>
      <c r="Q1815" s="5">
        <f ca="1">VLOOKUP(CONCATENATE($F1815," ",$G1815),AllocFactorMatrix,(Q$4+1),FALSE)*$E1819</f>
        <v>0</v>
      </c>
      <c r="R1815" s="5">
        <f t="shared" ca="1" si="836"/>
        <v>17639.141139884639</v>
      </c>
      <c r="S1815" s="5">
        <f ca="1">VLOOKUP(CONCATENATE($F1815," ",$G1815),AllocFactorMatrix,(S$4+1),FALSE)*$E1819</f>
        <v>578.4750945746996</v>
      </c>
      <c r="T1815" s="5">
        <f ca="1">VLOOKUP(CONCATENATE($F1815," ",$G1815),AllocFactorMatrix,(T$4+1),FALSE)*$E1819</f>
        <v>12540.328110726976</v>
      </c>
      <c r="U1815" s="5">
        <f ca="1">VLOOKUP(CONCATENATE($F1815," ",$G1815),AllocFactorMatrix,(U$4+1),FALSE)*$E1819</f>
        <v>0</v>
      </c>
      <c r="V1815" s="5">
        <f ca="1">VLOOKUP(CONCATENATE($F1815," ",$G1815),AllocFactorMatrix,(V$4+1),FALSE)*$E1819</f>
        <v>0</v>
      </c>
      <c r="W1815" s="5">
        <f t="shared" ca="1" si="841"/>
        <v>13118.803205301676</v>
      </c>
      <c r="X1815" s="5">
        <f ca="1">VLOOKUP(CONCATENATE($F1815," ",$G1815),AllocFactorMatrix,(X$4+1),FALSE)*$E1819</f>
        <v>4208.8800802040623</v>
      </c>
      <c r="Y1815" s="5">
        <f ca="1">VLOOKUP(CONCATENATE($F1815," ",$G1815),AllocFactorMatrix,(Y$4+1),FALSE)*$E1819</f>
        <v>72.140729258683479</v>
      </c>
      <c r="Z1815" s="5">
        <f t="shared" ca="1" si="835"/>
        <v>4281.020809462746</v>
      </c>
      <c r="AA1815" s="5">
        <f ca="1">VLOOKUP(CONCATENATE($F1815," ",$G1815),AllocFactorMatrix,(AA$4+1),FALSE)*$E1819</f>
        <v>61.11752607675276</v>
      </c>
      <c r="AB1815" s="5">
        <f ca="1">VLOOKUP(CONCATENATE($F1815," ",$G1815),AllocFactorMatrix,(AB$4+1),FALSE)*$E1819</f>
        <v>0</v>
      </c>
      <c r="AC1815" s="5">
        <f ca="1">VLOOKUP(CONCATENATE($F1815," ",$G1815),AllocFactorMatrix,(AC$4+1),FALSE)*$E1819</f>
        <v>0</v>
      </c>
    </row>
    <row r="1816" spans="4:29" hidden="1" outlineLevel="1">
      <c r="E1816" s="48"/>
      <c r="F1816" s="175" t="str">
        <f>F1819</f>
        <v>RSALE</v>
      </c>
      <c r="G1816" s="52" t="str">
        <f>$G$12</f>
        <v>DISTSEC</v>
      </c>
      <c r="H1816" s="4">
        <f t="shared" ca="1" si="838"/>
        <v>49162.487058871768</v>
      </c>
      <c r="I1816" s="5">
        <f ca="1">VLOOKUP(CONCATENATE($F1816," ",$G1816),AllocFactorMatrix,(I$4+1),FALSE)*$E1819</f>
        <v>30299.825976460528</v>
      </c>
      <c r="J1816" s="5">
        <f ca="1">VLOOKUP(CONCATENATE($F1816," ",$G1816),AllocFactorMatrix,(J$4+1),FALSE)*$E1819</f>
        <v>10931.409135287289</v>
      </c>
      <c r="K1816" s="5">
        <f ca="1">VLOOKUP(CONCATENATE($F1816," ",$G1816),AllocFactorMatrix,(K$4+1),FALSE)*$E1819</f>
        <v>0</v>
      </c>
      <c r="L1816" s="5">
        <f ca="1">VLOOKUP(CONCATENATE($F1816," ",$G1816),AllocFactorMatrix,(L$4+1),FALSE)*$E1819</f>
        <v>0</v>
      </c>
      <c r="M1816" s="5">
        <f t="shared" ca="1" si="834"/>
        <v>10931.409135287289</v>
      </c>
      <c r="N1816" s="5">
        <f ca="1">VLOOKUP(CONCATENATE($F1816," ",$G1816),AllocFactorMatrix,(N$4+1),FALSE)*$E1819</f>
        <v>5137.1518291528891</v>
      </c>
      <c r="O1816" s="5">
        <f ca="1">VLOOKUP(CONCATENATE($F1816," ",$G1816),AllocFactorMatrix,(O$4+1),FALSE)*$E1819</f>
        <v>0</v>
      </c>
      <c r="P1816" s="5">
        <f ca="1">VLOOKUP(CONCATENATE($F1816," ",$G1816),AllocFactorMatrix,(P$4+1),FALSE)*$E1819</f>
        <v>0</v>
      </c>
      <c r="Q1816" s="5">
        <f ca="1">VLOOKUP(CONCATENATE($F1816," ",$G1816),AllocFactorMatrix,(Q$4+1),FALSE)*$E1819</f>
        <v>0</v>
      </c>
      <c r="R1816" s="5">
        <f t="shared" ca="1" si="836"/>
        <v>5137.1518291528891</v>
      </c>
      <c r="S1816" s="5">
        <f ca="1">VLOOKUP(CONCATENATE($F1816," ",$G1816),AllocFactorMatrix,(S$4+1),FALSE)*$E1819</f>
        <v>171.21511743631041</v>
      </c>
      <c r="T1816" s="5">
        <f ca="1">VLOOKUP(CONCATENATE($F1816," ",$G1816),AllocFactorMatrix,(T$4+1),FALSE)*$E1819</f>
        <v>0</v>
      </c>
      <c r="U1816" s="5">
        <f ca="1">VLOOKUP(CONCATENATE($F1816," ",$G1816),AllocFactorMatrix,(U$4+1),FALSE)*$E1819</f>
        <v>0</v>
      </c>
      <c r="V1816" s="5">
        <f ca="1">VLOOKUP(CONCATENATE($F1816," ",$G1816),AllocFactorMatrix,(V$4+1),FALSE)*$E1819</f>
        <v>0</v>
      </c>
      <c r="W1816" s="5">
        <f t="shared" ca="1" si="841"/>
        <v>171.21511743631041</v>
      </c>
      <c r="X1816" s="5">
        <f ca="1">VLOOKUP(CONCATENATE($F1816," ",$G1816),AllocFactorMatrix,(X$4+1),FALSE)*$E1819</f>
        <v>1585.5306156520305</v>
      </c>
      <c r="Y1816" s="5">
        <f ca="1">VLOOKUP(CONCATENATE($F1816," ",$G1816),AllocFactorMatrix,(Y$4+1),FALSE)*$E1819</f>
        <v>0</v>
      </c>
      <c r="Z1816" s="5">
        <f t="shared" ca="1" si="835"/>
        <v>1585.5306156520305</v>
      </c>
      <c r="AA1816" s="5">
        <f ca="1">VLOOKUP(CONCATENATE($F1816," ",$G1816),AllocFactorMatrix,(AA$4+1),FALSE)*$E1819</f>
        <v>20.814334992487847</v>
      </c>
      <c r="AB1816" s="5">
        <f ca="1">VLOOKUP(CONCATENATE($F1816," ",$G1816),AllocFactorMatrix,(AB$4+1),FALSE)*$E1819</f>
        <v>829.7596043277116</v>
      </c>
      <c r="AC1816" s="5">
        <f ca="1">VLOOKUP(CONCATENATE($F1816," ",$G1816),AllocFactorMatrix,(AC$4+1),FALSE)*$E1819</f>
        <v>186.78044556254764</v>
      </c>
    </row>
    <row r="1817" spans="4:29" hidden="1" outlineLevel="1">
      <c r="E1817" s="48"/>
      <c r="F1817" s="175" t="str">
        <f>F1819</f>
        <v>RSALE</v>
      </c>
      <c r="G1817" s="52" t="str">
        <f>$G$13</f>
        <v>ENERGY</v>
      </c>
      <c r="H1817" s="4">
        <f t="shared" ca="1" si="838"/>
        <v>325393.49173746136</v>
      </c>
      <c r="I1817" s="5">
        <f ca="1">VLOOKUP(CONCATENATE($F1817," ",$G1817),AllocFactorMatrix,(I$4+1),FALSE)*$E1819</f>
        <v>136993.42927581066</v>
      </c>
      <c r="J1817" s="5">
        <f ca="1">VLOOKUP(CONCATENATE($F1817," ",$G1817),AllocFactorMatrix,(J$4+1),FALSE)*$E1819</f>
        <v>39486.206248765033</v>
      </c>
      <c r="K1817" s="5">
        <f ca="1">VLOOKUP(CONCATENATE($F1817," ",$G1817),AllocFactorMatrix,(K$4+1),FALSE)*$E1819</f>
        <v>534.300755594154</v>
      </c>
      <c r="L1817" s="5">
        <f ca="1">VLOOKUP(CONCATENATE($F1817," ",$G1817),AllocFactorMatrix,(L$4+1),FALSE)*$E1819</f>
        <v>104.29388702052962</v>
      </c>
      <c r="M1817" s="5">
        <f t="shared" ca="1" si="834"/>
        <v>40124.800891379717</v>
      </c>
      <c r="N1817" s="5">
        <f ca="1">VLOOKUP(CONCATENATE($F1817," ",$G1817),AllocFactorMatrix,(N$4+1),FALSE)*$E1819</f>
        <v>24918.08895101726</v>
      </c>
      <c r="O1817" s="5">
        <f ca="1">VLOOKUP(CONCATENATE($F1817," ",$G1817),AllocFactorMatrix,(O$4+1),FALSE)*$E1819</f>
        <v>3830.5276196624727</v>
      </c>
      <c r="P1817" s="5">
        <f ca="1">VLOOKUP(CONCATENATE($F1817," ",$G1817),AllocFactorMatrix,(P$4+1),FALSE)*$E1819</f>
        <v>812.03264440359442</v>
      </c>
      <c r="Q1817" s="5">
        <f ca="1">VLOOKUP(CONCATENATE($F1817," ",$G1817),AllocFactorMatrix,(Q$4+1),FALSE)*$E1819</f>
        <v>37.17429951130017</v>
      </c>
      <c r="R1817" s="5">
        <f t="shared" ca="1" si="836"/>
        <v>29597.823514594627</v>
      </c>
      <c r="S1817" s="5">
        <f ca="1">VLOOKUP(CONCATENATE($F1817," ",$G1817),AllocFactorMatrix,(S$4+1),FALSE)*$E1819</f>
        <v>1370.5913367917228</v>
      </c>
      <c r="T1817" s="5">
        <f ca="1">VLOOKUP(CONCATENATE($F1817," ",$G1817),AllocFactorMatrix,(T$4+1),FALSE)*$E1819</f>
        <v>17703.407119576204</v>
      </c>
      <c r="U1817" s="5">
        <f ca="1">VLOOKUP(CONCATENATE($F1817," ",$G1817),AllocFactorMatrix,(U$4+1),FALSE)*$E1819</f>
        <v>75110.619608827808</v>
      </c>
      <c r="V1817" s="5">
        <f ca="1">VLOOKUP(CONCATENATE($F1817," ",$G1817),AllocFactorMatrix,(V$4+1),FALSE)*$E1819</f>
        <v>13700.34987830426</v>
      </c>
      <c r="W1817" s="5">
        <f t="shared" ca="1" si="841"/>
        <v>107884.9679435</v>
      </c>
      <c r="X1817" s="5">
        <f ca="1">VLOOKUP(CONCATENATE($F1817," ",$G1817),AllocFactorMatrix,(X$4+1),FALSE)*$E1819</f>
        <v>7025.4321285874348</v>
      </c>
      <c r="Y1817" s="5">
        <f ca="1">VLOOKUP(CONCATENATE($F1817," ",$G1817),AllocFactorMatrix,(Y$4+1),FALSE)*$E1819</f>
        <v>142.50273428076059</v>
      </c>
      <c r="Z1817" s="5">
        <f t="shared" ca="1" si="835"/>
        <v>7167.9348628681955</v>
      </c>
      <c r="AA1817" s="5">
        <f ca="1">VLOOKUP(CONCATENATE($F1817," ",$G1817),AllocFactorMatrix,(AA$4+1),FALSE)*$E1819</f>
        <v>128.05924675338954</v>
      </c>
      <c r="AB1817" s="5">
        <f ca="1">VLOOKUP(CONCATENATE($F1817," ",$G1817),AllocFactorMatrix,(AB$4+1),FALSE)*$E1819</f>
        <v>2890.2555399584521</v>
      </c>
      <c r="AC1817" s="5">
        <f ca="1">VLOOKUP(CONCATENATE($F1817," ",$G1817),AllocFactorMatrix,(AC$4+1),FALSE)*$E1819</f>
        <v>606.22046259634124</v>
      </c>
    </row>
    <row r="1818" spans="4:29" hidden="1" outlineLevel="1">
      <c r="E1818" s="48"/>
      <c r="F1818" s="175" t="str">
        <f>F1819</f>
        <v>RSALE</v>
      </c>
      <c r="G1818" s="52" t="str">
        <f>$G$14</f>
        <v>CUSTOMER</v>
      </c>
      <c r="H1818" s="4">
        <f t="shared" ca="1" si="838"/>
        <v>48922.802844121929</v>
      </c>
      <c r="I1818" s="5">
        <f ca="1">VLOOKUP(CONCATENATE($F1818," ",$G1818),AllocFactorMatrix,(I$4+1),FALSE)*$E1819</f>
        <v>24445.75821465363</v>
      </c>
      <c r="J1818" s="5">
        <f ca="1">VLOOKUP(CONCATENATE($F1818," ",$G1818),AllocFactorMatrix,(J$4+1),FALSE)*$E1819</f>
        <v>8383.0032231023451</v>
      </c>
      <c r="K1818" s="5">
        <f ca="1">VLOOKUP(CONCATENATE($F1818," ",$G1818),AllocFactorMatrix,(K$4+1),FALSE)*$E1819</f>
        <v>371.77261965312721</v>
      </c>
      <c r="L1818" s="5">
        <f ca="1">VLOOKUP(CONCATENATE($F1818," ",$G1818),AllocFactorMatrix,(L$4+1),FALSE)*$E1819</f>
        <v>42.120759807310883</v>
      </c>
      <c r="M1818" s="5">
        <f t="shared" ca="1" si="834"/>
        <v>8796.8966025627833</v>
      </c>
      <c r="N1818" s="5">
        <f ca="1">VLOOKUP(CONCATENATE($F1818," ",$G1818),AllocFactorMatrix,(N$4+1),FALSE)*$E1819</f>
        <v>535.64145710506477</v>
      </c>
      <c r="O1818" s="5">
        <f ca="1">VLOOKUP(CONCATENATE($F1818," ",$G1818),AllocFactorMatrix,(O$4+1),FALSE)*$E1819</f>
        <v>197.19896941306644</v>
      </c>
      <c r="P1818" s="5">
        <f ca="1">VLOOKUP(CONCATENATE($F1818," ",$G1818),AllocFactorMatrix,(P$4+1),FALSE)*$E1819</f>
        <v>187.18942235388573</v>
      </c>
      <c r="Q1818" s="5">
        <f ca="1">VLOOKUP(CONCATENATE($F1818," ",$G1818),AllocFactorMatrix,(Q$4+1),FALSE)*$E1819</f>
        <v>9.5961033160467579</v>
      </c>
      <c r="R1818" s="5">
        <f t="shared" ca="1" si="836"/>
        <v>929.62595218806359</v>
      </c>
      <c r="S1818" s="5">
        <f ca="1">VLOOKUP(CONCATENATE($F1818," ",$G1818),AllocFactorMatrix,(S$4+1),FALSE)*$E1819</f>
        <v>3.4079580638974094</v>
      </c>
      <c r="T1818" s="5">
        <f ca="1">VLOOKUP(CONCATENATE($F1818," ",$G1818),AllocFactorMatrix,(T$4+1),FALSE)*$E1819</f>
        <v>143.98923187956035</v>
      </c>
      <c r="U1818" s="5">
        <f ca="1">VLOOKUP(CONCATENATE($F1818," ",$G1818),AllocFactorMatrix,(U$4+1),FALSE)*$E1819</f>
        <v>341.77026062303452</v>
      </c>
      <c r="V1818" s="5">
        <f ca="1">VLOOKUP(CONCATENATE($F1818," ",$G1818),AllocFactorMatrix,(V$4+1),FALSE)*$E1819</f>
        <v>128.93918560204983</v>
      </c>
      <c r="W1818" s="5">
        <f t="shared" ca="1" si="841"/>
        <v>618.10663616854208</v>
      </c>
      <c r="X1818" s="5">
        <f ca="1">VLOOKUP(CONCATENATE($F1818," ",$G1818),AllocFactorMatrix,(X$4+1),FALSE)*$E1819</f>
        <v>118.09103011825407</v>
      </c>
      <c r="Y1818" s="5">
        <f ca="1">VLOOKUP(CONCATENATE($F1818," ",$G1818),AllocFactorMatrix,(Y$4+1),FALSE)*$E1819</f>
        <v>1.8969912589957607</v>
      </c>
      <c r="Z1818" s="5">
        <f t="shared" ca="1" si="835"/>
        <v>119.98802137724982</v>
      </c>
      <c r="AA1818" s="5">
        <f ca="1">VLOOKUP(CONCATENATE($F1818," ",$G1818),AllocFactorMatrix,(AA$4+1),FALSE)*$E1819</f>
        <v>12.028458697647245</v>
      </c>
      <c r="AB1818" s="5">
        <f ca="1">VLOOKUP(CONCATENATE($F1818," ",$G1818),AllocFactorMatrix,(AB$4+1),FALSE)*$E1819</f>
        <v>11944.521647308076</v>
      </c>
      <c r="AC1818" s="5">
        <f ca="1">VLOOKUP(CONCATENATE($F1818," ",$G1818),AllocFactorMatrix,(AC$4+1),FALSE)*$E1819</f>
        <v>2055.877311165932</v>
      </c>
    </row>
    <row r="1819" spans="4:29" collapsed="1">
      <c r="D1819" s="52" t="s">
        <v>507</v>
      </c>
      <c r="E1819" s="58">
        <v>1048833.8888499998</v>
      </c>
      <c r="F1819" s="92" t="s">
        <v>72</v>
      </c>
      <c r="G1819" s="52" t="str">
        <f>$G$15</f>
        <v>TOTAL</v>
      </c>
      <c r="H1819" s="4">
        <f t="shared" ca="1" si="838"/>
        <v>1048833.8888499995</v>
      </c>
      <c r="I1819" s="5">
        <f ca="1">VLOOKUP(CONCATENATE($F1819," ",$G1819),AllocFactorMatrix,(I$4+1),FALSE)*$E1819</f>
        <v>455395.04875830177</v>
      </c>
      <c r="J1819" s="5">
        <f ca="1">VLOOKUP(CONCATENATE($F1819," ",$G1819),AllocFactorMatrix,(J$4+1),FALSE)*$E1819</f>
        <v>153355.49536585432</v>
      </c>
      <c r="K1819" s="5">
        <f ca="1">VLOOKUP(CONCATENATE($F1819," ",$G1819),AllocFactorMatrix,(K$4+1),FALSE)*$E1819</f>
        <v>2004.2688786663136</v>
      </c>
      <c r="L1819" s="5">
        <f ca="1">VLOOKUP(CONCATENATE($F1819," ",$G1819),AllocFactorMatrix,(L$4+1),FALSE)*$E1819</f>
        <v>225.26661849211376</v>
      </c>
      <c r="M1819" s="5">
        <f t="shared" ca="1" si="834"/>
        <v>155585.03086301274</v>
      </c>
      <c r="N1819" s="5">
        <f ca="1">VLOOKUP(CONCATENATE($F1819," ",$G1819),AllocFactorMatrix,(N$4+1),FALSE)*$E1819</f>
        <v>83458.154340069086</v>
      </c>
      <c r="O1819" s="5">
        <f ca="1">VLOOKUP(CONCATENATE($F1819," ",$G1819),AllocFactorMatrix,(O$4+1),FALSE)*$E1819</f>
        <v>16461.678077903489</v>
      </c>
      <c r="P1819" s="5">
        <f ca="1">VLOOKUP(CONCATENATE($F1819," ",$G1819),AllocFactorMatrix,(P$4+1),FALSE)*$E1819</f>
        <v>2515.7741832066831</v>
      </c>
      <c r="Q1819" s="5">
        <f ca="1">VLOOKUP(CONCATENATE($F1819," ",$G1819),AllocFactorMatrix,(Q$4+1),FALSE)*$E1819</f>
        <v>75.360890956521033</v>
      </c>
      <c r="R1819" s="5">
        <f t="shared" ca="1" si="836"/>
        <v>102510.96749213578</v>
      </c>
      <c r="S1819" s="5">
        <f ca="1">VLOOKUP(CONCATENATE($F1819," ",$G1819),AllocFactorMatrix,(S$4+1),FALSE)*$E1819</f>
        <v>3833.1649376821106</v>
      </c>
      <c r="T1819" s="5">
        <f ca="1">VLOOKUP(CONCATENATE($F1819," ",$G1819),AllocFactorMatrix,(T$4+1),FALSE)*$E1819</f>
        <v>63021.65833724563</v>
      </c>
      <c r="U1819" s="5">
        <f ca="1">VLOOKUP(CONCATENATE($F1819," ",$G1819),AllocFactorMatrix,(U$4+1),FALSE)*$E1819</f>
        <v>185567.82181625869</v>
      </c>
      <c r="V1819" s="5">
        <f ca="1">VLOOKUP(CONCATENATE($F1819," ",$G1819),AllocFactorMatrix,(V$4+1),FALSE)*$E1819</f>
        <v>38156.708904896761</v>
      </c>
      <c r="W1819" s="5">
        <f t="shared" ca="1" si="841"/>
        <v>290579.3539960832</v>
      </c>
      <c r="X1819" s="5">
        <f ca="1">VLOOKUP(CONCATENATE($F1819," ",$G1819),AllocFactorMatrix,(X$4+1),FALSE)*$E1819</f>
        <v>24373.649398988982</v>
      </c>
      <c r="Y1819" s="5">
        <f ca="1">VLOOKUP(CONCATENATE($F1819," ",$G1819),AllocFactorMatrix,(Y$4+1),FALSE)*$E1819</f>
        <v>417.63312693202028</v>
      </c>
      <c r="Z1819" s="5">
        <f t="shared" ca="1" si="835"/>
        <v>24791.282525921004</v>
      </c>
      <c r="AA1819" s="5">
        <f ca="1">VLOOKUP(CONCATENATE($F1819," ",$G1819),AllocFactorMatrix,(AA$4+1),FALSE)*$E1819</f>
        <v>386.18416932132311</v>
      </c>
      <c r="AB1819" s="5">
        <f ca="1">VLOOKUP(CONCATENATE($F1819," ",$G1819),AllocFactorMatrix,(AB$4+1),FALSE)*$E1819</f>
        <v>16544.314512618541</v>
      </c>
      <c r="AC1819" s="5">
        <f ca="1">VLOOKUP(CONCATENATE($F1819," ",$G1819),AllocFactorMatrix,(AC$4+1),FALSE)*$E1819</f>
        <v>3041.7065326056236</v>
      </c>
    </row>
    <row r="1820" spans="4:29" hidden="1" outlineLevel="1">
      <c r="E1820" s="48"/>
      <c r="F1820" s="175" t="str">
        <f>F1827</f>
        <v>LABOR_M</v>
      </c>
      <c r="G1820" s="52" t="str">
        <f>$G$8</f>
        <v>PRODUCTION</v>
      </c>
      <c r="H1820" s="4">
        <f t="shared" ca="1" si="838"/>
        <v>263804.91108131985</v>
      </c>
      <c r="I1820" s="5">
        <f ca="1">VLOOKUP(CONCATENATE($F1820," ",$G1820),AllocFactorMatrix,(I$4+1),FALSE)*$E1827</f>
        <v>135697.54770544838</v>
      </c>
      <c r="J1820" s="5">
        <f ca="1">VLOOKUP(CONCATENATE($F1820," ",$G1820),AllocFactorMatrix,(J$4+1),FALSE)*$E1827</f>
        <v>31644.6889875419</v>
      </c>
      <c r="K1820" s="5">
        <f ca="1">VLOOKUP(CONCATENATE($F1820," ",$G1820),AllocFactorMatrix,(K$4+1),FALSE)*$E1827</f>
        <v>439.98648136794736</v>
      </c>
      <c r="L1820" s="5">
        <f ca="1">VLOOKUP(CONCATENATE($F1820," ",$G1820),AllocFactorMatrix,(L$4+1),FALSE)*$E1827</f>
        <v>61.278548417547277</v>
      </c>
      <c r="M1820" s="5">
        <f t="shared" ca="1" si="834"/>
        <v>32145.954017327396</v>
      </c>
      <c r="N1820" s="5">
        <f ca="1">VLOOKUP(CONCATENATE($F1820," ",$G1820),AllocFactorMatrix,(N$4+1),FALSE)*$E1827</f>
        <v>18835.178281722347</v>
      </c>
      <c r="O1820" s="5">
        <f ca="1">VLOOKUP(CONCATENATE($F1820," ",$G1820),AllocFactorMatrix,(O$4+1),FALSE)*$E1827</f>
        <v>3375.1054576457145</v>
      </c>
      <c r="P1820" s="5">
        <f ca="1">VLOOKUP(CONCATENATE($F1820," ",$G1820),AllocFactorMatrix,(P$4+1),FALSE)*$E1827</f>
        <v>684.43694448357246</v>
      </c>
      <c r="Q1820" s="5">
        <f ca="1">VLOOKUP(CONCATENATE($F1820," ",$G1820),AllocFactorMatrix,(Q$4+1),FALSE)*$E1827</f>
        <v>25.99118344934034</v>
      </c>
      <c r="R1820" s="5">
        <f t="shared" ca="1" si="836"/>
        <v>22920.711867300972</v>
      </c>
      <c r="S1820" s="5">
        <f ca="1">VLOOKUP(CONCATENATE($F1820," ",$G1820),AllocFactorMatrix,(S$4+1),FALSE)*$E1827</f>
        <v>891.98079255887387</v>
      </c>
      <c r="T1820" s="5">
        <f ca="1">VLOOKUP(CONCATENATE($F1820," ",$G1820),AllocFactorMatrix,(T$4+1),FALSE)*$E1827</f>
        <v>12042.255773505258</v>
      </c>
      <c r="U1820" s="5">
        <f ca="1">VLOOKUP(CONCATENATE($F1820," ",$G1820),AllocFactorMatrix,(U$4+1),FALSE)*$E1827</f>
        <v>46056.794212900975</v>
      </c>
      <c r="V1820" s="5">
        <f ca="1">VLOOKUP(CONCATENATE($F1820," ",$G1820),AllocFactorMatrix,(V$4+1),FALSE)*$E1827</f>
        <v>8343.6154341641322</v>
      </c>
      <c r="W1820" s="5">
        <f ca="1">SUBTOTAL(9,S1820:V1820)</f>
        <v>67334.646213129236</v>
      </c>
      <c r="X1820" s="5">
        <f ca="1">VLOOKUP(CONCATENATE($F1820," ",$G1820),AllocFactorMatrix,(X$4+1),FALSE)*$E1827</f>
        <v>5169.4957649729313</v>
      </c>
      <c r="Y1820" s="5">
        <f ca="1">VLOOKUP(CONCATENATE($F1820," ",$G1820),AllocFactorMatrix,(Y$4+1),FALSE)*$E1827</f>
        <v>103.2480896313149</v>
      </c>
      <c r="Z1820" s="5">
        <f t="shared" ca="1" si="835"/>
        <v>5272.7438546042458</v>
      </c>
      <c r="AA1820" s="5">
        <f ca="1">VLOOKUP(CONCATENATE($F1820," ",$G1820),AllocFactorMatrix,(AA$4+1),FALSE)*$E1827</f>
        <v>68.194012368551924</v>
      </c>
      <c r="AB1820" s="5">
        <f ca="1">VLOOKUP(CONCATENATE($F1820," ",$G1820),AllocFactorMatrix,(AB$4+1),FALSE)*$E1827</f>
        <v>302.95663006779677</v>
      </c>
      <c r="AC1820" s="5">
        <f ca="1">VLOOKUP(CONCATENATE($F1820," ",$G1820),AllocFactorMatrix,(AC$4+1),FALSE)*$E1827</f>
        <v>62.156781073125366</v>
      </c>
    </row>
    <row r="1821" spans="4:29" hidden="1" outlineLevel="1">
      <c r="E1821" s="48"/>
      <c r="F1821" s="175" t="str">
        <f>F1827</f>
        <v>LABOR_M</v>
      </c>
      <c r="G1821" s="52" t="str">
        <f>$G$9</f>
        <v>BULKTRAN</v>
      </c>
      <c r="H1821" s="4">
        <f t="shared" ca="1" si="838"/>
        <v>40891.847901590678</v>
      </c>
      <c r="I1821" s="5">
        <f ca="1">VLOOKUP(CONCATENATE($F1821," ",$G1821),AllocFactorMatrix,(I$4+1),FALSE)*$E1827</f>
        <v>21034.193255331527</v>
      </c>
      <c r="J1821" s="5">
        <f ca="1">VLOOKUP(CONCATENATE($F1821," ",$G1821),AllocFactorMatrix,(J$4+1),FALSE)*$E1827</f>
        <v>4905.1771010162047</v>
      </c>
      <c r="K1821" s="5">
        <f ca="1">VLOOKUP(CONCATENATE($F1821," ",$G1821),AllocFactorMatrix,(K$4+1),FALSE)*$E1827</f>
        <v>68.201384883649951</v>
      </c>
      <c r="L1821" s="5">
        <f ca="1">VLOOKUP(CONCATENATE($F1821," ",$G1821),AllocFactorMatrix,(L$4+1),FALSE)*$E1827</f>
        <v>9.4986597150504668</v>
      </c>
      <c r="M1821" s="5">
        <f t="shared" ca="1" si="834"/>
        <v>4982.8771456149043</v>
      </c>
      <c r="N1821" s="5">
        <f ca="1">VLOOKUP(CONCATENATE($F1821," ",$G1821),AllocFactorMatrix,(N$4+1),FALSE)*$E1827</f>
        <v>2919.6016190089395</v>
      </c>
      <c r="O1821" s="5">
        <f ca="1">VLOOKUP(CONCATENATE($F1821," ",$G1821),AllocFactorMatrix,(O$4+1),FALSE)*$E1827</f>
        <v>523.16804285471915</v>
      </c>
      <c r="P1821" s="5">
        <f ca="1">VLOOKUP(CONCATENATE($F1821," ",$G1821),AllocFactorMatrix,(P$4+1),FALSE)*$E1827</f>
        <v>106.09314025781835</v>
      </c>
      <c r="Q1821" s="5">
        <f ca="1">VLOOKUP(CONCATENATE($F1821," ",$G1821),AllocFactorMatrix,(Q$4+1),FALSE)*$E1827</f>
        <v>4.0288390236417548</v>
      </c>
      <c r="R1821" s="5">
        <f t="shared" ca="1" si="836"/>
        <v>3552.8916411451191</v>
      </c>
      <c r="S1821" s="5">
        <f ca="1">VLOOKUP(CONCATENATE($F1821," ",$G1821),AllocFactorMatrix,(S$4+1),FALSE)*$E1827</f>
        <v>138.26407837120991</v>
      </c>
      <c r="T1821" s="5">
        <f ca="1">VLOOKUP(CONCATENATE($F1821," ",$G1821),AllocFactorMatrix,(T$4+1),FALSE)*$E1827</f>
        <v>1866.6448985494173</v>
      </c>
      <c r="U1821" s="5">
        <f ca="1">VLOOKUP(CONCATENATE($F1821," ",$G1821),AllocFactorMatrix,(U$4+1),FALSE)*$E1827</f>
        <v>7139.1674099966058</v>
      </c>
      <c r="V1821" s="5">
        <f ca="1">VLOOKUP(CONCATENATE($F1821," ",$G1821),AllocFactorMatrix,(V$4+1),FALSE)*$E1827</f>
        <v>1293.3263898867713</v>
      </c>
      <c r="W1821" s="5">
        <f t="shared" ref="W1821:W1827" ca="1" si="842">SUBTOTAL(9,S1821:V1821)</f>
        <v>10437.402776804005</v>
      </c>
      <c r="X1821" s="5">
        <f ca="1">VLOOKUP(CONCATENATE($F1821," ",$G1821),AllocFactorMatrix,(X$4+1),FALSE)*$E1827</f>
        <v>801.31273403029024</v>
      </c>
      <c r="Y1821" s="5">
        <f ca="1">VLOOKUP(CONCATENATE($F1821," ",$G1821),AllocFactorMatrix,(Y$4+1),FALSE)*$E1827</f>
        <v>16.004270580209411</v>
      </c>
      <c r="Z1821" s="5">
        <f t="shared" ca="1" si="835"/>
        <v>817.31700461049968</v>
      </c>
      <c r="AA1821" s="5">
        <f ca="1">VLOOKUP(CONCATENATE($F1821," ",$G1821),AllocFactorMatrix,(AA$4+1),FALSE)*$E1827</f>
        <v>10.570611328438899</v>
      </c>
      <c r="AB1821" s="5">
        <f ca="1">VLOOKUP(CONCATENATE($F1821," ",$G1821),AllocFactorMatrix,(AB$4+1),FALSE)*$E1827</f>
        <v>46.960674032683059</v>
      </c>
      <c r="AC1821" s="5">
        <f ca="1">VLOOKUP(CONCATENATE($F1821," ",$G1821),AllocFactorMatrix,(AC$4+1),FALSE)*$E1827</f>
        <v>9.6347927234425512</v>
      </c>
    </row>
    <row r="1822" spans="4:29" hidden="1" outlineLevel="1">
      <c r="E1822" s="48"/>
      <c r="F1822" s="175" t="str">
        <f>F1827</f>
        <v>LABOR_M</v>
      </c>
      <c r="G1822" s="52" t="str">
        <f>$G$10</f>
        <v>SUBTRAN</v>
      </c>
      <c r="H1822" s="4">
        <f t="shared" ca="1" si="838"/>
        <v>11332.734348205839</v>
      </c>
      <c r="I1822" s="5">
        <f ca="1">VLOOKUP(CONCATENATE($F1822," ",$G1822),AllocFactorMatrix,(I$4+1),FALSE)*$E1827</f>
        <v>5790.4987076669795</v>
      </c>
      <c r="J1822" s="5">
        <f ca="1">VLOOKUP(CONCATENATE($F1822," ",$G1822),AllocFactorMatrix,(J$4+1),FALSE)*$E1827</f>
        <v>1357.3907168002236</v>
      </c>
      <c r="K1822" s="5">
        <f ca="1">VLOOKUP(CONCATENATE($F1822," ",$G1822),AllocFactorMatrix,(K$4+1),FALSE)*$E1827</f>
        <v>18.962221962452677</v>
      </c>
      <c r="L1822" s="5">
        <f ca="1">VLOOKUP(CONCATENATE($F1822," ",$G1822),AllocFactorMatrix,(L$4+1),FALSE)*$E1827</f>
        <v>3.4320740719494691</v>
      </c>
      <c r="M1822" s="5">
        <f t="shared" ca="1" si="834"/>
        <v>1379.7850128346258</v>
      </c>
      <c r="N1822" s="5">
        <f ca="1">VLOOKUP(CONCATENATE($F1822," ",$G1822),AllocFactorMatrix,(N$4+1),FALSE)*$E1827</f>
        <v>784.47471581311424</v>
      </c>
      <c r="O1822" s="5">
        <f ca="1">VLOOKUP(CONCATENATE($F1822," ",$G1822),AllocFactorMatrix,(O$4+1),FALSE)*$E1827</f>
        <v>140.96616521259892</v>
      </c>
      <c r="P1822" s="5">
        <f ca="1">VLOOKUP(CONCATENATE($F1822," ",$G1822),AllocFactorMatrix,(P$4+1),FALSE)*$E1827</f>
        <v>37.002531519035166</v>
      </c>
      <c r="Q1822" s="5">
        <f ca="1">VLOOKUP(CONCATENATE($F1822," ",$G1822),AllocFactorMatrix,(Q$4+1),FALSE)*$E1827</f>
        <v>0</v>
      </c>
      <c r="R1822" s="5">
        <f t="shared" ca="1" si="836"/>
        <v>962.44341254474841</v>
      </c>
      <c r="S1822" s="5">
        <f ca="1">VLOOKUP(CONCATENATE($F1822," ",$G1822),AllocFactorMatrix,(S$4+1),FALSE)*$E1827</f>
        <v>35.359596947843109</v>
      </c>
      <c r="T1822" s="5">
        <f ca="1">VLOOKUP(CONCATENATE($F1822," ",$G1822),AllocFactorMatrix,(T$4+1),FALSE)*$E1827</f>
        <v>496.12943265739614</v>
      </c>
      <c r="U1822" s="5">
        <f ca="1">VLOOKUP(CONCATENATE($F1822," ",$G1822),AllocFactorMatrix,(U$4+1),FALSE)*$E1827</f>
        <v>2446.3008108430581</v>
      </c>
      <c r="V1822" s="5">
        <f ca="1">VLOOKUP(CONCATENATE($F1822," ",$G1822),AllocFactorMatrix,(V$4+1),FALSE)*$E1827</f>
        <v>0</v>
      </c>
      <c r="W1822" s="5">
        <f t="shared" ca="1" si="842"/>
        <v>2977.7898404482976</v>
      </c>
      <c r="X1822" s="5">
        <f ca="1">VLOOKUP(CONCATENATE($F1822," ",$G1822),AllocFactorMatrix,(X$4+1),FALSE)*$E1827</f>
        <v>215.04034588440311</v>
      </c>
      <c r="Y1822" s="5">
        <f ca="1">VLOOKUP(CONCATENATE($F1822," ",$G1822),AllocFactorMatrix,(Y$4+1),FALSE)*$E1827</f>
        <v>4.3176912526191682</v>
      </c>
      <c r="Z1822" s="5">
        <f t="shared" ca="1" si="835"/>
        <v>219.35803713702228</v>
      </c>
      <c r="AA1822" s="5">
        <f ca="1">VLOOKUP(CONCATENATE($F1822," ",$G1822),AllocFactorMatrix,(AA$4+1),FALSE)*$E1827</f>
        <v>2.8593375741580327</v>
      </c>
      <c r="AB1822" s="5">
        <f ca="1">VLOOKUP(CONCATENATE($F1822," ",$G1822),AllocFactorMatrix,(AB$4+1),FALSE)*$E1827</f>
        <v>0</v>
      </c>
      <c r="AC1822" s="5">
        <f ca="1">VLOOKUP(CONCATENATE($F1822," ",$G1822),AllocFactorMatrix,(AC$4+1),FALSE)*$E1827</f>
        <v>0</v>
      </c>
    </row>
    <row r="1823" spans="4:29" hidden="1" outlineLevel="1">
      <c r="E1823" s="48"/>
      <c r="F1823" s="175" t="str">
        <f>F1827</f>
        <v>LABOR_M</v>
      </c>
      <c r="G1823" s="52" t="str">
        <f>$G$11</f>
        <v>DISTPRI</v>
      </c>
      <c r="H1823" s="4">
        <f t="shared" ca="1" si="838"/>
        <v>92572.338202168175</v>
      </c>
      <c r="I1823" s="5">
        <f ca="1">VLOOKUP(CONCATENATE($F1823," ",$G1823),AllocFactorMatrix,(I$4+1),FALSE)*$E1827</f>
        <v>60617.021356779202</v>
      </c>
      <c r="J1823" s="5">
        <f ca="1">VLOOKUP(CONCATENATE($F1823," ",$G1823),AllocFactorMatrix,(J$4+1),FALSE)*$E1827</f>
        <v>14186.722604846784</v>
      </c>
      <c r="K1823" s="5">
        <f ca="1">VLOOKUP(CONCATENATE($F1823," ",$G1823),AllocFactorMatrix,(K$4+1),FALSE)*$E1827</f>
        <v>198.15660704185166</v>
      </c>
      <c r="L1823" s="5">
        <f ca="1">VLOOKUP(CONCATENATE($F1823," ",$G1823),AllocFactorMatrix,(L$4+1),FALSE)*$E1827</f>
        <v>0</v>
      </c>
      <c r="M1823" s="5">
        <f t="shared" ca="1" si="834"/>
        <v>14384.879211888636</v>
      </c>
      <c r="N1823" s="5">
        <f ca="1">VLOOKUP(CONCATENATE($F1823," ",$G1823),AllocFactorMatrix,(N$4+1),FALSE)*$E1827</f>
        <v>8235.6707712465904</v>
      </c>
      <c r="O1823" s="5">
        <f ca="1">VLOOKUP(CONCATENATE($F1823," ",$G1823),AllocFactorMatrix,(O$4+1),FALSE)*$E1827</f>
        <v>1479.7786629153945</v>
      </c>
      <c r="P1823" s="5">
        <f ca="1">VLOOKUP(CONCATENATE($F1823," ",$G1823),AllocFactorMatrix,(P$4+1),FALSE)*$E1827</f>
        <v>0</v>
      </c>
      <c r="Q1823" s="5">
        <f ca="1">VLOOKUP(CONCATENATE($F1823," ",$G1823),AllocFactorMatrix,(Q$4+1),FALSE)*$E1827</f>
        <v>0</v>
      </c>
      <c r="R1823" s="5">
        <f t="shared" ca="1" si="836"/>
        <v>9715.4494341619848</v>
      </c>
      <c r="S1823" s="5">
        <f ca="1">VLOOKUP(CONCATENATE($F1823," ",$G1823),AllocFactorMatrix,(S$4+1),FALSE)*$E1827</f>
        <v>372.39032491657076</v>
      </c>
      <c r="T1823" s="5">
        <f ca="1">VLOOKUP(CONCATENATE($F1823," ",$G1823),AllocFactorMatrix,(T$4+1),FALSE)*$E1827</f>
        <v>5149.3623260610693</v>
      </c>
      <c r="U1823" s="5">
        <f ca="1">VLOOKUP(CONCATENATE($F1823," ",$G1823),AllocFactorMatrix,(U$4+1),FALSE)*$E1827</f>
        <v>0</v>
      </c>
      <c r="V1823" s="5">
        <f ca="1">VLOOKUP(CONCATENATE($F1823," ",$G1823),AllocFactorMatrix,(V$4+1),FALSE)*$E1827</f>
        <v>0</v>
      </c>
      <c r="W1823" s="5">
        <f t="shared" ca="1" si="842"/>
        <v>5521.7526509776399</v>
      </c>
      <c r="X1823" s="5">
        <f ca="1">VLOOKUP(CONCATENATE($F1823," ",$G1823),AllocFactorMatrix,(X$4+1),FALSE)*$E1827</f>
        <v>2258.1528740622493</v>
      </c>
      <c r="Y1823" s="5">
        <f ca="1">VLOOKUP(CONCATENATE($F1823," ",$G1823),AllocFactorMatrix,(Y$4+1),FALSE)*$E1827</f>
        <v>45.324689311301803</v>
      </c>
      <c r="Z1823" s="5">
        <f t="shared" ca="1" si="835"/>
        <v>2303.4775633735512</v>
      </c>
      <c r="AA1823" s="5">
        <f ca="1">VLOOKUP(CONCATENATE($F1823," ",$G1823),AllocFactorMatrix,(AA$4+1),FALSE)*$E1827</f>
        <v>29.757984987152515</v>
      </c>
      <c r="AB1823" s="5">
        <f ca="1">VLOOKUP(CONCATENATE($F1823," ",$G1823),AllocFactorMatrix,(AB$4+1),FALSE)*$E1827</f>
        <v>0</v>
      </c>
      <c r="AC1823" s="5">
        <f ca="1">VLOOKUP(CONCATENATE($F1823," ",$G1823),AllocFactorMatrix,(AC$4+1),FALSE)*$E1827</f>
        <v>0</v>
      </c>
    </row>
    <row r="1824" spans="4:29" hidden="1" outlineLevel="1">
      <c r="E1824" s="48"/>
      <c r="F1824" s="175" t="str">
        <f>F1827</f>
        <v>LABOR_M</v>
      </c>
      <c r="G1824" s="52" t="str">
        <f>$G$12</f>
        <v>DISTSEC</v>
      </c>
      <c r="H1824" s="4">
        <f t="shared" ca="1" si="838"/>
        <v>36674.665508797072</v>
      </c>
      <c r="I1824" s="5">
        <f ca="1">VLOOKUP(CONCATENATE($F1824," ",$G1824),AllocFactorMatrix,(I$4+1),FALSE)*$E1827</f>
        <v>27216.455729592792</v>
      </c>
      <c r="J1824" s="5">
        <f ca="1">VLOOKUP(CONCATENATE($F1824," ",$G1824),AllocFactorMatrix,(J$4+1),FALSE)*$E1827</f>
        <v>5488.0534285791982</v>
      </c>
      <c r="K1824" s="5">
        <f ca="1">VLOOKUP(CONCATENATE($F1824," ",$G1824),AllocFactorMatrix,(K$4+1),FALSE)*$E1827</f>
        <v>0</v>
      </c>
      <c r="L1824" s="5">
        <f ca="1">VLOOKUP(CONCATENATE($F1824," ",$G1824),AllocFactorMatrix,(L$4+1),FALSE)*$E1827</f>
        <v>0</v>
      </c>
      <c r="M1824" s="5">
        <f t="shared" ca="1" si="834"/>
        <v>5488.0534285791982</v>
      </c>
      <c r="N1824" s="5">
        <f ca="1">VLOOKUP(CONCATENATE($F1824," ",$G1824),AllocFactorMatrix,(N$4+1),FALSE)*$E1827</f>
        <v>2743.1238205956865</v>
      </c>
      <c r="O1824" s="5">
        <f ca="1">VLOOKUP(CONCATENATE($F1824," ",$G1824),AllocFactorMatrix,(O$4+1),FALSE)*$E1827</f>
        <v>0</v>
      </c>
      <c r="P1824" s="5">
        <f ca="1">VLOOKUP(CONCATENATE($F1824," ",$G1824),AllocFactorMatrix,(P$4+1),FALSE)*$E1827</f>
        <v>0</v>
      </c>
      <c r="Q1824" s="5">
        <f ca="1">VLOOKUP(CONCATENATE($F1824," ",$G1824),AllocFactorMatrix,(Q$4+1),FALSE)*$E1827</f>
        <v>0</v>
      </c>
      <c r="R1824" s="5">
        <f t="shared" ca="1" si="836"/>
        <v>2743.1238205956865</v>
      </c>
      <c r="S1824" s="5">
        <f ca="1">VLOOKUP(CONCATENATE($F1824," ",$G1824),AllocFactorMatrix,(S$4+1),FALSE)*$E1827</f>
        <v>102.53154565301938</v>
      </c>
      <c r="T1824" s="5">
        <f ca="1">VLOOKUP(CONCATENATE($F1824," ",$G1824),AllocFactorMatrix,(T$4+1),FALSE)*$E1827</f>
        <v>0</v>
      </c>
      <c r="U1824" s="5">
        <f ca="1">VLOOKUP(CONCATENATE($F1824," ",$G1824),AllocFactorMatrix,(U$4+1),FALSE)*$E1827</f>
        <v>0</v>
      </c>
      <c r="V1824" s="5">
        <f ca="1">VLOOKUP(CONCATENATE($F1824," ",$G1824),AllocFactorMatrix,(V$4+1),FALSE)*$E1827</f>
        <v>0</v>
      </c>
      <c r="W1824" s="5">
        <f t="shared" ca="1" si="842"/>
        <v>102.53154565301938</v>
      </c>
      <c r="X1824" s="5">
        <f ca="1">VLOOKUP(CONCATENATE($F1824," ",$G1824),AllocFactorMatrix,(X$4+1),FALSE)*$E1827</f>
        <v>774.868679256527</v>
      </c>
      <c r="Y1824" s="5">
        <f ca="1">VLOOKUP(CONCATENATE($F1824," ",$G1824),AllocFactorMatrix,(Y$4+1),FALSE)*$E1827</f>
        <v>0</v>
      </c>
      <c r="Z1824" s="5">
        <f t="shared" ca="1" si="835"/>
        <v>774.868679256527</v>
      </c>
      <c r="AA1824" s="5">
        <f ca="1">VLOOKUP(CONCATENATE($F1824," ",$G1824),AllocFactorMatrix,(AA$4+1),FALSE)*$E1827</f>
        <v>9.1617154235409686</v>
      </c>
      <c r="AB1824" s="5">
        <f ca="1">VLOOKUP(CONCATENATE($F1824," ",$G1824),AllocFactorMatrix,(AB$4+1),FALSE)*$E1827</f>
        <v>281.99494516690299</v>
      </c>
      <c r="AC1824" s="5">
        <f ca="1">VLOOKUP(CONCATENATE($F1824," ",$G1824),AllocFactorMatrix,(AC$4+1),FALSE)*$E1827</f>
        <v>58.475644529383217</v>
      </c>
    </row>
    <row r="1825" spans="4:29" hidden="1" outlineLevel="1">
      <c r="E1825" s="48"/>
      <c r="F1825" s="175" t="str">
        <f>F1827</f>
        <v>LABOR_M</v>
      </c>
      <c r="G1825" s="52" t="str">
        <f>$G$13</f>
        <v>ENERGY</v>
      </c>
      <c r="H1825" s="4">
        <f t="shared" ca="1" si="838"/>
        <v>105514.93934217427</v>
      </c>
      <c r="I1825" s="5">
        <f ca="1">VLOOKUP(CONCATENATE($F1825," ",$G1825),AllocFactorMatrix,(I$4+1),FALSE)*$E1827</f>
        <v>41286.54063047799</v>
      </c>
      <c r="J1825" s="5">
        <f ca="1">VLOOKUP(CONCATENATE($F1825," ",$G1825),AllocFactorMatrix,(J$4+1),FALSE)*$E1827</f>
        <v>11911.047182936774</v>
      </c>
      <c r="K1825" s="5">
        <f ca="1">VLOOKUP(CONCATENATE($F1825," ",$G1825),AllocFactorMatrix,(K$4+1),FALSE)*$E1827</f>
        <v>166.01457418512993</v>
      </c>
      <c r="L1825" s="5">
        <f ca="1">VLOOKUP(CONCATENATE($F1825," ",$G1825),AllocFactorMatrix,(L$4+1),FALSE)*$E1827</f>
        <v>23.20869677184583</v>
      </c>
      <c r="M1825" s="5">
        <f t="shared" ca="1" si="834"/>
        <v>12100.270453893751</v>
      </c>
      <c r="N1825" s="5">
        <f ca="1">VLOOKUP(CONCATENATE($F1825," ",$G1825),AllocFactorMatrix,(N$4+1),FALSE)*$E1827</f>
        <v>7728.1770492723572</v>
      </c>
      <c r="O1825" s="5">
        <f ca="1">VLOOKUP(CONCATENATE($F1825," ",$G1825),AllocFactorMatrix,(O$4+1),FALSE)*$E1827</f>
        <v>1378.2350987782454</v>
      </c>
      <c r="P1825" s="5">
        <f ca="1">VLOOKUP(CONCATENATE($F1825," ",$G1825),AllocFactorMatrix,(P$4+1),FALSE)*$E1827</f>
        <v>280.6591392043602</v>
      </c>
      <c r="Q1825" s="5">
        <f ca="1">VLOOKUP(CONCATENATE($F1825," ",$G1825),AllocFactorMatrix,(Q$4+1),FALSE)*$E1827</f>
        <v>10.600590671253229</v>
      </c>
      <c r="R1825" s="5">
        <f t="shared" ca="1" si="836"/>
        <v>9397.6718779262155</v>
      </c>
      <c r="S1825" s="5">
        <f ca="1">VLOOKUP(CONCATENATE($F1825," ",$G1825),AllocFactorMatrix,(S$4+1),FALSE)*$E1827</f>
        <v>404.72477255572153</v>
      </c>
      <c r="T1825" s="5">
        <f ca="1">VLOOKUP(CONCATENATE($F1825," ",$G1825),AllocFactorMatrix,(T$4+1),FALSE)*$E1827</f>
        <v>6398.7756063443712</v>
      </c>
      <c r="U1825" s="5">
        <f ca="1">VLOOKUP(CONCATENATE($F1825," ",$G1825),AllocFactorMatrix,(U$4+1),FALSE)*$E1827</f>
        <v>27520.092448010219</v>
      </c>
      <c r="V1825" s="5">
        <f ca="1">VLOOKUP(CONCATENATE($F1825," ",$G1825),AllocFactorMatrix,(V$4+1),FALSE)*$E1827</f>
        <v>5176.8168297095408</v>
      </c>
      <c r="W1825" s="5">
        <f t="shared" ca="1" si="842"/>
        <v>39500.40965661985</v>
      </c>
      <c r="X1825" s="5">
        <f ca="1">VLOOKUP(CONCATENATE($F1825," ",$G1825),AllocFactorMatrix,(X$4+1),FALSE)*$E1827</f>
        <v>2122.8536256578082</v>
      </c>
      <c r="Y1825" s="5">
        <f ca="1">VLOOKUP(CONCATENATE($F1825," ",$G1825),AllocFactorMatrix,(Y$4+1),FALSE)*$E1827</f>
        <v>42.594634538721131</v>
      </c>
      <c r="Z1825" s="5">
        <f t="shared" ca="1" si="835"/>
        <v>2165.4482601965292</v>
      </c>
      <c r="AA1825" s="5">
        <f ca="1">VLOOKUP(CONCATENATE($F1825," ",$G1825),AllocFactorMatrix,(AA$4+1),FALSE)*$E1827</f>
        <v>37.994596661248266</v>
      </c>
      <c r="AB1825" s="5">
        <f ca="1">VLOOKUP(CONCATENATE($F1825," ",$G1825),AllocFactorMatrix,(AB$4+1),FALSE)*$E1827</f>
        <v>851.06595279081625</v>
      </c>
      <c r="AC1825" s="5">
        <f ca="1">VLOOKUP(CONCATENATE($F1825," ",$G1825),AllocFactorMatrix,(AC$4+1),FALSE)*$E1827</f>
        <v>175.53791360786028</v>
      </c>
    </row>
    <row r="1826" spans="4:29" hidden="1" outlineLevel="1">
      <c r="E1826" s="48"/>
      <c r="F1826" s="175" t="str">
        <f>F1827</f>
        <v>LABOR_M</v>
      </c>
      <c r="G1826" s="52" t="str">
        <f>$G$14</f>
        <v>CUSTOMER</v>
      </c>
      <c r="H1826" s="4">
        <f t="shared" ca="1" si="838"/>
        <v>69829.690465744367</v>
      </c>
      <c r="I1826" s="5">
        <f ca="1">VLOOKUP(CONCATENATE($F1826," ",$G1826),AllocFactorMatrix,(I$4+1),FALSE)*$E1827</f>
        <v>53917.620419081206</v>
      </c>
      <c r="J1826" s="5">
        <f ca="1">VLOOKUP(CONCATENATE($F1826," ",$G1826),AllocFactorMatrix,(J$4+1),FALSE)*$E1827</f>
        <v>10917.838165593057</v>
      </c>
      <c r="K1826" s="5">
        <f ca="1">VLOOKUP(CONCATENATE($F1826," ",$G1826),AllocFactorMatrix,(K$4+1),FALSE)*$E1827</f>
        <v>279.06192499710909</v>
      </c>
      <c r="L1826" s="5">
        <f ca="1">VLOOKUP(CONCATENATE($F1826," ",$G1826),AllocFactorMatrix,(L$4+1),FALSE)*$E1827</f>
        <v>44.993474204481771</v>
      </c>
      <c r="M1826" s="5">
        <f t="shared" ca="1" si="834"/>
        <v>11241.893564794649</v>
      </c>
      <c r="N1826" s="5">
        <f ca="1">VLOOKUP(CONCATENATE($F1826," ",$G1826),AllocFactorMatrix,(N$4+1),FALSE)*$E1827</f>
        <v>447.73630035576207</v>
      </c>
      <c r="O1826" s="5">
        <f ca="1">VLOOKUP(CONCATENATE($F1826," ",$G1826),AllocFactorMatrix,(O$4+1),FALSE)*$E1827</f>
        <v>108.13724538468735</v>
      </c>
      <c r="P1826" s="5">
        <f ca="1">VLOOKUP(CONCATENATE($F1826," ",$G1826),AllocFactorMatrix,(P$4+1),FALSE)*$E1827</f>
        <v>110.07960565685404</v>
      </c>
      <c r="Q1826" s="5">
        <f ca="1">VLOOKUP(CONCATENATE($F1826," ",$G1826),AllocFactorMatrix,(Q$4+1),FALSE)*$E1827</f>
        <v>13.597405663909745</v>
      </c>
      <c r="R1826" s="5">
        <f t="shared" ca="1" si="836"/>
        <v>679.55055706121323</v>
      </c>
      <c r="S1826" s="5">
        <f ca="1">VLOOKUP(CONCATENATE($F1826," ",$G1826),AllocFactorMatrix,(S$4+1),FALSE)*$E1827</f>
        <v>3.4028278915423105</v>
      </c>
      <c r="T1826" s="5">
        <f ca="1">VLOOKUP(CONCATENATE($F1826," ",$G1826),AllocFactorMatrix,(T$4+1),FALSE)*$E1827</f>
        <v>78.616326462120554</v>
      </c>
      <c r="U1826" s="5">
        <f ca="1">VLOOKUP(CONCATENATE($F1826," ",$G1826),AllocFactorMatrix,(U$4+1),FALSE)*$E1827</f>
        <v>184.91309954644743</v>
      </c>
      <c r="V1826" s="5">
        <f ca="1">VLOOKUP(CONCATENATE($F1826," ",$G1826),AllocFactorMatrix,(V$4+1),FALSE)*$E1827</f>
        <v>54.450160444510601</v>
      </c>
      <c r="W1826" s="5">
        <f t="shared" ca="1" si="842"/>
        <v>321.38241434462088</v>
      </c>
      <c r="X1826" s="5">
        <f ca="1">VLOOKUP(CONCATENATE($F1826," ",$G1826),AllocFactorMatrix,(X$4+1),FALSE)*$E1827</f>
        <v>99.21030791565704</v>
      </c>
      <c r="Y1826" s="5">
        <f ca="1">VLOOKUP(CONCATENATE($F1826," ",$G1826),AllocFactorMatrix,(Y$4+1),FALSE)*$E1827</f>
        <v>1.482026623362237</v>
      </c>
      <c r="Z1826" s="5">
        <f t="shared" ca="1" si="835"/>
        <v>100.69233453901927</v>
      </c>
      <c r="AA1826" s="5">
        <f ca="1">VLOOKUP(CONCATENATE($F1826," ",$G1826),AllocFactorMatrix,(AA$4+1),FALSE)*$E1827</f>
        <v>8.0765121024674702</v>
      </c>
      <c r="AB1826" s="5">
        <f ca="1">VLOOKUP(CONCATENATE($F1826," ",$G1826),AllocFactorMatrix,(AB$4+1),FALSE)*$E1827</f>
        <v>2934.5639117534042</v>
      </c>
      <c r="AC1826" s="5">
        <f ca="1">VLOOKUP(CONCATENATE($F1826," ",$G1826),AllocFactorMatrix,(AC$4+1),FALSE)*$E1827</f>
        <v>625.91075206780351</v>
      </c>
    </row>
    <row r="1827" spans="4:29" collapsed="1">
      <c r="D1827" s="52" t="s">
        <v>509</v>
      </c>
      <c r="E1827" s="58">
        <v>620621.12685</v>
      </c>
      <c r="F1827" s="92" t="s">
        <v>69</v>
      </c>
      <c r="G1827" s="52" t="str">
        <f>$G$15</f>
        <v>TOTAL</v>
      </c>
      <c r="H1827" s="4">
        <f t="shared" ca="1" si="838"/>
        <v>620621.12685</v>
      </c>
      <c r="I1827" s="5">
        <f ca="1">VLOOKUP(CONCATENATE($F1827," ",$G1827),AllocFactorMatrix,(I$4+1),FALSE)*$E1827</f>
        <v>345559.87780437811</v>
      </c>
      <c r="J1827" s="5">
        <f ca="1">VLOOKUP(CONCATENATE($F1827," ",$G1827),AllocFactorMatrix,(J$4+1),FALSE)*$E1827</f>
        <v>80410.91818731415</v>
      </c>
      <c r="K1827" s="5">
        <f ca="1">VLOOKUP(CONCATENATE($F1827," ",$G1827),AllocFactorMatrix,(K$4+1),FALSE)*$E1827</f>
        <v>1170.3831944381409</v>
      </c>
      <c r="L1827" s="5">
        <f ca="1">VLOOKUP(CONCATENATE($F1827," ",$G1827),AllocFactorMatrix,(L$4+1),FALSE)*$E1827</f>
        <v>142.41145318087482</v>
      </c>
      <c r="M1827" s="5">
        <f t="shared" ca="1" si="834"/>
        <v>81723.712834933162</v>
      </c>
      <c r="N1827" s="5">
        <f ca="1">VLOOKUP(CONCATENATE($F1827," ",$G1827),AllocFactorMatrix,(N$4+1),FALSE)*$E1827</f>
        <v>41693.962558014799</v>
      </c>
      <c r="O1827" s="5">
        <f ca="1">VLOOKUP(CONCATENATE($F1827," ",$G1827),AllocFactorMatrix,(O$4+1),FALSE)*$E1827</f>
        <v>7005.3906727913591</v>
      </c>
      <c r="P1827" s="5">
        <f ca="1">VLOOKUP(CONCATENATE($F1827," ",$G1827),AllocFactorMatrix,(P$4+1),FALSE)*$E1827</f>
        <v>1218.27136112164</v>
      </c>
      <c r="Q1827" s="5">
        <f ca="1">VLOOKUP(CONCATENATE($F1827," ",$G1827),AllocFactorMatrix,(Q$4+1),FALSE)*$E1827</f>
        <v>54.218018808145082</v>
      </c>
      <c r="R1827" s="5">
        <f t="shared" ca="1" si="836"/>
        <v>49971.842610735941</v>
      </c>
      <c r="S1827" s="5">
        <f ca="1">VLOOKUP(CONCATENATE($F1827," ",$G1827),AllocFactorMatrix,(S$4+1),FALSE)*$E1827</f>
        <v>1948.6539388947806</v>
      </c>
      <c r="T1827" s="5">
        <f ca="1">VLOOKUP(CONCATENATE($F1827," ",$G1827),AllocFactorMatrix,(T$4+1),FALSE)*$E1827</f>
        <v>26031.784363579631</v>
      </c>
      <c r="U1827" s="5">
        <f ca="1">VLOOKUP(CONCATENATE($F1827," ",$G1827),AllocFactorMatrix,(U$4+1),FALSE)*$E1827</f>
        <v>83347.267981297293</v>
      </c>
      <c r="V1827" s="5">
        <f ca="1">VLOOKUP(CONCATENATE($F1827," ",$G1827),AllocFactorMatrix,(V$4+1),FALSE)*$E1827</f>
        <v>14868.208814204956</v>
      </c>
      <c r="W1827" s="5">
        <f t="shared" ca="1" si="842"/>
        <v>126195.91509797667</v>
      </c>
      <c r="X1827" s="5">
        <f ca="1">VLOOKUP(CONCATENATE($F1827," ",$G1827),AllocFactorMatrix,(X$4+1),FALSE)*$E1827</f>
        <v>11440.934331779865</v>
      </c>
      <c r="Y1827" s="5">
        <f ca="1">VLOOKUP(CONCATENATE($F1827," ",$G1827),AllocFactorMatrix,(Y$4+1),FALSE)*$E1827</f>
        <v>212.97140193752864</v>
      </c>
      <c r="Z1827" s="5">
        <f t="shared" ca="1" si="835"/>
        <v>11653.905733717393</v>
      </c>
      <c r="AA1827" s="5">
        <f ca="1">VLOOKUP(CONCATENATE($F1827," ",$G1827),AllocFactorMatrix,(AA$4+1),FALSE)*$E1827</f>
        <v>166.61477044555807</v>
      </c>
      <c r="AB1827" s="5">
        <f ca="1">VLOOKUP(CONCATENATE($F1827," ",$G1827),AllocFactorMatrix,(AB$4+1),FALSE)*$E1827</f>
        <v>4417.5421138116035</v>
      </c>
      <c r="AC1827" s="5">
        <f ca="1">VLOOKUP(CONCATENATE($F1827," ",$G1827),AllocFactorMatrix,(AC$4+1),FALSE)*$E1827</f>
        <v>931.71588400161488</v>
      </c>
    </row>
    <row r="1828" spans="4:29" hidden="1" outlineLevel="1">
      <c r="E1828" s="48"/>
      <c r="F1828" s="175" t="str">
        <f>F1835</f>
        <v>LABOR_M</v>
      </c>
      <c r="G1828" s="52" t="str">
        <f>$G$8</f>
        <v>PRODUCTION</v>
      </c>
      <c r="H1828" s="4">
        <f t="shared" ref="H1828:H1835" ca="1" si="843">SUBTOTAL(9,I1828:AC1828)</f>
        <v>90678.469740134315</v>
      </c>
      <c r="I1828" s="5">
        <f ca="1">VLOOKUP(CONCATENATE($F1828," ",$G1828),AllocFactorMatrix,(I$4+1),FALSE)*$E1835</f>
        <v>46643.733518766348</v>
      </c>
      <c r="J1828" s="5">
        <f ca="1">VLOOKUP(CONCATENATE($F1828," ",$G1828),AllocFactorMatrix,(J$4+1),FALSE)*$E1835</f>
        <v>10877.325827752456</v>
      </c>
      <c r="K1828" s="5">
        <f ca="1">VLOOKUP(CONCATENATE($F1828," ",$G1828),AllocFactorMatrix,(K$4+1),FALSE)*$E1835</f>
        <v>151.23790028493045</v>
      </c>
      <c r="L1828" s="5">
        <f ca="1">VLOOKUP(CONCATENATE($F1828," ",$G1828),AllocFactorMatrix,(L$4+1),FALSE)*$E1835</f>
        <v>21.06346305542068</v>
      </c>
      <c r="M1828" s="5">
        <f t="shared" ca="1" si="834"/>
        <v>11049.627191092808</v>
      </c>
      <c r="N1828" s="5">
        <f ca="1">VLOOKUP(CONCATENATE($F1828," ",$G1828),AllocFactorMatrix,(N$4+1),FALSE)*$E1835</f>
        <v>6474.2734957754765</v>
      </c>
      <c r="O1828" s="5">
        <f ca="1">VLOOKUP(CONCATENATE($F1828," ",$G1828),AllocFactorMatrix,(O$4+1),FALSE)*$E1835</f>
        <v>1160.1353320391643</v>
      </c>
      <c r="P1828" s="5">
        <f ca="1">VLOOKUP(CONCATENATE($F1828," ",$G1828),AllocFactorMatrix,(P$4+1),FALSE)*$E1835</f>
        <v>235.26360637104301</v>
      </c>
      <c r="Q1828" s="5">
        <f ca="1">VLOOKUP(CONCATENATE($F1828," ",$G1828),AllocFactorMatrix,(Q$4+1),FALSE)*$E1835</f>
        <v>8.9340290605688324</v>
      </c>
      <c r="R1828" s="5">
        <f t="shared" ca="1" si="836"/>
        <v>7878.606463246253</v>
      </c>
      <c r="S1828" s="5">
        <f ca="1">VLOOKUP(CONCATENATE($F1828," ",$G1828),AllocFactorMatrix,(S$4+1),FALSE)*$E1835</f>
        <v>306.60328867758625</v>
      </c>
      <c r="T1828" s="5">
        <f ca="1">VLOOKUP(CONCATENATE($F1828," ",$G1828),AllocFactorMatrix,(T$4+1),FALSE)*$E1835</f>
        <v>4139.3214450967725</v>
      </c>
      <c r="U1828" s="5">
        <f ca="1">VLOOKUP(CONCATENATE($F1828," ",$G1828),AllocFactorMatrix,(U$4+1),FALSE)*$E1835</f>
        <v>15831.242880367536</v>
      </c>
      <c r="V1828" s="5">
        <f ca="1">VLOOKUP(CONCATENATE($F1828," ",$G1828),AllocFactorMatrix,(V$4+1),FALSE)*$E1835</f>
        <v>2867.9764776514971</v>
      </c>
      <c r="W1828" s="5">
        <f ca="1">SUBTOTAL(9,S1828:V1828)</f>
        <v>23145.144091793391</v>
      </c>
      <c r="X1828" s="5">
        <f ca="1">VLOOKUP(CONCATENATE($F1828," ",$G1828),AllocFactorMatrix,(X$4+1),FALSE)*$E1835</f>
        <v>1776.9266060075402</v>
      </c>
      <c r="Y1828" s="5">
        <f ca="1">VLOOKUP(CONCATENATE($F1828," ",$G1828),AllocFactorMatrix,(Y$4+1),FALSE)*$E1835</f>
        <v>35.489781949032185</v>
      </c>
      <c r="Z1828" s="5">
        <f t="shared" ca="1" si="835"/>
        <v>1812.4163879565724</v>
      </c>
      <c r="AA1828" s="5">
        <f ca="1">VLOOKUP(CONCATENATE($F1828," ",$G1828),AllocFactorMatrix,(AA$4+1),FALSE)*$E1835</f>
        <v>23.440536651396538</v>
      </c>
      <c r="AB1828" s="5">
        <f ca="1">VLOOKUP(CONCATENATE($F1828," ",$G1828),AllocFactorMatrix,(AB$4+1),FALSE)*$E1835</f>
        <v>104.13620997263179</v>
      </c>
      <c r="AC1828" s="5">
        <f ca="1">VLOOKUP(CONCATENATE($F1828," ",$G1828),AllocFactorMatrix,(AC$4+1),FALSE)*$E1835</f>
        <v>21.365340654883134</v>
      </c>
    </row>
    <row r="1829" spans="4:29" hidden="1" outlineLevel="1">
      <c r="E1829" s="48"/>
      <c r="F1829" s="175" t="str">
        <f>F1835</f>
        <v>LABOR_M</v>
      </c>
      <c r="G1829" s="52" t="str">
        <f>$G$9</f>
        <v>BULKTRAN</v>
      </c>
      <c r="H1829" s="4">
        <f t="shared" ca="1" si="843"/>
        <v>14055.880071995867</v>
      </c>
      <c r="I1829" s="5">
        <f ca="1">VLOOKUP(CONCATENATE($F1829," ",$G1829),AllocFactorMatrix,(I$4+1),FALSE)*$E1835</f>
        <v>7230.1476450670134</v>
      </c>
      <c r="J1829" s="5">
        <f ca="1">VLOOKUP(CONCATENATE($F1829," ",$G1829),AllocFactorMatrix,(J$4+1),FALSE)*$E1835</f>
        <v>1686.0715424186578</v>
      </c>
      <c r="K1829" s="5">
        <f ca="1">VLOOKUP(CONCATENATE($F1829," ",$G1829),AllocFactorMatrix,(K$4+1),FALSE)*$E1835</f>
        <v>23.443070828582567</v>
      </c>
      <c r="L1829" s="5">
        <f ca="1">VLOOKUP(CONCATENATE($F1829," ",$G1829),AllocFactorMatrix,(L$4+1),FALSE)*$E1835</f>
        <v>3.2650033845561244</v>
      </c>
      <c r="M1829" s="5">
        <f t="shared" ca="1" si="834"/>
        <v>1712.7796166317967</v>
      </c>
      <c r="N1829" s="5">
        <f ca="1">VLOOKUP(CONCATENATE($F1829," ",$G1829),AllocFactorMatrix,(N$4+1),FALSE)*$E1835</f>
        <v>1003.5636030329235</v>
      </c>
      <c r="O1829" s="5">
        <f ca="1">VLOOKUP(CONCATENATE($F1829," ",$G1829),AllocFactorMatrix,(O$4+1),FALSE)*$E1835</f>
        <v>179.8301530799902</v>
      </c>
      <c r="P1829" s="5">
        <f ca="1">VLOOKUP(CONCATENATE($F1829," ",$G1829),AllocFactorMatrix,(P$4+1),FALSE)*$E1835</f>
        <v>36.467719911168977</v>
      </c>
      <c r="Q1829" s="5">
        <f ca="1">VLOOKUP(CONCATENATE($F1829," ",$G1829),AllocFactorMatrix,(Q$4+1),FALSE)*$E1835</f>
        <v>1.3848451721225004</v>
      </c>
      <c r="R1829" s="5">
        <f t="shared" ca="1" si="836"/>
        <v>1221.2463211962054</v>
      </c>
      <c r="S1829" s="5">
        <f ca="1">VLOOKUP(CONCATENATE($F1829," ",$G1829),AllocFactorMatrix,(S$4+1),FALSE)*$E1835</f>
        <v>47.525934962092194</v>
      </c>
      <c r="T1829" s="5">
        <f ca="1">VLOOKUP(CONCATENATE($F1829," ",$G1829),AllocFactorMatrix,(T$4+1),FALSE)*$E1835</f>
        <v>641.62756582083648</v>
      </c>
      <c r="U1829" s="5">
        <f ca="1">VLOOKUP(CONCATENATE($F1829," ",$G1829),AllocFactorMatrix,(U$4+1),FALSE)*$E1835</f>
        <v>2453.9678708163783</v>
      </c>
      <c r="V1829" s="5">
        <f ca="1">VLOOKUP(CONCATENATE($F1829," ",$G1829),AllocFactorMatrix,(V$4+1),FALSE)*$E1835</f>
        <v>444.55903959010573</v>
      </c>
      <c r="W1829" s="5">
        <f t="shared" ref="W1829:W1835" ca="1" si="844">SUBTOTAL(9,S1829:V1829)</f>
        <v>3587.680411189413</v>
      </c>
      <c r="X1829" s="5">
        <f ca="1">VLOOKUP(CONCATENATE($F1829," ",$G1829),AllocFactorMatrix,(X$4+1),FALSE)*$E1835</f>
        <v>275.43767933399636</v>
      </c>
      <c r="Y1829" s="5">
        <f ca="1">VLOOKUP(CONCATENATE($F1829," ",$G1829),AllocFactorMatrix,(Y$4+1),FALSE)*$E1835</f>
        <v>5.5011969245450656</v>
      </c>
      <c r="Z1829" s="5">
        <f t="shared" ca="1" si="835"/>
        <v>280.93887625854143</v>
      </c>
      <c r="AA1829" s="5">
        <f ca="1">VLOOKUP(CONCATENATE($F1829," ",$G1829),AllocFactorMatrix,(AA$4+1),FALSE)*$E1835</f>
        <v>3.6334685944686407</v>
      </c>
      <c r="AB1829" s="5">
        <f ca="1">VLOOKUP(CONCATENATE($F1829," ",$G1829),AllocFactorMatrix,(AB$4+1),FALSE)*$E1835</f>
        <v>16.14193625810212</v>
      </c>
      <c r="AC1829" s="5">
        <f ca="1">VLOOKUP(CONCATENATE($F1829," ",$G1829),AllocFactorMatrix,(AC$4+1),FALSE)*$E1835</f>
        <v>3.3117968003098968</v>
      </c>
    </row>
    <row r="1830" spans="4:29" hidden="1" outlineLevel="1">
      <c r="E1830" s="48"/>
      <c r="F1830" s="175" t="str">
        <f>F1835</f>
        <v>LABOR_M</v>
      </c>
      <c r="G1830" s="52" t="str">
        <f>$G$10</f>
        <v>SUBTRAN</v>
      </c>
      <c r="H1830" s="4">
        <f t="shared" ca="1" si="843"/>
        <v>3895.4354733372952</v>
      </c>
      <c r="I1830" s="5">
        <f ca="1">VLOOKUP(CONCATENATE($F1830," ",$G1830),AllocFactorMatrix,(I$4+1),FALSE)*$E1835</f>
        <v>1990.3858487365662</v>
      </c>
      <c r="J1830" s="5">
        <f ca="1">VLOOKUP(CONCATENATE($F1830," ",$G1830),AllocFactorMatrix,(J$4+1),FALSE)*$E1835</f>
        <v>466.58006681674749</v>
      </c>
      <c r="K1830" s="5">
        <f ca="1">VLOOKUP(CONCATENATE($F1830," ",$G1830),AllocFactorMatrix,(K$4+1),FALSE)*$E1835</f>
        <v>6.5179426091045665</v>
      </c>
      <c r="L1830" s="5">
        <f ca="1">VLOOKUP(CONCATENATE($F1830," ",$G1830),AllocFactorMatrix,(L$4+1),FALSE)*$E1835</f>
        <v>1.1797173282465356</v>
      </c>
      <c r="M1830" s="5">
        <f t="shared" ca="1" si="834"/>
        <v>474.27772675409858</v>
      </c>
      <c r="N1830" s="5">
        <f ca="1">VLOOKUP(CONCATENATE($F1830," ",$G1830),AllocFactorMatrix,(N$4+1),FALSE)*$E1835</f>
        <v>269.6498957816296</v>
      </c>
      <c r="O1830" s="5">
        <f ca="1">VLOOKUP(CONCATENATE($F1830," ",$G1830),AllocFactorMatrix,(O$4+1),FALSE)*$E1835</f>
        <v>48.454731544679618</v>
      </c>
      <c r="P1830" s="5">
        <f ca="1">VLOOKUP(CONCATENATE($F1830," ",$G1830),AllocFactorMatrix,(P$4+1),FALSE)*$E1835</f>
        <v>12.718993444450664</v>
      </c>
      <c r="Q1830" s="5">
        <f ca="1">VLOOKUP(CONCATENATE($F1830," ",$G1830),AllocFactorMatrix,(Q$4+1),FALSE)*$E1835</f>
        <v>0</v>
      </c>
      <c r="R1830" s="5">
        <f t="shared" ca="1" si="836"/>
        <v>330.82362077075993</v>
      </c>
      <c r="S1830" s="5">
        <f ca="1">VLOOKUP(CONCATENATE($F1830," ",$G1830),AllocFactorMatrix,(S$4+1),FALSE)*$E1835</f>
        <v>12.154262514354615</v>
      </c>
      <c r="T1830" s="5">
        <f ca="1">VLOOKUP(CONCATENATE($F1830," ",$G1830),AllocFactorMatrix,(T$4+1),FALSE)*$E1835</f>
        <v>170.53608881657911</v>
      </c>
      <c r="U1830" s="5">
        <f ca="1">VLOOKUP(CONCATENATE($F1830," ",$G1830),AllocFactorMatrix,(U$4+1),FALSE)*$E1835</f>
        <v>840.87446720398077</v>
      </c>
      <c r="V1830" s="5">
        <f ca="1">VLOOKUP(CONCATENATE($F1830," ",$G1830),AllocFactorMatrix,(V$4+1),FALSE)*$E1835</f>
        <v>0</v>
      </c>
      <c r="W1830" s="5">
        <f t="shared" ca="1" si="844"/>
        <v>1023.5648185349145</v>
      </c>
      <c r="X1830" s="5">
        <f ca="1">VLOOKUP(CONCATENATE($F1830," ",$G1830),AllocFactorMatrix,(X$4+1),FALSE)*$E1835</f>
        <v>73.916476449431954</v>
      </c>
      <c r="Y1830" s="5">
        <f ca="1">VLOOKUP(CONCATENATE($F1830," ",$G1830),AllocFactorMatrix,(Y$4+1),FALSE)*$E1835</f>
        <v>1.4841332331268864</v>
      </c>
      <c r="Z1830" s="5">
        <f t="shared" ca="1" si="835"/>
        <v>75.400609682558837</v>
      </c>
      <c r="AA1830" s="5">
        <f ca="1">VLOOKUP(CONCATENATE($F1830," ",$G1830),AllocFactorMatrix,(AA$4+1),FALSE)*$E1835</f>
        <v>0.98284885839442615</v>
      </c>
      <c r="AB1830" s="5">
        <f ca="1">VLOOKUP(CONCATENATE($F1830," ",$G1830),AllocFactorMatrix,(AB$4+1),FALSE)*$E1835</f>
        <v>0</v>
      </c>
      <c r="AC1830" s="5">
        <f ca="1">VLOOKUP(CONCATENATE($F1830," ",$G1830),AllocFactorMatrix,(AC$4+1),FALSE)*$E1835</f>
        <v>0</v>
      </c>
    </row>
    <row r="1831" spans="4:29" hidden="1" outlineLevel="1">
      <c r="E1831" s="48"/>
      <c r="F1831" s="175" t="str">
        <f>F1835</f>
        <v>LABOR_M</v>
      </c>
      <c r="G1831" s="52" t="str">
        <f>$G$11</f>
        <v>DISTPRI</v>
      </c>
      <c r="H1831" s="4">
        <f t="shared" ca="1" si="843"/>
        <v>31820.173225854694</v>
      </c>
      <c r="I1831" s="5">
        <f ca="1">VLOOKUP(CONCATENATE($F1831," ",$G1831),AllocFactorMatrix,(I$4+1),FALSE)*$E1835</f>
        <v>20836.074333519111</v>
      </c>
      <c r="J1831" s="5">
        <f ca="1">VLOOKUP(CONCATENATE($F1831," ",$G1831),AllocFactorMatrix,(J$4+1),FALSE)*$E1835</f>
        <v>4876.4455944443243</v>
      </c>
      <c r="K1831" s="5">
        <f ca="1">VLOOKUP(CONCATENATE($F1831," ",$G1831),AllocFactorMatrix,(K$4+1),FALSE)*$E1835</f>
        <v>68.112977206528583</v>
      </c>
      <c r="L1831" s="5">
        <f ca="1">VLOOKUP(CONCATENATE($F1831," ",$G1831),AllocFactorMatrix,(L$4+1),FALSE)*$E1835</f>
        <v>0</v>
      </c>
      <c r="M1831" s="5">
        <f t="shared" ca="1" si="834"/>
        <v>4944.5585716508531</v>
      </c>
      <c r="N1831" s="5">
        <f ca="1">VLOOKUP(CONCATENATE($F1831," ",$G1831),AllocFactorMatrix,(N$4+1),FALSE)*$E1835</f>
        <v>2830.8723281879566</v>
      </c>
      <c r="O1831" s="5">
        <f ca="1">VLOOKUP(CONCATENATE($F1831," ",$G1831),AllocFactorMatrix,(O$4+1),FALSE)*$E1835</f>
        <v>508.64885023276469</v>
      </c>
      <c r="P1831" s="5">
        <f ca="1">VLOOKUP(CONCATENATE($F1831," ",$G1831),AllocFactorMatrix,(P$4+1),FALSE)*$E1835</f>
        <v>0</v>
      </c>
      <c r="Q1831" s="5">
        <f ca="1">VLOOKUP(CONCATENATE($F1831," ",$G1831),AllocFactorMatrix,(Q$4+1),FALSE)*$E1835</f>
        <v>0</v>
      </c>
      <c r="R1831" s="5">
        <f t="shared" ca="1" si="836"/>
        <v>3339.5211784207213</v>
      </c>
      <c r="S1831" s="5">
        <f ca="1">VLOOKUP(CONCATENATE($F1831," ",$G1831),AllocFactorMatrix,(S$4+1),FALSE)*$E1835</f>
        <v>128.00286647831541</v>
      </c>
      <c r="T1831" s="5">
        <f ca="1">VLOOKUP(CONCATENATE($F1831," ",$G1831),AllocFactorMatrix,(T$4+1),FALSE)*$E1835</f>
        <v>1770.0060774106657</v>
      </c>
      <c r="U1831" s="5">
        <f ca="1">VLOOKUP(CONCATENATE($F1831," ",$G1831),AllocFactorMatrix,(U$4+1),FALSE)*$E1835</f>
        <v>0</v>
      </c>
      <c r="V1831" s="5">
        <f ca="1">VLOOKUP(CONCATENATE($F1831," ",$G1831),AllocFactorMatrix,(V$4+1),FALSE)*$E1835</f>
        <v>0</v>
      </c>
      <c r="W1831" s="5">
        <f t="shared" ca="1" si="844"/>
        <v>1898.0089438889811</v>
      </c>
      <c r="X1831" s="5">
        <f ca="1">VLOOKUP(CONCATENATE($F1831," ",$G1831),AllocFactorMatrix,(X$4+1),FALSE)*$E1835</f>
        <v>776.20180086840935</v>
      </c>
      <c r="Y1831" s="5">
        <f ca="1">VLOOKUP(CONCATENATE($F1831," ",$G1831),AllocFactorMatrix,(Y$4+1),FALSE)*$E1835</f>
        <v>15.57959422115891</v>
      </c>
      <c r="Z1831" s="5">
        <f t="shared" ca="1" si="835"/>
        <v>791.78139508956826</v>
      </c>
      <c r="AA1831" s="5">
        <f ca="1">VLOOKUP(CONCATENATE($F1831," ",$G1831),AllocFactorMatrix,(AA$4+1),FALSE)*$E1835</f>
        <v>10.228803285444055</v>
      </c>
      <c r="AB1831" s="5">
        <f ca="1">VLOOKUP(CONCATENATE($F1831," ",$G1831),AllocFactorMatrix,(AB$4+1),FALSE)*$E1835</f>
        <v>0</v>
      </c>
      <c r="AC1831" s="5">
        <f ca="1">VLOOKUP(CONCATENATE($F1831," ",$G1831),AllocFactorMatrix,(AC$4+1),FALSE)*$E1835</f>
        <v>0</v>
      </c>
    </row>
    <row r="1832" spans="4:29" hidden="1" outlineLevel="1">
      <c r="E1832" s="48"/>
      <c r="F1832" s="175" t="str">
        <f>F1835</f>
        <v>LABOR_M</v>
      </c>
      <c r="G1832" s="52" t="str">
        <f>$G$12</f>
        <v>DISTSEC</v>
      </c>
      <c r="H1832" s="4">
        <f t="shared" ca="1" si="843"/>
        <v>12606.295056970568</v>
      </c>
      <c r="I1832" s="5">
        <f ca="1">VLOOKUP(CONCATENATE($F1832," ",$G1832),AllocFactorMatrix,(I$4+1),FALSE)*$E1835</f>
        <v>9355.1956527027014</v>
      </c>
      <c r="J1832" s="5">
        <f ca="1">VLOOKUP(CONCATENATE($F1832," ",$G1832),AllocFactorMatrix,(J$4+1),FALSE)*$E1835</f>
        <v>1886.4254070018262</v>
      </c>
      <c r="K1832" s="5">
        <f ca="1">VLOOKUP(CONCATENATE($F1832," ",$G1832),AllocFactorMatrix,(K$4+1),FALSE)*$E1835</f>
        <v>0</v>
      </c>
      <c r="L1832" s="5">
        <f ca="1">VLOOKUP(CONCATENATE($F1832," ",$G1832),AllocFactorMatrix,(L$4+1),FALSE)*$E1835</f>
        <v>0</v>
      </c>
      <c r="M1832" s="5">
        <f t="shared" ca="1" si="834"/>
        <v>1886.4254070018262</v>
      </c>
      <c r="N1832" s="5">
        <f ca="1">VLOOKUP(CONCATENATE($F1832," ",$G1832),AllocFactorMatrix,(N$4+1),FALSE)*$E1835</f>
        <v>942.90234908724267</v>
      </c>
      <c r="O1832" s="5">
        <f ca="1">VLOOKUP(CONCATENATE($F1832," ",$G1832),AllocFactorMatrix,(O$4+1),FALSE)*$E1835</f>
        <v>0</v>
      </c>
      <c r="P1832" s="5">
        <f ca="1">VLOOKUP(CONCATENATE($F1832," ",$G1832),AllocFactorMatrix,(P$4+1),FALSE)*$E1835</f>
        <v>0</v>
      </c>
      <c r="Q1832" s="5">
        <f ca="1">VLOOKUP(CONCATENATE($F1832," ",$G1832),AllocFactorMatrix,(Q$4+1),FALSE)*$E1835</f>
        <v>0</v>
      </c>
      <c r="R1832" s="5">
        <f t="shared" ca="1" si="836"/>
        <v>942.90234908724267</v>
      </c>
      <c r="S1832" s="5">
        <f ca="1">VLOOKUP(CONCATENATE($F1832," ",$G1832),AllocFactorMatrix,(S$4+1),FALSE)*$E1835</f>
        <v>35.2434820936314</v>
      </c>
      <c r="T1832" s="5">
        <f ca="1">VLOOKUP(CONCATENATE($F1832," ",$G1832),AllocFactorMatrix,(T$4+1),FALSE)*$E1835</f>
        <v>0</v>
      </c>
      <c r="U1832" s="5">
        <f ca="1">VLOOKUP(CONCATENATE($F1832," ",$G1832),AllocFactorMatrix,(U$4+1),FALSE)*$E1835</f>
        <v>0</v>
      </c>
      <c r="V1832" s="5">
        <f ca="1">VLOOKUP(CONCATENATE($F1832," ",$G1832),AllocFactorMatrix,(V$4+1),FALSE)*$E1835</f>
        <v>0</v>
      </c>
      <c r="W1832" s="5">
        <f t="shared" ca="1" si="844"/>
        <v>35.2434820936314</v>
      </c>
      <c r="X1832" s="5">
        <f ca="1">VLOOKUP(CONCATENATE($F1832," ",$G1832),AllocFactorMatrix,(X$4+1),FALSE)*$E1835</f>
        <v>266.34798342659161</v>
      </c>
      <c r="Y1832" s="5">
        <f ca="1">VLOOKUP(CONCATENATE($F1832," ",$G1832),AllocFactorMatrix,(Y$4+1),FALSE)*$E1835</f>
        <v>0</v>
      </c>
      <c r="Z1832" s="5">
        <f t="shared" ca="1" si="835"/>
        <v>266.34798342659161</v>
      </c>
      <c r="AA1832" s="5">
        <f ca="1">VLOOKUP(CONCATENATE($F1832," ",$G1832),AllocFactorMatrix,(AA$4+1),FALSE)*$E1835</f>
        <v>3.1491844916609248</v>
      </c>
      <c r="AB1832" s="5">
        <f ca="1">VLOOKUP(CONCATENATE($F1832," ",$G1832),AllocFactorMatrix,(AB$4+1),FALSE)*$E1835</f>
        <v>96.930985846224232</v>
      </c>
      <c r="AC1832" s="5">
        <f ca="1">VLOOKUP(CONCATENATE($F1832," ",$G1832),AllocFactorMatrix,(AC$4+1),FALSE)*$E1835</f>
        <v>20.100012320687988</v>
      </c>
    </row>
    <row r="1833" spans="4:29" hidden="1" outlineLevel="1">
      <c r="E1833" s="48"/>
      <c r="F1833" s="175" t="str">
        <f>F1835</f>
        <v>LABOR_M</v>
      </c>
      <c r="G1833" s="52" t="str">
        <f>$G$13</f>
        <v>ENERGY</v>
      </c>
      <c r="H1833" s="4">
        <f t="shared" ca="1" si="843"/>
        <v>36268.973140238748</v>
      </c>
      <c r="I1833" s="5">
        <f ca="1">VLOOKUP(CONCATENATE($F1833," ",$G1833),AllocFactorMatrix,(I$4+1),FALSE)*$E1835</f>
        <v>14191.54901207116</v>
      </c>
      <c r="J1833" s="5">
        <f ca="1">VLOOKUP(CONCATENATE($F1833," ",$G1833),AllocFactorMatrix,(J$4+1),FALSE)*$E1835</f>
        <v>4094.2207145579</v>
      </c>
      <c r="K1833" s="5">
        <f ca="1">VLOOKUP(CONCATENATE($F1833," ",$G1833),AllocFactorMatrix,(K$4+1),FALSE)*$E1835</f>
        <v>57.064697847975616</v>
      </c>
      <c r="L1833" s="5">
        <f ca="1">VLOOKUP(CONCATENATE($F1833," ",$G1833),AllocFactorMatrix,(L$4+1),FALSE)*$E1835</f>
        <v>7.97759639616807</v>
      </c>
      <c r="M1833" s="5">
        <f t="shared" ca="1" si="834"/>
        <v>4159.2630088020442</v>
      </c>
      <c r="N1833" s="5">
        <f ca="1">VLOOKUP(CONCATENATE($F1833," ",$G1833),AllocFactorMatrix,(N$4+1),FALSE)*$E1835</f>
        <v>2656.4299574120651</v>
      </c>
      <c r="O1833" s="5">
        <f ca="1">VLOOKUP(CONCATENATE($F1833," ",$G1833),AllocFactorMatrix,(O$4+1),FALSE)*$E1835</f>
        <v>473.74497005034647</v>
      </c>
      <c r="P1833" s="5">
        <f ca="1">VLOOKUP(CONCATENATE($F1833," ",$G1833),AllocFactorMatrix,(P$4+1),FALSE)*$E1835</f>
        <v>96.471825173071366</v>
      </c>
      <c r="Q1833" s="5">
        <f ca="1">VLOOKUP(CONCATENATE($F1833," ",$G1833),AllocFactorMatrix,(Q$4+1),FALSE)*$E1835</f>
        <v>3.6437734857577206</v>
      </c>
      <c r="R1833" s="5">
        <f t="shared" ca="1" si="836"/>
        <v>3230.2905261212409</v>
      </c>
      <c r="S1833" s="5">
        <f ca="1">VLOOKUP(CONCATENATE($F1833," ",$G1833),AllocFactorMatrix,(S$4+1),FALSE)*$E1835</f>
        <v>139.11728515912182</v>
      </c>
      <c r="T1833" s="5">
        <f ca="1">VLOOKUP(CONCATENATE($F1833," ",$G1833),AllocFactorMatrix,(T$4+1),FALSE)*$E1835</f>
        <v>2199.4707293942197</v>
      </c>
      <c r="U1833" s="5">
        <f ca="1">VLOOKUP(CONCATENATE($F1833," ",$G1833),AllocFactorMatrix,(U$4+1),FALSE)*$E1835</f>
        <v>9459.5656315258802</v>
      </c>
      <c r="V1833" s="5">
        <f ca="1">VLOOKUP(CONCATENATE($F1833," ",$G1833),AllocFactorMatrix,(V$4+1),FALSE)*$E1835</f>
        <v>1779.4430980033223</v>
      </c>
      <c r="W1833" s="5">
        <f t="shared" ca="1" si="844"/>
        <v>13577.596744082544</v>
      </c>
      <c r="X1833" s="5">
        <f ca="1">VLOOKUP(CONCATENATE($F1833," ",$G1833),AllocFactorMatrix,(X$4+1),FALSE)*$E1835</f>
        <v>729.69497598779481</v>
      </c>
      <c r="Y1833" s="5">
        <f ca="1">VLOOKUP(CONCATENATE($F1833," ",$G1833),AllocFactorMatrix,(Y$4+1),FALSE)*$E1835</f>
        <v>14.641184135957523</v>
      </c>
      <c r="Z1833" s="5">
        <f t="shared" ca="1" si="835"/>
        <v>744.33616012375228</v>
      </c>
      <c r="AA1833" s="5">
        <f ca="1">VLOOKUP(CONCATENATE($F1833," ",$G1833),AllocFactorMatrix,(AA$4+1),FALSE)*$E1835</f>
        <v>13.059999033048983</v>
      </c>
      <c r="AB1833" s="5">
        <f ca="1">VLOOKUP(CONCATENATE($F1833," ",$G1833),AllocFactorMatrix,(AB$4+1),FALSE)*$E1835</f>
        <v>292.53950554093882</v>
      </c>
      <c r="AC1833" s="5">
        <f ca="1">VLOOKUP(CONCATENATE($F1833," ",$G1833),AllocFactorMatrix,(AC$4+1),FALSE)*$E1835</f>
        <v>60.338184464010908</v>
      </c>
    </row>
    <row r="1834" spans="4:29" hidden="1" outlineLevel="1">
      <c r="E1834" s="48"/>
      <c r="F1834" s="175" t="str">
        <f>F1835</f>
        <v>LABOR_M</v>
      </c>
      <c r="G1834" s="52" t="str">
        <f>$G$14</f>
        <v>CUSTOMER</v>
      </c>
      <c r="H1834" s="4">
        <f t="shared" ca="1" si="843"/>
        <v>24002.773291468591</v>
      </c>
      <c r="I1834" s="5">
        <f ca="1">VLOOKUP(CONCATENATE($F1834," ",$G1834),AllocFactorMatrix,(I$4+1),FALSE)*$E1835</f>
        <v>18533.268738596689</v>
      </c>
      <c r="J1834" s="5">
        <f ca="1">VLOOKUP(CONCATENATE($F1834," ",$G1834),AllocFactorMatrix,(J$4+1),FALSE)*$E1835</f>
        <v>3752.8219382588936</v>
      </c>
      <c r="K1834" s="5">
        <f ca="1">VLOOKUP(CONCATENATE($F1834," ",$G1834),AllocFactorMatrix,(K$4+1),FALSE)*$E1835</f>
        <v>95.922809843648309</v>
      </c>
      <c r="L1834" s="5">
        <f ca="1">VLOOKUP(CONCATENATE($F1834," ",$G1834),AllocFactorMatrix,(L$4+1),FALSE)*$E1835</f>
        <v>15.465744638457254</v>
      </c>
      <c r="M1834" s="5">
        <f t="shared" ca="1" si="834"/>
        <v>3864.2104927409991</v>
      </c>
      <c r="N1834" s="5">
        <f ca="1">VLOOKUP(CONCATENATE($F1834," ",$G1834),AllocFactorMatrix,(N$4+1),FALSE)*$E1835</f>
        <v>153.90176929213575</v>
      </c>
      <c r="O1834" s="5">
        <f ca="1">VLOOKUP(CONCATENATE($F1834," ",$G1834),AllocFactorMatrix,(O$4+1),FALSE)*$E1835</f>
        <v>37.170346424574966</v>
      </c>
      <c r="P1834" s="5">
        <f ca="1">VLOOKUP(CONCATENATE($F1834," ",$G1834),AllocFactorMatrix,(P$4+1),FALSE)*$E1835</f>
        <v>37.837999867576308</v>
      </c>
      <c r="Q1834" s="5">
        <f ca="1">VLOOKUP(CONCATENATE($F1834," ",$G1834),AllocFactorMatrix,(Q$4+1),FALSE)*$E1835</f>
        <v>4.6738778781077812</v>
      </c>
      <c r="R1834" s="5">
        <f t="shared" ca="1" si="836"/>
        <v>233.58399346239483</v>
      </c>
      <c r="S1834" s="5">
        <f ca="1">VLOOKUP(CONCATENATE($F1834," ",$G1834),AllocFactorMatrix,(S$4+1),FALSE)*$E1835</f>
        <v>1.1696644491162926</v>
      </c>
      <c r="T1834" s="5">
        <f ca="1">VLOOKUP(CONCATENATE($F1834," ",$G1834),AllocFactorMatrix,(T$4+1),FALSE)*$E1835</f>
        <v>27.023030583302571</v>
      </c>
      <c r="U1834" s="5">
        <f ca="1">VLOOKUP(CONCATENATE($F1834," ",$G1834),AllocFactorMatrix,(U$4+1),FALSE)*$E1835</f>
        <v>63.560745829361117</v>
      </c>
      <c r="V1834" s="5">
        <f ca="1">VLOOKUP(CONCATENATE($F1834," ",$G1834),AllocFactorMatrix,(V$4+1),FALSE)*$E1835</f>
        <v>18.716320351939945</v>
      </c>
      <c r="W1834" s="5">
        <f t="shared" ca="1" si="844"/>
        <v>110.46976121371992</v>
      </c>
      <c r="X1834" s="5">
        <f ca="1">VLOOKUP(CONCATENATE($F1834," ",$G1834),AllocFactorMatrix,(X$4+1),FALSE)*$E1835</f>
        <v>34.101862878004411</v>
      </c>
      <c r="Y1834" s="5">
        <f ca="1">VLOOKUP(CONCATENATE($F1834," ",$G1834),AllocFactorMatrix,(Y$4+1),FALSE)*$E1835</f>
        <v>0.50942154855942012</v>
      </c>
      <c r="Z1834" s="5">
        <f t="shared" ca="1" si="835"/>
        <v>34.611284426563834</v>
      </c>
      <c r="AA1834" s="5">
        <f ca="1">VLOOKUP(CONCATENATE($F1834," ",$G1834),AllocFactorMatrix,(AA$4+1),FALSE)*$E1835</f>
        <v>2.7761642316949433</v>
      </c>
      <c r="AB1834" s="5">
        <f ca="1">VLOOKUP(CONCATENATE($F1834," ",$G1834),AllocFactorMatrix,(AB$4+1),FALSE)*$E1835</f>
        <v>1008.7066377259121</v>
      </c>
      <c r="AC1834" s="5">
        <f ca="1">VLOOKUP(CONCATENATE($F1834," ",$G1834),AllocFactorMatrix,(AC$4+1),FALSE)*$E1835</f>
        <v>215.14621907061232</v>
      </c>
    </row>
    <row r="1835" spans="4:29" collapsed="1">
      <c r="D1835" s="52" t="s">
        <v>508</v>
      </c>
      <c r="E1835" s="58">
        <v>213328</v>
      </c>
      <c r="F1835" s="92" t="s">
        <v>69</v>
      </c>
      <c r="G1835" s="52" t="str">
        <f>$G$15</f>
        <v>TOTAL</v>
      </c>
      <c r="H1835" s="4">
        <f t="shared" ca="1" si="843"/>
        <v>213328.00000000012</v>
      </c>
      <c r="I1835" s="5">
        <f ca="1">VLOOKUP(CONCATENATE($F1835," ",$G1835),AllocFactorMatrix,(I$4+1),FALSE)*$E1835</f>
        <v>118780.3547494596</v>
      </c>
      <c r="J1835" s="5">
        <f ca="1">VLOOKUP(CONCATENATE($F1835," ",$G1835),AllocFactorMatrix,(J$4+1),FALSE)*$E1835</f>
        <v>27639.891091250807</v>
      </c>
      <c r="K1835" s="5">
        <f ca="1">VLOOKUP(CONCATENATE($F1835," ",$G1835),AllocFactorMatrix,(K$4+1),FALSE)*$E1835</f>
        <v>402.29939862077015</v>
      </c>
      <c r="L1835" s="5">
        <f ca="1">VLOOKUP(CONCATENATE($F1835," ",$G1835),AllocFactorMatrix,(L$4+1),FALSE)*$E1835</f>
        <v>48.951524802848667</v>
      </c>
      <c r="M1835" s="5">
        <f t="shared" ca="1" si="834"/>
        <v>28091.142014674424</v>
      </c>
      <c r="N1835" s="5">
        <f ca="1">VLOOKUP(CONCATENATE($F1835," ",$G1835),AllocFactorMatrix,(N$4+1),FALSE)*$E1835</f>
        <v>14331.59339856943</v>
      </c>
      <c r="O1835" s="5">
        <f ca="1">VLOOKUP(CONCATENATE($F1835," ",$G1835),AllocFactorMatrix,(O$4+1),FALSE)*$E1835</f>
        <v>2407.9843833715199</v>
      </c>
      <c r="P1835" s="5">
        <f ca="1">VLOOKUP(CONCATENATE($F1835," ",$G1835),AllocFactorMatrix,(P$4+1),FALSE)*$E1835</f>
        <v>418.76014476731024</v>
      </c>
      <c r="Q1835" s="5">
        <f ca="1">VLOOKUP(CONCATENATE($F1835," ",$G1835),AllocFactorMatrix,(Q$4+1),FALSE)*$E1835</f>
        <v>18.63652559655684</v>
      </c>
      <c r="R1835" s="5">
        <f t="shared" ca="1" si="836"/>
        <v>17176.974452304818</v>
      </c>
      <c r="S1835" s="5">
        <f ca="1">VLOOKUP(CONCATENATE($F1835," ",$G1835),AllocFactorMatrix,(S$4+1),FALSE)*$E1835</f>
        <v>669.81678433421791</v>
      </c>
      <c r="T1835" s="5">
        <f ca="1">VLOOKUP(CONCATENATE($F1835," ",$G1835),AllocFactorMatrix,(T$4+1),FALSE)*$E1835</f>
        <v>8947.9849371223754</v>
      </c>
      <c r="U1835" s="5">
        <f ca="1">VLOOKUP(CONCATENATE($F1835," ",$G1835),AllocFactorMatrix,(U$4+1),FALSE)*$E1835</f>
        <v>28649.211595743134</v>
      </c>
      <c r="V1835" s="5">
        <f ca="1">VLOOKUP(CONCATENATE($F1835," ",$G1835),AllocFactorMatrix,(V$4+1),FALSE)*$E1835</f>
        <v>5110.6949355968654</v>
      </c>
      <c r="W1835" s="5">
        <f t="shared" ca="1" si="844"/>
        <v>43377.708252796598</v>
      </c>
      <c r="X1835" s="5">
        <f ca="1">VLOOKUP(CONCATENATE($F1835," ",$G1835),AllocFactorMatrix,(X$4+1),FALSE)*$E1835</f>
        <v>3932.6273849517684</v>
      </c>
      <c r="Y1835" s="5">
        <f ca="1">VLOOKUP(CONCATENATE($F1835," ",$G1835),AllocFactorMatrix,(Y$4+1),FALSE)*$E1835</f>
        <v>73.205312012379991</v>
      </c>
      <c r="Z1835" s="5">
        <f t="shared" ca="1" si="835"/>
        <v>4005.8326969641485</v>
      </c>
      <c r="AA1835" s="5">
        <f ca="1">VLOOKUP(CONCATENATE($F1835," ",$G1835),AllocFactorMatrix,(AA$4+1),FALSE)*$E1835</f>
        <v>57.271005146108514</v>
      </c>
      <c r="AB1835" s="5">
        <f ca="1">VLOOKUP(CONCATENATE($F1835," ",$G1835),AllocFactorMatrix,(AB$4+1),FALSE)*$E1835</f>
        <v>1518.455275343809</v>
      </c>
      <c r="AC1835" s="5">
        <f ca="1">VLOOKUP(CONCATENATE($F1835," ",$G1835),AllocFactorMatrix,(AC$4+1),FALSE)*$E1835</f>
        <v>320.26155331050427</v>
      </c>
    </row>
    <row r="1836" spans="4:29" hidden="1" outlineLevel="1">
      <c r="E1836" s="11"/>
      <c r="F1836" s="107"/>
      <c r="G1836" s="52" t="str">
        <f>$G$8</f>
        <v>PRODUCTION</v>
      </c>
      <c r="H1836" s="4">
        <f t="shared" ref="H1836:H1843" ca="1" si="845">H1788+H1796+H1804+H1812+H1820+H1828+H1780+H1772+H1764+H1756+H1748+H1740+H1732</f>
        <v>8289463.6538081411</v>
      </c>
      <c r="I1836" s="4">
        <f t="shared" ref="I1836:AC1836" ca="1" si="846">I1788+I1796+I1804+I1812+I1820+I1828+I1780+I1772+I1764+I1756+I1748+I1740+I1732</f>
        <v>4232886.4548356682</v>
      </c>
      <c r="J1836" s="4">
        <f t="shared" ca="1" si="846"/>
        <v>1000460.0075341761</v>
      </c>
      <c r="K1836" s="4">
        <f t="shared" ca="1" si="846"/>
        <v>13812.375821170634</v>
      </c>
      <c r="L1836" s="4">
        <f t="shared" ca="1" si="846"/>
        <v>1918.1519172674498</v>
      </c>
      <c r="M1836" s="4">
        <f t="shared" ca="1" si="846"/>
        <v>1016190.5352726142</v>
      </c>
      <c r="N1836" s="4">
        <f t="shared" ca="1" si="846"/>
        <v>593941.92836692184</v>
      </c>
      <c r="O1836" s="4">
        <f t="shared" ca="1" si="846"/>
        <v>107355.55826286592</v>
      </c>
      <c r="P1836" s="4">
        <f t="shared" ca="1" si="846"/>
        <v>21604.565361082838</v>
      </c>
      <c r="Q1836" s="4">
        <f t="shared" ca="1" si="846"/>
        <v>804.39611843947102</v>
      </c>
      <c r="R1836" s="4">
        <f t="shared" ca="1" si="846"/>
        <v>723706.44810931</v>
      </c>
      <c r="S1836" s="4">
        <f t="shared" ca="1" si="846"/>
        <v>28076.008831310435</v>
      </c>
      <c r="T1836" s="4">
        <f t="shared" ca="1" si="846"/>
        <v>383476.88909164804</v>
      </c>
      <c r="U1836" s="4">
        <f t="shared" ca="1" si="846"/>
        <v>1457426.8805767437</v>
      </c>
      <c r="V1836" s="4">
        <f t="shared" ca="1" si="846"/>
        <v>266989.48969593149</v>
      </c>
      <c r="W1836" s="4">
        <f t="shared" ca="1" si="846"/>
        <v>2135969.2681956338</v>
      </c>
      <c r="X1836" s="4">
        <f t="shared" ca="1" si="846"/>
        <v>163565.85614560422</v>
      </c>
      <c r="Y1836" s="4">
        <f t="shared" ca="1" si="846"/>
        <v>3251.3165075177626</v>
      </c>
      <c r="Z1836" s="4">
        <f t="shared" ca="1" si="846"/>
        <v>166817.17265312196</v>
      </c>
      <c r="AA1836" s="4">
        <f t="shared" ca="1" si="846"/>
        <v>2166.2015401481708</v>
      </c>
      <c r="AB1836" s="4">
        <f t="shared" ca="1" si="846"/>
        <v>9724.0725101041608</v>
      </c>
      <c r="AC1836" s="4">
        <f t="shared" ca="1" si="846"/>
        <v>2003.5006915391168</v>
      </c>
    </row>
    <row r="1837" spans="4:29" hidden="1" outlineLevel="1">
      <c r="E1837" s="11"/>
      <c r="F1837" s="107"/>
      <c r="G1837" s="52" t="str">
        <f>$G$9</f>
        <v>BULKTRAN</v>
      </c>
      <c r="H1837" s="4">
        <f t="shared" ca="1" si="845"/>
        <v>1309523.2542908636</v>
      </c>
      <c r="I1837" s="4">
        <f t="shared" ref="I1837:AC1837" ca="1" si="847">I1789+I1797+I1805+I1813+I1821+I1829+I1781+I1773+I1765+I1757+I1749+I1741+I1733</f>
        <v>651689.61981944367</v>
      </c>
      <c r="J1837" s="4">
        <f t="shared" ca="1" si="847"/>
        <v>159334.77492057276</v>
      </c>
      <c r="K1837" s="4">
        <f t="shared" ca="1" si="847"/>
        <v>2172.8685615159529</v>
      </c>
      <c r="L1837" s="4">
        <f t="shared" ca="1" si="847"/>
        <v>282.04537996784194</v>
      </c>
      <c r="M1837" s="4">
        <f t="shared" ca="1" si="847"/>
        <v>161789.68886205653</v>
      </c>
      <c r="N1837" s="4">
        <f t="shared" ca="1" si="847"/>
        <v>94317.842755063757</v>
      </c>
      <c r="O1837" s="4">
        <f t="shared" ca="1" si="847"/>
        <v>17747.145178327723</v>
      </c>
      <c r="P1837" s="4">
        <f t="shared" ca="1" si="847"/>
        <v>3494.5358926946683</v>
      </c>
      <c r="Q1837" s="4">
        <f t="shared" ca="1" si="847"/>
        <v>120.22133198385484</v>
      </c>
      <c r="R1837" s="4">
        <f t="shared" ca="1" si="847"/>
        <v>115679.74515807001</v>
      </c>
      <c r="S1837" s="4">
        <f t="shared" ca="1" si="847"/>
        <v>4407.2919458432498</v>
      </c>
      <c r="T1837" s="4">
        <f t="shared" ca="1" si="847"/>
        <v>63595.559519375471</v>
      </c>
      <c r="U1837" s="4">
        <f t="shared" ca="1" si="847"/>
        <v>238504.45432349172</v>
      </c>
      <c r="V1837" s="4">
        <f t="shared" ca="1" si="847"/>
        <v>44977.944944555697</v>
      </c>
      <c r="W1837" s="4">
        <f t="shared" ca="1" si="847"/>
        <v>351485.25073326618</v>
      </c>
      <c r="X1837" s="4">
        <f t="shared" ca="1" si="847"/>
        <v>26087.294657026221</v>
      </c>
      <c r="Y1837" s="4">
        <f t="shared" ca="1" si="847"/>
        <v>511.65349883327565</v>
      </c>
      <c r="Z1837" s="4">
        <f t="shared" ca="1" si="847"/>
        <v>26598.948155859493</v>
      </c>
      <c r="AA1837" s="4">
        <f t="shared" ca="1" si="847"/>
        <v>347.9520084262997</v>
      </c>
      <c r="AB1837" s="4">
        <f t="shared" ca="1" si="847"/>
        <v>1599.912550521316</v>
      </c>
      <c r="AC1837" s="4">
        <f t="shared" ca="1" si="847"/>
        <v>332.13700321864445</v>
      </c>
    </row>
    <row r="1838" spans="4:29" hidden="1" outlineLevel="1">
      <c r="E1838" s="11"/>
      <c r="F1838" s="107"/>
      <c r="G1838" s="52" t="str">
        <f>$G$10</f>
        <v>SUBTRAN</v>
      </c>
      <c r="H1838" s="4">
        <f t="shared" ca="1" si="845"/>
        <v>362716.67120966397</v>
      </c>
      <c r="I1838" s="4">
        <f t="shared" ref="I1838:AC1838" ca="1" si="848">I1790+I1798+I1806+I1814+I1822+I1830+I1782+I1774+I1766+I1758+I1750+I1742+I1734</f>
        <v>179759.41907959493</v>
      </c>
      <c r="J1838" s="4">
        <f t="shared" ca="1" si="848"/>
        <v>44083.430146320025</v>
      </c>
      <c r="K1838" s="4">
        <f t="shared" ca="1" si="848"/>
        <v>604.49827168505021</v>
      </c>
      <c r="L1838" s="4">
        <f t="shared" ca="1" si="848"/>
        <v>102.93713423898387</v>
      </c>
      <c r="M1838" s="4">
        <f t="shared" ca="1" si="848"/>
        <v>44790.865552244053</v>
      </c>
      <c r="N1838" s="4">
        <f t="shared" ca="1" si="848"/>
        <v>25343.94823503658</v>
      </c>
      <c r="O1838" s="4">
        <f t="shared" ca="1" si="848"/>
        <v>4771.5522412345708</v>
      </c>
      <c r="P1838" s="4">
        <f t="shared" ca="1" si="848"/>
        <v>1217.7269608144616</v>
      </c>
      <c r="Q1838" s="4">
        <f t="shared" ca="1" si="848"/>
        <v>0</v>
      </c>
      <c r="R1838" s="4">
        <f t="shared" ca="1" si="848"/>
        <v>31333.227437085614</v>
      </c>
      <c r="S1838" s="4">
        <f t="shared" ca="1" si="848"/>
        <v>1127.8779895444636</v>
      </c>
      <c r="T1838" s="4">
        <f t="shared" ca="1" si="848"/>
        <v>16863.553401459576</v>
      </c>
      <c r="U1838" s="4">
        <f t="shared" ca="1" si="848"/>
        <v>81610.644913178374</v>
      </c>
      <c r="V1838" s="4">
        <f t="shared" ca="1" si="848"/>
        <v>0</v>
      </c>
      <c r="W1838" s="4">
        <f t="shared" ca="1" si="848"/>
        <v>99602.07630418241</v>
      </c>
      <c r="X1838" s="4">
        <f t="shared" ca="1" si="848"/>
        <v>6998.9220415938398</v>
      </c>
      <c r="Y1838" s="4">
        <f t="shared" ca="1" si="848"/>
        <v>138.11023573470109</v>
      </c>
      <c r="Z1838" s="4">
        <f t="shared" ca="1" si="848"/>
        <v>7137.0322773285407</v>
      </c>
      <c r="AA1838" s="4">
        <f t="shared" ca="1" si="848"/>
        <v>94.050559228250592</v>
      </c>
      <c r="AB1838" s="4">
        <f t="shared" ca="1" si="848"/>
        <v>0</v>
      </c>
      <c r="AC1838" s="4">
        <f t="shared" ca="1" si="848"/>
        <v>0</v>
      </c>
    </row>
    <row r="1839" spans="4:29" hidden="1" outlineLevel="1">
      <c r="E1839" s="11"/>
      <c r="F1839" s="107"/>
      <c r="G1839" s="52" t="str">
        <f>$G$11</f>
        <v>DISTPRI</v>
      </c>
      <c r="H1839" s="4">
        <f t="shared" ca="1" si="845"/>
        <v>2934093.9228139622</v>
      </c>
      <c r="I1839" s="4">
        <f t="shared" ref="I1839:AC1839" ca="1" si="849">I1791+I1799+I1807+I1815+I1823+I1831+I1783+I1775+I1767+I1759+I1751+I1743+I1735</f>
        <v>1903954.4040068607</v>
      </c>
      <c r="J1839" s="4">
        <f t="shared" ca="1" si="849"/>
        <v>455968.79105315107</v>
      </c>
      <c r="K1839" s="4">
        <f t="shared" ca="1" si="849"/>
        <v>6302.5540814186825</v>
      </c>
      <c r="L1839" s="4">
        <f t="shared" ca="1" si="849"/>
        <v>0</v>
      </c>
      <c r="M1839" s="4">
        <f t="shared" ca="1" si="849"/>
        <v>462271.3451345698</v>
      </c>
      <c r="N1839" s="4">
        <f t="shared" ca="1" si="849"/>
        <v>263855.99146035727</v>
      </c>
      <c r="O1839" s="4">
        <f t="shared" ca="1" si="849"/>
        <v>48373.504008381482</v>
      </c>
      <c r="P1839" s="4">
        <f t="shared" ca="1" si="849"/>
        <v>0</v>
      </c>
      <c r="Q1839" s="4">
        <f t="shared" ca="1" si="849"/>
        <v>0</v>
      </c>
      <c r="R1839" s="4">
        <f t="shared" ca="1" si="849"/>
        <v>312229.49546873872</v>
      </c>
      <c r="S1839" s="4">
        <f t="shared" ca="1" si="849"/>
        <v>11870.036901285104</v>
      </c>
      <c r="T1839" s="4">
        <f t="shared" ca="1" si="849"/>
        <v>168678.4957252887</v>
      </c>
      <c r="U1839" s="4">
        <f t="shared" ca="1" si="849"/>
        <v>0</v>
      </c>
      <c r="V1839" s="4">
        <f t="shared" ca="1" si="849"/>
        <v>0</v>
      </c>
      <c r="W1839" s="4">
        <f t="shared" ca="1" si="849"/>
        <v>180548.53262657381</v>
      </c>
      <c r="X1839" s="4">
        <f t="shared" ca="1" si="849"/>
        <v>72680.242090447326</v>
      </c>
      <c r="Y1839" s="4">
        <f t="shared" ca="1" si="849"/>
        <v>1446.4689448028707</v>
      </c>
      <c r="Z1839" s="4">
        <f t="shared" ca="1" si="849"/>
        <v>74126.711035250191</v>
      </c>
      <c r="AA1839" s="4">
        <f t="shared" ca="1" si="849"/>
        <v>963.43454196827088</v>
      </c>
      <c r="AB1839" s="4">
        <f t="shared" ca="1" si="849"/>
        <v>0</v>
      </c>
      <c r="AC1839" s="4">
        <f t="shared" ca="1" si="849"/>
        <v>0</v>
      </c>
    </row>
    <row r="1840" spans="4:29" hidden="1" outlineLevel="1">
      <c r="E1840" s="11"/>
      <c r="F1840" s="107"/>
      <c r="G1840" s="52" t="str">
        <f>$G$12</f>
        <v>DISTSEC</v>
      </c>
      <c r="H1840" s="4">
        <f t="shared" ca="1" si="845"/>
        <v>1177759.2367464984</v>
      </c>
      <c r="I1840" s="4">
        <f t="shared" ref="I1840:AC1840" ca="1" si="850">I1792+I1800+I1808+I1816+I1824+I1832+I1784+I1776+I1768+I1760+I1752+I1744+I1736</f>
        <v>867837.21175214648</v>
      </c>
      <c r="J1840" s="4">
        <f t="shared" ca="1" si="850"/>
        <v>179816.36488548567</v>
      </c>
      <c r="K1840" s="4">
        <f t="shared" ca="1" si="850"/>
        <v>0</v>
      </c>
      <c r="L1840" s="4">
        <f t="shared" ca="1" si="850"/>
        <v>0</v>
      </c>
      <c r="M1840" s="4">
        <f t="shared" ca="1" si="850"/>
        <v>179816.36488548567</v>
      </c>
      <c r="N1840" s="4">
        <f t="shared" ca="1" si="850"/>
        <v>89551.844777678751</v>
      </c>
      <c r="O1840" s="4">
        <f t="shared" ca="1" si="850"/>
        <v>0</v>
      </c>
      <c r="P1840" s="4">
        <f t="shared" ca="1" si="850"/>
        <v>0</v>
      </c>
      <c r="Q1840" s="4">
        <f t="shared" ca="1" si="850"/>
        <v>0</v>
      </c>
      <c r="R1840" s="4">
        <f t="shared" ca="1" si="850"/>
        <v>89551.844777678751</v>
      </c>
      <c r="S1840" s="4">
        <f t="shared" ca="1" si="850"/>
        <v>3326.4386909598229</v>
      </c>
      <c r="T1840" s="4">
        <f t="shared" ca="1" si="850"/>
        <v>0</v>
      </c>
      <c r="U1840" s="4">
        <f t="shared" ca="1" si="850"/>
        <v>0</v>
      </c>
      <c r="V1840" s="4">
        <f t="shared" ca="1" si="850"/>
        <v>0</v>
      </c>
      <c r="W1840" s="4">
        <f t="shared" ca="1" si="850"/>
        <v>3326.4386909598229</v>
      </c>
      <c r="X1840" s="4">
        <f t="shared" ca="1" si="850"/>
        <v>25430.718041666667</v>
      </c>
      <c r="Y1840" s="4">
        <f t="shared" ca="1" si="850"/>
        <v>0</v>
      </c>
      <c r="Z1840" s="4">
        <f t="shared" ca="1" si="850"/>
        <v>25430.718041666667</v>
      </c>
      <c r="AA1840" s="4">
        <f t="shared" ca="1" si="850"/>
        <v>302.74961933996559</v>
      </c>
      <c r="AB1840" s="4">
        <f t="shared" ca="1" si="850"/>
        <v>9507.6459361708003</v>
      </c>
      <c r="AC1840" s="4">
        <f t="shared" ca="1" si="850"/>
        <v>1986.2630430499271</v>
      </c>
    </row>
    <row r="1841" spans="4:29" hidden="1" outlineLevel="1">
      <c r="E1841" s="11"/>
      <c r="F1841" s="107"/>
      <c r="G1841" s="52" t="str">
        <f>$G$13</f>
        <v>ENERGY</v>
      </c>
      <c r="H1841" s="4">
        <f t="shared" ca="1" si="845"/>
        <v>3304238.4311794937</v>
      </c>
      <c r="I1841" s="4">
        <f t="shared" ref="I1841:AC1841" ca="1" si="851">I1793+I1801+I1809+I1817+I1825+I1833+I1785+I1777+I1769+I1761+I1753+I1745+I1737</f>
        <v>1302574.3734616893</v>
      </c>
      <c r="J1841" s="4">
        <f t="shared" ca="1" si="851"/>
        <v>375752.92682455631</v>
      </c>
      <c r="K1841" s="4">
        <f t="shared" ca="1" si="851"/>
        <v>5221.1410956267828</v>
      </c>
      <c r="L1841" s="4">
        <f t="shared" ca="1" si="851"/>
        <v>759.5101944067228</v>
      </c>
      <c r="M1841" s="4">
        <f t="shared" ca="1" si="851"/>
        <v>381733.57811458985</v>
      </c>
      <c r="N1841" s="4">
        <f t="shared" ca="1" si="851"/>
        <v>243096.11414688182</v>
      </c>
      <c r="O1841" s="4">
        <f t="shared" ca="1" si="851"/>
        <v>42740.170888688932</v>
      </c>
      <c r="P1841" s="4">
        <f t="shared" ca="1" si="851"/>
        <v>8735.4609450717289</v>
      </c>
      <c r="Q1841" s="4">
        <f t="shared" ca="1" si="851"/>
        <v>336.44486795428065</v>
      </c>
      <c r="R1841" s="4">
        <f t="shared" ca="1" si="851"/>
        <v>294908.19084859674</v>
      </c>
      <c r="S1841" s="4">
        <f t="shared" ca="1" si="851"/>
        <v>12796.578482410598</v>
      </c>
      <c r="T1841" s="4">
        <f t="shared" ca="1" si="851"/>
        <v>198350.43636887794</v>
      </c>
      <c r="U1841" s="4">
        <f t="shared" ca="1" si="851"/>
        <v>852044.09114204347</v>
      </c>
      <c r="V1841" s="4">
        <f t="shared" ca="1" si="851"/>
        <v>159849.65074261202</v>
      </c>
      <c r="W1841" s="4">
        <f t="shared" ca="1" si="851"/>
        <v>1223040.756735944</v>
      </c>
      <c r="X1841" s="4">
        <f t="shared" ca="1" si="851"/>
        <v>66956.772841014608</v>
      </c>
      <c r="Y1841" s="4">
        <f t="shared" ca="1" si="851"/>
        <v>1345.0131307620031</v>
      </c>
      <c r="Z1841" s="4">
        <f t="shared" ca="1" si="851"/>
        <v>68301.785971776597</v>
      </c>
      <c r="AA1841" s="4">
        <f t="shared" ca="1" si="851"/>
        <v>1200.7036769744905</v>
      </c>
      <c r="AB1841" s="4">
        <f t="shared" ca="1" si="851"/>
        <v>26917.123416752267</v>
      </c>
      <c r="AC1841" s="4">
        <f t="shared" ca="1" si="851"/>
        <v>5561.9189531700285</v>
      </c>
    </row>
    <row r="1842" spans="4:29" hidden="1" outlineLevel="1">
      <c r="E1842" s="11"/>
      <c r="F1842" s="107"/>
      <c r="G1842" s="52" t="str">
        <f>$G$14</f>
        <v>CUSTOMER</v>
      </c>
      <c r="H1842" s="4">
        <f t="shared" ca="1" si="845"/>
        <v>2061177.2718313825</v>
      </c>
      <c r="I1842" s="4">
        <f t="shared" ref="I1842:AC1842" ca="1" si="852">I1794+I1802+I1810+I1818+I1826+I1834+I1786+I1778+I1770+I1762+I1754+I1746+I1738</f>
        <v>1565726.9997227951</v>
      </c>
      <c r="J1842" s="4">
        <f t="shared" ca="1" si="852"/>
        <v>323065.95305689331</v>
      </c>
      <c r="K1842" s="4">
        <f t="shared" ca="1" si="852"/>
        <v>8686.6522224703203</v>
      </c>
      <c r="L1842" s="4">
        <f t="shared" ca="1" si="852"/>
        <v>1385.8883009543533</v>
      </c>
      <c r="M1842" s="4">
        <f t="shared" ca="1" si="852"/>
        <v>333138.49358031794</v>
      </c>
      <c r="N1842" s="4">
        <f t="shared" ca="1" si="852"/>
        <v>13702.850830211857</v>
      </c>
      <c r="O1842" s="4">
        <f t="shared" ca="1" si="852"/>
        <v>3403.6363699778094</v>
      </c>
      <c r="P1842" s="4">
        <f t="shared" ca="1" si="852"/>
        <v>3475.7517667379952</v>
      </c>
      <c r="Q1842" s="4">
        <f t="shared" ca="1" si="852"/>
        <v>416.0771946252853</v>
      </c>
      <c r="R1842" s="4">
        <f t="shared" ca="1" si="852"/>
        <v>20998.316161552946</v>
      </c>
      <c r="S1842" s="4">
        <f t="shared" ca="1" si="852"/>
        <v>102.93827839490578</v>
      </c>
      <c r="T1842" s="4">
        <f t="shared" ca="1" si="852"/>
        <v>2472.3301031945357</v>
      </c>
      <c r="U1842" s="4">
        <f t="shared" ca="1" si="852"/>
        <v>5866.1441631042944</v>
      </c>
      <c r="V1842" s="4">
        <f t="shared" ca="1" si="852"/>
        <v>1756.5723465312408</v>
      </c>
      <c r="W1842" s="4">
        <f t="shared" ca="1" si="852"/>
        <v>10197.984891224976</v>
      </c>
      <c r="X1842" s="4">
        <f t="shared" ca="1" si="852"/>
        <v>3024.9221499345722</v>
      </c>
      <c r="Y1842" s="4">
        <f t="shared" ca="1" si="852"/>
        <v>45.743184291352009</v>
      </c>
      <c r="Z1842" s="4">
        <f t="shared" ca="1" si="852"/>
        <v>3070.6653342259242</v>
      </c>
      <c r="AA1842" s="4">
        <f t="shared" ca="1" si="852"/>
        <v>250.38139502285276</v>
      </c>
      <c r="AB1842" s="4">
        <f t="shared" ca="1" si="852"/>
        <v>106503.31718214729</v>
      </c>
      <c r="AC1842" s="4">
        <f t="shared" ca="1" si="852"/>
        <v>21291.113564094725</v>
      </c>
    </row>
    <row r="1843" spans="4:29" collapsed="1">
      <c r="D1843" s="52" t="s">
        <v>510</v>
      </c>
      <c r="E1843" s="15">
        <f>E1795+E1803+E1811+E1819+E1827+E1835+E1787+E1779+E1771+E1763+E1755+E1747+E1739</f>
        <v>19438972.441879999</v>
      </c>
      <c r="F1843" s="175"/>
      <c r="G1843" s="52" t="str">
        <f>$G$15</f>
        <v>TOTAL</v>
      </c>
      <c r="H1843" s="4">
        <f t="shared" ca="1" si="845"/>
        <v>19438972.441880003</v>
      </c>
      <c r="I1843" s="50">
        <f t="shared" ref="I1843:AC1843" ca="1" si="853">I1795+I1803+I1811+I1819+I1827+I1835+I1787+I1779+I1771+I1763+I1755+I1747+I1739</f>
        <v>10704428.482678199</v>
      </c>
      <c r="J1843" s="50">
        <f t="shared" ca="1" si="853"/>
        <v>2538482.2484211549</v>
      </c>
      <c r="K1843" s="50">
        <f t="shared" ca="1" si="853"/>
        <v>36800.090053887427</v>
      </c>
      <c r="L1843" s="50">
        <f t="shared" ca="1" si="853"/>
        <v>4448.5329268353526</v>
      </c>
      <c r="M1843" s="50">
        <f t="shared" ca="1" si="853"/>
        <v>2579730.8714018781</v>
      </c>
      <c r="N1843" s="50">
        <f t="shared" ca="1" si="853"/>
        <v>1323810.520572152</v>
      </c>
      <c r="O1843" s="50">
        <f t="shared" ca="1" si="853"/>
        <v>224391.5669494764</v>
      </c>
      <c r="P1843" s="50">
        <f t="shared" ca="1" si="853"/>
        <v>38528.040926401685</v>
      </c>
      <c r="Q1843" s="50">
        <f t="shared" ca="1" si="853"/>
        <v>1677.1395130028923</v>
      </c>
      <c r="R1843" s="50">
        <f t="shared" ca="1" si="853"/>
        <v>1588407.2679610329</v>
      </c>
      <c r="S1843" s="50">
        <f t="shared" ca="1" si="853"/>
        <v>61707.171119748586</v>
      </c>
      <c r="T1843" s="50">
        <f t="shared" ca="1" si="853"/>
        <v>833437.26420984429</v>
      </c>
      <c r="U1843" s="50">
        <f t="shared" ca="1" si="853"/>
        <v>2635452.2151185614</v>
      </c>
      <c r="V1843" s="50">
        <f t="shared" ca="1" si="853"/>
        <v>473573.65772963042</v>
      </c>
      <c r="W1843" s="50">
        <f t="shared" ca="1" si="853"/>
        <v>4004170.308177785</v>
      </c>
      <c r="X1843" s="50">
        <f t="shared" ca="1" si="853"/>
        <v>364744.72796728741</v>
      </c>
      <c r="Y1843" s="50">
        <f t="shared" ca="1" si="853"/>
        <v>6738.3055019419644</v>
      </c>
      <c r="Z1843" s="50">
        <f t="shared" ca="1" si="853"/>
        <v>371483.03346922941</v>
      </c>
      <c r="AA1843" s="50">
        <f t="shared" ca="1" si="853"/>
        <v>5325.4733411083016</v>
      </c>
      <c r="AB1843" s="50">
        <f t="shared" ca="1" si="853"/>
        <v>154252.0715956958</v>
      </c>
      <c r="AC1843" s="50">
        <f t="shared" ca="1" si="853"/>
        <v>31174.933255072443</v>
      </c>
    </row>
    <row r="1844" spans="4:29">
      <c r="E1844" s="15"/>
      <c r="F1844" s="175"/>
      <c r="G1844" s="7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</row>
    <row r="1845" spans="4:29" hidden="1" outlineLevel="1">
      <c r="E1845" s="48"/>
      <c r="F1845" s="175" t="str">
        <f>F1852</f>
        <v>LABOR_M</v>
      </c>
      <c r="G1845" s="52" t="str">
        <f>$G$8</f>
        <v>PRODUCTION</v>
      </c>
      <c r="H1845" s="4">
        <f t="shared" ref="H1845:H1852" ca="1" si="854">SUBTOTAL(9,I1845:AC1845)</f>
        <v>1293310.5102808557</v>
      </c>
      <c r="I1845" s="5">
        <f ca="1">VLOOKUP(CONCATENATE($F1845," ",$G1845),AllocFactorMatrix,(I$4+1),FALSE)*$E1852</f>
        <v>665260.79422644002</v>
      </c>
      <c r="J1845" s="5">
        <f ca="1">VLOOKUP(CONCATENATE($F1845," ",$G1845),AllocFactorMatrix,(J$4+1),FALSE)*$E1852</f>
        <v>155138.9194932043</v>
      </c>
      <c r="K1845" s="5">
        <f ca="1">VLOOKUP(CONCATENATE($F1845," ",$G1845),AllocFactorMatrix,(K$4+1),FALSE)*$E1852</f>
        <v>2157.0452892715398</v>
      </c>
      <c r="L1845" s="5">
        <f ca="1">VLOOKUP(CONCATENATE($F1845," ",$G1845),AllocFactorMatrix,(L$4+1),FALSE)*$E1852</f>
        <v>300.41969422903628</v>
      </c>
      <c r="M1845" s="5">
        <f t="shared" ref="M1845:M1852" ca="1" si="855">SUBTOTAL(9,J1845:L1845)</f>
        <v>157596.38447670487</v>
      </c>
      <c r="N1845" s="5">
        <f ca="1">VLOOKUP(CONCATENATE($F1845," ",$G1845),AllocFactorMatrix,(N$4+1),FALSE)*$E1852</f>
        <v>92339.956579717182</v>
      </c>
      <c r="O1845" s="5">
        <f ca="1">VLOOKUP(CONCATENATE($F1845," ",$G1845),AllocFactorMatrix,(O$4+1),FALSE)*$E1852</f>
        <v>16546.543215542788</v>
      </c>
      <c r="P1845" s="5">
        <f ca="1">VLOOKUP(CONCATENATE($F1845," ",$G1845),AllocFactorMatrix,(P$4+1),FALSE)*$E1852</f>
        <v>3355.4701096988019</v>
      </c>
      <c r="Q1845" s="5">
        <f ca="1">VLOOKUP(CONCATENATE($F1845," ",$G1845),AllocFactorMatrix,(Q$4+1),FALSE)*$E1852</f>
        <v>127.42245999850897</v>
      </c>
      <c r="R1845" s="5">
        <f ca="1">SUBTOTAL(9,N1845:Q1845)</f>
        <v>112369.39236495727</v>
      </c>
      <c r="S1845" s="5">
        <f ca="1">VLOOKUP(CONCATENATE($F1845," ",$G1845),AllocFactorMatrix,(S$4+1),FALSE)*$E1852</f>
        <v>4372.9592798574968</v>
      </c>
      <c r="T1845" s="5">
        <f ca="1">VLOOKUP(CONCATENATE($F1845," ",$G1845),AllocFactorMatrix,(T$4+1),FALSE)*$E1852</f>
        <v>59037.47544170529</v>
      </c>
      <c r="U1845" s="5">
        <f ca="1">VLOOKUP(CONCATENATE($F1845," ",$G1845),AllocFactorMatrix,(U$4+1),FALSE)*$E1852</f>
        <v>225794.64416045594</v>
      </c>
      <c r="V1845" s="5">
        <f ca="1">VLOOKUP(CONCATENATE($F1845," ",$G1845),AllocFactorMatrix,(V$4+1),FALSE)*$E1852</f>
        <v>40904.793965036035</v>
      </c>
      <c r="W1845" s="5">
        <f ca="1">SUBTOTAL(9,S1845:V1845)</f>
        <v>330109.87284705479</v>
      </c>
      <c r="X1845" s="5">
        <f ca="1">VLOOKUP(CONCATENATE($F1845," ",$G1845),AllocFactorMatrix,(X$4+1),FALSE)*$E1852</f>
        <v>25343.58885999256</v>
      </c>
      <c r="Y1845" s="5">
        <f ca="1">VLOOKUP(CONCATENATE($F1845," ",$G1845),AllocFactorMatrix,(Y$4+1),FALSE)*$E1852</f>
        <v>506.17647313410794</v>
      </c>
      <c r="Z1845" s="5">
        <f t="shared" ref="Z1845:Z1852" ca="1" si="856">SUBTOTAL(9,X1845:Y1845)</f>
        <v>25849.765333126667</v>
      </c>
      <c r="AA1845" s="5">
        <f ca="1">VLOOKUP(CONCATENATE($F1845," ",$G1845),AllocFactorMatrix,(AA$4+1),FALSE)*$E1852</f>
        <v>334.32293801112672</v>
      </c>
      <c r="AB1845" s="5">
        <f ca="1">VLOOKUP(CONCATENATE($F1845," ",$G1845),AllocFactorMatrix,(AB$4+1),FALSE)*$E1852</f>
        <v>1485.2528416545294</v>
      </c>
      <c r="AC1845" s="5">
        <f ca="1">VLOOKUP(CONCATENATE($F1845," ",$G1845),AllocFactorMatrix,(AC$4+1),FALSE)*$E1852</f>
        <v>304.72525290599691</v>
      </c>
    </row>
    <row r="1846" spans="4:29" hidden="1" outlineLevel="1">
      <c r="E1846" s="48"/>
      <c r="F1846" s="175" t="str">
        <f>F1852</f>
        <v>LABOR_M</v>
      </c>
      <c r="G1846" s="52" t="str">
        <f>$G$9</f>
        <v>BULKTRAN</v>
      </c>
      <c r="H1846" s="4">
        <f t="shared" ca="1" si="854"/>
        <v>200473.35911661977</v>
      </c>
      <c r="I1846" s="5">
        <f ca="1">VLOOKUP(CONCATENATE($F1846," ",$G1846),AllocFactorMatrix,(I$4+1),FALSE)*$E1852</f>
        <v>103120.68528554874</v>
      </c>
      <c r="J1846" s="5">
        <f ca="1">VLOOKUP(CONCATENATE($F1846," ",$G1846),AllocFactorMatrix,(J$4+1),FALSE)*$E1852</f>
        <v>24047.759662736822</v>
      </c>
      <c r="K1846" s="5">
        <f ca="1">VLOOKUP(CONCATENATE($F1846," ",$G1846),AllocFactorMatrix,(K$4+1),FALSE)*$E1852</f>
        <v>334.35908196016999</v>
      </c>
      <c r="L1846" s="5">
        <f ca="1">VLOOKUP(CONCATENATE($F1846," ",$G1846),AllocFactorMatrix,(L$4+1),FALSE)*$E1852</f>
        <v>46.567428910636437</v>
      </c>
      <c r="M1846" s="5">
        <f t="shared" ca="1" si="855"/>
        <v>24428.686173607628</v>
      </c>
      <c r="N1846" s="5">
        <f ca="1">VLOOKUP(CONCATENATE($F1846," ",$G1846),AllocFactorMatrix,(N$4+1),FALSE)*$E1852</f>
        <v>14313.423674411048</v>
      </c>
      <c r="O1846" s="5">
        <f ca="1">VLOOKUP(CONCATENATE($F1846," ",$G1846),AllocFactorMatrix,(O$4+1),FALSE)*$E1852</f>
        <v>2564.8450807593217</v>
      </c>
      <c r="P1846" s="5">
        <f ca="1">VLOOKUP(CONCATENATE($F1846," ",$G1846),AllocFactorMatrix,(P$4+1),FALSE)*$E1852</f>
        <v>520.12440860830304</v>
      </c>
      <c r="Q1846" s="5">
        <f ca="1">VLOOKUP(CONCATENATE($F1846," ",$G1846),AllocFactorMatrix,(Q$4+1),FALSE)*$E1852</f>
        <v>19.751489205215577</v>
      </c>
      <c r="R1846" s="5">
        <f t="shared" ref="R1846:R1852" ca="1" si="857">SUBTOTAL(9,N1846:Q1846)</f>
        <v>17418.14465298389</v>
      </c>
      <c r="S1846" s="5">
        <f ca="1">VLOOKUP(CONCATENATE($F1846," ",$G1846),AllocFactorMatrix,(S$4+1),FALSE)*$E1852</f>
        <v>677.84327827263098</v>
      </c>
      <c r="T1846" s="5">
        <f ca="1">VLOOKUP(CONCATENATE($F1846," ",$G1846),AllocFactorMatrix,(T$4+1),FALSE)*$E1852</f>
        <v>9151.2756770169581</v>
      </c>
      <c r="U1846" s="5">
        <f ca="1">VLOOKUP(CONCATENATE($F1846," ",$G1846),AllocFactorMatrix,(U$4+1),FALSE)*$E1852</f>
        <v>34999.955869498488</v>
      </c>
      <c r="V1846" s="5">
        <f ca="1">VLOOKUP(CONCATENATE($F1846," ",$G1846),AllocFactorMatrix,(V$4+1),FALSE)*$E1852</f>
        <v>6340.5666195067297</v>
      </c>
      <c r="W1846" s="5">
        <f t="shared" ref="W1846:W1852" ca="1" si="858">SUBTOTAL(9,S1846:V1846)</f>
        <v>51169.641444294808</v>
      </c>
      <c r="X1846" s="5">
        <f ca="1">VLOOKUP(CONCATENATE($F1846," ",$G1846),AllocFactorMatrix,(X$4+1),FALSE)*$E1852</f>
        <v>3928.456739851219</v>
      </c>
      <c r="Y1846" s="5">
        <f ca="1">VLOOKUP(CONCATENATE($F1846," ",$G1846),AllocFactorMatrix,(Y$4+1),FALSE)*$E1852</f>
        <v>78.46135716701292</v>
      </c>
      <c r="Z1846" s="5">
        <f t="shared" ca="1" si="856"/>
        <v>4006.9180970182319</v>
      </c>
      <c r="AA1846" s="5">
        <f ca="1">VLOOKUP(CONCATENATE($F1846," ",$G1846),AllocFactorMatrix,(AA$4+1),FALSE)*$E1852</f>
        <v>51.822699869865943</v>
      </c>
      <c r="AB1846" s="5">
        <f ca="1">VLOOKUP(CONCATENATE($F1846," ",$G1846),AllocFactorMatrix,(AB$4+1),FALSE)*$E1852</f>
        <v>230.22593873402278</v>
      </c>
      <c r="AC1846" s="5">
        <f ca="1">VLOOKUP(CONCATENATE($F1846," ",$G1846),AllocFactorMatrix,(AC$4+1),FALSE)*$E1852</f>
        <v>47.234824562324526</v>
      </c>
    </row>
    <row r="1847" spans="4:29" hidden="1" outlineLevel="1">
      <c r="E1847" s="48"/>
      <c r="F1847" s="175" t="str">
        <f>F1852</f>
        <v>LABOR_M</v>
      </c>
      <c r="G1847" s="52" t="str">
        <f>$G$10</f>
        <v>SUBTRAN</v>
      </c>
      <c r="H1847" s="4">
        <f t="shared" ca="1" si="854"/>
        <v>55559.028005499946</v>
      </c>
      <c r="I1847" s="5">
        <f ca="1">VLOOKUP(CONCATENATE($F1847," ",$G1847),AllocFactorMatrix,(I$4+1),FALSE)*$E1852</f>
        <v>28388.072108653443</v>
      </c>
      <c r="J1847" s="5">
        <f ca="1">VLOOKUP(CONCATENATE($F1847," ",$G1847),AllocFactorMatrix,(J$4+1),FALSE)*$E1852</f>
        <v>6654.6436660318259</v>
      </c>
      <c r="K1847" s="5">
        <f ca="1">VLOOKUP(CONCATENATE($F1847," ",$G1847),AllocFactorMatrix,(K$4+1),FALSE)*$E1852</f>
        <v>92.962791563644572</v>
      </c>
      <c r="L1847" s="5">
        <f ca="1">VLOOKUP(CONCATENATE($F1847," ",$G1847),AllocFactorMatrix,(L$4+1),FALSE)*$E1852</f>
        <v>16.825833344498992</v>
      </c>
      <c r="M1847" s="5">
        <f t="shared" ca="1" si="855"/>
        <v>6764.4322909399698</v>
      </c>
      <c r="N1847" s="5">
        <f ca="1">VLOOKUP(CONCATENATE($F1847," ",$G1847),AllocFactorMatrix,(N$4+1),FALSE)*$E1852</f>
        <v>3845.907912980208</v>
      </c>
      <c r="O1847" s="5">
        <f ca="1">VLOOKUP(CONCATENATE($F1847," ",$G1847),AllocFactorMatrix,(O$4+1),FALSE)*$E1852</f>
        <v>691.09033003272032</v>
      </c>
      <c r="P1847" s="5">
        <f ca="1">VLOOKUP(CONCATENATE($F1847," ",$G1847),AllocFactorMatrix,(P$4+1),FALSE)*$E1852</f>
        <v>181.40588332646669</v>
      </c>
      <c r="Q1847" s="5">
        <f ca="1">VLOOKUP(CONCATENATE($F1847," ",$G1847),AllocFactorMatrix,(Q$4+1),FALSE)*$E1852</f>
        <v>0</v>
      </c>
      <c r="R1847" s="5">
        <f t="shared" ca="1" si="857"/>
        <v>4718.4041263393956</v>
      </c>
      <c r="S1847" s="5">
        <f ca="1">VLOOKUP(CONCATENATE($F1847," ",$G1847),AllocFactorMatrix,(S$4+1),FALSE)*$E1852</f>
        <v>173.35135340919967</v>
      </c>
      <c r="T1847" s="5">
        <f ca="1">VLOOKUP(CONCATENATE($F1847," ",$G1847),AllocFactorMatrix,(T$4+1),FALSE)*$E1852</f>
        <v>2432.2875835988334</v>
      </c>
      <c r="U1847" s="5">
        <f ca="1">VLOOKUP(CONCATENATE($F1847," ",$G1847),AllocFactorMatrix,(U$4+1),FALSE)*$E1852</f>
        <v>11993.054022397006</v>
      </c>
      <c r="V1847" s="5">
        <f ca="1">VLOOKUP(CONCATENATE($F1847," ",$G1847),AllocFactorMatrix,(V$4+1),FALSE)*$E1852</f>
        <v>0</v>
      </c>
      <c r="W1847" s="5">
        <f t="shared" ca="1" si="858"/>
        <v>14598.692959405038</v>
      </c>
      <c r="X1847" s="5">
        <f ca="1">VLOOKUP(CONCATENATE($F1847," ",$G1847),AllocFactorMatrix,(X$4+1),FALSE)*$E1852</f>
        <v>1054.240947701684</v>
      </c>
      <c r="Y1847" s="5">
        <f ca="1">VLOOKUP(CONCATENATE($F1847," ",$G1847),AllocFactorMatrix,(Y$4+1),FALSE)*$E1852</f>
        <v>21.167594849812101</v>
      </c>
      <c r="Z1847" s="5">
        <f t="shared" ca="1" si="856"/>
        <v>1075.4085425514961</v>
      </c>
      <c r="AA1847" s="5">
        <f ca="1">VLOOKUP(CONCATENATE($F1847," ",$G1847),AllocFactorMatrix,(AA$4+1),FALSE)*$E1852</f>
        <v>14.017977610582127</v>
      </c>
      <c r="AB1847" s="5">
        <f ca="1">VLOOKUP(CONCATENATE($F1847," ",$G1847),AllocFactorMatrix,(AB$4+1),FALSE)*$E1852</f>
        <v>0</v>
      </c>
      <c r="AC1847" s="5">
        <f ca="1">VLOOKUP(CONCATENATE($F1847," ",$G1847),AllocFactorMatrix,(AC$4+1),FALSE)*$E1852</f>
        <v>0</v>
      </c>
    </row>
    <row r="1848" spans="4:29" hidden="1" outlineLevel="1">
      <c r="E1848" s="48"/>
      <c r="F1848" s="175" t="str">
        <f>F1852</f>
        <v>LABOR_M</v>
      </c>
      <c r="G1848" s="52" t="str">
        <f>$G$11</f>
        <v>DISTPRI</v>
      </c>
      <c r="H1848" s="4">
        <f t="shared" ca="1" si="854"/>
        <v>453838.32115707675</v>
      </c>
      <c r="I1848" s="5">
        <f ca="1">VLOOKUP(CONCATENATE($F1848," ",$G1848),AllocFactorMatrix,(I$4+1),FALSE)*$E1852</f>
        <v>297176.54042640358</v>
      </c>
      <c r="J1848" s="5">
        <f ca="1">VLOOKUP(CONCATENATE($F1848," ",$G1848),AllocFactorMatrix,(J$4+1),FALSE)*$E1852</f>
        <v>69550.780446356017</v>
      </c>
      <c r="K1848" s="5">
        <f ca="1">VLOOKUP(CONCATENATE($F1848," ",$G1848),AllocFactorMatrix,(K$4+1),FALSE)*$E1852</f>
        <v>971.46797426307432</v>
      </c>
      <c r="L1848" s="5">
        <f ca="1">VLOOKUP(CONCATENATE($F1848," ",$G1848),AllocFactorMatrix,(L$4+1),FALSE)*$E1852</f>
        <v>0</v>
      </c>
      <c r="M1848" s="5">
        <f t="shared" ca="1" si="855"/>
        <v>70522.248420619086</v>
      </c>
      <c r="N1848" s="5">
        <f ca="1">VLOOKUP(CONCATENATE($F1848," ",$G1848),AllocFactorMatrix,(N$4+1),FALSE)*$E1852</f>
        <v>40375.592417924017</v>
      </c>
      <c r="O1848" s="5">
        <f ca="1">VLOOKUP(CONCATENATE($F1848," ",$G1848),AllocFactorMatrix,(O$4+1),FALSE)*$E1852</f>
        <v>7254.6537886396072</v>
      </c>
      <c r="P1848" s="5">
        <f ca="1">VLOOKUP(CONCATENATE($F1848," ",$G1848),AllocFactorMatrix,(P$4+1),FALSE)*$E1852</f>
        <v>0</v>
      </c>
      <c r="Q1848" s="5">
        <f ca="1">VLOOKUP(CONCATENATE($F1848," ",$G1848),AllocFactorMatrix,(Q$4+1),FALSE)*$E1852</f>
        <v>0</v>
      </c>
      <c r="R1848" s="5">
        <f t="shared" ca="1" si="857"/>
        <v>47630.246206563621</v>
      </c>
      <c r="S1848" s="5">
        <f ca="1">VLOOKUP(CONCATENATE($F1848," ",$G1848),AllocFactorMatrix,(S$4+1),FALSE)*$E1852</f>
        <v>1825.6533556080842</v>
      </c>
      <c r="T1848" s="5">
        <f ca="1">VLOOKUP(CONCATENATE($F1848," ",$G1848),AllocFactorMatrix,(T$4+1),FALSE)*$E1852</f>
        <v>25244.884146550805</v>
      </c>
      <c r="U1848" s="5">
        <f ca="1">VLOOKUP(CONCATENATE($F1848," ",$G1848),AllocFactorMatrix,(U$4+1),FALSE)*$E1852</f>
        <v>0</v>
      </c>
      <c r="V1848" s="5">
        <f ca="1">VLOOKUP(CONCATENATE($F1848," ",$G1848),AllocFactorMatrix,(V$4+1),FALSE)*$E1852</f>
        <v>0</v>
      </c>
      <c r="W1848" s="5">
        <f t="shared" ca="1" si="858"/>
        <v>27070.537502158888</v>
      </c>
      <c r="X1848" s="5">
        <f ca="1">VLOOKUP(CONCATENATE($F1848," ",$G1848),AllocFactorMatrix,(X$4+1),FALSE)*$E1852</f>
        <v>11070.653817151135</v>
      </c>
      <c r="Y1848" s="5">
        <f ca="1">VLOOKUP(CONCATENATE($F1848," ",$G1848),AllocFactorMatrix,(Y$4+1),FALSE)*$E1852</f>
        <v>222.20548063811927</v>
      </c>
      <c r="Z1848" s="5">
        <f t="shared" ca="1" si="856"/>
        <v>11292.859297789253</v>
      </c>
      <c r="AA1848" s="5">
        <f ca="1">VLOOKUP(CONCATENATE($F1848," ",$G1848),AllocFactorMatrix,(AA$4+1),FALSE)*$E1852</f>
        <v>145.8893035421944</v>
      </c>
      <c r="AB1848" s="5">
        <f ca="1">VLOOKUP(CONCATENATE($F1848," ",$G1848),AllocFactorMatrix,(AB$4+1),FALSE)*$E1852</f>
        <v>0</v>
      </c>
      <c r="AC1848" s="5">
        <f ca="1">VLOOKUP(CONCATENATE($F1848," ",$G1848),AllocFactorMatrix,(AC$4+1),FALSE)*$E1852</f>
        <v>0</v>
      </c>
    </row>
    <row r="1849" spans="4:29" hidden="1" outlineLevel="1">
      <c r="E1849" s="48"/>
      <c r="F1849" s="175" t="str">
        <f>F1852</f>
        <v>LABOR_M</v>
      </c>
      <c r="G1849" s="52" t="str">
        <f>$G$12</f>
        <v>DISTSEC</v>
      </c>
      <c r="H1849" s="4">
        <f t="shared" ca="1" si="854"/>
        <v>179798.51159382268</v>
      </c>
      <c r="I1849" s="5">
        <f ca="1">VLOOKUP(CONCATENATE($F1849," ",$G1849),AllocFactorMatrix,(I$4+1),FALSE)*$E1852</f>
        <v>133429.38955683628</v>
      </c>
      <c r="J1849" s="5">
        <f ca="1">VLOOKUP(CONCATENATE($F1849," ",$G1849),AllocFactorMatrix,(J$4+1),FALSE)*$E1852</f>
        <v>26905.326178618514</v>
      </c>
      <c r="K1849" s="5">
        <f ca="1">VLOOKUP(CONCATENATE($F1849," ",$G1849),AllocFactorMatrix,(K$4+1),FALSE)*$E1852</f>
        <v>0</v>
      </c>
      <c r="L1849" s="5">
        <f ca="1">VLOOKUP(CONCATENATE($F1849," ",$G1849),AllocFactorMatrix,(L$4+1),FALSE)*$E1852</f>
        <v>0</v>
      </c>
      <c r="M1849" s="5">
        <f t="shared" ca="1" si="855"/>
        <v>26905.326178618514</v>
      </c>
      <c r="N1849" s="5">
        <f ca="1">VLOOKUP(CONCATENATE($F1849," ",$G1849),AllocFactorMatrix,(N$4+1),FALSE)*$E1852</f>
        <v>13448.236629243684</v>
      </c>
      <c r="O1849" s="5">
        <f ca="1">VLOOKUP(CONCATENATE($F1849," ",$G1849),AllocFactorMatrix,(O$4+1),FALSE)*$E1852</f>
        <v>0</v>
      </c>
      <c r="P1849" s="5">
        <f ca="1">VLOOKUP(CONCATENATE($F1849," ",$G1849),AllocFactorMatrix,(P$4+1),FALSE)*$E1852</f>
        <v>0</v>
      </c>
      <c r="Q1849" s="5">
        <f ca="1">VLOOKUP(CONCATENATE($F1849," ",$G1849),AllocFactorMatrix,(Q$4+1),FALSE)*$E1852</f>
        <v>0</v>
      </c>
      <c r="R1849" s="5">
        <f t="shared" ca="1" si="857"/>
        <v>13448.236629243684</v>
      </c>
      <c r="S1849" s="5">
        <f ca="1">VLOOKUP(CONCATENATE($F1849," ",$G1849),AllocFactorMatrix,(S$4+1),FALSE)*$E1852</f>
        <v>502.66359744726225</v>
      </c>
      <c r="T1849" s="5">
        <f ca="1">VLOOKUP(CONCATENATE($F1849," ",$G1849),AllocFactorMatrix,(T$4+1),FALSE)*$E1852</f>
        <v>0</v>
      </c>
      <c r="U1849" s="5">
        <f ca="1">VLOOKUP(CONCATENATE($F1849," ",$G1849),AllocFactorMatrix,(U$4+1),FALSE)*$E1852</f>
        <v>0</v>
      </c>
      <c r="V1849" s="5">
        <f ca="1">VLOOKUP(CONCATENATE($F1849," ",$G1849),AllocFactorMatrix,(V$4+1),FALSE)*$E1852</f>
        <v>0</v>
      </c>
      <c r="W1849" s="5">
        <f t="shared" ca="1" si="858"/>
        <v>502.66359744726225</v>
      </c>
      <c r="X1849" s="5">
        <f ca="1">VLOOKUP(CONCATENATE($F1849," ",$G1849),AllocFactorMatrix,(X$4+1),FALSE)*$E1852</f>
        <v>3798.8140662817036</v>
      </c>
      <c r="Y1849" s="5">
        <f ca="1">VLOOKUP(CONCATENATE($F1849," ",$G1849),AllocFactorMatrix,(Y$4+1),FALSE)*$E1852</f>
        <v>0</v>
      </c>
      <c r="Z1849" s="5">
        <f t="shared" ca="1" si="856"/>
        <v>3798.8140662817036</v>
      </c>
      <c r="AA1849" s="5">
        <f ca="1">VLOOKUP(CONCATENATE($F1849," ",$G1849),AllocFactorMatrix,(AA$4+1),FALSE)*$E1852</f>
        <v>44.915550665450773</v>
      </c>
      <c r="AB1849" s="5">
        <f ca="1">VLOOKUP(CONCATENATE($F1849," ",$G1849),AllocFactorMatrix,(AB$4+1),FALSE)*$E1852</f>
        <v>1382.487630482382</v>
      </c>
      <c r="AC1849" s="5">
        <f ca="1">VLOOKUP(CONCATENATE($F1849," ",$G1849),AllocFactorMatrix,(AC$4+1),FALSE)*$E1852</f>
        <v>286.6783842473119</v>
      </c>
    </row>
    <row r="1850" spans="4:29" hidden="1" outlineLevel="1">
      <c r="E1850" s="48"/>
      <c r="F1850" s="175" t="str">
        <f>F1852</f>
        <v>LABOR_M</v>
      </c>
      <c r="G1850" s="52" t="str">
        <f>$G$13</f>
        <v>ENERGY</v>
      </c>
      <c r="H1850" s="4">
        <f t="shared" ca="1" si="854"/>
        <v>517289.76342223992</v>
      </c>
      <c r="I1850" s="5">
        <f ca="1">VLOOKUP(CONCATENATE($F1850," ",$G1850),AllocFactorMatrix,(I$4+1),FALSE)*$E1852</f>
        <v>202408.35059387868</v>
      </c>
      <c r="J1850" s="5">
        <f ca="1">VLOOKUP(CONCATENATE($F1850," ",$G1850),AllocFactorMatrix,(J$4+1),FALSE)*$E1852</f>
        <v>58394.221877828124</v>
      </c>
      <c r="K1850" s="5">
        <f ca="1">VLOOKUP(CONCATENATE($F1850," ",$G1850),AllocFactorMatrix,(K$4+1),FALSE)*$E1852</f>
        <v>813.89081337930031</v>
      </c>
      <c r="L1850" s="5">
        <f ca="1">VLOOKUP(CONCATENATE($F1850," ",$G1850),AllocFactorMatrix,(L$4+1),FALSE)*$E1852</f>
        <v>113.78124592872689</v>
      </c>
      <c r="M1850" s="5">
        <f t="shared" ca="1" si="855"/>
        <v>59321.893937136148</v>
      </c>
      <c r="N1850" s="5">
        <f ca="1">VLOOKUP(CONCATENATE($F1850," ",$G1850),AllocFactorMatrix,(N$4+1),FALSE)*$E1852</f>
        <v>37887.591107256601</v>
      </c>
      <c r="O1850" s="5">
        <f ca="1">VLOOKUP(CONCATENATE($F1850," ",$G1850),AllocFactorMatrix,(O$4+1),FALSE)*$E1852</f>
        <v>6756.8337965414667</v>
      </c>
      <c r="P1850" s="5">
        <f ca="1">VLOOKUP(CONCATENATE($F1850," ",$G1850),AllocFactorMatrix,(P$4+1),FALSE)*$E1852</f>
        <v>1375.938806641419</v>
      </c>
      <c r="Q1850" s="5">
        <f ca="1">VLOOKUP(CONCATENATE($F1850," ",$G1850),AllocFactorMatrix,(Q$4+1),FALSE)*$E1852</f>
        <v>51.969674385973924</v>
      </c>
      <c r="R1850" s="5">
        <f t="shared" ca="1" si="857"/>
        <v>46072.333384825462</v>
      </c>
      <c r="S1850" s="5">
        <f ca="1">VLOOKUP(CONCATENATE($F1850," ",$G1850),AllocFactorMatrix,(S$4+1),FALSE)*$E1852</f>
        <v>1984.1738350200419</v>
      </c>
      <c r="T1850" s="5">
        <f ca="1">VLOOKUP(CONCATENATE($F1850," ",$G1850),AllocFactorMatrix,(T$4+1),FALSE)*$E1852</f>
        <v>31370.165592038258</v>
      </c>
      <c r="U1850" s="5">
        <f ca="1">VLOOKUP(CONCATENATE($F1850," ",$G1850),AllocFactorMatrix,(U$4+1),FALSE)*$E1852</f>
        <v>134917.97654949993</v>
      </c>
      <c r="V1850" s="5">
        <f ca="1">VLOOKUP(CONCATENATE($F1850," ",$G1850),AllocFactorMatrix,(V$4+1),FALSE)*$E1852</f>
        <v>25379.480572286669</v>
      </c>
      <c r="W1850" s="5">
        <f t="shared" ca="1" si="858"/>
        <v>193651.7965488449</v>
      </c>
      <c r="X1850" s="5">
        <f ca="1">VLOOKUP(CONCATENATE($F1850," ",$G1850),AllocFactorMatrix,(X$4+1),FALSE)*$E1852</f>
        <v>10407.345695716564</v>
      </c>
      <c r="Y1850" s="5">
        <f ca="1">VLOOKUP(CONCATENATE($F1850," ",$G1850),AllocFactorMatrix,(Y$4+1),FALSE)*$E1852</f>
        <v>208.82131536026895</v>
      </c>
      <c r="Z1850" s="5">
        <f t="shared" ca="1" si="856"/>
        <v>10616.167011076832</v>
      </c>
      <c r="AA1850" s="5">
        <f ca="1">VLOOKUP(CONCATENATE($F1850," ",$G1850),AllocFactorMatrix,(AA$4+1),FALSE)*$E1852</f>
        <v>186.26950876106659</v>
      </c>
      <c r="AB1850" s="5">
        <f ca="1">VLOOKUP(CONCATENATE($F1850," ",$G1850),AllocFactorMatrix,(AB$4+1),FALSE)*$E1852</f>
        <v>4172.3732025112176</v>
      </c>
      <c r="AC1850" s="5">
        <f ca="1">VLOOKUP(CONCATENATE($F1850," ",$G1850),AllocFactorMatrix,(AC$4+1),FALSE)*$E1852</f>
        <v>860.57923520550537</v>
      </c>
    </row>
    <row r="1851" spans="4:29" hidden="1" outlineLevel="1">
      <c r="E1851" s="48"/>
      <c r="F1851" s="175" t="str">
        <f>F1852</f>
        <v>LABOR_M</v>
      </c>
      <c r="G1851" s="52" t="str">
        <f>$G$14</f>
        <v>CUSTOMER</v>
      </c>
      <c r="H1851" s="4">
        <f t="shared" ca="1" si="854"/>
        <v>342341.89287388558</v>
      </c>
      <c r="I1851" s="5">
        <f ca="1">VLOOKUP(CONCATENATE($F1851," ",$G1851),AllocFactorMatrix,(I$4+1),FALSE)*$E1852</f>
        <v>264332.55124593165</v>
      </c>
      <c r="J1851" s="5">
        <f ca="1">VLOOKUP(CONCATENATE($F1851," ",$G1851),AllocFactorMatrix,(J$4+1),FALSE)*$E1852</f>
        <v>53524.988565335378</v>
      </c>
      <c r="K1851" s="5">
        <f ca="1">VLOOKUP(CONCATENATE($F1851," ",$G1851),AllocFactorMatrix,(K$4+1),FALSE)*$E1852</f>
        <v>1368.1084220100615</v>
      </c>
      <c r="L1851" s="5">
        <f ca="1">VLOOKUP(CONCATENATE($F1851," ",$G1851),AllocFactorMatrix,(L$4+1),FALSE)*$E1852</f>
        <v>220.58168987145646</v>
      </c>
      <c r="M1851" s="5">
        <f t="shared" ca="1" si="855"/>
        <v>55113.678677216893</v>
      </c>
      <c r="N1851" s="5">
        <f ca="1">VLOOKUP(CONCATENATE($F1851," ",$G1851),AllocFactorMatrix,(N$4+1),FALSE)*$E1852</f>
        <v>2195.038980551325</v>
      </c>
      <c r="O1851" s="5">
        <f ca="1">VLOOKUP(CONCATENATE($F1851," ",$G1851),AllocFactorMatrix,(O$4+1),FALSE)*$E1852</f>
        <v>530.14568771892482</v>
      </c>
      <c r="P1851" s="5">
        <f ca="1">VLOOKUP(CONCATENATE($F1851," ",$G1851),AllocFactorMatrix,(P$4+1),FALSE)*$E1852</f>
        <v>539.66816000516212</v>
      </c>
      <c r="Q1851" s="5">
        <f ca="1">VLOOKUP(CONCATENATE($F1851," ",$G1851),AllocFactorMatrix,(Q$4+1),FALSE)*$E1852</f>
        <v>66.661638654126492</v>
      </c>
      <c r="R1851" s="5">
        <f t="shared" ca="1" si="857"/>
        <v>3331.5144669295382</v>
      </c>
      <c r="S1851" s="5">
        <f ca="1">VLOOKUP(CONCATENATE($F1851," ",$G1851),AllocFactorMatrix,(S$4+1),FALSE)*$E1852</f>
        <v>16.682453176362213</v>
      </c>
      <c r="T1851" s="5">
        <f ca="1">VLOOKUP(CONCATENATE($F1851," ",$G1851),AllocFactorMatrix,(T$4+1),FALSE)*$E1852</f>
        <v>385.41860678927736</v>
      </c>
      <c r="U1851" s="5">
        <f ca="1">VLOOKUP(CONCATENATE($F1851," ",$G1851),AllocFactorMatrix,(U$4+1),FALSE)*$E1852</f>
        <v>906.54133068171291</v>
      </c>
      <c r="V1851" s="5">
        <f ca="1">VLOOKUP(CONCATENATE($F1851," ",$G1851),AllocFactorMatrix,(V$4+1),FALSE)*$E1852</f>
        <v>266.94334271759141</v>
      </c>
      <c r="W1851" s="5">
        <f t="shared" ca="1" si="858"/>
        <v>1575.5857333649437</v>
      </c>
      <c r="X1851" s="5">
        <f ca="1">VLOOKUP(CONCATENATE($F1851," ",$G1851),AllocFactorMatrix,(X$4+1),FALSE)*$E1852</f>
        <v>486.38114214623852</v>
      </c>
      <c r="Y1851" s="5">
        <f ca="1">VLOOKUP(CONCATENATE($F1851," ",$G1851),AllocFactorMatrix,(Y$4+1),FALSE)*$E1852</f>
        <v>7.2656744738144203</v>
      </c>
      <c r="Z1851" s="5">
        <f t="shared" ca="1" si="856"/>
        <v>493.64681662005296</v>
      </c>
      <c r="AA1851" s="5">
        <f ca="1">VLOOKUP(CONCATENATE($F1851," ",$G1851),AllocFactorMatrix,(AA$4+1),FALSE)*$E1852</f>
        <v>39.595312860994568</v>
      </c>
      <c r="AB1851" s="5">
        <f ca="1">VLOOKUP(CONCATENATE($F1851," ",$G1851),AllocFactorMatrix,(AB$4+1),FALSE)*$E1852</f>
        <v>14386.776707851544</v>
      </c>
      <c r="AC1851" s="5">
        <f ca="1">VLOOKUP(CONCATENATE($F1851," ",$G1851),AllocFactorMatrix,(AC$4+1),FALSE)*$E1852</f>
        <v>3068.5439131099106</v>
      </c>
    </row>
    <row r="1852" spans="4:29" collapsed="1">
      <c r="D1852" s="102" t="s">
        <v>522</v>
      </c>
      <c r="E1852" s="58">
        <v>3042611.3864499992</v>
      </c>
      <c r="F1852" s="92" t="s">
        <v>69</v>
      </c>
      <c r="G1852" s="52" t="str">
        <f>$G$15</f>
        <v>TOTAL</v>
      </c>
      <c r="H1852" s="4">
        <f t="shared" ca="1" si="854"/>
        <v>3042611.3864500001</v>
      </c>
      <c r="I1852" s="5">
        <f ca="1">VLOOKUP(CONCATENATE($F1852," ",$G1852),AllocFactorMatrix,(I$4+1),FALSE)*$E1852</f>
        <v>1694116.3834436925</v>
      </c>
      <c r="J1852" s="5">
        <f ca="1">VLOOKUP(CONCATENATE($F1852," ",$G1852),AllocFactorMatrix,(J$4+1),FALSE)*$E1852</f>
        <v>394216.63989011099</v>
      </c>
      <c r="K1852" s="5">
        <f ca="1">VLOOKUP(CONCATENATE($F1852," ",$G1852),AllocFactorMatrix,(K$4+1),FALSE)*$E1852</f>
        <v>5737.8343724477909</v>
      </c>
      <c r="L1852" s="5">
        <f ca="1">VLOOKUP(CONCATENATE($F1852," ",$G1852),AllocFactorMatrix,(L$4+1),FALSE)*$E1852</f>
        <v>698.17589228435509</v>
      </c>
      <c r="M1852" s="5">
        <f t="shared" ca="1" si="855"/>
        <v>400652.65015484317</v>
      </c>
      <c r="N1852" s="5">
        <f ca="1">VLOOKUP(CONCATENATE($F1852," ",$G1852),AllocFactorMatrix,(N$4+1),FALSE)*$E1852</f>
        <v>204405.74730208406</v>
      </c>
      <c r="O1852" s="5">
        <f ca="1">VLOOKUP(CONCATENATE($F1852," ",$G1852),AllocFactorMatrix,(O$4+1),FALSE)*$E1852</f>
        <v>34344.11189923482</v>
      </c>
      <c r="P1852" s="5">
        <f ca="1">VLOOKUP(CONCATENATE($F1852," ",$G1852),AllocFactorMatrix,(P$4+1),FALSE)*$E1852</f>
        <v>5972.6073682801516</v>
      </c>
      <c r="Q1852" s="5">
        <f ca="1">VLOOKUP(CONCATENATE($F1852," ",$G1852),AllocFactorMatrix,(Q$4+1),FALSE)*$E1852</f>
        <v>265.80526224382498</v>
      </c>
      <c r="R1852" s="5">
        <f t="shared" ca="1" si="857"/>
        <v>244988.27183184284</v>
      </c>
      <c r="S1852" s="5">
        <f ca="1">VLOOKUP(CONCATENATE($F1852," ",$G1852),AllocFactorMatrix,(S$4+1),FALSE)*$E1852</f>
        <v>9553.3271527910783</v>
      </c>
      <c r="T1852" s="5">
        <f ca="1">VLOOKUP(CONCATENATE($F1852," ",$G1852),AllocFactorMatrix,(T$4+1),FALSE)*$E1852</f>
        <v>127621.50704769942</v>
      </c>
      <c r="U1852" s="5">
        <f ca="1">VLOOKUP(CONCATENATE($F1852," ",$G1852),AllocFactorMatrix,(U$4+1),FALSE)*$E1852</f>
        <v>408612.17193253303</v>
      </c>
      <c r="V1852" s="5">
        <f ca="1">VLOOKUP(CONCATENATE($F1852," ",$G1852),AllocFactorMatrix,(V$4+1),FALSE)*$E1852</f>
        <v>72891.784499547022</v>
      </c>
      <c r="W1852" s="5">
        <f t="shared" ca="1" si="858"/>
        <v>618678.79063257051</v>
      </c>
      <c r="X1852" s="5">
        <f ca="1">VLOOKUP(CONCATENATE($F1852," ",$G1852),AllocFactorMatrix,(X$4+1),FALSE)*$E1852</f>
        <v>56089.481268841097</v>
      </c>
      <c r="Y1852" s="5">
        <f ca="1">VLOOKUP(CONCATENATE($F1852," ",$G1852),AllocFactorMatrix,(Y$4+1),FALSE)*$E1852</f>
        <v>1044.0978956231356</v>
      </c>
      <c r="Z1852" s="5">
        <f t="shared" ca="1" si="856"/>
        <v>57133.57916446423</v>
      </c>
      <c r="AA1852" s="5">
        <f ca="1">VLOOKUP(CONCATENATE($F1852," ",$G1852),AllocFactorMatrix,(AA$4+1),FALSE)*$E1852</f>
        <v>816.83329132128108</v>
      </c>
      <c r="AB1852" s="5">
        <f ca="1">VLOOKUP(CONCATENATE($F1852," ",$G1852),AllocFactorMatrix,(AB$4+1),FALSE)*$E1852</f>
        <v>21657.116321233694</v>
      </c>
      <c r="AC1852" s="5">
        <f ca="1">VLOOKUP(CONCATENATE($F1852," ",$G1852),AllocFactorMatrix,(AC$4+1),FALSE)*$E1852</f>
        <v>4567.7616100310488</v>
      </c>
    </row>
    <row r="1853" spans="4:29">
      <c r="G1853" s="7"/>
      <c r="H1853" s="4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</row>
    <row r="1854" spans="4:29" hidden="1" outlineLevel="1">
      <c r="E1854" s="11"/>
      <c r="F1854" s="107"/>
      <c r="G1854" s="52" t="str">
        <f>$G$8</f>
        <v>PRODUCTION</v>
      </c>
      <c r="H1854" s="15">
        <f ca="1">+H1836+H1845</f>
        <v>9582774.1640889961</v>
      </c>
      <c r="I1854" s="15">
        <f ca="1">+I1836+I1845</f>
        <v>4898147.2490621079</v>
      </c>
      <c r="J1854" s="15">
        <f t="shared" ref="H1854:V1861" ca="1" si="859">+J1836+J1845</f>
        <v>1155598.9270273803</v>
      </c>
      <c r="K1854" s="15">
        <f t="shared" ca="1" si="859"/>
        <v>15969.421110442174</v>
      </c>
      <c r="L1854" s="15">
        <f t="shared" ca="1" si="859"/>
        <v>2218.5716114964862</v>
      </c>
      <c r="M1854" s="15">
        <f t="shared" ca="1" si="859"/>
        <v>1173786.9197493191</v>
      </c>
      <c r="N1854" s="15">
        <f t="shared" ca="1" si="859"/>
        <v>686281.88494663907</v>
      </c>
      <c r="O1854" s="15">
        <f t="shared" ca="1" si="859"/>
        <v>123902.1014784087</v>
      </c>
      <c r="P1854" s="15">
        <f t="shared" ca="1" si="859"/>
        <v>24960.03547078164</v>
      </c>
      <c r="Q1854" s="15">
        <f t="shared" ca="1" si="859"/>
        <v>931.81857843798002</v>
      </c>
      <c r="R1854" s="15">
        <f t="shared" ca="1" si="859"/>
        <v>836075.84047426726</v>
      </c>
      <c r="S1854" s="15">
        <f t="shared" ca="1" si="859"/>
        <v>32448.968111167931</v>
      </c>
      <c r="T1854" s="15">
        <f t="shared" ca="1" si="859"/>
        <v>442514.36453335336</v>
      </c>
      <c r="U1854" s="15">
        <f t="shared" ca="1" si="859"/>
        <v>1683221.5247371998</v>
      </c>
      <c r="V1854" s="15">
        <f t="shared" ca="1" si="859"/>
        <v>307894.28366096754</v>
      </c>
      <c r="W1854" s="15">
        <f t="shared" ref="W1854:AC1854" ca="1" si="860">+W1836+W1845</f>
        <v>2466079.1410426884</v>
      </c>
      <c r="X1854" s="15">
        <f t="shared" ca="1" si="860"/>
        <v>188909.44500559679</v>
      </c>
      <c r="Y1854" s="15">
        <f t="shared" ca="1" si="860"/>
        <v>3757.4929806518703</v>
      </c>
      <c r="Z1854" s="15">
        <f t="shared" ca="1" si="860"/>
        <v>192666.93798624864</v>
      </c>
      <c r="AA1854" s="15">
        <f t="shared" ca="1" si="860"/>
        <v>2500.5244781592974</v>
      </c>
      <c r="AB1854" s="15">
        <f t="shared" ca="1" si="860"/>
        <v>11209.325351758691</v>
      </c>
      <c r="AC1854" s="15">
        <f t="shared" ca="1" si="860"/>
        <v>2308.2259444451138</v>
      </c>
    </row>
    <row r="1855" spans="4:29" hidden="1" outlineLevel="1">
      <c r="E1855" s="11"/>
      <c r="F1855" s="107"/>
      <c r="G1855" s="52" t="str">
        <f>$G$9</f>
        <v>BULKTRAN</v>
      </c>
      <c r="H1855" s="15">
        <f t="shared" ca="1" si="859"/>
        <v>1509996.6134074833</v>
      </c>
      <c r="I1855" s="15">
        <f t="shared" ca="1" si="859"/>
        <v>754810.30510499235</v>
      </c>
      <c r="J1855" s="15">
        <f t="shared" ca="1" si="859"/>
        <v>183382.53458330958</v>
      </c>
      <c r="K1855" s="15">
        <f t="shared" ca="1" si="859"/>
        <v>2507.2276434761229</v>
      </c>
      <c r="L1855" s="15">
        <f t="shared" ca="1" si="859"/>
        <v>328.6128088784784</v>
      </c>
      <c r="M1855" s="15">
        <f t="shared" ca="1" si="859"/>
        <v>186218.37503566415</v>
      </c>
      <c r="N1855" s="15">
        <f t="shared" ca="1" si="859"/>
        <v>108631.26642947481</v>
      </c>
      <c r="O1855" s="15">
        <f t="shared" ca="1" si="859"/>
        <v>20311.990259087044</v>
      </c>
      <c r="P1855" s="15">
        <f t="shared" ca="1" si="859"/>
        <v>4014.6603013029712</v>
      </c>
      <c r="Q1855" s="15">
        <f t="shared" ca="1" si="859"/>
        <v>139.97282118907043</v>
      </c>
      <c r="R1855" s="15">
        <f t="shared" ca="1" si="859"/>
        <v>133097.8898110539</v>
      </c>
      <c r="S1855" s="15">
        <f t="shared" ca="1" si="859"/>
        <v>5085.1352241158811</v>
      </c>
      <c r="T1855" s="15">
        <f t="shared" ca="1" si="859"/>
        <v>72746.835196392436</v>
      </c>
      <c r="U1855" s="15">
        <f t="shared" ca="1" si="859"/>
        <v>273504.41019299021</v>
      </c>
      <c r="V1855" s="15">
        <f t="shared" ca="1" si="859"/>
        <v>51318.511564062428</v>
      </c>
      <c r="W1855" s="15">
        <f t="shared" ref="W1855:AC1855" ca="1" si="861">+W1837+W1846</f>
        <v>402654.89217756101</v>
      </c>
      <c r="X1855" s="15">
        <f t="shared" ca="1" si="861"/>
        <v>30015.75139687744</v>
      </c>
      <c r="Y1855" s="15">
        <f t="shared" ca="1" si="861"/>
        <v>590.11485600028857</v>
      </c>
      <c r="Z1855" s="15">
        <f t="shared" ca="1" si="861"/>
        <v>30605.866252877724</v>
      </c>
      <c r="AA1855" s="15">
        <f t="shared" ca="1" si="861"/>
        <v>399.77470829616561</v>
      </c>
      <c r="AB1855" s="15">
        <f t="shared" ca="1" si="861"/>
        <v>1830.1384892553388</v>
      </c>
      <c r="AC1855" s="15">
        <f t="shared" ca="1" si="861"/>
        <v>379.371827780969</v>
      </c>
    </row>
    <row r="1856" spans="4:29" hidden="1" outlineLevel="1">
      <c r="E1856" s="11"/>
      <c r="F1856" s="107"/>
      <c r="G1856" s="52" t="str">
        <f>$G$10</f>
        <v>SUBTRAN</v>
      </c>
      <c r="H1856" s="15">
        <f t="shared" ca="1" si="859"/>
        <v>418275.69921516394</v>
      </c>
      <c r="I1856" s="15">
        <f t="shared" ca="1" si="859"/>
        <v>208147.49118824836</v>
      </c>
      <c r="J1856" s="15">
        <f t="shared" ca="1" si="859"/>
        <v>50738.073812351853</v>
      </c>
      <c r="K1856" s="15">
        <f t="shared" ca="1" si="859"/>
        <v>697.46106324869481</v>
      </c>
      <c r="L1856" s="15">
        <f t="shared" ca="1" si="859"/>
        <v>119.76296758348286</v>
      </c>
      <c r="M1856" s="15">
        <f t="shared" ca="1" si="859"/>
        <v>51555.297843184024</v>
      </c>
      <c r="N1856" s="15">
        <f t="shared" ca="1" si="859"/>
        <v>29189.856148016788</v>
      </c>
      <c r="O1856" s="15">
        <f t="shared" ca="1" si="859"/>
        <v>5462.6425712672908</v>
      </c>
      <c r="P1856" s="15">
        <f t="shared" ca="1" si="859"/>
        <v>1399.1328441409282</v>
      </c>
      <c r="Q1856" s="15">
        <f t="shared" ca="1" si="859"/>
        <v>0</v>
      </c>
      <c r="R1856" s="15">
        <f t="shared" ca="1" si="859"/>
        <v>36051.631563425006</v>
      </c>
      <c r="S1856" s="15">
        <f t="shared" ca="1" si="859"/>
        <v>1301.2293429536633</v>
      </c>
      <c r="T1856" s="15">
        <f t="shared" ca="1" si="859"/>
        <v>19295.84098505841</v>
      </c>
      <c r="U1856" s="15">
        <f t="shared" ca="1" si="859"/>
        <v>93603.698935575376</v>
      </c>
      <c r="V1856" s="15">
        <f t="shared" ca="1" si="859"/>
        <v>0</v>
      </c>
      <c r="W1856" s="15">
        <f t="shared" ref="W1856:AC1856" ca="1" si="862">+W1838+W1847</f>
        <v>114200.76926358746</v>
      </c>
      <c r="X1856" s="15">
        <f t="shared" ca="1" si="862"/>
        <v>8053.1629892955243</v>
      </c>
      <c r="Y1856" s="15">
        <f t="shared" ca="1" si="862"/>
        <v>159.2778305845132</v>
      </c>
      <c r="Z1856" s="15">
        <f t="shared" ca="1" si="862"/>
        <v>8212.4408198800375</v>
      </c>
      <c r="AA1856" s="15">
        <f t="shared" ca="1" si="862"/>
        <v>108.06853683883271</v>
      </c>
      <c r="AB1856" s="15">
        <f t="shared" ca="1" si="862"/>
        <v>0</v>
      </c>
      <c r="AC1856" s="15">
        <f t="shared" ca="1" si="862"/>
        <v>0</v>
      </c>
    </row>
    <row r="1857" spans="1:29" hidden="1" outlineLevel="1">
      <c r="E1857" s="11"/>
      <c r="F1857" s="107"/>
      <c r="G1857" s="52" t="str">
        <f>$G$11</f>
        <v>DISTPRI</v>
      </c>
      <c r="H1857" s="15">
        <f t="shared" ca="1" si="859"/>
        <v>3387932.2439710391</v>
      </c>
      <c r="I1857" s="15">
        <f t="shared" ca="1" si="859"/>
        <v>2201130.9444332644</v>
      </c>
      <c r="J1857" s="15">
        <f t="shared" ca="1" si="859"/>
        <v>525519.57149950706</v>
      </c>
      <c r="K1857" s="15">
        <f t="shared" ca="1" si="859"/>
        <v>7274.0220556817567</v>
      </c>
      <c r="L1857" s="15">
        <f t="shared" ca="1" si="859"/>
        <v>0</v>
      </c>
      <c r="M1857" s="15">
        <f t="shared" ca="1" si="859"/>
        <v>532793.59355518885</v>
      </c>
      <c r="N1857" s="15">
        <f t="shared" ca="1" si="859"/>
        <v>304231.58387828129</v>
      </c>
      <c r="O1857" s="15">
        <f t="shared" ca="1" si="859"/>
        <v>55628.157797021093</v>
      </c>
      <c r="P1857" s="15">
        <f t="shared" ca="1" si="859"/>
        <v>0</v>
      </c>
      <c r="Q1857" s="15">
        <f t="shared" ca="1" si="859"/>
        <v>0</v>
      </c>
      <c r="R1857" s="15">
        <f t="shared" ca="1" si="859"/>
        <v>359859.74167530233</v>
      </c>
      <c r="S1857" s="15">
        <f t="shared" ca="1" si="859"/>
        <v>13695.690256893189</v>
      </c>
      <c r="T1857" s="15">
        <f t="shared" ca="1" si="859"/>
        <v>193923.37987183951</v>
      </c>
      <c r="U1857" s="15">
        <f t="shared" ca="1" si="859"/>
        <v>0</v>
      </c>
      <c r="V1857" s="15">
        <f t="shared" ca="1" si="859"/>
        <v>0</v>
      </c>
      <c r="W1857" s="15">
        <f t="shared" ref="W1857:AC1857" ca="1" si="863">+W1839+W1848</f>
        <v>207619.07012873271</v>
      </c>
      <c r="X1857" s="15">
        <f t="shared" ca="1" si="863"/>
        <v>83750.89590759846</v>
      </c>
      <c r="Y1857" s="15">
        <f t="shared" ca="1" si="863"/>
        <v>1668.67442544099</v>
      </c>
      <c r="Z1857" s="15">
        <f t="shared" ca="1" si="863"/>
        <v>85419.570333039446</v>
      </c>
      <c r="AA1857" s="15">
        <f t="shared" ca="1" si="863"/>
        <v>1109.3238455104652</v>
      </c>
      <c r="AB1857" s="15">
        <f t="shared" ca="1" si="863"/>
        <v>0</v>
      </c>
      <c r="AC1857" s="15">
        <f t="shared" ca="1" si="863"/>
        <v>0</v>
      </c>
    </row>
    <row r="1858" spans="1:29" hidden="1" outlineLevel="1">
      <c r="E1858" s="11"/>
      <c r="F1858" s="107"/>
      <c r="G1858" s="52" t="str">
        <f>$G$12</f>
        <v>DISTSEC</v>
      </c>
      <c r="H1858" s="15">
        <f t="shared" ca="1" si="859"/>
        <v>1357557.748340321</v>
      </c>
      <c r="I1858" s="15">
        <f t="shared" ca="1" si="859"/>
        <v>1001266.6013089828</v>
      </c>
      <c r="J1858" s="15">
        <f t="shared" ca="1" si="859"/>
        <v>206721.69106410418</v>
      </c>
      <c r="K1858" s="15">
        <f t="shared" ca="1" si="859"/>
        <v>0</v>
      </c>
      <c r="L1858" s="15">
        <f t="shared" ca="1" si="859"/>
        <v>0</v>
      </c>
      <c r="M1858" s="15">
        <f t="shared" ca="1" si="859"/>
        <v>206721.69106410418</v>
      </c>
      <c r="N1858" s="15">
        <f t="shared" ca="1" si="859"/>
        <v>103000.08140692243</v>
      </c>
      <c r="O1858" s="15">
        <f t="shared" ca="1" si="859"/>
        <v>0</v>
      </c>
      <c r="P1858" s="15">
        <f t="shared" ca="1" si="859"/>
        <v>0</v>
      </c>
      <c r="Q1858" s="15">
        <f t="shared" ca="1" si="859"/>
        <v>0</v>
      </c>
      <c r="R1858" s="15">
        <f t="shared" ca="1" si="859"/>
        <v>103000.08140692243</v>
      </c>
      <c r="S1858" s="15">
        <f t="shared" ca="1" si="859"/>
        <v>3829.1022884070853</v>
      </c>
      <c r="T1858" s="15">
        <f t="shared" ca="1" si="859"/>
        <v>0</v>
      </c>
      <c r="U1858" s="15">
        <f t="shared" ca="1" si="859"/>
        <v>0</v>
      </c>
      <c r="V1858" s="15">
        <f t="shared" ca="1" si="859"/>
        <v>0</v>
      </c>
      <c r="W1858" s="15">
        <f t="shared" ref="W1858:AC1858" ca="1" si="864">+W1840+W1849</f>
        <v>3829.1022884070853</v>
      </c>
      <c r="X1858" s="15">
        <f t="shared" ca="1" si="864"/>
        <v>29229.532107948369</v>
      </c>
      <c r="Y1858" s="15">
        <f t="shared" ca="1" si="864"/>
        <v>0</v>
      </c>
      <c r="Z1858" s="15">
        <f t="shared" ca="1" si="864"/>
        <v>29229.532107948369</v>
      </c>
      <c r="AA1858" s="15">
        <f t="shared" ca="1" si="864"/>
        <v>347.66517000541637</v>
      </c>
      <c r="AB1858" s="15">
        <f t="shared" ca="1" si="864"/>
        <v>10890.133566653181</v>
      </c>
      <c r="AC1858" s="15">
        <f t="shared" ca="1" si="864"/>
        <v>2272.941427297239</v>
      </c>
    </row>
    <row r="1859" spans="1:29" hidden="1" outlineLevel="1">
      <c r="E1859" s="11"/>
      <c r="F1859" s="107"/>
      <c r="G1859" s="52" t="str">
        <f>$G$13</f>
        <v>ENERGY</v>
      </c>
      <c r="H1859" s="15">
        <f t="shared" ca="1" si="859"/>
        <v>3821528.1946017337</v>
      </c>
      <c r="I1859" s="15">
        <f t="shared" ca="1" si="859"/>
        <v>1504982.724055568</v>
      </c>
      <c r="J1859" s="15">
        <f t="shared" ca="1" si="859"/>
        <v>434147.14870238444</v>
      </c>
      <c r="K1859" s="15">
        <f t="shared" ca="1" si="859"/>
        <v>6035.031909006083</v>
      </c>
      <c r="L1859" s="15">
        <f t="shared" ca="1" si="859"/>
        <v>873.29144033544969</v>
      </c>
      <c r="M1859" s="15">
        <f t="shared" ca="1" si="859"/>
        <v>441055.47205172601</v>
      </c>
      <c r="N1859" s="15">
        <f t="shared" ca="1" si="859"/>
        <v>280983.70525413845</v>
      </c>
      <c r="O1859" s="15">
        <f t="shared" ca="1" si="859"/>
        <v>49497.0046852304</v>
      </c>
      <c r="P1859" s="15">
        <f t="shared" ca="1" si="859"/>
        <v>10111.399751713148</v>
      </c>
      <c r="Q1859" s="15">
        <f t="shared" ca="1" si="859"/>
        <v>388.41454234025457</v>
      </c>
      <c r="R1859" s="15">
        <f t="shared" ca="1" si="859"/>
        <v>340980.52423342218</v>
      </c>
      <c r="S1859" s="15">
        <f t="shared" ca="1" si="859"/>
        <v>14780.752317430639</v>
      </c>
      <c r="T1859" s="15">
        <f t="shared" ca="1" si="859"/>
        <v>229720.60196091619</v>
      </c>
      <c r="U1859" s="15">
        <f t="shared" ca="1" si="859"/>
        <v>986962.06769154337</v>
      </c>
      <c r="V1859" s="15">
        <f t="shared" ca="1" si="859"/>
        <v>185229.1313148987</v>
      </c>
      <c r="W1859" s="15">
        <f t="shared" ref="W1859:AC1859" ca="1" si="865">+W1841+W1850</f>
        <v>1416692.553284789</v>
      </c>
      <c r="X1859" s="15">
        <f t="shared" ca="1" si="865"/>
        <v>77364.11853673117</v>
      </c>
      <c r="Y1859" s="15">
        <f t="shared" ca="1" si="865"/>
        <v>1553.8344461222721</v>
      </c>
      <c r="Z1859" s="15">
        <f t="shared" ca="1" si="865"/>
        <v>78917.952982853429</v>
      </c>
      <c r="AA1859" s="15">
        <f t="shared" ca="1" si="865"/>
        <v>1386.9731857355571</v>
      </c>
      <c r="AB1859" s="15">
        <f t="shared" ca="1" si="865"/>
        <v>31089.496619263486</v>
      </c>
      <c r="AC1859" s="15">
        <f t="shared" ca="1" si="865"/>
        <v>6422.4981883755336</v>
      </c>
    </row>
    <row r="1860" spans="1:29" hidden="1" outlineLevel="1">
      <c r="E1860" s="11"/>
      <c r="F1860" s="107"/>
      <c r="G1860" s="52" t="str">
        <f>$G$14</f>
        <v>CUSTOMER</v>
      </c>
      <c r="H1860" s="15">
        <f t="shared" ca="1" si="859"/>
        <v>2403519.1647052681</v>
      </c>
      <c r="I1860" s="15">
        <f t="shared" ca="1" si="859"/>
        <v>1830059.5509687266</v>
      </c>
      <c r="J1860" s="15">
        <f t="shared" ca="1" si="859"/>
        <v>376590.94162222871</v>
      </c>
      <c r="K1860" s="15">
        <f t="shared" ca="1" si="859"/>
        <v>10054.760644480382</v>
      </c>
      <c r="L1860" s="15">
        <f t="shared" ca="1" si="859"/>
        <v>1606.4699908258099</v>
      </c>
      <c r="M1860" s="15">
        <f t="shared" ca="1" si="859"/>
        <v>388252.17225753481</v>
      </c>
      <c r="N1860" s="15">
        <f t="shared" ca="1" si="859"/>
        <v>15897.889810763183</v>
      </c>
      <c r="O1860" s="15">
        <f t="shared" ca="1" si="859"/>
        <v>3933.7820576967342</v>
      </c>
      <c r="P1860" s="15">
        <f t="shared" ca="1" si="859"/>
        <v>4015.4199267431572</v>
      </c>
      <c r="Q1860" s="15">
        <f t="shared" ca="1" si="859"/>
        <v>482.73883327941178</v>
      </c>
      <c r="R1860" s="15">
        <f t="shared" ca="1" si="859"/>
        <v>24329.830628482483</v>
      </c>
      <c r="S1860" s="15">
        <f t="shared" ca="1" si="859"/>
        <v>119.620731571268</v>
      </c>
      <c r="T1860" s="15">
        <f t="shared" ca="1" si="859"/>
        <v>2857.7487099838131</v>
      </c>
      <c r="U1860" s="15">
        <f t="shared" ca="1" si="859"/>
        <v>6772.6854937860071</v>
      </c>
      <c r="V1860" s="15">
        <f t="shared" ca="1" si="859"/>
        <v>2023.5156892488321</v>
      </c>
      <c r="W1860" s="15">
        <f t="shared" ref="W1860:AC1860" ca="1" si="866">+W1842+W1851</f>
        <v>11773.57062458992</v>
      </c>
      <c r="X1860" s="15">
        <f t="shared" ca="1" si="866"/>
        <v>3511.3032920808109</v>
      </c>
      <c r="Y1860" s="15">
        <f t="shared" ca="1" si="866"/>
        <v>53.00885876516643</v>
      </c>
      <c r="Z1860" s="15">
        <f t="shared" ca="1" si="866"/>
        <v>3564.3121508459772</v>
      </c>
      <c r="AA1860" s="15">
        <f t="shared" ca="1" si="866"/>
        <v>289.97670788384733</v>
      </c>
      <c r="AB1860" s="15">
        <f t="shared" ca="1" si="866"/>
        <v>120890.09388999884</v>
      </c>
      <c r="AC1860" s="15">
        <f t="shared" ca="1" si="866"/>
        <v>24359.657477204637</v>
      </c>
    </row>
    <row r="1861" spans="1:29" s="52" customFormat="1" collapsed="1">
      <c r="A1861" s="53"/>
      <c r="B1861" s="104"/>
      <c r="C1861" s="52" t="s">
        <v>226</v>
      </c>
      <c r="E1861" s="57">
        <f>+E1843+E1852</f>
        <v>22481583.828329999</v>
      </c>
      <c r="F1861" s="107"/>
      <c r="G1861" s="52" t="str">
        <f>$G$15</f>
        <v>TOTAL</v>
      </c>
      <c r="H1861" s="57">
        <f t="shared" ca="1" si="859"/>
        <v>22481583.828330003</v>
      </c>
      <c r="I1861" s="57">
        <f t="shared" ca="1" si="859"/>
        <v>12398544.866121892</v>
      </c>
      <c r="J1861" s="57">
        <f t="shared" ca="1" si="859"/>
        <v>2932698.888311266</v>
      </c>
      <c r="K1861" s="57">
        <f t="shared" ca="1" si="859"/>
        <v>42537.924426335216</v>
      </c>
      <c r="L1861" s="57">
        <f t="shared" ca="1" si="859"/>
        <v>5146.7088191197072</v>
      </c>
      <c r="M1861" s="57">
        <f t="shared" ca="1" si="859"/>
        <v>2980383.5215567211</v>
      </c>
      <c r="N1861" s="57">
        <f t="shared" ca="1" si="859"/>
        <v>1528216.267874236</v>
      </c>
      <c r="O1861" s="57">
        <f t="shared" ca="1" si="859"/>
        <v>258735.67884871122</v>
      </c>
      <c r="P1861" s="57">
        <f t="shared" ca="1" si="859"/>
        <v>44500.648294681836</v>
      </c>
      <c r="Q1861" s="57">
        <f t="shared" ca="1" si="859"/>
        <v>1942.9447752467172</v>
      </c>
      <c r="R1861" s="57">
        <f t="shared" ca="1" si="859"/>
        <v>1833395.5397928758</v>
      </c>
      <c r="S1861" s="57">
        <f t="shared" ca="1" si="859"/>
        <v>71260.498272539669</v>
      </c>
      <c r="T1861" s="57">
        <f t="shared" ca="1" si="859"/>
        <v>961058.7712575437</v>
      </c>
      <c r="U1861" s="57">
        <f t="shared" ca="1" si="859"/>
        <v>3044064.3870510943</v>
      </c>
      <c r="V1861" s="57">
        <f t="shared" ca="1" si="859"/>
        <v>546465.44222917745</v>
      </c>
      <c r="W1861" s="57">
        <f t="shared" ref="W1861:AC1861" ca="1" si="867">+W1843+W1852</f>
        <v>4622849.0988103552</v>
      </c>
      <c r="X1861" s="57">
        <f t="shared" ca="1" si="867"/>
        <v>420834.20923612849</v>
      </c>
      <c r="Y1861" s="57">
        <f t="shared" ca="1" si="867"/>
        <v>7782.4033975651</v>
      </c>
      <c r="Z1861" s="57">
        <f t="shared" ca="1" si="867"/>
        <v>428616.61263369361</v>
      </c>
      <c r="AA1861" s="57">
        <f t="shared" ca="1" si="867"/>
        <v>6142.3066324295824</v>
      </c>
      <c r="AB1861" s="57">
        <f t="shared" ca="1" si="867"/>
        <v>175909.18791692948</v>
      </c>
      <c r="AC1861" s="57">
        <f t="shared" ca="1" si="867"/>
        <v>35742.694865103491</v>
      </c>
    </row>
    <row r="1862" spans="1:29">
      <c r="F1862" s="176"/>
      <c r="G1862" s="7"/>
      <c r="H1862" s="4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</row>
    <row r="1863" spans="1:29" s="52" customFormat="1" hidden="1" outlineLevel="1">
      <c r="A1863" s="53"/>
      <c r="B1863" s="104"/>
      <c r="E1863" s="55"/>
      <c r="F1863" s="107"/>
      <c r="G1863" s="52" t="str">
        <f>$G$8</f>
        <v>PRODUCTION</v>
      </c>
      <c r="H1863" s="57">
        <f t="shared" ref="H1863:AC1863" ca="1" si="868">+H1854+H1722+H1713+H1704+H1654+H1383+H1448+H1277</f>
        <v>131814372.58545566</v>
      </c>
      <c r="I1863" s="57">
        <f t="shared" ca="1" si="868"/>
        <v>67772367.785402685</v>
      </c>
      <c r="J1863" s="57">
        <f t="shared" ca="1" si="868"/>
        <v>15817876.822611881</v>
      </c>
      <c r="K1863" s="57">
        <f t="shared" ca="1" si="868"/>
        <v>219833.14252849779</v>
      </c>
      <c r="L1863" s="57">
        <f t="shared" ca="1" si="868"/>
        <v>30611.427875302026</v>
      </c>
      <c r="M1863" s="57">
        <f t="shared" ca="1" si="868"/>
        <v>16068321.393015681</v>
      </c>
      <c r="N1863" s="57">
        <f t="shared" ca="1" si="868"/>
        <v>9413389.8773245551</v>
      </c>
      <c r="O1863" s="57">
        <f t="shared" ca="1" si="868"/>
        <v>1687726.4186138236</v>
      </c>
      <c r="P1863" s="57">
        <f t="shared" ca="1" si="868"/>
        <v>342087.64844791288</v>
      </c>
      <c r="Q1863" s="57">
        <f t="shared" ca="1" si="868"/>
        <v>12974.596269170681</v>
      </c>
      <c r="R1863" s="57">
        <f t="shared" ca="1" si="868"/>
        <v>11456178.540655462</v>
      </c>
      <c r="S1863" s="57">
        <f t="shared" ca="1" si="868"/>
        <v>445740.12932848051</v>
      </c>
      <c r="T1863" s="57">
        <f t="shared" ca="1" si="868"/>
        <v>6022183.6957867853</v>
      </c>
      <c r="U1863" s="57">
        <f t="shared" ca="1" si="868"/>
        <v>23023216.871038675</v>
      </c>
      <c r="V1863" s="57">
        <f t="shared" ca="1" si="868"/>
        <v>4173832.3624888128</v>
      </c>
      <c r="W1863" s="57">
        <f t="shared" ca="1" si="868"/>
        <v>33664973.058642752</v>
      </c>
      <c r="X1863" s="57">
        <f t="shared" ca="1" si="868"/>
        <v>2584148.1378529291</v>
      </c>
      <c r="Y1863" s="57">
        <f t="shared" ca="1" si="868"/>
        <v>51596.55320837404</v>
      </c>
      <c r="Z1863" s="57">
        <f t="shared" ca="1" si="868"/>
        <v>2635744.691061303</v>
      </c>
      <c r="AA1863" s="57">
        <f t="shared" ca="1" si="868"/>
        <v>34097.597862456867</v>
      </c>
      <c r="AB1863" s="57">
        <f t="shared" ca="1" si="868"/>
        <v>151581.5155196758</v>
      </c>
      <c r="AC1863" s="57">
        <f t="shared" ca="1" si="868"/>
        <v>31108.003295644878</v>
      </c>
    </row>
    <row r="1864" spans="1:29" s="52" customFormat="1" hidden="1" outlineLevel="1">
      <c r="A1864" s="53"/>
      <c r="B1864" s="104"/>
      <c r="E1864" s="55"/>
      <c r="F1864" s="107"/>
      <c r="G1864" s="52" t="str">
        <f>$G$9</f>
        <v>BULKTRAN</v>
      </c>
      <c r="H1864" s="57">
        <f t="shared" ref="H1864:AC1864" ca="1" si="869">+H1855+H1723+H1714+H1705+H1655+H1384+H1449+H1278</f>
        <v>3254194.8854074813</v>
      </c>
      <c r="I1864" s="57">
        <f t="shared" ca="1" si="869"/>
        <v>1652001.4424963719</v>
      </c>
      <c r="J1864" s="57">
        <f t="shared" ca="1" si="869"/>
        <v>392607.64576038742</v>
      </c>
      <c r="K1864" s="57">
        <f t="shared" ca="1" si="869"/>
        <v>5416.2851638979973</v>
      </c>
      <c r="L1864" s="57">
        <f t="shared" ca="1" si="869"/>
        <v>733.76803446716167</v>
      </c>
      <c r="M1864" s="57">
        <f t="shared" ca="1" si="869"/>
        <v>398757.69895875256</v>
      </c>
      <c r="N1864" s="57">
        <f t="shared" ca="1" si="869"/>
        <v>233163.76765218744</v>
      </c>
      <c r="O1864" s="57">
        <f t="shared" ca="1" si="869"/>
        <v>42627.16658735786</v>
      </c>
      <c r="P1864" s="57">
        <f t="shared" ca="1" si="869"/>
        <v>8539.9503384289965</v>
      </c>
      <c r="Q1864" s="57">
        <f t="shared" ca="1" si="869"/>
        <v>311.81866391335569</v>
      </c>
      <c r="R1864" s="57">
        <f t="shared" ca="1" si="869"/>
        <v>284642.70324188774</v>
      </c>
      <c r="S1864" s="57">
        <f t="shared" ca="1" si="869"/>
        <v>10982.642403422327</v>
      </c>
      <c r="T1864" s="57">
        <f t="shared" ca="1" si="869"/>
        <v>152366.58763024796</v>
      </c>
      <c r="U1864" s="57">
        <f t="shared" ca="1" si="869"/>
        <v>578018.00150835048</v>
      </c>
      <c r="V1864" s="57">
        <f t="shared" ca="1" si="869"/>
        <v>106483.97290005558</v>
      </c>
      <c r="W1864" s="57">
        <f t="shared" ca="1" si="869"/>
        <v>847851.20444207685</v>
      </c>
      <c r="X1864" s="57">
        <f t="shared" ca="1" si="869"/>
        <v>64194.893640357841</v>
      </c>
      <c r="Y1864" s="57">
        <f t="shared" ca="1" si="869"/>
        <v>1272.7599924539027</v>
      </c>
      <c r="Z1864" s="57">
        <f t="shared" ca="1" si="869"/>
        <v>65467.653632811765</v>
      </c>
      <c r="AA1864" s="57">
        <f t="shared" ca="1" si="869"/>
        <v>850.65288962505633</v>
      </c>
      <c r="AB1864" s="57">
        <f t="shared" ca="1" si="869"/>
        <v>3833.1960839348676</v>
      </c>
      <c r="AC1864" s="57">
        <f t="shared" ca="1" si="869"/>
        <v>790.33366202600519</v>
      </c>
    </row>
    <row r="1865" spans="1:29" s="52" customFormat="1" hidden="1" outlineLevel="1">
      <c r="A1865" s="53"/>
      <c r="B1865" s="104"/>
      <c r="E1865" s="55"/>
      <c r="F1865" s="107"/>
      <c r="G1865" s="52" t="str">
        <f>$G$10</f>
        <v>SUBTRAN</v>
      </c>
      <c r="H1865" s="57">
        <f t="shared" ref="H1865:AC1865" ca="1" si="870">+H1856+H1724+H1715+H1706+H1656+H1385+H1450+H1279</f>
        <v>901661.42721516336</v>
      </c>
      <c r="I1865" s="57">
        <f t="shared" ca="1" si="870"/>
        <v>455135.05370283301</v>
      </c>
      <c r="J1865" s="57">
        <f t="shared" ca="1" si="870"/>
        <v>108636.13086199922</v>
      </c>
      <c r="K1865" s="57">
        <f t="shared" ca="1" si="870"/>
        <v>1506.2744692797773</v>
      </c>
      <c r="L1865" s="57">
        <f t="shared" ca="1" si="870"/>
        <v>266.1544361245127</v>
      </c>
      <c r="M1865" s="57">
        <f t="shared" ca="1" si="870"/>
        <v>110408.55976740352</v>
      </c>
      <c r="N1865" s="57">
        <f t="shared" ca="1" si="870"/>
        <v>62650.790636519232</v>
      </c>
      <c r="O1865" s="57">
        <f t="shared" ca="1" si="870"/>
        <v>11475.404390346594</v>
      </c>
      <c r="P1865" s="57">
        <f t="shared" ca="1" si="870"/>
        <v>2977.4364632497222</v>
      </c>
      <c r="Q1865" s="57">
        <f t="shared" ca="1" si="870"/>
        <v>0</v>
      </c>
      <c r="R1865" s="57">
        <f t="shared" ca="1" si="870"/>
        <v>77103.631490115527</v>
      </c>
      <c r="S1865" s="57">
        <f t="shared" ca="1" si="870"/>
        <v>2809.455335661748</v>
      </c>
      <c r="T1865" s="57">
        <f t="shared" ca="1" si="870"/>
        <v>40457.71415870171</v>
      </c>
      <c r="U1865" s="57">
        <f t="shared" ca="1" si="870"/>
        <v>197948.05767752154</v>
      </c>
      <c r="V1865" s="57">
        <f t="shared" ca="1" si="870"/>
        <v>0</v>
      </c>
      <c r="W1865" s="57">
        <f t="shared" ca="1" si="870"/>
        <v>241215.22717188511</v>
      </c>
      <c r="X1865" s="57">
        <f t="shared" ca="1" si="870"/>
        <v>17225.480185732846</v>
      </c>
      <c r="Y1865" s="57">
        <f t="shared" ca="1" si="870"/>
        <v>343.44435785839909</v>
      </c>
      <c r="Z1865" s="57">
        <f t="shared" ca="1" si="870"/>
        <v>17568.924543591234</v>
      </c>
      <c r="AA1865" s="57">
        <f t="shared" ca="1" si="870"/>
        <v>230.03053933657583</v>
      </c>
      <c r="AB1865" s="57">
        <f t="shared" ca="1" si="870"/>
        <v>0</v>
      </c>
      <c r="AC1865" s="57">
        <f t="shared" ca="1" si="870"/>
        <v>0</v>
      </c>
    </row>
    <row r="1866" spans="1:29" s="52" customFormat="1" hidden="1" outlineLevel="1">
      <c r="A1866" s="53"/>
      <c r="B1866" s="104"/>
      <c r="E1866" s="55"/>
      <c r="F1866" s="107"/>
      <c r="G1866" s="52" t="str">
        <f>$G$11</f>
        <v>DISTPRI</v>
      </c>
      <c r="H1866" s="57">
        <f t="shared" ref="H1866:AC1866" ca="1" si="871">+H1857+H1725+H1716+H1707+H1657+H1386+H1451+H1280</f>
        <v>32038603.215238899</v>
      </c>
      <c r="I1866" s="57">
        <f t="shared" ca="1" si="871"/>
        <v>20961792.799582578</v>
      </c>
      <c r="J1866" s="57">
        <f t="shared" ca="1" si="871"/>
        <v>4916238.5422621295</v>
      </c>
      <c r="K1866" s="57">
        <f t="shared" ca="1" si="871"/>
        <v>68602.490790480777</v>
      </c>
      <c r="L1866" s="57">
        <f t="shared" ca="1" si="871"/>
        <v>0</v>
      </c>
      <c r="M1866" s="57">
        <f t="shared" ca="1" si="871"/>
        <v>4984841.0330526102</v>
      </c>
      <c r="N1866" s="57">
        <f t="shared" ca="1" si="871"/>
        <v>2853130.0785816098</v>
      </c>
      <c r="O1866" s="57">
        <f t="shared" ca="1" si="871"/>
        <v>513612.17769832117</v>
      </c>
      <c r="P1866" s="57">
        <f t="shared" ca="1" si="871"/>
        <v>0</v>
      </c>
      <c r="Q1866" s="57">
        <f t="shared" ca="1" si="871"/>
        <v>0</v>
      </c>
      <c r="R1866" s="57">
        <f t="shared" ca="1" si="871"/>
        <v>3366742.2562799314</v>
      </c>
      <c r="S1866" s="57">
        <f t="shared" ca="1" si="871"/>
        <v>128948.6143946386</v>
      </c>
      <c r="T1866" s="57">
        <f t="shared" ca="1" si="871"/>
        <v>1787625.003715697</v>
      </c>
      <c r="U1866" s="57">
        <f t="shared" ca="1" si="871"/>
        <v>0</v>
      </c>
      <c r="V1866" s="57">
        <f t="shared" ca="1" si="871"/>
        <v>0</v>
      </c>
      <c r="W1866" s="57">
        <f t="shared" ca="1" si="871"/>
        <v>1916573.6181103359</v>
      </c>
      <c r="X1866" s="57">
        <f t="shared" ca="1" si="871"/>
        <v>782637.80158656812</v>
      </c>
      <c r="Y1866" s="57">
        <f t="shared" ca="1" si="871"/>
        <v>15696.436773812078</v>
      </c>
      <c r="Z1866" s="57">
        <f t="shared" ca="1" si="871"/>
        <v>798334.23836038006</v>
      </c>
      <c r="AA1866" s="57">
        <f t="shared" ca="1" si="871"/>
        <v>10319.269853062717</v>
      </c>
      <c r="AB1866" s="57">
        <f t="shared" ca="1" si="871"/>
        <v>0</v>
      </c>
      <c r="AC1866" s="57">
        <f t="shared" ca="1" si="871"/>
        <v>0</v>
      </c>
    </row>
    <row r="1867" spans="1:29" s="52" customFormat="1" hidden="1" outlineLevel="1">
      <c r="A1867" s="53"/>
      <c r="B1867" s="104"/>
      <c r="E1867" s="55"/>
      <c r="F1867" s="107"/>
      <c r="G1867" s="52" t="str">
        <f>$G$12</f>
        <v>DISTSEC</v>
      </c>
      <c r="H1867" s="57">
        <f t="shared" ref="H1867:AC1867" ca="1" si="872">+H1858+H1726+H1717+H1708+H1658+H1387+H1452+H1281</f>
        <v>12708181.43226538</v>
      </c>
      <c r="I1867" s="57">
        <f t="shared" ca="1" si="872"/>
        <v>9424622.1441894807</v>
      </c>
      <c r="J1867" s="57">
        <f t="shared" ca="1" si="872"/>
        <v>1905246.4999716361</v>
      </c>
      <c r="K1867" s="57">
        <f t="shared" ca="1" si="872"/>
        <v>0</v>
      </c>
      <c r="L1867" s="57">
        <f t="shared" ca="1" si="872"/>
        <v>0</v>
      </c>
      <c r="M1867" s="57">
        <f t="shared" ca="1" si="872"/>
        <v>1905246.4999716361</v>
      </c>
      <c r="N1867" s="57">
        <f t="shared" ca="1" si="872"/>
        <v>951983.04482410301</v>
      </c>
      <c r="O1867" s="57">
        <f t="shared" ca="1" si="872"/>
        <v>0</v>
      </c>
      <c r="P1867" s="57">
        <f t="shared" ca="1" si="872"/>
        <v>0</v>
      </c>
      <c r="Q1867" s="57">
        <f t="shared" ca="1" si="872"/>
        <v>0</v>
      </c>
      <c r="R1867" s="57">
        <f t="shared" ca="1" si="872"/>
        <v>951983.04482410301</v>
      </c>
      <c r="S1867" s="57">
        <f t="shared" ca="1" si="872"/>
        <v>35562.09764890869</v>
      </c>
      <c r="T1867" s="57">
        <f t="shared" ca="1" si="872"/>
        <v>0</v>
      </c>
      <c r="U1867" s="57">
        <f t="shared" ca="1" si="872"/>
        <v>0</v>
      </c>
      <c r="V1867" s="57">
        <f t="shared" ca="1" si="872"/>
        <v>0</v>
      </c>
      <c r="W1867" s="57">
        <f t="shared" ca="1" si="872"/>
        <v>35562.09764890869</v>
      </c>
      <c r="X1867" s="57">
        <f t="shared" ca="1" si="872"/>
        <v>269047.4734765254</v>
      </c>
      <c r="Y1867" s="57">
        <f t="shared" ca="1" si="872"/>
        <v>0</v>
      </c>
      <c r="Z1867" s="57">
        <f t="shared" ca="1" si="872"/>
        <v>269047.4734765254</v>
      </c>
      <c r="AA1867" s="57">
        <f t="shared" ca="1" si="872"/>
        <v>3183.169805947673</v>
      </c>
      <c r="AB1867" s="57">
        <f t="shared" ca="1" si="872"/>
        <v>98166.144375554097</v>
      </c>
      <c r="AC1867" s="57">
        <f t="shared" ca="1" si="872"/>
        <v>20370.857973224334</v>
      </c>
    </row>
    <row r="1868" spans="1:29" s="52" customFormat="1" hidden="1" outlineLevel="1">
      <c r="A1868" s="53"/>
      <c r="B1868" s="104"/>
      <c r="E1868" s="55"/>
      <c r="F1868" s="107"/>
      <c r="G1868" s="52" t="str">
        <f>$G$13</f>
        <v>ENERGY</v>
      </c>
      <c r="H1868" s="57">
        <f t="shared" ref="H1868:AC1868" ca="1" si="873">+H1859+H1727+H1718+H1709+H1659+H1388+H1453+H1282</f>
        <v>181494785.77323499</v>
      </c>
      <c r="I1868" s="57">
        <f t="shared" ca="1" si="873"/>
        <v>71026078.160421163</v>
      </c>
      <c r="J1868" s="57">
        <f t="shared" ca="1" si="873"/>
        <v>20490781.473272443</v>
      </c>
      <c r="K1868" s="57">
        <f t="shared" ca="1" si="873"/>
        <v>285581.70449295215</v>
      </c>
      <c r="L1868" s="57">
        <f t="shared" ca="1" si="873"/>
        <v>39953.679348594167</v>
      </c>
      <c r="M1868" s="57">
        <f t="shared" ca="1" si="873"/>
        <v>20816316.857113987</v>
      </c>
      <c r="N1868" s="57">
        <f t="shared" ca="1" si="873"/>
        <v>13294215.765558476</v>
      </c>
      <c r="O1868" s="57">
        <f t="shared" ca="1" si="873"/>
        <v>2370263.3457910498</v>
      </c>
      <c r="P1868" s="57">
        <f t="shared" ca="1" si="873"/>
        <v>482704.41684045555</v>
      </c>
      <c r="Q1868" s="57">
        <f t="shared" ca="1" si="873"/>
        <v>18238.41273749082</v>
      </c>
      <c r="R1868" s="57">
        <f t="shared" ca="1" si="873"/>
        <v>16165421.94092747</v>
      </c>
      <c r="S1868" s="57">
        <f t="shared" ca="1" si="873"/>
        <v>696283.95187435416</v>
      </c>
      <c r="T1868" s="57">
        <f t="shared" ca="1" si="873"/>
        <v>11004415.764387872</v>
      </c>
      <c r="U1868" s="57">
        <f t="shared" ca="1" si="873"/>
        <v>47327172.322153173</v>
      </c>
      <c r="V1868" s="57">
        <f t="shared" ca="1" si="873"/>
        <v>8902306.6916746441</v>
      </c>
      <c r="W1868" s="57">
        <f t="shared" ca="1" si="873"/>
        <v>67930178.730090052</v>
      </c>
      <c r="X1868" s="57">
        <f t="shared" ca="1" si="873"/>
        <v>3651969.9647297254</v>
      </c>
      <c r="Y1868" s="57">
        <f t="shared" ca="1" si="873"/>
        <v>73277.587698957184</v>
      </c>
      <c r="Z1868" s="57">
        <f t="shared" ca="1" si="873"/>
        <v>3725247.5524286828</v>
      </c>
      <c r="AA1868" s="57">
        <f t="shared" ca="1" si="873"/>
        <v>65364.868650364071</v>
      </c>
      <c r="AB1868" s="57">
        <f t="shared" ca="1" si="873"/>
        <v>1464172.4438239576</v>
      </c>
      <c r="AC1868" s="57">
        <f t="shared" ca="1" si="873"/>
        <v>302005.21977933845</v>
      </c>
    </row>
    <row r="1869" spans="1:29" s="52" customFormat="1" hidden="1" outlineLevel="1">
      <c r="A1869" s="53"/>
      <c r="B1869" s="104"/>
      <c r="E1869" s="55"/>
      <c r="F1869" s="107"/>
      <c r="G1869" s="52" t="str">
        <f>$G$14</f>
        <v>CUSTOMER</v>
      </c>
      <c r="H1869" s="57">
        <f t="shared" ref="H1869:AC1869" ca="1" si="874">+H1860+H1728+H1719+H1710+H1660+H1389+H1454+H1283</f>
        <v>12227573.439269861</v>
      </c>
      <c r="I1869" s="57">
        <f t="shared" ca="1" si="874"/>
        <v>8798684.621618038</v>
      </c>
      <c r="J1869" s="57">
        <f t="shared" ca="1" si="874"/>
        <v>2055690.8372239943</v>
      </c>
      <c r="K1869" s="57">
        <f t="shared" ca="1" si="874"/>
        <v>92121.164290010202</v>
      </c>
      <c r="L1869" s="57">
        <f t="shared" ca="1" si="874"/>
        <v>15188.668327521202</v>
      </c>
      <c r="M1869" s="57">
        <f t="shared" ca="1" si="874"/>
        <v>2163000.6698415256</v>
      </c>
      <c r="N1869" s="57">
        <f t="shared" ca="1" si="874"/>
        <v>121957.15419806133</v>
      </c>
      <c r="O1869" s="57">
        <f t="shared" ca="1" si="874"/>
        <v>33978.14585715998</v>
      </c>
      <c r="P1869" s="57">
        <f t="shared" ca="1" si="874"/>
        <v>37350.753673016501</v>
      </c>
      <c r="Q1869" s="57">
        <f t="shared" ca="1" si="874"/>
        <v>4630.659345214508</v>
      </c>
      <c r="R1869" s="57">
        <f t="shared" ca="1" si="874"/>
        <v>197916.71307345229</v>
      </c>
      <c r="S1869" s="57">
        <f t="shared" ca="1" si="874"/>
        <v>854.45685967453346</v>
      </c>
      <c r="T1869" s="57">
        <f t="shared" ca="1" si="874"/>
        <v>24387.163414930263</v>
      </c>
      <c r="U1869" s="57">
        <f t="shared" ca="1" si="874"/>
        <v>62792.023987480548</v>
      </c>
      <c r="V1869" s="57">
        <f t="shared" ca="1" si="874"/>
        <v>18621.970191136781</v>
      </c>
      <c r="W1869" s="57">
        <f t="shared" ca="1" si="874"/>
        <v>106655.61445322211</v>
      </c>
      <c r="X1869" s="57">
        <f t="shared" ca="1" si="874"/>
        <v>25444.205468608649</v>
      </c>
      <c r="Y1869" s="57">
        <f t="shared" ca="1" si="874"/>
        <v>453.82899275646605</v>
      </c>
      <c r="Z1869" s="57">
        <f t="shared" ca="1" si="874"/>
        <v>25898.03446136511</v>
      </c>
      <c r="AA1869" s="57">
        <f t="shared" ca="1" si="874"/>
        <v>2307.6647309894415</v>
      </c>
      <c r="AB1869" s="57">
        <f t="shared" ca="1" si="874"/>
        <v>717696.64580351464</v>
      </c>
      <c r="AC1869" s="57">
        <f t="shared" ca="1" si="874"/>
        <v>215413.47528775124</v>
      </c>
    </row>
    <row r="1870" spans="1:29" s="52" customFormat="1" collapsed="1">
      <c r="A1870" s="53"/>
      <c r="B1870" s="104"/>
      <c r="C1870" s="52" t="s">
        <v>232</v>
      </c>
      <c r="E1870" s="57">
        <f>+E1861+E1729+E1720+E1711+E1661+E1390+E1455+E1284</f>
        <v>374439372.75808752</v>
      </c>
      <c r="F1870" s="107"/>
      <c r="G1870" s="52" t="str">
        <f>$G$15</f>
        <v>TOTAL</v>
      </c>
      <c r="H1870" s="57">
        <f ca="1">+H1861+H1729+H1720+H1711+H1661+H1390+H1455+H1284</f>
        <v>374439372.7580874</v>
      </c>
      <c r="I1870" s="57">
        <f t="shared" ref="I1870:AC1870" ca="1" si="875">+I1861+I1729+I1720+I1711+I1661+I1390+I1455+I1284</f>
        <v>180090682.00741315</v>
      </c>
      <c r="J1870" s="57">
        <f t="shared" ca="1" si="875"/>
        <v>45687077.951964468</v>
      </c>
      <c r="K1870" s="57">
        <f t="shared" ca="1" si="875"/>
        <v>673061.06173511874</v>
      </c>
      <c r="L1870" s="57">
        <f t="shared" ca="1" si="875"/>
        <v>86753.698022009063</v>
      </c>
      <c r="M1870" s="57">
        <f t="shared" ca="1" si="875"/>
        <v>46446892.711721599</v>
      </c>
      <c r="N1870" s="57">
        <f t="shared" ca="1" si="875"/>
        <v>26930490.478775509</v>
      </c>
      <c r="O1870" s="57">
        <f t="shared" ca="1" si="875"/>
        <v>4659682.6589380596</v>
      </c>
      <c r="P1870" s="57">
        <f t="shared" ca="1" si="875"/>
        <v>873660.20576306363</v>
      </c>
      <c r="Q1870" s="57">
        <f t="shared" ca="1" si="875"/>
        <v>36155.487015789367</v>
      </c>
      <c r="R1870" s="57">
        <f t="shared" ca="1" si="875"/>
        <v>32499988.830492426</v>
      </c>
      <c r="S1870" s="57">
        <f t="shared" ca="1" si="875"/>
        <v>1321181.3478451406</v>
      </c>
      <c r="T1870" s="57">
        <f t="shared" ca="1" si="875"/>
        <v>19031435.92909424</v>
      </c>
      <c r="U1870" s="57">
        <f t="shared" ca="1" si="875"/>
        <v>71189147.276365191</v>
      </c>
      <c r="V1870" s="57">
        <f t="shared" ca="1" si="875"/>
        <v>13201244.997254649</v>
      </c>
      <c r="W1870" s="57">
        <f t="shared" ca="1" si="875"/>
        <v>104743009.55055922</v>
      </c>
      <c r="X1870" s="57">
        <f t="shared" ca="1" si="875"/>
        <v>7394667.956940447</v>
      </c>
      <c r="Y1870" s="57">
        <f t="shared" ca="1" si="875"/>
        <v>142640.61102421206</v>
      </c>
      <c r="Z1870" s="57">
        <f t="shared" ca="1" si="875"/>
        <v>7537308.5679646581</v>
      </c>
      <c r="AA1870" s="57">
        <f t="shared" ca="1" si="875"/>
        <v>116353.2543317824</v>
      </c>
      <c r="AB1870" s="57">
        <f t="shared" ca="1" si="875"/>
        <v>2435449.9456066373</v>
      </c>
      <c r="AC1870" s="57">
        <f t="shared" ca="1" si="875"/>
        <v>569687.88999798498</v>
      </c>
    </row>
    <row r="1871" spans="1:29">
      <c r="E1871" s="15"/>
      <c r="F1871" s="175"/>
      <c r="G1871" s="7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</row>
    <row r="1872" spans="1:29">
      <c r="C1872" s="52" t="s">
        <v>227</v>
      </c>
      <c r="E1872" s="15"/>
      <c r="F1872" s="107"/>
      <c r="G1872" s="7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</row>
    <row r="1873" spans="4:29" hidden="1" outlineLevel="1">
      <c r="E1873" s="48"/>
      <c r="F1873" s="175" t="str">
        <f>F1880</f>
        <v>PROD_ENERGY</v>
      </c>
      <c r="G1873" s="52" t="str">
        <f>$G$8</f>
        <v>PRODUCTION</v>
      </c>
      <c r="H1873" s="4">
        <f t="shared" ref="H1873:H1936" si="876">SUBTOTAL(9,I1873:AC1873)</f>
        <v>0</v>
      </c>
      <c r="I1873" s="5">
        <f>VLOOKUP(CONCATENATE($F1873," ",$G1873),AllocFactorMatrix,(I$4+1),FALSE)*$E1880</f>
        <v>0</v>
      </c>
      <c r="J1873" s="5">
        <f>VLOOKUP(CONCATENATE($F1873," ",$G1873),AllocFactorMatrix,(J$4+1),FALSE)*$E1880</f>
        <v>0</v>
      </c>
      <c r="K1873" s="5">
        <f>VLOOKUP(CONCATENATE($F1873," ",$G1873),AllocFactorMatrix,(K$4+1),FALSE)*$E1880</f>
        <v>0</v>
      </c>
      <c r="L1873" s="5">
        <f>VLOOKUP(CONCATENATE($F1873," ",$G1873),AllocFactorMatrix,(L$4+1),FALSE)*$E1880</f>
        <v>0</v>
      </c>
      <c r="M1873" s="5">
        <f t="shared" ref="M1873:M1880" si="877">SUBTOTAL(9,J1873:L1873)</f>
        <v>0</v>
      </c>
      <c r="N1873" s="5">
        <f>VLOOKUP(CONCATENATE($F1873," ",$G1873),AllocFactorMatrix,(N$4+1),FALSE)*$E1880</f>
        <v>0</v>
      </c>
      <c r="O1873" s="5">
        <f>VLOOKUP(CONCATENATE($F1873," ",$G1873),AllocFactorMatrix,(O$4+1),FALSE)*$E1880</f>
        <v>0</v>
      </c>
      <c r="P1873" s="5">
        <f>VLOOKUP(CONCATENATE($F1873," ",$G1873),AllocFactorMatrix,(P$4+1),FALSE)*$E1880</f>
        <v>0</v>
      </c>
      <c r="Q1873" s="5">
        <f>VLOOKUP(CONCATENATE($F1873," ",$G1873),AllocFactorMatrix,(Q$4+1),FALSE)*$E1880</f>
        <v>0</v>
      </c>
      <c r="R1873" s="5">
        <f>SUBTOTAL(9,N1873:Q1873)</f>
        <v>0</v>
      </c>
      <c r="S1873" s="5">
        <f>VLOOKUP(CONCATENATE($F1873," ",$G1873),AllocFactorMatrix,(S$4+1),FALSE)*$E1880</f>
        <v>0</v>
      </c>
      <c r="T1873" s="5">
        <f>VLOOKUP(CONCATENATE($F1873," ",$G1873),AllocFactorMatrix,(T$4+1),FALSE)*$E1880</f>
        <v>0</v>
      </c>
      <c r="U1873" s="5">
        <f>VLOOKUP(CONCATENATE($F1873," ",$G1873),AllocFactorMatrix,(U$4+1),FALSE)*$E1880</f>
        <v>0</v>
      </c>
      <c r="V1873" s="5">
        <f>VLOOKUP(CONCATENATE($F1873," ",$G1873),AllocFactorMatrix,(V$4+1),FALSE)*$E1880</f>
        <v>0</v>
      </c>
      <c r="W1873" s="5">
        <f>SUBTOTAL(9,S1873:V1873)</f>
        <v>0</v>
      </c>
      <c r="X1873" s="5">
        <f>VLOOKUP(CONCATENATE($F1873," ",$G1873),AllocFactorMatrix,(X$4+1),FALSE)*$E1880</f>
        <v>0</v>
      </c>
      <c r="Y1873" s="5">
        <f>VLOOKUP(CONCATENATE($F1873," ",$G1873),AllocFactorMatrix,(Y$4+1),FALSE)*$E1880</f>
        <v>0</v>
      </c>
      <c r="Z1873" s="5">
        <f t="shared" ref="Z1873:Z1880" si="878">SUBTOTAL(9,X1873:Y1873)</f>
        <v>0</v>
      </c>
      <c r="AA1873" s="5">
        <f>VLOOKUP(CONCATENATE($F1873," ",$G1873),AllocFactorMatrix,(AA$4+1),FALSE)*$E1880</f>
        <v>0</v>
      </c>
      <c r="AB1873" s="5">
        <f>VLOOKUP(CONCATENATE($F1873," ",$G1873),AllocFactorMatrix,(AB$4+1),FALSE)*$E1880</f>
        <v>0</v>
      </c>
      <c r="AC1873" s="5">
        <f>VLOOKUP(CONCATENATE($F1873," ",$G1873),AllocFactorMatrix,(AC$4+1),FALSE)*$E1880</f>
        <v>0</v>
      </c>
    </row>
    <row r="1874" spans="4:29" hidden="1" outlineLevel="1">
      <c r="E1874" s="48"/>
      <c r="F1874" s="175" t="str">
        <f>F1880</f>
        <v>PROD_ENERGY</v>
      </c>
      <c r="G1874" s="52" t="str">
        <f>$G$9</f>
        <v>BULKTRAN</v>
      </c>
      <c r="H1874" s="4">
        <f t="shared" si="876"/>
        <v>0</v>
      </c>
      <c r="I1874" s="5">
        <f>VLOOKUP(CONCATENATE($F1874," ",$G1874),AllocFactorMatrix,(I$4+1),FALSE)*$E1880</f>
        <v>0</v>
      </c>
      <c r="J1874" s="5">
        <f>VLOOKUP(CONCATENATE($F1874," ",$G1874),AllocFactorMatrix,(J$4+1),FALSE)*$E1880</f>
        <v>0</v>
      </c>
      <c r="K1874" s="5">
        <f>VLOOKUP(CONCATENATE($F1874," ",$G1874),AllocFactorMatrix,(K$4+1),FALSE)*$E1880</f>
        <v>0</v>
      </c>
      <c r="L1874" s="5">
        <f>VLOOKUP(CONCATENATE($F1874," ",$G1874),AllocFactorMatrix,(L$4+1),FALSE)*$E1880</f>
        <v>0</v>
      </c>
      <c r="M1874" s="5">
        <f t="shared" si="877"/>
        <v>0</v>
      </c>
      <c r="N1874" s="5">
        <f>VLOOKUP(CONCATENATE($F1874," ",$G1874),AllocFactorMatrix,(N$4+1),FALSE)*$E1880</f>
        <v>0</v>
      </c>
      <c r="O1874" s="5">
        <f>VLOOKUP(CONCATENATE($F1874," ",$G1874),AllocFactorMatrix,(O$4+1),FALSE)*$E1880</f>
        <v>0</v>
      </c>
      <c r="P1874" s="5">
        <f>VLOOKUP(CONCATENATE($F1874," ",$G1874),AllocFactorMatrix,(P$4+1),FALSE)*$E1880</f>
        <v>0</v>
      </c>
      <c r="Q1874" s="5">
        <f>VLOOKUP(CONCATENATE($F1874," ",$G1874),AllocFactorMatrix,(Q$4+1),FALSE)*$E1880</f>
        <v>0</v>
      </c>
      <c r="R1874" s="5">
        <f t="shared" ref="R1874:R1880" si="879">SUBTOTAL(9,N1874:Q1874)</f>
        <v>0</v>
      </c>
      <c r="S1874" s="5">
        <f>VLOOKUP(CONCATENATE($F1874," ",$G1874),AllocFactorMatrix,(S$4+1),FALSE)*$E1880</f>
        <v>0</v>
      </c>
      <c r="T1874" s="5">
        <f>VLOOKUP(CONCATENATE($F1874," ",$G1874),AllocFactorMatrix,(T$4+1),FALSE)*$E1880</f>
        <v>0</v>
      </c>
      <c r="U1874" s="5">
        <f>VLOOKUP(CONCATENATE($F1874," ",$G1874),AllocFactorMatrix,(U$4+1),FALSE)*$E1880</f>
        <v>0</v>
      </c>
      <c r="V1874" s="5">
        <f>VLOOKUP(CONCATENATE($F1874," ",$G1874),AllocFactorMatrix,(V$4+1),FALSE)*$E1880</f>
        <v>0</v>
      </c>
      <c r="W1874" s="5">
        <f t="shared" ref="W1874:W1880" si="880">SUBTOTAL(9,S1874:V1874)</f>
        <v>0</v>
      </c>
      <c r="X1874" s="5">
        <f>VLOOKUP(CONCATENATE($F1874," ",$G1874),AllocFactorMatrix,(X$4+1),FALSE)*$E1880</f>
        <v>0</v>
      </c>
      <c r="Y1874" s="5">
        <f>VLOOKUP(CONCATENATE($F1874," ",$G1874),AllocFactorMatrix,(Y$4+1),FALSE)*$E1880</f>
        <v>0</v>
      </c>
      <c r="Z1874" s="5">
        <f t="shared" si="878"/>
        <v>0</v>
      </c>
      <c r="AA1874" s="5">
        <f>VLOOKUP(CONCATENATE($F1874," ",$G1874),AllocFactorMatrix,(AA$4+1),FALSE)*$E1880</f>
        <v>0</v>
      </c>
      <c r="AB1874" s="5">
        <f>VLOOKUP(CONCATENATE($F1874," ",$G1874),AllocFactorMatrix,(AB$4+1),FALSE)*$E1880</f>
        <v>0</v>
      </c>
      <c r="AC1874" s="5">
        <f>VLOOKUP(CONCATENATE($F1874," ",$G1874),AllocFactorMatrix,(AC$4+1),FALSE)*$E1880</f>
        <v>0</v>
      </c>
    </row>
    <row r="1875" spans="4:29" hidden="1" outlineLevel="1">
      <c r="E1875" s="48"/>
      <c r="F1875" s="175" t="str">
        <f>F1880</f>
        <v>PROD_ENERGY</v>
      </c>
      <c r="G1875" s="52" t="str">
        <f>$G$10</f>
        <v>SUBTRAN</v>
      </c>
      <c r="H1875" s="4">
        <f t="shared" si="876"/>
        <v>0</v>
      </c>
      <c r="I1875" s="5">
        <f>VLOOKUP(CONCATENATE($F1875," ",$G1875),AllocFactorMatrix,(I$4+1),FALSE)*$E1880</f>
        <v>0</v>
      </c>
      <c r="J1875" s="5">
        <f>VLOOKUP(CONCATENATE($F1875," ",$G1875),AllocFactorMatrix,(J$4+1),FALSE)*$E1880</f>
        <v>0</v>
      </c>
      <c r="K1875" s="5">
        <f>VLOOKUP(CONCATENATE($F1875," ",$G1875),AllocFactorMatrix,(K$4+1),FALSE)*$E1880</f>
        <v>0</v>
      </c>
      <c r="L1875" s="5">
        <f>VLOOKUP(CONCATENATE($F1875," ",$G1875),AllocFactorMatrix,(L$4+1),FALSE)*$E1880</f>
        <v>0</v>
      </c>
      <c r="M1875" s="5">
        <f t="shared" si="877"/>
        <v>0</v>
      </c>
      <c r="N1875" s="5">
        <f>VLOOKUP(CONCATENATE($F1875," ",$G1875),AllocFactorMatrix,(N$4+1),FALSE)*$E1880</f>
        <v>0</v>
      </c>
      <c r="O1875" s="5">
        <f>VLOOKUP(CONCATENATE($F1875," ",$G1875),AllocFactorMatrix,(O$4+1),FALSE)*$E1880</f>
        <v>0</v>
      </c>
      <c r="P1875" s="5">
        <f>VLOOKUP(CONCATENATE($F1875," ",$G1875),AllocFactorMatrix,(P$4+1),FALSE)*$E1880</f>
        <v>0</v>
      </c>
      <c r="Q1875" s="5">
        <f>VLOOKUP(CONCATENATE($F1875," ",$G1875),AllocFactorMatrix,(Q$4+1),FALSE)*$E1880</f>
        <v>0</v>
      </c>
      <c r="R1875" s="5">
        <f t="shared" si="879"/>
        <v>0</v>
      </c>
      <c r="S1875" s="5">
        <f>VLOOKUP(CONCATENATE($F1875," ",$G1875),AllocFactorMatrix,(S$4+1),FALSE)*$E1880</f>
        <v>0</v>
      </c>
      <c r="T1875" s="5">
        <f>VLOOKUP(CONCATENATE($F1875," ",$G1875),AllocFactorMatrix,(T$4+1),FALSE)*$E1880</f>
        <v>0</v>
      </c>
      <c r="U1875" s="5">
        <f>VLOOKUP(CONCATENATE($F1875," ",$G1875),AllocFactorMatrix,(U$4+1),FALSE)*$E1880</f>
        <v>0</v>
      </c>
      <c r="V1875" s="5">
        <f>VLOOKUP(CONCATENATE($F1875," ",$G1875),AllocFactorMatrix,(V$4+1),FALSE)*$E1880</f>
        <v>0</v>
      </c>
      <c r="W1875" s="5">
        <f t="shared" si="880"/>
        <v>0</v>
      </c>
      <c r="X1875" s="5">
        <f>VLOOKUP(CONCATENATE($F1875," ",$G1875),AllocFactorMatrix,(X$4+1),FALSE)*$E1880</f>
        <v>0</v>
      </c>
      <c r="Y1875" s="5">
        <f>VLOOKUP(CONCATENATE($F1875," ",$G1875),AllocFactorMatrix,(Y$4+1),FALSE)*$E1880</f>
        <v>0</v>
      </c>
      <c r="Z1875" s="5">
        <f t="shared" si="878"/>
        <v>0</v>
      </c>
      <c r="AA1875" s="5">
        <f>VLOOKUP(CONCATENATE($F1875," ",$G1875),AllocFactorMatrix,(AA$4+1),FALSE)*$E1880</f>
        <v>0</v>
      </c>
      <c r="AB1875" s="5">
        <f>VLOOKUP(CONCATENATE($F1875," ",$G1875),AllocFactorMatrix,(AB$4+1),FALSE)*$E1880</f>
        <v>0</v>
      </c>
      <c r="AC1875" s="5">
        <f>VLOOKUP(CONCATENATE($F1875," ",$G1875),AllocFactorMatrix,(AC$4+1),FALSE)*$E1880</f>
        <v>0</v>
      </c>
    </row>
    <row r="1876" spans="4:29" hidden="1" outlineLevel="1">
      <c r="E1876" s="48"/>
      <c r="F1876" s="175" t="str">
        <f>F1880</f>
        <v>PROD_ENERGY</v>
      </c>
      <c r="G1876" s="52" t="str">
        <f>$G$11</f>
        <v>DISTPRI</v>
      </c>
      <c r="H1876" s="4">
        <f t="shared" si="876"/>
        <v>0</v>
      </c>
      <c r="I1876" s="5">
        <f>VLOOKUP(CONCATENATE($F1876," ",$G1876),AllocFactorMatrix,(I$4+1),FALSE)*$E1880</f>
        <v>0</v>
      </c>
      <c r="J1876" s="5">
        <f>VLOOKUP(CONCATENATE($F1876," ",$G1876),AllocFactorMatrix,(J$4+1),FALSE)*$E1880</f>
        <v>0</v>
      </c>
      <c r="K1876" s="5">
        <f>VLOOKUP(CONCATENATE($F1876," ",$G1876),AllocFactorMatrix,(K$4+1),FALSE)*$E1880</f>
        <v>0</v>
      </c>
      <c r="L1876" s="5">
        <f>VLOOKUP(CONCATENATE($F1876," ",$G1876),AllocFactorMatrix,(L$4+1),FALSE)*$E1880</f>
        <v>0</v>
      </c>
      <c r="M1876" s="5">
        <f t="shared" si="877"/>
        <v>0</v>
      </c>
      <c r="N1876" s="5">
        <f>VLOOKUP(CONCATENATE($F1876," ",$G1876),AllocFactorMatrix,(N$4+1),FALSE)*$E1880</f>
        <v>0</v>
      </c>
      <c r="O1876" s="5">
        <f>VLOOKUP(CONCATENATE($F1876," ",$G1876),AllocFactorMatrix,(O$4+1),FALSE)*$E1880</f>
        <v>0</v>
      </c>
      <c r="P1876" s="5">
        <f>VLOOKUP(CONCATENATE($F1876," ",$G1876),AllocFactorMatrix,(P$4+1),FALSE)*$E1880</f>
        <v>0</v>
      </c>
      <c r="Q1876" s="5">
        <f>VLOOKUP(CONCATENATE($F1876," ",$G1876),AllocFactorMatrix,(Q$4+1),FALSE)*$E1880</f>
        <v>0</v>
      </c>
      <c r="R1876" s="5">
        <f t="shared" si="879"/>
        <v>0</v>
      </c>
      <c r="S1876" s="5">
        <f>VLOOKUP(CONCATENATE($F1876," ",$G1876),AllocFactorMatrix,(S$4+1),FALSE)*$E1880</f>
        <v>0</v>
      </c>
      <c r="T1876" s="5">
        <f>VLOOKUP(CONCATENATE($F1876," ",$G1876),AllocFactorMatrix,(T$4+1),FALSE)*$E1880</f>
        <v>0</v>
      </c>
      <c r="U1876" s="5">
        <f>VLOOKUP(CONCATENATE($F1876," ",$G1876),AllocFactorMatrix,(U$4+1),FALSE)*$E1880</f>
        <v>0</v>
      </c>
      <c r="V1876" s="5">
        <f>VLOOKUP(CONCATENATE($F1876," ",$G1876),AllocFactorMatrix,(V$4+1),FALSE)*$E1880</f>
        <v>0</v>
      </c>
      <c r="W1876" s="5">
        <f t="shared" si="880"/>
        <v>0</v>
      </c>
      <c r="X1876" s="5">
        <f>VLOOKUP(CONCATENATE($F1876," ",$G1876),AllocFactorMatrix,(X$4+1),FALSE)*$E1880</f>
        <v>0</v>
      </c>
      <c r="Y1876" s="5">
        <f>VLOOKUP(CONCATENATE($F1876," ",$G1876),AllocFactorMatrix,(Y$4+1),FALSE)*$E1880</f>
        <v>0</v>
      </c>
      <c r="Z1876" s="5">
        <f t="shared" si="878"/>
        <v>0</v>
      </c>
      <c r="AA1876" s="5">
        <f>VLOOKUP(CONCATENATE($F1876," ",$G1876),AllocFactorMatrix,(AA$4+1),FALSE)*$E1880</f>
        <v>0</v>
      </c>
      <c r="AB1876" s="5">
        <f>VLOOKUP(CONCATENATE($F1876," ",$G1876),AllocFactorMatrix,(AB$4+1),FALSE)*$E1880</f>
        <v>0</v>
      </c>
      <c r="AC1876" s="5">
        <f>VLOOKUP(CONCATENATE($F1876," ",$G1876),AllocFactorMatrix,(AC$4+1),FALSE)*$E1880</f>
        <v>0</v>
      </c>
    </row>
    <row r="1877" spans="4:29" hidden="1" outlineLevel="1">
      <c r="E1877" s="48"/>
      <c r="F1877" s="175" t="str">
        <f>F1880</f>
        <v>PROD_ENERGY</v>
      </c>
      <c r="G1877" s="52" t="str">
        <f>$G$12</f>
        <v>DISTSEC</v>
      </c>
      <c r="H1877" s="4">
        <f t="shared" si="876"/>
        <v>0</v>
      </c>
      <c r="I1877" s="5">
        <f>VLOOKUP(CONCATENATE($F1877," ",$G1877),AllocFactorMatrix,(I$4+1),FALSE)*$E1880</f>
        <v>0</v>
      </c>
      <c r="J1877" s="5">
        <f>VLOOKUP(CONCATENATE($F1877," ",$G1877),AllocFactorMatrix,(J$4+1),FALSE)*$E1880</f>
        <v>0</v>
      </c>
      <c r="K1877" s="5">
        <f>VLOOKUP(CONCATENATE($F1877," ",$G1877),AllocFactorMatrix,(K$4+1),FALSE)*$E1880</f>
        <v>0</v>
      </c>
      <c r="L1877" s="5">
        <f>VLOOKUP(CONCATENATE($F1877," ",$G1877),AllocFactorMatrix,(L$4+1),FALSE)*$E1880</f>
        <v>0</v>
      </c>
      <c r="M1877" s="5">
        <f t="shared" si="877"/>
        <v>0</v>
      </c>
      <c r="N1877" s="5">
        <f>VLOOKUP(CONCATENATE($F1877," ",$G1877),AllocFactorMatrix,(N$4+1),FALSE)*$E1880</f>
        <v>0</v>
      </c>
      <c r="O1877" s="5">
        <f>VLOOKUP(CONCATENATE($F1877," ",$G1877),AllocFactorMatrix,(O$4+1),FALSE)*$E1880</f>
        <v>0</v>
      </c>
      <c r="P1877" s="5">
        <f>VLOOKUP(CONCATENATE($F1877," ",$G1877),AllocFactorMatrix,(P$4+1),FALSE)*$E1880</f>
        <v>0</v>
      </c>
      <c r="Q1877" s="5">
        <f>VLOOKUP(CONCATENATE($F1877," ",$G1877),AllocFactorMatrix,(Q$4+1),FALSE)*$E1880</f>
        <v>0</v>
      </c>
      <c r="R1877" s="5">
        <f t="shared" si="879"/>
        <v>0</v>
      </c>
      <c r="S1877" s="5">
        <f>VLOOKUP(CONCATENATE($F1877," ",$G1877),AllocFactorMatrix,(S$4+1),FALSE)*$E1880</f>
        <v>0</v>
      </c>
      <c r="T1877" s="5">
        <f>VLOOKUP(CONCATENATE($F1877," ",$G1877),AllocFactorMatrix,(T$4+1),FALSE)*$E1880</f>
        <v>0</v>
      </c>
      <c r="U1877" s="5">
        <f>VLOOKUP(CONCATENATE($F1877," ",$G1877),AllocFactorMatrix,(U$4+1),FALSE)*$E1880</f>
        <v>0</v>
      </c>
      <c r="V1877" s="5">
        <f>VLOOKUP(CONCATENATE($F1877," ",$G1877),AllocFactorMatrix,(V$4+1),FALSE)*$E1880</f>
        <v>0</v>
      </c>
      <c r="W1877" s="5">
        <f t="shared" si="880"/>
        <v>0</v>
      </c>
      <c r="X1877" s="5">
        <f>VLOOKUP(CONCATENATE($F1877," ",$G1877),AllocFactorMatrix,(X$4+1),FALSE)*$E1880</f>
        <v>0</v>
      </c>
      <c r="Y1877" s="5">
        <f>VLOOKUP(CONCATENATE($F1877," ",$G1877),AllocFactorMatrix,(Y$4+1),FALSE)*$E1880</f>
        <v>0</v>
      </c>
      <c r="Z1877" s="5">
        <f t="shared" si="878"/>
        <v>0</v>
      </c>
      <c r="AA1877" s="5">
        <f>VLOOKUP(CONCATENATE($F1877," ",$G1877),AllocFactorMatrix,(AA$4+1),FALSE)*$E1880</f>
        <v>0</v>
      </c>
      <c r="AB1877" s="5">
        <f>VLOOKUP(CONCATENATE($F1877," ",$G1877),AllocFactorMatrix,(AB$4+1),FALSE)*$E1880</f>
        <v>0</v>
      </c>
      <c r="AC1877" s="5">
        <f>VLOOKUP(CONCATENATE($F1877," ",$G1877),AllocFactorMatrix,(AC$4+1),FALSE)*$E1880</f>
        <v>0</v>
      </c>
    </row>
    <row r="1878" spans="4:29" hidden="1" outlineLevel="1">
      <c r="E1878" s="48"/>
      <c r="F1878" s="175" t="str">
        <f>F1880</f>
        <v>PROD_ENERGY</v>
      </c>
      <c r="G1878" s="52" t="str">
        <f>$G$13</f>
        <v>ENERGY</v>
      </c>
      <c r="H1878" s="4">
        <f t="shared" si="876"/>
        <v>-3843205.9999999986</v>
      </c>
      <c r="I1878" s="5">
        <f>VLOOKUP(CONCATENATE($F1878," ",$G1878),AllocFactorMatrix,(I$4+1),FALSE)*$E1880</f>
        <v>-1503793.5069624342</v>
      </c>
      <c r="J1878" s="5">
        <f>VLOOKUP(CONCATENATE($F1878," ",$G1878),AllocFactorMatrix,(J$4+1),FALSE)*$E1880</f>
        <v>-433840.06364536489</v>
      </c>
      <c r="K1878" s="5">
        <f>VLOOKUP(CONCATENATE($F1878," ",$G1878),AllocFactorMatrix,(K$4+1),FALSE)*$E1880</f>
        <v>-6046.8044769155913</v>
      </c>
      <c r="L1878" s="5">
        <f>VLOOKUP(CONCATENATE($F1878," ",$G1878),AllocFactorMatrix,(L$4+1),FALSE)*$E1880</f>
        <v>-845.33814113739413</v>
      </c>
      <c r="M1878" s="5">
        <f t="shared" si="877"/>
        <v>-440732.20626341784</v>
      </c>
      <c r="N1878" s="5">
        <f>VLOOKUP(CONCATENATE($F1878," ",$G1878),AllocFactorMatrix,(N$4+1),FALSE)*$E1880</f>
        <v>-281485.98283801827</v>
      </c>
      <c r="O1878" s="5">
        <f>VLOOKUP(CONCATENATE($F1878," ",$G1878),AllocFactorMatrix,(O$4+1),FALSE)*$E1880</f>
        <v>-50199.918931460714</v>
      </c>
      <c r="P1878" s="5">
        <f>VLOOKUP(CONCATENATE($F1878," ",$G1878),AllocFactorMatrix,(P$4+1),FALSE)*$E1880</f>
        <v>-10222.541892832267</v>
      </c>
      <c r="Q1878" s="5">
        <f>VLOOKUP(CONCATENATE($F1878," ",$G1878),AllocFactorMatrix,(Q$4+1),FALSE)*$E1880</f>
        <v>-386.1088669082954</v>
      </c>
      <c r="R1878" s="5">
        <f t="shared" si="879"/>
        <v>-342294.55252921954</v>
      </c>
      <c r="S1878" s="5">
        <f>VLOOKUP(CONCATENATE($F1878," ",$G1878),AllocFactorMatrix,(S$4+1),FALSE)*$E1880</f>
        <v>-14741.426038171214</v>
      </c>
      <c r="T1878" s="5">
        <f>VLOOKUP(CONCATENATE($F1878," ",$G1878),AllocFactorMatrix,(T$4+1),FALSE)*$E1880</f>
        <v>-233064.74852065791</v>
      </c>
      <c r="U1878" s="5">
        <f>VLOOKUP(CONCATENATE($F1878," ",$G1878),AllocFactorMatrix,(U$4+1),FALSE)*$E1880</f>
        <v>-1002373.5508557807</v>
      </c>
      <c r="V1878" s="5">
        <f>VLOOKUP(CONCATENATE($F1878," ",$G1878),AllocFactorMatrix,(V$4+1),FALSE)*$E1880</f>
        <v>-188556.93444812918</v>
      </c>
      <c r="W1878" s="5">
        <f t="shared" si="880"/>
        <v>-1438736.659862739</v>
      </c>
      <c r="X1878" s="5">
        <f>VLOOKUP(CONCATENATE($F1878," ",$G1878),AllocFactorMatrix,(X$4+1),FALSE)*$E1880</f>
        <v>-77321.409102008241</v>
      </c>
      <c r="Y1878" s="5">
        <f>VLOOKUP(CONCATENATE($F1878," ",$G1878),AllocFactorMatrix,(Y$4+1),FALSE)*$E1880</f>
        <v>-1551.4386498025447</v>
      </c>
      <c r="Z1878" s="5">
        <f t="shared" si="878"/>
        <v>-78872.847751810783</v>
      </c>
      <c r="AA1878" s="5">
        <f>VLOOKUP(CONCATENATE($F1878," ",$G1878),AllocFactorMatrix,(AA$4+1),FALSE)*$E1880</f>
        <v>-1383.8899284447082</v>
      </c>
      <c r="AB1878" s="5">
        <f>VLOOKUP(CONCATENATE($F1878," ",$G1878),AllocFactorMatrix,(AB$4+1),FALSE)*$E1880</f>
        <v>-30998.660441384865</v>
      </c>
      <c r="AC1878" s="5">
        <f>VLOOKUP(CONCATENATE($F1878," ",$G1878),AllocFactorMatrix,(AC$4+1),FALSE)*$E1880</f>
        <v>-6393.6762605478889</v>
      </c>
    </row>
    <row r="1879" spans="4:29" hidden="1" outlineLevel="1">
      <c r="E1879" s="48"/>
      <c r="F1879" s="175" t="str">
        <f>F1880</f>
        <v>PROD_ENERGY</v>
      </c>
      <c r="G1879" s="52" t="str">
        <f>$G$14</f>
        <v>CUSTOMER</v>
      </c>
      <c r="H1879" s="4">
        <f t="shared" si="876"/>
        <v>0</v>
      </c>
      <c r="I1879" s="5">
        <f>VLOOKUP(CONCATENATE($F1879," ",$G1879),AllocFactorMatrix,(I$4+1),FALSE)*$E1880</f>
        <v>0</v>
      </c>
      <c r="J1879" s="5">
        <f>VLOOKUP(CONCATENATE($F1879," ",$G1879),AllocFactorMatrix,(J$4+1),FALSE)*$E1880</f>
        <v>0</v>
      </c>
      <c r="K1879" s="5">
        <f>VLOOKUP(CONCATENATE($F1879," ",$G1879),AllocFactorMatrix,(K$4+1),FALSE)*$E1880</f>
        <v>0</v>
      </c>
      <c r="L1879" s="5">
        <f>VLOOKUP(CONCATENATE($F1879," ",$G1879),AllocFactorMatrix,(L$4+1),FALSE)*$E1880</f>
        <v>0</v>
      </c>
      <c r="M1879" s="5">
        <f t="shared" si="877"/>
        <v>0</v>
      </c>
      <c r="N1879" s="5">
        <f>VLOOKUP(CONCATENATE($F1879," ",$G1879),AllocFactorMatrix,(N$4+1),FALSE)*$E1880</f>
        <v>0</v>
      </c>
      <c r="O1879" s="5">
        <f>VLOOKUP(CONCATENATE($F1879," ",$G1879),AllocFactorMatrix,(O$4+1),FALSE)*$E1880</f>
        <v>0</v>
      </c>
      <c r="P1879" s="5">
        <f>VLOOKUP(CONCATENATE($F1879," ",$G1879),AllocFactorMatrix,(P$4+1),FALSE)*$E1880</f>
        <v>0</v>
      </c>
      <c r="Q1879" s="5">
        <f>VLOOKUP(CONCATENATE($F1879," ",$G1879),AllocFactorMatrix,(Q$4+1),FALSE)*$E1880</f>
        <v>0</v>
      </c>
      <c r="R1879" s="5">
        <f t="shared" si="879"/>
        <v>0</v>
      </c>
      <c r="S1879" s="5">
        <f>VLOOKUP(CONCATENATE($F1879," ",$G1879),AllocFactorMatrix,(S$4+1),FALSE)*$E1880</f>
        <v>0</v>
      </c>
      <c r="T1879" s="5">
        <f>VLOOKUP(CONCATENATE($F1879," ",$G1879),AllocFactorMatrix,(T$4+1),FALSE)*$E1880</f>
        <v>0</v>
      </c>
      <c r="U1879" s="5">
        <f>VLOOKUP(CONCATENATE($F1879," ",$G1879),AllocFactorMatrix,(U$4+1),FALSE)*$E1880</f>
        <v>0</v>
      </c>
      <c r="V1879" s="5">
        <f>VLOOKUP(CONCATENATE($F1879," ",$G1879),AllocFactorMatrix,(V$4+1),FALSE)*$E1880</f>
        <v>0</v>
      </c>
      <c r="W1879" s="5">
        <f t="shared" si="880"/>
        <v>0</v>
      </c>
      <c r="X1879" s="5">
        <f>VLOOKUP(CONCATENATE($F1879," ",$G1879),AllocFactorMatrix,(X$4+1),FALSE)*$E1880</f>
        <v>0</v>
      </c>
      <c r="Y1879" s="5">
        <f>VLOOKUP(CONCATENATE($F1879," ",$G1879),AllocFactorMatrix,(Y$4+1),FALSE)*$E1880</f>
        <v>0</v>
      </c>
      <c r="Z1879" s="5">
        <f t="shared" si="878"/>
        <v>0</v>
      </c>
      <c r="AA1879" s="5">
        <f>VLOOKUP(CONCATENATE($F1879," ",$G1879),AllocFactorMatrix,(AA$4+1),FALSE)*$E1880</f>
        <v>0</v>
      </c>
      <c r="AB1879" s="5">
        <f>VLOOKUP(CONCATENATE($F1879," ",$G1879),AllocFactorMatrix,(AB$4+1),FALSE)*$E1880</f>
        <v>0</v>
      </c>
      <c r="AC1879" s="5">
        <f>VLOOKUP(CONCATENATE($F1879," ",$G1879),AllocFactorMatrix,(AC$4+1),FALSE)*$E1880</f>
        <v>0</v>
      </c>
    </row>
    <row r="1880" spans="4:29" collapsed="1">
      <c r="D1880" s="102" t="s">
        <v>594</v>
      </c>
      <c r="E1880" s="58">
        <v>-3843206</v>
      </c>
      <c r="F1880" s="92" t="s">
        <v>31</v>
      </c>
      <c r="G1880" s="52" t="str">
        <f>$G$15</f>
        <v>TOTAL</v>
      </c>
      <c r="H1880" s="4">
        <f t="shared" si="876"/>
        <v>-3843205.9999999986</v>
      </c>
      <c r="I1880" s="5">
        <f>VLOOKUP(CONCATENATE($F1880," ",$G1880),AllocFactorMatrix,(I$4+1),FALSE)*$E1880</f>
        <v>-1503793.5069624342</v>
      </c>
      <c r="J1880" s="5">
        <f>VLOOKUP(CONCATENATE($F1880," ",$G1880),AllocFactorMatrix,(J$4+1),FALSE)*$E1880</f>
        <v>-433840.06364536489</v>
      </c>
      <c r="K1880" s="5">
        <f>VLOOKUP(CONCATENATE($F1880," ",$G1880),AllocFactorMatrix,(K$4+1),FALSE)*$E1880</f>
        <v>-6046.8044769155913</v>
      </c>
      <c r="L1880" s="5">
        <f>VLOOKUP(CONCATENATE($F1880," ",$G1880),AllocFactorMatrix,(L$4+1),FALSE)*$E1880</f>
        <v>-845.33814113739413</v>
      </c>
      <c r="M1880" s="5">
        <f t="shared" si="877"/>
        <v>-440732.20626341784</v>
      </c>
      <c r="N1880" s="5">
        <f>VLOOKUP(CONCATENATE($F1880," ",$G1880),AllocFactorMatrix,(N$4+1),FALSE)*$E1880</f>
        <v>-281485.98283801827</v>
      </c>
      <c r="O1880" s="5">
        <f>VLOOKUP(CONCATENATE($F1880," ",$G1880),AllocFactorMatrix,(O$4+1),FALSE)*$E1880</f>
        <v>-50199.918931460714</v>
      </c>
      <c r="P1880" s="5">
        <f>VLOOKUP(CONCATENATE($F1880," ",$G1880),AllocFactorMatrix,(P$4+1),FALSE)*$E1880</f>
        <v>-10222.541892832267</v>
      </c>
      <c r="Q1880" s="5">
        <f>VLOOKUP(CONCATENATE($F1880," ",$G1880),AllocFactorMatrix,(Q$4+1),FALSE)*$E1880</f>
        <v>-386.1088669082954</v>
      </c>
      <c r="R1880" s="5">
        <f t="shared" si="879"/>
        <v>-342294.55252921954</v>
      </c>
      <c r="S1880" s="5">
        <f>VLOOKUP(CONCATENATE($F1880," ",$G1880),AllocFactorMatrix,(S$4+1),FALSE)*$E1880</f>
        <v>-14741.426038171214</v>
      </c>
      <c r="T1880" s="5">
        <f>VLOOKUP(CONCATENATE($F1880," ",$G1880),AllocFactorMatrix,(T$4+1),FALSE)*$E1880</f>
        <v>-233064.74852065791</v>
      </c>
      <c r="U1880" s="5">
        <f>VLOOKUP(CONCATENATE($F1880," ",$G1880),AllocFactorMatrix,(U$4+1),FALSE)*$E1880</f>
        <v>-1002373.5508557807</v>
      </c>
      <c r="V1880" s="5">
        <f>VLOOKUP(CONCATENATE($F1880," ",$G1880),AllocFactorMatrix,(V$4+1),FALSE)*$E1880</f>
        <v>-188556.93444812918</v>
      </c>
      <c r="W1880" s="5">
        <f t="shared" si="880"/>
        <v>-1438736.659862739</v>
      </c>
      <c r="X1880" s="5">
        <f>VLOOKUP(CONCATENATE($F1880," ",$G1880),AllocFactorMatrix,(X$4+1),FALSE)*$E1880</f>
        <v>-77321.409102008241</v>
      </c>
      <c r="Y1880" s="5">
        <f>VLOOKUP(CONCATENATE($F1880," ",$G1880),AllocFactorMatrix,(Y$4+1),FALSE)*$E1880</f>
        <v>-1551.4386498025447</v>
      </c>
      <c r="Z1880" s="5">
        <f t="shared" si="878"/>
        <v>-78872.847751810783</v>
      </c>
      <c r="AA1880" s="5">
        <f>VLOOKUP(CONCATENATE($F1880," ",$G1880),AllocFactorMatrix,(AA$4+1),FALSE)*$E1880</f>
        <v>-1383.8899284447082</v>
      </c>
      <c r="AB1880" s="5">
        <f>VLOOKUP(CONCATENATE($F1880," ",$G1880),AllocFactorMatrix,(AB$4+1),FALSE)*$E1880</f>
        <v>-30998.660441384865</v>
      </c>
      <c r="AC1880" s="5">
        <f>VLOOKUP(CONCATENATE($F1880," ",$G1880),AllocFactorMatrix,(AC$4+1),FALSE)*$E1880</f>
        <v>-6393.6762605478889</v>
      </c>
    </row>
    <row r="1881" spans="4:29" hidden="1" outlineLevel="1">
      <c r="E1881" s="48"/>
      <c r="F1881" s="175" t="str">
        <f>F1888</f>
        <v>PROD_ENERGY</v>
      </c>
      <c r="G1881" s="52" t="str">
        <f>$G$8</f>
        <v>PRODUCTION</v>
      </c>
      <c r="H1881" s="4">
        <f t="shared" si="876"/>
        <v>0</v>
      </c>
      <c r="I1881" s="5">
        <f>VLOOKUP(CONCATENATE($F1881," ",$G1881),AllocFactorMatrix,(I$4+1),FALSE)*$E1888</f>
        <v>0</v>
      </c>
      <c r="J1881" s="5">
        <f>VLOOKUP(CONCATENATE($F1881," ",$G1881),AllocFactorMatrix,(J$4+1),FALSE)*$E1888</f>
        <v>0</v>
      </c>
      <c r="K1881" s="5">
        <f>VLOOKUP(CONCATENATE($F1881," ",$G1881),AllocFactorMatrix,(K$4+1),FALSE)*$E1888</f>
        <v>0</v>
      </c>
      <c r="L1881" s="5">
        <f>VLOOKUP(CONCATENATE($F1881," ",$G1881),AllocFactorMatrix,(L$4+1),FALSE)*$E1888</f>
        <v>0</v>
      </c>
      <c r="M1881" s="5">
        <f t="shared" ref="M1881:M1888" si="881">SUBTOTAL(9,J1881:L1881)</f>
        <v>0</v>
      </c>
      <c r="N1881" s="5">
        <f>VLOOKUP(CONCATENATE($F1881," ",$G1881),AllocFactorMatrix,(N$4+1),FALSE)*$E1888</f>
        <v>0</v>
      </c>
      <c r="O1881" s="5">
        <f>VLOOKUP(CONCATENATE($F1881," ",$G1881),AllocFactorMatrix,(O$4+1),FALSE)*$E1888</f>
        <v>0</v>
      </c>
      <c r="P1881" s="5">
        <f>VLOOKUP(CONCATENATE($F1881," ",$G1881),AllocFactorMatrix,(P$4+1),FALSE)*$E1888</f>
        <v>0</v>
      </c>
      <c r="Q1881" s="5">
        <f>VLOOKUP(CONCATENATE($F1881," ",$G1881),AllocFactorMatrix,(Q$4+1),FALSE)*$E1888</f>
        <v>0</v>
      </c>
      <c r="R1881" s="5">
        <f>SUBTOTAL(9,N1881:Q1881)</f>
        <v>0</v>
      </c>
      <c r="S1881" s="5">
        <f>VLOOKUP(CONCATENATE($F1881," ",$G1881),AllocFactorMatrix,(S$4+1),FALSE)*$E1888</f>
        <v>0</v>
      </c>
      <c r="T1881" s="5">
        <f>VLOOKUP(CONCATENATE($F1881," ",$G1881),AllocFactorMatrix,(T$4+1),FALSE)*$E1888</f>
        <v>0</v>
      </c>
      <c r="U1881" s="5">
        <f>VLOOKUP(CONCATENATE($F1881," ",$G1881),AllocFactorMatrix,(U$4+1),FALSE)*$E1888</f>
        <v>0</v>
      </c>
      <c r="V1881" s="5">
        <f>VLOOKUP(CONCATENATE($F1881," ",$G1881),AllocFactorMatrix,(V$4+1),FALSE)*$E1888</f>
        <v>0</v>
      </c>
      <c r="W1881" s="5">
        <f>SUBTOTAL(9,S1881:V1881)</f>
        <v>0</v>
      </c>
      <c r="X1881" s="5">
        <f>VLOOKUP(CONCATENATE($F1881," ",$G1881),AllocFactorMatrix,(X$4+1),FALSE)*$E1888</f>
        <v>0</v>
      </c>
      <c r="Y1881" s="5">
        <f>VLOOKUP(CONCATENATE($F1881," ",$G1881),AllocFactorMatrix,(Y$4+1),FALSE)*$E1888</f>
        <v>0</v>
      </c>
      <c r="Z1881" s="5">
        <f t="shared" ref="Z1881:Z1888" si="882">SUBTOTAL(9,X1881:Y1881)</f>
        <v>0</v>
      </c>
      <c r="AA1881" s="5">
        <f>VLOOKUP(CONCATENATE($F1881," ",$G1881),AllocFactorMatrix,(AA$4+1),FALSE)*$E1888</f>
        <v>0</v>
      </c>
      <c r="AB1881" s="5">
        <f>VLOOKUP(CONCATENATE($F1881," ",$G1881),AllocFactorMatrix,(AB$4+1),FALSE)*$E1888</f>
        <v>0</v>
      </c>
      <c r="AC1881" s="5">
        <f>VLOOKUP(CONCATENATE($F1881," ",$G1881),AllocFactorMatrix,(AC$4+1),FALSE)*$E1888</f>
        <v>0</v>
      </c>
    </row>
    <row r="1882" spans="4:29" hidden="1" outlineLevel="1">
      <c r="E1882" s="48"/>
      <c r="F1882" s="175" t="str">
        <f>F1888</f>
        <v>PROD_ENERGY</v>
      </c>
      <c r="G1882" s="52" t="str">
        <f>$G$9</f>
        <v>BULKTRAN</v>
      </c>
      <c r="H1882" s="4">
        <f t="shared" si="876"/>
        <v>0</v>
      </c>
      <c r="I1882" s="5">
        <f>VLOOKUP(CONCATENATE($F1882," ",$G1882),AllocFactorMatrix,(I$4+1),FALSE)*$E1888</f>
        <v>0</v>
      </c>
      <c r="J1882" s="5">
        <f>VLOOKUP(CONCATENATE($F1882," ",$G1882),AllocFactorMatrix,(J$4+1),FALSE)*$E1888</f>
        <v>0</v>
      </c>
      <c r="K1882" s="5">
        <f>VLOOKUP(CONCATENATE($F1882," ",$G1882),AllocFactorMatrix,(K$4+1),FALSE)*$E1888</f>
        <v>0</v>
      </c>
      <c r="L1882" s="5">
        <f>VLOOKUP(CONCATENATE($F1882," ",$G1882),AllocFactorMatrix,(L$4+1),FALSE)*$E1888</f>
        <v>0</v>
      </c>
      <c r="M1882" s="5">
        <f t="shared" si="881"/>
        <v>0</v>
      </c>
      <c r="N1882" s="5">
        <f>VLOOKUP(CONCATENATE($F1882," ",$G1882),AllocFactorMatrix,(N$4+1),FALSE)*$E1888</f>
        <v>0</v>
      </c>
      <c r="O1882" s="5">
        <f>VLOOKUP(CONCATENATE($F1882," ",$G1882),AllocFactorMatrix,(O$4+1),FALSE)*$E1888</f>
        <v>0</v>
      </c>
      <c r="P1882" s="5">
        <f>VLOOKUP(CONCATENATE($F1882," ",$G1882),AllocFactorMatrix,(P$4+1),FALSE)*$E1888</f>
        <v>0</v>
      </c>
      <c r="Q1882" s="5">
        <f>VLOOKUP(CONCATENATE($F1882," ",$G1882),AllocFactorMatrix,(Q$4+1),FALSE)*$E1888</f>
        <v>0</v>
      </c>
      <c r="R1882" s="5">
        <f t="shared" ref="R1882:R1888" si="883">SUBTOTAL(9,N1882:Q1882)</f>
        <v>0</v>
      </c>
      <c r="S1882" s="5">
        <f>VLOOKUP(CONCATENATE($F1882," ",$G1882),AllocFactorMatrix,(S$4+1),FALSE)*$E1888</f>
        <v>0</v>
      </c>
      <c r="T1882" s="5">
        <f>VLOOKUP(CONCATENATE($F1882," ",$G1882),AllocFactorMatrix,(T$4+1),FALSE)*$E1888</f>
        <v>0</v>
      </c>
      <c r="U1882" s="5">
        <f>VLOOKUP(CONCATENATE($F1882," ",$G1882),AllocFactorMatrix,(U$4+1),FALSE)*$E1888</f>
        <v>0</v>
      </c>
      <c r="V1882" s="5">
        <f>VLOOKUP(CONCATENATE($F1882," ",$G1882),AllocFactorMatrix,(V$4+1),FALSE)*$E1888</f>
        <v>0</v>
      </c>
      <c r="W1882" s="5">
        <f t="shared" ref="W1882:W1888" si="884">SUBTOTAL(9,S1882:V1882)</f>
        <v>0</v>
      </c>
      <c r="X1882" s="5">
        <f>VLOOKUP(CONCATENATE($F1882," ",$G1882),AllocFactorMatrix,(X$4+1),FALSE)*$E1888</f>
        <v>0</v>
      </c>
      <c r="Y1882" s="5">
        <f>VLOOKUP(CONCATENATE($F1882," ",$G1882),AllocFactorMatrix,(Y$4+1),FALSE)*$E1888</f>
        <v>0</v>
      </c>
      <c r="Z1882" s="5">
        <f t="shared" si="882"/>
        <v>0</v>
      </c>
      <c r="AA1882" s="5">
        <f>VLOOKUP(CONCATENATE($F1882," ",$G1882),AllocFactorMatrix,(AA$4+1),FALSE)*$E1888</f>
        <v>0</v>
      </c>
      <c r="AB1882" s="5">
        <f>VLOOKUP(CONCATENATE($F1882," ",$G1882),AllocFactorMatrix,(AB$4+1),FALSE)*$E1888</f>
        <v>0</v>
      </c>
      <c r="AC1882" s="5">
        <f>VLOOKUP(CONCATENATE($F1882," ",$G1882),AllocFactorMatrix,(AC$4+1),FALSE)*$E1888</f>
        <v>0</v>
      </c>
    </row>
    <row r="1883" spans="4:29" hidden="1" outlineLevel="1">
      <c r="E1883" s="48"/>
      <c r="F1883" s="175" t="str">
        <f>F1888</f>
        <v>PROD_ENERGY</v>
      </c>
      <c r="G1883" s="52" t="str">
        <f>$G$10</f>
        <v>SUBTRAN</v>
      </c>
      <c r="H1883" s="4">
        <f t="shared" si="876"/>
        <v>0</v>
      </c>
      <c r="I1883" s="5">
        <f>VLOOKUP(CONCATENATE($F1883," ",$G1883),AllocFactorMatrix,(I$4+1),FALSE)*$E1888</f>
        <v>0</v>
      </c>
      <c r="J1883" s="5">
        <f>VLOOKUP(CONCATENATE($F1883," ",$G1883),AllocFactorMatrix,(J$4+1),FALSE)*$E1888</f>
        <v>0</v>
      </c>
      <c r="K1883" s="5">
        <f>VLOOKUP(CONCATENATE($F1883," ",$G1883),AllocFactorMatrix,(K$4+1),FALSE)*$E1888</f>
        <v>0</v>
      </c>
      <c r="L1883" s="5">
        <f>VLOOKUP(CONCATENATE($F1883," ",$G1883),AllocFactorMatrix,(L$4+1),FALSE)*$E1888</f>
        <v>0</v>
      </c>
      <c r="M1883" s="5">
        <f t="shared" si="881"/>
        <v>0</v>
      </c>
      <c r="N1883" s="5">
        <f>VLOOKUP(CONCATENATE($F1883," ",$G1883),AllocFactorMatrix,(N$4+1),FALSE)*$E1888</f>
        <v>0</v>
      </c>
      <c r="O1883" s="5">
        <f>VLOOKUP(CONCATENATE($F1883," ",$G1883),AllocFactorMatrix,(O$4+1),FALSE)*$E1888</f>
        <v>0</v>
      </c>
      <c r="P1883" s="5">
        <f>VLOOKUP(CONCATENATE($F1883," ",$G1883),AllocFactorMatrix,(P$4+1),FALSE)*$E1888</f>
        <v>0</v>
      </c>
      <c r="Q1883" s="5">
        <f>VLOOKUP(CONCATENATE($F1883," ",$G1883),AllocFactorMatrix,(Q$4+1),FALSE)*$E1888</f>
        <v>0</v>
      </c>
      <c r="R1883" s="5">
        <f t="shared" si="883"/>
        <v>0</v>
      </c>
      <c r="S1883" s="5">
        <f>VLOOKUP(CONCATENATE($F1883," ",$G1883),AllocFactorMatrix,(S$4+1),FALSE)*$E1888</f>
        <v>0</v>
      </c>
      <c r="T1883" s="5">
        <f>VLOOKUP(CONCATENATE($F1883," ",$G1883),AllocFactorMatrix,(T$4+1),FALSE)*$E1888</f>
        <v>0</v>
      </c>
      <c r="U1883" s="5">
        <f>VLOOKUP(CONCATENATE($F1883," ",$G1883),AllocFactorMatrix,(U$4+1),FALSE)*$E1888</f>
        <v>0</v>
      </c>
      <c r="V1883" s="5">
        <f>VLOOKUP(CONCATENATE($F1883," ",$G1883),AllocFactorMatrix,(V$4+1),FALSE)*$E1888</f>
        <v>0</v>
      </c>
      <c r="W1883" s="5">
        <f t="shared" si="884"/>
        <v>0</v>
      </c>
      <c r="X1883" s="5">
        <f>VLOOKUP(CONCATENATE($F1883," ",$G1883),AllocFactorMatrix,(X$4+1),FALSE)*$E1888</f>
        <v>0</v>
      </c>
      <c r="Y1883" s="5">
        <f>VLOOKUP(CONCATENATE($F1883," ",$G1883),AllocFactorMatrix,(Y$4+1),FALSE)*$E1888</f>
        <v>0</v>
      </c>
      <c r="Z1883" s="5">
        <f t="shared" si="882"/>
        <v>0</v>
      </c>
      <c r="AA1883" s="5">
        <f>VLOOKUP(CONCATENATE($F1883," ",$G1883),AllocFactorMatrix,(AA$4+1),FALSE)*$E1888</f>
        <v>0</v>
      </c>
      <c r="AB1883" s="5">
        <f>VLOOKUP(CONCATENATE($F1883," ",$G1883),AllocFactorMatrix,(AB$4+1),FALSE)*$E1888</f>
        <v>0</v>
      </c>
      <c r="AC1883" s="5">
        <f>VLOOKUP(CONCATENATE($F1883," ",$G1883),AllocFactorMatrix,(AC$4+1),FALSE)*$E1888</f>
        <v>0</v>
      </c>
    </row>
    <row r="1884" spans="4:29" hidden="1" outlineLevel="1">
      <c r="E1884" s="48"/>
      <c r="F1884" s="175" t="str">
        <f>F1888</f>
        <v>PROD_ENERGY</v>
      </c>
      <c r="G1884" s="52" t="str">
        <f>$G$11</f>
        <v>DISTPRI</v>
      </c>
      <c r="H1884" s="4">
        <f t="shared" si="876"/>
        <v>0</v>
      </c>
      <c r="I1884" s="5">
        <f>VLOOKUP(CONCATENATE($F1884," ",$G1884),AllocFactorMatrix,(I$4+1),FALSE)*$E1888</f>
        <v>0</v>
      </c>
      <c r="J1884" s="5">
        <f>VLOOKUP(CONCATENATE($F1884," ",$G1884),AllocFactorMatrix,(J$4+1),FALSE)*$E1888</f>
        <v>0</v>
      </c>
      <c r="K1884" s="5">
        <f>VLOOKUP(CONCATENATE($F1884," ",$G1884),AllocFactorMatrix,(K$4+1),FALSE)*$E1888</f>
        <v>0</v>
      </c>
      <c r="L1884" s="5">
        <f>VLOOKUP(CONCATENATE($F1884," ",$G1884),AllocFactorMatrix,(L$4+1),FALSE)*$E1888</f>
        <v>0</v>
      </c>
      <c r="M1884" s="5">
        <f t="shared" si="881"/>
        <v>0</v>
      </c>
      <c r="N1884" s="5">
        <f>VLOOKUP(CONCATENATE($F1884," ",$G1884),AllocFactorMatrix,(N$4+1),FALSE)*$E1888</f>
        <v>0</v>
      </c>
      <c r="O1884" s="5">
        <f>VLOOKUP(CONCATENATE($F1884," ",$G1884),AllocFactorMatrix,(O$4+1),FALSE)*$E1888</f>
        <v>0</v>
      </c>
      <c r="P1884" s="5">
        <f>VLOOKUP(CONCATENATE($F1884," ",$G1884),AllocFactorMatrix,(P$4+1),FALSE)*$E1888</f>
        <v>0</v>
      </c>
      <c r="Q1884" s="5">
        <f>VLOOKUP(CONCATENATE($F1884," ",$G1884),AllocFactorMatrix,(Q$4+1),FALSE)*$E1888</f>
        <v>0</v>
      </c>
      <c r="R1884" s="5">
        <f t="shared" si="883"/>
        <v>0</v>
      </c>
      <c r="S1884" s="5">
        <f>VLOOKUP(CONCATENATE($F1884," ",$G1884),AllocFactorMatrix,(S$4+1),FALSE)*$E1888</f>
        <v>0</v>
      </c>
      <c r="T1884" s="5">
        <f>VLOOKUP(CONCATENATE($F1884," ",$G1884),AllocFactorMatrix,(T$4+1),FALSE)*$E1888</f>
        <v>0</v>
      </c>
      <c r="U1884" s="5">
        <f>VLOOKUP(CONCATENATE($F1884," ",$G1884),AllocFactorMatrix,(U$4+1),FALSE)*$E1888</f>
        <v>0</v>
      </c>
      <c r="V1884" s="5">
        <f>VLOOKUP(CONCATENATE($F1884," ",$G1884),AllocFactorMatrix,(V$4+1),FALSE)*$E1888</f>
        <v>0</v>
      </c>
      <c r="W1884" s="5">
        <f t="shared" si="884"/>
        <v>0</v>
      </c>
      <c r="X1884" s="5">
        <f>VLOOKUP(CONCATENATE($F1884," ",$G1884),AllocFactorMatrix,(X$4+1),FALSE)*$E1888</f>
        <v>0</v>
      </c>
      <c r="Y1884" s="5">
        <f>VLOOKUP(CONCATENATE($F1884," ",$G1884),AllocFactorMatrix,(Y$4+1),FALSE)*$E1888</f>
        <v>0</v>
      </c>
      <c r="Z1884" s="5">
        <f t="shared" si="882"/>
        <v>0</v>
      </c>
      <c r="AA1884" s="5">
        <f>VLOOKUP(CONCATENATE($F1884," ",$G1884),AllocFactorMatrix,(AA$4+1),FALSE)*$E1888</f>
        <v>0</v>
      </c>
      <c r="AB1884" s="5">
        <f>VLOOKUP(CONCATENATE($F1884," ",$G1884),AllocFactorMatrix,(AB$4+1),FALSE)*$E1888</f>
        <v>0</v>
      </c>
      <c r="AC1884" s="5">
        <f>VLOOKUP(CONCATENATE($F1884," ",$G1884),AllocFactorMatrix,(AC$4+1),FALSE)*$E1888</f>
        <v>0</v>
      </c>
    </row>
    <row r="1885" spans="4:29" hidden="1" outlineLevel="1">
      <c r="E1885" s="48"/>
      <c r="F1885" s="175" t="str">
        <f>F1888</f>
        <v>PROD_ENERGY</v>
      </c>
      <c r="G1885" s="52" t="str">
        <f>$G$12</f>
        <v>DISTSEC</v>
      </c>
      <c r="H1885" s="4">
        <f t="shared" si="876"/>
        <v>0</v>
      </c>
      <c r="I1885" s="5">
        <f>VLOOKUP(CONCATENATE($F1885," ",$G1885),AllocFactorMatrix,(I$4+1),FALSE)*$E1888</f>
        <v>0</v>
      </c>
      <c r="J1885" s="5">
        <f>VLOOKUP(CONCATENATE($F1885," ",$G1885),AllocFactorMatrix,(J$4+1),FALSE)*$E1888</f>
        <v>0</v>
      </c>
      <c r="K1885" s="5">
        <f>VLOOKUP(CONCATENATE($F1885," ",$G1885),AllocFactorMatrix,(K$4+1),FALSE)*$E1888</f>
        <v>0</v>
      </c>
      <c r="L1885" s="5">
        <f>VLOOKUP(CONCATENATE($F1885," ",$G1885),AllocFactorMatrix,(L$4+1),FALSE)*$E1888</f>
        <v>0</v>
      </c>
      <c r="M1885" s="5">
        <f t="shared" si="881"/>
        <v>0</v>
      </c>
      <c r="N1885" s="5">
        <f>VLOOKUP(CONCATENATE($F1885," ",$G1885),AllocFactorMatrix,(N$4+1),FALSE)*$E1888</f>
        <v>0</v>
      </c>
      <c r="O1885" s="5">
        <f>VLOOKUP(CONCATENATE($F1885," ",$G1885),AllocFactorMatrix,(O$4+1),FALSE)*$E1888</f>
        <v>0</v>
      </c>
      <c r="P1885" s="5">
        <f>VLOOKUP(CONCATENATE($F1885," ",$G1885),AllocFactorMatrix,(P$4+1),FALSE)*$E1888</f>
        <v>0</v>
      </c>
      <c r="Q1885" s="5">
        <f>VLOOKUP(CONCATENATE($F1885," ",$G1885),AllocFactorMatrix,(Q$4+1),FALSE)*$E1888</f>
        <v>0</v>
      </c>
      <c r="R1885" s="5">
        <f t="shared" si="883"/>
        <v>0</v>
      </c>
      <c r="S1885" s="5">
        <f>VLOOKUP(CONCATENATE($F1885," ",$G1885),AllocFactorMatrix,(S$4+1),FALSE)*$E1888</f>
        <v>0</v>
      </c>
      <c r="T1885" s="5">
        <f>VLOOKUP(CONCATENATE($F1885," ",$G1885),AllocFactorMatrix,(T$4+1),FALSE)*$E1888</f>
        <v>0</v>
      </c>
      <c r="U1885" s="5">
        <f>VLOOKUP(CONCATENATE($F1885," ",$G1885),AllocFactorMatrix,(U$4+1),FALSE)*$E1888</f>
        <v>0</v>
      </c>
      <c r="V1885" s="5">
        <f>VLOOKUP(CONCATENATE($F1885," ",$G1885),AllocFactorMatrix,(V$4+1),FALSE)*$E1888</f>
        <v>0</v>
      </c>
      <c r="W1885" s="5">
        <f t="shared" si="884"/>
        <v>0</v>
      </c>
      <c r="X1885" s="5">
        <f>VLOOKUP(CONCATENATE($F1885," ",$G1885),AllocFactorMatrix,(X$4+1),FALSE)*$E1888</f>
        <v>0</v>
      </c>
      <c r="Y1885" s="5">
        <f>VLOOKUP(CONCATENATE($F1885," ",$G1885),AllocFactorMatrix,(Y$4+1),FALSE)*$E1888</f>
        <v>0</v>
      </c>
      <c r="Z1885" s="5">
        <f t="shared" si="882"/>
        <v>0</v>
      </c>
      <c r="AA1885" s="5">
        <f>VLOOKUP(CONCATENATE($F1885," ",$G1885),AllocFactorMatrix,(AA$4+1),FALSE)*$E1888</f>
        <v>0</v>
      </c>
      <c r="AB1885" s="5">
        <f>VLOOKUP(CONCATENATE($F1885," ",$G1885),AllocFactorMatrix,(AB$4+1),FALSE)*$E1888</f>
        <v>0</v>
      </c>
      <c r="AC1885" s="5">
        <f>VLOOKUP(CONCATENATE($F1885," ",$G1885),AllocFactorMatrix,(AC$4+1),FALSE)*$E1888</f>
        <v>0</v>
      </c>
    </row>
    <row r="1886" spans="4:29" hidden="1" outlineLevel="1">
      <c r="E1886" s="48"/>
      <c r="F1886" s="175" t="str">
        <f>F1888</f>
        <v>PROD_ENERGY</v>
      </c>
      <c r="G1886" s="52" t="str">
        <f>$G$13</f>
        <v>ENERGY</v>
      </c>
      <c r="H1886" s="4">
        <f t="shared" si="876"/>
        <v>2822902.9999999995</v>
      </c>
      <c r="I1886" s="5">
        <f>VLOOKUP(CONCATENATE($F1886," ",$G1886),AllocFactorMatrix,(I$4+1),FALSE)*$E1888</f>
        <v>1104563.0138443727</v>
      </c>
      <c r="J1886" s="5">
        <f>VLOOKUP(CONCATENATE($F1886," ",$G1886),AllocFactorMatrix,(J$4+1),FALSE)*$E1888</f>
        <v>318663.22470996645</v>
      </c>
      <c r="K1886" s="5">
        <f>VLOOKUP(CONCATENATE($F1886," ",$G1886),AllocFactorMatrix,(K$4+1),FALSE)*$E1888</f>
        <v>4441.4851814600761</v>
      </c>
      <c r="L1886" s="5">
        <f>VLOOKUP(CONCATENATE($F1886," ",$G1886),AllocFactorMatrix,(L$4+1),FALSE)*$E1888</f>
        <v>620.91586415903112</v>
      </c>
      <c r="M1886" s="5">
        <f t="shared" si="881"/>
        <v>323725.62575558556</v>
      </c>
      <c r="N1886" s="5">
        <f>VLOOKUP(CONCATENATE($F1886," ",$G1886),AllocFactorMatrix,(N$4+1),FALSE)*$E1888</f>
        <v>206756.44901974819</v>
      </c>
      <c r="O1886" s="5">
        <f>VLOOKUP(CONCATENATE($F1886," ",$G1886),AllocFactorMatrix,(O$4+1),FALSE)*$E1888</f>
        <v>36872.731191452462</v>
      </c>
      <c r="P1886" s="5">
        <f>VLOOKUP(CONCATENATE($F1886," ",$G1886),AllocFactorMatrix,(P$4+1),FALSE)*$E1888</f>
        <v>7508.6384068150101</v>
      </c>
      <c r="Q1886" s="5">
        <f>VLOOKUP(CONCATENATE($F1886," ",$G1886),AllocFactorMatrix,(Q$4+1),FALSE)*$E1888</f>
        <v>283.60381377475676</v>
      </c>
      <c r="R1886" s="5">
        <f t="shared" si="883"/>
        <v>251421.42243179044</v>
      </c>
      <c r="S1886" s="5">
        <f>VLOOKUP(CONCATENATE($F1886," ",$G1886),AllocFactorMatrix,(S$4+1),FALSE)*$E1888</f>
        <v>10827.838993650517</v>
      </c>
      <c r="T1886" s="5">
        <f>VLOOKUP(CONCATENATE($F1886," ",$G1886),AllocFactorMatrix,(T$4+1),FALSE)*$E1888</f>
        <v>171190.19323794008</v>
      </c>
      <c r="U1886" s="5">
        <f>VLOOKUP(CONCATENATE($F1886," ",$G1886),AllocFactorMatrix,(U$4+1),FALSE)*$E1888</f>
        <v>736261.15899887646</v>
      </c>
      <c r="V1886" s="5">
        <f>VLOOKUP(CONCATENATE($F1886," ",$G1886),AllocFactorMatrix,(V$4+1),FALSE)*$E1888</f>
        <v>138498.41406482691</v>
      </c>
      <c r="W1886" s="5">
        <f t="shared" si="884"/>
        <v>1056777.605295294</v>
      </c>
      <c r="X1886" s="5">
        <f>VLOOKUP(CONCATENATE($F1886," ",$G1886),AllocFactorMatrix,(X$4+1),FALSE)*$E1888</f>
        <v>56793.94695946206</v>
      </c>
      <c r="Y1886" s="5">
        <f>VLOOKUP(CONCATENATE($F1886," ",$G1886),AllocFactorMatrix,(Y$4+1),FALSE)*$E1888</f>
        <v>1139.5592166653448</v>
      </c>
      <c r="Z1886" s="5">
        <f t="shared" si="882"/>
        <v>57933.506176127405</v>
      </c>
      <c r="AA1886" s="5">
        <f>VLOOKUP(CONCATENATE($F1886," ",$G1886),AllocFactorMatrix,(AA$4+1),FALSE)*$E1888</f>
        <v>1016.4917078804394</v>
      </c>
      <c r="AB1886" s="5">
        <f>VLOOKUP(CONCATENATE($F1886," ",$G1886),AllocFactorMatrix,(AB$4+1),FALSE)*$E1888</f>
        <v>22769.066127594164</v>
      </c>
      <c r="AC1886" s="5">
        <f>VLOOKUP(CONCATENATE($F1886," ",$G1886),AllocFactorMatrix,(AC$4+1),FALSE)*$E1888</f>
        <v>4696.2686613544574</v>
      </c>
    </row>
    <row r="1887" spans="4:29" hidden="1" outlineLevel="1">
      <c r="E1887" s="48"/>
      <c r="F1887" s="175" t="str">
        <f>F1888</f>
        <v>PROD_ENERGY</v>
      </c>
      <c r="G1887" s="52" t="str">
        <f>$G$14</f>
        <v>CUSTOMER</v>
      </c>
      <c r="H1887" s="4">
        <f t="shared" si="876"/>
        <v>0</v>
      </c>
      <c r="I1887" s="5">
        <f>VLOOKUP(CONCATENATE($F1887," ",$G1887),AllocFactorMatrix,(I$4+1),FALSE)*$E1888</f>
        <v>0</v>
      </c>
      <c r="J1887" s="5">
        <f>VLOOKUP(CONCATENATE($F1887," ",$G1887),AllocFactorMatrix,(J$4+1),FALSE)*$E1888</f>
        <v>0</v>
      </c>
      <c r="K1887" s="5">
        <f>VLOOKUP(CONCATENATE($F1887," ",$G1887),AllocFactorMatrix,(K$4+1),FALSE)*$E1888</f>
        <v>0</v>
      </c>
      <c r="L1887" s="5">
        <f>VLOOKUP(CONCATENATE($F1887," ",$G1887),AllocFactorMatrix,(L$4+1),FALSE)*$E1888</f>
        <v>0</v>
      </c>
      <c r="M1887" s="5">
        <f t="shared" si="881"/>
        <v>0</v>
      </c>
      <c r="N1887" s="5">
        <f>VLOOKUP(CONCATENATE($F1887," ",$G1887),AllocFactorMatrix,(N$4+1),FALSE)*$E1888</f>
        <v>0</v>
      </c>
      <c r="O1887" s="5">
        <f>VLOOKUP(CONCATENATE($F1887," ",$G1887),AllocFactorMatrix,(O$4+1),FALSE)*$E1888</f>
        <v>0</v>
      </c>
      <c r="P1887" s="5">
        <f>VLOOKUP(CONCATENATE($F1887," ",$G1887),AllocFactorMatrix,(P$4+1),FALSE)*$E1888</f>
        <v>0</v>
      </c>
      <c r="Q1887" s="5">
        <f>VLOOKUP(CONCATENATE($F1887," ",$G1887),AllocFactorMatrix,(Q$4+1),FALSE)*$E1888</f>
        <v>0</v>
      </c>
      <c r="R1887" s="5">
        <f t="shared" si="883"/>
        <v>0</v>
      </c>
      <c r="S1887" s="5">
        <f>VLOOKUP(CONCATENATE($F1887," ",$G1887),AllocFactorMatrix,(S$4+1),FALSE)*$E1888</f>
        <v>0</v>
      </c>
      <c r="T1887" s="5">
        <f>VLOOKUP(CONCATENATE($F1887," ",$G1887),AllocFactorMatrix,(T$4+1),FALSE)*$E1888</f>
        <v>0</v>
      </c>
      <c r="U1887" s="5">
        <f>VLOOKUP(CONCATENATE($F1887," ",$G1887),AllocFactorMatrix,(U$4+1),FALSE)*$E1888</f>
        <v>0</v>
      </c>
      <c r="V1887" s="5">
        <f>VLOOKUP(CONCATENATE($F1887," ",$G1887),AllocFactorMatrix,(V$4+1),FALSE)*$E1888</f>
        <v>0</v>
      </c>
      <c r="W1887" s="5">
        <f t="shared" si="884"/>
        <v>0</v>
      </c>
      <c r="X1887" s="5">
        <f>VLOOKUP(CONCATENATE($F1887," ",$G1887),AllocFactorMatrix,(X$4+1),FALSE)*$E1888</f>
        <v>0</v>
      </c>
      <c r="Y1887" s="5">
        <f>VLOOKUP(CONCATENATE($F1887," ",$G1887),AllocFactorMatrix,(Y$4+1),FALSE)*$E1888</f>
        <v>0</v>
      </c>
      <c r="Z1887" s="5">
        <f t="shared" si="882"/>
        <v>0</v>
      </c>
      <c r="AA1887" s="5">
        <f>VLOOKUP(CONCATENATE($F1887," ",$G1887),AllocFactorMatrix,(AA$4+1),FALSE)*$E1888</f>
        <v>0</v>
      </c>
      <c r="AB1887" s="5">
        <f>VLOOKUP(CONCATENATE($F1887," ",$G1887),AllocFactorMatrix,(AB$4+1),FALSE)*$E1888</f>
        <v>0</v>
      </c>
      <c r="AC1887" s="5">
        <f>VLOOKUP(CONCATENATE($F1887," ",$G1887),AllocFactorMatrix,(AC$4+1),FALSE)*$E1888</f>
        <v>0</v>
      </c>
    </row>
    <row r="1888" spans="4:29" collapsed="1">
      <c r="D1888" s="102" t="s">
        <v>631</v>
      </c>
      <c r="E1888" s="58">
        <v>2822903</v>
      </c>
      <c r="F1888" s="92" t="s">
        <v>31</v>
      </c>
      <c r="G1888" s="52" t="str">
        <f>$G$15</f>
        <v>TOTAL</v>
      </c>
      <c r="H1888" s="4">
        <f t="shared" si="876"/>
        <v>2822902.9999999995</v>
      </c>
      <c r="I1888" s="5">
        <f>VLOOKUP(CONCATENATE($F1888," ",$G1888),AllocFactorMatrix,(I$4+1),FALSE)*$E1888</f>
        <v>1104563.0138443727</v>
      </c>
      <c r="J1888" s="5">
        <f>VLOOKUP(CONCATENATE($F1888," ",$G1888),AllocFactorMatrix,(J$4+1),FALSE)*$E1888</f>
        <v>318663.22470996645</v>
      </c>
      <c r="K1888" s="5">
        <f>VLOOKUP(CONCATENATE($F1888," ",$G1888),AllocFactorMatrix,(K$4+1),FALSE)*$E1888</f>
        <v>4441.4851814600761</v>
      </c>
      <c r="L1888" s="5">
        <f>VLOOKUP(CONCATENATE($F1888," ",$G1888),AllocFactorMatrix,(L$4+1),FALSE)*$E1888</f>
        <v>620.91586415903112</v>
      </c>
      <c r="M1888" s="5">
        <f t="shared" si="881"/>
        <v>323725.62575558556</v>
      </c>
      <c r="N1888" s="5">
        <f>VLOOKUP(CONCATENATE($F1888," ",$G1888),AllocFactorMatrix,(N$4+1),FALSE)*$E1888</f>
        <v>206756.44901974819</v>
      </c>
      <c r="O1888" s="5">
        <f>VLOOKUP(CONCATENATE($F1888," ",$G1888),AllocFactorMatrix,(O$4+1),FALSE)*$E1888</f>
        <v>36872.731191452462</v>
      </c>
      <c r="P1888" s="5">
        <f>VLOOKUP(CONCATENATE($F1888," ",$G1888),AllocFactorMatrix,(P$4+1),FALSE)*$E1888</f>
        <v>7508.6384068150101</v>
      </c>
      <c r="Q1888" s="5">
        <f>VLOOKUP(CONCATENATE($F1888," ",$G1888),AllocFactorMatrix,(Q$4+1),FALSE)*$E1888</f>
        <v>283.60381377475676</v>
      </c>
      <c r="R1888" s="5">
        <f t="shared" si="883"/>
        <v>251421.42243179044</v>
      </c>
      <c r="S1888" s="5">
        <f>VLOOKUP(CONCATENATE($F1888," ",$G1888),AllocFactorMatrix,(S$4+1),FALSE)*$E1888</f>
        <v>10827.838993650517</v>
      </c>
      <c r="T1888" s="5">
        <f>VLOOKUP(CONCATENATE($F1888," ",$G1888),AllocFactorMatrix,(T$4+1),FALSE)*$E1888</f>
        <v>171190.19323794008</v>
      </c>
      <c r="U1888" s="5">
        <f>VLOOKUP(CONCATENATE($F1888," ",$G1888),AllocFactorMatrix,(U$4+1),FALSE)*$E1888</f>
        <v>736261.15899887646</v>
      </c>
      <c r="V1888" s="5">
        <f>VLOOKUP(CONCATENATE($F1888," ",$G1888),AllocFactorMatrix,(V$4+1),FALSE)*$E1888</f>
        <v>138498.41406482691</v>
      </c>
      <c r="W1888" s="5">
        <f t="shared" si="884"/>
        <v>1056777.605295294</v>
      </c>
      <c r="X1888" s="5">
        <f>VLOOKUP(CONCATENATE($F1888," ",$G1888),AllocFactorMatrix,(X$4+1),FALSE)*$E1888</f>
        <v>56793.94695946206</v>
      </c>
      <c r="Y1888" s="5">
        <f>VLOOKUP(CONCATENATE($F1888," ",$G1888),AllocFactorMatrix,(Y$4+1),FALSE)*$E1888</f>
        <v>1139.5592166653448</v>
      </c>
      <c r="Z1888" s="5">
        <f t="shared" si="882"/>
        <v>57933.506176127405</v>
      </c>
      <c r="AA1888" s="5">
        <f>VLOOKUP(CONCATENATE($F1888," ",$G1888),AllocFactorMatrix,(AA$4+1),FALSE)*$E1888</f>
        <v>1016.4917078804394</v>
      </c>
      <c r="AB1888" s="5">
        <f>VLOOKUP(CONCATENATE($F1888," ",$G1888),AllocFactorMatrix,(AB$4+1),FALSE)*$E1888</f>
        <v>22769.066127594164</v>
      </c>
      <c r="AC1888" s="5">
        <f>VLOOKUP(CONCATENATE($F1888," ",$G1888),AllocFactorMatrix,(AC$4+1),FALSE)*$E1888</f>
        <v>4696.2686613544574</v>
      </c>
    </row>
    <row r="1889" spans="4:29" hidden="1" outlineLevel="1">
      <c r="E1889" s="48"/>
      <c r="F1889" s="175" t="str">
        <f>F1896</f>
        <v>PROD_ENERGY</v>
      </c>
      <c r="G1889" s="52" t="str">
        <f>$G$8</f>
        <v>PRODUCTION</v>
      </c>
      <c r="H1889" s="4">
        <f t="shared" si="876"/>
        <v>0</v>
      </c>
      <c r="I1889" s="5">
        <f>VLOOKUP(CONCATENATE($F1889," ",$G1889),AllocFactorMatrix,(I$4+1),FALSE)*$E1896</f>
        <v>0</v>
      </c>
      <c r="J1889" s="5">
        <f>VLOOKUP(CONCATENATE($F1889," ",$G1889),AllocFactorMatrix,(J$4+1),FALSE)*$E1896</f>
        <v>0</v>
      </c>
      <c r="K1889" s="5">
        <f>VLOOKUP(CONCATENATE($F1889," ",$G1889),AllocFactorMatrix,(K$4+1),FALSE)*$E1896</f>
        <v>0</v>
      </c>
      <c r="L1889" s="5">
        <f>VLOOKUP(CONCATENATE($F1889," ",$G1889),AllocFactorMatrix,(L$4+1),FALSE)*$E1896</f>
        <v>0</v>
      </c>
      <c r="M1889" s="5">
        <f t="shared" ref="M1889:M1896" si="885">SUBTOTAL(9,J1889:L1889)</f>
        <v>0</v>
      </c>
      <c r="N1889" s="5">
        <f>VLOOKUP(CONCATENATE($F1889," ",$G1889),AllocFactorMatrix,(N$4+1),FALSE)*$E1896</f>
        <v>0</v>
      </c>
      <c r="O1889" s="5">
        <f>VLOOKUP(CONCATENATE($F1889," ",$G1889),AllocFactorMatrix,(O$4+1),FALSE)*$E1896</f>
        <v>0</v>
      </c>
      <c r="P1889" s="5">
        <f>VLOOKUP(CONCATENATE($F1889," ",$G1889),AllocFactorMatrix,(P$4+1),FALSE)*$E1896</f>
        <v>0</v>
      </c>
      <c r="Q1889" s="5">
        <f>VLOOKUP(CONCATENATE($F1889," ",$G1889),AllocFactorMatrix,(Q$4+1),FALSE)*$E1896</f>
        <v>0</v>
      </c>
      <c r="R1889" s="5">
        <f>SUBTOTAL(9,N1889:Q1889)</f>
        <v>0</v>
      </c>
      <c r="S1889" s="5">
        <f>VLOOKUP(CONCATENATE($F1889," ",$G1889),AllocFactorMatrix,(S$4+1),FALSE)*$E1896</f>
        <v>0</v>
      </c>
      <c r="T1889" s="5">
        <f>VLOOKUP(CONCATENATE($F1889," ",$G1889),AllocFactorMatrix,(T$4+1),FALSE)*$E1896</f>
        <v>0</v>
      </c>
      <c r="U1889" s="5">
        <f>VLOOKUP(CONCATENATE($F1889," ",$G1889),AllocFactorMatrix,(U$4+1),FALSE)*$E1896</f>
        <v>0</v>
      </c>
      <c r="V1889" s="5">
        <f>VLOOKUP(CONCATENATE($F1889," ",$G1889),AllocFactorMatrix,(V$4+1),FALSE)*$E1896</f>
        <v>0</v>
      </c>
      <c r="W1889" s="5">
        <f>SUBTOTAL(9,S1889:V1889)</f>
        <v>0</v>
      </c>
      <c r="X1889" s="5">
        <f>VLOOKUP(CONCATENATE($F1889," ",$G1889),AllocFactorMatrix,(X$4+1),FALSE)*$E1896</f>
        <v>0</v>
      </c>
      <c r="Y1889" s="5">
        <f>VLOOKUP(CONCATENATE($F1889," ",$G1889),AllocFactorMatrix,(Y$4+1),FALSE)*$E1896</f>
        <v>0</v>
      </c>
      <c r="Z1889" s="5">
        <f t="shared" ref="Z1889:Z1896" si="886">SUBTOTAL(9,X1889:Y1889)</f>
        <v>0</v>
      </c>
      <c r="AA1889" s="5">
        <f>VLOOKUP(CONCATENATE($F1889," ",$G1889),AllocFactorMatrix,(AA$4+1),FALSE)*$E1896</f>
        <v>0</v>
      </c>
      <c r="AB1889" s="5">
        <f>VLOOKUP(CONCATENATE($F1889," ",$G1889),AllocFactorMatrix,(AB$4+1),FALSE)*$E1896</f>
        <v>0</v>
      </c>
      <c r="AC1889" s="5">
        <f>VLOOKUP(CONCATENATE($F1889," ",$G1889),AllocFactorMatrix,(AC$4+1),FALSE)*$E1896</f>
        <v>0</v>
      </c>
    </row>
    <row r="1890" spans="4:29" hidden="1" outlineLevel="1">
      <c r="E1890" s="48"/>
      <c r="F1890" s="175" t="str">
        <f>F1896</f>
        <v>PROD_ENERGY</v>
      </c>
      <c r="G1890" s="52" t="str">
        <f>$G$9</f>
        <v>BULKTRAN</v>
      </c>
      <c r="H1890" s="4">
        <f t="shared" si="876"/>
        <v>0</v>
      </c>
      <c r="I1890" s="5">
        <f>VLOOKUP(CONCATENATE($F1890," ",$G1890),AllocFactorMatrix,(I$4+1),FALSE)*$E1896</f>
        <v>0</v>
      </c>
      <c r="J1890" s="5">
        <f>VLOOKUP(CONCATENATE($F1890," ",$G1890),AllocFactorMatrix,(J$4+1),FALSE)*$E1896</f>
        <v>0</v>
      </c>
      <c r="K1890" s="5">
        <f>VLOOKUP(CONCATENATE($F1890," ",$G1890),AllocFactorMatrix,(K$4+1),FALSE)*$E1896</f>
        <v>0</v>
      </c>
      <c r="L1890" s="5">
        <f>VLOOKUP(CONCATENATE($F1890," ",$G1890),AllocFactorMatrix,(L$4+1),FALSE)*$E1896</f>
        <v>0</v>
      </c>
      <c r="M1890" s="5">
        <f t="shared" si="885"/>
        <v>0</v>
      </c>
      <c r="N1890" s="5">
        <f>VLOOKUP(CONCATENATE($F1890," ",$G1890),AllocFactorMatrix,(N$4+1),FALSE)*$E1896</f>
        <v>0</v>
      </c>
      <c r="O1890" s="5">
        <f>VLOOKUP(CONCATENATE($F1890," ",$G1890),AllocFactorMatrix,(O$4+1),FALSE)*$E1896</f>
        <v>0</v>
      </c>
      <c r="P1890" s="5">
        <f>VLOOKUP(CONCATENATE($F1890," ",$G1890),AllocFactorMatrix,(P$4+1),FALSE)*$E1896</f>
        <v>0</v>
      </c>
      <c r="Q1890" s="5">
        <f>VLOOKUP(CONCATENATE($F1890," ",$G1890),AllocFactorMatrix,(Q$4+1),FALSE)*$E1896</f>
        <v>0</v>
      </c>
      <c r="R1890" s="5">
        <f t="shared" ref="R1890:R1896" si="887">SUBTOTAL(9,N1890:Q1890)</f>
        <v>0</v>
      </c>
      <c r="S1890" s="5">
        <f>VLOOKUP(CONCATENATE($F1890," ",$G1890),AllocFactorMatrix,(S$4+1),FALSE)*$E1896</f>
        <v>0</v>
      </c>
      <c r="T1890" s="5">
        <f>VLOOKUP(CONCATENATE($F1890," ",$G1890),AllocFactorMatrix,(T$4+1),FALSE)*$E1896</f>
        <v>0</v>
      </c>
      <c r="U1890" s="5">
        <f>VLOOKUP(CONCATENATE($F1890," ",$G1890),AllocFactorMatrix,(U$4+1),FALSE)*$E1896</f>
        <v>0</v>
      </c>
      <c r="V1890" s="5">
        <f>VLOOKUP(CONCATENATE($F1890," ",$G1890),AllocFactorMatrix,(V$4+1),FALSE)*$E1896</f>
        <v>0</v>
      </c>
      <c r="W1890" s="5">
        <f t="shared" ref="W1890:W1896" si="888">SUBTOTAL(9,S1890:V1890)</f>
        <v>0</v>
      </c>
      <c r="X1890" s="5">
        <f>VLOOKUP(CONCATENATE($F1890," ",$G1890),AllocFactorMatrix,(X$4+1),FALSE)*$E1896</f>
        <v>0</v>
      </c>
      <c r="Y1890" s="5">
        <f>VLOOKUP(CONCATENATE($F1890," ",$G1890),AllocFactorMatrix,(Y$4+1),FALSE)*$E1896</f>
        <v>0</v>
      </c>
      <c r="Z1890" s="5">
        <f t="shared" si="886"/>
        <v>0</v>
      </c>
      <c r="AA1890" s="5">
        <f>VLOOKUP(CONCATENATE($F1890," ",$G1890),AllocFactorMatrix,(AA$4+1),FALSE)*$E1896</f>
        <v>0</v>
      </c>
      <c r="AB1890" s="5">
        <f>VLOOKUP(CONCATENATE($F1890," ",$G1890),AllocFactorMatrix,(AB$4+1),FALSE)*$E1896</f>
        <v>0</v>
      </c>
      <c r="AC1890" s="5">
        <f>VLOOKUP(CONCATENATE($F1890," ",$G1890),AllocFactorMatrix,(AC$4+1),FALSE)*$E1896</f>
        <v>0</v>
      </c>
    </row>
    <row r="1891" spans="4:29" hidden="1" outlineLevel="1">
      <c r="E1891" s="48"/>
      <c r="F1891" s="175" t="str">
        <f>F1896</f>
        <v>PROD_ENERGY</v>
      </c>
      <c r="G1891" s="52" t="str">
        <f>$G$10</f>
        <v>SUBTRAN</v>
      </c>
      <c r="H1891" s="4">
        <f t="shared" si="876"/>
        <v>0</v>
      </c>
      <c r="I1891" s="5">
        <f>VLOOKUP(CONCATENATE($F1891," ",$G1891),AllocFactorMatrix,(I$4+1),FALSE)*$E1896</f>
        <v>0</v>
      </c>
      <c r="J1891" s="5">
        <f>VLOOKUP(CONCATENATE($F1891," ",$G1891),AllocFactorMatrix,(J$4+1),FALSE)*$E1896</f>
        <v>0</v>
      </c>
      <c r="K1891" s="5">
        <f>VLOOKUP(CONCATENATE($F1891," ",$G1891),AllocFactorMatrix,(K$4+1),FALSE)*$E1896</f>
        <v>0</v>
      </c>
      <c r="L1891" s="5">
        <f>VLOOKUP(CONCATENATE($F1891," ",$G1891),AllocFactorMatrix,(L$4+1),FALSE)*$E1896</f>
        <v>0</v>
      </c>
      <c r="M1891" s="5">
        <f t="shared" si="885"/>
        <v>0</v>
      </c>
      <c r="N1891" s="5">
        <f>VLOOKUP(CONCATENATE($F1891," ",$G1891),AllocFactorMatrix,(N$4+1),FALSE)*$E1896</f>
        <v>0</v>
      </c>
      <c r="O1891" s="5">
        <f>VLOOKUP(CONCATENATE($F1891," ",$G1891),AllocFactorMatrix,(O$4+1),FALSE)*$E1896</f>
        <v>0</v>
      </c>
      <c r="P1891" s="5">
        <f>VLOOKUP(CONCATENATE($F1891," ",$G1891),AllocFactorMatrix,(P$4+1),FALSE)*$E1896</f>
        <v>0</v>
      </c>
      <c r="Q1891" s="5">
        <f>VLOOKUP(CONCATENATE($F1891," ",$G1891),AllocFactorMatrix,(Q$4+1),FALSE)*$E1896</f>
        <v>0</v>
      </c>
      <c r="R1891" s="5">
        <f t="shared" si="887"/>
        <v>0</v>
      </c>
      <c r="S1891" s="5">
        <f>VLOOKUP(CONCATENATE($F1891," ",$G1891),AllocFactorMatrix,(S$4+1),FALSE)*$E1896</f>
        <v>0</v>
      </c>
      <c r="T1891" s="5">
        <f>VLOOKUP(CONCATENATE($F1891," ",$G1891),AllocFactorMatrix,(T$4+1),FALSE)*$E1896</f>
        <v>0</v>
      </c>
      <c r="U1891" s="5">
        <f>VLOOKUP(CONCATENATE($F1891," ",$G1891),AllocFactorMatrix,(U$4+1),FALSE)*$E1896</f>
        <v>0</v>
      </c>
      <c r="V1891" s="5">
        <f>VLOOKUP(CONCATENATE($F1891," ",$G1891),AllocFactorMatrix,(V$4+1),FALSE)*$E1896</f>
        <v>0</v>
      </c>
      <c r="W1891" s="5">
        <f t="shared" si="888"/>
        <v>0</v>
      </c>
      <c r="X1891" s="5">
        <f>VLOOKUP(CONCATENATE($F1891," ",$G1891),AllocFactorMatrix,(X$4+1),FALSE)*$E1896</f>
        <v>0</v>
      </c>
      <c r="Y1891" s="5">
        <f>VLOOKUP(CONCATENATE($F1891," ",$G1891),AllocFactorMatrix,(Y$4+1),FALSE)*$E1896</f>
        <v>0</v>
      </c>
      <c r="Z1891" s="5">
        <f t="shared" si="886"/>
        <v>0</v>
      </c>
      <c r="AA1891" s="5">
        <f>VLOOKUP(CONCATENATE($F1891," ",$G1891),AllocFactorMatrix,(AA$4+1),FALSE)*$E1896</f>
        <v>0</v>
      </c>
      <c r="AB1891" s="5">
        <f>VLOOKUP(CONCATENATE($F1891," ",$G1891),AllocFactorMatrix,(AB$4+1),FALSE)*$E1896</f>
        <v>0</v>
      </c>
      <c r="AC1891" s="5">
        <f>VLOOKUP(CONCATENATE($F1891," ",$G1891),AllocFactorMatrix,(AC$4+1),FALSE)*$E1896</f>
        <v>0</v>
      </c>
    </row>
    <row r="1892" spans="4:29" hidden="1" outlineLevel="1">
      <c r="E1892" s="48"/>
      <c r="F1892" s="175" t="str">
        <f>F1896</f>
        <v>PROD_ENERGY</v>
      </c>
      <c r="G1892" s="52" t="str">
        <f>$G$11</f>
        <v>DISTPRI</v>
      </c>
      <c r="H1892" s="4">
        <f t="shared" si="876"/>
        <v>0</v>
      </c>
      <c r="I1892" s="5">
        <f>VLOOKUP(CONCATENATE($F1892," ",$G1892),AllocFactorMatrix,(I$4+1),FALSE)*$E1896</f>
        <v>0</v>
      </c>
      <c r="J1892" s="5">
        <f>VLOOKUP(CONCATENATE($F1892," ",$G1892),AllocFactorMatrix,(J$4+1),FALSE)*$E1896</f>
        <v>0</v>
      </c>
      <c r="K1892" s="5">
        <f>VLOOKUP(CONCATENATE($F1892," ",$G1892),AllocFactorMatrix,(K$4+1),FALSE)*$E1896</f>
        <v>0</v>
      </c>
      <c r="L1892" s="5">
        <f>VLOOKUP(CONCATENATE($F1892," ",$G1892),AllocFactorMatrix,(L$4+1),FALSE)*$E1896</f>
        <v>0</v>
      </c>
      <c r="M1892" s="5">
        <f t="shared" si="885"/>
        <v>0</v>
      </c>
      <c r="N1892" s="5">
        <f>VLOOKUP(CONCATENATE($F1892," ",$G1892),AllocFactorMatrix,(N$4+1),FALSE)*$E1896</f>
        <v>0</v>
      </c>
      <c r="O1892" s="5">
        <f>VLOOKUP(CONCATENATE($F1892," ",$G1892),AllocFactorMatrix,(O$4+1),FALSE)*$E1896</f>
        <v>0</v>
      </c>
      <c r="P1892" s="5">
        <f>VLOOKUP(CONCATENATE($F1892," ",$G1892),AllocFactorMatrix,(P$4+1),FALSE)*$E1896</f>
        <v>0</v>
      </c>
      <c r="Q1892" s="5">
        <f>VLOOKUP(CONCATENATE($F1892," ",$G1892),AllocFactorMatrix,(Q$4+1),FALSE)*$E1896</f>
        <v>0</v>
      </c>
      <c r="R1892" s="5">
        <f t="shared" si="887"/>
        <v>0</v>
      </c>
      <c r="S1892" s="5">
        <f>VLOOKUP(CONCATENATE($F1892," ",$G1892),AllocFactorMatrix,(S$4+1),FALSE)*$E1896</f>
        <v>0</v>
      </c>
      <c r="T1892" s="5">
        <f>VLOOKUP(CONCATENATE($F1892," ",$G1892),AllocFactorMatrix,(T$4+1),FALSE)*$E1896</f>
        <v>0</v>
      </c>
      <c r="U1892" s="5">
        <f>VLOOKUP(CONCATENATE($F1892," ",$G1892),AllocFactorMatrix,(U$4+1),FALSE)*$E1896</f>
        <v>0</v>
      </c>
      <c r="V1892" s="5">
        <f>VLOOKUP(CONCATENATE($F1892," ",$G1892),AllocFactorMatrix,(V$4+1),FALSE)*$E1896</f>
        <v>0</v>
      </c>
      <c r="W1892" s="5">
        <f t="shared" si="888"/>
        <v>0</v>
      </c>
      <c r="X1892" s="5">
        <f>VLOOKUP(CONCATENATE($F1892," ",$G1892),AllocFactorMatrix,(X$4+1),FALSE)*$E1896</f>
        <v>0</v>
      </c>
      <c r="Y1892" s="5">
        <f>VLOOKUP(CONCATENATE($F1892," ",$G1892),AllocFactorMatrix,(Y$4+1),FALSE)*$E1896</f>
        <v>0</v>
      </c>
      <c r="Z1892" s="5">
        <f t="shared" si="886"/>
        <v>0</v>
      </c>
      <c r="AA1892" s="5">
        <f>VLOOKUP(CONCATENATE($F1892," ",$G1892),AllocFactorMatrix,(AA$4+1),FALSE)*$E1896</f>
        <v>0</v>
      </c>
      <c r="AB1892" s="5">
        <f>VLOOKUP(CONCATENATE($F1892," ",$G1892),AllocFactorMatrix,(AB$4+1),FALSE)*$E1896</f>
        <v>0</v>
      </c>
      <c r="AC1892" s="5">
        <f>VLOOKUP(CONCATENATE($F1892," ",$G1892),AllocFactorMatrix,(AC$4+1),FALSE)*$E1896</f>
        <v>0</v>
      </c>
    </row>
    <row r="1893" spans="4:29" hidden="1" outlineLevel="1">
      <c r="E1893" s="48"/>
      <c r="F1893" s="175" t="str">
        <f>F1896</f>
        <v>PROD_ENERGY</v>
      </c>
      <c r="G1893" s="52" t="str">
        <f>$G$12</f>
        <v>DISTSEC</v>
      </c>
      <c r="H1893" s="4">
        <f t="shared" si="876"/>
        <v>0</v>
      </c>
      <c r="I1893" s="5">
        <f>VLOOKUP(CONCATENATE($F1893," ",$G1893),AllocFactorMatrix,(I$4+1),FALSE)*$E1896</f>
        <v>0</v>
      </c>
      <c r="J1893" s="5">
        <f>VLOOKUP(CONCATENATE($F1893," ",$G1893),AllocFactorMatrix,(J$4+1),FALSE)*$E1896</f>
        <v>0</v>
      </c>
      <c r="K1893" s="5">
        <f>VLOOKUP(CONCATENATE($F1893," ",$G1893),AllocFactorMatrix,(K$4+1),FALSE)*$E1896</f>
        <v>0</v>
      </c>
      <c r="L1893" s="5">
        <f>VLOOKUP(CONCATENATE($F1893," ",$G1893),AllocFactorMatrix,(L$4+1),FALSE)*$E1896</f>
        <v>0</v>
      </c>
      <c r="M1893" s="5">
        <f t="shared" si="885"/>
        <v>0</v>
      </c>
      <c r="N1893" s="5">
        <f>VLOOKUP(CONCATENATE($F1893," ",$G1893),AllocFactorMatrix,(N$4+1),FALSE)*$E1896</f>
        <v>0</v>
      </c>
      <c r="O1893" s="5">
        <f>VLOOKUP(CONCATENATE($F1893," ",$G1893),AllocFactorMatrix,(O$4+1),FALSE)*$E1896</f>
        <v>0</v>
      </c>
      <c r="P1893" s="5">
        <f>VLOOKUP(CONCATENATE($F1893," ",$G1893),AllocFactorMatrix,(P$4+1),FALSE)*$E1896</f>
        <v>0</v>
      </c>
      <c r="Q1893" s="5">
        <f>VLOOKUP(CONCATENATE($F1893," ",$G1893),AllocFactorMatrix,(Q$4+1),FALSE)*$E1896</f>
        <v>0</v>
      </c>
      <c r="R1893" s="5">
        <f t="shared" si="887"/>
        <v>0</v>
      </c>
      <c r="S1893" s="5">
        <f>VLOOKUP(CONCATENATE($F1893," ",$G1893),AllocFactorMatrix,(S$4+1),FALSE)*$E1896</f>
        <v>0</v>
      </c>
      <c r="T1893" s="5">
        <f>VLOOKUP(CONCATENATE($F1893," ",$G1893),AllocFactorMatrix,(T$4+1),FALSE)*$E1896</f>
        <v>0</v>
      </c>
      <c r="U1893" s="5">
        <f>VLOOKUP(CONCATENATE($F1893," ",$G1893),AllocFactorMatrix,(U$4+1),FALSE)*$E1896</f>
        <v>0</v>
      </c>
      <c r="V1893" s="5">
        <f>VLOOKUP(CONCATENATE($F1893," ",$G1893),AllocFactorMatrix,(V$4+1),FALSE)*$E1896</f>
        <v>0</v>
      </c>
      <c r="W1893" s="5">
        <f t="shared" si="888"/>
        <v>0</v>
      </c>
      <c r="X1893" s="5">
        <f>VLOOKUP(CONCATENATE($F1893," ",$G1893),AllocFactorMatrix,(X$4+1),FALSE)*$E1896</f>
        <v>0</v>
      </c>
      <c r="Y1893" s="5">
        <f>VLOOKUP(CONCATENATE($F1893," ",$G1893),AllocFactorMatrix,(Y$4+1),FALSE)*$E1896</f>
        <v>0</v>
      </c>
      <c r="Z1893" s="5">
        <f t="shared" si="886"/>
        <v>0</v>
      </c>
      <c r="AA1893" s="5">
        <f>VLOOKUP(CONCATENATE($F1893," ",$G1893),AllocFactorMatrix,(AA$4+1),FALSE)*$E1896</f>
        <v>0</v>
      </c>
      <c r="AB1893" s="5">
        <f>VLOOKUP(CONCATENATE($F1893," ",$G1893),AllocFactorMatrix,(AB$4+1),FALSE)*$E1896</f>
        <v>0</v>
      </c>
      <c r="AC1893" s="5">
        <f>VLOOKUP(CONCATENATE($F1893," ",$G1893),AllocFactorMatrix,(AC$4+1),FALSE)*$E1896</f>
        <v>0</v>
      </c>
    </row>
    <row r="1894" spans="4:29" hidden="1" outlineLevel="1">
      <c r="E1894" s="48"/>
      <c r="F1894" s="175" t="str">
        <f>F1896</f>
        <v>PROD_ENERGY</v>
      </c>
      <c r="G1894" s="52" t="str">
        <f>$G$13</f>
        <v>ENERGY</v>
      </c>
      <c r="H1894" s="4">
        <f t="shared" si="876"/>
        <v>2098613.9999999991</v>
      </c>
      <c r="I1894" s="5">
        <f>VLOOKUP(CONCATENATE($F1894," ",$G1894),AllocFactorMatrix,(I$4+1),FALSE)*$E1896</f>
        <v>821158.71666011703</v>
      </c>
      <c r="J1894" s="5">
        <f>VLOOKUP(CONCATENATE($F1894," ",$G1894),AllocFactorMatrix,(J$4+1),FALSE)*$E1896</f>
        <v>236901.90724282115</v>
      </c>
      <c r="K1894" s="5">
        <f>VLOOKUP(CONCATENATE($F1894," ",$G1894),AllocFactorMatrix,(K$4+1),FALSE)*$E1896</f>
        <v>3301.9069314831772</v>
      </c>
      <c r="L1894" s="5">
        <f>VLOOKUP(CONCATENATE($F1894," ",$G1894),AllocFactorMatrix,(L$4+1),FALSE)*$E1896</f>
        <v>461.60379061775802</v>
      </c>
      <c r="M1894" s="5">
        <f t="shared" si="885"/>
        <v>240665.41796492209</v>
      </c>
      <c r="N1894" s="5">
        <f>VLOOKUP(CONCATENATE($F1894," ",$G1894),AllocFactorMatrix,(N$4+1),FALSE)*$E1896</f>
        <v>153707.71808423096</v>
      </c>
      <c r="O1894" s="5">
        <f>VLOOKUP(CONCATENATE($F1894," ",$G1894),AllocFactorMatrix,(O$4+1),FALSE)*$E1896</f>
        <v>27412.075404864714</v>
      </c>
      <c r="P1894" s="5">
        <f>VLOOKUP(CONCATENATE($F1894," ",$G1894),AllocFactorMatrix,(P$4+1),FALSE)*$E1896</f>
        <v>5582.1024248724361</v>
      </c>
      <c r="Q1894" s="5">
        <f>VLOOKUP(CONCATENATE($F1894," ",$G1894),AllocFactorMatrix,(Q$4+1),FALSE)*$E1896</f>
        <v>210.83789773899329</v>
      </c>
      <c r="R1894" s="5">
        <f t="shared" si="887"/>
        <v>186912.73381170709</v>
      </c>
      <c r="S1894" s="5">
        <f>VLOOKUP(CONCATENATE($F1894," ",$G1894),AllocFactorMatrix,(S$4+1),FALSE)*$E1896</f>
        <v>8049.6759902203112</v>
      </c>
      <c r="T1894" s="5">
        <f>VLOOKUP(CONCATENATE($F1894," ",$G1894),AllocFactorMatrix,(T$4+1),FALSE)*$E1896</f>
        <v>127266.90792841496</v>
      </c>
      <c r="U1894" s="5">
        <f>VLOOKUP(CONCATENATE($F1894," ",$G1894),AllocFactorMatrix,(U$4+1),FALSE)*$E1896</f>
        <v>547354.25763168908</v>
      </c>
      <c r="V1894" s="5">
        <f>VLOOKUP(CONCATENATE($F1894," ",$G1894),AllocFactorMatrix,(V$4+1),FALSE)*$E1896</f>
        <v>102963.05283399489</v>
      </c>
      <c r="W1894" s="5">
        <f t="shared" si="888"/>
        <v>785633.8943843192</v>
      </c>
      <c r="X1894" s="5">
        <f>VLOOKUP(CONCATENATE($F1894," ",$G1894),AllocFactorMatrix,(X$4+1),FALSE)*$E1896</f>
        <v>42221.986446004172</v>
      </c>
      <c r="Y1894" s="5">
        <f>VLOOKUP(CONCATENATE($F1894," ",$G1894),AllocFactorMatrix,(Y$4+1),FALSE)*$E1896</f>
        <v>847.17573573124048</v>
      </c>
      <c r="Z1894" s="5">
        <f t="shared" si="886"/>
        <v>43069.16218173541</v>
      </c>
      <c r="AA1894" s="5">
        <f>VLOOKUP(CONCATENATE($F1894," ",$G1894),AllocFactorMatrix,(AA$4+1),FALSE)*$E1896</f>
        <v>755.68438909937765</v>
      </c>
      <c r="AB1894" s="5">
        <f>VLOOKUP(CONCATENATE($F1894," ",$G1894),AllocFactorMatrix,(AB$4+1),FALSE)*$E1896</f>
        <v>16927.071508406381</v>
      </c>
      <c r="AC1894" s="5">
        <f>VLOOKUP(CONCATENATE($F1894," ",$G1894),AllocFactorMatrix,(AC$4+1),FALSE)*$E1896</f>
        <v>3491.3190996926651</v>
      </c>
    </row>
    <row r="1895" spans="4:29" hidden="1" outlineLevel="1">
      <c r="E1895" s="48"/>
      <c r="F1895" s="175" t="str">
        <f>F1896</f>
        <v>PROD_ENERGY</v>
      </c>
      <c r="G1895" s="52" t="str">
        <f>$G$14</f>
        <v>CUSTOMER</v>
      </c>
      <c r="H1895" s="4">
        <f t="shared" si="876"/>
        <v>0</v>
      </c>
      <c r="I1895" s="5">
        <f>VLOOKUP(CONCATENATE($F1895," ",$G1895),AllocFactorMatrix,(I$4+1),FALSE)*$E1896</f>
        <v>0</v>
      </c>
      <c r="J1895" s="5">
        <f>VLOOKUP(CONCATENATE($F1895," ",$G1895),AllocFactorMatrix,(J$4+1),FALSE)*$E1896</f>
        <v>0</v>
      </c>
      <c r="K1895" s="5">
        <f>VLOOKUP(CONCATENATE($F1895," ",$G1895),AllocFactorMatrix,(K$4+1),FALSE)*$E1896</f>
        <v>0</v>
      </c>
      <c r="L1895" s="5">
        <f>VLOOKUP(CONCATENATE($F1895," ",$G1895),AllocFactorMatrix,(L$4+1),FALSE)*$E1896</f>
        <v>0</v>
      </c>
      <c r="M1895" s="5">
        <f t="shared" si="885"/>
        <v>0</v>
      </c>
      <c r="N1895" s="5">
        <f>VLOOKUP(CONCATENATE($F1895," ",$G1895),AllocFactorMatrix,(N$4+1),FALSE)*$E1896</f>
        <v>0</v>
      </c>
      <c r="O1895" s="5">
        <f>VLOOKUP(CONCATENATE($F1895," ",$G1895),AllocFactorMatrix,(O$4+1),FALSE)*$E1896</f>
        <v>0</v>
      </c>
      <c r="P1895" s="5">
        <f>VLOOKUP(CONCATENATE($F1895," ",$G1895),AllocFactorMatrix,(P$4+1),FALSE)*$E1896</f>
        <v>0</v>
      </c>
      <c r="Q1895" s="5">
        <f>VLOOKUP(CONCATENATE($F1895," ",$G1895),AllocFactorMatrix,(Q$4+1),FALSE)*$E1896</f>
        <v>0</v>
      </c>
      <c r="R1895" s="5">
        <f t="shared" si="887"/>
        <v>0</v>
      </c>
      <c r="S1895" s="5">
        <f>VLOOKUP(CONCATENATE($F1895," ",$G1895),AllocFactorMatrix,(S$4+1),FALSE)*$E1896</f>
        <v>0</v>
      </c>
      <c r="T1895" s="5">
        <f>VLOOKUP(CONCATENATE($F1895," ",$G1895),AllocFactorMatrix,(T$4+1),FALSE)*$E1896</f>
        <v>0</v>
      </c>
      <c r="U1895" s="5">
        <f>VLOOKUP(CONCATENATE($F1895," ",$G1895),AllocFactorMatrix,(U$4+1),FALSE)*$E1896</f>
        <v>0</v>
      </c>
      <c r="V1895" s="5">
        <f>VLOOKUP(CONCATENATE($F1895," ",$G1895),AllocFactorMatrix,(V$4+1),FALSE)*$E1896</f>
        <v>0</v>
      </c>
      <c r="W1895" s="5">
        <f t="shared" si="888"/>
        <v>0</v>
      </c>
      <c r="X1895" s="5">
        <f>VLOOKUP(CONCATENATE($F1895," ",$G1895),AllocFactorMatrix,(X$4+1),FALSE)*$E1896</f>
        <v>0</v>
      </c>
      <c r="Y1895" s="5">
        <f>VLOOKUP(CONCATENATE($F1895," ",$G1895),AllocFactorMatrix,(Y$4+1),FALSE)*$E1896</f>
        <v>0</v>
      </c>
      <c r="Z1895" s="5">
        <f t="shared" si="886"/>
        <v>0</v>
      </c>
      <c r="AA1895" s="5">
        <f>VLOOKUP(CONCATENATE($F1895," ",$G1895),AllocFactorMatrix,(AA$4+1),FALSE)*$E1896</f>
        <v>0</v>
      </c>
      <c r="AB1895" s="5">
        <f>VLOOKUP(CONCATENATE($F1895," ",$G1895),AllocFactorMatrix,(AB$4+1),FALSE)*$E1896</f>
        <v>0</v>
      </c>
      <c r="AC1895" s="5">
        <f>VLOOKUP(CONCATENATE($F1895," ",$G1895),AllocFactorMatrix,(AC$4+1),FALSE)*$E1896</f>
        <v>0</v>
      </c>
    </row>
    <row r="1896" spans="4:29" collapsed="1">
      <c r="D1896" s="102" t="s">
        <v>630</v>
      </c>
      <c r="E1896" s="58">
        <v>2098614</v>
      </c>
      <c r="F1896" s="92" t="s">
        <v>31</v>
      </c>
      <c r="G1896" s="52" t="str">
        <f>$G$15</f>
        <v>TOTAL</v>
      </c>
      <c r="H1896" s="4">
        <f t="shared" si="876"/>
        <v>2098613.9999999991</v>
      </c>
      <c r="I1896" s="5">
        <f>VLOOKUP(CONCATENATE($F1896," ",$G1896),AllocFactorMatrix,(I$4+1),FALSE)*$E1896</f>
        <v>821158.71666011703</v>
      </c>
      <c r="J1896" s="5">
        <f>VLOOKUP(CONCATENATE($F1896," ",$G1896),AllocFactorMatrix,(J$4+1),FALSE)*$E1896</f>
        <v>236901.90724282115</v>
      </c>
      <c r="K1896" s="5">
        <f>VLOOKUP(CONCATENATE($F1896," ",$G1896),AllocFactorMatrix,(K$4+1),FALSE)*$E1896</f>
        <v>3301.9069314831772</v>
      </c>
      <c r="L1896" s="5">
        <f>VLOOKUP(CONCATENATE($F1896," ",$G1896),AllocFactorMatrix,(L$4+1),FALSE)*$E1896</f>
        <v>461.60379061775802</v>
      </c>
      <c r="M1896" s="5">
        <f t="shared" si="885"/>
        <v>240665.41796492209</v>
      </c>
      <c r="N1896" s="5">
        <f>VLOOKUP(CONCATENATE($F1896," ",$G1896),AllocFactorMatrix,(N$4+1),FALSE)*$E1896</f>
        <v>153707.71808423096</v>
      </c>
      <c r="O1896" s="5">
        <f>VLOOKUP(CONCATENATE($F1896," ",$G1896),AllocFactorMatrix,(O$4+1),FALSE)*$E1896</f>
        <v>27412.075404864714</v>
      </c>
      <c r="P1896" s="5">
        <f>VLOOKUP(CONCATENATE($F1896," ",$G1896),AllocFactorMatrix,(P$4+1),FALSE)*$E1896</f>
        <v>5582.1024248724361</v>
      </c>
      <c r="Q1896" s="5">
        <f>VLOOKUP(CONCATENATE($F1896," ",$G1896),AllocFactorMatrix,(Q$4+1),FALSE)*$E1896</f>
        <v>210.83789773899329</v>
      </c>
      <c r="R1896" s="5">
        <f t="shared" si="887"/>
        <v>186912.73381170709</v>
      </c>
      <c r="S1896" s="5">
        <f>VLOOKUP(CONCATENATE($F1896," ",$G1896),AllocFactorMatrix,(S$4+1),FALSE)*$E1896</f>
        <v>8049.6759902203112</v>
      </c>
      <c r="T1896" s="5">
        <f>VLOOKUP(CONCATENATE($F1896," ",$G1896),AllocFactorMatrix,(T$4+1),FALSE)*$E1896</f>
        <v>127266.90792841496</v>
      </c>
      <c r="U1896" s="5">
        <f>VLOOKUP(CONCATENATE($F1896," ",$G1896),AllocFactorMatrix,(U$4+1),FALSE)*$E1896</f>
        <v>547354.25763168908</v>
      </c>
      <c r="V1896" s="5">
        <f>VLOOKUP(CONCATENATE($F1896," ",$G1896),AllocFactorMatrix,(V$4+1),FALSE)*$E1896</f>
        <v>102963.05283399489</v>
      </c>
      <c r="W1896" s="5">
        <f t="shared" si="888"/>
        <v>785633.8943843192</v>
      </c>
      <c r="X1896" s="5">
        <f>VLOOKUP(CONCATENATE($F1896," ",$G1896),AllocFactorMatrix,(X$4+1),FALSE)*$E1896</f>
        <v>42221.986446004172</v>
      </c>
      <c r="Y1896" s="5">
        <f>VLOOKUP(CONCATENATE($F1896," ",$G1896),AllocFactorMatrix,(Y$4+1),FALSE)*$E1896</f>
        <v>847.17573573124048</v>
      </c>
      <c r="Z1896" s="5">
        <f t="shared" si="886"/>
        <v>43069.16218173541</v>
      </c>
      <c r="AA1896" s="5">
        <f>VLOOKUP(CONCATENATE($F1896," ",$G1896),AllocFactorMatrix,(AA$4+1),FALSE)*$E1896</f>
        <v>755.68438909937765</v>
      </c>
      <c r="AB1896" s="5">
        <f>VLOOKUP(CONCATENATE($F1896," ",$G1896),AllocFactorMatrix,(AB$4+1),FALSE)*$E1896</f>
        <v>16927.071508406381</v>
      </c>
      <c r="AC1896" s="5">
        <f>VLOOKUP(CONCATENATE($F1896," ",$G1896),AllocFactorMatrix,(AC$4+1),FALSE)*$E1896</f>
        <v>3491.3190996926651</v>
      </c>
    </row>
    <row r="1897" spans="4:29" hidden="1" outlineLevel="1">
      <c r="E1897" s="48"/>
      <c r="F1897" s="175" t="str">
        <f>F1904</f>
        <v>CUST_TOTAL</v>
      </c>
      <c r="G1897" s="52" t="str">
        <f>$G$8</f>
        <v>PRODUCTION</v>
      </c>
      <c r="H1897" s="4">
        <f t="shared" si="876"/>
        <v>0</v>
      </c>
      <c r="I1897" s="5">
        <f>VLOOKUP(CONCATENATE($F1897," ",$G1897),AllocFactorMatrix,(I$4+1),FALSE)*$E1904</f>
        <v>0</v>
      </c>
      <c r="J1897" s="5">
        <f>VLOOKUP(CONCATENATE($F1897," ",$G1897),AllocFactorMatrix,(J$4+1),FALSE)*$E1904</f>
        <v>0</v>
      </c>
      <c r="K1897" s="5">
        <f>VLOOKUP(CONCATENATE($F1897," ",$G1897),AllocFactorMatrix,(K$4+1),FALSE)*$E1904</f>
        <v>0</v>
      </c>
      <c r="L1897" s="5">
        <f>VLOOKUP(CONCATENATE($F1897," ",$G1897),AllocFactorMatrix,(L$4+1),FALSE)*$E1904</f>
        <v>0</v>
      </c>
      <c r="M1897" s="5">
        <f t="shared" ref="M1897:M1911" si="889">SUBTOTAL(9,J1897:L1897)</f>
        <v>0</v>
      </c>
      <c r="N1897" s="5">
        <f>VLOOKUP(CONCATENATE($F1897," ",$G1897),AllocFactorMatrix,(N$4+1),FALSE)*$E1904</f>
        <v>0</v>
      </c>
      <c r="O1897" s="5">
        <f>VLOOKUP(CONCATENATE($F1897," ",$G1897),AllocFactorMatrix,(O$4+1),FALSE)*$E1904</f>
        <v>0</v>
      </c>
      <c r="P1897" s="5">
        <f>VLOOKUP(CONCATENATE($F1897," ",$G1897),AllocFactorMatrix,(P$4+1),FALSE)*$E1904</f>
        <v>0</v>
      </c>
      <c r="Q1897" s="5">
        <f>VLOOKUP(CONCATENATE($F1897," ",$G1897),AllocFactorMatrix,(Q$4+1),FALSE)*$E1904</f>
        <v>0</v>
      </c>
      <c r="R1897" s="5">
        <f>SUBTOTAL(9,N1897:Q1897)</f>
        <v>0</v>
      </c>
      <c r="S1897" s="5">
        <f>VLOOKUP(CONCATENATE($F1897," ",$G1897),AllocFactorMatrix,(S$4+1),FALSE)*$E1904</f>
        <v>0</v>
      </c>
      <c r="T1897" s="5">
        <f>VLOOKUP(CONCATENATE($F1897," ",$G1897),AllocFactorMatrix,(T$4+1),FALSE)*$E1904</f>
        <v>0</v>
      </c>
      <c r="U1897" s="5">
        <f>VLOOKUP(CONCATENATE($F1897," ",$G1897),AllocFactorMatrix,(U$4+1),FALSE)*$E1904</f>
        <v>0</v>
      </c>
      <c r="V1897" s="5">
        <f>VLOOKUP(CONCATENATE($F1897," ",$G1897),AllocFactorMatrix,(V$4+1),FALSE)*$E1904</f>
        <v>0</v>
      </c>
      <c r="W1897" s="5">
        <f>SUBTOTAL(9,S1897:V1897)</f>
        <v>0</v>
      </c>
      <c r="X1897" s="5">
        <f>VLOOKUP(CONCATENATE($F1897," ",$G1897),AllocFactorMatrix,(X$4+1),FALSE)*$E1904</f>
        <v>0</v>
      </c>
      <c r="Y1897" s="5">
        <f>VLOOKUP(CONCATENATE($F1897," ",$G1897),AllocFactorMatrix,(Y$4+1),FALSE)*$E1904</f>
        <v>0</v>
      </c>
      <c r="Z1897" s="5">
        <f t="shared" ref="Z1897:Z1911" si="890">SUBTOTAL(9,X1897:Y1897)</f>
        <v>0</v>
      </c>
      <c r="AA1897" s="5">
        <f>VLOOKUP(CONCATENATE($F1897," ",$G1897),AllocFactorMatrix,(AA$4+1),FALSE)*$E1904</f>
        <v>0</v>
      </c>
      <c r="AB1897" s="5">
        <f>VLOOKUP(CONCATENATE($F1897," ",$G1897),AllocFactorMatrix,(AB$4+1),FALSE)*$E1904</f>
        <v>0</v>
      </c>
      <c r="AC1897" s="5">
        <f>VLOOKUP(CONCATENATE($F1897," ",$G1897),AllocFactorMatrix,(AC$4+1),FALSE)*$E1904</f>
        <v>0</v>
      </c>
    </row>
    <row r="1898" spans="4:29" hidden="1" outlineLevel="1">
      <c r="E1898" s="48"/>
      <c r="F1898" s="175" t="str">
        <f>F1904</f>
        <v>CUST_TOTAL</v>
      </c>
      <c r="G1898" s="52" t="str">
        <f>$G$9</f>
        <v>BULKTRAN</v>
      </c>
      <c r="H1898" s="4">
        <f t="shared" si="876"/>
        <v>0</v>
      </c>
      <c r="I1898" s="5">
        <f>VLOOKUP(CONCATENATE($F1898," ",$G1898),AllocFactorMatrix,(I$4+1),FALSE)*$E1904</f>
        <v>0</v>
      </c>
      <c r="J1898" s="5">
        <f>VLOOKUP(CONCATENATE($F1898," ",$G1898),AllocFactorMatrix,(J$4+1),FALSE)*$E1904</f>
        <v>0</v>
      </c>
      <c r="K1898" s="5">
        <f>VLOOKUP(CONCATENATE($F1898," ",$G1898),AllocFactorMatrix,(K$4+1),FALSE)*$E1904</f>
        <v>0</v>
      </c>
      <c r="L1898" s="5">
        <f>VLOOKUP(CONCATENATE($F1898," ",$G1898),AllocFactorMatrix,(L$4+1),FALSE)*$E1904</f>
        <v>0</v>
      </c>
      <c r="M1898" s="5">
        <f t="shared" si="889"/>
        <v>0</v>
      </c>
      <c r="N1898" s="5">
        <f>VLOOKUP(CONCATENATE($F1898," ",$G1898),AllocFactorMatrix,(N$4+1),FALSE)*$E1904</f>
        <v>0</v>
      </c>
      <c r="O1898" s="5">
        <f>VLOOKUP(CONCATENATE($F1898," ",$G1898),AllocFactorMatrix,(O$4+1),FALSE)*$E1904</f>
        <v>0</v>
      </c>
      <c r="P1898" s="5">
        <f>VLOOKUP(CONCATENATE($F1898," ",$G1898),AllocFactorMatrix,(P$4+1),FALSE)*$E1904</f>
        <v>0</v>
      </c>
      <c r="Q1898" s="5">
        <f>VLOOKUP(CONCATENATE($F1898," ",$G1898),AllocFactorMatrix,(Q$4+1),FALSE)*$E1904</f>
        <v>0</v>
      </c>
      <c r="R1898" s="5">
        <f t="shared" ref="R1898:R1904" si="891">SUBTOTAL(9,N1898:Q1898)</f>
        <v>0</v>
      </c>
      <c r="S1898" s="5">
        <f>VLOOKUP(CONCATENATE($F1898," ",$G1898),AllocFactorMatrix,(S$4+1),FALSE)*$E1904</f>
        <v>0</v>
      </c>
      <c r="T1898" s="5">
        <f>VLOOKUP(CONCATENATE($F1898," ",$G1898),AllocFactorMatrix,(T$4+1),FALSE)*$E1904</f>
        <v>0</v>
      </c>
      <c r="U1898" s="5">
        <f>VLOOKUP(CONCATENATE($F1898," ",$G1898),AllocFactorMatrix,(U$4+1),FALSE)*$E1904</f>
        <v>0</v>
      </c>
      <c r="V1898" s="5">
        <f>VLOOKUP(CONCATENATE($F1898," ",$G1898),AllocFactorMatrix,(V$4+1),FALSE)*$E1904</f>
        <v>0</v>
      </c>
      <c r="W1898" s="5">
        <f t="shared" ref="W1898:W1904" si="892">SUBTOTAL(9,S1898:V1898)</f>
        <v>0</v>
      </c>
      <c r="X1898" s="5">
        <f>VLOOKUP(CONCATENATE($F1898," ",$G1898),AllocFactorMatrix,(X$4+1),FALSE)*$E1904</f>
        <v>0</v>
      </c>
      <c r="Y1898" s="5">
        <f>VLOOKUP(CONCATENATE($F1898," ",$G1898),AllocFactorMatrix,(Y$4+1),FALSE)*$E1904</f>
        <v>0</v>
      </c>
      <c r="Z1898" s="5">
        <f t="shared" si="890"/>
        <v>0</v>
      </c>
      <c r="AA1898" s="5">
        <f>VLOOKUP(CONCATENATE($F1898," ",$G1898),AllocFactorMatrix,(AA$4+1),FALSE)*$E1904</f>
        <v>0</v>
      </c>
      <c r="AB1898" s="5">
        <f>VLOOKUP(CONCATENATE($F1898," ",$G1898),AllocFactorMatrix,(AB$4+1),FALSE)*$E1904</f>
        <v>0</v>
      </c>
      <c r="AC1898" s="5">
        <f>VLOOKUP(CONCATENATE($F1898," ",$G1898),AllocFactorMatrix,(AC$4+1),FALSE)*$E1904</f>
        <v>0</v>
      </c>
    </row>
    <row r="1899" spans="4:29" hidden="1" outlineLevel="1">
      <c r="E1899" s="48"/>
      <c r="F1899" s="175" t="str">
        <f>F1904</f>
        <v>CUST_TOTAL</v>
      </c>
      <c r="G1899" s="52" t="str">
        <f>$G$10</f>
        <v>SUBTRAN</v>
      </c>
      <c r="H1899" s="4">
        <f t="shared" si="876"/>
        <v>0</v>
      </c>
      <c r="I1899" s="5">
        <f>VLOOKUP(CONCATENATE($F1899," ",$G1899),AllocFactorMatrix,(I$4+1),FALSE)*$E1904</f>
        <v>0</v>
      </c>
      <c r="J1899" s="5">
        <f>VLOOKUP(CONCATENATE($F1899," ",$G1899),AllocFactorMatrix,(J$4+1),FALSE)*$E1904</f>
        <v>0</v>
      </c>
      <c r="K1899" s="5">
        <f>VLOOKUP(CONCATENATE($F1899," ",$G1899),AllocFactorMatrix,(K$4+1),FALSE)*$E1904</f>
        <v>0</v>
      </c>
      <c r="L1899" s="5">
        <f>VLOOKUP(CONCATENATE($F1899," ",$G1899),AllocFactorMatrix,(L$4+1),FALSE)*$E1904</f>
        <v>0</v>
      </c>
      <c r="M1899" s="5">
        <f t="shared" si="889"/>
        <v>0</v>
      </c>
      <c r="N1899" s="5">
        <f>VLOOKUP(CONCATENATE($F1899," ",$G1899),AllocFactorMatrix,(N$4+1),FALSE)*$E1904</f>
        <v>0</v>
      </c>
      <c r="O1899" s="5">
        <f>VLOOKUP(CONCATENATE($F1899," ",$G1899),AllocFactorMatrix,(O$4+1),FALSE)*$E1904</f>
        <v>0</v>
      </c>
      <c r="P1899" s="5">
        <f>VLOOKUP(CONCATENATE($F1899," ",$G1899),AllocFactorMatrix,(P$4+1),FALSE)*$E1904</f>
        <v>0</v>
      </c>
      <c r="Q1899" s="5">
        <f>VLOOKUP(CONCATENATE($F1899," ",$G1899),AllocFactorMatrix,(Q$4+1),FALSE)*$E1904</f>
        <v>0</v>
      </c>
      <c r="R1899" s="5">
        <f t="shared" si="891"/>
        <v>0</v>
      </c>
      <c r="S1899" s="5">
        <f>VLOOKUP(CONCATENATE($F1899," ",$G1899),AllocFactorMatrix,(S$4+1),FALSE)*$E1904</f>
        <v>0</v>
      </c>
      <c r="T1899" s="5">
        <f>VLOOKUP(CONCATENATE($F1899," ",$G1899),AllocFactorMatrix,(T$4+1),FALSE)*$E1904</f>
        <v>0</v>
      </c>
      <c r="U1899" s="5">
        <f>VLOOKUP(CONCATENATE($F1899," ",$G1899),AllocFactorMatrix,(U$4+1),FALSE)*$E1904</f>
        <v>0</v>
      </c>
      <c r="V1899" s="5">
        <f>VLOOKUP(CONCATENATE($F1899," ",$G1899),AllocFactorMatrix,(V$4+1),FALSE)*$E1904</f>
        <v>0</v>
      </c>
      <c r="W1899" s="5">
        <f t="shared" si="892"/>
        <v>0</v>
      </c>
      <c r="X1899" s="5">
        <f>VLOOKUP(CONCATENATE($F1899," ",$G1899),AllocFactorMatrix,(X$4+1),FALSE)*$E1904</f>
        <v>0</v>
      </c>
      <c r="Y1899" s="5">
        <f>VLOOKUP(CONCATENATE($F1899," ",$G1899),AllocFactorMatrix,(Y$4+1),FALSE)*$E1904</f>
        <v>0</v>
      </c>
      <c r="Z1899" s="5">
        <f t="shared" si="890"/>
        <v>0</v>
      </c>
      <c r="AA1899" s="5">
        <f>VLOOKUP(CONCATENATE($F1899," ",$G1899),AllocFactorMatrix,(AA$4+1),FALSE)*$E1904</f>
        <v>0</v>
      </c>
      <c r="AB1899" s="5">
        <f>VLOOKUP(CONCATENATE($F1899," ",$G1899),AllocFactorMatrix,(AB$4+1),FALSE)*$E1904</f>
        <v>0</v>
      </c>
      <c r="AC1899" s="5">
        <f>VLOOKUP(CONCATENATE($F1899," ",$G1899),AllocFactorMatrix,(AC$4+1),FALSE)*$E1904</f>
        <v>0</v>
      </c>
    </row>
    <row r="1900" spans="4:29" hidden="1" outlineLevel="1">
      <c r="E1900" s="48"/>
      <c r="F1900" s="175" t="str">
        <f>F1904</f>
        <v>CUST_TOTAL</v>
      </c>
      <c r="G1900" s="52" t="str">
        <f>$G$11</f>
        <v>DISTPRI</v>
      </c>
      <c r="H1900" s="4">
        <f t="shared" si="876"/>
        <v>0</v>
      </c>
      <c r="I1900" s="5">
        <f>VLOOKUP(CONCATENATE($F1900," ",$G1900),AllocFactorMatrix,(I$4+1),FALSE)*$E1904</f>
        <v>0</v>
      </c>
      <c r="J1900" s="5">
        <f>VLOOKUP(CONCATENATE($F1900," ",$G1900),AllocFactorMatrix,(J$4+1),FALSE)*$E1904</f>
        <v>0</v>
      </c>
      <c r="K1900" s="5">
        <f>VLOOKUP(CONCATENATE($F1900," ",$G1900),AllocFactorMatrix,(K$4+1),FALSE)*$E1904</f>
        <v>0</v>
      </c>
      <c r="L1900" s="5">
        <f>VLOOKUP(CONCATENATE($F1900," ",$G1900),AllocFactorMatrix,(L$4+1),FALSE)*$E1904</f>
        <v>0</v>
      </c>
      <c r="M1900" s="5">
        <f t="shared" si="889"/>
        <v>0</v>
      </c>
      <c r="N1900" s="5">
        <f>VLOOKUP(CONCATENATE($F1900," ",$G1900),AllocFactorMatrix,(N$4+1),FALSE)*$E1904</f>
        <v>0</v>
      </c>
      <c r="O1900" s="5">
        <f>VLOOKUP(CONCATENATE($F1900," ",$G1900),AllocFactorMatrix,(O$4+1),FALSE)*$E1904</f>
        <v>0</v>
      </c>
      <c r="P1900" s="5">
        <f>VLOOKUP(CONCATENATE($F1900," ",$G1900),AllocFactorMatrix,(P$4+1),FALSE)*$E1904</f>
        <v>0</v>
      </c>
      <c r="Q1900" s="5">
        <f>VLOOKUP(CONCATENATE($F1900," ",$G1900),AllocFactorMatrix,(Q$4+1),FALSE)*$E1904</f>
        <v>0</v>
      </c>
      <c r="R1900" s="5">
        <f t="shared" si="891"/>
        <v>0</v>
      </c>
      <c r="S1900" s="5">
        <f>VLOOKUP(CONCATENATE($F1900," ",$G1900),AllocFactorMatrix,(S$4+1),FALSE)*$E1904</f>
        <v>0</v>
      </c>
      <c r="T1900" s="5">
        <f>VLOOKUP(CONCATENATE($F1900," ",$G1900),AllocFactorMatrix,(T$4+1),FALSE)*$E1904</f>
        <v>0</v>
      </c>
      <c r="U1900" s="5">
        <f>VLOOKUP(CONCATENATE($F1900," ",$G1900),AllocFactorMatrix,(U$4+1),FALSE)*$E1904</f>
        <v>0</v>
      </c>
      <c r="V1900" s="5">
        <f>VLOOKUP(CONCATENATE($F1900," ",$G1900),AllocFactorMatrix,(V$4+1),FALSE)*$E1904</f>
        <v>0</v>
      </c>
      <c r="W1900" s="5">
        <f t="shared" si="892"/>
        <v>0</v>
      </c>
      <c r="X1900" s="5">
        <f>VLOOKUP(CONCATENATE($F1900," ",$G1900),AllocFactorMatrix,(X$4+1),FALSE)*$E1904</f>
        <v>0</v>
      </c>
      <c r="Y1900" s="5">
        <f>VLOOKUP(CONCATENATE($F1900," ",$G1900),AllocFactorMatrix,(Y$4+1),FALSE)*$E1904</f>
        <v>0</v>
      </c>
      <c r="Z1900" s="5">
        <f t="shared" si="890"/>
        <v>0</v>
      </c>
      <c r="AA1900" s="5">
        <f>VLOOKUP(CONCATENATE($F1900," ",$G1900),AllocFactorMatrix,(AA$4+1),FALSE)*$E1904</f>
        <v>0</v>
      </c>
      <c r="AB1900" s="5">
        <f>VLOOKUP(CONCATENATE($F1900," ",$G1900),AllocFactorMatrix,(AB$4+1),FALSE)*$E1904</f>
        <v>0</v>
      </c>
      <c r="AC1900" s="5">
        <f>VLOOKUP(CONCATENATE($F1900," ",$G1900),AllocFactorMatrix,(AC$4+1),FALSE)*$E1904</f>
        <v>0</v>
      </c>
    </row>
    <row r="1901" spans="4:29" hidden="1" outlineLevel="1">
      <c r="E1901" s="48"/>
      <c r="F1901" s="175" t="str">
        <f>F1904</f>
        <v>CUST_TOTAL</v>
      </c>
      <c r="G1901" s="52" t="str">
        <f>$G$12</f>
        <v>DISTSEC</v>
      </c>
      <c r="H1901" s="4">
        <f t="shared" si="876"/>
        <v>0</v>
      </c>
      <c r="I1901" s="5">
        <f>VLOOKUP(CONCATENATE($F1901," ",$G1901),AllocFactorMatrix,(I$4+1),FALSE)*$E1904</f>
        <v>0</v>
      </c>
      <c r="J1901" s="5">
        <f>VLOOKUP(CONCATENATE($F1901," ",$G1901),AllocFactorMatrix,(J$4+1),FALSE)*$E1904</f>
        <v>0</v>
      </c>
      <c r="K1901" s="5">
        <f>VLOOKUP(CONCATENATE($F1901," ",$G1901),AllocFactorMatrix,(K$4+1),FALSE)*$E1904</f>
        <v>0</v>
      </c>
      <c r="L1901" s="5">
        <f>VLOOKUP(CONCATENATE($F1901," ",$G1901),AllocFactorMatrix,(L$4+1),FALSE)*$E1904</f>
        <v>0</v>
      </c>
      <c r="M1901" s="5">
        <f t="shared" si="889"/>
        <v>0</v>
      </c>
      <c r="N1901" s="5">
        <f>VLOOKUP(CONCATENATE($F1901," ",$G1901),AllocFactorMatrix,(N$4+1),FALSE)*$E1904</f>
        <v>0</v>
      </c>
      <c r="O1901" s="5">
        <f>VLOOKUP(CONCATENATE($F1901," ",$G1901),AllocFactorMatrix,(O$4+1),FALSE)*$E1904</f>
        <v>0</v>
      </c>
      <c r="P1901" s="5">
        <f>VLOOKUP(CONCATENATE($F1901," ",$G1901),AllocFactorMatrix,(P$4+1),FALSE)*$E1904</f>
        <v>0</v>
      </c>
      <c r="Q1901" s="5">
        <f>VLOOKUP(CONCATENATE($F1901," ",$G1901),AllocFactorMatrix,(Q$4+1),FALSE)*$E1904</f>
        <v>0</v>
      </c>
      <c r="R1901" s="5">
        <f t="shared" si="891"/>
        <v>0</v>
      </c>
      <c r="S1901" s="5">
        <f>VLOOKUP(CONCATENATE($F1901," ",$G1901),AllocFactorMatrix,(S$4+1),FALSE)*$E1904</f>
        <v>0</v>
      </c>
      <c r="T1901" s="5">
        <f>VLOOKUP(CONCATENATE($F1901," ",$G1901),AllocFactorMatrix,(T$4+1),FALSE)*$E1904</f>
        <v>0</v>
      </c>
      <c r="U1901" s="5">
        <f>VLOOKUP(CONCATENATE($F1901," ",$G1901),AllocFactorMatrix,(U$4+1),FALSE)*$E1904</f>
        <v>0</v>
      </c>
      <c r="V1901" s="5">
        <f>VLOOKUP(CONCATENATE($F1901," ",$G1901),AllocFactorMatrix,(V$4+1),FALSE)*$E1904</f>
        <v>0</v>
      </c>
      <c r="W1901" s="5">
        <f t="shared" si="892"/>
        <v>0</v>
      </c>
      <c r="X1901" s="5">
        <f>VLOOKUP(CONCATENATE($F1901," ",$G1901),AllocFactorMatrix,(X$4+1),FALSE)*$E1904</f>
        <v>0</v>
      </c>
      <c r="Y1901" s="5">
        <f>VLOOKUP(CONCATENATE($F1901," ",$G1901),AllocFactorMatrix,(Y$4+1),FALSE)*$E1904</f>
        <v>0</v>
      </c>
      <c r="Z1901" s="5">
        <f t="shared" si="890"/>
        <v>0</v>
      </c>
      <c r="AA1901" s="5">
        <f>VLOOKUP(CONCATENATE($F1901," ",$G1901),AllocFactorMatrix,(AA$4+1),FALSE)*$E1904</f>
        <v>0</v>
      </c>
      <c r="AB1901" s="5">
        <f>VLOOKUP(CONCATENATE($F1901," ",$G1901),AllocFactorMatrix,(AB$4+1),FALSE)*$E1904</f>
        <v>0</v>
      </c>
      <c r="AC1901" s="5">
        <f>VLOOKUP(CONCATENATE($F1901," ",$G1901),AllocFactorMatrix,(AC$4+1),FALSE)*$E1904</f>
        <v>0</v>
      </c>
    </row>
    <row r="1902" spans="4:29" hidden="1" outlineLevel="1">
      <c r="E1902" s="48"/>
      <c r="F1902" s="175" t="str">
        <f>F1904</f>
        <v>CUST_TOTAL</v>
      </c>
      <c r="G1902" s="52" t="str">
        <f>$G$13</f>
        <v>ENERGY</v>
      </c>
      <c r="H1902" s="4">
        <f t="shared" si="876"/>
        <v>0</v>
      </c>
      <c r="I1902" s="5">
        <f>VLOOKUP(CONCATENATE($F1902," ",$G1902),AllocFactorMatrix,(I$4+1),FALSE)*$E1904</f>
        <v>0</v>
      </c>
      <c r="J1902" s="5">
        <f>VLOOKUP(CONCATENATE($F1902," ",$G1902),AllocFactorMatrix,(J$4+1),FALSE)*$E1904</f>
        <v>0</v>
      </c>
      <c r="K1902" s="5">
        <f>VLOOKUP(CONCATENATE($F1902," ",$G1902),AllocFactorMatrix,(K$4+1),FALSE)*$E1904</f>
        <v>0</v>
      </c>
      <c r="L1902" s="5">
        <f>VLOOKUP(CONCATENATE($F1902," ",$G1902),AllocFactorMatrix,(L$4+1),FALSE)*$E1904</f>
        <v>0</v>
      </c>
      <c r="M1902" s="5">
        <f t="shared" si="889"/>
        <v>0</v>
      </c>
      <c r="N1902" s="5">
        <f>VLOOKUP(CONCATENATE($F1902," ",$G1902),AllocFactorMatrix,(N$4+1),FALSE)*$E1904</f>
        <v>0</v>
      </c>
      <c r="O1902" s="5">
        <f>VLOOKUP(CONCATENATE($F1902," ",$G1902),AllocFactorMatrix,(O$4+1),FALSE)*$E1904</f>
        <v>0</v>
      </c>
      <c r="P1902" s="5">
        <f>VLOOKUP(CONCATENATE($F1902," ",$G1902),AllocFactorMatrix,(P$4+1),FALSE)*$E1904</f>
        <v>0</v>
      </c>
      <c r="Q1902" s="5">
        <f>VLOOKUP(CONCATENATE($F1902," ",$G1902),AllocFactorMatrix,(Q$4+1),FALSE)*$E1904</f>
        <v>0</v>
      </c>
      <c r="R1902" s="5">
        <f t="shared" si="891"/>
        <v>0</v>
      </c>
      <c r="S1902" s="5">
        <f>VLOOKUP(CONCATENATE($F1902," ",$G1902),AllocFactorMatrix,(S$4+1),FALSE)*$E1904</f>
        <v>0</v>
      </c>
      <c r="T1902" s="5">
        <f>VLOOKUP(CONCATENATE($F1902," ",$G1902),AllocFactorMatrix,(T$4+1),FALSE)*$E1904</f>
        <v>0</v>
      </c>
      <c r="U1902" s="5">
        <f>VLOOKUP(CONCATENATE($F1902," ",$G1902),AllocFactorMatrix,(U$4+1),FALSE)*$E1904</f>
        <v>0</v>
      </c>
      <c r="V1902" s="5">
        <f>VLOOKUP(CONCATENATE($F1902," ",$G1902),AllocFactorMatrix,(V$4+1),FALSE)*$E1904</f>
        <v>0</v>
      </c>
      <c r="W1902" s="5">
        <f t="shared" si="892"/>
        <v>0</v>
      </c>
      <c r="X1902" s="5">
        <f>VLOOKUP(CONCATENATE($F1902," ",$G1902),AllocFactorMatrix,(X$4+1),FALSE)*$E1904</f>
        <v>0</v>
      </c>
      <c r="Y1902" s="5">
        <f>VLOOKUP(CONCATENATE($F1902," ",$G1902),AllocFactorMatrix,(Y$4+1),FALSE)*$E1904</f>
        <v>0</v>
      </c>
      <c r="Z1902" s="5">
        <f t="shared" si="890"/>
        <v>0</v>
      </c>
      <c r="AA1902" s="5">
        <f>VLOOKUP(CONCATENATE($F1902," ",$G1902),AllocFactorMatrix,(AA$4+1),FALSE)*$E1904</f>
        <v>0</v>
      </c>
      <c r="AB1902" s="5">
        <f>VLOOKUP(CONCATENATE($F1902," ",$G1902),AllocFactorMatrix,(AB$4+1),FALSE)*$E1904</f>
        <v>0</v>
      </c>
      <c r="AC1902" s="5">
        <f>VLOOKUP(CONCATENATE($F1902," ",$G1902),AllocFactorMatrix,(AC$4+1),FALSE)*$E1904</f>
        <v>0</v>
      </c>
    </row>
    <row r="1903" spans="4:29" hidden="1" outlineLevel="1">
      <c r="E1903" s="48"/>
      <c r="F1903" s="175" t="str">
        <f>F1904</f>
        <v>CUST_TOTAL</v>
      </c>
      <c r="G1903" s="52" t="str">
        <f>$G$14</f>
        <v>CUSTOMER</v>
      </c>
      <c r="H1903" s="4">
        <f t="shared" si="876"/>
        <v>497876</v>
      </c>
      <c r="I1903" s="5">
        <f>VLOOKUP(CONCATENATE($F1903," ",$G1903),AllocFactorMatrix,(I$4+1),FALSE)*$E1904</f>
        <v>317189.13108546444</v>
      </c>
      <c r="J1903" s="5">
        <f>VLOOKUP(CONCATENATE($F1903," ",$G1903),AllocFactorMatrix,(J$4+1),FALSE)*$E1904</f>
        <v>71918.557788394217</v>
      </c>
      <c r="K1903" s="5">
        <f>VLOOKUP(CONCATENATE($F1903," ",$G1903),AllocFactorMatrix,(K$4+1),FALSE)*$E1904</f>
        <v>177.85774504994117</v>
      </c>
      <c r="L1903" s="5">
        <f>VLOOKUP(CONCATENATE($F1903," ",$G1903),AllocFactorMatrix,(L$4+1),FALSE)*$E1904</f>
        <v>14.228619603995295</v>
      </c>
      <c r="M1903" s="5">
        <f t="shared" si="889"/>
        <v>72110.644153048153</v>
      </c>
      <c r="N1903" s="5">
        <f>VLOOKUP(CONCATENATE($F1903," ",$G1903),AllocFactorMatrix,(N$4+1),FALSE)*$E1904</f>
        <v>1287.6900741615741</v>
      </c>
      <c r="O1903" s="5">
        <f>VLOOKUP(CONCATENATE($F1903," ",$G1903),AllocFactorMatrix,(O$4+1),FALSE)*$E1904</f>
        <v>132.8004496372894</v>
      </c>
      <c r="P1903" s="5">
        <f>VLOOKUP(CONCATENATE($F1903," ",$G1903),AllocFactorMatrix,(P$4+1),FALSE)*$E1904</f>
        <v>28.45723920799059</v>
      </c>
      <c r="Q1903" s="5">
        <f>VLOOKUP(CONCATENATE($F1903," ",$G1903),AllocFactorMatrix,(Q$4+1),FALSE)*$E1904</f>
        <v>2.3714366006658825</v>
      </c>
      <c r="R1903" s="5">
        <f t="shared" si="891"/>
        <v>1451.31919960752</v>
      </c>
      <c r="S1903" s="5">
        <f>VLOOKUP(CONCATENATE($F1903," ",$G1903),AllocFactorMatrix,(S$4+1),FALSE)*$E1904</f>
        <v>11.857183003329412</v>
      </c>
      <c r="T1903" s="5">
        <f>VLOOKUP(CONCATENATE($F1903," ",$G1903),AllocFactorMatrix,(T$4+1),FALSE)*$E1904</f>
        <v>104.34321042929882</v>
      </c>
      <c r="U1903" s="5">
        <f>VLOOKUP(CONCATENATE($F1903," ",$G1903),AllocFactorMatrix,(U$4+1),FALSE)*$E1904</f>
        <v>45.057295412651762</v>
      </c>
      <c r="V1903" s="5">
        <f>VLOOKUP(CONCATENATE($F1903," ",$G1903),AllocFactorMatrix,(V$4+1),FALSE)*$E1904</f>
        <v>9.4857464026635299</v>
      </c>
      <c r="W1903" s="5">
        <f t="shared" si="892"/>
        <v>170.74343524794352</v>
      </c>
      <c r="X1903" s="5">
        <f>VLOOKUP(CONCATENATE($F1903," ",$G1903),AllocFactorMatrix,(X$4+1),FALSE)*$E1904</f>
        <v>362.82979990187999</v>
      </c>
      <c r="Y1903" s="5">
        <f>VLOOKUP(CONCATENATE($F1903," ",$G1903),AllocFactorMatrix,(Y$4+1),FALSE)*$E1904</f>
        <v>2.3714366006658825</v>
      </c>
      <c r="Z1903" s="5">
        <f t="shared" si="890"/>
        <v>365.2012365025459</v>
      </c>
      <c r="AA1903" s="5">
        <f>VLOOKUP(CONCATENATE($F1903," ",$G1903),AllocFactorMatrix,(AA$4+1),FALSE)*$E1904</f>
        <v>21.34292940599294</v>
      </c>
      <c r="AB1903" s="5">
        <f>VLOOKUP(CONCATENATE($F1903," ",$G1903),AllocFactorMatrix,(AB$4+1),FALSE)*$E1904</f>
        <v>106437.18894768679</v>
      </c>
      <c r="AC1903" s="5">
        <f>VLOOKUP(CONCATENATE($F1903," ",$G1903),AllocFactorMatrix,(AC$4+1),FALSE)*$E1904</f>
        <v>130.42901303662353</v>
      </c>
    </row>
    <row r="1904" spans="4:29" collapsed="1">
      <c r="D1904" s="102" t="s">
        <v>627</v>
      </c>
      <c r="E1904" s="58">
        <v>497876</v>
      </c>
      <c r="F1904" s="92" t="s">
        <v>41</v>
      </c>
      <c r="G1904" s="52" t="str">
        <f>$G$15</f>
        <v>TOTAL</v>
      </c>
      <c r="H1904" s="4">
        <f t="shared" si="876"/>
        <v>497876</v>
      </c>
      <c r="I1904" s="5">
        <f>VLOOKUP(CONCATENATE($F1904," ",$G1904),AllocFactorMatrix,(I$4+1),FALSE)*$E1904</f>
        <v>317189.13108546444</v>
      </c>
      <c r="J1904" s="5">
        <f>VLOOKUP(CONCATENATE($F1904," ",$G1904),AllocFactorMatrix,(J$4+1),FALSE)*$E1904</f>
        <v>71918.557788394217</v>
      </c>
      <c r="K1904" s="5">
        <f>VLOOKUP(CONCATENATE($F1904," ",$G1904),AllocFactorMatrix,(K$4+1),FALSE)*$E1904</f>
        <v>177.85774504994117</v>
      </c>
      <c r="L1904" s="5">
        <f>VLOOKUP(CONCATENATE($F1904," ",$G1904),AllocFactorMatrix,(L$4+1),FALSE)*$E1904</f>
        <v>14.228619603995295</v>
      </c>
      <c r="M1904" s="5">
        <f t="shared" si="889"/>
        <v>72110.644153048153</v>
      </c>
      <c r="N1904" s="5">
        <f>VLOOKUP(CONCATENATE($F1904," ",$G1904),AllocFactorMatrix,(N$4+1),FALSE)*$E1904</f>
        <v>1287.6900741615741</v>
      </c>
      <c r="O1904" s="5">
        <f>VLOOKUP(CONCATENATE($F1904," ",$G1904),AllocFactorMatrix,(O$4+1),FALSE)*$E1904</f>
        <v>132.8004496372894</v>
      </c>
      <c r="P1904" s="5">
        <f>VLOOKUP(CONCATENATE($F1904," ",$G1904),AllocFactorMatrix,(P$4+1),FALSE)*$E1904</f>
        <v>28.45723920799059</v>
      </c>
      <c r="Q1904" s="5">
        <f>VLOOKUP(CONCATENATE($F1904," ",$G1904),AllocFactorMatrix,(Q$4+1),FALSE)*$E1904</f>
        <v>2.3714366006658825</v>
      </c>
      <c r="R1904" s="5">
        <f t="shared" si="891"/>
        <v>1451.31919960752</v>
      </c>
      <c r="S1904" s="5">
        <f>VLOOKUP(CONCATENATE($F1904," ",$G1904),AllocFactorMatrix,(S$4+1),FALSE)*$E1904</f>
        <v>11.857183003329412</v>
      </c>
      <c r="T1904" s="5">
        <f>VLOOKUP(CONCATENATE($F1904," ",$G1904),AllocFactorMatrix,(T$4+1),FALSE)*$E1904</f>
        <v>104.34321042929882</v>
      </c>
      <c r="U1904" s="5">
        <f>VLOOKUP(CONCATENATE($F1904," ",$G1904),AllocFactorMatrix,(U$4+1),FALSE)*$E1904</f>
        <v>45.057295412651762</v>
      </c>
      <c r="V1904" s="5">
        <f>VLOOKUP(CONCATENATE($F1904," ",$G1904),AllocFactorMatrix,(V$4+1),FALSE)*$E1904</f>
        <v>9.4857464026635299</v>
      </c>
      <c r="W1904" s="5">
        <f t="shared" si="892"/>
        <v>170.74343524794352</v>
      </c>
      <c r="X1904" s="5">
        <f>VLOOKUP(CONCATENATE($F1904," ",$G1904),AllocFactorMatrix,(X$4+1),FALSE)*$E1904</f>
        <v>362.82979990187999</v>
      </c>
      <c r="Y1904" s="5">
        <f>VLOOKUP(CONCATENATE($F1904," ",$G1904),AllocFactorMatrix,(Y$4+1),FALSE)*$E1904</f>
        <v>2.3714366006658825</v>
      </c>
      <c r="Z1904" s="5">
        <f t="shared" si="890"/>
        <v>365.2012365025459</v>
      </c>
      <c r="AA1904" s="5">
        <f>VLOOKUP(CONCATENATE($F1904," ",$G1904),AllocFactorMatrix,(AA$4+1),FALSE)*$E1904</f>
        <v>21.34292940599294</v>
      </c>
      <c r="AB1904" s="5">
        <f>VLOOKUP(CONCATENATE($F1904," ",$G1904),AllocFactorMatrix,(AB$4+1),FALSE)*$E1904</f>
        <v>106437.18894768679</v>
      </c>
      <c r="AC1904" s="5">
        <f>VLOOKUP(CONCATENATE($F1904," ",$G1904),AllocFactorMatrix,(AC$4+1),FALSE)*$E1904</f>
        <v>130.42901303662353</v>
      </c>
    </row>
    <row r="1905" spans="1:29" s="48" customFormat="1" hidden="1" outlineLevel="1">
      <c r="A1905" s="53"/>
      <c r="B1905" s="104"/>
      <c r="C1905" s="52"/>
      <c r="D1905" s="52"/>
      <c r="F1905" s="175" t="str">
        <f>F1912</f>
        <v>CUST_TOTAL</v>
      </c>
      <c r="G1905" s="52" t="str">
        <f>$G$8</f>
        <v>PRODUCTION</v>
      </c>
      <c r="H1905" s="50">
        <f t="shared" si="876"/>
        <v>0</v>
      </c>
      <c r="I1905" s="51">
        <f>VLOOKUP(CONCATENATE($F1905," ",$G1905),AllocFactorMatrix,(I$4+1),FALSE)*$E1912</f>
        <v>0</v>
      </c>
      <c r="J1905" s="51">
        <f>VLOOKUP(CONCATENATE($F1905," ",$G1905),AllocFactorMatrix,(J$4+1),FALSE)*$E1912</f>
        <v>0</v>
      </c>
      <c r="K1905" s="51">
        <f>VLOOKUP(CONCATENATE($F1905," ",$G1905),AllocFactorMatrix,(K$4+1),FALSE)*$E1912</f>
        <v>0</v>
      </c>
      <c r="L1905" s="51">
        <f>VLOOKUP(CONCATENATE($F1905," ",$G1905),AllocFactorMatrix,(L$4+1),FALSE)*$E1912</f>
        <v>0</v>
      </c>
      <c r="M1905" s="51">
        <f t="shared" si="889"/>
        <v>0</v>
      </c>
      <c r="N1905" s="51">
        <f>VLOOKUP(CONCATENATE($F1905," ",$G1905),AllocFactorMatrix,(N$4+1),FALSE)*$E1912</f>
        <v>0</v>
      </c>
      <c r="O1905" s="51">
        <f>VLOOKUP(CONCATENATE($F1905," ",$G1905),AllocFactorMatrix,(O$4+1),FALSE)*$E1912</f>
        <v>0</v>
      </c>
      <c r="P1905" s="51">
        <f>VLOOKUP(CONCATENATE($F1905," ",$G1905),AllocFactorMatrix,(P$4+1),FALSE)*$E1912</f>
        <v>0</v>
      </c>
      <c r="Q1905" s="51">
        <f>VLOOKUP(CONCATENATE($F1905," ",$G1905),AllocFactorMatrix,(Q$4+1),FALSE)*$E1912</f>
        <v>0</v>
      </c>
      <c r="R1905" s="51">
        <f t="shared" ref="R1905:R1913" si="893">SUBTOTAL(9,N1905:Q1905)</f>
        <v>0</v>
      </c>
      <c r="S1905" s="51">
        <f>VLOOKUP(CONCATENATE($F1905," ",$G1905),AllocFactorMatrix,(S$4+1),FALSE)*$E1912</f>
        <v>0</v>
      </c>
      <c r="T1905" s="51">
        <f>VLOOKUP(CONCATENATE($F1905," ",$G1905),AllocFactorMatrix,(T$4+1),FALSE)*$E1912</f>
        <v>0</v>
      </c>
      <c r="U1905" s="51">
        <f>VLOOKUP(CONCATENATE($F1905," ",$G1905),AllocFactorMatrix,(U$4+1),FALSE)*$E1912</f>
        <v>0</v>
      </c>
      <c r="V1905" s="51">
        <f>VLOOKUP(CONCATENATE($F1905," ",$G1905),AllocFactorMatrix,(V$4+1),FALSE)*$E1912</f>
        <v>0</v>
      </c>
      <c r="W1905" s="51">
        <f t="shared" ref="W1905:W1913" si="894">SUBTOTAL(9,S1905:V1905)</f>
        <v>0</v>
      </c>
      <c r="X1905" s="51">
        <f>VLOOKUP(CONCATENATE($F1905," ",$G1905),AllocFactorMatrix,(X$4+1),FALSE)*$E1912</f>
        <v>0</v>
      </c>
      <c r="Y1905" s="51">
        <f>VLOOKUP(CONCATENATE($F1905," ",$G1905),AllocFactorMatrix,(Y$4+1),FALSE)*$E1912</f>
        <v>0</v>
      </c>
      <c r="Z1905" s="51">
        <f t="shared" si="890"/>
        <v>0</v>
      </c>
      <c r="AA1905" s="51">
        <f>VLOOKUP(CONCATENATE($F1905," ",$G1905),AllocFactorMatrix,(AA$4+1),FALSE)*$E1912</f>
        <v>0</v>
      </c>
      <c r="AB1905" s="51">
        <f>VLOOKUP(CONCATENATE($F1905," ",$G1905),AllocFactorMatrix,(AB$4+1),FALSE)*$E1912</f>
        <v>0</v>
      </c>
      <c r="AC1905" s="51">
        <f>VLOOKUP(CONCATENATE($F1905," ",$G1905),AllocFactorMatrix,(AC$4+1),FALSE)*$E1912</f>
        <v>0</v>
      </c>
    </row>
    <row r="1906" spans="1:29" s="48" customFormat="1" hidden="1" outlineLevel="1">
      <c r="A1906" s="53"/>
      <c r="B1906" s="104"/>
      <c r="C1906" s="52"/>
      <c r="D1906" s="52"/>
      <c r="F1906" s="175" t="str">
        <f>F1912</f>
        <v>CUST_TOTAL</v>
      </c>
      <c r="G1906" s="52" t="str">
        <f>$G$9</f>
        <v>BULKTRAN</v>
      </c>
      <c r="H1906" s="50">
        <f t="shared" si="876"/>
        <v>0</v>
      </c>
      <c r="I1906" s="51">
        <f>VLOOKUP(CONCATENATE($F1906," ",$G1906),AllocFactorMatrix,(I$4+1),FALSE)*$E1912</f>
        <v>0</v>
      </c>
      <c r="J1906" s="51">
        <f>VLOOKUP(CONCATENATE($F1906," ",$G1906),AllocFactorMatrix,(J$4+1),FALSE)*$E1912</f>
        <v>0</v>
      </c>
      <c r="K1906" s="51">
        <f>VLOOKUP(CONCATENATE($F1906," ",$G1906),AllocFactorMatrix,(K$4+1),FALSE)*$E1912</f>
        <v>0</v>
      </c>
      <c r="L1906" s="51">
        <f>VLOOKUP(CONCATENATE($F1906," ",$G1906),AllocFactorMatrix,(L$4+1),FALSE)*$E1912</f>
        <v>0</v>
      </c>
      <c r="M1906" s="51">
        <f t="shared" si="889"/>
        <v>0</v>
      </c>
      <c r="N1906" s="51">
        <f>VLOOKUP(CONCATENATE($F1906," ",$G1906),AllocFactorMatrix,(N$4+1),FALSE)*$E1912</f>
        <v>0</v>
      </c>
      <c r="O1906" s="51">
        <f>VLOOKUP(CONCATENATE($F1906," ",$G1906),AllocFactorMatrix,(O$4+1),FALSE)*$E1912</f>
        <v>0</v>
      </c>
      <c r="P1906" s="51">
        <f>VLOOKUP(CONCATENATE($F1906," ",$G1906),AllocFactorMatrix,(P$4+1),FALSE)*$E1912</f>
        <v>0</v>
      </c>
      <c r="Q1906" s="51">
        <f>VLOOKUP(CONCATENATE($F1906," ",$G1906),AllocFactorMatrix,(Q$4+1),FALSE)*$E1912</f>
        <v>0</v>
      </c>
      <c r="R1906" s="51">
        <f t="shared" si="893"/>
        <v>0</v>
      </c>
      <c r="S1906" s="51">
        <f>VLOOKUP(CONCATENATE($F1906," ",$G1906),AllocFactorMatrix,(S$4+1),FALSE)*$E1912</f>
        <v>0</v>
      </c>
      <c r="T1906" s="51">
        <f>VLOOKUP(CONCATENATE($F1906," ",$G1906),AllocFactorMatrix,(T$4+1),FALSE)*$E1912</f>
        <v>0</v>
      </c>
      <c r="U1906" s="51">
        <f>VLOOKUP(CONCATENATE($F1906," ",$G1906),AllocFactorMatrix,(U$4+1),FALSE)*$E1912</f>
        <v>0</v>
      </c>
      <c r="V1906" s="51">
        <f>VLOOKUP(CONCATENATE($F1906," ",$G1906),AllocFactorMatrix,(V$4+1),FALSE)*$E1912</f>
        <v>0</v>
      </c>
      <c r="W1906" s="51">
        <f t="shared" si="894"/>
        <v>0</v>
      </c>
      <c r="X1906" s="51">
        <f>VLOOKUP(CONCATENATE($F1906," ",$G1906),AllocFactorMatrix,(X$4+1),FALSE)*$E1912</f>
        <v>0</v>
      </c>
      <c r="Y1906" s="51">
        <f>VLOOKUP(CONCATENATE($F1906," ",$G1906),AllocFactorMatrix,(Y$4+1),FALSE)*$E1912</f>
        <v>0</v>
      </c>
      <c r="Z1906" s="51">
        <f t="shared" si="890"/>
        <v>0</v>
      </c>
      <c r="AA1906" s="51">
        <f>VLOOKUP(CONCATENATE($F1906," ",$G1906),AllocFactorMatrix,(AA$4+1),FALSE)*$E1912</f>
        <v>0</v>
      </c>
      <c r="AB1906" s="51">
        <f>VLOOKUP(CONCATENATE($F1906," ",$G1906),AllocFactorMatrix,(AB$4+1),FALSE)*$E1912</f>
        <v>0</v>
      </c>
      <c r="AC1906" s="51">
        <f>VLOOKUP(CONCATENATE($F1906," ",$G1906),AllocFactorMatrix,(AC$4+1),FALSE)*$E1912</f>
        <v>0</v>
      </c>
    </row>
    <row r="1907" spans="1:29" s="48" customFormat="1" hidden="1" outlineLevel="1">
      <c r="A1907" s="53"/>
      <c r="B1907" s="104"/>
      <c r="C1907" s="52"/>
      <c r="D1907" s="52"/>
      <c r="F1907" s="175" t="str">
        <f>F1912</f>
        <v>CUST_TOTAL</v>
      </c>
      <c r="G1907" s="52" t="str">
        <f>$G$10</f>
        <v>SUBTRAN</v>
      </c>
      <c r="H1907" s="50">
        <f t="shared" si="876"/>
        <v>0</v>
      </c>
      <c r="I1907" s="51">
        <f>VLOOKUP(CONCATENATE($F1907," ",$G1907),AllocFactorMatrix,(I$4+1),FALSE)*$E1912</f>
        <v>0</v>
      </c>
      <c r="J1907" s="51">
        <f>VLOOKUP(CONCATENATE($F1907," ",$G1907),AllocFactorMatrix,(J$4+1),FALSE)*$E1912</f>
        <v>0</v>
      </c>
      <c r="K1907" s="51">
        <f>VLOOKUP(CONCATENATE($F1907," ",$G1907),AllocFactorMatrix,(K$4+1),FALSE)*$E1912</f>
        <v>0</v>
      </c>
      <c r="L1907" s="51">
        <f>VLOOKUP(CONCATENATE($F1907," ",$G1907),AllocFactorMatrix,(L$4+1),FALSE)*$E1912</f>
        <v>0</v>
      </c>
      <c r="M1907" s="51">
        <f t="shared" si="889"/>
        <v>0</v>
      </c>
      <c r="N1907" s="51">
        <f>VLOOKUP(CONCATENATE($F1907," ",$G1907),AllocFactorMatrix,(N$4+1),FALSE)*$E1912</f>
        <v>0</v>
      </c>
      <c r="O1907" s="51">
        <f>VLOOKUP(CONCATENATE($F1907," ",$G1907),AllocFactorMatrix,(O$4+1),FALSE)*$E1912</f>
        <v>0</v>
      </c>
      <c r="P1907" s="51">
        <f>VLOOKUP(CONCATENATE($F1907," ",$G1907),AllocFactorMatrix,(P$4+1),FALSE)*$E1912</f>
        <v>0</v>
      </c>
      <c r="Q1907" s="51">
        <f>VLOOKUP(CONCATENATE($F1907," ",$G1907),AllocFactorMatrix,(Q$4+1),FALSE)*$E1912</f>
        <v>0</v>
      </c>
      <c r="R1907" s="51">
        <f t="shared" si="893"/>
        <v>0</v>
      </c>
      <c r="S1907" s="51">
        <f>VLOOKUP(CONCATENATE($F1907," ",$G1907),AllocFactorMatrix,(S$4+1),FALSE)*$E1912</f>
        <v>0</v>
      </c>
      <c r="T1907" s="51">
        <f>VLOOKUP(CONCATENATE($F1907," ",$G1907),AllocFactorMatrix,(T$4+1),FALSE)*$E1912</f>
        <v>0</v>
      </c>
      <c r="U1907" s="51">
        <f>VLOOKUP(CONCATENATE($F1907," ",$G1907),AllocFactorMatrix,(U$4+1),FALSE)*$E1912</f>
        <v>0</v>
      </c>
      <c r="V1907" s="51">
        <f>VLOOKUP(CONCATENATE($F1907," ",$G1907),AllocFactorMatrix,(V$4+1),FALSE)*$E1912</f>
        <v>0</v>
      </c>
      <c r="W1907" s="51">
        <f t="shared" si="894"/>
        <v>0</v>
      </c>
      <c r="X1907" s="51">
        <f>VLOOKUP(CONCATENATE($F1907," ",$G1907),AllocFactorMatrix,(X$4+1),FALSE)*$E1912</f>
        <v>0</v>
      </c>
      <c r="Y1907" s="51">
        <f>VLOOKUP(CONCATENATE($F1907," ",$G1907),AllocFactorMatrix,(Y$4+1),FALSE)*$E1912</f>
        <v>0</v>
      </c>
      <c r="Z1907" s="51">
        <f t="shared" si="890"/>
        <v>0</v>
      </c>
      <c r="AA1907" s="51">
        <f>VLOOKUP(CONCATENATE($F1907," ",$G1907),AllocFactorMatrix,(AA$4+1),FALSE)*$E1912</f>
        <v>0</v>
      </c>
      <c r="AB1907" s="51">
        <f>VLOOKUP(CONCATENATE($F1907," ",$G1907),AllocFactorMatrix,(AB$4+1),FALSE)*$E1912</f>
        <v>0</v>
      </c>
      <c r="AC1907" s="51">
        <f>VLOOKUP(CONCATENATE($F1907," ",$G1907),AllocFactorMatrix,(AC$4+1),FALSE)*$E1912</f>
        <v>0</v>
      </c>
    </row>
    <row r="1908" spans="1:29" s="48" customFormat="1" hidden="1" outlineLevel="1">
      <c r="A1908" s="53"/>
      <c r="B1908" s="104"/>
      <c r="C1908" s="52"/>
      <c r="D1908" s="52"/>
      <c r="F1908" s="175" t="str">
        <f>F1912</f>
        <v>CUST_TOTAL</v>
      </c>
      <c r="G1908" s="52" t="str">
        <f>$G$11</f>
        <v>DISTPRI</v>
      </c>
      <c r="H1908" s="50">
        <f t="shared" si="876"/>
        <v>0</v>
      </c>
      <c r="I1908" s="51">
        <f>VLOOKUP(CONCATENATE($F1908," ",$G1908),AllocFactorMatrix,(I$4+1),FALSE)*$E1912</f>
        <v>0</v>
      </c>
      <c r="J1908" s="51">
        <f>VLOOKUP(CONCATENATE($F1908," ",$G1908),AllocFactorMatrix,(J$4+1),FALSE)*$E1912</f>
        <v>0</v>
      </c>
      <c r="K1908" s="51">
        <f>VLOOKUP(CONCATENATE($F1908," ",$G1908),AllocFactorMatrix,(K$4+1),FALSE)*$E1912</f>
        <v>0</v>
      </c>
      <c r="L1908" s="51">
        <f>VLOOKUP(CONCATENATE($F1908," ",$G1908),AllocFactorMatrix,(L$4+1),FALSE)*$E1912</f>
        <v>0</v>
      </c>
      <c r="M1908" s="51">
        <f t="shared" si="889"/>
        <v>0</v>
      </c>
      <c r="N1908" s="51">
        <f>VLOOKUP(CONCATENATE($F1908," ",$G1908),AllocFactorMatrix,(N$4+1),FALSE)*$E1912</f>
        <v>0</v>
      </c>
      <c r="O1908" s="51">
        <f>VLOOKUP(CONCATENATE($F1908," ",$G1908),AllocFactorMatrix,(O$4+1),FALSE)*$E1912</f>
        <v>0</v>
      </c>
      <c r="P1908" s="51">
        <f>VLOOKUP(CONCATENATE($F1908," ",$G1908),AllocFactorMatrix,(P$4+1),FALSE)*$E1912</f>
        <v>0</v>
      </c>
      <c r="Q1908" s="51">
        <f>VLOOKUP(CONCATENATE($F1908," ",$G1908),AllocFactorMatrix,(Q$4+1),FALSE)*$E1912</f>
        <v>0</v>
      </c>
      <c r="R1908" s="51">
        <f t="shared" si="893"/>
        <v>0</v>
      </c>
      <c r="S1908" s="51">
        <f>VLOOKUP(CONCATENATE($F1908," ",$G1908),AllocFactorMatrix,(S$4+1),FALSE)*$E1912</f>
        <v>0</v>
      </c>
      <c r="T1908" s="51">
        <f>VLOOKUP(CONCATENATE($F1908," ",$G1908),AllocFactorMatrix,(T$4+1),FALSE)*$E1912</f>
        <v>0</v>
      </c>
      <c r="U1908" s="51">
        <f>VLOOKUP(CONCATENATE($F1908," ",$G1908),AllocFactorMatrix,(U$4+1),FALSE)*$E1912</f>
        <v>0</v>
      </c>
      <c r="V1908" s="51">
        <f>VLOOKUP(CONCATENATE($F1908," ",$G1908),AllocFactorMatrix,(V$4+1),FALSE)*$E1912</f>
        <v>0</v>
      </c>
      <c r="W1908" s="51">
        <f t="shared" si="894"/>
        <v>0</v>
      </c>
      <c r="X1908" s="51">
        <f>VLOOKUP(CONCATENATE($F1908," ",$G1908),AllocFactorMatrix,(X$4+1),FALSE)*$E1912</f>
        <v>0</v>
      </c>
      <c r="Y1908" s="51">
        <f>VLOOKUP(CONCATENATE($F1908," ",$G1908),AllocFactorMatrix,(Y$4+1),FALSE)*$E1912</f>
        <v>0</v>
      </c>
      <c r="Z1908" s="51">
        <f t="shared" si="890"/>
        <v>0</v>
      </c>
      <c r="AA1908" s="51">
        <f>VLOOKUP(CONCATENATE($F1908," ",$G1908),AllocFactorMatrix,(AA$4+1),FALSE)*$E1912</f>
        <v>0</v>
      </c>
      <c r="AB1908" s="51">
        <f>VLOOKUP(CONCATENATE($F1908," ",$G1908),AllocFactorMatrix,(AB$4+1),FALSE)*$E1912</f>
        <v>0</v>
      </c>
      <c r="AC1908" s="51">
        <f>VLOOKUP(CONCATENATE($F1908," ",$G1908),AllocFactorMatrix,(AC$4+1),FALSE)*$E1912</f>
        <v>0</v>
      </c>
    </row>
    <row r="1909" spans="1:29" s="48" customFormat="1" hidden="1" outlineLevel="1">
      <c r="A1909" s="53"/>
      <c r="B1909" s="104"/>
      <c r="C1909" s="52"/>
      <c r="D1909" s="52"/>
      <c r="F1909" s="175" t="str">
        <f>F1912</f>
        <v>CUST_TOTAL</v>
      </c>
      <c r="G1909" s="52" t="str">
        <f>$G$12</f>
        <v>DISTSEC</v>
      </c>
      <c r="H1909" s="50">
        <f t="shared" si="876"/>
        <v>0</v>
      </c>
      <c r="I1909" s="51">
        <f>VLOOKUP(CONCATENATE($F1909," ",$G1909),AllocFactorMatrix,(I$4+1),FALSE)*$E1912</f>
        <v>0</v>
      </c>
      <c r="J1909" s="51">
        <f>VLOOKUP(CONCATENATE($F1909," ",$G1909),AllocFactorMatrix,(J$4+1),FALSE)*$E1912</f>
        <v>0</v>
      </c>
      <c r="K1909" s="51">
        <f>VLOOKUP(CONCATENATE($F1909," ",$G1909),AllocFactorMatrix,(K$4+1),FALSE)*$E1912</f>
        <v>0</v>
      </c>
      <c r="L1909" s="51">
        <f>VLOOKUP(CONCATENATE($F1909," ",$G1909),AllocFactorMatrix,(L$4+1),FALSE)*$E1912</f>
        <v>0</v>
      </c>
      <c r="M1909" s="51">
        <f t="shared" si="889"/>
        <v>0</v>
      </c>
      <c r="N1909" s="51">
        <f>VLOOKUP(CONCATENATE($F1909," ",$G1909),AllocFactorMatrix,(N$4+1),FALSE)*$E1912</f>
        <v>0</v>
      </c>
      <c r="O1909" s="51">
        <f>VLOOKUP(CONCATENATE($F1909," ",$G1909),AllocFactorMatrix,(O$4+1),FALSE)*$E1912</f>
        <v>0</v>
      </c>
      <c r="P1909" s="51">
        <f>VLOOKUP(CONCATENATE($F1909," ",$G1909),AllocFactorMatrix,(P$4+1),FALSE)*$E1912</f>
        <v>0</v>
      </c>
      <c r="Q1909" s="51">
        <f>VLOOKUP(CONCATENATE($F1909," ",$G1909),AllocFactorMatrix,(Q$4+1),FALSE)*$E1912</f>
        <v>0</v>
      </c>
      <c r="R1909" s="51">
        <f t="shared" si="893"/>
        <v>0</v>
      </c>
      <c r="S1909" s="51">
        <f>VLOOKUP(CONCATENATE($F1909," ",$G1909),AllocFactorMatrix,(S$4+1),FALSE)*$E1912</f>
        <v>0</v>
      </c>
      <c r="T1909" s="51">
        <f>VLOOKUP(CONCATENATE($F1909," ",$G1909),AllocFactorMatrix,(T$4+1),FALSE)*$E1912</f>
        <v>0</v>
      </c>
      <c r="U1909" s="51">
        <f>VLOOKUP(CONCATENATE($F1909," ",$G1909),AllocFactorMatrix,(U$4+1),FALSE)*$E1912</f>
        <v>0</v>
      </c>
      <c r="V1909" s="51">
        <f>VLOOKUP(CONCATENATE($F1909," ",$G1909),AllocFactorMatrix,(V$4+1),FALSE)*$E1912</f>
        <v>0</v>
      </c>
      <c r="W1909" s="51">
        <f t="shared" si="894"/>
        <v>0</v>
      </c>
      <c r="X1909" s="51">
        <f>VLOOKUP(CONCATENATE($F1909," ",$G1909),AllocFactorMatrix,(X$4+1),FALSE)*$E1912</f>
        <v>0</v>
      </c>
      <c r="Y1909" s="51">
        <f>VLOOKUP(CONCATENATE($F1909," ",$G1909),AllocFactorMatrix,(Y$4+1),FALSE)*$E1912</f>
        <v>0</v>
      </c>
      <c r="Z1909" s="51">
        <f t="shared" si="890"/>
        <v>0</v>
      </c>
      <c r="AA1909" s="51">
        <f>VLOOKUP(CONCATENATE($F1909," ",$G1909),AllocFactorMatrix,(AA$4+1),FALSE)*$E1912</f>
        <v>0</v>
      </c>
      <c r="AB1909" s="51">
        <f>VLOOKUP(CONCATENATE($F1909," ",$G1909),AllocFactorMatrix,(AB$4+1),FALSE)*$E1912</f>
        <v>0</v>
      </c>
      <c r="AC1909" s="51">
        <f>VLOOKUP(CONCATENATE($F1909," ",$G1909),AllocFactorMatrix,(AC$4+1),FALSE)*$E1912</f>
        <v>0</v>
      </c>
    </row>
    <row r="1910" spans="1:29" s="48" customFormat="1" hidden="1" outlineLevel="1">
      <c r="A1910" s="53"/>
      <c r="B1910" s="104"/>
      <c r="C1910" s="52"/>
      <c r="D1910" s="52"/>
      <c r="F1910" s="175" t="str">
        <f>F1912</f>
        <v>CUST_TOTAL</v>
      </c>
      <c r="G1910" s="52" t="str">
        <f>$G$13</f>
        <v>ENERGY</v>
      </c>
      <c r="H1910" s="50">
        <f t="shared" si="876"/>
        <v>0</v>
      </c>
      <c r="I1910" s="51">
        <f>VLOOKUP(CONCATENATE($F1910," ",$G1910),AllocFactorMatrix,(I$4+1),FALSE)*$E1912</f>
        <v>0</v>
      </c>
      <c r="J1910" s="51">
        <f>VLOOKUP(CONCATENATE($F1910," ",$G1910),AllocFactorMatrix,(J$4+1),FALSE)*$E1912</f>
        <v>0</v>
      </c>
      <c r="K1910" s="51">
        <f>VLOOKUP(CONCATENATE($F1910," ",$G1910),AllocFactorMatrix,(K$4+1),FALSE)*$E1912</f>
        <v>0</v>
      </c>
      <c r="L1910" s="51">
        <f>VLOOKUP(CONCATENATE($F1910," ",$G1910),AllocFactorMatrix,(L$4+1),FALSE)*$E1912</f>
        <v>0</v>
      </c>
      <c r="M1910" s="51">
        <f t="shared" si="889"/>
        <v>0</v>
      </c>
      <c r="N1910" s="51">
        <f>VLOOKUP(CONCATENATE($F1910," ",$G1910),AllocFactorMatrix,(N$4+1),FALSE)*$E1912</f>
        <v>0</v>
      </c>
      <c r="O1910" s="51">
        <f>VLOOKUP(CONCATENATE($F1910," ",$G1910),AllocFactorMatrix,(O$4+1),FALSE)*$E1912</f>
        <v>0</v>
      </c>
      <c r="P1910" s="51">
        <f>VLOOKUP(CONCATENATE($F1910," ",$G1910),AllocFactorMatrix,(P$4+1),FALSE)*$E1912</f>
        <v>0</v>
      </c>
      <c r="Q1910" s="51">
        <f>VLOOKUP(CONCATENATE($F1910," ",$G1910),AllocFactorMatrix,(Q$4+1),FALSE)*$E1912</f>
        <v>0</v>
      </c>
      <c r="R1910" s="51">
        <f t="shared" si="893"/>
        <v>0</v>
      </c>
      <c r="S1910" s="51">
        <f>VLOOKUP(CONCATENATE($F1910," ",$G1910),AllocFactorMatrix,(S$4+1),FALSE)*$E1912</f>
        <v>0</v>
      </c>
      <c r="T1910" s="51">
        <f>VLOOKUP(CONCATENATE($F1910," ",$G1910),AllocFactorMatrix,(T$4+1),FALSE)*$E1912</f>
        <v>0</v>
      </c>
      <c r="U1910" s="51">
        <f>VLOOKUP(CONCATENATE($F1910," ",$G1910),AllocFactorMatrix,(U$4+1),FALSE)*$E1912</f>
        <v>0</v>
      </c>
      <c r="V1910" s="51">
        <f>VLOOKUP(CONCATENATE($F1910," ",$G1910),AllocFactorMatrix,(V$4+1),FALSE)*$E1912</f>
        <v>0</v>
      </c>
      <c r="W1910" s="51">
        <f t="shared" si="894"/>
        <v>0</v>
      </c>
      <c r="X1910" s="51">
        <f>VLOOKUP(CONCATENATE($F1910," ",$G1910),AllocFactorMatrix,(X$4+1),FALSE)*$E1912</f>
        <v>0</v>
      </c>
      <c r="Y1910" s="51">
        <f>VLOOKUP(CONCATENATE($F1910," ",$G1910),AllocFactorMatrix,(Y$4+1),FALSE)*$E1912</f>
        <v>0</v>
      </c>
      <c r="Z1910" s="51">
        <f t="shared" si="890"/>
        <v>0</v>
      </c>
      <c r="AA1910" s="51">
        <f>VLOOKUP(CONCATENATE($F1910," ",$G1910),AllocFactorMatrix,(AA$4+1),FALSE)*$E1912</f>
        <v>0</v>
      </c>
      <c r="AB1910" s="51">
        <f>VLOOKUP(CONCATENATE($F1910," ",$G1910),AllocFactorMatrix,(AB$4+1),FALSE)*$E1912</f>
        <v>0</v>
      </c>
      <c r="AC1910" s="51">
        <f>VLOOKUP(CONCATENATE($F1910," ",$G1910),AllocFactorMatrix,(AC$4+1),FALSE)*$E1912</f>
        <v>0</v>
      </c>
    </row>
    <row r="1911" spans="1:29" s="48" customFormat="1" hidden="1" outlineLevel="1">
      <c r="A1911" s="53"/>
      <c r="B1911" s="104"/>
      <c r="C1911" s="52"/>
      <c r="D1911" s="52"/>
      <c r="F1911" s="175" t="str">
        <f>F1912</f>
        <v>CUST_TOTAL</v>
      </c>
      <c r="G1911" s="52" t="str">
        <f>$G$14</f>
        <v>CUSTOMER</v>
      </c>
      <c r="H1911" s="50">
        <f t="shared" si="876"/>
        <v>-482477.99999999988</v>
      </c>
      <c r="I1911" s="51">
        <f>VLOOKUP(CONCATENATE($F1911," ",$G1911),AllocFactorMatrix,(I$4+1),FALSE)*$E1912</f>
        <v>-307379.30245252373</v>
      </c>
      <c r="J1911" s="51">
        <f>VLOOKUP(CONCATENATE($F1911," ",$G1911),AllocFactorMatrix,(J$4+1),FALSE)*$E1912</f>
        <v>-69694.305257993692</v>
      </c>
      <c r="K1911" s="51">
        <f>VLOOKUP(CONCATENATE($F1911," ",$G1911),AllocFactorMatrix,(K$4+1),FALSE)*$E1912</f>
        <v>-172.35707107031774</v>
      </c>
      <c r="L1911" s="51">
        <f>VLOOKUP(CONCATENATE($F1911," ",$G1911),AllocFactorMatrix,(L$4+1),FALSE)*$E1912</f>
        <v>-13.78856568562542</v>
      </c>
      <c r="M1911" s="51">
        <f t="shared" si="889"/>
        <v>-69880.450894749636</v>
      </c>
      <c r="N1911" s="51">
        <f>VLOOKUP(CONCATENATE($F1911," ",$G1911),AllocFactorMatrix,(N$4+1),FALSE)*$E1912</f>
        <v>-1247.8651945491004</v>
      </c>
      <c r="O1911" s="51">
        <f>VLOOKUP(CONCATENATE($F1911," ",$G1911),AllocFactorMatrix,(O$4+1),FALSE)*$E1912</f>
        <v>-128.69327973250392</v>
      </c>
      <c r="P1911" s="51">
        <f>VLOOKUP(CONCATENATE($F1911," ",$G1911),AllocFactorMatrix,(P$4+1),FALSE)*$E1912</f>
        <v>-27.577131371250839</v>
      </c>
      <c r="Q1911" s="51">
        <f>VLOOKUP(CONCATENATE($F1911," ",$G1911),AllocFactorMatrix,(Q$4+1),FALSE)*$E1912</f>
        <v>-2.29809428093757</v>
      </c>
      <c r="R1911" s="51">
        <f t="shared" si="893"/>
        <v>-1406.4336999337927</v>
      </c>
      <c r="S1911" s="51">
        <f>VLOOKUP(CONCATENATE($F1911," ",$G1911),AllocFactorMatrix,(S$4+1),FALSE)*$E1912</f>
        <v>-11.490471404687851</v>
      </c>
      <c r="T1911" s="51">
        <f>VLOOKUP(CONCATENATE($F1911," ",$G1911),AllocFactorMatrix,(T$4+1),FALSE)*$E1912</f>
        <v>-101.11614836125307</v>
      </c>
      <c r="U1911" s="51">
        <f>VLOOKUP(CONCATENATE($F1911," ",$G1911),AllocFactorMatrix,(U$4+1),FALSE)*$E1912</f>
        <v>-43.663791337813826</v>
      </c>
      <c r="V1911" s="51">
        <f>VLOOKUP(CONCATENATE($F1911," ",$G1911),AllocFactorMatrix,(V$4+1),FALSE)*$E1912</f>
        <v>-9.1923771237502798</v>
      </c>
      <c r="W1911" s="51">
        <f t="shared" si="894"/>
        <v>-165.46278822750503</v>
      </c>
      <c r="X1911" s="51">
        <f>VLOOKUP(CONCATENATE($F1911," ",$G1911),AllocFactorMatrix,(X$4+1),FALSE)*$E1912</f>
        <v>-351.60842498344823</v>
      </c>
      <c r="Y1911" s="51">
        <f>VLOOKUP(CONCATENATE($F1911," ",$G1911),AllocFactorMatrix,(Y$4+1),FALSE)*$E1912</f>
        <v>-2.29809428093757</v>
      </c>
      <c r="Z1911" s="51">
        <f t="shared" si="890"/>
        <v>-353.90651926438579</v>
      </c>
      <c r="AA1911" s="51">
        <f>VLOOKUP(CONCATENATE($F1911," ",$G1911),AllocFactorMatrix,(AA$4+1),FALSE)*$E1912</f>
        <v>-20.682848528438129</v>
      </c>
      <c r="AB1911" s="51">
        <f>VLOOKUP(CONCATENATE($F1911," ",$G1911),AllocFactorMatrix,(AB$4+1),FALSE)*$E1912</f>
        <v>-103145.36561132096</v>
      </c>
      <c r="AC1911" s="51">
        <f>VLOOKUP(CONCATENATE($F1911," ",$G1911),AllocFactorMatrix,(AC$4+1),FALSE)*$E1912</f>
        <v>-126.39518545156635</v>
      </c>
    </row>
    <row r="1912" spans="1:29" s="48" customFormat="1" collapsed="1">
      <c r="A1912" s="53"/>
      <c r="B1912" s="104"/>
      <c r="C1912" s="52"/>
      <c r="D1912" s="102" t="s">
        <v>632</v>
      </c>
      <c r="E1912" s="58">
        <v>-482478</v>
      </c>
      <c r="F1912" s="92" t="s">
        <v>41</v>
      </c>
      <c r="G1912" s="52" t="str">
        <f>$G$15</f>
        <v>TOTAL</v>
      </c>
      <c r="H1912" s="50">
        <f t="shared" si="876"/>
        <v>-482477.99999999988</v>
      </c>
      <c r="I1912" s="51">
        <f>VLOOKUP(CONCATENATE($F1912," ",$G1912),AllocFactorMatrix,(I$4+1),FALSE)*$E1912</f>
        <v>-307379.30245252373</v>
      </c>
      <c r="J1912" s="51">
        <f>VLOOKUP(CONCATENATE($F1912," ",$G1912),AllocFactorMatrix,(J$4+1),FALSE)*$E1912</f>
        <v>-69694.305257993692</v>
      </c>
      <c r="K1912" s="51">
        <f>VLOOKUP(CONCATENATE($F1912," ",$G1912),AllocFactorMatrix,(K$4+1),FALSE)*$E1912</f>
        <v>-172.35707107031774</v>
      </c>
      <c r="L1912" s="51">
        <f>VLOOKUP(CONCATENATE($F1912," ",$G1912),AllocFactorMatrix,(L$4+1),FALSE)*$E1912</f>
        <v>-13.78856568562542</v>
      </c>
      <c r="M1912" s="51">
        <f>SUBTOTAL(9,J1912:L1912)</f>
        <v>-69880.450894749636</v>
      </c>
      <c r="N1912" s="51">
        <f>VLOOKUP(CONCATENATE($F1912," ",$G1912),AllocFactorMatrix,(N$4+1),FALSE)*$E1912</f>
        <v>-1247.8651945491004</v>
      </c>
      <c r="O1912" s="51">
        <f>VLOOKUP(CONCATENATE($F1912," ",$G1912),AllocFactorMatrix,(O$4+1),FALSE)*$E1912</f>
        <v>-128.69327973250392</v>
      </c>
      <c r="P1912" s="51">
        <f>VLOOKUP(CONCATENATE($F1912," ",$G1912),AllocFactorMatrix,(P$4+1),FALSE)*$E1912</f>
        <v>-27.577131371250839</v>
      </c>
      <c r="Q1912" s="51">
        <f>VLOOKUP(CONCATENATE($F1912," ",$G1912),AllocFactorMatrix,(Q$4+1),FALSE)*$E1912</f>
        <v>-2.29809428093757</v>
      </c>
      <c r="R1912" s="51">
        <f t="shared" si="893"/>
        <v>-1406.4336999337927</v>
      </c>
      <c r="S1912" s="51">
        <f>VLOOKUP(CONCATENATE($F1912," ",$G1912),AllocFactorMatrix,(S$4+1),FALSE)*$E1912</f>
        <v>-11.490471404687851</v>
      </c>
      <c r="T1912" s="51">
        <f>VLOOKUP(CONCATENATE($F1912," ",$G1912),AllocFactorMatrix,(T$4+1),FALSE)*$E1912</f>
        <v>-101.11614836125307</v>
      </c>
      <c r="U1912" s="51">
        <f>VLOOKUP(CONCATENATE($F1912," ",$G1912),AllocFactorMatrix,(U$4+1),FALSE)*$E1912</f>
        <v>-43.663791337813826</v>
      </c>
      <c r="V1912" s="51">
        <f>VLOOKUP(CONCATENATE($F1912," ",$G1912),AllocFactorMatrix,(V$4+1),FALSE)*$E1912</f>
        <v>-9.1923771237502798</v>
      </c>
      <c r="W1912" s="51">
        <f t="shared" si="894"/>
        <v>-165.46278822750503</v>
      </c>
      <c r="X1912" s="51">
        <f>VLOOKUP(CONCATENATE($F1912," ",$G1912),AllocFactorMatrix,(X$4+1),FALSE)*$E1912</f>
        <v>-351.60842498344823</v>
      </c>
      <c r="Y1912" s="51">
        <f>VLOOKUP(CONCATENATE($F1912," ",$G1912),AllocFactorMatrix,(Y$4+1),FALSE)*$E1912</f>
        <v>-2.29809428093757</v>
      </c>
      <c r="Z1912" s="51">
        <f>SUBTOTAL(9,X1912:Y1912)</f>
        <v>-353.90651926438579</v>
      </c>
      <c r="AA1912" s="51">
        <f>VLOOKUP(CONCATENATE($F1912," ",$G1912),AllocFactorMatrix,(AA$4+1),FALSE)*$E1912</f>
        <v>-20.682848528438129</v>
      </c>
      <c r="AB1912" s="51">
        <f>VLOOKUP(CONCATENATE($F1912," ",$G1912),AllocFactorMatrix,(AB$4+1),FALSE)*$E1912</f>
        <v>-103145.36561132096</v>
      </c>
      <c r="AC1912" s="51">
        <f>VLOOKUP(CONCATENATE($F1912," ",$G1912),AllocFactorMatrix,(AC$4+1),FALSE)*$E1912</f>
        <v>-126.39518545156635</v>
      </c>
    </row>
    <row r="1913" spans="1:29" hidden="1" outlineLevel="1">
      <c r="E1913" s="48"/>
      <c r="F1913" s="175" t="str">
        <f>F1920</f>
        <v>CUST_TOTAL</v>
      </c>
      <c r="G1913" s="52" t="str">
        <f>$G$8</f>
        <v>PRODUCTION</v>
      </c>
      <c r="H1913" s="4">
        <f t="shared" si="876"/>
        <v>0</v>
      </c>
      <c r="I1913" s="5">
        <f>VLOOKUP(CONCATENATE($F1913," ",$G1913),AllocFactorMatrix,(I$4+1),FALSE)*$E1920</f>
        <v>0</v>
      </c>
      <c r="J1913" s="5">
        <f>VLOOKUP(CONCATENATE($F1913," ",$G1913),AllocFactorMatrix,(J$4+1),FALSE)*$E1920</f>
        <v>0</v>
      </c>
      <c r="K1913" s="5">
        <f>VLOOKUP(CONCATENATE($F1913," ",$G1913),AllocFactorMatrix,(K$4+1),FALSE)*$E1920</f>
        <v>0</v>
      </c>
      <c r="L1913" s="5">
        <f>VLOOKUP(CONCATENATE($F1913," ",$G1913),AllocFactorMatrix,(L$4+1),FALSE)*$E1920</f>
        <v>0</v>
      </c>
      <c r="M1913" s="5">
        <f t="shared" ref="M1913:M1944" si="895">SUBTOTAL(9,J1913:L1913)</f>
        <v>0</v>
      </c>
      <c r="N1913" s="5">
        <f>VLOOKUP(CONCATENATE($F1913," ",$G1913),AllocFactorMatrix,(N$4+1),FALSE)*$E1920</f>
        <v>0</v>
      </c>
      <c r="O1913" s="5">
        <f>VLOOKUP(CONCATENATE($F1913," ",$G1913),AllocFactorMatrix,(O$4+1),FALSE)*$E1920</f>
        <v>0</v>
      </c>
      <c r="P1913" s="5">
        <f>VLOOKUP(CONCATENATE($F1913," ",$G1913),AllocFactorMatrix,(P$4+1),FALSE)*$E1920</f>
        <v>0</v>
      </c>
      <c r="Q1913" s="5">
        <f>VLOOKUP(CONCATENATE($F1913," ",$G1913),AllocFactorMatrix,(Q$4+1),FALSE)*$E1920</f>
        <v>0</v>
      </c>
      <c r="R1913" s="5">
        <f t="shared" si="893"/>
        <v>0</v>
      </c>
      <c r="S1913" s="5">
        <f>VLOOKUP(CONCATENATE($F1913," ",$G1913),AllocFactorMatrix,(S$4+1),FALSE)*$E1920</f>
        <v>0</v>
      </c>
      <c r="T1913" s="5">
        <f>VLOOKUP(CONCATENATE($F1913," ",$G1913),AllocFactorMatrix,(T$4+1),FALSE)*$E1920</f>
        <v>0</v>
      </c>
      <c r="U1913" s="5">
        <f>VLOOKUP(CONCATENATE($F1913," ",$G1913),AllocFactorMatrix,(U$4+1),FALSE)*$E1920</f>
        <v>0</v>
      </c>
      <c r="V1913" s="5">
        <f>VLOOKUP(CONCATENATE($F1913," ",$G1913),AllocFactorMatrix,(V$4+1),FALSE)*$E1920</f>
        <v>0</v>
      </c>
      <c r="W1913" s="5">
        <f t="shared" si="894"/>
        <v>0</v>
      </c>
      <c r="X1913" s="5">
        <f>VLOOKUP(CONCATENATE($F1913," ",$G1913),AllocFactorMatrix,(X$4+1),FALSE)*$E1920</f>
        <v>0</v>
      </c>
      <c r="Y1913" s="5">
        <f>VLOOKUP(CONCATENATE($F1913," ",$G1913),AllocFactorMatrix,(Y$4+1),FALSE)*$E1920</f>
        <v>0</v>
      </c>
      <c r="Z1913" s="5">
        <f t="shared" ref="Z1913:Z1944" si="896">SUBTOTAL(9,X1913:Y1913)</f>
        <v>0</v>
      </c>
      <c r="AA1913" s="5">
        <f>VLOOKUP(CONCATENATE($F1913," ",$G1913),AllocFactorMatrix,(AA$4+1),FALSE)*$E1920</f>
        <v>0</v>
      </c>
      <c r="AB1913" s="5">
        <f>VLOOKUP(CONCATENATE($F1913," ",$G1913),AllocFactorMatrix,(AB$4+1),FALSE)*$E1920</f>
        <v>0</v>
      </c>
      <c r="AC1913" s="5">
        <f>VLOOKUP(CONCATENATE($F1913," ",$G1913),AllocFactorMatrix,(AC$4+1),FALSE)*$E1920</f>
        <v>0</v>
      </c>
    </row>
    <row r="1914" spans="1:29" hidden="1" outlineLevel="1">
      <c r="E1914" s="48"/>
      <c r="F1914" s="175" t="str">
        <f>F1920</f>
        <v>CUST_TOTAL</v>
      </c>
      <c r="G1914" s="52" t="str">
        <f>$G$9</f>
        <v>BULKTRAN</v>
      </c>
      <c r="H1914" s="4">
        <f t="shared" si="876"/>
        <v>0</v>
      </c>
      <c r="I1914" s="5">
        <f>VLOOKUP(CONCATENATE($F1914," ",$G1914),AllocFactorMatrix,(I$4+1),FALSE)*$E1920</f>
        <v>0</v>
      </c>
      <c r="J1914" s="5">
        <f>VLOOKUP(CONCATENATE($F1914," ",$G1914),AllocFactorMatrix,(J$4+1),FALSE)*$E1920</f>
        <v>0</v>
      </c>
      <c r="K1914" s="5">
        <f>VLOOKUP(CONCATENATE($F1914," ",$G1914),AllocFactorMatrix,(K$4+1),FALSE)*$E1920</f>
        <v>0</v>
      </c>
      <c r="L1914" s="5">
        <f>VLOOKUP(CONCATENATE($F1914," ",$G1914),AllocFactorMatrix,(L$4+1),FALSE)*$E1920</f>
        <v>0</v>
      </c>
      <c r="M1914" s="5">
        <f t="shared" si="895"/>
        <v>0</v>
      </c>
      <c r="N1914" s="5">
        <f>VLOOKUP(CONCATENATE($F1914," ",$G1914),AllocFactorMatrix,(N$4+1),FALSE)*$E1920</f>
        <v>0</v>
      </c>
      <c r="O1914" s="5">
        <f>VLOOKUP(CONCATENATE($F1914," ",$G1914),AllocFactorMatrix,(O$4+1),FALSE)*$E1920</f>
        <v>0</v>
      </c>
      <c r="P1914" s="5">
        <f>VLOOKUP(CONCATENATE($F1914," ",$G1914),AllocFactorMatrix,(P$4+1),FALSE)*$E1920</f>
        <v>0</v>
      </c>
      <c r="Q1914" s="5">
        <f>VLOOKUP(CONCATENATE($F1914," ",$G1914),AllocFactorMatrix,(Q$4+1),FALSE)*$E1920</f>
        <v>0</v>
      </c>
      <c r="R1914" s="5">
        <f t="shared" ref="R1914:R1920" si="897">SUBTOTAL(9,N1914:Q1914)</f>
        <v>0</v>
      </c>
      <c r="S1914" s="5">
        <f>VLOOKUP(CONCATENATE($F1914," ",$G1914),AllocFactorMatrix,(S$4+1),FALSE)*$E1920</f>
        <v>0</v>
      </c>
      <c r="T1914" s="5">
        <f>VLOOKUP(CONCATENATE($F1914," ",$G1914),AllocFactorMatrix,(T$4+1),FALSE)*$E1920</f>
        <v>0</v>
      </c>
      <c r="U1914" s="5">
        <f>VLOOKUP(CONCATENATE($F1914," ",$G1914),AllocFactorMatrix,(U$4+1),FALSE)*$E1920</f>
        <v>0</v>
      </c>
      <c r="V1914" s="5">
        <f>VLOOKUP(CONCATENATE($F1914," ",$G1914),AllocFactorMatrix,(V$4+1),FALSE)*$E1920</f>
        <v>0</v>
      </c>
      <c r="W1914" s="5">
        <f t="shared" ref="W1914:W1920" si="898">SUBTOTAL(9,S1914:V1914)</f>
        <v>0</v>
      </c>
      <c r="X1914" s="5">
        <f>VLOOKUP(CONCATENATE($F1914," ",$G1914),AllocFactorMatrix,(X$4+1),FALSE)*$E1920</f>
        <v>0</v>
      </c>
      <c r="Y1914" s="5">
        <f>VLOOKUP(CONCATENATE($F1914," ",$G1914),AllocFactorMatrix,(Y$4+1),FALSE)*$E1920</f>
        <v>0</v>
      </c>
      <c r="Z1914" s="5">
        <f t="shared" si="896"/>
        <v>0</v>
      </c>
      <c r="AA1914" s="5">
        <f>VLOOKUP(CONCATENATE($F1914," ",$G1914),AllocFactorMatrix,(AA$4+1),FALSE)*$E1920</f>
        <v>0</v>
      </c>
      <c r="AB1914" s="5">
        <f>VLOOKUP(CONCATENATE($F1914," ",$G1914),AllocFactorMatrix,(AB$4+1),FALSE)*$E1920</f>
        <v>0</v>
      </c>
      <c r="AC1914" s="5">
        <f>VLOOKUP(CONCATENATE($F1914," ",$G1914),AllocFactorMatrix,(AC$4+1),FALSE)*$E1920</f>
        <v>0</v>
      </c>
    </row>
    <row r="1915" spans="1:29" hidden="1" outlineLevel="1">
      <c r="E1915" s="48"/>
      <c r="F1915" s="175" t="str">
        <f>F1920</f>
        <v>CUST_TOTAL</v>
      </c>
      <c r="G1915" s="52" t="str">
        <f>$G$10</f>
        <v>SUBTRAN</v>
      </c>
      <c r="H1915" s="4">
        <f t="shared" si="876"/>
        <v>0</v>
      </c>
      <c r="I1915" s="5">
        <f>VLOOKUP(CONCATENATE($F1915," ",$G1915),AllocFactorMatrix,(I$4+1),FALSE)*$E1920</f>
        <v>0</v>
      </c>
      <c r="J1915" s="5">
        <f>VLOOKUP(CONCATENATE($F1915," ",$G1915),AllocFactorMatrix,(J$4+1),FALSE)*$E1920</f>
        <v>0</v>
      </c>
      <c r="K1915" s="5">
        <f>VLOOKUP(CONCATENATE($F1915," ",$G1915),AllocFactorMatrix,(K$4+1),FALSE)*$E1920</f>
        <v>0</v>
      </c>
      <c r="L1915" s="5">
        <f>VLOOKUP(CONCATENATE($F1915," ",$G1915),AllocFactorMatrix,(L$4+1),FALSE)*$E1920</f>
        <v>0</v>
      </c>
      <c r="M1915" s="5">
        <f t="shared" si="895"/>
        <v>0</v>
      </c>
      <c r="N1915" s="5">
        <f>VLOOKUP(CONCATENATE($F1915," ",$G1915),AllocFactorMatrix,(N$4+1),FALSE)*$E1920</f>
        <v>0</v>
      </c>
      <c r="O1915" s="5">
        <f>VLOOKUP(CONCATENATE($F1915," ",$G1915),AllocFactorMatrix,(O$4+1),FALSE)*$E1920</f>
        <v>0</v>
      </c>
      <c r="P1915" s="5">
        <f>VLOOKUP(CONCATENATE($F1915," ",$G1915),AllocFactorMatrix,(P$4+1),FALSE)*$E1920</f>
        <v>0</v>
      </c>
      <c r="Q1915" s="5">
        <f>VLOOKUP(CONCATENATE($F1915," ",$G1915),AllocFactorMatrix,(Q$4+1),FALSE)*$E1920</f>
        <v>0</v>
      </c>
      <c r="R1915" s="5">
        <f t="shared" si="897"/>
        <v>0</v>
      </c>
      <c r="S1915" s="5">
        <f>VLOOKUP(CONCATENATE($F1915," ",$G1915),AllocFactorMatrix,(S$4+1),FALSE)*$E1920</f>
        <v>0</v>
      </c>
      <c r="T1915" s="5">
        <f>VLOOKUP(CONCATENATE($F1915," ",$G1915),AllocFactorMatrix,(T$4+1),FALSE)*$E1920</f>
        <v>0</v>
      </c>
      <c r="U1915" s="5">
        <f>VLOOKUP(CONCATENATE($F1915," ",$G1915),AllocFactorMatrix,(U$4+1),FALSE)*$E1920</f>
        <v>0</v>
      </c>
      <c r="V1915" s="5">
        <f>VLOOKUP(CONCATENATE($F1915," ",$G1915),AllocFactorMatrix,(V$4+1),FALSE)*$E1920</f>
        <v>0</v>
      </c>
      <c r="W1915" s="5">
        <f t="shared" si="898"/>
        <v>0</v>
      </c>
      <c r="X1915" s="5">
        <f>VLOOKUP(CONCATENATE($F1915," ",$G1915),AllocFactorMatrix,(X$4+1),FALSE)*$E1920</f>
        <v>0</v>
      </c>
      <c r="Y1915" s="5">
        <f>VLOOKUP(CONCATENATE($F1915," ",$G1915),AllocFactorMatrix,(Y$4+1),FALSE)*$E1920</f>
        <v>0</v>
      </c>
      <c r="Z1915" s="5">
        <f t="shared" si="896"/>
        <v>0</v>
      </c>
      <c r="AA1915" s="5">
        <f>VLOOKUP(CONCATENATE($F1915," ",$G1915),AllocFactorMatrix,(AA$4+1),FALSE)*$E1920</f>
        <v>0</v>
      </c>
      <c r="AB1915" s="5">
        <f>VLOOKUP(CONCATENATE($F1915," ",$G1915),AllocFactorMatrix,(AB$4+1),FALSE)*$E1920</f>
        <v>0</v>
      </c>
      <c r="AC1915" s="5">
        <f>VLOOKUP(CONCATENATE($F1915," ",$G1915),AllocFactorMatrix,(AC$4+1),FALSE)*$E1920</f>
        <v>0</v>
      </c>
    </row>
    <row r="1916" spans="1:29" hidden="1" outlineLevel="1">
      <c r="E1916" s="48"/>
      <c r="F1916" s="175" t="str">
        <f>F1920</f>
        <v>CUST_TOTAL</v>
      </c>
      <c r="G1916" s="52" t="str">
        <f>$G$11</f>
        <v>DISTPRI</v>
      </c>
      <c r="H1916" s="4">
        <f t="shared" si="876"/>
        <v>0</v>
      </c>
      <c r="I1916" s="5">
        <f>VLOOKUP(CONCATENATE($F1916," ",$G1916),AllocFactorMatrix,(I$4+1),FALSE)*$E1920</f>
        <v>0</v>
      </c>
      <c r="J1916" s="5">
        <f>VLOOKUP(CONCATENATE($F1916," ",$G1916),AllocFactorMatrix,(J$4+1),FALSE)*$E1920</f>
        <v>0</v>
      </c>
      <c r="K1916" s="5">
        <f>VLOOKUP(CONCATENATE($F1916," ",$G1916),AllocFactorMatrix,(K$4+1),FALSE)*$E1920</f>
        <v>0</v>
      </c>
      <c r="L1916" s="5">
        <f>VLOOKUP(CONCATENATE($F1916," ",$G1916),AllocFactorMatrix,(L$4+1),FALSE)*$E1920</f>
        <v>0</v>
      </c>
      <c r="M1916" s="5">
        <f t="shared" si="895"/>
        <v>0</v>
      </c>
      <c r="N1916" s="5">
        <f>VLOOKUP(CONCATENATE($F1916," ",$G1916),AllocFactorMatrix,(N$4+1),FALSE)*$E1920</f>
        <v>0</v>
      </c>
      <c r="O1916" s="5">
        <f>VLOOKUP(CONCATENATE($F1916," ",$G1916),AllocFactorMatrix,(O$4+1),FALSE)*$E1920</f>
        <v>0</v>
      </c>
      <c r="P1916" s="5">
        <f>VLOOKUP(CONCATENATE($F1916," ",$G1916),AllocFactorMatrix,(P$4+1),FALSE)*$E1920</f>
        <v>0</v>
      </c>
      <c r="Q1916" s="5">
        <f>VLOOKUP(CONCATENATE($F1916," ",$G1916),AllocFactorMatrix,(Q$4+1),FALSE)*$E1920</f>
        <v>0</v>
      </c>
      <c r="R1916" s="5">
        <f t="shared" si="897"/>
        <v>0</v>
      </c>
      <c r="S1916" s="5">
        <f>VLOOKUP(CONCATENATE($F1916," ",$G1916),AllocFactorMatrix,(S$4+1),FALSE)*$E1920</f>
        <v>0</v>
      </c>
      <c r="T1916" s="5">
        <f>VLOOKUP(CONCATENATE($F1916," ",$G1916),AllocFactorMatrix,(T$4+1),FALSE)*$E1920</f>
        <v>0</v>
      </c>
      <c r="U1916" s="5">
        <f>VLOOKUP(CONCATENATE($F1916," ",$G1916),AllocFactorMatrix,(U$4+1),FALSE)*$E1920</f>
        <v>0</v>
      </c>
      <c r="V1916" s="5">
        <f>VLOOKUP(CONCATENATE($F1916," ",$G1916),AllocFactorMatrix,(V$4+1),FALSE)*$E1920</f>
        <v>0</v>
      </c>
      <c r="W1916" s="5">
        <f t="shared" si="898"/>
        <v>0</v>
      </c>
      <c r="X1916" s="5">
        <f>VLOOKUP(CONCATENATE($F1916," ",$G1916),AllocFactorMatrix,(X$4+1),FALSE)*$E1920</f>
        <v>0</v>
      </c>
      <c r="Y1916" s="5">
        <f>VLOOKUP(CONCATENATE($F1916," ",$G1916),AllocFactorMatrix,(Y$4+1),FALSE)*$E1920</f>
        <v>0</v>
      </c>
      <c r="Z1916" s="5">
        <f t="shared" si="896"/>
        <v>0</v>
      </c>
      <c r="AA1916" s="5">
        <f>VLOOKUP(CONCATENATE($F1916," ",$G1916),AllocFactorMatrix,(AA$4+1),FALSE)*$E1920</f>
        <v>0</v>
      </c>
      <c r="AB1916" s="5">
        <f>VLOOKUP(CONCATENATE($F1916," ",$G1916),AllocFactorMatrix,(AB$4+1),FALSE)*$E1920</f>
        <v>0</v>
      </c>
      <c r="AC1916" s="5">
        <f>VLOOKUP(CONCATENATE($F1916," ",$G1916),AllocFactorMatrix,(AC$4+1),FALSE)*$E1920</f>
        <v>0</v>
      </c>
    </row>
    <row r="1917" spans="1:29" hidden="1" outlineLevel="1">
      <c r="E1917" s="48"/>
      <c r="F1917" s="175" t="str">
        <f>F1920</f>
        <v>CUST_TOTAL</v>
      </c>
      <c r="G1917" s="52" t="str">
        <f>$G$12</f>
        <v>DISTSEC</v>
      </c>
      <c r="H1917" s="4">
        <f t="shared" si="876"/>
        <v>0</v>
      </c>
      <c r="I1917" s="5">
        <f>VLOOKUP(CONCATENATE($F1917," ",$G1917),AllocFactorMatrix,(I$4+1),FALSE)*$E1920</f>
        <v>0</v>
      </c>
      <c r="J1917" s="5">
        <f>VLOOKUP(CONCATENATE($F1917," ",$G1917),AllocFactorMatrix,(J$4+1),FALSE)*$E1920</f>
        <v>0</v>
      </c>
      <c r="K1917" s="5">
        <f>VLOOKUP(CONCATENATE($F1917," ",$G1917),AllocFactorMatrix,(K$4+1),FALSE)*$E1920</f>
        <v>0</v>
      </c>
      <c r="L1917" s="5">
        <f>VLOOKUP(CONCATENATE($F1917," ",$G1917),AllocFactorMatrix,(L$4+1),FALSE)*$E1920</f>
        <v>0</v>
      </c>
      <c r="M1917" s="5">
        <f t="shared" si="895"/>
        <v>0</v>
      </c>
      <c r="N1917" s="5">
        <f>VLOOKUP(CONCATENATE($F1917," ",$G1917),AllocFactorMatrix,(N$4+1),FALSE)*$E1920</f>
        <v>0</v>
      </c>
      <c r="O1917" s="5">
        <f>VLOOKUP(CONCATENATE($F1917," ",$G1917),AllocFactorMatrix,(O$4+1),FALSE)*$E1920</f>
        <v>0</v>
      </c>
      <c r="P1917" s="5">
        <f>VLOOKUP(CONCATENATE($F1917," ",$G1917),AllocFactorMatrix,(P$4+1),FALSE)*$E1920</f>
        <v>0</v>
      </c>
      <c r="Q1917" s="5">
        <f>VLOOKUP(CONCATENATE($F1917," ",$G1917),AllocFactorMatrix,(Q$4+1),FALSE)*$E1920</f>
        <v>0</v>
      </c>
      <c r="R1917" s="5">
        <f t="shared" si="897"/>
        <v>0</v>
      </c>
      <c r="S1917" s="5">
        <f>VLOOKUP(CONCATENATE($F1917," ",$G1917),AllocFactorMatrix,(S$4+1),FALSE)*$E1920</f>
        <v>0</v>
      </c>
      <c r="T1917" s="5">
        <f>VLOOKUP(CONCATENATE($F1917," ",$G1917),AllocFactorMatrix,(T$4+1),FALSE)*$E1920</f>
        <v>0</v>
      </c>
      <c r="U1917" s="5">
        <f>VLOOKUP(CONCATENATE($F1917," ",$G1917),AllocFactorMatrix,(U$4+1),FALSE)*$E1920</f>
        <v>0</v>
      </c>
      <c r="V1917" s="5">
        <f>VLOOKUP(CONCATENATE($F1917," ",$G1917),AllocFactorMatrix,(V$4+1),FALSE)*$E1920</f>
        <v>0</v>
      </c>
      <c r="W1917" s="5">
        <f t="shared" si="898"/>
        <v>0</v>
      </c>
      <c r="X1917" s="5">
        <f>VLOOKUP(CONCATENATE($F1917," ",$G1917),AllocFactorMatrix,(X$4+1),FALSE)*$E1920</f>
        <v>0</v>
      </c>
      <c r="Y1917" s="5">
        <f>VLOOKUP(CONCATENATE($F1917," ",$G1917),AllocFactorMatrix,(Y$4+1),FALSE)*$E1920</f>
        <v>0</v>
      </c>
      <c r="Z1917" s="5">
        <f t="shared" si="896"/>
        <v>0</v>
      </c>
      <c r="AA1917" s="5">
        <f>VLOOKUP(CONCATENATE($F1917," ",$G1917),AllocFactorMatrix,(AA$4+1),FALSE)*$E1920</f>
        <v>0</v>
      </c>
      <c r="AB1917" s="5">
        <f>VLOOKUP(CONCATENATE($F1917," ",$G1917),AllocFactorMatrix,(AB$4+1),FALSE)*$E1920</f>
        <v>0</v>
      </c>
      <c r="AC1917" s="5">
        <f>VLOOKUP(CONCATENATE($F1917," ",$G1917),AllocFactorMatrix,(AC$4+1),FALSE)*$E1920</f>
        <v>0</v>
      </c>
    </row>
    <row r="1918" spans="1:29" hidden="1" outlineLevel="1">
      <c r="E1918" s="48"/>
      <c r="F1918" s="175" t="str">
        <f>F1920</f>
        <v>CUST_TOTAL</v>
      </c>
      <c r="G1918" s="52" t="str">
        <f>$G$13</f>
        <v>ENERGY</v>
      </c>
      <c r="H1918" s="4">
        <f t="shared" si="876"/>
        <v>0</v>
      </c>
      <c r="I1918" s="5">
        <f>VLOOKUP(CONCATENATE($F1918," ",$G1918),AllocFactorMatrix,(I$4+1),FALSE)*$E1920</f>
        <v>0</v>
      </c>
      <c r="J1918" s="5">
        <f>VLOOKUP(CONCATENATE($F1918," ",$G1918),AllocFactorMatrix,(J$4+1),FALSE)*$E1920</f>
        <v>0</v>
      </c>
      <c r="K1918" s="5">
        <f>VLOOKUP(CONCATENATE($F1918," ",$G1918),AllocFactorMatrix,(K$4+1),FALSE)*$E1920</f>
        <v>0</v>
      </c>
      <c r="L1918" s="5">
        <f>VLOOKUP(CONCATENATE($F1918," ",$G1918),AllocFactorMatrix,(L$4+1),FALSE)*$E1920</f>
        <v>0</v>
      </c>
      <c r="M1918" s="5">
        <f t="shared" si="895"/>
        <v>0</v>
      </c>
      <c r="N1918" s="5">
        <f>VLOOKUP(CONCATENATE($F1918," ",$G1918),AllocFactorMatrix,(N$4+1),FALSE)*$E1920</f>
        <v>0</v>
      </c>
      <c r="O1918" s="5">
        <f>VLOOKUP(CONCATENATE($F1918," ",$G1918),AllocFactorMatrix,(O$4+1),FALSE)*$E1920</f>
        <v>0</v>
      </c>
      <c r="P1918" s="5">
        <f>VLOOKUP(CONCATENATE($F1918," ",$G1918),AllocFactorMatrix,(P$4+1),FALSE)*$E1920</f>
        <v>0</v>
      </c>
      <c r="Q1918" s="5">
        <f>VLOOKUP(CONCATENATE($F1918," ",$G1918),AllocFactorMatrix,(Q$4+1),FALSE)*$E1920</f>
        <v>0</v>
      </c>
      <c r="R1918" s="5">
        <f t="shared" si="897"/>
        <v>0</v>
      </c>
      <c r="S1918" s="5">
        <f>VLOOKUP(CONCATENATE($F1918," ",$G1918),AllocFactorMatrix,(S$4+1),FALSE)*$E1920</f>
        <v>0</v>
      </c>
      <c r="T1918" s="5">
        <f>VLOOKUP(CONCATENATE($F1918," ",$G1918),AllocFactorMatrix,(T$4+1),FALSE)*$E1920</f>
        <v>0</v>
      </c>
      <c r="U1918" s="5">
        <f>VLOOKUP(CONCATENATE($F1918," ",$G1918),AllocFactorMatrix,(U$4+1),FALSE)*$E1920</f>
        <v>0</v>
      </c>
      <c r="V1918" s="5">
        <f>VLOOKUP(CONCATENATE($F1918," ",$G1918),AllocFactorMatrix,(V$4+1),FALSE)*$E1920</f>
        <v>0</v>
      </c>
      <c r="W1918" s="5">
        <f t="shared" si="898"/>
        <v>0</v>
      </c>
      <c r="X1918" s="5">
        <f>VLOOKUP(CONCATENATE($F1918," ",$G1918),AllocFactorMatrix,(X$4+1),FALSE)*$E1920</f>
        <v>0</v>
      </c>
      <c r="Y1918" s="5">
        <f>VLOOKUP(CONCATENATE($F1918," ",$G1918),AllocFactorMatrix,(Y$4+1),FALSE)*$E1920</f>
        <v>0</v>
      </c>
      <c r="Z1918" s="5">
        <f t="shared" si="896"/>
        <v>0</v>
      </c>
      <c r="AA1918" s="5">
        <f>VLOOKUP(CONCATENATE($F1918," ",$G1918),AllocFactorMatrix,(AA$4+1),FALSE)*$E1920</f>
        <v>0</v>
      </c>
      <c r="AB1918" s="5">
        <f>VLOOKUP(CONCATENATE($F1918," ",$G1918),AllocFactorMatrix,(AB$4+1),FALSE)*$E1920</f>
        <v>0</v>
      </c>
      <c r="AC1918" s="5">
        <f>VLOOKUP(CONCATENATE($F1918," ",$G1918),AllocFactorMatrix,(AC$4+1),FALSE)*$E1920</f>
        <v>0</v>
      </c>
    </row>
    <row r="1919" spans="1:29" hidden="1" outlineLevel="1">
      <c r="E1919" s="48"/>
      <c r="F1919" s="175" t="str">
        <f>F1920</f>
        <v>CUST_TOTAL</v>
      </c>
      <c r="G1919" s="52" t="str">
        <f>$G$14</f>
        <v>CUSTOMER</v>
      </c>
      <c r="H1919" s="4">
        <f t="shared" si="876"/>
        <v>-370223.99999999994</v>
      </c>
      <c r="I1919" s="5">
        <f>VLOOKUP(CONCATENATE($F1919," ",$G1919),AllocFactorMatrix,(I$4+1),FALSE)*$E1920</f>
        <v>-235864.0080401244</v>
      </c>
      <c r="J1919" s="5">
        <f>VLOOKUP(CONCATENATE($F1919," ",$G1919),AllocFactorMatrix,(J$4+1),FALSE)*$E1920</f>
        <v>-53479.131628458614</v>
      </c>
      <c r="K1919" s="5">
        <f>VLOOKUP(CONCATENATE($F1919," ",$G1919),AllocFactorMatrix,(K$4+1),FALSE)*$E1920</f>
        <v>-132.25623609768181</v>
      </c>
      <c r="L1919" s="5">
        <f>VLOOKUP(CONCATENATE($F1919," ",$G1919),AllocFactorMatrix,(L$4+1),FALSE)*$E1920</f>
        <v>-10.580498887814544</v>
      </c>
      <c r="M1919" s="5">
        <f t="shared" si="895"/>
        <v>-53621.96836344411</v>
      </c>
      <c r="N1919" s="5">
        <f>VLOOKUP(CONCATENATE($F1919," ",$G1919),AllocFactorMatrix,(N$4+1),FALSE)*$E1920</f>
        <v>-957.53514934721613</v>
      </c>
      <c r="O1919" s="5">
        <f>VLOOKUP(CONCATENATE($F1919," ",$G1919),AllocFactorMatrix,(O$4+1),FALSE)*$E1920</f>
        <v>-98.751322952935737</v>
      </c>
      <c r="P1919" s="5">
        <f>VLOOKUP(CONCATENATE($F1919," ",$G1919),AllocFactorMatrix,(P$4+1),FALSE)*$E1920</f>
        <v>-21.160997775629088</v>
      </c>
      <c r="Q1919" s="5">
        <f>VLOOKUP(CONCATENATE($F1919," ",$G1919),AllocFactorMatrix,(Q$4+1),FALSE)*$E1920</f>
        <v>-1.763416481302424</v>
      </c>
      <c r="R1919" s="5">
        <f t="shared" si="897"/>
        <v>-1079.2108865570833</v>
      </c>
      <c r="S1919" s="5">
        <f>VLOOKUP(CONCATENATE($F1919," ",$G1919),AllocFactorMatrix,(S$4+1),FALSE)*$E1920</f>
        <v>-8.8170824065121209</v>
      </c>
      <c r="T1919" s="5">
        <f>VLOOKUP(CONCATENATE($F1919," ",$G1919),AllocFactorMatrix,(T$4+1),FALSE)*$E1920</f>
        <v>-77.590325177306653</v>
      </c>
      <c r="U1919" s="5">
        <f>VLOOKUP(CONCATENATE($F1919," ",$G1919),AllocFactorMatrix,(U$4+1),FALSE)*$E1920</f>
        <v>-33.504913144746055</v>
      </c>
      <c r="V1919" s="5">
        <f>VLOOKUP(CONCATENATE($F1919," ",$G1919),AllocFactorMatrix,(V$4+1),FALSE)*$E1920</f>
        <v>-7.053665925209696</v>
      </c>
      <c r="W1919" s="5">
        <f t="shared" si="898"/>
        <v>-126.96598665377454</v>
      </c>
      <c r="X1919" s="5">
        <f>VLOOKUP(CONCATENATE($F1919," ",$G1919),AllocFactorMatrix,(X$4+1),FALSE)*$E1920</f>
        <v>-269.80272163927089</v>
      </c>
      <c r="Y1919" s="5">
        <f>VLOOKUP(CONCATENATE($F1919," ",$G1919),AllocFactorMatrix,(Y$4+1),FALSE)*$E1920</f>
        <v>-1.763416481302424</v>
      </c>
      <c r="Z1919" s="5">
        <f t="shared" si="896"/>
        <v>-271.56613812057333</v>
      </c>
      <c r="AA1919" s="5">
        <f>VLOOKUP(CONCATENATE($F1919," ",$G1919),AllocFactorMatrix,(AA$4+1),FALSE)*$E1920</f>
        <v>-15.870748331721815</v>
      </c>
      <c r="AB1919" s="5">
        <f>VLOOKUP(CONCATENATE($F1919," ",$G1919),AllocFactorMatrix,(AB$4+1),FALSE)*$E1920</f>
        <v>-79147.421930296696</v>
      </c>
      <c r="AC1919" s="5">
        <f>VLOOKUP(CONCATENATE($F1919," ",$G1919),AllocFactorMatrix,(AC$4+1),FALSE)*$E1920</f>
        <v>-96.987906471633309</v>
      </c>
    </row>
    <row r="1920" spans="1:29" collapsed="1">
      <c r="D1920" s="102" t="s">
        <v>633</v>
      </c>
      <c r="E1920" s="58">
        <v>-370224</v>
      </c>
      <c r="F1920" s="92" t="s">
        <v>41</v>
      </c>
      <c r="G1920" s="52" t="str">
        <f>$G$15</f>
        <v>TOTAL</v>
      </c>
      <c r="H1920" s="4">
        <f t="shared" si="876"/>
        <v>-370223.99999999994</v>
      </c>
      <c r="I1920" s="5">
        <f>VLOOKUP(CONCATENATE($F1920," ",$G1920),AllocFactorMatrix,(I$4+1),FALSE)*$E1920</f>
        <v>-235864.0080401244</v>
      </c>
      <c r="J1920" s="5">
        <f>VLOOKUP(CONCATENATE($F1920," ",$G1920),AllocFactorMatrix,(J$4+1),FALSE)*$E1920</f>
        <v>-53479.131628458614</v>
      </c>
      <c r="K1920" s="5">
        <f>VLOOKUP(CONCATENATE($F1920," ",$G1920),AllocFactorMatrix,(K$4+1),FALSE)*$E1920</f>
        <v>-132.25623609768181</v>
      </c>
      <c r="L1920" s="5">
        <f>VLOOKUP(CONCATENATE($F1920," ",$G1920),AllocFactorMatrix,(L$4+1),FALSE)*$E1920</f>
        <v>-10.580498887814544</v>
      </c>
      <c r="M1920" s="5">
        <f t="shared" si="895"/>
        <v>-53621.96836344411</v>
      </c>
      <c r="N1920" s="5">
        <f>VLOOKUP(CONCATENATE($F1920," ",$G1920),AllocFactorMatrix,(N$4+1),FALSE)*$E1920</f>
        <v>-957.53514934721613</v>
      </c>
      <c r="O1920" s="5">
        <f>VLOOKUP(CONCATENATE($F1920," ",$G1920),AllocFactorMatrix,(O$4+1),FALSE)*$E1920</f>
        <v>-98.751322952935737</v>
      </c>
      <c r="P1920" s="5">
        <f>VLOOKUP(CONCATENATE($F1920," ",$G1920),AllocFactorMatrix,(P$4+1),FALSE)*$E1920</f>
        <v>-21.160997775629088</v>
      </c>
      <c r="Q1920" s="5">
        <f>VLOOKUP(CONCATENATE($F1920," ",$G1920),AllocFactorMatrix,(Q$4+1),FALSE)*$E1920</f>
        <v>-1.763416481302424</v>
      </c>
      <c r="R1920" s="5">
        <f t="shared" si="897"/>
        <v>-1079.2108865570833</v>
      </c>
      <c r="S1920" s="5">
        <f>VLOOKUP(CONCATENATE($F1920," ",$G1920),AllocFactorMatrix,(S$4+1),FALSE)*$E1920</f>
        <v>-8.8170824065121209</v>
      </c>
      <c r="T1920" s="5">
        <f>VLOOKUP(CONCATENATE($F1920," ",$G1920),AllocFactorMatrix,(T$4+1),FALSE)*$E1920</f>
        <v>-77.590325177306653</v>
      </c>
      <c r="U1920" s="5">
        <f>VLOOKUP(CONCATENATE($F1920," ",$G1920),AllocFactorMatrix,(U$4+1),FALSE)*$E1920</f>
        <v>-33.504913144746055</v>
      </c>
      <c r="V1920" s="5">
        <f>VLOOKUP(CONCATENATE($F1920," ",$G1920),AllocFactorMatrix,(V$4+1),FALSE)*$E1920</f>
        <v>-7.053665925209696</v>
      </c>
      <c r="W1920" s="5">
        <f t="shared" si="898"/>
        <v>-126.96598665377454</v>
      </c>
      <c r="X1920" s="5">
        <f>VLOOKUP(CONCATENATE($F1920," ",$G1920),AllocFactorMatrix,(X$4+1),FALSE)*$E1920</f>
        <v>-269.80272163927089</v>
      </c>
      <c r="Y1920" s="5">
        <f>VLOOKUP(CONCATENATE($F1920," ",$G1920),AllocFactorMatrix,(Y$4+1),FALSE)*$E1920</f>
        <v>-1.763416481302424</v>
      </c>
      <c r="Z1920" s="5">
        <f t="shared" si="896"/>
        <v>-271.56613812057333</v>
      </c>
      <c r="AA1920" s="5">
        <f>VLOOKUP(CONCATENATE($F1920," ",$G1920),AllocFactorMatrix,(AA$4+1),FALSE)*$E1920</f>
        <v>-15.870748331721815</v>
      </c>
      <c r="AB1920" s="5">
        <f>VLOOKUP(CONCATENATE($F1920," ",$G1920),AllocFactorMatrix,(AB$4+1),FALSE)*$E1920</f>
        <v>-79147.421930296696</v>
      </c>
      <c r="AC1920" s="5">
        <f>VLOOKUP(CONCATENATE($F1920," ",$G1920),AllocFactorMatrix,(AC$4+1),FALSE)*$E1920</f>
        <v>-96.987906471633309</v>
      </c>
    </row>
    <row r="1921" spans="4:29" hidden="1" outlineLevel="1">
      <c r="E1921" s="48"/>
      <c r="F1921" s="175" t="str">
        <f>F1928</f>
        <v>CUST_SPEC_OM</v>
      </c>
      <c r="G1921" s="52" t="str">
        <f>$G$8</f>
        <v>PRODUCTION</v>
      </c>
      <c r="H1921" s="4">
        <f t="shared" ca="1" si="876"/>
        <v>-2147908.4925143546</v>
      </c>
      <c r="I1921" s="5">
        <f>VLOOKUP(CONCATENATE($F1921," ",$G1921),AllocFactorMatrix,(I$4+1),FALSE)*$E1928</f>
        <v>0</v>
      </c>
      <c r="J1921" s="5">
        <f>VLOOKUP(CONCATENATE($F1921," ",$G1921),AllocFactorMatrix,(J$4+1),FALSE)*$E1928</f>
        <v>0</v>
      </c>
      <c r="K1921" s="5">
        <f>VLOOKUP(CONCATENATE($F1921," ",$G1921),AllocFactorMatrix,(K$4+1),FALSE)*$E1928</f>
        <v>0</v>
      </c>
      <c r="L1921" s="5">
        <f>VLOOKUP(CONCATENATE($F1921," ",$G1921),AllocFactorMatrix,(L$4+1),FALSE)*$E1928</f>
        <v>0</v>
      </c>
      <c r="M1921" s="5">
        <f t="shared" si="895"/>
        <v>0</v>
      </c>
      <c r="N1921" s="5">
        <f>VLOOKUP(CONCATENATE($F1921," ",$G1921),AllocFactorMatrix,(N$4+1),FALSE)*$E1928</f>
        <v>0</v>
      </c>
      <c r="O1921" s="5">
        <f ca="1">VLOOKUP(CONCATENATE($F1921," ",$G1921),AllocFactorMatrix,(O$4+1),FALSE)*$E1928</f>
        <v>-4651.3994335435245</v>
      </c>
      <c r="P1921" s="5">
        <f ca="1">VLOOKUP(CONCATENATE($F1921," ",$G1921),AllocFactorMatrix,(P$4+1),FALSE)*$E1928</f>
        <v>-6563.6639436767664</v>
      </c>
      <c r="Q1921" s="5">
        <f>VLOOKUP(CONCATENATE($F1921," ",$G1921),AllocFactorMatrix,(Q$4+1),FALSE)*$E1928</f>
        <v>0</v>
      </c>
      <c r="R1921" s="5">
        <f ca="1">SUBTOTAL(9,N1921:Q1921)</f>
        <v>-11215.063377220291</v>
      </c>
      <c r="S1921" s="5">
        <f>VLOOKUP(CONCATENATE($F1921," ",$G1921),AllocFactorMatrix,(S$4+1),FALSE)*$E1928</f>
        <v>0</v>
      </c>
      <c r="T1921" s="5">
        <f ca="1">VLOOKUP(CONCATENATE($F1921," ",$G1921),AllocFactorMatrix,(T$4+1),FALSE)*$E1928</f>
        <v>-613726.6683539818</v>
      </c>
      <c r="U1921" s="5">
        <f ca="1">VLOOKUP(CONCATENATE($F1921," ",$G1921),AllocFactorMatrix,(U$4+1),FALSE)*$E1928</f>
        <v>-1141392.9473362376</v>
      </c>
      <c r="V1921" s="5">
        <f ca="1">VLOOKUP(CONCATENATE($F1921," ",$G1921),AllocFactorMatrix,(V$4+1),FALSE)*$E1928</f>
        <v>-381573.8134469153</v>
      </c>
      <c r="W1921" s="5">
        <f ca="1">SUBTOTAL(9,S1921:V1921)</f>
        <v>-2136693.4291371349</v>
      </c>
      <c r="X1921" s="5">
        <f>VLOOKUP(CONCATENATE($F1921," ",$G1921),AllocFactorMatrix,(X$4+1),FALSE)*$E1928</f>
        <v>0</v>
      </c>
      <c r="Y1921" s="5">
        <f>VLOOKUP(CONCATENATE($F1921," ",$G1921),AllocFactorMatrix,(Y$4+1),FALSE)*$E1928</f>
        <v>0</v>
      </c>
      <c r="Z1921" s="5">
        <f t="shared" si="896"/>
        <v>0</v>
      </c>
      <c r="AA1921" s="5">
        <f>VLOOKUP(CONCATENATE($F1921," ",$G1921),AllocFactorMatrix,(AA$4+1),FALSE)*$E1928</f>
        <v>0</v>
      </c>
      <c r="AB1921" s="5">
        <f>VLOOKUP(CONCATENATE($F1921," ",$G1921),AllocFactorMatrix,(AB$4+1),FALSE)*$E1928</f>
        <v>0</v>
      </c>
      <c r="AC1921" s="5">
        <f>VLOOKUP(CONCATENATE($F1921," ",$G1921),AllocFactorMatrix,(AC$4+1),FALSE)*$E1928</f>
        <v>0</v>
      </c>
    </row>
    <row r="1922" spans="4:29" hidden="1" outlineLevel="1">
      <c r="E1922" s="48"/>
      <c r="F1922" s="175" t="str">
        <f>F1928</f>
        <v>CUST_SPEC_OM</v>
      </c>
      <c r="G1922" s="52" t="str">
        <f>$G$9</f>
        <v>BULKTRAN</v>
      </c>
      <c r="H1922" s="4">
        <f t="shared" ca="1" si="876"/>
        <v>-46250.779952307676</v>
      </c>
      <c r="I1922" s="5">
        <f>VLOOKUP(CONCATENATE($F1922," ",$G1922),AllocFactorMatrix,(I$4+1),FALSE)*$E1928</f>
        <v>0</v>
      </c>
      <c r="J1922" s="5">
        <f>VLOOKUP(CONCATENATE($F1922," ",$G1922),AllocFactorMatrix,(J$4+1),FALSE)*$E1928</f>
        <v>0</v>
      </c>
      <c r="K1922" s="5">
        <f>VLOOKUP(CONCATENATE($F1922," ",$G1922),AllocFactorMatrix,(K$4+1),FALSE)*$E1928</f>
        <v>0</v>
      </c>
      <c r="L1922" s="5">
        <f>VLOOKUP(CONCATENATE($F1922," ",$G1922),AllocFactorMatrix,(L$4+1),FALSE)*$E1928</f>
        <v>0</v>
      </c>
      <c r="M1922" s="5">
        <f t="shared" si="895"/>
        <v>0</v>
      </c>
      <c r="N1922" s="5">
        <f>VLOOKUP(CONCATENATE($F1922," ",$G1922),AllocFactorMatrix,(N$4+1),FALSE)*$E1928</f>
        <v>0</v>
      </c>
      <c r="O1922" s="5">
        <f ca="1">VLOOKUP(CONCATENATE($F1922," ",$G1922),AllocFactorMatrix,(O$4+1),FALSE)*$E1928</f>
        <v>-100.26534675176021</v>
      </c>
      <c r="P1922" s="5">
        <f ca="1">VLOOKUP(CONCATENATE($F1922," ",$G1922),AllocFactorMatrix,(P$4+1),FALSE)*$E1928</f>
        <v>-139.6143501369516</v>
      </c>
      <c r="Q1922" s="5">
        <f>VLOOKUP(CONCATENATE($F1922," ",$G1922),AllocFactorMatrix,(Q$4+1),FALSE)*$E1928</f>
        <v>0</v>
      </c>
      <c r="R1922" s="5">
        <f t="shared" ref="R1922:R1928" ca="1" si="899">SUBTOTAL(9,N1922:Q1922)</f>
        <v>-239.87969688871181</v>
      </c>
      <c r="S1922" s="5">
        <f>VLOOKUP(CONCATENATE($F1922," ",$G1922),AllocFactorMatrix,(S$4+1),FALSE)*$E1928</f>
        <v>0</v>
      </c>
      <c r="T1922" s="5">
        <f ca="1">VLOOKUP(CONCATENATE($F1922," ",$G1922),AllocFactorMatrix,(T$4+1),FALSE)*$E1928</f>
        <v>-13255.590468341497</v>
      </c>
      <c r="U1922" s="5">
        <f ca="1">VLOOKUP(CONCATENATE($F1922," ",$G1922),AllocFactorMatrix,(U$4+1),FALSE)*$E1928</f>
        <v>-24435.41195535742</v>
      </c>
      <c r="V1922" s="5">
        <f ca="1">VLOOKUP(CONCATENATE($F1922," ",$G1922),AllocFactorMatrix,(V$4+1),FALSE)*$E1928</f>
        <v>-8319.8978317201327</v>
      </c>
      <c r="W1922" s="5">
        <f t="shared" ref="W1922:W1928" ca="1" si="900">SUBTOTAL(9,S1922:V1922)</f>
        <v>-46010.900255419052</v>
      </c>
      <c r="X1922" s="5">
        <f>VLOOKUP(CONCATENATE($F1922," ",$G1922),AllocFactorMatrix,(X$4+1),FALSE)*$E1928</f>
        <v>0</v>
      </c>
      <c r="Y1922" s="5">
        <f>VLOOKUP(CONCATENATE($F1922," ",$G1922),AllocFactorMatrix,(Y$4+1),FALSE)*$E1928</f>
        <v>0</v>
      </c>
      <c r="Z1922" s="5">
        <f t="shared" si="896"/>
        <v>0</v>
      </c>
      <c r="AA1922" s="5">
        <f>VLOOKUP(CONCATENATE($F1922," ",$G1922),AllocFactorMatrix,(AA$4+1),FALSE)*$E1928</f>
        <v>0</v>
      </c>
      <c r="AB1922" s="5">
        <f>VLOOKUP(CONCATENATE($F1922," ",$G1922),AllocFactorMatrix,(AB$4+1),FALSE)*$E1928</f>
        <v>0</v>
      </c>
      <c r="AC1922" s="5">
        <f>VLOOKUP(CONCATENATE($F1922," ",$G1922),AllocFactorMatrix,(AC$4+1),FALSE)*$E1928</f>
        <v>0</v>
      </c>
    </row>
    <row r="1923" spans="4:29" hidden="1" outlineLevel="1">
      <c r="E1923" s="48"/>
      <c r="F1923" s="175" t="str">
        <f>F1928</f>
        <v>CUST_SPEC_OM</v>
      </c>
      <c r="G1923" s="52" t="str">
        <f>$G$10</f>
        <v>SUBTRAN</v>
      </c>
      <c r="H1923" s="4">
        <f t="shared" ca="1" si="876"/>
        <v>-11962.587790091198</v>
      </c>
      <c r="I1923" s="5">
        <f>VLOOKUP(CONCATENATE($F1923," ",$G1923),AllocFactorMatrix,(I$4+1),FALSE)*$E1928</f>
        <v>0</v>
      </c>
      <c r="J1923" s="5">
        <f>VLOOKUP(CONCATENATE($F1923," ",$G1923),AllocFactorMatrix,(J$4+1),FALSE)*$E1928</f>
        <v>0</v>
      </c>
      <c r="K1923" s="5">
        <f>VLOOKUP(CONCATENATE($F1923," ",$G1923),AllocFactorMatrix,(K$4+1),FALSE)*$E1928</f>
        <v>0</v>
      </c>
      <c r="L1923" s="5">
        <f>VLOOKUP(CONCATENATE($F1923," ",$G1923),AllocFactorMatrix,(L$4+1),FALSE)*$E1928</f>
        <v>0</v>
      </c>
      <c r="M1923" s="5">
        <f t="shared" si="895"/>
        <v>0</v>
      </c>
      <c r="N1923" s="5">
        <f>VLOOKUP(CONCATENATE($F1923," ",$G1923),AllocFactorMatrix,(N$4+1),FALSE)*$E1928</f>
        <v>0</v>
      </c>
      <c r="O1923" s="5">
        <f ca="1">VLOOKUP(CONCATENATE($F1923," ",$G1923),AllocFactorMatrix,(O$4+1),FALSE)*$E1928</f>
        <v>-26.988898097827008</v>
      </c>
      <c r="P1923" s="5">
        <f ca="1">VLOOKUP(CONCATENATE($F1923," ",$G1923),AllocFactorMatrix,(P$4+1),FALSE)*$E1928</f>
        <v>-48.674467421282081</v>
      </c>
      <c r="Q1923" s="5">
        <f>VLOOKUP(CONCATENATE($F1923," ",$G1923),AllocFactorMatrix,(Q$4+1),FALSE)*$E1928</f>
        <v>0</v>
      </c>
      <c r="R1923" s="5">
        <f t="shared" ca="1" si="899"/>
        <v>-75.663365519109092</v>
      </c>
      <c r="S1923" s="5">
        <f>VLOOKUP(CONCATENATE($F1923," ",$G1923),AllocFactorMatrix,(S$4+1),FALSE)*$E1928</f>
        <v>0</v>
      </c>
      <c r="T1923" s="5">
        <f ca="1">VLOOKUP(CONCATENATE($F1923," ",$G1923),AllocFactorMatrix,(T$4+1),FALSE)*$E1928</f>
        <v>-3519.3267620472893</v>
      </c>
      <c r="U1923" s="5">
        <f ca="1">VLOOKUP(CONCATENATE($F1923," ",$G1923),AllocFactorMatrix,(U$4+1),FALSE)*$E1928</f>
        <v>-8367.5976625248204</v>
      </c>
      <c r="V1923" s="5">
        <f ca="1">VLOOKUP(CONCATENATE($F1923," ",$G1923),AllocFactorMatrix,(V$4+1),FALSE)*$E1928</f>
        <v>0</v>
      </c>
      <c r="W1923" s="5">
        <f t="shared" ca="1" si="900"/>
        <v>-11886.924424572109</v>
      </c>
      <c r="X1923" s="5">
        <f>VLOOKUP(CONCATENATE($F1923," ",$G1923),AllocFactorMatrix,(X$4+1),FALSE)*$E1928</f>
        <v>0</v>
      </c>
      <c r="Y1923" s="5">
        <f>VLOOKUP(CONCATENATE($F1923," ",$G1923),AllocFactorMatrix,(Y$4+1),FALSE)*$E1928</f>
        <v>0</v>
      </c>
      <c r="Z1923" s="5">
        <f t="shared" si="896"/>
        <v>0</v>
      </c>
      <c r="AA1923" s="5">
        <f>VLOOKUP(CONCATENATE($F1923," ",$G1923),AllocFactorMatrix,(AA$4+1),FALSE)*$E1928</f>
        <v>0</v>
      </c>
      <c r="AB1923" s="5">
        <f>VLOOKUP(CONCATENATE($F1923," ",$G1923),AllocFactorMatrix,(AB$4+1),FALSE)*$E1928</f>
        <v>0</v>
      </c>
      <c r="AC1923" s="5">
        <f>VLOOKUP(CONCATENATE($F1923," ",$G1923),AllocFactorMatrix,(AC$4+1),FALSE)*$E1928</f>
        <v>0</v>
      </c>
    </row>
    <row r="1924" spans="4:29" hidden="1" outlineLevel="1">
      <c r="E1924" s="48"/>
      <c r="F1924" s="175" t="str">
        <f>F1928</f>
        <v>CUST_SPEC_OM</v>
      </c>
      <c r="G1924" s="52" t="str">
        <f>$G$11</f>
        <v>DISTPRI</v>
      </c>
      <c r="H1924" s="4">
        <f t="shared" ca="1" si="876"/>
        <v>-166403.16057765073</v>
      </c>
      <c r="I1924" s="5">
        <f>VLOOKUP(CONCATENATE($F1924," ",$G1924),AllocFactorMatrix,(I$4+1),FALSE)*$E1928</f>
        <v>0</v>
      </c>
      <c r="J1924" s="5">
        <f>VLOOKUP(CONCATENATE($F1924," ",$G1924),AllocFactorMatrix,(J$4+1),FALSE)*$E1928</f>
        <v>0</v>
      </c>
      <c r="K1924" s="5">
        <f>VLOOKUP(CONCATENATE($F1924," ",$G1924),AllocFactorMatrix,(K$4+1),FALSE)*$E1928</f>
        <v>0</v>
      </c>
      <c r="L1924" s="5">
        <f>VLOOKUP(CONCATENATE($F1924," ",$G1924),AllocFactorMatrix,(L$4+1),FALSE)*$E1928</f>
        <v>0</v>
      </c>
      <c r="M1924" s="5">
        <f t="shared" si="895"/>
        <v>0</v>
      </c>
      <c r="N1924" s="5">
        <f>VLOOKUP(CONCATENATE($F1924," ",$G1924),AllocFactorMatrix,(N$4+1),FALSE)*$E1928</f>
        <v>0</v>
      </c>
      <c r="O1924" s="5">
        <f ca="1">VLOOKUP(CONCATENATE($F1924," ",$G1924),AllocFactorMatrix,(O$4+1),FALSE)*$E1928</f>
        <v>-1282.959575106278</v>
      </c>
      <c r="P1924" s="5">
        <f ca="1">VLOOKUP(CONCATENATE($F1924," ",$G1924),AllocFactorMatrix,(P$4+1),FALSE)*$E1928</f>
        <v>0</v>
      </c>
      <c r="Q1924" s="5">
        <f>VLOOKUP(CONCATENATE($F1924," ",$G1924),AllocFactorMatrix,(Q$4+1),FALSE)*$E1928</f>
        <v>0</v>
      </c>
      <c r="R1924" s="5">
        <f t="shared" ca="1" si="899"/>
        <v>-1282.959575106278</v>
      </c>
      <c r="S1924" s="5">
        <f>VLOOKUP(CONCATENATE($F1924," ",$G1924),AllocFactorMatrix,(S$4+1),FALSE)*$E1928</f>
        <v>0</v>
      </c>
      <c r="T1924" s="5">
        <f ca="1">VLOOKUP(CONCATENATE($F1924," ",$G1924),AllocFactorMatrix,(T$4+1),FALSE)*$E1928</f>
        <v>-165120.20100254446</v>
      </c>
      <c r="U1924" s="5">
        <f ca="1">VLOOKUP(CONCATENATE($F1924," ",$G1924),AllocFactorMatrix,(U$4+1),FALSE)*$E1928</f>
        <v>0</v>
      </c>
      <c r="V1924" s="5">
        <f ca="1">VLOOKUP(CONCATENATE($F1924," ",$G1924),AllocFactorMatrix,(V$4+1),FALSE)*$E1928</f>
        <v>0</v>
      </c>
      <c r="W1924" s="5">
        <f t="shared" ca="1" si="900"/>
        <v>-165120.20100254446</v>
      </c>
      <c r="X1924" s="5">
        <f>VLOOKUP(CONCATENATE($F1924," ",$G1924),AllocFactorMatrix,(X$4+1),FALSE)*$E1928</f>
        <v>0</v>
      </c>
      <c r="Y1924" s="5">
        <f>VLOOKUP(CONCATENATE($F1924," ",$G1924),AllocFactorMatrix,(Y$4+1),FALSE)*$E1928</f>
        <v>0</v>
      </c>
      <c r="Z1924" s="5">
        <f t="shared" si="896"/>
        <v>0</v>
      </c>
      <c r="AA1924" s="5">
        <f>VLOOKUP(CONCATENATE($F1924," ",$G1924),AllocFactorMatrix,(AA$4+1),FALSE)*$E1928</f>
        <v>0</v>
      </c>
      <c r="AB1924" s="5">
        <f>VLOOKUP(CONCATENATE($F1924," ",$G1924),AllocFactorMatrix,(AB$4+1),FALSE)*$E1928</f>
        <v>0</v>
      </c>
      <c r="AC1924" s="5">
        <f>VLOOKUP(CONCATENATE($F1924," ",$G1924),AllocFactorMatrix,(AC$4+1),FALSE)*$E1928</f>
        <v>0</v>
      </c>
    </row>
    <row r="1925" spans="4:29" hidden="1" outlineLevel="1">
      <c r="E1925" s="48"/>
      <c r="F1925" s="175" t="str">
        <f>F1928</f>
        <v>CUST_SPEC_OM</v>
      </c>
      <c r="G1925" s="52" t="str">
        <f>$G$12</f>
        <v>DISTSEC</v>
      </c>
      <c r="H1925" s="4">
        <f t="shared" ca="1" si="876"/>
        <v>0</v>
      </c>
      <c r="I1925" s="5">
        <f>VLOOKUP(CONCATENATE($F1925," ",$G1925),AllocFactorMatrix,(I$4+1),FALSE)*$E1928</f>
        <v>0</v>
      </c>
      <c r="J1925" s="5">
        <f>VLOOKUP(CONCATENATE($F1925," ",$G1925),AllocFactorMatrix,(J$4+1),FALSE)*$E1928</f>
        <v>0</v>
      </c>
      <c r="K1925" s="5">
        <f>VLOOKUP(CONCATENATE($F1925," ",$G1925),AllocFactorMatrix,(K$4+1),FALSE)*$E1928</f>
        <v>0</v>
      </c>
      <c r="L1925" s="5">
        <f>VLOOKUP(CONCATENATE($F1925," ",$G1925),AllocFactorMatrix,(L$4+1),FALSE)*$E1928</f>
        <v>0</v>
      </c>
      <c r="M1925" s="5">
        <f t="shared" si="895"/>
        <v>0</v>
      </c>
      <c r="N1925" s="5">
        <f>VLOOKUP(CONCATENATE($F1925," ",$G1925),AllocFactorMatrix,(N$4+1),FALSE)*$E1928</f>
        <v>0</v>
      </c>
      <c r="O1925" s="5">
        <f ca="1">VLOOKUP(CONCATENATE($F1925," ",$G1925),AllocFactorMatrix,(O$4+1),FALSE)*$E1928</f>
        <v>0</v>
      </c>
      <c r="P1925" s="5">
        <f ca="1">VLOOKUP(CONCATENATE($F1925," ",$G1925),AllocFactorMatrix,(P$4+1),FALSE)*$E1928</f>
        <v>0</v>
      </c>
      <c r="Q1925" s="5">
        <f>VLOOKUP(CONCATENATE($F1925," ",$G1925),AllocFactorMatrix,(Q$4+1),FALSE)*$E1928</f>
        <v>0</v>
      </c>
      <c r="R1925" s="5">
        <f t="shared" ca="1" si="899"/>
        <v>0</v>
      </c>
      <c r="S1925" s="5">
        <f>VLOOKUP(CONCATENATE($F1925," ",$G1925),AllocFactorMatrix,(S$4+1),FALSE)*$E1928</f>
        <v>0</v>
      </c>
      <c r="T1925" s="5">
        <f ca="1">VLOOKUP(CONCATENATE($F1925," ",$G1925),AllocFactorMatrix,(T$4+1),FALSE)*$E1928</f>
        <v>0</v>
      </c>
      <c r="U1925" s="5">
        <f ca="1">VLOOKUP(CONCATENATE($F1925," ",$G1925),AllocFactorMatrix,(U$4+1),FALSE)*$E1928</f>
        <v>0</v>
      </c>
      <c r="V1925" s="5">
        <f ca="1">VLOOKUP(CONCATENATE($F1925," ",$G1925),AllocFactorMatrix,(V$4+1),FALSE)*$E1928</f>
        <v>0</v>
      </c>
      <c r="W1925" s="5">
        <f t="shared" ca="1" si="900"/>
        <v>0</v>
      </c>
      <c r="X1925" s="5">
        <f>VLOOKUP(CONCATENATE($F1925," ",$G1925),AllocFactorMatrix,(X$4+1),FALSE)*$E1928</f>
        <v>0</v>
      </c>
      <c r="Y1925" s="5">
        <f>VLOOKUP(CONCATENATE($F1925," ",$G1925),AllocFactorMatrix,(Y$4+1),FALSE)*$E1928</f>
        <v>0</v>
      </c>
      <c r="Z1925" s="5">
        <f t="shared" si="896"/>
        <v>0</v>
      </c>
      <c r="AA1925" s="5">
        <f>VLOOKUP(CONCATENATE($F1925," ",$G1925),AllocFactorMatrix,(AA$4+1),FALSE)*$E1928</f>
        <v>0</v>
      </c>
      <c r="AB1925" s="5">
        <f>VLOOKUP(CONCATENATE($F1925," ",$G1925),AllocFactorMatrix,(AB$4+1),FALSE)*$E1928</f>
        <v>0</v>
      </c>
      <c r="AC1925" s="5">
        <f>VLOOKUP(CONCATENATE($F1925," ",$G1925),AllocFactorMatrix,(AC$4+1),FALSE)*$E1928</f>
        <v>0</v>
      </c>
    </row>
    <row r="1926" spans="4:29" hidden="1" outlineLevel="1">
      <c r="E1926" s="48"/>
      <c r="F1926" s="175" t="str">
        <f>F1928</f>
        <v>CUST_SPEC_OM</v>
      </c>
      <c r="G1926" s="52" t="str">
        <f>$G$13</f>
        <v>ENERGY</v>
      </c>
      <c r="H1926" s="4">
        <f t="shared" ca="1" si="876"/>
        <v>-4032517.6364947115</v>
      </c>
      <c r="I1926" s="5">
        <f>VLOOKUP(CONCATENATE($F1926," ",$G1926),AllocFactorMatrix,(I$4+1),FALSE)*$E1928</f>
        <v>0</v>
      </c>
      <c r="J1926" s="5">
        <f>VLOOKUP(CONCATENATE($F1926," ",$G1926),AllocFactorMatrix,(J$4+1),FALSE)*$E1928</f>
        <v>0</v>
      </c>
      <c r="K1926" s="5">
        <f>VLOOKUP(CONCATENATE($F1926," ",$G1926),AllocFactorMatrix,(K$4+1),FALSE)*$E1928</f>
        <v>0</v>
      </c>
      <c r="L1926" s="5">
        <f>VLOOKUP(CONCATENATE($F1926," ",$G1926),AllocFactorMatrix,(L$4+1),FALSE)*$E1928</f>
        <v>0</v>
      </c>
      <c r="M1926" s="5">
        <f t="shared" si="895"/>
        <v>0</v>
      </c>
      <c r="N1926" s="5">
        <f>VLOOKUP(CONCATENATE($F1926," ",$G1926),AllocFactorMatrix,(N$4+1),FALSE)*$E1928</f>
        <v>0</v>
      </c>
      <c r="O1926" s="5">
        <f ca="1">VLOOKUP(CONCATENATE($F1926," ",$G1926),AllocFactorMatrix,(O$4+1),FALSE)*$E1928</f>
        <v>-6129.8606302562994</v>
      </c>
      <c r="P1926" s="5">
        <f ca="1">VLOOKUP(CONCATENATE($F1926," ",$G1926),AllocFactorMatrix,(P$4+1),FALSE)*$E1928</f>
        <v>-8690.7384129619641</v>
      </c>
      <c r="Q1926" s="5">
        <f>VLOOKUP(CONCATENATE($F1926," ",$G1926),AllocFactorMatrix,(Q$4+1),FALSE)*$E1928</f>
        <v>0</v>
      </c>
      <c r="R1926" s="5">
        <f t="shared" ca="1" si="899"/>
        <v>-14820.599043218263</v>
      </c>
      <c r="S1926" s="5">
        <f>VLOOKUP(CONCATENATE($F1926," ",$G1926),AllocFactorMatrix,(S$4+1),FALSE)*$E1928</f>
        <v>0</v>
      </c>
      <c r="T1926" s="5">
        <f ca="1">VLOOKUP(CONCATENATE($F1926," ",$G1926),AllocFactorMatrix,(T$4+1),FALSE)*$E1928</f>
        <v>-1052352.7055275412</v>
      </c>
      <c r="U1926" s="5">
        <f ca="1">VLOOKUP(CONCATENATE($F1926," ",$G1926),AllocFactorMatrix,(U$4+1),FALSE)*$E1928</f>
        <v>-2201644.1864727219</v>
      </c>
      <c r="V1926" s="5">
        <f ca="1">VLOOKUP(CONCATENATE($F1926," ",$G1926),AllocFactorMatrix,(V$4+1),FALSE)*$E1928</f>
        <v>-763700.14545122953</v>
      </c>
      <c r="W1926" s="5">
        <f t="shared" ca="1" si="900"/>
        <v>-4017697.0374514926</v>
      </c>
      <c r="X1926" s="5">
        <f>VLOOKUP(CONCATENATE($F1926," ",$G1926),AllocFactorMatrix,(X$4+1),FALSE)*$E1928</f>
        <v>0</v>
      </c>
      <c r="Y1926" s="5">
        <f>VLOOKUP(CONCATENATE($F1926," ",$G1926),AllocFactorMatrix,(Y$4+1),FALSE)*$E1928</f>
        <v>0</v>
      </c>
      <c r="Z1926" s="5">
        <f t="shared" si="896"/>
        <v>0</v>
      </c>
      <c r="AA1926" s="5">
        <f>VLOOKUP(CONCATENATE($F1926," ",$G1926),AllocFactorMatrix,(AA$4+1),FALSE)*$E1928</f>
        <v>0</v>
      </c>
      <c r="AB1926" s="5">
        <f>VLOOKUP(CONCATENATE($F1926," ",$G1926),AllocFactorMatrix,(AB$4+1),FALSE)*$E1928</f>
        <v>0</v>
      </c>
      <c r="AC1926" s="5">
        <f>VLOOKUP(CONCATENATE($F1926," ",$G1926),AllocFactorMatrix,(AC$4+1),FALSE)*$E1928</f>
        <v>0</v>
      </c>
    </row>
    <row r="1927" spans="4:29" hidden="1" outlineLevel="1">
      <c r="E1927" s="48"/>
      <c r="F1927" s="175" t="str">
        <f>F1928</f>
        <v>CUST_SPEC_OM</v>
      </c>
      <c r="G1927" s="52" t="str">
        <f>$G$14</f>
        <v>CUSTOMER</v>
      </c>
      <c r="H1927" s="4">
        <f t="shared" ca="1" si="876"/>
        <v>-7373.3426708831157</v>
      </c>
      <c r="I1927" s="5">
        <f>VLOOKUP(CONCATENATE($F1927," ",$G1927),AllocFactorMatrix,(I$4+1),FALSE)*$E1928</f>
        <v>0</v>
      </c>
      <c r="J1927" s="5">
        <f>VLOOKUP(CONCATENATE($F1927," ",$G1927),AllocFactorMatrix,(J$4+1),FALSE)*$E1928</f>
        <v>0</v>
      </c>
      <c r="K1927" s="5">
        <f>VLOOKUP(CONCATENATE($F1927," ",$G1927),AllocFactorMatrix,(K$4+1),FALSE)*$E1928</f>
        <v>0</v>
      </c>
      <c r="L1927" s="5">
        <f>VLOOKUP(CONCATENATE($F1927," ",$G1927),AllocFactorMatrix,(L$4+1),FALSE)*$E1928</f>
        <v>0</v>
      </c>
      <c r="M1927" s="5">
        <f t="shared" si="895"/>
        <v>0</v>
      </c>
      <c r="N1927" s="5">
        <f>VLOOKUP(CONCATENATE($F1927," ",$G1927),AllocFactorMatrix,(N$4+1),FALSE)*$E1928</f>
        <v>0</v>
      </c>
      <c r="O1927" s="5">
        <f ca="1">VLOOKUP(CONCATENATE($F1927," ",$G1927),AllocFactorMatrix,(O$4+1),FALSE)*$E1928</f>
        <v>-84.917982325584859</v>
      </c>
      <c r="P1927" s="5">
        <f ca="1">VLOOKUP(CONCATENATE($F1927," ",$G1927),AllocFactorMatrix,(P$4+1),FALSE)*$E1928</f>
        <v>-652.26385314860408</v>
      </c>
      <c r="Q1927" s="5">
        <f>VLOOKUP(CONCATENATE($F1927," ",$G1927),AllocFactorMatrix,(Q$4+1),FALSE)*$E1928</f>
        <v>0</v>
      </c>
      <c r="R1927" s="5">
        <f t="shared" ca="1" si="899"/>
        <v>-737.18183547418892</v>
      </c>
      <c r="S1927" s="5">
        <f>VLOOKUP(CONCATENATE($F1927," ",$G1927),AllocFactorMatrix,(S$4+1),FALSE)*$E1928</f>
        <v>0</v>
      </c>
      <c r="T1927" s="5">
        <f ca="1">VLOOKUP(CONCATENATE($F1927," ",$G1927),AllocFactorMatrix,(T$4+1),FALSE)*$E1928</f>
        <v>-2252.5400444852103</v>
      </c>
      <c r="U1927" s="5">
        <f ca="1">VLOOKUP(CONCATENATE($F1927," ",$G1927),AllocFactorMatrix,(U$4+1),FALSE)*$E1928</f>
        <v>-2833.4701028053009</v>
      </c>
      <c r="V1927" s="5">
        <f ca="1">VLOOKUP(CONCATENATE($F1927," ",$G1927),AllocFactorMatrix,(V$4+1),FALSE)*$E1928</f>
        <v>-1550.1506881184157</v>
      </c>
      <c r="W1927" s="5">
        <f t="shared" ca="1" si="900"/>
        <v>-6636.1608354089276</v>
      </c>
      <c r="X1927" s="5">
        <f>VLOOKUP(CONCATENATE($F1927," ",$G1927),AllocFactorMatrix,(X$4+1),FALSE)*$E1928</f>
        <v>0</v>
      </c>
      <c r="Y1927" s="5">
        <f>VLOOKUP(CONCATENATE($F1927," ",$G1927),AllocFactorMatrix,(Y$4+1),FALSE)*$E1928</f>
        <v>0</v>
      </c>
      <c r="Z1927" s="5">
        <f t="shared" si="896"/>
        <v>0</v>
      </c>
      <c r="AA1927" s="5">
        <f>VLOOKUP(CONCATENATE($F1927," ",$G1927),AllocFactorMatrix,(AA$4+1),FALSE)*$E1928</f>
        <v>0</v>
      </c>
      <c r="AB1927" s="5">
        <f>VLOOKUP(CONCATENATE($F1927," ",$G1927),AllocFactorMatrix,(AB$4+1),FALSE)*$E1928</f>
        <v>0</v>
      </c>
      <c r="AC1927" s="5">
        <f>VLOOKUP(CONCATENATE($F1927," ",$G1927),AllocFactorMatrix,(AC$4+1),FALSE)*$E1928</f>
        <v>0</v>
      </c>
    </row>
    <row r="1928" spans="4:29" collapsed="1">
      <c r="D1928" s="102" t="s">
        <v>647</v>
      </c>
      <c r="E1928" s="58">
        <v>-6412416</v>
      </c>
      <c r="F1928" s="58" t="s">
        <v>664</v>
      </c>
      <c r="G1928" s="52" t="str">
        <f>$G$15</f>
        <v>TOTAL</v>
      </c>
      <c r="H1928" s="4">
        <f t="shared" ca="1" si="876"/>
        <v>-6412415.9999999991</v>
      </c>
      <c r="I1928" s="5">
        <f>VLOOKUP(CONCATENATE($F1928," ",$G1928),AllocFactorMatrix,(I$4+1),FALSE)*$E1928</f>
        <v>0</v>
      </c>
      <c r="J1928" s="5">
        <f>VLOOKUP(CONCATENATE($F1928," ",$G1928),AllocFactorMatrix,(J$4+1),FALSE)*$E1928</f>
        <v>0</v>
      </c>
      <c r="K1928" s="5">
        <f>VLOOKUP(CONCATENATE($F1928," ",$G1928),AllocFactorMatrix,(K$4+1),FALSE)*$E1928</f>
        <v>0</v>
      </c>
      <c r="L1928" s="5">
        <f>VLOOKUP(CONCATENATE($F1928," ",$G1928),AllocFactorMatrix,(L$4+1),FALSE)*$E1928</f>
        <v>0</v>
      </c>
      <c r="M1928" s="5">
        <f t="shared" si="895"/>
        <v>0</v>
      </c>
      <c r="N1928" s="5">
        <f>VLOOKUP(CONCATENATE($F1928," ",$G1928),AllocFactorMatrix,(N$4+1),FALSE)*$E1928</f>
        <v>0</v>
      </c>
      <c r="O1928" s="5">
        <f ca="1">VLOOKUP(CONCATENATE($F1928," ",$G1928),AllocFactorMatrix,(O$4+1),FALSE)*$E1928</f>
        <v>-12276.391866081276</v>
      </c>
      <c r="P1928" s="5">
        <f ca="1">VLOOKUP(CONCATENATE($F1928," ",$G1928),AllocFactorMatrix,(P$4+1),FALSE)*$E1928</f>
        <v>-16094.955027345566</v>
      </c>
      <c r="Q1928" s="5">
        <f>VLOOKUP(CONCATENATE($F1928," ",$G1928),AllocFactorMatrix,(Q$4+1),FALSE)*$E1928</f>
        <v>0</v>
      </c>
      <c r="R1928" s="5">
        <f t="shared" ca="1" si="899"/>
        <v>-28371.346893426842</v>
      </c>
      <c r="S1928" s="5">
        <f>VLOOKUP(CONCATENATE($F1928," ",$G1928),AllocFactorMatrix,(S$4+1),FALSE)*$E1928</f>
        <v>0</v>
      </c>
      <c r="T1928" s="5">
        <f ca="1">VLOOKUP(CONCATENATE($F1928," ",$G1928),AllocFactorMatrix,(T$4+1),FALSE)*$E1928</f>
        <v>-1850227.032158942</v>
      </c>
      <c r="U1928" s="5">
        <f ca="1">VLOOKUP(CONCATENATE($F1928," ",$G1928),AllocFactorMatrix,(U$4+1),FALSE)*$E1928</f>
        <v>-3378673.6135296468</v>
      </c>
      <c r="V1928" s="5">
        <f ca="1">VLOOKUP(CONCATENATE($F1928," ",$G1928),AllocFactorMatrix,(V$4+1),FALSE)*$E1928</f>
        <v>-1155144.0074179836</v>
      </c>
      <c r="W1928" s="5">
        <f t="shared" ca="1" si="900"/>
        <v>-6384044.6531065721</v>
      </c>
      <c r="X1928" s="5">
        <f>VLOOKUP(CONCATENATE($F1928," ",$G1928),AllocFactorMatrix,(X$4+1),FALSE)*$E1928</f>
        <v>0</v>
      </c>
      <c r="Y1928" s="5">
        <f>VLOOKUP(CONCATENATE($F1928," ",$G1928),AllocFactorMatrix,(Y$4+1),FALSE)*$E1928</f>
        <v>0</v>
      </c>
      <c r="Z1928" s="5">
        <f t="shared" si="896"/>
        <v>0</v>
      </c>
      <c r="AA1928" s="5">
        <f>VLOOKUP(CONCATENATE($F1928," ",$G1928),AllocFactorMatrix,(AA$4+1),FALSE)*$E1928</f>
        <v>0</v>
      </c>
      <c r="AB1928" s="5">
        <f>VLOOKUP(CONCATENATE($F1928," ",$G1928),AllocFactorMatrix,(AB$4+1),FALSE)*$E1928</f>
        <v>0</v>
      </c>
      <c r="AC1928" s="5">
        <f>VLOOKUP(CONCATENATE($F1928," ",$G1928),AllocFactorMatrix,(AC$4+1),FALSE)*$E1928</f>
        <v>0</v>
      </c>
    </row>
    <row r="1929" spans="4:29" hidden="1" outlineLevel="1">
      <c r="E1929" s="48"/>
      <c r="F1929" s="175" t="str">
        <f>F1936</f>
        <v>REVYEC_EXP_OM</v>
      </c>
      <c r="G1929" s="52" t="str">
        <f>$G$8</f>
        <v>PRODUCTION</v>
      </c>
      <c r="H1929" s="4">
        <f t="shared" ca="1" si="876"/>
        <v>-3354071.1578479405</v>
      </c>
      <c r="I1929" s="5">
        <f ca="1">VLOOKUP(CONCATENATE($F1929," ",$G1929),AllocFactorMatrix,(I$4+1),FALSE)*$E1936</f>
        <v>-13388.545930181806</v>
      </c>
      <c r="J1929" s="5">
        <f ca="1">VLOOKUP(CONCATENATE($F1929," ",$G1929),AllocFactorMatrix,(J$4+1),FALSE)*$E1936</f>
        <v>-70924.832241299853</v>
      </c>
      <c r="K1929" s="5">
        <f ca="1">VLOOKUP(CONCATENATE($F1929," ",$G1929),AllocFactorMatrix,(K$4+1),FALSE)*$E1936</f>
        <v>-2156.5071343007107</v>
      </c>
      <c r="L1929" s="5">
        <f ca="1">VLOOKUP(CONCATENATE($F1929," ",$G1929),AllocFactorMatrix,(L$4+1),FALSE)*$E1936</f>
        <v>8907.1598113852597</v>
      </c>
      <c r="M1929" s="5">
        <f t="shared" ca="1" si="895"/>
        <v>-64174.179564215308</v>
      </c>
      <c r="N1929" s="5">
        <f ca="1">VLOOKUP(CONCATENATE($F1929," ",$G1929),AllocFactorMatrix,(N$4+1),FALSE)*$E1936</f>
        <v>-221521.53490247007</v>
      </c>
      <c r="O1929" s="5">
        <f ca="1">VLOOKUP(CONCATENATE($F1929," ",$G1929),AllocFactorMatrix,(O$4+1),FALSE)*$E1936</f>
        <v>-228630.76038543272</v>
      </c>
      <c r="P1929" s="5">
        <f ca="1">VLOOKUP(CONCATENATE($F1929," ",$G1929),AllocFactorMatrix,(P$4+1),FALSE)*$E1936</f>
        <v>-24941.7467309311</v>
      </c>
      <c r="Q1929" s="5">
        <f ca="1">VLOOKUP(CONCATENATE($F1929," ",$G1929),AllocFactorMatrix,(Q$4+1),FALSE)*$E1936</f>
        <v>895.51057207618169</v>
      </c>
      <c r="R1929" s="5">
        <f ca="1">SUBTOTAL(9,N1929:Q1929)</f>
        <v>-474198.53144675773</v>
      </c>
      <c r="S1929" s="5">
        <f ca="1">VLOOKUP(CONCATENATE($F1929," ",$G1929),AllocFactorMatrix,(S$4+1),FALSE)*$E1936</f>
        <v>7188.0264886166206</v>
      </c>
      <c r="T1929" s="5">
        <f ca="1">VLOOKUP(CONCATENATE($F1929," ",$G1929),AllocFactorMatrix,(T$4+1),FALSE)*$E1936</f>
        <v>-241923.41303910391</v>
      </c>
      <c r="U1929" s="5">
        <f ca="1">VLOOKUP(CONCATENATE($F1929," ",$G1929),AllocFactorMatrix,(U$4+1),FALSE)*$E1936</f>
        <v>-2170534.2618299909</v>
      </c>
      <c r="V1929" s="5">
        <f ca="1">VLOOKUP(CONCATENATE($F1929," ",$G1929),AllocFactorMatrix,(V$4+1),FALSE)*$E1936</f>
        <v>-368839.00969466893</v>
      </c>
      <c r="W1929" s="5">
        <f ca="1">SUBTOTAL(9,S1929:V1929)</f>
        <v>-2774108.6580751473</v>
      </c>
      <c r="X1929" s="5">
        <f ca="1">VLOOKUP(CONCATENATE($F1929," ",$G1929),AllocFactorMatrix,(X$4+1),FALSE)*$E1936</f>
        <v>-27441.532788631645</v>
      </c>
      <c r="Y1929" s="5">
        <f ca="1">VLOOKUP(CONCATENATE($F1929," ",$G1929),AllocFactorMatrix,(Y$4+1),FALSE)*$E1936</f>
        <v>0</v>
      </c>
      <c r="Z1929" s="5">
        <f t="shared" ca="1" si="896"/>
        <v>-27441.532788631645</v>
      </c>
      <c r="AA1929" s="5">
        <f ca="1">VLOOKUP(CONCATENATE($F1929," ",$G1929),AllocFactorMatrix,(AA$4+1),FALSE)*$E1936</f>
        <v>0</v>
      </c>
      <c r="AB1929" s="5">
        <f ca="1">VLOOKUP(CONCATENATE($F1929," ",$G1929),AllocFactorMatrix,(AB$4+1),FALSE)*$E1936</f>
        <v>-838.91272549106361</v>
      </c>
      <c r="AC1929" s="5">
        <f ca="1">VLOOKUP(CONCATENATE($F1929," ",$G1929),AllocFactorMatrix,(AC$4+1),FALSE)*$E1936</f>
        <v>79.20268248344567</v>
      </c>
    </row>
    <row r="1930" spans="4:29" hidden="1" outlineLevel="1">
      <c r="E1930" s="48"/>
      <c r="F1930" s="175" t="str">
        <f>F1936</f>
        <v>REVYEC_EXP_OM</v>
      </c>
      <c r="G1930" s="52" t="str">
        <f>$G$9</f>
        <v>BULKTRAN</v>
      </c>
      <c r="H1930" s="4">
        <f t="shared" ca="1" si="876"/>
        <v>-71932.33952178336</v>
      </c>
      <c r="I1930" s="5">
        <f ca="1">VLOOKUP(CONCATENATE($F1930," ",$G1930),AllocFactorMatrix,(I$4+1),FALSE)*$E1936</f>
        <v>-277.12666982122204</v>
      </c>
      <c r="J1930" s="5">
        <f ca="1">VLOOKUP(CONCATENATE($F1930," ",$G1930),AllocFactorMatrix,(J$4+1),FALSE)*$E1936</f>
        <v>-1498.7910715278028</v>
      </c>
      <c r="K1930" s="5">
        <f ca="1">VLOOKUP(CONCATENATE($F1930," ",$G1930),AllocFactorMatrix,(K$4+1),FALSE)*$E1936</f>
        <v>-45.187674984046843</v>
      </c>
      <c r="L1930" s="5">
        <f ca="1">VLOOKUP(CONCATENATE($F1930," ",$G1930),AllocFactorMatrix,(L$4+1),FALSE)*$E1936</f>
        <v>180.88121880012707</v>
      </c>
      <c r="M1930" s="5">
        <f t="shared" ca="1" si="895"/>
        <v>-1363.0975277117227</v>
      </c>
      <c r="N1930" s="5">
        <f ca="1">VLOOKUP(CONCATENATE($F1930," ",$G1930),AllocFactorMatrix,(N$4+1),FALSE)*$E1936</f>
        <v>-4670.1290813699334</v>
      </c>
      <c r="O1930" s="5">
        <f ca="1">VLOOKUP(CONCATENATE($F1930," ",$G1930),AllocFactorMatrix,(O$4+1),FALSE)*$E1936</f>
        <v>-4928.3538848222015</v>
      </c>
      <c r="P1930" s="5">
        <f ca="1">VLOOKUP(CONCATENATE($F1930," ",$G1930),AllocFactorMatrix,(P$4+1),FALSE)*$E1936</f>
        <v>-530.53078143558116</v>
      </c>
      <c r="Q1930" s="5">
        <f ca="1">VLOOKUP(CONCATENATE($F1930," ",$G1930),AllocFactorMatrix,(Q$4+1),FALSE)*$E1936</f>
        <v>18.237493133133334</v>
      </c>
      <c r="R1930" s="5">
        <f t="shared" ref="R1930:R1936" ca="1" si="901">SUBTOTAL(9,N1930:Q1930)</f>
        <v>-10110.776254494584</v>
      </c>
      <c r="S1930" s="5">
        <f ca="1">VLOOKUP(CONCATENATE($F1930," ",$G1930),AllocFactorMatrix,(S$4+1),FALSE)*$E1936</f>
        <v>150.62953649443378</v>
      </c>
      <c r="T1930" s="5">
        <f ca="1">VLOOKUP(CONCATENATE($F1930," ",$G1930),AllocFactorMatrix,(T$4+1),FALSE)*$E1936</f>
        <v>-5225.1887579702952</v>
      </c>
      <c r="U1930" s="5">
        <f ca="1">VLOOKUP(CONCATENATE($F1930," ",$G1930),AllocFactorMatrix,(U$4+1),FALSE)*$E1936</f>
        <v>-46467.694561117059</v>
      </c>
      <c r="V1930" s="5">
        <f ca="1">VLOOKUP(CONCATENATE($F1930," ",$G1930),AllocFactorMatrix,(V$4+1),FALSE)*$E1936</f>
        <v>-8042.226088031578</v>
      </c>
      <c r="W1930" s="5">
        <f t="shared" ref="W1930:W1936" ca="1" si="902">SUBTOTAL(9,S1930:V1930)</f>
        <v>-59584.479870624498</v>
      </c>
      <c r="X1930" s="5">
        <f ca="1">VLOOKUP(CONCATENATE($F1930," ",$G1930),AllocFactorMatrix,(X$4+1),FALSE)*$E1936</f>
        <v>-580.46779388062896</v>
      </c>
      <c r="Y1930" s="5">
        <f ca="1">VLOOKUP(CONCATENATE($F1930," ",$G1930),AllocFactorMatrix,(Y$4+1),FALSE)*$E1936</f>
        <v>0</v>
      </c>
      <c r="Z1930" s="5">
        <f t="shared" ca="1" si="896"/>
        <v>-580.46779388062896</v>
      </c>
      <c r="AA1930" s="5">
        <f ca="1">VLOOKUP(CONCATENATE($F1930," ",$G1930),AllocFactorMatrix,(AA$4+1),FALSE)*$E1936</f>
        <v>0</v>
      </c>
      <c r="AB1930" s="5">
        <f ca="1">VLOOKUP(CONCATENATE($F1930," ",$G1930),AllocFactorMatrix,(AB$4+1),FALSE)*$E1936</f>
        <v>-18.110351012134725</v>
      </c>
      <c r="AC1930" s="5">
        <f ca="1">VLOOKUP(CONCATENATE($F1930," ",$G1930),AllocFactorMatrix,(AC$4+1),FALSE)*$E1936</f>
        <v>1.7189457612925878</v>
      </c>
    </row>
    <row r="1931" spans="4:29" hidden="1" outlineLevel="1">
      <c r="E1931" s="48"/>
      <c r="F1931" s="175" t="str">
        <f>F1936</f>
        <v>REVYEC_EXP_OM</v>
      </c>
      <c r="G1931" s="52" t="str">
        <f>$G$10</f>
        <v>SUBTRAN</v>
      </c>
      <c r="H1931" s="4">
        <f t="shared" ca="1" si="876"/>
        <v>-20621.200512382129</v>
      </c>
      <c r="I1931" s="5">
        <f ca="1">VLOOKUP(CONCATENATE($F1931," ",$G1931),AllocFactorMatrix,(I$4+1),FALSE)*$E1936</f>
        <v>-76.359120946092986</v>
      </c>
      <c r="J1931" s="5">
        <f ca="1">VLOOKUP(CONCATENATE($F1931," ",$G1931),AllocFactorMatrix,(J$4+1),FALSE)*$E1936</f>
        <v>-414.72212796690718</v>
      </c>
      <c r="K1931" s="5">
        <f ca="1">VLOOKUP(CONCATENATE($F1931," ",$G1931),AllocFactorMatrix,(K$4+1),FALSE)*$E1936</f>
        <v>-12.567317745059841</v>
      </c>
      <c r="L1931" s="5">
        <f ca="1">VLOOKUP(CONCATENATE($F1931," ",$G1931),AllocFactorMatrix,(L$4+1),FALSE)*$E1936</f>
        <v>65.646567266694063</v>
      </c>
      <c r="M1931" s="5">
        <f t="shared" ca="1" si="895"/>
        <v>-361.64287844527291</v>
      </c>
      <c r="N1931" s="5">
        <f ca="1">VLOOKUP(CONCATENATE($F1931," ",$G1931),AllocFactorMatrix,(N$4+1),FALSE)*$E1936</f>
        <v>-1254.8767550593698</v>
      </c>
      <c r="O1931" s="5">
        <f ca="1">VLOOKUP(CONCATENATE($F1931," ",$G1931),AllocFactorMatrix,(O$4+1),FALSE)*$E1936</f>
        <v>-1326.5883487822396</v>
      </c>
      <c r="P1931" s="5">
        <f ca="1">VLOOKUP(CONCATENATE($F1931," ",$G1931),AllocFactorMatrix,(P$4+1),FALSE)*$E1936</f>
        <v>-184.9616691381847</v>
      </c>
      <c r="Q1931" s="5">
        <f ca="1">VLOOKUP(CONCATENATE($F1931," ",$G1931),AllocFactorMatrix,(Q$4+1),FALSE)*$E1936</f>
        <v>0</v>
      </c>
      <c r="R1931" s="5">
        <f t="shared" ca="1" si="901"/>
        <v>-2766.4267729797944</v>
      </c>
      <c r="S1931" s="5">
        <f ca="1">VLOOKUP(CONCATENATE($F1931," ",$G1931),AllocFactorMatrix,(S$4+1),FALSE)*$E1936</f>
        <v>38.534250208486149</v>
      </c>
      <c r="T1931" s="5">
        <f ca="1">VLOOKUP(CONCATENATE($F1931," ",$G1931),AllocFactorMatrix,(T$4+1),FALSE)*$E1936</f>
        <v>-1387.2748012691354</v>
      </c>
      <c r="U1931" s="5">
        <f ca="1">VLOOKUP(CONCATENATE($F1931," ",$G1931),AllocFactorMatrix,(U$4+1),FALSE)*$E1936</f>
        <v>-15912.274084140074</v>
      </c>
      <c r="V1931" s="5">
        <f ca="1">VLOOKUP(CONCATENATE($F1931," ",$G1931),AllocFactorMatrix,(V$4+1),FALSE)*$E1936</f>
        <v>0</v>
      </c>
      <c r="W1931" s="5">
        <f t="shared" ca="1" si="902"/>
        <v>-17261.014635200721</v>
      </c>
      <c r="X1931" s="5">
        <f ca="1">VLOOKUP(CONCATENATE($F1931," ",$G1931),AllocFactorMatrix,(X$4+1),FALSE)*$E1936</f>
        <v>-155.75710481027573</v>
      </c>
      <c r="Y1931" s="5">
        <f ca="1">VLOOKUP(CONCATENATE($F1931," ",$G1931),AllocFactorMatrix,(Y$4+1),FALSE)*$E1936</f>
        <v>0</v>
      </c>
      <c r="Z1931" s="5">
        <f t="shared" ca="1" si="896"/>
        <v>-155.75710481027573</v>
      </c>
      <c r="AA1931" s="5">
        <f ca="1">VLOOKUP(CONCATENATE($F1931," ",$G1931),AllocFactorMatrix,(AA$4+1),FALSE)*$E1936</f>
        <v>0</v>
      </c>
      <c r="AB1931" s="5">
        <f ca="1">VLOOKUP(CONCATENATE($F1931," ",$G1931),AllocFactorMatrix,(AB$4+1),FALSE)*$E1936</f>
        <v>0</v>
      </c>
      <c r="AC1931" s="5">
        <f ca="1">VLOOKUP(CONCATENATE($F1931," ",$G1931),AllocFactorMatrix,(AC$4+1),FALSE)*$E1936</f>
        <v>0</v>
      </c>
    </row>
    <row r="1932" spans="4:29" hidden="1" outlineLevel="1">
      <c r="E1932" s="48"/>
      <c r="F1932" s="175" t="str">
        <f>F1936</f>
        <v>REVYEC_EXP_OM</v>
      </c>
      <c r="G1932" s="52" t="str">
        <f>$G$11</f>
        <v>DISTPRI</v>
      </c>
      <c r="H1932" s="4">
        <f t="shared" ca="1" si="876"/>
        <v>-218981.06236615172</v>
      </c>
      <c r="I1932" s="5">
        <f ca="1">VLOOKUP(CONCATENATE($F1932," ",$G1932),AllocFactorMatrix,(I$4+1),FALSE)*$E1936</f>
        <v>-3752.142911186862</v>
      </c>
      <c r="J1932" s="5">
        <f ca="1">VLOOKUP(CONCATENATE($F1932," ",$G1932),AllocFactorMatrix,(J$4+1),FALSE)*$E1936</f>
        <v>-19976.861461698045</v>
      </c>
      <c r="K1932" s="5">
        <f ca="1">VLOOKUP(CONCATENATE($F1932," ",$G1932),AllocFactorMatrix,(K$4+1),FALSE)*$E1936</f>
        <v>-609.8276749602187</v>
      </c>
      <c r="L1932" s="5">
        <f ca="1">VLOOKUP(CONCATENATE($F1932," ",$G1932),AllocFactorMatrix,(L$4+1),FALSE)*$E1936</f>
        <v>0</v>
      </c>
      <c r="M1932" s="5">
        <f t="shared" ca="1" si="895"/>
        <v>-20586.689136658264</v>
      </c>
      <c r="N1932" s="5">
        <f ca="1">VLOOKUP(CONCATENATE($F1932," ",$G1932),AllocFactorMatrix,(N$4+1),FALSE)*$E1936</f>
        <v>-60844.969550062138</v>
      </c>
      <c r="O1932" s="5">
        <f ca="1">VLOOKUP(CONCATENATE($F1932," ",$G1932),AllocFactorMatrix,(O$4+1),FALSE)*$E1936</f>
        <v>-63061.456533923229</v>
      </c>
      <c r="P1932" s="5">
        <f ca="1">VLOOKUP(CONCATENATE($F1932," ",$G1932),AllocFactorMatrix,(P$4+1),FALSE)*$E1936</f>
        <v>0</v>
      </c>
      <c r="Q1932" s="5">
        <f ca="1">VLOOKUP(CONCATENATE($F1932," ",$G1932),AllocFactorMatrix,(Q$4+1),FALSE)*$E1936</f>
        <v>0</v>
      </c>
      <c r="R1932" s="5">
        <f t="shared" ca="1" si="901"/>
        <v>-123906.42608398537</v>
      </c>
      <c r="S1932" s="5">
        <f ca="1">VLOOKUP(CONCATENATE($F1932," ",$G1932),AllocFactorMatrix,(S$4+1),FALSE)*$E1936</f>
        <v>1884.3534453435657</v>
      </c>
      <c r="T1932" s="5">
        <f ca="1">VLOOKUP(CONCATENATE($F1932," ",$G1932),AllocFactorMatrix,(T$4+1),FALSE)*$E1936</f>
        <v>-65088.327830653026</v>
      </c>
      <c r="U1932" s="5">
        <f ca="1">VLOOKUP(CONCATENATE($F1932," ",$G1932),AllocFactorMatrix,(U$4+1),FALSE)*$E1936</f>
        <v>0</v>
      </c>
      <c r="V1932" s="5">
        <f ca="1">VLOOKUP(CONCATENATE($F1932," ",$G1932),AllocFactorMatrix,(V$4+1),FALSE)*$E1936</f>
        <v>0</v>
      </c>
      <c r="W1932" s="5">
        <f t="shared" ca="1" si="902"/>
        <v>-63203.974385309462</v>
      </c>
      <c r="X1932" s="5">
        <f ca="1">VLOOKUP(CONCATENATE($F1932," ",$G1932),AllocFactorMatrix,(X$4+1),FALSE)*$E1936</f>
        <v>-7531.8298490117631</v>
      </c>
      <c r="Y1932" s="5">
        <f ca="1">VLOOKUP(CONCATENATE($F1932," ",$G1932),AllocFactorMatrix,(Y$4+1),FALSE)*$E1936</f>
        <v>0</v>
      </c>
      <c r="Z1932" s="5">
        <f t="shared" ca="1" si="896"/>
        <v>-7531.8298490117631</v>
      </c>
      <c r="AA1932" s="5">
        <f ca="1">VLOOKUP(CONCATENATE($F1932," ",$G1932),AllocFactorMatrix,(AA$4+1),FALSE)*$E1936</f>
        <v>0</v>
      </c>
      <c r="AB1932" s="5">
        <f ca="1">VLOOKUP(CONCATENATE($F1932," ",$G1932),AllocFactorMatrix,(AB$4+1),FALSE)*$E1936</f>
        <v>0</v>
      </c>
      <c r="AC1932" s="5">
        <f ca="1">VLOOKUP(CONCATENATE($F1932," ",$G1932),AllocFactorMatrix,(AC$4+1),FALSE)*$E1936</f>
        <v>0</v>
      </c>
    </row>
    <row r="1933" spans="4:29" hidden="1" outlineLevel="1">
      <c r="E1933" s="48"/>
      <c r="F1933" s="175" t="str">
        <f>F1936</f>
        <v>REVYEC_EXP_OM</v>
      </c>
      <c r="G1933" s="52" t="str">
        <f>$G$12</f>
        <v>DISTSEC</v>
      </c>
      <c r="H1933" s="4">
        <f t="shared" ca="1" si="876"/>
        <v>-32264.404858133439</v>
      </c>
      <c r="I1933" s="5">
        <f ca="1">VLOOKUP(CONCATENATE($F1933," ",$G1933),AllocFactorMatrix,(I$4+1),FALSE)*$E1936</f>
        <v>-1687.9455419748454</v>
      </c>
      <c r="J1933" s="5">
        <f ca="1">VLOOKUP(CONCATENATE($F1933," ",$G1933),AllocFactorMatrix,(J$4+1),FALSE)*$E1936</f>
        <v>-7746.4150011991305</v>
      </c>
      <c r="K1933" s="5">
        <f ca="1">VLOOKUP(CONCATENATE($F1933," ",$G1933),AllocFactorMatrix,(K$4+1),FALSE)*$E1936</f>
        <v>0</v>
      </c>
      <c r="L1933" s="5">
        <f ca="1">VLOOKUP(CONCATENATE($F1933," ",$G1933),AllocFactorMatrix,(L$4+1),FALSE)*$E1936</f>
        <v>0</v>
      </c>
      <c r="M1933" s="5">
        <f t="shared" ca="1" si="895"/>
        <v>-7746.4150011991305</v>
      </c>
      <c r="N1933" s="5">
        <f ca="1">VLOOKUP(CONCATENATE($F1933," ",$G1933),AllocFactorMatrix,(N$4+1),FALSE)*$E1936</f>
        <v>-20313.571416678755</v>
      </c>
      <c r="O1933" s="5">
        <f ca="1">VLOOKUP(CONCATENATE($F1933," ",$G1933),AllocFactorMatrix,(O$4+1),FALSE)*$E1936</f>
        <v>0</v>
      </c>
      <c r="P1933" s="5">
        <f ca="1">VLOOKUP(CONCATENATE($F1933," ",$G1933),AllocFactorMatrix,(P$4+1),FALSE)*$E1936</f>
        <v>0</v>
      </c>
      <c r="Q1933" s="5">
        <f ca="1">VLOOKUP(CONCATENATE($F1933," ",$G1933),AllocFactorMatrix,(Q$4+1),FALSE)*$E1936</f>
        <v>0</v>
      </c>
      <c r="R1933" s="5">
        <f t="shared" ca="1" si="901"/>
        <v>-20313.571416678755</v>
      </c>
      <c r="S1933" s="5">
        <f ca="1">VLOOKUP(CONCATENATE($F1933," ",$G1933),AllocFactorMatrix,(S$4+1),FALSE)*$E1936</f>
        <v>519.97662678765982</v>
      </c>
      <c r="T1933" s="5">
        <f ca="1">VLOOKUP(CONCATENATE($F1933," ",$G1933),AllocFactorMatrix,(T$4+1),FALSE)*$E1936</f>
        <v>0</v>
      </c>
      <c r="U1933" s="5">
        <f ca="1">VLOOKUP(CONCATENATE($F1933," ",$G1933),AllocFactorMatrix,(U$4+1),FALSE)*$E1936</f>
        <v>0</v>
      </c>
      <c r="V1933" s="5">
        <f ca="1">VLOOKUP(CONCATENATE($F1933," ",$G1933),AllocFactorMatrix,(V$4+1),FALSE)*$E1936</f>
        <v>0</v>
      </c>
      <c r="W1933" s="5">
        <f t="shared" ca="1" si="902"/>
        <v>519.97662678765982</v>
      </c>
      <c r="X1933" s="5">
        <f ca="1">VLOOKUP(CONCATENATE($F1933," ",$G1933),AllocFactorMatrix,(X$4+1),FALSE)*$E1936</f>
        <v>-2590.7445899231843</v>
      </c>
      <c r="Y1933" s="5">
        <f ca="1">VLOOKUP(CONCATENATE($F1933," ",$G1933),AllocFactorMatrix,(Y$4+1),FALSE)*$E1936</f>
        <v>0</v>
      </c>
      <c r="Z1933" s="5">
        <f t="shared" ca="1" si="896"/>
        <v>-2590.7445899231843</v>
      </c>
      <c r="AA1933" s="5">
        <f ca="1">VLOOKUP(CONCATENATE($F1933," ",$G1933),AllocFactorMatrix,(AA$4+1),FALSE)*$E1936</f>
        <v>0</v>
      </c>
      <c r="AB1933" s="5">
        <f ca="1">VLOOKUP(CONCATENATE($F1933," ",$G1933),AllocFactorMatrix,(AB$4+1),FALSE)*$E1936</f>
        <v>-492.74786184667761</v>
      </c>
      <c r="AC1933" s="5">
        <f ca="1">VLOOKUP(CONCATENATE($F1933," ",$G1933),AllocFactorMatrix,(AC$4+1),FALSE)*$E1936</f>
        <v>47.042926701499795</v>
      </c>
    </row>
    <row r="1934" spans="4:29" hidden="1" outlineLevel="1">
      <c r="E1934" s="48"/>
      <c r="F1934" s="175" t="str">
        <f>F1936</f>
        <v>REVYEC_EXP_OM</v>
      </c>
      <c r="G1934" s="52" t="str">
        <f>$G$13</f>
        <v>ENERGY</v>
      </c>
      <c r="H1934" s="4">
        <f t="shared" ca="1" si="876"/>
        <v>-6090346.6561510861</v>
      </c>
      <c r="I1934" s="5">
        <f ca="1">VLOOKUP(CONCATENATE($F1934," ",$G1934),AllocFactorMatrix,(I$4+1),FALSE)*$E1936</f>
        <v>-13166.122007160209</v>
      </c>
      <c r="J1934" s="5">
        <f ca="1">VLOOKUP(CONCATENATE($F1934," ",$G1934),AllocFactorMatrix,(J$4+1),FALSE)*$E1936</f>
        <v>-86214.403990718827</v>
      </c>
      <c r="K1934" s="5">
        <f ca="1">VLOOKUP(CONCATENATE($F1934," ",$G1934),AllocFactorMatrix,(K$4+1),FALSE)*$E1936</f>
        <v>-2628.7679202958861</v>
      </c>
      <c r="L1934" s="5">
        <f ca="1">VLOOKUP(CONCATENATE($F1934," ",$G1934),AllocFactorMatrix,(L$4+1),FALSE)*$E1936</f>
        <v>10908.976517849358</v>
      </c>
      <c r="M1934" s="5">
        <f t="shared" ca="1" si="895"/>
        <v>-77934.195393165355</v>
      </c>
      <c r="N1934" s="5">
        <f ca="1">VLOOKUP(CONCATENATE($F1934," ",$G1934),AllocFactorMatrix,(N$4+1),FALSE)*$E1936</f>
        <v>-293562.64295782108</v>
      </c>
      <c r="O1934" s="5">
        <f ca="1">VLOOKUP(CONCATENATE($F1934," ",$G1934),AllocFactorMatrix,(O$4+1),FALSE)*$E1936</f>
        <v>-301301.73015146877</v>
      </c>
      <c r="P1934" s="5">
        <f ca="1">VLOOKUP(CONCATENATE($F1934," ",$G1934),AllocFactorMatrix,(P$4+1),FALSE)*$E1936</f>
        <v>-33024.572595568898</v>
      </c>
      <c r="Q1934" s="5">
        <f ca="1">VLOOKUP(CONCATENATE($F1934," ",$G1934),AllocFactorMatrix,(Q$4+1),FALSE)*$E1936</f>
        <v>1181.1845232700257</v>
      </c>
      <c r="R1934" s="5">
        <f t="shared" ca="1" si="901"/>
        <v>-626707.76118158875</v>
      </c>
      <c r="S1934" s="5">
        <f ca="1">VLOOKUP(CONCATENATE($F1934," ",$G1934),AllocFactorMatrix,(S$4+1),FALSE)*$E1936</f>
        <v>10536.154356517871</v>
      </c>
      <c r="T1934" s="5">
        <f ca="1">VLOOKUP(CONCATENATE($F1934," ",$G1934),AllocFactorMatrix,(T$4+1),FALSE)*$E1936</f>
        <v>-414824.3369071224</v>
      </c>
      <c r="U1934" s="5">
        <f ca="1">VLOOKUP(CONCATENATE($F1934," ",$G1934),AllocFactorMatrix,(U$4+1),FALSE)*$E1936</f>
        <v>-4186765.0840583937</v>
      </c>
      <c r="V1934" s="5">
        <f ca="1">VLOOKUP(CONCATENATE($F1934," ",$G1934),AllocFactorMatrix,(V$4+1),FALSE)*$E1936</f>
        <v>-738212.09796173265</v>
      </c>
      <c r="W1934" s="5">
        <f t="shared" ca="1" si="902"/>
        <v>-5329265.3645707313</v>
      </c>
      <c r="X1934" s="5">
        <f ca="1">VLOOKUP(CONCATENATE($F1934," ",$G1934),AllocFactorMatrix,(X$4+1),FALSE)*$E1936</f>
        <v>-36390.665938829457</v>
      </c>
      <c r="Y1934" s="5">
        <f ca="1">VLOOKUP(CONCATENATE($F1934," ",$G1934),AllocFactorMatrix,(Y$4+1),FALSE)*$E1936</f>
        <v>0</v>
      </c>
      <c r="Z1934" s="5">
        <f t="shared" ca="1" si="896"/>
        <v>-36390.665938829457</v>
      </c>
      <c r="AA1934" s="5">
        <f ca="1">VLOOKUP(CONCATENATE($F1934," ",$G1934),AllocFactorMatrix,(AA$4+1),FALSE)*$E1936</f>
        <v>0</v>
      </c>
      <c r="AB1934" s="5">
        <f ca="1">VLOOKUP(CONCATENATE($F1934," ",$G1934),AllocFactorMatrix,(AB$4+1),FALSE)*$E1936</f>
        <v>-7604.1061138343957</v>
      </c>
      <c r="AC1934" s="5">
        <f ca="1">VLOOKUP(CONCATENATE($F1934," ",$G1934),AllocFactorMatrix,(AC$4+1),FALSE)*$E1936</f>
        <v>721.55905422164221</v>
      </c>
    </row>
    <row r="1935" spans="4:29" hidden="1" outlineLevel="1">
      <c r="E1935" s="48"/>
      <c r="F1935" s="175" t="str">
        <f>F1936</f>
        <v>REVYEC_EXP_OM</v>
      </c>
      <c r="G1935" s="52" t="str">
        <f>$G$14</f>
        <v>CUSTOMER</v>
      </c>
      <c r="H1935" s="4">
        <f t="shared" ca="1" si="876"/>
        <v>-26047.178742521031</v>
      </c>
      <c r="I1935" s="5">
        <f ca="1">VLOOKUP(CONCATENATE($F1935," ",$G1935),AllocFactorMatrix,(I$4+1),FALSE)*$E1936</f>
        <v>-1513.2583766215253</v>
      </c>
      <c r="J1935" s="5">
        <f ca="1">VLOOKUP(CONCATENATE($F1935," ",$G1935),AllocFactorMatrix,(J$4+1),FALSE)*$E1936</f>
        <v>-8067.3897158725031</v>
      </c>
      <c r="K1935" s="5">
        <f ca="1">VLOOKUP(CONCATENATE($F1935," ",$G1935),AllocFactorMatrix,(K$4+1),FALSE)*$E1936</f>
        <v>-821.34323316026155</v>
      </c>
      <c r="L1935" s="5">
        <f ca="1">VLOOKUP(CONCATENATE($F1935," ",$G1935),AllocFactorMatrix,(L$4+1),FALSE)*$E1936</f>
        <v>4021.1081047245043</v>
      </c>
      <c r="M1935" s="5">
        <f t="shared" ca="1" si="895"/>
        <v>-4867.6248443082604</v>
      </c>
      <c r="N1935" s="5">
        <f ca="1">VLOOKUP(CONCATENATE($F1935," ",$G1935),AllocFactorMatrix,(N$4+1),FALSE)*$E1936</f>
        <v>-2582.5578874698886</v>
      </c>
      <c r="O1935" s="5">
        <f ca="1">VLOOKUP(CONCATENATE($F1935," ",$G1935),AllocFactorMatrix,(O$4+1),FALSE)*$E1936</f>
        <v>-4173.9831521423648</v>
      </c>
      <c r="P1935" s="5">
        <f ca="1">VLOOKUP(CONCATENATE($F1935," ",$G1935),AllocFactorMatrix,(P$4+1),FALSE)*$E1936</f>
        <v>-2478.5851266267823</v>
      </c>
      <c r="Q1935" s="5">
        <f ca="1">VLOOKUP(CONCATENATE($F1935," ",$G1935),AllocFactorMatrix,(Q$4+1),FALSE)*$E1936</f>
        <v>290.91579178908643</v>
      </c>
      <c r="R1935" s="5">
        <f t="shared" ca="1" si="901"/>
        <v>-8944.2103744499491</v>
      </c>
      <c r="S1935" s="5">
        <f ca="1">VLOOKUP(CONCATENATE($F1935," ",$G1935),AllocFactorMatrix,(S$4+1),FALSE)*$E1936</f>
        <v>12.345148724669773</v>
      </c>
      <c r="T1935" s="5">
        <f ca="1">VLOOKUP(CONCATENATE($F1935," ",$G1935),AllocFactorMatrix,(T$4+1),FALSE)*$E1936</f>
        <v>-887.92324607737021</v>
      </c>
      <c r="U1935" s="5">
        <f ca="1">VLOOKUP(CONCATENATE($F1935," ",$G1935),AllocFactorMatrix,(U$4+1),FALSE)*$E1936</f>
        <v>-5388.2792533131969</v>
      </c>
      <c r="V1935" s="5">
        <f ca="1">VLOOKUP(CONCATENATE($F1935," ",$G1935),AllocFactorMatrix,(V$4+1),FALSE)*$E1936</f>
        <v>-1498.4153118847316</v>
      </c>
      <c r="W1935" s="5">
        <f t="shared" ca="1" si="902"/>
        <v>-7762.2726625506293</v>
      </c>
      <c r="X1935" s="5">
        <f ca="1">VLOOKUP(CONCATENATE($F1935," ",$G1935),AllocFactorMatrix,(X$4+1),FALSE)*$E1936</f>
        <v>-242.16939941879082</v>
      </c>
      <c r="Y1935" s="5">
        <f ca="1">VLOOKUP(CONCATENATE($F1935," ",$G1935),AllocFactorMatrix,(Y$4+1),FALSE)*$E1936</f>
        <v>0</v>
      </c>
      <c r="Z1935" s="5">
        <f t="shared" ca="1" si="896"/>
        <v>-242.16939941879082</v>
      </c>
      <c r="AA1935" s="5">
        <f ca="1">VLOOKUP(CONCATENATE($F1935," ",$G1935),AllocFactorMatrix,(AA$4+1),FALSE)*$E1936</f>
        <v>0</v>
      </c>
      <c r="AB1935" s="5">
        <f ca="1">VLOOKUP(CONCATENATE($F1935," ",$G1935),AllocFactorMatrix,(AB$4+1),FALSE)*$E1936</f>
        <v>-3217.7580493376536</v>
      </c>
      <c r="AC1935" s="5">
        <f ca="1">VLOOKUP(CONCATENATE($F1935," ",$G1935),AllocFactorMatrix,(AC$4+1),FALSE)*$E1936</f>
        <v>500.11496416578132</v>
      </c>
    </row>
    <row r="1936" spans="4:29" collapsed="1">
      <c r="D1936" s="102" t="s">
        <v>634</v>
      </c>
      <c r="E1936" s="58">
        <v>-9814264</v>
      </c>
      <c r="F1936" s="58" t="s">
        <v>360</v>
      </c>
      <c r="G1936" s="52" t="str">
        <f>$G$15</f>
        <v>TOTAL</v>
      </c>
      <c r="H1936" s="4">
        <f t="shared" ca="1" si="876"/>
        <v>-9814263.9999999981</v>
      </c>
      <c r="I1936" s="5">
        <f ca="1">VLOOKUP(CONCATENATE($F1936," ",$G1936),AllocFactorMatrix,(I$4+1),FALSE)*$E1936</f>
        <v>-33861.500557892563</v>
      </c>
      <c r="J1936" s="5">
        <f ca="1">VLOOKUP(CONCATENATE($F1936," ",$G1936),AllocFactorMatrix,(J$4+1),FALSE)*$E1936</f>
        <v>-194843.41561028306</v>
      </c>
      <c r="K1936" s="5">
        <f ca="1">VLOOKUP(CONCATENATE($F1936," ",$G1936),AllocFactorMatrix,(K$4+1),FALSE)*$E1936</f>
        <v>-6274.2009554461838</v>
      </c>
      <c r="L1936" s="5">
        <f ca="1">VLOOKUP(CONCATENATE($F1936," ",$G1936),AllocFactorMatrix,(L$4+1),FALSE)*$E1936</f>
        <v>24083.772220025941</v>
      </c>
      <c r="M1936" s="5">
        <f t="shared" ca="1" si="895"/>
        <v>-177033.84434570331</v>
      </c>
      <c r="N1936" s="5">
        <f ca="1">VLOOKUP(CONCATENATE($F1936," ",$G1936),AllocFactorMatrix,(N$4+1),FALSE)*$E1936</f>
        <v>-604750.28255093133</v>
      </c>
      <c r="O1936" s="5">
        <f ca="1">VLOOKUP(CONCATENATE($F1936," ",$G1936),AllocFactorMatrix,(O$4+1),FALSE)*$E1936</f>
        <v>-603422.87245657167</v>
      </c>
      <c r="P1936" s="5">
        <f ca="1">VLOOKUP(CONCATENATE($F1936," ",$G1936),AllocFactorMatrix,(P$4+1),FALSE)*$E1936</f>
        <v>-61160.396903700544</v>
      </c>
      <c r="Q1936" s="5">
        <f ca="1">VLOOKUP(CONCATENATE($F1936," ",$G1936),AllocFactorMatrix,(Q$4+1),FALSE)*$E1936</f>
        <v>2385.8483802684277</v>
      </c>
      <c r="R1936" s="5">
        <f t="shared" ca="1" si="901"/>
        <v>-1266947.7035309353</v>
      </c>
      <c r="S1936" s="5">
        <f ca="1">VLOOKUP(CONCATENATE($F1936," ",$G1936),AllocFactorMatrix,(S$4+1),FALSE)*$E1936</f>
        <v>20330.019852693313</v>
      </c>
      <c r="T1936" s="5">
        <f ca="1">VLOOKUP(CONCATENATE($F1936," ",$G1936),AllocFactorMatrix,(T$4+1),FALSE)*$E1936</f>
        <v>-729336.46458219632</v>
      </c>
      <c r="U1936" s="5">
        <f ca="1">VLOOKUP(CONCATENATE($F1936," ",$G1936),AllocFactorMatrix,(U$4+1),FALSE)*$E1936</f>
        <v>-6425067.5937869539</v>
      </c>
      <c r="V1936" s="5">
        <f ca="1">VLOOKUP(CONCATENATE($F1936," ",$G1936),AllocFactorMatrix,(V$4+1),FALSE)*$E1936</f>
        <v>-1116591.7490563178</v>
      </c>
      <c r="W1936" s="5">
        <f t="shared" ca="1" si="902"/>
        <v>-8250665.787572775</v>
      </c>
      <c r="X1936" s="5">
        <f ca="1">VLOOKUP(CONCATENATE($F1936," ",$G1936),AllocFactorMatrix,(X$4+1),FALSE)*$E1936</f>
        <v>-74933.16746450575</v>
      </c>
      <c r="Y1936" s="5">
        <f ca="1">VLOOKUP(CONCATENATE($F1936," ",$G1936),AllocFactorMatrix,(Y$4+1),FALSE)*$E1936</f>
        <v>0</v>
      </c>
      <c r="Z1936" s="5">
        <f t="shared" ca="1" si="896"/>
        <v>-74933.16746450575</v>
      </c>
      <c r="AA1936" s="5">
        <f ca="1">VLOOKUP(CONCATENATE($F1936," ",$G1936),AllocFactorMatrix,(AA$4+1),FALSE)*$E1936</f>
        <v>0</v>
      </c>
      <c r="AB1936" s="5">
        <f ca="1">VLOOKUP(CONCATENATE($F1936," ",$G1936),AllocFactorMatrix,(AB$4+1),FALSE)*$E1936</f>
        <v>-12171.635101521926</v>
      </c>
      <c r="AC1936" s="5">
        <f ca="1">VLOOKUP(CONCATENATE($F1936," ",$G1936),AllocFactorMatrix,(AC$4+1),FALSE)*$E1936</f>
        <v>1349.638573333662</v>
      </c>
    </row>
    <row r="1937" spans="4:29" hidden="1" outlineLevel="1">
      <c r="E1937" s="48"/>
      <c r="F1937" s="175" t="str">
        <f>F1944</f>
        <v>WEATHER_FXNL_OM</v>
      </c>
      <c r="G1937" s="52" t="str">
        <f>$G$8</f>
        <v>PRODUCTION</v>
      </c>
      <c r="H1937" s="4">
        <f t="shared" ref="H1937:H2000" ca="1" si="903">SUBTOTAL(9,I1937:AC1937)</f>
        <v>1132005.9665398768</v>
      </c>
      <c r="I1937" s="5">
        <f ca="1">VLOOKUP(CONCATENATE($F1937," ",$G1937),AllocFactorMatrix,(I$4+1),FALSE)*$E1944</f>
        <v>1096630.5723225994</v>
      </c>
      <c r="J1937" s="5">
        <f ca="1">VLOOKUP(CONCATENATE($F1937," ",$G1937),AllocFactorMatrix,(J$4+1),FALSE)*$E1944</f>
        <v>30931.785249413162</v>
      </c>
      <c r="K1937" s="5">
        <f ca="1">VLOOKUP(CONCATENATE($F1937," ",$G1937),AllocFactorMatrix,(K$4+1),FALSE)*$E1944</f>
        <v>60.627389361050675</v>
      </c>
      <c r="L1937" s="5">
        <f ca="1">VLOOKUP(CONCATENATE($F1937," ",$G1937),AllocFactorMatrix,(L$4+1),FALSE)*$E1944</f>
        <v>0</v>
      </c>
      <c r="M1937" s="5">
        <f t="shared" ca="1" si="895"/>
        <v>30992.412638774214</v>
      </c>
      <c r="N1937" s="5">
        <f ca="1">VLOOKUP(CONCATENATE($F1937," ",$G1937),AllocFactorMatrix,(N$4+1),FALSE)*$E1944</f>
        <v>2418.3064950490507</v>
      </c>
      <c r="O1937" s="5">
        <f ca="1">VLOOKUP(CONCATENATE($F1937," ",$G1937),AllocFactorMatrix,(O$4+1),FALSE)*$E1944</f>
        <v>614.57190983626413</v>
      </c>
      <c r="P1937" s="5">
        <f ca="1">VLOOKUP(CONCATENATE($F1937," ",$G1937),AllocFactorMatrix,(P$4+1),FALSE)*$E1944</f>
        <v>-267.88221193990955</v>
      </c>
      <c r="Q1937" s="5">
        <f ca="1">VLOOKUP(CONCATENATE($F1937," ",$G1937),AllocFactorMatrix,(Q$4+1),FALSE)*$E1944</f>
        <v>-23.685831155619482</v>
      </c>
      <c r="R1937" s="5">
        <f ca="1">SUBTOTAL(9,N1937:Q1937)</f>
        <v>2741.3103617897859</v>
      </c>
      <c r="S1937" s="5">
        <f ca="1">VLOOKUP(CONCATENATE($F1937," ",$G1937),AllocFactorMatrix,(S$4+1),FALSE)*$E1944</f>
        <v>423.9656267396652</v>
      </c>
      <c r="T1937" s="5">
        <f ca="1">VLOOKUP(CONCATENATE($F1937," ",$G1937),AllocFactorMatrix,(T$4+1),FALSE)*$E1944</f>
        <v>-238.64401997937415</v>
      </c>
      <c r="U1937" s="5">
        <f ca="1">VLOOKUP(CONCATENATE($F1937," ",$G1937),AllocFactorMatrix,(U$4+1),FALSE)*$E1944</f>
        <v>-574.05398772129297</v>
      </c>
      <c r="V1937" s="5">
        <f ca="1">VLOOKUP(CONCATENATE($F1937," ",$G1937),AllocFactorMatrix,(V$4+1),FALSE)*$E1944</f>
        <v>-267.43159268814628</v>
      </c>
      <c r="W1937" s="5">
        <f ca="1">SUBTOTAL(9,S1937:V1937)</f>
        <v>-656.16397364914815</v>
      </c>
      <c r="X1937" s="5">
        <f ca="1">VLOOKUP(CONCATENATE($F1937," ",$G1937),AllocFactorMatrix,(X$4+1),FALSE)*$E1944</f>
        <v>2084.6847146148775</v>
      </c>
      <c r="Y1937" s="5">
        <f ca="1">VLOOKUP(CONCATENATE($F1937," ",$G1937),AllocFactorMatrix,(Y$4+1),FALSE)*$E1944</f>
        <v>213.15047574732964</v>
      </c>
      <c r="Z1937" s="5">
        <f t="shared" ca="1" si="896"/>
        <v>2297.835190362207</v>
      </c>
      <c r="AA1937" s="5">
        <f ca="1">VLOOKUP(CONCATENATE($F1937," ",$G1937),AllocFactorMatrix,(AA$4+1),FALSE)*$E1944</f>
        <v>0</v>
      </c>
      <c r="AB1937" s="5">
        <f ca="1">VLOOKUP(CONCATENATE($F1937," ",$G1937),AllocFactorMatrix,(AB$4+1),FALSE)*$E1944</f>
        <v>0</v>
      </c>
      <c r="AC1937" s="5">
        <f ca="1">VLOOKUP(CONCATENATE($F1937," ",$G1937),AllocFactorMatrix,(AC$4+1),FALSE)*$E1944</f>
        <v>0</v>
      </c>
    </row>
    <row r="1938" spans="4:29" hidden="1" outlineLevel="1">
      <c r="E1938" s="48"/>
      <c r="F1938" s="175" t="str">
        <f>F1944</f>
        <v>WEATHER_FXNL_OM</v>
      </c>
      <c r="G1938" s="52" t="str">
        <f>$G$9</f>
        <v>BULKTRAN</v>
      </c>
      <c r="H1938" s="4">
        <f t="shared" ca="1" si="903"/>
        <v>23446.076761241427</v>
      </c>
      <c r="I1938" s="5">
        <f ca="1">VLOOKUP(CONCATENATE($F1938," ",$G1938),AllocFactorMatrix,(I$4+1),FALSE)*$E1944</f>
        <v>22698.923401891476</v>
      </c>
      <c r="J1938" s="5">
        <f ca="1">VLOOKUP(CONCATENATE($F1938," ",$G1938),AllocFactorMatrix,(J$4+1),FALSE)*$E1944</f>
        <v>653.65376403724542</v>
      </c>
      <c r="K1938" s="5">
        <f ca="1">VLOOKUP(CONCATENATE($F1938," ",$G1938),AllocFactorMatrix,(K$4+1),FALSE)*$E1944</f>
        <v>1.2703926279691113</v>
      </c>
      <c r="L1938" s="5">
        <f ca="1">VLOOKUP(CONCATENATE($F1938," ",$G1938),AllocFactorMatrix,(L$4+1),FALSE)*$E1944</f>
        <v>0</v>
      </c>
      <c r="M1938" s="5">
        <f t="shared" ca="1" si="895"/>
        <v>654.92415666521458</v>
      </c>
      <c r="N1938" s="5">
        <f ca="1">VLOOKUP(CONCATENATE($F1938," ",$G1938),AllocFactorMatrix,(N$4+1),FALSE)*$E1944</f>
        <v>50.982869431483117</v>
      </c>
      <c r="O1938" s="5">
        <f ca="1">VLOOKUP(CONCATENATE($F1938," ",$G1938),AllocFactorMatrix,(O$4+1),FALSE)*$E1944</f>
        <v>13.247683094952144</v>
      </c>
      <c r="P1938" s="5">
        <f ca="1">VLOOKUP(CONCATENATE($F1938," ",$G1938),AllocFactorMatrix,(P$4+1),FALSE)*$E1944</f>
        <v>-5.6980676119577751</v>
      </c>
      <c r="Q1938" s="5">
        <f ca="1">VLOOKUP(CONCATENATE($F1938," ",$G1938),AllocFactorMatrix,(Q$4+1),FALSE)*$E1944</f>
        <v>-0.48237306908803074</v>
      </c>
      <c r="R1938" s="5">
        <f t="shared" ref="R1938:R1944" ca="1" si="904">SUBTOTAL(9,N1938:Q1938)</f>
        <v>58.050111845389452</v>
      </c>
      <c r="S1938" s="5">
        <f ca="1">VLOOKUP(CONCATENATE($F1938," ",$G1938),AllocFactorMatrix,(S$4+1),FALSE)*$E1944</f>
        <v>8.8844616733818516</v>
      </c>
      <c r="T1938" s="5">
        <f ca="1">VLOOKUP(CONCATENATE($F1938," ",$G1938),AllocFactorMatrix,(T$4+1),FALSE)*$E1944</f>
        <v>-5.1543587067015659</v>
      </c>
      <c r="U1938" s="5">
        <f ca="1">VLOOKUP(CONCATENATE($F1938," ",$G1938),AllocFactorMatrix,(U$4+1),FALSE)*$E1944</f>
        <v>-12.289585026192794</v>
      </c>
      <c r="V1938" s="5">
        <f ca="1">VLOOKUP(CONCATENATE($F1938," ",$G1938),AllocFactorMatrix,(V$4+1),FALSE)*$E1944</f>
        <v>-5.8311221832551503</v>
      </c>
      <c r="W1938" s="5">
        <f t="shared" ref="W1938:W1944" ca="1" si="905">SUBTOTAL(9,S1938:V1938)</f>
        <v>-14.390604242767658</v>
      </c>
      <c r="X1938" s="5">
        <f ca="1">VLOOKUP(CONCATENATE($F1938," ",$G1938),AllocFactorMatrix,(X$4+1),FALSE)*$E1944</f>
        <v>44.097111722945677</v>
      </c>
      <c r="Y1938" s="5">
        <f ca="1">VLOOKUP(CONCATENATE($F1938," ",$G1938),AllocFactorMatrix,(Y$4+1),FALSE)*$E1944</f>
        <v>4.4725833592276256</v>
      </c>
      <c r="Z1938" s="5">
        <f t="shared" ca="1" si="896"/>
        <v>48.569695082173304</v>
      </c>
      <c r="AA1938" s="5">
        <f ca="1">VLOOKUP(CONCATENATE($F1938," ",$G1938),AllocFactorMatrix,(AA$4+1),FALSE)*$E1944</f>
        <v>0</v>
      </c>
      <c r="AB1938" s="5">
        <f ca="1">VLOOKUP(CONCATENATE($F1938," ",$G1938),AllocFactorMatrix,(AB$4+1),FALSE)*$E1944</f>
        <v>0</v>
      </c>
      <c r="AC1938" s="5">
        <f ca="1">VLOOKUP(CONCATENATE($F1938," ",$G1938),AllocFactorMatrix,(AC$4+1),FALSE)*$E1944</f>
        <v>0</v>
      </c>
    </row>
    <row r="1939" spans="4:29" hidden="1" outlineLevel="1">
      <c r="E1939" s="48"/>
      <c r="F1939" s="175" t="str">
        <f>F1944</f>
        <v>WEATHER_FXNL_OM</v>
      </c>
      <c r="G1939" s="52" t="str">
        <f>$G$10</f>
        <v>SUBTRAN</v>
      </c>
      <c r="H1939" s="4">
        <f t="shared" ca="1" si="903"/>
        <v>6460.6680584702672</v>
      </c>
      <c r="I1939" s="5">
        <f ca="1">VLOOKUP(CONCATENATE($F1939," ",$G1939),AllocFactorMatrix,(I$4+1),FALSE)*$E1944</f>
        <v>6254.4317315590251</v>
      </c>
      <c r="J1939" s="5">
        <f ca="1">VLOOKUP(CONCATENATE($F1939," ",$G1939),AllocFactorMatrix,(J$4+1),FALSE)*$E1944</f>
        <v>180.86889168533207</v>
      </c>
      <c r="K1939" s="5">
        <f ca="1">VLOOKUP(CONCATENATE($F1939," ",$G1939),AllocFactorMatrix,(K$4+1),FALSE)*$E1944</f>
        <v>0.353313770232832</v>
      </c>
      <c r="L1939" s="5">
        <f ca="1">VLOOKUP(CONCATENATE($F1939," ",$G1939),AllocFactorMatrix,(L$4+1),FALSE)*$E1944</f>
        <v>0</v>
      </c>
      <c r="M1939" s="5">
        <f t="shared" ca="1" si="895"/>
        <v>181.2222054555649</v>
      </c>
      <c r="N1939" s="5">
        <f ca="1">VLOOKUP(CONCATENATE($F1939," ",$G1939),AllocFactorMatrix,(N$4+1),FALSE)*$E1944</f>
        <v>13.699239708600954</v>
      </c>
      <c r="O1939" s="5">
        <f ca="1">VLOOKUP(CONCATENATE($F1939," ",$G1939),AllocFactorMatrix,(O$4+1),FALSE)*$E1944</f>
        <v>3.5659415806657271</v>
      </c>
      <c r="P1939" s="5">
        <f ca="1">VLOOKUP(CONCATENATE($F1939," ",$G1939),AllocFactorMatrix,(P$4+1),FALSE)*$E1944</f>
        <v>-1.9865465553536616</v>
      </c>
      <c r="Q1939" s="5">
        <f ca="1">VLOOKUP(CONCATENATE($F1939," ",$G1939),AllocFactorMatrix,(Q$4+1),FALSE)*$E1944</f>
        <v>0</v>
      </c>
      <c r="R1939" s="5">
        <f t="shared" ca="1" si="904"/>
        <v>15.27863473391302</v>
      </c>
      <c r="S1939" s="5">
        <f ca="1">VLOOKUP(CONCATENATE($F1939," ",$G1939),AllocFactorMatrix,(S$4+1),FALSE)*$E1944</f>
        <v>2.272834910452326</v>
      </c>
      <c r="T1939" s="5">
        <f ca="1">VLOOKUP(CONCATENATE($F1939," ",$G1939),AllocFactorMatrix,(T$4+1),FALSE)*$E1944</f>
        <v>-1.3684695963570972</v>
      </c>
      <c r="U1939" s="5">
        <f ca="1">VLOOKUP(CONCATENATE($F1939," ",$G1939),AllocFactorMatrix,(U$4+1),FALSE)*$E1944</f>
        <v>-4.2084129019983481</v>
      </c>
      <c r="V1939" s="5">
        <f ca="1">VLOOKUP(CONCATENATE($F1939," ",$G1939),AllocFactorMatrix,(V$4+1),FALSE)*$E1944</f>
        <v>0</v>
      </c>
      <c r="W1939" s="5">
        <f t="shared" ca="1" si="905"/>
        <v>-3.3040475879031193</v>
      </c>
      <c r="X1939" s="5">
        <f ca="1">VLOOKUP(CONCATENATE($F1939," ",$G1939),AllocFactorMatrix,(X$4+1),FALSE)*$E1944</f>
        <v>11.832591790396139</v>
      </c>
      <c r="Y1939" s="5">
        <f ca="1">VLOOKUP(CONCATENATE($F1939," ",$G1939),AllocFactorMatrix,(Y$4+1),FALSE)*$E1944</f>
        <v>1.2069425192921241</v>
      </c>
      <c r="Z1939" s="5">
        <f t="shared" ca="1" si="896"/>
        <v>13.039534309688262</v>
      </c>
      <c r="AA1939" s="5">
        <f ca="1">VLOOKUP(CONCATENATE($F1939," ",$G1939),AllocFactorMatrix,(AA$4+1),FALSE)*$E1944</f>
        <v>0</v>
      </c>
      <c r="AB1939" s="5">
        <f ca="1">VLOOKUP(CONCATENATE($F1939," ",$G1939),AllocFactorMatrix,(AB$4+1),FALSE)*$E1944</f>
        <v>0</v>
      </c>
      <c r="AC1939" s="5">
        <f ca="1">VLOOKUP(CONCATENATE($F1939," ",$G1939),AllocFactorMatrix,(AC$4+1),FALSE)*$E1944</f>
        <v>0</v>
      </c>
    </row>
    <row r="1940" spans="4:29" hidden="1" outlineLevel="1">
      <c r="E1940" s="48"/>
      <c r="F1940" s="175" t="str">
        <f>F1944</f>
        <v>WEATHER_FXNL_OM</v>
      </c>
      <c r="G1940" s="52" t="str">
        <f>$G$11</f>
        <v>DISTPRI</v>
      </c>
      <c r="H1940" s="4">
        <f t="shared" ca="1" si="903"/>
        <v>317572.04625992407</v>
      </c>
      <c r="I1940" s="5">
        <f ca="1">VLOOKUP(CONCATENATE($F1940," ",$G1940),AllocFactorMatrix,(I$4+1),FALSE)*$E1944</f>
        <v>307330.95659441472</v>
      </c>
      <c r="J1940" s="5">
        <f ca="1">VLOOKUP(CONCATENATE($F1940," ",$G1940),AllocFactorMatrix,(J$4+1),FALSE)*$E1944</f>
        <v>8712.3221749505101</v>
      </c>
      <c r="K1940" s="5">
        <f ca="1">VLOOKUP(CONCATENATE($F1940," ",$G1940),AllocFactorMatrix,(K$4+1),FALSE)*$E1944</f>
        <v>17.144510817927994</v>
      </c>
      <c r="L1940" s="5">
        <f ca="1">VLOOKUP(CONCATENATE($F1940," ",$G1940),AllocFactorMatrix,(L$4+1),FALSE)*$E1944</f>
        <v>0</v>
      </c>
      <c r="M1940" s="5">
        <f t="shared" ca="1" si="895"/>
        <v>8729.4666857684388</v>
      </c>
      <c r="N1940" s="5">
        <f ca="1">VLOOKUP(CONCATENATE($F1940," ",$G1940),AllocFactorMatrix,(N$4+1),FALSE)*$E1944</f>
        <v>664.23241929395033</v>
      </c>
      <c r="O1940" s="5">
        <f ca="1">VLOOKUP(CONCATENATE($F1940," ",$G1940),AllocFactorMatrix,(O$4+1),FALSE)*$E1944</f>
        <v>169.51262250877372</v>
      </c>
      <c r="P1940" s="5">
        <f ca="1">VLOOKUP(CONCATENATE($F1940," ",$G1940),AllocFactorMatrix,(P$4+1),FALSE)*$E1944</f>
        <v>0</v>
      </c>
      <c r="Q1940" s="5">
        <f ca="1">VLOOKUP(CONCATENATE($F1940," ",$G1940),AllocFactorMatrix,(Q$4+1),FALSE)*$E1944</f>
        <v>0</v>
      </c>
      <c r="R1940" s="5">
        <f t="shared" ca="1" si="904"/>
        <v>833.74504180272402</v>
      </c>
      <c r="S1940" s="5">
        <f ca="1">VLOOKUP(CONCATENATE($F1940," ",$G1940),AllocFactorMatrix,(S$4+1),FALSE)*$E1944</f>
        <v>111.14331461066799</v>
      </c>
      <c r="T1940" s="5">
        <f ca="1">VLOOKUP(CONCATENATE($F1940," ",$G1940),AllocFactorMatrix,(T$4+1),FALSE)*$E1944</f>
        <v>-64.206022939713193</v>
      </c>
      <c r="U1940" s="5">
        <f ca="1">VLOOKUP(CONCATENATE($F1940," ",$G1940),AllocFactorMatrix,(U$4+1),FALSE)*$E1944</f>
        <v>0</v>
      </c>
      <c r="V1940" s="5">
        <f ca="1">VLOOKUP(CONCATENATE($F1940," ",$G1940),AllocFactorMatrix,(V$4+1),FALSE)*$E1944</f>
        <v>0</v>
      </c>
      <c r="W1940" s="5">
        <f t="shared" ca="1" si="905"/>
        <v>46.937291670954792</v>
      </c>
      <c r="X1940" s="5">
        <f ca="1">VLOOKUP(CONCATENATE($F1940," ",$G1940),AllocFactorMatrix,(X$4+1),FALSE)*$E1944</f>
        <v>572.17979331750905</v>
      </c>
      <c r="Y1940" s="5">
        <f ca="1">VLOOKUP(CONCATENATE($F1940," ",$G1940),AllocFactorMatrix,(Y$4+1),FALSE)*$E1944</f>
        <v>58.760852949690978</v>
      </c>
      <c r="Z1940" s="5">
        <f t="shared" ca="1" si="896"/>
        <v>630.94064626720001</v>
      </c>
      <c r="AA1940" s="5">
        <f ca="1">VLOOKUP(CONCATENATE($F1940," ",$G1940),AllocFactorMatrix,(AA$4+1),FALSE)*$E1944</f>
        <v>0</v>
      </c>
      <c r="AB1940" s="5">
        <f ca="1">VLOOKUP(CONCATENATE($F1940," ",$G1940),AllocFactorMatrix,(AB$4+1),FALSE)*$E1944</f>
        <v>0</v>
      </c>
      <c r="AC1940" s="5">
        <f ca="1">VLOOKUP(CONCATENATE($F1940," ",$G1940),AllocFactorMatrix,(AC$4+1),FALSE)*$E1944</f>
        <v>0</v>
      </c>
    </row>
    <row r="1941" spans="4:29" hidden="1" outlineLevel="1">
      <c r="E1941" s="48"/>
      <c r="F1941" s="175" t="str">
        <f>F1944</f>
        <v>WEATHER_FXNL_OM</v>
      </c>
      <c r="G1941" s="52" t="str">
        <f>$G$12</f>
        <v>DISTSEC</v>
      </c>
      <c r="H1941" s="4">
        <f t="shared" ca="1" si="903"/>
        <v>142084.05370773451</v>
      </c>
      <c r="I1941" s="5">
        <f ca="1">VLOOKUP(CONCATENATE($F1941," ",$G1941),AllocFactorMatrix,(I$4+1),FALSE)*$E1944</f>
        <v>138256.43915314402</v>
      </c>
      <c r="J1941" s="5">
        <f ca="1">VLOOKUP(CONCATENATE($F1941," ",$G1941),AllocFactorMatrix,(J$4+1),FALSE)*$E1944</f>
        <v>3378.3716887016872</v>
      </c>
      <c r="K1941" s="5">
        <f ca="1">VLOOKUP(CONCATENATE($F1941," ",$G1941),AllocFactorMatrix,(K$4+1),FALSE)*$E1944</f>
        <v>0</v>
      </c>
      <c r="L1941" s="5">
        <f ca="1">VLOOKUP(CONCATENATE($F1941," ",$G1941),AllocFactorMatrix,(L$4+1),FALSE)*$E1944</f>
        <v>0</v>
      </c>
      <c r="M1941" s="5">
        <f t="shared" ca="1" si="895"/>
        <v>3378.3716887016872</v>
      </c>
      <c r="N1941" s="5">
        <f ca="1">VLOOKUP(CONCATENATE($F1941," ",$G1941),AllocFactorMatrix,(N$4+1),FALSE)*$E1944</f>
        <v>221.75921504076408</v>
      </c>
      <c r="O1941" s="5">
        <f ca="1">VLOOKUP(CONCATENATE($F1941," ",$G1941),AllocFactorMatrix,(O$4+1),FALSE)*$E1944</f>
        <v>0</v>
      </c>
      <c r="P1941" s="5">
        <f ca="1">VLOOKUP(CONCATENATE($F1941," ",$G1941),AllocFactorMatrix,(P$4+1),FALSE)*$E1944</f>
        <v>0</v>
      </c>
      <c r="Q1941" s="5">
        <f ca="1">VLOOKUP(CONCATENATE($F1941," ",$G1941),AllocFactorMatrix,(Q$4+1),FALSE)*$E1944</f>
        <v>0</v>
      </c>
      <c r="R1941" s="5">
        <f t="shared" ca="1" si="904"/>
        <v>221.75921504076408</v>
      </c>
      <c r="S1941" s="5">
        <f ca="1">VLOOKUP(CONCATENATE($F1941," ",$G1941),AllocFactorMatrix,(S$4+1),FALSE)*$E1944</f>
        <v>30.669366176533739</v>
      </c>
      <c r="T1941" s="5">
        <f ca="1">VLOOKUP(CONCATENATE($F1941," ",$G1941),AllocFactorMatrix,(T$4+1),FALSE)*$E1944</f>
        <v>0</v>
      </c>
      <c r="U1941" s="5">
        <f ca="1">VLOOKUP(CONCATENATE($F1941," ",$G1941),AllocFactorMatrix,(U$4+1),FALSE)*$E1944</f>
        <v>0</v>
      </c>
      <c r="V1941" s="5">
        <f ca="1">VLOOKUP(CONCATENATE($F1941," ",$G1941),AllocFactorMatrix,(V$4+1),FALSE)*$E1944</f>
        <v>0</v>
      </c>
      <c r="W1941" s="5">
        <f t="shared" ca="1" si="905"/>
        <v>30.669366176533739</v>
      </c>
      <c r="X1941" s="5">
        <f ca="1">VLOOKUP(CONCATENATE($F1941," ",$G1941),AllocFactorMatrix,(X$4+1),FALSE)*$E1944</f>
        <v>196.81428467150008</v>
      </c>
      <c r="Y1941" s="5">
        <f ca="1">VLOOKUP(CONCATENATE($F1941," ",$G1941),AllocFactorMatrix,(Y$4+1),FALSE)*$E1944</f>
        <v>0</v>
      </c>
      <c r="Z1941" s="5">
        <f t="shared" ca="1" si="896"/>
        <v>196.81428467150008</v>
      </c>
      <c r="AA1941" s="5">
        <f ca="1">VLOOKUP(CONCATENATE($F1941," ",$G1941),AllocFactorMatrix,(AA$4+1),FALSE)*$E1944</f>
        <v>0</v>
      </c>
      <c r="AB1941" s="5">
        <f ca="1">VLOOKUP(CONCATENATE($F1941," ",$G1941),AllocFactorMatrix,(AB$4+1),FALSE)*$E1944</f>
        <v>0</v>
      </c>
      <c r="AC1941" s="5">
        <f ca="1">VLOOKUP(CONCATENATE($F1941," ",$G1941),AllocFactorMatrix,(AC$4+1),FALSE)*$E1944</f>
        <v>0</v>
      </c>
    </row>
    <row r="1942" spans="4:29" hidden="1" outlineLevel="1">
      <c r="E1942" s="48"/>
      <c r="F1942" s="175" t="str">
        <f>F1944</f>
        <v>WEATHER_FXNL_OM</v>
      </c>
      <c r="G1942" s="52" t="str">
        <f>$G$13</f>
        <v>ENERGY</v>
      </c>
      <c r="H1942" s="4">
        <f t="shared" ca="1" si="903"/>
        <v>1121333.0665368747</v>
      </c>
      <c r="I1942" s="5">
        <f ca="1">VLOOKUP(CONCATENATE($F1942," ",$G1942),AllocFactorMatrix,(I$4+1),FALSE)*$E1944</f>
        <v>1078412.2478478297</v>
      </c>
      <c r="J1942" s="5">
        <f ca="1">VLOOKUP(CONCATENATE($F1942," ",$G1942),AllocFactorMatrix,(J$4+1),FALSE)*$E1944</f>
        <v>37599.883501651675</v>
      </c>
      <c r="K1942" s="5">
        <f ca="1">VLOOKUP(CONCATENATE($F1942," ",$G1942),AllocFactorMatrix,(K$4+1),FALSE)*$E1944</f>
        <v>73.904386268259969</v>
      </c>
      <c r="L1942" s="5">
        <f ca="1">VLOOKUP(CONCATENATE($F1942," ",$G1942),AllocFactorMatrix,(L$4+1),FALSE)*$E1944</f>
        <v>0</v>
      </c>
      <c r="M1942" s="5">
        <f t="shared" ca="1" si="895"/>
        <v>37673.787887919934</v>
      </c>
      <c r="N1942" s="5">
        <f ca="1">VLOOKUP(CONCATENATE($F1942," ",$G1942),AllocFactorMatrix,(N$4+1),FALSE)*$E1944</f>
        <v>3204.7649294287557</v>
      </c>
      <c r="O1942" s="5">
        <f ca="1">VLOOKUP(CONCATENATE($F1942," ",$G1942),AllocFactorMatrix,(O$4+1),FALSE)*$E1944</f>
        <v>809.91542618320898</v>
      </c>
      <c r="P1942" s="5">
        <f ca="1">VLOOKUP(CONCATENATE($F1942," ",$G1942),AllocFactorMatrix,(P$4+1),FALSE)*$E1944</f>
        <v>-354.69430632538786</v>
      </c>
      <c r="Q1942" s="5">
        <f ca="1">VLOOKUP(CONCATENATE($F1942," ",$G1942),AllocFactorMatrix,(Q$4+1),FALSE)*$E1944</f>
        <v>-31.241772073043339</v>
      </c>
      <c r="R1942" s="5">
        <f t="shared" ca="1" si="904"/>
        <v>3628.7442772135337</v>
      </c>
      <c r="S1942" s="5">
        <f ca="1">VLOOKUP(CONCATENATE($F1942," ",$G1942),AllocFactorMatrix,(S$4+1),FALSE)*$E1944</f>
        <v>621.44557929232781</v>
      </c>
      <c r="T1942" s="5">
        <f ca="1">VLOOKUP(CONCATENATE($F1942," ",$G1942),AllocFactorMatrix,(T$4+1),FALSE)*$E1944</f>
        <v>-409.20118520646275</v>
      </c>
      <c r="U1942" s="5">
        <f ca="1">VLOOKUP(CONCATENATE($F1942," ",$G1942),AllocFactorMatrix,(U$4+1),FALSE)*$E1944</f>
        <v>-1107.2984354228297</v>
      </c>
      <c r="V1942" s="5">
        <f ca="1">VLOOKUP(CONCATENATE($F1942," ",$G1942),AllocFactorMatrix,(V$4+1),FALSE)*$E1944</f>
        <v>-535.25042609509387</v>
      </c>
      <c r="W1942" s="5">
        <f t="shared" ca="1" si="905"/>
        <v>-1430.3044674320586</v>
      </c>
      <c r="X1942" s="5">
        <f ca="1">VLOOKUP(CONCATENATE($F1942," ",$G1942),AllocFactorMatrix,(X$4+1),FALSE)*$E1944</f>
        <v>2764.5345331716399</v>
      </c>
      <c r="Y1942" s="5">
        <f ca="1">VLOOKUP(CONCATENATE($F1942," ",$G1942),AllocFactorMatrix,(Y$4+1),FALSE)*$E1944</f>
        <v>284.0564581718649</v>
      </c>
      <c r="Z1942" s="5">
        <f t="shared" ca="1" si="896"/>
        <v>3048.5909913435048</v>
      </c>
      <c r="AA1942" s="5">
        <f ca="1">VLOOKUP(CONCATENATE($F1942," ",$G1942),AllocFactorMatrix,(AA$4+1),FALSE)*$E1944</f>
        <v>0</v>
      </c>
      <c r="AB1942" s="5">
        <f ca="1">VLOOKUP(CONCATENATE($F1942," ",$G1942),AllocFactorMatrix,(AB$4+1),FALSE)*$E1944</f>
        <v>0</v>
      </c>
      <c r="AC1942" s="5">
        <f ca="1">VLOOKUP(CONCATENATE($F1942," ",$G1942),AllocFactorMatrix,(AC$4+1),FALSE)*$E1944</f>
        <v>0</v>
      </c>
    </row>
    <row r="1943" spans="4:29" hidden="1" outlineLevel="1">
      <c r="E1943" s="48"/>
      <c r="F1943" s="175" t="str">
        <f>F1944</f>
        <v>WEATHER_FXNL_OM</v>
      </c>
      <c r="G1943" s="52" t="str">
        <f>$G$14</f>
        <v>CUSTOMER</v>
      </c>
      <c r="H1943" s="4">
        <f t="shared" ca="1" si="903"/>
        <v>127512.12213587807</v>
      </c>
      <c r="I1943" s="5">
        <f ca="1">VLOOKUP(CONCATENATE($F1943," ",$G1943),AllocFactorMatrix,(I$4+1),FALSE)*$E1944</f>
        <v>123948.14256008579</v>
      </c>
      <c r="J1943" s="5">
        <f ca="1">VLOOKUP(CONCATENATE($F1943," ",$G1943),AllocFactorMatrix,(J$4+1),FALSE)*$E1944</f>
        <v>3518.3553958325042</v>
      </c>
      <c r="K1943" s="5">
        <f ca="1">VLOOKUP(CONCATENATE($F1943," ",$G1943),AllocFactorMatrix,(K$4+1),FALSE)*$E1944</f>
        <v>23.090995250529833</v>
      </c>
      <c r="L1943" s="5">
        <f ca="1">VLOOKUP(CONCATENATE($F1943," ",$G1943),AllocFactorMatrix,(L$4+1),FALSE)*$E1944</f>
        <v>0</v>
      </c>
      <c r="M1943" s="5">
        <f t="shared" ca="1" si="895"/>
        <v>3541.4463910830341</v>
      </c>
      <c r="N1943" s="5">
        <f ca="1">VLOOKUP(CONCATENATE($F1943," ",$G1943),AllocFactorMatrix,(N$4+1),FALSE)*$E1944</f>
        <v>28.193270310528831</v>
      </c>
      <c r="O1943" s="5">
        <f ca="1">VLOOKUP(CONCATENATE($F1943," ",$G1943),AllocFactorMatrix,(O$4+1),FALSE)*$E1944</f>
        <v>11.219893565992644</v>
      </c>
      <c r="P1943" s="5">
        <f ca="1">VLOOKUP(CONCATENATE($F1943," ",$G1943),AllocFactorMatrix,(P$4+1),FALSE)*$E1944</f>
        <v>-26.620784557110955</v>
      </c>
      <c r="Q1943" s="5">
        <f ca="1">VLOOKUP(CONCATENATE($F1943," ",$G1943),AllocFactorMatrix,(Q$4+1),FALSE)*$E1944</f>
        <v>-7.6945851223668935</v>
      </c>
      <c r="R1943" s="5">
        <f t="shared" ca="1" si="904"/>
        <v>5.0977941970436245</v>
      </c>
      <c r="S1943" s="5">
        <f ca="1">VLOOKUP(CONCATENATE($F1943," ",$G1943),AllocFactorMatrix,(S$4+1),FALSE)*$E1944</f>
        <v>0.72814404962721535</v>
      </c>
      <c r="T1943" s="5">
        <f ca="1">VLOOKUP(CONCATENATE($F1943," ",$G1943),AllocFactorMatrix,(T$4+1),FALSE)*$E1944</f>
        <v>-0.8758870016553052</v>
      </c>
      <c r="U1943" s="5">
        <f ca="1">VLOOKUP(CONCATENATE($F1943," ",$G1943),AllocFactorMatrix,(U$4+1),FALSE)*$E1944</f>
        <v>-1.4250699685857466</v>
      </c>
      <c r="V1943" s="5">
        <f ca="1">VLOOKUP(CONCATENATE($F1943," ",$G1943),AllocFactorMatrix,(V$4+1),FALSE)*$E1944</f>
        <v>-1.0864458011026679</v>
      </c>
      <c r="W1943" s="5">
        <f t="shared" ca="1" si="905"/>
        <v>-2.6592587217165047</v>
      </c>
      <c r="X1943" s="5">
        <f ca="1">VLOOKUP(CONCATENATE($F1943," ",$G1943),AllocFactorMatrix,(X$4+1),FALSE)*$E1944</f>
        <v>18.397180988554837</v>
      </c>
      <c r="Y1943" s="5">
        <f ca="1">VLOOKUP(CONCATENATE($F1943," ",$G1943),AllocFactorMatrix,(Y$4+1),FALSE)*$E1944</f>
        <v>1.6974682453643297</v>
      </c>
      <c r="Z1943" s="5">
        <f t="shared" ca="1" si="896"/>
        <v>20.094649233919167</v>
      </c>
      <c r="AA1943" s="5">
        <f ca="1">VLOOKUP(CONCATENATE($F1943," ",$G1943),AllocFactorMatrix,(AA$4+1),FALSE)*$E1944</f>
        <v>0</v>
      </c>
      <c r="AB1943" s="5">
        <f ca="1">VLOOKUP(CONCATENATE($F1943," ",$G1943),AllocFactorMatrix,(AB$4+1),FALSE)*$E1944</f>
        <v>0</v>
      </c>
      <c r="AC1943" s="5">
        <f ca="1">VLOOKUP(CONCATENATE($F1943," ",$G1943),AllocFactorMatrix,(AC$4+1),FALSE)*$E1944</f>
        <v>0</v>
      </c>
    </row>
    <row r="1944" spans="4:29" collapsed="1">
      <c r="D1944" s="102" t="s">
        <v>626</v>
      </c>
      <c r="E1944" s="58">
        <v>2870414</v>
      </c>
      <c r="F1944" s="92" t="s">
        <v>514</v>
      </c>
      <c r="G1944" s="52" t="str">
        <f>$G$15</f>
        <v>TOTAL</v>
      </c>
      <c r="H1944" s="4">
        <f t="shared" ca="1" si="903"/>
        <v>2870413.9999999995</v>
      </c>
      <c r="I1944" s="5">
        <f ca="1">VLOOKUP(CONCATENATE($F1944," ",$G1944),AllocFactorMatrix,(I$4+1),FALSE)*$E1944</f>
        <v>2773531.7136115241</v>
      </c>
      <c r="J1944" s="5">
        <f ca="1">VLOOKUP(CONCATENATE($F1944," ",$G1944),AllocFactorMatrix,(J$4+1),FALSE)*$E1944</f>
        <v>84975.240666272104</v>
      </c>
      <c r="K1944" s="5">
        <f ca="1">VLOOKUP(CONCATENATE($F1944," ",$G1944),AllocFactorMatrix,(K$4+1),FALSE)*$E1944</f>
        <v>176.39098809597041</v>
      </c>
      <c r="L1944" s="5">
        <f ca="1">VLOOKUP(CONCATENATE($F1944," ",$G1944),AllocFactorMatrix,(L$4+1),FALSE)*$E1944</f>
        <v>0</v>
      </c>
      <c r="M1944" s="5">
        <f t="shared" ca="1" si="895"/>
        <v>85151.631654368073</v>
      </c>
      <c r="N1944" s="5">
        <f ca="1">VLOOKUP(CONCATENATE($F1944," ",$G1944),AllocFactorMatrix,(N$4+1),FALSE)*$E1944</f>
        <v>6601.9384382631333</v>
      </c>
      <c r="O1944" s="5">
        <f ca="1">VLOOKUP(CONCATENATE($F1944," ",$G1944),AllocFactorMatrix,(O$4+1),FALSE)*$E1944</f>
        <v>1622.0334767698575</v>
      </c>
      <c r="P1944" s="5">
        <f ca="1">VLOOKUP(CONCATENATE($F1944," ",$G1944),AllocFactorMatrix,(P$4+1),FALSE)*$E1944</f>
        <v>-656.8819169897198</v>
      </c>
      <c r="Q1944" s="5">
        <f ca="1">VLOOKUP(CONCATENATE($F1944," ",$G1944),AllocFactorMatrix,(Q$4+1),FALSE)*$E1944</f>
        <v>-63.104561420117754</v>
      </c>
      <c r="R1944" s="5">
        <f t="shared" ca="1" si="904"/>
        <v>7503.9854366231539</v>
      </c>
      <c r="S1944" s="5">
        <f ca="1">VLOOKUP(CONCATENATE($F1944," ",$G1944),AllocFactorMatrix,(S$4+1),FALSE)*$E1944</f>
        <v>1199.1093274526561</v>
      </c>
      <c r="T1944" s="5">
        <f ca="1">VLOOKUP(CONCATENATE($F1944," ",$G1944),AllocFactorMatrix,(T$4+1),FALSE)*$E1944</f>
        <v>-719.44994343026428</v>
      </c>
      <c r="U1944" s="5">
        <f ca="1">VLOOKUP(CONCATENATE($F1944," ",$G1944),AllocFactorMatrix,(U$4+1),FALSE)*$E1944</f>
        <v>-1699.2754910408994</v>
      </c>
      <c r="V1944" s="5">
        <f ca="1">VLOOKUP(CONCATENATE($F1944," ",$G1944),AllocFactorMatrix,(V$4+1),FALSE)*$E1944</f>
        <v>-809.59958676759811</v>
      </c>
      <c r="W1944" s="5">
        <f t="shared" ca="1" si="905"/>
        <v>-2029.2156937861057</v>
      </c>
      <c r="X1944" s="5">
        <f ca="1">VLOOKUP(CONCATENATE($F1944," ",$G1944),AllocFactorMatrix,(X$4+1),FALSE)*$E1944</f>
        <v>5692.5402102774233</v>
      </c>
      <c r="Y1944" s="5">
        <f ca="1">VLOOKUP(CONCATENATE($F1944," ",$G1944),AllocFactorMatrix,(Y$4+1),FALSE)*$E1944</f>
        <v>563.34478099276953</v>
      </c>
      <c r="Z1944" s="5">
        <f t="shared" ca="1" si="896"/>
        <v>6255.8849912701926</v>
      </c>
      <c r="AA1944" s="5">
        <f ca="1">VLOOKUP(CONCATENATE($F1944," ",$G1944),AllocFactorMatrix,(AA$4+1),FALSE)*$E1944</f>
        <v>0</v>
      </c>
      <c r="AB1944" s="5">
        <f ca="1">VLOOKUP(CONCATENATE($F1944," ",$G1944),AllocFactorMatrix,(AB$4+1),FALSE)*$E1944</f>
        <v>0</v>
      </c>
      <c r="AC1944" s="5">
        <f ca="1">VLOOKUP(CONCATENATE($F1944," ",$G1944),AllocFactorMatrix,(AC$4+1),FALSE)*$E1944</f>
        <v>0</v>
      </c>
    </row>
    <row r="1945" spans="4:29" hidden="1" outlineLevel="1">
      <c r="E1945" s="48"/>
      <c r="F1945" s="175" t="str">
        <f>F1952</f>
        <v>TDOMX</v>
      </c>
      <c r="G1945" s="52" t="str">
        <f>$G$8</f>
        <v>PRODUCTION</v>
      </c>
      <c r="H1945" s="4">
        <f t="shared" ca="1" si="903"/>
        <v>3.2250423792891087E-12</v>
      </c>
      <c r="I1945" s="5">
        <f ca="1">VLOOKUP(CONCATENATE($F1945," ",$G1945),AllocFactorMatrix,(I$4+1),FALSE)*$E1952</f>
        <v>-1.9412036006529528E-11</v>
      </c>
      <c r="J1945" s="5">
        <f ca="1">VLOOKUP(CONCATENATE($F1945," ",$G1945),AllocFactorMatrix,(J$4+1),FALSE)*$E1952</f>
        <v>4.2003620877514719E-12</v>
      </c>
      <c r="K1945" s="5">
        <f ca="1">VLOOKUP(CONCATENATE($F1945," ",$G1945),AllocFactorMatrix,(K$4+1),FALSE)*$E1952</f>
        <v>-1.1343139256273634E-14</v>
      </c>
      <c r="L1945" s="5">
        <f ca="1">VLOOKUP(CONCATENATE($F1945," ",$G1945),AllocFactorMatrix,(L$4+1),FALSE)*$E1952</f>
        <v>-3.4000228711296715E-15</v>
      </c>
      <c r="M1945" s="5">
        <f t="shared" ref="M1945:M1968" ca="1" si="906">SUBTOTAL(9,J1945:L1945)</f>
        <v>4.1856189256240689E-12</v>
      </c>
      <c r="N1945" s="5">
        <f ca="1">VLOOKUP(CONCATENATE($F1945," ",$G1945),AllocFactorMatrix,(N$4+1),FALSE)*$E1952</f>
        <v>-3.7770400293092195E-12</v>
      </c>
      <c r="O1945" s="5">
        <f ca="1">VLOOKUP(CONCATENATE($F1945," ",$G1945),AllocFactorMatrix,(O$4+1),FALSE)*$E1952</f>
        <v>4.6983400934702835E-13</v>
      </c>
      <c r="P1945" s="5">
        <f ca="1">VLOOKUP(CONCATENATE($F1945," ",$G1945),AllocFactorMatrix,(P$4+1),FALSE)*$E1952</f>
        <v>1.9717982794457912E-14</v>
      </c>
      <c r="Q1945" s="5">
        <f ca="1">VLOOKUP(CONCATENATE($F1945," ",$G1945),AllocFactorMatrix,(Q$4+1),FALSE)*$E1952</f>
        <v>1.0333369160856698E-16</v>
      </c>
      <c r="R1945" s="5">
        <f ca="1">SUBTOTAL(9,N1945:Q1945)</f>
        <v>-3.2873847034761247E-12</v>
      </c>
      <c r="S1945" s="5">
        <f ca="1">VLOOKUP(CONCATENATE($F1945," ",$G1945),AllocFactorMatrix,(S$4+1),FALSE)*$E1952</f>
        <v>1.1473518056341487E-14</v>
      </c>
      <c r="T1945" s="5">
        <f ca="1">VLOOKUP(CONCATENATE($F1945," ",$G1945),AllocFactorMatrix,(T$4+1),FALSE)*$E1952</f>
        <v>1.7237715044200587E-12</v>
      </c>
      <c r="U1945" s="5">
        <f ca="1">VLOOKUP(CONCATENATE($F1945," ",$G1945),AllocFactorMatrix,(U$4+1),FALSE)*$E1952</f>
        <v>8.0556279877232411E-12</v>
      </c>
      <c r="V1945" s="5">
        <f ca="1">VLOOKUP(CONCATENATE($F1945," ",$G1945),AllocFactorMatrix,(V$4+1),FALSE)*$E1952</f>
        <v>8.3545219630728187E-14</v>
      </c>
      <c r="W1945" s="5">
        <f ca="1">SUBTOTAL(9,S1945:V1945)</f>
        <v>9.8744182298303705E-12</v>
      </c>
      <c r="X1945" s="5">
        <f ca="1">VLOOKUP(CONCATENATE($F1945," ",$G1945),AllocFactorMatrix,(X$4+1),FALSE)*$E1952</f>
        <v>5.5638664159469963E-13</v>
      </c>
      <c r="Y1945" s="5">
        <f ca="1">VLOOKUP(CONCATENATE($F1945," ",$G1945),AllocFactorMatrix,(Y$4+1),FALSE)*$E1952</f>
        <v>-1.0682629241898297E-14</v>
      </c>
      <c r="Z1945" s="5">
        <f t="shared" ref="Z1945:Z1968" ca="1" si="907">SUBTOTAL(9,X1945:Y1945)</f>
        <v>5.4570401235280131E-13</v>
      </c>
      <c r="AA1945" s="5">
        <f ca="1">VLOOKUP(CONCATENATE($F1945," ",$G1945),AllocFactorMatrix,(AA$4+1),FALSE)*$E1952</f>
        <v>4.1895505675050186E-15</v>
      </c>
      <c r="AB1945" s="5">
        <f ca="1">VLOOKUP(CONCATENATE($F1945," ",$G1945),AllocFactorMatrix,(AB$4+1),FALSE)*$E1952</f>
        <v>-3.5955075602324352E-14</v>
      </c>
      <c r="AC1945" s="5">
        <f ca="1">VLOOKUP(CONCATENATE($F1945," ",$G1945),AllocFactorMatrix,(AC$4+1),FALSE)*$E1952</f>
        <v>-8.2745644791227355E-15</v>
      </c>
    </row>
    <row r="1946" spans="4:29" hidden="1" outlineLevel="1">
      <c r="E1946" s="48"/>
      <c r="F1946" s="175" t="str">
        <f>F1952</f>
        <v>TDOMX</v>
      </c>
      <c r="G1946" s="52" t="str">
        <f>$G$9</f>
        <v>BULKTRAN</v>
      </c>
      <c r="H1946" s="4">
        <f t="shared" ca="1" si="903"/>
        <v>-7552.7627860691291</v>
      </c>
      <c r="I1946" s="5">
        <f ca="1">VLOOKUP(CONCATENATE($F1946," ",$G1946),AllocFactorMatrix,(I$4+1),FALSE)*$E1952</f>
        <v>-3885.035287135423</v>
      </c>
      <c r="J1946" s="5">
        <f ca="1">VLOOKUP(CONCATENATE($F1946," ",$G1946),AllocFactorMatrix,(J$4+1),FALSE)*$E1952</f>
        <v>-905.99082625934705</v>
      </c>
      <c r="K1946" s="5">
        <f ca="1">VLOOKUP(CONCATENATE($F1946," ",$G1946),AllocFactorMatrix,(K$4+1),FALSE)*$E1952</f>
        <v>-12.596859964540094</v>
      </c>
      <c r="L1946" s="5">
        <f ca="1">VLOOKUP(CONCATENATE($F1946," ",$G1946),AllocFactorMatrix,(L$4+1),FALSE)*$E1952</f>
        <v>-1.7544113874730651</v>
      </c>
      <c r="M1946" s="5">
        <f t="shared" ca="1" si="906"/>
        <v>-920.34209761136015</v>
      </c>
      <c r="N1946" s="5">
        <f ca="1">VLOOKUP(CONCATENATE($F1946," ",$G1946),AllocFactorMatrix,(N$4+1),FALSE)*$E1952</f>
        <v>-539.25316633441196</v>
      </c>
      <c r="O1946" s="5">
        <f ca="1">VLOOKUP(CONCATENATE($F1946," ",$G1946),AllocFactorMatrix,(O$4+1),FALSE)*$E1952</f>
        <v>-96.629629808929252</v>
      </c>
      <c r="P1946" s="5">
        <f ca="1">VLOOKUP(CONCATENATE($F1946," ",$G1946),AllocFactorMatrix,(P$4+1),FALSE)*$E1952</f>
        <v>-19.595502837750058</v>
      </c>
      <c r="Q1946" s="5">
        <f ca="1">VLOOKUP(CONCATENATE($F1946," ",$G1946),AllocFactorMatrix,(Q$4+1),FALSE)*$E1952</f>
        <v>-0.74413035874666122</v>
      </c>
      <c r="R1946" s="5">
        <f t="shared" ref="R1946:R1952" ca="1" si="908">SUBTOTAL(9,N1946:Q1946)</f>
        <v>-656.22242933983796</v>
      </c>
      <c r="S1946" s="5">
        <f ca="1">VLOOKUP(CONCATENATE($F1946," ",$G1946),AllocFactorMatrix,(S$4+1),FALSE)*$E1952</f>
        <v>-25.5375053796872</v>
      </c>
      <c r="T1946" s="5">
        <f ca="1">VLOOKUP(CONCATENATE($F1946," ",$G1946),AllocFactorMatrix,(T$4+1),FALSE)*$E1952</f>
        <v>-344.77106924828979</v>
      </c>
      <c r="U1946" s="5">
        <f ca="1">VLOOKUP(CONCATENATE($F1946," ",$G1946),AllocFactorMatrix,(U$4+1),FALSE)*$E1952</f>
        <v>-1318.6109384810297</v>
      </c>
      <c r="V1946" s="5">
        <f ca="1">VLOOKUP(CONCATENATE($F1946," ",$G1946),AllocFactorMatrix,(V$4+1),FALSE)*$E1952</f>
        <v>-238.87860121376352</v>
      </c>
      <c r="W1946" s="5">
        <f t="shared" ref="W1946:W1952" ca="1" si="909">SUBTOTAL(9,S1946:V1946)</f>
        <v>-1927.7981143227703</v>
      </c>
      <c r="X1946" s="5">
        <f ca="1">VLOOKUP(CONCATENATE($F1946," ",$G1946),AllocFactorMatrix,(X$4+1),FALSE)*$E1952</f>
        <v>-148.0032159992424</v>
      </c>
      <c r="Y1946" s="5">
        <f ca="1">VLOOKUP(CONCATENATE($F1946," ",$G1946),AllocFactorMatrix,(Y$4+1),FALSE)*$E1952</f>
        <v>-2.956003835954911</v>
      </c>
      <c r="Z1946" s="5">
        <f t="shared" ca="1" si="907"/>
        <v>-150.9592198351973</v>
      </c>
      <c r="AA1946" s="5">
        <f ca="1">VLOOKUP(CONCATENATE($F1946," ",$G1946),AllocFactorMatrix,(AA$4+1),FALSE)*$E1952</f>
        <v>-1.9524018591570795</v>
      </c>
      <c r="AB1946" s="5">
        <f ca="1">VLOOKUP(CONCATENATE($F1946," ",$G1946),AllocFactorMatrix,(AB$4+1),FALSE)*$E1952</f>
        <v>-8.6736806831606863</v>
      </c>
      <c r="AC1946" s="5">
        <f ca="1">VLOOKUP(CONCATENATE($F1946," ",$G1946),AllocFactorMatrix,(AC$4+1),FALSE)*$E1952</f>
        <v>-1.7795552822223013</v>
      </c>
    </row>
    <row r="1947" spans="4:29" hidden="1" outlineLevel="1">
      <c r="E1947" s="48"/>
      <c r="F1947" s="175" t="str">
        <f>F1952</f>
        <v>TDOMX</v>
      </c>
      <c r="G1947" s="52" t="str">
        <f>$G$10</f>
        <v>SUBTRAN</v>
      </c>
      <c r="H1947" s="4">
        <f t="shared" ca="1" si="903"/>
        <v>-2093.166698054918</v>
      </c>
      <c r="I1947" s="5">
        <f ca="1">VLOOKUP(CONCATENATE($F1947," ",$G1947),AllocFactorMatrix,(I$4+1),FALSE)*$E1952</f>
        <v>-1069.510560082743</v>
      </c>
      <c r="J1947" s="5">
        <f ca="1">VLOOKUP(CONCATENATE($F1947," ",$G1947),AllocFactorMatrix,(J$4+1),FALSE)*$E1952</f>
        <v>-250.71134267829549</v>
      </c>
      <c r="K1947" s="5">
        <f ca="1">VLOOKUP(CONCATENATE($F1947," ",$G1947),AllocFactorMatrix,(K$4+1),FALSE)*$E1952</f>
        <v>-3.5023402396452812</v>
      </c>
      <c r="L1947" s="5">
        <f ca="1">VLOOKUP(CONCATENATE($F1947," ",$G1947),AllocFactorMatrix,(L$4+1),FALSE)*$E1952</f>
        <v>-0.63390731062179206</v>
      </c>
      <c r="M1947" s="5">
        <f t="shared" ca="1" si="906"/>
        <v>-254.84759022856258</v>
      </c>
      <c r="N1947" s="5">
        <f ca="1">VLOOKUP(CONCATENATE($F1947," ",$G1947),AllocFactorMatrix,(N$4+1),FALSE)*$E1952</f>
        <v>-144.89321819019531</v>
      </c>
      <c r="O1947" s="5">
        <f ca="1">VLOOKUP(CONCATENATE($F1947," ",$G1947),AllocFactorMatrix,(O$4+1),FALSE)*$E1952</f>
        <v>-26.036583361916868</v>
      </c>
      <c r="P1947" s="5">
        <f ca="1">VLOOKUP(CONCATENATE($F1947," ",$G1947),AllocFactorMatrix,(P$4+1),FALSE)*$E1952</f>
        <v>-6.8344023904199211</v>
      </c>
      <c r="Q1947" s="5">
        <f ca="1">VLOOKUP(CONCATENATE($F1947," ",$G1947),AllocFactorMatrix,(Q$4+1),FALSE)*$E1952</f>
        <v>0</v>
      </c>
      <c r="R1947" s="5">
        <f t="shared" ca="1" si="908"/>
        <v>-177.76420394253208</v>
      </c>
      <c r="S1947" s="5">
        <f ca="1">VLOOKUP(CONCATENATE($F1947," ",$G1947),AllocFactorMatrix,(S$4+1),FALSE)*$E1952</f>
        <v>-6.5309508291427578</v>
      </c>
      <c r="T1947" s="5">
        <f ca="1">VLOOKUP(CONCATENATE($F1947," ",$G1947),AllocFactorMatrix,(T$4+1),FALSE)*$E1952</f>
        <v>-91.635573062537333</v>
      </c>
      <c r="U1947" s="5">
        <f ca="1">VLOOKUP(CONCATENATE($F1947," ",$G1947),AllocFactorMatrix,(U$4+1),FALSE)*$E1952</f>
        <v>-451.83406169686657</v>
      </c>
      <c r="V1947" s="5">
        <f ca="1">VLOOKUP(CONCATENATE($F1947," ",$G1947),AllocFactorMatrix,(V$4+1),FALSE)*$E1952</f>
        <v>0</v>
      </c>
      <c r="W1947" s="5">
        <f t="shared" ca="1" si="909"/>
        <v>-550.00058558854664</v>
      </c>
      <c r="X1947" s="5">
        <f ca="1">VLOOKUP(CONCATENATE($F1947," ",$G1947),AllocFactorMatrix,(X$4+1),FALSE)*$E1952</f>
        <v>-39.718154234746052</v>
      </c>
      <c r="Y1947" s="5">
        <f ca="1">VLOOKUP(CONCATENATE($F1947," ",$G1947),AllocFactorMatrix,(Y$4+1),FALSE)*$E1952</f>
        <v>-0.79748163724461441</v>
      </c>
      <c r="Z1947" s="5">
        <f t="shared" ca="1" si="907"/>
        <v>-40.515635871990668</v>
      </c>
      <c r="AA1947" s="5">
        <f ca="1">VLOOKUP(CONCATENATE($F1947," ",$G1947),AllocFactorMatrix,(AA$4+1),FALSE)*$E1952</f>
        <v>-0.52812234054284279</v>
      </c>
      <c r="AB1947" s="5">
        <f ca="1">VLOOKUP(CONCATENATE($F1947," ",$G1947),AllocFactorMatrix,(AB$4+1),FALSE)*$E1952</f>
        <v>0</v>
      </c>
      <c r="AC1947" s="5">
        <f ca="1">VLOOKUP(CONCATENATE($F1947," ",$G1947),AllocFactorMatrix,(AC$4+1),FALSE)*$E1952</f>
        <v>0</v>
      </c>
    </row>
    <row r="1948" spans="4:29" hidden="1" outlineLevel="1">
      <c r="E1948" s="48"/>
      <c r="F1948" s="175" t="str">
        <f>F1952</f>
        <v>TDOMX</v>
      </c>
      <c r="G1948" s="52" t="str">
        <f>$G$11</f>
        <v>DISTPRI</v>
      </c>
      <c r="H1948" s="4">
        <f t="shared" ca="1" si="903"/>
        <v>350257.15452283586</v>
      </c>
      <c r="I1948" s="5">
        <f ca="1">VLOOKUP(CONCATENATE($F1948," ",$G1948),AllocFactorMatrix,(I$4+1),FALSE)*$E1952</f>
        <v>229350.86040181905</v>
      </c>
      <c r="J1948" s="5">
        <f ca="1">VLOOKUP(CONCATENATE($F1948," ",$G1948),AllocFactorMatrix,(J$4+1),FALSE)*$E1952</f>
        <v>53676.953483951722</v>
      </c>
      <c r="K1948" s="5">
        <f ca="1">VLOOKUP(CONCATENATE($F1948," ",$G1948),AllocFactorMatrix,(K$4+1),FALSE)*$E1952</f>
        <v>749.74631385893974</v>
      </c>
      <c r="L1948" s="5">
        <f ca="1">VLOOKUP(CONCATENATE($F1948," ",$G1948),AllocFactorMatrix,(L$4+1),FALSE)*$E1952</f>
        <v>0</v>
      </c>
      <c r="M1948" s="5">
        <f t="shared" ca="1" si="906"/>
        <v>54426.699797810659</v>
      </c>
      <c r="N1948" s="5">
        <f ca="1">VLOOKUP(CONCATENATE($F1948," ",$G1948),AllocFactorMatrix,(N$4+1),FALSE)*$E1952</f>
        <v>31160.524471403685</v>
      </c>
      <c r="O1948" s="5">
        <f ca="1">VLOOKUP(CONCATENATE($F1948," ",$G1948),AllocFactorMatrix,(O$4+1),FALSE)*$E1952</f>
        <v>5598.8978334373896</v>
      </c>
      <c r="P1948" s="5">
        <f ca="1">VLOOKUP(CONCATENATE($F1948," ",$G1948),AllocFactorMatrix,(P$4+1),FALSE)*$E1952</f>
        <v>0</v>
      </c>
      <c r="Q1948" s="5">
        <f ca="1">VLOOKUP(CONCATENATE($F1948," ",$G1948),AllocFactorMatrix,(Q$4+1),FALSE)*$E1952</f>
        <v>0</v>
      </c>
      <c r="R1948" s="5">
        <f t="shared" ca="1" si="908"/>
        <v>36759.422304841079</v>
      </c>
      <c r="S1948" s="5">
        <f ca="1">VLOOKUP(CONCATENATE($F1948," ",$G1948),AllocFactorMatrix,(S$4+1),FALSE)*$E1952</f>
        <v>1408.9778665011345</v>
      </c>
      <c r="T1948" s="5">
        <f ca="1">VLOOKUP(CONCATENATE($F1948," ",$G1948),AllocFactorMatrix,(T$4+1),FALSE)*$E1952</f>
        <v>19483.152645387087</v>
      </c>
      <c r="U1948" s="5">
        <f ca="1">VLOOKUP(CONCATENATE($F1948," ",$G1948),AllocFactorMatrix,(U$4+1),FALSE)*$E1952</f>
        <v>0</v>
      </c>
      <c r="V1948" s="5">
        <f ca="1">VLOOKUP(CONCATENATE($F1948," ",$G1948),AllocFactorMatrix,(V$4+1),FALSE)*$E1952</f>
        <v>0</v>
      </c>
      <c r="W1948" s="5">
        <f t="shared" ca="1" si="909"/>
        <v>20892.130511888223</v>
      </c>
      <c r="X1948" s="5">
        <f ca="1">VLOOKUP(CONCATENATE($F1948," ",$G1948),AllocFactorMatrix,(X$4+1),FALSE)*$E1952</f>
        <v>8543.9583303955314</v>
      </c>
      <c r="Y1948" s="5">
        <f ca="1">VLOOKUP(CONCATENATE($F1948," ",$G1948),AllocFactorMatrix,(Y$4+1),FALSE)*$E1952</f>
        <v>171.49071759577026</v>
      </c>
      <c r="Z1948" s="5">
        <f t="shared" ca="1" si="907"/>
        <v>8715.449047991302</v>
      </c>
      <c r="AA1948" s="5">
        <f ca="1">VLOOKUP(CONCATENATE($F1948," ",$G1948),AllocFactorMatrix,(AA$4+1),FALSE)*$E1952</f>
        <v>112.59245848550023</v>
      </c>
      <c r="AB1948" s="5">
        <f ca="1">VLOOKUP(CONCATENATE($F1948," ",$G1948),AllocFactorMatrix,(AB$4+1),FALSE)*$E1952</f>
        <v>0</v>
      </c>
      <c r="AC1948" s="5">
        <f ca="1">VLOOKUP(CONCATENATE($F1948," ",$G1948),AllocFactorMatrix,(AC$4+1),FALSE)*$E1952</f>
        <v>0</v>
      </c>
    </row>
    <row r="1949" spans="4:29" hidden="1" outlineLevel="1">
      <c r="E1949" s="48"/>
      <c r="F1949" s="175" t="str">
        <f>F1952</f>
        <v>TDOMX</v>
      </c>
      <c r="G1949" s="52" t="str">
        <f>$G$12</f>
        <v>DISTSEC</v>
      </c>
      <c r="H1949" s="4">
        <f t="shared" ca="1" si="903"/>
        <v>138762.44495558378</v>
      </c>
      <c r="I1949" s="5">
        <f ca="1">VLOOKUP(CONCATENATE($F1949," ",$G1949),AllocFactorMatrix,(I$4+1),FALSE)*$E1952</f>
        <v>102976.31587554124</v>
      </c>
      <c r="J1949" s="5">
        <f ca="1">VLOOKUP(CONCATENATE($F1949," ",$G1949),AllocFactorMatrix,(J$4+1),FALSE)*$E1952</f>
        <v>20764.625968132044</v>
      </c>
      <c r="K1949" s="5">
        <f ca="1">VLOOKUP(CONCATENATE($F1949," ",$G1949),AllocFactorMatrix,(K$4+1),FALSE)*$E1952</f>
        <v>0</v>
      </c>
      <c r="L1949" s="5">
        <f ca="1">VLOOKUP(CONCATENATE($F1949," ",$G1949),AllocFactorMatrix,(L$4+1),FALSE)*$E1952</f>
        <v>0</v>
      </c>
      <c r="M1949" s="5">
        <f t="shared" ca="1" si="906"/>
        <v>20764.625968132044</v>
      </c>
      <c r="N1949" s="5">
        <f ca="1">VLOOKUP(CONCATENATE($F1949," ",$G1949),AllocFactorMatrix,(N$4+1),FALSE)*$E1952</f>
        <v>10378.896791041105</v>
      </c>
      <c r="O1949" s="5">
        <f ca="1">VLOOKUP(CONCATENATE($F1949," ",$G1949),AllocFactorMatrix,(O$4+1),FALSE)*$E1952</f>
        <v>0</v>
      </c>
      <c r="P1949" s="5">
        <f ca="1">VLOOKUP(CONCATENATE($F1949," ",$G1949),AllocFactorMatrix,(P$4+1),FALSE)*$E1952</f>
        <v>0</v>
      </c>
      <c r="Q1949" s="5">
        <f ca="1">VLOOKUP(CONCATENATE($F1949," ",$G1949),AllocFactorMatrix,(Q$4+1),FALSE)*$E1952</f>
        <v>0</v>
      </c>
      <c r="R1949" s="5">
        <f t="shared" ca="1" si="908"/>
        <v>10378.896791041105</v>
      </c>
      <c r="S1949" s="5">
        <f ca="1">VLOOKUP(CONCATENATE($F1949," ",$G1949),AllocFactorMatrix,(S$4+1),FALSE)*$E1952</f>
        <v>387.93886085955728</v>
      </c>
      <c r="T1949" s="5">
        <f ca="1">VLOOKUP(CONCATENATE($F1949," ",$G1949),AllocFactorMatrix,(T$4+1),FALSE)*$E1952</f>
        <v>0</v>
      </c>
      <c r="U1949" s="5">
        <f ca="1">VLOOKUP(CONCATENATE($F1949," ",$G1949),AllocFactorMatrix,(U$4+1),FALSE)*$E1952</f>
        <v>0</v>
      </c>
      <c r="V1949" s="5">
        <f ca="1">VLOOKUP(CONCATENATE($F1949," ",$G1949),AllocFactorMatrix,(V$4+1),FALSE)*$E1952</f>
        <v>0</v>
      </c>
      <c r="W1949" s="5">
        <f t="shared" ca="1" si="909"/>
        <v>387.93886085955728</v>
      </c>
      <c r="X1949" s="5">
        <f ca="1">VLOOKUP(CONCATENATE($F1949," ",$G1949),AllocFactorMatrix,(X$4+1),FALSE)*$E1952</f>
        <v>2931.7969492413931</v>
      </c>
      <c r="Y1949" s="5">
        <f ca="1">VLOOKUP(CONCATENATE($F1949," ",$G1949),AllocFactorMatrix,(Y$4+1),FALSE)*$E1952</f>
        <v>0</v>
      </c>
      <c r="Z1949" s="5">
        <f t="shared" ca="1" si="907"/>
        <v>2931.7969492413931</v>
      </c>
      <c r="AA1949" s="5">
        <f ca="1">VLOOKUP(CONCATENATE($F1949," ",$G1949),AllocFactorMatrix,(AA$4+1),FALSE)*$E1952</f>
        <v>34.664311576417319</v>
      </c>
      <c r="AB1949" s="5">
        <f ca="1">VLOOKUP(CONCATENATE($F1949," ",$G1949),AllocFactorMatrix,(AB$4+1),FALSE)*$E1952</f>
        <v>1066.9574626955812</v>
      </c>
      <c r="AC1949" s="5">
        <f ca="1">VLOOKUP(CONCATENATE($F1949," ",$G1949),AllocFactorMatrix,(AC$4+1),FALSE)*$E1952</f>
        <v>221.24873649643749</v>
      </c>
    </row>
    <row r="1950" spans="4:29" hidden="1" outlineLevel="1">
      <c r="E1950" s="48"/>
      <c r="F1950" s="175" t="str">
        <f>F1952</f>
        <v>TDOMX</v>
      </c>
      <c r="G1950" s="52" t="str">
        <f>$G$13</f>
        <v>ENERGY</v>
      </c>
      <c r="H1950" s="4">
        <f t="shared" ca="1" si="903"/>
        <v>0</v>
      </c>
      <c r="I1950" s="5">
        <f ca="1">VLOOKUP(CONCATENATE($F1950," ",$G1950),AllocFactorMatrix,(I$4+1),FALSE)*$E1952</f>
        <v>0</v>
      </c>
      <c r="J1950" s="5">
        <f ca="1">VLOOKUP(CONCATENATE($F1950," ",$G1950),AllocFactorMatrix,(J$4+1),FALSE)*$E1952</f>
        <v>0</v>
      </c>
      <c r="K1950" s="5">
        <f ca="1">VLOOKUP(CONCATENATE($F1950," ",$G1950),AllocFactorMatrix,(K$4+1),FALSE)*$E1952</f>
        <v>0</v>
      </c>
      <c r="L1950" s="5">
        <f ca="1">VLOOKUP(CONCATENATE($F1950," ",$G1950),AllocFactorMatrix,(L$4+1),FALSE)*$E1952</f>
        <v>0</v>
      </c>
      <c r="M1950" s="5">
        <f t="shared" ca="1" si="906"/>
        <v>0</v>
      </c>
      <c r="N1950" s="5">
        <f ca="1">VLOOKUP(CONCATENATE($F1950," ",$G1950),AllocFactorMatrix,(N$4+1),FALSE)*$E1952</f>
        <v>0</v>
      </c>
      <c r="O1950" s="5">
        <f ca="1">VLOOKUP(CONCATENATE($F1950," ",$G1950),AllocFactorMatrix,(O$4+1),FALSE)*$E1952</f>
        <v>0</v>
      </c>
      <c r="P1950" s="5">
        <f ca="1">VLOOKUP(CONCATENATE($F1950," ",$G1950),AllocFactorMatrix,(P$4+1),FALSE)*$E1952</f>
        <v>0</v>
      </c>
      <c r="Q1950" s="5">
        <f ca="1">VLOOKUP(CONCATENATE($F1950," ",$G1950),AllocFactorMatrix,(Q$4+1),FALSE)*$E1952</f>
        <v>0</v>
      </c>
      <c r="R1950" s="5">
        <f t="shared" ca="1" si="908"/>
        <v>0</v>
      </c>
      <c r="S1950" s="5">
        <f ca="1">VLOOKUP(CONCATENATE($F1950," ",$G1950),AllocFactorMatrix,(S$4+1),FALSE)*$E1952</f>
        <v>0</v>
      </c>
      <c r="T1950" s="5">
        <f ca="1">VLOOKUP(CONCATENATE($F1950," ",$G1950),AllocFactorMatrix,(T$4+1),FALSE)*$E1952</f>
        <v>0</v>
      </c>
      <c r="U1950" s="5">
        <f ca="1">VLOOKUP(CONCATENATE($F1950," ",$G1950),AllocFactorMatrix,(U$4+1),FALSE)*$E1952</f>
        <v>0</v>
      </c>
      <c r="V1950" s="5">
        <f ca="1">VLOOKUP(CONCATENATE($F1950," ",$G1950),AllocFactorMatrix,(V$4+1),FALSE)*$E1952</f>
        <v>0</v>
      </c>
      <c r="W1950" s="5">
        <f t="shared" ca="1" si="909"/>
        <v>0</v>
      </c>
      <c r="X1950" s="5">
        <f ca="1">VLOOKUP(CONCATENATE($F1950," ",$G1950),AllocFactorMatrix,(X$4+1),FALSE)*$E1952</f>
        <v>0</v>
      </c>
      <c r="Y1950" s="5">
        <f ca="1">VLOOKUP(CONCATENATE($F1950," ",$G1950),AllocFactorMatrix,(Y$4+1),FALSE)*$E1952</f>
        <v>0</v>
      </c>
      <c r="Z1950" s="5">
        <f t="shared" ca="1" si="907"/>
        <v>0</v>
      </c>
      <c r="AA1950" s="5">
        <f ca="1">VLOOKUP(CONCATENATE($F1950," ",$G1950),AllocFactorMatrix,(AA$4+1),FALSE)*$E1952</f>
        <v>0</v>
      </c>
      <c r="AB1950" s="5">
        <f ca="1">VLOOKUP(CONCATENATE($F1950," ",$G1950),AllocFactorMatrix,(AB$4+1),FALSE)*$E1952</f>
        <v>0</v>
      </c>
      <c r="AC1950" s="5">
        <f ca="1">VLOOKUP(CONCATENATE($F1950," ",$G1950),AllocFactorMatrix,(AC$4+1),FALSE)*$E1952</f>
        <v>0</v>
      </c>
    </row>
    <row r="1951" spans="4:29" hidden="1" outlineLevel="1">
      <c r="E1951" s="48"/>
      <c r="F1951" s="175" t="str">
        <f>F1952</f>
        <v>TDOMX</v>
      </c>
      <c r="G1951" s="52" t="str">
        <f>$G$14</f>
        <v>CUSTOMER</v>
      </c>
      <c r="H1951" s="4">
        <f t="shared" ca="1" si="903"/>
        <v>32355.330005704538</v>
      </c>
      <c r="I1951" s="5">
        <f ca="1">VLOOKUP(CONCATENATE($F1951," ",$G1951),AllocFactorMatrix,(I$4+1),FALSE)*$E1952</f>
        <v>13892.331312474302</v>
      </c>
      <c r="J1951" s="5">
        <f ca="1">VLOOKUP(CONCATENATE($F1951," ",$G1951),AllocFactorMatrix,(J$4+1),FALSE)*$E1952</f>
        <v>7872.2603743820227</v>
      </c>
      <c r="K1951" s="5">
        <f ca="1">VLOOKUP(CONCATENATE($F1951," ",$G1951),AllocFactorMatrix,(K$4+1),FALSE)*$E1952</f>
        <v>971.29096719670804</v>
      </c>
      <c r="L1951" s="5">
        <f ca="1">VLOOKUP(CONCATENATE($F1951," ",$G1951),AllocFactorMatrix,(L$4+1),FALSE)*$E1952</f>
        <v>163.49299524460145</v>
      </c>
      <c r="M1951" s="5">
        <f t="shared" ca="1" si="906"/>
        <v>9007.0443368233318</v>
      </c>
      <c r="N1951" s="5">
        <f ca="1">VLOOKUP(CONCATENATE($F1951," ",$G1951),AllocFactorMatrix,(N$4+1),FALSE)*$E1952</f>
        <v>1055.5260675386255</v>
      </c>
      <c r="O1951" s="5">
        <f ca="1">VLOOKUP(CONCATENATE($F1951," ",$G1951),AllocFactorMatrix,(O$4+1),FALSE)*$E1952</f>
        <v>341.94318196121685</v>
      </c>
      <c r="P1951" s="5">
        <f ca="1">VLOOKUP(CONCATENATE($F1951," ",$G1951),AllocFactorMatrix,(P$4+1),FALSE)*$E1952</f>
        <v>402.09414572137308</v>
      </c>
      <c r="Q1951" s="5">
        <f ca="1">VLOOKUP(CONCATENATE($F1951," ",$G1951),AllocFactorMatrix,(Q$4+1),FALSE)*$E1952</f>
        <v>50.261075727324354</v>
      </c>
      <c r="R1951" s="5">
        <f t="shared" ca="1" si="908"/>
        <v>1849.8244709485398</v>
      </c>
      <c r="S1951" s="5">
        <f ca="1">VLOOKUP(CONCATENATE($F1951," ",$G1951),AllocFactorMatrix,(S$4+1),FALSE)*$E1952</f>
        <v>6.6317013774049531</v>
      </c>
      <c r="T1951" s="5">
        <f ca="1">VLOOKUP(CONCATENATE($F1951," ",$G1951),AllocFactorMatrix,(T$4+1),FALSE)*$E1952</f>
        <v>242.498878440558</v>
      </c>
      <c r="U1951" s="5">
        <f ca="1">VLOOKUP(CONCATENATE($F1951," ",$G1951),AllocFactorMatrix,(U$4+1),FALSE)*$E1952</f>
        <v>675.90014726390916</v>
      </c>
      <c r="V1951" s="5">
        <f ca="1">VLOOKUP(CONCATENATE($F1951," ",$G1951),AllocFactorMatrix,(V$4+1),FALSE)*$E1952</f>
        <v>201.04368736454433</v>
      </c>
      <c r="W1951" s="5">
        <f t="shared" ca="1" si="909"/>
        <v>1126.0744144464165</v>
      </c>
      <c r="X1951" s="5">
        <f ca="1">VLOOKUP(CONCATENATE($F1951," ",$G1951),AllocFactorMatrix,(X$4+1),FALSE)*$E1952</f>
        <v>202.92058275939334</v>
      </c>
      <c r="Y1951" s="5">
        <f ca="1">VLOOKUP(CONCATENATE($F1951," ",$G1951),AllocFactorMatrix,(Y$4+1),FALSE)*$E1952</f>
        <v>4.4701861654173518</v>
      </c>
      <c r="Z1951" s="5">
        <f t="shared" ca="1" si="907"/>
        <v>207.39076892481069</v>
      </c>
      <c r="AA1951" s="5">
        <f ca="1">VLOOKUP(CONCATENATE($F1951," ",$G1951),AllocFactorMatrix,(AA$4+1),FALSE)*$E1952</f>
        <v>21.067930238308801</v>
      </c>
      <c r="AB1951" s="5">
        <f ca="1">VLOOKUP(CONCATENATE($F1951," ",$G1951),AllocFactorMatrix,(AB$4+1),FALSE)*$E1952</f>
        <v>3935.9645565984456</v>
      </c>
      <c r="AC1951" s="5">
        <f ca="1">VLOOKUP(CONCATENATE($F1951," ",$G1951),AllocFactorMatrix,(AC$4+1),FALSE)*$E1952</f>
        <v>2315.6322152503744</v>
      </c>
    </row>
    <row r="1952" spans="4:29" collapsed="1">
      <c r="D1952" s="102" t="s">
        <v>635</v>
      </c>
      <c r="E1952" s="58">
        <v>511729</v>
      </c>
      <c r="F1952" s="92" t="s">
        <v>215</v>
      </c>
      <c r="G1952" s="52" t="str">
        <f>$G$15</f>
        <v>TOTAL</v>
      </c>
      <c r="H1952" s="4">
        <f t="shared" ca="1" si="903"/>
        <v>511729.00000000006</v>
      </c>
      <c r="I1952" s="5">
        <f ca="1">VLOOKUP(CONCATENATE($F1952," ",$G1952),AllocFactorMatrix,(I$4+1),FALSE)*$E1952</f>
        <v>341264.96174261637</v>
      </c>
      <c r="J1952" s="5">
        <f ca="1">VLOOKUP(CONCATENATE($F1952," ",$G1952),AllocFactorMatrix,(J$4+1),FALSE)*$E1952</f>
        <v>81157.137657528132</v>
      </c>
      <c r="K1952" s="5">
        <f ca="1">VLOOKUP(CONCATENATE($F1952," ",$G1952),AllocFactorMatrix,(K$4+1),FALSE)*$E1952</f>
        <v>1704.9380808514627</v>
      </c>
      <c r="L1952" s="5">
        <f ca="1">VLOOKUP(CONCATENATE($F1952," ",$G1952),AllocFactorMatrix,(L$4+1),FALSE)*$E1952</f>
        <v>161.10467654650657</v>
      </c>
      <c r="M1952" s="5">
        <f t="shared" ca="1" si="906"/>
        <v>83023.180414926101</v>
      </c>
      <c r="N1952" s="5">
        <f ca="1">VLOOKUP(CONCATENATE($F1952," ",$G1952),AllocFactorMatrix,(N$4+1),FALSE)*$E1952</f>
        <v>41910.800945458803</v>
      </c>
      <c r="O1952" s="5">
        <f ca="1">VLOOKUP(CONCATENATE($F1952," ",$G1952),AllocFactorMatrix,(O$4+1),FALSE)*$E1952</f>
        <v>5818.1748022277607</v>
      </c>
      <c r="P1952" s="5">
        <f ca="1">VLOOKUP(CONCATENATE($F1952," ",$G1952),AllocFactorMatrix,(P$4+1),FALSE)*$E1952</f>
        <v>375.66424049320324</v>
      </c>
      <c r="Q1952" s="5">
        <f ca="1">VLOOKUP(CONCATENATE($F1952," ",$G1952),AllocFactorMatrix,(Q$4+1),FALSE)*$E1952</f>
        <v>49.516945368577694</v>
      </c>
      <c r="R1952" s="5">
        <f t="shared" ca="1" si="908"/>
        <v>48154.156933548351</v>
      </c>
      <c r="S1952" s="5">
        <f ca="1">VLOOKUP(CONCATENATE($F1952," ",$G1952),AllocFactorMatrix,(S$4+1),FALSE)*$E1952</f>
        <v>1771.4799725292667</v>
      </c>
      <c r="T1952" s="5">
        <f ca="1">VLOOKUP(CONCATENATE($F1952," ",$G1952),AllocFactorMatrix,(T$4+1),FALSE)*$E1952</f>
        <v>19289.24488151681</v>
      </c>
      <c r="U1952" s="5">
        <f ca="1">VLOOKUP(CONCATENATE($F1952," ",$G1952),AllocFactorMatrix,(U$4+1),FALSE)*$E1952</f>
        <v>-1094.5448529140006</v>
      </c>
      <c r="V1952" s="5">
        <f ca="1">VLOOKUP(CONCATENATE($F1952," ",$G1952),AllocFactorMatrix,(V$4+1),FALSE)*$E1952</f>
        <v>-37.834913849217763</v>
      </c>
      <c r="W1952" s="5">
        <f t="shared" ca="1" si="909"/>
        <v>19928.345087282854</v>
      </c>
      <c r="X1952" s="5">
        <f ca="1">VLOOKUP(CONCATENATE($F1952," ",$G1952),AllocFactorMatrix,(X$4+1),FALSE)*$E1952</f>
        <v>11490.954492162331</v>
      </c>
      <c r="Y1952" s="5">
        <f ca="1">VLOOKUP(CONCATENATE($F1952," ",$G1952),AllocFactorMatrix,(Y$4+1),FALSE)*$E1952</f>
        <v>172.20741828798811</v>
      </c>
      <c r="Z1952" s="5">
        <f t="shared" ca="1" si="907"/>
        <v>11663.161910450319</v>
      </c>
      <c r="AA1952" s="5">
        <f ca="1">VLOOKUP(CONCATENATE($F1952," ",$G1952),AllocFactorMatrix,(AA$4+1),FALSE)*$E1952</f>
        <v>165.84417610052645</v>
      </c>
      <c r="AB1952" s="5">
        <f ca="1">VLOOKUP(CONCATENATE($F1952," ",$G1952),AllocFactorMatrix,(AB$4+1),FALSE)*$E1952</f>
        <v>4994.2483386108661</v>
      </c>
      <c r="AC1952" s="5">
        <f ca="1">VLOOKUP(CONCATENATE($F1952," ",$G1952),AllocFactorMatrix,(AC$4+1),FALSE)*$E1952</f>
        <v>2535.1013964645895</v>
      </c>
    </row>
    <row r="1953" spans="4:29" hidden="1" outlineLevel="1">
      <c r="E1953" s="48"/>
      <c r="F1953" s="175" t="str">
        <f>F1960</f>
        <v>PROD_DEMAND</v>
      </c>
      <c r="G1953" s="52" t="str">
        <f>$G$8</f>
        <v>PRODUCTION</v>
      </c>
      <c r="H1953" s="4">
        <f t="shared" si="903"/>
        <v>361145.99999999994</v>
      </c>
      <c r="I1953" s="5">
        <f>VLOOKUP(CONCATENATE($F1953," ",$G1953),AllocFactorMatrix,(I$4+1),FALSE)*$E1960</f>
        <v>185768.4391194871</v>
      </c>
      <c r="J1953" s="5">
        <f>VLOOKUP(CONCATENATE($F1953," ",$G1953),AllocFactorMatrix,(J$4+1),FALSE)*$E1960</f>
        <v>43321.22856337556</v>
      </c>
      <c r="K1953" s="5">
        <f>VLOOKUP(CONCATENATE($F1953," ",$G1953),AllocFactorMatrix,(K$4+1),FALSE)*$E1960</f>
        <v>602.33661742228503</v>
      </c>
      <c r="L1953" s="5">
        <f>VLOOKUP(CONCATENATE($F1953," ",$G1953),AllocFactorMatrix,(L$4+1),FALSE)*$E1960</f>
        <v>83.889653744852538</v>
      </c>
      <c r="M1953" s="5">
        <f t="shared" si="906"/>
        <v>44007.454834542696</v>
      </c>
      <c r="N1953" s="5">
        <f>VLOOKUP(CONCATENATE($F1953," ",$G1953),AllocFactorMatrix,(N$4+1),FALSE)*$E1960</f>
        <v>25785.150351632576</v>
      </c>
      <c r="O1953" s="5">
        <f>VLOOKUP(CONCATENATE($F1953," ",$G1953),AllocFactorMatrix,(O$4+1),FALSE)*$E1960</f>
        <v>4620.4819713579254</v>
      </c>
      <c r="P1953" s="5">
        <f>VLOOKUP(CONCATENATE($F1953," ",$G1953),AllocFactorMatrix,(P$4+1),FALSE)*$E1960</f>
        <v>936.98659262741637</v>
      </c>
      <c r="Q1953" s="5">
        <f>VLOOKUP(CONCATENATE($F1953," ",$G1953),AllocFactorMatrix,(Q$4+1),FALSE)*$E1960</f>
        <v>35.581642129103429</v>
      </c>
      <c r="R1953" s="5">
        <f>SUBTOTAL(9,N1953:Q1953)</f>
        <v>31378.200557747023</v>
      </c>
      <c r="S1953" s="5">
        <f>VLOOKUP(CONCATENATE($F1953," ",$G1953),AllocFactorMatrix,(S$4+1),FALSE)*$E1960</f>
        <v>1221.1118208112746</v>
      </c>
      <c r="T1953" s="5">
        <f>VLOOKUP(CONCATENATE($F1953," ",$G1953),AllocFactorMatrix,(T$4+1),FALSE)*$E1960</f>
        <v>16485.714711496461</v>
      </c>
      <c r="U1953" s="5">
        <f>VLOOKUP(CONCATENATE($F1953," ",$G1953),AllocFactorMatrix,(U$4+1),FALSE)*$E1960</f>
        <v>63051.240913725938</v>
      </c>
      <c r="V1953" s="5">
        <f>VLOOKUP(CONCATENATE($F1953," ",$G1953),AllocFactorMatrix,(V$4+1),FALSE)*$E1960</f>
        <v>11422.317072246549</v>
      </c>
      <c r="W1953" s="5">
        <f>SUBTOTAL(9,S1953:V1953)</f>
        <v>92180.384518280218</v>
      </c>
      <c r="X1953" s="5">
        <f>VLOOKUP(CONCATENATE($F1953," ",$G1953),AllocFactorMatrix,(X$4+1),FALSE)*$E1960</f>
        <v>7076.9824181226695</v>
      </c>
      <c r="Y1953" s="5">
        <f>VLOOKUP(CONCATENATE($F1953," ",$G1953),AllocFactorMatrix,(Y$4+1),FALSE)*$E1960</f>
        <v>141.34549059436065</v>
      </c>
      <c r="Z1953" s="5">
        <f t="shared" si="907"/>
        <v>7218.3279087170304</v>
      </c>
      <c r="AA1953" s="5">
        <f>VLOOKUP(CONCATENATE($F1953," ",$G1953),AllocFactorMatrix,(AA$4+1),FALSE)*$E1960</f>
        <v>93.356847262260828</v>
      </c>
      <c r="AB1953" s="5">
        <f>VLOOKUP(CONCATENATE($F1953," ",$G1953),AllocFactorMatrix,(AB$4+1),FALSE)*$E1960</f>
        <v>414.74426944514931</v>
      </c>
      <c r="AC1953" s="5">
        <f>VLOOKUP(CONCATENATE($F1953," ",$G1953),AllocFactorMatrix,(AC$4+1),FALSE)*$E1960</f>
        <v>85.091944518482677</v>
      </c>
    </row>
    <row r="1954" spans="4:29" hidden="1" outlineLevel="1">
      <c r="E1954" s="48"/>
      <c r="F1954" s="175" t="str">
        <f>F1960</f>
        <v>PROD_DEMAND</v>
      </c>
      <c r="G1954" s="52" t="str">
        <f>$G$9</f>
        <v>BULKTRAN</v>
      </c>
      <c r="H1954" s="4">
        <f t="shared" si="903"/>
        <v>0</v>
      </c>
      <c r="I1954" s="5">
        <f>VLOOKUP(CONCATENATE($F1954," ",$G1954),AllocFactorMatrix,(I$4+1),FALSE)*$E1960</f>
        <v>0</v>
      </c>
      <c r="J1954" s="5">
        <f>VLOOKUP(CONCATENATE($F1954," ",$G1954),AllocFactorMatrix,(J$4+1),FALSE)*$E1960</f>
        <v>0</v>
      </c>
      <c r="K1954" s="5">
        <f>VLOOKUP(CONCATENATE($F1954," ",$G1954),AllocFactorMatrix,(K$4+1),FALSE)*$E1960</f>
        <v>0</v>
      </c>
      <c r="L1954" s="5">
        <f>VLOOKUP(CONCATENATE($F1954," ",$G1954),AllocFactorMatrix,(L$4+1),FALSE)*$E1960</f>
        <v>0</v>
      </c>
      <c r="M1954" s="5">
        <f t="shared" si="906"/>
        <v>0</v>
      </c>
      <c r="N1954" s="5">
        <f>VLOOKUP(CONCATENATE($F1954," ",$G1954),AllocFactorMatrix,(N$4+1),FALSE)*$E1960</f>
        <v>0</v>
      </c>
      <c r="O1954" s="5">
        <f>VLOOKUP(CONCATENATE($F1954," ",$G1954),AllocFactorMatrix,(O$4+1),FALSE)*$E1960</f>
        <v>0</v>
      </c>
      <c r="P1954" s="5">
        <f>VLOOKUP(CONCATENATE($F1954," ",$G1954),AllocFactorMatrix,(P$4+1),FALSE)*$E1960</f>
        <v>0</v>
      </c>
      <c r="Q1954" s="5">
        <f>VLOOKUP(CONCATENATE($F1954," ",$G1954),AllocFactorMatrix,(Q$4+1),FALSE)*$E1960</f>
        <v>0</v>
      </c>
      <c r="R1954" s="5">
        <f t="shared" ref="R1954:R1960" si="910">SUBTOTAL(9,N1954:Q1954)</f>
        <v>0</v>
      </c>
      <c r="S1954" s="5">
        <f>VLOOKUP(CONCATENATE($F1954," ",$G1954),AllocFactorMatrix,(S$4+1),FALSE)*$E1960</f>
        <v>0</v>
      </c>
      <c r="T1954" s="5">
        <f>VLOOKUP(CONCATENATE($F1954," ",$G1954),AllocFactorMatrix,(T$4+1),FALSE)*$E1960</f>
        <v>0</v>
      </c>
      <c r="U1954" s="5">
        <f>VLOOKUP(CONCATENATE($F1954," ",$G1954),AllocFactorMatrix,(U$4+1),FALSE)*$E1960</f>
        <v>0</v>
      </c>
      <c r="V1954" s="5">
        <f>VLOOKUP(CONCATENATE($F1954," ",$G1954),AllocFactorMatrix,(V$4+1),FALSE)*$E1960</f>
        <v>0</v>
      </c>
      <c r="W1954" s="5">
        <f t="shared" ref="W1954:W1960" si="911">SUBTOTAL(9,S1954:V1954)</f>
        <v>0</v>
      </c>
      <c r="X1954" s="5">
        <f>VLOOKUP(CONCATENATE($F1954," ",$G1954),AllocFactorMatrix,(X$4+1),FALSE)*$E1960</f>
        <v>0</v>
      </c>
      <c r="Y1954" s="5">
        <f>VLOOKUP(CONCATENATE($F1954," ",$G1954),AllocFactorMatrix,(Y$4+1),FALSE)*$E1960</f>
        <v>0</v>
      </c>
      <c r="Z1954" s="5">
        <f t="shared" si="907"/>
        <v>0</v>
      </c>
      <c r="AA1954" s="5">
        <f>VLOOKUP(CONCATENATE($F1954," ",$G1954),AllocFactorMatrix,(AA$4+1),FALSE)*$E1960</f>
        <v>0</v>
      </c>
      <c r="AB1954" s="5">
        <f>VLOOKUP(CONCATENATE($F1954," ",$G1954),AllocFactorMatrix,(AB$4+1),FALSE)*$E1960</f>
        <v>0</v>
      </c>
      <c r="AC1954" s="5">
        <f>VLOOKUP(CONCATENATE($F1954," ",$G1954),AllocFactorMatrix,(AC$4+1),FALSE)*$E1960</f>
        <v>0</v>
      </c>
    </row>
    <row r="1955" spans="4:29" hidden="1" outlineLevel="1">
      <c r="E1955" s="48"/>
      <c r="F1955" s="175" t="str">
        <f>F1960</f>
        <v>PROD_DEMAND</v>
      </c>
      <c r="G1955" s="52" t="str">
        <f>$G$10</f>
        <v>SUBTRAN</v>
      </c>
      <c r="H1955" s="4">
        <f t="shared" si="903"/>
        <v>0</v>
      </c>
      <c r="I1955" s="5">
        <f>VLOOKUP(CONCATENATE($F1955," ",$G1955),AllocFactorMatrix,(I$4+1),FALSE)*$E1960</f>
        <v>0</v>
      </c>
      <c r="J1955" s="5">
        <f>VLOOKUP(CONCATENATE($F1955," ",$G1955),AllocFactorMatrix,(J$4+1),FALSE)*$E1960</f>
        <v>0</v>
      </c>
      <c r="K1955" s="5">
        <f>VLOOKUP(CONCATENATE($F1955," ",$G1955),AllocFactorMatrix,(K$4+1),FALSE)*$E1960</f>
        <v>0</v>
      </c>
      <c r="L1955" s="5">
        <f>VLOOKUP(CONCATENATE($F1955," ",$G1955),AllocFactorMatrix,(L$4+1),FALSE)*$E1960</f>
        <v>0</v>
      </c>
      <c r="M1955" s="5">
        <f t="shared" si="906"/>
        <v>0</v>
      </c>
      <c r="N1955" s="5">
        <f>VLOOKUP(CONCATENATE($F1955," ",$G1955),AllocFactorMatrix,(N$4+1),FALSE)*$E1960</f>
        <v>0</v>
      </c>
      <c r="O1955" s="5">
        <f>VLOOKUP(CONCATENATE($F1955," ",$G1955),AllocFactorMatrix,(O$4+1),FALSE)*$E1960</f>
        <v>0</v>
      </c>
      <c r="P1955" s="5">
        <f>VLOOKUP(CONCATENATE($F1955," ",$G1955),AllocFactorMatrix,(P$4+1),FALSE)*$E1960</f>
        <v>0</v>
      </c>
      <c r="Q1955" s="5">
        <f>VLOOKUP(CONCATENATE($F1955," ",$G1955),AllocFactorMatrix,(Q$4+1),FALSE)*$E1960</f>
        <v>0</v>
      </c>
      <c r="R1955" s="5">
        <f t="shared" si="910"/>
        <v>0</v>
      </c>
      <c r="S1955" s="5">
        <f>VLOOKUP(CONCATENATE($F1955," ",$G1955),AllocFactorMatrix,(S$4+1),FALSE)*$E1960</f>
        <v>0</v>
      </c>
      <c r="T1955" s="5">
        <f>VLOOKUP(CONCATENATE($F1955," ",$G1955),AllocFactorMatrix,(T$4+1),FALSE)*$E1960</f>
        <v>0</v>
      </c>
      <c r="U1955" s="5">
        <f>VLOOKUP(CONCATENATE($F1955," ",$G1955),AllocFactorMatrix,(U$4+1),FALSE)*$E1960</f>
        <v>0</v>
      </c>
      <c r="V1955" s="5">
        <f>VLOOKUP(CONCATENATE($F1955," ",$G1955),AllocFactorMatrix,(V$4+1),FALSE)*$E1960</f>
        <v>0</v>
      </c>
      <c r="W1955" s="5">
        <f t="shared" si="911"/>
        <v>0</v>
      </c>
      <c r="X1955" s="5">
        <f>VLOOKUP(CONCATENATE($F1955," ",$G1955),AllocFactorMatrix,(X$4+1),FALSE)*$E1960</f>
        <v>0</v>
      </c>
      <c r="Y1955" s="5">
        <f>VLOOKUP(CONCATENATE($F1955," ",$G1955),AllocFactorMatrix,(Y$4+1),FALSE)*$E1960</f>
        <v>0</v>
      </c>
      <c r="Z1955" s="5">
        <f t="shared" si="907"/>
        <v>0</v>
      </c>
      <c r="AA1955" s="5">
        <f>VLOOKUP(CONCATENATE($F1955," ",$G1955),AllocFactorMatrix,(AA$4+1),FALSE)*$E1960</f>
        <v>0</v>
      </c>
      <c r="AB1955" s="5">
        <f>VLOOKUP(CONCATENATE($F1955," ",$G1955),AllocFactorMatrix,(AB$4+1),FALSE)*$E1960</f>
        <v>0</v>
      </c>
      <c r="AC1955" s="5">
        <f>VLOOKUP(CONCATENATE($F1955," ",$G1955),AllocFactorMatrix,(AC$4+1),FALSE)*$E1960</f>
        <v>0</v>
      </c>
    </row>
    <row r="1956" spans="4:29" hidden="1" outlineLevel="1">
      <c r="E1956" s="48"/>
      <c r="F1956" s="175" t="str">
        <f>F1960</f>
        <v>PROD_DEMAND</v>
      </c>
      <c r="G1956" s="52" t="str">
        <f>$G$11</f>
        <v>DISTPRI</v>
      </c>
      <c r="H1956" s="4">
        <f t="shared" si="903"/>
        <v>0</v>
      </c>
      <c r="I1956" s="5">
        <f>VLOOKUP(CONCATENATE($F1956," ",$G1956),AllocFactorMatrix,(I$4+1),FALSE)*$E1960</f>
        <v>0</v>
      </c>
      <c r="J1956" s="5">
        <f>VLOOKUP(CONCATENATE($F1956," ",$G1956),AllocFactorMatrix,(J$4+1),FALSE)*$E1960</f>
        <v>0</v>
      </c>
      <c r="K1956" s="5">
        <f>VLOOKUP(CONCATENATE($F1956," ",$G1956),AllocFactorMatrix,(K$4+1),FALSE)*$E1960</f>
        <v>0</v>
      </c>
      <c r="L1956" s="5">
        <f>VLOOKUP(CONCATENATE($F1956," ",$G1956),AllocFactorMatrix,(L$4+1),FALSE)*$E1960</f>
        <v>0</v>
      </c>
      <c r="M1956" s="5">
        <f t="shared" si="906"/>
        <v>0</v>
      </c>
      <c r="N1956" s="5">
        <f>VLOOKUP(CONCATENATE($F1956," ",$G1956),AllocFactorMatrix,(N$4+1),FALSE)*$E1960</f>
        <v>0</v>
      </c>
      <c r="O1956" s="5">
        <f>VLOOKUP(CONCATENATE($F1956," ",$G1956),AllocFactorMatrix,(O$4+1),FALSE)*$E1960</f>
        <v>0</v>
      </c>
      <c r="P1956" s="5">
        <f>VLOOKUP(CONCATENATE($F1956," ",$G1956),AllocFactorMatrix,(P$4+1),FALSE)*$E1960</f>
        <v>0</v>
      </c>
      <c r="Q1956" s="5">
        <f>VLOOKUP(CONCATENATE($F1956," ",$G1956),AllocFactorMatrix,(Q$4+1),FALSE)*$E1960</f>
        <v>0</v>
      </c>
      <c r="R1956" s="5">
        <f t="shared" si="910"/>
        <v>0</v>
      </c>
      <c r="S1956" s="5">
        <f>VLOOKUP(CONCATENATE($F1956," ",$G1956),AllocFactorMatrix,(S$4+1),FALSE)*$E1960</f>
        <v>0</v>
      </c>
      <c r="T1956" s="5">
        <f>VLOOKUP(CONCATENATE($F1956," ",$G1956),AllocFactorMatrix,(T$4+1),FALSE)*$E1960</f>
        <v>0</v>
      </c>
      <c r="U1956" s="5">
        <f>VLOOKUP(CONCATENATE($F1956," ",$G1956),AllocFactorMatrix,(U$4+1),FALSE)*$E1960</f>
        <v>0</v>
      </c>
      <c r="V1956" s="5">
        <f>VLOOKUP(CONCATENATE($F1956," ",$G1956),AllocFactorMatrix,(V$4+1),FALSE)*$E1960</f>
        <v>0</v>
      </c>
      <c r="W1956" s="5">
        <f t="shared" si="911"/>
        <v>0</v>
      </c>
      <c r="X1956" s="5">
        <f>VLOOKUP(CONCATENATE($F1956," ",$G1956),AllocFactorMatrix,(X$4+1),FALSE)*$E1960</f>
        <v>0</v>
      </c>
      <c r="Y1956" s="5">
        <f>VLOOKUP(CONCATENATE($F1956," ",$G1956),AllocFactorMatrix,(Y$4+1),FALSE)*$E1960</f>
        <v>0</v>
      </c>
      <c r="Z1956" s="5">
        <f t="shared" si="907"/>
        <v>0</v>
      </c>
      <c r="AA1956" s="5">
        <f>VLOOKUP(CONCATENATE($F1956," ",$G1956),AllocFactorMatrix,(AA$4+1),FALSE)*$E1960</f>
        <v>0</v>
      </c>
      <c r="AB1956" s="5">
        <f>VLOOKUP(CONCATENATE($F1956," ",$G1956),AllocFactorMatrix,(AB$4+1),FALSE)*$E1960</f>
        <v>0</v>
      </c>
      <c r="AC1956" s="5">
        <f>VLOOKUP(CONCATENATE($F1956," ",$G1956),AllocFactorMatrix,(AC$4+1),FALSE)*$E1960</f>
        <v>0</v>
      </c>
    </row>
    <row r="1957" spans="4:29" hidden="1" outlineLevel="1">
      <c r="E1957" s="48"/>
      <c r="F1957" s="175" t="str">
        <f>F1960</f>
        <v>PROD_DEMAND</v>
      </c>
      <c r="G1957" s="52" t="str">
        <f>$G$12</f>
        <v>DISTSEC</v>
      </c>
      <c r="H1957" s="4">
        <f t="shared" si="903"/>
        <v>0</v>
      </c>
      <c r="I1957" s="5">
        <f>VLOOKUP(CONCATENATE($F1957," ",$G1957),AllocFactorMatrix,(I$4+1),FALSE)*$E1960</f>
        <v>0</v>
      </c>
      <c r="J1957" s="5">
        <f>VLOOKUP(CONCATENATE($F1957," ",$G1957),AllocFactorMatrix,(J$4+1),FALSE)*$E1960</f>
        <v>0</v>
      </c>
      <c r="K1957" s="5">
        <f>VLOOKUP(CONCATENATE($F1957," ",$G1957),AllocFactorMatrix,(K$4+1),FALSE)*$E1960</f>
        <v>0</v>
      </c>
      <c r="L1957" s="5">
        <f>VLOOKUP(CONCATENATE($F1957," ",$G1957),AllocFactorMatrix,(L$4+1),FALSE)*$E1960</f>
        <v>0</v>
      </c>
      <c r="M1957" s="5">
        <f t="shared" si="906"/>
        <v>0</v>
      </c>
      <c r="N1957" s="5">
        <f>VLOOKUP(CONCATENATE($F1957," ",$G1957),AllocFactorMatrix,(N$4+1),FALSE)*$E1960</f>
        <v>0</v>
      </c>
      <c r="O1957" s="5">
        <f>VLOOKUP(CONCATENATE($F1957," ",$G1957),AllocFactorMatrix,(O$4+1),FALSE)*$E1960</f>
        <v>0</v>
      </c>
      <c r="P1957" s="5">
        <f>VLOOKUP(CONCATENATE($F1957," ",$G1957),AllocFactorMatrix,(P$4+1),FALSE)*$E1960</f>
        <v>0</v>
      </c>
      <c r="Q1957" s="5">
        <f>VLOOKUP(CONCATENATE($F1957," ",$G1957),AllocFactorMatrix,(Q$4+1),FALSE)*$E1960</f>
        <v>0</v>
      </c>
      <c r="R1957" s="5">
        <f t="shared" si="910"/>
        <v>0</v>
      </c>
      <c r="S1957" s="5">
        <f>VLOOKUP(CONCATENATE($F1957," ",$G1957),AllocFactorMatrix,(S$4+1),FALSE)*$E1960</f>
        <v>0</v>
      </c>
      <c r="T1957" s="5">
        <f>VLOOKUP(CONCATENATE($F1957," ",$G1957),AllocFactorMatrix,(T$4+1),FALSE)*$E1960</f>
        <v>0</v>
      </c>
      <c r="U1957" s="5">
        <f>VLOOKUP(CONCATENATE($F1957," ",$G1957),AllocFactorMatrix,(U$4+1),FALSE)*$E1960</f>
        <v>0</v>
      </c>
      <c r="V1957" s="5">
        <f>VLOOKUP(CONCATENATE($F1957," ",$G1957),AllocFactorMatrix,(V$4+1),FALSE)*$E1960</f>
        <v>0</v>
      </c>
      <c r="W1957" s="5">
        <f t="shared" si="911"/>
        <v>0</v>
      </c>
      <c r="X1957" s="5">
        <f>VLOOKUP(CONCATENATE($F1957," ",$G1957),AllocFactorMatrix,(X$4+1),FALSE)*$E1960</f>
        <v>0</v>
      </c>
      <c r="Y1957" s="5">
        <f>VLOOKUP(CONCATENATE($F1957," ",$G1957),AllocFactorMatrix,(Y$4+1),FALSE)*$E1960</f>
        <v>0</v>
      </c>
      <c r="Z1957" s="5">
        <f t="shared" si="907"/>
        <v>0</v>
      </c>
      <c r="AA1957" s="5">
        <f>VLOOKUP(CONCATENATE($F1957," ",$G1957),AllocFactorMatrix,(AA$4+1),FALSE)*$E1960</f>
        <v>0</v>
      </c>
      <c r="AB1957" s="5">
        <f>VLOOKUP(CONCATENATE($F1957," ",$G1957),AllocFactorMatrix,(AB$4+1),FALSE)*$E1960</f>
        <v>0</v>
      </c>
      <c r="AC1957" s="5">
        <f>VLOOKUP(CONCATENATE($F1957," ",$G1957),AllocFactorMatrix,(AC$4+1),FALSE)*$E1960</f>
        <v>0</v>
      </c>
    </row>
    <row r="1958" spans="4:29" hidden="1" outlineLevel="1">
      <c r="E1958" s="48"/>
      <c r="F1958" s="175" t="str">
        <f>F1960</f>
        <v>PROD_DEMAND</v>
      </c>
      <c r="G1958" s="52" t="str">
        <f>$G$13</f>
        <v>ENERGY</v>
      </c>
      <c r="H1958" s="4">
        <f t="shared" si="903"/>
        <v>0</v>
      </c>
      <c r="I1958" s="5">
        <f>VLOOKUP(CONCATENATE($F1958," ",$G1958),AllocFactorMatrix,(I$4+1),FALSE)*$E1960</f>
        <v>0</v>
      </c>
      <c r="J1958" s="5">
        <f>VLOOKUP(CONCATENATE($F1958," ",$G1958),AllocFactorMatrix,(J$4+1),FALSE)*$E1960</f>
        <v>0</v>
      </c>
      <c r="K1958" s="5">
        <f>VLOOKUP(CONCATENATE($F1958," ",$G1958),AllocFactorMatrix,(K$4+1),FALSE)*$E1960</f>
        <v>0</v>
      </c>
      <c r="L1958" s="5">
        <f>VLOOKUP(CONCATENATE($F1958," ",$G1958),AllocFactorMatrix,(L$4+1),FALSE)*$E1960</f>
        <v>0</v>
      </c>
      <c r="M1958" s="5">
        <f t="shared" si="906"/>
        <v>0</v>
      </c>
      <c r="N1958" s="5">
        <f>VLOOKUP(CONCATENATE($F1958," ",$G1958),AllocFactorMatrix,(N$4+1),FALSE)*$E1960</f>
        <v>0</v>
      </c>
      <c r="O1958" s="5">
        <f>VLOOKUP(CONCATENATE($F1958," ",$G1958),AllocFactorMatrix,(O$4+1),FALSE)*$E1960</f>
        <v>0</v>
      </c>
      <c r="P1958" s="5">
        <f>VLOOKUP(CONCATENATE($F1958," ",$G1958),AllocFactorMatrix,(P$4+1),FALSE)*$E1960</f>
        <v>0</v>
      </c>
      <c r="Q1958" s="5">
        <f>VLOOKUP(CONCATENATE($F1958," ",$G1958),AllocFactorMatrix,(Q$4+1),FALSE)*$E1960</f>
        <v>0</v>
      </c>
      <c r="R1958" s="5">
        <f t="shared" si="910"/>
        <v>0</v>
      </c>
      <c r="S1958" s="5">
        <f>VLOOKUP(CONCATENATE($F1958," ",$G1958),AllocFactorMatrix,(S$4+1),FALSE)*$E1960</f>
        <v>0</v>
      </c>
      <c r="T1958" s="5">
        <f>VLOOKUP(CONCATENATE($F1958," ",$G1958),AllocFactorMatrix,(T$4+1),FALSE)*$E1960</f>
        <v>0</v>
      </c>
      <c r="U1958" s="5">
        <f>VLOOKUP(CONCATENATE($F1958," ",$G1958),AllocFactorMatrix,(U$4+1),FALSE)*$E1960</f>
        <v>0</v>
      </c>
      <c r="V1958" s="5">
        <f>VLOOKUP(CONCATENATE($F1958," ",$G1958),AllocFactorMatrix,(V$4+1),FALSE)*$E1960</f>
        <v>0</v>
      </c>
      <c r="W1958" s="5">
        <f t="shared" si="911"/>
        <v>0</v>
      </c>
      <c r="X1958" s="5">
        <f>VLOOKUP(CONCATENATE($F1958," ",$G1958),AllocFactorMatrix,(X$4+1),FALSE)*$E1960</f>
        <v>0</v>
      </c>
      <c r="Y1958" s="5">
        <f>VLOOKUP(CONCATENATE($F1958," ",$G1958),AllocFactorMatrix,(Y$4+1),FALSE)*$E1960</f>
        <v>0</v>
      </c>
      <c r="Z1958" s="5">
        <f t="shared" si="907"/>
        <v>0</v>
      </c>
      <c r="AA1958" s="5">
        <f>VLOOKUP(CONCATENATE($F1958," ",$G1958),AllocFactorMatrix,(AA$4+1),FALSE)*$E1960</f>
        <v>0</v>
      </c>
      <c r="AB1958" s="5">
        <f>VLOOKUP(CONCATENATE($F1958," ",$G1958),AllocFactorMatrix,(AB$4+1),FALSE)*$E1960</f>
        <v>0</v>
      </c>
      <c r="AC1958" s="5">
        <f>VLOOKUP(CONCATENATE($F1958," ",$G1958),AllocFactorMatrix,(AC$4+1),FALSE)*$E1960</f>
        <v>0</v>
      </c>
    </row>
    <row r="1959" spans="4:29" hidden="1" outlineLevel="1">
      <c r="E1959" s="48"/>
      <c r="F1959" s="175" t="str">
        <f>F1960</f>
        <v>PROD_DEMAND</v>
      </c>
      <c r="G1959" s="52" t="str">
        <f>$G$14</f>
        <v>CUSTOMER</v>
      </c>
      <c r="H1959" s="4">
        <f t="shared" si="903"/>
        <v>0</v>
      </c>
      <c r="I1959" s="5">
        <f>VLOOKUP(CONCATENATE($F1959," ",$G1959),AllocFactorMatrix,(I$4+1),FALSE)*$E1960</f>
        <v>0</v>
      </c>
      <c r="J1959" s="5">
        <f>VLOOKUP(CONCATENATE($F1959," ",$G1959),AllocFactorMatrix,(J$4+1),FALSE)*$E1960</f>
        <v>0</v>
      </c>
      <c r="K1959" s="5">
        <f>VLOOKUP(CONCATENATE($F1959," ",$G1959),AllocFactorMatrix,(K$4+1),FALSE)*$E1960</f>
        <v>0</v>
      </c>
      <c r="L1959" s="5">
        <f>VLOOKUP(CONCATENATE($F1959," ",$G1959),AllocFactorMatrix,(L$4+1),FALSE)*$E1960</f>
        <v>0</v>
      </c>
      <c r="M1959" s="5">
        <f t="shared" si="906"/>
        <v>0</v>
      </c>
      <c r="N1959" s="5">
        <f>VLOOKUP(CONCATENATE($F1959," ",$G1959),AllocFactorMatrix,(N$4+1),FALSE)*$E1960</f>
        <v>0</v>
      </c>
      <c r="O1959" s="5">
        <f>VLOOKUP(CONCATENATE($F1959," ",$G1959),AllocFactorMatrix,(O$4+1),FALSE)*$E1960</f>
        <v>0</v>
      </c>
      <c r="P1959" s="5">
        <f>VLOOKUP(CONCATENATE($F1959," ",$G1959),AllocFactorMatrix,(P$4+1),FALSE)*$E1960</f>
        <v>0</v>
      </c>
      <c r="Q1959" s="5">
        <f>VLOOKUP(CONCATENATE($F1959," ",$G1959),AllocFactorMatrix,(Q$4+1),FALSE)*$E1960</f>
        <v>0</v>
      </c>
      <c r="R1959" s="5">
        <f t="shared" si="910"/>
        <v>0</v>
      </c>
      <c r="S1959" s="5">
        <f>VLOOKUP(CONCATENATE($F1959," ",$G1959),AllocFactorMatrix,(S$4+1),FALSE)*$E1960</f>
        <v>0</v>
      </c>
      <c r="T1959" s="5">
        <f>VLOOKUP(CONCATENATE($F1959," ",$G1959),AllocFactorMatrix,(T$4+1),FALSE)*$E1960</f>
        <v>0</v>
      </c>
      <c r="U1959" s="5">
        <f>VLOOKUP(CONCATENATE($F1959," ",$G1959),AllocFactorMatrix,(U$4+1),FALSE)*$E1960</f>
        <v>0</v>
      </c>
      <c r="V1959" s="5">
        <f>VLOOKUP(CONCATENATE($F1959," ",$G1959),AllocFactorMatrix,(V$4+1),FALSE)*$E1960</f>
        <v>0</v>
      </c>
      <c r="W1959" s="5">
        <f t="shared" si="911"/>
        <v>0</v>
      </c>
      <c r="X1959" s="5">
        <f>VLOOKUP(CONCATENATE($F1959," ",$G1959),AllocFactorMatrix,(X$4+1),FALSE)*$E1960</f>
        <v>0</v>
      </c>
      <c r="Y1959" s="5">
        <f>VLOOKUP(CONCATENATE($F1959," ",$G1959),AllocFactorMatrix,(Y$4+1),FALSE)*$E1960</f>
        <v>0</v>
      </c>
      <c r="Z1959" s="5">
        <f t="shared" si="907"/>
        <v>0</v>
      </c>
      <c r="AA1959" s="5">
        <f>VLOOKUP(CONCATENATE($F1959," ",$G1959),AllocFactorMatrix,(AA$4+1),FALSE)*$E1960</f>
        <v>0</v>
      </c>
      <c r="AB1959" s="5">
        <f>VLOOKUP(CONCATENATE($F1959," ",$G1959),AllocFactorMatrix,(AB$4+1),FALSE)*$E1960</f>
        <v>0</v>
      </c>
      <c r="AC1959" s="5">
        <f>VLOOKUP(CONCATENATE($F1959," ",$G1959),AllocFactorMatrix,(AC$4+1),FALSE)*$E1960</f>
        <v>0</v>
      </c>
    </row>
    <row r="1960" spans="4:29" collapsed="1">
      <c r="D1960" s="102" t="s">
        <v>636</v>
      </c>
      <c r="E1960" s="58">
        <v>361146</v>
      </c>
      <c r="F1960" s="94" t="s">
        <v>29</v>
      </c>
      <c r="G1960" s="52" t="str">
        <f>$G$15</f>
        <v>TOTAL</v>
      </c>
      <c r="H1960" s="4">
        <f t="shared" si="903"/>
        <v>361145.99999999994</v>
      </c>
      <c r="I1960" s="5">
        <f>VLOOKUP(CONCATENATE($F1960," ",$G1960),AllocFactorMatrix,(I$4+1),FALSE)*$E1960</f>
        <v>185768.4391194871</v>
      </c>
      <c r="J1960" s="5">
        <f>VLOOKUP(CONCATENATE($F1960," ",$G1960),AllocFactorMatrix,(J$4+1),FALSE)*$E1960</f>
        <v>43321.22856337556</v>
      </c>
      <c r="K1960" s="5">
        <f>VLOOKUP(CONCATENATE($F1960," ",$G1960),AllocFactorMatrix,(K$4+1),FALSE)*$E1960</f>
        <v>602.33661742228503</v>
      </c>
      <c r="L1960" s="5">
        <f>VLOOKUP(CONCATENATE($F1960," ",$G1960),AllocFactorMatrix,(L$4+1),FALSE)*$E1960</f>
        <v>83.889653744852538</v>
      </c>
      <c r="M1960" s="5">
        <f t="shared" si="906"/>
        <v>44007.454834542696</v>
      </c>
      <c r="N1960" s="5">
        <f>VLOOKUP(CONCATENATE($F1960," ",$G1960),AllocFactorMatrix,(N$4+1),FALSE)*$E1960</f>
        <v>25785.150351632576</v>
      </c>
      <c r="O1960" s="5">
        <f>VLOOKUP(CONCATENATE($F1960," ",$G1960),AllocFactorMatrix,(O$4+1),FALSE)*$E1960</f>
        <v>4620.4819713579254</v>
      </c>
      <c r="P1960" s="5">
        <f>VLOOKUP(CONCATENATE($F1960," ",$G1960),AllocFactorMatrix,(P$4+1),FALSE)*$E1960</f>
        <v>936.98659262741637</v>
      </c>
      <c r="Q1960" s="5">
        <f>VLOOKUP(CONCATENATE($F1960," ",$G1960),AllocFactorMatrix,(Q$4+1),FALSE)*$E1960</f>
        <v>35.581642129103429</v>
      </c>
      <c r="R1960" s="5">
        <f t="shared" si="910"/>
        <v>31378.200557747023</v>
      </c>
      <c r="S1960" s="5">
        <f>VLOOKUP(CONCATENATE($F1960," ",$G1960),AllocFactorMatrix,(S$4+1),FALSE)*$E1960</f>
        <v>1221.1118208112746</v>
      </c>
      <c r="T1960" s="5">
        <f>VLOOKUP(CONCATENATE($F1960," ",$G1960),AllocFactorMatrix,(T$4+1),FALSE)*$E1960</f>
        <v>16485.714711496461</v>
      </c>
      <c r="U1960" s="5">
        <f>VLOOKUP(CONCATENATE($F1960," ",$G1960),AllocFactorMatrix,(U$4+1),FALSE)*$E1960</f>
        <v>63051.240913725938</v>
      </c>
      <c r="V1960" s="5">
        <f>VLOOKUP(CONCATENATE($F1960," ",$G1960),AllocFactorMatrix,(V$4+1),FALSE)*$E1960</f>
        <v>11422.317072246549</v>
      </c>
      <c r="W1960" s="5">
        <f t="shared" si="911"/>
        <v>92180.384518280218</v>
      </c>
      <c r="X1960" s="5">
        <f>VLOOKUP(CONCATENATE($F1960," ",$G1960),AllocFactorMatrix,(X$4+1),FALSE)*$E1960</f>
        <v>7076.9824181226695</v>
      </c>
      <c r="Y1960" s="5">
        <f>VLOOKUP(CONCATENATE($F1960," ",$G1960),AllocFactorMatrix,(Y$4+1),FALSE)*$E1960</f>
        <v>141.34549059436065</v>
      </c>
      <c r="Z1960" s="5">
        <f t="shared" si="907"/>
        <v>7218.3279087170304</v>
      </c>
      <c r="AA1960" s="5">
        <f>VLOOKUP(CONCATENATE($F1960," ",$G1960),AllocFactorMatrix,(AA$4+1),FALSE)*$E1960</f>
        <v>93.356847262260828</v>
      </c>
      <c r="AB1960" s="5">
        <f>VLOOKUP(CONCATENATE($F1960," ",$G1960),AllocFactorMatrix,(AB$4+1),FALSE)*$E1960</f>
        <v>414.74426944514931</v>
      </c>
      <c r="AC1960" s="5">
        <f>VLOOKUP(CONCATENATE($F1960," ",$G1960),AllocFactorMatrix,(AC$4+1),FALSE)*$E1960</f>
        <v>85.091944518482677</v>
      </c>
    </row>
    <row r="1961" spans="4:29" hidden="1" outlineLevel="1">
      <c r="E1961" s="48"/>
      <c r="F1961" s="175" t="str">
        <f>F1968</f>
        <v>RSALE</v>
      </c>
      <c r="G1961" s="52" t="str">
        <f>$G$8</f>
        <v>PRODUCTION</v>
      </c>
      <c r="H1961" s="4">
        <f t="shared" ca="1" si="903"/>
        <v>264998.41304466041</v>
      </c>
      <c r="I1961" s="5">
        <f ca="1">VLOOKUP(CONCATENATE($F1961," ",$G1961),AllocFactorMatrix,(I$4+1),FALSE)*$E1968</f>
        <v>120662.68453118842</v>
      </c>
      <c r="J1961" s="5">
        <f ca="1">VLOOKUP(CONCATENATE($F1961," ",$G1961),AllocFactorMatrix,(J$4+1),FALSE)*$E1968</f>
        <v>34856.634215708225</v>
      </c>
      <c r="K1961" s="5">
        <f ca="1">VLOOKUP(CONCATENATE($F1961," ",$G1961),AllocFactorMatrix,(K$4+1),FALSE)*$E1968</f>
        <v>435.34003015384161</v>
      </c>
      <c r="L1961" s="5">
        <f ca="1">VLOOKUP(CONCATENATE($F1961," ",$G1961),AllocFactorMatrix,(L$4+1),FALSE)*$E1968</f>
        <v>57.839129240100974</v>
      </c>
      <c r="M1961" s="5">
        <f t="shared" ca="1" si="906"/>
        <v>35349.813375102167</v>
      </c>
      <c r="N1961" s="5">
        <f ca="1">VLOOKUP(CONCATENATE($F1961," ",$G1961),AllocFactorMatrix,(N$4+1),FALSE)*$E1968</f>
        <v>19971.964082799146</v>
      </c>
      <c r="O1961" s="5">
        <f ca="1">VLOOKUP(CONCATENATE($F1961," ",$G1961),AllocFactorMatrix,(O$4+1),FALSE)*$E1968</f>
        <v>4044.86945814507</v>
      </c>
      <c r="P1961" s="5">
        <f ca="1">VLOOKUP(CONCATENATE($F1961," ",$G1961),AllocFactorMatrix,(P$4+1),FALSE)*$E1968</f>
        <v>736.70077097943647</v>
      </c>
      <c r="Q1961" s="5">
        <f ca="1">VLOOKUP(CONCATENATE($F1961," ",$G1961),AllocFactorMatrix,(Q$4+1),FALSE)*$E1968</f>
        <v>19.910563051285717</v>
      </c>
      <c r="R1961" s="5">
        <f ca="1">SUBTOTAL(9,N1961:Q1961)</f>
        <v>24773.444874974939</v>
      </c>
      <c r="S1961" s="5">
        <f ca="1">VLOOKUP(CONCATENATE($F1961," ",$G1961),AllocFactorMatrix,(S$4+1),FALSE)*$E1968</f>
        <v>919.94949698463597</v>
      </c>
      <c r="T1961" s="5">
        <f ca="1">VLOOKUP(CONCATENATE($F1961," ",$G1961),AllocFactorMatrix,(T$4+1),FALSE)*$E1968</f>
        <v>14651.398145282386</v>
      </c>
      <c r="U1961" s="5">
        <f ca="1">VLOOKUP(CONCATENATE($F1961," ",$G1961),AllocFactorMatrix,(U$4+1),FALSE)*$E1968</f>
        <v>51396.912209085858</v>
      </c>
      <c r="V1961" s="5">
        <f ca="1">VLOOKUP(CONCATENATE($F1961," ",$G1961),AllocFactorMatrix,(V$4+1),FALSE)*$E1968</f>
        <v>10802.108859463688</v>
      </c>
      <c r="W1961" s="5">
        <f ca="1">SUBTOTAL(9,S1961:V1961)</f>
        <v>77770.368710816561</v>
      </c>
      <c r="X1961" s="5">
        <f ca="1">VLOOKUP(CONCATENATE($F1961," ",$G1961),AllocFactorMatrix,(X$4+1),FALSE)*$E1968</f>
        <v>5759.6681750072603</v>
      </c>
      <c r="Y1961" s="5">
        <f ca="1">VLOOKUP(CONCATENATE($F1961," ",$G1961),AllocFactorMatrix,(Y$4+1),FALSE)*$E1968</f>
        <v>107.22884203578036</v>
      </c>
      <c r="Z1961" s="5">
        <f t="shared" ca="1" si="907"/>
        <v>5866.8970170430403</v>
      </c>
      <c r="AA1961" s="5">
        <f ca="1">VLOOKUP(CONCATENATE($F1961," ",$G1961),AllocFactorMatrix,(AA$4+1),FALSE)*$E1968</f>
        <v>80.258344133709457</v>
      </c>
      <c r="AB1961" s="5">
        <f ca="1">VLOOKUP(CONCATENATE($F1961," ",$G1961),AllocFactorMatrix,(AB$4+1),FALSE)*$E1968</f>
        <v>407.16284956864058</v>
      </c>
      <c r="AC1961" s="5">
        <f ca="1">VLOOKUP(CONCATENATE($F1961," ",$G1961),AllocFactorMatrix,(AC$4+1),FALSE)*$E1968</f>
        <v>87.783341833011377</v>
      </c>
    </row>
    <row r="1962" spans="4:29" hidden="1" outlineLevel="1">
      <c r="E1962" s="48"/>
      <c r="F1962" s="175" t="str">
        <f>F1968</f>
        <v>RSALE</v>
      </c>
      <c r="G1962" s="52" t="str">
        <f>$G$9</f>
        <v>BULKTRAN</v>
      </c>
      <c r="H1962" s="4">
        <f t="shared" ca="1" si="903"/>
        <v>-11121.791502124623</v>
      </c>
      <c r="I1962" s="5">
        <f ca="1">VLOOKUP(CONCATENATE($F1962," ",$G1962),AllocFactorMatrix,(I$4+1),FALSE)*$E1968</f>
        <v>-16746.791911052314</v>
      </c>
      <c r="J1962" s="5">
        <f ca="1">VLOOKUP(CONCATENATE($F1962," ",$G1962),AllocFactorMatrix,(J$4+1),FALSE)*$E1968</f>
        <v>-201.3408113622132</v>
      </c>
      <c r="K1962" s="5">
        <f ca="1">VLOOKUP(CONCATENATE($F1962," ",$G1962),AllocFactorMatrix,(K$4+1),FALSE)*$E1968</f>
        <v>-24.194112762952454</v>
      </c>
      <c r="L1962" s="5">
        <f ca="1">VLOOKUP(CONCATENATE($F1962," ",$G1962),AllocFactorMatrix,(L$4+1),FALSE)*$E1968</f>
        <v>-13.72486226207778</v>
      </c>
      <c r="M1962" s="5">
        <f t="shared" ca="1" si="906"/>
        <v>-239.25978638724342</v>
      </c>
      <c r="N1962" s="5">
        <f ca="1">VLOOKUP(CONCATENATE($F1962," ",$G1962),AllocFactorMatrix,(N$4+1),FALSE)*$E1968</f>
        <v>-381.27216014347044</v>
      </c>
      <c r="O1962" s="5">
        <f ca="1">VLOOKUP(CONCATENATE($F1962," ",$G1962),AllocFactorMatrix,(O$4+1),FALSE)*$E1968</f>
        <v>357.49287642215864</v>
      </c>
      <c r="P1962" s="5">
        <f ca="1">VLOOKUP(CONCATENATE($F1962," ",$G1962),AllocFactorMatrix,(P$4+1),FALSE)*$E1968</f>
        <v>19.957922556886228</v>
      </c>
      <c r="Q1962" s="5">
        <f ca="1">VLOOKUP(CONCATENATE($F1962," ",$G1962),AllocFactorMatrix,(Q$4+1),FALSE)*$E1968</f>
        <v>-5.5233173004658358</v>
      </c>
      <c r="R1962" s="5">
        <f t="shared" ref="R1962:R1968" ca="1" si="912">SUBTOTAL(9,N1962:Q1962)</f>
        <v>-9.3446784648914072</v>
      </c>
      <c r="S1962" s="5">
        <f ca="1">VLOOKUP(CONCATENATE($F1962," ",$G1962),AllocFactorMatrix,(S$4+1),FALSE)*$E1968</f>
        <v>-47.914120270173662</v>
      </c>
      <c r="T1962" s="5">
        <f ca="1">VLOOKUP(CONCATENATE($F1962," ",$G1962),AllocFactorMatrix,(T$4+1),FALSE)*$E1968</f>
        <v>1413.5943171666167</v>
      </c>
      <c r="U1962" s="5">
        <f ca="1">VLOOKUP(CONCATENATE($F1962," ",$G1962),AllocFactorMatrix,(U$4+1),FALSE)*$E1968</f>
        <v>3029.7166604603417</v>
      </c>
      <c r="V1962" s="5">
        <f ca="1">VLOOKUP(CONCATENATE($F1962," ",$G1962),AllocFactorMatrix,(V$4+1),FALSE)*$E1968</f>
        <v>1439.8845669637601</v>
      </c>
      <c r="W1962" s="5">
        <f t="shared" ref="W1962:W1968" ca="1" si="913">SUBTOTAL(9,S1962:V1962)</f>
        <v>5835.2814243205448</v>
      </c>
      <c r="X1962" s="5">
        <f ca="1">VLOOKUP(CONCATENATE($F1962," ",$G1962),AllocFactorMatrix,(X$4+1),FALSE)*$E1968</f>
        <v>-3.56951304132442</v>
      </c>
      <c r="Y1962" s="5">
        <f ca="1">VLOOKUP(CONCATENATE($F1962," ",$G1962),AllocFactorMatrix,(Y$4+1),FALSE)*$E1968</f>
        <v>-4.7898089836898921</v>
      </c>
      <c r="Z1962" s="5">
        <f t="shared" ca="1" si="907"/>
        <v>-8.3593220250143112</v>
      </c>
      <c r="AA1962" s="5">
        <f ca="1">VLOOKUP(CONCATENATE($F1962," ",$G1962),AllocFactorMatrix,(AA$4+1),FALSE)*$E1968</f>
        <v>1.8743934768149724</v>
      </c>
      <c r="AB1962" s="5">
        <f ca="1">VLOOKUP(CONCATENATE($F1962," ",$G1962),AllocFactorMatrix,(AB$4+1),FALSE)*$E1968</f>
        <v>35.55705858000394</v>
      </c>
      <c r="AC1962" s="5">
        <f ca="1">VLOOKUP(CONCATENATE($F1962," ",$G1962),AllocFactorMatrix,(AC$4+1),FALSE)*$E1968</f>
        <v>9.2513194274967301</v>
      </c>
    </row>
    <row r="1963" spans="4:29" hidden="1" outlineLevel="1">
      <c r="E1963" s="48"/>
      <c r="F1963" s="175" t="str">
        <f>F1968</f>
        <v>RSALE</v>
      </c>
      <c r="G1963" s="52" t="str">
        <f>$G$10</f>
        <v>SUBTRAN</v>
      </c>
      <c r="H1963" s="4">
        <f t="shared" ca="1" si="903"/>
        <v>-3160.7270339750039</v>
      </c>
      <c r="I1963" s="5">
        <f ca="1">VLOOKUP(CONCATENATE($F1963," ",$G1963),AllocFactorMatrix,(I$4+1),FALSE)*$E1968</f>
        <v>-4418.8555672952862</v>
      </c>
      <c r="J1963" s="5">
        <f ca="1">VLOOKUP(CONCATENATE($F1963," ",$G1963),AllocFactorMatrix,(J$4+1),FALSE)*$E1968</f>
        <v>-57.203437358655236</v>
      </c>
      <c r="K1963" s="5">
        <f ca="1">VLOOKUP(CONCATENATE($F1963," ",$G1963),AllocFactorMatrix,(K$4+1),FALSE)*$E1968</f>
        <v>-6.5006459603651843</v>
      </c>
      <c r="L1963" s="5">
        <f ca="1">VLOOKUP(CONCATENATE($F1963," ",$G1963),AllocFactorMatrix,(L$4+1),FALSE)*$E1968</f>
        <v>-4.4345424086141394</v>
      </c>
      <c r="M1963" s="5">
        <f t="shared" ca="1" si="906"/>
        <v>-68.138625727634562</v>
      </c>
      <c r="N1963" s="5">
        <f ca="1">VLOOKUP(CONCATENATE($F1963," ",$G1963),AllocFactorMatrix,(N$4+1),FALSE)*$E1968</f>
        <v>-100.04801916389398</v>
      </c>
      <c r="O1963" s="5">
        <f ca="1">VLOOKUP(CONCATENATE($F1963," ",$G1963),AllocFactorMatrix,(O$4+1),FALSE)*$E1968</f>
        <v>91.407393874034526</v>
      </c>
      <c r="P1963" s="5">
        <f ca="1">VLOOKUP(CONCATENATE($F1963," ",$G1963),AllocFactorMatrix,(P$4+1),FALSE)*$E1968</f>
        <v>6.4974965469209307</v>
      </c>
      <c r="Q1963" s="5">
        <f ca="1">VLOOKUP(CONCATENATE($F1963," ",$G1963),AllocFactorMatrix,(Q$4+1),FALSE)*$E1968</f>
        <v>0</v>
      </c>
      <c r="R1963" s="5">
        <f t="shared" ca="1" si="912"/>
        <v>-2.1431287429385266</v>
      </c>
      <c r="S1963" s="5">
        <f ca="1">VLOOKUP(CONCATENATE($F1963," ",$G1963),AllocFactorMatrix,(S$4+1),FALSE)*$E1968</f>
        <v>-11.796719122802608</v>
      </c>
      <c r="T1963" s="5">
        <f ca="1">VLOOKUP(CONCATENATE($F1963," ",$G1963),AllocFactorMatrix,(T$4+1),FALSE)*$E1968</f>
        <v>356.9876155140276</v>
      </c>
      <c r="U1963" s="5">
        <f ca="1">VLOOKUP(CONCATENATE($F1963," ",$G1963),AllocFactorMatrix,(U$4+1),FALSE)*$E1968</f>
        <v>985.42891759633403</v>
      </c>
      <c r="V1963" s="5">
        <f ca="1">VLOOKUP(CONCATENATE($F1963," ",$G1963),AllocFactorMatrix,(V$4+1),FALSE)*$E1968</f>
        <v>0</v>
      </c>
      <c r="W1963" s="5">
        <f t="shared" ca="1" si="913"/>
        <v>1330.6198139875592</v>
      </c>
      <c r="X1963" s="5">
        <f ca="1">VLOOKUP(CONCATENATE($F1963," ",$G1963),AllocFactorMatrix,(X$4+1),FALSE)*$E1968</f>
        <v>-1.4417589150837702</v>
      </c>
      <c r="Y1963" s="5">
        <f ca="1">VLOOKUP(CONCATENATE($F1963," ",$G1963),AllocFactorMatrix,(Y$4+1),FALSE)*$E1968</f>
        <v>-1.2455983823743293</v>
      </c>
      <c r="Z1963" s="5">
        <f t="shared" ca="1" si="907"/>
        <v>-2.6873572974580995</v>
      </c>
      <c r="AA1963" s="5">
        <f ca="1">VLOOKUP(CONCATENATE($F1963," ",$G1963),AllocFactorMatrix,(AA$4+1),FALSE)*$E1968</f>
        <v>0.47783110076277108</v>
      </c>
      <c r="AB1963" s="5">
        <f ca="1">VLOOKUP(CONCATENATE($F1963," ",$G1963),AllocFactorMatrix,(AB$4+1),FALSE)*$E1968</f>
        <v>0</v>
      </c>
      <c r="AC1963" s="5">
        <f ca="1">VLOOKUP(CONCATENATE($F1963," ",$G1963),AllocFactorMatrix,(AC$4+1),FALSE)*$E1968</f>
        <v>0</v>
      </c>
    </row>
    <row r="1964" spans="4:29" hidden="1" outlineLevel="1">
      <c r="E1964" s="48"/>
      <c r="F1964" s="175" t="str">
        <f>F1968</f>
        <v>RSALE</v>
      </c>
      <c r="G1964" s="52" t="str">
        <f>$G$11</f>
        <v>DISTPRI</v>
      </c>
      <c r="H1964" s="4">
        <f t="shared" ca="1" si="903"/>
        <v>63973.997049227648</v>
      </c>
      <c r="I1964" s="5">
        <f ca="1">VLOOKUP(CONCATENATE($F1964," ",$G1964),AllocFactorMatrix,(I$4+1),FALSE)*$E1968</f>
        <v>33179.402617776926</v>
      </c>
      <c r="J1964" s="5">
        <f ca="1">VLOOKUP(CONCATENATE($F1964," ",$G1964),AllocFactorMatrix,(J$4+1),FALSE)*$E1968</f>
        <v>12983.617722632196</v>
      </c>
      <c r="K1964" s="5">
        <f ca="1">VLOOKUP(CONCATENATE($F1964," ",$G1964),AllocFactorMatrix,(K$4+1),FALSE)*$E1968</f>
        <v>147.98637720552864</v>
      </c>
      <c r="L1964" s="5">
        <f ca="1">VLOOKUP(CONCATENATE($F1964," ",$G1964),AllocFactorMatrix,(L$4+1),FALSE)*$E1968</f>
        <v>0</v>
      </c>
      <c r="M1964" s="5">
        <f t="shared" ca="1" si="906"/>
        <v>13131.604099837725</v>
      </c>
      <c r="N1964" s="5">
        <f ca="1">VLOOKUP(CONCATENATE($F1964," ",$G1964),AllocFactorMatrix,(N$4+1),FALSE)*$E1968</f>
        <v>7113.114398284798</v>
      </c>
      <c r="O1964" s="5">
        <f ca="1">VLOOKUP(CONCATENATE($F1964," ",$G1964),AllocFactorMatrix,(O$4+1),FALSE)*$E1968</f>
        <v>1763.2173826321753</v>
      </c>
      <c r="P1964" s="5">
        <f ca="1">VLOOKUP(CONCATENATE($F1964," ",$G1964),AllocFactorMatrix,(P$4+1),FALSE)*$E1968</f>
        <v>0</v>
      </c>
      <c r="Q1964" s="5">
        <f ca="1">VLOOKUP(CONCATENATE($F1964," ",$G1964),AllocFactorMatrix,(Q$4+1),FALSE)*$E1968</f>
        <v>0</v>
      </c>
      <c r="R1964" s="5">
        <f t="shared" ca="1" si="912"/>
        <v>8876.331780916973</v>
      </c>
      <c r="S1964" s="5">
        <f ca="1">VLOOKUP(CONCATENATE($F1964," ",$G1964),AllocFactorMatrix,(S$4+1),FALSE)*$E1968</f>
        <v>291.09902946646184</v>
      </c>
      <c r="T1964" s="5">
        <f ca="1">VLOOKUP(CONCATENATE($F1964," ",$G1964),AllocFactorMatrix,(T$4+1),FALSE)*$E1968</f>
        <v>6310.5177326734829</v>
      </c>
      <c r="U1964" s="5">
        <f ca="1">VLOOKUP(CONCATENATE($F1964," ",$G1964),AllocFactorMatrix,(U$4+1),FALSE)*$E1968</f>
        <v>0</v>
      </c>
      <c r="V1964" s="5">
        <f ca="1">VLOOKUP(CONCATENATE($F1964," ",$G1964),AllocFactorMatrix,(V$4+1),FALSE)*$E1968</f>
        <v>0</v>
      </c>
      <c r="W1964" s="5">
        <f t="shared" ca="1" si="913"/>
        <v>6601.6167621399445</v>
      </c>
      <c r="X1964" s="5">
        <f ca="1">VLOOKUP(CONCATENATE($F1964," ",$G1964),AllocFactorMatrix,(X$4+1),FALSE)*$E1968</f>
        <v>2117.9838474963317</v>
      </c>
      <c r="Y1964" s="5">
        <f ca="1">VLOOKUP(CONCATENATE($F1964," ",$G1964),AllocFactorMatrix,(Y$4+1),FALSE)*$E1968</f>
        <v>36.302507176467152</v>
      </c>
      <c r="Z1964" s="5">
        <f t="shared" ca="1" si="907"/>
        <v>2154.286354672799</v>
      </c>
      <c r="AA1964" s="5">
        <f ca="1">VLOOKUP(CONCATENATE($F1964," ",$G1964),AllocFactorMatrix,(AA$4+1),FALSE)*$E1968</f>
        <v>30.755433883310396</v>
      </c>
      <c r="AB1964" s="5">
        <f ca="1">VLOOKUP(CONCATENATE($F1964," ",$G1964),AllocFactorMatrix,(AB$4+1),FALSE)*$E1968</f>
        <v>0</v>
      </c>
      <c r="AC1964" s="5">
        <f ca="1">VLOOKUP(CONCATENATE($F1964," ",$G1964),AllocFactorMatrix,(AC$4+1),FALSE)*$E1968</f>
        <v>0</v>
      </c>
    </row>
    <row r="1965" spans="4:29" hidden="1" outlineLevel="1">
      <c r="E1965" s="48"/>
      <c r="F1965" s="175" t="str">
        <f>F1968</f>
        <v>RSALE</v>
      </c>
      <c r="G1965" s="52" t="str">
        <f>$G$12</f>
        <v>DISTSEC</v>
      </c>
      <c r="H1965" s="4">
        <f t="shared" ca="1" si="903"/>
        <v>24739.444106088547</v>
      </c>
      <c r="I1965" s="5">
        <f ca="1">VLOOKUP(CONCATENATE($F1965," ",$G1965),AllocFactorMatrix,(I$4+1),FALSE)*$E1968</f>
        <v>15247.415173915277</v>
      </c>
      <c r="J1965" s="5">
        <f ca="1">VLOOKUP(CONCATENATE($F1965," ",$G1965),AllocFactorMatrix,(J$4+1),FALSE)*$E1968</f>
        <v>5500.8808846342326</v>
      </c>
      <c r="K1965" s="5">
        <f ca="1">VLOOKUP(CONCATENATE($F1965," ",$G1965),AllocFactorMatrix,(K$4+1),FALSE)*$E1968</f>
        <v>0</v>
      </c>
      <c r="L1965" s="5">
        <f ca="1">VLOOKUP(CONCATENATE($F1965," ",$G1965),AllocFactorMatrix,(L$4+1),FALSE)*$E1968</f>
        <v>0</v>
      </c>
      <c r="M1965" s="5">
        <f t="shared" ca="1" si="906"/>
        <v>5500.8808846342326</v>
      </c>
      <c r="N1965" s="5">
        <f ca="1">VLOOKUP(CONCATENATE($F1965," ",$G1965),AllocFactorMatrix,(N$4+1),FALSE)*$E1968</f>
        <v>2585.1068191409558</v>
      </c>
      <c r="O1965" s="5">
        <f ca="1">VLOOKUP(CONCATENATE($F1965," ",$G1965),AllocFactorMatrix,(O$4+1),FALSE)*$E1968</f>
        <v>0</v>
      </c>
      <c r="P1965" s="5">
        <f ca="1">VLOOKUP(CONCATENATE($F1965," ",$G1965),AllocFactorMatrix,(P$4+1),FALSE)*$E1968</f>
        <v>0</v>
      </c>
      <c r="Q1965" s="5">
        <f ca="1">VLOOKUP(CONCATENATE($F1965," ",$G1965),AllocFactorMatrix,(Q$4+1),FALSE)*$E1968</f>
        <v>0</v>
      </c>
      <c r="R1965" s="5">
        <f t="shared" ca="1" si="912"/>
        <v>2585.1068191409558</v>
      </c>
      <c r="S1965" s="5">
        <f ca="1">VLOOKUP(CONCATENATE($F1965," ",$G1965),AllocFactorMatrix,(S$4+1),FALSE)*$E1968</f>
        <v>86.158513967380912</v>
      </c>
      <c r="T1965" s="5">
        <f ca="1">VLOOKUP(CONCATENATE($F1965," ",$G1965),AllocFactorMatrix,(T$4+1),FALSE)*$E1968</f>
        <v>0</v>
      </c>
      <c r="U1965" s="5">
        <f ca="1">VLOOKUP(CONCATENATE($F1965," ",$G1965),AllocFactorMatrix,(U$4+1),FALSE)*$E1968</f>
        <v>0</v>
      </c>
      <c r="V1965" s="5">
        <f ca="1">VLOOKUP(CONCATENATE($F1965," ",$G1965),AllocFactorMatrix,(V$4+1),FALSE)*$E1968</f>
        <v>0</v>
      </c>
      <c r="W1965" s="5">
        <f t="shared" ca="1" si="913"/>
        <v>86.158513967380912</v>
      </c>
      <c r="X1965" s="5">
        <f ca="1">VLOOKUP(CONCATENATE($F1965," ",$G1965),AllocFactorMatrix,(X$4+1),FALSE)*$E1968</f>
        <v>797.86740645247858</v>
      </c>
      <c r="Y1965" s="5">
        <f ca="1">VLOOKUP(CONCATENATE($F1965," ",$G1965),AllocFactorMatrix,(Y$4+1),FALSE)*$E1968</f>
        <v>0</v>
      </c>
      <c r="Z1965" s="5">
        <f t="shared" ca="1" si="907"/>
        <v>797.86740645247858</v>
      </c>
      <c r="AA1965" s="5">
        <f ca="1">VLOOKUP(CONCATENATE($F1965," ",$G1965),AllocFactorMatrix,(AA$4+1),FALSE)*$E1968</f>
        <v>10.474146202884821</v>
      </c>
      <c r="AB1965" s="5">
        <f ca="1">VLOOKUP(CONCATENATE($F1965," ",$G1965),AllocFactorMatrix,(AB$4+1),FALSE)*$E1968</f>
        <v>417.5498958824777</v>
      </c>
      <c r="AC1965" s="5">
        <f ca="1">VLOOKUP(CONCATENATE($F1965," ",$G1965),AllocFactorMatrix,(AC$4+1),FALSE)*$E1968</f>
        <v>93.991265892865187</v>
      </c>
    </row>
    <row r="1966" spans="4:29" hidden="1" outlineLevel="1">
      <c r="E1966" s="48"/>
      <c r="F1966" s="175" t="str">
        <f>F1968</f>
        <v>RSALE</v>
      </c>
      <c r="G1966" s="52" t="str">
        <f>$G$13</f>
        <v>ENERGY</v>
      </c>
      <c r="H1966" s="4">
        <f t="shared" ca="1" si="903"/>
        <v>163743.83362021568</v>
      </c>
      <c r="I1966" s="5">
        <f ca="1">VLOOKUP(CONCATENATE($F1966," ",$G1966),AllocFactorMatrix,(I$4+1),FALSE)*$E1968</f>
        <v>68937.547492498416</v>
      </c>
      <c r="J1966" s="5">
        <f ca="1">VLOOKUP(CONCATENATE($F1966," ",$G1966),AllocFactorMatrix,(J$4+1),FALSE)*$E1968</f>
        <v>19870.166277044013</v>
      </c>
      <c r="K1966" s="5">
        <f ca="1">VLOOKUP(CONCATENATE($F1966," ",$G1966),AllocFactorMatrix,(K$4+1),FALSE)*$E1968</f>
        <v>268.86971082308372</v>
      </c>
      <c r="L1966" s="5">
        <f ca="1">VLOOKUP(CONCATENATE($F1966," ",$G1966),AllocFactorMatrix,(L$4+1),FALSE)*$E1968</f>
        <v>52.482552102406153</v>
      </c>
      <c r="M1966" s="5">
        <f t="shared" ca="1" si="906"/>
        <v>20191.518539969504</v>
      </c>
      <c r="N1966" s="5">
        <f ca="1">VLOOKUP(CONCATENATE($F1966," ",$G1966),AllocFactorMatrix,(N$4+1),FALSE)*$E1968</f>
        <v>12539.228702893475</v>
      </c>
      <c r="O1966" s="5">
        <f ca="1">VLOOKUP(CONCATENATE($F1966," ",$G1966),AllocFactorMatrix,(O$4+1),FALSE)*$E1968</f>
        <v>1927.5901121517202</v>
      </c>
      <c r="P1966" s="5">
        <f ca="1">VLOOKUP(CONCATENATE($F1966," ",$G1966),AllocFactorMatrix,(P$4+1),FALSE)*$E1968</f>
        <v>408.6293721162898</v>
      </c>
      <c r="Q1966" s="5">
        <f ca="1">VLOOKUP(CONCATENATE($F1966," ",$G1966),AllocFactorMatrix,(Q$4+1),FALSE)*$E1968</f>
        <v>18.706773394956691</v>
      </c>
      <c r="R1966" s="5">
        <f t="shared" ca="1" si="912"/>
        <v>14894.154960556441</v>
      </c>
      <c r="S1966" s="5">
        <f ca="1">VLOOKUP(CONCATENATE($F1966," ",$G1966),AllocFactorMatrix,(S$4+1),FALSE)*$E1968</f>
        <v>689.70611125193443</v>
      </c>
      <c r="T1966" s="5">
        <f ca="1">VLOOKUP(CONCATENATE($F1966," ",$G1966),AllocFactorMatrix,(T$4+1),FALSE)*$E1968</f>
        <v>8908.6715730556134</v>
      </c>
      <c r="U1966" s="5">
        <f ca="1">VLOOKUP(CONCATENATE($F1966," ",$G1966),AllocFactorMatrix,(U$4+1),FALSE)*$E1968</f>
        <v>37797.009198519525</v>
      </c>
      <c r="V1966" s="5">
        <f ca="1">VLOOKUP(CONCATENATE($F1966," ",$G1966),AllocFactorMatrix,(V$4+1),FALSE)*$E1968</f>
        <v>6894.2614648906547</v>
      </c>
      <c r="W1966" s="5">
        <f t="shared" ca="1" si="913"/>
        <v>54289.648347717724</v>
      </c>
      <c r="X1966" s="5">
        <f ca="1">VLOOKUP(CONCATENATE($F1966," ",$G1966),AllocFactorMatrix,(X$4+1),FALSE)*$E1968</f>
        <v>3535.3232894458074</v>
      </c>
      <c r="Y1966" s="5">
        <f ca="1">VLOOKUP(CONCATENATE($F1966," ",$G1966),AllocFactorMatrix,(Y$4+1),FALSE)*$E1968</f>
        <v>71.70992845585647</v>
      </c>
      <c r="Z1966" s="5">
        <f t="shared" ca="1" si="907"/>
        <v>3607.0332179016641</v>
      </c>
      <c r="AA1966" s="5">
        <f ca="1">VLOOKUP(CONCATENATE($F1966," ",$G1966),AllocFactorMatrix,(AA$4+1),FALSE)*$E1968</f>
        <v>64.441706814577614</v>
      </c>
      <c r="AB1966" s="5">
        <f ca="1">VLOOKUP(CONCATENATE($F1966," ",$G1966),AllocFactorMatrix,(AB$4+1),FALSE)*$E1968</f>
        <v>1454.4283591163748</v>
      </c>
      <c r="AC1966" s="5">
        <f ca="1">VLOOKUP(CONCATENATE($F1966," ",$G1966),AllocFactorMatrix,(AC$4+1),FALSE)*$E1968</f>
        <v>305.06099564104318</v>
      </c>
    </row>
    <row r="1967" spans="4:29" hidden="1" outlineLevel="1">
      <c r="E1967" s="48"/>
      <c r="F1967" s="175" t="str">
        <f>F1968</f>
        <v>RSALE</v>
      </c>
      <c r="G1967" s="52" t="str">
        <f>$G$14</f>
        <v>CUSTOMER</v>
      </c>
      <c r="H1967" s="4">
        <f t="shared" ca="1" si="903"/>
        <v>24618.830715907225</v>
      </c>
      <c r="I1967" s="5">
        <f ca="1">VLOOKUP(CONCATENATE($F1967," ",$G1967),AllocFactorMatrix,(I$4+1),FALSE)*$E1968</f>
        <v>12301.543415778877</v>
      </c>
      <c r="J1967" s="5">
        <f ca="1">VLOOKUP(CONCATENATE($F1967," ",$G1967),AllocFactorMatrix,(J$4+1),FALSE)*$E1968</f>
        <v>4218.4773815602803</v>
      </c>
      <c r="K1967" s="5">
        <f ca="1">VLOOKUP(CONCATENATE($F1967," ",$G1967),AllocFactorMatrix,(K$4+1),FALSE)*$E1968</f>
        <v>187.08264154880465</v>
      </c>
      <c r="L1967" s="5">
        <f ca="1">VLOOKUP(CONCATENATE($F1967," ",$G1967),AllocFactorMatrix,(L$4+1),FALSE)*$E1968</f>
        <v>21.195920818877752</v>
      </c>
      <c r="M1967" s="5">
        <f t="shared" ca="1" si="906"/>
        <v>4426.7559439279621</v>
      </c>
      <c r="N1967" s="5">
        <f ca="1">VLOOKUP(CONCATENATE($F1967," ",$G1967),AllocFactorMatrix,(N$4+1),FALSE)*$E1968</f>
        <v>269.54437583855383</v>
      </c>
      <c r="O1967" s="5">
        <f ca="1">VLOOKUP(CONCATENATE($F1967," ",$G1967),AllocFactorMatrix,(O$4+1),FALSE)*$E1968</f>
        <v>99.234053715198257</v>
      </c>
      <c r="P1967" s="5">
        <f ca="1">VLOOKUP(CONCATENATE($F1967," ",$G1967),AllocFactorMatrix,(P$4+1),FALSE)*$E1968</f>
        <v>94.197070340021824</v>
      </c>
      <c r="Q1967" s="5">
        <f ca="1">VLOOKUP(CONCATENATE($F1967," ",$G1967),AllocFactorMatrix,(Q$4+1),FALSE)*$E1968</f>
        <v>4.8289310778623129</v>
      </c>
      <c r="R1967" s="5">
        <f t="shared" ca="1" si="912"/>
        <v>467.80443097163618</v>
      </c>
      <c r="S1967" s="5">
        <f ca="1">VLOOKUP(CONCATENATE($F1967," ",$G1967),AllocFactorMatrix,(S$4+1),FALSE)*$E1968</f>
        <v>1.7149455424564222</v>
      </c>
      <c r="T1967" s="5">
        <f ca="1">VLOOKUP(CONCATENATE($F1967," ",$G1967),AllocFactorMatrix,(T$4+1),FALSE)*$E1968</f>
        <v>72.457960674310016</v>
      </c>
      <c r="U1967" s="5">
        <f ca="1">VLOOKUP(CONCATENATE($F1967," ",$G1967),AllocFactorMatrix,(U$4+1),FALSE)*$E1968</f>
        <v>171.98491707064818</v>
      </c>
      <c r="V1967" s="5">
        <f ca="1">VLOOKUP(CONCATENATE($F1967," ",$G1967),AllocFactorMatrix,(V$4+1),FALSE)*$E1968</f>
        <v>64.884507805038879</v>
      </c>
      <c r="W1967" s="5">
        <f t="shared" ca="1" si="913"/>
        <v>311.04233109245348</v>
      </c>
      <c r="X1967" s="5">
        <f ca="1">VLOOKUP(CONCATENATE($F1967," ",$G1967),AllocFactorMatrix,(X$4+1),FALSE)*$E1968</f>
        <v>59.425521649107772</v>
      </c>
      <c r="Y1967" s="5">
        <f ca="1">VLOOKUP(CONCATENATE($F1967," ",$G1967),AllocFactorMatrix,(Y$4+1),FALSE)*$E1968</f>
        <v>0.95459998119023481</v>
      </c>
      <c r="Z1967" s="5">
        <f t="shared" ca="1" si="907"/>
        <v>60.380121630298007</v>
      </c>
      <c r="AA1967" s="5">
        <f ca="1">VLOOKUP(CONCATENATE($F1967," ",$G1967),AllocFactorMatrix,(AA$4+1),FALSE)*$E1968</f>
        <v>6.0529358752028051</v>
      </c>
      <c r="AB1967" s="5">
        <f ca="1">VLOOKUP(CONCATENATE($F1967," ",$G1967),AllocFactorMatrix,(AB$4+1),FALSE)*$E1968</f>
        <v>6010.6972479582328</v>
      </c>
      <c r="AC1967" s="5">
        <f ca="1">VLOOKUP(CONCATENATE($F1967," ",$G1967),AllocFactorMatrix,(AC$4+1),FALSE)*$E1968</f>
        <v>1034.554288672563</v>
      </c>
    </row>
    <row r="1968" spans="4:29" collapsed="1">
      <c r="D1968" s="102" t="s">
        <v>637</v>
      </c>
      <c r="E1968" s="58">
        <v>527792</v>
      </c>
      <c r="F1968" s="92" t="s">
        <v>72</v>
      </c>
      <c r="G1968" s="52" t="str">
        <f>$G$15</f>
        <v>TOTAL</v>
      </c>
      <c r="H1968" s="4">
        <f t="shared" ca="1" si="903"/>
        <v>527791.99999999988</v>
      </c>
      <c r="I1968" s="5">
        <f ca="1">VLOOKUP(CONCATENATE($F1968," ",$G1968),AllocFactorMatrix,(I$4+1),FALSE)*$E1968</f>
        <v>229162.94575281034</v>
      </c>
      <c r="J1968" s="5">
        <f ca="1">VLOOKUP(CONCATENATE($F1968," ",$G1968),AllocFactorMatrix,(J$4+1),FALSE)*$E1968</f>
        <v>77171.232232858078</v>
      </c>
      <c r="K1968" s="5">
        <f ca="1">VLOOKUP(CONCATENATE($F1968," ",$G1968),AllocFactorMatrix,(K$4+1),FALSE)*$E1968</f>
        <v>1008.5840010079412</v>
      </c>
      <c r="L1968" s="5">
        <f ca="1">VLOOKUP(CONCATENATE($F1968," ",$G1968),AllocFactorMatrix,(L$4+1),FALSE)*$E1968</f>
        <v>113.35819749069289</v>
      </c>
      <c r="M1968" s="5">
        <f t="shared" ca="1" si="906"/>
        <v>78293.174431356718</v>
      </c>
      <c r="N1968" s="5">
        <f ca="1">VLOOKUP(CONCATENATE($F1968," ",$G1968),AllocFactorMatrix,(N$4+1),FALSE)*$E1968</f>
        <v>41997.638199649555</v>
      </c>
      <c r="O1968" s="5">
        <f ca="1">VLOOKUP(CONCATENATE($F1968," ",$G1968),AllocFactorMatrix,(O$4+1),FALSE)*$E1968</f>
        <v>8283.8112769403579</v>
      </c>
      <c r="P1968" s="5">
        <f ca="1">VLOOKUP(CONCATENATE($F1968," ",$G1968),AllocFactorMatrix,(P$4+1),FALSE)*$E1968</f>
        <v>1265.982632539555</v>
      </c>
      <c r="Q1968" s="5">
        <f ca="1">VLOOKUP(CONCATENATE($F1968," ",$G1968),AllocFactorMatrix,(Q$4+1),FALSE)*$E1968</f>
        <v>37.922950223638892</v>
      </c>
      <c r="R1968" s="5">
        <f t="shared" ca="1" si="912"/>
        <v>51585.355059353111</v>
      </c>
      <c r="S1968" s="5">
        <f ca="1">VLOOKUP(CONCATENATE($F1968," ",$G1968),AllocFactorMatrix,(S$4+1),FALSE)*$E1968</f>
        <v>1928.9172578198936</v>
      </c>
      <c r="T1968" s="5">
        <f ca="1">VLOOKUP(CONCATENATE($F1968," ",$G1968),AllocFactorMatrix,(T$4+1),FALSE)*$E1968</f>
        <v>31713.627344366443</v>
      </c>
      <c r="U1968" s="5">
        <f ca="1">VLOOKUP(CONCATENATE($F1968," ",$G1968),AllocFactorMatrix,(U$4+1),FALSE)*$E1968</f>
        <v>93381.05190273271</v>
      </c>
      <c r="V1968" s="5">
        <f ca="1">VLOOKUP(CONCATENATE($F1968," ",$G1968),AllocFactorMatrix,(V$4+1),FALSE)*$E1968</f>
        <v>19201.139399123138</v>
      </c>
      <c r="W1968" s="5">
        <f t="shared" ca="1" si="913"/>
        <v>146224.7359040422</v>
      </c>
      <c r="X1968" s="5">
        <f ca="1">VLOOKUP(CONCATENATE($F1968," ",$G1968),AllocFactorMatrix,(X$4+1),FALSE)*$E1968</f>
        <v>12265.256968094578</v>
      </c>
      <c r="Y1968" s="5">
        <f ca="1">VLOOKUP(CONCATENATE($F1968," ",$G1968),AllocFactorMatrix,(Y$4+1),FALSE)*$E1968</f>
        <v>210.16047028322993</v>
      </c>
      <c r="Z1968" s="5">
        <f t="shared" ca="1" si="907"/>
        <v>12475.417438377808</v>
      </c>
      <c r="AA1968" s="5">
        <f ca="1">VLOOKUP(CONCATENATE($F1968," ",$G1968),AllocFactorMatrix,(AA$4+1),FALSE)*$E1968</f>
        <v>194.33479148726289</v>
      </c>
      <c r="AB1968" s="5">
        <f ca="1">VLOOKUP(CONCATENATE($F1968," ",$G1968),AllocFactorMatrix,(AB$4+1),FALSE)*$E1968</f>
        <v>8325.3954111057301</v>
      </c>
      <c r="AC1968" s="5">
        <f ca="1">VLOOKUP(CONCATENATE($F1968," ",$G1968),AllocFactorMatrix,(AC$4+1),FALSE)*$E1968</f>
        <v>1530.6412114669797</v>
      </c>
    </row>
    <row r="1969" spans="4:29" hidden="1" outlineLevel="1">
      <c r="E1969" s="48"/>
      <c r="F1969" s="175" t="str">
        <f>F1976</f>
        <v>LABOR_M</v>
      </c>
      <c r="G1969" s="52" t="str">
        <f>$G$8</f>
        <v>PRODUCTION</v>
      </c>
      <c r="H1969" s="4">
        <f t="shared" ca="1" si="903"/>
        <v>-47599.735611076474</v>
      </c>
      <c r="I1969" s="5">
        <f ca="1">VLOOKUP(CONCATENATE($F1969," ",$G1969),AllocFactorMatrix,(I$4+1),FALSE)*$E1976</f>
        <v>-24484.636648252894</v>
      </c>
      <c r="J1969" s="5">
        <f ca="1">VLOOKUP(CONCATENATE($F1969," ",$G1969),AllocFactorMatrix,(J$4+1),FALSE)*$E1976</f>
        <v>-5709.821030729091</v>
      </c>
      <c r="K1969" s="5">
        <f ca="1">VLOOKUP(CONCATENATE($F1969," ",$G1969),AllocFactorMatrix,(K$4+1),FALSE)*$E1976</f>
        <v>-79.389121679793945</v>
      </c>
      <c r="L1969" s="5">
        <f ca="1">VLOOKUP(CONCATENATE($F1969," ",$G1969),AllocFactorMatrix,(L$4+1),FALSE)*$E1976</f>
        <v>-11.056817294832927</v>
      </c>
      <c r="M1969" s="5">
        <f t="shared" ref="M1969:M2000" ca="1" si="914">SUBTOTAL(9,J1969:L1969)</f>
        <v>-5800.2669697037181</v>
      </c>
      <c r="N1969" s="5">
        <f ca="1">VLOOKUP(CONCATENATE($F1969," ",$G1969),AllocFactorMatrix,(N$4+1),FALSE)*$E1976</f>
        <v>-3398.5322817629631</v>
      </c>
      <c r="O1969" s="5">
        <f ca="1">VLOOKUP(CONCATENATE($F1969," ",$G1969),AllocFactorMatrix,(O$4+1),FALSE)*$E1976</f>
        <v>-608.98838761161073</v>
      </c>
      <c r="P1969" s="5">
        <f ca="1">VLOOKUP(CONCATENATE($F1969," ",$G1969),AllocFactorMatrix,(P$4+1),FALSE)*$E1976</f>
        <v>-123.49663039376986</v>
      </c>
      <c r="Q1969" s="5">
        <f ca="1">VLOOKUP(CONCATENATE($F1969," ",$G1969),AllocFactorMatrix,(Q$4+1),FALSE)*$E1976</f>
        <v>-4.6897286913139347</v>
      </c>
      <c r="R1969" s="5">
        <f ca="1">SUBTOTAL(9,N1969:Q1969)</f>
        <v>-4135.7070284596575</v>
      </c>
      <c r="S1969" s="5">
        <f ca="1">VLOOKUP(CONCATENATE($F1969," ",$G1969),AllocFactorMatrix,(S$4+1),FALSE)*$E1976</f>
        <v>-160.94488052526376</v>
      </c>
      <c r="T1969" s="5">
        <f ca="1">VLOOKUP(CONCATENATE($F1969," ",$G1969),AllocFactorMatrix,(T$4+1),FALSE)*$E1976</f>
        <v>-2172.8488246494917</v>
      </c>
      <c r="U1969" s="5">
        <f ca="1">VLOOKUP(CONCATENATE($F1969," ",$G1969),AllocFactorMatrix,(U$4+1),FALSE)*$E1976</f>
        <v>-8310.2745079376236</v>
      </c>
      <c r="V1969" s="5">
        <f ca="1">VLOOKUP(CONCATENATE($F1969," ",$G1969),AllocFactorMatrix,(V$4+1),FALSE)*$E1976</f>
        <v>-1505.4833023342926</v>
      </c>
      <c r="W1969" s="5">
        <f ca="1">SUBTOTAL(9,S1969:V1969)</f>
        <v>-12149.551515446672</v>
      </c>
      <c r="X1969" s="5">
        <f ca="1">VLOOKUP(CONCATENATE($F1969," ",$G1969),AllocFactorMatrix,(X$4+1),FALSE)*$E1976</f>
        <v>-932.75985896805082</v>
      </c>
      <c r="Y1969" s="5">
        <f ca="1">VLOOKUP(CONCATENATE($F1969," ",$G1969),AllocFactorMatrix,(Y$4+1),FALSE)*$E1976</f>
        <v>-18.629606813060274</v>
      </c>
      <c r="Z1969" s="5">
        <f t="shared" ref="Z1969:Z2000" ca="1" si="915">SUBTOTAL(9,X1969:Y1969)</f>
        <v>-951.38946578111108</v>
      </c>
      <c r="AA1969" s="5">
        <f ca="1">VLOOKUP(CONCATENATE($F1969," ",$G1969),AllocFactorMatrix,(AA$4+1),FALSE)*$E1976</f>
        <v>-12.304611561992271</v>
      </c>
      <c r="AB1969" s="5">
        <f ca="1">VLOOKUP(CONCATENATE($F1969," ",$G1969),AllocFactorMatrix,(AB$4+1),FALSE)*$E1976</f>
        <v>-54.664090345173882</v>
      </c>
      <c r="AC1969" s="5">
        <f ca="1">VLOOKUP(CONCATENATE($F1969," ",$G1969),AllocFactorMatrix,(AC$4+1),FALSE)*$E1976</f>
        <v>-11.215281525234021</v>
      </c>
    </row>
    <row r="1970" spans="4:29" hidden="1" outlineLevel="1">
      <c r="E1970" s="48"/>
      <c r="F1970" s="175" t="str">
        <f>F1976</f>
        <v>LABOR_M</v>
      </c>
      <c r="G1970" s="52" t="str">
        <f>$G$9</f>
        <v>BULKTRAN</v>
      </c>
      <c r="H1970" s="4">
        <f t="shared" ca="1" si="903"/>
        <v>-7378.3355313050388</v>
      </c>
      <c r="I1970" s="5">
        <f ca="1">VLOOKUP(CONCATENATE($F1970," ",$G1970),AllocFactorMatrix,(I$4+1),FALSE)*$E1976</f>
        <v>-3795.3123527614484</v>
      </c>
      <c r="J1970" s="5">
        <f ca="1">VLOOKUP(CONCATENATE($F1970," ",$G1970),AllocFactorMatrix,(J$4+1),FALSE)*$E1976</f>
        <v>-885.06742416900795</v>
      </c>
      <c r="K1970" s="5">
        <f ca="1">VLOOKUP(CONCATENATE($F1970," ",$G1970),AllocFactorMatrix,(K$4+1),FALSE)*$E1976</f>
        <v>-12.305941824450297</v>
      </c>
      <c r="L1970" s="5">
        <f ca="1">VLOOKUP(CONCATENATE($F1970," ",$G1970),AllocFactorMatrix,(L$4+1),FALSE)*$E1976</f>
        <v>-1.713894139584883</v>
      </c>
      <c r="M1970" s="5">
        <f t="shared" ca="1" si="914"/>
        <v>-899.08726013304317</v>
      </c>
      <c r="N1970" s="5">
        <f ca="1">VLOOKUP(CONCATENATE($F1970," ",$G1970),AllocFactorMatrix,(N$4+1),FALSE)*$E1976</f>
        <v>-526.79938589792641</v>
      </c>
      <c r="O1970" s="5">
        <f ca="1">VLOOKUP(CONCATENATE($F1970," ",$G1970),AllocFactorMatrix,(O$4+1),FALSE)*$E1976</f>
        <v>-94.398017148257438</v>
      </c>
      <c r="P1970" s="5">
        <f ca="1">VLOOKUP(CONCATENATE($F1970," ",$G1970),AllocFactorMatrix,(P$4+1),FALSE)*$E1976</f>
        <v>-19.142954563360291</v>
      </c>
      <c r="Q1970" s="5">
        <f ca="1">VLOOKUP(CONCATENATE($F1970," ",$G1970),AllocFactorMatrix,(Q$4+1),FALSE)*$E1976</f>
        <v>-0.72694504267898186</v>
      </c>
      <c r="R1970" s="5">
        <f t="shared" ref="R1970:R1976" ca="1" si="916">SUBTOTAL(9,N1970:Q1970)</f>
        <v>-641.06730265222302</v>
      </c>
      <c r="S1970" s="5">
        <f ca="1">VLOOKUP(CONCATENATE($F1970," ",$G1970),AllocFactorMatrix,(S$4+1),FALSE)*$E1976</f>
        <v>-24.947729547574664</v>
      </c>
      <c r="T1970" s="5">
        <f ca="1">VLOOKUP(CONCATENATE($F1970," ",$G1970),AllocFactorMatrix,(T$4+1),FALSE)*$E1976</f>
        <v>-336.80875494894678</v>
      </c>
      <c r="U1970" s="5">
        <f ca="1">VLOOKUP(CONCATENATE($F1970," ",$G1970),AllocFactorMatrix,(U$4+1),FALSE)*$E1976</f>
        <v>-1288.1582825965634</v>
      </c>
      <c r="V1970" s="5">
        <f ca="1">VLOOKUP(CONCATENATE($F1970," ",$G1970),AllocFactorMatrix,(V$4+1),FALSE)*$E1976</f>
        <v>-233.3618201613441</v>
      </c>
      <c r="W1970" s="5">
        <f t="shared" ref="W1970:W1976" ca="1" si="917">SUBTOTAL(9,S1970:V1970)</f>
        <v>-1883.2765872544287</v>
      </c>
      <c r="X1970" s="5">
        <f ca="1">VLOOKUP(CONCATENATE($F1970," ",$G1970),AllocFactorMatrix,(X$4+1),FALSE)*$E1976</f>
        <v>-144.5851562250599</v>
      </c>
      <c r="Y1970" s="5">
        <f ca="1">VLOOKUP(CONCATENATE($F1970," ",$G1970),AllocFactorMatrix,(Y$4+1),FALSE)*$E1976</f>
        <v>-2.8877364153060334</v>
      </c>
      <c r="Z1970" s="5">
        <f t="shared" ca="1" si="915"/>
        <v>-147.47289264036593</v>
      </c>
      <c r="AA1970" s="5">
        <f ca="1">VLOOKUP(CONCATENATE($F1970," ",$G1970),AllocFactorMatrix,(AA$4+1),FALSE)*$E1976</f>
        <v>-1.9073121209864028</v>
      </c>
      <c r="AB1970" s="5">
        <f ca="1">VLOOKUP(CONCATENATE($F1970," ",$G1970),AllocFactorMatrix,(AB$4+1),FALSE)*$E1976</f>
        <v>-8.4733663937916823</v>
      </c>
      <c r="AC1970" s="5">
        <f ca="1">VLOOKUP(CONCATENATE($F1970," ",$G1970),AllocFactorMatrix,(AC$4+1),FALSE)*$E1976</f>
        <v>-1.7384573487413881</v>
      </c>
    </row>
    <row r="1971" spans="4:29" hidden="1" outlineLevel="1">
      <c r="E1971" s="48"/>
      <c r="F1971" s="175" t="str">
        <f>F1976</f>
        <v>LABOR_M</v>
      </c>
      <c r="G1971" s="52" t="str">
        <f>$G$10</f>
        <v>SUBTRAN</v>
      </c>
      <c r="H1971" s="4">
        <f t="shared" ca="1" si="903"/>
        <v>-2044.8260667856866</v>
      </c>
      <c r="I1971" s="5">
        <f ca="1">VLOOKUP(CONCATENATE($F1971," ",$G1971),AllocFactorMatrix,(I$4+1),FALSE)*$E1976</f>
        <v>-1044.8107520495114</v>
      </c>
      <c r="J1971" s="5">
        <f ca="1">VLOOKUP(CONCATENATE($F1971," ",$G1971),AllocFactorMatrix,(J$4+1),FALSE)*$E1976</f>
        <v>-244.9212904179152</v>
      </c>
      <c r="K1971" s="5">
        <f ca="1">VLOOKUP(CONCATENATE($F1971," ",$G1971),AllocFactorMatrix,(K$4+1),FALSE)*$E1976</f>
        <v>-3.4214554547586231</v>
      </c>
      <c r="L1971" s="5">
        <f ca="1">VLOOKUP(CONCATENATE($F1971," ",$G1971),AllocFactorMatrix,(L$4+1),FALSE)*$E1976</f>
        <v>-0.61926754036836962</v>
      </c>
      <c r="M1971" s="5">
        <f t="shared" ca="1" si="914"/>
        <v>-248.9620134130422</v>
      </c>
      <c r="N1971" s="5">
        <f ca="1">VLOOKUP(CONCATENATE($F1971," ",$G1971),AllocFactorMatrix,(N$4+1),FALSE)*$E1976</f>
        <v>-141.54698224995522</v>
      </c>
      <c r="O1971" s="5">
        <f ca="1">VLOOKUP(CONCATENATE($F1971," ",$G1971),AllocFactorMatrix,(O$4+1),FALSE)*$E1976</f>
        <v>-25.435281575022092</v>
      </c>
      <c r="P1971" s="5">
        <f ca="1">VLOOKUP(CONCATENATE($F1971," ",$G1971),AllocFactorMatrix,(P$4+1),FALSE)*$E1976</f>
        <v>-6.6765653073974081</v>
      </c>
      <c r="Q1971" s="5">
        <f ca="1">VLOOKUP(CONCATENATE($F1971," ",$G1971),AllocFactorMatrix,(Q$4+1),FALSE)*$E1976</f>
        <v>0</v>
      </c>
      <c r="R1971" s="5">
        <f t="shared" ca="1" si="916"/>
        <v>-173.65882913237471</v>
      </c>
      <c r="S1971" s="5">
        <f ca="1">VLOOKUP(CONCATENATE($F1971," ",$G1971),AllocFactorMatrix,(S$4+1),FALSE)*$E1976</f>
        <v>-6.3801218071817036</v>
      </c>
      <c r="T1971" s="5">
        <f ca="1">VLOOKUP(CONCATENATE($F1971," ",$G1971),AllocFactorMatrix,(T$4+1),FALSE)*$E1976</f>
        <v>-89.519295628600844</v>
      </c>
      <c r="U1971" s="5">
        <f ca="1">VLOOKUP(CONCATENATE($F1971," ",$G1971),AllocFactorMatrix,(U$4+1),FALSE)*$E1976</f>
        <v>-441.39918147845651</v>
      </c>
      <c r="V1971" s="5">
        <f ca="1">VLOOKUP(CONCATENATE($F1971," ",$G1971),AllocFactorMatrix,(V$4+1),FALSE)*$E1976</f>
        <v>0</v>
      </c>
      <c r="W1971" s="5">
        <f t="shared" ca="1" si="917"/>
        <v>-537.29859891423905</v>
      </c>
      <c r="X1971" s="5">
        <f ca="1">VLOOKUP(CONCATENATE($F1971," ",$G1971),AllocFactorMatrix,(X$4+1),FALSE)*$E1976</f>
        <v>-38.80088345533774</v>
      </c>
      <c r="Y1971" s="5">
        <f ca="1">VLOOKUP(CONCATENATE($F1971," ",$G1971),AllocFactorMatrix,(Y$4+1),FALSE)*$E1976</f>
        <v>-0.77906420025507661</v>
      </c>
      <c r="Z1971" s="5">
        <f t="shared" ca="1" si="915"/>
        <v>-39.579947655592818</v>
      </c>
      <c r="AA1971" s="5">
        <f ca="1">VLOOKUP(CONCATENATE($F1971," ",$G1971),AllocFactorMatrix,(AA$4+1),FALSE)*$E1976</f>
        <v>-0.5159256209251698</v>
      </c>
      <c r="AB1971" s="5">
        <f ca="1">VLOOKUP(CONCATENATE($F1971," ",$G1971),AllocFactorMatrix,(AB$4+1),FALSE)*$E1976</f>
        <v>0</v>
      </c>
      <c r="AC1971" s="5">
        <f ca="1">VLOOKUP(CONCATENATE($F1971," ",$G1971),AllocFactorMatrix,(AC$4+1),FALSE)*$E1976</f>
        <v>0</v>
      </c>
    </row>
    <row r="1972" spans="4:29" hidden="1" outlineLevel="1">
      <c r="E1972" s="48"/>
      <c r="F1972" s="175" t="str">
        <f>F1976</f>
        <v>LABOR_M</v>
      </c>
      <c r="G1972" s="52" t="str">
        <f>$G$11</f>
        <v>DISTPRI</v>
      </c>
      <c r="H1972" s="4">
        <f t="shared" ca="1" si="903"/>
        <v>-16703.323699550267</v>
      </c>
      <c r="I1972" s="5">
        <f ca="1">VLOOKUP(CONCATENATE($F1972," ",$G1972),AllocFactorMatrix,(I$4+1),FALSE)*$E1976</f>
        <v>-10937.454417686085</v>
      </c>
      <c r="J1972" s="5">
        <f ca="1">VLOOKUP(CONCATENATE($F1972," ",$G1972),AllocFactorMatrix,(J$4+1),FALSE)*$E1976</f>
        <v>-2559.7864816482802</v>
      </c>
      <c r="K1972" s="5">
        <f ca="1">VLOOKUP(CONCATENATE($F1972," ",$G1972),AllocFactorMatrix,(K$4+1),FALSE)*$E1976</f>
        <v>-35.754459862472267</v>
      </c>
      <c r="L1972" s="5">
        <f ca="1">VLOOKUP(CONCATENATE($F1972," ",$G1972),AllocFactorMatrix,(L$4+1),FALSE)*$E1976</f>
        <v>0</v>
      </c>
      <c r="M1972" s="5">
        <f t="shared" ca="1" si="914"/>
        <v>-2595.5409415107524</v>
      </c>
      <c r="N1972" s="5">
        <f ca="1">VLOOKUP(CONCATENATE($F1972," ",$G1972),AllocFactorMatrix,(N$4+1),FALSE)*$E1976</f>
        <v>-1486.0062676026764</v>
      </c>
      <c r="O1972" s="5">
        <f ca="1">VLOOKUP(CONCATENATE($F1972," ",$G1972),AllocFactorMatrix,(O$4+1),FALSE)*$E1976</f>
        <v>-267.00440423556898</v>
      </c>
      <c r="P1972" s="5">
        <f ca="1">VLOOKUP(CONCATENATE($F1972," ",$G1972),AllocFactorMatrix,(P$4+1),FALSE)*$E1976</f>
        <v>0</v>
      </c>
      <c r="Q1972" s="5">
        <f ca="1">VLOOKUP(CONCATENATE($F1972," ",$G1972),AllocFactorMatrix,(Q$4+1),FALSE)*$E1976</f>
        <v>0</v>
      </c>
      <c r="R1972" s="5">
        <f t="shared" ca="1" si="916"/>
        <v>-1753.0106718382453</v>
      </c>
      <c r="S1972" s="5">
        <f ca="1">VLOOKUP(CONCATENATE($F1972," ",$G1972),AllocFactorMatrix,(S$4+1),FALSE)*$E1976</f>
        <v>-67.192384468868198</v>
      </c>
      <c r="T1972" s="5">
        <f ca="1">VLOOKUP(CONCATENATE($F1972," ",$G1972),AllocFactorMatrix,(T$4+1),FALSE)*$E1976</f>
        <v>-929.12707455468194</v>
      </c>
      <c r="U1972" s="5">
        <f ca="1">VLOOKUP(CONCATENATE($F1972," ",$G1972),AllocFactorMatrix,(U$4+1),FALSE)*$E1976</f>
        <v>0</v>
      </c>
      <c r="V1972" s="5">
        <f ca="1">VLOOKUP(CONCATENATE($F1972," ",$G1972),AllocFactorMatrix,(V$4+1),FALSE)*$E1976</f>
        <v>0</v>
      </c>
      <c r="W1972" s="5">
        <f t="shared" ca="1" si="917"/>
        <v>-996.31945902355017</v>
      </c>
      <c r="X1972" s="5">
        <f ca="1">VLOOKUP(CONCATENATE($F1972," ",$G1972),AllocFactorMatrix,(X$4+1),FALSE)*$E1976</f>
        <v>-407.45063969495902</v>
      </c>
      <c r="Y1972" s="5">
        <f ca="1">VLOOKUP(CONCATENATE($F1972," ",$G1972),AllocFactorMatrix,(Y$4+1),FALSE)*$E1976</f>
        <v>-8.1781768922683238</v>
      </c>
      <c r="Z1972" s="5">
        <f t="shared" ca="1" si="915"/>
        <v>-415.62881658722733</v>
      </c>
      <c r="AA1972" s="5">
        <f ca="1">VLOOKUP(CONCATENATE($F1972," ",$G1972),AllocFactorMatrix,(AA$4+1),FALSE)*$E1976</f>
        <v>-5.3693929044035302</v>
      </c>
      <c r="AB1972" s="5">
        <f ca="1">VLOOKUP(CONCATENATE($F1972," ",$G1972),AllocFactorMatrix,(AB$4+1),FALSE)*$E1976</f>
        <v>0</v>
      </c>
      <c r="AC1972" s="5">
        <f ca="1">VLOOKUP(CONCATENATE($F1972," ",$G1972),AllocFactorMatrix,(AC$4+1),FALSE)*$E1976</f>
        <v>0</v>
      </c>
    </row>
    <row r="1973" spans="4:29" hidden="1" outlineLevel="1">
      <c r="E1973" s="48"/>
      <c r="F1973" s="175" t="str">
        <f>F1976</f>
        <v>LABOR_M</v>
      </c>
      <c r="G1973" s="52" t="str">
        <f>$G$12</f>
        <v>DISTSEC</v>
      </c>
      <c r="H1973" s="4">
        <f t="shared" ca="1" si="903"/>
        <v>-6617.4066839312154</v>
      </c>
      <c r="I1973" s="5">
        <f ca="1">VLOOKUP(CONCATENATE($F1973," ",$G1973),AllocFactorMatrix,(I$4+1),FALSE)*$E1976</f>
        <v>-4910.811143314304</v>
      </c>
      <c r="J1973" s="5">
        <f ca="1">VLOOKUP(CONCATENATE($F1973," ",$G1973),AllocFactorMatrix,(J$4+1),FALSE)*$E1976</f>
        <v>-990.23892750543064</v>
      </c>
      <c r="K1973" s="5">
        <f ca="1">VLOOKUP(CONCATENATE($F1973," ",$G1973),AllocFactorMatrix,(K$4+1),FALSE)*$E1976</f>
        <v>0</v>
      </c>
      <c r="L1973" s="5">
        <f ca="1">VLOOKUP(CONCATENATE($F1973," ",$G1973),AllocFactorMatrix,(L$4+1),FALSE)*$E1976</f>
        <v>0</v>
      </c>
      <c r="M1973" s="5">
        <f t="shared" ca="1" si="914"/>
        <v>-990.23892750543064</v>
      </c>
      <c r="N1973" s="5">
        <f ca="1">VLOOKUP(CONCATENATE($F1973," ",$G1973),AllocFactorMatrix,(N$4+1),FALSE)*$E1976</f>
        <v>-494.95654979884313</v>
      </c>
      <c r="O1973" s="5">
        <f ca="1">VLOOKUP(CONCATENATE($F1973," ",$G1973),AllocFactorMatrix,(O$4+1),FALSE)*$E1976</f>
        <v>0</v>
      </c>
      <c r="P1973" s="5">
        <f ca="1">VLOOKUP(CONCATENATE($F1973," ",$G1973),AllocFactorMatrix,(P$4+1),FALSE)*$E1976</f>
        <v>0</v>
      </c>
      <c r="Q1973" s="5">
        <f ca="1">VLOOKUP(CONCATENATE($F1973," ",$G1973),AllocFactorMatrix,(Q$4+1),FALSE)*$E1976</f>
        <v>0</v>
      </c>
      <c r="R1973" s="5">
        <f t="shared" ca="1" si="916"/>
        <v>-494.95654979884313</v>
      </c>
      <c r="S1973" s="5">
        <f ca="1">VLOOKUP(CONCATENATE($F1973," ",$G1973),AllocFactorMatrix,(S$4+1),FALSE)*$E1976</f>
        <v>-18.500316938278292</v>
      </c>
      <c r="T1973" s="5">
        <f ca="1">VLOOKUP(CONCATENATE($F1973," ",$G1973),AllocFactorMatrix,(T$4+1),FALSE)*$E1976</f>
        <v>0</v>
      </c>
      <c r="U1973" s="5">
        <f ca="1">VLOOKUP(CONCATENATE($F1973," ",$G1973),AllocFactorMatrix,(U$4+1),FALSE)*$E1976</f>
        <v>0</v>
      </c>
      <c r="V1973" s="5">
        <f ca="1">VLOOKUP(CONCATENATE($F1973," ",$G1973),AllocFactorMatrix,(V$4+1),FALSE)*$E1976</f>
        <v>0</v>
      </c>
      <c r="W1973" s="5">
        <f t="shared" ca="1" si="917"/>
        <v>-18.500316938278292</v>
      </c>
      <c r="X1973" s="5">
        <f ca="1">VLOOKUP(CONCATENATE($F1973," ",$G1973),AllocFactorMatrix,(X$4+1),FALSE)*$E1976</f>
        <v>-139.81371353069724</v>
      </c>
      <c r="Y1973" s="5">
        <f ca="1">VLOOKUP(CONCATENATE($F1973," ",$G1973),AllocFactorMatrix,(Y$4+1),FALSE)*$E1976</f>
        <v>0</v>
      </c>
      <c r="Z1973" s="5">
        <f t="shared" ca="1" si="915"/>
        <v>-139.81371353069724</v>
      </c>
      <c r="AA1973" s="5">
        <f ca="1">VLOOKUP(CONCATENATE($F1973," ",$G1973),AllocFactorMatrix,(AA$4+1),FALSE)*$E1976</f>
        <v>-1.6530974731173298</v>
      </c>
      <c r="AB1973" s="5">
        <f ca="1">VLOOKUP(CONCATENATE($F1973," ",$G1973),AllocFactorMatrix,(AB$4+1),FALSE)*$E1976</f>
        <v>-50.881861063863546</v>
      </c>
      <c r="AC1973" s="5">
        <f ca="1">VLOOKUP(CONCATENATE($F1973," ",$G1973),AllocFactorMatrix,(AC$4+1),FALSE)*$E1976</f>
        <v>-10.551074306679302</v>
      </c>
    </row>
    <row r="1974" spans="4:29" hidden="1" outlineLevel="1">
      <c r="E1974" s="48"/>
      <c r="F1974" s="175" t="str">
        <f>F1976</f>
        <v>LABOR_M</v>
      </c>
      <c r="G1974" s="52" t="str">
        <f>$G$13</f>
        <v>ENERGY</v>
      </c>
      <c r="H1974" s="4">
        <f t="shared" ca="1" si="903"/>
        <v>-19038.626669683381</v>
      </c>
      <c r="I1974" s="5">
        <f ca="1">VLOOKUP(CONCATENATE($F1974," ",$G1974),AllocFactorMatrix,(I$4+1),FALSE)*$E1976</f>
        <v>-7449.5520581909204</v>
      </c>
      <c r="J1974" s="5">
        <f ca="1">VLOOKUP(CONCATENATE($F1974," ",$G1974),AllocFactorMatrix,(J$4+1),FALSE)*$E1976</f>
        <v>-2149.1741546239723</v>
      </c>
      <c r="K1974" s="5">
        <f ca="1">VLOOKUP(CONCATENATE($F1974," ",$G1974),AllocFactorMatrix,(K$4+1),FALSE)*$E1976</f>
        <v>-29.954900408816496</v>
      </c>
      <c r="L1974" s="5">
        <f ca="1">VLOOKUP(CONCATENATE($F1974," ",$G1974),AllocFactorMatrix,(L$4+1),FALSE)*$E1976</f>
        <v>-4.1876696900345616</v>
      </c>
      <c r="M1974" s="5">
        <f t="shared" ca="1" si="914"/>
        <v>-2183.3167247228234</v>
      </c>
      <c r="N1974" s="5">
        <f ca="1">VLOOKUP(CONCATENATE($F1974," ",$G1974),AllocFactorMatrix,(N$4+1),FALSE)*$E1976</f>
        <v>-1394.4364522749845</v>
      </c>
      <c r="O1974" s="5">
        <f ca="1">VLOOKUP(CONCATENATE($F1974," ",$G1974),AllocFactorMatrix,(O$4+1),FALSE)*$E1976</f>
        <v>-248.6823541034365</v>
      </c>
      <c r="P1974" s="5">
        <f ca="1">VLOOKUP(CONCATENATE($F1974," ",$G1974),AllocFactorMatrix,(P$4+1),FALSE)*$E1976</f>
        <v>-50.64083442647415</v>
      </c>
      <c r="Q1974" s="5">
        <f ca="1">VLOOKUP(CONCATENATE($F1974," ",$G1974),AllocFactorMatrix,(Q$4+1),FALSE)*$E1976</f>
        <v>-1.9127214546713094</v>
      </c>
      <c r="R1974" s="5">
        <f t="shared" ca="1" si="916"/>
        <v>-1695.6723622595664</v>
      </c>
      <c r="S1974" s="5">
        <f ca="1">VLOOKUP(CONCATENATE($F1974," ",$G1974),AllocFactorMatrix,(S$4+1),FALSE)*$E1976</f>
        <v>-73.026662354162511</v>
      </c>
      <c r="T1974" s="5">
        <f ca="1">VLOOKUP(CONCATENATE($F1974," ",$G1974),AllocFactorMatrix,(T$4+1),FALSE)*$E1976</f>
        <v>-1154.5654167245909</v>
      </c>
      <c r="U1974" s="5">
        <f ca="1">VLOOKUP(CONCATENATE($F1974," ",$G1974),AllocFactorMatrix,(U$4+1),FALSE)*$E1976</f>
        <v>-4965.5979456495688</v>
      </c>
      <c r="V1974" s="5">
        <f ca="1">VLOOKUP(CONCATENATE($F1974," ",$G1974),AllocFactorMatrix,(V$4+1),FALSE)*$E1976</f>
        <v>-934.08083796129927</v>
      </c>
      <c r="W1974" s="5">
        <f t="shared" ca="1" si="917"/>
        <v>-7127.270862689621</v>
      </c>
      <c r="X1974" s="5">
        <f ca="1">VLOOKUP(CONCATENATE($F1974," ",$G1974),AllocFactorMatrix,(X$4+1),FALSE)*$E1976</f>
        <v>-383.03787032675149</v>
      </c>
      <c r="Y1974" s="5">
        <f ca="1">VLOOKUP(CONCATENATE($F1974," ",$G1974),AllocFactorMatrix,(Y$4+1),FALSE)*$E1976</f>
        <v>-7.6855784609277515</v>
      </c>
      <c r="Z1974" s="5">
        <f t="shared" ca="1" si="915"/>
        <v>-390.72344878767922</v>
      </c>
      <c r="AA1974" s="5">
        <f ca="1">VLOOKUP(CONCATENATE($F1974," ",$G1974),AllocFactorMatrix,(AA$4+1),FALSE)*$E1976</f>
        <v>-6.8555689441559062</v>
      </c>
      <c r="AB1974" s="5">
        <f ca="1">VLOOKUP(CONCATENATE($F1974," ",$G1974),AllocFactorMatrix,(AB$4+1),FALSE)*$E1976</f>
        <v>-153.56239644812405</v>
      </c>
      <c r="AC1974" s="5">
        <f ca="1">VLOOKUP(CONCATENATE($F1974," ",$G1974),AllocFactorMatrix,(AC$4+1),FALSE)*$E1976</f>
        <v>-31.67324764048259</v>
      </c>
    </row>
    <row r="1975" spans="4:29" hidden="1" outlineLevel="1">
      <c r="E1975" s="48"/>
      <c r="F1975" s="175" t="str">
        <f>F1976</f>
        <v>LABOR_M</v>
      </c>
      <c r="G1975" s="52" t="str">
        <f>$G$14</f>
        <v>CUSTOMER</v>
      </c>
      <c r="H1975" s="4">
        <f t="shared" ca="1" si="903"/>
        <v>-12599.745737667983</v>
      </c>
      <c r="I1975" s="5">
        <f ca="1">VLOOKUP(CONCATENATE($F1975," ",$G1975),AllocFactorMatrix,(I$4+1),FALSE)*$E1976</f>
        <v>-9728.6455593524261</v>
      </c>
      <c r="J1975" s="5">
        <f ca="1">VLOOKUP(CONCATENATE($F1975," ",$G1975),AllocFactorMatrix,(J$4+1),FALSE)*$E1976</f>
        <v>-1969.9641223379372</v>
      </c>
      <c r="K1975" s="5">
        <f ca="1">VLOOKUP(CONCATENATE($F1975," ",$G1975),AllocFactorMatrix,(K$4+1),FALSE)*$E1976</f>
        <v>-50.352640496847229</v>
      </c>
      <c r="L1975" s="5">
        <f ca="1">VLOOKUP(CONCATENATE($F1975," ",$G1975),AllocFactorMatrix,(L$4+1),FALSE)*$E1976</f>
        <v>-8.118413973335521</v>
      </c>
      <c r="M1975" s="5">
        <f t="shared" ca="1" si="914"/>
        <v>-2028.4351768081199</v>
      </c>
      <c r="N1975" s="5">
        <f ca="1">VLOOKUP(CONCATENATE($F1975," ",$G1975),AllocFactorMatrix,(N$4+1),FALSE)*$E1976</f>
        <v>-80.787463103164825</v>
      </c>
      <c r="O1975" s="5">
        <f ca="1">VLOOKUP(CONCATENATE($F1975," ",$G1975),AllocFactorMatrix,(O$4+1),FALSE)*$E1976</f>
        <v>-19.511783419507768</v>
      </c>
      <c r="P1975" s="5">
        <f ca="1">VLOOKUP(CONCATENATE($F1975," ",$G1975),AllocFactorMatrix,(P$4+1),FALSE)*$E1976</f>
        <v>-19.862253905586375</v>
      </c>
      <c r="Q1975" s="5">
        <f ca="1">VLOOKUP(CONCATENATE($F1975," ",$G1975),AllocFactorMatrix,(Q$4+1),FALSE)*$E1976</f>
        <v>-2.4534528638822168</v>
      </c>
      <c r="R1975" s="5">
        <f t="shared" ca="1" si="916"/>
        <v>-122.61495329214118</v>
      </c>
      <c r="S1975" s="5">
        <f ca="1">VLOOKUP(CONCATENATE($F1975," ",$G1975),AllocFactorMatrix,(S$4+1),FALSE)*$E1976</f>
        <v>-0.61399049511053727</v>
      </c>
      <c r="T1975" s="5">
        <f ca="1">VLOOKUP(CONCATENATE($F1975," ",$G1975),AllocFactorMatrix,(T$4+1),FALSE)*$E1976</f>
        <v>-14.185165617168813</v>
      </c>
      <c r="U1975" s="5">
        <f ca="1">VLOOKUP(CONCATENATE($F1975," ",$G1975),AllocFactorMatrix,(U$4+1),FALSE)*$E1976</f>
        <v>-33.364862744053838</v>
      </c>
      <c r="V1975" s="5">
        <f ca="1">VLOOKUP(CONCATENATE($F1975," ",$G1975),AllocFactorMatrix,(V$4+1),FALSE)*$E1976</f>
        <v>-9.8247346136041163</v>
      </c>
      <c r="W1975" s="5">
        <f t="shared" ca="1" si="917"/>
        <v>-57.988753469937301</v>
      </c>
      <c r="X1975" s="5">
        <f ca="1">VLOOKUP(CONCATENATE($F1975," ",$G1975),AllocFactorMatrix,(X$4+1),FALSE)*$E1976</f>
        <v>-17.901048192476797</v>
      </c>
      <c r="Y1975" s="5">
        <f ca="1">VLOOKUP(CONCATENATE($F1975," ",$G1975),AllocFactorMatrix,(Y$4+1),FALSE)*$E1976</f>
        <v>-0.26741001580093088</v>
      </c>
      <c r="Z1975" s="5">
        <f t="shared" ca="1" si="915"/>
        <v>-18.168458208277727</v>
      </c>
      <c r="AA1975" s="5">
        <f ca="1">VLOOKUP(CONCATENATE($F1975," ",$G1975),AllocFactorMatrix,(AA$4+1),FALSE)*$E1976</f>
        <v>-1.4572884149931709</v>
      </c>
      <c r="AB1975" s="5">
        <f ca="1">VLOOKUP(CONCATENATE($F1975," ",$G1975),AllocFactorMatrix,(AB$4+1),FALSE)*$E1976</f>
        <v>-529.49911266136223</v>
      </c>
      <c r="AC1975" s="5">
        <f ca="1">VLOOKUP(CONCATENATE($F1975," ",$G1975),AllocFactorMatrix,(AC$4+1),FALSE)*$E1976</f>
        <v>-112.9364354607239</v>
      </c>
    </row>
    <row r="1976" spans="4:29" collapsed="1">
      <c r="D1976" s="102" t="s">
        <v>638</v>
      </c>
      <c r="E1976" s="58">
        <v>-111982</v>
      </c>
      <c r="F1976" s="92" t="s">
        <v>69</v>
      </c>
      <c r="G1976" s="52" t="str">
        <f>$G$15</f>
        <v>TOTAL</v>
      </c>
      <c r="H1976" s="4">
        <f t="shared" ca="1" si="903"/>
        <v>-111982.00000000006</v>
      </c>
      <c r="I1976" s="5">
        <f ca="1">VLOOKUP(CONCATENATE($F1976," ",$G1976),AllocFactorMatrix,(I$4+1),FALSE)*$E1976</f>
        <v>-62351.222931607597</v>
      </c>
      <c r="J1976" s="5">
        <f ca="1">VLOOKUP(CONCATENATE($F1976," ",$G1976),AllocFactorMatrix,(J$4+1),FALSE)*$E1976</f>
        <v>-14508.973431431636</v>
      </c>
      <c r="K1976" s="5">
        <f ca="1">VLOOKUP(CONCATENATE($F1976," ",$G1976),AllocFactorMatrix,(K$4+1),FALSE)*$E1976</f>
        <v>-211.17851972713888</v>
      </c>
      <c r="L1976" s="5">
        <f ca="1">VLOOKUP(CONCATENATE($F1976," ",$G1976),AllocFactorMatrix,(L$4+1),FALSE)*$E1976</f>
        <v>-25.696062638156263</v>
      </c>
      <c r="M1976" s="5">
        <f t="shared" ca="1" si="914"/>
        <v>-14745.848013796931</v>
      </c>
      <c r="N1976" s="5">
        <f ca="1">VLOOKUP(CONCATENATE($F1976," ",$G1976),AllocFactorMatrix,(N$4+1),FALSE)*$E1976</f>
        <v>-7523.0653826905136</v>
      </c>
      <c r="O1976" s="5">
        <f ca="1">VLOOKUP(CONCATENATE($F1976," ",$G1976),AllocFactorMatrix,(O$4+1),FALSE)*$E1976</f>
        <v>-1264.0202280934034</v>
      </c>
      <c r="P1976" s="5">
        <f ca="1">VLOOKUP(CONCATENATE($F1976," ",$G1976),AllocFactorMatrix,(P$4+1),FALSE)*$E1976</f>
        <v>-219.81923859658806</v>
      </c>
      <c r="Q1976" s="5">
        <f ca="1">VLOOKUP(CONCATENATE($F1976," ",$G1976),AllocFactorMatrix,(Q$4+1),FALSE)*$E1976</f>
        <v>-9.782848052546445</v>
      </c>
      <c r="R1976" s="5">
        <f t="shared" ca="1" si="916"/>
        <v>-9016.6876974330517</v>
      </c>
      <c r="S1976" s="5">
        <f ca="1">VLOOKUP(CONCATENATE($F1976," ",$G1976),AllocFactorMatrix,(S$4+1),FALSE)*$E1976</f>
        <v>-351.60608613643961</v>
      </c>
      <c r="T1976" s="5">
        <f ca="1">VLOOKUP(CONCATENATE($F1976," ",$G1976),AllocFactorMatrix,(T$4+1),FALSE)*$E1976</f>
        <v>-4697.0545321234813</v>
      </c>
      <c r="U1976" s="5">
        <f ca="1">VLOOKUP(CONCATENATE($F1976," ",$G1976),AllocFactorMatrix,(U$4+1),FALSE)*$E1976</f>
        <v>-15038.794780406264</v>
      </c>
      <c r="V1976" s="5">
        <f ca="1">VLOOKUP(CONCATENATE($F1976," ",$G1976),AllocFactorMatrix,(V$4+1),FALSE)*$E1976</f>
        <v>-2682.7506950705401</v>
      </c>
      <c r="W1976" s="5">
        <f t="shared" ca="1" si="917"/>
        <v>-22770.206093736724</v>
      </c>
      <c r="X1976" s="5">
        <f ca="1">VLOOKUP(CONCATENATE($F1976," ",$G1976),AllocFactorMatrix,(X$4+1),FALSE)*$E1976</f>
        <v>-2064.3491703933328</v>
      </c>
      <c r="Y1976" s="5">
        <f ca="1">VLOOKUP(CONCATENATE($F1976," ",$G1976),AllocFactorMatrix,(Y$4+1),FALSE)*$E1976</f>
        <v>-38.427572797618389</v>
      </c>
      <c r="Z1976" s="5">
        <f t="shared" ca="1" si="915"/>
        <v>-2102.776743190951</v>
      </c>
      <c r="AA1976" s="5">
        <f ca="1">VLOOKUP(CONCATENATE($F1976," ",$G1976),AllocFactorMatrix,(AA$4+1),FALSE)*$E1976</f>
        <v>-30.06319704057378</v>
      </c>
      <c r="AB1976" s="5">
        <f ca="1">VLOOKUP(CONCATENATE($F1976," ",$G1976),AllocFactorMatrix,(AB$4+1),FALSE)*$E1976</f>
        <v>-797.08082691231539</v>
      </c>
      <c r="AC1976" s="5">
        <f ca="1">VLOOKUP(CONCATENATE($F1976," ",$G1976),AllocFactorMatrix,(AC$4+1),FALSE)*$E1976</f>
        <v>-168.11449628186119</v>
      </c>
    </row>
    <row r="1977" spans="4:29" hidden="1" outlineLevel="1">
      <c r="E1977" s="48"/>
      <c r="F1977" s="175" t="str">
        <f>F1984</f>
        <v>RB_GUP</v>
      </c>
      <c r="G1977" s="52" t="str">
        <f>$G$8</f>
        <v>PRODUCTION</v>
      </c>
      <c r="H1977" s="4">
        <f t="shared" ca="1" si="903"/>
        <v>-40050.937724445641</v>
      </c>
      <c r="I1977" s="5">
        <f ca="1">VLOOKUP(CONCATENATE($F1977," ",$G1977),AllocFactorMatrix,(I$4+1),FALSE)*$E1984</f>
        <v>-20601.6408498005</v>
      </c>
      <c r="J1977" s="5">
        <f ca="1">VLOOKUP(CONCATENATE($F1977," ",$G1977),AllocFactorMatrix,(J$4+1),FALSE)*$E1984</f>
        <v>-4804.3058135441897</v>
      </c>
      <c r="K1977" s="5">
        <f ca="1">VLOOKUP(CONCATENATE($F1977," ",$G1977),AllocFactorMatrix,(K$4+1),FALSE)*$E1984</f>
        <v>-66.798874564672417</v>
      </c>
      <c r="L1977" s="5">
        <f ca="1">VLOOKUP(CONCATENATE($F1977," ",$G1977),AllocFactorMatrix,(L$4+1),FALSE)*$E1984</f>
        <v>-9.3033269034141224</v>
      </c>
      <c r="M1977" s="5">
        <f t="shared" ca="1" si="914"/>
        <v>-4880.4080150122763</v>
      </c>
      <c r="N1977" s="5">
        <f ca="1">VLOOKUP(CONCATENATE($F1977," ",$G1977),AllocFactorMatrix,(N$4+1),FALSE)*$E1984</f>
        <v>-2859.5622018482936</v>
      </c>
      <c r="O1977" s="5">
        <f ca="1">VLOOKUP(CONCATENATE($F1977," ",$G1977),AllocFactorMatrix,(O$4+1),FALSE)*$E1984</f>
        <v>-512.40948450704173</v>
      </c>
      <c r="P1977" s="5">
        <f ca="1">VLOOKUP(CONCATENATE($F1977," ",$G1977),AllocFactorMatrix,(P$4+1),FALSE)*$E1984</f>
        <v>-103.91141441400757</v>
      </c>
      <c r="Q1977" s="5">
        <f ca="1">VLOOKUP(CONCATENATE($F1977," ",$G1977),AllocFactorMatrix,(Q$4+1),FALSE)*$E1984</f>
        <v>-3.9459889713474126</v>
      </c>
      <c r="R1977" s="5">
        <f ca="1">SUBTOTAL(9,N1977:Q1977)</f>
        <v>-3479.8290897406905</v>
      </c>
      <c r="S1977" s="5">
        <f ca="1">VLOOKUP(CONCATENATE($F1977," ",$G1977),AllocFactorMatrix,(S$4+1),FALSE)*$E1984</f>
        <v>-135.42078131807301</v>
      </c>
      <c r="T1977" s="5">
        <f ca="1">VLOOKUP(CONCATENATE($F1977," ",$G1977),AllocFactorMatrix,(T$4+1),FALSE)*$E1984</f>
        <v>-1828.2587464712947</v>
      </c>
      <c r="U1977" s="5">
        <f ca="1">VLOOKUP(CONCATENATE($F1977," ",$G1977),AllocFactorMatrix,(U$4+1),FALSE)*$E1984</f>
        <v>-6992.3557876444893</v>
      </c>
      <c r="V1977" s="5">
        <f ca="1">VLOOKUP(CONCATENATE($F1977," ",$G1977),AllocFactorMatrix,(V$4+1),FALSE)*$E1984</f>
        <v>-1266.7301028653758</v>
      </c>
      <c r="W1977" s="5">
        <f ca="1">SUBTOTAL(9,S1977:V1977)</f>
        <v>-10222.765418299234</v>
      </c>
      <c r="X1977" s="5">
        <f ca="1">VLOOKUP(CONCATENATE($F1977," ",$G1977),AllocFactorMatrix,(X$4+1),FALSE)*$E1984</f>
        <v>-784.83433875836306</v>
      </c>
      <c r="Y1977" s="5">
        <f ca="1">VLOOKUP(CONCATENATE($F1977," ",$G1977),AllocFactorMatrix,(Y$4+1),FALSE)*$E1984</f>
        <v>-15.675154761304169</v>
      </c>
      <c r="Z1977" s="5">
        <f t="shared" ca="1" si="915"/>
        <v>-800.50949351966722</v>
      </c>
      <c r="AA1977" s="5">
        <f ca="1">VLOOKUP(CONCATENATE($F1977," ",$G1977),AllocFactorMatrix,(AA$4+1),FALSE)*$E1984</f>
        <v>-10.353234635995946</v>
      </c>
      <c r="AB1977" s="5">
        <f ca="1">VLOOKUP(CONCATENATE($F1977," ",$G1977),AllocFactorMatrix,(AB$4+1),FALSE)*$E1984</f>
        <v>-45.994962998671944</v>
      </c>
      <c r="AC1977" s="5">
        <f ca="1">VLOOKUP(CONCATENATE($F1977," ",$G1977),AllocFactorMatrix,(AC$4+1),FALSE)*$E1984</f>
        <v>-9.4366604386085751</v>
      </c>
    </row>
    <row r="1978" spans="4:29" hidden="1" outlineLevel="1">
      <c r="E1978" s="48"/>
      <c r="F1978" s="175" t="str">
        <f>F1984</f>
        <v>RB_GUP</v>
      </c>
      <c r="G1978" s="52" t="str">
        <f>$G$9</f>
        <v>BULKTRAN</v>
      </c>
      <c r="H1978" s="4">
        <f t="shared" ca="1" si="903"/>
        <v>-21749.840698860426</v>
      </c>
      <c r="I1978" s="5">
        <f ca="1">VLOOKUP(CONCATENATE($F1978," ",$G1978),AllocFactorMatrix,(I$4+1),FALSE)*$E1984</f>
        <v>-11187.813121908584</v>
      </c>
      <c r="J1978" s="5">
        <f ca="1">VLOOKUP(CONCATENATE($F1978," ",$G1978),AllocFactorMatrix,(J$4+1),FALSE)*$E1984</f>
        <v>-2608.999740083902</v>
      </c>
      <c r="K1978" s="5">
        <f ca="1">VLOOKUP(CONCATENATE($F1978," ",$G1978),AllocFactorMatrix,(K$4+1),FALSE)*$E1984</f>
        <v>-36.275427323091328</v>
      </c>
      <c r="L1978" s="5">
        <f ca="1">VLOOKUP(CONCATENATE($F1978," ",$G1978),AllocFactorMatrix,(L$4+1),FALSE)*$E1984</f>
        <v>-5.0522132468118253</v>
      </c>
      <c r="M1978" s="5">
        <f t="shared" ca="1" si="914"/>
        <v>-2650.327380653805</v>
      </c>
      <c r="N1978" s="5">
        <f ca="1">VLOOKUP(CONCATENATE($F1978," ",$G1978),AllocFactorMatrix,(N$4+1),FALSE)*$E1984</f>
        <v>-1552.8980316663447</v>
      </c>
      <c r="O1978" s="5">
        <f ca="1">VLOOKUP(CONCATENATE($F1978," ",$G1978),AllocFactorMatrix,(O$4+1),FALSE)*$E1984</f>
        <v>-278.26626026313869</v>
      </c>
      <c r="P1978" s="5">
        <f ca="1">VLOOKUP(CONCATENATE($F1978," ",$G1978),AllocFactorMatrix,(P$4+1),FALSE)*$E1984</f>
        <v>-56.429557925643223</v>
      </c>
      <c r="Q1978" s="5">
        <f ca="1">VLOOKUP(CONCATENATE($F1978," ",$G1978),AllocFactorMatrix,(Q$4+1),FALSE)*$E1984</f>
        <v>-2.1428869435404541</v>
      </c>
      <c r="R1978" s="5">
        <f t="shared" ref="R1978:R1984" ca="1" si="918">SUBTOTAL(9,N1978:Q1978)</f>
        <v>-1889.7367367986669</v>
      </c>
      <c r="S1978" s="5">
        <f ca="1">VLOOKUP(CONCATENATE($F1978," ",$G1978),AllocFactorMatrix,(S$4+1),FALSE)*$E1984</f>
        <v>-73.540860422490169</v>
      </c>
      <c r="T1978" s="5">
        <f ca="1">VLOOKUP(CONCATENATE($F1978," ",$G1978),AllocFactorMatrix,(T$4+1),FALSE)*$E1984</f>
        <v>-992.84408184476081</v>
      </c>
      <c r="U1978" s="5">
        <f ca="1">VLOOKUP(CONCATENATE($F1978," ",$G1978),AllocFactorMatrix,(U$4+1),FALSE)*$E1984</f>
        <v>-3797.2300558195593</v>
      </c>
      <c r="V1978" s="5">
        <f ca="1">VLOOKUP(CONCATENATE($F1978," ",$G1978),AllocFactorMatrix,(V$4+1),FALSE)*$E1984</f>
        <v>-687.90344274403253</v>
      </c>
      <c r="W1978" s="5">
        <f t="shared" ref="W1978:W1984" ca="1" si="919">SUBTOTAL(9,S1978:V1978)</f>
        <v>-5551.5184408308432</v>
      </c>
      <c r="X1978" s="5">
        <f ca="1">VLOOKUP(CONCATENATE($F1978," ",$G1978),AllocFactorMatrix,(X$4+1),FALSE)*$E1984</f>
        <v>-426.207794694678</v>
      </c>
      <c r="Y1978" s="5">
        <f ca="1">VLOOKUP(CONCATENATE($F1978," ",$G1978),AllocFactorMatrix,(Y$4+1),FALSE)*$E1984</f>
        <v>-8.5124628375494122</v>
      </c>
      <c r="Z1978" s="5">
        <f t="shared" ca="1" si="915"/>
        <v>-434.72025753222744</v>
      </c>
      <c r="AA1978" s="5">
        <f ca="1">VLOOKUP(CONCATENATE($F1978," ",$G1978),AllocFactorMatrix,(AA$4+1),FALSE)*$E1984</f>
        <v>-5.6223703325026948</v>
      </c>
      <c r="AB1978" s="5">
        <f ca="1">VLOOKUP(CONCATENATE($F1978," ",$G1978),AllocFactorMatrix,(AB$4+1),FALSE)*$E1984</f>
        <v>-24.977770184903743</v>
      </c>
      <c r="AC1978" s="5">
        <f ca="1">VLOOKUP(CONCATENATE($F1978," ",$G1978),AllocFactorMatrix,(AC$4+1),FALSE)*$E1984</f>
        <v>-5.1246206189000256</v>
      </c>
    </row>
    <row r="1979" spans="4:29" hidden="1" outlineLevel="1">
      <c r="E1979" s="48"/>
      <c r="F1979" s="175" t="str">
        <f>F1984</f>
        <v>RB_GUP</v>
      </c>
      <c r="G1979" s="52" t="str">
        <f>$G$10</f>
        <v>SUBTRAN</v>
      </c>
      <c r="H1979" s="4">
        <f t="shared" ca="1" si="903"/>
        <v>-6021.9582622785374</v>
      </c>
      <c r="I1979" s="5">
        <f ca="1">VLOOKUP(CONCATENATE($F1979," ",$G1979),AllocFactorMatrix,(I$4+1),FALSE)*$E1984</f>
        <v>-3076.9398155767162</v>
      </c>
      <c r="J1979" s="5">
        <f ca="1">VLOOKUP(CONCATENATE($F1979," ",$G1979),AllocFactorMatrix,(J$4+1),FALSE)*$E1984</f>
        <v>-721.28667195568789</v>
      </c>
      <c r="K1979" s="5">
        <f ca="1">VLOOKUP(CONCATENATE($F1979," ",$G1979),AllocFactorMatrix,(K$4+1),FALSE)*$E1984</f>
        <v>-10.076095116094349</v>
      </c>
      <c r="L1979" s="5">
        <f ca="1">VLOOKUP(CONCATENATE($F1979," ",$G1979),AllocFactorMatrix,(L$4+1),FALSE)*$E1984</f>
        <v>-1.8237263999398459</v>
      </c>
      <c r="M1979" s="5">
        <f t="shared" ca="1" si="914"/>
        <v>-733.18649347172209</v>
      </c>
      <c r="N1979" s="5">
        <f ca="1">VLOOKUP(CONCATENATE($F1979," ",$G1979),AllocFactorMatrix,(N$4+1),FALSE)*$E1984</f>
        <v>-416.85208982131491</v>
      </c>
      <c r="O1979" s="5">
        <f ca="1">VLOOKUP(CONCATENATE($F1979," ",$G1979),AllocFactorMatrix,(O$4+1),FALSE)*$E1984</f>
        <v>-74.906226266402072</v>
      </c>
      <c r="P1979" s="5">
        <f ca="1">VLOOKUP(CONCATENATE($F1979," ",$G1979),AllocFactorMatrix,(P$4+1),FALSE)*$E1984</f>
        <v>-19.662306867852593</v>
      </c>
      <c r="Q1979" s="5">
        <f ca="1">VLOOKUP(CONCATENATE($F1979," ",$G1979),AllocFactorMatrix,(Q$4+1),FALSE)*$E1984</f>
        <v>0</v>
      </c>
      <c r="R1979" s="5">
        <f t="shared" ca="1" si="918"/>
        <v>-511.42062295556957</v>
      </c>
      <c r="S1979" s="5">
        <f ca="1">VLOOKUP(CONCATENATE($F1979," ",$G1979),AllocFactorMatrix,(S$4+1),FALSE)*$E1984</f>
        <v>-18.789288661355943</v>
      </c>
      <c r="T1979" s="5">
        <f ca="1">VLOOKUP(CONCATENATE($F1979," ",$G1979),AllocFactorMatrix,(T$4+1),FALSE)*$E1984</f>
        <v>-263.63193950838325</v>
      </c>
      <c r="U1979" s="5">
        <f ca="1">VLOOKUP(CONCATENATE($F1979," ",$G1979),AllocFactorMatrix,(U$4+1),FALSE)*$E1984</f>
        <v>-1299.9088240524475</v>
      </c>
      <c r="V1979" s="5">
        <f ca="1">VLOOKUP(CONCATENATE($F1979," ",$G1979),AllocFactorMatrix,(V$4+1),FALSE)*$E1984</f>
        <v>0</v>
      </c>
      <c r="W1979" s="5">
        <f t="shared" ca="1" si="919"/>
        <v>-1582.3300522221866</v>
      </c>
      <c r="X1979" s="5">
        <f ca="1">VLOOKUP(CONCATENATE($F1979," ",$G1979),AllocFactorMatrix,(X$4+1),FALSE)*$E1984</f>
        <v>-114.26756754664697</v>
      </c>
      <c r="Y1979" s="5">
        <f ca="1">VLOOKUP(CONCATENATE($F1979," ",$G1979),AllocFactorMatrix,(Y$4+1),FALSE)*$E1984</f>
        <v>-2.2943233039601054</v>
      </c>
      <c r="Z1979" s="5">
        <f t="shared" ca="1" si="915"/>
        <v>-116.56189085060709</v>
      </c>
      <c r="AA1979" s="5">
        <f ca="1">VLOOKUP(CONCATENATE($F1979," ",$G1979),AllocFactorMatrix,(AA$4+1),FALSE)*$E1984</f>
        <v>-1.5193872017365779</v>
      </c>
      <c r="AB1979" s="5">
        <f ca="1">VLOOKUP(CONCATENATE($F1979," ",$G1979),AllocFactorMatrix,(AB$4+1),FALSE)*$E1984</f>
        <v>0</v>
      </c>
      <c r="AC1979" s="5">
        <f ca="1">VLOOKUP(CONCATENATE($F1979," ",$G1979),AllocFactorMatrix,(AC$4+1),FALSE)*$E1984</f>
        <v>0</v>
      </c>
    </row>
    <row r="1980" spans="4:29" hidden="1" outlineLevel="1">
      <c r="E1980" s="48"/>
      <c r="F1980" s="175" t="str">
        <f>F1984</f>
        <v>RB_GUP</v>
      </c>
      <c r="G1980" s="52" t="str">
        <f>$G$11</f>
        <v>DISTPRI</v>
      </c>
      <c r="H1980" s="4">
        <f t="shared" ca="1" si="903"/>
        <v>-24092.904527610965</v>
      </c>
      <c r="I1980" s="5">
        <f ca="1">VLOOKUP(CONCATENATE($F1980," ",$G1980),AllocFactorMatrix,(I$4+1),FALSE)*$E1984</f>
        <v>-15776.204173514445</v>
      </c>
      <c r="J1980" s="5">
        <f ca="1">VLOOKUP(CONCATENATE($F1980," ",$G1980),AllocFactorMatrix,(J$4+1),FALSE)*$E1984</f>
        <v>-3692.2406835162828</v>
      </c>
      <c r="K1980" s="5">
        <f ca="1">VLOOKUP(CONCATENATE($F1980," ",$G1980),AllocFactorMatrix,(K$4+1),FALSE)*$E1984</f>
        <v>-51.572298028687335</v>
      </c>
      <c r="L1980" s="5">
        <f ca="1">VLOOKUP(CONCATENATE($F1980," ",$G1980),AllocFactorMatrix,(L$4+1),FALSE)*$E1984</f>
        <v>0</v>
      </c>
      <c r="M1980" s="5">
        <f t="shared" ca="1" si="914"/>
        <v>-3743.8129815449702</v>
      </c>
      <c r="N1980" s="5">
        <f ca="1">VLOOKUP(CONCATENATE($F1980," ",$G1980),AllocFactorMatrix,(N$4+1),FALSE)*$E1984</f>
        <v>-2143.4181469971018</v>
      </c>
      <c r="O1980" s="5">
        <f ca="1">VLOOKUP(CONCATENATE($F1980," ",$G1980),AllocFactorMatrix,(O$4+1),FALSE)*$E1984</f>
        <v>-385.12763899034144</v>
      </c>
      <c r="P1980" s="5">
        <f ca="1">VLOOKUP(CONCATENATE($F1980," ",$G1980),AllocFactorMatrix,(P$4+1),FALSE)*$E1984</f>
        <v>0</v>
      </c>
      <c r="Q1980" s="5">
        <f ca="1">VLOOKUP(CONCATENATE($F1980," ",$G1980),AllocFactorMatrix,(Q$4+1),FALSE)*$E1984</f>
        <v>0</v>
      </c>
      <c r="R1980" s="5">
        <f t="shared" ca="1" si="918"/>
        <v>-2528.5457859874432</v>
      </c>
      <c r="S1980" s="5">
        <f ca="1">VLOOKUP(CONCATENATE($F1980," ",$G1980),AllocFactorMatrix,(S$4+1),FALSE)*$E1984</f>
        <v>-96.918417741886856</v>
      </c>
      <c r="T1980" s="5">
        <f ca="1">VLOOKUP(CONCATENATE($F1980," ",$G1980),AllocFactorMatrix,(T$4+1),FALSE)*$E1984</f>
        <v>-1340.1745846467163</v>
      </c>
      <c r="U1980" s="5">
        <f ca="1">VLOOKUP(CONCATENATE($F1980," ",$G1980),AllocFactorMatrix,(U$4+1),FALSE)*$E1984</f>
        <v>0</v>
      </c>
      <c r="V1980" s="5">
        <f ca="1">VLOOKUP(CONCATENATE($F1980," ",$G1980),AllocFactorMatrix,(V$4+1),FALSE)*$E1984</f>
        <v>0</v>
      </c>
      <c r="W1980" s="5">
        <f t="shared" ca="1" si="919"/>
        <v>-1437.0930023886031</v>
      </c>
      <c r="X1980" s="5">
        <f ca="1">VLOOKUP(CONCATENATE($F1980," ",$G1980),AllocFactorMatrix,(X$4+1),FALSE)*$E1984</f>
        <v>-587.70754482528389</v>
      </c>
      <c r="Y1980" s="5">
        <f ca="1">VLOOKUP(CONCATENATE($F1980," ",$G1980),AllocFactorMatrix,(Y$4+1),FALSE)*$E1984</f>
        <v>-11.796217245112723</v>
      </c>
      <c r="Z1980" s="5">
        <f t="shared" ca="1" si="915"/>
        <v>-599.50376207039665</v>
      </c>
      <c r="AA1980" s="5">
        <f ca="1">VLOOKUP(CONCATENATE($F1980," ",$G1980),AllocFactorMatrix,(AA$4+1),FALSE)*$E1984</f>
        <v>-7.7448221051064916</v>
      </c>
      <c r="AB1980" s="5">
        <f ca="1">VLOOKUP(CONCATENATE($F1980," ",$G1980),AllocFactorMatrix,(AB$4+1),FALSE)*$E1984</f>
        <v>0</v>
      </c>
      <c r="AC1980" s="5">
        <f ca="1">VLOOKUP(CONCATENATE($F1980," ",$G1980),AllocFactorMatrix,(AC$4+1),FALSE)*$E1984</f>
        <v>0</v>
      </c>
    </row>
    <row r="1981" spans="4:29" hidden="1" outlineLevel="1">
      <c r="E1981" s="48"/>
      <c r="F1981" s="175" t="str">
        <f>F1984</f>
        <v>RB_GUP</v>
      </c>
      <c r="G1981" s="52" t="str">
        <f>$G$12</f>
        <v>DISTSEC</v>
      </c>
      <c r="H1981" s="4">
        <f t="shared" ca="1" si="903"/>
        <v>-11549.813888110517</v>
      </c>
      <c r="I1981" s="5">
        <f ca="1">VLOOKUP(CONCATENATE($F1981," ",$G1981),AllocFactorMatrix,(I$4+1),FALSE)*$E1984</f>
        <v>-8571.1756060977532</v>
      </c>
      <c r="J1981" s="5">
        <f ca="1">VLOOKUP(CONCATENATE($F1981," ",$G1981),AllocFactorMatrix,(J$4+1),FALSE)*$E1984</f>
        <v>-1728.3319378302806</v>
      </c>
      <c r="K1981" s="5">
        <f ca="1">VLOOKUP(CONCATENATE($F1981," ",$G1981),AllocFactorMatrix,(K$4+1),FALSE)*$E1984</f>
        <v>0</v>
      </c>
      <c r="L1981" s="5">
        <f ca="1">VLOOKUP(CONCATENATE($F1981," ",$G1981),AllocFactorMatrix,(L$4+1),FALSE)*$E1984</f>
        <v>0</v>
      </c>
      <c r="M1981" s="5">
        <f t="shared" ca="1" si="914"/>
        <v>-1728.3319378302806</v>
      </c>
      <c r="N1981" s="5">
        <f ca="1">VLOOKUP(CONCATENATE($F1981," ",$G1981),AllocFactorMatrix,(N$4+1),FALSE)*$E1984</f>
        <v>-863.88162401435454</v>
      </c>
      <c r="O1981" s="5">
        <f ca="1">VLOOKUP(CONCATENATE($F1981," ",$G1981),AllocFactorMatrix,(O$4+1),FALSE)*$E1984</f>
        <v>0</v>
      </c>
      <c r="P1981" s="5">
        <f ca="1">VLOOKUP(CONCATENATE($F1981," ",$G1981),AllocFactorMatrix,(P$4+1),FALSE)*$E1984</f>
        <v>0</v>
      </c>
      <c r="Q1981" s="5">
        <f ca="1">VLOOKUP(CONCATENATE($F1981," ",$G1981),AllocFactorMatrix,(Q$4+1),FALSE)*$E1984</f>
        <v>0</v>
      </c>
      <c r="R1981" s="5">
        <f t="shared" ca="1" si="918"/>
        <v>-863.88162401435454</v>
      </c>
      <c r="S1981" s="5">
        <f ca="1">VLOOKUP(CONCATENATE($F1981," ",$G1981),AllocFactorMatrix,(S$4+1),FALSE)*$E1984</f>
        <v>-32.289872409841742</v>
      </c>
      <c r="T1981" s="5">
        <f ca="1">VLOOKUP(CONCATENATE($F1981," ",$G1981),AllocFactorMatrix,(T$4+1),FALSE)*$E1984</f>
        <v>0</v>
      </c>
      <c r="U1981" s="5">
        <f ca="1">VLOOKUP(CONCATENATE($F1981," ",$G1981),AllocFactorMatrix,(U$4+1),FALSE)*$E1984</f>
        <v>0</v>
      </c>
      <c r="V1981" s="5">
        <f ca="1">VLOOKUP(CONCATENATE($F1981," ",$G1981),AllocFactorMatrix,(V$4+1),FALSE)*$E1984</f>
        <v>0</v>
      </c>
      <c r="W1981" s="5">
        <f t="shared" ca="1" si="919"/>
        <v>-32.289872409841742</v>
      </c>
      <c r="X1981" s="5">
        <f ca="1">VLOOKUP(CONCATENATE($F1981," ",$G1981),AllocFactorMatrix,(X$4+1),FALSE)*$E1984</f>
        <v>-244.02646647158048</v>
      </c>
      <c r="Y1981" s="5">
        <f ca="1">VLOOKUP(CONCATENATE($F1981," ",$G1981),AllocFactorMatrix,(Y$4+1),FALSE)*$E1984</f>
        <v>0</v>
      </c>
      <c r="Z1981" s="5">
        <f t="shared" ca="1" si="915"/>
        <v>-244.02646647158048</v>
      </c>
      <c r="AA1981" s="5">
        <f ca="1">VLOOKUP(CONCATENATE($F1981," ",$G1981),AllocFactorMatrix,(AA$4+1),FALSE)*$E1984</f>
        <v>-2.8852644344458436</v>
      </c>
      <c r="AB1981" s="5">
        <f ca="1">VLOOKUP(CONCATENATE($F1981," ",$G1981),AllocFactorMatrix,(AB$4+1),FALSE)*$E1984</f>
        <v>-88.807602983711334</v>
      </c>
      <c r="AC1981" s="5">
        <f ca="1">VLOOKUP(CONCATENATE($F1981," ",$G1981),AllocFactorMatrix,(AC$4+1),FALSE)*$E1984</f>
        <v>-18.415513868549994</v>
      </c>
    </row>
    <row r="1982" spans="4:29" hidden="1" outlineLevel="1">
      <c r="E1982" s="48"/>
      <c r="F1982" s="175" t="str">
        <f>F1984</f>
        <v>RB_GUP</v>
      </c>
      <c r="G1982" s="52" t="str">
        <f>$G$13</f>
        <v>ENERGY</v>
      </c>
      <c r="H1982" s="4">
        <f t="shared" ca="1" si="903"/>
        <v>-747.74208873586554</v>
      </c>
      <c r="I1982" s="5">
        <f ca="1">VLOOKUP(CONCATENATE($F1982," ",$G1982),AllocFactorMatrix,(I$4+1),FALSE)*$E1984</f>
        <v>-292.58116737003513</v>
      </c>
      <c r="J1982" s="5">
        <f ca="1">VLOOKUP(CONCATENATE($F1982," ",$G1982),AllocFactorMatrix,(J$4+1),FALSE)*$E1984</f>
        <v>-84.408817889929935</v>
      </c>
      <c r="K1982" s="5">
        <f ca="1">VLOOKUP(CONCATENATE($F1982," ",$G1982),AllocFactorMatrix,(K$4+1),FALSE)*$E1984</f>
        <v>-1.1764787549109383</v>
      </c>
      <c r="L1982" s="5">
        <f ca="1">VLOOKUP(CONCATENATE($F1982," ",$G1982),AllocFactorMatrix,(L$4+1),FALSE)*$E1984</f>
        <v>-0.16447073285745528</v>
      </c>
      <c r="M1982" s="5">
        <f t="shared" ca="1" si="914"/>
        <v>-85.749767377698319</v>
      </c>
      <c r="N1982" s="5">
        <f ca="1">VLOOKUP(CONCATENATE($F1982," ",$G1982),AllocFactorMatrix,(N$4+1),FALSE)*$E1984</f>
        <v>-54.7664935882094</v>
      </c>
      <c r="O1982" s="5">
        <f ca="1">VLOOKUP(CONCATENATE($F1982," ",$G1982),AllocFactorMatrix,(O$4+1),FALSE)*$E1984</f>
        <v>-9.7669998007344851</v>
      </c>
      <c r="P1982" s="5">
        <f ca="1">VLOOKUP(CONCATENATE($F1982," ",$G1982),AllocFactorMatrix,(P$4+1),FALSE)*$E1984</f>
        <v>-1.9889188420127077</v>
      </c>
      <c r="Q1982" s="5">
        <f ca="1">VLOOKUP(CONCATENATE($F1982," ",$G1982),AllocFactorMatrix,(Q$4+1),FALSE)*$E1984</f>
        <v>-7.5122137772850914E-2</v>
      </c>
      <c r="R1982" s="5">
        <f t="shared" ca="1" si="918"/>
        <v>-66.597534368729441</v>
      </c>
      <c r="S1982" s="5">
        <f ca="1">VLOOKUP(CONCATENATE($F1982," ",$G1982),AllocFactorMatrix,(S$4+1),FALSE)*$E1984</f>
        <v>-2.8681222647777465</v>
      </c>
      <c r="T1982" s="5">
        <f ca="1">VLOOKUP(CONCATENATE($F1982," ",$G1982),AllocFactorMatrix,(T$4+1),FALSE)*$E1984</f>
        <v>-45.345558335810274</v>
      </c>
      <c r="U1982" s="5">
        <f ca="1">VLOOKUP(CONCATENATE($F1982," ",$G1982),AllocFactorMatrix,(U$4+1),FALSE)*$E1984</f>
        <v>-195.0238661707148</v>
      </c>
      <c r="V1982" s="5">
        <f ca="1">VLOOKUP(CONCATENATE($F1982," ",$G1982),AllocFactorMatrix,(V$4+1),FALSE)*$E1984</f>
        <v>-36.686026200488826</v>
      </c>
      <c r="W1982" s="5">
        <f t="shared" ca="1" si="919"/>
        <v>-279.92357297179166</v>
      </c>
      <c r="X1982" s="5">
        <f ca="1">VLOOKUP(CONCATENATE($F1982," ",$G1982),AllocFactorMatrix,(X$4+1),FALSE)*$E1984</f>
        <v>-15.043812885891631</v>
      </c>
      <c r="Y1982" s="5">
        <f ca="1">VLOOKUP(CONCATENATE($F1982," ",$G1982),AllocFactorMatrix,(Y$4+1),FALSE)*$E1984</f>
        <v>-0.30185110466337378</v>
      </c>
      <c r="Z1982" s="5">
        <f t="shared" ca="1" si="915"/>
        <v>-15.345663990555005</v>
      </c>
      <c r="AA1982" s="5">
        <f ca="1">VLOOKUP(CONCATENATE($F1982," ",$G1982),AllocFactorMatrix,(AA$4+1),FALSE)*$E1984</f>
        <v>-0.26925247974627797</v>
      </c>
      <c r="AB1982" s="5">
        <f ca="1">VLOOKUP(CONCATENATE($F1982," ",$G1982),AllocFactorMatrix,(AB$4+1),FALSE)*$E1984</f>
        <v>-6.0311633325028566</v>
      </c>
      <c r="AC1982" s="5">
        <f ca="1">VLOOKUP(CONCATENATE($F1982," ",$G1982),AllocFactorMatrix,(AC$4+1),FALSE)*$E1984</f>
        <v>-1.2439668448069132</v>
      </c>
    </row>
    <row r="1983" spans="4:29" hidden="1" outlineLevel="1">
      <c r="E1983" s="48"/>
      <c r="F1983" s="175" t="str">
        <f>F1984</f>
        <v>RB_GUP</v>
      </c>
      <c r="G1983" s="52" t="str">
        <f>$G$14</f>
        <v>CUSTOMER</v>
      </c>
      <c r="H1983" s="4">
        <f t="shared" ca="1" si="903"/>
        <v>-5443.3528099580199</v>
      </c>
      <c r="I1983" s="5">
        <f ca="1">VLOOKUP(CONCATENATE($F1983," ",$G1983),AllocFactorMatrix,(I$4+1),FALSE)*$E1984</f>
        <v>-2696.1262307644492</v>
      </c>
      <c r="J1983" s="5">
        <f ca="1">VLOOKUP(CONCATENATE($F1983," ",$G1983),AllocFactorMatrix,(J$4+1),FALSE)*$E1984</f>
        <v>-859.29436118171895</v>
      </c>
      <c r="K1983" s="5">
        <f ca="1">VLOOKUP(CONCATENATE($F1983," ",$G1983),AllocFactorMatrix,(K$4+1),FALSE)*$E1984</f>
        <v>-54.849815718026939</v>
      </c>
      <c r="L1983" s="5">
        <f ca="1">VLOOKUP(CONCATENATE($F1983," ",$G1983),AllocFactorMatrix,(L$4+1),FALSE)*$E1984</f>
        <v>-9.2250091380537285</v>
      </c>
      <c r="M1983" s="5">
        <f t="shared" ca="1" si="914"/>
        <v>-923.36918603779952</v>
      </c>
      <c r="N1983" s="5">
        <f ca="1">VLOOKUP(CONCATENATE($F1983," ",$G1983),AllocFactorMatrix,(N$4+1),FALSE)*$E1984</f>
        <v>-66.993912104655649</v>
      </c>
      <c r="O1983" s="5">
        <f ca="1">VLOOKUP(CONCATENATE($F1983," ",$G1983),AllocFactorMatrix,(O$4+1),FALSE)*$E1984</f>
        <v>-19.364952061695544</v>
      </c>
      <c r="P1983" s="5">
        <f ca="1">VLOOKUP(CONCATENATE($F1983," ",$G1983),AllocFactorMatrix,(P$4+1),FALSE)*$E1984</f>
        <v>-22.683867366777822</v>
      </c>
      <c r="Q1983" s="5">
        <f ca="1">VLOOKUP(CONCATENATE($F1983," ",$G1983),AllocFactorMatrix,(Q$4+1),FALSE)*$E1984</f>
        <v>-2.8342938065113432</v>
      </c>
      <c r="R1983" s="5">
        <f t="shared" ca="1" si="918"/>
        <v>-111.87702533964035</v>
      </c>
      <c r="S1983" s="5">
        <f ca="1">VLOOKUP(CONCATENATE($F1983," ",$G1983),AllocFactorMatrix,(S$4+1),FALSE)*$E1984</f>
        <v>-0.44358500209530866</v>
      </c>
      <c r="T1983" s="5">
        <f ca="1">VLOOKUP(CONCATENATE($F1983," ",$G1983),AllocFactorMatrix,(T$4+1),FALSE)*$E1984</f>
        <v>-13.744696335090126</v>
      </c>
      <c r="U1983" s="5">
        <f ca="1">VLOOKUP(CONCATENATE($F1983," ",$G1983),AllocFactorMatrix,(U$4+1),FALSE)*$E1984</f>
        <v>-38.12955913112657</v>
      </c>
      <c r="V1983" s="5">
        <f ca="1">VLOOKUP(CONCATENATE($F1983," ",$G1983),AllocFactorMatrix,(V$4+1),FALSE)*$E1984</f>
        <v>-11.337570701754633</v>
      </c>
      <c r="W1983" s="5">
        <f t="shared" ca="1" si="919"/>
        <v>-63.655411170066643</v>
      </c>
      <c r="X1983" s="5">
        <f ca="1">VLOOKUP(CONCATENATE($F1983," ",$G1983),AllocFactorMatrix,(X$4+1),FALSE)*$E1984</f>
        <v>-13.538345361145966</v>
      </c>
      <c r="Y1983" s="5">
        <f ca="1">VLOOKUP(CONCATENATE($F1983," ",$G1983),AllocFactorMatrix,(Y$4+1),FALSE)*$E1984</f>
        <v>-0.25350414411720501</v>
      </c>
      <c r="Z1983" s="5">
        <f t="shared" ca="1" si="915"/>
        <v>-13.791849505263171</v>
      </c>
      <c r="AA1983" s="5">
        <f ca="1">VLOOKUP(CONCATENATE($F1983," ",$G1983),AllocFactorMatrix,(AA$4+1),FALSE)*$E1984</f>
        <v>-1.3096791285288765</v>
      </c>
      <c r="AB1983" s="5">
        <f ca="1">VLOOKUP(CONCATENATE($F1983," ",$G1983),AllocFactorMatrix,(AB$4+1),FALSE)*$E1984</f>
        <v>-1439.2614941415866</v>
      </c>
      <c r="AC1983" s="5">
        <f ca="1">VLOOKUP(CONCATENATE($F1983," ",$G1983),AllocFactorMatrix,(AC$4+1),FALSE)*$E1984</f>
        <v>-193.96193387068556</v>
      </c>
    </row>
    <row r="1984" spans="4:29" collapsed="1">
      <c r="D1984" s="102" t="s">
        <v>639</v>
      </c>
      <c r="E1984" s="58">
        <v>-109656.54999999996</v>
      </c>
      <c r="F1984" s="93" t="s">
        <v>73</v>
      </c>
      <c r="G1984" s="52" t="str">
        <f>$G$15</f>
        <v>TOTAL</v>
      </c>
      <c r="H1984" s="4">
        <f t="shared" ca="1" si="903"/>
        <v>-109656.54999999997</v>
      </c>
      <c r="I1984" s="5">
        <f ca="1">VLOOKUP(CONCATENATE($F1984," ",$G1984),AllocFactorMatrix,(I$4+1),FALSE)*$E1984</f>
        <v>-62202.48096503249</v>
      </c>
      <c r="J1984" s="5">
        <f ca="1">VLOOKUP(CONCATENATE($F1984," ",$G1984),AllocFactorMatrix,(J$4+1),FALSE)*$E1984</f>
        <v>-14498.868026001992</v>
      </c>
      <c r="K1984" s="5">
        <f ca="1">VLOOKUP(CONCATENATE($F1984," ",$G1984),AllocFactorMatrix,(K$4+1),FALSE)*$E1984</f>
        <v>-220.74898950548334</v>
      </c>
      <c r="L1984" s="5">
        <f ca="1">VLOOKUP(CONCATENATE($F1984," ",$G1984),AllocFactorMatrix,(L$4+1),FALSE)*$E1984</f>
        <v>-25.56874642107698</v>
      </c>
      <c r="M1984" s="5">
        <f t="shared" ca="1" si="914"/>
        <v>-14745.185761928553</v>
      </c>
      <c r="N1984" s="5">
        <f ca="1">VLOOKUP(CONCATENATE($F1984," ",$G1984),AllocFactorMatrix,(N$4+1),FALSE)*$E1984</f>
        <v>-7958.3725000402746</v>
      </c>
      <c r="O1984" s="5">
        <f ca="1">VLOOKUP(CONCATENATE($F1984," ",$G1984),AllocFactorMatrix,(O$4+1),FALSE)*$E1984</f>
        <v>-1279.8415618893541</v>
      </c>
      <c r="P1984" s="5">
        <f ca="1">VLOOKUP(CONCATENATE($F1984," ",$G1984),AllocFactorMatrix,(P$4+1),FALSE)*$E1984</f>
        <v>-204.67606541629391</v>
      </c>
      <c r="Q1984" s="5">
        <f ca="1">VLOOKUP(CONCATENATE($F1984," ",$G1984),AllocFactorMatrix,(Q$4+1),FALSE)*$E1984</f>
        <v>-8.9982918591720615</v>
      </c>
      <c r="R1984" s="5">
        <f t="shared" ca="1" si="918"/>
        <v>-9451.8884192050955</v>
      </c>
      <c r="S1984" s="5">
        <f ca="1">VLOOKUP(CONCATENATE($F1984," ",$G1984),AllocFactorMatrix,(S$4+1),FALSE)*$E1984</f>
        <v>-360.2709278205208</v>
      </c>
      <c r="T1984" s="5">
        <f ca="1">VLOOKUP(CONCATENATE($F1984," ",$G1984),AllocFactorMatrix,(T$4+1),FALSE)*$E1984</f>
        <v>-4483.9996071420555</v>
      </c>
      <c r="U1984" s="5">
        <f ca="1">VLOOKUP(CONCATENATE($F1984," ",$G1984),AllocFactorMatrix,(U$4+1),FALSE)*$E1984</f>
        <v>-12322.648092818337</v>
      </c>
      <c r="V1984" s="5">
        <f ca="1">VLOOKUP(CONCATENATE($F1984," ",$G1984),AllocFactorMatrix,(V$4+1),FALSE)*$E1984</f>
        <v>-2002.6571425116517</v>
      </c>
      <c r="W1984" s="5">
        <f t="shared" ca="1" si="919"/>
        <v>-19169.575770292566</v>
      </c>
      <c r="X1984" s="5">
        <f ca="1">VLOOKUP(CONCATENATE($F1984," ",$G1984),AllocFactorMatrix,(X$4+1),FALSE)*$E1984</f>
        <v>-2185.6258705435894</v>
      </c>
      <c r="Y1984" s="5">
        <f ca="1">VLOOKUP(CONCATENATE($F1984," ",$G1984),AllocFactorMatrix,(Y$4+1),FALSE)*$E1984</f>
        <v>-38.833513396706984</v>
      </c>
      <c r="Z1984" s="5">
        <f t="shared" ca="1" si="915"/>
        <v>-2224.4593839402964</v>
      </c>
      <c r="AA1984" s="5">
        <f ca="1">VLOOKUP(CONCATENATE($F1984," ",$G1984),AllocFactorMatrix,(AA$4+1),FALSE)*$E1984</f>
        <v>-29.704010318062707</v>
      </c>
      <c r="AB1984" s="5">
        <f ca="1">VLOOKUP(CONCATENATE($F1984," ",$G1984),AllocFactorMatrix,(AB$4+1),FALSE)*$E1984</f>
        <v>-1605.0729936413766</v>
      </c>
      <c r="AC1984" s="5">
        <f ca="1">VLOOKUP(CONCATENATE($F1984," ",$G1984),AllocFactorMatrix,(AC$4+1),FALSE)*$E1984</f>
        <v>-228.18269564155108</v>
      </c>
    </row>
    <row r="1985" spans="4:29" hidden="1" outlineLevel="1">
      <c r="E1985" s="48"/>
      <c r="F1985" s="175" t="str">
        <f>F1992</f>
        <v>LABOR_M</v>
      </c>
      <c r="G1985" s="52" t="str">
        <f>$G$8</f>
        <v>PRODUCTION</v>
      </c>
      <c r="H1985" s="4">
        <f t="shared" ca="1" si="903"/>
        <v>-3757.5830294325515</v>
      </c>
      <c r="I1985" s="5">
        <f ca="1">VLOOKUP(CONCATENATE($F1985," ",$G1985),AllocFactorMatrix,(I$4+1),FALSE)*$E1992</f>
        <v>-1932.8480288846029</v>
      </c>
      <c r="J1985" s="5">
        <f ca="1">VLOOKUP(CONCATENATE($F1985," ",$G1985),AllocFactorMatrix,(J$4+1),FALSE)*$E1992</f>
        <v>-450.74045749892986</v>
      </c>
      <c r="K1985" s="5">
        <f ca="1">VLOOKUP(CONCATENATE($F1985," ",$G1985),AllocFactorMatrix,(K$4+1),FALSE)*$E1992</f>
        <v>-6.2670771699860559</v>
      </c>
      <c r="L1985" s="5">
        <f ca="1">VLOOKUP(CONCATENATE($F1985," ",$G1985),AllocFactorMatrix,(L$4+1),FALSE)*$E1992</f>
        <v>-0.87283907133577776</v>
      </c>
      <c r="M1985" s="5">
        <f t="shared" ca="1" si="914"/>
        <v>-457.88037374025168</v>
      </c>
      <c r="N1985" s="5">
        <f ca="1">VLOOKUP(CONCATENATE($F1985," ",$G1985),AllocFactorMatrix,(N$4+1),FALSE)*$E1992</f>
        <v>-268.28441509157358</v>
      </c>
      <c r="O1985" s="5">
        <f ca="1">VLOOKUP(CONCATENATE($F1985," ",$G1985),AllocFactorMatrix,(O$4+1),FALSE)*$E1992</f>
        <v>-48.074309679114847</v>
      </c>
      <c r="P1985" s="5">
        <f ca="1">VLOOKUP(CONCATENATE($F1985," ",$G1985),AllocFactorMatrix,(P$4+1),FALSE)*$E1992</f>
        <v>-9.7489794134854311</v>
      </c>
      <c r="Q1985" s="5">
        <f ca="1">VLOOKUP(CONCATENATE($F1985," ",$G1985),AllocFactorMatrix,(Q$4+1),FALSE)*$E1992</f>
        <v>-0.37021308452443413</v>
      </c>
      <c r="R1985" s="5">
        <f ca="1">SUBTOTAL(9,N1985:Q1985)</f>
        <v>-326.47791726869826</v>
      </c>
      <c r="S1985" s="5">
        <f ca="1">VLOOKUP(CONCATENATE($F1985," ",$G1985),AllocFactorMatrix,(S$4+1),FALSE)*$E1992</f>
        <v>-12.705191404362591</v>
      </c>
      <c r="T1985" s="5">
        <f ca="1">VLOOKUP(CONCATENATE($F1985," ",$G1985),AllocFactorMatrix,(T$4+1),FALSE)*$E1992</f>
        <v>-171.5274205667117</v>
      </c>
      <c r="U1985" s="5">
        <f ca="1">VLOOKUP(CONCATENATE($F1985," ",$G1985),AllocFactorMatrix,(U$4+1),FALSE)*$E1992</f>
        <v>-656.02352744341579</v>
      </c>
      <c r="V1985" s="5">
        <f ca="1">VLOOKUP(CONCATENATE($F1985," ",$G1985),AllocFactorMatrix,(V$4+1),FALSE)*$E1992</f>
        <v>-118.8447464113442</v>
      </c>
      <c r="W1985" s="5">
        <f ca="1">SUBTOTAL(9,S1985:V1985)</f>
        <v>-959.10088582583421</v>
      </c>
      <c r="X1985" s="5">
        <f ca="1">VLOOKUP(CONCATENATE($F1985," ",$G1985),AllocFactorMatrix,(X$4+1),FALSE)*$E1992</f>
        <v>-73.633237067364121</v>
      </c>
      <c r="Y1985" s="5">
        <f ca="1">VLOOKUP(CONCATENATE($F1985," ",$G1985),AllocFactorMatrix,(Y$4+1),FALSE)*$E1992</f>
        <v>-1.4706446056281619</v>
      </c>
      <c r="Z1985" s="5">
        <f t="shared" ca="1" si="915"/>
        <v>-75.103881672992287</v>
      </c>
      <c r="AA1985" s="5">
        <f ca="1">VLOOKUP(CONCATENATE($F1985," ",$G1985),AllocFactorMatrix,(AA$4+1),FALSE)*$E1992</f>
        <v>-0.97134152103026983</v>
      </c>
      <c r="AB1985" s="5">
        <f ca="1">VLOOKUP(CONCATENATE($F1985," ",$G1985),AllocFactorMatrix,(AB$4+1),FALSE)*$E1992</f>
        <v>-4.3152520820429805</v>
      </c>
      <c r="AC1985" s="5">
        <f ca="1">VLOOKUP(CONCATENATE($F1985," ",$G1985),AllocFactorMatrix,(AC$4+1),FALSE)*$E1992</f>
        <v>-0.88534843709764732</v>
      </c>
    </row>
    <row r="1986" spans="4:29" hidden="1" outlineLevel="1">
      <c r="E1986" s="48"/>
      <c r="F1986" s="175" t="str">
        <f>F1992</f>
        <v>LABOR_M</v>
      </c>
      <c r="G1986" s="52" t="str">
        <f>$G$9</f>
        <v>BULKTRAN</v>
      </c>
      <c r="H1986" s="4">
        <f t="shared" ca="1" si="903"/>
        <v>-582.45509186062532</v>
      </c>
      <c r="I1986" s="5">
        <f ca="1">VLOOKUP(CONCATENATE($F1986," ",$G1986),AllocFactorMatrix,(I$4+1),FALSE)*$E1992</f>
        <v>-299.60673321079463</v>
      </c>
      <c r="J1986" s="5">
        <f ca="1">VLOOKUP(CONCATENATE($F1986," ",$G1986),AllocFactorMatrix,(J$4+1),FALSE)*$E1992</f>
        <v>-69.868336247379318</v>
      </c>
      <c r="K1986" s="5">
        <f ca="1">VLOOKUP(CONCATENATE($F1986," ",$G1986),AllocFactorMatrix,(K$4+1),FALSE)*$E1992</f>
        <v>-0.9714465336227307</v>
      </c>
      <c r="L1986" s="5">
        <f ca="1">VLOOKUP(CONCATENATE($F1986," ",$G1986),AllocFactorMatrix,(L$4+1),FALSE)*$E1992</f>
        <v>-0.13529696017154869</v>
      </c>
      <c r="M1986" s="5">
        <f t="shared" ca="1" si="914"/>
        <v>-70.975079741173587</v>
      </c>
      <c r="N1986" s="5">
        <f ca="1">VLOOKUP(CONCATENATE($F1986," ",$G1986),AllocFactorMatrix,(N$4+1),FALSE)*$E1992</f>
        <v>-41.586206455838166</v>
      </c>
      <c r="O1986" s="5">
        <f ca="1">VLOOKUP(CONCATENATE($F1986," ",$G1986),AllocFactorMatrix,(O$4+1),FALSE)*$E1992</f>
        <v>-7.4518982657087367</v>
      </c>
      <c r="P1986" s="5">
        <f ca="1">VLOOKUP(CONCATENATE($F1986," ",$G1986),AllocFactorMatrix,(P$4+1),FALSE)*$E1992</f>
        <v>-1.5111689230421406</v>
      </c>
      <c r="Q1986" s="5">
        <f ca="1">VLOOKUP(CONCATENATE($F1986," ",$G1986),AllocFactorMatrix,(Q$4+1),FALSE)*$E1992</f>
        <v>-5.7385956468737828E-2</v>
      </c>
      <c r="R1986" s="5">
        <f t="shared" ref="R1986:R1992" ca="1" si="920">SUBTOTAL(9,N1986:Q1986)</f>
        <v>-50.606659601057778</v>
      </c>
      <c r="S1986" s="5">
        <f ca="1">VLOOKUP(CONCATENATE($F1986," ",$G1986),AllocFactorMatrix,(S$4+1),FALSE)*$E1992</f>
        <v>-1.9694051651208233</v>
      </c>
      <c r="T1986" s="5">
        <f ca="1">VLOOKUP(CONCATENATE($F1986," ",$G1986),AllocFactorMatrix,(T$4+1),FALSE)*$E1992</f>
        <v>-26.588106961374947</v>
      </c>
      <c r="U1986" s="5">
        <f ca="1">VLOOKUP(CONCATENATE($F1986," ",$G1986),AllocFactorMatrix,(U$4+1),FALSE)*$E1992</f>
        <v>-101.68883586785037</v>
      </c>
      <c r="V1986" s="5">
        <f ca="1">VLOOKUP(CONCATENATE($F1986," ",$G1986),AllocFactorMatrix,(V$4+1),FALSE)*$E1992</f>
        <v>-18.421875749908754</v>
      </c>
      <c r="W1986" s="5">
        <f t="shared" ref="W1986:W1992" ca="1" si="921">SUBTOTAL(9,S1986:V1986)</f>
        <v>-148.6682237442549</v>
      </c>
      <c r="X1986" s="5">
        <f ca="1">VLOOKUP(CONCATENATE($F1986," ",$G1986),AllocFactorMatrix,(X$4+1),FALSE)*$E1992</f>
        <v>-11.413734180756991</v>
      </c>
      <c r="Y1986" s="5">
        <f ca="1">VLOOKUP(CONCATENATE($F1986," ",$G1986),AllocFactorMatrix,(Y$4+1),FALSE)*$E1992</f>
        <v>-0.22796154659950113</v>
      </c>
      <c r="Z1986" s="5">
        <f t="shared" ca="1" si="915"/>
        <v>-11.641695727356492</v>
      </c>
      <c r="AA1986" s="5">
        <f ca="1">VLOOKUP(CONCATENATE($F1986," ",$G1986),AllocFactorMatrix,(AA$4+1),FALSE)*$E1992</f>
        <v>-0.15056561902376989</v>
      </c>
      <c r="AB1986" s="5">
        <f ca="1">VLOOKUP(CONCATENATE($F1986," ",$G1986),AllocFactorMatrix,(AB$4+1),FALSE)*$E1992</f>
        <v>-0.66889820615026041</v>
      </c>
      <c r="AC1986" s="5">
        <f ca="1">VLOOKUP(CONCATENATE($F1986," ",$G1986),AllocFactorMatrix,(AC$4+1),FALSE)*$E1992</f>
        <v>-0.13723601081311168</v>
      </c>
    </row>
    <row r="1987" spans="4:29" hidden="1" outlineLevel="1">
      <c r="E1987" s="48"/>
      <c r="F1987" s="175" t="str">
        <f>F1992</f>
        <v>LABOR_M</v>
      </c>
      <c r="G1987" s="52" t="str">
        <f>$G$10</f>
        <v>SUBTRAN</v>
      </c>
      <c r="H1987" s="4">
        <f t="shared" ca="1" si="903"/>
        <v>-161.42114295498806</v>
      </c>
      <c r="I1987" s="5">
        <f ca="1">VLOOKUP(CONCATENATE($F1987," ",$G1987),AllocFactorMatrix,(I$4+1),FALSE)*$E1992</f>
        <v>-82.478675573910806</v>
      </c>
      <c r="J1987" s="5">
        <f ca="1">VLOOKUP(CONCATENATE($F1987," ",$G1987),AllocFactorMatrix,(J$4+1),FALSE)*$E1992</f>
        <v>-19.334394878590938</v>
      </c>
      <c r="K1987" s="5">
        <f ca="1">VLOOKUP(CONCATENATE($F1987," ",$G1987),AllocFactorMatrix,(K$4+1),FALSE)*$E1992</f>
        <v>-0.2700939992147508</v>
      </c>
      <c r="L1987" s="5">
        <f ca="1">VLOOKUP(CONCATENATE($F1987," ",$G1987),AllocFactorMatrix,(L$4+1),FALSE)*$E1992</f>
        <v>-4.8885758933189152E-2</v>
      </c>
      <c r="M1987" s="5">
        <f t="shared" ca="1" si="914"/>
        <v>-19.653374636738878</v>
      </c>
      <c r="N1987" s="5">
        <f ca="1">VLOOKUP(CONCATENATE($F1987," ",$G1987),AllocFactorMatrix,(N$4+1),FALSE)*$E1992</f>
        <v>-11.173896903873874</v>
      </c>
      <c r="O1987" s="5">
        <f ca="1">VLOOKUP(CONCATENATE($F1987," ",$G1987),AllocFactorMatrix,(O$4+1),FALSE)*$E1992</f>
        <v>-2.0078931357110545</v>
      </c>
      <c r="P1987" s="5">
        <f ca="1">VLOOKUP(CONCATENATE($F1987," ",$G1987),AllocFactorMatrix,(P$4+1),FALSE)*$E1992</f>
        <v>-0.52705646726610611</v>
      </c>
      <c r="Q1987" s="5">
        <f ca="1">VLOOKUP(CONCATENATE($F1987," ",$G1987),AllocFactorMatrix,(Q$4+1),FALSE)*$E1992</f>
        <v>0</v>
      </c>
      <c r="R1987" s="5">
        <f t="shared" ca="1" si="920"/>
        <v>-13.708846506851035</v>
      </c>
      <c r="S1987" s="5">
        <f ca="1">VLOOKUP(CONCATENATE($F1987," ",$G1987),AllocFactorMatrix,(S$4+1),FALSE)*$E1992</f>
        <v>-0.50365484430967711</v>
      </c>
      <c r="T1987" s="5">
        <f ca="1">VLOOKUP(CONCATENATE($F1987," ",$G1987),AllocFactorMatrix,(T$4+1),FALSE)*$E1992</f>
        <v>-7.0667658494832342</v>
      </c>
      <c r="U1987" s="5">
        <f ca="1">VLOOKUP(CONCATENATE($F1987," ",$G1987),AllocFactorMatrix,(U$4+1),FALSE)*$E1992</f>
        <v>-34.844606849936199</v>
      </c>
      <c r="V1987" s="5">
        <f ca="1">VLOOKUP(CONCATENATE($F1987," ",$G1987),AllocFactorMatrix,(V$4+1),FALSE)*$E1992</f>
        <v>0</v>
      </c>
      <c r="W1987" s="5">
        <f t="shared" ca="1" si="921"/>
        <v>-42.41502754372911</v>
      </c>
      <c r="X1987" s="5">
        <f ca="1">VLOOKUP(CONCATENATE($F1987," ",$G1987),AllocFactorMatrix,(X$4+1),FALSE)*$E1992</f>
        <v>-3.0629905676375273</v>
      </c>
      <c r="Y1987" s="5">
        <f ca="1">VLOOKUP(CONCATENATE($F1987," ",$G1987),AllocFactorMatrix,(Y$4+1),FALSE)*$E1992</f>
        <v>-6.1500308355404237E-2</v>
      </c>
      <c r="Z1987" s="5">
        <f t="shared" ca="1" si="915"/>
        <v>-3.1244908759929317</v>
      </c>
      <c r="AA1987" s="5">
        <f ca="1">VLOOKUP(CONCATENATE($F1987," ",$G1987),AllocFactorMatrix,(AA$4+1),FALSE)*$E1992</f>
        <v>-4.0727817765163161E-2</v>
      </c>
      <c r="AB1987" s="5">
        <f ca="1">VLOOKUP(CONCATENATE($F1987," ",$G1987),AllocFactorMatrix,(AB$4+1),FALSE)*$E1992</f>
        <v>0</v>
      </c>
      <c r="AC1987" s="5">
        <f ca="1">VLOOKUP(CONCATENATE($F1987," ",$G1987),AllocFactorMatrix,(AC$4+1),FALSE)*$E1992</f>
        <v>0</v>
      </c>
    </row>
    <row r="1988" spans="4:29" hidden="1" outlineLevel="1">
      <c r="E1988" s="48"/>
      <c r="F1988" s="175" t="str">
        <f>F1992</f>
        <v>LABOR_M</v>
      </c>
      <c r="G1988" s="52" t="str">
        <f>$G$11</f>
        <v>DISTPRI</v>
      </c>
      <c r="H1988" s="4">
        <f t="shared" ca="1" si="903"/>
        <v>-1318.5813925811683</v>
      </c>
      <c r="I1988" s="5">
        <f ca="1">VLOOKUP(CONCATENATE($F1988," ",$G1988),AllocFactorMatrix,(I$4+1),FALSE)*$E1992</f>
        <v>-863.41641560558833</v>
      </c>
      <c r="J1988" s="5">
        <f ca="1">VLOOKUP(CONCATENATE($F1988," ",$G1988),AllocFactorMatrix,(J$4+1),FALSE)*$E1992</f>
        <v>-202.07276613894015</v>
      </c>
      <c r="K1988" s="5">
        <f ca="1">VLOOKUP(CONCATENATE($F1988," ",$G1988),AllocFactorMatrix,(K$4+1),FALSE)*$E1992</f>
        <v>-2.8225020555469165</v>
      </c>
      <c r="L1988" s="5">
        <f ca="1">VLOOKUP(CONCATENATE($F1988," ",$G1988),AllocFactorMatrix,(L$4+1),FALSE)*$E1992</f>
        <v>0</v>
      </c>
      <c r="M1988" s="5">
        <f t="shared" ca="1" si="914"/>
        <v>-204.89526819448707</v>
      </c>
      <c r="N1988" s="5">
        <f ca="1">VLOOKUP(CONCATENATE($F1988," ",$G1988),AllocFactorMatrix,(N$4+1),FALSE)*$E1992</f>
        <v>-117.30720477940794</v>
      </c>
      <c r="O1988" s="5">
        <f ca="1">VLOOKUP(CONCATENATE($F1988," ",$G1988),AllocFactorMatrix,(O$4+1),FALSE)*$E1992</f>
        <v>-21.077663673112013</v>
      </c>
      <c r="P1988" s="5">
        <f ca="1">VLOOKUP(CONCATENATE($F1988," ",$G1988),AllocFactorMatrix,(P$4+1),FALSE)*$E1992</f>
        <v>0</v>
      </c>
      <c r="Q1988" s="5">
        <f ca="1">VLOOKUP(CONCATENATE($F1988," ",$G1988),AllocFactorMatrix,(Q$4+1),FALSE)*$E1992</f>
        <v>0</v>
      </c>
      <c r="R1988" s="5">
        <f t="shared" ca="1" si="920"/>
        <v>-138.38486845251995</v>
      </c>
      <c r="S1988" s="5">
        <f ca="1">VLOOKUP(CONCATENATE($F1988," ",$G1988),AllocFactorMatrix,(S$4+1),FALSE)*$E1992</f>
        <v>-5.3042513859798444</v>
      </c>
      <c r="T1988" s="5">
        <f ca="1">VLOOKUP(CONCATENATE($F1988," ",$G1988),AllocFactorMatrix,(T$4+1),FALSE)*$E1992</f>
        <v>-73.346460494216814</v>
      </c>
      <c r="U1988" s="5">
        <f ca="1">VLOOKUP(CONCATENATE($F1988," ",$G1988),AllocFactorMatrix,(U$4+1),FALSE)*$E1992</f>
        <v>0</v>
      </c>
      <c r="V1988" s="5">
        <f ca="1">VLOOKUP(CONCATENATE($F1988," ",$G1988),AllocFactorMatrix,(V$4+1),FALSE)*$E1992</f>
        <v>0</v>
      </c>
      <c r="W1988" s="5">
        <f t="shared" ca="1" si="921"/>
        <v>-78.650711880196653</v>
      </c>
      <c r="X1988" s="5">
        <f ca="1">VLOOKUP(CONCATENATE($F1988," ",$G1988),AllocFactorMatrix,(X$4+1),FALSE)*$E1992</f>
        <v>-32.164666240140718</v>
      </c>
      <c r="Y1988" s="5">
        <f ca="1">VLOOKUP(CONCATENATE($F1988," ",$G1988),AllocFactorMatrix,(Y$4+1),FALSE)*$E1992</f>
        <v>-0.64559557542865809</v>
      </c>
      <c r="Z1988" s="5">
        <f t="shared" ca="1" si="915"/>
        <v>-32.810261815569376</v>
      </c>
      <c r="AA1988" s="5">
        <f ca="1">VLOOKUP(CONCATENATE($F1988," ",$G1988),AllocFactorMatrix,(AA$4+1),FALSE)*$E1992</f>
        <v>-0.42386663280640818</v>
      </c>
      <c r="AB1988" s="5">
        <f ca="1">VLOOKUP(CONCATENATE($F1988," ",$G1988),AllocFactorMatrix,(AB$4+1),FALSE)*$E1992</f>
        <v>0</v>
      </c>
      <c r="AC1988" s="5">
        <f ca="1">VLOOKUP(CONCATENATE($F1988," ",$G1988),AllocFactorMatrix,(AC$4+1),FALSE)*$E1992</f>
        <v>0</v>
      </c>
    </row>
    <row r="1989" spans="4:29" hidden="1" outlineLevel="1">
      <c r="E1989" s="48"/>
      <c r="F1989" s="175" t="str">
        <f>F1992</f>
        <v>LABOR_M</v>
      </c>
      <c r="G1989" s="52" t="str">
        <f>$G$12</f>
        <v>DISTSEC</v>
      </c>
      <c r="H1989" s="4">
        <f t="shared" ca="1" si="903"/>
        <v>-522.38641108349509</v>
      </c>
      <c r="I1989" s="5">
        <f ca="1">VLOOKUP(CONCATENATE($F1989," ",$G1989),AllocFactorMatrix,(I$4+1),FALSE)*$E1992</f>
        <v>-387.66561149915566</v>
      </c>
      <c r="J1989" s="5">
        <f ca="1">VLOOKUP(CONCATENATE($F1989," ",$G1989),AllocFactorMatrix,(J$4+1),FALSE)*$E1992</f>
        <v>-78.170707070314933</v>
      </c>
      <c r="K1989" s="5">
        <f ca="1">VLOOKUP(CONCATENATE($F1989," ",$G1989),AllocFactorMatrix,(K$4+1),FALSE)*$E1992</f>
        <v>0</v>
      </c>
      <c r="L1989" s="5">
        <f ca="1">VLOOKUP(CONCATENATE($F1989," ",$G1989),AllocFactorMatrix,(L$4+1),FALSE)*$E1992</f>
        <v>0</v>
      </c>
      <c r="M1989" s="5">
        <f t="shared" ca="1" si="914"/>
        <v>-78.170707070314933</v>
      </c>
      <c r="N1989" s="5">
        <f ca="1">VLOOKUP(CONCATENATE($F1989," ",$G1989),AllocFactorMatrix,(N$4+1),FALSE)*$E1992</f>
        <v>-39.072492902625179</v>
      </c>
      <c r="O1989" s="5">
        <f ca="1">VLOOKUP(CONCATENATE($F1989," ",$G1989),AllocFactorMatrix,(O$4+1),FALSE)*$E1992</f>
        <v>0</v>
      </c>
      <c r="P1989" s="5">
        <f ca="1">VLOOKUP(CONCATENATE($F1989," ",$G1989),AllocFactorMatrix,(P$4+1),FALSE)*$E1992</f>
        <v>0</v>
      </c>
      <c r="Q1989" s="5">
        <f ca="1">VLOOKUP(CONCATENATE($F1989," ",$G1989),AllocFactorMatrix,(Q$4+1),FALSE)*$E1992</f>
        <v>0</v>
      </c>
      <c r="R1989" s="5">
        <f t="shared" ca="1" si="920"/>
        <v>-39.072492902625179</v>
      </c>
      <c r="S1989" s="5">
        <f ca="1">VLOOKUP(CONCATENATE($F1989," ",$G1989),AllocFactorMatrix,(S$4+1),FALSE)*$E1992</f>
        <v>-1.4604383002123564</v>
      </c>
      <c r="T1989" s="5">
        <f ca="1">VLOOKUP(CONCATENATE($F1989," ",$G1989),AllocFactorMatrix,(T$4+1),FALSE)*$E1992</f>
        <v>0</v>
      </c>
      <c r="U1989" s="5">
        <f ca="1">VLOOKUP(CONCATENATE($F1989," ",$G1989),AllocFactorMatrix,(U$4+1),FALSE)*$E1992</f>
        <v>0</v>
      </c>
      <c r="V1989" s="5">
        <f ca="1">VLOOKUP(CONCATENATE($F1989," ",$G1989),AllocFactorMatrix,(V$4+1),FALSE)*$E1992</f>
        <v>0</v>
      </c>
      <c r="W1989" s="5">
        <f t="shared" ca="1" si="921"/>
        <v>-1.4604383002123564</v>
      </c>
      <c r="X1989" s="5">
        <f ca="1">VLOOKUP(CONCATENATE($F1989," ",$G1989),AllocFactorMatrix,(X$4+1),FALSE)*$E1992</f>
        <v>-11.037070490001639</v>
      </c>
      <c r="Y1989" s="5">
        <f ca="1">VLOOKUP(CONCATENATE($F1989," ",$G1989),AllocFactorMatrix,(Y$4+1),FALSE)*$E1992</f>
        <v>0</v>
      </c>
      <c r="Z1989" s="5">
        <f t="shared" ca="1" si="915"/>
        <v>-11.037070490001639</v>
      </c>
      <c r="AA1989" s="5">
        <f ca="1">VLOOKUP(CONCATENATE($F1989," ",$G1989),AllocFactorMatrix,(AA$4+1),FALSE)*$E1992</f>
        <v>-0.13049759481306991</v>
      </c>
      <c r="AB1989" s="5">
        <f ca="1">VLOOKUP(CONCATENATE($F1989," ",$G1989),AllocFactorMatrix,(AB$4+1),FALSE)*$E1992</f>
        <v>-4.0166781429564908</v>
      </c>
      <c r="AC1989" s="5">
        <f ca="1">VLOOKUP(CONCATENATE($F1989," ",$G1989),AllocFactorMatrix,(AC$4+1),FALSE)*$E1992</f>
        <v>-0.83291508341559395</v>
      </c>
    </row>
    <row r="1990" spans="4:29" hidden="1" outlineLevel="1">
      <c r="E1990" s="48"/>
      <c r="F1990" s="175" t="str">
        <f>F1992</f>
        <v>LABOR_M</v>
      </c>
      <c r="G1990" s="52" t="str">
        <f>$G$13</f>
        <v>ENERGY</v>
      </c>
      <c r="H1990" s="4">
        <f t="shared" ca="1" si="903"/>
        <v>-1502.9331478273386</v>
      </c>
      <c r="I1990" s="5">
        <f ca="1">VLOOKUP(CONCATENATE($F1990," ",$G1990),AllocFactorMatrix,(I$4+1),FALSE)*$E1992</f>
        <v>-588.07701411305152</v>
      </c>
      <c r="J1990" s="5">
        <f ca="1">VLOOKUP(CONCATENATE($F1990," ",$G1990),AllocFactorMatrix,(J$4+1),FALSE)*$E1992</f>
        <v>-169.65851232230102</v>
      </c>
      <c r="K1990" s="5">
        <f ca="1">VLOOKUP(CONCATENATE($F1990," ",$G1990),AllocFactorMatrix,(K$4+1),FALSE)*$E1992</f>
        <v>-2.3646775340138402</v>
      </c>
      <c r="L1990" s="5">
        <f ca="1">VLOOKUP(CONCATENATE($F1990," ",$G1990),AllocFactorMatrix,(L$4+1),FALSE)*$E1992</f>
        <v>-0.33057991516409352</v>
      </c>
      <c r="M1990" s="5">
        <f t="shared" ca="1" si="914"/>
        <v>-172.35376977147897</v>
      </c>
      <c r="N1990" s="5">
        <f ca="1">VLOOKUP(CONCATENATE($F1990," ",$G1990),AllocFactorMatrix,(N$4+1),FALSE)*$E1992</f>
        <v>-110.07856832447057</v>
      </c>
      <c r="O1990" s="5">
        <f ca="1">VLOOKUP(CONCATENATE($F1990," ",$G1990),AllocFactorMatrix,(O$4+1),FALSE)*$E1992</f>
        <v>-19.631297978910705</v>
      </c>
      <c r="P1990" s="5">
        <f ca="1">VLOOKUP(CONCATENATE($F1990," ",$G1990),AllocFactorMatrix,(P$4+1),FALSE)*$E1992</f>
        <v>-3.9976511968890671</v>
      </c>
      <c r="Q1990" s="5">
        <f ca="1">VLOOKUP(CONCATENATE($F1990," ",$G1990),AllocFactorMatrix,(Q$4+1),FALSE)*$E1992</f>
        <v>-0.15099263863205134</v>
      </c>
      <c r="R1990" s="5">
        <f t="shared" ca="1" si="920"/>
        <v>-133.8585101389024</v>
      </c>
      <c r="S1990" s="5">
        <f ca="1">VLOOKUP(CONCATENATE($F1990," ",$G1990),AllocFactorMatrix,(S$4+1),FALSE)*$E1992</f>
        <v>-5.7648166241967154</v>
      </c>
      <c r="T1990" s="5">
        <f ca="1">VLOOKUP(CONCATENATE($F1990," ",$G1990),AllocFactorMatrix,(T$4+1),FALSE)*$E1992</f>
        <v>-91.14284692044599</v>
      </c>
      <c r="U1990" s="5">
        <f ca="1">VLOOKUP(CONCATENATE($F1990," ",$G1990),AllocFactorMatrix,(U$4+1),FALSE)*$E1992</f>
        <v>-391.99055062011917</v>
      </c>
      <c r="V1990" s="5">
        <f ca="1">VLOOKUP(CONCATENATE($F1990," ",$G1990),AllocFactorMatrix,(V$4+1),FALSE)*$E1992</f>
        <v>-73.737516811432954</v>
      </c>
      <c r="W1990" s="5">
        <f t="shared" ca="1" si="921"/>
        <v>-562.63573097619474</v>
      </c>
      <c r="X1990" s="5">
        <f ca="1">VLOOKUP(CONCATENATE($F1990," ",$G1990),AllocFactorMatrix,(X$4+1),FALSE)*$E1992</f>
        <v>-30.237491504781865</v>
      </c>
      <c r="Y1990" s="5">
        <f ca="1">VLOOKUP(CONCATENATE($F1990," ",$G1990),AllocFactorMatrix,(Y$4+1),FALSE)*$E1992</f>
        <v>-0.60670923536462396</v>
      </c>
      <c r="Z1990" s="5">
        <f t="shared" ca="1" si="915"/>
        <v>-30.844200740146487</v>
      </c>
      <c r="AA1990" s="5">
        <f ca="1">VLOOKUP(CONCATENATE($F1990," ",$G1990),AllocFactorMatrix,(AA$4+1),FALSE)*$E1992</f>
        <v>-0.54118723961295756</v>
      </c>
      <c r="AB1990" s="5">
        <f ca="1">VLOOKUP(CONCATENATE($F1990," ",$G1990),AllocFactorMatrix,(AB$4+1),FALSE)*$E1992</f>
        <v>-12.122408821073178</v>
      </c>
      <c r="AC1990" s="5">
        <f ca="1">VLOOKUP(CONCATENATE($F1990," ",$G1990),AllocFactorMatrix,(AC$4+1),FALSE)*$E1992</f>
        <v>-2.500326026878124</v>
      </c>
    </row>
    <row r="1991" spans="4:29" hidden="1" outlineLevel="1">
      <c r="E1991" s="48"/>
      <c r="F1991" s="175" t="str">
        <f>F1992</f>
        <v>LABOR_M</v>
      </c>
      <c r="G1991" s="52" t="str">
        <f>$G$14</f>
        <v>CUSTOMER</v>
      </c>
      <c r="H1991" s="4">
        <f t="shared" ca="1" si="903"/>
        <v>-994.63978425983635</v>
      </c>
      <c r="I1991" s="5">
        <f ca="1">VLOOKUP(CONCATENATE($F1991," ",$G1991),AllocFactorMatrix,(I$4+1),FALSE)*$E1992</f>
        <v>-767.99152314367893</v>
      </c>
      <c r="J1991" s="5">
        <f ca="1">VLOOKUP(CONCATENATE($F1991," ",$G1991),AllocFactorMatrix,(J$4+1),FALSE)*$E1992</f>
        <v>-155.51144685277424</v>
      </c>
      <c r="K1991" s="5">
        <f ca="1">VLOOKUP(CONCATENATE($F1991," ",$G1991),AllocFactorMatrix,(K$4+1),FALSE)*$E1992</f>
        <v>-3.9749008054163126</v>
      </c>
      <c r="L1991" s="5">
        <f ca="1">VLOOKUP(CONCATENATE($F1991," ",$G1991),AllocFactorMatrix,(L$4+1),FALSE)*$E1992</f>
        <v>-0.6408778154014575</v>
      </c>
      <c r="M1991" s="5">
        <f t="shared" ca="1" si="914"/>
        <v>-160.12722547359203</v>
      </c>
      <c r="N1991" s="5">
        <f ca="1">VLOOKUP(CONCATENATE($F1991," ",$G1991),AllocFactorMatrix,(N$4+1),FALSE)*$E1992</f>
        <v>-6.3774640016429158</v>
      </c>
      <c r="O1991" s="5">
        <f ca="1">VLOOKUP(CONCATENATE($F1991," ",$G1991),AllocFactorMatrix,(O$4+1),FALSE)*$E1992</f>
        <v>-1.5402847370867523</v>
      </c>
      <c r="P1991" s="5">
        <f ca="1">VLOOKUP(CONCATENATE($F1991," ",$G1991),AllocFactorMatrix,(P$4+1),FALSE)*$E1992</f>
        <v>-1.5679513182956506</v>
      </c>
      <c r="Q1991" s="5">
        <f ca="1">VLOOKUP(CONCATENATE($F1991," ",$G1991),AllocFactorMatrix,(Q$4+1),FALSE)*$E1992</f>
        <v>-0.1936786565405047</v>
      </c>
      <c r="R1991" s="5">
        <f t="shared" ca="1" si="920"/>
        <v>-9.6793787135658231</v>
      </c>
      <c r="S1991" s="5">
        <f ca="1">VLOOKUP(CONCATENATE($F1991," ",$G1991),AllocFactorMatrix,(S$4+1),FALSE)*$E1992</f>
        <v>-4.846918233981487E-2</v>
      </c>
      <c r="T1991" s="5">
        <f ca="1">VLOOKUP(CONCATENATE($F1991," ",$G1991),AllocFactorMatrix,(T$4+1),FALSE)*$E1992</f>
        <v>-1.119794824666217</v>
      </c>
      <c r="U1991" s="5">
        <f ca="1">VLOOKUP(CONCATENATE($F1991," ",$G1991),AllocFactorMatrix,(U$4+1),FALSE)*$E1992</f>
        <v>-2.6338642519104494</v>
      </c>
      <c r="V1991" s="5">
        <f ca="1">VLOOKUP(CONCATENATE($F1991," ",$G1991),AllocFactorMatrix,(V$4+1),FALSE)*$E1992</f>
        <v>-0.77557691400636164</v>
      </c>
      <c r="W1991" s="5">
        <f t="shared" ca="1" si="921"/>
        <v>-4.5777051729228431</v>
      </c>
      <c r="X1991" s="5">
        <f ca="1">VLOOKUP(CONCATENATE($F1991," ",$G1991),AllocFactorMatrix,(X$4+1),FALSE)*$E1992</f>
        <v>-1.4131312712890902</v>
      </c>
      <c r="Y1991" s="5">
        <f ca="1">VLOOKUP(CONCATENATE($F1991," ",$G1991),AllocFactorMatrix,(Y$4+1),FALSE)*$E1992</f>
        <v>-2.1109683160509981E-2</v>
      </c>
      <c r="Z1991" s="5">
        <f t="shared" ca="1" si="915"/>
        <v>-1.4342409544496002</v>
      </c>
      <c r="AA1991" s="5">
        <f ca="1">VLOOKUP(CONCATENATE($F1991," ",$G1991),AllocFactorMatrix,(AA$4+1),FALSE)*$E1992</f>
        <v>-0.11504018135539311</v>
      </c>
      <c r="AB1991" s="5">
        <f ca="1">VLOOKUP(CONCATENATE($F1991," ",$G1991),AllocFactorMatrix,(AB$4+1),FALSE)*$E1992</f>
        <v>-41.799326283924579</v>
      </c>
      <c r="AC1991" s="5">
        <f ca="1">VLOOKUP(CONCATENATE($F1991," ",$G1991),AllocFactorMatrix,(AC$4+1),FALSE)*$E1992</f>
        <v>-8.9153443363469069</v>
      </c>
    </row>
    <row r="1992" spans="4:29" collapsed="1">
      <c r="D1992" s="102" t="s">
        <v>640</v>
      </c>
      <c r="E1992" s="58">
        <v>-8840</v>
      </c>
      <c r="F1992" s="92" t="s">
        <v>69</v>
      </c>
      <c r="G1992" s="52" t="str">
        <f>$G$15</f>
        <v>TOTAL</v>
      </c>
      <c r="H1992" s="4">
        <f t="shared" ca="1" si="903"/>
        <v>-8840.0000000000055</v>
      </c>
      <c r="I1992" s="5">
        <f ca="1">VLOOKUP(CONCATENATE($F1992," ",$G1992),AllocFactorMatrix,(I$4+1),FALSE)*$E1992</f>
        <v>-4922.0840020307833</v>
      </c>
      <c r="J1992" s="5">
        <f ca="1">VLOOKUP(CONCATENATE($F1992," ",$G1992),AllocFactorMatrix,(J$4+1),FALSE)*$E1992</f>
        <v>-1145.3566210092306</v>
      </c>
      <c r="K1992" s="5">
        <f ca="1">VLOOKUP(CONCATENATE($F1992," ",$G1992),AllocFactorMatrix,(K$4+1),FALSE)*$E1992</f>
        <v>-16.670698097800607</v>
      </c>
      <c r="L1992" s="5">
        <f ca="1">VLOOKUP(CONCATENATE($F1992," ",$G1992),AllocFactorMatrix,(L$4+1),FALSE)*$E1992</f>
        <v>-2.0284795210060667</v>
      </c>
      <c r="M1992" s="5">
        <f t="shared" ca="1" si="914"/>
        <v>-1164.0557986280373</v>
      </c>
      <c r="N1992" s="5">
        <f ca="1">VLOOKUP(CONCATENATE($F1992," ",$G1992),AllocFactorMatrix,(N$4+1),FALSE)*$E1992</f>
        <v>-593.88024845943221</v>
      </c>
      <c r="O1992" s="5">
        <f ca="1">VLOOKUP(CONCATENATE($F1992," ",$G1992),AllocFactorMatrix,(O$4+1),FALSE)*$E1992</f>
        <v>-99.783347469644099</v>
      </c>
      <c r="P1992" s="5">
        <f ca="1">VLOOKUP(CONCATENATE($F1992," ",$G1992),AllocFactorMatrix,(P$4+1),FALSE)*$E1992</f>
        <v>-17.352807318978392</v>
      </c>
      <c r="Q1992" s="5">
        <f ca="1">VLOOKUP(CONCATENATE($F1992," ",$G1992),AllocFactorMatrix,(Q$4+1),FALSE)*$E1992</f>
        <v>-0.77227033616572816</v>
      </c>
      <c r="R1992" s="5">
        <f t="shared" ca="1" si="920"/>
        <v>-711.78867358422053</v>
      </c>
      <c r="S1992" s="5">
        <f ca="1">VLOOKUP(CONCATENATE($F1992," ",$G1992),AllocFactorMatrix,(S$4+1),FALSE)*$E1992</f>
        <v>-27.756226906521821</v>
      </c>
      <c r="T1992" s="5">
        <f ca="1">VLOOKUP(CONCATENATE($F1992," ",$G1992),AllocFactorMatrix,(T$4+1),FALSE)*$E1992</f>
        <v>-370.79139561689891</v>
      </c>
      <c r="U1992" s="5">
        <f ca="1">VLOOKUP(CONCATENATE($F1992," ",$G1992),AllocFactorMatrix,(U$4+1),FALSE)*$E1992</f>
        <v>-1187.1813850332319</v>
      </c>
      <c r="V1992" s="5">
        <f ca="1">VLOOKUP(CONCATENATE($F1992," ",$G1992),AllocFactorMatrix,(V$4+1),FALSE)*$E1992</f>
        <v>-211.77971588669229</v>
      </c>
      <c r="W1992" s="5">
        <f t="shared" ca="1" si="921"/>
        <v>-1797.5087234433447</v>
      </c>
      <c r="X1992" s="5">
        <f ca="1">VLOOKUP(CONCATENATE($F1992," ",$G1992),AllocFactorMatrix,(X$4+1),FALSE)*$E1992</f>
        <v>-162.96232132197196</v>
      </c>
      <c r="Y1992" s="5">
        <f ca="1">VLOOKUP(CONCATENATE($F1992," ",$G1992),AllocFactorMatrix,(Y$4+1),FALSE)*$E1992</f>
        <v>-3.0335209545368591</v>
      </c>
      <c r="Z1992" s="5">
        <f t="shared" ca="1" si="915"/>
        <v>-165.99584227650882</v>
      </c>
      <c r="AA1992" s="5">
        <f ca="1">VLOOKUP(CONCATENATE($F1992," ",$G1992),AllocFactorMatrix,(AA$4+1),FALSE)*$E1992</f>
        <v>-2.3732266064070315</v>
      </c>
      <c r="AB1992" s="5">
        <f ca="1">VLOOKUP(CONCATENATE($F1992," ",$G1992),AllocFactorMatrix,(AB$4+1),FALSE)*$E1992</f>
        <v>-62.922563536147486</v>
      </c>
      <c r="AC1992" s="5">
        <f ca="1">VLOOKUP(CONCATENATE($F1992," ",$G1992),AllocFactorMatrix,(AC$4+1),FALSE)*$E1992</f>
        <v>-13.271169894551385</v>
      </c>
    </row>
    <row r="1993" spans="4:29" hidden="1" outlineLevel="1">
      <c r="E1993" s="48"/>
      <c r="F1993" s="175" t="str">
        <f>F2000</f>
        <v>LABOR_M</v>
      </c>
      <c r="G1993" s="52" t="str">
        <f>$G$8</f>
        <v>PRODUCTION</v>
      </c>
      <c r="H1993" s="4">
        <f t="shared" ca="1" si="903"/>
        <v>-163074.00268593011</v>
      </c>
      <c r="I1993" s="5">
        <f ca="1">VLOOKUP(CONCATENATE($F1993," ",$G1993),AllocFactorMatrix,(I$4+1),FALSE)*$E2000</f>
        <v>-83882.98067798694</v>
      </c>
      <c r="J1993" s="5">
        <f ca="1">VLOOKUP(CONCATENATE($F1993," ",$G1993),AllocFactorMatrix,(J$4+1),FALSE)*$E2000</f>
        <v>-19561.523990579124</v>
      </c>
      <c r="K1993" s="5">
        <f ca="1">VLOOKUP(CONCATENATE($F1993," ",$G1993),AllocFactorMatrix,(K$4+1),FALSE)*$E2000</f>
        <v>-271.98264183282015</v>
      </c>
      <c r="L1993" s="5">
        <f ca="1">VLOOKUP(CONCATENATE($F1993," ",$G1993),AllocFactorMatrix,(L$4+1),FALSE)*$E2000</f>
        <v>-37.880030846554654</v>
      </c>
      <c r="M1993" s="5">
        <f t="shared" ca="1" si="914"/>
        <v>-19871.386663258498</v>
      </c>
      <c r="N1993" s="5">
        <f ca="1">VLOOKUP(CONCATENATE($F1993," ",$G1993),AllocFactorMatrix,(N$4+1),FALSE)*$E2000</f>
        <v>-11643.179427985482</v>
      </c>
      <c r="O1993" s="5">
        <f ca="1">VLOOKUP(CONCATENATE($F1993," ",$G1993),AllocFactorMatrix,(O$4+1),FALSE)*$E2000</f>
        <v>-2086.3597808296759</v>
      </c>
      <c r="P1993" s="5">
        <f ca="1">VLOOKUP(CONCATENATE($F1993," ",$G1993),AllocFactorMatrix,(P$4+1),FALSE)*$E2000</f>
        <v>-423.09247263656164</v>
      </c>
      <c r="Q1993" s="5">
        <f ca="1">VLOOKUP(CONCATENATE($F1993," ",$G1993),AllocFactorMatrix,(Q$4+1),FALSE)*$E2000</f>
        <v>-16.066745316661994</v>
      </c>
      <c r="R1993" s="5">
        <f ca="1">SUBTOTAL(9,N1993:Q1993)</f>
        <v>-14168.698426768382</v>
      </c>
      <c r="S1993" s="5">
        <f ca="1">VLOOKUP(CONCATENATE($F1993," ",$G1993),AllocFactorMatrix,(S$4+1),FALSE)*$E2000</f>
        <v>-551.38806008317658</v>
      </c>
      <c r="T1993" s="5">
        <f ca="1">VLOOKUP(CONCATENATE($F1993," ",$G1993),AllocFactorMatrix,(T$4+1),FALSE)*$E2000</f>
        <v>-7444.0572099429346</v>
      </c>
      <c r="U1993" s="5">
        <f ca="1">VLOOKUP(CONCATENATE($F1993," ",$G1993),AllocFactorMatrix,(U$4+1),FALSE)*$E2000</f>
        <v>-28470.530561368985</v>
      </c>
      <c r="V1993" s="5">
        <f ca="1">VLOOKUP(CONCATENATE($F1993," ",$G1993),AllocFactorMatrix,(V$4+1),FALSE)*$E2000</f>
        <v>-5157.7006665422778</v>
      </c>
      <c r="W1993" s="5">
        <f ca="1">SUBTOTAL(9,S1993:V1993)</f>
        <v>-41623.676497937369</v>
      </c>
      <c r="X1993" s="5">
        <f ca="1">VLOOKUP(CONCATENATE($F1993," ",$G1993),AllocFactorMatrix,(X$4+1),FALSE)*$E2000</f>
        <v>-3195.5825341031496</v>
      </c>
      <c r="Y1993" s="5">
        <f ca="1">VLOOKUP(CONCATENATE($F1993," ",$G1993),AllocFactorMatrix,(Y$4+1),FALSE)*$E2000</f>
        <v>-63.823979534118841</v>
      </c>
      <c r="Z1993" s="5">
        <f t="shared" ca="1" si="915"/>
        <v>-3259.4065136372683</v>
      </c>
      <c r="AA1993" s="5">
        <f ca="1">VLOOKUP(CONCATENATE($F1993," ",$G1993),AllocFactorMatrix,(AA$4+1),FALSE)*$E2000</f>
        <v>-42.154903449562994</v>
      </c>
      <c r="AB1993" s="5">
        <f ca="1">VLOOKUP(CONCATENATE($F1993," ",$G1993),AllocFactorMatrix,(AB$4+1),FALSE)*$E2000</f>
        <v>-187.27608255240921</v>
      </c>
      <c r="AC1993" s="5">
        <f ca="1">VLOOKUP(CONCATENATE($F1993," ",$G1993),AllocFactorMatrix,(AC$4+1),FALSE)*$E2000</f>
        <v>-38.422920339580294</v>
      </c>
    </row>
    <row r="1994" spans="4:29" hidden="1" outlineLevel="1">
      <c r="E1994" s="48"/>
      <c r="F1994" s="175" t="str">
        <f>F2000</f>
        <v>LABOR_M</v>
      </c>
      <c r="G1994" s="52" t="str">
        <f>$G$9</f>
        <v>BULKTRAN</v>
      </c>
      <c r="H1994" s="4">
        <f t="shared" ca="1" si="903"/>
        <v>-25277.760323730512</v>
      </c>
      <c r="I1994" s="5">
        <f ca="1">VLOOKUP(CONCATENATE($F1994," ",$G1994),AllocFactorMatrix,(I$4+1),FALSE)*$E2000</f>
        <v>-13002.525515375803</v>
      </c>
      <c r="J1994" s="5">
        <f ca="1">VLOOKUP(CONCATENATE($F1994," ",$G1994),AllocFactorMatrix,(J$4+1),FALSE)*$E2000</f>
        <v>-3032.190949240904</v>
      </c>
      <c r="K1994" s="5">
        <f ca="1">VLOOKUP(CONCATENATE($F1994," ",$G1994),AllocFactorMatrix,(K$4+1),FALSE)*$E2000</f>
        <v>-42.159460853524763</v>
      </c>
      <c r="L1994" s="5">
        <f ca="1">VLOOKUP(CONCATENATE($F1994," ",$G1994),AllocFactorMatrix,(L$4+1),FALSE)*$E2000</f>
        <v>-5.8717044104133063</v>
      </c>
      <c r="M1994" s="5">
        <f t="shared" ca="1" si="914"/>
        <v>-3080.222114504842</v>
      </c>
      <c r="N1994" s="5">
        <f ca="1">VLOOKUP(CONCATENATE($F1994," ",$G1994),AllocFactorMatrix,(N$4+1),FALSE)*$E2000</f>
        <v>-1804.7849083194092</v>
      </c>
      <c r="O1994" s="5">
        <f ca="1">VLOOKUP(CONCATENATE($F1994," ",$G1994),AllocFactorMatrix,(O$4+1),FALSE)*$E2000</f>
        <v>-323.40226903275595</v>
      </c>
      <c r="P1994" s="5">
        <f ca="1">VLOOKUP(CONCATENATE($F1994," ",$G1994),AllocFactorMatrix,(P$4+1),FALSE)*$E2000</f>
        <v>-65.58267989949988</v>
      </c>
      <c r="Q1994" s="5">
        <f ca="1">VLOOKUP(CONCATENATE($F1994," ",$G1994),AllocFactorMatrix,(Q$4+1),FALSE)*$E2000</f>
        <v>-2.4904726112548023</v>
      </c>
      <c r="R1994" s="5">
        <f t="shared" ref="R1994:R2000" ca="1" si="922">SUBTOTAL(9,N1994:Q1994)</f>
        <v>-2196.2603298629201</v>
      </c>
      <c r="S1994" s="5">
        <f ca="1">VLOOKUP(CONCATENATE($F1994," ",$G1994),AllocFactorMatrix,(S$4+1),FALSE)*$E2000</f>
        <v>-85.469510765567094</v>
      </c>
      <c r="T1994" s="5">
        <f ca="1">VLOOKUP(CONCATENATE($F1994," ",$G1994),AllocFactorMatrix,(T$4+1),FALSE)*$E2000</f>
        <v>-1153.8877496707839</v>
      </c>
      <c r="U1994" s="5">
        <f ca="1">VLOOKUP(CONCATENATE($F1994," ",$G1994),AllocFactorMatrix,(U$4+1),FALSE)*$E2000</f>
        <v>-4413.1574375209939</v>
      </c>
      <c r="V1994" s="5">
        <f ca="1">VLOOKUP(CONCATENATE($F1994," ",$G1994),AllocFactorMatrix,(V$4+1),FALSE)*$E2000</f>
        <v>-799.48440047488612</v>
      </c>
      <c r="W1994" s="5">
        <f t="shared" ref="W1994:W2000" ca="1" si="923">SUBTOTAL(9,S1994:V1994)</f>
        <v>-6451.9990984322303</v>
      </c>
      <c r="X1994" s="5">
        <f ca="1">VLOOKUP(CONCATENATE($F1994," ",$G1994),AllocFactorMatrix,(X$4+1),FALSE)*$E2000</f>
        <v>-495.34056968804703</v>
      </c>
      <c r="Y1994" s="5">
        <f ca="1">VLOOKUP(CONCATENATE($F1994," ",$G1994),AllocFactorMatrix,(Y$4+1),FALSE)*$E2000</f>
        <v>-9.893221672355093</v>
      </c>
      <c r="Z1994" s="5">
        <f t="shared" ca="1" si="915"/>
        <v>-505.23379136040211</v>
      </c>
      <c r="AA1994" s="5">
        <f ca="1">VLOOKUP(CONCATENATE($F1994," ",$G1994),AllocFactorMatrix,(AA$4+1),FALSE)*$E2000</f>
        <v>-6.5343434779134819</v>
      </c>
      <c r="AB1994" s="5">
        <f ca="1">VLOOKUP(CONCATENATE($F1994," ",$G1994),AllocFactorMatrix,(AB$4+1),FALSE)*$E2000</f>
        <v>-29.029274140306619</v>
      </c>
      <c r="AC1994" s="5">
        <f ca="1">VLOOKUP(CONCATENATE($F1994," ",$G1994),AllocFactorMatrix,(AC$4+1),FALSE)*$E2000</f>
        <v>-5.9558565760616986</v>
      </c>
    </row>
    <row r="1995" spans="4:29" hidden="1" outlineLevel="1">
      <c r="E1995" s="48"/>
      <c r="F1995" s="175" t="str">
        <f>F2000</f>
        <v>LABOR_M</v>
      </c>
      <c r="G1995" s="52" t="str">
        <f>$G$10</f>
        <v>SUBTRAN</v>
      </c>
      <c r="H1995" s="4">
        <f t="shared" ca="1" si="903"/>
        <v>-7005.4584805230124</v>
      </c>
      <c r="I1995" s="5">
        <f ca="1">VLOOKUP(CONCATENATE($F1995," ",$G1995),AllocFactorMatrix,(I$4+1),FALSE)*$E2000</f>
        <v>-3579.4625579046874</v>
      </c>
      <c r="J1995" s="5">
        <f ca="1">VLOOKUP(CONCATENATE($F1995," ",$G1995),AllocFactorMatrix,(J$4+1),FALSE)*$E2000</f>
        <v>-839.08649194594364</v>
      </c>
      <c r="K1995" s="5">
        <f ca="1">VLOOKUP(CONCATENATE($F1995," ",$G1995),AllocFactorMatrix,(K$4+1),FALSE)*$E2000</f>
        <v>-11.721712922482338</v>
      </c>
      <c r="L1995" s="5">
        <f ca="1">VLOOKUP(CONCATENATE($F1995," ",$G1995),AllocFactorMatrix,(L$4+1),FALSE)*$E2000</f>
        <v>-2.1215755769416762</v>
      </c>
      <c r="M1995" s="5">
        <f t="shared" ca="1" si="914"/>
        <v>-852.92978044536767</v>
      </c>
      <c r="N1995" s="5">
        <f ca="1">VLOOKUP(CONCATENATE($F1995," ",$G1995),AllocFactorMatrix,(N$4+1),FALSE)*$E2000</f>
        <v>-484.93195744228376</v>
      </c>
      <c r="O1995" s="5">
        <f ca="1">VLOOKUP(CONCATENATE($F1995," ",$G1995),AllocFactorMatrix,(O$4+1),FALSE)*$E2000</f>
        <v>-87.1398364430692</v>
      </c>
      <c r="P1995" s="5">
        <f ca="1">VLOOKUP(CONCATENATE($F1995," ",$G1995),AllocFactorMatrix,(P$4+1),FALSE)*$E2000</f>
        <v>-22.873535218081223</v>
      </c>
      <c r="Q1995" s="5">
        <f ca="1">VLOOKUP(CONCATENATE($F1995," ",$G1995),AllocFactorMatrix,(Q$4+1),FALSE)*$E2000</f>
        <v>0</v>
      </c>
      <c r="R1995" s="5">
        <f t="shared" ca="1" si="922"/>
        <v>-594.94532910343412</v>
      </c>
      <c r="S1995" s="5">
        <f ca="1">VLOOKUP(CONCATENATE($F1995," ",$G1995),AllocFactorMatrix,(S$4+1),FALSE)*$E2000</f>
        <v>-21.857936548681195</v>
      </c>
      <c r="T1995" s="5">
        <f ca="1">VLOOKUP(CONCATENATE($F1995," ",$G1995),AllocFactorMatrix,(T$4+1),FALSE)*$E2000</f>
        <v>-306.68804497275403</v>
      </c>
      <c r="U1995" s="5">
        <f ca="1">VLOOKUP(CONCATENATE($F1995," ",$G1995),AllocFactorMatrix,(U$4+1),FALSE)*$E2000</f>
        <v>-1512.2086369159417</v>
      </c>
      <c r="V1995" s="5">
        <f ca="1">VLOOKUP(CONCATENATE($F1995," ",$G1995),AllocFactorMatrix,(V$4+1),FALSE)*$E2000</f>
        <v>0</v>
      </c>
      <c r="W1995" s="5">
        <f t="shared" ca="1" si="923"/>
        <v>-1840.7546184373768</v>
      </c>
      <c r="X1995" s="5">
        <f ca="1">VLOOKUP(CONCATENATE($F1995," ",$G1995),AllocFactorMatrix,(X$4+1),FALSE)*$E2000</f>
        <v>-132.92963272972077</v>
      </c>
      <c r="Y1995" s="5">
        <f ca="1">VLOOKUP(CONCATENATE($F1995," ",$G1995),AllocFactorMatrix,(Y$4+1),FALSE)*$E2000</f>
        <v>-2.6690298980430662</v>
      </c>
      <c r="Z1995" s="5">
        <f t="shared" ca="1" si="915"/>
        <v>-135.59866262776384</v>
      </c>
      <c r="AA1995" s="5">
        <f ca="1">VLOOKUP(CONCATENATE($F1995," ",$G1995),AllocFactorMatrix,(AA$4+1),FALSE)*$E2000</f>
        <v>-1.7675320043776308</v>
      </c>
      <c r="AB1995" s="5">
        <f ca="1">VLOOKUP(CONCATENATE($F1995," ",$G1995),AllocFactorMatrix,(AB$4+1),FALSE)*$E2000</f>
        <v>0</v>
      </c>
      <c r="AC1995" s="5">
        <f ca="1">VLOOKUP(CONCATENATE($F1995," ",$G1995),AllocFactorMatrix,(AC$4+1),FALSE)*$E2000</f>
        <v>0</v>
      </c>
    </row>
    <row r="1996" spans="4:29" hidden="1" outlineLevel="1">
      <c r="E1996" s="48"/>
      <c r="F1996" s="175" t="str">
        <f>F2000</f>
        <v>LABOR_M</v>
      </c>
      <c r="G1996" s="52" t="str">
        <f>$G$11</f>
        <v>DISTPRI</v>
      </c>
      <c r="H1996" s="4">
        <f t="shared" ca="1" si="903"/>
        <v>-57224.642508530502</v>
      </c>
      <c r="I1996" s="5">
        <f ca="1">VLOOKUP(CONCATENATE($F1996," ",$G1996),AllocFactorMatrix,(I$4+1),FALSE)*$E2000</f>
        <v>-37471.100378799812</v>
      </c>
      <c r="J1996" s="5">
        <f ca="1">VLOOKUP(CONCATENATE($F1996," ",$G1996),AllocFactorMatrix,(J$4+1),FALSE)*$E2000</f>
        <v>-8769.6837435076432</v>
      </c>
      <c r="K1996" s="5">
        <f ca="1">VLOOKUP(CONCATENATE($F1996," ",$G1996),AllocFactorMatrix,(K$4+1),FALSE)*$E2000</f>
        <v>-122.49275775998204</v>
      </c>
      <c r="L1996" s="5">
        <f ca="1">VLOOKUP(CONCATENATE($F1996," ",$G1996),AllocFactorMatrix,(L$4+1),FALSE)*$E2000</f>
        <v>0</v>
      </c>
      <c r="M1996" s="5">
        <f t="shared" ca="1" si="914"/>
        <v>-8892.176501267626</v>
      </c>
      <c r="N1996" s="5">
        <f ca="1">VLOOKUP(CONCATENATE($F1996," ",$G1996),AllocFactorMatrix,(N$4+1),FALSE)*$E2000</f>
        <v>-5090.9734468768302</v>
      </c>
      <c r="O1996" s="5">
        <f ca="1">VLOOKUP(CONCATENATE($F1996," ",$G1996),AllocFactorMatrix,(O$4+1),FALSE)*$E2000</f>
        <v>-914.74199119993057</v>
      </c>
      <c r="P1996" s="5">
        <f ca="1">VLOOKUP(CONCATENATE($F1996," ",$G1996),AllocFactorMatrix,(P$4+1),FALSE)*$E2000</f>
        <v>0</v>
      </c>
      <c r="Q1996" s="5">
        <f ca="1">VLOOKUP(CONCATENATE($F1996," ",$G1996),AllocFactorMatrix,(Q$4+1),FALSE)*$E2000</f>
        <v>0</v>
      </c>
      <c r="R1996" s="5">
        <f t="shared" ca="1" si="922"/>
        <v>-6005.7154380767606</v>
      </c>
      <c r="S1996" s="5">
        <f ca="1">VLOOKUP(CONCATENATE($F1996," ",$G1996),AllocFactorMatrix,(S$4+1),FALSE)*$E2000</f>
        <v>-230.19730981027732</v>
      </c>
      <c r="T1996" s="5">
        <f ca="1">VLOOKUP(CONCATENATE($F1996," ",$G1996),AllocFactorMatrix,(T$4+1),FALSE)*$E2000</f>
        <v>-3183.1368201180226</v>
      </c>
      <c r="U1996" s="5">
        <f ca="1">VLOOKUP(CONCATENATE($F1996," ",$G1996),AllocFactorMatrix,(U$4+1),FALSE)*$E2000</f>
        <v>0</v>
      </c>
      <c r="V1996" s="5">
        <f ca="1">VLOOKUP(CONCATENATE($F1996," ",$G1996),AllocFactorMatrix,(V$4+1),FALSE)*$E2000</f>
        <v>0</v>
      </c>
      <c r="W1996" s="5">
        <f t="shared" ca="1" si="923"/>
        <v>-3413.3341299282997</v>
      </c>
      <c r="X1996" s="5">
        <f ca="1">VLOOKUP(CONCATENATE($F1996," ",$G1996),AllocFactorMatrix,(X$4+1),FALSE)*$E2000</f>
        <v>-1395.9028523792472</v>
      </c>
      <c r="Y1996" s="5">
        <f ca="1">VLOOKUP(CONCATENATE($F1996," ",$G1996),AllocFactorMatrix,(Y$4+1),FALSE)*$E2000</f>
        <v>-28.01797159951947</v>
      </c>
      <c r="Z1996" s="5">
        <f t="shared" ca="1" si="915"/>
        <v>-1423.9208239787667</v>
      </c>
      <c r="AA1996" s="5">
        <f ca="1">VLOOKUP(CONCATENATE($F1996," ",$G1996),AllocFactorMatrix,(AA$4+1),FALSE)*$E2000</f>
        <v>-18.395236479228696</v>
      </c>
      <c r="AB1996" s="5">
        <f ca="1">VLOOKUP(CONCATENATE($F1996," ",$G1996),AllocFactorMatrix,(AB$4+1),FALSE)*$E2000</f>
        <v>0</v>
      </c>
      <c r="AC1996" s="5">
        <f ca="1">VLOOKUP(CONCATENATE($F1996," ",$G1996),AllocFactorMatrix,(AC$4+1),FALSE)*$E2000</f>
        <v>0</v>
      </c>
    </row>
    <row r="1997" spans="4:29" hidden="1" outlineLevel="1">
      <c r="E1997" s="48"/>
      <c r="F1997" s="175" t="str">
        <f>F2000</f>
        <v>LABOR_M</v>
      </c>
      <c r="G1997" s="52" t="str">
        <f>$G$12</f>
        <v>DISTSEC</v>
      </c>
      <c r="H1997" s="4">
        <f t="shared" ca="1" si="903"/>
        <v>-22670.861119198686</v>
      </c>
      <c r="I1997" s="5">
        <f ca="1">VLOOKUP(CONCATENATE($F1997," ",$G1997),AllocFactorMatrix,(I$4+1),FALSE)*$E2000</f>
        <v>-16824.161296151819</v>
      </c>
      <c r="J1997" s="5">
        <f ca="1">VLOOKUP(CONCATENATE($F1997," ",$G1997),AllocFactorMatrix,(J$4+1),FALSE)*$E2000</f>
        <v>-3392.502572769672</v>
      </c>
      <c r="K1997" s="5">
        <f ca="1">VLOOKUP(CONCATENATE($F1997," ",$G1997),AllocFactorMatrix,(K$4+1),FALSE)*$E2000</f>
        <v>0</v>
      </c>
      <c r="L1997" s="5">
        <f ca="1">VLOOKUP(CONCATENATE($F1997," ",$G1997),AllocFactorMatrix,(L$4+1),FALSE)*$E2000</f>
        <v>0</v>
      </c>
      <c r="M1997" s="5">
        <f t="shared" ca="1" si="914"/>
        <v>-3392.502572769672</v>
      </c>
      <c r="N1997" s="5">
        <f ca="1">VLOOKUP(CONCATENATE($F1997," ",$G1997),AllocFactorMatrix,(N$4+1),FALSE)*$E2000</f>
        <v>-1695.6931523908072</v>
      </c>
      <c r="O1997" s="5">
        <f ca="1">VLOOKUP(CONCATENATE($F1997," ",$G1997),AllocFactorMatrix,(O$4+1),FALSE)*$E2000</f>
        <v>0</v>
      </c>
      <c r="P1997" s="5">
        <f ca="1">VLOOKUP(CONCATENATE($F1997," ",$G1997),AllocFactorMatrix,(P$4+1),FALSE)*$E2000</f>
        <v>0</v>
      </c>
      <c r="Q1997" s="5">
        <f ca="1">VLOOKUP(CONCATENATE($F1997," ",$G1997),AllocFactorMatrix,(Q$4+1),FALSE)*$E2000</f>
        <v>0</v>
      </c>
      <c r="R1997" s="5">
        <f t="shared" ca="1" si="922"/>
        <v>-1695.6931523908072</v>
      </c>
      <c r="S1997" s="5">
        <f ca="1">VLOOKUP(CONCATENATE($F1997," ",$G1997),AllocFactorMatrix,(S$4+1),FALSE)*$E2000</f>
        <v>-63.381039733786118</v>
      </c>
      <c r="T1997" s="5">
        <f ca="1">VLOOKUP(CONCATENATE($F1997," ",$G1997),AllocFactorMatrix,(T$4+1),FALSE)*$E2000</f>
        <v>0</v>
      </c>
      <c r="U1997" s="5">
        <f ca="1">VLOOKUP(CONCATENATE($F1997," ",$G1997),AllocFactorMatrix,(U$4+1),FALSE)*$E2000</f>
        <v>0</v>
      </c>
      <c r="V1997" s="5">
        <f ca="1">VLOOKUP(CONCATENATE($F1997," ",$G1997),AllocFactorMatrix,(V$4+1),FALSE)*$E2000</f>
        <v>0</v>
      </c>
      <c r="W1997" s="5">
        <f t="shared" ca="1" si="923"/>
        <v>-63.381039733786118</v>
      </c>
      <c r="X1997" s="5">
        <f ca="1">VLOOKUP(CONCATENATE($F1997," ",$G1997),AllocFactorMatrix,(X$4+1),FALSE)*$E2000</f>
        <v>-478.99387681744219</v>
      </c>
      <c r="Y1997" s="5">
        <f ca="1">VLOOKUP(CONCATENATE($F1997," ",$G1997),AllocFactorMatrix,(Y$4+1),FALSE)*$E2000</f>
        <v>0</v>
      </c>
      <c r="Z1997" s="5">
        <f t="shared" ca="1" si="915"/>
        <v>-478.99387681744219</v>
      </c>
      <c r="AA1997" s="5">
        <f ca="1">VLOOKUP(CONCATENATE($F1997," ",$G1997),AllocFactorMatrix,(AA$4+1),FALSE)*$E2000</f>
        <v>-5.663418468830927</v>
      </c>
      <c r="AB1997" s="5">
        <f ca="1">VLOOKUP(CONCATENATE($F1997," ",$G1997),AllocFactorMatrix,(AB$4+1),FALSE)*$E2000</f>
        <v>-174.31837890004525</v>
      </c>
      <c r="AC1997" s="5">
        <f ca="1">VLOOKUP(CONCATENATE($F1997," ",$G1997),AllocFactorMatrix,(AC$4+1),FALSE)*$E2000</f>
        <v>-36.147383966277388</v>
      </c>
    </row>
    <row r="1998" spans="4:29" hidden="1" outlineLevel="1">
      <c r="E1998" s="48"/>
      <c r="F1998" s="175" t="str">
        <f>F2000</f>
        <v>LABOR_M</v>
      </c>
      <c r="G1998" s="52" t="str">
        <f>$G$13</f>
        <v>ENERGY</v>
      </c>
      <c r="H1998" s="4">
        <f t="shared" ca="1" si="903"/>
        <v>-65225.258434962852</v>
      </c>
      <c r="I1998" s="5">
        <f ca="1">VLOOKUP(CONCATENATE($F1998," ",$G1998),AllocFactorMatrix,(I$4+1),FALSE)*$E2000</f>
        <v>-25521.744117917144</v>
      </c>
      <c r="J1998" s="5">
        <f ca="1">VLOOKUP(CONCATENATE($F1998," ",$G1998),AllocFactorMatrix,(J$4+1),FALSE)*$E2000</f>
        <v>-7362.9491291150289</v>
      </c>
      <c r="K1998" s="5">
        <f ca="1">VLOOKUP(CONCATENATE($F1998," ",$G1998),AllocFactorMatrix,(K$4+1),FALSE)*$E2000</f>
        <v>-102.62379500669748</v>
      </c>
      <c r="L1998" s="5">
        <f ca="1">VLOOKUP(CONCATENATE($F1998," ",$G1998),AllocFactorMatrix,(L$4+1),FALSE)*$E2000</f>
        <v>-14.346719567105598</v>
      </c>
      <c r="M1998" s="5">
        <f t="shared" ca="1" si="914"/>
        <v>-7479.9196436888315</v>
      </c>
      <c r="N1998" s="5">
        <f ca="1">VLOOKUP(CONCATENATE($F1998," ",$G1998),AllocFactorMatrix,(N$4+1),FALSE)*$E2000</f>
        <v>-4777.2604373612203</v>
      </c>
      <c r="O1998" s="5">
        <f ca="1">VLOOKUP(CONCATENATE($F1998," ",$G1998),AllocFactorMatrix,(O$4+1),FALSE)*$E2000</f>
        <v>-851.97168346393869</v>
      </c>
      <c r="P1998" s="5">
        <f ca="1">VLOOKUP(CONCATENATE($F1998," ",$G1998),AllocFactorMatrix,(P$4+1),FALSE)*$E2000</f>
        <v>-173.49263526915263</v>
      </c>
      <c r="Q1998" s="5">
        <f ca="1">VLOOKUP(CONCATENATE($F1998," ",$G1998),AllocFactorMatrix,(Q$4+1),FALSE)*$E2000</f>
        <v>-6.5528755492482702</v>
      </c>
      <c r="R1998" s="5">
        <f t="shared" ca="1" si="922"/>
        <v>-5809.2776316435602</v>
      </c>
      <c r="S1998" s="5">
        <f ca="1">VLOOKUP(CONCATENATE($F1998," ",$G1998),AllocFactorMatrix,(S$4+1),FALSE)*$E2000</f>
        <v>-250.18521594720866</v>
      </c>
      <c r="T1998" s="5">
        <f ca="1">VLOOKUP(CONCATENATE($F1998," ",$G1998),AllocFactorMatrix,(T$4+1),FALSE)*$E2000</f>
        <v>-3955.4758330257446</v>
      </c>
      <c r="U1998" s="5">
        <f ca="1">VLOOKUP(CONCATENATE($F1998," ",$G1998),AllocFactorMatrix,(U$4+1),FALSE)*$E2000</f>
        <v>-17011.857783043553</v>
      </c>
      <c r="V1998" s="5">
        <f ca="1">VLOOKUP(CONCATENATE($F1998," ",$G1998),AllocFactorMatrix,(V$4+1),FALSE)*$E2000</f>
        <v>-3200.108133439523</v>
      </c>
      <c r="W1998" s="5">
        <f t="shared" ca="1" si="923"/>
        <v>-24417.626965456031</v>
      </c>
      <c r="X1998" s="5">
        <f ca="1">VLOOKUP(CONCATENATE($F1998," ",$G1998),AllocFactorMatrix,(X$4+1),FALSE)*$E2000</f>
        <v>-1312.2660849389745</v>
      </c>
      <c r="Y1998" s="5">
        <f ca="1">VLOOKUP(CONCATENATE($F1998," ",$G1998),AllocFactorMatrix,(Y$4+1),FALSE)*$E2000</f>
        <v>-26.330357227627353</v>
      </c>
      <c r="Z1998" s="5">
        <f t="shared" ca="1" si="915"/>
        <v>-1338.5964421666017</v>
      </c>
      <c r="AA1998" s="5">
        <f ca="1">VLOOKUP(CONCATENATE($F1998," ",$G1998),AllocFactorMatrix,(AA$4+1),FALSE)*$E2000</f>
        <v>-23.486791555890665</v>
      </c>
      <c r="AB1998" s="5">
        <f ca="1">VLOOKUP(CONCATENATE($F1998," ",$G1998),AllocFactorMatrix,(AB$4+1),FALSE)*$E2000</f>
        <v>-526.09608707599534</v>
      </c>
      <c r="AC1998" s="5">
        <f ca="1">VLOOKUP(CONCATENATE($F1998," ",$G1998),AllocFactorMatrix,(AC$4+1),FALSE)*$E2000</f>
        <v>-108.51075545878179</v>
      </c>
    </row>
    <row r="1999" spans="4:29" hidden="1" outlineLevel="1">
      <c r="E1999" s="48"/>
      <c r="F1999" s="175" t="str">
        <f>F2000</f>
        <v>LABOR_M</v>
      </c>
      <c r="G1999" s="52" t="str">
        <f>$G$14</f>
        <v>CUSTOMER</v>
      </c>
      <c r="H1999" s="4">
        <f t="shared" ca="1" si="903"/>
        <v>-43166.016447124508</v>
      </c>
      <c r="I1999" s="5">
        <f ca="1">VLOOKUP(CONCATENATE($F1999," ",$G1999),AllocFactorMatrix,(I$4+1),FALSE)*$E2000</f>
        <v>-33329.789582006058</v>
      </c>
      <c r="J1999" s="5">
        <f ca="1">VLOOKUP(CONCATENATE($F1999," ",$G1999),AllocFactorMatrix,(J$4+1),FALSE)*$E2000</f>
        <v>-6748.9856918988362</v>
      </c>
      <c r="K1999" s="5">
        <f ca="1">VLOOKUP(CONCATENATE($F1999," ",$G1999),AllocFactorMatrix,(K$4+1),FALSE)*$E2000</f>
        <v>-172.50529916211943</v>
      </c>
      <c r="L1999" s="5">
        <f ca="1">VLOOKUP(CONCATENATE($F1999," ",$G1999),AllocFactorMatrix,(L$4+1),FALSE)*$E2000</f>
        <v>-27.813227218538096</v>
      </c>
      <c r="M1999" s="5">
        <f t="shared" ca="1" si="914"/>
        <v>-6949.3042182794943</v>
      </c>
      <c r="N1999" s="5">
        <f ca="1">VLOOKUP(CONCATENATE($F1999," ",$G1999),AllocFactorMatrix,(N$4+1),FALSE)*$E2000</f>
        <v>-276.77328048035008</v>
      </c>
      <c r="O1999" s="5">
        <f ca="1">VLOOKUP(CONCATENATE($F1999," ",$G1999),AllocFactorMatrix,(O$4+1),FALSE)*$E2000</f>
        <v>-66.846266705306562</v>
      </c>
      <c r="P1999" s="5">
        <f ca="1">VLOOKUP(CONCATENATE($F1999," ",$G1999),AllocFactorMatrix,(P$4+1),FALSE)*$E2000</f>
        <v>-68.046958773327674</v>
      </c>
      <c r="Q1999" s="5">
        <f ca="1">VLOOKUP(CONCATENATE($F1999," ",$G1999),AllocFactorMatrix,(Q$4+1),FALSE)*$E2000</f>
        <v>-8.4053907816544555</v>
      </c>
      <c r="R1999" s="5">
        <f t="shared" ca="1" si="922"/>
        <v>-420.07189674063875</v>
      </c>
      <c r="S1999" s="5">
        <f ca="1">VLOOKUP(CONCATENATE($F1999," ",$G1999),AllocFactorMatrix,(S$4+1),FALSE)*$E2000</f>
        <v>-2.103496718277821</v>
      </c>
      <c r="T1999" s="5">
        <f ca="1">VLOOKUP(CONCATENATE($F1999," ",$G1999),AllocFactorMatrix,(T$4+1),FALSE)*$E2000</f>
        <v>-48.597575307041417</v>
      </c>
      <c r="U1999" s="5">
        <f ca="1">VLOOKUP(CONCATENATE($F1999," ",$G1999),AllocFactorMatrix,(U$4+1),FALSE)*$E2000</f>
        <v>-114.30613315157606</v>
      </c>
      <c r="V1999" s="5">
        <f ca="1">VLOOKUP(CONCATENATE($F1999," ",$G1999),AllocFactorMatrix,(V$4+1),FALSE)*$E2000</f>
        <v>-33.658985248535814</v>
      </c>
      <c r="W1999" s="5">
        <f t="shared" ca="1" si="923"/>
        <v>-198.66619042543113</v>
      </c>
      <c r="X1999" s="5">
        <f ca="1">VLOOKUP(CONCATENATE($F1999," ",$G1999),AllocFactorMatrix,(X$4+1),FALSE)*$E2000</f>
        <v>-61.32797889620268</v>
      </c>
      <c r="Y1999" s="5">
        <f ca="1">VLOOKUP(CONCATENATE($F1999," ",$G1999),AllocFactorMatrix,(Y$4+1),FALSE)*$E2000</f>
        <v>-0.91613159348763484</v>
      </c>
      <c r="Z1999" s="5">
        <f t="shared" ca="1" si="915"/>
        <v>-62.244110489690314</v>
      </c>
      <c r="AA1999" s="5">
        <f ca="1">VLOOKUP(CONCATENATE($F1999," ",$G1999),AllocFactorMatrix,(AA$4+1),FALSE)*$E2000</f>
        <v>-4.9925877076819489</v>
      </c>
      <c r="AB1999" s="5">
        <f ca="1">VLOOKUP(CONCATENATE($F1999," ",$G1999),AllocFactorMatrix,(AB$4+1),FALSE)*$E2000</f>
        <v>-1814.0340195554254</v>
      </c>
      <c r="AC1999" s="5">
        <f ca="1">VLOOKUP(CONCATENATE($F1999," ",$G1999),AllocFactorMatrix,(AC$4+1),FALSE)*$E2000</f>
        <v>-386.91384192007609</v>
      </c>
    </row>
    <row r="2000" spans="4:29" collapsed="1">
      <c r="D2000" s="102" t="s">
        <v>641</v>
      </c>
      <c r="E2000" s="58">
        <v>-383644</v>
      </c>
      <c r="F2000" s="92" t="s">
        <v>69</v>
      </c>
      <c r="G2000" s="52" t="str">
        <f>$G$15</f>
        <v>TOTAL</v>
      </c>
      <c r="H2000" s="4">
        <f t="shared" ca="1" si="903"/>
        <v>-383644.00000000006</v>
      </c>
      <c r="I2000" s="5">
        <f ca="1">VLOOKUP(CONCATENATE($F2000," ",$G2000),AllocFactorMatrix,(I$4+1),FALSE)*$E2000</f>
        <v>-213611.76412614228</v>
      </c>
      <c r="J2000" s="5">
        <f ca="1">VLOOKUP(CONCATENATE($F2000," ",$G2000),AllocFactorMatrix,(J$4+1),FALSE)*$E2000</f>
        <v>-49706.922569057155</v>
      </c>
      <c r="K2000" s="5">
        <f ca="1">VLOOKUP(CONCATENATE($F2000," ",$G2000),AllocFactorMatrix,(K$4+1),FALSE)*$E2000</f>
        <v>-723.48566753762634</v>
      </c>
      <c r="L2000" s="5">
        <f ca="1">VLOOKUP(CONCATENATE($F2000," ",$G2000),AllocFactorMatrix,(L$4+1),FALSE)*$E2000</f>
        <v>-88.033257619553339</v>
      </c>
      <c r="M2000" s="5">
        <f t="shared" ca="1" si="914"/>
        <v>-50518.441494214334</v>
      </c>
      <c r="N2000" s="5">
        <f ca="1">VLOOKUP(CONCATENATE($F2000," ",$G2000),AllocFactorMatrix,(N$4+1),FALSE)*$E2000</f>
        <v>-25773.596610856384</v>
      </c>
      <c r="O2000" s="5">
        <f ca="1">VLOOKUP(CONCATENATE($F2000," ",$G2000),AllocFactorMatrix,(O$4+1),FALSE)*$E2000</f>
        <v>-4330.461827674676</v>
      </c>
      <c r="P2000" s="5">
        <f ca="1">VLOOKUP(CONCATENATE($F2000," ",$G2000),AllocFactorMatrix,(P$4+1),FALSE)*$E2000</f>
        <v>-753.08828179662294</v>
      </c>
      <c r="Q2000" s="5">
        <f ca="1">VLOOKUP(CONCATENATE($F2000," ",$G2000),AllocFactorMatrix,(Q$4+1),FALSE)*$E2000</f>
        <v>-33.515484258819527</v>
      </c>
      <c r="R2000" s="5">
        <f t="shared" ca="1" si="922"/>
        <v>-30890.662204586504</v>
      </c>
      <c r="S2000" s="5">
        <f ca="1">VLOOKUP(CONCATENATE($F2000," ",$G2000),AllocFactorMatrix,(S$4+1),FALSE)*$E2000</f>
        <v>-1204.5825696069749</v>
      </c>
      <c r="T2000" s="5">
        <f ca="1">VLOOKUP(CONCATENATE($F2000," ",$G2000),AllocFactorMatrix,(T$4+1),FALSE)*$E2000</f>
        <v>-16091.84323303728</v>
      </c>
      <c r="U2000" s="5">
        <f ca="1">VLOOKUP(CONCATENATE($F2000," ",$G2000),AllocFactorMatrix,(U$4+1),FALSE)*$E2000</f>
        <v>-51522.060552001043</v>
      </c>
      <c r="V2000" s="5">
        <f ca="1">VLOOKUP(CONCATENATE($F2000," ",$G2000),AllocFactorMatrix,(V$4+1),FALSE)*$E2000</f>
        <v>-9190.9521857052223</v>
      </c>
      <c r="W2000" s="5">
        <f t="shared" ca="1" si="923"/>
        <v>-78009.438540350515</v>
      </c>
      <c r="X2000" s="5">
        <f ca="1">VLOOKUP(CONCATENATE($F2000," ",$G2000),AllocFactorMatrix,(X$4+1),FALSE)*$E2000</f>
        <v>-7072.3435295527834</v>
      </c>
      <c r="Y2000" s="5">
        <f ca="1">VLOOKUP(CONCATENATE($F2000," ",$G2000),AllocFactorMatrix,(Y$4+1),FALSE)*$E2000</f>
        <v>-131.65069152515144</v>
      </c>
      <c r="Z2000" s="5">
        <f t="shared" ca="1" si="915"/>
        <v>-7203.9942210779345</v>
      </c>
      <c r="AA2000" s="5">
        <f ca="1">VLOOKUP(CONCATENATE($F2000," ",$G2000),AllocFactorMatrix,(AA$4+1),FALSE)*$E2000</f>
        <v>-102.99481314348634</v>
      </c>
      <c r="AB2000" s="5">
        <f ca="1">VLOOKUP(CONCATENATE($F2000," ",$G2000),AllocFactorMatrix,(AB$4+1),FALSE)*$E2000</f>
        <v>-2730.7538422241819</v>
      </c>
      <c r="AC2000" s="5">
        <f ca="1">VLOOKUP(CONCATENATE($F2000," ",$G2000),AllocFactorMatrix,(AC$4+1),FALSE)*$E2000</f>
        <v>-575.95075826077732</v>
      </c>
    </row>
    <row r="2001" spans="4:29" hidden="1" outlineLevel="1">
      <c r="E2001" s="48"/>
      <c r="F2001" s="175" t="str">
        <f>F2008</f>
        <v>TRAN_LSE</v>
      </c>
      <c r="G2001" s="52" t="str">
        <f>$G$8</f>
        <v>PRODUCTION</v>
      </c>
      <c r="H2001" s="4">
        <f t="shared" ref="H2001:H2064" si="924">SUBTOTAL(9,I2001:AC2001)</f>
        <v>12240861.999999998</v>
      </c>
      <c r="I2001" s="5">
        <f>VLOOKUP(CONCATENATE($F2001," ",$G2001),AllocFactorMatrix,(I$4+1),FALSE)*$E2008</f>
        <v>6296527.7954540355</v>
      </c>
      <c r="J2001" s="5">
        <f>VLOOKUP(CONCATENATE($F2001," ",$G2001),AllocFactorMatrix,(J$4+1),FALSE)*$E2008</f>
        <v>1468351.249950819</v>
      </c>
      <c r="K2001" s="5">
        <f>VLOOKUP(CONCATENATE($F2001," ",$G2001),AllocFactorMatrix,(K$4+1),FALSE)*$E2008</f>
        <v>20415.896649590435</v>
      </c>
      <c r="L2001" s="5">
        <f>VLOOKUP(CONCATENATE($F2001," ",$G2001),AllocFactorMatrix,(L$4+1),FALSE)*$E2008</f>
        <v>2843.3976140356617</v>
      </c>
      <c r="M2001" s="5">
        <f t="shared" ref="M2001:M2040" si="925">SUBTOTAL(9,J2001:L2001)</f>
        <v>1491610.5442144452</v>
      </c>
      <c r="N2001" s="5">
        <f>VLOOKUP(CONCATENATE($F2001," ",$G2001),AllocFactorMatrix,(N$4+1),FALSE)*$E2008</f>
        <v>873974.70026965777</v>
      </c>
      <c r="O2001" s="5">
        <f>VLOOKUP(CONCATENATE($F2001," ",$G2001),AllocFactorMatrix,(O$4+1),FALSE)*$E2008</f>
        <v>156608.91214323381</v>
      </c>
      <c r="P2001" s="5">
        <f>VLOOKUP(CONCATENATE($F2001," ",$G2001),AllocFactorMatrix,(P$4+1),FALSE)*$E2008</f>
        <v>31758.689217663828</v>
      </c>
      <c r="Q2001" s="5">
        <f>VLOOKUP(CONCATENATE($F2001," ",$G2001),AllocFactorMatrix,(Q$4+1),FALSE)*$E2008</f>
        <v>1206.0218610637837</v>
      </c>
      <c r="R2001" s="5">
        <f>SUBTOTAL(9,N2001:Q2001)</f>
        <v>1063548.3234916192</v>
      </c>
      <c r="S2001" s="5">
        <f>VLOOKUP(CONCATENATE($F2001," ",$G2001),AllocFactorMatrix,(S$4+1),FALSE)*$E2008</f>
        <v>41388.970901296263</v>
      </c>
      <c r="T2001" s="5">
        <f>VLOOKUP(CONCATENATE($F2001," ",$G2001),AllocFactorMatrix,(T$4+1),FALSE)*$E2008</f>
        <v>558775.00721258996</v>
      </c>
      <c r="U2001" s="5">
        <f>VLOOKUP(CONCATENATE($F2001," ",$G2001),AllocFactorMatrix,(U$4+1),FALSE)*$E2008</f>
        <v>2137090.0936288182</v>
      </c>
      <c r="V2001" s="5">
        <f>VLOOKUP(CONCATENATE($F2001," ",$G2001),AllocFactorMatrix,(V$4+1),FALSE)*$E2008</f>
        <v>387153.69130937086</v>
      </c>
      <c r="W2001" s="5">
        <f>SUBTOTAL(9,S2001:V2001)</f>
        <v>3124407.7630520752</v>
      </c>
      <c r="X2001" s="5">
        <f>VLOOKUP(CONCATENATE($F2001," ",$G2001),AllocFactorMatrix,(X$4+1),FALSE)*$E2008</f>
        <v>239870.75907435192</v>
      </c>
      <c r="Y2001" s="5">
        <f>VLOOKUP(CONCATENATE($F2001," ",$G2001),AllocFactorMatrix,(Y$4+1),FALSE)*$E2008</f>
        <v>4790.8343016061826</v>
      </c>
      <c r="Z2001" s="5">
        <f t="shared" ref="Z2001:Z2040" si="926">SUBTOTAL(9,X2001:Y2001)</f>
        <v>244661.59337595809</v>
      </c>
      <c r="AA2001" s="5">
        <f>VLOOKUP(CONCATENATE($F2001," ",$G2001),AllocFactorMatrix,(AA$4+1),FALSE)*$E2008</f>
        <v>3164.2833759543582</v>
      </c>
      <c r="AB2001" s="5">
        <f>VLOOKUP(CONCATENATE($F2001," ",$G2001),AllocFactorMatrix,(AB$4+1),FALSE)*$E2008</f>
        <v>14057.548380901046</v>
      </c>
      <c r="AC2001" s="5">
        <f>VLOOKUP(CONCATENATE($F2001," ",$G2001),AllocFactorMatrix,(AC$4+1),FALSE)*$E2008</f>
        <v>2884.1486550104473</v>
      </c>
    </row>
    <row r="2002" spans="4:29" hidden="1" outlineLevel="1">
      <c r="E2002" s="48"/>
      <c r="F2002" s="175" t="str">
        <f>F2008</f>
        <v>TRAN_LSE</v>
      </c>
      <c r="G2002" s="52" t="str">
        <f>$G$9</f>
        <v>BULKTRAN</v>
      </c>
      <c r="H2002" s="4">
        <f t="shared" si="924"/>
        <v>0</v>
      </c>
      <c r="I2002" s="5">
        <f>VLOOKUP(CONCATENATE($F2002," ",$G2002),AllocFactorMatrix,(I$4+1),FALSE)*$E2008</f>
        <v>0</v>
      </c>
      <c r="J2002" s="5">
        <f>VLOOKUP(CONCATENATE($F2002," ",$G2002),AllocFactorMatrix,(J$4+1),FALSE)*$E2008</f>
        <v>0</v>
      </c>
      <c r="K2002" s="5">
        <f>VLOOKUP(CONCATENATE($F2002," ",$G2002),AllocFactorMatrix,(K$4+1),FALSE)*$E2008</f>
        <v>0</v>
      </c>
      <c r="L2002" s="5">
        <f>VLOOKUP(CONCATENATE($F2002," ",$G2002),AllocFactorMatrix,(L$4+1),FALSE)*$E2008</f>
        <v>0</v>
      </c>
      <c r="M2002" s="5">
        <f t="shared" si="925"/>
        <v>0</v>
      </c>
      <c r="N2002" s="5">
        <f>VLOOKUP(CONCATENATE($F2002," ",$G2002),AllocFactorMatrix,(N$4+1),FALSE)*$E2008</f>
        <v>0</v>
      </c>
      <c r="O2002" s="5">
        <f>VLOOKUP(CONCATENATE($F2002," ",$G2002),AllocFactorMatrix,(O$4+1),FALSE)*$E2008</f>
        <v>0</v>
      </c>
      <c r="P2002" s="5">
        <f>VLOOKUP(CONCATENATE($F2002," ",$G2002),AllocFactorMatrix,(P$4+1),FALSE)*$E2008</f>
        <v>0</v>
      </c>
      <c r="Q2002" s="5">
        <f>VLOOKUP(CONCATENATE($F2002," ",$G2002),AllocFactorMatrix,(Q$4+1),FALSE)*$E2008</f>
        <v>0</v>
      </c>
      <c r="R2002" s="5">
        <f t="shared" ref="R2002:R2008" si="927">SUBTOTAL(9,N2002:Q2002)</f>
        <v>0</v>
      </c>
      <c r="S2002" s="5">
        <f>VLOOKUP(CONCATENATE($F2002," ",$G2002),AllocFactorMatrix,(S$4+1),FALSE)*$E2008</f>
        <v>0</v>
      </c>
      <c r="T2002" s="5">
        <f>VLOOKUP(CONCATENATE($F2002," ",$G2002),AllocFactorMatrix,(T$4+1),FALSE)*$E2008</f>
        <v>0</v>
      </c>
      <c r="U2002" s="5">
        <f>VLOOKUP(CONCATENATE($F2002," ",$G2002),AllocFactorMatrix,(U$4+1),FALSE)*$E2008</f>
        <v>0</v>
      </c>
      <c r="V2002" s="5">
        <f>VLOOKUP(CONCATENATE($F2002," ",$G2002),AllocFactorMatrix,(V$4+1),FALSE)*$E2008</f>
        <v>0</v>
      </c>
      <c r="W2002" s="5">
        <f t="shared" ref="W2002:W2008" si="928">SUBTOTAL(9,S2002:V2002)</f>
        <v>0</v>
      </c>
      <c r="X2002" s="5">
        <f>VLOOKUP(CONCATENATE($F2002," ",$G2002),AllocFactorMatrix,(X$4+1),FALSE)*$E2008</f>
        <v>0</v>
      </c>
      <c r="Y2002" s="5">
        <f>VLOOKUP(CONCATENATE($F2002," ",$G2002),AllocFactorMatrix,(Y$4+1),FALSE)*$E2008</f>
        <v>0</v>
      </c>
      <c r="Z2002" s="5">
        <f t="shared" si="926"/>
        <v>0</v>
      </c>
      <c r="AA2002" s="5">
        <f>VLOOKUP(CONCATENATE($F2002," ",$G2002),AllocFactorMatrix,(AA$4+1),FALSE)*$E2008</f>
        <v>0</v>
      </c>
      <c r="AB2002" s="5">
        <f>VLOOKUP(CONCATENATE($F2002," ",$G2002),AllocFactorMatrix,(AB$4+1),FALSE)*$E2008</f>
        <v>0</v>
      </c>
      <c r="AC2002" s="5">
        <f>VLOOKUP(CONCATENATE($F2002," ",$G2002),AllocFactorMatrix,(AC$4+1),FALSE)*$E2008</f>
        <v>0</v>
      </c>
    </row>
    <row r="2003" spans="4:29" hidden="1" outlineLevel="1">
      <c r="E2003" s="48"/>
      <c r="F2003" s="175" t="str">
        <f>F2008</f>
        <v>TRAN_LSE</v>
      </c>
      <c r="G2003" s="52" t="str">
        <f>$G$10</f>
        <v>SUBTRAN</v>
      </c>
      <c r="H2003" s="4">
        <f t="shared" si="924"/>
        <v>0</v>
      </c>
      <c r="I2003" s="5">
        <f>VLOOKUP(CONCATENATE($F2003," ",$G2003),AllocFactorMatrix,(I$4+1),FALSE)*$E2008</f>
        <v>0</v>
      </c>
      <c r="J2003" s="5">
        <f>VLOOKUP(CONCATENATE($F2003," ",$G2003),AllocFactorMatrix,(J$4+1),FALSE)*$E2008</f>
        <v>0</v>
      </c>
      <c r="K2003" s="5">
        <f>VLOOKUP(CONCATENATE($F2003," ",$G2003),AllocFactorMatrix,(K$4+1),FALSE)*$E2008</f>
        <v>0</v>
      </c>
      <c r="L2003" s="5">
        <f>VLOOKUP(CONCATENATE($F2003," ",$G2003),AllocFactorMatrix,(L$4+1),FALSE)*$E2008</f>
        <v>0</v>
      </c>
      <c r="M2003" s="5">
        <f t="shared" si="925"/>
        <v>0</v>
      </c>
      <c r="N2003" s="5">
        <f>VLOOKUP(CONCATENATE($F2003," ",$G2003),AllocFactorMatrix,(N$4+1),FALSE)*$E2008</f>
        <v>0</v>
      </c>
      <c r="O2003" s="5">
        <f>VLOOKUP(CONCATENATE($F2003," ",$G2003),AllocFactorMatrix,(O$4+1),FALSE)*$E2008</f>
        <v>0</v>
      </c>
      <c r="P2003" s="5">
        <f>VLOOKUP(CONCATENATE($F2003," ",$G2003),AllocFactorMatrix,(P$4+1),FALSE)*$E2008</f>
        <v>0</v>
      </c>
      <c r="Q2003" s="5">
        <f>VLOOKUP(CONCATENATE($F2003," ",$G2003),AllocFactorMatrix,(Q$4+1),FALSE)*$E2008</f>
        <v>0</v>
      </c>
      <c r="R2003" s="5">
        <f t="shared" si="927"/>
        <v>0</v>
      </c>
      <c r="S2003" s="5">
        <f>VLOOKUP(CONCATENATE($F2003," ",$G2003),AllocFactorMatrix,(S$4+1),FALSE)*$E2008</f>
        <v>0</v>
      </c>
      <c r="T2003" s="5">
        <f>VLOOKUP(CONCATENATE($F2003," ",$G2003),AllocFactorMatrix,(T$4+1),FALSE)*$E2008</f>
        <v>0</v>
      </c>
      <c r="U2003" s="5">
        <f>VLOOKUP(CONCATENATE($F2003," ",$G2003),AllocFactorMatrix,(U$4+1),FALSE)*$E2008</f>
        <v>0</v>
      </c>
      <c r="V2003" s="5">
        <f>VLOOKUP(CONCATENATE($F2003," ",$G2003),AllocFactorMatrix,(V$4+1),FALSE)*$E2008</f>
        <v>0</v>
      </c>
      <c r="W2003" s="5">
        <f t="shared" si="928"/>
        <v>0</v>
      </c>
      <c r="X2003" s="5">
        <f>VLOOKUP(CONCATENATE($F2003," ",$G2003),AllocFactorMatrix,(X$4+1),FALSE)*$E2008</f>
        <v>0</v>
      </c>
      <c r="Y2003" s="5">
        <f>VLOOKUP(CONCATENATE($F2003," ",$G2003),AllocFactorMatrix,(Y$4+1),FALSE)*$E2008</f>
        <v>0</v>
      </c>
      <c r="Z2003" s="5">
        <f t="shared" si="926"/>
        <v>0</v>
      </c>
      <c r="AA2003" s="5">
        <f>VLOOKUP(CONCATENATE($F2003," ",$G2003),AllocFactorMatrix,(AA$4+1),FALSE)*$E2008</f>
        <v>0</v>
      </c>
      <c r="AB2003" s="5">
        <f>VLOOKUP(CONCATENATE($F2003," ",$G2003),AllocFactorMatrix,(AB$4+1),FALSE)*$E2008</f>
        <v>0</v>
      </c>
      <c r="AC2003" s="5">
        <f>VLOOKUP(CONCATENATE($F2003," ",$G2003),AllocFactorMatrix,(AC$4+1),FALSE)*$E2008</f>
        <v>0</v>
      </c>
    </row>
    <row r="2004" spans="4:29" hidden="1" outlineLevel="1">
      <c r="E2004" s="48"/>
      <c r="F2004" s="175" t="str">
        <f>F2008</f>
        <v>TRAN_LSE</v>
      </c>
      <c r="G2004" s="52" t="str">
        <f>$G$11</f>
        <v>DISTPRI</v>
      </c>
      <c r="H2004" s="4">
        <f t="shared" si="924"/>
        <v>0</v>
      </c>
      <c r="I2004" s="5">
        <f>VLOOKUP(CONCATENATE($F2004," ",$G2004),AllocFactorMatrix,(I$4+1),FALSE)*$E2008</f>
        <v>0</v>
      </c>
      <c r="J2004" s="5">
        <f>VLOOKUP(CONCATENATE($F2004," ",$G2004),AllocFactorMatrix,(J$4+1),FALSE)*$E2008</f>
        <v>0</v>
      </c>
      <c r="K2004" s="5">
        <f>VLOOKUP(CONCATENATE($F2004," ",$G2004),AllocFactorMatrix,(K$4+1),FALSE)*$E2008</f>
        <v>0</v>
      </c>
      <c r="L2004" s="5">
        <f>VLOOKUP(CONCATENATE($F2004," ",$G2004),AllocFactorMatrix,(L$4+1),FALSE)*$E2008</f>
        <v>0</v>
      </c>
      <c r="M2004" s="5">
        <f t="shared" si="925"/>
        <v>0</v>
      </c>
      <c r="N2004" s="5">
        <f>VLOOKUP(CONCATENATE($F2004," ",$G2004),AllocFactorMatrix,(N$4+1),FALSE)*$E2008</f>
        <v>0</v>
      </c>
      <c r="O2004" s="5">
        <f>VLOOKUP(CONCATENATE($F2004," ",$G2004),AllocFactorMatrix,(O$4+1),FALSE)*$E2008</f>
        <v>0</v>
      </c>
      <c r="P2004" s="5">
        <f>VLOOKUP(CONCATENATE($F2004," ",$G2004),AllocFactorMatrix,(P$4+1),FALSE)*$E2008</f>
        <v>0</v>
      </c>
      <c r="Q2004" s="5">
        <f>VLOOKUP(CONCATENATE($F2004," ",$G2004),AllocFactorMatrix,(Q$4+1),FALSE)*$E2008</f>
        <v>0</v>
      </c>
      <c r="R2004" s="5">
        <f t="shared" si="927"/>
        <v>0</v>
      </c>
      <c r="S2004" s="5">
        <f>VLOOKUP(CONCATENATE($F2004," ",$G2004),AllocFactorMatrix,(S$4+1),FALSE)*$E2008</f>
        <v>0</v>
      </c>
      <c r="T2004" s="5">
        <f>VLOOKUP(CONCATENATE($F2004," ",$G2004),AllocFactorMatrix,(T$4+1),FALSE)*$E2008</f>
        <v>0</v>
      </c>
      <c r="U2004" s="5">
        <f>VLOOKUP(CONCATENATE($F2004," ",$G2004),AllocFactorMatrix,(U$4+1),FALSE)*$E2008</f>
        <v>0</v>
      </c>
      <c r="V2004" s="5">
        <f>VLOOKUP(CONCATENATE($F2004," ",$G2004),AllocFactorMatrix,(V$4+1),FALSE)*$E2008</f>
        <v>0</v>
      </c>
      <c r="W2004" s="5">
        <f t="shared" si="928"/>
        <v>0</v>
      </c>
      <c r="X2004" s="5">
        <f>VLOOKUP(CONCATENATE($F2004," ",$G2004),AllocFactorMatrix,(X$4+1),FALSE)*$E2008</f>
        <v>0</v>
      </c>
      <c r="Y2004" s="5">
        <f>VLOOKUP(CONCATENATE($F2004," ",$G2004),AllocFactorMatrix,(Y$4+1),FALSE)*$E2008</f>
        <v>0</v>
      </c>
      <c r="Z2004" s="5">
        <f t="shared" si="926"/>
        <v>0</v>
      </c>
      <c r="AA2004" s="5">
        <f>VLOOKUP(CONCATENATE($F2004," ",$G2004),AllocFactorMatrix,(AA$4+1),FALSE)*$E2008</f>
        <v>0</v>
      </c>
      <c r="AB2004" s="5">
        <f>VLOOKUP(CONCATENATE($F2004," ",$G2004),AllocFactorMatrix,(AB$4+1),FALSE)*$E2008</f>
        <v>0</v>
      </c>
      <c r="AC2004" s="5">
        <f>VLOOKUP(CONCATENATE($F2004," ",$G2004),AllocFactorMatrix,(AC$4+1),FALSE)*$E2008</f>
        <v>0</v>
      </c>
    </row>
    <row r="2005" spans="4:29" hidden="1" outlineLevel="1">
      <c r="E2005" s="48"/>
      <c r="F2005" s="175" t="str">
        <f>F2008</f>
        <v>TRAN_LSE</v>
      </c>
      <c r="G2005" s="52" t="str">
        <f>$G$12</f>
        <v>DISTSEC</v>
      </c>
      <c r="H2005" s="4">
        <f t="shared" si="924"/>
        <v>0</v>
      </c>
      <c r="I2005" s="5">
        <f>VLOOKUP(CONCATENATE($F2005," ",$G2005),AllocFactorMatrix,(I$4+1),FALSE)*$E2008</f>
        <v>0</v>
      </c>
      <c r="J2005" s="5">
        <f>VLOOKUP(CONCATENATE($F2005," ",$G2005),AllocFactorMatrix,(J$4+1),FALSE)*$E2008</f>
        <v>0</v>
      </c>
      <c r="K2005" s="5">
        <f>VLOOKUP(CONCATENATE($F2005," ",$G2005),AllocFactorMatrix,(K$4+1),FALSE)*$E2008</f>
        <v>0</v>
      </c>
      <c r="L2005" s="5">
        <f>VLOOKUP(CONCATENATE($F2005," ",$G2005),AllocFactorMatrix,(L$4+1),FALSE)*$E2008</f>
        <v>0</v>
      </c>
      <c r="M2005" s="5">
        <f t="shared" si="925"/>
        <v>0</v>
      </c>
      <c r="N2005" s="5">
        <f>VLOOKUP(CONCATENATE($F2005," ",$G2005),AllocFactorMatrix,(N$4+1),FALSE)*$E2008</f>
        <v>0</v>
      </c>
      <c r="O2005" s="5">
        <f>VLOOKUP(CONCATENATE($F2005," ",$G2005),AllocFactorMatrix,(O$4+1),FALSE)*$E2008</f>
        <v>0</v>
      </c>
      <c r="P2005" s="5">
        <f>VLOOKUP(CONCATENATE($F2005," ",$G2005),AllocFactorMatrix,(P$4+1),FALSE)*$E2008</f>
        <v>0</v>
      </c>
      <c r="Q2005" s="5">
        <f>VLOOKUP(CONCATENATE($F2005," ",$G2005),AllocFactorMatrix,(Q$4+1),FALSE)*$E2008</f>
        <v>0</v>
      </c>
      <c r="R2005" s="5">
        <f t="shared" si="927"/>
        <v>0</v>
      </c>
      <c r="S2005" s="5">
        <f>VLOOKUP(CONCATENATE($F2005," ",$G2005),AllocFactorMatrix,(S$4+1),FALSE)*$E2008</f>
        <v>0</v>
      </c>
      <c r="T2005" s="5">
        <f>VLOOKUP(CONCATENATE($F2005," ",$G2005),AllocFactorMatrix,(T$4+1),FALSE)*$E2008</f>
        <v>0</v>
      </c>
      <c r="U2005" s="5">
        <f>VLOOKUP(CONCATENATE($F2005," ",$G2005),AllocFactorMatrix,(U$4+1),FALSE)*$E2008</f>
        <v>0</v>
      </c>
      <c r="V2005" s="5">
        <f>VLOOKUP(CONCATENATE($F2005," ",$G2005),AllocFactorMatrix,(V$4+1),FALSE)*$E2008</f>
        <v>0</v>
      </c>
      <c r="W2005" s="5">
        <f t="shared" si="928"/>
        <v>0</v>
      </c>
      <c r="X2005" s="5">
        <f>VLOOKUP(CONCATENATE($F2005," ",$G2005),AllocFactorMatrix,(X$4+1),FALSE)*$E2008</f>
        <v>0</v>
      </c>
      <c r="Y2005" s="5">
        <f>VLOOKUP(CONCATENATE($F2005," ",$G2005),AllocFactorMatrix,(Y$4+1),FALSE)*$E2008</f>
        <v>0</v>
      </c>
      <c r="Z2005" s="5">
        <f t="shared" si="926"/>
        <v>0</v>
      </c>
      <c r="AA2005" s="5">
        <f>VLOOKUP(CONCATENATE($F2005," ",$G2005),AllocFactorMatrix,(AA$4+1),FALSE)*$E2008</f>
        <v>0</v>
      </c>
      <c r="AB2005" s="5">
        <f>VLOOKUP(CONCATENATE($F2005," ",$G2005),AllocFactorMatrix,(AB$4+1),FALSE)*$E2008</f>
        <v>0</v>
      </c>
      <c r="AC2005" s="5">
        <f>VLOOKUP(CONCATENATE($F2005," ",$G2005),AllocFactorMatrix,(AC$4+1),FALSE)*$E2008</f>
        <v>0</v>
      </c>
    </row>
    <row r="2006" spans="4:29" hidden="1" outlineLevel="1">
      <c r="E2006" s="48"/>
      <c r="F2006" s="175" t="str">
        <f>F2008</f>
        <v>TRAN_LSE</v>
      </c>
      <c r="G2006" s="52" t="str">
        <f>$G$13</f>
        <v>ENERGY</v>
      </c>
      <c r="H2006" s="4">
        <f t="shared" si="924"/>
        <v>0</v>
      </c>
      <c r="I2006" s="5">
        <f>VLOOKUP(CONCATENATE($F2006," ",$G2006),AllocFactorMatrix,(I$4+1),FALSE)*$E2008</f>
        <v>0</v>
      </c>
      <c r="J2006" s="5">
        <f>VLOOKUP(CONCATENATE($F2006," ",$G2006),AllocFactorMatrix,(J$4+1),FALSE)*$E2008</f>
        <v>0</v>
      </c>
      <c r="K2006" s="5">
        <f>VLOOKUP(CONCATENATE($F2006," ",$G2006),AllocFactorMatrix,(K$4+1),FALSE)*$E2008</f>
        <v>0</v>
      </c>
      <c r="L2006" s="5">
        <f>VLOOKUP(CONCATENATE($F2006," ",$G2006),AllocFactorMatrix,(L$4+1),FALSE)*$E2008</f>
        <v>0</v>
      </c>
      <c r="M2006" s="5">
        <f t="shared" si="925"/>
        <v>0</v>
      </c>
      <c r="N2006" s="5">
        <f>VLOOKUP(CONCATENATE($F2006," ",$G2006),AllocFactorMatrix,(N$4+1),FALSE)*$E2008</f>
        <v>0</v>
      </c>
      <c r="O2006" s="5">
        <f>VLOOKUP(CONCATENATE($F2006," ",$G2006),AllocFactorMatrix,(O$4+1),FALSE)*$E2008</f>
        <v>0</v>
      </c>
      <c r="P2006" s="5">
        <f>VLOOKUP(CONCATENATE($F2006," ",$G2006),AllocFactorMatrix,(P$4+1),FALSE)*$E2008</f>
        <v>0</v>
      </c>
      <c r="Q2006" s="5">
        <f>VLOOKUP(CONCATENATE($F2006," ",$G2006),AllocFactorMatrix,(Q$4+1),FALSE)*$E2008</f>
        <v>0</v>
      </c>
      <c r="R2006" s="5">
        <f t="shared" si="927"/>
        <v>0</v>
      </c>
      <c r="S2006" s="5">
        <f>VLOOKUP(CONCATENATE($F2006," ",$G2006),AllocFactorMatrix,(S$4+1),FALSE)*$E2008</f>
        <v>0</v>
      </c>
      <c r="T2006" s="5">
        <f>VLOOKUP(CONCATENATE($F2006," ",$G2006),AllocFactorMatrix,(T$4+1),FALSE)*$E2008</f>
        <v>0</v>
      </c>
      <c r="U2006" s="5">
        <f>VLOOKUP(CONCATENATE($F2006," ",$G2006),AllocFactorMatrix,(U$4+1),FALSE)*$E2008</f>
        <v>0</v>
      </c>
      <c r="V2006" s="5">
        <f>VLOOKUP(CONCATENATE($F2006," ",$G2006),AllocFactorMatrix,(V$4+1),FALSE)*$E2008</f>
        <v>0</v>
      </c>
      <c r="W2006" s="5">
        <f t="shared" si="928"/>
        <v>0</v>
      </c>
      <c r="X2006" s="5">
        <f>VLOOKUP(CONCATENATE($F2006," ",$G2006),AllocFactorMatrix,(X$4+1),FALSE)*$E2008</f>
        <v>0</v>
      </c>
      <c r="Y2006" s="5">
        <f>VLOOKUP(CONCATENATE($F2006," ",$G2006),AllocFactorMatrix,(Y$4+1),FALSE)*$E2008</f>
        <v>0</v>
      </c>
      <c r="Z2006" s="5">
        <f t="shared" si="926"/>
        <v>0</v>
      </c>
      <c r="AA2006" s="5">
        <f>VLOOKUP(CONCATENATE($F2006," ",$G2006),AllocFactorMatrix,(AA$4+1),FALSE)*$E2008</f>
        <v>0</v>
      </c>
      <c r="AB2006" s="5">
        <f>VLOOKUP(CONCATENATE($F2006," ",$G2006),AllocFactorMatrix,(AB$4+1),FALSE)*$E2008</f>
        <v>0</v>
      </c>
      <c r="AC2006" s="5">
        <f>VLOOKUP(CONCATENATE($F2006," ",$G2006),AllocFactorMatrix,(AC$4+1),FALSE)*$E2008</f>
        <v>0</v>
      </c>
    </row>
    <row r="2007" spans="4:29" hidden="1" outlineLevel="1">
      <c r="E2007" s="48"/>
      <c r="F2007" s="175" t="str">
        <f>F2008</f>
        <v>TRAN_LSE</v>
      </c>
      <c r="G2007" s="52" t="str">
        <f>$G$14</f>
        <v>CUSTOMER</v>
      </c>
      <c r="H2007" s="4">
        <f t="shared" si="924"/>
        <v>0</v>
      </c>
      <c r="I2007" s="5">
        <f>VLOOKUP(CONCATENATE($F2007," ",$G2007),AllocFactorMatrix,(I$4+1),FALSE)*$E2008</f>
        <v>0</v>
      </c>
      <c r="J2007" s="5">
        <f>VLOOKUP(CONCATENATE($F2007," ",$G2007),AllocFactorMatrix,(J$4+1),FALSE)*$E2008</f>
        <v>0</v>
      </c>
      <c r="K2007" s="5">
        <f>VLOOKUP(CONCATENATE($F2007," ",$G2007),AllocFactorMatrix,(K$4+1),FALSE)*$E2008</f>
        <v>0</v>
      </c>
      <c r="L2007" s="5">
        <f>VLOOKUP(CONCATENATE($F2007," ",$G2007),AllocFactorMatrix,(L$4+1),FALSE)*$E2008</f>
        <v>0</v>
      </c>
      <c r="M2007" s="5">
        <f t="shared" si="925"/>
        <v>0</v>
      </c>
      <c r="N2007" s="5">
        <f>VLOOKUP(CONCATENATE($F2007," ",$G2007),AllocFactorMatrix,(N$4+1),FALSE)*$E2008</f>
        <v>0</v>
      </c>
      <c r="O2007" s="5">
        <f>VLOOKUP(CONCATENATE($F2007," ",$G2007),AllocFactorMatrix,(O$4+1),FALSE)*$E2008</f>
        <v>0</v>
      </c>
      <c r="P2007" s="5">
        <f>VLOOKUP(CONCATENATE($F2007," ",$G2007),AllocFactorMatrix,(P$4+1),FALSE)*$E2008</f>
        <v>0</v>
      </c>
      <c r="Q2007" s="5">
        <f>VLOOKUP(CONCATENATE($F2007," ",$G2007),AllocFactorMatrix,(Q$4+1),FALSE)*$E2008</f>
        <v>0</v>
      </c>
      <c r="R2007" s="5">
        <f t="shared" si="927"/>
        <v>0</v>
      </c>
      <c r="S2007" s="5">
        <f>VLOOKUP(CONCATENATE($F2007," ",$G2007),AllocFactorMatrix,(S$4+1),FALSE)*$E2008</f>
        <v>0</v>
      </c>
      <c r="T2007" s="5">
        <f>VLOOKUP(CONCATENATE($F2007," ",$G2007),AllocFactorMatrix,(T$4+1),FALSE)*$E2008</f>
        <v>0</v>
      </c>
      <c r="U2007" s="5">
        <f>VLOOKUP(CONCATENATE($F2007," ",$G2007),AllocFactorMatrix,(U$4+1),FALSE)*$E2008</f>
        <v>0</v>
      </c>
      <c r="V2007" s="5">
        <f>VLOOKUP(CONCATENATE($F2007," ",$G2007),AllocFactorMatrix,(V$4+1),FALSE)*$E2008</f>
        <v>0</v>
      </c>
      <c r="W2007" s="5">
        <f t="shared" si="928"/>
        <v>0</v>
      </c>
      <c r="X2007" s="5">
        <f>VLOOKUP(CONCATENATE($F2007," ",$G2007),AllocFactorMatrix,(X$4+1),FALSE)*$E2008</f>
        <v>0</v>
      </c>
      <c r="Y2007" s="5">
        <f>VLOOKUP(CONCATENATE($F2007," ",$G2007),AllocFactorMatrix,(Y$4+1),FALSE)*$E2008</f>
        <v>0</v>
      </c>
      <c r="Z2007" s="5">
        <f t="shared" si="926"/>
        <v>0</v>
      </c>
      <c r="AA2007" s="5">
        <f>VLOOKUP(CONCATENATE($F2007," ",$G2007),AllocFactorMatrix,(AA$4+1),FALSE)*$E2008</f>
        <v>0</v>
      </c>
      <c r="AB2007" s="5">
        <f>VLOOKUP(CONCATENATE($F2007," ",$G2007),AllocFactorMatrix,(AB$4+1),FALSE)*$E2008</f>
        <v>0</v>
      </c>
      <c r="AC2007" s="5">
        <f>VLOOKUP(CONCATENATE($F2007," ",$G2007),AllocFactorMatrix,(AC$4+1),FALSE)*$E2008</f>
        <v>0</v>
      </c>
    </row>
    <row r="2008" spans="4:29" collapsed="1">
      <c r="D2008" s="102" t="s">
        <v>628</v>
      </c>
      <c r="E2008" s="58">
        <v>12240862</v>
      </c>
      <c r="F2008" s="94" t="s">
        <v>520</v>
      </c>
      <c r="G2008" s="52" t="str">
        <f>$G$15</f>
        <v>TOTAL</v>
      </c>
      <c r="H2008" s="4">
        <f t="shared" si="924"/>
        <v>12240861.999999998</v>
      </c>
      <c r="I2008" s="5">
        <f>VLOOKUP(CONCATENATE($F2008," ",$G2008),AllocFactorMatrix,(I$4+1),FALSE)*$E2008</f>
        <v>6296527.7954540355</v>
      </c>
      <c r="J2008" s="5">
        <f>VLOOKUP(CONCATENATE($F2008," ",$G2008),AllocFactorMatrix,(J$4+1),FALSE)*$E2008</f>
        <v>1468351.249950819</v>
      </c>
      <c r="K2008" s="5">
        <f>VLOOKUP(CONCATENATE($F2008," ",$G2008),AllocFactorMatrix,(K$4+1),FALSE)*$E2008</f>
        <v>20415.896649590435</v>
      </c>
      <c r="L2008" s="5">
        <f>VLOOKUP(CONCATENATE($F2008," ",$G2008),AllocFactorMatrix,(L$4+1),FALSE)*$E2008</f>
        <v>2843.3976140356617</v>
      </c>
      <c r="M2008" s="5">
        <f t="shared" si="925"/>
        <v>1491610.5442144452</v>
      </c>
      <c r="N2008" s="5">
        <f>VLOOKUP(CONCATENATE($F2008," ",$G2008),AllocFactorMatrix,(N$4+1),FALSE)*$E2008</f>
        <v>873974.70026965777</v>
      </c>
      <c r="O2008" s="5">
        <f>VLOOKUP(CONCATENATE($F2008," ",$G2008),AllocFactorMatrix,(O$4+1),FALSE)*$E2008</f>
        <v>156608.91214323381</v>
      </c>
      <c r="P2008" s="5">
        <f>VLOOKUP(CONCATENATE($F2008," ",$G2008),AllocFactorMatrix,(P$4+1),FALSE)*$E2008</f>
        <v>31758.689217663828</v>
      </c>
      <c r="Q2008" s="5">
        <f>VLOOKUP(CONCATENATE($F2008," ",$G2008),AllocFactorMatrix,(Q$4+1),FALSE)*$E2008</f>
        <v>1206.0218610637837</v>
      </c>
      <c r="R2008" s="5">
        <f t="shared" si="927"/>
        <v>1063548.3234916192</v>
      </c>
      <c r="S2008" s="5">
        <f>VLOOKUP(CONCATENATE($F2008," ",$G2008),AllocFactorMatrix,(S$4+1),FALSE)*$E2008</f>
        <v>41388.970901296263</v>
      </c>
      <c r="T2008" s="5">
        <f>VLOOKUP(CONCATENATE($F2008," ",$G2008),AllocFactorMatrix,(T$4+1),FALSE)*$E2008</f>
        <v>558775.00721258996</v>
      </c>
      <c r="U2008" s="5">
        <f>VLOOKUP(CONCATENATE($F2008," ",$G2008),AllocFactorMatrix,(U$4+1),FALSE)*$E2008</f>
        <v>2137090.0936288182</v>
      </c>
      <c r="V2008" s="5">
        <f>VLOOKUP(CONCATENATE($F2008," ",$G2008),AllocFactorMatrix,(V$4+1),FALSE)*$E2008</f>
        <v>387153.69130937086</v>
      </c>
      <c r="W2008" s="5">
        <f t="shared" si="928"/>
        <v>3124407.7630520752</v>
      </c>
      <c r="X2008" s="5">
        <f>VLOOKUP(CONCATENATE($F2008," ",$G2008),AllocFactorMatrix,(X$4+1),FALSE)*$E2008</f>
        <v>239870.75907435192</v>
      </c>
      <c r="Y2008" s="5">
        <f>VLOOKUP(CONCATENATE($F2008," ",$G2008),AllocFactorMatrix,(Y$4+1),FALSE)*$E2008</f>
        <v>4790.8343016061826</v>
      </c>
      <c r="Z2008" s="5">
        <f t="shared" si="926"/>
        <v>244661.59337595809</v>
      </c>
      <c r="AA2008" s="5">
        <f>VLOOKUP(CONCATENATE($F2008," ",$G2008),AllocFactorMatrix,(AA$4+1),FALSE)*$E2008</f>
        <v>3164.2833759543582</v>
      </c>
      <c r="AB2008" s="5">
        <f>VLOOKUP(CONCATENATE($F2008," ",$G2008),AllocFactorMatrix,(AB$4+1),FALSE)*$E2008</f>
        <v>14057.548380901046</v>
      </c>
      <c r="AC2008" s="5">
        <f>VLOOKUP(CONCATENATE($F2008," ",$G2008),AllocFactorMatrix,(AC$4+1),FALSE)*$E2008</f>
        <v>2884.1486550104473</v>
      </c>
    </row>
    <row r="2009" spans="4:29" hidden="1" outlineLevel="1">
      <c r="E2009" s="48"/>
      <c r="F2009" s="175" t="str">
        <f>F2016</f>
        <v>TRAN_LSE</v>
      </c>
      <c r="G2009" s="52" t="str">
        <f>$G$8</f>
        <v>PRODUCTION</v>
      </c>
      <c r="H2009" s="4">
        <f t="shared" si="924"/>
        <v>208435.99999999997</v>
      </c>
      <c r="I2009" s="5">
        <f>VLOOKUP(CONCATENATE($F2009," ",$G2009),AllocFactorMatrix,(I$4+1),FALSE)*$E2016</f>
        <v>107216.55611943484</v>
      </c>
      <c r="J2009" s="5">
        <f>VLOOKUP(CONCATENATE($F2009," ",$G2009),AllocFactorMatrix,(J$4+1),FALSE)*$E2016</f>
        <v>25002.917370913005</v>
      </c>
      <c r="K2009" s="5">
        <f>VLOOKUP(CONCATENATE($F2009," ",$G2009),AllocFactorMatrix,(K$4+1),FALSE)*$E2016</f>
        <v>347.639556270958</v>
      </c>
      <c r="L2009" s="5">
        <f>VLOOKUP(CONCATENATE($F2009," ",$G2009),AllocFactorMatrix,(L$4+1),FALSE)*$E2016</f>
        <v>48.417049802467929</v>
      </c>
      <c r="M2009" s="5">
        <f t="shared" si="925"/>
        <v>25398.973976986432</v>
      </c>
      <c r="N2009" s="5">
        <f>VLOOKUP(CONCATENATE($F2009," ",$G2009),AllocFactorMatrix,(N$4+1),FALSE)*$E2016</f>
        <v>14881.941371890834</v>
      </c>
      <c r="O2009" s="5">
        <f>VLOOKUP(CONCATENATE($F2009," ",$G2009),AllocFactorMatrix,(O$4+1),FALSE)*$E2016</f>
        <v>2666.7186683002456</v>
      </c>
      <c r="P2009" s="5">
        <f>VLOOKUP(CONCATENATE($F2009," ",$G2009),AllocFactorMatrix,(P$4+1),FALSE)*$E2016</f>
        <v>540.7833325604829</v>
      </c>
      <c r="Q2009" s="5">
        <f>VLOOKUP(CONCATENATE($F2009," ",$G2009),AllocFactorMatrix,(Q$4+1),FALSE)*$E2016</f>
        <v>20.536002499880386</v>
      </c>
      <c r="R2009" s="5">
        <f>SUBTOTAL(9,N2009:Q2009)</f>
        <v>18109.979375251445</v>
      </c>
      <c r="S2009" s="5">
        <f>VLOOKUP(CONCATENATE($F2009," ",$G2009),AllocFactorMatrix,(S$4+1),FALSE)*$E2016</f>
        <v>704.76666911060579</v>
      </c>
      <c r="T2009" s="5">
        <f>VLOOKUP(CONCATENATE($F2009," ",$G2009),AllocFactorMatrix,(T$4+1),FALSE)*$E2016</f>
        <v>9514.757000231144</v>
      </c>
      <c r="U2009" s="5">
        <f>VLOOKUP(CONCATENATE($F2009," ",$G2009),AllocFactorMatrix,(U$4+1),FALSE)*$E2016</f>
        <v>36390.126018544797</v>
      </c>
      <c r="V2009" s="5">
        <f>VLOOKUP(CONCATENATE($F2009," ",$G2009),AllocFactorMatrix,(V$4+1),FALSE)*$E2016</f>
        <v>6592.4088354039141</v>
      </c>
      <c r="W2009" s="5">
        <f>SUBTOTAL(9,S2009:V2009)</f>
        <v>53202.058523290456</v>
      </c>
      <c r="X2009" s="5">
        <f>VLOOKUP(CONCATENATE($F2009," ",$G2009),AllocFactorMatrix,(X$4+1),FALSE)*$E2016</f>
        <v>4084.4918877789505</v>
      </c>
      <c r="Y2009" s="5">
        <f>VLOOKUP(CONCATENATE($F2009," ",$G2009),AllocFactorMatrix,(Y$4+1),FALSE)*$E2016</f>
        <v>81.577779284627695</v>
      </c>
      <c r="Z2009" s="5">
        <f t="shared" si="926"/>
        <v>4166.069667063578</v>
      </c>
      <c r="AA2009" s="5">
        <f>VLOOKUP(CONCATENATE($F2009," ",$G2009),AllocFactorMatrix,(AA$4+1),FALSE)*$E2016</f>
        <v>53.881055905247734</v>
      </c>
      <c r="AB2009" s="5">
        <f>VLOOKUP(CONCATENATE($F2009," ",$G2009),AllocFactorMatrix,(AB$4+1),FALSE)*$E2016</f>
        <v>239.37032819432901</v>
      </c>
      <c r="AC2009" s="5">
        <f>VLOOKUP(CONCATENATE($F2009," ",$G2009),AllocFactorMatrix,(AC$4+1),FALSE)*$E2016</f>
        <v>49.110953873653472</v>
      </c>
    </row>
    <row r="2010" spans="4:29" hidden="1" outlineLevel="1">
      <c r="E2010" s="48"/>
      <c r="F2010" s="175" t="str">
        <f>F2016</f>
        <v>TRAN_LSE</v>
      </c>
      <c r="G2010" s="52" t="str">
        <f>$G$9</f>
        <v>BULKTRAN</v>
      </c>
      <c r="H2010" s="4">
        <f t="shared" si="924"/>
        <v>0</v>
      </c>
      <c r="I2010" s="5">
        <f>VLOOKUP(CONCATENATE($F2010," ",$G2010),AllocFactorMatrix,(I$4+1),FALSE)*$E2016</f>
        <v>0</v>
      </c>
      <c r="J2010" s="5">
        <f>VLOOKUP(CONCATENATE($F2010," ",$G2010),AllocFactorMatrix,(J$4+1),FALSE)*$E2016</f>
        <v>0</v>
      </c>
      <c r="K2010" s="5">
        <f>VLOOKUP(CONCATENATE($F2010," ",$G2010),AllocFactorMatrix,(K$4+1),FALSE)*$E2016</f>
        <v>0</v>
      </c>
      <c r="L2010" s="5">
        <f>VLOOKUP(CONCATENATE($F2010," ",$G2010),AllocFactorMatrix,(L$4+1),FALSE)*$E2016</f>
        <v>0</v>
      </c>
      <c r="M2010" s="5">
        <f t="shared" si="925"/>
        <v>0</v>
      </c>
      <c r="N2010" s="5">
        <f>VLOOKUP(CONCATENATE($F2010," ",$G2010),AllocFactorMatrix,(N$4+1),FALSE)*$E2016</f>
        <v>0</v>
      </c>
      <c r="O2010" s="5">
        <f>VLOOKUP(CONCATENATE($F2010," ",$G2010),AllocFactorMatrix,(O$4+1),FALSE)*$E2016</f>
        <v>0</v>
      </c>
      <c r="P2010" s="5">
        <f>VLOOKUP(CONCATENATE($F2010," ",$G2010),AllocFactorMatrix,(P$4+1),FALSE)*$E2016</f>
        <v>0</v>
      </c>
      <c r="Q2010" s="5">
        <f>VLOOKUP(CONCATENATE($F2010," ",$G2010),AllocFactorMatrix,(Q$4+1),FALSE)*$E2016</f>
        <v>0</v>
      </c>
      <c r="R2010" s="5">
        <f t="shared" ref="R2010:R2016" si="929">SUBTOTAL(9,N2010:Q2010)</f>
        <v>0</v>
      </c>
      <c r="S2010" s="5">
        <f>VLOOKUP(CONCATENATE($F2010," ",$G2010),AllocFactorMatrix,(S$4+1),FALSE)*$E2016</f>
        <v>0</v>
      </c>
      <c r="T2010" s="5">
        <f>VLOOKUP(CONCATENATE($F2010," ",$G2010),AllocFactorMatrix,(T$4+1),FALSE)*$E2016</f>
        <v>0</v>
      </c>
      <c r="U2010" s="5">
        <f>VLOOKUP(CONCATENATE($F2010," ",$G2010),AllocFactorMatrix,(U$4+1),FALSE)*$E2016</f>
        <v>0</v>
      </c>
      <c r="V2010" s="5">
        <f>VLOOKUP(CONCATENATE($F2010," ",$G2010),AllocFactorMatrix,(V$4+1),FALSE)*$E2016</f>
        <v>0</v>
      </c>
      <c r="W2010" s="5">
        <f t="shared" ref="W2010:W2016" si="930">SUBTOTAL(9,S2010:V2010)</f>
        <v>0</v>
      </c>
      <c r="X2010" s="5">
        <f>VLOOKUP(CONCATENATE($F2010," ",$G2010),AllocFactorMatrix,(X$4+1),FALSE)*$E2016</f>
        <v>0</v>
      </c>
      <c r="Y2010" s="5">
        <f>VLOOKUP(CONCATENATE($F2010," ",$G2010),AllocFactorMatrix,(Y$4+1),FALSE)*$E2016</f>
        <v>0</v>
      </c>
      <c r="Z2010" s="5">
        <f t="shared" si="926"/>
        <v>0</v>
      </c>
      <c r="AA2010" s="5">
        <f>VLOOKUP(CONCATENATE($F2010," ",$G2010),AllocFactorMatrix,(AA$4+1),FALSE)*$E2016</f>
        <v>0</v>
      </c>
      <c r="AB2010" s="5">
        <f>VLOOKUP(CONCATENATE($F2010," ",$G2010),AllocFactorMatrix,(AB$4+1),FALSE)*$E2016</f>
        <v>0</v>
      </c>
      <c r="AC2010" s="5">
        <f>VLOOKUP(CONCATENATE($F2010," ",$G2010),AllocFactorMatrix,(AC$4+1),FALSE)*$E2016</f>
        <v>0</v>
      </c>
    </row>
    <row r="2011" spans="4:29" hidden="1" outlineLevel="1">
      <c r="E2011" s="48"/>
      <c r="F2011" s="175" t="str">
        <f>F2016</f>
        <v>TRAN_LSE</v>
      </c>
      <c r="G2011" s="52" t="str">
        <f>$G$10</f>
        <v>SUBTRAN</v>
      </c>
      <c r="H2011" s="4">
        <f t="shared" si="924"/>
        <v>0</v>
      </c>
      <c r="I2011" s="5">
        <f>VLOOKUP(CONCATENATE($F2011," ",$G2011),AllocFactorMatrix,(I$4+1),FALSE)*$E2016</f>
        <v>0</v>
      </c>
      <c r="J2011" s="5">
        <f>VLOOKUP(CONCATENATE($F2011," ",$G2011),AllocFactorMatrix,(J$4+1),FALSE)*$E2016</f>
        <v>0</v>
      </c>
      <c r="K2011" s="5">
        <f>VLOOKUP(CONCATENATE($F2011," ",$G2011),AllocFactorMatrix,(K$4+1),FALSE)*$E2016</f>
        <v>0</v>
      </c>
      <c r="L2011" s="5">
        <f>VLOOKUP(CONCATENATE($F2011," ",$G2011),AllocFactorMatrix,(L$4+1),FALSE)*$E2016</f>
        <v>0</v>
      </c>
      <c r="M2011" s="5">
        <f t="shared" si="925"/>
        <v>0</v>
      </c>
      <c r="N2011" s="5">
        <f>VLOOKUP(CONCATENATE($F2011," ",$G2011),AllocFactorMatrix,(N$4+1),FALSE)*$E2016</f>
        <v>0</v>
      </c>
      <c r="O2011" s="5">
        <f>VLOOKUP(CONCATENATE($F2011," ",$G2011),AllocFactorMatrix,(O$4+1),FALSE)*$E2016</f>
        <v>0</v>
      </c>
      <c r="P2011" s="5">
        <f>VLOOKUP(CONCATENATE($F2011," ",$G2011),AllocFactorMatrix,(P$4+1),FALSE)*$E2016</f>
        <v>0</v>
      </c>
      <c r="Q2011" s="5">
        <f>VLOOKUP(CONCATENATE($F2011," ",$G2011),AllocFactorMatrix,(Q$4+1),FALSE)*$E2016</f>
        <v>0</v>
      </c>
      <c r="R2011" s="5">
        <f t="shared" si="929"/>
        <v>0</v>
      </c>
      <c r="S2011" s="5">
        <f>VLOOKUP(CONCATENATE($F2011," ",$G2011),AllocFactorMatrix,(S$4+1),FALSE)*$E2016</f>
        <v>0</v>
      </c>
      <c r="T2011" s="5">
        <f>VLOOKUP(CONCATENATE($F2011," ",$G2011),AllocFactorMatrix,(T$4+1),FALSE)*$E2016</f>
        <v>0</v>
      </c>
      <c r="U2011" s="5">
        <f>VLOOKUP(CONCATENATE($F2011," ",$G2011),AllocFactorMatrix,(U$4+1),FALSE)*$E2016</f>
        <v>0</v>
      </c>
      <c r="V2011" s="5">
        <f>VLOOKUP(CONCATENATE($F2011," ",$G2011),AllocFactorMatrix,(V$4+1),FALSE)*$E2016</f>
        <v>0</v>
      </c>
      <c r="W2011" s="5">
        <f t="shared" si="930"/>
        <v>0</v>
      </c>
      <c r="X2011" s="5">
        <f>VLOOKUP(CONCATENATE($F2011," ",$G2011),AllocFactorMatrix,(X$4+1),FALSE)*$E2016</f>
        <v>0</v>
      </c>
      <c r="Y2011" s="5">
        <f>VLOOKUP(CONCATENATE($F2011," ",$G2011),AllocFactorMatrix,(Y$4+1),FALSE)*$E2016</f>
        <v>0</v>
      </c>
      <c r="Z2011" s="5">
        <f t="shared" si="926"/>
        <v>0</v>
      </c>
      <c r="AA2011" s="5">
        <f>VLOOKUP(CONCATENATE($F2011," ",$G2011),AllocFactorMatrix,(AA$4+1),FALSE)*$E2016</f>
        <v>0</v>
      </c>
      <c r="AB2011" s="5">
        <f>VLOOKUP(CONCATENATE($F2011," ",$G2011),AllocFactorMatrix,(AB$4+1),FALSE)*$E2016</f>
        <v>0</v>
      </c>
      <c r="AC2011" s="5">
        <f>VLOOKUP(CONCATENATE($F2011," ",$G2011),AllocFactorMatrix,(AC$4+1),FALSE)*$E2016</f>
        <v>0</v>
      </c>
    </row>
    <row r="2012" spans="4:29" hidden="1" outlineLevel="1">
      <c r="E2012" s="48"/>
      <c r="F2012" s="175" t="str">
        <f>F2016</f>
        <v>TRAN_LSE</v>
      </c>
      <c r="G2012" s="52" t="str">
        <f>$G$11</f>
        <v>DISTPRI</v>
      </c>
      <c r="H2012" s="4">
        <f t="shared" si="924"/>
        <v>0</v>
      </c>
      <c r="I2012" s="5">
        <f>VLOOKUP(CONCATENATE($F2012," ",$G2012),AllocFactorMatrix,(I$4+1),FALSE)*$E2016</f>
        <v>0</v>
      </c>
      <c r="J2012" s="5">
        <f>VLOOKUP(CONCATENATE($F2012," ",$G2012),AllocFactorMatrix,(J$4+1),FALSE)*$E2016</f>
        <v>0</v>
      </c>
      <c r="K2012" s="5">
        <f>VLOOKUP(CONCATENATE($F2012," ",$G2012),AllocFactorMatrix,(K$4+1),FALSE)*$E2016</f>
        <v>0</v>
      </c>
      <c r="L2012" s="5">
        <f>VLOOKUP(CONCATENATE($F2012," ",$G2012),AllocFactorMatrix,(L$4+1),FALSE)*$E2016</f>
        <v>0</v>
      </c>
      <c r="M2012" s="5">
        <f t="shared" si="925"/>
        <v>0</v>
      </c>
      <c r="N2012" s="5">
        <f>VLOOKUP(CONCATENATE($F2012," ",$G2012),AllocFactorMatrix,(N$4+1),FALSE)*$E2016</f>
        <v>0</v>
      </c>
      <c r="O2012" s="5">
        <f>VLOOKUP(CONCATENATE($F2012," ",$G2012),AllocFactorMatrix,(O$4+1),FALSE)*$E2016</f>
        <v>0</v>
      </c>
      <c r="P2012" s="5">
        <f>VLOOKUP(CONCATENATE($F2012," ",$G2012),AllocFactorMatrix,(P$4+1),FALSE)*$E2016</f>
        <v>0</v>
      </c>
      <c r="Q2012" s="5">
        <f>VLOOKUP(CONCATENATE($F2012," ",$G2012),AllocFactorMatrix,(Q$4+1),FALSE)*$E2016</f>
        <v>0</v>
      </c>
      <c r="R2012" s="5">
        <f t="shared" si="929"/>
        <v>0</v>
      </c>
      <c r="S2012" s="5">
        <f>VLOOKUP(CONCATENATE($F2012," ",$G2012),AllocFactorMatrix,(S$4+1),FALSE)*$E2016</f>
        <v>0</v>
      </c>
      <c r="T2012" s="5">
        <f>VLOOKUP(CONCATENATE($F2012," ",$G2012),AllocFactorMatrix,(T$4+1),FALSE)*$E2016</f>
        <v>0</v>
      </c>
      <c r="U2012" s="5">
        <f>VLOOKUP(CONCATENATE($F2012," ",$G2012),AllocFactorMatrix,(U$4+1),FALSE)*$E2016</f>
        <v>0</v>
      </c>
      <c r="V2012" s="5">
        <f>VLOOKUP(CONCATENATE($F2012," ",$G2012),AllocFactorMatrix,(V$4+1),FALSE)*$E2016</f>
        <v>0</v>
      </c>
      <c r="W2012" s="5">
        <f t="shared" si="930"/>
        <v>0</v>
      </c>
      <c r="X2012" s="5">
        <f>VLOOKUP(CONCATENATE($F2012," ",$G2012),AllocFactorMatrix,(X$4+1),FALSE)*$E2016</f>
        <v>0</v>
      </c>
      <c r="Y2012" s="5">
        <f>VLOOKUP(CONCATENATE($F2012," ",$G2012),AllocFactorMatrix,(Y$4+1),FALSE)*$E2016</f>
        <v>0</v>
      </c>
      <c r="Z2012" s="5">
        <f t="shared" si="926"/>
        <v>0</v>
      </c>
      <c r="AA2012" s="5">
        <f>VLOOKUP(CONCATENATE($F2012," ",$G2012),AllocFactorMatrix,(AA$4+1),FALSE)*$E2016</f>
        <v>0</v>
      </c>
      <c r="AB2012" s="5">
        <f>VLOOKUP(CONCATENATE($F2012," ",$G2012),AllocFactorMatrix,(AB$4+1),FALSE)*$E2016</f>
        <v>0</v>
      </c>
      <c r="AC2012" s="5">
        <f>VLOOKUP(CONCATENATE($F2012," ",$G2012),AllocFactorMatrix,(AC$4+1),FALSE)*$E2016</f>
        <v>0</v>
      </c>
    </row>
    <row r="2013" spans="4:29" hidden="1" outlineLevel="1">
      <c r="E2013" s="48"/>
      <c r="F2013" s="175" t="str">
        <f>F2016</f>
        <v>TRAN_LSE</v>
      </c>
      <c r="G2013" s="52" t="str">
        <f>$G$12</f>
        <v>DISTSEC</v>
      </c>
      <c r="H2013" s="4">
        <f t="shared" si="924"/>
        <v>0</v>
      </c>
      <c r="I2013" s="5">
        <f>VLOOKUP(CONCATENATE($F2013," ",$G2013),AllocFactorMatrix,(I$4+1),FALSE)*$E2016</f>
        <v>0</v>
      </c>
      <c r="J2013" s="5">
        <f>VLOOKUP(CONCATENATE($F2013," ",$G2013),AllocFactorMatrix,(J$4+1),FALSE)*$E2016</f>
        <v>0</v>
      </c>
      <c r="K2013" s="5">
        <f>VLOOKUP(CONCATENATE($F2013," ",$G2013),AllocFactorMatrix,(K$4+1),FALSE)*$E2016</f>
        <v>0</v>
      </c>
      <c r="L2013" s="5">
        <f>VLOOKUP(CONCATENATE($F2013," ",$G2013),AllocFactorMatrix,(L$4+1),FALSE)*$E2016</f>
        <v>0</v>
      </c>
      <c r="M2013" s="5">
        <f t="shared" si="925"/>
        <v>0</v>
      </c>
      <c r="N2013" s="5">
        <f>VLOOKUP(CONCATENATE($F2013," ",$G2013),AllocFactorMatrix,(N$4+1),FALSE)*$E2016</f>
        <v>0</v>
      </c>
      <c r="O2013" s="5">
        <f>VLOOKUP(CONCATENATE($F2013," ",$G2013),AllocFactorMatrix,(O$4+1),FALSE)*$E2016</f>
        <v>0</v>
      </c>
      <c r="P2013" s="5">
        <f>VLOOKUP(CONCATENATE($F2013," ",$G2013),AllocFactorMatrix,(P$4+1),FALSE)*$E2016</f>
        <v>0</v>
      </c>
      <c r="Q2013" s="5">
        <f>VLOOKUP(CONCATENATE($F2013," ",$G2013),AllocFactorMatrix,(Q$4+1),FALSE)*$E2016</f>
        <v>0</v>
      </c>
      <c r="R2013" s="5">
        <f t="shared" si="929"/>
        <v>0</v>
      </c>
      <c r="S2013" s="5">
        <f>VLOOKUP(CONCATENATE($F2013," ",$G2013),AllocFactorMatrix,(S$4+1),FALSE)*$E2016</f>
        <v>0</v>
      </c>
      <c r="T2013" s="5">
        <f>VLOOKUP(CONCATENATE($F2013," ",$G2013),AllocFactorMatrix,(T$4+1),FALSE)*$E2016</f>
        <v>0</v>
      </c>
      <c r="U2013" s="5">
        <f>VLOOKUP(CONCATENATE($F2013," ",$G2013),AllocFactorMatrix,(U$4+1),FALSE)*$E2016</f>
        <v>0</v>
      </c>
      <c r="V2013" s="5">
        <f>VLOOKUP(CONCATENATE($F2013," ",$G2013),AllocFactorMatrix,(V$4+1),FALSE)*$E2016</f>
        <v>0</v>
      </c>
      <c r="W2013" s="5">
        <f t="shared" si="930"/>
        <v>0</v>
      </c>
      <c r="X2013" s="5">
        <f>VLOOKUP(CONCATENATE($F2013," ",$G2013),AllocFactorMatrix,(X$4+1),FALSE)*$E2016</f>
        <v>0</v>
      </c>
      <c r="Y2013" s="5">
        <f>VLOOKUP(CONCATENATE($F2013," ",$G2013),AllocFactorMatrix,(Y$4+1),FALSE)*$E2016</f>
        <v>0</v>
      </c>
      <c r="Z2013" s="5">
        <f t="shared" si="926"/>
        <v>0</v>
      </c>
      <c r="AA2013" s="5">
        <f>VLOOKUP(CONCATENATE($F2013," ",$G2013),AllocFactorMatrix,(AA$4+1),FALSE)*$E2016</f>
        <v>0</v>
      </c>
      <c r="AB2013" s="5">
        <f>VLOOKUP(CONCATENATE($F2013," ",$G2013),AllocFactorMatrix,(AB$4+1),FALSE)*$E2016</f>
        <v>0</v>
      </c>
      <c r="AC2013" s="5">
        <f>VLOOKUP(CONCATENATE($F2013," ",$G2013),AllocFactorMatrix,(AC$4+1),FALSE)*$E2016</f>
        <v>0</v>
      </c>
    </row>
    <row r="2014" spans="4:29" hidden="1" outlineLevel="1">
      <c r="E2014" s="48"/>
      <c r="F2014" s="175" t="str">
        <f>F2016</f>
        <v>TRAN_LSE</v>
      </c>
      <c r="G2014" s="52" t="str">
        <f>$G$13</f>
        <v>ENERGY</v>
      </c>
      <c r="H2014" s="4">
        <f t="shared" si="924"/>
        <v>0</v>
      </c>
      <c r="I2014" s="5">
        <f>VLOOKUP(CONCATENATE($F2014," ",$G2014),AllocFactorMatrix,(I$4+1),FALSE)*$E2016</f>
        <v>0</v>
      </c>
      <c r="J2014" s="5">
        <f>VLOOKUP(CONCATENATE($F2014," ",$G2014),AllocFactorMatrix,(J$4+1),FALSE)*$E2016</f>
        <v>0</v>
      </c>
      <c r="K2014" s="5">
        <f>VLOOKUP(CONCATENATE($F2014," ",$G2014),AllocFactorMatrix,(K$4+1),FALSE)*$E2016</f>
        <v>0</v>
      </c>
      <c r="L2014" s="5">
        <f>VLOOKUP(CONCATENATE($F2014," ",$G2014),AllocFactorMatrix,(L$4+1),FALSE)*$E2016</f>
        <v>0</v>
      </c>
      <c r="M2014" s="5">
        <f t="shared" si="925"/>
        <v>0</v>
      </c>
      <c r="N2014" s="5">
        <f>VLOOKUP(CONCATENATE($F2014," ",$G2014),AllocFactorMatrix,(N$4+1),FALSE)*$E2016</f>
        <v>0</v>
      </c>
      <c r="O2014" s="5">
        <f>VLOOKUP(CONCATENATE($F2014," ",$G2014),AllocFactorMatrix,(O$4+1),FALSE)*$E2016</f>
        <v>0</v>
      </c>
      <c r="P2014" s="5">
        <f>VLOOKUP(CONCATENATE($F2014," ",$G2014),AllocFactorMatrix,(P$4+1),FALSE)*$E2016</f>
        <v>0</v>
      </c>
      <c r="Q2014" s="5">
        <f>VLOOKUP(CONCATENATE($F2014," ",$G2014),AllocFactorMatrix,(Q$4+1),FALSE)*$E2016</f>
        <v>0</v>
      </c>
      <c r="R2014" s="5">
        <f t="shared" si="929"/>
        <v>0</v>
      </c>
      <c r="S2014" s="5">
        <f>VLOOKUP(CONCATENATE($F2014," ",$G2014),AllocFactorMatrix,(S$4+1),FALSE)*$E2016</f>
        <v>0</v>
      </c>
      <c r="T2014" s="5">
        <f>VLOOKUP(CONCATENATE($F2014," ",$G2014),AllocFactorMatrix,(T$4+1),FALSE)*$E2016</f>
        <v>0</v>
      </c>
      <c r="U2014" s="5">
        <f>VLOOKUP(CONCATENATE($F2014," ",$G2014),AllocFactorMatrix,(U$4+1),FALSE)*$E2016</f>
        <v>0</v>
      </c>
      <c r="V2014" s="5">
        <f>VLOOKUP(CONCATENATE($F2014," ",$G2014),AllocFactorMatrix,(V$4+1),FALSE)*$E2016</f>
        <v>0</v>
      </c>
      <c r="W2014" s="5">
        <f t="shared" si="930"/>
        <v>0</v>
      </c>
      <c r="X2014" s="5">
        <f>VLOOKUP(CONCATENATE($F2014," ",$G2014),AllocFactorMatrix,(X$4+1),FALSE)*$E2016</f>
        <v>0</v>
      </c>
      <c r="Y2014" s="5">
        <f>VLOOKUP(CONCATENATE($F2014," ",$G2014),AllocFactorMatrix,(Y$4+1),FALSE)*$E2016</f>
        <v>0</v>
      </c>
      <c r="Z2014" s="5">
        <f t="shared" si="926"/>
        <v>0</v>
      </c>
      <c r="AA2014" s="5">
        <f>VLOOKUP(CONCATENATE($F2014," ",$G2014),AllocFactorMatrix,(AA$4+1),FALSE)*$E2016</f>
        <v>0</v>
      </c>
      <c r="AB2014" s="5">
        <f>VLOOKUP(CONCATENATE($F2014," ",$G2014),AllocFactorMatrix,(AB$4+1),FALSE)*$E2016</f>
        <v>0</v>
      </c>
      <c r="AC2014" s="5">
        <f>VLOOKUP(CONCATENATE($F2014," ",$G2014),AllocFactorMatrix,(AC$4+1),FALSE)*$E2016</f>
        <v>0</v>
      </c>
    </row>
    <row r="2015" spans="4:29" hidden="1" outlineLevel="1">
      <c r="E2015" s="48"/>
      <c r="F2015" s="175" t="str">
        <f>F2016</f>
        <v>TRAN_LSE</v>
      </c>
      <c r="G2015" s="52" t="str">
        <f>$G$14</f>
        <v>CUSTOMER</v>
      </c>
      <c r="H2015" s="4">
        <f t="shared" si="924"/>
        <v>0</v>
      </c>
      <c r="I2015" s="5">
        <f>VLOOKUP(CONCATENATE($F2015," ",$G2015),AllocFactorMatrix,(I$4+1),FALSE)*$E2016</f>
        <v>0</v>
      </c>
      <c r="J2015" s="5">
        <f>VLOOKUP(CONCATENATE($F2015," ",$G2015),AllocFactorMatrix,(J$4+1),FALSE)*$E2016</f>
        <v>0</v>
      </c>
      <c r="K2015" s="5">
        <f>VLOOKUP(CONCATENATE($F2015," ",$G2015),AllocFactorMatrix,(K$4+1),FALSE)*$E2016</f>
        <v>0</v>
      </c>
      <c r="L2015" s="5">
        <f>VLOOKUP(CONCATENATE($F2015," ",$G2015),AllocFactorMatrix,(L$4+1),FALSE)*$E2016</f>
        <v>0</v>
      </c>
      <c r="M2015" s="5">
        <f t="shared" si="925"/>
        <v>0</v>
      </c>
      <c r="N2015" s="5">
        <f>VLOOKUP(CONCATENATE($F2015," ",$G2015),AllocFactorMatrix,(N$4+1),FALSE)*$E2016</f>
        <v>0</v>
      </c>
      <c r="O2015" s="5">
        <f>VLOOKUP(CONCATENATE($F2015," ",$G2015),AllocFactorMatrix,(O$4+1),FALSE)*$E2016</f>
        <v>0</v>
      </c>
      <c r="P2015" s="5">
        <f>VLOOKUP(CONCATENATE($F2015," ",$G2015),AllocFactorMatrix,(P$4+1),FALSE)*$E2016</f>
        <v>0</v>
      </c>
      <c r="Q2015" s="5">
        <f>VLOOKUP(CONCATENATE($F2015," ",$G2015),AllocFactorMatrix,(Q$4+1),FALSE)*$E2016</f>
        <v>0</v>
      </c>
      <c r="R2015" s="5">
        <f t="shared" si="929"/>
        <v>0</v>
      </c>
      <c r="S2015" s="5">
        <f>VLOOKUP(CONCATENATE($F2015," ",$G2015),AllocFactorMatrix,(S$4+1),FALSE)*$E2016</f>
        <v>0</v>
      </c>
      <c r="T2015" s="5">
        <f>VLOOKUP(CONCATENATE($F2015," ",$G2015),AllocFactorMatrix,(T$4+1),FALSE)*$E2016</f>
        <v>0</v>
      </c>
      <c r="U2015" s="5">
        <f>VLOOKUP(CONCATENATE($F2015," ",$G2015),AllocFactorMatrix,(U$4+1),FALSE)*$E2016</f>
        <v>0</v>
      </c>
      <c r="V2015" s="5">
        <f>VLOOKUP(CONCATENATE($F2015," ",$G2015),AllocFactorMatrix,(V$4+1),FALSE)*$E2016</f>
        <v>0</v>
      </c>
      <c r="W2015" s="5">
        <f t="shared" si="930"/>
        <v>0</v>
      </c>
      <c r="X2015" s="5">
        <f>VLOOKUP(CONCATENATE($F2015," ",$G2015),AllocFactorMatrix,(X$4+1),FALSE)*$E2016</f>
        <v>0</v>
      </c>
      <c r="Y2015" s="5">
        <f>VLOOKUP(CONCATENATE($F2015," ",$G2015),AllocFactorMatrix,(Y$4+1),FALSE)*$E2016</f>
        <v>0</v>
      </c>
      <c r="Z2015" s="5">
        <f t="shared" si="926"/>
        <v>0</v>
      </c>
      <c r="AA2015" s="5">
        <f>VLOOKUP(CONCATENATE($F2015," ",$G2015),AllocFactorMatrix,(AA$4+1),FALSE)*$E2016</f>
        <v>0</v>
      </c>
      <c r="AB2015" s="5">
        <f>VLOOKUP(CONCATENATE($F2015," ",$G2015),AllocFactorMatrix,(AB$4+1),FALSE)*$E2016</f>
        <v>0</v>
      </c>
      <c r="AC2015" s="5">
        <f>VLOOKUP(CONCATENATE($F2015," ",$G2015),AllocFactorMatrix,(AC$4+1),FALSE)*$E2016</f>
        <v>0</v>
      </c>
    </row>
    <row r="2016" spans="4:29" collapsed="1">
      <c r="D2016" s="102" t="s">
        <v>642</v>
      </c>
      <c r="E2016" s="58">
        <v>208436</v>
      </c>
      <c r="F2016" s="94" t="s">
        <v>520</v>
      </c>
      <c r="G2016" s="52" t="str">
        <f>$G$15</f>
        <v>TOTAL</v>
      </c>
      <c r="H2016" s="4">
        <f t="shared" si="924"/>
        <v>208435.99999999997</v>
      </c>
      <c r="I2016" s="5">
        <f>VLOOKUP(CONCATENATE($F2016," ",$G2016),AllocFactorMatrix,(I$4+1),FALSE)*$E2016</f>
        <v>107216.55611943484</v>
      </c>
      <c r="J2016" s="5">
        <f>VLOOKUP(CONCATENATE($F2016," ",$G2016),AllocFactorMatrix,(J$4+1),FALSE)*$E2016</f>
        <v>25002.917370913005</v>
      </c>
      <c r="K2016" s="5">
        <f>VLOOKUP(CONCATENATE($F2016," ",$G2016),AllocFactorMatrix,(K$4+1),FALSE)*$E2016</f>
        <v>347.639556270958</v>
      </c>
      <c r="L2016" s="5">
        <f>VLOOKUP(CONCATENATE($F2016," ",$G2016),AllocFactorMatrix,(L$4+1),FALSE)*$E2016</f>
        <v>48.417049802467929</v>
      </c>
      <c r="M2016" s="5">
        <f t="shared" si="925"/>
        <v>25398.973976986432</v>
      </c>
      <c r="N2016" s="5">
        <f>VLOOKUP(CONCATENATE($F2016," ",$G2016),AllocFactorMatrix,(N$4+1),FALSE)*$E2016</f>
        <v>14881.941371890834</v>
      </c>
      <c r="O2016" s="5">
        <f>VLOOKUP(CONCATENATE($F2016," ",$G2016),AllocFactorMatrix,(O$4+1),FALSE)*$E2016</f>
        <v>2666.7186683002456</v>
      </c>
      <c r="P2016" s="5">
        <f>VLOOKUP(CONCATENATE($F2016," ",$G2016),AllocFactorMatrix,(P$4+1),FALSE)*$E2016</f>
        <v>540.7833325604829</v>
      </c>
      <c r="Q2016" s="5">
        <f>VLOOKUP(CONCATENATE($F2016," ",$G2016),AllocFactorMatrix,(Q$4+1),FALSE)*$E2016</f>
        <v>20.536002499880386</v>
      </c>
      <c r="R2016" s="5">
        <f t="shared" si="929"/>
        <v>18109.979375251445</v>
      </c>
      <c r="S2016" s="5">
        <f>VLOOKUP(CONCATENATE($F2016," ",$G2016),AllocFactorMatrix,(S$4+1),FALSE)*$E2016</f>
        <v>704.76666911060579</v>
      </c>
      <c r="T2016" s="5">
        <f>VLOOKUP(CONCATENATE($F2016," ",$G2016),AllocFactorMatrix,(T$4+1),FALSE)*$E2016</f>
        <v>9514.757000231144</v>
      </c>
      <c r="U2016" s="5">
        <f>VLOOKUP(CONCATENATE($F2016," ",$G2016),AllocFactorMatrix,(U$4+1),FALSE)*$E2016</f>
        <v>36390.126018544797</v>
      </c>
      <c r="V2016" s="5">
        <f>VLOOKUP(CONCATENATE($F2016," ",$G2016),AllocFactorMatrix,(V$4+1),FALSE)*$E2016</f>
        <v>6592.4088354039141</v>
      </c>
      <c r="W2016" s="5">
        <f t="shared" si="930"/>
        <v>53202.058523290456</v>
      </c>
      <c r="X2016" s="5">
        <f>VLOOKUP(CONCATENATE($F2016," ",$G2016),AllocFactorMatrix,(X$4+1),FALSE)*$E2016</f>
        <v>4084.4918877789505</v>
      </c>
      <c r="Y2016" s="5">
        <f>VLOOKUP(CONCATENATE($F2016," ",$G2016),AllocFactorMatrix,(Y$4+1),FALSE)*$E2016</f>
        <v>81.577779284627695</v>
      </c>
      <c r="Z2016" s="5">
        <f t="shared" si="926"/>
        <v>4166.069667063578</v>
      </c>
      <c r="AA2016" s="5">
        <f>VLOOKUP(CONCATENATE($F2016," ",$G2016),AllocFactorMatrix,(AA$4+1),FALSE)*$E2016</f>
        <v>53.881055905247734</v>
      </c>
      <c r="AB2016" s="5">
        <f>VLOOKUP(CONCATENATE($F2016," ",$G2016),AllocFactorMatrix,(AB$4+1),FALSE)*$E2016</f>
        <v>239.37032819432901</v>
      </c>
      <c r="AC2016" s="5">
        <f>VLOOKUP(CONCATENATE($F2016," ",$G2016),AllocFactorMatrix,(AC$4+1),FALSE)*$E2016</f>
        <v>49.110953873653472</v>
      </c>
    </row>
    <row r="2017" spans="4:29" hidden="1" outlineLevel="1">
      <c r="E2017" s="48"/>
      <c r="F2017" s="175" t="str">
        <f>F2024</f>
        <v>LABOR_PROD</v>
      </c>
      <c r="G2017" s="52" t="str">
        <f>$G$8</f>
        <v>PRODUCTION</v>
      </c>
      <c r="H2017" s="4">
        <f t="shared" si="924"/>
        <v>-1100890.2261164621</v>
      </c>
      <c r="I2017" s="5">
        <f>VLOOKUP(CONCATENATE($F2017," ",$G2017),AllocFactorMatrix,(I$4+1),FALSE)*$E2024</f>
        <v>-566282.49779190263</v>
      </c>
      <c r="J2017" s="5">
        <f>VLOOKUP(CONCATENATE($F2017," ",$G2017),AllocFactorMatrix,(J$4+1),FALSE)*$E2024</f>
        <v>-132057.16554738936</v>
      </c>
      <c r="K2017" s="5">
        <f>VLOOKUP(CONCATENATE($F2017," ",$G2017),AllocFactorMatrix,(K$4+1),FALSE)*$E2024</f>
        <v>-1836.1175118989122</v>
      </c>
      <c r="L2017" s="5">
        <f>VLOOKUP(CONCATENATE($F2017," ",$G2017),AllocFactorMatrix,(L$4+1),FALSE)*$E2024</f>
        <v>-255.72289290204645</v>
      </c>
      <c r="M2017" s="5">
        <f t="shared" si="925"/>
        <v>-134149.00595219032</v>
      </c>
      <c r="N2017" s="5">
        <f>VLOOKUP(CONCATENATE($F2017," ",$G2017),AllocFactorMatrix,(N$4+1),FALSE)*$E2024</f>
        <v>-78601.507426513854</v>
      </c>
      <c r="O2017" s="5">
        <f>VLOOKUP(CONCATENATE($F2017," ",$G2017),AllocFactorMatrix,(O$4+1),FALSE)*$E2024</f>
        <v>-14084.728730804894</v>
      </c>
      <c r="P2017" s="5">
        <f>VLOOKUP(CONCATENATE($F2017," ",$G2017),AllocFactorMatrix,(P$4+1),FALSE)*$E2024</f>
        <v>-2856.2392545554717</v>
      </c>
      <c r="Q2017" s="5">
        <f>VLOOKUP(CONCATENATE($F2017," ",$G2017),AllocFactorMatrix,(Q$4+1),FALSE)*$E2024</f>
        <v>-108.46439403760175</v>
      </c>
      <c r="R2017" s="5">
        <f>SUBTOTAL(9,N2017:Q2017)</f>
        <v>-95650.939805911825</v>
      </c>
      <c r="S2017" s="5">
        <f>VLOOKUP(CONCATENATE($F2017," ",$G2017),AllocFactorMatrix,(S$4+1),FALSE)*$E2024</f>
        <v>-3722.3451693398501</v>
      </c>
      <c r="T2017" s="5">
        <f>VLOOKUP(CONCATENATE($F2017," ",$G2017),AllocFactorMatrix,(T$4+1),FALSE)*$E2024</f>
        <v>-50253.80925285296</v>
      </c>
      <c r="U2017" s="5">
        <f>VLOOKUP(CONCATENATE($F2017," ",$G2017),AllocFactorMatrix,(U$4+1),FALSE)*$E2024</f>
        <v>-192200.64701377091</v>
      </c>
      <c r="V2017" s="5">
        <f>VLOOKUP(CONCATENATE($F2017," ",$G2017),AllocFactorMatrix,(V$4+1),FALSE)*$E2024</f>
        <v>-34818.929807998531</v>
      </c>
      <c r="W2017" s="5">
        <f>SUBTOTAL(9,S2017:V2017)</f>
        <v>-280995.73124396225</v>
      </c>
      <c r="X2017" s="5">
        <f>VLOOKUP(CONCATENATE($F2017," ",$G2017),AllocFactorMatrix,(X$4+1),FALSE)*$E2024</f>
        <v>-21572.939405418572</v>
      </c>
      <c r="Y2017" s="5">
        <f>VLOOKUP(CONCATENATE($F2017," ",$G2017),AllocFactorMatrix,(Y$4+1),FALSE)*$E2024</f>
        <v>-430.86693221292222</v>
      </c>
      <c r="Z2017" s="5">
        <f t="shared" si="926"/>
        <v>-22003.806337631493</v>
      </c>
      <c r="AA2017" s="5">
        <f>VLOOKUP(CONCATENATE($F2017," ",$G2017),AllocFactorMatrix,(AA$4+1),FALSE)*$E2024</f>
        <v>-284.58197153525276</v>
      </c>
      <c r="AB2017" s="5">
        <f>VLOOKUP(CONCATENATE($F2017," ",$G2017),AllocFactorMatrix,(AB$4+1),FALSE)*$E2024</f>
        <v>-1264.2751479179544</v>
      </c>
      <c r="AC2017" s="5">
        <f>VLOOKUP(CONCATENATE($F2017," ",$G2017),AllocFactorMatrix,(AC$4+1),FALSE)*$E2024</f>
        <v>-259.38786541078093</v>
      </c>
    </row>
    <row r="2018" spans="4:29" hidden="1" outlineLevel="1">
      <c r="E2018" s="48"/>
      <c r="F2018" s="175" t="str">
        <f>F2024</f>
        <v>LABOR_PROD</v>
      </c>
      <c r="G2018" s="52" t="str">
        <f>$G$9</f>
        <v>BULKTRAN</v>
      </c>
      <c r="H2018" s="4">
        <f t="shared" si="924"/>
        <v>0</v>
      </c>
      <c r="I2018" s="5">
        <f>VLOOKUP(CONCATENATE($F2018," ",$G2018),AllocFactorMatrix,(I$4+1),FALSE)*$E2024</f>
        <v>0</v>
      </c>
      <c r="J2018" s="5">
        <f>VLOOKUP(CONCATENATE($F2018," ",$G2018),AllocFactorMatrix,(J$4+1),FALSE)*$E2024</f>
        <v>0</v>
      </c>
      <c r="K2018" s="5">
        <f>VLOOKUP(CONCATENATE($F2018," ",$G2018),AllocFactorMatrix,(K$4+1),FALSE)*$E2024</f>
        <v>0</v>
      </c>
      <c r="L2018" s="5">
        <f>VLOOKUP(CONCATENATE($F2018," ",$G2018),AllocFactorMatrix,(L$4+1),FALSE)*$E2024</f>
        <v>0</v>
      </c>
      <c r="M2018" s="5">
        <f t="shared" si="925"/>
        <v>0</v>
      </c>
      <c r="N2018" s="5">
        <f>VLOOKUP(CONCATENATE($F2018," ",$G2018),AllocFactorMatrix,(N$4+1),FALSE)*$E2024</f>
        <v>0</v>
      </c>
      <c r="O2018" s="5">
        <f>VLOOKUP(CONCATENATE($F2018," ",$G2018),AllocFactorMatrix,(O$4+1),FALSE)*$E2024</f>
        <v>0</v>
      </c>
      <c r="P2018" s="5">
        <f>VLOOKUP(CONCATENATE($F2018," ",$G2018),AllocFactorMatrix,(P$4+1),FALSE)*$E2024</f>
        <v>0</v>
      </c>
      <c r="Q2018" s="5">
        <f>VLOOKUP(CONCATENATE($F2018," ",$G2018),AllocFactorMatrix,(Q$4+1),FALSE)*$E2024</f>
        <v>0</v>
      </c>
      <c r="R2018" s="5">
        <f t="shared" ref="R2018:R2024" si="931">SUBTOTAL(9,N2018:Q2018)</f>
        <v>0</v>
      </c>
      <c r="S2018" s="5">
        <f>VLOOKUP(CONCATENATE($F2018," ",$G2018),AllocFactorMatrix,(S$4+1),FALSE)*$E2024</f>
        <v>0</v>
      </c>
      <c r="T2018" s="5">
        <f>VLOOKUP(CONCATENATE($F2018," ",$G2018),AllocFactorMatrix,(T$4+1),FALSE)*$E2024</f>
        <v>0</v>
      </c>
      <c r="U2018" s="5">
        <f>VLOOKUP(CONCATENATE($F2018," ",$G2018),AllocFactorMatrix,(U$4+1),FALSE)*$E2024</f>
        <v>0</v>
      </c>
      <c r="V2018" s="5">
        <f>VLOOKUP(CONCATENATE($F2018," ",$G2018),AllocFactorMatrix,(V$4+1),FALSE)*$E2024</f>
        <v>0</v>
      </c>
      <c r="W2018" s="5">
        <f t="shared" ref="W2018:W2024" si="932">SUBTOTAL(9,S2018:V2018)</f>
        <v>0</v>
      </c>
      <c r="X2018" s="5">
        <f>VLOOKUP(CONCATENATE($F2018," ",$G2018),AllocFactorMatrix,(X$4+1),FALSE)*$E2024</f>
        <v>0</v>
      </c>
      <c r="Y2018" s="5">
        <f>VLOOKUP(CONCATENATE($F2018," ",$G2018),AllocFactorMatrix,(Y$4+1),FALSE)*$E2024</f>
        <v>0</v>
      </c>
      <c r="Z2018" s="5">
        <f t="shared" si="926"/>
        <v>0</v>
      </c>
      <c r="AA2018" s="5">
        <f>VLOOKUP(CONCATENATE($F2018," ",$G2018),AllocFactorMatrix,(AA$4+1),FALSE)*$E2024</f>
        <v>0</v>
      </c>
      <c r="AB2018" s="5">
        <f>VLOOKUP(CONCATENATE($F2018," ",$G2018),AllocFactorMatrix,(AB$4+1),FALSE)*$E2024</f>
        <v>0</v>
      </c>
      <c r="AC2018" s="5">
        <f>VLOOKUP(CONCATENATE($F2018," ",$G2018),AllocFactorMatrix,(AC$4+1),FALSE)*$E2024</f>
        <v>0</v>
      </c>
    </row>
    <row r="2019" spans="4:29" hidden="1" outlineLevel="1">
      <c r="E2019" s="48"/>
      <c r="F2019" s="175" t="str">
        <f>F2024</f>
        <v>LABOR_PROD</v>
      </c>
      <c r="G2019" s="52" t="str">
        <f>$G$10</f>
        <v>SUBTRAN</v>
      </c>
      <c r="H2019" s="4">
        <f t="shared" si="924"/>
        <v>0</v>
      </c>
      <c r="I2019" s="5">
        <f>VLOOKUP(CONCATENATE($F2019," ",$G2019),AllocFactorMatrix,(I$4+1),FALSE)*$E2024</f>
        <v>0</v>
      </c>
      <c r="J2019" s="5">
        <f>VLOOKUP(CONCATENATE($F2019," ",$G2019),AllocFactorMatrix,(J$4+1),FALSE)*$E2024</f>
        <v>0</v>
      </c>
      <c r="K2019" s="5">
        <f>VLOOKUP(CONCATENATE($F2019," ",$G2019),AllocFactorMatrix,(K$4+1),FALSE)*$E2024</f>
        <v>0</v>
      </c>
      <c r="L2019" s="5">
        <f>VLOOKUP(CONCATENATE($F2019," ",$G2019),AllocFactorMatrix,(L$4+1),FALSE)*$E2024</f>
        <v>0</v>
      </c>
      <c r="M2019" s="5">
        <f t="shared" si="925"/>
        <v>0</v>
      </c>
      <c r="N2019" s="5">
        <f>VLOOKUP(CONCATENATE($F2019," ",$G2019),AllocFactorMatrix,(N$4+1),FALSE)*$E2024</f>
        <v>0</v>
      </c>
      <c r="O2019" s="5">
        <f>VLOOKUP(CONCATENATE($F2019," ",$G2019),AllocFactorMatrix,(O$4+1),FALSE)*$E2024</f>
        <v>0</v>
      </c>
      <c r="P2019" s="5">
        <f>VLOOKUP(CONCATENATE($F2019," ",$G2019),AllocFactorMatrix,(P$4+1),FALSE)*$E2024</f>
        <v>0</v>
      </c>
      <c r="Q2019" s="5">
        <f>VLOOKUP(CONCATENATE($F2019," ",$G2019),AllocFactorMatrix,(Q$4+1),FALSE)*$E2024</f>
        <v>0</v>
      </c>
      <c r="R2019" s="5">
        <f t="shared" si="931"/>
        <v>0</v>
      </c>
      <c r="S2019" s="5">
        <f>VLOOKUP(CONCATENATE($F2019," ",$G2019),AllocFactorMatrix,(S$4+1),FALSE)*$E2024</f>
        <v>0</v>
      </c>
      <c r="T2019" s="5">
        <f>VLOOKUP(CONCATENATE($F2019," ",$G2019),AllocFactorMatrix,(T$4+1),FALSE)*$E2024</f>
        <v>0</v>
      </c>
      <c r="U2019" s="5">
        <f>VLOOKUP(CONCATENATE($F2019," ",$G2019),AllocFactorMatrix,(U$4+1),FALSE)*$E2024</f>
        <v>0</v>
      </c>
      <c r="V2019" s="5">
        <f>VLOOKUP(CONCATENATE($F2019," ",$G2019),AllocFactorMatrix,(V$4+1),FALSE)*$E2024</f>
        <v>0</v>
      </c>
      <c r="W2019" s="5">
        <f t="shared" si="932"/>
        <v>0</v>
      </c>
      <c r="X2019" s="5">
        <f>VLOOKUP(CONCATENATE($F2019," ",$G2019),AllocFactorMatrix,(X$4+1),FALSE)*$E2024</f>
        <v>0</v>
      </c>
      <c r="Y2019" s="5">
        <f>VLOOKUP(CONCATENATE($F2019," ",$G2019),AllocFactorMatrix,(Y$4+1),FALSE)*$E2024</f>
        <v>0</v>
      </c>
      <c r="Z2019" s="5">
        <f t="shared" si="926"/>
        <v>0</v>
      </c>
      <c r="AA2019" s="5">
        <f>VLOOKUP(CONCATENATE($F2019," ",$G2019),AllocFactorMatrix,(AA$4+1),FALSE)*$E2024</f>
        <v>0</v>
      </c>
      <c r="AB2019" s="5">
        <f>VLOOKUP(CONCATENATE($F2019," ",$G2019),AllocFactorMatrix,(AB$4+1),FALSE)*$E2024</f>
        <v>0</v>
      </c>
      <c r="AC2019" s="5">
        <f>VLOOKUP(CONCATENATE($F2019," ",$G2019),AllocFactorMatrix,(AC$4+1),FALSE)*$E2024</f>
        <v>0</v>
      </c>
    </row>
    <row r="2020" spans="4:29" hidden="1" outlineLevel="1">
      <c r="E2020" s="48"/>
      <c r="F2020" s="175" t="str">
        <f>F2024</f>
        <v>LABOR_PROD</v>
      </c>
      <c r="G2020" s="52" t="str">
        <f>$G$11</f>
        <v>DISTPRI</v>
      </c>
      <c r="H2020" s="4">
        <f t="shared" si="924"/>
        <v>0</v>
      </c>
      <c r="I2020" s="5">
        <f>VLOOKUP(CONCATENATE($F2020," ",$G2020),AllocFactorMatrix,(I$4+1),FALSE)*$E2024</f>
        <v>0</v>
      </c>
      <c r="J2020" s="5">
        <f>VLOOKUP(CONCATENATE($F2020," ",$G2020),AllocFactorMatrix,(J$4+1),FALSE)*$E2024</f>
        <v>0</v>
      </c>
      <c r="K2020" s="5">
        <f>VLOOKUP(CONCATENATE($F2020," ",$G2020),AllocFactorMatrix,(K$4+1),FALSE)*$E2024</f>
        <v>0</v>
      </c>
      <c r="L2020" s="5">
        <f>VLOOKUP(CONCATENATE($F2020," ",$G2020),AllocFactorMatrix,(L$4+1),FALSE)*$E2024</f>
        <v>0</v>
      </c>
      <c r="M2020" s="5">
        <f t="shared" si="925"/>
        <v>0</v>
      </c>
      <c r="N2020" s="5">
        <f>VLOOKUP(CONCATENATE($F2020," ",$G2020),AllocFactorMatrix,(N$4+1),FALSE)*$E2024</f>
        <v>0</v>
      </c>
      <c r="O2020" s="5">
        <f>VLOOKUP(CONCATENATE($F2020," ",$G2020),AllocFactorMatrix,(O$4+1),FALSE)*$E2024</f>
        <v>0</v>
      </c>
      <c r="P2020" s="5">
        <f>VLOOKUP(CONCATENATE($F2020," ",$G2020),AllocFactorMatrix,(P$4+1),FALSE)*$E2024</f>
        <v>0</v>
      </c>
      <c r="Q2020" s="5">
        <f>VLOOKUP(CONCATENATE($F2020," ",$G2020),AllocFactorMatrix,(Q$4+1),FALSE)*$E2024</f>
        <v>0</v>
      </c>
      <c r="R2020" s="5">
        <f t="shared" si="931"/>
        <v>0</v>
      </c>
      <c r="S2020" s="5">
        <f>VLOOKUP(CONCATENATE($F2020," ",$G2020),AllocFactorMatrix,(S$4+1),FALSE)*$E2024</f>
        <v>0</v>
      </c>
      <c r="T2020" s="5">
        <f>VLOOKUP(CONCATENATE($F2020," ",$G2020),AllocFactorMatrix,(T$4+1),FALSE)*$E2024</f>
        <v>0</v>
      </c>
      <c r="U2020" s="5">
        <f>VLOOKUP(CONCATENATE($F2020," ",$G2020),AllocFactorMatrix,(U$4+1),FALSE)*$E2024</f>
        <v>0</v>
      </c>
      <c r="V2020" s="5">
        <f>VLOOKUP(CONCATENATE($F2020," ",$G2020),AllocFactorMatrix,(V$4+1),FALSE)*$E2024</f>
        <v>0</v>
      </c>
      <c r="W2020" s="5">
        <f t="shared" si="932"/>
        <v>0</v>
      </c>
      <c r="X2020" s="5">
        <f>VLOOKUP(CONCATENATE($F2020," ",$G2020),AllocFactorMatrix,(X$4+1),FALSE)*$E2024</f>
        <v>0</v>
      </c>
      <c r="Y2020" s="5">
        <f>VLOOKUP(CONCATENATE($F2020," ",$G2020),AllocFactorMatrix,(Y$4+1),FALSE)*$E2024</f>
        <v>0</v>
      </c>
      <c r="Z2020" s="5">
        <f t="shared" si="926"/>
        <v>0</v>
      </c>
      <c r="AA2020" s="5">
        <f>VLOOKUP(CONCATENATE($F2020," ",$G2020),AllocFactorMatrix,(AA$4+1),FALSE)*$E2024</f>
        <v>0</v>
      </c>
      <c r="AB2020" s="5">
        <f>VLOOKUP(CONCATENATE($F2020," ",$G2020),AllocFactorMatrix,(AB$4+1),FALSE)*$E2024</f>
        <v>0</v>
      </c>
      <c r="AC2020" s="5">
        <f>VLOOKUP(CONCATENATE($F2020," ",$G2020),AllocFactorMatrix,(AC$4+1),FALSE)*$E2024</f>
        <v>0</v>
      </c>
    </row>
    <row r="2021" spans="4:29" hidden="1" outlineLevel="1">
      <c r="E2021" s="48"/>
      <c r="F2021" s="175" t="str">
        <f>F2024</f>
        <v>LABOR_PROD</v>
      </c>
      <c r="G2021" s="52" t="str">
        <f>$G$12</f>
        <v>DISTSEC</v>
      </c>
      <c r="H2021" s="4">
        <f t="shared" si="924"/>
        <v>0</v>
      </c>
      <c r="I2021" s="5">
        <f>VLOOKUP(CONCATENATE($F2021," ",$G2021),AllocFactorMatrix,(I$4+1),FALSE)*$E2024</f>
        <v>0</v>
      </c>
      <c r="J2021" s="5">
        <f>VLOOKUP(CONCATENATE($F2021," ",$G2021),AllocFactorMatrix,(J$4+1),FALSE)*$E2024</f>
        <v>0</v>
      </c>
      <c r="K2021" s="5">
        <f>VLOOKUP(CONCATENATE($F2021," ",$G2021),AllocFactorMatrix,(K$4+1),FALSE)*$E2024</f>
        <v>0</v>
      </c>
      <c r="L2021" s="5">
        <f>VLOOKUP(CONCATENATE($F2021," ",$G2021),AllocFactorMatrix,(L$4+1),FALSE)*$E2024</f>
        <v>0</v>
      </c>
      <c r="M2021" s="5">
        <f t="shared" si="925"/>
        <v>0</v>
      </c>
      <c r="N2021" s="5">
        <f>VLOOKUP(CONCATENATE($F2021," ",$G2021),AllocFactorMatrix,(N$4+1),FALSE)*$E2024</f>
        <v>0</v>
      </c>
      <c r="O2021" s="5">
        <f>VLOOKUP(CONCATENATE($F2021," ",$G2021),AllocFactorMatrix,(O$4+1),FALSE)*$E2024</f>
        <v>0</v>
      </c>
      <c r="P2021" s="5">
        <f>VLOOKUP(CONCATENATE($F2021," ",$G2021),AllocFactorMatrix,(P$4+1),FALSE)*$E2024</f>
        <v>0</v>
      </c>
      <c r="Q2021" s="5">
        <f>VLOOKUP(CONCATENATE($F2021," ",$G2021),AllocFactorMatrix,(Q$4+1),FALSE)*$E2024</f>
        <v>0</v>
      </c>
      <c r="R2021" s="5">
        <f t="shared" si="931"/>
        <v>0</v>
      </c>
      <c r="S2021" s="5">
        <f>VLOOKUP(CONCATENATE($F2021," ",$G2021),AllocFactorMatrix,(S$4+1),FALSE)*$E2024</f>
        <v>0</v>
      </c>
      <c r="T2021" s="5">
        <f>VLOOKUP(CONCATENATE($F2021," ",$G2021),AllocFactorMatrix,(T$4+1),FALSE)*$E2024</f>
        <v>0</v>
      </c>
      <c r="U2021" s="5">
        <f>VLOOKUP(CONCATENATE($F2021," ",$G2021),AllocFactorMatrix,(U$4+1),FALSE)*$E2024</f>
        <v>0</v>
      </c>
      <c r="V2021" s="5">
        <f>VLOOKUP(CONCATENATE($F2021," ",$G2021),AllocFactorMatrix,(V$4+1),FALSE)*$E2024</f>
        <v>0</v>
      </c>
      <c r="W2021" s="5">
        <f t="shared" si="932"/>
        <v>0</v>
      </c>
      <c r="X2021" s="5">
        <f>VLOOKUP(CONCATENATE($F2021," ",$G2021),AllocFactorMatrix,(X$4+1),FALSE)*$E2024</f>
        <v>0</v>
      </c>
      <c r="Y2021" s="5">
        <f>VLOOKUP(CONCATENATE($F2021," ",$G2021),AllocFactorMatrix,(Y$4+1),FALSE)*$E2024</f>
        <v>0</v>
      </c>
      <c r="Z2021" s="5">
        <f t="shared" si="926"/>
        <v>0</v>
      </c>
      <c r="AA2021" s="5">
        <f>VLOOKUP(CONCATENATE($F2021," ",$G2021),AllocFactorMatrix,(AA$4+1),FALSE)*$E2024</f>
        <v>0</v>
      </c>
      <c r="AB2021" s="5">
        <f>VLOOKUP(CONCATENATE($F2021," ",$G2021),AllocFactorMatrix,(AB$4+1),FALSE)*$E2024</f>
        <v>0</v>
      </c>
      <c r="AC2021" s="5">
        <f>VLOOKUP(CONCATENATE($F2021," ",$G2021),AllocFactorMatrix,(AC$4+1),FALSE)*$E2024</f>
        <v>0</v>
      </c>
    </row>
    <row r="2022" spans="4:29" hidden="1" outlineLevel="1">
      <c r="E2022" s="48"/>
      <c r="F2022" s="175" t="str">
        <f>F2024</f>
        <v>LABOR_PROD</v>
      </c>
      <c r="G2022" s="52" t="str">
        <f>$G$13</f>
        <v>ENERGY</v>
      </c>
      <c r="H2022" s="4">
        <f t="shared" si="924"/>
        <v>-440326.77388353768</v>
      </c>
      <c r="I2022" s="5">
        <f>VLOOKUP(CONCATENATE($F2022," ",$G2022),AllocFactorMatrix,(I$4+1),FALSE)*$E2024</f>
        <v>-172293.79416762467</v>
      </c>
      <c r="J2022" s="5">
        <f>VLOOKUP(CONCATENATE($F2022," ",$G2022),AllocFactorMatrix,(J$4+1),FALSE)*$E2024</f>
        <v>-49706.259723364361</v>
      </c>
      <c r="K2022" s="5">
        <f>VLOOKUP(CONCATENATE($F2022," ",$G2022),AllocFactorMatrix,(K$4+1),FALSE)*$E2024</f>
        <v>-692.79916497444481</v>
      </c>
      <c r="L2022" s="5">
        <f>VLOOKUP(CONCATENATE($F2022," ",$G2022),AllocFactorMatrix,(L$4+1),FALSE)*$E2024</f>
        <v>-96.852736108274087</v>
      </c>
      <c r="M2022" s="5">
        <f t="shared" si="925"/>
        <v>-50495.911624447079</v>
      </c>
      <c r="N2022" s="5">
        <f>VLOOKUP(CONCATENATE($F2022," ",$G2022),AllocFactorMatrix,(N$4+1),FALSE)*$E2024</f>
        <v>-32250.629999146942</v>
      </c>
      <c r="O2022" s="5">
        <f>VLOOKUP(CONCATENATE($F2022," ",$G2022),AllocFactorMatrix,(O$4+1),FALSE)*$E2024</f>
        <v>-5751.5439849712029</v>
      </c>
      <c r="P2022" s="5">
        <f>VLOOKUP(CONCATENATE($F2022," ",$G2022),AllocFactorMatrix,(P$4+1),FALSE)*$E2024</f>
        <v>-1171.2249857437116</v>
      </c>
      <c r="Q2022" s="5">
        <f>VLOOKUP(CONCATENATE($F2022," ",$G2022),AllocFactorMatrix,(Q$4+1),FALSE)*$E2024</f>
        <v>-44.237564089345724</v>
      </c>
      <c r="R2022" s="5">
        <f t="shared" si="931"/>
        <v>-39217.636533951205</v>
      </c>
      <c r="S2022" s="5">
        <f>VLOOKUP(CONCATENATE($F2022," ",$G2022),AllocFactorMatrix,(S$4+1),FALSE)*$E2024</f>
        <v>-1688.966079317818</v>
      </c>
      <c r="T2022" s="5">
        <f>VLOOKUP(CONCATENATE($F2022," ",$G2022),AllocFactorMatrix,(T$4+1),FALSE)*$E2024</f>
        <v>-26702.874845136943</v>
      </c>
      <c r="U2022" s="5">
        <f>VLOOKUP(CONCATENATE($F2022," ",$G2022),AllocFactorMatrix,(U$4+1),FALSE)*$E2024</f>
        <v>-114844.71867355336</v>
      </c>
      <c r="V2022" s="5">
        <f>VLOOKUP(CONCATENATE($F2022," ",$G2022),AllocFactorMatrix,(V$4+1),FALSE)*$E2024</f>
        <v>-21603.49110584092</v>
      </c>
      <c r="W2022" s="5">
        <f t="shared" si="932"/>
        <v>-164840.05070384903</v>
      </c>
      <c r="X2022" s="5">
        <f>VLOOKUP(CONCATENATE($F2022," ",$G2022),AllocFactorMatrix,(X$4+1),FALSE)*$E2024</f>
        <v>-8858.9283587755908</v>
      </c>
      <c r="Y2022" s="5">
        <f>VLOOKUP(CONCATENATE($F2022," ",$G2022),AllocFactorMatrix,(Y$4+1),FALSE)*$E2024</f>
        <v>-177.75263036792367</v>
      </c>
      <c r="Z2022" s="5">
        <f t="shared" si="926"/>
        <v>-9036.680989143515</v>
      </c>
      <c r="AA2022" s="5">
        <f>VLOOKUP(CONCATENATE($F2022," ",$G2022),AllocFactorMatrix,(AA$4+1),FALSE)*$E2024</f>
        <v>-158.55610852032871</v>
      </c>
      <c r="AB2022" s="5">
        <f>VLOOKUP(CONCATENATE($F2022," ",$G2022),AllocFactorMatrix,(AB$4+1),FALSE)*$E2024</f>
        <v>-3551.6025284271113</v>
      </c>
      <c r="AC2022" s="5">
        <f>VLOOKUP(CONCATENATE($F2022," ",$G2022),AllocFactorMatrix,(AC$4+1),FALSE)*$E2024</f>
        <v>-732.54122757479411</v>
      </c>
    </row>
    <row r="2023" spans="4:29" hidden="1" outlineLevel="1">
      <c r="E2023" s="48"/>
      <c r="F2023" s="175" t="str">
        <f>F2024</f>
        <v>LABOR_PROD</v>
      </c>
      <c r="G2023" s="52" t="str">
        <f>$G$14</f>
        <v>CUSTOMER</v>
      </c>
      <c r="H2023" s="4">
        <f t="shared" si="924"/>
        <v>0</v>
      </c>
      <c r="I2023" s="5">
        <f>VLOOKUP(CONCATENATE($F2023," ",$G2023),AllocFactorMatrix,(I$4+1),FALSE)*$E2024</f>
        <v>0</v>
      </c>
      <c r="J2023" s="5">
        <f>VLOOKUP(CONCATENATE($F2023," ",$G2023),AllocFactorMatrix,(J$4+1),FALSE)*$E2024</f>
        <v>0</v>
      </c>
      <c r="K2023" s="5">
        <f>VLOOKUP(CONCATENATE($F2023," ",$G2023),AllocFactorMatrix,(K$4+1),FALSE)*$E2024</f>
        <v>0</v>
      </c>
      <c r="L2023" s="5">
        <f>VLOOKUP(CONCATENATE($F2023," ",$G2023),AllocFactorMatrix,(L$4+1),FALSE)*$E2024</f>
        <v>0</v>
      </c>
      <c r="M2023" s="5">
        <f t="shared" si="925"/>
        <v>0</v>
      </c>
      <c r="N2023" s="5">
        <f>VLOOKUP(CONCATENATE($F2023," ",$G2023),AllocFactorMatrix,(N$4+1),FALSE)*$E2024</f>
        <v>0</v>
      </c>
      <c r="O2023" s="5">
        <f>VLOOKUP(CONCATENATE($F2023," ",$G2023),AllocFactorMatrix,(O$4+1),FALSE)*$E2024</f>
        <v>0</v>
      </c>
      <c r="P2023" s="5">
        <f>VLOOKUP(CONCATENATE($F2023," ",$G2023),AllocFactorMatrix,(P$4+1),FALSE)*$E2024</f>
        <v>0</v>
      </c>
      <c r="Q2023" s="5">
        <f>VLOOKUP(CONCATENATE($F2023," ",$G2023),AllocFactorMatrix,(Q$4+1),FALSE)*$E2024</f>
        <v>0</v>
      </c>
      <c r="R2023" s="5">
        <f t="shared" si="931"/>
        <v>0</v>
      </c>
      <c r="S2023" s="5">
        <f>VLOOKUP(CONCATENATE($F2023," ",$G2023),AllocFactorMatrix,(S$4+1),FALSE)*$E2024</f>
        <v>0</v>
      </c>
      <c r="T2023" s="5">
        <f>VLOOKUP(CONCATENATE($F2023," ",$G2023),AllocFactorMatrix,(T$4+1),FALSE)*$E2024</f>
        <v>0</v>
      </c>
      <c r="U2023" s="5">
        <f>VLOOKUP(CONCATENATE($F2023," ",$G2023),AllocFactorMatrix,(U$4+1),FALSE)*$E2024</f>
        <v>0</v>
      </c>
      <c r="V2023" s="5">
        <f>VLOOKUP(CONCATENATE($F2023," ",$G2023),AllocFactorMatrix,(V$4+1),FALSE)*$E2024</f>
        <v>0</v>
      </c>
      <c r="W2023" s="5">
        <f t="shared" si="932"/>
        <v>0</v>
      </c>
      <c r="X2023" s="5">
        <f>VLOOKUP(CONCATENATE($F2023," ",$G2023),AllocFactorMatrix,(X$4+1),FALSE)*$E2024</f>
        <v>0</v>
      </c>
      <c r="Y2023" s="5">
        <f>VLOOKUP(CONCATENATE($F2023," ",$G2023),AllocFactorMatrix,(Y$4+1),FALSE)*$E2024</f>
        <v>0</v>
      </c>
      <c r="Z2023" s="5">
        <f t="shared" si="926"/>
        <v>0</v>
      </c>
      <c r="AA2023" s="5">
        <f>VLOOKUP(CONCATENATE($F2023," ",$G2023),AllocFactorMatrix,(AA$4+1),FALSE)*$E2024</f>
        <v>0</v>
      </c>
      <c r="AB2023" s="5">
        <f>VLOOKUP(CONCATENATE($F2023," ",$G2023),AllocFactorMatrix,(AB$4+1),FALSE)*$E2024</f>
        <v>0</v>
      </c>
      <c r="AC2023" s="5">
        <f>VLOOKUP(CONCATENATE($F2023," ",$G2023),AllocFactorMatrix,(AC$4+1),FALSE)*$E2024</f>
        <v>0</v>
      </c>
    </row>
    <row r="2024" spans="4:29" collapsed="1">
      <c r="D2024" s="102" t="s">
        <v>643</v>
      </c>
      <c r="E2024" s="58">
        <v>-1541217</v>
      </c>
      <c r="F2024" s="92" t="s">
        <v>323</v>
      </c>
      <c r="G2024" s="52" t="str">
        <f>$G$15</f>
        <v>TOTAL</v>
      </c>
      <c r="H2024" s="4">
        <f t="shared" si="924"/>
        <v>-1541217.0000000007</v>
      </c>
      <c r="I2024" s="5">
        <f>VLOOKUP(CONCATENATE($F2024," ",$G2024),AllocFactorMatrix,(I$4+1),FALSE)*$E2024</f>
        <v>-738576.2919595273</v>
      </c>
      <c r="J2024" s="5">
        <f>VLOOKUP(CONCATENATE($F2024," ",$G2024),AllocFactorMatrix,(J$4+1),FALSE)*$E2024</f>
        <v>-181763.42527075374</v>
      </c>
      <c r="K2024" s="5">
        <f>VLOOKUP(CONCATENATE($F2024," ",$G2024),AllocFactorMatrix,(K$4+1),FALSE)*$E2024</f>
        <v>-2528.9166768733571</v>
      </c>
      <c r="L2024" s="5">
        <f>VLOOKUP(CONCATENATE($F2024," ",$G2024),AllocFactorMatrix,(L$4+1),FALSE)*$E2024</f>
        <v>-352.57562901032054</v>
      </c>
      <c r="M2024" s="5">
        <f t="shared" si="925"/>
        <v>-184644.91757663744</v>
      </c>
      <c r="N2024" s="5">
        <f>VLOOKUP(CONCATENATE($F2024," ",$G2024),AllocFactorMatrix,(N$4+1),FALSE)*$E2024</f>
        <v>-110852.1374256608</v>
      </c>
      <c r="O2024" s="5">
        <f>VLOOKUP(CONCATENATE($F2024," ",$G2024),AllocFactorMatrix,(O$4+1),FALSE)*$E2024</f>
        <v>-19836.272715776096</v>
      </c>
      <c r="P2024" s="5">
        <f>VLOOKUP(CONCATENATE($F2024," ",$G2024),AllocFactorMatrix,(P$4+1),FALSE)*$E2024</f>
        <v>-4027.4642402991835</v>
      </c>
      <c r="Q2024" s="5">
        <f>VLOOKUP(CONCATENATE($F2024," ",$G2024),AllocFactorMatrix,(Q$4+1),FALSE)*$E2024</f>
        <v>-152.70195812694749</v>
      </c>
      <c r="R2024" s="5">
        <f t="shared" si="931"/>
        <v>-134868.57633986301</v>
      </c>
      <c r="S2024" s="5">
        <f>VLOOKUP(CONCATENATE($F2024," ",$G2024),AllocFactorMatrix,(S$4+1),FALSE)*$E2024</f>
        <v>-5411.3112486576674</v>
      </c>
      <c r="T2024" s="5">
        <f>VLOOKUP(CONCATENATE($F2024," ",$G2024),AllocFactorMatrix,(T$4+1),FALSE)*$E2024</f>
        <v>-76956.684097989899</v>
      </c>
      <c r="U2024" s="5">
        <f>VLOOKUP(CONCATENATE($F2024," ",$G2024),AllocFactorMatrix,(U$4+1),FALSE)*$E2024</f>
        <v>-307045.36568732432</v>
      </c>
      <c r="V2024" s="5">
        <f>VLOOKUP(CONCATENATE($F2024," ",$G2024),AllocFactorMatrix,(V$4+1),FALSE)*$E2024</f>
        <v>-56422.420913839451</v>
      </c>
      <c r="W2024" s="5">
        <f t="shared" si="932"/>
        <v>-445835.78194781137</v>
      </c>
      <c r="X2024" s="5">
        <f>VLOOKUP(CONCATENATE($F2024," ",$G2024),AllocFactorMatrix,(X$4+1),FALSE)*$E2024</f>
        <v>-30431.867764194161</v>
      </c>
      <c r="Y2024" s="5">
        <f>VLOOKUP(CONCATENATE($F2024," ",$G2024),AllocFactorMatrix,(Y$4+1),FALSE)*$E2024</f>
        <v>-608.61956258084592</v>
      </c>
      <c r="Z2024" s="5">
        <f t="shared" si="926"/>
        <v>-31040.487326775008</v>
      </c>
      <c r="AA2024" s="5">
        <f>VLOOKUP(CONCATENATE($F2024," ",$G2024),AllocFactorMatrix,(AA$4+1),FALSE)*$E2024</f>
        <v>-443.13808005558144</v>
      </c>
      <c r="AB2024" s="5">
        <f>VLOOKUP(CONCATENATE($F2024," ",$G2024),AllocFactorMatrix,(AB$4+1),FALSE)*$E2024</f>
        <v>-4815.8776763450651</v>
      </c>
      <c r="AC2024" s="5">
        <f>VLOOKUP(CONCATENATE($F2024," ",$G2024),AllocFactorMatrix,(AC$4+1),FALSE)*$E2024</f>
        <v>-991.92909298557515</v>
      </c>
    </row>
    <row r="2025" spans="4:29" hidden="1" outlineLevel="1">
      <c r="E2025" s="48"/>
      <c r="F2025" s="175" t="str">
        <f>F2032</f>
        <v>LABOR_M</v>
      </c>
      <c r="G2025" s="52" t="str">
        <f>$G$8</f>
        <v>PRODUCTION</v>
      </c>
      <c r="H2025" s="4">
        <f t="shared" ca="1" si="924"/>
        <v>-635134.82300081535</v>
      </c>
      <c r="I2025" s="5">
        <f ca="1">VLOOKUP(CONCATENATE($F2025," ",$G2025),AllocFactorMatrix,(I$4+1),FALSE)*$E2032</f>
        <v>-326704.4483374955</v>
      </c>
      <c r="J2025" s="5">
        <f ca="1">VLOOKUP(CONCATENATE($F2025," ",$G2025),AllocFactorMatrix,(J$4+1),FALSE)*$E2032</f>
        <v>-76187.527581026414</v>
      </c>
      <c r="K2025" s="5">
        <f ca="1">VLOOKUP(CONCATENATE($F2025," ",$G2025),AllocFactorMatrix,(K$4+1),FALSE)*$E2032</f>
        <v>-1059.3083154552799</v>
      </c>
      <c r="L2025" s="5">
        <f ca="1">VLOOKUP(CONCATENATE($F2025," ",$G2025),AllocFactorMatrix,(L$4+1),FALSE)*$E2032</f>
        <v>-147.53379625646303</v>
      </c>
      <c r="M2025" s="5">
        <f t="shared" ref="M2025:M2032" ca="1" si="933">SUBTOTAL(9,J2025:L2025)</f>
        <v>-77394.369692738153</v>
      </c>
      <c r="N2025" s="5">
        <f ca="1">VLOOKUP(CONCATENATE($F2025," ",$G2025),AllocFactorMatrix,(N$4+1),FALSE)*$E2032</f>
        <v>-45347.440936999381</v>
      </c>
      <c r="O2025" s="5">
        <f ca="1">VLOOKUP(CONCATENATE($F2025," ",$G2025),AllocFactorMatrix,(O$4+1),FALSE)*$E2032</f>
        <v>-8125.8798354595519</v>
      </c>
      <c r="P2025" s="5">
        <f ca="1">VLOOKUP(CONCATENATE($F2025," ",$G2025),AllocFactorMatrix,(P$4+1),FALSE)*$E2032</f>
        <v>-1647.8455075303361</v>
      </c>
      <c r="Q2025" s="5">
        <f ca="1">VLOOKUP(CONCATENATE($F2025," ",$G2025),AllocFactorMatrix,(Q$4+1),FALSE)*$E2032</f>
        <v>-62.576187956522972</v>
      </c>
      <c r="R2025" s="5">
        <f ca="1">SUBTOTAL(9,N2025:Q2025)</f>
        <v>-55183.742467945791</v>
      </c>
      <c r="S2025" s="5">
        <f ca="1">VLOOKUP(CONCATENATE($F2025," ",$G2025),AllocFactorMatrix,(S$4+1),FALSE)*$E2032</f>
        <v>-2147.526596377013</v>
      </c>
      <c r="T2025" s="5">
        <f ca="1">VLOOKUP(CONCATENATE($F2025," ",$G2025),AllocFactorMatrix,(T$4+1),FALSE)*$E2032</f>
        <v>-28992.849139484424</v>
      </c>
      <c r="U2025" s="5">
        <f ca="1">VLOOKUP(CONCATENATE($F2025," ",$G2025),AllocFactorMatrix,(U$4+1),FALSE)*$E2032</f>
        <v>-110886.00936386135</v>
      </c>
      <c r="V2025" s="5">
        <f ca="1">VLOOKUP(CONCATENATE($F2025," ",$G2025),AllocFactorMatrix,(V$4+1),FALSE)*$E2032</f>
        <v>-20088.029029645899</v>
      </c>
      <c r="W2025" s="5">
        <f ca="1">SUBTOTAL(9,S2025:V2025)</f>
        <v>-162114.41412936867</v>
      </c>
      <c r="X2025" s="5">
        <f ca="1">VLOOKUP(CONCATENATE($F2025," ",$G2025),AllocFactorMatrix,(X$4+1),FALSE)*$E2032</f>
        <v>-12446.041145448718</v>
      </c>
      <c r="Y2025" s="5">
        <f ca="1">VLOOKUP(CONCATENATE($F2025," ",$G2025),AllocFactorMatrix,(Y$4+1),FALSE)*$E2032</f>
        <v>-248.57936444156294</v>
      </c>
      <c r="Z2025" s="5">
        <f t="shared" ref="Z2025:Z2032" ca="1" si="934">SUBTOTAL(9,X2025:Y2025)</f>
        <v>-12694.620509890281</v>
      </c>
      <c r="AA2025" s="5">
        <f ca="1">VLOOKUP(CONCATENATE($F2025," ",$G2025),AllocFactorMatrix,(AA$4+1),FALSE)*$E2032</f>
        <v>-164.1834179579177</v>
      </c>
      <c r="AB2025" s="5">
        <f ca="1">VLOOKUP(CONCATENATE($F2025," ",$G2025),AllocFactorMatrix,(AB$4+1),FALSE)*$E2032</f>
        <v>-729.39622248245121</v>
      </c>
      <c r="AC2025" s="5">
        <f ca="1">VLOOKUP(CONCATENATE($F2025," ",$G2025),AllocFactorMatrix,(AC$4+1),FALSE)*$E2032</f>
        <v>-149.64822293626878</v>
      </c>
    </row>
    <row r="2026" spans="4:29" hidden="1" outlineLevel="1">
      <c r="E2026" s="48"/>
      <c r="F2026" s="175" t="str">
        <f>F2032</f>
        <v>LABOR_M</v>
      </c>
      <c r="G2026" s="52" t="str">
        <f>$G$9</f>
        <v>BULKTRAN</v>
      </c>
      <c r="H2026" s="4">
        <f t="shared" ca="1" si="924"/>
        <v>-98450.921450613328</v>
      </c>
      <c r="I2026" s="5">
        <f ca="1">VLOOKUP(CONCATENATE($F2026," ",$G2026),AllocFactorMatrix,(I$4+1),FALSE)*$E2032</f>
        <v>-50641.773708571149</v>
      </c>
      <c r="J2026" s="5">
        <f ca="1">VLOOKUP(CONCATENATE($F2026," ",$G2026),AllocFactorMatrix,(J$4+1),FALSE)*$E2032</f>
        <v>-11809.669414688113</v>
      </c>
      <c r="K2026" s="5">
        <f ca="1">VLOOKUP(CONCATENATE($F2026," ",$G2026),AllocFactorMatrix,(K$4+1),FALSE)*$E2032</f>
        <v>-164.20116797270194</v>
      </c>
      <c r="L2026" s="5">
        <f ca="1">VLOOKUP(CONCATENATE($F2026," ",$G2026),AllocFactorMatrix,(L$4+1),FALSE)*$E2032</f>
        <v>-22.868905404887848</v>
      </c>
      <c r="M2026" s="5">
        <f t="shared" ca="1" si="933"/>
        <v>-11996.739488065703</v>
      </c>
      <c r="N2026" s="5">
        <f ca="1">VLOOKUP(CONCATENATE($F2026," ",$G2026),AllocFactorMatrix,(N$4+1),FALSE)*$E2032</f>
        <v>-7029.212041281985</v>
      </c>
      <c r="O2026" s="5">
        <f ca="1">VLOOKUP(CONCATENATE($F2026," ",$G2026),AllocFactorMatrix,(O$4+1),FALSE)*$E2032</f>
        <v>-1259.5756498095918</v>
      </c>
      <c r="P2026" s="5">
        <f ca="1">VLOOKUP(CONCATENATE($F2026," ",$G2026),AllocFactorMatrix,(P$4+1),FALSE)*$E2032</f>
        <v>-255.42908804483434</v>
      </c>
      <c r="Q2026" s="5">
        <f ca="1">VLOOKUP(CONCATENATE($F2026," ",$G2026),AllocFactorMatrix,(Q$4+1),FALSE)*$E2032</f>
        <v>-9.6998041078571795</v>
      </c>
      <c r="R2026" s="5">
        <f t="shared" ref="R2026:R2032" ca="1" si="935">SUBTOTAL(9,N2026:Q2026)</f>
        <v>-8553.9165832442686</v>
      </c>
      <c r="S2026" s="5">
        <f ca="1">VLOOKUP(CONCATENATE($F2026," ",$G2026),AllocFactorMatrix,(S$4+1),FALSE)*$E2032</f>
        <v>-332.883609269121</v>
      </c>
      <c r="T2026" s="5">
        <f ca="1">VLOOKUP(CONCATENATE($F2026," ",$G2026),AllocFactorMatrix,(T$4+1),FALSE)*$E2032</f>
        <v>-4494.1209486433636</v>
      </c>
      <c r="U2026" s="5">
        <f ca="1">VLOOKUP(CONCATENATE($F2026," ",$G2026),AllocFactorMatrix,(U$4+1),FALSE)*$E2032</f>
        <v>-17188.20855432688</v>
      </c>
      <c r="V2026" s="5">
        <f ca="1">VLOOKUP(CONCATENATE($F2026," ",$G2026),AllocFactorMatrix,(V$4+1),FALSE)*$E2032</f>
        <v>-3113.8033949254423</v>
      </c>
      <c r="W2026" s="5">
        <f t="shared" ref="W2026:W2032" ca="1" si="936">SUBTOTAL(9,S2026:V2026)</f>
        <v>-25129.016507164808</v>
      </c>
      <c r="X2026" s="5">
        <f ca="1">VLOOKUP(CONCATENATE($F2026," ",$G2026),AllocFactorMatrix,(X$4+1),FALSE)*$E2032</f>
        <v>-1929.2348251232625</v>
      </c>
      <c r="Y2026" s="5">
        <f ca="1">VLOOKUP(CONCATENATE($F2026," ",$G2026),AllocFactorMatrix,(Y$4+1),FALSE)*$E2032</f>
        <v>-38.531767739096651</v>
      </c>
      <c r="Z2026" s="5">
        <f t="shared" ca="1" si="934"/>
        <v>-1967.7665928623592</v>
      </c>
      <c r="AA2026" s="5">
        <f ca="1">VLOOKUP(CONCATENATE($F2026," ",$G2026),AllocFactorMatrix,(AA$4+1),FALSE)*$E2032</f>
        <v>-25.449728466309281</v>
      </c>
      <c r="AB2026" s="5">
        <f ca="1">VLOOKUP(CONCATENATE($F2026," ",$G2026),AllocFactorMatrix,(AB$4+1),FALSE)*$E2032</f>
        <v>-113.06218397334136</v>
      </c>
      <c r="AC2026" s="5">
        <f ca="1">VLOOKUP(CONCATENATE($F2026," ",$G2026),AllocFactorMatrix,(AC$4+1),FALSE)*$E2032</f>
        <v>-23.196658265269672</v>
      </c>
    </row>
    <row r="2027" spans="4:29" hidden="1" outlineLevel="1">
      <c r="E2027" s="48"/>
      <c r="F2027" s="175" t="str">
        <f>F2032</f>
        <v>LABOR_M</v>
      </c>
      <c r="G2027" s="52" t="str">
        <f>$G$10</f>
        <v>SUBTRAN</v>
      </c>
      <c r="H2027" s="4">
        <f t="shared" ca="1" si="924"/>
        <v>-27284.610414793206</v>
      </c>
      <c r="I2027" s="5">
        <f ca="1">VLOOKUP(CONCATENATE($F2027," ",$G2027),AllocFactorMatrix,(I$4+1),FALSE)*$E2032</f>
        <v>-13941.163402552516</v>
      </c>
      <c r="J2027" s="5">
        <f ca="1">VLOOKUP(CONCATENATE($F2027," ",$G2027),AllocFactorMatrix,(J$4+1),FALSE)*$E2032</f>
        <v>-3268.0442116261556</v>
      </c>
      <c r="K2027" s="5">
        <f ca="1">VLOOKUP(CONCATENATE($F2027," ",$G2027),AllocFactorMatrix,(K$4+1),FALSE)*$E2032</f>
        <v>-45.653310396909312</v>
      </c>
      <c r="L2027" s="5">
        <f ca="1">VLOOKUP(CONCATENATE($F2027," ",$G2027),AllocFactorMatrix,(L$4+1),FALSE)*$E2032</f>
        <v>-8.2630370650733074</v>
      </c>
      <c r="M2027" s="5">
        <f t="shared" ca="1" si="933"/>
        <v>-3321.9605590881379</v>
      </c>
      <c r="N2027" s="5">
        <f ca="1">VLOOKUP(CONCATENATE($F2027," ",$G2027),AllocFactorMatrix,(N$4+1),FALSE)*$E2032</f>
        <v>-1888.6957325179926</v>
      </c>
      <c r="O2027" s="5">
        <f ca="1">VLOOKUP(CONCATENATE($F2027," ",$G2027),AllocFactorMatrix,(O$4+1),FALSE)*$E2032</f>
        <v>-339.38913428267699</v>
      </c>
      <c r="P2027" s="5">
        <f ca="1">VLOOKUP(CONCATENATE($F2027," ",$G2027),AllocFactorMatrix,(P$4+1),FALSE)*$E2032</f>
        <v>-89.087031058644513</v>
      </c>
      <c r="Q2027" s="5">
        <f ca="1">VLOOKUP(CONCATENATE($F2027," ",$G2027),AllocFactorMatrix,(Q$4+1),FALSE)*$E2032</f>
        <v>0</v>
      </c>
      <c r="R2027" s="5">
        <f t="shared" ca="1" si="935"/>
        <v>-2317.1718978593144</v>
      </c>
      <c r="S2027" s="5">
        <f ca="1">VLOOKUP(CONCATENATE($F2027," ",$G2027),AllocFactorMatrix,(S$4+1),FALSE)*$E2032</f>
        <v>-85.131513499100947</v>
      </c>
      <c r="T2027" s="5">
        <f ca="1">VLOOKUP(CONCATENATE($F2027," ",$G2027),AllocFactorMatrix,(T$4+1),FALSE)*$E2032</f>
        <v>-1194.4776846827372</v>
      </c>
      <c r="U2027" s="5">
        <f ca="1">VLOOKUP(CONCATENATE($F2027," ",$G2027),AllocFactorMatrix,(U$4+1),FALSE)*$E2032</f>
        <v>-5889.6963901578301</v>
      </c>
      <c r="V2027" s="5">
        <f ca="1">VLOOKUP(CONCATENATE($F2027," ",$G2027),AllocFactorMatrix,(V$4+1),FALSE)*$E2032</f>
        <v>0</v>
      </c>
      <c r="W2027" s="5">
        <f t="shared" ca="1" si="936"/>
        <v>-7169.3055883396682</v>
      </c>
      <c r="X2027" s="5">
        <f ca="1">VLOOKUP(CONCATENATE($F2027," ",$G2027),AllocFactorMatrix,(X$4+1),FALSE)*$E2032</f>
        <v>-517.72960352213761</v>
      </c>
      <c r="Y2027" s="5">
        <f ca="1">VLOOKUP(CONCATENATE($F2027," ",$G2027),AllocFactorMatrix,(Y$4+1),FALSE)*$E2032</f>
        <v>-10.395242674838245</v>
      </c>
      <c r="Z2027" s="5">
        <f t="shared" ca="1" si="934"/>
        <v>-528.12484619697591</v>
      </c>
      <c r="AA2027" s="5">
        <f ca="1">VLOOKUP(CONCATENATE($F2027," ",$G2027),AllocFactorMatrix,(AA$4+1),FALSE)*$E2032</f>
        <v>-6.884120756579196</v>
      </c>
      <c r="AB2027" s="5">
        <f ca="1">VLOOKUP(CONCATENATE($F2027," ",$G2027),AllocFactorMatrix,(AB$4+1),FALSE)*$E2032</f>
        <v>0</v>
      </c>
      <c r="AC2027" s="5">
        <f ca="1">VLOOKUP(CONCATENATE($F2027," ",$G2027),AllocFactorMatrix,(AC$4+1),FALSE)*$E2032</f>
        <v>0</v>
      </c>
    </row>
    <row r="2028" spans="4:29" hidden="1" outlineLevel="1">
      <c r="E2028" s="48"/>
      <c r="F2028" s="175" t="str">
        <f>F2032</f>
        <v>LABOR_M</v>
      </c>
      <c r="G2028" s="52" t="str">
        <f>$G$11</f>
        <v>DISTPRI</v>
      </c>
      <c r="H2028" s="4">
        <f t="shared" ca="1" si="924"/>
        <v>-222876.50141843429</v>
      </c>
      <c r="I2028" s="5">
        <f ca="1">VLOOKUP(CONCATENATE($F2028," ",$G2028),AllocFactorMatrix,(I$4+1),FALSE)*$E2032</f>
        <v>-145941.10842161954</v>
      </c>
      <c r="J2028" s="5">
        <f ca="1">VLOOKUP(CONCATENATE($F2028," ",$G2028),AllocFactorMatrix,(J$4+1),FALSE)*$E2032</f>
        <v>-34155.852192658691</v>
      </c>
      <c r="K2028" s="5">
        <f ca="1">VLOOKUP(CONCATENATE($F2028," ",$G2028),AllocFactorMatrix,(K$4+1),FALSE)*$E2032</f>
        <v>-477.08043426520015</v>
      </c>
      <c r="L2028" s="5">
        <f ca="1">VLOOKUP(CONCATENATE($F2028," ",$G2028),AllocFactorMatrix,(L$4+1),FALSE)*$E2032</f>
        <v>0</v>
      </c>
      <c r="M2028" s="5">
        <f t="shared" ca="1" si="933"/>
        <v>-34632.932626923888</v>
      </c>
      <c r="N2028" s="5">
        <f ca="1">VLOOKUP(CONCATENATE($F2028," ",$G2028),AllocFactorMatrix,(N$4+1),FALSE)*$E2032</f>
        <v>-19828.142228846795</v>
      </c>
      <c r="O2028" s="5">
        <f ca="1">VLOOKUP(CONCATENATE($F2028," ",$G2028),AllocFactorMatrix,(O$4+1),FALSE)*$E2032</f>
        <v>-3562.7045580718318</v>
      </c>
      <c r="P2028" s="5">
        <f ca="1">VLOOKUP(CONCATENATE($F2028," ",$G2028),AllocFactorMatrix,(P$4+1),FALSE)*$E2032</f>
        <v>0</v>
      </c>
      <c r="Q2028" s="5">
        <f ca="1">VLOOKUP(CONCATENATE($F2028," ",$G2028),AllocFactorMatrix,(Q$4+1),FALSE)*$E2032</f>
        <v>0</v>
      </c>
      <c r="R2028" s="5">
        <f t="shared" ca="1" si="935"/>
        <v>-23390.846786918628</v>
      </c>
      <c r="S2028" s="5">
        <f ca="1">VLOOKUP(CONCATENATE($F2028," ",$G2028),AllocFactorMatrix,(S$4+1),FALSE)*$E2032</f>
        <v>-896.56429114086438</v>
      </c>
      <c r="T2028" s="5">
        <f ca="1">VLOOKUP(CONCATENATE($F2028," ",$G2028),AllocFactorMatrix,(T$4+1),FALSE)*$E2032</f>
        <v>-12397.568021475143</v>
      </c>
      <c r="U2028" s="5">
        <f ca="1">VLOOKUP(CONCATENATE($F2028," ",$G2028),AllocFactorMatrix,(U$4+1),FALSE)*$E2032</f>
        <v>0</v>
      </c>
      <c r="V2028" s="5">
        <f ca="1">VLOOKUP(CONCATENATE($F2028," ",$G2028),AllocFactorMatrix,(V$4+1),FALSE)*$E2032</f>
        <v>0</v>
      </c>
      <c r="W2028" s="5">
        <f t="shared" ca="1" si="936"/>
        <v>-13294.132312616008</v>
      </c>
      <c r="X2028" s="5">
        <f ca="1">VLOOKUP(CONCATENATE($F2028," ",$G2028),AllocFactorMatrix,(X$4+1),FALSE)*$E2032</f>
        <v>-5436.7127590516948</v>
      </c>
      <c r="Y2028" s="5">
        <f ca="1">VLOOKUP(CONCATENATE($F2028," ",$G2028),AllocFactorMatrix,(Y$4+1),FALSE)*$E2032</f>
        <v>-109.12339882265013</v>
      </c>
      <c r="Z2028" s="5">
        <f t="shared" ca="1" si="934"/>
        <v>-5545.8361578743452</v>
      </c>
      <c r="AA2028" s="5">
        <f ca="1">VLOOKUP(CONCATENATE($F2028," ",$G2028),AllocFactorMatrix,(AA$4+1),FALSE)*$E2032</f>
        <v>-71.645112481813754</v>
      </c>
      <c r="AB2028" s="5">
        <f ca="1">VLOOKUP(CONCATENATE($F2028," ",$G2028),AllocFactorMatrix,(AB$4+1),FALSE)*$E2032</f>
        <v>0</v>
      </c>
      <c r="AC2028" s="5">
        <f ca="1">VLOOKUP(CONCATENATE($F2028," ",$G2028),AllocFactorMatrix,(AC$4+1),FALSE)*$E2032</f>
        <v>0</v>
      </c>
    </row>
    <row r="2029" spans="4:29" hidden="1" outlineLevel="1">
      <c r="E2029" s="48"/>
      <c r="F2029" s="175" t="str">
        <f>F2032</f>
        <v>LABOR_M</v>
      </c>
      <c r="G2029" s="52" t="str">
        <f>$G$12</f>
        <v>DISTSEC</v>
      </c>
      <c r="H2029" s="4">
        <f t="shared" ca="1" si="924"/>
        <v>-88297.663190066916</v>
      </c>
      <c r="I2029" s="5">
        <f ca="1">VLOOKUP(CONCATENATE($F2029," ",$G2029),AllocFactorMatrix,(I$4+1),FALSE)*$E2032</f>
        <v>-65526.144762315933</v>
      </c>
      <c r="J2029" s="5">
        <f ca="1">VLOOKUP(CONCATENATE($F2029," ",$G2029),AllocFactorMatrix,(J$4+1),FALSE)*$E2032</f>
        <v>-13212.99830504364</v>
      </c>
      <c r="K2029" s="5">
        <f ca="1">VLOOKUP(CONCATENATE($F2029," ",$G2029),AllocFactorMatrix,(K$4+1),FALSE)*$E2032</f>
        <v>0</v>
      </c>
      <c r="L2029" s="5">
        <f ca="1">VLOOKUP(CONCATENATE($F2029," ",$G2029),AllocFactorMatrix,(L$4+1),FALSE)*$E2032</f>
        <v>0</v>
      </c>
      <c r="M2029" s="5">
        <f t="shared" ca="1" si="933"/>
        <v>-13212.99830504364</v>
      </c>
      <c r="N2029" s="5">
        <f ca="1">VLOOKUP(CONCATENATE($F2029," ",$G2029),AllocFactorMatrix,(N$4+1),FALSE)*$E2032</f>
        <v>-6604.3253521019515</v>
      </c>
      <c r="O2029" s="5">
        <f ca="1">VLOOKUP(CONCATENATE($F2029," ",$G2029),AllocFactorMatrix,(O$4+1),FALSE)*$E2032</f>
        <v>0</v>
      </c>
      <c r="P2029" s="5">
        <f ca="1">VLOOKUP(CONCATENATE($F2029," ",$G2029),AllocFactorMatrix,(P$4+1),FALSE)*$E2032</f>
        <v>0</v>
      </c>
      <c r="Q2029" s="5">
        <f ca="1">VLOOKUP(CONCATENATE($F2029," ",$G2029),AllocFactorMatrix,(Q$4+1),FALSE)*$E2032</f>
        <v>0</v>
      </c>
      <c r="R2029" s="5">
        <f t="shared" ca="1" si="935"/>
        <v>-6604.3253521019515</v>
      </c>
      <c r="S2029" s="5">
        <f ca="1">VLOOKUP(CONCATENATE($F2029," ",$G2029),AllocFactorMatrix,(S$4+1),FALSE)*$E2032</f>
        <v>-246.85421826834883</v>
      </c>
      <c r="T2029" s="5">
        <f ca="1">VLOOKUP(CONCATENATE($F2029," ",$G2029),AllocFactorMatrix,(T$4+1),FALSE)*$E2032</f>
        <v>0</v>
      </c>
      <c r="U2029" s="5">
        <f ca="1">VLOOKUP(CONCATENATE($F2029," ",$G2029),AllocFactorMatrix,(U$4+1),FALSE)*$E2032</f>
        <v>0</v>
      </c>
      <c r="V2029" s="5">
        <f ca="1">VLOOKUP(CONCATENATE($F2029," ",$G2029),AllocFactorMatrix,(V$4+1),FALSE)*$E2032</f>
        <v>0</v>
      </c>
      <c r="W2029" s="5">
        <f t="shared" ca="1" si="936"/>
        <v>-246.85421826834883</v>
      </c>
      <c r="X2029" s="5">
        <f ca="1">VLOOKUP(CONCATENATE($F2029," ",$G2029),AllocFactorMatrix,(X$4+1),FALSE)*$E2032</f>
        <v>-1865.5683073950136</v>
      </c>
      <c r="Y2029" s="5">
        <f ca="1">VLOOKUP(CONCATENATE($F2029," ",$G2029),AllocFactorMatrix,(Y$4+1),FALSE)*$E2032</f>
        <v>0</v>
      </c>
      <c r="Z2029" s="5">
        <f t="shared" ca="1" si="934"/>
        <v>-1865.5683073950136</v>
      </c>
      <c r="AA2029" s="5">
        <f ca="1">VLOOKUP(CONCATENATE($F2029," ",$G2029),AllocFactorMatrix,(AA$4+1),FALSE)*$E2032</f>
        <v>-22.057680731049039</v>
      </c>
      <c r="AB2029" s="5">
        <f ca="1">VLOOKUP(CONCATENATE($F2029," ",$G2029),AllocFactorMatrix,(AB$4+1),FALSE)*$E2032</f>
        <v>-678.92901937104273</v>
      </c>
      <c r="AC2029" s="5">
        <f ca="1">VLOOKUP(CONCATENATE($F2029," ",$G2029),AllocFactorMatrix,(AC$4+1),FALSE)*$E2032</f>
        <v>-140.78554483991297</v>
      </c>
    </row>
    <row r="2030" spans="4:29" hidden="1" outlineLevel="1">
      <c r="E2030" s="48"/>
      <c r="F2030" s="175" t="str">
        <f>F2032</f>
        <v>LABOR_M</v>
      </c>
      <c r="G2030" s="52" t="str">
        <f>$G$13</f>
        <v>ENERGY</v>
      </c>
      <c r="H2030" s="4">
        <f t="shared" ca="1" si="924"/>
        <v>-254037.01564287933</v>
      </c>
      <c r="I2030" s="5">
        <f ca="1">VLOOKUP(CONCATENATE($F2030," ",$G2030),AllocFactorMatrix,(I$4+1),FALSE)*$E2032</f>
        <v>-99401.180850538905</v>
      </c>
      <c r="J2030" s="5">
        <f ca="1">VLOOKUP(CONCATENATE($F2030," ",$G2030),AllocFactorMatrix,(J$4+1),FALSE)*$E2032</f>
        <v>-28676.952272343799</v>
      </c>
      <c r="K2030" s="5">
        <f ca="1">VLOOKUP(CONCATENATE($F2030," ",$G2030),AllocFactorMatrix,(K$4+1),FALSE)*$E2032</f>
        <v>-399.69550513077849</v>
      </c>
      <c r="L2030" s="5">
        <f ca="1">VLOOKUP(CONCATENATE($F2030," ",$G2030),AllocFactorMatrix,(L$4+1),FALSE)*$E2032</f>
        <v>-55.877092870807019</v>
      </c>
      <c r="M2030" s="5">
        <f t="shared" ca="1" si="933"/>
        <v>-29132.524870345384</v>
      </c>
      <c r="N2030" s="5">
        <f ca="1">VLOOKUP(CONCATENATE($F2030," ",$G2030),AllocFactorMatrix,(N$4+1),FALSE)*$E2032</f>
        <v>-18606.303962231774</v>
      </c>
      <c r="O2030" s="5">
        <f ca="1">VLOOKUP(CONCATENATE($F2030," ",$G2030),AllocFactorMatrix,(O$4+1),FALSE)*$E2032</f>
        <v>-3318.2289970568227</v>
      </c>
      <c r="P2030" s="5">
        <f ca="1">VLOOKUP(CONCATENATE($F2030," ",$G2030),AllocFactorMatrix,(P$4+1),FALSE)*$E2032</f>
        <v>-675.71294245986815</v>
      </c>
      <c r="Q2030" s="5">
        <f ca="1">VLOOKUP(CONCATENATE($F2030," ",$G2030),AllocFactorMatrix,(Q$4+1),FALSE)*$E2032</f>
        <v>-25.521906518317536</v>
      </c>
      <c r="R2030" s="5">
        <f t="shared" ca="1" si="935"/>
        <v>-22625.767808266784</v>
      </c>
      <c r="S2030" s="5">
        <f ca="1">VLOOKUP(CONCATENATE($F2030," ",$G2030),AllocFactorMatrix,(S$4+1),FALSE)*$E2032</f>
        <v>-974.41247673355247</v>
      </c>
      <c r="T2030" s="5">
        <f ca="1">VLOOKUP(CONCATENATE($F2030," ",$G2030),AllocFactorMatrix,(T$4+1),FALSE)*$E2032</f>
        <v>-15405.646526818005</v>
      </c>
      <c r="U2030" s="5">
        <f ca="1">VLOOKUP(CONCATENATE($F2030," ",$G2030),AllocFactorMatrix,(U$4+1),FALSE)*$E2032</f>
        <v>-66257.178360659949</v>
      </c>
      <c r="V2030" s="5">
        <f ca="1">VLOOKUP(CONCATENATE($F2030," ",$G2030),AllocFactorMatrix,(V$4+1),FALSE)*$E2032</f>
        <v>-12463.667288709679</v>
      </c>
      <c r="W2030" s="5">
        <f t="shared" ca="1" si="936"/>
        <v>-95100.904652921192</v>
      </c>
      <c r="X2030" s="5">
        <f ca="1">VLOOKUP(CONCATENATE($F2030," ",$G2030),AllocFactorMatrix,(X$4+1),FALSE)*$E2032</f>
        <v>-5110.9672532714458</v>
      </c>
      <c r="Y2030" s="5">
        <f ca="1">VLOOKUP(CONCATENATE($F2030," ",$G2030),AllocFactorMatrix,(Y$4+1),FALSE)*$E2032</f>
        <v>-102.55053841736733</v>
      </c>
      <c r="Z2030" s="5">
        <f t="shared" ca="1" si="934"/>
        <v>-5213.5177916888133</v>
      </c>
      <c r="AA2030" s="5">
        <f ca="1">VLOOKUP(CONCATENATE($F2030," ",$G2030),AllocFactorMatrix,(AA$4+1),FALSE)*$E2032</f>
        <v>-91.47552002165159</v>
      </c>
      <c r="AB2030" s="5">
        <f ca="1">VLOOKUP(CONCATENATE($F2030," ",$G2030),AllocFactorMatrix,(AB$4+1),FALSE)*$E2032</f>
        <v>-2049.0203198726249</v>
      </c>
      <c r="AC2030" s="5">
        <f ca="1">VLOOKUP(CONCATENATE($F2030," ",$G2030),AllocFactorMatrix,(AC$4+1),FALSE)*$E2032</f>
        <v>-422.62382922391106</v>
      </c>
    </row>
    <row r="2031" spans="4:29" hidden="1" outlineLevel="1">
      <c r="E2031" s="48"/>
      <c r="F2031" s="175" t="str">
        <f>F2032</f>
        <v>LABOR_M</v>
      </c>
      <c r="G2031" s="52" t="str">
        <f>$G$14</f>
        <v>CUSTOMER</v>
      </c>
      <c r="H2031" s="4">
        <f t="shared" ca="1" si="924"/>
        <v>-168121.4648823982</v>
      </c>
      <c r="I2031" s="5">
        <f ca="1">VLOOKUP(CONCATENATE($F2031," ",$G2031),AllocFactorMatrix,(I$4+1),FALSE)*$E2032</f>
        <v>-129811.67849048128</v>
      </c>
      <c r="J2031" s="5">
        <f ca="1">VLOOKUP(CONCATENATE($F2031," ",$G2031),AllocFactorMatrix,(J$4+1),FALSE)*$E2032</f>
        <v>-26285.709323728031</v>
      </c>
      <c r="K2031" s="5">
        <f ca="1">VLOOKUP(CONCATENATE($F2031," ",$G2031),AllocFactorMatrix,(K$4+1),FALSE)*$E2032</f>
        <v>-671.86750092256455</v>
      </c>
      <c r="L2031" s="5">
        <f ca="1">VLOOKUP(CONCATENATE($F2031," ",$G2031),AllocFactorMatrix,(L$4+1),FALSE)*$E2032</f>
        <v>-108.32596769302081</v>
      </c>
      <c r="M2031" s="5">
        <f t="shared" ca="1" si="933"/>
        <v>-27065.902792343619</v>
      </c>
      <c r="N2031" s="5">
        <f ca="1">VLOOKUP(CONCATENATE($F2031," ",$G2031),AllocFactorMatrix,(N$4+1),FALSE)*$E2032</f>
        <v>-1077.96672439444</v>
      </c>
      <c r="O2031" s="5">
        <f ca="1">VLOOKUP(CONCATENATE($F2031," ",$G2031),AllocFactorMatrix,(O$4+1),FALSE)*$E2032</f>
        <v>-260.35046097389551</v>
      </c>
      <c r="P2031" s="5">
        <f ca="1">VLOOKUP(CONCATENATE($F2031," ",$G2031),AllocFactorMatrix,(P$4+1),FALSE)*$E2032</f>
        <v>-265.02687371621221</v>
      </c>
      <c r="Q2031" s="5">
        <f ca="1">VLOOKUP(CONCATENATE($F2031," ",$G2031),AllocFactorMatrix,(Q$4+1),FALSE)*$E2032</f>
        <v>-32.737016927465127</v>
      </c>
      <c r="R2031" s="5">
        <f t="shared" ca="1" si="935"/>
        <v>-1636.0810760120128</v>
      </c>
      <c r="S2031" s="5">
        <f ca="1">VLOOKUP(CONCATENATE($F2031," ",$G2031),AllocFactorMatrix,(S$4+1),FALSE)*$E2032</f>
        <v>-8.1926241696491413</v>
      </c>
      <c r="T2031" s="5">
        <f ca="1">VLOOKUP(CONCATENATE($F2031," ",$G2031),AllocFactorMatrix,(T$4+1),FALSE)*$E2032</f>
        <v>-189.27610705890672</v>
      </c>
      <c r="U2031" s="5">
        <f ca="1">VLOOKUP(CONCATENATE($F2031," ",$G2031),AllocFactorMatrix,(U$4+1),FALSE)*$E2032</f>
        <v>-445.19546004494896</v>
      </c>
      <c r="V2031" s="5">
        <f ca="1">VLOOKUP(CONCATENATE($F2031," ",$G2031),AllocFactorMatrix,(V$4+1),FALSE)*$E2032</f>
        <v>-131.09381805871578</v>
      </c>
      <c r="W2031" s="5">
        <f t="shared" ca="1" si="936"/>
        <v>-773.75800933222058</v>
      </c>
      <c r="X2031" s="5">
        <f ca="1">VLOOKUP(CONCATENATE($F2031," ",$G2031),AllocFactorMatrix,(X$4+1),FALSE)*$E2032</f>
        <v>-238.85802997216882</v>
      </c>
      <c r="Y2031" s="5">
        <f ca="1">VLOOKUP(CONCATENATE($F2031," ",$G2031),AllocFactorMatrix,(Y$4+1),FALSE)*$E2032</f>
        <v>-3.5681167316157802</v>
      </c>
      <c r="Z2031" s="5">
        <f t="shared" ca="1" si="934"/>
        <v>-242.42614670378461</v>
      </c>
      <c r="AA2031" s="5">
        <f ca="1">VLOOKUP(CONCATENATE($F2031," ",$G2031),AllocFactorMatrix,(AA$4+1),FALSE)*$E2032</f>
        <v>-19.444952952689189</v>
      </c>
      <c r="AB2031" s="5">
        <f ca="1">VLOOKUP(CONCATENATE($F2031," ",$G2031),AllocFactorMatrix,(AB$4+1),FALSE)*$E2032</f>
        <v>-7065.2351506130044</v>
      </c>
      <c r="AC2031" s="5">
        <f ca="1">VLOOKUP(CONCATENATE($F2031," ",$G2031),AllocFactorMatrix,(AC$4+1),FALSE)*$E2032</f>
        <v>-1506.9382639595653</v>
      </c>
    </row>
    <row r="2032" spans="4:29" collapsed="1">
      <c r="D2032" s="102" t="s">
        <v>644</v>
      </c>
      <c r="E2032" s="58">
        <v>-1494203</v>
      </c>
      <c r="F2032" s="92" t="s">
        <v>69</v>
      </c>
      <c r="G2032" s="52" t="str">
        <f>$G$15</f>
        <v>TOTAL</v>
      </c>
      <c r="H2032" s="4">
        <f t="shared" ca="1" si="924"/>
        <v>-1494203.0000000007</v>
      </c>
      <c r="I2032" s="5">
        <f ca="1">VLOOKUP(CONCATENATE($F2032," ",$G2032),AllocFactorMatrix,(I$4+1),FALSE)*$E2032</f>
        <v>-831967.49797357491</v>
      </c>
      <c r="J2032" s="5">
        <f ca="1">VLOOKUP(CONCATENATE($F2032," ",$G2032),AllocFactorMatrix,(J$4+1),FALSE)*$E2032</f>
        <v>-193596.75330111486</v>
      </c>
      <c r="K2032" s="5">
        <f ca="1">VLOOKUP(CONCATENATE($F2032," ",$G2032),AllocFactorMatrix,(K$4+1),FALSE)*$E2032</f>
        <v>-2817.8062341434347</v>
      </c>
      <c r="L2032" s="5">
        <f ca="1">VLOOKUP(CONCATENATE($F2032," ",$G2032),AllocFactorMatrix,(L$4+1),FALSE)*$E2032</f>
        <v>-342.86879929025207</v>
      </c>
      <c r="M2032" s="5">
        <f t="shared" ca="1" si="933"/>
        <v>-196757.42833454855</v>
      </c>
      <c r="N2032" s="5">
        <f ca="1">VLOOKUP(CONCATENATE($F2032," ",$G2032),AllocFactorMatrix,(N$4+1),FALSE)*$E2032</f>
        <v>-100382.08697837433</v>
      </c>
      <c r="O2032" s="5">
        <f ca="1">VLOOKUP(CONCATENATE($F2032," ",$G2032),AllocFactorMatrix,(O$4+1),FALSE)*$E2032</f>
        <v>-16866.128635654368</v>
      </c>
      <c r="P2032" s="5">
        <f ca="1">VLOOKUP(CONCATENATE($F2032," ",$G2032),AllocFactorMatrix,(P$4+1),FALSE)*$E2032</f>
        <v>-2933.1014428098952</v>
      </c>
      <c r="Q2032" s="5">
        <f ca="1">VLOOKUP(CONCATENATE($F2032," ",$G2032),AllocFactorMatrix,(Q$4+1),FALSE)*$E2032</f>
        <v>-130.53491551016285</v>
      </c>
      <c r="R2032" s="5">
        <f t="shared" ca="1" si="935"/>
        <v>-120311.85197234876</v>
      </c>
      <c r="S2032" s="5">
        <f ca="1">VLOOKUP(CONCATENATE($F2032," ",$G2032),AllocFactorMatrix,(S$4+1),FALSE)*$E2032</f>
        <v>-4691.5653294576496</v>
      </c>
      <c r="T2032" s="5">
        <f ca="1">VLOOKUP(CONCATENATE($F2032," ",$G2032),AllocFactorMatrix,(T$4+1),FALSE)*$E2032</f>
        <v>-62673.938428162575</v>
      </c>
      <c r="U2032" s="5">
        <f ca="1">VLOOKUP(CONCATENATE($F2032," ",$G2032),AllocFactorMatrix,(U$4+1),FALSE)*$E2032</f>
        <v>-200666.28812905092</v>
      </c>
      <c r="V2032" s="5">
        <f ca="1">VLOOKUP(CONCATENATE($F2032," ",$G2032),AllocFactorMatrix,(V$4+1),FALSE)*$E2032</f>
        <v>-35796.593531339735</v>
      </c>
      <c r="W2032" s="5">
        <f t="shared" ca="1" si="936"/>
        <v>-303828.38541801088</v>
      </c>
      <c r="X2032" s="5">
        <f ca="1">VLOOKUP(CONCATENATE($F2032," ",$G2032),AllocFactorMatrix,(X$4+1),FALSE)*$E2032</f>
        <v>-27545.11192378444</v>
      </c>
      <c r="Y2032" s="5">
        <f ca="1">VLOOKUP(CONCATENATE($F2032," ",$G2032),AllocFactorMatrix,(Y$4+1),FALSE)*$E2032</f>
        <v>-512.74842882713108</v>
      </c>
      <c r="Z2032" s="5">
        <f t="shared" ca="1" si="934"/>
        <v>-28057.860352611569</v>
      </c>
      <c r="AA2032" s="5">
        <f ca="1">VLOOKUP(CONCATENATE($F2032," ",$G2032),AllocFactorMatrix,(AA$4+1),FALSE)*$E2032</f>
        <v>-401.1405333680097</v>
      </c>
      <c r="AB2032" s="5">
        <f ca="1">VLOOKUP(CONCATENATE($F2032," ",$G2032),AllocFactorMatrix,(AB$4+1),FALSE)*$E2032</f>
        <v>-10635.642896312464</v>
      </c>
      <c r="AC2032" s="5">
        <f ca="1">VLOOKUP(CONCATENATE($F2032," ",$G2032),AllocFactorMatrix,(AC$4+1),FALSE)*$E2032</f>
        <v>-2243.1925192249278</v>
      </c>
    </row>
    <row r="2033" spans="4:29" hidden="1" outlineLevel="1">
      <c r="E2033" s="48"/>
      <c r="F2033" s="175" t="str">
        <f>F2040</f>
        <v>RB_GUP</v>
      </c>
      <c r="G2033" s="52" t="str">
        <f>$G$8</f>
        <v>PRODUCTION</v>
      </c>
      <c r="H2033" s="4">
        <f t="shared" ca="1" si="924"/>
        <v>-10064.548263964391</v>
      </c>
      <c r="I2033" s="5">
        <f ca="1">VLOOKUP(CONCATENATE($F2033," ",$G2033),AllocFactorMatrix,(I$4+1),FALSE)*$E2040</f>
        <v>-5177.0625216378112</v>
      </c>
      <c r="J2033" s="5">
        <f ca="1">VLOOKUP(CONCATENATE($F2033," ",$G2033),AllocFactorMatrix,(J$4+1),FALSE)*$E2040</f>
        <v>-1207.2917759862382</v>
      </c>
      <c r="K2033" s="5">
        <f ca="1">VLOOKUP(CONCATENATE($F2033," ",$G2033),AllocFactorMatrix,(K$4+1),FALSE)*$E2040</f>
        <v>-16.786136236313414</v>
      </c>
      <c r="L2033" s="5">
        <f ca="1">VLOOKUP(CONCATENATE($F2033," ",$G2033),AllocFactorMatrix,(L$4+1),FALSE)*$E2040</f>
        <v>-2.3378674247044944</v>
      </c>
      <c r="M2033" s="5">
        <f t="shared" ca="1" si="925"/>
        <v>-1226.4157796472562</v>
      </c>
      <c r="N2033" s="5">
        <f ca="1">VLOOKUP(CONCATENATE($F2033," ",$G2033),AllocFactorMatrix,(N$4+1),FALSE)*$E2040</f>
        <v>-718.58996142165347</v>
      </c>
      <c r="O2033" s="5">
        <f ca="1">VLOOKUP(CONCATENATE($F2033," ",$G2033),AllocFactorMatrix,(O$4+1),FALSE)*$E2040</f>
        <v>-128.76527444166396</v>
      </c>
      <c r="P2033" s="5">
        <f ca="1">VLOOKUP(CONCATENATE($F2033," ",$G2033),AllocFactorMatrix,(P$4+1),FALSE)*$E2040</f>
        <v>-26.112283630958604</v>
      </c>
      <c r="Q2033" s="5">
        <f ca="1">VLOOKUP(CONCATENATE($F2033," ",$G2033),AllocFactorMatrix,(Q$4+1),FALSE)*$E2040</f>
        <v>-0.99160216233730991</v>
      </c>
      <c r="R2033" s="5">
        <f ca="1">SUBTOTAL(9,N2033:Q2033)</f>
        <v>-874.45912165661332</v>
      </c>
      <c r="S2033" s="5">
        <f ca="1">VLOOKUP(CONCATENATE($F2033," ",$G2033),AllocFactorMatrix,(S$4+1),FALSE)*$E2040</f>
        <v>-34.030388973579974</v>
      </c>
      <c r="T2033" s="5">
        <f ca="1">VLOOKUP(CONCATENATE($F2033," ",$G2033),AllocFactorMatrix,(T$4+1),FALSE)*$E2040</f>
        <v>-459.42990197815828</v>
      </c>
      <c r="U2033" s="5">
        <f ca="1">VLOOKUP(CONCATENATE($F2033," ",$G2033),AllocFactorMatrix,(U$4+1),FALSE)*$E2040</f>
        <v>-1757.1349461963887</v>
      </c>
      <c r="V2033" s="5">
        <f ca="1">VLOOKUP(CONCATENATE($F2033," ",$G2033),AllocFactorMatrix,(V$4+1),FALSE)*$E2040</f>
        <v>-318.32129238571071</v>
      </c>
      <c r="W2033" s="5">
        <f ca="1">SUBTOTAL(9,S2033:V2033)</f>
        <v>-2568.916529533838</v>
      </c>
      <c r="X2033" s="5">
        <f ca="1">VLOOKUP(CONCATENATE($F2033," ",$G2033),AllocFactorMatrix,(X$4+1),FALSE)*$E2040</f>
        <v>-197.22392359439962</v>
      </c>
      <c r="Y2033" s="5">
        <f ca="1">VLOOKUP(CONCATENATE($F2033," ",$G2033),AllocFactorMatrix,(Y$4+1),FALSE)*$E2040</f>
        <v>-3.9390676124909807</v>
      </c>
      <c r="Z2033" s="5">
        <f t="shared" ca="1" si="926"/>
        <v>-201.16299120689061</v>
      </c>
      <c r="AA2033" s="5">
        <f ca="1">VLOOKUP(CONCATENATE($F2033," ",$G2033),AllocFactorMatrix,(AA$4+1),FALSE)*$E2040</f>
        <v>-2.6017026217722918</v>
      </c>
      <c r="AB2033" s="5">
        <f ca="1">VLOOKUP(CONCATENATE($F2033," ",$G2033),AllocFactorMatrix,(AB$4+1),FALSE)*$E2040</f>
        <v>-11.558244358329754</v>
      </c>
      <c r="AC2033" s="5">
        <f ca="1">VLOOKUP(CONCATENATE($F2033," ",$G2033),AllocFactorMatrix,(AC$4+1),FALSE)*$E2040</f>
        <v>-2.3713733018802619</v>
      </c>
    </row>
    <row r="2034" spans="4:29" hidden="1" outlineLevel="1">
      <c r="E2034" s="48"/>
      <c r="F2034" s="175" t="str">
        <f>F2040</f>
        <v>RB_GUP</v>
      </c>
      <c r="G2034" s="52" t="str">
        <f>$G$9</f>
        <v>BULKTRAN</v>
      </c>
      <c r="H2034" s="4">
        <f t="shared" ca="1" si="924"/>
        <v>-5465.5979081760124</v>
      </c>
      <c r="I2034" s="5">
        <f ca="1">VLOOKUP(CONCATENATE($F2034," ",$G2034),AllocFactorMatrix,(I$4+1),FALSE)*$E2040</f>
        <v>-2811.4269360773533</v>
      </c>
      <c r="J2034" s="5">
        <f ca="1">VLOOKUP(CONCATENATE($F2034," ",$G2034),AllocFactorMatrix,(J$4+1),FALSE)*$E2040</f>
        <v>-655.62519373217594</v>
      </c>
      <c r="K2034" s="5">
        <f ca="1">VLOOKUP(CONCATENATE($F2034," ",$G2034),AllocFactorMatrix,(K$4+1),FALSE)*$E2040</f>
        <v>-9.1157862919734853</v>
      </c>
      <c r="L2034" s="5">
        <f ca="1">VLOOKUP(CONCATENATE($F2034," ",$G2034),AllocFactorMatrix,(L$4+1),FALSE)*$E2040</f>
        <v>-1.2695893517454881</v>
      </c>
      <c r="M2034" s="5">
        <f t="shared" ca="1" si="925"/>
        <v>-666.01056937589487</v>
      </c>
      <c r="N2034" s="5">
        <f ca="1">VLOOKUP(CONCATENATE($F2034," ",$G2034),AllocFactorMatrix,(N$4+1),FALSE)*$E2040</f>
        <v>-390.23348956900253</v>
      </c>
      <c r="O2034" s="5">
        <f ca="1">VLOOKUP(CONCATENATE($F2034," ",$G2034),AllocFactorMatrix,(O$4+1),FALSE)*$E2040</f>
        <v>-69.926557673126254</v>
      </c>
      <c r="P2034" s="5">
        <f ca="1">VLOOKUP(CONCATENATE($F2034," ",$G2034),AllocFactorMatrix,(P$4+1),FALSE)*$E2040</f>
        <v>-14.1803923085217</v>
      </c>
      <c r="Q2034" s="5">
        <f ca="1">VLOOKUP(CONCATENATE($F2034," ",$G2034),AllocFactorMatrix,(Q$4+1),FALSE)*$E2040</f>
        <v>-0.53849398523116743</v>
      </c>
      <c r="R2034" s="5">
        <f t="shared" ref="R2034:R2040" ca="1" si="937">SUBTOTAL(9,N2034:Q2034)</f>
        <v>-474.87893353588163</v>
      </c>
      <c r="S2034" s="5">
        <f ca="1">VLOOKUP(CONCATENATE($F2034," ",$G2034),AllocFactorMatrix,(S$4+1),FALSE)*$E2040</f>
        <v>-18.480354796882992</v>
      </c>
      <c r="T2034" s="5">
        <f ca="1">VLOOKUP(CONCATENATE($F2034," ",$G2034),AllocFactorMatrix,(T$4+1),FALSE)*$E2040</f>
        <v>-249.49546123158387</v>
      </c>
      <c r="U2034" s="5">
        <f ca="1">VLOOKUP(CONCATENATE($F2034," ",$G2034),AllocFactorMatrix,(U$4+1),FALSE)*$E2040</f>
        <v>-954.21998428879817</v>
      </c>
      <c r="V2034" s="5">
        <f ca="1">VLOOKUP(CONCATENATE($F2034," ",$G2034),AllocFactorMatrix,(V$4+1),FALSE)*$E2040</f>
        <v>-172.86580024863602</v>
      </c>
      <c r="W2034" s="5">
        <f t="shared" ref="W2034:W2040" ca="1" si="938">SUBTOTAL(9,S2034:V2034)</f>
        <v>-1395.061600565901</v>
      </c>
      <c r="X2034" s="5">
        <f ca="1">VLOOKUP(CONCATENATE($F2034," ",$G2034),AllocFactorMatrix,(X$4+1),FALSE)*$E2040</f>
        <v>-107.10333300296746</v>
      </c>
      <c r="Y2034" s="5">
        <f ca="1">VLOOKUP(CONCATENATE($F2034," ",$G2034),AllocFactorMatrix,(Y$4+1),FALSE)*$E2040</f>
        <v>-2.1391282686853788</v>
      </c>
      <c r="Z2034" s="5">
        <f t="shared" ca="1" si="926"/>
        <v>-109.24246127165284</v>
      </c>
      <c r="AA2034" s="5">
        <f ca="1">VLOOKUP(CONCATENATE($F2034," ",$G2034),AllocFactorMatrix,(AA$4+1),FALSE)*$E2040</f>
        <v>-1.4128662344606346</v>
      </c>
      <c r="AB2034" s="5">
        <f ca="1">VLOOKUP(CONCATENATE($F2034," ",$G2034),AllocFactorMatrix,(AB$4+1),FALSE)*$E2040</f>
        <v>-6.2767562468015621</v>
      </c>
      <c r="AC2034" s="5">
        <f ca="1">VLOOKUP(CONCATENATE($F2034," ",$G2034),AllocFactorMatrix,(AC$4+1),FALSE)*$E2040</f>
        <v>-1.287784868066788</v>
      </c>
    </row>
    <row r="2035" spans="4:29" hidden="1" outlineLevel="1">
      <c r="E2035" s="48"/>
      <c r="F2035" s="175" t="str">
        <f>F2040</f>
        <v>RB_GUP</v>
      </c>
      <c r="G2035" s="52" t="str">
        <f>$G$10</f>
        <v>SUBTRAN</v>
      </c>
      <c r="H2035" s="4">
        <f t="shared" ca="1" si="924"/>
        <v>-1513.2801631580367</v>
      </c>
      <c r="I2035" s="5">
        <f ca="1">VLOOKUP(CONCATENATE($F2035," ",$G2035),AllocFactorMatrix,(I$4+1),FALSE)*$E2040</f>
        <v>-773.21558591832434</v>
      </c>
      <c r="J2035" s="5">
        <f ca="1">VLOOKUP(CONCATENATE($F2035," ",$G2035),AllocFactorMatrix,(J$4+1),FALSE)*$E2040</f>
        <v>-181.25479538076789</v>
      </c>
      <c r="K2035" s="5">
        <f ca="1">VLOOKUP(CONCATENATE($F2035," ",$G2035),AllocFactorMatrix,(K$4+1),FALSE)*$E2040</f>
        <v>-2.53205920685172</v>
      </c>
      <c r="L2035" s="5">
        <f ca="1">VLOOKUP(CONCATENATE($F2035," ",$G2035),AllocFactorMatrix,(L$4+1),FALSE)*$E2040</f>
        <v>-0.45829095185597585</v>
      </c>
      <c r="M2035" s="5">
        <f t="shared" ca="1" si="925"/>
        <v>-184.2451455394756</v>
      </c>
      <c r="N2035" s="5">
        <f ca="1">VLOOKUP(CONCATENATE($F2035," ",$G2035),AllocFactorMatrix,(N$4+1),FALSE)*$E2040</f>
        <v>-104.75230332448137</v>
      </c>
      <c r="O2035" s="5">
        <f ca="1">VLOOKUP(CONCATENATE($F2035," ",$G2035),AllocFactorMatrix,(O$4+1),FALSE)*$E2040</f>
        <v>-18.823462629427755</v>
      </c>
      <c r="P2035" s="5">
        <f ca="1">VLOOKUP(CONCATENATE($F2035," ",$G2035),AllocFactorMatrix,(P$4+1),FALSE)*$E2040</f>
        <v>-4.9410138113094595</v>
      </c>
      <c r="Q2035" s="5">
        <f ca="1">VLOOKUP(CONCATENATE($F2035," ",$G2035),AllocFactorMatrix,(Q$4+1),FALSE)*$E2040</f>
        <v>0</v>
      </c>
      <c r="R2035" s="5">
        <f t="shared" ca="1" si="937"/>
        <v>-128.51677976521859</v>
      </c>
      <c r="S2035" s="5">
        <f ca="1">VLOOKUP(CONCATENATE($F2035," ",$G2035),AllocFactorMatrix,(S$4+1),FALSE)*$E2040</f>
        <v>-4.7216298374545298</v>
      </c>
      <c r="T2035" s="5">
        <f ca="1">VLOOKUP(CONCATENATE($F2035," ",$G2035),AllocFactorMatrix,(T$4+1),FALSE)*$E2040</f>
        <v>-66.249045087530206</v>
      </c>
      <c r="U2035" s="5">
        <f ca="1">VLOOKUP(CONCATENATE($F2035," ",$G2035),AllocFactorMatrix,(U$4+1),FALSE)*$E2040</f>
        <v>-326.65889593999862</v>
      </c>
      <c r="V2035" s="5">
        <f ca="1">VLOOKUP(CONCATENATE($F2035," ",$G2035),AllocFactorMatrix,(V$4+1),FALSE)*$E2040</f>
        <v>0</v>
      </c>
      <c r="W2035" s="5">
        <f t="shared" ca="1" si="938"/>
        <v>-397.62957086498335</v>
      </c>
      <c r="X2035" s="5">
        <f ca="1">VLOOKUP(CONCATENATE($F2035," ",$G2035),AllocFactorMatrix,(X$4+1),FALSE)*$E2040</f>
        <v>-28.714719652546108</v>
      </c>
      <c r="Y2035" s="5">
        <f ca="1">VLOOKUP(CONCATENATE($F2035," ",$G2035),AllocFactorMatrix,(Y$4+1),FALSE)*$E2040</f>
        <v>-0.57654898830872103</v>
      </c>
      <c r="Z2035" s="5">
        <f t="shared" ca="1" si="926"/>
        <v>-29.291268640854831</v>
      </c>
      <c r="AA2035" s="5">
        <f ca="1">VLOOKUP(CONCATENATE($F2035," ",$G2035),AllocFactorMatrix,(AA$4+1),FALSE)*$E2040</f>
        <v>-0.38181242918050179</v>
      </c>
      <c r="AB2035" s="5">
        <f ca="1">VLOOKUP(CONCATENATE($F2035," ",$G2035),AllocFactorMatrix,(AB$4+1),FALSE)*$E2040</f>
        <v>0</v>
      </c>
      <c r="AC2035" s="5">
        <f ca="1">VLOOKUP(CONCATENATE($F2035," ",$G2035),AllocFactorMatrix,(AC$4+1),FALSE)*$E2040</f>
        <v>0</v>
      </c>
    </row>
    <row r="2036" spans="4:29" hidden="1" outlineLevel="1">
      <c r="E2036" s="48"/>
      <c r="F2036" s="175" t="str">
        <f>F2040</f>
        <v>RB_GUP</v>
      </c>
      <c r="G2036" s="52" t="str">
        <f>$G$11</f>
        <v>DISTPRI</v>
      </c>
      <c r="H2036" s="4">
        <f t="shared" ca="1" si="924"/>
        <v>-6054.3950832198188</v>
      </c>
      <c r="I2036" s="5">
        <f ca="1">VLOOKUP(CONCATENATE($F2036," ",$G2036),AllocFactorMatrix,(I$4+1),FALSE)*$E2040</f>
        <v>-3964.4606930034206</v>
      </c>
      <c r="J2036" s="5">
        <f ca="1">VLOOKUP(CONCATENATE($F2036," ",$G2036),AllocFactorMatrix,(J$4+1),FALSE)*$E2040</f>
        <v>-927.83681663315804</v>
      </c>
      <c r="K2036" s="5">
        <f ca="1">VLOOKUP(CONCATENATE($F2036," ",$G2036),AllocFactorMatrix,(K$4+1),FALSE)*$E2040</f>
        <v>-12.95979350507114</v>
      </c>
      <c r="L2036" s="5">
        <f ca="1">VLOOKUP(CONCATENATE($F2036," ",$G2036),AllocFactorMatrix,(L$4+1),FALSE)*$E2040</f>
        <v>0</v>
      </c>
      <c r="M2036" s="5">
        <f t="shared" ca="1" si="925"/>
        <v>-940.7966101382292</v>
      </c>
      <c r="N2036" s="5">
        <f ca="1">VLOOKUP(CONCATENATE($F2036," ",$G2036),AllocFactorMatrix,(N$4+1),FALSE)*$E2040</f>
        <v>-538.6274733123754</v>
      </c>
      <c r="O2036" s="5">
        <f ca="1">VLOOKUP(CONCATENATE($F2036," ",$G2036),AllocFactorMatrix,(O$4+1),FALSE)*$E2040</f>
        <v>-96.78014874640732</v>
      </c>
      <c r="P2036" s="5">
        <f ca="1">VLOOKUP(CONCATENATE($F2036," ",$G2036),AllocFactorMatrix,(P$4+1),FALSE)*$E2040</f>
        <v>0</v>
      </c>
      <c r="Q2036" s="5">
        <f ca="1">VLOOKUP(CONCATENATE($F2036," ",$G2036),AllocFactorMatrix,(Q$4+1),FALSE)*$E2040</f>
        <v>0</v>
      </c>
      <c r="R2036" s="5">
        <f t="shared" ca="1" si="937"/>
        <v>-635.40762205878275</v>
      </c>
      <c r="S2036" s="5">
        <f ca="1">VLOOKUP(CONCATENATE($F2036," ",$G2036),AllocFactorMatrix,(S$4+1),FALSE)*$E2040</f>
        <v>-24.354987634531955</v>
      </c>
      <c r="T2036" s="5">
        <f ca="1">VLOOKUP(CONCATENATE($F2036," ",$G2036),AllocFactorMatrix,(T$4+1),FALSE)*$E2040</f>
        <v>-336.77742783741536</v>
      </c>
      <c r="U2036" s="5">
        <f ca="1">VLOOKUP(CONCATENATE($F2036," ",$G2036),AllocFactorMatrix,(U$4+1),FALSE)*$E2040</f>
        <v>0</v>
      </c>
      <c r="V2036" s="5">
        <f ca="1">VLOOKUP(CONCATENATE($F2036," ",$G2036),AllocFactorMatrix,(V$4+1),FALSE)*$E2040</f>
        <v>0</v>
      </c>
      <c r="W2036" s="5">
        <f t="shared" ca="1" si="938"/>
        <v>-361.1324154719473</v>
      </c>
      <c r="X2036" s="5">
        <f ca="1">VLOOKUP(CONCATENATE($F2036," ",$G2036),AllocFactorMatrix,(X$4+1),FALSE)*$E2040</f>
        <v>-147.68720249912593</v>
      </c>
      <c r="Y2036" s="5">
        <f ca="1">VLOOKUP(CONCATENATE($F2036," ",$G2036),AllocFactorMatrix,(Y$4+1),FALSE)*$E2040</f>
        <v>-2.9643150583009068</v>
      </c>
      <c r="Z2036" s="5">
        <f t="shared" ca="1" si="926"/>
        <v>-150.65151755742684</v>
      </c>
      <c r="AA2036" s="5">
        <f ca="1">VLOOKUP(CONCATENATE($F2036," ",$G2036),AllocFactorMatrix,(AA$4+1),FALSE)*$E2040</f>
        <v>-1.9462249900103055</v>
      </c>
      <c r="AB2036" s="5">
        <f ca="1">VLOOKUP(CONCATENATE($F2036," ",$G2036),AllocFactorMatrix,(AB$4+1),FALSE)*$E2040</f>
        <v>0</v>
      </c>
      <c r="AC2036" s="5">
        <f ca="1">VLOOKUP(CONCATENATE($F2036," ",$G2036),AllocFactorMatrix,(AC$4+1),FALSE)*$E2040</f>
        <v>0</v>
      </c>
    </row>
    <row r="2037" spans="4:29" hidden="1" outlineLevel="1">
      <c r="E2037" s="48"/>
      <c r="F2037" s="175" t="str">
        <f>F2040</f>
        <v>RB_GUP</v>
      </c>
      <c r="G2037" s="52" t="str">
        <f>$G$12</f>
        <v>DISTSEC</v>
      </c>
      <c r="H2037" s="4">
        <f t="shared" ca="1" si="924"/>
        <v>-2902.3954474290281</v>
      </c>
      <c r="I2037" s="5">
        <f ca="1">VLOOKUP(CONCATENATE($F2037," ",$G2037),AllocFactorMatrix,(I$4+1),FALSE)*$E2040</f>
        <v>-2153.8824174354363</v>
      </c>
      <c r="J2037" s="5">
        <f ca="1">VLOOKUP(CONCATENATE($F2037," ",$G2037),AllocFactorMatrix,(J$4+1),FALSE)*$E2040</f>
        <v>-434.31892466844187</v>
      </c>
      <c r="K2037" s="5">
        <f ca="1">VLOOKUP(CONCATENATE($F2037," ",$G2037),AllocFactorMatrix,(K$4+1),FALSE)*$E2040</f>
        <v>0</v>
      </c>
      <c r="L2037" s="5">
        <f ca="1">VLOOKUP(CONCATENATE($F2037," ",$G2037),AllocFactorMatrix,(L$4+1),FALSE)*$E2040</f>
        <v>0</v>
      </c>
      <c r="M2037" s="5">
        <f t="shared" ca="1" si="925"/>
        <v>-434.31892466844187</v>
      </c>
      <c r="N2037" s="5">
        <f ca="1">VLOOKUP(CONCATENATE($F2037," ",$G2037),AllocFactorMatrix,(N$4+1),FALSE)*$E2040</f>
        <v>-217.08800825248983</v>
      </c>
      <c r="O2037" s="5">
        <f ca="1">VLOOKUP(CONCATENATE($F2037," ",$G2037),AllocFactorMatrix,(O$4+1),FALSE)*$E2040</f>
        <v>0</v>
      </c>
      <c r="P2037" s="5">
        <f ca="1">VLOOKUP(CONCATENATE($F2037," ",$G2037),AllocFactorMatrix,(P$4+1),FALSE)*$E2040</f>
        <v>0</v>
      </c>
      <c r="Q2037" s="5">
        <f ca="1">VLOOKUP(CONCATENATE($F2037," ",$G2037),AllocFactorMatrix,(Q$4+1),FALSE)*$E2040</f>
        <v>0</v>
      </c>
      <c r="R2037" s="5">
        <f t="shared" ca="1" si="937"/>
        <v>-217.08800825248983</v>
      </c>
      <c r="S2037" s="5">
        <f ca="1">VLOOKUP(CONCATENATE($F2037," ",$G2037),AllocFactorMatrix,(S$4+1),FALSE)*$E2040</f>
        <v>-8.1142414577660826</v>
      </c>
      <c r="T2037" s="5">
        <f ca="1">VLOOKUP(CONCATENATE($F2037," ",$G2037),AllocFactorMatrix,(T$4+1),FALSE)*$E2040</f>
        <v>0</v>
      </c>
      <c r="U2037" s="5">
        <f ca="1">VLOOKUP(CONCATENATE($F2037," ",$G2037),AllocFactorMatrix,(U$4+1),FALSE)*$E2040</f>
        <v>0</v>
      </c>
      <c r="V2037" s="5">
        <f ca="1">VLOOKUP(CONCATENATE($F2037," ",$G2037),AllocFactorMatrix,(V$4+1),FALSE)*$E2040</f>
        <v>0</v>
      </c>
      <c r="W2037" s="5">
        <f t="shared" ca="1" si="938"/>
        <v>-8.1142414577660826</v>
      </c>
      <c r="X2037" s="5">
        <f ca="1">VLOOKUP(CONCATENATE($F2037," ",$G2037),AllocFactorMatrix,(X$4+1),FALSE)*$E2040</f>
        <v>-61.322313259817804</v>
      </c>
      <c r="Y2037" s="5">
        <f ca="1">VLOOKUP(CONCATENATE($F2037," ",$G2037),AllocFactorMatrix,(Y$4+1),FALSE)*$E2040</f>
        <v>0</v>
      </c>
      <c r="Z2037" s="5">
        <f t="shared" ca="1" si="926"/>
        <v>-61.322313259817804</v>
      </c>
      <c r="AA2037" s="5">
        <f ca="1">VLOOKUP(CONCATENATE($F2037," ",$G2037),AllocFactorMatrix,(AA$4+1),FALSE)*$E2040</f>
        <v>-0.72504877050745886</v>
      </c>
      <c r="AB2037" s="5">
        <f ca="1">VLOOKUP(CONCATENATE($F2037," ",$G2037),AllocFactorMatrix,(AB$4+1),FALSE)*$E2040</f>
        <v>-22.316790997155671</v>
      </c>
      <c r="AC2037" s="5">
        <f ca="1">VLOOKUP(CONCATENATE($F2037," ",$G2037),AllocFactorMatrix,(AC$4+1),FALSE)*$E2040</f>
        <v>-4.6277025874128244</v>
      </c>
    </row>
    <row r="2038" spans="4:29" hidden="1" outlineLevel="1">
      <c r="E2038" s="48"/>
      <c r="F2038" s="175" t="str">
        <f>F2040</f>
        <v>RB_GUP</v>
      </c>
      <c r="G2038" s="52" t="str">
        <f>$G$13</f>
        <v>ENERGY</v>
      </c>
      <c r="H2038" s="4">
        <f t="shared" ca="1" si="924"/>
        <v>-187.9028749053798</v>
      </c>
      <c r="I2038" s="5">
        <f ca="1">VLOOKUP(CONCATENATE($F2038," ",$G2038),AllocFactorMatrix,(I$4+1),FALSE)*$E2040</f>
        <v>-73.523803621841935</v>
      </c>
      <c r="J2038" s="5">
        <f ca="1">VLOOKUP(CONCATENATE($F2038," ",$G2038),AllocFactorMatrix,(J$4+1),FALSE)*$E2040</f>
        <v>-21.211404022604306</v>
      </c>
      <c r="K2038" s="5">
        <f ca="1">VLOOKUP(CONCATENATE($F2038," ",$G2038),AllocFactorMatrix,(K$4+1),FALSE)*$E2040</f>
        <v>-0.29564169737535817</v>
      </c>
      <c r="L2038" s="5">
        <f ca="1">VLOOKUP(CONCATENATE($F2038," ",$G2038),AllocFactorMatrix,(L$4+1),FALSE)*$E2040</f>
        <v>-4.1330458733381994E-2</v>
      </c>
      <c r="M2038" s="5">
        <f t="shared" ca="1" si="925"/>
        <v>-21.548376178713045</v>
      </c>
      <c r="N2038" s="5">
        <f ca="1">VLOOKUP(CONCATENATE($F2038," ",$G2038),AllocFactorMatrix,(N$4+1),FALSE)*$E2040</f>
        <v>-13.762474720540622</v>
      </c>
      <c r="O2038" s="5">
        <f ca="1">VLOOKUP(CONCATENATE($F2038," ",$G2038),AllocFactorMatrix,(O$4+1),FALSE)*$E2040</f>
        <v>-2.4543855019060841</v>
      </c>
      <c r="P2038" s="5">
        <f ca="1">VLOOKUP(CONCATENATE($F2038," ",$G2038),AllocFactorMatrix,(P$4+1),FALSE)*$E2040</f>
        <v>-0.49980277156724517</v>
      </c>
      <c r="Q2038" s="5">
        <f ca="1">VLOOKUP(CONCATENATE($F2038," ",$G2038),AllocFactorMatrix,(Q$4+1),FALSE)*$E2040</f>
        <v>-1.8877719830403934E-2</v>
      </c>
      <c r="R2038" s="5">
        <f t="shared" ca="1" si="937"/>
        <v>-16.735540713844355</v>
      </c>
      <c r="S2038" s="5">
        <f ca="1">VLOOKUP(CONCATENATE($F2038," ",$G2038),AllocFactorMatrix,(S$4+1),FALSE)*$E2040</f>
        <v>-0.72074105129347588</v>
      </c>
      <c r="T2038" s="5">
        <f ca="1">VLOOKUP(CONCATENATE($F2038," ",$G2038),AllocFactorMatrix,(T$4+1),FALSE)*$E2040</f>
        <v>-11.395053058860491</v>
      </c>
      <c r="U2038" s="5">
        <f ca="1">VLOOKUP(CONCATENATE($F2038," ",$G2038),AllocFactorMatrix,(U$4+1),FALSE)*$E2040</f>
        <v>-49.008268600464071</v>
      </c>
      <c r="V2038" s="5">
        <f ca="1">VLOOKUP(CONCATENATE($F2038," ",$G2038),AllocFactorMatrix,(V$4+1),FALSE)*$E2040</f>
        <v>-9.2189672024212914</v>
      </c>
      <c r="W2038" s="5">
        <f t="shared" ca="1" si="938"/>
        <v>-70.343029913039331</v>
      </c>
      <c r="X2038" s="5">
        <f ca="1">VLOOKUP(CONCATENATE($F2038," ",$G2038),AllocFactorMatrix,(X$4+1),FALSE)*$E2040</f>
        <v>-3.7804153776826821</v>
      </c>
      <c r="Y2038" s="5">
        <f ca="1">VLOOKUP(CONCATENATE($F2038," ",$G2038),AllocFactorMatrix,(Y$4+1),FALSE)*$E2040</f>
        <v>-7.5853280447943428E-2</v>
      </c>
      <c r="Z2038" s="5">
        <f t="shared" ca="1" si="926"/>
        <v>-3.8562686581306256</v>
      </c>
      <c r="AA2038" s="5">
        <f ca="1">VLOOKUP(CONCATENATE($F2038," ",$G2038),AllocFactorMatrix,(AA$4+1),FALSE)*$E2040</f>
        <v>-6.7661451430748448E-2</v>
      </c>
      <c r="AB2038" s="5">
        <f ca="1">VLOOKUP(CONCATENATE($F2038," ",$G2038),AllocFactorMatrix,(AB$4+1),FALSE)*$E2040</f>
        <v>-1.5155933392984622</v>
      </c>
      <c r="AC2038" s="5">
        <f ca="1">VLOOKUP(CONCATENATE($F2038," ",$G2038),AllocFactorMatrix,(AC$4+1),FALSE)*$E2040</f>
        <v>-0.31260102908124793</v>
      </c>
    </row>
    <row r="2039" spans="4:29" hidden="1" outlineLevel="1">
      <c r="E2039" s="48"/>
      <c r="F2039" s="175" t="str">
        <f>F2040</f>
        <v>RB_GUP</v>
      </c>
      <c r="G2039" s="52" t="str">
        <f>$G$14</f>
        <v>CUSTOMER</v>
      </c>
      <c r="H2039" s="4">
        <f t="shared" ca="1" si="924"/>
        <v>-1367.8802591473402</v>
      </c>
      <c r="I2039" s="5">
        <f ca="1">VLOOKUP(CONCATENATE($F2039," ",$G2039),AllocFactorMatrix,(I$4+1),FALSE)*$E2040</f>
        <v>-677.51953180129408</v>
      </c>
      <c r="J2039" s="5">
        <f ca="1">VLOOKUP(CONCATENATE($F2039," ",$G2039),AllocFactorMatrix,(J$4+1),FALSE)*$E2040</f>
        <v>-215.93525800988138</v>
      </c>
      <c r="K2039" s="5">
        <f ca="1">VLOOKUP(CONCATENATE($F2039," ",$G2039),AllocFactorMatrix,(K$4+1),FALSE)*$E2040</f>
        <v>-13.783413046698541</v>
      </c>
      <c r="L2039" s="5">
        <f ca="1">VLOOKUP(CONCATENATE($F2039," ",$G2039),AllocFactorMatrix,(L$4+1),FALSE)*$E2040</f>
        <v>-2.3181866637990036</v>
      </c>
      <c r="M2039" s="5">
        <f t="shared" ca="1" si="925"/>
        <v>-232.03685772037892</v>
      </c>
      <c r="N2039" s="5">
        <f ca="1">VLOOKUP(CONCATENATE($F2039," ",$G2039),AllocFactorMatrix,(N$4+1),FALSE)*$E2040</f>
        <v>-16.835147941056796</v>
      </c>
      <c r="O2039" s="5">
        <f ca="1">VLOOKUP(CONCATENATE($F2039," ",$G2039),AllocFactorMatrix,(O$4+1),FALSE)*$E2040</f>
        <v>-4.8662904223421455</v>
      </c>
      <c r="P2039" s="5">
        <f ca="1">VLOOKUP(CONCATENATE($F2039," ",$G2039),AllocFactorMatrix,(P$4+1),FALSE)*$E2040</f>
        <v>-5.7003129239332253</v>
      </c>
      <c r="Q2039" s="5">
        <f ca="1">VLOOKUP(CONCATENATE($F2039," ",$G2039),AllocFactorMatrix,(Q$4+1),FALSE)*$E2040</f>
        <v>-0.71224017290555475</v>
      </c>
      <c r="R2039" s="5">
        <f t="shared" ca="1" si="937"/>
        <v>-28.113991460237724</v>
      </c>
      <c r="S2039" s="5">
        <f ca="1">VLOOKUP(CONCATENATE($F2039," ",$G2039),AllocFactorMatrix,(S$4+1),FALSE)*$E2040</f>
        <v>-0.11147011571801529</v>
      </c>
      <c r="T2039" s="5">
        <f ca="1">VLOOKUP(CONCATENATE($F2039," ",$G2039),AllocFactorMatrix,(T$4+1),FALSE)*$E2040</f>
        <v>-3.4539555750180324</v>
      </c>
      <c r="U2039" s="5">
        <f ca="1">VLOOKUP(CONCATENATE($F2039," ",$G2039),AllocFactorMatrix,(U$4+1),FALSE)*$E2040</f>
        <v>-9.5817179312802025</v>
      </c>
      <c r="V2039" s="5">
        <f ca="1">VLOOKUP(CONCATENATE($F2039," ",$G2039),AllocFactorMatrix,(V$4+1),FALSE)*$E2040</f>
        <v>-2.8490600721758144</v>
      </c>
      <c r="W2039" s="5">
        <f t="shared" ca="1" si="938"/>
        <v>-15.996203694192065</v>
      </c>
      <c r="X2039" s="5">
        <f ca="1">VLOOKUP(CONCATENATE($F2039," ",$G2039),AllocFactorMatrix,(X$4+1),FALSE)*$E2040</f>
        <v>-3.4021008756133435</v>
      </c>
      <c r="Y2039" s="5">
        <f ca="1">VLOOKUP(CONCATENATE($F2039," ",$G2039),AllocFactorMatrix,(Y$4+1),FALSE)*$E2040</f>
        <v>-6.3703993927345923E-2</v>
      </c>
      <c r="Z2039" s="5">
        <f t="shared" ca="1" si="926"/>
        <v>-3.4658048695406896</v>
      </c>
      <c r="AA2039" s="5">
        <f ca="1">VLOOKUP(CONCATENATE($F2039," ",$G2039),AllocFactorMatrix,(AA$4+1),FALSE)*$E2040</f>
        <v>-0.32911411188608186</v>
      </c>
      <c r="AB2039" s="5">
        <f ca="1">VLOOKUP(CONCATENATE($F2039," ",$G2039),AllocFactorMatrix,(AB$4+1),FALSE)*$E2040</f>
        <v>-361.67734378443947</v>
      </c>
      <c r="AC2039" s="5">
        <f ca="1">VLOOKUP(CONCATENATE($F2039," ",$G2039),AllocFactorMatrix,(AC$4+1),FALSE)*$E2040</f>
        <v>-48.741411705371121</v>
      </c>
    </row>
    <row r="2040" spans="4:29" collapsed="1">
      <c r="D2040" s="102" t="s">
        <v>645</v>
      </c>
      <c r="E2040" s="58">
        <v>-27556</v>
      </c>
      <c r="F2040" s="93" t="s">
        <v>73</v>
      </c>
      <c r="G2040" s="52" t="str">
        <f>$G$15</f>
        <v>TOTAL</v>
      </c>
      <c r="H2040" s="4">
        <f t="shared" ca="1" si="924"/>
        <v>-27556</v>
      </c>
      <c r="I2040" s="5">
        <f ca="1">VLOOKUP(CONCATENATE($F2040," ",$G2040),AllocFactorMatrix,(I$4+1),FALSE)*$E2040</f>
        <v>-15631.091489495484</v>
      </c>
      <c r="J2040" s="5">
        <f ca="1">VLOOKUP(CONCATENATE($F2040," ",$G2040),AllocFactorMatrix,(J$4+1),FALSE)*$E2040</f>
        <v>-3643.474168433268</v>
      </c>
      <c r="K2040" s="5">
        <f ca="1">VLOOKUP(CONCATENATE($F2040," ",$G2040),AllocFactorMatrix,(K$4+1),FALSE)*$E2040</f>
        <v>-55.472829984283663</v>
      </c>
      <c r="L2040" s="5">
        <f ca="1">VLOOKUP(CONCATENATE($F2040," ",$G2040),AllocFactorMatrix,(L$4+1),FALSE)*$E2040</f>
        <v>-6.425264850838345</v>
      </c>
      <c r="M2040" s="5">
        <f t="shared" ca="1" si="925"/>
        <v>-3705.3722632683898</v>
      </c>
      <c r="N2040" s="5">
        <f ca="1">VLOOKUP(CONCATENATE($F2040," ",$G2040),AllocFactorMatrix,(N$4+1),FALSE)*$E2040</f>
        <v>-1999.8888585416</v>
      </c>
      <c r="O2040" s="5">
        <f ca="1">VLOOKUP(CONCATENATE($F2040," ",$G2040),AllocFactorMatrix,(O$4+1),FALSE)*$E2040</f>
        <v>-321.61611941487354</v>
      </c>
      <c r="P2040" s="5">
        <f ca="1">VLOOKUP(CONCATENATE($F2040," ",$G2040),AllocFactorMatrix,(P$4+1),FALSE)*$E2040</f>
        <v>-51.433805446290229</v>
      </c>
      <c r="Q2040" s="5">
        <f ca="1">VLOOKUP(CONCATENATE($F2040," ",$G2040),AllocFactorMatrix,(Q$4+1),FALSE)*$E2040</f>
        <v>-2.2612140403044361</v>
      </c>
      <c r="R2040" s="5">
        <f t="shared" ca="1" si="937"/>
        <v>-2375.1999974430678</v>
      </c>
      <c r="S2040" s="5">
        <f ca="1">VLOOKUP(CONCATENATE($F2040," ",$G2040),AllocFactorMatrix,(S$4+1),FALSE)*$E2040</f>
        <v>-90.533813867227025</v>
      </c>
      <c r="T2040" s="5">
        <f ca="1">VLOOKUP(CONCATENATE($F2040," ",$G2040),AllocFactorMatrix,(T$4+1),FALSE)*$E2040</f>
        <v>-1126.8008447685663</v>
      </c>
      <c r="U2040" s="5">
        <f ca="1">VLOOKUP(CONCATENATE($F2040," ",$G2040),AllocFactorMatrix,(U$4+1),FALSE)*$E2040</f>
        <v>-3096.6038129569297</v>
      </c>
      <c r="V2040" s="5">
        <f ca="1">VLOOKUP(CONCATENATE($F2040," ",$G2040),AllocFactorMatrix,(V$4+1),FALSE)*$E2040</f>
        <v>-503.25511990894387</v>
      </c>
      <c r="W2040" s="5">
        <f t="shared" ca="1" si="938"/>
        <v>-4817.1935915016666</v>
      </c>
      <c r="X2040" s="5">
        <f ca="1">VLOOKUP(CONCATENATE($F2040," ",$G2040),AllocFactorMatrix,(X$4+1),FALSE)*$E2040</f>
        <v>-549.23400826215288</v>
      </c>
      <c r="Y2040" s="5">
        <f ca="1">VLOOKUP(CONCATENATE($F2040," ",$G2040),AllocFactorMatrix,(Y$4+1),FALSE)*$E2040</f>
        <v>-9.7586172021612754</v>
      </c>
      <c r="Z2040" s="5">
        <f t="shared" ca="1" si="926"/>
        <v>-558.99262546431419</v>
      </c>
      <c r="AA2040" s="5">
        <f ca="1">VLOOKUP(CONCATENATE($F2040," ",$G2040),AllocFactorMatrix,(AA$4+1),FALSE)*$E2040</f>
        <v>-7.4644306092480219</v>
      </c>
      <c r="AB2040" s="5">
        <f ca="1">VLOOKUP(CONCATENATE($F2040," ",$G2040),AllocFactorMatrix,(AB$4+1),FALSE)*$E2040</f>
        <v>-403.34472872602493</v>
      </c>
      <c r="AC2040" s="5">
        <f ca="1">VLOOKUP(CONCATENATE($F2040," ",$G2040),AllocFactorMatrix,(AC$4+1),FALSE)*$E2040</f>
        <v>-57.340873491812246</v>
      </c>
    </row>
    <row r="2041" spans="4:29" hidden="1" outlineLevel="1">
      <c r="E2041" s="48"/>
      <c r="F2041" s="175" t="str">
        <f>F2048</f>
        <v>PROD_DEMAND</v>
      </c>
      <c r="G2041" s="52" t="str">
        <f>$G$8</f>
        <v>PRODUCTION</v>
      </c>
      <c r="H2041" s="4">
        <f t="shared" si="924"/>
        <v>0</v>
      </c>
      <c r="I2041" s="5">
        <f>VLOOKUP(CONCATENATE($F2041," ",$G2041),AllocFactorMatrix,(I$4+1),FALSE)*$E2048</f>
        <v>0</v>
      </c>
      <c r="J2041" s="5">
        <f>VLOOKUP(CONCATENATE($F2041," ",$G2041),AllocFactorMatrix,(J$4+1),FALSE)*$E2048</f>
        <v>0</v>
      </c>
      <c r="K2041" s="5">
        <f>VLOOKUP(CONCATENATE($F2041," ",$G2041),AllocFactorMatrix,(K$4+1),FALSE)*$E2048</f>
        <v>0</v>
      </c>
      <c r="L2041" s="5">
        <f>VLOOKUP(CONCATENATE($F2041," ",$G2041),AllocFactorMatrix,(L$4+1),FALSE)*$E2048</f>
        <v>0</v>
      </c>
      <c r="M2041" s="5">
        <f t="shared" ref="M2041:M2048" si="939">SUBTOTAL(9,J2041:L2041)</f>
        <v>0</v>
      </c>
      <c r="N2041" s="5">
        <f>VLOOKUP(CONCATENATE($F2041," ",$G2041),AllocFactorMatrix,(N$4+1),FALSE)*$E2048</f>
        <v>0</v>
      </c>
      <c r="O2041" s="5">
        <f>VLOOKUP(CONCATENATE($F2041," ",$G2041),AllocFactorMatrix,(O$4+1),FALSE)*$E2048</f>
        <v>0</v>
      </c>
      <c r="P2041" s="5">
        <f>VLOOKUP(CONCATENATE($F2041," ",$G2041),AllocFactorMatrix,(P$4+1),FALSE)*$E2048</f>
        <v>0</v>
      </c>
      <c r="Q2041" s="5">
        <f>VLOOKUP(CONCATENATE($F2041," ",$G2041),AllocFactorMatrix,(Q$4+1),FALSE)*$E2048</f>
        <v>0</v>
      </c>
      <c r="R2041" s="5">
        <f>SUBTOTAL(9,N2041:Q2041)</f>
        <v>0</v>
      </c>
      <c r="S2041" s="5">
        <f>VLOOKUP(CONCATENATE($F2041," ",$G2041),AllocFactorMatrix,(S$4+1),FALSE)*$E2048</f>
        <v>0</v>
      </c>
      <c r="T2041" s="5">
        <f>VLOOKUP(CONCATENATE($F2041," ",$G2041),AllocFactorMatrix,(T$4+1),FALSE)*$E2048</f>
        <v>0</v>
      </c>
      <c r="U2041" s="5">
        <f>VLOOKUP(CONCATENATE($F2041," ",$G2041),AllocFactorMatrix,(U$4+1),FALSE)*$E2048</f>
        <v>0</v>
      </c>
      <c r="V2041" s="5">
        <f>VLOOKUP(CONCATENATE($F2041," ",$G2041),AllocFactorMatrix,(V$4+1),FALSE)*$E2048</f>
        <v>0</v>
      </c>
      <c r="W2041" s="5">
        <f>SUBTOTAL(9,S2041:V2041)</f>
        <v>0</v>
      </c>
      <c r="X2041" s="5">
        <f>VLOOKUP(CONCATENATE($F2041," ",$G2041),AllocFactorMatrix,(X$4+1),FALSE)*$E2048</f>
        <v>0</v>
      </c>
      <c r="Y2041" s="5">
        <f>VLOOKUP(CONCATENATE($F2041," ",$G2041),AllocFactorMatrix,(Y$4+1),FALSE)*$E2048</f>
        <v>0</v>
      </c>
      <c r="Z2041" s="5">
        <f t="shared" ref="Z2041:Z2048" si="940">SUBTOTAL(9,X2041:Y2041)</f>
        <v>0</v>
      </c>
      <c r="AA2041" s="5">
        <f>VLOOKUP(CONCATENATE($F2041," ",$G2041),AllocFactorMatrix,(AA$4+1),FALSE)*$E2048</f>
        <v>0</v>
      </c>
      <c r="AB2041" s="5">
        <f>VLOOKUP(CONCATENATE($F2041," ",$G2041),AllocFactorMatrix,(AB$4+1),FALSE)*$E2048</f>
        <v>0</v>
      </c>
      <c r="AC2041" s="5">
        <f>VLOOKUP(CONCATENATE($F2041," ",$G2041),AllocFactorMatrix,(AC$4+1),FALSE)*$E2048</f>
        <v>0</v>
      </c>
    </row>
    <row r="2042" spans="4:29" hidden="1" outlineLevel="1">
      <c r="E2042" s="48"/>
      <c r="F2042" s="175" t="str">
        <f>F2048</f>
        <v>PROD_DEMAND</v>
      </c>
      <c r="G2042" s="52" t="str">
        <f>$G$9</f>
        <v>BULKTRAN</v>
      </c>
      <c r="H2042" s="4">
        <f t="shared" si="924"/>
        <v>0</v>
      </c>
      <c r="I2042" s="5">
        <f>VLOOKUP(CONCATENATE($F2042," ",$G2042),AllocFactorMatrix,(I$4+1),FALSE)*$E2048</f>
        <v>0</v>
      </c>
      <c r="J2042" s="5">
        <f>VLOOKUP(CONCATENATE($F2042," ",$G2042),AllocFactorMatrix,(J$4+1),FALSE)*$E2048</f>
        <v>0</v>
      </c>
      <c r="K2042" s="5">
        <f>VLOOKUP(CONCATENATE($F2042," ",$G2042),AllocFactorMatrix,(K$4+1),FALSE)*$E2048</f>
        <v>0</v>
      </c>
      <c r="L2042" s="5">
        <f>VLOOKUP(CONCATENATE($F2042," ",$G2042),AllocFactorMatrix,(L$4+1),FALSE)*$E2048</f>
        <v>0</v>
      </c>
      <c r="M2042" s="5">
        <f t="shared" si="939"/>
        <v>0</v>
      </c>
      <c r="N2042" s="5">
        <f>VLOOKUP(CONCATENATE($F2042," ",$G2042),AllocFactorMatrix,(N$4+1),FALSE)*$E2048</f>
        <v>0</v>
      </c>
      <c r="O2042" s="5">
        <f>VLOOKUP(CONCATENATE($F2042," ",$G2042),AllocFactorMatrix,(O$4+1),FALSE)*$E2048</f>
        <v>0</v>
      </c>
      <c r="P2042" s="5">
        <f>VLOOKUP(CONCATENATE($F2042," ",$G2042),AllocFactorMatrix,(P$4+1),FALSE)*$E2048</f>
        <v>0</v>
      </c>
      <c r="Q2042" s="5">
        <f>VLOOKUP(CONCATENATE($F2042," ",$G2042),AllocFactorMatrix,(Q$4+1),FALSE)*$E2048</f>
        <v>0</v>
      </c>
      <c r="R2042" s="5">
        <f t="shared" ref="R2042:R2048" si="941">SUBTOTAL(9,N2042:Q2042)</f>
        <v>0</v>
      </c>
      <c r="S2042" s="5">
        <f>VLOOKUP(CONCATENATE($F2042," ",$G2042),AllocFactorMatrix,(S$4+1),FALSE)*$E2048</f>
        <v>0</v>
      </c>
      <c r="T2042" s="5">
        <f>VLOOKUP(CONCATENATE($F2042," ",$G2042),AllocFactorMatrix,(T$4+1),FALSE)*$E2048</f>
        <v>0</v>
      </c>
      <c r="U2042" s="5">
        <f>VLOOKUP(CONCATENATE($F2042," ",$G2042),AllocFactorMatrix,(U$4+1),FALSE)*$E2048</f>
        <v>0</v>
      </c>
      <c r="V2042" s="5">
        <f>VLOOKUP(CONCATENATE($F2042," ",$G2042),AllocFactorMatrix,(V$4+1),FALSE)*$E2048</f>
        <v>0</v>
      </c>
      <c r="W2042" s="5">
        <f t="shared" ref="W2042:W2048" si="942">SUBTOTAL(9,S2042:V2042)</f>
        <v>0</v>
      </c>
      <c r="X2042" s="5">
        <f>VLOOKUP(CONCATENATE($F2042," ",$G2042),AllocFactorMatrix,(X$4+1),FALSE)*$E2048</f>
        <v>0</v>
      </c>
      <c r="Y2042" s="5">
        <f>VLOOKUP(CONCATENATE($F2042," ",$G2042),AllocFactorMatrix,(Y$4+1),FALSE)*$E2048</f>
        <v>0</v>
      </c>
      <c r="Z2042" s="5">
        <f t="shared" si="940"/>
        <v>0</v>
      </c>
      <c r="AA2042" s="5">
        <f>VLOOKUP(CONCATENATE($F2042," ",$G2042),AllocFactorMatrix,(AA$4+1),FALSE)*$E2048</f>
        <v>0</v>
      </c>
      <c r="AB2042" s="5">
        <f>VLOOKUP(CONCATENATE($F2042," ",$G2042),AllocFactorMatrix,(AB$4+1),FALSE)*$E2048</f>
        <v>0</v>
      </c>
      <c r="AC2042" s="5">
        <f>VLOOKUP(CONCATENATE($F2042," ",$G2042),AllocFactorMatrix,(AC$4+1),FALSE)*$E2048</f>
        <v>0</v>
      </c>
    </row>
    <row r="2043" spans="4:29" hidden="1" outlineLevel="1">
      <c r="E2043" s="48"/>
      <c r="F2043" s="175" t="str">
        <f>F2048</f>
        <v>PROD_DEMAND</v>
      </c>
      <c r="G2043" s="52" t="str">
        <f>$G$10</f>
        <v>SUBTRAN</v>
      </c>
      <c r="H2043" s="4">
        <f t="shared" si="924"/>
        <v>0</v>
      </c>
      <c r="I2043" s="5">
        <f>VLOOKUP(CONCATENATE($F2043," ",$G2043),AllocFactorMatrix,(I$4+1),FALSE)*$E2048</f>
        <v>0</v>
      </c>
      <c r="J2043" s="5">
        <f>VLOOKUP(CONCATENATE($F2043," ",$G2043),AllocFactorMatrix,(J$4+1),FALSE)*$E2048</f>
        <v>0</v>
      </c>
      <c r="K2043" s="5">
        <f>VLOOKUP(CONCATENATE($F2043," ",$G2043),AllocFactorMatrix,(K$4+1),FALSE)*$E2048</f>
        <v>0</v>
      </c>
      <c r="L2043" s="5">
        <f>VLOOKUP(CONCATENATE($F2043," ",$G2043),AllocFactorMatrix,(L$4+1),FALSE)*$E2048</f>
        <v>0</v>
      </c>
      <c r="M2043" s="5">
        <f t="shared" si="939"/>
        <v>0</v>
      </c>
      <c r="N2043" s="5">
        <f>VLOOKUP(CONCATENATE($F2043," ",$G2043),AllocFactorMatrix,(N$4+1),FALSE)*$E2048</f>
        <v>0</v>
      </c>
      <c r="O2043" s="5">
        <f>VLOOKUP(CONCATENATE($F2043," ",$G2043),AllocFactorMatrix,(O$4+1),FALSE)*$E2048</f>
        <v>0</v>
      </c>
      <c r="P2043" s="5">
        <f>VLOOKUP(CONCATENATE($F2043," ",$G2043),AllocFactorMatrix,(P$4+1),FALSE)*$E2048</f>
        <v>0</v>
      </c>
      <c r="Q2043" s="5">
        <f>VLOOKUP(CONCATENATE($F2043," ",$G2043),AllocFactorMatrix,(Q$4+1),FALSE)*$E2048</f>
        <v>0</v>
      </c>
      <c r="R2043" s="5">
        <f t="shared" si="941"/>
        <v>0</v>
      </c>
      <c r="S2043" s="5">
        <f>VLOOKUP(CONCATENATE($F2043," ",$G2043),AllocFactorMatrix,(S$4+1),FALSE)*$E2048</f>
        <v>0</v>
      </c>
      <c r="T2043" s="5">
        <f>VLOOKUP(CONCATENATE($F2043," ",$G2043),AllocFactorMatrix,(T$4+1),FALSE)*$E2048</f>
        <v>0</v>
      </c>
      <c r="U2043" s="5">
        <f>VLOOKUP(CONCATENATE($F2043," ",$G2043),AllocFactorMatrix,(U$4+1),FALSE)*$E2048</f>
        <v>0</v>
      </c>
      <c r="V2043" s="5">
        <f>VLOOKUP(CONCATENATE($F2043," ",$G2043),AllocFactorMatrix,(V$4+1),FALSE)*$E2048</f>
        <v>0</v>
      </c>
      <c r="W2043" s="5">
        <f t="shared" si="942"/>
        <v>0</v>
      </c>
      <c r="X2043" s="5">
        <f>VLOOKUP(CONCATENATE($F2043," ",$G2043),AllocFactorMatrix,(X$4+1),FALSE)*$E2048</f>
        <v>0</v>
      </c>
      <c r="Y2043" s="5">
        <f>VLOOKUP(CONCATENATE($F2043," ",$G2043),AllocFactorMatrix,(Y$4+1),FALSE)*$E2048</f>
        <v>0</v>
      </c>
      <c r="Z2043" s="5">
        <f t="shared" si="940"/>
        <v>0</v>
      </c>
      <c r="AA2043" s="5">
        <f>VLOOKUP(CONCATENATE($F2043," ",$G2043),AllocFactorMatrix,(AA$4+1),FALSE)*$E2048</f>
        <v>0</v>
      </c>
      <c r="AB2043" s="5">
        <f>VLOOKUP(CONCATENATE($F2043," ",$G2043),AllocFactorMatrix,(AB$4+1),FALSE)*$E2048</f>
        <v>0</v>
      </c>
      <c r="AC2043" s="5">
        <f>VLOOKUP(CONCATENATE($F2043," ",$G2043),AllocFactorMatrix,(AC$4+1),FALSE)*$E2048</f>
        <v>0</v>
      </c>
    </row>
    <row r="2044" spans="4:29" hidden="1" outlineLevel="1">
      <c r="E2044" s="48"/>
      <c r="F2044" s="175" t="str">
        <f>F2048</f>
        <v>PROD_DEMAND</v>
      </c>
      <c r="G2044" s="52" t="str">
        <f>$G$11</f>
        <v>DISTPRI</v>
      </c>
      <c r="H2044" s="4">
        <f t="shared" si="924"/>
        <v>0</v>
      </c>
      <c r="I2044" s="5">
        <f>VLOOKUP(CONCATENATE($F2044," ",$G2044),AllocFactorMatrix,(I$4+1),FALSE)*$E2048</f>
        <v>0</v>
      </c>
      <c r="J2044" s="5">
        <f>VLOOKUP(CONCATENATE($F2044," ",$G2044),AllocFactorMatrix,(J$4+1),FALSE)*$E2048</f>
        <v>0</v>
      </c>
      <c r="K2044" s="5">
        <f>VLOOKUP(CONCATENATE($F2044," ",$G2044),AllocFactorMatrix,(K$4+1),FALSE)*$E2048</f>
        <v>0</v>
      </c>
      <c r="L2044" s="5">
        <f>VLOOKUP(CONCATENATE($F2044," ",$G2044),AllocFactorMatrix,(L$4+1),FALSE)*$E2048</f>
        <v>0</v>
      </c>
      <c r="M2044" s="5">
        <f t="shared" si="939"/>
        <v>0</v>
      </c>
      <c r="N2044" s="5">
        <f>VLOOKUP(CONCATENATE($F2044," ",$G2044),AllocFactorMatrix,(N$4+1),FALSE)*$E2048</f>
        <v>0</v>
      </c>
      <c r="O2044" s="5">
        <f>VLOOKUP(CONCATENATE($F2044," ",$G2044),AllocFactorMatrix,(O$4+1),FALSE)*$E2048</f>
        <v>0</v>
      </c>
      <c r="P2044" s="5">
        <f>VLOOKUP(CONCATENATE($F2044," ",$G2044),AllocFactorMatrix,(P$4+1),FALSE)*$E2048</f>
        <v>0</v>
      </c>
      <c r="Q2044" s="5">
        <f>VLOOKUP(CONCATENATE($F2044," ",$G2044),AllocFactorMatrix,(Q$4+1),FALSE)*$E2048</f>
        <v>0</v>
      </c>
      <c r="R2044" s="5">
        <f t="shared" si="941"/>
        <v>0</v>
      </c>
      <c r="S2044" s="5">
        <f>VLOOKUP(CONCATENATE($F2044," ",$G2044),AllocFactorMatrix,(S$4+1),FALSE)*$E2048</f>
        <v>0</v>
      </c>
      <c r="T2044" s="5">
        <f>VLOOKUP(CONCATENATE($F2044," ",$G2044),AllocFactorMatrix,(T$4+1),FALSE)*$E2048</f>
        <v>0</v>
      </c>
      <c r="U2044" s="5">
        <f>VLOOKUP(CONCATENATE($F2044," ",$G2044),AllocFactorMatrix,(U$4+1),FALSE)*$E2048</f>
        <v>0</v>
      </c>
      <c r="V2044" s="5">
        <f>VLOOKUP(CONCATENATE($F2044," ",$G2044),AllocFactorMatrix,(V$4+1),FALSE)*$E2048</f>
        <v>0</v>
      </c>
      <c r="W2044" s="5">
        <f t="shared" si="942"/>
        <v>0</v>
      </c>
      <c r="X2044" s="5">
        <f>VLOOKUP(CONCATENATE($F2044," ",$G2044),AllocFactorMatrix,(X$4+1),FALSE)*$E2048</f>
        <v>0</v>
      </c>
      <c r="Y2044" s="5">
        <f>VLOOKUP(CONCATENATE($F2044," ",$G2044),AllocFactorMatrix,(Y$4+1),FALSE)*$E2048</f>
        <v>0</v>
      </c>
      <c r="Z2044" s="5">
        <f t="shared" si="940"/>
        <v>0</v>
      </c>
      <c r="AA2044" s="5">
        <f>VLOOKUP(CONCATENATE($F2044," ",$G2044),AllocFactorMatrix,(AA$4+1),FALSE)*$E2048</f>
        <v>0</v>
      </c>
      <c r="AB2044" s="5">
        <f>VLOOKUP(CONCATENATE($F2044," ",$G2044),AllocFactorMatrix,(AB$4+1),FALSE)*$E2048</f>
        <v>0</v>
      </c>
      <c r="AC2044" s="5">
        <f>VLOOKUP(CONCATENATE($F2044," ",$G2044),AllocFactorMatrix,(AC$4+1),FALSE)*$E2048</f>
        <v>0</v>
      </c>
    </row>
    <row r="2045" spans="4:29" hidden="1" outlineLevel="1">
      <c r="E2045" s="48"/>
      <c r="F2045" s="175" t="str">
        <f>F2048</f>
        <v>PROD_DEMAND</v>
      </c>
      <c r="G2045" s="52" t="str">
        <f>$G$12</f>
        <v>DISTSEC</v>
      </c>
      <c r="H2045" s="4">
        <f t="shared" si="924"/>
        <v>0</v>
      </c>
      <c r="I2045" s="5">
        <f>VLOOKUP(CONCATENATE($F2045," ",$G2045),AllocFactorMatrix,(I$4+1),FALSE)*$E2048</f>
        <v>0</v>
      </c>
      <c r="J2045" s="5">
        <f>VLOOKUP(CONCATENATE($F2045," ",$G2045),AllocFactorMatrix,(J$4+1),FALSE)*$E2048</f>
        <v>0</v>
      </c>
      <c r="K2045" s="5">
        <f>VLOOKUP(CONCATENATE($F2045," ",$G2045),AllocFactorMatrix,(K$4+1),FALSE)*$E2048</f>
        <v>0</v>
      </c>
      <c r="L2045" s="5">
        <f>VLOOKUP(CONCATENATE($F2045," ",$G2045),AllocFactorMatrix,(L$4+1),FALSE)*$E2048</f>
        <v>0</v>
      </c>
      <c r="M2045" s="5">
        <f t="shared" si="939"/>
        <v>0</v>
      </c>
      <c r="N2045" s="5">
        <f>VLOOKUP(CONCATENATE($F2045," ",$G2045),AllocFactorMatrix,(N$4+1),FALSE)*$E2048</f>
        <v>0</v>
      </c>
      <c r="O2045" s="5">
        <f>VLOOKUP(CONCATENATE($F2045," ",$G2045),AllocFactorMatrix,(O$4+1),FALSE)*$E2048</f>
        <v>0</v>
      </c>
      <c r="P2045" s="5">
        <f>VLOOKUP(CONCATENATE($F2045," ",$G2045),AllocFactorMatrix,(P$4+1),FALSE)*$E2048</f>
        <v>0</v>
      </c>
      <c r="Q2045" s="5">
        <f>VLOOKUP(CONCATENATE($F2045," ",$G2045),AllocFactorMatrix,(Q$4+1),FALSE)*$E2048</f>
        <v>0</v>
      </c>
      <c r="R2045" s="5">
        <f t="shared" si="941"/>
        <v>0</v>
      </c>
      <c r="S2045" s="5">
        <f>VLOOKUP(CONCATENATE($F2045," ",$G2045),AllocFactorMatrix,(S$4+1),FALSE)*$E2048</f>
        <v>0</v>
      </c>
      <c r="T2045" s="5">
        <f>VLOOKUP(CONCATENATE($F2045," ",$G2045),AllocFactorMatrix,(T$4+1),FALSE)*$E2048</f>
        <v>0</v>
      </c>
      <c r="U2045" s="5">
        <f>VLOOKUP(CONCATENATE($F2045," ",$G2045),AllocFactorMatrix,(U$4+1),FALSE)*$E2048</f>
        <v>0</v>
      </c>
      <c r="V2045" s="5">
        <f>VLOOKUP(CONCATENATE($F2045," ",$G2045),AllocFactorMatrix,(V$4+1),FALSE)*$E2048</f>
        <v>0</v>
      </c>
      <c r="W2045" s="5">
        <f t="shared" si="942"/>
        <v>0</v>
      </c>
      <c r="X2045" s="5">
        <f>VLOOKUP(CONCATENATE($F2045," ",$G2045),AllocFactorMatrix,(X$4+1),FALSE)*$E2048</f>
        <v>0</v>
      </c>
      <c r="Y2045" s="5">
        <f>VLOOKUP(CONCATENATE($F2045," ",$G2045),AllocFactorMatrix,(Y$4+1),FALSE)*$E2048</f>
        <v>0</v>
      </c>
      <c r="Z2045" s="5">
        <f t="shared" si="940"/>
        <v>0</v>
      </c>
      <c r="AA2045" s="5">
        <f>VLOOKUP(CONCATENATE($F2045," ",$G2045),AllocFactorMatrix,(AA$4+1),FALSE)*$E2048</f>
        <v>0</v>
      </c>
      <c r="AB2045" s="5">
        <f>VLOOKUP(CONCATENATE($F2045," ",$G2045),AllocFactorMatrix,(AB$4+1),FALSE)*$E2048</f>
        <v>0</v>
      </c>
      <c r="AC2045" s="5">
        <f>VLOOKUP(CONCATENATE($F2045," ",$G2045),AllocFactorMatrix,(AC$4+1),FALSE)*$E2048</f>
        <v>0</v>
      </c>
    </row>
    <row r="2046" spans="4:29" hidden="1" outlineLevel="1">
      <c r="E2046" s="48"/>
      <c r="F2046" s="175" t="str">
        <f>F2048</f>
        <v>PROD_DEMAND</v>
      </c>
      <c r="G2046" s="52" t="str">
        <f>$G$13</f>
        <v>ENERGY</v>
      </c>
      <c r="H2046" s="4">
        <f t="shared" si="924"/>
        <v>0</v>
      </c>
      <c r="I2046" s="5">
        <f>VLOOKUP(CONCATENATE($F2046," ",$G2046),AllocFactorMatrix,(I$4+1),FALSE)*$E2048</f>
        <v>0</v>
      </c>
      <c r="J2046" s="5">
        <f>VLOOKUP(CONCATENATE($F2046," ",$G2046),AllocFactorMatrix,(J$4+1),FALSE)*$E2048</f>
        <v>0</v>
      </c>
      <c r="K2046" s="5">
        <f>VLOOKUP(CONCATENATE($F2046," ",$G2046),AllocFactorMatrix,(K$4+1),FALSE)*$E2048</f>
        <v>0</v>
      </c>
      <c r="L2046" s="5">
        <f>VLOOKUP(CONCATENATE($F2046," ",$G2046),AllocFactorMatrix,(L$4+1),FALSE)*$E2048</f>
        <v>0</v>
      </c>
      <c r="M2046" s="5">
        <f t="shared" si="939"/>
        <v>0</v>
      </c>
      <c r="N2046" s="5">
        <f>VLOOKUP(CONCATENATE($F2046," ",$G2046),AllocFactorMatrix,(N$4+1),FALSE)*$E2048</f>
        <v>0</v>
      </c>
      <c r="O2046" s="5">
        <f>VLOOKUP(CONCATENATE($F2046," ",$G2046),AllocFactorMatrix,(O$4+1),FALSE)*$E2048</f>
        <v>0</v>
      </c>
      <c r="P2046" s="5">
        <f>VLOOKUP(CONCATENATE($F2046," ",$G2046),AllocFactorMatrix,(P$4+1),FALSE)*$E2048</f>
        <v>0</v>
      </c>
      <c r="Q2046" s="5">
        <f>VLOOKUP(CONCATENATE($F2046," ",$G2046),AllocFactorMatrix,(Q$4+1),FALSE)*$E2048</f>
        <v>0</v>
      </c>
      <c r="R2046" s="5">
        <f t="shared" si="941"/>
        <v>0</v>
      </c>
      <c r="S2046" s="5">
        <f>VLOOKUP(CONCATENATE($F2046," ",$G2046),AllocFactorMatrix,(S$4+1),FALSE)*$E2048</f>
        <v>0</v>
      </c>
      <c r="T2046" s="5">
        <f>VLOOKUP(CONCATENATE($F2046," ",$G2046),AllocFactorMatrix,(T$4+1),FALSE)*$E2048</f>
        <v>0</v>
      </c>
      <c r="U2046" s="5">
        <f>VLOOKUP(CONCATENATE($F2046," ",$G2046),AllocFactorMatrix,(U$4+1),FALSE)*$E2048</f>
        <v>0</v>
      </c>
      <c r="V2046" s="5">
        <f>VLOOKUP(CONCATENATE($F2046," ",$G2046),AllocFactorMatrix,(V$4+1),FALSE)*$E2048</f>
        <v>0</v>
      </c>
      <c r="W2046" s="5">
        <f t="shared" si="942"/>
        <v>0</v>
      </c>
      <c r="X2046" s="5">
        <f>VLOOKUP(CONCATENATE($F2046," ",$G2046),AllocFactorMatrix,(X$4+1),FALSE)*$E2048</f>
        <v>0</v>
      </c>
      <c r="Y2046" s="5">
        <f>VLOOKUP(CONCATENATE($F2046," ",$G2046),AllocFactorMatrix,(Y$4+1),FALSE)*$E2048</f>
        <v>0</v>
      </c>
      <c r="Z2046" s="5">
        <f t="shared" si="940"/>
        <v>0</v>
      </c>
      <c r="AA2046" s="5">
        <f>VLOOKUP(CONCATENATE($F2046," ",$G2046),AllocFactorMatrix,(AA$4+1),FALSE)*$E2048</f>
        <v>0</v>
      </c>
      <c r="AB2046" s="5">
        <f>VLOOKUP(CONCATENATE($F2046," ",$G2046),AllocFactorMatrix,(AB$4+1),FALSE)*$E2048</f>
        <v>0</v>
      </c>
      <c r="AC2046" s="5">
        <f>VLOOKUP(CONCATENATE($F2046," ",$G2046),AllocFactorMatrix,(AC$4+1),FALSE)*$E2048</f>
        <v>0</v>
      </c>
    </row>
    <row r="2047" spans="4:29" hidden="1" outlineLevel="1">
      <c r="E2047" s="48"/>
      <c r="F2047" s="175" t="str">
        <f>F2048</f>
        <v>PROD_DEMAND</v>
      </c>
      <c r="G2047" s="52" t="str">
        <f>$G$14</f>
        <v>CUSTOMER</v>
      </c>
      <c r="H2047" s="4">
        <f t="shared" si="924"/>
        <v>0</v>
      </c>
      <c r="I2047" s="5">
        <f>VLOOKUP(CONCATENATE($F2047," ",$G2047),AllocFactorMatrix,(I$4+1),FALSE)*$E2048</f>
        <v>0</v>
      </c>
      <c r="J2047" s="5">
        <f>VLOOKUP(CONCATENATE($F2047," ",$G2047),AllocFactorMatrix,(J$4+1),FALSE)*$E2048</f>
        <v>0</v>
      </c>
      <c r="K2047" s="5">
        <f>VLOOKUP(CONCATENATE($F2047," ",$G2047),AllocFactorMatrix,(K$4+1),FALSE)*$E2048</f>
        <v>0</v>
      </c>
      <c r="L2047" s="5">
        <f>VLOOKUP(CONCATENATE($F2047," ",$G2047),AllocFactorMatrix,(L$4+1),FALSE)*$E2048</f>
        <v>0</v>
      </c>
      <c r="M2047" s="5">
        <f t="shared" si="939"/>
        <v>0</v>
      </c>
      <c r="N2047" s="5">
        <f>VLOOKUP(CONCATENATE($F2047," ",$G2047),AllocFactorMatrix,(N$4+1),FALSE)*$E2048</f>
        <v>0</v>
      </c>
      <c r="O2047" s="5">
        <f>VLOOKUP(CONCATENATE($F2047," ",$G2047),AllocFactorMatrix,(O$4+1),FALSE)*$E2048</f>
        <v>0</v>
      </c>
      <c r="P2047" s="5">
        <f>VLOOKUP(CONCATENATE($F2047," ",$G2047),AllocFactorMatrix,(P$4+1),FALSE)*$E2048</f>
        <v>0</v>
      </c>
      <c r="Q2047" s="5">
        <f>VLOOKUP(CONCATENATE($F2047," ",$G2047),AllocFactorMatrix,(Q$4+1),FALSE)*$E2048</f>
        <v>0</v>
      </c>
      <c r="R2047" s="5">
        <f t="shared" si="941"/>
        <v>0</v>
      </c>
      <c r="S2047" s="5">
        <f>VLOOKUP(CONCATENATE($F2047," ",$G2047),AllocFactorMatrix,(S$4+1),FALSE)*$E2048</f>
        <v>0</v>
      </c>
      <c r="T2047" s="5">
        <f>VLOOKUP(CONCATENATE($F2047," ",$G2047),AllocFactorMatrix,(T$4+1),FALSE)*$E2048</f>
        <v>0</v>
      </c>
      <c r="U2047" s="5">
        <f>VLOOKUP(CONCATENATE($F2047," ",$G2047),AllocFactorMatrix,(U$4+1),FALSE)*$E2048</f>
        <v>0</v>
      </c>
      <c r="V2047" s="5">
        <f>VLOOKUP(CONCATENATE($F2047," ",$G2047),AllocFactorMatrix,(V$4+1),FALSE)*$E2048</f>
        <v>0</v>
      </c>
      <c r="W2047" s="5">
        <f t="shared" si="942"/>
        <v>0</v>
      </c>
      <c r="X2047" s="5">
        <f>VLOOKUP(CONCATENATE($F2047," ",$G2047),AllocFactorMatrix,(X$4+1),FALSE)*$E2048</f>
        <v>0</v>
      </c>
      <c r="Y2047" s="5">
        <f>VLOOKUP(CONCATENATE($F2047," ",$G2047),AllocFactorMatrix,(Y$4+1),FALSE)*$E2048</f>
        <v>0</v>
      </c>
      <c r="Z2047" s="5">
        <f t="shared" si="940"/>
        <v>0</v>
      </c>
      <c r="AA2047" s="5">
        <f>VLOOKUP(CONCATENATE($F2047," ",$G2047),AllocFactorMatrix,(AA$4+1),FALSE)*$E2048</f>
        <v>0</v>
      </c>
      <c r="AB2047" s="5">
        <f>VLOOKUP(CONCATENATE($F2047," ",$G2047),AllocFactorMatrix,(AB$4+1),FALSE)*$E2048</f>
        <v>0</v>
      </c>
      <c r="AC2047" s="5">
        <f>VLOOKUP(CONCATENATE($F2047," ",$G2047),AllocFactorMatrix,(AC$4+1),FALSE)*$E2048</f>
        <v>0</v>
      </c>
    </row>
    <row r="2048" spans="4:29" collapsed="1">
      <c r="D2048" s="102" t="s">
        <v>646</v>
      </c>
      <c r="E2048" s="58">
        <v>0</v>
      </c>
      <c r="F2048" s="92" t="s">
        <v>29</v>
      </c>
      <c r="G2048" s="52" t="str">
        <f>$G$15</f>
        <v>TOTAL</v>
      </c>
      <c r="H2048" s="4">
        <f t="shared" si="924"/>
        <v>0</v>
      </c>
      <c r="I2048" s="5">
        <f>VLOOKUP(CONCATENATE($F2048," ",$G2048),AllocFactorMatrix,(I$4+1),FALSE)*$E2048</f>
        <v>0</v>
      </c>
      <c r="J2048" s="5">
        <f>VLOOKUP(CONCATENATE($F2048," ",$G2048),AllocFactorMatrix,(J$4+1),FALSE)*$E2048</f>
        <v>0</v>
      </c>
      <c r="K2048" s="5">
        <f>VLOOKUP(CONCATENATE($F2048," ",$G2048),AllocFactorMatrix,(K$4+1),FALSE)*$E2048</f>
        <v>0</v>
      </c>
      <c r="L2048" s="5">
        <f>VLOOKUP(CONCATENATE($F2048," ",$G2048),AllocFactorMatrix,(L$4+1),FALSE)*$E2048</f>
        <v>0</v>
      </c>
      <c r="M2048" s="5">
        <f t="shared" si="939"/>
        <v>0</v>
      </c>
      <c r="N2048" s="5">
        <f>VLOOKUP(CONCATENATE($F2048," ",$G2048),AllocFactorMatrix,(N$4+1),FALSE)*$E2048</f>
        <v>0</v>
      </c>
      <c r="O2048" s="5">
        <f>VLOOKUP(CONCATENATE($F2048," ",$G2048),AllocFactorMatrix,(O$4+1),FALSE)*$E2048</f>
        <v>0</v>
      </c>
      <c r="P2048" s="5">
        <f>VLOOKUP(CONCATENATE($F2048," ",$G2048),AllocFactorMatrix,(P$4+1),FALSE)*$E2048</f>
        <v>0</v>
      </c>
      <c r="Q2048" s="5">
        <f>VLOOKUP(CONCATENATE($F2048," ",$G2048),AllocFactorMatrix,(Q$4+1),FALSE)*$E2048</f>
        <v>0</v>
      </c>
      <c r="R2048" s="5">
        <f t="shared" si="941"/>
        <v>0</v>
      </c>
      <c r="S2048" s="5">
        <f>VLOOKUP(CONCATENATE($F2048," ",$G2048),AllocFactorMatrix,(S$4+1),FALSE)*$E2048</f>
        <v>0</v>
      </c>
      <c r="T2048" s="5">
        <f>VLOOKUP(CONCATENATE($F2048," ",$G2048),AllocFactorMatrix,(T$4+1),FALSE)*$E2048</f>
        <v>0</v>
      </c>
      <c r="U2048" s="5">
        <f>VLOOKUP(CONCATENATE($F2048," ",$G2048),AllocFactorMatrix,(U$4+1),FALSE)*$E2048</f>
        <v>0</v>
      </c>
      <c r="V2048" s="5">
        <f>VLOOKUP(CONCATENATE($F2048," ",$G2048),AllocFactorMatrix,(V$4+1),FALSE)*$E2048</f>
        <v>0</v>
      </c>
      <c r="W2048" s="5">
        <f t="shared" si="942"/>
        <v>0</v>
      </c>
      <c r="X2048" s="5">
        <f>VLOOKUP(CONCATENATE($F2048," ",$G2048),AllocFactorMatrix,(X$4+1),FALSE)*$E2048</f>
        <v>0</v>
      </c>
      <c r="Y2048" s="5">
        <f>VLOOKUP(CONCATENATE($F2048," ",$G2048),AllocFactorMatrix,(Y$4+1),FALSE)*$E2048</f>
        <v>0</v>
      </c>
      <c r="Z2048" s="5">
        <f t="shared" si="940"/>
        <v>0</v>
      </c>
      <c r="AA2048" s="5">
        <f>VLOOKUP(CONCATENATE($F2048," ",$G2048),AllocFactorMatrix,(AA$4+1),FALSE)*$E2048</f>
        <v>0</v>
      </c>
      <c r="AB2048" s="5">
        <f>VLOOKUP(CONCATENATE($F2048," ",$G2048),AllocFactorMatrix,(AB$4+1),FALSE)*$E2048</f>
        <v>0</v>
      </c>
      <c r="AC2048" s="5">
        <f>VLOOKUP(CONCATENATE($F2048," ",$G2048),AllocFactorMatrix,(AC$4+1),FALSE)*$E2048</f>
        <v>0</v>
      </c>
    </row>
    <row r="2049" spans="4:29" hidden="1" outlineLevel="1">
      <c r="E2049" s="48"/>
      <c r="F2049" s="175" t="str">
        <f>F2056</f>
        <v>TOTOHLINES</v>
      </c>
      <c r="G2049" s="52" t="str">
        <f>$G$8</f>
        <v>PRODUCTION</v>
      </c>
      <c r="H2049" s="4">
        <f t="shared" si="924"/>
        <v>0</v>
      </c>
      <c r="I2049" s="5">
        <f>VLOOKUP(CONCATENATE($F2049," ",$G2049),AllocFactorMatrix,(I$4+1),FALSE)*$E2056</f>
        <v>0</v>
      </c>
      <c r="J2049" s="5">
        <f>VLOOKUP(CONCATENATE($F2049," ",$G2049),AllocFactorMatrix,(J$4+1),FALSE)*$E2056</f>
        <v>0</v>
      </c>
      <c r="K2049" s="5">
        <f>VLOOKUP(CONCATENATE($F2049," ",$G2049),AllocFactorMatrix,(K$4+1),FALSE)*$E2056</f>
        <v>0</v>
      </c>
      <c r="L2049" s="5">
        <f>VLOOKUP(CONCATENATE($F2049," ",$G2049),AllocFactorMatrix,(L$4+1),FALSE)*$E2056</f>
        <v>0</v>
      </c>
      <c r="M2049" s="5">
        <f t="shared" ref="M2049:M2064" si="943">SUBTOTAL(9,J2049:L2049)</f>
        <v>0</v>
      </c>
      <c r="N2049" s="5">
        <f>VLOOKUP(CONCATENATE($F2049," ",$G2049),AllocFactorMatrix,(N$4+1),FALSE)*$E2056</f>
        <v>0</v>
      </c>
      <c r="O2049" s="5">
        <f>VLOOKUP(CONCATENATE($F2049," ",$G2049),AllocFactorMatrix,(O$4+1),FALSE)*$E2056</f>
        <v>0</v>
      </c>
      <c r="P2049" s="5">
        <f>VLOOKUP(CONCATENATE($F2049," ",$G2049),AllocFactorMatrix,(P$4+1),FALSE)*$E2056</f>
        <v>0</v>
      </c>
      <c r="Q2049" s="5">
        <f>VLOOKUP(CONCATENATE($F2049," ",$G2049),AllocFactorMatrix,(Q$4+1),FALSE)*$E2056</f>
        <v>0</v>
      </c>
      <c r="R2049" s="5">
        <f>SUBTOTAL(9,N2049:Q2049)</f>
        <v>0</v>
      </c>
      <c r="S2049" s="5">
        <f>VLOOKUP(CONCATENATE($F2049," ",$G2049),AllocFactorMatrix,(S$4+1),FALSE)*$E2056</f>
        <v>0</v>
      </c>
      <c r="T2049" s="5">
        <f>VLOOKUP(CONCATENATE($F2049," ",$G2049),AllocFactorMatrix,(T$4+1),FALSE)*$E2056</f>
        <v>0</v>
      </c>
      <c r="U2049" s="5">
        <f>VLOOKUP(CONCATENATE($F2049," ",$G2049),AllocFactorMatrix,(U$4+1),FALSE)*$E2056</f>
        <v>0</v>
      </c>
      <c r="V2049" s="5">
        <f>VLOOKUP(CONCATENATE($F2049," ",$G2049),AllocFactorMatrix,(V$4+1),FALSE)*$E2056</f>
        <v>0</v>
      </c>
      <c r="W2049" s="5">
        <f>SUBTOTAL(9,S2049:V2049)</f>
        <v>0</v>
      </c>
      <c r="X2049" s="5">
        <f>VLOOKUP(CONCATENATE($F2049," ",$G2049),AllocFactorMatrix,(X$4+1),FALSE)*$E2056</f>
        <v>0</v>
      </c>
      <c r="Y2049" s="5">
        <f>VLOOKUP(CONCATENATE($F2049," ",$G2049),AllocFactorMatrix,(Y$4+1),FALSE)*$E2056</f>
        <v>0</v>
      </c>
      <c r="Z2049" s="5">
        <f t="shared" ref="Z2049:Z2064" si="944">SUBTOTAL(9,X2049:Y2049)</f>
        <v>0</v>
      </c>
      <c r="AA2049" s="5">
        <f>VLOOKUP(CONCATENATE($F2049," ",$G2049),AllocFactorMatrix,(AA$4+1),FALSE)*$E2056</f>
        <v>0</v>
      </c>
      <c r="AB2049" s="5">
        <f>VLOOKUP(CONCATENATE($F2049," ",$G2049),AllocFactorMatrix,(AB$4+1),FALSE)*$E2056</f>
        <v>0</v>
      </c>
      <c r="AC2049" s="5">
        <f>VLOOKUP(CONCATENATE($F2049," ",$G2049),AllocFactorMatrix,(AC$4+1),FALSE)*$E2056</f>
        <v>0</v>
      </c>
    </row>
    <row r="2050" spans="4:29" hidden="1" outlineLevel="1">
      <c r="E2050" s="48"/>
      <c r="F2050" s="175" t="str">
        <f>F2056</f>
        <v>TOTOHLINES</v>
      </c>
      <c r="G2050" s="52" t="str">
        <f>$G$9</f>
        <v>BULKTRAN</v>
      </c>
      <c r="H2050" s="4">
        <f t="shared" si="924"/>
        <v>0</v>
      </c>
      <c r="I2050" s="5">
        <f>VLOOKUP(CONCATENATE($F2050," ",$G2050),AllocFactorMatrix,(I$4+1),FALSE)*$E2056</f>
        <v>0</v>
      </c>
      <c r="J2050" s="5">
        <f>VLOOKUP(CONCATENATE($F2050," ",$G2050),AllocFactorMatrix,(J$4+1),FALSE)*$E2056</f>
        <v>0</v>
      </c>
      <c r="K2050" s="5">
        <f>VLOOKUP(CONCATENATE($F2050," ",$G2050),AllocFactorMatrix,(K$4+1),FALSE)*$E2056</f>
        <v>0</v>
      </c>
      <c r="L2050" s="5">
        <f>VLOOKUP(CONCATENATE($F2050," ",$G2050),AllocFactorMatrix,(L$4+1),FALSE)*$E2056</f>
        <v>0</v>
      </c>
      <c r="M2050" s="5">
        <f t="shared" si="943"/>
        <v>0</v>
      </c>
      <c r="N2050" s="5">
        <f>VLOOKUP(CONCATENATE($F2050," ",$G2050),AllocFactorMatrix,(N$4+1),FALSE)*$E2056</f>
        <v>0</v>
      </c>
      <c r="O2050" s="5">
        <f>VLOOKUP(CONCATENATE($F2050," ",$G2050),AllocFactorMatrix,(O$4+1),FALSE)*$E2056</f>
        <v>0</v>
      </c>
      <c r="P2050" s="5">
        <f>VLOOKUP(CONCATENATE($F2050," ",$G2050),AllocFactorMatrix,(P$4+1),FALSE)*$E2056</f>
        <v>0</v>
      </c>
      <c r="Q2050" s="5">
        <f>VLOOKUP(CONCATENATE($F2050," ",$G2050),AllocFactorMatrix,(Q$4+1),FALSE)*$E2056</f>
        <v>0</v>
      </c>
      <c r="R2050" s="5">
        <f t="shared" ref="R2050:R2056" si="945">SUBTOTAL(9,N2050:Q2050)</f>
        <v>0</v>
      </c>
      <c r="S2050" s="5">
        <f>VLOOKUP(CONCATENATE($F2050," ",$G2050),AllocFactorMatrix,(S$4+1),FALSE)*$E2056</f>
        <v>0</v>
      </c>
      <c r="T2050" s="5">
        <f>VLOOKUP(CONCATENATE($F2050," ",$G2050),AllocFactorMatrix,(T$4+1),FALSE)*$E2056</f>
        <v>0</v>
      </c>
      <c r="U2050" s="5">
        <f>VLOOKUP(CONCATENATE($F2050," ",$G2050),AllocFactorMatrix,(U$4+1),FALSE)*$E2056</f>
        <v>0</v>
      </c>
      <c r="V2050" s="5">
        <f>VLOOKUP(CONCATENATE($F2050," ",$G2050),AllocFactorMatrix,(V$4+1),FALSE)*$E2056</f>
        <v>0</v>
      </c>
      <c r="W2050" s="5">
        <f t="shared" ref="W2050:W2056" si="946">SUBTOTAL(9,S2050:V2050)</f>
        <v>0</v>
      </c>
      <c r="X2050" s="5">
        <f>VLOOKUP(CONCATENATE($F2050," ",$G2050),AllocFactorMatrix,(X$4+1),FALSE)*$E2056</f>
        <v>0</v>
      </c>
      <c r="Y2050" s="5">
        <f>VLOOKUP(CONCATENATE($F2050," ",$G2050),AllocFactorMatrix,(Y$4+1),FALSE)*$E2056</f>
        <v>0</v>
      </c>
      <c r="Z2050" s="5">
        <f t="shared" si="944"/>
        <v>0</v>
      </c>
      <c r="AA2050" s="5">
        <f>VLOOKUP(CONCATENATE($F2050," ",$G2050),AllocFactorMatrix,(AA$4+1),FALSE)*$E2056</f>
        <v>0</v>
      </c>
      <c r="AB2050" s="5">
        <f>VLOOKUP(CONCATENATE($F2050," ",$G2050),AllocFactorMatrix,(AB$4+1),FALSE)*$E2056</f>
        <v>0</v>
      </c>
      <c r="AC2050" s="5">
        <f>VLOOKUP(CONCATENATE($F2050," ",$G2050),AllocFactorMatrix,(AC$4+1),FALSE)*$E2056</f>
        <v>0</v>
      </c>
    </row>
    <row r="2051" spans="4:29" hidden="1" outlineLevel="1">
      <c r="E2051" s="48"/>
      <c r="F2051" s="175" t="str">
        <f>F2056</f>
        <v>TOTOHLINES</v>
      </c>
      <c r="G2051" s="52" t="str">
        <f>$G$10</f>
        <v>SUBTRAN</v>
      </c>
      <c r="H2051" s="4">
        <f t="shared" si="924"/>
        <v>0</v>
      </c>
      <c r="I2051" s="5">
        <f>VLOOKUP(CONCATENATE($F2051," ",$G2051),AllocFactorMatrix,(I$4+1),FALSE)*$E2056</f>
        <v>0</v>
      </c>
      <c r="J2051" s="5">
        <f>VLOOKUP(CONCATENATE($F2051," ",$G2051),AllocFactorMatrix,(J$4+1),FALSE)*$E2056</f>
        <v>0</v>
      </c>
      <c r="K2051" s="5">
        <f>VLOOKUP(CONCATENATE($F2051," ",$G2051),AllocFactorMatrix,(K$4+1),FALSE)*$E2056</f>
        <v>0</v>
      </c>
      <c r="L2051" s="5">
        <f>VLOOKUP(CONCATENATE($F2051," ",$G2051),AllocFactorMatrix,(L$4+1),FALSE)*$E2056</f>
        <v>0</v>
      </c>
      <c r="M2051" s="5">
        <f t="shared" si="943"/>
        <v>0</v>
      </c>
      <c r="N2051" s="5">
        <f>VLOOKUP(CONCATENATE($F2051," ",$G2051),AllocFactorMatrix,(N$4+1),FALSE)*$E2056</f>
        <v>0</v>
      </c>
      <c r="O2051" s="5">
        <f>VLOOKUP(CONCATENATE($F2051," ",$G2051),AllocFactorMatrix,(O$4+1),FALSE)*$E2056</f>
        <v>0</v>
      </c>
      <c r="P2051" s="5">
        <f>VLOOKUP(CONCATENATE($F2051," ",$G2051),AllocFactorMatrix,(P$4+1),FALSE)*$E2056</f>
        <v>0</v>
      </c>
      <c r="Q2051" s="5">
        <f>VLOOKUP(CONCATENATE($F2051," ",$G2051),AllocFactorMatrix,(Q$4+1),FALSE)*$E2056</f>
        <v>0</v>
      </c>
      <c r="R2051" s="5">
        <f t="shared" si="945"/>
        <v>0</v>
      </c>
      <c r="S2051" s="5">
        <f>VLOOKUP(CONCATENATE($F2051," ",$G2051),AllocFactorMatrix,(S$4+1),FALSE)*$E2056</f>
        <v>0</v>
      </c>
      <c r="T2051" s="5">
        <f>VLOOKUP(CONCATENATE($F2051," ",$G2051),AllocFactorMatrix,(T$4+1),FALSE)*$E2056</f>
        <v>0</v>
      </c>
      <c r="U2051" s="5">
        <f>VLOOKUP(CONCATENATE($F2051," ",$G2051),AllocFactorMatrix,(U$4+1),FALSE)*$E2056</f>
        <v>0</v>
      </c>
      <c r="V2051" s="5">
        <f>VLOOKUP(CONCATENATE($F2051," ",$G2051),AllocFactorMatrix,(V$4+1),FALSE)*$E2056</f>
        <v>0</v>
      </c>
      <c r="W2051" s="5">
        <f t="shared" si="946"/>
        <v>0</v>
      </c>
      <c r="X2051" s="5">
        <f>VLOOKUP(CONCATENATE($F2051," ",$G2051),AllocFactorMatrix,(X$4+1),FALSE)*$E2056</f>
        <v>0</v>
      </c>
      <c r="Y2051" s="5">
        <f>VLOOKUP(CONCATENATE($F2051," ",$G2051),AllocFactorMatrix,(Y$4+1),FALSE)*$E2056</f>
        <v>0</v>
      </c>
      <c r="Z2051" s="5">
        <f t="shared" si="944"/>
        <v>0</v>
      </c>
      <c r="AA2051" s="5">
        <f>VLOOKUP(CONCATENATE($F2051," ",$G2051),AllocFactorMatrix,(AA$4+1),FALSE)*$E2056</f>
        <v>0</v>
      </c>
      <c r="AB2051" s="5">
        <f>VLOOKUP(CONCATENATE($F2051," ",$G2051),AllocFactorMatrix,(AB$4+1),FALSE)*$E2056</f>
        <v>0</v>
      </c>
      <c r="AC2051" s="5">
        <f>VLOOKUP(CONCATENATE($F2051," ",$G2051),AllocFactorMatrix,(AC$4+1),FALSE)*$E2056</f>
        <v>0</v>
      </c>
    </row>
    <row r="2052" spans="4:29" hidden="1" outlineLevel="1">
      <c r="E2052" s="48"/>
      <c r="F2052" s="175" t="str">
        <f>F2056</f>
        <v>TOTOHLINES</v>
      </c>
      <c r="G2052" s="52" t="str">
        <f>$G$11</f>
        <v>DISTPRI</v>
      </c>
      <c r="H2052" s="4">
        <f t="shared" si="924"/>
        <v>-187255.00104037925</v>
      </c>
      <c r="I2052" s="5">
        <f>VLOOKUP(CONCATENATE($F2052," ",$G2052),AllocFactorMatrix,(I$4+1),FALSE)*$E2056</f>
        <v>-122615.89820103011</v>
      </c>
      <c r="J2052" s="5">
        <f>VLOOKUP(CONCATENATE($F2052," ",$G2052),AllocFactorMatrix,(J$4+1),FALSE)*$E2056</f>
        <v>-28696.852728604154</v>
      </c>
      <c r="K2052" s="5">
        <f>VLOOKUP(CONCATENATE($F2052," ",$G2052),AllocFactorMatrix,(K$4+1),FALSE)*$E2056</f>
        <v>-400.83048973814181</v>
      </c>
      <c r="L2052" s="5">
        <f>VLOOKUP(CONCATENATE($F2052," ",$G2052),AllocFactorMatrix,(L$4+1),FALSE)*$E2056</f>
        <v>0</v>
      </c>
      <c r="M2052" s="5">
        <f t="shared" si="943"/>
        <v>-29097.683218342296</v>
      </c>
      <c r="N2052" s="5">
        <f>VLOOKUP(CONCATENATE($F2052," ",$G2052),AllocFactorMatrix,(N$4+1),FALSE)*$E2056</f>
        <v>-16659.085951464946</v>
      </c>
      <c r="O2052" s="5">
        <f>VLOOKUP(CONCATENATE($F2052," ",$G2052),AllocFactorMatrix,(O$4+1),FALSE)*$E2056</f>
        <v>-2993.2910893814205</v>
      </c>
      <c r="P2052" s="5">
        <f>VLOOKUP(CONCATENATE($F2052," ",$G2052),AllocFactorMatrix,(P$4+1),FALSE)*$E2056</f>
        <v>0</v>
      </c>
      <c r="Q2052" s="5">
        <f>VLOOKUP(CONCATENATE($F2052," ",$G2052),AllocFactorMatrix,(Q$4+1),FALSE)*$E2056</f>
        <v>0</v>
      </c>
      <c r="R2052" s="5">
        <f t="shared" si="945"/>
        <v>-19652.377040846368</v>
      </c>
      <c r="S2052" s="5">
        <f>VLOOKUP(CONCATENATE($F2052," ",$G2052),AllocFactorMatrix,(S$4+1),FALSE)*$E2056</f>
        <v>-753.26984317272445</v>
      </c>
      <c r="T2052" s="5">
        <f>VLOOKUP(CONCATENATE($F2052," ",$G2052),AllocFactorMatrix,(T$4+1),FALSE)*$E2056</f>
        <v>-10416.112053020081</v>
      </c>
      <c r="U2052" s="5">
        <f>VLOOKUP(CONCATENATE($F2052," ",$G2052),AllocFactorMatrix,(U$4+1),FALSE)*$E2056</f>
        <v>0</v>
      </c>
      <c r="V2052" s="5">
        <f>VLOOKUP(CONCATENATE($F2052," ",$G2052),AllocFactorMatrix,(V$4+1),FALSE)*$E2056</f>
        <v>0</v>
      </c>
      <c r="W2052" s="5">
        <f t="shared" si="946"/>
        <v>-11169.381896192805</v>
      </c>
      <c r="X2052" s="5">
        <f>VLOOKUP(CONCATENATE($F2052," ",$G2052),AllocFactorMatrix,(X$4+1),FALSE)*$E2056</f>
        <v>-4567.7837137310007</v>
      </c>
      <c r="Y2052" s="5">
        <f>VLOOKUP(CONCATENATE($F2052," ",$G2052),AllocFactorMatrix,(Y$4+1),FALSE)*$E2056</f>
        <v>-91.682622573574605</v>
      </c>
      <c r="Z2052" s="5">
        <f t="shared" si="944"/>
        <v>-4659.4663363045756</v>
      </c>
      <c r="AA2052" s="5">
        <f>VLOOKUP(CONCATENATE($F2052," ",$G2052),AllocFactorMatrix,(AA$4+1),FALSE)*$E2056</f>
        <v>-60.194347663115678</v>
      </c>
      <c r="AB2052" s="5">
        <f>VLOOKUP(CONCATENATE($F2052," ",$G2052),AllocFactorMatrix,(AB$4+1),FALSE)*$E2056</f>
        <v>0</v>
      </c>
      <c r="AC2052" s="5">
        <f>VLOOKUP(CONCATENATE($F2052," ",$G2052),AllocFactorMatrix,(AC$4+1),FALSE)*$E2056</f>
        <v>0</v>
      </c>
    </row>
    <row r="2053" spans="4:29" hidden="1" outlineLevel="1">
      <c r="E2053" s="48"/>
      <c r="F2053" s="175" t="str">
        <f>F2056</f>
        <v>TOTOHLINES</v>
      </c>
      <c r="G2053" s="52" t="str">
        <f>$G$12</f>
        <v>DISTSEC</v>
      </c>
      <c r="H2053" s="4">
        <f t="shared" si="924"/>
        <v>-76097.998959620745</v>
      </c>
      <c r="I2053" s="5">
        <f>VLOOKUP(CONCATENATE($F2053," ",$G2053),AllocFactorMatrix,(I$4+1),FALSE)*$E2056</f>
        <v>-56472.711913304927</v>
      </c>
      <c r="J2053" s="5">
        <f>VLOOKUP(CONCATENATE($F2053," ",$G2053),AllocFactorMatrix,(J$4+1),FALSE)*$E2056</f>
        <v>-11387.421761166088</v>
      </c>
      <c r="K2053" s="5">
        <f>VLOOKUP(CONCATENATE($F2053," ",$G2053),AllocFactorMatrix,(K$4+1),FALSE)*$E2056</f>
        <v>0</v>
      </c>
      <c r="L2053" s="5">
        <f>VLOOKUP(CONCATENATE($F2053," ",$G2053),AllocFactorMatrix,(L$4+1),FALSE)*$E2056</f>
        <v>0</v>
      </c>
      <c r="M2053" s="5">
        <f t="shared" si="943"/>
        <v>-11387.421761166088</v>
      </c>
      <c r="N2053" s="5">
        <f>VLOOKUP(CONCATENATE($F2053," ",$G2053),AllocFactorMatrix,(N$4+1),FALSE)*$E2056</f>
        <v>-5691.8374237313774</v>
      </c>
      <c r="O2053" s="5">
        <f>VLOOKUP(CONCATENATE($F2053," ",$G2053),AllocFactorMatrix,(O$4+1),FALSE)*$E2056</f>
        <v>0</v>
      </c>
      <c r="P2053" s="5">
        <f>VLOOKUP(CONCATENATE($F2053," ",$G2053),AllocFactorMatrix,(P$4+1),FALSE)*$E2056</f>
        <v>0</v>
      </c>
      <c r="Q2053" s="5">
        <f>VLOOKUP(CONCATENATE($F2053," ",$G2053),AllocFactorMatrix,(Q$4+1),FALSE)*$E2056</f>
        <v>0</v>
      </c>
      <c r="R2053" s="5">
        <f t="shared" si="945"/>
        <v>-5691.8374237313774</v>
      </c>
      <c r="S2053" s="5">
        <f>VLOOKUP(CONCATENATE($F2053," ",$G2053),AllocFactorMatrix,(S$4+1),FALSE)*$E2056</f>
        <v>-212.7475560086628</v>
      </c>
      <c r="T2053" s="5">
        <f>VLOOKUP(CONCATENATE($F2053," ",$G2053),AllocFactorMatrix,(T$4+1),FALSE)*$E2056</f>
        <v>0</v>
      </c>
      <c r="U2053" s="5">
        <f>VLOOKUP(CONCATENATE($F2053," ",$G2053),AllocFactorMatrix,(U$4+1),FALSE)*$E2056</f>
        <v>0</v>
      </c>
      <c r="V2053" s="5">
        <f>VLOOKUP(CONCATENATE($F2053," ",$G2053),AllocFactorMatrix,(V$4+1),FALSE)*$E2056</f>
        <v>0</v>
      </c>
      <c r="W2053" s="5">
        <f t="shared" si="946"/>
        <v>-212.7475560086628</v>
      </c>
      <c r="X2053" s="5">
        <f>VLOOKUP(CONCATENATE($F2053," ",$G2053),AllocFactorMatrix,(X$4+1),FALSE)*$E2056</f>
        <v>-1607.811690436874</v>
      </c>
      <c r="Y2053" s="5">
        <f>VLOOKUP(CONCATENATE($F2053," ",$G2053),AllocFactorMatrix,(Y$4+1),FALSE)*$E2056</f>
        <v>0</v>
      </c>
      <c r="Z2053" s="5">
        <f t="shared" si="944"/>
        <v>-1607.811690436874</v>
      </c>
      <c r="AA2053" s="5">
        <f>VLOOKUP(CONCATENATE($F2053," ",$G2053),AllocFactorMatrix,(AA$4+1),FALSE)*$E2056</f>
        <v>-19.01007687723094</v>
      </c>
      <c r="AB2053" s="5">
        <f>VLOOKUP(CONCATENATE($F2053," ",$G2053),AllocFactorMatrix,(AB$4+1),FALSE)*$E2056</f>
        <v>-585.12465611395749</v>
      </c>
      <c r="AC2053" s="5">
        <f>VLOOKUP(CONCATENATE($F2053," ",$G2053),AllocFactorMatrix,(AC$4+1),FALSE)*$E2056</f>
        <v>-121.33388198163053</v>
      </c>
    </row>
    <row r="2054" spans="4:29" hidden="1" outlineLevel="1">
      <c r="E2054" s="48"/>
      <c r="F2054" s="175" t="str">
        <f>F2056</f>
        <v>TOTOHLINES</v>
      </c>
      <c r="G2054" s="52" t="str">
        <f>$G$13</f>
        <v>ENERGY</v>
      </c>
      <c r="H2054" s="4">
        <f t="shared" si="924"/>
        <v>0</v>
      </c>
      <c r="I2054" s="5">
        <f>VLOOKUP(CONCATENATE($F2054," ",$G2054),AllocFactorMatrix,(I$4+1),FALSE)*$E2056</f>
        <v>0</v>
      </c>
      <c r="J2054" s="5">
        <f>VLOOKUP(CONCATENATE($F2054," ",$G2054),AllocFactorMatrix,(J$4+1),FALSE)*$E2056</f>
        <v>0</v>
      </c>
      <c r="K2054" s="5">
        <f>VLOOKUP(CONCATENATE($F2054," ",$G2054),AllocFactorMatrix,(K$4+1),FALSE)*$E2056</f>
        <v>0</v>
      </c>
      <c r="L2054" s="5">
        <f>VLOOKUP(CONCATENATE($F2054," ",$G2054),AllocFactorMatrix,(L$4+1),FALSE)*$E2056</f>
        <v>0</v>
      </c>
      <c r="M2054" s="5">
        <f t="shared" si="943"/>
        <v>0</v>
      </c>
      <c r="N2054" s="5">
        <f>VLOOKUP(CONCATENATE($F2054," ",$G2054),AllocFactorMatrix,(N$4+1),FALSE)*$E2056</f>
        <v>0</v>
      </c>
      <c r="O2054" s="5">
        <f>VLOOKUP(CONCATENATE($F2054," ",$G2054),AllocFactorMatrix,(O$4+1),FALSE)*$E2056</f>
        <v>0</v>
      </c>
      <c r="P2054" s="5">
        <f>VLOOKUP(CONCATENATE($F2054," ",$G2054),AllocFactorMatrix,(P$4+1),FALSE)*$E2056</f>
        <v>0</v>
      </c>
      <c r="Q2054" s="5">
        <f>VLOOKUP(CONCATENATE($F2054," ",$G2054),AllocFactorMatrix,(Q$4+1),FALSE)*$E2056</f>
        <v>0</v>
      </c>
      <c r="R2054" s="5">
        <f t="shared" si="945"/>
        <v>0</v>
      </c>
      <c r="S2054" s="5">
        <f>VLOOKUP(CONCATENATE($F2054," ",$G2054),AllocFactorMatrix,(S$4+1),FALSE)*$E2056</f>
        <v>0</v>
      </c>
      <c r="T2054" s="5">
        <f>VLOOKUP(CONCATENATE($F2054," ",$G2054),AllocFactorMatrix,(T$4+1),FALSE)*$E2056</f>
        <v>0</v>
      </c>
      <c r="U2054" s="5">
        <f>VLOOKUP(CONCATENATE($F2054," ",$G2054),AllocFactorMatrix,(U$4+1),FALSE)*$E2056</f>
        <v>0</v>
      </c>
      <c r="V2054" s="5">
        <f>VLOOKUP(CONCATENATE($F2054," ",$G2054),AllocFactorMatrix,(V$4+1),FALSE)*$E2056</f>
        <v>0</v>
      </c>
      <c r="W2054" s="5">
        <f t="shared" si="946"/>
        <v>0</v>
      </c>
      <c r="X2054" s="5">
        <f>VLOOKUP(CONCATENATE($F2054," ",$G2054),AllocFactorMatrix,(X$4+1),FALSE)*$E2056</f>
        <v>0</v>
      </c>
      <c r="Y2054" s="5">
        <f>VLOOKUP(CONCATENATE($F2054," ",$G2054),AllocFactorMatrix,(Y$4+1),FALSE)*$E2056</f>
        <v>0</v>
      </c>
      <c r="Z2054" s="5">
        <f t="shared" si="944"/>
        <v>0</v>
      </c>
      <c r="AA2054" s="5">
        <f>VLOOKUP(CONCATENATE($F2054," ",$G2054),AllocFactorMatrix,(AA$4+1),FALSE)*$E2056</f>
        <v>0</v>
      </c>
      <c r="AB2054" s="5">
        <f>VLOOKUP(CONCATENATE($F2054," ",$G2054),AllocFactorMatrix,(AB$4+1),FALSE)*$E2056</f>
        <v>0</v>
      </c>
      <c r="AC2054" s="5">
        <f>VLOOKUP(CONCATENATE($F2054," ",$G2054),AllocFactorMatrix,(AC$4+1),FALSE)*$E2056</f>
        <v>0</v>
      </c>
    </row>
    <row r="2055" spans="4:29" hidden="1" outlineLevel="1">
      <c r="E2055" s="48"/>
      <c r="F2055" s="175" t="str">
        <f>F2056</f>
        <v>TOTOHLINES</v>
      </c>
      <c r="G2055" s="52" t="str">
        <f>$G$14</f>
        <v>CUSTOMER</v>
      </c>
      <c r="H2055" s="4">
        <f t="shared" si="924"/>
        <v>0</v>
      </c>
      <c r="I2055" s="5">
        <f>VLOOKUP(CONCATENATE($F2055," ",$G2055),AllocFactorMatrix,(I$4+1),FALSE)*$E2056</f>
        <v>0</v>
      </c>
      <c r="J2055" s="5">
        <f>VLOOKUP(CONCATENATE($F2055," ",$G2055),AllocFactorMatrix,(J$4+1),FALSE)*$E2056</f>
        <v>0</v>
      </c>
      <c r="K2055" s="5">
        <f>VLOOKUP(CONCATENATE($F2055," ",$G2055),AllocFactorMatrix,(K$4+1),FALSE)*$E2056</f>
        <v>0</v>
      </c>
      <c r="L2055" s="5">
        <f>VLOOKUP(CONCATENATE($F2055," ",$G2055),AllocFactorMatrix,(L$4+1),FALSE)*$E2056</f>
        <v>0</v>
      </c>
      <c r="M2055" s="5">
        <f t="shared" si="943"/>
        <v>0</v>
      </c>
      <c r="N2055" s="5">
        <f>VLOOKUP(CONCATENATE($F2055," ",$G2055),AllocFactorMatrix,(N$4+1),FALSE)*$E2056</f>
        <v>0</v>
      </c>
      <c r="O2055" s="5">
        <f>VLOOKUP(CONCATENATE($F2055," ",$G2055),AllocFactorMatrix,(O$4+1),FALSE)*$E2056</f>
        <v>0</v>
      </c>
      <c r="P2055" s="5">
        <f>VLOOKUP(CONCATENATE($F2055," ",$G2055),AllocFactorMatrix,(P$4+1),FALSE)*$E2056</f>
        <v>0</v>
      </c>
      <c r="Q2055" s="5">
        <f>VLOOKUP(CONCATENATE($F2055," ",$G2055),AllocFactorMatrix,(Q$4+1),FALSE)*$E2056</f>
        <v>0</v>
      </c>
      <c r="R2055" s="5">
        <f t="shared" si="945"/>
        <v>0</v>
      </c>
      <c r="S2055" s="5">
        <f>VLOOKUP(CONCATENATE($F2055," ",$G2055),AllocFactorMatrix,(S$4+1),FALSE)*$E2056</f>
        <v>0</v>
      </c>
      <c r="T2055" s="5">
        <f>VLOOKUP(CONCATENATE($F2055," ",$G2055),AllocFactorMatrix,(T$4+1),FALSE)*$E2056</f>
        <v>0</v>
      </c>
      <c r="U2055" s="5">
        <f>VLOOKUP(CONCATENATE($F2055," ",$G2055),AllocFactorMatrix,(U$4+1),FALSE)*$E2056</f>
        <v>0</v>
      </c>
      <c r="V2055" s="5">
        <f>VLOOKUP(CONCATENATE($F2055," ",$G2055),AllocFactorMatrix,(V$4+1),FALSE)*$E2056</f>
        <v>0</v>
      </c>
      <c r="W2055" s="5">
        <f t="shared" si="946"/>
        <v>0</v>
      </c>
      <c r="X2055" s="5">
        <f>VLOOKUP(CONCATENATE($F2055," ",$G2055),AllocFactorMatrix,(X$4+1),FALSE)*$E2056</f>
        <v>0</v>
      </c>
      <c r="Y2055" s="5">
        <f>VLOOKUP(CONCATENATE($F2055," ",$G2055),AllocFactorMatrix,(Y$4+1),FALSE)*$E2056</f>
        <v>0</v>
      </c>
      <c r="Z2055" s="5">
        <f t="shared" si="944"/>
        <v>0</v>
      </c>
      <c r="AA2055" s="5">
        <f>VLOOKUP(CONCATENATE($F2055," ",$G2055),AllocFactorMatrix,(AA$4+1),FALSE)*$E2056</f>
        <v>0</v>
      </c>
      <c r="AB2055" s="5">
        <f>VLOOKUP(CONCATENATE($F2055," ",$G2055),AllocFactorMatrix,(AB$4+1),FALSE)*$E2056</f>
        <v>0</v>
      </c>
      <c r="AC2055" s="5">
        <f>VLOOKUP(CONCATENATE($F2055," ",$G2055),AllocFactorMatrix,(AC$4+1),FALSE)*$E2056</f>
        <v>0</v>
      </c>
    </row>
    <row r="2056" spans="4:29" collapsed="1">
      <c r="D2056" s="102" t="s">
        <v>648</v>
      </c>
      <c r="E2056" s="58">
        <v>-263353</v>
      </c>
      <c r="F2056" s="92" t="s">
        <v>66</v>
      </c>
      <c r="G2056" s="52" t="str">
        <f>$G$15</f>
        <v>TOTAL</v>
      </c>
      <c r="H2056" s="4">
        <f t="shared" si="924"/>
        <v>-263352.99999999994</v>
      </c>
      <c r="I2056" s="5">
        <f>VLOOKUP(CONCATENATE($F2056," ",$G2056),AllocFactorMatrix,(I$4+1),FALSE)*$E2056</f>
        <v>-179088.61011433502</v>
      </c>
      <c r="J2056" s="5">
        <f>VLOOKUP(CONCATENATE($F2056," ",$G2056),AllocFactorMatrix,(J$4+1),FALSE)*$E2056</f>
        <v>-40084.274489770236</v>
      </c>
      <c r="K2056" s="5">
        <f>VLOOKUP(CONCATENATE($F2056," ",$G2056),AllocFactorMatrix,(K$4+1),FALSE)*$E2056</f>
        <v>-400.83048973814181</v>
      </c>
      <c r="L2056" s="5">
        <f>VLOOKUP(CONCATENATE($F2056," ",$G2056),AllocFactorMatrix,(L$4+1),FALSE)*$E2056</f>
        <v>0</v>
      </c>
      <c r="M2056" s="5">
        <f t="shared" si="943"/>
        <v>-40485.104979508375</v>
      </c>
      <c r="N2056" s="5">
        <f>VLOOKUP(CONCATENATE($F2056," ",$G2056),AllocFactorMatrix,(N$4+1),FALSE)*$E2056</f>
        <v>-22350.923375196322</v>
      </c>
      <c r="O2056" s="5">
        <f>VLOOKUP(CONCATENATE($F2056," ",$G2056),AllocFactorMatrix,(O$4+1),FALSE)*$E2056</f>
        <v>-2993.2910893814205</v>
      </c>
      <c r="P2056" s="5">
        <f>VLOOKUP(CONCATENATE($F2056," ",$G2056),AllocFactorMatrix,(P$4+1),FALSE)*$E2056</f>
        <v>0</v>
      </c>
      <c r="Q2056" s="5">
        <f>VLOOKUP(CONCATENATE($F2056," ",$G2056),AllocFactorMatrix,(Q$4+1),FALSE)*$E2056</f>
        <v>0</v>
      </c>
      <c r="R2056" s="5">
        <f t="shared" si="945"/>
        <v>-25344.214464577744</v>
      </c>
      <c r="S2056" s="5">
        <f>VLOOKUP(CONCATENATE($F2056," ",$G2056),AllocFactorMatrix,(S$4+1),FALSE)*$E2056</f>
        <v>-966.0173991813873</v>
      </c>
      <c r="T2056" s="5">
        <f>VLOOKUP(CONCATENATE($F2056," ",$G2056),AllocFactorMatrix,(T$4+1),FALSE)*$E2056</f>
        <v>-10416.112053020081</v>
      </c>
      <c r="U2056" s="5">
        <f>VLOOKUP(CONCATENATE($F2056," ",$G2056),AllocFactorMatrix,(U$4+1),FALSE)*$E2056</f>
        <v>0</v>
      </c>
      <c r="V2056" s="5">
        <f>VLOOKUP(CONCATENATE($F2056," ",$G2056),AllocFactorMatrix,(V$4+1),FALSE)*$E2056</f>
        <v>0</v>
      </c>
      <c r="W2056" s="5">
        <f t="shared" si="946"/>
        <v>-11382.129452201469</v>
      </c>
      <c r="X2056" s="5">
        <f>VLOOKUP(CONCATENATE($F2056," ",$G2056),AllocFactorMatrix,(X$4+1),FALSE)*$E2056</f>
        <v>-6175.5954041678751</v>
      </c>
      <c r="Y2056" s="5">
        <f>VLOOKUP(CONCATENATE($F2056," ",$G2056),AllocFactorMatrix,(Y$4+1),FALSE)*$E2056</f>
        <v>-91.682622573574605</v>
      </c>
      <c r="Z2056" s="5">
        <f t="shared" si="944"/>
        <v>-6267.27802674145</v>
      </c>
      <c r="AA2056" s="5">
        <f>VLOOKUP(CONCATENATE($F2056," ",$G2056),AllocFactorMatrix,(AA$4+1),FALSE)*$E2056</f>
        <v>-79.204424540346622</v>
      </c>
      <c r="AB2056" s="5">
        <f>VLOOKUP(CONCATENATE($F2056," ",$G2056),AllocFactorMatrix,(AB$4+1),FALSE)*$E2056</f>
        <v>-585.12465611395749</v>
      </c>
      <c r="AC2056" s="5">
        <f>VLOOKUP(CONCATENATE($F2056," ",$G2056),AllocFactorMatrix,(AC$4+1),FALSE)*$E2056</f>
        <v>-121.33388198163053</v>
      </c>
    </row>
    <row r="2057" spans="4:29" hidden="1" outlineLevel="1">
      <c r="E2057" s="48"/>
      <c r="F2057" s="175" t="str">
        <f>F2064</f>
        <v>CUST_TOTAL</v>
      </c>
      <c r="G2057" s="52" t="str">
        <f>$G$8</f>
        <v>PRODUCTION</v>
      </c>
      <c r="H2057" s="4">
        <f t="shared" si="924"/>
        <v>0</v>
      </c>
      <c r="I2057" s="5">
        <f>VLOOKUP(CONCATENATE($F2057," ",$G2057),AllocFactorMatrix,(I$4+1),FALSE)*$E2064</f>
        <v>0</v>
      </c>
      <c r="J2057" s="5">
        <f>VLOOKUP(CONCATENATE($F2057," ",$G2057),AllocFactorMatrix,(J$4+1),FALSE)*$E2064</f>
        <v>0</v>
      </c>
      <c r="K2057" s="5">
        <f>VLOOKUP(CONCATENATE($F2057," ",$G2057),AllocFactorMatrix,(K$4+1),FALSE)*$E2064</f>
        <v>0</v>
      </c>
      <c r="L2057" s="5">
        <f>VLOOKUP(CONCATENATE($F2057," ",$G2057),AllocFactorMatrix,(L$4+1),FALSE)*$E2064</f>
        <v>0</v>
      </c>
      <c r="M2057" s="5">
        <f t="shared" si="943"/>
        <v>0</v>
      </c>
      <c r="N2057" s="5">
        <f>VLOOKUP(CONCATENATE($F2057," ",$G2057),AllocFactorMatrix,(N$4+1),FALSE)*$E2064</f>
        <v>0</v>
      </c>
      <c r="O2057" s="5">
        <f>VLOOKUP(CONCATENATE($F2057," ",$G2057),AllocFactorMatrix,(O$4+1),FALSE)*$E2064</f>
        <v>0</v>
      </c>
      <c r="P2057" s="5">
        <f>VLOOKUP(CONCATENATE($F2057," ",$G2057),AllocFactorMatrix,(P$4+1),FALSE)*$E2064</f>
        <v>0</v>
      </c>
      <c r="Q2057" s="5">
        <f>VLOOKUP(CONCATENATE($F2057," ",$G2057),AllocFactorMatrix,(Q$4+1),FALSE)*$E2064</f>
        <v>0</v>
      </c>
      <c r="R2057" s="5">
        <f>SUBTOTAL(9,N2057:Q2057)</f>
        <v>0</v>
      </c>
      <c r="S2057" s="5">
        <f>VLOOKUP(CONCATENATE($F2057," ",$G2057),AllocFactorMatrix,(S$4+1),FALSE)*$E2064</f>
        <v>0</v>
      </c>
      <c r="T2057" s="5">
        <f>VLOOKUP(CONCATENATE($F2057," ",$G2057),AllocFactorMatrix,(T$4+1),FALSE)*$E2064</f>
        <v>0</v>
      </c>
      <c r="U2057" s="5">
        <f>VLOOKUP(CONCATENATE($F2057," ",$G2057),AllocFactorMatrix,(U$4+1),FALSE)*$E2064</f>
        <v>0</v>
      </c>
      <c r="V2057" s="5">
        <f>VLOOKUP(CONCATENATE($F2057," ",$G2057),AllocFactorMatrix,(V$4+1),FALSE)*$E2064</f>
        <v>0</v>
      </c>
      <c r="W2057" s="5">
        <f>SUBTOTAL(9,S2057:V2057)</f>
        <v>0</v>
      </c>
      <c r="X2057" s="5">
        <f>VLOOKUP(CONCATENATE($F2057," ",$G2057),AllocFactorMatrix,(X$4+1),FALSE)*$E2064</f>
        <v>0</v>
      </c>
      <c r="Y2057" s="5">
        <f>VLOOKUP(CONCATENATE($F2057," ",$G2057),AllocFactorMatrix,(Y$4+1),FALSE)*$E2064</f>
        <v>0</v>
      </c>
      <c r="Z2057" s="5">
        <f t="shared" si="944"/>
        <v>0</v>
      </c>
      <c r="AA2057" s="5">
        <f>VLOOKUP(CONCATENATE($F2057," ",$G2057),AllocFactorMatrix,(AA$4+1),FALSE)*$E2064</f>
        <v>0</v>
      </c>
      <c r="AB2057" s="5">
        <f>VLOOKUP(CONCATENATE($F2057," ",$G2057),AllocFactorMatrix,(AB$4+1),FALSE)*$E2064</f>
        <v>0</v>
      </c>
      <c r="AC2057" s="5">
        <f>VLOOKUP(CONCATENATE($F2057," ",$G2057),AllocFactorMatrix,(AC$4+1),FALSE)*$E2064</f>
        <v>0</v>
      </c>
    </row>
    <row r="2058" spans="4:29" hidden="1" outlineLevel="1">
      <c r="E2058" s="48"/>
      <c r="F2058" s="175" t="str">
        <f>F2064</f>
        <v>CUST_TOTAL</v>
      </c>
      <c r="G2058" s="52" t="str">
        <f>$G$9</f>
        <v>BULKTRAN</v>
      </c>
      <c r="H2058" s="4">
        <f t="shared" si="924"/>
        <v>0</v>
      </c>
      <c r="I2058" s="5">
        <f>VLOOKUP(CONCATENATE($F2058," ",$G2058),AllocFactorMatrix,(I$4+1),FALSE)*$E2064</f>
        <v>0</v>
      </c>
      <c r="J2058" s="5">
        <f>VLOOKUP(CONCATENATE($F2058," ",$G2058),AllocFactorMatrix,(J$4+1),FALSE)*$E2064</f>
        <v>0</v>
      </c>
      <c r="K2058" s="5">
        <f>VLOOKUP(CONCATENATE($F2058," ",$G2058),AllocFactorMatrix,(K$4+1),FALSE)*$E2064</f>
        <v>0</v>
      </c>
      <c r="L2058" s="5">
        <f>VLOOKUP(CONCATENATE($F2058," ",$G2058),AllocFactorMatrix,(L$4+1),FALSE)*$E2064</f>
        <v>0</v>
      </c>
      <c r="M2058" s="5">
        <f t="shared" si="943"/>
        <v>0</v>
      </c>
      <c r="N2058" s="5">
        <f>VLOOKUP(CONCATENATE($F2058," ",$G2058),AllocFactorMatrix,(N$4+1),FALSE)*$E2064</f>
        <v>0</v>
      </c>
      <c r="O2058" s="5">
        <f>VLOOKUP(CONCATENATE($F2058," ",$G2058),AllocFactorMatrix,(O$4+1),FALSE)*$E2064</f>
        <v>0</v>
      </c>
      <c r="P2058" s="5">
        <f>VLOOKUP(CONCATENATE($F2058," ",$G2058),AllocFactorMatrix,(P$4+1),FALSE)*$E2064</f>
        <v>0</v>
      </c>
      <c r="Q2058" s="5">
        <f>VLOOKUP(CONCATENATE($F2058," ",$G2058),AllocFactorMatrix,(Q$4+1),FALSE)*$E2064</f>
        <v>0</v>
      </c>
      <c r="R2058" s="5">
        <f t="shared" ref="R2058:R2064" si="947">SUBTOTAL(9,N2058:Q2058)</f>
        <v>0</v>
      </c>
      <c r="S2058" s="5">
        <f>VLOOKUP(CONCATENATE($F2058," ",$G2058),AllocFactorMatrix,(S$4+1),FALSE)*$E2064</f>
        <v>0</v>
      </c>
      <c r="T2058" s="5">
        <f>VLOOKUP(CONCATENATE($F2058," ",$G2058),AllocFactorMatrix,(T$4+1),FALSE)*$E2064</f>
        <v>0</v>
      </c>
      <c r="U2058" s="5">
        <f>VLOOKUP(CONCATENATE($F2058," ",$G2058),AllocFactorMatrix,(U$4+1),FALSE)*$E2064</f>
        <v>0</v>
      </c>
      <c r="V2058" s="5">
        <f>VLOOKUP(CONCATENATE($F2058," ",$G2058),AllocFactorMatrix,(V$4+1),FALSE)*$E2064</f>
        <v>0</v>
      </c>
      <c r="W2058" s="5">
        <f t="shared" ref="W2058:W2064" si="948">SUBTOTAL(9,S2058:V2058)</f>
        <v>0</v>
      </c>
      <c r="X2058" s="5">
        <f>VLOOKUP(CONCATENATE($F2058," ",$G2058),AllocFactorMatrix,(X$4+1),FALSE)*$E2064</f>
        <v>0</v>
      </c>
      <c r="Y2058" s="5">
        <f>VLOOKUP(CONCATENATE($F2058," ",$G2058),AllocFactorMatrix,(Y$4+1),FALSE)*$E2064</f>
        <v>0</v>
      </c>
      <c r="Z2058" s="5">
        <f t="shared" si="944"/>
        <v>0</v>
      </c>
      <c r="AA2058" s="5">
        <f>VLOOKUP(CONCATENATE($F2058," ",$G2058),AllocFactorMatrix,(AA$4+1),FALSE)*$E2064</f>
        <v>0</v>
      </c>
      <c r="AB2058" s="5">
        <f>VLOOKUP(CONCATENATE($F2058," ",$G2058),AllocFactorMatrix,(AB$4+1),FALSE)*$E2064</f>
        <v>0</v>
      </c>
      <c r="AC2058" s="5">
        <f>VLOOKUP(CONCATENATE($F2058," ",$G2058),AllocFactorMatrix,(AC$4+1),FALSE)*$E2064</f>
        <v>0</v>
      </c>
    </row>
    <row r="2059" spans="4:29" hidden="1" outlineLevel="1">
      <c r="E2059" s="48"/>
      <c r="F2059" s="175" t="str">
        <f>F2064</f>
        <v>CUST_TOTAL</v>
      </c>
      <c r="G2059" s="52" t="str">
        <f>$G$10</f>
        <v>SUBTRAN</v>
      </c>
      <c r="H2059" s="4">
        <f t="shared" si="924"/>
        <v>0</v>
      </c>
      <c r="I2059" s="5">
        <f>VLOOKUP(CONCATENATE($F2059," ",$G2059),AllocFactorMatrix,(I$4+1),FALSE)*$E2064</f>
        <v>0</v>
      </c>
      <c r="J2059" s="5">
        <f>VLOOKUP(CONCATENATE($F2059," ",$G2059),AllocFactorMatrix,(J$4+1),FALSE)*$E2064</f>
        <v>0</v>
      </c>
      <c r="K2059" s="5">
        <f>VLOOKUP(CONCATENATE($F2059," ",$G2059),AllocFactorMatrix,(K$4+1),FALSE)*$E2064</f>
        <v>0</v>
      </c>
      <c r="L2059" s="5">
        <f>VLOOKUP(CONCATENATE($F2059," ",$G2059),AllocFactorMatrix,(L$4+1),FALSE)*$E2064</f>
        <v>0</v>
      </c>
      <c r="M2059" s="5">
        <f t="shared" si="943"/>
        <v>0</v>
      </c>
      <c r="N2059" s="5">
        <f>VLOOKUP(CONCATENATE($F2059," ",$G2059),AllocFactorMatrix,(N$4+1),FALSE)*$E2064</f>
        <v>0</v>
      </c>
      <c r="O2059" s="5">
        <f>VLOOKUP(CONCATENATE($F2059," ",$G2059),AllocFactorMatrix,(O$4+1),FALSE)*$E2064</f>
        <v>0</v>
      </c>
      <c r="P2059" s="5">
        <f>VLOOKUP(CONCATENATE($F2059," ",$G2059),AllocFactorMatrix,(P$4+1),FALSE)*$E2064</f>
        <v>0</v>
      </c>
      <c r="Q2059" s="5">
        <f>VLOOKUP(CONCATENATE($F2059," ",$G2059),AllocFactorMatrix,(Q$4+1),FALSE)*$E2064</f>
        <v>0</v>
      </c>
      <c r="R2059" s="5">
        <f t="shared" si="947"/>
        <v>0</v>
      </c>
      <c r="S2059" s="5">
        <f>VLOOKUP(CONCATENATE($F2059," ",$G2059),AllocFactorMatrix,(S$4+1),FALSE)*$E2064</f>
        <v>0</v>
      </c>
      <c r="T2059" s="5">
        <f>VLOOKUP(CONCATENATE($F2059," ",$G2059),AllocFactorMatrix,(T$4+1),FALSE)*$E2064</f>
        <v>0</v>
      </c>
      <c r="U2059" s="5">
        <f>VLOOKUP(CONCATENATE($F2059," ",$G2059),AllocFactorMatrix,(U$4+1),FALSE)*$E2064</f>
        <v>0</v>
      </c>
      <c r="V2059" s="5">
        <f>VLOOKUP(CONCATENATE($F2059," ",$G2059),AllocFactorMatrix,(V$4+1),FALSE)*$E2064</f>
        <v>0</v>
      </c>
      <c r="W2059" s="5">
        <f t="shared" si="948"/>
        <v>0</v>
      </c>
      <c r="X2059" s="5">
        <f>VLOOKUP(CONCATENATE($F2059," ",$G2059),AllocFactorMatrix,(X$4+1),FALSE)*$E2064</f>
        <v>0</v>
      </c>
      <c r="Y2059" s="5">
        <f>VLOOKUP(CONCATENATE($F2059," ",$G2059),AllocFactorMatrix,(Y$4+1),FALSE)*$E2064</f>
        <v>0</v>
      </c>
      <c r="Z2059" s="5">
        <f t="shared" si="944"/>
        <v>0</v>
      </c>
      <c r="AA2059" s="5">
        <f>VLOOKUP(CONCATENATE($F2059," ",$G2059),AllocFactorMatrix,(AA$4+1),FALSE)*$E2064</f>
        <v>0</v>
      </c>
      <c r="AB2059" s="5">
        <f>VLOOKUP(CONCATENATE($F2059," ",$G2059),AllocFactorMatrix,(AB$4+1),FALSE)*$E2064</f>
        <v>0</v>
      </c>
      <c r="AC2059" s="5">
        <f>VLOOKUP(CONCATENATE($F2059," ",$G2059),AllocFactorMatrix,(AC$4+1),FALSE)*$E2064</f>
        <v>0</v>
      </c>
    </row>
    <row r="2060" spans="4:29" hidden="1" outlineLevel="1">
      <c r="E2060" s="48"/>
      <c r="F2060" s="175" t="str">
        <f>F2064</f>
        <v>CUST_TOTAL</v>
      </c>
      <c r="G2060" s="52" t="str">
        <f>$G$11</f>
        <v>DISTPRI</v>
      </c>
      <c r="H2060" s="4">
        <f t="shared" si="924"/>
        <v>0</v>
      </c>
      <c r="I2060" s="5">
        <f>VLOOKUP(CONCATENATE($F2060," ",$G2060),AllocFactorMatrix,(I$4+1),FALSE)*$E2064</f>
        <v>0</v>
      </c>
      <c r="J2060" s="5">
        <f>VLOOKUP(CONCATENATE($F2060," ",$G2060),AllocFactorMatrix,(J$4+1),FALSE)*$E2064</f>
        <v>0</v>
      </c>
      <c r="K2060" s="5">
        <f>VLOOKUP(CONCATENATE($F2060," ",$G2060),AllocFactorMatrix,(K$4+1),FALSE)*$E2064</f>
        <v>0</v>
      </c>
      <c r="L2060" s="5">
        <f>VLOOKUP(CONCATENATE($F2060," ",$G2060),AllocFactorMatrix,(L$4+1),FALSE)*$E2064</f>
        <v>0</v>
      </c>
      <c r="M2060" s="5">
        <f t="shared" si="943"/>
        <v>0</v>
      </c>
      <c r="N2060" s="5">
        <f>VLOOKUP(CONCATENATE($F2060," ",$G2060),AllocFactorMatrix,(N$4+1),FALSE)*$E2064</f>
        <v>0</v>
      </c>
      <c r="O2060" s="5">
        <f>VLOOKUP(CONCATENATE($F2060," ",$G2060),AllocFactorMatrix,(O$4+1),FALSE)*$E2064</f>
        <v>0</v>
      </c>
      <c r="P2060" s="5">
        <f>VLOOKUP(CONCATENATE($F2060," ",$G2060),AllocFactorMatrix,(P$4+1),FALSE)*$E2064</f>
        <v>0</v>
      </c>
      <c r="Q2060" s="5">
        <f>VLOOKUP(CONCATENATE($F2060," ",$G2060),AllocFactorMatrix,(Q$4+1),FALSE)*$E2064</f>
        <v>0</v>
      </c>
      <c r="R2060" s="5">
        <f t="shared" si="947"/>
        <v>0</v>
      </c>
      <c r="S2060" s="5">
        <f>VLOOKUP(CONCATENATE($F2060," ",$G2060),AllocFactorMatrix,(S$4+1),FALSE)*$E2064</f>
        <v>0</v>
      </c>
      <c r="T2060" s="5">
        <f>VLOOKUP(CONCATENATE($F2060," ",$G2060),AllocFactorMatrix,(T$4+1),FALSE)*$E2064</f>
        <v>0</v>
      </c>
      <c r="U2060" s="5">
        <f>VLOOKUP(CONCATENATE($F2060," ",$G2060),AllocFactorMatrix,(U$4+1),FALSE)*$E2064</f>
        <v>0</v>
      </c>
      <c r="V2060" s="5">
        <f>VLOOKUP(CONCATENATE($F2060," ",$G2060),AllocFactorMatrix,(V$4+1),FALSE)*$E2064</f>
        <v>0</v>
      </c>
      <c r="W2060" s="5">
        <f t="shared" si="948"/>
        <v>0</v>
      </c>
      <c r="X2060" s="5">
        <f>VLOOKUP(CONCATENATE($F2060," ",$G2060),AllocFactorMatrix,(X$4+1),FALSE)*$E2064</f>
        <v>0</v>
      </c>
      <c r="Y2060" s="5">
        <f>VLOOKUP(CONCATENATE($F2060," ",$G2060),AllocFactorMatrix,(Y$4+1),FALSE)*$E2064</f>
        <v>0</v>
      </c>
      <c r="Z2060" s="5">
        <f t="shared" si="944"/>
        <v>0</v>
      </c>
      <c r="AA2060" s="5">
        <f>VLOOKUP(CONCATENATE($F2060," ",$G2060),AllocFactorMatrix,(AA$4+1),FALSE)*$E2064</f>
        <v>0</v>
      </c>
      <c r="AB2060" s="5">
        <f>VLOOKUP(CONCATENATE($F2060," ",$G2060),AllocFactorMatrix,(AB$4+1),FALSE)*$E2064</f>
        <v>0</v>
      </c>
      <c r="AC2060" s="5">
        <f>VLOOKUP(CONCATENATE($F2060," ",$G2060),AllocFactorMatrix,(AC$4+1),FALSE)*$E2064</f>
        <v>0</v>
      </c>
    </row>
    <row r="2061" spans="4:29" hidden="1" outlineLevel="1">
      <c r="E2061" s="48"/>
      <c r="F2061" s="175" t="str">
        <f>F2064</f>
        <v>CUST_TOTAL</v>
      </c>
      <c r="G2061" s="52" t="str">
        <f>$G$12</f>
        <v>DISTSEC</v>
      </c>
      <c r="H2061" s="4">
        <f t="shared" si="924"/>
        <v>0</v>
      </c>
      <c r="I2061" s="5">
        <f>VLOOKUP(CONCATENATE($F2061," ",$G2061),AllocFactorMatrix,(I$4+1),FALSE)*$E2064</f>
        <v>0</v>
      </c>
      <c r="J2061" s="5">
        <f>VLOOKUP(CONCATENATE($F2061," ",$G2061),AllocFactorMatrix,(J$4+1),FALSE)*$E2064</f>
        <v>0</v>
      </c>
      <c r="K2061" s="5">
        <f>VLOOKUP(CONCATENATE($F2061," ",$G2061),AllocFactorMatrix,(K$4+1),FALSE)*$E2064</f>
        <v>0</v>
      </c>
      <c r="L2061" s="5">
        <f>VLOOKUP(CONCATENATE($F2061," ",$G2061),AllocFactorMatrix,(L$4+1),FALSE)*$E2064</f>
        <v>0</v>
      </c>
      <c r="M2061" s="5">
        <f t="shared" si="943"/>
        <v>0</v>
      </c>
      <c r="N2061" s="5">
        <f>VLOOKUP(CONCATENATE($F2061," ",$G2061),AllocFactorMatrix,(N$4+1),FALSE)*$E2064</f>
        <v>0</v>
      </c>
      <c r="O2061" s="5">
        <f>VLOOKUP(CONCATENATE($F2061," ",$G2061),AllocFactorMatrix,(O$4+1),FALSE)*$E2064</f>
        <v>0</v>
      </c>
      <c r="P2061" s="5">
        <f>VLOOKUP(CONCATENATE($F2061," ",$G2061),AllocFactorMatrix,(P$4+1),FALSE)*$E2064</f>
        <v>0</v>
      </c>
      <c r="Q2061" s="5">
        <f>VLOOKUP(CONCATENATE($F2061," ",$G2061),AllocFactorMatrix,(Q$4+1),FALSE)*$E2064</f>
        <v>0</v>
      </c>
      <c r="R2061" s="5">
        <f t="shared" si="947"/>
        <v>0</v>
      </c>
      <c r="S2061" s="5">
        <f>VLOOKUP(CONCATENATE($F2061," ",$G2061),AllocFactorMatrix,(S$4+1),FALSE)*$E2064</f>
        <v>0</v>
      </c>
      <c r="T2061" s="5">
        <f>VLOOKUP(CONCATENATE($F2061," ",$G2061),AllocFactorMatrix,(T$4+1),FALSE)*$E2064</f>
        <v>0</v>
      </c>
      <c r="U2061" s="5">
        <f>VLOOKUP(CONCATENATE($F2061," ",$G2061),AllocFactorMatrix,(U$4+1),FALSE)*$E2064</f>
        <v>0</v>
      </c>
      <c r="V2061" s="5">
        <f>VLOOKUP(CONCATENATE($F2061," ",$G2061),AllocFactorMatrix,(V$4+1),FALSE)*$E2064</f>
        <v>0</v>
      </c>
      <c r="W2061" s="5">
        <f t="shared" si="948"/>
        <v>0</v>
      </c>
      <c r="X2061" s="5">
        <f>VLOOKUP(CONCATENATE($F2061," ",$G2061),AllocFactorMatrix,(X$4+1),FALSE)*$E2064</f>
        <v>0</v>
      </c>
      <c r="Y2061" s="5">
        <f>VLOOKUP(CONCATENATE($F2061," ",$G2061),AllocFactorMatrix,(Y$4+1),FALSE)*$E2064</f>
        <v>0</v>
      </c>
      <c r="Z2061" s="5">
        <f t="shared" si="944"/>
        <v>0</v>
      </c>
      <c r="AA2061" s="5">
        <f>VLOOKUP(CONCATENATE($F2061," ",$G2061),AllocFactorMatrix,(AA$4+1),FALSE)*$E2064</f>
        <v>0</v>
      </c>
      <c r="AB2061" s="5">
        <f>VLOOKUP(CONCATENATE($F2061," ",$G2061),AllocFactorMatrix,(AB$4+1),FALSE)*$E2064</f>
        <v>0</v>
      </c>
      <c r="AC2061" s="5">
        <f>VLOOKUP(CONCATENATE($F2061," ",$G2061),AllocFactorMatrix,(AC$4+1),FALSE)*$E2064</f>
        <v>0</v>
      </c>
    </row>
    <row r="2062" spans="4:29" hidden="1" outlineLevel="1">
      <c r="E2062" s="48"/>
      <c r="F2062" s="175" t="str">
        <f>F2064</f>
        <v>CUST_TOTAL</v>
      </c>
      <c r="G2062" s="52" t="str">
        <f>$G$13</f>
        <v>ENERGY</v>
      </c>
      <c r="H2062" s="4">
        <f t="shared" si="924"/>
        <v>0</v>
      </c>
      <c r="I2062" s="5">
        <f>VLOOKUP(CONCATENATE($F2062," ",$G2062),AllocFactorMatrix,(I$4+1),FALSE)*$E2064</f>
        <v>0</v>
      </c>
      <c r="J2062" s="5">
        <f>VLOOKUP(CONCATENATE($F2062," ",$G2062),AllocFactorMatrix,(J$4+1),FALSE)*$E2064</f>
        <v>0</v>
      </c>
      <c r="K2062" s="5">
        <f>VLOOKUP(CONCATENATE($F2062," ",$G2062),AllocFactorMatrix,(K$4+1),FALSE)*$E2064</f>
        <v>0</v>
      </c>
      <c r="L2062" s="5">
        <f>VLOOKUP(CONCATENATE($F2062," ",$G2062),AllocFactorMatrix,(L$4+1),FALSE)*$E2064</f>
        <v>0</v>
      </c>
      <c r="M2062" s="5">
        <f t="shared" si="943"/>
        <v>0</v>
      </c>
      <c r="N2062" s="5">
        <f>VLOOKUP(CONCATENATE($F2062," ",$G2062),AllocFactorMatrix,(N$4+1),FALSE)*$E2064</f>
        <v>0</v>
      </c>
      <c r="O2062" s="5">
        <f>VLOOKUP(CONCATENATE($F2062," ",$G2062),AllocFactorMatrix,(O$4+1),FALSE)*$E2064</f>
        <v>0</v>
      </c>
      <c r="P2062" s="5">
        <f>VLOOKUP(CONCATENATE($F2062," ",$G2062),AllocFactorMatrix,(P$4+1),FALSE)*$E2064</f>
        <v>0</v>
      </c>
      <c r="Q2062" s="5">
        <f>VLOOKUP(CONCATENATE($F2062," ",$G2062),AllocFactorMatrix,(Q$4+1),FALSE)*$E2064</f>
        <v>0</v>
      </c>
      <c r="R2062" s="5">
        <f t="shared" si="947"/>
        <v>0</v>
      </c>
      <c r="S2062" s="5">
        <f>VLOOKUP(CONCATENATE($F2062," ",$G2062),AllocFactorMatrix,(S$4+1),FALSE)*$E2064</f>
        <v>0</v>
      </c>
      <c r="T2062" s="5">
        <f>VLOOKUP(CONCATENATE($F2062," ",$G2062),AllocFactorMatrix,(T$4+1),FALSE)*$E2064</f>
        <v>0</v>
      </c>
      <c r="U2062" s="5">
        <f>VLOOKUP(CONCATENATE($F2062," ",$G2062),AllocFactorMatrix,(U$4+1),FALSE)*$E2064</f>
        <v>0</v>
      </c>
      <c r="V2062" s="5">
        <f>VLOOKUP(CONCATENATE($F2062," ",$G2062),AllocFactorMatrix,(V$4+1),FALSE)*$E2064</f>
        <v>0</v>
      </c>
      <c r="W2062" s="5">
        <f t="shared" si="948"/>
        <v>0</v>
      </c>
      <c r="X2062" s="5">
        <f>VLOOKUP(CONCATENATE($F2062," ",$G2062),AllocFactorMatrix,(X$4+1),FALSE)*$E2064</f>
        <v>0</v>
      </c>
      <c r="Y2062" s="5">
        <f>VLOOKUP(CONCATENATE($F2062," ",$G2062),AllocFactorMatrix,(Y$4+1),FALSE)*$E2064</f>
        <v>0</v>
      </c>
      <c r="Z2062" s="5">
        <f t="shared" si="944"/>
        <v>0</v>
      </c>
      <c r="AA2062" s="5">
        <f>VLOOKUP(CONCATENATE($F2062," ",$G2062),AllocFactorMatrix,(AA$4+1),FALSE)*$E2064</f>
        <v>0</v>
      </c>
      <c r="AB2062" s="5">
        <f>VLOOKUP(CONCATENATE($F2062," ",$G2062),AllocFactorMatrix,(AB$4+1),FALSE)*$E2064</f>
        <v>0</v>
      </c>
      <c r="AC2062" s="5">
        <f>VLOOKUP(CONCATENATE($F2062," ",$G2062),AllocFactorMatrix,(AC$4+1),FALSE)*$E2064</f>
        <v>0</v>
      </c>
    </row>
    <row r="2063" spans="4:29" hidden="1" outlineLevel="1">
      <c r="E2063" s="48"/>
      <c r="F2063" s="175" t="str">
        <f>F2064</f>
        <v>CUST_TOTAL</v>
      </c>
      <c r="G2063" s="52" t="str">
        <f>$G$14</f>
        <v>CUSTOMER</v>
      </c>
      <c r="H2063" s="4">
        <f t="shared" si="924"/>
        <v>-9496</v>
      </c>
      <c r="I2063" s="5">
        <f>VLOOKUP(CONCATENATE($F2063," ",$G2063),AllocFactorMatrix,(I$4+1),FALSE)*$E2064</f>
        <v>-6049.7553382520346</v>
      </c>
      <c r="J2063" s="5">
        <f>VLOOKUP(CONCATENATE($F2063," ",$G2063),AllocFactorMatrix,(J$4+1),FALSE)*$E2064</f>
        <v>-1371.7042491676473</v>
      </c>
      <c r="K2063" s="5">
        <f>VLOOKUP(CONCATENATE($F2063," ",$G2063),AllocFactorMatrix,(K$4+1),FALSE)*$E2064</f>
        <v>-3.3922847194768204</v>
      </c>
      <c r="L2063" s="5">
        <f>VLOOKUP(CONCATENATE($F2063," ",$G2063),AllocFactorMatrix,(L$4+1),FALSE)*$E2064</f>
        <v>-0.2713827775581456</v>
      </c>
      <c r="M2063" s="5">
        <f t="shared" si="943"/>
        <v>-1375.3679166646821</v>
      </c>
      <c r="N2063" s="5">
        <f>VLOOKUP(CONCATENATE($F2063," ",$G2063),AllocFactorMatrix,(N$4+1),FALSE)*$E2064</f>
        <v>-24.560141369012179</v>
      </c>
      <c r="O2063" s="5">
        <f>VLOOKUP(CONCATENATE($F2063," ",$G2063),AllocFactorMatrix,(O$4+1),FALSE)*$E2064</f>
        <v>-2.5329059238760259</v>
      </c>
      <c r="P2063" s="5">
        <f>VLOOKUP(CONCATENATE($F2063," ",$G2063),AllocFactorMatrix,(P$4+1),FALSE)*$E2064</f>
        <v>-0.54276555511629121</v>
      </c>
      <c r="Q2063" s="5">
        <f>VLOOKUP(CONCATENATE($F2063," ",$G2063),AllocFactorMatrix,(Q$4+1),FALSE)*$E2064</f>
        <v>-4.5230462926357608E-2</v>
      </c>
      <c r="R2063" s="5">
        <f t="shared" si="947"/>
        <v>-27.681043310930853</v>
      </c>
      <c r="S2063" s="5">
        <f>VLOOKUP(CONCATENATE($F2063," ",$G2063),AllocFactorMatrix,(S$4+1),FALSE)*$E2064</f>
        <v>-0.22615231463178803</v>
      </c>
      <c r="T2063" s="5">
        <f>VLOOKUP(CONCATENATE($F2063," ",$G2063),AllocFactorMatrix,(T$4+1),FALSE)*$E2064</f>
        <v>-1.9901403687597345</v>
      </c>
      <c r="U2063" s="5">
        <f>VLOOKUP(CONCATENATE($F2063," ",$G2063),AllocFactorMatrix,(U$4+1),FALSE)*$E2064</f>
        <v>-0.85937879560079444</v>
      </c>
      <c r="V2063" s="5">
        <f>VLOOKUP(CONCATENATE($F2063," ",$G2063),AllocFactorMatrix,(V$4+1),FALSE)*$E2064</f>
        <v>-0.18092185170543043</v>
      </c>
      <c r="W2063" s="5">
        <f t="shared" si="948"/>
        <v>-3.2565933306977475</v>
      </c>
      <c r="X2063" s="5">
        <f>VLOOKUP(CONCATENATE($F2063," ",$G2063),AllocFactorMatrix,(X$4+1),FALSE)*$E2064</f>
        <v>-6.9202608277327133</v>
      </c>
      <c r="Y2063" s="5">
        <f>VLOOKUP(CONCATENATE($F2063," ",$G2063),AllocFactorMatrix,(Y$4+1),FALSE)*$E2064</f>
        <v>-4.5230462926357608E-2</v>
      </c>
      <c r="Z2063" s="5">
        <f t="shared" si="944"/>
        <v>-6.9654912906590711</v>
      </c>
      <c r="AA2063" s="5">
        <f>VLOOKUP(CONCATENATE($F2063," ",$G2063),AllocFactorMatrix,(AA$4+1),FALSE)*$E2064</f>
        <v>-0.40707416633721843</v>
      </c>
      <c r="AB2063" s="5">
        <f>VLOOKUP(CONCATENATE($F2063," ",$G2063),AllocFactorMatrix,(AB$4+1),FALSE)*$E2064</f>
        <v>-2030.0788675237084</v>
      </c>
      <c r="AC2063" s="5">
        <f>VLOOKUP(CONCATENATE($F2063," ",$G2063),AllocFactorMatrix,(AC$4+1),FALSE)*$E2064</f>
        <v>-2.4876754609496681</v>
      </c>
    </row>
    <row r="2064" spans="4:29" collapsed="1">
      <c r="D2064" s="102" t="s">
        <v>650</v>
      </c>
      <c r="E2064" s="58">
        <v>-9496</v>
      </c>
      <c r="F2064" s="92" t="s">
        <v>41</v>
      </c>
      <c r="G2064" s="52" t="str">
        <f>$G$15</f>
        <v>TOTAL</v>
      </c>
      <c r="H2064" s="4">
        <f t="shared" si="924"/>
        <v>-9496</v>
      </c>
      <c r="I2064" s="5">
        <f>VLOOKUP(CONCATENATE($F2064," ",$G2064),AllocFactorMatrix,(I$4+1),FALSE)*$E2064</f>
        <v>-6049.7553382520346</v>
      </c>
      <c r="J2064" s="5">
        <f>VLOOKUP(CONCATENATE($F2064," ",$G2064),AllocFactorMatrix,(J$4+1),FALSE)*$E2064</f>
        <v>-1371.7042491676473</v>
      </c>
      <c r="K2064" s="5">
        <f>VLOOKUP(CONCATENATE($F2064," ",$G2064),AllocFactorMatrix,(K$4+1),FALSE)*$E2064</f>
        <v>-3.3922847194768204</v>
      </c>
      <c r="L2064" s="5">
        <f>VLOOKUP(CONCATENATE($F2064," ",$G2064),AllocFactorMatrix,(L$4+1),FALSE)*$E2064</f>
        <v>-0.2713827775581456</v>
      </c>
      <c r="M2064" s="5">
        <f t="shared" si="943"/>
        <v>-1375.3679166646821</v>
      </c>
      <c r="N2064" s="5">
        <f>VLOOKUP(CONCATENATE($F2064," ",$G2064),AllocFactorMatrix,(N$4+1),FALSE)*$E2064</f>
        <v>-24.560141369012179</v>
      </c>
      <c r="O2064" s="5">
        <f>VLOOKUP(CONCATENATE($F2064," ",$G2064),AllocFactorMatrix,(O$4+1),FALSE)*$E2064</f>
        <v>-2.5329059238760259</v>
      </c>
      <c r="P2064" s="5">
        <f>VLOOKUP(CONCATENATE($F2064," ",$G2064),AllocFactorMatrix,(P$4+1),FALSE)*$E2064</f>
        <v>-0.54276555511629121</v>
      </c>
      <c r="Q2064" s="5">
        <f>VLOOKUP(CONCATENATE($F2064," ",$G2064),AllocFactorMatrix,(Q$4+1),FALSE)*$E2064</f>
        <v>-4.5230462926357608E-2</v>
      </c>
      <c r="R2064" s="5">
        <f t="shared" si="947"/>
        <v>-27.681043310930853</v>
      </c>
      <c r="S2064" s="5">
        <f>VLOOKUP(CONCATENATE($F2064," ",$G2064),AllocFactorMatrix,(S$4+1),FALSE)*$E2064</f>
        <v>-0.22615231463178803</v>
      </c>
      <c r="T2064" s="5">
        <f>VLOOKUP(CONCATENATE($F2064," ",$G2064),AllocFactorMatrix,(T$4+1),FALSE)*$E2064</f>
        <v>-1.9901403687597345</v>
      </c>
      <c r="U2064" s="5">
        <f>VLOOKUP(CONCATENATE($F2064," ",$G2064),AllocFactorMatrix,(U$4+1),FALSE)*$E2064</f>
        <v>-0.85937879560079444</v>
      </c>
      <c r="V2064" s="5">
        <f>VLOOKUP(CONCATENATE($F2064," ",$G2064),AllocFactorMatrix,(V$4+1),FALSE)*$E2064</f>
        <v>-0.18092185170543043</v>
      </c>
      <c r="W2064" s="5">
        <f t="shared" si="948"/>
        <v>-3.2565933306977475</v>
      </c>
      <c r="X2064" s="5">
        <f>VLOOKUP(CONCATENATE($F2064," ",$G2064),AllocFactorMatrix,(X$4+1),FALSE)*$E2064</f>
        <v>-6.9202608277327133</v>
      </c>
      <c r="Y2064" s="5">
        <f>VLOOKUP(CONCATENATE($F2064," ",$G2064),AllocFactorMatrix,(Y$4+1),FALSE)*$E2064</f>
        <v>-4.5230462926357608E-2</v>
      </c>
      <c r="Z2064" s="5">
        <f t="shared" si="944"/>
        <v>-6.9654912906590711</v>
      </c>
      <c r="AA2064" s="5">
        <f>VLOOKUP(CONCATENATE($F2064," ",$G2064),AllocFactorMatrix,(AA$4+1),FALSE)*$E2064</f>
        <v>-0.40707416633721843</v>
      </c>
      <c r="AB2064" s="5">
        <f>VLOOKUP(CONCATENATE($F2064," ",$G2064),AllocFactorMatrix,(AB$4+1),FALSE)*$E2064</f>
        <v>-2030.0788675237084</v>
      </c>
      <c r="AC2064" s="5">
        <f>VLOOKUP(CONCATENATE($F2064," ",$G2064),AllocFactorMatrix,(AC$4+1),FALSE)*$E2064</f>
        <v>-2.4876754609496681</v>
      </c>
    </row>
    <row r="2065" spans="1:29" s="48" customFormat="1" hidden="1" outlineLevel="1">
      <c r="A2065" s="53"/>
      <c r="B2065" s="104"/>
      <c r="C2065" s="52"/>
      <c r="D2065" s="52"/>
      <c r="F2065" s="175" t="str">
        <f>F2072</f>
        <v>PROD_DEMAND</v>
      </c>
      <c r="G2065" s="52" t="str">
        <f>$G$8</f>
        <v>PRODUCTION</v>
      </c>
      <c r="H2065" s="50">
        <f t="shared" ref="H2065:H2128" si="949">SUBTOTAL(9,I2065:AC2065)</f>
        <v>1695512.9999999995</v>
      </c>
      <c r="I2065" s="51">
        <f>VLOOKUP(CONCATENATE($F2065," ",$G2065),AllocFactorMatrix,(I$4+1),FALSE)*$E2072</f>
        <v>872148.11604392389</v>
      </c>
      <c r="J2065" s="51">
        <f>VLOOKUP(CONCATENATE($F2065," ",$G2065),AllocFactorMatrix,(J$4+1),FALSE)*$E2072</f>
        <v>203385.07474864621</v>
      </c>
      <c r="K2065" s="51">
        <f>VLOOKUP(CONCATENATE($F2065," ",$G2065),AllocFactorMatrix,(K$4+1),FALSE)*$E2072</f>
        <v>2827.8578890961294</v>
      </c>
      <c r="L2065" s="51">
        <f>VLOOKUP(CONCATENATE($F2065," ",$G2065),AllocFactorMatrix,(L$4+1),FALSE)*$E2072</f>
        <v>393.84625190337471</v>
      </c>
      <c r="M2065" s="51">
        <f t="shared" ref="M2065:M2072" si="950">SUBTOTAL(9,J2065:L2065)</f>
        <v>206606.77888964571</v>
      </c>
      <c r="N2065" s="51">
        <f>VLOOKUP(CONCATENATE($F2065," ",$G2065),AllocFactorMatrix,(N$4+1),FALSE)*$E2072</f>
        <v>121056.46366884197</v>
      </c>
      <c r="O2065" s="51">
        <f>VLOOKUP(CONCATENATE($F2065," ",$G2065),AllocFactorMatrix,(O$4+1),FALSE)*$E2072</f>
        <v>21692.299648073051</v>
      </c>
      <c r="P2065" s="51">
        <f>VLOOKUP(CONCATENATE($F2065," ",$G2065),AllocFactorMatrix,(P$4+1),FALSE)*$E2072</f>
        <v>4398.9770027232444</v>
      </c>
      <c r="Q2065" s="51">
        <f>VLOOKUP(CONCATENATE($F2065," ",$G2065),AllocFactorMatrix,(Q$4+1),FALSE)*$E2072</f>
        <v>167.04916236436935</v>
      </c>
      <c r="R2065" s="51">
        <f>SUBTOTAL(9,N2065:Q2065)</f>
        <v>147314.78948200264</v>
      </c>
      <c r="S2065" s="51">
        <f>VLOOKUP(CONCATENATE($F2065," ",$G2065),AllocFactorMatrix,(S$4+1),FALSE)*$E2072</f>
        <v>5732.8918682172498</v>
      </c>
      <c r="T2065" s="51">
        <f>VLOOKUP(CONCATENATE($F2065," ",$G2065),AllocFactorMatrix,(T$4+1),FALSE)*$E2072</f>
        <v>77397.350677104274</v>
      </c>
      <c r="U2065" s="51">
        <f>VLOOKUP(CONCATENATE($F2065," ",$G2065),AllocFactorMatrix,(U$4+1),FALSE)*$E2072</f>
        <v>296013.79673415795</v>
      </c>
      <c r="V2065" s="51">
        <f>VLOOKUP(CONCATENATE($F2065," ",$G2065),AllocFactorMatrix,(V$4+1),FALSE)*$E2072</f>
        <v>53625.644714647162</v>
      </c>
      <c r="W2065" s="51">
        <f>SUBTOTAL(9,S2065:V2065)</f>
        <v>432769.68399412662</v>
      </c>
      <c r="X2065" s="51">
        <f>VLOOKUP(CONCATENATE($F2065," ",$G2065),AllocFactorMatrix,(X$4+1),FALSE)*$E2072</f>
        <v>33225.110317429579</v>
      </c>
      <c r="Y2065" s="51">
        <f>VLOOKUP(CONCATENATE($F2065," ",$G2065),AllocFactorMatrix,(Y$4+1),FALSE)*$E2072</f>
        <v>663.59067190032897</v>
      </c>
      <c r="Z2065" s="51">
        <f t="shared" ref="Z2065:Z2072" si="951">SUBTOTAL(9,X2065:Y2065)</f>
        <v>33888.700989329911</v>
      </c>
      <c r="AA2065" s="51">
        <f>VLOOKUP(CONCATENATE($F2065," ",$G2065),AllocFactorMatrix,(AA$4+1),FALSE)*$E2072</f>
        <v>438.29295678805153</v>
      </c>
      <c r="AB2065" s="51">
        <f>VLOOKUP(CONCATENATE($F2065," ",$G2065),AllocFactorMatrix,(AB$4+1),FALSE)*$E2072</f>
        <v>1947.146861711755</v>
      </c>
      <c r="AC2065" s="51">
        <f>VLOOKUP(CONCATENATE($F2065," ",$G2065),AllocFactorMatrix,(AC$4+1),FALSE)*$E2072</f>
        <v>399.4907824712613</v>
      </c>
    </row>
    <row r="2066" spans="1:29" s="48" customFormat="1" hidden="1" outlineLevel="1">
      <c r="A2066" s="53"/>
      <c r="B2066" s="104"/>
      <c r="C2066" s="52"/>
      <c r="D2066" s="52"/>
      <c r="F2066" s="175" t="str">
        <f>F2072</f>
        <v>PROD_DEMAND</v>
      </c>
      <c r="G2066" s="52" t="str">
        <f>$G$9</f>
        <v>BULKTRAN</v>
      </c>
      <c r="H2066" s="50">
        <f t="shared" si="949"/>
        <v>0</v>
      </c>
      <c r="I2066" s="51">
        <f>VLOOKUP(CONCATENATE($F2066," ",$G2066),AllocFactorMatrix,(I$4+1),FALSE)*$E2072</f>
        <v>0</v>
      </c>
      <c r="J2066" s="51">
        <f>VLOOKUP(CONCATENATE($F2066," ",$G2066),AllocFactorMatrix,(J$4+1),FALSE)*$E2072</f>
        <v>0</v>
      </c>
      <c r="K2066" s="51">
        <f>VLOOKUP(CONCATENATE($F2066," ",$G2066),AllocFactorMatrix,(K$4+1),FALSE)*$E2072</f>
        <v>0</v>
      </c>
      <c r="L2066" s="51">
        <f>VLOOKUP(CONCATENATE($F2066," ",$G2066),AllocFactorMatrix,(L$4+1),FALSE)*$E2072</f>
        <v>0</v>
      </c>
      <c r="M2066" s="51">
        <f t="shared" si="950"/>
        <v>0</v>
      </c>
      <c r="N2066" s="51">
        <f>VLOOKUP(CONCATENATE($F2066," ",$G2066),AllocFactorMatrix,(N$4+1),FALSE)*$E2072</f>
        <v>0</v>
      </c>
      <c r="O2066" s="51">
        <f>VLOOKUP(CONCATENATE($F2066," ",$G2066),AllocFactorMatrix,(O$4+1),FALSE)*$E2072</f>
        <v>0</v>
      </c>
      <c r="P2066" s="51">
        <f>VLOOKUP(CONCATENATE($F2066," ",$G2066),AllocFactorMatrix,(P$4+1),FALSE)*$E2072</f>
        <v>0</v>
      </c>
      <c r="Q2066" s="51">
        <f>VLOOKUP(CONCATENATE($F2066," ",$G2066),AllocFactorMatrix,(Q$4+1),FALSE)*$E2072</f>
        <v>0</v>
      </c>
      <c r="R2066" s="51">
        <f t="shared" ref="R2066:R2072" si="952">SUBTOTAL(9,N2066:Q2066)</f>
        <v>0</v>
      </c>
      <c r="S2066" s="51">
        <f>VLOOKUP(CONCATENATE($F2066," ",$G2066),AllocFactorMatrix,(S$4+1),FALSE)*$E2072</f>
        <v>0</v>
      </c>
      <c r="T2066" s="51">
        <f>VLOOKUP(CONCATENATE($F2066," ",$G2066),AllocFactorMatrix,(T$4+1),FALSE)*$E2072</f>
        <v>0</v>
      </c>
      <c r="U2066" s="51">
        <f>VLOOKUP(CONCATENATE($F2066," ",$G2066),AllocFactorMatrix,(U$4+1),FALSE)*$E2072</f>
        <v>0</v>
      </c>
      <c r="V2066" s="51">
        <f>VLOOKUP(CONCATENATE($F2066," ",$G2066),AllocFactorMatrix,(V$4+1),FALSE)*$E2072</f>
        <v>0</v>
      </c>
      <c r="W2066" s="51">
        <f t="shared" ref="W2066:W2072" si="953">SUBTOTAL(9,S2066:V2066)</f>
        <v>0</v>
      </c>
      <c r="X2066" s="51">
        <f>VLOOKUP(CONCATENATE($F2066," ",$G2066),AllocFactorMatrix,(X$4+1),FALSE)*$E2072</f>
        <v>0</v>
      </c>
      <c r="Y2066" s="51">
        <f>VLOOKUP(CONCATENATE($F2066," ",$G2066),AllocFactorMatrix,(Y$4+1),FALSE)*$E2072</f>
        <v>0</v>
      </c>
      <c r="Z2066" s="51">
        <f t="shared" si="951"/>
        <v>0</v>
      </c>
      <c r="AA2066" s="51">
        <f>VLOOKUP(CONCATENATE($F2066," ",$G2066),AllocFactorMatrix,(AA$4+1),FALSE)*$E2072</f>
        <v>0</v>
      </c>
      <c r="AB2066" s="51">
        <f>VLOOKUP(CONCATENATE($F2066," ",$G2066),AllocFactorMatrix,(AB$4+1),FALSE)*$E2072</f>
        <v>0</v>
      </c>
      <c r="AC2066" s="51">
        <f>VLOOKUP(CONCATENATE($F2066," ",$G2066),AllocFactorMatrix,(AC$4+1),FALSE)*$E2072</f>
        <v>0</v>
      </c>
    </row>
    <row r="2067" spans="1:29" s="48" customFormat="1" hidden="1" outlineLevel="1">
      <c r="A2067" s="53"/>
      <c r="B2067" s="104"/>
      <c r="C2067" s="52"/>
      <c r="D2067" s="52"/>
      <c r="F2067" s="175" t="str">
        <f>F2072</f>
        <v>PROD_DEMAND</v>
      </c>
      <c r="G2067" s="52" t="str">
        <f>$G$10</f>
        <v>SUBTRAN</v>
      </c>
      <c r="H2067" s="50">
        <f t="shared" si="949"/>
        <v>0</v>
      </c>
      <c r="I2067" s="51">
        <f>VLOOKUP(CONCATENATE($F2067," ",$G2067),AllocFactorMatrix,(I$4+1),FALSE)*$E2072</f>
        <v>0</v>
      </c>
      <c r="J2067" s="51">
        <f>VLOOKUP(CONCATENATE($F2067," ",$G2067),AllocFactorMatrix,(J$4+1),FALSE)*$E2072</f>
        <v>0</v>
      </c>
      <c r="K2067" s="51">
        <f>VLOOKUP(CONCATENATE($F2067," ",$G2067),AllocFactorMatrix,(K$4+1),FALSE)*$E2072</f>
        <v>0</v>
      </c>
      <c r="L2067" s="51">
        <f>VLOOKUP(CONCATENATE($F2067," ",$G2067),AllocFactorMatrix,(L$4+1),FALSE)*$E2072</f>
        <v>0</v>
      </c>
      <c r="M2067" s="51">
        <f t="shared" si="950"/>
        <v>0</v>
      </c>
      <c r="N2067" s="51">
        <f>VLOOKUP(CONCATENATE($F2067," ",$G2067),AllocFactorMatrix,(N$4+1),FALSE)*$E2072</f>
        <v>0</v>
      </c>
      <c r="O2067" s="51">
        <f>VLOOKUP(CONCATENATE($F2067," ",$G2067),AllocFactorMatrix,(O$4+1),FALSE)*$E2072</f>
        <v>0</v>
      </c>
      <c r="P2067" s="51">
        <f>VLOOKUP(CONCATENATE($F2067," ",$G2067),AllocFactorMatrix,(P$4+1),FALSE)*$E2072</f>
        <v>0</v>
      </c>
      <c r="Q2067" s="51">
        <f>VLOOKUP(CONCATENATE($F2067," ",$G2067),AllocFactorMatrix,(Q$4+1),FALSE)*$E2072</f>
        <v>0</v>
      </c>
      <c r="R2067" s="51">
        <f t="shared" si="952"/>
        <v>0</v>
      </c>
      <c r="S2067" s="51">
        <f>VLOOKUP(CONCATENATE($F2067," ",$G2067),AllocFactorMatrix,(S$4+1),FALSE)*$E2072</f>
        <v>0</v>
      </c>
      <c r="T2067" s="51">
        <f>VLOOKUP(CONCATENATE($F2067," ",$G2067),AllocFactorMatrix,(T$4+1),FALSE)*$E2072</f>
        <v>0</v>
      </c>
      <c r="U2067" s="51">
        <f>VLOOKUP(CONCATENATE($F2067," ",$G2067),AllocFactorMatrix,(U$4+1),FALSE)*$E2072</f>
        <v>0</v>
      </c>
      <c r="V2067" s="51">
        <f>VLOOKUP(CONCATENATE($F2067," ",$G2067),AllocFactorMatrix,(V$4+1),FALSE)*$E2072</f>
        <v>0</v>
      </c>
      <c r="W2067" s="51">
        <f t="shared" si="953"/>
        <v>0</v>
      </c>
      <c r="X2067" s="51">
        <f>VLOOKUP(CONCATENATE($F2067," ",$G2067),AllocFactorMatrix,(X$4+1),FALSE)*$E2072</f>
        <v>0</v>
      </c>
      <c r="Y2067" s="51">
        <f>VLOOKUP(CONCATENATE($F2067," ",$G2067),AllocFactorMatrix,(Y$4+1),FALSE)*$E2072</f>
        <v>0</v>
      </c>
      <c r="Z2067" s="51">
        <f t="shared" si="951"/>
        <v>0</v>
      </c>
      <c r="AA2067" s="51">
        <f>VLOOKUP(CONCATENATE($F2067," ",$G2067),AllocFactorMatrix,(AA$4+1),FALSE)*$E2072</f>
        <v>0</v>
      </c>
      <c r="AB2067" s="51">
        <f>VLOOKUP(CONCATENATE($F2067," ",$G2067),AllocFactorMatrix,(AB$4+1),FALSE)*$E2072</f>
        <v>0</v>
      </c>
      <c r="AC2067" s="51">
        <f>VLOOKUP(CONCATENATE($F2067," ",$G2067),AllocFactorMatrix,(AC$4+1),FALSE)*$E2072</f>
        <v>0</v>
      </c>
    </row>
    <row r="2068" spans="1:29" s="48" customFormat="1" hidden="1" outlineLevel="1">
      <c r="A2068" s="53"/>
      <c r="B2068" s="104"/>
      <c r="C2068" s="52"/>
      <c r="D2068" s="52"/>
      <c r="F2068" s="175" t="str">
        <f>F2072</f>
        <v>PROD_DEMAND</v>
      </c>
      <c r="G2068" s="52" t="str">
        <f>$G$11</f>
        <v>DISTPRI</v>
      </c>
      <c r="H2068" s="50">
        <f t="shared" si="949"/>
        <v>0</v>
      </c>
      <c r="I2068" s="51">
        <f>VLOOKUP(CONCATENATE($F2068," ",$G2068),AllocFactorMatrix,(I$4+1),FALSE)*$E2072</f>
        <v>0</v>
      </c>
      <c r="J2068" s="51">
        <f>VLOOKUP(CONCATENATE($F2068," ",$G2068),AllocFactorMatrix,(J$4+1),FALSE)*$E2072</f>
        <v>0</v>
      </c>
      <c r="K2068" s="51">
        <f>VLOOKUP(CONCATENATE($F2068," ",$G2068),AllocFactorMatrix,(K$4+1),FALSE)*$E2072</f>
        <v>0</v>
      </c>
      <c r="L2068" s="51">
        <f>VLOOKUP(CONCATENATE($F2068," ",$G2068),AllocFactorMatrix,(L$4+1),FALSE)*$E2072</f>
        <v>0</v>
      </c>
      <c r="M2068" s="51">
        <f t="shared" si="950"/>
        <v>0</v>
      </c>
      <c r="N2068" s="51">
        <f>VLOOKUP(CONCATENATE($F2068," ",$G2068),AllocFactorMatrix,(N$4+1),FALSE)*$E2072</f>
        <v>0</v>
      </c>
      <c r="O2068" s="51">
        <f>VLOOKUP(CONCATENATE($F2068," ",$G2068),AllocFactorMatrix,(O$4+1),FALSE)*$E2072</f>
        <v>0</v>
      </c>
      <c r="P2068" s="51">
        <f>VLOOKUP(CONCATENATE($F2068," ",$G2068),AllocFactorMatrix,(P$4+1),FALSE)*$E2072</f>
        <v>0</v>
      </c>
      <c r="Q2068" s="51">
        <f>VLOOKUP(CONCATENATE($F2068," ",$G2068),AllocFactorMatrix,(Q$4+1),FALSE)*$E2072</f>
        <v>0</v>
      </c>
      <c r="R2068" s="51">
        <f t="shared" si="952"/>
        <v>0</v>
      </c>
      <c r="S2068" s="51">
        <f>VLOOKUP(CONCATENATE($F2068," ",$G2068),AllocFactorMatrix,(S$4+1),FALSE)*$E2072</f>
        <v>0</v>
      </c>
      <c r="T2068" s="51">
        <f>VLOOKUP(CONCATENATE($F2068," ",$G2068),AllocFactorMatrix,(T$4+1),FALSE)*$E2072</f>
        <v>0</v>
      </c>
      <c r="U2068" s="51">
        <f>VLOOKUP(CONCATENATE($F2068," ",$G2068),AllocFactorMatrix,(U$4+1),FALSE)*$E2072</f>
        <v>0</v>
      </c>
      <c r="V2068" s="51">
        <f>VLOOKUP(CONCATENATE($F2068," ",$G2068),AllocFactorMatrix,(V$4+1),FALSE)*$E2072</f>
        <v>0</v>
      </c>
      <c r="W2068" s="51">
        <f t="shared" si="953"/>
        <v>0</v>
      </c>
      <c r="X2068" s="51">
        <f>VLOOKUP(CONCATENATE($F2068," ",$G2068),AllocFactorMatrix,(X$4+1),FALSE)*$E2072</f>
        <v>0</v>
      </c>
      <c r="Y2068" s="51">
        <f>VLOOKUP(CONCATENATE($F2068," ",$G2068),AllocFactorMatrix,(Y$4+1),FALSE)*$E2072</f>
        <v>0</v>
      </c>
      <c r="Z2068" s="51">
        <f t="shared" si="951"/>
        <v>0</v>
      </c>
      <c r="AA2068" s="51">
        <f>VLOOKUP(CONCATENATE($F2068," ",$G2068),AllocFactorMatrix,(AA$4+1),FALSE)*$E2072</f>
        <v>0</v>
      </c>
      <c r="AB2068" s="51">
        <f>VLOOKUP(CONCATENATE($F2068," ",$G2068),AllocFactorMatrix,(AB$4+1),FALSE)*$E2072</f>
        <v>0</v>
      </c>
      <c r="AC2068" s="51">
        <f>VLOOKUP(CONCATENATE($F2068," ",$G2068),AllocFactorMatrix,(AC$4+1),FALSE)*$E2072</f>
        <v>0</v>
      </c>
    </row>
    <row r="2069" spans="1:29" s="48" customFormat="1" hidden="1" outlineLevel="1">
      <c r="A2069" s="53"/>
      <c r="B2069" s="104"/>
      <c r="C2069" s="52"/>
      <c r="D2069" s="52"/>
      <c r="F2069" s="175" t="str">
        <f>F2072</f>
        <v>PROD_DEMAND</v>
      </c>
      <c r="G2069" s="52" t="str">
        <f>$G$12</f>
        <v>DISTSEC</v>
      </c>
      <c r="H2069" s="50">
        <f t="shared" si="949"/>
        <v>0</v>
      </c>
      <c r="I2069" s="51">
        <f>VLOOKUP(CONCATENATE($F2069," ",$G2069),AllocFactorMatrix,(I$4+1),FALSE)*$E2072</f>
        <v>0</v>
      </c>
      <c r="J2069" s="51">
        <f>VLOOKUP(CONCATENATE($F2069," ",$G2069),AllocFactorMatrix,(J$4+1),FALSE)*$E2072</f>
        <v>0</v>
      </c>
      <c r="K2069" s="51">
        <f>VLOOKUP(CONCATENATE($F2069," ",$G2069),AllocFactorMatrix,(K$4+1),FALSE)*$E2072</f>
        <v>0</v>
      </c>
      <c r="L2069" s="51">
        <f>VLOOKUP(CONCATENATE($F2069," ",$G2069),AllocFactorMatrix,(L$4+1),FALSE)*$E2072</f>
        <v>0</v>
      </c>
      <c r="M2069" s="51">
        <f t="shared" si="950"/>
        <v>0</v>
      </c>
      <c r="N2069" s="51">
        <f>VLOOKUP(CONCATENATE($F2069," ",$G2069),AllocFactorMatrix,(N$4+1),FALSE)*$E2072</f>
        <v>0</v>
      </c>
      <c r="O2069" s="51">
        <f>VLOOKUP(CONCATENATE($F2069," ",$G2069),AllocFactorMatrix,(O$4+1),FALSE)*$E2072</f>
        <v>0</v>
      </c>
      <c r="P2069" s="51">
        <f>VLOOKUP(CONCATENATE($F2069," ",$G2069),AllocFactorMatrix,(P$4+1),FALSE)*$E2072</f>
        <v>0</v>
      </c>
      <c r="Q2069" s="51">
        <f>VLOOKUP(CONCATENATE($F2069," ",$G2069),AllocFactorMatrix,(Q$4+1),FALSE)*$E2072</f>
        <v>0</v>
      </c>
      <c r="R2069" s="51">
        <f t="shared" si="952"/>
        <v>0</v>
      </c>
      <c r="S2069" s="51">
        <f>VLOOKUP(CONCATENATE($F2069," ",$G2069),AllocFactorMatrix,(S$4+1),FALSE)*$E2072</f>
        <v>0</v>
      </c>
      <c r="T2069" s="51">
        <f>VLOOKUP(CONCATENATE($F2069," ",$G2069),AllocFactorMatrix,(T$4+1),FALSE)*$E2072</f>
        <v>0</v>
      </c>
      <c r="U2069" s="51">
        <f>VLOOKUP(CONCATENATE($F2069," ",$G2069),AllocFactorMatrix,(U$4+1),FALSE)*$E2072</f>
        <v>0</v>
      </c>
      <c r="V2069" s="51">
        <f>VLOOKUP(CONCATENATE($F2069," ",$G2069),AllocFactorMatrix,(V$4+1),FALSE)*$E2072</f>
        <v>0</v>
      </c>
      <c r="W2069" s="51">
        <f t="shared" si="953"/>
        <v>0</v>
      </c>
      <c r="X2069" s="51">
        <f>VLOOKUP(CONCATENATE($F2069," ",$G2069),AllocFactorMatrix,(X$4+1),FALSE)*$E2072</f>
        <v>0</v>
      </c>
      <c r="Y2069" s="51">
        <f>VLOOKUP(CONCATENATE($F2069," ",$G2069),AllocFactorMatrix,(Y$4+1),FALSE)*$E2072</f>
        <v>0</v>
      </c>
      <c r="Z2069" s="51">
        <f t="shared" si="951"/>
        <v>0</v>
      </c>
      <c r="AA2069" s="51">
        <f>VLOOKUP(CONCATENATE($F2069," ",$G2069),AllocFactorMatrix,(AA$4+1),FALSE)*$E2072</f>
        <v>0</v>
      </c>
      <c r="AB2069" s="51">
        <f>VLOOKUP(CONCATENATE($F2069," ",$G2069),AllocFactorMatrix,(AB$4+1),FALSE)*$E2072</f>
        <v>0</v>
      </c>
      <c r="AC2069" s="51">
        <f>VLOOKUP(CONCATENATE($F2069," ",$G2069),AllocFactorMatrix,(AC$4+1),FALSE)*$E2072</f>
        <v>0</v>
      </c>
    </row>
    <row r="2070" spans="1:29" s="48" customFormat="1" hidden="1" outlineLevel="1">
      <c r="A2070" s="53"/>
      <c r="B2070" s="104"/>
      <c r="C2070" s="52"/>
      <c r="D2070" s="52"/>
      <c r="F2070" s="175" t="str">
        <f>F2072</f>
        <v>PROD_DEMAND</v>
      </c>
      <c r="G2070" s="52" t="str">
        <f>$G$13</f>
        <v>ENERGY</v>
      </c>
      <c r="H2070" s="50">
        <f t="shared" si="949"/>
        <v>0</v>
      </c>
      <c r="I2070" s="51">
        <f>VLOOKUP(CONCATENATE($F2070," ",$G2070),AllocFactorMatrix,(I$4+1),FALSE)*$E2072</f>
        <v>0</v>
      </c>
      <c r="J2070" s="51">
        <f>VLOOKUP(CONCATENATE($F2070," ",$G2070),AllocFactorMatrix,(J$4+1),FALSE)*$E2072</f>
        <v>0</v>
      </c>
      <c r="K2070" s="51">
        <f>VLOOKUP(CONCATENATE($F2070," ",$G2070),AllocFactorMatrix,(K$4+1),FALSE)*$E2072</f>
        <v>0</v>
      </c>
      <c r="L2070" s="51">
        <f>VLOOKUP(CONCATENATE($F2070," ",$G2070),AllocFactorMatrix,(L$4+1),FALSE)*$E2072</f>
        <v>0</v>
      </c>
      <c r="M2070" s="51">
        <f t="shared" si="950"/>
        <v>0</v>
      </c>
      <c r="N2070" s="51">
        <f>VLOOKUP(CONCATENATE($F2070," ",$G2070),AllocFactorMatrix,(N$4+1),FALSE)*$E2072</f>
        <v>0</v>
      </c>
      <c r="O2070" s="51">
        <f>VLOOKUP(CONCATENATE($F2070," ",$G2070),AllocFactorMatrix,(O$4+1),FALSE)*$E2072</f>
        <v>0</v>
      </c>
      <c r="P2070" s="51">
        <f>VLOOKUP(CONCATENATE($F2070," ",$G2070),AllocFactorMatrix,(P$4+1),FALSE)*$E2072</f>
        <v>0</v>
      </c>
      <c r="Q2070" s="51">
        <f>VLOOKUP(CONCATENATE($F2070," ",$G2070),AllocFactorMatrix,(Q$4+1),FALSE)*$E2072</f>
        <v>0</v>
      </c>
      <c r="R2070" s="51">
        <f t="shared" si="952"/>
        <v>0</v>
      </c>
      <c r="S2070" s="51">
        <f>VLOOKUP(CONCATENATE($F2070," ",$G2070),AllocFactorMatrix,(S$4+1),FALSE)*$E2072</f>
        <v>0</v>
      </c>
      <c r="T2070" s="51">
        <f>VLOOKUP(CONCATENATE($F2070," ",$G2070),AllocFactorMatrix,(T$4+1),FALSE)*$E2072</f>
        <v>0</v>
      </c>
      <c r="U2070" s="51">
        <f>VLOOKUP(CONCATENATE($F2070," ",$G2070),AllocFactorMatrix,(U$4+1),FALSE)*$E2072</f>
        <v>0</v>
      </c>
      <c r="V2070" s="51">
        <f>VLOOKUP(CONCATENATE($F2070," ",$G2070),AllocFactorMatrix,(V$4+1),FALSE)*$E2072</f>
        <v>0</v>
      </c>
      <c r="W2070" s="51">
        <f t="shared" si="953"/>
        <v>0</v>
      </c>
      <c r="X2070" s="51">
        <f>VLOOKUP(CONCATENATE($F2070," ",$G2070),AllocFactorMatrix,(X$4+1),FALSE)*$E2072</f>
        <v>0</v>
      </c>
      <c r="Y2070" s="51">
        <f>VLOOKUP(CONCATENATE($F2070," ",$G2070),AllocFactorMatrix,(Y$4+1),FALSE)*$E2072</f>
        <v>0</v>
      </c>
      <c r="Z2070" s="51">
        <f t="shared" si="951"/>
        <v>0</v>
      </c>
      <c r="AA2070" s="51">
        <f>VLOOKUP(CONCATENATE($F2070," ",$G2070),AllocFactorMatrix,(AA$4+1),FALSE)*$E2072</f>
        <v>0</v>
      </c>
      <c r="AB2070" s="51">
        <f>VLOOKUP(CONCATENATE($F2070," ",$G2070),AllocFactorMatrix,(AB$4+1),FALSE)*$E2072</f>
        <v>0</v>
      </c>
      <c r="AC2070" s="51">
        <f>VLOOKUP(CONCATENATE($F2070," ",$G2070),AllocFactorMatrix,(AC$4+1),FALSE)*$E2072</f>
        <v>0</v>
      </c>
    </row>
    <row r="2071" spans="1:29" s="48" customFormat="1" hidden="1" outlineLevel="1">
      <c r="A2071" s="53"/>
      <c r="B2071" s="104"/>
      <c r="C2071" s="52"/>
      <c r="D2071" s="52"/>
      <c r="F2071" s="175" t="str">
        <f>F2072</f>
        <v>PROD_DEMAND</v>
      </c>
      <c r="G2071" s="52" t="str">
        <f>$G$14</f>
        <v>CUSTOMER</v>
      </c>
      <c r="H2071" s="50">
        <f t="shared" si="949"/>
        <v>0</v>
      </c>
      <c r="I2071" s="51">
        <f>VLOOKUP(CONCATENATE($F2071," ",$G2071),AllocFactorMatrix,(I$4+1),FALSE)*$E2072</f>
        <v>0</v>
      </c>
      <c r="J2071" s="51">
        <f>VLOOKUP(CONCATENATE($F2071," ",$G2071),AllocFactorMatrix,(J$4+1),FALSE)*$E2072</f>
        <v>0</v>
      </c>
      <c r="K2071" s="51">
        <f>VLOOKUP(CONCATENATE($F2071," ",$G2071),AllocFactorMatrix,(K$4+1),FALSE)*$E2072</f>
        <v>0</v>
      </c>
      <c r="L2071" s="51">
        <f>VLOOKUP(CONCATENATE($F2071," ",$G2071),AllocFactorMatrix,(L$4+1),FALSE)*$E2072</f>
        <v>0</v>
      </c>
      <c r="M2071" s="51">
        <f t="shared" si="950"/>
        <v>0</v>
      </c>
      <c r="N2071" s="51">
        <f>VLOOKUP(CONCATENATE($F2071," ",$G2071),AllocFactorMatrix,(N$4+1),FALSE)*$E2072</f>
        <v>0</v>
      </c>
      <c r="O2071" s="51">
        <f>VLOOKUP(CONCATENATE($F2071," ",$G2071),AllocFactorMatrix,(O$4+1),FALSE)*$E2072</f>
        <v>0</v>
      </c>
      <c r="P2071" s="51">
        <f>VLOOKUP(CONCATENATE($F2071," ",$G2071),AllocFactorMatrix,(P$4+1),FALSE)*$E2072</f>
        <v>0</v>
      </c>
      <c r="Q2071" s="51">
        <f>VLOOKUP(CONCATENATE($F2071," ",$G2071),AllocFactorMatrix,(Q$4+1),FALSE)*$E2072</f>
        <v>0</v>
      </c>
      <c r="R2071" s="51">
        <f t="shared" si="952"/>
        <v>0</v>
      </c>
      <c r="S2071" s="51">
        <f>VLOOKUP(CONCATENATE($F2071," ",$G2071),AllocFactorMatrix,(S$4+1),FALSE)*$E2072</f>
        <v>0</v>
      </c>
      <c r="T2071" s="51">
        <f>VLOOKUP(CONCATENATE($F2071," ",$G2071),AllocFactorMatrix,(T$4+1),FALSE)*$E2072</f>
        <v>0</v>
      </c>
      <c r="U2071" s="51">
        <f>VLOOKUP(CONCATENATE($F2071," ",$G2071),AllocFactorMatrix,(U$4+1),FALSE)*$E2072</f>
        <v>0</v>
      </c>
      <c r="V2071" s="51">
        <f>VLOOKUP(CONCATENATE($F2071," ",$G2071),AllocFactorMatrix,(V$4+1),FALSE)*$E2072</f>
        <v>0</v>
      </c>
      <c r="W2071" s="51">
        <f t="shared" si="953"/>
        <v>0</v>
      </c>
      <c r="X2071" s="51">
        <f>VLOOKUP(CONCATENATE($F2071," ",$G2071),AllocFactorMatrix,(X$4+1),FALSE)*$E2072</f>
        <v>0</v>
      </c>
      <c r="Y2071" s="51">
        <f>VLOOKUP(CONCATENATE($F2071," ",$G2071),AllocFactorMatrix,(Y$4+1),FALSE)*$E2072</f>
        <v>0</v>
      </c>
      <c r="Z2071" s="51">
        <f t="shared" si="951"/>
        <v>0</v>
      </c>
      <c r="AA2071" s="51">
        <f>VLOOKUP(CONCATENATE($F2071," ",$G2071),AllocFactorMatrix,(AA$4+1),FALSE)*$E2072</f>
        <v>0</v>
      </c>
      <c r="AB2071" s="51">
        <f>VLOOKUP(CONCATENATE($F2071," ",$G2071),AllocFactorMatrix,(AB$4+1),FALSE)*$E2072</f>
        <v>0</v>
      </c>
      <c r="AC2071" s="51">
        <f>VLOOKUP(CONCATENATE($F2071," ",$G2071),AllocFactorMatrix,(AC$4+1),FALSE)*$E2072</f>
        <v>0</v>
      </c>
    </row>
    <row r="2072" spans="1:29" s="48" customFormat="1" collapsed="1">
      <c r="A2072" s="53"/>
      <c r="B2072" s="104"/>
      <c r="C2072" s="52"/>
      <c r="D2072" s="102" t="s">
        <v>649</v>
      </c>
      <c r="E2072" s="58">
        <v>1695513</v>
      </c>
      <c r="F2072" s="92" t="s">
        <v>29</v>
      </c>
      <c r="G2072" s="52" t="str">
        <f>$G$15</f>
        <v>TOTAL</v>
      </c>
      <c r="H2072" s="50">
        <f t="shared" si="949"/>
        <v>1695512.9999999995</v>
      </c>
      <c r="I2072" s="51">
        <f>VLOOKUP(CONCATENATE($F2072," ",$G2072),AllocFactorMatrix,(I$4+1),FALSE)*$E2072</f>
        <v>872148.11604392389</v>
      </c>
      <c r="J2072" s="51">
        <f>VLOOKUP(CONCATENATE($F2072," ",$G2072),AllocFactorMatrix,(J$4+1),FALSE)*$E2072</f>
        <v>203385.07474864621</v>
      </c>
      <c r="K2072" s="51">
        <f>VLOOKUP(CONCATENATE($F2072," ",$G2072),AllocFactorMatrix,(K$4+1),FALSE)*$E2072</f>
        <v>2827.8578890961294</v>
      </c>
      <c r="L2072" s="51">
        <f>VLOOKUP(CONCATENATE($F2072," ",$G2072),AllocFactorMatrix,(L$4+1),FALSE)*$E2072</f>
        <v>393.84625190337471</v>
      </c>
      <c r="M2072" s="51">
        <f t="shared" si="950"/>
        <v>206606.77888964571</v>
      </c>
      <c r="N2072" s="51">
        <f>VLOOKUP(CONCATENATE($F2072," ",$G2072),AllocFactorMatrix,(N$4+1),FALSE)*$E2072</f>
        <v>121056.46366884197</v>
      </c>
      <c r="O2072" s="51">
        <f>VLOOKUP(CONCATENATE($F2072," ",$G2072),AllocFactorMatrix,(O$4+1),FALSE)*$E2072</f>
        <v>21692.299648073051</v>
      </c>
      <c r="P2072" s="51">
        <f>VLOOKUP(CONCATENATE($F2072," ",$G2072),AllocFactorMatrix,(P$4+1),FALSE)*$E2072</f>
        <v>4398.9770027232444</v>
      </c>
      <c r="Q2072" s="51">
        <f>VLOOKUP(CONCATENATE($F2072," ",$G2072),AllocFactorMatrix,(Q$4+1),FALSE)*$E2072</f>
        <v>167.04916236436935</v>
      </c>
      <c r="R2072" s="51">
        <f t="shared" si="952"/>
        <v>147314.78948200264</v>
      </c>
      <c r="S2072" s="51">
        <f>VLOOKUP(CONCATENATE($F2072," ",$G2072),AllocFactorMatrix,(S$4+1),FALSE)*$E2072</f>
        <v>5732.8918682172498</v>
      </c>
      <c r="T2072" s="51">
        <f>VLOOKUP(CONCATENATE($F2072," ",$G2072),AllocFactorMatrix,(T$4+1),FALSE)*$E2072</f>
        <v>77397.350677104274</v>
      </c>
      <c r="U2072" s="51">
        <f>VLOOKUP(CONCATENATE($F2072," ",$G2072),AllocFactorMatrix,(U$4+1),FALSE)*$E2072</f>
        <v>296013.79673415795</v>
      </c>
      <c r="V2072" s="51">
        <f>VLOOKUP(CONCATENATE($F2072," ",$G2072),AllocFactorMatrix,(V$4+1),FALSE)*$E2072</f>
        <v>53625.644714647162</v>
      </c>
      <c r="W2072" s="51">
        <f t="shared" si="953"/>
        <v>432769.68399412662</v>
      </c>
      <c r="X2072" s="51">
        <f>VLOOKUP(CONCATENATE($F2072," ",$G2072),AllocFactorMatrix,(X$4+1),FALSE)*$E2072</f>
        <v>33225.110317429579</v>
      </c>
      <c r="Y2072" s="51">
        <f>VLOOKUP(CONCATENATE($F2072," ",$G2072),AllocFactorMatrix,(Y$4+1),FALSE)*$E2072</f>
        <v>663.59067190032897</v>
      </c>
      <c r="Z2072" s="51">
        <f t="shared" si="951"/>
        <v>33888.700989329911</v>
      </c>
      <c r="AA2072" s="51">
        <f>VLOOKUP(CONCATENATE($F2072," ",$G2072),AllocFactorMatrix,(AA$4+1),FALSE)*$E2072</f>
        <v>438.29295678805153</v>
      </c>
      <c r="AB2072" s="51">
        <f>VLOOKUP(CONCATENATE($F2072," ",$G2072),AllocFactorMatrix,(AB$4+1),FALSE)*$E2072</f>
        <v>1947.146861711755</v>
      </c>
      <c r="AC2072" s="51">
        <f>VLOOKUP(CONCATENATE($F2072," ",$G2072),AllocFactorMatrix,(AC$4+1),FALSE)*$E2072</f>
        <v>399.4907824712613</v>
      </c>
    </row>
    <row r="2073" spans="1:29" hidden="1" outlineLevel="1">
      <c r="E2073" s="48"/>
      <c r="F2073" s="175" t="str">
        <f>F2080</f>
        <v>PROD_DEMAND</v>
      </c>
      <c r="G2073" s="52" t="str">
        <f>$G$8</f>
        <v>PRODUCTION</v>
      </c>
      <c r="H2073" s="4">
        <f t="shared" si="949"/>
        <v>51526.999999999993</v>
      </c>
      <c r="I2073" s="5">
        <f>VLOOKUP(CONCATENATE($F2073," ",$G2073),AllocFactorMatrix,(I$4+1),FALSE)*$E2080</f>
        <v>26504.766389520617</v>
      </c>
      <c r="J2073" s="5">
        <f>VLOOKUP(CONCATENATE($F2073," ",$G2073),AllocFactorMatrix,(J$4+1),FALSE)*$E2080</f>
        <v>6180.9155969747753</v>
      </c>
      <c r="K2073" s="5">
        <f>VLOOKUP(CONCATENATE($F2073," ",$G2073),AllocFactorMatrix,(K$4+1),FALSE)*$E2080</f>
        <v>85.939201558145683</v>
      </c>
      <c r="L2073" s="5">
        <f>VLOOKUP(CONCATENATE($F2073," ",$G2073),AllocFactorMatrix,(L$4+1),FALSE)*$E2080</f>
        <v>11.969071202535863</v>
      </c>
      <c r="M2073" s="5">
        <f t="shared" ref="M2073:M2088" si="954">SUBTOTAL(9,J2073:L2073)</f>
        <v>6278.8238697354573</v>
      </c>
      <c r="N2073" s="5">
        <f>VLOOKUP(CONCATENATE($F2073," ",$G2073),AllocFactorMatrix,(N$4+1),FALSE)*$E2080</f>
        <v>3678.9316292263288</v>
      </c>
      <c r="O2073" s="5">
        <f>VLOOKUP(CONCATENATE($F2073," ",$G2073),AllocFactorMatrix,(O$4+1),FALSE)*$E2080</f>
        <v>659.23359122947454</v>
      </c>
      <c r="P2073" s="5">
        <f>VLOOKUP(CONCATENATE($F2073," ",$G2073),AllocFactorMatrix,(P$4+1),FALSE)*$E2080</f>
        <v>133.68584494446259</v>
      </c>
      <c r="Q2073" s="5">
        <f>VLOOKUP(CONCATENATE($F2073," ",$G2073),AllocFactorMatrix,(Q$4+1),FALSE)*$E2080</f>
        <v>5.0766595060898148</v>
      </c>
      <c r="R2073" s="5">
        <f>SUBTOTAL(9,N2073:Q2073)</f>
        <v>4476.9277249063553</v>
      </c>
      <c r="S2073" s="5">
        <f>VLOOKUP(CONCATENATE($F2073," ",$G2073),AllocFactorMatrix,(S$4+1),FALSE)*$E2080</f>
        <v>174.2238008753871</v>
      </c>
      <c r="T2073" s="5">
        <f>VLOOKUP(CONCATENATE($F2073," ",$G2073),AllocFactorMatrix,(T$4+1),FALSE)*$E2080</f>
        <v>2352.1219172835313</v>
      </c>
      <c r="U2073" s="5">
        <f>VLOOKUP(CONCATENATE($F2073," ",$G2073),AllocFactorMatrix,(U$4+1),FALSE)*$E2080</f>
        <v>8995.9221216947062</v>
      </c>
      <c r="V2073" s="5">
        <f>VLOOKUP(CONCATENATE($F2073," ",$G2073),AllocFactorMatrix,(V$4+1),FALSE)*$E2080</f>
        <v>1629.6947267355806</v>
      </c>
      <c r="W2073" s="5">
        <f>SUBTOTAL(9,S2073:V2073)</f>
        <v>13151.962566589205</v>
      </c>
      <c r="X2073" s="5">
        <f>VLOOKUP(CONCATENATE($F2073," ",$G2073),AllocFactorMatrix,(X$4+1),FALSE)*$E2080</f>
        <v>1009.7181557004835</v>
      </c>
      <c r="Y2073" s="5">
        <f>VLOOKUP(CONCATENATE($F2073," ",$G2073),AllocFactorMatrix,(Y$4+1),FALSE)*$E2080</f>
        <v>20.166661388622941</v>
      </c>
      <c r="Z2073" s="5">
        <f t="shared" ref="Z2073:Z2088" si="955">SUBTOTAL(9,X2073:Y2073)</f>
        <v>1029.8848170891065</v>
      </c>
      <c r="AA2073" s="5">
        <f>VLOOKUP(CONCATENATE($F2073," ",$G2073),AllocFactorMatrix,(AA$4+1),FALSE)*$E2080</f>
        <v>13.319815999298106</v>
      </c>
      <c r="AB2073" s="5">
        <f>VLOOKUP(CONCATENATE($F2073," ",$G2073),AllocFactorMatrix,(AB$4+1),FALSE)*$E2080</f>
        <v>59.174206475221126</v>
      </c>
      <c r="AC2073" s="5">
        <f>VLOOKUP(CONCATENATE($F2073," ",$G2073),AllocFactorMatrix,(AC$4+1),FALSE)*$E2080</f>
        <v>12.140609684736525</v>
      </c>
    </row>
    <row r="2074" spans="1:29" hidden="1" outlineLevel="1">
      <c r="E2074" s="48"/>
      <c r="F2074" s="175" t="str">
        <f>F2080</f>
        <v>PROD_DEMAND</v>
      </c>
      <c r="G2074" s="52" t="str">
        <f>$G$9</f>
        <v>BULKTRAN</v>
      </c>
      <c r="H2074" s="4">
        <f t="shared" si="949"/>
        <v>0</v>
      </c>
      <c r="I2074" s="5">
        <f>VLOOKUP(CONCATENATE($F2074," ",$G2074),AllocFactorMatrix,(I$4+1),FALSE)*$E2080</f>
        <v>0</v>
      </c>
      <c r="J2074" s="5">
        <f>VLOOKUP(CONCATENATE($F2074," ",$G2074),AllocFactorMatrix,(J$4+1),FALSE)*$E2080</f>
        <v>0</v>
      </c>
      <c r="K2074" s="5">
        <f>VLOOKUP(CONCATENATE($F2074," ",$G2074),AllocFactorMatrix,(K$4+1),FALSE)*$E2080</f>
        <v>0</v>
      </c>
      <c r="L2074" s="5">
        <f>VLOOKUP(CONCATENATE($F2074," ",$G2074),AllocFactorMatrix,(L$4+1),FALSE)*$E2080</f>
        <v>0</v>
      </c>
      <c r="M2074" s="5">
        <f t="shared" si="954"/>
        <v>0</v>
      </c>
      <c r="N2074" s="5">
        <f>VLOOKUP(CONCATENATE($F2074," ",$G2074),AllocFactorMatrix,(N$4+1),FALSE)*$E2080</f>
        <v>0</v>
      </c>
      <c r="O2074" s="5">
        <f>VLOOKUP(CONCATENATE($F2074," ",$G2074),AllocFactorMatrix,(O$4+1),FALSE)*$E2080</f>
        <v>0</v>
      </c>
      <c r="P2074" s="5">
        <f>VLOOKUP(CONCATENATE($F2074," ",$G2074),AllocFactorMatrix,(P$4+1),FALSE)*$E2080</f>
        <v>0</v>
      </c>
      <c r="Q2074" s="5">
        <f>VLOOKUP(CONCATENATE($F2074," ",$G2074),AllocFactorMatrix,(Q$4+1),FALSE)*$E2080</f>
        <v>0</v>
      </c>
      <c r="R2074" s="5">
        <f t="shared" ref="R2074:R2080" si="956">SUBTOTAL(9,N2074:Q2074)</f>
        <v>0</v>
      </c>
      <c r="S2074" s="5">
        <f>VLOOKUP(CONCATENATE($F2074," ",$G2074),AllocFactorMatrix,(S$4+1),FALSE)*$E2080</f>
        <v>0</v>
      </c>
      <c r="T2074" s="5">
        <f>VLOOKUP(CONCATENATE($F2074," ",$G2074),AllocFactorMatrix,(T$4+1),FALSE)*$E2080</f>
        <v>0</v>
      </c>
      <c r="U2074" s="5">
        <f>VLOOKUP(CONCATENATE($F2074," ",$G2074),AllocFactorMatrix,(U$4+1),FALSE)*$E2080</f>
        <v>0</v>
      </c>
      <c r="V2074" s="5">
        <f>VLOOKUP(CONCATENATE($F2074," ",$G2074),AllocFactorMatrix,(V$4+1),FALSE)*$E2080</f>
        <v>0</v>
      </c>
      <c r="W2074" s="5">
        <f t="shared" ref="W2074:W2080" si="957">SUBTOTAL(9,S2074:V2074)</f>
        <v>0</v>
      </c>
      <c r="X2074" s="5">
        <f>VLOOKUP(CONCATENATE($F2074," ",$G2074),AllocFactorMatrix,(X$4+1),FALSE)*$E2080</f>
        <v>0</v>
      </c>
      <c r="Y2074" s="5">
        <f>VLOOKUP(CONCATENATE($F2074," ",$G2074),AllocFactorMatrix,(Y$4+1),FALSE)*$E2080</f>
        <v>0</v>
      </c>
      <c r="Z2074" s="5">
        <f t="shared" si="955"/>
        <v>0</v>
      </c>
      <c r="AA2074" s="5">
        <f>VLOOKUP(CONCATENATE($F2074," ",$G2074),AllocFactorMatrix,(AA$4+1),FALSE)*$E2080</f>
        <v>0</v>
      </c>
      <c r="AB2074" s="5">
        <f>VLOOKUP(CONCATENATE($F2074," ",$G2074),AllocFactorMatrix,(AB$4+1),FALSE)*$E2080</f>
        <v>0</v>
      </c>
      <c r="AC2074" s="5">
        <f>VLOOKUP(CONCATENATE($F2074," ",$G2074),AllocFactorMatrix,(AC$4+1),FALSE)*$E2080</f>
        <v>0</v>
      </c>
    </row>
    <row r="2075" spans="1:29" hidden="1" outlineLevel="1">
      <c r="E2075" s="48"/>
      <c r="F2075" s="175" t="str">
        <f>F2080</f>
        <v>PROD_DEMAND</v>
      </c>
      <c r="G2075" s="52" t="str">
        <f>$G$10</f>
        <v>SUBTRAN</v>
      </c>
      <c r="H2075" s="4">
        <f t="shared" si="949"/>
        <v>0</v>
      </c>
      <c r="I2075" s="5">
        <f>VLOOKUP(CONCATENATE($F2075," ",$G2075),AllocFactorMatrix,(I$4+1),FALSE)*$E2080</f>
        <v>0</v>
      </c>
      <c r="J2075" s="5">
        <f>VLOOKUP(CONCATENATE($F2075," ",$G2075),AllocFactorMatrix,(J$4+1),FALSE)*$E2080</f>
        <v>0</v>
      </c>
      <c r="K2075" s="5">
        <f>VLOOKUP(CONCATENATE($F2075," ",$G2075),AllocFactorMatrix,(K$4+1),FALSE)*$E2080</f>
        <v>0</v>
      </c>
      <c r="L2075" s="5">
        <f>VLOOKUP(CONCATENATE($F2075," ",$G2075),AllocFactorMatrix,(L$4+1),FALSE)*$E2080</f>
        <v>0</v>
      </c>
      <c r="M2075" s="5">
        <f t="shared" si="954"/>
        <v>0</v>
      </c>
      <c r="N2075" s="5">
        <f>VLOOKUP(CONCATENATE($F2075," ",$G2075),AllocFactorMatrix,(N$4+1),FALSE)*$E2080</f>
        <v>0</v>
      </c>
      <c r="O2075" s="5">
        <f>VLOOKUP(CONCATENATE($F2075," ",$G2075),AllocFactorMatrix,(O$4+1),FALSE)*$E2080</f>
        <v>0</v>
      </c>
      <c r="P2075" s="5">
        <f>VLOOKUP(CONCATENATE($F2075," ",$G2075),AllocFactorMatrix,(P$4+1),FALSE)*$E2080</f>
        <v>0</v>
      </c>
      <c r="Q2075" s="5">
        <f>VLOOKUP(CONCATENATE($F2075," ",$G2075),AllocFactorMatrix,(Q$4+1),FALSE)*$E2080</f>
        <v>0</v>
      </c>
      <c r="R2075" s="5">
        <f t="shared" si="956"/>
        <v>0</v>
      </c>
      <c r="S2075" s="5">
        <f>VLOOKUP(CONCATENATE($F2075," ",$G2075),AllocFactorMatrix,(S$4+1),FALSE)*$E2080</f>
        <v>0</v>
      </c>
      <c r="T2075" s="5">
        <f>VLOOKUP(CONCATENATE($F2075," ",$G2075),AllocFactorMatrix,(T$4+1),FALSE)*$E2080</f>
        <v>0</v>
      </c>
      <c r="U2075" s="5">
        <f>VLOOKUP(CONCATENATE($F2075," ",$G2075),AllocFactorMatrix,(U$4+1),FALSE)*$E2080</f>
        <v>0</v>
      </c>
      <c r="V2075" s="5">
        <f>VLOOKUP(CONCATENATE($F2075," ",$G2075),AllocFactorMatrix,(V$4+1),FALSE)*$E2080</f>
        <v>0</v>
      </c>
      <c r="W2075" s="5">
        <f t="shared" si="957"/>
        <v>0</v>
      </c>
      <c r="X2075" s="5">
        <f>VLOOKUP(CONCATENATE($F2075," ",$G2075),AllocFactorMatrix,(X$4+1),FALSE)*$E2080</f>
        <v>0</v>
      </c>
      <c r="Y2075" s="5">
        <f>VLOOKUP(CONCATENATE($F2075," ",$G2075),AllocFactorMatrix,(Y$4+1),FALSE)*$E2080</f>
        <v>0</v>
      </c>
      <c r="Z2075" s="5">
        <f t="shared" si="955"/>
        <v>0</v>
      </c>
      <c r="AA2075" s="5">
        <f>VLOOKUP(CONCATENATE($F2075," ",$G2075),AllocFactorMatrix,(AA$4+1),FALSE)*$E2080</f>
        <v>0</v>
      </c>
      <c r="AB2075" s="5">
        <f>VLOOKUP(CONCATENATE($F2075," ",$G2075),AllocFactorMatrix,(AB$4+1),FALSE)*$E2080</f>
        <v>0</v>
      </c>
      <c r="AC2075" s="5">
        <f>VLOOKUP(CONCATENATE($F2075," ",$G2075),AllocFactorMatrix,(AC$4+1),FALSE)*$E2080</f>
        <v>0</v>
      </c>
    </row>
    <row r="2076" spans="1:29" hidden="1" outlineLevel="1">
      <c r="E2076" s="48"/>
      <c r="F2076" s="175" t="str">
        <f>F2080</f>
        <v>PROD_DEMAND</v>
      </c>
      <c r="G2076" s="52" t="str">
        <f>$G$11</f>
        <v>DISTPRI</v>
      </c>
      <c r="H2076" s="4">
        <f t="shared" si="949"/>
        <v>0</v>
      </c>
      <c r="I2076" s="5">
        <f>VLOOKUP(CONCATENATE($F2076," ",$G2076),AllocFactorMatrix,(I$4+1),FALSE)*$E2080</f>
        <v>0</v>
      </c>
      <c r="J2076" s="5">
        <f>VLOOKUP(CONCATENATE($F2076," ",$G2076),AllocFactorMatrix,(J$4+1),FALSE)*$E2080</f>
        <v>0</v>
      </c>
      <c r="K2076" s="5">
        <f>VLOOKUP(CONCATENATE($F2076," ",$G2076),AllocFactorMatrix,(K$4+1),FALSE)*$E2080</f>
        <v>0</v>
      </c>
      <c r="L2076" s="5">
        <f>VLOOKUP(CONCATENATE($F2076," ",$G2076),AllocFactorMatrix,(L$4+1),FALSE)*$E2080</f>
        <v>0</v>
      </c>
      <c r="M2076" s="5">
        <f t="shared" si="954"/>
        <v>0</v>
      </c>
      <c r="N2076" s="5">
        <f>VLOOKUP(CONCATENATE($F2076," ",$G2076),AllocFactorMatrix,(N$4+1),FALSE)*$E2080</f>
        <v>0</v>
      </c>
      <c r="O2076" s="5">
        <f>VLOOKUP(CONCATENATE($F2076," ",$G2076),AllocFactorMatrix,(O$4+1),FALSE)*$E2080</f>
        <v>0</v>
      </c>
      <c r="P2076" s="5">
        <f>VLOOKUP(CONCATENATE($F2076," ",$G2076),AllocFactorMatrix,(P$4+1),FALSE)*$E2080</f>
        <v>0</v>
      </c>
      <c r="Q2076" s="5">
        <f>VLOOKUP(CONCATENATE($F2076," ",$G2076),AllocFactorMatrix,(Q$4+1),FALSE)*$E2080</f>
        <v>0</v>
      </c>
      <c r="R2076" s="5">
        <f t="shared" si="956"/>
        <v>0</v>
      </c>
      <c r="S2076" s="5">
        <f>VLOOKUP(CONCATENATE($F2076," ",$G2076),AllocFactorMatrix,(S$4+1),FALSE)*$E2080</f>
        <v>0</v>
      </c>
      <c r="T2076" s="5">
        <f>VLOOKUP(CONCATENATE($F2076," ",$G2076),AllocFactorMatrix,(T$4+1),FALSE)*$E2080</f>
        <v>0</v>
      </c>
      <c r="U2076" s="5">
        <f>VLOOKUP(CONCATENATE($F2076," ",$G2076),AllocFactorMatrix,(U$4+1),FALSE)*$E2080</f>
        <v>0</v>
      </c>
      <c r="V2076" s="5">
        <f>VLOOKUP(CONCATENATE($F2076," ",$G2076),AllocFactorMatrix,(V$4+1),FALSE)*$E2080</f>
        <v>0</v>
      </c>
      <c r="W2076" s="5">
        <f t="shared" si="957"/>
        <v>0</v>
      </c>
      <c r="X2076" s="5">
        <f>VLOOKUP(CONCATENATE($F2076," ",$G2076),AllocFactorMatrix,(X$4+1),FALSE)*$E2080</f>
        <v>0</v>
      </c>
      <c r="Y2076" s="5">
        <f>VLOOKUP(CONCATENATE($F2076," ",$G2076),AllocFactorMatrix,(Y$4+1),FALSE)*$E2080</f>
        <v>0</v>
      </c>
      <c r="Z2076" s="5">
        <f t="shared" si="955"/>
        <v>0</v>
      </c>
      <c r="AA2076" s="5">
        <f>VLOOKUP(CONCATENATE($F2076," ",$G2076),AllocFactorMatrix,(AA$4+1),FALSE)*$E2080</f>
        <v>0</v>
      </c>
      <c r="AB2076" s="5">
        <f>VLOOKUP(CONCATENATE($F2076," ",$G2076),AllocFactorMatrix,(AB$4+1),FALSE)*$E2080</f>
        <v>0</v>
      </c>
      <c r="AC2076" s="5">
        <f>VLOOKUP(CONCATENATE($F2076," ",$G2076),AllocFactorMatrix,(AC$4+1),FALSE)*$E2080</f>
        <v>0</v>
      </c>
    </row>
    <row r="2077" spans="1:29" hidden="1" outlineLevel="1">
      <c r="E2077" s="48"/>
      <c r="F2077" s="175" t="str">
        <f>F2080</f>
        <v>PROD_DEMAND</v>
      </c>
      <c r="G2077" s="52" t="str">
        <f>$G$12</f>
        <v>DISTSEC</v>
      </c>
      <c r="H2077" s="4">
        <f t="shared" si="949"/>
        <v>0</v>
      </c>
      <c r="I2077" s="5">
        <f>VLOOKUP(CONCATENATE($F2077," ",$G2077),AllocFactorMatrix,(I$4+1),FALSE)*$E2080</f>
        <v>0</v>
      </c>
      <c r="J2077" s="5">
        <f>VLOOKUP(CONCATENATE($F2077," ",$G2077),AllocFactorMatrix,(J$4+1),FALSE)*$E2080</f>
        <v>0</v>
      </c>
      <c r="K2077" s="5">
        <f>VLOOKUP(CONCATENATE($F2077," ",$G2077),AllocFactorMatrix,(K$4+1),FALSE)*$E2080</f>
        <v>0</v>
      </c>
      <c r="L2077" s="5">
        <f>VLOOKUP(CONCATENATE($F2077," ",$G2077),AllocFactorMatrix,(L$4+1),FALSE)*$E2080</f>
        <v>0</v>
      </c>
      <c r="M2077" s="5">
        <f t="shared" si="954"/>
        <v>0</v>
      </c>
      <c r="N2077" s="5">
        <f>VLOOKUP(CONCATENATE($F2077," ",$G2077),AllocFactorMatrix,(N$4+1),FALSE)*$E2080</f>
        <v>0</v>
      </c>
      <c r="O2077" s="5">
        <f>VLOOKUP(CONCATENATE($F2077," ",$G2077),AllocFactorMatrix,(O$4+1),FALSE)*$E2080</f>
        <v>0</v>
      </c>
      <c r="P2077" s="5">
        <f>VLOOKUP(CONCATENATE($F2077," ",$G2077),AllocFactorMatrix,(P$4+1),FALSE)*$E2080</f>
        <v>0</v>
      </c>
      <c r="Q2077" s="5">
        <f>VLOOKUP(CONCATENATE($F2077," ",$G2077),AllocFactorMatrix,(Q$4+1),FALSE)*$E2080</f>
        <v>0</v>
      </c>
      <c r="R2077" s="5">
        <f t="shared" si="956"/>
        <v>0</v>
      </c>
      <c r="S2077" s="5">
        <f>VLOOKUP(CONCATENATE($F2077," ",$G2077),AllocFactorMatrix,(S$4+1),FALSE)*$E2080</f>
        <v>0</v>
      </c>
      <c r="T2077" s="5">
        <f>VLOOKUP(CONCATENATE($F2077," ",$G2077),AllocFactorMatrix,(T$4+1),FALSE)*$E2080</f>
        <v>0</v>
      </c>
      <c r="U2077" s="5">
        <f>VLOOKUP(CONCATENATE($F2077," ",$G2077),AllocFactorMatrix,(U$4+1),FALSE)*$E2080</f>
        <v>0</v>
      </c>
      <c r="V2077" s="5">
        <f>VLOOKUP(CONCATENATE($F2077," ",$G2077),AllocFactorMatrix,(V$4+1),FALSE)*$E2080</f>
        <v>0</v>
      </c>
      <c r="W2077" s="5">
        <f t="shared" si="957"/>
        <v>0</v>
      </c>
      <c r="X2077" s="5">
        <f>VLOOKUP(CONCATENATE($F2077," ",$G2077),AllocFactorMatrix,(X$4+1),FALSE)*$E2080</f>
        <v>0</v>
      </c>
      <c r="Y2077" s="5">
        <f>VLOOKUP(CONCATENATE($F2077," ",$G2077),AllocFactorMatrix,(Y$4+1),FALSE)*$E2080</f>
        <v>0</v>
      </c>
      <c r="Z2077" s="5">
        <f t="shared" si="955"/>
        <v>0</v>
      </c>
      <c r="AA2077" s="5">
        <f>VLOOKUP(CONCATENATE($F2077," ",$G2077),AllocFactorMatrix,(AA$4+1),FALSE)*$E2080</f>
        <v>0</v>
      </c>
      <c r="AB2077" s="5">
        <f>VLOOKUP(CONCATENATE($F2077," ",$G2077),AllocFactorMatrix,(AB$4+1),FALSE)*$E2080</f>
        <v>0</v>
      </c>
      <c r="AC2077" s="5">
        <f>VLOOKUP(CONCATENATE($F2077," ",$G2077),AllocFactorMatrix,(AC$4+1),FALSE)*$E2080</f>
        <v>0</v>
      </c>
    </row>
    <row r="2078" spans="1:29" hidden="1" outlineLevel="1">
      <c r="E2078" s="48"/>
      <c r="F2078" s="175" t="str">
        <f>F2080</f>
        <v>PROD_DEMAND</v>
      </c>
      <c r="G2078" s="52" t="str">
        <f>$G$13</f>
        <v>ENERGY</v>
      </c>
      <c r="H2078" s="4">
        <f t="shared" si="949"/>
        <v>0</v>
      </c>
      <c r="I2078" s="5">
        <f>VLOOKUP(CONCATENATE($F2078," ",$G2078),AllocFactorMatrix,(I$4+1),FALSE)*$E2080</f>
        <v>0</v>
      </c>
      <c r="J2078" s="5">
        <f>VLOOKUP(CONCATENATE($F2078," ",$G2078),AllocFactorMatrix,(J$4+1),FALSE)*$E2080</f>
        <v>0</v>
      </c>
      <c r="K2078" s="5">
        <f>VLOOKUP(CONCATENATE($F2078," ",$G2078),AllocFactorMatrix,(K$4+1),FALSE)*$E2080</f>
        <v>0</v>
      </c>
      <c r="L2078" s="5">
        <f>VLOOKUP(CONCATENATE($F2078," ",$G2078),AllocFactorMatrix,(L$4+1),FALSE)*$E2080</f>
        <v>0</v>
      </c>
      <c r="M2078" s="5">
        <f t="shared" si="954"/>
        <v>0</v>
      </c>
      <c r="N2078" s="5">
        <f>VLOOKUP(CONCATENATE($F2078," ",$G2078),AllocFactorMatrix,(N$4+1),FALSE)*$E2080</f>
        <v>0</v>
      </c>
      <c r="O2078" s="5">
        <f>VLOOKUP(CONCATENATE($F2078," ",$G2078),AllocFactorMatrix,(O$4+1),FALSE)*$E2080</f>
        <v>0</v>
      </c>
      <c r="P2078" s="5">
        <f>VLOOKUP(CONCATENATE($F2078," ",$G2078),AllocFactorMatrix,(P$4+1),FALSE)*$E2080</f>
        <v>0</v>
      </c>
      <c r="Q2078" s="5">
        <f>VLOOKUP(CONCATENATE($F2078," ",$G2078),AllocFactorMatrix,(Q$4+1),FALSE)*$E2080</f>
        <v>0</v>
      </c>
      <c r="R2078" s="5">
        <f t="shared" si="956"/>
        <v>0</v>
      </c>
      <c r="S2078" s="5">
        <f>VLOOKUP(CONCATENATE($F2078," ",$G2078),AllocFactorMatrix,(S$4+1),FALSE)*$E2080</f>
        <v>0</v>
      </c>
      <c r="T2078" s="5">
        <f>VLOOKUP(CONCATENATE($F2078," ",$G2078),AllocFactorMatrix,(T$4+1),FALSE)*$E2080</f>
        <v>0</v>
      </c>
      <c r="U2078" s="5">
        <f>VLOOKUP(CONCATENATE($F2078," ",$G2078),AllocFactorMatrix,(U$4+1),FALSE)*$E2080</f>
        <v>0</v>
      </c>
      <c r="V2078" s="5">
        <f>VLOOKUP(CONCATENATE($F2078," ",$G2078),AllocFactorMatrix,(V$4+1),FALSE)*$E2080</f>
        <v>0</v>
      </c>
      <c r="W2078" s="5">
        <f t="shared" si="957"/>
        <v>0</v>
      </c>
      <c r="X2078" s="5">
        <f>VLOOKUP(CONCATENATE($F2078," ",$G2078),AllocFactorMatrix,(X$4+1),FALSE)*$E2080</f>
        <v>0</v>
      </c>
      <c r="Y2078" s="5">
        <f>VLOOKUP(CONCATENATE($F2078," ",$G2078),AllocFactorMatrix,(Y$4+1),FALSE)*$E2080</f>
        <v>0</v>
      </c>
      <c r="Z2078" s="5">
        <f t="shared" si="955"/>
        <v>0</v>
      </c>
      <c r="AA2078" s="5">
        <f>VLOOKUP(CONCATENATE($F2078," ",$G2078),AllocFactorMatrix,(AA$4+1),FALSE)*$E2080</f>
        <v>0</v>
      </c>
      <c r="AB2078" s="5">
        <f>VLOOKUP(CONCATENATE($F2078," ",$G2078),AllocFactorMatrix,(AB$4+1),FALSE)*$E2080</f>
        <v>0</v>
      </c>
      <c r="AC2078" s="5">
        <f>VLOOKUP(CONCATENATE($F2078," ",$G2078),AllocFactorMatrix,(AC$4+1),FALSE)*$E2080</f>
        <v>0</v>
      </c>
    </row>
    <row r="2079" spans="1:29" hidden="1" outlineLevel="1">
      <c r="E2079" s="48"/>
      <c r="F2079" s="175" t="str">
        <f>F2080</f>
        <v>PROD_DEMAND</v>
      </c>
      <c r="G2079" s="52" t="str">
        <f>$G$14</f>
        <v>CUSTOMER</v>
      </c>
      <c r="H2079" s="4">
        <f t="shared" si="949"/>
        <v>0</v>
      </c>
      <c r="I2079" s="5">
        <f>VLOOKUP(CONCATENATE($F2079," ",$G2079),AllocFactorMatrix,(I$4+1),FALSE)*$E2080</f>
        <v>0</v>
      </c>
      <c r="J2079" s="5">
        <f>VLOOKUP(CONCATENATE($F2079," ",$G2079),AllocFactorMatrix,(J$4+1),FALSE)*$E2080</f>
        <v>0</v>
      </c>
      <c r="K2079" s="5">
        <f>VLOOKUP(CONCATENATE($F2079," ",$G2079),AllocFactorMatrix,(K$4+1),FALSE)*$E2080</f>
        <v>0</v>
      </c>
      <c r="L2079" s="5">
        <f>VLOOKUP(CONCATENATE($F2079," ",$G2079),AllocFactorMatrix,(L$4+1),FALSE)*$E2080</f>
        <v>0</v>
      </c>
      <c r="M2079" s="5">
        <f t="shared" si="954"/>
        <v>0</v>
      </c>
      <c r="N2079" s="5">
        <f>VLOOKUP(CONCATENATE($F2079," ",$G2079),AllocFactorMatrix,(N$4+1),FALSE)*$E2080</f>
        <v>0</v>
      </c>
      <c r="O2079" s="5">
        <f>VLOOKUP(CONCATENATE($F2079," ",$G2079),AllocFactorMatrix,(O$4+1),FALSE)*$E2080</f>
        <v>0</v>
      </c>
      <c r="P2079" s="5">
        <f>VLOOKUP(CONCATENATE($F2079," ",$G2079),AllocFactorMatrix,(P$4+1),FALSE)*$E2080</f>
        <v>0</v>
      </c>
      <c r="Q2079" s="5">
        <f>VLOOKUP(CONCATENATE($F2079," ",$G2079),AllocFactorMatrix,(Q$4+1),FALSE)*$E2080</f>
        <v>0</v>
      </c>
      <c r="R2079" s="5">
        <f t="shared" si="956"/>
        <v>0</v>
      </c>
      <c r="S2079" s="5">
        <f>VLOOKUP(CONCATENATE($F2079," ",$G2079),AllocFactorMatrix,(S$4+1),FALSE)*$E2080</f>
        <v>0</v>
      </c>
      <c r="T2079" s="5">
        <f>VLOOKUP(CONCATENATE($F2079," ",$G2079),AllocFactorMatrix,(T$4+1),FALSE)*$E2080</f>
        <v>0</v>
      </c>
      <c r="U2079" s="5">
        <f>VLOOKUP(CONCATENATE($F2079," ",$G2079),AllocFactorMatrix,(U$4+1),FALSE)*$E2080</f>
        <v>0</v>
      </c>
      <c r="V2079" s="5">
        <f>VLOOKUP(CONCATENATE($F2079," ",$G2079),AllocFactorMatrix,(V$4+1),FALSE)*$E2080</f>
        <v>0</v>
      </c>
      <c r="W2079" s="5">
        <f t="shared" si="957"/>
        <v>0</v>
      </c>
      <c r="X2079" s="5">
        <f>VLOOKUP(CONCATENATE($F2079," ",$G2079),AllocFactorMatrix,(X$4+1),FALSE)*$E2080</f>
        <v>0</v>
      </c>
      <c r="Y2079" s="5">
        <f>VLOOKUP(CONCATENATE($F2079," ",$G2079),AllocFactorMatrix,(Y$4+1),FALSE)*$E2080</f>
        <v>0</v>
      </c>
      <c r="Z2079" s="5">
        <f t="shared" si="955"/>
        <v>0</v>
      </c>
      <c r="AA2079" s="5">
        <f>VLOOKUP(CONCATENATE($F2079," ",$G2079),AllocFactorMatrix,(AA$4+1),FALSE)*$E2080</f>
        <v>0</v>
      </c>
      <c r="AB2079" s="5">
        <f>VLOOKUP(CONCATENATE($F2079," ",$G2079),AllocFactorMatrix,(AB$4+1),FALSE)*$E2080</f>
        <v>0</v>
      </c>
      <c r="AC2079" s="5">
        <f>VLOOKUP(CONCATENATE($F2079," ",$G2079),AllocFactorMatrix,(AC$4+1),FALSE)*$E2080</f>
        <v>0</v>
      </c>
    </row>
    <row r="2080" spans="1:29" collapsed="1">
      <c r="D2080" s="102" t="s">
        <v>651</v>
      </c>
      <c r="E2080" s="58">
        <v>51527</v>
      </c>
      <c r="F2080" s="94" t="s">
        <v>29</v>
      </c>
      <c r="G2080" s="52" t="str">
        <f>$G$15</f>
        <v>TOTAL</v>
      </c>
      <c r="H2080" s="4">
        <f t="shared" si="949"/>
        <v>51526.999999999993</v>
      </c>
      <c r="I2080" s="5">
        <f>VLOOKUP(CONCATENATE($F2080," ",$G2080),AllocFactorMatrix,(I$4+1),FALSE)*$E2080</f>
        <v>26504.766389520617</v>
      </c>
      <c r="J2080" s="5">
        <f>VLOOKUP(CONCATENATE($F2080," ",$G2080),AllocFactorMatrix,(J$4+1),FALSE)*$E2080</f>
        <v>6180.9155969747753</v>
      </c>
      <c r="K2080" s="5">
        <f>VLOOKUP(CONCATENATE($F2080," ",$G2080),AllocFactorMatrix,(K$4+1),FALSE)*$E2080</f>
        <v>85.939201558145683</v>
      </c>
      <c r="L2080" s="5">
        <f>VLOOKUP(CONCATENATE($F2080," ",$G2080),AllocFactorMatrix,(L$4+1),FALSE)*$E2080</f>
        <v>11.969071202535863</v>
      </c>
      <c r="M2080" s="5">
        <f t="shared" si="954"/>
        <v>6278.8238697354573</v>
      </c>
      <c r="N2080" s="5">
        <f>VLOOKUP(CONCATENATE($F2080," ",$G2080),AllocFactorMatrix,(N$4+1),FALSE)*$E2080</f>
        <v>3678.9316292263288</v>
      </c>
      <c r="O2080" s="5">
        <f>VLOOKUP(CONCATENATE($F2080," ",$G2080),AllocFactorMatrix,(O$4+1),FALSE)*$E2080</f>
        <v>659.23359122947454</v>
      </c>
      <c r="P2080" s="5">
        <f>VLOOKUP(CONCATENATE($F2080," ",$G2080),AllocFactorMatrix,(P$4+1),FALSE)*$E2080</f>
        <v>133.68584494446259</v>
      </c>
      <c r="Q2080" s="5">
        <f>VLOOKUP(CONCATENATE($F2080," ",$G2080),AllocFactorMatrix,(Q$4+1),FALSE)*$E2080</f>
        <v>5.0766595060898148</v>
      </c>
      <c r="R2080" s="5">
        <f t="shared" si="956"/>
        <v>4476.9277249063553</v>
      </c>
      <c r="S2080" s="5">
        <f>VLOOKUP(CONCATENATE($F2080," ",$G2080),AllocFactorMatrix,(S$4+1),FALSE)*$E2080</f>
        <v>174.2238008753871</v>
      </c>
      <c r="T2080" s="5">
        <f>VLOOKUP(CONCATENATE($F2080," ",$G2080),AllocFactorMatrix,(T$4+1),FALSE)*$E2080</f>
        <v>2352.1219172835313</v>
      </c>
      <c r="U2080" s="5">
        <f>VLOOKUP(CONCATENATE($F2080," ",$G2080),AllocFactorMatrix,(U$4+1),FALSE)*$E2080</f>
        <v>8995.9221216947062</v>
      </c>
      <c r="V2080" s="5">
        <f>VLOOKUP(CONCATENATE($F2080," ",$G2080),AllocFactorMatrix,(V$4+1),FALSE)*$E2080</f>
        <v>1629.6947267355806</v>
      </c>
      <c r="W2080" s="5">
        <f t="shared" si="957"/>
        <v>13151.962566589205</v>
      </c>
      <c r="X2080" s="5">
        <f>VLOOKUP(CONCATENATE($F2080," ",$G2080),AllocFactorMatrix,(X$4+1),FALSE)*$E2080</f>
        <v>1009.7181557004835</v>
      </c>
      <c r="Y2080" s="5">
        <f>VLOOKUP(CONCATENATE($F2080," ",$G2080),AllocFactorMatrix,(Y$4+1),FALSE)*$E2080</f>
        <v>20.166661388622941</v>
      </c>
      <c r="Z2080" s="5">
        <f t="shared" si="955"/>
        <v>1029.8848170891065</v>
      </c>
      <c r="AA2080" s="5">
        <f>VLOOKUP(CONCATENATE($F2080," ",$G2080),AllocFactorMatrix,(AA$4+1),FALSE)*$E2080</f>
        <v>13.319815999298106</v>
      </c>
      <c r="AB2080" s="5">
        <f>VLOOKUP(CONCATENATE($F2080," ",$G2080),AllocFactorMatrix,(AB$4+1),FALSE)*$E2080</f>
        <v>59.174206475221126</v>
      </c>
      <c r="AC2080" s="5">
        <f>VLOOKUP(CONCATENATE($F2080," ",$G2080),AllocFactorMatrix,(AC$4+1),FALSE)*$E2080</f>
        <v>12.140609684736525</v>
      </c>
    </row>
    <row r="2081" spans="4:29" hidden="1" outlineLevel="1">
      <c r="E2081" s="48"/>
      <c r="F2081" s="175" t="str">
        <f>F2088</f>
        <v>TRANS_TOTAL</v>
      </c>
      <c r="G2081" s="52" t="str">
        <f>$G$8</f>
        <v>PRODUCTION</v>
      </c>
      <c r="H2081" s="4">
        <f t="shared" si="949"/>
        <v>0</v>
      </c>
      <c r="I2081" s="5">
        <f>VLOOKUP(CONCATENATE($F2081," ",$G2081),AllocFactorMatrix,(I$4+1),FALSE)*$E2088</f>
        <v>0</v>
      </c>
      <c r="J2081" s="5">
        <f>VLOOKUP(CONCATENATE($F2081," ",$G2081),AllocFactorMatrix,(J$4+1),FALSE)*$E2088</f>
        <v>0</v>
      </c>
      <c r="K2081" s="5">
        <f>VLOOKUP(CONCATENATE($F2081," ",$G2081),AllocFactorMatrix,(K$4+1),FALSE)*$E2088</f>
        <v>0</v>
      </c>
      <c r="L2081" s="5">
        <f>VLOOKUP(CONCATENATE($F2081," ",$G2081),AllocFactorMatrix,(L$4+1),FALSE)*$E2088</f>
        <v>0</v>
      </c>
      <c r="M2081" s="5">
        <f t="shared" si="954"/>
        <v>0</v>
      </c>
      <c r="N2081" s="5">
        <f>VLOOKUP(CONCATENATE($F2081," ",$G2081),AllocFactorMatrix,(N$4+1),FALSE)*$E2088</f>
        <v>0</v>
      </c>
      <c r="O2081" s="5">
        <f>VLOOKUP(CONCATENATE($F2081," ",$G2081),AllocFactorMatrix,(O$4+1),FALSE)*$E2088</f>
        <v>0</v>
      </c>
      <c r="P2081" s="5">
        <f>VLOOKUP(CONCATENATE($F2081," ",$G2081),AllocFactorMatrix,(P$4+1),FALSE)*$E2088</f>
        <v>0</v>
      </c>
      <c r="Q2081" s="5">
        <f>VLOOKUP(CONCATENATE($F2081," ",$G2081),AllocFactorMatrix,(Q$4+1),FALSE)*$E2088</f>
        <v>0</v>
      </c>
      <c r="R2081" s="5">
        <f>SUBTOTAL(9,N2081:Q2081)</f>
        <v>0</v>
      </c>
      <c r="S2081" s="5">
        <f>VLOOKUP(CONCATENATE($F2081," ",$G2081),AllocFactorMatrix,(S$4+1),FALSE)*$E2088</f>
        <v>0</v>
      </c>
      <c r="T2081" s="5">
        <f>VLOOKUP(CONCATENATE($F2081," ",$G2081),AllocFactorMatrix,(T$4+1),FALSE)*$E2088</f>
        <v>0</v>
      </c>
      <c r="U2081" s="5">
        <f>VLOOKUP(CONCATENATE($F2081," ",$G2081),AllocFactorMatrix,(U$4+1),FALSE)*$E2088</f>
        <v>0</v>
      </c>
      <c r="V2081" s="5">
        <f>VLOOKUP(CONCATENATE($F2081," ",$G2081),AllocFactorMatrix,(V$4+1),FALSE)*$E2088</f>
        <v>0</v>
      </c>
      <c r="W2081" s="5">
        <f>SUBTOTAL(9,S2081:V2081)</f>
        <v>0</v>
      </c>
      <c r="X2081" s="5">
        <f>VLOOKUP(CONCATENATE($F2081," ",$G2081),AllocFactorMatrix,(X$4+1),FALSE)*$E2088</f>
        <v>0</v>
      </c>
      <c r="Y2081" s="5">
        <f>VLOOKUP(CONCATENATE($F2081," ",$G2081),AllocFactorMatrix,(Y$4+1),FALSE)*$E2088</f>
        <v>0</v>
      </c>
      <c r="Z2081" s="5">
        <f t="shared" si="955"/>
        <v>0</v>
      </c>
      <c r="AA2081" s="5">
        <f>VLOOKUP(CONCATENATE($F2081," ",$G2081),AllocFactorMatrix,(AA$4+1),FALSE)*$E2088</f>
        <v>0</v>
      </c>
      <c r="AB2081" s="5">
        <f>VLOOKUP(CONCATENATE($F2081," ",$G2081),AllocFactorMatrix,(AB$4+1),FALSE)*$E2088</f>
        <v>0</v>
      </c>
      <c r="AC2081" s="5">
        <f>VLOOKUP(CONCATENATE($F2081," ",$G2081),AllocFactorMatrix,(AC$4+1),FALSE)*$E2088</f>
        <v>0</v>
      </c>
    </row>
    <row r="2082" spans="4:29" hidden="1" outlineLevel="1">
      <c r="E2082" s="48"/>
      <c r="F2082" s="175" t="str">
        <f>F2088</f>
        <v>TRANS_TOTAL</v>
      </c>
      <c r="G2082" s="52" t="str">
        <f>$G$9</f>
        <v>BULKTRAN</v>
      </c>
      <c r="H2082" s="4">
        <f t="shared" si="949"/>
        <v>-25966.629000000001</v>
      </c>
      <c r="I2082" s="5">
        <f>VLOOKUP(CONCATENATE($F2082," ",$G2082),AllocFactorMatrix,(I$4+1),FALSE)*$E2088</f>
        <v>-13356.869904484081</v>
      </c>
      <c r="J2082" s="5">
        <f>VLOOKUP(CONCATENATE($F2082," ",$G2082),AllocFactorMatrix,(J$4+1),FALSE)*$E2088</f>
        <v>-3114.8241152591368</v>
      </c>
      <c r="K2082" s="5">
        <f>VLOOKUP(CONCATENATE($F2082," ",$G2082),AllocFactorMatrix,(K$4+1),FALSE)*$E2088</f>
        <v>-43.308389066248587</v>
      </c>
      <c r="L2082" s="5">
        <f>VLOOKUP(CONCATENATE($F2082," ",$G2082),AllocFactorMatrix,(L$4+1),FALSE)*$E2088</f>
        <v>-6.0317199020092893</v>
      </c>
      <c r="M2082" s="5">
        <f t="shared" si="954"/>
        <v>-3164.1642242273947</v>
      </c>
      <c r="N2082" s="5">
        <f>VLOOKUP(CONCATENATE($F2082," ",$G2082),AllocFactorMatrix,(N$4+1),FALSE)*$E2088</f>
        <v>-1853.9688460901205</v>
      </c>
      <c r="O2082" s="5">
        <f>VLOOKUP(CONCATENATE($F2082," ",$G2082),AllocFactorMatrix,(O$4+1),FALSE)*$E2088</f>
        <v>-332.21561681823937</v>
      </c>
      <c r="P2082" s="5">
        <f>VLOOKUP(CONCATENATE($F2082," ",$G2082),AllocFactorMatrix,(P$4+1),FALSE)*$E2088</f>
        <v>-67.36993689181179</v>
      </c>
      <c r="Q2082" s="5">
        <f>VLOOKUP(CONCATENATE($F2082," ",$G2082),AllocFactorMatrix,(Q$4+1),FALSE)*$E2088</f>
        <v>-2.5583428873009777</v>
      </c>
      <c r="R2082" s="5">
        <f t="shared" ref="R2082:R2088" si="958">SUBTOTAL(9,N2082:Q2082)</f>
        <v>-2256.1127426874727</v>
      </c>
      <c r="S2082" s="5">
        <f>VLOOKUP(CONCATENATE($F2082," ",$G2082),AllocFactorMatrix,(S$4+1),FALSE)*$E2088</f>
        <v>-87.798723005435065</v>
      </c>
      <c r="T2082" s="5">
        <f>VLOOKUP(CONCATENATE($F2082," ",$G2082),AllocFactorMatrix,(T$4+1),FALSE)*$E2088</f>
        <v>-1185.3334599116997</v>
      </c>
      <c r="U2082" s="5">
        <f>VLOOKUP(CONCATENATE($F2082," ",$G2082),AllocFactorMatrix,(U$4+1),FALSE)*$E2088</f>
        <v>-4533.424655946189</v>
      </c>
      <c r="V2082" s="5">
        <f>VLOOKUP(CONCATENATE($F2082," ",$G2082),AllocFactorMatrix,(V$4+1),FALSE)*$E2088</f>
        <v>-821.27192253380178</v>
      </c>
      <c r="W2082" s="5">
        <f t="shared" ref="W2082:W2088" si="959">SUBTOTAL(9,S2082:V2082)</f>
        <v>-6627.8287613971252</v>
      </c>
      <c r="X2082" s="5">
        <f>VLOOKUP(CONCATENATE($F2082," ",$G2082),AllocFactorMatrix,(X$4+1),FALSE)*$E2088</f>
        <v>-508.83957427443266</v>
      </c>
      <c r="Y2082" s="5">
        <f>VLOOKUP(CONCATENATE($F2082," ",$G2082),AllocFactorMatrix,(Y$4+1),FALSE)*$E2088</f>
        <v>-10.162831417450983</v>
      </c>
      <c r="Z2082" s="5">
        <f t="shared" si="955"/>
        <v>-519.00240569188361</v>
      </c>
      <c r="AA2082" s="5">
        <f>VLOOKUP(CONCATENATE($F2082," ",$G2082),AllocFactorMatrix,(AA$4+1),FALSE)*$E2088</f>
        <v>-6.7124171871453449</v>
      </c>
      <c r="AB2082" s="5">
        <f>VLOOKUP(CONCATENATE($F2082," ",$G2082),AllocFactorMatrix,(AB$4+1),FALSE)*$E2088</f>
        <v>-29.820378945241618</v>
      </c>
      <c r="AC2082" s="5">
        <f>VLOOKUP(CONCATENATE($F2082," ",$G2082),AllocFactorMatrix,(AC$4+1),FALSE)*$E2088</f>
        <v>-6.1181653796526154</v>
      </c>
    </row>
    <row r="2083" spans="4:29" hidden="1" outlineLevel="1">
      <c r="E2083" s="48"/>
      <c r="F2083" s="175" t="str">
        <f>F2088</f>
        <v>TRANS_TOTAL</v>
      </c>
      <c r="G2083" s="52" t="str">
        <f>$G$10</f>
        <v>SUBTRAN</v>
      </c>
      <c r="H2083" s="4">
        <f t="shared" si="949"/>
        <v>-7196.3709999999983</v>
      </c>
      <c r="I2083" s="5">
        <f>VLOOKUP(CONCATENATE($F2083," ",$G2083),AllocFactorMatrix,(I$4+1),FALSE)*$E2088</f>
        <v>-3677.0099514411809</v>
      </c>
      <c r="J2083" s="5">
        <f>VLOOKUP(CONCATENATE($F2083," ",$G2083),AllocFactorMatrix,(J$4+1),FALSE)*$E2088</f>
        <v>-861.95324887297227</v>
      </c>
      <c r="K2083" s="5">
        <f>VLOOKUP(CONCATENATE($F2083," ",$G2083),AllocFactorMatrix,(K$4+1),FALSE)*$E2088</f>
        <v>-12.041152649780532</v>
      </c>
      <c r="L2083" s="5">
        <f>VLOOKUP(CONCATENATE($F2083," ",$G2083),AllocFactorMatrix,(L$4+1),FALSE)*$E2088</f>
        <v>-2.1793926833853003</v>
      </c>
      <c r="M2083" s="5">
        <f t="shared" si="954"/>
        <v>-876.17379420613815</v>
      </c>
      <c r="N2083" s="5">
        <f>VLOOKUP(CONCATENATE($F2083," ",$G2083),AllocFactorMatrix,(N$4+1),FALSE)*$E2088</f>
        <v>-498.14730687695885</v>
      </c>
      <c r="O2083" s="5">
        <f>VLOOKUP(CONCATENATE($F2083," ",$G2083),AllocFactorMatrix,(O$4+1),FALSE)*$E2088</f>
        <v>-89.514568342260745</v>
      </c>
      <c r="P2083" s="5">
        <f>VLOOKUP(CONCATENATE($F2083," ",$G2083),AllocFactorMatrix,(P$4+1),FALSE)*$E2088</f>
        <v>-23.496884032433769</v>
      </c>
      <c r="Q2083" s="5">
        <f>VLOOKUP(CONCATENATE($F2083," ",$G2083),AllocFactorMatrix,(Q$4+1),FALSE)*$E2088</f>
        <v>0</v>
      </c>
      <c r="R2083" s="5">
        <f t="shared" si="958"/>
        <v>-611.15875925165335</v>
      </c>
      <c r="S2083" s="5">
        <f>VLOOKUP(CONCATENATE($F2083," ",$G2083),AllocFactorMatrix,(S$4+1),FALSE)*$E2088</f>
        <v>-22.453608302168682</v>
      </c>
      <c r="T2083" s="5">
        <f>VLOOKUP(CONCATENATE($F2083," ",$G2083),AllocFactorMatrix,(T$4+1),FALSE)*$E2088</f>
        <v>-315.04589728492056</v>
      </c>
      <c r="U2083" s="5">
        <f>VLOOKUP(CONCATENATE($F2083," ",$G2083),AllocFactorMatrix,(U$4+1),FALSE)*$E2088</f>
        <v>-1553.4192959543373</v>
      </c>
      <c r="V2083" s="5">
        <f>VLOOKUP(CONCATENATE($F2083," ",$G2083),AllocFactorMatrix,(V$4+1),FALSE)*$E2088</f>
        <v>0</v>
      </c>
      <c r="W2083" s="5">
        <f t="shared" si="959"/>
        <v>-1890.9188015414265</v>
      </c>
      <c r="X2083" s="5">
        <f>VLOOKUP(CONCATENATE($F2083," ",$G2083),AllocFactorMatrix,(X$4+1),FALSE)*$E2088</f>
        <v>-136.55222662106127</v>
      </c>
      <c r="Y2083" s="5">
        <f>VLOOKUP(CONCATENATE($F2083," ",$G2083),AllocFactorMatrix,(Y$4+1),FALSE)*$E2088</f>
        <v>-2.7417662112781671</v>
      </c>
      <c r="Z2083" s="5">
        <f t="shared" si="955"/>
        <v>-139.29399283233943</v>
      </c>
      <c r="AA2083" s="5">
        <f>VLOOKUP(CONCATENATE($F2083," ",$G2083),AllocFactorMatrix,(AA$4+1),FALSE)*$E2088</f>
        <v>-1.8157007272599583</v>
      </c>
      <c r="AB2083" s="5">
        <f>VLOOKUP(CONCATENATE($F2083," ",$G2083),AllocFactorMatrix,(AB$4+1),FALSE)*$E2088</f>
        <v>0</v>
      </c>
      <c r="AC2083" s="5">
        <f>VLOOKUP(CONCATENATE($F2083," ",$G2083),AllocFactorMatrix,(AC$4+1),FALSE)*$E2088</f>
        <v>0</v>
      </c>
    </row>
    <row r="2084" spans="4:29" hidden="1" outlineLevel="1">
      <c r="E2084" s="48"/>
      <c r="F2084" s="175" t="str">
        <f>F2088</f>
        <v>TRANS_TOTAL</v>
      </c>
      <c r="G2084" s="52" t="str">
        <f>$G$11</f>
        <v>DISTPRI</v>
      </c>
      <c r="H2084" s="4">
        <f t="shared" si="949"/>
        <v>0</v>
      </c>
      <c r="I2084" s="5">
        <f>VLOOKUP(CONCATENATE($F2084," ",$G2084),AllocFactorMatrix,(I$4+1),FALSE)*$E2088</f>
        <v>0</v>
      </c>
      <c r="J2084" s="5">
        <f>VLOOKUP(CONCATENATE($F2084," ",$G2084),AllocFactorMatrix,(J$4+1),FALSE)*$E2088</f>
        <v>0</v>
      </c>
      <c r="K2084" s="5">
        <f>VLOOKUP(CONCATENATE($F2084," ",$G2084),AllocFactorMatrix,(K$4+1),FALSE)*$E2088</f>
        <v>0</v>
      </c>
      <c r="L2084" s="5">
        <f>VLOOKUP(CONCATENATE($F2084," ",$G2084),AllocFactorMatrix,(L$4+1),FALSE)*$E2088</f>
        <v>0</v>
      </c>
      <c r="M2084" s="5">
        <f t="shared" si="954"/>
        <v>0</v>
      </c>
      <c r="N2084" s="5">
        <f>VLOOKUP(CONCATENATE($F2084," ",$G2084),AllocFactorMatrix,(N$4+1),FALSE)*$E2088</f>
        <v>0</v>
      </c>
      <c r="O2084" s="5">
        <f>VLOOKUP(CONCATENATE($F2084," ",$G2084),AllocFactorMatrix,(O$4+1),FALSE)*$E2088</f>
        <v>0</v>
      </c>
      <c r="P2084" s="5">
        <f>VLOOKUP(CONCATENATE($F2084," ",$G2084),AllocFactorMatrix,(P$4+1),FALSE)*$E2088</f>
        <v>0</v>
      </c>
      <c r="Q2084" s="5">
        <f>VLOOKUP(CONCATENATE($F2084," ",$G2084),AllocFactorMatrix,(Q$4+1),FALSE)*$E2088</f>
        <v>0</v>
      </c>
      <c r="R2084" s="5">
        <f t="shared" si="958"/>
        <v>0</v>
      </c>
      <c r="S2084" s="5">
        <f>VLOOKUP(CONCATENATE($F2084," ",$G2084),AllocFactorMatrix,(S$4+1),FALSE)*$E2088</f>
        <v>0</v>
      </c>
      <c r="T2084" s="5">
        <f>VLOOKUP(CONCATENATE($F2084," ",$G2084),AllocFactorMatrix,(T$4+1),FALSE)*$E2088</f>
        <v>0</v>
      </c>
      <c r="U2084" s="5">
        <f>VLOOKUP(CONCATENATE($F2084," ",$G2084),AllocFactorMatrix,(U$4+1),FALSE)*$E2088</f>
        <v>0</v>
      </c>
      <c r="V2084" s="5">
        <f>VLOOKUP(CONCATENATE($F2084," ",$G2084),AllocFactorMatrix,(V$4+1),FALSE)*$E2088</f>
        <v>0</v>
      </c>
      <c r="W2084" s="5">
        <f t="shared" si="959"/>
        <v>0</v>
      </c>
      <c r="X2084" s="5">
        <f>VLOOKUP(CONCATENATE($F2084," ",$G2084),AllocFactorMatrix,(X$4+1),FALSE)*$E2088</f>
        <v>0</v>
      </c>
      <c r="Y2084" s="5">
        <f>VLOOKUP(CONCATENATE($F2084," ",$G2084),AllocFactorMatrix,(Y$4+1),FALSE)*$E2088</f>
        <v>0</v>
      </c>
      <c r="Z2084" s="5">
        <f t="shared" si="955"/>
        <v>0</v>
      </c>
      <c r="AA2084" s="5">
        <f>VLOOKUP(CONCATENATE($F2084," ",$G2084),AllocFactorMatrix,(AA$4+1),FALSE)*$E2088</f>
        <v>0</v>
      </c>
      <c r="AB2084" s="5">
        <f>VLOOKUP(CONCATENATE($F2084," ",$G2084),AllocFactorMatrix,(AB$4+1),FALSE)*$E2088</f>
        <v>0</v>
      </c>
      <c r="AC2084" s="5">
        <f>VLOOKUP(CONCATENATE($F2084," ",$G2084),AllocFactorMatrix,(AC$4+1),FALSE)*$E2088</f>
        <v>0</v>
      </c>
    </row>
    <row r="2085" spans="4:29" hidden="1" outlineLevel="1">
      <c r="E2085" s="48"/>
      <c r="F2085" s="175" t="str">
        <f>F2088</f>
        <v>TRANS_TOTAL</v>
      </c>
      <c r="G2085" s="52" t="str">
        <f>$G$12</f>
        <v>DISTSEC</v>
      </c>
      <c r="H2085" s="4">
        <f t="shared" si="949"/>
        <v>0</v>
      </c>
      <c r="I2085" s="5">
        <f>VLOOKUP(CONCATENATE($F2085," ",$G2085),AllocFactorMatrix,(I$4+1),FALSE)*$E2088</f>
        <v>0</v>
      </c>
      <c r="J2085" s="5">
        <f>VLOOKUP(CONCATENATE($F2085," ",$G2085),AllocFactorMatrix,(J$4+1),FALSE)*$E2088</f>
        <v>0</v>
      </c>
      <c r="K2085" s="5">
        <f>VLOOKUP(CONCATENATE($F2085," ",$G2085),AllocFactorMatrix,(K$4+1),FALSE)*$E2088</f>
        <v>0</v>
      </c>
      <c r="L2085" s="5">
        <f>VLOOKUP(CONCATENATE($F2085," ",$G2085),AllocFactorMatrix,(L$4+1),FALSE)*$E2088</f>
        <v>0</v>
      </c>
      <c r="M2085" s="5">
        <f t="shared" si="954"/>
        <v>0</v>
      </c>
      <c r="N2085" s="5">
        <f>VLOOKUP(CONCATENATE($F2085," ",$G2085),AllocFactorMatrix,(N$4+1),FALSE)*$E2088</f>
        <v>0</v>
      </c>
      <c r="O2085" s="5">
        <f>VLOOKUP(CONCATENATE($F2085," ",$G2085),AllocFactorMatrix,(O$4+1),FALSE)*$E2088</f>
        <v>0</v>
      </c>
      <c r="P2085" s="5">
        <f>VLOOKUP(CONCATENATE($F2085," ",$G2085),AllocFactorMatrix,(P$4+1),FALSE)*$E2088</f>
        <v>0</v>
      </c>
      <c r="Q2085" s="5">
        <f>VLOOKUP(CONCATENATE($F2085," ",$G2085),AllocFactorMatrix,(Q$4+1),FALSE)*$E2088</f>
        <v>0</v>
      </c>
      <c r="R2085" s="5">
        <f t="shared" si="958"/>
        <v>0</v>
      </c>
      <c r="S2085" s="5">
        <f>VLOOKUP(CONCATENATE($F2085," ",$G2085),AllocFactorMatrix,(S$4+1),FALSE)*$E2088</f>
        <v>0</v>
      </c>
      <c r="T2085" s="5">
        <f>VLOOKUP(CONCATENATE($F2085," ",$G2085),AllocFactorMatrix,(T$4+1),FALSE)*$E2088</f>
        <v>0</v>
      </c>
      <c r="U2085" s="5">
        <f>VLOOKUP(CONCATENATE($F2085," ",$G2085),AllocFactorMatrix,(U$4+1),FALSE)*$E2088</f>
        <v>0</v>
      </c>
      <c r="V2085" s="5">
        <f>VLOOKUP(CONCATENATE($F2085," ",$G2085),AllocFactorMatrix,(V$4+1),FALSE)*$E2088</f>
        <v>0</v>
      </c>
      <c r="W2085" s="5">
        <f t="shared" si="959"/>
        <v>0</v>
      </c>
      <c r="X2085" s="5">
        <f>VLOOKUP(CONCATENATE($F2085," ",$G2085),AllocFactorMatrix,(X$4+1),FALSE)*$E2088</f>
        <v>0</v>
      </c>
      <c r="Y2085" s="5">
        <f>VLOOKUP(CONCATENATE($F2085," ",$G2085),AllocFactorMatrix,(Y$4+1),FALSE)*$E2088</f>
        <v>0</v>
      </c>
      <c r="Z2085" s="5">
        <f t="shared" si="955"/>
        <v>0</v>
      </c>
      <c r="AA2085" s="5">
        <f>VLOOKUP(CONCATENATE($F2085," ",$G2085),AllocFactorMatrix,(AA$4+1),FALSE)*$E2088</f>
        <v>0</v>
      </c>
      <c r="AB2085" s="5">
        <f>VLOOKUP(CONCATENATE($F2085," ",$G2085),AllocFactorMatrix,(AB$4+1),FALSE)*$E2088</f>
        <v>0</v>
      </c>
      <c r="AC2085" s="5">
        <f>VLOOKUP(CONCATENATE($F2085," ",$G2085),AllocFactorMatrix,(AC$4+1),FALSE)*$E2088</f>
        <v>0</v>
      </c>
    </row>
    <row r="2086" spans="4:29" hidden="1" outlineLevel="1">
      <c r="E2086" s="48"/>
      <c r="F2086" s="175" t="str">
        <f>F2088</f>
        <v>TRANS_TOTAL</v>
      </c>
      <c r="G2086" s="52" t="str">
        <f>$G$13</f>
        <v>ENERGY</v>
      </c>
      <c r="H2086" s="4">
        <f t="shared" si="949"/>
        <v>0</v>
      </c>
      <c r="I2086" s="5">
        <f>VLOOKUP(CONCATENATE($F2086," ",$G2086),AllocFactorMatrix,(I$4+1),FALSE)*$E2088</f>
        <v>0</v>
      </c>
      <c r="J2086" s="5">
        <f>VLOOKUP(CONCATENATE($F2086," ",$G2086),AllocFactorMatrix,(J$4+1),FALSE)*$E2088</f>
        <v>0</v>
      </c>
      <c r="K2086" s="5">
        <f>VLOOKUP(CONCATENATE($F2086," ",$G2086),AllocFactorMatrix,(K$4+1),FALSE)*$E2088</f>
        <v>0</v>
      </c>
      <c r="L2086" s="5">
        <f>VLOOKUP(CONCATENATE($F2086," ",$G2086),AllocFactorMatrix,(L$4+1),FALSE)*$E2088</f>
        <v>0</v>
      </c>
      <c r="M2086" s="5">
        <f t="shared" si="954"/>
        <v>0</v>
      </c>
      <c r="N2086" s="5">
        <f>VLOOKUP(CONCATENATE($F2086," ",$G2086),AllocFactorMatrix,(N$4+1),FALSE)*$E2088</f>
        <v>0</v>
      </c>
      <c r="O2086" s="5">
        <f>VLOOKUP(CONCATENATE($F2086," ",$G2086),AllocFactorMatrix,(O$4+1),FALSE)*$E2088</f>
        <v>0</v>
      </c>
      <c r="P2086" s="5">
        <f>VLOOKUP(CONCATENATE($F2086," ",$G2086),AllocFactorMatrix,(P$4+1),FALSE)*$E2088</f>
        <v>0</v>
      </c>
      <c r="Q2086" s="5">
        <f>VLOOKUP(CONCATENATE($F2086," ",$G2086),AllocFactorMatrix,(Q$4+1),FALSE)*$E2088</f>
        <v>0</v>
      </c>
      <c r="R2086" s="5">
        <f t="shared" si="958"/>
        <v>0</v>
      </c>
      <c r="S2086" s="5">
        <f>VLOOKUP(CONCATENATE($F2086," ",$G2086),AllocFactorMatrix,(S$4+1),FALSE)*$E2088</f>
        <v>0</v>
      </c>
      <c r="T2086" s="5">
        <f>VLOOKUP(CONCATENATE($F2086," ",$G2086),AllocFactorMatrix,(T$4+1),FALSE)*$E2088</f>
        <v>0</v>
      </c>
      <c r="U2086" s="5">
        <f>VLOOKUP(CONCATENATE($F2086," ",$G2086),AllocFactorMatrix,(U$4+1),FALSE)*$E2088</f>
        <v>0</v>
      </c>
      <c r="V2086" s="5">
        <f>VLOOKUP(CONCATENATE($F2086," ",$G2086),AllocFactorMatrix,(V$4+1),FALSE)*$E2088</f>
        <v>0</v>
      </c>
      <c r="W2086" s="5">
        <f t="shared" si="959"/>
        <v>0</v>
      </c>
      <c r="X2086" s="5">
        <f>VLOOKUP(CONCATENATE($F2086," ",$G2086),AllocFactorMatrix,(X$4+1),FALSE)*$E2088</f>
        <v>0</v>
      </c>
      <c r="Y2086" s="5">
        <f>VLOOKUP(CONCATENATE($F2086," ",$G2086),AllocFactorMatrix,(Y$4+1),FALSE)*$E2088</f>
        <v>0</v>
      </c>
      <c r="Z2086" s="5">
        <f t="shared" si="955"/>
        <v>0</v>
      </c>
      <c r="AA2086" s="5">
        <f>VLOOKUP(CONCATENATE($F2086," ",$G2086),AllocFactorMatrix,(AA$4+1),FALSE)*$E2088</f>
        <v>0</v>
      </c>
      <c r="AB2086" s="5">
        <f>VLOOKUP(CONCATENATE($F2086," ",$G2086),AllocFactorMatrix,(AB$4+1),FALSE)*$E2088</f>
        <v>0</v>
      </c>
      <c r="AC2086" s="5">
        <f>VLOOKUP(CONCATENATE($F2086," ",$G2086),AllocFactorMatrix,(AC$4+1),FALSE)*$E2088</f>
        <v>0</v>
      </c>
    </row>
    <row r="2087" spans="4:29" hidden="1" outlineLevel="1">
      <c r="E2087" s="48"/>
      <c r="F2087" s="175" t="str">
        <f>F2088</f>
        <v>TRANS_TOTAL</v>
      </c>
      <c r="G2087" s="52" t="str">
        <f>$G$14</f>
        <v>CUSTOMER</v>
      </c>
      <c r="H2087" s="4">
        <f t="shared" si="949"/>
        <v>0</v>
      </c>
      <c r="I2087" s="5">
        <f>VLOOKUP(CONCATENATE($F2087," ",$G2087),AllocFactorMatrix,(I$4+1),FALSE)*$E2088</f>
        <v>0</v>
      </c>
      <c r="J2087" s="5">
        <f>VLOOKUP(CONCATENATE($F2087," ",$G2087),AllocFactorMatrix,(J$4+1),FALSE)*$E2088</f>
        <v>0</v>
      </c>
      <c r="K2087" s="5">
        <f>VLOOKUP(CONCATENATE($F2087," ",$G2087),AllocFactorMatrix,(K$4+1),FALSE)*$E2088</f>
        <v>0</v>
      </c>
      <c r="L2087" s="5">
        <f>VLOOKUP(CONCATENATE($F2087," ",$G2087),AllocFactorMatrix,(L$4+1),FALSE)*$E2088</f>
        <v>0</v>
      </c>
      <c r="M2087" s="5">
        <f t="shared" si="954"/>
        <v>0</v>
      </c>
      <c r="N2087" s="5">
        <f>VLOOKUP(CONCATENATE($F2087," ",$G2087),AllocFactorMatrix,(N$4+1),FALSE)*$E2088</f>
        <v>0</v>
      </c>
      <c r="O2087" s="5">
        <f>VLOOKUP(CONCATENATE($F2087," ",$G2087),AllocFactorMatrix,(O$4+1),FALSE)*$E2088</f>
        <v>0</v>
      </c>
      <c r="P2087" s="5">
        <f>VLOOKUP(CONCATENATE($F2087," ",$G2087),AllocFactorMatrix,(P$4+1),FALSE)*$E2088</f>
        <v>0</v>
      </c>
      <c r="Q2087" s="5">
        <f>VLOOKUP(CONCATENATE($F2087," ",$G2087),AllocFactorMatrix,(Q$4+1),FALSE)*$E2088</f>
        <v>0</v>
      </c>
      <c r="R2087" s="5">
        <f t="shared" si="958"/>
        <v>0</v>
      </c>
      <c r="S2087" s="5">
        <f>VLOOKUP(CONCATENATE($F2087," ",$G2087),AllocFactorMatrix,(S$4+1),FALSE)*$E2088</f>
        <v>0</v>
      </c>
      <c r="T2087" s="5">
        <f>VLOOKUP(CONCATENATE($F2087," ",$G2087),AllocFactorMatrix,(T$4+1),FALSE)*$E2088</f>
        <v>0</v>
      </c>
      <c r="U2087" s="5">
        <f>VLOOKUP(CONCATENATE($F2087," ",$G2087),AllocFactorMatrix,(U$4+1),FALSE)*$E2088</f>
        <v>0</v>
      </c>
      <c r="V2087" s="5">
        <f>VLOOKUP(CONCATENATE($F2087," ",$G2087),AllocFactorMatrix,(V$4+1),FALSE)*$E2088</f>
        <v>0</v>
      </c>
      <c r="W2087" s="5">
        <f t="shared" si="959"/>
        <v>0</v>
      </c>
      <c r="X2087" s="5">
        <f>VLOOKUP(CONCATENATE($F2087," ",$G2087),AllocFactorMatrix,(X$4+1),FALSE)*$E2088</f>
        <v>0</v>
      </c>
      <c r="Y2087" s="5">
        <f>VLOOKUP(CONCATENATE($F2087," ",$G2087),AllocFactorMatrix,(Y$4+1),FALSE)*$E2088</f>
        <v>0</v>
      </c>
      <c r="Z2087" s="5">
        <f t="shared" si="955"/>
        <v>0</v>
      </c>
      <c r="AA2087" s="5">
        <f>VLOOKUP(CONCATENATE($F2087," ",$G2087),AllocFactorMatrix,(AA$4+1),FALSE)*$E2088</f>
        <v>0</v>
      </c>
      <c r="AB2087" s="5">
        <f>VLOOKUP(CONCATENATE($F2087," ",$G2087),AllocFactorMatrix,(AB$4+1),FALSE)*$E2088</f>
        <v>0</v>
      </c>
      <c r="AC2087" s="5">
        <f>VLOOKUP(CONCATENATE($F2087," ",$G2087),AllocFactorMatrix,(AC$4+1),FALSE)*$E2088</f>
        <v>0</v>
      </c>
    </row>
    <row r="2088" spans="4:29" collapsed="1">
      <c r="D2088" s="102" t="s">
        <v>652</v>
      </c>
      <c r="E2088" s="58">
        <v>-33163</v>
      </c>
      <c r="F2088" s="94" t="s">
        <v>191</v>
      </c>
      <c r="G2088" s="52" t="str">
        <f>$G$15</f>
        <v>TOTAL</v>
      </c>
      <c r="H2088" s="4">
        <f t="shared" si="949"/>
        <v>-33162.999999999993</v>
      </c>
      <c r="I2088" s="5">
        <f>VLOOKUP(CONCATENATE($F2088," ",$G2088),AllocFactorMatrix,(I$4+1),FALSE)*$E2088</f>
        <v>-17033.879855925261</v>
      </c>
      <c r="J2088" s="5">
        <f>VLOOKUP(CONCATENATE($F2088," ",$G2088),AllocFactorMatrix,(J$4+1),FALSE)*$E2088</f>
        <v>-3976.7773641321087</v>
      </c>
      <c r="K2088" s="5">
        <f>VLOOKUP(CONCATENATE($F2088," ",$G2088),AllocFactorMatrix,(K$4+1),FALSE)*$E2088</f>
        <v>-55.349541716029115</v>
      </c>
      <c r="L2088" s="5">
        <f>VLOOKUP(CONCATENATE($F2088," ",$G2088),AllocFactorMatrix,(L$4+1),FALSE)*$E2088</f>
        <v>-8.2111125853945897</v>
      </c>
      <c r="M2088" s="5">
        <f t="shared" si="954"/>
        <v>-4040.3380184335324</v>
      </c>
      <c r="N2088" s="5">
        <f>VLOOKUP(CONCATENATE($F2088," ",$G2088),AllocFactorMatrix,(N$4+1),FALSE)*$E2088</f>
        <v>-2352.1161529670794</v>
      </c>
      <c r="O2088" s="5">
        <f>VLOOKUP(CONCATENATE($F2088," ",$G2088),AllocFactorMatrix,(O$4+1),FALSE)*$E2088</f>
        <v>-421.73018516050013</v>
      </c>
      <c r="P2088" s="5">
        <f>VLOOKUP(CONCATENATE($F2088," ",$G2088),AllocFactorMatrix,(P$4+1),FALSE)*$E2088</f>
        <v>-90.866820924245559</v>
      </c>
      <c r="Q2088" s="5">
        <f>VLOOKUP(CONCATENATE($F2088," ",$G2088),AllocFactorMatrix,(Q$4+1),FALSE)*$E2088</f>
        <v>-2.5583428873009777</v>
      </c>
      <c r="R2088" s="5">
        <f t="shared" si="958"/>
        <v>-2867.2715019391262</v>
      </c>
      <c r="S2088" s="5">
        <f>VLOOKUP(CONCATENATE($F2088," ",$G2088),AllocFactorMatrix,(S$4+1),FALSE)*$E2088</f>
        <v>-110.25233130760374</v>
      </c>
      <c r="T2088" s="5">
        <f>VLOOKUP(CONCATENATE($F2088," ",$G2088),AllocFactorMatrix,(T$4+1),FALSE)*$E2088</f>
        <v>-1500.3793571966203</v>
      </c>
      <c r="U2088" s="5">
        <f>VLOOKUP(CONCATENATE($F2088," ",$G2088),AllocFactorMatrix,(U$4+1),FALSE)*$E2088</f>
        <v>-6086.8439519005269</v>
      </c>
      <c r="V2088" s="5">
        <f>VLOOKUP(CONCATENATE($F2088," ",$G2088),AllocFactorMatrix,(V$4+1),FALSE)*$E2088</f>
        <v>-821.27192253380178</v>
      </c>
      <c r="W2088" s="5">
        <f t="shared" si="959"/>
        <v>-8518.7475629385535</v>
      </c>
      <c r="X2088" s="5">
        <f>VLOOKUP(CONCATENATE($F2088," ",$G2088),AllocFactorMatrix,(X$4+1),FALSE)*$E2088</f>
        <v>-645.39180089549393</v>
      </c>
      <c r="Y2088" s="5">
        <f>VLOOKUP(CONCATENATE($F2088," ",$G2088),AllocFactorMatrix,(Y$4+1),FALSE)*$E2088</f>
        <v>-12.90459762872915</v>
      </c>
      <c r="Z2088" s="5">
        <f t="shared" si="955"/>
        <v>-658.29639852422304</v>
      </c>
      <c r="AA2088" s="5">
        <f>VLOOKUP(CONCATENATE($F2088," ",$G2088),AllocFactorMatrix,(AA$4+1),FALSE)*$E2088</f>
        <v>-8.5281179144053034</v>
      </c>
      <c r="AB2088" s="5">
        <f>VLOOKUP(CONCATENATE($F2088," ",$G2088),AllocFactorMatrix,(AB$4+1),FALSE)*$E2088</f>
        <v>-29.820378945241618</v>
      </c>
      <c r="AC2088" s="5">
        <f>VLOOKUP(CONCATENATE($F2088," ",$G2088),AllocFactorMatrix,(AC$4+1),FALSE)*$E2088</f>
        <v>-6.1181653796526154</v>
      </c>
    </row>
    <row r="2089" spans="4:29" hidden="1" outlineLevel="1">
      <c r="E2089" s="48"/>
      <c r="F2089" s="175" t="str">
        <f>F2096</f>
        <v>RB_GUP_EPIS_D</v>
      </c>
      <c r="G2089" s="52" t="str">
        <f>$G$8</f>
        <v>PRODUCTION</v>
      </c>
      <c r="H2089" s="4">
        <f t="shared" si="949"/>
        <v>0</v>
      </c>
      <c r="I2089" s="5">
        <f>VLOOKUP(CONCATENATE($F2089," ",$G2089),AllocFactorMatrix,(I$4+1),FALSE)*$E2096</f>
        <v>0</v>
      </c>
      <c r="J2089" s="5">
        <f>VLOOKUP(CONCATENATE($F2089," ",$G2089),AllocFactorMatrix,(J$4+1),FALSE)*$E2096</f>
        <v>0</v>
      </c>
      <c r="K2089" s="5">
        <f>VLOOKUP(CONCATENATE($F2089," ",$G2089),AllocFactorMatrix,(K$4+1),FALSE)*$E2096</f>
        <v>0</v>
      </c>
      <c r="L2089" s="5">
        <f>VLOOKUP(CONCATENATE($F2089," ",$G2089),AllocFactorMatrix,(L$4+1),FALSE)*$E2096</f>
        <v>0</v>
      </c>
      <c r="M2089" s="5">
        <f t="shared" ref="M2089:M2096" si="960">SUBTOTAL(9,J2089:L2089)</f>
        <v>0</v>
      </c>
      <c r="N2089" s="5">
        <f>VLOOKUP(CONCATENATE($F2089," ",$G2089),AllocFactorMatrix,(N$4+1),FALSE)*$E2096</f>
        <v>0</v>
      </c>
      <c r="O2089" s="5">
        <f>VLOOKUP(CONCATENATE($F2089," ",$G2089),AllocFactorMatrix,(O$4+1),FALSE)*$E2096</f>
        <v>0</v>
      </c>
      <c r="P2089" s="5">
        <f>VLOOKUP(CONCATENATE($F2089," ",$G2089),AllocFactorMatrix,(P$4+1),FALSE)*$E2096</f>
        <v>0</v>
      </c>
      <c r="Q2089" s="5">
        <f>VLOOKUP(CONCATENATE($F2089," ",$G2089),AllocFactorMatrix,(Q$4+1),FALSE)*$E2096</f>
        <v>0</v>
      </c>
      <c r="R2089" s="5">
        <f>SUBTOTAL(9,N2089:Q2089)</f>
        <v>0</v>
      </c>
      <c r="S2089" s="5">
        <f>VLOOKUP(CONCATENATE($F2089," ",$G2089),AllocFactorMatrix,(S$4+1),FALSE)*$E2096</f>
        <v>0</v>
      </c>
      <c r="T2089" s="5">
        <f>VLOOKUP(CONCATENATE($F2089," ",$G2089),AllocFactorMatrix,(T$4+1),FALSE)*$E2096</f>
        <v>0</v>
      </c>
      <c r="U2089" s="5">
        <f>VLOOKUP(CONCATENATE($F2089," ",$G2089),AllocFactorMatrix,(U$4+1),FALSE)*$E2096</f>
        <v>0</v>
      </c>
      <c r="V2089" s="5">
        <f>VLOOKUP(CONCATENATE($F2089," ",$G2089),AllocFactorMatrix,(V$4+1),FALSE)*$E2096</f>
        <v>0</v>
      </c>
      <c r="W2089" s="5">
        <f>SUBTOTAL(9,S2089:V2089)</f>
        <v>0</v>
      </c>
      <c r="X2089" s="5">
        <f>VLOOKUP(CONCATENATE($F2089," ",$G2089),AllocFactorMatrix,(X$4+1),FALSE)*$E2096</f>
        <v>0</v>
      </c>
      <c r="Y2089" s="5">
        <f>VLOOKUP(CONCATENATE($F2089," ",$G2089),AllocFactorMatrix,(Y$4+1),FALSE)*$E2096</f>
        <v>0</v>
      </c>
      <c r="Z2089" s="5">
        <f t="shared" ref="Z2089:Z2096" si="961">SUBTOTAL(9,X2089:Y2089)</f>
        <v>0</v>
      </c>
      <c r="AA2089" s="5">
        <f>VLOOKUP(CONCATENATE($F2089," ",$G2089),AllocFactorMatrix,(AA$4+1),FALSE)*$E2096</f>
        <v>0</v>
      </c>
      <c r="AB2089" s="5">
        <f>VLOOKUP(CONCATENATE($F2089," ",$G2089),AllocFactorMatrix,(AB$4+1),FALSE)*$E2096</f>
        <v>0</v>
      </c>
      <c r="AC2089" s="5">
        <f>VLOOKUP(CONCATENATE($F2089," ",$G2089),AllocFactorMatrix,(AC$4+1),FALSE)*$E2096</f>
        <v>0</v>
      </c>
    </row>
    <row r="2090" spans="4:29" hidden="1" outlineLevel="1">
      <c r="E2090" s="48"/>
      <c r="F2090" s="175" t="str">
        <f>F2096</f>
        <v>RB_GUP_EPIS_D</v>
      </c>
      <c r="G2090" s="52" t="str">
        <f>$G$9</f>
        <v>BULKTRAN</v>
      </c>
      <c r="H2090" s="4">
        <f t="shared" si="949"/>
        <v>0</v>
      </c>
      <c r="I2090" s="5">
        <f>VLOOKUP(CONCATENATE($F2090," ",$G2090),AllocFactorMatrix,(I$4+1),FALSE)*$E2096</f>
        <v>0</v>
      </c>
      <c r="J2090" s="5">
        <f>VLOOKUP(CONCATENATE($F2090," ",$G2090),AllocFactorMatrix,(J$4+1),FALSE)*$E2096</f>
        <v>0</v>
      </c>
      <c r="K2090" s="5">
        <f>VLOOKUP(CONCATENATE($F2090," ",$G2090),AllocFactorMatrix,(K$4+1),FALSE)*$E2096</f>
        <v>0</v>
      </c>
      <c r="L2090" s="5">
        <f>VLOOKUP(CONCATENATE($F2090," ",$G2090),AllocFactorMatrix,(L$4+1),FALSE)*$E2096</f>
        <v>0</v>
      </c>
      <c r="M2090" s="5">
        <f t="shared" si="960"/>
        <v>0</v>
      </c>
      <c r="N2090" s="5">
        <f>VLOOKUP(CONCATENATE($F2090," ",$G2090),AllocFactorMatrix,(N$4+1),FALSE)*$E2096</f>
        <v>0</v>
      </c>
      <c r="O2090" s="5">
        <f>VLOOKUP(CONCATENATE($F2090," ",$G2090),AllocFactorMatrix,(O$4+1),FALSE)*$E2096</f>
        <v>0</v>
      </c>
      <c r="P2090" s="5">
        <f>VLOOKUP(CONCATENATE($F2090," ",$G2090),AllocFactorMatrix,(P$4+1),FALSE)*$E2096</f>
        <v>0</v>
      </c>
      <c r="Q2090" s="5">
        <f>VLOOKUP(CONCATENATE($F2090," ",$G2090),AllocFactorMatrix,(Q$4+1),FALSE)*$E2096</f>
        <v>0</v>
      </c>
      <c r="R2090" s="5">
        <f t="shared" ref="R2090:R2096" si="962">SUBTOTAL(9,N2090:Q2090)</f>
        <v>0</v>
      </c>
      <c r="S2090" s="5">
        <f>VLOOKUP(CONCATENATE($F2090," ",$G2090),AllocFactorMatrix,(S$4+1),FALSE)*$E2096</f>
        <v>0</v>
      </c>
      <c r="T2090" s="5">
        <f>VLOOKUP(CONCATENATE($F2090," ",$G2090),AllocFactorMatrix,(T$4+1),FALSE)*$E2096</f>
        <v>0</v>
      </c>
      <c r="U2090" s="5">
        <f>VLOOKUP(CONCATENATE($F2090," ",$G2090),AllocFactorMatrix,(U$4+1),FALSE)*$E2096</f>
        <v>0</v>
      </c>
      <c r="V2090" s="5">
        <f>VLOOKUP(CONCATENATE($F2090," ",$G2090),AllocFactorMatrix,(V$4+1),FALSE)*$E2096</f>
        <v>0</v>
      </c>
      <c r="W2090" s="5">
        <f t="shared" ref="W2090:W2096" si="963">SUBTOTAL(9,S2090:V2090)</f>
        <v>0</v>
      </c>
      <c r="X2090" s="5">
        <f>VLOOKUP(CONCATENATE($F2090," ",$G2090),AllocFactorMatrix,(X$4+1),FALSE)*$E2096</f>
        <v>0</v>
      </c>
      <c r="Y2090" s="5">
        <f>VLOOKUP(CONCATENATE($F2090," ",$G2090),AllocFactorMatrix,(Y$4+1),FALSE)*$E2096</f>
        <v>0</v>
      </c>
      <c r="Z2090" s="5">
        <f t="shared" si="961"/>
        <v>0</v>
      </c>
      <c r="AA2090" s="5">
        <f>VLOOKUP(CONCATENATE($F2090," ",$G2090),AllocFactorMatrix,(AA$4+1),FALSE)*$E2096</f>
        <v>0</v>
      </c>
      <c r="AB2090" s="5">
        <f>VLOOKUP(CONCATENATE($F2090," ",$G2090),AllocFactorMatrix,(AB$4+1),FALSE)*$E2096</f>
        <v>0</v>
      </c>
      <c r="AC2090" s="5">
        <f>VLOOKUP(CONCATENATE($F2090," ",$G2090),AllocFactorMatrix,(AC$4+1),FALSE)*$E2096</f>
        <v>0</v>
      </c>
    </row>
    <row r="2091" spans="4:29" hidden="1" outlineLevel="1">
      <c r="E2091" s="48"/>
      <c r="F2091" s="175" t="str">
        <f>F2096</f>
        <v>RB_GUP_EPIS_D</v>
      </c>
      <c r="G2091" s="52" t="str">
        <f>$G$10</f>
        <v>SUBTRAN</v>
      </c>
      <c r="H2091" s="4">
        <f t="shared" si="949"/>
        <v>0</v>
      </c>
      <c r="I2091" s="5">
        <f>VLOOKUP(CONCATENATE($F2091," ",$G2091),AllocFactorMatrix,(I$4+1),FALSE)*$E2096</f>
        <v>0</v>
      </c>
      <c r="J2091" s="5">
        <f>VLOOKUP(CONCATENATE($F2091," ",$G2091),AllocFactorMatrix,(J$4+1),FALSE)*$E2096</f>
        <v>0</v>
      </c>
      <c r="K2091" s="5">
        <f>VLOOKUP(CONCATENATE($F2091," ",$G2091),AllocFactorMatrix,(K$4+1),FALSE)*$E2096</f>
        <v>0</v>
      </c>
      <c r="L2091" s="5">
        <f>VLOOKUP(CONCATENATE($F2091," ",$G2091),AllocFactorMatrix,(L$4+1),FALSE)*$E2096</f>
        <v>0</v>
      </c>
      <c r="M2091" s="5">
        <f t="shared" si="960"/>
        <v>0</v>
      </c>
      <c r="N2091" s="5">
        <f>VLOOKUP(CONCATENATE($F2091," ",$G2091),AllocFactorMatrix,(N$4+1),FALSE)*$E2096</f>
        <v>0</v>
      </c>
      <c r="O2091" s="5">
        <f>VLOOKUP(CONCATENATE($F2091," ",$G2091),AllocFactorMatrix,(O$4+1),FALSE)*$E2096</f>
        <v>0</v>
      </c>
      <c r="P2091" s="5">
        <f>VLOOKUP(CONCATENATE($F2091," ",$G2091),AllocFactorMatrix,(P$4+1),FALSE)*$E2096</f>
        <v>0</v>
      </c>
      <c r="Q2091" s="5">
        <f>VLOOKUP(CONCATENATE($F2091," ",$G2091),AllocFactorMatrix,(Q$4+1),FALSE)*$E2096</f>
        <v>0</v>
      </c>
      <c r="R2091" s="5">
        <f t="shared" si="962"/>
        <v>0</v>
      </c>
      <c r="S2091" s="5">
        <f>VLOOKUP(CONCATENATE($F2091," ",$G2091),AllocFactorMatrix,(S$4+1),FALSE)*$E2096</f>
        <v>0</v>
      </c>
      <c r="T2091" s="5">
        <f>VLOOKUP(CONCATENATE($F2091," ",$G2091),AllocFactorMatrix,(T$4+1),FALSE)*$E2096</f>
        <v>0</v>
      </c>
      <c r="U2091" s="5">
        <f>VLOOKUP(CONCATENATE($F2091," ",$G2091),AllocFactorMatrix,(U$4+1),FALSE)*$E2096</f>
        <v>0</v>
      </c>
      <c r="V2091" s="5">
        <f>VLOOKUP(CONCATENATE($F2091," ",$G2091),AllocFactorMatrix,(V$4+1),FALSE)*$E2096</f>
        <v>0</v>
      </c>
      <c r="W2091" s="5">
        <f t="shared" si="963"/>
        <v>0</v>
      </c>
      <c r="X2091" s="5">
        <f>VLOOKUP(CONCATENATE($F2091," ",$G2091),AllocFactorMatrix,(X$4+1),FALSE)*$E2096</f>
        <v>0</v>
      </c>
      <c r="Y2091" s="5">
        <f>VLOOKUP(CONCATENATE($F2091," ",$G2091),AllocFactorMatrix,(Y$4+1),FALSE)*$E2096</f>
        <v>0</v>
      </c>
      <c r="Z2091" s="5">
        <f t="shared" si="961"/>
        <v>0</v>
      </c>
      <c r="AA2091" s="5">
        <f>VLOOKUP(CONCATENATE($F2091," ",$G2091),AllocFactorMatrix,(AA$4+1),FALSE)*$E2096</f>
        <v>0</v>
      </c>
      <c r="AB2091" s="5">
        <f>VLOOKUP(CONCATENATE($F2091," ",$G2091),AllocFactorMatrix,(AB$4+1),FALSE)*$E2096</f>
        <v>0</v>
      </c>
      <c r="AC2091" s="5">
        <f>VLOOKUP(CONCATENATE($F2091," ",$G2091),AllocFactorMatrix,(AC$4+1),FALSE)*$E2096</f>
        <v>0</v>
      </c>
    </row>
    <row r="2092" spans="4:29" hidden="1" outlineLevel="1">
      <c r="E2092" s="48"/>
      <c r="F2092" s="175" t="str">
        <f>F2096</f>
        <v>RB_GUP_EPIS_D</v>
      </c>
      <c r="G2092" s="52" t="str">
        <f>$G$11</f>
        <v>DISTPRI</v>
      </c>
      <c r="H2092" s="4">
        <f t="shared" si="949"/>
        <v>133819.90792168208</v>
      </c>
      <c r="I2092" s="5">
        <f>VLOOKUP(CONCATENATE($F2092," ",$G2092),AllocFactorMatrix,(I$4+1),FALSE)*$E2096</f>
        <v>87626.221547257417</v>
      </c>
      <c r="J2092" s="5">
        <f>VLOOKUP(CONCATENATE($F2092," ",$G2092),AllocFactorMatrix,(J$4+1),FALSE)*$E2096</f>
        <v>20507.917911125827</v>
      </c>
      <c r="K2092" s="5">
        <f>VLOOKUP(CONCATENATE($F2092," ",$G2092),AllocFactorMatrix,(K$4+1),FALSE)*$E2096</f>
        <v>286.44948829641271</v>
      </c>
      <c r="L2092" s="5">
        <f>VLOOKUP(CONCATENATE($F2092," ",$G2092),AllocFactorMatrix,(L$4+1),FALSE)*$E2096</f>
        <v>0</v>
      </c>
      <c r="M2092" s="5">
        <f t="shared" si="960"/>
        <v>20794.367399422241</v>
      </c>
      <c r="N2092" s="5">
        <f>VLOOKUP(CONCATENATE($F2092," ",$G2092),AllocFactorMatrix,(N$4+1),FALSE)*$E2096</f>
        <v>11905.248648625955</v>
      </c>
      <c r="O2092" s="5">
        <f>VLOOKUP(CONCATENATE($F2092," ",$G2092),AllocFactorMatrix,(O$4+1),FALSE)*$E2096</f>
        <v>2139.1254478561937</v>
      </c>
      <c r="P2092" s="5">
        <f>VLOOKUP(CONCATENATE($F2092," ",$G2092),AllocFactorMatrix,(P$4+1),FALSE)*$E2096</f>
        <v>0</v>
      </c>
      <c r="Q2092" s="5">
        <f>VLOOKUP(CONCATENATE($F2092," ",$G2092),AllocFactorMatrix,(Q$4+1),FALSE)*$E2096</f>
        <v>0</v>
      </c>
      <c r="R2092" s="5">
        <f t="shared" si="962"/>
        <v>14044.374096482148</v>
      </c>
      <c r="S2092" s="5">
        <f>VLOOKUP(CONCATENATE($F2092," ",$G2092),AllocFactorMatrix,(S$4+1),FALSE)*$E2096</f>
        <v>538.31673650102971</v>
      </c>
      <c r="T2092" s="5">
        <f>VLOOKUP(CONCATENATE($F2092," ",$G2092),AllocFactorMatrix,(T$4+1),FALSE)*$E2096</f>
        <v>7443.7699826051467</v>
      </c>
      <c r="U2092" s="5">
        <f>VLOOKUP(CONCATENATE($F2092," ",$G2092),AllocFactorMatrix,(U$4+1),FALSE)*$E2096</f>
        <v>0</v>
      </c>
      <c r="V2092" s="5">
        <f>VLOOKUP(CONCATENATE($F2092," ",$G2092),AllocFactorMatrix,(V$4+1),FALSE)*$E2096</f>
        <v>0</v>
      </c>
      <c r="W2092" s="5">
        <f t="shared" si="963"/>
        <v>7982.0867191061761</v>
      </c>
      <c r="X2092" s="5">
        <f>VLOOKUP(CONCATENATE($F2092," ",$G2092),AllocFactorMatrix,(X$4+1),FALSE)*$E2096</f>
        <v>3264.32080628827</v>
      </c>
      <c r="Y2092" s="5">
        <f>VLOOKUP(CONCATENATE($F2092," ",$G2092),AllocFactorMatrix,(Y$4+1),FALSE)*$E2096</f>
        <v>65.520066447616173</v>
      </c>
      <c r="Z2092" s="5">
        <f t="shared" si="961"/>
        <v>3329.840872735886</v>
      </c>
      <c r="AA2092" s="5">
        <f>VLOOKUP(CONCATENATE($F2092," ",$G2092),AllocFactorMatrix,(AA$4+1),FALSE)*$E2096</f>
        <v>43.017286678217232</v>
      </c>
      <c r="AB2092" s="5">
        <f>VLOOKUP(CONCATENATE($F2092," ",$G2092),AllocFactorMatrix,(AB$4+1),FALSE)*$E2096</f>
        <v>0</v>
      </c>
      <c r="AC2092" s="5">
        <f>VLOOKUP(CONCATENATE($F2092," ",$G2092),AllocFactorMatrix,(AC$4+1),FALSE)*$E2096</f>
        <v>0</v>
      </c>
    </row>
    <row r="2093" spans="4:29" hidden="1" outlineLevel="1">
      <c r="E2093" s="48"/>
      <c r="F2093" s="175" t="str">
        <f>F2096</f>
        <v>RB_GUP_EPIS_D</v>
      </c>
      <c r="G2093" s="52" t="str">
        <f>$G$12</f>
        <v>DISTSEC</v>
      </c>
      <c r="H2093" s="4">
        <f t="shared" si="949"/>
        <v>64463.159012583797</v>
      </c>
      <c r="I2093" s="5">
        <f>VLOOKUP(CONCATENATE($F2093," ",$G2093),AllocFactorMatrix,(I$4+1),FALSE)*$E2096</f>
        <v>47838.438036601867</v>
      </c>
      <c r="J2093" s="5">
        <f>VLOOKUP(CONCATENATE($F2093," ",$G2093),AllocFactorMatrix,(J$4+1),FALSE)*$E2096</f>
        <v>9646.366392931297</v>
      </c>
      <c r="K2093" s="5">
        <f>VLOOKUP(CONCATENATE($F2093," ",$G2093),AllocFactorMatrix,(K$4+1),FALSE)*$E2096</f>
        <v>0</v>
      </c>
      <c r="L2093" s="5">
        <f>VLOOKUP(CONCATENATE($F2093," ",$G2093),AllocFactorMatrix,(L$4+1),FALSE)*$E2096</f>
        <v>0</v>
      </c>
      <c r="M2093" s="5">
        <f t="shared" si="960"/>
        <v>9646.366392931297</v>
      </c>
      <c r="N2093" s="5">
        <f>VLOOKUP(CONCATENATE($F2093," ",$G2093),AllocFactorMatrix,(N$4+1),FALSE)*$E2096</f>
        <v>4821.5961777715529</v>
      </c>
      <c r="O2093" s="5">
        <f>VLOOKUP(CONCATENATE($F2093," ",$G2093),AllocFactorMatrix,(O$4+1),FALSE)*$E2096</f>
        <v>0</v>
      </c>
      <c r="P2093" s="5">
        <f>VLOOKUP(CONCATENATE($F2093," ",$G2093),AllocFactorMatrix,(P$4+1),FALSE)*$E2096</f>
        <v>0</v>
      </c>
      <c r="Q2093" s="5">
        <f>VLOOKUP(CONCATENATE($F2093," ",$G2093),AllocFactorMatrix,(Q$4+1),FALSE)*$E2096</f>
        <v>0</v>
      </c>
      <c r="R2093" s="5">
        <f t="shared" si="962"/>
        <v>4821.5961777715529</v>
      </c>
      <c r="S2093" s="5">
        <f>VLOOKUP(CONCATENATE($F2093," ",$G2093),AllocFactorMatrix,(S$4+1),FALSE)*$E2096</f>
        <v>180.21997582094312</v>
      </c>
      <c r="T2093" s="5">
        <f>VLOOKUP(CONCATENATE($F2093," ",$G2093),AllocFactorMatrix,(T$4+1),FALSE)*$E2096</f>
        <v>0</v>
      </c>
      <c r="U2093" s="5">
        <f>VLOOKUP(CONCATENATE($F2093," ",$G2093),AllocFactorMatrix,(U$4+1),FALSE)*$E2096</f>
        <v>0</v>
      </c>
      <c r="V2093" s="5">
        <f>VLOOKUP(CONCATENATE($F2093," ",$G2093),AllocFactorMatrix,(V$4+1),FALSE)*$E2096</f>
        <v>0</v>
      </c>
      <c r="W2093" s="5">
        <f t="shared" si="963"/>
        <v>180.21997582094312</v>
      </c>
      <c r="X2093" s="5">
        <f>VLOOKUP(CONCATENATE($F2093," ",$G2093),AllocFactorMatrix,(X$4+1),FALSE)*$E2096</f>
        <v>1361.9887786789172</v>
      </c>
      <c r="Y2093" s="5">
        <f>VLOOKUP(CONCATENATE($F2093," ",$G2093),AllocFactorMatrix,(Y$4+1),FALSE)*$E2096</f>
        <v>0</v>
      </c>
      <c r="Z2093" s="5">
        <f t="shared" si="961"/>
        <v>1361.9887786789172</v>
      </c>
      <c r="AA2093" s="5">
        <f>VLOOKUP(CONCATENATE($F2093," ",$G2093),AllocFactorMatrix,(AA$4+1),FALSE)*$E2096</f>
        <v>16.103572043052417</v>
      </c>
      <c r="AB2093" s="5">
        <f>VLOOKUP(CONCATENATE($F2093," ",$G2093),AllocFactorMatrix,(AB$4+1),FALSE)*$E2096</f>
        <v>495.66327978311188</v>
      </c>
      <c r="AC2093" s="5">
        <f>VLOOKUP(CONCATENATE($F2093," ",$G2093),AllocFactorMatrix,(AC$4+1),FALSE)*$E2096</f>
        <v>102.78279895304759</v>
      </c>
    </row>
    <row r="2094" spans="4:29" hidden="1" outlineLevel="1">
      <c r="E2094" s="48"/>
      <c r="F2094" s="175" t="str">
        <f>F2096</f>
        <v>RB_GUP_EPIS_D</v>
      </c>
      <c r="G2094" s="52" t="str">
        <f>$G$13</f>
        <v>ENERGY</v>
      </c>
      <c r="H2094" s="4">
        <f t="shared" si="949"/>
        <v>0</v>
      </c>
      <c r="I2094" s="5">
        <f>VLOOKUP(CONCATENATE($F2094," ",$G2094),AllocFactorMatrix,(I$4+1),FALSE)*$E2096</f>
        <v>0</v>
      </c>
      <c r="J2094" s="5">
        <f>VLOOKUP(CONCATENATE($F2094," ",$G2094),AllocFactorMatrix,(J$4+1),FALSE)*$E2096</f>
        <v>0</v>
      </c>
      <c r="K2094" s="5">
        <f>VLOOKUP(CONCATENATE($F2094," ",$G2094),AllocFactorMatrix,(K$4+1),FALSE)*$E2096</f>
        <v>0</v>
      </c>
      <c r="L2094" s="5">
        <f>VLOOKUP(CONCATENATE($F2094," ",$G2094),AllocFactorMatrix,(L$4+1),FALSE)*$E2096</f>
        <v>0</v>
      </c>
      <c r="M2094" s="5">
        <f t="shared" si="960"/>
        <v>0</v>
      </c>
      <c r="N2094" s="5">
        <f>VLOOKUP(CONCATENATE($F2094," ",$G2094),AllocFactorMatrix,(N$4+1),FALSE)*$E2096</f>
        <v>0</v>
      </c>
      <c r="O2094" s="5">
        <f>VLOOKUP(CONCATENATE($F2094," ",$G2094),AllocFactorMatrix,(O$4+1),FALSE)*$E2096</f>
        <v>0</v>
      </c>
      <c r="P2094" s="5">
        <f>VLOOKUP(CONCATENATE($F2094," ",$G2094),AllocFactorMatrix,(P$4+1),FALSE)*$E2096</f>
        <v>0</v>
      </c>
      <c r="Q2094" s="5">
        <f>VLOOKUP(CONCATENATE($F2094," ",$G2094),AllocFactorMatrix,(Q$4+1),FALSE)*$E2096</f>
        <v>0</v>
      </c>
      <c r="R2094" s="5">
        <f t="shared" si="962"/>
        <v>0</v>
      </c>
      <c r="S2094" s="5">
        <f>VLOOKUP(CONCATENATE($F2094," ",$G2094),AllocFactorMatrix,(S$4+1),FALSE)*$E2096</f>
        <v>0</v>
      </c>
      <c r="T2094" s="5">
        <f>VLOOKUP(CONCATENATE($F2094," ",$G2094),AllocFactorMatrix,(T$4+1),FALSE)*$E2096</f>
        <v>0</v>
      </c>
      <c r="U2094" s="5">
        <f>VLOOKUP(CONCATENATE($F2094," ",$G2094),AllocFactorMatrix,(U$4+1),FALSE)*$E2096</f>
        <v>0</v>
      </c>
      <c r="V2094" s="5">
        <f>VLOOKUP(CONCATENATE($F2094," ",$G2094),AllocFactorMatrix,(V$4+1),FALSE)*$E2096</f>
        <v>0</v>
      </c>
      <c r="W2094" s="5">
        <f t="shared" si="963"/>
        <v>0</v>
      </c>
      <c r="X2094" s="5">
        <f>VLOOKUP(CONCATENATE($F2094," ",$G2094),AllocFactorMatrix,(X$4+1),FALSE)*$E2096</f>
        <v>0</v>
      </c>
      <c r="Y2094" s="5">
        <f>VLOOKUP(CONCATENATE($F2094," ",$G2094),AllocFactorMatrix,(Y$4+1),FALSE)*$E2096</f>
        <v>0</v>
      </c>
      <c r="Z2094" s="5">
        <f t="shared" si="961"/>
        <v>0</v>
      </c>
      <c r="AA2094" s="5">
        <f>VLOOKUP(CONCATENATE($F2094," ",$G2094),AllocFactorMatrix,(AA$4+1),FALSE)*$E2096</f>
        <v>0</v>
      </c>
      <c r="AB2094" s="5">
        <f>VLOOKUP(CONCATENATE($F2094," ",$G2094),AllocFactorMatrix,(AB$4+1),FALSE)*$E2096</f>
        <v>0</v>
      </c>
      <c r="AC2094" s="5">
        <f>VLOOKUP(CONCATENATE($F2094," ",$G2094),AllocFactorMatrix,(AC$4+1),FALSE)*$E2096</f>
        <v>0</v>
      </c>
    </row>
    <row r="2095" spans="4:29" hidden="1" outlineLevel="1">
      <c r="E2095" s="48"/>
      <c r="F2095" s="175" t="str">
        <f>F2096</f>
        <v>RB_GUP_EPIS_D</v>
      </c>
      <c r="G2095" s="52" t="str">
        <f>$G$14</f>
        <v>CUSTOMER</v>
      </c>
      <c r="H2095" s="4">
        <f t="shared" si="949"/>
        <v>28254.933065734142</v>
      </c>
      <c r="I2095" s="5">
        <f>VLOOKUP(CONCATENATE($F2095," ",$G2095),AllocFactorMatrix,(I$4+1),FALSE)*$E2096</f>
        <v>13212.669618818049</v>
      </c>
      <c r="J2095" s="5">
        <f>VLOOKUP(CONCATENATE($F2095," ",$G2095),AllocFactorMatrix,(J$4+1),FALSE)*$E2096</f>
        <v>4464.6298263673461</v>
      </c>
      <c r="K2095" s="5">
        <f>VLOOKUP(CONCATENATE($F2095," ",$G2095),AllocFactorMatrix,(K$4+1),FALSE)*$E2096</f>
        <v>301.88978195929258</v>
      </c>
      <c r="L2095" s="5">
        <f>VLOOKUP(CONCATENATE($F2095," ",$G2095),AllocFactorMatrix,(L$4+1),FALSE)*$E2096</f>
        <v>50.852384143113802</v>
      </c>
      <c r="M2095" s="5">
        <f t="shared" si="960"/>
        <v>4817.3719924697525</v>
      </c>
      <c r="N2095" s="5">
        <f>VLOOKUP(CONCATENATE($F2095," ",$G2095),AllocFactorMatrix,(N$4+1),FALSE)*$E2096</f>
        <v>364.40506239992123</v>
      </c>
      <c r="O2095" s="5">
        <f>VLOOKUP(CONCATENATE($F2095," ",$G2095),AllocFactorMatrix,(O$4+1),FALSE)*$E2096</f>
        <v>106.19444065237765</v>
      </c>
      <c r="P2095" s="5">
        <f>VLOOKUP(CONCATENATE($F2095," ",$G2095),AllocFactorMatrix,(P$4+1),FALSE)*$E2096</f>
        <v>125.06618971246486</v>
      </c>
      <c r="Q2095" s="5">
        <f>VLOOKUP(CONCATENATE($F2095," ",$G2095),AllocFactorMatrix,(Q$4+1),FALSE)*$E2096</f>
        <v>15.633058324658878</v>
      </c>
      <c r="R2095" s="5">
        <f t="shared" si="962"/>
        <v>611.29875108942269</v>
      </c>
      <c r="S2095" s="5">
        <f>VLOOKUP(CONCATENATE($F2095," ",$G2095),AllocFactorMatrix,(S$4+1),FALSE)*$E2096</f>
        <v>2.3950928391332833</v>
      </c>
      <c r="T2095" s="5">
        <f>VLOOKUP(CONCATENATE($F2095," ",$G2095),AllocFactorMatrix,(T$4+1),FALSE)*$E2096</f>
        <v>75.298410855246161</v>
      </c>
      <c r="U2095" s="5">
        <f>VLOOKUP(CONCATENATE($F2095," ",$G2095),AllocFactorMatrix,(U$4+1),FALSE)*$E2096</f>
        <v>210.23000942412807</v>
      </c>
      <c r="V2095" s="5">
        <f>VLOOKUP(CONCATENATE($F2095," ",$G2095),AllocFactorMatrix,(V$4+1),FALSE)*$E2096</f>
        <v>62.532041841391766</v>
      </c>
      <c r="W2095" s="5">
        <f t="shared" si="963"/>
        <v>350.4555549598993</v>
      </c>
      <c r="X2095" s="5">
        <f>VLOOKUP(CONCATENATE($F2095," ",$G2095),AllocFactorMatrix,(X$4+1),FALSE)*$E2096</f>
        <v>73.286892435924599</v>
      </c>
      <c r="Y2095" s="5">
        <f>VLOOKUP(CONCATENATE($F2095," ",$G2095),AllocFactorMatrix,(Y$4+1),FALSE)*$E2096</f>
        <v>1.3874906455219389</v>
      </c>
      <c r="Z2095" s="5">
        <f t="shared" si="961"/>
        <v>74.674383081446535</v>
      </c>
      <c r="AA2095" s="5">
        <f>VLOOKUP(CONCATENATE($F2095," ",$G2095),AllocFactorMatrix,(AA$4+1),FALSE)*$E2096</f>
        <v>7.1512055729131196</v>
      </c>
      <c r="AB2095" s="5">
        <f>VLOOKUP(CONCATENATE($F2095," ",$G2095),AllocFactorMatrix,(AB$4+1),FALSE)*$E2096</f>
        <v>8099.1539595632094</v>
      </c>
      <c r="AC2095" s="5">
        <f>VLOOKUP(CONCATENATE($F2095," ",$G2095),AllocFactorMatrix,(AC$4+1),FALSE)*$E2096</f>
        <v>1082.1576001794483</v>
      </c>
    </row>
    <row r="2096" spans="4:29" collapsed="1">
      <c r="D2096" s="102" t="s">
        <v>653</v>
      </c>
      <c r="E2096" s="58">
        <v>226538</v>
      </c>
      <c r="F2096" s="93" t="s">
        <v>65</v>
      </c>
      <c r="G2096" s="52" t="str">
        <f>$G$15</f>
        <v>TOTAL</v>
      </c>
      <c r="H2096" s="4">
        <f t="shared" si="949"/>
        <v>226537.99999999997</v>
      </c>
      <c r="I2096" s="5">
        <f>VLOOKUP(CONCATENATE($F2096," ",$G2096),AllocFactorMatrix,(I$4+1),FALSE)*$E2096</f>
        <v>148677.32920267733</v>
      </c>
      <c r="J2096" s="5">
        <f>VLOOKUP(CONCATENATE($F2096," ",$G2096),AllocFactorMatrix,(J$4+1),FALSE)*$E2096</f>
        <v>34618.914130424469</v>
      </c>
      <c r="K2096" s="5">
        <f>VLOOKUP(CONCATENATE($F2096," ",$G2096),AllocFactorMatrix,(K$4+1),FALSE)*$E2096</f>
        <v>588.3392702557054</v>
      </c>
      <c r="L2096" s="5">
        <f>VLOOKUP(CONCATENATE($F2096," ",$G2096),AllocFactorMatrix,(L$4+1),FALSE)*$E2096</f>
        <v>50.852384143113802</v>
      </c>
      <c r="M2096" s="5">
        <f t="shared" si="960"/>
        <v>35258.105784823289</v>
      </c>
      <c r="N2096" s="5">
        <f>VLOOKUP(CONCATENATE($F2096," ",$G2096),AllocFactorMatrix,(N$4+1),FALSE)*$E2096</f>
        <v>17091.249888797429</v>
      </c>
      <c r="O2096" s="5">
        <f>VLOOKUP(CONCATENATE($F2096," ",$G2096),AllocFactorMatrix,(O$4+1),FALSE)*$E2096</f>
        <v>2245.3198885085712</v>
      </c>
      <c r="P2096" s="5">
        <f>VLOOKUP(CONCATENATE($F2096," ",$G2096),AllocFactorMatrix,(P$4+1),FALSE)*$E2096</f>
        <v>125.06618971246486</v>
      </c>
      <c r="Q2096" s="5">
        <f>VLOOKUP(CONCATENATE($F2096," ",$G2096),AllocFactorMatrix,(Q$4+1),FALSE)*$E2096</f>
        <v>15.633058324658878</v>
      </c>
      <c r="R2096" s="5">
        <f t="shared" si="962"/>
        <v>19477.269025343128</v>
      </c>
      <c r="S2096" s="5">
        <f>VLOOKUP(CONCATENATE($F2096," ",$G2096),AllocFactorMatrix,(S$4+1),FALSE)*$E2096</f>
        <v>720.93180516110624</v>
      </c>
      <c r="T2096" s="5">
        <f>VLOOKUP(CONCATENATE($F2096," ",$G2096),AllocFactorMatrix,(T$4+1),FALSE)*$E2096</f>
        <v>7519.0683934603931</v>
      </c>
      <c r="U2096" s="5">
        <f>VLOOKUP(CONCATENATE($F2096," ",$G2096),AllocFactorMatrix,(U$4+1),FALSE)*$E2096</f>
        <v>210.23000942412807</v>
      </c>
      <c r="V2096" s="5">
        <f>VLOOKUP(CONCATENATE($F2096," ",$G2096),AllocFactorMatrix,(V$4+1),FALSE)*$E2096</f>
        <v>62.532041841391766</v>
      </c>
      <c r="W2096" s="5">
        <f t="shared" si="963"/>
        <v>8512.7622498870187</v>
      </c>
      <c r="X2096" s="5">
        <f>VLOOKUP(CONCATENATE($F2096," ",$G2096),AllocFactorMatrix,(X$4+1),FALSE)*$E2096</f>
        <v>4699.5964774031127</v>
      </c>
      <c r="Y2096" s="5">
        <f>VLOOKUP(CONCATENATE($F2096," ",$G2096),AllocFactorMatrix,(Y$4+1),FALSE)*$E2096</f>
        <v>66.907557093138109</v>
      </c>
      <c r="Z2096" s="5">
        <f t="shared" si="961"/>
        <v>4766.5040344962508</v>
      </c>
      <c r="AA2096" s="5">
        <f>VLOOKUP(CONCATENATE($F2096," ",$G2096),AllocFactorMatrix,(AA$4+1),FALSE)*$E2096</f>
        <v>66.272064294182755</v>
      </c>
      <c r="AB2096" s="5">
        <f>VLOOKUP(CONCATENATE($F2096," ",$G2096),AllocFactorMatrix,(AB$4+1),FALSE)*$E2096</f>
        <v>8594.817239346321</v>
      </c>
      <c r="AC2096" s="5">
        <f>VLOOKUP(CONCATENATE($F2096," ",$G2096),AllocFactorMatrix,(AC$4+1),FALSE)*$E2096</f>
        <v>1184.9403991324957</v>
      </c>
    </row>
    <row r="2097" spans="1:29" hidden="1" outlineLevel="1">
      <c r="E2097" s="48"/>
      <c r="F2097" s="175" t="str">
        <f>F2104</f>
        <v>LABOR_M</v>
      </c>
      <c r="G2097" s="52" t="str">
        <f>$G$8</f>
        <v>PRODUCTION</v>
      </c>
      <c r="H2097" s="4">
        <f t="shared" ca="1" si="949"/>
        <v>-60775.93003939664</v>
      </c>
      <c r="I2097" s="5">
        <f ca="1">VLOOKUP(CONCATENATE($F2097," ",$G2097),AllocFactorMatrix,(I$4+1),FALSE)*$E2104</f>
        <v>-31262.286331438972</v>
      </c>
      <c r="J2097" s="5">
        <f ca="1">VLOOKUP(CONCATENATE($F2097," ",$G2097),AllocFactorMatrix,(J$4+1),FALSE)*$E2104</f>
        <v>-7290.369978868438</v>
      </c>
      <c r="K2097" s="5">
        <f ca="1">VLOOKUP(CONCATENATE($F2097," ",$G2097),AllocFactorMatrix,(K$4+1),FALSE)*$E2104</f>
        <v>-101.3650106068559</v>
      </c>
      <c r="L2097" s="5">
        <f ca="1">VLOOKUP(CONCATENATE($F2097," ",$G2097),AllocFactorMatrix,(L$4+1),FALSE)*$E2104</f>
        <v>-14.117480816695645</v>
      </c>
      <c r="M2097" s="5">
        <f t="shared" ref="M2097:M2104" ca="1" si="964">SUBTOTAL(9,J2097:L2097)</f>
        <v>-7405.8524702919894</v>
      </c>
      <c r="N2097" s="5">
        <f ca="1">VLOOKUP(CONCATENATE($F2097," ",$G2097),AllocFactorMatrix,(N$4+1),FALSE)*$E2104</f>
        <v>-4339.2879716960624</v>
      </c>
      <c r="O2097" s="5">
        <f ca="1">VLOOKUP(CONCATENATE($F2097," ",$G2097),AllocFactorMatrix,(O$4+1),FALSE)*$E2104</f>
        <v>-777.56389116740274</v>
      </c>
      <c r="P2097" s="5">
        <f ca="1">VLOOKUP(CONCATENATE($F2097," ",$G2097),AllocFactorMatrix,(P$4+1),FALSE)*$E2104</f>
        <v>-157.68202223304831</v>
      </c>
      <c r="Q2097" s="5">
        <f ca="1">VLOOKUP(CONCATENATE($F2097," ",$G2097),AllocFactorMatrix,(Q$4+1),FALSE)*$E2104</f>
        <v>-5.9879034870252932</v>
      </c>
      <c r="R2097" s="5">
        <f ca="1">SUBTOTAL(9,N2097:Q2097)</f>
        <v>-5280.5217885835382</v>
      </c>
      <c r="S2097" s="5">
        <f ca="1">VLOOKUP(CONCATENATE($F2097," ",$G2097),AllocFactorMatrix,(S$4+1),FALSE)*$E2104</f>
        <v>-205.49641029363835</v>
      </c>
      <c r="T2097" s="5">
        <f ca="1">VLOOKUP(CONCATENATE($F2097," ",$G2097),AllocFactorMatrix,(T$4+1),FALSE)*$E2104</f>
        <v>-2774.3202027860225</v>
      </c>
      <c r="U2097" s="5">
        <f ca="1">VLOOKUP(CONCATENATE($F2097," ",$G2097),AllocFactorMatrix,(U$4+1),FALSE)*$E2104</f>
        <v>-10610.661080753349</v>
      </c>
      <c r="V2097" s="5">
        <f ca="1">VLOOKUP(CONCATENATE($F2097," ",$G2097),AllocFactorMatrix,(V$4+1),FALSE)*$E2104</f>
        <v>-1922.2196653726237</v>
      </c>
      <c r="W2097" s="5">
        <f ca="1">SUBTOTAL(9,S2097:V2097)</f>
        <v>-15512.697359205635</v>
      </c>
      <c r="X2097" s="5">
        <f ca="1">VLOOKUP(CONCATENATE($F2097," ",$G2097),AllocFactorMatrix,(X$4+1),FALSE)*$E2104</f>
        <v>-1190.9593027026835</v>
      </c>
      <c r="Y2097" s="5">
        <f ca="1">VLOOKUP(CONCATENATE($F2097," ",$G2097),AllocFactorMatrix,(Y$4+1),FALSE)*$E2104</f>
        <v>-23.786511958451879</v>
      </c>
      <c r="Z2097" s="5">
        <f t="shared" ref="Z2097:Z2104" ca="1" si="965">SUBTOTAL(9,X2097:Y2097)</f>
        <v>-1214.7458146611355</v>
      </c>
      <c r="AA2097" s="5">
        <f ca="1">VLOOKUP(CONCATENATE($F2097," ",$G2097),AllocFactorMatrix,(AA$4+1),FALSE)*$E2104</f>
        <v>-15.710679940826695</v>
      </c>
      <c r="AB2097" s="5">
        <f ca="1">VLOOKUP(CONCATENATE($F2097," ",$G2097),AllocFactorMatrix,(AB$4+1),FALSE)*$E2104</f>
        <v>-69.795785372229119</v>
      </c>
      <c r="AC2097" s="5">
        <f ca="1">VLOOKUP(CONCATENATE($F2097," ",$G2097),AllocFactorMatrix,(AC$4+1),FALSE)*$E2104</f>
        <v>-14.319809902287513</v>
      </c>
    </row>
    <row r="2098" spans="1:29" hidden="1" outlineLevel="1">
      <c r="E2098" s="48"/>
      <c r="F2098" s="175" t="str">
        <f>F2104</f>
        <v>LABOR_M</v>
      </c>
      <c r="G2098" s="52" t="str">
        <f>$G$9</f>
        <v>BULKTRAN</v>
      </c>
      <c r="H2098" s="4">
        <f t="shared" ca="1" si="949"/>
        <v>-9420.7498907502504</v>
      </c>
      <c r="I2098" s="5">
        <f ca="1">VLOOKUP(CONCATENATE($F2098," ",$G2098),AllocFactorMatrix,(I$4+1),FALSE)*$E2104</f>
        <v>-4845.9016645338706</v>
      </c>
      <c r="J2098" s="5">
        <f ca="1">VLOOKUP(CONCATENATE($F2098," ",$G2098),AllocFactorMatrix,(J$4+1),FALSE)*$E2104</f>
        <v>-1130.0650131957348</v>
      </c>
      <c r="K2098" s="5">
        <f ca="1">VLOOKUP(CONCATENATE($F2098," ",$G2098),AllocFactorMatrix,(K$4+1),FALSE)*$E2104</f>
        <v>-15.712378436354982</v>
      </c>
      <c r="L2098" s="5">
        <f ca="1">VLOOKUP(CONCATENATE($F2098," ",$G2098),AllocFactorMatrix,(L$4+1),FALSE)*$E2104</f>
        <v>-2.1883211951728545</v>
      </c>
      <c r="M2098" s="5">
        <f t="shared" ca="1" si="964"/>
        <v>-1147.9657128272627</v>
      </c>
      <c r="N2098" s="5">
        <f ca="1">VLOOKUP(CONCATENATE($F2098," ",$G2098),AllocFactorMatrix,(N$4+1),FALSE)*$E2104</f>
        <v>-672.62395916920138</v>
      </c>
      <c r="O2098" s="5">
        <f ca="1">VLOOKUP(CONCATENATE($F2098," ",$G2098),AllocFactorMatrix,(O$4+1),FALSE)*$E2104</f>
        <v>-120.52855362342027</v>
      </c>
      <c r="P2098" s="5">
        <f ca="1">VLOOKUP(CONCATENATE($F2098," ",$G2098),AllocFactorMatrix,(P$4+1),FALSE)*$E2104</f>
        <v>-24.441960703231363</v>
      </c>
      <c r="Q2098" s="5">
        <f ca="1">VLOOKUP(CONCATENATE($F2098," ",$G2098),AllocFactorMatrix,(Q$4+1),FALSE)*$E2104</f>
        <v>-0.92817240451358984</v>
      </c>
      <c r="R2098" s="5">
        <f t="shared" ref="R2098:R2104" ca="1" si="966">SUBTOTAL(9,N2098:Q2098)</f>
        <v>-818.52264590036668</v>
      </c>
      <c r="S2098" s="5">
        <f ca="1">VLOOKUP(CONCATENATE($F2098," ",$G2098),AllocFactorMatrix,(S$4+1),FALSE)*$E2104</f>
        <v>-31.853569062101279</v>
      </c>
      <c r="T2098" s="5">
        <f ca="1">VLOOKUP(CONCATENATE($F2098," ",$G2098),AllocFactorMatrix,(T$4+1),FALSE)*$E2104</f>
        <v>-430.04157616938801</v>
      </c>
      <c r="U2098" s="5">
        <f ca="1">VLOOKUP(CONCATENATE($F2098," ",$G2098),AllocFactorMatrix,(U$4+1),FALSE)*$E2104</f>
        <v>-1644.7363973286476</v>
      </c>
      <c r="V2098" s="5">
        <f ca="1">VLOOKUP(CONCATENATE($F2098," ",$G2098),AllocFactorMatrix,(V$4+1),FALSE)*$E2104</f>
        <v>-297.95925279660105</v>
      </c>
      <c r="W2098" s="5">
        <f t="shared" ref="W2098:W2104" ca="1" si="967">SUBTOTAL(9,S2098:V2098)</f>
        <v>-2404.590795356738</v>
      </c>
      <c r="X2098" s="5">
        <f ca="1">VLOOKUP(CONCATENATE($F2098," ",$G2098),AllocFactorMatrix,(X$4+1),FALSE)*$E2104</f>
        <v>-184.60811234894058</v>
      </c>
      <c r="Y2098" s="5">
        <f ca="1">VLOOKUP(CONCATENATE($F2098," ",$G2098),AllocFactorMatrix,(Y$4+1),FALSE)*$E2104</f>
        <v>-3.6870975037100306</v>
      </c>
      <c r="Z2098" s="5">
        <f t="shared" ca="1" si="965"/>
        <v>-188.2952098526506</v>
      </c>
      <c r="AA2098" s="5">
        <f ca="1">VLOOKUP(CONCATENATE($F2098," ",$G2098),AllocFactorMatrix,(AA$4+1),FALSE)*$E2104</f>
        <v>-2.4352796615405681</v>
      </c>
      <c r="AB2098" s="5">
        <f ca="1">VLOOKUP(CONCATENATE($F2098," ",$G2098),AllocFactorMatrix,(AB$4+1),FALSE)*$E2104</f>
        <v>-10.818898813955231</v>
      </c>
      <c r="AC2098" s="5">
        <f ca="1">VLOOKUP(CONCATENATE($F2098," ",$G2098),AllocFactorMatrix,(AC$4+1),FALSE)*$E2104</f>
        <v>-2.2196838038527948</v>
      </c>
    </row>
    <row r="2099" spans="1:29" hidden="1" outlineLevel="1">
      <c r="E2099" s="48"/>
      <c r="F2099" s="175" t="str">
        <f>F2104</f>
        <v>LABOR_M</v>
      </c>
      <c r="G2099" s="52" t="str">
        <f>$G$10</f>
        <v>SUBTRAN</v>
      </c>
      <c r="H2099" s="4">
        <f t="shared" ca="1" si="949"/>
        <v>-2610.859165124908</v>
      </c>
      <c r="I2099" s="5">
        <f ca="1">VLOOKUP(CONCATENATE($F2099," ",$G2099),AllocFactorMatrix,(I$4+1),FALSE)*$E2104</f>
        <v>-1334.0272662395664</v>
      </c>
      <c r="J2099" s="5">
        <f ca="1">VLOOKUP(CONCATENATE($F2099," ",$G2099),AllocFactorMatrix,(J$4+1),FALSE)*$E2104</f>
        <v>-312.71852712001498</v>
      </c>
      <c r="K2099" s="5">
        <f ca="1">VLOOKUP(CONCATENATE($F2099," ",$G2099),AllocFactorMatrix,(K$4+1),FALSE)*$E2104</f>
        <v>-4.3685565619598501</v>
      </c>
      <c r="L2099" s="5">
        <f ca="1">VLOOKUP(CONCATENATE($F2099," ",$G2099),AllocFactorMatrix,(L$4+1),FALSE)*$E2104</f>
        <v>-0.79068844030174035</v>
      </c>
      <c r="M2099" s="5">
        <f t="shared" ca="1" si="964"/>
        <v>-317.87777212227655</v>
      </c>
      <c r="N2099" s="5">
        <f ca="1">VLOOKUP(CONCATENATE($F2099," ",$G2099),AllocFactorMatrix,(N$4+1),FALSE)*$E2104</f>
        <v>-180.72893431175186</v>
      </c>
      <c r="O2099" s="5">
        <f ca="1">VLOOKUP(CONCATENATE($F2099," ",$G2099),AllocFactorMatrix,(O$4+1),FALSE)*$E2104</f>
        <v>-32.476081509498478</v>
      </c>
      <c r="P2099" s="5">
        <f ca="1">VLOOKUP(CONCATENATE($F2099," ",$G2099),AllocFactorMatrix,(P$4+1),FALSE)*$E2104</f>
        <v>-8.5247210056230589</v>
      </c>
      <c r="Q2099" s="5">
        <f ca="1">VLOOKUP(CONCATENATE($F2099," ",$G2099),AllocFactorMatrix,(Q$4+1),FALSE)*$E2104</f>
        <v>0</v>
      </c>
      <c r="R2099" s="5">
        <f t="shared" ca="1" si="966"/>
        <v>-221.72973682687339</v>
      </c>
      <c r="S2099" s="5">
        <f ca="1">VLOOKUP(CONCATENATE($F2099," ",$G2099),AllocFactorMatrix,(S$4+1),FALSE)*$E2104</f>
        <v>-8.1462182849997316</v>
      </c>
      <c r="T2099" s="5">
        <f ca="1">VLOOKUP(CONCATENATE($F2099," ",$G2099),AllocFactorMatrix,(T$4+1),FALSE)*$E2104</f>
        <v>-114.29934176008064</v>
      </c>
      <c r="U2099" s="5">
        <f ca="1">VLOOKUP(CONCATENATE($F2099," ",$G2099),AllocFactorMatrix,(U$4+1),FALSE)*$E2104</f>
        <v>-563.5839239144658</v>
      </c>
      <c r="V2099" s="5">
        <f ca="1">VLOOKUP(CONCATENATE($F2099," ",$G2099),AllocFactorMatrix,(V$4+1),FALSE)*$E2104</f>
        <v>0</v>
      </c>
      <c r="W2099" s="5">
        <f t="shared" ca="1" si="967"/>
        <v>-686.02948395954616</v>
      </c>
      <c r="X2099" s="5">
        <f ca="1">VLOOKUP(CONCATENATE($F2099," ",$G2099),AllocFactorMatrix,(X$4+1),FALSE)*$E2104</f>
        <v>-49.541446986517386</v>
      </c>
      <c r="Y2099" s="5">
        <f ca="1">VLOOKUP(CONCATENATE($F2099," ",$G2099),AllocFactorMatrix,(Y$4+1),FALSE)*$E2104</f>
        <v>-0.99471878830946814</v>
      </c>
      <c r="Z2099" s="5">
        <f t="shared" ca="1" si="965"/>
        <v>-50.536165774826856</v>
      </c>
      <c r="AA2099" s="5">
        <f ca="1">VLOOKUP(CONCATENATE($F2099," ",$G2099),AllocFactorMatrix,(AA$4+1),FALSE)*$E2104</f>
        <v>-0.6587402018170847</v>
      </c>
      <c r="AB2099" s="5">
        <f ca="1">VLOOKUP(CONCATENATE($F2099," ",$G2099),AllocFactorMatrix,(AB$4+1),FALSE)*$E2104</f>
        <v>0</v>
      </c>
      <c r="AC2099" s="5">
        <f ca="1">VLOOKUP(CONCATENATE($F2099," ",$G2099),AllocFactorMatrix,(AC$4+1),FALSE)*$E2104</f>
        <v>0</v>
      </c>
    </row>
    <row r="2100" spans="1:29" hidden="1" outlineLevel="1">
      <c r="E2100" s="48"/>
      <c r="F2100" s="175" t="str">
        <f>F2104</f>
        <v>LABOR_M</v>
      </c>
      <c r="G2100" s="52" t="str">
        <f>$G$11</f>
        <v>DISTPRI</v>
      </c>
      <c r="H2100" s="4">
        <f t="shared" ca="1" si="949"/>
        <v>-21327.009899463283</v>
      </c>
      <c r="I2100" s="5">
        <f ca="1">VLOOKUP(CONCATENATE($F2100," ",$G2100),AllocFactorMatrix,(I$4+1),FALSE)*$E2104</f>
        <v>-13965.076821638802</v>
      </c>
      <c r="J2100" s="5">
        <f ca="1">VLOOKUP(CONCATENATE($F2100," ",$G2100),AllocFactorMatrix,(J$4+1),FALSE)*$E2104</f>
        <v>-3268.3669799259801</v>
      </c>
      <c r="K2100" s="5">
        <f ca="1">VLOOKUP(CONCATENATE($F2100," ",$G2100),AllocFactorMatrix,(K$4+1),FALSE)*$E2104</f>
        <v>-45.651735735531467</v>
      </c>
      <c r="L2100" s="5">
        <f ca="1">VLOOKUP(CONCATENATE($F2100," ",$G2100),AllocFactorMatrix,(L$4+1),FALSE)*$E2104</f>
        <v>0</v>
      </c>
      <c r="M2100" s="5">
        <f t="shared" ca="1" si="964"/>
        <v>-3314.0187156615116</v>
      </c>
      <c r="N2100" s="5">
        <f ca="1">VLOOKUP(CONCATENATE($F2100," ",$G2100),AllocFactorMatrix,(N$4+1),FALSE)*$E2104</f>
        <v>-1897.3511469863968</v>
      </c>
      <c r="O2100" s="5">
        <f ca="1">VLOOKUP(CONCATENATE($F2100," ",$G2100),AllocFactorMatrix,(O$4+1),FALSE)*$E2104</f>
        <v>-340.91451945492713</v>
      </c>
      <c r="P2100" s="5">
        <f ca="1">VLOOKUP(CONCATENATE($F2100," ",$G2100),AllocFactorMatrix,(P$4+1),FALSE)*$E2104</f>
        <v>0</v>
      </c>
      <c r="Q2100" s="5">
        <f ca="1">VLOOKUP(CONCATENATE($F2100," ",$G2100),AllocFactorMatrix,(Q$4+1),FALSE)*$E2104</f>
        <v>0</v>
      </c>
      <c r="R2100" s="5">
        <f t="shared" ca="1" si="966"/>
        <v>-2238.2656664413239</v>
      </c>
      <c r="S2100" s="5">
        <f ca="1">VLOOKUP(CONCATENATE($F2100," ",$G2100),AllocFactorMatrix,(S$4+1),FALSE)*$E2104</f>
        <v>-85.792065969162692</v>
      </c>
      <c r="T2100" s="5">
        <f ca="1">VLOOKUP(CONCATENATE($F2100," ",$G2100),AllocFactorMatrix,(T$4+1),FALSE)*$E2104</f>
        <v>-1186.3209187175476</v>
      </c>
      <c r="U2100" s="5">
        <f ca="1">VLOOKUP(CONCATENATE($F2100," ",$G2100),AllocFactorMatrix,(U$4+1),FALSE)*$E2104</f>
        <v>0</v>
      </c>
      <c r="V2100" s="5">
        <f ca="1">VLOOKUP(CONCATENATE($F2100," ",$G2100),AllocFactorMatrix,(V$4+1),FALSE)*$E2104</f>
        <v>0</v>
      </c>
      <c r="W2100" s="5">
        <f t="shared" ca="1" si="967"/>
        <v>-1272.1129846867102</v>
      </c>
      <c r="X2100" s="5">
        <f ca="1">VLOOKUP(CONCATENATE($F2100," ",$G2100),AllocFactorMatrix,(X$4+1),FALSE)*$E2104</f>
        <v>-520.23800667594116</v>
      </c>
      <c r="Y2100" s="5">
        <f ca="1">VLOOKUP(CONCATENATE($F2100," ",$G2100),AllocFactorMatrix,(Y$4+1),FALSE)*$E2104</f>
        <v>-10.441997214342708</v>
      </c>
      <c r="Z2100" s="5">
        <f t="shared" ca="1" si="965"/>
        <v>-530.68000389028384</v>
      </c>
      <c r="AA2100" s="5">
        <f ca="1">VLOOKUP(CONCATENATE($F2100," ",$G2100),AllocFactorMatrix,(AA$4+1),FALSE)*$E2104</f>
        <v>-6.8557071446448239</v>
      </c>
      <c r="AB2100" s="5">
        <f ca="1">VLOOKUP(CONCATENATE($F2100," ",$G2100),AllocFactorMatrix,(AB$4+1),FALSE)*$E2104</f>
        <v>0</v>
      </c>
      <c r="AC2100" s="5">
        <f ca="1">VLOOKUP(CONCATENATE($F2100," ",$G2100),AllocFactorMatrix,(AC$4+1),FALSE)*$E2104</f>
        <v>0</v>
      </c>
    </row>
    <row r="2101" spans="1:29" hidden="1" outlineLevel="1">
      <c r="E2101" s="50"/>
      <c r="F2101" s="175" t="str">
        <f>F2104</f>
        <v>LABOR_M</v>
      </c>
      <c r="G2101" s="52" t="str">
        <f>$G$12</f>
        <v>DISTSEC</v>
      </c>
      <c r="H2101" s="4">
        <f t="shared" ca="1" si="949"/>
        <v>-8449.1865448776152</v>
      </c>
      <c r="I2101" s="5">
        <f ca="1">VLOOKUP(CONCATENATE($F2101," ",$G2101),AllocFactorMatrix,(I$4+1),FALSE)*$E2104</f>
        <v>-6270.1842909671122</v>
      </c>
      <c r="J2101" s="5">
        <f ca="1">VLOOKUP(CONCATENATE($F2101," ",$G2101),AllocFactorMatrix,(J$4+1),FALSE)*$E2104</f>
        <v>-1264.3492869811798</v>
      </c>
      <c r="K2101" s="5">
        <f ca="1">VLOOKUP(CONCATENATE($F2101," ",$G2101),AllocFactorMatrix,(K$4+1),FALSE)*$E2104</f>
        <v>0</v>
      </c>
      <c r="L2101" s="5">
        <f ca="1">VLOOKUP(CONCATENATE($F2101," ",$G2101),AllocFactorMatrix,(L$4+1),FALSE)*$E2104</f>
        <v>0</v>
      </c>
      <c r="M2101" s="5">
        <f t="shared" ca="1" si="964"/>
        <v>-1264.3492869811798</v>
      </c>
      <c r="N2101" s="5">
        <f ca="1">VLOOKUP(CONCATENATE($F2101," ",$G2101),AllocFactorMatrix,(N$4+1),FALSE)*$E2104</f>
        <v>-631.96663294313896</v>
      </c>
      <c r="O2101" s="5">
        <f ca="1">VLOOKUP(CONCATENATE($F2101," ",$G2101),AllocFactorMatrix,(O$4+1),FALSE)*$E2104</f>
        <v>0</v>
      </c>
      <c r="P2101" s="5">
        <f ca="1">VLOOKUP(CONCATENATE($F2101," ",$G2101),AllocFactorMatrix,(P$4+1),FALSE)*$E2104</f>
        <v>0</v>
      </c>
      <c r="Q2101" s="5">
        <f ca="1">VLOOKUP(CONCATENATE($F2101," ",$G2101),AllocFactorMatrix,(Q$4+1),FALSE)*$E2104</f>
        <v>0</v>
      </c>
      <c r="R2101" s="5">
        <f t="shared" ca="1" si="966"/>
        <v>-631.96663294313896</v>
      </c>
      <c r="S2101" s="5">
        <f ca="1">VLOOKUP(CONCATENATE($F2101," ",$G2101),AllocFactorMatrix,(S$4+1),FALSE)*$E2104</f>
        <v>-23.621433050267278</v>
      </c>
      <c r="T2101" s="5">
        <f ca="1">VLOOKUP(CONCATENATE($F2101," ",$G2101),AllocFactorMatrix,(T$4+1),FALSE)*$E2104</f>
        <v>0</v>
      </c>
      <c r="U2101" s="5">
        <f ca="1">VLOOKUP(CONCATENATE($F2101," ",$G2101),AllocFactorMatrix,(U$4+1),FALSE)*$E2104</f>
        <v>0</v>
      </c>
      <c r="V2101" s="5">
        <f ca="1">VLOOKUP(CONCATENATE($F2101," ",$G2101),AllocFactorMatrix,(V$4+1),FALSE)*$E2104</f>
        <v>0</v>
      </c>
      <c r="W2101" s="5">
        <f t="shared" ca="1" si="967"/>
        <v>-23.621433050267278</v>
      </c>
      <c r="X2101" s="5">
        <f ca="1">VLOOKUP(CONCATENATE($F2101," ",$G2101),AllocFactorMatrix,(X$4+1),FALSE)*$E2104</f>
        <v>-178.51587541407631</v>
      </c>
      <c r="Y2101" s="5">
        <f ca="1">VLOOKUP(CONCATENATE($F2101," ",$G2101),AllocFactorMatrix,(Y$4+1),FALSE)*$E2104</f>
        <v>0</v>
      </c>
      <c r="Z2101" s="5">
        <f t="shared" ca="1" si="965"/>
        <v>-178.51587541407631</v>
      </c>
      <c r="AA2101" s="5">
        <f ca="1">VLOOKUP(CONCATENATE($F2101," ",$G2101),AllocFactorMatrix,(AA$4+1),FALSE)*$E2104</f>
        <v>-2.1106952609018932</v>
      </c>
      <c r="AB2101" s="5">
        <f ca="1">VLOOKUP(CONCATENATE($F2101," ",$G2101),AllocFactorMatrix,(AB$4+1),FALSE)*$E2104</f>
        <v>-64.966588334832466</v>
      </c>
      <c r="AC2101" s="5">
        <f ca="1">VLOOKUP(CONCATENATE($F2101," ",$G2101),AllocFactorMatrix,(AC$4+1),FALSE)*$E2104</f>
        <v>-13.471741926104256</v>
      </c>
    </row>
    <row r="2102" spans="1:29" hidden="1" outlineLevel="1">
      <c r="E2102" s="48"/>
      <c r="F2102" s="175" t="str">
        <f>F2104</f>
        <v>LABOR_M</v>
      </c>
      <c r="G2102" s="52" t="str">
        <f>$G$13</f>
        <v>ENERGY</v>
      </c>
      <c r="H2102" s="4">
        <f t="shared" ca="1" si="949"/>
        <v>-24308.753560673405</v>
      </c>
      <c r="I2102" s="5">
        <f ca="1">VLOOKUP(CONCATENATE($F2102," ",$G2102),AllocFactorMatrix,(I$4+1),FALSE)*$E2104</f>
        <v>-9511.6800314348548</v>
      </c>
      <c r="J2102" s="5">
        <f ca="1">VLOOKUP(CONCATENATE($F2102," ",$G2102),AllocFactorMatrix,(J$4+1),FALSE)*$E2104</f>
        <v>-2744.0920918373986</v>
      </c>
      <c r="K2102" s="5">
        <f ca="1">VLOOKUP(CONCATENATE($F2102," ",$G2102),AllocFactorMatrix,(K$4+1),FALSE)*$E2104</f>
        <v>-38.246786630463674</v>
      </c>
      <c r="L2102" s="5">
        <f ca="1">VLOOKUP(CONCATENATE($F2102," ",$G2102),AllocFactorMatrix,(L$4+1),FALSE)*$E2104</f>
        <v>-5.3468683563531778</v>
      </c>
      <c r="M2102" s="5">
        <f t="shared" ca="1" si="964"/>
        <v>-2787.6857468242156</v>
      </c>
      <c r="N2102" s="5">
        <f ca="1">VLOOKUP(CONCATENATE($F2102," ",$G2102),AllocFactorMatrix,(N$4+1),FALSE)*$E2104</f>
        <v>-1780.4336763611766</v>
      </c>
      <c r="O2102" s="5">
        <f ca="1">VLOOKUP(CONCATENATE($F2102," ",$G2102),AllocFactorMatrix,(O$4+1),FALSE)*$E2104</f>
        <v>-317.52069966342225</v>
      </c>
      <c r="P2102" s="5">
        <f ca="1">VLOOKUP(CONCATENATE($F2102," ",$G2102),AllocFactorMatrix,(P$4+1),FALSE)*$E2104</f>
        <v>-64.658842548778139</v>
      </c>
      <c r="Q2102" s="5">
        <f ca="1">VLOOKUP(CONCATENATE($F2102," ",$G2102),AllocFactorMatrix,(Q$4+1),FALSE)*$E2104</f>
        <v>-2.4421863655668217</v>
      </c>
      <c r="R2102" s="5">
        <f t="shared" ca="1" si="966"/>
        <v>-2165.0554049389434</v>
      </c>
      <c r="S2102" s="5">
        <f ca="1">VLOOKUP(CONCATENATE($F2102," ",$G2102),AllocFactorMatrix,(S$4+1),FALSE)*$E2104</f>
        <v>-93.241343996340078</v>
      </c>
      <c r="T2102" s="5">
        <f ca="1">VLOOKUP(CONCATENATE($F2102," ",$G2102),AllocFactorMatrix,(T$4+1),FALSE)*$E2104</f>
        <v>-1474.1633770006072</v>
      </c>
      <c r="U2102" s="5">
        <f ca="1">VLOOKUP(CONCATENATE($F2102," ",$G2102),AllocFactorMatrix,(U$4+1),FALSE)*$E2104</f>
        <v>-6340.1367565231494</v>
      </c>
      <c r="V2102" s="5">
        <f ca="1">VLOOKUP(CONCATENATE($F2102," ",$G2102),AllocFactorMatrix,(V$4+1),FALSE)*$E2104</f>
        <v>-1192.645944988539</v>
      </c>
      <c r="W2102" s="5">
        <f t="shared" ca="1" si="967"/>
        <v>-9100.1874225086358</v>
      </c>
      <c r="X2102" s="5">
        <f ca="1">VLOOKUP(CONCATENATE($F2102," ",$G2102),AllocFactorMatrix,(X$4+1),FALSE)*$E2104</f>
        <v>-489.0674813748542</v>
      </c>
      <c r="Y2102" s="5">
        <f ca="1">VLOOKUP(CONCATENATE($F2102," ",$G2102),AllocFactorMatrix,(Y$4+1),FALSE)*$E2104</f>
        <v>-9.813041456157686</v>
      </c>
      <c r="Z2102" s="5">
        <f t="shared" ca="1" si="965"/>
        <v>-498.88052283101189</v>
      </c>
      <c r="AA2102" s="5">
        <f ca="1">VLOOKUP(CONCATENATE($F2102," ",$G2102),AllocFactorMatrix,(AA$4+1),FALSE)*$E2104</f>
        <v>-8.7532750588077679</v>
      </c>
      <c r="AB2102" s="5">
        <f ca="1">VLOOKUP(CONCATENATE($F2102," ",$G2102),AllocFactorMatrix,(AB$4+1),FALSE)*$E2104</f>
        <v>-196.07036348835328</v>
      </c>
      <c r="AC2102" s="5">
        <f ca="1">VLOOKUP(CONCATENATE($F2102," ",$G2102),AllocFactorMatrix,(AC$4+1),FALSE)*$E2104</f>
        <v>-40.440793588578529</v>
      </c>
    </row>
    <row r="2103" spans="1:29" hidden="1" outlineLevel="1">
      <c r="E2103" s="48"/>
      <c r="F2103" s="175" t="str">
        <f>F2104</f>
        <v>LABOR_M</v>
      </c>
      <c r="G2103" s="52" t="str">
        <f>$G$14</f>
        <v>CUSTOMER</v>
      </c>
      <c r="H2103" s="4">
        <f t="shared" ca="1" si="949"/>
        <v>-16087.510899713954</v>
      </c>
      <c r="I2103" s="5">
        <f ca="1">VLOOKUP(CONCATENATE($F2103," ",$G2103),AllocFactorMatrix,(I$4+1),FALSE)*$E2104</f>
        <v>-12421.65474876507</v>
      </c>
      <c r="J2103" s="5">
        <f ca="1">VLOOKUP(CONCATENATE($F2103," ",$G2103),AllocFactorMatrix,(J$4+1),FALSE)*$E2104</f>
        <v>-2515.2745102952103</v>
      </c>
      <c r="K2103" s="5">
        <f ca="1">VLOOKUP(CONCATENATE($F2103," ",$G2103),AllocFactorMatrix,(K$4+1),FALSE)*$E2104</f>
        <v>-64.290872981722217</v>
      </c>
      <c r="L2103" s="5">
        <f ca="1">VLOOKUP(CONCATENATE($F2103," ",$G2103),AllocFactorMatrix,(L$4+1),FALSE)*$E2104</f>
        <v>-10.365691181685564</v>
      </c>
      <c r="M2103" s="5">
        <f t="shared" ca="1" si="964"/>
        <v>-2589.9310744586182</v>
      </c>
      <c r="N2103" s="5">
        <f ca="1">VLOOKUP(CONCATENATE($F2103," ",$G2103),AllocFactorMatrix,(N$4+1),FALSE)*$E2104</f>
        <v>-103.15043019851856</v>
      </c>
      <c r="O2103" s="5">
        <f ca="1">VLOOKUP(CONCATENATE($F2103," ",$G2103),AllocFactorMatrix,(O$4+1),FALSE)*$E2104</f>
        <v>-24.9128859398941</v>
      </c>
      <c r="P2103" s="5">
        <f ca="1">VLOOKUP(CONCATENATE($F2103," ",$G2103),AllocFactorMatrix,(P$4+1),FALSE)*$E2104</f>
        <v>-25.360370983021735</v>
      </c>
      <c r="Q2103" s="5">
        <f ca="1">VLOOKUP(CONCATENATE($F2103," ",$G2103),AllocFactorMatrix,(Q$4+1),FALSE)*$E2104</f>
        <v>-3.1325989040906519</v>
      </c>
      <c r="R2103" s="5">
        <f t="shared" ca="1" si="966"/>
        <v>-156.55628602552505</v>
      </c>
      <c r="S2103" s="5">
        <f ca="1">VLOOKUP(CONCATENATE($F2103," ",$G2103),AllocFactorMatrix,(S$4+1),FALSE)*$E2104</f>
        <v>-0.78395064377225454</v>
      </c>
      <c r="T2103" s="5">
        <f ca="1">VLOOKUP(CONCATENATE($F2103," ",$G2103),AllocFactorMatrix,(T$4+1),FALSE)*$E2104</f>
        <v>-18.111794573617161</v>
      </c>
      <c r="U2103" s="5">
        <f ca="1">VLOOKUP(CONCATENATE($F2103," ",$G2103),AllocFactorMatrix,(U$4+1),FALSE)*$E2104</f>
        <v>-42.600668635538014</v>
      </c>
      <c r="V2103" s="5">
        <f ca="1">VLOOKUP(CONCATENATE($F2103," ",$G2103),AllocFactorMatrix,(V$4+1),FALSE)*$E2104</f>
        <v>-12.544342439437736</v>
      </c>
      <c r="W2103" s="5">
        <f t="shared" ca="1" si="967"/>
        <v>-74.040756292365174</v>
      </c>
      <c r="X2103" s="5">
        <f ca="1">VLOOKUP(CONCATENATE($F2103," ",$G2103),AllocFactorMatrix,(X$4+1),FALSE)*$E2104</f>
        <v>-22.856279317750467</v>
      </c>
      <c r="Y2103" s="5">
        <f ca="1">VLOOKUP(CONCATENATE($F2103," ",$G2103),AllocFactorMatrix,(Y$4+1),FALSE)*$E2104</f>
        <v>-0.34143240930879154</v>
      </c>
      <c r="Z2103" s="5">
        <f t="shared" ca="1" si="965"/>
        <v>-23.197711727059257</v>
      </c>
      <c r="AA2103" s="5">
        <f ca="1">VLOOKUP(CONCATENATE($F2103," ",$G2103),AllocFactorMatrix,(AA$4+1),FALSE)*$E2104</f>
        <v>-1.8606838382572519</v>
      </c>
      <c r="AB2103" s="5">
        <f ca="1">VLOOKUP(CONCATENATE($F2103," ",$G2103),AllocFactorMatrix,(AB$4+1),FALSE)*$E2104</f>
        <v>-676.07100362845438</v>
      </c>
      <c r="AC2103" s="5">
        <f ca="1">VLOOKUP(CONCATENATE($F2103," ",$G2103),AllocFactorMatrix,(AC$4+1),FALSE)*$E2104</f>
        <v>-144.19863497860641</v>
      </c>
    </row>
    <row r="2104" spans="1:29" collapsed="1">
      <c r="D2104" s="102" t="s">
        <v>654</v>
      </c>
      <c r="E2104" s="58">
        <v>-142980</v>
      </c>
      <c r="F2104" s="92" t="s">
        <v>69</v>
      </c>
      <c r="G2104" s="52" t="str">
        <f>$G$15</f>
        <v>TOTAL</v>
      </c>
      <c r="H2104" s="4">
        <f t="shared" ca="1" si="949"/>
        <v>-142980.00000000003</v>
      </c>
      <c r="I2104" s="5">
        <f ca="1">VLOOKUP(CONCATENATE($F2104," ",$G2104),AllocFactorMatrix,(I$4+1),FALSE)*$E2104</f>
        <v>-79610.811155018251</v>
      </c>
      <c r="J2104" s="5">
        <f ca="1">VLOOKUP(CONCATENATE($F2104," ",$G2104),AllocFactorMatrix,(J$4+1),FALSE)*$E2104</f>
        <v>-18525.236388223959</v>
      </c>
      <c r="K2104" s="5">
        <f ca="1">VLOOKUP(CONCATENATE($F2104," ",$G2104),AllocFactorMatrix,(K$4+1),FALSE)*$E2104</f>
        <v>-269.6353409528881</v>
      </c>
      <c r="L2104" s="5">
        <f ca="1">VLOOKUP(CONCATENATE($F2104," ",$G2104),AllocFactorMatrix,(L$4+1),FALSE)*$E2104</f>
        <v>-32.809049990208983</v>
      </c>
      <c r="M2104" s="5">
        <f t="shared" ca="1" si="964"/>
        <v>-18827.680779167058</v>
      </c>
      <c r="N2104" s="5">
        <f ca="1">VLOOKUP(CONCATENATE($F2104," ",$G2104),AllocFactorMatrix,(N$4+1),FALSE)*$E2104</f>
        <v>-9605.5427516662476</v>
      </c>
      <c r="O2104" s="5">
        <f ca="1">VLOOKUP(CONCATENATE($F2104," ",$G2104),AllocFactorMatrix,(O$4+1),FALSE)*$E2104</f>
        <v>-1613.9166313585647</v>
      </c>
      <c r="P2104" s="5">
        <f ca="1">VLOOKUP(CONCATENATE($F2104," ",$G2104),AllocFactorMatrix,(P$4+1),FALSE)*$E2104</f>
        <v>-280.66791747370257</v>
      </c>
      <c r="Q2104" s="5">
        <f ca="1">VLOOKUP(CONCATENATE($F2104," ",$G2104),AllocFactorMatrix,(Q$4+1),FALSE)*$E2104</f>
        <v>-12.490861161196358</v>
      </c>
      <c r="R2104" s="5">
        <f t="shared" ca="1" si="966"/>
        <v>-11512.618161659711</v>
      </c>
      <c r="S2104" s="5">
        <f ca="1">VLOOKUP(CONCATENATE($F2104," ",$G2104),AllocFactorMatrix,(S$4+1),FALSE)*$E2104</f>
        <v>-448.93499130028164</v>
      </c>
      <c r="T2104" s="5">
        <f ca="1">VLOOKUP(CONCATENATE($F2104," ",$G2104),AllocFactorMatrix,(T$4+1),FALSE)*$E2104</f>
        <v>-5997.2572110072624</v>
      </c>
      <c r="U2104" s="5">
        <f ca="1">VLOOKUP(CONCATENATE($F2104," ",$G2104),AllocFactorMatrix,(U$4+1),FALSE)*$E2104</f>
        <v>-19201.718827155146</v>
      </c>
      <c r="V2104" s="5">
        <f ca="1">VLOOKUP(CONCATENATE($F2104," ",$G2104),AllocFactorMatrix,(V$4+1),FALSE)*$E2104</f>
        <v>-3425.3692055972015</v>
      </c>
      <c r="W2104" s="5">
        <f t="shared" ca="1" si="967"/>
        <v>-29073.28023505989</v>
      </c>
      <c r="X2104" s="5">
        <f ca="1">VLOOKUP(CONCATENATE($F2104," ",$G2104),AllocFactorMatrix,(X$4+1),FALSE)*$E2104</f>
        <v>-2635.7865048207636</v>
      </c>
      <c r="Y2104" s="5">
        <f ca="1">VLOOKUP(CONCATENATE($F2104," ",$G2104),AllocFactorMatrix,(Y$4+1),FALSE)*$E2104</f>
        <v>-49.064799330280557</v>
      </c>
      <c r="Z2104" s="5">
        <f t="shared" ca="1" si="965"/>
        <v>-2684.8513041510441</v>
      </c>
      <c r="AA2104" s="5">
        <f ca="1">VLOOKUP(CONCATENATE($F2104," ",$G2104),AllocFactorMatrix,(AA$4+1),FALSE)*$E2104</f>
        <v>-38.385061106796087</v>
      </c>
      <c r="AB2104" s="5">
        <f ca="1">VLOOKUP(CONCATENATE($F2104," ",$G2104),AllocFactorMatrix,(AB$4+1),FALSE)*$E2104</f>
        <v>-1017.7226396378244</v>
      </c>
      <c r="AC2104" s="5">
        <f ca="1">VLOOKUP(CONCATENATE($F2104," ",$G2104),AllocFactorMatrix,(AC$4+1),FALSE)*$E2104</f>
        <v>-214.65066419942951</v>
      </c>
    </row>
    <row r="2105" spans="1:29" s="48" customFormat="1" hidden="1" outlineLevel="1">
      <c r="A2105" s="53"/>
      <c r="B2105" s="104"/>
      <c r="C2105" s="52"/>
      <c r="D2105" s="52"/>
      <c r="F2105" s="175" t="str">
        <f>F2112</f>
        <v>CUST_903</v>
      </c>
      <c r="G2105" s="52" t="str">
        <f>$G$8</f>
        <v>PRODUCTION</v>
      </c>
      <c r="H2105" s="50">
        <f t="shared" si="949"/>
        <v>0</v>
      </c>
      <c r="I2105" s="51">
        <f>VLOOKUP(CONCATENATE($F2105," ",$G2105),AllocFactorMatrix,(I$4+1),FALSE)*$E2112</f>
        <v>0</v>
      </c>
      <c r="J2105" s="51">
        <f>VLOOKUP(CONCATENATE($F2105," ",$G2105),AllocFactorMatrix,(J$4+1),FALSE)*$E2112</f>
        <v>0</v>
      </c>
      <c r="K2105" s="51">
        <f>VLOOKUP(CONCATENATE($F2105," ",$G2105),AllocFactorMatrix,(K$4+1),FALSE)*$E2112</f>
        <v>0</v>
      </c>
      <c r="L2105" s="51">
        <f>VLOOKUP(CONCATENATE($F2105," ",$G2105),AllocFactorMatrix,(L$4+1),FALSE)*$E2112</f>
        <v>0</v>
      </c>
      <c r="M2105" s="51">
        <f t="shared" ref="M2105:M2112" si="968">SUBTOTAL(9,J2105:L2105)</f>
        <v>0</v>
      </c>
      <c r="N2105" s="51">
        <f>VLOOKUP(CONCATENATE($F2105," ",$G2105),AllocFactorMatrix,(N$4+1),FALSE)*$E2112</f>
        <v>0</v>
      </c>
      <c r="O2105" s="51">
        <f>VLOOKUP(CONCATENATE($F2105," ",$G2105),AllocFactorMatrix,(O$4+1),FALSE)*$E2112</f>
        <v>0</v>
      </c>
      <c r="P2105" s="51">
        <f>VLOOKUP(CONCATENATE($F2105," ",$G2105),AllocFactorMatrix,(P$4+1),FALSE)*$E2112</f>
        <v>0</v>
      </c>
      <c r="Q2105" s="51">
        <f>VLOOKUP(CONCATENATE($F2105," ",$G2105),AllocFactorMatrix,(Q$4+1),FALSE)*$E2112</f>
        <v>0</v>
      </c>
      <c r="R2105" s="51">
        <f>SUBTOTAL(9,N2105:Q2105)</f>
        <v>0</v>
      </c>
      <c r="S2105" s="51">
        <f>VLOOKUP(CONCATENATE($F2105," ",$G2105),AllocFactorMatrix,(S$4+1),FALSE)*$E2112</f>
        <v>0</v>
      </c>
      <c r="T2105" s="51">
        <f>VLOOKUP(CONCATENATE($F2105," ",$G2105),AllocFactorMatrix,(T$4+1),FALSE)*$E2112</f>
        <v>0</v>
      </c>
      <c r="U2105" s="51">
        <f>VLOOKUP(CONCATENATE($F2105," ",$G2105),AllocFactorMatrix,(U$4+1),FALSE)*$E2112</f>
        <v>0</v>
      </c>
      <c r="V2105" s="51">
        <f>VLOOKUP(CONCATENATE($F2105," ",$G2105),AllocFactorMatrix,(V$4+1),FALSE)*$E2112</f>
        <v>0</v>
      </c>
      <c r="W2105" s="51">
        <f>SUBTOTAL(9,S2105:V2105)</f>
        <v>0</v>
      </c>
      <c r="X2105" s="51">
        <f>VLOOKUP(CONCATENATE($F2105," ",$G2105),AllocFactorMatrix,(X$4+1),FALSE)*$E2112</f>
        <v>0</v>
      </c>
      <c r="Y2105" s="51">
        <f>VLOOKUP(CONCATENATE($F2105," ",$G2105),AllocFactorMatrix,(Y$4+1),FALSE)*$E2112</f>
        <v>0</v>
      </c>
      <c r="Z2105" s="51">
        <f t="shared" ref="Z2105:Z2112" si="969">SUBTOTAL(9,X2105:Y2105)</f>
        <v>0</v>
      </c>
      <c r="AA2105" s="51">
        <f>VLOOKUP(CONCATENATE($F2105," ",$G2105),AllocFactorMatrix,(AA$4+1),FALSE)*$E2112</f>
        <v>0</v>
      </c>
      <c r="AB2105" s="51">
        <f>VLOOKUP(CONCATENATE($F2105," ",$G2105),AllocFactorMatrix,(AB$4+1),FALSE)*$E2112</f>
        <v>0</v>
      </c>
      <c r="AC2105" s="51">
        <f>VLOOKUP(CONCATENATE($F2105," ",$G2105),AllocFactorMatrix,(AC$4+1),FALSE)*$E2112</f>
        <v>0</v>
      </c>
    </row>
    <row r="2106" spans="1:29" s="48" customFormat="1" hidden="1" outlineLevel="1">
      <c r="A2106" s="53"/>
      <c r="B2106" s="104"/>
      <c r="C2106" s="52"/>
      <c r="D2106" s="52"/>
      <c r="F2106" s="175" t="str">
        <f>F2112</f>
        <v>CUST_903</v>
      </c>
      <c r="G2106" s="52" t="str">
        <f>$G$9</f>
        <v>BULKTRAN</v>
      </c>
      <c r="H2106" s="50">
        <f t="shared" si="949"/>
        <v>0</v>
      </c>
      <c r="I2106" s="51">
        <f>VLOOKUP(CONCATENATE($F2106," ",$G2106),AllocFactorMatrix,(I$4+1),FALSE)*$E2112</f>
        <v>0</v>
      </c>
      <c r="J2106" s="51">
        <f>VLOOKUP(CONCATENATE($F2106," ",$G2106),AllocFactorMatrix,(J$4+1),FALSE)*$E2112</f>
        <v>0</v>
      </c>
      <c r="K2106" s="51">
        <f>VLOOKUP(CONCATENATE($F2106," ",$G2106),AllocFactorMatrix,(K$4+1),FALSE)*$E2112</f>
        <v>0</v>
      </c>
      <c r="L2106" s="51">
        <f>VLOOKUP(CONCATENATE($F2106," ",$G2106),AllocFactorMatrix,(L$4+1),FALSE)*$E2112</f>
        <v>0</v>
      </c>
      <c r="M2106" s="51">
        <f t="shared" si="968"/>
        <v>0</v>
      </c>
      <c r="N2106" s="51">
        <f>VLOOKUP(CONCATENATE($F2106," ",$G2106),AllocFactorMatrix,(N$4+1),FALSE)*$E2112</f>
        <v>0</v>
      </c>
      <c r="O2106" s="51">
        <f>VLOOKUP(CONCATENATE($F2106," ",$G2106),AllocFactorMatrix,(O$4+1),FALSE)*$E2112</f>
        <v>0</v>
      </c>
      <c r="P2106" s="51">
        <f>VLOOKUP(CONCATENATE($F2106," ",$G2106),AllocFactorMatrix,(P$4+1),FALSE)*$E2112</f>
        <v>0</v>
      </c>
      <c r="Q2106" s="51">
        <f>VLOOKUP(CONCATENATE($F2106," ",$G2106),AllocFactorMatrix,(Q$4+1),FALSE)*$E2112</f>
        <v>0</v>
      </c>
      <c r="R2106" s="51">
        <f t="shared" ref="R2106:R2112" si="970">SUBTOTAL(9,N2106:Q2106)</f>
        <v>0</v>
      </c>
      <c r="S2106" s="51">
        <f>VLOOKUP(CONCATENATE($F2106," ",$G2106),AllocFactorMatrix,(S$4+1),FALSE)*$E2112</f>
        <v>0</v>
      </c>
      <c r="T2106" s="51">
        <f>VLOOKUP(CONCATENATE($F2106," ",$G2106),AllocFactorMatrix,(T$4+1),FALSE)*$E2112</f>
        <v>0</v>
      </c>
      <c r="U2106" s="51">
        <f>VLOOKUP(CONCATENATE($F2106," ",$G2106),AllocFactorMatrix,(U$4+1),FALSE)*$E2112</f>
        <v>0</v>
      </c>
      <c r="V2106" s="51">
        <f>VLOOKUP(CONCATENATE($F2106," ",$G2106),AllocFactorMatrix,(V$4+1),FALSE)*$E2112</f>
        <v>0</v>
      </c>
      <c r="W2106" s="51">
        <f t="shared" ref="W2106:W2112" si="971">SUBTOTAL(9,S2106:V2106)</f>
        <v>0</v>
      </c>
      <c r="X2106" s="51">
        <f>VLOOKUP(CONCATENATE($F2106," ",$G2106),AllocFactorMatrix,(X$4+1),FALSE)*$E2112</f>
        <v>0</v>
      </c>
      <c r="Y2106" s="51">
        <f>VLOOKUP(CONCATENATE($F2106," ",$G2106),AllocFactorMatrix,(Y$4+1),FALSE)*$E2112</f>
        <v>0</v>
      </c>
      <c r="Z2106" s="51">
        <f t="shared" si="969"/>
        <v>0</v>
      </c>
      <c r="AA2106" s="51">
        <f>VLOOKUP(CONCATENATE($F2106," ",$G2106),AllocFactorMatrix,(AA$4+1),FALSE)*$E2112</f>
        <v>0</v>
      </c>
      <c r="AB2106" s="51">
        <f>VLOOKUP(CONCATENATE($F2106," ",$G2106),AllocFactorMatrix,(AB$4+1),FALSE)*$E2112</f>
        <v>0</v>
      </c>
      <c r="AC2106" s="51">
        <f>VLOOKUP(CONCATENATE($F2106," ",$G2106),AllocFactorMatrix,(AC$4+1),FALSE)*$E2112</f>
        <v>0</v>
      </c>
    </row>
    <row r="2107" spans="1:29" s="48" customFormat="1" hidden="1" outlineLevel="1">
      <c r="A2107" s="53"/>
      <c r="B2107" s="104"/>
      <c r="C2107" s="52"/>
      <c r="D2107" s="52"/>
      <c r="F2107" s="175" t="str">
        <f>F2112</f>
        <v>CUST_903</v>
      </c>
      <c r="G2107" s="52" t="str">
        <f>$G$10</f>
        <v>SUBTRAN</v>
      </c>
      <c r="H2107" s="50">
        <f t="shared" si="949"/>
        <v>0</v>
      </c>
      <c r="I2107" s="51">
        <f>VLOOKUP(CONCATENATE($F2107," ",$G2107),AllocFactorMatrix,(I$4+1),FALSE)*$E2112</f>
        <v>0</v>
      </c>
      <c r="J2107" s="51">
        <f>VLOOKUP(CONCATENATE($F2107," ",$G2107),AllocFactorMatrix,(J$4+1),FALSE)*$E2112</f>
        <v>0</v>
      </c>
      <c r="K2107" s="51">
        <f>VLOOKUP(CONCATENATE($F2107," ",$G2107),AllocFactorMatrix,(K$4+1),FALSE)*$E2112</f>
        <v>0</v>
      </c>
      <c r="L2107" s="51">
        <f>VLOOKUP(CONCATENATE($F2107," ",$G2107),AllocFactorMatrix,(L$4+1),FALSE)*$E2112</f>
        <v>0</v>
      </c>
      <c r="M2107" s="51">
        <f t="shared" si="968"/>
        <v>0</v>
      </c>
      <c r="N2107" s="51">
        <f>VLOOKUP(CONCATENATE($F2107," ",$G2107),AllocFactorMatrix,(N$4+1),FALSE)*$E2112</f>
        <v>0</v>
      </c>
      <c r="O2107" s="51">
        <f>VLOOKUP(CONCATENATE($F2107," ",$G2107),AllocFactorMatrix,(O$4+1),FALSE)*$E2112</f>
        <v>0</v>
      </c>
      <c r="P2107" s="51">
        <f>VLOOKUP(CONCATENATE($F2107," ",$G2107),AllocFactorMatrix,(P$4+1),FALSE)*$E2112</f>
        <v>0</v>
      </c>
      <c r="Q2107" s="51">
        <f>VLOOKUP(CONCATENATE($F2107," ",$G2107),AllocFactorMatrix,(Q$4+1),FALSE)*$E2112</f>
        <v>0</v>
      </c>
      <c r="R2107" s="51">
        <f t="shared" si="970"/>
        <v>0</v>
      </c>
      <c r="S2107" s="51">
        <f>VLOOKUP(CONCATENATE($F2107," ",$G2107),AllocFactorMatrix,(S$4+1),FALSE)*$E2112</f>
        <v>0</v>
      </c>
      <c r="T2107" s="51">
        <f>VLOOKUP(CONCATENATE($F2107," ",$G2107),AllocFactorMatrix,(T$4+1),FALSE)*$E2112</f>
        <v>0</v>
      </c>
      <c r="U2107" s="51">
        <f>VLOOKUP(CONCATENATE($F2107," ",$G2107),AllocFactorMatrix,(U$4+1),FALSE)*$E2112</f>
        <v>0</v>
      </c>
      <c r="V2107" s="51">
        <f>VLOOKUP(CONCATENATE($F2107," ",$G2107),AllocFactorMatrix,(V$4+1),FALSE)*$E2112</f>
        <v>0</v>
      </c>
      <c r="W2107" s="51">
        <f t="shared" si="971"/>
        <v>0</v>
      </c>
      <c r="X2107" s="51">
        <f>VLOOKUP(CONCATENATE($F2107," ",$G2107),AllocFactorMatrix,(X$4+1),FALSE)*$E2112</f>
        <v>0</v>
      </c>
      <c r="Y2107" s="51">
        <f>VLOOKUP(CONCATENATE($F2107," ",$G2107),AllocFactorMatrix,(Y$4+1),FALSE)*$E2112</f>
        <v>0</v>
      </c>
      <c r="Z2107" s="51">
        <f t="shared" si="969"/>
        <v>0</v>
      </c>
      <c r="AA2107" s="51">
        <f>VLOOKUP(CONCATENATE($F2107," ",$G2107),AllocFactorMatrix,(AA$4+1),FALSE)*$E2112</f>
        <v>0</v>
      </c>
      <c r="AB2107" s="51">
        <f>VLOOKUP(CONCATENATE($F2107," ",$G2107),AllocFactorMatrix,(AB$4+1),FALSE)*$E2112</f>
        <v>0</v>
      </c>
      <c r="AC2107" s="51">
        <f>VLOOKUP(CONCATENATE($F2107," ",$G2107),AllocFactorMatrix,(AC$4+1),FALSE)*$E2112</f>
        <v>0</v>
      </c>
    </row>
    <row r="2108" spans="1:29" s="48" customFormat="1" hidden="1" outlineLevel="1">
      <c r="A2108" s="53"/>
      <c r="B2108" s="104"/>
      <c r="C2108" s="52"/>
      <c r="D2108" s="52"/>
      <c r="F2108" s="175" t="str">
        <f>F2112</f>
        <v>CUST_903</v>
      </c>
      <c r="G2108" s="52" t="str">
        <f>$G$11</f>
        <v>DISTPRI</v>
      </c>
      <c r="H2108" s="50">
        <f t="shared" si="949"/>
        <v>0</v>
      </c>
      <c r="I2108" s="51">
        <f>VLOOKUP(CONCATENATE($F2108," ",$G2108),AllocFactorMatrix,(I$4+1),FALSE)*$E2112</f>
        <v>0</v>
      </c>
      <c r="J2108" s="51">
        <f>VLOOKUP(CONCATENATE($F2108," ",$G2108),AllocFactorMatrix,(J$4+1),FALSE)*$E2112</f>
        <v>0</v>
      </c>
      <c r="K2108" s="51">
        <f>VLOOKUP(CONCATENATE($F2108," ",$G2108),AllocFactorMatrix,(K$4+1),FALSE)*$E2112</f>
        <v>0</v>
      </c>
      <c r="L2108" s="51">
        <f>VLOOKUP(CONCATENATE($F2108," ",$G2108),AllocFactorMatrix,(L$4+1),FALSE)*$E2112</f>
        <v>0</v>
      </c>
      <c r="M2108" s="51">
        <f t="shared" si="968"/>
        <v>0</v>
      </c>
      <c r="N2108" s="51">
        <f>VLOOKUP(CONCATENATE($F2108," ",$G2108),AllocFactorMatrix,(N$4+1),FALSE)*$E2112</f>
        <v>0</v>
      </c>
      <c r="O2108" s="51">
        <f>VLOOKUP(CONCATENATE($F2108," ",$G2108),AllocFactorMatrix,(O$4+1),FALSE)*$E2112</f>
        <v>0</v>
      </c>
      <c r="P2108" s="51">
        <f>VLOOKUP(CONCATENATE($F2108," ",$G2108),AllocFactorMatrix,(P$4+1),FALSE)*$E2112</f>
        <v>0</v>
      </c>
      <c r="Q2108" s="51">
        <f>VLOOKUP(CONCATENATE($F2108," ",$G2108),AllocFactorMatrix,(Q$4+1),FALSE)*$E2112</f>
        <v>0</v>
      </c>
      <c r="R2108" s="51">
        <f t="shared" si="970"/>
        <v>0</v>
      </c>
      <c r="S2108" s="51">
        <f>VLOOKUP(CONCATENATE($F2108," ",$G2108),AllocFactorMatrix,(S$4+1),FALSE)*$E2112</f>
        <v>0</v>
      </c>
      <c r="T2108" s="51">
        <f>VLOOKUP(CONCATENATE($F2108," ",$G2108),AllocFactorMatrix,(T$4+1),FALSE)*$E2112</f>
        <v>0</v>
      </c>
      <c r="U2108" s="51">
        <f>VLOOKUP(CONCATENATE($F2108," ",$G2108),AllocFactorMatrix,(U$4+1),FALSE)*$E2112</f>
        <v>0</v>
      </c>
      <c r="V2108" s="51">
        <f>VLOOKUP(CONCATENATE($F2108," ",$G2108),AllocFactorMatrix,(V$4+1),FALSE)*$E2112</f>
        <v>0</v>
      </c>
      <c r="W2108" s="51">
        <f t="shared" si="971"/>
        <v>0</v>
      </c>
      <c r="X2108" s="51">
        <f>VLOOKUP(CONCATENATE($F2108," ",$G2108),AllocFactorMatrix,(X$4+1),FALSE)*$E2112</f>
        <v>0</v>
      </c>
      <c r="Y2108" s="51">
        <f>VLOOKUP(CONCATENATE($F2108," ",$G2108),AllocFactorMatrix,(Y$4+1),FALSE)*$E2112</f>
        <v>0</v>
      </c>
      <c r="Z2108" s="51">
        <f t="shared" si="969"/>
        <v>0</v>
      </c>
      <c r="AA2108" s="51">
        <f>VLOOKUP(CONCATENATE($F2108," ",$G2108),AllocFactorMatrix,(AA$4+1),FALSE)*$E2112</f>
        <v>0</v>
      </c>
      <c r="AB2108" s="51">
        <f>VLOOKUP(CONCATENATE($F2108," ",$G2108),AllocFactorMatrix,(AB$4+1),FALSE)*$E2112</f>
        <v>0</v>
      </c>
      <c r="AC2108" s="51">
        <f>VLOOKUP(CONCATENATE($F2108," ",$G2108),AllocFactorMatrix,(AC$4+1),FALSE)*$E2112</f>
        <v>0</v>
      </c>
    </row>
    <row r="2109" spans="1:29" s="48" customFormat="1" hidden="1" outlineLevel="1">
      <c r="A2109" s="53"/>
      <c r="B2109" s="104"/>
      <c r="C2109" s="52"/>
      <c r="D2109" s="52"/>
      <c r="F2109" s="175" t="str">
        <f>F2112</f>
        <v>CUST_903</v>
      </c>
      <c r="G2109" s="52" t="str">
        <f>$G$12</f>
        <v>DISTSEC</v>
      </c>
      <c r="H2109" s="50">
        <f t="shared" si="949"/>
        <v>0</v>
      </c>
      <c r="I2109" s="51">
        <f>VLOOKUP(CONCATENATE($F2109," ",$G2109),AllocFactorMatrix,(I$4+1),FALSE)*$E2112</f>
        <v>0</v>
      </c>
      <c r="J2109" s="51">
        <f>VLOOKUP(CONCATENATE($F2109," ",$G2109),AllocFactorMatrix,(J$4+1),FALSE)*$E2112</f>
        <v>0</v>
      </c>
      <c r="K2109" s="51">
        <f>VLOOKUP(CONCATENATE($F2109," ",$G2109),AllocFactorMatrix,(K$4+1),FALSE)*$E2112</f>
        <v>0</v>
      </c>
      <c r="L2109" s="51">
        <f>VLOOKUP(CONCATENATE($F2109," ",$G2109),AllocFactorMatrix,(L$4+1),FALSE)*$E2112</f>
        <v>0</v>
      </c>
      <c r="M2109" s="51">
        <f t="shared" si="968"/>
        <v>0</v>
      </c>
      <c r="N2109" s="51">
        <f>VLOOKUP(CONCATENATE($F2109," ",$G2109),AllocFactorMatrix,(N$4+1),FALSE)*$E2112</f>
        <v>0</v>
      </c>
      <c r="O2109" s="51">
        <f>VLOOKUP(CONCATENATE($F2109," ",$G2109),AllocFactorMatrix,(O$4+1),FALSE)*$E2112</f>
        <v>0</v>
      </c>
      <c r="P2109" s="51">
        <f>VLOOKUP(CONCATENATE($F2109," ",$G2109),AllocFactorMatrix,(P$4+1),FALSE)*$E2112</f>
        <v>0</v>
      </c>
      <c r="Q2109" s="51">
        <f>VLOOKUP(CONCATENATE($F2109," ",$G2109),AllocFactorMatrix,(Q$4+1),FALSE)*$E2112</f>
        <v>0</v>
      </c>
      <c r="R2109" s="51">
        <f t="shared" si="970"/>
        <v>0</v>
      </c>
      <c r="S2109" s="51">
        <f>VLOOKUP(CONCATENATE($F2109," ",$G2109),AllocFactorMatrix,(S$4+1),FALSE)*$E2112</f>
        <v>0</v>
      </c>
      <c r="T2109" s="51">
        <f>VLOOKUP(CONCATENATE($F2109," ",$G2109),AllocFactorMatrix,(T$4+1),FALSE)*$E2112</f>
        <v>0</v>
      </c>
      <c r="U2109" s="51">
        <f>VLOOKUP(CONCATENATE($F2109," ",$G2109),AllocFactorMatrix,(U$4+1),FALSE)*$E2112</f>
        <v>0</v>
      </c>
      <c r="V2109" s="51">
        <f>VLOOKUP(CONCATENATE($F2109," ",$G2109),AllocFactorMatrix,(V$4+1),FALSE)*$E2112</f>
        <v>0</v>
      </c>
      <c r="W2109" s="51">
        <f t="shared" si="971"/>
        <v>0</v>
      </c>
      <c r="X2109" s="51">
        <f>VLOOKUP(CONCATENATE($F2109," ",$G2109),AllocFactorMatrix,(X$4+1),FALSE)*$E2112</f>
        <v>0</v>
      </c>
      <c r="Y2109" s="51">
        <f>VLOOKUP(CONCATENATE($F2109," ",$G2109),AllocFactorMatrix,(Y$4+1),FALSE)*$E2112</f>
        <v>0</v>
      </c>
      <c r="Z2109" s="51">
        <f t="shared" si="969"/>
        <v>0</v>
      </c>
      <c r="AA2109" s="51">
        <f>VLOOKUP(CONCATENATE($F2109," ",$G2109),AllocFactorMatrix,(AA$4+1),FALSE)*$E2112</f>
        <v>0</v>
      </c>
      <c r="AB2109" s="51">
        <f>VLOOKUP(CONCATENATE($F2109," ",$G2109),AllocFactorMatrix,(AB$4+1),FALSE)*$E2112</f>
        <v>0</v>
      </c>
      <c r="AC2109" s="51">
        <f>VLOOKUP(CONCATENATE($F2109," ",$G2109),AllocFactorMatrix,(AC$4+1),FALSE)*$E2112</f>
        <v>0</v>
      </c>
    </row>
    <row r="2110" spans="1:29" s="48" customFormat="1" hidden="1" outlineLevel="1">
      <c r="A2110" s="53"/>
      <c r="B2110" s="104"/>
      <c r="C2110" s="52"/>
      <c r="D2110" s="52"/>
      <c r="F2110" s="175" t="str">
        <f>F2112</f>
        <v>CUST_903</v>
      </c>
      <c r="G2110" s="52" t="str">
        <f>$G$13</f>
        <v>ENERGY</v>
      </c>
      <c r="H2110" s="50">
        <f t="shared" si="949"/>
        <v>0</v>
      </c>
      <c r="I2110" s="51">
        <f>VLOOKUP(CONCATENATE($F2110," ",$G2110),AllocFactorMatrix,(I$4+1),FALSE)*$E2112</f>
        <v>0</v>
      </c>
      <c r="J2110" s="51">
        <f>VLOOKUP(CONCATENATE($F2110," ",$G2110),AllocFactorMatrix,(J$4+1),FALSE)*$E2112</f>
        <v>0</v>
      </c>
      <c r="K2110" s="51">
        <f>VLOOKUP(CONCATENATE($F2110," ",$G2110),AllocFactorMatrix,(K$4+1),FALSE)*$E2112</f>
        <v>0</v>
      </c>
      <c r="L2110" s="51">
        <f>VLOOKUP(CONCATENATE($F2110," ",$G2110),AllocFactorMatrix,(L$4+1),FALSE)*$E2112</f>
        <v>0</v>
      </c>
      <c r="M2110" s="51">
        <f t="shared" si="968"/>
        <v>0</v>
      </c>
      <c r="N2110" s="51">
        <f>VLOOKUP(CONCATENATE($F2110," ",$G2110),AllocFactorMatrix,(N$4+1),FALSE)*$E2112</f>
        <v>0</v>
      </c>
      <c r="O2110" s="51">
        <f>VLOOKUP(CONCATENATE($F2110," ",$G2110),AllocFactorMatrix,(O$4+1),FALSE)*$E2112</f>
        <v>0</v>
      </c>
      <c r="P2110" s="51">
        <f>VLOOKUP(CONCATENATE($F2110," ",$G2110),AllocFactorMatrix,(P$4+1),FALSE)*$E2112</f>
        <v>0</v>
      </c>
      <c r="Q2110" s="51">
        <f>VLOOKUP(CONCATENATE($F2110," ",$G2110),AllocFactorMatrix,(Q$4+1),FALSE)*$E2112</f>
        <v>0</v>
      </c>
      <c r="R2110" s="51">
        <f t="shared" si="970"/>
        <v>0</v>
      </c>
      <c r="S2110" s="51">
        <f>VLOOKUP(CONCATENATE($F2110," ",$G2110),AllocFactorMatrix,(S$4+1),FALSE)*$E2112</f>
        <v>0</v>
      </c>
      <c r="T2110" s="51">
        <f>VLOOKUP(CONCATENATE($F2110," ",$G2110),AllocFactorMatrix,(T$4+1),FALSE)*$E2112</f>
        <v>0</v>
      </c>
      <c r="U2110" s="51">
        <f>VLOOKUP(CONCATENATE($F2110," ",$G2110),AllocFactorMatrix,(U$4+1),FALSE)*$E2112</f>
        <v>0</v>
      </c>
      <c r="V2110" s="51">
        <f>VLOOKUP(CONCATENATE($F2110," ",$G2110),AllocFactorMatrix,(V$4+1),FALSE)*$E2112</f>
        <v>0</v>
      </c>
      <c r="W2110" s="51">
        <f t="shared" si="971"/>
        <v>0</v>
      </c>
      <c r="X2110" s="51">
        <f>VLOOKUP(CONCATENATE($F2110," ",$G2110),AllocFactorMatrix,(X$4+1),FALSE)*$E2112</f>
        <v>0</v>
      </c>
      <c r="Y2110" s="51">
        <f>VLOOKUP(CONCATENATE($F2110," ",$G2110),AllocFactorMatrix,(Y$4+1),FALSE)*$E2112</f>
        <v>0</v>
      </c>
      <c r="Z2110" s="51">
        <f t="shared" si="969"/>
        <v>0</v>
      </c>
      <c r="AA2110" s="51">
        <f>VLOOKUP(CONCATENATE($F2110," ",$G2110),AllocFactorMatrix,(AA$4+1),FALSE)*$E2112</f>
        <v>0</v>
      </c>
      <c r="AB2110" s="51">
        <f>VLOOKUP(CONCATENATE($F2110," ",$G2110),AllocFactorMatrix,(AB$4+1),FALSE)*$E2112</f>
        <v>0</v>
      </c>
      <c r="AC2110" s="51">
        <f>VLOOKUP(CONCATENATE($F2110," ",$G2110),AllocFactorMatrix,(AC$4+1),FALSE)*$E2112</f>
        <v>0</v>
      </c>
    </row>
    <row r="2111" spans="1:29" s="48" customFormat="1" hidden="1" outlineLevel="1">
      <c r="A2111" s="53"/>
      <c r="B2111" s="104"/>
      <c r="C2111" s="52"/>
      <c r="D2111" s="52"/>
      <c r="F2111" s="175" t="str">
        <f>F2112</f>
        <v>CUST_903</v>
      </c>
      <c r="G2111" s="52" t="str">
        <f>$G$14</f>
        <v>CUSTOMER</v>
      </c>
      <c r="H2111" s="50">
        <f t="shared" si="949"/>
        <v>41707.000000000007</v>
      </c>
      <c r="I2111" s="51">
        <f>VLOOKUP(CONCATENATE($F2111," ",$G2111),AllocFactorMatrix,(I$4+1),FALSE)*$E2112</f>
        <v>35950.528600703918</v>
      </c>
      <c r="J2111" s="51">
        <f>VLOOKUP(CONCATENATE($F2111," ",$G2111),AllocFactorMatrix,(J$4+1),FALSE)*$E2112</f>
        <v>5575.7627362576168</v>
      </c>
      <c r="K2111" s="51">
        <f>VLOOKUP(CONCATENATE($F2111," ",$G2111),AllocFactorMatrix,(K$4+1),FALSE)*$E2112</f>
        <v>13.793775347926886</v>
      </c>
      <c r="L2111" s="51">
        <f>VLOOKUP(CONCATENATE($F2111," ",$G2111),AllocFactorMatrix,(L$4+1),FALSE)*$E2112</f>
        <v>1.0991056054125008</v>
      </c>
      <c r="M2111" s="51">
        <f t="shared" si="968"/>
        <v>5590.6556172109567</v>
      </c>
      <c r="N2111" s="51">
        <f>VLOOKUP(CONCATENATE($F2111," ",$G2111),AllocFactorMatrix,(N$4+1),FALSE)*$E2112</f>
        <v>99.830191988752574</v>
      </c>
      <c r="O2111" s="51">
        <f>VLOOKUP(CONCATENATE($F2111," ",$G2111),AllocFactorMatrix,(O$4+1),FALSE)*$E2112</f>
        <v>10.292338919255632</v>
      </c>
      <c r="P2111" s="51">
        <f>VLOOKUP(CONCATENATE($F2111," ",$G2111),AllocFactorMatrix,(P$4+1),FALSE)*$E2112</f>
        <v>2.2060619651493765</v>
      </c>
      <c r="Q2111" s="51">
        <f>VLOOKUP(CONCATENATE($F2111," ",$G2111),AllocFactorMatrix,(Q$4+1),FALSE)*$E2112</f>
        <v>0.18056734946062514</v>
      </c>
      <c r="R2111" s="51">
        <f t="shared" si="970"/>
        <v>112.50916022261821</v>
      </c>
      <c r="S2111" s="51">
        <f>VLOOKUP(CONCATENATE($F2111," ",$G2111),AllocFactorMatrix,(S$4+1),FALSE)*$E2112</f>
        <v>0.91853825595187566</v>
      </c>
      <c r="T2111" s="51">
        <f>VLOOKUP(CONCATENATE($F2111," ",$G2111),AllocFactorMatrix,(T$4+1),FALSE)*$E2112</f>
        <v>8.0862769541062569</v>
      </c>
      <c r="U2111" s="51">
        <f>VLOOKUP(CONCATENATE($F2111," ",$G2111),AllocFactorMatrix,(U$4+1),FALSE)*$E2112</f>
        <v>3.4935856743468774</v>
      </c>
      <c r="V2111" s="51">
        <f>VLOOKUP(CONCATENATE($F2111," ",$G2111),AllocFactorMatrix,(V$4+1),FALSE)*$E2112</f>
        <v>0.73012015216687565</v>
      </c>
      <c r="W2111" s="51">
        <f t="shared" si="971"/>
        <v>13.228521036571887</v>
      </c>
      <c r="X2111" s="51">
        <f>VLOOKUP(CONCATENATE($F2111," ",$G2111),AllocFactorMatrix,(X$4+1),FALSE)*$E2112</f>
        <v>28.129252744235643</v>
      </c>
      <c r="Y2111" s="51">
        <f>VLOOKUP(CONCATENATE($F2111," ",$G2111),AllocFactorMatrix,(Y$4+1),FALSE)*$E2112</f>
        <v>0.18056734946062514</v>
      </c>
      <c r="Z2111" s="51">
        <f t="shared" si="969"/>
        <v>28.309820093696267</v>
      </c>
      <c r="AA2111" s="51">
        <f>VLOOKUP(CONCATENATE($F2111," ",$G2111),AllocFactorMatrix,(AA$4+1),FALSE)*$E2112</f>
        <v>1.6565091624431263</v>
      </c>
      <c r="AB2111" s="51">
        <f>VLOOKUP(CONCATENATE($F2111," ",$G2111),AllocFactorMatrix,(AB$4+1),FALSE)*$E2112</f>
        <v>0</v>
      </c>
      <c r="AC2111" s="51">
        <f>VLOOKUP(CONCATENATE($F2111," ",$G2111),AllocFactorMatrix,(AC$4+1),FALSE)*$E2112</f>
        <v>10.111771569795007</v>
      </c>
    </row>
    <row r="2112" spans="1:29" s="48" customFormat="1" collapsed="1">
      <c r="A2112" s="53"/>
      <c r="B2112" s="104"/>
      <c r="C2112" s="52"/>
      <c r="D2112" s="102" t="s">
        <v>655</v>
      </c>
      <c r="E2112" s="58">
        <v>41707</v>
      </c>
      <c r="F2112" s="93" t="s">
        <v>55</v>
      </c>
      <c r="G2112" s="52" t="str">
        <f>$G$15</f>
        <v>TOTAL</v>
      </c>
      <c r="H2112" s="50">
        <f t="shared" si="949"/>
        <v>41707.000000000007</v>
      </c>
      <c r="I2112" s="51">
        <f>VLOOKUP(CONCATENATE($F2112," ",$G2112),AllocFactorMatrix,(I$4+1),FALSE)*$E2112</f>
        <v>35950.528600703918</v>
      </c>
      <c r="J2112" s="51">
        <f>VLOOKUP(CONCATENATE($F2112," ",$G2112),AllocFactorMatrix,(J$4+1),FALSE)*$E2112</f>
        <v>5575.7627362576168</v>
      </c>
      <c r="K2112" s="51">
        <f>VLOOKUP(CONCATENATE($F2112," ",$G2112),AllocFactorMatrix,(K$4+1),FALSE)*$E2112</f>
        <v>13.793775347926886</v>
      </c>
      <c r="L2112" s="51">
        <f>VLOOKUP(CONCATENATE($F2112," ",$G2112),AllocFactorMatrix,(L$4+1),FALSE)*$E2112</f>
        <v>1.0991056054125008</v>
      </c>
      <c r="M2112" s="51">
        <f t="shared" si="968"/>
        <v>5590.6556172109567</v>
      </c>
      <c r="N2112" s="51">
        <f>VLOOKUP(CONCATENATE($F2112," ",$G2112),AllocFactorMatrix,(N$4+1),FALSE)*$E2112</f>
        <v>99.830191988752574</v>
      </c>
      <c r="O2112" s="51">
        <f>VLOOKUP(CONCATENATE($F2112," ",$G2112),AllocFactorMatrix,(O$4+1),FALSE)*$E2112</f>
        <v>10.292338919255632</v>
      </c>
      <c r="P2112" s="51">
        <f>VLOOKUP(CONCATENATE($F2112," ",$G2112),AllocFactorMatrix,(P$4+1),FALSE)*$E2112</f>
        <v>2.2060619651493765</v>
      </c>
      <c r="Q2112" s="51">
        <f>VLOOKUP(CONCATENATE($F2112," ",$G2112),AllocFactorMatrix,(Q$4+1),FALSE)*$E2112</f>
        <v>0.18056734946062514</v>
      </c>
      <c r="R2112" s="51">
        <f t="shared" si="970"/>
        <v>112.50916022261821</v>
      </c>
      <c r="S2112" s="51">
        <f>VLOOKUP(CONCATENATE($F2112," ",$G2112),AllocFactorMatrix,(S$4+1),FALSE)*$E2112</f>
        <v>0.91853825595187566</v>
      </c>
      <c r="T2112" s="51">
        <f>VLOOKUP(CONCATENATE($F2112," ",$G2112),AllocFactorMatrix,(T$4+1),FALSE)*$E2112</f>
        <v>8.0862769541062569</v>
      </c>
      <c r="U2112" s="51">
        <f>VLOOKUP(CONCATENATE($F2112," ",$G2112),AllocFactorMatrix,(U$4+1),FALSE)*$E2112</f>
        <v>3.4935856743468774</v>
      </c>
      <c r="V2112" s="51">
        <f>VLOOKUP(CONCATENATE($F2112," ",$G2112),AllocFactorMatrix,(V$4+1),FALSE)*$E2112</f>
        <v>0.73012015216687565</v>
      </c>
      <c r="W2112" s="51">
        <f t="shared" si="971"/>
        <v>13.228521036571887</v>
      </c>
      <c r="X2112" s="51">
        <f>VLOOKUP(CONCATENATE($F2112," ",$G2112),AllocFactorMatrix,(X$4+1),FALSE)*$E2112</f>
        <v>28.129252744235643</v>
      </c>
      <c r="Y2112" s="51">
        <f>VLOOKUP(CONCATENATE($F2112," ",$G2112),AllocFactorMatrix,(Y$4+1),FALSE)*$E2112</f>
        <v>0.18056734946062514</v>
      </c>
      <c r="Z2112" s="51">
        <f t="shared" si="969"/>
        <v>28.309820093696267</v>
      </c>
      <c r="AA2112" s="51">
        <f>VLOOKUP(CONCATENATE($F2112," ",$G2112),AllocFactorMatrix,(AA$4+1),FALSE)*$E2112</f>
        <v>1.6565091624431263</v>
      </c>
      <c r="AB2112" s="51">
        <f>VLOOKUP(CONCATENATE($F2112," ",$G2112),AllocFactorMatrix,(AB$4+1),FALSE)*$E2112</f>
        <v>0</v>
      </c>
      <c r="AC2112" s="51">
        <f>VLOOKUP(CONCATENATE($F2112," ",$G2112),AllocFactorMatrix,(AC$4+1),FALSE)*$E2112</f>
        <v>10.111771569795007</v>
      </c>
    </row>
    <row r="2113" spans="4:29" hidden="1" outlineLevel="1">
      <c r="E2113" s="48"/>
      <c r="F2113" s="175" t="str">
        <f>F2120</f>
        <v>PROD_DEMAND</v>
      </c>
      <c r="G2113" s="52" t="str">
        <f>$G$8</f>
        <v>PRODUCTION</v>
      </c>
      <c r="H2113" s="4">
        <f t="shared" si="949"/>
        <v>919331</v>
      </c>
      <c r="I2113" s="5">
        <f>VLOOKUP(CONCATENATE($F2113," ",$G2113),AllocFactorMatrix,(I$4+1),FALSE)*$E2120</f>
        <v>472890.97734477802</v>
      </c>
      <c r="J2113" s="5">
        <f>VLOOKUP(CONCATENATE($F2113," ",$G2113),AllocFactorMatrix,(J$4+1),FALSE)*$E2120</f>
        <v>110278.24862077003</v>
      </c>
      <c r="K2113" s="5">
        <f>VLOOKUP(CONCATENATE($F2113," ",$G2113),AllocFactorMatrix,(K$4+1),FALSE)*$E2120</f>
        <v>1533.3043279766264</v>
      </c>
      <c r="L2113" s="5">
        <f>VLOOKUP(CONCATENATE($F2113," ",$G2113),AllocFactorMatrix,(L$4+1),FALSE)*$E2120</f>
        <v>213.54897816093501</v>
      </c>
      <c r="M2113" s="5">
        <f t="shared" ref="M2113:M2128" si="972">SUBTOTAL(9,J2113:L2113)</f>
        <v>112025.10192690759</v>
      </c>
      <c r="N2113" s="5">
        <f>VLOOKUP(CONCATENATE($F2113," ",$G2113),AllocFactorMatrix,(N$4+1),FALSE)*$E2120</f>
        <v>65638.517546689502</v>
      </c>
      <c r="O2113" s="5">
        <f>VLOOKUP(CONCATENATE($F2113," ",$G2113),AllocFactorMatrix,(O$4+1),FALSE)*$E2120</f>
        <v>11761.870022679062</v>
      </c>
      <c r="P2113" s="5">
        <f>VLOOKUP(CONCATENATE($F2113," ",$G2113),AllocFactorMatrix,(P$4+1),FALSE)*$E2120</f>
        <v>2385.1872128910618</v>
      </c>
      <c r="Q2113" s="5">
        <f>VLOOKUP(CONCATENATE($F2113," ",$G2113),AllocFactorMatrix,(Q$4+1),FALSE)*$E2120</f>
        <v>90.576405775478008</v>
      </c>
      <c r="R2113" s="5">
        <f>SUBTOTAL(9,N2113:Q2113)</f>
        <v>79876.151188035103</v>
      </c>
      <c r="S2113" s="5">
        <f>VLOOKUP(CONCATENATE($F2113," ",$G2113),AllocFactorMatrix,(S$4+1),FALSE)*$E2120</f>
        <v>3108.4546176290196</v>
      </c>
      <c r="T2113" s="5">
        <f>VLOOKUP(CONCATENATE($F2113," ",$G2113),AllocFactorMatrix,(T$4+1),FALSE)*$E2120</f>
        <v>41965.932313897298</v>
      </c>
      <c r="U2113" s="5">
        <f>VLOOKUP(CONCATENATE($F2113," ",$G2113),AllocFactorMatrix,(U$4+1),FALSE)*$E2120</f>
        <v>160502.84472334341</v>
      </c>
      <c r="V2113" s="5">
        <f>VLOOKUP(CONCATENATE($F2113," ",$G2113),AllocFactorMatrix,(V$4+1),FALSE)*$E2120</f>
        <v>29076.578935791877</v>
      </c>
      <c r="W2113" s="5">
        <f>SUBTOTAL(9,S2113:V2113)</f>
        <v>234653.81059066163</v>
      </c>
      <c r="X2113" s="5">
        <f>VLOOKUP(CONCATENATE($F2113," ",$G2113),AllocFactorMatrix,(X$4+1),FALSE)*$E2120</f>
        <v>18015.122203859748</v>
      </c>
      <c r="Y2113" s="5">
        <f>VLOOKUP(CONCATENATE($F2113," ",$G2113),AllocFactorMatrix,(Y$4+1),FALSE)*$E2120</f>
        <v>359.80819727645928</v>
      </c>
      <c r="Z2113" s="5">
        <f t="shared" ref="Z2113:Z2128" si="973">SUBTOTAL(9,X2113:Y2113)</f>
        <v>18374.930401136207</v>
      </c>
      <c r="AA2113" s="5">
        <f>VLOOKUP(CONCATENATE($F2113," ",$G2113),AllocFactorMatrix,(AA$4+1),FALSE)*$E2120</f>
        <v>237.64860679742131</v>
      </c>
      <c r="AB2113" s="5">
        <f>VLOOKUP(CONCATENATE($F2113," ",$G2113),AllocFactorMatrix,(AB$4+1),FALSE)*$E2120</f>
        <v>1055.7704196454579</v>
      </c>
      <c r="AC2113" s="5">
        <f>VLOOKUP(CONCATENATE($F2113," ",$G2113),AllocFactorMatrix,(AC$4+1),FALSE)*$E2120</f>
        <v>216.60952203851409</v>
      </c>
    </row>
    <row r="2114" spans="4:29" hidden="1" outlineLevel="1">
      <c r="E2114" s="48"/>
      <c r="F2114" s="175" t="str">
        <f>F2120</f>
        <v>PROD_DEMAND</v>
      </c>
      <c r="G2114" s="52" t="str">
        <f>$G$9</f>
        <v>BULKTRAN</v>
      </c>
      <c r="H2114" s="4">
        <f t="shared" si="949"/>
        <v>0</v>
      </c>
      <c r="I2114" s="5">
        <f>VLOOKUP(CONCATENATE($F2114," ",$G2114),AllocFactorMatrix,(I$4+1),FALSE)*$E2120</f>
        <v>0</v>
      </c>
      <c r="J2114" s="5">
        <f>VLOOKUP(CONCATENATE($F2114," ",$G2114),AllocFactorMatrix,(J$4+1),FALSE)*$E2120</f>
        <v>0</v>
      </c>
      <c r="K2114" s="5">
        <f>VLOOKUP(CONCATENATE($F2114," ",$G2114),AllocFactorMatrix,(K$4+1),FALSE)*$E2120</f>
        <v>0</v>
      </c>
      <c r="L2114" s="5">
        <f>VLOOKUP(CONCATENATE($F2114," ",$G2114),AllocFactorMatrix,(L$4+1),FALSE)*$E2120</f>
        <v>0</v>
      </c>
      <c r="M2114" s="5">
        <f t="shared" si="972"/>
        <v>0</v>
      </c>
      <c r="N2114" s="5">
        <f>VLOOKUP(CONCATENATE($F2114," ",$G2114),AllocFactorMatrix,(N$4+1),FALSE)*$E2120</f>
        <v>0</v>
      </c>
      <c r="O2114" s="5">
        <f>VLOOKUP(CONCATENATE($F2114," ",$G2114),AllocFactorMatrix,(O$4+1),FALSE)*$E2120</f>
        <v>0</v>
      </c>
      <c r="P2114" s="5">
        <f>VLOOKUP(CONCATENATE($F2114," ",$G2114),AllocFactorMatrix,(P$4+1),FALSE)*$E2120</f>
        <v>0</v>
      </c>
      <c r="Q2114" s="5">
        <f>VLOOKUP(CONCATENATE($F2114," ",$G2114),AllocFactorMatrix,(Q$4+1),FALSE)*$E2120</f>
        <v>0</v>
      </c>
      <c r="R2114" s="5">
        <f t="shared" ref="R2114:R2120" si="974">SUBTOTAL(9,N2114:Q2114)</f>
        <v>0</v>
      </c>
      <c r="S2114" s="5">
        <f>VLOOKUP(CONCATENATE($F2114," ",$G2114),AllocFactorMatrix,(S$4+1),FALSE)*$E2120</f>
        <v>0</v>
      </c>
      <c r="T2114" s="5">
        <f>VLOOKUP(CONCATENATE($F2114," ",$G2114),AllocFactorMatrix,(T$4+1),FALSE)*$E2120</f>
        <v>0</v>
      </c>
      <c r="U2114" s="5">
        <f>VLOOKUP(CONCATENATE($F2114," ",$G2114),AllocFactorMatrix,(U$4+1),FALSE)*$E2120</f>
        <v>0</v>
      </c>
      <c r="V2114" s="5">
        <f>VLOOKUP(CONCATENATE($F2114," ",$G2114),AllocFactorMatrix,(V$4+1),FALSE)*$E2120</f>
        <v>0</v>
      </c>
      <c r="W2114" s="5">
        <f t="shared" ref="W2114:W2120" si="975">SUBTOTAL(9,S2114:V2114)</f>
        <v>0</v>
      </c>
      <c r="X2114" s="5">
        <f>VLOOKUP(CONCATENATE($F2114," ",$G2114),AllocFactorMatrix,(X$4+1),FALSE)*$E2120</f>
        <v>0</v>
      </c>
      <c r="Y2114" s="5">
        <f>VLOOKUP(CONCATENATE($F2114," ",$G2114),AllocFactorMatrix,(Y$4+1),FALSE)*$E2120</f>
        <v>0</v>
      </c>
      <c r="Z2114" s="5">
        <f t="shared" si="973"/>
        <v>0</v>
      </c>
      <c r="AA2114" s="5">
        <f>VLOOKUP(CONCATENATE($F2114," ",$G2114),AllocFactorMatrix,(AA$4+1),FALSE)*$E2120</f>
        <v>0</v>
      </c>
      <c r="AB2114" s="5">
        <f>VLOOKUP(CONCATENATE($F2114," ",$G2114),AllocFactorMatrix,(AB$4+1),FALSE)*$E2120</f>
        <v>0</v>
      </c>
      <c r="AC2114" s="5">
        <f>VLOOKUP(CONCATENATE($F2114," ",$G2114),AllocFactorMatrix,(AC$4+1),FALSE)*$E2120</f>
        <v>0</v>
      </c>
    </row>
    <row r="2115" spans="4:29" hidden="1" outlineLevel="1">
      <c r="E2115" s="48"/>
      <c r="F2115" s="175" t="str">
        <f>F2120</f>
        <v>PROD_DEMAND</v>
      </c>
      <c r="G2115" s="52" t="str">
        <f>$G$10</f>
        <v>SUBTRAN</v>
      </c>
      <c r="H2115" s="4">
        <f t="shared" si="949"/>
        <v>0</v>
      </c>
      <c r="I2115" s="5">
        <f>VLOOKUP(CONCATENATE($F2115," ",$G2115),AllocFactorMatrix,(I$4+1),FALSE)*$E2120</f>
        <v>0</v>
      </c>
      <c r="J2115" s="5">
        <f>VLOOKUP(CONCATENATE($F2115," ",$G2115),AllocFactorMatrix,(J$4+1),FALSE)*$E2120</f>
        <v>0</v>
      </c>
      <c r="K2115" s="5">
        <f>VLOOKUP(CONCATENATE($F2115," ",$G2115),AllocFactorMatrix,(K$4+1),FALSE)*$E2120</f>
        <v>0</v>
      </c>
      <c r="L2115" s="5">
        <f>VLOOKUP(CONCATENATE($F2115," ",$G2115),AllocFactorMatrix,(L$4+1),FALSE)*$E2120</f>
        <v>0</v>
      </c>
      <c r="M2115" s="5">
        <f t="shared" si="972"/>
        <v>0</v>
      </c>
      <c r="N2115" s="5">
        <f>VLOOKUP(CONCATENATE($F2115," ",$G2115),AllocFactorMatrix,(N$4+1),FALSE)*$E2120</f>
        <v>0</v>
      </c>
      <c r="O2115" s="5">
        <f>VLOOKUP(CONCATENATE($F2115," ",$G2115),AllocFactorMatrix,(O$4+1),FALSE)*$E2120</f>
        <v>0</v>
      </c>
      <c r="P2115" s="5">
        <f>VLOOKUP(CONCATENATE($F2115," ",$G2115),AllocFactorMatrix,(P$4+1),FALSE)*$E2120</f>
        <v>0</v>
      </c>
      <c r="Q2115" s="5">
        <f>VLOOKUP(CONCATENATE($F2115," ",$G2115),AllocFactorMatrix,(Q$4+1),FALSE)*$E2120</f>
        <v>0</v>
      </c>
      <c r="R2115" s="5">
        <f t="shared" si="974"/>
        <v>0</v>
      </c>
      <c r="S2115" s="5">
        <f>VLOOKUP(CONCATENATE($F2115," ",$G2115),AllocFactorMatrix,(S$4+1),FALSE)*$E2120</f>
        <v>0</v>
      </c>
      <c r="T2115" s="5">
        <f>VLOOKUP(CONCATENATE($F2115," ",$G2115),AllocFactorMatrix,(T$4+1),FALSE)*$E2120</f>
        <v>0</v>
      </c>
      <c r="U2115" s="5">
        <f>VLOOKUP(CONCATENATE($F2115," ",$G2115),AllocFactorMatrix,(U$4+1),FALSE)*$E2120</f>
        <v>0</v>
      </c>
      <c r="V2115" s="5">
        <f>VLOOKUP(CONCATENATE($F2115," ",$G2115),AllocFactorMatrix,(V$4+1),FALSE)*$E2120</f>
        <v>0</v>
      </c>
      <c r="W2115" s="5">
        <f t="shared" si="975"/>
        <v>0</v>
      </c>
      <c r="X2115" s="5">
        <f>VLOOKUP(CONCATENATE($F2115," ",$G2115),AllocFactorMatrix,(X$4+1),FALSE)*$E2120</f>
        <v>0</v>
      </c>
      <c r="Y2115" s="5">
        <f>VLOOKUP(CONCATENATE($F2115," ",$G2115),AllocFactorMatrix,(Y$4+1),FALSE)*$E2120</f>
        <v>0</v>
      </c>
      <c r="Z2115" s="5">
        <f t="shared" si="973"/>
        <v>0</v>
      </c>
      <c r="AA2115" s="5">
        <f>VLOOKUP(CONCATENATE($F2115," ",$G2115),AllocFactorMatrix,(AA$4+1),FALSE)*$E2120</f>
        <v>0</v>
      </c>
      <c r="AB2115" s="5">
        <f>VLOOKUP(CONCATENATE($F2115," ",$G2115),AllocFactorMatrix,(AB$4+1),FALSE)*$E2120</f>
        <v>0</v>
      </c>
      <c r="AC2115" s="5">
        <f>VLOOKUP(CONCATENATE($F2115," ",$G2115),AllocFactorMatrix,(AC$4+1),FALSE)*$E2120</f>
        <v>0</v>
      </c>
    </row>
    <row r="2116" spans="4:29" hidden="1" outlineLevel="1">
      <c r="E2116" s="48"/>
      <c r="F2116" s="175" t="str">
        <f>F2120</f>
        <v>PROD_DEMAND</v>
      </c>
      <c r="G2116" s="52" t="str">
        <f>$G$11</f>
        <v>DISTPRI</v>
      </c>
      <c r="H2116" s="4">
        <f t="shared" si="949"/>
        <v>0</v>
      </c>
      <c r="I2116" s="5">
        <f>VLOOKUP(CONCATENATE($F2116," ",$G2116),AllocFactorMatrix,(I$4+1),FALSE)*$E2120</f>
        <v>0</v>
      </c>
      <c r="J2116" s="5">
        <f>VLOOKUP(CONCATENATE($F2116," ",$G2116),AllocFactorMatrix,(J$4+1),FALSE)*$E2120</f>
        <v>0</v>
      </c>
      <c r="K2116" s="5">
        <f>VLOOKUP(CONCATENATE($F2116," ",$G2116),AllocFactorMatrix,(K$4+1),FALSE)*$E2120</f>
        <v>0</v>
      </c>
      <c r="L2116" s="5">
        <f>VLOOKUP(CONCATENATE($F2116," ",$G2116),AllocFactorMatrix,(L$4+1),FALSE)*$E2120</f>
        <v>0</v>
      </c>
      <c r="M2116" s="5">
        <f t="shared" si="972"/>
        <v>0</v>
      </c>
      <c r="N2116" s="5">
        <f>VLOOKUP(CONCATENATE($F2116," ",$G2116),AllocFactorMatrix,(N$4+1),FALSE)*$E2120</f>
        <v>0</v>
      </c>
      <c r="O2116" s="5">
        <f>VLOOKUP(CONCATENATE($F2116," ",$G2116),AllocFactorMatrix,(O$4+1),FALSE)*$E2120</f>
        <v>0</v>
      </c>
      <c r="P2116" s="5">
        <f>VLOOKUP(CONCATENATE($F2116," ",$G2116),AllocFactorMatrix,(P$4+1),FALSE)*$E2120</f>
        <v>0</v>
      </c>
      <c r="Q2116" s="5">
        <f>VLOOKUP(CONCATENATE($F2116," ",$G2116),AllocFactorMatrix,(Q$4+1),FALSE)*$E2120</f>
        <v>0</v>
      </c>
      <c r="R2116" s="5">
        <f t="shared" si="974"/>
        <v>0</v>
      </c>
      <c r="S2116" s="5">
        <f>VLOOKUP(CONCATENATE($F2116," ",$G2116),AllocFactorMatrix,(S$4+1),FALSE)*$E2120</f>
        <v>0</v>
      </c>
      <c r="T2116" s="5">
        <f>VLOOKUP(CONCATENATE($F2116," ",$G2116),AllocFactorMatrix,(T$4+1),FALSE)*$E2120</f>
        <v>0</v>
      </c>
      <c r="U2116" s="5">
        <f>VLOOKUP(CONCATENATE($F2116," ",$G2116),AllocFactorMatrix,(U$4+1),FALSE)*$E2120</f>
        <v>0</v>
      </c>
      <c r="V2116" s="5">
        <f>VLOOKUP(CONCATENATE($F2116," ",$G2116),AllocFactorMatrix,(V$4+1),FALSE)*$E2120</f>
        <v>0</v>
      </c>
      <c r="W2116" s="5">
        <f t="shared" si="975"/>
        <v>0</v>
      </c>
      <c r="X2116" s="5">
        <f>VLOOKUP(CONCATENATE($F2116," ",$G2116),AllocFactorMatrix,(X$4+1),FALSE)*$E2120</f>
        <v>0</v>
      </c>
      <c r="Y2116" s="5">
        <f>VLOOKUP(CONCATENATE($F2116," ",$G2116),AllocFactorMatrix,(Y$4+1),FALSE)*$E2120</f>
        <v>0</v>
      </c>
      <c r="Z2116" s="5">
        <f t="shared" si="973"/>
        <v>0</v>
      </c>
      <c r="AA2116" s="5">
        <f>VLOOKUP(CONCATENATE($F2116," ",$G2116),AllocFactorMatrix,(AA$4+1),FALSE)*$E2120</f>
        <v>0</v>
      </c>
      <c r="AB2116" s="5">
        <f>VLOOKUP(CONCATENATE($F2116," ",$G2116),AllocFactorMatrix,(AB$4+1),FALSE)*$E2120</f>
        <v>0</v>
      </c>
      <c r="AC2116" s="5">
        <f>VLOOKUP(CONCATENATE($F2116," ",$G2116),AllocFactorMatrix,(AC$4+1),FALSE)*$E2120</f>
        <v>0</v>
      </c>
    </row>
    <row r="2117" spans="4:29" hidden="1" outlineLevel="1">
      <c r="E2117" s="48"/>
      <c r="F2117" s="175" t="str">
        <f>F2120</f>
        <v>PROD_DEMAND</v>
      </c>
      <c r="G2117" s="52" t="str">
        <f>$G$12</f>
        <v>DISTSEC</v>
      </c>
      <c r="H2117" s="4">
        <f t="shared" si="949"/>
        <v>0</v>
      </c>
      <c r="I2117" s="5">
        <f>VLOOKUP(CONCATENATE($F2117," ",$G2117),AllocFactorMatrix,(I$4+1),FALSE)*$E2120</f>
        <v>0</v>
      </c>
      <c r="J2117" s="5">
        <f>VLOOKUP(CONCATENATE($F2117," ",$G2117),AllocFactorMatrix,(J$4+1),FALSE)*$E2120</f>
        <v>0</v>
      </c>
      <c r="K2117" s="5">
        <f>VLOOKUP(CONCATENATE($F2117," ",$G2117),AllocFactorMatrix,(K$4+1),FALSE)*$E2120</f>
        <v>0</v>
      </c>
      <c r="L2117" s="5">
        <f>VLOOKUP(CONCATENATE($F2117," ",$G2117),AllocFactorMatrix,(L$4+1),FALSE)*$E2120</f>
        <v>0</v>
      </c>
      <c r="M2117" s="5">
        <f t="shared" si="972"/>
        <v>0</v>
      </c>
      <c r="N2117" s="5">
        <f>VLOOKUP(CONCATENATE($F2117," ",$G2117),AllocFactorMatrix,(N$4+1),FALSE)*$E2120</f>
        <v>0</v>
      </c>
      <c r="O2117" s="5">
        <f>VLOOKUP(CONCATENATE($F2117," ",$G2117),AllocFactorMatrix,(O$4+1),FALSE)*$E2120</f>
        <v>0</v>
      </c>
      <c r="P2117" s="5">
        <f>VLOOKUP(CONCATENATE($F2117," ",$G2117),AllocFactorMatrix,(P$4+1),FALSE)*$E2120</f>
        <v>0</v>
      </c>
      <c r="Q2117" s="5">
        <f>VLOOKUP(CONCATENATE($F2117," ",$G2117),AllocFactorMatrix,(Q$4+1),FALSE)*$E2120</f>
        <v>0</v>
      </c>
      <c r="R2117" s="5">
        <f t="shared" si="974"/>
        <v>0</v>
      </c>
      <c r="S2117" s="5">
        <f>VLOOKUP(CONCATENATE($F2117," ",$G2117),AllocFactorMatrix,(S$4+1),FALSE)*$E2120</f>
        <v>0</v>
      </c>
      <c r="T2117" s="5">
        <f>VLOOKUP(CONCATENATE($F2117," ",$G2117),AllocFactorMatrix,(T$4+1),FALSE)*$E2120</f>
        <v>0</v>
      </c>
      <c r="U2117" s="5">
        <f>VLOOKUP(CONCATENATE($F2117," ",$G2117),AllocFactorMatrix,(U$4+1),FALSE)*$E2120</f>
        <v>0</v>
      </c>
      <c r="V2117" s="5">
        <f>VLOOKUP(CONCATENATE($F2117," ",$G2117),AllocFactorMatrix,(V$4+1),FALSE)*$E2120</f>
        <v>0</v>
      </c>
      <c r="W2117" s="5">
        <f t="shared" si="975"/>
        <v>0</v>
      </c>
      <c r="X2117" s="5">
        <f>VLOOKUP(CONCATENATE($F2117," ",$G2117),AllocFactorMatrix,(X$4+1),FALSE)*$E2120</f>
        <v>0</v>
      </c>
      <c r="Y2117" s="5">
        <f>VLOOKUP(CONCATENATE($F2117," ",$G2117),AllocFactorMatrix,(Y$4+1),FALSE)*$E2120</f>
        <v>0</v>
      </c>
      <c r="Z2117" s="5">
        <f t="shared" si="973"/>
        <v>0</v>
      </c>
      <c r="AA2117" s="5">
        <f>VLOOKUP(CONCATENATE($F2117," ",$G2117),AllocFactorMatrix,(AA$4+1),FALSE)*$E2120</f>
        <v>0</v>
      </c>
      <c r="AB2117" s="5">
        <f>VLOOKUP(CONCATENATE($F2117," ",$G2117),AllocFactorMatrix,(AB$4+1),FALSE)*$E2120</f>
        <v>0</v>
      </c>
      <c r="AC2117" s="5">
        <f>VLOOKUP(CONCATENATE($F2117," ",$G2117),AllocFactorMatrix,(AC$4+1),FALSE)*$E2120</f>
        <v>0</v>
      </c>
    </row>
    <row r="2118" spans="4:29" hidden="1" outlineLevel="1">
      <c r="E2118" s="48"/>
      <c r="F2118" s="175" t="str">
        <f>F2120</f>
        <v>PROD_DEMAND</v>
      </c>
      <c r="G2118" s="52" t="str">
        <f>$G$13</f>
        <v>ENERGY</v>
      </c>
      <c r="H2118" s="4">
        <f t="shared" si="949"/>
        <v>0</v>
      </c>
      <c r="I2118" s="5">
        <f>VLOOKUP(CONCATENATE($F2118," ",$G2118),AllocFactorMatrix,(I$4+1),FALSE)*$E2120</f>
        <v>0</v>
      </c>
      <c r="J2118" s="5">
        <f>VLOOKUP(CONCATENATE($F2118," ",$G2118),AllocFactorMatrix,(J$4+1),FALSE)*$E2120</f>
        <v>0</v>
      </c>
      <c r="K2118" s="5">
        <f>VLOOKUP(CONCATENATE($F2118," ",$G2118),AllocFactorMatrix,(K$4+1),FALSE)*$E2120</f>
        <v>0</v>
      </c>
      <c r="L2118" s="5">
        <f>VLOOKUP(CONCATENATE($F2118," ",$G2118),AllocFactorMatrix,(L$4+1),FALSE)*$E2120</f>
        <v>0</v>
      </c>
      <c r="M2118" s="5">
        <f t="shared" si="972"/>
        <v>0</v>
      </c>
      <c r="N2118" s="5">
        <f>VLOOKUP(CONCATENATE($F2118," ",$G2118),AllocFactorMatrix,(N$4+1),FALSE)*$E2120</f>
        <v>0</v>
      </c>
      <c r="O2118" s="5">
        <f>VLOOKUP(CONCATENATE($F2118," ",$G2118),AllocFactorMatrix,(O$4+1),FALSE)*$E2120</f>
        <v>0</v>
      </c>
      <c r="P2118" s="5">
        <f>VLOOKUP(CONCATENATE($F2118," ",$G2118),AllocFactorMatrix,(P$4+1),FALSE)*$E2120</f>
        <v>0</v>
      </c>
      <c r="Q2118" s="5">
        <f>VLOOKUP(CONCATENATE($F2118," ",$G2118),AllocFactorMatrix,(Q$4+1),FALSE)*$E2120</f>
        <v>0</v>
      </c>
      <c r="R2118" s="5">
        <f t="shared" si="974"/>
        <v>0</v>
      </c>
      <c r="S2118" s="5">
        <f>VLOOKUP(CONCATENATE($F2118," ",$G2118),AllocFactorMatrix,(S$4+1),FALSE)*$E2120</f>
        <v>0</v>
      </c>
      <c r="T2118" s="5">
        <f>VLOOKUP(CONCATENATE($F2118," ",$G2118),AllocFactorMatrix,(T$4+1),FALSE)*$E2120</f>
        <v>0</v>
      </c>
      <c r="U2118" s="5">
        <f>VLOOKUP(CONCATENATE($F2118," ",$G2118),AllocFactorMatrix,(U$4+1),FALSE)*$E2120</f>
        <v>0</v>
      </c>
      <c r="V2118" s="5">
        <f>VLOOKUP(CONCATENATE($F2118," ",$G2118),AllocFactorMatrix,(V$4+1),FALSE)*$E2120</f>
        <v>0</v>
      </c>
      <c r="W2118" s="5">
        <f t="shared" si="975"/>
        <v>0</v>
      </c>
      <c r="X2118" s="5">
        <f>VLOOKUP(CONCATENATE($F2118," ",$G2118),AllocFactorMatrix,(X$4+1),FALSE)*$E2120</f>
        <v>0</v>
      </c>
      <c r="Y2118" s="5">
        <f>VLOOKUP(CONCATENATE($F2118," ",$G2118),AllocFactorMatrix,(Y$4+1),FALSE)*$E2120</f>
        <v>0</v>
      </c>
      <c r="Z2118" s="5">
        <f t="shared" si="973"/>
        <v>0</v>
      </c>
      <c r="AA2118" s="5">
        <f>VLOOKUP(CONCATENATE($F2118," ",$G2118),AllocFactorMatrix,(AA$4+1),FALSE)*$E2120</f>
        <v>0</v>
      </c>
      <c r="AB2118" s="5">
        <f>VLOOKUP(CONCATENATE($F2118," ",$G2118),AllocFactorMatrix,(AB$4+1),FALSE)*$E2120</f>
        <v>0</v>
      </c>
      <c r="AC2118" s="5">
        <f>VLOOKUP(CONCATENATE($F2118," ",$G2118),AllocFactorMatrix,(AC$4+1),FALSE)*$E2120</f>
        <v>0</v>
      </c>
    </row>
    <row r="2119" spans="4:29" hidden="1" outlineLevel="1">
      <c r="E2119" s="48"/>
      <c r="F2119" s="175" t="str">
        <f>F2120</f>
        <v>PROD_DEMAND</v>
      </c>
      <c r="G2119" s="52" t="str">
        <f>$G$14</f>
        <v>CUSTOMER</v>
      </c>
      <c r="H2119" s="4">
        <f t="shared" si="949"/>
        <v>0</v>
      </c>
      <c r="I2119" s="5">
        <f>VLOOKUP(CONCATENATE($F2119," ",$G2119),AllocFactorMatrix,(I$4+1),FALSE)*$E2120</f>
        <v>0</v>
      </c>
      <c r="J2119" s="5">
        <f>VLOOKUP(CONCATENATE($F2119," ",$G2119),AllocFactorMatrix,(J$4+1),FALSE)*$E2120</f>
        <v>0</v>
      </c>
      <c r="K2119" s="5">
        <f>VLOOKUP(CONCATENATE($F2119," ",$G2119),AllocFactorMatrix,(K$4+1),FALSE)*$E2120</f>
        <v>0</v>
      </c>
      <c r="L2119" s="5">
        <f>VLOOKUP(CONCATENATE($F2119," ",$G2119),AllocFactorMatrix,(L$4+1),FALSE)*$E2120</f>
        <v>0</v>
      </c>
      <c r="M2119" s="5">
        <f t="shared" si="972"/>
        <v>0</v>
      </c>
      <c r="N2119" s="5">
        <f>VLOOKUP(CONCATENATE($F2119," ",$G2119),AllocFactorMatrix,(N$4+1),FALSE)*$E2120</f>
        <v>0</v>
      </c>
      <c r="O2119" s="5">
        <f>VLOOKUP(CONCATENATE($F2119," ",$G2119),AllocFactorMatrix,(O$4+1),FALSE)*$E2120</f>
        <v>0</v>
      </c>
      <c r="P2119" s="5">
        <f>VLOOKUP(CONCATENATE($F2119," ",$G2119),AllocFactorMatrix,(P$4+1),FALSE)*$E2120</f>
        <v>0</v>
      </c>
      <c r="Q2119" s="5">
        <f>VLOOKUP(CONCATENATE($F2119," ",$G2119),AllocFactorMatrix,(Q$4+1),FALSE)*$E2120</f>
        <v>0</v>
      </c>
      <c r="R2119" s="5">
        <f t="shared" si="974"/>
        <v>0</v>
      </c>
      <c r="S2119" s="5">
        <f>VLOOKUP(CONCATENATE($F2119," ",$G2119),AllocFactorMatrix,(S$4+1),FALSE)*$E2120</f>
        <v>0</v>
      </c>
      <c r="T2119" s="5">
        <f>VLOOKUP(CONCATENATE($F2119," ",$G2119),AllocFactorMatrix,(T$4+1),FALSE)*$E2120</f>
        <v>0</v>
      </c>
      <c r="U2119" s="5">
        <f>VLOOKUP(CONCATENATE($F2119," ",$G2119),AllocFactorMatrix,(U$4+1),FALSE)*$E2120</f>
        <v>0</v>
      </c>
      <c r="V2119" s="5">
        <f>VLOOKUP(CONCATENATE($F2119," ",$G2119),AllocFactorMatrix,(V$4+1),FALSE)*$E2120</f>
        <v>0</v>
      </c>
      <c r="W2119" s="5">
        <f t="shared" si="975"/>
        <v>0</v>
      </c>
      <c r="X2119" s="5">
        <f>VLOOKUP(CONCATENATE($F2119," ",$G2119),AllocFactorMatrix,(X$4+1),FALSE)*$E2120</f>
        <v>0</v>
      </c>
      <c r="Y2119" s="5">
        <f>VLOOKUP(CONCATENATE($F2119," ",$G2119),AllocFactorMatrix,(Y$4+1),FALSE)*$E2120</f>
        <v>0</v>
      </c>
      <c r="Z2119" s="5">
        <f t="shared" si="973"/>
        <v>0</v>
      </c>
      <c r="AA2119" s="5">
        <f>VLOOKUP(CONCATENATE($F2119," ",$G2119),AllocFactorMatrix,(AA$4+1),FALSE)*$E2120</f>
        <v>0</v>
      </c>
      <c r="AB2119" s="5">
        <f>VLOOKUP(CONCATENATE($F2119," ",$G2119),AllocFactorMatrix,(AB$4+1),FALSE)*$E2120</f>
        <v>0</v>
      </c>
      <c r="AC2119" s="5">
        <f>VLOOKUP(CONCATENATE($F2119," ",$G2119),AllocFactorMatrix,(AC$4+1),FALSE)*$E2120</f>
        <v>0</v>
      </c>
    </row>
    <row r="2120" spans="4:29" collapsed="1">
      <c r="D2120" s="102" t="s">
        <v>656</v>
      </c>
      <c r="E2120" s="58">
        <v>919331</v>
      </c>
      <c r="F2120" s="92" t="s">
        <v>29</v>
      </c>
      <c r="G2120" s="52" t="str">
        <f>$G$15</f>
        <v>TOTAL</v>
      </c>
      <c r="H2120" s="4">
        <f t="shared" si="949"/>
        <v>919331</v>
      </c>
      <c r="I2120" s="5">
        <f>VLOOKUP(CONCATENATE($F2120," ",$G2120),AllocFactorMatrix,(I$4+1),FALSE)*$E2120</f>
        <v>472890.97734477802</v>
      </c>
      <c r="J2120" s="5">
        <f>VLOOKUP(CONCATENATE($F2120," ",$G2120),AllocFactorMatrix,(J$4+1),FALSE)*$E2120</f>
        <v>110278.24862077003</v>
      </c>
      <c r="K2120" s="5">
        <f>VLOOKUP(CONCATENATE($F2120," ",$G2120),AllocFactorMatrix,(K$4+1),FALSE)*$E2120</f>
        <v>1533.3043279766264</v>
      </c>
      <c r="L2120" s="5">
        <f>VLOOKUP(CONCATENATE($F2120," ",$G2120),AllocFactorMatrix,(L$4+1),FALSE)*$E2120</f>
        <v>213.54897816093501</v>
      </c>
      <c r="M2120" s="5">
        <f t="shared" si="972"/>
        <v>112025.10192690759</v>
      </c>
      <c r="N2120" s="5">
        <f>VLOOKUP(CONCATENATE($F2120," ",$G2120),AllocFactorMatrix,(N$4+1),FALSE)*$E2120</f>
        <v>65638.517546689502</v>
      </c>
      <c r="O2120" s="5">
        <f>VLOOKUP(CONCATENATE($F2120," ",$G2120),AllocFactorMatrix,(O$4+1),FALSE)*$E2120</f>
        <v>11761.870022679062</v>
      </c>
      <c r="P2120" s="5">
        <f>VLOOKUP(CONCATENATE($F2120," ",$G2120),AllocFactorMatrix,(P$4+1),FALSE)*$E2120</f>
        <v>2385.1872128910618</v>
      </c>
      <c r="Q2120" s="5">
        <f>VLOOKUP(CONCATENATE($F2120," ",$G2120),AllocFactorMatrix,(Q$4+1),FALSE)*$E2120</f>
        <v>90.576405775478008</v>
      </c>
      <c r="R2120" s="5">
        <f t="shared" si="974"/>
        <v>79876.151188035103</v>
      </c>
      <c r="S2120" s="5">
        <f>VLOOKUP(CONCATENATE($F2120," ",$G2120),AllocFactorMatrix,(S$4+1),FALSE)*$E2120</f>
        <v>3108.4546176290196</v>
      </c>
      <c r="T2120" s="5">
        <f>VLOOKUP(CONCATENATE($F2120," ",$G2120),AllocFactorMatrix,(T$4+1),FALSE)*$E2120</f>
        <v>41965.932313897298</v>
      </c>
      <c r="U2120" s="5">
        <f>VLOOKUP(CONCATENATE($F2120," ",$G2120),AllocFactorMatrix,(U$4+1),FALSE)*$E2120</f>
        <v>160502.84472334341</v>
      </c>
      <c r="V2120" s="5">
        <f>VLOOKUP(CONCATENATE($F2120," ",$G2120),AllocFactorMatrix,(V$4+1),FALSE)*$E2120</f>
        <v>29076.578935791877</v>
      </c>
      <c r="W2120" s="5">
        <f t="shared" si="975"/>
        <v>234653.81059066163</v>
      </c>
      <c r="X2120" s="5">
        <f>VLOOKUP(CONCATENATE($F2120," ",$G2120),AllocFactorMatrix,(X$4+1),FALSE)*$E2120</f>
        <v>18015.122203859748</v>
      </c>
      <c r="Y2120" s="5">
        <f>VLOOKUP(CONCATENATE($F2120," ",$G2120),AllocFactorMatrix,(Y$4+1),FALSE)*$E2120</f>
        <v>359.80819727645928</v>
      </c>
      <c r="Z2120" s="5">
        <f t="shared" si="973"/>
        <v>18374.930401136207</v>
      </c>
      <c r="AA2120" s="5">
        <f>VLOOKUP(CONCATENATE($F2120," ",$G2120),AllocFactorMatrix,(AA$4+1),FALSE)*$E2120</f>
        <v>237.64860679742131</v>
      </c>
      <c r="AB2120" s="5">
        <f>VLOOKUP(CONCATENATE($F2120," ",$G2120),AllocFactorMatrix,(AB$4+1),FALSE)*$E2120</f>
        <v>1055.7704196454579</v>
      </c>
      <c r="AC2120" s="5">
        <f>VLOOKUP(CONCATENATE($F2120," ",$G2120),AllocFactorMatrix,(AC$4+1),FALSE)*$E2120</f>
        <v>216.60952203851409</v>
      </c>
    </row>
    <row r="2121" spans="4:29" hidden="1" outlineLevel="1">
      <c r="E2121" s="48"/>
      <c r="F2121" s="175" t="str">
        <f>F2128</f>
        <v>PROD_ENERGY</v>
      </c>
      <c r="G2121" s="52" t="str">
        <f>$G$8</f>
        <v>PRODUCTION</v>
      </c>
      <c r="H2121" s="4">
        <f t="shared" si="949"/>
        <v>0</v>
      </c>
      <c r="I2121" s="5">
        <f>VLOOKUP(CONCATENATE($F2121," ",$G2121),AllocFactorMatrix,(I$4+1),FALSE)*$E2128</f>
        <v>0</v>
      </c>
      <c r="J2121" s="5">
        <f>VLOOKUP(CONCATENATE($F2121," ",$G2121),AllocFactorMatrix,(J$4+1),FALSE)*$E2128</f>
        <v>0</v>
      </c>
      <c r="K2121" s="5">
        <f>VLOOKUP(CONCATENATE($F2121," ",$G2121),AllocFactorMatrix,(K$4+1),FALSE)*$E2128</f>
        <v>0</v>
      </c>
      <c r="L2121" s="5">
        <f>VLOOKUP(CONCATENATE($F2121," ",$G2121),AllocFactorMatrix,(L$4+1),FALSE)*$E2128</f>
        <v>0</v>
      </c>
      <c r="M2121" s="5">
        <f t="shared" si="972"/>
        <v>0</v>
      </c>
      <c r="N2121" s="5">
        <f>VLOOKUP(CONCATENATE($F2121," ",$G2121),AllocFactorMatrix,(N$4+1),FALSE)*$E2128</f>
        <v>0</v>
      </c>
      <c r="O2121" s="5">
        <f>VLOOKUP(CONCATENATE($F2121," ",$G2121),AllocFactorMatrix,(O$4+1),FALSE)*$E2128</f>
        <v>0</v>
      </c>
      <c r="P2121" s="5">
        <f>VLOOKUP(CONCATENATE($F2121," ",$G2121),AllocFactorMatrix,(P$4+1),FALSE)*$E2128</f>
        <v>0</v>
      </c>
      <c r="Q2121" s="5">
        <f>VLOOKUP(CONCATENATE($F2121," ",$G2121),AllocFactorMatrix,(Q$4+1),FALSE)*$E2128</f>
        <v>0</v>
      </c>
      <c r="R2121" s="5">
        <f>SUBTOTAL(9,N2121:Q2121)</f>
        <v>0</v>
      </c>
      <c r="S2121" s="5">
        <f>VLOOKUP(CONCATENATE($F2121," ",$G2121),AllocFactorMatrix,(S$4+1),FALSE)*$E2128</f>
        <v>0</v>
      </c>
      <c r="T2121" s="5">
        <f>VLOOKUP(CONCATENATE($F2121," ",$G2121),AllocFactorMatrix,(T$4+1),FALSE)*$E2128</f>
        <v>0</v>
      </c>
      <c r="U2121" s="5">
        <f>VLOOKUP(CONCATENATE($F2121," ",$G2121),AllocFactorMatrix,(U$4+1),FALSE)*$E2128</f>
        <v>0</v>
      </c>
      <c r="V2121" s="5">
        <f>VLOOKUP(CONCATENATE($F2121," ",$G2121),AllocFactorMatrix,(V$4+1),FALSE)*$E2128</f>
        <v>0</v>
      </c>
      <c r="W2121" s="5">
        <f>SUBTOTAL(9,S2121:V2121)</f>
        <v>0</v>
      </c>
      <c r="X2121" s="5">
        <f>VLOOKUP(CONCATENATE($F2121," ",$G2121),AllocFactorMatrix,(X$4+1),FALSE)*$E2128</f>
        <v>0</v>
      </c>
      <c r="Y2121" s="5">
        <f>VLOOKUP(CONCATENATE($F2121," ",$G2121),AllocFactorMatrix,(Y$4+1),FALSE)*$E2128</f>
        <v>0</v>
      </c>
      <c r="Z2121" s="5">
        <f t="shared" si="973"/>
        <v>0</v>
      </c>
      <c r="AA2121" s="5">
        <f>VLOOKUP(CONCATENATE($F2121," ",$G2121),AllocFactorMatrix,(AA$4+1),FALSE)*$E2128</f>
        <v>0</v>
      </c>
      <c r="AB2121" s="5">
        <f>VLOOKUP(CONCATENATE($F2121," ",$G2121),AllocFactorMatrix,(AB$4+1),FALSE)*$E2128</f>
        <v>0</v>
      </c>
      <c r="AC2121" s="5">
        <f>VLOOKUP(CONCATENATE($F2121," ",$G2121),AllocFactorMatrix,(AC$4+1),FALSE)*$E2128</f>
        <v>0</v>
      </c>
    </row>
    <row r="2122" spans="4:29" hidden="1" outlineLevel="1">
      <c r="E2122" s="48"/>
      <c r="F2122" s="175" t="str">
        <f>F2128</f>
        <v>PROD_ENERGY</v>
      </c>
      <c r="G2122" s="52" t="str">
        <f>$G$9</f>
        <v>BULKTRAN</v>
      </c>
      <c r="H2122" s="4">
        <f t="shared" si="949"/>
        <v>0</v>
      </c>
      <c r="I2122" s="5">
        <f>VLOOKUP(CONCATENATE($F2122," ",$G2122),AllocFactorMatrix,(I$4+1),FALSE)*$E2128</f>
        <v>0</v>
      </c>
      <c r="J2122" s="5">
        <f>VLOOKUP(CONCATENATE($F2122," ",$G2122),AllocFactorMatrix,(J$4+1),FALSE)*$E2128</f>
        <v>0</v>
      </c>
      <c r="K2122" s="5">
        <f>VLOOKUP(CONCATENATE($F2122," ",$G2122),AllocFactorMatrix,(K$4+1),FALSE)*$E2128</f>
        <v>0</v>
      </c>
      <c r="L2122" s="5">
        <f>VLOOKUP(CONCATENATE($F2122," ",$G2122),AllocFactorMatrix,(L$4+1),FALSE)*$E2128</f>
        <v>0</v>
      </c>
      <c r="M2122" s="5">
        <f t="shared" si="972"/>
        <v>0</v>
      </c>
      <c r="N2122" s="5">
        <f>VLOOKUP(CONCATENATE($F2122," ",$G2122),AllocFactorMatrix,(N$4+1),FALSE)*$E2128</f>
        <v>0</v>
      </c>
      <c r="O2122" s="5">
        <f>VLOOKUP(CONCATENATE($F2122," ",$G2122),AllocFactorMatrix,(O$4+1),FALSE)*$E2128</f>
        <v>0</v>
      </c>
      <c r="P2122" s="5">
        <f>VLOOKUP(CONCATENATE($F2122," ",$G2122),AllocFactorMatrix,(P$4+1),FALSE)*$E2128</f>
        <v>0</v>
      </c>
      <c r="Q2122" s="5">
        <f>VLOOKUP(CONCATENATE($F2122," ",$G2122),AllocFactorMatrix,(Q$4+1),FALSE)*$E2128</f>
        <v>0</v>
      </c>
      <c r="R2122" s="5">
        <f t="shared" ref="R2122:R2128" si="976">SUBTOTAL(9,N2122:Q2122)</f>
        <v>0</v>
      </c>
      <c r="S2122" s="5">
        <f>VLOOKUP(CONCATENATE($F2122," ",$G2122),AllocFactorMatrix,(S$4+1),FALSE)*$E2128</f>
        <v>0</v>
      </c>
      <c r="T2122" s="5">
        <f>VLOOKUP(CONCATENATE($F2122," ",$G2122),AllocFactorMatrix,(T$4+1),FALSE)*$E2128</f>
        <v>0</v>
      </c>
      <c r="U2122" s="5">
        <f>VLOOKUP(CONCATENATE($F2122," ",$G2122),AllocFactorMatrix,(U$4+1),FALSE)*$E2128</f>
        <v>0</v>
      </c>
      <c r="V2122" s="5">
        <f>VLOOKUP(CONCATENATE($F2122," ",$G2122),AllocFactorMatrix,(V$4+1),FALSE)*$E2128</f>
        <v>0</v>
      </c>
      <c r="W2122" s="5">
        <f t="shared" ref="W2122:W2128" si="977">SUBTOTAL(9,S2122:V2122)</f>
        <v>0</v>
      </c>
      <c r="X2122" s="5">
        <f>VLOOKUP(CONCATENATE($F2122," ",$G2122),AllocFactorMatrix,(X$4+1),FALSE)*$E2128</f>
        <v>0</v>
      </c>
      <c r="Y2122" s="5">
        <f>VLOOKUP(CONCATENATE($F2122," ",$G2122),AllocFactorMatrix,(Y$4+1),FALSE)*$E2128</f>
        <v>0</v>
      </c>
      <c r="Z2122" s="5">
        <f t="shared" si="973"/>
        <v>0</v>
      </c>
      <c r="AA2122" s="5">
        <f>VLOOKUP(CONCATENATE($F2122," ",$G2122),AllocFactorMatrix,(AA$4+1),FALSE)*$E2128</f>
        <v>0</v>
      </c>
      <c r="AB2122" s="5">
        <f>VLOOKUP(CONCATENATE($F2122," ",$G2122),AllocFactorMatrix,(AB$4+1),FALSE)*$E2128</f>
        <v>0</v>
      </c>
      <c r="AC2122" s="5">
        <f>VLOOKUP(CONCATENATE($F2122," ",$G2122),AllocFactorMatrix,(AC$4+1),FALSE)*$E2128</f>
        <v>0</v>
      </c>
    </row>
    <row r="2123" spans="4:29" hidden="1" outlineLevel="1">
      <c r="E2123" s="48"/>
      <c r="F2123" s="175" t="str">
        <f>F2128</f>
        <v>PROD_ENERGY</v>
      </c>
      <c r="G2123" s="52" t="str">
        <f>$G$10</f>
        <v>SUBTRAN</v>
      </c>
      <c r="H2123" s="4">
        <f t="shared" si="949"/>
        <v>0</v>
      </c>
      <c r="I2123" s="5">
        <f>VLOOKUP(CONCATENATE($F2123," ",$G2123),AllocFactorMatrix,(I$4+1),FALSE)*$E2128</f>
        <v>0</v>
      </c>
      <c r="J2123" s="5">
        <f>VLOOKUP(CONCATENATE($F2123," ",$G2123),AllocFactorMatrix,(J$4+1),FALSE)*$E2128</f>
        <v>0</v>
      </c>
      <c r="K2123" s="5">
        <f>VLOOKUP(CONCATENATE($F2123," ",$G2123),AllocFactorMatrix,(K$4+1),FALSE)*$E2128</f>
        <v>0</v>
      </c>
      <c r="L2123" s="5">
        <f>VLOOKUP(CONCATENATE($F2123," ",$G2123),AllocFactorMatrix,(L$4+1),FALSE)*$E2128</f>
        <v>0</v>
      </c>
      <c r="M2123" s="5">
        <f t="shared" si="972"/>
        <v>0</v>
      </c>
      <c r="N2123" s="5">
        <f>VLOOKUP(CONCATENATE($F2123," ",$G2123),AllocFactorMatrix,(N$4+1),FALSE)*$E2128</f>
        <v>0</v>
      </c>
      <c r="O2123" s="5">
        <f>VLOOKUP(CONCATENATE($F2123," ",$G2123),AllocFactorMatrix,(O$4+1),FALSE)*$E2128</f>
        <v>0</v>
      </c>
      <c r="P2123" s="5">
        <f>VLOOKUP(CONCATENATE($F2123," ",$G2123),AllocFactorMatrix,(P$4+1),FALSE)*$E2128</f>
        <v>0</v>
      </c>
      <c r="Q2123" s="5">
        <f>VLOOKUP(CONCATENATE($F2123," ",$G2123),AllocFactorMatrix,(Q$4+1),FALSE)*$E2128</f>
        <v>0</v>
      </c>
      <c r="R2123" s="5">
        <f t="shared" si="976"/>
        <v>0</v>
      </c>
      <c r="S2123" s="5">
        <f>VLOOKUP(CONCATENATE($F2123," ",$G2123),AllocFactorMatrix,(S$4+1),FALSE)*$E2128</f>
        <v>0</v>
      </c>
      <c r="T2123" s="5">
        <f>VLOOKUP(CONCATENATE($F2123," ",$G2123),AllocFactorMatrix,(T$4+1),FALSE)*$E2128</f>
        <v>0</v>
      </c>
      <c r="U2123" s="5">
        <f>VLOOKUP(CONCATENATE($F2123," ",$G2123),AllocFactorMatrix,(U$4+1),FALSE)*$E2128</f>
        <v>0</v>
      </c>
      <c r="V2123" s="5">
        <f>VLOOKUP(CONCATENATE($F2123," ",$G2123),AllocFactorMatrix,(V$4+1),FALSE)*$E2128</f>
        <v>0</v>
      </c>
      <c r="W2123" s="5">
        <f t="shared" si="977"/>
        <v>0</v>
      </c>
      <c r="X2123" s="5">
        <f>VLOOKUP(CONCATENATE($F2123," ",$G2123),AllocFactorMatrix,(X$4+1),FALSE)*$E2128</f>
        <v>0</v>
      </c>
      <c r="Y2123" s="5">
        <f>VLOOKUP(CONCATENATE($F2123," ",$G2123),AllocFactorMatrix,(Y$4+1),FALSE)*$E2128</f>
        <v>0</v>
      </c>
      <c r="Z2123" s="5">
        <f t="shared" si="973"/>
        <v>0</v>
      </c>
      <c r="AA2123" s="5">
        <f>VLOOKUP(CONCATENATE($F2123," ",$G2123),AllocFactorMatrix,(AA$4+1),FALSE)*$E2128</f>
        <v>0</v>
      </c>
      <c r="AB2123" s="5">
        <f>VLOOKUP(CONCATENATE($F2123," ",$G2123),AllocFactorMatrix,(AB$4+1),FALSE)*$E2128</f>
        <v>0</v>
      </c>
      <c r="AC2123" s="5">
        <f>VLOOKUP(CONCATENATE($F2123," ",$G2123),AllocFactorMatrix,(AC$4+1),FALSE)*$E2128</f>
        <v>0</v>
      </c>
    </row>
    <row r="2124" spans="4:29" hidden="1" outlineLevel="1">
      <c r="E2124" s="48"/>
      <c r="F2124" s="175" t="str">
        <f>F2128</f>
        <v>PROD_ENERGY</v>
      </c>
      <c r="G2124" s="52" t="str">
        <f>$G$11</f>
        <v>DISTPRI</v>
      </c>
      <c r="H2124" s="4">
        <f t="shared" si="949"/>
        <v>0</v>
      </c>
      <c r="I2124" s="5">
        <f>VLOOKUP(CONCATENATE($F2124," ",$G2124),AllocFactorMatrix,(I$4+1),FALSE)*$E2128</f>
        <v>0</v>
      </c>
      <c r="J2124" s="5">
        <f>VLOOKUP(CONCATENATE($F2124," ",$G2124),AllocFactorMatrix,(J$4+1),FALSE)*$E2128</f>
        <v>0</v>
      </c>
      <c r="K2124" s="5">
        <f>VLOOKUP(CONCATENATE($F2124," ",$G2124),AllocFactorMatrix,(K$4+1),FALSE)*$E2128</f>
        <v>0</v>
      </c>
      <c r="L2124" s="5">
        <f>VLOOKUP(CONCATENATE($F2124," ",$G2124),AllocFactorMatrix,(L$4+1),FALSE)*$E2128</f>
        <v>0</v>
      </c>
      <c r="M2124" s="5">
        <f t="shared" si="972"/>
        <v>0</v>
      </c>
      <c r="N2124" s="5">
        <f>VLOOKUP(CONCATENATE($F2124," ",$G2124),AllocFactorMatrix,(N$4+1),FALSE)*$E2128</f>
        <v>0</v>
      </c>
      <c r="O2124" s="5">
        <f>VLOOKUP(CONCATENATE($F2124," ",$G2124),AllocFactorMatrix,(O$4+1),FALSE)*$E2128</f>
        <v>0</v>
      </c>
      <c r="P2124" s="5">
        <f>VLOOKUP(CONCATENATE($F2124," ",$G2124),AllocFactorMatrix,(P$4+1),FALSE)*$E2128</f>
        <v>0</v>
      </c>
      <c r="Q2124" s="5">
        <f>VLOOKUP(CONCATENATE($F2124," ",$G2124),AllocFactorMatrix,(Q$4+1),FALSE)*$E2128</f>
        <v>0</v>
      </c>
      <c r="R2124" s="5">
        <f t="shared" si="976"/>
        <v>0</v>
      </c>
      <c r="S2124" s="5">
        <f>VLOOKUP(CONCATENATE($F2124," ",$G2124),AllocFactorMatrix,(S$4+1),FALSE)*$E2128</f>
        <v>0</v>
      </c>
      <c r="T2124" s="5">
        <f>VLOOKUP(CONCATENATE($F2124," ",$G2124),AllocFactorMatrix,(T$4+1),FALSE)*$E2128</f>
        <v>0</v>
      </c>
      <c r="U2124" s="5">
        <f>VLOOKUP(CONCATENATE($F2124," ",$G2124),AllocFactorMatrix,(U$4+1),FALSE)*$E2128</f>
        <v>0</v>
      </c>
      <c r="V2124" s="5">
        <f>VLOOKUP(CONCATENATE($F2124," ",$G2124),AllocFactorMatrix,(V$4+1),FALSE)*$E2128</f>
        <v>0</v>
      </c>
      <c r="W2124" s="5">
        <f t="shared" si="977"/>
        <v>0</v>
      </c>
      <c r="X2124" s="5">
        <f>VLOOKUP(CONCATENATE($F2124," ",$G2124),AllocFactorMatrix,(X$4+1),FALSE)*$E2128</f>
        <v>0</v>
      </c>
      <c r="Y2124" s="5">
        <f>VLOOKUP(CONCATENATE($F2124," ",$G2124),AllocFactorMatrix,(Y$4+1),FALSE)*$E2128</f>
        <v>0</v>
      </c>
      <c r="Z2124" s="5">
        <f t="shared" si="973"/>
        <v>0</v>
      </c>
      <c r="AA2124" s="5">
        <f>VLOOKUP(CONCATENATE($F2124," ",$G2124),AllocFactorMatrix,(AA$4+1),FALSE)*$E2128</f>
        <v>0</v>
      </c>
      <c r="AB2124" s="5">
        <f>VLOOKUP(CONCATENATE($F2124," ",$G2124),AllocFactorMatrix,(AB$4+1),FALSE)*$E2128</f>
        <v>0</v>
      </c>
      <c r="AC2124" s="5">
        <f>VLOOKUP(CONCATENATE($F2124," ",$G2124),AllocFactorMatrix,(AC$4+1),FALSE)*$E2128</f>
        <v>0</v>
      </c>
    </row>
    <row r="2125" spans="4:29" hidden="1" outlineLevel="1">
      <c r="E2125" s="48"/>
      <c r="F2125" s="175" t="str">
        <f>F2128</f>
        <v>PROD_ENERGY</v>
      </c>
      <c r="G2125" s="52" t="str">
        <f>$G$12</f>
        <v>DISTSEC</v>
      </c>
      <c r="H2125" s="4">
        <f t="shared" si="949"/>
        <v>0</v>
      </c>
      <c r="I2125" s="5">
        <f>VLOOKUP(CONCATENATE($F2125," ",$G2125),AllocFactorMatrix,(I$4+1),FALSE)*$E2128</f>
        <v>0</v>
      </c>
      <c r="J2125" s="5">
        <f>VLOOKUP(CONCATENATE($F2125," ",$G2125),AllocFactorMatrix,(J$4+1),FALSE)*$E2128</f>
        <v>0</v>
      </c>
      <c r="K2125" s="5">
        <f>VLOOKUP(CONCATENATE($F2125," ",$G2125),AllocFactorMatrix,(K$4+1),FALSE)*$E2128</f>
        <v>0</v>
      </c>
      <c r="L2125" s="5">
        <f>VLOOKUP(CONCATENATE($F2125," ",$G2125),AllocFactorMatrix,(L$4+1),FALSE)*$E2128</f>
        <v>0</v>
      </c>
      <c r="M2125" s="5">
        <f t="shared" si="972"/>
        <v>0</v>
      </c>
      <c r="N2125" s="5">
        <f>VLOOKUP(CONCATENATE($F2125," ",$G2125),AllocFactorMatrix,(N$4+1),FALSE)*$E2128</f>
        <v>0</v>
      </c>
      <c r="O2125" s="5">
        <f>VLOOKUP(CONCATENATE($F2125," ",$G2125),AllocFactorMatrix,(O$4+1),FALSE)*$E2128</f>
        <v>0</v>
      </c>
      <c r="P2125" s="5">
        <f>VLOOKUP(CONCATENATE($F2125," ",$G2125),AllocFactorMatrix,(P$4+1),FALSE)*$E2128</f>
        <v>0</v>
      </c>
      <c r="Q2125" s="5">
        <f>VLOOKUP(CONCATENATE($F2125," ",$G2125),AllocFactorMatrix,(Q$4+1),FALSE)*$E2128</f>
        <v>0</v>
      </c>
      <c r="R2125" s="5">
        <f t="shared" si="976"/>
        <v>0</v>
      </c>
      <c r="S2125" s="5">
        <f>VLOOKUP(CONCATENATE($F2125," ",$G2125),AllocFactorMatrix,(S$4+1),FALSE)*$E2128</f>
        <v>0</v>
      </c>
      <c r="T2125" s="5">
        <f>VLOOKUP(CONCATENATE($F2125," ",$G2125),AllocFactorMatrix,(T$4+1),FALSE)*$E2128</f>
        <v>0</v>
      </c>
      <c r="U2125" s="5">
        <f>VLOOKUP(CONCATENATE($F2125," ",$G2125),AllocFactorMatrix,(U$4+1),FALSE)*$E2128</f>
        <v>0</v>
      </c>
      <c r="V2125" s="5">
        <f>VLOOKUP(CONCATENATE($F2125," ",$G2125),AllocFactorMatrix,(V$4+1),FALSE)*$E2128</f>
        <v>0</v>
      </c>
      <c r="W2125" s="5">
        <f t="shared" si="977"/>
        <v>0</v>
      </c>
      <c r="X2125" s="5">
        <f>VLOOKUP(CONCATENATE($F2125," ",$G2125),AllocFactorMatrix,(X$4+1),FALSE)*$E2128</f>
        <v>0</v>
      </c>
      <c r="Y2125" s="5">
        <f>VLOOKUP(CONCATENATE($F2125," ",$G2125),AllocFactorMatrix,(Y$4+1),FALSE)*$E2128</f>
        <v>0</v>
      </c>
      <c r="Z2125" s="5">
        <f t="shared" si="973"/>
        <v>0</v>
      </c>
      <c r="AA2125" s="5">
        <f>VLOOKUP(CONCATENATE($F2125," ",$G2125),AllocFactorMatrix,(AA$4+1),FALSE)*$E2128</f>
        <v>0</v>
      </c>
      <c r="AB2125" s="5">
        <f>VLOOKUP(CONCATENATE($F2125," ",$G2125),AllocFactorMatrix,(AB$4+1),FALSE)*$E2128</f>
        <v>0</v>
      </c>
      <c r="AC2125" s="5">
        <f>VLOOKUP(CONCATENATE($F2125," ",$G2125),AllocFactorMatrix,(AC$4+1),FALSE)*$E2128</f>
        <v>0</v>
      </c>
    </row>
    <row r="2126" spans="4:29" hidden="1" outlineLevel="1">
      <c r="E2126" s="48"/>
      <c r="F2126" s="175" t="str">
        <f>F2128</f>
        <v>PROD_ENERGY</v>
      </c>
      <c r="G2126" s="52" t="str">
        <f>$G$13</f>
        <v>ENERGY</v>
      </c>
      <c r="H2126" s="4">
        <f t="shared" si="949"/>
        <v>232064.99999999994</v>
      </c>
      <c r="I2126" s="5">
        <f>VLOOKUP(CONCATENATE($F2126," ",$G2126),AllocFactorMatrix,(I$4+1),FALSE)*$E2128</f>
        <v>90803.83414088063</v>
      </c>
      <c r="J2126" s="5">
        <f>VLOOKUP(CONCATENATE($F2126," ",$G2126),AllocFactorMatrix,(J$4+1),FALSE)*$E2128</f>
        <v>26196.642690988097</v>
      </c>
      <c r="K2126" s="5">
        <f>VLOOKUP(CONCATENATE($F2126," ",$G2126),AllocFactorMatrix,(K$4+1),FALSE)*$E2128</f>
        <v>365.125283665621</v>
      </c>
      <c r="L2126" s="5">
        <f>VLOOKUP(CONCATENATE($F2126," ",$G2126),AllocFactorMatrix,(L$4+1),FALSE)*$E2128</f>
        <v>51.044205208632938</v>
      </c>
      <c r="M2126" s="5">
        <f t="shared" si="972"/>
        <v>26612.812179862351</v>
      </c>
      <c r="N2126" s="5">
        <f>VLOOKUP(CONCATENATE($F2126," ",$G2126),AllocFactorMatrix,(N$4+1),FALSE)*$E2128</f>
        <v>16997.018792982919</v>
      </c>
      <c r="O2126" s="5">
        <f>VLOOKUP(CONCATENATE($F2126," ",$G2126),AllocFactorMatrix,(O$4+1),FALSE)*$E2128</f>
        <v>3031.2307450679018</v>
      </c>
      <c r="P2126" s="5">
        <f>VLOOKUP(CONCATENATE($F2126," ",$G2126),AllocFactorMatrix,(P$4+1),FALSE)*$E2128</f>
        <v>617.26958803668606</v>
      </c>
      <c r="Q2126" s="5">
        <f>VLOOKUP(CONCATENATE($F2126," ",$G2126),AllocFactorMatrix,(Q$4+1),FALSE)*$E2128</f>
        <v>23.314481242762831</v>
      </c>
      <c r="R2126" s="5">
        <f t="shared" si="976"/>
        <v>20668.833607330267</v>
      </c>
      <c r="S2126" s="5">
        <f>VLOOKUP(CONCATENATE($F2126," ",$G2126),AllocFactorMatrix,(S$4+1),FALSE)*$E2128</f>
        <v>890.13418316587831</v>
      </c>
      <c r="T2126" s="5">
        <f>VLOOKUP(CONCATENATE($F2126," ",$G2126),AllocFactorMatrix,(T$4+1),FALSE)*$E2128</f>
        <v>14073.190681281845</v>
      </c>
      <c r="U2126" s="5">
        <f>VLOOKUP(CONCATENATE($F2126," ",$G2126),AllocFactorMatrix,(U$4+1),FALSE)*$E2128</f>
        <v>60526.502633308432</v>
      </c>
      <c r="V2126" s="5">
        <f>VLOOKUP(CONCATENATE($F2126," ",$G2126),AllocFactorMatrix,(V$4+1),FALSE)*$E2128</f>
        <v>11385.667328970942</v>
      </c>
      <c r="W2126" s="5">
        <f t="shared" si="977"/>
        <v>86875.494826727096</v>
      </c>
      <c r="X2126" s="5">
        <f>VLOOKUP(CONCATENATE($F2126," ",$G2126),AllocFactorMatrix,(X$4+1),FALSE)*$E2128</f>
        <v>4668.9125701972625</v>
      </c>
      <c r="Y2126" s="5">
        <f>VLOOKUP(CONCATENATE($F2126," ",$G2126),AllocFactorMatrix,(Y$4+1),FALSE)*$E2128</f>
        <v>93.680799381148844</v>
      </c>
      <c r="Z2126" s="5">
        <f t="shared" si="973"/>
        <v>4762.5933695784115</v>
      </c>
      <c r="AA2126" s="5">
        <f>VLOOKUP(CONCATENATE($F2126," ",$G2126),AllocFactorMatrix,(AA$4+1),FALSE)*$E2128</f>
        <v>83.563674766463521</v>
      </c>
      <c r="AB2126" s="5">
        <f>VLOOKUP(CONCATENATE($F2126," ",$G2126),AllocFactorMatrix,(AB$4+1),FALSE)*$E2128</f>
        <v>1871.7976958117724</v>
      </c>
      <c r="AC2126" s="5">
        <f>VLOOKUP(CONCATENATE($F2126," ",$G2126),AllocFactorMatrix,(AC$4+1),FALSE)*$E2128</f>
        <v>386.07050504293704</v>
      </c>
    </row>
    <row r="2127" spans="4:29" hidden="1" outlineLevel="1">
      <c r="E2127" s="48"/>
      <c r="F2127" s="175" t="str">
        <f>F2128</f>
        <v>PROD_ENERGY</v>
      </c>
      <c r="G2127" s="52" t="str">
        <f>$G$14</f>
        <v>CUSTOMER</v>
      </c>
      <c r="H2127" s="4">
        <f t="shared" si="949"/>
        <v>0</v>
      </c>
      <c r="I2127" s="5">
        <f>VLOOKUP(CONCATENATE($F2127," ",$G2127),AllocFactorMatrix,(I$4+1),FALSE)*$E2128</f>
        <v>0</v>
      </c>
      <c r="J2127" s="5">
        <f>VLOOKUP(CONCATENATE($F2127," ",$G2127),AllocFactorMatrix,(J$4+1),FALSE)*$E2128</f>
        <v>0</v>
      </c>
      <c r="K2127" s="5">
        <f>VLOOKUP(CONCATENATE($F2127," ",$G2127),AllocFactorMatrix,(K$4+1),FALSE)*$E2128</f>
        <v>0</v>
      </c>
      <c r="L2127" s="5">
        <f>VLOOKUP(CONCATENATE($F2127," ",$G2127),AllocFactorMatrix,(L$4+1),FALSE)*$E2128</f>
        <v>0</v>
      </c>
      <c r="M2127" s="5">
        <f t="shared" si="972"/>
        <v>0</v>
      </c>
      <c r="N2127" s="5">
        <f>VLOOKUP(CONCATENATE($F2127," ",$G2127),AllocFactorMatrix,(N$4+1),FALSE)*$E2128</f>
        <v>0</v>
      </c>
      <c r="O2127" s="5">
        <f>VLOOKUP(CONCATENATE($F2127," ",$G2127),AllocFactorMatrix,(O$4+1),FALSE)*$E2128</f>
        <v>0</v>
      </c>
      <c r="P2127" s="5">
        <f>VLOOKUP(CONCATENATE($F2127," ",$G2127),AllocFactorMatrix,(P$4+1),FALSE)*$E2128</f>
        <v>0</v>
      </c>
      <c r="Q2127" s="5">
        <f>VLOOKUP(CONCATENATE($F2127," ",$G2127),AllocFactorMatrix,(Q$4+1),FALSE)*$E2128</f>
        <v>0</v>
      </c>
      <c r="R2127" s="5">
        <f t="shared" si="976"/>
        <v>0</v>
      </c>
      <c r="S2127" s="5">
        <f>VLOOKUP(CONCATENATE($F2127," ",$G2127),AllocFactorMatrix,(S$4+1),FALSE)*$E2128</f>
        <v>0</v>
      </c>
      <c r="T2127" s="5">
        <f>VLOOKUP(CONCATENATE($F2127," ",$G2127),AllocFactorMatrix,(T$4+1),FALSE)*$E2128</f>
        <v>0</v>
      </c>
      <c r="U2127" s="5">
        <f>VLOOKUP(CONCATENATE($F2127," ",$G2127),AllocFactorMatrix,(U$4+1),FALSE)*$E2128</f>
        <v>0</v>
      </c>
      <c r="V2127" s="5">
        <f>VLOOKUP(CONCATENATE($F2127," ",$G2127),AllocFactorMatrix,(V$4+1),FALSE)*$E2128</f>
        <v>0</v>
      </c>
      <c r="W2127" s="5">
        <f t="shared" si="977"/>
        <v>0</v>
      </c>
      <c r="X2127" s="5">
        <f>VLOOKUP(CONCATENATE($F2127," ",$G2127),AllocFactorMatrix,(X$4+1),FALSE)*$E2128</f>
        <v>0</v>
      </c>
      <c r="Y2127" s="5">
        <f>VLOOKUP(CONCATENATE($F2127," ",$G2127),AllocFactorMatrix,(Y$4+1),FALSE)*$E2128</f>
        <v>0</v>
      </c>
      <c r="Z2127" s="5">
        <f t="shared" si="973"/>
        <v>0</v>
      </c>
      <c r="AA2127" s="5">
        <f>VLOOKUP(CONCATENATE($F2127," ",$G2127),AllocFactorMatrix,(AA$4+1),FALSE)*$E2128</f>
        <v>0</v>
      </c>
      <c r="AB2127" s="5">
        <f>VLOOKUP(CONCATENATE($F2127," ",$G2127),AllocFactorMatrix,(AB$4+1),FALSE)*$E2128</f>
        <v>0</v>
      </c>
      <c r="AC2127" s="5">
        <f>VLOOKUP(CONCATENATE($F2127," ",$G2127),AllocFactorMatrix,(AC$4+1),FALSE)*$E2128</f>
        <v>0</v>
      </c>
    </row>
    <row r="2128" spans="4:29" collapsed="1">
      <c r="D2128" s="102" t="s">
        <v>657</v>
      </c>
      <c r="E2128" s="58">
        <v>232065</v>
      </c>
      <c r="F2128" s="92" t="s">
        <v>31</v>
      </c>
      <c r="G2128" s="52" t="str">
        <f>$G$15</f>
        <v>TOTAL</v>
      </c>
      <c r="H2128" s="4">
        <f t="shared" si="949"/>
        <v>232064.99999999994</v>
      </c>
      <c r="I2128" s="5">
        <f>VLOOKUP(CONCATENATE($F2128," ",$G2128),AllocFactorMatrix,(I$4+1),FALSE)*$E2128</f>
        <v>90803.83414088063</v>
      </c>
      <c r="J2128" s="5">
        <f>VLOOKUP(CONCATENATE($F2128," ",$G2128),AllocFactorMatrix,(J$4+1),FALSE)*$E2128</f>
        <v>26196.642690988097</v>
      </c>
      <c r="K2128" s="5">
        <f>VLOOKUP(CONCATENATE($F2128," ",$G2128),AllocFactorMatrix,(K$4+1),FALSE)*$E2128</f>
        <v>365.125283665621</v>
      </c>
      <c r="L2128" s="5">
        <f>VLOOKUP(CONCATENATE($F2128," ",$G2128),AllocFactorMatrix,(L$4+1),FALSE)*$E2128</f>
        <v>51.044205208632938</v>
      </c>
      <c r="M2128" s="5">
        <f t="shared" si="972"/>
        <v>26612.812179862351</v>
      </c>
      <c r="N2128" s="5">
        <f>VLOOKUP(CONCATENATE($F2128," ",$G2128),AllocFactorMatrix,(N$4+1),FALSE)*$E2128</f>
        <v>16997.018792982919</v>
      </c>
      <c r="O2128" s="5">
        <f>VLOOKUP(CONCATENATE($F2128," ",$G2128),AllocFactorMatrix,(O$4+1),FALSE)*$E2128</f>
        <v>3031.2307450679018</v>
      </c>
      <c r="P2128" s="5">
        <f>VLOOKUP(CONCATENATE($F2128," ",$G2128),AllocFactorMatrix,(P$4+1),FALSE)*$E2128</f>
        <v>617.26958803668606</v>
      </c>
      <c r="Q2128" s="5">
        <f>VLOOKUP(CONCATENATE($F2128," ",$G2128),AllocFactorMatrix,(Q$4+1),FALSE)*$E2128</f>
        <v>23.314481242762831</v>
      </c>
      <c r="R2128" s="5">
        <f t="shared" si="976"/>
        <v>20668.833607330267</v>
      </c>
      <c r="S2128" s="5">
        <f>VLOOKUP(CONCATENATE($F2128," ",$G2128),AllocFactorMatrix,(S$4+1),FALSE)*$E2128</f>
        <v>890.13418316587831</v>
      </c>
      <c r="T2128" s="5">
        <f>VLOOKUP(CONCATENATE($F2128," ",$G2128),AllocFactorMatrix,(T$4+1),FALSE)*$E2128</f>
        <v>14073.190681281845</v>
      </c>
      <c r="U2128" s="5">
        <f>VLOOKUP(CONCATENATE($F2128," ",$G2128),AllocFactorMatrix,(U$4+1),FALSE)*$E2128</f>
        <v>60526.502633308432</v>
      </c>
      <c r="V2128" s="5">
        <f>VLOOKUP(CONCATENATE($F2128," ",$G2128),AllocFactorMatrix,(V$4+1),FALSE)*$E2128</f>
        <v>11385.667328970942</v>
      </c>
      <c r="W2128" s="5">
        <f t="shared" si="977"/>
        <v>86875.494826727096</v>
      </c>
      <c r="X2128" s="5">
        <f>VLOOKUP(CONCATENATE($F2128," ",$G2128),AllocFactorMatrix,(X$4+1),FALSE)*$E2128</f>
        <v>4668.9125701972625</v>
      </c>
      <c r="Y2128" s="5">
        <f>VLOOKUP(CONCATENATE($F2128," ",$G2128),AllocFactorMatrix,(Y$4+1),FALSE)*$E2128</f>
        <v>93.680799381148844</v>
      </c>
      <c r="Z2128" s="5">
        <f t="shared" si="973"/>
        <v>4762.5933695784115</v>
      </c>
      <c r="AA2128" s="5">
        <f>VLOOKUP(CONCATENATE($F2128," ",$G2128),AllocFactorMatrix,(AA$4+1),FALSE)*$E2128</f>
        <v>83.563674766463521</v>
      </c>
      <c r="AB2128" s="5">
        <f>VLOOKUP(CONCATENATE($F2128," ",$G2128),AllocFactorMatrix,(AB$4+1),FALSE)*$E2128</f>
        <v>1871.7976958117724</v>
      </c>
      <c r="AC2128" s="5">
        <f>VLOOKUP(CONCATENATE($F2128," ",$G2128),AllocFactorMatrix,(AC$4+1),FALSE)*$E2128</f>
        <v>386.07050504293704</v>
      </c>
    </row>
    <row r="2129" spans="1:29" s="48" customFormat="1" hidden="1" outlineLevel="1">
      <c r="A2129" s="53"/>
      <c r="B2129" s="104"/>
      <c r="C2129" s="52"/>
      <c r="D2129" s="52"/>
      <c r="F2129" s="175" t="str">
        <f>F2136</f>
        <v>PROD_ENERGY</v>
      </c>
      <c r="G2129" s="52" t="str">
        <f>$G$8</f>
        <v>PRODUCTION</v>
      </c>
      <c r="H2129" s="50">
        <f t="shared" ref="H2129:H2136" si="978">SUBTOTAL(9,I2129:AC2129)</f>
        <v>0</v>
      </c>
      <c r="I2129" s="51">
        <f>VLOOKUP(CONCATENATE($F2129," ",$G2129),AllocFactorMatrix,(I$4+1),FALSE)*$E2136</f>
        <v>0</v>
      </c>
      <c r="J2129" s="51">
        <f>VLOOKUP(CONCATENATE($F2129," ",$G2129),AllocFactorMatrix,(J$4+1),FALSE)*$E2136</f>
        <v>0</v>
      </c>
      <c r="K2129" s="51">
        <f>VLOOKUP(CONCATENATE($F2129," ",$G2129),AllocFactorMatrix,(K$4+1),FALSE)*$E2136</f>
        <v>0</v>
      </c>
      <c r="L2129" s="51">
        <f>VLOOKUP(CONCATENATE($F2129," ",$G2129),AllocFactorMatrix,(L$4+1),FALSE)*$E2136</f>
        <v>0</v>
      </c>
      <c r="M2129" s="51">
        <f t="shared" ref="M2129:M2136" si="979">SUBTOTAL(9,J2129:L2129)</f>
        <v>0</v>
      </c>
      <c r="N2129" s="51">
        <f>VLOOKUP(CONCATENATE($F2129," ",$G2129),AllocFactorMatrix,(N$4+1),FALSE)*$E2136</f>
        <v>0</v>
      </c>
      <c r="O2129" s="51">
        <f>VLOOKUP(CONCATENATE($F2129," ",$G2129),AllocFactorMatrix,(O$4+1),FALSE)*$E2136</f>
        <v>0</v>
      </c>
      <c r="P2129" s="51">
        <f>VLOOKUP(CONCATENATE($F2129," ",$G2129),AllocFactorMatrix,(P$4+1),FALSE)*$E2136</f>
        <v>0</v>
      </c>
      <c r="Q2129" s="51">
        <f>VLOOKUP(CONCATENATE($F2129," ",$G2129),AllocFactorMatrix,(Q$4+1),FALSE)*$E2136</f>
        <v>0</v>
      </c>
      <c r="R2129" s="51">
        <f>SUBTOTAL(9,N2129:Q2129)</f>
        <v>0</v>
      </c>
      <c r="S2129" s="51">
        <f>VLOOKUP(CONCATENATE($F2129," ",$G2129),AllocFactorMatrix,(S$4+1),FALSE)*$E2136</f>
        <v>0</v>
      </c>
      <c r="T2129" s="51">
        <f>VLOOKUP(CONCATENATE($F2129," ",$G2129),AllocFactorMatrix,(T$4+1),FALSE)*$E2136</f>
        <v>0</v>
      </c>
      <c r="U2129" s="51">
        <f>VLOOKUP(CONCATENATE($F2129," ",$G2129),AllocFactorMatrix,(U$4+1),FALSE)*$E2136</f>
        <v>0</v>
      </c>
      <c r="V2129" s="51">
        <f>VLOOKUP(CONCATENATE($F2129," ",$G2129),AllocFactorMatrix,(V$4+1),FALSE)*$E2136</f>
        <v>0</v>
      </c>
      <c r="W2129" s="51">
        <f>SUBTOTAL(9,S2129:V2129)</f>
        <v>0</v>
      </c>
      <c r="X2129" s="51">
        <f>VLOOKUP(CONCATENATE($F2129," ",$G2129),AllocFactorMatrix,(X$4+1),FALSE)*$E2136</f>
        <v>0</v>
      </c>
      <c r="Y2129" s="51">
        <f>VLOOKUP(CONCATENATE($F2129," ",$G2129),AllocFactorMatrix,(Y$4+1),FALSE)*$E2136</f>
        <v>0</v>
      </c>
      <c r="Z2129" s="51">
        <f t="shared" ref="Z2129:Z2136" si="980">SUBTOTAL(9,X2129:Y2129)</f>
        <v>0</v>
      </c>
      <c r="AA2129" s="51">
        <f>VLOOKUP(CONCATENATE($F2129," ",$G2129),AllocFactorMatrix,(AA$4+1),FALSE)*$E2136</f>
        <v>0</v>
      </c>
      <c r="AB2129" s="51">
        <f>VLOOKUP(CONCATENATE($F2129," ",$G2129),AllocFactorMatrix,(AB$4+1),FALSE)*$E2136</f>
        <v>0</v>
      </c>
      <c r="AC2129" s="51">
        <f>VLOOKUP(CONCATENATE($F2129," ",$G2129),AllocFactorMatrix,(AC$4+1),FALSE)*$E2136</f>
        <v>0</v>
      </c>
    </row>
    <row r="2130" spans="1:29" s="48" customFormat="1" hidden="1" outlineLevel="1">
      <c r="A2130" s="53"/>
      <c r="B2130" s="104"/>
      <c r="C2130" s="52"/>
      <c r="D2130" s="52"/>
      <c r="F2130" s="175" t="str">
        <f>F2136</f>
        <v>PROD_ENERGY</v>
      </c>
      <c r="G2130" s="52" t="str">
        <f>$G$9</f>
        <v>BULKTRAN</v>
      </c>
      <c r="H2130" s="50">
        <f t="shared" si="978"/>
        <v>0</v>
      </c>
      <c r="I2130" s="51">
        <f>VLOOKUP(CONCATENATE($F2130," ",$G2130),AllocFactorMatrix,(I$4+1),FALSE)*$E2136</f>
        <v>0</v>
      </c>
      <c r="J2130" s="51">
        <f>VLOOKUP(CONCATENATE($F2130," ",$G2130),AllocFactorMatrix,(J$4+1),FALSE)*$E2136</f>
        <v>0</v>
      </c>
      <c r="K2130" s="51">
        <f>VLOOKUP(CONCATENATE($F2130," ",$G2130),AllocFactorMatrix,(K$4+1),FALSE)*$E2136</f>
        <v>0</v>
      </c>
      <c r="L2130" s="51">
        <f>VLOOKUP(CONCATENATE($F2130," ",$G2130),AllocFactorMatrix,(L$4+1),FALSE)*$E2136</f>
        <v>0</v>
      </c>
      <c r="M2130" s="51">
        <f t="shared" si="979"/>
        <v>0</v>
      </c>
      <c r="N2130" s="51">
        <f>VLOOKUP(CONCATENATE($F2130," ",$G2130),AllocFactorMatrix,(N$4+1),FALSE)*$E2136</f>
        <v>0</v>
      </c>
      <c r="O2130" s="51">
        <f>VLOOKUP(CONCATENATE($F2130," ",$G2130),AllocFactorMatrix,(O$4+1),FALSE)*$E2136</f>
        <v>0</v>
      </c>
      <c r="P2130" s="51">
        <f>VLOOKUP(CONCATENATE($F2130," ",$G2130),AllocFactorMatrix,(P$4+1),FALSE)*$E2136</f>
        <v>0</v>
      </c>
      <c r="Q2130" s="51">
        <f>VLOOKUP(CONCATENATE($F2130," ",$G2130),AllocFactorMatrix,(Q$4+1),FALSE)*$E2136</f>
        <v>0</v>
      </c>
      <c r="R2130" s="51">
        <f t="shared" ref="R2130:R2136" si="981">SUBTOTAL(9,N2130:Q2130)</f>
        <v>0</v>
      </c>
      <c r="S2130" s="51">
        <f>VLOOKUP(CONCATENATE($F2130," ",$G2130),AllocFactorMatrix,(S$4+1),FALSE)*$E2136</f>
        <v>0</v>
      </c>
      <c r="T2130" s="51">
        <f>VLOOKUP(CONCATENATE($F2130," ",$G2130),AllocFactorMatrix,(T$4+1),FALSE)*$E2136</f>
        <v>0</v>
      </c>
      <c r="U2130" s="51">
        <f>VLOOKUP(CONCATENATE($F2130," ",$G2130),AllocFactorMatrix,(U$4+1),FALSE)*$E2136</f>
        <v>0</v>
      </c>
      <c r="V2130" s="51">
        <f>VLOOKUP(CONCATENATE($F2130," ",$G2130),AllocFactorMatrix,(V$4+1),FALSE)*$E2136</f>
        <v>0</v>
      </c>
      <c r="W2130" s="51">
        <f t="shared" ref="W2130:W2136" si="982">SUBTOTAL(9,S2130:V2130)</f>
        <v>0</v>
      </c>
      <c r="X2130" s="51">
        <f>VLOOKUP(CONCATENATE($F2130," ",$G2130),AllocFactorMatrix,(X$4+1),FALSE)*$E2136</f>
        <v>0</v>
      </c>
      <c r="Y2130" s="51">
        <f>VLOOKUP(CONCATENATE($F2130," ",$G2130),AllocFactorMatrix,(Y$4+1),FALSE)*$E2136</f>
        <v>0</v>
      </c>
      <c r="Z2130" s="51">
        <f t="shared" si="980"/>
        <v>0</v>
      </c>
      <c r="AA2130" s="51">
        <f>VLOOKUP(CONCATENATE($F2130," ",$G2130),AllocFactorMatrix,(AA$4+1),FALSE)*$E2136</f>
        <v>0</v>
      </c>
      <c r="AB2130" s="51">
        <f>VLOOKUP(CONCATENATE($F2130," ",$G2130),AllocFactorMatrix,(AB$4+1),FALSE)*$E2136</f>
        <v>0</v>
      </c>
      <c r="AC2130" s="51">
        <f>VLOOKUP(CONCATENATE($F2130," ",$G2130),AllocFactorMatrix,(AC$4+1),FALSE)*$E2136</f>
        <v>0</v>
      </c>
    </row>
    <row r="2131" spans="1:29" s="48" customFormat="1" hidden="1" outlineLevel="1">
      <c r="A2131" s="53"/>
      <c r="B2131" s="104"/>
      <c r="C2131" s="52"/>
      <c r="D2131" s="52"/>
      <c r="F2131" s="175" t="str">
        <f>F2136</f>
        <v>PROD_ENERGY</v>
      </c>
      <c r="G2131" s="52" t="str">
        <f>$G$10</f>
        <v>SUBTRAN</v>
      </c>
      <c r="H2131" s="50">
        <f t="shared" si="978"/>
        <v>0</v>
      </c>
      <c r="I2131" s="51">
        <f>VLOOKUP(CONCATENATE($F2131," ",$G2131),AllocFactorMatrix,(I$4+1),FALSE)*$E2136</f>
        <v>0</v>
      </c>
      <c r="J2131" s="51">
        <f>VLOOKUP(CONCATENATE($F2131," ",$G2131),AllocFactorMatrix,(J$4+1),FALSE)*$E2136</f>
        <v>0</v>
      </c>
      <c r="K2131" s="51">
        <f>VLOOKUP(CONCATENATE($F2131," ",$G2131),AllocFactorMatrix,(K$4+1),FALSE)*$E2136</f>
        <v>0</v>
      </c>
      <c r="L2131" s="51">
        <f>VLOOKUP(CONCATENATE($F2131," ",$G2131),AllocFactorMatrix,(L$4+1),FALSE)*$E2136</f>
        <v>0</v>
      </c>
      <c r="M2131" s="51">
        <f t="shared" si="979"/>
        <v>0</v>
      </c>
      <c r="N2131" s="51">
        <f>VLOOKUP(CONCATENATE($F2131," ",$G2131),AllocFactorMatrix,(N$4+1),FALSE)*$E2136</f>
        <v>0</v>
      </c>
      <c r="O2131" s="51">
        <f>VLOOKUP(CONCATENATE($F2131," ",$G2131),AllocFactorMatrix,(O$4+1),FALSE)*$E2136</f>
        <v>0</v>
      </c>
      <c r="P2131" s="51">
        <f>VLOOKUP(CONCATENATE($F2131," ",$G2131),AllocFactorMatrix,(P$4+1),FALSE)*$E2136</f>
        <v>0</v>
      </c>
      <c r="Q2131" s="51">
        <f>VLOOKUP(CONCATENATE($F2131," ",$G2131),AllocFactorMatrix,(Q$4+1),FALSE)*$E2136</f>
        <v>0</v>
      </c>
      <c r="R2131" s="51">
        <f t="shared" si="981"/>
        <v>0</v>
      </c>
      <c r="S2131" s="51">
        <f>VLOOKUP(CONCATENATE($F2131," ",$G2131),AllocFactorMatrix,(S$4+1),FALSE)*$E2136</f>
        <v>0</v>
      </c>
      <c r="T2131" s="51">
        <f>VLOOKUP(CONCATENATE($F2131," ",$G2131),AllocFactorMatrix,(T$4+1),FALSE)*$E2136</f>
        <v>0</v>
      </c>
      <c r="U2131" s="51">
        <f>VLOOKUP(CONCATENATE($F2131," ",$G2131),AllocFactorMatrix,(U$4+1),FALSE)*$E2136</f>
        <v>0</v>
      </c>
      <c r="V2131" s="51">
        <f>VLOOKUP(CONCATENATE($F2131," ",$G2131),AllocFactorMatrix,(V$4+1),FALSE)*$E2136</f>
        <v>0</v>
      </c>
      <c r="W2131" s="51">
        <f t="shared" si="982"/>
        <v>0</v>
      </c>
      <c r="X2131" s="51">
        <f>VLOOKUP(CONCATENATE($F2131," ",$G2131),AllocFactorMatrix,(X$4+1),FALSE)*$E2136</f>
        <v>0</v>
      </c>
      <c r="Y2131" s="51">
        <f>VLOOKUP(CONCATENATE($F2131," ",$G2131),AllocFactorMatrix,(Y$4+1),FALSE)*$E2136</f>
        <v>0</v>
      </c>
      <c r="Z2131" s="51">
        <f t="shared" si="980"/>
        <v>0</v>
      </c>
      <c r="AA2131" s="51">
        <f>VLOOKUP(CONCATENATE($F2131," ",$G2131),AllocFactorMatrix,(AA$4+1),FALSE)*$E2136</f>
        <v>0</v>
      </c>
      <c r="AB2131" s="51">
        <f>VLOOKUP(CONCATENATE($F2131," ",$G2131),AllocFactorMatrix,(AB$4+1),FALSE)*$E2136</f>
        <v>0</v>
      </c>
      <c r="AC2131" s="51">
        <f>VLOOKUP(CONCATENATE($F2131," ",$G2131),AllocFactorMatrix,(AC$4+1),FALSE)*$E2136</f>
        <v>0</v>
      </c>
    </row>
    <row r="2132" spans="1:29" s="48" customFormat="1" hidden="1" outlineLevel="1">
      <c r="A2132" s="53"/>
      <c r="B2132" s="104"/>
      <c r="C2132" s="52"/>
      <c r="D2132" s="52"/>
      <c r="F2132" s="175" t="str">
        <f>F2136</f>
        <v>PROD_ENERGY</v>
      </c>
      <c r="G2132" s="52" t="str">
        <f>$G$11</f>
        <v>DISTPRI</v>
      </c>
      <c r="H2132" s="50">
        <f t="shared" si="978"/>
        <v>0</v>
      </c>
      <c r="I2132" s="51">
        <f>VLOOKUP(CONCATENATE($F2132," ",$G2132),AllocFactorMatrix,(I$4+1),FALSE)*$E2136</f>
        <v>0</v>
      </c>
      <c r="J2132" s="51">
        <f>VLOOKUP(CONCATENATE($F2132," ",$G2132),AllocFactorMatrix,(J$4+1),FALSE)*$E2136</f>
        <v>0</v>
      </c>
      <c r="K2132" s="51">
        <f>VLOOKUP(CONCATENATE($F2132," ",$G2132),AllocFactorMatrix,(K$4+1),FALSE)*$E2136</f>
        <v>0</v>
      </c>
      <c r="L2132" s="51">
        <f>VLOOKUP(CONCATENATE($F2132," ",$G2132),AllocFactorMatrix,(L$4+1),FALSE)*$E2136</f>
        <v>0</v>
      </c>
      <c r="M2132" s="51">
        <f t="shared" si="979"/>
        <v>0</v>
      </c>
      <c r="N2132" s="51">
        <f>VLOOKUP(CONCATENATE($F2132," ",$G2132),AllocFactorMatrix,(N$4+1),FALSE)*$E2136</f>
        <v>0</v>
      </c>
      <c r="O2132" s="51">
        <f>VLOOKUP(CONCATENATE($F2132," ",$G2132),AllocFactorMatrix,(O$4+1),FALSE)*$E2136</f>
        <v>0</v>
      </c>
      <c r="P2132" s="51">
        <f>VLOOKUP(CONCATENATE($F2132," ",$G2132),AllocFactorMatrix,(P$4+1),FALSE)*$E2136</f>
        <v>0</v>
      </c>
      <c r="Q2132" s="51">
        <f>VLOOKUP(CONCATENATE($F2132," ",$G2132),AllocFactorMatrix,(Q$4+1),FALSE)*$E2136</f>
        <v>0</v>
      </c>
      <c r="R2132" s="51">
        <f t="shared" si="981"/>
        <v>0</v>
      </c>
      <c r="S2132" s="51">
        <f>VLOOKUP(CONCATENATE($F2132," ",$G2132),AllocFactorMatrix,(S$4+1),FALSE)*$E2136</f>
        <v>0</v>
      </c>
      <c r="T2132" s="51">
        <f>VLOOKUP(CONCATENATE($F2132," ",$G2132),AllocFactorMatrix,(T$4+1),FALSE)*$E2136</f>
        <v>0</v>
      </c>
      <c r="U2132" s="51">
        <f>VLOOKUP(CONCATENATE($F2132," ",$G2132),AllocFactorMatrix,(U$4+1),FALSE)*$E2136</f>
        <v>0</v>
      </c>
      <c r="V2132" s="51">
        <f>VLOOKUP(CONCATENATE($F2132," ",$G2132),AllocFactorMatrix,(V$4+1),FALSE)*$E2136</f>
        <v>0</v>
      </c>
      <c r="W2132" s="51">
        <f t="shared" si="982"/>
        <v>0</v>
      </c>
      <c r="X2132" s="51">
        <f>VLOOKUP(CONCATENATE($F2132," ",$G2132),AllocFactorMatrix,(X$4+1),FALSE)*$E2136</f>
        <v>0</v>
      </c>
      <c r="Y2132" s="51">
        <f>VLOOKUP(CONCATENATE($F2132," ",$G2132),AllocFactorMatrix,(Y$4+1),FALSE)*$E2136</f>
        <v>0</v>
      </c>
      <c r="Z2132" s="51">
        <f t="shared" si="980"/>
        <v>0</v>
      </c>
      <c r="AA2132" s="51">
        <f>VLOOKUP(CONCATENATE($F2132," ",$G2132),AllocFactorMatrix,(AA$4+1),FALSE)*$E2136</f>
        <v>0</v>
      </c>
      <c r="AB2132" s="51">
        <f>VLOOKUP(CONCATENATE($F2132," ",$G2132),AllocFactorMatrix,(AB$4+1),FALSE)*$E2136</f>
        <v>0</v>
      </c>
      <c r="AC2132" s="51">
        <f>VLOOKUP(CONCATENATE($F2132," ",$G2132),AllocFactorMatrix,(AC$4+1),FALSE)*$E2136</f>
        <v>0</v>
      </c>
    </row>
    <row r="2133" spans="1:29" s="48" customFormat="1" hidden="1" outlineLevel="1">
      <c r="A2133" s="53"/>
      <c r="B2133" s="104"/>
      <c r="C2133" s="52"/>
      <c r="D2133" s="52"/>
      <c r="F2133" s="175" t="str">
        <f>F2136</f>
        <v>PROD_ENERGY</v>
      </c>
      <c r="G2133" s="52" t="str">
        <f>$G$12</f>
        <v>DISTSEC</v>
      </c>
      <c r="H2133" s="50">
        <f t="shared" si="978"/>
        <v>0</v>
      </c>
      <c r="I2133" s="51">
        <f>VLOOKUP(CONCATENATE($F2133," ",$G2133),AllocFactorMatrix,(I$4+1),FALSE)*$E2136</f>
        <v>0</v>
      </c>
      <c r="J2133" s="51">
        <f>VLOOKUP(CONCATENATE($F2133," ",$G2133),AllocFactorMatrix,(J$4+1),FALSE)*$E2136</f>
        <v>0</v>
      </c>
      <c r="K2133" s="51">
        <f>VLOOKUP(CONCATENATE($F2133," ",$G2133),AllocFactorMatrix,(K$4+1),FALSE)*$E2136</f>
        <v>0</v>
      </c>
      <c r="L2133" s="51">
        <f>VLOOKUP(CONCATENATE($F2133," ",$G2133),AllocFactorMatrix,(L$4+1),FALSE)*$E2136</f>
        <v>0</v>
      </c>
      <c r="M2133" s="51">
        <f t="shared" si="979"/>
        <v>0</v>
      </c>
      <c r="N2133" s="51">
        <f>VLOOKUP(CONCATENATE($F2133," ",$G2133),AllocFactorMatrix,(N$4+1),FALSE)*$E2136</f>
        <v>0</v>
      </c>
      <c r="O2133" s="51">
        <f>VLOOKUP(CONCATENATE($F2133," ",$G2133),AllocFactorMatrix,(O$4+1),FALSE)*$E2136</f>
        <v>0</v>
      </c>
      <c r="P2133" s="51">
        <f>VLOOKUP(CONCATENATE($F2133," ",$G2133),AllocFactorMatrix,(P$4+1),FALSE)*$E2136</f>
        <v>0</v>
      </c>
      <c r="Q2133" s="51">
        <f>VLOOKUP(CONCATENATE($F2133," ",$G2133),AllocFactorMatrix,(Q$4+1),FALSE)*$E2136</f>
        <v>0</v>
      </c>
      <c r="R2133" s="51">
        <f t="shared" si="981"/>
        <v>0</v>
      </c>
      <c r="S2133" s="51">
        <f>VLOOKUP(CONCATENATE($F2133," ",$G2133),AllocFactorMatrix,(S$4+1),FALSE)*$E2136</f>
        <v>0</v>
      </c>
      <c r="T2133" s="51">
        <f>VLOOKUP(CONCATENATE($F2133," ",$G2133),AllocFactorMatrix,(T$4+1),FALSE)*$E2136</f>
        <v>0</v>
      </c>
      <c r="U2133" s="51">
        <f>VLOOKUP(CONCATENATE($F2133," ",$G2133),AllocFactorMatrix,(U$4+1),FALSE)*$E2136</f>
        <v>0</v>
      </c>
      <c r="V2133" s="51">
        <f>VLOOKUP(CONCATENATE($F2133," ",$G2133),AllocFactorMatrix,(V$4+1),FALSE)*$E2136</f>
        <v>0</v>
      </c>
      <c r="W2133" s="51">
        <f t="shared" si="982"/>
        <v>0</v>
      </c>
      <c r="X2133" s="51">
        <f>VLOOKUP(CONCATENATE($F2133," ",$G2133),AllocFactorMatrix,(X$4+1),FALSE)*$E2136</f>
        <v>0</v>
      </c>
      <c r="Y2133" s="51">
        <f>VLOOKUP(CONCATENATE($F2133," ",$G2133),AllocFactorMatrix,(Y$4+1),FALSE)*$E2136</f>
        <v>0</v>
      </c>
      <c r="Z2133" s="51">
        <f t="shared" si="980"/>
        <v>0</v>
      </c>
      <c r="AA2133" s="51">
        <f>VLOOKUP(CONCATENATE($F2133," ",$G2133),AllocFactorMatrix,(AA$4+1),FALSE)*$E2136</f>
        <v>0</v>
      </c>
      <c r="AB2133" s="51">
        <f>VLOOKUP(CONCATENATE($F2133," ",$G2133),AllocFactorMatrix,(AB$4+1),FALSE)*$E2136</f>
        <v>0</v>
      </c>
      <c r="AC2133" s="51">
        <f>VLOOKUP(CONCATENATE($F2133," ",$G2133),AllocFactorMatrix,(AC$4+1),FALSE)*$E2136</f>
        <v>0</v>
      </c>
    </row>
    <row r="2134" spans="1:29" s="48" customFormat="1" hidden="1" outlineLevel="1">
      <c r="A2134" s="53"/>
      <c r="B2134" s="104"/>
      <c r="C2134" s="52"/>
      <c r="D2134" s="52"/>
      <c r="F2134" s="175" t="str">
        <f>F2136</f>
        <v>PROD_ENERGY</v>
      </c>
      <c r="G2134" s="52" t="str">
        <f>$G$13</f>
        <v>ENERGY</v>
      </c>
      <c r="H2134" s="50">
        <f t="shared" si="978"/>
        <v>5661883.9999999981</v>
      </c>
      <c r="I2134" s="51">
        <f>VLOOKUP(CONCATENATE($F2134," ",$G2134),AllocFactorMatrix,(I$4+1),FALSE)*$E2136</f>
        <v>2215417.1273604627</v>
      </c>
      <c r="J2134" s="51">
        <f>VLOOKUP(CONCATENATE($F2134," ",$G2134),AllocFactorMatrix,(J$4+1),FALSE)*$E2136</f>
        <v>639141.41342219827</v>
      </c>
      <c r="K2134" s="51">
        <f>VLOOKUP(CONCATENATE($F2134," ",$G2134),AllocFactorMatrix,(K$4+1),FALSE)*$E2136</f>
        <v>8908.2670871602386</v>
      </c>
      <c r="L2134" s="51">
        <f>VLOOKUP(CONCATENATE($F2134," ",$G2134),AllocFactorMatrix,(L$4+1),FALSE)*$E2136</f>
        <v>1245.3681889275656</v>
      </c>
      <c r="M2134" s="51">
        <f t="shared" si="979"/>
        <v>649295.04869828606</v>
      </c>
      <c r="N2134" s="51">
        <f>VLOOKUP(CONCATENATE($F2134," ",$G2134),AllocFactorMatrix,(N$4+1),FALSE)*$E2136</f>
        <v>414690.49081804371</v>
      </c>
      <c r="O2134" s="51">
        <f>VLOOKUP(CONCATENATE($F2134," ",$G2134),AllocFactorMatrix,(O$4+1),FALSE)*$E2136</f>
        <v>73955.473060599543</v>
      </c>
      <c r="P2134" s="51">
        <f>VLOOKUP(CONCATENATE($F2134," ",$G2134),AllocFactorMatrix,(P$4+1),FALSE)*$E2136</f>
        <v>15060.042678523278</v>
      </c>
      <c r="Q2134" s="51">
        <f>VLOOKUP(CONCATENATE($F2134," ",$G2134),AllocFactorMatrix,(Q$4+1),FALSE)*$E2136</f>
        <v>568.82290873978843</v>
      </c>
      <c r="R2134" s="51">
        <f t="shared" si="981"/>
        <v>504274.82946590631</v>
      </c>
      <c r="S2134" s="51">
        <f>VLOOKUP(CONCATENATE($F2134," ",$G2134),AllocFactorMatrix,(S$4+1),FALSE)*$E2136</f>
        <v>21717.348542520223</v>
      </c>
      <c r="T2134" s="51">
        <f>VLOOKUP(CONCATENATE($F2134," ",$G2134),AllocFactorMatrix,(T$4+1),FALSE)*$E2136</f>
        <v>343355.4096796104</v>
      </c>
      <c r="U2134" s="51">
        <f>VLOOKUP(CONCATENATE($F2134," ",$G2134),AllocFactorMatrix,(U$4+1),FALSE)*$E2136</f>
        <v>1476715.734106767</v>
      </c>
      <c r="V2134" s="51">
        <f>VLOOKUP(CONCATENATE($F2134," ",$G2134),AllocFactorMatrix,(V$4+1),FALSE)*$E2136</f>
        <v>277785.65349890466</v>
      </c>
      <c r="W2134" s="51">
        <f t="shared" si="982"/>
        <v>2119574.1458278024</v>
      </c>
      <c r="X2134" s="51">
        <f>VLOOKUP(CONCATENATE($F2134," ",$G2134),AllocFactorMatrix,(X$4+1),FALSE)*$E2136</f>
        <v>113911.36698165927</v>
      </c>
      <c r="Y2134" s="51">
        <f>VLOOKUP(CONCATENATE($F2134," ",$G2134),AllocFactorMatrix,(Y$4+1),FALSE)*$E2136</f>
        <v>2285.6088558090905</v>
      </c>
      <c r="Z2134" s="51">
        <f t="shared" si="980"/>
        <v>116196.97583746836</v>
      </c>
      <c r="AA2134" s="51">
        <f>VLOOKUP(CONCATENATE($F2134," ",$G2134),AllocFactorMatrix,(AA$4+1),FALSE)*$E2136</f>
        <v>2038.772900443598</v>
      </c>
      <c r="AB2134" s="51">
        <f>VLOOKUP(CONCATENATE($F2134," ",$G2134),AllocFactorMatrix,(AB$4+1),FALSE)*$E2136</f>
        <v>45667.814729293692</v>
      </c>
      <c r="AC2134" s="51">
        <f>VLOOKUP(CONCATENATE($F2134," ",$G2134),AllocFactorMatrix,(AC$4+1),FALSE)*$E2136</f>
        <v>9419.2851803353569</v>
      </c>
    </row>
    <row r="2135" spans="1:29" s="48" customFormat="1" hidden="1" outlineLevel="1">
      <c r="A2135" s="53"/>
      <c r="B2135" s="104"/>
      <c r="C2135" s="52"/>
      <c r="D2135" s="52"/>
      <c r="F2135" s="175" t="str">
        <f>F2136</f>
        <v>PROD_ENERGY</v>
      </c>
      <c r="G2135" s="52" t="str">
        <f>$G$14</f>
        <v>CUSTOMER</v>
      </c>
      <c r="H2135" s="50">
        <f t="shared" si="978"/>
        <v>0</v>
      </c>
      <c r="I2135" s="51">
        <f>VLOOKUP(CONCATENATE($F2135," ",$G2135),AllocFactorMatrix,(I$4+1),FALSE)*$E2136</f>
        <v>0</v>
      </c>
      <c r="J2135" s="51">
        <f>VLOOKUP(CONCATENATE($F2135," ",$G2135),AllocFactorMatrix,(J$4+1),FALSE)*$E2136</f>
        <v>0</v>
      </c>
      <c r="K2135" s="51">
        <f>VLOOKUP(CONCATENATE($F2135," ",$G2135),AllocFactorMatrix,(K$4+1),FALSE)*$E2136</f>
        <v>0</v>
      </c>
      <c r="L2135" s="51">
        <f>VLOOKUP(CONCATENATE($F2135," ",$G2135),AllocFactorMatrix,(L$4+1),FALSE)*$E2136</f>
        <v>0</v>
      </c>
      <c r="M2135" s="51">
        <f t="shared" si="979"/>
        <v>0</v>
      </c>
      <c r="N2135" s="51">
        <f>VLOOKUP(CONCATENATE($F2135," ",$G2135),AllocFactorMatrix,(N$4+1),FALSE)*$E2136</f>
        <v>0</v>
      </c>
      <c r="O2135" s="51">
        <f>VLOOKUP(CONCATENATE($F2135," ",$G2135),AllocFactorMatrix,(O$4+1),FALSE)*$E2136</f>
        <v>0</v>
      </c>
      <c r="P2135" s="51">
        <f>VLOOKUP(CONCATENATE($F2135," ",$G2135),AllocFactorMatrix,(P$4+1),FALSE)*$E2136</f>
        <v>0</v>
      </c>
      <c r="Q2135" s="51">
        <f>VLOOKUP(CONCATENATE($F2135," ",$G2135),AllocFactorMatrix,(Q$4+1),FALSE)*$E2136</f>
        <v>0</v>
      </c>
      <c r="R2135" s="51">
        <f t="shared" si="981"/>
        <v>0</v>
      </c>
      <c r="S2135" s="51">
        <f>VLOOKUP(CONCATENATE($F2135," ",$G2135),AllocFactorMatrix,(S$4+1),FALSE)*$E2136</f>
        <v>0</v>
      </c>
      <c r="T2135" s="51">
        <f>VLOOKUP(CONCATENATE($F2135," ",$G2135),AllocFactorMatrix,(T$4+1),FALSE)*$E2136</f>
        <v>0</v>
      </c>
      <c r="U2135" s="51">
        <f>VLOOKUP(CONCATENATE($F2135," ",$G2135),AllocFactorMatrix,(U$4+1),FALSE)*$E2136</f>
        <v>0</v>
      </c>
      <c r="V2135" s="51">
        <f>VLOOKUP(CONCATENATE($F2135," ",$G2135),AllocFactorMatrix,(V$4+1),FALSE)*$E2136</f>
        <v>0</v>
      </c>
      <c r="W2135" s="51">
        <f t="shared" si="982"/>
        <v>0</v>
      </c>
      <c r="X2135" s="51">
        <f>VLOOKUP(CONCATENATE($F2135," ",$G2135),AllocFactorMatrix,(X$4+1),FALSE)*$E2136</f>
        <v>0</v>
      </c>
      <c r="Y2135" s="51">
        <f>VLOOKUP(CONCATENATE($F2135," ",$G2135),AllocFactorMatrix,(Y$4+1),FALSE)*$E2136</f>
        <v>0</v>
      </c>
      <c r="Z2135" s="51">
        <f t="shared" si="980"/>
        <v>0</v>
      </c>
      <c r="AA2135" s="51">
        <f>VLOOKUP(CONCATENATE($F2135," ",$G2135),AllocFactorMatrix,(AA$4+1),FALSE)*$E2136</f>
        <v>0</v>
      </c>
      <c r="AB2135" s="51">
        <f>VLOOKUP(CONCATENATE($F2135," ",$G2135),AllocFactorMatrix,(AB$4+1),FALSE)*$E2136</f>
        <v>0</v>
      </c>
      <c r="AC2135" s="51">
        <f>VLOOKUP(CONCATENATE($F2135," ",$G2135),AllocFactorMatrix,(AC$4+1),FALSE)*$E2136</f>
        <v>0</v>
      </c>
    </row>
    <row r="2136" spans="1:29" s="48" customFormat="1" collapsed="1">
      <c r="A2136" s="53"/>
      <c r="B2136" s="104"/>
      <c r="C2136" s="52"/>
      <c r="D2136" s="102" t="s">
        <v>658</v>
      </c>
      <c r="E2136" s="58">
        <v>5661884</v>
      </c>
      <c r="F2136" s="92" t="s">
        <v>31</v>
      </c>
      <c r="G2136" s="52" t="str">
        <f>$G$15</f>
        <v>TOTAL</v>
      </c>
      <c r="H2136" s="50">
        <f t="shared" si="978"/>
        <v>5661883.9999999981</v>
      </c>
      <c r="I2136" s="51">
        <f>VLOOKUP(CONCATENATE($F2136," ",$G2136),AllocFactorMatrix,(I$4+1),FALSE)*$E2136</f>
        <v>2215417.1273604627</v>
      </c>
      <c r="J2136" s="51">
        <f>VLOOKUP(CONCATENATE($F2136," ",$G2136),AllocFactorMatrix,(J$4+1),FALSE)*$E2136</f>
        <v>639141.41342219827</v>
      </c>
      <c r="K2136" s="51">
        <f>VLOOKUP(CONCATENATE($F2136," ",$G2136),AllocFactorMatrix,(K$4+1),FALSE)*$E2136</f>
        <v>8908.2670871602386</v>
      </c>
      <c r="L2136" s="51">
        <f>VLOOKUP(CONCATENATE($F2136," ",$G2136),AllocFactorMatrix,(L$4+1),FALSE)*$E2136</f>
        <v>1245.3681889275656</v>
      </c>
      <c r="M2136" s="51">
        <f t="shared" si="979"/>
        <v>649295.04869828606</v>
      </c>
      <c r="N2136" s="51">
        <f>VLOOKUP(CONCATENATE($F2136," ",$G2136),AllocFactorMatrix,(N$4+1),FALSE)*$E2136</f>
        <v>414690.49081804371</v>
      </c>
      <c r="O2136" s="51">
        <f>VLOOKUP(CONCATENATE($F2136," ",$G2136),AllocFactorMatrix,(O$4+1),FALSE)*$E2136</f>
        <v>73955.473060599543</v>
      </c>
      <c r="P2136" s="51">
        <f>VLOOKUP(CONCATENATE($F2136," ",$G2136),AllocFactorMatrix,(P$4+1),FALSE)*$E2136</f>
        <v>15060.042678523278</v>
      </c>
      <c r="Q2136" s="51">
        <f>VLOOKUP(CONCATENATE($F2136," ",$G2136),AllocFactorMatrix,(Q$4+1),FALSE)*$E2136</f>
        <v>568.82290873978843</v>
      </c>
      <c r="R2136" s="51">
        <f t="shared" si="981"/>
        <v>504274.82946590631</v>
      </c>
      <c r="S2136" s="51">
        <f>VLOOKUP(CONCATENATE($F2136," ",$G2136),AllocFactorMatrix,(S$4+1),FALSE)*$E2136</f>
        <v>21717.348542520223</v>
      </c>
      <c r="T2136" s="51">
        <f>VLOOKUP(CONCATENATE($F2136," ",$G2136),AllocFactorMatrix,(T$4+1),FALSE)*$E2136</f>
        <v>343355.4096796104</v>
      </c>
      <c r="U2136" s="51">
        <f>VLOOKUP(CONCATENATE($F2136," ",$G2136),AllocFactorMatrix,(U$4+1),FALSE)*$E2136</f>
        <v>1476715.734106767</v>
      </c>
      <c r="V2136" s="51">
        <f>VLOOKUP(CONCATENATE($F2136," ",$G2136),AllocFactorMatrix,(V$4+1),FALSE)*$E2136</f>
        <v>277785.65349890466</v>
      </c>
      <c r="W2136" s="51">
        <f t="shared" si="982"/>
        <v>2119574.1458278024</v>
      </c>
      <c r="X2136" s="51">
        <f>VLOOKUP(CONCATENATE($F2136," ",$G2136),AllocFactorMatrix,(X$4+1),FALSE)*$E2136</f>
        <v>113911.36698165927</v>
      </c>
      <c r="Y2136" s="51">
        <f>VLOOKUP(CONCATENATE($F2136," ",$G2136),AllocFactorMatrix,(Y$4+1),FALSE)*$E2136</f>
        <v>2285.6088558090905</v>
      </c>
      <c r="Z2136" s="51">
        <f t="shared" si="980"/>
        <v>116196.97583746836</v>
      </c>
      <c r="AA2136" s="51">
        <f>VLOOKUP(CONCATENATE($F2136," ",$G2136),AllocFactorMatrix,(AA$4+1),FALSE)*$E2136</f>
        <v>2038.772900443598</v>
      </c>
      <c r="AB2136" s="51">
        <f>VLOOKUP(CONCATENATE($F2136," ",$G2136),AllocFactorMatrix,(AB$4+1),FALSE)*$E2136</f>
        <v>45667.814729293692</v>
      </c>
      <c r="AC2136" s="51">
        <f>VLOOKUP(CONCATENATE($F2136," ",$G2136),AllocFactorMatrix,(AC$4+1),FALSE)*$E2136</f>
        <v>9419.2851803353569</v>
      </c>
    </row>
    <row r="2137" spans="1:29" s="52" customFormat="1" hidden="1" outlineLevel="1">
      <c r="A2137" s="53"/>
      <c r="B2137" s="104"/>
      <c r="D2137" s="102"/>
      <c r="E2137" s="48"/>
      <c r="F2137" s="175" t="str">
        <f>F2144</f>
        <v>RSALE</v>
      </c>
      <c r="G2137" s="52" t="str">
        <f>$G$8</f>
        <v>PRODUCTION</v>
      </c>
      <c r="H2137" s="50">
        <f t="shared" ref="H2137:H2144" ca="1" si="983">SUBTOTAL(9,I2137:AC2137)</f>
        <v>-230123.83220283431</v>
      </c>
      <c r="I2137" s="51">
        <f ca="1">VLOOKUP(CONCATENATE($F2137," ",$G2137),AllocFactorMatrix,(I$4+1),FALSE)*$E2144</f>
        <v>-104783.11567669307</v>
      </c>
      <c r="J2137" s="51">
        <f ca="1">VLOOKUP(CONCATENATE($F2137," ",$G2137),AllocFactorMatrix,(J$4+1),FALSE)*$E2144</f>
        <v>-30269.397281482477</v>
      </c>
      <c r="K2137" s="51">
        <f ca="1">VLOOKUP(CONCATENATE($F2137," ",$G2137),AllocFactorMatrix,(K$4+1),FALSE)*$E2144</f>
        <v>-378.04798488893482</v>
      </c>
      <c r="L2137" s="51">
        <f ca="1">VLOOKUP(CONCATENATE($F2137," ",$G2137),AllocFactorMatrix,(L$4+1),FALSE)*$E2144</f>
        <v>-50.227327473707824</v>
      </c>
      <c r="M2137" s="51">
        <f t="shared" ref="M2137:M2144" ca="1" si="984">SUBTOTAL(9,J2137:L2137)</f>
        <v>-30697.67259384512</v>
      </c>
      <c r="N2137" s="51">
        <f ca="1">VLOOKUP(CONCATENATE($F2137," ",$G2137),AllocFactorMatrix,(N$4+1),FALSE)*$E2144</f>
        <v>-17343.594093812681</v>
      </c>
      <c r="O2137" s="51">
        <f ca="1">VLOOKUP(CONCATENATE($F2137," ",$G2137),AllocFactorMatrix,(O$4+1),FALSE)*$E2144</f>
        <v>-3512.5525838966951</v>
      </c>
      <c r="P2137" s="51">
        <f ca="1">VLOOKUP(CONCATENATE($F2137," ",$G2137),AllocFactorMatrix,(P$4+1),FALSE)*$E2144</f>
        <v>-639.74875417838473</v>
      </c>
      <c r="Q2137" s="51">
        <f ca="1">VLOOKUP(CONCATENATE($F2137," ",$G2137),AllocFactorMatrix,(Q$4+1),FALSE)*$E2144</f>
        <v>-17.290273621019146</v>
      </c>
      <c r="R2137" s="51">
        <f ca="1">SUBTOTAL(9,N2137:Q2137)</f>
        <v>-21513.185705508778</v>
      </c>
      <c r="S2137" s="51">
        <f ca="1">VLOOKUP(CONCATENATE($F2137," ",$G2137),AllocFactorMatrix,(S$4+1),FALSE)*$E2144</f>
        <v>-798.88140176709601</v>
      </c>
      <c r="T2137" s="51">
        <f ca="1">VLOOKUP(CONCATENATE($F2137," ",$G2137),AllocFactorMatrix,(T$4+1),FALSE)*$E2144</f>
        <v>-12723.23048875639</v>
      </c>
      <c r="U2137" s="51">
        <f ca="1">VLOOKUP(CONCATENATE($F2137," ",$G2137),AllocFactorMatrix,(U$4+1),FALSE)*$E2144</f>
        <v>-44632.925401534972</v>
      </c>
      <c r="V2137" s="51">
        <f ca="1">VLOOKUP(CONCATENATE($F2137," ",$G2137),AllocFactorMatrix,(V$4+1),FALSE)*$E2144</f>
        <v>-9380.5191436864716</v>
      </c>
      <c r="W2137" s="51">
        <f ca="1">SUBTOTAL(9,S2137:V2137)</f>
        <v>-67535.556435744933</v>
      </c>
      <c r="X2137" s="51">
        <f ca="1">VLOOKUP(CONCATENATE($F2137," ",$G2137),AllocFactorMatrix,(X$4+1),FALSE)*$E2144</f>
        <v>-5001.678679585144</v>
      </c>
      <c r="Y2137" s="51">
        <f ca="1">VLOOKUP(CONCATENATE($F2137," ",$G2137),AllocFactorMatrix,(Y$4+1),FALSE)*$E2144</f>
        <v>-93.117206886018209</v>
      </c>
      <c r="Z2137" s="51">
        <f t="shared" ref="Z2137:Z2144" ca="1" si="985">SUBTOTAL(9,X2137:Y2137)</f>
        <v>-5094.7958864711618</v>
      </c>
      <c r="AA2137" s="51">
        <f ca="1">VLOOKUP(CONCATENATE($F2137," ",$G2137),AllocFactorMatrix,(AA$4+1),FALSE)*$E2144</f>
        <v>-69.696106878913383</v>
      </c>
      <c r="AB2137" s="51">
        <f ca="1">VLOOKUP(CONCATENATE($F2137," ",$G2137),AllocFactorMatrix,(AB$4+1),FALSE)*$E2144</f>
        <v>-353.57900523566809</v>
      </c>
      <c r="AC2137" s="51">
        <f ca="1">VLOOKUP(CONCATENATE($F2137," ",$G2137),AllocFactorMatrix,(AC$4+1),FALSE)*$E2144</f>
        <v>-76.230792456781458</v>
      </c>
    </row>
    <row r="2138" spans="1:29" s="52" customFormat="1" hidden="1" outlineLevel="1">
      <c r="A2138" s="53"/>
      <c r="B2138" s="104"/>
      <c r="D2138" s="102"/>
      <c r="E2138" s="48"/>
      <c r="F2138" s="175" t="str">
        <f>F2144</f>
        <v>RSALE</v>
      </c>
      <c r="G2138" s="52" t="str">
        <f>$G$9</f>
        <v>BULKTRAN</v>
      </c>
      <c r="H2138" s="50">
        <f t="shared" ca="1" si="983"/>
        <v>9658.1305979311564</v>
      </c>
      <c r="I2138" s="51">
        <f ca="1">VLOOKUP(CONCATENATE($F2138," ",$G2138),AllocFactorMatrix,(I$4+1),FALSE)*$E2144</f>
        <v>14542.864190757611</v>
      </c>
      <c r="J2138" s="51">
        <f ca="1">VLOOKUP(CONCATENATE($F2138," ",$G2138),AllocFactorMatrix,(J$4+1),FALSE)*$E2144</f>
        <v>174.84376059901868</v>
      </c>
      <c r="K2138" s="51">
        <f ca="1">VLOOKUP(CONCATENATE($F2138," ",$G2138),AllocFactorMatrix,(K$4+1),FALSE)*$E2144</f>
        <v>21.010095425816015</v>
      </c>
      <c r="L2138" s="51">
        <f ca="1">VLOOKUP(CONCATENATE($F2138," ",$G2138),AllocFactorMatrix,(L$4+1),FALSE)*$E2144</f>
        <v>11.918629488823051</v>
      </c>
      <c r="M2138" s="51">
        <f t="shared" ca="1" si="984"/>
        <v>207.77248551365776</v>
      </c>
      <c r="N2138" s="51">
        <f ca="1">VLOOKUP(CONCATENATE($F2138," ",$G2138),AllocFactorMatrix,(N$4+1),FALSE)*$E2144</f>
        <v>331.09560769211595</v>
      </c>
      <c r="O2138" s="51">
        <f ca="1">VLOOKUP(CONCATENATE($F2138," ",$G2138),AllocFactorMatrix,(O$4+1),FALSE)*$E2144</f>
        <v>-310.44574856988595</v>
      </c>
      <c r="P2138" s="51">
        <f ca="1">VLOOKUP(CONCATENATE($F2138," ",$G2138),AllocFactorMatrix,(P$4+1),FALSE)*$E2144</f>
        <v>-17.33140047455311</v>
      </c>
      <c r="Q2138" s="51">
        <f ca="1">VLOOKUP(CONCATENATE($F2138," ",$G2138),AllocFactorMatrix,(Q$4+1),FALSE)*$E2144</f>
        <v>4.7964322844499492</v>
      </c>
      <c r="R2138" s="51">
        <f t="shared" ref="R2138:R2144" ca="1" si="986">SUBTOTAL(9,N2138:Q2138)</f>
        <v>8.114890932126837</v>
      </c>
      <c r="S2138" s="51">
        <f ca="1">VLOOKUP(CONCATENATE($F2138," ",$G2138),AllocFactorMatrix,(S$4+1),FALSE)*$E2144</f>
        <v>41.608479260370572</v>
      </c>
      <c r="T2138" s="51">
        <f ca="1">VLOOKUP(CONCATENATE($F2138," ",$G2138),AllocFactorMatrix,(T$4+1),FALSE)*$E2144</f>
        <v>-1227.5610925704195</v>
      </c>
      <c r="U2138" s="51">
        <f ca="1">VLOOKUP(CONCATENATE($F2138," ",$G2138),AllocFactorMatrix,(U$4+1),FALSE)*$E2144</f>
        <v>-2630.9969195038384</v>
      </c>
      <c r="V2138" s="51">
        <f ca="1">VLOOKUP(CONCATENATE($F2138," ",$G2138),AllocFactorMatrix,(V$4+1),FALSE)*$E2144</f>
        <v>-1250.3914671503187</v>
      </c>
      <c r="W2138" s="51">
        <f t="shared" ref="W2138:W2144" ca="1" si="987">SUBTOTAL(9,S2138:V2138)</f>
        <v>-5067.3409999642063</v>
      </c>
      <c r="X2138" s="51">
        <f ca="1">VLOOKUP(CONCATENATE($F2138," ",$G2138),AllocFactorMatrix,(X$4+1),FALSE)*$E2144</f>
        <v>3.0997544880736077</v>
      </c>
      <c r="Y2138" s="51">
        <f ca="1">VLOOKUP(CONCATENATE($F2138," ",$G2138),AllocFactorMatrix,(Y$4+1),FALSE)*$E2144</f>
        <v>4.1594558479884869</v>
      </c>
      <c r="Z2138" s="51">
        <f t="shared" ca="1" si="985"/>
        <v>7.259210336062095</v>
      </c>
      <c r="AA2138" s="51">
        <f ca="1">VLOOKUP(CONCATENATE($F2138," ",$G2138),AllocFactorMatrix,(AA$4+1),FALSE)*$E2144</f>
        <v>-1.6277177096451569</v>
      </c>
      <c r="AB2138" s="51">
        <f ca="1">VLOOKUP(CONCATENATE($F2138," ",$G2138),AllocFactorMatrix,(AB$4+1),FALSE)*$E2144</f>
        <v>-30.877643712199021</v>
      </c>
      <c r="AC2138" s="51">
        <f ca="1">VLOOKUP(CONCATENATE($F2138," ",$G2138),AllocFactorMatrix,(AC$4+1),FALSE)*$E2144</f>
        <v>-8.0338182222596366</v>
      </c>
    </row>
    <row r="2139" spans="1:29" s="52" customFormat="1" hidden="1" outlineLevel="1">
      <c r="A2139" s="53"/>
      <c r="B2139" s="104"/>
      <c r="D2139" s="102"/>
      <c r="E2139" s="48"/>
      <c r="F2139" s="175" t="str">
        <f>F2144</f>
        <v>RSALE</v>
      </c>
      <c r="G2139" s="52" t="str">
        <f>$G$10</f>
        <v>SUBTRAN</v>
      </c>
      <c r="H2139" s="50">
        <f t="shared" ca="1" si="983"/>
        <v>2744.7659374580612</v>
      </c>
      <c r="I2139" s="51">
        <f ca="1">VLOOKUP(CONCATENATE($F2139," ",$G2139),AllocFactorMatrix,(I$4+1),FALSE)*$E2144</f>
        <v>3837.3210066184224</v>
      </c>
      <c r="J2139" s="51">
        <f ca="1">VLOOKUP(CONCATENATE($F2139," ",$G2139),AllocFactorMatrix,(J$4+1),FALSE)*$E2144</f>
        <v>49.675294538197875</v>
      </c>
      <c r="K2139" s="51">
        <f ca="1">VLOOKUP(CONCATENATE($F2139," ",$G2139),AllocFactorMatrix,(K$4+1),FALSE)*$E2144</f>
        <v>5.6451415803044682</v>
      </c>
      <c r="L2139" s="51">
        <f ca="1">VLOOKUP(CONCATENATE($F2139," ",$G2139),AllocFactorMatrix,(L$4+1),FALSE)*$E2144</f>
        <v>3.8509434128735265</v>
      </c>
      <c r="M2139" s="51">
        <f t="shared" ca="1" si="984"/>
        <v>59.171379531375869</v>
      </c>
      <c r="N2139" s="51">
        <f ca="1">VLOOKUP(CONCATENATE($F2139," ",$G2139),AllocFactorMatrix,(N$4+1),FALSE)*$E2144</f>
        <v>86.881401702649953</v>
      </c>
      <c r="O2139" s="51">
        <f ca="1">VLOOKUP(CONCATENATE($F2139," ",$G2139),AllocFactorMatrix,(O$4+1),FALSE)*$E2144</f>
        <v>-79.37790844966932</v>
      </c>
      <c r="P2139" s="51">
        <f ca="1">VLOOKUP(CONCATENATE($F2139," ",$G2139),AllocFactorMatrix,(P$4+1),FALSE)*$E2144</f>
        <v>-5.6424066390546104</v>
      </c>
      <c r="Q2139" s="51">
        <f ca="1">VLOOKUP(CONCATENATE($F2139," ",$G2139),AllocFactorMatrix,(Q$4+1),FALSE)*$E2144</f>
        <v>0</v>
      </c>
      <c r="R2139" s="51">
        <f t="shared" ca="1" si="986"/>
        <v>1.8610866139260223</v>
      </c>
      <c r="S2139" s="51">
        <f ca="1">VLOOKUP(CONCATENATE($F2139," ",$G2139),AllocFactorMatrix,(S$4+1),FALSE)*$E2144</f>
        <v>10.244235732469397</v>
      </c>
      <c r="T2139" s="51">
        <f ca="1">VLOOKUP(CONCATENATE($F2139," ",$G2139),AllocFactorMatrix,(T$4+1),FALSE)*$E2144</f>
        <v>-310.00698150292317</v>
      </c>
      <c r="U2139" s="51">
        <f ca="1">VLOOKUP(CONCATENATE($F2139," ",$G2139),AllocFactorMatrix,(U$4+1),FALSE)*$E2144</f>
        <v>-855.74353550012233</v>
      </c>
      <c r="V2139" s="51">
        <f ca="1">VLOOKUP(CONCATENATE($F2139," ",$G2139),AllocFactorMatrix,(V$4+1),FALSE)*$E2144</f>
        <v>0</v>
      </c>
      <c r="W2139" s="51">
        <f t="shared" ca="1" si="987"/>
        <v>-1155.506281270576</v>
      </c>
      <c r="X2139" s="51">
        <f ca="1">VLOOKUP(CONCATENATE($F2139," ",$G2139),AllocFactorMatrix,(X$4+1),FALSE)*$E2144</f>
        <v>1.2520191454722498</v>
      </c>
      <c r="Y2139" s="51">
        <f ca="1">VLOOKUP(CONCATENATE($F2139," ",$G2139),AllocFactorMatrix,(Y$4+1),FALSE)*$E2144</f>
        <v>1.081673923418266</v>
      </c>
      <c r="Z2139" s="51">
        <f t="shared" ca="1" si="985"/>
        <v>2.3336930688905158</v>
      </c>
      <c r="AA2139" s="51">
        <f ca="1">VLOOKUP(CONCATENATE($F2139," ",$G2139),AllocFactorMatrix,(AA$4+1),FALSE)*$E2144</f>
        <v>-0.41494710398396178</v>
      </c>
      <c r="AB2139" s="51">
        <f ca="1">VLOOKUP(CONCATENATE($F2139," ",$G2139),AllocFactorMatrix,(AB$4+1),FALSE)*$E2144</f>
        <v>0</v>
      </c>
      <c r="AC2139" s="51">
        <f ca="1">VLOOKUP(CONCATENATE($F2139," ",$G2139),AllocFactorMatrix,(AC$4+1),FALSE)*$E2144</f>
        <v>0</v>
      </c>
    </row>
    <row r="2140" spans="1:29" s="52" customFormat="1" hidden="1" outlineLevel="1">
      <c r="A2140" s="53"/>
      <c r="B2140" s="104"/>
      <c r="D2140" s="102"/>
      <c r="E2140" s="48"/>
      <c r="F2140" s="175" t="str">
        <f>F2144</f>
        <v>RSALE</v>
      </c>
      <c r="G2140" s="52" t="str">
        <f>$G$11</f>
        <v>DISTPRI</v>
      </c>
      <c r="H2140" s="50">
        <f t="shared" ca="1" si="983"/>
        <v>-55554.828397481702</v>
      </c>
      <c r="I2140" s="51">
        <f ca="1">VLOOKUP(CONCATENATE($F2140," ",$G2140),AllocFactorMatrix,(I$4+1),FALSE)*$E2144</f>
        <v>-28812.894359925031</v>
      </c>
      <c r="J2140" s="51">
        <f ca="1">VLOOKUP(CONCATENATE($F2140," ",$G2140),AllocFactorMatrix,(J$4+1),FALSE)*$E2144</f>
        <v>-11274.934939648918</v>
      </c>
      <c r="K2140" s="51">
        <f ca="1">VLOOKUP(CONCATENATE($F2140," ",$G2140),AllocFactorMatrix,(K$4+1),FALSE)*$E2144</f>
        <v>-128.51092897152961</v>
      </c>
      <c r="L2140" s="51">
        <f ca="1">VLOOKUP(CONCATENATE($F2140," ",$G2140),AllocFactorMatrix,(L$4+1),FALSE)*$E2144</f>
        <v>0</v>
      </c>
      <c r="M2140" s="51">
        <f t="shared" ca="1" si="984"/>
        <v>-11403.445868620447</v>
      </c>
      <c r="N2140" s="51">
        <f ca="1">VLOOKUP(CONCATENATE($F2140," ",$G2140),AllocFactorMatrix,(N$4+1),FALSE)*$E2144</f>
        <v>-6177.0073466613103</v>
      </c>
      <c r="O2140" s="51">
        <f ca="1">VLOOKUP(CONCATENATE($F2140," ",$G2140),AllocFactorMatrix,(O$4+1),FALSE)*$E2144</f>
        <v>-1531.1727207573301</v>
      </c>
      <c r="P2140" s="51">
        <f ca="1">VLOOKUP(CONCATENATE($F2140," ",$G2140),AllocFactorMatrix,(P$4+1),FALSE)*$E2144</f>
        <v>0</v>
      </c>
      <c r="Q2140" s="51">
        <f ca="1">VLOOKUP(CONCATENATE($F2140," ",$G2140),AllocFactorMatrix,(Q$4+1),FALSE)*$E2144</f>
        <v>0</v>
      </c>
      <c r="R2140" s="51">
        <f t="shared" ca="1" si="986"/>
        <v>-7708.1800674186406</v>
      </c>
      <c r="S2140" s="51">
        <f ca="1">VLOOKUP(CONCATENATE($F2140," ",$G2140),AllocFactorMatrix,(S$4+1),FALSE)*$E2144</f>
        <v>-252.7895297246867</v>
      </c>
      <c r="T2140" s="51">
        <f ca="1">VLOOKUP(CONCATENATE($F2140," ",$G2140),AllocFactorMatrix,(T$4+1),FALSE)*$E2144</f>
        <v>-5480.0347939518506</v>
      </c>
      <c r="U2140" s="51">
        <f ca="1">VLOOKUP(CONCATENATE($F2140," ",$G2140),AllocFactorMatrix,(U$4+1),FALSE)*$E2144</f>
        <v>0</v>
      </c>
      <c r="V2140" s="51">
        <f ca="1">VLOOKUP(CONCATENATE($F2140," ",$G2140),AllocFactorMatrix,(V$4+1),FALSE)*$E2144</f>
        <v>0</v>
      </c>
      <c r="W2140" s="51">
        <f t="shared" ca="1" si="987"/>
        <v>-5732.8243236765375</v>
      </c>
      <c r="X2140" s="51">
        <f ca="1">VLOOKUP(CONCATENATE($F2140," ",$G2140),AllocFactorMatrix,(X$4+1),FALSE)*$E2144</f>
        <v>-1839.2508616548494</v>
      </c>
      <c r="Y2140" s="51">
        <f ca="1">VLOOKUP(CONCATENATE($F2140," ",$G2140),AllocFactorMatrix,(Y$4+1),FALSE)*$E2144</f>
        <v>-31.524989051959334</v>
      </c>
      <c r="Z2140" s="51">
        <f t="shared" ca="1" si="985"/>
        <v>-1870.7758507068088</v>
      </c>
      <c r="AA2140" s="51">
        <f ca="1">VLOOKUP(CONCATENATE($F2140," ",$G2140),AllocFactorMatrix,(AA$4+1),FALSE)*$E2144</f>
        <v>-26.707927134248536</v>
      </c>
      <c r="AB2140" s="51">
        <f ca="1">VLOOKUP(CONCATENATE($F2140," ",$G2140),AllocFactorMatrix,(AB$4+1),FALSE)*$E2144</f>
        <v>0</v>
      </c>
      <c r="AC2140" s="51">
        <f ca="1">VLOOKUP(CONCATENATE($F2140," ",$G2140),AllocFactorMatrix,(AC$4+1),FALSE)*$E2144</f>
        <v>0</v>
      </c>
    </row>
    <row r="2141" spans="1:29" s="52" customFormat="1" hidden="1" outlineLevel="1">
      <c r="A2141" s="53"/>
      <c r="B2141" s="104"/>
      <c r="D2141" s="102"/>
      <c r="E2141" s="48"/>
      <c r="F2141" s="175" t="str">
        <f>F2144</f>
        <v>RSALE</v>
      </c>
      <c r="G2141" s="52" t="str">
        <f>$G$12</f>
        <v>DISTSEC</v>
      </c>
      <c r="H2141" s="50">
        <f t="shared" ca="1" si="983"/>
        <v>-21483.659539128825</v>
      </c>
      <c r="I2141" s="51">
        <f ca="1">VLOOKUP(CONCATENATE($F2141," ",$G2141),AllocFactorMatrix,(I$4+1),FALSE)*$E2144</f>
        <v>-13240.809900313212</v>
      </c>
      <c r="J2141" s="51">
        <f ca="1">VLOOKUP(CONCATENATE($F2141," ",$G2141),AllocFactorMatrix,(J$4+1),FALSE)*$E2144</f>
        <v>-4776.948567801448</v>
      </c>
      <c r="K2141" s="51">
        <f ca="1">VLOOKUP(CONCATENATE($F2141," ",$G2141),AllocFactorMatrix,(K$4+1),FALSE)*$E2144</f>
        <v>0</v>
      </c>
      <c r="L2141" s="51">
        <f ca="1">VLOOKUP(CONCATENATE($F2141," ",$G2141),AllocFactorMatrix,(L$4+1),FALSE)*$E2144</f>
        <v>0</v>
      </c>
      <c r="M2141" s="51">
        <f t="shared" ca="1" si="984"/>
        <v>-4776.948567801448</v>
      </c>
      <c r="N2141" s="51">
        <f ca="1">VLOOKUP(CONCATENATE($F2141," ",$G2141),AllocFactorMatrix,(N$4+1),FALSE)*$E2144</f>
        <v>-2244.8990582224283</v>
      </c>
      <c r="O2141" s="51">
        <f ca="1">VLOOKUP(CONCATENATE($F2141," ",$G2141),AllocFactorMatrix,(O$4+1),FALSE)*$E2144</f>
        <v>0</v>
      </c>
      <c r="P2141" s="51">
        <f ca="1">VLOOKUP(CONCATENATE($F2141," ",$G2141),AllocFactorMatrix,(P$4+1),FALSE)*$E2144</f>
        <v>0</v>
      </c>
      <c r="Q2141" s="51">
        <f ca="1">VLOOKUP(CONCATENATE($F2141," ",$G2141),AllocFactorMatrix,(Q$4+1),FALSE)*$E2144</f>
        <v>0</v>
      </c>
      <c r="R2141" s="51">
        <f t="shared" ca="1" si="986"/>
        <v>-2244.8990582224283</v>
      </c>
      <c r="S2141" s="51">
        <f ca="1">VLOOKUP(CONCATENATE($F2141," ",$G2141),AllocFactorMatrix,(S$4+1),FALSE)*$E2144</f>
        <v>-74.819796780192945</v>
      </c>
      <c r="T2141" s="51">
        <f ca="1">VLOOKUP(CONCATENATE($F2141," ",$G2141),AllocFactorMatrix,(T$4+1),FALSE)*$E2144</f>
        <v>0</v>
      </c>
      <c r="U2141" s="51">
        <f ca="1">VLOOKUP(CONCATENATE($F2141," ",$G2141),AllocFactorMatrix,(U$4+1),FALSE)*$E2144</f>
        <v>0</v>
      </c>
      <c r="V2141" s="51">
        <f ca="1">VLOOKUP(CONCATENATE($F2141," ",$G2141),AllocFactorMatrix,(V$4+1),FALSE)*$E2144</f>
        <v>0</v>
      </c>
      <c r="W2141" s="51">
        <f t="shared" ca="1" si="987"/>
        <v>-74.819796780192945</v>
      </c>
      <c r="X2141" s="51">
        <f ca="1">VLOOKUP(CONCATENATE($F2141," ",$G2141),AllocFactorMatrix,(X$4+1),FALSE)*$E2144</f>
        <v>-692.86567814893726</v>
      </c>
      <c r="Y2141" s="51">
        <f ca="1">VLOOKUP(CONCATENATE($F2141," ",$G2141),AllocFactorMatrix,(Y$4+1),FALSE)*$E2144</f>
        <v>0</v>
      </c>
      <c r="Z2141" s="51">
        <f t="shared" ca="1" si="985"/>
        <v>-692.86567814893726</v>
      </c>
      <c r="AA2141" s="51">
        <f ca="1">VLOOKUP(CONCATENATE($F2141," ",$G2141),AllocFactorMatrix,(AA$4+1),FALSE)*$E2144</f>
        <v>-9.0957173500295738</v>
      </c>
      <c r="AB2141" s="51">
        <f ca="1">VLOOKUP(CONCATENATE($F2141," ",$G2141),AllocFactorMatrix,(AB$4+1),FALSE)*$E2144</f>
        <v>-362.599085301603</v>
      </c>
      <c r="AC2141" s="51">
        <f ca="1">VLOOKUP(CONCATENATE($F2141," ",$G2141),AllocFactorMatrix,(AC$4+1),FALSE)*$E2144</f>
        <v>-81.621735210981939</v>
      </c>
    </row>
    <row r="2142" spans="1:29" s="52" customFormat="1" hidden="1" outlineLevel="1">
      <c r="A2142" s="53"/>
      <c r="B2142" s="104"/>
      <c r="D2142" s="102"/>
      <c r="E2142" s="48"/>
      <c r="F2142" s="175" t="str">
        <f>F2144</f>
        <v>RSALE</v>
      </c>
      <c r="G2142" s="52" t="str">
        <f>$G$13</f>
        <v>ENERGY</v>
      </c>
      <c r="H2142" s="50">
        <f t="shared" ca="1" si="983"/>
        <v>-142194.65716542565</v>
      </c>
      <c r="I2142" s="51">
        <f ca="1">VLOOKUP(CONCATENATE($F2142," ",$G2142),AllocFactorMatrix,(I$4+1),FALSE)*$E2144</f>
        <v>-59865.160811227295</v>
      </c>
      <c r="J2142" s="51">
        <f ca="1">VLOOKUP(CONCATENATE($F2142," ",$G2142),AllocFactorMatrix,(J$4+1),FALSE)*$E2144</f>
        <v>-17255.193182648491</v>
      </c>
      <c r="K2142" s="51">
        <f ca="1">VLOOKUP(CONCATENATE($F2142," ",$G2142),AllocFactorMatrix,(K$4+1),FALSE)*$E2144</f>
        <v>-233.48565565729763</v>
      </c>
      <c r="L2142" s="51">
        <f ca="1">VLOOKUP(CONCATENATE($F2142," ",$G2142),AllocFactorMatrix,(L$4+1),FALSE)*$E2144</f>
        <v>-45.575691849728905</v>
      </c>
      <c r="M2142" s="51">
        <f t="shared" ca="1" si="984"/>
        <v>-17534.254530155515</v>
      </c>
      <c r="N2142" s="51">
        <f ca="1">VLOOKUP(CONCATENATE($F2142," ",$G2142),AllocFactorMatrix,(N$4+1),FALSE)*$E2144</f>
        <v>-10889.02883917012</v>
      </c>
      <c r="O2142" s="51">
        <f ca="1">VLOOKUP(CONCATENATE($F2142," ",$G2142),AllocFactorMatrix,(O$4+1),FALSE)*$E2144</f>
        <v>-1673.9135092476474</v>
      </c>
      <c r="P2142" s="51">
        <f ca="1">VLOOKUP(CONCATENATE($F2142," ",$G2142),AllocFactorMatrix,(P$4+1),FALSE)*$E2144</f>
        <v>-354.85252904586554</v>
      </c>
      <c r="Q2142" s="51">
        <f ca="1">VLOOKUP(CONCATENATE($F2142," ",$G2142),AllocFactorMatrix,(Q$4+1),FALSE)*$E2144</f>
        <v>-16.244906270710214</v>
      </c>
      <c r="R2142" s="51">
        <f t="shared" ca="1" si="986"/>
        <v>-12934.039783734344</v>
      </c>
      <c r="S2142" s="51">
        <f ca="1">VLOOKUP(CONCATENATE($F2142," ",$G2142),AllocFactorMatrix,(S$4+1),FALSE)*$E2144</f>
        <v>-598.9387317133129</v>
      </c>
      <c r="T2142" s="51">
        <f ca="1">VLOOKUP(CONCATENATE($F2142," ",$G2142),AllocFactorMatrix,(T$4+1),FALSE)*$E2144</f>
        <v>-7736.2638465404898</v>
      </c>
      <c r="U2142" s="51">
        <f ca="1">VLOOKUP(CONCATENATE($F2142," ",$G2142),AllocFactorMatrix,(U$4+1),FALSE)*$E2144</f>
        <v>-32822.810154350671</v>
      </c>
      <c r="V2142" s="51">
        <f ca="1">VLOOKUP(CONCATENATE($F2142," ",$G2142),AllocFactorMatrix,(V$4+1),FALSE)*$E2144</f>
        <v>-5986.9561114752187</v>
      </c>
      <c r="W2142" s="51">
        <f t="shared" ca="1" si="987"/>
        <v>-47144.968844079696</v>
      </c>
      <c r="X2142" s="51">
        <f ca="1">VLOOKUP(CONCATENATE($F2142," ",$G2142),AllocFactorMatrix,(X$4+1),FALSE)*$E2144</f>
        <v>-3070.0642094263749</v>
      </c>
      <c r="Y2142" s="51">
        <f ca="1">VLOOKUP(CONCATENATE($F2142," ",$G2142),AllocFactorMatrix,(Y$4+1),FALSE)*$E2144</f>
        <v>-62.272688178218054</v>
      </c>
      <c r="Z2142" s="51">
        <f t="shared" ca="1" si="985"/>
        <v>-3132.3368976045931</v>
      </c>
      <c r="AA2142" s="51">
        <f ca="1">VLOOKUP(CONCATENATE($F2142," ",$G2142),AllocFactorMatrix,(AA$4+1),FALSE)*$E2144</f>
        <v>-55.960986163954367</v>
      </c>
      <c r="AB2142" s="51">
        <f ca="1">VLOOKUP(CONCATENATE($F2142," ",$G2142),AllocFactorMatrix,(AB$4+1),FALSE)*$E2144</f>
        <v>-1263.0212529157043</v>
      </c>
      <c r="AC2142" s="51">
        <f ca="1">VLOOKUP(CONCATENATE($F2142," ",$G2142),AllocFactorMatrix,(AC$4+1),FALSE)*$E2144</f>
        <v>-264.91405954456729</v>
      </c>
    </row>
    <row r="2143" spans="1:29" s="52" customFormat="1" hidden="1" outlineLevel="1">
      <c r="A2143" s="53"/>
      <c r="B2143" s="104"/>
      <c r="D2143" s="102"/>
      <c r="E2143" s="48"/>
      <c r="F2143" s="175" t="str">
        <f>F2144</f>
        <v>RSALE</v>
      </c>
      <c r="G2143" s="52" t="str">
        <f>$G$14</f>
        <v>CUSTOMER</v>
      </c>
      <c r="H2143" s="50">
        <f t="shared" ca="1" si="983"/>
        <v>-21378.919230518666</v>
      </c>
      <c r="I2143" s="51">
        <f ca="1">VLOOKUP(CONCATENATE($F2143," ",$G2143),AllocFactorMatrix,(I$4+1),FALSE)*$E2144</f>
        <v>-10682.623644132878</v>
      </c>
      <c r="J2143" s="51">
        <f ca="1">VLOOKUP(CONCATENATE($F2143," ",$G2143),AllocFactorMatrix,(J$4+1),FALSE)*$E2144</f>
        <v>-3663.3131872454828</v>
      </c>
      <c r="K2143" s="51">
        <f ca="1">VLOOKUP(CONCATENATE($F2143," ",$G2143),AllocFactorMatrix,(K$4+1),FALSE)*$E2144</f>
        <v>-162.4620084218561</v>
      </c>
      <c r="L2143" s="51">
        <f ca="1">VLOOKUP(CONCATENATE($F2143," ",$G2143),AllocFactorMatrix,(L$4+1),FALSE)*$E2144</f>
        <v>-18.406474476079019</v>
      </c>
      <c r="M2143" s="51">
        <f t="shared" ca="1" si="984"/>
        <v>-3844.1816701434177</v>
      </c>
      <c r="N2143" s="51">
        <f ca="1">VLOOKUP(CONCATENATE($F2143," ",$G2143),AllocFactorMatrix,(N$4+1),FALSE)*$E2144</f>
        <v>-234.07153274625591</v>
      </c>
      <c r="O2143" s="51">
        <f ca="1">VLOOKUP(CONCATENATE($F2143," ",$G2143),AllocFactorMatrix,(O$4+1),FALSE)*$E2144</f>
        <v>-86.174556532588525</v>
      </c>
      <c r="P2143" s="51">
        <f ca="1">VLOOKUP(CONCATENATE($F2143," ",$G2143),AllocFactorMatrix,(P$4+1),FALSE)*$E2144</f>
        <v>-81.800455179603361</v>
      </c>
      <c r="Q2143" s="51">
        <f ca="1">VLOOKUP(CONCATENATE($F2143," ",$G2143),AllocFactorMatrix,(Q$4+1),FALSE)*$E2144</f>
        <v>-4.1934293579854707</v>
      </c>
      <c r="R2143" s="51">
        <f t="shared" ca="1" si="986"/>
        <v>-406.23997381643329</v>
      </c>
      <c r="S2143" s="51">
        <f ca="1">VLOOKUP(CONCATENATE($F2143," ",$G2143),AllocFactorMatrix,(S$4+1),FALSE)*$E2144</f>
        <v>-1.4892535985969459</v>
      </c>
      <c r="T2143" s="51">
        <f ca="1">VLOOKUP(CONCATENATE($F2143," ",$G2143),AllocFactorMatrix,(T$4+1),FALSE)*$E2144</f>
        <v>-62.922277127615672</v>
      </c>
      <c r="U2143" s="51">
        <f ca="1">VLOOKUP(CONCATENATE($F2143," ",$G2143),AllocFactorMatrix,(U$4+1),FALSE)*$E2144</f>
        <v>-149.3511894756673</v>
      </c>
      <c r="V2143" s="51">
        <f ca="1">VLOOKUP(CONCATENATE($F2143," ",$G2143),AllocFactorMatrix,(V$4+1),FALSE)*$E2144</f>
        <v>-56.345513224540888</v>
      </c>
      <c r="W2143" s="51">
        <f t="shared" ca="1" si="987"/>
        <v>-270.10823342642078</v>
      </c>
      <c r="X2143" s="51">
        <f ca="1">VLOOKUP(CONCATENATE($F2143," ",$G2143),AllocFactorMatrix,(X$4+1),FALSE)*$E2144</f>
        <v>-51.604945914300544</v>
      </c>
      <c r="Y2143" s="51">
        <f ca="1">VLOOKUP(CONCATENATE($F2143," ",$G2143),AllocFactorMatrix,(Y$4+1),FALSE)*$E2144</f>
        <v>-0.82897177899411867</v>
      </c>
      <c r="Z2143" s="51">
        <f t="shared" ca="1" si="985"/>
        <v>-52.43391769329466</v>
      </c>
      <c r="AA2143" s="51">
        <f ca="1">VLOOKUP(CONCATENATE($F2143," ",$G2143),AllocFactorMatrix,(AA$4+1),FALSE)*$E2144</f>
        <v>-5.2563514765084109</v>
      </c>
      <c r="AB2143" s="51">
        <f ca="1">VLOOKUP(CONCATENATE($F2143," ",$G2143),AllocFactorMatrix,(AB$4+1),FALSE)*$E2144</f>
        <v>-5219.6715784787202</v>
      </c>
      <c r="AC2143" s="51">
        <f ca="1">VLOOKUP(CONCATENATE($F2143," ",$G2143),AllocFactorMatrix,(AC$4+1),FALSE)*$E2144</f>
        <v>-898.40386135099027</v>
      </c>
    </row>
    <row r="2144" spans="1:29" s="52" customFormat="1" collapsed="1">
      <c r="A2144" s="53"/>
      <c r="B2144" s="104"/>
      <c r="D2144" s="102" t="s">
        <v>699</v>
      </c>
      <c r="E2144" s="58">
        <v>-458333</v>
      </c>
      <c r="F2144" s="58" t="s">
        <v>72</v>
      </c>
      <c r="G2144" s="52" t="str">
        <f>$G$15</f>
        <v>TOTAL</v>
      </c>
      <c r="H2144" s="50">
        <f t="shared" ca="1" si="983"/>
        <v>-458332.99999999994</v>
      </c>
      <c r="I2144" s="51">
        <f ca="1">VLOOKUP(CONCATENATE($F2144," ",$G2144),AllocFactorMatrix,(I$4+1),FALSE)*$E2144</f>
        <v>-199004.41919491545</v>
      </c>
      <c r="J2144" s="51">
        <f ca="1">VLOOKUP(CONCATENATE($F2144," ",$G2144),AllocFactorMatrix,(J$4+1),FALSE)*$E2144</f>
        <v>-67015.268103689596</v>
      </c>
      <c r="K2144" s="51">
        <f ca="1">VLOOKUP(CONCATENATE($F2144," ",$G2144),AllocFactorMatrix,(K$4+1),FALSE)*$E2144</f>
        <v>-875.85134093349791</v>
      </c>
      <c r="L2144" s="51">
        <f ca="1">VLOOKUP(CONCATENATE($F2144," ",$G2144),AllocFactorMatrix,(L$4+1),FALSE)*$E2144</f>
        <v>-98.439920897819107</v>
      </c>
      <c r="M2144" s="51">
        <f t="shared" ca="1" si="984"/>
        <v>-67989.559365520909</v>
      </c>
      <c r="N2144" s="51">
        <f ca="1">VLOOKUP(CONCATENATE($F2144," ",$G2144),AllocFactorMatrix,(N$4+1),FALSE)*$E2144</f>
        <v>-36470.623861218017</v>
      </c>
      <c r="O2144" s="51">
        <f ca="1">VLOOKUP(CONCATENATE($F2144," ",$G2144),AllocFactorMatrix,(O$4+1),FALSE)*$E2144</f>
        <v>-7193.6370274538176</v>
      </c>
      <c r="P2144" s="51">
        <f ca="1">VLOOKUP(CONCATENATE($F2144," ",$G2144),AllocFactorMatrix,(P$4+1),FALSE)*$E2144</f>
        <v>-1099.375545517461</v>
      </c>
      <c r="Q2144" s="51">
        <f ca="1">VLOOKUP(CONCATENATE($F2144," ",$G2144),AllocFactorMatrix,(Q$4+1),FALSE)*$E2144</f>
        <v>-32.932176965264887</v>
      </c>
      <c r="R2144" s="51">
        <f t="shared" ca="1" si="986"/>
        <v>-44796.568611154566</v>
      </c>
      <c r="S2144" s="51">
        <f ca="1">VLOOKUP(CONCATENATE($F2144," ",$G2144),AllocFactorMatrix,(S$4+1),FALSE)*$E2144</f>
        <v>-1675.0659985910459</v>
      </c>
      <c r="T2144" s="51">
        <f ca="1">VLOOKUP(CONCATENATE($F2144," ",$G2144),AllocFactorMatrix,(T$4+1),FALSE)*$E2144</f>
        <v>-27540.019480449693</v>
      </c>
      <c r="U2144" s="51">
        <f ca="1">VLOOKUP(CONCATENATE($F2144," ",$G2144),AllocFactorMatrix,(U$4+1),FALSE)*$E2144</f>
        <v>-81091.827200365267</v>
      </c>
      <c r="V2144" s="51">
        <f ca="1">VLOOKUP(CONCATENATE($F2144," ",$G2144),AllocFactorMatrix,(V$4+1),FALSE)*$E2144</f>
        <v>-16674.21223553655</v>
      </c>
      <c r="W2144" s="51">
        <f t="shared" ca="1" si="987"/>
        <v>-126981.12491494254</v>
      </c>
      <c r="X2144" s="51">
        <f ca="1">VLOOKUP(CONCATENATE($F2144," ",$G2144),AllocFactorMatrix,(X$4+1),FALSE)*$E2144</f>
        <v>-10651.11260109606</v>
      </c>
      <c r="Y2144" s="51">
        <f ca="1">VLOOKUP(CONCATENATE($F2144," ",$G2144),AllocFactorMatrix,(Y$4+1),FALSE)*$E2144</f>
        <v>-182.50272612378291</v>
      </c>
      <c r="Z2144" s="51">
        <f t="shared" ca="1" si="985"/>
        <v>-10833.615327219843</v>
      </c>
      <c r="AA2144" s="51">
        <f ca="1">VLOOKUP(CONCATENATE($F2144," ",$G2144),AllocFactorMatrix,(AA$4+1),FALSE)*$E2144</f>
        <v>-168.75975381728344</v>
      </c>
      <c r="AB2144" s="51">
        <f ca="1">VLOOKUP(CONCATENATE($F2144," ",$G2144),AllocFactorMatrix,(AB$4+1),FALSE)*$E2144</f>
        <v>-7229.7485656438948</v>
      </c>
      <c r="AC2144" s="51">
        <f ca="1">VLOOKUP(CONCATENATE($F2144," ",$G2144),AllocFactorMatrix,(AC$4+1),FALSE)*$E2144</f>
        <v>-1329.2042667855808</v>
      </c>
    </row>
    <row r="2145" spans="3:29" hidden="1" outlineLevel="1">
      <c r="E2145" s="7"/>
      <c r="F2145" s="102"/>
      <c r="G2145" s="52" t="str">
        <f>$G$8</f>
        <v>PRODUCTION</v>
      </c>
      <c r="H2145" s="57">
        <f t="shared" ref="H2145:AC2145" ca="1" si="988">+H1969+H1961+H1873+H1921+H2049+H1977+H1985+H1993+H2001+H2009+H2017+H1913+H2033+H1929+H1937+H1945+H1953+H2113+H2057+H2121+H2073+H2081+H1897+H1881+H1889+H2025+H2041+H2089+H2097+H1905+H2065+H2129+H2105+H2137</f>
        <v>9080368.1105478797</v>
      </c>
      <c r="I2145" s="57">
        <f t="shared" ca="1" si="988"/>
        <v>7999849.8445306933</v>
      </c>
      <c r="J2145" s="57">
        <f t="shared" ca="1" si="988"/>
        <v>1573845.0786182159</v>
      </c>
      <c r="K2145" s="57">
        <f t="shared" ca="1" si="988"/>
        <v>20336.371852795197</v>
      </c>
      <c r="L2145" s="57">
        <f t="shared" ca="1" si="988"/>
        <v>12031.015180485436</v>
      </c>
      <c r="M2145" s="57">
        <f t="shared" ca="1" si="988"/>
        <v>1606212.4656514968</v>
      </c>
      <c r="N2145" s="57">
        <f t="shared" ca="1" si="988"/>
        <v>741364.46179618512</v>
      </c>
      <c r="O2145" s="57">
        <f t="shared" ca="1" si="988"/>
        <v>-60498.524684518961</v>
      </c>
      <c r="P2145" s="57">
        <f t="shared" ca="1" si="988"/>
        <v>3129.8397688561327</v>
      </c>
      <c r="Q2145" s="57">
        <f t="shared" ca="1" si="988"/>
        <v>2196.1939999821989</v>
      </c>
      <c r="R2145" s="57">
        <f t="shared" ca="1" si="988"/>
        <v>686191.97088050435</v>
      </c>
      <c r="S2145" s="57">
        <f t="shared" ca="1" si="988"/>
        <v>53093.622410198659</v>
      </c>
      <c r="T2145" s="57">
        <f t="shared" ca="1" si="988"/>
        <v>-241566.77462266845</v>
      </c>
      <c r="U2145" s="57">
        <f t="shared" ca="1" si="988"/>
        <v>-963576.88899509038</v>
      </c>
      <c r="V2145" s="57">
        <f t="shared" ca="1" si="988"/>
        <v>-324954.58803785528</v>
      </c>
      <c r="W2145" s="57">
        <f t="shared" ca="1" si="988"/>
        <v>-1477004.629245416</v>
      </c>
      <c r="X2145" s="57">
        <f t="shared" ca="1" si="988"/>
        <v>238289.35173258738</v>
      </c>
      <c r="Y2145" s="57">
        <f t="shared" ca="1" si="988"/>
        <v>5477.8139510081337</v>
      </c>
      <c r="Z2145" s="57">
        <f t="shared" ca="1" si="988"/>
        <v>243767.16568359546</v>
      </c>
      <c r="AA2145" s="57">
        <f t="shared" ca="1" si="988"/>
        <v>3478.4830327370832</v>
      </c>
      <c r="AB2145" s="57">
        <f t="shared" ca="1" si="988"/>
        <v>14621.149797105603</v>
      </c>
      <c r="AC2145" s="57">
        <f t="shared" ca="1" si="988"/>
        <v>3251.6602171650334</v>
      </c>
    </row>
    <row r="2146" spans="3:29" hidden="1" outlineLevel="1">
      <c r="E2146" s="7"/>
      <c r="F2146" s="102"/>
      <c r="G2146" s="52" t="str">
        <f>$G$9</f>
        <v>BULKTRAN</v>
      </c>
      <c r="H2146" s="57">
        <f t="shared" ref="H2146:AC2146" ca="1" si="989">+H1970+H1962+H1874+H1922+H2050+H1978+H1986+H1994+H2002+H2010+H2018+H1914+H2034+H1930+H1938+H1946+H1954+H2114+H2058+H2122+H2074+H2082+H1898+H1882+H1890+H2026+H2042+H2090+H2098+H1906+H2066+H2130+H2106+H2138</f>
        <v>-298045.75629840844</v>
      </c>
      <c r="I2146" s="57">
        <f t="shared" ca="1" si="989"/>
        <v>-83608.396212282969</v>
      </c>
      <c r="J2146" s="57">
        <f t="shared" ca="1" si="989"/>
        <v>-25083.93537112945</v>
      </c>
      <c r="K2146" s="57">
        <f t="shared" ca="1" si="989"/>
        <v>-383.74815795972239</v>
      </c>
      <c r="L2146" s="57">
        <f t="shared" ca="1" si="989"/>
        <v>132.18893002860224</v>
      </c>
      <c r="M2146" s="57">
        <f t="shared" ca="1" si="989"/>
        <v>-25335.49459906057</v>
      </c>
      <c r="N2146" s="57">
        <f t="shared" ca="1" si="989"/>
        <v>-19080.682799174043</v>
      </c>
      <c r="O2146" s="57">
        <f t="shared" ca="1" si="989"/>
        <v>-7550.7188730699045</v>
      </c>
      <c r="P2146" s="57">
        <f t="shared" ca="1" si="989"/>
        <v>-1196.8999191998523</v>
      </c>
      <c r="Q2146" s="57">
        <f t="shared" ca="1" si="989"/>
        <v>-2.8583992495631323</v>
      </c>
      <c r="R2146" s="57">
        <f t="shared" ca="1" si="989"/>
        <v>-27831.159990693362</v>
      </c>
      <c r="S2146" s="57">
        <f t="shared" ca="1" si="989"/>
        <v>-529.27291025596776</v>
      </c>
      <c r="T2146" s="57">
        <f t="shared" ca="1" si="989"/>
        <v>-27513.791569052493</v>
      </c>
      <c r="U2146" s="57">
        <f t="shared" ca="1" si="989"/>
        <v>-105756.11150272068</v>
      </c>
      <c r="V2146" s="57">
        <f t="shared" ca="1" si="989"/>
        <v>-22562.41245296994</v>
      </c>
      <c r="W2146" s="57">
        <f t="shared" ca="1" si="989"/>
        <v>-156361.58843499908</v>
      </c>
      <c r="X2146" s="57">
        <f t="shared" ca="1" si="989"/>
        <v>-4492.176756248321</v>
      </c>
      <c r="Y2146" s="57">
        <f t="shared" ca="1" si="989"/>
        <v>-75.155981013181773</v>
      </c>
      <c r="Z2146" s="57">
        <f t="shared" ca="1" si="989"/>
        <v>-4567.3327372615031</v>
      </c>
      <c r="AA2146" s="57">
        <f t="shared" ca="1" si="989"/>
        <v>-51.930609191869443</v>
      </c>
      <c r="AB2146" s="57">
        <f t="shared" ca="1" si="989"/>
        <v>-245.23214373198255</v>
      </c>
      <c r="AC2146" s="57">
        <f t="shared" ca="1" si="989"/>
        <v>-44.621571187050719</v>
      </c>
    </row>
    <row r="2147" spans="3:29" hidden="1" outlineLevel="1">
      <c r="E2147" s="7"/>
      <c r="F2147" s="102"/>
      <c r="G2147" s="52" t="str">
        <f>$G$10</f>
        <v>SUBTRAN</v>
      </c>
      <c r="H2147" s="57">
        <f t="shared" ref="H2147:AC2147" ca="1" si="990">+H1971+H1963+H1875+H1923+H2051+H1979+H1987+H1995+H2003+H2011+H2019+H1915+H2035+H1931+H1939+H1947+H1955+H2115+H2059+H2123+H2075+H2083+H1899+H1883+H1891+H2027+H2043+H2091+H2099+H1907+H2067+H2131+H2107+H2139</f>
        <v>-82471.032734193315</v>
      </c>
      <c r="I2147" s="57">
        <f t="shared" ca="1" si="990"/>
        <v>-22982.08051740309</v>
      </c>
      <c r="J2147" s="57">
        <f t="shared" ca="1" si="990"/>
        <v>-6940.6923539783766</v>
      </c>
      <c r="K2147" s="57">
        <f t="shared" ca="1" si="990"/>
        <v>-106.65628490258449</v>
      </c>
      <c r="L2147" s="57">
        <f t="shared" ca="1" si="990"/>
        <v>48.12419654353225</v>
      </c>
      <c r="M2147" s="57">
        <f t="shared" ca="1" si="990"/>
        <v>-6999.2244423374286</v>
      </c>
      <c r="N2147" s="57">
        <f t="shared" ca="1" si="990"/>
        <v>-5126.0665544508211</v>
      </c>
      <c r="O2147" s="57">
        <f t="shared" ca="1" si="990"/>
        <v>-2033.7108874210207</v>
      </c>
      <c r="P2147" s="57">
        <f t="shared" ca="1" si="990"/>
        <v>-417.39110936598217</v>
      </c>
      <c r="Q2147" s="57">
        <f t="shared" ca="1" si="990"/>
        <v>0</v>
      </c>
      <c r="R2147" s="57">
        <f t="shared" ca="1" si="990"/>
        <v>-7577.1685512378244</v>
      </c>
      <c r="S2147" s="57">
        <f t="shared" ca="1" si="990"/>
        <v>-135.26032088578989</v>
      </c>
      <c r="T2147" s="57">
        <f t="shared" ca="1" si="990"/>
        <v>-7309.6029867387051</v>
      </c>
      <c r="U2147" s="57">
        <f t="shared" ca="1" si="990"/>
        <v>-36227.948594430956</v>
      </c>
      <c r="V2147" s="57">
        <f t="shared" ca="1" si="990"/>
        <v>0</v>
      </c>
      <c r="W2147" s="57">
        <f t="shared" ca="1" si="990"/>
        <v>-43672.811902055444</v>
      </c>
      <c r="X2147" s="57">
        <f t="shared" ca="1" si="990"/>
        <v>-1205.4314781058426</v>
      </c>
      <c r="Y2147" s="57">
        <f t="shared" ca="1" si="990"/>
        <v>-20.266657950256807</v>
      </c>
      <c r="Z2147" s="57">
        <f t="shared" ca="1" si="990"/>
        <v>-1225.6981360560994</v>
      </c>
      <c r="AA2147" s="57">
        <f t="shared" ca="1" si="990"/>
        <v>-14.049185103405318</v>
      </c>
      <c r="AB2147" s="57">
        <f t="shared" ca="1" si="990"/>
        <v>0</v>
      </c>
      <c r="AC2147" s="57">
        <f t="shared" ca="1" si="990"/>
        <v>0</v>
      </c>
    </row>
    <row r="2148" spans="3:29" hidden="1" outlineLevel="1">
      <c r="E2148" s="7"/>
      <c r="F2148" s="102"/>
      <c r="G2148" s="52" t="str">
        <f>$G$11</f>
        <v>DISTPRI</v>
      </c>
      <c r="H2148" s="57">
        <f t="shared" ref="H2148:AC2148" ca="1" si="991">+H1972+H1964+H1876+H1924+H2052+H1980+H1988+H1996+H2004+H2012+H2020+H1916+H2036+H1932+H1940+H1948+H1956+H2116+H2060+H2124+H2076+H2084+H1900+H1884+H1892+H2028+H2044+H2092+H2100+H1908+H2068+H2132+H2108+H2140</f>
        <v>-112168.30515738403</v>
      </c>
      <c r="I2148" s="57">
        <f t="shared" ca="1" si="991"/>
        <v>273387.68436725845</v>
      </c>
      <c r="J2148" s="57">
        <f t="shared" ca="1" si="991"/>
        <v>-17643.677501319835</v>
      </c>
      <c r="K2148" s="57">
        <f t="shared" ca="1" si="991"/>
        <v>-686.17638470357247</v>
      </c>
      <c r="L2148" s="57">
        <f t="shared" ca="1" si="991"/>
        <v>0</v>
      </c>
      <c r="M2148" s="57">
        <f t="shared" ca="1" si="991"/>
        <v>-18329.853886023418</v>
      </c>
      <c r="N2148" s="57">
        <f t="shared" ca="1" si="991"/>
        <v>-63939.76882598157</v>
      </c>
      <c r="O2148" s="57">
        <f t="shared" ca="1" si="991"/>
        <v>-64786.477557105842</v>
      </c>
      <c r="P2148" s="57">
        <f t="shared" ca="1" si="991"/>
        <v>0</v>
      </c>
      <c r="Q2148" s="57">
        <f t="shared" ca="1" si="991"/>
        <v>0</v>
      </c>
      <c r="R2148" s="57">
        <f t="shared" ca="1" si="991"/>
        <v>-128726.24638308745</v>
      </c>
      <c r="S2148" s="57">
        <f t="shared" ca="1" si="991"/>
        <v>1821.5073113738774</v>
      </c>
      <c r="T2148" s="57">
        <f t="shared" ca="1" si="991"/>
        <v>-232377.89265028713</v>
      </c>
      <c r="U2148" s="57">
        <f t="shared" ca="1" si="991"/>
        <v>0</v>
      </c>
      <c r="V2148" s="57">
        <f t="shared" ca="1" si="991"/>
        <v>0</v>
      </c>
      <c r="W2148" s="57">
        <f t="shared" ca="1" si="991"/>
        <v>-230556.38533891327</v>
      </c>
      <c r="X2148" s="57">
        <f t="shared" ca="1" si="991"/>
        <v>-7968.2853182663639</v>
      </c>
      <c r="Y2148" s="57">
        <f t="shared" ca="1" si="991"/>
        <v>37.698860136387708</v>
      </c>
      <c r="Z2148" s="57">
        <f t="shared" ca="1" si="991"/>
        <v>-7930.5864581299793</v>
      </c>
      <c r="AA2148" s="57">
        <f t="shared" ca="1" si="991"/>
        <v>-12.917458488350377</v>
      </c>
      <c r="AB2148" s="57">
        <f t="shared" ca="1" si="991"/>
        <v>0</v>
      </c>
      <c r="AC2148" s="57">
        <f t="shared" ca="1" si="991"/>
        <v>0</v>
      </c>
    </row>
    <row r="2149" spans="3:29" hidden="1" outlineLevel="1">
      <c r="E2149" s="7"/>
      <c r="F2149" s="102"/>
      <c r="G2149" s="52" t="str">
        <f>$G$12</f>
        <v>DISTSEC</v>
      </c>
      <c r="H2149" s="57">
        <f t="shared" ref="H2149:AC2149" ca="1" si="992">+H1973+H1965+H1877+H1925+H2053+H1981+H1989+H1997+H2005+H2013+H2021+H1917+H2037+H1933+H1941+H1949+H1957+H2117+H2061+H2125+H2077+H2085+H1901+H1885+H1893+H2029+H2045+H2093+H2101+H1909+H2069+H2133+H2109+H2141</f>
        <v>99193.325140410161</v>
      </c>
      <c r="I2149" s="57">
        <f t="shared" ca="1" si="992"/>
        <v>128273.11575582789</v>
      </c>
      <c r="J2149" s="57">
        <f t="shared" ca="1" si="992"/>
        <v>-5721.4510576363664</v>
      </c>
      <c r="K2149" s="57">
        <f t="shared" ca="1" si="992"/>
        <v>0</v>
      </c>
      <c r="L2149" s="57">
        <f t="shared" ca="1" si="992"/>
        <v>0</v>
      </c>
      <c r="M2149" s="57">
        <f t="shared" ca="1" si="992"/>
        <v>-5721.4510576363664</v>
      </c>
      <c r="N2149" s="57">
        <f t="shared" ca="1" si="992"/>
        <v>-20789.93270804239</v>
      </c>
      <c r="O2149" s="57">
        <f t="shared" ca="1" si="992"/>
        <v>0</v>
      </c>
      <c r="P2149" s="57">
        <f t="shared" ca="1" si="992"/>
        <v>0</v>
      </c>
      <c r="Q2149" s="57">
        <f t="shared" ca="1" si="992"/>
        <v>0</v>
      </c>
      <c r="R2149" s="57">
        <f t="shared" ca="1" si="992"/>
        <v>-20789.93270804239</v>
      </c>
      <c r="S2149" s="57">
        <f t="shared" ca="1" si="992"/>
        <v>523.17443066471844</v>
      </c>
      <c r="T2149" s="57">
        <f t="shared" ca="1" si="992"/>
        <v>0</v>
      </c>
      <c r="U2149" s="57">
        <f t="shared" ca="1" si="992"/>
        <v>0</v>
      </c>
      <c r="V2149" s="57">
        <f t="shared" ca="1" si="992"/>
        <v>0</v>
      </c>
      <c r="W2149" s="57">
        <f t="shared" ca="1" si="992"/>
        <v>523.17443066471844</v>
      </c>
      <c r="X2149" s="57">
        <f t="shared" ca="1" si="992"/>
        <v>-2582.2321628433365</v>
      </c>
      <c r="Y2149" s="57">
        <f t="shared" ca="1" si="992"/>
        <v>0</v>
      </c>
      <c r="Z2149" s="57">
        <f t="shared" ca="1" si="992"/>
        <v>-2582.2321628433365</v>
      </c>
      <c r="AA2149" s="57">
        <f t="shared" ca="1" si="992"/>
        <v>-2.0894671385715196</v>
      </c>
      <c r="AB2149" s="57">
        <f t="shared" ca="1" si="992"/>
        <v>-544.53788469467486</v>
      </c>
      <c r="AC2149" s="57">
        <f t="shared" ca="1" si="992"/>
        <v>37.278234272885257</v>
      </c>
    </row>
    <row r="2150" spans="3:29" hidden="1" outlineLevel="1">
      <c r="E2150" s="7"/>
      <c r="F2150" s="102"/>
      <c r="G2150" s="52" t="str">
        <f>$G$13</f>
        <v>ENERGY</v>
      </c>
      <c r="H2150" s="57">
        <f t="shared" ref="H2150:AC2150" ca="1" si="993">+H1974+H1966+H1878+H1926+H2054+H1982+H1990+H1998+H2006+H2014+H2022+H1918+H2038+H1934+H1942+H1950+H1958+H2118+H2062+H2126+H2078+H2086+H1902+H1886+H1894+H2030+H2046+H2094+H2102+H1910+H2070+H2134+H2110+H2142</f>
        <v>-2813097.0559573378</v>
      </c>
      <c r="I2150" s="57">
        <f t="shared" ca="1" si="993"/>
        <v>3487335.5643545282</v>
      </c>
      <c r="J2150" s="57">
        <f t="shared" ca="1" si="993"/>
        <v>650148.87092041806</v>
      </c>
      <c r="K2150" s="57">
        <f t="shared" ca="1" si="993"/>
        <v>7183.343577854178</v>
      </c>
      <c r="L2150" s="57">
        <f t="shared" ca="1" si="993"/>
        <v>12272.329818178298</v>
      </c>
      <c r="M2150" s="57">
        <f t="shared" ca="1" si="993"/>
        <v>669604.54431645048</v>
      </c>
      <c r="N2150" s="57">
        <f t="shared" ca="1" si="993"/>
        <v>162970.34364830935</v>
      </c>
      <c r="O2150" s="57">
        <f t="shared" ca="1" si="993"/>
        <v>-225816.20768465428</v>
      </c>
      <c r="P2150" s="57">
        <f t="shared" ca="1" si="993"/>
        <v>-25612.933879629127</v>
      </c>
      <c r="Q2150" s="57">
        <f t="shared" ca="1" si="993"/>
        <v>1771.9626064358497</v>
      </c>
      <c r="R2150" s="57">
        <f t="shared" ca="1" si="993"/>
        <v>-86686.835309538335</v>
      </c>
      <c r="S2150" s="57">
        <f t="shared" ca="1" si="993"/>
        <v>34902.753528445188</v>
      </c>
      <c r="T2150" s="57">
        <f t="shared" ca="1" si="993"/>
        <v>-1092433.4923437869</v>
      </c>
      <c r="U2150" s="57">
        <f t="shared" ca="1" si="993"/>
        <v>-4776113.7796123289</v>
      </c>
      <c r="V2150" s="57">
        <f t="shared" ca="1" si="993"/>
        <v>-1198977.9710282276</v>
      </c>
      <c r="W2150" s="57">
        <f t="shared" ca="1" si="993"/>
        <v>-7032622.489455902</v>
      </c>
      <c r="X2150" s="57">
        <f t="shared" ca="1" si="993"/>
        <v>90910.602761220158</v>
      </c>
      <c r="Y2150" s="57">
        <f t="shared" ca="1" si="993"/>
        <v>2782.9630966833033</v>
      </c>
      <c r="Z2150" s="57">
        <f t="shared" ca="1" si="993"/>
        <v>93693.565857903479</v>
      </c>
      <c r="AA2150" s="57">
        <f t="shared" ca="1" si="993"/>
        <v>2229.098099124169</v>
      </c>
      <c r="AB2150" s="57">
        <f t="shared" ca="1" si="993"/>
        <v>42328.369751282335</v>
      </c>
      <c r="AC2150" s="57">
        <f t="shared" ca="1" si="993"/>
        <v>11021.126428808329</v>
      </c>
    </row>
    <row r="2151" spans="3:29" hidden="1" outlineLevel="1">
      <c r="E2151" s="7"/>
      <c r="F2151" s="102"/>
      <c r="G2151" s="52" t="str">
        <f>$G$14</f>
        <v>CUSTOMER</v>
      </c>
      <c r="H2151" s="57">
        <f t="shared" ref="H2151:AC2151" ca="1" si="994">+H1975+H1967+H1879+H1927+H2055+H1983+H1991+H1999+H2007+H2015+H2023+H1919+H2039+H1935+H1943+H1951+H1959+H2119+H2063+H2127+H2079+H2087+H1903+H1887+H1895+H2031+H2047+H2095+H2103+H1911+H2071+H2135+H2111+H2143</f>
        <v>-412453.83554096852</v>
      </c>
      <c r="I2151" s="57">
        <f t="shared" ca="1" si="994"/>
        <v>-234428.00692464341</v>
      </c>
      <c r="J2151" s="57">
        <f t="shared" ca="1" si="994"/>
        <v>-77458.475250248332</v>
      </c>
      <c r="K2151" s="57">
        <f t="shared" ca="1" si="994"/>
        <v>-648.42937024978607</v>
      </c>
      <c r="L2151" s="57">
        <f t="shared" ca="1" si="994"/>
        <v>4062.1228346295939</v>
      </c>
      <c r="M2151" s="57">
        <f t="shared" ca="1" si="994"/>
        <v>-74044.781785868545</v>
      </c>
      <c r="N2151" s="57">
        <f t="shared" ca="1" si="994"/>
        <v>-3570.2852854673456</v>
      </c>
      <c r="O2151" s="57">
        <f t="shared" ca="1" si="994"/>
        <v>-4270.7617654182523</v>
      </c>
      <c r="P2151" s="57">
        <f t="shared" ca="1" si="994"/>
        <v>-3044.7789962542524</v>
      </c>
      <c r="Q2151" s="57">
        <f t="shared" ca="1" si="994"/>
        <v>297.72743305048994</v>
      </c>
      <c r="R2151" s="57">
        <f t="shared" ca="1" si="994"/>
        <v>-10588.098614089358</v>
      </c>
      <c r="S2151" s="57">
        <f t="shared" ca="1" si="994"/>
        <v>2.2702077411813368</v>
      </c>
      <c r="T2151" s="57">
        <f t="shared" ca="1" si="994"/>
        <v>-3170.7624205371608</v>
      </c>
      <c r="U2151" s="57">
        <f t="shared" ca="1" si="994"/>
        <v>-8029.7000098856597</v>
      </c>
      <c r="V2151" s="57">
        <f t="shared" ca="1" si="994"/>
        <v>-2985.8329084118814</v>
      </c>
      <c r="W2151" s="57">
        <f t="shared" ca="1" si="994"/>
        <v>-14184.025131093525</v>
      </c>
      <c r="X2151" s="57">
        <f t="shared" ca="1" si="994"/>
        <v>-536.41343619109421</v>
      </c>
      <c r="Y2151" s="57">
        <f t="shared" ca="1" si="994"/>
        <v>0.69462741204169376</v>
      </c>
      <c r="Z2151" s="57">
        <f t="shared" ca="1" si="994"/>
        <v>-535.71880877905255</v>
      </c>
      <c r="AA2151" s="57">
        <f t="shared" ca="1" si="994"/>
        <v>-14.454858583536691</v>
      </c>
      <c r="AB2151" s="57">
        <f t="shared" ca="1" si="994"/>
        <v>-80204.868775819268</v>
      </c>
      <c r="AC2151" s="57">
        <f t="shared" ca="1" si="994"/>
        <v>1546.1193579080705</v>
      </c>
    </row>
    <row r="2152" spans="3:29" collapsed="1">
      <c r="C2152" s="52" t="s">
        <v>441</v>
      </c>
      <c r="E2152" s="15">
        <f>+E1976+E1968+E1880+E1928+E2056+E1984+E1992+E2000+E2008+E2016+E2024+E1920+E2040+E1936+E1944+E1952+E1960+E2120+E2064+E2128+E2080+E2088+E1904+E1888+E1896+E2032+E2048+E2096+E2104+E1912+E2072+E2136+E2112+E2144</f>
        <v>5461325.4499999993</v>
      </c>
      <c r="F2152" s="102"/>
      <c r="G2152" s="52" t="str">
        <f>$G$15</f>
        <v>TOTAL</v>
      </c>
      <c r="H2152" s="57">
        <f t="shared" ref="H2152:AC2152" ca="1" si="995">+H1976+H1968+H1880+H1928+H2056+H1984+H1992+H2000+H2008+H2016+H2024+H1920+H2040+H1936+H1944+H1952+H1960+H2120+H2064+H2128+H2080+H2088+H1904+H1888+H1896+H2032+H2048+H2096+H2104+H1912+H2072+H2136+H2112+H2144</f>
        <v>5461325.4499999974</v>
      </c>
      <c r="I2152" s="57">
        <f t="shared" ca="1" si="995"/>
        <v>11547827.72535398</v>
      </c>
      <c r="J2152" s="57">
        <f t="shared" ca="1" si="995"/>
        <v>2091145.7180043214</v>
      </c>
      <c r="K2152" s="57">
        <f t="shared" ca="1" si="995"/>
        <v>25694.705232833701</v>
      </c>
      <c r="L2152" s="57">
        <f t="shared" ca="1" si="995"/>
        <v>28545.780959865457</v>
      </c>
      <c r="M2152" s="57">
        <f t="shared" ca="1" si="995"/>
        <v>2145386.2041970207</v>
      </c>
      <c r="N2152" s="57">
        <f t="shared" ca="1" si="995"/>
        <v>791828.0692713781</v>
      </c>
      <c r="O2152" s="57">
        <f t="shared" ca="1" si="995"/>
        <v>-364956.40145218844</v>
      </c>
      <c r="P2152" s="57">
        <f t="shared" ca="1" si="995"/>
        <v>-27142.164135593081</v>
      </c>
      <c r="Q2152" s="57">
        <f t="shared" ca="1" si="995"/>
        <v>4263.0256402189752</v>
      </c>
      <c r="R2152" s="57">
        <f t="shared" ca="1" si="995"/>
        <v>403992.52932381525</v>
      </c>
      <c r="S2152" s="57">
        <f t="shared" ca="1" si="995"/>
        <v>89678.794657281891</v>
      </c>
      <c r="T2152" s="57">
        <f t="shared" ca="1" si="995"/>
        <v>-1604372.3165930705</v>
      </c>
      <c r="U2152" s="57">
        <f t="shared" ca="1" si="995"/>
        <v>-5889704.428714457</v>
      </c>
      <c r="V2152" s="57">
        <f t="shared" ca="1" si="995"/>
        <v>-1549480.8044274652</v>
      </c>
      <c r="W2152" s="57">
        <f t="shared" ca="1" si="995"/>
        <v>-8953878.7550777085</v>
      </c>
      <c r="X2152" s="57">
        <f t="shared" ca="1" si="995"/>
        <v>312415.41534215264</v>
      </c>
      <c r="Y2152" s="57">
        <f t="shared" ca="1" si="995"/>
        <v>8203.7478962764271</v>
      </c>
      <c r="Z2152" s="57">
        <f t="shared" ca="1" si="995"/>
        <v>320619.16323842906</v>
      </c>
      <c r="AA2152" s="57">
        <f t="shared" ca="1" si="995"/>
        <v>5612.1395533555187</v>
      </c>
      <c r="AB2152" s="57">
        <f t="shared" ca="1" si="995"/>
        <v>-24045.119255857957</v>
      </c>
      <c r="AC2152" s="57">
        <f t="shared" ca="1" si="995"/>
        <v>15811.562666967273</v>
      </c>
    </row>
    <row r="2153" spans="3:29">
      <c r="D2153" s="57"/>
      <c r="E2153" s="107"/>
      <c r="F2153" s="109"/>
      <c r="G2153" s="7"/>
      <c r="H2153" s="4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</row>
    <row r="2154" spans="3:29" hidden="1" outlineLevel="1">
      <c r="E2154" s="11"/>
      <c r="F2154" s="107"/>
      <c r="G2154" s="52" t="str">
        <f>$G$8</f>
        <v>PRODUCTION</v>
      </c>
      <c r="H2154" s="15">
        <f t="shared" ref="H2154:AC2154" ca="1" si="996">+H2145+H1863</f>
        <v>140894740.69600353</v>
      </c>
      <c r="I2154" s="15">
        <f t="shared" ca="1" si="996"/>
        <v>75772217.629933372</v>
      </c>
      <c r="J2154" s="15">
        <f t="shared" ca="1" si="996"/>
        <v>17391721.901230097</v>
      </c>
      <c r="K2154" s="15">
        <f t="shared" ca="1" si="996"/>
        <v>240169.51438129297</v>
      </c>
      <c r="L2154" s="15">
        <f t="shared" ca="1" si="996"/>
        <v>42642.443055787458</v>
      </c>
      <c r="M2154" s="15">
        <f t="shared" ca="1" si="996"/>
        <v>17674533.858667176</v>
      </c>
      <c r="N2154" s="15">
        <f t="shared" ca="1" si="996"/>
        <v>10154754.33912074</v>
      </c>
      <c r="O2154" s="15">
        <f t="shared" ca="1" si="996"/>
        <v>1627227.8939293046</v>
      </c>
      <c r="P2154" s="15">
        <f t="shared" ca="1" si="996"/>
        <v>345217.48821676901</v>
      </c>
      <c r="Q2154" s="15">
        <f t="shared" ca="1" si="996"/>
        <v>15170.79026915288</v>
      </c>
      <c r="R2154" s="15">
        <f t="shared" ca="1" si="996"/>
        <v>12142370.511535967</v>
      </c>
      <c r="S2154" s="15">
        <f t="shared" ca="1" si="996"/>
        <v>498833.75173867919</v>
      </c>
      <c r="T2154" s="15">
        <f t="shared" ca="1" si="996"/>
        <v>5780616.9211641168</v>
      </c>
      <c r="U2154" s="15">
        <f t="shared" ca="1" si="996"/>
        <v>22059639.982043587</v>
      </c>
      <c r="V2154" s="15">
        <f t="shared" ca="1" si="996"/>
        <v>3848877.7744509573</v>
      </c>
      <c r="W2154" s="15">
        <f t="shared" ca="1" si="996"/>
        <v>32187968.429397337</v>
      </c>
      <c r="X2154" s="15">
        <f t="shared" ca="1" si="996"/>
        <v>2822437.4895855165</v>
      </c>
      <c r="Y2154" s="15">
        <f t="shared" ca="1" si="996"/>
        <v>57074.367159382171</v>
      </c>
      <c r="Z2154" s="15">
        <f t="shared" ca="1" si="996"/>
        <v>2879511.8567448985</v>
      </c>
      <c r="AA2154" s="15">
        <f t="shared" ca="1" si="996"/>
        <v>37576.080895193947</v>
      </c>
      <c r="AB2154" s="15">
        <f t="shared" ca="1" si="996"/>
        <v>166202.66531678141</v>
      </c>
      <c r="AC2154" s="15">
        <f t="shared" ca="1" si="996"/>
        <v>34359.663512809908</v>
      </c>
    </row>
    <row r="2155" spans="3:29" hidden="1" outlineLevel="1">
      <c r="E2155" s="11"/>
      <c r="F2155" s="107"/>
      <c r="G2155" s="52" t="str">
        <f>$G$9</f>
        <v>BULKTRAN</v>
      </c>
      <c r="H2155" s="15">
        <f t="shared" ref="H2155:AC2155" ca="1" si="997">+H2146+H1864</f>
        <v>2956149.129109073</v>
      </c>
      <c r="I2155" s="15">
        <f t="shared" ca="1" si="997"/>
        <v>1568393.0462840889</v>
      </c>
      <c r="J2155" s="15">
        <f t="shared" ca="1" si="997"/>
        <v>367523.71038925799</v>
      </c>
      <c r="K2155" s="15">
        <f t="shared" ca="1" si="997"/>
        <v>5032.5370059382749</v>
      </c>
      <c r="L2155" s="15">
        <f t="shared" ca="1" si="997"/>
        <v>865.95696449576394</v>
      </c>
      <c r="M2155" s="15">
        <f t="shared" ca="1" si="997"/>
        <v>373422.204359692</v>
      </c>
      <c r="N2155" s="15">
        <f t="shared" ca="1" si="997"/>
        <v>214083.0848530134</v>
      </c>
      <c r="O2155" s="15">
        <f t="shared" ca="1" si="997"/>
        <v>35076.447714287955</v>
      </c>
      <c r="P2155" s="15">
        <f t="shared" ca="1" si="997"/>
        <v>7343.0504192291446</v>
      </c>
      <c r="Q2155" s="15">
        <f t="shared" ca="1" si="997"/>
        <v>308.96026466379254</v>
      </c>
      <c r="R2155" s="15">
        <f t="shared" ca="1" si="997"/>
        <v>256811.54325119438</v>
      </c>
      <c r="S2155" s="15">
        <f t="shared" ca="1" si="997"/>
        <v>10453.369493166359</v>
      </c>
      <c r="T2155" s="15">
        <f t="shared" ca="1" si="997"/>
        <v>124852.79606119546</v>
      </c>
      <c r="U2155" s="15">
        <f t="shared" ca="1" si="997"/>
        <v>472261.8900056298</v>
      </c>
      <c r="V2155" s="15">
        <f t="shared" ca="1" si="997"/>
        <v>83921.560447085649</v>
      </c>
      <c r="W2155" s="15">
        <f t="shared" ca="1" si="997"/>
        <v>691489.61600707774</v>
      </c>
      <c r="X2155" s="15">
        <f t="shared" ca="1" si="997"/>
        <v>59702.716884109519</v>
      </c>
      <c r="Y2155" s="15">
        <f t="shared" ca="1" si="997"/>
        <v>1197.6040114407208</v>
      </c>
      <c r="Z2155" s="15">
        <f t="shared" ca="1" si="997"/>
        <v>60900.320895550263</v>
      </c>
      <c r="AA2155" s="15">
        <f t="shared" ca="1" si="997"/>
        <v>798.72228043318694</v>
      </c>
      <c r="AB2155" s="15">
        <f t="shared" ca="1" si="997"/>
        <v>3587.9639402028852</v>
      </c>
      <c r="AC2155" s="15">
        <f t="shared" ca="1" si="997"/>
        <v>745.71209083895451</v>
      </c>
    </row>
    <row r="2156" spans="3:29" hidden="1" outlineLevel="1">
      <c r="E2156" s="11"/>
      <c r="F2156" s="107"/>
      <c r="G2156" s="52" t="str">
        <f>$G$10</f>
        <v>SUBTRAN</v>
      </c>
      <c r="H2156" s="15">
        <f t="shared" ref="H2156:AC2156" ca="1" si="998">+H2147+H1865</f>
        <v>819190.39448096999</v>
      </c>
      <c r="I2156" s="15">
        <f t="shared" ca="1" si="998"/>
        <v>432152.97318542993</v>
      </c>
      <c r="J2156" s="15">
        <f t="shared" ca="1" si="998"/>
        <v>101695.43850802084</v>
      </c>
      <c r="K2156" s="15">
        <f t="shared" ca="1" si="998"/>
        <v>1399.6181843771928</v>
      </c>
      <c r="L2156" s="15">
        <f t="shared" ca="1" si="998"/>
        <v>314.27863266804496</v>
      </c>
      <c r="M2156" s="15">
        <f t="shared" ca="1" si="998"/>
        <v>103409.33532506609</v>
      </c>
      <c r="N2156" s="15">
        <f t="shared" ca="1" si="998"/>
        <v>57524.724082068409</v>
      </c>
      <c r="O2156" s="15">
        <f t="shared" ca="1" si="998"/>
        <v>9441.6935029255728</v>
      </c>
      <c r="P2156" s="15">
        <f t="shared" ca="1" si="998"/>
        <v>2560.0453538837401</v>
      </c>
      <c r="Q2156" s="15">
        <f t="shared" ca="1" si="998"/>
        <v>0</v>
      </c>
      <c r="R2156" s="15">
        <f t="shared" ca="1" si="998"/>
        <v>69526.462938877696</v>
      </c>
      <c r="S2156" s="15">
        <f t="shared" ca="1" si="998"/>
        <v>2674.195014775958</v>
      </c>
      <c r="T2156" s="15">
        <f t="shared" ca="1" si="998"/>
        <v>33148.111171963006</v>
      </c>
      <c r="U2156" s="15">
        <f t="shared" ca="1" si="998"/>
        <v>161720.10908309059</v>
      </c>
      <c r="V2156" s="15">
        <f t="shared" ca="1" si="998"/>
        <v>0</v>
      </c>
      <c r="W2156" s="15">
        <f t="shared" ca="1" si="998"/>
        <v>197542.41526982968</v>
      </c>
      <c r="X2156" s="15">
        <f t="shared" ca="1" si="998"/>
        <v>16020.048707627004</v>
      </c>
      <c r="Y2156" s="15">
        <f t="shared" ca="1" si="998"/>
        <v>323.1776999081423</v>
      </c>
      <c r="Z2156" s="15">
        <f t="shared" ca="1" si="998"/>
        <v>16343.226407535134</v>
      </c>
      <c r="AA2156" s="15">
        <f t="shared" ca="1" si="998"/>
        <v>215.98135423317052</v>
      </c>
      <c r="AB2156" s="15">
        <f t="shared" ca="1" si="998"/>
        <v>0</v>
      </c>
      <c r="AC2156" s="15">
        <f t="shared" ca="1" si="998"/>
        <v>0</v>
      </c>
    </row>
    <row r="2157" spans="3:29" hidden="1" outlineLevel="1">
      <c r="E2157" s="11"/>
      <c r="F2157" s="107"/>
      <c r="G2157" s="52" t="str">
        <f>$G$11</f>
        <v>DISTPRI</v>
      </c>
      <c r="H2157" s="15">
        <f t="shared" ref="H2157:AC2157" ca="1" si="999">+H2148+H1866</f>
        <v>31926434.910081513</v>
      </c>
      <c r="I2157" s="15">
        <f t="shared" ca="1" si="999"/>
        <v>21235180.483949836</v>
      </c>
      <c r="J2157" s="15">
        <f t="shared" ca="1" si="999"/>
        <v>4898594.8647608096</v>
      </c>
      <c r="K2157" s="15">
        <f t="shared" ca="1" si="999"/>
        <v>67916.314405777201</v>
      </c>
      <c r="L2157" s="15">
        <f t="shared" ca="1" si="999"/>
        <v>0</v>
      </c>
      <c r="M2157" s="15">
        <f t="shared" ca="1" si="999"/>
        <v>4966511.1791665871</v>
      </c>
      <c r="N2157" s="15">
        <f t="shared" ca="1" si="999"/>
        <v>2789190.309755628</v>
      </c>
      <c r="O2157" s="15">
        <f t="shared" ca="1" si="999"/>
        <v>448825.70014121535</v>
      </c>
      <c r="P2157" s="15">
        <f t="shared" ca="1" si="999"/>
        <v>0</v>
      </c>
      <c r="Q2157" s="15">
        <f t="shared" ca="1" si="999"/>
        <v>0</v>
      </c>
      <c r="R2157" s="15">
        <f t="shared" ca="1" si="999"/>
        <v>3238016.0098968442</v>
      </c>
      <c r="S2157" s="15">
        <f t="shared" ca="1" si="999"/>
        <v>130770.12170601248</v>
      </c>
      <c r="T2157" s="15">
        <f t="shared" ca="1" si="999"/>
        <v>1555247.1110654098</v>
      </c>
      <c r="U2157" s="15">
        <f t="shared" ca="1" si="999"/>
        <v>0</v>
      </c>
      <c r="V2157" s="15">
        <f t="shared" ca="1" si="999"/>
        <v>0</v>
      </c>
      <c r="W2157" s="15">
        <f t="shared" ca="1" si="999"/>
        <v>1686017.2327714227</v>
      </c>
      <c r="X2157" s="15">
        <f t="shared" ca="1" si="999"/>
        <v>774669.51626830176</v>
      </c>
      <c r="Y2157" s="15">
        <f t="shared" ca="1" si="999"/>
        <v>15734.135633948466</v>
      </c>
      <c r="Z2157" s="15">
        <f t="shared" ca="1" si="999"/>
        <v>790403.65190225013</v>
      </c>
      <c r="AA2157" s="15">
        <f t="shared" ca="1" si="999"/>
        <v>10306.352394574365</v>
      </c>
      <c r="AB2157" s="15">
        <f t="shared" ca="1" si="999"/>
        <v>0</v>
      </c>
      <c r="AC2157" s="15">
        <f t="shared" ca="1" si="999"/>
        <v>0</v>
      </c>
    </row>
    <row r="2158" spans="3:29" hidden="1" outlineLevel="1">
      <c r="E2158" s="11"/>
      <c r="F2158" s="107"/>
      <c r="G2158" s="52" t="str">
        <f>$G$12</f>
        <v>DISTSEC</v>
      </c>
      <c r="H2158" s="15">
        <f t="shared" ref="H2158:AC2158" ca="1" si="1000">+H2149+H1867</f>
        <v>12807374.757405791</v>
      </c>
      <c r="I2158" s="15">
        <f t="shared" ca="1" si="1000"/>
        <v>9552895.2599453088</v>
      </c>
      <c r="J2158" s="15">
        <f t="shared" ca="1" si="1000"/>
        <v>1899525.0489139997</v>
      </c>
      <c r="K2158" s="15">
        <f t="shared" ca="1" si="1000"/>
        <v>0</v>
      </c>
      <c r="L2158" s="15">
        <f t="shared" ca="1" si="1000"/>
        <v>0</v>
      </c>
      <c r="M2158" s="15">
        <f t="shared" ca="1" si="1000"/>
        <v>1899525.0489139997</v>
      </c>
      <c r="N2158" s="15">
        <f t="shared" ca="1" si="1000"/>
        <v>931193.11211606057</v>
      </c>
      <c r="O2158" s="15">
        <f t="shared" ca="1" si="1000"/>
        <v>0</v>
      </c>
      <c r="P2158" s="15">
        <f t="shared" ca="1" si="1000"/>
        <v>0</v>
      </c>
      <c r="Q2158" s="15">
        <f t="shared" ca="1" si="1000"/>
        <v>0</v>
      </c>
      <c r="R2158" s="15">
        <f t="shared" ca="1" si="1000"/>
        <v>931193.11211606057</v>
      </c>
      <c r="S2158" s="15">
        <f t="shared" ca="1" si="1000"/>
        <v>36085.272079573406</v>
      </c>
      <c r="T2158" s="15">
        <f t="shared" ca="1" si="1000"/>
        <v>0</v>
      </c>
      <c r="U2158" s="15">
        <f t="shared" ca="1" si="1000"/>
        <v>0</v>
      </c>
      <c r="V2158" s="15">
        <f t="shared" ca="1" si="1000"/>
        <v>0</v>
      </c>
      <c r="W2158" s="15">
        <f t="shared" ca="1" si="1000"/>
        <v>36085.272079573406</v>
      </c>
      <c r="X2158" s="15">
        <f t="shared" ca="1" si="1000"/>
        <v>266465.24131368205</v>
      </c>
      <c r="Y2158" s="15">
        <f t="shared" ca="1" si="1000"/>
        <v>0</v>
      </c>
      <c r="Z2158" s="15">
        <f t="shared" ca="1" si="1000"/>
        <v>266465.24131368205</v>
      </c>
      <c r="AA2158" s="15">
        <f t="shared" ca="1" si="1000"/>
        <v>3181.0803388091017</v>
      </c>
      <c r="AB2158" s="15">
        <f t="shared" ca="1" si="1000"/>
        <v>97621.606490859427</v>
      </c>
      <c r="AC2158" s="15">
        <f t="shared" ca="1" si="1000"/>
        <v>20408.13620749722</v>
      </c>
    </row>
    <row r="2159" spans="3:29" hidden="1" outlineLevel="1">
      <c r="E2159" s="11"/>
      <c r="F2159" s="107"/>
      <c r="G2159" s="52" t="str">
        <f>$G$13</f>
        <v>ENERGY</v>
      </c>
      <c r="H2159" s="15">
        <f t="shared" ref="H2159:AC2159" ca="1" si="1001">+H2150+H1868</f>
        <v>178681688.71727765</v>
      </c>
      <c r="I2159" s="15">
        <f t="shared" ca="1" si="1001"/>
        <v>74513413.724775687</v>
      </c>
      <c r="J2159" s="15">
        <f t="shared" ca="1" si="1001"/>
        <v>21140930.344192863</v>
      </c>
      <c r="K2159" s="15">
        <f t="shared" ca="1" si="1001"/>
        <v>292765.04807080631</v>
      </c>
      <c r="L2159" s="15">
        <f t="shared" ca="1" si="1001"/>
        <v>52226.009166772463</v>
      </c>
      <c r="M2159" s="15">
        <f t="shared" ca="1" si="1001"/>
        <v>21485921.401430439</v>
      </c>
      <c r="N2159" s="15">
        <f t="shared" ca="1" si="1001"/>
        <v>13457186.109206785</v>
      </c>
      <c r="O2159" s="15">
        <f t="shared" ca="1" si="1001"/>
        <v>2144447.1381063955</v>
      </c>
      <c r="P2159" s="15">
        <f t="shared" ca="1" si="1001"/>
        <v>457091.48296082643</v>
      </c>
      <c r="Q2159" s="15">
        <f t="shared" ca="1" si="1001"/>
        <v>20010.375343926669</v>
      </c>
      <c r="R2159" s="15">
        <f t="shared" ca="1" si="1001"/>
        <v>16078735.105617931</v>
      </c>
      <c r="S2159" s="15">
        <f t="shared" ca="1" si="1001"/>
        <v>731186.7054027993</v>
      </c>
      <c r="T2159" s="15">
        <f t="shared" ca="1" si="1001"/>
        <v>9911982.272044085</v>
      </c>
      <c r="U2159" s="15">
        <f t="shared" ca="1" si="1001"/>
        <v>42551058.542540848</v>
      </c>
      <c r="V2159" s="15">
        <f t="shared" ca="1" si="1001"/>
        <v>7703328.7206464168</v>
      </c>
      <c r="W2159" s="15">
        <f t="shared" ca="1" si="1001"/>
        <v>60897556.240634151</v>
      </c>
      <c r="X2159" s="15">
        <f t="shared" ca="1" si="1001"/>
        <v>3742880.5674909456</v>
      </c>
      <c r="Y2159" s="15">
        <f t="shared" ca="1" si="1001"/>
        <v>76060.550795640491</v>
      </c>
      <c r="Z2159" s="15">
        <f t="shared" ca="1" si="1001"/>
        <v>3818941.1182865864</v>
      </c>
      <c r="AA2159" s="15">
        <f t="shared" ca="1" si="1001"/>
        <v>67593.966749488245</v>
      </c>
      <c r="AB2159" s="15">
        <f t="shared" ca="1" si="1001"/>
        <v>1506500.8135752399</v>
      </c>
      <c r="AC2159" s="15">
        <f t="shared" ca="1" si="1001"/>
        <v>313026.34620814677</v>
      </c>
    </row>
    <row r="2160" spans="3:29" hidden="1" outlineLevel="1">
      <c r="E2160" s="11"/>
      <c r="F2160" s="107"/>
      <c r="G2160" s="52" t="str">
        <f>$G$14</f>
        <v>CUSTOMER</v>
      </c>
      <c r="H2160" s="15">
        <f t="shared" ref="H2160:AC2160" ca="1" si="1002">+H2151+H1869</f>
        <v>11815119.603728892</v>
      </c>
      <c r="I2160" s="15">
        <f t="shared" ca="1" si="1002"/>
        <v>8564256.6146933939</v>
      </c>
      <c r="J2160" s="15">
        <f t="shared" ca="1" si="1002"/>
        <v>1978232.361973746</v>
      </c>
      <c r="K2160" s="15">
        <f t="shared" ca="1" si="1002"/>
        <v>91472.73491976042</v>
      </c>
      <c r="L2160" s="15">
        <f t="shared" ca="1" si="1002"/>
        <v>19250.791162150796</v>
      </c>
      <c r="M2160" s="15">
        <f t="shared" ca="1" si="1002"/>
        <v>2088955.888055657</v>
      </c>
      <c r="N2160" s="15">
        <f t="shared" ca="1" si="1002"/>
        <v>118386.86891259399</v>
      </c>
      <c r="O2160" s="15">
        <f t="shared" ca="1" si="1002"/>
        <v>29707.384091741726</v>
      </c>
      <c r="P2160" s="15">
        <f t="shared" ca="1" si="1002"/>
        <v>34305.974676762249</v>
      </c>
      <c r="Q2160" s="15">
        <f t="shared" ca="1" si="1002"/>
        <v>4928.3867782649977</v>
      </c>
      <c r="R2160" s="15">
        <f t="shared" ca="1" si="1002"/>
        <v>187328.61445936293</v>
      </c>
      <c r="S2160" s="15">
        <f t="shared" ca="1" si="1002"/>
        <v>856.72706741571483</v>
      </c>
      <c r="T2160" s="15">
        <f t="shared" ca="1" si="1002"/>
        <v>21216.400994393101</v>
      </c>
      <c r="U2160" s="15">
        <f t="shared" ca="1" si="1002"/>
        <v>54762.32397759489</v>
      </c>
      <c r="V2160" s="15">
        <f t="shared" ca="1" si="1002"/>
        <v>15636.1372827249</v>
      </c>
      <c r="W2160" s="15">
        <f t="shared" ca="1" si="1002"/>
        <v>92471.589322128581</v>
      </c>
      <c r="X2160" s="15">
        <f t="shared" ca="1" si="1002"/>
        <v>24907.792032417554</v>
      </c>
      <c r="Y2160" s="15">
        <f t="shared" ca="1" si="1002"/>
        <v>454.52362016850776</v>
      </c>
      <c r="Z2160" s="15">
        <f t="shared" ca="1" si="1002"/>
        <v>25362.315652586058</v>
      </c>
      <c r="AA2160" s="15">
        <f t="shared" ca="1" si="1002"/>
        <v>2293.2098724059047</v>
      </c>
      <c r="AB2160" s="15">
        <f t="shared" ca="1" si="1002"/>
        <v>637491.77702769532</v>
      </c>
      <c r="AC2160" s="15">
        <f t="shared" ca="1" si="1002"/>
        <v>216959.59464565929</v>
      </c>
    </row>
    <row r="2161" spans="2:29" collapsed="1">
      <c r="B2161" s="104" t="s">
        <v>231</v>
      </c>
      <c r="E2161" s="57">
        <f>+E2152+E1870</f>
        <v>379900698.2080875</v>
      </c>
      <c r="F2161" s="175"/>
      <c r="G2161" s="52" t="str">
        <f>$G$15</f>
        <v>TOTAL</v>
      </c>
      <c r="H2161" s="15">
        <f t="shared" ref="H2161:AC2161" ca="1" si="1003">+H2152+H1870</f>
        <v>379900698.20808738</v>
      </c>
      <c r="I2161" s="15">
        <f t="shared" ca="1" si="1003"/>
        <v>191638509.73276713</v>
      </c>
      <c r="J2161" s="15">
        <f t="shared" ca="1" si="1003"/>
        <v>47778223.669968791</v>
      </c>
      <c r="K2161" s="15">
        <f t="shared" ca="1" si="1003"/>
        <v>698755.76696795248</v>
      </c>
      <c r="L2161" s="15">
        <f t="shared" ca="1" si="1003"/>
        <v>115299.47898187452</v>
      </c>
      <c r="M2161" s="15">
        <f t="shared" ca="1" si="1003"/>
        <v>48592278.915918618</v>
      </c>
      <c r="N2161" s="15">
        <f t="shared" ca="1" si="1003"/>
        <v>27722318.548046887</v>
      </c>
      <c r="O2161" s="15">
        <f t="shared" ca="1" si="1003"/>
        <v>4294726.2574858712</v>
      </c>
      <c r="P2161" s="15">
        <f t="shared" ca="1" si="1003"/>
        <v>846518.04162747052</v>
      </c>
      <c r="Q2161" s="15">
        <f t="shared" ca="1" si="1003"/>
        <v>40418.512656008344</v>
      </c>
      <c r="R2161" s="15">
        <f t="shared" ca="1" si="1003"/>
        <v>32903981.359816242</v>
      </c>
      <c r="S2161" s="15">
        <f t="shared" ca="1" si="1003"/>
        <v>1410860.1425024224</v>
      </c>
      <c r="T2161" s="15">
        <f t="shared" ca="1" si="1003"/>
        <v>17427063.61250117</v>
      </c>
      <c r="U2161" s="15">
        <f t="shared" ca="1" si="1003"/>
        <v>65299442.847650737</v>
      </c>
      <c r="V2161" s="15">
        <f t="shared" ca="1" si="1003"/>
        <v>11651764.192827184</v>
      </c>
      <c r="W2161" s="15">
        <f t="shared" ca="1" si="1003"/>
        <v>95789130.795481518</v>
      </c>
      <c r="X2161" s="15">
        <f t="shared" ca="1" si="1003"/>
        <v>7707083.3722826</v>
      </c>
      <c r="Y2161" s="15">
        <f t="shared" ca="1" si="1003"/>
        <v>150844.35892048848</v>
      </c>
      <c r="Z2161" s="15">
        <f t="shared" ca="1" si="1003"/>
        <v>7857927.7312030876</v>
      </c>
      <c r="AA2161" s="15">
        <f t="shared" ca="1" si="1003"/>
        <v>121965.39388513792</v>
      </c>
      <c r="AB2161" s="15">
        <f t="shared" ca="1" si="1003"/>
        <v>2411404.8263507793</v>
      </c>
      <c r="AC2161" s="15">
        <f t="shared" ca="1" si="1003"/>
        <v>585499.45266495226</v>
      </c>
    </row>
    <row r="2162" spans="2:29">
      <c r="E2162" s="15"/>
      <c r="F2162" s="175"/>
      <c r="G2162" s="7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</row>
    <row r="2163" spans="2:29">
      <c r="B2163" s="104" t="s">
        <v>592</v>
      </c>
      <c r="E2163" s="3"/>
      <c r="F2163" s="175"/>
      <c r="G2163" s="3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</row>
    <row r="2164" spans="2:29" hidden="1" outlineLevel="1">
      <c r="E2164" s="48"/>
      <c r="F2164" s="175" t="str">
        <f>F2171</f>
        <v>RB_GUP-Land_P</v>
      </c>
      <c r="G2164" s="52" t="str">
        <f>$G$8</f>
        <v>PRODUCTION</v>
      </c>
      <c r="H2164" s="4">
        <f t="shared" ref="H2164:H2195" si="1004">SUBTOTAL(9,I2164:AC2164)</f>
        <v>40970810</v>
      </c>
      <c r="I2164" s="5">
        <f>VLOOKUP(CONCATENATE($F2164," ",$G2164),AllocFactorMatrix,(I$4+1),FALSE)*$E2171</f>
        <v>21074810.251701735</v>
      </c>
      <c r="J2164" s="5">
        <f>VLOOKUP(CONCATENATE($F2164," ",$G2164),AllocFactorMatrix,(J$4+1),FALSE)*$E2171</f>
        <v>4914648.9908143338</v>
      </c>
      <c r="K2164" s="5">
        <f>VLOOKUP(CONCATENATE($F2164," ",$G2164),AllocFactorMatrix,(K$4+1),FALSE)*$E2171</f>
        <v>68333.081657975257</v>
      </c>
      <c r="L2164" s="5">
        <f>VLOOKUP(CONCATENATE($F2164," ",$G2164),AllocFactorMatrix,(L$4+1),FALSE)*$E2171</f>
        <v>9517.0016130488566</v>
      </c>
      <c r="M2164" s="5">
        <f t="shared" ref="M2164:M2195" si="1005">SUBTOTAL(9,J2164:L2164)</f>
        <v>4992499.0740853576</v>
      </c>
      <c r="N2164" s="5">
        <f>VLOOKUP(CONCATENATE($F2164," ",$G2164),AllocFactorMatrix,(N$4+1),FALSE)*$E2171</f>
        <v>2925239.3654593201</v>
      </c>
      <c r="O2164" s="5">
        <f>VLOOKUP(CONCATENATE($F2164," ",$G2164),AllocFactorMatrix,(O$4+1),FALSE)*$E2171</f>
        <v>524178.27957925893</v>
      </c>
      <c r="P2164" s="5">
        <f>VLOOKUP(CONCATENATE($F2164," ",$G2164),AllocFactorMatrix,(P$4+1),FALSE)*$E2171</f>
        <v>106298.0059562761</v>
      </c>
      <c r="Q2164" s="5">
        <f>VLOOKUP(CONCATENATE($F2164," ",$G2164),AllocFactorMatrix,(Q$4+1),FALSE)*$E2171</f>
        <v>4036.6187058959326</v>
      </c>
      <c r="R2164" s="5">
        <f>SUBTOTAL(9,N2164:Q2164)</f>
        <v>3559752.2697007512</v>
      </c>
      <c r="S2164" s="5">
        <f>VLOOKUP(CONCATENATE($F2164," ",$G2164),AllocFactorMatrix,(S$4+1),FALSE)*$E2171</f>
        <v>138531.06610404878</v>
      </c>
      <c r="T2164" s="5">
        <f>VLOOKUP(CONCATENATE($F2164," ",$G2164),AllocFactorMatrix,(T$4+1),FALSE)*$E2171</f>
        <v>1870249.3871147032</v>
      </c>
      <c r="U2164" s="5">
        <f>VLOOKUP(CONCATENATE($F2164," ",$G2164),AllocFactorMatrix,(U$4+1),FALSE)*$E2171</f>
        <v>7152953.1318095513</v>
      </c>
      <c r="V2164" s="5">
        <f>VLOOKUP(CONCATENATE($F2164," ",$G2164),AllocFactorMatrix,(V$4+1),FALSE)*$E2171</f>
        <v>1295823.8012514878</v>
      </c>
      <c r="W2164" s="5">
        <f>SUBTOTAL(9,S2164:V2164)</f>
        <v>10457557.386279792</v>
      </c>
      <c r="X2164" s="5">
        <f>VLOOKUP(CONCATENATE($F2164," ",$G2164),AllocFactorMatrix,(X$4+1),FALSE)*$E2171</f>
        <v>802860.0677461318</v>
      </c>
      <c r="Y2164" s="5">
        <f>VLOOKUP(CONCATENATE($F2164," ",$G2164),AllocFactorMatrix,(Y$4+1),FALSE)*$E2171</f>
        <v>16035.174803260561</v>
      </c>
      <c r="Z2164" s="5">
        <f t="shared" ref="Z2164:Z2179" si="1006">SUBTOTAL(9,X2164:Y2164)</f>
        <v>818895.24254939239</v>
      </c>
      <c r="AA2164" s="5">
        <f>VLOOKUP(CONCATENATE($F2164," ",$G2164),AllocFactorMatrix,(AA$4+1),FALSE)*$E2171</f>
        <v>10591.023163432821</v>
      </c>
      <c r="AB2164" s="5">
        <f>VLOOKUP(CONCATENATE($F2164," ",$G2164),AllocFactorMatrix,(AB$4+1),FALSE)*$E2171</f>
        <v>47051.355025463447</v>
      </c>
      <c r="AC2164" s="5">
        <f>VLOOKUP(CONCATENATE($F2164," ",$G2164),AllocFactorMatrix,(AC$4+1),FALSE)*$E2171</f>
        <v>9653.3974940807766</v>
      </c>
    </row>
    <row r="2165" spans="2:29" hidden="1" outlineLevel="1">
      <c r="E2165" s="48"/>
      <c r="F2165" s="175" t="str">
        <f>F2171</f>
        <v>RB_GUP-Land_P</v>
      </c>
      <c r="G2165" s="52" t="str">
        <f>$G$9</f>
        <v>BULKTRAN</v>
      </c>
      <c r="H2165" s="4">
        <f t="shared" si="1004"/>
        <v>0</v>
      </c>
      <c r="I2165" s="5">
        <f>VLOOKUP(CONCATENATE($F2165," ",$G2165),AllocFactorMatrix,(I$4+1),FALSE)*$E2171</f>
        <v>0</v>
      </c>
      <c r="J2165" s="5">
        <f>VLOOKUP(CONCATENATE($F2165," ",$G2165),AllocFactorMatrix,(J$4+1),FALSE)*$E2171</f>
        <v>0</v>
      </c>
      <c r="K2165" s="5">
        <f>VLOOKUP(CONCATENATE($F2165," ",$G2165),AllocFactorMatrix,(K$4+1),FALSE)*$E2171</f>
        <v>0</v>
      </c>
      <c r="L2165" s="5">
        <f>VLOOKUP(CONCATENATE($F2165," ",$G2165),AllocFactorMatrix,(L$4+1),FALSE)*$E2171</f>
        <v>0</v>
      </c>
      <c r="M2165" s="5">
        <f t="shared" si="1005"/>
        <v>0</v>
      </c>
      <c r="N2165" s="5">
        <f>VLOOKUP(CONCATENATE($F2165," ",$G2165),AllocFactorMatrix,(N$4+1),FALSE)*$E2171</f>
        <v>0</v>
      </c>
      <c r="O2165" s="5">
        <f>VLOOKUP(CONCATENATE($F2165," ",$G2165),AllocFactorMatrix,(O$4+1),FALSE)*$E2171</f>
        <v>0</v>
      </c>
      <c r="P2165" s="5">
        <f>VLOOKUP(CONCATENATE($F2165," ",$G2165),AllocFactorMatrix,(P$4+1),FALSE)*$E2171</f>
        <v>0</v>
      </c>
      <c r="Q2165" s="5">
        <f>VLOOKUP(CONCATENATE($F2165," ",$G2165),AllocFactorMatrix,(Q$4+1),FALSE)*$E2171</f>
        <v>0</v>
      </c>
      <c r="R2165" s="5">
        <f t="shared" ref="R2165:R2195" si="1007">SUBTOTAL(9,N2165:Q2165)</f>
        <v>0</v>
      </c>
      <c r="S2165" s="5">
        <f>VLOOKUP(CONCATENATE($F2165," ",$G2165),AllocFactorMatrix,(S$4+1),FALSE)*$E2171</f>
        <v>0</v>
      </c>
      <c r="T2165" s="5">
        <f>VLOOKUP(CONCATENATE($F2165," ",$G2165),AllocFactorMatrix,(T$4+1),FALSE)*$E2171</f>
        <v>0</v>
      </c>
      <c r="U2165" s="5">
        <f>VLOOKUP(CONCATENATE($F2165," ",$G2165),AllocFactorMatrix,(U$4+1),FALSE)*$E2171</f>
        <v>0</v>
      </c>
      <c r="V2165" s="5">
        <f>VLOOKUP(CONCATENATE($F2165," ",$G2165),AllocFactorMatrix,(V$4+1),FALSE)*$E2171</f>
        <v>0</v>
      </c>
      <c r="W2165" s="5">
        <f t="shared" ref="W2165:W2171" si="1008">SUBTOTAL(9,S2165:V2165)</f>
        <v>0</v>
      </c>
      <c r="X2165" s="5">
        <f>VLOOKUP(CONCATENATE($F2165," ",$G2165),AllocFactorMatrix,(X$4+1),FALSE)*$E2171</f>
        <v>0</v>
      </c>
      <c r="Y2165" s="5">
        <f>VLOOKUP(CONCATENATE($F2165," ",$G2165),AllocFactorMatrix,(Y$4+1),FALSE)*$E2171</f>
        <v>0</v>
      </c>
      <c r="Z2165" s="5">
        <f t="shared" si="1006"/>
        <v>0</v>
      </c>
      <c r="AA2165" s="5">
        <f>VLOOKUP(CONCATENATE($F2165," ",$G2165),AllocFactorMatrix,(AA$4+1),FALSE)*$E2171</f>
        <v>0</v>
      </c>
      <c r="AB2165" s="5">
        <f>VLOOKUP(CONCATENATE($F2165," ",$G2165),AllocFactorMatrix,(AB$4+1),FALSE)*$E2171</f>
        <v>0</v>
      </c>
      <c r="AC2165" s="5">
        <f>VLOOKUP(CONCATENATE($F2165," ",$G2165),AllocFactorMatrix,(AC$4+1),FALSE)*$E2171</f>
        <v>0</v>
      </c>
    </row>
    <row r="2166" spans="2:29" hidden="1" outlineLevel="1">
      <c r="E2166" s="48"/>
      <c r="F2166" s="175" t="str">
        <f>F2171</f>
        <v>RB_GUP-Land_P</v>
      </c>
      <c r="G2166" s="52" t="str">
        <f>$G$10</f>
        <v>SUBTRAN</v>
      </c>
      <c r="H2166" s="4">
        <f t="shared" si="1004"/>
        <v>0</v>
      </c>
      <c r="I2166" s="5">
        <f>VLOOKUP(CONCATENATE($F2166," ",$G2166),AllocFactorMatrix,(I$4+1),FALSE)*$E2171</f>
        <v>0</v>
      </c>
      <c r="J2166" s="5">
        <f>VLOOKUP(CONCATENATE($F2166," ",$G2166),AllocFactorMatrix,(J$4+1),FALSE)*$E2171</f>
        <v>0</v>
      </c>
      <c r="K2166" s="5">
        <f>VLOOKUP(CONCATENATE($F2166," ",$G2166),AllocFactorMatrix,(K$4+1),FALSE)*$E2171</f>
        <v>0</v>
      </c>
      <c r="L2166" s="5">
        <f>VLOOKUP(CONCATENATE($F2166," ",$G2166),AllocFactorMatrix,(L$4+1),FALSE)*$E2171</f>
        <v>0</v>
      </c>
      <c r="M2166" s="5">
        <f t="shared" si="1005"/>
        <v>0</v>
      </c>
      <c r="N2166" s="5">
        <f>VLOOKUP(CONCATENATE($F2166," ",$G2166),AllocFactorMatrix,(N$4+1),FALSE)*$E2171</f>
        <v>0</v>
      </c>
      <c r="O2166" s="5">
        <f>VLOOKUP(CONCATENATE($F2166," ",$G2166),AllocFactorMatrix,(O$4+1),FALSE)*$E2171</f>
        <v>0</v>
      </c>
      <c r="P2166" s="5">
        <f>VLOOKUP(CONCATENATE($F2166," ",$G2166),AllocFactorMatrix,(P$4+1),FALSE)*$E2171</f>
        <v>0</v>
      </c>
      <c r="Q2166" s="5">
        <f>VLOOKUP(CONCATENATE($F2166," ",$G2166),AllocFactorMatrix,(Q$4+1),FALSE)*$E2171</f>
        <v>0</v>
      </c>
      <c r="R2166" s="5">
        <f t="shared" si="1007"/>
        <v>0</v>
      </c>
      <c r="S2166" s="5">
        <f>VLOOKUP(CONCATENATE($F2166," ",$G2166),AllocFactorMatrix,(S$4+1),FALSE)*$E2171</f>
        <v>0</v>
      </c>
      <c r="T2166" s="5">
        <f>VLOOKUP(CONCATENATE($F2166," ",$G2166),AllocFactorMatrix,(T$4+1),FALSE)*$E2171</f>
        <v>0</v>
      </c>
      <c r="U2166" s="5">
        <f>VLOOKUP(CONCATENATE($F2166," ",$G2166),AllocFactorMatrix,(U$4+1),FALSE)*$E2171</f>
        <v>0</v>
      </c>
      <c r="V2166" s="5">
        <f>VLOOKUP(CONCATENATE($F2166," ",$G2166),AllocFactorMatrix,(V$4+1),FALSE)*$E2171</f>
        <v>0</v>
      </c>
      <c r="W2166" s="5">
        <f t="shared" si="1008"/>
        <v>0</v>
      </c>
      <c r="X2166" s="5">
        <f>VLOOKUP(CONCATENATE($F2166," ",$G2166),AllocFactorMatrix,(X$4+1),FALSE)*$E2171</f>
        <v>0</v>
      </c>
      <c r="Y2166" s="5">
        <f>VLOOKUP(CONCATENATE($F2166," ",$G2166),AllocFactorMatrix,(Y$4+1),FALSE)*$E2171</f>
        <v>0</v>
      </c>
      <c r="Z2166" s="5">
        <f t="shared" si="1006"/>
        <v>0</v>
      </c>
      <c r="AA2166" s="5">
        <f>VLOOKUP(CONCATENATE($F2166," ",$G2166),AllocFactorMatrix,(AA$4+1),FALSE)*$E2171</f>
        <v>0</v>
      </c>
      <c r="AB2166" s="5">
        <f>VLOOKUP(CONCATENATE($F2166," ",$G2166),AllocFactorMatrix,(AB$4+1),FALSE)*$E2171</f>
        <v>0</v>
      </c>
      <c r="AC2166" s="5">
        <f>VLOOKUP(CONCATENATE($F2166," ",$G2166),AllocFactorMatrix,(AC$4+1),FALSE)*$E2171</f>
        <v>0</v>
      </c>
    </row>
    <row r="2167" spans="2:29" hidden="1" outlineLevel="1">
      <c r="E2167" s="48"/>
      <c r="F2167" s="175" t="str">
        <f>F2171</f>
        <v>RB_GUP-Land_P</v>
      </c>
      <c r="G2167" s="52" t="str">
        <f>$G$11</f>
        <v>DISTPRI</v>
      </c>
      <c r="H2167" s="4">
        <f t="shared" si="1004"/>
        <v>0</v>
      </c>
      <c r="I2167" s="5">
        <f>VLOOKUP(CONCATENATE($F2167," ",$G2167),AllocFactorMatrix,(I$4+1),FALSE)*$E2171</f>
        <v>0</v>
      </c>
      <c r="J2167" s="5">
        <f>VLOOKUP(CONCATENATE($F2167," ",$G2167),AllocFactorMatrix,(J$4+1),FALSE)*$E2171</f>
        <v>0</v>
      </c>
      <c r="K2167" s="5">
        <f>VLOOKUP(CONCATENATE($F2167," ",$G2167),AllocFactorMatrix,(K$4+1),FALSE)*$E2171</f>
        <v>0</v>
      </c>
      <c r="L2167" s="5">
        <f>VLOOKUP(CONCATENATE($F2167," ",$G2167),AllocFactorMatrix,(L$4+1),FALSE)*$E2171</f>
        <v>0</v>
      </c>
      <c r="M2167" s="5">
        <f t="shared" si="1005"/>
        <v>0</v>
      </c>
      <c r="N2167" s="5">
        <f>VLOOKUP(CONCATENATE($F2167," ",$G2167),AllocFactorMatrix,(N$4+1),FALSE)*$E2171</f>
        <v>0</v>
      </c>
      <c r="O2167" s="5">
        <f>VLOOKUP(CONCATENATE($F2167," ",$G2167),AllocFactorMatrix,(O$4+1),FALSE)*$E2171</f>
        <v>0</v>
      </c>
      <c r="P2167" s="5">
        <f>VLOOKUP(CONCATENATE($F2167," ",$G2167),AllocFactorMatrix,(P$4+1),FALSE)*$E2171</f>
        <v>0</v>
      </c>
      <c r="Q2167" s="5">
        <f>VLOOKUP(CONCATENATE($F2167," ",$G2167),AllocFactorMatrix,(Q$4+1),FALSE)*$E2171</f>
        <v>0</v>
      </c>
      <c r="R2167" s="5">
        <f t="shared" si="1007"/>
        <v>0</v>
      </c>
      <c r="S2167" s="5">
        <f>VLOOKUP(CONCATENATE($F2167," ",$G2167),AllocFactorMatrix,(S$4+1),FALSE)*$E2171</f>
        <v>0</v>
      </c>
      <c r="T2167" s="5">
        <f>VLOOKUP(CONCATENATE($F2167," ",$G2167),AllocFactorMatrix,(T$4+1),FALSE)*$E2171</f>
        <v>0</v>
      </c>
      <c r="U2167" s="5">
        <f>VLOOKUP(CONCATENATE($F2167," ",$G2167),AllocFactorMatrix,(U$4+1),FALSE)*$E2171</f>
        <v>0</v>
      </c>
      <c r="V2167" s="5">
        <f>VLOOKUP(CONCATENATE($F2167," ",$G2167),AllocFactorMatrix,(V$4+1),FALSE)*$E2171</f>
        <v>0</v>
      </c>
      <c r="W2167" s="5">
        <f t="shared" si="1008"/>
        <v>0</v>
      </c>
      <c r="X2167" s="5">
        <f>VLOOKUP(CONCATENATE($F2167," ",$G2167),AllocFactorMatrix,(X$4+1),FALSE)*$E2171</f>
        <v>0</v>
      </c>
      <c r="Y2167" s="5">
        <f>VLOOKUP(CONCATENATE($F2167," ",$G2167),AllocFactorMatrix,(Y$4+1),FALSE)*$E2171</f>
        <v>0</v>
      </c>
      <c r="Z2167" s="5">
        <f t="shared" si="1006"/>
        <v>0</v>
      </c>
      <c r="AA2167" s="5">
        <f>VLOOKUP(CONCATENATE($F2167," ",$G2167),AllocFactorMatrix,(AA$4+1),FALSE)*$E2171</f>
        <v>0</v>
      </c>
      <c r="AB2167" s="5">
        <f>VLOOKUP(CONCATENATE($F2167," ",$G2167),AllocFactorMatrix,(AB$4+1),FALSE)*$E2171</f>
        <v>0</v>
      </c>
      <c r="AC2167" s="5">
        <f>VLOOKUP(CONCATENATE($F2167," ",$G2167),AllocFactorMatrix,(AC$4+1),FALSE)*$E2171</f>
        <v>0</v>
      </c>
    </row>
    <row r="2168" spans="2:29" hidden="1" outlineLevel="1">
      <c r="E2168" s="48"/>
      <c r="F2168" s="175" t="str">
        <f>F2171</f>
        <v>RB_GUP-Land_P</v>
      </c>
      <c r="G2168" s="52" t="str">
        <f>$G$12</f>
        <v>DISTSEC</v>
      </c>
      <c r="H2168" s="4">
        <f t="shared" si="1004"/>
        <v>0</v>
      </c>
      <c r="I2168" s="5">
        <f>VLOOKUP(CONCATENATE($F2168," ",$G2168),AllocFactorMatrix,(I$4+1),FALSE)*$E2171</f>
        <v>0</v>
      </c>
      <c r="J2168" s="5">
        <f>VLOOKUP(CONCATENATE($F2168," ",$G2168),AllocFactorMatrix,(J$4+1),FALSE)*$E2171</f>
        <v>0</v>
      </c>
      <c r="K2168" s="5">
        <f>VLOOKUP(CONCATENATE($F2168," ",$G2168),AllocFactorMatrix,(K$4+1),FALSE)*$E2171</f>
        <v>0</v>
      </c>
      <c r="L2168" s="5">
        <f>VLOOKUP(CONCATENATE($F2168," ",$G2168),AllocFactorMatrix,(L$4+1),FALSE)*$E2171</f>
        <v>0</v>
      </c>
      <c r="M2168" s="5">
        <f t="shared" si="1005"/>
        <v>0</v>
      </c>
      <c r="N2168" s="5">
        <f>VLOOKUP(CONCATENATE($F2168," ",$G2168),AllocFactorMatrix,(N$4+1),FALSE)*$E2171</f>
        <v>0</v>
      </c>
      <c r="O2168" s="5">
        <f>VLOOKUP(CONCATENATE($F2168," ",$G2168),AllocFactorMatrix,(O$4+1),FALSE)*$E2171</f>
        <v>0</v>
      </c>
      <c r="P2168" s="5">
        <f>VLOOKUP(CONCATENATE($F2168," ",$G2168),AllocFactorMatrix,(P$4+1),FALSE)*$E2171</f>
        <v>0</v>
      </c>
      <c r="Q2168" s="5">
        <f>VLOOKUP(CONCATENATE($F2168," ",$G2168),AllocFactorMatrix,(Q$4+1),FALSE)*$E2171</f>
        <v>0</v>
      </c>
      <c r="R2168" s="5">
        <f t="shared" si="1007"/>
        <v>0</v>
      </c>
      <c r="S2168" s="5">
        <f>VLOOKUP(CONCATENATE($F2168," ",$G2168),AllocFactorMatrix,(S$4+1),FALSE)*$E2171</f>
        <v>0</v>
      </c>
      <c r="T2168" s="5">
        <f>VLOOKUP(CONCATENATE($F2168," ",$G2168),AllocFactorMatrix,(T$4+1),FALSE)*$E2171</f>
        <v>0</v>
      </c>
      <c r="U2168" s="5">
        <f>VLOOKUP(CONCATENATE($F2168," ",$G2168),AllocFactorMatrix,(U$4+1),FALSE)*$E2171</f>
        <v>0</v>
      </c>
      <c r="V2168" s="5">
        <f>VLOOKUP(CONCATENATE($F2168," ",$G2168),AllocFactorMatrix,(V$4+1),FALSE)*$E2171</f>
        <v>0</v>
      </c>
      <c r="W2168" s="5">
        <f t="shared" si="1008"/>
        <v>0</v>
      </c>
      <c r="X2168" s="5">
        <f>VLOOKUP(CONCATENATE($F2168," ",$G2168),AllocFactorMatrix,(X$4+1),FALSE)*$E2171</f>
        <v>0</v>
      </c>
      <c r="Y2168" s="5">
        <f>VLOOKUP(CONCATENATE($F2168," ",$G2168),AllocFactorMatrix,(Y$4+1),FALSE)*$E2171</f>
        <v>0</v>
      </c>
      <c r="Z2168" s="5">
        <f t="shared" si="1006"/>
        <v>0</v>
      </c>
      <c r="AA2168" s="5">
        <f>VLOOKUP(CONCATENATE($F2168," ",$G2168),AllocFactorMatrix,(AA$4+1),FALSE)*$E2171</f>
        <v>0</v>
      </c>
      <c r="AB2168" s="5">
        <f>VLOOKUP(CONCATENATE($F2168," ",$G2168),AllocFactorMatrix,(AB$4+1),FALSE)*$E2171</f>
        <v>0</v>
      </c>
      <c r="AC2168" s="5">
        <f>VLOOKUP(CONCATENATE($F2168," ",$G2168),AllocFactorMatrix,(AC$4+1),FALSE)*$E2171</f>
        <v>0</v>
      </c>
    </row>
    <row r="2169" spans="2:29" hidden="1" outlineLevel="1">
      <c r="E2169" s="48"/>
      <c r="F2169" s="175" t="str">
        <f>F2171</f>
        <v>RB_GUP-Land_P</v>
      </c>
      <c r="G2169" s="52" t="str">
        <f>$G$13</f>
        <v>ENERGY</v>
      </c>
      <c r="H2169" s="4">
        <f t="shared" si="1004"/>
        <v>0</v>
      </c>
      <c r="I2169" s="5">
        <f>VLOOKUP(CONCATENATE($F2169," ",$G2169),AllocFactorMatrix,(I$4+1),FALSE)*$E2171</f>
        <v>0</v>
      </c>
      <c r="J2169" s="5">
        <f>VLOOKUP(CONCATENATE($F2169," ",$G2169),AllocFactorMatrix,(J$4+1),FALSE)*$E2171</f>
        <v>0</v>
      </c>
      <c r="K2169" s="5">
        <f>VLOOKUP(CONCATENATE($F2169," ",$G2169),AllocFactorMatrix,(K$4+1),FALSE)*$E2171</f>
        <v>0</v>
      </c>
      <c r="L2169" s="5">
        <f>VLOOKUP(CONCATENATE($F2169," ",$G2169),AllocFactorMatrix,(L$4+1),FALSE)*$E2171</f>
        <v>0</v>
      </c>
      <c r="M2169" s="5">
        <f t="shared" si="1005"/>
        <v>0</v>
      </c>
      <c r="N2169" s="5">
        <f>VLOOKUP(CONCATENATE($F2169," ",$G2169),AllocFactorMatrix,(N$4+1),FALSE)*$E2171</f>
        <v>0</v>
      </c>
      <c r="O2169" s="5">
        <f>VLOOKUP(CONCATENATE($F2169," ",$G2169),AllocFactorMatrix,(O$4+1),FALSE)*$E2171</f>
        <v>0</v>
      </c>
      <c r="P2169" s="5">
        <f>VLOOKUP(CONCATENATE($F2169," ",$G2169),AllocFactorMatrix,(P$4+1),FALSE)*$E2171</f>
        <v>0</v>
      </c>
      <c r="Q2169" s="5">
        <f>VLOOKUP(CONCATENATE($F2169," ",$G2169),AllocFactorMatrix,(Q$4+1),FALSE)*$E2171</f>
        <v>0</v>
      </c>
      <c r="R2169" s="5">
        <f t="shared" si="1007"/>
        <v>0</v>
      </c>
      <c r="S2169" s="5">
        <f>VLOOKUP(CONCATENATE($F2169," ",$G2169),AllocFactorMatrix,(S$4+1),FALSE)*$E2171</f>
        <v>0</v>
      </c>
      <c r="T2169" s="5">
        <f>VLOOKUP(CONCATENATE($F2169," ",$G2169),AllocFactorMatrix,(T$4+1),FALSE)*$E2171</f>
        <v>0</v>
      </c>
      <c r="U2169" s="5">
        <f>VLOOKUP(CONCATENATE($F2169," ",$G2169),AllocFactorMatrix,(U$4+1),FALSE)*$E2171</f>
        <v>0</v>
      </c>
      <c r="V2169" s="5">
        <f>VLOOKUP(CONCATENATE($F2169," ",$G2169),AllocFactorMatrix,(V$4+1),FALSE)*$E2171</f>
        <v>0</v>
      </c>
      <c r="W2169" s="5">
        <f t="shared" si="1008"/>
        <v>0</v>
      </c>
      <c r="X2169" s="5">
        <f>VLOOKUP(CONCATENATE($F2169," ",$G2169),AllocFactorMatrix,(X$4+1),FALSE)*$E2171</f>
        <v>0</v>
      </c>
      <c r="Y2169" s="5">
        <f>VLOOKUP(CONCATENATE($F2169," ",$G2169),AllocFactorMatrix,(Y$4+1),FALSE)*$E2171</f>
        <v>0</v>
      </c>
      <c r="Z2169" s="5">
        <f t="shared" si="1006"/>
        <v>0</v>
      </c>
      <c r="AA2169" s="5">
        <f>VLOOKUP(CONCATENATE($F2169," ",$G2169),AllocFactorMatrix,(AA$4+1),FALSE)*$E2171</f>
        <v>0</v>
      </c>
      <c r="AB2169" s="5">
        <f>VLOOKUP(CONCATENATE($F2169," ",$G2169),AllocFactorMatrix,(AB$4+1),FALSE)*$E2171</f>
        <v>0</v>
      </c>
      <c r="AC2169" s="5">
        <f>VLOOKUP(CONCATENATE($F2169," ",$G2169),AllocFactorMatrix,(AC$4+1),FALSE)*$E2171</f>
        <v>0</v>
      </c>
    </row>
    <row r="2170" spans="2:29" hidden="1" outlineLevel="1">
      <c r="E2170" s="48"/>
      <c r="F2170" s="175" t="str">
        <f>F2171</f>
        <v>RB_GUP-Land_P</v>
      </c>
      <c r="G2170" s="52" t="str">
        <f>$G$14</f>
        <v>CUSTOMER</v>
      </c>
      <c r="H2170" s="4">
        <f t="shared" si="1004"/>
        <v>0</v>
      </c>
      <c r="I2170" s="5">
        <f>VLOOKUP(CONCATENATE($F2170," ",$G2170),AllocFactorMatrix,(I$4+1),FALSE)*$E2171</f>
        <v>0</v>
      </c>
      <c r="J2170" s="5">
        <f>VLOOKUP(CONCATENATE($F2170," ",$G2170),AllocFactorMatrix,(J$4+1),FALSE)*$E2171</f>
        <v>0</v>
      </c>
      <c r="K2170" s="5">
        <f>VLOOKUP(CONCATENATE($F2170," ",$G2170),AllocFactorMatrix,(K$4+1),FALSE)*$E2171</f>
        <v>0</v>
      </c>
      <c r="L2170" s="5">
        <f>VLOOKUP(CONCATENATE($F2170," ",$G2170),AllocFactorMatrix,(L$4+1),FALSE)*$E2171</f>
        <v>0</v>
      </c>
      <c r="M2170" s="5">
        <f t="shared" si="1005"/>
        <v>0</v>
      </c>
      <c r="N2170" s="5">
        <f>VLOOKUP(CONCATENATE($F2170," ",$G2170),AllocFactorMatrix,(N$4+1),FALSE)*$E2171</f>
        <v>0</v>
      </c>
      <c r="O2170" s="5">
        <f>VLOOKUP(CONCATENATE($F2170," ",$G2170),AllocFactorMatrix,(O$4+1),FALSE)*$E2171</f>
        <v>0</v>
      </c>
      <c r="P2170" s="5">
        <f>VLOOKUP(CONCATENATE($F2170," ",$G2170),AllocFactorMatrix,(P$4+1),FALSE)*$E2171</f>
        <v>0</v>
      </c>
      <c r="Q2170" s="5">
        <f>VLOOKUP(CONCATENATE($F2170," ",$G2170),AllocFactorMatrix,(Q$4+1),FALSE)*$E2171</f>
        <v>0</v>
      </c>
      <c r="R2170" s="5">
        <f t="shared" si="1007"/>
        <v>0</v>
      </c>
      <c r="S2170" s="5">
        <f>VLOOKUP(CONCATENATE($F2170," ",$G2170),AllocFactorMatrix,(S$4+1),FALSE)*$E2171</f>
        <v>0</v>
      </c>
      <c r="T2170" s="5">
        <f>VLOOKUP(CONCATENATE($F2170," ",$G2170),AllocFactorMatrix,(T$4+1),FALSE)*$E2171</f>
        <v>0</v>
      </c>
      <c r="U2170" s="5">
        <f>VLOOKUP(CONCATENATE($F2170," ",$G2170),AllocFactorMatrix,(U$4+1),FALSE)*$E2171</f>
        <v>0</v>
      </c>
      <c r="V2170" s="5">
        <f>VLOOKUP(CONCATENATE($F2170," ",$G2170),AllocFactorMatrix,(V$4+1),FALSE)*$E2171</f>
        <v>0</v>
      </c>
      <c r="W2170" s="5">
        <f t="shared" si="1008"/>
        <v>0</v>
      </c>
      <c r="X2170" s="5">
        <f>VLOOKUP(CONCATENATE($F2170," ",$G2170),AllocFactorMatrix,(X$4+1),FALSE)*$E2171</f>
        <v>0</v>
      </c>
      <c r="Y2170" s="5">
        <f>VLOOKUP(CONCATENATE($F2170," ",$G2170),AllocFactorMatrix,(Y$4+1),FALSE)*$E2171</f>
        <v>0</v>
      </c>
      <c r="Z2170" s="5">
        <f t="shared" si="1006"/>
        <v>0</v>
      </c>
      <c r="AA2170" s="5">
        <f>VLOOKUP(CONCATENATE($F2170," ",$G2170),AllocFactorMatrix,(AA$4+1),FALSE)*$E2171</f>
        <v>0</v>
      </c>
      <c r="AB2170" s="5">
        <f>VLOOKUP(CONCATENATE($F2170," ",$G2170),AllocFactorMatrix,(AB$4+1),FALSE)*$E2171</f>
        <v>0</v>
      </c>
      <c r="AC2170" s="5">
        <f>VLOOKUP(CONCATENATE($F2170," ",$G2170),AllocFactorMatrix,(AC$4+1),FALSE)*$E2171</f>
        <v>0</v>
      </c>
    </row>
    <row r="2171" spans="2:29" collapsed="1">
      <c r="D2171" s="52" t="s">
        <v>712</v>
      </c>
      <c r="E2171" s="58">
        <f>34968118+6002692</f>
        <v>40970810</v>
      </c>
      <c r="F2171" s="92" t="s">
        <v>551</v>
      </c>
      <c r="G2171" s="52" t="str">
        <f>$G$15</f>
        <v>TOTAL</v>
      </c>
      <c r="H2171" s="4">
        <f t="shared" si="1004"/>
        <v>40970810</v>
      </c>
      <c r="I2171" s="5">
        <f>VLOOKUP(CONCATENATE($F2171," ",$G2171),AllocFactorMatrix,(I$4+1),FALSE)*$E2171</f>
        <v>21074810.251701735</v>
      </c>
      <c r="J2171" s="5">
        <f>VLOOKUP(CONCATENATE($F2171," ",$G2171),AllocFactorMatrix,(J$4+1),FALSE)*$E2171</f>
        <v>4914648.9908143338</v>
      </c>
      <c r="K2171" s="5">
        <f>VLOOKUP(CONCATENATE($F2171," ",$G2171),AllocFactorMatrix,(K$4+1),FALSE)*$E2171</f>
        <v>68333.081657975257</v>
      </c>
      <c r="L2171" s="5">
        <f>VLOOKUP(CONCATENATE($F2171," ",$G2171),AllocFactorMatrix,(L$4+1),FALSE)*$E2171</f>
        <v>9517.0016130488566</v>
      </c>
      <c r="M2171" s="5">
        <f t="shared" si="1005"/>
        <v>4992499.0740853576</v>
      </c>
      <c r="N2171" s="5">
        <f>VLOOKUP(CONCATENATE($F2171," ",$G2171),AllocFactorMatrix,(N$4+1),FALSE)*$E2171</f>
        <v>2925239.3654593201</v>
      </c>
      <c r="O2171" s="5">
        <f>VLOOKUP(CONCATENATE($F2171," ",$G2171),AllocFactorMatrix,(O$4+1),FALSE)*$E2171</f>
        <v>524178.27957925893</v>
      </c>
      <c r="P2171" s="5">
        <f>VLOOKUP(CONCATENATE($F2171," ",$G2171),AllocFactorMatrix,(P$4+1),FALSE)*$E2171</f>
        <v>106298.0059562761</v>
      </c>
      <c r="Q2171" s="5">
        <f>VLOOKUP(CONCATENATE($F2171," ",$G2171),AllocFactorMatrix,(Q$4+1),FALSE)*$E2171</f>
        <v>4036.6187058959326</v>
      </c>
      <c r="R2171" s="5">
        <f t="shared" si="1007"/>
        <v>3559752.2697007512</v>
      </c>
      <c r="S2171" s="5">
        <f>VLOOKUP(CONCATENATE($F2171," ",$G2171),AllocFactorMatrix,(S$4+1),FALSE)*$E2171</f>
        <v>138531.06610404878</v>
      </c>
      <c r="T2171" s="5">
        <f>VLOOKUP(CONCATENATE($F2171," ",$G2171),AllocFactorMatrix,(T$4+1),FALSE)*$E2171</f>
        <v>1870249.3871147032</v>
      </c>
      <c r="U2171" s="5">
        <f>VLOOKUP(CONCATENATE($F2171," ",$G2171),AllocFactorMatrix,(U$4+1),FALSE)*$E2171</f>
        <v>7152953.1318095513</v>
      </c>
      <c r="V2171" s="5">
        <f>VLOOKUP(CONCATENATE($F2171," ",$G2171),AllocFactorMatrix,(V$4+1),FALSE)*$E2171</f>
        <v>1295823.8012514878</v>
      </c>
      <c r="W2171" s="5">
        <f t="shared" si="1008"/>
        <v>10457557.386279792</v>
      </c>
      <c r="X2171" s="5">
        <f>VLOOKUP(CONCATENATE($F2171," ",$G2171),AllocFactorMatrix,(X$4+1),FALSE)*$E2171</f>
        <v>802860.0677461318</v>
      </c>
      <c r="Y2171" s="5">
        <f>VLOOKUP(CONCATENATE($F2171," ",$G2171),AllocFactorMatrix,(Y$4+1),FALSE)*$E2171</f>
        <v>16035.174803260561</v>
      </c>
      <c r="Z2171" s="5">
        <f t="shared" si="1006"/>
        <v>818895.24254939239</v>
      </c>
      <c r="AA2171" s="5">
        <f>VLOOKUP(CONCATENATE($F2171," ",$G2171),AllocFactorMatrix,(AA$4+1),FALSE)*$E2171</f>
        <v>10591.023163432821</v>
      </c>
      <c r="AB2171" s="5">
        <f>VLOOKUP(CONCATENATE($F2171," ",$G2171),AllocFactorMatrix,(AB$4+1),FALSE)*$E2171</f>
        <v>47051.355025463447</v>
      </c>
      <c r="AC2171" s="5">
        <f>VLOOKUP(CONCATENATE($F2171," ",$G2171),AllocFactorMatrix,(AC$4+1),FALSE)*$E2171</f>
        <v>9653.3974940807766</v>
      </c>
    </row>
    <row r="2172" spans="2:29" hidden="1" outlineLevel="1">
      <c r="E2172" s="48"/>
      <c r="F2172" s="175" t="str">
        <f>F2179</f>
        <v>RB_GUP-Land_T</v>
      </c>
      <c r="G2172" s="52" t="str">
        <f>$G$8</f>
        <v>PRODUCTION</v>
      </c>
      <c r="H2172" s="4">
        <f t="shared" si="1004"/>
        <v>330872.65319362556</v>
      </c>
      <c r="I2172" s="5">
        <f>VLOOKUP(CONCATENATE($F2172," ",$G2172),AllocFactorMatrix,(I$4+1),FALSE)*$E2179</f>
        <v>170196.25395574977</v>
      </c>
      <c r="J2172" s="5">
        <f>VLOOKUP(CONCATENATE($F2172," ",$G2172),AllocFactorMatrix,(J$4+1),FALSE)*$E2179</f>
        <v>39689.792589067983</v>
      </c>
      <c r="K2172" s="5">
        <f>VLOOKUP(CONCATENATE($F2172," ",$G2172),AllocFactorMatrix,(K$4+1),FALSE)*$E2179</f>
        <v>551.84527787151239</v>
      </c>
      <c r="L2172" s="5">
        <f>VLOOKUP(CONCATENATE($F2172," ",$G2172),AllocFactorMatrix,(L$4+1),FALSE)*$E2179</f>
        <v>76.857537699583887</v>
      </c>
      <c r="M2172" s="5">
        <f t="shared" si="1005"/>
        <v>40318.495404639085</v>
      </c>
      <c r="N2172" s="5">
        <f>VLOOKUP(CONCATENATE($F2172," ",$G2172),AllocFactorMatrix,(N$4+1),FALSE)*$E2179</f>
        <v>23623.689892290698</v>
      </c>
      <c r="O2172" s="5">
        <f>VLOOKUP(CONCATENATE($F2172," ",$G2172),AllocFactorMatrix,(O$4+1),FALSE)*$E2179</f>
        <v>4233.1664448630472</v>
      </c>
      <c r="P2172" s="5">
        <f>VLOOKUP(CONCATENATE($F2172," ",$G2172),AllocFactorMatrix,(P$4+1),FALSE)*$E2179</f>
        <v>858.44295633756997</v>
      </c>
      <c r="Q2172" s="5">
        <f>VLOOKUP(CONCATENATE($F2172," ",$G2172),AllocFactorMatrix,(Q$4+1),FALSE)*$E2179</f>
        <v>32.598983060154431</v>
      </c>
      <c r="R2172" s="5">
        <f t="shared" si="1007"/>
        <v>28747.89827655147</v>
      </c>
      <c r="S2172" s="5">
        <f>VLOOKUP(CONCATENATE($F2172," ",$G2172),AllocFactorMatrix,(S$4+1),FALSE)*$E2179</f>
        <v>1118.7511643433002</v>
      </c>
      <c r="T2172" s="5">
        <f>VLOOKUP(CONCATENATE($F2172," ",$G2172),AllocFactorMatrix,(T$4+1),FALSE)*$E2179</f>
        <v>15103.786741057689</v>
      </c>
      <c r="U2172" s="5">
        <f>VLOOKUP(CONCATENATE($F2172," ",$G2172),AllocFactorMatrix,(U$4+1),FALSE)*$E2179</f>
        <v>57765.921173915747</v>
      </c>
      <c r="V2172" s="5">
        <f>VLOOKUP(CONCATENATE($F2172," ",$G2172),AllocFactorMatrix,(V$4+1),FALSE)*$E2179</f>
        <v>10464.832381676832</v>
      </c>
      <c r="W2172" s="5">
        <f>SUBTOTAL(9,S2172:V2172)</f>
        <v>84453.291460993554</v>
      </c>
      <c r="X2172" s="5">
        <f>VLOOKUP(CONCATENATE($F2172," ",$G2172),AllocFactorMatrix,(X$4+1),FALSE)*$E2179</f>
        <v>6483.7488142991688</v>
      </c>
      <c r="Y2172" s="5">
        <f>VLOOKUP(CONCATENATE($F2172," ",$G2172),AllocFactorMatrix,(Y$4+1),FALSE)*$E2179</f>
        <v>129.49709394513783</v>
      </c>
      <c r="Z2172" s="5">
        <f t="shared" si="1006"/>
        <v>6613.2459082443065</v>
      </c>
      <c r="AA2172" s="5">
        <f>VLOOKUP(CONCATENATE($F2172," ",$G2172),AllocFactorMatrix,(AA$4+1),FALSE)*$E2179</f>
        <v>85.531136292403346</v>
      </c>
      <c r="AB2172" s="5">
        <f>VLOOKUP(CONCATENATE($F2172," ",$G2172),AllocFactorMatrix,(AB$4+1),FALSE)*$E2179</f>
        <v>379.9780056491515</v>
      </c>
      <c r="AC2172" s="5">
        <f>VLOOKUP(CONCATENATE($F2172," ",$G2172),AllocFactorMatrix,(AC$4+1),FALSE)*$E2179</f>
        <v>77.959045505793071</v>
      </c>
    </row>
    <row r="2173" spans="2:29" hidden="1" outlineLevel="1">
      <c r="E2173" s="48"/>
      <c r="F2173" s="175" t="str">
        <f>F2179</f>
        <v>RB_GUP-Land_T</v>
      </c>
      <c r="G2173" s="52" t="str">
        <f>$G$9</f>
        <v>BULKTRAN</v>
      </c>
      <c r="H2173" s="4">
        <f t="shared" si="1004"/>
        <v>12697607.297974784</v>
      </c>
      <c r="I2173" s="5">
        <f>VLOOKUP(CONCATENATE($F2173," ",$G2173),AllocFactorMatrix,(I$4+1),FALSE)*$E2179</f>
        <v>6531471.1731459964</v>
      </c>
      <c r="J2173" s="5">
        <f>VLOOKUP(CONCATENATE($F2173," ",$G2173),AllocFactorMatrix,(J$4+1),FALSE)*$E2179</f>
        <v>1523140.0817496283</v>
      </c>
      <c r="K2173" s="5">
        <f>VLOOKUP(CONCATENATE($F2173," ",$G2173),AllocFactorMatrix,(K$4+1),FALSE)*$E2179</f>
        <v>21177.678360603888</v>
      </c>
      <c r="L2173" s="5">
        <f>VLOOKUP(CONCATENATE($F2173," ",$G2173),AllocFactorMatrix,(L$4+1),FALSE)*$E2179</f>
        <v>2949.4937770741399</v>
      </c>
      <c r="M2173" s="5">
        <f t="shared" si="1005"/>
        <v>1547267.2538873064</v>
      </c>
      <c r="N2173" s="5">
        <f>VLOOKUP(CONCATENATE($F2173," ",$G2173),AllocFactorMatrix,(N$4+1),FALSE)*$E2179</f>
        <v>906585.46206871164</v>
      </c>
      <c r="O2173" s="5">
        <f>VLOOKUP(CONCATENATE($F2173," ",$G2173),AllocFactorMatrix,(O$4+1),FALSE)*$E2179</f>
        <v>162452.48625119848</v>
      </c>
      <c r="P2173" s="5">
        <f>VLOOKUP(CONCATENATE($F2173," ",$G2173),AllocFactorMatrix,(P$4+1),FALSE)*$E2179</f>
        <v>32943.706414166045</v>
      </c>
      <c r="Q2173" s="5">
        <f>VLOOKUP(CONCATENATE($F2173," ",$G2173),AllocFactorMatrix,(Q$4+1),FALSE)*$E2179</f>
        <v>1251.0223532101443</v>
      </c>
      <c r="R2173" s="5">
        <f t="shared" si="1007"/>
        <v>1103232.6770872865</v>
      </c>
      <c r="S2173" s="5">
        <f>VLOOKUP(CONCATENATE($F2173," ",$G2173),AllocFactorMatrix,(S$4+1),FALSE)*$E2179</f>
        <v>42933.324382871528</v>
      </c>
      <c r="T2173" s="5">
        <f>VLOOKUP(CONCATENATE($F2173," ",$G2173),AllocFactorMatrix,(T$4+1),FALSE)*$E2179</f>
        <v>579624.6710001711</v>
      </c>
      <c r="U2173" s="5">
        <f>VLOOKUP(CONCATENATE($F2173," ",$G2173),AllocFactorMatrix,(U$4+1),FALSE)*$E2179</f>
        <v>2216831.6879392066</v>
      </c>
      <c r="V2173" s="5">
        <f>VLOOKUP(CONCATENATE($F2173," ",$G2173),AllocFactorMatrix,(V$4+1),FALSE)*$E2179</f>
        <v>401599.62069727975</v>
      </c>
      <c r="W2173" s="5">
        <f t="shared" ref="W2173:W2179" si="1009">SUBTOTAL(9,S2173:V2173)</f>
        <v>3240989.3040195289</v>
      </c>
      <c r="X2173" s="5">
        <f>VLOOKUP(CONCATENATE($F2173," ",$G2173),AllocFactorMatrix,(X$4+1),FALSE)*$E2179</f>
        <v>248821.09617715183</v>
      </c>
      <c r="Y2173" s="5">
        <f>VLOOKUP(CONCATENATE($F2173," ",$G2173),AllocFactorMatrix,(Y$4+1),FALSE)*$E2179</f>
        <v>4969.5954902083377</v>
      </c>
      <c r="Z2173" s="5">
        <f t="shared" si="1006"/>
        <v>253790.69166736017</v>
      </c>
      <c r="AA2173" s="5">
        <f>VLOOKUP(CONCATENATE($F2173," ",$G2173),AllocFactorMatrix,(AA$4+1),FALSE)*$E2179</f>
        <v>3282.3528022273558</v>
      </c>
      <c r="AB2173" s="5">
        <f>VLOOKUP(CONCATENATE($F2173," ",$G2173),AllocFactorMatrix,(AB$4+1),FALSE)*$E2179</f>
        <v>14582.079996732482</v>
      </c>
      <c r="AC2173" s="5">
        <f>VLOOKUP(CONCATENATE($F2173," ",$G2173),AllocFactorMatrix,(AC$4+1),FALSE)*$E2179</f>
        <v>2991.7653683461854</v>
      </c>
    </row>
    <row r="2174" spans="2:29" hidden="1" outlineLevel="1">
      <c r="E2174" s="48"/>
      <c r="F2174" s="175" t="str">
        <f>F2179</f>
        <v>RB_GUP-Land_T</v>
      </c>
      <c r="G2174" s="52" t="str">
        <f>$G$10</f>
        <v>SUBTRAN</v>
      </c>
      <c r="H2174" s="4">
        <f t="shared" si="1004"/>
        <v>3786090.0488315881</v>
      </c>
      <c r="I2174" s="5">
        <f>VLOOKUP(CONCATENATE($F2174," ",$G2174),AllocFactorMatrix,(I$4+1),FALSE)*$E2179</f>
        <v>1934515.4365451948</v>
      </c>
      <c r="J2174" s="5">
        <f>VLOOKUP(CONCATENATE($F2174," ",$G2174),AllocFactorMatrix,(J$4+1),FALSE)*$E2179</f>
        <v>453483.09837222385</v>
      </c>
      <c r="K2174" s="5">
        <f>VLOOKUP(CONCATENATE($F2174," ",$G2174),AllocFactorMatrix,(K$4+1),FALSE)*$E2179</f>
        <v>6334.983038505964</v>
      </c>
      <c r="L2174" s="5">
        <f>VLOOKUP(CONCATENATE($F2174," ",$G2174),AllocFactorMatrix,(L$4+1),FALSE)*$E2179</f>
        <v>1146.6024960443899</v>
      </c>
      <c r="M2174" s="5">
        <f t="shared" si="1005"/>
        <v>460964.68390677415</v>
      </c>
      <c r="N2174" s="5">
        <f>VLOOKUP(CONCATENATE($F2174," ",$G2174),AllocFactorMatrix,(N$4+1),FALSE)*$E2179</f>
        <v>262080.78508169047</v>
      </c>
      <c r="O2174" s="5">
        <f>VLOOKUP(CONCATENATE($F2174," ",$G2174),AllocFactorMatrix,(O$4+1),FALSE)*$E2179</f>
        <v>47094.600379286821</v>
      </c>
      <c r="P2174" s="5">
        <f>VLOOKUP(CONCATENATE($F2174," ",$G2174),AllocFactorMatrix,(P$4+1),FALSE)*$E2179</f>
        <v>12361.969500147696</v>
      </c>
      <c r="Q2174" s="5">
        <f>VLOOKUP(CONCATENATE($F2174," ",$G2174),AllocFactorMatrix,(Q$4+1),FALSE)*$E2179</f>
        <v>0</v>
      </c>
      <c r="R2174" s="5">
        <f t="shared" si="1007"/>
        <v>321537.35496112495</v>
      </c>
      <c r="S2174" s="5">
        <f>VLOOKUP(CONCATENATE($F2174," ",$G2174),AllocFactorMatrix,(S$4+1),FALSE)*$E2179</f>
        <v>11813.090647105771</v>
      </c>
      <c r="T2174" s="5">
        <f>VLOOKUP(CONCATENATE($F2174," ",$G2174),AllocFactorMatrix,(T$4+1),FALSE)*$E2179</f>
        <v>165749.11669168485</v>
      </c>
      <c r="U2174" s="5">
        <f>VLOOKUP(CONCATENATE($F2174," ",$G2174),AllocFactorMatrix,(U$4+1),FALSE)*$E2179</f>
        <v>817271.00201972504</v>
      </c>
      <c r="V2174" s="5">
        <f>VLOOKUP(CONCATENATE($F2174," ",$G2174),AllocFactorMatrix,(V$4+1),FALSE)*$E2179</f>
        <v>0</v>
      </c>
      <c r="W2174" s="5">
        <f t="shared" si="1009"/>
        <v>994833.20935851568</v>
      </c>
      <c r="X2174" s="5">
        <f>VLOOKUP(CONCATENATE($F2174," ",$G2174),AllocFactorMatrix,(X$4+1),FALSE)*$E2179</f>
        <v>71841.630504569068</v>
      </c>
      <c r="Y2174" s="5">
        <f>VLOOKUP(CONCATENATE($F2174," ",$G2174),AllocFactorMatrix,(Y$4+1),FALSE)*$E2179</f>
        <v>1442.4734034338919</v>
      </c>
      <c r="Z2174" s="5">
        <f t="shared" si="1006"/>
        <v>73284.103908002959</v>
      </c>
      <c r="AA2174" s="5">
        <f>VLOOKUP(CONCATENATE($F2174," ",$G2174),AllocFactorMatrix,(AA$4+1),FALSE)*$E2179</f>
        <v>955.26015197593449</v>
      </c>
      <c r="AB2174" s="5">
        <f>VLOOKUP(CONCATENATE($F2174," ",$G2174),AllocFactorMatrix,(AB$4+1),FALSE)*$E2179</f>
        <v>0</v>
      </c>
      <c r="AC2174" s="5">
        <f>VLOOKUP(CONCATENATE($F2174," ",$G2174),AllocFactorMatrix,(AC$4+1),FALSE)*$E2179</f>
        <v>0</v>
      </c>
    </row>
    <row r="2175" spans="2:29" hidden="1" outlineLevel="1">
      <c r="E2175" s="48"/>
      <c r="F2175" s="175" t="str">
        <f>F2179</f>
        <v>RB_GUP-Land_T</v>
      </c>
      <c r="G2175" s="52" t="str">
        <f>$G$11</f>
        <v>DISTPRI</v>
      </c>
      <c r="H2175" s="4">
        <f t="shared" si="1004"/>
        <v>0</v>
      </c>
      <c r="I2175" s="5">
        <f>VLOOKUP(CONCATENATE($F2175," ",$G2175),AllocFactorMatrix,(I$4+1),FALSE)*$E2179</f>
        <v>0</v>
      </c>
      <c r="J2175" s="5">
        <f>VLOOKUP(CONCATENATE($F2175," ",$G2175),AllocFactorMatrix,(J$4+1),FALSE)*$E2179</f>
        <v>0</v>
      </c>
      <c r="K2175" s="5">
        <f>VLOOKUP(CONCATENATE($F2175," ",$G2175),AllocFactorMatrix,(K$4+1),FALSE)*$E2179</f>
        <v>0</v>
      </c>
      <c r="L2175" s="5">
        <f>VLOOKUP(CONCATENATE($F2175," ",$G2175),AllocFactorMatrix,(L$4+1),FALSE)*$E2179</f>
        <v>0</v>
      </c>
      <c r="M2175" s="5">
        <f t="shared" si="1005"/>
        <v>0</v>
      </c>
      <c r="N2175" s="5">
        <f>VLOOKUP(CONCATENATE($F2175," ",$G2175),AllocFactorMatrix,(N$4+1),FALSE)*$E2179</f>
        <v>0</v>
      </c>
      <c r="O2175" s="5">
        <f>VLOOKUP(CONCATENATE($F2175," ",$G2175),AllocFactorMatrix,(O$4+1),FALSE)*$E2179</f>
        <v>0</v>
      </c>
      <c r="P2175" s="5">
        <f>VLOOKUP(CONCATENATE($F2175," ",$G2175),AllocFactorMatrix,(P$4+1),FALSE)*$E2179</f>
        <v>0</v>
      </c>
      <c r="Q2175" s="5">
        <f>VLOOKUP(CONCATENATE($F2175," ",$G2175),AllocFactorMatrix,(Q$4+1),FALSE)*$E2179</f>
        <v>0</v>
      </c>
      <c r="R2175" s="5">
        <f t="shared" si="1007"/>
        <v>0</v>
      </c>
      <c r="S2175" s="5">
        <f>VLOOKUP(CONCATENATE($F2175," ",$G2175),AllocFactorMatrix,(S$4+1),FALSE)*$E2179</f>
        <v>0</v>
      </c>
      <c r="T2175" s="5">
        <f>VLOOKUP(CONCATENATE($F2175," ",$G2175),AllocFactorMatrix,(T$4+1),FALSE)*$E2179</f>
        <v>0</v>
      </c>
      <c r="U2175" s="5">
        <f>VLOOKUP(CONCATENATE($F2175," ",$G2175),AllocFactorMatrix,(U$4+1),FALSE)*$E2179</f>
        <v>0</v>
      </c>
      <c r="V2175" s="5">
        <f>VLOOKUP(CONCATENATE($F2175," ",$G2175),AllocFactorMatrix,(V$4+1),FALSE)*$E2179</f>
        <v>0</v>
      </c>
      <c r="W2175" s="5">
        <f t="shared" si="1009"/>
        <v>0</v>
      </c>
      <c r="X2175" s="5">
        <f>VLOOKUP(CONCATENATE($F2175," ",$G2175),AllocFactorMatrix,(X$4+1),FALSE)*$E2179</f>
        <v>0</v>
      </c>
      <c r="Y2175" s="5">
        <f>VLOOKUP(CONCATENATE($F2175," ",$G2175),AllocFactorMatrix,(Y$4+1),FALSE)*$E2179</f>
        <v>0</v>
      </c>
      <c r="Z2175" s="5">
        <f t="shared" si="1006"/>
        <v>0</v>
      </c>
      <c r="AA2175" s="5">
        <f>VLOOKUP(CONCATENATE($F2175," ",$G2175),AllocFactorMatrix,(AA$4+1),FALSE)*$E2179</f>
        <v>0</v>
      </c>
      <c r="AB2175" s="5">
        <f>VLOOKUP(CONCATENATE($F2175," ",$G2175),AllocFactorMatrix,(AB$4+1),FALSE)*$E2179</f>
        <v>0</v>
      </c>
      <c r="AC2175" s="5">
        <f>VLOOKUP(CONCATENATE($F2175," ",$G2175),AllocFactorMatrix,(AC$4+1),FALSE)*$E2179</f>
        <v>0</v>
      </c>
    </row>
    <row r="2176" spans="2:29" hidden="1" outlineLevel="1">
      <c r="E2176" s="48"/>
      <c r="F2176" s="175" t="str">
        <f>F2179</f>
        <v>RB_GUP-Land_T</v>
      </c>
      <c r="G2176" s="52" t="str">
        <f>$G$12</f>
        <v>DISTSEC</v>
      </c>
      <c r="H2176" s="4">
        <f t="shared" si="1004"/>
        <v>0</v>
      </c>
      <c r="I2176" s="5">
        <f>VLOOKUP(CONCATENATE($F2176," ",$G2176),AllocFactorMatrix,(I$4+1),FALSE)*$E2179</f>
        <v>0</v>
      </c>
      <c r="J2176" s="5">
        <f>VLOOKUP(CONCATENATE($F2176," ",$G2176),AllocFactorMatrix,(J$4+1),FALSE)*$E2179</f>
        <v>0</v>
      </c>
      <c r="K2176" s="5">
        <f>VLOOKUP(CONCATENATE($F2176," ",$G2176),AllocFactorMatrix,(K$4+1),FALSE)*$E2179</f>
        <v>0</v>
      </c>
      <c r="L2176" s="5">
        <f>VLOOKUP(CONCATENATE($F2176," ",$G2176),AllocFactorMatrix,(L$4+1),FALSE)*$E2179</f>
        <v>0</v>
      </c>
      <c r="M2176" s="5">
        <f t="shared" si="1005"/>
        <v>0</v>
      </c>
      <c r="N2176" s="5">
        <f>VLOOKUP(CONCATENATE($F2176," ",$G2176),AllocFactorMatrix,(N$4+1),FALSE)*$E2179</f>
        <v>0</v>
      </c>
      <c r="O2176" s="5">
        <f>VLOOKUP(CONCATENATE($F2176," ",$G2176),AllocFactorMatrix,(O$4+1),FALSE)*$E2179</f>
        <v>0</v>
      </c>
      <c r="P2176" s="5">
        <f>VLOOKUP(CONCATENATE($F2176," ",$G2176),AllocFactorMatrix,(P$4+1),FALSE)*$E2179</f>
        <v>0</v>
      </c>
      <c r="Q2176" s="5">
        <f>VLOOKUP(CONCATENATE($F2176," ",$G2176),AllocFactorMatrix,(Q$4+1),FALSE)*$E2179</f>
        <v>0</v>
      </c>
      <c r="R2176" s="5">
        <f t="shared" si="1007"/>
        <v>0</v>
      </c>
      <c r="S2176" s="5">
        <f>VLOOKUP(CONCATENATE($F2176," ",$G2176),AllocFactorMatrix,(S$4+1),FALSE)*$E2179</f>
        <v>0</v>
      </c>
      <c r="T2176" s="5">
        <f>VLOOKUP(CONCATENATE($F2176," ",$G2176),AllocFactorMatrix,(T$4+1),FALSE)*$E2179</f>
        <v>0</v>
      </c>
      <c r="U2176" s="5">
        <f>VLOOKUP(CONCATENATE($F2176," ",$G2176),AllocFactorMatrix,(U$4+1),FALSE)*$E2179</f>
        <v>0</v>
      </c>
      <c r="V2176" s="5">
        <f>VLOOKUP(CONCATENATE($F2176," ",$G2176),AllocFactorMatrix,(V$4+1),FALSE)*$E2179</f>
        <v>0</v>
      </c>
      <c r="W2176" s="5">
        <f t="shared" si="1009"/>
        <v>0</v>
      </c>
      <c r="X2176" s="5">
        <f>VLOOKUP(CONCATENATE($F2176," ",$G2176),AllocFactorMatrix,(X$4+1),FALSE)*$E2179</f>
        <v>0</v>
      </c>
      <c r="Y2176" s="5">
        <f>VLOOKUP(CONCATENATE($F2176," ",$G2176),AllocFactorMatrix,(Y$4+1),FALSE)*$E2179</f>
        <v>0</v>
      </c>
      <c r="Z2176" s="5">
        <f t="shared" si="1006"/>
        <v>0</v>
      </c>
      <c r="AA2176" s="5">
        <f>VLOOKUP(CONCATENATE($F2176," ",$G2176),AllocFactorMatrix,(AA$4+1),FALSE)*$E2179</f>
        <v>0</v>
      </c>
      <c r="AB2176" s="5">
        <f>VLOOKUP(CONCATENATE($F2176," ",$G2176),AllocFactorMatrix,(AB$4+1),FALSE)*$E2179</f>
        <v>0</v>
      </c>
      <c r="AC2176" s="5">
        <f>VLOOKUP(CONCATENATE($F2176," ",$G2176),AllocFactorMatrix,(AC$4+1),FALSE)*$E2179</f>
        <v>0</v>
      </c>
    </row>
    <row r="2177" spans="4:29" hidden="1" outlineLevel="1">
      <c r="E2177" s="48"/>
      <c r="F2177" s="175" t="str">
        <f>F2179</f>
        <v>RB_GUP-Land_T</v>
      </c>
      <c r="G2177" s="52" t="str">
        <f>$G$13</f>
        <v>ENERGY</v>
      </c>
      <c r="H2177" s="4">
        <f t="shared" si="1004"/>
        <v>0</v>
      </c>
      <c r="I2177" s="5">
        <f>VLOOKUP(CONCATENATE($F2177," ",$G2177),AllocFactorMatrix,(I$4+1),FALSE)*$E2179</f>
        <v>0</v>
      </c>
      <c r="J2177" s="5">
        <f>VLOOKUP(CONCATENATE($F2177," ",$G2177),AllocFactorMatrix,(J$4+1),FALSE)*$E2179</f>
        <v>0</v>
      </c>
      <c r="K2177" s="5">
        <f>VLOOKUP(CONCATENATE($F2177," ",$G2177),AllocFactorMatrix,(K$4+1),FALSE)*$E2179</f>
        <v>0</v>
      </c>
      <c r="L2177" s="5">
        <f>VLOOKUP(CONCATENATE($F2177," ",$G2177),AllocFactorMatrix,(L$4+1),FALSE)*$E2179</f>
        <v>0</v>
      </c>
      <c r="M2177" s="5">
        <f t="shared" si="1005"/>
        <v>0</v>
      </c>
      <c r="N2177" s="5">
        <f>VLOOKUP(CONCATENATE($F2177," ",$G2177),AllocFactorMatrix,(N$4+1),FALSE)*$E2179</f>
        <v>0</v>
      </c>
      <c r="O2177" s="5">
        <f>VLOOKUP(CONCATENATE($F2177," ",$G2177),AllocFactorMatrix,(O$4+1),FALSE)*$E2179</f>
        <v>0</v>
      </c>
      <c r="P2177" s="5">
        <f>VLOOKUP(CONCATENATE($F2177," ",$G2177),AllocFactorMatrix,(P$4+1),FALSE)*$E2179</f>
        <v>0</v>
      </c>
      <c r="Q2177" s="5">
        <f>VLOOKUP(CONCATENATE($F2177," ",$G2177),AllocFactorMatrix,(Q$4+1),FALSE)*$E2179</f>
        <v>0</v>
      </c>
      <c r="R2177" s="5">
        <f t="shared" si="1007"/>
        <v>0</v>
      </c>
      <c r="S2177" s="5">
        <f>VLOOKUP(CONCATENATE($F2177," ",$G2177),AllocFactorMatrix,(S$4+1),FALSE)*$E2179</f>
        <v>0</v>
      </c>
      <c r="T2177" s="5">
        <f>VLOOKUP(CONCATENATE($F2177," ",$G2177),AllocFactorMatrix,(T$4+1),FALSE)*$E2179</f>
        <v>0</v>
      </c>
      <c r="U2177" s="5">
        <f>VLOOKUP(CONCATENATE($F2177," ",$G2177),AllocFactorMatrix,(U$4+1),FALSE)*$E2179</f>
        <v>0</v>
      </c>
      <c r="V2177" s="5">
        <f>VLOOKUP(CONCATENATE($F2177," ",$G2177),AllocFactorMatrix,(V$4+1),FALSE)*$E2179</f>
        <v>0</v>
      </c>
      <c r="W2177" s="5">
        <f t="shared" si="1009"/>
        <v>0</v>
      </c>
      <c r="X2177" s="5">
        <f>VLOOKUP(CONCATENATE($F2177," ",$G2177),AllocFactorMatrix,(X$4+1),FALSE)*$E2179</f>
        <v>0</v>
      </c>
      <c r="Y2177" s="5">
        <f>VLOOKUP(CONCATENATE($F2177," ",$G2177),AllocFactorMatrix,(Y$4+1),FALSE)*$E2179</f>
        <v>0</v>
      </c>
      <c r="Z2177" s="5">
        <f t="shared" si="1006"/>
        <v>0</v>
      </c>
      <c r="AA2177" s="5">
        <f>VLOOKUP(CONCATENATE($F2177," ",$G2177),AllocFactorMatrix,(AA$4+1),FALSE)*$E2179</f>
        <v>0</v>
      </c>
      <c r="AB2177" s="5">
        <f>VLOOKUP(CONCATENATE($F2177," ",$G2177),AllocFactorMatrix,(AB$4+1),FALSE)*$E2179</f>
        <v>0</v>
      </c>
      <c r="AC2177" s="5">
        <f>VLOOKUP(CONCATENATE($F2177," ",$G2177),AllocFactorMatrix,(AC$4+1),FALSE)*$E2179</f>
        <v>0</v>
      </c>
    </row>
    <row r="2178" spans="4:29" hidden="1" outlineLevel="1">
      <c r="E2178" s="48"/>
      <c r="F2178" s="175" t="str">
        <f>F2179</f>
        <v>RB_GUP-Land_T</v>
      </c>
      <c r="G2178" s="52" t="str">
        <f>$G$14</f>
        <v>CUSTOMER</v>
      </c>
      <c r="H2178" s="4">
        <f t="shared" si="1004"/>
        <v>0</v>
      </c>
      <c r="I2178" s="5">
        <f>VLOOKUP(CONCATENATE($F2178," ",$G2178),AllocFactorMatrix,(I$4+1),FALSE)*$E2179</f>
        <v>0</v>
      </c>
      <c r="J2178" s="5">
        <f>VLOOKUP(CONCATENATE($F2178," ",$G2178),AllocFactorMatrix,(J$4+1),FALSE)*$E2179</f>
        <v>0</v>
      </c>
      <c r="K2178" s="5">
        <f>VLOOKUP(CONCATENATE($F2178," ",$G2178),AllocFactorMatrix,(K$4+1),FALSE)*$E2179</f>
        <v>0</v>
      </c>
      <c r="L2178" s="5">
        <f>VLOOKUP(CONCATENATE($F2178," ",$G2178),AllocFactorMatrix,(L$4+1),FALSE)*$E2179</f>
        <v>0</v>
      </c>
      <c r="M2178" s="5">
        <f t="shared" si="1005"/>
        <v>0</v>
      </c>
      <c r="N2178" s="5">
        <f>VLOOKUP(CONCATENATE($F2178," ",$G2178),AllocFactorMatrix,(N$4+1),FALSE)*$E2179</f>
        <v>0</v>
      </c>
      <c r="O2178" s="5">
        <f>VLOOKUP(CONCATENATE($F2178," ",$G2178),AllocFactorMatrix,(O$4+1),FALSE)*$E2179</f>
        <v>0</v>
      </c>
      <c r="P2178" s="5">
        <f>VLOOKUP(CONCATENATE($F2178," ",$G2178),AllocFactorMatrix,(P$4+1),FALSE)*$E2179</f>
        <v>0</v>
      </c>
      <c r="Q2178" s="5">
        <f>VLOOKUP(CONCATENATE($F2178," ",$G2178),AllocFactorMatrix,(Q$4+1),FALSE)*$E2179</f>
        <v>0</v>
      </c>
      <c r="R2178" s="5">
        <f t="shared" si="1007"/>
        <v>0</v>
      </c>
      <c r="S2178" s="5">
        <f>VLOOKUP(CONCATENATE($F2178," ",$G2178),AllocFactorMatrix,(S$4+1),FALSE)*$E2179</f>
        <v>0</v>
      </c>
      <c r="T2178" s="5">
        <f>VLOOKUP(CONCATENATE($F2178," ",$G2178),AllocFactorMatrix,(T$4+1),FALSE)*$E2179</f>
        <v>0</v>
      </c>
      <c r="U2178" s="5">
        <f>VLOOKUP(CONCATENATE($F2178," ",$G2178),AllocFactorMatrix,(U$4+1),FALSE)*$E2179</f>
        <v>0</v>
      </c>
      <c r="V2178" s="5">
        <f>VLOOKUP(CONCATENATE($F2178," ",$G2178),AllocFactorMatrix,(V$4+1),FALSE)*$E2179</f>
        <v>0</v>
      </c>
      <c r="W2178" s="5">
        <f t="shared" si="1009"/>
        <v>0</v>
      </c>
      <c r="X2178" s="5">
        <f>VLOOKUP(CONCATENATE($F2178," ",$G2178),AllocFactorMatrix,(X$4+1),FALSE)*$E2179</f>
        <v>0</v>
      </c>
      <c r="Y2178" s="5">
        <f>VLOOKUP(CONCATENATE($F2178," ",$G2178),AllocFactorMatrix,(Y$4+1),FALSE)*$E2179</f>
        <v>0</v>
      </c>
      <c r="Z2178" s="5">
        <f t="shared" si="1006"/>
        <v>0</v>
      </c>
      <c r="AA2178" s="5">
        <f>VLOOKUP(CONCATENATE($F2178," ",$G2178),AllocFactorMatrix,(AA$4+1),FALSE)*$E2179</f>
        <v>0</v>
      </c>
      <c r="AB2178" s="5">
        <f>VLOOKUP(CONCATENATE($F2178," ",$G2178),AllocFactorMatrix,(AB$4+1),FALSE)*$E2179</f>
        <v>0</v>
      </c>
      <c r="AC2178" s="5">
        <f>VLOOKUP(CONCATENATE($F2178," ",$G2178),AllocFactorMatrix,(AC$4+1),FALSE)*$E2179</f>
        <v>0</v>
      </c>
    </row>
    <row r="2179" spans="4:29" collapsed="1">
      <c r="D2179" s="52" t="s">
        <v>591</v>
      </c>
      <c r="E2179" s="58">
        <f>16465551+247647+101372</f>
        <v>16814570</v>
      </c>
      <c r="F2179" s="92" t="s">
        <v>552</v>
      </c>
      <c r="G2179" s="52" t="str">
        <f>$G$15</f>
        <v>TOTAL</v>
      </c>
      <c r="H2179" s="4">
        <f t="shared" si="1004"/>
        <v>16814570</v>
      </c>
      <c r="I2179" s="5">
        <f>VLOOKUP(CONCATENATE($F2179," ",$G2179),AllocFactorMatrix,(I$4+1),FALSE)*$E2179</f>
        <v>8636182.8636469413</v>
      </c>
      <c r="J2179" s="5">
        <f>VLOOKUP(CONCATENATE($F2179," ",$G2179),AllocFactorMatrix,(J$4+1),FALSE)*$E2179</f>
        <v>2016312.97271092</v>
      </c>
      <c r="K2179" s="5">
        <f>VLOOKUP(CONCATENATE($F2179," ",$G2179),AllocFactorMatrix,(K$4+1),FALSE)*$E2179</f>
        <v>28064.50667698136</v>
      </c>
      <c r="L2179" s="5">
        <f>VLOOKUP(CONCATENATE($F2179," ",$G2179),AllocFactorMatrix,(L$4+1),FALSE)*$E2179</f>
        <v>4172.9538108181132</v>
      </c>
      <c r="M2179" s="5">
        <f t="shared" si="1005"/>
        <v>2048550.4331987195</v>
      </c>
      <c r="N2179" s="5">
        <f>VLOOKUP(CONCATENATE($F2179," ",$G2179),AllocFactorMatrix,(N$4+1),FALSE)*$E2179</f>
        <v>1192289.9370426929</v>
      </c>
      <c r="O2179" s="5">
        <f>VLOOKUP(CONCATENATE($F2179," ",$G2179),AllocFactorMatrix,(O$4+1),FALSE)*$E2179</f>
        <v>213780.25307534833</v>
      </c>
      <c r="P2179" s="5">
        <f>VLOOKUP(CONCATENATE($F2179," ",$G2179),AllocFactorMatrix,(P$4+1),FALSE)*$E2179</f>
        <v>46164.118870651313</v>
      </c>
      <c r="Q2179" s="5">
        <f>VLOOKUP(CONCATENATE($F2179," ",$G2179),AllocFactorMatrix,(Q$4+1),FALSE)*$E2179</f>
        <v>1283.6213362702988</v>
      </c>
      <c r="R2179" s="5">
        <f t="shared" si="1007"/>
        <v>1453517.9303249631</v>
      </c>
      <c r="S2179" s="5">
        <f>VLOOKUP(CONCATENATE($F2179," ",$G2179),AllocFactorMatrix,(S$4+1),FALSE)*$E2179</f>
        <v>55865.166194320598</v>
      </c>
      <c r="T2179" s="5">
        <f>VLOOKUP(CONCATENATE($F2179," ",$G2179),AllocFactorMatrix,(T$4+1),FALSE)*$E2179</f>
        <v>760477.57443291356</v>
      </c>
      <c r="U2179" s="5">
        <f>VLOOKUP(CONCATENATE($F2179," ",$G2179),AllocFactorMatrix,(U$4+1),FALSE)*$E2179</f>
        <v>3091868.6111328471</v>
      </c>
      <c r="V2179" s="5">
        <f>VLOOKUP(CONCATENATE($F2179," ",$G2179),AllocFactorMatrix,(V$4+1),FALSE)*$E2179</f>
        <v>412064.45307895652</v>
      </c>
      <c r="W2179" s="5">
        <f t="shared" si="1009"/>
        <v>4320275.8048390374</v>
      </c>
      <c r="X2179" s="5">
        <f>VLOOKUP(CONCATENATE($F2179," ",$G2179),AllocFactorMatrix,(X$4+1),FALSE)*$E2179</f>
        <v>327146.47549602005</v>
      </c>
      <c r="Y2179" s="5">
        <f>VLOOKUP(CONCATENATE($F2179," ",$G2179),AllocFactorMatrix,(Y$4+1),FALSE)*$E2179</f>
        <v>6541.565987587368</v>
      </c>
      <c r="Z2179" s="5">
        <f t="shared" si="1006"/>
        <v>333688.04148360743</v>
      </c>
      <c r="AA2179" s="5">
        <f>VLOOKUP(CONCATENATE($F2179," ",$G2179),AllocFactorMatrix,(AA$4+1),FALSE)*$E2179</f>
        <v>4323.1440904956935</v>
      </c>
      <c r="AB2179" s="5">
        <f>VLOOKUP(CONCATENATE($F2179," ",$G2179),AllocFactorMatrix,(AB$4+1),FALSE)*$E2179</f>
        <v>14962.058002381633</v>
      </c>
      <c r="AC2179" s="5">
        <f>VLOOKUP(CONCATENATE($F2179," ",$G2179),AllocFactorMatrix,(AC$4+1),FALSE)*$E2179</f>
        <v>3069.7244138519786</v>
      </c>
    </row>
    <row r="2180" spans="4:29" hidden="1" outlineLevel="1">
      <c r="E2180" s="48"/>
      <c r="F2180" s="175" t="str">
        <f>F2187</f>
        <v>RB_GUP-Land_D</v>
      </c>
      <c r="G2180" s="52" t="str">
        <f>$G$8</f>
        <v>PRODUCTION</v>
      </c>
      <c r="H2180" s="4">
        <f t="shared" si="1004"/>
        <v>0</v>
      </c>
      <c r="I2180" s="5">
        <f>VLOOKUP(CONCATENATE($F2180," ",$G2180),AllocFactorMatrix,(I$4+1),FALSE)*$E2187</f>
        <v>0</v>
      </c>
      <c r="J2180" s="5">
        <f>VLOOKUP(CONCATENATE($F2180," ",$G2180),AllocFactorMatrix,(J$4+1),FALSE)*$E2187</f>
        <v>0</v>
      </c>
      <c r="K2180" s="5">
        <f>VLOOKUP(CONCATENATE($F2180," ",$G2180),AllocFactorMatrix,(K$4+1),FALSE)*$E2187</f>
        <v>0</v>
      </c>
      <c r="L2180" s="5">
        <f>VLOOKUP(CONCATENATE($F2180," ",$G2180),AllocFactorMatrix,(L$4+1),FALSE)*$E2187</f>
        <v>0</v>
      </c>
      <c r="M2180" s="5">
        <f t="shared" si="1005"/>
        <v>0</v>
      </c>
      <c r="N2180" s="5">
        <f>VLOOKUP(CONCATENATE($F2180," ",$G2180),AllocFactorMatrix,(N$4+1),FALSE)*$E2187</f>
        <v>0</v>
      </c>
      <c r="O2180" s="5">
        <f>VLOOKUP(CONCATENATE($F2180," ",$G2180),AllocFactorMatrix,(O$4+1),FALSE)*$E2187</f>
        <v>0</v>
      </c>
      <c r="P2180" s="5">
        <f>VLOOKUP(CONCATENATE($F2180," ",$G2180),AllocFactorMatrix,(P$4+1),FALSE)*$E2187</f>
        <v>0</v>
      </c>
      <c r="Q2180" s="5">
        <f>VLOOKUP(CONCATENATE($F2180," ",$G2180),AllocFactorMatrix,(Q$4+1),FALSE)*$E2187</f>
        <v>0</v>
      </c>
      <c r="R2180" s="5">
        <f t="shared" si="1007"/>
        <v>0</v>
      </c>
      <c r="S2180" s="5">
        <f>VLOOKUP(CONCATENATE($F2180," ",$G2180),AllocFactorMatrix,(S$4+1),FALSE)*$E2187</f>
        <v>0</v>
      </c>
      <c r="T2180" s="5">
        <f>VLOOKUP(CONCATENATE($F2180," ",$G2180),AllocFactorMatrix,(T$4+1),FALSE)*$E2187</f>
        <v>0</v>
      </c>
      <c r="U2180" s="5">
        <f>VLOOKUP(CONCATENATE($F2180," ",$G2180),AllocFactorMatrix,(U$4+1),FALSE)*$E2187</f>
        <v>0</v>
      </c>
      <c r="V2180" s="5">
        <f>VLOOKUP(CONCATENATE($F2180," ",$G2180),AllocFactorMatrix,(V$4+1),FALSE)*$E2187</f>
        <v>0</v>
      </c>
      <c r="W2180" s="5">
        <f>SUBTOTAL(9,S2180:V2180)</f>
        <v>0</v>
      </c>
      <c r="X2180" s="5">
        <f>VLOOKUP(CONCATENATE($F2180," ",$G2180),AllocFactorMatrix,(X$4+1),FALSE)*$E2187</f>
        <v>0</v>
      </c>
      <c r="Y2180" s="5">
        <f>VLOOKUP(CONCATENATE($F2180," ",$G2180),AllocFactorMatrix,(Y$4+1),FALSE)*$E2187</f>
        <v>0</v>
      </c>
      <c r="Z2180" s="5">
        <f t="shared" ref="Z2180:Z2195" si="1010">SUBTOTAL(9,X2180:Y2180)</f>
        <v>0</v>
      </c>
      <c r="AA2180" s="5">
        <f>VLOOKUP(CONCATENATE($F2180," ",$G2180),AllocFactorMatrix,(AA$4+1),FALSE)*$E2187</f>
        <v>0</v>
      </c>
      <c r="AB2180" s="5">
        <f>VLOOKUP(CONCATENATE($F2180," ",$G2180),AllocFactorMatrix,(AB$4+1),FALSE)*$E2187</f>
        <v>0</v>
      </c>
      <c r="AC2180" s="5">
        <f>VLOOKUP(CONCATENATE($F2180," ",$G2180),AllocFactorMatrix,(AC$4+1),FALSE)*$E2187</f>
        <v>0</v>
      </c>
    </row>
    <row r="2181" spans="4:29" hidden="1" outlineLevel="1">
      <c r="E2181" s="48"/>
      <c r="F2181" s="175" t="str">
        <f>F2187</f>
        <v>RB_GUP-Land_D</v>
      </c>
      <c r="G2181" s="52" t="str">
        <f>$G$9</f>
        <v>BULKTRAN</v>
      </c>
      <c r="H2181" s="4">
        <f t="shared" si="1004"/>
        <v>0</v>
      </c>
      <c r="I2181" s="5">
        <f>VLOOKUP(CONCATENATE($F2181," ",$G2181),AllocFactorMatrix,(I$4+1),FALSE)*$E2187</f>
        <v>0</v>
      </c>
      <c r="J2181" s="5">
        <f>VLOOKUP(CONCATENATE($F2181," ",$G2181),AllocFactorMatrix,(J$4+1),FALSE)*$E2187</f>
        <v>0</v>
      </c>
      <c r="K2181" s="5">
        <f>VLOOKUP(CONCATENATE($F2181," ",$G2181),AllocFactorMatrix,(K$4+1),FALSE)*$E2187</f>
        <v>0</v>
      </c>
      <c r="L2181" s="5">
        <f>VLOOKUP(CONCATENATE($F2181," ",$G2181),AllocFactorMatrix,(L$4+1),FALSE)*$E2187</f>
        <v>0</v>
      </c>
      <c r="M2181" s="5">
        <f t="shared" si="1005"/>
        <v>0</v>
      </c>
      <c r="N2181" s="5">
        <f>VLOOKUP(CONCATENATE($F2181," ",$G2181),AllocFactorMatrix,(N$4+1),FALSE)*$E2187</f>
        <v>0</v>
      </c>
      <c r="O2181" s="5">
        <f>VLOOKUP(CONCATENATE($F2181," ",$G2181),AllocFactorMatrix,(O$4+1),FALSE)*$E2187</f>
        <v>0</v>
      </c>
      <c r="P2181" s="5">
        <f>VLOOKUP(CONCATENATE($F2181," ",$G2181),AllocFactorMatrix,(P$4+1),FALSE)*$E2187</f>
        <v>0</v>
      </c>
      <c r="Q2181" s="5">
        <f>VLOOKUP(CONCATENATE($F2181," ",$G2181),AllocFactorMatrix,(Q$4+1),FALSE)*$E2187</f>
        <v>0</v>
      </c>
      <c r="R2181" s="5">
        <f t="shared" si="1007"/>
        <v>0</v>
      </c>
      <c r="S2181" s="5">
        <f>VLOOKUP(CONCATENATE($F2181," ",$G2181),AllocFactorMatrix,(S$4+1),FALSE)*$E2187</f>
        <v>0</v>
      </c>
      <c r="T2181" s="5">
        <f>VLOOKUP(CONCATENATE($F2181," ",$G2181),AllocFactorMatrix,(T$4+1),FALSE)*$E2187</f>
        <v>0</v>
      </c>
      <c r="U2181" s="5">
        <f>VLOOKUP(CONCATENATE($F2181," ",$G2181),AllocFactorMatrix,(U$4+1),FALSE)*$E2187</f>
        <v>0</v>
      </c>
      <c r="V2181" s="5">
        <f>VLOOKUP(CONCATENATE($F2181," ",$G2181),AllocFactorMatrix,(V$4+1),FALSE)*$E2187</f>
        <v>0</v>
      </c>
      <c r="W2181" s="5">
        <f t="shared" ref="W2181:W2187" si="1011">SUBTOTAL(9,S2181:V2181)</f>
        <v>0</v>
      </c>
      <c r="X2181" s="5">
        <f>VLOOKUP(CONCATENATE($F2181," ",$G2181),AllocFactorMatrix,(X$4+1),FALSE)*$E2187</f>
        <v>0</v>
      </c>
      <c r="Y2181" s="5">
        <f>VLOOKUP(CONCATENATE($F2181," ",$G2181),AllocFactorMatrix,(Y$4+1),FALSE)*$E2187</f>
        <v>0</v>
      </c>
      <c r="Z2181" s="5">
        <f t="shared" si="1010"/>
        <v>0</v>
      </c>
      <c r="AA2181" s="5">
        <f>VLOOKUP(CONCATENATE($F2181," ",$G2181),AllocFactorMatrix,(AA$4+1),FALSE)*$E2187</f>
        <v>0</v>
      </c>
      <c r="AB2181" s="5">
        <f>VLOOKUP(CONCATENATE($F2181," ",$G2181),AllocFactorMatrix,(AB$4+1),FALSE)*$E2187</f>
        <v>0</v>
      </c>
      <c r="AC2181" s="5">
        <f>VLOOKUP(CONCATENATE($F2181," ",$G2181),AllocFactorMatrix,(AC$4+1),FALSE)*$E2187</f>
        <v>0</v>
      </c>
    </row>
    <row r="2182" spans="4:29" hidden="1" outlineLevel="1">
      <c r="E2182" s="48"/>
      <c r="F2182" s="175" t="str">
        <f>F2187</f>
        <v>RB_GUP-Land_D</v>
      </c>
      <c r="G2182" s="52" t="str">
        <f>$G$10</f>
        <v>SUBTRAN</v>
      </c>
      <c r="H2182" s="4">
        <f t="shared" si="1004"/>
        <v>0</v>
      </c>
      <c r="I2182" s="5">
        <f>VLOOKUP(CONCATENATE($F2182," ",$G2182),AllocFactorMatrix,(I$4+1),FALSE)*$E2187</f>
        <v>0</v>
      </c>
      <c r="J2182" s="5">
        <f>VLOOKUP(CONCATENATE($F2182," ",$G2182),AllocFactorMatrix,(J$4+1),FALSE)*$E2187</f>
        <v>0</v>
      </c>
      <c r="K2182" s="5">
        <f>VLOOKUP(CONCATENATE($F2182," ",$G2182),AllocFactorMatrix,(K$4+1),FALSE)*$E2187</f>
        <v>0</v>
      </c>
      <c r="L2182" s="5">
        <f>VLOOKUP(CONCATENATE($F2182," ",$G2182),AllocFactorMatrix,(L$4+1),FALSE)*$E2187</f>
        <v>0</v>
      </c>
      <c r="M2182" s="5">
        <f t="shared" si="1005"/>
        <v>0</v>
      </c>
      <c r="N2182" s="5">
        <f>VLOOKUP(CONCATENATE($F2182," ",$G2182),AllocFactorMatrix,(N$4+1),FALSE)*$E2187</f>
        <v>0</v>
      </c>
      <c r="O2182" s="5">
        <f>VLOOKUP(CONCATENATE($F2182," ",$G2182),AllocFactorMatrix,(O$4+1),FALSE)*$E2187</f>
        <v>0</v>
      </c>
      <c r="P2182" s="5">
        <f>VLOOKUP(CONCATENATE($F2182," ",$G2182),AllocFactorMatrix,(P$4+1),FALSE)*$E2187</f>
        <v>0</v>
      </c>
      <c r="Q2182" s="5">
        <f>VLOOKUP(CONCATENATE($F2182," ",$G2182),AllocFactorMatrix,(Q$4+1),FALSE)*$E2187</f>
        <v>0</v>
      </c>
      <c r="R2182" s="5">
        <f t="shared" si="1007"/>
        <v>0</v>
      </c>
      <c r="S2182" s="5">
        <f>VLOOKUP(CONCATENATE($F2182," ",$G2182),AllocFactorMatrix,(S$4+1),FALSE)*$E2187</f>
        <v>0</v>
      </c>
      <c r="T2182" s="5">
        <f>VLOOKUP(CONCATENATE($F2182," ",$G2182),AllocFactorMatrix,(T$4+1),FALSE)*$E2187</f>
        <v>0</v>
      </c>
      <c r="U2182" s="5">
        <f>VLOOKUP(CONCATENATE($F2182," ",$G2182),AllocFactorMatrix,(U$4+1),FALSE)*$E2187</f>
        <v>0</v>
      </c>
      <c r="V2182" s="5">
        <f>VLOOKUP(CONCATENATE($F2182," ",$G2182),AllocFactorMatrix,(V$4+1),FALSE)*$E2187</f>
        <v>0</v>
      </c>
      <c r="W2182" s="5">
        <f t="shared" si="1011"/>
        <v>0</v>
      </c>
      <c r="X2182" s="5">
        <f>VLOOKUP(CONCATENATE($F2182," ",$G2182),AllocFactorMatrix,(X$4+1),FALSE)*$E2187</f>
        <v>0</v>
      </c>
      <c r="Y2182" s="5">
        <f>VLOOKUP(CONCATENATE($F2182," ",$G2182),AllocFactorMatrix,(Y$4+1),FALSE)*$E2187</f>
        <v>0</v>
      </c>
      <c r="Z2182" s="5">
        <f t="shared" si="1010"/>
        <v>0</v>
      </c>
      <c r="AA2182" s="5">
        <f>VLOOKUP(CONCATENATE($F2182," ",$G2182),AllocFactorMatrix,(AA$4+1),FALSE)*$E2187</f>
        <v>0</v>
      </c>
      <c r="AB2182" s="5">
        <f>VLOOKUP(CONCATENATE($F2182," ",$G2182),AllocFactorMatrix,(AB$4+1),FALSE)*$E2187</f>
        <v>0</v>
      </c>
      <c r="AC2182" s="5">
        <f>VLOOKUP(CONCATENATE($F2182," ",$G2182),AllocFactorMatrix,(AC$4+1),FALSE)*$E2187</f>
        <v>0</v>
      </c>
    </row>
    <row r="2183" spans="4:29" hidden="1" outlineLevel="1">
      <c r="E2183" s="48"/>
      <c r="F2183" s="175" t="str">
        <f>F2187</f>
        <v>RB_GUP-Land_D</v>
      </c>
      <c r="G2183" s="52" t="str">
        <f>$G$11</f>
        <v>DISTPRI</v>
      </c>
      <c r="H2183" s="4">
        <f t="shared" si="1004"/>
        <v>18110997.889600262</v>
      </c>
      <c r="I2183" s="5">
        <f>VLOOKUP(CONCATENATE($F2183," ",$G2183),AllocFactorMatrix,(I$4+1),FALSE)*$E2187</f>
        <v>11859209.426782843</v>
      </c>
      <c r="J2183" s="5">
        <f>VLOOKUP(CONCATENATE($F2183," ",$G2183),AllocFactorMatrix,(J$4+1),FALSE)*$E2187</f>
        <v>2775512.7303320793</v>
      </c>
      <c r="K2183" s="5">
        <f>VLOOKUP(CONCATENATE($F2183," ",$G2183),AllocFactorMatrix,(K$4+1),FALSE)*$E2187</f>
        <v>38767.670360747885</v>
      </c>
      <c r="L2183" s="5">
        <f>VLOOKUP(CONCATENATE($F2183," ",$G2183),AllocFactorMatrix,(L$4+1),FALSE)*$E2187</f>
        <v>0</v>
      </c>
      <c r="M2183" s="5">
        <f t="shared" si="1005"/>
        <v>2814280.4006928271</v>
      </c>
      <c r="N2183" s="5">
        <f>VLOOKUP(CONCATENATE($F2183," ",$G2183),AllocFactorMatrix,(N$4+1),FALSE)*$E2187</f>
        <v>1611239.586838006</v>
      </c>
      <c r="O2183" s="5">
        <f>VLOOKUP(CONCATENATE($F2183," ",$G2183),AllocFactorMatrix,(O$4+1),FALSE)*$E2187</f>
        <v>289506.22574323742</v>
      </c>
      <c r="P2183" s="5">
        <f>VLOOKUP(CONCATENATE($F2183," ",$G2183),AllocFactorMatrix,(P$4+1),FALSE)*$E2187</f>
        <v>0</v>
      </c>
      <c r="Q2183" s="5">
        <f>VLOOKUP(CONCATENATE($F2183," ",$G2183),AllocFactorMatrix,(Q$4+1),FALSE)*$E2187</f>
        <v>0</v>
      </c>
      <c r="R2183" s="5">
        <f t="shared" si="1007"/>
        <v>1900745.8125812435</v>
      </c>
      <c r="S2183" s="5">
        <f>VLOOKUP(CONCATENATE($F2183," ",$G2183),AllocFactorMatrix,(S$4+1),FALSE)*$E2187</f>
        <v>72855.029047042131</v>
      </c>
      <c r="T2183" s="5">
        <f>VLOOKUP(CONCATENATE($F2183," ",$G2183),AllocFactorMatrix,(T$4+1),FALSE)*$E2187</f>
        <v>1007429.3469438894</v>
      </c>
      <c r="U2183" s="5">
        <f>VLOOKUP(CONCATENATE($F2183," ",$G2183),AllocFactorMatrix,(U$4+1),FALSE)*$E2187</f>
        <v>0</v>
      </c>
      <c r="V2183" s="5">
        <f>VLOOKUP(CONCATENATE($F2183," ",$G2183),AllocFactorMatrix,(V$4+1),FALSE)*$E2187</f>
        <v>0</v>
      </c>
      <c r="W2183" s="5">
        <f t="shared" si="1011"/>
        <v>1080284.3759909314</v>
      </c>
      <c r="X2183" s="5">
        <f>VLOOKUP(CONCATENATE($F2183," ",$G2183),AllocFactorMatrix,(X$4+1),FALSE)*$E2187</f>
        <v>441788.58102536621</v>
      </c>
      <c r="Y2183" s="5">
        <f>VLOOKUP(CONCATENATE($F2183," ",$G2183),AllocFactorMatrix,(Y$4+1),FALSE)*$E2187</f>
        <v>8867.3935260344169</v>
      </c>
      <c r="Z2183" s="5">
        <f t="shared" si="1010"/>
        <v>450655.97455140064</v>
      </c>
      <c r="AA2183" s="5">
        <f>VLOOKUP(CONCATENATE($F2183," ",$G2183),AllocFactorMatrix,(AA$4+1),FALSE)*$E2187</f>
        <v>5821.8990010177013</v>
      </c>
      <c r="AB2183" s="5">
        <f>VLOOKUP(CONCATENATE($F2183," ",$G2183),AllocFactorMatrix,(AB$4+1),FALSE)*$E2187</f>
        <v>0</v>
      </c>
      <c r="AC2183" s="5">
        <f>VLOOKUP(CONCATENATE($F2183," ",$G2183),AllocFactorMatrix,(AC$4+1),FALSE)*$E2187</f>
        <v>0</v>
      </c>
    </row>
    <row r="2184" spans="4:29" hidden="1" outlineLevel="1">
      <c r="E2184" s="48"/>
      <c r="F2184" s="175" t="str">
        <f>F2187</f>
        <v>RB_GUP-Land_D</v>
      </c>
      <c r="G2184" s="52" t="str">
        <f>$G$12</f>
        <v>DISTSEC</v>
      </c>
      <c r="H2184" s="4">
        <f t="shared" si="1004"/>
        <v>8850440.6735559944</v>
      </c>
      <c r="I2184" s="5">
        <f>VLOOKUP(CONCATENATE($F2184," ",$G2184),AllocFactorMatrix,(I$4+1),FALSE)*$E2187</f>
        <v>6567957.0198519044</v>
      </c>
      <c r="J2184" s="5">
        <f>VLOOKUP(CONCATENATE($F2184," ",$G2184),AllocFactorMatrix,(J$4+1),FALSE)*$E2187</f>
        <v>1324393.5727592385</v>
      </c>
      <c r="K2184" s="5">
        <f>VLOOKUP(CONCATENATE($F2184," ",$G2184),AllocFactorMatrix,(K$4+1),FALSE)*$E2187</f>
        <v>0</v>
      </c>
      <c r="L2184" s="5">
        <f>VLOOKUP(CONCATENATE($F2184," ",$G2184),AllocFactorMatrix,(L$4+1),FALSE)*$E2187</f>
        <v>0</v>
      </c>
      <c r="M2184" s="5">
        <f t="shared" si="1005"/>
        <v>1324393.5727592385</v>
      </c>
      <c r="N2184" s="5">
        <f>VLOOKUP(CONCATENATE($F2184," ",$G2184),AllocFactorMatrix,(N$4+1),FALSE)*$E2187</f>
        <v>661978.89735563938</v>
      </c>
      <c r="O2184" s="5">
        <f>VLOOKUP(CONCATENATE($F2184," ",$G2184),AllocFactorMatrix,(O$4+1),FALSE)*$E2187</f>
        <v>0</v>
      </c>
      <c r="P2184" s="5">
        <f>VLOOKUP(CONCATENATE($F2184," ",$G2184),AllocFactorMatrix,(P$4+1),FALSE)*$E2187</f>
        <v>0</v>
      </c>
      <c r="Q2184" s="5">
        <f>VLOOKUP(CONCATENATE($F2184," ",$G2184),AllocFactorMatrix,(Q$4+1),FALSE)*$E2187</f>
        <v>0</v>
      </c>
      <c r="R2184" s="5">
        <f t="shared" si="1007"/>
        <v>661978.89735563938</v>
      </c>
      <c r="S2184" s="5">
        <f>VLOOKUP(CONCATENATE($F2184," ",$G2184),AllocFactorMatrix,(S$4+1),FALSE)*$E2187</f>
        <v>24743.221223173205</v>
      </c>
      <c r="T2184" s="5">
        <f>VLOOKUP(CONCATENATE($F2184," ",$G2184),AllocFactorMatrix,(T$4+1),FALSE)*$E2187</f>
        <v>0</v>
      </c>
      <c r="U2184" s="5">
        <f>VLOOKUP(CONCATENATE($F2184," ",$G2184),AllocFactorMatrix,(U$4+1),FALSE)*$E2187</f>
        <v>0</v>
      </c>
      <c r="V2184" s="5">
        <f>VLOOKUP(CONCATENATE($F2184," ",$G2184),AllocFactorMatrix,(V$4+1),FALSE)*$E2187</f>
        <v>0</v>
      </c>
      <c r="W2184" s="5">
        <f t="shared" si="1011"/>
        <v>24743.221223173205</v>
      </c>
      <c r="X2184" s="5">
        <f>VLOOKUP(CONCATENATE($F2184," ",$G2184),AllocFactorMatrix,(X$4+1),FALSE)*$E2187</f>
        <v>186993.64208002356</v>
      </c>
      <c r="Y2184" s="5">
        <f>VLOOKUP(CONCATENATE($F2184," ",$G2184),AllocFactorMatrix,(Y$4+1),FALSE)*$E2187</f>
        <v>0</v>
      </c>
      <c r="Z2184" s="5">
        <f t="shared" si="1010"/>
        <v>186993.64208002356</v>
      </c>
      <c r="AA2184" s="5">
        <f>VLOOKUP(CONCATENATE($F2184," ",$G2184),AllocFactorMatrix,(AA$4+1),FALSE)*$E2187</f>
        <v>2210.9327433293852</v>
      </c>
      <c r="AB2184" s="5">
        <f>VLOOKUP(CONCATENATE($F2184," ",$G2184),AllocFactorMatrix,(AB$4+1),FALSE)*$E2187</f>
        <v>68051.868989607945</v>
      </c>
      <c r="AC2184" s="5">
        <f>VLOOKUP(CONCATENATE($F2184," ",$G2184),AllocFactorMatrix,(AC$4+1),FALSE)*$E2187</f>
        <v>14111.51855307625</v>
      </c>
    </row>
    <row r="2185" spans="4:29" hidden="1" outlineLevel="1">
      <c r="E2185" s="48"/>
      <c r="F2185" s="175" t="str">
        <f>F2187</f>
        <v>RB_GUP-Land_D</v>
      </c>
      <c r="G2185" s="52" t="str">
        <f>$G$13</f>
        <v>ENERGY</v>
      </c>
      <c r="H2185" s="4">
        <f t="shared" si="1004"/>
        <v>0</v>
      </c>
      <c r="I2185" s="5">
        <f>VLOOKUP(CONCATENATE($F2185," ",$G2185),AllocFactorMatrix,(I$4+1),FALSE)*$E2187</f>
        <v>0</v>
      </c>
      <c r="J2185" s="5">
        <f>VLOOKUP(CONCATENATE($F2185," ",$G2185),AllocFactorMatrix,(J$4+1),FALSE)*$E2187</f>
        <v>0</v>
      </c>
      <c r="K2185" s="5">
        <f>VLOOKUP(CONCATENATE($F2185," ",$G2185),AllocFactorMatrix,(K$4+1),FALSE)*$E2187</f>
        <v>0</v>
      </c>
      <c r="L2185" s="5">
        <f>VLOOKUP(CONCATENATE($F2185," ",$G2185),AllocFactorMatrix,(L$4+1),FALSE)*$E2187</f>
        <v>0</v>
      </c>
      <c r="M2185" s="5">
        <f t="shared" si="1005"/>
        <v>0</v>
      </c>
      <c r="N2185" s="5">
        <f>VLOOKUP(CONCATENATE($F2185," ",$G2185),AllocFactorMatrix,(N$4+1),FALSE)*$E2187</f>
        <v>0</v>
      </c>
      <c r="O2185" s="5">
        <f>VLOOKUP(CONCATENATE($F2185," ",$G2185),AllocFactorMatrix,(O$4+1),FALSE)*$E2187</f>
        <v>0</v>
      </c>
      <c r="P2185" s="5">
        <f>VLOOKUP(CONCATENATE($F2185," ",$G2185),AllocFactorMatrix,(P$4+1),FALSE)*$E2187</f>
        <v>0</v>
      </c>
      <c r="Q2185" s="5">
        <f>VLOOKUP(CONCATENATE($F2185," ",$G2185),AllocFactorMatrix,(Q$4+1),FALSE)*$E2187</f>
        <v>0</v>
      </c>
      <c r="R2185" s="5">
        <f t="shared" si="1007"/>
        <v>0</v>
      </c>
      <c r="S2185" s="5">
        <f>VLOOKUP(CONCATENATE($F2185," ",$G2185),AllocFactorMatrix,(S$4+1),FALSE)*$E2187</f>
        <v>0</v>
      </c>
      <c r="T2185" s="5">
        <f>VLOOKUP(CONCATENATE($F2185," ",$G2185),AllocFactorMatrix,(T$4+1),FALSE)*$E2187</f>
        <v>0</v>
      </c>
      <c r="U2185" s="5">
        <f>VLOOKUP(CONCATENATE($F2185," ",$G2185),AllocFactorMatrix,(U$4+1),FALSE)*$E2187</f>
        <v>0</v>
      </c>
      <c r="V2185" s="5">
        <f>VLOOKUP(CONCATENATE($F2185," ",$G2185),AllocFactorMatrix,(V$4+1),FALSE)*$E2187</f>
        <v>0</v>
      </c>
      <c r="W2185" s="5">
        <f t="shared" si="1011"/>
        <v>0</v>
      </c>
      <c r="X2185" s="5">
        <f>VLOOKUP(CONCATENATE($F2185," ",$G2185),AllocFactorMatrix,(X$4+1),FALSE)*$E2187</f>
        <v>0</v>
      </c>
      <c r="Y2185" s="5">
        <f>VLOOKUP(CONCATENATE($F2185," ",$G2185),AllocFactorMatrix,(Y$4+1),FALSE)*$E2187</f>
        <v>0</v>
      </c>
      <c r="Z2185" s="5">
        <f t="shared" si="1010"/>
        <v>0</v>
      </c>
      <c r="AA2185" s="5">
        <f>VLOOKUP(CONCATENATE($F2185," ",$G2185),AllocFactorMatrix,(AA$4+1),FALSE)*$E2187</f>
        <v>0</v>
      </c>
      <c r="AB2185" s="5">
        <f>VLOOKUP(CONCATENATE($F2185," ",$G2185),AllocFactorMatrix,(AB$4+1),FALSE)*$E2187</f>
        <v>0</v>
      </c>
      <c r="AC2185" s="5">
        <f>VLOOKUP(CONCATENATE($F2185," ",$G2185),AllocFactorMatrix,(AC$4+1),FALSE)*$E2187</f>
        <v>0</v>
      </c>
    </row>
    <row r="2186" spans="4:29" hidden="1" outlineLevel="1">
      <c r="E2186" s="48"/>
      <c r="F2186" s="175" t="str">
        <f>F2187</f>
        <v>RB_GUP-Land_D</v>
      </c>
      <c r="G2186" s="52" t="str">
        <f>$G$14</f>
        <v>CUSTOMER</v>
      </c>
      <c r="H2186" s="4">
        <f t="shared" si="1004"/>
        <v>3879248.4368437473</v>
      </c>
      <c r="I2186" s="5">
        <f>VLOOKUP(CONCATENATE($F2186," ",$G2186),AllocFactorMatrix,(I$4+1),FALSE)*$E2187</f>
        <v>1814027.5840006145</v>
      </c>
      <c r="J2186" s="5">
        <f>VLOOKUP(CONCATENATE($F2186," ",$G2186),AllocFactorMatrix,(J$4+1),FALSE)*$E2187</f>
        <v>612969.36130510317</v>
      </c>
      <c r="K2186" s="5">
        <f>VLOOKUP(CONCATENATE($F2186," ",$G2186),AllocFactorMatrix,(K$4+1),FALSE)*$E2187</f>
        <v>41447.823006345418</v>
      </c>
      <c r="L2186" s="5">
        <f>VLOOKUP(CONCATENATE($F2186," ",$G2186),AllocFactorMatrix,(L$4+1),FALSE)*$E2187</f>
        <v>6981.7554066757921</v>
      </c>
      <c r="M2186" s="5">
        <f t="shared" si="1005"/>
        <v>661398.93971812434</v>
      </c>
      <c r="N2186" s="5">
        <f>VLOOKUP(CONCATENATE($F2186," ",$G2186),AllocFactorMatrix,(N$4+1),FALSE)*$E2187</f>
        <v>50030.830559892274</v>
      </c>
      <c r="O2186" s="5">
        <f>VLOOKUP(CONCATENATE($F2186," ",$G2186),AllocFactorMatrix,(O$4+1),FALSE)*$E2187</f>
        <v>14579.918378990091</v>
      </c>
      <c r="P2186" s="5">
        <f>VLOOKUP(CONCATENATE($F2186," ",$G2186),AllocFactorMatrix,(P$4+1),FALSE)*$E2187</f>
        <v>17170.906751588049</v>
      </c>
      <c r="Q2186" s="5">
        <f>VLOOKUP(CONCATENATE($F2186," ",$G2186),AllocFactorMatrix,(Q$4+1),FALSE)*$E2187</f>
        <v>2146.3337721569778</v>
      </c>
      <c r="R2186" s="5">
        <f t="shared" si="1007"/>
        <v>83927.989462627404</v>
      </c>
      <c r="S2186" s="5">
        <f>VLOOKUP(CONCATENATE($F2186," ",$G2186),AllocFactorMatrix,(S$4+1),FALSE)*$E2187</f>
        <v>328.83320341576717</v>
      </c>
      <c r="T2186" s="5">
        <f>VLOOKUP(CONCATENATE($F2186," ",$G2186),AllocFactorMatrix,(T$4+1),FALSE)*$E2187</f>
        <v>10338.061744031325</v>
      </c>
      <c r="U2186" s="5">
        <f>VLOOKUP(CONCATENATE($F2186," ",$G2186),AllocFactorMatrix,(U$4+1),FALSE)*$E2187</f>
        <v>28863.435405735414</v>
      </c>
      <c r="V2186" s="5">
        <f>VLOOKUP(CONCATENATE($F2186," ",$G2186),AllocFactorMatrix,(V$4+1),FALSE)*$E2187</f>
        <v>8585.3088025909965</v>
      </c>
      <c r="W2186" s="5">
        <f t="shared" si="1011"/>
        <v>48115.639155773504</v>
      </c>
      <c r="X2186" s="5">
        <f>VLOOKUP(CONCATENATE($F2186," ",$G2186),AllocFactorMatrix,(X$4+1),FALSE)*$E2187</f>
        <v>10061.891219553998</v>
      </c>
      <c r="Y2186" s="5">
        <f>VLOOKUP(CONCATENATE($F2186," ",$G2186),AllocFactorMatrix,(Y$4+1),FALSE)*$E2187</f>
        <v>190.4949095173676</v>
      </c>
      <c r="Z2186" s="5">
        <f t="shared" si="1010"/>
        <v>10252.386129071365</v>
      </c>
      <c r="AA2186" s="5">
        <f>VLOOKUP(CONCATENATE($F2186," ",$G2186),AllocFactorMatrix,(AA$4+1),FALSE)*$E2187</f>
        <v>981.82158052656882</v>
      </c>
      <c r="AB2186" s="5">
        <f>VLOOKUP(CONCATENATE($F2186," ",$G2186),AllocFactorMatrix,(AB$4+1),FALSE)*$E2187</f>
        <v>1111969.7315968878</v>
      </c>
      <c r="AC2186" s="5">
        <f>VLOOKUP(CONCATENATE($F2186," ",$G2186),AllocFactorMatrix,(AC$4+1),FALSE)*$E2187</f>
        <v>148574.34520012126</v>
      </c>
    </row>
    <row r="2187" spans="4:29" collapsed="1">
      <c r="D2187" s="52" t="s">
        <v>8</v>
      </c>
      <c r="E2187" s="58">
        <v>30840687</v>
      </c>
      <c r="F2187" s="92" t="s">
        <v>553</v>
      </c>
      <c r="G2187" s="52" t="str">
        <f>$G$15</f>
        <v>TOTAL</v>
      </c>
      <c r="H2187" s="4">
        <f t="shared" si="1004"/>
        <v>30840686.999999993</v>
      </c>
      <c r="I2187" s="5">
        <f>VLOOKUP(CONCATENATE($F2187," ",$G2187),AllocFactorMatrix,(I$4+1),FALSE)*$E2187</f>
        <v>20241194.030635364</v>
      </c>
      <c r="J2187" s="5">
        <f>VLOOKUP(CONCATENATE($F2187," ",$G2187),AllocFactorMatrix,(J$4+1),FALSE)*$E2187</f>
        <v>4712875.6643964211</v>
      </c>
      <c r="K2187" s="5">
        <f>VLOOKUP(CONCATENATE($F2187," ",$G2187),AllocFactorMatrix,(K$4+1),FALSE)*$E2187</f>
        <v>80215.49336709331</v>
      </c>
      <c r="L2187" s="5">
        <f>VLOOKUP(CONCATENATE($F2187," ",$G2187),AllocFactorMatrix,(L$4+1),FALSE)*$E2187</f>
        <v>6981.7554066757921</v>
      </c>
      <c r="M2187" s="5">
        <f t="shared" si="1005"/>
        <v>4800072.9131701905</v>
      </c>
      <c r="N2187" s="5">
        <f>VLOOKUP(CONCATENATE($F2187," ",$G2187),AllocFactorMatrix,(N$4+1),FALSE)*$E2187</f>
        <v>2323249.3147535375</v>
      </c>
      <c r="O2187" s="5">
        <f>VLOOKUP(CONCATENATE($F2187," ",$G2187),AllocFactorMatrix,(O$4+1),FALSE)*$E2187</f>
        <v>304086.14412222756</v>
      </c>
      <c r="P2187" s="5">
        <f>VLOOKUP(CONCATENATE($F2187," ",$G2187),AllocFactorMatrix,(P$4+1),FALSE)*$E2187</f>
        <v>17170.906751588049</v>
      </c>
      <c r="Q2187" s="5">
        <f>VLOOKUP(CONCATENATE($F2187," ",$G2187),AllocFactorMatrix,(Q$4+1),FALSE)*$E2187</f>
        <v>2146.3337721569778</v>
      </c>
      <c r="R2187" s="5">
        <f t="shared" si="1007"/>
        <v>2646652.6993995099</v>
      </c>
      <c r="S2187" s="5">
        <f>VLOOKUP(CONCATENATE($F2187," ",$G2187),AllocFactorMatrix,(S$4+1),FALSE)*$E2187</f>
        <v>97927.083473631108</v>
      </c>
      <c r="T2187" s="5">
        <f>VLOOKUP(CONCATENATE($F2187," ",$G2187),AllocFactorMatrix,(T$4+1),FALSE)*$E2187</f>
        <v>1017767.4086879208</v>
      </c>
      <c r="U2187" s="5">
        <f>VLOOKUP(CONCATENATE($F2187," ",$G2187),AllocFactorMatrix,(U$4+1),FALSE)*$E2187</f>
        <v>28863.435405735414</v>
      </c>
      <c r="V2187" s="5">
        <f>VLOOKUP(CONCATENATE($F2187," ",$G2187),AllocFactorMatrix,(V$4+1),FALSE)*$E2187</f>
        <v>8585.3088025909965</v>
      </c>
      <c r="W2187" s="5">
        <f t="shared" si="1011"/>
        <v>1153143.2363698783</v>
      </c>
      <c r="X2187" s="5">
        <f>VLOOKUP(CONCATENATE($F2187," ",$G2187),AllocFactorMatrix,(X$4+1),FALSE)*$E2187</f>
        <v>638844.11432494374</v>
      </c>
      <c r="Y2187" s="5">
        <f>VLOOKUP(CONCATENATE($F2187," ",$G2187),AllocFactorMatrix,(Y$4+1),FALSE)*$E2187</f>
        <v>9057.8884355517839</v>
      </c>
      <c r="Z2187" s="5">
        <f t="shared" si="1010"/>
        <v>647902.00276049552</v>
      </c>
      <c r="AA2187" s="5">
        <f>VLOOKUP(CONCATENATE($F2187," ",$G2187),AllocFactorMatrix,(AA$4+1),FALSE)*$E2187</f>
        <v>9014.6533248736559</v>
      </c>
      <c r="AB2187" s="5">
        <f>VLOOKUP(CONCATENATE($F2187," ",$G2187),AllocFactorMatrix,(AB$4+1),FALSE)*$E2187</f>
        <v>1180021.6005864958</v>
      </c>
      <c r="AC2187" s="5">
        <f>VLOOKUP(CONCATENATE($F2187," ",$G2187),AllocFactorMatrix,(AC$4+1),FALSE)*$E2187</f>
        <v>162685.86375319748</v>
      </c>
    </row>
    <row r="2188" spans="4:29" hidden="1" outlineLevel="1">
      <c r="E2188" s="48"/>
      <c r="F2188" s="175" t="str">
        <f>F2195</f>
        <v>RB_GUP-Land_G</v>
      </c>
      <c r="G2188" s="52" t="str">
        <f>$G$8</f>
        <v>PRODUCTION</v>
      </c>
      <c r="H2188" s="4">
        <f t="shared" ca="1" si="1004"/>
        <v>3529796.9859773018</v>
      </c>
      <c r="I2188" s="5">
        <f ca="1">VLOOKUP(CONCATENATE($F2188," ",$G2188),AllocFactorMatrix,(I$4+1),FALSE)*$E2195</f>
        <v>1815678.0817001241</v>
      </c>
      <c r="J2188" s="5">
        <f ca="1">VLOOKUP(CONCATENATE($F2188," ",$G2188),AllocFactorMatrix,(J$4+1),FALSE)*$E2195</f>
        <v>423416.40780137852</v>
      </c>
      <c r="K2188" s="5">
        <f ca="1">VLOOKUP(CONCATENATE($F2188," ",$G2188),AllocFactorMatrix,(K$4+1),FALSE)*$E2195</f>
        <v>5887.1646833162895</v>
      </c>
      <c r="L2188" s="5">
        <f ca="1">VLOOKUP(CONCATENATE($F2188," ",$G2188),AllocFactorMatrix,(L$4+1),FALSE)*$E2195</f>
        <v>819.92725087155804</v>
      </c>
      <c r="M2188" s="5">
        <f t="shared" ca="1" si="1005"/>
        <v>430123.49973556638</v>
      </c>
      <c r="N2188" s="5">
        <f ca="1">VLOOKUP(CONCATENATE($F2188," ",$G2188),AllocFactorMatrix,(N$4+1),FALSE)*$E2195</f>
        <v>252020.91673219192</v>
      </c>
      <c r="O2188" s="5">
        <f ca="1">VLOOKUP(CONCATENATE($F2188," ",$G2188),AllocFactorMatrix,(O$4+1),FALSE)*$E2195</f>
        <v>45160.027623901762</v>
      </c>
      <c r="P2188" s="5">
        <f ca="1">VLOOKUP(CONCATENATE($F2188," ",$G2188),AllocFactorMatrix,(P$4+1),FALSE)*$E2195</f>
        <v>9157.9927523976203</v>
      </c>
      <c r="Q2188" s="5">
        <f ca="1">VLOOKUP(CONCATENATE($F2188," ",$G2188),AllocFactorMatrix,(Q$4+1),FALSE)*$E2195</f>
        <v>347.77063332677727</v>
      </c>
      <c r="R2188" s="5">
        <f t="shared" ca="1" si="1007"/>
        <v>306686.7077418181</v>
      </c>
      <c r="S2188" s="5">
        <f ca="1">VLOOKUP(CONCATENATE($F2188," ",$G2188),AllocFactorMatrix,(S$4+1),FALSE)*$E2195</f>
        <v>11934.998102265828</v>
      </c>
      <c r="T2188" s="5">
        <f ca="1">VLOOKUP(CONCATENATE($F2188," ",$G2188),AllocFactorMatrix,(T$4+1),FALSE)*$E2195</f>
        <v>161129.36624058353</v>
      </c>
      <c r="U2188" s="5">
        <f ca="1">VLOOKUP(CONCATENATE($F2188," ",$G2188),AllocFactorMatrix,(U$4+1),FALSE)*$E2195</f>
        <v>616255.14373521588</v>
      </c>
      <c r="V2188" s="5">
        <f ca="1">VLOOKUP(CONCATENATE($F2188," ",$G2188),AllocFactorMatrix,(V$4+1),FALSE)*$E2195</f>
        <v>111640.33486316586</v>
      </c>
      <c r="W2188" s="5">
        <f ca="1">SUBTOTAL(9,S2188:V2188)</f>
        <v>900959.84294123109</v>
      </c>
      <c r="X2188" s="5">
        <f ca="1">VLOOKUP(CONCATENATE($F2188," ",$G2188),AllocFactorMatrix,(X$4+1),FALSE)*$E2195</f>
        <v>69169.563581775088</v>
      </c>
      <c r="Y2188" s="5">
        <f ca="1">VLOOKUP(CONCATENATE($F2188," ",$G2188),AllocFactorMatrix,(Y$4+1),FALSE)*$E2195</f>
        <v>1381.4935972749424</v>
      </c>
      <c r="Z2188" s="5">
        <f t="shared" ca="1" si="1010"/>
        <v>70551.057179050025</v>
      </c>
      <c r="AA2188" s="5">
        <f ca="1">VLOOKUP(CONCATENATE($F2188," ",$G2188),AllocFactorMatrix,(AA$4+1),FALSE)*$E2195</f>
        <v>912.45844640857547</v>
      </c>
      <c r="AB2188" s="5">
        <f ca="1">VLOOKUP(CONCATENATE($F2188," ",$G2188),AllocFactorMatrix,(AB$4+1),FALSE)*$E2195</f>
        <v>4053.6599387473361</v>
      </c>
      <c r="AC2188" s="5">
        <f ca="1">VLOOKUP(CONCATENATE($F2188," ",$G2188),AllocFactorMatrix,(AC$4+1),FALSE)*$E2195</f>
        <v>831.67829435266492</v>
      </c>
    </row>
    <row r="2189" spans="4:29" hidden="1" outlineLevel="1">
      <c r="E2189" s="48"/>
      <c r="F2189" s="175" t="str">
        <f>F2195</f>
        <v>RB_GUP-Land_G</v>
      </c>
      <c r="G2189" s="52" t="str">
        <f>$G$9</f>
        <v>BULKTRAN</v>
      </c>
      <c r="H2189" s="4">
        <f t="shared" ca="1" si="1004"/>
        <v>547146.45334855898</v>
      </c>
      <c r="I2189" s="5">
        <f ca="1">VLOOKUP(CONCATENATE($F2189," ",$G2189),AllocFactorMatrix,(I$4+1),FALSE)*$E2195</f>
        <v>281444.46458863124</v>
      </c>
      <c r="J2189" s="5">
        <f ca="1">VLOOKUP(CONCATENATE($F2189," ",$G2189),AllocFactorMatrix,(J$4+1),FALSE)*$E2195</f>
        <v>65632.892412357891</v>
      </c>
      <c r="K2189" s="5">
        <f ca="1">VLOOKUP(CONCATENATE($F2189," ",$G2189),AllocFactorMatrix,(K$4+1),FALSE)*$E2195</f>
        <v>912.55709309966994</v>
      </c>
      <c r="L2189" s="5">
        <f ca="1">VLOOKUP(CONCATENATE($F2189," ",$G2189),AllocFactorMatrix,(L$4+1),FALSE)*$E2195</f>
        <v>127.09520946967474</v>
      </c>
      <c r="M2189" s="5">
        <f t="shared" ca="1" si="1005"/>
        <v>66672.544714927237</v>
      </c>
      <c r="N2189" s="5">
        <f ca="1">VLOOKUP(CONCATENATE($F2189," ",$G2189),AllocFactorMatrix,(N$4+1),FALSE)*$E2195</f>
        <v>39065.235566654956</v>
      </c>
      <c r="O2189" s="5">
        <f ca="1">VLOOKUP(CONCATENATE($F2189," ",$G2189),AllocFactorMatrix,(O$4+1),FALSE)*$E2195</f>
        <v>7000.1614953217559</v>
      </c>
      <c r="P2189" s="5">
        <f ca="1">VLOOKUP(CONCATENATE($F2189," ",$G2189),AllocFactorMatrix,(P$4+1),FALSE)*$E2195</f>
        <v>1419.5613158978549</v>
      </c>
      <c r="Q2189" s="5">
        <f ca="1">VLOOKUP(CONCATENATE($F2189," ",$G2189),AllocFactorMatrix,(Q$4+1),FALSE)*$E2195</f>
        <v>53.907199014406174</v>
      </c>
      <c r="R2189" s="5">
        <f t="shared" ca="1" si="1007"/>
        <v>47538.865576888973</v>
      </c>
      <c r="S2189" s="5">
        <f ca="1">VLOOKUP(CONCATENATE($F2189," ",$G2189),AllocFactorMatrix,(S$4+1),FALSE)*$E2195</f>
        <v>1850.0191111043591</v>
      </c>
      <c r="T2189" s="5">
        <f ca="1">VLOOKUP(CONCATENATE($F2189," ",$G2189),AllocFactorMatrix,(T$4+1),FALSE)*$E2195</f>
        <v>24976.326292722377</v>
      </c>
      <c r="U2189" s="5">
        <f ca="1">VLOOKUP(CONCATENATE($F2189," ",$G2189),AllocFactorMatrix,(U$4+1),FALSE)*$E2195</f>
        <v>95524.421827103361</v>
      </c>
      <c r="V2189" s="5">
        <f ca="1">VLOOKUP(CONCATENATE($F2189," ",$G2189),AllocFactorMatrix,(V$4+1),FALSE)*$E2195</f>
        <v>17305.13497339702</v>
      </c>
      <c r="W2189" s="5">
        <f t="shared" ref="W2189:W2195" ca="1" si="1012">SUBTOTAL(9,S2189:V2189)</f>
        <v>139655.90220432711</v>
      </c>
      <c r="X2189" s="5">
        <f ca="1">VLOOKUP(CONCATENATE($F2189," ",$G2189),AllocFactorMatrix,(X$4+1),FALSE)*$E2195</f>
        <v>10721.829483051055</v>
      </c>
      <c r="Y2189" s="5">
        <f ca="1">VLOOKUP(CONCATENATE($F2189," ",$G2189),AllocFactorMatrix,(Y$4+1),FALSE)*$E2195</f>
        <v>214.1424351246232</v>
      </c>
      <c r="Z2189" s="5">
        <f t="shared" ca="1" si="1010"/>
        <v>10935.971918175677</v>
      </c>
      <c r="AA2189" s="5">
        <f ca="1">VLOOKUP(CONCATENATE($F2189," ",$G2189),AllocFactorMatrix,(AA$4+1),FALSE)*$E2195</f>
        <v>141.43827669515778</v>
      </c>
      <c r="AB2189" s="5">
        <f ca="1">VLOOKUP(CONCATENATE($F2189," ",$G2189),AllocFactorMatrix,(AB$4+1),FALSE)*$E2195</f>
        <v>628.34935475833583</v>
      </c>
      <c r="AC2189" s="5">
        <f ca="1">VLOOKUP(CONCATENATE($F2189," ",$G2189),AllocFactorMatrix,(AC$4+1),FALSE)*$E2195</f>
        <v>128.91671415942719</v>
      </c>
    </row>
    <row r="2190" spans="4:29" hidden="1" outlineLevel="1">
      <c r="E2190" s="48"/>
      <c r="F2190" s="175" t="str">
        <f>F2195</f>
        <v>RB_GUP-Land_G</v>
      </c>
      <c r="G2190" s="52" t="str">
        <f>$G$10</f>
        <v>SUBTRAN</v>
      </c>
      <c r="H2190" s="4">
        <f t="shared" ca="1" si="1004"/>
        <v>151635.73483606297</v>
      </c>
      <c r="I2190" s="5">
        <f ca="1">VLOOKUP(CONCATENATE($F2190," ",$G2190),AllocFactorMatrix,(I$4+1),FALSE)*$E2195</f>
        <v>77478.788404086343</v>
      </c>
      <c r="J2190" s="5">
        <f ca="1">VLOOKUP(CONCATENATE($F2190," ",$G2190),AllocFactorMatrix,(J$4+1),FALSE)*$E2195</f>
        <v>18162.33686217482</v>
      </c>
      <c r="K2190" s="5">
        <f ca="1">VLOOKUP(CONCATENATE($F2190," ",$G2190),AllocFactorMatrix,(K$4+1),FALSE)*$E2195</f>
        <v>253.72080321076982</v>
      </c>
      <c r="L2190" s="5">
        <f ca="1">VLOOKUP(CONCATENATE($F2190," ",$G2190),AllocFactorMatrix,(L$4+1),FALSE)*$E2195</f>
        <v>45.922286530457022</v>
      </c>
      <c r="M2190" s="5">
        <f t="shared" ca="1" si="1005"/>
        <v>18461.979951916048</v>
      </c>
      <c r="N2190" s="5">
        <f ca="1">VLOOKUP(CONCATENATE($F2190," ",$G2190),AllocFactorMatrix,(N$4+1),FALSE)*$E2195</f>
        <v>10496.531228711518</v>
      </c>
      <c r="O2190" s="5">
        <f ca="1">VLOOKUP(CONCATENATE($F2190," ",$G2190),AllocFactorMatrix,(O$4+1),FALSE)*$E2195</f>
        <v>1886.1739269851139</v>
      </c>
      <c r="P2190" s="5">
        <f ca="1">VLOOKUP(CONCATENATE($F2190," ",$G2190),AllocFactorMatrix,(P$4+1),FALSE)*$E2195</f>
        <v>495.10611343076454</v>
      </c>
      <c r="Q2190" s="5">
        <f ca="1">VLOOKUP(CONCATENATE($F2190," ",$G2190),AllocFactorMatrix,(Q$4+1),FALSE)*$E2195</f>
        <v>0</v>
      </c>
      <c r="R2190" s="5">
        <f t="shared" ca="1" si="1007"/>
        <v>12877.811269127395</v>
      </c>
      <c r="S2190" s="5">
        <f ca="1">VLOOKUP(CONCATENATE($F2190," ",$G2190),AllocFactorMatrix,(S$4+1),FALSE)*$E2195</f>
        <v>473.12310532912966</v>
      </c>
      <c r="T2190" s="5">
        <f ca="1">VLOOKUP(CONCATENATE($F2190," ",$G2190),AllocFactorMatrix,(T$4+1),FALSE)*$E2195</f>
        <v>6638.375945582291</v>
      </c>
      <c r="U2190" s="5">
        <f ca="1">VLOOKUP(CONCATENATE($F2190," ",$G2190),AllocFactorMatrix,(U$4+1),FALSE)*$E2195</f>
        <v>32732.314169260855</v>
      </c>
      <c r="V2190" s="5">
        <f ca="1">VLOOKUP(CONCATENATE($F2190," ",$G2190),AllocFactorMatrix,(V$4+1),FALSE)*$E2195</f>
        <v>0</v>
      </c>
      <c r="W2190" s="5">
        <f t="shared" ca="1" si="1012"/>
        <v>39843.813220172276</v>
      </c>
      <c r="X2190" s="5">
        <f ca="1">VLOOKUP(CONCATENATE($F2190," ",$G2190),AllocFactorMatrix,(X$4+1),FALSE)*$E2195</f>
        <v>2877.3109706524801</v>
      </c>
      <c r="Y2190" s="5">
        <f ca="1">VLOOKUP(CONCATENATE($F2190," ",$G2190),AllocFactorMatrix,(Y$4+1),FALSE)*$E2195</f>
        <v>57.772137400344732</v>
      </c>
      <c r="Z2190" s="5">
        <f t="shared" ca="1" si="1010"/>
        <v>2935.0831080528251</v>
      </c>
      <c r="AA2190" s="5">
        <f ca="1">VLOOKUP(CONCATENATE($F2190," ",$G2190),AllocFactorMatrix,(AA$4+1),FALSE)*$E2195</f>
        <v>38.258882709137623</v>
      </c>
      <c r="AB2190" s="5">
        <f ca="1">VLOOKUP(CONCATENATE($F2190," ",$G2190),AllocFactorMatrix,(AB$4+1),FALSE)*$E2195</f>
        <v>0</v>
      </c>
      <c r="AC2190" s="5">
        <f ca="1">VLOOKUP(CONCATENATE($F2190," ",$G2190),AllocFactorMatrix,(AC$4+1),FALSE)*$E2195</f>
        <v>0</v>
      </c>
    </row>
    <row r="2191" spans="4:29" hidden="1" outlineLevel="1">
      <c r="E2191" s="48"/>
      <c r="F2191" s="175" t="str">
        <f>F2195</f>
        <v>RB_GUP-Land_G</v>
      </c>
      <c r="G2191" s="52" t="str">
        <f>$G$11</f>
        <v>DISTPRI</v>
      </c>
      <c r="H2191" s="4">
        <f t="shared" ca="1" si="1004"/>
        <v>1238648.5112483671</v>
      </c>
      <c r="I2191" s="5">
        <f ca="1">VLOOKUP(CONCATENATE($F2191," ",$G2191),AllocFactorMatrix,(I$4+1),FALSE)*$E2195</f>
        <v>811075.79994264897</v>
      </c>
      <c r="J2191" s="5">
        <f ca="1">VLOOKUP(CONCATENATE($F2191," ",$G2191),AllocFactorMatrix,(J$4+1),FALSE)*$E2195</f>
        <v>189823.04190708496</v>
      </c>
      <c r="K2191" s="5">
        <f ca="1">VLOOKUP(CONCATENATE($F2191," ",$G2191),AllocFactorMatrix,(K$4+1),FALSE)*$E2195</f>
        <v>2651.4009592194611</v>
      </c>
      <c r="L2191" s="5">
        <f ca="1">VLOOKUP(CONCATENATE($F2191," ",$G2191),AllocFactorMatrix,(L$4+1),FALSE)*$E2195</f>
        <v>0</v>
      </c>
      <c r="M2191" s="5">
        <f t="shared" ca="1" si="1005"/>
        <v>192474.44286630442</v>
      </c>
      <c r="N2191" s="5">
        <f ca="1">VLOOKUP(CONCATENATE($F2191," ",$G2191),AllocFactorMatrix,(N$4+1),FALSE)*$E2195</f>
        <v>110195.9995615337</v>
      </c>
      <c r="O2191" s="5">
        <f ca="1">VLOOKUP(CONCATENATE($F2191," ",$G2191),AllocFactorMatrix,(O$4+1),FALSE)*$E2195</f>
        <v>19799.928071324459</v>
      </c>
      <c r="P2191" s="5">
        <f ca="1">VLOOKUP(CONCATENATE($F2191," ",$G2191),AllocFactorMatrix,(P$4+1),FALSE)*$E2195</f>
        <v>0</v>
      </c>
      <c r="Q2191" s="5">
        <f ca="1">VLOOKUP(CONCATENATE($F2191," ",$G2191),AllocFactorMatrix,(Q$4+1),FALSE)*$E2195</f>
        <v>0</v>
      </c>
      <c r="R2191" s="5">
        <f t="shared" ca="1" si="1007"/>
        <v>129995.92763285816</v>
      </c>
      <c r="S2191" s="5">
        <f ca="1">VLOOKUP(CONCATENATE($F2191," ",$G2191),AllocFactorMatrix,(S$4+1),FALSE)*$E2195</f>
        <v>4982.7057468707462</v>
      </c>
      <c r="T2191" s="5">
        <f ca="1">VLOOKUP(CONCATENATE($F2191," ",$G2191),AllocFactorMatrix,(T$4+1),FALSE)*$E2195</f>
        <v>68900.171508302461</v>
      </c>
      <c r="U2191" s="5">
        <f ca="1">VLOOKUP(CONCATENATE($F2191," ",$G2191),AllocFactorMatrix,(U$4+1),FALSE)*$E2195</f>
        <v>0</v>
      </c>
      <c r="V2191" s="5">
        <f ca="1">VLOOKUP(CONCATENATE($F2191," ",$G2191),AllocFactorMatrix,(V$4+1),FALSE)*$E2195</f>
        <v>0</v>
      </c>
      <c r="W2191" s="5">
        <f t="shared" ca="1" si="1012"/>
        <v>73882.877255173211</v>
      </c>
      <c r="X2191" s="5">
        <f ca="1">VLOOKUP(CONCATENATE($F2191," ",$G2191),AllocFactorMatrix,(X$4+1),FALSE)*$E2195</f>
        <v>30214.832529345287</v>
      </c>
      <c r="Y2191" s="5">
        <f ca="1">VLOOKUP(CONCATENATE($F2191," ",$G2191),AllocFactorMatrix,(Y$4+1),FALSE)*$E2195</f>
        <v>606.45933794641689</v>
      </c>
      <c r="Z2191" s="5">
        <f t="shared" ca="1" si="1010"/>
        <v>30821.291867291704</v>
      </c>
      <c r="AA2191" s="5">
        <f ca="1">VLOOKUP(CONCATENATE($F2191," ",$G2191),AllocFactorMatrix,(AA$4+1),FALSE)*$E2195</f>
        <v>398.17168408979859</v>
      </c>
      <c r="AB2191" s="5">
        <f ca="1">VLOOKUP(CONCATENATE($F2191," ",$G2191),AllocFactorMatrix,(AB$4+1),FALSE)*$E2195</f>
        <v>0</v>
      </c>
      <c r="AC2191" s="5">
        <f ca="1">VLOOKUP(CONCATENATE($F2191," ",$G2191),AllocFactorMatrix,(AC$4+1),FALSE)*$E2195</f>
        <v>0</v>
      </c>
    </row>
    <row r="2192" spans="4:29" hidden="1" outlineLevel="1">
      <c r="E2192" s="48"/>
      <c r="F2192" s="175" t="str">
        <f>F2195</f>
        <v>RB_GUP-Land_G</v>
      </c>
      <c r="G2192" s="52" t="str">
        <f>$G$12</f>
        <v>DISTSEC</v>
      </c>
      <c r="H2192" s="4">
        <f t="shared" ca="1" si="1004"/>
        <v>490719.15774446051</v>
      </c>
      <c r="I2192" s="5">
        <f ca="1">VLOOKUP(CONCATENATE($F2192," ",$G2192),AllocFactorMatrix,(I$4+1),FALSE)*$E2195</f>
        <v>364165.18179863371</v>
      </c>
      <c r="J2192" s="5">
        <f ca="1">VLOOKUP(CONCATENATE($F2192," ",$G2192),AllocFactorMatrix,(J$4+1),FALSE)*$E2195</f>
        <v>73431.970510623898</v>
      </c>
      <c r="K2192" s="5">
        <f ca="1">VLOOKUP(CONCATENATE($F2192," ",$G2192),AllocFactorMatrix,(K$4+1),FALSE)*$E2195</f>
        <v>0</v>
      </c>
      <c r="L2192" s="5">
        <f ca="1">VLOOKUP(CONCATENATE($F2192," ",$G2192),AllocFactorMatrix,(L$4+1),FALSE)*$E2195</f>
        <v>0</v>
      </c>
      <c r="M2192" s="5">
        <f t="shared" ca="1" si="1005"/>
        <v>73431.970510623898</v>
      </c>
      <c r="N2192" s="5">
        <f ca="1">VLOOKUP(CONCATENATE($F2192," ",$G2192),AllocFactorMatrix,(N$4+1),FALSE)*$E2195</f>
        <v>36703.904238979201</v>
      </c>
      <c r="O2192" s="5">
        <f ca="1">VLOOKUP(CONCATENATE($F2192," ",$G2192),AllocFactorMatrix,(O$4+1),FALSE)*$E2195</f>
        <v>0</v>
      </c>
      <c r="P2192" s="5">
        <f ca="1">VLOOKUP(CONCATENATE($F2192," ",$G2192),AllocFactorMatrix,(P$4+1),FALSE)*$E2195</f>
        <v>0</v>
      </c>
      <c r="Q2192" s="5">
        <f ca="1">VLOOKUP(CONCATENATE($F2192," ",$G2192),AllocFactorMatrix,(Q$4+1),FALSE)*$E2195</f>
        <v>0</v>
      </c>
      <c r="R2192" s="5">
        <f t="shared" ca="1" si="1007"/>
        <v>36703.904238979201</v>
      </c>
      <c r="S2192" s="5">
        <f ca="1">VLOOKUP(CONCATENATE($F2192," ",$G2192),AllocFactorMatrix,(S$4+1),FALSE)*$E2195</f>
        <v>1371.9060017880349</v>
      </c>
      <c r="T2192" s="5">
        <f ca="1">VLOOKUP(CONCATENATE($F2192," ",$G2192),AllocFactorMatrix,(T$4+1),FALSE)*$E2195</f>
        <v>0</v>
      </c>
      <c r="U2192" s="5">
        <f ca="1">VLOOKUP(CONCATENATE($F2192," ",$G2192),AllocFactorMatrix,(U$4+1),FALSE)*$E2195</f>
        <v>0</v>
      </c>
      <c r="V2192" s="5">
        <f ca="1">VLOOKUP(CONCATENATE($F2192," ",$G2192),AllocFactorMatrix,(V$4+1),FALSE)*$E2195</f>
        <v>0</v>
      </c>
      <c r="W2192" s="5">
        <f t="shared" ca="1" si="1012"/>
        <v>1371.9060017880349</v>
      </c>
      <c r="X2192" s="5">
        <f ca="1">VLOOKUP(CONCATENATE($F2192," ",$G2192),AllocFactorMatrix,(X$4+1),FALSE)*$E2195</f>
        <v>10367.999281578106</v>
      </c>
      <c r="Y2192" s="5">
        <f ca="1">VLOOKUP(CONCATENATE($F2192," ",$G2192),AllocFactorMatrix,(Y$4+1),FALSE)*$E2195</f>
        <v>0</v>
      </c>
      <c r="Z2192" s="5">
        <f t="shared" ca="1" si="1010"/>
        <v>10367.999281578106</v>
      </c>
      <c r="AA2192" s="5">
        <f ca="1">VLOOKUP(CONCATENATE($F2192," ",$G2192),AllocFactorMatrix,(AA$4+1),FALSE)*$E2195</f>
        <v>122.58678337655321</v>
      </c>
      <c r="AB2192" s="5">
        <f ca="1">VLOOKUP(CONCATENATE($F2192," ",$G2192),AllocFactorMatrix,(AB$4+1),FALSE)*$E2195</f>
        <v>3773.1856599293305</v>
      </c>
      <c r="AC2192" s="5">
        <f ca="1">VLOOKUP(CONCATENATE($F2192," ",$G2192),AllocFactorMatrix,(AC$4+1),FALSE)*$E2195</f>
        <v>782.42346955121798</v>
      </c>
    </row>
    <row r="2193" spans="1:29" hidden="1" outlineLevel="1">
      <c r="E2193" s="48"/>
      <c r="F2193" s="175" t="str">
        <f>F2195</f>
        <v>RB_GUP-Land_G</v>
      </c>
      <c r="G2193" s="52" t="str">
        <f>$G$13</f>
        <v>ENERGY</v>
      </c>
      <c r="H2193" s="4">
        <f t="shared" ca="1" si="1004"/>
        <v>1411824.7963578482</v>
      </c>
      <c r="I2193" s="5">
        <f ca="1">VLOOKUP(CONCATENATE($F2193," ",$G2193),AllocFactorMatrix,(I$4+1),FALSE)*$E2195</f>
        <v>552427.57263896114</v>
      </c>
      <c r="J2193" s="5">
        <f ca="1">VLOOKUP(CONCATENATE($F2193," ",$G2193),AllocFactorMatrix,(J$4+1),FALSE)*$E2195</f>
        <v>159373.75189047703</v>
      </c>
      <c r="K2193" s="5">
        <f ca="1">VLOOKUP(CONCATENATE($F2193," ",$G2193),AllocFactorMatrix,(K$4+1),FALSE)*$E2195</f>
        <v>2221.3299259100531</v>
      </c>
      <c r="L2193" s="5">
        <f ca="1">VLOOKUP(CONCATENATE($F2193," ",$G2193),AllocFactorMatrix,(L$4+1),FALSE)*$E2195</f>
        <v>310.54004103990849</v>
      </c>
      <c r="M2193" s="5">
        <f t="shared" ca="1" si="1005"/>
        <v>161905.62185742697</v>
      </c>
      <c r="N2193" s="5">
        <f ca="1">VLOOKUP(CONCATENATE($F2193," ",$G2193),AllocFactorMatrix,(N$4+1),FALSE)*$E2195</f>
        <v>103405.56566519558</v>
      </c>
      <c r="O2193" s="5">
        <f ca="1">VLOOKUP(CONCATENATE($F2193," ",$G2193),AllocFactorMatrix,(O$4+1),FALSE)*$E2195</f>
        <v>18441.24158907693</v>
      </c>
      <c r="P2193" s="5">
        <f ca="1">VLOOKUP(CONCATENATE($F2193," ",$G2193),AllocFactorMatrix,(P$4+1),FALSE)*$E2195</f>
        <v>3755.3121342200961</v>
      </c>
      <c r="Q2193" s="5">
        <f ca="1">VLOOKUP(CONCATENATE($F2193," ",$G2193),AllocFactorMatrix,(Q$4+1),FALSE)*$E2195</f>
        <v>141.83941022020764</v>
      </c>
      <c r="R2193" s="5">
        <f t="shared" ca="1" si="1007"/>
        <v>125743.95879871282</v>
      </c>
      <c r="S2193" s="5">
        <f ca="1">VLOOKUP(CONCATENATE($F2193," ",$G2193),AllocFactorMatrix,(S$4+1),FALSE)*$E2195</f>
        <v>5415.3513536264627</v>
      </c>
      <c r="T2193" s="5">
        <f ca="1">VLOOKUP(CONCATENATE($F2193," ",$G2193),AllocFactorMatrix,(T$4+1),FALSE)*$E2195</f>
        <v>85617.734547242784</v>
      </c>
      <c r="U2193" s="5">
        <f ca="1">VLOOKUP(CONCATENATE($F2193," ",$G2193),AllocFactorMatrix,(U$4+1),FALSE)*$E2195</f>
        <v>368227.94154449558</v>
      </c>
      <c r="V2193" s="5">
        <f ca="1">VLOOKUP(CONCATENATE($F2193," ",$G2193),AllocFactorMatrix,(V$4+1),FALSE)*$E2195</f>
        <v>69267.521850010104</v>
      </c>
      <c r="W2193" s="5">
        <f t="shared" ca="1" si="1012"/>
        <v>528528.54929537501</v>
      </c>
      <c r="X2193" s="5">
        <f ca="1">VLOOKUP(CONCATENATE($F2193," ",$G2193),AllocFactorMatrix,(X$4+1),FALSE)*$E2195</f>
        <v>28404.483824063707</v>
      </c>
      <c r="Y2193" s="5">
        <f ca="1">VLOOKUP(CONCATENATE($F2193," ",$G2193),AllocFactorMatrix,(Y$4+1),FALSE)*$E2195</f>
        <v>569.93030189356773</v>
      </c>
      <c r="Z2193" s="5">
        <f t="shared" ca="1" si="1010"/>
        <v>28974.414125957275</v>
      </c>
      <c r="AA2193" s="5">
        <f ca="1">VLOOKUP(CONCATENATE($F2193," ",$G2193),AllocFactorMatrix,(AA$4+1),FALSE)*$E2195</f>
        <v>508.38027324273696</v>
      </c>
      <c r="AB2193" s="5">
        <f ca="1">VLOOKUP(CONCATENATE($F2193," ",$G2193),AllocFactorMatrix,(AB$4+1),FALSE)*$E2195</f>
        <v>11387.544010137433</v>
      </c>
      <c r="AC2193" s="5">
        <f ca="1">VLOOKUP(CONCATENATE($F2193," ",$G2193),AllocFactorMatrix,(AC$4+1),FALSE)*$E2195</f>
        <v>2348.7553580333774</v>
      </c>
    </row>
    <row r="2194" spans="1:29" hidden="1" outlineLevel="1">
      <c r="E2194" s="48"/>
      <c r="F2194" s="175" t="str">
        <f>F2195</f>
        <v>RB_GUP-Land_G</v>
      </c>
      <c r="G2194" s="52" t="str">
        <f>$G$14</f>
        <v>CUSTOMER</v>
      </c>
      <c r="H2194" s="4">
        <f t="shared" ca="1" si="1004"/>
        <v>934344.36048740509</v>
      </c>
      <c r="I2194" s="5">
        <f ca="1">VLOOKUP(CONCATENATE($F2194," ",$G2194),AllocFactorMatrix,(I$4+1),FALSE)*$E2195</f>
        <v>721435.59900472779</v>
      </c>
      <c r="J2194" s="5">
        <f ca="1">VLOOKUP(CONCATENATE($F2194," ",$G2194),AllocFactorMatrix,(J$4+1),FALSE)*$E2195</f>
        <v>146084.28665082261</v>
      </c>
      <c r="K2194" s="5">
        <f ca="1">VLOOKUP(CONCATENATE($F2194," ",$G2194),AllocFactorMatrix,(K$4+1),FALSE)*$E2195</f>
        <v>3733.9408797138553</v>
      </c>
      <c r="L2194" s="5">
        <f ca="1">VLOOKUP(CONCATENATE($F2194," ",$G2194),AllocFactorMatrix,(L$4+1),FALSE)*$E2195</f>
        <v>602.02757023985168</v>
      </c>
      <c r="M2194" s="5">
        <f t="shared" ca="1" si="1005"/>
        <v>150420.25510077632</v>
      </c>
      <c r="N2194" s="5">
        <f ca="1">VLOOKUP(CONCATENATE($F2194," ",$G2194),AllocFactorMatrix,(N$4+1),FALSE)*$E2195</f>
        <v>5990.859825279068</v>
      </c>
      <c r="O2194" s="5">
        <f ca="1">VLOOKUP(CONCATENATE($F2194," ",$G2194),AllocFactorMatrix,(O$4+1),FALSE)*$E2195</f>
        <v>1446.9121187554176</v>
      </c>
      <c r="P2194" s="5">
        <f ca="1">VLOOKUP(CONCATENATE($F2194," ",$G2194),AllocFactorMatrix,(P$4+1),FALSE)*$E2195</f>
        <v>1472.9015417963803</v>
      </c>
      <c r="Q2194" s="5">
        <f ca="1">VLOOKUP(CONCATENATE($F2194," ",$G2194),AllocFactorMatrix,(Q$4+1),FALSE)*$E2195</f>
        <v>181.93778627109836</v>
      </c>
      <c r="R2194" s="5">
        <f t="shared" ca="1" si="1007"/>
        <v>9092.6112721019654</v>
      </c>
      <c r="S2194" s="5">
        <f ca="1">VLOOKUP(CONCATENATE($F2194," ",$G2194),AllocFactorMatrix,(S$4+1),FALSE)*$E2195</f>
        <v>45.530962960969916</v>
      </c>
      <c r="T2194" s="5">
        <f ca="1">VLOOKUP(CONCATENATE($F2194," ",$G2194),AllocFactorMatrix,(T$4+1),FALSE)*$E2195</f>
        <v>1051.9124570393583</v>
      </c>
      <c r="U2194" s="5">
        <f ca="1">VLOOKUP(CONCATENATE($F2194," ",$G2194),AllocFactorMatrix,(U$4+1),FALSE)*$E2195</f>
        <v>2474.198447524614</v>
      </c>
      <c r="V2194" s="5">
        <f ca="1">VLOOKUP(CONCATENATE($F2194," ",$G2194),AllocFactorMatrix,(V$4+1),FALSE)*$E2195</f>
        <v>728.56116072747182</v>
      </c>
      <c r="W2194" s="5">
        <f t="shared" ca="1" si="1012"/>
        <v>4300.2030282524138</v>
      </c>
      <c r="X2194" s="5">
        <f ca="1">VLOOKUP(CONCATENATE($F2194," ",$G2194),AllocFactorMatrix,(X$4+1),FALSE)*$E2195</f>
        <v>1327.4667420828139</v>
      </c>
      <c r="Y2194" s="5">
        <f ca="1">VLOOKUP(CONCATENATE($F2194," ",$G2194),AllocFactorMatrix,(Y$4+1),FALSE)*$E2195</f>
        <v>19.830006525805597</v>
      </c>
      <c r="Z2194" s="5">
        <f t="shared" ca="1" si="1010"/>
        <v>1347.2967486086195</v>
      </c>
      <c r="AA2194" s="5">
        <f ca="1">VLOOKUP(CONCATENATE($F2194," ",$G2194),AllocFactorMatrix,(AA$4+1),FALSE)*$E2195</f>
        <v>108.06640391812461</v>
      </c>
      <c r="AB2194" s="5">
        <f ca="1">VLOOKUP(CONCATENATE($F2194," ",$G2194),AllocFactorMatrix,(AB$4+1),FALSE)*$E2195</f>
        <v>39265.435993615232</v>
      </c>
      <c r="AC2194" s="5">
        <f ca="1">VLOOKUP(CONCATENATE($F2194," ",$G2194),AllocFactorMatrix,(AC$4+1),FALSE)*$E2195</f>
        <v>8374.8929354035881</v>
      </c>
    </row>
    <row r="2195" spans="1:29" collapsed="1">
      <c r="D2195" s="52" t="s">
        <v>150</v>
      </c>
      <c r="E2195" s="58">
        <v>8304116</v>
      </c>
      <c r="F2195" s="92" t="s">
        <v>554</v>
      </c>
      <c r="G2195" s="52" t="str">
        <f>$G$15</f>
        <v>TOTAL</v>
      </c>
      <c r="H2195" s="4">
        <f t="shared" ca="1" si="1004"/>
        <v>8304116.0000000056</v>
      </c>
      <c r="I2195" s="5">
        <f ca="1">VLOOKUP(CONCATENATE($F2195," ",$G2195),AllocFactorMatrix,(I$4+1),FALSE)*$E2195</f>
        <v>4623705.4880778128</v>
      </c>
      <c r="J2195" s="5">
        <f ca="1">VLOOKUP(CONCATENATE($F2195," ",$G2195),AllocFactorMatrix,(J$4+1),FALSE)*$E2195</f>
        <v>1075924.6880349196</v>
      </c>
      <c r="K2195" s="5">
        <f ca="1">VLOOKUP(CONCATENATE($F2195," ",$G2195),AllocFactorMatrix,(K$4+1),FALSE)*$E2195</f>
        <v>15660.114344470096</v>
      </c>
      <c r="L2195" s="5">
        <f ca="1">VLOOKUP(CONCATENATE($F2195," ",$G2195),AllocFactorMatrix,(L$4+1),FALSE)*$E2195</f>
        <v>1905.5123581514499</v>
      </c>
      <c r="M2195" s="5">
        <f t="shared" ca="1" si="1005"/>
        <v>1093490.3147375411</v>
      </c>
      <c r="N2195" s="5">
        <f ca="1">VLOOKUP(CONCATENATE($F2195," ",$G2195),AllocFactorMatrix,(N$4+1),FALSE)*$E2195</f>
        <v>557879.01281854592</v>
      </c>
      <c r="O2195" s="5">
        <f ca="1">VLOOKUP(CONCATENATE($F2195," ",$G2195),AllocFactorMatrix,(O$4+1),FALSE)*$E2195</f>
        <v>93734.444825365426</v>
      </c>
      <c r="P2195" s="5">
        <f ca="1">VLOOKUP(CONCATENATE($F2195," ",$G2195),AllocFactorMatrix,(P$4+1),FALSE)*$E2195</f>
        <v>16300.873857742716</v>
      </c>
      <c r="Q2195" s="5">
        <f ca="1">VLOOKUP(CONCATENATE($F2195," ",$G2195),AllocFactorMatrix,(Q$4+1),FALSE)*$E2195</f>
        <v>725.45502883248946</v>
      </c>
      <c r="R2195" s="5">
        <f t="shared" ca="1" si="1007"/>
        <v>668639.78653048666</v>
      </c>
      <c r="S2195" s="5">
        <f ca="1">VLOOKUP(CONCATENATE($F2195," ",$G2195),AllocFactorMatrix,(S$4+1),FALSE)*$E2195</f>
        <v>26073.634383945529</v>
      </c>
      <c r="T2195" s="5">
        <f ca="1">VLOOKUP(CONCATENATE($F2195," ",$G2195),AllocFactorMatrix,(T$4+1),FALSE)*$E2195</f>
        <v>348313.88699147286</v>
      </c>
      <c r="U2195" s="5">
        <f ca="1">VLOOKUP(CONCATENATE($F2195," ",$G2195),AllocFactorMatrix,(U$4+1),FALSE)*$E2195</f>
        <v>1115214.0197236005</v>
      </c>
      <c r="V2195" s="5">
        <f ca="1">VLOOKUP(CONCATENATE($F2195," ",$G2195),AllocFactorMatrix,(V$4+1),FALSE)*$E2195</f>
        <v>198941.55284730045</v>
      </c>
      <c r="W2195" s="5">
        <f t="shared" ca="1" si="1012"/>
        <v>1688543.0939463193</v>
      </c>
      <c r="X2195" s="5">
        <f ca="1">VLOOKUP(CONCATENATE($F2195," ",$G2195),AllocFactorMatrix,(X$4+1),FALSE)*$E2195</f>
        <v>153083.48641254852</v>
      </c>
      <c r="Y2195" s="5">
        <f ca="1">VLOOKUP(CONCATENATE($F2195," ",$G2195),AllocFactorMatrix,(Y$4+1),FALSE)*$E2195</f>
        <v>2849.6278161657001</v>
      </c>
      <c r="Z2195" s="5">
        <f t="shared" ca="1" si="1010"/>
        <v>155933.11422871423</v>
      </c>
      <c r="AA2195" s="5">
        <f ca="1">VLOOKUP(CONCATENATE($F2195," ",$G2195),AllocFactorMatrix,(AA$4+1),FALSE)*$E2195</f>
        <v>2229.3607504400848</v>
      </c>
      <c r="AB2195" s="5">
        <f ca="1">VLOOKUP(CONCATENATE($F2195," ",$G2195),AllocFactorMatrix,(AB$4+1),FALSE)*$E2195</f>
        <v>59108.174957187672</v>
      </c>
      <c r="AC2195" s="5">
        <f ca="1">VLOOKUP(CONCATENATE($F2195," ",$G2195),AllocFactorMatrix,(AC$4+1),FALSE)*$E2195</f>
        <v>12466.666771500275</v>
      </c>
    </row>
    <row r="2196" spans="1:29" hidden="1" outlineLevel="1">
      <c r="E2196" s="11"/>
      <c r="F2196" s="107"/>
      <c r="G2196" s="52" t="str">
        <f>$G$8</f>
        <v>PRODUCTION</v>
      </c>
      <c r="H2196" s="50">
        <f t="shared" ref="H2196:AC2196" ca="1" si="1013">+H2164+H2172+H2180+H2188</f>
        <v>44831479.639170922</v>
      </c>
      <c r="I2196" s="50">
        <f t="shared" ca="1" si="1013"/>
        <v>23060684.587357607</v>
      </c>
      <c r="J2196" s="50">
        <f t="shared" ca="1" si="1013"/>
        <v>5377755.1912047807</v>
      </c>
      <c r="K2196" s="50">
        <f t="shared" ca="1" si="1013"/>
        <v>74772.091619163068</v>
      </c>
      <c r="L2196" s="50">
        <f t="shared" ca="1" si="1013"/>
        <v>10413.786401619998</v>
      </c>
      <c r="M2196" s="50">
        <f t="shared" ca="1" si="1013"/>
        <v>5462941.0692255637</v>
      </c>
      <c r="N2196" s="50">
        <f t="shared" ca="1" si="1013"/>
        <v>3200883.9720838028</v>
      </c>
      <c r="O2196" s="50">
        <f t="shared" ca="1" si="1013"/>
        <v>573571.47364802368</v>
      </c>
      <c r="P2196" s="50">
        <f t="shared" ca="1" si="1013"/>
        <v>116314.4416650113</v>
      </c>
      <c r="Q2196" s="50">
        <f t="shared" ca="1" si="1013"/>
        <v>4416.9883222828639</v>
      </c>
      <c r="R2196" s="50">
        <f t="shared" ca="1" si="1013"/>
        <v>3895186.8757191207</v>
      </c>
      <c r="S2196" s="50">
        <f t="shared" ca="1" si="1013"/>
        <v>151584.81537065789</v>
      </c>
      <c r="T2196" s="50">
        <f t="shared" ca="1" si="1013"/>
        <v>2046482.5400963444</v>
      </c>
      <c r="U2196" s="50">
        <f t="shared" ca="1" si="1013"/>
        <v>7826974.1967186835</v>
      </c>
      <c r="V2196" s="50">
        <f t="shared" ca="1" si="1013"/>
        <v>1417928.9684963305</v>
      </c>
      <c r="W2196" s="50">
        <f t="shared" ca="1" si="1013"/>
        <v>11442970.520682015</v>
      </c>
      <c r="X2196" s="50">
        <f t="shared" ca="1" si="1013"/>
        <v>878513.38014220598</v>
      </c>
      <c r="Y2196" s="50">
        <f t="shared" ca="1" si="1013"/>
        <v>17546.16549448064</v>
      </c>
      <c r="Z2196" s="50">
        <f t="shared" ca="1" si="1013"/>
        <v>896059.54563668673</v>
      </c>
      <c r="AA2196" s="50">
        <f t="shared" ca="1" si="1013"/>
        <v>11589.0127461338</v>
      </c>
      <c r="AB2196" s="50">
        <f t="shared" ca="1" si="1013"/>
        <v>51484.99296985993</v>
      </c>
      <c r="AC2196" s="50">
        <f t="shared" ca="1" si="1013"/>
        <v>10563.034833939235</v>
      </c>
    </row>
    <row r="2197" spans="1:29" hidden="1" outlineLevel="1">
      <c r="E2197" s="11"/>
      <c r="F2197" s="107"/>
      <c r="G2197" s="52" t="str">
        <f>$G$9</f>
        <v>BULKTRAN</v>
      </c>
      <c r="H2197" s="50">
        <f t="shared" ref="H2197:AC2197" ca="1" si="1014">+H2165+H2173+H2181+H2189</f>
        <v>13244753.751323342</v>
      </c>
      <c r="I2197" s="50">
        <f t="shared" ca="1" si="1014"/>
        <v>6812915.6377346274</v>
      </c>
      <c r="J2197" s="50">
        <f t="shared" ca="1" si="1014"/>
        <v>1588772.9741619863</v>
      </c>
      <c r="K2197" s="50">
        <f t="shared" ca="1" si="1014"/>
        <v>22090.235453703557</v>
      </c>
      <c r="L2197" s="50">
        <f t="shared" ca="1" si="1014"/>
        <v>3076.5889865438148</v>
      </c>
      <c r="M2197" s="50">
        <f t="shared" ca="1" si="1014"/>
        <v>1613939.7986022336</v>
      </c>
      <c r="N2197" s="50">
        <f t="shared" ca="1" si="1014"/>
        <v>945650.69763536658</v>
      </c>
      <c r="O2197" s="50">
        <f t="shared" ca="1" si="1014"/>
        <v>169452.64774652023</v>
      </c>
      <c r="P2197" s="50">
        <f t="shared" ca="1" si="1014"/>
        <v>34363.267730063897</v>
      </c>
      <c r="Q2197" s="50">
        <f t="shared" ca="1" si="1014"/>
        <v>1304.9295522245504</v>
      </c>
      <c r="R2197" s="50">
        <f t="shared" ca="1" si="1014"/>
        <v>1150771.5426641754</v>
      </c>
      <c r="S2197" s="50">
        <f t="shared" ca="1" si="1014"/>
        <v>44783.343493975888</v>
      </c>
      <c r="T2197" s="50">
        <f t="shared" ca="1" si="1014"/>
        <v>604600.99729289347</v>
      </c>
      <c r="U2197" s="50">
        <f t="shared" ca="1" si="1014"/>
        <v>2312356.1097663101</v>
      </c>
      <c r="V2197" s="50">
        <f t="shared" ca="1" si="1014"/>
        <v>418904.75567067676</v>
      </c>
      <c r="W2197" s="50">
        <f t="shared" ca="1" si="1014"/>
        <v>3380645.2062238562</v>
      </c>
      <c r="X2197" s="50">
        <f t="shared" ca="1" si="1014"/>
        <v>259542.92566020289</v>
      </c>
      <c r="Y2197" s="50">
        <f t="shared" ca="1" si="1014"/>
        <v>5183.7379253329609</v>
      </c>
      <c r="Z2197" s="50">
        <f t="shared" ca="1" si="1014"/>
        <v>264726.66358553583</v>
      </c>
      <c r="AA2197" s="50">
        <f t="shared" ca="1" si="1014"/>
        <v>3423.7910789225134</v>
      </c>
      <c r="AB2197" s="50">
        <f t="shared" ca="1" si="1014"/>
        <v>15210.429351490819</v>
      </c>
      <c r="AC2197" s="50">
        <f t="shared" ca="1" si="1014"/>
        <v>3120.6820825056125</v>
      </c>
    </row>
    <row r="2198" spans="1:29" hidden="1" outlineLevel="1">
      <c r="E2198" s="11"/>
      <c r="F2198" s="107"/>
      <c r="G2198" s="52" t="str">
        <f>$G$10</f>
        <v>SUBTRAN</v>
      </c>
      <c r="H2198" s="50">
        <f t="shared" ref="H2198:AC2198" ca="1" si="1015">+H2166+H2174+H2182+H2190</f>
        <v>3937725.783667651</v>
      </c>
      <c r="I2198" s="50">
        <f t="shared" ca="1" si="1015"/>
        <v>2011994.2249492812</v>
      </c>
      <c r="J2198" s="50">
        <f t="shared" ca="1" si="1015"/>
        <v>471645.43523439864</v>
      </c>
      <c r="K2198" s="50">
        <f t="shared" ca="1" si="1015"/>
        <v>6588.7038417167341</v>
      </c>
      <c r="L2198" s="50">
        <f t="shared" ca="1" si="1015"/>
        <v>1192.524782574847</v>
      </c>
      <c r="M2198" s="50">
        <f t="shared" ca="1" si="1015"/>
        <v>479426.66385869018</v>
      </c>
      <c r="N2198" s="50">
        <f t="shared" ca="1" si="1015"/>
        <v>272577.31631040201</v>
      </c>
      <c r="O2198" s="50">
        <f t="shared" ca="1" si="1015"/>
        <v>48980.774306271938</v>
      </c>
      <c r="P2198" s="50">
        <f t="shared" ca="1" si="1015"/>
        <v>12857.07561357846</v>
      </c>
      <c r="Q2198" s="50">
        <f t="shared" ca="1" si="1015"/>
        <v>0</v>
      </c>
      <c r="R2198" s="50">
        <f t="shared" ca="1" si="1015"/>
        <v>334415.16623025236</v>
      </c>
      <c r="S2198" s="50">
        <f t="shared" ca="1" si="1015"/>
        <v>12286.213752434902</v>
      </c>
      <c r="T2198" s="50">
        <f t="shared" ca="1" si="1015"/>
        <v>172387.49263726713</v>
      </c>
      <c r="U2198" s="50">
        <f t="shared" ca="1" si="1015"/>
        <v>850003.31618898595</v>
      </c>
      <c r="V2198" s="50">
        <f t="shared" ca="1" si="1015"/>
        <v>0</v>
      </c>
      <c r="W2198" s="50">
        <f t="shared" ca="1" si="1015"/>
        <v>1034677.022578688</v>
      </c>
      <c r="X2198" s="50">
        <f t="shared" ca="1" si="1015"/>
        <v>74718.941475221553</v>
      </c>
      <c r="Y2198" s="50">
        <f t="shared" ca="1" si="1015"/>
        <v>1500.2455408342366</v>
      </c>
      <c r="Z2198" s="50">
        <f t="shared" ca="1" si="1015"/>
        <v>76219.187016055788</v>
      </c>
      <c r="AA2198" s="50">
        <f t="shared" ca="1" si="1015"/>
        <v>993.51903468507214</v>
      </c>
      <c r="AB2198" s="50">
        <f t="shared" ca="1" si="1015"/>
        <v>0</v>
      </c>
      <c r="AC2198" s="50">
        <f t="shared" ca="1" si="1015"/>
        <v>0</v>
      </c>
    </row>
    <row r="2199" spans="1:29" hidden="1" outlineLevel="1">
      <c r="E2199" s="11"/>
      <c r="F2199" s="107"/>
      <c r="G2199" s="52" t="str">
        <f>$G$11</f>
        <v>DISTPRI</v>
      </c>
      <c r="H2199" s="50">
        <f t="shared" ref="H2199:AC2199" ca="1" si="1016">+H2167+H2175+H2183+H2191</f>
        <v>19349646.400848631</v>
      </c>
      <c r="I2199" s="50">
        <f t="shared" ca="1" si="1016"/>
        <v>12670285.226725493</v>
      </c>
      <c r="J2199" s="50">
        <f t="shared" ca="1" si="1016"/>
        <v>2965335.7722391644</v>
      </c>
      <c r="K2199" s="50">
        <f t="shared" ca="1" si="1016"/>
        <v>41419.071319967348</v>
      </c>
      <c r="L2199" s="50">
        <f t="shared" ca="1" si="1016"/>
        <v>0</v>
      </c>
      <c r="M2199" s="50">
        <f t="shared" ca="1" si="1016"/>
        <v>3006754.8435591315</v>
      </c>
      <c r="N2199" s="50">
        <f t="shared" ca="1" si="1016"/>
        <v>1721435.5863995398</v>
      </c>
      <c r="O2199" s="50">
        <f t="shared" ca="1" si="1016"/>
        <v>309306.1538145619</v>
      </c>
      <c r="P2199" s="50">
        <f t="shared" ca="1" si="1016"/>
        <v>0</v>
      </c>
      <c r="Q2199" s="50">
        <f t="shared" ca="1" si="1016"/>
        <v>0</v>
      </c>
      <c r="R2199" s="50">
        <f t="shared" ca="1" si="1016"/>
        <v>2030741.7402141015</v>
      </c>
      <c r="S2199" s="50">
        <f t="shared" ca="1" si="1016"/>
        <v>77837.734793912881</v>
      </c>
      <c r="T2199" s="50">
        <f t="shared" ca="1" si="1016"/>
        <v>1076329.518452192</v>
      </c>
      <c r="U2199" s="50">
        <f t="shared" ca="1" si="1016"/>
        <v>0</v>
      </c>
      <c r="V2199" s="50">
        <f t="shared" ca="1" si="1016"/>
        <v>0</v>
      </c>
      <c r="W2199" s="50">
        <f t="shared" ca="1" si="1016"/>
        <v>1154167.2532461046</v>
      </c>
      <c r="X2199" s="50">
        <f t="shared" ca="1" si="1016"/>
        <v>472003.4135547115</v>
      </c>
      <c r="Y2199" s="50">
        <f t="shared" ca="1" si="1016"/>
        <v>9473.8528639808337</v>
      </c>
      <c r="Z2199" s="50">
        <f t="shared" ca="1" si="1016"/>
        <v>481477.26641869236</v>
      </c>
      <c r="AA2199" s="50">
        <f t="shared" ca="1" si="1016"/>
        <v>6220.0706851075001</v>
      </c>
      <c r="AB2199" s="50">
        <f t="shared" ca="1" si="1016"/>
        <v>0</v>
      </c>
      <c r="AC2199" s="50">
        <f t="shared" ca="1" si="1016"/>
        <v>0</v>
      </c>
    </row>
    <row r="2200" spans="1:29" hidden="1" outlineLevel="1">
      <c r="E2200" s="11"/>
      <c r="F2200" s="107"/>
      <c r="G2200" s="52" t="str">
        <f>$G$12</f>
        <v>DISTSEC</v>
      </c>
      <c r="H2200" s="50">
        <f t="shared" ref="H2200:AC2200" ca="1" si="1017">+H2168+H2176+H2184+H2192</f>
        <v>9341159.8313004542</v>
      </c>
      <c r="I2200" s="50">
        <f t="shared" ca="1" si="1017"/>
        <v>6932122.2016505385</v>
      </c>
      <c r="J2200" s="50">
        <f t="shared" ca="1" si="1017"/>
        <v>1397825.5432698624</v>
      </c>
      <c r="K2200" s="50">
        <f t="shared" ca="1" si="1017"/>
        <v>0</v>
      </c>
      <c r="L2200" s="50">
        <f t="shared" ca="1" si="1017"/>
        <v>0</v>
      </c>
      <c r="M2200" s="50">
        <f t="shared" ca="1" si="1017"/>
        <v>1397825.5432698624</v>
      </c>
      <c r="N2200" s="50">
        <f t="shared" ca="1" si="1017"/>
        <v>698682.80159461859</v>
      </c>
      <c r="O2200" s="50">
        <f t="shared" ca="1" si="1017"/>
        <v>0</v>
      </c>
      <c r="P2200" s="50">
        <f t="shared" ca="1" si="1017"/>
        <v>0</v>
      </c>
      <c r="Q2200" s="50">
        <f t="shared" ca="1" si="1017"/>
        <v>0</v>
      </c>
      <c r="R2200" s="50">
        <f t="shared" ca="1" si="1017"/>
        <v>698682.80159461859</v>
      </c>
      <c r="S2200" s="50">
        <f t="shared" ca="1" si="1017"/>
        <v>26115.127224961241</v>
      </c>
      <c r="T2200" s="50">
        <f t="shared" ca="1" si="1017"/>
        <v>0</v>
      </c>
      <c r="U2200" s="50">
        <f t="shared" ca="1" si="1017"/>
        <v>0</v>
      </c>
      <c r="V2200" s="50">
        <f t="shared" ca="1" si="1017"/>
        <v>0</v>
      </c>
      <c r="W2200" s="50">
        <f t="shared" ca="1" si="1017"/>
        <v>26115.127224961241</v>
      </c>
      <c r="X2200" s="50">
        <f t="shared" ca="1" si="1017"/>
        <v>197361.64136160168</v>
      </c>
      <c r="Y2200" s="50">
        <f t="shared" ca="1" si="1017"/>
        <v>0</v>
      </c>
      <c r="Z2200" s="50">
        <f t="shared" ca="1" si="1017"/>
        <v>197361.64136160168</v>
      </c>
      <c r="AA2200" s="50">
        <f t="shared" ca="1" si="1017"/>
        <v>2333.5195267059385</v>
      </c>
      <c r="AB2200" s="50">
        <f t="shared" ca="1" si="1017"/>
        <v>71825.054649537269</v>
      </c>
      <c r="AC2200" s="50">
        <f t="shared" ca="1" si="1017"/>
        <v>14893.942022627469</v>
      </c>
    </row>
    <row r="2201" spans="1:29" hidden="1" outlineLevel="1">
      <c r="E2201" s="11"/>
      <c r="F2201" s="107"/>
      <c r="G2201" s="52" t="str">
        <f>$G$13</f>
        <v>ENERGY</v>
      </c>
      <c r="H2201" s="50">
        <f t="shared" ref="H2201:AC2201" ca="1" si="1018">+H2169+H2177+H2185+H2193</f>
        <v>1411824.7963578482</v>
      </c>
      <c r="I2201" s="50">
        <f t="shared" ca="1" si="1018"/>
        <v>552427.57263896114</v>
      </c>
      <c r="J2201" s="50">
        <f t="shared" ca="1" si="1018"/>
        <v>159373.75189047703</v>
      </c>
      <c r="K2201" s="50">
        <f t="shared" ca="1" si="1018"/>
        <v>2221.3299259100531</v>
      </c>
      <c r="L2201" s="50">
        <f t="shared" ca="1" si="1018"/>
        <v>310.54004103990849</v>
      </c>
      <c r="M2201" s="50">
        <f t="shared" ca="1" si="1018"/>
        <v>161905.62185742697</v>
      </c>
      <c r="N2201" s="50">
        <f t="shared" ca="1" si="1018"/>
        <v>103405.56566519558</v>
      </c>
      <c r="O2201" s="50">
        <f t="shared" ca="1" si="1018"/>
        <v>18441.24158907693</v>
      </c>
      <c r="P2201" s="50">
        <f t="shared" ca="1" si="1018"/>
        <v>3755.3121342200961</v>
      </c>
      <c r="Q2201" s="50">
        <f t="shared" ca="1" si="1018"/>
        <v>141.83941022020764</v>
      </c>
      <c r="R2201" s="50">
        <f t="shared" ca="1" si="1018"/>
        <v>125743.95879871282</v>
      </c>
      <c r="S2201" s="50">
        <f t="shared" ca="1" si="1018"/>
        <v>5415.3513536264627</v>
      </c>
      <c r="T2201" s="50">
        <f t="shared" ca="1" si="1018"/>
        <v>85617.734547242784</v>
      </c>
      <c r="U2201" s="50">
        <f t="shared" ca="1" si="1018"/>
        <v>368227.94154449558</v>
      </c>
      <c r="V2201" s="50">
        <f t="shared" ca="1" si="1018"/>
        <v>69267.521850010104</v>
      </c>
      <c r="W2201" s="50">
        <f t="shared" ca="1" si="1018"/>
        <v>528528.54929537501</v>
      </c>
      <c r="X2201" s="50">
        <f t="shared" ca="1" si="1018"/>
        <v>28404.483824063707</v>
      </c>
      <c r="Y2201" s="50">
        <f t="shared" ca="1" si="1018"/>
        <v>569.93030189356773</v>
      </c>
      <c r="Z2201" s="50">
        <f t="shared" ca="1" si="1018"/>
        <v>28974.414125957275</v>
      </c>
      <c r="AA2201" s="50">
        <f t="shared" ca="1" si="1018"/>
        <v>508.38027324273696</v>
      </c>
      <c r="AB2201" s="50">
        <f t="shared" ca="1" si="1018"/>
        <v>11387.544010137433</v>
      </c>
      <c r="AC2201" s="50">
        <f t="shared" ca="1" si="1018"/>
        <v>2348.7553580333774</v>
      </c>
    </row>
    <row r="2202" spans="1:29" hidden="1" outlineLevel="1">
      <c r="E2202" s="11"/>
      <c r="F2202" s="107"/>
      <c r="G2202" s="52" t="str">
        <f>$G$14</f>
        <v>CUSTOMER</v>
      </c>
      <c r="H2202" s="50">
        <f t="shared" ref="H2202:AC2202" ca="1" si="1019">+H2170+H2178+H2186+H2194</f>
        <v>4813592.7973311525</v>
      </c>
      <c r="I2202" s="50">
        <f t="shared" ca="1" si="1019"/>
        <v>2535463.1830053423</v>
      </c>
      <c r="J2202" s="50">
        <f t="shared" ca="1" si="1019"/>
        <v>759053.64795592579</v>
      </c>
      <c r="K2202" s="50">
        <f t="shared" ca="1" si="1019"/>
        <v>45181.763886059271</v>
      </c>
      <c r="L2202" s="50">
        <f t="shared" ca="1" si="1019"/>
        <v>7583.7829769156433</v>
      </c>
      <c r="M2202" s="50">
        <f t="shared" ca="1" si="1019"/>
        <v>811819.19481890067</v>
      </c>
      <c r="N2202" s="50">
        <f t="shared" ca="1" si="1019"/>
        <v>56021.690385171343</v>
      </c>
      <c r="O2202" s="50">
        <f t="shared" ca="1" si="1019"/>
        <v>16026.830497745508</v>
      </c>
      <c r="P2202" s="50">
        <f t="shared" ca="1" si="1019"/>
        <v>18643.808293384431</v>
      </c>
      <c r="Q2202" s="50">
        <f t="shared" ca="1" si="1019"/>
        <v>2328.2715584280763</v>
      </c>
      <c r="R2202" s="50">
        <f t="shared" ca="1" si="1019"/>
        <v>93020.600734729363</v>
      </c>
      <c r="S2202" s="50">
        <f t="shared" ca="1" si="1019"/>
        <v>374.3641663767371</v>
      </c>
      <c r="T2202" s="50">
        <f t="shared" ca="1" si="1019"/>
        <v>11389.974201070683</v>
      </c>
      <c r="U2202" s="50">
        <f t="shared" ca="1" si="1019"/>
        <v>31337.633853260028</v>
      </c>
      <c r="V2202" s="50">
        <f t="shared" ca="1" si="1019"/>
        <v>9313.8699633184679</v>
      </c>
      <c r="W2202" s="50">
        <f t="shared" ca="1" si="1019"/>
        <v>52415.842184025918</v>
      </c>
      <c r="X2202" s="50">
        <f t="shared" ca="1" si="1019"/>
        <v>11389.357961636812</v>
      </c>
      <c r="Y2202" s="50">
        <f t="shared" ca="1" si="1019"/>
        <v>210.3249160431732</v>
      </c>
      <c r="Z2202" s="50">
        <f t="shared" ca="1" si="1019"/>
        <v>11599.682877679985</v>
      </c>
      <c r="AA2202" s="50">
        <f t="shared" ca="1" si="1019"/>
        <v>1089.8879844446935</v>
      </c>
      <c r="AB2202" s="50">
        <f t="shared" ca="1" si="1019"/>
        <v>1151235.1675905031</v>
      </c>
      <c r="AC2202" s="50">
        <f t="shared" ca="1" si="1019"/>
        <v>156949.23813552485</v>
      </c>
    </row>
    <row r="2203" spans="1:29" collapsed="1">
      <c r="C2203" s="52" t="s">
        <v>149</v>
      </c>
      <c r="E2203" s="4">
        <f>+E2171+E2179+E2187+E2195</f>
        <v>96930183</v>
      </c>
      <c r="F2203" s="175"/>
      <c r="G2203" s="52" t="str">
        <f>$G$15</f>
        <v>TOTAL</v>
      </c>
      <c r="H2203" s="4">
        <f t="shared" ref="H2203:AC2203" ca="1" si="1020">+H2171+H2179+H2187+H2195</f>
        <v>96930183</v>
      </c>
      <c r="I2203" s="4">
        <f t="shared" ca="1" si="1020"/>
        <v>54575892.634061851</v>
      </c>
      <c r="J2203" s="4">
        <f t="shared" ca="1" si="1020"/>
        <v>12719762.315956594</v>
      </c>
      <c r="K2203" s="4">
        <f t="shared" ca="1" si="1020"/>
        <v>192273.19604652002</v>
      </c>
      <c r="L2203" s="4">
        <f t="shared" ca="1" si="1020"/>
        <v>22577.22318869421</v>
      </c>
      <c r="M2203" s="4">
        <f t="shared" ca="1" si="1020"/>
        <v>12934612.735191809</v>
      </c>
      <c r="N2203" s="4">
        <f t="shared" ca="1" si="1020"/>
        <v>6998657.6300740959</v>
      </c>
      <c r="O2203" s="4">
        <f t="shared" ca="1" si="1020"/>
        <v>1135779.1216022002</v>
      </c>
      <c r="P2203" s="4">
        <f t="shared" ca="1" si="1020"/>
        <v>185933.90543625818</v>
      </c>
      <c r="Q2203" s="4">
        <f t="shared" ca="1" si="1020"/>
        <v>8192.0288431556983</v>
      </c>
      <c r="R2203" s="4">
        <f t="shared" ca="1" si="1020"/>
        <v>8328562.6859557098</v>
      </c>
      <c r="S2203" s="4">
        <f t="shared" ca="1" si="1020"/>
        <v>318396.95015594602</v>
      </c>
      <c r="T2203" s="4">
        <f t="shared" ca="1" si="1020"/>
        <v>3996808.2572270106</v>
      </c>
      <c r="U2203" s="4">
        <f t="shared" ca="1" si="1020"/>
        <v>11388899.198071733</v>
      </c>
      <c r="V2203" s="4">
        <f t="shared" ca="1" si="1020"/>
        <v>1915415.1159803357</v>
      </c>
      <c r="W2203" s="4">
        <f t="shared" ca="1" si="1020"/>
        <v>17619519.521435026</v>
      </c>
      <c r="X2203" s="4">
        <f t="shared" ca="1" si="1020"/>
        <v>1921934.1439796439</v>
      </c>
      <c r="Y2203" s="4">
        <f t="shared" ca="1" si="1020"/>
        <v>34484.257042565412</v>
      </c>
      <c r="Z2203" s="4">
        <f t="shared" ca="1" si="1020"/>
        <v>1956418.4010222096</v>
      </c>
      <c r="AA2203" s="4">
        <f t="shared" ca="1" si="1020"/>
        <v>26158.181329242256</v>
      </c>
      <c r="AB2203" s="4">
        <f t="shared" ca="1" si="1020"/>
        <v>1301143.1885715285</v>
      </c>
      <c r="AC2203" s="4">
        <f t="shared" ca="1" si="1020"/>
        <v>187875.65243263051</v>
      </c>
    </row>
    <row r="2204" spans="1:29" s="48" customFormat="1">
      <c r="A2204" s="53"/>
      <c r="B2204" s="104"/>
      <c r="C2204" s="52"/>
      <c r="D2204" s="52"/>
      <c r="E2204" s="50"/>
      <c r="F2204" s="175"/>
      <c r="G2204" s="52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50"/>
      <c r="AB2204" s="50"/>
      <c r="AC2204" s="50"/>
    </row>
    <row r="2205" spans="1:29">
      <c r="C2205" s="102" t="s">
        <v>597</v>
      </c>
      <c r="E2205" s="4"/>
      <c r="F2205" s="175"/>
      <c r="G2205" s="7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</row>
    <row r="2206" spans="1:29" hidden="1" outlineLevel="1">
      <c r="E2206" s="48"/>
      <c r="F2206" s="175" t="str">
        <f>F2213</f>
        <v>RB_GUP-Land_P</v>
      </c>
      <c r="G2206" s="52" t="str">
        <f>$G$8</f>
        <v>PRODUCTION</v>
      </c>
      <c r="H2206" s="4">
        <f t="shared" ref="H2206:H2237" si="1021">SUBTOTAL(9,I2206:AC2206)</f>
        <v>-6002692.0000000009</v>
      </c>
      <c r="I2206" s="5">
        <f>VLOOKUP(CONCATENATE($F2206," ",$G2206),AllocFactorMatrix,(I$4+1),FALSE)*$E2213</f>
        <v>-3087700.60683223</v>
      </c>
      <c r="J2206" s="5">
        <f>VLOOKUP(CONCATENATE($F2206," ",$G2206),AllocFactorMatrix,(J$4+1),FALSE)*$E2213</f>
        <v>-720052.25622752588</v>
      </c>
      <c r="K2206" s="5">
        <f>VLOOKUP(CONCATENATE($F2206," ",$G2206),AllocFactorMatrix,(K$4+1),FALSE)*$E2213</f>
        <v>-10011.577574465206</v>
      </c>
      <c r="L2206" s="5">
        <f>VLOOKUP(CONCATENATE($F2206," ",$G2206),AllocFactorMatrix,(L$4+1),FALSE)*$E2213</f>
        <v>-1394.3495246160735</v>
      </c>
      <c r="M2206" s="5">
        <f t="shared" ref="M2206:M2213" si="1022">SUBTOTAL(9,J2206:L2206)</f>
        <v>-731458.1833266071</v>
      </c>
      <c r="N2206" s="5">
        <f>VLOOKUP(CONCATENATE($F2206," ",$G2206),AllocFactorMatrix,(N$4+1),FALSE)*$E2213</f>
        <v>-428581.00528468285</v>
      </c>
      <c r="O2206" s="5">
        <f>VLOOKUP(CONCATENATE($F2206," ",$G2206),AllocFactorMatrix,(O$4+1),FALSE)*$E2213</f>
        <v>-76798.109810476803</v>
      </c>
      <c r="P2206" s="5">
        <f>VLOOKUP(CONCATENATE($F2206," ",$G2206),AllocFactorMatrix,(P$4+1),FALSE)*$E2213</f>
        <v>-15573.872959057702</v>
      </c>
      <c r="Q2206" s="5">
        <f>VLOOKUP(CONCATENATE($F2206," ",$G2206),AllocFactorMatrix,(Q$4+1),FALSE)*$E2213</f>
        <v>-591.41078277270742</v>
      </c>
      <c r="R2206" s="5">
        <f t="shared" ref="R2206:R2213" si="1023">SUBTOTAL(9,N2206:Q2206)</f>
        <v>-521544.39883699</v>
      </c>
      <c r="S2206" s="5">
        <f>VLOOKUP(CONCATENATE($F2206," ",$G2206),AllocFactorMatrix,(S$4+1),FALSE)*$E2213</f>
        <v>-20296.384724984564</v>
      </c>
      <c r="T2206" s="5">
        <f>VLOOKUP(CONCATENATE($F2206," ",$G2206),AllocFactorMatrix,(T$4+1),FALSE)*$E2213</f>
        <v>-274012.91392672813</v>
      </c>
      <c r="U2206" s="5">
        <f>VLOOKUP(CONCATENATE($F2206," ",$G2206),AllocFactorMatrix,(U$4+1),FALSE)*$E2213</f>
        <v>-1047989.3988107176</v>
      </c>
      <c r="V2206" s="5">
        <f>VLOOKUP(CONCATENATE($F2206," ",$G2206),AllocFactorMatrix,(V$4+1),FALSE)*$E2213</f>
        <v>-189852.99937155002</v>
      </c>
      <c r="W2206" s="5">
        <f>SUBTOTAL(9,S2206:V2206)</f>
        <v>-1532151.6968339803</v>
      </c>
      <c r="X2206" s="5">
        <f>VLOOKUP(CONCATENATE($F2206," ",$G2206),AllocFactorMatrix,(X$4+1),FALSE)*$E2213</f>
        <v>-117628.1773726017</v>
      </c>
      <c r="Y2206" s="5">
        <f>VLOOKUP(CONCATENATE($F2206," ",$G2206),AllocFactorMatrix,(Y$4+1),FALSE)*$E2213</f>
        <v>-2349.3364058492803</v>
      </c>
      <c r="Z2206" s="5">
        <f t="shared" ref="Z2206:Z2213" si="1024">SUBTOTAL(9,X2206:Y2206)</f>
        <v>-119977.51377845097</v>
      </c>
      <c r="AA2206" s="5">
        <f>VLOOKUP(CONCATENATE($F2206," ",$G2206),AllocFactorMatrix,(AA$4+1),FALSE)*$E2213</f>
        <v>-1551.7059588266106</v>
      </c>
      <c r="AB2206" s="5">
        <f>VLOOKUP(CONCATENATE($F2206," ",$G2206),AllocFactorMatrix,(AB$4+1),FALSE)*$E2213</f>
        <v>-6893.5613525949138</v>
      </c>
      <c r="AC2206" s="5">
        <f>VLOOKUP(CONCATENATE($F2206," ",$G2206),AllocFactorMatrix,(AC$4+1),FALSE)*$E2213</f>
        <v>-1414.3330803208121</v>
      </c>
    </row>
    <row r="2207" spans="1:29" hidden="1" outlineLevel="1">
      <c r="E2207" s="48"/>
      <c r="F2207" s="175" t="str">
        <f>F2213</f>
        <v>RB_GUP-Land_P</v>
      </c>
      <c r="G2207" s="52" t="str">
        <f>$G$9</f>
        <v>BULKTRAN</v>
      </c>
      <c r="H2207" s="4">
        <f t="shared" si="1021"/>
        <v>0</v>
      </c>
      <c r="I2207" s="5">
        <f>VLOOKUP(CONCATENATE($F2207," ",$G2207),AllocFactorMatrix,(I$4+1),FALSE)*$E2213</f>
        <v>0</v>
      </c>
      <c r="J2207" s="5">
        <f>VLOOKUP(CONCATENATE($F2207," ",$G2207),AllocFactorMatrix,(J$4+1),FALSE)*$E2213</f>
        <v>0</v>
      </c>
      <c r="K2207" s="5">
        <f>VLOOKUP(CONCATENATE($F2207," ",$G2207),AllocFactorMatrix,(K$4+1),FALSE)*$E2213</f>
        <v>0</v>
      </c>
      <c r="L2207" s="5">
        <f>VLOOKUP(CONCATENATE($F2207," ",$G2207),AllocFactorMatrix,(L$4+1),FALSE)*$E2213</f>
        <v>0</v>
      </c>
      <c r="M2207" s="5">
        <f t="shared" si="1022"/>
        <v>0</v>
      </c>
      <c r="N2207" s="5">
        <f>VLOOKUP(CONCATENATE($F2207," ",$G2207),AllocFactorMatrix,(N$4+1),FALSE)*$E2213</f>
        <v>0</v>
      </c>
      <c r="O2207" s="5">
        <f>VLOOKUP(CONCATENATE($F2207," ",$G2207),AllocFactorMatrix,(O$4+1),FALSE)*$E2213</f>
        <v>0</v>
      </c>
      <c r="P2207" s="5">
        <f>VLOOKUP(CONCATENATE($F2207," ",$G2207),AllocFactorMatrix,(P$4+1),FALSE)*$E2213</f>
        <v>0</v>
      </c>
      <c r="Q2207" s="5">
        <f>VLOOKUP(CONCATENATE($F2207," ",$G2207),AllocFactorMatrix,(Q$4+1),FALSE)*$E2213</f>
        <v>0</v>
      </c>
      <c r="R2207" s="5">
        <f t="shared" si="1023"/>
        <v>0</v>
      </c>
      <c r="S2207" s="5">
        <f>VLOOKUP(CONCATENATE($F2207," ",$G2207),AllocFactorMatrix,(S$4+1),FALSE)*$E2213</f>
        <v>0</v>
      </c>
      <c r="T2207" s="5">
        <f>VLOOKUP(CONCATENATE($F2207," ",$G2207),AllocFactorMatrix,(T$4+1),FALSE)*$E2213</f>
        <v>0</v>
      </c>
      <c r="U2207" s="5">
        <f>VLOOKUP(CONCATENATE($F2207," ",$G2207),AllocFactorMatrix,(U$4+1),FALSE)*$E2213</f>
        <v>0</v>
      </c>
      <c r="V2207" s="5">
        <f>VLOOKUP(CONCATENATE($F2207," ",$G2207),AllocFactorMatrix,(V$4+1),FALSE)*$E2213</f>
        <v>0</v>
      </c>
      <c r="W2207" s="5">
        <f t="shared" ref="W2207:W2213" si="1025">SUBTOTAL(9,S2207:V2207)</f>
        <v>0</v>
      </c>
      <c r="X2207" s="5">
        <f>VLOOKUP(CONCATENATE($F2207," ",$G2207),AllocFactorMatrix,(X$4+1),FALSE)*$E2213</f>
        <v>0</v>
      </c>
      <c r="Y2207" s="5">
        <f>VLOOKUP(CONCATENATE($F2207," ",$G2207),AllocFactorMatrix,(Y$4+1),FALSE)*$E2213</f>
        <v>0</v>
      </c>
      <c r="Z2207" s="5">
        <f t="shared" si="1024"/>
        <v>0</v>
      </c>
      <c r="AA2207" s="5">
        <f>VLOOKUP(CONCATENATE($F2207," ",$G2207),AllocFactorMatrix,(AA$4+1),FALSE)*$E2213</f>
        <v>0</v>
      </c>
      <c r="AB2207" s="5">
        <f>VLOOKUP(CONCATENATE($F2207," ",$G2207),AllocFactorMatrix,(AB$4+1),FALSE)*$E2213</f>
        <v>0</v>
      </c>
      <c r="AC2207" s="5">
        <f>VLOOKUP(CONCATENATE($F2207," ",$G2207),AllocFactorMatrix,(AC$4+1),FALSE)*$E2213</f>
        <v>0</v>
      </c>
    </row>
    <row r="2208" spans="1:29" hidden="1" outlineLevel="1">
      <c r="E2208" s="48"/>
      <c r="F2208" s="175" t="str">
        <f>F2213</f>
        <v>RB_GUP-Land_P</v>
      </c>
      <c r="G2208" s="52" t="str">
        <f>$G$10</f>
        <v>SUBTRAN</v>
      </c>
      <c r="H2208" s="4">
        <f t="shared" si="1021"/>
        <v>0</v>
      </c>
      <c r="I2208" s="5">
        <f>VLOOKUP(CONCATENATE($F2208," ",$G2208),AllocFactorMatrix,(I$4+1),FALSE)*$E2213</f>
        <v>0</v>
      </c>
      <c r="J2208" s="5">
        <f>VLOOKUP(CONCATENATE($F2208," ",$G2208),AllocFactorMatrix,(J$4+1),FALSE)*$E2213</f>
        <v>0</v>
      </c>
      <c r="K2208" s="5">
        <f>VLOOKUP(CONCATENATE($F2208," ",$G2208),AllocFactorMatrix,(K$4+1),FALSE)*$E2213</f>
        <v>0</v>
      </c>
      <c r="L2208" s="5">
        <f>VLOOKUP(CONCATENATE($F2208," ",$G2208),AllocFactorMatrix,(L$4+1),FALSE)*$E2213</f>
        <v>0</v>
      </c>
      <c r="M2208" s="5">
        <f t="shared" si="1022"/>
        <v>0</v>
      </c>
      <c r="N2208" s="5">
        <f>VLOOKUP(CONCATENATE($F2208," ",$G2208),AllocFactorMatrix,(N$4+1),FALSE)*$E2213</f>
        <v>0</v>
      </c>
      <c r="O2208" s="5">
        <f>VLOOKUP(CONCATENATE($F2208," ",$G2208),AllocFactorMatrix,(O$4+1),FALSE)*$E2213</f>
        <v>0</v>
      </c>
      <c r="P2208" s="5">
        <f>VLOOKUP(CONCATENATE($F2208," ",$G2208),AllocFactorMatrix,(P$4+1),FALSE)*$E2213</f>
        <v>0</v>
      </c>
      <c r="Q2208" s="5">
        <f>VLOOKUP(CONCATENATE($F2208," ",$G2208),AllocFactorMatrix,(Q$4+1),FALSE)*$E2213</f>
        <v>0</v>
      </c>
      <c r="R2208" s="5">
        <f t="shared" si="1023"/>
        <v>0</v>
      </c>
      <c r="S2208" s="5">
        <f>VLOOKUP(CONCATENATE($F2208," ",$G2208),AllocFactorMatrix,(S$4+1),FALSE)*$E2213</f>
        <v>0</v>
      </c>
      <c r="T2208" s="5">
        <f>VLOOKUP(CONCATENATE($F2208," ",$G2208),AllocFactorMatrix,(T$4+1),FALSE)*$E2213</f>
        <v>0</v>
      </c>
      <c r="U2208" s="5">
        <f>VLOOKUP(CONCATENATE($F2208," ",$G2208),AllocFactorMatrix,(U$4+1),FALSE)*$E2213</f>
        <v>0</v>
      </c>
      <c r="V2208" s="5">
        <f>VLOOKUP(CONCATENATE($F2208," ",$G2208),AllocFactorMatrix,(V$4+1),FALSE)*$E2213</f>
        <v>0</v>
      </c>
      <c r="W2208" s="5">
        <f t="shared" si="1025"/>
        <v>0</v>
      </c>
      <c r="X2208" s="5">
        <f>VLOOKUP(CONCATENATE($F2208," ",$G2208),AllocFactorMatrix,(X$4+1),FALSE)*$E2213</f>
        <v>0</v>
      </c>
      <c r="Y2208" s="5">
        <f>VLOOKUP(CONCATENATE($F2208," ",$G2208),AllocFactorMatrix,(Y$4+1),FALSE)*$E2213</f>
        <v>0</v>
      </c>
      <c r="Z2208" s="5">
        <f t="shared" si="1024"/>
        <v>0</v>
      </c>
      <c r="AA2208" s="5">
        <f>VLOOKUP(CONCATENATE($F2208," ",$G2208),AllocFactorMatrix,(AA$4+1),FALSE)*$E2213</f>
        <v>0</v>
      </c>
      <c r="AB2208" s="5">
        <f>VLOOKUP(CONCATENATE($F2208," ",$G2208),AllocFactorMatrix,(AB$4+1),FALSE)*$E2213</f>
        <v>0</v>
      </c>
      <c r="AC2208" s="5">
        <f>VLOOKUP(CONCATENATE($F2208," ",$G2208),AllocFactorMatrix,(AC$4+1),FALSE)*$E2213</f>
        <v>0</v>
      </c>
    </row>
    <row r="2209" spans="4:29" hidden="1" outlineLevel="1">
      <c r="E2209" s="48"/>
      <c r="F2209" s="175" t="str">
        <f>F2213</f>
        <v>RB_GUP-Land_P</v>
      </c>
      <c r="G2209" s="52" t="str">
        <f>$G$11</f>
        <v>DISTPRI</v>
      </c>
      <c r="H2209" s="4">
        <f t="shared" si="1021"/>
        <v>0</v>
      </c>
      <c r="I2209" s="5">
        <f>VLOOKUP(CONCATENATE($F2209," ",$G2209),AllocFactorMatrix,(I$4+1),FALSE)*$E2213</f>
        <v>0</v>
      </c>
      <c r="J2209" s="5">
        <f>VLOOKUP(CONCATENATE($F2209," ",$G2209),AllocFactorMatrix,(J$4+1),FALSE)*$E2213</f>
        <v>0</v>
      </c>
      <c r="K2209" s="5">
        <f>VLOOKUP(CONCATENATE($F2209," ",$G2209),AllocFactorMatrix,(K$4+1),FALSE)*$E2213</f>
        <v>0</v>
      </c>
      <c r="L2209" s="5">
        <f>VLOOKUP(CONCATENATE($F2209," ",$G2209),AllocFactorMatrix,(L$4+1),FALSE)*$E2213</f>
        <v>0</v>
      </c>
      <c r="M2209" s="5">
        <f t="shared" si="1022"/>
        <v>0</v>
      </c>
      <c r="N2209" s="5">
        <f>VLOOKUP(CONCATENATE($F2209," ",$G2209),AllocFactorMatrix,(N$4+1),FALSE)*$E2213</f>
        <v>0</v>
      </c>
      <c r="O2209" s="5">
        <f>VLOOKUP(CONCATENATE($F2209," ",$G2209),AllocFactorMatrix,(O$4+1),FALSE)*$E2213</f>
        <v>0</v>
      </c>
      <c r="P2209" s="5">
        <f>VLOOKUP(CONCATENATE($F2209," ",$G2209),AllocFactorMatrix,(P$4+1),FALSE)*$E2213</f>
        <v>0</v>
      </c>
      <c r="Q2209" s="5">
        <f>VLOOKUP(CONCATENATE($F2209," ",$G2209),AllocFactorMatrix,(Q$4+1),FALSE)*$E2213</f>
        <v>0</v>
      </c>
      <c r="R2209" s="5">
        <f t="shared" si="1023"/>
        <v>0</v>
      </c>
      <c r="S2209" s="5">
        <f>VLOOKUP(CONCATENATE($F2209," ",$G2209),AllocFactorMatrix,(S$4+1),FALSE)*$E2213</f>
        <v>0</v>
      </c>
      <c r="T2209" s="5">
        <f>VLOOKUP(CONCATENATE($F2209," ",$G2209),AllocFactorMatrix,(T$4+1),FALSE)*$E2213</f>
        <v>0</v>
      </c>
      <c r="U2209" s="5">
        <f>VLOOKUP(CONCATENATE($F2209," ",$G2209),AllocFactorMatrix,(U$4+1),FALSE)*$E2213</f>
        <v>0</v>
      </c>
      <c r="V2209" s="5">
        <f>VLOOKUP(CONCATENATE($F2209," ",$G2209),AllocFactorMatrix,(V$4+1),FALSE)*$E2213</f>
        <v>0</v>
      </c>
      <c r="W2209" s="5">
        <f t="shared" si="1025"/>
        <v>0</v>
      </c>
      <c r="X2209" s="5">
        <f>VLOOKUP(CONCATENATE($F2209," ",$G2209),AllocFactorMatrix,(X$4+1),FALSE)*$E2213</f>
        <v>0</v>
      </c>
      <c r="Y2209" s="5">
        <f>VLOOKUP(CONCATENATE($F2209," ",$G2209),AllocFactorMatrix,(Y$4+1),FALSE)*$E2213</f>
        <v>0</v>
      </c>
      <c r="Z2209" s="5">
        <f t="shared" si="1024"/>
        <v>0</v>
      </c>
      <c r="AA2209" s="5">
        <f>VLOOKUP(CONCATENATE($F2209," ",$G2209),AllocFactorMatrix,(AA$4+1),FALSE)*$E2213</f>
        <v>0</v>
      </c>
      <c r="AB2209" s="5">
        <f>VLOOKUP(CONCATENATE($F2209," ",$G2209),AllocFactorMatrix,(AB$4+1),FALSE)*$E2213</f>
        <v>0</v>
      </c>
      <c r="AC2209" s="5">
        <f>VLOOKUP(CONCATENATE($F2209," ",$G2209),AllocFactorMatrix,(AC$4+1),FALSE)*$E2213</f>
        <v>0</v>
      </c>
    </row>
    <row r="2210" spans="4:29" hidden="1" outlineLevel="1">
      <c r="E2210" s="48"/>
      <c r="F2210" s="175" t="str">
        <f>F2213</f>
        <v>RB_GUP-Land_P</v>
      </c>
      <c r="G2210" s="52" t="str">
        <f>$G$12</f>
        <v>DISTSEC</v>
      </c>
      <c r="H2210" s="4">
        <f t="shared" si="1021"/>
        <v>0</v>
      </c>
      <c r="I2210" s="5">
        <f>VLOOKUP(CONCATENATE($F2210," ",$G2210),AllocFactorMatrix,(I$4+1),FALSE)*$E2213</f>
        <v>0</v>
      </c>
      <c r="J2210" s="5">
        <f>VLOOKUP(CONCATENATE($F2210," ",$G2210),AllocFactorMatrix,(J$4+1),FALSE)*$E2213</f>
        <v>0</v>
      </c>
      <c r="K2210" s="5">
        <f>VLOOKUP(CONCATENATE($F2210," ",$G2210),AllocFactorMatrix,(K$4+1),FALSE)*$E2213</f>
        <v>0</v>
      </c>
      <c r="L2210" s="5">
        <f>VLOOKUP(CONCATENATE($F2210," ",$G2210),AllocFactorMatrix,(L$4+1),FALSE)*$E2213</f>
        <v>0</v>
      </c>
      <c r="M2210" s="5">
        <f t="shared" si="1022"/>
        <v>0</v>
      </c>
      <c r="N2210" s="5">
        <f>VLOOKUP(CONCATENATE($F2210," ",$G2210),AllocFactorMatrix,(N$4+1),FALSE)*$E2213</f>
        <v>0</v>
      </c>
      <c r="O2210" s="5">
        <f>VLOOKUP(CONCATENATE($F2210," ",$G2210),AllocFactorMatrix,(O$4+1),FALSE)*$E2213</f>
        <v>0</v>
      </c>
      <c r="P2210" s="5">
        <f>VLOOKUP(CONCATENATE($F2210," ",$G2210),AllocFactorMatrix,(P$4+1),FALSE)*$E2213</f>
        <v>0</v>
      </c>
      <c r="Q2210" s="5">
        <f>VLOOKUP(CONCATENATE($F2210," ",$G2210),AllocFactorMatrix,(Q$4+1),FALSE)*$E2213</f>
        <v>0</v>
      </c>
      <c r="R2210" s="5">
        <f t="shared" si="1023"/>
        <v>0</v>
      </c>
      <c r="S2210" s="5">
        <f>VLOOKUP(CONCATENATE($F2210," ",$G2210),AllocFactorMatrix,(S$4+1),FALSE)*$E2213</f>
        <v>0</v>
      </c>
      <c r="T2210" s="5">
        <f>VLOOKUP(CONCATENATE($F2210," ",$G2210),AllocFactorMatrix,(T$4+1),FALSE)*$E2213</f>
        <v>0</v>
      </c>
      <c r="U2210" s="5">
        <f>VLOOKUP(CONCATENATE($F2210," ",$G2210),AllocFactorMatrix,(U$4+1),FALSE)*$E2213</f>
        <v>0</v>
      </c>
      <c r="V2210" s="5">
        <f>VLOOKUP(CONCATENATE($F2210," ",$G2210),AllocFactorMatrix,(V$4+1),FALSE)*$E2213</f>
        <v>0</v>
      </c>
      <c r="W2210" s="5">
        <f t="shared" si="1025"/>
        <v>0</v>
      </c>
      <c r="X2210" s="5">
        <f>VLOOKUP(CONCATENATE($F2210," ",$G2210),AllocFactorMatrix,(X$4+1),FALSE)*$E2213</f>
        <v>0</v>
      </c>
      <c r="Y2210" s="5">
        <f>VLOOKUP(CONCATENATE($F2210," ",$G2210),AllocFactorMatrix,(Y$4+1),FALSE)*$E2213</f>
        <v>0</v>
      </c>
      <c r="Z2210" s="5">
        <f t="shared" si="1024"/>
        <v>0</v>
      </c>
      <c r="AA2210" s="5">
        <f>VLOOKUP(CONCATENATE($F2210," ",$G2210),AllocFactorMatrix,(AA$4+1),FALSE)*$E2213</f>
        <v>0</v>
      </c>
      <c r="AB2210" s="5">
        <f>VLOOKUP(CONCATENATE($F2210," ",$G2210),AllocFactorMatrix,(AB$4+1),FALSE)*$E2213</f>
        <v>0</v>
      </c>
      <c r="AC2210" s="5">
        <f>VLOOKUP(CONCATENATE($F2210," ",$G2210),AllocFactorMatrix,(AC$4+1),FALSE)*$E2213</f>
        <v>0</v>
      </c>
    </row>
    <row r="2211" spans="4:29" hidden="1" outlineLevel="1">
      <c r="E2211" s="48"/>
      <c r="F2211" s="175" t="str">
        <f>F2213</f>
        <v>RB_GUP-Land_P</v>
      </c>
      <c r="G2211" s="52" t="str">
        <f>$G$13</f>
        <v>ENERGY</v>
      </c>
      <c r="H2211" s="4">
        <f t="shared" si="1021"/>
        <v>0</v>
      </c>
      <c r="I2211" s="5">
        <f>VLOOKUP(CONCATENATE($F2211," ",$G2211),AllocFactorMatrix,(I$4+1),FALSE)*$E2213</f>
        <v>0</v>
      </c>
      <c r="J2211" s="5">
        <f>VLOOKUP(CONCATENATE($F2211," ",$G2211),AllocFactorMatrix,(J$4+1),FALSE)*$E2213</f>
        <v>0</v>
      </c>
      <c r="K2211" s="5">
        <f>VLOOKUP(CONCATENATE($F2211," ",$G2211),AllocFactorMatrix,(K$4+1),FALSE)*$E2213</f>
        <v>0</v>
      </c>
      <c r="L2211" s="5">
        <f>VLOOKUP(CONCATENATE($F2211," ",$G2211),AllocFactorMatrix,(L$4+1),FALSE)*$E2213</f>
        <v>0</v>
      </c>
      <c r="M2211" s="5">
        <f t="shared" si="1022"/>
        <v>0</v>
      </c>
      <c r="N2211" s="5">
        <f>VLOOKUP(CONCATENATE($F2211," ",$G2211),AllocFactorMatrix,(N$4+1),FALSE)*$E2213</f>
        <v>0</v>
      </c>
      <c r="O2211" s="5">
        <f>VLOOKUP(CONCATENATE($F2211," ",$G2211),AllocFactorMatrix,(O$4+1),FALSE)*$E2213</f>
        <v>0</v>
      </c>
      <c r="P2211" s="5">
        <f>VLOOKUP(CONCATENATE($F2211," ",$G2211),AllocFactorMatrix,(P$4+1),FALSE)*$E2213</f>
        <v>0</v>
      </c>
      <c r="Q2211" s="5">
        <f>VLOOKUP(CONCATENATE($F2211," ",$G2211),AllocFactorMatrix,(Q$4+1),FALSE)*$E2213</f>
        <v>0</v>
      </c>
      <c r="R2211" s="5">
        <f t="shared" si="1023"/>
        <v>0</v>
      </c>
      <c r="S2211" s="5">
        <f>VLOOKUP(CONCATENATE($F2211," ",$G2211),AllocFactorMatrix,(S$4+1),FALSE)*$E2213</f>
        <v>0</v>
      </c>
      <c r="T2211" s="5">
        <f>VLOOKUP(CONCATENATE($F2211," ",$G2211),AllocFactorMatrix,(T$4+1),FALSE)*$E2213</f>
        <v>0</v>
      </c>
      <c r="U2211" s="5">
        <f>VLOOKUP(CONCATENATE($F2211," ",$G2211),AllocFactorMatrix,(U$4+1),FALSE)*$E2213</f>
        <v>0</v>
      </c>
      <c r="V2211" s="5">
        <f>VLOOKUP(CONCATENATE($F2211," ",$G2211),AllocFactorMatrix,(V$4+1),FALSE)*$E2213</f>
        <v>0</v>
      </c>
      <c r="W2211" s="5">
        <f t="shared" si="1025"/>
        <v>0</v>
      </c>
      <c r="X2211" s="5">
        <f>VLOOKUP(CONCATENATE($F2211," ",$G2211),AllocFactorMatrix,(X$4+1),FALSE)*$E2213</f>
        <v>0</v>
      </c>
      <c r="Y2211" s="5">
        <f>VLOOKUP(CONCATENATE($F2211," ",$G2211),AllocFactorMatrix,(Y$4+1),FALSE)*$E2213</f>
        <v>0</v>
      </c>
      <c r="Z2211" s="5">
        <f t="shared" si="1024"/>
        <v>0</v>
      </c>
      <c r="AA2211" s="5">
        <f>VLOOKUP(CONCATENATE($F2211," ",$G2211),AllocFactorMatrix,(AA$4+1),FALSE)*$E2213</f>
        <v>0</v>
      </c>
      <c r="AB2211" s="5">
        <f>VLOOKUP(CONCATENATE($F2211," ",$G2211),AllocFactorMatrix,(AB$4+1),FALSE)*$E2213</f>
        <v>0</v>
      </c>
      <c r="AC2211" s="5">
        <f>VLOOKUP(CONCATENATE($F2211," ",$G2211),AllocFactorMatrix,(AC$4+1),FALSE)*$E2213</f>
        <v>0</v>
      </c>
    </row>
    <row r="2212" spans="4:29" hidden="1" outlineLevel="1">
      <c r="E2212" s="48"/>
      <c r="F2212" s="175" t="str">
        <f>F2213</f>
        <v>RB_GUP-Land_P</v>
      </c>
      <c r="G2212" s="52" t="str">
        <f>$G$14</f>
        <v>CUSTOMER</v>
      </c>
      <c r="H2212" s="4">
        <f t="shared" si="1021"/>
        <v>0</v>
      </c>
      <c r="I2212" s="5">
        <f>VLOOKUP(CONCATENATE($F2212," ",$G2212),AllocFactorMatrix,(I$4+1),FALSE)*$E2213</f>
        <v>0</v>
      </c>
      <c r="J2212" s="5">
        <f>VLOOKUP(CONCATENATE($F2212," ",$G2212),AllocFactorMatrix,(J$4+1),FALSE)*$E2213</f>
        <v>0</v>
      </c>
      <c r="K2212" s="5">
        <f>VLOOKUP(CONCATENATE($F2212," ",$G2212),AllocFactorMatrix,(K$4+1),FALSE)*$E2213</f>
        <v>0</v>
      </c>
      <c r="L2212" s="5">
        <f>VLOOKUP(CONCATENATE($F2212," ",$G2212),AllocFactorMatrix,(L$4+1),FALSE)*$E2213</f>
        <v>0</v>
      </c>
      <c r="M2212" s="5">
        <f t="shared" si="1022"/>
        <v>0</v>
      </c>
      <c r="N2212" s="5">
        <f>VLOOKUP(CONCATENATE($F2212," ",$G2212),AllocFactorMatrix,(N$4+1),FALSE)*$E2213</f>
        <v>0</v>
      </c>
      <c r="O2212" s="5">
        <f>VLOOKUP(CONCATENATE($F2212," ",$G2212),AllocFactorMatrix,(O$4+1),FALSE)*$E2213</f>
        <v>0</v>
      </c>
      <c r="P2212" s="5">
        <f>VLOOKUP(CONCATENATE($F2212," ",$G2212),AllocFactorMatrix,(P$4+1),FALSE)*$E2213</f>
        <v>0</v>
      </c>
      <c r="Q2212" s="5">
        <f>VLOOKUP(CONCATENATE($F2212," ",$G2212),AllocFactorMatrix,(Q$4+1),FALSE)*$E2213</f>
        <v>0</v>
      </c>
      <c r="R2212" s="5">
        <f t="shared" si="1023"/>
        <v>0</v>
      </c>
      <c r="S2212" s="5">
        <f>VLOOKUP(CONCATENATE($F2212," ",$G2212),AllocFactorMatrix,(S$4+1),FALSE)*$E2213</f>
        <v>0</v>
      </c>
      <c r="T2212" s="5">
        <f>VLOOKUP(CONCATENATE($F2212," ",$G2212),AllocFactorMatrix,(T$4+1),FALSE)*$E2213</f>
        <v>0</v>
      </c>
      <c r="U2212" s="5">
        <f>VLOOKUP(CONCATENATE($F2212," ",$G2212),AllocFactorMatrix,(U$4+1),FALSE)*$E2213</f>
        <v>0</v>
      </c>
      <c r="V2212" s="5">
        <f>VLOOKUP(CONCATENATE($F2212," ",$G2212),AllocFactorMatrix,(V$4+1),FALSE)*$E2213</f>
        <v>0</v>
      </c>
      <c r="W2212" s="5">
        <f t="shared" si="1025"/>
        <v>0</v>
      </c>
      <c r="X2212" s="5">
        <f>VLOOKUP(CONCATENATE($F2212," ",$G2212),AllocFactorMatrix,(X$4+1),FALSE)*$E2213</f>
        <v>0</v>
      </c>
      <c r="Y2212" s="5">
        <f>VLOOKUP(CONCATENATE($F2212," ",$G2212),AllocFactorMatrix,(Y$4+1),FALSE)*$E2213</f>
        <v>0</v>
      </c>
      <c r="Z2212" s="5">
        <f t="shared" si="1024"/>
        <v>0</v>
      </c>
      <c r="AA2212" s="5">
        <f>VLOOKUP(CONCATENATE($F2212," ",$G2212),AllocFactorMatrix,(AA$4+1),FALSE)*$E2213</f>
        <v>0</v>
      </c>
      <c r="AB2212" s="5">
        <f>VLOOKUP(CONCATENATE($F2212," ",$G2212),AllocFactorMatrix,(AB$4+1),FALSE)*$E2213</f>
        <v>0</v>
      </c>
      <c r="AC2212" s="5">
        <f>VLOOKUP(CONCATENATE($F2212," ",$G2212),AllocFactorMatrix,(AC$4+1),FALSE)*$E2213</f>
        <v>0</v>
      </c>
    </row>
    <row r="2213" spans="4:29" collapsed="1">
      <c r="D2213" s="102" t="s">
        <v>593</v>
      </c>
      <c r="E2213" s="92">
        <v>-6002692</v>
      </c>
      <c r="F2213" s="92" t="s">
        <v>551</v>
      </c>
      <c r="G2213" s="52" t="str">
        <f>$G$15</f>
        <v>TOTAL</v>
      </c>
      <c r="H2213" s="4">
        <f t="shared" si="1021"/>
        <v>-6002692.0000000009</v>
      </c>
      <c r="I2213" s="5">
        <f>VLOOKUP(CONCATENATE($F2213," ",$G2213),AllocFactorMatrix,(I$4+1),FALSE)*$E2213</f>
        <v>-3087700.60683223</v>
      </c>
      <c r="J2213" s="5">
        <f>VLOOKUP(CONCATENATE($F2213," ",$G2213),AllocFactorMatrix,(J$4+1),FALSE)*$E2213</f>
        <v>-720052.25622752588</v>
      </c>
      <c r="K2213" s="5">
        <f>VLOOKUP(CONCATENATE($F2213," ",$G2213),AllocFactorMatrix,(K$4+1),FALSE)*$E2213</f>
        <v>-10011.577574465206</v>
      </c>
      <c r="L2213" s="5">
        <f>VLOOKUP(CONCATENATE($F2213," ",$G2213),AllocFactorMatrix,(L$4+1),FALSE)*$E2213</f>
        <v>-1394.3495246160735</v>
      </c>
      <c r="M2213" s="5">
        <f t="shared" si="1022"/>
        <v>-731458.1833266071</v>
      </c>
      <c r="N2213" s="5">
        <f>VLOOKUP(CONCATENATE($F2213," ",$G2213),AllocFactorMatrix,(N$4+1),FALSE)*$E2213</f>
        <v>-428581.00528468285</v>
      </c>
      <c r="O2213" s="5">
        <f>VLOOKUP(CONCATENATE($F2213," ",$G2213),AllocFactorMatrix,(O$4+1),FALSE)*$E2213</f>
        <v>-76798.109810476803</v>
      </c>
      <c r="P2213" s="5">
        <f>VLOOKUP(CONCATENATE($F2213," ",$G2213),AllocFactorMatrix,(P$4+1),FALSE)*$E2213</f>
        <v>-15573.872959057702</v>
      </c>
      <c r="Q2213" s="5">
        <f>VLOOKUP(CONCATENATE($F2213," ",$G2213),AllocFactorMatrix,(Q$4+1),FALSE)*$E2213</f>
        <v>-591.41078277270742</v>
      </c>
      <c r="R2213" s="5">
        <f t="shared" si="1023"/>
        <v>-521544.39883699</v>
      </c>
      <c r="S2213" s="5">
        <f>VLOOKUP(CONCATENATE($F2213," ",$G2213),AllocFactorMatrix,(S$4+1),FALSE)*$E2213</f>
        <v>-20296.384724984564</v>
      </c>
      <c r="T2213" s="5">
        <f>VLOOKUP(CONCATENATE($F2213," ",$G2213),AllocFactorMatrix,(T$4+1),FALSE)*$E2213</f>
        <v>-274012.91392672813</v>
      </c>
      <c r="U2213" s="5">
        <f>VLOOKUP(CONCATENATE($F2213," ",$G2213),AllocFactorMatrix,(U$4+1),FALSE)*$E2213</f>
        <v>-1047989.3988107176</v>
      </c>
      <c r="V2213" s="5">
        <f>VLOOKUP(CONCATENATE($F2213," ",$G2213),AllocFactorMatrix,(V$4+1),FALSE)*$E2213</f>
        <v>-189852.99937155002</v>
      </c>
      <c r="W2213" s="5">
        <f t="shared" si="1025"/>
        <v>-1532151.6968339803</v>
      </c>
      <c r="X2213" s="5">
        <f>VLOOKUP(CONCATENATE($F2213," ",$G2213),AllocFactorMatrix,(X$4+1),FALSE)*$E2213</f>
        <v>-117628.1773726017</v>
      </c>
      <c r="Y2213" s="5">
        <f>VLOOKUP(CONCATENATE($F2213," ",$G2213),AllocFactorMatrix,(Y$4+1),FALSE)*$E2213</f>
        <v>-2349.3364058492803</v>
      </c>
      <c r="Z2213" s="5">
        <f t="shared" si="1024"/>
        <v>-119977.51377845097</v>
      </c>
      <c r="AA2213" s="5">
        <f>VLOOKUP(CONCATENATE($F2213," ",$G2213),AllocFactorMatrix,(AA$4+1),FALSE)*$E2213</f>
        <v>-1551.7059588266106</v>
      </c>
      <c r="AB2213" s="5">
        <f>VLOOKUP(CONCATENATE($F2213," ",$G2213),AllocFactorMatrix,(AB$4+1),FALSE)*$E2213</f>
        <v>-6893.5613525949138</v>
      </c>
      <c r="AC2213" s="5">
        <f>VLOOKUP(CONCATENATE($F2213," ",$G2213),AllocFactorMatrix,(AC$4+1),FALSE)*$E2213</f>
        <v>-1414.3330803208121</v>
      </c>
    </row>
    <row r="2214" spans="4:29" hidden="1" outlineLevel="1">
      <c r="E2214" s="48"/>
      <c r="F2214" s="175" t="str">
        <f>F2221</f>
        <v>RB_GUP-Land_P</v>
      </c>
      <c r="G2214" s="52" t="str">
        <f>$G$8</f>
        <v>PRODUCTION</v>
      </c>
      <c r="H2214" s="4">
        <f t="shared" si="1021"/>
        <v>-9199006.0000000019</v>
      </c>
      <c r="I2214" s="5">
        <f>VLOOKUP(CONCATENATE($F2214," ",$G2214),AllocFactorMatrix,(I$4+1),FALSE)*$E2221</f>
        <v>-4731839.7159896465</v>
      </c>
      <c r="J2214" s="5">
        <f>VLOOKUP(CONCATENATE($F2214," ",$G2214),AllocFactorMatrix,(J$4+1),FALSE)*$E2221</f>
        <v>-1103465.7492589238</v>
      </c>
      <c r="K2214" s="5">
        <f>VLOOKUP(CONCATENATE($F2214," ",$G2214),AllocFactorMatrix,(K$4+1),FALSE)*$E2221</f>
        <v>-15342.543341715829</v>
      </c>
      <c r="L2214" s="5">
        <f>VLOOKUP(CONCATENATE($F2214," ",$G2214),AllocFactorMatrix,(L$4+1),FALSE)*$E2221</f>
        <v>-2136.8128904565497</v>
      </c>
      <c r="M2214" s="5">
        <f t="shared" ref="M2214:M2221" si="1026">SUBTOTAL(9,J2214:L2214)</f>
        <v>-1120945.1054910962</v>
      </c>
      <c r="N2214" s="5">
        <f>VLOOKUP(CONCATENATE($F2214," ",$G2214),AllocFactorMatrix,(N$4+1),FALSE)*$E2221</f>
        <v>-656791.8592357944</v>
      </c>
      <c r="O2214" s="5">
        <f>VLOOKUP(CONCATENATE($F2214," ",$G2214),AllocFactorMatrix,(O$4+1),FALSE)*$E2221</f>
        <v>-117691.57453609729</v>
      </c>
      <c r="P2214" s="5">
        <f>VLOOKUP(CONCATENATE($F2214," ",$G2214),AllocFactorMatrix,(P$4+1),FALSE)*$E2221</f>
        <v>-23866.650295169162</v>
      </c>
      <c r="Q2214" s="5">
        <f>VLOOKUP(CONCATENATE($F2214," ",$G2214),AllocFactorMatrix,(Q$4+1),FALSE)*$E2221</f>
        <v>-906.325251935437</v>
      </c>
      <c r="R2214" s="5">
        <f t="shared" ref="R2214:R2221" si="1027">SUBTOTAL(9,N2214:Q2214)</f>
        <v>-799256.40931899636</v>
      </c>
      <c r="S2214" s="5">
        <f>VLOOKUP(CONCATENATE($F2214," ",$G2214),AllocFactorMatrix,(S$4+1),FALSE)*$E2221</f>
        <v>-31103.805569807904</v>
      </c>
      <c r="T2214" s="5">
        <f>VLOOKUP(CONCATENATE($F2214," ",$G2214),AllocFactorMatrix,(T$4+1),FALSE)*$E2221</f>
        <v>-419919.33607279125</v>
      </c>
      <c r="U2214" s="5">
        <f>VLOOKUP(CONCATENATE($F2214," ",$G2214),AllocFactorMatrix,(U$4+1),FALSE)*$E2221</f>
        <v>-1606022.8923283394</v>
      </c>
      <c r="V2214" s="5">
        <f>VLOOKUP(CONCATENATE($F2214," ",$G2214),AllocFactorMatrix,(V$4+1),FALSE)*$E2221</f>
        <v>-290945.94231003104</v>
      </c>
      <c r="W2214" s="5">
        <f>SUBTOTAL(9,S2214:V2214)</f>
        <v>-2347991.9762809696</v>
      </c>
      <c r="X2214" s="5">
        <f>VLOOKUP(CONCATENATE($F2214," ",$G2214),AllocFactorMatrix,(X$4+1),FALSE)*$E2221</f>
        <v>-180262.84030891929</v>
      </c>
      <c r="Y2214" s="5">
        <f>VLOOKUP(CONCATENATE($F2214," ",$G2214),AllocFactorMatrix,(Y$4+1),FALSE)*$E2221</f>
        <v>-3600.3112759118681</v>
      </c>
      <c r="Z2214" s="5">
        <f t="shared" ref="Z2214:Z2221" si="1028">SUBTOTAL(9,X2214:Y2214)</f>
        <v>-183863.15158483115</v>
      </c>
      <c r="AA2214" s="5">
        <f>VLOOKUP(CONCATENATE($F2214," ",$G2214),AllocFactorMatrix,(AA$4+1),FALSE)*$E2221</f>
        <v>-2377.9584935361909</v>
      </c>
      <c r="AB2214" s="5">
        <f>VLOOKUP(CONCATENATE($F2214," ",$G2214),AllocFactorMatrix,(AB$4+1),FALSE)*$E2221</f>
        <v>-10564.245549145071</v>
      </c>
      <c r="AC2214" s="5">
        <f>VLOOKUP(CONCATENATE($F2214," ",$G2214),AllocFactorMatrix,(AC$4+1),FALSE)*$E2221</f>
        <v>-2167.4372917800265</v>
      </c>
    </row>
    <row r="2215" spans="4:29" hidden="1" outlineLevel="1">
      <c r="E2215" s="48"/>
      <c r="F2215" s="175" t="str">
        <f>F2221</f>
        <v>RB_GUP-Land_P</v>
      </c>
      <c r="G2215" s="52" t="str">
        <f>$G$9</f>
        <v>BULKTRAN</v>
      </c>
      <c r="H2215" s="4">
        <f t="shared" si="1021"/>
        <v>0</v>
      </c>
      <c r="I2215" s="5">
        <f>VLOOKUP(CONCATENATE($F2215," ",$G2215),AllocFactorMatrix,(I$4+1),FALSE)*$E2221</f>
        <v>0</v>
      </c>
      <c r="J2215" s="5">
        <f>VLOOKUP(CONCATENATE($F2215," ",$G2215),AllocFactorMatrix,(J$4+1),FALSE)*$E2221</f>
        <v>0</v>
      </c>
      <c r="K2215" s="5">
        <f>VLOOKUP(CONCATENATE($F2215," ",$G2215),AllocFactorMatrix,(K$4+1),FALSE)*$E2221</f>
        <v>0</v>
      </c>
      <c r="L2215" s="5">
        <f>VLOOKUP(CONCATENATE($F2215," ",$G2215),AllocFactorMatrix,(L$4+1),FALSE)*$E2221</f>
        <v>0</v>
      </c>
      <c r="M2215" s="5">
        <f t="shared" si="1026"/>
        <v>0</v>
      </c>
      <c r="N2215" s="5">
        <f>VLOOKUP(CONCATENATE($F2215," ",$G2215),AllocFactorMatrix,(N$4+1),FALSE)*$E2221</f>
        <v>0</v>
      </c>
      <c r="O2215" s="5">
        <f>VLOOKUP(CONCATENATE($F2215," ",$G2215),AllocFactorMatrix,(O$4+1),FALSE)*$E2221</f>
        <v>0</v>
      </c>
      <c r="P2215" s="5">
        <f>VLOOKUP(CONCATENATE($F2215," ",$G2215),AllocFactorMatrix,(P$4+1),FALSE)*$E2221</f>
        <v>0</v>
      </c>
      <c r="Q2215" s="5">
        <f>VLOOKUP(CONCATENATE($F2215," ",$G2215),AllocFactorMatrix,(Q$4+1),FALSE)*$E2221</f>
        <v>0</v>
      </c>
      <c r="R2215" s="5">
        <f t="shared" si="1027"/>
        <v>0</v>
      </c>
      <c r="S2215" s="5">
        <f>VLOOKUP(CONCATENATE($F2215," ",$G2215),AllocFactorMatrix,(S$4+1),FALSE)*$E2221</f>
        <v>0</v>
      </c>
      <c r="T2215" s="5">
        <f>VLOOKUP(CONCATENATE($F2215," ",$G2215),AllocFactorMatrix,(T$4+1),FALSE)*$E2221</f>
        <v>0</v>
      </c>
      <c r="U2215" s="5">
        <f>VLOOKUP(CONCATENATE($F2215," ",$G2215),AllocFactorMatrix,(U$4+1),FALSE)*$E2221</f>
        <v>0</v>
      </c>
      <c r="V2215" s="5">
        <f>VLOOKUP(CONCATENATE($F2215," ",$G2215),AllocFactorMatrix,(V$4+1),FALSE)*$E2221</f>
        <v>0</v>
      </c>
      <c r="W2215" s="5">
        <f t="shared" ref="W2215:W2221" si="1029">SUBTOTAL(9,S2215:V2215)</f>
        <v>0</v>
      </c>
      <c r="X2215" s="5">
        <f>VLOOKUP(CONCATENATE($F2215," ",$G2215),AllocFactorMatrix,(X$4+1),FALSE)*$E2221</f>
        <v>0</v>
      </c>
      <c r="Y2215" s="5">
        <f>VLOOKUP(CONCATENATE($F2215," ",$G2215),AllocFactorMatrix,(Y$4+1),FALSE)*$E2221</f>
        <v>0</v>
      </c>
      <c r="Z2215" s="5">
        <f t="shared" si="1028"/>
        <v>0</v>
      </c>
      <c r="AA2215" s="5">
        <f>VLOOKUP(CONCATENATE($F2215," ",$G2215),AllocFactorMatrix,(AA$4+1),FALSE)*$E2221</f>
        <v>0</v>
      </c>
      <c r="AB2215" s="5">
        <f>VLOOKUP(CONCATENATE($F2215," ",$G2215),AllocFactorMatrix,(AB$4+1),FALSE)*$E2221</f>
        <v>0</v>
      </c>
      <c r="AC2215" s="5">
        <f>VLOOKUP(CONCATENATE($F2215," ",$G2215),AllocFactorMatrix,(AC$4+1),FALSE)*$E2221</f>
        <v>0</v>
      </c>
    </row>
    <row r="2216" spans="4:29" hidden="1" outlineLevel="1">
      <c r="E2216" s="48"/>
      <c r="F2216" s="175" t="str">
        <f>F2221</f>
        <v>RB_GUP-Land_P</v>
      </c>
      <c r="G2216" s="52" t="str">
        <f>$G$10</f>
        <v>SUBTRAN</v>
      </c>
      <c r="H2216" s="4">
        <f t="shared" si="1021"/>
        <v>0</v>
      </c>
      <c r="I2216" s="5">
        <f>VLOOKUP(CONCATENATE($F2216," ",$G2216),AllocFactorMatrix,(I$4+1),FALSE)*$E2221</f>
        <v>0</v>
      </c>
      <c r="J2216" s="5">
        <f>VLOOKUP(CONCATENATE($F2216," ",$G2216),AllocFactorMatrix,(J$4+1),FALSE)*$E2221</f>
        <v>0</v>
      </c>
      <c r="K2216" s="5">
        <f>VLOOKUP(CONCATENATE($F2216," ",$G2216),AllocFactorMatrix,(K$4+1),FALSE)*$E2221</f>
        <v>0</v>
      </c>
      <c r="L2216" s="5">
        <f>VLOOKUP(CONCATENATE($F2216," ",$G2216),AllocFactorMatrix,(L$4+1),FALSE)*$E2221</f>
        <v>0</v>
      </c>
      <c r="M2216" s="5">
        <f t="shared" si="1026"/>
        <v>0</v>
      </c>
      <c r="N2216" s="5">
        <f>VLOOKUP(CONCATENATE($F2216," ",$G2216),AllocFactorMatrix,(N$4+1),FALSE)*$E2221</f>
        <v>0</v>
      </c>
      <c r="O2216" s="5">
        <f>VLOOKUP(CONCATENATE($F2216," ",$G2216),AllocFactorMatrix,(O$4+1),FALSE)*$E2221</f>
        <v>0</v>
      </c>
      <c r="P2216" s="5">
        <f>VLOOKUP(CONCATENATE($F2216," ",$G2216),AllocFactorMatrix,(P$4+1),FALSE)*$E2221</f>
        <v>0</v>
      </c>
      <c r="Q2216" s="5">
        <f>VLOOKUP(CONCATENATE($F2216," ",$G2216),AllocFactorMatrix,(Q$4+1),FALSE)*$E2221</f>
        <v>0</v>
      </c>
      <c r="R2216" s="5">
        <f t="shared" si="1027"/>
        <v>0</v>
      </c>
      <c r="S2216" s="5">
        <f>VLOOKUP(CONCATENATE($F2216," ",$G2216),AllocFactorMatrix,(S$4+1),FALSE)*$E2221</f>
        <v>0</v>
      </c>
      <c r="T2216" s="5">
        <f>VLOOKUP(CONCATENATE($F2216," ",$G2216),AllocFactorMatrix,(T$4+1),FALSE)*$E2221</f>
        <v>0</v>
      </c>
      <c r="U2216" s="5">
        <f>VLOOKUP(CONCATENATE($F2216," ",$G2216),AllocFactorMatrix,(U$4+1),FALSE)*$E2221</f>
        <v>0</v>
      </c>
      <c r="V2216" s="5">
        <f>VLOOKUP(CONCATENATE($F2216," ",$G2216),AllocFactorMatrix,(V$4+1),FALSE)*$E2221</f>
        <v>0</v>
      </c>
      <c r="W2216" s="5">
        <f t="shared" si="1029"/>
        <v>0</v>
      </c>
      <c r="X2216" s="5">
        <f>VLOOKUP(CONCATENATE($F2216," ",$G2216),AllocFactorMatrix,(X$4+1),FALSE)*$E2221</f>
        <v>0</v>
      </c>
      <c r="Y2216" s="5">
        <f>VLOOKUP(CONCATENATE($F2216," ",$G2216),AllocFactorMatrix,(Y$4+1),FALSE)*$E2221</f>
        <v>0</v>
      </c>
      <c r="Z2216" s="5">
        <f t="shared" si="1028"/>
        <v>0</v>
      </c>
      <c r="AA2216" s="5">
        <f>VLOOKUP(CONCATENATE($F2216," ",$G2216),AllocFactorMatrix,(AA$4+1),FALSE)*$E2221</f>
        <v>0</v>
      </c>
      <c r="AB2216" s="5">
        <f>VLOOKUP(CONCATENATE($F2216," ",$G2216),AllocFactorMatrix,(AB$4+1),FALSE)*$E2221</f>
        <v>0</v>
      </c>
      <c r="AC2216" s="5">
        <f>VLOOKUP(CONCATENATE($F2216," ",$G2216),AllocFactorMatrix,(AC$4+1),FALSE)*$E2221</f>
        <v>0</v>
      </c>
    </row>
    <row r="2217" spans="4:29" hidden="1" outlineLevel="1">
      <c r="E2217" s="48"/>
      <c r="F2217" s="175" t="str">
        <f>F2221</f>
        <v>RB_GUP-Land_P</v>
      </c>
      <c r="G2217" s="52" t="str">
        <f>$G$11</f>
        <v>DISTPRI</v>
      </c>
      <c r="H2217" s="4">
        <f t="shared" si="1021"/>
        <v>0</v>
      </c>
      <c r="I2217" s="5">
        <f>VLOOKUP(CONCATENATE($F2217," ",$G2217),AllocFactorMatrix,(I$4+1),FALSE)*$E2221</f>
        <v>0</v>
      </c>
      <c r="J2217" s="5">
        <f>VLOOKUP(CONCATENATE($F2217," ",$G2217),AllocFactorMatrix,(J$4+1),FALSE)*$E2221</f>
        <v>0</v>
      </c>
      <c r="K2217" s="5">
        <f>VLOOKUP(CONCATENATE($F2217," ",$G2217),AllocFactorMatrix,(K$4+1),FALSE)*$E2221</f>
        <v>0</v>
      </c>
      <c r="L2217" s="5">
        <f>VLOOKUP(CONCATENATE($F2217," ",$G2217),AllocFactorMatrix,(L$4+1),FALSE)*$E2221</f>
        <v>0</v>
      </c>
      <c r="M2217" s="5">
        <f t="shared" si="1026"/>
        <v>0</v>
      </c>
      <c r="N2217" s="5">
        <f>VLOOKUP(CONCATENATE($F2217," ",$G2217),AllocFactorMatrix,(N$4+1),FALSE)*$E2221</f>
        <v>0</v>
      </c>
      <c r="O2217" s="5">
        <f>VLOOKUP(CONCATENATE($F2217," ",$G2217),AllocFactorMatrix,(O$4+1),FALSE)*$E2221</f>
        <v>0</v>
      </c>
      <c r="P2217" s="5">
        <f>VLOOKUP(CONCATENATE($F2217," ",$G2217),AllocFactorMatrix,(P$4+1),FALSE)*$E2221</f>
        <v>0</v>
      </c>
      <c r="Q2217" s="5">
        <f>VLOOKUP(CONCATENATE($F2217," ",$G2217),AllocFactorMatrix,(Q$4+1),FALSE)*$E2221</f>
        <v>0</v>
      </c>
      <c r="R2217" s="5">
        <f t="shared" si="1027"/>
        <v>0</v>
      </c>
      <c r="S2217" s="5">
        <f>VLOOKUP(CONCATENATE($F2217," ",$G2217),AllocFactorMatrix,(S$4+1),FALSE)*$E2221</f>
        <v>0</v>
      </c>
      <c r="T2217" s="5">
        <f>VLOOKUP(CONCATENATE($F2217," ",$G2217),AllocFactorMatrix,(T$4+1),FALSE)*$E2221</f>
        <v>0</v>
      </c>
      <c r="U2217" s="5">
        <f>VLOOKUP(CONCATENATE($F2217," ",$G2217),AllocFactorMatrix,(U$4+1),FALSE)*$E2221</f>
        <v>0</v>
      </c>
      <c r="V2217" s="5">
        <f>VLOOKUP(CONCATENATE($F2217," ",$G2217),AllocFactorMatrix,(V$4+1),FALSE)*$E2221</f>
        <v>0</v>
      </c>
      <c r="W2217" s="5">
        <f t="shared" si="1029"/>
        <v>0</v>
      </c>
      <c r="X2217" s="5">
        <f>VLOOKUP(CONCATENATE($F2217," ",$G2217),AllocFactorMatrix,(X$4+1),FALSE)*$E2221</f>
        <v>0</v>
      </c>
      <c r="Y2217" s="5">
        <f>VLOOKUP(CONCATENATE($F2217," ",$G2217),AllocFactorMatrix,(Y$4+1),FALSE)*$E2221</f>
        <v>0</v>
      </c>
      <c r="Z2217" s="5">
        <f t="shared" si="1028"/>
        <v>0</v>
      </c>
      <c r="AA2217" s="5">
        <f>VLOOKUP(CONCATENATE($F2217," ",$G2217),AllocFactorMatrix,(AA$4+1),FALSE)*$E2221</f>
        <v>0</v>
      </c>
      <c r="AB2217" s="5">
        <f>VLOOKUP(CONCATENATE($F2217," ",$G2217),AllocFactorMatrix,(AB$4+1),FALSE)*$E2221</f>
        <v>0</v>
      </c>
      <c r="AC2217" s="5">
        <f>VLOOKUP(CONCATENATE($F2217," ",$G2217),AllocFactorMatrix,(AC$4+1),FALSE)*$E2221</f>
        <v>0</v>
      </c>
    </row>
    <row r="2218" spans="4:29" hidden="1" outlineLevel="1">
      <c r="E2218" s="48"/>
      <c r="F2218" s="175" t="str">
        <f>F2221</f>
        <v>RB_GUP-Land_P</v>
      </c>
      <c r="G2218" s="52" t="str">
        <f>$G$12</f>
        <v>DISTSEC</v>
      </c>
      <c r="H2218" s="4">
        <f t="shared" si="1021"/>
        <v>0</v>
      </c>
      <c r="I2218" s="5">
        <f>VLOOKUP(CONCATENATE($F2218," ",$G2218),AllocFactorMatrix,(I$4+1),FALSE)*$E2221</f>
        <v>0</v>
      </c>
      <c r="J2218" s="5">
        <f>VLOOKUP(CONCATENATE($F2218," ",$G2218),AllocFactorMatrix,(J$4+1),FALSE)*$E2221</f>
        <v>0</v>
      </c>
      <c r="K2218" s="5">
        <f>VLOOKUP(CONCATENATE($F2218," ",$G2218),AllocFactorMatrix,(K$4+1),FALSE)*$E2221</f>
        <v>0</v>
      </c>
      <c r="L2218" s="5">
        <f>VLOOKUP(CONCATENATE($F2218," ",$G2218),AllocFactorMatrix,(L$4+1),FALSE)*$E2221</f>
        <v>0</v>
      </c>
      <c r="M2218" s="5">
        <f t="shared" si="1026"/>
        <v>0</v>
      </c>
      <c r="N2218" s="5">
        <f>VLOOKUP(CONCATENATE($F2218," ",$G2218),AllocFactorMatrix,(N$4+1),FALSE)*$E2221</f>
        <v>0</v>
      </c>
      <c r="O2218" s="5">
        <f>VLOOKUP(CONCATENATE($F2218," ",$G2218),AllocFactorMatrix,(O$4+1),FALSE)*$E2221</f>
        <v>0</v>
      </c>
      <c r="P2218" s="5">
        <f>VLOOKUP(CONCATENATE($F2218," ",$G2218),AllocFactorMatrix,(P$4+1),FALSE)*$E2221</f>
        <v>0</v>
      </c>
      <c r="Q2218" s="5">
        <f>VLOOKUP(CONCATENATE($F2218," ",$G2218),AllocFactorMatrix,(Q$4+1),FALSE)*$E2221</f>
        <v>0</v>
      </c>
      <c r="R2218" s="5">
        <f t="shared" si="1027"/>
        <v>0</v>
      </c>
      <c r="S2218" s="5">
        <f>VLOOKUP(CONCATENATE($F2218," ",$G2218),AllocFactorMatrix,(S$4+1),FALSE)*$E2221</f>
        <v>0</v>
      </c>
      <c r="T2218" s="5">
        <f>VLOOKUP(CONCATENATE($F2218," ",$G2218),AllocFactorMatrix,(T$4+1),FALSE)*$E2221</f>
        <v>0</v>
      </c>
      <c r="U2218" s="5">
        <f>VLOOKUP(CONCATENATE($F2218," ",$G2218),AllocFactorMatrix,(U$4+1),FALSE)*$E2221</f>
        <v>0</v>
      </c>
      <c r="V2218" s="5">
        <f>VLOOKUP(CONCATENATE($F2218," ",$G2218),AllocFactorMatrix,(V$4+1),FALSE)*$E2221</f>
        <v>0</v>
      </c>
      <c r="W2218" s="5">
        <f t="shared" si="1029"/>
        <v>0</v>
      </c>
      <c r="X2218" s="5">
        <f>VLOOKUP(CONCATENATE($F2218," ",$G2218),AllocFactorMatrix,(X$4+1),FALSE)*$E2221</f>
        <v>0</v>
      </c>
      <c r="Y2218" s="5">
        <f>VLOOKUP(CONCATENATE($F2218," ",$G2218),AllocFactorMatrix,(Y$4+1),FALSE)*$E2221</f>
        <v>0</v>
      </c>
      <c r="Z2218" s="5">
        <f t="shared" si="1028"/>
        <v>0</v>
      </c>
      <c r="AA2218" s="5">
        <f>VLOOKUP(CONCATENATE($F2218," ",$G2218),AllocFactorMatrix,(AA$4+1),FALSE)*$E2221</f>
        <v>0</v>
      </c>
      <c r="AB2218" s="5">
        <f>VLOOKUP(CONCATENATE($F2218," ",$G2218),AllocFactorMatrix,(AB$4+1),FALSE)*$E2221</f>
        <v>0</v>
      </c>
      <c r="AC2218" s="5">
        <f>VLOOKUP(CONCATENATE($F2218," ",$G2218),AllocFactorMatrix,(AC$4+1),FALSE)*$E2221</f>
        <v>0</v>
      </c>
    </row>
    <row r="2219" spans="4:29" hidden="1" outlineLevel="1">
      <c r="E2219" s="48"/>
      <c r="F2219" s="175" t="str">
        <f>F2221</f>
        <v>RB_GUP-Land_P</v>
      </c>
      <c r="G2219" s="52" t="str">
        <f>$G$13</f>
        <v>ENERGY</v>
      </c>
      <c r="H2219" s="4">
        <f t="shared" si="1021"/>
        <v>0</v>
      </c>
      <c r="I2219" s="5">
        <f>VLOOKUP(CONCATENATE($F2219," ",$G2219),AllocFactorMatrix,(I$4+1),FALSE)*$E2221</f>
        <v>0</v>
      </c>
      <c r="J2219" s="5">
        <f>VLOOKUP(CONCATENATE($F2219," ",$G2219),AllocFactorMatrix,(J$4+1),FALSE)*$E2221</f>
        <v>0</v>
      </c>
      <c r="K2219" s="5">
        <f>VLOOKUP(CONCATENATE($F2219," ",$G2219),AllocFactorMatrix,(K$4+1),FALSE)*$E2221</f>
        <v>0</v>
      </c>
      <c r="L2219" s="5">
        <f>VLOOKUP(CONCATENATE($F2219," ",$G2219),AllocFactorMatrix,(L$4+1),FALSE)*$E2221</f>
        <v>0</v>
      </c>
      <c r="M2219" s="5">
        <f t="shared" si="1026"/>
        <v>0</v>
      </c>
      <c r="N2219" s="5">
        <f>VLOOKUP(CONCATENATE($F2219," ",$G2219),AllocFactorMatrix,(N$4+1),FALSE)*$E2221</f>
        <v>0</v>
      </c>
      <c r="O2219" s="5">
        <f>VLOOKUP(CONCATENATE($F2219," ",$G2219),AllocFactorMatrix,(O$4+1),FALSE)*$E2221</f>
        <v>0</v>
      </c>
      <c r="P2219" s="5">
        <f>VLOOKUP(CONCATENATE($F2219," ",$G2219),AllocFactorMatrix,(P$4+1),FALSE)*$E2221</f>
        <v>0</v>
      </c>
      <c r="Q2219" s="5">
        <f>VLOOKUP(CONCATENATE($F2219," ",$G2219),AllocFactorMatrix,(Q$4+1),FALSE)*$E2221</f>
        <v>0</v>
      </c>
      <c r="R2219" s="5">
        <f t="shared" si="1027"/>
        <v>0</v>
      </c>
      <c r="S2219" s="5">
        <f>VLOOKUP(CONCATENATE($F2219," ",$G2219),AllocFactorMatrix,(S$4+1),FALSE)*$E2221</f>
        <v>0</v>
      </c>
      <c r="T2219" s="5">
        <f>VLOOKUP(CONCATENATE($F2219," ",$G2219),AllocFactorMatrix,(T$4+1),FALSE)*$E2221</f>
        <v>0</v>
      </c>
      <c r="U2219" s="5">
        <f>VLOOKUP(CONCATENATE($F2219," ",$G2219),AllocFactorMatrix,(U$4+1),FALSE)*$E2221</f>
        <v>0</v>
      </c>
      <c r="V2219" s="5">
        <f>VLOOKUP(CONCATENATE($F2219," ",$G2219),AllocFactorMatrix,(V$4+1),FALSE)*$E2221</f>
        <v>0</v>
      </c>
      <c r="W2219" s="5">
        <f t="shared" si="1029"/>
        <v>0</v>
      </c>
      <c r="X2219" s="5">
        <f>VLOOKUP(CONCATENATE($F2219," ",$G2219),AllocFactorMatrix,(X$4+1),FALSE)*$E2221</f>
        <v>0</v>
      </c>
      <c r="Y2219" s="5">
        <f>VLOOKUP(CONCATENATE($F2219," ",$G2219),AllocFactorMatrix,(Y$4+1),FALSE)*$E2221</f>
        <v>0</v>
      </c>
      <c r="Z2219" s="5">
        <f t="shared" si="1028"/>
        <v>0</v>
      </c>
      <c r="AA2219" s="5">
        <f>VLOOKUP(CONCATENATE($F2219," ",$G2219),AllocFactorMatrix,(AA$4+1),FALSE)*$E2221</f>
        <v>0</v>
      </c>
      <c r="AB2219" s="5">
        <f>VLOOKUP(CONCATENATE($F2219," ",$G2219),AllocFactorMatrix,(AB$4+1),FALSE)*$E2221</f>
        <v>0</v>
      </c>
      <c r="AC2219" s="5">
        <f>VLOOKUP(CONCATENATE($F2219," ",$G2219),AllocFactorMatrix,(AC$4+1),FALSE)*$E2221</f>
        <v>0</v>
      </c>
    </row>
    <row r="2220" spans="4:29" hidden="1" outlineLevel="1">
      <c r="E2220" s="48"/>
      <c r="F2220" s="175" t="str">
        <f>F2221</f>
        <v>RB_GUP-Land_P</v>
      </c>
      <c r="G2220" s="52" t="str">
        <f>$G$14</f>
        <v>CUSTOMER</v>
      </c>
      <c r="H2220" s="4">
        <f t="shared" si="1021"/>
        <v>0</v>
      </c>
      <c r="I2220" s="5">
        <f>VLOOKUP(CONCATENATE($F2220," ",$G2220),AllocFactorMatrix,(I$4+1),FALSE)*$E2221</f>
        <v>0</v>
      </c>
      <c r="J2220" s="5">
        <f>VLOOKUP(CONCATENATE($F2220," ",$G2220),AllocFactorMatrix,(J$4+1),FALSE)*$E2221</f>
        <v>0</v>
      </c>
      <c r="K2220" s="5">
        <f>VLOOKUP(CONCATENATE($F2220," ",$G2220),AllocFactorMatrix,(K$4+1),FALSE)*$E2221</f>
        <v>0</v>
      </c>
      <c r="L2220" s="5">
        <f>VLOOKUP(CONCATENATE($F2220," ",$G2220),AllocFactorMatrix,(L$4+1),FALSE)*$E2221</f>
        <v>0</v>
      </c>
      <c r="M2220" s="5">
        <f t="shared" si="1026"/>
        <v>0</v>
      </c>
      <c r="N2220" s="5">
        <f>VLOOKUP(CONCATENATE($F2220," ",$G2220),AllocFactorMatrix,(N$4+1),FALSE)*$E2221</f>
        <v>0</v>
      </c>
      <c r="O2220" s="5">
        <f>VLOOKUP(CONCATENATE($F2220," ",$G2220),AllocFactorMatrix,(O$4+1),FALSE)*$E2221</f>
        <v>0</v>
      </c>
      <c r="P2220" s="5">
        <f>VLOOKUP(CONCATENATE($F2220," ",$G2220),AllocFactorMatrix,(P$4+1),FALSE)*$E2221</f>
        <v>0</v>
      </c>
      <c r="Q2220" s="5">
        <f>VLOOKUP(CONCATENATE($F2220," ",$G2220),AllocFactorMatrix,(Q$4+1),FALSE)*$E2221</f>
        <v>0</v>
      </c>
      <c r="R2220" s="5">
        <f t="shared" si="1027"/>
        <v>0</v>
      </c>
      <c r="S2220" s="5">
        <f>VLOOKUP(CONCATENATE($F2220," ",$G2220),AllocFactorMatrix,(S$4+1),FALSE)*$E2221</f>
        <v>0</v>
      </c>
      <c r="T2220" s="5">
        <f>VLOOKUP(CONCATENATE($F2220," ",$G2220),AllocFactorMatrix,(T$4+1),FALSE)*$E2221</f>
        <v>0</v>
      </c>
      <c r="U2220" s="5">
        <f>VLOOKUP(CONCATENATE($F2220," ",$G2220),AllocFactorMatrix,(U$4+1),FALSE)*$E2221</f>
        <v>0</v>
      </c>
      <c r="V2220" s="5">
        <f>VLOOKUP(CONCATENATE($F2220," ",$G2220),AllocFactorMatrix,(V$4+1),FALSE)*$E2221</f>
        <v>0</v>
      </c>
      <c r="W2220" s="5">
        <f t="shared" si="1029"/>
        <v>0</v>
      </c>
      <c r="X2220" s="5">
        <f>VLOOKUP(CONCATENATE($F2220," ",$G2220),AllocFactorMatrix,(X$4+1),FALSE)*$E2221</f>
        <v>0</v>
      </c>
      <c r="Y2220" s="5">
        <f>VLOOKUP(CONCATENATE($F2220," ",$G2220),AllocFactorMatrix,(Y$4+1),FALSE)*$E2221</f>
        <v>0</v>
      </c>
      <c r="Z2220" s="5">
        <f t="shared" si="1028"/>
        <v>0</v>
      </c>
      <c r="AA2220" s="5">
        <f>VLOOKUP(CONCATENATE($F2220," ",$G2220),AllocFactorMatrix,(AA$4+1),FALSE)*$E2221</f>
        <v>0</v>
      </c>
      <c r="AB2220" s="5">
        <f>VLOOKUP(CONCATENATE($F2220," ",$G2220),AllocFactorMatrix,(AB$4+1),FALSE)*$E2221</f>
        <v>0</v>
      </c>
      <c r="AC2220" s="5">
        <f>VLOOKUP(CONCATENATE($F2220," ",$G2220),AllocFactorMatrix,(AC$4+1),FALSE)*$E2221</f>
        <v>0</v>
      </c>
    </row>
    <row r="2221" spans="4:29" collapsed="1">
      <c r="D2221" s="52" t="str">
        <f>D1880</f>
        <v>Adj 3 - Env Surcharge - Remove Mitchell FGD Expenses</v>
      </c>
      <c r="E2221" s="92">
        <v>-9199006</v>
      </c>
      <c r="F2221" s="92" t="s">
        <v>551</v>
      </c>
      <c r="G2221" s="52" t="str">
        <f>$G$15</f>
        <v>TOTAL</v>
      </c>
      <c r="H2221" s="4">
        <f t="shared" si="1021"/>
        <v>-9199006.0000000019</v>
      </c>
      <c r="I2221" s="5">
        <f>VLOOKUP(CONCATENATE($F2221," ",$G2221),AllocFactorMatrix,(I$4+1),FALSE)*$E2221</f>
        <v>-4731839.7159896465</v>
      </c>
      <c r="J2221" s="5">
        <f>VLOOKUP(CONCATENATE($F2221," ",$G2221),AllocFactorMatrix,(J$4+1),FALSE)*$E2221</f>
        <v>-1103465.7492589238</v>
      </c>
      <c r="K2221" s="5">
        <f>VLOOKUP(CONCATENATE($F2221," ",$G2221),AllocFactorMatrix,(K$4+1),FALSE)*$E2221</f>
        <v>-15342.543341715829</v>
      </c>
      <c r="L2221" s="5">
        <f>VLOOKUP(CONCATENATE($F2221," ",$G2221),AllocFactorMatrix,(L$4+1),FALSE)*$E2221</f>
        <v>-2136.8128904565497</v>
      </c>
      <c r="M2221" s="5">
        <f t="shared" si="1026"/>
        <v>-1120945.1054910962</v>
      </c>
      <c r="N2221" s="5">
        <f>VLOOKUP(CONCATENATE($F2221," ",$G2221),AllocFactorMatrix,(N$4+1),FALSE)*$E2221</f>
        <v>-656791.8592357944</v>
      </c>
      <c r="O2221" s="5">
        <f>VLOOKUP(CONCATENATE($F2221," ",$G2221),AllocFactorMatrix,(O$4+1),FALSE)*$E2221</f>
        <v>-117691.57453609729</v>
      </c>
      <c r="P2221" s="5">
        <f>VLOOKUP(CONCATENATE($F2221," ",$G2221),AllocFactorMatrix,(P$4+1),FALSE)*$E2221</f>
        <v>-23866.650295169162</v>
      </c>
      <c r="Q2221" s="5">
        <f>VLOOKUP(CONCATENATE($F2221," ",$G2221),AllocFactorMatrix,(Q$4+1),FALSE)*$E2221</f>
        <v>-906.325251935437</v>
      </c>
      <c r="R2221" s="5">
        <f t="shared" si="1027"/>
        <v>-799256.40931899636</v>
      </c>
      <c r="S2221" s="5">
        <f>VLOOKUP(CONCATENATE($F2221," ",$G2221),AllocFactorMatrix,(S$4+1),FALSE)*$E2221</f>
        <v>-31103.805569807904</v>
      </c>
      <c r="T2221" s="5">
        <f>VLOOKUP(CONCATENATE($F2221," ",$G2221),AllocFactorMatrix,(T$4+1),FALSE)*$E2221</f>
        <v>-419919.33607279125</v>
      </c>
      <c r="U2221" s="5">
        <f>VLOOKUP(CONCATENATE($F2221," ",$G2221),AllocFactorMatrix,(U$4+1),FALSE)*$E2221</f>
        <v>-1606022.8923283394</v>
      </c>
      <c r="V2221" s="5">
        <f>VLOOKUP(CONCATENATE($F2221," ",$G2221),AllocFactorMatrix,(V$4+1),FALSE)*$E2221</f>
        <v>-290945.94231003104</v>
      </c>
      <c r="W2221" s="5">
        <f t="shared" si="1029"/>
        <v>-2347991.9762809696</v>
      </c>
      <c r="X2221" s="5">
        <f>VLOOKUP(CONCATENATE($F2221," ",$G2221),AllocFactorMatrix,(X$4+1),FALSE)*$E2221</f>
        <v>-180262.84030891929</v>
      </c>
      <c r="Y2221" s="5">
        <f>VLOOKUP(CONCATENATE($F2221," ",$G2221),AllocFactorMatrix,(Y$4+1),FALSE)*$E2221</f>
        <v>-3600.3112759118681</v>
      </c>
      <c r="Z2221" s="5">
        <f t="shared" si="1028"/>
        <v>-183863.15158483115</v>
      </c>
      <c r="AA2221" s="5">
        <f>VLOOKUP(CONCATENATE($F2221," ",$G2221),AllocFactorMatrix,(AA$4+1),FALSE)*$E2221</f>
        <v>-2377.9584935361909</v>
      </c>
      <c r="AB2221" s="5">
        <f>VLOOKUP(CONCATENATE($F2221," ",$G2221),AllocFactorMatrix,(AB$4+1),FALSE)*$E2221</f>
        <v>-10564.245549145071</v>
      </c>
      <c r="AC2221" s="5">
        <f>VLOOKUP(CONCATENATE($F2221," ",$G2221),AllocFactorMatrix,(AC$4+1),FALSE)*$E2221</f>
        <v>-2167.4372917800265</v>
      </c>
    </row>
    <row r="2222" spans="4:29" hidden="1" outlineLevel="1">
      <c r="E2222" s="48"/>
      <c r="F2222" s="175" t="str">
        <f>F2229</f>
        <v>RB_GUP-Land_P</v>
      </c>
      <c r="G2222" s="52" t="str">
        <f>$G$8</f>
        <v>PRODUCTION</v>
      </c>
      <c r="H2222" s="4">
        <f t="shared" si="1021"/>
        <v>457503.00000000012</v>
      </c>
      <c r="I2222" s="5">
        <f>VLOOKUP(CONCATENATE($F2222," ",$G2222),AllocFactorMatrix,(I$4+1),FALSE)*$E2229</f>
        <v>235333.12899072046</v>
      </c>
      <c r="J2222" s="5">
        <f>VLOOKUP(CONCATENATE($F2222," ",$G2222),AllocFactorMatrix,(J$4+1),FALSE)*$E2229</f>
        <v>54879.72186160172</v>
      </c>
      <c r="K2222" s="5">
        <f>VLOOKUP(CONCATENATE($F2222," ",$G2222),AllocFactorMatrix,(K$4+1),FALSE)*$E2229</f>
        <v>763.04544278642902</v>
      </c>
      <c r="L2222" s="5">
        <f>VLOOKUP(CONCATENATE($F2222," ",$G2222),AllocFactorMatrix,(L$4+1),FALSE)*$E2229</f>
        <v>106.27216764752005</v>
      </c>
      <c r="M2222" s="5">
        <f t="shared" ref="M2222:M2229" si="1030">SUBTOTAL(9,J2222:L2222)</f>
        <v>55749.039472035671</v>
      </c>
      <c r="N2222" s="5">
        <f>VLOOKUP(CONCATENATE($F2222," ",$G2222),AllocFactorMatrix,(N$4+1),FALSE)*$E2229</f>
        <v>32664.860309467531</v>
      </c>
      <c r="O2222" s="5">
        <f>VLOOKUP(CONCATENATE($F2222," ",$G2222),AllocFactorMatrix,(O$4+1),FALSE)*$E2229</f>
        <v>5853.2681058136195</v>
      </c>
      <c r="P2222" s="5">
        <f>VLOOKUP(CONCATENATE($F2222," ",$G2222),AllocFactorMatrix,(P$4+1),FALSE)*$E2229</f>
        <v>1186.9830403405299</v>
      </c>
      <c r="Q2222" s="5">
        <f>VLOOKUP(CONCATENATE($F2222," ",$G2222),AllocFactorMatrix,(Q$4+1),FALSE)*$E2229</f>
        <v>45.075144177122858</v>
      </c>
      <c r="R2222" s="5">
        <f t="shared" ref="R2222:R2229" si="1031">SUBTOTAL(9,N2222:Q2222)</f>
        <v>39750.186599798799</v>
      </c>
      <c r="S2222" s="5">
        <f>VLOOKUP(CONCATENATE($F2222," ",$G2222),AllocFactorMatrix,(S$4+1),FALSE)*$E2229</f>
        <v>1546.915434081011</v>
      </c>
      <c r="T2222" s="5">
        <f>VLOOKUP(CONCATENATE($F2222," ",$G2222),AllocFactorMatrix,(T$4+1),FALSE)*$E2229</f>
        <v>20884.251625807203</v>
      </c>
      <c r="U2222" s="5">
        <f>VLOOKUP(CONCATENATE($F2222," ",$G2222),AllocFactorMatrix,(U$4+1),FALSE)*$E2229</f>
        <v>79873.878907013685</v>
      </c>
      <c r="V2222" s="5">
        <f>VLOOKUP(CONCATENATE($F2222," ",$G2222),AllocFactorMatrix,(V$4+1),FALSE)*$E2229</f>
        <v>14469.893969486066</v>
      </c>
      <c r="W2222" s="5">
        <f>SUBTOTAL(9,S2222:V2222)</f>
        <v>116774.93993638796</v>
      </c>
      <c r="X2222" s="5">
        <f>VLOOKUP(CONCATENATE($F2222," ",$G2222),AllocFactorMatrix,(X$4+1),FALSE)*$E2229</f>
        <v>8965.1849590979164</v>
      </c>
      <c r="Y2222" s="5">
        <f>VLOOKUP(CONCATENATE($F2222," ",$G2222),AllocFactorMatrix,(Y$4+1),FALSE)*$E2229</f>
        <v>179.05773837559269</v>
      </c>
      <c r="Z2222" s="5">
        <f t="shared" ref="Z2222:Z2229" si="1032">SUBTOTAL(9,X2222:Y2222)</f>
        <v>9144.2426974735099</v>
      </c>
      <c r="AA2222" s="5">
        <f>VLOOKUP(CONCATENATE($F2222," ",$G2222),AllocFactorMatrix,(AA$4+1),FALSE)*$E2229</f>
        <v>118.26529351848318</v>
      </c>
      <c r="AB2222" s="5">
        <f>VLOOKUP(CONCATENATE($F2222," ",$G2222),AllocFactorMatrix,(AB$4+1),FALSE)*$E2229</f>
        <v>525.40176965538637</v>
      </c>
      <c r="AC2222" s="5">
        <f>VLOOKUP(CONCATENATE($F2222," ",$G2222),AllocFactorMatrix,(AC$4+1),FALSE)*$E2229</f>
        <v>107.79524040980488</v>
      </c>
    </row>
    <row r="2223" spans="4:29" hidden="1" outlineLevel="1">
      <c r="E2223" s="48"/>
      <c r="F2223" s="175" t="str">
        <f>F2229</f>
        <v>RB_GUP-Land_P</v>
      </c>
      <c r="G2223" s="52" t="str">
        <f>$G$9</f>
        <v>BULKTRAN</v>
      </c>
      <c r="H2223" s="4">
        <f t="shared" si="1021"/>
        <v>0</v>
      </c>
      <c r="I2223" s="5">
        <f>VLOOKUP(CONCATENATE($F2223," ",$G2223),AllocFactorMatrix,(I$4+1),FALSE)*$E2229</f>
        <v>0</v>
      </c>
      <c r="J2223" s="5">
        <f>VLOOKUP(CONCATENATE($F2223," ",$G2223),AllocFactorMatrix,(J$4+1),FALSE)*$E2229</f>
        <v>0</v>
      </c>
      <c r="K2223" s="5">
        <f>VLOOKUP(CONCATENATE($F2223," ",$G2223),AllocFactorMatrix,(K$4+1),FALSE)*$E2229</f>
        <v>0</v>
      </c>
      <c r="L2223" s="5">
        <f>VLOOKUP(CONCATENATE($F2223," ",$G2223),AllocFactorMatrix,(L$4+1),FALSE)*$E2229</f>
        <v>0</v>
      </c>
      <c r="M2223" s="5">
        <f t="shared" si="1030"/>
        <v>0</v>
      </c>
      <c r="N2223" s="5">
        <f>VLOOKUP(CONCATENATE($F2223," ",$G2223),AllocFactorMatrix,(N$4+1),FALSE)*$E2229</f>
        <v>0</v>
      </c>
      <c r="O2223" s="5">
        <f>VLOOKUP(CONCATENATE($F2223," ",$G2223),AllocFactorMatrix,(O$4+1),FALSE)*$E2229</f>
        <v>0</v>
      </c>
      <c r="P2223" s="5">
        <f>VLOOKUP(CONCATENATE($F2223," ",$G2223),AllocFactorMatrix,(P$4+1),FALSE)*$E2229</f>
        <v>0</v>
      </c>
      <c r="Q2223" s="5">
        <f>VLOOKUP(CONCATENATE($F2223," ",$G2223),AllocFactorMatrix,(Q$4+1),FALSE)*$E2229</f>
        <v>0</v>
      </c>
      <c r="R2223" s="5">
        <f t="shared" si="1031"/>
        <v>0</v>
      </c>
      <c r="S2223" s="5">
        <f>VLOOKUP(CONCATENATE($F2223," ",$G2223),AllocFactorMatrix,(S$4+1),FALSE)*$E2229</f>
        <v>0</v>
      </c>
      <c r="T2223" s="5">
        <f>VLOOKUP(CONCATENATE($F2223," ",$G2223),AllocFactorMatrix,(T$4+1),FALSE)*$E2229</f>
        <v>0</v>
      </c>
      <c r="U2223" s="5">
        <f>VLOOKUP(CONCATENATE($F2223," ",$G2223),AllocFactorMatrix,(U$4+1),FALSE)*$E2229</f>
        <v>0</v>
      </c>
      <c r="V2223" s="5">
        <f>VLOOKUP(CONCATENATE($F2223," ",$G2223),AllocFactorMatrix,(V$4+1),FALSE)*$E2229</f>
        <v>0</v>
      </c>
      <c r="W2223" s="5">
        <f t="shared" ref="W2223:W2229" si="1033">SUBTOTAL(9,S2223:V2223)</f>
        <v>0</v>
      </c>
      <c r="X2223" s="5">
        <f>VLOOKUP(CONCATENATE($F2223," ",$G2223),AllocFactorMatrix,(X$4+1),FALSE)*$E2229</f>
        <v>0</v>
      </c>
      <c r="Y2223" s="5">
        <f>VLOOKUP(CONCATENATE($F2223," ",$G2223),AllocFactorMatrix,(Y$4+1),FALSE)*$E2229</f>
        <v>0</v>
      </c>
      <c r="Z2223" s="5">
        <f t="shared" si="1032"/>
        <v>0</v>
      </c>
      <c r="AA2223" s="5">
        <f>VLOOKUP(CONCATENATE($F2223," ",$G2223),AllocFactorMatrix,(AA$4+1),FALSE)*$E2229</f>
        <v>0</v>
      </c>
      <c r="AB2223" s="5">
        <f>VLOOKUP(CONCATENATE($F2223," ",$G2223),AllocFactorMatrix,(AB$4+1),FALSE)*$E2229</f>
        <v>0</v>
      </c>
      <c r="AC2223" s="5">
        <f>VLOOKUP(CONCATENATE($F2223," ",$G2223),AllocFactorMatrix,(AC$4+1),FALSE)*$E2229</f>
        <v>0</v>
      </c>
    </row>
    <row r="2224" spans="4:29" hidden="1" outlineLevel="1">
      <c r="E2224" s="48"/>
      <c r="F2224" s="175" t="str">
        <f>F2229</f>
        <v>RB_GUP-Land_P</v>
      </c>
      <c r="G2224" s="52" t="str">
        <f>$G$10</f>
        <v>SUBTRAN</v>
      </c>
      <c r="H2224" s="4">
        <f t="shared" si="1021"/>
        <v>0</v>
      </c>
      <c r="I2224" s="5">
        <f>VLOOKUP(CONCATENATE($F2224," ",$G2224),AllocFactorMatrix,(I$4+1),FALSE)*$E2229</f>
        <v>0</v>
      </c>
      <c r="J2224" s="5">
        <f>VLOOKUP(CONCATENATE($F2224," ",$G2224),AllocFactorMatrix,(J$4+1),FALSE)*$E2229</f>
        <v>0</v>
      </c>
      <c r="K2224" s="5">
        <f>VLOOKUP(CONCATENATE($F2224," ",$G2224),AllocFactorMatrix,(K$4+1),FALSE)*$E2229</f>
        <v>0</v>
      </c>
      <c r="L2224" s="5">
        <f>VLOOKUP(CONCATENATE($F2224," ",$G2224),AllocFactorMatrix,(L$4+1),FALSE)*$E2229</f>
        <v>0</v>
      </c>
      <c r="M2224" s="5">
        <f t="shared" si="1030"/>
        <v>0</v>
      </c>
      <c r="N2224" s="5">
        <f>VLOOKUP(CONCATENATE($F2224," ",$G2224),AllocFactorMatrix,(N$4+1),FALSE)*$E2229</f>
        <v>0</v>
      </c>
      <c r="O2224" s="5">
        <f>VLOOKUP(CONCATENATE($F2224," ",$G2224),AllocFactorMatrix,(O$4+1),FALSE)*$E2229</f>
        <v>0</v>
      </c>
      <c r="P2224" s="5">
        <f>VLOOKUP(CONCATENATE($F2224," ",$G2224),AllocFactorMatrix,(P$4+1),FALSE)*$E2229</f>
        <v>0</v>
      </c>
      <c r="Q2224" s="5">
        <f>VLOOKUP(CONCATENATE($F2224," ",$G2224),AllocFactorMatrix,(Q$4+1),FALSE)*$E2229</f>
        <v>0</v>
      </c>
      <c r="R2224" s="5">
        <f t="shared" si="1031"/>
        <v>0</v>
      </c>
      <c r="S2224" s="5">
        <f>VLOOKUP(CONCATENATE($F2224," ",$G2224),AllocFactorMatrix,(S$4+1),FALSE)*$E2229</f>
        <v>0</v>
      </c>
      <c r="T2224" s="5">
        <f>VLOOKUP(CONCATENATE($F2224," ",$G2224),AllocFactorMatrix,(T$4+1),FALSE)*$E2229</f>
        <v>0</v>
      </c>
      <c r="U2224" s="5">
        <f>VLOOKUP(CONCATENATE($F2224," ",$G2224),AllocFactorMatrix,(U$4+1),FALSE)*$E2229</f>
        <v>0</v>
      </c>
      <c r="V2224" s="5">
        <f>VLOOKUP(CONCATENATE($F2224," ",$G2224),AllocFactorMatrix,(V$4+1),FALSE)*$E2229</f>
        <v>0</v>
      </c>
      <c r="W2224" s="5">
        <f t="shared" si="1033"/>
        <v>0</v>
      </c>
      <c r="X2224" s="5">
        <f>VLOOKUP(CONCATENATE($F2224," ",$G2224),AllocFactorMatrix,(X$4+1),FALSE)*$E2229</f>
        <v>0</v>
      </c>
      <c r="Y2224" s="5">
        <f>VLOOKUP(CONCATENATE($F2224," ",$G2224),AllocFactorMatrix,(Y$4+1),FALSE)*$E2229</f>
        <v>0</v>
      </c>
      <c r="Z2224" s="5">
        <f t="shared" si="1032"/>
        <v>0</v>
      </c>
      <c r="AA2224" s="5">
        <f>VLOOKUP(CONCATENATE($F2224," ",$G2224),AllocFactorMatrix,(AA$4+1),FALSE)*$E2229</f>
        <v>0</v>
      </c>
      <c r="AB2224" s="5">
        <f>VLOOKUP(CONCATENATE($F2224," ",$G2224),AllocFactorMatrix,(AB$4+1),FALSE)*$E2229</f>
        <v>0</v>
      </c>
      <c r="AC2224" s="5">
        <f>VLOOKUP(CONCATENATE($F2224," ",$G2224),AllocFactorMatrix,(AC$4+1),FALSE)*$E2229</f>
        <v>0</v>
      </c>
    </row>
    <row r="2225" spans="1:29" hidden="1" outlineLevel="1">
      <c r="E2225" s="48"/>
      <c r="F2225" s="175" t="str">
        <f>F2229</f>
        <v>RB_GUP-Land_P</v>
      </c>
      <c r="G2225" s="52" t="str">
        <f>$G$11</f>
        <v>DISTPRI</v>
      </c>
      <c r="H2225" s="4">
        <f t="shared" si="1021"/>
        <v>0</v>
      </c>
      <c r="I2225" s="5">
        <f>VLOOKUP(CONCATENATE($F2225," ",$G2225),AllocFactorMatrix,(I$4+1),FALSE)*$E2229</f>
        <v>0</v>
      </c>
      <c r="J2225" s="5">
        <f>VLOOKUP(CONCATENATE($F2225," ",$G2225),AllocFactorMatrix,(J$4+1),FALSE)*$E2229</f>
        <v>0</v>
      </c>
      <c r="K2225" s="5">
        <f>VLOOKUP(CONCATENATE($F2225," ",$G2225),AllocFactorMatrix,(K$4+1),FALSE)*$E2229</f>
        <v>0</v>
      </c>
      <c r="L2225" s="5">
        <f>VLOOKUP(CONCATENATE($F2225," ",$G2225),AllocFactorMatrix,(L$4+1),FALSE)*$E2229</f>
        <v>0</v>
      </c>
      <c r="M2225" s="5">
        <f t="shared" si="1030"/>
        <v>0</v>
      </c>
      <c r="N2225" s="5">
        <f>VLOOKUP(CONCATENATE($F2225," ",$G2225),AllocFactorMatrix,(N$4+1),FALSE)*$E2229</f>
        <v>0</v>
      </c>
      <c r="O2225" s="5">
        <f>VLOOKUP(CONCATENATE($F2225," ",$G2225),AllocFactorMatrix,(O$4+1),FALSE)*$E2229</f>
        <v>0</v>
      </c>
      <c r="P2225" s="5">
        <f>VLOOKUP(CONCATENATE($F2225," ",$G2225),AllocFactorMatrix,(P$4+1),FALSE)*$E2229</f>
        <v>0</v>
      </c>
      <c r="Q2225" s="5">
        <f>VLOOKUP(CONCATENATE($F2225," ",$G2225),AllocFactorMatrix,(Q$4+1),FALSE)*$E2229</f>
        <v>0</v>
      </c>
      <c r="R2225" s="5">
        <f t="shared" si="1031"/>
        <v>0</v>
      </c>
      <c r="S2225" s="5">
        <f>VLOOKUP(CONCATENATE($F2225," ",$G2225),AllocFactorMatrix,(S$4+1),FALSE)*$E2229</f>
        <v>0</v>
      </c>
      <c r="T2225" s="5">
        <f>VLOOKUP(CONCATENATE($F2225," ",$G2225),AllocFactorMatrix,(T$4+1),FALSE)*$E2229</f>
        <v>0</v>
      </c>
      <c r="U2225" s="5">
        <f>VLOOKUP(CONCATENATE($F2225," ",$G2225),AllocFactorMatrix,(U$4+1),FALSE)*$E2229</f>
        <v>0</v>
      </c>
      <c r="V2225" s="5">
        <f>VLOOKUP(CONCATENATE($F2225," ",$G2225),AllocFactorMatrix,(V$4+1),FALSE)*$E2229</f>
        <v>0</v>
      </c>
      <c r="W2225" s="5">
        <f t="shared" si="1033"/>
        <v>0</v>
      </c>
      <c r="X2225" s="5">
        <f>VLOOKUP(CONCATENATE($F2225," ",$G2225),AllocFactorMatrix,(X$4+1),FALSE)*$E2229</f>
        <v>0</v>
      </c>
      <c r="Y2225" s="5">
        <f>VLOOKUP(CONCATENATE($F2225," ",$G2225),AllocFactorMatrix,(Y$4+1),FALSE)*$E2229</f>
        <v>0</v>
      </c>
      <c r="Z2225" s="5">
        <f t="shared" si="1032"/>
        <v>0</v>
      </c>
      <c r="AA2225" s="5">
        <f>VLOOKUP(CONCATENATE($F2225," ",$G2225),AllocFactorMatrix,(AA$4+1),FALSE)*$E2229</f>
        <v>0</v>
      </c>
      <c r="AB2225" s="5">
        <f>VLOOKUP(CONCATENATE($F2225," ",$G2225),AllocFactorMatrix,(AB$4+1),FALSE)*$E2229</f>
        <v>0</v>
      </c>
      <c r="AC2225" s="5">
        <f>VLOOKUP(CONCATENATE($F2225," ",$G2225),AllocFactorMatrix,(AC$4+1),FALSE)*$E2229</f>
        <v>0</v>
      </c>
    </row>
    <row r="2226" spans="1:29" hidden="1" outlineLevel="1">
      <c r="E2226" s="48"/>
      <c r="F2226" s="175" t="str">
        <f>F2229</f>
        <v>RB_GUP-Land_P</v>
      </c>
      <c r="G2226" s="52" t="str">
        <f>$G$12</f>
        <v>DISTSEC</v>
      </c>
      <c r="H2226" s="4">
        <f t="shared" si="1021"/>
        <v>0</v>
      </c>
      <c r="I2226" s="5">
        <f>VLOOKUP(CONCATENATE($F2226," ",$G2226),AllocFactorMatrix,(I$4+1),FALSE)*$E2229</f>
        <v>0</v>
      </c>
      <c r="J2226" s="5">
        <f>VLOOKUP(CONCATENATE($F2226," ",$G2226),AllocFactorMatrix,(J$4+1),FALSE)*$E2229</f>
        <v>0</v>
      </c>
      <c r="K2226" s="5">
        <f>VLOOKUP(CONCATENATE($F2226," ",$G2226),AllocFactorMatrix,(K$4+1),FALSE)*$E2229</f>
        <v>0</v>
      </c>
      <c r="L2226" s="5">
        <f>VLOOKUP(CONCATENATE($F2226," ",$G2226),AllocFactorMatrix,(L$4+1),FALSE)*$E2229</f>
        <v>0</v>
      </c>
      <c r="M2226" s="5">
        <f t="shared" si="1030"/>
        <v>0</v>
      </c>
      <c r="N2226" s="5">
        <f>VLOOKUP(CONCATENATE($F2226," ",$G2226),AllocFactorMatrix,(N$4+1),FALSE)*$E2229</f>
        <v>0</v>
      </c>
      <c r="O2226" s="5">
        <f>VLOOKUP(CONCATENATE($F2226," ",$G2226),AllocFactorMatrix,(O$4+1),FALSE)*$E2229</f>
        <v>0</v>
      </c>
      <c r="P2226" s="5">
        <f>VLOOKUP(CONCATENATE($F2226," ",$G2226),AllocFactorMatrix,(P$4+1),FALSE)*$E2229</f>
        <v>0</v>
      </c>
      <c r="Q2226" s="5">
        <f>VLOOKUP(CONCATENATE($F2226," ",$G2226),AllocFactorMatrix,(Q$4+1),FALSE)*$E2229</f>
        <v>0</v>
      </c>
      <c r="R2226" s="5">
        <f t="shared" si="1031"/>
        <v>0</v>
      </c>
      <c r="S2226" s="5">
        <f>VLOOKUP(CONCATENATE($F2226," ",$G2226),AllocFactorMatrix,(S$4+1),FALSE)*$E2229</f>
        <v>0</v>
      </c>
      <c r="T2226" s="5">
        <f>VLOOKUP(CONCATENATE($F2226," ",$G2226),AllocFactorMatrix,(T$4+1),FALSE)*$E2229</f>
        <v>0</v>
      </c>
      <c r="U2226" s="5">
        <f>VLOOKUP(CONCATENATE($F2226," ",$G2226),AllocFactorMatrix,(U$4+1),FALSE)*$E2229</f>
        <v>0</v>
      </c>
      <c r="V2226" s="5">
        <f>VLOOKUP(CONCATENATE($F2226," ",$G2226),AllocFactorMatrix,(V$4+1),FALSE)*$E2229</f>
        <v>0</v>
      </c>
      <c r="W2226" s="5">
        <f t="shared" si="1033"/>
        <v>0</v>
      </c>
      <c r="X2226" s="5">
        <f>VLOOKUP(CONCATENATE($F2226," ",$G2226),AllocFactorMatrix,(X$4+1),FALSE)*$E2229</f>
        <v>0</v>
      </c>
      <c r="Y2226" s="5">
        <f>VLOOKUP(CONCATENATE($F2226," ",$G2226),AllocFactorMatrix,(Y$4+1),FALSE)*$E2229</f>
        <v>0</v>
      </c>
      <c r="Z2226" s="5">
        <f t="shared" si="1032"/>
        <v>0</v>
      </c>
      <c r="AA2226" s="5">
        <f>VLOOKUP(CONCATENATE($F2226," ",$G2226),AllocFactorMatrix,(AA$4+1),FALSE)*$E2229</f>
        <v>0</v>
      </c>
      <c r="AB2226" s="5">
        <f>VLOOKUP(CONCATENATE($F2226," ",$G2226),AllocFactorMatrix,(AB$4+1),FALSE)*$E2229</f>
        <v>0</v>
      </c>
      <c r="AC2226" s="5">
        <f>VLOOKUP(CONCATENATE($F2226," ",$G2226),AllocFactorMatrix,(AC$4+1),FALSE)*$E2229</f>
        <v>0</v>
      </c>
    </row>
    <row r="2227" spans="1:29" hidden="1" outlineLevel="1">
      <c r="E2227" s="48"/>
      <c r="F2227" s="175" t="str">
        <f>F2229</f>
        <v>RB_GUP-Land_P</v>
      </c>
      <c r="G2227" s="52" t="str">
        <f>$G$13</f>
        <v>ENERGY</v>
      </c>
      <c r="H2227" s="4">
        <f t="shared" si="1021"/>
        <v>0</v>
      </c>
      <c r="I2227" s="5">
        <f>VLOOKUP(CONCATENATE($F2227," ",$G2227),AllocFactorMatrix,(I$4+1),FALSE)*$E2229</f>
        <v>0</v>
      </c>
      <c r="J2227" s="5">
        <f>VLOOKUP(CONCATENATE($F2227," ",$G2227),AllocFactorMatrix,(J$4+1),FALSE)*$E2229</f>
        <v>0</v>
      </c>
      <c r="K2227" s="5">
        <f>VLOOKUP(CONCATENATE($F2227," ",$G2227),AllocFactorMatrix,(K$4+1),FALSE)*$E2229</f>
        <v>0</v>
      </c>
      <c r="L2227" s="5">
        <f>VLOOKUP(CONCATENATE($F2227," ",$G2227),AllocFactorMatrix,(L$4+1),FALSE)*$E2229</f>
        <v>0</v>
      </c>
      <c r="M2227" s="5">
        <f t="shared" si="1030"/>
        <v>0</v>
      </c>
      <c r="N2227" s="5">
        <f>VLOOKUP(CONCATENATE($F2227," ",$G2227),AllocFactorMatrix,(N$4+1),FALSE)*$E2229</f>
        <v>0</v>
      </c>
      <c r="O2227" s="5">
        <f>VLOOKUP(CONCATENATE($F2227," ",$G2227),AllocFactorMatrix,(O$4+1),FALSE)*$E2229</f>
        <v>0</v>
      </c>
      <c r="P2227" s="5">
        <f>VLOOKUP(CONCATENATE($F2227," ",$G2227),AllocFactorMatrix,(P$4+1),FALSE)*$E2229</f>
        <v>0</v>
      </c>
      <c r="Q2227" s="5">
        <f>VLOOKUP(CONCATENATE($F2227," ",$G2227),AllocFactorMatrix,(Q$4+1),FALSE)*$E2229</f>
        <v>0</v>
      </c>
      <c r="R2227" s="5">
        <f t="shared" si="1031"/>
        <v>0</v>
      </c>
      <c r="S2227" s="5">
        <f>VLOOKUP(CONCATENATE($F2227," ",$G2227),AllocFactorMatrix,(S$4+1),FALSE)*$E2229</f>
        <v>0</v>
      </c>
      <c r="T2227" s="5">
        <f>VLOOKUP(CONCATENATE($F2227," ",$G2227),AllocFactorMatrix,(T$4+1),FALSE)*$E2229</f>
        <v>0</v>
      </c>
      <c r="U2227" s="5">
        <f>VLOOKUP(CONCATENATE($F2227," ",$G2227),AllocFactorMatrix,(U$4+1),FALSE)*$E2229</f>
        <v>0</v>
      </c>
      <c r="V2227" s="5">
        <f>VLOOKUP(CONCATENATE($F2227," ",$G2227),AllocFactorMatrix,(V$4+1),FALSE)*$E2229</f>
        <v>0</v>
      </c>
      <c r="W2227" s="5">
        <f t="shared" si="1033"/>
        <v>0</v>
      </c>
      <c r="X2227" s="5">
        <f>VLOOKUP(CONCATENATE($F2227," ",$G2227),AllocFactorMatrix,(X$4+1),FALSE)*$E2229</f>
        <v>0</v>
      </c>
      <c r="Y2227" s="5">
        <f>VLOOKUP(CONCATENATE($F2227," ",$G2227),AllocFactorMatrix,(Y$4+1),FALSE)*$E2229</f>
        <v>0</v>
      </c>
      <c r="Z2227" s="5">
        <f t="shared" si="1032"/>
        <v>0</v>
      </c>
      <c r="AA2227" s="5">
        <f>VLOOKUP(CONCATENATE($F2227," ",$G2227),AllocFactorMatrix,(AA$4+1),FALSE)*$E2229</f>
        <v>0</v>
      </c>
      <c r="AB2227" s="5">
        <f>VLOOKUP(CONCATENATE($F2227," ",$G2227),AllocFactorMatrix,(AB$4+1),FALSE)*$E2229</f>
        <v>0</v>
      </c>
      <c r="AC2227" s="5">
        <f>VLOOKUP(CONCATENATE($F2227," ",$G2227),AllocFactorMatrix,(AC$4+1),FALSE)*$E2229</f>
        <v>0</v>
      </c>
    </row>
    <row r="2228" spans="1:29" hidden="1" outlineLevel="1">
      <c r="E2228" s="48"/>
      <c r="F2228" s="175" t="str">
        <f>F2229</f>
        <v>RB_GUP-Land_P</v>
      </c>
      <c r="G2228" s="52" t="str">
        <f>$G$14</f>
        <v>CUSTOMER</v>
      </c>
      <c r="H2228" s="4">
        <f t="shared" si="1021"/>
        <v>0</v>
      </c>
      <c r="I2228" s="5">
        <f>VLOOKUP(CONCATENATE($F2228," ",$G2228),AllocFactorMatrix,(I$4+1),FALSE)*$E2229</f>
        <v>0</v>
      </c>
      <c r="J2228" s="5">
        <f>VLOOKUP(CONCATENATE($F2228," ",$G2228),AllocFactorMatrix,(J$4+1),FALSE)*$E2229</f>
        <v>0</v>
      </c>
      <c r="K2228" s="5">
        <f>VLOOKUP(CONCATENATE($F2228," ",$G2228),AllocFactorMatrix,(K$4+1),FALSE)*$E2229</f>
        <v>0</v>
      </c>
      <c r="L2228" s="5">
        <f>VLOOKUP(CONCATENATE($F2228," ",$G2228),AllocFactorMatrix,(L$4+1),FALSE)*$E2229</f>
        <v>0</v>
      </c>
      <c r="M2228" s="5">
        <f t="shared" si="1030"/>
        <v>0</v>
      </c>
      <c r="N2228" s="5">
        <f>VLOOKUP(CONCATENATE($F2228," ",$G2228),AllocFactorMatrix,(N$4+1),FALSE)*$E2229</f>
        <v>0</v>
      </c>
      <c r="O2228" s="5">
        <f>VLOOKUP(CONCATENATE($F2228," ",$G2228),AllocFactorMatrix,(O$4+1),FALSE)*$E2229</f>
        <v>0</v>
      </c>
      <c r="P2228" s="5">
        <f>VLOOKUP(CONCATENATE($F2228," ",$G2228),AllocFactorMatrix,(P$4+1),FALSE)*$E2229</f>
        <v>0</v>
      </c>
      <c r="Q2228" s="5">
        <f>VLOOKUP(CONCATENATE($F2228," ",$G2228),AllocFactorMatrix,(Q$4+1),FALSE)*$E2229</f>
        <v>0</v>
      </c>
      <c r="R2228" s="5">
        <f t="shared" si="1031"/>
        <v>0</v>
      </c>
      <c r="S2228" s="5">
        <f>VLOOKUP(CONCATENATE($F2228," ",$G2228),AllocFactorMatrix,(S$4+1),FALSE)*$E2229</f>
        <v>0</v>
      </c>
      <c r="T2228" s="5">
        <f>VLOOKUP(CONCATENATE($F2228," ",$G2228),AllocFactorMatrix,(T$4+1),FALSE)*$E2229</f>
        <v>0</v>
      </c>
      <c r="U2228" s="5">
        <f>VLOOKUP(CONCATENATE($F2228," ",$G2228),AllocFactorMatrix,(U$4+1),FALSE)*$E2229</f>
        <v>0</v>
      </c>
      <c r="V2228" s="5">
        <f>VLOOKUP(CONCATENATE($F2228," ",$G2228),AllocFactorMatrix,(V$4+1),FALSE)*$E2229</f>
        <v>0</v>
      </c>
      <c r="W2228" s="5">
        <f t="shared" si="1033"/>
        <v>0</v>
      </c>
      <c r="X2228" s="5">
        <f>VLOOKUP(CONCATENATE($F2228," ",$G2228),AllocFactorMatrix,(X$4+1),FALSE)*$E2229</f>
        <v>0</v>
      </c>
      <c r="Y2228" s="5">
        <f>VLOOKUP(CONCATENATE($F2228," ",$G2228),AllocFactorMatrix,(Y$4+1),FALSE)*$E2229</f>
        <v>0</v>
      </c>
      <c r="Z2228" s="5">
        <f t="shared" si="1032"/>
        <v>0</v>
      </c>
      <c r="AA2228" s="5">
        <f>VLOOKUP(CONCATENATE($F2228," ",$G2228),AllocFactorMatrix,(AA$4+1),FALSE)*$E2229</f>
        <v>0</v>
      </c>
      <c r="AB2228" s="5">
        <f>VLOOKUP(CONCATENATE($F2228," ",$G2228),AllocFactorMatrix,(AB$4+1),FALSE)*$E2229</f>
        <v>0</v>
      </c>
      <c r="AC2228" s="5">
        <f>VLOOKUP(CONCATENATE($F2228," ",$G2228),AllocFactorMatrix,(AC$4+1),FALSE)*$E2229</f>
        <v>0</v>
      </c>
    </row>
    <row r="2229" spans="1:29" collapsed="1">
      <c r="D2229" s="52" t="s">
        <v>665</v>
      </c>
      <c r="E2229" s="92">
        <v>457503</v>
      </c>
      <c r="F2229" s="92" t="s">
        <v>551</v>
      </c>
      <c r="G2229" s="52" t="str">
        <f>$G$15</f>
        <v>TOTAL</v>
      </c>
      <c r="H2229" s="4">
        <f t="shared" si="1021"/>
        <v>457503.00000000012</v>
      </c>
      <c r="I2229" s="5">
        <f>VLOOKUP(CONCATENATE($F2229," ",$G2229),AllocFactorMatrix,(I$4+1),FALSE)*$E2229</f>
        <v>235333.12899072046</v>
      </c>
      <c r="J2229" s="5">
        <f>VLOOKUP(CONCATENATE($F2229," ",$G2229),AllocFactorMatrix,(J$4+1),FALSE)*$E2229</f>
        <v>54879.72186160172</v>
      </c>
      <c r="K2229" s="5">
        <f>VLOOKUP(CONCATENATE($F2229," ",$G2229),AllocFactorMatrix,(K$4+1),FALSE)*$E2229</f>
        <v>763.04544278642902</v>
      </c>
      <c r="L2229" s="5">
        <f>VLOOKUP(CONCATENATE($F2229," ",$G2229),AllocFactorMatrix,(L$4+1),FALSE)*$E2229</f>
        <v>106.27216764752005</v>
      </c>
      <c r="M2229" s="5">
        <f t="shared" si="1030"/>
        <v>55749.039472035671</v>
      </c>
      <c r="N2229" s="5">
        <f>VLOOKUP(CONCATENATE($F2229," ",$G2229),AllocFactorMatrix,(N$4+1),FALSE)*$E2229</f>
        <v>32664.860309467531</v>
      </c>
      <c r="O2229" s="5">
        <f>VLOOKUP(CONCATENATE($F2229," ",$G2229),AllocFactorMatrix,(O$4+1),FALSE)*$E2229</f>
        <v>5853.2681058136195</v>
      </c>
      <c r="P2229" s="5">
        <f>VLOOKUP(CONCATENATE($F2229," ",$G2229),AllocFactorMatrix,(P$4+1),FALSE)*$E2229</f>
        <v>1186.9830403405299</v>
      </c>
      <c r="Q2229" s="5">
        <f>VLOOKUP(CONCATENATE($F2229," ",$G2229),AllocFactorMatrix,(Q$4+1),FALSE)*$E2229</f>
        <v>45.075144177122858</v>
      </c>
      <c r="R2229" s="5">
        <f t="shared" si="1031"/>
        <v>39750.186599798799</v>
      </c>
      <c r="S2229" s="5">
        <f>VLOOKUP(CONCATENATE($F2229," ",$G2229),AllocFactorMatrix,(S$4+1),FALSE)*$E2229</f>
        <v>1546.915434081011</v>
      </c>
      <c r="T2229" s="5">
        <f>VLOOKUP(CONCATENATE($F2229," ",$G2229),AllocFactorMatrix,(T$4+1),FALSE)*$E2229</f>
        <v>20884.251625807203</v>
      </c>
      <c r="U2229" s="5">
        <f>VLOOKUP(CONCATENATE($F2229," ",$G2229),AllocFactorMatrix,(U$4+1),FALSE)*$E2229</f>
        <v>79873.878907013685</v>
      </c>
      <c r="V2229" s="5">
        <f>VLOOKUP(CONCATENATE($F2229," ",$G2229),AllocFactorMatrix,(V$4+1),FALSE)*$E2229</f>
        <v>14469.893969486066</v>
      </c>
      <c r="W2229" s="5">
        <f t="shared" si="1033"/>
        <v>116774.93993638796</v>
      </c>
      <c r="X2229" s="5">
        <f>VLOOKUP(CONCATENATE($F2229," ",$G2229),AllocFactorMatrix,(X$4+1),FALSE)*$E2229</f>
        <v>8965.1849590979164</v>
      </c>
      <c r="Y2229" s="5">
        <f>VLOOKUP(CONCATENATE($F2229," ",$G2229),AllocFactorMatrix,(Y$4+1),FALSE)*$E2229</f>
        <v>179.05773837559269</v>
      </c>
      <c r="Z2229" s="5">
        <f t="shared" si="1032"/>
        <v>9144.2426974735099</v>
      </c>
      <c r="AA2229" s="5">
        <f>VLOOKUP(CONCATENATE($F2229," ",$G2229),AllocFactorMatrix,(AA$4+1),FALSE)*$E2229</f>
        <v>118.26529351848318</v>
      </c>
      <c r="AB2229" s="5">
        <f>VLOOKUP(CONCATENATE($F2229," ",$G2229),AllocFactorMatrix,(AB$4+1),FALSE)*$E2229</f>
        <v>525.40176965538637</v>
      </c>
      <c r="AC2229" s="5">
        <f>VLOOKUP(CONCATENATE($F2229," ",$G2229),AllocFactorMatrix,(AC$4+1),FALSE)*$E2229</f>
        <v>107.79524040980488</v>
      </c>
    </row>
    <row r="2230" spans="1:29" s="48" customFormat="1" hidden="1" outlineLevel="1">
      <c r="A2230" s="53"/>
      <c r="B2230" s="104"/>
      <c r="C2230" s="52"/>
      <c r="D2230" s="52"/>
      <c r="F2230" s="175" t="str">
        <f>F2237</f>
        <v>RB_GUP-Land_P</v>
      </c>
      <c r="G2230" s="52" t="str">
        <f>$G$8</f>
        <v>PRODUCTION</v>
      </c>
      <c r="H2230" s="50">
        <f t="shared" si="1021"/>
        <v>103143.00000000001</v>
      </c>
      <c r="I2230" s="51">
        <f>VLOOKUP(CONCATENATE($F2230," ",$G2230),AllocFactorMatrix,(I$4+1),FALSE)*$E2237</f>
        <v>53055.313131257892</v>
      </c>
      <c r="J2230" s="51">
        <f>VLOOKUP(CONCATENATE($F2230," ",$G2230),AllocFactorMatrix,(J$4+1),FALSE)*$E2237</f>
        <v>12372.507179124916</v>
      </c>
      <c r="K2230" s="51">
        <f>VLOOKUP(CONCATENATE($F2230," ",$G2230),AllocFactorMatrix,(K$4+1),FALSE)*$E2237</f>
        <v>172.02684158425333</v>
      </c>
      <c r="L2230" s="51">
        <f>VLOOKUP(CONCATENATE($F2230," ",$G2230),AllocFactorMatrix,(L$4+1),FALSE)*$E2237</f>
        <v>23.95881598080922</v>
      </c>
      <c r="M2230" s="51">
        <f t="shared" ref="M2230:M2237" si="1034">SUBTOTAL(9,J2230:L2230)</f>
        <v>12568.492836689979</v>
      </c>
      <c r="N2230" s="51">
        <f>VLOOKUP(CONCATENATE($F2230," ",$G2230),AllocFactorMatrix,(N$4+1),FALSE)*$E2237</f>
        <v>7364.2176923417101</v>
      </c>
      <c r="O2230" s="51">
        <f>VLOOKUP(CONCATENATE($F2230," ",$G2230),AllocFactorMatrix,(O$4+1),FALSE)*$E2237</f>
        <v>1319.6058435418656</v>
      </c>
      <c r="P2230" s="51">
        <f>VLOOKUP(CONCATENATE($F2230," ",$G2230),AllocFactorMatrix,(P$4+1),FALSE)*$E2237</f>
        <v>267.60259873671492</v>
      </c>
      <c r="Q2230" s="51">
        <f>VLOOKUP(CONCATENATE($F2230," ",$G2230),AllocFactorMatrix,(Q$4+1),FALSE)*$E2237</f>
        <v>10.162087671252392</v>
      </c>
      <c r="R2230" s="51">
        <f t="shared" ref="R2230:R2237" si="1035">SUBTOTAL(9,N2230:Q2230)</f>
        <v>8961.5882222915443</v>
      </c>
      <c r="S2230" s="51">
        <f>VLOOKUP(CONCATENATE($F2230," ",$G2230),AllocFactorMatrix,(S$4+1),FALSE)*$E2237</f>
        <v>348.7485297744883</v>
      </c>
      <c r="T2230" s="51">
        <f>VLOOKUP(CONCATENATE($F2230," ",$G2230),AllocFactorMatrix,(T$4+1),FALSE)*$E2237</f>
        <v>4708.3065366579722</v>
      </c>
      <c r="U2230" s="51">
        <f>VLOOKUP(CONCATENATE($F2230," ",$G2230),AllocFactorMatrix,(U$4+1),FALSE)*$E2237</f>
        <v>18007.382447997308</v>
      </c>
      <c r="V2230" s="51">
        <f>VLOOKUP(CONCATENATE($F2230," ",$G2230),AllocFactorMatrix,(V$4+1),FALSE)*$E2237</f>
        <v>3262.2043433479153</v>
      </c>
      <c r="W2230" s="51">
        <f>SUBTOTAL(9,S2230:V2230)</f>
        <v>26326.641857777682</v>
      </c>
      <c r="X2230" s="51">
        <f>VLOOKUP(CONCATENATE($F2230," ",$G2230),AllocFactorMatrix,(X$4+1),FALSE)*$E2237</f>
        <v>2021.1803468747451</v>
      </c>
      <c r="Y2230" s="51">
        <f>VLOOKUP(CONCATENATE($F2230," ",$G2230),AllocFactorMatrix,(Y$4+1),FALSE)*$E2237</f>
        <v>40.368155638922055</v>
      </c>
      <c r="Z2230" s="51">
        <f t="shared" ref="Z2230:Z2237" si="1036">SUBTOTAL(9,X2230:Y2230)</f>
        <v>2061.5485025136672</v>
      </c>
      <c r="AA2230" s="51">
        <f>VLOOKUP(CONCATENATE($F2230," ",$G2230),AllocFactorMatrix,(AA$4+1),FALSE)*$E2237</f>
        <v>26.662638648002112</v>
      </c>
      <c r="AB2230" s="51">
        <f>VLOOKUP(CONCATENATE($F2230," ",$G2230),AllocFactorMatrix,(AB$4+1),FALSE)*$E2237</f>
        <v>118.45062158623118</v>
      </c>
      <c r="AC2230" s="51">
        <f>VLOOKUP(CONCATENATE($F2230," ",$G2230),AllocFactorMatrix,(AC$4+1),FALSE)*$E2237</f>
        <v>24.30218923501814</v>
      </c>
    </row>
    <row r="2231" spans="1:29" s="48" customFormat="1" hidden="1" outlineLevel="1">
      <c r="A2231" s="53"/>
      <c r="B2231" s="104"/>
      <c r="C2231" s="52"/>
      <c r="D2231" s="52"/>
      <c r="F2231" s="175" t="str">
        <f>F2237</f>
        <v>RB_GUP-Land_P</v>
      </c>
      <c r="G2231" s="52" t="str">
        <f>$G$9</f>
        <v>BULKTRAN</v>
      </c>
      <c r="H2231" s="50">
        <f t="shared" si="1021"/>
        <v>0</v>
      </c>
      <c r="I2231" s="51">
        <f>VLOOKUP(CONCATENATE($F2231," ",$G2231),AllocFactorMatrix,(I$4+1),FALSE)*$E2237</f>
        <v>0</v>
      </c>
      <c r="J2231" s="51">
        <f>VLOOKUP(CONCATENATE($F2231," ",$G2231),AllocFactorMatrix,(J$4+1),FALSE)*$E2237</f>
        <v>0</v>
      </c>
      <c r="K2231" s="51">
        <f>VLOOKUP(CONCATENATE($F2231," ",$G2231),AllocFactorMatrix,(K$4+1),FALSE)*$E2237</f>
        <v>0</v>
      </c>
      <c r="L2231" s="51">
        <f>VLOOKUP(CONCATENATE($F2231," ",$G2231),AllocFactorMatrix,(L$4+1),FALSE)*$E2237</f>
        <v>0</v>
      </c>
      <c r="M2231" s="51">
        <f t="shared" si="1034"/>
        <v>0</v>
      </c>
      <c r="N2231" s="51">
        <f>VLOOKUP(CONCATENATE($F2231," ",$G2231),AllocFactorMatrix,(N$4+1),FALSE)*$E2237</f>
        <v>0</v>
      </c>
      <c r="O2231" s="51">
        <f>VLOOKUP(CONCATENATE($F2231," ",$G2231),AllocFactorMatrix,(O$4+1),FALSE)*$E2237</f>
        <v>0</v>
      </c>
      <c r="P2231" s="51">
        <f>VLOOKUP(CONCATENATE($F2231," ",$G2231),AllocFactorMatrix,(P$4+1),FALSE)*$E2237</f>
        <v>0</v>
      </c>
      <c r="Q2231" s="51">
        <f>VLOOKUP(CONCATENATE($F2231," ",$G2231),AllocFactorMatrix,(Q$4+1),FALSE)*$E2237</f>
        <v>0</v>
      </c>
      <c r="R2231" s="51">
        <f t="shared" si="1035"/>
        <v>0</v>
      </c>
      <c r="S2231" s="51">
        <f>VLOOKUP(CONCATENATE($F2231," ",$G2231),AllocFactorMatrix,(S$4+1),FALSE)*$E2237</f>
        <v>0</v>
      </c>
      <c r="T2231" s="51">
        <f>VLOOKUP(CONCATENATE($F2231," ",$G2231),AllocFactorMatrix,(T$4+1),FALSE)*$E2237</f>
        <v>0</v>
      </c>
      <c r="U2231" s="51">
        <f>VLOOKUP(CONCATENATE($F2231," ",$G2231),AllocFactorMatrix,(U$4+1),FALSE)*$E2237</f>
        <v>0</v>
      </c>
      <c r="V2231" s="51">
        <f>VLOOKUP(CONCATENATE($F2231," ",$G2231),AllocFactorMatrix,(V$4+1),FALSE)*$E2237</f>
        <v>0</v>
      </c>
      <c r="W2231" s="51">
        <f t="shared" ref="W2231:W2237" si="1037">SUBTOTAL(9,S2231:V2231)</f>
        <v>0</v>
      </c>
      <c r="X2231" s="51">
        <f>VLOOKUP(CONCATENATE($F2231," ",$G2231),AllocFactorMatrix,(X$4+1),FALSE)*$E2237</f>
        <v>0</v>
      </c>
      <c r="Y2231" s="51">
        <f>VLOOKUP(CONCATENATE($F2231," ",$G2231),AllocFactorMatrix,(Y$4+1),FALSE)*$E2237</f>
        <v>0</v>
      </c>
      <c r="Z2231" s="51">
        <f t="shared" si="1036"/>
        <v>0</v>
      </c>
      <c r="AA2231" s="51">
        <f>VLOOKUP(CONCATENATE($F2231," ",$G2231),AllocFactorMatrix,(AA$4+1),FALSE)*$E2237</f>
        <v>0</v>
      </c>
      <c r="AB2231" s="51">
        <f>VLOOKUP(CONCATENATE($F2231," ",$G2231),AllocFactorMatrix,(AB$4+1),FALSE)*$E2237</f>
        <v>0</v>
      </c>
      <c r="AC2231" s="51">
        <f>VLOOKUP(CONCATENATE($F2231," ",$G2231),AllocFactorMatrix,(AC$4+1),FALSE)*$E2237</f>
        <v>0</v>
      </c>
    </row>
    <row r="2232" spans="1:29" s="48" customFormat="1" hidden="1" outlineLevel="1">
      <c r="A2232" s="53"/>
      <c r="B2232" s="104"/>
      <c r="C2232" s="52"/>
      <c r="D2232" s="52"/>
      <c r="F2232" s="175" t="str">
        <f>F2237</f>
        <v>RB_GUP-Land_P</v>
      </c>
      <c r="G2232" s="52" t="str">
        <f>$G$10</f>
        <v>SUBTRAN</v>
      </c>
      <c r="H2232" s="50">
        <f t="shared" si="1021"/>
        <v>0</v>
      </c>
      <c r="I2232" s="51">
        <f>VLOOKUP(CONCATENATE($F2232," ",$G2232),AllocFactorMatrix,(I$4+1),FALSE)*$E2237</f>
        <v>0</v>
      </c>
      <c r="J2232" s="51">
        <f>VLOOKUP(CONCATENATE($F2232," ",$G2232),AllocFactorMatrix,(J$4+1),FALSE)*$E2237</f>
        <v>0</v>
      </c>
      <c r="K2232" s="51">
        <f>VLOOKUP(CONCATENATE($F2232," ",$G2232),AllocFactorMatrix,(K$4+1),FALSE)*$E2237</f>
        <v>0</v>
      </c>
      <c r="L2232" s="51">
        <f>VLOOKUP(CONCATENATE($F2232," ",$G2232),AllocFactorMatrix,(L$4+1),FALSE)*$E2237</f>
        <v>0</v>
      </c>
      <c r="M2232" s="51">
        <f t="shared" si="1034"/>
        <v>0</v>
      </c>
      <c r="N2232" s="51">
        <f>VLOOKUP(CONCATENATE($F2232," ",$G2232),AllocFactorMatrix,(N$4+1),FALSE)*$E2237</f>
        <v>0</v>
      </c>
      <c r="O2232" s="51">
        <f>VLOOKUP(CONCATENATE($F2232," ",$G2232),AllocFactorMatrix,(O$4+1),FALSE)*$E2237</f>
        <v>0</v>
      </c>
      <c r="P2232" s="51">
        <f>VLOOKUP(CONCATENATE($F2232," ",$G2232),AllocFactorMatrix,(P$4+1),FALSE)*$E2237</f>
        <v>0</v>
      </c>
      <c r="Q2232" s="51">
        <f>VLOOKUP(CONCATENATE($F2232," ",$G2232),AllocFactorMatrix,(Q$4+1),FALSE)*$E2237</f>
        <v>0</v>
      </c>
      <c r="R2232" s="51">
        <f t="shared" si="1035"/>
        <v>0</v>
      </c>
      <c r="S2232" s="51">
        <f>VLOOKUP(CONCATENATE($F2232," ",$G2232),AllocFactorMatrix,(S$4+1),FALSE)*$E2237</f>
        <v>0</v>
      </c>
      <c r="T2232" s="51">
        <f>VLOOKUP(CONCATENATE($F2232," ",$G2232),AllocFactorMatrix,(T$4+1),FALSE)*$E2237</f>
        <v>0</v>
      </c>
      <c r="U2232" s="51">
        <f>VLOOKUP(CONCATENATE($F2232," ",$G2232),AllocFactorMatrix,(U$4+1),FALSE)*$E2237</f>
        <v>0</v>
      </c>
      <c r="V2232" s="51">
        <f>VLOOKUP(CONCATENATE($F2232," ",$G2232),AllocFactorMatrix,(V$4+1),FALSE)*$E2237</f>
        <v>0</v>
      </c>
      <c r="W2232" s="51">
        <f t="shared" si="1037"/>
        <v>0</v>
      </c>
      <c r="X2232" s="51">
        <f>VLOOKUP(CONCATENATE($F2232," ",$G2232),AllocFactorMatrix,(X$4+1),FALSE)*$E2237</f>
        <v>0</v>
      </c>
      <c r="Y2232" s="51">
        <f>VLOOKUP(CONCATENATE($F2232," ",$G2232),AllocFactorMatrix,(Y$4+1),FALSE)*$E2237</f>
        <v>0</v>
      </c>
      <c r="Z2232" s="51">
        <f t="shared" si="1036"/>
        <v>0</v>
      </c>
      <c r="AA2232" s="51">
        <f>VLOOKUP(CONCATENATE($F2232," ",$G2232),AllocFactorMatrix,(AA$4+1),FALSE)*$E2237</f>
        <v>0</v>
      </c>
      <c r="AB2232" s="51">
        <f>VLOOKUP(CONCATENATE($F2232," ",$G2232),AllocFactorMatrix,(AB$4+1),FALSE)*$E2237</f>
        <v>0</v>
      </c>
      <c r="AC2232" s="51">
        <f>VLOOKUP(CONCATENATE($F2232," ",$G2232),AllocFactorMatrix,(AC$4+1),FALSE)*$E2237</f>
        <v>0</v>
      </c>
    </row>
    <row r="2233" spans="1:29" s="48" customFormat="1" hidden="1" outlineLevel="1">
      <c r="A2233" s="53"/>
      <c r="B2233" s="104"/>
      <c r="C2233" s="52"/>
      <c r="D2233" s="52"/>
      <c r="F2233" s="175" t="str">
        <f>F2237</f>
        <v>RB_GUP-Land_P</v>
      </c>
      <c r="G2233" s="52" t="str">
        <f>$G$11</f>
        <v>DISTPRI</v>
      </c>
      <c r="H2233" s="50">
        <f t="shared" si="1021"/>
        <v>0</v>
      </c>
      <c r="I2233" s="51">
        <f>VLOOKUP(CONCATENATE($F2233," ",$G2233),AllocFactorMatrix,(I$4+1),FALSE)*$E2237</f>
        <v>0</v>
      </c>
      <c r="J2233" s="51">
        <f>VLOOKUP(CONCATENATE($F2233," ",$G2233),AllocFactorMatrix,(J$4+1),FALSE)*$E2237</f>
        <v>0</v>
      </c>
      <c r="K2233" s="51">
        <f>VLOOKUP(CONCATENATE($F2233," ",$G2233),AllocFactorMatrix,(K$4+1),FALSE)*$E2237</f>
        <v>0</v>
      </c>
      <c r="L2233" s="51">
        <f>VLOOKUP(CONCATENATE($F2233," ",$G2233),AllocFactorMatrix,(L$4+1),FALSE)*$E2237</f>
        <v>0</v>
      </c>
      <c r="M2233" s="51">
        <f t="shared" si="1034"/>
        <v>0</v>
      </c>
      <c r="N2233" s="51">
        <f>VLOOKUP(CONCATENATE($F2233," ",$G2233),AllocFactorMatrix,(N$4+1),FALSE)*$E2237</f>
        <v>0</v>
      </c>
      <c r="O2233" s="51">
        <f>VLOOKUP(CONCATENATE($F2233," ",$G2233),AllocFactorMatrix,(O$4+1),FALSE)*$E2237</f>
        <v>0</v>
      </c>
      <c r="P2233" s="51">
        <f>VLOOKUP(CONCATENATE($F2233," ",$G2233),AllocFactorMatrix,(P$4+1),FALSE)*$E2237</f>
        <v>0</v>
      </c>
      <c r="Q2233" s="51">
        <f>VLOOKUP(CONCATENATE($F2233," ",$G2233),AllocFactorMatrix,(Q$4+1),FALSE)*$E2237</f>
        <v>0</v>
      </c>
      <c r="R2233" s="51">
        <f t="shared" si="1035"/>
        <v>0</v>
      </c>
      <c r="S2233" s="51">
        <f>VLOOKUP(CONCATENATE($F2233," ",$G2233),AllocFactorMatrix,(S$4+1),FALSE)*$E2237</f>
        <v>0</v>
      </c>
      <c r="T2233" s="51">
        <f>VLOOKUP(CONCATENATE($F2233," ",$G2233),AllocFactorMatrix,(T$4+1),FALSE)*$E2237</f>
        <v>0</v>
      </c>
      <c r="U2233" s="51">
        <f>VLOOKUP(CONCATENATE($F2233," ",$G2233),AllocFactorMatrix,(U$4+1),FALSE)*$E2237</f>
        <v>0</v>
      </c>
      <c r="V2233" s="51">
        <f>VLOOKUP(CONCATENATE($F2233," ",$G2233),AllocFactorMatrix,(V$4+1),FALSE)*$E2237</f>
        <v>0</v>
      </c>
      <c r="W2233" s="51">
        <f t="shared" si="1037"/>
        <v>0</v>
      </c>
      <c r="X2233" s="51">
        <f>VLOOKUP(CONCATENATE($F2233," ",$G2233),AllocFactorMatrix,(X$4+1),FALSE)*$E2237</f>
        <v>0</v>
      </c>
      <c r="Y2233" s="51">
        <f>VLOOKUP(CONCATENATE($F2233," ",$G2233),AllocFactorMatrix,(Y$4+1),FALSE)*$E2237</f>
        <v>0</v>
      </c>
      <c r="Z2233" s="51">
        <f t="shared" si="1036"/>
        <v>0</v>
      </c>
      <c r="AA2233" s="51">
        <f>VLOOKUP(CONCATENATE($F2233," ",$G2233),AllocFactorMatrix,(AA$4+1),FALSE)*$E2237</f>
        <v>0</v>
      </c>
      <c r="AB2233" s="51">
        <f>VLOOKUP(CONCATENATE($F2233," ",$G2233),AllocFactorMatrix,(AB$4+1),FALSE)*$E2237</f>
        <v>0</v>
      </c>
      <c r="AC2233" s="51">
        <f>VLOOKUP(CONCATENATE($F2233," ",$G2233),AllocFactorMatrix,(AC$4+1),FALSE)*$E2237</f>
        <v>0</v>
      </c>
    </row>
    <row r="2234" spans="1:29" s="48" customFormat="1" hidden="1" outlineLevel="1">
      <c r="A2234" s="53"/>
      <c r="B2234" s="104"/>
      <c r="C2234" s="52"/>
      <c r="D2234" s="52"/>
      <c r="F2234" s="175" t="str">
        <f>F2237</f>
        <v>RB_GUP-Land_P</v>
      </c>
      <c r="G2234" s="52" t="str">
        <f>$G$12</f>
        <v>DISTSEC</v>
      </c>
      <c r="H2234" s="50">
        <f t="shared" si="1021"/>
        <v>0</v>
      </c>
      <c r="I2234" s="51">
        <f>VLOOKUP(CONCATENATE($F2234," ",$G2234),AllocFactorMatrix,(I$4+1),FALSE)*$E2237</f>
        <v>0</v>
      </c>
      <c r="J2234" s="51">
        <f>VLOOKUP(CONCATENATE($F2234," ",$G2234),AllocFactorMatrix,(J$4+1),FALSE)*$E2237</f>
        <v>0</v>
      </c>
      <c r="K2234" s="51">
        <f>VLOOKUP(CONCATENATE($F2234," ",$G2234),AllocFactorMatrix,(K$4+1),FALSE)*$E2237</f>
        <v>0</v>
      </c>
      <c r="L2234" s="51">
        <f>VLOOKUP(CONCATENATE($F2234," ",$G2234),AllocFactorMatrix,(L$4+1),FALSE)*$E2237</f>
        <v>0</v>
      </c>
      <c r="M2234" s="51">
        <f t="shared" si="1034"/>
        <v>0</v>
      </c>
      <c r="N2234" s="51">
        <f>VLOOKUP(CONCATENATE($F2234," ",$G2234),AllocFactorMatrix,(N$4+1),FALSE)*$E2237</f>
        <v>0</v>
      </c>
      <c r="O2234" s="51">
        <f>VLOOKUP(CONCATENATE($F2234," ",$G2234),AllocFactorMatrix,(O$4+1),FALSE)*$E2237</f>
        <v>0</v>
      </c>
      <c r="P2234" s="51">
        <f>VLOOKUP(CONCATENATE($F2234," ",$G2234),AllocFactorMatrix,(P$4+1),FALSE)*$E2237</f>
        <v>0</v>
      </c>
      <c r="Q2234" s="51">
        <f>VLOOKUP(CONCATENATE($F2234," ",$G2234),AllocFactorMatrix,(Q$4+1),FALSE)*$E2237</f>
        <v>0</v>
      </c>
      <c r="R2234" s="51">
        <f t="shared" si="1035"/>
        <v>0</v>
      </c>
      <c r="S2234" s="51">
        <f>VLOOKUP(CONCATENATE($F2234," ",$G2234),AllocFactorMatrix,(S$4+1),FALSE)*$E2237</f>
        <v>0</v>
      </c>
      <c r="T2234" s="51">
        <f>VLOOKUP(CONCATENATE($F2234," ",$G2234),AllocFactorMatrix,(T$4+1),FALSE)*$E2237</f>
        <v>0</v>
      </c>
      <c r="U2234" s="51">
        <f>VLOOKUP(CONCATENATE($F2234," ",$G2234),AllocFactorMatrix,(U$4+1),FALSE)*$E2237</f>
        <v>0</v>
      </c>
      <c r="V2234" s="51">
        <f>VLOOKUP(CONCATENATE($F2234," ",$G2234),AllocFactorMatrix,(V$4+1),FALSE)*$E2237</f>
        <v>0</v>
      </c>
      <c r="W2234" s="51">
        <f t="shared" si="1037"/>
        <v>0</v>
      </c>
      <c r="X2234" s="51">
        <f>VLOOKUP(CONCATENATE($F2234," ",$G2234),AllocFactorMatrix,(X$4+1),FALSE)*$E2237</f>
        <v>0</v>
      </c>
      <c r="Y2234" s="51">
        <f>VLOOKUP(CONCATENATE($F2234," ",$G2234),AllocFactorMatrix,(Y$4+1),FALSE)*$E2237</f>
        <v>0</v>
      </c>
      <c r="Z2234" s="51">
        <f t="shared" si="1036"/>
        <v>0</v>
      </c>
      <c r="AA2234" s="51">
        <f>VLOOKUP(CONCATENATE($F2234," ",$G2234),AllocFactorMatrix,(AA$4+1),FALSE)*$E2237</f>
        <v>0</v>
      </c>
      <c r="AB2234" s="51">
        <f>VLOOKUP(CONCATENATE($F2234," ",$G2234),AllocFactorMatrix,(AB$4+1),FALSE)*$E2237</f>
        <v>0</v>
      </c>
      <c r="AC2234" s="51">
        <f>VLOOKUP(CONCATENATE($F2234," ",$G2234),AllocFactorMatrix,(AC$4+1),FALSE)*$E2237</f>
        <v>0</v>
      </c>
    </row>
    <row r="2235" spans="1:29" s="48" customFormat="1" hidden="1" outlineLevel="1">
      <c r="A2235" s="53"/>
      <c r="B2235" s="104"/>
      <c r="C2235" s="52"/>
      <c r="D2235" s="52"/>
      <c r="F2235" s="175" t="str">
        <f>F2237</f>
        <v>RB_GUP-Land_P</v>
      </c>
      <c r="G2235" s="52" t="str">
        <f>$G$13</f>
        <v>ENERGY</v>
      </c>
      <c r="H2235" s="50">
        <f t="shared" si="1021"/>
        <v>0</v>
      </c>
      <c r="I2235" s="51">
        <f>VLOOKUP(CONCATENATE($F2235," ",$G2235),AllocFactorMatrix,(I$4+1),FALSE)*$E2237</f>
        <v>0</v>
      </c>
      <c r="J2235" s="51">
        <f>VLOOKUP(CONCATENATE($F2235," ",$G2235),AllocFactorMatrix,(J$4+1),FALSE)*$E2237</f>
        <v>0</v>
      </c>
      <c r="K2235" s="51">
        <f>VLOOKUP(CONCATENATE($F2235," ",$G2235),AllocFactorMatrix,(K$4+1),FALSE)*$E2237</f>
        <v>0</v>
      </c>
      <c r="L2235" s="51">
        <f>VLOOKUP(CONCATENATE($F2235," ",$G2235),AllocFactorMatrix,(L$4+1),FALSE)*$E2237</f>
        <v>0</v>
      </c>
      <c r="M2235" s="51">
        <f t="shared" si="1034"/>
        <v>0</v>
      </c>
      <c r="N2235" s="51">
        <f>VLOOKUP(CONCATENATE($F2235," ",$G2235),AllocFactorMatrix,(N$4+1),FALSE)*$E2237</f>
        <v>0</v>
      </c>
      <c r="O2235" s="51">
        <f>VLOOKUP(CONCATENATE($F2235," ",$G2235),AllocFactorMatrix,(O$4+1),FALSE)*$E2237</f>
        <v>0</v>
      </c>
      <c r="P2235" s="51">
        <f>VLOOKUP(CONCATENATE($F2235," ",$G2235),AllocFactorMatrix,(P$4+1),FALSE)*$E2237</f>
        <v>0</v>
      </c>
      <c r="Q2235" s="51">
        <f>VLOOKUP(CONCATENATE($F2235," ",$G2235),AllocFactorMatrix,(Q$4+1),FALSE)*$E2237</f>
        <v>0</v>
      </c>
      <c r="R2235" s="51">
        <f t="shared" si="1035"/>
        <v>0</v>
      </c>
      <c r="S2235" s="51">
        <f>VLOOKUP(CONCATENATE($F2235," ",$G2235),AllocFactorMatrix,(S$4+1),FALSE)*$E2237</f>
        <v>0</v>
      </c>
      <c r="T2235" s="51">
        <f>VLOOKUP(CONCATENATE($F2235," ",$G2235),AllocFactorMatrix,(T$4+1),FALSE)*$E2237</f>
        <v>0</v>
      </c>
      <c r="U2235" s="51">
        <f>VLOOKUP(CONCATENATE($F2235," ",$G2235),AllocFactorMatrix,(U$4+1),FALSE)*$E2237</f>
        <v>0</v>
      </c>
      <c r="V2235" s="51">
        <f>VLOOKUP(CONCATENATE($F2235," ",$G2235),AllocFactorMatrix,(V$4+1),FALSE)*$E2237</f>
        <v>0</v>
      </c>
      <c r="W2235" s="51">
        <f t="shared" si="1037"/>
        <v>0</v>
      </c>
      <c r="X2235" s="51">
        <f>VLOOKUP(CONCATENATE($F2235," ",$G2235),AllocFactorMatrix,(X$4+1),FALSE)*$E2237</f>
        <v>0</v>
      </c>
      <c r="Y2235" s="51">
        <f>VLOOKUP(CONCATENATE($F2235," ",$G2235),AllocFactorMatrix,(Y$4+1),FALSE)*$E2237</f>
        <v>0</v>
      </c>
      <c r="Z2235" s="51">
        <f t="shared" si="1036"/>
        <v>0</v>
      </c>
      <c r="AA2235" s="51">
        <f>VLOOKUP(CONCATENATE($F2235," ",$G2235),AllocFactorMatrix,(AA$4+1),FALSE)*$E2237</f>
        <v>0</v>
      </c>
      <c r="AB2235" s="51">
        <f>VLOOKUP(CONCATENATE($F2235," ",$G2235),AllocFactorMatrix,(AB$4+1),FALSE)*$E2237</f>
        <v>0</v>
      </c>
      <c r="AC2235" s="51">
        <f>VLOOKUP(CONCATENATE($F2235," ",$G2235),AllocFactorMatrix,(AC$4+1),FALSE)*$E2237</f>
        <v>0</v>
      </c>
    </row>
    <row r="2236" spans="1:29" s="48" customFormat="1" hidden="1" outlineLevel="1">
      <c r="A2236" s="53"/>
      <c r="B2236" s="104"/>
      <c r="C2236" s="52"/>
      <c r="D2236" s="52"/>
      <c r="F2236" s="175" t="str">
        <f>F2237</f>
        <v>RB_GUP-Land_P</v>
      </c>
      <c r="G2236" s="52" t="str">
        <f>$G$14</f>
        <v>CUSTOMER</v>
      </c>
      <c r="H2236" s="50">
        <f t="shared" si="1021"/>
        <v>0</v>
      </c>
      <c r="I2236" s="51">
        <f>VLOOKUP(CONCATENATE($F2236," ",$G2236),AllocFactorMatrix,(I$4+1),FALSE)*$E2237</f>
        <v>0</v>
      </c>
      <c r="J2236" s="51">
        <f>VLOOKUP(CONCATENATE($F2236," ",$G2236),AllocFactorMatrix,(J$4+1),FALSE)*$E2237</f>
        <v>0</v>
      </c>
      <c r="K2236" s="51">
        <f>VLOOKUP(CONCATENATE($F2236," ",$G2236),AllocFactorMatrix,(K$4+1),FALSE)*$E2237</f>
        <v>0</v>
      </c>
      <c r="L2236" s="51">
        <f>VLOOKUP(CONCATENATE($F2236," ",$G2236),AllocFactorMatrix,(L$4+1),FALSE)*$E2237</f>
        <v>0</v>
      </c>
      <c r="M2236" s="51">
        <f t="shared" si="1034"/>
        <v>0</v>
      </c>
      <c r="N2236" s="51">
        <f>VLOOKUP(CONCATENATE($F2236," ",$G2236),AllocFactorMatrix,(N$4+1),FALSE)*$E2237</f>
        <v>0</v>
      </c>
      <c r="O2236" s="51">
        <f>VLOOKUP(CONCATENATE($F2236," ",$G2236),AllocFactorMatrix,(O$4+1),FALSE)*$E2237</f>
        <v>0</v>
      </c>
      <c r="P2236" s="51">
        <f>VLOOKUP(CONCATENATE($F2236," ",$G2236),AllocFactorMatrix,(P$4+1),FALSE)*$E2237</f>
        <v>0</v>
      </c>
      <c r="Q2236" s="51">
        <f>VLOOKUP(CONCATENATE($F2236," ",$G2236),AllocFactorMatrix,(Q$4+1),FALSE)*$E2237</f>
        <v>0</v>
      </c>
      <c r="R2236" s="51">
        <f t="shared" si="1035"/>
        <v>0</v>
      </c>
      <c r="S2236" s="51">
        <f>VLOOKUP(CONCATENATE($F2236," ",$G2236),AllocFactorMatrix,(S$4+1),FALSE)*$E2237</f>
        <v>0</v>
      </c>
      <c r="T2236" s="51">
        <f>VLOOKUP(CONCATENATE($F2236," ",$G2236),AllocFactorMatrix,(T$4+1),FALSE)*$E2237</f>
        <v>0</v>
      </c>
      <c r="U2236" s="51">
        <f>VLOOKUP(CONCATENATE($F2236," ",$G2236),AllocFactorMatrix,(U$4+1),FALSE)*$E2237</f>
        <v>0</v>
      </c>
      <c r="V2236" s="51">
        <f>VLOOKUP(CONCATENATE($F2236," ",$G2236),AllocFactorMatrix,(V$4+1),FALSE)*$E2237</f>
        <v>0</v>
      </c>
      <c r="W2236" s="51">
        <f t="shared" si="1037"/>
        <v>0</v>
      </c>
      <c r="X2236" s="51">
        <f>VLOOKUP(CONCATENATE($F2236," ",$G2236),AllocFactorMatrix,(X$4+1),FALSE)*$E2237</f>
        <v>0</v>
      </c>
      <c r="Y2236" s="51">
        <f>VLOOKUP(CONCATENATE($F2236," ",$G2236),AllocFactorMatrix,(Y$4+1),FALSE)*$E2237</f>
        <v>0</v>
      </c>
      <c r="Z2236" s="51">
        <f t="shared" si="1036"/>
        <v>0</v>
      </c>
      <c r="AA2236" s="51">
        <f>VLOOKUP(CONCATENATE($F2236," ",$G2236),AllocFactorMatrix,(AA$4+1),FALSE)*$E2237</f>
        <v>0</v>
      </c>
      <c r="AB2236" s="51">
        <f>VLOOKUP(CONCATENATE($F2236," ",$G2236),AllocFactorMatrix,(AB$4+1),FALSE)*$E2237</f>
        <v>0</v>
      </c>
      <c r="AC2236" s="51">
        <f>VLOOKUP(CONCATENATE($F2236," ",$G2236),AllocFactorMatrix,(AC$4+1),FALSE)*$E2237</f>
        <v>0</v>
      </c>
    </row>
    <row r="2237" spans="1:29" s="48" customFormat="1" collapsed="1">
      <c r="A2237" s="53"/>
      <c r="B2237" s="104"/>
      <c r="C2237" s="52"/>
      <c r="D2237" s="102" t="s">
        <v>666</v>
      </c>
      <c r="E2237" s="92">
        <v>103143</v>
      </c>
      <c r="F2237" s="92" t="s">
        <v>551</v>
      </c>
      <c r="G2237" s="52" t="str">
        <f>$G$15</f>
        <v>TOTAL</v>
      </c>
      <c r="H2237" s="50">
        <f t="shared" si="1021"/>
        <v>103143.00000000001</v>
      </c>
      <c r="I2237" s="51">
        <f>VLOOKUP(CONCATENATE($F2237," ",$G2237),AllocFactorMatrix,(I$4+1),FALSE)*$E2237</f>
        <v>53055.313131257892</v>
      </c>
      <c r="J2237" s="51">
        <f>VLOOKUP(CONCATENATE($F2237," ",$G2237),AllocFactorMatrix,(J$4+1),FALSE)*$E2237</f>
        <v>12372.507179124916</v>
      </c>
      <c r="K2237" s="51">
        <f>VLOOKUP(CONCATENATE($F2237," ",$G2237),AllocFactorMatrix,(K$4+1),FALSE)*$E2237</f>
        <v>172.02684158425333</v>
      </c>
      <c r="L2237" s="51">
        <f>VLOOKUP(CONCATENATE($F2237," ",$G2237),AllocFactorMatrix,(L$4+1),FALSE)*$E2237</f>
        <v>23.95881598080922</v>
      </c>
      <c r="M2237" s="51">
        <f t="shared" si="1034"/>
        <v>12568.492836689979</v>
      </c>
      <c r="N2237" s="51">
        <f>VLOOKUP(CONCATENATE($F2237," ",$G2237),AllocFactorMatrix,(N$4+1),FALSE)*$E2237</f>
        <v>7364.2176923417101</v>
      </c>
      <c r="O2237" s="51">
        <f>VLOOKUP(CONCATENATE($F2237," ",$G2237),AllocFactorMatrix,(O$4+1),FALSE)*$E2237</f>
        <v>1319.6058435418656</v>
      </c>
      <c r="P2237" s="51">
        <f>VLOOKUP(CONCATENATE($F2237," ",$G2237),AllocFactorMatrix,(P$4+1),FALSE)*$E2237</f>
        <v>267.60259873671492</v>
      </c>
      <c r="Q2237" s="51">
        <f>VLOOKUP(CONCATENATE($F2237," ",$G2237),AllocFactorMatrix,(Q$4+1),FALSE)*$E2237</f>
        <v>10.162087671252392</v>
      </c>
      <c r="R2237" s="51">
        <f t="shared" si="1035"/>
        <v>8961.5882222915443</v>
      </c>
      <c r="S2237" s="51">
        <f>VLOOKUP(CONCATENATE($F2237," ",$G2237),AllocFactorMatrix,(S$4+1),FALSE)*$E2237</f>
        <v>348.7485297744883</v>
      </c>
      <c r="T2237" s="51">
        <f>VLOOKUP(CONCATENATE($F2237," ",$G2237),AllocFactorMatrix,(T$4+1),FALSE)*$E2237</f>
        <v>4708.3065366579722</v>
      </c>
      <c r="U2237" s="51">
        <f>VLOOKUP(CONCATENATE($F2237," ",$G2237),AllocFactorMatrix,(U$4+1),FALSE)*$E2237</f>
        <v>18007.382447997308</v>
      </c>
      <c r="V2237" s="51">
        <f>VLOOKUP(CONCATENATE($F2237," ",$G2237),AllocFactorMatrix,(V$4+1),FALSE)*$E2237</f>
        <v>3262.2043433479153</v>
      </c>
      <c r="W2237" s="51">
        <f t="shared" si="1037"/>
        <v>26326.641857777682</v>
      </c>
      <c r="X2237" s="51">
        <f>VLOOKUP(CONCATENATE($F2237," ",$G2237),AllocFactorMatrix,(X$4+1),FALSE)*$E2237</f>
        <v>2021.1803468747451</v>
      </c>
      <c r="Y2237" s="51">
        <f>VLOOKUP(CONCATENATE($F2237," ",$G2237),AllocFactorMatrix,(Y$4+1),FALSE)*$E2237</f>
        <v>40.368155638922055</v>
      </c>
      <c r="Z2237" s="51">
        <f t="shared" si="1036"/>
        <v>2061.5485025136672</v>
      </c>
      <c r="AA2237" s="51">
        <f>VLOOKUP(CONCATENATE($F2237," ",$G2237),AllocFactorMatrix,(AA$4+1),FALSE)*$E2237</f>
        <v>26.662638648002112</v>
      </c>
      <c r="AB2237" s="51">
        <f>VLOOKUP(CONCATENATE($F2237," ",$G2237),AllocFactorMatrix,(AB$4+1),FALSE)*$E2237</f>
        <v>118.45062158623118</v>
      </c>
      <c r="AC2237" s="51">
        <f>VLOOKUP(CONCATENATE($F2237," ",$G2237),AllocFactorMatrix,(AC$4+1),FALSE)*$E2237</f>
        <v>24.30218923501814</v>
      </c>
    </row>
    <row r="2238" spans="1:29" hidden="1" outlineLevel="1">
      <c r="E2238" s="48"/>
      <c r="F2238" s="175" t="str">
        <f>F2245</f>
        <v>RB_GUP-Land_P</v>
      </c>
      <c r="G2238" s="52" t="str">
        <f>$G$8</f>
        <v>PRODUCTION</v>
      </c>
      <c r="H2238" s="4">
        <f t="shared" ref="H2238:H2269" si="1038">SUBTOTAL(9,I2238:AC2238)</f>
        <v>2820664.0000000005</v>
      </c>
      <c r="I2238" s="5">
        <f>VLOOKUP(CONCATENATE($F2238," ",$G2238),AllocFactorMatrix,(I$4+1),FALSE)*$E2245</f>
        <v>1450910.0157845556</v>
      </c>
      <c r="J2238" s="5">
        <f>VLOOKUP(CONCATENATE($F2238," ",$G2238),AllocFactorMatrix,(J$4+1),FALSE)*$E2245</f>
        <v>338352.43874910753</v>
      </c>
      <c r="K2238" s="5">
        <f>VLOOKUP(CONCATENATE($F2238," ",$G2238),AllocFactorMatrix,(K$4+1),FALSE)*$E2245</f>
        <v>4704.4386830944059</v>
      </c>
      <c r="L2238" s="5">
        <f>VLOOKUP(CONCATENATE($F2238," ",$G2238),AllocFactorMatrix,(L$4+1),FALSE)*$E2245</f>
        <v>655.20461611251619</v>
      </c>
      <c r="M2238" s="5">
        <f t="shared" ref="M2238:M2245" si="1039">SUBTOTAL(9,J2238:L2238)</f>
        <v>343712.08204831445</v>
      </c>
      <c r="N2238" s="5">
        <f>VLOOKUP(CONCATENATE($F2238," ",$G2238),AllocFactorMatrix,(N$4+1),FALSE)*$E2245</f>
        <v>201390.1450699644</v>
      </c>
      <c r="O2238" s="5">
        <f>VLOOKUP(CONCATENATE($F2238," ",$G2238),AllocFactorMatrix,(O$4+1),FALSE)*$E2245</f>
        <v>36087.419379581486</v>
      </c>
      <c r="P2238" s="5">
        <f>VLOOKUP(CONCATENATE($F2238," ",$G2238),AllocFactorMatrix,(P$4+1),FALSE)*$E2245</f>
        <v>7318.1603847386368</v>
      </c>
      <c r="Q2238" s="5">
        <f>VLOOKUP(CONCATENATE($F2238," ",$G2238),AllocFactorMatrix,(Q$4+1),FALSE)*$E2245</f>
        <v>277.90383117754436</v>
      </c>
      <c r="R2238" s="5">
        <f t="shared" ref="R2238:R2245" si="1040">SUBTOTAL(9,N2238:Q2238)</f>
        <v>245073.62866546208</v>
      </c>
      <c r="S2238" s="5">
        <f>VLOOKUP(CONCATENATE($F2238," ",$G2238),AllocFactorMatrix,(S$4+1),FALSE)*$E2245</f>
        <v>9537.2678997879375</v>
      </c>
      <c r="T2238" s="5">
        <f>VLOOKUP(CONCATENATE($F2238," ",$G2238),AllocFactorMatrix,(T$4+1),FALSE)*$E2245</f>
        <v>128758.62393876292</v>
      </c>
      <c r="U2238" s="5">
        <f>VLOOKUP(CONCATENATE($F2238," ",$G2238),AllocFactorMatrix,(U$4+1),FALSE)*$E2245</f>
        <v>492450.0490125154</v>
      </c>
      <c r="V2238" s="5">
        <f>VLOOKUP(CONCATENATE($F2238," ",$G2238),AllocFactorMatrix,(V$4+1),FALSE)*$E2245</f>
        <v>89211.893700252112</v>
      </c>
      <c r="W2238" s="5">
        <f>SUBTOTAL(9,S2238:V2238)</f>
        <v>719957.83455131832</v>
      </c>
      <c r="X2238" s="5">
        <f>VLOOKUP(CONCATENATE($F2238," ",$G2238),AllocFactorMatrix,(X$4+1),FALSE)*$E2245</f>
        <v>55273.461523681741</v>
      </c>
      <c r="Y2238" s="5">
        <f>VLOOKUP(CONCATENATE($F2238," ",$G2238),AllocFactorMatrix,(Y$4+1),FALSE)*$E2245</f>
        <v>1103.952797156418</v>
      </c>
      <c r="Z2238" s="5">
        <f t="shared" ref="Z2238:Z2245" si="1041">SUBTOTAL(9,X2238:Y2238)</f>
        <v>56377.414320838157</v>
      </c>
      <c r="AA2238" s="5">
        <f>VLOOKUP(CONCATENATE($F2238," ",$G2238),AllocFactorMatrix,(AA$4+1),FALSE)*$E2245</f>
        <v>729.14637909919463</v>
      </c>
      <c r="AB2238" s="5">
        <f>VLOOKUP(CONCATENATE($F2238," ",$G2238),AllocFactorMatrix,(AB$4+1),FALSE)*$E2245</f>
        <v>3239.2833647063317</v>
      </c>
      <c r="AC2238" s="5">
        <f>VLOOKUP(CONCATENATE($F2238," ",$G2238),AllocFactorMatrix,(AC$4+1),FALSE)*$E2245</f>
        <v>664.59488570628355</v>
      </c>
    </row>
    <row r="2239" spans="1:29" hidden="1" outlineLevel="1">
      <c r="E2239" s="48"/>
      <c r="F2239" s="175" t="str">
        <f>F2245</f>
        <v>RB_GUP-Land_P</v>
      </c>
      <c r="G2239" s="52" t="str">
        <f>$G$9</f>
        <v>BULKTRAN</v>
      </c>
      <c r="H2239" s="4">
        <f t="shared" si="1038"/>
        <v>0</v>
      </c>
      <c r="I2239" s="5">
        <f>VLOOKUP(CONCATENATE($F2239," ",$G2239),AllocFactorMatrix,(I$4+1),FALSE)*$E2245</f>
        <v>0</v>
      </c>
      <c r="J2239" s="5">
        <f>VLOOKUP(CONCATENATE($F2239," ",$G2239),AllocFactorMatrix,(J$4+1),FALSE)*$E2245</f>
        <v>0</v>
      </c>
      <c r="K2239" s="5">
        <f>VLOOKUP(CONCATENATE($F2239," ",$G2239),AllocFactorMatrix,(K$4+1),FALSE)*$E2245</f>
        <v>0</v>
      </c>
      <c r="L2239" s="5">
        <f>VLOOKUP(CONCATENATE($F2239," ",$G2239),AllocFactorMatrix,(L$4+1),FALSE)*$E2245</f>
        <v>0</v>
      </c>
      <c r="M2239" s="5">
        <f t="shared" si="1039"/>
        <v>0</v>
      </c>
      <c r="N2239" s="5">
        <f>VLOOKUP(CONCATENATE($F2239," ",$G2239),AllocFactorMatrix,(N$4+1),FALSE)*$E2245</f>
        <v>0</v>
      </c>
      <c r="O2239" s="5">
        <f>VLOOKUP(CONCATENATE($F2239," ",$G2239),AllocFactorMatrix,(O$4+1),FALSE)*$E2245</f>
        <v>0</v>
      </c>
      <c r="P2239" s="5">
        <f>VLOOKUP(CONCATENATE($F2239," ",$G2239),AllocFactorMatrix,(P$4+1),FALSE)*$E2245</f>
        <v>0</v>
      </c>
      <c r="Q2239" s="5">
        <f>VLOOKUP(CONCATENATE($F2239," ",$G2239),AllocFactorMatrix,(Q$4+1),FALSE)*$E2245</f>
        <v>0</v>
      </c>
      <c r="R2239" s="5">
        <f t="shared" si="1040"/>
        <v>0</v>
      </c>
      <c r="S2239" s="5">
        <f>VLOOKUP(CONCATENATE($F2239," ",$G2239),AllocFactorMatrix,(S$4+1),FALSE)*$E2245</f>
        <v>0</v>
      </c>
      <c r="T2239" s="5">
        <f>VLOOKUP(CONCATENATE($F2239," ",$G2239),AllocFactorMatrix,(T$4+1),FALSE)*$E2245</f>
        <v>0</v>
      </c>
      <c r="U2239" s="5">
        <f>VLOOKUP(CONCATENATE($F2239," ",$G2239),AllocFactorMatrix,(U$4+1),FALSE)*$E2245</f>
        <v>0</v>
      </c>
      <c r="V2239" s="5">
        <f>VLOOKUP(CONCATENATE($F2239," ",$G2239),AllocFactorMatrix,(V$4+1),FALSE)*$E2245</f>
        <v>0</v>
      </c>
      <c r="W2239" s="5">
        <f t="shared" ref="W2239:W2245" si="1042">SUBTOTAL(9,S2239:V2239)</f>
        <v>0</v>
      </c>
      <c r="X2239" s="5">
        <f>VLOOKUP(CONCATENATE($F2239," ",$G2239),AllocFactorMatrix,(X$4+1),FALSE)*$E2245</f>
        <v>0</v>
      </c>
      <c r="Y2239" s="5">
        <f>VLOOKUP(CONCATENATE($F2239," ",$G2239),AllocFactorMatrix,(Y$4+1),FALSE)*$E2245</f>
        <v>0</v>
      </c>
      <c r="Z2239" s="5">
        <f t="shared" si="1041"/>
        <v>0</v>
      </c>
      <c r="AA2239" s="5">
        <f>VLOOKUP(CONCATENATE($F2239," ",$G2239),AllocFactorMatrix,(AA$4+1),FALSE)*$E2245</f>
        <v>0</v>
      </c>
      <c r="AB2239" s="5">
        <f>VLOOKUP(CONCATENATE($F2239," ",$G2239),AllocFactorMatrix,(AB$4+1),FALSE)*$E2245</f>
        <v>0</v>
      </c>
      <c r="AC2239" s="5">
        <f>VLOOKUP(CONCATENATE($F2239," ",$G2239),AllocFactorMatrix,(AC$4+1),FALSE)*$E2245</f>
        <v>0</v>
      </c>
    </row>
    <row r="2240" spans="1:29" hidden="1" outlineLevel="1">
      <c r="E2240" s="48"/>
      <c r="F2240" s="175" t="str">
        <f>F2245</f>
        <v>RB_GUP-Land_P</v>
      </c>
      <c r="G2240" s="52" t="str">
        <f>$G$10</f>
        <v>SUBTRAN</v>
      </c>
      <c r="H2240" s="4">
        <f t="shared" si="1038"/>
        <v>0</v>
      </c>
      <c r="I2240" s="5">
        <f>VLOOKUP(CONCATENATE($F2240," ",$G2240),AllocFactorMatrix,(I$4+1),FALSE)*$E2245</f>
        <v>0</v>
      </c>
      <c r="J2240" s="5">
        <f>VLOOKUP(CONCATENATE($F2240," ",$G2240),AllocFactorMatrix,(J$4+1),FALSE)*$E2245</f>
        <v>0</v>
      </c>
      <c r="K2240" s="5">
        <f>VLOOKUP(CONCATENATE($F2240," ",$G2240),AllocFactorMatrix,(K$4+1),FALSE)*$E2245</f>
        <v>0</v>
      </c>
      <c r="L2240" s="5">
        <f>VLOOKUP(CONCATENATE($F2240," ",$G2240),AllocFactorMatrix,(L$4+1),FALSE)*$E2245</f>
        <v>0</v>
      </c>
      <c r="M2240" s="5">
        <f t="shared" si="1039"/>
        <v>0</v>
      </c>
      <c r="N2240" s="5">
        <f>VLOOKUP(CONCATENATE($F2240," ",$G2240),AllocFactorMatrix,(N$4+1),FALSE)*$E2245</f>
        <v>0</v>
      </c>
      <c r="O2240" s="5">
        <f>VLOOKUP(CONCATENATE($F2240," ",$G2240),AllocFactorMatrix,(O$4+1),FALSE)*$E2245</f>
        <v>0</v>
      </c>
      <c r="P2240" s="5">
        <f>VLOOKUP(CONCATENATE($F2240," ",$G2240),AllocFactorMatrix,(P$4+1),FALSE)*$E2245</f>
        <v>0</v>
      </c>
      <c r="Q2240" s="5">
        <f>VLOOKUP(CONCATENATE($F2240," ",$G2240),AllocFactorMatrix,(Q$4+1),FALSE)*$E2245</f>
        <v>0</v>
      </c>
      <c r="R2240" s="5">
        <f t="shared" si="1040"/>
        <v>0</v>
      </c>
      <c r="S2240" s="5">
        <f>VLOOKUP(CONCATENATE($F2240," ",$G2240),AllocFactorMatrix,(S$4+1),FALSE)*$E2245</f>
        <v>0</v>
      </c>
      <c r="T2240" s="5">
        <f>VLOOKUP(CONCATENATE($F2240," ",$G2240),AllocFactorMatrix,(T$4+1),FALSE)*$E2245</f>
        <v>0</v>
      </c>
      <c r="U2240" s="5">
        <f>VLOOKUP(CONCATENATE($F2240," ",$G2240),AllocFactorMatrix,(U$4+1),FALSE)*$E2245</f>
        <v>0</v>
      </c>
      <c r="V2240" s="5">
        <f>VLOOKUP(CONCATENATE($F2240," ",$G2240),AllocFactorMatrix,(V$4+1),FALSE)*$E2245</f>
        <v>0</v>
      </c>
      <c r="W2240" s="5">
        <f t="shared" si="1042"/>
        <v>0</v>
      </c>
      <c r="X2240" s="5">
        <f>VLOOKUP(CONCATENATE($F2240," ",$G2240),AllocFactorMatrix,(X$4+1),FALSE)*$E2245</f>
        <v>0</v>
      </c>
      <c r="Y2240" s="5">
        <f>VLOOKUP(CONCATENATE($F2240," ",$G2240),AllocFactorMatrix,(Y$4+1),FALSE)*$E2245</f>
        <v>0</v>
      </c>
      <c r="Z2240" s="5">
        <f t="shared" si="1041"/>
        <v>0</v>
      </c>
      <c r="AA2240" s="5">
        <f>VLOOKUP(CONCATENATE($F2240," ",$G2240),AllocFactorMatrix,(AA$4+1),FALSE)*$E2245</f>
        <v>0</v>
      </c>
      <c r="AB2240" s="5">
        <f>VLOOKUP(CONCATENATE($F2240," ",$G2240),AllocFactorMatrix,(AB$4+1),FALSE)*$E2245</f>
        <v>0</v>
      </c>
      <c r="AC2240" s="5">
        <f>VLOOKUP(CONCATENATE($F2240," ",$G2240),AllocFactorMatrix,(AC$4+1),FALSE)*$E2245</f>
        <v>0</v>
      </c>
    </row>
    <row r="2241" spans="4:29" hidden="1" outlineLevel="1">
      <c r="E2241" s="48"/>
      <c r="F2241" s="175" t="str">
        <f>F2245</f>
        <v>RB_GUP-Land_P</v>
      </c>
      <c r="G2241" s="52" t="str">
        <f>$G$11</f>
        <v>DISTPRI</v>
      </c>
      <c r="H2241" s="4">
        <f t="shared" si="1038"/>
        <v>0</v>
      </c>
      <c r="I2241" s="5">
        <f>VLOOKUP(CONCATENATE($F2241," ",$G2241),AllocFactorMatrix,(I$4+1),FALSE)*$E2245</f>
        <v>0</v>
      </c>
      <c r="J2241" s="5">
        <f>VLOOKUP(CONCATENATE($F2241," ",$G2241),AllocFactorMatrix,(J$4+1),FALSE)*$E2245</f>
        <v>0</v>
      </c>
      <c r="K2241" s="5">
        <f>VLOOKUP(CONCATENATE($F2241," ",$G2241),AllocFactorMatrix,(K$4+1),FALSE)*$E2245</f>
        <v>0</v>
      </c>
      <c r="L2241" s="5">
        <f>VLOOKUP(CONCATENATE($F2241," ",$G2241),AllocFactorMatrix,(L$4+1),FALSE)*$E2245</f>
        <v>0</v>
      </c>
      <c r="M2241" s="5">
        <f t="shared" si="1039"/>
        <v>0</v>
      </c>
      <c r="N2241" s="5">
        <f>VLOOKUP(CONCATENATE($F2241," ",$G2241),AllocFactorMatrix,(N$4+1),FALSE)*$E2245</f>
        <v>0</v>
      </c>
      <c r="O2241" s="5">
        <f>VLOOKUP(CONCATENATE($F2241," ",$G2241),AllocFactorMatrix,(O$4+1),FALSE)*$E2245</f>
        <v>0</v>
      </c>
      <c r="P2241" s="5">
        <f>VLOOKUP(CONCATENATE($F2241," ",$G2241),AllocFactorMatrix,(P$4+1),FALSE)*$E2245</f>
        <v>0</v>
      </c>
      <c r="Q2241" s="5">
        <f>VLOOKUP(CONCATENATE($F2241," ",$G2241),AllocFactorMatrix,(Q$4+1),FALSE)*$E2245</f>
        <v>0</v>
      </c>
      <c r="R2241" s="5">
        <f t="shared" si="1040"/>
        <v>0</v>
      </c>
      <c r="S2241" s="5">
        <f>VLOOKUP(CONCATENATE($F2241," ",$G2241),AllocFactorMatrix,(S$4+1),FALSE)*$E2245</f>
        <v>0</v>
      </c>
      <c r="T2241" s="5">
        <f>VLOOKUP(CONCATENATE($F2241," ",$G2241),AllocFactorMatrix,(T$4+1),FALSE)*$E2245</f>
        <v>0</v>
      </c>
      <c r="U2241" s="5">
        <f>VLOOKUP(CONCATENATE($F2241," ",$G2241),AllocFactorMatrix,(U$4+1),FALSE)*$E2245</f>
        <v>0</v>
      </c>
      <c r="V2241" s="5">
        <f>VLOOKUP(CONCATENATE($F2241," ",$G2241),AllocFactorMatrix,(V$4+1),FALSE)*$E2245</f>
        <v>0</v>
      </c>
      <c r="W2241" s="5">
        <f t="shared" si="1042"/>
        <v>0</v>
      </c>
      <c r="X2241" s="5">
        <f>VLOOKUP(CONCATENATE($F2241," ",$G2241),AllocFactorMatrix,(X$4+1),FALSE)*$E2245</f>
        <v>0</v>
      </c>
      <c r="Y2241" s="5">
        <f>VLOOKUP(CONCATENATE($F2241," ",$G2241),AllocFactorMatrix,(Y$4+1),FALSE)*$E2245</f>
        <v>0</v>
      </c>
      <c r="Z2241" s="5">
        <f t="shared" si="1041"/>
        <v>0</v>
      </c>
      <c r="AA2241" s="5">
        <f>VLOOKUP(CONCATENATE($F2241," ",$G2241),AllocFactorMatrix,(AA$4+1),FALSE)*$E2245</f>
        <v>0</v>
      </c>
      <c r="AB2241" s="5">
        <f>VLOOKUP(CONCATENATE($F2241," ",$G2241),AllocFactorMatrix,(AB$4+1),FALSE)*$E2245</f>
        <v>0</v>
      </c>
      <c r="AC2241" s="5">
        <f>VLOOKUP(CONCATENATE($F2241," ",$G2241),AllocFactorMatrix,(AC$4+1),FALSE)*$E2245</f>
        <v>0</v>
      </c>
    </row>
    <row r="2242" spans="4:29" hidden="1" outlineLevel="1">
      <c r="E2242" s="48"/>
      <c r="F2242" s="175" t="str">
        <f>F2245</f>
        <v>RB_GUP-Land_P</v>
      </c>
      <c r="G2242" s="52" t="str">
        <f>$G$12</f>
        <v>DISTSEC</v>
      </c>
      <c r="H2242" s="4">
        <f t="shared" si="1038"/>
        <v>0</v>
      </c>
      <c r="I2242" s="5">
        <f>VLOOKUP(CONCATENATE($F2242," ",$G2242),AllocFactorMatrix,(I$4+1),FALSE)*$E2245</f>
        <v>0</v>
      </c>
      <c r="J2242" s="5">
        <f>VLOOKUP(CONCATENATE($F2242," ",$G2242),AllocFactorMatrix,(J$4+1),FALSE)*$E2245</f>
        <v>0</v>
      </c>
      <c r="K2242" s="5">
        <f>VLOOKUP(CONCATENATE($F2242," ",$G2242),AllocFactorMatrix,(K$4+1),FALSE)*$E2245</f>
        <v>0</v>
      </c>
      <c r="L2242" s="5">
        <f>VLOOKUP(CONCATENATE($F2242," ",$G2242),AllocFactorMatrix,(L$4+1),FALSE)*$E2245</f>
        <v>0</v>
      </c>
      <c r="M2242" s="5">
        <f t="shared" si="1039"/>
        <v>0</v>
      </c>
      <c r="N2242" s="5">
        <f>VLOOKUP(CONCATENATE($F2242," ",$G2242),AllocFactorMatrix,(N$4+1),FALSE)*$E2245</f>
        <v>0</v>
      </c>
      <c r="O2242" s="5">
        <f>VLOOKUP(CONCATENATE($F2242," ",$G2242),AllocFactorMatrix,(O$4+1),FALSE)*$E2245</f>
        <v>0</v>
      </c>
      <c r="P2242" s="5">
        <f>VLOOKUP(CONCATENATE($F2242," ",$G2242),AllocFactorMatrix,(P$4+1),FALSE)*$E2245</f>
        <v>0</v>
      </c>
      <c r="Q2242" s="5">
        <f>VLOOKUP(CONCATENATE($F2242," ",$G2242),AllocFactorMatrix,(Q$4+1),FALSE)*$E2245</f>
        <v>0</v>
      </c>
      <c r="R2242" s="5">
        <f t="shared" si="1040"/>
        <v>0</v>
      </c>
      <c r="S2242" s="5">
        <f>VLOOKUP(CONCATENATE($F2242," ",$G2242),AllocFactorMatrix,(S$4+1),FALSE)*$E2245</f>
        <v>0</v>
      </c>
      <c r="T2242" s="5">
        <f>VLOOKUP(CONCATENATE($F2242," ",$G2242),AllocFactorMatrix,(T$4+1),FALSE)*$E2245</f>
        <v>0</v>
      </c>
      <c r="U2242" s="5">
        <f>VLOOKUP(CONCATENATE($F2242," ",$G2242),AllocFactorMatrix,(U$4+1),FALSE)*$E2245</f>
        <v>0</v>
      </c>
      <c r="V2242" s="5">
        <f>VLOOKUP(CONCATENATE($F2242," ",$G2242),AllocFactorMatrix,(V$4+1),FALSE)*$E2245</f>
        <v>0</v>
      </c>
      <c r="W2242" s="5">
        <f t="shared" si="1042"/>
        <v>0</v>
      </c>
      <c r="X2242" s="5">
        <f>VLOOKUP(CONCATENATE($F2242," ",$G2242),AllocFactorMatrix,(X$4+1),FALSE)*$E2245</f>
        <v>0</v>
      </c>
      <c r="Y2242" s="5">
        <f>VLOOKUP(CONCATENATE($F2242," ",$G2242),AllocFactorMatrix,(Y$4+1),FALSE)*$E2245</f>
        <v>0</v>
      </c>
      <c r="Z2242" s="5">
        <f t="shared" si="1041"/>
        <v>0</v>
      </c>
      <c r="AA2242" s="5">
        <f>VLOOKUP(CONCATENATE($F2242," ",$G2242),AllocFactorMatrix,(AA$4+1),FALSE)*$E2245</f>
        <v>0</v>
      </c>
      <c r="AB2242" s="5">
        <f>VLOOKUP(CONCATENATE($F2242," ",$G2242),AllocFactorMatrix,(AB$4+1),FALSE)*$E2245</f>
        <v>0</v>
      </c>
      <c r="AC2242" s="5">
        <f>VLOOKUP(CONCATENATE($F2242," ",$G2242),AllocFactorMatrix,(AC$4+1),FALSE)*$E2245</f>
        <v>0</v>
      </c>
    </row>
    <row r="2243" spans="4:29" hidden="1" outlineLevel="1">
      <c r="E2243" s="48"/>
      <c r="F2243" s="175" t="str">
        <f>F2245</f>
        <v>RB_GUP-Land_P</v>
      </c>
      <c r="G2243" s="52" t="str">
        <f>$G$13</f>
        <v>ENERGY</v>
      </c>
      <c r="H2243" s="4">
        <f t="shared" si="1038"/>
        <v>0</v>
      </c>
      <c r="I2243" s="5">
        <f>VLOOKUP(CONCATENATE($F2243," ",$G2243),AllocFactorMatrix,(I$4+1),FALSE)*$E2245</f>
        <v>0</v>
      </c>
      <c r="J2243" s="5">
        <f>VLOOKUP(CONCATENATE($F2243," ",$G2243),AllocFactorMatrix,(J$4+1),FALSE)*$E2245</f>
        <v>0</v>
      </c>
      <c r="K2243" s="5">
        <f>VLOOKUP(CONCATENATE($F2243," ",$G2243),AllocFactorMatrix,(K$4+1),FALSE)*$E2245</f>
        <v>0</v>
      </c>
      <c r="L2243" s="5">
        <f>VLOOKUP(CONCATENATE($F2243," ",$G2243),AllocFactorMatrix,(L$4+1),FALSE)*$E2245</f>
        <v>0</v>
      </c>
      <c r="M2243" s="5">
        <f t="shared" si="1039"/>
        <v>0</v>
      </c>
      <c r="N2243" s="5">
        <f>VLOOKUP(CONCATENATE($F2243," ",$G2243),AllocFactorMatrix,(N$4+1),FALSE)*$E2245</f>
        <v>0</v>
      </c>
      <c r="O2243" s="5">
        <f>VLOOKUP(CONCATENATE($F2243," ",$G2243),AllocFactorMatrix,(O$4+1),FALSE)*$E2245</f>
        <v>0</v>
      </c>
      <c r="P2243" s="5">
        <f>VLOOKUP(CONCATENATE($F2243," ",$G2243),AllocFactorMatrix,(P$4+1),FALSE)*$E2245</f>
        <v>0</v>
      </c>
      <c r="Q2243" s="5">
        <f>VLOOKUP(CONCATENATE($F2243," ",$G2243),AllocFactorMatrix,(Q$4+1),FALSE)*$E2245</f>
        <v>0</v>
      </c>
      <c r="R2243" s="5">
        <f t="shared" si="1040"/>
        <v>0</v>
      </c>
      <c r="S2243" s="5">
        <f>VLOOKUP(CONCATENATE($F2243," ",$G2243),AllocFactorMatrix,(S$4+1),FALSE)*$E2245</f>
        <v>0</v>
      </c>
      <c r="T2243" s="5">
        <f>VLOOKUP(CONCATENATE($F2243," ",$G2243),AllocFactorMatrix,(T$4+1),FALSE)*$E2245</f>
        <v>0</v>
      </c>
      <c r="U2243" s="5">
        <f>VLOOKUP(CONCATENATE($F2243," ",$G2243),AllocFactorMatrix,(U$4+1),FALSE)*$E2245</f>
        <v>0</v>
      </c>
      <c r="V2243" s="5">
        <f>VLOOKUP(CONCATENATE($F2243," ",$G2243),AllocFactorMatrix,(V$4+1),FALSE)*$E2245</f>
        <v>0</v>
      </c>
      <c r="W2243" s="5">
        <f t="shared" si="1042"/>
        <v>0</v>
      </c>
      <c r="X2243" s="5">
        <f>VLOOKUP(CONCATENATE($F2243," ",$G2243),AllocFactorMatrix,(X$4+1),FALSE)*$E2245</f>
        <v>0</v>
      </c>
      <c r="Y2243" s="5">
        <f>VLOOKUP(CONCATENATE($F2243," ",$G2243),AllocFactorMatrix,(Y$4+1),FALSE)*$E2245</f>
        <v>0</v>
      </c>
      <c r="Z2243" s="5">
        <f t="shared" si="1041"/>
        <v>0</v>
      </c>
      <c r="AA2243" s="5">
        <f>VLOOKUP(CONCATENATE($F2243," ",$G2243),AllocFactorMatrix,(AA$4+1),FALSE)*$E2245</f>
        <v>0</v>
      </c>
      <c r="AB2243" s="5">
        <f>VLOOKUP(CONCATENATE($F2243," ",$G2243),AllocFactorMatrix,(AB$4+1),FALSE)*$E2245</f>
        <v>0</v>
      </c>
      <c r="AC2243" s="5">
        <f>VLOOKUP(CONCATENATE($F2243," ",$G2243),AllocFactorMatrix,(AC$4+1),FALSE)*$E2245</f>
        <v>0</v>
      </c>
    </row>
    <row r="2244" spans="4:29" hidden="1" outlineLevel="1">
      <c r="E2244" s="48"/>
      <c r="F2244" s="175" t="str">
        <f>F2245</f>
        <v>RB_GUP-Land_P</v>
      </c>
      <c r="G2244" s="52" t="str">
        <f>$G$14</f>
        <v>CUSTOMER</v>
      </c>
      <c r="H2244" s="4">
        <f t="shared" si="1038"/>
        <v>0</v>
      </c>
      <c r="I2244" s="5">
        <f>VLOOKUP(CONCATENATE($F2244," ",$G2244),AllocFactorMatrix,(I$4+1),FALSE)*$E2245</f>
        <v>0</v>
      </c>
      <c r="J2244" s="5">
        <f>VLOOKUP(CONCATENATE($F2244," ",$G2244),AllocFactorMatrix,(J$4+1),FALSE)*$E2245</f>
        <v>0</v>
      </c>
      <c r="K2244" s="5">
        <f>VLOOKUP(CONCATENATE($F2244," ",$G2244),AllocFactorMatrix,(K$4+1),FALSE)*$E2245</f>
        <v>0</v>
      </c>
      <c r="L2244" s="5">
        <f>VLOOKUP(CONCATENATE($F2244," ",$G2244),AllocFactorMatrix,(L$4+1),FALSE)*$E2245</f>
        <v>0</v>
      </c>
      <c r="M2244" s="5">
        <f t="shared" si="1039"/>
        <v>0</v>
      </c>
      <c r="N2244" s="5">
        <f>VLOOKUP(CONCATENATE($F2244," ",$G2244),AllocFactorMatrix,(N$4+1),FALSE)*$E2245</f>
        <v>0</v>
      </c>
      <c r="O2244" s="5">
        <f>VLOOKUP(CONCATENATE($F2244," ",$G2244),AllocFactorMatrix,(O$4+1),FALSE)*$E2245</f>
        <v>0</v>
      </c>
      <c r="P2244" s="5">
        <f>VLOOKUP(CONCATENATE($F2244," ",$G2244),AllocFactorMatrix,(P$4+1),FALSE)*$E2245</f>
        <v>0</v>
      </c>
      <c r="Q2244" s="5">
        <f>VLOOKUP(CONCATENATE($F2244," ",$G2244),AllocFactorMatrix,(Q$4+1),FALSE)*$E2245</f>
        <v>0</v>
      </c>
      <c r="R2244" s="5">
        <f t="shared" si="1040"/>
        <v>0</v>
      </c>
      <c r="S2244" s="5">
        <f>VLOOKUP(CONCATENATE($F2244," ",$G2244),AllocFactorMatrix,(S$4+1),FALSE)*$E2245</f>
        <v>0</v>
      </c>
      <c r="T2244" s="5">
        <f>VLOOKUP(CONCATENATE($F2244," ",$G2244),AllocFactorMatrix,(T$4+1),FALSE)*$E2245</f>
        <v>0</v>
      </c>
      <c r="U2244" s="5">
        <f>VLOOKUP(CONCATENATE($F2244," ",$G2244),AllocFactorMatrix,(U$4+1),FALSE)*$E2245</f>
        <v>0</v>
      </c>
      <c r="V2244" s="5">
        <f>VLOOKUP(CONCATENATE($F2244," ",$G2244),AllocFactorMatrix,(V$4+1),FALSE)*$E2245</f>
        <v>0</v>
      </c>
      <c r="W2244" s="5">
        <f t="shared" si="1042"/>
        <v>0</v>
      </c>
      <c r="X2244" s="5">
        <f>VLOOKUP(CONCATENATE($F2244," ",$G2244),AllocFactorMatrix,(X$4+1),FALSE)*$E2245</f>
        <v>0</v>
      </c>
      <c r="Y2244" s="5">
        <f>VLOOKUP(CONCATENATE($F2244," ",$G2244),AllocFactorMatrix,(Y$4+1),FALSE)*$E2245</f>
        <v>0</v>
      </c>
      <c r="Z2244" s="5">
        <f t="shared" si="1041"/>
        <v>0</v>
      </c>
      <c r="AA2244" s="5">
        <f>VLOOKUP(CONCATENATE($F2244," ",$G2244),AllocFactorMatrix,(AA$4+1),FALSE)*$E2245</f>
        <v>0</v>
      </c>
      <c r="AB2244" s="5">
        <f>VLOOKUP(CONCATENATE($F2244," ",$G2244),AllocFactorMatrix,(AB$4+1),FALSE)*$E2245</f>
        <v>0</v>
      </c>
      <c r="AC2244" s="5">
        <f>VLOOKUP(CONCATENATE($F2244," ",$G2244),AllocFactorMatrix,(AC$4+1),FALSE)*$E2245</f>
        <v>0</v>
      </c>
    </row>
    <row r="2245" spans="4:29" collapsed="1">
      <c r="D2245" s="102" t="s">
        <v>700</v>
      </c>
      <c r="E2245" s="92">
        <v>2820664</v>
      </c>
      <c r="F2245" s="92" t="s">
        <v>551</v>
      </c>
      <c r="G2245" s="52" t="str">
        <f>$G$15</f>
        <v>TOTAL</v>
      </c>
      <c r="H2245" s="4">
        <f t="shared" si="1038"/>
        <v>2820664.0000000005</v>
      </c>
      <c r="I2245" s="5">
        <f>VLOOKUP(CONCATENATE($F2245," ",$G2245),AllocFactorMatrix,(I$4+1),FALSE)*$E2245</f>
        <v>1450910.0157845556</v>
      </c>
      <c r="J2245" s="5">
        <f>VLOOKUP(CONCATENATE($F2245," ",$G2245),AllocFactorMatrix,(J$4+1),FALSE)*$E2245</f>
        <v>338352.43874910753</v>
      </c>
      <c r="K2245" s="5">
        <f>VLOOKUP(CONCATENATE($F2245," ",$G2245),AllocFactorMatrix,(K$4+1),FALSE)*$E2245</f>
        <v>4704.4386830944059</v>
      </c>
      <c r="L2245" s="5">
        <f>VLOOKUP(CONCATENATE($F2245," ",$G2245),AllocFactorMatrix,(L$4+1),FALSE)*$E2245</f>
        <v>655.20461611251619</v>
      </c>
      <c r="M2245" s="5">
        <f t="shared" si="1039"/>
        <v>343712.08204831445</v>
      </c>
      <c r="N2245" s="5">
        <f>VLOOKUP(CONCATENATE($F2245," ",$G2245),AllocFactorMatrix,(N$4+1),FALSE)*$E2245</f>
        <v>201390.1450699644</v>
      </c>
      <c r="O2245" s="5">
        <f>VLOOKUP(CONCATENATE($F2245," ",$G2245),AllocFactorMatrix,(O$4+1),FALSE)*$E2245</f>
        <v>36087.419379581486</v>
      </c>
      <c r="P2245" s="5">
        <f>VLOOKUP(CONCATENATE($F2245," ",$G2245),AllocFactorMatrix,(P$4+1),FALSE)*$E2245</f>
        <v>7318.1603847386368</v>
      </c>
      <c r="Q2245" s="5">
        <f>VLOOKUP(CONCATENATE($F2245," ",$G2245),AllocFactorMatrix,(Q$4+1),FALSE)*$E2245</f>
        <v>277.90383117754436</v>
      </c>
      <c r="R2245" s="5">
        <f t="shared" si="1040"/>
        <v>245073.62866546208</v>
      </c>
      <c r="S2245" s="5">
        <f>VLOOKUP(CONCATENATE($F2245," ",$G2245),AllocFactorMatrix,(S$4+1),FALSE)*$E2245</f>
        <v>9537.2678997879375</v>
      </c>
      <c r="T2245" s="5">
        <f>VLOOKUP(CONCATENATE($F2245," ",$G2245),AllocFactorMatrix,(T$4+1),FALSE)*$E2245</f>
        <v>128758.62393876292</v>
      </c>
      <c r="U2245" s="5">
        <f>VLOOKUP(CONCATENATE($F2245," ",$G2245),AllocFactorMatrix,(U$4+1),FALSE)*$E2245</f>
        <v>492450.0490125154</v>
      </c>
      <c r="V2245" s="5">
        <f>VLOOKUP(CONCATENATE($F2245," ",$G2245),AllocFactorMatrix,(V$4+1),FALSE)*$E2245</f>
        <v>89211.893700252112</v>
      </c>
      <c r="W2245" s="5">
        <f t="shared" si="1042"/>
        <v>719957.83455131832</v>
      </c>
      <c r="X2245" s="5">
        <f>VLOOKUP(CONCATENATE($F2245," ",$G2245),AllocFactorMatrix,(X$4+1),FALSE)*$E2245</f>
        <v>55273.461523681741</v>
      </c>
      <c r="Y2245" s="5">
        <f>VLOOKUP(CONCATENATE($F2245," ",$G2245),AllocFactorMatrix,(Y$4+1),FALSE)*$E2245</f>
        <v>1103.952797156418</v>
      </c>
      <c r="Z2245" s="5">
        <f t="shared" si="1041"/>
        <v>56377.414320838157</v>
      </c>
      <c r="AA2245" s="5">
        <f>VLOOKUP(CONCATENATE($F2245," ",$G2245),AllocFactorMatrix,(AA$4+1),FALSE)*$E2245</f>
        <v>729.14637909919463</v>
      </c>
      <c r="AB2245" s="5">
        <f>VLOOKUP(CONCATENATE($F2245," ",$G2245),AllocFactorMatrix,(AB$4+1),FALSE)*$E2245</f>
        <v>3239.2833647063317</v>
      </c>
      <c r="AC2245" s="5">
        <f>VLOOKUP(CONCATENATE($F2245," ",$G2245),AllocFactorMatrix,(AC$4+1),FALSE)*$E2245</f>
        <v>664.59488570628355</v>
      </c>
    </row>
    <row r="2246" spans="4:29" hidden="1" outlineLevel="1">
      <c r="E2246" s="48"/>
      <c r="F2246" s="175" t="str">
        <f>F2253</f>
        <v>RB_GUP-Land_T</v>
      </c>
      <c r="G2246" s="52" t="str">
        <f>$G$8</f>
        <v>PRODUCTION</v>
      </c>
      <c r="H2246" s="4">
        <f t="shared" si="1038"/>
        <v>16463.514761484781</v>
      </c>
      <c r="I2246" s="5">
        <f>VLOOKUP(CONCATENATE($F2246," ",$G2246),AllocFactorMatrix,(I$4+1),FALSE)*$E2253</f>
        <v>8468.6011742111586</v>
      </c>
      <c r="J2246" s="5">
        <f>VLOOKUP(CONCATENATE($F2246," ",$G2246),AllocFactorMatrix,(J$4+1),FALSE)*$E2253</f>
        <v>1974.8790958193906</v>
      </c>
      <c r="K2246" s="5">
        <f>VLOOKUP(CONCATENATE($F2246," ",$G2246),AllocFactorMatrix,(K$4+1),FALSE)*$E2253</f>
        <v>27.458639420939456</v>
      </c>
      <c r="L2246" s="5">
        <f>VLOOKUP(CONCATENATE($F2246," ",$G2246),AllocFactorMatrix,(L$4+1),FALSE)*$E2253</f>
        <v>3.8242665092904997</v>
      </c>
      <c r="M2246" s="5">
        <f t="shared" ref="M2246:M2253" si="1043">SUBTOTAL(9,J2246:L2246)</f>
        <v>2006.1620017496207</v>
      </c>
      <c r="N2246" s="5">
        <f>VLOOKUP(CONCATENATE($F2246," ",$G2246),AllocFactorMatrix,(N$4+1),FALSE)*$E2253</f>
        <v>1175.4642262165646</v>
      </c>
      <c r="O2246" s="5">
        <f>VLOOKUP(CONCATENATE($F2246," ",$G2246),AllocFactorMatrix,(O$4+1),FALSE)*$E2253</f>
        <v>210.63329827999067</v>
      </c>
      <c r="P2246" s="5">
        <f>VLOOKUP(CONCATENATE($F2246," ",$G2246),AllocFactorMatrix,(P$4+1),FALSE)*$E2253</f>
        <v>42.71428341732927</v>
      </c>
      <c r="Q2246" s="5">
        <f>VLOOKUP(CONCATENATE($F2246," ",$G2246),AllocFactorMatrix,(Q$4+1),FALSE)*$E2253</f>
        <v>1.622055596435688</v>
      </c>
      <c r="R2246" s="5">
        <f>SUBTOTAL(9,N2246:Q2246)</f>
        <v>1430.4338635103202</v>
      </c>
      <c r="S2246" s="5">
        <f>VLOOKUP(CONCATENATE($F2246," ",$G2246),AllocFactorMatrix,(S$4+1),FALSE)*$E2253</f>
        <v>55.666662478194361</v>
      </c>
      <c r="T2246" s="5">
        <f>VLOOKUP(CONCATENATE($F2246," ",$G2246),AllocFactorMatrix,(T$4+1),FALSE)*$E2253</f>
        <v>751.53208814814195</v>
      </c>
      <c r="U2246" s="5">
        <f>VLOOKUP(CONCATENATE($F2246," ",$G2246),AllocFactorMatrix,(U$4+1),FALSE)*$E2253</f>
        <v>2874.308549763974</v>
      </c>
      <c r="V2246" s="5">
        <f>VLOOKUP(CONCATENATE($F2246," ",$G2246),AllocFactorMatrix,(V$4+1),FALSE)*$E2253</f>
        <v>520.70765211103185</v>
      </c>
      <c r="W2246" s="5">
        <f>SUBTOTAL(9,S2246:V2246)</f>
        <v>4202.2149525013419</v>
      </c>
      <c r="X2246" s="5">
        <f>VLOOKUP(CONCATENATE($F2246," ",$G2246),AllocFactorMatrix,(X$4+1),FALSE)*$E2253</f>
        <v>322.61745805721466</v>
      </c>
      <c r="Y2246" s="5">
        <f>VLOOKUP(CONCATENATE($F2246," ",$G2246),AllocFactorMatrix,(Y$4+1),FALSE)*$E2253</f>
        <v>6.4434981167438226</v>
      </c>
      <c r="Z2246" s="5">
        <f t="shared" ref="Z2246:Z2253" si="1044">SUBTOTAL(9,X2246:Y2246)</f>
        <v>329.06095617395846</v>
      </c>
      <c r="AA2246" s="5">
        <f>VLOOKUP(CONCATENATE($F2246," ",$G2246),AllocFactorMatrix,(AA$4+1),FALSE)*$E2253</f>
        <v>4.2558462034410223</v>
      </c>
      <c r="AB2246" s="5">
        <f>VLOOKUP(CONCATENATE($F2246," ",$G2246),AllocFactorMatrix,(AB$4+1),FALSE)*$E2253</f>
        <v>18.906891955750407</v>
      </c>
      <c r="AC2246" s="5">
        <f>VLOOKUP(CONCATENATE($F2246," ",$G2246),AllocFactorMatrix,(AC$4+1),FALSE)*$E2253</f>
        <v>3.879075179189257</v>
      </c>
    </row>
    <row r="2247" spans="4:29" hidden="1" outlineLevel="1">
      <c r="E2247" s="48"/>
      <c r="F2247" s="175" t="str">
        <f>F2253</f>
        <v>RB_GUP-Land_T</v>
      </c>
      <c r="G2247" s="52" t="str">
        <f>$G$9</f>
        <v>BULKTRAN</v>
      </c>
      <c r="H2247" s="4">
        <f t="shared" si="1038"/>
        <v>631805.75114925264</v>
      </c>
      <c r="I2247" s="5">
        <f>VLOOKUP(CONCATENATE($F2247," ",$G2247),AllocFactorMatrix,(I$4+1),FALSE)*$E2253</f>
        <v>324992.02045076445</v>
      </c>
      <c r="J2247" s="5">
        <f>VLOOKUP(CONCATENATE($F2247," ",$G2247),AllocFactorMatrix,(J$4+1),FALSE)*$E2253</f>
        <v>75788.189134565953</v>
      </c>
      <c r="K2247" s="5">
        <f>VLOOKUP(CONCATENATE($F2247," ",$G2247),AllocFactorMatrix,(K$4+1),FALSE)*$E2253</f>
        <v>1053.7559297768403</v>
      </c>
      <c r="L2247" s="5">
        <f>VLOOKUP(CONCATENATE($F2247," ",$G2247),AllocFactorMatrix,(L$4+1),FALSE)*$E2253</f>
        <v>146.7604949187234</v>
      </c>
      <c r="M2247" s="5">
        <f t="shared" si="1043"/>
        <v>76988.705559261522</v>
      </c>
      <c r="N2247" s="5">
        <f>VLOOKUP(CONCATENATE($F2247," ",$G2247),AllocFactorMatrix,(N$4+1),FALSE)*$E2253</f>
        <v>45109.751420227942</v>
      </c>
      <c r="O2247" s="5">
        <f>VLOOKUP(CONCATENATE($F2247," ",$G2247),AllocFactorMatrix,(O$4+1),FALSE)*$E2253</f>
        <v>8083.287874115661</v>
      </c>
      <c r="P2247" s="5">
        <f>VLOOKUP(CONCATENATE($F2247," ",$G2247),AllocFactorMatrix,(P$4+1),FALSE)*$E2253</f>
        <v>1639.2082924128849</v>
      </c>
      <c r="Q2247" s="5">
        <f>VLOOKUP(CONCATENATE($F2247," ",$G2247),AllocFactorMatrix,(Q$4+1),FALSE)*$E2253</f>
        <v>62.248193618376192</v>
      </c>
      <c r="R2247" s="5">
        <f t="shared" ref="R2247:R2253" si="1045">SUBTOTAL(9,N2247:Q2247)</f>
        <v>54894.495780374862</v>
      </c>
      <c r="S2247" s="5">
        <f>VLOOKUP(CONCATENATE($F2247," ",$G2247),AllocFactorMatrix,(S$4+1),FALSE)*$E2253</f>
        <v>2136.2702928591184</v>
      </c>
      <c r="T2247" s="5">
        <f>VLOOKUP(CONCATENATE($F2247," ",$G2247),AllocFactorMatrix,(T$4+1),FALSE)*$E2253</f>
        <v>28840.882542044797</v>
      </c>
      <c r="U2247" s="5">
        <f>VLOOKUP(CONCATENATE($F2247," ",$G2247),AllocFactorMatrix,(U$4+1),FALSE)*$E2253</f>
        <v>110304.79813258103</v>
      </c>
      <c r="V2247" s="5">
        <f>VLOOKUP(CONCATENATE($F2247," ",$G2247),AllocFactorMatrix,(V$4+1),FALSE)*$E2253</f>
        <v>19982.737224545377</v>
      </c>
      <c r="W2247" s="5">
        <f t="shared" ref="W2247:W2253" si="1046">SUBTOTAL(9,S2247:V2247)</f>
        <v>161264.68819203033</v>
      </c>
      <c r="X2247" s="5">
        <f>VLOOKUP(CONCATENATE($F2247," ",$G2247),AllocFactorMatrix,(X$4+1),FALSE)*$E2253</f>
        <v>12380.804972371421</v>
      </c>
      <c r="Y2247" s="5">
        <f>VLOOKUP(CONCATENATE($F2247," ",$G2247),AllocFactorMatrix,(Y$4+1),FALSE)*$E2253</f>
        <v>247.27643074138899</v>
      </c>
      <c r="Z2247" s="5">
        <f t="shared" si="1044"/>
        <v>12628.08140311281</v>
      </c>
      <c r="AA2247" s="5">
        <f>VLOOKUP(CONCATENATE($F2247," ",$G2247),AllocFactorMatrix,(AA$4+1),FALSE)*$E2253</f>
        <v>163.32284729571631</v>
      </c>
      <c r="AB2247" s="5">
        <f>VLOOKUP(CONCATENATE($F2247," ",$G2247),AllocFactorMatrix,(AB$4+1),FALSE)*$E2253</f>
        <v>725.57307762412051</v>
      </c>
      <c r="AC2247" s="5">
        <f>VLOOKUP(CONCATENATE($F2247," ",$G2247),AllocFactorMatrix,(AC$4+1),FALSE)*$E2253</f>
        <v>148.86383878888455</v>
      </c>
    </row>
    <row r="2248" spans="4:29" hidden="1" outlineLevel="1">
      <c r="E2248" s="48"/>
      <c r="F2248" s="175" t="str">
        <f>F2253</f>
        <v>RB_GUP-Land_T</v>
      </c>
      <c r="G2248" s="52" t="str">
        <f>$G$10</f>
        <v>SUBTRAN</v>
      </c>
      <c r="H2248" s="4">
        <f t="shared" si="1038"/>
        <v>188387.73408926243</v>
      </c>
      <c r="I2248" s="5">
        <f>VLOOKUP(CONCATENATE($F2248," ",$G2248),AllocFactorMatrix,(I$4+1),FALSE)*$E2253</f>
        <v>96257.345956131685</v>
      </c>
      <c r="J2248" s="5">
        <f>VLOOKUP(CONCATENATE($F2248," ",$G2248),AllocFactorMatrix,(J$4+1),FALSE)*$E2253</f>
        <v>22564.347981233517</v>
      </c>
      <c r="K2248" s="5">
        <f>VLOOKUP(CONCATENATE($F2248," ",$G2248),AllocFactorMatrix,(K$4+1),FALSE)*$E2253</f>
        <v>315.21519158963235</v>
      </c>
      <c r="L2248" s="5">
        <f>VLOOKUP(CONCATENATE($F2248," ",$G2248),AllocFactorMatrix,(L$4+1),FALSE)*$E2253</f>
        <v>57.052485108629661</v>
      </c>
      <c r="M2248" s="5">
        <f t="shared" si="1043"/>
        <v>22936.615657931779</v>
      </c>
      <c r="N2248" s="5">
        <f>VLOOKUP(CONCATENATE($F2248," ",$G2248),AllocFactorMatrix,(N$4+1),FALSE)*$E2253</f>
        <v>13040.578700739412</v>
      </c>
      <c r="O2248" s="5">
        <f>VLOOKUP(CONCATENATE($F2248," ",$G2248),AllocFactorMatrix,(O$4+1),FALSE)*$E2253</f>
        <v>2343.3264763555044</v>
      </c>
      <c r="P2248" s="5">
        <f>VLOOKUP(CONCATENATE($F2248," ",$G2248),AllocFactorMatrix,(P$4+1),FALSE)*$E2253</f>
        <v>615.10513299388992</v>
      </c>
      <c r="Q2248" s="5">
        <f>VLOOKUP(CONCATENATE($F2248," ",$G2248),AllocFactorMatrix,(Q$4+1),FALSE)*$E2253</f>
        <v>0</v>
      </c>
      <c r="R2248" s="5">
        <f t="shared" si="1045"/>
        <v>15999.010310088805</v>
      </c>
      <c r="S2248" s="5">
        <f>VLOOKUP(CONCATENATE($F2248," ",$G2248),AllocFactorMatrix,(S$4+1),FALSE)*$E2253</f>
        <v>587.79409652078959</v>
      </c>
      <c r="T2248" s="5">
        <f>VLOOKUP(CONCATENATE($F2248," ",$G2248),AllocFactorMatrix,(T$4+1),FALSE)*$E2253</f>
        <v>8247.3211461200008</v>
      </c>
      <c r="U2248" s="5">
        <f>VLOOKUP(CONCATENATE($F2248," ",$G2248),AllocFactorMatrix,(U$4+1),FALSE)*$E2253</f>
        <v>40665.65512747677</v>
      </c>
      <c r="V2248" s="5">
        <f>VLOOKUP(CONCATENATE($F2248," ",$G2248),AllocFactorMatrix,(V$4+1),FALSE)*$E2253</f>
        <v>0</v>
      </c>
      <c r="W2248" s="5">
        <f t="shared" si="1046"/>
        <v>49500.770370117563</v>
      </c>
      <c r="X2248" s="5">
        <f>VLOOKUP(CONCATENATE($F2248," ",$G2248),AllocFactorMatrix,(X$4+1),FALSE)*$E2253</f>
        <v>3574.685707280129</v>
      </c>
      <c r="Y2248" s="5">
        <f>VLOOKUP(CONCATENATE($F2248," ",$G2248),AllocFactorMatrix,(Y$4+1),FALSE)*$E2253</f>
        <v>71.774387944311968</v>
      </c>
      <c r="Z2248" s="5">
        <f t="shared" si="1044"/>
        <v>3646.4600952244409</v>
      </c>
      <c r="AA2248" s="5">
        <f>VLOOKUP(CONCATENATE($F2248," ",$G2248),AllocFactorMatrix,(AA$4+1),FALSE)*$E2253</f>
        <v>47.531699768220619</v>
      </c>
      <c r="AB2248" s="5">
        <f>VLOOKUP(CONCATENATE($F2248," ",$G2248),AllocFactorMatrix,(AB$4+1),FALSE)*$E2253</f>
        <v>0</v>
      </c>
      <c r="AC2248" s="5">
        <f>VLOOKUP(CONCATENATE($F2248," ",$G2248),AllocFactorMatrix,(AC$4+1),FALSE)*$E2253</f>
        <v>0</v>
      </c>
    </row>
    <row r="2249" spans="4:29" hidden="1" outlineLevel="1">
      <c r="E2249" s="48"/>
      <c r="F2249" s="175" t="str">
        <f>F2253</f>
        <v>RB_GUP-Land_T</v>
      </c>
      <c r="G2249" s="52" t="str">
        <f>$G$11</f>
        <v>DISTPRI</v>
      </c>
      <c r="H2249" s="4">
        <f t="shared" si="1038"/>
        <v>0</v>
      </c>
      <c r="I2249" s="5">
        <f>VLOOKUP(CONCATENATE($F2249," ",$G2249),AllocFactorMatrix,(I$4+1),FALSE)*$E2253</f>
        <v>0</v>
      </c>
      <c r="J2249" s="5">
        <f>VLOOKUP(CONCATENATE($F2249," ",$G2249),AllocFactorMatrix,(J$4+1),FALSE)*$E2253</f>
        <v>0</v>
      </c>
      <c r="K2249" s="5">
        <f>VLOOKUP(CONCATENATE($F2249," ",$G2249),AllocFactorMatrix,(K$4+1),FALSE)*$E2253</f>
        <v>0</v>
      </c>
      <c r="L2249" s="5">
        <f>VLOOKUP(CONCATENATE($F2249," ",$G2249),AllocFactorMatrix,(L$4+1),FALSE)*$E2253</f>
        <v>0</v>
      </c>
      <c r="M2249" s="5">
        <f t="shared" si="1043"/>
        <v>0</v>
      </c>
      <c r="N2249" s="5">
        <f>VLOOKUP(CONCATENATE($F2249," ",$G2249),AllocFactorMatrix,(N$4+1),FALSE)*$E2253</f>
        <v>0</v>
      </c>
      <c r="O2249" s="5">
        <f>VLOOKUP(CONCATENATE($F2249," ",$G2249),AllocFactorMatrix,(O$4+1),FALSE)*$E2253</f>
        <v>0</v>
      </c>
      <c r="P2249" s="5">
        <f>VLOOKUP(CONCATENATE($F2249," ",$G2249),AllocFactorMatrix,(P$4+1),FALSE)*$E2253</f>
        <v>0</v>
      </c>
      <c r="Q2249" s="5">
        <f>VLOOKUP(CONCATENATE($F2249," ",$G2249),AllocFactorMatrix,(Q$4+1),FALSE)*$E2253</f>
        <v>0</v>
      </c>
      <c r="R2249" s="5">
        <f t="shared" si="1045"/>
        <v>0</v>
      </c>
      <c r="S2249" s="5">
        <f>VLOOKUP(CONCATENATE($F2249," ",$G2249),AllocFactorMatrix,(S$4+1),FALSE)*$E2253</f>
        <v>0</v>
      </c>
      <c r="T2249" s="5">
        <f>VLOOKUP(CONCATENATE($F2249," ",$G2249),AllocFactorMatrix,(T$4+1),FALSE)*$E2253</f>
        <v>0</v>
      </c>
      <c r="U2249" s="5">
        <f>VLOOKUP(CONCATENATE($F2249," ",$G2249),AllocFactorMatrix,(U$4+1),FALSE)*$E2253</f>
        <v>0</v>
      </c>
      <c r="V2249" s="5">
        <f>VLOOKUP(CONCATENATE($F2249," ",$G2249),AllocFactorMatrix,(V$4+1),FALSE)*$E2253</f>
        <v>0</v>
      </c>
      <c r="W2249" s="5">
        <f t="shared" si="1046"/>
        <v>0</v>
      </c>
      <c r="X2249" s="5">
        <f>VLOOKUP(CONCATENATE($F2249," ",$G2249),AllocFactorMatrix,(X$4+1),FALSE)*$E2253</f>
        <v>0</v>
      </c>
      <c r="Y2249" s="5">
        <f>VLOOKUP(CONCATENATE($F2249," ",$G2249),AllocFactorMatrix,(Y$4+1),FALSE)*$E2253</f>
        <v>0</v>
      </c>
      <c r="Z2249" s="5">
        <f t="shared" si="1044"/>
        <v>0</v>
      </c>
      <c r="AA2249" s="5">
        <f>VLOOKUP(CONCATENATE($F2249," ",$G2249),AllocFactorMatrix,(AA$4+1),FALSE)*$E2253</f>
        <v>0</v>
      </c>
      <c r="AB2249" s="5">
        <f>VLOOKUP(CONCATENATE($F2249," ",$G2249),AllocFactorMatrix,(AB$4+1),FALSE)*$E2253</f>
        <v>0</v>
      </c>
      <c r="AC2249" s="5">
        <f>VLOOKUP(CONCATENATE($F2249," ",$G2249),AllocFactorMatrix,(AC$4+1),FALSE)*$E2253</f>
        <v>0</v>
      </c>
    </row>
    <row r="2250" spans="4:29" hidden="1" outlineLevel="1">
      <c r="E2250" s="48"/>
      <c r="F2250" s="175" t="str">
        <f>F2253</f>
        <v>RB_GUP-Land_T</v>
      </c>
      <c r="G2250" s="52" t="str">
        <f>$G$12</f>
        <v>DISTSEC</v>
      </c>
      <c r="H2250" s="4">
        <f t="shared" si="1038"/>
        <v>0</v>
      </c>
      <c r="I2250" s="5">
        <f>VLOOKUP(CONCATENATE($F2250," ",$G2250),AllocFactorMatrix,(I$4+1),FALSE)*$E2253</f>
        <v>0</v>
      </c>
      <c r="J2250" s="5">
        <f>VLOOKUP(CONCATENATE($F2250," ",$G2250),AllocFactorMatrix,(J$4+1),FALSE)*$E2253</f>
        <v>0</v>
      </c>
      <c r="K2250" s="5">
        <f>VLOOKUP(CONCATENATE($F2250," ",$G2250),AllocFactorMatrix,(K$4+1),FALSE)*$E2253</f>
        <v>0</v>
      </c>
      <c r="L2250" s="5">
        <f>VLOOKUP(CONCATENATE($F2250," ",$G2250),AllocFactorMatrix,(L$4+1),FALSE)*$E2253</f>
        <v>0</v>
      </c>
      <c r="M2250" s="5">
        <f t="shared" si="1043"/>
        <v>0</v>
      </c>
      <c r="N2250" s="5">
        <f>VLOOKUP(CONCATENATE($F2250," ",$G2250),AllocFactorMatrix,(N$4+1),FALSE)*$E2253</f>
        <v>0</v>
      </c>
      <c r="O2250" s="5">
        <f>VLOOKUP(CONCATENATE($F2250," ",$G2250),AllocFactorMatrix,(O$4+1),FALSE)*$E2253</f>
        <v>0</v>
      </c>
      <c r="P2250" s="5">
        <f>VLOOKUP(CONCATENATE($F2250," ",$G2250),AllocFactorMatrix,(P$4+1),FALSE)*$E2253</f>
        <v>0</v>
      </c>
      <c r="Q2250" s="5">
        <f>VLOOKUP(CONCATENATE($F2250," ",$G2250),AllocFactorMatrix,(Q$4+1),FALSE)*$E2253</f>
        <v>0</v>
      </c>
      <c r="R2250" s="5">
        <f t="shared" si="1045"/>
        <v>0</v>
      </c>
      <c r="S2250" s="5">
        <f>VLOOKUP(CONCATENATE($F2250," ",$G2250),AllocFactorMatrix,(S$4+1),FALSE)*$E2253</f>
        <v>0</v>
      </c>
      <c r="T2250" s="5">
        <f>VLOOKUP(CONCATENATE($F2250," ",$G2250),AllocFactorMatrix,(T$4+1),FALSE)*$E2253</f>
        <v>0</v>
      </c>
      <c r="U2250" s="5">
        <f>VLOOKUP(CONCATENATE($F2250," ",$G2250),AllocFactorMatrix,(U$4+1),FALSE)*$E2253</f>
        <v>0</v>
      </c>
      <c r="V2250" s="5">
        <f>VLOOKUP(CONCATENATE($F2250," ",$G2250),AllocFactorMatrix,(V$4+1),FALSE)*$E2253</f>
        <v>0</v>
      </c>
      <c r="W2250" s="5">
        <f t="shared" si="1046"/>
        <v>0</v>
      </c>
      <c r="X2250" s="5">
        <f>VLOOKUP(CONCATENATE($F2250," ",$G2250),AllocFactorMatrix,(X$4+1),FALSE)*$E2253</f>
        <v>0</v>
      </c>
      <c r="Y2250" s="5">
        <f>VLOOKUP(CONCATENATE($F2250," ",$G2250),AllocFactorMatrix,(Y$4+1),FALSE)*$E2253</f>
        <v>0</v>
      </c>
      <c r="Z2250" s="5">
        <f t="shared" si="1044"/>
        <v>0</v>
      </c>
      <c r="AA2250" s="5">
        <f>VLOOKUP(CONCATENATE($F2250," ",$G2250),AllocFactorMatrix,(AA$4+1),FALSE)*$E2253</f>
        <v>0</v>
      </c>
      <c r="AB2250" s="5">
        <f>VLOOKUP(CONCATENATE($F2250," ",$G2250),AllocFactorMatrix,(AB$4+1),FALSE)*$E2253</f>
        <v>0</v>
      </c>
      <c r="AC2250" s="5">
        <f>VLOOKUP(CONCATENATE($F2250," ",$G2250),AllocFactorMatrix,(AC$4+1),FALSE)*$E2253</f>
        <v>0</v>
      </c>
    </row>
    <row r="2251" spans="4:29" hidden="1" outlineLevel="1">
      <c r="E2251" s="48"/>
      <c r="F2251" s="175" t="str">
        <f>F2253</f>
        <v>RB_GUP-Land_T</v>
      </c>
      <c r="G2251" s="52" t="str">
        <f>$G$13</f>
        <v>ENERGY</v>
      </c>
      <c r="H2251" s="4">
        <f t="shared" si="1038"/>
        <v>0</v>
      </c>
      <c r="I2251" s="5">
        <f>VLOOKUP(CONCATENATE($F2251," ",$G2251),AllocFactorMatrix,(I$4+1),FALSE)*$E2253</f>
        <v>0</v>
      </c>
      <c r="J2251" s="5">
        <f>VLOOKUP(CONCATENATE($F2251," ",$G2251),AllocFactorMatrix,(J$4+1),FALSE)*$E2253</f>
        <v>0</v>
      </c>
      <c r="K2251" s="5">
        <f>VLOOKUP(CONCATENATE($F2251," ",$G2251),AllocFactorMatrix,(K$4+1),FALSE)*$E2253</f>
        <v>0</v>
      </c>
      <c r="L2251" s="5">
        <f>VLOOKUP(CONCATENATE($F2251," ",$G2251),AllocFactorMatrix,(L$4+1),FALSE)*$E2253</f>
        <v>0</v>
      </c>
      <c r="M2251" s="5">
        <f t="shared" si="1043"/>
        <v>0</v>
      </c>
      <c r="N2251" s="5">
        <f>VLOOKUP(CONCATENATE($F2251," ",$G2251),AllocFactorMatrix,(N$4+1),FALSE)*$E2253</f>
        <v>0</v>
      </c>
      <c r="O2251" s="5">
        <f>VLOOKUP(CONCATENATE($F2251," ",$G2251),AllocFactorMatrix,(O$4+1),FALSE)*$E2253</f>
        <v>0</v>
      </c>
      <c r="P2251" s="5">
        <f>VLOOKUP(CONCATENATE($F2251," ",$G2251),AllocFactorMatrix,(P$4+1),FALSE)*$E2253</f>
        <v>0</v>
      </c>
      <c r="Q2251" s="5">
        <f>VLOOKUP(CONCATENATE($F2251," ",$G2251),AllocFactorMatrix,(Q$4+1),FALSE)*$E2253</f>
        <v>0</v>
      </c>
      <c r="R2251" s="5">
        <f t="shared" si="1045"/>
        <v>0</v>
      </c>
      <c r="S2251" s="5">
        <f>VLOOKUP(CONCATENATE($F2251," ",$G2251),AllocFactorMatrix,(S$4+1),FALSE)*$E2253</f>
        <v>0</v>
      </c>
      <c r="T2251" s="5">
        <f>VLOOKUP(CONCATENATE($F2251," ",$G2251),AllocFactorMatrix,(T$4+1),FALSE)*$E2253</f>
        <v>0</v>
      </c>
      <c r="U2251" s="5">
        <f>VLOOKUP(CONCATENATE($F2251," ",$G2251),AllocFactorMatrix,(U$4+1),FALSE)*$E2253</f>
        <v>0</v>
      </c>
      <c r="V2251" s="5">
        <f>VLOOKUP(CONCATENATE($F2251," ",$G2251),AllocFactorMatrix,(V$4+1),FALSE)*$E2253</f>
        <v>0</v>
      </c>
      <c r="W2251" s="5">
        <f t="shared" si="1046"/>
        <v>0</v>
      </c>
      <c r="X2251" s="5">
        <f>VLOOKUP(CONCATENATE($F2251," ",$G2251),AllocFactorMatrix,(X$4+1),FALSE)*$E2253</f>
        <v>0</v>
      </c>
      <c r="Y2251" s="5">
        <f>VLOOKUP(CONCATENATE($F2251," ",$G2251),AllocFactorMatrix,(Y$4+1),FALSE)*$E2253</f>
        <v>0</v>
      </c>
      <c r="Z2251" s="5">
        <f t="shared" si="1044"/>
        <v>0</v>
      </c>
      <c r="AA2251" s="5">
        <f>VLOOKUP(CONCATENATE($F2251," ",$G2251),AllocFactorMatrix,(AA$4+1),FALSE)*$E2253</f>
        <v>0</v>
      </c>
      <c r="AB2251" s="5">
        <f>VLOOKUP(CONCATENATE($F2251," ",$G2251),AllocFactorMatrix,(AB$4+1),FALSE)*$E2253</f>
        <v>0</v>
      </c>
      <c r="AC2251" s="5">
        <f>VLOOKUP(CONCATENATE($F2251," ",$G2251),AllocFactorMatrix,(AC$4+1),FALSE)*$E2253</f>
        <v>0</v>
      </c>
    </row>
    <row r="2252" spans="4:29" hidden="1" outlineLevel="1">
      <c r="E2252" s="48"/>
      <c r="F2252" s="175" t="str">
        <f>F2253</f>
        <v>RB_GUP-Land_T</v>
      </c>
      <c r="G2252" s="52" t="str">
        <f>$G$14</f>
        <v>CUSTOMER</v>
      </c>
      <c r="H2252" s="4">
        <f t="shared" si="1038"/>
        <v>0</v>
      </c>
      <c r="I2252" s="5">
        <f>VLOOKUP(CONCATENATE($F2252," ",$G2252),AllocFactorMatrix,(I$4+1),FALSE)*$E2253</f>
        <v>0</v>
      </c>
      <c r="J2252" s="5">
        <f>VLOOKUP(CONCATENATE($F2252," ",$G2252),AllocFactorMatrix,(J$4+1),FALSE)*$E2253</f>
        <v>0</v>
      </c>
      <c r="K2252" s="5">
        <f>VLOOKUP(CONCATENATE($F2252," ",$G2252),AllocFactorMatrix,(K$4+1),FALSE)*$E2253</f>
        <v>0</v>
      </c>
      <c r="L2252" s="5">
        <f>VLOOKUP(CONCATENATE($F2252," ",$G2252),AllocFactorMatrix,(L$4+1),FALSE)*$E2253</f>
        <v>0</v>
      </c>
      <c r="M2252" s="5">
        <f t="shared" si="1043"/>
        <v>0</v>
      </c>
      <c r="N2252" s="5">
        <f>VLOOKUP(CONCATENATE($F2252," ",$G2252),AllocFactorMatrix,(N$4+1),FALSE)*$E2253</f>
        <v>0</v>
      </c>
      <c r="O2252" s="5">
        <f>VLOOKUP(CONCATENATE($F2252," ",$G2252),AllocFactorMatrix,(O$4+1),FALSE)*$E2253</f>
        <v>0</v>
      </c>
      <c r="P2252" s="5">
        <f>VLOOKUP(CONCATENATE($F2252," ",$G2252),AllocFactorMatrix,(P$4+1),FALSE)*$E2253</f>
        <v>0</v>
      </c>
      <c r="Q2252" s="5">
        <f>VLOOKUP(CONCATENATE($F2252," ",$G2252),AllocFactorMatrix,(Q$4+1),FALSE)*$E2253</f>
        <v>0</v>
      </c>
      <c r="R2252" s="5">
        <f t="shared" si="1045"/>
        <v>0</v>
      </c>
      <c r="S2252" s="5">
        <f>VLOOKUP(CONCATENATE($F2252," ",$G2252),AllocFactorMatrix,(S$4+1),FALSE)*$E2253</f>
        <v>0</v>
      </c>
      <c r="T2252" s="5">
        <f>VLOOKUP(CONCATENATE($F2252," ",$G2252),AllocFactorMatrix,(T$4+1),FALSE)*$E2253</f>
        <v>0</v>
      </c>
      <c r="U2252" s="5">
        <f>VLOOKUP(CONCATENATE($F2252," ",$G2252),AllocFactorMatrix,(U$4+1),FALSE)*$E2253</f>
        <v>0</v>
      </c>
      <c r="V2252" s="5">
        <f>VLOOKUP(CONCATENATE($F2252," ",$G2252),AllocFactorMatrix,(V$4+1),FALSE)*$E2253</f>
        <v>0</v>
      </c>
      <c r="W2252" s="5">
        <f t="shared" si="1046"/>
        <v>0</v>
      </c>
      <c r="X2252" s="5">
        <f>VLOOKUP(CONCATENATE($F2252," ",$G2252),AllocFactorMatrix,(X$4+1),FALSE)*$E2253</f>
        <v>0</v>
      </c>
      <c r="Y2252" s="5">
        <f>VLOOKUP(CONCATENATE($F2252," ",$G2252),AllocFactorMatrix,(Y$4+1),FALSE)*$E2253</f>
        <v>0</v>
      </c>
      <c r="Z2252" s="5">
        <f t="shared" si="1044"/>
        <v>0</v>
      </c>
      <c r="AA2252" s="5">
        <f>VLOOKUP(CONCATENATE($F2252," ",$G2252),AllocFactorMatrix,(AA$4+1),FALSE)*$E2253</f>
        <v>0</v>
      </c>
      <c r="AB2252" s="5">
        <f>VLOOKUP(CONCATENATE($F2252," ",$G2252),AllocFactorMatrix,(AB$4+1),FALSE)*$E2253</f>
        <v>0</v>
      </c>
      <c r="AC2252" s="5">
        <f>VLOOKUP(CONCATENATE($F2252," ",$G2252),AllocFactorMatrix,(AC$4+1),FALSE)*$E2253</f>
        <v>0</v>
      </c>
    </row>
    <row r="2253" spans="4:29" collapsed="1">
      <c r="D2253" s="102" t="s">
        <v>701</v>
      </c>
      <c r="E2253" s="92">
        <v>836657</v>
      </c>
      <c r="F2253" s="92" t="s">
        <v>552</v>
      </c>
      <c r="G2253" s="52" t="str">
        <f>$G$15</f>
        <v>TOTAL</v>
      </c>
      <c r="H2253" s="4">
        <f t="shared" si="1038"/>
        <v>836656.99999999977</v>
      </c>
      <c r="I2253" s="5">
        <f>VLOOKUP(CONCATENATE($F2253," ",$G2253),AllocFactorMatrix,(I$4+1),FALSE)*$E2253</f>
        <v>429717.96758110728</v>
      </c>
      <c r="J2253" s="5">
        <f>VLOOKUP(CONCATENATE($F2253," ",$G2253),AllocFactorMatrix,(J$4+1),FALSE)*$E2253</f>
        <v>100327.41621161887</v>
      </c>
      <c r="K2253" s="5">
        <f>VLOOKUP(CONCATENATE($F2253," ",$G2253),AllocFactorMatrix,(K$4+1),FALSE)*$E2253</f>
        <v>1396.4297607874121</v>
      </c>
      <c r="L2253" s="5">
        <f>VLOOKUP(CONCATENATE($F2253," ",$G2253),AllocFactorMatrix,(L$4+1),FALSE)*$E2253</f>
        <v>207.63724653664354</v>
      </c>
      <c r="M2253" s="5">
        <f t="shared" si="1043"/>
        <v>101931.48321894293</v>
      </c>
      <c r="N2253" s="5">
        <f>VLOOKUP(CONCATENATE($F2253," ",$G2253),AllocFactorMatrix,(N$4+1),FALSE)*$E2253</f>
        <v>59325.794347183924</v>
      </c>
      <c r="O2253" s="5">
        <f>VLOOKUP(CONCATENATE($F2253," ",$G2253),AllocFactorMatrix,(O$4+1),FALSE)*$E2253</f>
        <v>10637.247648751154</v>
      </c>
      <c r="P2253" s="5">
        <f>VLOOKUP(CONCATENATE($F2253," ",$G2253),AllocFactorMatrix,(P$4+1),FALSE)*$E2253</f>
        <v>2297.0277088241041</v>
      </c>
      <c r="Q2253" s="5">
        <f>VLOOKUP(CONCATENATE($F2253," ",$G2253),AllocFactorMatrix,(Q$4+1),FALSE)*$E2253</f>
        <v>63.870249214811878</v>
      </c>
      <c r="R2253" s="5">
        <f t="shared" si="1045"/>
        <v>72323.939953973997</v>
      </c>
      <c r="S2253" s="5">
        <f>VLOOKUP(CONCATENATE($F2253," ",$G2253),AllocFactorMatrix,(S$4+1),FALSE)*$E2253</f>
        <v>2779.7310518581021</v>
      </c>
      <c r="T2253" s="5">
        <f>VLOOKUP(CONCATENATE($F2253," ",$G2253),AllocFactorMatrix,(T$4+1),FALSE)*$E2253</f>
        <v>37839.735776312933</v>
      </c>
      <c r="U2253" s="5">
        <f>VLOOKUP(CONCATENATE($F2253," ",$G2253),AllocFactorMatrix,(U$4+1),FALSE)*$E2253</f>
        <v>153844.76180982176</v>
      </c>
      <c r="V2253" s="5">
        <f>VLOOKUP(CONCATENATE($F2253," ",$G2253),AllocFactorMatrix,(V$4+1),FALSE)*$E2253</f>
        <v>20503.444876656409</v>
      </c>
      <c r="W2253" s="5">
        <f t="shared" si="1046"/>
        <v>214967.67351464921</v>
      </c>
      <c r="X2253" s="5">
        <f>VLOOKUP(CONCATENATE($F2253," ",$G2253),AllocFactorMatrix,(X$4+1),FALSE)*$E2253</f>
        <v>16278.108137708765</v>
      </c>
      <c r="Y2253" s="5">
        <f>VLOOKUP(CONCATENATE($F2253," ",$G2253),AllocFactorMatrix,(Y$4+1),FALSE)*$E2253</f>
        <v>325.49431680244481</v>
      </c>
      <c r="Z2253" s="5">
        <f t="shared" si="1044"/>
        <v>16603.602454511209</v>
      </c>
      <c r="AA2253" s="5">
        <f>VLOOKUP(CONCATENATE($F2253," ",$G2253),AllocFactorMatrix,(AA$4+1),FALSE)*$E2253</f>
        <v>215.11039326737799</v>
      </c>
      <c r="AB2253" s="5">
        <f>VLOOKUP(CONCATENATE($F2253," ",$G2253),AllocFactorMatrix,(AB$4+1),FALSE)*$E2253</f>
        <v>744.47996957987095</v>
      </c>
      <c r="AC2253" s="5">
        <f>VLOOKUP(CONCATENATE($F2253," ",$G2253),AllocFactorMatrix,(AC$4+1),FALSE)*$E2253</f>
        <v>152.74291396807379</v>
      </c>
    </row>
    <row r="2254" spans="4:29" hidden="1" outlineLevel="1">
      <c r="E2254" s="48"/>
      <c r="F2254" s="175" t="str">
        <f>F2261</f>
        <v>RB_GUP-Land_D</v>
      </c>
      <c r="G2254" s="52" t="str">
        <f>$G$8</f>
        <v>PRODUCTION</v>
      </c>
      <c r="H2254" s="4">
        <f t="shared" si="1038"/>
        <v>0</v>
      </c>
      <c r="I2254" s="5">
        <f>VLOOKUP(CONCATENATE($F2254," ",$G2254),AllocFactorMatrix,(I$4+1),FALSE)*$E2261</f>
        <v>0</v>
      </c>
      <c r="J2254" s="5">
        <f>VLOOKUP(CONCATENATE($F2254," ",$G2254),AllocFactorMatrix,(J$4+1),FALSE)*$E2261</f>
        <v>0</v>
      </c>
      <c r="K2254" s="5">
        <f>VLOOKUP(CONCATENATE($F2254," ",$G2254),AllocFactorMatrix,(K$4+1),FALSE)*$E2261</f>
        <v>0</v>
      </c>
      <c r="L2254" s="5">
        <f>VLOOKUP(CONCATENATE($F2254," ",$G2254),AllocFactorMatrix,(L$4+1),FALSE)*$E2261</f>
        <v>0</v>
      </c>
      <c r="M2254" s="5">
        <f t="shared" ref="M2254:M2261" si="1047">SUBTOTAL(9,J2254:L2254)</f>
        <v>0</v>
      </c>
      <c r="N2254" s="5">
        <f>VLOOKUP(CONCATENATE($F2254," ",$G2254),AllocFactorMatrix,(N$4+1),FALSE)*$E2261</f>
        <v>0</v>
      </c>
      <c r="O2254" s="5">
        <f>VLOOKUP(CONCATENATE($F2254," ",$G2254),AllocFactorMatrix,(O$4+1),FALSE)*$E2261</f>
        <v>0</v>
      </c>
      <c r="P2254" s="5">
        <f>VLOOKUP(CONCATENATE($F2254," ",$G2254),AllocFactorMatrix,(P$4+1),FALSE)*$E2261</f>
        <v>0</v>
      </c>
      <c r="Q2254" s="5">
        <f>VLOOKUP(CONCATENATE($F2254," ",$G2254),AllocFactorMatrix,(Q$4+1),FALSE)*$E2261</f>
        <v>0</v>
      </c>
      <c r="R2254" s="5">
        <f>SUBTOTAL(9,N2254:Q2254)</f>
        <v>0</v>
      </c>
      <c r="S2254" s="5">
        <f>VLOOKUP(CONCATENATE($F2254," ",$G2254),AllocFactorMatrix,(S$4+1),FALSE)*$E2261</f>
        <v>0</v>
      </c>
      <c r="T2254" s="5">
        <f>VLOOKUP(CONCATENATE($F2254," ",$G2254),AllocFactorMatrix,(T$4+1),FALSE)*$E2261</f>
        <v>0</v>
      </c>
      <c r="U2254" s="5">
        <f>VLOOKUP(CONCATENATE($F2254," ",$G2254),AllocFactorMatrix,(U$4+1),FALSE)*$E2261</f>
        <v>0</v>
      </c>
      <c r="V2254" s="5">
        <f>VLOOKUP(CONCATENATE($F2254," ",$G2254),AllocFactorMatrix,(V$4+1),FALSE)*$E2261</f>
        <v>0</v>
      </c>
      <c r="W2254" s="5">
        <f>SUBTOTAL(9,S2254:V2254)</f>
        <v>0</v>
      </c>
      <c r="X2254" s="5">
        <f>VLOOKUP(CONCATENATE($F2254," ",$G2254),AllocFactorMatrix,(X$4+1),FALSE)*$E2261</f>
        <v>0</v>
      </c>
      <c r="Y2254" s="5">
        <f>VLOOKUP(CONCATENATE($F2254," ",$G2254),AllocFactorMatrix,(Y$4+1),FALSE)*$E2261</f>
        <v>0</v>
      </c>
      <c r="Z2254" s="5">
        <f t="shared" ref="Z2254:Z2261" si="1048">SUBTOTAL(9,X2254:Y2254)</f>
        <v>0</v>
      </c>
      <c r="AA2254" s="5">
        <f>VLOOKUP(CONCATENATE($F2254," ",$G2254),AllocFactorMatrix,(AA$4+1),FALSE)*$E2261</f>
        <v>0</v>
      </c>
      <c r="AB2254" s="5">
        <f>VLOOKUP(CONCATENATE($F2254," ",$G2254),AllocFactorMatrix,(AB$4+1),FALSE)*$E2261</f>
        <v>0</v>
      </c>
      <c r="AC2254" s="5">
        <f>VLOOKUP(CONCATENATE($F2254," ",$G2254),AllocFactorMatrix,(AC$4+1),FALSE)*$E2261</f>
        <v>0</v>
      </c>
    </row>
    <row r="2255" spans="4:29" hidden="1" outlineLevel="1">
      <c r="E2255" s="48"/>
      <c r="F2255" s="175" t="str">
        <f>F2261</f>
        <v>RB_GUP-Land_D</v>
      </c>
      <c r="G2255" s="52" t="str">
        <f>$G$9</f>
        <v>BULKTRAN</v>
      </c>
      <c r="H2255" s="4">
        <f t="shared" si="1038"/>
        <v>0</v>
      </c>
      <c r="I2255" s="5">
        <f>VLOOKUP(CONCATENATE($F2255," ",$G2255),AllocFactorMatrix,(I$4+1),FALSE)*$E2261</f>
        <v>0</v>
      </c>
      <c r="J2255" s="5">
        <f>VLOOKUP(CONCATENATE($F2255," ",$G2255),AllocFactorMatrix,(J$4+1),FALSE)*$E2261</f>
        <v>0</v>
      </c>
      <c r="K2255" s="5">
        <f>VLOOKUP(CONCATENATE($F2255," ",$G2255),AllocFactorMatrix,(K$4+1),FALSE)*$E2261</f>
        <v>0</v>
      </c>
      <c r="L2255" s="5">
        <f>VLOOKUP(CONCATENATE($F2255," ",$G2255),AllocFactorMatrix,(L$4+1),FALSE)*$E2261</f>
        <v>0</v>
      </c>
      <c r="M2255" s="5">
        <f t="shared" si="1047"/>
        <v>0</v>
      </c>
      <c r="N2255" s="5">
        <f>VLOOKUP(CONCATENATE($F2255," ",$G2255),AllocFactorMatrix,(N$4+1),FALSE)*$E2261</f>
        <v>0</v>
      </c>
      <c r="O2255" s="5">
        <f>VLOOKUP(CONCATENATE($F2255," ",$G2255),AllocFactorMatrix,(O$4+1),FALSE)*$E2261</f>
        <v>0</v>
      </c>
      <c r="P2255" s="5">
        <f>VLOOKUP(CONCATENATE($F2255," ",$G2255),AllocFactorMatrix,(P$4+1),FALSE)*$E2261</f>
        <v>0</v>
      </c>
      <c r="Q2255" s="5">
        <f>VLOOKUP(CONCATENATE($F2255," ",$G2255),AllocFactorMatrix,(Q$4+1),FALSE)*$E2261</f>
        <v>0</v>
      </c>
      <c r="R2255" s="5">
        <f t="shared" ref="R2255:R2261" si="1049">SUBTOTAL(9,N2255:Q2255)</f>
        <v>0</v>
      </c>
      <c r="S2255" s="5">
        <f>VLOOKUP(CONCATENATE($F2255," ",$G2255),AllocFactorMatrix,(S$4+1),FALSE)*$E2261</f>
        <v>0</v>
      </c>
      <c r="T2255" s="5">
        <f>VLOOKUP(CONCATENATE($F2255," ",$G2255),AllocFactorMatrix,(T$4+1),FALSE)*$E2261</f>
        <v>0</v>
      </c>
      <c r="U2255" s="5">
        <f>VLOOKUP(CONCATENATE($F2255," ",$G2255),AllocFactorMatrix,(U$4+1),FALSE)*$E2261</f>
        <v>0</v>
      </c>
      <c r="V2255" s="5">
        <f>VLOOKUP(CONCATENATE($F2255," ",$G2255),AllocFactorMatrix,(V$4+1),FALSE)*$E2261</f>
        <v>0</v>
      </c>
      <c r="W2255" s="5">
        <f t="shared" ref="W2255:W2261" si="1050">SUBTOTAL(9,S2255:V2255)</f>
        <v>0</v>
      </c>
      <c r="X2255" s="5">
        <f>VLOOKUP(CONCATENATE($F2255," ",$G2255),AllocFactorMatrix,(X$4+1),FALSE)*$E2261</f>
        <v>0</v>
      </c>
      <c r="Y2255" s="5">
        <f>VLOOKUP(CONCATENATE($F2255," ",$G2255),AllocFactorMatrix,(Y$4+1),FALSE)*$E2261</f>
        <v>0</v>
      </c>
      <c r="Z2255" s="5">
        <f t="shared" si="1048"/>
        <v>0</v>
      </c>
      <c r="AA2255" s="5">
        <f>VLOOKUP(CONCATENATE($F2255," ",$G2255),AllocFactorMatrix,(AA$4+1),FALSE)*$E2261</f>
        <v>0</v>
      </c>
      <c r="AB2255" s="5">
        <f>VLOOKUP(CONCATENATE($F2255," ",$G2255),AllocFactorMatrix,(AB$4+1),FALSE)*$E2261</f>
        <v>0</v>
      </c>
      <c r="AC2255" s="5">
        <f>VLOOKUP(CONCATENATE($F2255," ",$G2255),AllocFactorMatrix,(AC$4+1),FALSE)*$E2261</f>
        <v>0</v>
      </c>
    </row>
    <row r="2256" spans="4:29" hidden="1" outlineLevel="1">
      <c r="E2256" s="48"/>
      <c r="F2256" s="175" t="str">
        <f>F2261</f>
        <v>RB_GUP-Land_D</v>
      </c>
      <c r="G2256" s="52" t="str">
        <f>$G$10</f>
        <v>SUBTRAN</v>
      </c>
      <c r="H2256" s="4">
        <f t="shared" si="1038"/>
        <v>0</v>
      </c>
      <c r="I2256" s="5">
        <f>VLOOKUP(CONCATENATE($F2256," ",$G2256),AllocFactorMatrix,(I$4+1),FALSE)*$E2261</f>
        <v>0</v>
      </c>
      <c r="J2256" s="5">
        <f>VLOOKUP(CONCATENATE($F2256," ",$G2256),AllocFactorMatrix,(J$4+1),FALSE)*$E2261</f>
        <v>0</v>
      </c>
      <c r="K2256" s="5">
        <f>VLOOKUP(CONCATENATE($F2256," ",$G2256),AllocFactorMatrix,(K$4+1),FALSE)*$E2261</f>
        <v>0</v>
      </c>
      <c r="L2256" s="5">
        <f>VLOOKUP(CONCATENATE($F2256," ",$G2256),AllocFactorMatrix,(L$4+1),FALSE)*$E2261</f>
        <v>0</v>
      </c>
      <c r="M2256" s="5">
        <f t="shared" si="1047"/>
        <v>0</v>
      </c>
      <c r="N2256" s="5">
        <f>VLOOKUP(CONCATENATE($F2256," ",$G2256),AllocFactorMatrix,(N$4+1),FALSE)*$E2261</f>
        <v>0</v>
      </c>
      <c r="O2256" s="5">
        <f>VLOOKUP(CONCATENATE($F2256," ",$G2256),AllocFactorMatrix,(O$4+1),FALSE)*$E2261</f>
        <v>0</v>
      </c>
      <c r="P2256" s="5">
        <f>VLOOKUP(CONCATENATE($F2256," ",$G2256),AllocFactorMatrix,(P$4+1),FALSE)*$E2261</f>
        <v>0</v>
      </c>
      <c r="Q2256" s="5">
        <f>VLOOKUP(CONCATENATE($F2256," ",$G2256),AllocFactorMatrix,(Q$4+1),FALSE)*$E2261</f>
        <v>0</v>
      </c>
      <c r="R2256" s="5">
        <f t="shared" si="1049"/>
        <v>0</v>
      </c>
      <c r="S2256" s="5">
        <f>VLOOKUP(CONCATENATE($F2256," ",$G2256),AllocFactorMatrix,(S$4+1),FALSE)*$E2261</f>
        <v>0</v>
      </c>
      <c r="T2256" s="5">
        <f>VLOOKUP(CONCATENATE($F2256," ",$G2256),AllocFactorMatrix,(T$4+1),FALSE)*$E2261</f>
        <v>0</v>
      </c>
      <c r="U2256" s="5">
        <f>VLOOKUP(CONCATENATE($F2256," ",$G2256),AllocFactorMatrix,(U$4+1),FALSE)*$E2261</f>
        <v>0</v>
      </c>
      <c r="V2256" s="5">
        <f>VLOOKUP(CONCATENATE($F2256," ",$G2256),AllocFactorMatrix,(V$4+1),FALSE)*$E2261</f>
        <v>0</v>
      </c>
      <c r="W2256" s="5">
        <f t="shared" si="1050"/>
        <v>0</v>
      </c>
      <c r="X2256" s="5">
        <f>VLOOKUP(CONCATENATE($F2256," ",$G2256),AllocFactorMatrix,(X$4+1),FALSE)*$E2261</f>
        <v>0</v>
      </c>
      <c r="Y2256" s="5">
        <f>VLOOKUP(CONCATENATE($F2256," ",$G2256),AllocFactorMatrix,(Y$4+1),FALSE)*$E2261</f>
        <v>0</v>
      </c>
      <c r="Z2256" s="5">
        <f t="shared" si="1048"/>
        <v>0</v>
      </c>
      <c r="AA2256" s="5">
        <f>VLOOKUP(CONCATENATE($F2256," ",$G2256),AllocFactorMatrix,(AA$4+1),FALSE)*$E2261</f>
        <v>0</v>
      </c>
      <c r="AB2256" s="5">
        <f>VLOOKUP(CONCATENATE($F2256," ",$G2256),AllocFactorMatrix,(AB$4+1),FALSE)*$E2261</f>
        <v>0</v>
      </c>
      <c r="AC2256" s="5">
        <f>VLOOKUP(CONCATENATE($F2256," ",$G2256),AllocFactorMatrix,(AC$4+1),FALSE)*$E2261</f>
        <v>0</v>
      </c>
    </row>
    <row r="2257" spans="4:29" hidden="1" outlineLevel="1">
      <c r="E2257" s="48"/>
      <c r="F2257" s="175" t="str">
        <f>F2261</f>
        <v>RB_GUP-Land_D</v>
      </c>
      <c r="G2257" s="52" t="str">
        <f>$G$11</f>
        <v>DISTPRI</v>
      </c>
      <c r="H2257" s="4">
        <f t="shared" si="1038"/>
        <v>816512.39256338694</v>
      </c>
      <c r="I2257" s="5">
        <f>VLOOKUP(CONCATENATE($F2257," ",$G2257),AllocFactorMatrix,(I$4+1),FALSE)*$E2261</f>
        <v>534658.08576638601</v>
      </c>
      <c r="J2257" s="5">
        <f>VLOOKUP(CONCATENATE($F2257," ",$G2257),AllocFactorMatrix,(J$4+1),FALSE)*$E2261</f>
        <v>125130.62802215392</v>
      </c>
      <c r="K2257" s="5">
        <f>VLOOKUP(CONCATENATE($F2257," ",$G2257),AllocFactorMatrix,(K$4+1),FALSE)*$E2261</f>
        <v>1747.7934387336854</v>
      </c>
      <c r="L2257" s="5">
        <f>VLOOKUP(CONCATENATE($F2257," ",$G2257),AllocFactorMatrix,(L$4+1),FALSE)*$E2261</f>
        <v>0</v>
      </c>
      <c r="M2257" s="5">
        <f t="shared" si="1047"/>
        <v>126878.42146088761</v>
      </c>
      <c r="N2257" s="5">
        <f>VLOOKUP(CONCATENATE($F2257," ",$G2257),AllocFactorMatrix,(N$4+1),FALSE)*$E2261</f>
        <v>72640.784238475826</v>
      </c>
      <c r="O2257" s="5">
        <f>VLOOKUP(CONCATENATE($F2257," ",$G2257),AllocFactorMatrix,(O$4+1),FALSE)*$E2261</f>
        <v>13052.037357883224</v>
      </c>
      <c r="P2257" s="5">
        <f>VLOOKUP(CONCATENATE($F2257," ",$G2257),AllocFactorMatrix,(P$4+1),FALSE)*$E2261</f>
        <v>0</v>
      </c>
      <c r="Q2257" s="5">
        <f>VLOOKUP(CONCATENATE($F2257," ",$G2257),AllocFactorMatrix,(Q$4+1),FALSE)*$E2261</f>
        <v>0</v>
      </c>
      <c r="R2257" s="5">
        <f t="shared" si="1049"/>
        <v>85692.821596359048</v>
      </c>
      <c r="S2257" s="5">
        <f>VLOOKUP(CONCATENATE($F2257," ",$G2257),AllocFactorMatrix,(S$4+1),FALSE)*$E2261</f>
        <v>3284.5806973250333</v>
      </c>
      <c r="T2257" s="5">
        <f>VLOOKUP(CONCATENATE($F2257," ",$G2257),AllocFactorMatrix,(T$4+1),FALSE)*$E2261</f>
        <v>45418.731282833876</v>
      </c>
      <c r="U2257" s="5">
        <f>VLOOKUP(CONCATENATE($F2257," ",$G2257),AllocFactorMatrix,(U$4+1),FALSE)*$E2261</f>
        <v>0</v>
      </c>
      <c r="V2257" s="5">
        <f>VLOOKUP(CONCATENATE($F2257," ",$G2257),AllocFactorMatrix,(V$4+1),FALSE)*$E2261</f>
        <v>0</v>
      </c>
      <c r="W2257" s="5">
        <f t="shared" si="1050"/>
        <v>48703.311980158913</v>
      </c>
      <c r="X2257" s="5">
        <f>VLOOKUP(CONCATENATE($F2257," ",$G2257),AllocFactorMatrix,(X$4+1),FALSE)*$E2261</f>
        <v>19917.502806807919</v>
      </c>
      <c r="Y2257" s="5">
        <f>VLOOKUP(CONCATENATE($F2257," ",$G2257),AllocFactorMatrix,(Y$4+1),FALSE)*$E2261</f>
        <v>399.77569142675532</v>
      </c>
      <c r="Z2257" s="5">
        <f t="shared" si="1048"/>
        <v>20317.278498234675</v>
      </c>
      <c r="AA2257" s="5">
        <f>VLOOKUP(CONCATENATE($F2257," ",$G2257),AllocFactorMatrix,(AA$4+1),FALSE)*$E2261</f>
        <v>262.47326136087781</v>
      </c>
      <c r="AB2257" s="5">
        <f>VLOOKUP(CONCATENATE($F2257," ",$G2257),AllocFactorMatrix,(AB$4+1),FALSE)*$E2261</f>
        <v>0</v>
      </c>
      <c r="AC2257" s="5">
        <f>VLOOKUP(CONCATENATE($F2257," ",$G2257),AllocFactorMatrix,(AC$4+1),FALSE)*$E2261</f>
        <v>0</v>
      </c>
    </row>
    <row r="2258" spans="4:29" hidden="1" outlineLevel="1">
      <c r="E2258" s="48"/>
      <c r="F2258" s="175" t="str">
        <f>F2261</f>
        <v>RB_GUP-Land_D</v>
      </c>
      <c r="G2258" s="52" t="str">
        <f>$G$12</f>
        <v>DISTSEC</v>
      </c>
      <c r="H2258" s="4">
        <f t="shared" si="1038"/>
        <v>399011.39261658973</v>
      </c>
      <c r="I2258" s="5">
        <f>VLOOKUP(CONCATENATE($F2258," ",$G2258),AllocFactorMatrix,(I$4+1),FALSE)*$E2261</f>
        <v>296108.38305117475</v>
      </c>
      <c r="J2258" s="5">
        <f>VLOOKUP(CONCATENATE($F2258," ",$G2258),AllocFactorMatrix,(J$4+1),FALSE)*$E2261</f>
        <v>59708.679299784621</v>
      </c>
      <c r="K2258" s="5">
        <f>VLOOKUP(CONCATENATE($F2258," ",$G2258),AllocFactorMatrix,(K$4+1),FALSE)*$E2261</f>
        <v>0</v>
      </c>
      <c r="L2258" s="5">
        <f>VLOOKUP(CONCATENATE($F2258," ",$G2258),AllocFactorMatrix,(L$4+1),FALSE)*$E2261</f>
        <v>0</v>
      </c>
      <c r="M2258" s="5">
        <f t="shared" si="1047"/>
        <v>59708.679299784621</v>
      </c>
      <c r="N2258" s="5">
        <f>VLOOKUP(CONCATENATE($F2258," ",$G2258),AllocFactorMatrix,(N$4+1),FALSE)*$E2261</f>
        <v>29844.516387288688</v>
      </c>
      <c r="O2258" s="5">
        <f>VLOOKUP(CONCATENATE($F2258," ",$G2258),AllocFactorMatrix,(O$4+1),FALSE)*$E2261</f>
        <v>0</v>
      </c>
      <c r="P2258" s="5">
        <f>VLOOKUP(CONCATENATE($F2258," ",$G2258),AllocFactorMatrix,(P$4+1),FALSE)*$E2261</f>
        <v>0</v>
      </c>
      <c r="Q2258" s="5">
        <f>VLOOKUP(CONCATENATE($F2258," ",$G2258),AllocFactorMatrix,(Q$4+1),FALSE)*$E2261</f>
        <v>0</v>
      </c>
      <c r="R2258" s="5">
        <f t="shared" si="1049"/>
        <v>29844.516387288688</v>
      </c>
      <c r="S2258" s="5">
        <f>VLOOKUP(CONCATENATE($F2258," ",$G2258),AllocFactorMatrix,(S$4+1),FALSE)*$E2261</f>
        <v>1115.5181444894004</v>
      </c>
      <c r="T2258" s="5">
        <f>VLOOKUP(CONCATENATE($F2258," ",$G2258),AllocFactorMatrix,(T$4+1),FALSE)*$E2261</f>
        <v>0</v>
      </c>
      <c r="U2258" s="5">
        <f>VLOOKUP(CONCATENATE($F2258," ",$G2258),AllocFactorMatrix,(U$4+1),FALSE)*$E2261</f>
        <v>0</v>
      </c>
      <c r="V2258" s="5">
        <f>VLOOKUP(CONCATENATE($F2258," ",$G2258),AllocFactorMatrix,(V$4+1),FALSE)*$E2261</f>
        <v>0</v>
      </c>
      <c r="W2258" s="5">
        <f t="shared" si="1050"/>
        <v>1115.5181444894004</v>
      </c>
      <c r="X2258" s="5">
        <f>VLOOKUP(CONCATENATE($F2258," ",$G2258),AllocFactorMatrix,(X$4+1),FALSE)*$E2261</f>
        <v>8430.3817503383107</v>
      </c>
      <c r="Y2258" s="5">
        <f>VLOOKUP(CONCATENATE($F2258," ",$G2258),AllocFactorMatrix,(Y$4+1),FALSE)*$E2261</f>
        <v>0</v>
      </c>
      <c r="Z2258" s="5">
        <f t="shared" si="1048"/>
        <v>8430.3817503383107</v>
      </c>
      <c r="AA2258" s="5">
        <f>VLOOKUP(CONCATENATE($F2258," ",$G2258),AllocFactorMatrix,(AA$4+1),FALSE)*$E2261</f>
        <v>99.677223478073842</v>
      </c>
      <c r="AB2258" s="5">
        <f>VLOOKUP(CONCATENATE($F2258," ",$G2258),AllocFactorMatrix,(AB$4+1),FALSE)*$E2261</f>
        <v>3068.0360467062787</v>
      </c>
      <c r="AC2258" s="5">
        <f>VLOOKUP(CONCATENATE($F2258," ",$G2258),AllocFactorMatrix,(AC$4+1),FALSE)*$E2261</f>
        <v>636.20071332961925</v>
      </c>
    </row>
    <row r="2259" spans="4:29" hidden="1" outlineLevel="1">
      <c r="E2259" s="48"/>
      <c r="F2259" s="175" t="str">
        <f>F2261</f>
        <v>RB_GUP-Land_D</v>
      </c>
      <c r="G2259" s="52" t="str">
        <f>$G$13</f>
        <v>ENERGY</v>
      </c>
      <c r="H2259" s="4">
        <f t="shared" si="1038"/>
        <v>0</v>
      </c>
      <c r="I2259" s="5">
        <f>VLOOKUP(CONCATENATE($F2259," ",$G2259),AllocFactorMatrix,(I$4+1),FALSE)*$E2261</f>
        <v>0</v>
      </c>
      <c r="J2259" s="5">
        <f>VLOOKUP(CONCATENATE($F2259," ",$G2259),AllocFactorMatrix,(J$4+1),FALSE)*$E2261</f>
        <v>0</v>
      </c>
      <c r="K2259" s="5">
        <f>VLOOKUP(CONCATENATE($F2259," ",$G2259),AllocFactorMatrix,(K$4+1),FALSE)*$E2261</f>
        <v>0</v>
      </c>
      <c r="L2259" s="5">
        <f>VLOOKUP(CONCATENATE($F2259," ",$G2259),AllocFactorMatrix,(L$4+1),FALSE)*$E2261</f>
        <v>0</v>
      </c>
      <c r="M2259" s="5">
        <f t="shared" si="1047"/>
        <v>0</v>
      </c>
      <c r="N2259" s="5">
        <f>VLOOKUP(CONCATENATE($F2259," ",$G2259),AllocFactorMatrix,(N$4+1),FALSE)*$E2261</f>
        <v>0</v>
      </c>
      <c r="O2259" s="5">
        <f>VLOOKUP(CONCATENATE($F2259," ",$G2259),AllocFactorMatrix,(O$4+1),FALSE)*$E2261</f>
        <v>0</v>
      </c>
      <c r="P2259" s="5">
        <f>VLOOKUP(CONCATENATE($F2259," ",$G2259),AllocFactorMatrix,(P$4+1),FALSE)*$E2261</f>
        <v>0</v>
      </c>
      <c r="Q2259" s="5">
        <f>VLOOKUP(CONCATENATE($F2259," ",$G2259),AllocFactorMatrix,(Q$4+1),FALSE)*$E2261</f>
        <v>0</v>
      </c>
      <c r="R2259" s="5">
        <f t="shared" si="1049"/>
        <v>0</v>
      </c>
      <c r="S2259" s="5">
        <f>VLOOKUP(CONCATENATE($F2259," ",$G2259),AllocFactorMatrix,(S$4+1),FALSE)*$E2261</f>
        <v>0</v>
      </c>
      <c r="T2259" s="5">
        <f>VLOOKUP(CONCATENATE($F2259," ",$G2259),AllocFactorMatrix,(T$4+1),FALSE)*$E2261</f>
        <v>0</v>
      </c>
      <c r="U2259" s="5">
        <f>VLOOKUP(CONCATENATE($F2259," ",$G2259),AllocFactorMatrix,(U$4+1),FALSE)*$E2261</f>
        <v>0</v>
      </c>
      <c r="V2259" s="5">
        <f>VLOOKUP(CONCATENATE($F2259," ",$G2259),AllocFactorMatrix,(V$4+1),FALSE)*$E2261</f>
        <v>0</v>
      </c>
      <c r="W2259" s="5">
        <f t="shared" si="1050"/>
        <v>0</v>
      </c>
      <c r="X2259" s="5">
        <f>VLOOKUP(CONCATENATE($F2259," ",$G2259),AllocFactorMatrix,(X$4+1),FALSE)*$E2261</f>
        <v>0</v>
      </c>
      <c r="Y2259" s="5">
        <f>VLOOKUP(CONCATENATE($F2259," ",$G2259),AllocFactorMatrix,(Y$4+1),FALSE)*$E2261</f>
        <v>0</v>
      </c>
      <c r="Z2259" s="5">
        <f t="shared" si="1048"/>
        <v>0</v>
      </c>
      <c r="AA2259" s="5">
        <f>VLOOKUP(CONCATENATE($F2259," ",$G2259),AllocFactorMatrix,(AA$4+1),FALSE)*$E2261</f>
        <v>0</v>
      </c>
      <c r="AB2259" s="5">
        <f>VLOOKUP(CONCATENATE($F2259," ",$G2259),AllocFactorMatrix,(AB$4+1),FALSE)*$E2261</f>
        <v>0</v>
      </c>
      <c r="AC2259" s="5">
        <f>VLOOKUP(CONCATENATE($F2259," ",$G2259),AllocFactorMatrix,(AC$4+1),FALSE)*$E2261</f>
        <v>0</v>
      </c>
    </row>
    <row r="2260" spans="4:29" hidden="1" outlineLevel="1">
      <c r="E2260" s="48"/>
      <c r="F2260" s="175" t="str">
        <f>F2261</f>
        <v>RB_GUP-Land_D</v>
      </c>
      <c r="G2260" s="52" t="str">
        <f>$G$14</f>
        <v>CUSTOMER</v>
      </c>
      <c r="H2260" s="4">
        <f t="shared" si="1038"/>
        <v>174891.21482002322</v>
      </c>
      <c r="I2260" s="5">
        <f>VLOOKUP(CONCATENATE($F2260," ",$G2260),AllocFactorMatrix,(I$4+1),FALSE)*$E2261</f>
        <v>81783.235347779846</v>
      </c>
      <c r="J2260" s="5">
        <f>VLOOKUP(CONCATENATE($F2260," ",$G2260),AllocFactorMatrix,(J$4+1),FALSE)*$E2261</f>
        <v>27634.980845239763</v>
      </c>
      <c r="K2260" s="5">
        <f>VLOOKUP(CONCATENATE($F2260," ",$G2260),AllocFactorMatrix,(K$4+1),FALSE)*$E2261</f>
        <v>1868.6248728949445</v>
      </c>
      <c r="L2260" s="5">
        <f>VLOOKUP(CONCATENATE($F2260," ",$G2260),AllocFactorMatrix,(L$4+1),FALSE)*$E2261</f>
        <v>314.76398187151671</v>
      </c>
      <c r="M2260" s="5">
        <f t="shared" si="1047"/>
        <v>29818.369700006224</v>
      </c>
      <c r="N2260" s="5">
        <f>VLOOKUP(CONCATENATE($F2260," ",$G2260),AllocFactorMatrix,(N$4+1),FALSE)*$E2261</f>
        <v>2255.5793673770181</v>
      </c>
      <c r="O2260" s="5">
        <f>VLOOKUP(CONCATENATE($F2260," ",$G2260),AllocFactorMatrix,(O$4+1),FALSE)*$E2261</f>
        <v>657.31795186415616</v>
      </c>
      <c r="P2260" s="5">
        <f>VLOOKUP(CONCATENATE($F2260," ",$G2260),AllocFactorMatrix,(P$4+1),FALSE)*$E2261</f>
        <v>774.12952282837591</v>
      </c>
      <c r="Q2260" s="5">
        <f>VLOOKUP(CONCATENATE($F2260," ",$G2260),AllocFactorMatrix,(Q$4+1),FALSE)*$E2261</f>
        <v>96.764857145161656</v>
      </c>
      <c r="R2260" s="5">
        <f t="shared" si="1049"/>
        <v>3783.791699214712</v>
      </c>
      <c r="S2260" s="5">
        <f>VLOOKUP(CONCATENATE($F2260," ",$G2260),AllocFactorMatrix,(S$4+1),FALSE)*$E2261</f>
        <v>14.825046488988198</v>
      </c>
      <c r="T2260" s="5">
        <f>VLOOKUP(CONCATENATE($F2260," ",$G2260),AllocFactorMatrix,(T$4+1),FALSE)*$E2261</f>
        <v>466.07898584837994</v>
      </c>
      <c r="U2260" s="5">
        <f>VLOOKUP(CONCATENATE($F2260," ",$G2260),AllocFactorMatrix,(U$4+1),FALSE)*$E2261</f>
        <v>1301.2730079477674</v>
      </c>
      <c r="V2260" s="5">
        <f>VLOOKUP(CONCATENATE($F2260," ",$G2260),AllocFactorMatrix,(V$4+1),FALSE)*$E2261</f>
        <v>387.05824350652631</v>
      </c>
      <c r="W2260" s="5">
        <f t="shared" si="1050"/>
        <v>2169.2352837916619</v>
      </c>
      <c r="X2260" s="5">
        <f>VLOOKUP(CONCATENATE($F2260," ",$G2260),AllocFactorMatrix,(X$4+1),FALSE)*$E2261</f>
        <v>453.62817242158616</v>
      </c>
      <c r="Y2260" s="5">
        <f>VLOOKUP(CONCATENATE($F2260," ",$G2260),AllocFactorMatrix,(Y$4+1),FALSE)*$E2261</f>
        <v>8.588232149841236</v>
      </c>
      <c r="Z2260" s="5">
        <f t="shared" si="1048"/>
        <v>462.2164045714274</v>
      </c>
      <c r="AA2260" s="5">
        <f>VLOOKUP(CONCATENATE($F2260," ",$G2260),AllocFactorMatrix,(AA$4+1),FALSE)*$E2261</f>
        <v>44.264236165940439</v>
      </c>
      <c r="AB2260" s="5">
        <f>VLOOKUP(CONCATENATE($F2260," ",$G2260),AllocFactorMatrix,(AB$4+1),FALSE)*$E2261</f>
        <v>50131.807840671216</v>
      </c>
      <c r="AC2260" s="5">
        <f>VLOOKUP(CONCATENATE($F2260," ",$G2260),AllocFactorMatrix,(AC$4+1),FALSE)*$E2261</f>
        <v>6698.2943078222152</v>
      </c>
    </row>
    <row r="2261" spans="4:29" collapsed="1">
      <c r="D2261" s="102" t="s">
        <v>702</v>
      </c>
      <c r="E2261" s="92">
        <v>1390415</v>
      </c>
      <c r="F2261" s="92" t="s">
        <v>553</v>
      </c>
      <c r="G2261" s="52" t="str">
        <f>$G$15</f>
        <v>TOTAL</v>
      </c>
      <c r="H2261" s="4">
        <f t="shared" si="1038"/>
        <v>1390415.0000000005</v>
      </c>
      <c r="I2261" s="5">
        <f>VLOOKUP(CONCATENATE($F2261," ",$G2261),AllocFactorMatrix,(I$4+1),FALSE)*$E2261</f>
        <v>912549.70416534063</v>
      </c>
      <c r="J2261" s="5">
        <f>VLOOKUP(CONCATENATE($F2261," ",$G2261),AllocFactorMatrix,(J$4+1),FALSE)*$E2261</f>
        <v>212474.28816717831</v>
      </c>
      <c r="K2261" s="5">
        <f>VLOOKUP(CONCATENATE($F2261," ",$G2261),AllocFactorMatrix,(K$4+1),FALSE)*$E2261</f>
        <v>3616.4183116286299</v>
      </c>
      <c r="L2261" s="5">
        <f>VLOOKUP(CONCATENATE($F2261," ",$G2261),AllocFactorMatrix,(L$4+1),FALSE)*$E2261</f>
        <v>314.76398187151671</v>
      </c>
      <c r="M2261" s="5">
        <f t="shared" si="1047"/>
        <v>216405.47046067845</v>
      </c>
      <c r="N2261" s="5">
        <f>VLOOKUP(CONCATENATE($F2261," ",$G2261),AllocFactorMatrix,(N$4+1),FALSE)*$E2261</f>
        <v>104740.87999314151</v>
      </c>
      <c r="O2261" s="5">
        <f>VLOOKUP(CONCATENATE($F2261," ",$G2261),AllocFactorMatrix,(O$4+1),FALSE)*$E2261</f>
        <v>13709.355309747381</v>
      </c>
      <c r="P2261" s="5">
        <f>VLOOKUP(CONCATENATE($F2261," ",$G2261),AllocFactorMatrix,(P$4+1),FALSE)*$E2261</f>
        <v>774.12952282837591</v>
      </c>
      <c r="Q2261" s="5">
        <f>VLOOKUP(CONCATENATE($F2261," ",$G2261),AllocFactorMatrix,(Q$4+1),FALSE)*$E2261</f>
        <v>96.764857145161656</v>
      </c>
      <c r="R2261" s="5">
        <f t="shared" si="1049"/>
        <v>119321.12968286242</v>
      </c>
      <c r="S2261" s="5">
        <f>VLOOKUP(CONCATENATE($F2261," ",$G2261),AllocFactorMatrix,(S$4+1),FALSE)*$E2261</f>
        <v>4414.9238883034213</v>
      </c>
      <c r="T2261" s="5">
        <f>VLOOKUP(CONCATENATE($F2261," ",$G2261),AllocFactorMatrix,(T$4+1),FALSE)*$E2261</f>
        <v>45884.810268682253</v>
      </c>
      <c r="U2261" s="5">
        <f>VLOOKUP(CONCATENATE($F2261," ",$G2261),AllocFactorMatrix,(U$4+1),FALSE)*$E2261</f>
        <v>1301.2730079477674</v>
      </c>
      <c r="V2261" s="5">
        <f>VLOOKUP(CONCATENATE($F2261," ",$G2261),AllocFactorMatrix,(V$4+1),FALSE)*$E2261</f>
        <v>387.05824350652631</v>
      </c>
      <c r="W2261" s="5">
        <f t="shared" si="1050"/>
        <v>51988.065408439972</v>
      </c>
      <c r="X2261" s="5">
        <f>VLOOKUP(CONCATENATE($F2261," ",$G2261),AllocFactorMatrix,(X$4+1),FALSE)*$E2261</f>
        <v>28801.512729567814</v>
      </c>
      <c r="Y2261" s="5">
        <f>VLOOKUP(CONCATENATE($F2261," ",$G2261),AllocFactorMatrix,(Y$4+1),FALSE)*$E2261</f>
        <v>408.36392357659651</v>
      </c>
      <c r="Z2261" s="5">
        <f t="shared" si="1048"/>
        <v>29209.876653144409</v>
      </c>
      <c r="AA2261" s="5">
        <f>VLOOKUP(CONCATENATE($F2261," ",$G2261),AllocFactorMatrix,(AA$4+1),FALSE)*$E2261</f>
        <v>406.41472100489216</v>
      </c>
      <c r="AB2261" s="5">
        <f>VLOOKUP(CONCATENATE($F2261," ",$G2261),AllocFactorMatrix,(AB$4+1),FALSE)*$E2261</f>
        <v>53199.843887377494</v>
      </c>
      <c r="AC2261" s="5">
        <f>VLOOKUP(CONCATENATE($F2261," ",$G2261),AllocFactorMatrix,(AC$4+1),FALSE)*$E2261</f>
        <v>7334.4950211518344</v>
      </c>
    </row>
    <row r="2262" spans="4:29" hidden="1" outlineLevel="1">
      <c r="E2262" s="48"/>
      <c r="F2262" s="175" t="str">
        <f>F2269</f>
        <v>RB_GUP-Land_G</v>
      </c>
      <c r="G2262" s="52" t="str">
        <f>$G$8</f>
        <v>PRODUCTION</v>
      </c>
      <c r="H2262" s="4">
        <f t="shared" ca="1" si="1038"/>
        <v>61646.890178232345</v>
      </c>
      <c r="I2262" s="5">
        <f ca="1">VLOOKUP(CONCATENATE($F2262," ",$G2262),AllocFactorMatrix,(I$4+1),FALSE)*$E2269</f>
        <v>31710.296015962118</v>
      </c>
      <c r="J2262" s="5">
        <f ca="1">VLOOKUP(CONCATENATE($F2262," ",$G2262),AllocFactorMatrix,(J$4+1),FALSE)*$E2269</f>
        <v>7394.8459061778676</v>
      </c>
      <c r="K2262" s="5">
        <f ca="1">VLOOKUP(CONCATENATE($F2262," ",$G2262),AllocFactorMatrix,(K$4+1),FALSE)*$E2269</f>
        <v>102.81763969297612</v>
      </c>
      <c r="L2262" s="5">
        <f ca="1">VLOOKUP(CONCATENATE($F2262," ",$G2262),AllocFactorMatrix,(L$4+1),FALSE)*$E2269</f>
        <v>14.319793854836709</v>
      </c>
      <c r="M2262" s="5">
        <f t="shared" ref="M2262:M2269" ca="1" si="1051">SUBTOTAL(9,J2262:L2262)</f>
        <v>7511.9833397256798</v>
      </c>
      <c r="N2262" s="5">
        <f ca="1">VLOOKUP(CONCATENATE($F2262," ",$G2262),AllocFactorMatrix,(N$4+1),FALSE)*$E2269</f>
        <v>4401.4729000357247</v>
      </c>
      <c r="O2262" s="5">
        <f ca="1">VLOOKUP(CONCATENATE($F2262," ",$G2262),AllocFactorMatrix,(O$4+1),FALSE)*$E2269</f>
        <v>788.7069070647434</v>
      </c>
      <c r="P2262" s="5">
        <f ca="1">VLOOKUP(CONCATENATE($F2262," ",$G2262),AllocFactorMatrix,(P$4+1),FALSE)*$E2269</f>
        <v>159.94171214461289</v>
      </c>
      <c r="Q2262" s="5">
        <f ca="1">VLOOKUP(CONCATENATE($F2262," ",$G2262),AllocFactorMatrix,(Q$4+1),FALSE)*$E2269</f>
        <v>6.073714189535548</v>
      </c>
      <c r="R2262" s="5">
        <f t="shared" ref="R2262:R2269" ca="1" si="1052">SUBTOTAL(9,N2262:Q2262)</f>
        <v>5356.1952334346161</v>
      </c>
      <c r="S2262" s="5">
        <f ca="1">VLOOKUP(CONCATENATE($F2262," ",$G2262),AllocFactorMatrix,(S$4+1),FALSE)*$E2269</f>
        <v>208.4413126904189</v>
      </c>
      <c r="T2262" s="5">
        <f ca="1">VLOOKUP(CONCATENATE($F2262," ",$G2262),AllocFactorMatrix,(T$4+1),FALSE)*$E2269</f>
        <v>2814.0780856752954</v>
      </c>
      <c r="U2262" s="5">
        <f ca="1">VLOOKUP(CONCATENATE($F2262," ",$G2262),AllocFactorMatrix,(U$4+1),FALSE)*$E2269</f>
        <v>10762.719022804429</v>
      </c>
      <c r="V2262" s="5">
        <f ca="1">VLOOKUP(CONCATENATE($F2262," ",$G2262),AllocFactorMatrix,(V$4+1),FALSE)*$E2269</f>
        <v>1949.7663718654799</v>
      </c>
      <c r="W2262" s="5">
        <f ca="1">SUBTOTAL(9,S2262:V2262)</f>
        <v>15735.004793035623</v>
      </c>
      <c r="X2262" s="5">
        <f ca="1">VLOOKUP(CONCATENATE($F2262," ",$G2262),AllocFactorMatrix,(X$4+1),FALSE)*$E2269</f>
        <v>1208.0265541451081</v>
      </c>
      <c r="Y2262" s="5">
        <f ca="1">VLOOKUP(CONCATENATE($F2262," ",$G2262),AllocFactorMatrix,(Y$4+1),FALSE)*$E2269</f>
        <v>24.127388745435113</v>
      </c>
      <c r="Z2262" s="5">
        <f t="shared" ref="Z2262:Z2269" ca="1" si="1053">SUBTOTAL(9,X2262:Y2262)</f>
        <v>1232.1539428905432</v>
      </c>
      <c r="AA2262" s="5">
        <f ca="1">VLOOKUP(CONCATENATE($F2262," ",$G2262),AllocFactorMatrix,(AA$4+1),FALSE)*$E2269</f>
        <v>15.935824598812118</v>
      </c>
      <c r="AB2262" s="5">
        <f ca="1">VLOOKUP(CONCATENATE($F2262," ",$G2262),AllocFactorMatrix,(AB$4+1),FALSE)*$E2269</f>
        <v>70.796006131969662</v>
      </c>
      <c r="AC2262" s="5">
        <f ca="1">VLOOKUP(CONCATENATE($F2262," ",$G2262),AllocFactorMatrix,(AC$4+1),FALSE)*$E2269</f>
        <v>14.525022452922459</v>
      </c>
    </row>
    <row r="2263" spans="4:29" hidden="1" outlineLevel="1">
      <c r="E2263" s="48"/>
      <c r="F2263" s="175" t="str">
        <f>F2269</f>
        <v>RB_GUP-Land_G</v>
      </c>
      <c r="G2263" s="52" t="str">
        <f>$G$9</f>
        <v>BULKTRAN</v>
      </c>
      <c r="H2263" s="4">
        <f t="shared" ca="1" si="1038"/>
        <v>9555.755601521967</v>
      </c>
      <c r="I2263" s="5">
        <f ca="1">VLOOKUP(CONCATENATE($F2263," ",$G2263),AllocFactorMatrix,(I$4+1),FALSE)*$E2269</f>
        <v>4915.3467093697391</v>
      </c>
      <c r="J2263" s="5">
        <f ca="1">VLOOKUP(CONCATENATE($F2263," ",$G2263),AllocFactorMatrix,(J$4+1),FALSE)*$E2269</f>
        <v>1146.2596083281896</v>
      </c>
      <c r="K2263" s="5">
        <f ca="1">VLOOKUP(CONCATENATE($F2263," ",$G2263),AllocFactorMatrix,(K$4+1),FALSE)*$E2269</f>
        <v>15.937547434928899</v>
      </c>
      <c r="L2263" s="5">
        <f ca="1">VLOOKUP(CONCATENATE($F2263," ",$G2263),AllocFactorMatrix,(L$4+1),FALSE)*$E2269</f>
        <v>2.219681316370997</v>
      </c>
      <c r="M2263" s="5">
        <f t="shared" ca="1" si="1051"/>
        <v>1164.4168370794896</v>
      </c>
      <c r="N2263" s="5">
        <f ca="1">VLOOKUP(CONCATENATE($F2263," ",$G2263),AllocFactorMatrix,(N$4+1),FALSE)*$E2269</f>
        <v>682.26311494160268</v>
      </c>
      <c r="O2263" s="5">
        <f ca="1">VLOOKUP(CONCATENATE($F2263," ",$G2263),AllocFactorMatrix,(O$4+1),FALSE)*$E2269</f>
        <v>122.25580922822115</v>
      </c>
      <c r="P2263" s="5">
        <f ca="1">VLOOKUP(CONCATENATE($F2263," ",$G2263),AllocFactorMatrix,(P$4+1),FALSE)*$E2269</f>
        <v>24.792230513560988</v>
      </c>
      <c r="Q2263" s="5">
        <f ca="1">VLOOKUP(CONCATENATE($F2263," ",$G2263),AllocFactorMatrix,(Q$4+1),FALSE)*$E2269</f>
        <v>0.94147374216115398</v>
      </c>
      <c r="R2263" s="5">
        <f t="shared" ca="1" si="1052"/>
        <v>830.25262842554594</v>
      </c>
      <c r="S2263" s="5">
        <f ca="1">VLOOKUP(CONCATENATE($F2263," ",$G2263),AllocFactorMatrix,(S$4+1),FALSE)*$E2269</f>
        <v>32.31005222763676</v>
      </c>
      <c r="T2263" s="5">
        <f ca="1">VLOOKUP(CONCATENATE($F2263," ",$G2263),AllocFactorMatrix,(T$4+1),FALSE)*$E2269</f>
        <v>436.20436250014257</v>
      </c>
      <c r="U2263" s="5">
        <f ca="1">VLOOKUP(CONCATENATE($F2263," ",$G2263),AllocFactorMatrix,(U$4+1),FALSE)*$E2269</f>
        <v>1668.3065811174811</v>
      </c>
      <c r="V2263" s="5">
        <f ca="1">VLOOKUP(CONCATENATE($F2263," ",$G2263),AllocFactorMatrix,(V$4+1),FALSE)*$E2269</f>
        <v>302.22921019609993</v>
      </c>
      <c r="W2263" s="5">
        <f t="shared" ref="W2263:W2269" ca="1" si="1054">SUBTOTAL(9,S2263:V2263)</f>
        <v>2439.0502060413601</v>
      </c>
      <c r="X2263" s="5">
        <f ca="1">VLOOKUP(CONCATENATE($F2263," ",$G2263),AllocFactorMatrix,(X$4+1),FALSE)*$E2269</f>
        <v>187.25367132364377</v>
      </c>
      <c r="Y2263" s="5">
        <f ca="1">VLOOKUP(CONCATENATE($F2263," ",$G2263),AllocFactorMatrix,(Y$4+1),FALSE)*$E2269</f>
        <v>3.739936102011217</v>
      </c>
      <c r="Z2263" s="5">
        <f t="shared" ca="1" si="1053"/>
        <v>190.993607425655</v>
      </c>
      <c r="AA2263" s="5">
        <f ca="1">VLOOKUP(CONCATENATE($F2263," ",$G2263),AllocFactorMatrix,(AA$4+1),FALSE)*$E2269</f>
        <v>2.4701788644115807</v>
      </c>
      <c r="AB2263" s="5">
        <f ca="1">VLOOKUP(CONCATENATE($F2263," ",$G2263),AllocFactorMatrix,(AB$4+1),FALSE)*$E2269</f>
        <v>10.973940943412483</v>
      </c>
      <c r="AC2263" s="5">
        <f ca="1">VLOOKUP(CONCATENATE($F2263," ",$G2263),AllocFactorMatrix,(AC$4+1),FALSE)*$E2269</f>
        <v>2.251493372422491</v>
      </c>
    </row>
    <row r="2264" spans="4:29" hidden="1" outlineLevel="1">
      <c r="E2264" s="48"/>
      <c r="F2264" s="175" t="str">
        <f>F2269</f>
        <v>RB_GUP-Land_G</v>
      </c>
      <c r="G2264" s="52" t="str">
        <f>$G$10</f>
        <v>SUBTRAN</v>
      </c>
      <c r="H2264" s="4">
        <f t="shared" ca="1" si="1038"/>
        <v>2648.2745409071081</v>
      </c>
      <c r="I2264" s="5">
        <f ca="1">VLOOKUP(CONCATENATE($F2264," ",$G2264),AllocFactorMatrix,(I$4+1),FALSE)*$E2269</f>
        <v>1353.1447782589066</v>
      </c>
      <c r="J2264" s="5">
        <f ca="1">VLOOKUP(CONCATENATE($F2264," ",$G2264),AllocFactorMatrix,(J$4+1),FALSE)*$E2269</f>
        <v>317.19999489221397</v>
      </c>
      <c r="K2264" s="5">
        <f ca="1">VLOOKUP(CONCATENATE($F2264," ",$G2264),AllocFactorMatrix,(K$4+1),FALSE)*$E2269</f>
        <v>4.4311609289724201</v>
      </c>
      <c r="L2264" s="5">
        <f ca="1">VLOOKUP(CONCATENATE($F2264," ",$G2264),AllocFactorMatrix,(L$4+1),FALSE)*$E2269</f>
        <v>0.80201953985537433</v>
      </c>
      <c r="M2264" s="5">
        <f t="shared" ca="1" si="1051"/>
        <v>322.43317536104178</v>
      </c>
      <c r="N2264" s="5">
        <f ca="1">VLOOKUP(CONCATENATE($F2264," ",$G2264),AllocFactorMatrix,(N$4+1),FALSE)*$E2269</f>
        <v>183.31890204433591</v>
      </c>
      <c r="O2264" s="5">
        <f ca="1">VLOOKUP(CONCATENATE($F2264," ",$G2264),AllocFactorMatrix,(O$4+1),FALSE)*$E2269</f>
        <v>32.941485698986391</v>
      </c>
      <c r="P2264" s="5">
        <f ca="1">VLOOKUP(CONCATENATE($F2264," ",$G2264),AllocFactorMatrix,(P$4+1),FALSE)*$E2269</f>
        <v>8.6468860170968647</v>
      </c>
      <c r="Q2264" s="5">
        <f ca="1">VLOOKUP(CONCATENATE($F2264," ",$G2264),AllocFactorMatrix,(Q$4+1),FALSE)*$E2269</f>
        <v>0</v>
      </c>
      <c r="R2264" s="5">
        <f t="shared" ca="1" si="1052"/>
        <v>224.90727376041917</v>
      </c>
      <c r="S2264" s="5">
        <f ca="1">VLOOKUP(CONCATENATE($F2264," ",$G2264),AllocFactorMatrix,(S$4+1),FALSE)*$E2269</f>
        <v>8.2629590967633817</v>
      </c>
      <c r="T2264" s="5">
        <f ca="1">VLOOKUP(CONCATENATE($F2264," ",$G2264),AllocFactorMatrix,(T$4+1),FALSE)*$E2269</f>
        <v>115.93732855030613</v>
      </c>
      <c r="U2264" s="5">
        <f ca="1">VLOOKUP(CONCATENATE($F2264," ",$G2264),AllocFactorMatrix,(U$4+1),FALSE)*$E2269</f>
        <v>571.66046231215125</v>
      </c>
      <c r="V2264" s="5">
        <f ca="1">VLOOKUP(CONCATENATE($F2264," ",$G2264),AllocFactorMatrix,(V$4+1),FALSE)*$E2269</f>
        <v>0</v>
      </c>
      <c r="W2264" s="5">
        <f t="shared" ca="1" si="1054"/>
        <v>695.86074995922081</v>
      </c>
      <c r="X2264" s="5">
        <f ca="1">VLOOKUP(CONCATENATE($F2264," ",$G2264),AllocFactorMatrix,(X$4+1),FALSE)*$E2269</f>
        <v>50.251409392975553</v>
      </c>
      <c r="Y2264" s="5">
        <f ca="1">VLOOKUP(CONCATENATE($F2264," ",$G2264),AllocFactorMatrix,(Y$4+1),FALSE)*$E2269</f>
        <v>1.0089737805968264</v>
      </c>
      <c r="Z2264" s="5">
        <f t="shared" ca="1" si="1053"/>
        <v>51.260383173572379</v>
      </c>
      <c r="AA2264" s="5">
        <f ca="1">VLOOKUP(CONCATENATE($F2264," ",$G2264),AllocFactorMatrix,(AA$4+1),FALSE)*$E2269</f>
        <v>0.66818039396650053</v>
      </c>
      <c r="AB2264" s="5">
        <f ca="1">VLOOKUP(CONCATENATE($F2264," ",$G2264),AllocFactorMatrix,(AB$4+1),FALSE)*$E2269</f>
        <v>0</v>
      </c>
      <c r="AC2264" s="5">
        <f ca="1">VLOOKUP(CONCATENATE($F2264," ",$G2264),AllocFactorMatrix,(AC$4+1),FALSE)*$E2269</f>
        <v>0</v>
      </c>
    </row>
    <row r="2265" spans="4:29" hidden="1" outlineLevel="1">
      <c r="E2265" s="48"/>
      <c r="F2265" s="175" t="str">
        <f>F2269</f>
        <v>RB_GUP-Land_G</v>
      </c>
      <c r="G2265" s="52" t="str">
        <f>$G$11</f>
        <v>DISTPRI</v>
      </c>
      <c r="H2265" s="4">
        <f t="shared" ca="1" si="1038"/>
        <v>21632.64036025502</v>
      </c>
      <c r="I2265" s="5">
        <f ca="1">VLOOKUP(CONCATENATE($F2265," ",$G2265),AllocFactorMatrix,(I$4+1),FALSE)*$E2269</f>
        <v>14165.205807563674</v>
      </c>
      <c r="J2265" s="5">
        <f ca="1">VLOOKUP(CONCATENATE($F2265," ",$G2265),AllocFactorMatrix,(J$4+1),FALSE)*$E2269</f>
        <v>3315.2048869190439</v>
      </c>
      <c r="K2265" s="5">
        <f ca="1">VLOOKUP(CONCATENATE($F2265," ",$G2265),AllocFactorMatrix,(K$4+1),FALSE)*$E2269</f>
        <v>46.305955951800193</v>
      </c>
      <c r="L2265" s="5">
        <f ca="1">VLOOKUP(CONCATENATE($F2265," ",$G2265),AllocFactorMatrix,(L$4+1),FALSE)*$E2269</f>
        <v>0</v>
      </c>
      <c r="M2265" s="5">
        <f t="shared" ca="1" si="1051"/>
        <v>3361.510842870844</v>
      </c>
      <c r="N2265" s="5">
        <f ca="1">VLOOKUP(CONCATENATE($F2265," ",$G2265),AllocFactorMatrix,(N$4+1),FALSE)*$E2269</f>
        <v>1924.541470809135</v>
      </c>
      <c r="O2265" s="5">
        <f ca="1">VLOOKUP(CONCATENATE($F2265," ",$G2265),AllocFactorMatrix,(O$4+1),FALSE)*$E2269</f>
        <v>345.8000548470319</v>
      </c>
      <c r="P2265" s="5">
        <f ca="1">VLOOKUP(CONCATENATE($F2265," ",$G2265),AllocFactorMatrix,(P$4+1),FALSE)*$E2269</f>
        <v>0</v>
      </c>
      <c r="Q2265" s="5">
        <f ca="1">VLOOKUP(CONCATENATE($F2265," ",$G2265),AllocFactorMatrix,(Q$4+1),FALSE)*$E2269</f>
        <v>0</v>
      </c>
      <c r="R2265" s="5">
        <f t="shared" ca="1" si="1052"/>
        <v>2270.3415256561671</v>
      </c>
      <c r="S2265" s="5">
        <f ca="1">VLOOKUP(CONCATENATE($F2265," ",$G2265),AllocFactorMatrix,(S$4+1),FALSE)*$E2269</f>
        <v>87.021524237247817</v>
      </c>
      <c r="T2265" s="5">
        <f ca="1">VLOOKUP(CONCATENATE($F2265," ",$G2265),AllocFactorMatrix,(T$4+1),FALSE)*$E2269</f>
        <v>1203.3216989836844</v>
      </c>
      <c r="U2265" s="5">
        <f ca="1">VLOOKUP(CONCATENATE($F2265," ",$G2265),AllocFactorMatrix,(U$4+1),FALSE)*$E2269</f>
        <v>0</v>
      </c>
      <c r="V2265" s="5">
        <f ca="1">VLOOKUP(CONCATENATE($F2265," ",$G2265),AllocFactorMatrix,(V$4+1),FALSE)*$E2269</f>
        <v>0</v>
      </c>
      <c r="W2265" s="5">
        <f t="shared" ca="1" si="1054"/>
        <v>1290.3432232209323</v>
      </c>
      <c r="X2265" s="5">
        <f ca="1">VLOOKUP(CONCATENATE($F2265," ",$G2265),AllocFactorMatrix,(X$4+1),FALSE)*$E2269</f>
        <v>527.69336879427237</v>
      </c>
      <c r="Y2265" s="5">
        <f ca="1">VLOOKUP(CONCATENATE($F2265," ",$G2265),AllocFactorMatrix,(Y$4+1),FALSE)*$E2269</f>
        <v>10.591638089235614</v>
      </c>
      <c r="Z2265" s="5">
        <f t="shared" ca="1" si="1053"/>
        <v>538.285006883508</v>
      </c>
      <c r="AA2265" s="5">
        <f ca="1">VLOOKUP(CONCATENATE($F2265," ",$G2265),AllocFactorMatrix,(AA$4+1),FALSE)*$E2269</f>
        <v>6.9539540598733689</v>
      </c>
      <c r="AB2265" s="5">
        <f ca="1">VLOOKUP(CONCATENATE($F2265," ",$G2265),AllocFactorMatrix,(AB$4+1),FALSE)*$E2269</f>
        <v>0</v>
      </c>
      <c r="AC2265" s="5">
        <f ca="1">VLOOKUP(CONCATENATE($F2265," ",$G2265),AllocFactorMatrix,(AC$4+1),FALSE)*$E2269</f>
        <v>0</v>
      </c>
    </row>
    <row r="2266" spans="4:29" hidden="1" outlineLevel="1">
      <c r="E2266" s="48"/>
      <c r="F2266" s="175" t="str">
        <f>F2269</f>
        <v>RB_GUP-Land_G</v>
      </c>
      <c r="G2266" s="52" t="str">
        <f>$G$12</f>
        <v>DISTSEC</v>
      </c>
      <c r="H2266" s="4">
        <f t="shared" ca="1" si="1038"/>
        <v>8570.2690964964095</v>
      </c>
      <c r="I2266" s="5">
        <f ca="1">VLOOKUP(CONCATENATE($F2266," ",$G2266),AllocFactorMatrix,(I$4+1),FALSE)*$E2269</f>
        <v>6360.0402681121077</v>
      </c>
      <c r="J2266" s="5">
        <f ca="1">VLOOKUP(CONCATENATE($F2266," ",$G2266),AllocFactorMatrix,(J$4+1),FALSE)*$E2269</f>
        <v>1282.46826648198</v>
      </c>
      <c r="K2266" s="5">
        <f ca="1">VLOOKUP(CONCATENATE($F2266," ",$G2266),AllocFactorMatrix,(K$4+1),FALSE)*$E2269</f>
        <v>0</v>
      </c>
      <c r="L2266" s="5">
        <f ca="1">VLOOKUP(CONCATENATE($F2266," ",$G2266),AllocFactorMatrix,(L$4+1),FALSE)*$E2269</f>
        <v>0</v>
      </c>
      <c r="M2266" s="5">
        <f t="shared" ca="1" si="1051"/>
        <v>1282.46826648198</v>
      </c>
      <c r="N2266" s="5">
        <f ca="1">VLOOKUP(CONCATENATE($F2266," ",$G2266),AllocFactorMatrix,(N$4+1),FALSE)*$E2269</f>
        <v>641.02314176185814</v>
      </c>
      <c r="O2266" s="5">
        <f ca="1">VLOOKUP(CONCATENATE($F2266," ",$G2266),AllocFactorMatrix,(O$4+1),FALSE)*$E2269</f>
        <v>0</v>
      </c>
      <c r="P2266" s="5">
        <f ca="1">VLOOKUP(CONCATENATE($F2266," ",$G2266),AllocFactorMatrix,(P$4+1),FALSE)*$E2269</f>
        <v>0</v>
      </c>
      <c r="Q2266" s="5">
        <f ca="1">VLOOKUP(CONCATENATE($F2266," ",$G2266),AllocFactorMatrix,(Q$4+1),FALSE)*$E2269</f>
        <v>0</v>
      </c>
      <c r="R2266" s="5">
        <f t="shared" ca="1" si="1052"/>
        <v>641.02314176185814</v>
      </c>
      <c r="S2266" s="5">
        <f ca="1">VLOOKUP(CONCATENATE($F2266," ",$G2266),AllocFactorMatrix,(S$4+1),FALSE)*$E2269</f>
        <v>23.959944144965814</v>
      </c>
      <c r="T2266" s="5">
        <f ca="1">VLOOKUP(CONCATENATE($F2266," ",$G2266),AllocFactorMatrix,(T$4+1),FALSE)*$E2269</f>
        <v>0</v>
      </c>
      <c r="U2266" s="5">
        <f ca="1">VLOOKUP(CONCATENATE($F2266," ",$G2266),AllocFactorMatrix,(U$4+1),FALSE)*$E2269</f>
        <v>0</v>
      </c>
      <c r="V2266" s="5">
        <f ca="1">VLOOKUP(CONCATENATE($F2266," ",$G2266),AllocFactorMatrix,(V$4+1),FALSE)*$E2269</f>
        <v>0</v>
      </c>
      <c r="W2266" s="5">
        <f t="shared" ca="1" si="1054"/>
        <v>23.959944144965814</v>
      </c>
      <c r="X2266" s="5">
        <f ca="1">VLOOKUP(CONCATENATE($F2266," ",$G2266),AllocFactorMatrix,(X$4+1),FALSE)*$E2269</f>
        <v>181.07412851747148</v>
      </c>
      <c r="Y2266" s="5">
        <f ca="1">VLOOKUP(CONCATENATE($F2266," ",$G2266),AllocFactorMatrix,(Y$4+1),FALSE)*$E2269</f>
        <v>0</v>
      </c>
      <c r="Z2266" s="5">
        <f t="shared" ca="1" si="1053"/>
        <v>181.07412851747148</v>
      </c>
      <c r="AA2266" s="5">
        <f ca="1">VLOOKUP(CONCATENATE($F2266," ",$G2266),AllocFactorMatrix,(AA$4+1),FALSE)*$E2269</f>
        <v>2.1409429500163699</v>
      </c>
      <c r="AB2266" s="5">
        <f ca="1">VLOOKUP(CONCATENATE($F2266," ",$G2266),AllocFactorMatrix,(AB$4+1),FALSE)*$E2269</f>
        <v>65.897603438329966</v>
      </c>
      <c r="AC2266" s="5">
        <f ca="1">VLOOKUP(CONCATENATE($F2266," ",$G2266),AllocFactorMatrix,(AC$4+1),FALSE)*$E2269</f>
        <v>13.6648010896697</v>
      </c>
    </row>
    <row r="2267" spans="4:29" hidden="1" outlineLevel="1">
      <c r="E2267" s="48"/>
      <c r="F2267" s="175" t="str">
        <f>F2269</f>
        <v>RB_GUP-Land_G</v>
      </c>
      <c r="G2267" s="52" t="str">
        <f>$G$13</f>
        <v>ENERGY</v>
      </c>
      <c r="H2267" s="4">
        <f t="shared" ca="1" si="1038"/>
        <v>24657.11442265286</v>
      </c>
      <c r="I2267" s="5">
        <f ca="1">VLOOKUP(CONCATENATE($F2267," ",$G2267),AllocFactorMatrix,(I$4+1),FALSE)*$E2269</f>
        <v>9647.9888325567572</v>
      </c>
      <c r="J2267" s="5">
        <f ca="1">VLOOKUP(CONCATENATE($F2267," ",$G2267),AllocFactorMatrix,(J$4+1),FALSE)*$E2269</f>
        <v>2783.416785474094</v>
      </c>
      <c r="K2267" s="5">
        <f ca="1">VLOOKUP(CONCATENATE($F2267," ",$G2267),AllocFactorMatrix,(K$4+1),FALSE)*$E2269</f>
        <v>38.79488892313271</v>
      </c>
      <c r="L2267" s="5">
        <f ca="1">VLOOKUP(CONCATENATE($F2267," ",$G2267),AllocFactorMatrix,(L$4+1),FALSE)*$E2269</f>
        <v>5.4234925923453972</v>
      </c>
      <c r="M2267" s="5">
        <f t="shared" ca="1" si="1051"/>
        <v>2827.6351669895726</v>
      </c>
      <c r="N2267" s="5">
        <f ca="1">VLOOKUP(CONCATENATE($F2267," ",$G2267),AllocFactorMatrix,(N$4+1),FALSE)*$E2269</f>
        <v>1805.9484938381941</v>
      </c>
      <c r="O2267" s="5">
        <f ca="1">VLOOKUP(CONCATENATE($F2267," ",$G2267),AllocFactorMatrix,(O$4+1),FALSE)*$E2269</f>
        <v>322.07098581260641</v>
      </c>
      <c r="P2267" s="5">
        <f ca="1">VLOOKUP(CONCATENATE($F2267," ",$G2267),AllocFactorMatrix,(P$4+1),FALSE)*$E2269</f>
        <v>65.585447447242586</v>
      </c>
      <c r="Q2267" s="5">
        <f ca="1">VLOOKUP(CONCATENATE($F2267," ",$G2267),AllocFactorMatrix,(Q$4+1),FALSE)*$E2269</f>
        <v>2.477184546172825</v>
      </c>
      <c r="R2267" s="5">
        <f t="shared" ca="1" si="1052"/>
        <v>2196.0821116442157</v>
      </c>
      <c r="S2267" s="5">
        <f ca="1">VLOOKUP(CONCATENATE($F2267," ",$G2267),AllocFactorMatrix,(S$4+1),FALSE)*$E2269</f>
        <v>94.577555451428211</v>
      </c>
      <c r="T2267" s="5">
        <f ca="1">VLOOKUP(CONCATENATE($F2267," ",$G2267),AllocFactorMatrix,(T$4+1),FALSE)*$E2269</f>
        <v>1495.2891341657646</v>
      </c>
      <c r="U2267" s="5">
        <f ca="1">VLOOKUP(CONCATENATE($F2267," ",$G2267),AllocFactorMatrix,(U$4+1),FALSE)*$E2269</f>
        <v>6430.9951997607759</v>
      </c>
      <c r="V2267" s="5">
        <f ca="1">VLOOKUP(CONCATENATE($F2267," ",$G2267),AllocFactorMatrix,(V$4+1),FALSE)*$E2269</f>
        <v>1209.7373671544467</v>
      </c>
      <c r="W2267" s="5">
        <f t="shared" ca="1" si="1054"/>
        <v>9230.5992565324159</v>
      </c>
      <c r="X2267" s="5">
        <f ca="1">VLOOKUP(CONCATENATE($F2267," ",$G2267),AllocFactorMatrix,(X$4+1),FALSE)*$E2269</f>
        <v>496.07614880622276</v>
      </c>
      <c r="Y2267" s="5">
        <f ca="1">VLOOKUP(CONCATENATE($F2267," ",$G2267),AllocFactorMatrix,(Y$4+1),FALSE)*$E2269</f>
        <v>9.9536689701013614</v>
      </c>
      <c r="Z2267" s="5">
        <f t="shared" ca="1" si="1053"/>
        <v>506.02981777632414</v>
      </c>
      <c r="AA2267" s="5">
        <f ca="1">VLOOKUP(CONCATENATE($F2267," ",$G2267),AllocFactorMatrix,(AA$4+1),FALSE)*$E2269</f>
        <v>8.8787154042791432</v>
      </c>
      <c r="AB2267" s="5">
        <f ca="1">VLOOKUP(CONCATENATE($F2267," ",$G2267),AllocFactorMatrix,(AB$4+1),FALSE)*$E2269</f>
        <v>198.88018426599797</v>
      </c>
      <c r="AC2267" s="5">
        <f ca="1">VLOOKUP(CONCATENATE($F2267," ",$G2267),AllocFactorMatrix,(AC$4+1),FALSE)*$E2269</f>
        <v>41.020337483270069</v>
      </c>
    </row>
    <row r="2268" spans="4:29" hidden="1" outlineLevel="1">
      <c r="E2268" s="48"/>
      <c r="F2268" s="175" t="str">
        <f>F2269</f>
        <v>RB_GUP-Land_G</v>
      </c>
      <c r="G2268" s="52" t="str">
        <f>$G$14</f>
        <v>CUSTOMER</v>
      </c>
      <c r="H2268" s="4">
        <f t="shared" ca="1" si="1038"/>
        <v>16318.055799934375</v>
      </c>
      <c r="I2268" s="5">
        <f ca="1">VLOOKUP(CONCATENATE($F2268," ",$G2268),AllocFactorMatrix,(I$4+1),FALSE)*$E2269</f>
        <v>12599.66545362043</v>
      </c>
      <c r="J2268" s="5">
        <f ca="1">VLOOKUP(CONCATENATE($F2268," ",$G2268),AllocFactorMatrix,(J$4+1),FALSE)*$E2269</f>
        <v>2551.3200933949083</v>
      </c>
      <c r="K2268" s="5">
        <f ca="1">VLOOKUP(CONCATENATE($F2268," ",$G2268),AllocFactorMatrix,(K$4+1),FALSE)*$E2269</f>
        <v>65.212204627683519</v>
      </c>
      <c r="L2268" s="5">
        <f ca="1">VLOOKUP(CONCATENATE($F2268," ",$G2268),AllocFactorMatrix,(L$4+1),FALSE)*$E2269</f>
        <v>10.514238539576693</v>
      </c>
      <c r="M2268" s="5">
        <f t="shared" ca="1" si="1051"/>
        <v>2627.0465365621685</v>
      </c>
      <c r="N2268" s="5">
        <f ca="1">VLOOKUP(CONCATENATE($F2268," ",$G2268),AllocFactorMatrix,(N$4+1),FALSE)*$E2269</f>
        <v>104.6286455536505</v>
      </c>
      <c r="O2268" s="5">
        <f ca="1">VLOOKUP(CONCATENATE($F2268," ",$G2268),AllocFactorMatrix,(O$4+1),FALSE)*$E2269</f>
        <v>25.269904427031062</v>
      </c>
      <c r="P2268" s="5">
        <f ca="1">VLOOKUP(CONCATENATE($F2268," ",$G2268),AllocFactorMatrix,(P$4+1),FALSE)*$E2269</f>
        <v>25.723802233156093</v>
      </c>
      <c r="Q2268" s="5">
        <f ca="1">VLOOKUP(CONCATENATE($F2268," ",$G2268),AllocFactorMatrix,(Q$4+1),FALSE)*$E2269</f>
        <v>3.1774911628295084</v>
      </c>
      <c r="R2268" s="5">
        <f t="shared" ca="1" si="1052"/>
        <v>158.79984337666716</v>
      </c>
      <c r="S2268" s="5">
        <f ca="1">VLOOKUP(CONCATENATE($F2268," ",$G2268),AllocFactorMatrix,(S$4+1),FALSE)*$E2269</f>
        <v>0.79518518614943556</v>
      </c>
      <c r="T2268" s="5">
        <f ca="1">VLOOKUP(CONCATENATE($F2268," ",$G2268),AllocFactorMatrix,(T$4+1),FALSE)*$E2269</f>
        <v>18.371348826529047</v>
      </c>
      <c r="U2268" s="5">
        <f ca="1">VLOOKUP(CONCATENATE($F2268," ",$G2268),AllocFactorMatrix,(U$4+1),FALSE)*$E2269</f>
        <v>43.211164998905026</v>
      </c>
      <c r="V2268" s="5">
        <f ca="1">VLOOKUP(CONCATENATE($F2268," ",$G2268),AllocFactorMatrix,(V$4+1),FALSE)*$E2269</f>
        <v>12.724111341790566</v>
      </c>
      <c r="W2268" s="5">
        <f t="shared" ca="1" si="1054"/>
        <v>75.101810353374077</v>
      </c>
      <c r="X2268" s="5">
        <f ca="1">VLOOKUP(CONCATENATE($F2268," ",$G2268),AllocFactorMatrix,(X$4+1),FALSE)*$E2269</f>
        <v>23.183825242509666</v>
      </c>
      <c r="Y2268" s="5">
        <f ca="1">VLOOKUP(CONCATENATE($F2268," ",$G2268),AllocFactorMatrix,(Y$4+1),FALSE)*$E2269</f>
        <v>0.34632536641239836</v>
      </c>
      <c r="Z2268" s="5">
        <f t="shared" ca="1" si="1053"/>
        <v>23.530150608922064</v>
      </c>
      <c r="AA2268" s="5">
        <f ca="1">VLOOKUP(CONCATENATE($F2268," ",$G2268),AllocFactorMatrix,(AA$4+1),FALSE)*$E2269</f>
        <v>1.8873486947727722</v>
      </c>
      <c r="AB2268" s="5">
        <f ca="1">VLOOKUP(CONCATENATE($F2268," ",$G2268),AllocFactorMatrix,(AB$4+1),FALSE)*$E2269</f>
        <v>685.75955787684359</v>
      </c>
      <c r="AC2268" s="5">
        <f ca="1">VLOOKUP(CONCATENATE($F2268," ",$G2268),AllocFactorMatrix,(AC$4+1),FALSE)*$E2269</f>
        <v>146.26509884118272</v>
      </c>
    </row>
    <row r="2269" spans="4:29" collapsed="1">
      <c r="D2269" s="102" t="s">
        <v>703</v>
      </c>
      <c r="E2269" s="92">
        <v>145029</v>
      </c>
      <c r="F2269" s="92" t="s">
        <v>554</v>
      </c>
      <c r="G2269" s="52" t="str">
        <f>$G$15</f>
        <v>TOTAL</v>
      </c>
      <c r="H2269" s="4">
        <f t="shared" ca="1" si="1038"/>
        <v>145029.00000000003</v>
      </c>
      <c r="I2269" s="5">
        <f ca="1">VLOOKUP(CONCATENATE($F2269," ",$G2269),AllocFactorMatrix,(I$4+1),FALSE)*$E2269</f>
        <v>80751.687865443731</v>
      </c>
      <c r="J2269" s="5">
        <f ca="1">VLOOKUP(CONCATENATE($F2269," ",$G2269),AllocFactorMatrix,(J$4+1),FALSE)*$E2269</f>
        <v>18790.715541668294</v>
      </c>
      <c r="K2269" s="5">
        <f ca="1">VLOOKUP(CONCATENATE($F2269," ",$G2269),AllocFactorMatrix,(K$4+1),FALSE)*$E2269</f>
        <v>273.49939755949379</v>
      </c>
      <c r="L2269" s="5">
        <f ca="1">VLOOKUP(CONCATENATE($F2269," ",$G2269),AllocFactorMatrix,(L$4+1),FALSE)*$E2269</f>
        <v>33.27922584298517</v>
      </c>
      <c r="M2269" s="5">
        <f t="shared" ca="1" si="1051"/>
        <v>19097.494165070773</v>
      </c>
      <c r="N2269" s="5">
        <f ca="1">VLOOKUP(CONCATENATE($F2269," ",$G2269),AllocFactorMatrix,(N$4+1),FALSE)*$E2269</f>
        <v>9743.1966689844994</v>
      </c>
      <c r="O2269" s="5">
        <f ca="1">VLOOKUP(CONCATENATE($F2269," ",$G2269),AllocFactorMatrix,(O$4+1),FALSE)*$E2269</f>
        <v>1637.0451470786202</v>
      </c>
      <c r="P2269" s="5">
        <f ca="1">VLOOKUP(CONCATENATE($F2269," ",$G2269),AllocFactorMatrix,(P$4+1),FALSE)*$E2269</f>
        <v>284.69007835566947</v>
      </c>
      <c r="Q2269" s="5">
        <f ca="1">VLOOKUP(CONCATENATE($F2269," ",$G2269),AllocFactorMatrix,(Q$4+1),FALSE)*$E2269</f>
        <v>12.669863640699035</v>
      </c>
      <c r="R2269" s="5">
        <f t="shared" ca="1" si="1052"/>
        <v>11677.601758059489</v>
      </c>
      <c r="S2269" s="5">
        <f ca="1">VLOOKUP(CONCATENATE($F2269," ",$G2269),AllocFactorMatrix,(S$4+1),FALSE)*$E2269</f>
        <v>455.36853303461032</v>
      </c>
      <c r="T2269" s="5">
        <f ca="1">VLOOKUP(CONCATENATE($F2269," ",$G2269),AllocFactorMatrix,(T$4+1),FALSE)*$E2269</f>
        <v>6083.201958701723</v>
      </c>
      <c r="U2269" s="5">
        <f ca="1">VLOOKUP(CONCATENATE($F2269," ",$G2269),AllocFactorMatrix,(U$4+1),FALSE)*$E2269</f>
        <v>19476.892430993743</v>
      </c>
      <c r="V2269" s="5">
        <f ca="1">VLOOKUP(CONCATENATE($F2269," ",$G2269),AllocFactorMatrix,(V$4+1),FALSE)*$E2269</f>
        <v>3474.4570605578169</v>
      </c>
      <c r="W2269" s="5">
        <f t="shared" ca="1" si="1054"/>
        <v>29489.919983287891</v>
      </c>
      <c r="X2269" s="5">
        <f ca="1">VLOOKUP(CONCATENATE($F2269," ",$G2269),AllocFactorMatrix,(X$4+1),FALSE)*$E2269</f>
        <v>2673.5591062222034</v>
      </c>
      <c r="Y2269" s="5">
        <f ca="1">VLOOKUP(CONCATENATE($F2269," ",$G2269),AllocFactorMatrix,(Y$4+1),FALSE)*$E2269</f>
        <v>49.767931053792516</v>
      </c>
      <c r="Z2269" s="5">
        <f t="shared" ca="1" si="1053"/>
        <v>2723.3270372759957</v>
      </c>
      <c r="AA2269" s="5">
        <f ca="1">VLOOKUP(CONCATENATE($F2269," ",$G2269),AllocFactorMatrix,(AA$4+1),FALSE)*$E2269</f>
        <v>38.935144966131865</v>
      </c>
      <c r="AB2269" s="5">
        <f ca="1">VLOOKUP(CONCATENATE($F2269," ",$G2269),AllocFactorMatrix,(AB$4+1),FALSE)*$E2269</f>
        <v>1032.3072926565537</v>
      </c>
      <c r="AC2269" s="5">
        <f ca="1">VLOOKUP(CONCATENATE($F2269," ",$G2269),AllocFactorMatrix,(AC$4+1),FALSE)*$E2269</f>
        <v>217.72675323946743</v>
      </c>
    </row>
    <row r="2270" spans="4:29" hidden="1" outlineLevel="1">
      <c r="E2270" s="48"/>
      <c r="F2270" s="175" t="str">
        <f>F2277</f>
        <v>RB_GUP-Land_P</v>
      </c>
      <c r="G2270" s="52" t="str">
        <f>$G$8</f>
        <v>PRODUCTION</v>
      </c>
      <c r="H2270" s="4">
        <f t="shared" ref="H2270:H2277" si="1055">SUBTOTAL(9,I2270:AC2270)</f>
        <v>51634</v>
      </c>
      <c r="I2270" s="5">
        <f>VLOOKUP(CONCATENATE($F2270," ",$G2270),AllocFactorMatrix,(I$4+1),FALSE)*$E2277</f>
        <v>26559.805689376593</v>
      </c>
      <c r="J2270" s="5">
        <f>VLOOKUP(CONCATENATE($F2270," ",$G2270),AllocFactorMatrix,(J$4+1),FALSE)*$E2277</f>
        <v>6193.7507701631312</v>
      </c>
      <c r="K2270" s="5">
        <f>VLOOKUP(CONCATENATE($F2270," ",$G2270),AllocFactorMatrix,(K$4+1),FALSE)*$E2277</f>
        <v>86.11766128929095</v>
      </c>
      <c r="L2270" s="5">
        <f>VLOOKUP(CONCATENATE($F2270," ",$G2270),AllocFactorMatrix,(L$4+1),FALSE)*$E2277</f>
        <v>11.99392595089442</v>
      </c>
      <c r="M2270" s="5">
        <f t="shared" ref="M2270:M2277" si="1056">SUBTOTAL(9,J2270:L2270)</f>
        <v>6291.8623574033172</v>
      </c>
      <c r="N2270" s="5">
        <f>VLOOKUP(CONCATENATE($F2270," ",$G2270),AllocFactorMatrix,(N$4+1),FALSE)*$E2277</f>
        <v>3686.5712295199078</v>
      </c>
      <c r="O2270" s="5">
        <f>VLOOKUP(CONCATENATE($F2270," ",$G2270),AllocFactorMatrix,(O$4+1),FALSE)*$E2277</f>
        <v>660.60254331792453</v>
      </c>
      <c r="P2270" s="5">
        <f>VLOOKUP(CONCATENATE($F2270," ",$G2270),AllocFactorMatrix,(P$4+1),FALSE)*$E2277</f>
        <v>133.96345445809737</v>
      </c>
      <c r="Q2270" s="5">
        <f>VLOOKUP(CONCATENATE($F2270," ",$G2270),AllocFactorMatrix,(Q$4+1),FALSE)*$E2277</f>
        <v>5.0872016018289754</v>
      </c>
      <c r="R2270" s="5">
        <f>SUBTOTAL(9,N2270:Q2270)</f>
        <v>4486.224428897759</v>
      </c>
      <c r="S2270" s="5">
        <f>VLOOKUP(CONCATENATE($F2270," ",$G2270),AllocFactorMatrix,(S$4+1),FALSE)*$E2277</f>
        <v>174.58559074659385</v>
      </c>
      <c r="T2270" s="5">
        <f>VLOOKUP(CONCATENATE($F2270," ",$G2270),AllocFactorMatrix,(T$4+1),FALSE)*$E2277</f>
        <v>2357.006289460242</v>
      </c>
      <c r="U2270" s="5">
        <f>VLOOKUP(CONCATENATE($F2270," ",$G2270),AllocFactorMatrix,(U$4+1),FALSE)*$E2277</f>
        <v>9014.6028845379024</v>
      </c>
      <c r="V2270" s="5">
        <f>VLOOKUP(CONCATENATE($F2270," ",$G2270),AllocFactorMatrix,(V$4+1),FALSE)*$E2277</f>
        <v>1633.0789201829136</v>
      </c>
      <c r="W2270" s="5">
        <f>SUBTOTAL(9,S2270:V2270)</f>
        <v>13179.273684927652</v>
      </c>
      <c r="X2270" s="5">
        <f>VLOOKUP(CONCATENATE($F2270," ",$G2270),AllocFactorMatrix,(X$4+1),FALSE)*$E2277</f>
        <v>1011.8149174498568</v>
      </c>
      <c r="Y2270" s="5">
        <f>VLOOKUP(CONCATENATE($F2270," ",$G2270),AllocFactorMatrix,(Y$4+1),FALSE)*$E2277</f>
        <v>20.208539098727993</v>
      </c>
      <c r="Z2270" s="5">
        <f t="shared" ref="Z2270:Z2277" si="1057">SUBTOTAL(9,X2270:Y2270)</f>
        <v>1032.0234565485848</v>
      </c>
      <c r="AA2270" s="5">
        <f>VLOOKUP(CONCATENATE($F2270," ",$G2270),AllocFactorMatrix,(AA$4+1),FALSE)*$E2277</f>
        <v>13.347475678920926</v>
      </c>
      <c r="AB2270" s="5">
        <f>VLOOKUP(CONCATENATE($F2270," ",$G2270),AllocFactorMatrix,(AB$4+1),FALSE)*$E2277</f>
        <v>59.297086520495434</v>
      </c>
      <c r="AC2270" s="5">
        <f>VLOOKUP(CONCATENATE($F2270," ",$G2270),AllocFactorMatrix,(AC$4+1),FALSE)*$E2277</f>
        <v>12.165820646683988</v>
      </c>
    </row>
    <row r="2271" spans="4:29" hidden="1" outlineLevel="1">
      <c r="E2271" s="48"/>
      <c r="F2271" s="175" t="str">
        <f>F2277</f>
        <v>RB_GUP-Land_P</v>
      </c>
      <c r="G2271" s="52" t="str">
        <f>$G$9</f>
        <v>BULKTRAN</v>
      </c>
      <c r="H2271" s="4">
        <f t="shared" si="1055"/>
        <v>0</v>
      </c>
      <c r="I2271" s="5">
        <f>VLOOKUP(CONCATENATE($F2271," ",$G2271),AllocFactorMatrix,(I$4+1),FALSE)*$E2277</f>
        <v>0</v>
      </c>
      <c r="J2271" s="5">
        <f>VLOOKUP(CONCATENATE($F2271," ",$G2271),AllocFactorMatrix,(J$4+1),FALSE)*$E2277</f>
        <v>0</v>
      </c>
      <c r="K2271" s="5">
        <f>VLOOKUP(CONCATENATE($F2271," ",$G2271),AllocFactorMatrix,(K$4+1),FALSE)*$E2277</f>
        <v>0</v>
      </c>
      <c r="L2271" s="5">
        <f>VLOOKUP(CONCATENATE($F2271," ",$G2271),AllocFactorMatrix,(L$4+1),FALSE)*$E2277</f>
        <v>0</v>
      </c>
      <c r="M2271" s="5">
        <f t="shared" si="1056"/>
        <v>0</v>
      </c>
      <c r="N2271" s="5">
        <f>VLOOKUP(CONCATENATE($F2271," ",$G2271),AllocFactorMatrix,(N$4+1),FALSE)*$E2277</f>
        <v>0</v>
      </c>
      <c r="O2271" s="5">
        <f>VLOOKUP(CONCATENATE($F2271," ",$G2271),AllocFactorMatrix,(O$4+1),FALSE)*$E2277</f>
        <v>0</v>
      </c>
      <c r="P2271" s="5">
        <f>VLOOKUP(CONCATENATE($F2271," ",$G2271),AllocFactorMatrix,(P$4+1),FALSE)*$E2277</f>
        <v>0</v>
      </c>
      <c r="Q2271" s="5">
        <f>VLOOKUP(CONCATENATE($F2271," ",$G2271),AllocFactorMatrix,(Q$4+1),FALSE)*$E2277</f>
        <v>0</v>
      </c>
      <c r="R2271" s="5">
        <f t="shared" ref="R2271:R2277" si="1058">SUBTOTAL(9,N2271:Q2271)</f>
        <v>0</v>
      </c>
      <c r="S2271" s="5">
        <f>VLOOKUP(CONCATENATE($F2271," ",$G2271),AllocFactorMatrix,(S$4+1),FALSE)*$E2277</f>
        <v>0</v>
      </c>
      <c r="T2271" s="5">
        <f>VLOOKUP(CONCATENATE($F2271," ",$G2271),AllocFactorMatrix,(T$4+1),FALSE)*$E2277</f>
        <v>0</v>
      </c>
      <c r="U2271" s="5">
        <f>VLOOKUP(CONCATENATE($F2271," ",$G2271),AllocFactorMatrix,(U$4+1),FALSE)*$E2277</f>
        <v>0</v>
      </c>
      <c r="V2271" s="5">
        <f>VLOOKUP(CONCATENATE($F2271," ",$G2271),AllocFactorMatrix,(V$4+1),FALSE)*$E2277</f>
        <v>0</v>
      </c>
      <c r="W2271" s="5">
        <f t="shared" ref="W2271:W2277" si="1059">SUBTOTAL(9,S2271:V2271)</f>
        <v>0</v>
      </c>
      <c r="X2271" s="5">
        <f>VLOOKUP(CONCATENATE($F2271," ",$G2271),AllocFactorMatrix,(X$4+1),FALSE)*$E2277</f>
        <v>0</v>
      </c>
      <c r="Y2271" s="5">
        <f>VLOOKUP(CONCATENATE($F2271," ",$G2271),AllocFactorMatrix,(Y$4+1),FALSE)*$E2277</f>
        <v>0</v>
      </c>
      <c r="Z2271" s="5">
        <f t="shared" si="1057"/>
        <v>0</v>
      </c>
      <c r="AA2271" s="5">
        <f>VLOOKUP(CONCATENATE($F2271," ",$G2271),AllocFactorMatrix,(AA$4+1),FALSE)*$E2277</f>
        <v>0</v>
      </c>
      <c r="AB2271" s="5">
        <f>VLOOKUP(CONCATENATE($F2271," ",$G2271),AllocFactorMatrix,(AB$4+1),FALSE)*$E2277</f>
        <v>0</v>
      </c>
      <c r="AC2271" s="5">
        <f>VLOOKUP(CONCATENATE($F2271," ",$G2271),AllocFactorMatrix,(AC$4+1),FALSE)*$E2277</f>
        <v>0</v>
      </c>
    </row>
    <row r="2272" spans="4:29" hidden="1" outlineLevel="1">
      <c r="E2272" s="48"/>
      <c r="F2272" s="175" t="str">
        <f>F2277</f>
        <v>RB_GUP-Land_P</v>
      </c>
      <c r="G2272" s="52" t="str">
        <f>$G$10</f>
        <v>SUBTRAN</v>
      </c>
      <c r="H2272" s="4">
        <f t="shared" si="1055"/>
        <v>0</v>
      </c>
      <c r="I2272" s="5">
        <f>VLOOKUP(CONCATENATE($F2272," ",$G2272),AllocFactorMatrix,(I$4+1),FALSE)*$E2277</f>
        <v>0</v>
      </c>
      <c r="J2272" s="5">
        <f>VLOOKUP(CONCATENATE($F2272," ",$G2272),AllocFactorMatrix,(J$4+1),FALSE)*$E2277</f>
        <v>0</v>
      </c>
      <c r="K2272" s="5">
        <f>VLOOKUP(CONCATENATE($F2272," ",$G2272),AllocFactorMatrix,(K$4+1),FALSE)*$E2277</f>
        <v>0</v>
      </c>
      <c r="L2272" s="5">
        <f>VLOOKUP(CONCATENATE($F2272," ",$G2272),AllocFactorMatrix,(L$4+1),FALSE)*$E2277</f>
        <v>0</v>
      </c>
      <c r="M2272" s="5">
        <f t="shared" si="1056"/>
        <v>0</v>
      </c>
      <c r="N2272" s="5">
        <f>VLOOKUP(CONCATENATE($F2272," ",$G2272),AllocFactorMatrix,(N$4+1),FALSE)*$E2277</f>
        <v>0</v>
      </c>
      <c r="O2272" s="5">
        <f>VLOOKUP(CONCATENATE($F2272," ",$G2272),AllocFactorMatrix,(O$4+1),FALSE)*$E2277</f>
        <v>0</v>
      </c>
      <c r="P2272" s="5">
        <f>VLOOKUP(CONCATENATE($F2272," ",$G2272),AllocFactorMatrix,(P$4+1),FALSE)*$E2277</f>
        <v>0</v>
      </c>
      <c r="Q2272" s="5">
        <f>VLOOKUP(CONCATENATE($F2272," ",$G2272),AllocFactorMatrix,(Q$4+1),FALSE)*$E2277</f>
        <v>0</v>
      </c>
      <c r="R2272" s="5">
        <f t="shared" si="1058"/>
        <v>0</v>
      </c>
      <c r="S2272" s="5">
        <f>VLOOKUP(CONCATENATE($F2272," ",$G2272),AllocFactorMatrix,(S$4+1),FALSE)*$E2277</f>
        <v>0</v>
      </c>
      <c r="T2272" s="5">
        <f>VLOOKUP(CONCATENATE($F2272," ",$G2272),AllocFactorMatrix,(T$4+1),FALSE)*$E2277</f>
        <v>0</v>
      </c>
      <c r="U2272" s="5">
        <f>VLOOKUP(CONCATENATE($F2272," ",$G2272),AllocFactorMatrix,(U$4+1),FALSE)*$E2277</f>
        <v>0</v>
      </c>
      <c r="V2272" s="5">
        <f>VLOOKUP(CONCATENATE($F2272," ",$G2272),AllocFactorMatrix,(V$4+1),FALSE)*$E2277</f>
        <v>0</v>
      </c>
      <c r="W2272" s="5">
        <f t="shared" si="1059"/>
        <v>0</v>
      </c>
      <c r="X2272" s="5">
        <f>VLOOKUP(CONCATENATE($F2272," ",$G2272),AllocFactorMatrix,(X$4+1),FALSE)*$E2277</f>
        <v>0</v>
      </c>
      <c r="Y2272" s="5">
        <f>VLOOKUP(CONCATENATE($F2272," ",$G2272),AllocFactorMatrix,(Y$4+1),FALSE)*$E2277</f>
        <v>0</v>
      </c>
      <c r="Z2272" s="5">
        <f t="shared" si="1057"/>
        <v>0</v>
      </c>
      <c r="AA2272" s="5">
        <f>VLOOKUP(CONCATENATE($F2272," ",$G2272),AllocFactorMatrix,(AA$4+1),FALSE)*$E2277</f>
        <v>0</v>
      </c>
      <c r="AB2272" s="5">
        <f>VLOOKUP(CONCATENATE($F2272," ",$G2272),AllocFactorMatrix,(AB$4+1),FALSE)*$E2277</f>
        <v>0</v>
      </c>
      <c r="AC2272" s="5">
        <f>VLOOKUP(CONCATENATE($F2272," ",$G2272),AllocFactorMatrix,(AC$4+1),FALSE)*$E2277</f>
        <v>0</v>
      </c>
    </row>
    <row r="2273" spans="3:29" hidden="1" outlineLevel="1">
      <c r="E2273" s="48"/>
      <c r="F2273" s="175" t="str">
        <f>F2277</f>
        <v>RB_GUP-Land_P</v>
      </c>
      <c r="G2273" s="52" t="str">
        <f>$G$11</f>
        <v>DISTPRI</v>
      </c>
      <c r="H2273" s="4">
        <f t="shared" si="1055"/>
        <v>0</v>
      </c>
      <c r="I2273" s="5">
        <f>VLOOKUP(CONCATENATE($F2273," ",$G2273),AllocFactorMatrix,(I$4+1),FALSE)*$E2277</f>
        <v>0</v>
      </c>
      <c r="J2273" s="5">
        <f>VLOOKUP(CONCATENATE($F2273," ",$G2273),AllocFactorMatrix,(J$4+1),FALSE)*$E2277</f>
        <v>0</v>
      </c>
      <c r="K2273" s="5">
        <f>VLOOKUP(CONCATENATE($F2273," ",$G2273),AllocFactorMatrix,(K$4+1),FALSE)*$E2277</f>
        <v>0</v>
      </c>
      <c r="L2273" s="5">
        <f>VLOOKUP(CONCATENATE($F2273," ",$G2273),AllocFactorMatrix,(L$4+1),FALSE)*$E2277</f>
        <v>0</v>
      </c>
      <c r="M2273" s="5">
        <f t="shared" si="1056"/>
        <v>0</v>
      </c>
      <c r="N2273" s="5">
        <f>VLOOKUP(CONCATENATE($F2273," ",$G2273),AllocFactorMatrix,(N$4+1),FALSE)*$E2277</f>
        <v>0</v>
      </c>
      <c r="O2273" s="5">
        <f>VLOOKUP(CONCATENATE($F2273," ",$G2273),AllocFactorMatrix,(O$4+1),FALSE)*$E2277</f>
        <v>0</v>
      </c>
      <c r="P2273" s="5">
        <f>VLOOKUP(CONCATENATE($F2273," ",$G2273),AllocFactorMatrix,(P$4+1),FALSE)*$E2277</f>
        <v>0</v>
      </c>
      <c r="Q2273" s="5">
        <f>VLOOKUP(CONCATENATE($F2273," ",$G2273),AllocFactorMatrix,(Q$4+1),FALSE)*$E2277</f>
        <v>0</v>
      </c>
      <c r="R2273" s="5">
        <f t="shared" si="1058"/>
        <v>0</v>
      </c>
      <c r="S2273" s="5">
        <f>VLOOKUP(CONCATENATE($F2273," ",$G2273),AllocFactorMatrix,(S$4+1),FALSE)*$E2277</f>
        <v>0</v>
      </c>
      <c r="T2273" s="5">
        <f>VLOOKUP(CONCATENATE($F2273," ",$G2273),AllocFactorMatrix,(T$4+1),FALSE)*$E2277</f>
        <v>0</v>
      </c>
      <c r="U2273" s="5">
        <f>VLOOKUP(CONCATENATE($F2273," ",$G2273),AllocFactorMatrix,(U$4+1),FALSE)*$E2277</f>
        <v>0</v>
      </c>
      <c r="V2273" s="5">
        <f>VLOOKUP(CONCATENATE($F2273," ",$G2273),AllocFactorMatrix,(V$4+1),FALSE)*$E2277</f>
        <v>0</v>
      </c>
      <c r="W2273" s="5">
        <f t="shared" si="1059"/>
        <v>0</v>
      </c>
      <c r="X2273" s="5">
        <f>VLOOKUP(CONCATENATE($F2273," ",$G2273),AllocFactorMatrix,(X$4+1),FALSE)*$E2277</f>
        <v>0</v>
      </c>
      <c r="Y2273" s="5">
        <f>VLOOKUP(CONCATENATE($F2273," ",$G2273),AllocFactorMatrix,(Y$4+1),FALSE)*$E2277</f>
        <v>0</v>
      </c>
      <c r="Z2273" s="5">
        <f t="shared" si="1057"/>
        <v>0</v>
      </c>
      <c r="AA2273" s="5">
        <f>VLOOKUP(CONCATENATE($F2273," ",$G2273),AllocFactorMatrix,(AA$4+1),FALSE)*$E2277</f>
        <v>0</v>
      </c>
      <c r="AB2273" s="5">
        <f>VLOOKUP(CONCATENATE($F2273," ",$G2273),AllocFactorMatrix,(AB$4+1),FALSE)*$E2277</f>
        <v>0</v>
      </c>
      <c r="AC2273" s="5">
        <f>VLOOKUP(CONCATENATE($F2273," ",$G2273),AllocFactorMatrix,(AC$4+1),FALSE)*$E2277</f>
        <v>0</v>
      </c>
    </row>
    <row r="2274" spans="3:29" hidden="1" outlineLevel="1">
      <c r="E2274" s="48"/>
      <c r="F2274" s="175" t="str">
        <f>F2277</f>
        <v>RB_GUP-Land_P</v>
      </c>
      <c r="G2274" s="52" t="str">
        <f>$G$12</f>
        <v>DISTSEC</v>
      </c>
      <c r="H2274" s="4">
        <f t="shared" si="1055"/>
        <v>0</v>
      </c>
      <c r="I2274" s="5">
        <f>VLOOKUP(CONCATENATE($F2274," ",$G2274),AllocFactorMatrix,(I$4+1),FALSE)*$E2277</f>
        <v>0</v>
      </c>
      <c r="J2274" s="5">
        <f>VLOOKUP(CONCATENATE($F2274," ",$G2274),AllocFactorMatrix,(J$4+1),FALSE)*$E2277</f>
        <v>0</v>
      </c>
      <c r="K2274" s="5">
        <f>VLOOKUP(CONCATENATE($F2274," ",$G2274),AllocFactorMatrix,(K$4+1),FALSE)*$E2277</f>
        <v>0</v>
      </c>
      <c r="L2274" s="5">
        <f>VLOOKUP(CONCATENATE($F2274," ",$G2274),AllocFactorMatrix,(L$4+1),FALSE)*$E2277</f>
        <v>0</v>
      </c>
      <c r="M2274" s="5">
        <f t="shared" si="1056"/>
        <v>0</v>
      </c>
      <c r="N2274" s="5">
        <f>VLOOKUP(CONCATENATE($F2274," ",$G2274),AllocFactorMatrix,(N$4+1),FALSE)*$E2277</f>
        <v>0</v>
      </c>
      <c r="O2274" s="5">
        <f>VLOOKUP(CONCATENATE($F2274," ",$G2274),AllocFactorMatrix,(O$4+1),FALSE)*$E2277</f>
        <v>0</v>
      </c>
      <c r="P2274" s="5">
        <f>VLOOKUP(CONCATENATE($F2274," ",$G2274),AllocFactorMatrix,(P$4+1),FALSE)*$E2277</f>
        <v>0</v>
      </c>
      <c r="Q2274" s="5">
        <f>VLOOKUP(CONCATENATE($F2274," ",$G2274),AllocFactorMatrix,(Q$4+1),FALSE)*$E2277</f>
        <v>0</v>
      </c>
      <c r="R2274" s="5">
        <f t="shared" si="1058"/>
        <v>0</v>
      </c>
      <c r="S2274" s="5">
        <f>VLOOKUP(CONCATENATE($F2274," ",$G2274),AllocFactorMatrix,(S$4+1),FALSE)*$E2277</f>
        <v>0</v>
      </c>
      <c r="T2274" s="5">
        <f>VLOOKUP(CONCATENATE($F2274," ",$G2274),AllocFactorMatrix,(T$4+1),FALSE)*$E2277</f>
        <v>0</v>
      </c>
      <c r="U2274" s="5">
        <f>VLOOKUP(CONCATENATE($F2274," ",$G2274),AllocFactorMatrix,(U$4+1),FALSE)*$E2277</f>
        <v>0</v>
      </c>
      <c r="V2274" s="5">
        <f>VLOOKUP(CONCATENATE($F2274," ",$G2274),AllocFactorMatrix,(V$4+1),FALSE)*$E2277</f>
        <v>0</v>
      </c>
      <c r="W2274" s="5">
        <f t="shared" si="1059"/>
        <v>0</v>
      </c>
      <c r="X2274" s="5">
        <f>VLOOKUP(CONCATENATE($F2274," ",$G2274),AllocFactorMatrix,(X$4+1),FALSE)*$E2277</f>
        <v>0</v>
      </c>
      <c r="Y2274" s="5">
        <f>VLOOKUP(CONCATENATE($F2274," ",$G2274),AllocFactorMatrix,(Y$4+1),FALSE)*$E2277</f>
        <v>0</v>
      </c>
      <c r="Z2274" s="5">
        <f t="shared" si="1057"/>
        <v>0</v>
      </c>
      <c r="AA2274" s="5">
        <f>VLOOKUP(CONCATENATE($F2274," ",$G2274),AllocFactorMatrix,(AA$4+1),FALSE)*$E2277</f>
        <v>0</v>
      </c>
      <c r="AB2274" s="5">
        <f>VLOOKUP(CONCATENATE($F2274," ",$G2274),AllocFactorMatrix,(AB$4+1),FALSE)*$E2277</f>
        <v>0</v>
      </c>
      <c r="AC2274" s="5">
        <f>VLOOKUP(CONCATENATE($F2274," ",$G2274),AllocFactorMatrix,(AC$4+1),FALSE)*$E2277</f>
        <v>0</v>
      </c>
    </row>
    <row r="2275" spans="3:29" hidden="1" outlineLevel="1">
      <c r="E2275" s="48"/>
      <c r="F2275" s="175" t="str">
        <f>F2277</f>
        <v>RB_GUP-Land_P</v>
      </c>
      <c r="G2275" s="52" t="str">
        <f>$G$13</f>
        <v>ENERGY</v>
      </c>
      <c r="H2275" s="4">
        <f t="shared" si="1055"/>
        <v>0</v>
      </c>
      <c r="I2275" s="5">
        <f>VLOOKUP(CONCATENATE($F2275," ",$G2275),AllocFactorMatrix,(I$4+1),FALSE)*$E2277</f>
        <v>0</v>
      </c>
      <c r="J2275" s="5">
        <f>VLOOKUP(CONCATENATE($F2275," ",$G2275),AllocFactorMatrix,(J$4+1),FALSE)*$E2277</f>
        <v>0</v>
      </c>
      <c r="K2275" s="5">
        <f>VLOOKUP(CONCATENATE($F2275," ",$G2275),AllocFactorMatrix,(K$4+1),FALSE)*$E2277</f>
        <v>0</v>
      </c>
      <c r="L2275" s="5">
        <f>VLOOKUP(CONCATENATE($F2275," ",$G2275),AllocFactorMatrix,(L$4+1),FALSE)*$E2277</f>
        <v>0</v>
      </c>
      <c r="M2275" s="5">
        <f t="shared" si="1056"/>
        <v>0</v>
      </c>
      <c r="N2275" s="5">
        <f>VLOOKUP(CONCATENATE($F2275," ",$G2275),AllocFactorMatrix,(N$4+1),FALSE)*$E2277</f>
        <v>0</v>
      </c>
      <c r="O2275" s="5">
        <f>VLOOKUP(CONCATENATE($F2275," ",$G2275),AllocFactorMatrix,(O$4+1),FALSE)*$E2277</f>
        <v>0</v>
      </c>
      <c r="P2275" s="5">
        <f>VLOOKUP(CONCATENATE($F2275," ",$G2275),AllocFactorMatrix,(P$4+1),FALSE)*$E2277</f>
        <v>0</v>
      </c>
      <c r="Q2275" s="5">
        <f>VLOOKUP(CONCATENATE($F2275," ",$G2275),AllocFactorMatrix,(Q$4+1),FALSE)*$E2277</f>
        <v>0</v>
      </c>
      <c r="R2275" s="5">
        <f t="shared" si="1058"/>
        <v>0</v>
      </c>
      <c r="S2275" s="5">
        <f>VLOOKUP(CONCATENATE($F2275," ",$G2275),AllocFactorMatrix,(S$4+1),FALSE)*$E2277</f>
        <v>0</v>
      </c>
      <c r="T2275" s="5">
        <f>VLOOKUP(CONCATENATE($F2275," ",$G2275),AllocFactorMatrix,(T$4+1),FALSE)*$E2277</f>
        <v>0</v>
      </c>
      <c r="U2275" s="5">
        <f>VLOOKUP(CONCATENATE($F2275," ",$G2275),AllocFactorMatrix,(U$4+1),FALSE)*$E2277</f>
        <v>0</v>
      </c>
      <c r="V2275" s="5">
        <f>VLOOKUP(CONCATENATE($F2275," ",$G2275),AllocFactorMatrix,(V$4+1),FALSE)*$E2277</f>
        <v>0</v>
      </c>
      <c r="W2275" s="5">
        <f t="shared" si="1059"/>
        <v>0</v>
      </c>
      <c r="X2275" s="5">
        <f>VLOOKUP(CONCATENATE($F2275," ",$G2275),AllocFactorMatrix,(X$4+1),FALSE)*$E2277</f>
        <v>0</v>
      </c>
      <c r="Y2275" s="5">
        <f>VLOOKUP(CONCATENATE($F2275," ",$G2275),AllocFactorMatrix,(Y$4+1),FALSE)*$E2277</f>
        <v>0</v>
      </c>
      <c r="Z2275" s="5">
        <f t="shared" si="1057"/>
        <v>0</v>
      </c>
      <c r="AA2275" s="5">
        <f>VLOOKUP(CONCATENATE($F2275," ",$G2275),AllocFactorMatrix,(AA$4+1),FALSE)*$E2277</f>
        <v>0</v>
      </c>
      <c r="AB2275" s="5">
        <f>VLOOKUP(CONCATENATE($F2275," ",$G2275),AllocFactorMatrix,(AB$4+1),FALSE)*$E2277</f>
        <v>0</v>
      </c>
      <c r="AC2275" s="5">
        <f>VLOOKUP(CONCATENATE($F2275," ",$G2275),AllocFactorMatrix,(AC$4+1),FALSE)*$E2277</f>
        <v>0</v>
      </c>
    </row>
    <row r="2276" spans="3:29" hidden="1" outlineLevel="1">
      <c r="E2276" s="48"/>
      <c r="F2276" s="175" t="str">
        <f>F2277</f>
        <v>RB_GUP-Land_P</v>
      </c>
      <c r="G2276" s="52" t="str">
        <f>$G$14</f>
        <v>CUSTOMER</v>
      </c>
      <c r="H2276" s="4">
        <f t="shared" si="1055"/>
        <v>0</v>
      </c>
      <c r="I2276" s="5">
        <f>VLOOKUP(CONCATENATE($F2276," ",$G2276),AllocFactorMatrix,(I$4+1),FALSE)*$E2277</f>
        <v>0</v>
      </c>
      <c r="J2276" s="5">
        <f>VLOOKUP(CONCATENATE($F2276," ",$G2276),AllocFactorMatrix,(J$4+1),FALSE)*$E2277</f>
        <v>0</v>
      </c>
      <c r="K2276" s="5">
        <f>VLOOKUP(CONCATENATE($F2276," ",$G2276),AllocFactorMatrix,(K$4+1),FALSE)*$E2277</f>
        <v>0</v>
      </c>
      <c r="L2276" s="5">
        <f>VLOOKUP(CONCATENATE($F2276," ",$G2276),AllocFactorMatrix,(L$4+1),FALSE)*$E2277</f>
        <v>0</v>
      </c>
      <c r="M2276" s="5">
        <f t="shared" si="1056"/>
        <v>0</v>
      </c>
      <c r="N2276" s="5">
        <f>VLOOKUP(CONCATENATE($F2276," ",$G2276),AllocFactorMatrix,(N$4+1),FALSE)*$E2277</f>
        <v>0</v>
      </c>
      <c r="O2276" s="5">
        <f>VLOOKUP(CONCATENATE($F2276," ",$G2276),AllocFactorMatrix,(O$4+1),FALSE)*$E2277</f>
        <v>0</v>
      </c>
      <c r="P2276" s="5">
        <f>VLOOKUP(CONCATENATE($F2276," ",$G2276),AllocFactorMatrix,(P$4+1),FALSE)*$E2277</f>
        <v>0</v>
      </c>
      <c r="Q2276" s="5">
        <f>VLOOKUP(CONCATENATE($F2276," ",$G2276),AllocFactorMatrix,(Q$4+1),FALSE)*$E2277</f>
        <v>0</v>
      </c>
      <c r="R2276" s="5">
        <f t="shared" si="1058"/>
        <v>0</v>
      </c>
      <c r="S2276" s="5">
        <f>VLOOKUP(CONCATENATE($F2276," ",$G2276),AllocFactorMatrix,(S$4+1),FALSE)*$E2277</f>
        <v>0</v>
      </c>
      <c r="T2276" s="5">
        <f>VLOOKUP(CONCATENATE($F2276," ",$G2276),AllocFactorMatrix,(T$4+1),FALSE)*$E2277</f>
        <v>0</v>
      </c>
      <c r="U2276" s="5">
        <f>VLOOKUP(CONCATENATE($F2276," ",$G2276),AllocFactorMatrix,(U$4+1),FALSE)*$E2277</f>
        <v>0</v>
      </c>
      <c r="V2276" s="5">
        <f>VLOOKUP(CONCATENATE($F2276," ",$G2276),AllocFactorMatrix,(V$4+1),FALSE)*$E2277</f>
        <v>0</v>
      </c>
      <c r="W2276" s="5">
        <f t="shared" si="1059"/>
        <v>0</v>
      </c>
      <c r="X2276" s="5">
        <f>VLOOKUP(CONCATENATE($F2276," ",$G2276),AllocFactorMatrix,(X$4+1),FALSE)*$E2277</f>
        <v>0</v>
      </c>
      <c r="Y2276" s="5">
        <f>VLOOKUP(CONCATENATE($F2276," ",$G2276),AllocFactorMatrix,(Y$4+1),FALSE)*$E2277</f>
        <v>0</v>
      </c>
      <c r="Z2276" s="5">
        <f t="shared" si="1057"/>
        <v>0</v>
      </c>
      <c r="AA2276" s="5">
        <f>VLOOKUP(CONCATENATE($F2276," ",$G2276),AllocFactorMatrix,(AA$4+1),FALSE)*$E2277</f>
        <v>0</v>
      </c>
      <c r="AB2276" s="5">
        <f>VLOOKUP(CONCATENATE($F2276," ",$G2276),AllocFactorMatrix,(AB$4+1),FALSE)*$E2277</f>
        <v>0</v>
      </c>
      <c r="AC2276" s="5">
        <f>VLOOKUP(CONCATENATE($F2276," ",$G2276),AllocFactorMatrix,(AC$4+1),FALSE)*$E2277</f>
        <v>0</v>
      </c>
    </row>
    <row r="2277" spans="3:29" collapsed="1">
      <c r="D2277" s="102" t="s">
        <v>667</v>
      </c>
      <c r="E2277" s="92">
        <v>51634</v>
      </c>
      <c r="F2277" s="92" t="s">
        <v>551</v>
      </c>
      <c r="G2277" s="52" t="str">
        <f>$G$15</f>
        <v>TOTAL</v>
      </c>
      <c r="H2277" s="4">
        <f t="shared" si="1055"/>
        <v>51634</v>
      </c>
      <c r="I2277" s="5">
        <f>VLOOKUP(CONCATENATE($F2277," ",$G2277),AllocFactorMatrix,(I$4+1),FALSE)*$E2277</f>
        <v>26559.805689376593</v>
      </c>
      <c r="J2277" s="5">
        <f>VLOOKUP(CONCATENATE($F2277," ",$G2277),AllocFactorMatrix,(J$4+1),FALSE)*$E2277</f>
        <v>6193.7507701631312</v>
      </c>
      <c r="K2277" s="5">
        <f>VLOOKUP(CONCATENATE($F2277," ",$G2277),AllocFactorMatrix,(K$4+1),FALSE)*$E2277</f>
        <v>86.11766128929095</v>
      </c>
      <c r="L2277" s="5">
        <f>VLOOKUP(CONCATENATE($F2277," ",$G2277),AllocFactorMatrix,(L$4+1),FALSE)*$E2277</f>
        <v>11.99392595089442</v>
      </c>
      <c r="M2277" s="5">
        <f t="shared" si="1056"/>
        <v>6291.8623574033172</v>
      </c>
      <c r="N2277" s="5">
        <f>VLOOKUP(CONCATENATE($F2277," ",$G2277),AllocFactorMatrix,(N$4+1),FALSE)*$E2277</f>
        <v>3686.5712295199078</v>
      </c>
      <c r="O2277" s="5">
        <f>VLOOKUP(CONCATENATE($F2277," ",$G2277),AllocFactorMatrix,(O$4+1),FALSE)*$E2277</f>
        <v>660.60254331792453</v>
      </c>
      <c r="P2277" s="5">
        <f>VLOOKUP(CONCATENATE($F2277," ",$G2277),AllocFactorMatrix,(P$4+1),FALSE)*$E2277</f>
        <v>133.96345445809737</v>
      </c>
      <c r="Q2277" s="5">
        <f>VLOOKUP(CONCATENATE($F2277," ",$G2277),AllocFactorMatrix,(Q$4+1),FALSE)*$E2277</f>
        <v>5.0872016018289754</v>
      </c>
      <c r="R2277" s="5">
        <f t="shared" si="1058"/>
        <v>4486.224428897759</v>
      </c>
      <c r="S2277" s="5">
        <f>VLOOKUP(CONCATENATE($F2277," ",$G2277),AllocFactorMatrix,(S$4+1),FALSE)*$E2277</f>
        <v>174.58559074659385</v>
      </c>
      <c r="T2277" s="5">
        <f>VLOOKUP(CONCATENATE($F2277," ",$G2277),AllocFactorMatrix,(T$4+1),FALSE)*$E2277</f>
        <v>2357.006289460242</v>
      </c>
      <c r="U2277" s="5">
        <f>VLOOKUP(CONCATENATE($F2277," ",$G2277),AllocFactorMatrix,(U$4+1),FALSE)*$E2277</f>
        <v>9014.6028845379024</v>
      </c>
      <c r="V2277" s="5">
        <f>VLOOKUP(CONCATENATE($F2277," ",$G2277),AllocFactorMatrix,(V$4+1),FALSE)*$E2277</f>
        <v>1633.0789201829136</v>
      </c>
      <c r="W2277" s="5">
        <f t="shared" si="1059"/>
        <v>13179.273684927652</v>
      </c>
      <c r="X2277" s="5">
        <f>VLOOKUP(CONCATENATE($F2277," ",$G2277),AllocFactorMatrix,(X$4+1),FALSE)*$E2277</f>
        <v>1011.8149174498568</v>
      </c>
      <c r="Y2277" s="5">
        <f>VLOOKUP(CONCATENATE($F2277," ",$G2277),AllocFactorMatrix,(Y$4+1),FALSE)*$E2277</f>
        <v>20.208539098727993</v>
      </c>
      <c r="Z2277" s="5">
        <f t="shared" si="1057"/>
        <v>1032.0234565485848</v>
      </c>
      <c r="AA2277" s="5">
        <f>VLOOKUP(CONCATENATE($F2277," ",$G2277),AllocFactorMatrix,(AA$4+1),FALSE)*$E2277</f>
        <v>13.347475678920926</v>
      </c>
      <c r="AB2277" s="5">
        <f>VLOOKUP(CONCATENATE($F2277," ",$G2277),AllocFactorMatrix,(AB$4+1),FALSE)*$E2277</f>
        <v>59.297086520495434</v>
      </c>
      <c r="AC2277" s="5">
        <f>VLOOKUP(CONCATENATE($F2277," ",$G2277),AllocFactorMatrix,(AC$4+1),FALSE)*$E2277</f>
        <v>12.165820646683988</v>
      </c>
    </row>
    <row r="2278" spans="3:29" hidden="1" outlineLevel="1">
      <c r="E2278" s="11"/>
      <c r="F2278" s="107"/>
      <c r="G2278" s="52" t="str">
        <f>$G$8</f>
        <v>PRODUCTION</v>
      </c>
      <c r="H2278" s="55">
        <f t="shared" ref="H2278:AC2278" ca="1" si="1060">+H2206+H2214+H2222+H2230+H2238+H2246+H2254+H2262+H2270</f>
        <v>-11690643.595060287</v>
      </c>
      <c r="I2278" s="55">
        <f t="shared" ca="1" si="1060"/>
        <v>-6013503.1620357931</v>
      </c>
      <c r="J2278" s="55">
        <f t="shared" ca="1" si="1060"/>
        <v>-1402349.8619244553</v>
      </c>
      <c r="K2278" s="55">
        <f t="shared" ca="1" si="1060"/>
        <v>-19498.216008312735</v>
      </c>
      <c r="L2278" s="55">
        <f t="shared" ca="1" si="1060"/>
        <v>-2715.5888290167563</v>
      </c>
      <c r="M2278" s="55">
        <f t="shared" ca="1" si="1060"/>
        <v>-1424563.6667617843</v>
      </c>
      <c r="N2278" s="55">
        <f t="shared" ca="1" si="1060"/>
        <v>-834690.13309293147</v>
      </c>
      <c r="O2278" s="55">
        <f t="shared" ca="1" si="1060"/>
        <v>-149569.44826897449</v>
      </c>
      <c r="P2278" s="55">
        <f t="shared" ca="1" si="1060"/>
        <v>-30331.157780390942</v>
      </c>
      <c r="Q2278" s="55">
        <f t="shared" ca="1" si="1060"/>
        <v>-1151.8120002944243</v>
      </c>
      <c r="R2278" s="55">
        <f t="shared" ca="1" si="1060"/>
        <v>-1015742.5511425913</v>
      </c>
      <c r="S2278" s="55">
        <f t="shared" ca="1" si="1060"/>
        <v>-39528.564865233828</v>
      </c>
      <c r="T2278" s="55">
        <f t="shared" ca="1" si="1060"/>
        <v>-533658.45143500762</v>
      </c>
      <c r="U2278" s="55">
        <f t="shared" ca="1" si="1060"/>
        <v>-2041029.3503144244</v>
      </c>
      <c r="V2278" s="55">
        <f t="shared" ca="1" si="1060"/>
        <v>-369751.39672433562</v>
      </c>
      <c r="W2278" s="55">
        <f t="shared" ca="1" si="1060"/>
        <v>-2983967.7633390012</v>
      </c>
      <c r="X2278" s="55">
        <f t="shared" ca="1" si="1060"/>
        <v>-229088.73192221441</v>
      </c>
      <c r="Y2278" s="55">
        <f t="shared" ca="1" si="1060"/>
        <v>-4575.489564629308</v>
      </c>
      <c r="Z2278" s="55">
        <f t="shared" ca="1" si="1060"/>
        <v>-233664.22148684371</v>
      </c>
      <c r="AA2278" s="55">
        <f t="shared" ca="1" si="1060"/>
        <v>-3022.0509946159477</v>
      </c>
      <c r="AB2278" s="55">
        <f t="shared" ca="1" si="1060"/>
        <v>-13425.67116118382</v>
      </c>
      <c r="AC2278" s="55">
        <f t="shared" ca="1" si="1060"/>
        <v>-2754.508138470936</v>
      </c>
    </row>
    <row r="2279" spans="3:29" hidden="1" outlineLevel="1">
      <c r="E2279" s="11"/>
      <c r="F2279" s="107"/>
      <c r="G2279" s="52" t="str">
        <f>$G$9</f>
        <v>BULKTRAN</v>
      </c>
      <c r="H2279" s="55">
        <f t="shared" ref="H2279:AC2279" ca="1" si="1061">+H2207+H2215+H2223+H2231+H2239+H2247+H2255+H2263+H2271</f>
        <v>641361.50675077457</v>
      </c>
      <c r="I2279" s="55">
        <f t="shared" ca="1" si="1061"/>
        <v>329907.36716013419</v>
      </c>
      <c r="J2279" s="55">
        <f t="shared" ca="1" si="1061"/>
        <v>76934.448742894136</v>
      </c>
      <c r="K2279" s="55">
        <f t="shared" ca="1" si="1061"/>
        <v>1069.6934772117693</v>
      </c>
      <c r="L2279" s="55">
        <f t="shared" ca="1" si="1061"/>
        <v>148.9801762350944</v>
      </c>
      <c r="M2279" s="55">
        <f t="shared" ca="1" si="1061"/>
        <v>78153.122396341016</v>
      </c>
      <c r="N2279" s="55">
        <f t="shared" ca="1" si="1061"/>
        <v>45792.014535169546</v>
      </c>
      <c r="O2279" s="55">
        <f t="shared" ca="1" si="1061"/>
        <v>8205.5436833438816</v>
      </c>
      <c r="P2279" s="55">
        <f t="shared" ca="1" si="1061"/>
        <v>1664.0005229264459</v>
      </c>
      <c r="Q2279" s="55">
        <f t="shared" ca="1" si="1061"/>
        <v>63.189667360537342</v>
      </c>
      <c r="R2279" s="55">
        <f t="shared" ca="1" si="1061"/>
        <v>55724.748408800406</v>
      </c>
      <c r="S2279" s="55">
        <f t="shared" ca="1" si="1061"/>
        <v>2168.5803450867552</v>
      </c>
      <c r="T2279" s="55">
        <f t="shared" ca="1" si="1061"/>
        <v>29277.08690454494</v>
      </c>
      <c r="U2279" s="55">
        <f t="shared" ca="1" si="1061"/>
        <v>111973.1047136985</v>
      </c>
      <c r="V2279" s="55">
        <f t="shared" ca="1" si="1061"/>
        <v>20284.966434741476</v>
      </c>
      <c r="W2279" s="55">
        <f t="shared" ca="1" si="1061"/>
        <v>163703.7383980717</v>
      </c>
      <c r="X2279" s="55">
        <f t="shared" ca="1" si="1061"/>
        <v>12568.058643695065</v>
      </c>
      <c r="Y2279" s="55">
        <f t="shared" ca="1" si="1061"/>
        <v>251.01636684340022</v>
      </c>
      <c r="Z2279" s="55">
        <f t="shared" ca="1" si="1061"/>
        <v>12819.075010538465</v>
      </c>
      <c r="AA2279" s="55">
        <f t="shared" ca="1" si="1061"/>
        <v>165.79302616012791</v>
      </c>
      <c r="AB2279" s="55">
        <f t="shared" ca="1" si="1061"/>
        <v>736.54701856753297</v>
      </c>
      <c r="AC2279" s="55">
        <f t="shared" ca="1" si="1061"/>
        <v>151.11533216130704</v>
      </c>
    </row>
    <row r="2280" spans="3:29" hidden="1" outlineLevel="1">
      <c r="E2280" s="11"/>
      <c r="F2280" s="107"/>
      <c r="G2280" s="52" t="str">
        <f>$G$10</f>
        <v>SUBTRAN</v>
      </c>
      <c r="H2280" s="55">
        <f t="shared" ref="H2280:AC2280" ca="1" si="1062">+H2208+H2216+H2224+H2232+H2240+H2248+H2256+H2264+H2272</f>
        <v>191036.00863016956</v>
      </c>
      <c r="I2280" s="55">
        <f t="shared" ca="1" si="1062"/>
        <v>97610.490734390594</v>
      </c>
      <c r="J2280" s="55">
        <f t="shared" ca="1" si="1062"/>
        <v>22881.54797612573</v>
      </c>
      <c r="K2280" s="55">
        <f t="shared" ca="1" si="1062"/>
        <v>319.64635251860477</v>
      </c>
      <c r="L2280" s="55">
        <f t="shared" ca="1" si="1062"/>
        <v>57.854504648485033</v>
      </c>
      <c r="M2280" s="55">
        <f t="shared" ca="1" si="1062"/>
        <v>23259.048833292822</v>
      </c>
      <c r="N2280" s="55">
        <f t="shared" ca="1" si="1062"/>
        <v>13223.897602783747</v>
      </c>
      <c r="O2280" s="55">
        <f t="shared" ca="1" si="1062"/>
        <v>2376.2679620544909</v>
      </c>
      <c r="P2280" s="55">
        <f t="shared" ca="1" si="1062"/>
        <v>623.75201901098683</v>
      </c>
      <c r="Q2280" s="55">
        <f t="shared" ca="1" si="1062"/>
        <v>0</v>
      </c>
      <c r="R2280" s="55">
        <f t="shared" ca="1" si="1062"/>
        <v>16223.917583849223</v>
      </c>
      <c r="S2280" s="55">
        <f t="shared" ca="1" si="1062"/>
        <v>596.05705561755303</v>
      </c>
      <c r="T2280" s="55">
        <f t="shared" ca="1" si="1062"/>
        <v>8363.2584746703069</v>
      </c>
      <c r="U2280" s="55">
        <f t="shared" ca="1" si="1062"/>
        <v>41237.315589788923</v>
      </c>
      <c r="V2280" s="55">
        <f t="shared" ca="1" si="1062"/>
        <v>0</v>
      </c>
      <c r="W2280" s="55">
        <f t="shared" ca="1" si="1062"/>
        <v>50196.631120076781</v>
      </c>
      <c r="X2280" s="55">
        <f t="shared" ca="1" si="1062"/>
        <v>3624.9371166731044</v>
      </c>
      <c r="Y2280" s="55">
        <f t="shared" ca="1" si="1062"/>
        <v>72.783361724908801</v>
      </c>
      <c r="Z2280" s="55">
        <f t="shared" ca="1" si="1062"/>
        <v>3697.7204783980133</v>
      </c>
      <c r="AA2280" s="55">
        <f t="shared" ca="1" si="1062"/>
        <v>48.199880162187121</v>
      </c>
      <c r="AB2280" s="55">
        <f t="shared" ca="1" si="1062"/>
        <v>0</v>
      </c>
      <c r="AC2280" s="55">
        <f t="shared" ca="1" si="1062"/>
        <v>0</v>
      </c>
    </row>
    <row r="2281" spans="3:29" hidden="1" outlineLevel="1">
      <c r="E2281" s="11"/>
      <c r="F2281" s="107"/>
      <c r="G2281" s="52" t="str">
        <f>$G$11</f>
        <v>DISTPRI</v>
      </c>
      <c r="H2281" s="55">
        <f t="shared" ref="H2281:AC2281" ca="1" si="1063">+H2209+H2217+H2225+H2233+H2241+H2249+H2257+H2265+H2273</f>
        <v>838145.03292364196</v>
      </c>
      <c r="I2281" s="55">
        <f t="shared" ca="1" si="1063"/>
        <v>548823.29157394962</v>
      </c>
      <c r="J2281" s="55">
        <f t="shared" ca="1" si="1063"/>
        <v>128445.83290907297</v>
      </c>
      <c r="K2281" s="55">
        <f t="shared" ca="1" si="1063"/>
        <v>1794.0993946854855</v>
      </c>
      <c r="L2281" s="55">
        <f t="shared" ca="1" si="1063"/>
        <v>0</v>
      </c>
      <c r="M2281" s="55">
        <f t="shared" ca="1" si="1063"/>
        <v>130239.93230375845</v>
      </c>
      <c r="N2281" s="55">
        <f t="shared" ca="1" si="1063"/>
        <v>74565.325709284967</v>
      </c>
      <c r="O2281" s="55">
        <f t="shared" ca="1" si="1063"/>
        <v>13397.837412730256</v>
      </c>
      <c r="P2281" s="55">
        <f t="shared" ca="1" si="1063"/>
        <v>0</v>
      </c>
      <c r="Q2281" s="55">
        <f t="shared" ca="1" si="1063"/>
        <v>0</v>
      </c>
      <c r="R2281" s="55">
        <f t="shared" ca="1" si="1063"/>
        <v>87963.163122015219</v>
      </c>
      <c r="S2281" s="55">
        <f t="shared" ca="1" si="1063"/>
        <v>3371.6022215622811</v>
      </c>
      <c r="T2281" s="55">
        <f t="shared" ca="1" si="1063"/>
        <v>46622.052981817564</v>
      </c>
      <c r="U2281" s="55">
        <f t="shared" ca="1" si="1063"/>
        <v>0</v>
      </c>
      <c r="V2281" s="55">
        <f t="shared" ca="1" si="1063"/>
        <v>0</v>
      </c>
      <c r="W2281" s="55">
        <f t="shared" ca="1" si="1063"/>
        <v>49993.655203379843</v>
      </c>
      <c r="X2281" s="55">
        <f t="shared" ca="1" si="1063"/>
        <v>20445.196175602192</v>
      </c>
      <c r="Y2281" s="55">
        <f t="shared" ca="1" si="1063"/>
        <v>410.36732951599095</v>
      </c>
      <c r="Z2281" s="55">
        <f t="shared" ca="1" si="1063"/>
        <v>20855.563505118182</v>
      </c>
      <c r="AA2281" s="55">
        <f t="shared" ca="1" si="1063"/>
        <v>269.42721542075117</v>
      </c>
      <c r="AB2281" s="55">
        <f t="shared" ca="1" si="1063"/>
        <v>0</v>
      </c>
      <c r="AC2281" s="55">
        <f t="shared" ca="1" si="1063"/>
        <v>0</v>
      </c>
    </row>
    <row r="2282" spans="3:29" hidden="1" outlineLevel="1">
      <c r="E2282" s="11"/>
      <c r="F2282" s="107"/>
      <c r="G2282" s="52" t="str">
        <f>$G$12</f>
        <v>DISTSEC</v>
      </c>
      <c r="H2282" s="55">
        <f t="shared" ref="H2282:AC2282" ca="1" si="1064">+H2210+H2218+H2226+H2234+H2242+H2250+H2258+H2266+H2274</f>
        <v>407581.66171308613</v>
      </c>
      <c r="I2282" s="55">
        <f t="shared" ca="1" si="1064"/>
        <v>302468.42331928684</v>
      </c>
      <c r="J2282" s="55">
        <f t="shared" ca="1" si="1064"/>
        <v>60991.147566266598</v>
      </c>
      <c r="K2282" s="55">
        <f t="shared" ca="1" si="1064"/>
        <v>0</v>
      </c>
      <c r="L2282" s="55">
        <f t="shared" ca="1" si="1064"/>
        <v>0</v>
      </c>
      <c r="M2282" s="55">
        <f t="shared" ca="1" si="1064"/>
        <v>60991.147566266598</v>
      </c>
      <c r="N2282" s="55">
        <f t="shared" ca="1" si="1064"/>
        <v>30485.539529050548</v>
      </c>
      <c r="O2282" s="55">
        <f t="shared" ca="1" si="1064"/>
        <v>0</v>
      </c>
      <c r="P2282" s="55">
        <f t="shared" ca="1" si="1064"/>
        <v>0</v>
      </c>
      <c r="Q2282" s="55">
        <f t="shared" ca="1" si="1064"/>
        <v>0</v>
      </c>
      <c r="R2282" s="55">
        <f t="shared" ca="1" si="1064"/>
        <v>30485.539529050548</v>
      </c>
      <c r="S2282" s="55">
        <f t="shared" ca="1" si="1064"/>
        <v>1139.4780886343663</v>
      </c>
      <c r="T2282" s="55">
        <f t="shared" ca="1" si="1064"/>
        <v>0</v>
      </c>
      <c r="U2282" s="55">
        <f t="shared" ca="1" si="1064"/>
        <v>0</v>
      </c>
      <c r="V2282" s="55">
        <f t="shared" ca="1" si="1064"/>
        <v>0</v>
      </c>
      <c r="W2282" s="55">
        <f t="shared" ca="1" si="1064"/>
        <v>1139.4780886343663</v>
      </c>
      <c r="X2282" s="55">
        <f t="shared" ca="1" si="1064"/>
        <v>8611.4558788557824</v>
      </c>
      <c r="Y2282" s="55">
        <f t="shared" ca="1" si="1064"/>
        <v>0</v>
      </c>
      <c r="Z2282" s="55">
        <f t="shared" ca="1" si="1064"/>
        <v>8611.4558788557824</v>
      </c>
      <c r="AA2282" s="55">
        <f t="shared" ca="1" si="1064"/>
        <v>101.81816642809021</v>
      </c>
      <c r="AB2282" s="55">
        <f t="shared" ca="1" si="1064"/>
        <v>3133.9336501446087</v>
      </c>
      <c r="AC2282" s="55">
        <f t="shared" ca="1" si="1064"/>
        <v>649.86551441928896</v>
      </c>
    </row>
    <row r="2283" spans="3:29" hidden="1" outlineLevel="1">
      <c r="E2283" s="11"/>
      <c r="F2283" s="107"/>
      <c r="G2283" s="52" t="str">
        <f>$G$13</f>
        <v>ENERGY</v>
      </c>
      <c r="H2283" s="55">
        <f t="shared" ref="H2283:AC2283" ca="1" si="1065">+H2211+H2219+H2227+H2235+H2243+H2251+H2259+H2267+H2275</f>
        <v>24657.11442265286</v>
      </c>
      <c r="I2283" s="55">
        <f t="shared" ca="1" si="1065"/>
        <v>9647.9888325567572</v>
      </c>
      <c r="J2283" s="55">
        <f t="shared" ca="1" si="1065"/>
        <v>2783.416785474094</v>
      </c>
      <c r="K2283" s="55">
        <f t="shared" ca="1" si="1065"/>
        <v>38.79488892313271</v>
      </c>
      <c r="L2283" s="55">
        <f t="shared" ca="1" si="1065"/>
        <v>5.4234925923453972</v>
      </c>
      <c r="M2283" s="55">
        <f t="shared" ca="1" si="1065"/>
        <v>2827.6351669895726</v>
      </c>
      <c r="N2283" s="55">
        <f t="shared" ca="1" si="1065"/>
        <v>1805.9484938381941</v>
      </c>
      <c r="O2283" s="55">
        <f t="shared" ca="1" si="1065"/>
        <v>322.07098581260641</v>
      </c>
      <c r="P2283" s="55">
        <f t="shared" ca="1" si="1065"/>
        <v>65.585447447242586</v>
      </c>
      <c r="Q2283" s="55">
        <f t="shared" ca="1" si="1065"/>
        <v>2.477184546172825</v>
      </c>
      <c r="R2283" s="55">
        <f t="shared" ca="1" si="1065"/>
        <v>2196.0821116442157</v>
      </c>
      <c r="S2283" s="55">
        <f t="shared" ca="1" si="1065"/>
        <v>94.577555451428211</v>
      </c>
      <c r="T2283" s="55">
        <f t="shared" ca="1" si="1065"/>
        <v>1495.2891341657646</v>
      </c>
      <c r="U2283" s="55">
        <f t="shared" ca="1" si="1065"/>
        <v>6430.9951997607759</v>
      </c>
      <c r="V2283" s="55">
        <f t="shared" ca="1" si="1065"/>
        <v>1209.7373671544467</v>
      </c>
      <c r="W2283" s="55">
        <f t="shared" ca="1" si="1065"/>
        <v>9230.5992565324159</v>
      </c>
      <c r="X2283" s="55">
        <f t="shared" ca="1" si="1065"/>
        <v>496.07614880622276</v>
      </c>
      <c r="Y2283" s="55">
        <f t="shared" ca="1" si="1065"/>
        <v>9.9536689701013614</v>
      </c>
      <c r="Z2283" s="55">
        <f t="shared" ca="1" si="1065"/>
        <v>506.02981777632414</v>
      </c>
      <c r="AA2283" s="55">
        <f t="shared" ca="1" si="1065"/>
        <v>8.8787154042791432</v>
      </c>
      <c r="AB2283" s="55">
        <f t="shared" ca="1" si="1065"/>
        <v>198.88018426599797</v>
      </c>
      <c r="AC2283" s="55">
        <f t="shared" ca="1" si="1065"/>
        <v>41.020337483270069</v>
      </c>
    </row>
    <row r="2284" spans="3:29" hidden="1" outlineLevel="1">
      <c r="F2284" s="107"/>
      <c r="G2284" s="52" t="str">
        <f>$G$14</f>
        <v>CUSTOMER</v>
      </c>
      <c r="H2284" s="55">
        <f t="shared" ref="H2284:AC2284" ca="1" si="1066">+H2212+H2220+H2228+H2236+H2244+H2252+H2260+H2268+H2276</f>
        <v>191209.27061995759</v>
      </c>
      <c r="I2284" s="55">
        <f t="shared" ca="1" si="1066"/>
        <v>94382.900801400276</v>
      </c>
      <c r="J2284" s="55">
        <f t="shared" ca="1" si="1066"/>
        <v>30186.300938634671</v>
      </c>
      <c r="K2284" s="55">
        <f t="shared" ca="1" si="1066"/>
        <v>1933.8370775226281</v>
      </c>
      <c r="L2284" s="55">
        <f t="shared" ca="1" si="1066"/>
        <v>325.2782204110934</v>
      </c>
      <c r="M2284" s="55">
        <f t="shared" ca="1" si="1066"/>
        <v>32445.416236568391</v>
      </c>
      <c r="N2284" s="55">
        <f t="shared" ca="1" si="1066"/>
        <v>2360.2080129306687</v>
      </c>
      <c r="O2284" s="55">
        <f t="shared" ca="1" si="1066"/>
        <v>682.58785629118722</v>
      </c>
      <c r="P2284" s="55">
        <f t="shared" ca="1" si="1066"/>
        <v>799.85332506153202</v>
      </c>
      <c r="Q2284" s="55">
        <f t="shared" ca="1" si="1066"/>
        <v>99.942348307991168</v>
      </c>
      <c r="R2284" s="55">
        <f t="shared" ca="1" si="1066"/>
        <v>3942.591542591379</v>
      </c>
      <c r="S2284" s="55">
        <f t="shared" ca="1" si="1066"/>
        <v>15.620231675137633</v>
      </c>
      <c r="T2284" s="55">
        <f t="shared" ca="1" si="1066"/>
        <v>484.45033467490902</v>
      </c>
      <c r="U2284" s="55">
        <f t="shared" ca="1" si="1066"/>
        <v>1344.4841729466725</v>
      </c>
      <c r="V2284" s="55">
        <f t="shared" ca="1" si="1066"/>
        <v>399.78235484831686</v>
      </c>
      <c r="W2284" s="55">
        <f t="shared" ca="1" si="1066"/>
        <v>2244.3370941450362</v>
      </c>
      <c r="X2284" s="55">
        <f t="shared" ca="1" si="1066"/>
        <v>476.81199766409583</v>
      </c>
      <c r="Y2284" s="55">
        <f t="shared" ca="1" si="1066"/>
        <v>8.9345575162536335</v>
      </c>
      <c r="Z2284" s="55">
        <f t="shared" ca="1" si="1066"/>
        <v>485.74655518034945</v>
      </c>
      <c r="AA2284" s="55">
        <f t="shared" ca="1" si="1066"/>
        <v>46.151584860713214</v>
      </c>
      <c r="AB2284" s="55">
        <f t="shared" ca="1" si="1066"/>
        <v>50817.567398548061</v>
      </c>
      <c r="AC2284" s="55">
        <f t="shared" ca="1" si="1066"/>
        <v>6844.5594066633976</v>
      </c>
    </row>
    <row r="2285" spans="3:29" collapsed="1">
      <c r="C2285" s="52" t="s">
        <v>325</v>
      </c>
      <c r="E2285" s="11">
        <f>+E2213+E2221+E2229+E2237+E2245+E2253+E2261+E2269+E2277</f>
        <v>-9396653</v>
      </c>
      <c r="F2285" s="107"/>
      <c r="G2285" s="52" t="str">
        <f>$G$15</f>
        <v>TOTAL</v>
      </c>
      <c r="H2285" s="55">
        <f t="shared" ref="H2285:AC2285" ca="1" si="1067">+H2213+H2221+H2229+H2237+H2245+H2253+H2261+H2269+H2277</f>
        <v>-9396653.0000000037</v>
      </c>
      <c r="I2285" s="55">
        <f t="shared" ca="1" si="1067"/>
        <v>-4630662.699614075</v>
      </c>
      <c r="J2285" s="55">
        <f t="shared" ca="1" si="1067"/>
        <v>-1080127.1670059869</v>
      </c>
      <c r="K2285" s="55">
        <f t="shared" ca="1" si="1067"/>
        <v>-14342.144817451121</v>
      </c>
      <c r="L2285" s="55">
        <f t="shared" ca="1" si="1067"/>
        <v>-2178.0524351297386</v>
      </c>
      <c r="M2285" s="55">
        <f t="shared" ca="1" si="1067"/>
        <v>-1096647.3642585676</v>
      </c>
      <c r="N2285" s="55">
        <f t="shared" ca="1" si="1067"/>
        <v>-666457.1992098738</v>
      </c>
      <c r="O2285" s="55">
        <f t="shared" ca="1" si="1067"/>
        <v>-124585.14036874204</v>
      </c>
      <c r="P2285" s="55">
        <f t="shared" ca="1" si="1067"/>
        <v>-27177.966465944733</v>
      </c>
      <c r="Q2285" s="55">
        <f t="shared" ca="1" si="1067"/>
        <v>-986.20280007972326</v>
      </c>
      <c r="R2285" s="55">
        <f t="shared" ca="1" si="1067"/>
        <v>-819206.50884464046</v>
      </c>
      <c r="S2285" s="55">
        <f t="shared" ca="1" si="1067"/>
        <v>-32142.649367206315</v>
      </c>
      <c r="T2285" s="55">
        <f t="shared" ca="1" si="1067"/>
        <v>-447416.31360513414</v>
      </c>
      <c r="U2285" s="55">
        <f t="shared" ca="1" si="1067"/>
        <v>-1880043.4506382295</v>
      </c>
      <c r="V2285" s="55">
        <f t="shared" ca="1" si="1067"/>
        <v>-347856.91056759137</v>
      </c>
      <c r="W2285" s="55">
        <f t="shared" ca="1" si="1067"/>
        <v>-2707459.3241781616</v>
      </c>
      <c r="X2285" s="55">
        <f t="shared" ca="1" si="1067"/>
        <v>-182866.19596091792</v>
      </c>
      <c r="Y2285" s="55">
        <f t="shared" ca="1" si="1067"/>
        <v>-3822.4342800586537</v>
      </c>
      <c r="Z2285" s="55">
        <f t="shared" ca="1" si="1067"/>
        <v>-186688.63024097661</v>
      </c>
      <c r="AA2285" s="55">
        <f t="shared" ca="1" si="1067"/>
        <v>-2381.7824061797983</v>
      </c>
      <c r="AB2285" s="55">
        <f t="shared" ca="1" si="1067"/>
        <v>41461.257090342377</v>
      </c>
      <c r="AC2285" s="55">
        <f t="shared" ca="1" si="1067"/>
        <v>4932.0524522563273</v>
      </c>
    </row>
    <row r="2286" spans="3:29">
      <c r="F2286" s="182"/>
    </row>
    <row r="2287" spans="3:29" hidden="1" outlineLevel="1">
      <c r="E2287" s="11"/>
      <c r="F2287" s="107"/>
      <c r="G2287" s="52" t="str">
        <f>$G$8</f>
        <v>PRODUCTION</v>
      </c>
      <c r="H2287" s="4">
        <f t="shared" ref="H2287:AC2287" ca="1" si="1068">+H2278+H2196</f>
        <v>33140836.044110633</v>
      </c>
      <c r="I2287" s="4">
        <f t="shared" ca="1" si="1068"/>
        <v>17047181.425321814</v>
      </c>
      <c r="J2287" s="4">
        <f t="shared" ca="1" si="1068"/>
        <v>3975405.3292803252</v>
      </c>
      <c r="K2287" s="4">
        <f t="shared" ca="1" si="1068"/>
        <v>55273.875610850329</v>
      </c>
      <c r="L2287" s="4">
        <f t="shared" ca="1" si="1068"/>
        <v>7698.1975726032415</v>
      </c>
      <c r="M2287" s="4">
        <f t="shared" ca="1" si="1068"/>
        <v>4038377.4024637793</v>
      </c>
      <c r="N2287" s="4">
        <f t="shared" ca="1" si="1068"/>
        <v>2366193.8389908713</v>
      </c>
      <c r="O2287" s="4">
        <f t="shared" ca="1" si="1068"/>
        <v>424002.02537904918</v>
      </c>
      <c r="P2287" s="4">
        <f t="shared" ca="1" si="1068"/>
        <v>85983.283884620352</v>
      </c>
      <c r="Q2287" s="4">
        <f t="shared" ca="1" si="1068"/>
        <v>3265.1763219884397</v>
      </c>
      <c r="R2287" s="4">
        <f t="shared" ca="1" si="1068"/>
        <v>2879444.3245765297</v>
      </c>
      <c r="S2287" s="4">
        <f t="shared" ca="1" si="1068"/>
        <v>112056.25050542406</v>
      </c>
      <c r="T2287" s="4">
        <f t="shared" ca="1" si="1068"/>
        <v>1512824.0886613368</v>
      </c>
      <c r="U2287" s="4">
        <f t="shared" ca="1" si="1068"/>
        <v>5785944.8464042591</v>
      </c>
      <c r="V2287" s="4">
        <f t="shared" ca="1" si="1068"/>
        <v>1048177.5717719949</v>
      </c>
      <c r="W2287" s="4">
        <f t="shared" ca="1" si="1068"/>
        <v>8459002.7573430128</v>
      </c>
      <c r="X2287" s="4">
        <f t="shared" ca="1" si="1068"/>
        <v>649424.64821999159</v>
      </c>
      <c r="Y2287" s="4">
        <f t="shared" ca="1" si="1068"/>
        <v>12970.675929851332</v>
      </c>
      <c r="Z2287" s="4">
        <f t="shared" ca="1" si="1068"/>
        <v>662395.32414984307</v>
      </c>
      <c r="AA2287" s="4">
        <f t="shared" ca="1" si="1068"/>
        <v>8566.9617515178525</v>
      </c>
      <c r="AB2287" s="4">
        <f t="shared" ca="1" si="1068"/>
        <v>38059.321808676112</v>
      </c>
      <c r="AC2287" s="4">
        <f t="shared" ca="1" si="1068"/>
        <v>7808.5266954682993</v>
      </c>
    </row>
    <row r="2288" spans="3:29" hidden="1" outlineLevel="1">
      <c r="E2288" s="11"/>
      <c r="F2288" s="107"/>
      <c r="G2288" s="52" t="str">
        <f>$G$9</f>
        <v>BULKTRAN</v>
      </c>
      <c r="H2288" s="4">
        <f t="shared" ref="H2288:AC2288" ca="1" si="1069">+H2279+H2197</f>
        <v>13886115.258074116</v>
      </c>
      <c r="I2288" s="4">
        <f t="shared" ca="1" si="1069"/>
        <v>7142823.0048947614</v>
      </c>
      <c r="J2288" s="4">
        <f t="shared" ca="1" si="1069"/>
        <v>1665707.4229048805</v>
      </c>
      <c r="K2288" s="4">
        <f t="shared" ca="1" si="1069"/>
        <v>23159.928930915325</v>
      </c>
      <c r="L2288" s="4">
        <f t="shared" ca="1" si="1069"/>
        <v>3225.5691627789092</v>
      </c>
      <c r="M2288" s="4">
        <f t="shared" ca="1" si="1069"/>
        <v>1692092.9209985747</v>
      </c>
      <c r="N2288" s="4">
        <f t="shared" ca="1" si="1069"/>
        <v>991442.71217053616</v>
      </c>
      <c r="O2288" s="4">
        <f t="shared" ca="1" si="1069"/>
        <v>177658.19142986412</v>
      </c>
      <c r="P2288" s="4">
        <f t="shared" ca="1" si="1069"/>
        <v>36027.26825299034</v>
      </c>
      <c r="Q2288" s="4">
        <f t="shared" ca="1" si="1069"/>
        <v>1368.1192195850879</v>
      </c>
      <c r="R2288" s="4">
        <f t="shared" ca="1" si="1069"/>
        <v>1206496.2910729758</v>
      </c>
      <c r="S2288" s="4">
        <f t="shared" ca="1" si="1069"/>
        <v>46951.923839062641</v>
      </c>
      <c r="T2288" s="4">
        <f t="shared" ca="1" si="1069"/>
        <v>633878.08419743844</v>
      </c>
      <c r="U2288" s="4">
        <f t="shared" ca="1" si="1069"/>
        <v>2424329.2144800085</v>
      </c>
      <c r="V2288" s="4">
        <f t="shared" ca="1" si="1069"/>
        <v>439189.72210541822</v>
      </c>
      <c r="W2288" s="4">
        <f t="shared" ca="1" si="1069"/>
        <v>3544348.944621928</v>
      </c>
      <c r="X2288" s="4">
        <f t="shared" ca="1" si="1069"/>
        <v>272110.98430389795</v>
      </c>
      <c r="Y2288" s="4">
        <f t="shared" ca="1" si="1069"/>
        <v>5434.7542921763616</v>
      </c>
      <c r="Z2288" s="4">
        <f t="shared" ca="1" si="1069"/>
        <v>277545.73859607428</v>
      </c>
      <c r="AA2288" s="4">
        <f t="shared" ca="1" si="1069"/>
        <v>3589.5841050826411</v>
      </c>
      <c r="AB2288" s="4">
        <f t="shared" ca="1" si="1069"/>
        <v>15946.976370058352</v>
      </c>
      <c r="AC2288" s="4">
        <f t="shared" ca="1" si="1069"/>
        <v>3271.7974146669194</v>
      </c>
    </row>
    <row r="2289" spans="1:29" hidden="1" outlineLevel="1">
      <c r="E2289" s="11"/>
      <c r="F2289" s="107"/>
      <c r="G2289" s="52" t="str">
        <f>$G$10</f>
        <v>SUBTRAN</v>
      </c>
      <c r="H2289" s="4">
        <f t="shared" ref="H2289:AC2289" ca="1" si="1070">+H2280+H2198</f>
        <v>4128761.7922978206</v>
      </c>
      <c r="I2289" s="4">
        <f t="shared" ca="1" si="1070"/>
        <v>2109604.7156836716</v>
      </c>
      <c r="J2289" s="4">
        <f t="shared" ca="1" si="1070"/>
        <v>494526.98321052437</v>
      </c>
      <c r="K2289" s="4">
        <f t="shared" ca="1" si="1070"/>
        <v>6908.3501942353387</v>
      </c>
      <c r="L2289" s="4">
        <f t="shared" ca="1" si="1070"/>
        <v>1250.3792872233321</v>
      </c>
      <c r="M2289" s="4">
        <f t="shared" ca="1" si="1070"/>
        <v>502685.71269198298</v>
      </c>
      <c r="N2289" s="4">
        <f t="shared" ca="1" si="1070"/>
        <v>285801.21391318575</v>
      </c>
      <c r="O2289" s="4">
        <f t="shared" ca="1" si="1070"/>
        <v>51357.042268326426</v>
      </c>
      <c r="P2289" s="4">
        <f t="shared" ca="1" si="1070"/>
        <v>13480.827632589446</v>
      </c>
      <c r="Q2289" s="4">
        <f t="shared" ca="1" si="1070"/>
        <v>0</v>
      </c>
      <c r="R2289" s="4">
        <f t="shared" ca="1" si="1070"/>
        <v>350639.08381410158</v>
      </c>
      <c r="S2289" s="4">
        <f t="shared" ca="1" si="1070"/>
        <v>12882.270808052455</v>
      </c>
      <c r="T2289" s="4">
        <f t="shared" ca="1" si="1070"/>
        <v>180750.75111193745</v>
      </c>
      <c r="U2289" s="4">
        <f t="shared" ca="1" si="1070"/>
        <v>891240.6317787749</v>
      </c>
      <c r="V2289" s="4">
        <f t="shared" ca="1" si="1070"/>
        <v>0</v>
      </c>
      <c r="W2289" s="4">
        <f t="shared" ca="1" si="1070"/>
        <v>1084873.6536987647</v>
      </c>
      <c r="X2289" s="4">
        <f t="shared" ca="1" si="1070"/>
        <v>78343.878591894652</v>
      </c>
      <c r="Y2289" s="4">
        <f t="shared" ca="1" si="1070"/>
        <v>1573.0289025591455</v>
      </c>
      <c r="Z2289" s="4">
        <f t="shared" ca="1" si="1070"/>
        <v>79916.907494453801</v>
      </c>
      <c r="AA2289" s="4">
        <f t="shared" ca="1" si="1070"/>
        <v>1041.7189148472592</v>
      </c>
      <c r="AB2289" s="4">
        <f t="shared" ca="1" si="1070"/>
        <v>0</v>
      </c>
      <c r="AC2289" s="4">
        <f t="shared" ca="1" si="1070"/>
        <v>0</v>
      </c>
    </row>
    <row r="2290" spans="1:29" hidden="1" outlineLevel="1">
      <c r="E2290" s="11"/>
      <c r="F2290" s="107"/>
      <c r="G2290" s="52" t="str">
        <f>$G$11</f>
        <v>DISTPRI</v>
      </c>
      <c r="H2290" s="4">
        <f t="shared" ref="H2290:AC2290" ca="1" si="1071">+H2281+H2199</f>
        <v>20187791.433772273</v>
      </c>
      <c r="I2290" s="4">
        <f t="shared" ca="1" si="1071"/>
        <v>13219108.518299442</v>
      </c>
      <c r="J2290" s="4">
        <f t="shared" ca="1" si="1071"/>
        <v>3093781.6051482372</v>
      </c>
      <c r="K2290" s="4">
        <f t="shared" ca="1" si="1071"/>
        <v>43213.170714652835</v>
      </c>
      <c r="L2290" s="4">
        <f t="shared" ca="1" si="1071"/>
        <v>0</v>
      </c>
      <c r="M2290" s="4">
        <f t="shared" ca="1" si="1071"/>
        <v>3136994.7758628898</v>
      </c>
      <c r="N2290" s="4">
        <f t="shared" ca="1" si="1071"/>
        <v>1796000.9121088248</v>
      </c>
      <c r="O2290" s="4">
        <f t="shared" ca="1" si="1071"/>
        <v>322703.99122729216</v>
      </c>
      <c r="P2290" s="4">
        <f t="shared" ca="1" si="1071"/>
        <v>0</v>
      </c>
      <c r="Q2290" s="4">
        <f t="shared" ca="1" si="1071"/>
        <v>0</v>
      </c>
      <c r="R2290" s="4">
        <f t="shared" ca="1" si="1071"/>
        <v>2118704.9033361166</v>
      </c>
      <c r="S2290" s="4">
        <f t="shared" ca="1" si="1071"/>
        <v>81209.337015475161</v>
      </c>
      <c r="T2290" s="4">
        <f t="shared" ca="1" si="1071"/>
        <v>1122951.5714340096</v>
      </c>
      <c r="U2290" s="4">
        <f t="shared" ca="1" si="1071"/>
        <v>0</v>
      </c>
      <c r="V2290" s="4">
        <f t="shared" ca="1" si="1071"/>
        <v>0</v>
      </c>
      <c r="W2290" s="4">
        <f t="shared" ca="1" si="1071"/>
        <v>1204160.9084494845</v>
      </c>
      <c r="X2290" s="4">
        <f t="shared" ca="1" si="1071"/>
        <v>492448.60973031371</v>
      </c>
      <c r="Y2290" s="4">
        <f t="shared" ca="1" si="1071"/>
        <v>9884.2201934968252</v>
      </c>
      <c r="Z2290" s="4">
        <f t="shared" ca="1" si="1071"/>
        <v>502332.82992381055</v>
      </c>
      <c r="AA2290" s="4">
        <f t="shared" ca="1" si="1071"/>
        <v>6489.4979005282512</v>
      </c>
      <c r="AB2290" s="4">
        <f t="shared" ca="1" si="1071"/>
        <v>0</v>
      </c>
      <c r="AC2290" s="4">
        <f t="shared" ca="1" si="1071"/>
        <v>0</v>
      </c>
    </row>
    <row r="2291" spans="1:29" hidden="1" outlineLevel="1">
      <c r="E2291" s="11"/>
      <c r="F2291" s="107"/>
      <c r="G2291" s="52" t="str">
        <f>$G$12</f>
        <v>DISTSEC</v>
      </c>
      <c r="H2291" s="4">
        <f t="shared" ref="H2291:AC2291" ca="1" si="1072">+H2282+H2200</f>
        <v>9748741.4930135403</v>
      </c>
      <c r="I2291" s="4">
        <f t="shared" ca="1" si="1072"/>
        <v>7234590.6249698251</v>
      </c>
      <c r="J2291" s="4">
        <f t="shared" ca="1" si="1072"/>
        <v>1458816.690836129</v>
      </c>
      <c r="K2291" s="4">
        <f t="shared" ca="1" si="1072"/>
        <v>0</v>
      </c>
      <c r="L2291" s="4">
        <f t="shared" ca="1" si="1072"/>
        <v>0</v>
      </c>
      <c r="M2291" s="4">
        <f t="shared" ca="1" si="1072"/>
        <v>1458816.690836129</v>
      </c>
      <c r="N2291" s="4">
        <f t="shared" ca="1" si="1072"/>
        <v>729168.34112366918</v>
      </c>
      <c r="O2291" s="4">
        <f t="shared" ca="1" si="1072"/>
        <v>0</v>
      </c>
      <c r="P2291" s="4">
        <f t="shared" ca="1" si="1072"/>
        <v>0</v>
      </c>
      <c r="Q2291" s="4">
        <f t="shared" ca="1" si="1072"/>
        <v>0</v>
      </c>
      <c r="R2291" s="4">
        <f t="shared" ca="1" si="1072"/>
        <v>729168.34112366918</v>
      </c>
      <c r="S2291" s="4">
        <f t="shared" ca="1" si="1072"/>
        <v>27254.605313595606</v>
      </c>
      <c r="T2291" s="4">
        <f t="shared" ca="1" si="1072"/>
        <v>0</v>
      </c>
      <c r="U2291" s="4">
        <f t="shared" ca="1" si="1072"/>
        <v>0</v>
      </c>
      <c r="V2291" s="4">
        <f t="shared" ca="1" si="1072"/>
        <v>0</v>
      </c>
      <c r="W2291" s="4">
        <f t="shared" ca="1" si="1072"/>
        <v>27254.605313595606</v>
      </c>
      <c r="X2291" s="4">
        <f t="shared" ca="1" si="1072"/>
        <v>205973.09724045746</v>
      </c>
      <c r="Y2291" s="4">
        <f t="shared" ca="1" si="1072"/>
        <v>0</v>
      </c>
      <c r="Z2291" s="4">
        <f t="shared" ca="1" si="1072"/>
        <v>205973.09724045746</v>
      </c>
      <c r="AA2291" s="4">
        <f t="shared" ca="1" si="1072"/>
        <v>2435.3376931340285</v>
      </c>
      <c r="AB2291" s="4">
        <f t="shared" ca="1" si="1072"/>
        <v>74958.988299681878</v>
      </c>
      <c r="AC2291" s="4">
        <f t="shared" ca="1" si="1072"/>
        <v>15543.807537046758</v>
      </c>
    </row>
    <row r="2292" spans="1:29" hidden="1" outlineLevel="1">
      <c r="E2292" s="11"/>
      <c r="F2292" s="107"/>
      <c r="G2292" s="52" t="str">
        <f>$G$13</f>
        <v>ENERGY</v>
      </c>
      <c r="H2292" s="4">
        <f t="shared" ref="H2292:AC2292" ca="1" si="1073">+H2283+H2201</f>
        <v>1436481.9107805011</v>
      </c>
      <c r="I2292" s="4">
        <f t="shared" ca="1" si="1073"/>
        <v>562075.5614715179</v>
      </c>
      <c r="J2292" s="4">
        <f t="shared" ca="1" si="1073"/>
        <v>162157.16867595111</v>
      </c>
      <c r="K2292" s="4">
        <f t="shared" ca="1" si="1073"/>
        <v>2260.1248148331861</v>
      </c>
      <c r="L2292" s="4">
        <f t="shared" ca="1" si="1073"/>
        <v>315.96353363225387</v>
      </c>
      <c r="M2292" s="4">
        <f t="shared" ca="1" si="1073"/>
        <v>164733.25702441655</v>
      </c>
      <c r="N2292" s="4">
        <f t="shared" ca="1" si="1073"/>
        <v>105211.51415903377</v>
      </c>
      <c r="O2292" s="4">
        <f t="shared" ca="1" si="1073"/>
        <v>18763.312574889536</v>
      </c>
      <c r="P2292" s="4">
        <f t="shared" ca="1" si="1073"/>
        <v>3820.8975816673387</v>
      </c>
      <c r="Q2292" s="4">
        <f t="shared" ca="1" si="1073"/>
        <v>144.31659476638046</v>
      </c>
      <c r="R2292" s="4">
        <f t="shared" ca="1" si="1073"/>
        <v>127940.04091035703</v>
      </c>
      <c r="S2292" s="4">
        <f t="shared" ca="1" si="1073"/>
        <v>5509.9289090778911</v>
      </c>
      <c r="T2292" s="4">
        <f t="shared" ca="1" si="1073"/>
        <v>87113.023681408551</v>
      </c>
      <c r="U2292" s="4">
        <f t="shared" ca="1" si="1073"/>
        <v>374658.93674425635</v>
      </c>
      <c r="V2292" s="4">
        <f t="shared" ca="1" si="1073"/>
        <v>70477.259217164552</v>
      </c>
      <c r="W2292" s="4">
        <f t="shared" ca="1" si="1073"/>
        <v>537759.14855190739</v>
      </c>
      <c r="X2292" s="4">
        <f t="shared" ca="1" si="1073"/>
        <v>28900.559972869931</v>
      </c>
      <c r="Y2292" s="4">
        <f t="shared" ca="1" si="1073"/>
        <v>579.88397086366911</v>
      </c>
      <c r="Z2292" s="4">
        <f t="shared" ca="1" si="1073"/>
        <v>29480.4439437336</v>
      </c>
      <c r="AA2292" s="4">
        <f t="shared" ca="1" si="1073"/>
        <v>517.25898864701605</v>
      </c>
      <c r="AB2292" s="4">
        <f t="shared" ca="1" si="1073"/>
        <v>11586.424194403431</v>
      </c>
      <c r="AC2292" s="4">
        <f t="shared" ca="1" si="1073"/>
        <v>2389.7756955166474</v>
      </c>
    </row>
    <row r="2293" spans="1:29" hidden="1" outlineLevel="1">
      <c r="E2293" s="11"/>
      <c r="F2293" s="107"/>
      <c r="G2293" s="52" t="str">
        <f>$G$14</f>
        <v>CUSTOMER</v>
      </c>
      <c r="H2293" s="4">
        <f t="shared" ref="H2293:AC2293" ca="1" si="1074">+H2284+H2202</f>
        <v>5004802.0679511102</v>
      </c>
      <c r="I2293" s="4">
        <f t="shared" ca="1" si="1074"/>
        <v>2629846.0838067424</v>
      </c>
      <c r="J2293" s="4">
        <f t="shared" ca="1" si="1074"/>
        <v>789239.94889456045</v>
      </c>
      <c r="K2293" s="4">
        <f t="shared" ca="1" si="1074"/>
        <v>47115.600963581899</v>
      </c>
      <c r="L2293" s="4">
        <f t="shared" ca="1" si="1074"/>
        <v>7909.0611973267369</v>
      </c>
      <c r="M2293" s="4">
        <f t="shared" ca="1" si="1074"/>
        <v>844264.61105546902</v>
      </c>
      <c r="N2293" s="4">
        <f t="shared" ca="1" si="1074"/>
        <v>58381.898398102014</v>
      </c>
      <c r="O2293" s="4">
        <f t="shared" ca="1" si="1074"/>
        <v>16709.418354036694</v>
      </c>
      <c r="P2293" s="4">
        <f t="shared" ca="1" si="1074"/>
        <v>19443.661618445964</v>
      </c>
      <c r="Q2293" s="4">
        <f t="shared" ca="1" si="1074"/>
        <v>2428.2139067360677</v>
      </c>
      <c r="R2293" s="4">
        <f t="shared" ca="1" si="1074"/>
        <v>96963.192277320748</v>
      </c>
      <c r="S2293" s="4">
        <f t="shared" ca="1" si="1074"/>
        <v>389.98439805187473</v>
      </c>
      <c r="T2293" s="4">
        <f t="shared" ca="1" si="1074"/>
        <v>11874.424535745593</v>
      </c>
      <c r="U2293" s="4">
        <f t="shared" ca="1" si="1074"/>
        <v>32682.118026206699</v>
      </c>
      <c r="V2293" s="4">
        <f t="shared" ca="1" si="1074"/>
        <v>9713.6523181667853</v>
      </c>
      <c r="W2293" s="4">
        <f t="shared" ca="1" si="1074"/>
        <v>54660.179278170952</v>
      </c>
      <c r="X2293" s="4">
        <f t="shared" ca="1" si="1074"/>
        <v>11866.169959300907</v>
      </c>
      <c r="Y2293" s="4">
        <f t="shared" ca="1" si="1074"/>
        <v>219.25947355942685</v>
      </c>
      <c r="Z2293" s="4">
        <f t="shared" ca="1" si="1074"/>
        <v>12085.429432860334</v>
      </c>
      <c r="AA2293" s="4">
        <f t="shared" ca="1" si="1074"/>
        <v>1136.0395693054068</v>
      </c>
      <c r="AB2293" s="4">
        <f t="shared" ca="1" si="1074"/>
        <v>1202052.7349890512</v>
      </c>
      <c r="AC2293" s="4">
        <f t="shared" ca="1" si="1074"/>
        <v>163793.79754218826</v>
      </c>
    </row>
    <row r="2294" spans="1:29" collapsed="1">
      <c r="B2294" s="104" t="s">
        <v>590</v>
      </c>
      <c r="E2294" s="57">
        <f>+E2285+E2203</f>
        <v>87533530</v>
      </c>
      <c r="F2294" s="175"/>
      <c r="G2294" s="52" t="str">
        <f>$G$15</f>
        <v>TOTAL</v>
      </c>
      <c r="H2294" s="4">
        <f t="shared" ref="H2294:AC2294" ca="1" si="1075">+H2285+H2203</f>
        <v>87533530</v>
      </c>
      <c r="I2294" s="4">
        <f t="shared" ca="1" si="1075"/>
        <v>49945229.934447773</v>
      </c>
      <c r="J2294" s="4">
        <f t="shared" ca="1" si="1075"/>
        <v>11639635.148950607</v>
      </c>
      <c r="K2294" s="4">
        <f t="shared" ca="1" si="1075"/>
        <v>177931.05122906889</v>
      </c>
      <c r="L2294" s="4">
        <f t="shared" ca="1" si="1075"/>
        <v>20399.170753564471</v>
      </c>
      <c r="M2294" s="4">
        <f t="shared" ca="1" si="1075"/>
        <v>11837965.370933242</v>
      </c>
      <c r="N2294" s="4">
        <f t="shared" ca="1" si="1075"/>
        <v>6332200.4308642223</v>
      </c>
      <c r="O2294" s="4">
        <f t="shared" ca="1" si="1075"/>
        <v>1011193.9812334582</v>
      </c>
      <c r="P2294" s="4">
        <f t="shared" ca="1" si="1075"/>
        <v>158755.93897031344</v>
      </c>
      <c r="Q2294" s="4">
        <f t="shared" ca="1" si="1075"/>
        <v>7205.8260430759747</v>
      </c>
      <c r="R2294" s="4">
        <f t="shared" ca="1" si="1075"/>
        <v>7509356.1771110697</v>
      </c>
      <c r="S2294" s="4">
        <f t="shared" ca="1" si="1075"/>
        <v>286254.3007887397</v>
      </c>
      <c r="T2294" s="4">
        <f t="shared" ca="1" si="1075"/>
        <v>3549391.9436218766</v>
      </c>
      <c r="U2294" s="4">
        <f t="shared" ca="1" si="1075"/>
        <v>9508855.7474335041</v>
      </c>
      <c r="V2294" s="4">
        <f t="shared" ca="1" si="1075"/>
        <v>1567558.2054127443</v>
      </c>
      <c r="W2294" s="4">
        <f t="shared" ca="1" si="1075"/>
        <v>14912060.197256865</v>
      </c>
      <c r="X2294" s="4">
        <f t="shared" ca="1" si="1075"/>
        <v>1739067.948018726</v>
      </c>
      <c r="Y2294" s="4">
        <f t="shared" ca="1" si="1075"/>
        <v>30661.822762506759</v>
      </c>
      <c r="Z2294" s="4">
        <f t="shared" ca="1" si="1075"/>
        <v>1769729.770781233</v>
      </c>
      <c r="AA2294" s="4">
        <f t="shared" ca="1" si="1075"/>
        <v>23776.398923062457</v>
      </c>
      <c r="AB2294" s="4">
        <f t="shared" ca="1" si="1075"/>
        <v>1342604.445661871</v>
      </c>
      <c r="AC2294" s="4">
        <f t="shared" ca="1" si="1075"/>
        <v>192807.70488488683</v>
      </c>
    </row>
    <row r="2295" spans="1:29" s="52" customFormat="1">
      <c r="A2295" s="53"/>
      <c r="B2295" s="104"/>
      <c r="E2295" s="57"/>
      <c r="F2295" s="107"/>
      <c r="H2295" s="57"/>
      <c r="I2295" s="57"/>
      <c r="J2295" s="57"/>
      <c r="K2295" s="57"/>
      <c r="L2295" s="57"/>
      <c r="M2295" s="57"/>
      <c r="N2295" s="57"/>
      <c r="O2295" s="57"/>
      <c r="P2295" s="57"/>
      <c r="Q2295" s="57"/>
      <c r="R2295" s="57"/>
      <c r="S2295" s="57"/>
      <c r="T2295" s="57"/>
      <c r="U2295" s="57"/>
      <c r="V2295" s="57"/>
      <c r="W2295" s="57"/>
      <c r="X2295" s="57"/>
      <c r="Y2295" s="57"/>
      <c r="Z2295" s="57"/>
      <c r="AA2295" s="57"/>
      <c r="AB2295" s="57"/>
      <c r="AC2295" s="57"/>
    </row>
    <row r="2296" spans="1:29">
      <c r="B2296" s="104" t="s">
        <v>151</v>
      </c>
      <c r="E2296" s="3"/>
      <c r="F2296" s="107"/>
      <c r="G2296" s="3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</row>
    <row r="2297" spans="1:29" hidden="1" outlineLevel="1">
      <c r="E2297" s="48"/>
      <c r="F2297" s="175" t="str">
        <f>F2304</f>
        <v>LABOR_M</v>
      </c>
      <c r="G2297" s="52" t="str">
        <f>$G$8</f>
        <v>PRODUCTION</v>
      </c>
      <c r="H2297" s="4">
        <f t="shared" ref="H2297:H2328" ca="1" si="1076">SUBTOTAL(9,I2297:AC2297)</f>
        <v>833781.32014196261</v>
      </c>
      <c r="I2297" s="5">
        <f ca="1">VLOOKUP(CONCATENATE($F2297," ",$G2297),AllocFactorMatrix,(I$4+1),FALSE)*$E2304</f>
        <v>428885.42143553513</v>
      </c>
      <c r="J2297" s="5">
        <f ca="1">VLOOKUP(CONCATENATE($F2297," ",$G2297),AllocFactorMatrix,(J$4+1),FALSE)*$E2304</f>
        <v>100016.14621716131</v>
      </c>
      <c r="K2297" s="5">
        <f ca="1">VLOOKUP(CONCATENATE($F2297," ",$G2297),AllocFactorMatrix,(K$4+1),FALSE)*$E2304</f>
        <v>1390.6204694062701</v>
      </c>
      <c r="L2297" s="5">
        <f ca="1">VLOOKUP(CONCATENATE($F2297," ",$G2297),AllocFactorMatrix,(L$4+1),FALSE)*$E2304</f>
        <v>193.67686820741557</v>
      </c>
      <c r="M2297" s="5">
        <f t="shared" ref="M2297:M2376" ca="1" si="1077">SUBTOTAL(9,J2297:L2297)</f>
        <v>101600.443554775</v>
      </c>
      <c r="N2297" s="5">
        <f ca="1">VLOOKUP(CONCATENATE($F2297," ",$G2297),AllocFactorMatrix,(N$4+1),FALSE)*$E2304</f>
        <v>59530.430076044649</v>
      </c>
      <c r="O2297" s="5">
        <f ca="1">VLOOKUP(CONCATENATE($F2297," ",$G2297),AllocFactorMatrix,(O$4+1),FALSE)*$E2304</f>
        <v>10667.352145035391</v>
      </c>
      <c r="P2297" s="5">
        <f ca="1">VLOOKUP(CONCATENATE($F2297," ",$G2297),AllocFactorMatrix,(P$4+1),FALSE)*$E2304</f>
        <v>2163.2301566574356</v>
      </c>
      <c r="Q2297" s="5">
        <f ca="1">VLOOKUP(CONCATENATE($F2297," ",$G2297),AllocFactorMatrix,(Q$4+1),FALSE)*$E2304</f>
        <v>82.147686938863274</v>
      </c>
      <c r="R2297" s="5">
        <f ca="1">SUBTOTAL(9,N2297:Q2297)</f>
        <v>72443.160064676325</v>
      </c>
      <c r="S2297" s="5">
        <f ca="1">VLOOKUP(CONCATENATE($F2297," ",$G2297),AllocFactorMatrix,(S$4+1),FALSE)*$E2304</f>
        <v>2819.1928638195664</v>
      </c>
      <c r="T2297" s="5">
        <f ca="1">VLOOKUP(CONCATENATE($F2297," ",$G2297),AllocFactorMatrix,(T$4+1),FALSE)*$E2304</f>
        <v>38060.731603382832</v>
      </c>
      <c r="U2297" s="5">
        <f ca="1">VLOOKUP(CONCATENATE($F2297," ",$G2297),AllocFactorMatrix,(U$4+1),FALSE)*$E2304</f>
        <v>145567.01966970513</v>
      </c>
      <c r="V2297" s="5">
        <f ca="1">VLOOKUP(CONCATENATE($F2297," ",$G2297),AllocFactorMatrix,(V$4+1),FALSE)*$E2304</f>
        <v>26370.8157021753</v>
      </c>
      <c r="W2297" s="5">
        <f ca="1">SUBTOTAL(9,S2297:V2297)</f>
        <v>212817.75983908284</v>
      </c>
      <c r="X2297" s="5">
        <f ca="1">VLOOKUP(CONCATENATE($F2297," ",$G2297),AllocFactorMatrix,(X$4+1),FALSE)*$E2304</f>
        <v>16338.698873042424</v>
      </c>
      <c r="Y2297" s="5">
        <f ca="1">VLOOKUP(CONCATENATE($F2297," ",$G2297),AllocFactorMatrix,(Y$4+1),FALSE)*$E2304</f>
        <v>326.32572351314832</v>
      </c>
      <c r="Z2297" s="5">
        <f t="shared" ref="Z2297:Z2384" ca="1" si="1078">SUBTOTAL(9,X2297:Y2297)</f>
        <v>16665.024596555573</v>
      </c>
      <c r="AA2297" s="5">
        <f ca="1">VLOOKUP(CONCATENATE($F2297," ",$G2297),AllocFactorMatrix,(AA$4+1),FALSE)*$E2304</f>
        <v>215.53387094033818</v>
      </c>
      <c r="AB2297" s="5">
        <f ca="1">VLOOKUP(CONCATENATE($F2297," ",$G2297),AllocFactorMatrix,(AB$4+1),FALSE)*$E2304</f>
        <v>957.5241716626806</v>
      </c>
      <c r="AC2297" s="5">
        <f ca="1">VLOOKUP(CONCATENATE($F2297," ",$G2297),AllocFactorMatrix,(AC$4+1),FALSE)*$E2304</f>
        <v>196.4526087346037</v>
      </c>
    </row>
    <row r="2298" spans="1:29" hidden="1" outlineLevel="1">
      <c r="E2298" s="48"/>
      <c r="F2298" s="175" t="str">
        <f>F2304</f>
        <v>LABOR_M</v>
      </c>
      <c r="G2298" s="52" t="str">
        <f>$G$9</f>
        <v>BULKTRAN</v>
      </c>
      <c r="H2298" s="4">
        <f t="shared" ca="1" si="1076"/>
        <v>129242.69979159949</v>
      </c>
      <c r="I2298" s="5">
        <f ca="1">VLOOKUP(CONCATENATE($F2298," ",$G2298),AllocFactorMatrix,(I$4+1),FALSE)*$E2304</f>
        <v>66480.632785283131</v>
      </c>
      <c r="J2298" s="5">
        <f ca="1">VLOOKUP(CONCATENATE($F2298," ",$G2298),AllocFactorMatrix,(J$4+1),FALSE)*$E2304</f>
        <v>15503.293786500784</v>
      </c>
      <c r="K2298" s="5">
        <f ca="1">VLOOKUP(CONCATENATE($F2298," ",$G2298),AllocFactorMatrix,(K$4+1),FALSE)*$E2304</f>
        <v>215.55717249809157</v>
      </c>
      <c r="L2298" s="5">
        <f ca="1">VLOOKUP(CONCATENATE($F2298," ",$G2298),AllocFactorMatrix,(L$4+1),FALSE)*$E2304</f>
        <v>30.021446546735138</v>
      </c>
      <c r="M2298" s="5">
        <f t="shared" ca="1" si="1077"/>
        <v>15748.87240554561</v>
      </c>
      <c r="N2298" s="5">
        <f ca="1">VLOOKUP(CONCATENATE($F2298," ",$G2298),AllocFactorMatrix,(N$4+1),FALSE)*$E2304</f>
        <v>9227.6875445866572</v>
      </c>
      <c r="O2298" s="5">
        <f ca="1">VLOOKUP(CONCATENATE($F2298," ",$G2298),AllocFactorMatrix,(O$4+1),FALSE)*$E2304</f>
        <v>1653.5239607159187</v>
      </c>
      <c r="P2298" s="5">
        <f ca="1">VLOOKUP(CONCATENATE($F2298," ",$G2298),AllocFactorMatrix,(P$4+1),FALSE)*$E2304</f>
        <v>335.31778532698439</v>
      </c>
      <c r="Q2298" s="5">
        <f ca="1">VLOOKUP(CONCATENATE($F2298," ",$G2298),AllocFactorMatrix,(Q$4+1),FALSE)*$E2304</f>
        <v>12.733541259722758</v>
      </c>
      <c r="R2298" s="5">
        <f t="shared" ref="R2298:R2376" ca="1" si="1079">SUBTOTAL(9,N2298:Q2298)</f>
        <v>11229.262831889282</v>
      </c>
      <c r="S2298" s="5">
        <f ca="1">VLOOKUP(CONCATENATE($F2298," ",$G2298),AllocFactorMatrix,(S$4+1),FALSE)*$E2304</f>
        <v>436.99719357014806</v>
      </c>
      <c r="T2298" s="5">
        <f ca="1">VLOOKUP(CONCATENATE($F2298," ",$G2298),AllocFactorMatrix,(T$4+1),FALSE)*$E2304</f>
        <v>5899.7144570558421</v>
      </c>
      <c r="U2298" s="5">
        <f ca="1">VLOOKUP(CONCATENATE($F2298," ",$G2298),AllocFactorMatrix,(U$4+1),FALSE)*$E2304</f>
        <v>22564.039476833485</v>
      </c>
      <c r="V2298" s="5">
        <f ca="1">VLOOKUP(CONCATENATE($F2298," ",$G2298),AllocFactorMatrix,(V$4+1),FALSE)*$E2304</f>
        <v>4087.6850257037913</v>
      </c>
      <c r="W2298" s="5">
        <f t="shared" ref="W2298:W2304" ca="1" si="1080">SUBTOTAL(9,S2298:V2298)</f>
        <v>32988.43615316326</v>
      </c>
      <c r="X2298" s="5">
        <f ca="1">VLOOKUP(CONCATENATE($F2298," ",$G2298),AllocFactorMatrix,(X$4+1),FALSE)*$E2304</f>
        <v>2532.6275636331434</v>
      </c>
      <c r="Y2298" s="5">
        <f ca="1">VLOOKUP(CONCATENATE($F2298," ",$G2298),AllocFactorMatrix,(Y$4+1),FALSE)*$E2304</f>
        <v>50.58306836510247</v>
      </c>
      <c r="Z2298" s="5">
        <f t="shared" ca="1" si="1078"/>
        <v>2583.2106319982458</v>
      </c>
      <c r="AA2298" s="5">
        <f ca="1">VLOOKUP(CONCATENATE($F2298," ",$G2298),AllocFactorMatrix,(AA$4+1),FALSE)*$E2304</f>
        <v>33.409454858164196</v>
      </c>
      <c r="AB2298" s="5">
        <f ca="1">VLOOKUP(CONCATENATE($F2298," ",$G2298),AllocFactorMatrix,(AB$4+1),FALSE)*$E2304</f>
        <v>148.42382057723358</v>
      </c>
      <c r="AC2298" s="5">
        <f ca="1">VLOOKUP(CONCATENATE($F2298," ",$G2298),AllocFactorMatrix,(AC$4+1),FALSE)*$E2304</f>
        <v>30.451708284421514</v>
      </c>
    </row>
    <row r="2299" spans="1:29" hidden="1" outlineLevel="1">
      <c r="E2299" s="48"/>
      <c r="F2299" s="175" t="str">
        <f>F2304</f>
        <v>LABOR_M</v>
      </c>
      <c r="G2299" s="52" t="str">
        <f>$G$10</f>
        <v>SUBTRAN</v>
      </c>
      <c r="H2299" s="4">
        <f t="shared" ca="1" si="1076"/>
        <v>35818.219482473927</v>
      </c>
      <c r="I2299" s="5">
        <f ca="1">VLOOKUP(CONCATENATE($F2299," ",$G2299),AllocFactorMatrix,(I$4+1),FALSE)*$E2304</f>
        <v>18301.439639501761</v>
      </c>
      <c r="J2299" s="5">
        <f ca="1">VLOOKUP(CONCATENATE($F2299," ",$G2299),AllocFactorMatrix,(J$4+1),FALSE)*$E2304</f>
        <v>4290.1666203373297</v>
      </c>
      <c r="K2299" s="5">
        <f ca="1">VLOOKUP(CONCATENATE($F2299," ",$G2299),AllocFactorMatrix,(K$4+1),FALSE)*$E2304</f>
        <v>59.931964101324326</v>
      </c>
      <c r="L2299" s="5">
        <f ca="1">VLOOKUP(CONCATENATE($F2299," ",$G2299),AllocFactorMatrix,(L$4+1),FALSE)*$E2304</f>
        <v>10.847407043354552</v>
      </c>
      <c r="M2299" s="5">
        <f t="shared" ca="1" si="1077"/>
        <v>4360.945991482009</v>
      </c>
      <c r="N2299" s="5">
        <f ca="1">VLOOKUP(CONCATENATE($F2299," ",$G2299),AllocFactorMatrix,(N$4+1),FALSE)*$E2304</f>
        <v>2479.4093540094273</v>
      </c>
      <c r="O2299" s="5">
        <f ca="1">VLOOKUP(CONCATENATE($F2299," ",$G2299),AllocFactorMatrix,(O$4+1),FALSE)*$E2304</f>
        <v>445.5374043058651</v>
      </c>
      <c r="P2299" s="5">
        <f ca="1">VLOOKUP(CONCATENATE($F2299," ",$G2299),AllocFactorMatrix,(P$4+1),FALSE)*$E2304</f>
        <v>116.9501335364654</v>
      </c>
      <c r="Q2299" s="5">
        <f ca="1">VLOOKUP(CONCATENATE($F2299," ",$G2299),AllocFactorMatrix,(Q$4+1),FALSE)*$E2304</f>
        <v>0</v>
      </c>
      <c r="R2299" s="5">
        <f t="shared" ca="1" si="1079"/>
        <v>3041.8968918517576</v>
      </c>
      <c r="S2299" s="5">
        <f ca="1">VLOOKUP(CONCATENATE($F2299," ",$G2299),AllocFactorMatrix,(S$4+1),FALSE)*$E2304</f>
        <v>111.75747753146359</v>
      </c>
      <c r="T2299" s="5">
        <f ca="1">VLOOKUP(CONCATENATE($F2299," ",$G2299),AllocFactorMatrix,(T$4+1),FALSE)*$E2304</f>
        <v>1568.0657787104351</v>
      </c>
      <c r="U2299" s="5">
        <f ca="1">VLOOKUP(CONCATENATE($F2299," ",$G2299),AllocFactorMatrix,(U$4+1),FALSE)*$E2304</f>
        <v>7731.7738747491803</v>
      </c>
      <c r="V2299" s="5">
        <f ca="1">VLOOKUP(CONCATENATE($F2299," ",$G2299),AllocFactorMatrix,(V$4+1),FALSE)*$E2304</f>
        <v>0</v>
      </c>
      <c r="W2299" s="5">
        <f t="shared" ca="1" si="1080"/>
        <v>9411.5971309910783</v>
      </c>
      <c r="X2299" s="5">
        <f ca="1">VLOOKUP(CONCATENATE($F2299," ",$G2299),AllocFactorMatrix,(X$4+1),FALSE)*$E2304</f>
        <v>679.6561244457364</v>
      </c>
      <c r="Y2299" s="5">
        <f ca="1">VLOOKUP(CONCATENATE($F2299," ",$G2299),AllocFactorMatrix,(Y$4+1),FALSE)*$E2304</f>
        <v>13.646487087059898</v>
      </c>
      <c r="Z2299" s="5">
        <f t="shared" ca="1" si="1078"/>
        <v>693.30261153279628</v>
      </c>
      <c r="AA2299" s="5">
        <f ca="1">VLOOKUP(CONCATENATE($F2299," ",$G2299),AllocFactorMatrix,(AA$4+1),FALSE)*$E2304</f>
        <v>9.037217114499045</v>
      </c>
      <c r="AB2299" s="5">
        <f ca="1">VLOOKUP(CONCATENATE($F2299," ",$G2299),AllocFactorMatrix,(AB$4+1),FALSE)*$E2304</f>
        <v>0</v>
      </c>
      <c r="AC2299" s="5">
        <f ca="1">VLOOKUP(CONCATENATE($F2299," ",$G2299),AllocFactorMatrix,(AC$4+1),FALSE)*$E2304</f>
        <v>0</v>
      </c>
    </row>
    <row r="2300" spans="1:29" hidden="1" outlineLevel="1">
      <c r="E2300" s="48"/>
      <c r="F2300" s="175" t="str">
        <f>F2304</f>
        <v>LABOR_M</v>
      </c>
      <c r="G2300" s="52" t="str">
        <f>$G$11</f>
        <v>DISTPRI</v>
      </c>
      <c r="H2300" s="4">
        <f t="shared" ca="1" si="1076"/>
        <v>292583.96304471826</v>
      </c>
      <c r="I2300" s="5">
        <f ca="1">VLOOKUP(CONCATENATE($F2300," ",$G2300),AllocFactorMatrix,(I$4+1),FALSE)*$E2304</f>
        <v>191586.04698738598</v>
      </c>
      <c r="J2300" s="5">
        <f ca="1">VLOOKUP(CONCATENATE($F2300," ",$G2300),AllocFactorMatrix,(J$4+1),FALSE)*$E2304</f>
        <v>44838.529553798624</v>
      </c>
      <c r="K2300" s="5">
        <f ca="1">VLOOKUP(CONCATENATE($F2300," ",$G2300),AllocFactorMatrix,(K$4+1),FALSE)*$E2304</f>
        <v>626.29341029696445</v>
      </c>
      <c r="L2300" s="5">
        <f ca="1">VLOOKUP(CONCATENATE($F2300," ",$G2300),AllocFactorMatrix,(L$4+1),FALSE)*$E2304</f>
        <v>0</v>
      </c>
      <c r="M2300" s="5">
        <f t="shared" ca="1" si="1077"/>
        <v>45464.822964095591</v>
      </c>
      <c r="N2300" s="5">
        <f ca="1">VLOOKUP(CONCATENATE($F2300," ",$G2300),AllocFactorMatrix,(N$4+1),FALSE)*$E2304</f>
        <v>26029.645997711668</v>
      </c>
      <c r="O2300" s="5">
        <f ca="1">VLOOKUP(CONCATENATE($F2300," ",$G2300),AllocFactorMatrix,(O$4+1),FALSE)*$E2304</f>
        <v>4676.9857392957128</v>
      </c>
      <c r="P2300" s="5">
        <f ca="1">VLOOKUP(CONCATENATE($F2300," ",$G2300),AllocFactorMatrix,(P$4+1),FALSE)*$E2304</f>
        <v>0</v>
      </c>
      <c r="Q2300" s="5">
        <f ca="1">VLOOKUP(CONCATENATE($F2300," ",$G2300),AllocFactorMatrix,(Q$4+1),FALSE)*$E2304</f>
        <v>0</v>
      </c>
      <c r="R2300" s="5">
        <f t="shared" ca="1" si="1079"/>
        <v>30706.631737007381</v>
      </c>
      <c r="S2300" s="5">
        <f ca="1">VLOOKUP(CONCATENATE($F2300," ",$G2300),AllocFactorMatrix,(S$4+1),FALSE)*$E2304</f>
        <v>1176.9761807858131</v>
      </c>
      <c r="T2300" s="5">
        <f ca="1">VLOOKUP(CONCATENATE($F2300," ",$G2300),AllocFactorMatrix,(T$4+1),FALSE)*$E2304</f>
        <v>16275.065162789942</v>
      </c>
      <c r="U2300" s="5">
        <f ca="1">VLOOKUP(CONCATENATE($F2300," ",$G2300),AllocFactorMatrix,(U$4+1),FALSE)*$E2304</f>
        <v>0</v>
      </c>
      <c r="V2300" s="5">
        <f ca="1">VLOOKUP(CONCATENATE($F2300," ",$G2300),AllocFactorMatrix,(V$4+1),FALSE)*$E2304</f>
        <v>0</v>
      </c>
      <c r="W2300" s="5">
        <f t="shared" ca="1" si="1080"/>
        <v>17452.041343575755</v>
      </c>
      <c r="X2300" s="5">
        <f ca="1">VLOOKUP(CONCATENATE($F2300," ",$G2300),AllocFactorMatrix,(X$4+1),FALSE)*$E2304</f>
        <v>7137.1138493991157</v>
      </c>
      <c r="Y2300" s="5">
        <f ca="1">VLOOKUP(CONCATENATE($F2300," ",$G2300),AllocFactorMatrix,(Y$4+1),FALSE)*$E2304</f>
        <v>143.25313025485039</v>
      </c>
      <c r="Z2300" s="5">
        <f t="shared" ca="1" si="1078"/>
        <v>7280.3669796539662</v>
      </c>
      <c r="AA2300" s="5">
        <f ca="1">VLOOKUP(CONCATENATE($F2300," ",$G2300),AllocFactorMatrix,(AA$4+1),FALSE)*$E2304</f>
        <v>94.053032999466637</v>
      </c>
      <c r="AB2300" s="5">
        <f ca="1">VLOOKUP(CONCATENATE($F2300," ",$G2300),AllocFactorMatrix,(AB$4+1),FALSE)*$E2304</f>
        <v>0</v>
      </c>
      <c r="AC2300" s="5">
        <f ca="1">VLOOKUP(CONCATENATE($F2300," ",$G2300),AllocFactorMatrix,(AC$4+1),FALSE)*$E2304</f>
        <v>0</v>
      </c>
    </row>
    <row r="2301" spans="1:29" hidden="1" outlineLevel="1">
      <c r="E2301" s="48"/>
      <c r="F2301" s="175" t="str">
        <f>F2304</f>
        <v>LABOR_M</v>
      </c>
      <c r="G2301" s="52" t="str">
        <f>$G$12</f>
        <v>DISTSEC</v>
      </c>
      <c r="H2301" s="4">
        <f t="shared" ca="1" si="1076"/>
        <v>115913.88082333174</v>
      </c>
      <c r="I2301" s="5">
        <f ca="1">VLOOKUP(CONCATENATE($F2301," ",$G2301),AllocFactorMatrix,(I$4+1),FALSE)*$E2304</f>
        <v>86020.280269953029</v>
      </c>
      <c r="J2301" s="5">
        <f ca="1">VLOOKUP(CONCATENATE($F2301," ",$G2301),AllocFactorMatrix,(J$4+1),FALSE)*$E2304</f>
        <v>17345.53164281257</v>
      </c>
      <c r="K2301" s="5">
        <f ca="1">VLOOKUP(CONCATENATE($F2301," ",$G2301),AllocFactorMatrix,(K$4+1),FALSE)*$E2304</f>
        <v>0</v>
      </c>
      <c r="L2301" s="5">
        <f ca="1">VLOOKUP(CONCATENATE($F2301," ",$G2301),AllocFactorMatrix,(L$4+1),FALSE)*$E2304</f>
        <v>0</v>
      </c>
      <c r="M2301" s="5">
        <f t="shared" ca="1" si="1077"/>
        <v>17345.53164281257</v>
      </c>
      <c r="N2301" s="5">
        <f ca="1">VLOOKUP(CONCATENATE($F2301," ",$G2301),AllocFactorMatrix,(N$4+1),FALSE)*$E2304</f>
        <v>8669.9121372463778</v>
      </c>
      <c r="O2301" s="5">
        <f ca="1">VLOOKUP(CONCATENATE($F2301," ",$G2301),AllocFactorMatrix,(O$4+1),FALSE)*$E2304</f>
        <v>0</v>
      </c>
      <c r="P2301" s="5">
        <f ca="1">VLOOKUP(CONCATENATE($F2301," ",$G2301),AllocFactorMatrix,(P$4+1),FALSE)*$E2304</f>
        <v>0</v>
      </c>
      <c r="Q2301" s="5">
        <f ca="1">VLOOKUP(CONCATENATE($F2301," ",$G2301),AllocFactorMatrix,(Q$4+1),FALSE)*$E2304</f>
        <v>0</v>
      </c>
      <c r="R2301" s="5">
        <f t="shared" ca="1" si="1079"/>
        <v>8669.9121372463778</v>
      </c>
      <c r="S2301" s="5">
        <f ca="1">VLOOKUP(CONCATENATE($F2301," ",$G2301),AllocFactorMatrix,(S$4+1),FALSE)*$E2304</f>
        <v>324.06101592406611</v>
      </c>
      <c r="T2301" s="5">
        <f ca="1">VLOOKUP(CONCATENATE($F2301," ",$G2301),AllocFactorMatrix,(T$4+1),FALSE)*$E2304</f>
        <v>0</v>
      </c>
      <c r="U2301" s="5">
        <f ca="1">VLOOKUP(CONCATENATE($F2301," ",$G2301),AllocFactorMatrix,(U$4+1),FALSE)*$E2304</f>
        <v>0</v>
      </c>
      <c r="V2301" s="5">
        <f ca="1">VLOOKUP(CONCATENATE($F2301," ",$G2301),AllocFactorMatrix,(V$4+1),FALSE)*$E2304</f>
        <v>0</v>
      </c>
      <c r="W2301" s="5">
        <f t="shared" ca="1" si="1080"/>
        <v>324.06101592406611</v>
      </c>
      <c r="X2301" s="5">
        <f ca="1">VLOOKUP(CONCATENATE($F2301," ",$G2301),AllocFactorMatrix,(X$4+1),FALSE)*$E2304</f>
        <v>2449.0485324134474</v>
      </c>
      <c r="Y2301" s="5">
        <f ca="1">VLOOKUP(CONCATENATE($F2301," ",$G2301),AllocFactorMatrix,(Y$4+1),FALSE)*$E2304</f>
        <v>0</v>
      </c>
      <c r="Z2301" s="5">
        <f t="shared" ca="1" si="1078"/>
        <v>2449.0485324134474</v>
      </c>
      <c r="AA2301" s="5">
        <f ca="1">VLOOKUP(CONCATENATE($F2301," ",$G2301),AllocFactorMatrix,(AA$4+1),FALSE)*$E2304</f>
        <v>28.956501034395959</v>
      </c>
      <c r="AB2301" s="5">
        <f ca="1">VLOOKUP(CONCATENATE($F2301," ",$G2301),AllocFactorMatrix,(AB$4+1),FALSE)*$E2304</f>
        <v>891.27270865000196</v>
      </c>
      <c r="AC2301" s="5">
        <f ca="1">VLOOKUP(CONCATENATE($F2301," ",$G2301),AllocFactorMatrix,(AC$4+1),FALSE)*$E2304</f>
        <v>184.81801529779679</v>
      </c>
    </row>
    <row r="2302" spans="1:29" hidden="1" outlineLevel="1">
      <c r="E2302" s="48"/>
      <c r="F2302" s="175" t="str">
        <f>F2304</f>
        <v>LABOR_M</v>
      </c>
      <c r="G2302" s="52" t="str">
        <f>$G$13</f>
        <v>ENERGY</v>
      </c>
      <c r="H2302" s="4">
        <f t="shared" ca="1" si="1076"/>
        <v>333490.32456904423</v>
      </c>
      <c r="I2302" s="5">
        <f ca="1">VLOOKUP(CONCATENATE($F2302," ",$G2302),AllocFactorMatrix,(I$4+1),FALSE)*$E2304</f>
        <v>130490.16490964146</v>
      </c>
      <c r="J2302" s="5">
        <f ca="1">VLOOKUP(CONCATENATE($F2302," ",$G2302),AllocFactorMatrix,(J$4+1),FALSE)*$E2304</f>
        <v>37646.033971675613</v>
      </c>
      <c r="K2302" s="5">
        <f ca="1">VLOOKUP(CONCATENATE($F2302," ",$G2302),AllocFactorMatrix,(K$4+1),FALSE)*$E2304</f>
        <v>524.70535995523801</v>
      </c>
      <c r="L2302" s="5">
        <f ca="1">VLOOKUP(CONCATENATE($F2302," ",$G2302),AllocFactorMatrix,(L$4+1),FALSE)*$E2304</f>
        <v>73.353364627996044</v>
      </c>
      <c r="M2302" s="5">
        <f t="shared" ca="1" si="1077"/>
        <v>38244.092696258849</v>
      </c>
      <c r="N2302" s="5">
        <f ca="1">VLOOKUP(CONCATENATE($F2302," ",$G2302),AllocFactorMatrix,(N$4+1),FALSE)*$E2304</f>
        <v>24425.662266942538</v>
      </c>
      <c r="O2302" s="5">
        <f ca="1">VLOOKUP(CONCATENATE($F2302," ",$G2302),AllocFactorMatrix,(O$4+1),FALSE)*$E2304</f>
        <v>4356.0473359462248</v>
      </c>
      <c r="P2302" s="5">
        <f ca="1">VLOOKUP(CONCATENATE($F2302," ",$G2302),AllocFactorMatrix,(P$4+1),FALSE)*$E2304</f>
        <v>887.05076276454747</v>
      </c>
      <c r="Q2302" s="5">
        <f ca="1">VLOOKUP(CONCATENATE($F2302," ",$G2302),AllocFactorMatrix,(Q$4+1),FALSE)*$E2304</f>
        <v>33.504207514307943</v>
      </c>
      <c r="R2302" s="5">
        <f t="shared" ca="1" si="1079"/>
        <v>29702.264573167617</v>
      </c>
      <c r="S2302" s="5">
        <f ca="1">VLOOKUP(CONCATENATE($F2302," ",$G2302),AllocFactorMatrix,(S$4+1),FALSE)*$E2304</f>
        <v>1279.1723769374523</v>
      </c>
      <c r="T2302" s="5">
        <f ca="1">VLOOKUP(CONCATENATE($F2302," ",$G2302),AllocFactorMatrix,(T$4+1),FALSE)*$E2304</f>
        <v>20223.958494485305</v>
      </c>
      <c r="U2302" s="5">
        <f ca="1">VLOOKUP(CONCATENATE($F2302," ",$G2302),AllocFactorMatrix,(U$4+1),FALSE)*$E2304</f>
        <v>86979.953927611408</v>
      </c>
      <c r="V2302" s="5">
        <f ca="1">VLOOKUP(CONCATENATE($F2302," ",$G2302),AllocFactorMatrix,(V$4+1),FALSE)*$E2304</f>
        <v>16361.837816877527</v>
      </c>
      <c r="W2302" s="5">
        <f t="shared" ca="1" si="1080"/>
        <v>124844.9226159117</v>
      </c>
      <c r="X2302" s="5">
        <f ca="1">VLOOKUP(CONCATENATE($F2302," ",$G2302),AllocFactorMatrix,(X$4+1),FALSE)*$E2304</f>
        <v>6709.4872920068774</v>
      </c>
      <c r="Y2302" s="5">
        <f ca="1">VLOOKUP(CONCATENATE($F2302," ",$G2302),AllocFactorMatrix,(Y$4+1),FALSE)*$E2304</f>
        <v>134.62452412689055</v>
      </c>
      <c r="Z2302" s="5">
        <f t="shared" ca="1" si="1078"/>
        <v>6844.1118161337681</v>
      </c>
      <c r="AA2302" s="5">
        <f ca="1">VLOOKUP(CONCATENATE($F2302," ",$G2302),AllocFactorMatrix,(AA$4+1),FALSE)*$E2304</f>
        <v>120.08565281300487</v>
      </c>
      <c r="AB2302" s="5">
        <f ca="1">VLOOKUP(CONCATENATE($F2302," ",$G2302),AllocFactorMatrix,(AB$4+1),FALSE)*$E2304</f>
        <v>2689.8774959768048</v>
      </c>
      <c r="AC2302" s="5">
        <f ca="1">VLOOKUP(CONCATENATE($F2302," ",$G2302),AllocFactorMatrix,(AC$4+1),FALSE)*$E2304</f>
        <v>554.8048091409903</v>
      </c>
    </row>
    <row r="2303" spans="1:29" hidden="1" outlineLevel="1">
      <c r="E2303" s="48"/>
      <c r="F2303" s="175" t="str">
        <f>F2304</f>
        <v>LABOR_M</v>
      </c>
      <c r="G2303" s="52" t="str">
        <f>$G$14</f>
        <v>CUSTOMER</v>
      </c>
      <c r="H2303" s="4">
        <f t="shared" ca="1" si="1076"/>
        <v>220703.59214687027</v>
      </c>
      <c r="I2303" s="5">
        <f ca="1">VLOOKUP(CONCATENATE($F2303," ",$G2303),AllocFactorMatrix,(I$4+1),FALSE)*$E2304</f>
        <v>170411.93261969605</v>
      </c>
      <c r="J2303" s="5">
        <f ca="1">VLOOKUP(CONCATENATE($F2303," ",$G2303),AllocFactorMatrix,(J$4+1),FALSE)*$E2304</f>
        <v>34506.899365487516</v>
      </c>
      <c r="K2303" s="5">
        <f ca="1">VLOOKUP(CONCATENATE($F2303," ",$G2303),AllocFactorMatrix,(K$4+1),FALSE)*$E2304</f>
        <v>882.00261045831235</v>
      </c>
      <c r="L2303" s="5">
        <f ca="1">VLOOKUP(CONCATENATE($F2303," ",$G2303),AllocFactorMatrix,(L$4+1),FALSE)*$E2304</f>
        <v>142.20629239317677</v>
      </c>
      <c r="M2303" s="5">
        <f t="shared" ca="1" si="1077"/>
        <v>35531.108268339005</v>
      </c>
      <c r="N2303" s="5">
        <f ca="1">VLOOKUP(CONCATENATE($F2303," ",$G2303),AllocFactorMatrix,(N$4+1),FALSE)*$E2304</f>
        <v>1415.1145331446421</v>
      </c>
      <c r="O2303" s="5">
        <f ca="1">VLOOKUP(CONCATENATE($F2303," ",$G2303),AllocFactorMatrix,(O$4+1),FALSE)*$E2304</f>
        <v>341.77838025754812</v>
      </c>
      <c r="P2303" s="5">
        <f ca="1">VLOOKUP(CONCATENATE($F2303," ",$G2303),AllocFactorMatrix,(P$4+1),FALSE)*$E2304</f>
        <v>347.91740058616978</v>
      </c>
      <c r="Q2303" s="5">
        <f ca="1">VLOOKUP(CONCATENATE($F2303," ",$G2303),AllocFactorMatrix,(Q$4+1),FALSE)*$E2304</f>
        <v>42.975935506620175</v>
      </c>
      <c r="R2303" s="5">
        <f t="shared" ca="1" si="1079"/>
        <v>2147.7862494949804</v>
      </c>
      <c r="S2303" s="5">
        <f ca="1">VLOOKUP(CONCATENATE($F2303," ",$G2303),AllocFactorMatrix,(S$4+1),FALSE)*$E2304</f>
        <v>10.754971618975841</v>
      </c>
      <c r="T2303" s="5">
        <f ca="1">VLOOKUP(CONCATENATE($F2303," ",$G2303),AllocFactorMatrix,(T$4+1),FALSE)*$E2304</f>
        <v>248.47461782882615</v>
      </c>
      <c r="U2303" s="5">
        <f ca="1">VLOOKUP(CONCATENATE($F2303," ",$G2303),AllocFactorMatrix,(U$4+1),FALSE)*$E2304</f>
        <v>584.43600469535193</v>
      </c>
      <c r="V2303" s="5">
        <f ca="1">VLOOKUP(CONCATENATE($F2303," ",$G2303),AllocFactorMatrix,(V$4+1),FALSE)*$E2304</f>
        <v>172.09507765142021</v>
      </c>
      <c r="W2303" s="5">
        <f t="shared" ca="1" si="1080"/>
        <v>1015.760671794574</v>
      </c>
      <c r="X2303" s="5">
        <f ca="1">VLOOKUP(CONCATENATE($F2303," ",$G2303),AllocFactorMatrix,(X$4+1),FALSE)*$E2304</f>
        <v>313.56391799737264</v>
      </c>
      <c r="Y2303" s="5">
        <f ca="1">VLOOKUP(CONCATENATE($F2303," ",$G2303),AllocFactorMatrix,(Y$4+1),FALSE)*$E2304</f>
        <v>4.6840906389782564</v>
      </c>
      <c r="Z2303" s="5">
        <f t="shared" ca="1" si="1078"/>
        <v>318.2480086363509</v>
      </c>
      <c r="AA2303" s="5">
        <f ca="1">VLOOKUP(CONCATENATE($F2303," ",$G2303),AllocFactorMatrix,(AA$4+1),FALSE)*$E2304</f>
        <v>25.526609399860821</v>
      </c>
      <c r="AB2303" s="5">
        <f ca="1">VLOOKUP(CONCATENATE($F2303," ",$G2303),AllocFactorMatrix,(AB$4+1),FALSE)*$E2304</f>
        <v>9274.9773397072076</v>
      </c>
      <c r="AC2303" s="5">
        <f ca="1">VLOOKUP(CONCATENATE($F2303," ",$G2303),AllocFactorMatrix,(AC$4+1),FALSE)*$E2304</f>
        <v>1978.2523798022503</v>
      </c>
    </row>
    <row r="2304" spans="1:29" collapsed="1">
      <c r="D2304" s="52" t="s">
        <v>315</v>
      </c>
      <c r="E2304" s="39">
        <v>1961534</v>
      </c>
      <c r="F2304" s="93" t="s">
        <v>69</v>
      </c>
      <c r="G2304" s="52" t="str">
        <f>$G$15</f>
        <v>TOTAL</v>
      </c>
      <c r="H2304" s="4">
        <f t="shared" ca="1" si="1076"/>
        <v>1961534.0000000012</v>
      </c>
      <c r="I2304" s="5">
        <f ca="1">VLOOKUP(CONCATENATE($F2304," ",$G2304),AllocFactorMatrix,(I$4+1),FALSE)*$E2304</f>
        <v>1092175.9186469966</v>
      </c>
      <c r="J2304" s="5">
        <f ca="1">VLOOKUP(CONCATENATE($F2304," ",$G2304),AllocFactorMatrix,(J$4+1),FALSE)*$E2304</f>
        <v>254146.60115777375</v>
      </c>
      <c r="K2304" s="5">
        <f ca="1">VLOOKUP(CONCATENATE($F2304," ",$G2304),AllocFactorMatrix,(K$4+1),FALSE)*$E2304</f>
        <v>3699.1109867162013</v>
      </c>
      <c r="L2304" s="5">
        <f ca="1">VLOOKUP(CONCATENATE($F2304," ",$G2304),AllocFactorMatrix,(L$4+1),FALSE)*$E2304</f>
        <v>450.1053788186781</v>
      </c>
      <c r="M2304" s="5">
        <f t="shared" ca="1" si="1077"/>
        <v>258295.81752330862</v>
      </c>
      <c r="N2304" s="5">
        <f ca="1">VLOOKUP(CONCATENATE($F2304," ",$G2304),AllocFactorMatrix,(N$4+1),FALSE)*$E2304</f>
        <v>131777.86190968598</v>
      </c>
      <c r="O2304" s="5">
        <f ca="1">VLOOKUP(CONCATENATE($F2304," ",$G2304),AllocFactorMatrix,(O$4+1),FALSE)*$E2304</f>
        <v>22141.224965556659</v>
      </c>
      <c r="P2304" s="5">
        <f ca="1">VLOOKUP(CONCATENATE($F2304," ",$G2304),AllocFactorMatrix,(P$4+1),FALSE)*$E2304</f>
        <v>3850.4662388716024</v>
      </c>
      <c r="Q2304" s="5">
        <f ca="1">VLOOKUP(CONCATENATE($F2304," ",$G2304),AllocFactorMatrix,(Q$4+1),FALSE)*$E2304</f>
        <v>171.36137121951418</v>
      </c>
      <c r="R2304" s="5">
        <f t="shared" ca="1" si="1079"/>
        <v>157940.91448533375</v>
      </c>
      <c r="S2304" s="5">
        <f ca="1">VLOOKUP(CONCATENATE($F2304," ",$G2304),AllocFactorMatrix,(S$4+1),FALSE)*$E2304</f>
        <v>6158.9120801874851</v>
      </c>
      <c r="T2304" s="5">
        <f ca="1">VLOOKUP(CONCATENATE($F2304," ",$G2304),AllocFactorMatrix,(T$4+1),FALSE)*$E2304</f>
        <v>82276.010114253178</v>
      </c>
      <c r="U2304" s="5">
        <f ca="1">VLOOKUP(CONCATENATE($F2304," ",$G2304),AllocFactorMatrix,(U$4+1),FALSE)*$E2304</f>
        <v>263427.22295359452</v>
      </c>
      <c r="V2304" s="5">
        <f ca="1">VLOOKUP(CONCATENATE($F2304," ",$G2304),AllocFactorMatrix,(V$4+1),FALSE)*$E2304</f>
        <v>46992.43362240804</v>
      </c>
      <c r="W2304" s="5">
        <f t="shared" ca="1" si="1080"/>
        <v>398854.57877044322</v>
      </c>
      <c r="X2304" s="5">
        <f ca="1">VLOOKUP(CONCATENATE($F2304," ",$G2304),AllocFactorMatrix,(X$4+1),FALSE)*$E2304</f>
        <v>36160.196152938115</v>
      </c>
      <c r="Y2304" s="5">
        <f ca="1">VLOOKUP(CONCATENATE($F2304," ",$G2304),AllocFactorMatrix,(Y$4+1),FALSE)*$E2304</f>
        <v>673.11702398602984</v>
      </c>
      <c r="Z2304" s="5">
        <f t="shared" ca="1" si="1078"/>
        <v>36833.313176924144</v>
      </c>
      <c r="AA2304" s="5">
        <f ca="1">VLOOKUP(CONCATENATE($F2304," ",$G2304),AllocFactorMatrix,(AA$4+1),FALSE)*$E2304</f>
        <v>526.60233915972969</v>
      </c>
      <c r="AB2304" s="5">
        <f ca="1">VLOOKUP(CONCATENATE($F2304," ",$G2304),AllocFactorMatrix,(AB$4+1),FALSE)*$E2304</f>
        <v>13962.075536573928</v>
      </c>
      <c r="AC2304" s="5">
        <f ca="1">VLOOKUP(CONCATENATE($F2304," ",$G2304),AllocFactorMatrix,(AC$4+1),FALSE)*$E2304</f>
        <v>2944.7795212600627</v>
      </c>
    </row>
    <row r="2305" spans="4:29" hidden="1" outlineLevel="1">
      <c r="E2305" s="48"/>
      <c r="F2305" s="175" t="str">
        <f>F2312</f>
        <v>LABOR_M</v>
      </c>
      <c r="G2305" s="52" t="str">
        <f>$G$8</f>
        <v>PRODUCTION</v>
      </c>
      <c r="H2305" s="4">
        <f t="shared" ca="1" si="1076"/>
        <v>4698.6790506049119</v>
      </c>
      <c r="I2305" s="5">
        <f ca="1">VLOOKUP(CONCATENATE($F2305," ",$G2305),AllocFactorMatrix,(I$4+1),FALSE)*$E2312</f>
        <v>2416.9346279740271</v>
      </c>
      <c r="J2305" s="5">
        <f ca="1">VLOOKUP(CONCATENATE($F2305," ",$G2305),AllocFactorMatrix,(J$4+1),FALSE)*$E2312</f>
        <v>563.62952683180663</v>
      </c>
      <c r="K2305" s="5">
        <f ca="1">VLOOKUP(CONCATENATE($F2305," ",$G2305),AllocFactorMatrix,(K$4+1),FALSE)*$E2312</f>
        <v>7.8366822440074504</v>
      </c>
      <c r="L2305" s="5">
        <f ca="1">VLOOKUP(CONCATENATE($F2305," ",$G2305),AllocFactorMatrix,(L$4+1),FALSE)*$E2312</f>
        <v>1.0914437889757564</v>
      </c>
      <c r="M2305" s="5">
        <f t="shared" ca="1" si="1077"/>
        <v>572.55765286478982</v>
      </c>
      <c r="N2305" s="5">
        <f ca="1">VLOOKUP(CONCATENATE($F2305," ",$G2305),AllocFactorMatrix,(N$4+1),FALSE)*$E2312</f>
        <v>335.47691452740435</v>
      </c>
      <c r="O2305" s="5">
        <f ca="1">VLOOKUP(CONCATENATE($F2305," ",$G2305),AllocFactorMatrix,(O$4+1),FALSE)*$E2312</f>
        <v>60.114640180196325</v>
      </c>
      <c r="P2305" s="5">
        <f ca="1">VLOOKUP(CONCATENATE($F2305," ",$G2305),AllocFactorMatrix,(P$4+1),FALSE)*$E2312</f>
        <v>12.190635569758818</v>
      </c>
      <c r="Q2305" s="5">
        <f ca="1">VLOOKUP(CONCATENATE($F2305," ",$G2305),AllocFactorMatrix,(Q$4+1),FALSE)*$E2312</f>
        <v>0.46293387288835913</v>
      </c>
      <c r="R2305" s="5">
        <f t="shared" ca="1" si="1079"/>
        <v>408.24512415024782</v>
      </c>
      <c r="S2305" s="5">
        <f ca="1">VLOOKUP(CONCATENATE($F2305," ",$G2305),AllocFactorMatrix,(S$4+1),FALSE)*$E2312</f>
        <v>15.887238210839827</v>
      </c>
      <c r="T2305" s="5">
        <f ca="1">VLOOKUP(CONCATENATE($F2305," ",$G2305),AllocFactorMatrix,(T$4+1),FALSE)*$E2312</f>
        <v>214.48688992584061</v>
      </c>
      <c r="U2305" s="5">
        <f ca="1">VLOOKUP(CONCATENATE($F2305," ",$G2305),AllocFactorMatrix,(U$4+1),FALSE)*$E2312</f>
        <v>820.32625252935736</v>
      </c>
      <c r="V2305" s="5">
        <f ca="1">VLOOKUP(CONCATENATE($F2305," ",$G2305),AllocFactorMatrix,(V$4+1),FALSE)*$E2312</f>
        <v>148.60970891753379</v>
      </c>
      <c r="W2305" s="5">
        <f ca="1">SUBTOTAL(9,S2305:V2305)</f>
        <v>1199.3100895835714</v>
      </c>
      <c r="X2305" s="5">
        <f ca="1">VLOOKUP(CONCATENATE($F2305," ",$G2305),AllocFactorMatrix,(X$4+1),FALSE)*$E2312</f>
        <v>92.074864541022961</v>
      </c>
      <c r="Y2305" s="5">
        <f ca="1">VLOOKUP(CONCATENATE($F2305," ",$G2305),AllocFactorMatrix,(Y$4+1),FALSE)*$E2312</f>
        <v>1.838971207082998</v>
      </c>
      <c r="Z2305" s="5">
        <f t="shared" ca="1" si="1078"/>
        <v>93.913835748105953</v>
      </c>
      <c r="AA2305" s="5">
        <f ca="1">VLOOKUP(CONCATENATE($F2305," ",$G2305),AllocFactorMatrix,(AA$4+1),FALSE)*$E2312</f>
        <v>1.2146164223380773</v>
      </c>
      <c r="AB2305" s="5">
        <f ca="1">VLOOKUP(CONCATENATE($F2305," ",$G2305),AllocFactorMatrix,(AB$4+1),FALSE)*$E2312</f>
        <v>5.3960177053057814</v>
      </c>
      <c r="AC2305" s="5">
        <f ca="1">VLOOKUP(CONCATENATE($F2305," ",$G2305),AllocFactorMatrix,(AC$4+1),FALSE)*$E2312</f>
        <v>1.107086156524592</v>
      </c>
    </row>
    <row r="2306" spans="4:29" hidden="1" outlineLevel="1">
      <c r="E2306" s="48"/>
      <c r="F2306" s="175" t="str">
        <f>F2312</f>
        <v>LABOR_M</v>
      </c>
      <c r="G2306" s="52" t="str">
        <f>$G$9</f>
        <v>BULKTRAN</v>
      </c>
      <c r="H2306" s="4">
        <f t="shared" ca="1" si="1076"/>
        <v>728.33241916599002</v>
      </c>
      <c r="I2306" s="5">
        <f ca="1">VLOOKUP(CONCATENATE($F2306," ",$G2306),AllocFactorMatrix,(I$4+1),FALSE)*$E2312</f>
        <v>374.64398517105474</v>
      </c>
      <c r="J2306" s="5">
        <f ca="1">VLOOKUP(CONCATENATE($F2306," ",$G2306),AllocFactorMatrix,(J$4+1),FALSE)*$E2312</f>
        <v>87.367034941010289</v>
      </c>
      <c r="K2306" s="5">
        <f ca="1">VLOOKUP(CONCATENATE($F2306," ",$G2306),AllocFactorMatrix,(K$4+1),FALSE)*$E2312</f>
        <v>1.2147477355956635</v>
      </c>
      <c r="L2306" s="5">
        <f ca="1">VLOOKUP(CONCATENATE($F2306," ",$G2306),AllocFactorMatrix,(L$4+1),FALSE)*$E2312</f>
        <v>0.16918242055840491</v>
      </c>
      <c r="M2306" s="5">
        <f t="shared" ca="1" si="1077"/>
        <v>88.750965097164354</v>
      </c>
      <c r="N2306" s="5">
        <f ca="1">VLOOKUP(CONCATENATE($F2306," ",$G2306),AllocFactorMatrix,(N$4+1),FALSE)*$E2312</f>
        <v>52.00157535778677</v>
      </c>
      <c r="O2306" s="5">
        <f ca="1">VLOOKUP(CONCATENATE($F2306," ",$G2306),AllocFactorMatrix,(O$4+1),FALSE)*$E2312</f>
        <v>9.318244731803663</v>
      </c>
      <c r="P2306" s="5">
        <f ca="1">VLOOKUP(CONCATENATE($F2306," ",$G2306),AllocFactorMatrix,(P$4+1),FALSE)*$E2312</f>
        <v>1.8896449406456812</v>
      </c>
      <c r="Q2306" s="5">
        <f ca="1">VLOOKUP(CONCATENATE($F2306," ",$G2306),AllocFactorMatrix,(Q$4+1),FALSE)*$E2312</f>
        <v>7.1758412082061976E-2</v>
      </c>
      <c r="R2306" s="5">
        <f t="shared" ca="1" si="1079"/>
        <v>63.281223442318179</v>
      </c>
      <c r="S2306" s="5">
        <f ca="1">VLOOKUP(CONCATENATE($F2306," ",$G2306),AllocFactorMatrix,(S$4+1),FALSE)*$E2312</f>
        <v>2.4626475899599072</v>
      </c>
      <c r="T2306" s="5">
        <f ca="1">VLOOKUP(CONCATENATE($F2306," ",$G2306),AllocFactorMatrix,(T$4+1),FALSE)*$E2312</f>
        <v>33.247164519348267</v>
      </c>
      <c r="U2306" s="5">
        <f ca="1">VLOOKUP(CONCATENATE($F2306," ",$G2306),AllocFactorMatrix,(U$4+1),FALSE)*$E2312</f>
        <v>127.15705788271697</v>
      </c>
      <c r="V2306" s="5">
        <f ca="1">VLOOKUP(CONCATENATE($F2306," ",$G2306),AllocFactorMatrix,(V$4+1),FALSE)*$E2312</f>
        <v>23.035680377770515</v>
      </c>
      <c r="W2306" s="5">
        <f t="shared" ref="W2306:W2312" ca="1" si="1081">SUBTOTAL(9,S2306:V2306)</f>
        <v>185.90255036979568</v>
      </c>
      <c r="X2306" s="5">
        <f ca="1">VLOOKUP(CONCATENATE($F2306," ",$G2306),AllocFactorMatrix,(X$4+1),FALSE)*$E2312</f>
        <v>14.272332311548393</v>
      </c>
      <c r="Y2306" s="5">
        <f ca="1">VLOOKUP(CONCATENATE($F2306," ",$G2306),AllocFactorMatrix,(Y$4+1),FALSE)*$E2312</f>
        <v>0.2850550832704622</v>
      </c>
      <c r="Z2306" s="5">
        <f t="shared" ca="1" si="1078"/>
        <v>14.557387394818855</v>
      </c>
      <c r="AA2306" s="5">
        <f ca="1">VLOOKUP(CONCATENATE($F2306," ",$G2306),AllocFactorMatrix,(AA$4+1),FALSE)*$E2312</f>
        <v>0.18827515301908965</v>
      </c>
      <c r="AB2306" s="5">
        <f ca="1">VLOOKUP(CONCATENATE($F2306," ",$G2306),AllocFactorMatrix,(AB$4+1),FALSE)*$E2312</f>
        <v>0.83642542655938679</v>
      </c>
      <c r="AC2306" s="5">
        <f ca="1">VLOOKUP(CONCATENATE($F2306," ",$G2306),AllocFactorMatrix,(AC$4+1),FALSE)*$E2312</f>
        <v>0.17160711125883896</v>
      </c>
    </row>
    <row r="2307" spans="4:29" hidden="1" outlineLevel="1">
      <c r="E2307" s="48"/>
      <c r="F2307" s="175" t="str">
        <f>F2312</f>
        <v>LABOR_M</v>
      </c>
      <c r="G2307" s="52" t="str">
        <f>$G$10</f>
        <v>SUBTRAN</v>
      </c>
      <c r="H2307" s="4">
        <f t="shared" ca="1" si="1076"/>
        <v>201.84946993489115</v>
      </c>
      <c r="I2307" s="5">
        <f ca="1">VLOOKUP(CONCATENATE($F2307," ",$G2307),AllocFactorMatrix,(I$4+1),FALSE)*$E2312</f>
        <v>103.13566513506902</v>
      </c>
      <c r="J2307" s="5">
        <f ca="1">VLOOKUP(CONCATENATE($F2307," ",$G2307),AllocFactorMatrix,(J$4+1),FALSE)*$E2312</f>
        <v>24.176742193206362</v>
      </c>
      <c r="K2307" s="5">
        <f ca="1">VLOOKUP(CONCATENATE($F2307," ",$G2307),AllocFactorMatrix,(K$4+1),FALSE)*$E2312</f>
        <v>0.33773971349772125</v>
      </c>
      <c r="L2307" s="5">
        <f ca="1">VLOOKUP(CONCATENATE($F2307," ",$G2307),AllocFactorMatrix,(L$4+1),FALSE)*$E2312</f>
        <v>6.1129318919397387E-2</v>
      </c>
      <c r="M2307" s="5">
        <f t="shared" ca="1" si="1077"/>
        <v>24.575611225623483</v>
      </c>
      <c r="N2307" s="5">
        <f ca="1">VLOOKUP(CONCATENATE($F2307," ",$G2307),AllocFactorMatrix,(N$4+1),FALSE)*$E2312</f>
        <v>13.972427191789796</v>
      </c>
      <c r="O2307" s="5">
        <f ca="1">VLOOKUP(CONCATENATE($F2307," ",$G2307),AllocFactorMatrix,(O$4+1),FALSE)*$E2312</f>
        <v>2.5107749685690042</v>
      </c>
      <c r="P2307" s="5">
        <f ca="1">VLOOKUP(CONCATENATE($F2307," ",$G2307),AllocFactorMatrix,(P$4+1),FALSE)*$E2312</f>
        <v>0.65905907117189333</v>
      </c>
      <c r="Q2307" s="5">
        <f ca="1">VLOOKUP(CONCATENATE($F2307," ",$G2307),AllocFactorMatrix,(Q$4+1),FALSE)*$E2312</f>
        <v>0</v>
      </c>
      <c r="R2307" s="5">
        <f t="shared" ca="1" si="1079"/>
        <v>17.142261231530693</v>
      </c>
      <c r="S2307" s="5">
        <f ca="1">VLOOKUP(CONCATENATE($F2307," ",$G2307),AllocFactorMatrix,(S$4+1),FALSE)*$E2312</f>
        <v>0.62979645350669344</v>
      </c>
      <c r="T2307" s="5">
        <f ca="1">VLOOKUP(CONCATENATE($F2307," ",$G2307),AllocFactorMatrix,(T$4+1),FALSE)*$E2312</f>
        <v>8.8366549434601431</v>
      </c>
      <c r="U2307" s="5">
        <f ca="1">VLOOKUP(CONCATENATE($F2307," ",$G2307),AllocFactorMatrix,(U$4+1),FALSE)*$E2312</f>
        <v>43.571525352850088</v>
      </c>
      <c r="V2307" s="5">
        <f ca="1">VLOOKUP(CONCATENATE($F2307," ",$G2307),AllocFactorMatrix,(V$4+1),FALSE)*$E2312</f>
        <v>0</v>
      </c>
      <c r="W2307" s="5">
        <f t="shared" ca="1" si="1081"/>
        <v>53.037976749816927</v>
      </c>
      <c r="X2307" s="5">
        <f ca="1">VLOOKUP(CONCATENATE($F2307," ",$G2307),AllocFactorMatrix,(X$4+1),FALSE)*$E2312</f>
        <v>3.8301241781295507</v>
      </c>
      <c r="Y2307" s="5">
        <f ca="1">VLOOKUP(CONCATENATE($F2307," ",$G2307),AllocFactorMatrix,(Y$4+1),FALSE)*$E2312</f>
        <v>7.690321363808128E-2</v>
      </c>
      <c r="Z2307" s="5">
        <f t="shared" ca="1" si="1078"/>
        <v>3.9070273917676319</v>
      </c>
      <c r="AA2307" s="5">
        <f ca="1">VLOOKUP(CONCATENATE($F2307," ",$G2307),AllocFactorMatrix,(AA$4+1),FALSE)*$E2312</f>
        <v>5.0928201083270772E-2</v>
      </c>
      <c r="AB2307" s="5">
        <f ca="1">VLOOKUP(CONCATENATE($F2307," ",$G2307),AllocFactorMatrix,(AB$4+1),FALSE)*$E2312</f>
        <v>0</v>
      </c>
      <c r="AC2307" s="5">
        <f ca="1">VLOOKUP(CONCATENATE($F2307," ",$G2307),AllocFactorMatrix,(AC$4+1),FALSE)*$E2312</f>
        <v>0</v>
      </c>
    </row>
    <row r="2308" spans="4:29" hidden="1" outlineLevel="1">
      <c r="E2308" s="48"/>
      <c r="F2308" s="175" t="str">
        <f>F2312</f>
        <v>LABOR_M</v>
      </c>
      <c r="G2308" s="52" t="str">
        <f>$G$11</f>
        <v>DISTPRI</v>
      </c>
      <c r="H2308" s="4">
        <f t="shared" ca="1" si="1076"/>
        <v>1648.8233838905239</v>
      </c>
      <c r="I2308" s="5">
        <f ca="1">VLOOKUP(CONCATENATE($F2308," ",$G2308),AllocFactorMatrix,(I$4+1),FALSE)*$E2312</f>
        <v>1079.6612056678928</v>
      </c>
      <c r="J2308" s="5">
        <f ca="1">VLOOKUP(CONCATENATE($F2308," ",$G2308),AllocFactorMatrix,(J$4+1),FALSE)*$E2312</f>
        <v>252.68239331446205</v>
      </c>
      <c r="K2308" s="5">
        <f ca="1">VLOOKUP(CONCATENATE($F2308," ",$G2308),AllocFactorMatrix,(K$4+1),FALSE)*$E2312</f>
        <v>3.5294047196850244</v>
      </c>
      <c r="L2308" s="5">
        <f ca="1">VLOOKUP(CONCATENATE($F2308," ",$G2308),AllocFactorMatrix,(L$4+1),FALSE)*$E2312</f>
        <v>0</v>
      </c>
      <c r="M2308" s="5">
        <f t="shared" ca="1" si="1077"/>
        <v>256.21179803414708</v>
      </c>
      <c r="N2308" s="5">
        <f ca="1">VLOOKUP(CONCATENATE($F2308," ",$G2308),AllocFactorMatrix,(N$4+1),FALSE)*$E2312</f>
        <v>146.68708615741801</v>
      </c>
      <c r="O2308" s="5">
        <f ca="1">VLOOKUP(CONCATENATE($F2308," ",$G2308),AllocFactorMatrix,(O$4+1),FALSE)*$E2312</f>
        <v>26.356616995766991</v>
      </c>
      <c r="P2308" s="5">
        <f ca="1">VLOOKUP(CONCATENATE($F2308," ",$G2308),AllocFactorMatrix,(P$4+1),FALSE)*$E2312</f>
        <v>0</v>
      </c>
      <c r="Q2308" s="5">
        <f ca="1">VLOOKUP(CONCATENATE($F2308," ",$G2308),AllocFactorMatrix,(Q$4+1),FALSE)*$E2312</f>
        <v>0</v>
      </c>
      <c r="R2308" s="5">
        <f t="shared" ca="1" si="1079"/>
        <v>173.04370315318499</v>
      </c>
      <c r="S2308" s="5">
        <f ca="1">VLOOKUP(CONCATENATE($F2308," ",$G2308),AllocFactorMatrix,(S$4+1),FALSE)*$E2312</f>
        <v>6.6327143462241178</v>
      </c>
      <c r="T2308" s="5">
        <f ca="1">VLOOKUP(CONCATENATE($F2308," ",$G2308),AllocFactorMatrix,(T$4+1),FALSE)*$E2312</f>
        <v>91.716264061433563</v>
      </c>
      <c r="U2308" s="5">
        <f ca="1">VLOOKUP(CONCATENATE($F2308," ",$G2308),AllocFactorMatrix,(U$4+1),FALSE)*$E2312</f>
        <v>0</v>
      </c>
      <c r="V2308" s="5">
        <f ca="1">VLOOKUP(CONCATENATE($F2308," ",$G2308),AllocFactorMatrix,(V$4+1),FALSE)*$E2312</f>
        <v>0</v>
      </c>
      <c r="W2308" s="5">
        <f t="shared" ca="1" si="1081"/>
        <v>98.348978407657683</v>
      </c>
      <c r="X2308" s="5">
        <f ca="1">VLOOKUP(CONCATENATE($F2308," ",$G2308),AllocFactorMatrix,(X$4+1),FALSE)*$E2312</f>
        <v>40.220386947795866</v>
      </c>
      <c r="Y2308" s="5">
        <f ca="1">VLOOKUP(CONCATENATE($F2308," ",$G2308),AllocFactorMatrix,(Y$4+1),FALSE)*$E2312</f>
        <v>0.80728659398058666</v>
      </c>
      <c r="Z2308" s="5">
        <f t="shared" ca="1" si="1078"/>
        <v>41.027673541776451</v>
      </c>
      <c r="AA2308" s="5">
        <f ca="1">VLOOKUP(CONCATENATE($F2308," ",$G2308),AllocFactorMatrix,(AA$4+1),FALSE)*$E2312</f>
        <v>0.53002508586448371</v>
      </c>
      <c r="AB2308" s="5">
        <f ca="1">VLOOKUP(CONCATENATE($F2308," ",$G2308),AllocFactorMatrix,(AB$4+1),FALSE)*$E2312</f>
        <v>0</v>
      </c>
      <c r="AC2308" s="5">
        <f ca="1">VLOOKUP(CONCATENATE($F2308," ",$G2308),AllocFactorMatrix,(AC$4+1),FALSE)*$E2312</f>
        <v>0</v>
      </c>
    </row>
    <row r="2309" spans="4:29" hidden="1" outlineLevel="1">
      <c r="E2309" s="48"/>
      <c r="F2309" s="175" t="str">
        <f>F2312</f>
        <v>LABOR_M</v>
      </c>
      <c r="G2309" s="52" t="str">
        <f>$G$12</f>
        <v>DISTSEC</v>
      </c>
      <c r="H2309" s="4">
        <f t="shared" ca="1" si="1076"/>
        <v>653.21938779603568</v>
      </c>
      <c r="I2309" s="5">
        <f ca="1">VLOOKUP(CONCATENATE($F2309," ",$G2309),AllocFactorMatrix,(I$4+1),FALSE)*$E2312</f>
        <v>484.7574286777903</v>
      </c>
      <c r="J2309" s="5">
        <f ca="1">VLOOKUP(CONCATENATE($F2309," ",$G2309),AllocFactorMatrix,(J$4+1),FALSE)*$E2312</f>
        <v>97.748755198558968</v>
      </c>
      <c r="K2309" s="5">
        <f ca="1">VLOOKUP(CONCATENATE($F2309," ",$G2309),AllocFactorMatrix,(K$4+1),FALSE)*$E2312</f>
        <v>0</v>
      </c>
      <c r="L2309" s="5">
        <f ca="1">VLOOKUP(CONCATENATE($F2309," ",$G2309),AllocFactorMatrix,(L$4+1),FALSE)*$E2312</f>
        <v>0</v>
      </c>
      <c r="M2309" s="5">
        <f t="shared" ca="1" si="1077"/>
        <v>97.748755198558968</v>
      </c>
      <c r="N2309" s="5">
        <f ca="1">VLOOKUP(CONCATENATE($F2309," ",$G2309),AllocFactorMatrix,(N$4+1),FALSE)*$E2312</f>
        <v>48.858295989323388</v>
      </c>
      <c r="O2309" s="5">
        <f ca="1">VLOOKUP(CONCATENATE($F2309," ",$G2309),AllocFactorMatrix,(O$4+1),FALSE)*$E2312</f>
        <v>0</v>
      </c>
      <c r="P2309" s="5">
        <f ca="1">VLOOKUP(CONCATENATE($F2309," ",$G2309),AllocFactorMatrix,(P$4+1),FALSE)*$E2312</f>
        <v>0</v>
      </c>
      <c r="Q2309" s="5">
        <f ca="1">VLOOKUP(CONCATENATE($F2309," ",$G2309),AllocFactorMatrix,(Q$4+1),FALSE)*$E2312</f>
        <v>0</v>
      </c>
      <c r="R2309" s="5">
        <f t="shared" ca="1" si="1079"/>
        <v>48.858295989323388</v>
      </c>
      <c r="S2309" s="5">
        <f ca="1">VLOOKUP(CONCATENATE($F2309," ",$G2309),AllocFactorMatrix,(S$4+1),FALSE)*$E2312</f>
        <v>1.8262087070754964</v>
      </c>
      <c r="T2309" s="5">
        <f ca="1">VLOOKUP(CONCATENATE($F2309," ",$G2309),AllocFactorMatrix,(T$4+1),FALSE)*$E2312</f>
        <v>0</v>
      </c>
      <c r="U2309" s="5">
        <f ca="1">VLOOKUP(CONCATENATE($F2309," ",$G2309),AllocFactorMatrix,(U$4+1),FALSE)*$E2312</f>
        <v>0</v>
      </c>
      <c r="V2309" s="5">
        <f ca="1">VLOOKUP(CONCATENATE($F2309," ",$G2309),AllocFactorMatrix,(V$4+1),FALSE)*$E2312</f>
        <v>0</v>
      </c>
      <c r="W2309" s="5">
        <f t="shared" ca="1" si="1081"/>
        <v>1.8262087070754964</v>
      </c>
      <c r="X2309" s="5">
        <f ca="1">VLOOKUP(CONCATENATE($F2309," ",$G2309),AllocFactorMatrix,(X$4+1),FALSE)*$E2312</f>
        <v>13.801332262045037</v>
      </c>
      <c r="Y2309" s="5">
        <f ca="1">VLOOKUP(CONCATENATE($F2309," ",$G2309),AllocFactorMatrix,(Y$4+1),FALSE)*$E2312</f>
        <v>0</v>
      </c>
      <c r="Z2309" s="5">
        <f t="shared" ca="1" si="1078"/>
        <v>13.801332262045037</v>
      </c>
      <c r="AA2309" s="5">
        <f ca="1">VLOOKUP(CONCATENATE($F2309," ",$G2309),AllocFactorMatrix,(AA$4+1),FALSE)*$E2312</f>
        <v>0.16318104220177315</v>
      </c>
      <c r="AB2309" s="5">
        <f ca="1">VLOOKUP(CONCATENATE($F2309," ",$G2309),AllocFactorMatrix,(AB$4+1),FALSE)*$E2312</f>
        <v>5.022665180117766</v>
      </c>
      <c r="AC2309" s="5">
        <f ca="1">VLOOKUP(CONCATENATE($F2309," ",$G2309),AllocFactorMatrix,(AC$4+1),FALSE)*$E2312</f>
        <v>1.0415207389226215</v>
      </c>
    </row>
    <row r="2310" spans="4:29" hidden="1" outlineLevel="1">
      <c r="E2310" s="48"/>
      <c r="F2310" s="175" t="str">
        <f>F2312</f>
        <v>LABOR_M</v>
      </c>
      <c r="G2310" s="52" t="str">
        <f>$G$13</f>
        <v>ENERGY</v>
      </c>
      <c r="H2310" s="4">
        <f t="shared" ca="1" si="1076"/>
        <v>1879.346495032059</v>
      </c>
      <c r="I2310" s="5">
        <f ca="1">VLOOKUP(CONCATENATE($F2310," ",$G2310),AllocFactorMatrix,(I$4+1),FALSE)*$E2312</f>
        <v>735.36236583774564</v>
      </c>
      <c r="J2310" s="5">
        <f ca="1">VLOOKUP(CONCATENATE($F2310," ",$G2310),AllocFactorMatrix,(J$4+1),FALSE)*$E2312</f>
        <v>212.1499089604882</v>
      </c>
      <c r="K2310" s="5">
        <f ca="1">VLOOKUP(CONCATENATE($F2310," ",$G2310),AllocFactorMatrix,(K$4+1),FALSE)*$E2312</f>
        <v>2.9569169073516957</v>
      </c>
      <c r="L2310" s="5">
        <f ca="1">VLOOKUP(CONCATENATE($F2310," ",$G2310),AllocFactorMatrix,(L$4+1),FALSE)*$E2312</f>
        <v>0.41337447762713686</v>
      </c>
      <c r="M2310" s="5">
        <f t="shared" ca="1" si="1077"/>
        <v>215.52020034546703</v>
      </c>
      <c r="N2310" s="5">
        <f ca="1">VLOOKUP(CONCATENATE($F2310," ",$G2310),AllocFactorMatrix,(N$4+1),FALSE)*$E2312</f>
        <v>137.64801971252234</v>
      </c>
      <c r="O2310" s="5">
        <f ca="1">VLOOKUP(CONCATENATE($F2310," ",$G2310),AllocFactorMatrix,(O$4+1),FALSE)*$E2312</f>
        <v>24.548005413900331</v>
      </c>
      <c r="P2310" s="5">
        <f ca="1">VLOOKUP(CONCATENATE($F2310," ",$G2310),AllocFactorMatrix,(P$4+1),FALSE)*$E2312</f>
        <v>4.9988728880556277</v>
      </c>
      <c r="Q2310" s="5">
        <f ca="1">VLOOKUP(CONCATENATE($F2310," ",$G2310),AllocFactorMatrix,(Q$4+1),FALSE)*$E2312</f>
        <v>0.18880912075098366</v>
      </c>
      <c r="R2310" s="5">
        <f t="shared" ca="1" si="1079"/>
        <v>167.38370713522929</v>
      </c>
      <c r="S2310" s="5">
        <f ca="1">VLOOKUP(CONCATENATE($F2310," ",$G2310),AllocFactorMatrix,(S$4+1),FALSE)*$E2312</f>
        <v>7.2086292945554851</v>
      </c>
      <c r="T2310" s="5">
        <f ca="1">VLOOKUP(CONCATENATE($F2310," ",$G2310),AllocFactorMatrix,(T$4+1),FALSE)*$E2312</f>
        <v>113.96979975776131</v>
      </c>
      <c r="U2310" s="5">
        <f ca="1">VLOOKUP(CONCATENATE($F2310," ",$G2310),AllocFactorMatrix,(U$4+1),FALSE)*$E2312</f>
        <v>490.16555956502236</v>
      </c>
      <c r="V2310" s="5">
        <f ca="1">VLOOKUP(CONCATENATE($F2310," ",$G2310),AllocFactorMatrix,(V$4+1),FALSE)*$E2312</f>
        <v>92.205261406513571</v>
      </c>
      <c r="W2310" s="5">
        <f t="shared" ca="1" si="1081"/>
        <v>703.54925002385278</v>
      </c>
      <c r="X2310" s="5">
        <f ca="1">VLOOKUP(CONCATENATE($F2310," ",$G2310),AllocFactorMatrix,(X$4+1),FALSE)*$E2312</f>
        <v>37.810546503830174</v>
      </c>
      <c r="Y2310" s="5">
        <f ca="1">VLOOKUP(CONCATENATE($F2310," ",$G2310),AllocFactorMatrix,(Y$4+1),FALSE)*$E2312</f>
        <v>0.75866107327155585</v>
      </c>
      <c r="Z2310" s="5">
        <f t="shared" ca="1" si="1078"/>
        <v>38.569207577101729</v>
      </c>
      <c r="AA2310" s="5">
        <f ca="1">VLOOKUP(CONCATENATE($F2310," ",$G2310),AllocFactorMatrix,(AA$4+1),FALSE)*$E2312</f>
        <v>0.6767289306200942</v>
      </c>
      <c r="AB2310" s="5">
        <f ca="1">VLOOKUP(CONCATENATE($F2310," ",$G2310),AllocFactorMatrix,(AB$4+1),FALSE)*$E2312</f>
        <v>15.158496279201687</v>
      </c>
      <c r="AC2310" s="5">
        <f ca="1">VLOOKUP(CONCATENATE($F2310," ",$G2310),AllocFactorMatrix,(AC$4+1),FALSE)*$E2312</f>
        <v>3.1265389028405863</v>
      </c>
    </row>
    <row r="2311" spans="4:29" hidden="1" outlineLevel="1">
      <c r="E2311" s="48"/>
      <c r="F2311" s="175" t="str">
        <f>F2312</f>
        <v>LABOR_M</v>
      </c>
      <c r="G2311" s="52" t="str">
        <f>$G$14</f>
        <v>CUSTOMER</v>
      </c>
      <c r="H2311" s="4">
        <f t="shared" ca="1" si="1076"/>
        <v>1243.7497935755914</v>
      </c>
      <c r="I2311" s="5">
        <f ca="1">VLOOKUP(CONCATENATE($F2311," ",$G2311),AllocFactorMatrix,(I$4+1),FALSE)*$E2312</f>
        <v>960.33691140613428</v>
      </c>
      <c r="J2311" s="5">
        <f ca="1">VLOOKUP(CONCATENATE($F2311," ",$G2311),AllocFactorMatrix,(J$4+1),FALSE)*$E2312</f>
        <v>194.4596757364894</v>
      </c>
      <c r="K2311" s="5">
        <f ca="1">VLOOKUP(CONCATENATE($F2311," ",$G2311),AllocFactorMatrix,(K$4+1),FALSE)*$E2312</f>
        <v>4.9704246044199003</v>
      </c>
      <c r="L2311" s="5">
        <f ca="1">VLOOKUP(CONCATENATE($F2311," ",$G2311),AllocFactorMatrix,(L$4+1),FALSE)*$E2312</f>
        <v>0.80138725921354204</v>
      </c>
      <c r="M2311" s="5">
        <f t="shared" ca="1" si="1077"/>
        <v>200.23148760012285</v>
      </c>
      <c r="N2311" s="5">
        <f ca="1">VLOOKUP(CONCATENATE($F2311," ",$G2311),AllocFactorMatrix,(N$4+1),FALSE)*$E2312</f>
        <v>7.9747157323711306</v>
      </c>
      <c r="O2311" s="5">
        <f ca="1">VLOOKUP(CONCATENATE($F2311," ",$G2311),AllocFactorMatrix,(O$4+1),FALSE)*$E2312</f>
        <v>1.9260528827779366</v>
      </c>
      <c r="P2311" s="5">
        <f ca="1">VLOOKUP(CONCATENATE($F2311," ",$G2311),AllocFactorMatrix,(P$4+1),FALSE)*$E2312</f>
        <v>1.9606486281040862</v>
      </c>
      <c r="Q2311" s="5">
        <f ca="1">VLOOKUP(CONCATENATE($F2311," ",$G2311),AllocFactorMatrix,(Q$4+1),FALSE)*$E2312</f>
        <v>0.24218595807678042</v>
      </c>
      <c r="R2311" s="5">
        <f t="shared" ca="1" si="1079"/>
        <v>12.103603201329934</v>
      </c>
      <c r="S2311" s="5">
        <f ca="1">VLOOKUP(CONCATENATE($F2311," ",$G2311),AllocFactorMatrix,(S$4+1),FALSE)*$E2312</f>
        <v>6.0608409681483441E-2</v>
      </c>
      <c r="T2311" s="5">
        <f ca="1">VLOOKUP(CONCATENATE($F2311," ",$G2311),AllocFactorMatrix,(T$4+1),FALSE)*$E2312</f>
        <v>1.4002502253235705</v>
      </c>
      <c r="U2311" s="5">
        <f ca="1">VLOOKUP(CONCATENATE($F2311," ",$G2311),AllocFactorMatrix,(U$4+1),FALSE)*$E2312</f>
        <v>3.2935221086672066</v>
      </c>
      <c r="V2311" s="5">
        <f ca="1">VLOOKUP(CONCATENATE($F2311," ",$G2311),AllocFactorMatrix,(V$4+1),FALSE)*$E2312</f>
        <v>0.96982208228804545</v>
      </c>
      <c r="W2311" s="5">
        <f t="shared" ca="1" si="1081"/>
        <v>5.7242028259603064</v>
      </c>
      <c r="X2311" s="5">
        <f ca="1">VLOOKUP(CONCATENATE($F2311," ",$G2311),AllocFactorMatrix,(X$4+1),FALSE)*$E2312</f>
        <v>1.7670535150259732</v>
      </c>
      <c r="Y2311" s="5">
        <f ca="1">VLOOKUP(CONCATENATE($F2311," ",$G2311),AllocFactorMatrix,(Y$4+1),FALSE)*$E2312</f>
        <v>2.6396655843470288E-2</v>
      </c>
      <c r="Z2311" s="5">
        <f t="shared" ca="1" si="1078"/>
        <v>1.7934501708694435</v>
      </c>
      <c r="AA2311" s="5">
        <f ca="1">VLOOKUP(CONCATENATE($F2311," ",$G2311),AllocFactorMatrix,(AA$4+1),FALSE)*$E2312</f>
        <v>0.14385228107494519</v>
      </c>
      <c r="AB2311" s="5">
        <f ca="1">VLOOKUP(CONCATENATE($F2311," ",$G2311),AllocFactorMatrix,(AB$4+1),FALSE)*$E2312</f>
        <v>52.268071577206143</v>
      </c>
      <c r="AC2311" s="5">
        <f ca="1">VLOOKUP(CONCATENATE($F2311," ",$G2311),AllocFactorMatrix,(AC$4+1),FALSE)*$E2312</f>
        <v>11.148214512893519</v>
      </c>
    </row>
    <row r="2312" spans="4:29" collapsed="1">
      <c r="D2312" s="52" t="s">
        <v>316</v>
      </c>
      <c r="E2312" s="39">
        <v>11054</v>
      </c>
      <c r="F2312" s="93" t="s">
        <v>69</v>
      </c>
      <c r="G2312" s="52" t="str">
        <f>$G$15</f>
        <v>TOTAL</v>
      </c>
      <c r="H2312" s="4">
        <f t="shared" ca="1" si="1076"/>
        <v>11054.000000000005</v>
      </c>
      <c r="I2312" s="5">
        <f ca="1">VLOOKUP(CONCATENATE($F2312," ",$G2312),AllocFactorMatrix,(I$4+1),FALSE)*$E2312</f>
        <v>6154.832189869715</v>
      </c>
      <c r="J2312" s="5">
        <f ca="1">VLOOKUP(CONCATENATE($F2312," ",$G2312),AllocFactorMatrix,(J$4+1),FALSE)*$E2312</f>
        <v>1432.214037176022</v>
      </c>
      <c r="K2312" s="5">
        <f ca="1">VLOOKUP(CONCATENATE($F2312," ",$G2312),AllocFactorMatrix,(K$4+1),FALSE)*$E2312</f>
        <v>20.845915924557456</v>
      </c>
      <c r="L2312" s="5">
        <f ca="1">VLOOKUP(CONCATENATE($F2312," ",$G2312),AllocFactorMatrix,(L$4+1),FALSE)*$E2312</f>
        <v>2.536517265294238</v>
      </c>
      <c r="M2312" s="5">
        <f t="shared" ca="1" si="1077"/>
        <v>1455.5964703658735</v>
      </c>
      <c r="N2312" s="5">
        <f ca="1">VLOOKUP(CONCATENATE($F2312," ",$G2312),AllocFactorMatrix,(N$4+1),FALSE)*$E2312</f>
        <v>742.61903466861588</v>
      </c>
      <c r="O2312" s="5">
        <f ca="1">VLOOKUP(CONCATENATE($F2312," ",$G2312),AllocFactorMatrix,(O$4+1),FALSE)*$E2312</f>
        <v>124.77433517301424</v>
      </c>
      <c r="P2312" s="5">
        <f ca="1">VLOOKUP(CONCATENATE($F2312," ",$G2312),AllocFactorMatrix,(P$4+1),FALSE)*$E2312</f>
        <v>21.698861097736103</v>
      </c>
      <c r="Q2312" s="5">
        <f ca="1">VLOOKUP(CONCATENATE($F2312," ",$G2312),AllocFactorMatrix,(Q$4+1),FALSE)*$E2312</f>
        <v>0.96568736379818543</v>
      </c>
      <c r="R2312" s="5">
        <f t="shared" ca="1" si="1079"/>
        <v>890.05791830316446</v>
      </c>
      <c r="S2312" s="5">
        <f ca="1">VLOOKUP(CONCATENATE($F2312," ",$G2312),AllocFactorMatrix,(S$4+1),FALSE)*$E2312</f>
        <v>34.707843011843011</v>
      </c>
      <c r="T2312" s="5">
        <f ca="1">VLOOKUP(CONCATENATE($F2312," ",$G2312),AllocFactorMatrix,(T$4+1),FALSE)*$E2312</f>
        <v>463.65702343316747</v>
      </c>
      <c r="U2312" s="5">
        <f ca="1">VLOOKUP(CONCATENATE($F2312," ",$G2312),AllocFactorMatrix,(U$4+1),FALSE)*$E2312</f>
        <v>1484.5139174386138</v>
      </c>
      <c r="V2312" s="5">
        <f ca="1">VLOOKUP(CONCATENATE($F2312," ",$G2312),AllocFactorMatrix,(V$4+1),FALSE)*$E2312</f>
        <v>264.8204727841059</v>
      </c>
      <c r="W2312" s="5">
        <f t="shared" ca="1" si="1081"/>
        <v>2247.69925666773</v>
      </c>
      <c r="X2312" s="5">
        <f ca="1">VLOOKUP(CONCATENATE($F2312," ",$G2312),AllocFactorMatrix,(X$4+1),FALSE)*$E2312</f>
        <v>203.77664025939794</v>
      </c>
      <c r="Y2312" s="5">
        <f ca="1">VLOOKUP(CONCATENATE($F2312," ",$G2312),AllocFactorMatrix,(Y$4+1),FALSE)*$E2312</f>
        <v>3.793273827087154</v>
      </c>
      <c r="Z2312" s="5">
        <f t="shared" ca="1" si="1078"/>
        <v>207.56991408648508</v>
      </c>
      <c r="AA2312" s="5">
        <f ca="1">VLOOKUP(CONCATENATE($F2312," ",$G2312),AllocFactorMatrix,(AA$4+1),FALSE)*$E2312</f>
        <v>2.9676071162017341</v>
      </c>
      <c r="AB2312" s="5">
        <f ca="1">VLOOKUP(CONCATENATE($F2312," ",$G2312),AllocFactorMatrix,(AB$4+1),FALSE)*$E2312</f>
        <v>78.681676168390766</v>
      </c>
      <c r="AC2312" s="5">
        <f ca="1">VLOOKUP(CONCATENATE($F2312," ",$G2312),AllocFactorMatrix,(AC$4+1),FALSE)*$E2312</f>
        <v>16.59496742244016</v>
      </c>
    </row>
    <row r="2313" spans="4:29" hidden="1" outlineLevel="1">
      <c r="E2313" s="48"/>
      <c r="F2313" s="175" t="str">
        <f>F2320</f>
        <v>LABOR_M</v>
      </c>
      <c r="G2313" s="52" t="str">
        <f>$G$8</f>
        <v>PRODUCTION</v>
      </c>
      <c r="H2313" s="4">
        <f t="shared" ca="1" si="1076"/>
        <v>8721.9283010097879</v>
      </c>
      <c r="I2313" s="5">
        <f ca="1">VLOOKUP(CONCATENATE($F2313," ",$G2313),AllocFactorMatrix,(I$4+1),FALSE)*$E2320</f>
        <v>4486.437636276376</v>
      </c>
      <c r="J2313" s="5">
        <f ca="1">VLOOKUP(CONCATENATE($F2313," ",$G2313),AllocFactorMatrix,(J$4+1),FALSE)*$E2320</f>
        <v>1046.2379465407853</v>
      </c>
      <c r="K2313" s="5">
        <f ca="1">VLOOKUP(CONCATENATE($F2313," ",$G2313),AllocFactorMatrix,(K$4+1),FALSE)*$E2320</f>
        <v>14.546850277256095</v>
      </c>
      <c r="L2313" s="5">
        <f ca="1">VLOOKUP(CONCATENATE($F2313," ",$G2313),AllocFactorMatrix,(L$4+1),FALSE)*$E2320</f>
        <v>2.0259937675043918</v>
      </c>
      <c r="M2313" s="5">
        <f t="shared" ref="M2313:M2320" ca="1" si="1082">SUBTOTAL(9,J2313:L2313)</f>
        <v>1062.8107905855456</v>
      </c>
      <c r="N2313" s="5">
        <f ca="1">VLOOKUP(CONCATENATE($F2313," ",$G2313),AllocFactorMatrix,(N$4+1),FALSE)*$E2320</f>
        <v>622.72940195294098</v>
      </c>
      <c r="O2313" s="5">
        <f ca="1">VLOOKUP(CONCATENATE($F2313," ",$G2313),AllocFactorMatrix,(O$4+1),FALSE)*$E2320</f>
        <v>111.58786881286849</v>
      </c>
      <c r="P2313" s="5">
        <f ca="1">VLOOKUP(CONCATENATE($F2313," ",$G2313),AllocFactorMatrix,(P$4+1),FALSE)*$E2320</f>
        <v>22.628881061686375</v>
      </c>
      <c r="Q2313" s="5">
        <f ca="1">VLOOKUP(CONCATENATE($F2313," ",$G2313),AllocFactorMatrix,(Q$4+1),FALSE)*$E2320</f>
        <v>0.85932152504036929</v>
      </c>
      <c r="R2313" s="5">
        <f t="shared" ref="R2313:R2320" ca="1" si="1083">SUBTOTAL(9,N2313:Q2313)</f>
        <v>757.80547335253618</v>
      </c>
      <c r="S2313" s="5">
        <f ca="1">VLOOKUP(CONCATENATE($F2313," ",$G2313),AllocFactorMatrix,(S$4+1),FALSE)*$E2320</f>
        <v>29.490703894357011</v>
      </c>
      <c r="T2313" s="5">
        <f ca="1">VLOOKUP(CONCATENATE($F2313," ",$G2313),AllocFactorMatrix,(T$4+1),FALSE)*$E2320</f>
        <v>398.14153196927117</v>
      </c>
      <c r="U2313" s="5">
        <f ca="1">VLOOKUP(CONCATENATE($F2313," ",$G2313),AllocFactorMatrix,(U$4+1),FALSE)*$E2320</f>
        <v>1522.7315338926978</v>
      </c>
      <c r="V2313" s="5">
        <f ca="1">VLOOKUP(CONCATENATE($F2313," ",$G2313),AllocFactorMatrix,(V$4+1),FALSE)*$E2320</f>
        <v>275.8569402278701</v>
      </c>
      <c r="W2313" s="5">
        <f ca="1">SUBTOTAL(9,S2313:V2313)</f>
        <v>2226.2207099841962</v>
      </c>
      <c r="X2313" s="5">
        <f ca="1">VLOOKUP(CONCATENATE($F2313," ",$G2313),AllocFactorMatrix,(X$4+1),FALSE)*$E2320</f>
        <v>170.91407142367018</v>
      </c>
      <c r="Y2313" s="5">
        <f ca="1">VLOOKUP(CONCATENATE($F2313," ",$G2313),AllocFactorMatrix,(Y$4+1),FALSE)*$E2320</f>
        <v>3.4135923826792145</v>
      </c>
      <c r="Z2313" s="5">
        <f t="shared" ref="Z2313:Z2320" ca="1" si="1084">SUBTOTAL(9,X2313:Y2313)</f>
        <v>174.32766380634939</v>
      </c>
      <c r="AA2313" s="5">
        <f ca="1">VLOOKUP(CONCATENATE($F2313," ",$G2313),AllocFactorMatrix,(AA$4+1),FALSE)*$E2320</f>
        <v>2.2546331074683379</v>
      </c>
      <c r="AB2313" s="5">
        <f ca="1">VLOOKUP(CONCATENATE($F2313," ",$G2313),AllocFactorMatrix,(AB$4+1),FALSE)*$E2320</f>
        <v>10.016363967357458</v>
      </c>
      <c r="AC2313" s="5">
        <f ca="1">VLOOKUP(CONCATENATE($F2313," ",$G2313),AllocFactorMatrix,(AC$4+1),FALSE)*$E2320</f>
        <v>2.0550299299555008</v>
      </c>
    </row>
    <row r="2314" spans="4:29" hidden="1" outlineLevel="1">
      <c r="E2314" s="48"/>
      <c r="F2314" s="175" t="str">
        <f>F2320</f>
        <v>LABOR_M</v>
      </c>
      <c r="G2314" s="52" t="str">
        <f>$G$9</f>
        <v>BULKTRAN</v>
      </c>
      <c r="H2314" s="4">
        <f t="shared" ca="1" si="1076"/>
        <v>1351.9678766841819</v>
      </c>
      <c r="I2314" s="5">
        <f ca="1">VLOOKUP(CONCATENATE($F2314," ",$G2314),AllocFactorMatrix,(I$4+1),FALSE)*$E2320</f>
        <v>695.43332112582527</v>
      </c>
      <c r="J2314" s="5">
        <f ca="1">VLOOKUP(CONCATENATE($F2314," ",$G2314),AllocFactorMatrix,(J$4+1),FALSE)*$E2320</f>
        <v>162.17515740497467</v>
      </c>
      <c r="K2314" s="5">
        <f ca="1">VLOOKUP(CONCATENATE($F2314," ",$G2314),AllocFactorMatrix,(K$4+1),FALSE)*$E2320</f>
        <v>2.2548768578512233</v>
      </c>
      <c r="L2314" s="5">
        <f ca="1">VLOOKUP(CONCATENATE($F2314," ",$G2314),AllocFactorMatrix,(L$4+1),FALSE)*$E2320</f>
        <v>0.31404505947511402</v>
      </c>
      <c r="M2314" s="5">
        <f t="shared" ca="1" si="1082"/>
        <v>164.74407932230102</v>
      </c>
      <c r="N2314" s="5">
        <f ca="1">VLOOKUP(CONCATENATE($F2314," ",$G2314),AllocFactorMatrix,(N$4+1),FALSE)*$E2320</f>
        <v>96.527983061916657</v>
      </c>
      <c r="O2314" s="5">
        <f ca="1">VLOOKUP(CONCATENATE($F2314," ",$G2314),AllocFactorMatrix,(O$4+1),FALSE)*$E2320</f>
        <v>17.297002320597009</v>
      </c>
      <c r="P2314" s="5">
        <f ca="1">VLOOKUP(CONCATENATE($F2314," ",$G2314),AllocFactorMatrix,(P$4+1),FALSE)*$E2320</f>
        <v>3.5076555579074302</v>
      </c>
      <c r="Q2314" s="5">
        <f ca="1">VLOOKUP(CONCATENATE($F2314," ",$G2314),AllocFactorMatrix,(Q$4+1),FALSE)*$E2320</f>
        <v>0.13320163357262799</v>
      </c>
      <c r="R2314" s="5">
        <f t="shared" ca="1" si="1083"/>
        <v>117.46584257399371</v>
      </c>
      <c r="S2314" s="5">
        <f ca="1">VLOOKUP(CONCATENATE($F2314," ",$G2314),AllocFactorMatrix,(S$4+1),FALSE)*$E2320</f>
        <v>4.5712923736554494</v>
      </c>
      <c r="T2314" s="5">
        <f ca="1">VLOOKUP(CONCATENATE($F2314," ",$G2314),AllocFactorMatrix,(T$4+1),FALSE)*$E2320</f>
        <v>61.715086735345309</v>
      </c>
      <c r="U2314" s="5">
        <f ca="1">VLOOKUP(CONCATENATE($F2314," ",$G2314),AllocFactorMatrix,(U$4+1),FALSE)*$E2320</f>
        <v>236.03543248556807</v>
      </c>
      <c r="V2314" s="5">
        <f ca="1">VLOOKUP(CONCATENATE($F2314," ",$G2314),AllocFactorMatrix,(V$4+1),FALSE)*$E2320</f>
        <v>42.760007750268969</v>
      </c>
      <c r="W2314" s="5">
        <f t="shared" ref="W2314:W2320" ca="1" si="1085">SUBTOTAL(9,S2314:V2314)</f>
        <v>345.08181934483781</v>
      </c>
      <c r="X2314" s="5">
        <f ca="1">VLOOKUP(CONCATENATE($F2314," ",$G2314),AllocFactorMatrix,(X$4+1),FALSE)*$E2320</f>
        <v>26.493032992641712</v>
      </c>
      <c r="Y2314" s="5">
        <f ca="1">VLOOKUP(CONCATENATE($F2314," ",$G2314),AllocFactorMatrix,(Y$4+1),FALSE)*$E2320</f>
        <v>0.52913382066461134</v>
      </c>
      <c r="Z2314" s="5">
        <f t="shared" ca="1" si="1084"/>
        <v>27.022166813306324</v>
      </c>
      <c r="AA2314" s="5">
        <f ca="1">VLOOKUP(CONCATENATE($F2314," ",$G2314),AllocFactorMatrix,(AA$4+1),FALSE)*$E2320</f>
        <v>0.34948596569555823</v>
      </c>
      <c r="AB2314" s="5">
        <f ca="1">VLOOKUP(CONCATENATE($F2314," ",$G2314),AllocFactorMatrix,(AB$4+1),FALSE)*$E2320</f>
        <v>1.5526156438910852</v>
      </c>
      <c r="AC2314" s="5">
        <f ca="1">VLOOKUP(CONCATENATE($F2314," ",$G2314),AllocFactorMatrix,(AC$4+1),FALSE)*$E2320</f>
        <v>0.31854589432966496</v>
      </c>
    </row>
    <row r="2315" spans="4:29" hidden="1" outlineLevel="1">
      <c r="E2315" s="48"/>
      <c r="F2315" s="175" t="str">
        <f>F2320</f>
        <v>LABOR_M</v>
      </c>
      <c r="G2315" s="52" t="str">
        <f>$G$10</f>
        <v>SUBTRAN</v>
      </c>
      <c r="H2315" s="4">
        <f t="shared" ca="1" si="1076"/>
        <v>374.68330682052033</v>
      </c>
      <c r="I2315" s="5">
        <f ca="1">VLOOKUP(CONCATENATE($F2315," ",$G2315),AllocFactorMatrix,(I$4+1),FALSE)*$E2320</f>
        <v>191.44569503405836</v>
      </c>
      <c r="J2315" s="5">
        <f ca="1">VLOOKUP(CONCATENATE($F2315," ",$G2315),AllocFactorMatrix,(J$4+1),FALSE)*$E2320</f>
        <v>44.878105035498585</v>
      </c>
      <c r="K2315" s="5">
        <f ca="1">VLOOKUP(CONCATENATE($F2315," ",$G2315),AllocFactorMatrix,(K$4+1),FALSE)*$E2320</f>
        <v>0.6269297251003928</v>
      </c>
      <c r="L2315" s="5">
        <f ca="1">VLOOKUP(CONCATENATE($F2315," ",$G2315),AllocFactorMatrix,(L$4+1),FALSE)*$E2320</f>
        <v>0.11347136736992175</v>
      </c>
      <c r="M2315" s="5">
        <f t="shared" ca="1" si="1082"/>
        <v>45.618506127968907</v>
      </c>
      <c r="N2315" s="5">
        <f ca="1">VLOOKUP(CONCATENATE($F2315," ",$G2315),AllocFactorMatrix,(N$4+1),FALSE)*$E2320</f>
        <v>25.936333774953397</v>
      </c>
      <c r="O2315" s="5">
        <f ca="1">VLOOKUP(CONCATENATE($F2315," ",$G2315),AllocFactorMatrix,(O$4+1),FALSE)*$E2320</f>
        <v>4.6606288746216205</v>
      </c>
      <c r="P2315" s="5">
        <f ca="1">VLOOKUP(CONCATENATE($F2315," ",$G2315),AllocFactorMatrix,(P$4+1),FALSE)*$E2320</f>
        <v>1.2233791461349808</v>
      </c>
      <c r="Q2315" s="5">
        <f ca="1">VLOOKUP(CONCATENATE($F2315," ",$G2315),AllocFactorMatrix,(Q$4+1),FALSE)*$E2320</f>
        <v>0</v>
      </c>
      <c r="R2315" s="5">
        <f t="shared" ca="1" si="1083"/>
        <v>31.82034179571</v>
      </c>
      <c r="S2315" s="5">
        <f ca="1">VLOOKUP(CONCATENATE($F2315," ",$G2315),AllocFactorMatrix,(S$4+1),FALSE)*$E2320</f>
        <v>1.1690603790034235</v>
      </c>
      <c r="T2315" s="5">
        <f ca="1">VLOOKUP(CONCATENATE($F2315," ",$G2315),AllocFactorMatrix,(T$4+1),FALSE)*$E2320</f>
        <v>16.403050731396661</v>
      </c>
      <c r="U2315" s="5">
        <f ca="1">VLOOKUP(CONCATENATE($F2315," ",$G2315),AllocFactorMatrix,(U$4+1),FALSE)*$E2320</f>
        <v>80.879693207448071</v>
      </c>
      <c r="V2315" s="5">
        <f ca="1">VLOOKUP(CONCATENATE($F2315," ",$G2315),AllocFactorMatrix,(V$4+1),FALSE)*$E2320</f>
        <v>0</v>
      </c>
      <c r="W2315" s="5">
        <f t="shared" ca="1" si="1085"/>
        <v>98.451804317848158</v>
      </c>
      <c r="X2315" s="5">
        <f ca="1">VLOOKUP(CONCATENATE($F2315," ",$G2315),AllocFactorMatrix,(X$4+1),FALSE)*$E2320</f>
        <v>7.1096723368047998</v>
      </c>
      <c r="Y2315" s="5">
        <f ca="1">VLOOKUP(CONCATENATE($F2315," ",$G2315),AllocFactorMatrix,(Y$4+1),FALSE)*$E2320</f>
        <v>0.14275167727879406</v>
      </c>
      <c r="Z2315" s="5">
        <f t="shared" ca="1" si="1084"/>
        <v>7.2524240140835943</v>
      </c>
      <c r="AA2315" s="5">
        <f ca="1">VLOOKUP(CONCATENATE($F2315," ",$G2315),AllocFactorMatrix,(AA$4+1),FALSE)*$E2320</f>
        <v>9.4535530851061422E-2</v>
      </c>
      <c r="AB2315" s="5">
        <f ca="1">VLOOKUP(CONCATENATE($F2315," ",$G2315),AllocFactorMatrix,(AB$4+1),FALSE)*$E2320</f>
        <v>0</v>
      </c>
      <c r="AC2315" s="5">
        <f ca="1">VLOOKUP(CONCATENATE($F2315," ",$G2315),AllocFactorMatrix,(AC$4+1),FALSE)*$E2320</f>
        <v>0</v>
      </c>
    </row>
    <row r="2316" spans="4:29" hidden="1" outlineLevel="1">
      <c r="E2316" s="48"/>
      <c r="F2316" s="175" t="str">
        <f>F2320</f>
        <v>LABOR_M</v>
      </c>
      <c r="G2316" s="52" t="str">
        <f>$G$11</f>
        <v>DISTPRI</v>
      </c>
      <c r="H2316" s="4">
        <f t="shared" ca="1" si="1076"/>
        <v>3060.6302708566727</v>
      </c>
      <c r="I2316" s="5">
        <f ca="1">VLOOKUP(CONCATENATE($F2316," ",$G2316),AllocFactorMatrix,(I$4+1),FALSE)*$E2320</f>
        <v>2004.1223339152791</v>
      </c>
      <c r="J2316" s="5">
        <f ca="1">VLOOKUP(CONCATENATE($F2316," ",$G2316),AllocFactorMatrix,(J$4+1),FALSE)*$E2320</f>
        <v>469.04197832634765</v>
      </c>
      <c r="K2316" s="5">
        <f ca="1">VLOOKUP(CONCATENATE($F2316," ",$G2316),AllocFactorMatrix,(K$4+1),FALSE)*$E2320</f>
        <v>6.5514615020098619</v>
      </c>
      <c r="L2316" s="5">
        <f ca="1">VLOOKUP(CONCATENATE($F2316," ",$G2316),AllocFactorMatrix,(L$4+1),FALSE)*$E2320</f>
        <v>0</v>
      </c>
      <c r="M2316" s="5">
        <f t="shared" ca="1" si="1082"/>
        <v>475.59343982835753</v>
      </c>
      <c r="N2316" s="5">
        <f ca="1">VLOOKUP(CONCATENATE($F2316," ",$G2316),AllocFactorMatrix,(N$4+1),FALSE)*$E2320</f>
        <v>272.28806955527955</v>
      </c>
      <c r="O2316" s="5">
        <f ca="1">VLOOKUP(CONCATENATE($F2316," ",$G2316),AllocFactorMatrix,(O$4+1),FALSE)*$E2320</f>
        <v>48.92450010278116</v>
      </c>
      <c r="P2316" s="5">
        <f ca="1">VLOOKUP(CONCATENATE($F2316," ",$G2316),AllocFactorMatrix,(P$4+1),FALSE)*$E2320</f>
        <v>0</v>
      </c>
      <c r="Q2316" s="5">
        <f ca="1">VLOOKUP(CONCATENATE($F2316," ",$G2316),AllocFactorMatrix,(Q$4+1),FALSE)*$E2320</f>
        <v>0</v>
      </c>
      <c r="R2316" s="5">
        <f t="shared" ca="1" si="1083"/>
        <v>321.21256965806072</v>
      </c>
      <c r="S2316" s="5">
        <f ca="1">VLOOKUP(CONCATENATE($F2316," ",$G2316),AllocFactorMatrix,(S$4+1),FALSE)*$E2320</f>
        <v>12.311983505533984</v>
      </c>
      <c r="T2316" s="5">
        <f ca="1">VLOOKUP(CONCATENATE($F2316," ",$G2316),AllocFactorMatrix,(T$4+1),FALSE)*$E2320</f>
        <v>170.24841887792249</v>
      </c>
      <c r="U2316" s="5">
        <f ca="1">VLOOKUP(CONCATENATE($F2316," ",$G2316),AllocFactorMatrix,(U$4+1),FALSE)*$E2320</f>
        <v>0</v>
      </c>
      <c r="V2316" s="5">
        <f ca="1">VLOOKUP(CONCATENATE($F2316," ",$G2316),AllocFactorMatrix,(V$4+1),FALSE)*$E2320</f>
        <v>0</v>
      </c>
      <c r="W2316" s="5">
        <f t="shared" ca="1" si="1085"/>
        <v>182.56040238345648</v>
      </c>
      <c r="X2316" s="5">
        <f ca="1">VLOOKUP(CONCATENATE($F2316," ",$G2316),AllocFactorMatrix,(X$4+1),FALSE)*$E2320</f>
        <v>74.6591387535574</v>
      </c>
      <c r="Y2316" s="5">
        <f ca="1">VLOOKUP(CONCATENATE($F2316," ",$G2316),AllocFactorMatrix,(Y$4+1),FALSE)*$E2320</f>
        <v>1.4985266529661352</v>
      </c>
      <c r="Z2316" s="5">
        <f t="shared" ca="1" si="1084"/>
        <v>76.157665406523535</v>
      </c>
      <c r="AA2316" s="5">
        <f ca="1">VLOOKUP(CONCATENATE($F2316," ",$G2316),AllocFactorMatrix,(AA$4+1),FALSE)*$E2320</f>
        <v>0.98385966499487443</v>
      </c>
      <c r="AB2316" s="5">
        <f ca="1">VLOOKUP(CONCATENATE($F2316," ",$G2316),AllocFactorMatrix,(AB$4+1),FALSE)*$E2320</f>
        <v>0</v>
      </c>
      <c r="AC2316" s="5">
        <f ca="1">VLOOKUP(CONCATENATE($F2316," ",$G2316),AllocFactorMatrix,(AC$4+1),FALSE)*$E2320</f>
        <v>0</v>
      </c>
    </row>
    <row r="2317" spans="4:29" hidden="1" outlineLevel="1">
      <c r="E2317" s="48"/>
      <c r="F2317" s="175" t="str">
        <f>F2320</f>
        <v>LABOR_M</v>
      </c>
      <c r="G2317" s="52" t="str">
        <f>$G$12</f>
        <v>DISTSEC</v>
      </c>
      <c r="H2317" s="4">
        <f t="shared" ca="1" si="1076"/>
        <v>1212.5392272649588</v>
      </c>
      <c r="I2317" s="5">
        <f ca="1">VLOOKUP(CONCATENATE($F2317," ",$G2317),AllocFactorMatrix,(I$4+1),FALSE)*$E2320</f>
        <v>899.8315251528478</v>
      </c>
      <c r="J2317" s="5">
        <f ca="1">VLOOKUP(CONCATENATE($F2317," ",$G2317),AllocFactorMatrix,(J$4+1),FALSE)*$E2320</f>
        <v>181.44623737282717</v>
      </c>
      <c r="K2317" s="5">
        <f ca="1">VLOOKUP(CONCATENATE($F2317," ",$G2317),AllocFactorMatrix,(K$4+1),FALSE)*$E2320</f>
        <v>0</v>
      </c>
      <c r="L2317" s="5">
        <f ca="1">VLOOKUP(CONCATENATE($F2317," ",$G2317),AllocFactorMatrix,(L$4+1),FALSE)*$E2320</f>
        <v>0</v>
      </c>
      <c r="M2317" s="5">
        <f t="shared" ca="1" si="1082"/>
        <v>181.44623737282717</v>
      </c>
      <c r="N2317" s="5">
        <f ca="1">VLOOKUP(CONCATENATE($F2317," ",$G2317),AllocFactorMatrix,(N$4+1),FALSE)*$E2320</f>
        <v>90.693267179747295</v>
      </c>
      <c r="O2317" s="5">
        <f ca="1">VLOOKUP(CONCATENATE($F2317," ",$G2317),AllocFactorMatrix,(O$4+1),FALSE)*$E2320</f>
        <v>0</v>
      </c>
      <c r="P2317" s="5">
        <f ca="1">VLOOKUP(CONCATENATE($F2317," ",$G2317),AllocFactorMatrix,(P$4+1),FALSE)*$E2320</f>
        <v>0</v>
      </c>
      <c r="Q2317" s="5">
        <f ca="1">VLOOKUP(CONCATENATE($F2317," ",$G2317),AllocFactorMatrix,(Q$4+1),FALSE)*$E2320</f>
        <v>0</v>
      </c>
      <c r="R2317" s="5">
        <f t="shared" ca="1" si="1083"/>
        <v>90.693267179747295</v>
      </c>
      <c r="S2317" s="5">
        <f ca="1">VLOOKUP(CONCATENATE($F2317," ",$G2317),AllocFactorMatrix,(S$4+1),FALSE)*$E2320</f>
        <v>3.3899019776082966</v>
      </c>
      <c r="T2317" s="5">
        <f ca="1">VLOOKUP(CONCATENATE($F2317," ",$G2317),AllocFactorMatrix,(T$4+1),FALSE)*$E2320</f>
        <v>0</v>
      </c>
      <c r="U2317" s="5">
        <f ca="1">VLOOKUP(CONCATENATE($F2317," ",$G2317),AllocFactorMatrix,(U$4+1),FALSE)*$E2320</f>
        <v>0</v>
      </c>
      <c r="V2317" s="5">
        <f ca="1">VLOOKUP(CONCATENATE($F2317," ",$G2317),AllocFactorMatrix,(V$4+1),FALSE)*$E2320</f>
        <v>0</v>
      </c>
      <c r="W2317" s="5">
        <f t="shared" ca="1" si="1085"/>
        <v>3.3899019776082966</v>
      </c>
      <c r="X2317" s="5">
        <f ca="1">VLOOKUP(CONCATENATE($F2317," ",$G2317),AllocFactorMatrix,(X$4+1),FALSE)*$E2320</f>
        <v>25.618738618138423</v>
      </c>
      <c r="Y2317" s="5">
        <f ca="1">VLOOKUP(CONCATENATE($F2317," ",$G2317),AllocFactorMatrix,(Y$4+1),FALSE)*$E2320</f>
        <v>0</v>
      </c>
      <c r="Z2317" s="5">
        <f t="shared" ca="1" si="1084"/>
        <v>25.618738618138423</v>
      </c>
      <c r="AA2317" s="5">
        <f ca="1">VLOOKUP(CONCATENATE($F2317," ",$G2317),AllocFactorMatrix,(AA$4+1),FALSE)*$E2320</f>
        <v>0.30290499411418342</v>
      </c>
      <c r="AB2317" s="5">
        <f ca="1">VLOOKUP(CONCATENATE($F2317," ",$G2317),AllocFactorMatrix,(AB$4+1),FALSE)*$E2320</f>
        <v>9.3233279202855464</v>
      </c>
      <c r="AC2317" s="5">
        <f ca="1">VLOOKUP(CONCATENATE($F2317," ",$G2317),AllocFactorMatrix,(AC$4+1),FALSE)*$E2320</f>
        <v>1.9333240493896575</v>
      </c>
    </row>
    <row r="2318" spans="4:29" hidden="1" outlineLevel="1">
      <c r="E2318" s="48"/>
      <c r="F2318" s="175" t="str">
        <f>F2320</f>
        <v>LABOR_M</v>
      </c>
      <c r="G2318" s="52" t="str">
        <f>$G$13</f>
        <v>ENERGY</v>
      </c>
      <c r="H2318" s="4">
        <f t="shared" ca="1" si="1076"/>
        <v>3488.5390565915341</v>
      </c>
      <c r="I2318" s="5">
        <f ca="1">VLOOKUP(CONCATENATE($F2318," ",$G2318),AllocFactorMatrix,(I$4+1),FALSE)*$E2320</f>
        <v>1365.0172231431793</v>
      </c>
      <c r="J2318" s="5">
        <f ca="1">VLOOKUP(CONCATENATE($F2318," ",$G2318),AllocFactorMatrix,(J$4+1),FALSE)*$E2320</f>
        <v>393.80350840964877</v>
      </c>
      <c r="K2318" s="5">
        <f ca="1">VLOOKUP(CONCATENATE($F2318," ",$G2318),AllocFactorMatrix,(K$4+1),FALSE)*$E2320</f>
        <v>5.4887803529898171</v>
      </c>
      <c r="L2318" s="5">
        <f ca="1">VLOOKUP(CONCATENATE($F2318," ",$G2318),AllocFactorMatrix,(L$4+1),FALSE)*$E2320</f>
        <v>0.76732684154434783</v>
      </c>
      <c r="M2318" s="5">
        <f t="shared" ca="1" si="1082"/>
        <v>400.05961560418291</v>
      </c>
      <c r="N2318" s="5">
        <f ca="1">VLOOKUP(CONCATENATE($F2318," ",$G2318),AllocFactorMatrix,(N$4+1),FALSE)*$E2320</f>
        <v>255.50929224545379</v>
      </c>
      <c r="O2318" s="5">
        <f ca="1">VLOOKUP(CONCATENATE($F2318," ",$G2318),AllocFactorMatrix,(O$4+1),FALSE)*$E2320</f>
        <v>45.567262808740807</v>
      </c>
      <c r="P2318" s="5">
        <f ca="1">VLOOKUP(CONCATENATE($F2318," ",$G2318),AllocFactorMatrix,(P$4+1),FALSE)*$E2320</f>
        <v>9.2791634512405849</v>
      </c>
      <c r="Q2318" s="5">
        <f ca="1">VLOOKUP(CONCATENATE($F2318," ",$G2318),AllocFactorMatrix,(Q$4+1),FALSE)*$E2320</f>
        <v>0.35047714390170381</v>
      </c>
      <c r="R2318" s="5">
        <f t="shared" ca="1" si="1083"/>
        <v>310.70619564933691</v>
      </c>
      <c r="S2318" s="5">
        <f ca="1">VLOOKUP(CONCATENATE($F2318," ",$G2318),AllocFactorMatrix,(S$4+1),FALSE)*$E2320</f>
        <v>13.381026279625837</v>
      </c>
      <c r="T2318" s="5">
        <f ca="1">VLOOKUP(CONCATENATE($F2318," ",$G2318),AllocFactorMatrix,(T$4+1),FALSE)*$E2320</f>
        <v>211.55656967880444</v>
      </c>
      <c r="U2318" s="5">
        <f ca="1">VLOOKUP(CONCATENATE($F2318," ",$G2318),AllocFactorMatrix,(U$4+1),FALSE)*$E2320</f>
        <v>909.87037422785352</v>
      </c>
      <c r="V2318" s="5">
        <f ca="1">VLOOKUP(CONCATENATE($F2318," ",$G2318),AllocFactorMatrix,(V$4+1),FALSE)*$E2320</f>
        <v>171.15612075269149</v>
      </c>
      <c r="W2318" s="5">
        <f t="shared" ca="1" si="1085"/>
        <v>1305.9640909389755</v>
      </c>
      <c r="X2318" s="5">
        <f ca="1">VLOOKUP(CONCATENATE($F2318," ",$G2318),AllocFactorMatrix,(X$4+1),FALSE)*$E2320</f>
        <v>70.185869704368685</v>
      </c>
      <c r="Y2318" s="5">
        <f ca="1">VLOOKUP(CONCATENATE($F2318," ",$G2318),AllocFactorMatrix,(Y$4+1),FALSE)*$E2320</f>
        <v>1.4082654751636561</v>
      </c>
      <c r="Z2318" s="5">
        <f t="shared" ca="1" si="1084"/>
        <v>71.594135179532344</v>
      </c>
      <c r="AA2318" s="5">
        <f ca="1">VLOOKUP(CONCATENATE($F2318," ",$G2318),AllocFactorMatrix,(AA$4+1),FALSE)*$E2320</f>
        <v>1.2561788427169995</v>
      </c>
      <c r="AB2318" s="5">
        <f ca="1">VLOOKUP(CONCATENATE($F2318," ",$G2318),AllocFactorMatrix,(AB$4+1),FALSE)*$E2320</f>
        <v>28.137975859683319</v>
      </c>
      <c r="AC2318" s="5">
        <f ca="1">VLOOKUP(CONCATENATE($F2318," ",$G2318),AllocFactorMatrix,(AC$4+1),FALSE)*$E2320</f>
        <v>5.8036413739267223</v>
      </c>
    </row>
    <row r="2319" spans="4:29" hidden="1" outlineLevel="1">
      <c r="E2319" s="48"/>
      <c r="F2319" s="175" t="str">
        <f>F2320</f>
        <v>LABOR_M</v>
      </c>
      <c r="G2319" s="52" t="str">
        <f>$G$14</f>
        <v>CUSTOMER</v>
      </c>
      <c r="H2319" s="4">
        <f t="shared" ca="1" si="1076"/>
        <v>2308.7119607723503</v>
      </c>
      <c r="I2319" s="5">
        <f ca="1">VLOOKUP(CONCATENATE($F2319," ",$G2319),AllocFactorMatrix,(I$4+1),FALSE)*$E2320</f>
        <v>1782.6264777585009</v>
      </c>
      <c r="J2319" s="5">
        <f ca="1">VLOOKUP(CONCATENATE($F2319," ",$G2319),AllocFactorMatrix,(J$4+1),FALSE)*$E2320</f>
        <v>360.96599298326635</v>
      </c>
      <c r="K2319" s="5">
        <f ca="1">VLOOKUP(CONCATENATE($F2319," ",$G2319),AllocFactorMatrix,(K$4+1),FALSE)*$E2320</f>
        <v>9.2263562925720937</v>
      </c>
      <c r="L2319" s="5">
        <f ca="1">VLOOKUP(CONCATENATE($F2319," ",$G2319),AllocFactorMatrix,(L$4+1),FALSE)*$E2320</f>
        <v>1.4875760061337677</v>
      </c>
      <c r="M2319" s="5">
        <f t="shared" ca="1" si="1082"/>
        <v>371.67992528197226</v>
      </c>
      <c r="N2319" s="5">
        <f ca="1">VLOOKUP(CONCATENATE($F2319," ",$G2319),AllocFactorMatrix,(N$4+1),FALSE)*$E2320</f>
        <v>14.803075096121153</v>
      </c>
      <c r="O2319" s="5">
        <f ca="1">VLOOKUP(CONCATENATE($F2319," ",$G2319),AllocFactorMatrix,(O$4+1),FALSE)*$E2320</f>
        <v>3.5752378416609805</v>
      </c>
      <c r="P2319" s="5">
        <f ca="1">VLOOKUP(CONCATENATE($F2319," ",$G2319),AllocFactorMatrix,(P$4+1),FALSE)*$E2320</f>
        <v>3.6394562330439428</v>
      </c>
      <c r="Q2319" s="5">
        <f ca="1">VLOOKUP(CONCATENATE($F2319," ",$G2319),AllocFactorMatrix,(Q$4+1),FALSE)*$E2320</f>
        <v>0.44955795854690228</v>
      </c>
      <c r="R2319" s="5">
        <f t="shared" ca="1" si="1083"/>
        <v>22.467327129372979</v>
      </c>
      <c r="S2319" s="5">
        <f ca="1">VLOOKUP(CONCATENATE($F2319," ",$G2319),AllocFactorMatrix,(S$4+1),FALSE)*$E2320</f>
        <v>0.11250442900799337</v>
      </c>
      <c r="T2319" s="5">
        <f ca="1">VLOOKUP(CONCATENATE($F2319," ",$G2319),AllocFactorMatrix,(T$4+1),FALSE)*$E2320</f>
        <v>2.5992160641771611</v>
      </c>
      <c r="U2319" s="5">
        <f ca="1">VLOOKUP(CONCATENATE($F2319," ",$G2319),AllocFactorMatrix,(U$4+1),FALSE)*$E2320</f>
        <v>6.1136041385690616</v>
      </c>
      <c r="V2319" s="5">
        <f ca="1">VLOOKUP(CONCATENATE($F2319," ",$G2319),AllocFactorMatrix,(V$4+1),FALSE)*$E2320</f>
        <v>1.8002333369339971</v>
      </c>
      <c r="W2319" s="5">
        <f t="shared" ca="1" si="1085"/>
        <v>10.625557968688215</v>
      </c>
      <c r="X2319" s="5">
        <f ca="1">VLOOKUP(CONCATENATE($F2319," ",$G2319),AllocFactorMatrix,(X$4+1),FALSE)*$E2320</f>
        <v>3.2800950854729458</v>
      </c>
      <c r="Y2319" s="5">
        <f ca="1">VLOOKUP(CONCATENATE($F2319," ",$G2319),AllocFactorMatrix,(Y$4+1),FALSE)*$E2320</f>
        <v>4.8998822259106824E-2</v>
      </c>
      <c r="Z2319" s="5">
        <f t="shared" ca="1" si="1084"/>
        <v>3.3290939077320525</v>
      </c>
      <c r="AA2319" s="5">
        <f ca="1">VLOOKUP(CONCATENATE($F2319," ",$G2319),AllocFactorMatrix,(AA$4+1),FALSE)*$E2320</f>
        <v>0.26702595941530671</v>
      </c>
      <c r="AB2319" s="5">
        <f ca="1">VLOOKUP(CONCATENATE($F2319," ",$G2319),AllocFactorMatrix,(AB$4+1),FALSE)*$E2320</f>
        <v>97.022666970571095</v>
      </c>
      <c r="AC2319" s="5">
        <f ca="1">VLOOKUP(CONCATENATE($F2319," ",$G2319),AllocFactorMatrix,(AC$4+1),FALSE)*$E2320</f>
        <v>20.693885796097533</v>
      </c>
    </row>
    <row r="2320" spans="4:29" collapsed="1">
      <c r="D2320" s="52" t="s">
        <v>581</v>
      </c>
      <c r="E2320" s="58">
        <v>20519</v>
      </c>
      <c r="F2320" s="93" t="s">
        <v>69</v>
      </c>
      <c r="G2320" s="52" t="str">
        <f>$G$15</f>
        <v>TOTAL</v>
      </c>
      <c r="H2320" s="4">
        <f t="shared" ca="1" si="1076"/>
        <v>20519.000000000007</v>
      </c>
      <c r="I2320" s="5">
        <f ca="1">VLOOKUP(CONCATENATE($F2320," ",$G2320),AllocFactorMatrix,(I$4+1),FALSE)*$E2320</f>
        <v>11424.914212406067</v>
      </c>
      <c r="J2320" s="5">
        <f ca="1">VLOOKUP(CONCATENATE($F2320," ",$G2320),AllocFactorMatrix,(J$4+1),FALSE)*$E2320</f>
        <v>2658.5489260733484</v>
      </c>
      <c r="K2320" s="5">
        <f ca="1">VLOOKUP(CONCATENATE($F2320," ",$G2320),AllocFactorMatrix,(K$4+1),FALSE)*$E2320</f>
        <v>38.695255007779487</v>
      </c>
      <c r="L2320" s="5">
        <f ca="1">VLOOKUP(CONCATENATE($F2320," ",$G2320),AllocFactorMatrix,(L$4+1),FALSE)*$E2320</f>
        <v>4.7084130420275434</v>
      </c>
      <c r="M2320" s="5">
        <f t="shared" ca="1" si="1082"/>
        <v>2701.9525941231554</v>
      </c>
      <c r="N2320" s="5">
        <f ca="1">VLOOKUP(CONCATENATE($F2320," ",$G2320),AllocFactorMatrix,(N$4+1),FALSE)*$E2320</f>
        <v>1378.487422866413</v>
      </c>
      <c r="O2320" s="5">
        <f ca="1">VLOOKUP(CONCATENATE($F2320," ",$G2320),AllocFactorMatrix,(O$4+1),FALSE)*$E2320</f>
        <v>231.61250076127004</v>
      </c>
      <c r="P2320" s="5">
        <f ca="1">VLOOKUP(CONCATENATE($F2320," ",$G2320),AllocFactorMatrix,(P$4+1),FALSE)*$E2320</f>
        <v>40.278535450013308</v>
      </c>
      <c r="Q2320" s="5">
        <f ca="1">VLOOKUP(CONCATENATE($F2320," ",$G2320),AllocFactorMatrix,(Q$4+1),FALSE)*$E2320</f>
        <v>1.7925582610616035</v>
      </c>
      <c r="R2320" s="5">
        <f t="shared" ca="1" si="1083"/>
        <v>1652.171017338758</v>
      </c>
      <c r="S2320" s="5">
        <f ca="1">VLOOKUP(CONCATENATE($F2320," ",$G2320),AllocFactorMatrix,(S$4+1),FALSE)*$E2320</f>
        <v>64.426472838791994</v>
      </c>
      <c r="T2320" s="5">
        <f ca="1">VLOOKUP(CONCATENATE($F2320," ",$G2320),AllocFactorMatrix,(T$4+1),FALSE)*$E2320</f>
        <v>860.66387405691728</v>
      </c>
      <c r="U2320" s="5">
        <f ca="1">VLOOKUP(CONCATENATE($F2320," ",$G2320),AllocFactorMatrix,(U$4+1),FALSE)*$E2320</f>
        <v>2755.6306379521366</v>
      </c>
      <c r="V2320" s="5">
        <f ca="1">VLOOKUP(CONCATENATE($F2320," ",$G2320),AllocFactorMatrix,(V$4+1),FALSE)*$E2320</f>
        <v>491.57330206776459</v>
      </c>
      <c r="W2320" s="5">
        <f t="shared" ca="1" si="1085"/>
        <v>4172.2942869156104</v>
      </c>
      <c r="X2320" s="5">
        <f ca="1">VLOOKUP(CONCATENATE($F2320," ",$G2320),AllocFactorMatrix,(X$4+1),FALSE)*$E2320</f>
        <v>378.26061891465412</v>
      </c>
      <c r="Y2320" s="5">
        <f ca="1">VLOOKUP(CONCATENATE($F2320," ",$G2320),AllocFactorMatrix,(Y$4+1),FALSE)*$E2320</f>
        <v>7.041268831011517</v>
      </c>
      <c r="Z2320" s="5">
        <f t="shared" ca="1" si="1084"/>
        <v>385.30188774566562</v>
      </c>
      <c r="AA2320" s="5">
        <f ca="1">VLOOKUP(CONCATENATE($F2320," ",$G2320),AllocFactorMatrix,(AA$4+1),FALSE)*$E2320</f>
        <v>5.5086240652563214</v>
      </c>
      <c r="AB2320" s="5">
        <f ca="1">VLOOKUP(CONCATENATE($F2320," ",$G2320),AllocFactorMatrix,(AB$4+1),FALSE)*$E2320</f>
        <v>146.0529503617885</v>
      </c>
      <c r="AC2320" s="5">
        <f ca="1">VLOOKUP(CONCATENATE($F2320," ",$G2320),AllocFactorMatrix,(AC$4+1),FALSE)*$E2320</f>
        <v>30.804427043699079</v>
      </c>
    </row>
    <row r="2321" spans="4:29" hidden="1" outlineLevel="1">
      <c r="E2321" s="48"/>
      <c r="F2321" s="175" t="str">
        <f>F2328</f>
        <v>RB_GUP</v>
      </c>
      <c r="G2321" s="52" t="str">
        <f>$G$8</f>
        <v>PRODUCTION</v>
      </c>
      <c r="H2321" s="4">
        <f t="shared" ca="1" si="1076"/>
        <v>6195791.5738438535</v>
      </c>
      <c r="I2321" s="5">
        <f ca="1">VLOOKUP(CONCATENATE($F2321," ",$G2321),AllocFactorMatrix,(I$4+1),FALSE)*$E2328</f>
        <v>3187028.3203542149</v>
      </c>
      <c r="J2321" s="5">
        <f ca="1">VLOOKUP(CONCATENATE($F2321," ",$G2321),AllocFactorMatrix,(J$4+1),FALSE)*$E2328</f>
        <v>743215.49429185397</v>
      </c>
      <c r="K2321" s="5">
        <f ca="1">VLOOKUP(CONCATENATE($F2321," ",$G2321),AllocFactorMatrix,(K$4+1),FALSE)*$E2328</f>
        <v>10333.638303740325</v>
      </c>
      <c r="L2321" s="5">
        <f ca="1">VLOOKUP(CONCATENATE($F2321," ",$G2321),AllocFactorMatrix,(L$4+1),FALSE)*$E2328</f>
        <v>1439.2041163547033</v>
      </c>
      <c r="M2321" s="5">
        <f t="shared" ca="1" si="1077"/>
        <v>754988.33671194897</v>
      </c>
      <c r="N2321" s="5">
        <f ca="1">VLOOKUP(CONCATENATE($F2321," ",$G2321),AllocFactorMatrix,(N$4+1),FALSE)*$E2328</f>
        <v>442367.95445316291</v>
      </c>
      <c r="O2321" s="5">
        <f ca="1">VLOOKUP(CONCATENATE($F2321," ",$G2321),AllocFactorMatrix,(O$4+1),FALSE)*$E2328</f>
        <v>79268.615089844185</v>
      </c>
      <c r="P2321" s="5">
        <f ca="1">VLOOKUP(CONCATENATE($F2321," ",$G2321),AllocFactorMatrix,(P$4+1),FALSE)*$E2328</f>
        <v>16074.866218663949</v>
      </c>
      <c r="Q2321" s="5">
        <f ca="1">VLOOKUP(CONCATENATE($F2321," ",$G2321),AllocFactorMatrix,(Q$4+1),FALSE)*$E2328</f>
        <v>610.43577524609566</v>
      </c>
      <c r="R2321" s="5">
        <f t="shared" ca="1" si="1079"/>
        <v>538321.87153691717</v>
      </c>
      <c r="S2321" s="5">
        <f ca="1">VLOOKUP(CONCATENATE($F2321," ",$G2321),AllocFactorMatrix,(S$4+1),FALSE)*$E2328</f>
        <v>20949.295659106348</v>
      </c>
      <c r="T2321" s="5">
        <f ca="1">VLOOKUP(CONCATENATE($F2321," ",$G2321),AllocFactorMatrix,(T$4+1),FALSE)*$E2328</f>
        <v>282827.58856053627</v>
      </c>
      <c r="U2321" s="5">
        <f ca="1">VLOOKUP(CONCATENATE($F2321," ",$G2321),AllocFactorMatrix,(U$4+1),FALSE)*$E2328</f>
        <v>1081701.9908116439</v>
      </c>
      <c r="V2321" s="5">
        <f ca="1">VLOOKUP(CONCATENATE($F2321," ",$G2321),AllocFactorMatrix,(V$4+1),FALSE)*$E2328</f>
        <v>195960.34808636393</v>
      </c>
      <c r="W2321" s="5">
        <f ca="1">SUBTOTAL(9,S2321:V2321)</f>
        <v>1581439.2231176503</v>
      </c>
      <c r="X2321" s="5">
        <f ca="1">VLOOKUP(CONCATENATE($F2321," ",$G2321),AllocFactorMatrix,(X$4+1),FALSE)*$E2328</f>
        <v>121412.13812265825</v>
      </c>
      <c r="Y2321" s="5">
        <f ca="1">VLOOKUP(CONCATENATE($F2321," ",$G2321),AllocFactorMatrix,(Y$4+1),FALSE)*$E2328</f>
        <v>2424.9118074833041</v>
      </c>
      <c r="Z2321" s="5">
        <f t="shared" ca="1" si="1078"/>
        <v>123837.04993014155</v>
      </c>
      <c r="AA2321" s="5">
        <f ca="1">VLOOKUP(CONCATENATE($F2321," ",$G2321),AllocFactorMatrix,(AA$4+1),FALSE)*$E2328</f>
        <v>1601.6225228249607</v>
      </c>
      <c r="AB2321" s="5">
        <f ca="1">VLOOKUP(CONCATENATE($F2321," ",$G2321),AllocFactorMatrix,(AB$4+1),FALSE)*$E2328</f>
        <v>7115.3191505050054</v>
      </c>
      <c r="AC2321" s="5">
        <f ca="1">VLOOKUP(CONCATENATE($F2321," ",$G2321),AllocFactorMatrix,(AC$4+1),FALSE)*$E2328</f>
        <v>1459.8305196502342</v>
      </c>
    </row>
    <row r="2322" spans="4:29" hidden="1" outlineLevel="1">
      <c r="E2322" s="48"/>
      <c r="F2322" s="175" t="str">
        <f>F2328</f>
        <v>RB_GUP</v>
      </c>
      <c r="G2322" s="52" t="str">
        <f>$G$9</f>
        <v>BULKTRAN</v>
      </c>
      <c r="H2322" s="4">
        <f t="shared" ca="1" si="1076"/>
        <v>3364652.3000682322</v>
      </c>
      <c r="I2322" s="5">
        <f ca="1">VLOOKUP(CONCATENATE($F2322," ",$G2322),AllocFactorMatrix,(I$4+1),FALSE)*$E2328</f>
        <v>1730729.9706032125</v>
      </c>
      <c r="J2322" s="5">
        <f ca="1">VLOOKUP(CONCATENATE($F2322," ",$G2322),AllocFactorMatrix,(J$4+1),FALSE)*$E2328</f>
        <v>403606.49523334939</v>
      </c>
      <c r="K2322" s="5">
        <f ca="1">VLOOKUP(CONCATENATE($F2322," ",$G2322),AllocFactorMatrix,(K$4+1),FALSE)*$E2328</f>
        <v>5611.7284567050729</v>
      </c>
      <c r="L2322" s="5">
        <f ca="1">VLOOKUP(CONCATENATE($F2322," ",$G2322),AllocFactorMatrix,(L$4+1),FALSE)*$E2328</f>
        <v>781.56622646947699</v>
      </c>
      <c r="M2322" s="5">
        <f t="shared" ca="1" si="1077"/>
        <v>409999.78991652391</v>
      </c>
      <c r="N2322" s="5">
        <f ca="1">VLOOKUP(CONCATENATE($F2322," ",$G2322),AllocFactorMatrix,(N$4+1),FALSE)*$E2328</f>
        <v>240229.89438682902</v>
      </c>
      <c r="O2322" s="5">
        <f ca="1">VLOOKUP(CONCATENATE($F2322," ",$G2322),AllocFactorMatrix,(O$4+1),FALSE)*$E2328</f>
        <v>43047.175636316737</v>
      </c>
      <c r="P2322" s="5">
        <f ca="1">VLOOKUP(CONCATENATE($F2322," ",$G2322),AllocFactorMatrix,(P$4+1),FALSE)*$E2328</f>
        <v>8729.5279305791373</v>
      </c>
      <c r="Q2322" s="5">
        <f ca="1">VLOOKUP(CONCATENATE($F2322," ",$G2322),AllocFactorMatrix,(Q$4+1),FALSE)*$E2328</f>
        <v>331.4998754794255</v>
      </c>
      <c r="R2322" s="5">
        <f t="shared" ca="1" si="1079"/>
        <v>292338.09782920434</v>
      </c>
      <c r="S2322" s="5">
        <f ca="1">VLOOKUP(CONCATENATE($F2322," ",$G2322),AllocFactorMatrix,(S$4+1),FALSE)*$E2328</f>
        <v>11376.608619597513</v>
      </c>
      <c r="T2322" s="5">
        <f ca="1">VLOOKUP(CONCATENATE($F2322," ",$G2322),AllocFactorMatrix,(T$4+1),FALSE)*$E2328</f>
        <v>153590.78578277284</v>
      </c>
      <c r="U2322" s="5">
        <f ca="1">VLOOKUP(CONCATENATE($F2322," ",$G2322),AllocFactorMatrix,(U$4+1),FALSE)*$E2328</f>
        <v>587423.09969520429</v>
      </c>
      <c r="V2322" s="5">
        <f ca="1">VLOOKUP(CONCATENATE($F2322," ",$G2322),AllocFactorMatrix,(V$4+1),FALSE)*$E2328</f>
        <v>106417.14267704196</v>
      </c>
      <c r="W2322" s="5">
        <f t="shared" ref="W2322:W2328" ca="1" si="1086">SUBTOTAL(9,S2322:V2322)</f>
        <v>858807.63677461655</v>
      </c>
      <c r="X2322" s="5">
        <f ca="1">VLOOKUP(CONCATENATE($F2322," ",$G2322),AllocFactorMatrix,(X$4+1),FALSE)*$E2328</f>
        <v>65933.404137603313</v>
      </c>
      <c r="Y2322" s="5">
        <f ca="1">VLOOKUP(CONCATENATE($F2322," ",$G2322),AllocFactorMatrix,(Y$4+1),FALSE)*$E2328</f>
        <v>1316.8591927713123</v>
      </c>
      <c r="Z2322" s="5">
        <f t="shared" ca="1" si="1078"/>
        <v>67250.263330374626</v>
      </c>
      <c r="AA2322" s="5">
        <f ca="1">VLOOKUP(CONCATENATE($F2322," ",$G2322),AllocFactorMatrix,(AA$4+1),FALSE)*$E2328</f>
        <v>869.76826786973868</v>
      </c>
      <c r="AB2322" s="5">
        <f ca="1">VLOOKUP(CONCATENATE($F2322," ",$G2322),AllocFactorMatrix,(AB$4+1),FALSE)*$E2328</f>
        <v>3864.0058594827042</v>
      </c>
      <c r="AC2322" s="5">
        <f ca="1">VLOOKUP(CONCATENATE($F2322," ",$G2322),AllocFactorMatrix,(AC$4+1),FALSE)*$E2328</f>
        <v>792.76748694819048</v>
      </c>
    </row>
    <row r="2323" spans="4:29" hidden="1" outlineLevel="1">
      <c r="E2323" s="48"/>
      <c r="F2323" s="175" t="str">
        <f>F2328</f>
        <v>RB_GUP</v>
      </c>
      <c r="G2323" s="52" t="str">
        <f>$G$10</f>
        <v>SUBTRAN</v>
      </c>
      <c r="H2323" s="4">
        <f t="shared" ca="1" si="1076"/>
        <v>931583.63772071118</v>
      </c>
      <c r="I2323" s="5">
        <f ca="1">VLOOKUP(CONCATENATE($F2323," ",$G2323),AllocFactorMatrix,(I$4+1),FALSE)*$E2328</f>
        <v>475995.79100338655</v>
      </c>
      <c r="J2323" s="5">
        <f ca="1">VLOOKUP(CONCATENATE($F2323," ",$G2323),AllocFactorMatrix,(J$4+1),FALSE)*$E2328</f>
        <v>111581.45447618936</v>
      </c>
      <c r="K2323" s="5">
        <f ca="1">VLOOKUP(CONCATENATE($F2323," ",$G2323),AllocFactorMatrix,(K$4+1),FALSE)*$E2328</f>
        <v>1558.7496514330535</v>
      </c>
      <c r="L2323" s="5">
        <f ca="1">VLOOKUP(CONCATENATE($F2323," ",$G2323),AllocFactorMatrix,(L$4+1),FALSE)*$E2328</f>
        <v>282.1264445662934</v>
      </c>
      <c r="M2323" s="5">
        <f t="shared" ca="1" si="1077"/>
        <v>113422.33057218872</v>
      </c>
      <c r="N2323" s="5">
        <f ca="1">VLOOKUP(CONCATENATE($F2323," ",$G2323),AllocFactorMatrix,(N$4+1),FALSE)*$E2328</f>
        <v>64486.097265026081</v>
      </c>
      <c r="O2323" s="5">
        <f ca="1">VLOOKUP(CONCATENATE($F2323," ",$G2323),AllocFactorMatrix,(O$4+1),FALSE)*$E2328</f>
        <v>11587.827698889136</v>
      </c>
      <c r="P2323" s="5">
        <f ca="1">VLOOKUP(CONCATENATE($F2323," ",$G2323),AllocFactorMatrix,(P$4+1),FALSE)*$E2328</f>
        <v>3041.7154287954795</v>
      </c>
      <c r="Q2323" s="5">
        <f ca="1">VLOOKUP(CONCATENATE($F2323," ",$G2323),AllocFactorMatrix,(Q$4+1),FALSE)*$E2328</f>
        <v>0</v>
      </c>
      <c r="R2323" s="5">
        <f t="shared" ca="1" si="1079"/>
        <v>79115.640392710688</v>
      </c>
      <c r="S2323" s="5">
        <f ca="1">VLOOKUP(CONCATENATE($F2323," ",$G2323),AllocFactorMatrix,(S$4+1),FALSE)*$E2328</f>
        <v>2906.6614411750411</v>
      </c>
      <c r="T2323" s="5">
        <f ca="1">VLOOKUP(CONCATENATE($F2323," ",$G2323),AllocFactorMatrix,(T$4+1),FALSE)*$E2328</f>
        <v>40783.278549934672</v>
      </c>
      <c r="U2323" s="5">
        <f ca="1">VLOOKUP(CONCATENATE($F2323," ",$G2323),AllocFactorMatrix,(U$4+1),FALSE)*$E2328</f>
        <v>201093.02294596657</v>
      </c>
      <c r="V2323" s="5">
        <f ca="1">VLOOKUP(CONCATENATE($F2323," ",$G2323),AllocFactorMatrix,(V$4+1),FALSE)*$E2328</f>
        <v>0</v>
      </c>
      <c r="W2323" s="5">
        <f t="shared" ca="1" si="1086"/>
        <v>244782.96293707629</v>
      </c>
      <c r="X2323" s="5">
        <f ca="1">VLOOKUP(CONCATENATE($F2323," ",$G2323),AllocFactorMatrix,(X$4+1),FALSE)*$E2328</f>
        <v>17676.940226471263</v>
      </c>
      <c r="Y2323" s="5">
        <f ca="1">VLOOKUP(CONCATENATE($F2323," ",$G2323),AllocFactorMatrix,(Y$4+1),FALSE)*$E2328</f>
        <v>354.92674583929147</v>
      </c>
      <c r="Z2323" s="5">
        <f t="shared" ca="1" si="1078"/>
        <v>18031.866972310556</v>
      </c>
      <c r="AA2323" s="5">
        <f ca="1">VLOOKUP(CONCATENATE($F2323," ",$G2323),AllocFactorMatrix,(AA$4+1),FALSE)*$E2328</f>
        <v>235.04584303852224</v>
      </c>
      <c r="AB2323" s="5">
        <f ca="1">VLOOKUP(CONCATENATE($F2323," ",$G2323),AllocFactorMatrix,(AB$4+1),FALSE)*$E2328</f>
        <v>0</v>
      </c>
      <c r="AC2323" s="5">
        <f ca="1">VLOOKUP(CONCATENATE($F2323," ",$G2323),AllocFactorMatrix,(AC$4+1),FALSE)*$E2328</f>
        <v>0</v>
      </c>
    </row>
    <row r="2324" spans="4:29" hidden="1" outlineLevel="1">
      <c r="E2324" s="48"/>
      <c r="F2324" s="175" t="str">
        <f>F2328</f>
        <v>RB_GUP</v>
      </c>
      <c r="G2324" s="52" t="str">
        <f>$G$11</f>
        <v>DISTPRI</v>
      </c>
      <c r="H2324" s="4">
        <f t="shared" ca="1" si="1076"/>
        <v>3727119.0974009233</v>
      </c>
      <c r="I2324" s="5">
        <f ca="1">VLOOKUP(CONCATENATE($F2324," ",$G2324),AllocFactorMatrix,(I$4+1),FALSE)*$E2328</f>
        <v>2440543.9282846148</v>
      </c>
      <c r="J2324" s="5">
        <f ca="1">VLOOKUP(CONCATENATE($F2324," ",$G2324),AllocFactorMatrix,(J$4+1),FALSE)*$E2328</f>
        <v>571181.47577280703</v>
      </c>
      <c r="K2324" s="5">
        <f ca="1">VLOOKUP(CONCATENATE($F2324," ",$G2324),AllocFactorMatrix,(K$4+1),FALSE)*$E2328</f>
        <v>7978.1205565849878</v>
      </c>
      <c r="L2324" s="5">
        <f ca="1">VLOOKUP(CONCATENATE($F2324," ",$G2324),AllocFactorMatrix,(L$4+1),FALSE)*$E2328</f>
        <v>0</v>
      </c>
      <c r="M2324" s="5">
        <f t="shared" ca="1" si="1077"/>
        <v>579159.59632939205</v>
      </c>
      <c r="N2324" s="5">
        <f ca="1">VLOOKUP(CONCATENATE($F2324," ",$G2324),AllocFactorMatrix,(N$4+1),FALSE)*$E2328</f>
        <v>331582.05148048035</v>
      </c>
      <c r="O2324" s="5">
        <f ca="1">VLOOKUP(CONCATENATE($F2324," ",$G2324),AllocFactorMatrix,(O$4+1),FALSE)*$E2328</f>
        <v>59578.394816316693</v>
      </c>
      <c r="P2324" s="5">
        <f ca="1">VLOOKUP(CONCATENATE($F2324," ",$G2324),AllocFactorMatrix,(P$4+1),FALSE)*$E2328</f>
        <v>0</v>
      </c>
      <c r="Q2324" s="5">
        <f ca="1">VLOOKUP(CONCATENATE($F2324," ",$G2324),AllocFactorMatrix,(Q$4+1),FALSE)*$E2328</f>
        <v>0</v>
      </c>
      <c r="R2324" s="5">
        <f t="shared" ca="1" si="1079"/>
        <v>391160.44629679702</v>
      </c>
      <c r="S2324" s="5">
        <f ca="1">VLOOKUP(CONCATENATE($F2324," ",$G2324),AllocFactorMatrix,(S$4+1),FALSE)*$E2328</f>
        <v>14993.065084439861</v>
      </c>
      <c r="T2324" s="5">
        <f ca="1">VLOOKUP(CONCATENATE($F2324," ",$G2324),AllocFactorMatrix,(T$4+1),FALSE)*$E2328</f>
        <v>207322.0471431232</v>
      </c>
      <c r="U2324" s="5">
        <f ca="1">VLOOKUP(CONCATENATE($F2324," ",$G2324),AllocFactorMatrix,(U$4+1),FALSE)*$E2328</f>
        <v>0</v>
      </c>
      <c r="V2324" s="5">
        <f ca="1">VLOOKUP(CONCATENATE($F2324," ",$G2324),AllocFactorMatrix,(V$4+1),FALSE)*$E2328</f>
        <v>0</v>
      </c>
      <c r="W2324" s="5">
        <f t="shared" ca="1" si="1086"/>
        <v>222315.11222756305</v>
      </c>
      <c r="X2324" s="5">
        <f ca="1">VLOOKUP(CONCATENATE($F2324," ",$G2324),AllocFactorMatrix,(X$4+1),FALSE)*$E2328</f>
        <v>90917.058650799736</v>
      </c>
      <c r="Y2324" s="5">
        <f ca="1">VLOOKUP(CONCATENATE($F2324," ",$G2324),AllocFactorMatrix,(Y$4+1),FALSE)*$E2328</f>
        <v>1824.8487442003477</v>
      </c>
      <c r="Z2324" s="5">
        <f t="shared" ca="1" si="1078"/>
        <v>92741.907395000089</v>
      </c>
      <c r="AA2324" s="5">
        <f ca="1">VLOOKUP(CONCATENATE($F2324," ",$G2324),AllocFactorMatrix,(AA$4+1),FALSE)*$E2328</f>
        <v>1198.1068675565598</v>
      </c>
      <c r="AB2324" s="5">
        <f ca="1">VLOOKUP(CONCATENATE($F2324," ",$G2324),AllocFactorMatrix,(AB$4+1),FALSE)*$E2328</f>
        <v>0</v>
      </c>
      <c r="AC2324" s="5">
        <f ca="1">VLOOKUP(CONCATENATE($F2324," ",$G2324),AllocFactorMatrix,(AC$4+1),FALSE)*$E2328</f>
        <v>0</v>
      </c>
    </row>
    <row r="2325" spans="4:29" hidden="1" outlineLevel="1">
      <c r="E2325" s="48"/>
      <c r="F2325" s="175" t="str">
        <f>F2328</f>
        <v>RB_GUP</v>
      </c>
      <c r="G2325" s="52" t="str">
        <f>$G$12</f>
        <v>DISTSEC</v>
      </c>
      <c r="H2325" s="4">
        <f t="shared" ca="1" si="1076"/>
        <v>1786730.6892977457</v>
      </c>
      <c r="I2325" s="5">
        <f ca="1">VLOOKUP(CONCATENATE($F2325," ",$G2325),AllocFactorMatrix,(I$4+1),FALSE)*$E2328</f>
        <v>1325941.9283404928</v>
      </c>
      <c r="J2325" s="5">
        <f ca="1">VLOOKUP(CONCATENATE($F2325," ",$G2325),AllocFactorMatrix,(J$4+1),FALSE)*$E2328</f>
        <v>267369.13205100968</v>
      </c>
      <c r="K2325" s="5">
        <f ca="1">VLOOKUP(CONCATENATE($F2325," ",$G2325),AllocFactorMatrix,(K$4+1),FALSE)*$E2328</f>
        <v>0</v>
      </c>
      <c r="L2325" s="5">
        <f ca="1">VLOOKUP(CONCATENATE($F2325," ",$G2325),AllocFactorMatrix,(L$4+1),FALSE)*$E2328</f>
        <v>0</v>
      </c>
      <c r="M2325" s="5">
        <f t="shared" ca="1" si="1077"/>
        <v>267369.13205100968</v>
      </c>
      <c r="N2325" s="5">
        <f ca="1">VLOOKUP(CONCATENATE($F2325," ",$G2325),AllocFactorMatrix,(N$4+1),FALSE)*$E2328</f>
        <v>133640.57849761035</v>
      </c>
      <c r="O2325" s="5">
        <f ca="1">VLOOKUP(CONCATENATE($F2325," ",$G2325),AllocFactorMatrix,(O$4+1),FALSE)*$E2328</f>
        <v>0</v>
      </c>
      <c r="P2325" s="5">
        <f ca="1">VLOOKUP(CONCATENATE($F2325," ",$G2325),AllocFactorMatrix,(P$4+1),FALSE)*$E2328</f>
        <v>0</v>
      </c>
      <c r="Q2325" s="5">
        <f ca="1">VLOOKUP(CONCATENATE($F2325," ",$G2325),AllocFactorMatrix,(Q$4+1),FALSE)*$E2328</f>
        <v>0</v>
      </c>
      <c r="R2325" s="5">
        <f t="shared" ca="1" si="1079"/>
        <v>133640.57849761035</v>
      </c>
      <c r="S2325" s="5">
        <f ca="1">VLOOKUP(CONCATENATE($F2325," ",$G2325),AllocFactorMatrix,(S$4+1),FALSE)*$E2328</f>
        <v>4995.1719176672459</v>
      </c>
      <c r="T2325" s="5">
        <f ca="1">VLOOKUP(CONCATENATE($F2325," ",$G2325),AllocFactorMatrix,(T$4+1),FALSE)*$E2328</f>
        <v>0</v>
      </c>
      <c r="U2325" s="5">
        <f ca="1">VLOOKUP(CONCATENATE($F2325," ",$G2325),AllocFactorMatrix,(U$4+1),FALSE)*$E2328</f>
        <v>0</v>
      </c>
      <c r="V2325" s="5">
        <f ca="1">VLOOKUP(CONCATENATE($F2325," ",$G2325),AllocFactorMatrix,(V$4+1),FALSE)*$E2328</f>
        <v>0</v>
      </c>
      <c r="W2325" s="5">
        <f t="shared" ca="1" si="1086"/>
        <v>4995.1719176672459</v>
      </c>
      <c r="X2325" s="5">
        <f ca="1">VLOOKUP(CONCATENATE($F2325," ",$G2325),AllocFactorMatrix,(X$4+1),FALSE)*$E2328</f>
        <v>37750.355189228845</v>
      </c>
      <c r="Y2325" s="5">
        <f ca="1">VLOOKUP(CONCATENATE($F2325," ",$G2325),AllocFactorMatrix,(Y$4+1),FALSE)*$E2328</f>
        <v>0</v>
      </c>
      <c r="Z2325" s="5">
        <f t="shared" ca="1" si="1078"/>
        <v>37750.355189228845</v>
      </c>
      <c r="AA2325" s="5">
        <f ca="1">VLOOKUP(CONCATENATE($F2325," ",$G2325),AllocFactorMatrix,(AA$4+1),FALSE)*$E2328</f>
        <v>446.34403304718984</v>
      </c>
      <c r="AB2325" s="5">
        <f ca="1">VLOOKUP(CONCATENATE($F2325," ",$G2325),AllocFactorMatrix,(AB$4+1),FALSE)*$E2328</f>
        <v>13738.33996211046</v>
      </c>
      <c r="AC2325" s="5">
        <f ca="1">VLOOKUP(CONCATENATE($F2325," ",$G2325),AllocFactorMatrix,(AC$4+1),FALSE)*$E2328</f>
        <v>2848.8393065794553</v>
      </c>
    </row>
    <row r="2326" spans="4:29" hidden="1" outlineLevel="1">
      <c r="E2326" s="48"/>
      <c r="F2326" s="175" t="str">
        <f>F2328</f>
        <v>RB_GUP</v>
      </c>
      <c r="G2326" s="52" t="str">
        <f>$G$13</f>
        <v>ENERGY</v>
      </c>
      <c r="H2326" s="4">
        <f t="shared" ca="1" si="1076"/>
        <v>115674.04899911628</v>
      </c>
      <c r="I2326" s="5">
        <f ca="1">VLOOKUP(CONCATENATE($F2326," ",$G2326),AllocFactorMatrix,(I$4+1),FALSE)*$E2328</f>
        <v>45261.66013711613</v>
      </c>
      <c r="J2326" s="5">
        <f ca="1">VLOOKUP(CONCATENATE($F2326," ",$G2326),AllocFactorMatrix,(J$4+1),FALSE)*$E2328</f>
        <v>13057.857627172123</v>
      </c>
      <c r="K2326" s="5">
        <f ca="1">VLOOKUP(CONCATENATE($F2326," ",$G2326),AllocFactorMatrix,(K$4+1),FALSE)*$E2328</f>
        <v>181.99866396722155</v>
      </c>
      <c r="L2326" s="5">
        <f ca="1">VLOOKUP(CONCATENATE($F2326," ",$G2326),AllocFactorMatrix,(L$4+1),FALSE)*$E2328</f>
        <v>25.443258976684785</v>
      </c>
      <c r="M2326" s="5">
        <f t="shared" ca="1" si="1077"/>
        <v>13265.299550116031</v>
      </c>
      <c r="N2326" s="5">
        <f ca="1">VLOOKUP(CONCATENATE($F2326," ",$G2326),AllocFactorMatrix,(N$4+1),FALSE)*$E2328</f>
        <v>8472.2555521013801</v>
      </c>
      <c r="O2326" s="5">
        <f ca="1">VLOOKUP(CONCATENATE($F2326," ",$G2326),AllocFactorMatrix,(O$4+1),FALSE)*$E2328</f>
        <v>1510.9332890897481</v>
      </c>
      <c r="P2326" s="5">
        <f ca="1">VLOOKUP(CONCATENATE($F2326," ",$G2326),AllocFactorMatrix,(P$4+1),FALSE)*$E2328</f>
        <v>307.68135036399264</v>
      </c>
      <c r="Q2326" s="5">
        <f ca="1">VLOOKUP(CONCATENATE($F2326," ",$G2326),AllocFactorMatrix,(Q$4+1),FALSE)*$E2328</f>
        <v>11.621228731882558</v>
      </c>
      <c r="R2326" s="5">
        <f t="shared" ca="1" si="1079"/>
        <v>10302.491420287004</v>
      </c>
      <c r="S2326" s="5">
        <f ca="1">VLOOKUP(CONCATENATE($F2326," ",$G2326),AllocFactorMatrix,(S$4+1),FALSE)*$E2328</f>
        <v>443.69217727497971</v>
      </c>
      <c r="T2326" s="5">
        <f ca="1">VLOOKUP(CONCATENATE($F2326," ",$G2326),AllocFactorMatrix,(T$4+1),FALSE)*$E2328</f>
        <v>7014.8576840131136</v>
      </c>
      <c r="U2326" s="5">
        <f ca="1">VLOOKUP(CONCATENATE($F2326," ",$G2326),AllocFactorMatrix,(U$4+1),FALSE)*$E2328</f>
        <v>30169.76119341762</v>
      </c>
      <c r="V2326" s="5">
        <f ca="1">VLOOKUP(CONCATENATE($F2326," ",$G2326),AllocFactorMatrix,(V$4+1),FALSE)*$E2328</f>
        <v>5675.2471958245414</v>
      </c>
      <c r="W2326" s="5">
        <f t="shared" ca="1" si="1086"/>
        <v>43303.558250530259</v>
      </c>
      <c r="X2326" s="5">
        <f ca="1">VLOOKUP(CONCATENATE($F2326," ",$G2326),AllocFactorMatrix,(X$4+1),FALSE)*$E2328</f>
        <v>2327.244614300253</v>
      </c>
      <c r="Y2326" s="5">
        <f ca="1">VLOOKUP(CONCATENATE($F2326," ",$G2326),AllocFactorMatrix,(Y$4+1),FALSE)*$E2328</f>
        <v>46.695698954566154</v>
      </c>
      <c r="Z2326" s="5">
        <f t="shared" ca="1" si="1078"/>
        <v>2373.9403132548191</v>
      </c>
      <c r="AA2326" s="5">
        <f ca="1">VLOOKUP(CONCATENATE($F2326," ",$G2326),AllocFactorMatrix,(AA$4+1),FALSE)*$E2328</f>
        <v>41.652763706212134</v>
      </c>
      <c r="AB2326" s="5">
        <f ca="1">VLOOKUP(CONCATENATE($F2326," ",$G2326),AllocFactorMatrix,(AB$4+1),FALSE)*$E2328</f>
        <v>933.00764174590711</v>
      </c>
      <c r="AC2326" s="5">
        <f ca="1">VLOOKUP(CONCATENATE($F2326," ",$G2326),AllocFactorMatrix,(AC$4+1),FALSE)*$E2328</f>
        <v>192.43892235990032</v>
      </c>
    </row>
    <row r="2327" spans="4:29" hidden="1" outlineLevel="1">
      <c r="E2327" s="48"/>
      <c r="F2327" s="175" t="str">
        <f>F2328</f>
        <v>RB_GUP</v>
      </c>
      <c r="G2327" s="52" t="str">
        <f>$G$14</f>
        <v>CUSTOMER</v>
      </c>
      <c r="H2327" s="4">
        <f t="shared" ca="1" si="1076"/>
        <v>842074.65266942047</v>
      </c>
      <c r="I2327" s="5">
        <f ca="1">VLOOKUP(CONCATENATE($F2327," ",$G2327),AllocFactorMatrix,(I$4+1),FALSE)*$E2328</f>
        <v>417084.7708365604</v>
      </c>
      <c r="J2327" s="5">
        <f ca="1">VLOOKUP(CONCATENATE($F2327," ",$G2327),AllocFactorMatrix,(J$4+1),FALSE)*$E2328</f>
        <v>132930.93907291087</v>
      </c>
      <c r="K2327" s="5">
        <f ca="1">VLOOKUP(CONCATENATE($F2327," ",$G2327),AllocFactorMatrix,(K$4+1),FALSE)*$E2328</f>
        <v>8485.1453014847793</v>
      </c>
      <c r="L2327" s="5">
        <f ca="1">VLOOKUP(CONCATENATE($F2327," ",$G2327),AllocFactorMatrix,(L$4+1),FALSE)*$E2328</f>
        <v>1427.0885310957337</v>
      </c>
      <c r="M2327" s="5">
        <f t="shared" ca="1" si="1077"/>
        <v>142843.1729054914</v>
      </c>
      <c r="N2327" s="5">
        <f ca="1">VLOOKUP(CONCATENATE($F2327," ",$G2327),AllocFactorMatrix,(N$4+1),FALSE)*$E2328</f>
        <v>10363.810180242326</v>
      </c>
      <c r="O2327" s="5">
        <f ca="1">VLOOKUP(CONCATENATE($F2327," ",$G2327),AllocFactorMatrix,(O$4+1),FALSE)*$E2328</f>
        <v>2995.7152972853173</v>
      </c>
      <c r="P2327" s="5">
        <f ca="1">VLOOKUP(CONCATENATE($F2327," ",$G2327),AllocFactorMatrix,(P$4+1),FALSE)*$E2328</f>
        <v>3509.1441618729018</v>
      </c>
      <c r="Q2327" s="5">
        <f ca="1">VLOOKUP(CONCATENATE($F2327," ",$G2327),AllocFactorMatrix,(Q$4+1),FALSE)*$E2328</f>
        <v>438.45898952479183</v>
      </c>
      <c r="R2327" s="5">
        <f t="shared" ca="1" si="1079"/>
        <v>17307.128628925337</v>
      </c>
      <c r="S2327" s="5">
        <f ca="1">VLOOKUP(CONCATENATE($F2327," ",$G2327),AllocFactorMatrix,(S$4+1),FALSE)*$E2328</f>
        <v>68.62161972772293</v>
      </c>
      <c r="T2327" s="5">
        <f ca="1">VLOOKUP(CONCATENATE($F2327," ",$G2327),AllocFactorMatrix,(T$4+1),FALSE)*$E2328</f>
        <v>2126.2741542756876</v>
      </c>
      <c r="U2327" s="5">
        <f ca="1">VLOOKUP(CONCATENATE($F2327," ",$G2327),AllocFactorMatrix,(U$4+1),FALSE)*$E2328</f>
        <v>5898.5585507232936</v>
      </c>
      <c r="V2327" s="5">
        <f ca="1">VLOOKUP(CONCATENATE($F2327," ",$G2327),AllocFactorMatrix,(V$4+1),FALSE)*$E2328</f>
        <v>1753.8971373175902</v>
      </c>
      <c r="W2327" s="5">
        <f t="shared" ca="1" si="1086"/>
        <v>9847.3514620442947</v>
      </c>
      <c r="X2327" s="5">
        <f ca="1">VLOOKUP(CONCATENATE($F2327," ",$G2327),AllocFactorMatrix,(X$4+1),FALSE)*$E2328</f>
        <v>2094.3521145368441</v>
      </c>
      <c r="Y2327" s="5">
        <f ca="1">VLOOKUP(CONCATENATE($F2327," ",$G2327),AllocFactorMatrix,(Y$4+1),FALSE)*$E2328</f>
        <v>39.21653098017736</v>
      </c>
      <c r="Z2327" s="5">
        <f t="shared" ca="1" si="1078"/>
        <v>2133.5686455170212</v>
      </c>
      <c r="AA2327" s="5">
        <f ca="1">VLOOKUP(CONCATENATE($F2327," ",$G2327),AllocFactorMatrix,(AA$4+1),FALSE)*$E2328</f>
        <v>202.60446746108462</v>
      </c>
      <c r="AB2327" s="5">
        <f ca="1">VLOOKUP(CONCATENATE($F2327," ",$G2327),AllocFactorMatrix,(AB$4+1),FALSE)*$E2328</f>
        <v>222650.57311048976</v>
      </c>
      <c r="AC2327" s="5">
        <f ca="1">VLOOKUP(CONCATENATE($F2327," ",$G2327),AllocFactorMatrix,(AC$4+1),FALSE)*$E2328</f>
        <v>30005.482612931406</v>
      </c>
    </row>
    <row r="2328" spans="4:29" collapsed="1">
      <c r="D2328" s="52" t="s">
        <v>319</v>
      </c>
      <c r="E2328" s="58">
        <v>16963626</v>
      </c>
      <c r="F2328" s="93" t="s">
        <v>73</v>
      </c>
      <c r="G2328" s="52" t="str">
        <f>$G$15</f>
        <v>TOTAL</v>
      </c>
      <c r="H2328" s="4">
        <f t="shared" ca="1" si="1076"/>
        <v>16963626.000000004</v>
      </c>
      <c r="I2328" s="5">
        <f ca="1">VLOOKUP(CONCATENATE($F2328," ",$G2328),AllocFactorMatrix,(I$4+1),FALSE)*$E2328</f>
        <v>9622586.3695595991</v>
      </c>
      <c r="J2328" s="5">
        <f ca="1">VLOOKUP(CONCATENATE($F2328," ",$G2328),AllocFactorMatrix,(J$4+1),FALSE)*$E2328</f>
        <v>2242942.8485252927</v>
      </c>
      <c r="K2328" s="5">
        <f ca="1">VLOOKUP(CONCATENATE($F2328," ",$G2328),AllocFactorMatrix,(K$4+1),FALSE)*$E2328</f>
        <v>34149.380933915447</v>
      </c>
      <c r="L2328" s="5">
        <f ca="1">VLOOKUP(CONCATENATE($F2328," ",$G2328),AllocFactorMatrix,(L$4+1),FALSE)*$E2328</f>
        <v>3955.4285774628929</v>
      </c>
      <c r="M2328" s="5">
        <f t="shared" ca="1" si="1077"/>
        <v>2281047.6580366706</v>
      </c>
      <c r="N2328" s="5">
        <f ca="1">VLOOKUP(CONCATENATE($F2328," ",$G2328),AllocFactorMatrix,(N$4+1),FALSE)*$E2328</f>
        <v>1231142.6418154526</v>
      </c>
      <c r="O2328" s="5">
        <f ca="1">VLOOKUP(CONCATENATE($F2328," ",$G2328),AllocFactorMatrix,(O$4+1),FALSE)*$E2328</f>
        <v>197988.66182774183</v>
      </c>
      <c r="P2328" s="5">
        <f ca="1">VLOOKUP(CONCATENATE($F2328," ",$G2328),AllocFactorMatrix,(P$4+1),FALSE)*$E2328</f>
        <v>31662.93509027546</v>
      </c>
      <c r="Q2328" s="5">
        <f ca="1">VLOOKUP(CONCATENATE($F2328," ",$G2328),AllocFactorMatrix,(Q$4+1),FALSE)*$E2328</f>
        <v>1392.0158689821956</v>
      </c>
      <c r="R2328" s="5">
        <f t="shared" ca="1" si="1079"/>
        <v>1462186.2546024523</v>
      </c>
      <c r="S2328" s="5">
        <f ca="1">VLOOKUP(CONCATENATE($F2328," ",$G2328),AllocFactorMatrix,(S$4+1),FALSE)*$E2328</f>
        <v>55733.116518988711</v>
      </c>
      <c r="T2328" s="5">
        <f ca="1">VLOOKUP(CONCATENATE($F2328," ",$G2328),AllocFactorMatrix,(T$4+1),FALSE)*$E2328</f>
        <v>693664.83187465579</v>
      </c>
      <c r="U2328" s="5">
        <f ca="1">VLOOKUP(CONCATENATE($F2328," ",$G2328),AllocFactorMatrix,(U$4+1),FALSE)*$E2328</f>
        <v>1906286.4331969556</v>
      </c>
      <c r="V2328" s="5">
        <f ca="1">VLOOKUP(CONCATENATE($F2328," ",$G2328),AllocFactorMatrix,(V$4+1),FALSE)*$E2328</f>
        <v>309806.63509654801</v>
      </c>
      <c r="W2328" s="5">
        <f t="shared" ca="1" si="1086"/>
        <v>2965491.0166871483</v>
      </c>
      <c r="X2328" s="5">
        <f ca="1">VLOOKUP(CONCATENATE($F2328," ",$G2328),AllocFactorMatrix,(X$4+1),FALSE)*$E2328</f>
        <v>338111.49305559846</v>
      </c>
      <c r="Y2328" s="5">
        <f ca="1">VLOOKUP(CONCATENATE($F2328," ",$G2328),AllocFactorMatrix,(Y$4+1),FALSE)*$E2328</f>
        <v>6007.4587202289986</v>
      </c>
      <c r="Z2328" s="5">
        <f t="shared" ca="1" si="1078"/>
        <v>344118.95177582745</v>
      </c>
      <c r="AA2328" s="5">
        <f ca="1">VLOOKUP(CONCATENATE($F2328," ",$G2328),AllocFactorMatrix,(AA$4+1),FALSE)*$E2328</f>
        <v>4595.1447655042675</v>
      </c>
      <c r="AB2328" s="5">
        <f ca="1">VLOOKUP(CONCATENATE($F2328," ",$G2328),AllocFactorMatrix,(AB$4+1),FALSE)*$E2328</f>
        <v>248301.24572433383</v>
      </c>
      <c r="AC2328" s="5">
        <f ca="1">VLOOKUP(CONCATENATE($F2328," ",$G2328),AllocFactorMatrix,(AC$4+1),FALSE)*$E2328</f>
        <v>35299.358848469186</v>
      </c>
    </row>
    <row r="2329" spans="4:29" hidden="1" outlineLevel="1">
      <c r="E2329" s="48"/>
      <c r="F2329" s="175" t="str">
        <f>F2336</f>
        <v>RSALE</v>
      </c>
      <c r="G2329" s="52" t="str">
        <f>$G$8</f>
        <v>PRODUCTION</v>
      </c>
      <c r="H2329" s="4">
        <f t="shared" ref="H2329:H2360" ca="1" si="1087">SUBTOTAL(9,I2329:AC2329)</f>
        <v>598229.67981947039</v>
      </c>
      <c r="I2329" s="5">
        <f ca="1">VLOOKUP(CONCATENATE($F2329," ",$G2329),AllocFactorMatrix,(I$4+1),FALSE)*$E2336</f>
        <v>272394.08079430804</v>
      </c>
      <c r="J2329" s="5">
        <f ca="1">VLOOKUP(CONCATENATE($F2329," ",$G2329),AllocFactorMatrix,(J$4+1),FALSE)*$E2336</f>
        <v>78688.294344363821</v>
      </c>
      <c r="K2329" s="5">
        <f ca="1">VLOOKUP(CONCATENATE($F2329," ",$G2329),AllocFactorMatrix,(K$4+1),FALSE)*$E2336</f>
        <v>982.77315648543265</v>
      </c>
      <c r="L2329" s="5">
        <f ca="1">VLOOKUP(CONCATENATE($F2329," ",$G2329),AllocFactorMatrix,(L$4+1),FALSE)*$E2336</f>
        <v>130.57090934545047</v>
      </c>
      <c r="M2329" s="5">
        <f t="shared" ca="1" si="1077"/>
        <v>79801.638410194704</v>
      </c>
      <c r="N2329" s="5">
        <f ca="1">VLOOKUP(CONCATENATE($F2329," ",$G2329),AllocFactorMatrix,(N$4+1),FALSE)*$E2336</f>
        <v>45086.389542285018</v>
      </c>
      <c r="O2329" s="5">
        <f ca="1">VLOOKUP(CONCATENATE($F2329," ",$G2329),AllocFactorMatrix,(O$4+1),FALSE)*$E2336</f>
        <v>9131.2281196562362</v>
      </c>
      <c r="P2329" s="5">
        <f ca="1">VLOOKUP(CONCATENATE($F2329," ",$G2329),AllocFactorMatrix,(P$4+1),FALSE)*$E2336</f>
        <v>1663.0902097949968</v>
      </c>
      <c r="Q2329" s="5">
        <f ca="1">VLOOKUP(CONCATENATE($F2329," ",$G2329),AllocFactorMatrix,(Q$4+1),FALSE)*$E2336</f>
        <v>44.947777695516436</v>
      </c>
      <c r="R2329" s="5">
        <f t="shared" ca="1" si="1079"/>
        <v>55925.65564943177</v>
      </c>
      <c r="S2329" s="5">
        <f ca="1">VLOOKUP(CONCATENATE($F2329," ",$G2329),AllocFactorMatrix,(S$4+1),FALSE)*$E2336</f>
        <v>2076.7712783942311</v>
      </c>
      <c r="T2329" s="5">
        <f ca="1">VLOOKUP(CONCATENATE($F2329," ",$G2329),AllocFactorMatrix,(T$4+1),FALSE)*$E2336</f>
        <v>33075.297020298429</v>
      </c>
      <c r="U2329" s="5">
        <f ca="1">VLOOKUP(CONCATENATE($F2329," ",$G2329),AllocFactorMatrix,(U$4+1),FALSE)*$E2336</f>
        <v>116027.70741638</v>
      </c>
      <c r="V2329" s="5">
        <f ca="1">VLOOKUP(CONCATENATE($F2329," ",$G2329),AllocFactorMatrix,(V$4+1),FALSE)*$E2336</f>
        <v>24385.588012117489</v>
      </c>
      <c r="W2329" s="5">
        <f ca="1">SUBTOTAL(9,S2329:V2329)</f>
        <v>175565.36372719015</v>
      </c>
      <c r="X2329" s="5">
        <f ca="1">VLOOKUP(CONCATENATE($F2329," ",$G2329),AllocFactorMatrix,(X$4+1),FALSE)*$E2336</f>
        <v>13002.358801372511</v>
      </c>
      <c r="Y2329" s="5">
        <f ca="1">VLOOKUP(CONCATENATE($F2329," ",$G2329),AllocFactorMatrix,(Y$4+1),FALSE)*$E2336</f>
        <v>242.06739618348831</v>
      </c>
      <c r="Z2329" s="5">
        <f t="shared" ca="1" si="1078"/>
        <v>13244.426197556</v>
      </c>
      <c r="AA2329" s="5">
        <f ca="1">VLOOKUP(CONCATENATE($F2329," ",$G2329),AllocFactorMatrix,(AA$4+1),FALSE)*$E2336</f>
        <v>181.18192845878758</v>
      </c>
      <c r="AB2329" s="5">
        <f ca="1">VLOOKUP(CONCATENATE($F2329," ",$G2329),AllocFactorMatrix,(AB$4+1),FALSE)*$E2336</f>
        <v>919.16362189980714</v>
      </c>
      <c r="AC2329" s="5">
        <f ca="1">VLOOKUP(CONCATENATE($F2329," ",$G2329),AllocFactorMatrix,(AC$4+1),FALSE)*$E2336</f>
        <v>198.16949043160952</v>
      </c>
    </row>
    <row r="2330" spans="4:29" hidden="1" outlineLevel="1">
      <c r="E2330" s="48"/>
      <c r="F2330" s="175" t="str">
        <f>F2336</f>
        <v>RSALE</v>
      </c>
      <c r="G2330" s="52" t="str">
        <f>$G$9</f>
        <v>BULKTRAN</v>
      </c>
      <c r="H2330" s="4">
        <f t="shared" ca="1" si="1087"/>
        <v>-25107.266465832086</v>
      </c>
      <c r="I2330" s="5">
        <f ca="1">VLOOKUP(CONCATENATE($F2330," ",$G2330),AllocFactorMatrix,(I$4+1),FALSE)*$E2336</f>
        <v>-37805.61493877216</v>
      </c>
      <c r="J2330" s="5">
        <f ca="1">VLOOKUP(CONCATENATE($F2330," ",$G2330),AllocFactorMatrix,(J$4+1),FALSE)*$E2336</f>
        <v>-454.52366197947771</v>
      </c>
      <c r="K2330" s="5">
        <f ca="1">VLOOKUP(CONCATENATE($F2330," ",$G2330),AllocFactorMatrix,(K$4+1),FALSE)*$E2336</f>
        <v>-54.617822670726561</v>
      </c>
      <c r="L2330" s="5">
        <f ca="1">VLOOKUP(CONCATENATE($F2330," ",$G2330),AllocFactorMatrix,(L$4+1),FALSE)*$E2336</f>
        <v>-30.983657080336492</v>
      </c>
      <c r="M2330" s="5">
        <f t="shared" ca="1" si="1077"/>
        <v>-540.1251417305408</v>
      </c>
      <c r="N2330" s="5">
        <f ca="1">VLOOKUP(CONCATENATE($F2330," ",$G2330),AllocFactorMatrix,(N$4+1),FALSE)*$E2336</f>
        <v>-860.71580454433274</v>
      </c>
      <c r="O2330" s="5">
        <f ca="1">VLOOKUP(CONCATENATE($F2330," ",$G2330),AllocFactorMatrix,(O$4+1),FALSE)*$E2336</f>
        <v>807.03445180151732</v>
      </c>
      <c r="P2330" s="5">
        <f ca="1">VLOOKUP(CONCATENATE($F2330," ",$G2330),AllocFactorMatrix,(P$4+1),FALSE)*$E2336</f>
        <v>45.054691022076717</v>
      </c>
      <c r="Q2330" s="5">
        <f ca="1">VLOOKUP(CONCATENATE($F2330," ",$G2330),AllocFactorMatrix,(Q$4+1),FALSE)*$E2336</f>
        <v>-12.468800481617066</v>
      </c>
      <c r="R2330" s="5">
        <f t="shared" ca="1" si="1079"/>
        <v>-21.095462202355769</v>
      </c>
      <c r="S2330" s="5">
        <f ca="1">VLOOKUP(CONCATENATE($F2330," ",$G2330),AllocFactorMatrix,(S$4+1),FALSE)*$E2336</f>
        <v>-108.16536030812716</v>
      </c>
      <c r="T2330" s="5">
        <f ca="1">VLOOKUP(CONCATENATE($F2330," ",$G2330),AllocFactorMatrix,(T$4+1),FALSE)*$E2336</f>
        <v>3191.1665660076596</v>
      </c>
      <c r="U2330" s="5">
        <f ca="1">VLOOKUP(CONCATENATE($F2330," ",$G2330),AllocFactorMatrix,(U$4+1),FALSE)*$E2336</f>
        <v>6839.5369123416212</v>
      </c>
      <c r="V2330" s="5">
        <f ca="1">VLOOKUP(CONCATENATE($F2330," ",$G2330),AllocFactorMatrix,(V$4+1),FALSE)*$E2336</f>
        <v>3250.5163845134348</v>
      </c>
      <c r="W2330" s="5">
        <f t="shared" ref="W2330:W2336" ca="1" si="1088">SUBTOTAL(9,S2330:V2330)</f>
        <v>13173.054502554587</v>
      </c>
      <c r="X2330" s="5">
        <f ca="1">VLOOKUP(CONCATENATE($F2330," ",$G2330),AllocFactorMatrix,(X$4+1),FALSE)*$E2336</f>
        <v>-8.0581186101784468</v>
      </c>
      <c r="Y2330" s="5">
        <f ca="1">VLOOKUP(CONCATENATE($F2330," ",$G2330),AllocFactorMatrix,(Y$4+1),FALSE)*$E2336</f>
        <v>-10.812917186135447</v>
      </c>
      <c r="Z2330" s="5">
        <f t="shared" ca="1" si="1078"/>
        <v>-18.871035796313894</v>
      </c>
      <c r="AA2330" s="5">
        <f ca="1">VLOOKUP(CONCATENATE($F2330," ",$G2330),AllocFactorMatrix,(AA$4+1),FALSE)*$E2336</f>
        <v>4.23141330020625</v>
      </c>
      <c r="AB2330" s="5">
        <f ca="1">VLOOKUP(CONCATENATE($F2330," ",$G2330),AllocFactorMatrix,(AB$4+1),FALSE)*$E2336</f>
        <v>80.269491146171703</v>
      </c>
      <c r="AC2330" s="5">
        <f ca="1">VLOOKUP(CONCATENATE($F2330," ",$G2330),AllocFactorMatrix,(AC$4+1),FALSE)*$E2336</f>
        <v>20.884705668355448</v>
      </c>
    </row>
    <row r="2331" spans="4:29" hidden="1" outlineLevel="1">
      <c r="E2331" s="48"/>
      <c r="F2331" s="175" t="str">
        <f>F2336</f>
        <v>RSALE</v>
      </c>
      <c r="G2331" s="52" t="str">
        <f>$G$10</f>
        <v>SUBTRAN</v>
      </c>
      <c r="H2331" s="4">
        <f t="shared" ca="1" si="1087"/>
        <v>-7135.2907355446923</v>
      </c>
      <c r="I2331" s="5">
        <f ca="1">VLOOKUP(CONCATENATE($F2331," ",$G2331),AllocFactorMatrix,(I$4+1),FALSE)*$E2336</f>
        <v>-9975.4957805956165</v>
      </c>
      <c r="J2331" s="5">
        <f ca="1">VLOOKUP(CONCATENATE($F2331," ",$G2331),AllocFactorMatrix,(J$4+1),FALSE)*$E2336</f>
        <v>-129.13584508852969</v>
      </c>
      <c r="K2331" s="5">
        <f ca="1">VLOOKUP(CONCATENATE($F2331," ",$G2331),AllocFactorMatrix,(K$4+1),FALSE)*$E2336</f>
        <v>-14.675104302732574</v>
      </c>
      <c r="L2331" s="5">
        <f ca="1">VLOOKUP(CONCATENATE($F2331," ",$G2331),AllocFactorMatrix,(L$4+1),FALSE)*$E2336</f>
        <v>-10.010908574022327</v>
      </c>
      <c r="M2331" s="5">
        <f t="shared" ca="1" si="1077"/>
        <v>-153.82185796528458</v>
      </c>
      <c r="N2331" s="5">
        <f ca="1">VLOOKUP(CONCATENATE($F2331," ",$G2331),AllocFactorMatrix,(N$4+1),FALSE)*$E2336</f>
        <v>-225.85680337980631</v>
      </c>
      <c r="O2331" s="5">
        <f ca="1">VLOOKUP(CONCATENATE($F2331," ",$G2331),AllocFactorMatrix,(O$4+1),FALSE)*$E2336</f>
        <v>206.35072996146664</v>
      </c>
      <c r="P2331" s="5">
        <f ca="1">VLOOKUP(CONCATENATE($F2331," ",$G2331),AllocFactorMatrix,(P$4+1),FALSE)*$E2336</f>
        <v>14.667994552244908</v>
      </c>
      <c r="Q2331" s="5">
        <f ca="1">VLOOKUP(CONCATENATE($F2331," ",$G2331),AllocFactorMatrix,(Q$4+1),FALSE)*$E2336</f>
        <v>0</v>
      </c>
      <c r="R2331" s="5">
        <f t="shared" ca="1" si="1079"/>
        <v>-4.8380788660947598</v>
      </c>
      <c r="S2331" s="5">
        <f ca="1">VLOOKUP(CONCATENATE($F2331," ",$G2331),AllocFactorMatrix,(S$4+1),FALSE)*$E2336</f>
        <v>-26.630904776645149</v>
      </c>
      <c r="T2331" s="5">
        <f ca="1">VLOOKUP(CONCATENATE($F2331," ",$G2331),AllocFactorMatrix,(T$4+1),FALSE)*$E2336</f>
        <v>805.8938333811135</v>
      </c>
      <c r="U2331" s="5">
        <f ca="1">VLOOKUP(CONCATENATE($F2331," ",$G2331),AllocFactorMatrix,(U$4+1),FALSE)*$E2336</f>
        <v>2224.5900233340317</v>
      </c>
      <c r="V2331" s="5">
        <f ca="1">VLOOKUP(CONCATENATE($F2331," ",$G2331),AllocFactorMatrix,(V$4+1),FALSE)*$E2336</f>
        <v>0</v>
      </c>
      <c r="W2331" s="5">
        <f t="shared" ca="1" si="1088"/>
        <v>3003.8529519385002</v>
      </c>
      <c r="X2331" s="5">
        <f ca="1">VLOOKUP(CONCATENATE($F2331," ",$G2331),AllocFactorMatrix,(X$4+1),FALSE)*$E2336</f>
        <v>-3.2547476954213796</v>
      </c>
      <c r="Y2331" s="5">
        <f ca="1">VLOOKUP(CONCATENATE($F2331," ",$G2331),AllocFactorMatrix,(Y$4+1),FALSE)*$E2336</f>
        <v>-2.8119184296619326</v>
      </c>
      <c r="Z2331" s="5">
        <f t="shared" ca="1" si="1078"/>
        <v>-6.0666661250833123</v>
      </c>
      <c r="AA2331" s="5">
        <f ca="1">VLOOKUP(CONCATENATE($F2331," ",$G2331),AllocFactorMatrix,(AA$4+1),FALSE)*$E2336</f>
        <v>1.078696068904091</v>
      </c>
      <c r="AB2331" s="5">
        <f ca="1">VLOOKUP(CONCATENATE($F2331," ",$G2331),AllocFactorMatrix,(AB$4+1),FALSE)*$E2336</f>
        <v>0</v>
      </c>
      <c r="AC2331" s="5">
        <f ca="1">VLOOKUP(CONCATENATE($F2331," ",$G2331),AllocFactorMatrix,(AC$4+1),FALSE)*$E2336</f>
        <v>0</v>
      </c>
    </row>
    <row r="2332" spans="4:29" hidden="1" outlineLevel="1">
      <c r="E2332" s="48"/>
      <c r="F2332" s="175" t="str">
        <f>F2336</f>
        <v>RSALE</v>
      </c>
      <c r="G2332" s="52" t="str">
        <f>$G$11</f>
        <v>DISTPRI</v>
      </c>
      <c r="H2332" s="4">
        <f t="shared" ca="1" si="1087"/>
        <v>144420.27532097467</v>
      </c>
      <c r="I2332" s="5">
        <f ca="1">VLOOKUP(CONCATENATE($F2332," ",$G2332),AllocFactorMatrix,(I$4+1),FALSE)*$E2336</f>
        <v>74901.970832892664</v>
      </c>
      <c r="J2332" s="5">
        <f ca="1">VLOOKUP(CONCATENATE($F2332," ",$G2332),AllocFactorMatrix,(J$4+1),FALSE)*$E2336</f>
        <v>29310.309385889239</v>
      </c>
      <c r="K2332" s="5">
        <f ca="1">VLOOKUP(CONCATENATE($F2332," ",$G2332),AllocFactorMatrix,(K$4+1),FALSE)*$E2336</f>
        <v>334.07688006941686</v>
      </c>
      <c r="L2332" s="5">
        <f ca="1">VLOOKUP(CONCATENATE($F2332," ",$G2332),AllocFactorMatrix,(L$4+1),FALSE)*$E2336</f>
        <v>0</v>
      </c>
      <c r="M2332" s="5">
        <f t="shared" ca="1" si="1077"/>
        <v>29644.386265958656</v>
      </c>
      <c r="N2332" s="5">
        <f ca="1">VLOOKUP(CONCATENATE($F2332," ",$G2332),AllocFactorMatrix,(N$4+1),FALSE)*$E2336</f>
        <v>16057.742007262648</v>
      </c>
      <c r="O2332" s="5">
        <f ca="1">VLOOKUP(CONCATENATE($F2332," ",$G2332),AllocFactorMatrix,(O$4+1),FALSE)*$E2336</f>
        <v>3980.4350454219643</v>
      </c>
      <c r="P2332" s="5">
        <f ca="1">VLOOKUP(CONCATENATE($F2332," ",$G2332),AllocFactorMatrix,(P$4+1),FALSE)*$E2336</f>
        <v>0</v>
      </c>
      <c r="Q2332" s="5">
        <f ca="1">VLOOKUP(CONCATENATE($F2332," ",$G2332),AllocFactorMatrix,(Q$4+1),FALSE)*$E2336</f>
        <v>0</v>
      </c>
      <c r="R2332" s="5">
        <f t="shared" ca="1" si="1079"/>
        <v>20038.177052684612</v>
      </c>
      <c r="S2332" s="5">
        <f ca="1">VLOOKUP(CONCATENATE($F2332," ",$G2332),AllocFactorMatrix,(S$4+1),FALSE)*$E2336</f>
        <v>657.15140401286658</v>
      </c>
      <c r="T2332" s="5">
        <f ca="1">VLOOKUP(CONCATENATE($F2332," ",$G2332),AllocFactorMatrix,(T$4+1),FALSE)*$E2336</f>
        <v>14245.892869087191</v>
      </c>
      <c r="U2332" s="5">
        <f ca="1">VLOOKUP(CONCATENATE($F2332," ",$G2332),AllocFactorMatrix,(U$4+1),FALSE)*$E2336</f>
        <v>0</v>
      </c>
      <c r="V2332" s="5">
        <f ca="1">VLOOKUP(CONCATENATE($F2332," ",$G2332),AllocFactorMatrix,(V$4+1),FALSE)*$E2336</f>
        <v>0</v>
      </c>
      <c r="W2332" s="5">
        <f t="shared" ca="1" si="1088"/>
        <v>14903.044273100057</v>
      </c>
      <c r="X2332" s="5">
        <f ca="1">VLOOKUP(CONCATENATE($F2332," ",$G2332),AllocFactorMatrix,(X$4+1),FALSE)*$E2336</f>
        <v>4781.3146667297424</v>
      </c>
      <c r="Y2332" s="5">
        <f ca="1">VLOOKUP(CONCATENATE($F2332," ",$G2332),AllocFactorMatrix,(Y$4+1),FALSE)*$E2336</f>
        <v>81.952329432108556</v>
      </c>
      <c r="Z2332" s="5">
        <f t="shared" ca="1" si="1078"/>
        <v>4863.2669961618512</v>
      </c>
      <c r="AA2332" s="5">
        <f ca="1">VLOOKUP(CONCATENATE($F2332," ",$G2332),AllocFactorMatrix,(AA$4+1),FALSE)*$E2336</f>
        <v>69.429900176877325</v>
      </c>
      <c r="AB2332" s="5">
        <f ca="1">VLOOKUP(CONCATENATE($F2332," ",$G2332),AllocFactorMatrix,(AB$4+1),FALSE)*$E2336</f>
        <v>0</v>
      </c>
      <c r="AC2332" s="5">
        <f ca="1">VLOOKUP(CONCATENATE($F2332," ",$G2332),AllocFactorMatrix,(AC$4+1),FALSE)*$E2336</f>
        <v>0</v>
      </c>
    </row>
    <row r="2333" spans="4:29" hidden="1" outlineLevel="1">
      <c r="E2333" s="48"/>
      <c r="F2333" s="175" t="str">
        <f>F2336</f>
        <v>RSALE</v>
      </c>
      <c r="G2333" s="52" t="str">
        <f>$G$12</f>
        <v>DISTSEC</v>
      </c>
      <c r="H2333" s="4">
        <f t="shared" ca="1" si="1087"/>
        <v>55848.899457382053</v>
      </c>
      <c r="I2333" s="5">
        <f ca="1">VLOOKUP(CONCATENATE($F2333," ",$G2333),AllocFactorMatrix,(I$4+1),FALSE)*$E2336</f>
        <v>34420.795931440647</v>
      </c>
      <c r="J2333" s="5">
        <f ca="1">VLOOKUP(CONCATENATE($F2333," ",$G2333),AllocFactorMatrix,(J$4+1),FALSE)*$E2336</f>
        <v>12418.15063166127</v>
      </c>
      <c r="K2333" s="5">
        <f ca="1">VLOOKUP(CONCATENATE($F2333," ",$G2333),AllocFactorMatrix,(K$4+1),FALSE)*$E2336</f>
        <v>0</v>
      </c>
      <c r="L2333" s="5">
        <f ca="1">VLOOKUP(CONCATENATE($F2333," ",$G2333),AllocFactorMatrix,(L$4+1),FALSE)*$E2336</f>
        <v>0</v>
      </c>
      <c r="M2333" s="5">
        <f t="shared" ca="1" si="1077"/>
        <v>12418.15063166127</v>
      </c>
      <c r="N2333" s="5">
        <f ca="1">VLOOKUP(CONCATENATE($F2333," ",$G2333),AllocFactorMatrix,(N$4+1),FALSE)*$E2336</f>
        <v>5835.8373053848945</v>
      </c>
      <c r="O2333" s="5">
        <f ca="1">VLOOKUP(CONCATENATE($F2333," ",$G2333),AllocFactorMatrix,(O$4+1),FALSE)*$E2336</f>
        <v>0</v>
      </c>
      <c r="P2333" s="5">
        <f ca="1">VLOOKUP(CONCATENATE($F2333," ",$G2333),AllocFactorMatrix,(P$4+1),FALSE)*$E2336</f>
        <v>0</v>
      </c>
      <c r="Q2333" s="5">
        <f ca="1">VLOOKUP(CONCATENATE($F2333," ",$G2333),AllocFactorMatrix,(Q$4+1),FALSE)*$E2336</f>
        <v>0</v>
      </c>
      <c r="R2333" s="5">
        <f t="shared" ca="1" si="1079"/>
        <v>5835.8373053848945</v>
      </c>
      <c r="S2333" s="5">
        <f ca="1">VLOOKUP(CONCATENATE($F2333," ",$G2333),AllocFactorMatrix,(S$4+1),FALSE)*$E2336</f>
        <v>194.50146750781167</v>
      </c>
      <c r="T2333" s="5">
        <f ca="1">VLOOKUP(CONCATENATE($F2333," ",$G2333),AllocFactorMatrix,(T$4+1),FALSE)*$E2336</f>
        <v>0</v>
      </c>
      <c r="U2333" s="5">
        <f ca="1">VLOOKUP(CONCATENATE($F2333," ",$G2333),AllocFactorMatrix,(U$4+1),FALSE)*$E2336</f>
        <v>0</v>
      </c>
      <c r="V2333" s="5">
        <f ca="1">VLOOKUP(CONCATENATE($F2333," ",$G2333),AllocFactorMatrix,(V$4+1),FALSE)*$E2336</f>
        <v>0</v>
      </c>
      <c r="W2333" s="5">
        <f t="shared" ca="1" si="1088"/>
        <v>194.50146750781167</v>
      </c>
      <c r="X2333" s="5">
        <f ca="1">VLOOKUP(CONCATENATE($F2333," ",$G2333),AllocFactorMatrix,(X$4+1),FALSE)*$E2336</f>
        <v>1801.1729112506671</v>
      </c>
      <c r="Y2333" s="5">
        <f ca="1">VLOOKUP(CONCATENATE($F2333," ",$G2333),AllocFactorMatrix,(Y$4+1),FALSE)*$E2336</f>
        <v>0</v>
      </c>
      <c r="Z2333" s="5">
        <f t="shared" ca="1" si="1078"/>
        <v>1801.1729112506671</v>
      </c>
      <c r="AA2333" s="5">
        <f ca="1">VLOOKUP(CONCATENATE($F2333," ",$G2333),AllocFactorMatrix,(AA$4+1),FALSE)*$E2336</f>
        <v>23.645217559390087</v>
      </c>
      <c r="AB2333" s="5">
        <f ca="1">VLOOKUP(CONCATENATE($F2333," ",$G2333),AllocFactorMatrix,(AB$4+1),FALSE)*$E2336</f>
        <v>942.61221285249928</v>
      </c>
      <c r="AC2333" s="5">
        <f ca="1">VLOOKUP(CONCATENATE($F2333," ",$G2333),AllocFactorMatrix,(AC$4+1),FALSE)*$E2336</f>
        <v>212.18377972489694</v>
      </c>
    </row>
    <row r="2334" spans="4:29" hidden="1" outlineLevel="1">
      <c r="E2334" s="48"/>
      <c r="F2334" s="175" t="str">
        <f>F2336</f>
        <v>RSALE</v>
      </c>
      <c r="G2334" s="52" t="str">
        <f>$G$13</f>
        <v>ENERGY</v>
      </c>
      <c r="H2334" s="4">
        <f t="shared" ca="1" si="1087"/>
        <v>369649.08594575484</v>
      </c>
      <c r="I2334" s="5">
        <f ca="1">VLOOKUP(CONCATENATE($F2334," ",$G2334),AllocFactorMatrix,(I$4+1),FALSE)*$E2336</f>
        <v>155625.41107378853</v>
      </c>
      <c r="J2334" s="5">
        <f ca="1">VLOOKUP(CONCATENATE($F2334," ",$G2334),AllocFactorMatrix,(J$4+1),FALSE)*$E2336</f>
        <v>44856.582623656577</v>
      </c>
      <c r="K2334" s="5">
        <f ca="1">VLOOKUP(CONCATENATE($F2334," ",$G2334),AllocFactorMatrix,(K$4+1),FALSE)*$E2336</f>
        <v>606.96907264776542</v>
      </c>
      <c r="L2334" s="5">
        <f ca="1">VLOOKUP(CONCATENATE($F2334," ",$G2334),AllocFactorMatrix,(L$4+1),FALSE)*$E2336</f>
        <v>118.47852211492233</v>
      </c>
      <c r="M2334" s="5">
        <f t="shared" ca="1" si="1077"/>
        <v>45582.030218419262</v>
      </c>
      <c r="N2334" s="5">
        <f ca="1">VLOOKUP(CONCATENATE($F2334," ",$G2334),AllocFactorMatrix,(N$4+1),FALSE)*$E2336</f>
        <v>28307.108280119675</v>
      </c>
      <c r="O2334" s="5">
        <f ca="1">VLOOKUP(CONCATENATE($F2334," ",$G2334),AllocFactorMatrix,(O$4+1),FALSE)*$E2336</f>
        <v>4351.5038538036879</v>
      </c>
      <c r="P2334" s="5">
        <f ca="1">VLOOKUP(CONCATENATE($F2334," ",$G2334),AllocFactorMatrix,(P$4+1),FALSE)*$E2336</f>
        <v>922.47427309974614</v>
      </c>
      <c r="Q2334" s="5">
        <f ca="1">VLOOKUP(CONCATENATE($F2334," ",$G2334),AllocFactorMatrix,(Q$4+1),FALSE)*$E2336</f>
        <v>42.230241796332251</v>
      </c>
      <c r="R2334" s="5">
        <f t="shared" ca="1" si="1079"/>
        <v>33623.31664881944</v>
      </c>
      <c r="S2334" s="5">
        <f ca="1">VLOOKUP(CONCATENATE($F2334," ",$G2334),AllocFactorMatrix,(S$4+1),FALSE)*$E2336</f>
        <v>1557.0005169587212</v>
      </c>
      <c r="T2334" s="5">
        <f ca="1">VLOOKUP(CONCATENATE($F2334," ",$G2334),AllocFactorMatrix,(T$4+1),FALSE)*$E2336</f>
        <v>20111.183616287188</v>
      </c>
      <c r="U2334" s="5">
        <f ca="1">VLOOKUP(CONCATENATE($F2334," ",$G2334),AllocFactorMatrix,(U$4+1),FALSE)*$E2336</f>
        <v>85326.143848088715</v>
      </c>
      <c r="V2334" s="5">
        <f ca="1">VLOOKUP(CONCATENATE($F2334," ",$G2334),AllocFactorMatrix,(V$4+1),FALSE)*$E2336</f>
        <v>15563.685009835024</v>
      </c>
      <c r="W2334" s="5">
        <f t="shared" ca="1" si="1088"/>
        <v>122558.01299116964</v>
      </c>
      <c r="X2334" s="5">
        <f ca="1">VLOOKUP(CONCATENATE($F2334," ",$G2334),AllocFactorMatrix,(X$4+1),FALSE)*$E2336</f>
        <v>7980.9357920458615</v>
      </c>
      <c r="Y2334" s="5">
        <f ca="1">VLOOKUP(CONCATENATE($F2334," ",$G2334),AllocFactorMatrix,(Y$4+1),FALSE)*$E2336</f>
        <v>161.88401676501496</v>
      </c>
      <c r="Z2334" s="5">
        <f t="shared" ca="1" si="1078"/>
        <v>8142.8198088108766</v>
      </c>
      <c r="AA2334" s="5">
        <f ca="1">VLOOKUP(CONCATENATE($F2334," ",$G2334),AllocFactorMatrix,(AA$4+1),FALSE)*$E2336</f>
        <v>145.47612263703613</v>
      </c>
      <c r="AB2334" s="5">
        <f ca="1">VLOOKUP(CONCATENATE($F2334," ",$G2334),AllocFactorMatrix,(AB$4+1),FALSE)*$E2336</f>
        <v>3283.3487627260292</v>
      </c>
      <c r="AC2334" s="5">
        <f ca="1">VLOOKUP(CONCATENATE($F2334," ",$G2334),AllocFactorMatrix,(AC$4+1),FALSE)*$E2336</f>
        <v>688.67031938411617</v>
      </c>
    </row>
    <row r="2335" spans="4:29" hidden="1" outlineLevel="1">
      <c r="E2335" s="48"/>
      <c r="F2335" s="175" t="str">
        <f>F2336</f>
        <v>RSALE</v>
      </c>
      <c r="G2335" s="52" t="str">
        <f>$G$14</f>
        <v>CUSTOMER</v>
      </c>
      <c r="H2335" s="4">
        <f t="shared" ca="1" si="1087"/>
        <v>55576.6166577943</v>
      </c>
      <c r="I2335" s="5">
        <f ca="1">VLOOKUP(CONCATENATE($F2335," ",$G2335),AllocFactorMatrix,(I$4+1),FALSE)*$E2336</f>
        <v>27770.537545319079</v>
      </c>
      <c r="J2335" s="5">
        <f ca="1">VLOOKUP(CONCATENATE($F2335," ",$G2335),AllocFactorMatrix,(J$4+1),FALSE)*$E2336</f>
        <v>9523.1452305760704</v>
      </c>
      <c r="K2335" s="5">
        <f ca="1">VLOOKUP(CONCATENATE($F2335," ",$G2335),AllocFactorMatrix,(K$4+1),FALSE)*$E2336</f>
        <v>422.33607163021196</v>
      </c>
      <c r="L2335" s="5">
        <f ca="1">VLOOKUP(CONCATENATE($F2335," ",$G2335),AllocFactorMatrix,(L$4+1),FALSE)*$E2336</f>
        <v>47.849452301509118</v>
      </c>
      <c r="M2335" s="5">
        <f t="shared" ca="1" si="1077"/>
        <v>9993.3307545077914</v>
      </c>
      <c r="N2335" s="5">
        <f ca="1">VLOOKUP(CONCATENATE($F2335," ",$G2335),AllocFactorMatrix,(N$4+1),FALSE)*$E2336</f>
        <v>608.49211813152112</v>
      </c>
      <c r="O2335" s="5">
        <f ca="1">VLOOKUP(CONCATENATE($F2335," ",$G2335),AllocFactorMatrix,(O$4+1),FALSE)*$E2336</f>
        <v>224.0192893956177</v>
      </c>
      <c r="P2335" s="5">
        <f ca="1">VLOOKUP(CONCATENATE($F2335," ",$G2335),AllocFactorMatrix,(P$4+1),FALSE)*$E2336</f>
        <v>212.64837997330363</v>
      </c>
      <c r="Q2335" s="5">
        <f ca="1">VLOOKUP(CONCATENATE($F2335," ",$G2335),AllocFactorMatrix,(Q$4+1),FALSE)*$E2336</f>
        <v>10.901234688122488</v>
      </c>
      <c r="R2335" s="5">
        <f t="shared" ca="1" si="1079"/>
        <v>1056.0610221885649</v>
      </c>
      <c r="S2335" s="5">
        <f ca="1">VLOOKUP(CONCATENATE($F2335," ",$G2335),AllocFactorMatrix,(S$4+1),FALSE)*$E2336</f>
        <v>3.8714621381473435</v>
      </c>
      <c r="T2335" s="5">
        <f ca="1">VLOOKUP(CONCATENATE($F2335," ",$G2335),AllocFactorMatrix,(T$4+1),FALSE)*$E2336</f>
        <v>163.57268753627989</v>
      </c>
      <c r="U2335" s="5">
        <f ca="1">VLOOKUP(CONCATENATE($F2335," ",$G2335),AllocFactorMatrix,(U$4+1),FALSE)*$E2336</f>
        <v>388.25320005072081</v>
      </c>
      <c r="V2335" s="5">
        <f ca="1">VLOOKUP(CONCATENATE($F2335," ",$G2335),AllocFactorMatrix,(V$4+1),FALSE)*$E2336</f>
        <v>146.47573879210623</v>
      </c>
      <c r="W2335" s="5">
        <f t="shared" ca="1" si="1088"/>
        <v>702.1730885172542</v>
      </c>
      <c r="X2335" s="5">
        <f ca="1">VLOOKUP(CONCATENATE($F2335," ",$G2335),AllocFactorMatrix,(X$4+1),FALSE)*$E2336</f>
        <v>134.15216484054744</v>
      </c>
      <c r="Y2335" s="5">
        <f ca="1">VLOOKUP(CONCATENATE($F2335," ",$G2335),AllocFactorMatrix,(Y$4+1),FALSE)*$E2336</f>
        <v>2.1549941923873481</v>
      </c>
      <c r="Z2335" s="5">
        <f t="shared" ca="1" si="1078"/>
        <v>136.30715903293478</v>
      </c>
      <c r="AA2335" s="5">
        <f ca="1">VLOOKUP(CONCATENATE($F2335," ",$G2335),AllocFactorMatrix,(AA$4+1),FALSE)*$E2336</f>
        <v>13.66440594487675</v>
      </c>
      <c r="AB2335" s="5">
        <f ca="1">VLOOKUP(CONCATENATE($F2335," ",$G2335),AllocFactorMatrix,(AB$4+1),FALSE)*$E2336</f>
        <v>13569.052919316266</v>
      </c>
      <c r="AC2335" s="5">
        <f ca="1">VLOOKUP(CONCATENATE($F2335," ",$G2335),AllocFactorMatrix,(AC$4+1),FALSE)*$E2336</f>
        <v>2335.4897629675379</v>
      </c>
    </row>
    <row r="2336" spans="4:29" collapsed="1">
      <c r="D2336" s="52" t="s">
        <v>317</v>
      </c>
      <c r="E2336" s="58">
        <v>1191482</v>
      </c>
      <c r="F2336" s="92" t="s">
        <v>72</v>
      </c>
      <c r="G2336" s="52" t="str">
        <f>$G$15</f>
        <v>TOTAL</v>
      </c>
      <c r="H2336" s="4">
        <f t="shared" ca="1" si="1087"/>
        <v>1191482</v>
      </c>
      <c r="I2336" s="5">
        <f ca="1">VLOOKUP(CONCATENATE($F2336," ",$G2336),AllocFactorMatrix,(I$4+1),FALSE)*$E2336</f>
        <v>517331.68545838125</v>
      </c>
      <c r="J2336" s="5">
        <f ca="1">VLOOKUP(CONCATENATE($F2336," ",$G2336),AllocFactorMatrix,(J$4+1),FALSE)*$E2336</f>
        <v>174212.82270907896</v>
      </c>
      <c r="K2336" s="5">
        <f ca="1">VLOOKUP(CONCATENATE($F2336," ",$G2336),AllocFactorMatrix,(K$4+1),FALSE)*$E2336</f>
        <v>2276.8622538593686</v>
      </c>
      <c r="L2336" s="5">
        <f ca="1">VLOOKUP(CONCATENATE($F2336," ",$G2336),AllocFactorMatrix,(L$4+1),FALSE)*$E2336</f>
        <v>255.90431810752293</v>
      </c>
      <c r="M2336" s="5">
        <f t="shared" ca="1" si="1077"/>
        <v>176745.58928104586</v>
      </c>
      <c r="N2336" s="5">
        <f ca="1">VLOOKUP(CONCATENATE($F2336," ",$G2336),AllocFactorMatrix,(N$4+1),FALSE)*$E2336</f>
        <v>94808.996645259598</v>
      </c>
      <c r="O2336" s="5">
        <f ca="1">VLOOKUP(CONCATENATE($F2336," ",$G2336),AllocFactorMatrix,(O$4+1),FALSE)*$E2336</f>
        <v>18700.571490040493</v>
      </c>
      <c r="P2336" s="5">
        <f ca="1">VLOOKUP(CONCATENATE($F2336," ",$G2336),AllocFactorMatrix,(P$4+1),FALSE)*$E2336</f>
        <v>2857.9355484423672</v>
      </c>
      <c r="Q2336" s="5">
        <f ca="1">VLOOKUP(CONCATENATE($F2336," ",$G2336),AllocFactorMatrix,(Q$4+1),FALSE)*$E2336</f>
        <v>85.610453698354107</v>
      </c>
      <c r="R2336" s="5">
        <f t="shared" ca="1" si="1079"/>
        <v>116453.11413744082</v>
      </c>
      <c r="S2336" s="5">
        <f ca="1">VLOOKUP(CONCATENATE($F2336," ",$G2336),AllocFactorMatrix,(S$4+1),FALSE)*$E2336</f>
        <v>4354.4998639270061</v>
      </c>
      <c r="T2336" s="5">
        <f ca="1">VLOOKUP(CONCATENATE($F2336," ",$G2336),AllocFactorMatrix,(T$4+1),FALSE)*$E2336</f>
        <v>71593.006592597871</v>
      </c>
      <c r="U2336" s="5">
        <f ca="1">VLOOKUP(CONCATENATE($F2336," ",$G2336),AllocFactorMatrix,(U$4+1),FALSE)*$E2336</f>
        <v>210806.2314001951</v>
      </c>
      <c r="V2336" s="5">
        <f ca="1">VLOOKUP(CONCATENATE($F2336," ",$G2336),AllocFactorMatrix,(V$4+1),FALSE)*$E2336</f>
        <v>43346.265145258047</v>
      </c>
      <c r="W2336" s="5">
        <f t="shared" ca="1" si="1088"/>
        <v>330100.00300197804</v>
      </c>
      <c r="X2336" s="5">
        <f ca="1">VLOOKUP(CONCATENATE($F2336," ",$G2336),AllocFactorMatrix,(X$4+1),FALSE)*$E2336</f>
        <v>27688.621469933729</v>
      </c>
      <c r="Y2336" s="5">
        <f ca="1">VLOOKUP(CONCATENATE($F2336," ",$G2336),AllocFactorMatrix,(Y$4+1),FALSE)*$E2336</f>
        <v>474.43390095720162</v>
      </c>
      <c r="Z2336" s="5">
        <f t="shared" ca="1" si="1078"/>
        <v>28163.055370890932</v>
      </c>
      <c r="AA2336" s="5">
        <f ca="1">VLOOKUP(CONCATENATE($F2336," ",$G2336),AllocFactorMatrix,(AA$4+1),FALSE)*$E2336</f>
        <v>438.70768414607829</v>
      </c>
      <c r="AB2336" s="5">
        <f ca="1">VLOOKUP(CONCATENATE($F2336," ",$G2336),AllocFactorMatrix,(AB$4+1),FALSE)*$E2336</f>
        <v>18794.447007940777</v>
      </c>
      <c r="AC2336" s="5">
        <f ca="1">VLOOKUP(CONCATENATE($F2336," ",$G2336),AllocFactorMatrix,(AC$4+1),FALSE)*$E2336</f>
        <v>3455.3980581765163</v>
      </c>
    </row>
    <row r="2337" spans="4:29" hidden="1" outlineLevel="1">
      <c r="E2337" s="48"/>
      <c r="F2337" s="175" t="str">
        <f>F2344</f>
        <v>TDPLANT</v>
      </c>
      <c r="G2337" s="52" t="str">
        <f>$G$8</f>
        <v>PRODUCTION</v>
      </c>
      <c r="H2337" s="4">
        <f t="shared" si="1087"/>
        <v>1873.3227779447818</v>
      </c>
      <c r="I2337" s="5">
        <f>VLOOKUP(CONCATENATE($F2337," ",$G2337),AllocFactorMatrix,(I$4+1),FALSE)*$E2344</f>
        <v>963.61097291894055</v>
      </c>
      <c r="J2337" s="5">
        <f>VLOOKUP(CONCATENATE($F2337," ",$G2337),AllocFactorMatrix,(J$4+1),FALSE)*$E2344</f>
        <v>224.71422703373023</v>
      </c>
      <c r="K2337" s="5">
        <f>VLOOKUP(CONCATENATE($F2337," ",$G2337),AllocFactorMatrix,(K$4+1),FALSE)*$E2344</f>
        <v>3.1244175635542915</v>
      </c>
      <c r="L2337" s="5">
        <f>VLOOKUP(CONCATENATE($F2337," ",$G2337),AllocFactorMatrix,(L$4+1),FALSE)*$E2344</f>
        <v>0.43514921719784527</v>
      </c>
      <c r="M2337" s="5">
        <f t="shared" ref="M2337:M2344" si="1089">SUBTOTAL(9,J2337:L2337)</f>
        <v>228.27379381448236</v>
      </c>
      <c r="N2337" s="5">
        <f>VLOOKUP(CONCATENATE($F2337," ",$G2337),AllocFactorMatrix,(N$4+1),FALSE)*$E2344</f>
        <v>133.7517499472352</v>
      </c>
      <c r="O2337" s="5">
        <f>VLOOKUP(CONCATENATE($F2337," ",$G2337),AllocFactorMatrix,(O$4+1),FALSE)*$E2344</f>
        <v>23.967188123440408</v>
      </c>
      <c r="P2337" s="5">
        <f>VLOOKUP(CONCATENATE($F2337," ",$G2337),AllocFactorMatrix,(P$4+1),FALSE)*$E2344</f>
        <v>4.8603011707115886</v>
      </c>
      <c r="Q2337" s="5">
        <f>VLOOKUP(CONCATENATE($F2337," ",$G2337),AllocFactorMatrix,(Q$4+1),FALSE)*$E2344</f>
        <v>0.18456773902280274</v>
      </c>
      <c r="R2337" s="5">
        <f t="shared" ref="R2337:R2344" si="1090">SUBTOTAL(9,N2337:Q2337)</f>
        <v>162.76380698041001</v>
      </c>
      <c r="S2337" s="5">
        <f>VLOOKUP(CONCATENATE($F2337," ",$G2337),AllocFactorMatrix,(S$4+1),FALSE)*$E2344</f>
        <v>6.3341047342165995</v>
      </c>
      <c r="T2337" s="5">
        <f>VLOOKUP(CONCATENATE($F2337," ",$G2337),AllocFactorMatrix,(T$4+1),FALSE)*$E2344</f>
        <v>85.514071538230283</v>
      </c>
      <c r="U2337" s="5">
        <f>VLOOKUP(CONCATENATE($F2337," ",$G2337),AllocFactorMatrix,(U$4+1),FALSE)*$E2344</f>
        <v>327.0569957340432</v>
      </c>
      <c r="V2337" s="5">
        <f>VLOOKUP(CONCATENATE($F2337," ",$G2337),AllocFactorMatrix,(V$4+1),FALSE)*$E2344</f>
        <v>59.249408129529378</v>
      </c>
      <c r="W2337" s="5">
        <f>SUBTOTAL(9,S2337:V2337)</f>
        <v>478.15458013601949</v>
      </c>
      <c r="X2337" s="5">
        <f>VLOOKUP(CONCATENATE($F2337," ",$G2337),AllocFactorMatrix,(X$4+1),FALSE)*$E2344</f>
        <v>36.709453691814225</v>
      </c>
      <c r="Y2337" s="5">
        <f>VLOOKUP(CONCATENATE($F2337," ",$G2337),AllocFactorMatrix,(Y$4+1),FALSE)*$E2344</f>
        <v>0.73318194605559994</v>
      </c>
      <c r="Z2337" s="5">
        <f t="shared" si="1078"/>
        <v>37.442635637869827</v>
      </c>
      <c r="AA2337" s="5">
        <f>VLOOKUP(CONCATENATE($F2337," ",$G2337),AllocFactorMatrix,(AA$4+1),FALSE)*$E2344</f>
        <v>0.48425708287923774</v>
      </c>
      <c r="AB2337" s="5">
        <f>VLOOKUP(CONCATENATE($F2337," ",$G2337),AllocFactorMatrix,(AB$4+1),FALSE)*$E2344</f>
        <v>2.1513456800675246</v>
      </c>
      <c r="AC2337" s="5">
        <f>VLOOKUP(CONCATENATE($F2337," ",$G2337),AllocFactorMatrix,(AC$4+1),FALSE)*$E2344</f>
        <v>0.44138569411287187</v>
      </c>
    </row>
    <row r="2338" spans="4:29" hidden="1" outlineLevel="1">
      <c r="E2338" s="48"/>
      <c r="F2338" s="175" t="str">
        <f>F2344</f>
        <v>TDPLANT</v>
      </c>
      <c r="G2338" s="52" t="str">
        <f>$G$9</f>
        <v>BULKTRAN</v>
      </c>
      <c r="H2338" s="4">
        <f t="shared" si="1087"/>
        <v>77422.402272671956</v>
      </c>
      <c r="I2338" s="5">
        <f>VLOOKUP(CONCATENATE($F2338," ",$G2338),AllocFactorMatrix,(I$4+1),FALSE)*$E2344</f>
        <v>39824.998264068556</v>
      </c>
      <c r="J2338" s="5">
        <f>VLOOKUP(CONCATENATE($F2338," ",$G2338),AllocFactorMatrix,(J$4+1),FALSE)*$E2344</f>
        <v>9287.1957180199406</v>
      </c>
      <c r="K2338" s="5">
        <f>VLOOKUP(CONCATENATE($F2338," ",$G2338),AllocFactorMatrix,(K$4+1),FALSE)*$E2344</f>
        <v>129.12879527290531</v>
      </c>
      <c r="L2338" s="5">
        <f>VLOOKUP(CONCATENATE($F2338," ",$G2338),AllocFactorMatrix,(L$4+1),FALSE)*$E2344</f>
        <v>17.984246035534479</v>
      </c>
      <c r="M2338" s="5">
        <f t="shared" si="1089"/>
        <v>9434.3087593283799</v>
      </c>
      <c r="N2338" s="5">
        <f>VLOOKUP(CONCATENATE($F2338," ",$G2338),AllocFactorMatrix,(N$4+1),FALSE)*$E2344</f>
        <v>5527.8150199238717</v>
      </c>
      <c r="O2338" s="5">
        <f>VLOOKUP(CONCATENATE($F2338," ",$G2338),AllocFactorMatrix,(O$4+1),FALSE)*$E2344</f>
        <v>990.53793723342278</v>
      </c>
      <c r="P2338" s="5">
        <f>VLOOKUP(CONCATENATE($F2338," ",$G2338),AllocFactorMatrix,(P$4+1),FALSE)*$E2344</f>
        <v>200.87098541448626</v>
      </c>
      <c r="Q2338" s="5">
        <f>VLOOKUP(CONCATENATE($F2338," ",$G2338),AllocFactorMatrix,(Q$4+1),FALSE)*$E2344</f>
        <v>7.6279848328423911</v>
      </c>
      <c r="R2338" s="5">
        <f t="shared" si="1090"/>
        <v>6726.851927404623</v>
      </c>
      <c r="S2338" s="5">
        <f>VLOOKUP(CONCATENATE($F2338," ",$G2338),AllocFactorMatrix,(S$4+1),FALSE)*$E2344</f>
        <v>261.78169109104198</v>
      </c>
      <c r="T2338" s="5">
        <f>VLOOKUP(CONCATENATE($F2338," ",$G2338),AllocFactorMatrix,(T$4+1),FALSE)*$E2344</f>
        <v>3534.2039954643978</v>
      </c>
      <c r="U2338" s="5">
        <f>VLOOKUP(CONCATENATE($F2338," ",$G2338),AllocFactorMatrix,(U$4+1),FALSE)*$E2344</f>
        <v>13516.911547722091</v>
      </c>
      <c r="V2338" s="5">
        <f>VLOOKUP(CONCATENATE($F2338," ",$G2338),AllocFactorMatrix,(V$4+1),FALSE)*$E2344</f>
        <v>2448.7138920366865</v>
      </c>
      <c r="W2338" s="5">
        <f t="shared" ref="W2338:W2344" si="1091">SUBTOTAL(9,S2338:V2338)</f>
        <v>19761.611126314216</v>
      </c>
      <c r="X2338" s="5">
        <f>VLOOKUP(CONCATENATE($F2338," ",$G2338),AllocFactorMatrix,(X$4+1),FALSE)*$E2344</f>
        <v>1517.1619778497345</v>
      </c>
      <c r="Y2338" s="5">
        <f>VLOOKUP(CONCATENATE($F2338," ",$G2338),AllocFactorMatrix,(Y$4+1),FALSE)*$E2344</f>
        <v>30.301616056178837</v>
      </c>
      <c r="Z2338" s="5">
        <f t="shared" si="1078"/>
        <v>1547.4635939059133</v>
      </c>
      <c r="AA2338" s="5">
        <f>VLOOKUP(CONCATENATE($F2338," ",$G2338),AllocFactorMatrix,(AA$4+1),FALSE)*$E2344</f>
        <v>20.013820957859576</v>
      </c>
      <c r="AB2338" s="5">
        <f>VLOOKUP(CONCATENATE($F2338," ",$G2338),AllocFactorMatrix,(AB$4+1),FALSE)*$E2344</f>
        <v>88.912787817857065</v>
      </c>
      <c r="AC2338" s="5">
        <f>VLOOKUP(CONCATENATE($F2338," ",$G2338),AllocFactorMatrix,(AC$4+1),FALSE)*$E2344</f>
        <v>18.241992874554477</v>
      </c>
    </row>
    <row r="2339" spans="4:29" hidden="1" outlineLevel="1">
      <c r="E2339" s="48"/>
      <c r="F2339" s="175" t="str">
        <f>F2344</f>
        <v>TDPLANT</v>
      </c>
      <c r="G2339" s="52" t="str">
        <f>$G$10</f>
        <v>SUBTRAN</v>
      </c>
      <c r="H2339" s="4">
        <f t="shared" si="1087"/>
        <v>21435.947212221672</v>
      </c>
      <c r="I2339" s="5">
        <f>VLOOKUP(CONCATENATE($F2339," ",$G2339),AllocFactorMatrix,(I$4+1),FALSE)*$E2344</f>
        <v>10952.769280225679</v>
      </c>
      <c r="J2339" s="5">
        <f>VLOOKUP(CONCATENATE($F2339," ",$G2339),AllocFactorMatrix,(J$4+1),FALSE)*$E2344</f>
        <v>2567.5141459833035</v>
      </c>
      <c r="K2339" s="5">
        <f>VLOOKUP(CONCATENATE($F2339," ",$G2339),AllocFactorMatrix,(K$4+1),FALSE)*$E2344</f>
        <v>35.86717702227952</v>
      </c>
      <c r="L2339" s="5">
        <f>VLOOKUP(CONCATENATE($F2339," ",$G2339),AllocFactorMatrix,(L$4+1),FALSE)*$E2344</f>
        <v>6.4917923931033377</v>
      </c>
      <c r="M2339" s="5">
        <f t="shared" si="1089"/>
        <v>2609.8731153986864</v>
      </c>
      <c r="N2339" s="5">
        <f>VLOOKUP(CONCATENATE($F2339," ",$G2339),AllocFactorMatrix,(N$4+1),FALSE)*$E2344</f>
        <v>1483.8394760532613</v>
      </c>
      <c r="O2339" s="5">
        <f>VLOOKUP(CONCATENATE($F2339," ",$G2339),AllocFactorMatrix,(O$4+1),FALSE)*$E2344</f>
        <v>266.63849900311021</v>
      </c>
      <c r="P2339" s="5">
        <f>VLOOKUP(CONCATENATE($F2339," ",$G2339),AllocFactorMatrix,(P$4+1),FALSE)*$E2344</f>
        <v>69.99055020522772</v>
      </c>
      <c r="Q2339" s="5">
        <f>VLOOKUP(CONCATENATE($F2339," ",$G2339),AllocFactorMatrix,(Q$4+1),FALSE)*$E2344</f>
        <v>0</v>
      </c>
      <c r="R2339" s="5">
        <f t="shared" si="1090"/>
        <v>1820.4685252615991</v>
      </c>
      <c r="S2339" s="5">
        <f>VLOOKUP(CONCATENATE($F2339," ",$G2339),AllocFactorMatrix,(S$4+1),FALSE)*$E2344</f>
        <v>66.882927838099278</v>
      </c>
      <c r="T2339" s="5">
        <f>VLOOKUP(CONCATENATE($F2339," ",$G2339),AllocFactorMatrix,(T$4+1),FALSE)*$E2344</f>
        <v>938.43233257798556</v>
      </c>
      <c r="U2339" s="5">
        <f>VLOOKUP(CONCATENATE($F2339," ",$G2339),AllocFactorMatrix,(U$4+1),FALSE)*$E2344</f>
        <v>4627.1952942008884</v>
      </c>
      <c r="V2339" s="5">
        <f>VLOOKUP(CONCATENATE($F2339," ",$G2339),AllocFactorMatrix,(V$4+1),FALSE)*$E2344</f>
        <v>0</v>
      </c>
      <c r="W2339" s="5">
        <f t="shared" si="1091"/>
        <v>5632.5105546169734</v>
      </c>
      <c r="X2339" s="5">
        <f>VLOOKUP(CONCATENATE($F2339," ",$G2339),AllocFactorMatrix,(X$4+1),FALSE)*$E2344</f>
        <v>406.75033590686212</v>
      </c>
      <c r="Y2339" s="5">
        <f>VLOOKUP(CONCATENATE($F2339," ",$G2339),AllocFactorMatrix,(Y$4+1),FALSE)*$E2344</f>
        <v>8.1669435571362055</v>
      </c>
      <c r="Z2339" s="5">
        <f t="shared" si="1078"/>
        <v>414.91727946399834</v>
      </c>
      <c r="AA2339" s="5">
        <f>VLOOKUP(CONCATENATE($F2339," ",$G2339),AllocFactorMatrix,(AA$4+1),FALSE)*$E2344</f>
        <v>5.4084572547381145</v>
      </c>
      <c r="AB2339" s="5">
        <f>VLOOKUP(CONCATENATE($F2339," ",$G2339),AllocFactorMatrix,(AB$4+1),FALSE)*$E2344</f>
        <v>0</v>
      </c>
      <c r="AC2339" s="5">
        <f>VLOOKUP(CONCATENATE($F2339," ",$G2339),AllocFactorMatrix,(AC$4+1),FALSE)*$E2344</f>
        <v>0</v>
      </c>
    </row>
    <row r="2340" spans="4:29" hidden="1" outlineLevel="1">
      <c r="E2340" s="48"/>
      <c r="F2340" s="175" t="str">
        <f>F2344</f>
        <v>TDPLANT</v>
      </c>
      <c r="G2340" s="52" t="str">
        <f>$G$11</f>
        <v>DISTPRI</v>
      </c>
      <c r="H2340" s="4">
        <f t="shared" si="1087"/>
        <v>84554.281567995276</v>
      </c>
      <c r="I2340" s="5">
        <f>VLOOKUP(CONCATENATE($F2340," ",$G2340),AllocFactorMatrix,(I$4+1),FALSE)*$E2344</f>
        <v>55366.741201036741</v>
      </c>
      <c r="J2340" s="5">
        <f>VLOOKUP(CONCATENATE($F2340," ",$G2340),AllocFactorMatrix,(J$4+1),FALSE)*$E2344</f>
        <v>12957.954405748857</v>
      </c>
      <c r="K2340" s="5">
        <f>VLOOKUP(CONCATENATE($F2340," ",$G2340),AllocFactorMatrix,(K$4+1),FALSE)*$E2344</f>
        <v>180.99347895679375</v>
      </c>
      <c r="L2340" s="5">
        <f>VLOOKUP(CONCATENATE($F2340," ",$G2340),AllocFactorMatrix,(L$4+1),FALSE)*$E2344</f>
        <v>0</v>
      </c>
      <c r="M2340" s="5">
        <f t="shared" si="1089"/>
        <v>13138.947884705651</v>
      </c>
      <c r="N2340" s="5">
        <f>VLOOKUP(CONCATENATE($F2340," ",$G2340),AllocFactorMatrix,(N$4+1),FALSE)*$E2344</f>
        <v>7522.3467270807614</v>
      </c>
      <c r="O2340" s="5">
        <f>VLOOKUP(CONCATENATE($F2340," ",$G2340),AllocFactorMatrix,(O$4+1),FALSE)*$E2344</f>
        <v>1351.609175617964</v>
      </c>
      <c r="P2340" s="5">
        <f>VLOOKUP(CONCATENATE($F2340," ",$G2340),AllocFactorMatrix,(P$4+1),FALSE)*$E2344</f>
        <v>0</v>
      </c>
      <c r="Q2340" s="5">
        <f>VLOOKUP(CONCATENATE($F2340," ",$G2340),AllocFactorMatrix,(Q$4+1),FALSE)*$E2344</f>
        <v>0</v>
      </c>
      <c r="R2340" s="5">
        <f t="shared" si="1090"/>
        <v>8873.9559026987263</v>
      </c>
      <c r="S2340" s="5">
        <f>VLOOKUP(CONCATENATE($F2340," ",$G2340),AllocFactorMatrix,(S$4+1),FALSE)*$E2344</f>
        <v>340.13612486948614</v>
      </c>
      <c r="T2340" s="5">
        <f>VLOOKUP(CONCATENATE($F2340," ",$G2340),AllocFactorMatrix,(T$4+1),FALSE)*$E2344</f>
        <v>4703.3556726473298</v>
      </c>
      <c r="U2340" s="5">
        <f>VLOOKUP(CONCATENATE($F2340," ",$G2340),AllocFactorMatrix,(U$4+1),FALSE)*$E2344</f>
        <v>0</v>
      </c>
      <c r="V2340" s="5">
        <f>VLOOKUP(CONCATENATE($F2340," ",$G2340),AllocFactorMatrix,(V$4+1),FALSE)*$E2344</f>
        <v>0</v>
      </c>
      <c r="W2340" s="5">
        <f t="shared" si="1091"/>
        <v>5043.4917975168155</v>
      </c>
      <c r="X2340" s="5">
        <f>VLOOKUP(CONCATENATE($F2340," ",$G2340),AllocFactorMatrix,(X$4+1),FALSE)*$E2344</f>
        <v>2062.5653153542708</v>
      </c>
      <c r="Y2340" s="5">
        <f>VLOOKUP(CONCATENATE($F2340," ",$G2340),AllocFactorMatrix,(Y$4+1),FALSE)*$E2344</f>
        <v>41.39893856456527</v>
      </c>
      <c r="Z2340" s="5">
        <f t="shared" si="1078"/>
        <v>2103.9642539188362</v>
      </c>
      <c r="AA2340" s="5">
        <f>VLOOKUP(CONCATENATE($F2340," ",$G2340),AllocFactorMatrix,(AA$4+1),FALSE)*$E2344</f>
        <v>27.180528118505908</v>
      </c>
      <c r="AB2340" s="5">
        <f>VLOOKUP(CONCATENATE($F2340," ",$G2340),AllocFactorMatrix,(AB$4+1),FALSE)*$E2344</f>
        <v>0</v>
      </c>
      <c r="AC2340" s="5">
        <f>VLOOKUP(CONCATENATE($F2340," ",$G2340),AllocFactorMatrix,(AC$4+1),FALSE)*$E2344</f>
        <v>0</v>
      </c>
    </row>
    <row r="2341" spans="4:29" hidden="1" outlineLevel="1">
      <c r="E2341" s="48"/>
      <c r="F2341" s="175" t="str">
        <f>F2344</f>
        <v>TDPLANT</v>
      </c>
      <c r="G2341" s="52" t="str">
        <f>$G$12</f>
        <v>DISTSEC</v>
      </c>
      <c r="H2341" s="4">
        <f t="shared" si="1087"/>
        <v>40731.130237381723</v>
      </c>
      <c r="I2341" s="5">
        <f>VLOOKUP(CONCATENATE($F2341," ",$G2341),AllocFactorMatrix,(I$4+1),FALSE)*$E2344</f>
        <v>30226.778827909729</v>
      </c>
      <c r="J2341" s="5">
        <f>VLOOKUP(CONCATENATE($F2341," ",$G2341),AllocFactorMatrix,(J$4+1),FALSE)*$E2344</f>
        <v>6095.0690578363938</v>
      </c>
      <c r="K2341" s="5">
        <f>VLOOKUP(CONCATENATE($F2341," ",$G2341),AllocFactorMatrix,(K$4+1),FALSE)*$E2344</f>
        <v>0</v>
      </c>
      <c r="L2341" s="5">
        <f>VLOOKUP(CONCATENATE($F2341," ",$G2341),AllocFactorMatrix,(L$4+1),FALSE)*$E2344</f>
        <v>0</v>
      </c>
      <c r="M2341" s="5">
        <f t="shared" si="1089"/>
        <v>6095.0690578363938</v>
      </c>
      <c r="N2341" s="5">
        <f>VLOOKUP(CONCATENATE($F2341," ",$G2341),AllocFactorMatrix,(N$4+1),FALSE)*$E2344</f>
        <v>3046.5317691076548</v>
      </c>
      <c r="O2341" s="5">
        <f>VLOOKUP(CONCATENATE($F2341," ",$G2341),AllocFactorMatrix,(O$4+1),FALSE)*$E2344</f>
        <v>0</v>
      </c>
      <c r="P2341" s="5">
        <f>VLOOKUP(CONCATENATE($F2341," ",$G2341),AllocFactorMatrix,(P$4+1),FALSE)*$E2344</f>
        <v>0</v>
      </c>
      <c r="Q2341" s="5">
        <f>VLOOKUP(CONCATENATE($F2341," ",$G2341),AllocFactorMatrix,(Q$4+1),FALSE)*$E2344</f>
        <v>0</v>
      </c>
      <c r="R2341" s="5">
        <f t="shared" si="1090"/>
        <v>3046.5317691076548</v>
      </c>
      <c r="S2341" s="5">
        <f>VLOOKUP(CONCATENATE($F2341," ",$G2341),AllocFactorMatrix,(S$4+1),FALSE)*$E2344</f>
        <v>113.8722243678389</v>
      </c>
      <c r="T2341" s="5">
        <f>VLOOKUP(CONCATENATE($F2341," ",$G2341),AllocFactorMatrix,(T$4+1),FALSE)*$E2344</f>
        <v>0</v>
      </c>
      <c r="U2341" s="5">
        <f>VLOOKUP(CONCATENATE($F2341," ",$G2341),AllocFactorMatrix,(U$4+1),FALSE)*$E2344</f>
        <v>0</v>
      </c>
      <c r="V2341" s="5">
        <f>VLOOKUP(CONCATENATE($F2341," ",$G2341),AllocFactorMatrix,(V$4+1),FALSE)*$E2344</f>
        <v>0</v>
      </c>
      <c r="W2341" s="5">
        <f t="shared" si="1091"/>
        <v>113.8722243678389</v>
      </c>
      <c r="X2341" s="5">
        <f>VLOOKUP(CONCATENATE($F2341," ",$G2341),AllocFactorMatrix,(X$4+1),FALSE)*$E2344</f>
        <v>860.57436799512334</v>
      </c>
      <c r="Y2341" s="5">
        <f>VLOOKUP(CONCATENATE($F2341," ",$G2341),AllocFactorMatrix,(Y$4+1),FALSE)*$E2344</f>
        <v>0</v>
      </c>
      <c r="Z2341" s="5">
        <f t="shared" si="1078"/>
        <v>860.57436799512334</v>
      </c>
      <c r="AA2341" s="5">
        <f>VLOOKUP(CONCATENATE($F2341," ",$G2341),AllocFactorMatrix,(AA$4+1),FALSE)*$E2344</f>
        <v>10.175062783451027</v>
      </c>
      <c r="AB2341" s="5">
        <f>VLOOKUP(CONCATENATE($F2341," ",$G2341),AllocFactorMatrix,(AB$4+1),FALSE)*$E2344</f>
        <v>313.18548318106218</v>
      </c>
      <c r="AC2341" s="5">
        <f>VLOOKUP(CONCATENATE($F2341," ",$G2341),AllocFactorMatrix,(AC$4+1),FALSE)*$E2344</f>
        <v>64.943444200461343</v>
      </c>
    </row>
    <row r="2342" spans="4:29" hidden="1" outlineLevel="1">
      <c r="E2342" s="48"/>
      <c r="F2342" s="175" t="str">
        <f>F2344</f>
        <v>TDPLANT</v>
      </c>
      <c r="G2342" s="52" t="str">
        <f>$G$13</f>
        <v>ENERGY</v>
      </c>
      <c r="H2342" s="4">
        <f t="shared" si="1087"/>
        <v>0</v>
      </c>
      <c r="I2342" s="5">
        <f>VLOOKUP(CONCATENATE($F2342," ",$G2342),AllocFactorMatrix,(I$4+1),FALSE)*$E2344</f>
        <v>0</v>
      </c>
      <c r="J2342" s="5">
        <f>VLOOKUP(CONCATENATE($F2342," ",$G2342),AllocFactorMatrix,(J$4+1),FALSE)*$E2344</f>
        <v>0</v>
      </c>
      <c r="K2342" s="5">
        <f>VLOOKUP(CONCATENATE($F2342," ",$G2342),AllocFactorMatrix,(K$4+1),FALSE)*$E2344</f>
        <v>0</v>
      </c>
      <c r="L2342" s="5">
        <f>VLOOKUP(CONCATENATE($F2342," ",$G2342),AllocFactorMatrix,(L$4+1),FALSE)*$E2344</f>
        <v>0</v>
      </c>
      <c r="M2342" s="5">
        <f t="shared" si="1089"/>
        <v>0</v>
      </c>
      <c r="N2342" s="5">
        <f>VLOOKUP(CONCATENATE($F2342," ",$G2342),AllocFactorMatrix,(N$4+1),FALSE)*$E2344</f>
        <v>0</v>
      </c>
      <c r="O2342" s="5">
        <f>VLOOKUP(CONCATENATE($F2342," ",$G2342),AllocFactorMatrix,(O$4+1),FALSE)*$E2344</f>
        <v>0</v>
      </c>
      <c r="P2342" s="5">
        <f>VLOOKUP(CONCATENATE($F2342," ",$G2342),AllocFactorMatrix,(P$4+1),FALSE)*$E2344</f>
        <v>0</v>
      </c>
      <c r="Q2342" s="5">
        <f>VLOOKUP(CONCATENATE($F2342," ",$G2342),AllocFactorMatrix,(Q$4+1),FALSE)*$E2344</f>
        <v>0</v>
      </c>
      <c r="R2342" s="5">
        <f t="shared" si="1090"/>
        <v>0</v>
      </c>
      <c r="S2342" s="5">
        <f>VLOOKUP(CONCATENATE($F2342," ",$G2342),AllocFactorMatrix,(S$4+1),FALSE)*$E2344</f>
        <v>0</v>
      </c>
      <c r="T2342" s="5">
        <f>VLOOKUP(CONCATENATE($F2342," ",$G2342),AllocFactorMatrix,(T$4+1),FALSE)*$E2344</f>
        <v>0</v>
      </c>
      <c r="U2342" s="5">
        <f>VLOOKUP(CONCATENATE($F2342," ",$G2342),AllocFactorMatrix,(U$4+1),FALSE)*$E2344</f>
        <v>0</v>
      </c>
      <c r="V2342" s="5">
        <f>VLOOKUP(CONCATENATE($F2342," ",$G2342),AllocFactorMatrix,(V$4+1),FALSE)*$E2344</f>
        <v>0</v>
      </c>
      <c r="W2342" s="5">
        <f t="shared" si="1091"/>
        <v>0</v>
      </c>
      <c r="X2342" s="5">
        <f>VLOOKUP(CONCATENATE($F2342," ",$G2342),AllocFactorMatrix,(X$4+1),FALSE)*$E2344</f>
        <v>0</v>
      </c>
      <c r="Y2342" s="5">
        <f>VLOOKUP(CONCATENATE($F2342," ",$G2342),AllocFactorMatrix,(Y$4+1),FALSE)*$E2344</f>
        <v>0</v>
      </c>
      <c r="Z2342" s="5">
        <f t="shared" si="1078"/>
        <v>0</v>
      </c>
      <c r="AA2342" s="5">
        <f>VLOOKUP(CONCATENATE($F2342," ",$G2342),AllocFactorMatrix,(AA$4+1),FALSE)*$E2344</f>
        <v>0</v>
      </c>
      <c r="AB2342" s="5">
        <f>VLOOKUP(CONCATENATE($F2342," ",$G2342),AllocFactorMatrix,(AB$4+1),FALSE)*$E2344</f>
        <v>0</v>
      </c>
      <c r="AC2342" s="5">
        <f>VLOOKUP(CONCATENATE($F2342," ",$G2342),AllocFactorMatrix,(AC$4+1),FALSE)*$E2344</f>
        <v>0</v>
      </c>
    </row>
    <row r="2343" spans="4:29" hidden="1" outlineLevel="1">
      <c r="E2343" s="48"/>
      <c r="F2343" s="175" t="str">
        <f>F2344</f>
        <v>TDPLANT</v>
      </c>
      <c r="G2343" s="52" t="str">
        <f>$G$14</f>
        <v>CUSTOMER</v>
      </c>
      <c r="H2343" s="4">
        <f t="shared" si="1087"/>
        <v>17852.915931784584</v>
      </c>
      <c r="I2343" s="5">
        <f>VLOOKUP(CONCATENATE($F2343," ",$G2343),AllocFactorMatrix,(I$4+1),FALSE)*$E2344</f>
        <v>8348.44235484208</v>
      </c>
      <c r="J2343" s="5">
        <f>VLOOKUP(CONCATENATE($F2343," ",$G2343),AllocFactorMatrix,(J$4+1),FALSE)*$E2344</f>
        <v>2820.9821191662145</v>
      </c>
      <c r="K2343" s="5">
        <f>VLOOKUP(CONCATENATE($F2343," ",$G2343),AllocFactorMatrix,(K$4+1),FALSE)*$E2344</f>
        <v>190.74944843950888</v>
      </c>
      <c r="L2343" s="5">
        <f>VLOOKUP(CONCATENATE($F2343," ",$G2343),AllocFactorMatrix,(L$4+1),FALSE)*$E2344</f>
        <v>32.131144566002433</v>
      </c>
      <c r="M2343" s="5">
        <f t="shared" si="1089"/>
        <v>3043.8627121717259</v>
      </c>
      <c r="N2343" s="5">
        <f>VLOOKUP(CONCATENATE($F2343," ",$G2343),AllocFactorMatrix,(N$4+1),FALSE)*$E2344</f>
        <v>230.24980908669068</v>
      </c>
      <c r="O2343" s="5">
        <f>VLOOKUP(CONCATENATE($F2343," ",$G2343),AllocFactorMatrix,(O$4+1),FALSE)*$E2344</f>
        <v>67.099094412260129</v>
      </c>
      <c r="P2343" s="5">
        <f>VLOOKUP(CONCATENATE($F2343," ",$G2343),AllocFactorMatrix,(P$4+1),FALSE)*$E2344</f>
        <v>79.023233417355215</v>
      </c>
      <c r="Q2343" s="5">
        <f>VLOOKUP(CONCATENATE($F2343," ",$G2343),AllocFactorMatrix,(Q$4+1),FALSE)*$E2344</f>
        <v>9.8777680830994541</v>
      </c>
      <c r="R2343" s="5">
        <f t="shared" si="1090"/>
        <v>386.24990499940543</v>
      </c>
      <c r="S2343" s="5">
        <f>VLOOKUP(CONCATENATE($F2343," ",$G2343),AllocFactorMatrix,(S$4+1),FALSE)*$E2344</f>
        <v>1.5133425022238594</v>
      </c>
      <c r="T2343" s="5">
        <f>VLOOKUP(CONCATENATE($F2343," ",$G2343),AllocFactorMatrix,(T$4+1),FALSE)*$E2344</f>
        <v>47.577398101359009</v>
      </c>
      <c r="U2343" s="5">
        <f>VLOOKUP(CONCATENATE($F2343," ",$G2343),AllocFactorMatrix,(U$4+1),FALSE)*$E2344</f>
        <v>132.83410283986532</v>
      </c>
      <c r="V2343" s="5">
        <f>VLOOKUP(CONCATENATE($F2343," ",$G2343),AllocFactorMatrix,(V$4+1),FALSE)*$E2344</f>
        <v>39.510951359891202</v>
      </c>
      <c r="W2343" s="5">
        <f t="shared" si="1091"/>
        <v>221.43579480333941</v>
      </c>
      <c r="X2343" s="5">
        <f>VLOOKUP(CONCATENATE($F2343," ",$G2343),AllocFactorMatrix,(X$4+1),FALSE)*$E2344</f>
        <v>46.306417591448145</v>
      </c>
      <c r="Y2343" s="5">
        <f>VLOOKUP(CONCATENATE($F2343," ",$G2343),AllocFactorMatrix,(Y$4+1),FALSE)*$E2344</f>
        <v>0.87668775548016298</v>
      </c>
      <c r="Z2343" s="5">
        <f t="shared" si="1078"/>
        <v>47.183105346928308</v>
      </c>
      <c r="AA2343" s="5">
        <f>VLOOKUP(CONCATENATE($F2343," ",$G2343),AllocFactorMatrix,(AA$4+1),FALSE)*$E2344</f>
        <v>4.5184984727129844</v>
      </c>
      <c r="AB2343" s="5">
        <f>VLOOKUP(CONCATENATE($F2343," ",$G2343),AllocFactorMatrix,(AB$4+1),FALSE)*$E2344</f>
        <v>5117.4608845213097</v>
      </c>
      <c r="AC2343" s="5">
        <f>VLOOKUP(CONCATENATE($F2343," ",$G2343),AllocFactorMatrix,(AC$4+1),FALSE)*$E2344</f>
        <v>683.7626766270829</v>
      </c>
    </row>
    <row r="2344" spans="4:29" collapsed="1">
      <c r="D2344" s="52" t="s">
        <v>318</v>
      </c>
      <c r="E2344" s="58">
        <v>243870</v>
      </c>
      <c r="F2344" s="93" t="s">
        <v>204</v>
      </c>
      <c r="G2344" s="52" t="str">
        <f>$G$15</f>
        <v>TOTAL</v>
      </c>
      <c r="H2344" s="4">
        <f t="shared" si="1087"/>
        <v>243870</v>
      </c>
      <c r="I2344" s="5">
        <f>VLOOKUP(CONCATENATE($F2344," ",$G2344),AllocFactorMatrix,(I$4+1),FALSE)*$E2344</f>
        <v>145683.34090100173</v>
      </c>
      <c r="J2344" s="5">
        <f>VLOOKUP(CONCATENATE($F2344," ",$G2344),AllocFactorMatrix,(J$4+1),FALSE)*$E2344</f>
        <v>33953.429673788443</v>
      </c>
      <c r="K2344" s="5">
        <f>VLOOKUP(CONCATENATE($F2344," ",$G2344),AllocFactorMatrix,(K$4+1),FALSE)*$E2344</f>
        <v>539.86331725504181</v>
      </c>
      <c r="L2344" s="5">
        <f>VLOOKUP(CONCATENATE($F2344," ",$G2344),AllocFactorMatrix,(L$4+1),FALSE)*$E2344</f>
        <v>57.042332211838101</v>
      </c>
      <c r="M2344" s="5">
        <f t="shared" si="1089"/>
        <v>34550.33532325532</v>
      </c>
      <c r="N2344" s="5">
        <f>VLOOKUP(CONCATENATE($F2344," ",$G2344),AllocFactorMatrix,(N$4+1),FALSE)*$E2344</f>
        <v>17944.534551199478</v>
      </c>
      <c r="O2344" s="5">
        <f>VLOOKUP(CONCATENATE($F2344," ",$G2344),AllocFactorMatrix,(O$4+1),FALSE)*$E2344</f>
        <v>2699.8518943901981</v>
      </c>
      <c r="P2344" s="5">
        <f>VLOOKUP(CONCATENATE($F2344," ",$G2344),AllocFactorMatrix,(P$4+1),FALSE)*$E2344</f>
        <v>354.74507020778077</v>
      </c>
      <c r="Q2344" s="5">
        <f>VLOOKUP(CONCATENATE($F2344," ",$G2344),AllocFactorMatrix,(Q$4+1),FALSE)*$E2344</f>
        <v>17.690320654964648</v>
      </c>
      <c r="R2344" s="5">
        <f t="shared" si="1090"/>
        <v>21016.821836452422</v>
      </c>
      <c r="S2344" s="5">
        <f>VLOOKUP(CONCATENATE($F2344," ",$G2344),AllocFactorMatrix,(S$4+1),FALSE)*$E2344</f>
        <v>790.52041540290679</v>
      </c>
      <c r="T2344" s="5">
        <f>VLOOKUP(CONCATENATE($F2344," ",$G2344),AllocFactorMatrix,(T$4+1),FALSE)*$E2344</f>
        <v>9309.083470329304</v>
      </c>
      <c r="U2344" s="5">
        <f>VLOOKUP(CONCATENATE($F2344," ",$G2344),AllocFactorMatrix,(U$4+1),FALSE)*$E2344</f>
        <v>18603.997940496887</v>
      </c>
      <c r="V2344" s="5">
        <f>VLOOKUP(CONCATENATE($F2344," ",$G2344),AllocFactorMatrix,(V$4+1),FALSE)*$E2344</f>
        <v>2547.4742515261073</v>
      </c>
      <c r="W2344" s="5">
        <f t="shared" si="1091"/>
        <v>31251.076077755202</v>
      </c>
      <c r="X2344" s="5">
        <f>VLOOKUP(CONCATENATE($F2344," ",$G2344),AllocFactorMatrix,(X$4+1),FALSE)*$E2344</f>
        <v>4930.0678683892529</v>
      </c>
      <c r="Y2344" s="5">
        <f>VLOOKUP(CONCATENATE($F2344," ",$G2344),AllocFactorMatrix,(Y$4+1),FALSE)*$E2344</f>
        <v>81.477367879416079</v>
      </c>
      <c r="Z2344" s="5">
        <f t="shared" si="1078"/>
        <v>5011.5452362686692</v>
      </c>
      <c r="AA2344" s="5">
        <f>VLOOKUP(CONCATENATE($F2344," ",$G2344),AllocFactorMatrix,(AA$4+1),FALSE)*$E2344</f>
        <v>67.780624670146835</v>
      </c>
      <c r="AB2344" s="5">
        <f>VLOOKUP(CONCATENATE($F2344," ",$G2344),AllocFactorMatrix,(AB$4+1),FALSE)*$E2344</f>
        <v>5521.7105012002958</v>
      </c>
      <c r="AC2344" s="5">
        <f>VLOOKUP(CONCATENATE($F2344," ",$G2344),AllocFactorMatrix,(AC$4+1),FALSE)*$E2344</f>
        <v>767.3894993962117</v>
      </c>
    </row>
    <row r="2345" spans="4:29" hidden="1" outlineLevel="1">
      <c r="E2345" s="48"/>
      <c r="F2345" s="175" t="str">
        <f>F2352</f>
        <v>LABOR_M</v>
      </c>
      <c r="G2345" s="52" t="str">
        <f>$G$8</f>
        <v>PRODUCTION</v>
      </c>
      <c r="H2345" s="4">
        <f t="shared" ca="1" si="1087"/>
        <v>59.509233497800587</v>
      </c>
      <c r="I2345" s="5">
        <f ca="1">VLOOKUP(CONCATENATE($F2345," ",$G2345),AllocFactorMatrix,(I$4+1),FALSE)*$E2352</f>
        <v>30.610715389575159</v>
      </c>
      <c r="J2345" s="5">
        <f ca="1">VLOOKUP(CONCATENATE($F2345," ",$G2345),AllocFactorMatrix,(J$4+1),FALSE)*$E2352</f>
        <v>7.1384235350509258</v>
      </c>
      <c r="K2345" s="5">
        <f ca="1">VLOOKUP(CONCATENATE($F2345," ",$G2345),AllocFactorMatrix,(K$4+1),FALSE)*$E2352</f>
        <v>9.925235337081989E-2</v>
      </c>
      <c r="L2345" s="5">
        <f ca="1">VLOOKUP(CONCATENATE($F2345," ",$G2345),AllocFactorMatrix,(L$4+1),FALSE)*$E2352</f>
        <v>1.3823243211200101E-2</v>
      </c>
      <c r="M2345" s="5">
        <f t="shared" ca="1" si="1077"/>
        <v>7.2514991316329453</v>
      </c>
      <c r="N2345" s="5">
        <f ca="1">VLOOKUP(CONCATENATE($F2345," ",$G2345),AllocFactorMatrix,(N$4+1),FALSE)*$E2352</f>
        <v>4.2488482028077268</v>
      </c>
      <c r="O2345" s="5">
        <f ca="1">VLOOKUP(CONCATENATE($F2345," ",$G2345),AllocFactorMatrix,(O$4+1),FALSE)*$E2352</f>
        <v>0.7613578455968415</v>
      </c>
      <c r="P2345" s="5">
        <f ca="1">VLOOKUP(CONCATENATE($F2345," ",$G2345),AllocFactorMatrix,(P$4+1),FALSE)*$E2352</f>
        <v>0.15439560157103624</v>
      </c>
      <c r="Q2345" s="5">
        <f ca="1">VLOOKUP(CONCATENATE($F2345," ",$G2345),AllocFactorMatrix,(Q$4+1),FALSE)*$E2352</f>
        <v>5.8631031485770115E-3</v>
      </c>
      <c r="R2345" s="5">
        <f t="shared" ca="1" si="1079"/>
        <v>5.1704647531241825</v>
      </c>
      <c r="S2345" s="5">
        <f ca="1">VLOOKUP(CONCATENATE($F2345," ",$G2345),AllocFactorMatrix,(S$4+1),FALSE)*$E2352</f>
        <v>0.20121343853062926</v>
      </c>
      <c r="T2345" s="5">
        <f ca="1">VLOOKUP(CONCATENATE($F2345," ",$G2345),AllocFactorMatrix,(T$4+1),FALSE)*$E2352</f>
        <v>2.7164976107850269</v>
      </c>
      <c r="U2345" s="5">
        <f ca="1">VLOOKUP(CONCATENATE($F2345," ",$G2345),AllocFactorMatrix,(U$4+1),FALSE)*$E2352</f>
        <v>10.389512878063147</v>
      </c>
      <c r="V2345" s="5">
        <f ca="1">VLOOKUP(CONCATENATE($F2345," ",$G2345),AllocFactorMatrix,(V$4+1),FALSE)*$E2352</f>
        <v>1.8821566173742295</v>
      </c>
      <c r="W2345" s="5">
        <f ca="1">SUBTOTAL(9,S2345:V2345)</f>
        <v>15.189380544753034</v>
      </c>
      <c r="X2345" s="5">
        <f ca="1">VLOOKUP(CONCATENATE($F2345," ",$G2345),AllocFactorMatrix,(X$4+1),FALSE)*$E2352</f>
        <v>1.1661372386234137</v>
      </c>
      <c r="Y2345" s="5">
        <f ca="1">VLOOKUP(CONCATENATE($F2345," ",$G2345),AllocFactorMatrix,(Y$4+1),FALSE)*$E2352</f>
        <v>2.3290751672844192E-2</v>
      </c>
      <c r="Z2345" s="5">
        <f t="shared" ref="Z2345:Z2376" ca="1" si="1092">SUBTOTAL(9,X2345:Y2345)</f>
        <v>1.1894279902962579</v>
      </c>
      <c r="AA2345" s="5">
        <f ca="1">VLOOKUP(CONCATENATE($F2345," ",$G2345),AllocFactorMatrix,(AA$4+1),FALSE)*$E2352</f>
        <v>1.538323675839794E-2</v>
      </c>
      <c r="AB2345" s="5">
        <f ca="1">VLOOKUP(CONCATENATE($F2345," ",$G2345),AllocFactorMatrix,(AB$4+1),FALSE)*$E2352</f>
        <v>6.8341096321947667E-2</v>
      </c>
      <c r="AC2345" s="5">
        <f ca="1">VLOOKUP(CONCATENATE($F2345," ",$G2345),AllocFactorMatrix,(AC$4+1),FALSE)*$E2352</f>
        <v>1.4021355338650524E-2</v>
      </c>
    </row>
    <row r="2346" spans="4:29" hidden="1" outlineLevel="1">
      <c r="E2346" s="48"/>
      <c r="F2346" s="175" t="str">
        <f>F2352</f>
        <v>LABOR_M</v>
      </c>
      <c r="G2346" s="52" t="str">
        <f>$G$9</f>
        <v>BULKTRAN</v>
      </c>
      <c r="H2346" s="4">
        <f t="shared" ca="1" si="1087"/>
        <v>9.2244019072949683</v>
      </c>
      <c r="I2346" s="5">
        <f ca="1">VLOOKUP(CONCATENATE($F2346," ",$G2346),AllocFactorMatrix,(I$4+1),FALSE)*$E2352</f>
        <v>4.7449030146505935</v>
      </c>
      <c r="J2346" s="5">
        <f ca="1">VLOOKUP(CONCATENATE($F2346," ",$G2346),AllocFactorMatrix,(J$4+1),FALSE)*$E2352</f>
        <v>1.106512112515057</v>
      </c>
      <c r="K2346" s="5">
        <f ca="1">VLOOKUP(CONCATENATE($F2346," ",$G2346),AllocFactorMatrix,(K$4+1),FALSE)*$E2352</f>
        <v>1.5384899853753655E-2</v>
      </c>
      <c r="L2346" s="5">
        <f ca="1">VLOOKUP(CONCATENATE($F2346," ",$G2346),AllocFactorMatrix,(L$4+1),FALSE)*$E2352</f>
        <v>2.1427120389159297E-3</v>
      </c>
      <c r="M2346" s="5">
        <f t="shared" ca="1" si="1077"/>
        <v>1.1240397244077265</v>
      </c>
      <c r="N2346" s="5">
        <f ca="1">VLOOKUP(CONCATENATE($F2346," ",$G2346),AllocFactorMatrix,(N$4+1),FALSE)*$E2352</f>
        <v>0.65860507961734649</v>
      </c>
      <c r="O2346" s="5">
        <f ca="1">VLOOKUP(CONCATENATE($F2346," ",$G2346),AllocFactorMatrix,(O$4+1),FALSE)*$E2352</f>
        <v>0.11801648837095284</v>
      </c>
      <c r="P2346" s="5">
        <f ca="1">VLOOKUP(CONCATENATE($F2346," ",$G2346),AllocFactorMatrix,(P$4+1),FALSE)*$E2352</f>
        <v>2.3932539505192273E-2</v>
      </c>
      <c r="Q2346" s="5">
        <f ca="1">VLOOKUP(CONCATENATE($F2346," ",$G2346),AllocFactorMatrix,(Q$4+1),FALSE)*$E2352</f>
        <v>9.088273648895131E-4</v>
      </c>
      <c r="R2346" s="5">
        <f t="shared" ca="1" si="1079"/>
        <v>0.80146293485838105</v>
      </c>
      <c r="S2346" s="5">
        <f ca="1">VLOOKUP(CONCATENATE($F2346," ",$G2346),AllocFactorMatrix,(S$4+1),FALSE)*$E2352</f>
        <v>3.118967456073702E-2</v>
      </c>
      <c r="T2346" s="5">
        <f ca="1">VLOOKUP(CONCATENATE($F2346," ",$G2346),AllocFactorMatrix,(T$4+1),FALSE)*$E2352</f>
        <v>0.42107861703534988</v>
      </c>
      <c r="U2346" s="5">
        <f ca="1">VLOOKUP(CONCATENATE($F2346," ",$G2346),AllocFactorMatrix,(U$4+1),FALSE)*$E2352</f>
        <v>1.6104566766401642</v>
      </c>
      <c r="V2346" s="5">
        <f ca="1">VLOOKUP(CONCATENATE($F2346," ",$G2346),AllocFactorMatrix,(V$4+1),FALSE)*$E2352</f>
        <v>0.29174916346009339</v>
      </c>
      <c r="W2346" s="5">
        <f t="shared" ref="W2346:W2352" ca="1" si="1093">SUBTOTAL(9,S2346:V2346)</f>
        <v>2.3544741316963442</v>
      </c>
      <c r="X2346" s="5">
        <f ca="1">VLOOKUP(CONCATENATE($F2346," ",$G2346),AllocFactorMatrix,(X$4+1),FALSE)*$E2352</f>
        <v>0.18076049607533698</v>
      </c>
      <c r="Y2346" s="5">
        <f ca="1">VLOOKUP(CONCATENATE($F2346," ",$G2346),AllocFactorMatrix,(Y$4+1),FALSE)*$E2352</f>
        <v>3.6102507380011491E-3</v>
      </c>
      <c r="Z2346" s="5">
        <f t="shared" ca="1" si="1092"/>
        <v>0.18437074681333812</v>
      </c>
      <c r="AA2346" s="5">
        <f ca="1">VLOOKUP(CONCATENATE($F2346," ",$G2346),AllocFactorMatrix,(AA$4+1),FALSE)*$E2352</f>
        <v>2.3845233782045006E-3</v>
      </c>
      <c r="AB2346" s="5">
        <f ca="1">VLOOKUP(CONCATENATE($F2346," ",$G2346),AllocFactorMatrix,(AB$4+1),FALSE)*$E2352</f>
        <v>1.0593410504642133E-2</v>
      </c>
      <c r="AC2346" s="5">
        <f ca="1">VLOOKUP(CONCATENATE($F2346," ",$G2346),AllocFactorMatrix,(AC$4+1),FALSE)*$E2352</f>
        <v>2.1734209857280128E-3</v>
      </c>
    </row>
    <row r="2347" spans="4:29" hidden="1" outlineLevel="1">
      <c r="E2347" s="48"/>
      <c r="F2347" s="175" t="str">
        <f>F2352</f>
        <v>LABOR_M</v>
      </c>
      <c r="G2347" s="52" t="str">
        <f>$G$10</f>
        <v>SUBTRAN</v>
      </c>
      <c r="H2347" s="4">
        <f t="shared" ca="1" si="1087"/>
        <v>2.5564434404636112</v>
      </c>
      <c r="I2347" s="5">
        <f ca="1">VLOOKUP(CONCATENATE($F2347," ",$G2347),AllocFactorMatrix,(I$4+1),FALSE)*$E2352</f>
        <v>1.3062233688175919</v>
      </c>
      <c r="J2347" s="5">
        <f ca="1">VLOOKUP(CONCATENATE($F2347," ",$G2347),AllocFactorMatrix,(J$4+1),FALSE)*$E2352</f>
        <v>0.30620082386908726</v>
      </c>
      <c r="K2347" s="5">
        <f ca="1">VLOOKUP(CONCATENATE($F2347," ",$G2347),AllocFactorMatrix,(K$4+1),FALSE)*$E2352</f>
        <v>4.2775067748942438E-3</v>
      </c>
      <c r="L2347" s="5">
        <f ca="1">VLOOKUP(CONCATENATE($F2347," ",$G2347),AllocFactorMatrix,(L$4+1),FALSE)*$E2352</f>
        <v>7.7420885188308618E-4</v>
      </c>
      <c r="M2347" s="5">
        <f t="shared" ca="1" si="1077"/>
        <v>0.31125253949586457</v>
      </c>
      <c r="N2347" s="5">
        <f ca="1">VLOOKUP(CONCATENATE($F2347," ",$G2347),AllocFactorMatrix,(N$4+1),FALSE)*$E2352</f>
        <v>0.17696216816089846</v>
      </c>
      <c r="O2347" s="5">
        <f ca="1">VLOOKUP(CONCATENATE($F2347," ",$G2347),AllocFactorMatrix,(O$4+1),FALSE)*$E2352</f>
        <v>3.1799212556509915E-2</v>
      </c>
      <c r="P2347" s="5">
        <f ca="1">VLOOKUP(CONCATENATE($F2347," ",$G2347),AllocFactorMatrix,(P$4+1),FALSE)*$E2352</f>
        <v>8.3470481241238511E-3</v>
      </c>
      <c r="Q2347" s="5">
        <f ca="1">VLOOKUP(CONCATENATE($F2347," ",$G2347),AllocFactorMatrix,(Q$4+1),FALSE)*$E2352</f>
        <v>0</v>
      </c>
      <c r="R2347" s="5">
        <f t="shared" ca="1" si="1079"/>
        <v>0.21710842884153222</v>
      </c>
      <c r="S2347" s="5">
        <f ca="1">VLOOKUP(CONCATENATE($F2347," ",$G2347),AllocFactorMatrix,(S$4+1),FALSE)*$E2352</f>
        <v>7.9764341858998625E-3</v>
      </c>
      <c r="T2347" s="5">
        <f ca="1">VLOOKUP(CONCATENATE($F2347," ",$G2347),AllocFactorMatrix,(T$4+1),FALSE)*$E2352</f>
        <v>0.11191710621353537</v>
      </c>
      <c r="U2347" s="5">
        <f ca="1">VLOOKUP(CONCATENATE($F2347," ",$G2347),AllocFactorMatrix,(U$4+1),FALSE)*$E2352</f>
        <v>0.55183766504423848</v>
      </c>
      <c r="V2347" s="5">
        <f ca="1">VLOOKUP(CONCATENATE($F2347," ",$G2347),AllocFactorMatrix,(V$4+1),FALSE)*$E2352</f>
        <v>0</v>
      </c>
      <c r="W2347" s="5">
        <f t="shared" ca="1" si="1093"/>
        <v>0.67173120544367371</v>
      </c>
      <c r="X2347" s="5">
        <f ca="1">VLOOKUP(CONCATENATE($F2347," ",$G2347),AllocFactorMatrix,(X$4+1),FALSE)*$E2352</f>
        <v>4.8508900392449532E-2</v>
      </c>
      <c r="Y2347" s="5">
        <f ca="1">VLOOKUP(CONCATENATE($F2347," ",$G2347),AllocFactorMatrix,(Y$4+1),FALSE)*$E2352</f>
        <v>9.7398678390911691E-4</v>
      </c>
      <c r="Z2347" s="5">
        <f t="shared" ca="1" si="1092"/>
        <v>4.9482887176358646E-2</v>
      </c>
      <c r="AA2347" s="5">
        <f ca="1">VLOOKUP(CONCATENATE($F2347," ",$G2347),AllocFactorMatrix,(AA$4+1),FALSE)*$E2352</f>
        <v>6.4501068858855684E-4</v>
      </c>
      <c r="AB2347" s="5">
        <f ca="1">VLOOKUP(CONCATENATE($F2347," ",$G2347),AllocFactorMatrix,(AB$4+1),FALSE)*$E2352</f>
        <v>0</v>
      </c>
      <c r="AC2347" s="5">
        <f ca="1">VLOOKUP(CONCATENATE($F2347," ",$G2347),AllocFactorMatrix,(AC$4+1),FALSE)*$E2352</f>
        <v>0</v>
      </c>
    </row>
    <row r="2348" spans="4:29" hidden="1" outlineLevel="1">
      <c r="E2348" s="48"/>
      <c r="F2348" s="175" t="str">
        <f>F2352</f>
        <v>LABOR_M</v>
      </c>
      <c r="G2348" s="52" t="str">
        <f>$G$11</f>
        <v>DISTPRI</v>
      </c>
      <c r="H2348" s="4">
        <f t="shared" ca="1" si="1087"/>
        <v>20.882510742235691</v>
      </c>
      <c r="I2348" s="5">
        <f ca="1">VLOOKUP(CONCATENATE($F2348," ",$G2348),AllocFactorMatrix,(I$4+1),FALSE)*$E2352</f>
        <v>13.67401563176271</v>
      </c>
      <c r="J2348" s="5">
        <f ca="1">VLOOKUP(CONCATENATE($F2348," ",$G2348),AllocFactorMatrix,(J$4+1),FALSE)*$E2352</f>
        <v>3.2002474275397761</v>
      </c>
      <c r="K2348" s="5">
        <f ca="1">VLOOKUP(CONCATENATE($F2348," ",$G2348),AllocFactorMatrix,(K$4+1),FALSE)*$E2352</f>
        <v>4.4700258798254337E-2</v>
      </c>
      <c r="L2348" s="5">
        <f ca="1">VLOOKUP(CONCATENATE($F2348," ",$G2348),AllocFactorMatrix,(L$4+1),FALSE)*$E2352</f>
        <v>0</v>
      </c>
      <c r="M2348" s="5">
        <f t="shared" ca="1" si="1077"/>
        <v>3.2449476863380302</v>
      </c>
      <c r="N2348" s="5">
        <f ca="1">VLOOKUP(CONCATENATE($F2348," ",$G2348),AllocFactorMatrix,(N$4+1),FALSE)*$E2352</f>
        <v>1.8578064105336098</v>
      </c>
      <c r="O2348" s="5">
        <f ca="1">VLOOKUP(CONCATENATE($F2348," ",$G2348),AllocFactorMatrix,(O$4+1),FALSE)*$E2352</f>
        <v>0.33380915319408166</v>
      </c>
      <c r="P2348" s="5">
        <f ca="1">VLOOKUP(CONCATENATE($F2348," ",$G2348),AllocFactorMatrix,(P$4+1),FALSE)*$E2352</f>
        <v>0</v>
      </c>
      <c r="Q2348" s="5">
        <f ca="1">VLOOKUP(CONCATENATE($F2348," ",$G2348),AllocFactorMatrix,(Q$4+1),FALSE)*$E2352</f>
        <v>0</v>
      </c>
      <c r="R2348" s="5">
        <f t="shared" ca="1" si="1079"/>
        <v>2.1916155637276917</v>
      </c>
      <c r="S2348" s="5">
        <f ca="1">VLOOKUP(CONCATENATE($F2348," ",$G2348),AllocFactorMatrix,(S$4+1),FALSE)*$E2352</f>
        <v>8.4003981225925131E-2</v>
      </c>
      <c r="T2348" s="5">
        <f ca="1">VLOOKUP(CONCATENATE($F2348," ",$G2348),AllocFactorMatrix,(T$4+1),FALSE)*$E2352</f>
        <v>1.1615955281889541</v>
      </c>
      <c r="U2348" s="5">
        <f ca="1">VLOOKUP(CONCATENATE($F2348," ",$G2348),AllocFactorMatrix,(U$4+1),FALSE)*$E2352</f>
        <v>0</v>
      </c>
      <c r="V2348" s="5">
        <f ca="1">VLOOKUP(CONCATENATE($F2348," ",$G2348),AllocFactorMatrix,(V$4+1),FALSE)*$E2352</f>
        <v>0</v>
      </c>
      <c r="W2348" s="5">
        <f t="shared" ca="1" si="1093"/>
        <v>1.2455995094148793</v>
      </c>
      <c r="X2348" s="5">
        <f ca="1">VLOOKUP(CONCATENATE($F2348," ",$G2348),AllocFactorMatrix,(X$4+1),FALSE)*$E2352</f>
        <v>0.50939516669906115</v>
      </c>
      <c r="Y2348" s="5">
        <f ca="1">VLOOKUP(CONCATENATE($F2348," ",$G2348),AllocFactorMatrix,(Y$4+1),FALSE)*$E2352</f>
        <v>1.0224364316743454E-2</v>
      </c>
      <c r="Z2348" s="5">
        <f t="shared" ca="1" si="1092"/>
        <v>0.5196195310158046</v>
      </c>
      <c r="AA2348" s="5">
        <f ca="1">VLOOKUP(CONCATENATE($F2348," ",$G2348),AllocFactorMatrix,(AA$4+1),FALSE)*$E2352</f>
        <v>6.7128199765720759E-3</v>
      </c>
      <c r="AB2348" s="5">
        <f ca="1">VLOOKUP(CONCATENATE($F2348," ",$G2348),AllocFactorMatrix,(AB$4+1),FALSE)*$E2352</f>
        <v>0</v>
      </c>
      <c r="AC2348" s="5">
        <f ca="1">VLOOKUP(CONCATENATE($F2348," ",$G2348),AllocFactorMatrix,(AC$4+1),FALSE)*$E2352</f>
        <v>0</v>
      </c>
    </row>
    <row r="2349" spans="4:29" hidden="1" outlineLevel="1">
      <c r="E2349" s="48"/>
      <c r="F2349" s="175" t="str">
        <f>F2352</f>
        <v>LABOR_M</v>
      </c>
      <c r="G2349" s="52" t="str">
        <f>$G$12</f>
        <v>DISTSEC</v>
      </c>
      <c r="H2349" s="4">
        <f t="shared" ca="1" si="1087"/>
        <v>8.2730879583358927</v>
      </c>
      <c r="I2349" s="5">
        <f ca="1">VLOOKUP(CONCATENATE($F2349," ",$G2349),AllocFactorMatrix,(I$4+1),FALSE)*$E2352</f>
        <v>6.1395006346020127</v>
      </c>
      <c r="J2349" s="5">
        <f ca="1">VLOOKUP(CONCATENATE($F2349," ",$G2349),AllocFactorMatrix,(J$4+1),FALSE)*$E2352</f>
        <v>1.2379976232855305</v>
      </c>
      <c r="K2349" s="5">
        <f ca="1">VLOOKUP(CONCATENATE($F2349," ",$G2349),AllocFactorMatrix,(K$4+1),FALSE)*$E2352</f>
        <v>0</v>
      </c>
      <c r="L2349" s="5">
        <f ca="1">VLOOKUP(CONCATENATE($F2349," ",$G2349),AllocFactorMatrix,(L$4+1),FALSE)*$E2352</f>
        <v>0</v>
      </c>
      <c r="M2349" s="5">
        <f t="shared" ca="1" si="1077"/>
        <v>1.2379976232855305</v>
      </c>
      <c r="N2349" s="5">
        <f ca="1">VLOOKUP(CONCATENATE($F2349," ",$G2349),AllocFactorMatrix,(N$4+1),FALSE)*$E2352</f>
        <v>0.61879513646691464</v>
      </c>
      <c r="O2349" s="5">
        <f ca="1">VLOOKUP(CONCATENATE($F2349," ",$G2349),AllocFactorMatrix,(O$4+1),FALSE)*$E2352</f>
        <v>0</v>
      </c>
      <c r="P2349" s="5">
        <f ca="1">VLOOKUP(CONCATENATE($F2349," ",$G2349),AllocFactorMatrix,(P$4+1),FALSE)*$E2352</f>
        <v>0</v>
      </c>
      <c r="Q2349" s="5">
        <f ca="1">VLOOKUP(CONCATENATE($F2349," ",$G2349),AllocFactorMatrix,(Q$4+1),FALSE)*$E2352</f>
        <v>0</v>
      </c>
      <c r="R2349" s="5">
        <f t="shared" ca="1" si="1079"/>
        <v>0.61879513646691464</v>
      </c>
      <c r="S2349" s="5">
        <f ca="1">VLOOKUP(CONCATENATE($F2349," ",$G2349),AllocFactorMatrix,(S$4+1),FALSE)*$E2352</f>
        <v>2.3129113351779401E-2</v>
      </c>
      <c r="T2349" s="5">
        <f ca="1">VLOOKUP(CONCATENATE($F2349," ",$G2349),AllocFactorMatrix,(T$4+1),FALSE)*$E2352</f>
        <v>0</v>
      </c>
      <c r="U2349" s="5">
        <f ca="1">VLOOKUP(CONCATENATE($F2349," ",$G2349),AllocFactorMatrix,(U$4+1),FALSE)*$E2352</f>
        <v>0</v>
      </c>
      <c r="V2349" s="5">
        <f ca="1">VLOOKUP(CONCATENATE($F2349," ",$G2349),AllocFactorMatrix,(V$4+1),FALSE)*$E2352</f>
        <v>0</v>
      </c>
      <c r="W2349" s="5">
        <f t="shared" ca="1" si="1093"/>
        <v>2.3129113351779401E-2</v>
      </c>
      <c r="X2349" s="5">
        <f ca="1">VLOOKUP(CONCATENATE($F2349," ",$G2349),AllocFactorMatrix,(X$4+1),FALSE)*$E2352</f>
        <v>0.17479523400455085</v>
      </c>
      <c r="Y2349" s="5">
        <f ca="1">VLOOKUP(CONCATENATE($F2349," ",$G2349),AllocFactorMatrix,(Y$4+1),FALSE)*$E2352</f>
        <v>0</v>
      </c>
      <c r="Z2349" s="5">
        <f t="shared" ca="1" si="1092"/>
        <v>0.17479523400455085</v>
      </c>
      <c r="AA2349" s="5">
        <f ca="1">VLOOKUP(CONCATENATE($F2349," ",$G2349),AllocFactorMatrix,(AA$4+1),FALSE)*$E2352</f>
        <v>2.0667039902522383E-3</v>
      </c>
      <c r="AB2349" s="5">
        <f ca="1">VLOOKUP(CONCATENATE($F2349," ",$G2349),AllocFactorMatrix,(AB$4+1),FALSE)*$E2352</f>
        <v>6.3612549775329041E-2</v>
      </c>
      <c r="AC2349" s="5">
        <f ca="1">VLOOKUP(CONCATENATE($F2349," ",$G2349),AllocFactorMatrix,(AC$4+1),FALSE)*$E2352</f>
        <v>1.3190962859522981E-2</v>
      </c>
    </row>
    <row r="2350" spans="4:29" hidden="1" outlineLevel="1">
      <c r="E2350" s="48"/>
      <c r="F2350" s="175" t="str">
        <f>F2352</f>
        <v>LABOR_M</v>
      </c>
      <c r="G2350" s="52" t="str">
        <f>$G$13</f>
        <v>ENERGY</v>
      </c>
      <c r="H2350" s="4">
        <f t="shared" ca="1" si="1087"/>
        <v>23.802108675998582</v>
      </c>
      <c r="I2350" s="5">
        <f ca="1">VLOOKUP(CONCATENATE($F2350," ",$G2350),AllocFactorMatrix,(I$4+1),FALSE)*$E2352</f>
        <v>9.3134368750935774</v>
      </c>
      <c r="J2350" s="5">
        <f ca="1">VLOOKUP(CONCATENATE($F2350," ",$G2350),AllocFactorMatrix,(J$4+1),FALSE)*$E2352</f>
        <v>2.6868995164165321</v>
      </c>
      <c r="K2350" s="5">
        <f ca="1">VLOOKUP(CONCATENATE($F2350," ",$G2350),AllocFactorMatrix,(K$4+1),FALSE)*$E2352</f>
        <v>3.7449644203839096E-2</v>
      </c>
      <c r="L2350" s="5">
        <f ca="1">VLOOKUP(CONCATENATE($F2350," ",$G2350),AllocFactorMatrix,(L$4+1),FALSE)*$E2352</f>
        <v>5.2354285206983138E-3</v>
      </c>
      <c r="M2350" s="5">
        <f t="shared" ca="1" si="1077"/>
        <v>2.7295845891410697</v>
      </c>
      <c r="N2350" s="5">
        <f ca="1">VLOOKUP(CONCATENATE($F2350," ",$G2350),AllocFactorMatrix,(N$4+1),FALSE)*$E2352</f>
        <v>1.7433257426952351</v>
      </c>
      <c r="O2350" s="5">
        <f ca="1">VLOOKUP(CONCATENATE($F2350," ",$G2350),AllocFactorMatrix,(O$4+1),FALSE)*$E2352</f>
        <v>0.31090290916826907</v>
      </c>
      <c r="P2350" s="5">
        <f ca="1">VLOOKUP(CONCATENATE($F2350," ",$G2350),AllocFactorMatrix,(P$4+1),FALSE)*$E2352</f>
        <v>6.3311218050279339E-2</v>
      </c>
      <c r="Q2350" s="5">
        <f ca="1">VLOOKUP(CONCATENATE($F2350," ",$G2350),AllocFactorMatrix,(Q$4+1),FALSE)*$E2352</f>
        <v>2.3912861321818087E-3</v>
      </c>
      <c r="R2350" s="5">
        <f t="shared" ca="1" si="1079"/>
        <v>2.1199311560459653</v>
      </c>
      <c r="S2350" s="5">
        <f ca="1">VLOOKUP(CONCATENATE($F2350," ",$G2350),AllocFactorMatrix,(S$4+1),FALSE)*$E2352</f>
        <v>9.1298000835694587E-2</v>
      </c>
      <c r="T2350" s="5">
        <f ca="1">VLOOKUP(CONCATENATE($F2350," ",$G2350),AllocFactorMatrix,(T$4+1),FALSE)*$E2352</f>
        <v>1.4434387521337599</v>
      </c>
      <c r="U2350" s="5">
        <f ca="1">VLOOKUP(CONCATENATE($F2350," ",$G2350),AllocFactorMatrix,(U$4+1),FALSE)*$E2352</f>
        <v>6.207995145567498</v>
      </c>
      <c r="V2350" s="5">
        <f ca="1">VLOOKUP(CONCATENATE($F2350," ",$G2350),AllocFactorMatrix,(V$4+1),FALSE)*$E2352</f>
        <v>1.1677887277828749</v>
      </c>
      <c r="W2350" s="5">
        <f t="shared" ca="1" si="1093"/>
        <v>8.910520626319828</v>
      </c>
      <c r="X2350" s="5">
        <f ca="1">VLOOKUP(CONCATENATE($F2350," ",$G2350),AllocFactorMatrix,(X$4+1),FALSE)*$E2352</f>
        <v>0.4788742998494866</v>
      </c>
      <c r="Y2350" s="5">
        <f ca="1">VLOOKUP(CONCATENATE($F2350," ",$G2350),AllocFactorMatrix,(Y$4+1),FALSE)*$E2352</f>
        <v>9.6085173021546785E-3</v>
      </c>
      <c r="Z2350" s="5">
        <f t="shared" ca="1" si="1092"/>
        <v>0.48848281715164127</v>
      </c>
      <c r="AA2350" s="5">
        <f ca="1">VLOOKUP(CONCATENATE($F2350," ",$G2350),AllocFactorMatrix,(AA$4+1),FALSE)*$E2352</f>
        <v>8.570838636404305E-3</v>
      </c>
      <c r="AB2350" s="5">
        <f ca="1">VLOOKUP(CONCATENATE($F2350," ",$G2350),AllocFactorMatrix,(AB$4+1),FALSE)*$E2352</f>
        <v>0.19198385010749378</v>
      </c>
      <c r="AC2350" s="5">
        <f ca="1">VLOOKUP(CONCATENATE($F2350," ",$G2350),AllocFactorMatrix,(AC$4+1),FALSE)*$E2352</f>
        <v>3.9597923502594723E-2</v>
      </c>
    </row>
    <row r="2351" spans="4:29" hidden="1" outlineLevel="1">
      <c r="E2351" s="48"/>
      <c r="F2351" s="175" t="str">
        <f>F2352</f>
        <v>LABOR_M</v>
      </c>
      <c r="G2351" s="52" t="str">
        <f>$G$14</f>
        <v>CUSTOMER</v>
      </c>
      <c r="H2351" s="4">
        <f t="shared" ca="1" si="1087"/>
        <v>15.752213777870711</v>
      </c>
      <c r="I2351" s="5">
        <f ca="1">VLOOKUP(CONCATENATE($F2351," ",$G2351),AllocFactorMatrix,(I$4+1),FALSE)*$E2352</f>
        <v>12.162761678746046</v>
      </c>
      <c r="J2351" s="5">
        <f ca="1">VLOOKUP(CONCATENATE($F2351," ",$G2351),AllocFactorMatrix,(J$4+1),FALSE)*$E2352</f>
        <v>2.4628509682566055</v>
      </c>
      <c r="K2351" s="5">
        <f ca="1">VLOOKUP(CONCATENATE($F2351," ",$G2351),AllocFactorMatrix,(K$4+1),FALSE)*$E2352</f>
        <v>6.2950917732837522E-2</v>
      </c>
      <c r="L2351" s="5">
        <f ca="1">VLOOKUP(CONCATENATE($F2351," ",$G2351),AllocFactorMatrix,(L$4+1),FALSE)*$E2352</f>
        <v>1.0149648660204078E-2</v>
      </c>
      <c r="M2351" s="5">
        <f t="shared" ca="1" si="1077"/>
        <v>2.5359515346496471</v>
      </c>
      <c r="N2351" s="5">
        <f ca="1">VLOOKUP(CONCATENATE($F2351," ",$G2351),AllocFactorMatrix,(N$4+1),FALSE)*$E2352</f>
        <v>0.10100056111199188</v>
      </c>
      <c r="O2351" s="5">
        <f ca="1">VLOOKUP(CONCATENATE($F2351," ",$G2351),AllocFactorMatrix,(O$4+1),FALSE)*$E2352</f>
        <v>2.439364968236938E-2</v>
      </c>
      <c r="P2351" s="5">
        <f ca="1">VLOOKUP(CONCATENATE($F2351," ",$G2351),AllocFactorMatrix,(P$4+1),FALSE)*$E2352</f>
        <v>2.4831808208302161E-2</v>
      </c>
      <c r="Q2351" s="5">
        <f ca="1">VLOOKUP(CONCATENATE($F2351," ",$G2351),AllocFactorMatrix,(Q$4+1),FALSE)*$E2352</f>
        <v>3.0673090402342377E-3</v>
      </c>
      <c r="R2351" s="5">
        <f t="shared" ca="1" si="1079"/>
        <v>0.15329332804289766</v>
      </c>
      <c r="S2351" s="5">
        <f ca="1">VLOOKUP(CONCATENATE($F2351," ",$G2351),AllocFactorMatrix,(S$4+1),FALSE)*$E2352</f>
        <v>7.6761148501969256E-4</v>
      </c>
      <c r="T2351" s="5">
        <f ca="1">VLOOKUP(CONCATENATE($F2351," ",$G2351),AllocFactorMatrix,(T$4+1),FALSE)*$E2352</f>
        <v>1.773430717797176E-2</v>
      </c>
      <c r="U2351" s="5">
        <f ca="1">VLOOKUP(CONCATENATE($F2351," ",$G2351),AllocFactorMatrix,(U$4+1),FALSE)*$E2352</f>
        <v>4.1712782270074987E-2</v>
      </c>
      <c r="V2351" s="5">
        <f ca="1">VLOOKUP(CONCATENATE($F2351," ",$G2351),AllocFactorMatrix,(V$4+1),FALSE)*$E2352</f>
        <v>1.2282892303268171E-2</v>
      </c>
      <c r="W2351" s="5">
        <f t="shared" ca="1" si="1093"/>
        <v>7.2497593236334618E-2</v>
      </c>
      <c r="X2351" s="5">
        <f ca="1">VLOOKUP(CONCATENATE($F2351," ",$G2351),AllocFactorMatrix,(X$4+1),FALSE)*$E2352</f>
        <v>2.237990701136568E-2</v>
      </c>
      <c r="Y2351" s="5">
        <f ca="1">VLOOKUP(CONCATENATE($F2351," ",$G2351),AllocFactorMatrix,(Y$4+1),FALSE)*$E2352</f>
        <v>3.3431624914834814E-4</v>
      </c>
      <c r="Z2351" s="5">
        <f t="shared" ca="1" si="1092"/>
        <v>2.2714223260514029E-2</v>
      </c>
      <c r="AA2351" s="5">
        <f ca="1">VLOOKUP(CONCATENATE($F2351," ",$G2351),AllocFactorMatrix,(AA$4+1),FALSE)*$E2352</f>
        <v>1.8219033246329225E-3</v>
      </c>
      <c r="AB2351" s="5">
        <f ca="1">VLOOKUP(CONCATENATE($F2351," ",$G2351),AllocFactorMatrix,(AB$4+1),FALSE)*$E2352</f>
        <v>0.66198028051464264</v>
      </c>
      <c r="AC2351" s="5">
        <f ca="1">VLOOKUP(CONCATENATE($F2351," ",$G2351),AllocFactorMatrix,(AC$4+1),FALSE)*$E2352</f>
        <v>0.14119323609599174</v>
      </c>
    </row>
    <row r="2352" spans="4:29" collapsed="1">
      <c r="D2352" s="187" t="s">
        <v>512</v>
      </c>
      <c r="E2352" s="58">
        <v>140</v>
      </c>
      <c r="F2352" s="93" t="s">
        <v>69</v>
      </c>
      <c r="G2352" s="52" t="str">
        <f>$G$15</f>
        <v>TOTAL</v>
      </c>
      <c r="H2352" s="4">
        <f t="shared" ca="1" si="1087"/>
        <v>140.00000000000006</v>
      </c>
      <c r="I2352" s="5">
        <f ca="1">VLOOKUP(CONCATENATE($F2352," ",$G2352),AllocFactorMatrix,(I$4+1),FALSE)*$E2352</f>
        <v>77.951556593247702</v>
      </c>
      <c r="J2352" s="5">
        <f ca="1">VLOOKUP(CONCATENATE($F2352," ",$G2352),AllocFactorMatrix,(J$4+1),FALSE)*$E2352</f>
        <v>18.139132006933515</v>
      </c>
      <c r="K2352" s="5">
        <f ca="1">VLOOKUP(CONCATENATE($F2352," ",$G2352),AllocFactorMatrix,(K$4+1),FALSE)*$E2352</f>
        <v>0.26401558073439879</v>
      </c>
      <c r="L2352" s="5">
        <f ca="1">VLOOKUP(CONCATENATE($F2352," ",$G2352),AllocFactorMatrix,(L$4+1),FALSE)*$E2352</f>
        <v>3.2125241282901514E-2</v>
      </c>
      <c r="M2352" s="5">
        <f t="shared" ca="1" si="1077"/>
        <v>18.435272828950815</v>
      </c>
      <c r="N2352" s="5">
        <f ca="1">VLOOKUP(CONCATENATE($F2352," ",$G2352),AllocFactorMatrix,(N$4+1),FALSE)*$E2352</f>
        <v>9.4053433013937227</v>
      </c>
      <c r="O2352" s="5">
        <f ca="1">VLOOKUP(CONCATENATE($F2352," ",$G2352),AllocFactorMatrix,(O$4+1),FALSE)*$E2352</f>
        <v>1.5802792585690242</v>
      </c>
      <c r="P2352" s="5">
        <f ca="1">VLOOKUP(CONCATENATE($F2352," ",$G2352),AllocFactorMatrix,(P$4+1),FALSE)*$E2352</f>
        <v>0.27481821545893381</v>
      </c>
      <c r="Q2352" s="5">
        <f ca="1">VLOOKUP(CONCATENATE($F2352," ",$G2352),AllocFactorMatrix,(Q$4+1),FALSE)*$E2352</f>
        <v>1.2230525685882572E-2</v>
      </c>
      <c r="R2352" s="5">
        <f t="shared" ca="1" si="1079"/>
        <v>11.272671301107565</v>
      </c>
      <c r="S2352" s="5">
        <f ca="1">VLOOKUP(CONCATENATE($F2352," ",$G2352),AllocFactorMatrix,(S$4+1),FALSE)*$E2352</f>
        <v>0.43957825417568491</v>
      </c>
      <c r="T2352" s="5">
        <f ca="1">VLOOKUP(CONCATENATE($F2352," ",$G2352),AllocFactorMatrix,(T$4+1),FALSE)*$E2352</f>
        <v>5.8722619215345979</v>
      </c>
      <c r="U2352" s="5">
        <f ca="1">VLOOKUP(CONCATENATE($F2352," ",$G2352),AllocFactorMatrix,(U$4+1),FALSE)*$E2352</f>
        <v>18.801515147585121</v>
      </c>
      <c r="V2352" s="5">
        <f ca="1">VLOOKUP(CONCATENATE($F2352," ",$G2352),AllocFactorMatrix,(V$4+1),FALSE)*$E2352</f>
        <v>3.3539774009204661</v>
      </c>
      <c r="W2352" s="5">
        <f t="shared" ca="1" si="1093"/>
        <v>28.467332724215872</v>
      </c>
      <c r="X2352" s="5">
        <f ca="1">VLOOKUP(CONCATENATE($F2352," ",$G2352),AllocFactorMatrix,(X$4+1),FALSE)*$E2352</f>
        <v>2.5808512426556645</v>
      </c>
      <c r="Y2352" s="5">
        <f ca="1">VLOOKUP(CONCATENATE($F2352," ",$G2352),AllocFactorMatrix,(Y$4+1),FALSE)*$E2352</f>
        <v>4.8042187062800938E-2</v>
      </c>
      <c r="Z2352" s="5">
        <f t="shared" ca="1" si="1092"/>
        <v>2.6288934297184654</v>
      </c>
      <c r="AA2352" s="5">
        <f ca="1">VLOOKUP(CONCATENATE($F2352," ",$G2352),AllocFactorMatrix,(AA$4+1),FALSE)*$E2352</f>
        <v>3.7585036753052539E-2</v>
      </c>
      <c r="AB2352" s="5">
        <f ca="1">VLOOKUP(CONCATENATE($F2352," ",$G2352),AllocFactorMatrix,(AB$4+1),FALSE)*$E2352</f>
        <v>0.99651118722405518</v>
      </c>
      <c r="AC2352" s="5">
        <f ca="1">VLOOKUP(CONCATENATE($F2352," ",$G2352),AllocFactorMatrix,(AC$4+1),FALSE)*$E2352</f>
        <v>0.21017689878248799</v>
      </c>
    </row>
    <row r="2353" spans="1:29" s="48" customFormat="1" hidden="1" outlineLevel="1">
      <c r="A2353" s="53"/>
      <c r="B2353" s="104"/>
      <c r="C2353" s="52"/>
      <c r="D2353" s="52"/>
      <c r="F2353" s="175" t="str">
        <f>F2360</f>
        <v>LABOR_M</v>
      </c>
      <c r="G2353" s="52" t="str">
        <f>$G$8</f>
        <v>PRODUCTION</v>
      </c>
      <c r="H2353" s="50">
        <f t="shared" ca="1" si="1087"/>
        <v>2663148.7161745005</v>
      </c>
      <c r="I2353" s="51">
        <f ca="1">VLOOKUP(CONCATENATE($F2353," ",$G2353),AllocFactorMatrix,(I$4+1),FALSE)*$E2360</f>
        <v>1369886.3621549262</v>
      </c>
      <c r="J2353" s="51">
        <f ca="1">VLOOKUP(CONCATENATE($F2353," ",$G2353),AllocFactorMatrix,(J$4+1),FALSE)*$E2360</f>
        <v>319457.71026580833</v>
      </c>
      <c r="K2353" s="51">
        <f ca="1">VLOOKUP(CONCATENATE($F2353," ",$G2353),AllocFactorMatrix,(K$4+1),FALSE)*$E2360</f>
        <v>4441.7271391433069</v>
      </c>
      <c r="L2353" s="51">
        <f ca="1">VLOOKUP(CONCATENATE($F2353," ",$G2353),AllocFactorMatrix,(L$4+1),FALSE)*$E2360</f>
        <v>618.61580543859668</v>
      </c>
      <c r="M2353" s="51">
        <f t="shared" ca="1" si="1077"/>
        <v>324518.05321039027</v>
      </c>
      <c r="N2353" s="51">
        <f ca="1">VLOOKUP(CONCATENATE($F2353," ",$G2353),AllocFactorMatrix,(N$4+1),FALSE)*$E2360</f>
        <v>190143.8477937367</v>
      </c>
      <c r="O2353" s="51">
        <f ca="1">VLOOKUP(CONCATENATE($F2353," ",$G2353),AllocFactorMatrix,(O$4+1),FALSE)*$E2360</f>
        <v>34072.177540743338</v>
      </c>
      <c r="P2353" s="51">
        <f ca="1">VLOOKUP(CONCATENATE($F2353," ",$G2353),AllocFactorMatrix,(P$4+1),FALSE)*$E2360</f>
        <v>6909.4899049925043</v>
      </c>
      <c r="Q2353" s="51">
        <f ca="1">VLOOKUP(CONCATENATE($F2353," ",$G2353),AllocFactorMatrix,(Q$4+1),FALSE)*$E2360</f>
        <v>262.38475451895431</v>
      </c>
      <c r="R2353" s="51">
        <f t="shared" ca="1" si="1079"/>
        <v>231387.89999399151</v>
      </c>
      <c r="S2353" s="51">
        <f ca="1">VLOOKUP(CONCATENATE($F2353," ",$G2353),AllocFactorMatrix,(S$4+1),FALSE)*$E2360</f>
        <v>9004.6750563457881</v>
      </c>
      <c r="T2353" s="51">
        <f ca="1">VLOOKUP(CONCATENATE($F2353," ",$G2353),AllocFactorMatrix,(T$4+1),FALSE)*$E2360</f>
        <v>121568.31300676426</v>
      </c>
      <c r="U2353" s="51">
        <f ca="1">VLOOKUP(CONCATENATE($F2353," ",$G2353),AllocFactorMatrix,(U$4+1),FALSE)*$E2360</f>
        <v>464949.99610295653</v>
      </c>
      <c r="V2353" s="51">
        <f ca="1">VLOOKUP(CONCATENATE($F2353," ",$G2353),AllocFactorMatrix,(V$4+1),FALSE)*$E2360</f>
        <v>84230.004061214742</v>
      </c>
      <c r="W2353" s="51">
        <f ca="1">SUBTOTAL(9,S2353:V2353)</f>
        <v>679752.98822728137</v>
      </c>
      <c r="X2353" s="51">
        <f ca="1">VLOOKUP(CONCATENATE($F2353," ",$G2353),AllocFactorMatrix,(X$4+1),FALSE)*$E2360</f>
        <v>52186.807111840921</v>
      </c>
      <c r="Y2353" s="51">
        <f ca="1">VLOOKUP(CONCATENATE($F2353," ",$G2353),AllocFactorMatrix,(Y$4+1),FALSE)*$E2360</f>
        <v>1042.3043916128843</v>
      </c>
      <c r="Z2353" s="51">
        <f t="shared" ca="1" si="1092"/>
        <v>53229.111503453802</v>
      </c>
      <c r="AA2353" s="51">
        <f ca="1">VLOOKUP(CONCATENATE($F2353," ",$G2353),AllocFactorMatrix,(AA$4+1),FALSE)*$E2360</f>
        <v>688.42841380657342</v>
      </c>
      <c r="AB2353" s="51">
        <f ca="1">VLOOKUP(CONCATENATE($F2353," ",$G2353),AllocFactorMatrix,(AB$4+1),FALSE)*$E2360</f>
        <v>3058.3909795860413</v>
      </c>
      <c r="AC2353" s="51">
        <f ca="1">VLOOKUP(CONCATENATE($F2353," ",$G2353),AllocFactorMatrix,(AC$4+1),FALSE)*$E2360</f>
        <v>627.48169106452553</v>
      </c>
    </row>
    <row r="2354" spans="1:29" s="48" customFormat="1" hidden="1" outlineLevel="1">
      <c r="A2354" s="53"/>
      <c r="B2354" s="104"/>
      <c r="C2354" s="52"/>
      <c r="D2354" s="52"/>
      <c r="F2354" s="175" t="str">
        <f>F2360</f>
        <v>LABOR_M</v>
      </c>
      <c r="G2354" s="52" t="str">
        <f>$G$9</f>
        <v>BULKTRAN</v>
      </c>
      <c r="H2354" s="50">
        <f t="shared" ca="1" si="1087"/>
        <v>412809.11638356349</v>
      </c>
      <c r="I2354" s="51">
        <f ca="1">VLOOKUP(CONCATENATE($F2354," ",$G2354),AllocFactorMatrix,(I$4+1),FALSE)*$E2360</f>
        <v>212343.22186835555</v>
      </c>
      <c r="J2354" s="51">
        <f ca="1">VLOOKUP(CONCATENATE($F2354," ",$G2354),AllocFactorMatrix,(J$4+1),FALSE)*$E2360</f>
        <v>49518.471986114899</v>
      </c>
      <c r="K2354" s="51">
        <f ca="1">VLOOKUP(CONCATENATE($F2354," ",$G2354),AllocFactorMatrix,(K$4+1),FALSE)*$E2360</f>
        <v>688.50284041234727</v>
      </c>
      <c r="L2354" s="51">
        <f ca="1">VLOOKUP(CONCATENATE($F2354," ",$G2354),AllocFactorMatrix,(L$4+1),FALSE)*$E2360</f>
        <v>95.890343063845833</v>
      </c>
      <c r="M2354" s="51">
        <f t="shared" ca="1" si="1077"/>
        <v>50302.865169591088</v>
      </c>
      <c r="N2354" s="51">
        <f ca="1">VLOOKUP(CONCATENATE($F2354," ",$G2354),AllocFactorMatrix,(N$4+1),FALSE)*$E2360</f>
        <v>29473.800436595546</v>
      </c>
      <c r="O2354" s="51">
        <f ca="1">VLOOKUP(CONCATENATE($F2354," ",$G2354),AllocFactorMatrix,(O$4+1),FALSE)*$E2360</f>
        <v>5281.4570280785429</v>
      </c>
      <c r="P2354" s="51">
        <f ca="1">VLOOKUP(CONCATENATE($F2354," ",$G2354),AllocFactorMatrix,(P$4+1),FALSE)*$E2360</f>
        <v>1071.0255890021494</v>
      </c>
      <c r="Q2354" s="51">
        <f ca="1">VLOOKUP(CONCATENATE($F2354," ",$G2354),AllocFactorMatrix,(Q$4+1),FALSE)*$E2360</f>
        <v>40.671712401054791</v>
      </c>
      <c r="R2354" s="51">
        <f t="shared" ca="1" si="1079"/>
        <v>35866.954766077295</v>
      </c>
      <c r="S2354" s="51">
        <f ca="1">VLOOKUP(CONCATENATE($F2354," ",$G2354),AllocFactorMatrix,(S$4+1),FALSE)*$E2360</f>
        <v>1395.7958602743088</v>
      </c>
      <c r="T2354" s="51">
        <f ca="1">VLOOKUP(CONCATENATE($F2354," ",$G2354),AllocFactorMatrix,(T$4+1),FALSE)*$E2360</f>
        <v>18844.050115477829</v>
      </c>
      <c r="U2354" s="51">
        <f ca="1">VLOOKUP(CONCATENATE($F2354," ",$G2354),AllocFactorMatrix,(U$4+1),FALSE)*$E2360</f>
        <v>72070.927127761111</v>
      </c>
      <c r="V2354" s="51">
        <f ca="1">VLOOKUP(CONCATENATE($F2354," ",$G2354),AllocFactorMatrix,(V$4+1),FALSE)*$E2360</f>
        <v>13056.316884714175</v>
      </c>
      <c r="W2354" s="51">
        <f t="shared" ref="W2354:W2360" ca="1" si="1094">SUBTOTAL(9,S2354:V2354)</f>
        <v>105367.08998822742</v>
      </c>
      <c r="X2354" s="51">
        <f ca="1">VLOOKUP(CONCATENATE($F2354," ",$G2354),AllocFactorMatrix,(X$4+1),FALSE)*$E2360</f>
        <v>8089.3678974354698</v>
      </c>
      <c r="Y2354" s="51">
        <f ca="1">VLOOKUP(CONCATENATE($F2354," ",$G2354),AllocFactorMatrix,(Y$4+1),FALSE)*$E2360</f>
        <v>161.56542527692201</v>
      </c>
      <c r="Z2354" s="51">
        <f t="shared" ca="1" si="1092"/>
        <v>8250.9333227123916</v>
      </c>
      <c r="AA2354" s="51">
        <f ca="1">VLOOKUP(CONCATENATE($F2354," ",$G2354),AllocFactorMatrix,(AA$4+1),FALSE)*$E2360</f>
        <v>106.71184957521093</v>
      </c>
      <c r="AB2354" s="51">
        <f ca="1">VLOOKUP(CONCATENATE($F2354," ",$G2354),AllocFactorMatrix,(AB$4+1),FALSE)*$E2360</f>
        <v>474.07479355938693</v>
      </c>
      <c r="AC2354" s="51">
        <f ca="1">VLOOKUP(CONCATENATE($F2354," ",$G2354),AllocFactorMatrix,(AC$4+1),FALSE)*$E2360</f>
        <v>97.26462546458778</v>
      </c>
    </row>
    <row r="2355" spans="1:29" s="48" customFormat="1" hidden="1" outlineLevel="1">
      <c r="A2355" s="53"/>
      <c r="B2355" s="104"/>
      <c r="C2355" s="52"/>
      <c r="D2355" s="52"/>
      <c r="F2355" s="175" t="str">
        <f>F2360</f>
        <v>LABOR_M</v>
      </c>
      <c r="G2355" s="52" t="str">
        <f>$G$10</f>
        <v>SUBTRAN</v>
      </c>
      <c r="H2355" s="50">
        <f t="shared" ca="1" si="1087"/>
        <v>114405.59164142176</v>
      </c>
      <c r="I2355" s="51">
        <f ca="1">VLOOKUP(CONCATENATE($F2355," ",$G2355),AllocFactorMatrix,(I$4+1),FALSE)*$E2360</f>
        <v>58455.921597986475</v>
      </c>
      <c r="J2355" s="51">
        <f ca="1">VLOOKUP(CONCATENATE($F2355," ",$G2355),AllocFactorMatrix,(J$4+1),FALSE)*$E2360</f>
        <v>13703.055526814554</v>
      </c>
      <c r="K2355" s="51">
        <f ca="1">VLOOKUP(CONCATENATE($F2355," ",$G2355),AllocFactorMatrix,(K$4+1),FALSE)*$E2360</f>
        <v>191.42637211767078</v>
      </c>
      <c r="L2355" s="51">
        <f ca="1">VLOOKUP(CONCATENATE($F2355," ",$G2355),AllocFactorMatrix,(L$4+1),FALSE)*$E2360</f>
        <v>34.647283938207316</v>
      </c>
      <c r="M2355" s="51">
        <f t="shared" ca="1" si="1077"/>
        <v>13929.129182870432</v>
      </c>
      <c r="N2355" s="51">
        <f ca="1">VLOOKUP(CONCATENATE($F2355," ",$G2355),AllocFactorMatrix,(N$4+1),FALSE)*$E2360</f>
        <v>7919.38566922679</v>
      </c>
      <c r="O2355" s="51">
        <f ca="1">VLOOKUP(CONCATENATE($F2355," ",$G2355),AllocFactorMatrix,(O$4+1),FALSE)*$E2360</f>
        <v>1423.0738175842807</v>
      </c>
      <c r="P2355" s="51">
        <f ca="1">VLOOKUP(CONCATENATE($F2355," ",$G2355),AllocFactorMatrix,(P$4+1),FALSE)*$E2360</f>
        <v>373.54590521534431</v>
      </c>
      <c r="Q2355" s="51">
        <f ca="1">VLOOKUP(CONCATENATE($F2355," ",$G2355),AllocFactorMatrix,(Q$4+1),FALSE)*$E2360</f>
        <v>0</v>
      </c>
      <c r="R2355" s="51">
        <f t="shared" ca="1" si="1079"/>
        <v>9716.0053920264145</v>
      </c>
      <c r="S2355" s="51">
        <f ca="1">VLOOKUP(CONCATENATE($F2355," ",$G2355),AllocFactorMatrix,(S$4+1),FALSE)*$E2360</f>
        <v>356.9602431967927</v>
      </c>
      <c r="T2355" s="51">
        <f ca="1">VLOOKUP(CONCATENATE($F2355," ",$G2355),AllocFactorMatrix,(T$4+1),FALSE)*$E2360</f>
        <v>5008.4983491101048</v>
      </c>
      <c r="U2355" s="51">
        <f ca="1">VLOOKUP(CONCATENATE($F2355," ",$G2355),AllocFactorMatrix,(U$4+1),FALSE)*$E2360</f>
        <v>24695.760352107613</v>
      </c>
      <c r="V2355" s="51">
        <f ca="1">VLOOKUP(CONCATENATE($F2355," ",$G2355),AllocFactorMatrix,(V$4+1),FALSE)*$E2360</f>
        <v>0</v>
      </c>
      <c r="W2355" s="51">
        <f t="shared" ca="1" si="1094"/>
        <v>30061.218944414511</v>
      </c>
      <c r="X2355" s="51">
        <f ca="1">VLOOKUP(CONCATENATE($F2355," ",$G2355),AllocFactorMatrix,(X$4+1),FALSE)*$E2360</f>
        <v>2170.8633805199884</v>
      </c>
      <c r="Y2355" s="51">
        <f ca="1">VLOOKUP(CONCATENATE($F2355," ",$G2355),AllocFactorMatrix,(Y$4+1),FALSE)*$E2360</f>
        <v>43.587717412531674</v>
      </c>
      <c r="Z2355" s="51">
        <f t="shared" ca="1" si="1092"/>
        <v>2214.45109793252</v>
      </c>
      <c r="AA2355" s="51">
        <f ca="1">VLOOKUP(CONCATENATE($F2355," ",$G2355),AllocFactorMatrix,(AA$4+1),FALSE)*$E2360</f>
        <v>28.865426191331014</v>
      </c>
      <c r="AB2355" s="51">
        <f ca="1">VLOOKUP(CONCATENATE($F2355," ",$G2355),AllocFactorMatrix,(AB$4+1),FALSE)*$E2360</f>
        <v>0</v>
      </c>
      <c r="AC2355" s="51">
        <f ca="1">VLOOKUP(CONCATENATE($F2355," ",$G2355),AllocFactorMatrix,(AC$4+1),FALSE)*$E2360</f>
        <v>0</v>
      </c>
    </row>
    <row r="2356" spans="1:29" s="48" customFormat="1" hidden="1" outlineLevel="1">
      <c r="A2356" s="53"/>
      <c r="B2356" s="104"/>
      <c r="C2356" s="52"/>
      <c r="D2356" s="52"/>
      <c r="F2356" s="175" t="str">
        <f>F2360</f>
        <v>LABOR_M</v>
      </c>
      <c r="G2356" s="52" t="str">
        <f>$G$11</f>
        <v>DISTPRI</v>
      </c>
      <c r="H2356" s="50">
        <f t="shared" ca="1" si="1087"/>
        <v>934531.13752071129</v>
      </c>
      <c r="I2356" s="51">
        <f ca="1">VLOOKUP(CONCATENATE($F2356," ",$G2356),AllocFactorMatrix,(I$4+1),FALSE)*$E2360</f>
        <v>611937.59412184032</v>
      </c>
      <c r="J2356" s="51">
        <f ca="1">VLOOKUP(CONCATENATE($F2356," ",$G2356),AllocFactorMatrix,(J$4+1),FALSE)*$E2360</f>
        <v>143217.01569905612</v>
      </c>
      <c r="K2356" s="51">
        <f ca="1">VLOOKUP(CONCATENATE($F2356," ",$G2356),AllocFactorMatrix,(K$4+1),FALSE)*$E2360</f>
        <v>2000.4195959882211</v>
      </c>
      <c r="L2356" s="51">
        <f ca="1">VLOOKUP(CONCATENATE($F2356," ",$G2356),AllocFactorMatrix,(L$4+1),FALSE)*$E2360</f>
        <v>0</v>
      </c>
      <c r="M2356" s="51">
        <f t="shared" ca="1" si="1077"/>
        <v>145217.43529504436</v>
      </c>
      <c r="N2356" s="51">
        <f ca="1">VLOOKUP(CONCATENATE($F2356," ",$G2356),AllocFactorMatrix,(N$4+1),FALSE)*$E2360</f>
        <v>83140.287083284318</v>
      </c>
      <c r="O2356" s="51">
        <f ca="1">VLOOKUP(CONCATENATE($F2356," ",$G2356),AllocFactorMatrix,(O$4+1),FALSE)*$E2360</f>
        <v>14938.579536719659</v>
      </c>
      <c r="P2356" s="51">
        <f ca="1">VLOOKUP(CONCATENATE($F2356," ",$G2356),AllocFactorMatrix,(P$4+1),FALSE)*$E2360</f>
        <v>0</v>
      </c>
      <c r="Q2356" s="51">
        <f ca="1">VLOOKUP(CONCATENATE($F2356," ",$G2356),AllocFactorMatrix,(Q$4+1),FALSE)*$E2360</f>
        <v>0</v>
      </c>
      <c r="R2356" s="51">
        <f t="shared" ca="1" si="1079"/>
        <v>98078.866620003973</v>
      </c>
      <c r="S2356" s="51">
        <f ca="1">VLOOKUP(CONCATENATE($F2356," ",$G2356),AllocFactorMatrix,(S$4+1),FALSE)*$E2360</f>
        <v>3759.334167253855</v>
      </c>
      <c r="T2356" s="51">
        <f ca="1">VLOOKUP(CONCATENATE($F2356," ",$G2356),AllocFactorMatrix,(T$4+1),FALSE)*$E2360</f>
        <v>51983.557135293762</v>
      </c>
      <c r="U2356" s="51">
        <f ca="1">VLOOKUP(CONCATENATE($F2356," ",$G2356),AllocFactorMatrix,(U$4+1),FALSE)*$E2360</f>
        <v>0</v>
      </c>
      <c r="V2356" s="51">
        <f ca="1">VLOOKUP(CONCATENATE($F2356," ",$G2356),AllocFactorMatrix,(V$4+1),FALSE)*$E2360</f>
        <v>0</v>
      </c>
      <c r="W2356" s="51">
        <f t="shared" ca="1" si="1094"/>
        <v>55742.891302547614</v>
      </c>
      <c r="X2356" s="51">
        <f ca="1">VLOOKUP(CONCATENATE($F2356," ",$G2356),AllocFactorMatrix,(X$4+1),FALSE)*$E2360</f>
        <v>22796.379729378285</v>
      </c>
      <c r="Y2356" s="51">
        <f ca="1">VLOOKUP(CONCATENATE($F2356," ",$G2356),AllocFactorMatrix,(Y$4+1),FALSE)*$E2360</f>
        <v>457.5592912794292</v>
      </c>
      <c r="Z2356" s="51">
        <f t="shared" ca="1" si="1092"/>
        <v>23253.939020657715</v>
      </c>
      <c r="AA2356" s="51">
        <f ca="1">VLOOKUP(CONCATENATE($F2356," ",$G2356),AllocFactorMatrix,(AA$4+1),FALSE)*$E2360</f>
        <v>300.41116061727115</v>
      </c>
      <c r="AB2356" s="51">
        <f ca="1">VLOOKUP(CONCATENATE($F2356," ",$G2356),AllocFactorMatrix,(AB$4+1),FALSE)*$E2360</f>
        <v>0</v>
      </c>
      <c r="AC2356" s="51">
        <f ca="1">VLOOKUP(CONCATENATE($F2356," ",$G2356),AllocFactorMatrix,(AC$4+1),FALSE)*$E2360</f>
        <v>0</v>
      </c>
    </row>
    <row r="2357" spans="1:29" s="48" customFormat="1" hidden="1" outlineLevel="1">
      <c r="A2357" s="53"/>
      <c r="B2357" s="104"/>
      <c r="C2357" s="52"/>
      <c r="D2357" s="52"/>
      <c r="F2357" s="175" t="str">
        <f>F2360</f>
        <v>LABOR_M</v>
      </c>
      <c r="G2357" s="52" t="str">
        <f>$G$12</f>
        <v>DISTSEC</v>
      </c>
      <c r="H2357" s="50">
        <f t="shared" ca="1" si="1087"/>
        <v>370236.05044173956</v>
      </c>
      <c r="I2357" s="51">
        <f ca="1">VLOOKUP(CONCATENATE($F2357," ",$G2357),AllocFactorMatrix,(I$4+1),FALSE)*$E2360</f>
        <v>274754.05532819004</v>
      </c>
      <c r="J2357" s="51">
        <f ca="1">VLOOKUP(CONCATENATE($F2357," ",$G2357),AllocFactorMatrix,(J$4+1),FALSE)*$E2360</f>
        <v>55402.692780470737</v>
      </c>
      <c r="K2357" s="51">
        <f ca="1">VLOOKUP(CONCATENATE($F2357," ",$G2357),AllocFactorMatrix,(K$4+1),FALSE)*$E2360</f>
        <v>0</v>
      </c>
      <c r="L2357" s="51">
        <f ca="1">VLOOKUP(CONCATENATE($F2357," ",$G2357),AllocFactorMatrix,(L$4+1),FALSE)*$E2360</f>
        <v>0</v>
      </c>
      <c r="M2357" s="51">
        <f t="shared" ca="1" si="1077"/>
        <v>55402.692780470737</v>
      </c>
      <c r="N2357" s="51">
        <f ca="1">VLOOKUP(CONCATENATE($F2357," ",$G2357),AllocFactorMatrix,(N$4+1),FALSE)*$E2360</f>
        <v>27692.231547862153</v>
      </c>
      <c r="O2357" s="51">
        <f ca="1">VLOOKUP(CONCATENATE($F2357," ",$G2357),AllocFactorMatrix,(O$4+1),FALSE)*$E2360</f>
        <v>0</v>
      </c>
      <c r="P2357" s="51">
        <f ca="1">VLOOKUP(CONCATENATE($F2357," ",$G2357),AllocFactorMatrix,(P$4+1),FALSE)*$E2360</f>
        <v>0</v>
      </c>
      <c r="Q2357" s="51">
        <f ca="1">VLOOKUP(CONCATENATE($F2357," ",$G2357),AllocFactorMatrix,(Q$4+1),FALSE)*$E2360</f>
        <v>0</v>
      </c>
      <c r="R2357" s="51">
        <f t="shared" ca="1" si="1079"/>
        <v>27692.231547862153</v>
      </c>
      <c r="S2357" s="51">
        <f ca="1">VLOOKUP(CONCATENATE($F2357," ",$G2357),AllocFactorMatrix,(S$4+1),FALSE)*$E2360</f>
        <v>1035.0707765597815</v>
      </c>
      <c r="T2357" s="51">
        <f ca="1">VLOOKUP(CONCATENATE($F2357," ",$G2357),AllocFactorMatrix,(T$4+1),FALSE)*$E2360</f>
        <v>0</v>
      </c>
      <c r="U2357" s="51">
        <f ca="1">VLOOKUP(CONCATENATE($F2357," ",$G2357),AllocFactorMatrix,(U$4+1),FALSE)*$E2360</f>
        <v>0</v>
      </c>
      <c r="V2357" s="51">
        <f ca="1">VLOOKUP(CONCATENATE($F2357," ",$G2357),AllocFactorMatrix,(V$4+1),FALSE)*$E2360</f>
        <v>0</v>
      </c>
      <c r="W2357" s="51">
        <f t="shared" ca="1" si="1094"/>
        <v>1035.0707765597815</v>
      </c>
      <c r="X2357" s="51">
        <f ca="1">VLOOKUP(CONCATENATE($F2357," ",$G2357),AllocFactorMatrix,(X$4+1),FALSE)*$E2360</f>
        <v>7822.4113414239446</v>
      </c>
      <c r="Y2357" s="51">
        <f ca="1">VLOOKUP(CONCATENATE($F2357," ",$G2357),AllocFactorMatrix,(Y$4+1),FALSE)*$E2360</f>
        <v>0</v>
      </c>
      <c r="Z2357" s="51">
        <f t="shared" ca="1" si="1092"/>
        <v>7822.4113414239446</v>
      </c>
      <c r="AA2357" s="51">
        <f ca="1">VLOOKUP(CONCATENATE($F2357," ",$G2357),AllocFactorMatrix,(AA$4+1),FALSE)*$E2360</f>
        <v>92.488841728340986</v>
      </c>
      <c r="AB2357" s="51">
        <f ca="1">VLOOKUP(CONCATENATE($F2357," ",$G2357),AllocFactorMatrix,(AB$4+1),FALSE)*$E2360</f>
        <v>2846.7797400384143</v>
      </c>
      <c r="AC2357" s="51">
        <f ca="1">VLOOKUP(CONCATENATE($F2357," ",$G2357),AllocFactorMatrix,(AC$4+1),FALSE)*$E2360</f>
        <v>590.32008546610678</v>
      </c>
    </row>
    <row r="2358" spans="1:29" s="48" customFormat="1" hidden="1" outlineLevel="1">
      <c r="A2358" s="53"/>
      <c r="B2358" s="104"/>
      <c r="C2358" s="52"/>
      <c r="D2358" s="52"/>
      <c r="F2358" s="175" t="str">
        <f>F2360</f>
        <v>LABOR_M</v>
      </c>
      <c r="G2358" s="52" t="str">
        <f>$G$13</f>
        <v>ENERGY</v>
      </c>
      <c r="H2358" s="50">
        <f t="shared" ca="1" si="1087"/>
        <v>1065188.5671670488</v>
      </c>
      <c r="I2358" s="51">
        <f ca="1">VLOOKUP(CONCATENATE($F2358," ",$G2358),AllocFactorMatrix,(I$4+1),FALSE)*$E2360</f>
        <v>416793.59654320561</v>
      </c>
      <c r="J2358" s="51">
        <f ca="1">VLOOKUP(CONCATENATE($F2358," ",$G2358),AllocFactorMatrix,(J$4+1),FALSE)*$E2360</f>
        <v>120243.7433158846</v>
      </c>
      <c r="K2358" s="51">
        <f ca="1">VLOOKUP(CONCATENATE($F2358," ",$G2358),AllocFactorMatrix,(K$4+1),FALSE)*$E2360</f>
        <v>1675.9411274610352</v>
      </c>
      <c r="L2358" s="51">
        <f ca="1">VLOOKUP(CONCATENATE($F2358," ",$G2358),AllocFactorMatrix,(L$4+1),FALSE)*$E2360</f>
        <v>234.29514923993082</v>
      </c>
      <c r="M2358" s="51">
        <f t="shared" ca="1" si="1077"/>
        <v>122153.97959258556</v>
      </c>
      <c r="N2358" s="51">
        <f ca="1">VLOOKUP(CONCATENATE($F2358," ",$G2358),AllocFactorMatrix,(N$4+1),FALSE)*$E2360</f>
        <v>78017.064590562484</v>
      </c>
      <c r="O2358" s="51">
        <f ca="1">VLOOKUP(CONCATENATE($F2358," ",$G2358),AllocFactorMatrix,(O$4+1),FALSE)*$E2360</f>
        <v>13913.482576397068</v>
      </c>
      <c r="P2358" s="51">
        <f ca="1">VLOOKUP(CONCATENATE($F2358," ",$G2358),AllocFactorMatrix,(P$4+1),FALSE)*$E2360</f>
        <v>2833.2945857263799</v>
      </c>
      <c r="Q2358" s="51">
        <f ca="1">VLOOKUP(CONCATENATE($F2358," ",$G2358),AllocFactorMatrix,(Q$4+1),FALSE)*$E2360</f>
        <v>107.01449537509571</v>
      </c>
      <c r="R2358" s="51">
        <f t="shared" ca="1" si="1079"/>
        <v>94870.856248061042</v>
      </c>
      <c r="S2358" s="51">
        <f ca="1">VLOOKUP(CONCATENATE($F2358," ",$G2358),AllocFactorMatrix,(S$4+1),FALSE)*$E2360</f>
        <v>4085.7550908274561</v>
      </c>
      <c r="T2358" s="51">
        <f ca="1">VLOOKUP(CONCATENATE($F2358," ",$G2358),AllocFactorMatrix,(T$4+1),FALSE)*$E2360</f>
        <v>64596.564829954012</v>
      </c>
      <c r="U2358" s="51">
        <f ca="1">VLOOKUP(CONCATENATE($F2358," ",$G2358),AllocFactorMatrix,(U$4+1),FALSE)*$E2360</f>
        <v>277819.31189798733</v>
      </c>
      <c r="V2358" s="51">
        <f ca="1">VLOOKUP(CONCATENATE($F2358," ",$G2358),AllocFactorMatrix,(V$4+1),FALSE)*$E2360</f>
        <v>52260.714318778104</v>
      </c>
      <c r="W2358" s="51">
        <f t="shared" ca="1" si="1094"/>
        <v>398762.34613754693</v>
      </c>
      <c r="X2358" s="51">
        <f ca="1">VLOOKUP(CONCATENATE($F2358," ",$G2358),AllocFactorMatrix,(X$4+1),FALSE)*$E2360</f>
        <v>21430.51425624996</v>
      </c>
      <c r="Y2358" s="51">
        <f ca="1">VLOOKUP(CONCATENATE($F2358," ",$G2358),AllocFactorMatrix,(Y$4+1),FALSE)*$E2360</f>
        <v>429.99899366069729</v>
      </c>
      <c r="Z2358" s="51">
        <f t="shared" ca="1" si="1092"/>
        <v>21860.513249910658</v>
      </c>
      <c r="AA2358" s="51">
        <f ca="1">VLOOKUP(CONCATENATE($F2358," ",$G2358),AllocFactorMatrix,(AA$4+1),FALSE)*$E2360</f>
        <v>383.56094625084597</v>
      </c>
      <c r="AB2358" s="51">
        <f ca="1">VLOOKUP(CONCATENATE($F2358," ",$G2358),AllocFactorMatrix,(AB$4+1),FALSE)*$E2360</f>
        <v>8591.6338337462603</v>
      </c>
      <c r="AC2358" s="51">
        <f ca="1">VLOOKUP(CONCATENATE($F2358," ",$G2358),AllocFactorMatrix,(AC$4+1),FALSE)*$E2360</f>
        <v>1772.0806157419045</v>
      </c>
    </row>
    <row r="2359" spans="1:29" s="48" customFormat="1" hidden="1" outlineLevel="1">
      <c r="A2359" s="53"/>
      <c r="B2359" s="104"/>
      <c r="C2359" s="52"/>
      <c r="D2359" s="52"/>
      <c r="F2359" s="175" t="str">
        <f>F2360</f>
        <v>LABOR_M</v>
      </c>
      <c r="G2359" s="52" t="str">
        <f>$G$14</f>
        <v>CUSTOMER</v>
      </c>
      <c r="H2359" s="50">
        <f t="shared" ca="1" si="1087"/>
        <v>704940.82067101612</v>
      </c>
      <c r="I2359" s="51">
        <f ca="1">VLOOKUP(CONCATENATE($F2359," ",$G2359),AllocFactorMatrix,(I$4+1),FALSE)*$E2360</f>
        <v>544306.17310986039</v>
      </c>
      <c r="J2359" s="51">
        <f ca="1">VLOOKUP(CONCATENATE($F2359," ",$G2359),AllocFactorMatrix,(J$4+1),FALSE)*$E2360</f>
        <v>110217.15469556699</v>
      </c>
      <c r="K2359" s="51">
        <f ca="1">VLOOKUP(CONCATENATE($F2359," ",$G2359),AllocFactorMatrix,(K$4+1),FALSE)*$E2360</f>
        <v>2817.1704773916977</v>
      </c>
      <c r="L2359" s="51">
        <f ca="1">VLOOKUP(CONCATENATE($F2359," ",$G2359),AllocFactorMatrix,(L$4+1),FALSE)*$E2360</f>
        <v>454.21562689164432</v>
      </c>
      <c r="M2359" s="51">
        <f t="shared" ca="1" si="1077"/>
        <v>113488.54079985034</v>
      </c>
      <c r="N2359" s="51">
        <f ca="1">VLOOKUP(CONCATENATE($F2359," ",$G2359),AllocFactorMatrix,(N$4+1),FALSE)*$E2360</f>
        <v>4519.9626822322734</v>
      </c>
      <c r="O2359" s="51">
        <f ca="1">VLOOKUP(CONCATENATE($F2359," ",$G2359),AllocFactorMatrix,(O$4+1),FALSE)*$E2360</f>
        <v>1091.661125778297</v>
      </c>
      <c r="P2359" s="51">
        <f ca="1">VLOOKUP(CONCATENATE($F2359," ",$G2359),AllocFactorMatrix,(P$4+1),FALSE)*$E2360</f>
        <v>1111.2695335367657</v>
      </c>
      <c r="Q2359" s="51">
        <f ca="1">VLOOKUP(CONCATENATE($F2359," ",$G2359),AllocFactorMatrix,(Q$4+1),FALSE)*$E2360</f>
        <v>137.26777598155684</v>
      </c>
      <c r="R2359" s="51">
        <f t="shared" ca="1" si="1079"/>
        <v>6860.1611175288936</v>
      </c>
      <c r="S2359" s="51">
        <f ca="1">VLOOKUP(CONCATENATE($F2359," ",$G2359),AllocFactorMatrix,(S$4+1),FALSE)*$E2360</f>
        <v>34.352039518817705</v>
      </c>
      <c r="T2359" s="51">
        <f ca="1">VLOOKUP(CONCATENATE($F2359," ",$G2359),AllocFactorMatrix,(T$4+1),FALSE)*$E2360</f>
        <v>793.64318135613826</v>
      </c>
      <c r="U2359" s="51">
        <f ca="1">VLOOKUP(CONCATENATE($F2359," ",$G2359),AllocFactorMatrix,(U$4+1),FALSE)*$E2360</f>
        <v>1866.7244731815001</v>
      </c>
      <c r="V2359" s="51">
        <f ca="1">VLOOKUP(CONCATENATE($F2359," ",$G2359),AllocFactorMatrix,(V$4+1),FALSE)*$E2360</f>
        <v>549.68224165695676</v>
      </c>
      <c r="W2359" s="51">
        <f t="shared" ca="1" si="1094"/>
        <v>3244.401935713413</v>
      </c>
      <c r="X2359" s="51">
        <f ca="1">VLOOKUP(CONCATENATE($F2359," ",$G2359),AllocFactorMatrix,(X$4+1),FALSE)*$E2360</f>
        <v>1001.5424014430639</v>
      </c>
      <c r="Y2359" s="51">
        <f ca="1">VLOOKUP(CONCATENATE($F2359," ",$G2359),AllocFactorMatrix,(Y$4+1),FALSE)*$E2360</f>
        <v>14.961273022422711</v>
      </c>
      <c r="Z2359" s="51">
        <f t="shared" ca="1" si="1092"/>
        <v>1016.5036744654866</v>
      </c>
      <c r="AA2359" s="51">
        <f ca="1">VLOOKUP(CONCATENATE($F2359," ",$G2359),AllocFactorMatrix,(AA$4+1),FALSE)*$E2360</f>
        <v>81.533557312069021</v>
      </c>
      <c r="AB2359" s="51">
        <f ca="1">VLOOKUP(CONCATENATE($F2359," ",$G2359),AllocFactorMatrix,(AB$4+1),FALSE)*$E2360</f>
        <v>29624.846944979785</v>
      </c>
      <c r="AC2359" s="51">
        <f ca="1">VLOOKUP(CONCATENATE($F2359," ",$G2359),AllocFactorMatrix,(AC$4+1),FALSE)*$E2360</f>
        <v>6318.6595313055232</v>
      </c>
    </row>
    <row r="2360" spans="1:29" s="48" customFormat="1" collapsed="1">
      <c r="A2360" s="53"/>
      <c r="B2360" s="104"/>
      <c r="C2360" s="52"/>
      <c r="D2360" s="102" t="s">
        <v>407</v>
      </c>
      <c r="E2360" s="58">
        <v>6265260</v>
      </c>
      <c r="F2360" s="92" t="s">
        <v>69</v>
      </c>
      <c r="G2360" s="52" t="str">
        <f>$G$15</f>
        <v>TOTAL</v>
      </c>
      <c r="H2360" s="50">
        <f t="shared" ca="1" si="1087"/>
        <v>6265260.0000000019</v>
      </c>
      <c r="I2360" s="51">
        <f ca="1">VLOOKUP(CONCATENATE($F2360," ",$G2360),AllocFactorMatrix,(I$4+1),FALSE)*$E2360</f>
        <v>3488476.9247243647</v>
      </c>
      <c r="J2360" s="51">
        <f ca="1">VLOOKUP(CONCATENATE($F2360," ",$G2360),AllocFactorMatrix,(J$4+1),FALSE)*$E2360</f>
        <v>811759.8442697163</v>
      </c>
      <c r="K2360" s="51">
        <f ca="1">VLOOKUP(CONCATENATE($F2360," ",$G2360),AllocFactorMatrix,(K$4+1),FALSE)*$E2360</f>
        <v>11815.18755251428</v>
      </c>
      <c r="L2360" s="51">
        <f ca="1">VLOOKUP(CONCATENATE($F2360," ",$G2360),AllocFactorMatrix,(L$4+1),FALSE)*$E2360</f>
        <v>1437.6642085722251</v>
      </c>
      <c r="M2360" s="51">
        <f t="shared" ca="1" si="1077"/>
        <v>825012.69603080279</v>
      </c>
      <c r="N2360" s="51">
        <f ca="1">VLOOKUP(CONCATENATE($F2360," ",$G2360),AllocFactorMatrix,(N$4+1),FALSE)*$E2360</f>
        <v>420906.57980350027</v>
      </c>
      <c r="O2360" s="51">
        <f ca="1">VLOOKUP(CONCATENATE($F2360," ",$G2360),AllocFactorMatrix,(O$4+1),FALSE)*$E2360</f>
        <v>70720.431625301178</v>
      </c>
      <c r="P2360" s="51">
        <f ca="1">VLOOKUP(CONCATENATE($F2360," ",$G2360),AllocFactorMatrix,(P$4+1),FALSE)*$E2360</f>
        <v>12298.625518473142</v>
      </c>
      <c r="Q2360" s="51">
        <f ca="1">VLOOKUP(CONCATENATE($F2360," ",$G2360),AllocFactorMatrix,(Q$4+1),FALSE)*$E2360</f>
        <v>547.33873827666173</v>
      </c>
      <c r="R2360" s="51">
        <f t="shared" ca="1" si="1079"/>
        <v>504472.9756855513</v>
      </c>
      <c r="S2360" s="51">
        <f ca="1">VLOOKUP(CONCATENATE($F2360," ",$G2360),AllocFactorMatrix,(S$4+1),FALSE)*$E2360</f>
        <v>19671.943233976799</v>
      </c>
      <c r="T2360" s="51">
        <f ca="1">VLOOKUP(CONCATENATE($F2360," ",$G2360),AllocFactorMatrix,(T$4+1),FALSE)*$E2360</f>
        <v>262794.62661795609</v>
      </c>
      <c r="U2360" s="51">
        <f ca="1">VLOOKUP(CONCATENATE($F2360," ",$G2360),AllocFactorMatrix,(U$4+1),FALSE)*$E2360</f>
        <v>841402.71995399392</v>
      </c>
      <c r="V2360" s="51">
        <f ca="1">VLOOKUP(CONCATENATE($F2360," ",$G2360),AllocFactorMatrix,(V$4+1),FALSE)*$E2360</f>
        <v>150096.71750636399</v>
      </c>
      <c r="W2360" s="51">
        <f t="shared" ca="1" si="1094"/>
        <v>1273966.0073122908</v>
      </c>
      <c r="X2360" s="51">
        <f ca="1">VLOOKUP(CONCATENATE($F2360," ",$G2360),AllocFactorMatrix,(X$4+1),FALSE)*$E2360</f>
        <v>115497.88611829163</v>
      </c>
      <c r="Y2360" s="51">
        <f ca="1">VLOOKUP(CONCATENATE($F2360," ",$G2360),AllocFactorMatrix,(Y$4+1),FALSE)*$E2360</f>
        <v>2149.9770922648872</v>
      </c>
      <c r="Z2360" s="51">
        <f t="shared" ca="1" si="1092"/>
        <v>117647.86321055652</v>
      </c>
      <c r="AA2360" s="51">
        <f ca="1">VLOOKUP(CONCATENATE($F2360," ",$G2360),AllocFactorMatrix,(AA$4+1),FALSE)*$E2360</f>
        <v>1682.0001954816423</v>
      </c>
      <c r="AB2360" s="51">
        <f ca="1">VLOOKUP(CONCATENATE($F2360," ",$G2360),AllocFactorMatrix,(AB$4+1),FALSE)*$E2360</f>
        <v>44595.726291909887</v>
      </c>
      <c r="AC2360" s="51">
        <f ca="1">VLOOKUP(CONCATENATE($F2360," ",$G2360),AllocFactorMatrix,(AC$4+1),FALSE)*$E2360</f>
        <v>9405.806549042647</v>
      </c>
    </row>
    <row r="2361" spans="1:29" hidden="1" outlineLevel="1">
      <c r="E2361" s="48"/>
      <c r="F2361" s="175" t="str">
        <f>F2368</f>
        <v>RSALE</v>
      </c>
      <c r="G2361" s="52" t="str">
        <f>$G$8</f>
        <v>PRODUCTION</v>
      </c>
      <c r="H2361" s="4">
        <f t="shared" ref="H2361:H2392" ca="1" si="1095">SUBTOTAL(9,I2361:AC2361)</f>
        <v>21216.261219600096</v>
      </c>
      <c r="I2361" s="5">
        <f ca="1">VLOOKUP(CONCATENATE($F2361," ",$G2361),AllocFactorMatrix,(I$4+1),FALSE)*$E2368</f>
        <v>9660.4768498762733</v>
      </c>
      <c r="J2361" s="5">
        <f ca="1">VLOOKUP(CONCATENATE($F2361," ",$G2361),AllocFactorMatrix,(J$4+1),FALSE)*$E2368</f>
        <v>2790.6863601929681</v>
      </c>
      <c r="K2361" s="5">
        <f ca="1">VLOOKUP(CONCATENATE($F2361," ",$G2361),AllocFactorMatrix,(K$4+1),FALSE)*$E2368</f>
        <v>34.854124947291226</v>
      </c>
      <c r="L2361" s="5">
        <f ca="1">VLOOKUP(CONCATENATE($F2361," ",$G2361),AllocFactorMatrix,(L$4+1),FALSE)*$E2368</f>
        <v>4.63070725810491</v>
      </c>
      <c r="M2361" s="5">
        <f t="shared" ref="M2361:M2368" ca="1" si="1096">SUBTOTAL(9,J2361:L2361)</f>
        <v>2830.1711923983644</v>
      </c>
      <c r="N2361" s="5">
        <f ca="1">VLOOKUP(CONCATENATE($F2361," ",$G2361),AllocFactorMatrix,(N$4+1),FALSE)*$E2368</f>
        <v>1598.9922436921379</v>
      </c>
      <c r="O2361" s="5">
        <f ca="1">VLOOKUP(CONCATENATE($F2361," ",$G2361),AllocFactorMatrix,(O$4+1),FALSE)*$E2368</f>
        <v>323.83970166917663</v>
      </c>
      <c r="P2361" s="5">
        <f ca="1">VLOOKUP(CONCATENATE($F2361," ",$G2361),AllocFactorMatrix,(P$4+1),FALSE)*$E2368</f>
        <v>58.98162112822299</v>
      </c>
      <c r="Q2361" s="5">
        <f ca="1">VLOOKUP(CONCATENATE($F2361," ",$G2361),AllocFactorMatrix,(Q$4+1),FALSE)*$E2368</f>
        <v>1.5940763639750684</v>
      </c>
      <c r="R2361" s="5">
        <f t="shared" ref="R2361:R2368" ca="1" si="1097">SUBTOTAL(9,N2361:Q2361)</f>
        <v>1983.4076428535125</v>
      </c>
      <c r="S2361" s="5">
        <f ca="1">VLOOKUP(CONCATENATE($F2361," ",$G2361),AllocFactorMatrix,(S$4+1),FALSE)*$E2368</f>
        <v>73.652851776045821</v>
      </c>
      <c r="T2361" s="5">
        <f ca="1">VLOOKUP(CONCATENATE($F2361," ",$G2361),AllocFactorMatrix,(T$4+1),FALSE)*$E2368</f>
        <v>1173.0179313575284</v>
      </c>
      <c r="U2361" s="5">
        <f ca="1">VLOOKUP(CONCATENATE($F2361," ",$G2361),AllocFactorMatrix,(U$4+1),FALSE)*$E2368</f>
        <v>4114.9314925332937</v>
      </c>
      <c r="V2361" s="5">
        <f ca="1">VLOOKUP(CONCATENATE($F2361," ",$G2361),AllocFactorMatrix,(V$4+1),FALSE)*$E2368</f>
        <v>864.8367386498802</v>
      </c>
      <c r="W2361" s="5">
        <f ca="1">SUBTOTAL(9,S2361:V2361)</f>
        <v>6226.4390143167484</v>
      </c>
      <c r="X2361" s="5">
        <f ca="1">VLOOKUP(CONCATENATE($F2361," ",$G2361),AllocFactorMatrix,(X$4+1),FALSE)*$E2368</f>
        <v>461.12964653330624</v>
      </c>
      <c r="Y2361" s="5">
        <f ca="1">VLOOKUP(CONCATENATE($F2361," ",$G2361),AllocFactorMatrix,(Y$4+1),FALSE)*$E2368</f>
        <v>8.5849386672475809</v>
      </c>
      <c r="Z2361" s="5">
        <f t="shared" ref="Z2361:Z2368" ca="1" si="1098">SUBTOTAL(9,X2361:Y2361)</f>
        <v>469.71458520055381</v>
      </c>
      <c r="AA2361" s="5">
        <f ca="1">VLOOKUP(CONCATENATE($F2361," ",$G2361),AllocFactorMatrix,(AA$4+1),FALSE)*$E2368</f>
        <v>6.4256309108778202</v>
      </c>
      <c r="AB2361" s="5">
        <f ca="1">VLOOKUP(CONCATENATE($F2361," ",$G2361),AllocFactorMatrix,(AB$4+1),FALSE)*$E2368</f>
        <v>32.59820795194409</v>
      </c>
      <c r="AC2361" s="5">
        <f ca="1">VLOOKUP(CONCATENATE($F2361," ",$G2361),AllocFactorMatrix,(AC$4+1),FALSE)*$E2368</f>
        <v>7.0280960918235378</v>
      </c>
    </row>
    <row r="2362" spans="1:29" hidden="1" outlineLevel="1">
      <c r="E2362" s="48"/>
      <c r="F2362" s="175" t="str">
        <f>F2368</f>
        <v>RSALE</v>
      </c>
      <c r="G2362" s="52" t="str">
        <f>$G$9</f>
        <v>BULKTRAN</v>
      </c>
      <c r="H2362" s="4">
        <f t="shared" ca="1" si="1095"/>
        <v>-890.43112005066041</v>
      </c>
      <c r="I2362" s="5">
        <f ca="1">VLOOKUP(CONCATENATE($F2362," ",$G2362),AllocFactorMatrix,(I$4+1),FALSE)*$E2368</f>
        <v>-1340.7790171003476</v>
      </c>
      <c r="J2362" s="5">
        <f ca="1">VLOOKUP(CONCATENATE($F2362," ",$G2362),AllocFactorMatrix,(J$4+1),FALSE)*$E2368</f>
        <v>-16.119716336969262</v>
      </c>
      <c r="K2362" s="5">
        <f ca="1">VLOOKUP(CONCATENATE($F2362," ",$G2362),AllocFactorMatrix,(K$4+1),FALSE)*$E2368</f>
        <v>-1.9370252465200664</v>
      </c>
      <c r="L2362" s="5">
        <f ca="1">VLOOKUP(CONCATENATE($F2362," ",$G2362),AllocFactorMatrix,(L$4+1),FALSE)*$E2368</f>
        <v>-1.0988377613650049</v>
      </c>
      <c r="M2362" s="5">
        <f t="shared" ca="1" si="1096"/>
        <v>-19.155579344854331</v>
      </c>
      <c r="N2362" s="5">
        <f ca="1">VLOOKUP(CONCATENATE($F2362," ",$G2362),AllocFactorMatrix,(N$4+1),FALSE)*$E2368</f>
        <v>-30.525351651829677</v>
      </c>
      <c r="O2362" s="5">
        <f ca="1">VLOOKUP(CONCATENATE($F2362," ",$G2362),AllocFactorMatrix,(O$4+1),FALSE)*$E2368</f>
        <v>28.621538382724136</v>
      </c>
      <c r="P2362" s="5">
        <f ca="1">VLOOKUP(CONCATENATE($F2362," ",$G2362),AllocFactorMatrix,(P$4+1),FALSE)*$E2368</f>
        <v>1.5978680532554197</v>
      </c>
      <c r="Q2362" s="5">
        <f ca="1">VLOOKUP(CONCATENATE($F2362," ",$G2362),AllocFactorMatrix,(Q$4+1),FALSE)*$E2368</f>
        <v>-0.44220696003062637</v>
      </c>
      <c r="R2362" s="5">
        <f t="shared" ca="1" si="1097"/>
        <v>-0.74815217588074767</v>
      </c>
      <c r="S2362" s="5">
        <f ca="1">VLOOKUP(CONCATENATE($F2362," ",$G2362),AllocFactorMatrix,(S$4+1),FALSE)*$E2368</f>
        <v>-3.8360927527064796</v>
      </c>
      <c r="T2362" s="5">
        <f ca="1">VLOOKUP(CONCATENATE($F2362," ",$G2362),AllocFactorMatrix,(T$4+1),FALSE)*$E2368</f>
        <v>113.1749656421328</v>
      </c>
      <c r="U2362" s="5">
        <f ca="1">VLOOKUP(CONCATENATE($F2362," ",$G2362),AllocFactorMatrix,(U$4+1),FALSE)*$E2368</f>
        <v>242.56469822280786</v>
      </c>
      <c r="V2362" s="5">
        <f ca="1">VLOOKUP(CONCATENATE($F2362," ",$G2362),AllocFactorMatrix,(V$4+1),FALSE)*$E2368</f>
        <v>115.27981148183497</v>
      </c>
      <c r="W2362" s="5">
        <f t="shared" ref="W2362:W2368" ca="1" si="1099">SUBTOTAL(9,S2362:V2362)</f>
        <v>467.18338259406914</v>
      </c>
      <c r="X2362" s="5">
        <f ca="1">VLOOKUP(CONCATENATE($F2362," ",$G2362),AllocFactorMatrix,(X$4+1),FALSE)*$E2368</f>
        <v>-0.2857817910733863</v>
      </c>
      <c r="Y2362" s="5">
        <f ca="1">VLOOKUP(CONCATENATE($F2362," ",$G2362),AllocFactorMatrix,(Y$4+1),FALSE)*$E2368</f>
        <v>-0.38348093266817246</v>
      </c>
      <c r="Z2362" s="5">
        <f t="shared" ca="1" si="1098"/>
        <v>-0.66926272374155871</v>
      </c>
      <c r="AA2362" s="5">
        <f ca="1">VLOOKUP(CONCATENATE($F2362," ",$G2362),AllocFactorMatrix,(AA$4+1),FALSE)*$E2368</f>
        <v>0.15006739540632194</v>
      </c>
      <c r="AB2362" s="5">
        <f ca="1">VLOOKUP(CONCATENATE($F2362," ",$G2362),AllocFactorMatrix,(AB$4+1),FALSE)*$E2368</f>
        <v>2.846763625361215</v>
      </c>
      <c r="AC2362" s="5">
        <f ca="1">VLOOKUP(CONCATENATE($F2362," ",$G2362),AllocFactorMatrix,(AC$4+1),FALSE)*$E2368</f>
        <v>0.74067767932879203</v>
      </c>
    </row>
    <row r="2363" spans="1:29" hidden="1" outlineLevel="1">
      <c r="E2363" s="48"/>
      <c r="F2363" s="175" t="str">
        <f>F2368</f>
        <v>RSALE</v>
      </c>
      <c r="G2363" s="52" t="str">
        <f>$G$10</f>
        <v>SUBTRAN</v>
      </c>
      <c r="H2363" s="4">
        <f t="shared" ca="1" si="1095"/>
        <v>-253.05363011877344</v>
      </c>
      <c r="I2363" s="5">
        <f ca="1">VLOOKUP(CONCATENATE($F2363," ",$G2363),AllocFactorMatrix,(I$4+1),FALSE)*$E2368</f>
        <v>-353.78171865361657</v>
      </c>
      <c r="J2363" s="5">
        <f ca="1">VLOOKUP(CONCATENATE($F2363," ",$G2363),AllocFactorMatrix,(J$4+1),FALSE)*$E2368</f>
        <v>-4.5798125947860822</v>
      </c>
      <c r="K2363" s="5">
        <f ca="1">VLOOKUP(CONCATENATE($F2363," ",$G2363),AllocFactorMatrix,(K$4+1),FALSE)*$E2368</f>
        <v>-0.5204536933132583</v>
      </c>
      <c r="L2363" s="5">
        <f ca="1">VLOOKUP(CONCATENATE($F2363," ",$G2363),AllocFactorMatrix,(L$4+1),FALSE)*$E2368</f>
        <v>-0.35503763607329986</v>
      </c>
      <c r="M2363" s="5">
        <f t="shared" ca="1" si="1096"/>
        <v>-5.4553039241726404</v>
      </c>
      <c r="N2363" s="5">
        <f ca="1">VLOOKUP(CONCATENATE($F2363," ",$G2363),AllocFactorMatrix,(N$4+1),FALSE)*$E2368</f>
        <v>-8.0100287571420257</v>
      </c>
      <c r="O2363" s="5">
        <f ca="1">VLOOKUP(CONCATENATE($F2363," ",$G2363),AllocFactorMatrix,(O$4+1),FALSE)*$E2368</f>
        <v>7.3182443757033129</v>
      </c>
      <c r="P2363" s="5">
        <f ca="1">VLOOKUP(CONCATENATE($F2363," ",$G2363),AllocFactorMatrix,(P$4+1),FALSE)*$E2368</f>
        <v>0.52020154546997843</v>
      </c>
      <c r="Q2363" s="5">
        <f ca="1">VLOOKUP(CONCATENATE($F2363," ",$G2363),AllocFactorMatrix,(Q$4+1),FALSE)*$E2368</f>
        <v>0</v>
      </c>
      <c r="R2363" s="5">
        <f t="shared" ca="1" si="1097"/>
        <v>-0.17158283596873436</v>
      </c>
      <c r="S2363" s="5">
        <f ca="1">VLOOKUP(CONCATENATE($F2363," ",$G2363),AllocFactorMatrix,(S$4+1),FALSE)*$E2368</f>
        <v>-0.94446706894599952</v>
      </c>
      <c r="T2363" s="5">
        <f ca="1">VLOOKUP(CONCATENATE($F2363," ",$G2363),AllocFactorMatrix,(T$4+1),FALSE)*$E2368</f>
        <v>28.581086263453692</v>
      </c>
      <c r="U2363" s="5">
        <f ca="1">VLOOKUP(CONCATENATE($F2363," ",$G2363),AllocFactorMatrix,(U$4+1),FALSE)*$E2368</f>
        <v>78.895254838934065</v>
      </c>
      <c r="V2363" s="5">
        <f ca="1">VLOOKUP(CONCATENATE($F2363," ",$G2363),AllocFactorMatrix,(V$4+1),FALSE)*$E2368</f>
        <v>0</v>
      </c>
      <c r="W2363" s="5">
        <f t="shared" ca="1" si="1099"/>
        <v>106.53187403344175</v>
      </c>
      <c r="X2363" s="5">
        <f ca="1">VLOOKUP(CONCATENATE($F2363," ",$G2363),AllocFactorMatrix,(X$4+1),FALSE)*$E2368</f>
        <v>-0.11542987524589193</v>
      </c>
      <c r="Y2363" s="5">
        <f ca="1">VLOOKUP(CONCATENATE($F2363," ",$G2363),AllocFactorMatrix,(Y$4+1),FALSE)*$E2368</f>
        <v>-9.9724901562755139E-2</v>
      </c>
      <c r="Z2363" s="5">
        <f t="shared" ca="1" si="1098"/>
        <v>-0.21515477680864709</v>
      </c>
      <c r="AA2363" s="5">
        <f ca="1">VLOOKUP(CONCATENATE($F2363," ",$G2363),AllocFactorMatrix,(AA$4+1),FALSE)*$E2368</f>
        <v>3.8256038351910701E-2</v>
      </c>
      <c r="AB2363" s="5">
        <f ca="1">VLOOKUP(CONCATENATE($F2363," ",$G2363),AllocFactorMatrix,(AB$4+1),FALSE)*$E2368</f>
        <v>0</v>
      </c>
      <c r="AC2363" s="5">
        <f ca="1">VLOOKUP(CONCATENATE($F2363," ",$G2363),AllocFactorMatrix,(AC$4+1),FALSE)*$E2368</f>
        <v>0</v>
      </c>
    </row>
    <row r="2364" spans="1:29" hidden="1" outlineLevel="1">
      <c r="E2364" s="48"/>
      <c r="F2364" s="175" t="str">
        <f>F2368</f>
        <v>RSALE</v>
      </c>
      <c r="G2364" s="52" t="str">
        <f>$G$11</f>
        <v>DISTPRI</v>
      </c>
      <c r="H2364" s="4">
        <f t="shared" ca="1" si="1095"/>
        <v>5121.8760786676639</v>
      </c>
      <c r="I2364" s="5">
        <f ca="1">VLOOKUP(CONCATENATE($F2364," ",$G2364),AllocFactorMatrix,(I$4+1),FALSE)*$E2368</f>
        <v>2656.4041080895158</v>
      </c>
      <c r="J2364" s="5">
        <f ca="1">VLOOKUP(CONCATENATE($F2364," ",$G2364),AllocFactorMatrix,(J$4+1),FALSE)*$E2368</f>
        <v>1039.4923577612885</v>
      </c>
      <c r="K2364" s="5">
        <f ca="1">VLOOKUP(CONCATENATE($F2364," ",$G2364),AllocFactorMatrix,(K$4+1),FALSE)*$E2368</f>
        <v>11.848062030490834</v>
      </c>
      <c r="L2364" s="5">
        <f ca="1">VLOOKUP(CONCATENATE($F2364," ",$G2364),AllocFactorMatrix,(L$4+1),FALSE)*$E2368</f>
        <v>0</v>
      </c>
      <c r="M2364" s="5">
        <f t="shared" ca="1" si="1096"/>
        <v>1051.3404197917794</v>
      </c>
      <c r="N2364" s="5">
        <f ca="1">VLOOKUP(CONCATENATE($F2364," ",$G2364),AllocFactorMatrix,(N$4+1),FALSE)*$E2368</f>
        <v>569.48904495316799</v>
      </c>
      <c r="O2364" s="5">
        <f ca="1">VLOOKUP(CONCATENATE($F2364," ",$G2364),AllocFactorMatrix,(O$4+1),FALSE)*$E2368</f>
        <v>141.16643245919832</v>
      </c>
      <c r="P2364" s="5">
        <f ca="1">VLOOKUP(CONCATENATE($F2364," ",$G2364),AllocFactorMatrix,(P$4+1),FALSE)*$E2368</f>
        <v>0</v>
      </c>
      <c r="Q2364" s="5">
        <f ca="1">VLOOKUP(CONCATENATE($F2364," ",$G2364),AllocFactorMatrix,(Q$4+1),FALSE)*$E2368</f>
        <v>0</v>
      </c>
      <c r="R2364" s="5">
        <f t="shared" ca="1" si="1097"/>
        <v>710.65547741236628</v>
      </c>
      <c r="S2364" s="5">
        <f ca="1">VLOOKUP(CONCATENATE($F2364," ",$G2364),AllocFactorMatrix,(S$4+1),FALSE)*$E2368</f>
        <v>23.305924661864545</v>
      </c>
      <c r="T2364" s="5">
        <f ca="1">VLOOKUP(CONCATENATE($F2364," ",$G2364),AllocFactorMatrix,(T$4+1),FALSE)*$E2368</f>
        <v>505.23167708462933</v>
      </c>
      <c r="U2364" s="5">
        <f ca="1">VLOOKUP(CONCATENATE($F2364," ",$G2364),AllocFactorMatrix,(U$4+1),FALSE)*$E2368</f>
        <v>0</v>
      </c>
      <c r="V2364" s="5">
        <f ca="1">VLOOKUP(CONCATENATE($F2364," ",$G2364),AllocFactorMatrix,(V$4+1),FALSE)*$E2368</f>
        <v>0</v>
      </c>
      <c r="W2364" s="5">
        <f t="shared" ca="1" si="1099"/>
        <v>528.53760174649392</v>
      </c>
      <c r="X2364" s="5">
        <f ca="1">VLOOKUP(CONCATENATE($F2364," ",$G2364),AllocFactorMatrix,(X$4+1),FALSE)*$E2368</f>
        <v>169.56968930905546</v>
      </c>
      <c r="Y2364" s="5">
        <f ca="1">VLOOKUP(CONCATENATE($F2364," ",$G2364),AllocFactorMatrix,(Y$4+1),FALSE)*$E2368</f>
        <v>2.9064456135159231</v>
      </c>
      <c r="Z2364" s="5">
        <f t="shared" ca="1" si="1098"/>
        <v>172.47613492257139</v>
      </c>
      <c r="AA2364" s="5">
        <f ca="1">VLOOKUP(CONCATENATE($F2364," ",$G2364),AllocFactorMatrix,(AA$4+1),FALSE)*$E2368</f>
        <v>2.4623367049389988</v>
      </c>
      <c r="AB2364" s="5">
        <f ca="1">VLOOKUP(CONCATENATE($F2364," ",$G2364),AllocFactorMatrix,(AB$4+1),FALSE)*$E2368</f>
        <v>0</v>
      </c>
      <c r="AC2364" s="5">
        <f ca="1">VLOOKUP(CONCATENATE($F2364," ",$G2364),AllocFactorMatrix,(AC$4+1),FALSE)*$E2368</f>
        <v>0</v>
      </c>
    </row>
    <row r="2365" spans="1:29" hidden="1" outlineLevel="1">
      <c r="E2365" s="48"/>
      <c r="F2365" s="175" t="str">
        <f>F2368</f>
        <v>RSALE</v>
      </c>
      <c r="G2365" s="52" t="str">
        <f>$G$12</f>
        <v>DISTSEC</v>
      </c>
      <c r="H2365" s="4">
        <f t="shared" ca="1" si="1095"/>
        <v>1980.6854786485537</v>
      </c>
      <c r="I2365" s="5">
        <f ca="1">VLOOKUP(CONCATENATE($F2365," ",$G2365),AllocFactorMatrix,(I$4+1),FALSE)*$E2368</f>
        <v>1220.7361528574968</v>
      </c>
      <c r="J2365" s="5">
        <f ca="1">VLOOKUP(CONCATENATE($F2365," ",$G2365),AllocFactorMatrix,(J$4+1),FALSE)*$E2368</f>
        <v>440.41065923906416</v>
      </c>
      <c r="K2365" s="5">
        <f ca="1">VLOOKUP(CONCATENATE($F2365," ",$G2365),AllocFactorMatrix,(K$4+1),FALSE)*$E2368</f>
        <v>0</v>
      </c>
      <c r="L2365" s="5">
        <f ca="1">VLOOKUP(CONCATENATE($F2365," ",$G2365),AllocFactorMatrix,(L$4+1),FALSE)*$E2368</f>
        <v>0</v>
      </c>
      <c r="M2365" s="5">
        <f t="shared" ca="1" si="1096"/>
        <v>440.41065923906416</v>
      </c>
      <c r="N2365" s="5">
        <f ca="1">VLOOKUP(CONCATENATE($F2365," ",$G2365),AllocFactorMatrix,(N$4+1),FALSE)*$E2368</f>
        <v>206.96841511356791</v>
      </c>
      <c r="O2365" s="5">
        <f ca="1">VLOOKUP(CONCATENATE($F2365," ",$G2365),AllocFactorMatrix,(O$4+1),FALSE)*$E2368</f>
        <v>0</v>
      </c>
      <c r="P2365" s="5">
        <f ca="1">VLOOKUP(CONCATENATE($F2365," ",$G2365),AllocFactorMatrix,(P$4+1),FALSE)*$E2368</f>
        <v>0</v>
      </c>
      <c r="Q2365" s="5">
        <f ca="1">VLOOKUP(CONCATENATE($F2365," ",$G2365),AllocFactorMatrix,(Q$4+1),FALSE)*$E2368</f>
        <v>0</v>
      </c>
      <c r="R2365" s="5">
        <f t="shared" ca="1" si="1097"/>
        <v>206.96841511356791</v>
      </c>
      <c r="S2365" s="5">
        <f ca="1">VLOOKUP(CONCATENATE($F2365," ",$G2365),AllocFactorMatrix,(S$4+1),FALSE)*$E2368</f>
        <v>6.8980093790842751</v>
      </c>
      <c r="T2365" s="5">
        <f ca="1">VLOOKUP(CONCATENATE($F2365," ",$G2365),AllocFactorMatrix,(T$4+1),FALSE)*$E2368</f>
        <v>0</v>
      </c>
      <c r="U2365" s="5">
        <f ca="1">VLOOKUP(CONCATENATE($F2365," ",$G2365),AllocFactorMatrix,(U$4+1),FALSE)*$E2368</f>
        <v>0</v>
      </c>
      <c r="V2365" s="5">
        <f ca="1">VLOOKUP(CONCATENATE($F2365," ",$G2365),AllocFactorMatrix,(V$4+1),FALSE)*$E2368</f>
        <v>0</v>
      </c>
      <c r="W2365" s="5">
        <f t="shared" ca="1" si="1099"/>
        <v>6.8980093790842751</v>
      </c>
      <c r="X2365" s="5">
        <f ca="1">VLOOKUP(CONCATENATE($F2365," ",$G2365),AllocFactorMatrix,(X$4+1),FALSE)*$E2368</f>
        <v>63.878734666413919</v>
      </c>
      <c r="Y2365" s="5">
        <f ca="1">VLOOKUP(CONCATENATE($F2365," ",$G2365),AllocFactorMatrix,(Y$4+1),FALSE)*$E2368</f>
        <v>0</v>
      </c>
      <c r="Z2365" s="5">
        <f t="shared" ca="1" si="1098"/>
        <v>63.878734666413919</v>
      </c>
      <c r="AA2365" s="5">
        <f ca="1">VLOOKUP(CONCATENATE($F2365," ",$G2365),AllocFactorMatrix,(AA$4+1),FALSE)*$E2368</f>
        <v>0.83857944407854035</v>
      </c>
      <c r="AB2365" s="5">
        <f ca="1">VLOOKUP(CONCATENATE($F2365," ",$G2365),AllocFactorMatrix,(AB$4+1),FALSE)*$E2368</f>
        <v>33.429814018420089</v>
      </c>
      <c r="AC2365" s="5">
        <f ca="1">VLOOKUP(CONCATENATE($F2365," ",$G2365),AllocFactorMatrix,(AC$4+1),FALSE)*$E2368</f>
        <v>7.5251139304288648</v>
      </c>
    </row>
    <row r="2366" spans="1:29" hidden="1" outlineLevel="1">
      <c r="E2366" s="48"/>
      <c r="F2366" s="175" t="str">
        <f>F2368</f>
        <v>RSALE</v>
      </c>
      <c r="G2366" s="52" t="str">
        <f>$G$13</f>
        <v>ENERGY</v>
      </c>
      <c r="H2366" s="4">
        <f t="shared" ca="1" si="1095"/>
        <v>13109.633024857965</v>
      </c>
      <c r="I2366" s="5">
        <f ca="1">VLOOKUP(CONCATENATE($F2366," ",$G2366),AllocFactorMatrix,(I$4+1),FALSE)*$E2368</f>
        <v>5519.2670727161703</v>
      </c>
      <c r="J2366" s="5">
        <f ca="1">VLOOKUP(CONCATENATE($F2366," ",$G2366),AllocFactorMatrix,(J$4+1),FALSE)*$E2368</f>
        <v>1590.8421237964421</v>
      </c>
      <c r="K2366" s="5">
        <f ca="1">VLOOKUP(CONCATENATE($F2366," ",$G2366),AllocFactorMatrix,(K$4+1),FALSE)*$E2368</f>
        <v>21.526204452777279</v>
      </c>
      <c r="L2366" s="5">
        <f ca="1">VLOOKUP(CONCATENATE($F2366," ",$G2366),AllocFactorMatrix,(L$4+1),FALSE)*$E2368</f>
        <v>4.2018498227318233</v>
      </c>
      <c r="M2366" s="5">
        <f t="shared" ca="1" si="1096"/>
        <v>1616.5701780719512</v>
      </c>
      <c r="N2366" s="5">
        <f ca="1">VLOOKUP(CONCATENATE($F2366," ",$G2366),AllocFactorMatrix,(N$4+1),FALSE)*$E2368</f>
        <v>1003.9137540346703</v>
      </c>
      <c r="O2366" s="5">
        <f ca="1">VLOOKUP(CONCATENATE($F2366," ",$G2366),AllocFactorMatrix,(O$4+1),FALSE)*$E2368</f>
        <v>154.32641604852498</v>
      </c>
      <c r="P2366" s="5">
        <f ca="1">VLOOKUP(CONCATENATE($F2366," ",$G2366),AllocFactorMatrix,(P$4+1),FALSE)*$E2368</f>
        <v>32.715620449241257</v>
      </c>
      <c r="Q2366" s="5">
        <f ca="1">VLOOKUP(CONCATENATE($F2366," ",$G2366),AllocFactorMatrix,(Q$4+1),FALSE)*$E2368</f>
        <v>1.4976987460539191</v>
      </c>
      <c r="R2366" s="5">
        <f t="shared" ca="1" si="1097"/>
        <v>1192.4534892784905</v>
      </c>
      <c r="S2366" s="5">
        <f ca="1">VLOOKUP(CONCATENATE($F2366," ",$G2366),AllocFactorMatrix,(S$4+1),FALSE)*$E2368</f>
        <v>55.219142080709332</v>
      </c>
      <c r="T2366" s="5">
        <f ca="1">VLOOKUP(CONCATENATE($F2366," ",$G2366),AllocFactorMatrix,(T$4+1),FALSE)*$E2368</f>
        <v>713.24466075847681</v>
      </c>
      <c r="U2366" s="5">
        <f ca="1">VLOOKUP(CONCATENATE($F2366," ",$G2366),AllocFactorMatrix,(U$4+1),FALSE)*$E2368</f>
        <v>3026.0981990872183</v>
      </c>
      <c r="V2366" s="5">
        <f ca="1">VLOOKUP(CONCATENATE($F2366," ",$G2366),AllocFactorMatrix,(V$4+1),FALSE)*$E2368</f>
        <v>551.96727585946644</v>
      </c>
      <c r="W2366" s="5">
        <f t="shared" ca="1" si="1099"/>
        <v>4346.5292777858704</v>
      </c>
      <c r="X2366" s="5">
        <f ca="1">VLOOKUP(CONCATENATE($F2366," ",$G2366),AllocFactorMatrix,(X$4+1),FALSE)*$E2368</f>
        <v>283.04449654186124</v>
      </c>
      <c r="Y2366" s="5">
        <f ca="1">VLOOKUP(CONCATENATE($F2366," ",$G2366),AllocFactorMatrix,(Y$4+1),FALSE)*$E2368</f>
        <v>5.7412290008766158</v>
      </c>
      <c r="Z2366" s="5">
        <f t="shared" ca="1" si="1098"/>
        <v>288.78572554273785</v>
      </c>
      <c r="AA2366" s="5">
        <f ca="1">VLOOKUP(CONCATENATE($F2366," ",$G2366),AllocFactorMatrix,(AA$4+1),FALSE)*$E2368</f>
        <v>5.1593217842574193</v>
      </c>
      <c r="AB2366" s="5">
        <f ca="1">VLOOKUP(CONCATENATE($F2366," ",$G2366),AllocFactorMatrix,(AB$4+1),FALSE)*$E2368</f>
        <v>116.44421427915076</v>
      </c>
      <c r="AC2366" s="5">
        <f ca="1">VLOOKUP(CONCATENATE($F2366," ",$G2366),AllocFactorMatrix,(AC$4+1),FALSE)*$E2368</f>
        <v>24.423745399338983</v>
      </c>
    </row>
    <row r="2367" spans="1:29" hidden="1" outlineLevel="1">
      <c r="E2367" s="48"/>
      <c r="F2367" s="175" t="str">
        <f>F2368</f>
        <v>RSALE</v>
      </c>
      <c r="G2367" s="52" t="str">
        <f>$G$14</f>
        <v>CUSTOMER</v>
      </c>
      <c r="H2367" s="4">
        <f t="shared" ca="1" si="1095"/>
        <v>1971.0289483951553</v>
      </c>
      <c r="I2367" s="5">
        <f ca="1">VLOOKUP(CONCATENATE($F2367," ",$G2367),AllocFactorMatrix,(I$4+1),FALSE)*$E2368</f>
        <v>984.88423200266811</v>
      </c>
      <c r="J2367" s="5">
        <f ca="1">VLOOKUP(CONCATENATE($F2367," ",$G2367),AllocFactorMatrix,(J$4+1),FALSE)*$E2368</f>
        <v>337.73907189804163</v>
      </c>
      <c r="K2367" s="5">
        <f ca="1">VLOOKUP(CONCATENATE($F2367," ",$G2367),AllocFactorMatrix,(K$4+1),FALSE)*$E2368</f>
        <v>14.97818099040207</v>
      </c>
      <c r="L2367" s="5">
        <f ca="1">VLOOKUP(CONCATENATE($F2367," ",$G2367),AllocFactorMatrix,(L$4+1),FALSE)*$E2368</f>
        <v>1.6969844751767709</v>
      </c>
      <c r="M2367" s="5">
        <f t="shared" ca="1" si="1096"/>
        <v>354.41423736362043</v>
      </c>
      <c r="N2367" s="5">
        <f ca="1">VLOOKUP(CONCATENATE($F2367," ",$G2367),AllocFactorMatrix,(N$4+1),FALSE)*$E2368</f>
        <v>21.580219377015815</v>
      </c>
      <c r="O2367" s="5">
        <f ca="1">VLOOKUP(CONCATENATE($F2367," ",$G2367),AllocFactorMatrix,(O$4+1),FALSE)*$E2368</f>
        <v>7.9448611835522662</v>
      </c>
      <c r="P2367" s="5">
        <f ca="1">VLOOKUP(CONCATENATE($F2367," ",$G2367),AllocFactorMatrix,(P$4+1),FALSE)*$E2368</f>
        <v>7.5415910136719804</v>
      </c>
      <c r="Q2367" s="5">
        <f ca="1">VLOOKUP(CONCATENATE($F2367," ",$G2367),AllocFactorMatrix,(Q$4+1),FALSE)*$E2368</f>
        <v>0.38661311961179762</v>
      </c>
      <c r="R2367" s="5">
        <f t="shared" ca="1" si="1097"/>
        <v>37.453284693851856</v>
      </c>
      <c r="S2367" s="5">
        <f ca="1">VLOOKUP(CONCATENATE($F2367," ",$G2367),AllocFactorMatrix,(S$4+1),FALSE)*$E2368</f>
        <v>0.13730169999173647</v>
      </c>
      <c r="T2367" s="5">
        <f ca="1">VLOOKUP(CONCATENATE($F2367," ",$G2367),AllocFactorMatrix,(T$4+1),FALSE)*$E2368</f>
        <v>5.8011178385683069</v>
      </c>
      <c r="U2367" s="5">
        <f ca="1">VLOOKUP(CONCATENATE($F2367," ",$G2367),AllocFactorMatrix,(U$4+1),FALSE)*$E2368</f>
        <v>13.769429350458722</v>
      </c>
      <c r="V2367" s="5">
        <f ca="1">VLOOKUP(CONCATENATE($F2367," ",$G2367),AllocFactorMatrix,(V$4+1),FALSE)*$E2368</f>
        <v>5.1947732474340702</v>
      </c>
      <c r="W2367" s="5">
        <f t="shared" ca="1" si="1099"/>
        <v>24.902622136452838</v>
      </c>
      <c r="X2367" s="5">
        <f ca="1">VLOOKUP(CONCATENATE($F2367," ",$G2367),AllocFactorMatrix,(X$4+1),FALSE)*$E2368</f>
        <v>4.7577167573678603</v>
      </c>
      <c r="Y2367" s="5">
        <f ca="1">VLOOKUP(CONCATENATE($F2367," ",$G2367),AllocFactorMatrix,(Y$4+1),FALSE)*$E2368</f>
        <v>7.6427033386588961E-2</v>
      </c>
      <c r="Z2367" s="5">
        <f t="shared" ca="1" si="1098"/>
        <v>4.8341437907544496</v>
      </c>
      <c r="AA2367" s="5">
        <f ca="1">VLOOKUP(CONCATENATE($F2367," ",$G2367),AllocFactorMatrix,(AA$4+1),FALSE)*$E2368</f>
        <v>0.48460919896961258</v>
      </c>
      <c r="AB2367" s="5">
        <f ca="1">VLOOKUP(CONCATENATE($F2367," ",$G2367),AllocFactorMatrix,(AB$4+1),FALSE)*$E2368</f>
        <v>481.22749664588144</v>
      </c>
      <c r="AC2367" s="5">
        <f ca="1">VLOOKUP(CONCATENATE($F2367," ",$G2367),AllocFactorMatrix,(AC$4+1),FALSE)*$E2368</f>
        <v>82.828322562956288</v>
      </c>
    </row>
    <row r="2368" spans="1:29" collapsed="1">
      <c r="D2368" s="52" t="s">
        <v>713</v>
      </c>
      <c r="E2368" s="58">
        <v>42256</v>
      </c>
      <c r="F2368" s="92" t="s">
        <v>72</v>
      </c>
      <c r="G2368" s="52" t="str">
        <f>$G$15</f>
        <v>TOTAL</v>
      </c>
      <c r="H2368" s="4">
        <f t="shared" ca="1" si="1095"/>
        <v>42256</v>
      </c>
      <c r="I2368" s="5">
        <f ca="1">VLOOKUP(CONCATENATE($F2368," ",$G2368),AllocFactorMatrix,(I$4+1),FALSE)*$E2368</f>
        <v>18347.207679788164</v>
      </c>
      <c r="J2368" s="5">
        <f ca="1">VLOOKUP(CONCATENATE($F2368," ",$G2368),AllocFactorMatrix,(J$4+1),FALSE)*$E2368</f>
        <v>6178.4710439560486</v>
      </c>
      <c r="K2368" s="5">
        <f ca="1">VLOOKUP(CONCATENATE($F2368," ",$G2368),AllocFactorMatrix,(K$4+1),FALSE)*$E2368</f>
        <v>80.749093481128099</v>
      </c>
      <c r="L2368" s="5">
        <f ca="1">VLOOKUP(CONCATENATE($F2368," ",$G2368),AllocFactorMatrix,(L$4+1),FALSE)*$E2368</f>
        <v>9.0756661585751939</v>
      </c>
      <c r="M2368" s="5">
        <f t="shared" ca="1" si="1096"/>
        <v>6268.2958035957527</v>
      </c>
      <c r="N2368" s="5">
        <f ca="1">VLOOKUP(CONCATENATE($F2368," ",$G2368),AllocFactorMatrix,(N$4+1),FALSE)*$E2368</f>
        <v>3362.4082967615873</v>
      </c>
      <c r="O2368" s="5">
        <f ca="1">VLOOKUP(CONCATENATE($F2368," ",$G2368),AllocFactorMatrix,(O$4+1),FALSE)*$E2368</f>
        <v>663.21719411887977</v>
      </c>
      <c r="P2368" s="5">
        <f ca="1">VLOOKUP(CONCATENATE($F2368," ",$G2368),AllocFactorMatrix,(P$4+1),FALSE)*$E2368</f>
        <v>101.3569021898616</v>
      </c>
      <c r="Q2368" s="5">
        <f ca="1">VLOOKUP(CONCATENATE($F2368," ",$G2368),AllocFactorMatrix,(Q$4+1),FALSE)*$E2368</f>
        <v>3.0361812696101587</v>
      </c>
      <c r="R2368" s="5">
        <f t="shared" ca="1" si="1097"/>
        <v>4130.0185743399388</v>
      </c>
      <c r="S2368" s="5">
        <f ca="1">VLOOKUP(CONCATENATE($F2368," ",$G2368),AllocFactorMatrix,(S$4+1),FALSE)*$E2368</f>
        <v>154.43266977604324</v>
      </c>
      <c r="T2368" s="5">
        <f ca="1">VLOOKUP(CONCATENATE($F2368," ",$G2368),AllocFactorMatrix,(T$4+1),FALSE)*$E2368</f>
        <v>2539.0514389447894</v>
      </c>
      <c r="U2368" s="5">
        <f ca="1">VLOOKUP(CONCATENATE($F2368," ",$G2368),AllocFactorMatrix,(U$4+1),FALSE)*$E2368</f>
        <v>7476.2590740327123</v>
      </c>
      <c r="V2368" s="5">
        <f ca="1">VLOOKUP(CONCATENATE($F2368," ",$G2368),AllocFactorMatrix,(V$4+1),FALSE)*$E2368</f>
        <v>1537.2785992386155</v>
      </c>
      <c r="W2368" s="5">
        <f t="shared" ca="1" si="1099"/>
        <v>11707.021781992162</v>
      </c>
      <c r="X2368" s="5">
        <f ca="1">VLOOKUP(CONCATENATE($F2368," ",$G2368),AllocFactorMatrix,(X$4+1),FALSE)*$E2368</f>
        <v>981.97907214168549</v>
      </c>
      <c r="Y2368" s="5">
        <f ca="1">VLOOKUP(CONCATENATE($F2368," ",$G2368),AllocFactorMatrix,(Y$4+1),FALSE)*$E2368</f>
        <v>16.825834480795773</v>
      </c>
      <c r="Z2368" s="5">
        <f t="shared" ca="1" si="1098"/>
        <v>998.80490662248121</v>
      </c>
      <c r="AA2368" s="5">
        <f ca="1">VLOOKUP(CONCATENATE($F2368," ",$G2368),AllocFactorMatrix,(AA$4+1),FALSE)*$E2368</f>
        <v>15.558801476880628</v>
      </c>
      <c r="AB2368" s="5">
        <f ca="1">VLOOKUP(CONCATENATE($F2368," ",$G2368),AllocFactorMatrix,(AB$4+1),FALSE)*$E2368</f>
        <v>666.54649652075773</v>
      </c>
      <c r="AC2368" s="5">
        <f ca="1">VLOOKUP(CONCATENATE($F2368," ",$G2368),AllocFactorMatrix,(AC$4+1),FALSE)*$E2368</f>
        <v>122.54595566387648</v>
      </c>
    </row>
    <row r="2369" spans="4:29" hidden="1" outlineLevel="1">
      <c r="E2369" s="48"/>
      <c r="F2369" s="175" t="str">
        <f>F2376</f>
        <v>RSALE</v>
      </c>
      <c r="G2369" s="52" t="str">
        <f>$G$8</f>
        <v>PRODUCTION</v>
      </c>
      <c r="H2369" s="4">
        <f t="shared" ca="1" si="1095"/>
        <v>349587.81121230836</v>
      </c>
      <c r="I2369" s="5">
        <f ca="1">VLOOKUP(CONCATENATE($F2369," ",$G2369),AllocFactorMatrix,(I$4+1),FALSE)*$E2376</f>
        <v>159179.08071830752</v>
      </c>
      <c r="J2369" s="5">
        <f ca="1">VLOOKUP(CONCATENATE($F2369," ",$G2369),AllocFactorMatrix,(J$4+1),FALSE)*$E2376</f>
        <v>45983.122395694743</v>
      </c>
      <c r="K2369" s="5">
        <f ca="1">VLOOKUP(CONCATENATE($F2369," ",$G2369),AllocFactorMatrix,(K$4+1),FALSE)*$E2376</f>
        <v>574.30369686377367</v>
      </c>
      <c r="L2369" s="5">
        <f ca="1">VLOOKUP(CONCATENATE($F2369," ",$G2369),AllocFactorMatrix,(L$4+1),FALSE)*$E2376</f>
        <v>76.301795022693383</v>
      </c>
      <c r="M2369" s="5">
        <f t="shared" ca="1" si="1077"/>
        <v>46633.727887581212</v>
      </c>
      <c r="N2369" s="5">
        <f ca="1">VLOOKUP(CONCATENATE($F2369," ",$G2369),AllocFactorMatrix,(N$4+1),FALSE)*$E2376</f>
        <v>26347.158570115338</v>
      </c>
      <c r="O2369" s="5">
        <f ca="1">VLOOKUP(CONCATENATE($F2369," ",$G2369),AllocFactorMatrix,(O$4+1),FALSE)*$E2376</f>
        <v>5336.0208624122633</v>
      </c>
      <c r="P2369" s="5">
        <f ca="1">VLOOKUP(CONCATENATE($F2369," ",$G2369),AllocFactorMatrix,(P$4+1),FALSE)*$E2376</f>
        <v>971.86095224546659</v>
      </c>
      <c r="Q2369" s="5">
        <f ca="1">VLOOKUP(CONCATENATE($F2369," ",$G2369),AllocFactorMatrix,(Q$4+1),FALSE)*$E2376</f>
        <v>26.266157888011854</v>
      </c>
      <c r="R2369" s="5">
        <f t="shared" ca="1" si="1079"/>
        <v>32681.306542661081</v>
      </c>
      <c r="S2369" s="5">
        <f ca="1">VLOOKUP(CONCATENATE($F2369," ",$G2369),AllocFactorMatrix,(S$4+1),FALSE)*$E2376</f>
        <v>1213.6039887247277</v>
      </c>
      <c r="T2369" s="5">
        <f ca="1">VLOOKUP(CONCATENATE($F2369," ",$G2369),AllocFactorMatrix,(T$4+1),FALSE)*$E2376</f>
        <v>19328.229742817875</v>
      </c>
      <c r="U2369" s="5">
        <f ca="1">VLOOKUP(CONCATENATE($F2369," ",$G2369),AllocFactorMatrix,(U$4+1),FALSE)*$E2376</f>
        <v>67803.176010783762</v>
      </c>
      <c r="V2369" s="5">
        <f ca="1">VLOOKUP(CONCATENATE($F2369," ",$G2369),AllocFactorMatrix,(V$4+1),FALSE)*$E2376</f>
        <v>14250.219649506251</v>
      </c>
      <c r="W2369" s="5">
        <f ca="1">SUBTOTAL(9,S2369:V2369)</f>
        <v>102595.22939183262</v>
      </c>
      <c r="X2369" s="5">
        <f ca="1">VLOOKUP(CONCATENATE($F2369," ",$G2369),AllocFactorMatrix,(X$4+1),FALSE)*$E2376</f>
        <v>7598.1956551212979</v>
      </c>
      <c r="Y2369" s="5">
        <f ca="1">VLOOKUP(CONCATENATE($F2369," ",$G2369),AllocFactorMatrix,(Y$4+1),FALSE)*$E2376</f>
        <v>141.45705914020425</v>
      </c>
      <c r="Z2369" s="5">
        <f t="shared" ca="1" si="1092"/>
        <v>7739.6527142615023</v>
      </c>
      <c r="AA2369" s="5">
        <f ca="1">VLOOKUP(CONCATENATE($F2369," ",$G2369),AllocFactorMatrix,(AA$4+1),FALSE)*$E2376</f>
        <v>105.87738445248408</v>
      </c>
      <c r="AB2369" s="5">
        <f ca="1">VLOOKUP(CONCATENATE($F2369," ",$G2369),AllocFactorMatrix,(AB$4+1),FALSE)*$E2376</f>
        <v>537.13215770721922</v>
      </c>
      <c r="AC2369" s="5">
        <f ca="1">VLOOKUP(CONCATENATE($F2369," ",$G2369),AllocFactorMatrix,(AC$4+1),FALSE)*$E2376</f>
        <v>115.8044155046786</v>
      </c>
    </row>
    <row r="2370" spans="4:29" hidden="1" outlineLevel="1">
      <c r="E2370" s="48"/>
      <c r="F2370" s="175" t="str">
        <f>F2376</f>
        <v>RSALE</v>
      </c>
      <c r="G2370" s="52" t="str">
        <f>$G$9</f>
        <v>BULKTRAN</v>
      </c>
      <c r="H2370" s="4">
        <f t="shared" ca="1" si="1095"/>
        <v>-14671.947289481082</v>
      </c>
      <c r="I2370" s="5">
        <f ca="1">VLOOKUP(CONCATENATE($F2370," ",$G2370),AllocFactorMatrix,(I$4+1),FALSE)*$E2376</f>
        <v>-22092.488259641417</v>
      </c>
      <c r="J2370" s="5">
        <f ca="1">VLOOKUP(CONCATENATE($F2370," ",$G2370),AllocFactorMatrix,(J$4+1),FALSE)*$E2376</f>
        <v>-265.61024552235369</v>
      </c>
      <c r="K2370" s="5">
        <f ca="1">VLOOKUP(CONCATENATE($F2370," ",$G2370),AllocFactorMatrix,(K$4+1),FALSE)*$E2376</f>
        <v>-31.917047456427181</v>
      </c>
      <c r="L2370" s="5">
        <f ca="1">VLOOKUP(CONCATENATE($F2370," ",$G2370),AllocFactorMatrix,(L$4+1),FALSE)*$E2376</f>
        <v>-18.105936946050925</v>
      </c>
      <c r="M2370" s="5">
        <f t="shared" ca="1" si="1077"/>
        <v>-315.63322992483177</v>
      </c>
      <c r="N2370" s="5">
        <f ca="1">VLOOKUP(CONCATENATE($F2370," ",$G2370),AllocFactorMatrix,(N$4+1),FALSE)*$E2376</f>
        <v>-502.97697412354444</v>
      </c>
      <c r="O2370" s="5">
        <f ca="1">VLOOKUP(CONCATENATE($F2370," ",$G2370),AllocFactorMatrix,(O$4+1),FALSE)*$E2376</f>
        <v>471.60717212050798</v>
      </c>
      <c r="P2370" s="5">
        <f ca="1">VLOOKUP(CONCATENATE($F2370," ",$G2370),AllocFactorMatrix,(P$4+1),FALSE)*$E2376</f>
        <v>26.32863488820502</v>
      </c>
      <c r="Q2370" s="5">
        <f ca="1">VLOOKUP(CONCATENATE($F2370," ",$G2370),AllocFactorMatrix,(Q$4+1),FALSE)*$E2376</f>
        <v>-7.2863998826117973</v>
      </c>
      <c r="R2370" s="5">
        <f t="shared" ca="1" si="1079"/>
        <v>-12.327566997443231</v>
      </c>
      <c r="S2370" s="5">
        <f ca="1">VLOOKUP(CONCATENATE($F2370," ",$G2370),AllocFactorMatrix,(S$4+1),FALSE)*$E2376</f>
        <v>-63.208651851776843</v>
      </c>
      <c r="T2370" s="5">
        <f ca="1">VLOOKUP(CONCATENATE($F2370," ",$G2370),AllocFactorMatrix,(T$4+1),FALSE)*$E2376</f>
        <v>1864.8237836697954</v>
      </c>
      <c r="U2370" s="5">
        <f ca="1">VLOOKUP(CONCATENATE($F2370," ",$G2370),AllocFactorMatrix,(U$4+1),FALSE)*$E2376</f>
        <v>3996.8239951131141</v>
      </c>
      <c r="V2370" s="5">
        <f ca="1">VLOOKUP(CONCATENATE($F2370," ",$G2370),AllocFactorMatrix,(V$4+1),FALSE)*$E2376</f>
        <v>1899.5060701680895</v>
      </c>
      <c r="W2370" s="5">
        <f t="shared" ref="W2370:W2376" ca="1" si="1100">SUBTOTAL(9,S2370:V2370)</f>
        <v>7697.9451970992222</v>
      </c>
      <c r="X2370" s="5">
        <f ca="1">VLOOKUP(CONCATENATE($F2370," ",$G2370),AllocFactorMatrix,(X$4+1),FALSE)*$E2376</f>
        <v>-4.7089272606326542</v>
      </c>
      <c r="Y2370" s="5">
        <f ca="1">VLOOKUP(CONCATENATE($F2370," ",$G2370),AllocFactorMatrix,(Y$4+1),FALSE)*$E2376</f>
        <v>-6.3187504388979185</v>
      </c>
      <c r="Z2370" s="5">
        <f t="shared" ca="1" si="1092"/>
        <v>-11.027677699530573</v>
      </c>
      <c r="AA2370" s="5">
        <f ca="1">VLOOKUP(CONCATENATE($F2370," ",$G2370),AllocFactorMatrix,(AA$4+1),FALSE)*$E2376</f>
        <v>2.4727133471548077</v>
      </c>
      <c r="AB2370" s="5">
        <f ca="1">VLOOKUP(CONCATENATE($F2370," ",$G2370),AllocFactorMatrix,(AB$4+1),FALSE)*$E2376</f>
        <v>46.907127251499837</v>
      </c>
      <c r="AC2370" s="5">
        <f ca="1">VLOOKUP(CONCATENATE($F2370," ",$G2370),AllocFactorMatrix,(AC$4+1),FALSE)*$E2376</f>
        <v>12.204407084277262</v>
      </c>
    </row>
    <row r="2371" spans="4:29" hidden="1" outlineLevel="1">
      <c r="E2371" s="48"/>
      <c r="F2371" s="175" t="str">
        <f>F2376</f>
        <v>RSALE</v>
      </c>
      <c r="G2371" s="52" t="str">
        <f>$G$10</f>
        <v>SUBTRAN</v>
      </c>
      <c r="H2371" s="4">
        <f t="shared" ca="1" si="1095"/>
        <v>-4169.6538215142946</v>
      </c>
      <c r="I2371" s="5">
        <f ca="1">VLOOKUP(CONCATENATE($F2371," ",$G2371),AllocFactorMatrix,(I$4+1),FALSE)*$E2376</f>
        <v>-5829.3860256957041</v>
      </c>
      <c r="J2371" s="5">
        <f ca="1">VLOOKUP(CONCATENATE($F2371," ",$G2371),AllocFactorMatrix,(J$4+1),FALSE)*$E2376</f>
        <v>-75.463185723540349</v>
      </c>
      <c r="K2371" s="5">
        <f ca="1">VLOOKUP(CONCATENATE($F2371," ",$G2371),AllocFactorMatrix,(K$4+1),FALSE)*$E2376</f>
        <v>-8.5756988754766752</v>
      </c>
      <c r="L2371" s="5">
        <f ca="1">VLOOKUP(CONCATENATE($F2371," ",$G2371),AllocFactorMatrix,(L$4+1),FALSE)*$E2376</f>
        <v>-5.8500802195155304</v>
      </c>
      <c r="M2371" s="5">
        <f t="shared" ca="1" si="1077"/>
        <v>-89.888964818532557</v>
      </c>
      <c r="N2371" s="5">
        <f ca="1">VLOOKUP(CONCATENATE($F2371," ",$G2371),AllocFactorMatrix,(N$4+1),FALSE)*$E2376</f>
        <v>-131.98406599415486</v>
      </c>
      <c r="O2371" s="5">
        <f ca="1">VLOOKUP(CONCATENATE($F2371," ",$G2371),AllocFactorMatrix,(O$4+1),FALSE)*$E2376</f>
        <v>120.58529100572271</v>
      </c>
      <c r="P2371" s="5">
        <f ca="1">VLOOKUP(CONCATENATE($F2371," ",$G2371),AllocFactorMatrix,(P$4+1),FALSE)*$E2376</f>
        <v>8.5715441466240403</v>
      </c>
      <c r="Q2371" s="5">
        <f ca="1">VLOOKUP(CONCATENATE($F2371," ",$G2371),AllocFactorMatrix,(Q$4+1),FALSE)*$E2376</f>
        <v>0</v>
      </c>
      <c r="R2371" s="5">
        <f t="shared" ca="1" si="1079"/>
        <v>-2.8272308418081114</v>
      </c>
      <c r="S2371" s="5">
        <f ca="1">VLOOKUP(CONCATENATE($F2371," ",$G2371),AllocFactorMatrix,(S$4+1),FALSE)*$E2376</f>
        <v>-15.562316657843247</v>
      </c>
      <c r="T2371" s="5">
        <f ca="1">VLOOKUP(CONCATENATE($F2371," ",$G2371),AllocFactorMatrix,(T$4+1),FALSE)*$E2376</f>
        <v>470.9406282988478</v>
      </c>
      <c r="U2371" s="5">
        <f ca="1">VLOOKUP(CONCATENATE($F2371," ",$G2371),AllocFactorMatrix,(U$4+1),FALSE)*$E2376</f>
        <v>1299.9849110408015</v>
      </c>
      <c r="V2371" s="5">
        <f ca="1">VLOOKUP(CONCATENATE($F2371," ",$G2371),AllocFactorMatrix,(V$4+1),FALSE)*$E2376</f>
        <v>0</v>
      </c>
      <c r="W2371" s="5">
        <f t="shared" ca="1" si="1100"/>
        <v>1755.3632226818061</v>
      </c>
      <c r="X2371" s="5">
        <f ca="1">VLOOKUP(CONCATENATE($F2371," ",$G2371),AllocFactorMatrix,(X$4+1),FALSE)*$E2376</f>
        <v>-1.9019787236802215</v>
      </c>
      <c r="Y2371" s="5">
        <f ca="1">VLOOKUP(CONCATENATE($F2371," ",$G2371),AllocFactorMatrix,(Y$4+1),FALSE)*$E2376</f>
        <v>-1.6432023389907902</v>
      </c>
      <c r="Z2371" s="5">
        <f t="shared" ca="1" si="1092"/>
        <v>-3.5451810626710119</v>
      </c>
      <c r="AA2371" s="5">
        <f ca="1">VLOOKUP(CONCATENATE($F2371," ",$G2371),AllocFactorMatrix,(AA$4+1),FALSE)*$E2376</f>
        <v>0.63035822262329155</v>
      </c>
      <c r="AB2371" s="5">
        <f ca="1">VLOOKUP(CONCATENATE($F2371," ",$G2371),AllocFactorMatrix,(AB$4+1),FALSE)*$E2376</f>
        <v>0</v>
      </c>
      <c r="AC2371" s="5">
        <f ca="1">VLOOKUP(CONCATENATE($F2371," ",$G2371),AllocFactorMatrix,(AC$4+1),FALSE)*$E2376</f>
        <v>0</v>
      </c>
    </row>
    <row r="2372" spans="4:29" hidden="1" outlineLevel="1">
      <c r="E2372" s="48"/>
      <c r="F2372" s="175" t="str">
        <f>F2376</f>
        <v>RSALE</v>
      </c>
      <c r="G2372" s="52" t="str">
        <f>$G$11</f>
        <v>DISTPRI</v>
      </c>
      <c r="H2372" s="4">
        <f t="shared" ca="1" si="1095"/>
        <v>84394.956731959915</v>
      </c>
      <c r="I2372" s="5">
        <f ca="1">VLOOKUP(CONCATENATE($F2372," ",$G2372),AllocFactorMatrix,(I$4+1),FALSE)*$E2376</f>
        <v>43770.506416299766</v>
      </c>
      <c r="J2372" s="5">
        <f ca="1">VLOOKUP(CONCATENATE($F2372," ",$G2372),AllocFactorMatrix,(J$4+1),FALSE)*$E2376</f>
        <v>17128.081821785763</v>
      </c>
      <c r="K2372" s="5">
        <f ca="1">VLOOKUP(CONCATENATE($F2372," ",$G2372),AllocFactorMatrix,(K$4+1),FALSE)*$E2376</f>
        <v>195.22469248825638</v>
      </c>
      <c r="L2372" s="5">
        <f ca="1">VLOOKUP(CONCATENATE($F2372," ",$G2372),AllocFactorMatrix,(L$4+1),FALSE)*$E2376</f>
        <v>0</v>
      </c>
      <c r="M2372" s="5">
        <f t="shared" ca="1" si="1077"/>
        <v>17323.30651427402</v>
      </c>
      <c r="N2372" s="5">
        <f ca="1">VLOOKUP(CONCATENATE($F2372," ",$G2372),AllocFactorMatrix,(N$4+1),FALSE)*$E2376</f>
        <v>9383.6716410073695</v>
      </c>
      <c r="O2372" s="5">
        <f ca="1">VLOOKUP(CONCATENATE($F2372," ",$G2372),AllocFactorMatrix,(O$4+1),FALSE)*$E2376</f>
        <v>2326.0490446106737</v>
      </c>
      <c r="P2372" s="5">
        <f ca="1">VLOOKUP(CONCATENATE($F2372," ",$G2372),AllocFactorMatrix,(P$4+1),FALSE)*$E2376</f>
        <v>0</v>
      </c>
      <c r="Q2372" s="5">
        <f ca="1">VLOOKUP(CONCATENATE($F2372," ",$G2372),AllocFactorMatrix,(Q$4+1),FALSE)*$E2376</f>
        <v>0</v>
      </c>
      <c r="R2372" s="5">
        <f t="shared" ca="1" si="1079"/>
        <v>11709.720685618044</v>
      </c>
      <c r="S2372" s="5">
        <f ca="1">VLOOKUP(CONCATENATE($F2372," ",$G2372),AllocFactorMatrix,(S$4+1),FALSE)*$E2376</f>
        <v>384.01993199882713</v>
      </c>
      <c r="T2372" s="5">
        <f ca="1">VLOOKUP(CONCATENATE($F2372," ",$G2372),AllocFactorMatrix,(T$4+1),FALSE)*$E2376</f>
        <v>8324.8803509249246</v>
      </c>
      <c r="U2372" s="5">
        <f ca="1">VLOOKUP(CONCATENATE($F2372," ",$G2372),AllocFactorMatrix,(U$4+1),FALSE)*$E2376</f>
        <v>0</v>
      </c>
      <c r="V2372" s="5">
        <f ca="1">VLOOKUP(CONCATENATE($F2372," ",$G2372),AllocFactorMatrix,(V$4+1),FALSE)*$E2376</f>
        <v>0</v>
      </c>
      <c r="W2372" s="5">
        <f t="shared" ca="1" si="1100"/>
        <v>8708.9002829237525</v>
      </c>
      <c r="X2372" s="5">
        <f ca="1">VLOOKUP(CONCATENATE($F2372," ",$G2372),AllocFactorMatrix,(X$4+1),FALSE)*$E2376</f>
        <v>2794.0595150072913</v>
      </c>
      <c r="Y2372" s="5">
        <f ca="1">VLOOKUP(CONCATENATE($F2372," ",$G2372),AllocFactorMatrix,(Y$4+1),FALSE)*$E2376</f>
        <v>47.890528398000079</v>
      </c>
      <c r="Z2372" s="5">
        <f t="shared" ca="1" si="1092"/>
        <v>2841.9500434052916</v>
      </c>
      <c r="AA2372" s="5">
        <f ca="1">VLOOKUP(CONCATENATE($F2372," ",$G2372),AllocFactorMatrix,(AA$4+1),FALSE)*$E2376</f>
        <v>40.572789439079941</v>
      </c>
      <c r="AB2372" s="5">
        <f ca="1">VLOOKUP(CONCATENATE($F2372," ",$G2372),AllocFactorMatrix,(AB$4+1),FALSE)*$E2376</f>
        <v>0</v>
      </c>
      <c r="AC2372" s="5">
        <f ca="1">VLOOKUP(CONCATENATE($F2372," ",$G2372),AllocFactorMatrix,(AC$4+1),FALSE)*$E2376</f>
        <v>0</v>
      </c>
    </row>
    <row r="2373" spans="4:29" hidden="1" outlineLevel="1">
      <c r="E2373" s="48"/>
      <c r="F2373" s="175" t="str">
        <f>F2376</f>
        <v>RSALE</v>
      </c>
      <c r="G2373" s="52" t="str">
        <f>$G$12</f>
        <v>DISTSEC</v>
      </c>
      <c r="H2373" s="4">
        <f t="shared" ca="1" si="1095"/>
        <v>32636.452483959496</v>
      </c>
      <c r="I2373" s="5">
        <f ca="1">VLOOKUP(CONCATENATE($F2373," ",$G2373),AllocFactorMatrix,(I$4+1),FALSE)*$E2376</f>
        <v>20114.499690970057</v>
      </c>
      <c r="J2373" s="5">
        <f ca="1">VLOOKUP(CONCATENATE($F2373," ",$G2373),AllocFactorMatrix,(J$4+1),FALSE)*$E2376</f>
        <v>7256.8016015809699</v>
      </c>
      <c r="K2373" s="5">
        <f ca="1">VLOOKUP(CONCATENATE($F2373," ",$G2373),AllocFactorMatrix,(K$4+1),FALSE)*$E2376</f>
        <v>0</v>
      </c>
      <c r="L2373" s="5">
        <f ca="1">VLOOKUP(CONCATENATE($F2373," ",$G2373),AllocFactorMatrix,(L$4+1),FALSE)*$E2376</f>
        <v>0</v>
      </c>
      <c r="M2373" s="5">
        <f t="shared" ca="1" si="1077"/>
        <v>7256.8016015809699</v>
      </c>
      <c r="N2373" s="5">
        <f ca="1">VLOOKUP(CONCATENATE($F2373," ",$G2373),AllocFactorMatrix,(N$4+1),FALSE)*$E2376</f>
        <v>3410.2914967313181</v>
      </c>
      <c r="O2373" s="5">
        <f ca="1">VLOOKUP(CONCATENATE($F2373," ",$G2373),AllocFactorMatrix,(O$4+1),FALSE)*$E2376</f>
        <v>0</v>
      </c>
      <c r="P2373" s="5">
        <f ca="1">VLOOKUP(CONCATENATE($F2373," ",$G2373),AllocFactorMatrix,(P$4+1),FALSE)*$E2376</f>
        <v>0</v>
      </c>
      <c r="Q2373" s="5">
        <f ca="1">VLOOKUP(CONCATENATE($F2373," ",$G2373),AllocFactorMatrix,(Q$4+1),FALSE)*$E2376</f>
        <v>0</v>
      </c>
      <c r="R2373" s="5">
        <f t="shared" ca="1" si="1079"/>
        <v>3410.2914967313181</v>
      </c>
      <c r="S2373" s="5">
        <f ca="1">VLOOKUP(CONCATENATE($F2373," ",$G2373),AllocFactorMatrix,(S$4+1),FALSE)*$E2376</f>
        <v>113.66093090559615</v>
      </c>
      <c r="T2373" s="5">
        <f ca="1">VLOOKUP(CONCATENATE($F2373," ",$G2373),AllocFactorMatrix,(T$4+1),FALSE)*$E2376</f>
        <v>0</v>
      </c>
      <c r="U2373" s="5">
        <f ca="1">VLOOKUP(CONCATENATE($F2373," ",$G2373),AllocFactorMatrix,(U$4+1),FALSE)*$E2376</f>
        <v>0</v>
      </c>
      <c r="V2373" s="5">
        <f ca="1">VLOOKUP(CONCATENATE($F2373," ",$G2373),AllocFactorMatrix,(V$4+1),FALSE)*$E2376</f>
        <v>0</v>
      </c>
      <c r="W2373" s="5">
        <f t="shared" ca="1" si="1100"/>
        <v>113.66093090559615</v>
      </c>
      <c r="X2373" s="5">
        <f ca="1">VLOOKUP(CONCATENATE($F2373," ",$G2373),AllocFactorMatrix,(X$4+1),FALSE)*$E2376</f>
        <v>1052.5524174077059</v>
      </c>
      <c r="Y2373" s="5">
        <f ca="1">VLOOKUP(CONCATENATE($F2373," ",$G2373),AllocFactorMatrix,(Y$4+1),FALSE)*$E2376</f>
        <v>0</v>
      </c>
      <c r="Z2373" s="5">
        <f t="shared" ca="1" si="1092"/>
        <v>1052.5524174077059</v>
      </c>
      <c r="AA2373" s="5">
        <f ca="1">VLOOKUP(CONCATENATE($F2373," ",$G2373),AllocFactorMatrix,(AA$4+1),FALSE)*$E2376</f>
        <v>13.817568955656784</v>
      </c>
      <c r="AB2373" s="5">
        <f ca="1">VLOOKUP(CONCATENATE($F2373," ",$G2373),AllocFactorMatrix,(AB$4+1),FALSE)*$E2376</f>
        <v>550.83482386319815</v>
      </c>
      <c r="AC2373" s="5">
        <f ca="1">VLOOKUP(CONCATENATE($F2373," ",$G2373),AllocFactorMatrix,(AC$4+1),FALSE)*$E2376</f>
        <v>123.99395354500933</v>
      </c>
    </row>
    <row r="2374" spans="4:29" hidden="1" outlineLevel="1">
      <c r="E2374" s="48"/>
      <c r="F2374" s="175" t="str">
        <f>F2376</f>
        <v>RSALE</v>
      </c>
      <c r="G2374" s="52" t="str">
        <f>$G$13</f>
        <v>ENERGY</v>
      </c>
      <c r="H2374" s="4">
        <f t="shared" ca="1" si="1095"/>
        <v>216012.0422500658</v>
      </c>
      <c r="I2374" s="5">
        <f ca="1">VLOOKUP(CONCATENATE($F2374," ",$G2374),AllocFactorMatrix,(I$4+1),FALSE)*$E2376</f>
        <v>90942.908153134937</v>
      </c>
      <c r="J2374" s="5">
        <f ca="1">VLOOKUP(CONCATENATE($F2374," ",$G2374),AllocFactorMatrix,(J$4+1),FALSE)*$E2376</f>
        <v>26212.866173073111</v>
      </c>
      <c r="K2374" s="5">
        <f ca="1">VLOOKUP(CONCATENATE($F2374," ",$G2374),AllocFactorMatrix,(K$4+1),FALSE)*$E2376</f>
        <v>354.6948550672538</v>
      </c>
      <c r="L2374" s="5">
        <f ca="1">VLOOKUP(CONCATENATE($F2374," ",$G2374),AllocFactorMatrix,(L$4+1),FALSE)*$E2376</f>
        <v>69.235359961284033</v>
      </c>
      <c r="M2374" s="5">
        <f t="shared" ca="1" si="1077"/>
        <v>26636.796388101648</v>
      </c>
      <c r="N2374" s="5">
        <f ca="1">VLOOKUP(CONCATENATE($F2374," ",$G2374),AllocFactorMatrix,(N$4+1),FALSE)*$E2376</f>
        <v>16541.840632820375</v>
      </c>
      <c r="O2374" s="5">
        <f ca="1">VLOOKUP(CONCATENATE($F2374," ",$G2374),AllocFactorMatrix,(O$4+1),FALSE)*$E2376</f>
        <v>2542.8907308514372</v>
      </c>
      <c r="P2374" s="5">
        <f ca="1">VLOOKUP(CONCATENATE($F2374," ",$G2374),AllocFactorMatrix,(P$4+1),FALSE)*$E2376</f>
        <v>539.0668047929729</v>
      </c>
      <c r="Q2374" s="5">
        <f ca="1">VLOOKUP(CONCATENATE($F2374," ",$G2374),AllocFactorMatrix,(Q$4+1),FALSE)*$E2376</f>
        <v>24.678109920927774</v>
      </c>
      <c r="R2374" s="5">
        <f t="shared" ca="1" si="1079"/>
        <v>19648.476278385711</v>
      </c>
      <c r="S2374" s="5">
        <f ca="1">VLOOKUP(CONCATENATE($F2374," ",$G2374),AllocFactorMatrix,(S$4+1),FALSE)*$E2376</f>
        <v>909.86525935037025</v>
      </c>
      <c r="T2374" s="5">
        <f ca="1">VLOOKUP(CONCATENATE($F2374," ",$G2374),AllocFactorMatrix,(T$4+1),FALSE)*$E2376</f>
        <v>11752.383571855415</v>
      </c>
      <c r="U2374" s="5">
        <f ca="1">VLOOKUP(CONCATENATE($F2374," ",$G2374),AllocFactorMatrix,(U$4+1),FALSE)*$E2376</f>
        <v>49862.086207493849</v>
      </c>
      <c r="V2374" s="5">
        <f ca="1">VLOOKUP(CONCATENATE($F2374," ",$G2374),AllocFactorMatrix,(V$4+1),FALSE)*$E2376</f>
        <v>9094.9592782289637</v>
      </c>
      <c r="W2374" s="5">
        <f t="shared" ca="1" si="1100"/>
        <v>71619.294316928601</v>
      </c>
      <c r="X2374" s="5">
        <f ca="1">VLOOKUP(CONCATENATE($F2374," ",$G2374),AllocFactorMatrix,(X$4+1),FALSE)*$E2376</f>
        <v>4663.8238942093931</v>
      </c>
      <c r="Y2374" s="5">
        <f ca="1">VLOOKUP(CONCATENATE($F2374," ",$G2374),AllocFactorMatrix,(Y$4+1),FALSE)*$E2376</f>
        <v>94.600253046984065</v>
      </c>
      <c r="Z2374" s="5">
        <f t="shared" ca="1" si="1092"/>
        <v>4758.4241472563772</v>
      </c>
      <c r="AA2374" s="5">
        <f ca="1">VLOOKUP(CONCATENATE($F2374," ",$G2374),AllocFactorMatrix,(AA$4+1),FALSE)*$E2376</f>
        <v>85.011962816157705</v>
      </c>
      <c r="AB2374" s="5">
        <f ca="1">VLOOKUP(CONCATENATE($F2374," ",$G2374),AllocFactorMatrix,(AB$4+1),FALSE)*$E2376</f>
        <v>1918.692345311943</v>
      </c>
      <c r="AC2374" s="5">
        <f ca="1">VLOOKUP(CONCATENATE($F2374," ",$G2374),AllocFactorMatrix,(AC$4+1),FALSE)*$E2376</f>
        <v>402.43865813047984</v>
      </c>
    </row>
    <row r="2375" spans="4:29" hidden="1" outlineLevel="1">
      <c r="E2375" s="48"/>
      <c r="F2375" s="175" t="str">
        <f>F2376</f>
        <v>RSALE</v>
      </c>
      <c r="G2375" s="52" t="str">
        <f>$G$14</f>
        <v>CUSTOMER</v>
      </c>
      <c r="H2375" s="4">
        <f t="shared" ca="1" si="1095"/>
        <v>32477.338432701847</v>
      </c>
      <c r="I2375" s="5">
        <f ca="1">VLOOKUP(CONCATENATE($F2375," ",$G2375),AllocFactorMatrix,(I$4+1),FALSE)*$E2376</f>
        <v>16228.284493653015</v>
      </c>
      <c r="J2375" s="5">
        <f ca="1">VLOOKUP(CONCATENATE($F2375," ",$G2375),AllocFactorMatrix,(J$4+1),FALSE)*$E2376</f>
        <v>5565.0456828198066</v>
      </c>
      <c r="K2375" s="5">
        <f ca="1">VLOOKUP(CONCATENATE($F2375," ",$G2375),AllocFactorMatrix,(K$4+1),FALSE)*$E2376</f>
        <v>246.80076542134319</v>
      </c>
      <c r="L2375" s="5">
        <f ca="1">VLOOKUP(CONCATENATE($F2375," ",$G2375),AllocFactorMatrix,(L$4+1),FALSE)*$E2376</f>
        <v>27.961811093759579</v>
      </c>
      <c r="M2375" s="5">
        <f t="shared" ca="1" si="1077"/>
        <v>5839.80825933491</v>
      </c>
      <c r="N2375" s="5">
        <f ca="1">VLOOKUP(CONCATENATE($F2375," ",$G2375),AllocFactorMatrix,(N$4+1),FALSE)*$E2376</f>
        <v>355.58487800493828</v>
      </c>
      <c r="O2375" s="5">
        <f ca="1">VLOOKUP(CONCATENATE($F2375," ",$G2375),AllocFactorMatrix,(O$4+1),FALSE)*$E2376</f>
        <v>130.91027692371227</v>
      </c>
      <c r="P2375" s="5">
        <f ca="1">VLOOKUP(CONCATENATE($F2375," ",$G2375),AllocFactorMatrix,(P$4+1),FALSE)*$E2376</f>
        <v>124.26545225095487</v>
      </c>
      <c r="Q2375" s="5">
        <f ca="1">VLOOKUP(CONCATENATE($F2375," ",$G2375),AllocFactorMatrix,(Q$4+1),FALSE)*$E2376</f>
        <v>6.3703605867272692</v>
      </c>
      <c r="R2375" s="5">
        <f t="shared" ca="1" si="1079"/>
        <v>617.13096776633267</v>
      </c>
      <c r="S2375" s="5">
        <f ca="1">VLOOKUP(CONCATENATE($F2375," ",$G2375),AllocFactorMatrix,(S$4+1),FALSE)*$E2376</f>
        <v>2.2623684860882802</v>
      </c>
      <c r="T2375" s="5">
        <f ca="1">VLOOKUP(CONCATENATE($F2375," ",$G2375),AllocFactorMatrix,(T$4+1),FALSE)*$E2376</f>
        <v>95.587062526184198</v>
      </c>
      <c r="U2375" s="5">
        <f ca="1">VLOOKUP(CONCATENATE($F2375," ",$G2375),AllocFactorMatrix,(U$4+1),FALSE)*$E2376</f>
        <v>226.88373877214698</v>
      </c>
      <c r="V2375" s="5">
        <f ca="1">VLOOKUP(CONCATENATE($F2375," ",$G2375),AllocFactorMatrix,(V$4+1),FALSE)*$E2376</f>
        <v>85.596109065486033</v>
      </c>
      <c r="W2375" s="5">
        <f t="shared" ca="1" si="1100"/>
        <v>410.32927884990551</v>
      </c>
      <c r="X2375" s="5">
        <f ca="1">VLOOKUP(CONCATENATE($F2375," ",$G2375),AllocFactorMatrix,(X$4+1),FALSE)*$E2376</f>
        <v>78.394575291136121</v>
      </c>
      <c r="Y2375" s="5">
        <f ca="1">VLOOKUP(CONCATENATE($F2375," ",$G2375),AllocFactorMatrix,(Y$4+1),FALSE)*$E2376</f>
        <v>1.259315156545346</v>
      </c>
      <c r="Z2375" s="5">
        <f t="shared" ca="1" si="1092"/>
        <v>79.653890447681462</v>
      </c>
      <c r="AA2375" s="5">
        <f ca="1">VLOOKUP(CONCATENATE($F2375," ",$G2375),AllocFactorMatrix,(AA$4+1),FALSE)*$E2376</f>
        <v>7.9850765131336434</v>
      </c>
      <c r="AB2375" s="5">
        <f ca="1">VLOOKUP(CONCATENATE($F2375," ",$G2375),AllocFactorMatrix,(AB$4+1),FALSE)*$E2376</f>
        <v>7929.3550124748663</v>
      </c>
      <c r="AC2375" s="5">
        <f ca="1">VLOOKUP(CONCATENATE($F2375," ",$G2375),AllocFactorMatrix,(AC$4+1),FALSE)*$E2376</f>
        <v>1364.7914536620096</v>
      </c>
    </row>
    <row r="2376" spans="4:29" collapsed="1">
      <c r="D2376" s="52" t="s">
        <v>714</v>
      </c>
      <c r="E2376" s="58">
        <v>696267</v>
      </c>
      <c r="F2376" s="92" t="s">
        <v>72</v>
      </c>
      <c r="G2376" s="52" t="str">
        <f>$G$15</f>
        <v>TOTAL</v>
      </c>
      <c r="H2376" s="4">
        <f t="shared" ca="1" si="1095"/>
        <v>696266.99999999988</v>
      </c>
      <c r="I2376" s="5">
        <f ca="1">VLOOKUP(CONCATENATE($F2376," ",$G2376),AllocFactorMatrix,(I$4+1),FALSE)*$E2376</f>
        <v>302313.40518702823</v>
      </c>
      <c r="J2376" s="5">
        <f ca="1">VLOOKUP(CONCATENATE($F2376," ",$G2376),AllocFactorMatrix,(J$4+1),FALSE)*$E2376</f>
        <v>101804.84424370849</v>
      </c>
      <c r="K2376" s="5">
        <f ca="1">VLOOKUP(CONCATENATE($F2376," ",$G2376),AllocFactorMatrix,(K$4+1),FALSE)*$E2376</f>
        <v>1330.5312635087234</v>
      </c>
      <c r="L2376" s="5">
        <f ca="1">VLOOKUP(CONCATENATE($F2376," ",$G2376),AllocFactorMatrix,(L$4+1),FALSE)*$E2376</f>
        <v>149.54294891217043</v>
      </c>
      <c r="M2376" s="5">
        <f t="shared" ca="1" si="1077"/>
        <v>103284.91845612938</v>
      </c>
      <c r="N2376" s="5">
        <f ca="1">VLOOKUP(CONCATENATE($F2376," ",$G2376),AllocFactorMatrix,(N$4+1),FALSE)*$E2376</f>
        <v>55403.586178561622</v>
      </c>
      <c r="O2376" s="5">
        <f ca="1">VLOOKUP(CONCATENATE($F2376," ",$G2376),AllocFactorMatrix,(O$4+1),FALSE)*$E2376</f>
        <v>10928.06337792432</v>
      </c>
      <c r="P2376" s="5">
        <f ca="1">VLOOKUP(CONCATENATE($F2376," ",$G2376),AllocFactorMatrix,(P$4+1),FALSE)*$E2376</f>
        <v>1670.0933883242228</v>
      </c>
      <c r="Q2376" s="5">
        <f ca="1">VLOOKUP(CONCATENATE($F2376," ",$G2376),AllocFactorMatrix,(Q$4+1),FALSE)*$E2376</f>
        <v>50.028228513055105</v>
      </c>
      <c r="R2376" s="5">
        <f t="shared" ca="1" si="1079"/>
        <v>68051.771173323214</v>
      </c>
      <c r="S2376" s="5">
        <f ca="1">VLOOKUP(CONCATENATE($F2376," ",$G2376),AllocFactorMatrix,(S$4+1),FALSE)*$E2376</f>
        <v>2544.6415109559898</v>
      </c>
      <c r="T2376" s="5">
        <f ca="1">VLOOKUP(CONCATENATE($F2376," ",$G2376),AllocFactorMatrix,(T$4+1),FALSE)*$E2376</f>
        <v>41836.84514009305</v>
      </c>
      <c r="U2376" s="5">
        <f ca="1">VLOOKUP(CONCATENATE($F2376," ",$G2376),AllocFactorMatrix,(U$4+1),FALSE)*$E2376</f>
        <v>123188.95486320367</v>
      </c>
      <c r="V2376" s="5">
        <f ca="1">VLOOKUP(CONCATENATE($F2376," ",$G2376),AllocFactorMatrix,(V$4+1),FALSE)*$E2376</f>
        <v>25330.281106968789</v>
      </c>
      <c r="W2376" s="5">
        <f t="shared" ca="1" si="1100"/>
        <v>192900.7226212215</v>
      </c>
      <c r="X2376" s="5">
        <f ca="1">VLOOKUP(CONCATENATE($F2376," ",$G2376),AllocFactorMatrix,(X$4+1),FALSE)*$E2376</f>
        <v>16180.415151052512</v>
      </c>
      <c r="Y2376" s="5">
        <f ca="1">VLOOKUP(CONCATENATE($F2376," ",$G2376),AllocFactorMatrix,(Y$4+1),FALSE)*$E2376</f>
        <v>277.24520296384492</v>
      </c>
      <c r="Z2376" s="5">
        <f t="shared" ca="1" si="1092"/>
        <v>16457.660354016356</v>
      </c>
      <c r="AA2376" s="5">
        <f ca="1">VLOOKUP(CONCATENATE($F2376," ",$G2376),AllocFactorMatrix,(AA$4+1),FALSE)*$E2376</f>
        <v>256.36785374629034</v>
      </c>
      <c r="AB2376" s="5">
        <f ca="1">VLOOKUP(CONCATENATE($F2376," ",$G2376),AllocFactorMatrix,(AB$4+1),FALSE)*$E2376</f>
        <v>10982.921466608728</v>
      </c>
      <c r="AC2376" s="5">
        <f ca="1">VLOOKUP(CONCATENATE($F2376," ",$G2376),AllocFactorMatrix,(AC$4+1),FALSE)*$E2376</f>
        <v>2019.2328879264551</v>
      </c>
    </row>
    <row r="2377" spans="4:29" hidden="1" outlineLevel="1">
      <c r="E2377" s="48"/>
      <c r="F2377" s="175" t="str">
        <f>F2384</f>
        <v>LABOR_M</v>
      </c>
      <c r="G2377" s="52" t="str">
        <f>$G$8</f>
        <v>PRODUCTION</v>
      </c>
      <c r="H2377" s="4">
        <f t="shared" ca="1" si="1095"/>
        <v>1531.5126306612535</v>
      </c>
      <c r="I2377" s="5">
        <f ca="1">VLOOKUP(CONCATENATE($F2377," ",$G2377),AllocFactorMatrix,(I$4+1),FALSE)*$E2384</f>
        <v>787.78862534742348</v>
      </c>
      <c r="J2377" s="5">
        <f ca="1">VLOOKUP(CONCATENATE($F2377," ",$G2377),AllocFactorMatrix,(J$4+1),FALSE)*$E2384</f>
        <v>183.71242854848919</v>
      </c>
      <c r="K2377" s="5">
        <f ca="1">VLOOKUP(CONCATENATE($F2377," ",$G2377),AllocFactorMatrix,(K$4+1),FALSE)*$E2384</f>
        <v>2.5543302085361717</v>
      </c>
      <c r="L2377" s="5">
        <f ca="1">VLOOKUP(CONCATENATE($F2377," ",$G2377),AllocFactorMatrix,(L$4+1),FALSE)*$E2384</f>
        <v>0.35575103778538547</v>
      </c>
      <c r="M2377" s="5">
        <f t="shared" ref="M2377:M2384" ca="1" si="1101">SUBTOTAL(9,J2377:L2377)</f>
        <v>186.62250979481072</v>
      </c>
      <c r="N2377" s="5">
        <f ca="1">VLOOKUP(CONCATENATE($F2377," ",$G2377),AllocFactorMatrix,(N$4+1),FALSE)*$E2384</f>
        <v>109.34714339083028</v>
      </c>
      <c r="O2377" s="5">
        <f ca="1">VLOOKUP(CONCATENATE($F2377," ",$G2377),AllocFactorMatrix,(O$4+1),FALSE)*$E2384</f>
        <v>19.594087983467283</v>
      </c>
      <c r="P2377" s="5">
        <f ca="1">VLOOKUP(CONCATENATE($F2377," ",$G2377),AllocFactorMatrix,(P$4+1),FALSE)*$E2384</f>
        <v>3.9734810890031684</v>
      </c>
      <c r="Q2377" s="5">
        <f ca="1">VLOOKUP(CONCATENATE($F2377," ",$G2377),AllocFactorMatrix,(Q$4+1),FALSE)*$E2384</f>
        <v>0.15089114745944979</v>
      </c>
      <c r="R2377" s="5">
        <f t="shared" ref="R2377:R2384" ca="1" si="1102">SUBTOTAL(9,N2377:Q2377)</f>
        <v>133.06560361076018</v>
      </c>
      <c r="S2377" s="5">
        <f ca="1">VLOOKUP(CONCATENATE($F2377," ",$G2377),AllocFactorMatrix,(S$4+1),FALSE)*$E2384</f>
        <v>5.1783715644704085</v>
      </c>
      <c r="T2377" s="5">
        <f ca="1">VLOOKUP(CONCATENATE($F2377," ",$G2377),AllocFactorMatrix,(T$4+1),FALSE)*$E2384</f>
        <v>69.911006368988936</v>
      </c>
      <c r="U2377" s="5">
        <f ca="1">VLOOKUP(CONCATENATE($F2377," ",$G2377),AllocFactorMatrix,(U$4+1),FALSE)*$E2384</f>
        <v>267.38153499758226</v>
      </c>
      <c r="V2377" s="5">
        <f ca="1">VLOOKUP(CONCATENATE($F2377," ",$G2377),AllocFactorMatrix,(V$4+1),FALSE)*$E2384</f>
        <v>48.438644945709633</v>
      </c>
      <c r="W2377" s="5">
        <f ca="1">SUBTOTAL(9,S2377:V2377)</f>
        <v>390.90955787675125</v>
      </c>
      <c r="X2377" s="5">
        <f ca="1">VLOOKUP(CONCATENATE($F2377," ",$G2377),AllocFactorMatrix,(X$4+1),FALSE)*$E2384</f>
        <v>30.011374791143997</v>
      </c>
      <c r="Y2377" s="5">
        <f ca="1">VLOOKUP(CONCATENATE($F2377," ",$G2377),AllocFactorMatrix,(Y$4+1),FALSE)*$E2384</f>
        <v>0.59940413055184016</v>
      </c>
      <c r="Z2377" s="5">
        <f t="shared" ca="1" si="1078"/>
        <v>30.610778921695836</v>
      </c>
      <c r="AA2377" s="5">
        <f ca="1">VLOOKUP(CONCATENATE($F2377," ",$G2377),AllocFactorMatrix,(AA$4+1),FALSE)*$E2384</f>
        <v>0.39589858600362698</v>
      </c>
      <c r="AB2377" s="5">
        <f ca="1">VLOOKUP(CONCATENATE($F2377," ",$G2377),AllocFactorMatrix,(AB$4+1),FALSE)*$E2384</f>
        <v>1.7588069289141244</v>
      </c>
      <c r="AC2377" s="5">
        <f ca="1">VLOOKUP(CONCATENATE($F2377," ",$G2377),AllocFactorMatrix,(AC$4+1),FALSE)*$E2384</f>
        <v>0.36084959489398455</v>
      </c>
    </row>
    <row r="2378" spans="4:29" hidden="1" outlineLevel="1">
      <c r="E2378" s="48"/>
      <c r="F2378" s="175" t="str">
        <f>F2384</f>
        <v>LABOR_M</v>
      </c>
      <c r="G2378" s="52" t="str">
        <f>$G$9</f>
        <v>BULKTRAN</v>
      </c>
      <c r="H2378" s="4">
        <f t="shared" ca="1" si="1095"/>
        <v>237.3965719427413</v>
      </c>
      <c r="I2378" s="5">
        <f ca="1">VLOOKUP(CONCATENATE($F2378," ",$G2378),AllocFactorMatrix,(I$4+1),FALSE)*$E2384</f>
        <v>122.11346829847207</v>
      </c>
      <c r="J2378" s="5">
        <f ca="1">VLOOKUP(CONCATENATE($F2378," ",$G2378),AllocFactorMatrix,(J$4+1),FALSE)*$E2384</f>
        <v>28.476879581369648</v>
      </c>
      <c r="K2378" s="5">
        <f ca="1">VLOOKUP(CONCATENATE($F2378," ",$G2378),AllocFactorMatrix,(K$4+1),FALSE)*$E2384</f>
        <v>0.39594138695053155</v>
      </c>
      <c r="L2378" s="5">
        <f ca="1">VLOOKUP(CONCATENATE($F2378," ",$G2378),AllocFactorMatrix,(L$4+1),FALSE)*$E2384</f>
        <v>5.5144224830100674E-2</v>
      </c>
      <c r="M2378" s="5">
        <f t="shared" ca="1" si="1101"/>
        <v>28.927965193150282</v>
      </c>
      <c r="N2378" s="5">
        <f ca="1">VLOOKUP(CONCATENATE($F2378," ",$G2378),AllocFactorMatrix,(N$4+1),FALSE)*$E2384</f>
        <v>16.94967215615214</v>
      </c>
      <c r="O2378" s="5">
        <f ca="1">VLOOKUP(CONCATENATE($F2378," ",$G2378),AllocFactorMatrix,(O$4+1),FALSE)*$E2384</f>
        <v>3.0372386257181652</v>
      </c>
      <c r="P2378" s="5">
        <f ca="1">VLOOKUP(CONCATENATE($F2378," ",$G2378),AllocFactorMatrix,(P$4+1),FALSE)*$E2384</f>
        <v>0.6159209988371982</v>
      </c>
      <c r="Q2378" s="5">
        <f ca="1">VLOOKUP(CONCATENATE($F2378," ",$G2378),AllocFactorMatrix,(Q$4+1),FALSE)*$E2384</f>
        <v>2.338932139783511E-2</v>
      </c>
      <c r="R2378" s="5">
        <f t="shared" ca="1" si="1102"/>
        <v>20.626221102105337</v>
      </c>
      <c r="S2378" s="5">
        <f ca="1">VLOOKUP(CONCATENATE($F2378," ",$G2378),AllocFactorMatrix,(S$4+1),FALSE)*$E2384</f>
        <v>0.80268855315953913</v>
      </c>
      <c r="T2378" s="5">
        <f ca="1">VLOOKUP(CONCATENATE($F2378," ",$G2378),AllocFactorMatrix,(T$4+1),FALSE)*$E2384</f>
        <v>10.836758979845468</v>
      </c>
      <c r="U2378" s="5">
        <f ca="1">VLOOKUP(CONCATENATE($F2378," ",$G2378),AllocFactorMatrix,(U$4+1),FALSE)*$E2384</f>
        <v>41.446252899532226</v>
      </c>
      <c r="V2378" s="5">
        <f ca="1">VLOOKUP(CONCATENATE($F2378," ",$G2378),AllocFactorMatrix,(V$4+1),FALSE)*$E2384</f>
        <v>7.5083731139051171</v>
      </c>
      <c r="W2378" s="5">
        <f t="shared" ref="W2378:W2384" ca="1" si="1103">SUBTOTAL(9,S2378:V2378)</f>
        <v>60.594073546442353</v>
      </c>
      <c r="X2378" s="5">
        <f ca="1">VLOOKUP(CONCATENATE($F2378," ",$G2378),AllocFactorMatrix,(X$4+1),FALSE)*$E2384</f>
        <v>4.6520004811388507</v>
      </c>
      <c r="Y2378" s="5">
        <f ca="1">VLOOKUP(CONCATENATE($F2378," ",$G2378),AllocFactorMatrix,(Y$4+1),FALSE)*$E2384</f>
        <v>9.2912381492986723E-2</v>
      </c>
      <c r="Z2378" s="5">
        <f t="shared" ca="1" si="1078"/>
        <v>4.7449128626318373</v>
      </c>
      <c r="AA2378" s="5">
        <f ca="1">VLOOKUP(CONCATENATE($F2378," ",$G2378),AllocFactorMatrix,(AA$4+1),FALSE)*$E2384</f>
        <v>6.1367412369077258E-2</v>
      </c>
      <c r="AB2378" s="5">
        <f ca="1">VLOOKUP(CONCATENATE($F2378," ",$G2378),AllocFactorMatrix,(AB$4+1),FALSE)*$E2384</f>
        <v>0.27262898605875435</v>
      </c>
      <c r="AC2378" s="5">
        <f ca="1">VLOOKUP(CONCATENATE($F2378," ",$G2378),AllocFactorMatrix,(AC$4+1),FALSE)*$E2384</f>
        <v>5.5934541511271647E-2</v>
      </c>
    </row>
    <row r="2379" spans="4:29" hidden="1" outlineLevel="1">
      <c r="E2379" s="48"/>
      <c r="F2379" s="175" t="str">
        <f>F2384</f>
        <v>LABOR_M</v>
      </c>
      <c r="G2379" s="52" t="str">
        <f>$G$10</f>
        <v>SUBTRAN</v>
      </c>
      <c r="H2379" s="4">
        <f t="shared" ca="1" si="1095"/>
        <v>65.791897971359944</v>
      </c>
      <c r="I2379" s="5">
        <f ca="1">VLOOKUP(CONCATENATE($F2379," ",$G2379),AllocFactorMatrix,(I$4+1),FALSE)*$E2384</f>
        <v>33.616591413212745</v>
      </c>
      <c r="J2379" s="5">
        <f ca="1">VLOOKUP(CONCATENATE($F2379," ",$G2379),AllocFactorMatrix,(J$4+1),FALSE)*$E2384</f>
        <v>7.8802969171451531</v>
      </c>
      <c r="K2379" s="5">
        <f ca="1">VLOOKUP(CONCATENATE($F2379," ",$G2379),AllocFactorMatrix,(K$4+1),FALSE)*$E2384</f>
        <v>0.11008469221388544</v>
      </c>
      <c r="L2379" s="5">
        <f ca="1">VLOOKUP(CONCATENATE($F2379," ",$G2379),AllocFactorMatrix,(L$4+1),FALSE)*$E2384</f>
        <v>1.9924817809533996E-2</v>
      </c>
      <c r="M2379" s="5">
        <f t="shared" ca="1" si="1101"/>
        <v>8.0103064271685724</v>
      </c>
      <c r="N2379" s="5">
        <f ca="1">VLOOKUP(CONCATENATE($F2379," ",$G2379),AllocFactorMatrix,(N$4+1),FALSE)*$E2384</f>
        <v>4.5542477991694081</v>
      </c>
      <c r="O2379" s="5">
        <f ca="1">VLOOKUP(CONCATENATE($F2379," ",$G2379),AllocFactorMatrix,(O$4+1),FALSE)*$E2384</f>
        <v>0.81837544886503721</v>
      </c>
      <c r="P2379" s="5">
        <f ca="1">VLOOKUP(CONCATENATE($F2379," ",$G2379),AllocFactorMatrix,(P$4+1),FALSE)*$E2384</f>
        <v>0.21481724565155885</v>
      </c>
      <c r="Q2379" s="5">
        <f ca="1">VLOOKUP(CONCATENATE($F2379," ",$G2379),AllocFactorMatrix,(Q$4+1),FALSE)*$E2384</f>
        <v>0</v>
      </c>
      <c r="R2379" s="5">
        <f t="shared" ca="1" si="1102"/>
        <v>5.587440493686004</v>
      </c>
      <c r="S2379" s="5">
        <f ca="1">VLOOKUP(CONCATENATE($F2379," ",$G2379),AllocFactorMatrix,(S$4+1),FALSE)*$E2384</f>
        <v>0.20527923122712291</v>
      </c>
      <c r="T2379" s="5">
        <f ca="1">VLOOKUP(CONCATENATE($F2379," ",$G2379),AllocFactorMatrix,(T$4+1),FALSE)*$E2384</f>
        <v>2.8802666691954855</v>
      </c>
      <c r="U2379" s="5">
        <f ca="1">VLOOKUP(CONCATENATE($F2379," ",$G2379),AllocFactorMatrix,(U$4+1),FALSE)*$E2384</f>
        <v>14.201936479674224</v>
      </c>
      <c r="V2379" s="5">
        <f ca="1">VLOOKUP(CONCATENATE($F2379," ",$G2379),AllocFactorMatrix,(V$4+1),FALSE)*$E2384</f>
        <v>0</v>
      </c>
      <c r="W2379" s="5">
        <f t="shared" ca="1" si="1103"/>
        <v>17.287482380096833</v>
      </c>
      <c r="X2379" s="5">
        <f ca="1">VLOOKUP(CONCATENATE($F2379," ",$G2379),AllocFactorMatrix,(X$4+1),FALSE)*$E2384</f>
        <v>1.2484112008142547</v>
      </c>
      <c r="Y2379" s="5">
        <f ca="1">VLOOKUP(CONCATENATE($F2379," ",$G2379),AllocFactorMatrix,(Y$4+1),FALSE)*$E2384</f>
        <v>2.5066245588746774E-2</v>
      </c>
      <c r="Z2379" s="5">
        <f t="shared" ca="1" si="1078"/>
        <v>1.2734774464030014</v>
      </c>
      <c r="AA2379" s="5">
        <f ca="1">VLOOKUP(CONCATENATE($F2379," ",$G2379),AllocFactorMatrix,(AA$4+1),FALSE)*$E2384</f>
        <v>1.659981079274693E-2</v>
      </c>
      <c r="AB2379" s="5">
        <f ca="1">VLOOKUP(CONCATENATE($F2379," ",$G2379),AllocFactorMatrix,(AB$4+1),FALSE)*$E2384</f>
        <v>0</v>
      </c>
      <c r="AC2379" s="5">
        <f ca="1">VLOOKUP(CONCATENATE($F2379," ",$G2379),AllocFactorMatrix,(AC$4+1),FALSE)*$E2384</f>
        <v>0</v>
      </c>
    </row>
    <row r="2380" spans="4:29" hidden="1" outlineLevel="1">
      <c r="E2380" s="48"/>
      <c r="F2380" s="175" t="str">
        <f>F2384</f>
        <v>LABOR_M</v>
      </c>
      <c r="G2380" s="52" t="str">
        <f>$G$11</f>
        <v>DISTPRI</v>
      </c>
      <c r="H2380" s="4">
        <f t="shared" ca="1" si="1095"/>
        <v>537.42633003053709</v>
      </c>
      <c r="I2380" s="5">
        <f ca="1">VLOOKUP(CONCATENATE($F2380," ",$G2380),AllocFactorMatrix,(I$4+1),FALSE)*$E2384</f>
        <v>351.91055943743606</v>
      </c>
      <c r="J2380" s="5">
        <f ca="1">VLOOKUP(CONCATENATE($F2380," ",$G2380),AllocFactorMatrix,(J$4+1),FALSE)*$E2384</f>
        <v>82.360653438755818</v>
      </c>
      <c r="K2380" s="5">
        <f ca="1">VLOOKUP(CONCATENATE($F2380," ",$G2380),AllocFactorMatrix,(K$4+1),FALSE)*$E2384</f>
        <v>1.1503930889293599</v>
      </c>
      <c r="L2380" s="5">
        <f ca="1">VLOOKUP(CONCATENATE($F2380," ",$G2380),AllocFactorMatrix,(L$4+1),FALSE)*$E2384</f>
        <v>0</v>
      </c>
      <c r="M2380" s="5">
        <f t="shared" ca="1" si="1101"/>
        <v>83.511046527685181</v>
      </c>
      <c r="N2380" s="5">
        <f ca="1">VLOOKUP(CONCATENATE($F2380," ",$G2380),AllocFactorMatrix,(N$4+1),FALSE)*$E2384</f>
        <v>47.8119749796614</v>
      </c>
      <c r="O2380" s="5">
        <f ca="1">VLOOKUP(CONCATENATE($F2380," ",$G2380),AllocFactorMatrix,(O$4+1),FALSE)*$E2384</f>
        <v>8.590816992559116</v>
      </c>
      <c r="P2380" s="5">
        <f ca="1">VLOOKUP(CONCATENATE($F2380," ",$G2380),AllocFactorMatrix,(P$4+1),FALSE)*$E2384</f>
        <v>0</v>
      </c>
      <c r="Q2380" s="5">
        <f ca="1">VLOOKUP(CONCATENATE($F2380," ",$G2380),AllocFactorMatrix,(Q$4+1),FALSE)*$E2384</f>
        <v>0</v>
      </c>
      <c r="R2380" s="5">
        <f t="shared" ca="1" si="1102"/>
        <v>56.402791972220513</v>
      </c>
      <c r="S2380" s="5">
        <f ca="1">VLOOKUP(CONCATENATE($F2380," ",$G2380),AllocFactorMatrix,(S$4+1),FALSE)*$E2384</f>
        <v>2.1619024596929162</v>
      </c>
      <c r="T2380" s="5">
        <f ca="1">VLOOKUP(CONCATENATE($F2380," ",$G2380),AllocFactorMatrix,(T$4+1),FALSE)*$E2384</f>
        <v>29.894490629034298</v>
      </c>
      <c r="U2380" s="5">
        <f ca="1">VLOOKUP(CONCATENATE($F2380," ",$G2380),AllocFactorMatrix,(U$4+1),FALSE)*$E2384</f>
        <v>0</v>
      </c>
      <c r="V2380" s="5">
        <f ca="1">VLOOKUP(CONCATENATE($F2380," ",$G2380),AllocFactorMatrix,(V$4+1),FALSE)*$E2384</f>
        <v>0</v>
      </c>
      <c r="W2380" s="5">
        <f t="shared" ca="1" si="1103"/>
        <v>32.056393088727212</v>
      </c>
      <c r="X2380" s="5">
        <f ca="1">VLOOKUP(CONCATENATE($F2380," ",$G2380),AllocFactorMatrix,(X$4+1),FALSE)*$E2384</f>
        <v>13.109648468690837</v>
      </c>
      <c r="Y2380" s="5">
        <f ca="1">VLOOKUP(CONCATENATE($F2380," ",$G2380),AllocFactorMatrix,(Y$4+1),FALSE)*$E2384</f>
        <v>0.26313131880876189</v>
      </c>
      <c r="Z2380" s="5">
        <f t="shared" ca="1" si="1078"/>
        <v>13.372779787499599</v>
      </c>
      <c r="AA2380" s="5">
        <f ca="1">VLOOKUP(CONCATENATE($F2380," ",$G2380),AllocFactorMatrix,(AA$4+1),FALSE)*$E2384</f>
        <v>0.17275921696849419</v>
      </c>
      <c r="AB2380" s="5">
        <f ca="1">VLOOKUP(CONCATENATE($F2380," ",$G2380),AllocFactorMatrix,(AB$4+1),FALSE)*$E2384</f>
        <v>0</v>
      </c>
      <c r="AC2380" s="5">
        <f ca="1">VLOOKUP(CONCATENATE($F2380," ",$G2380),AllocFactorMatrix,(AC$4+1),FALSE)*$E2384</f>
        <v>0</v>
      </c>
    </row>
    <row r="2381" spans="4:29" hidden="1" outlineLevel="1">
      <c r="E2381" s="48"/>
      <c r="F2381" s="175" t="str">
        <f>F2384</f>
        <v>LABOR_M</v>
      </c>
      <c r="G2381" s="52" t="str">
        <f>$G$12</f>
        <v>DISTSEC</v>
      </c>
      <c r="H2381" s="4">
        <f t="shared" ca="1" si="1095"/>
        <v>212.91382795631588</v>
      </c>
      <c r="I2381" s="5">
        <f ca="1">VLOOKUP(CONCATENATE($F2381," ",$G2381),AllocFactorMatrix,(I$4+1),FALSE)*$E2384</f>
        <v>158.00443418907892</v>
      </c>
      <c r="J2381" s="5">
        <f ca="1">VLOOKUP(CONCATENATE($F2381," ",$G2381),AllocFactorMatrix,(J$4+1),FALSE)*$E2384</f>
        <v>31.860753119269763</v>
      </c>
      <c r="K2381" s="5">
        <f ca="1">VLOOKUP(CONCATENATE($F2381," ",$G2381),AllocFactorMatrix,(K$4+1),FALSE)*$E2384</f>
        <v>0</v>
      </c>
      <c r="L2381" s="5">
        <f ca="1">VLOOKUP(CONCATENATE($F2381," ",$G2381),AllocFactorMatrix,(L$4+1),FALSE)*$E2384</f>
        <v>0</v>
      </c>
      <c r="M2381" s="5">
        <f t="shared" ca="1" si="1101"/>
        <v>31.860753119269763</v>
      </c>
      <c r="N2381" s="5">
        <f ca="1">VLOOKUP(CONCATENATE($F2381," ",$G2381),AllocFactorMatrix,(N$4+1),FALSE)*$E2384</f>
        <v>15.925134833502096</v>
      </c>
      <c r="O2381" s="5">
        <f ca="1">VLOOKUP(CONCATENATE($F2381," ",$G2381),AllocFactorMatrix,(O$4+1),FALSE)*$E2384</f>
        <v>0</v>
      </c>
      <c r="P2381" s="5">
        <f ca="1">VLOOKUP(CONCATENATE($F2381," ",$G2381),AllocFactorMatrix,(P$4+1),FALSE)*$E2384</f>
        <v>0</v>
      </c>
      <c r="Q2381" s="5">
        <f ca="1">VLOOKUP(CONCATENATE($F2381," ",$G2381),AllocFactorMatrix,(Q$4+1),FALSE)*$E2384</f>
        <v>0</v>
      </c>
      <c r="R2381" s="5">
        <f t="shared" ca="1" si="1102"/>
        <v>15.925134833502096</v>
      </c>
      <c r="S2381" s="5">
        <f ca="1">VLOOKUP(CONCATENATE($F2381," ",$G2381),AllocFactorMatrix,(S$4+1),FALSE)*$E2384</f>
        <v>0.59524425290329419</v>
      </c>
      <c r="T2381" s="5">
        <f ca="1">VLOOKUP(CONCATENATE($F2381," ",$G2381),AllocFactorMatrix,(T$4+1),FALSE)*$E2384</f>
        <v>0</v>
      </c>
      <c r="U2381" s="5">
        <f ca="1">VLOOKUP(CONCATENATE($F2381," ",$G2381),AllocFactorMatrix,(U$4+1),FALSE)*$E2384</f>
        <v>0</v>
      </c>
      <c r="V2381" s="5">
        <f ca="1">VLOOKUP(CONCATENATE($F2381," ",$G2381),AllocFactorMatrix,(V$4+1),FALSE)*$E2384</f>
        <v>0</v>
      </c>
      <c r="W2381" s="5">
        <f t="shared" ca="1" si="1103"/>
        <v>0.59524425290329419</v>
      </c>
      <c r="X2381" s="5">
        <f ca="1">VLOOKUP(CONCATENATE($F2381," ",$G2381),AllocFactorMatrix,(X$4+1),FALSE)*$E2384</f>
        <v>4.498480200845691</v>
      </c>
      <c r="Y2381" s="5">
        <f ca="1">VLOOKUP(CONCATENATE($F2381," ",$G2381),AllocFactorMatrix,(Y$4+1),FALSE)*$E2384</f>
        <v>0</v>
      </c>
      <c r="Z2381" s="5">
        <f t="shared" ca="1" si="1078"/>
        <v>4.498480200845691</v>
      </c>
      <c r="AA2381" s="5">
        <f ca="1">VLOOKUP(CONCATENATE($F2381," ",$G2381),AllocFactorMatrix,(AA$4+1),FALSE)*$E2384</f>
        <v>5.3188103406277248E-2</v>
      </c>
      <c r="AB2381" s="5">
        <f ca="1">VLOOKUP(CONCATENATE($F2381," ",$G2381),AllocFactorMatrix,(AB$4+1),FALSE)*$E2384</f>
        <v>1.6371144060036467</v>
      </c>
      <c r="AC2381" s="5">
        <f ca="1">VLOOKUP(CONCATENATE($F2381," ",$G2381),AllocFactorMatrix,(AC$4+1),FALSE)*$E2384</f>
        <v>0.33947885130615213</v>
      </c>
    </row>
    <row r="2382" spans="4:29" hidden="1" outlineLevel="1">
      <c r="E2382" s="48"/>
      <c r="F2382" s="175" t="str">
        <f>F2384</f>
        <v>LABOR_M</v>
      </c>
      <c r="G2382" s="52" t="str">
        <f>$G$13</f>
        <v>ENERGY</v>
      </c>
      <c r="H2382" s="4">
        <f t="shared" ca="1" si="1095"/>
        <v>612.56426828302051</v>
      </c>
      <c r="I2382" s="5">
        <f ca="1">VLOOKUP(CONCATENATE($F2382," ",$G2382),AllocFactorMatrix,(I$4+1),FALSE)*$E2384</f>
        <v>239.68795043544398</v>
      </c>
      <c r="J2382" s="5">
        <f ca="1">VLOOKUP(CONCATENATE($F2382," ",$G2382),AllocFactorMatrix,(J$4+1),FALSE)*$E2384</f>
        <v>69.149278268919758</v>
      </c>
      <c r="K2382" s="5">
        <f ca="1">VLOOKUP(CONCATENATE($F2382," ",$G2382),AllocFactorMatrix,(K$4+1),FALSE)*$E2384</f>
        <v>0.963793343331659</v>
      </c>
      <c r="L2382" s="5">
        <f ca="1">VLOOKUP(CONCATENATE($F2382," ",$G2382),AllocFactorMatrix,(L$4+1),FALSE)*$E2384</f>
        <v>0.1347374925719716</v>
      </c>
      <c r="M2382" s="5">
        <f t="shared" ca="1" si="1101"/>
        <v>70.247809104823389</v>
      </c>
      <c r="N2382" s="5">
        <f ca="1">VLOOKUP(CONCATENATE($F2382," ",$G2382),AllocFactorMatrix,(N$4+1),FALSE)*$E2384</f>
        <v>44.865733220935226</v>
      </c>
      <c r="O2382" s="5">
        <f ca="1">VLOOKUP(CONCATENATE($F2382," ",$G2382),AllocFactorMatrix,(O$4+1),FALSE)*$E2384</f>
        <v>8.0013084409519539</v>
      </c>
      <c r="P2382" s="5">
        <f ca="1">VLOOKUP(CONCATENATE($F2382," ",$G2382),AllocFactorMatrix,(P$4+1),FALSE)*$E2384</f>
        <v>1.6293594188225462</v>
      </c>
      <c r="Q2382" s="5">
        <f ca="1">VLOOKUP(CONCATENATE($F2382," ",$G2382),AllocFactorMatrix,(Q$4+1),FALSE)*$E2384</f>
        <v>6.1541456673221834E-2</v>
      </c>
      <c r="R2382" s="5">
        <f t="shared" ca="1" si="1102"/>
        <v>54.557942537382942</v>
      </c>
      <c r="S2382" s="5">
        <f ca="1">VLOOKUP(CONCATENATE($F2382," ",$G2382),AllocFactorMatrix,(S$4+1),FALSE)*$E2384</f>
        <v>2.3496192643643399</v>
      </c>
      <c r="T2382" s="5">
        <f ca="1">VLOOKUP(CONCATENATE($F2382," ",$G2382),AllocFactorMatrix,(T$4+1),FALSE)*$E2384</f>
        <v>37.147927313842409</v>
      </c>
      <c r="U2382" s="5">
        <f ca="1">VLOOKUP(CONCATENATE($F2382," ",$G2382),AllocFactorMatrix,(U$4+1),FALSE)*$E2384</f>
        <v>159.7671893534264</v>
      </c>
      <c r="V2382" s="5">
        <f ca="1">VLOOKUP(CONCATENATE($F2382," ",$G2382),AllocFactorMatrix,(V$4+1),FALSE)*$E2384</f>
        <v>30.053877044297845</v>
      </c>
      <c r="W2382" s="5">
        <f t="shared" ca="1" si="1103"/>
        <v>229.31861297593099</v>
      </c>
      <c r="X2382" s="5">
        <f ca="1">VLOOKUP(CONCATENATE($F2382," ",$G2382),AllocFactorMatrix,(X$4+1),FALSE)*$E2384</f>
        <v>12.324172159697858</v>
      </c>
      <c r="Y2382" s="5">
        <f ca="1">VLOOKUP(CONCATENATE($F2382," ",$G2382),AllocFactorMatrix,(Y$4+1),FALSE)*$E2384</f>
        <v>0.24728205599759503</v>
      </c>
      <c r="Z2382" s="5">
        <f t="shared" ca="1" si="1078"/>
        <v>12.571454215695452</v>
      </c>
      <c r="AA2382" s="5">
        <f ca="1">VLOOKUP(CONCATENATE($F2382," ",$G2382),AllocFactorMatrix,(AA$4+1),FALSE)*$E2384</f>
        <v>0.22057665433546222</v>
      </c>
      <c r="AB2382" s="5">
        <f ca="1">VLOOKUP(CONCATENATE($F2382," ",$G2382),AllocFactorMatrix,(AB$4+1),FALSE)*$E2384</f>
        <v>4.9408415138378574</v>
      </c>
      <c r="AC2382" s="5">
        <f ca="1">VLOOKUP(CONCATENATE($F2382," ",$G2382),AllocFactorMatrix,(AC$4+1),FALSE)*$E2384</f>
        <v>1.0190808455703486</v>
      </c>
    </row>
    <row r="2383" spans="4:29" hidden="1" outlineLevel="1">
      <c r="E2383" s="48"/>
      <c r="F2383" s="175" t="str">
        <f>F2384</f>
        <v>LABOR_M</v>
      </c>
      <c r="G2383" s="52" t="str">
        <f>$G$14</f>
        <v>CUSTOMER</v>
      </c>
      <c r="H2383" s="4">
        <f t="shared" ca="1" si="1095"/>
        <v>405.3944731547727</v>
      </c>
      <c r="I2383" s="5">
        <f ca="1">VLOOKUP(CONCATENATE($F2383," ",$G2383),AllocFactorMatrix,(I$4+1),FALSE)*$E2384</f>
        <v>313.01735948944287</v>
      </c>
      <c r="J2383" s="5">
        <f ca="1">VLOOKUP(CONCATENATE($F2383," ",$G2383),AllocFactorMatrix,(J$4+1),FALSE)*$E2384</f>
        <v>63.383228847346778</v>
      </c>
      <c r="K2383" s="5">
        <f ca="1">VLOOKUP(CONCATENATE($F2383," ",$G2383),AllocFactorMatrix,(K$4+1),FALSE)*$E2384</f>
        <v>1.6200868327958116</v>
      </c>
      <c r="L2383" s="5">
        <f ca="1">VLOOKUP(CONCATENATE($F2383," ",$G2383),AllocFactorMatrix,(L$4+1),FALSE)*$E2384</f>
        <v>0.26120845801939496</v>
      </c>
      <c r="M2383" s="5">
        <f t="shared" ca="1" si="1101"/>
        <v>65.264524138161988</v>
      </c>
      <c r="N2383" s="5">
        <f ca="1">VLOOKUP(CONCATENATE($F2383," ",$G2383),AllocFactorMatrix,(N$4+1),FALSE)*$E2384</f>
        <v>2.599321583475048</v>
      </c>
      <c r="O2383" s="5">
        <f ca="1">VLOOKUP(CONCATENATE($F2383," ",$G2383),AllocFactorMatrix,(O$4+1),FALSE)*$E2384</f>
        <v>0.62778799861126333</v>
      </c>
      <c r="P2383" s="5">
        <f ca="1">VLOOKUP(CONCATENATE($F2383," ",$G2383),AllocFactorMatrix,(P$4+1),FALSE)*$E2384</f>
        <v>0.63906432124651913</v>
      </c>
      <c r="Q2383" s="5">
        <f ca="1">VLOOKUP(CONCATENATE($F2383," ",$G2383),AllocFactorMatrix,(Q$4+1),FALSE)*$E2384</f>
        <v>7.8939389085456835E-2</v>
      </c>
      <c r="R2383" s="5">
        <f t="shared" ca="1" si="1102"/>
        <v>3.945113292418287</v>
      </c>
      <c r="S2383" s="5">
        <f ca="1">VLOOKUP(CONCATENATE($F2383," ",$G2383),AllocFactorMatrix,(S$4+1),FALSE)*$E2384</f>
        <v>1.9755029860899657E-2</v>
      </c>
      <c r="T2383" s="5">
        <f ca="1">VLOOKUP(CONCATENATE($F2383," ",$G2383),AllocFactorMatrix,(T$4+1),FALSE)*$E2384</f>
        <v>0.45640506258737329</v>
      </c>
      <c r="U2383" s="5">
        <f ca="1">VLOOKUP(CONCATENATE($F2383," ",$G2383),AllocFactorMatrix,(U$4+1),FALSE)*$E2384</f>
        <v>1.0735082465648584</v>
      </c>
      <c r="V2383" s="5">
        <f ca="1">VLOOKUP(CONCATENATE($F2383," ",$G2383),AllocFactorMatrix,(V$4+1),FALSE)*$E2384</f>
        <v>0.3161090069191087</v>
      </c>
      <c r="W2383" s="5">
        <f t="shared" ca="1" si="1103"/>
        <v>1.8657773459322402</v>
      </c>
      <c r="X2383" s="5">
        <f ca="1">VLOOKUP(CONCATENATE($F2383," ",$G2383),AllocFactorMatrix,(X$4+1),FALSE)*$E2384</f>
        <v>0.57596289258536104</v>
      </c>
      <c r="Y2383" s="5">
        <f ca="1">VLOOKUP(CONCATENATE($F2383," ",$G2383),AllocFactorMatrix,(Y$4+1),FALSE)*$E2384</f>
        <v>8.6038674691535592E-3</v>
      </c>
      <c r="Z2383" s="5">
        <f t="shared" ca="1" si="1078"/>
        <v>0.58456676005451458</v>
      </c>
      <c r="AA2383" s="5">
        <f ca="1">VLOOKUP(CONCATENATE($F2383," ",$G2383),AllocFactorMatrix,(AA$4+1),FALSE)*$E2384</f>
        <v>4.6887983418945851E-2</v>
      </c>
      <c r="AB2383" s="5">
        <f ca="1">VLOOKUP(CONCATENATE($F2383," ",$G2383),AllocFactorMatrix,(AB$4+1),FALSE)*$E2384</f>
        <v>17.036535362101837</v>
      </c>
      <c r="AC2383" s="5">
        <f ca="1">VLOOKUP(CONCATENATE($F2383," ",$G2383),AllocFactorMatrix,(AC$4+1),FALSE)*$E2384</f>
        <v>3.6337087832418447</v>
      </c>
    </row>
    <row r="2384" spans="4:29" collapsed="1">
      <c r="D2384" s="52" t="s">
        <v>511</v>
      </c>
      <c r="E2384" s="39">
        <v>3603</v>
      </c>
      <c r="F2384" s="93" t="s">
        <v>69</v>
      </c>
      <c r="G2384" s="52" t="str">
        <f>$G$15</f>
        <v>TOTAL</v>
      </c>
      <c r="H2384" s="4">
        <f t="shared" ca="1" si="1095"/>
        <v>3603.0000000000009</v>
      </c>
      <c r="I2384" s="5">
        <f ca="1">VLOOKUP(CONCATENATE($F2384," ",$G2384),AllocFactorMatrix,(I$4+1),FALSE)*$E2384</f>
        <v>2006.1389886105103</v>
      </c>
      <c r="J2384" s="5">
        <f ca="1">VLOOKUP(CONCATENATE($F2384," ",$G2384),AllocFactorMatrix,(J$4+1),FALSE)*$E2384</f>
        <v>466.82351872129613</v>
      </c>
      <c r="K2384" s="5">
        <f ca="1">VLOOKUP(CONCATENATE($F2384," ",$G2384),AllocFactorMatrix,(K$4+1),FALSE)*$E2384</f>
        <v>6.7946295527574199</v>
      </c>
      <c r="L2384" s="5">
        <f ca="1">VLOOKUP(CONCATENATE($F2384," ",$G2384),AllocFactorMatrix,(L$4+1),FALSE)*$E2384</f>
        <v>0.82676603101638679</v>
      </c>
      <c r="M2384" s="5">
        <f t="shared" ca="1" si="1101"/>
        <v>474.44491430506997</v>
      </c>
      <c r="N2384" s="5">
        <f ca="1">VLOOKUP(CONCATENATE($F2384," ",$G2384),AllocFactorMatrix,(N$4+1),FALSE)*$E2384</f>
        <v>242.05322796372562</v>
      </c>
      <c r="O2384" s="5">
        <f ca="1">VLOOKUP(CONCATENATE($F2384," ",$G2384),AllocFactorMatrix,(O$4+1),FALSE)*$E2384</f>
        <v>40.669615490172816</v>
      </c>
      <c r="P2384" s="5">
        <f ca="1">VLOOKUP(CONCATENATE($F2384," ",$G2384),AllocFactorMatrix,(P$4+1),FALSE)*$E2384</f>
        <v>7.0726430735609904</v>
      </c>
      <c r="Q2384" s="5">
        <f ca="1">VLOOKUP(CONCATENATE($F2384," ",$G2384),AllocFactorMatrix,(Q$4+1),FALSE)*$E2384</f>
        <v>0.31476131461596363</v>
      </c>
      <c r="R2384" s="5">
        <f t="shared" ca="1" si="1102"/>
        <v>290.11024784207541</v>
      </c>
      <c r="S2384" s="5">
        <f ca="1">VLOOKUP(CONCATENATE($F2384," ",$G2384),AllocFactorMatrix,(S$4+1),FALSE)*$E2384</f>
        <v>11.31286035567852</v>
      </c>
      <c r="T2384" s="5">
        <f ca="1">VLOOKUP(CONCATENATE($F2384," ",$G2384),AllocFactorMatrix,(T$4+1),FALSE)*$E2384</f>
        <v>151.12685502349396</v>
      </c>
      <c r="U2384" s="5">
        <f ca="1">VLOOKUP(CONCATENATE($F2384," ",$G2384),AllocFactorMatrix,(U$4+1),FALSE)*$E2384</f>
        <v>483.87042197677994</v>
      </c>
      <c r="V2384" s="5">
        <f ca="1">VLOOKUP(CONCATENATE($F2384," ",$G2384),AllocFactorMatrix,(V$4+1),FALSE)*$E2384</f>
        <v>86.317004110831704</v>
      </c>
      <c r="W2384" s="5">
        <f t="shared" ca="1" si="1103"/>
        <v>732.62714146678411</v>
      </c>
      <c r="X2384" s="5">
        <f ca="1">VLOOKUP(CONCATENATE($F2384," ",$G2384),AllocFactorMatrix,(X$4+1),FALSE)*$E2384</f>
        <v>66.42005019491684</v>
      </c>
      <c r="Y2384" s="5">
        <f ca="1">VLOOKUP(CONCATENATE($F2384," ",$G2384),AllocFactorMatrix,(Y$4+1),FALSE)*$E2384</f>
        <v>1.2363999999090842</v>
      </c>
      <c r="Z2384" s="5">
        <f t="shared" ca="1" si="1078"/>
        <v>67.656450194825922</v>
      </c>
      <c r="AA2384" s="5">
        <f ca="1">VLOOKUP(CONCATENATE($F2384," ",$G2384),AllocFactorMatrix,(AA$4+1),FALSE)*$E2384</f>
        <v>0.96727776729463066</v>
      </c>
      <c r="AB2384" s="5">
        <f ca="1">VLOOKUP(CONCATENATE($F2384," ",$G2384),AllocFactorMatrix,(AB$4+1),FALSE)*$E2384</f>
        <v>25.645927196916222</v>
      </c>
      <c r="AC2384" s="5">
        <f ca="1">VLOOKUP(CONCATENATE($F2384," ",$G2384),AllocFactorMatrix,(AC$4+1),FALSE)*$E2384</f>
        <v>5.409052616523601</v>
      </c>
    </row>
    <row r="2385" spans="3:29" hidden="1" outlineLevel="1">
      <c r="E2385" s="48"/>
      <c r="F2385" s="175" t="str">
        <f>F2392</f>
        <v>RB_GUP</v>
      </c>
      <c r="G2385" s="52" t="str">
        <f>$G$8</f>
        <v>PRODUCTION</v>
      </c>
      <c r="H2385" s="4">
        <f t="shared" ca="1" si="1095"/>
        <v>153760.48232345225</v>
      </c>
      <c r="I2385" s="5">
        <f ca="1">VLOOKUP(CONCATENATE($F2385," ",$G2385),AllocFactorMatrix,(I$4+1),FALSE)*$E2392</f>
        <v>79092.236379434398</v>
      </c>
      <c r="J2385" s="5">
        <f ca="1">VLOOKUP(CONCATENATE($F2385," ",$G2385),AllocFactorMatrix,(J$4+1),FALSE)*$E2392</f>
        <v>18444.321683610342</v>
      </c>
      <c r="K2385" s="5">
        <f ca="1">VLOOKUP(CONCATENATE($F2385," ",$G2385),AllocFactorMatrix,(K$4+1),FALSE)*$E2392</f>
        <v>256.44910594587031</v>
      </c>
      <c r="L2385" s="5">
        <f ca="1">VLOOKUP(CONCATENATE($F2385," ",$G2385),AllocFactorMatrix,(L$4+1),FALSE)*$E2392</f>
        <v>35.71661771625859</v>
      </c>
      <c r="M2385" s="5">
        <f t="shared" ref="M2385:M2392" ca="1" si="1104">SUBTOTAL(9,J2385:L2385)</f>
        <v>18736.487407272471</v>
      </c>
      <c r="N2385" s="5">
        <f ca="1">VLOOKUP(CONCATENATE($F2385," ",$G2385),AllocFactorMatrix,(N$4+1),FALSE)*$E2392</f>
        <v>10978.211457000101</v>
      </c>
      <c r="O2385" s="5">
        <f ca="1">VLOOKUP(CONCATENATE($F2385," ",$G2385),AllocFactorMatrix,(O$4+1),FALSE)*$E2392</f>
        <v>1967.2031158667407</v>
      </c>
      <c r="P2385" s="5">
        <f ca="1">VLOOKUP(CONCATENATE($F2385," ",$G2385),AllocFactorMatrix,(P$4+1),FALSE)*$E2392</f>
        <v>398.92871695380711</v>
      </c>
      <c r="Q2385" s="5">
        <f ca="1">VLOOKUP(CONCATENATE($F2385," ",$G2385),AllocFactorMatrix,(Q$4+1),FALSE)*$E2392</f>
        <v>15.14913762199058</v>
      </c>
      <c r="R2385" s="5">
        <f t="shared" ref="R2385:R2392" ca="1" si="1105">SUBTOTAL(9,N2385:Q2385)</f>
        <v>13359.492427442641</v>
      </c>
      <c r="S2385" s="5">
        <f ca="1">VLOOKUP(CONCATENATE($F2385," ",$G2385),AllocFactorMatrix,(S$4+1),FALSE)*$E2392</f>
        <v>519.89705697643217</v>
      </c>
      <c r="T2385" s="5">
        <f ca="1">VLOOKUP(CONCATENATE($F2385," ",$G2385),AllocFactorMatrix,(T$4+1),FALSE)*$E2392</f>
        <v>7018.9104835344378</v>
      </c>
      <c r="U2385" s="5">
        <f ca="1">VLOOKUP(CONCATENATE($F2385," ",$G2385),AllocFactorMatrix,(U$4+1),FALSE)*$E2392</f>
        <v>26844.514999437026</v>
      </c>
      <c r="V2385" s="5">
        <f ca="1">VLOOKUP(CONCATENATE($F2385," ",$G2385),AllocFactorMatrix,(V$4+1),FALSE)*$E2392</f>
        <v>4863.1328667077378</v>
      </c>
      <c r="W2385" s="5">
        <f ca="1">SUBTOTAL(9,S2385:V2385)</f>
        <v>39246.455406655637</v>
      </c>
      <c r="X2385" s="5">
        <f ca="1">VLOOKUP(CONCATENATE($F2385," ",$G2385),AllocFactorMatrix,(X$4+1),FALSE)*$E2392</f>
        <v>3013.0756813176195</v>
      </c>
      <c r="Y2385" s="5">
        <f ca="1">VLOOKUP(CONCATENATE($F2385," ",$G2385),AllocFactorMatrix,(Y$4+1),FALSE)*$E2392</f>
        <v>60.178849573396555</v>
      </c>
      <c r="Z2385" s="5">
        <f t="shared" ref="Z2385:Z2392" ca="1" si="1106">SUBTOTAL(9,X2385:Y2385)</f>
        <v>3073.2545308910162</v>
      </c>
      <c r="AA2385" s="5">
        <f ca="1">VLOOKUP(CONCATENATE($F2385," ",$G2385),AllocFactorMatrix,(AA$4+1),FALSE)*$E2392</f>
        <v>39.74734280108899</v>
      </c>
      <c r="AB2385" s="5">
        <f ca="1">VLOOKUP(CONCATENATE($F2385," ",$G2385),AllocFactorMatrix,(AB$4+1),FALSE)*$E2392</f>
        <v>176.58032737666755</v>
      </c>
      <c r="AC2385" s="5">
        <f ca="1">VLOOKUP(CONCATENATE($F2385," ",$G2385),AllocFactorMatrix,(AC$4+1),FALSE)*$E2392</f>
        <v>36.228501578315502</v>
      </c>
    </row>
    <row r="2386" spans="3:29" hidden="1" outlineLevel="1">
      <c r="E2386" s="48"/>
      <c r="F2386" s="175" t="str">
        <f>F2392</f>
        <v>RB_GUP</v>
      </c>
      <c r="G2386" s="52" t="str">
        <f>$G$9</f>
        <v>BULKTRAN</v>
      </c>
      <c r="H2386" s="4">
        <f t="shared" ca="1" si="1095"/>
        <v>83500.317004408425</v>
      </c>
      <c r="I2386" s="5">
        <f ca="1">VLOOKUP(CONCATENATE($F2386," ",$G2386),AllocFactorMatrix,(I$4+1),FALSE)*$E2392</f>
        <v>42951.392389480498</v>
      </c>
      <c r="J2386" s="5">
        <f ca="1">VLOOKUP(CONCATENATE($F2386," ",$G2386),AllocFactorMatrix,(J$4+1),FALSE)*$E2392</f>
        <v>10016.271308729136</v>
      </c>
      <c r="K2386" s="5">
        <f ca="1">VLOOKUP(CONCATENATE($F2386," ",$G2386),AllocFactorMatrix,(K$4+1),FALSE)*$E2392</f>
        <v>139.26583292663875</v>
      </c>
      <c r="L2386" s="5">
        <f ca="1">VLOOKUP(CONCATENATE($F2386," ",$G2386),AllocFactorMatrix,(L$4+1),FALSE)*$E2392</f>
        <v>19.396068850507124</v>
      </c>
      <c r="M2386" s="5">
        <f t="shared" ca="1" si="1104"/>
        <v>10174.933210506282</v>
      </c>
      <c r="N2386" s="5">
        <f ca="1">VLOOKUP(CONCATENATE($F2386," ",$G2386),AllocFactorMatrix,(N$4+1),FALSE)*$E2392</f>
        <v>5961.7667878576913</v>
      </c>
      <c r="O2386" s="5">
        <f ca="1">VLOOKUP(CONCATENATE($F2386," ",$G2386),AllocFactorMatrix,(O$4+1),FALSE)*$E2392</f>
        <v>1068.2984425178204</v>
      </c>
      <c r="P2386" s="5">
        <f ca="1">VLOOKUP(CONCATENATE($F2386," ",$G2386),AllocFactorMatrix,(P$4+1),FALSE)*$E2392</f>
        <v>216.6400223545873</v>
      </c>
      <c r="Q2386" s="5">
        <f ca="1">VLOOKUP(CONCATENATE($F2386," ",$G2386),AllocFactorMatrix,(Q$4+1),FALSE)*$E2392</f>
        <v>8.2268068795377793</v>
      </c>
      <c r="R2386" s="5">
        <f t="shared" ca="1" si="1105"/>
        <v>7254.9320596096359</v>
      </c>
      <c r="S2386" s="5">
        <f ca="1">VLOOKUP(CONCATENATE($F2386," ",$G2386),AllocFactorMatrix,(S$4+1),FALSE)*$E2392</f>
        <v>282.33241995085598</v>
      </c>
      <c r="T2386" s="5">
        <f ca="1">VLOOKUP(CONCATENATE($F2386," ",$G2386),AllocFactorMatrix,(T$4+1),FALSE)*$E2392</f>
        <v>3811.6507020822446</v>
      </c>
      <c r="U2386" s="5">
        <f ca="1">VLOOKUP(CONCATENATE($F2386," ",$G2386),AllocFactorMatrix,(U$4+1),FALSE)*$E2392</f>
        <v>14578.033825149503</v>
      </c>
      <c r="V2386" s="5">
        <f ca="1">VLOOKUP(CONCATENATE($F2386," ",$G2386),AllocFactorMatrix,(V$4+1),FALSE)*$E2392</f>
        <v>2640.9460341730305</v>
      </c>
      <c r="W2386" s="5">
        <f t="shared" ref="W2386:W2392" ca="1" si="1107">SUBTOTAL(9,S2386:V2386)</f>
        <v>21312.962981355635</v>
      </c>
      <c r="X2386" s="5">
        <f ca="1">VLOOKUP(CONCATENATE($F2386," ",$G2386),AllocFactorMatrix,(X$4+1),FALSE)*$E2392</f>
        <v>1636.2642126670873</v>
      </c>
      <c r="Y2386" s="5">
        <f ca="1">VLOOKUP(CONCATENATE($F2386," ",$G2386),AllocFactorMatrix,(Y$4+1),FALSE)*$E2392</f>
        <v>32.680393169999789</v>
      </c>
      <c r="Z2386" s="5">
        <f t="shared" ca="1" si="1106"/>
        <v>1668.9446058370872</v>
      </c>
      <c r="AA2386" s="5">
        <f ca="1">VLOOKUP(CONCATENATE($F2386," ",$G2386),AllocFactorMatrix,(AA$4+1),FALSE)*$E2392</f>
        <v>21.584972119117808</v>
      </c>
      <c r="AB2386" s="5">
        <f ca="1">VLOOKUP(CONCATENATE($F2386," ",$G2386),AllocFactorMatrix,(AB$4+1),FALSE)*$E2392</f>
        <v>95.892735831026116</v>
      </c>
      <c r="AC2386" s="5">
        <f ca="1">VLOOKUP(CONCATENATE($F2386," ",$G2386),AllocFactorMatrix,(AC$4+1),FALSE)*$E2392</f>
        <v>19.67404966914998</v>
      </c>
    </row>
    <row r="2387" spans="3:29" hidden="1" outlineLevel="1">
      <c r="E2387" s="48"/>
      <c r="F2387" s="175" t="str">
        <f>F2392</f>
        <v>RB_GUP</v>
      </c>
      <c r="G2387" s="52" t="str">
        <f>$G$10</f>
        <v>SUBTRAN</v>
      </c>
      <c r="H2387" s="4">
        <f t="shared" ca="1" si="1095"/>
        <v>23119.039392041155</v>
      </c>
      <c r="I2387" s="5">
        <f ca="1">VLOOKUP(CONCATENATE($F2387," ",$G2387),AllocFactorMatrix,(I$4+1),FALSE)*$E2392</f>
        <v>11812.750886842276</v>
      </c>
      <c r="J2387" s="5">
        <f ca="1">VLOOKUP(CONCATENATE($F2387," ",$G2387),AllocFactorMatrix,(J$4+1),FALSE)*$E2392</f>
        <v>2769.1083623665472</v>
      </c>
      <c r="K2387" s="5">
        <f ca="1">VLOOKUP(CONCATENATE($F2387," ",$G2387),AllocFactorMatrix,(K$4+1),FALSE)*$E2392</f>
        <v>38.683370053580759</v>
      </c>
      <c r="L2387" s="5">
        <f ca="1">VLOOKUP(CONCATENATE($F2387," ",$G2387),AllocFactorMatrix,(L$4+1),FALSE)*$E2392</f>
        <v>7.0015102470274355</v>
      </c>
      <c r="M2387" s="5">
        <f t="shared" ca="1" si="1104"/>
        <v>2814.7932426671555</v>
      </c>
      <c r="N2387" s="5">
        <f ca="1">VLOOKUP(CONCATENATE($F2387," ",$G2387),AllocFactorMatrix,(N$4+1),FALSE)*$E2392</f>
        <v>1600.3465094736823</v>
      </c>
      <c r="O2387" s="5">
        <f ca="1">VLOOKUP(CONCATENATE($F2387," ",$G2387),AllocFactorMatrix,(O$4+1),FALSE)*$E2392</f>
        <v>287.57422757474393</v>
      </c>
      <c r="P2387" s="5">
        <f ca="1">VLOOKUP(CONCATENATE($F2387," ",$G2387),AllocFactorMatrix,(P$4+1),FALSE)*$E2392</f>
        <v>75.486017540793753</v>
      </c>
      <c r="Q2387" s="5">
        <f ca="1">VLOOKUP(CONCATENATE($F2387," ",$G2387),AllocFactorMatrix,(Q$4+1),FALSE)*$E2392</f>
        <v>0</v>
      </c>
      <c r="R2387" s="5">
        <f t="shared" ca="1" si="1105"/>
        <v>1963.4067545892199</v>
      </c>
      <c r="S2387" s="5">
        <f ca="1">VLOOKUP(CONCATENATE($F2387," ",$G2387),AllocFactorMatrix,(S$4+1),FALSE)*$E2392</f>
        <v>72.134393131107387</v>
      </c>
      <c r="T2387" s="5">
        <f ca="1">VLOOKUP(CONCATENATE($F2387," ",$G2387),AllocFactorMatrix,(T$4+1),FALSE)*$E2392</f>
        <v>1012.115482877555</v>
      </c>
      <c r="U2387" s="5">
        <f ca="1">VLOOKUP(CONCATENATE($F2387," ",$G2387),AllocFactorMatrix,(U$4+1),FALSE)*$E2392</f>
        <v>4990.5100634090695</v>
      </c>
      <c r="V2387" s="5">
        <f ca="1">VLOOKUP(CONCATENATE($F2387," ",$G2387),AllocFactorMatrix,(V$4+1),FALSE)*$E2392</f>
        <v>0</v>
      </c>
      <c r="W2387" s="5">
        <f t="shared" ca="1" si="1107"/>
        <v>6074.7599394177323</v>
      </c>
      <c r="X2387" s="5">
        <f ca="1">VLOOKUP(CONCATENATE($F2387," ",$G2387),AllocFactorMatrix,(X$4+1),FALSE)*$E2392</f>
        <v>438.68726422293236</v>
      </c>
      <c r="Y2387" s="5">
        <f ca="1">VLOOKUP(CONCATENATE($F2387," ",$G2387),AllocFactorMatrix,(Y$4+1),FALSE)*$E2392</f>
        <v>8.8081897170542511</v>
      </c>
      <c r="Z2387" s="5">
        <f t="shared" ca="1" si="1106"/>
        <v>447.49545393998659</v>
      </c>
      <c r="AA2387" s="5">
        <f ca="1">VLOOKUP(CONCATENATE($F2387," ",$G2387),AllocFactorMatrix,(AA$4+1),FALSE)*$E2392</f>
        <v>5.8331145847929147</v>
      </c>
      <c r="AB2387" s="5">
        <f ca="1">VLOOKUP(CONCATENATE($F2387," ",$G2387),AllocFactorMatrix,(AB$4+1),FALSE)*$E2392</f>
        <v>0</v>
      </c>
      <c r="AC2387" s="5">
        <f ca="1">VLOOKUP(CONCATENATE($F2387," ",$G2387),AllocFactorMatrix,(AC$4+1),FALSE)*$E2392</f>
        <v>0</v>
      </c>
    </row>
    <row r="2388" spans="3:29" hidden="1" outlineLevel="1">
      <c r="E2388" s="48"/>
      <c r="F2388" s="175" t="str">
        <f>F2392</f>
        <v>RB_GUP</v>
      </c>
      <c r="G2388" s="52" t="str">
        <f>$G$11</f>
        <v>DISTPRI</v>
      </c>
      <c r="H2388" s="4">
        <f t="shared" ca="1" si="1095"/>
        <v>92495.627598682491</v>
      </c>
      <c r="I2388" s="5">
        <f ca="1">VLOOKUP(CONCATENATE($F2388," ",$G2388),AllocFactorMatrix,(I$4+1),FALSE)*$E2392</f>
        <v>60566.790711425638</v>
      </c>
      <c r="J2388" s="5">
        <f ca="1">VLOOKUP(CONCATENATE($F2388," ",$G2388),AllocFactorMatrix,(J$4+1),FALSE)*$E2392</f>
        <v>14174.966695104878</v>
      </c>
      <c r="K2388" s="5">
        <f ca="1">VLOOKUP(CONCATENATE($F2388," ",$G2388),AllocFactorMatrix,(K$4+1),FALSE)*$E2392</f>
        <v>197.99240342329705</v>
      </c>
      <c r="L2388" s="5">
        <f ca="1">VLOOKUP(CONCATENATE($F2388," ",$G2388),AllocFactorMatrix,(L$4+1),FALSE)*$E2392</f>
        <v>0</v>
      </c>
      <c r="M2388" s="5">
        <f t="shared" ca="1" si="1104"/>
        <v>14372.959098528176</v>
      </c>
      <c r="N2388" s="5">
        <f ca="1">VLOOKUP(CONCATENATE($F2388," ",$G2388),AllocFactorMatrix,(N$4+1),FALSE)*$E2392</f>
        <v>8228.8462350272293</v>
      </c>
      <c r="O2388" s="5">
        <f ca="1">VLOOKUP(CONCATENATE($F2388," ",$G2388),AllocFactorMatrix,(O$4+1),FALSE)*$E2392</f>
        <v>1478.5524357673933</v>
      </c>
      <c r="P2388" s="5">
        <f ca="1">VLOOKUP(CONCATENATE($F2388," ",$G2388),AllocFactorMatrix,(P$4+1),FALSE)*$E2392</f>
        <v>0</v>
      </c>
      <c r="Q2388" s="5">
        <f ca="1">VLOOKUP(CONCATENATE($F2388," ",$G2388),AllocFactorMatrix,(Q$4+1),FALSE)*$E2392</f>
        <v>0</v>
      </c>
      <c r="R2388" s="5">
        <f t="shared" ca="1" si="1105"/>
        <v>9707.3986707946224</v>
      </c>
      <c r="S2388" s="5">
        <f ca="1">VLOOKUP(CONCATENATE($F2388," ",$G2388),AllocFactorMatrix,(S$4+1),FALSE)*$E2392</f>
        <v>372.08174151993887</v>
      </c>
      <c r="T2388" s="5">
        <f ca="1">VLOOKUP(CONCATENATE($F2388," ",$G2388),AllocFactorMatrix,(T$4+1),FALSE)*$E2392</f>
        <v>5145.0952771858865</v>
      </c>
      <c r="U2388" s="5">
        <f ca="1">VLOOKUP(CONCATENATE($F2388," ",$G2388),AllocFactorMatrix,(U$4+1),FALSE)*$E2392</f>
        <v>0</v>
      </c>
      <c r="V2388" s="5">
        <f ca="1">VLOOKUP(CONCATENATE($F2388," ",$G2388),AllocFactorMatrix,(V$4+1),FALSE)*$E2392</f>
        <v>0</v>
      </c>
      <c r="W2388" s="5">
        <f t="shared" ca="1" si="1107"/>
        <v>5517.1770187058255</v>
      </c>
      <c r="X2388" s="5">
        <f ca="1">VLOOKUP(CONCATENATE($F2388," ",$G2388),AllocFactorMatrix,(X$4+1),FALSE)*$E2392</f>
        <v>2256.2816426220979</v>
      </c>
      <c r="Y2388" s="5">
        <f ca="1">VLOOKUP(CONCATENATE($F2388," ",$G2388),AllocFactorMatrix,(Y$4+1),FALSE)*$E2392</f>
        <v>45.287130745347923</v>
      </c>
      <c r="Z2388" s="5">
        <f t="shared" ca="1" si="1106"/>
        <v>2301.5687733674458</v>
      </c>
      <c r="AA2388" s="5">
        <f ca="1">VLOOKUP(CONCATENATE($F2388," ",$G2388),AllocFactorMatrix,(AA$4+1),FALSE)*$E2392</f>
        <v>29.733325860774006</v>
      </c>
      <c r="AB2388" s="5">
        <f ca="1">VLOOKUP(CONCATENATE($F2388," ",$G2388),AllocFactorMatrix,(AB$4+1),FALSE)*$E2392</f>
        <v>0</v>
      </c>
      <c r="AC2388" s="5">
        <f ca="1">VLOOKUP(CONCATENATE($F2388," ",$G2388),AllocFactorMatrix,(AC$4+1),FALSE)*$E2392</f>
        <v>0</v>
      </c>
    </row>
    <row r="2389" spans="3:29" hidden="1" outlineLevel="1">
      <c r="E2389" s="48"/>
      <c r="F2389" s="175" t="str">
        <f>F2392</f>
        <v>RB_GUP</v>
      </c>
      <c r="G2389" s="52" t="str">
        <f>$G$12</f>
        <v>DISTSEC</v>
      </c>
      <c r="H2389" s="4">
        <f t="shared" ca="1" si="1095"/>
        <v>44341.15791246586</v>
      </c>
      <c r="I2389" s="5">
        <f ca="1">VLOOKUP(CONCATENATE($F2389," ",$G2389),AllocFactorMatrix,(I$4+1),FALSE)*$E2392</f>
        <v>32905.798719119506</v>
      </c>
      <c r="J2389" s="5">
        <f ca="1">VLOOKUP(CONCATENATE($F2389," ",$G2389),AllocFactorMatrix,(J$4+1),FALSE)*$E2392</f>
        <v>6635.2791588599221</v>
      </c>
      <c r="K2389" s="5">
        <f ca="1">VLOOKUP(CONCATENATE($F2389," ",$G2389),AllocFactorMatrix,(K$4+1),FALSE)*$E2392</f>
        <v>0</v>
      </c>
      <c r="L2389" s="5">
        <f ca="1">VLOOKUP(CONCATENATE($F2389," ",$G2389),AllocFactorMatrix,(L$4+1),FALSE)*$E2392</f>
        <v>0</v>
      </c>
      <c r="M2389" s="5">
        <f t="shared" ca="1" si="1104"/>
        <v>6635.2791588599221</v>
      </c>
      <c r="N2389" s="5">
        <f ca="1">VLOOKUP(CONCATENATE($F2389," ",$G2389),AllocFactorMatrix,(N$4+1),FALSE)*$E2392</f>
        <v>3316.5479443378731</v>
      </c>
      <c r="O2389" s="5">
        <f ca="1">VLOOKUP(CONCATENATE($F2389," ",$G2389),AllocFactorMatrix,(O$4+1),FALSE)*$E2392</f>
        <v>0</v>
      </c>
      <c r="P2389" s="5">
        <f ca="1">VLOOKUP(CONCATENATE($F2389," ",$G2389),AllocFactorMatrix,(P$4+1),FALSE)*$E2392</f>
        <v>0</v>
      </c>
      <c r="Q2389" s="5">
        <f ca="1">VLOOKUP(CONCATENATE($F2389," ",$G2389),AllocFactorMatrix,(Q$4+1),FALSE)*$E2392</f>
        <v>0</v>
      </c>
      <c r="R2389" s="5">
        <f t="shared" ca="1" si="1105"/>
        <v>3316.5479443378731</v>
      </c>
      <c r="S2389" s="5">
        <f ca="1">VLOOKUP(CONCATENATE($F2389," ",$G2389),AllocFactorMatrix,(S$4+1),FALSE)*$E2392</f>
        <v>123.96479678101518</v>
      </c>
      <c r="T2389" s="5">
        <f ca="1">VLOOKUP(CONCATENATE($F2389," ",$G2389),AllocFactorMatrix,(T$4+1),FALSE)*$E2392</f>
        <v>0</v>
      </c>
      <c r="U2389" s="5">
        <f ca="1">VLOOKUP(CONCATENATE($F2389," ",$G2389),AllocFactorMatrix,(U$4+1),FALSE)*$E2392</f>
        <v>0</v>
      </c>
      <c r="V2389" s="5">
        <f ca="1">VLOOKUP(CONCATENATE($F2389," ",$G2389),AllocFactorMatrix,(V$4+1),FALSE)*$E2392</f>
        <v>0</v>
      </c>
      <c r="W2389" s="5">
        <f t="shared" ca="1" si="1107"/>
        <v>123.96479678101518</v>
      </c>
      <c r="X2389" s="5">
        <f ca="1">VLOOKUP(CONCATENATE($F2389," ",$G2389),AllocFactorMatrix,(X$4+1),FALSE)*$E2392</f>
        <v>936.84765741342721</v>
      </c>
      <c r="Y2389" s="5">
        <f ca="1">VLOOKUP(CONCATENATE($F2389," ",$G2389),AllocFactorMatrix,(Y$4+1),FALSE)*$E2392</f>
        <v>0</v>
      </c>
      <c r="Z2389" s="5">
        <f t="shared" ca="1" si="1106"/>
        <v>936.84765741342721</v>
      </c>
      <c r="AA2389" s="5">
        <f ca="1">VLOOKUP(CONCATENATE($F2389," ",$G2389),AllocFactorMatrix,(AA$4+1),FALSE)*$E2392</f>
        <v>11.076885493253105</v>
      </c>
      <c r="AB2389" s="5">
        <f ca="1">VLOOKUP(CONCATENATE($F2389," ",$G2389),AllocFactorMatrix,(AB$4+1),FALSE)*$E2392</f>
        <v>340.94332479088331</v>
      </c>
      <c r="AC2389" s="5">
        <f ca="1">VLOOKUP(CONCATENATE($F2389," ",$G2389),AllocFactorMatrix,(AC$4+1),FALSE)*$E2392</f>
        <v>70.699425669980698</v>
      </c>
    </row>
    <row r="2390" spans="3:29" hidden="1" outlineLevel="1">
      <c r="E2390" s="48"/>
      <c r="F2390" s="175" t="str">
        <f>F2392</f>
        <v>RB_GUP</v>
      </c>
      <c r="G2390" s="52" t="str">
        <f>$G$13</f>
        <v>ENERGY</v>
      </c>
      <c r="H2390" s="4">
        <f t="shared" ca="1" si="1095"/>
        <v>2870.6739654536691</v>
      </c>
      <c r="I2390" s="5">
        <f ca="1">VLOOKUP(CONCATENATE($F2390," ",$G2390),AllocFactorMatrix,(I$4+1),FALSE)*$E2392</f>
        <v>1123.2551338271567</v>
      </c>
      <c r="J2390" s="5">
        <f ca="1">VLOOKUP(CONCATENATE($F2390," ",$G2390),AllocFactorMatrix,(J$4+1),FALSE)*$E2392</f>
        <v>324.05584709159797</v>
      </c>
      <c r="K2390" s="5">
        <f ca="1">VLOOKUP(CONCATENATE($F2390," ",$G2390),AllocFactorMatrix,(K$4+1),FALSE)*$E2392</f>
        <v>4.5166468271724902</v>
      </c>
      <c r="L2390" s="5">
        <f ca="1">VLOOKUP(CONCATENATE($F2390," ",$G2390),AllocFactorMatrix,(L$4+1),FALSE)*$E2392</f>
        <v>0.63142339852927931</v>
      </c>
      <c r="M2390" s="5">
        <f t="shared" ca="1" si="1104"/>
        <v>329.20391731729978</v>
      </c>
      <c r="N2390" s="5">
        <f ca="1">VLOOKUP(CONCATENATE($F2390," ",$G2390),AllocFactorMatrix,(N$4+1),FALSE)*$E2392</f>
        <v>210.25531355156022</v>
      </c>
      <c r="O2390" s="5">
        <f ca="1">VLOOKUP(CONCATENATE($F2390," ",$G2390),AllocFactorMatrix,(O$4+1),FALSE)*$E2392</f>
        <v>37.496715071851241</v>
      </c>
      <c r="P2390" s="5">
        <f ca="1">VLOOKUP(CONCATENATE($F2390," ",$G2390),AllocFactorMatrix,(P$4+1),FALSE)*$E2392</f>
        <v>7.6357043761154273</v>
      </c>
      <c r="Q2390" s="5">
        <f ca="1">VLOOKUP(CONCATENATE($F2390," ",$G2390),AllocFactorMatrix,(Q$4+1),FALSE)*$E2392</f>
        <v>0.28840313843818405</v>
      </c>
      <c r="R2390" s="5">
        <f t="shared" ca="1" si="1105"/>
        <v>255.67613613796507</v>
      </c>
      <c r="S2390" s="5">
        <f ca="1">VLOOKUP(CONCATENATE($F2390," ",$G2390),AllocFactorMatrix,(S$4+1),FALSE)*$E2392</f>
        <v>11.011074592785018</v>
      </c>
      <c r="T2390" s="5">
        <f ca="1">VLOOKUP(CONCATENATE($F2390," ",$G2390),AllocFactorMatrix,(T$4+1),FALSE)*$E2392</f>
        <v>174.08718289970909</v>
      </c>
      <c r="U2390" s="5">
        <f ca="1">VLOOKUP(CONCATENATE($F2390," ",$G2390),AllocFactorMatrix,(U$4+1),FALSE)*$E2392</f>
        <v>748.72064003361766</v>
      </c>
      <c r="V2390" s="5">
        <f ca="1">VLOOKUP(CONCATENATE($F2390," ",$G2390),AllocFactorMatrix,(V$4+1),FALSE)*$E2392</f>
        <v>140.84217258351455</v>
      </c>
      <c r="W2390" s="5">
        <f t="shared" ca="1" si="1107"/>
        <v>1074.6610701096263</v>
      </c>
      <c r="X2390" s="5">
        <f ca="1">VLOOKUP(CONCATENATE($F2390," ",$G2390),AllocFactorMatrix,(X$4+1),FALSE)*$E2392</f>
        <v>57.755050361944548</v>
      </c>
      <c r="Y2390" s="5">
        <f ca="1">VLOOKUP(CONCATENATE($F2390," ",$G2390),AllocFactorMatrix,(Y$4+1),FALSE)*$E2392</f>
        <v>1.1588435647182997</v>
      </c>
      <c r="Z2390" s="5">
        <f t="shared" ca="1" si="1106"/>
        <v>58.913893926662851</v>
      </c>
      <c r="AA2390" s="5">
        <f ca="1">VLOOKUP(CONCATENATE($F2390," ",$G2390),AllocFactorMatrix,(AA$4+1),FALSE)*$E2392</f>
        <v>1.033693429038091</v>
      </c>
      <c r="AB2390" s="5">
        <f ca="1">VLOOKUP(CONCATENATE($F2390," ",$G2390),AllocFactorMatrix,(AB$4+1),FALSE)*$E2392</f>
        <v>23.154378790265753</v>
      </c>
      <c r="AC2390" s="5">
        <f ca="1">VLOOKUP(CONCATENATE($F2390," ",$G2390),AllocFactorMatrix,(AC$4+1),FALSE)*$E2392</f>
        <v>4.7757419156542733</v>
      </c>
    </row>
    <row r="2391" spans="3:29" hidden="1" outlineLevel="1">
      <c r="E2391" s="48"/>
      <c r="F2391" s="175" t="str">
        <f>F2392</f>
        <v>RB_GUP</v>
      </c>
      <c r="G2391" s="52" t="str">
        <f>$G$14</f>
        <v>CUSTOMER</v>
      </c>
      <c r="H2391" s="4">
        <f t="shared" ca="1" si="1095"/>
        <v>20897.701803496264</v>
      </c>
      <c r="I2391" s="5">
        <f ca="1">VLOOKUP(CONCATENATE($F2391," ",$G2391),AllocFactorMatrix,(I$4+1),FALSE)*$E2392</f>
        <v>10350.760636353891</v>
      </c>
      <c r="J2391" s="5">
        <f ca="1">VLOOKUP(CONCATENATE($F2391," ",$G2391),AllocFactorMatrix,(J$4+1),FALSE)*$E2392</f>
        <v>3298.9368773874985</v>
      </c>
      <c r="K2391" s="5">
        <f ca="1">VLOOKUP(CONCATENATE($F2391," ",$G2391),AllocFactorMatrix,(K$4+1),FALSE)*$E2392</f>
        <v>210.57519746931288</v>
      </c>
      <c r="L2391" s="5">
        <f ca="1">VLOOKUP(CONCATENATE($F2391," ",$G2391),AllocFactorMatrix,(L$4+1),FALSE)*$E2392</f>
        <v>35.415946169960208</v>
      </c>
      <c r="M2391" s="5">
        <f t="shared" ca="1" si="1104"/>
        <v>3544.9280210267716</v>
      </c>
      <c r="N2391" s="5">
        <f ca="1">VLOOKUP(CONCATENATE($F2391," ",$G2391),AllocFactorMatrix,(N$4+1),FALSE)*$E2392</f>
        <v>257.19787908135419</v>
      </c>
      <c r="O2391" s="5">
        <f ca="1">VLOOKUP(CONCATENATE($F2391," ",$G2391),AllocFactorMatrix,(O$4+1),FALSE)*$E2392</f>
        <v>74.344435819774574</v>
      </c>
      <c r="P2391" s="5">
        <f ca="1">VLOOKUP(CONCATENATE($F2391," ",$G2391),AllocFactorMatrix,(P$4+1),FALSE)*$E2392</f>
        <v>87.086160410873447</v>
      </c>
      <c r="Q2391" s="5">
        <f ca="1">VLOOKUP(CONCATENATE($F2391," ",$G2391),AllocFactorMatrix,(Q$4+1),FALSE)*$E2392</f>
        <v>10.881202975418963</v>
      </c>
      <c r="R2391" s="5">
        <f t="shared" ca="1" si="1105"/>
        <v>429.50967828742114</v>
      </c>
      <c r="S2391" s="5">
        <f ca="1">VLOOKUP(CONCATENATE($F2391," ",$G2391),AllocFactorMatrix,(S$4+1),FALSE)*$E2392</f>
        <v>1.7029774519360092</v>
      </c>
      <c r="T2391" s="5">
        <f ca="1">VLOOKUP(CONCATENATE($F2391," ",$G2391),AllocFactorMatrix,(T$4+1),FALSE)*$E2392</f>
        <v>52.767581933116794</v>
      </c>
      <c r="U2391" s="5">
        <f ca="1">VLOOKUP(CONCATENATE($F2391," ",$G2391),AllocFactorMatrix,(U$4+1),FALSE)*$E2392</f>
        <v>146.38407327986633</v>
      </c>
      <c r="V2391" s="5">
        <f ca="1">VLOOKUP(CONCATENATE($F2391," ",$G2391),AllocFactorMatrix,(V$4+1),FALSE)*$E2392</f>
        <v>43.526330181627777</v>
      </c>
      <c r="W2391" s="5">
        <f t="shared" ca="1" si="1107"/>
        <v>244.38096284654691</v>
      </c>
      <c r="X2391" s="5">
        <f ca="1">VLOOKUP(CONCATENATE($F2391," ",$G2391),AllocFactorMatrix,(X$4+1),FALSE)*$E2392</f>
        <v>51.975375131371877</v>
      </c>
      <c r="Y2391" s="5">
        <f ca="1">VLOOKUP(CONCATENATE($F2391," ",$G2391),AllocFactorMatrix,(Y$4+1),FALSE)*$E2392</f>
        <v>0.9732336291008753</v>
      </c>
      <c r="Z2391" s="5">
        <f t="shared" ca="1" si="1106"/>
        <v>52.948608760472752</v>
      </c>
      <c r="AA2391" s="5">
        <f ca="1">VLOOKUP(CONCATENATE($F2391," ",$G2391),AllocFactorMatrix,(AA$4+1),FALSE)*$E2392</f>
        <v>5.0280194655378931</v>
      </c>
      <c r="AB2391" s="5">
        <f ca="1">VLOOKUP(CONCATENATE($F2391," ",$G2391),AllocFactorMatrix,(AB$4+1),FALSE)*$E2392</f>
        <v>5525.5021256021282</v>
      </c>
      <c r="AC2391" s="5">
        <f ca="1">VLOOKUP(CONCATENATE($F2391," ",$G2391),AllocFactorMatrix,(AC$4+1),FALSE)*$E2392</f>
        <v>744.64375115349321</v>
      </c>
    </row>
    <row r="2392" spans="3:29" collapsed="1">
      <c r="D2392" s="52" t="s">
        <v>513</v>
      </c>
      <c r="E2392" s="58">
        <v>420985</v>
      </c>
      <c r="F2392" s="93" t="s">
        <v>73</v>
      </c>
      <c r="G2392" s="52" t="str">
        <f>$G$15</f>
        <v>TOTAL</v>
      </c>
      <c r="H2392" s="4">
        <f t="shared" ca="1" si="1095"/>
        <v>420985</v>
      </c>
      <c r="I2392" s="5">
        <f ca="1">VLOOKUP(CONCATENATE($F2392," ",$G2392),AllocFactorMatrix,(I$4+1),FALSE)*$E2392</f>
        <v>238802.98485648338</v>
      </c>
      <c r="J2392" s="5">
        <f ca="1">VLOOKUP(CONCATENATE($F2392," ",$G2392),AllocFactorMatrix,(J$4+1),FALSE)*$E2392</f>
        <v>55662.939933149923</v>
      </c>
      <c r="K2392" s="5">
        <f ca="1">VLOOKUP(CONCATENATE($F2392," ",$G2392),AllocFactorMatrix,(K$4+1),FALSE)*$E2392</f>
        <v>847.48255664587236</v>
      </c>
      <c r="L2392" s="5">
        <f ca="1">VLOOKUP(CONCATENATE($F2392," ",$G2392),AllocFactorMatrix,(L$4+1),FALSE)*$E2392</f>
        <v>98.161566382282658</v>
      </c>
      <c r="M2392" s="5">
        <f t="shared" ca="1" si="1104"/>
        <v>56608.584056178079</v>
      </c>
      <c r="N2392" s="5">
        <f ca="1">VLOOKUP(CONCATENATE($F2392," ",$G2392),AllocFactorMatrix,(N$4+1),FALSE)*$E2392</f>
        <v>30553.172126329493</v>
      </c>
      <c r="O2392" s="5">
        <f ca="1">VLOOKUP(CONCATENATE($F2392," ",$G2392),AllocFactorMatrix,(O$4+1),FALSE)*$E2392</f>
        <v>4913.4693726183241</v>
      </c>
      <c r="P2392" s="5">
        <f ca="1">VLOOKUP(CONCATENATE($F2392," ",$G2392),AllocFactorMatrix,(P$4+1),FALSE)*$E2392</f>
        <v>785.77662163617697</v>
      </c>
      <c r="Q2392" s="5">
        <f ca="1">VLOOKUP(CONCATENATE($F2392," ",$G2392),AllocFactorMatrix,(Q$4+1),FALSE)*$E2392</f>
        <v>34.545550615385508</v>
      </c>
      <c r="R2392" s="5">
        <f t="shared" ca="1" si="1105"/>
        <v>36286.963671199381</v>
      </c>
      <c r="S2392" s="5">
        <f ca="1">VLOOKUP(CONCATENATE($F2392," ",$G2392),AllocFactorMatrix,(S$4+1),FALSE)*$E2392</f>
        <v>1383.1244604040708</v>
      </c>
      <c r="T2392" s="5">
        <f ca="1">VLOOKUP(CONCATENATE($F2392," ",$G2392),AllocFactorMatrix,(T$4+1),FALSE)*$E2392</f>
        <v>17214.626710512952</v>
      </c>
      <c r="U2392" s="5">
        <f ca="1">VLOOKUP(CONCATENATE($F2392," ",$G2392),AllocFactorMatrix,(U$4+1),FALSE)*$E2392</f>
        <v>47308.163601309083</v>
      </c>
      <c r="V2392" s="5">
        <f ca="1">VLOOKUP(CONCATENATE($F2392," ",$G2392),AllocFactorMatrix,(V$4+1),FALSE)*$E2392</f>
        <v>7688.4474036459114</v>
      </c>
      <c r="W2392" s="5">
        <f t="shared" ca="1" si="1107"/>
        <v>73594.362175872011</v>
      </c>
      <c r="X2392" s="5">
        <f ca="1">VLOOKUP(CONCATENATE($F2392," ",$G2392),AllocFactorMatrix,(X$4+1),FALSE)*$E2392</f>
        <v>8390.8868837364789</v>
      </c>
      <c r="Y2392" s="5">
        <f ca="1">VLOOKUP(CONCATENATE($F2392," ",$G2392),AllocFactorMatrix,(Y$4+1),FALSE)*$E2392</f>
        <v>149.08664039961769</v>
      </c>
      <c r="Z2392" s="5">
        <f t="shared" ca="1" si="1106"/>
        <v>8539.9735241360959</v>
      </c>
      <c r="AA2392" s="5">
        <f ca="1">VLOOKUP(CONCATENATE($F2392," ",$G2392),AllocFactorMatrix,(AA$4+1),FALSE)*$E2392</f>
        <v>114.0373537536028</v>
      </c>
      <c r="AB2392" s="5">
        <f ca="1">VLOOKUP(CONCATENATE($F2392," ",$G2392),AllocFactorMatrix,(AB$4+1),FALSE)*$E2392</f>
        <v>6162.072892390971</v>
      </c>
      <c r="AC2392" s="5">
        <f ca="1">VLOOKUP(CONCATENATE($F2392," ",$G2392),AllocFactorMatrix,(AC$4+1),FALSE)*$E2392</f>
        <v>876.02146998659373</v>
      </c>
    </row>
    <row r="2393" spans="3:29" hidden="1" outlineLevel="1">
      <c r="E2393" s="11"/>
      <c r="F2393" s="107"/>
      <c r="G2393" s="52" t="str">
        <f>$G$8</f>
        <v>PRODUCTION</v>
      </c>
      <c r="H2393" s="50">
        <f t="shared" ref="H2393:AC2393" ca="1" si="1108">+H2297+H2305+H2313+H2321+H2329+H2337+H2345+H2353+H2361+H2369+H2377+H2385</f>
        <v>10832400.796728868</v>
      </c>
      <c r="I2393" s="50">
        <f t="shared" ca="1" si="1108"/>
        <v>5514811.3612645091</v>
      </c>
      <c r="J2393" s="50">
        <f t="shared" ca="1" si="1108"/>
        <v>1310621.2081111753</v>
      </c>
      <c r="K2393" s="50">
        <f t="shared" ca="1" si="1108"/>
        <v>18042.527529178995</v>
      </c>
      <c r="L2393" s="50">
        <f t="shared" ca="1" si="1108"/>
        <v>2502.6389803978977</v>
      </c>
      <c r="M2393" s="50">
        <f t="shared" ca="1" si="1108"/>
        <v>1331166.3746207519</v>
      </c>
      <c r="N2393" s="50">
        <f t="shared" ca="1" si="1108"/>
        <v>777258.538194058</v>
      </c>
      <c r="O2393" s="50">
        <f t="shared" ca="1" si="1108"/>
        <v>140982.46171817291</v>
      </c>
      <c r="P2393" s="50">
        <f t="shared" ca="1" si="1108"/>
        <v>28284.255474929119</v>
      </c>
      <c r="Q2393" s="50">
        <f t="shared" ca="1" si="1108"/>
        <v>1044.5889436609668</v>
      </c>
      <c r="R2393" s="50">
        <f t="shared" ca="1" si="1108"/>
        <v>947569.84433082107</v>
      </c>
      <c r="S2393" s="50">
        <f t="shared" ca="1" si="1108"/>
        <v>36714.18038698555</v>
      </c>
      <c r="T2393" s="50">
        <f t="shared" ca="1" si="1108"/>
        <v>503822.8583461048</v>
      </c>
      <c r="U2393" s="50">
        <f t="shared" ca="1" si="1108"/>
        <v>1909957.2223334715</v>
      </c>
      <c r="V2393" s="50">
        <f t="shared" ca="1" si="1108"/>
        <v>351458.98197557335</v>
      </c>
      <c r="W2393" s="50">
        <f t="shared" ca="1" si="1108"/>
        <v>2801953.2430421347</v>
      </c>
      <c r="X2393" s="50">
        <f t="shared" ca="1" si="1108"/>
        <v>214343.27979357264</v>
      </c>
      <c r="Y2393" s="50">
        <f t="shared" ca="1" si="1108"/>
        <v>4252.4386065917151</v>
      </c>
      <c r="Z2393" s="50">
        <f t="shared" ca="1" si="1108"/>
        <v>218595.71840016433</v>
      </c>
      <c r="AA2393" s="50">
        <f t="shared" ca="1" si="1108"/>
        <v>2843.181882630558</v>
      </c>
      <c r="AB2393" s="50">
        <f t="shared" ca="1" si="1108"/>
        <v>12816.099492067331</v>
      </c>
      <c r="AC2393" s="50">
        <f t="shared" ca="1" si="1108"/>
        <v>2644.9736957866162</v>
      </c>
    </row>
    <row r="2394" spans="3:29" hidden="1" outlineLevel="1">
      <c r="E2394" s="11"/>
      <c r="F2394" s="107"/>
      <c r="G2394" s="52" t="str">
        <f>$G$9</f>
        <v>BULKTRAN</v>
      </c>
      <c r="H2394" s="50">
        <f t="shared" ref="H2394:AC2394" ca="1" si="1109">+H2298+H2306+H2314+H2322+H2330+H2338+H2346+H2354+H2362+H2370+H2378+H2386</f>
        <v>4029284.1119148112</v>
      </c>
      <c r="I2394" s="50">
        <f t="shared" ca="1" si="1109"/>
        <v>2032288.2693724963</v>
      </c>
      <c r="J2394" s="50">
        <f t="shared" ca="1" si="1109"/>
        <v>487474.59999291529</v>
      </c>
      <c r="K2394" s="50">
        <f t="shared" ca="1" si="1109"/>
        <v>6699.5921533216342</v>
      </c>
      <c r="L2394" s="50">
        <f t="shared" ca="1" si="1109"/>
        <v>895.21041359524975</v>
      </c>
      <c r="M2394" s="50">
        <f t="shared" ca="1" si="1109"/>
        <v>495069.40255983215</v>
      </c>
      <c r="N2394" s="50">
        <f t="shared" ca="1" si="1109"/>
        <v>289192.88388112851</v>
      </c>
      <c r="O2394" s="50">
        <f t="shared" ca="1" si="1109"/>
        <v>53378.026669333674</v>
      </c>
      <c r="P2394" s="50">
        <f t="shared" ca="1" si="1109"/>
        <v>10632.400660677775</v>
      </c>
      <c r="Q2394" s="50">
        <f t="shared" ca="1" si="1109"/>
        <v>380.79177172274109</v>
      </c>
      <c r="R2394" s="50">
        <f t="shared" ca="1" si="1109"/>
        <v>353584.10298286279</v>
      </c>
      <c r="S2394" s="50">
        <f t="shared" ca="1" si="1109"/>
        <v>13586.173497762593</v>
      </c>
      <c r="T2394" s="50">
        <f t="shared" ca="1" si="1109"/>
        <v>190955.7904570243</v>
      </c>
      <c r="U2394" s="50">
        <f t="shared" ca="1" si="1109"/>
        <v>721638.18647829245</v>
      </c>
      <c r="V2394" s="50">
        <f t="shared" ca="1" si="1109"/>
        <v>133989.70259023842</v>
      </c>
      <c r="W2394" s="50">
        <f t="shared" ca="1" si="1109"/>
        <v>1060169.8530233179</v>
      </c>
      <c r="X2394" s="50">
        <f t="shared" ca="1" si="1109"/>
        <v>79741.371087808264</v>
      </c>
      <c r="Y2394" s="50">
        <f t="shared" ca="1" si="1109"/>
        <v>1575.3852586179801</v>
      </c>
      <c r="Z2394" s="50">
        <f t="shared" ca="1" si="1109"/>
        <v>81316.756346426235</v>
      </c>
      <c r="AA2394" s="50">
        <f t="shared" ca="1" si="1109"/>
        <v>1058.9440724773201</v>
      </c>
      <c r="AB2394" s="50">
        <f t="shared" ca="1" si="1109"/>
        <v>4804.0056427582549</v>
      </c>
      <c r="AC2394" s="50">
        <f t="shared" ca="1" si="1109"/>
        <v>992.77791464095128</v>
      </c>
    </row>
    <row r="2395" spans="3:29" hidden="1" outlineLevel="1">
      <c r="E2395" s="11"/>
      <c r="F2395" s="107"/>
      <c r="G2395" s="52" t="str">
        <f>$G$10</f>
        <v>SUBTRAN</v>
      </c>
      <c r="H2395" s="50">
        <f t="shared" ref="H2395:AC2395" ca="1" si="1110">+H2299+H2307+H2315+H2323+H2331+H2339+H2347+H2355+H2363+H2371+H2379+H2387</f>
        <v>1115449.3183798592</v>
      </c>
      <c r="I2395" s="50">
        <f t="shared" ca="1" si="1110"/>
        <v>559689.51305794879</v>
      </c>
      <c r="J2395" s="50">
        <f t="shared" ca="1" si="1110"/>
        <v>134779.36163325392</v>
      </c>
      <c r="K2395" s="50">
        <f t="shared" ca="1" si="1110"/>
        <v>1861.9663094939733</v>
      </c>
      <c r="L2395" s="50">
        <f t="shared" ca="1" si="1110"/>
        <v>325.09371147132561</v>
      </c>
      <c r="M2395" s="50">
        <f t="shared" ca="1" si="1110"/>
        <v>136966.4216542193</v>
      </c>
      <c r="N2395" s="50">
        <f t="shared" ca="1" si="1110"/>
        <v>77647.867346592218</v>
      </c>
      <c r="O2395" s="50">
        <f t="shared" ca="1" si="1110"/>
        <v>14352.92749120464</v>
      </c>
      <c r="P2395" s="50">
        <f t="shared" ca="1" si="1110"/>
        <v>3703.5533780487326</v>
      </c>
      <c r="Q2395" s="50">
        <f t="shared" ca="1" si="1110"/>
        <v>0</v>
      </c>
      <c r="R2395" s="50">
        <f t="shared" ca="1" si="1110"/>
        <v>95704.348215845574</v>
      </c>
      <c r="S2395" s="50">
        <f t="shared" ca="1" si="1110"/>
        <v>3473.2709068669928</v>
      </c>
      <c r="T2395" s="50">
        <f t="shared" ca="1" si="1110"/>
        <v>50644.037930604449</v>
      </c>
      <c r="U2395" s="50">
        <f t="shared" ca="1" si="1110"/>
        <v>246880.93771235211</v>
      </c>
      <c r="V2395" s="50">
        <f t="shared" ca="1" si="1110"/>
        <v>0</v>
      </c>
      <c r="W2395" s="50">
        <f t="shared" ca="1" si="1110"/>
        <v>300998.2465498235</v>
      </c>
      <c r="X2395" s="50">
        <f t="shared" ca="1" si="1110"/>
        <v>21379.861891888577</v>
      </c>
      <c r="Y2395" s="50">
        <f t="shared" ca="1" si="1110"/>
        <v>424.82693306614749</v>
      </c>
      <c r="Z2395" s="50">
        <f t="shared" ca="1" si="1110"/>
        <v>21804.68882495473</v>
      </c>
      <c r="AA2395" s="50">
        <f t="shared" ca="1" si="1110"/>
        <v>286.10007706717829</v>
      </c>
      <c r="AB2395" s="50">
        <f t="shared" ca="1" si="1110"/>
        <v>0</v>
      </c>
      <c r="AC2395" s="50">
        <f t="shared" ca="1" si="1110"/>
        <v>0</v>
      </c>
    </row>
    <row r="2396" spans="3:29" hidden="1" outlineLevel="1">
      <c r="E2396" s="11"/>
      <c r="F2396" s="107"/>
      <c r="G2396" s="52" t="str">
        <f>$G$11</f>
        <v>DISTPRI</v>
      </c>
      <c r="H2396" s="50">
        <f t="shared" ref="H2396:AC2396" ca="1" si="1111">+H2300+H2308+H2316+H2324+H2332+H2340+H2348+H2356+H2364+H2372+H2380+H2388</f>
        <v>5370488.9777601529</v>
      </c>
      <c r="I2396" s="50">
        <f t="shared" ca="1" si="1111"/>
        <v>3484779.3507782375</v>
      </c>
      <c r="J2396" s="50">
        <f t="shared" ca="1" si="1111"/>
        <v>834655.11096445879</v>
      </c>
      <c r="K2396" s="50">
        <f t="shared" ca="1" si="1111"/>
        <v>11536.245039407851</v>
      </c>
      <c r="L2396" s="50">
        <f t="shared" ca="1" si="1111"/>
        <v>0</v>
      </c>
      <c r="M2396" s="50">
        <f t="shared" ca="1" si="1111"/>
        <v>846191.35600386665</v>
      </c>
      <c r="N2396" s="50">
        <f t="shared" ca="1" si="1111"/>
        <v>482982.72515391046</v>
      </c>
      <c r="O2396" s="50">
        <f t="shared" ca="1" si="1111"/>
        <v>88555.977969453554</v>
      </c>
      <c r="P2396" s="50">
        <f t="shared" ca="1" si="1111"/>
        <v>0</v>
      </c>
      <c r="Q2396" s="50">
        <f t="shared" ca="1" si="1111"/>
        <v>0</v>
      </c>
      <c r="R2396" s="50">
        <f t="shared" ca="1" si="1111"/>
        <v>571538.70312336402</v>
      </c>
      <c r="S2396" s="50">
        <f t="shared" ca="1" si="1111"/>
        <v>21727.261163835185</v>
      </c>
      <c r="T2396" s="50">
        <f t="shared" ca="1" si="1111"/>
        <v>308798.14605723345</v>
      </c>
      <c r="U2396" s="50">
        <f t="shared" ca="1" si="1111"/>
        <v>0</v>
      </c>
      <c r="V2396" s="50">
        <f t="shared" ca="1" si="1111"/>
        <v>0</v>
      </c>
      <c r="W2396" s="50">
        <f t="shared" ca="1" si="1111"/>
        <v>330525.40722106863</v>
      </c>
      <c r="X2396" s="50">
        <f t="shared" ca="1" si="1111"/>
        <v>133042.84162793632</v>
      </c>
      <c r="Y2396" s="50">
        <f t="shared" ca="1" si="1111"/>
        <v>2647.6757074182378</v>
      </c>
      <c r="Z2396" s="50">
        <f t="shared" ca="1" si="1111"/>
        <v>135690.51733535458</v>
      </c>
      <c r="AA2396" s="50">
        <f t="shared" ca="1" si="1111"/>
        <v>1763.643298261278</v>
      </c>
      <c r="AB2396" s="50">
        <f t="shared" ca="1" si="1111"/>
        <v>0</v>
      </c>
      <c r="AC2396" s="50">
        <f t="shared" ca="1" si="1111"/>
        <v>0</v>
      </c>
    </row>
    <row r="2397" spans="3:29" hidden="1" outlineLevel="1">
      <c r="E2397" s="11"/>
      <c r="F2397" s="107"/>
      <c r="G2397" s="52" t="str">
        <f>$G$12</f>
        <v>DISTSEC</v>
      </c>
      <c r="H2397" s="50">
        <f t="shared" ref="H2397:AC2397" ca="1" si="1112">+H2301+H2309+H2317+H2325+H2333+H2341+H2349+H2357+H2365+H2373+H2381+H2389</f>
        <v>2450505.89166363</v>
      </c>
      <c r="I2397" s="50">
        <f t="shared" ca="1" si="1112"/>
        <v>1807153.6061495873</v>
      </c>
      <c r="J2397" s="50">
        <f t="shared" ca="1" si="1112"/>
        <v>373275.36132678454</v>
      </c>
      <c r="K2397" s="50">
        <f t="shared" ca="1" si="1112"/>
        <v>0</v>
      </c>
      <c r="L2397" s="50">
        <f t="shared" ca="1" si="1112"/>
        <v>0</v>
      </c>
      <c r="M2397" s="50">
        <f t="shared" ca="1" si="1112"/>
        <v>373275.36132678454</v>
      </c>
      <c r="N2397" s="50">
        <f t="shared" ca="1" si="1112"/>
        <v>185974.9946065332</v>
      </c>
      <c r="O2397" s="50">
        <f t="shared" ca="1" si="1112"/>
        <v>0</v>
      </c>
      <c r="P2397" s="50">
        <f t="shared" ca="1" si="1112"/>
        <v>0</v>
      </c>
      <c r="Q2397" s="50">
        <f t="shared" ca="1" si="1112"/>
        <v>0</v>
      </c>
      <c r="R2397" s="50">
        <f t="shared" ca="1" si="1112"/>
        <v>185974.9946065332</v>
      </c>
      <c r="S2397" s="50">
        <f t="shared" ca="1" si="1112"/>
        <v>6913.035623143378</v>
      </c>
      <c r="T2397" s="50">
        <f t="shared" ca="1" si="1112"/>
        <v>0</v>
      </c>
      <c r="U2397" s="50">
        <f t="shared" ca="1" si="1112"/>
        <v>0</v>
      </c>
      <c r="V2397" s="50">
        <f t="shared" ca="1" si="1112"/>
        <v>0</v>
      </c>
      <c r="W2397" s="50">
        <f t="shared" ca="1" si="1112"/>
        <v>6913.035623143378</v>
      </c>
      <c r="X2397" s="50">
        <f t="shared" ca="1" si="1112"/>
        <v>52780.934498114606</v>
      </c>
      <c r="Y2397" s="50">
        <f t="shared" ca="1" si="1112"/>
        <v>0</v>
      </c>
      <c r="Z2397" s="50">
        <f t="shared" ca="1" si="1112"/>
        <v>52780.934498114606</v>
      </c>
      <c r="AA2397" s="50">
        <f t="shared" ca="1" si="1112"/>
        <v>627.86403088946884</v>
      </c>
      <c r="AB2397" s="50">
        <f t="shared" ca="1" si="1112"/>
        <v>19673.444789561119</v>
      </c>
      <c r="AC2397" s="50">
        <f t="shared" ca="1" si="1112"/>
        <v>4106.6506390166132</v>
      </c>
    </row>
    <row r="2398" spans="3:29" hidden="1" outlineLevel="1">
      <c r="E2398" s="11"/>
      <c r="F2398" s="107"/>
      <c r="G2398" s="52" t="str">
        <f>$G$13</f>
        <v>ENERGY</v>
      </c>
      <c r="H2398" s="50">
        <f t="shared" ref="H2398:AC2398" ca="1" si="1113">+H2302+H2310+H2318+H2326+H2334+H2342+H2350+H2358+H2366+H2374+H2382+H2390</f>
        <v>2121998.6278499244</v>
      </c>
      <c r="I2398" s="50">
        <f t="shared" ca="1" si="1113"/>
        <v>848105.64399972139</v>
      </c>
      <c r="J2398" s="50">
        <f t="shared" ca="1" si="1113"/>
        <v>244609.7712775055</v>
      </c>
      <c r="K2398" s="50">
        <f t="shared" ca="1" si="1113"/>
        <v>3379.7988706263409</v>
      </c>
      <c r="L2398" s="50">
        <f t="shared" ca="1" si="1113"/>
        <v>526.95960238234329</v>
      </c>
      <c r="M2398" s="50">
        <f t="shared" ca="1" si="1113"/>
        <v>248516.52975051419</v>
      </c>
      <c r="N2398" s="50">
        <f t="shared" ca="1" si="1113"/>
        <v>157417.86676105429</v>
      </c>
      <c r="O2398" s="50">
        <f t="shared" ca="1" si="1113"/>
        <v>26945.108396781303</v>
      </c>
      <c r="P2398" s="50">
        <f t="shared" ca="1" si="1113"/>
        <v>5545.8898085491646</v>
      </c>
      <c r="Q2398" s="50">
        <f t="shared" ca="1" si="1113"/>
        <v>221.43760423049639</v>
      </c>
      <c r="R2398" s="50">
        <f t="shared" ca="1" si="1113"/>
        <v>190130.30257061528</v>
      </c>
      <c r="S2398" s="50">
        <f t="shared" ca="1" si="1113"/>
        <v>8364.7462108618565</v>
      </c>
      <c r="T2398" s="50">
        <f t="shared" ca="1" si="1113"/>
        <v>124950.39777575574</v>
      </c>
      <c r="U2398" s="50">
        <f t="shared" ca="1" si="1113"/>
        <v>535498.08703201159</v>
      </c>
      <c r="V2398" s="50">
        <f t="shared" ca="1" si="1113"/>
        <v>99943.836115918442</v>
      </c>
      <c r="W2398" s="50">
        <f t="shared" ca="1" si="1113"/>
        <v>768757.06713454763</v>
      </c>
      <c r="X2398" s="50">
        <f t="shared" ca="1" si="1113"/>
        <v>43573.6048583839</v>
      </c>
      <c r="Y2398" s="50">
        <f t="shared" ca="1" si="1113"/>
        <v>877.12737624148292</v>
      </c>
      <c r="Z2398" s="50">
        <f t="shared" ca="1" si="1113"/>
        <v>44450.732234625386</v>
      </c>
      <c r="AA2398" s="50">
        <f t="shared" ca="1" si="1113"/>
        <v>784.14251870286125</v>
      </c>
      <c r="AB2398" s="50">
        <f t="shared" ca="1" si="1113"/>
        <v>17604.587970079192</v>
      </c>
      <c r="AC2398" s="50">
        <f t="shared" ca="1" si="1113"/>
        <v>3649.6216711182246</v>
      </c>
    </row>
    <row r="2399" spans="3:29" hidden="1" outlineLevel="1">
      <c r="E2399" s="11"/>
      <c r="F2399" s="107"/>
      <c r="G2399" s="52" t="str">
        <f>$G$14</f>
        <v>CUSTOMER</v>
      </c>
      <c r="H2399" s="50">
        <f t="shared" ref="H2399:AC2399" ca="1" si="1114">+H2303+H2311+H2319+H2327+H2335+H2343+H2351+H2359+H2367+H2375+H2383+H2391</f>
        <v>1900468.2757027594</v>
      </c>
      <c r="I2399" s="50">
        <f t="shared" ca="1" si="1114"/>
        <v>1198553.9293386205</v>
      </c>
      <c r="J2399" s="50">
        <f t="shared" ca="1" si="1114"/>
        <v>299822.11386434839</v>
      </c>
      <c r="K2399" s="50">
        <f t="shared" ca="1" si="1114"/>
        <v>13285.637871933088</v>
      </c>
      <c r="L2399" s="50">
        <f t="shared" ca="1" si="1114"/>
        <v>2171.1261103589895</v>
      </c>
      <c r="M2399" s="50">
        <f t="shared" ca="1" si="1114"/>
        <v>315278.87784664042</v>
      </c>
      <c r="N2399" s="50">
        <f t="shared" ca="1" si="1114"/>
        <v>17797.47041227384</v>
      </c>
      <c r="O2399" s="50">
        <f t="shared" ca="1" si="1114"/>
        <v>4939.6262334288112</v>
      </c>
      <c r="P2399" s="50">
        <f t="shared" ca="1" si="1114"/>
        <v>5485.1599140525987</v>
      </c>
      <c r="Q2399" s="50">
        <f t="shared" ca="1" si="1114"/>
        <v>657.89363108069824</v>
      </c>
      <c r="R2399" s="50">
        <f t="shared" ca="1" si="1114"/>
        <v>28880.150190835953</v>
      </c>
      <c r="S2399" s="50">
        <f t="shared" ca="1" si="1114"/>
        <v>123.40971862393911</v>
      </c>
      <c r="T2399" s="50">
        <f t="shared" ca="1" si="1114"/>
        <v>3538.1714070554258</v>
      </c>
      <c r="U2399" s="50">
        <f t="shared" ca="1" si="1114"/>
        <v>9268.3659201692772</v>
      </c>
      <c r="V2399" s="50">
        <f t="shared" ca="1" si="1114"/>
        <v>2799.0768065909569</v>
      </c>
      <c r="W2399" s="50">
        <f t="shared" ca="1" si="1114"/>
        <v>15729.023852439599</v>
      </c>
      <c r="X2399" s="50">
        <f t="shared" ca="1" si="1114"/>
        <v>3730.6901749892477</v>
      </c>
      <c r="Y2399" s="50">
        <f t="shared" ca="1" si="1114"/>
        <v>64.286886070299531</v>
      </c>
      <c r="Z2399" s="50">
        <f t="shared" ca="1" si="1114"/>
        <v>3794.9770610595469</v>
      </c>
      <c r="AA2399" s="50">
        <f t="shared" ca="1" si="1114"/>
        <v>341.80483189547925</v>
      </c>
      <c r="AB2399" s="50">
        <f t="shared" ca="1" si="1114"/>
        <v>294339.98508792755</v>
      </c>
      <c r="AC2399" s="50">
        <f t="shared" ca="1" si="1114"/>
        <v>43549.527493340589</v>
      </c>
    </row>
    <row r="2400" spans="3:29" collapsed="1">
      <c r="C2400" s="52" t="s">
        <v>152</v>
      </c>
      <c r="E2400" s="57">
        <f>+E2304+E2312+E2320+E2328+E2336+E2344+E2352+E2360+E2368+E2376+E2384+E2392</f>
        <v>27820596</v>
      </c>
      <c r="F2400" s="175"/>
      <c r="G2400" s="52" t="str">
        <f>$G$15</f>
        <v>TOTAL</v>
      </c>
      <c r="H2400" s="50">
        <f t="shared" ref="H2400:AC2400" ca="1" si="1115">+H2304+H2312+H2320+H2328+H2336+H2344+H2352+H2360+H2368+H2376+H2384+H2392</f>
        <v>27820596.000000007</v>
      </c>
      <c r="I2400" s="50">
        <f t="shared" ca="1" si="1115"/>
        <v>15445381.67396112</v>
      </c>
      <c r="J2400" s="50">
        <f t="shared" ca="1" si="1115"/>
        <v>3685237.5271704425</v>
      </c>
      <c r="K2400" s="50">
        <f t="shared" ca="1" si="1115"/>
        <v>54805.767773961896</v>
      </c>
      <c r="L2400" s="50">
        <f t="shared" ca="1" si="1115"/>
        <v>6421.0288182058066</v>
      </c>
      <c r="M2400" s="50">
        <f t="shared" ca="1" si="1115"/>
        <v>3746464.3237626101</v>
      </c>
      <c r="N2400" s="50">
        <f t="shared" ca="1" si="1115"/>
        <v>1988272.3463555509</v>
      </c>
      <c r="O2400" s="50">
        <f t="shared" ca="1" si="1115"/>
        <v>329154.12847837491</v>
      </c>
      <c r="P2400" s="50">
        <f t="shared" ca="1" si="1115"/>
        <v>53651.259236257385</v>
      </c>
      <c r="Q2400" s="50">
        <f t="shared" ca="1" si="1115"/>
        <v>2304.7119506949025</v>
      </c>
      <c r="R2400" s="50">
        <f t="shared" ca="1" si="1115"/>
        <v>2373382.4460208784</v>
      </c>
      <c r="S2400" s="50">
        <f t="shared" ca="1" si="1115"/>
        <v>90902.077508079485</v>
      </c>
      <c r="T2400" s="50">
        <f t="shared" ca="1" si="1115"/>
        <v>1182709.4019737779</v>
      </c>
      <c r="U2400" s="50">
        <f t="shared" ca="1" si="1115"/>
        <v>3423242.7994762966</v>
      </c>
      <c r="V2400" s="50">
        <f t="shared" ca="1" si="1115"/>
        <v>588191.59748832113</v>
      </c>
      <c r="W2400" s="50">
        <f t="shared" ca="1" si="1115"/>
        <v>5285045.8764464743</v>
      </c>
      <c r="X2400" s="50">
        <f t="shared" ca="1" si="1115"/>
        <v>548592.58393269347</v>
      </c>
      <c r="Y2400" s="50">
        <f t="shared" ca="1" si="1115"/>
        <v>9841.7407680058604</v>
      </c>
      <c r="Z2400" s="50">
        <f t="shared" ca="1" si="1115"/>
        <v>558434.3247006993</v>
      </c>
      <c r="AA2400" s="50">
        <f t="shared" ca="1" si="1115"/>
        <v>7705.6807119241439</v>
      </c>
      <c r="AB2400" s="50">
        <f t="shared" ca="1" si="1115"/>
        <v>349238.12298239343</v>
      </c>
      <c r="AC2400" s="50">
        <f t="shared" ca="1" si="1115"/>
        <v>54943.551413902984</v>
      </c>
    </row>
    <row r="2402" spans="1:29" s="48" customFormat="1">
      <c r="A2402" s="53"/>
      <c r="B2402" s="104"/>
      <c r="C2402" s="102" t="s">
        <v>598</v>
      </c>
      <c r="D2402" s="52"/>
      <c r="F2402" s="91"/>
      <c r="I2402" s="47"/>
      <c r="J2402" s="47"/>
      <c r="K2402" s="47"/>
      <c r="L2402" s="47"/>
      <c r="M2402" s="47"/>
      <c r="N2402" s="47"/>
      <c r="O2402" s="47"/>
      <c r="P2402" s="47"/>
      <c r="Q2402" s="47"/>
      <c r="R2402" s="47"/>
      <c r="S2402" s="47"/>
      <c r="T2402" s="47"/>
      <c r="U2402" s="47"/>
      <c r="V2402" s="47"/>
      <c r="W2402" s="47"/>
      <c r="X2402" s="47"/>
      <c r="Y2402" s="47"/>
      <c r="Z2402" s="47"/>
      <c r="AA2402" s="47"/>
      <c r="AB2402" s="47"/>
      <c r="AC2402" s="47"/>
    </row>
    <row r="2403" spans="1:29" hidden="1" outlineLevel="1">
      <c r="E2403" s="48"/>
      <c r="F2403" s="175" t="str">
        <f>F2410</f>
        <v>RB_GUP</v>
      </c>
      <c r="G2403" s="52" t="str">
        <f>$G$8</f>
        <v>PRODUCTION</v>
      </c>
      <c r="H2403" s="4">
        <f t="shared" ref="H2403:H2434" ca="1" si="1116">SUBTOTAL(9,I2403:AC2403)</f>
        <v>-69248.737906485709</v>
      </c>
      <c r="I2403" s="5">
        <f ca="1">VLOOKUP(CONCATENATE($F2403," ",$G2403),AllocFactorMatrix,(I$4+1),FALSE)*$E2410</f>
        <v>-35620.579909184416</v>
      </c>
      <c r="J2403" s="5">
        <f ca="1">VLOOKUP(CONCATENATE($F2403," ",$G2403),AllocFactorMatrix,(J$4+1),FALSE)*$E2410</f>
        <v>-8306.7247112584846</v>
      </c>
      <c r="K2403" s="5">
        <f ca="1">VLOOKUP(CONCATENATE($F2403," ",$G2403),AllocFactorMatrix,(K$4+1),FALSE)*$E2410</f>
        <v>-115.4963658779413</v>
      </c>
      <c r="L2403" s="5">
        <f ca="1">VLOOKUP(CONCATENATE($F2403," ",$G2403),AllocFactorMatrix,(L$4+1),FALSE)*$E2410</f>
        <v>-16.085607054330193</v>
      </c>
      <c r="M2403" s="5">
        <f t="shared" ref="M2403:M2410" ca="1" si="1117">SUBTOTAL(9,J2403:L2403)</f>
        <v>-8438.3066841907566</v>
      </c>
      <c r="N2403" s="5">
        <f ca="1">VLOOKUP(CONCATENATE($F2403," ",$G2403),AllocFactorMatrix,(N$4+1),FALSE)*$E2410</f>
        <v>-4944.2306396292151</v>
      </c>
      <c r="O2403" s="5">
        <f ca="1">VLOOKUP(CONCATENATE($F2403," ",$G2403),AllocFactorMatrix,(O$4+1),FALSE)*$E2410</f>
        <v>-885.96452691212824</v>
      </c>
      <c r="P2403" s="5">
        <f ca="1">VLOOKUP(CONCATENATE($F2403," ",$G2403),AllocFactorMatrix,(P$4+1),FALSE)*$E2410</f>
        <v>-179.66456495363948</v>
      </c>
      <c r="Q2403" s="5">
        <f ca="1">VLOOKUP(CONCATENATE($F2403," ",$G2403),AllocFactorMatrix,(Q$4+1),FALSE)*$E2410</f>
        <v>-6.8226806058509686</v>
      </c>
      <c r="R2403" s="5">
        <f ca="1">SUBTOTAL(9,N2403:Q2403)</f>
        <v>-6016.682412100834</v>
      </c>
      <c r="S2403" s="5">
        <f ca="1">VLOOKUP(CONCATENATE($F2403," ",$G2403),AllocFactorMatrix,(S$4+1),FALSE)*$E2410</f>
        <v>-234.14478475151748</v>
      </c>
      <c r="T2403" s="5">
        <f ca="1">VLOOKUP(CONCATENATE($F2403," ",$G2403),AllocFactorMatrix,(T$4+1),FALSE)*$E2410</f>
        <v>-3161.0898009600396</v>
      </c>
      <c r="U2403" s="5">
        <f ca="1">VLOOKUP(CONCATENATE($F2403," ",$G2403),AllocFactorMatrix,(U$4+1),FALSE)*$E2410</f>
        <v>-12089.899532912719</v>
      </c>
      <c r="V2403" s="5">
        <f ca="1">VLOOKUP(CONCATENATE($F2403," ",$G2403),AllocFactorMatrix,(V$4+1),FALSE)*$E2410</f>
        <v>-2190.1974304596451</v>
      </c>
      <c r="W2403" s="5">
        <f ca="1">SUBTOTAL(9,S2403:V2403)</f>
        <v>-17675.33154908392</v>
      </c>
      <c r="X2403" s="5">
        <f ca="1">VLOOKUP(CONCATENATE($F2403," ",$G2403),AllocFactorMatrix,(X$4+1),FALSE)*$E2410</f>
        <v>-1356.991633969044</v>
      </c>
      <c r="Y2403" s="5">
        <f ca="1">VLOOKUP(CONCATENATE($F2403," ",$G2403),AllocFactorMatrix,(Y$4+1),FALSE)*$E2410</f>
        <v>-27.10260346904721</v>
      </c>
      <c r="Z2403" s="5">
        <f t="shared" ref="Z2403:Z2410" ca="1" si="1118">SUBTOTAL(9,X2403:Y2403)</f>
        <v>-1384.0942374380911</v>
      </c>
      <c r="AA2403" s="5">
        <f ca="1">VLOOKUP(CONCATENATE($F2403," ",$G2403),AllocFactorMatrix,(AA$4+1),FALSE)*$E2410</f>
        <v>-17.900914997923611</v>
      </c>
      <c r="AB2403" s="5">
        <f ca="1">VLOOKUP(CONCATENATE($F2403," ",$G2403),AllocFactorMatrix,(AB$4+1),FALSE)*$E2410</f>
        <v>-79.526056533989134</v>
      </c>
      <c r="AC2403" s="5">
        <f ca="1">VLOOKUP(CONCATENATE($F2403," ",$G2403),AllocFactorMatrix,(AC$4+1),FALSE)*$E2410</f>
        <v>-16.316142955795247</v>
      </c>
    </row>
    <row r="2404" spans="1:29" hidden="1" outlineLevel="1">
      <c r="E2404" s="48"/>
      <c r="F2404" s="175" t="str">
        <f>F2410</f>
        <v>RB_GUP</v>
      </c>
      <c r="G2404" s="52" t="str">
        <f>$G$9</f>
        <v>BULKTRAN</v>
      </c>
      <c r="H2404" s="4">
        <f t="shared" ca="1" si="1116"/>
        <v>-37605.836558076488</v>
      </c>
      <c r="I2404" s="5">
        <f ca="1">VLOOKUP(CONCATENATE($F2404," ",$G2404),AllocFactorMatrix,(I$4+1),FALSE)*$E2410</f>
        <v>-19343.915090230585</v>
      </c>
      <c r="J2404" s="5">
        <f ca="1">VLOOKUP(CONCATENATE($F2404," ",$G2404),AllocFactorMatrix,(J$4+1),FALSE)*$E2410</f>
        <v>-4511.0039730451836</v>
      </c>
      <c r="K2404" s="5">
        <f ca="1">VLOOKUP(CONCATENATE($F2404," ",$G2404),AllocFactorMatrix,(K$4+1),FALSE)*$E2410</f>
        <v>-62.720817585483694</v>
      </c>
      <c r="L2404" s="5">
        <f ca="1">VLOOKUP(CONCATENATE($F2404," ",$G2404),AllocFactorMatrix,(L$4+1),FALSE)*$E2410</f>
        <v>-8.7353607893831136</v>
      </c>
      <c r="M2404" s="5">
        <f t="shared" ca="1" si="1117"/>
        <v>-4582.4601514200504</v>
      </c>
      <c r="N2404" s="5">
        <f ca="1">VLOOKUP(CONCATENATE($F2404," ",$G2404),AllocFactorMatrix,(N$4+1),FALSE)*$E2410</f>
        <v>-2684.9865421434079</v>
      </c>
      <c r="O2404" s="5">
        <f ca="1">VLOOKUP(CONCATENATE($F2404," ",$G2404),AllocFactorMatrix,(O$4+1),FALSE)*$E2410</f>
        <v>-481.12699527178808</v>
      </c>
      <c r="P2404" s="5">
        <f ca="1">VLOOKUP(CONCATENATE($F2404," ",$G2404),AllocFactorMatrix,(P$4+1),FALSE)*$E2410</f>
        <v>-97.567644829115153</v>
      </c>
      <c r="Q2404" s="5">
        <f ca="1">VLOOKUP(CONCATENATE($F2404," ",$G2404),AllocFactorMatrix,(Q$4+1),FALSE)*$E2410</f>
        <v>-3.7050871901531024</v>
      </c>
      <c r="R2404" s="5">
        <f t="shared" ref="R2404:R2410" ca="1" si="1119">SUBTOTAL(9,N2404:Q2404)</f>
        <v>-3267.3862694344639</v>
      </c>
      <c r="S2404" s="5">
        <f ca="1">VLOOKUP(CONCATENATE($F2404," ",$G2404),AllocFactorMatrix,(S$4+1),FALSE)*$E2410</f>
        <v>-127.15337163519457</v>
      </c>
      <c r="T2404" s="5">
        <f ca="1">VLOOKUP(CONCATENATE($F2404," ",$G2404),AllocFactorMatrix,(T$4+1),FALSE)*$E2410</f>
        <v>-1716.643941739942</v>
      </c>
      <c r="U2404" s="5">
        <f ca="1">VLOOKUP(CONCATENATE($F2404," ",$G2404),AllocFactorMatrix,(U$4+1),FALSE)*$E2410</f>
        <v>-6565.4739650597894</v>
      </c>
      <c r="V2404" s="5">
        <f ca="1">VLOOKUP(CONCATENATE($F2404," ",$G2404),AllocFactorMatrix,(V$4+1),FALSE)*$E2410</f>
        <v>-1189.396501507508</v>
      </c>
      <c r="W2404" s="5">
        <f t="shared" ref="W2404:W2410" ca="1" si="1120">SUBTOTAL(9,S2404:V2404)</f>
        <v>-9598.6677799424342</v>
      </c>
      <c r="X2404" s="5">
        <f ca="1">VLOOKUP(CONCATENATE($F2404," ",$G2404),AllocFactorMatrix,(X$4+1),FALSE)*$E2410</f>
        <v>-736.92037054349771</v>
      </c>
      <c r="Y2404" s="5">
        <f ca="1">VLOOKUP(CONCATENATE($F2404," ",$G2404),AllocFactorMatrix,(Y$4+1),FALSE)*$E2410</f>
        <v>-14.718189921839544</v>
      </c>
      <c r="Z2404" s="5">
        <f t="shared" ca="1" si="1118"/>
        <v>-751.63856046533726</v>
      </c>
      <c r="AA2404" s="5">
        <f ca="1">VLOOKUP(CONCATENATE($F2404," ",$G2404),AllocFactorMatrix,(AA$4+1),FALSE)*$E2410</f>
        <v>-9.7211718798543849</v>
      </c>
      <c r="AB2404" s="5">
        <f ca="1">VLOOKUP(CONCATENATE($F2404," ",$G2404),AllocFactorMatrix,(AB$4+1),FALSE)*$E2410</f>
        <v>-43.186980362936659</v>
      </c>
      <c r="AC2404" s="5">
        <f ca="1">VLOOKUP(CONCATENATE($F2404," ",$G2404),AllocFactorMatrix,(AC$4+1),FALSE)*$E2410</f>
        <v>-8.8605543408233025</v>
      </c>
    </row>
    <row r="2405" spans="1:29" hidden="1" outlineLevel="1">
      <c r="E2405" s="48"/>
      <c r="F2405" s="175" t="str">
        <f>F2410</f>
        <v>RB_GUP</v>
      </c>
      <c r="G2405" s="52" t="str">
        <f>$G$10</f>
        <v>SUBTRAN</v>
      </c>
      <c r="H2405" s="4">
        <f t="shared" ca="1" si="1116"/>
        <v>-10412.066060910056</v>
      </c>
      <c r="I2405" s="5">
        <f ca="1">VLOOKUP(CONCATENATE($F2405," ",$G2405),AllocFactorMatrix,(I$4+1),FALSE)*$E2410</f>
        <v>-5320.0801516527235</v>
      </c>
      <c r="J2405" s="5">
        <f ca="1">VLOOKUP(CONCATENATE($F2405," ",$G2405),AllocFactorMatrix,(J$4+1),FALSE)*$E2410</f>
        <v>-1247.1166604225152</v>
      </c>
      <c r="K2405" s="5">
        <f ca="1">VLOOKUP(CONCATENATE($F2405," ",$G2405),AllocFactorMatrix,(K$4+1),FALSE)*$E2410</f>
        <v>-17.421736155489636</v>
      </c>
      <c r="L2405" s="5">
        <f ca="1">VLOOKUP(CONCATENATE($F2405," ",$G2405),AllocFactorMatrix,(L$4+1),FALSE)*$E2410</f>
        <v>-3.1532532983738322</v>
      </c>
      <c r="M2405" s="5">
        <f t="shared" ca="1" si="1117"/>
        <v>-1267.6916498763787</v>
      </c>
      <c r="N2405" s="5">
        <f ca="1">VLOOKUP(CONCATENATE($F2405," ",$G2405),AllocFactorMatrix,(N$4+1),FALSE)*$E2410</f>
        <v>-720.74420110738208</v>
      </c>
      <c r="O2405" s="5">
        <f ca="1">VLOOKUP(CONCATENATE($F2405," ",$G2405),AllocFactorMatrix,(O$4+1),FALSE)*$E2410</f>
        <v>-129.51411190355071</v>
      </c>
      <c r="P2405" s="5">
        <f ca="1">VLOOKUP(CONCATENATE($F2405," ",$G2405),AllocFactorMatrix,(P$4+1),FALSE)*$E2410</f>
        <v>-33.996455820752317</v>
      </c>
      <c r="Q2405" s="5">
        <f ca="1">VLOOKUP(CONCATENATE($F2405," ",$G2405),AllocFactorMatrix,(Q$4+1),FALSE)*$E2410</f>
        <v>0</v>
      </c>
      <c r="R2405" s="5">
        <f t="shared" ca="1" si="1119"/>
        <v>-884.25476883168517</v>
      </c>
      <c r="S2405" s="5">
        <f ca="1">VLOOKUP(CONCATENATE($F2405," ",$G2405),AllocFactorMatrix,(S$4+1),FALSE)*$E2410</f>
        <v>-32.486992811790678</v>
      </c>
      <c r="T2405" s="5">
        <f ca="1">VLOOKUP(CONCATENATE($F2405," ",$G2405),AllocFactorMatrix,(T$4+1),FALSE)*$E2410</f>
        <v>-455.82401112300602</v>
      </c>
      <c r="U2405" s="5">
        <f ca="1">VLOOKUP(CONCATENATE($F2405," ",$G2405),AllocFactorMatrix,(U$4+1),FALSE)*$E2410</f>
        <v>-2247.563991596453</v>
      </c>
      <c r="V2405" s="5">
        <f ca="1">VLOOKUP(CONCATENATE($F2405," ",$G2405),AllocFactorMatrix,(V$4+1),FALSE)*$E2410</f>
        <v>0</v>
      </c>
      <c r="W2405" s="5">
        <f t="shared" ca="1" si="1120"/>
        <v>-2735.8749955312496</v>
      </c>
      <c r="X2405" s="5">
        <f ca="1">VLOOKUP(CONCATENATE($F2405," ",$G2405),AllocFactorMatrix,(X$4+1),FALSE)*$E2410</f>
        <v>-197.5705260808331</v>
      </c>
      <c r="Y2405" s="5">
        <f ca="1">VLOOKUP(CONCATENATE($F2405," ",$G2405),AllocFactorMatrix,(Y$4+1),FALSE)*$E2410</f>
        <v>-3.9669231777237948</v>
      </c>
      <c r="Z2405" s="5">
        <f t="shared" ca="1" si="1118"/>
        <v>-201.5374492585569</v>
      </c>
      <c r="AA2405" s="5">
        <f ca="1">VLOOKUP(CONCATENATE($F2405," ",$G2405),AllocFactorMatrix,(AA$4+1),FALSE)*$E2410</f>
        <v>-2.6270457594630856</v>
      </c>
      <c r="AB2405" s="5">
        <f ca="1">VLOOKUP(CONCATENATE($F2405," ",$G2405),AllocFactorMatrix,(AB$4+1),FALSE)*$E2410</f>
        <v>0</v>
      </c>
      <c r="AC2405" s="5">
        <f ca="1">VLOOKUP(CONCATENATE($F2405," ",$G2405),AllocFactorMatrix,(AC$4+1),FALSE)*$E2410</f>
        <v>0</v>
      </c>
    </row>
    <row r="2406" spans="1:29" hidden="1" outlineLevel="1">
      <c r="E2406" s="48"/>
      <c r="F2406" s="175" t="str">
        <f>F2410</f>
        <v>RB_GUP</v>
      </c>
      <c r="G2406" s="52" t="str">
        <f>$G$11</f>
        <v>DISTPRI</v>
      </c>
      <c r="H2406" s="4">
        <f t="shared" ca="1" si="1116"/>
        <v>-41657.032914367504</v>
      </c>
      <c r="I2406" s="5">
        <f ca="1">VLOOKUP(CONCATENATE($F2406," ",$G2406),AllocFactorMatrix,(I$4+1),FALSE)*$E2410</f>
        <v>-27277.319584557357</v>
      </c>
      <c r="J2406" s="5">
        <f ca="1">VLOOKUP(CONCATENATE($F2406," ",$G2406),AllocFactorMatrix,(J$4+1),FALSE)*$E2410</f>
        <v>-6383.9455929747965</v>
      </c>
      <c r="K2406" s="5">
        <f ca="1">VLOOKUP(CONCATENATE($F2406," ",$G2406),AllocFactorMatrix,(K$4+1),FALSE)*$E2410</f>
        <v>-89.16936162630563</v>
      </c>
      <c r="L2406" s="5">
        <f ca="1">VLOOKUP(CONCATENATE($F2406," ",$G2406),AllocFactorMatrix,(L$4+1),FALSE)*$E2410</f>
        <v>0</v>
      </c>
      <c r="M2406" s="5">
        <f t="shared" ca="1" si="1117"/>
        <v>-6473.114954601102</v>
      </c>
      <c r="N2406" s="5">
        <f ca="1">VLOOKUP(CONCATENATE($F2406," ",$G2406),AllocFactorMatrix,(N$4+1),FALSE)*$E2410</f>
        <v>-3706.0056497706396</v>
      </c>
      <c r="O2406" s="5">
        <f ca="1">VLOOKUP(CONCATENATE($F2406," ",$G2406),AllocFactorMatrix,(O$4+1),FALSE)*$E2410</f>
        <v>-665.89209762016753</v>
      </c>
      <c r="P2406" s="5">
        <f ca="1">VLOOKUP(CONCATENATE($F2406," ",$G2406),AllocFactorMatrix,(P$4+1),FALSE)*$E2410</f>
        <v>0</v>
      </c>
      <c r="Q2406" s="5">
        <f ca="1">VLOOKUP(CONCATENATE($F2406," ",$G2406),AllocFactorMatrix,(Q$4+1),FALSE)*$E2410</f>
        <v>0</v>
      </c>
      <c r="R2406" s="5">
        <f t="shared" ca="1" si="1119"/>
        <v>-4371.8977473908071</v>
      </c>
      <c r="S2406" s="5">
        <f ca="1">VLOOKUP(CONCATENATE($F2406," ",$G2406),AllocFactorMatrix,(S$4+1),FALSE)*$E2410</f>
        <v>-167.57355732080092</v>
      </c>
      <c r="T2406" s="5">
        <f ca="1">VLOOKUP(CONCATENATE($F2406," ",$G2406),AllocFactorMatrix,(T$4+1),FALSE)*$E2410</f>
        <v>-2317.1841618202307</v>
      </c>
      <c r="U2406" s="5">
        <f ca="1">VLOOKUP(CONCATENATE($F2406," ",$G2406),AllocFactorMatrix,(U$4+1),FALSE)*$E2410</f>
        <v>0</v>
      </c>
      <c r="V2406" s="5">
        <f ca="1">VLOOKUP(CONCATENATE($F2406," ",$G2406),AllocFactorMatrix,(V$4+1),FALSE)*$E2410</f>
        <v>0</v>
      </c>
      <c r="W2406" s="5">
        <f t="shared" ca="1" si="1120"/>
        <v>-2484.7577191410314</v>
      </c>
      <c r="X2406" s="5">
        <f ca="1">VLOOKUP(CONCATENATE($F2406," ",$G2406),AllocFactorMatrix,(X$4+1),FALSE)*$E2410</f>
        <v>-1016.1561264127333</v>
      </c>
      <c r="Y2406" s="5">
        <f ca="1">VLOOKUP(CONCATENATE($F2406," ",$G2406),AllocFactorMatrix,(Y$4+1),FALSE)*$E2410</f>
        <v>-20.395855945120314</v>
      </c>
      <c r="Z2406" s="5">
        <f t="shared" ca="1" si="1118"/>
        <v>-1036.5519823578536</v>
      </c>
      <c r="AA2406" s="5">
        <f ca="1">VLOOKUP(CONCATENATE($F2406," ",$G2406),AllocFactorMatrix,(AA$4+1),FALSE)*$E2410</f>
        <v>-13.390926319348742</v>
      </c>
      <c r="AB2406" s="5">
        <f ca="1">VLOOKUP(CONCATENATE($F2406," ",$G2406),AllocFactorMatrix,(AB$4+1),FALSE)*$E2410</f>
        <v>0</v>
      </c>
      <c r="AC2406" s="5">
        <f ca="1">VLOOKUP(CONCATENATE($F2406," ",$G2406),AllocFactorMatrix,(AC$4+1),FALSE)*$E2410</f>
        <v>0</v>
      </c>
    </row>
    <row r="2407" spans="1:29" hidden="1" outlineLevel="1">
      <c r="E2407" s="48"/>
      <c r="F2407" s="175" t="str">
        <f>F2410</f>
        <v>RB_GUP</v>
      </c>
      <c r="G2407" s="52" t="str">
        <f>$G$12</f>
        <v>DISTSEC</v>
      </c>
      <c r="H2407" s="4">
        <f t="shared" ca="1" si="1116"/>
        <v>-19969.820439891457</v>
      </c>
      <c r="I2407" s="5">
        <f ca="1">VLOOKUP(CONCATENATE($F2407," ",$G2407),AllocFactorMatrix,(I$4+1),FALSE)*$E2410</f>
        <v>-14819.705275835529</v>
      </c>
      <c r="J2407" s="5">
        <f ca="1">VLOOKUP(CONCATENATE($F2407," ",$G2407),AllocFactorMatrix,(J$4+1),FALSE)*$E2410</f>
        <v>-2988.3146857050097</v>
      </c>
      <c r="K2407" s="5">
        <f ca="1">VLOOKUP(CONCATENATE($F2407," ",$G2407),AllocFactorMatrix,(K$4+1),FALSE)*$E2410</f>
        <v>0</v>
      </c>
      <c r="L2407" s="5">
        <f ca="1">VLOOKUP(CONCATENATE($F2407," ",$G2407),AllocFactorMatrix,(L$4+1),FALSE)*$E2410</f>
        <v>0</v>
      </c>
      <c r="M2407" s="5">
        <f t="shared" ca="1" si="1117"/>
        <v>-2988.3146857050097</v>
      </c>
      <c r="N2407" s="5">
        <f ca="1">VLOOKUP(CONCATENATE($F2407," ",$G2407),AllocFactorMatrix,(N$4+1),FALSE)*$E2410</f>
        <v>-1493.6657057866005</v>
      </c>
      <c r="O2407" s="5">
        <f ca="1">VLOOKUP(CONCATENATE($F2407," ",$G2407),AllocFactorMatrix,(O$4+1),FALSE)*$E2410</f>
        <v>0</v>
      </c>
      <c r="P2407" s="5">
        <f ca="1">VLOOKUP(CONCATENATE($F2407," ",$G2407),AllocFactorMatrix,(P$4+1),FALSE)*$E2410</f>
        <v>0</v>
      </c>
      <c r="Q2407" s="5">
        <f ca="1">VLOOKUP(CONCATENATE($F2407," ",$G2407),AllocFactorMatrix,(Q$4+1),FALSE)*$E2410</f>
        <v>0</v>
      </c>
      <c r="R2407" s="5">
        <f t="shared" ca="1" si="1119"/>
        <v>-1493.6657057866005</v>
      </c>
      <c r="S2407" s="5">
        <f ca="1">VLOOKUP(CONCATENATE($F2407," ",$G2407),AllocFactorMatrix,(S$4+1),FALSE)*$E2410</f>
        <v>-55.829726807574893</v>
      </c>
      <c r="T2407" s="5">
        <f ca="1">VLOOKUP(CONCATENATE($F2407," ",$G2407),AllocFactorMatrix,(T$4+1),FALSE)*$E2410</f>
        <v>0</v>
      </c>
      <c r="U2407" s="5">
        <f ca="1">VLOOKUP(CONCATENATE($F2407," ",$G2407),AllocFactorMatrix,(U$4+1),FALSE)*$E2410</f>
        <v>0</v>
      </c>
      <c r="V2407" s="5">
        <f ca="1">VLOOKUP(CONCATENATE($F2407," ",$G2407),AllocFactorMatrix,(V$4+1),FALSE)*$E2410</f>
        <v>0</v>
      </c>
      <c r="W2407" s="5">
        <f t="shared" ca="1" si="1120"/>
        <v>-55.829726807574893</v>
      </c>
      <c r="X2407" s="5">
        <f ca="1">VLOOKUP(CONCATENATE($F2407," ",$G2407),AllocFactorMatrix,(X$4+1),FALSE)*$E2410</f>
        <v>-421.925821942043</v>
      </c>
      <c r="Y2407" s="5">
        <f ca="1">VLOOKUP(CONCATENATE($F2407," ",$G2407),AllocFactorMatrix,(Y$4+1),FALSE)*$E2410</f>
        <v>0</v>
      </c>
      <c r="Z2407" s="5">
        <f t="shared" ca="1" si="1118"/>
        <v>-421.925821942043</v>
      </c>
      <c r="AA2407" s="5">
        <f ca="1">VLOOKUP(CONCATENATE($F2407," ",$G2407),AllocFactorMatrix,(AA$4+1),FALSE)*$E2410</f>
        <v>-4.9886702275610828</v>
      </c>
      <c r="AB2407" s="5">
        <f ca="1">VLOOKUP(CONCATENATE($F2407," ",$G2407),AllocFactorMatrix,(AB$4+1),FALSE)*$E2410</f>
        <v>-153.54982361295981</v>
      </c>
      <c r="AC2407" s="5">
        <f ca="1">VLOOKUP(CONCATENATE($F2407," ",$G2407),AllocFactorMatrix,(AC$4+1),FALSE)*$E2410</f>
        <v>-31.840729974172476</v>
      </c>
    </row>
    <row r="2408" spans="1:29" hidden="1" outlineLevel="1">
      <c r="E2408" s="48"/>
      <c r="F2408" s="175" t="str">
        <f>F2410</f>
        <v>RB_GUP</v>
      </c>
      <c r="G2408" s="52" t="str">
        <f>$G$13</f>
        <v>ENERGY</v>
      </c>
      <c r="H2408" s="4">
        <f t="shared" ca="1" si="1116"/>
        <v>-1292.8585163416387</v>
      </c>
      <c r="I2408" s="5">
        <f ca="1">VLOOKUP(CONCATENATE($F2408," ",$G2408),AllocFactorMatrix,(I$4+1),FALSE)*$E2410</f>
        <v>-505.8777079073156</v>
      </c>
      <c r="J2408" s="5">
        <f ca="1">VLOOKUP(CONCATENATE($F2408," ",$G2408),AllocFactorMatrix,(J$4+1),FALSE)*$E2410</f>
        <v>-145.94425097538581</v>
      </c>
      <c r="K2408" s="5">
        <f ca="1">VLOOKUP(CONCATENATE($F2408," ",$G2408),AllocFactorMatrix,(K$4+1),FALSE)*$E2410</f>
        <v>-2.034151347763578</v>
      </c>
      <c r="L2408" s="5">
        <f ca="1">VLOOKUP(CONCATENATE($F2408," ",$G2408),AllocFactorMatrix,(L$4+1),FALSE)*$E2410</f>
        <v>-0.28437263445100014</v>
      </c>
      <c r="M2408" s="5">
        <f t="shared" ca="1" si="1117"/>
        <v>-148.26277495760039</v>
      </c>
      <c r="N2408" s="5">
        <f ca="1">VLOOKUP(CONCATENATE($F2408," ",$G2408),AllocFactorMatrix,(N$4+1),FALSE)*$E2410</f>
        <v>-94.692178910765747</v>
      </c>
      <c r="O2408" s="5">
        <f ca="1">VLOOKUP(CONCATENATE($F2408," ",$G2408),AllocFactorMatrix,(O$4+1),FALSE)*$E2410</f>
        <v>-16.887305210857516</v>
      </c>
      <c r="P2408" s="5">
        <f ca="1">VLOOKUP(CONCATENATE($F2408," ",$G2408),AllocFactorMatrix,(P$4+1),FALSE)*$E2410</f>
        <v>-3.4388737800699141</v>
      </c>
      <c r="Q2408" s="5">
        <f ca="1">VLOOKUP(CONCATENATE($F2408," ",$G2408),AllocFactorMatrix,(Q$4+1),FALSE)*$E2410</f>
        <v>-0.12988742649168694</v>
      </c>
      <c r="R2408" s="5">
        <f t="shared" ca="1" si="1119"/>
        <v>-115.14824532818487</v>
      </c>
      <c r="S2408" s="5">
        <f ca="1">VLOOKUP(CONCATENATE($F2408," ",$G2408),AllocFactorMatrix,(S$4+1),FALSE)*$E2410</f>
        <v>-4.9590311309021793</v>
      </c>
      <c r="T2408" s="5">
        <f ca="1">VLOOKUP(CONCATENATE($F2408," ",$G2408),AllocFactorMatrix,(T$4+1),FALSE)*$E2410</f>
        <v>-78.403225063646076</v>
      </c>
      <c r="U2408" s="5">
        <f ca="1">VLOOKUP(CONCATENATE($F2408," ",$G2408),AllocFactorMatrix,(U$4+1),FALSE)*$E2410</f>
        <v>-337.1995104554648</v>
      </c>
      <c r="V2408" s="5">
        <f ca="1">VLOOKUP(CONCATENATE($F2408," ",$G2408),AllocFactorMatrix,(V$4+1),FALSE)*$E2410</f>
        <v>-63.430749878236028</v>
      </c>
      <c r="W2408" s="5">
        <f t="shared" ca="1" si="1120"/>
        <v>-483.9925165282491</v>
      </c>
      <c r="X2408" s="5">
        <f ca="1">VLOOKUP(CONCATENATE($F2408," ",$G2408),AllocFactorMatrix,(X$4+1),FALSE)*$E2410</f>
        <v>-26.011002858828611</v>
      </c>
      <c r="Y2408" s="5">
        <f ca="1">VLOOKUP(CONCATENATE($F2408," ",$G2408),AllocFactorMatrix,(Y$4+1),FALSE)*$E2410</f>
        <v>-0.52190558377011098</v>
      </c>
      <c r="Z2408" s="5">
        <f t="shared" ca="1" si="1118"/>
        <v>-26.532908442598721</v>
      </c>
      <c r="AA2408" s="5">
        <f ca="1">VLOOKUP(CONCATENATE($F2408," ",$G2408),AllocFactorMatrix,(AA$4+1),FALSE)*$E2410</f>
        <v>-0.46554201873882439</v>
      </c>
      <c r="AB2408" s="5">
        <f ca="1">VLOOKUP(CONCATENATE($F2408," ",$G2408),AllocFactorMatrix,(AB$4+1),FALSE)*$E2410</f>
        <v>-10.427981780530914</v>
      </c>
      <c r="AC2408" s="5">
        <f ca="1">VLOOKUP(CONCATENATE($F2408," ",$G2408),AllocFactorMatrix,(AC$4+1),FALSE)*$E2410</f>
        <v>-2.1508393784201787</v>
      </c>
    </row>
    <row r="2409" spans="1:29" hidden="1" outlineLevel="1">
      <c r="E2409" s="48"/>
      <c r="F2409" s="175" t="str">
        <f>F2410</f>
        <v>RB_GUP</v>
      </c>
      <c r="G2409" s="52" t="str">
        <f>$G$14</f>
        <v>CUSTOMER</v>
      </c>
      <c r="H2409" s="4">
        <f t="shared" ca="1" si="1116"/>
        <v>-9411.647603927182</v>
      </c>
      <c r="I2409" s="5">
        <f ca="1">VLOOKUP(CONCATENATE($F2409," ",$G2409),AllocFactorMatrix,(I$4+1),FALSE)*$E2410</f>
        <v>-4661.6471255066681</v>
      </c>
      <c r="J2409" s="5">
        <f ca="1">VLOOKUP(CONCATENATE($F2409," ",$G2409),AllocFactorMatrix,(J$4+1),FALSE)*$E2410</f>
        <v>-1485.7342520016507</v>
      </c>
      <c r="K2409" s="5">
        <f ca="1">VLOOKUP(CONCATENATE($F2409," ",$G2409),AllocFactorMatrix,(K$4+1),FALSE)*$E2410</f>
        <v>-94.836244259977875</v>
      </c>
      <c r="L2409" s="5">
        <f ca="1">VLOOKUP(CONCATENATE($F2409," ",$G2409),AllocFactorMatrix,(L$4+1),FALSE)*$E2410</f>
        <v>-15.950194334553764</v>
      </c>
      <c r="M2409" s="5">
        <f t="shared" ca="1" si="1117"/>
        <v>-1596.5206905961822</v>
      </c>
      <c r="N2409" s="5">
        <f ca="1">VLOOKUP(CONCATENATE($F2409," ",$G2409),AllocFactorMatrix,(N$4+1),FALSE)*$E2410</f>
        <v>-115.83358903064619</v>
      </c>
      <c r="O2409" s="5">
        <f ca="1">VLOOKUP(CONCATENATE($F2409," ",$G2409),AllocFactorMatrix,(O$4+1),FALSE)*$E2410</f>
        <v>-33.482324411933014</v>
      </c>
      <c r="P2409" s="5">
        <f ca="1">VLOOKUP(CONCATENATE($F2409," ",$G2409),AllocFactorMatrix,(P$4+1),FALSE)*$E2410</f>
        <v>-39.220784212218447</v>
      </c>
      <c r="Q2409" s="5">
        <f ca="1">VLOOKUP(CONCATENATE($F2409," ",$G2409),AllocFactorMatrix,(Q$4+1),FALSE)*$E2410</f>
        <v>-4.90054116354142</v>
      </c>
      <c r="R2409" s="5">
        <f t="shared" ca="1" si="1119"/>
        <v>-193.43723881833907</v>
      </c>
      <c r="S2409" s="5">
        <f ca="1">VLOOKUP(CONCATENATE($F2409," ",$G2409),AllocFactorMatrix,(S$4+1),FALSE)*$E2410</f>
        <v>-0.76696585135376194</v>
      </c>
      <c r="T2409" s="5">
        <f ca="1">VLOOKUP(CONCATENATE($F2409," ",$G2409),AllocFactorMatrix,(T$4+1),FALSE)*$E2410</f>
        <v>-23.764808720869102</v>
      </c>
      <c r="U2409" s="5">
        <f ca="1">VLOOKUP(CONCATENATE($F2409," ",$G2409),AllocFactorMatrix,(U$4+1),FALSE)*$E2410</f>
        <v>-65.926642340501672</v>
      </c>
      <c r="V2409" s="5">
        <f ca="1">VLOOKUP(CONCATENATE($F2409," ",$G2409),AllocFactorMatrix,(V$4+1),FALSE)*$E2410</f>
        <v>-19.602848438249019</v>
      </c>
      <c r="W2409" s="5">
        <f t="shared" ca="1" si="1120"/>
        <v>-110.06126535097357</v>
      </c>
      <c r="X2409" s="5">
        <f ca="1">VLOOKUP(CONCATENATE($F2409," ",$G2409),AllocFactorMatrix,(X$4+1),FALSE)*$E2410</f>
        <v>-23.408024452552571</v>
      </c>
      <c r="Y2409" s="5">
        <f ca="1">VLOOKUP(CONCATENATE($F2409," ",$G2409),AllocFactorMatrix,(Y$4+1),FALSE)*$E2410</f>
        <v>-0.43831288433143167</v>
      </c>
      <c r="Z2409" s="5">
        <f t="shared" ca="1" si="1118"/>
        <v>-23.846337336884002</v>
      </c>
      <c r="AA2409" s="5">
        <f ca="1">VLOOKUP(CONCATENATE($F2409," ",$G2409),AllocFactorMatrix,(AA$4+1),FALSE)*$E2410</f>
        <v>-2.2644570106465869</v>
      </c>
      <c r="AB2409" s="5">
        <f ca="1">VLOOKUP(CONCATENATE($F2409," ",$G2409),AllocFactorMatrix,(AB$4+1),FALSE)*$E2410</f>
        <v>-2488.5070774728611</v>
      </c>
      <c r="AC2409" s="5">
        <f ca="1">VLOOKUP(CONCATENATE($F2409," ",$G2409),AllocFactorMatrix,(AC$4+1),FALSE)*$E2410</f>
        <v>-335.36341183462599</v>
      </c>
    </row>
    <row r="2410" spans="1:29" collapsed="1">
      <c r="D2410" s="102" t="str">
        <f>D2221</f>
        <v>Adj 3 - Env Surcharge - Remove Mitchell FGD Expenses</v>
      </c>
      <c r="E2410" s="58">
        <v>-189598</v>
      </c>
      <c r="F2410" s="93" t="s">
        <v>73</v>
      </c>
      <c r="G2410" s="52" t="str">
        <f>$G$15</f>
        <v>TOTAL</v>
      </c>
      <c r="H2410" s="4">
        <f t="shared" ca="1" si="1116"/>
        <v>-189598.00000000003</v>
      </c>
      <c r="I2410" s="5">
        <f ca="1">VLOOKUP(CONCATENATE($F2410," ",$G2410),AllocFactorMatrix,(I$4+1),FALSE)*$E2410</f>
        <v>-107549.1248448746</v>
      </c>
      <c r="J2410" s="5">
        <f ca="1">VLOOKUP(CONCATENATE($F2410," ",$G2410),AllocFactorMatrix,(J$4+1),FALSE)*$E2410</f>
        <v>-25068.784126383027</v>
      </c>
      <c r="K2410" s="5">
        <f ca="1">VLOOKUP(CONCATENATE($F2410," ",$G2410),AllocFactorMatrix,(K$4+1),FALSE)*$E2410</f>
        <v>-381.67867685296176</v>
      </c>
      <c r="L2410" s="5">
        <f ca="1">VLOOKUP(CONCATENATE($F2410," ",$G2410),AllocFactorMatrix,(L$4+1),FALSE)*$E2410</f>
        <v>-44.208788111091906</v>
      </c>
      <c r="M2410" s="5">
        <f t="shared" ca="1" si="1117"/>
        <v>-25494.67159134708</v>
      </c>
      <c r="N2410" s="5">
        <f ca="1">VLOOKUP(CONCATENATE($F2410," ",$G2410),AllocFactorMatrix,(N$4+1),FALSE)*$E2410</f>
        <v>-13760.158506378657</v>
      </c>
      <c r="O2410" s="5">
        <f ca="1">VLOOKUP(CONCATENATE($F2410," ",$G2410),AllocFactorMatrix,(O$4+1),FALSE)*$E2410</f>
        <v>-2212.8673613304254</v>
      </c>
      <c r="P2410" s="5">
        <f ca="1">VLOOKUP(CONCATENATE($F2410," ",$G2410),AllocFactorMatrix,(P$4+1),FALSE)*$E2410</f>
        <v>-353.88832359579527</v>
      </c>
      <c r="Q2410" s="5">
        <f ca="1">VLOOKUP(CONCATENATE($F2410," ",$G2410),AllocFactorMatrix,(Q$4+1),FALSE)*$E2410</f>
        <v>-15.55819638603718</v>
      </c>
      <c r="R2410" s="5">
        <f t="shared" ca="1" si="1119"/>
        <v>-16342.472387690914</v>
      </c>
      <c r="S2410" s="5">
        <f ca="1">VLOOKUP(CONCATENATE($F2410," ",$G2410),AllocFactorMatrix,(S$4+1),FALSE)*$E2410</f>
        <v>-622.91443030913445</v>
      </c>
      <c r="T2410" s="5">
        <f ca="1">VLOOKUP(CONCATENATE($F2410," ",$G2410),AllocFactorMatrix,(T$4+1),FALSE)*$E2410</f>
        <v>-7752.9099494277343</v>
      </c>
      <c r="U2410" s="5">
        <f ca="1">VLOOKUP(CONCATENATE($F2410," ",$G2410),AllocFactorMatrix,(U$4+1),FALSE)*$E2410</f>
        <v>-21306.063642364927</v>
      </c>
      <c r="V2410" s="5">
        <f ca="1">VLOOKUP(CONCATENATE($F2410," ",$G2410),AllocFactorMatrix,(V$4+1),FALSE)*$E2410</f>
        <v>-3462.6275302836384</v>
      </c>
      <c r="W2410" s="5">
        <f t="shared" ca="1" si="1120"/>
        <v>-33144.515552385434</v>
      </c>
      <c r="X2410" s="5">
        <f ca="1">VLOOKUP(CONCATENATE($F2410," ",$G2410),AllocFactorMatrix,(X$4+1),FALSE)*$E2410</f>
        <v>-3778.9835062595316</v>
      </c>
      <c r="Y2410" s="5">
        <f ca="1">VLOOKUP(CONCATENATE($F2410," ",$G2410),AllocFactorMatrix,(Y$4+1),FALSE)*$E2410</f>
        <v>-67.143790981832396</v>
      </c>
      <c r="Z2410" s="5">
        <f t="shared" ca="1" si="1118"/>
        <v>-3846.127297241364</v>
      </c>
      <c r="AA2410" s="5">
        <f ca="1">VLOOKUP(CONCATENATE($F2410," ",$G2410),AllocFactorMatrix,(AA$4+1),FALSE)*$E2410</f>
        <v>-51.35872821353631</v>
      </c>
      <c r="AB2410" s="5">
        <f ca="1">VLOOKUP(CONCATENATE($F2410," ",$G2410),AllocFactorMatrix,(AB$4+1),FALSE)*$E2410</f>
        <v>-2775.1979197632772</v>
      </c>
      <c r="AC2410" s="5">
        <f ca="1">VLOOKUP(CONCATENATE($F2410," ",$G2410),AllocFactorMatrix,(AC$4+1),FALSE)*$E2410</f>
        <v>-394.5316784838372</v>
      </c>
    </row>
    <row r="2411" spans="1:29" hidden="1" outlineLevel="1">
      <c r="E2411" s="48"/>
      <c r="F2411" s="175" t="str">
        <f>F2418</f>
        <v>LABOR_M</v>
      </c>
      <c r="G2411" s="52" t="str">
        <f>$G$8</f>
        <v>PRODUCTION</v>
      </c>
      <c r="H2411" s="4">
        <f t="shared" ca="1" si="1116"/>
        <v>-41196.967152666686</v>
      </c>
      <c r="I2411" s="5">
        <f ca="1">VLOOKUP(CONCATENATE($F2411," ",$G2411),AllocFactorMatrix,(I$4+1),FALSE)*$E2418</f>
        <v>-21191.142320301675</v>
      </c>
      <c r="J2411" s="5">
        <f ca="1">VLOOKUP(CONCATENATE($F2411," ",$G2411),AllocFactorMatrix,(J$4+1),FALSE)*$E2418</f>
        <v>-4941.7776470971476</v>
      </c>
      <c r="K2411" s="5">
        <f ca="1">VLOOKUP(CONCATENATE($F2411," ",$G2411),AllocFactorMatrix,(K$4+1),FALSE)*$E2418</f>
        <v>-68.710277402474944</v>
      </c>
      <c r="L2411" s="5">
        <f ca="1">VLOOKUP(CONCATENATE($F2411," ",$G2411),AllocFactorMatrix,(L$4+1),FALSE)*$E2418</f>
        <v>-9.5695350627593037</v>
      </c>
      <c r="M2411" s="5">
        <f t="shared" ref="M2411:M2418" ca="1" si="1121">SUBTOTAL(9,J2411:L2411)</f>
        <v>-5020.0574595623821</v>
      </c>
      <c r="N2411" s="5">
        <f ca="1">VLOOKUP(CONCATENATE($F2411," ",$G2411),AllocFactorMatrix,(N$4+1),FALSE)*$E2418</f>
        <v>-2941.3865640565859</v>
      </c>
      <c r="O2411" s="5">
        <f ca="1">VLOOKUP(CONCATENATE($F2411," ",$G2411),AllocFactorMatrix,(O$4+1),FALSE)*$E2418</f>
        <v>-527.07172169571629</v>
      </c>
      <c r="P2411" s="5">
        <f ca="1">VLOOKUP(CONCATENATE($F2411," ",$G2411),AllocFactorMatrix,(P$4+1),FALSE)*$E2418</f>
        <v>-106.88476649045187</v>
      </c>
      <c r="Q2411" s="5">
        <f ca="1">VLOOKUP(CONCATENATE($F2411," ",$G2411),AllocFactorMatrix,(Q$4+1),FALSE)*$E2418</f>
        <v>-4.0589006718352527</v>
      </c>
      <c r="R2411" s="5">
        <f ca="1">SUBTOTAL(9,N2411:Q2411)</f>
        <v>-3579.4019529145894</v>
      </c>
      <c r="S2411" s="5">
        <f ca="1">VLOOKUP(CONCATENATE($F2411," ",$G2411),AllocFactorMatrix,(S$4+1),FALSE)*$E2418</f>
        <v>-139.29575177821468</v>
      </c>
      <c r="T2411" s="5">
        <f ca="1">VLOOKUP(CONCATENATE($F2411," ",$G2411),AllocFactorMatrix,(T$4+1),FALSE)*$E2418</f>
        <v>-1880.5730852833858</v>
      </c>
      <c r="U2411" s="5">
        <f ca="1">VLOOKUP(CONCATENATE($F2411," ",$G2411),AllocFactorMatrix,(U$4+1),FALSE)*$E2418</f>
        <v>-7192.4371330643007</v>
      </c>
      <c r="V2411" s="5">
        <f ca="1">VLOOKUP(CONCATENATE($F2411," ",$G2411),AllocFactorMatrix,(V$4+1),FALSE)*$E2418</f>
        <v>-1302.9766942806639</v>
      </c>
      <c r="W2411" s="5">
        <f ca="1">SUBTOTAL(9,S2411:V2411)</f>
        <v>-10515.282664406564</v>
      </c>
      <c r="X2411" s="5">
        <f ca="1">VLOOKUP(CONCATENATE($F2411," ",$G2411),AllocFactorMatrix,(X$4+1),FALSE)*$E2418</f>
        <v>-807.29182164387601</v>
      </c>
      <c r="Y2411" s="5">
        <f ca="1">VLOOKUP(CONCATENATE($F2411," ",$G2411),AllocFactorMatrix,(Y$4+1),FALSE)*$E2418</f>
        <v>-16.123688295574187</v>
      </c>
      <c r="Z2411" s="5">
        <f t="shared" ref="Z2411:Z2418" ca="1" si="1122">SUBTOTAL(9,X2411:Y2411)</f>
        <v>-823.4155099394502</v>
      </c>
      <c r="AA2411" s="5">
        <f ca="1">VLOOKUP(CONCATENATE($F2411," ",$G2411),AllocFactorMatrix,(AA$4+1),FALSE)*$E2418</f>
        <v>-10.649485167051214</v>
      </c>
      <c r="AB2411" s="5">
        <f ca="1">VLOOKUP(CONCATENATE($F2411," ",$G2411),AllocFactorMatrix,(AB$4+1),FALSE)*$E2418</f>
        <v>-47.311076531620323</v>
      </c>
      <c r="AC2411" s="5">
        <f ca="1">VLOOKUP(CONCATENATE($F2411," ",$G2411),AllocFactorMatrix,(AC$4+1),FALSE)*$E2418</f>
        <v>-9.7066838433333587</v>
      </c>
    </row>
    <row r="2412" spans="1:29" hidden="1" outlineLevel="1">
      <c r="E2412" s="48"/>
      <c r="F2412" s="175" t="str">
        <f>F2418</f>
        <v>LABOR_M</v>
      </c>
      <c r="G2412" s="52" t="str">
        <f>$G$9</f>
        <v>BULKTRAN</v>
      </c>
      <c r="H2412" s="4">
        <f t="shared" ca="1" si="1116"/>
        <v>-6385.8557746651531</v>
      </c>
      <c r="I2412" s="5">
        <f ca="1">VLOOKUP(CONCATENATE($F2412," ",$G2412),AllocFactorMatrix,(I$4+1),FALSE)*$E2418</f>
        <v>-3284.7946805494348</v>
      </c>
      <c r="J2412" s="5">
        <f ca="1">VLOOKUP(CONCATENATE($F2412," ",$G2412),AllocFactorMatrix,(J$4+1),FALSE)*$E2418</f>
        <v>-766.01462452033434</v>
      </c>
      <c r="K2412" s="5">
        <f ca="1">VLOOKUP(CONCATENATE($F2412," ",$G2412),AllocFactorMatrix,(K$4+1),FALSE)*$E2418</f>
        <v>-10.650636492328218</v>
      </c>
      <c r="L2412" s="5">
        <f ca="1">VLOOKUP(CONCATENATE($F2412," ",$G2412),AllocFactorMatrix,(L$4+1),FALSE)*$E2418</f>
        <v>-1.4833536292835212</v>
      </c>
      <c r="M2412" s="5">
        <f t="shared" ca="1" si="1121"/>
        <v>-778.1486146419461</v>
      </c>
      <c r="N2412" s="5">
        <f ca="1">VLOOKUP(CONCATENATE($F2412," ",$G2412),AllocFactorMatrix,(N$4+1),FALSE)*$E2418</f>
        <v>-455.93818365309716</v>
      </c>
      <c r="O2412" s="5">
        <f ca="1">VLOOKUP(CONCATENATE($F2412," ",$G2412),AllocFactorMatrix,(O$4+1),FALSE)*$E2418</f>
        <v>-81.700285974459845</v>
      </c>
      <c r="P2412" s="5">
        <f ca="1">VLOOKUP(CONCATENATE($F2412," ",$G2412),AllocFactorMatrix,(P$4+1),FALSE)*$E2418</f>
        <v>-16.567984259312354</v>
      </c>
      <c r="Q2412" s="5">
        <f ca="1">VLOOKUP(CONCATENATE($F2412," ",$G2412),AllocFactorMatrix,(Q$4+1),FALSE)*$E2418</f>
        <v>-0.62916170984090514</v>
      </c>
      <c r="R2412" s="5">
        <f t="shared" ref="R2412:R2418" ca="1" si="1123">SUBTOTAL(9,N2412:Q2412)</f>
        <v>-554.83561559671023</v>
      </c>
      <c r="S2412" s="5">
        <f ca="1">VLOOKUP(CONCATENATE($F2412," ",$G2412),AllocFactorMatrix,(S$4+1),FALSE)*$E2418</f>
        <v>-21.59194334822908</v>
      </c>
      <c r="T2412" s="5">
        <f ca="1">VLOOKUP(CONCATENATE($F2412," ",$G2412),AllocFactorMatrix,(T$4+1),FALSE)*$E2418</f>
        <v>-291.50370346035049</v>
      </c>
      <c r="U2412" s="5">
        <f ca="1">VLOOKUP(CONCATENATE($F2412," ",$G2412),AllocFactorMatrix,(U$4+1),FALSE)*$E2418</f>
        <v>-1114.8846474520576</v>
      </c>
      <c r="V2412" s="5">
        <f ca="1">VLOOKUP(CONCATENATE($F2412," ",$G2412),AllocFactorMatrix,(V$4+1),FALSE)*$E2418</f>
        <v>-201.97169409563421</v>
      </c>
      <c r="W2412" s="5">
        <f t="shared" ref="W2412:W2418" ca="1" si="1124">SUBTOTAL(9,S2412:V2412)</f>
        <v>-1629.9519883562712</v>
      </c>
      <c r="X2412" s="5">
        <f ca="1">VLOOKUP(CONCATENATE($F2412," ",$G2412),AllocFactorMatrix,(X$4+1),FALSE)*$E2418</f>
        <v>-125.13661799375417</v>
      </c>
      <c r="Y2412" s="5">
        <f ca="1">VLOOKUP(CONCATENATE($F2412," ",$G2412),AllocFactorMatrix,(Y$4+1),FALSE)*$E2418</f>
        <v>-2.4992992234023812</v>
      </c>
      <c r="Z2412" s="5">
        <f t="shared" ca="1" si="1122"/>
        <v>-127.63591721715655</v>
      </c>
      <c r="AA2412" s="5">
        <f ca="1">VLOOKUP(CONCATENATE($F2412," ",$G2412),AllocFactorMatrix,(AA$4+1),FALSE)*$E2418</f>
        <v>-1.6507544378014429</v>
      </c>
      <c r="AB2412" s="5">
        <f ca="1">VLOOKUP(CONCATENATE($F2412," ",$G2412),AllocFactorMatrix,(AB$4+1),FALSE)*$E2418</f>
        <v>-7.3335910907100779</v>
      </c>
      <c r="AC2412" s="5">
        <f ca="1">VLOOKUP(CONCATENATE($F2412," ",$G2412),AllocFactorMatrix,(AC$4+1),FALSE)*$E2418</f>
        <v>-1.5046127751126663</v>
      </c>
    </row>
    <row r="2413" spans="1:29" hidden="1" outlineLevel="1">
      <c r="E2413" s="48"/>
      <c r="F2413" s="175" t="str">
        <f>F2418</f>
        <v>LABOR_M</v>
      </c>
      <c r="G2413" s="52" t="str">
        <f>$G$10</f>
        <v>SUBTRAN</v>
      </c>
      <c r="H2413" s="4">
        <f t="shared" ca="1" si="1116"/>
        <v>-1769.7710129020909</v>
      </c>
      <c r="I2413" s="5">
        <f ca="1">VLOOKUP(CONCATENATE($F2413," ",$G2413),AllocFactorMatrix,(I$4+1),FALSE)*$E2418</f>
        <v>-904.27044773165858</v>
      </c>
      <c r="J2413" s="5">
        <f ca="1">VLOOKUP(CONCATENATE($F2413," ",$G2413),AllocFactorMatrix,(J$4+1),FALSE)*$E2418</f>
        <v>-211.97626891834335</v>
      </c>
      <c r="K2413" s="5">
        <f ca="1">VLOOKUP(CONCATENATE($F2413," ",$G2413),AllocFactorMatrix,(K$4+1),FALSE)*$E2418</f>
        <v>-2.9612262793998232</v>
      </c>
      <c r="L2413" s="5">
        <f ca="1">VLOOKUP(CONCATENATE($F2413," ",$G2413),AllocFactorMatrix,(L$4+1),FALSE)*$E2418</f>
        <v>-0.53596819796897732</v>
      </c>
      <c r="M2413" s="5">
        <f t="shared" ca="1" si="1121"/>
        <v>-215.47346339571214</v>
      </c>
      <c r="N2413" s="5">
        <f ca="1">VLOOKUP(CONCATENATE($F2413," ",$G2413),AllocFactorMatrix,(N$4+1),FALSE)*$E2418</f>
        <v>-122.50711697132941</v>
      </c>
      <c r="O2413" s="5">
        <f ca="1">VLOOKUP(CONCATENATE($F2413," ",$G2413),AllocFactorMatrix,(O$4+1),FALSE)*$E2418</f>
        <v>-22.013913441174171</v>
      </c>
      <c r="P2413" s="5">
        <f ca="1">VLOOKUP(CONCATENATE($F2413," ",$G2413),AllocFactorMatrix,(P$4+1),FALSE)*$E2418</f>
        <v>-5.7784825510139974</v>
      </c>
      <c r="Q2413" s="5">
        <f ca="1">VLOOKUP(CONCATENATE($F2413," ",$G2413),AllocFactorMatrix,(Q$4+1),FALSE)*$E2418</f>
        <v>0</v>
      </c>
      <c r="R2413" s="5">
        <f t="shared" ca="1" si="1123"/>
        <v>-150.2995129635176</v>
      </c>
      <c r="S2413" s="5">
        <f ca="1">VLOOKUP(CONCATENATE($F2413," ",$G2413),AllocFactorMatrix,(S$4+1),FALSE)*$E2418</f>
        <v>-5.5219144633087778</v>
      </c>
      <c r="T2413" s="5">
        <f ca="1">VLOOKUP(CONCATENATE($F2413," ",$G2413),AllocFactorMatrix,(T$4+1),FALSE)*$E2418</f>
        <v>-77.477814407925962</v>
      </c>
      <c r="U2413" s="5">
        <f ca="1">VLOOKUP(CONCATENATE($F2413," ",$G2413),AllocFactorMatrix,(U$4+1),FALSE)*$E2418</f>
        <v>-382.02539041730392</v>
      </c>
      <c r="V2413" s="5">
        <f ca="1">VLOOKUP(CONCATENATE($F2413," ",$G2413),AllocFactorMatrix,(V$4+1),FALSE)*$E2418</f>
        <v>0</v>
      </c>
      <c r="W2413" s="5">
        <f t="shared" ca="1" si="1124"/>
        <v>-465.02511928853869</v>
      </c>
      <c r="X2413" s="5">
        <f ca="1">VLOOKUP(CONCATENATE($F2413," ",$G2413),AllocFactorMatrix,(X$4+1),FALSE)*$E2418</f>
        <v>-33.581672265255825</v>
      </c>
      <c r="Y2413" s="5">
        <f ca="1">VLOOKUP(CONCATENATE($F2413," ",$G2413),AllocFactorMatrix,(Y$4+1),FALSE)*$E2418</f>
        <v>-0.67427017935491218</v>
      </c>
      <c r="Z2413" s="5">
        <f t="shared" ca="1" si="1122"/>
        <v>-34.255942444610739</v>
      </c>
      <c r="AA2413" s="5">
        <f ca="1">VLOOKUP(CONCATENATE($F2413," ",$G2413),AllocFactorMatrix,(AA$4+1),FALSE)*$E2418</f>
        <v>-0.44652707805224534</v>
      </c>
      <c r="AB2413" s="5">
        <f ca="1">VLOOKUP(CONCATENATE($F2413," ",$G2413),AllocFactorMatrix,(AB$4+1),FALSE)*$E2418</f>
        <v>0</v>
      </c>
      <c r="AC2413" s="5">
        <f ca="1">VLOOKUP(CONCATENATE($F2413," ",$G2413),AllocFactorMatrix,(AC$4+1),FALSE)*$E2418</f>
        <v>0</v>
      </c>
    </row>
    <row r="2414" spans="1:29" hidden="1" outlineLevel="1">
      <c r="E2414" s="48"/>
      <c r="F2414" s="175" t="str">
        <f>F2418</f>
        <v>LABOR_M</v>
      </c>
      <c r="G2414" s="52" t="str">
        <f>$G$11</f>
        <v>DISTPRI</v>
      </c>
      <c r="H2414" s="4">
        <f t="shared" ca="1" si="1116"/>
        <v>-14456.514704476724</v>
      </c>
      <c r="I2414" s="5">
        <f ca="1">VLOOKUP(CONCATENATE($F2414," ",$G2414),AllocFactorMatrix,(I$4+1),FALSE)*$E2418</f>
        <v>-9466.2280072486446</v>
      </c>
      <c r="J2414" s="5">
        <f ca="1">VLOOKUP(CONCATENATE($F2414," ",$G2414),AllocFactorMatrix,(J$4+1),FALSE)*$E2418</f>
        <v>-2215.4627173551971</v>
      </c>
      <c r="K2414" s="5">
        <f ca="1">VLOOKUP(CONCATENATE($F2414," ",$G2414),AllocFactorMatrix,(K$4+1),FALSE)*$E2418</f>
        <v>-30.945031303342944</v>
      </c>
      <c r="L2414" s="5">
        <f ca="1">VLOOKUP(CONCATENATE($F2414," ",$G2414),AllocFactorMatrix,(L$4+1),FALSE)*$E2418</f>
        <v>0</v>
      </c>
      <c r="M2414" s="5">
        <f t="shared" ca="1" si="1121"/>
        <v>-2246.4077486585402</v>
      </c>
      <c r="N2414" s="5">
        <f ca="1">VLOOKUP(CONCATENATE($F2414," ",$G2414),AllocFactorMatrix,(N$4+1),FALSE)*$E2418</f>
        <v>-1286.1195678750496</v>
      </c>
      <c r="O2414" s="5">
        <f ca="1">VLOOKUP(CONCATENATE($F2414," ",$G2414),AllocFactorMatrix,(O$4+1),FALSE)*$E2418</f>
        <v>-231.08892370298003</v>
      </c>
      <c r="P2414" s="5">
        <f ca="1">VLOOKUP(CONCATENATE($F2414," ",$G2414),AllocFactorMatrix,(P$4+1),FALSE)*$E2418</f>
        <v>0</v>
      </c>
      <c r="Q2414" s="5">
        <f ca="1">VLOOKUP(CONCATENATE($F2414," ",$G2414),AllocFactorMatrix,(Q$4+1),FALSE)*$E2418</f>
        <v>0</v>
      </c>
      <c r="R2414" s="5">
        <f t="shared" ca="1" si="1123"/>
        <v>-1517.2084915780297</v>
      </c>
      <c r="S2414" s="5">
        <f ca="1">VLOOKUP(CONCATENATE($F2414," ",$G2414),AllocFactorMatrix,(S$4+1),FALSE)*$E2418</f>
        <v>-58.154156117395985</v>
      </c>
      <c r="T2414" s="5">
        <f ca="1">VLOOKUP(CONCATENATE($F2414," ",$G2414),AllocFactorMatrix,(T$4+1),FALSE)*$E2418</f>
        <v>-804.14769283246608</v>
      </c>
      <c r="U2414" s="5">
        <f ca="1">VLOOKUP(CONCATENATE($F2414," ",$G2414),AllocFactorMatrix,(U$4+1),FALSE)*$E2418</f>
        <v>0</v>
      </c>
      <c r="V2414" s="5">
        <f ca="1">VLOOKUP(CONCATENATE($F2414," ",$G2414),AllocFactorMatrix,(V$4+1),FALSE)*$E2418</f>
        <v>0</v>
      </c>
      <c r="W2414" s="5">
        <f t="shared" ca="1" si="1124"/>
        <v>-862.30184894986201</v>
      </c>
      <c r="X2414" s="5">
        <f ca="1">VLOOKUP(CONCATENATE($F2414," ",$G2414),AllocFactorMatrix,(X$4+1),FALSE)*$E2418</f>
        <v>-352.64335829504506</v>
      </c>
      <c r="Y2414" s="5">
        <f ca="1">VLOOKUP(CONCATENATE($F2414," ",$G2414),AllocFactorMatrix,(Y$4+1),FALSE)*$E2418</f>
        <v>-7.0781083229604196</v>
      </c>
      <c r="Z2414" s="5">
        <f t="shared" ca="1" si="1122"/>
        <v>-359.72146661800548</v>
      </c>
      <c r="AA2414" s="5">
        <f ca="1">VLOOKUP(CONCATENATE($F2414," ",$G2414),AllocFactorMatrix,(AA$4+1),FALSE)*$E2418</f>
        <v>-4.6471414236384927</v>
      </c>
      <c r="AB2414" s="5">
        <f ca="1">VLOOKUP(CONCATENATE($F2414," ",$G2414),AllocFactorMatrix,(AB$4+1),FALSE)*$E2418</f>
        <v>0</v>
      </c>
      <c r="AC2414" s="5">
        <f ca="1">VLOOKUP(CONCATENATE($F2414," ",$G2414),AllocFactorMatrix,(AC$4+1),FALSE)*$E2418</f>
        <v>0</v>
      </c>
    </row>
    <row r="2415" spans="1:29" hidden="1" outlineLevel="1">
      <c r="E2415" s="48"/>
      <c r="F2415" s="175" t="str">
        <f>F2418</f>
        <v>LABOR_M</v>
      </c>
      <c r="G2415" s="52" t="str">
        <f>$G$12</f>
        <v>DISTSEC</v>
      </c>
      <c r="H2415" s="4">
        <f t="shared" ca="1" si="1116"/>
        <v>-5727.2815130996896</v>
      </c>
      <c r="I2415" s="5">
        <f ca="1">VLOOKUP(CONCATENATE($F2415," ",$G2415),AllocFactorMatrix,(I$4+1),FALSE)*$E2418</f>
        <v>-4250.2447286070892</v>
      </c>
      <c r="J2415" s="5">
        <f ca="1">VLOOKUP(CONCATENATE($F2415," ",$G2415),AllocFactorMatrix,(J$4+1),FALSE)*$E2418</f>
        <v>-857.03922608007383</v>
      </c>
      <c r="K2415" s="5">
        <f ca="1">VLOOKUP(CONCATENATE($F2415," ",$G2415),AllocFactorMatrix,(K$4+1),FALSE)*$E2418</f>
        <v>0</v>
      </c>
      <c r="L2415" s="5">
        <f ca="1">VLOOKUP(CONCATENATE($F2415," ",$G2415),AllocFactorMatrix,(L$4+1),FALSE)*$E2418</f>
        <v>0</v>
      </c>
      <c r="M2415" s="5">
        <f t="shared" ca="1" si="1121"/>
        <v>-857.03922608007383</v>
      </c>
      <c r="N2415" s="5">
        <f ca="1">VLOOKUP(CONCATENATE($F2415," ",$G2415),AllocFactorMatrix,(N$4+1),FALSE)*$E2418</f>
        <v>-428.37861308026356</v>
      </c>
      <c r="O2415" s="5">
        <f ca="1">VLOOKUP(CONCATENATE($F2415," ",$G2415),AllocFactorMatrix,(O$4+1),FALSE)*$E2418</f>
        <v>0</v>
      </c>
      <c r="P2415" s="5">
        <f ca="1">VLOOKUP(CONCATENATE($F2415," ",$G2415),AllocFactorMatrix,(P$4+1),FALSE)*$E2418</f>
        <v>0</v>
      </c>
      <c r="Q2415" s="5">
        <f ca="1">VLOOKUP(CONCATENATE($F2415," ",$G2415),AllocFactorMatrix,(Q$4+1),FALSE)*$E2418</f>
        <v>0</v>
      </c>
      <c r="R2415" s="5">
        <f t="shared" ca="1" si="1123"/>
        <v>-428.37861308026356</v>
      </c>
      <c r="S2415" s="5">
        <f ca="1">VLOOKUP(CONCATENATE($F2415," ",$G2415),AllocFactorMatrix,(S$4+1),FALSE)*$E2418</f>
        <v>-16.011789549579341</v>
      </c>
      <c r="T2415" s="5">
        <f ca="1">VLOOKUP(CONCATENATE($F2415," ",$G2415),AllocFactorMatrix,(T$4+1),FALSE)*$E2418</f>
        <v>0</v>
      </c>
      <c r="U2415" s="5">
        <f ca="1">VLOOKUP(CONCATENATE($F2415," ",$G2415),AllocFactorMatrix,(U$4+1),FALSE)*$E2418</f>
        <v>0</v>
      </c>
      <c r="V2415" s="5">
        <f ca="1">VLOOKUP(CONCATENATE($F2415," ",$G2415),AllocFactorMatrix,(V$4+1),FALSE)*$E2418</f>
        <v>0</v>
      </c>
      <c r="W2415" s="5">
        <f t="shared" ca="1" si="1124"/>
        <v>-16.011789549579341</v>
      </c>
      <c r="X2415" s="5">
        <f ca="1">VLOOKUP(CONCATENATE($F2415," ",$G2415),AllocFactorMatrix,(X$4+1),FALSE)*$E2418</f>
        <v>-121.00699488919331</v>
      </c>
      <c r="Y2415" s="5">
        <f ca="1">VLOOKUP(CONCATENATE($F2415," ",$G2415),AllocFactorMatrix,(Y$4+1),FALSE)*$E2418</f>
        <v>0</v>
      </c>
      <c r="Z2415" s="5">
        <f t="shared" ca="1" si="1122"/>
        <v>-121.00699488919331</v>
      </c>
      <c r="AA2415" s="5">
        <f ca="1">VLOOKUP(CONCATENATE($F2415," ",$G2415),AllocFactorMatrix,(AA$4+1),FALSE)*$E2418</f>
        <v>-1.4307348859375477</v>
      </c>
      <c r="AB2415" s="5">
        <f ca="1">VLOOKUP(CONCATENATE($F2415," ",$G2415),AllocFactorMatrix,(AB$4+1),FALSE)*$E2418</f>
        <v>-44.037605083393679</v>
      </c>
      <c r="AC2415" s="5">
        <f ca="1">VLOOKUP(CONCATENATE($F2415," ",$G2415),AllocFactorMatrix,(AC$4+1),FALSE)*$E2418</f>
        <v>-9.1318209241579122</v>
      </c>
    </row>
    <row r="2416" spans="1:29" hidden="1" outlineLevel="1">
      <c r="E2416" s="48"/>
      <c r="F2416" s="175" t="str">
        <f>F2418</f>
        <v>LABOR_M</v>
      </c>
      <c r="G2416" s="52" t="str">
        <f>$G$13</f>
        <v>ENERGY</v>
      </c>
      <c r="H2416" s="4">
        <f t="shared" ca="1" si="1116"/>
        <v>-16477.689791207904</v>
      </c>
      <c r="I2416" s="5">
        <f ca="1">VLOOKUP(CONCATENATE($F2416," ",$G2416),AllocFactorMatrix,(I$4+1),FALSE)*$E2418</f>
        <v>-6447.4927749799599</v>
      </c>
      <c r="J2416" s="5">
        <f ca="1">VLOOKUP(CONCATENATE($F2416," ",$G2416),AllocFactorMatrix,(J$4+1),FALSE)*$E2418</f>
        <v>-1860.0829587969563</v>
      </c>
      <c r="K2416" s="5">
        <f ca="1">VLOOKUP(CONCATENATE($F2416," ",$G2416),AllocFactorMatrix,(K$4+1),FALSE)*$E2418</f>
        <v>-25.92558618994201</v>
      </c>
      <c r="L2416" s="5">
        <f ca="1">VLOOKUP(CONCATENATE($F2416," ",$G2416),AllocFactorMatrix,(L$4+1),FALSE)*$E2418</f>
        <v>-3.6243749771254277</v>
      </c>
      <c r="M2416" s="5">
        <f t="shared" ca="1" si="1121"/>
        <v>-1889.6329199640238</v>
      </c>
      <c r="N2416" s="5">
        <f ca="1">VLOOKUP(CONCATENATE($F2416," ",$G2416),AllocFactorMatrix,(N$4+1),FALSE)*$E2418</f>
        <v>-1206.8670546877106</v>
      </c>
      <c r="O2416" s="5">
        <f ca="1">VLOOKUP(CONCATENATE($F2416," ",$G2416),AllocFactorMatrix,(O$4+1),FALSE)*$E2418</f>
        <v>-215.23142181199623</v>
      </c>
      <c r="P2416" s="5">
        <f ca="1">VLOOKUP(CONCATENATE($F2416," ",$G2416),AllocFactorMatrix,(P$4+1),FALSE)*$E2418</f>
        <v>-43.828999587250166</v>
      </c>
      <c r="Q2416" s="5">
        <f ca="1">VLOOKUP(CONCATENATE($F2416," ",$G2416),AllocFactorMatrix,(Q$4+1),FALSE)*$E2418</f>
        <v>-1.6554361474637767</v>
      </c>
      <c r="R2416" s="5">
        <f t="shared" ca="1" si="1123"/>
        <v>-1467.5829122344207</v>
      </c>
      <c r="S2416" s="5">
        <f ca="1">VLOOKUP(CONCATENATE($F2416," ",$G2416),AllocFactorMatrix,(S$4+1),FALSE)*$E2418</f>
        <v>-63.203649592819168</v>
      </c>
      <c r="T2416" s="5">
        <f ca="1">VLOOKUP(CONCATENATE($F2416," ",$G2416),AllocFactorMatrix,(T$4+1),FALSE)*$E2418</f>
        <v>-999.26171727179917</v>
      </c>
      <c r="U2416" s="5">
        <f ca="1">VLOOKUP(CONCATENATE($F2416," ",$G2416),AllocFactorMatrix,(U$4+1),FALSE)*$E2418</f>
        <v>-4297.6620108089737</v>
      </c>
      <c r="V2416" s="5">
        <f ca="1">VLOOKUP(CONCATENATE($F2416," ",$G2416),AllocFactorMatrix,(V$4+1),FALSE)*$E2418</f>
        <v>-808.43511219991751</v>
      </c>
      <c r="W2416" s="5">
        <f t="shared" ca="1" si="1124"/>
        <v>-6168.5624898735095</v>
      </c>
      <c r="X2416" s="5">
        <f ca="1">VLOOKUP(CONCATENATE($F2416," ",$G2416),AllocFactorMatrix,(X$4+1),FALSE)*$E2418</f>
        <v>-331.51441619365994</v>
      </c>
      <c r="Y2416" s="5">
        <f ca="1">VLOOKUP(CONCATENATE($F2416," ",$G2416),AllocFactorMatrix,(Y$4+1),FALSE)*$E2418</f>
        <v>-6.6517706314823517</v>
      </c>
      <c r="Z2416" s="5">
        <f t="shared" ca="1" si="1122"/>
        <v>-338.16618682514229</v>
      </c>
      <c r="AA2416" s="5">
        <f ca="1">VLOOKUP(CONCATENATE($F2416," ",$G2416),AllocFactorMatrix,(AA$4+1),FALSE)*$E2418</f>
        <v>-5.9334079271547777</v>
      </c>
      <c r="AB2416" s="5">
        <f ca="1">VLOOKUP(CONCATENATE($F2416," ",$G2416),AllocFactorMatrix,(AB$4+1),FALSE)*$E2418</f>
        <v>-132.90630548977279</v>
      </c>
      <c r="AC2416" s="5">
        <f ca="1">VLOOKUP(CONCATENATE($F2416," ",$G2416),AllocFactorMatrix,(AC$4+1),FALSE)*$E2418</f>
        <v>-27.412793913914129</v>
      </c>
    </row>
    <row r="2417" spans="4:29" hidden="1" outlineLevel="1">
      <c r="E2417" s="48"/>
      <c r="F2417" s="175" t="str">
        <f>F2418</f>
        <v>LABOR_M</v>
      </c>
      <c r="G2417" s="52" t="str">
        <f>$G$14</f>
        <v>CUSTOMER</v>
      </c>
      <c r="H2417" s="4">
        <f t="shared" ca="1" si="1116"/>
        <v>-10904.920050981791</v>
      </c>
      <c r="I2417" s="5">
        <f ca="1">VLOOKUP(CONCATENATE($F2417," ",$G2417),AllocFactorMatrix,(I$4+1),FALSE)*$E2418</f>
        <v>-8420.0192795884868</v>
      </c>
      <c r="J2417" s="5">
        <f ca="1">VLOOKUP(CONCATENATE($F2417," ",$G2417),AllocFactorMatrix,(J$4+1),FALSE)*$E2418</f>
        <v>-1704.9789499461567</v>
      </c>
      <c r="K2417" s="5">
        <f ca="1">VLOOKUP(CONCATENATE($F2417," ",$G2417),AllocFactorMatrix,(K$4+1),FALSE)*$E2418</f>
        <v>-43.579571398206291</v>
      </c>
      <c r="L2417" s="5">
        <f ca="1">VLOOKUP(CONCATENATE($F2417," ",$G2417),AllocFactorMatrix,(L$4+1),FALSE)*$E2418</f>
        <v>-7.0263842749879935</v>
      </c>
      <c r="M2417" s="5">
        <f t="shared" ca="1" si="1121"/>
        <v>-1755.584905619351</v>
      </c>
      <c r="N2417" s="5">
        <f ca="1">VLOOKUP(CONCATENATE($F2417," ",$G2417),AllocFactorMatrix,(N$4+1),FALSE)*$E2418</f>
        <v>-69.920524160093862</v>
      </c>
      <c r="O2417" s="5">
        <f ca="1">VLOOKUP(CONCATENATE($F2417," ",$G2417),AllocFactorMatrix,(O$4+1),FALSE)*$E2418</f>
        <v>-16.887200954039699</v>
      </c>
      <c r="P2417" s="5">
        <f ca="1">VLOOKUP(CONCATENATE($F2417," ",$G2417),AllocFactorMatrix,(P$4+1),FALSE)*$E2418</f>
        <v>-17.190528712431693</v>
      </c>
      <c r="Q2417" s="5">
        <f ca="1">VLOOKUP(CONCATENATE($F2417," ",$G2417),AllocFactorMatrix,(Q$4+1),FALSE)*$E2418</f>
        <v>-2.1234323205033006</v>
      </c>
      <c r="R2417" s="5">
        <f t="shared" ca="1" si="1123"/>
        <v>-106.12168614706854</v>
      </c>
      <c r="S2417" s="5">
        <f ca="1">VLOOKUP(CONCATENATE($F2417," ",$G2417),AllocFactorMatrix,(S$4+1),FALSE)*$E2418</f>
        <v>-0.53140098226159704</v>
      </c>
      <c r="T2417" s="5">
        <f ca="1">VLOOKUP(CONCATENATE($F2417," ",$G2417),AllocFactorMatrix,(T$4+1),FALSE)*$E2418</f>
        <v>-12.277080838441751</v>
      </c>
      <c r="U2417" s="5">
        <f ca="1">VLOOKUP(CONCATENATE($F2417," ",$G2417),AllocFactorMatrix,(U$4+1),FALSE)*$E2418</f>
        <v>-28.876865320238554</v>
      </c>
      <c r="V2417" s="5">
        <f ca="1">VLOOKUP(CONCATENATE($F2417," ",$G2417),AllocFactorMatrix,(V$4+1),FALSE)*$E2418</f>
        <v>-8.5031831367174853</v>
      </c>
      <c r="W2417" s="5">
        <f t="shared" ca="1" si="1124"/>
        <v>-50.188530277659382</v>
      </c>
      <c r="X2417" s="5">
        <f ca="1">VLOOKUP(CONCATENATE($F2417," ",$G2417),AllocFactorMatrix,(X$4+1),FALSE)*$E2418</f>
        <v>-15.493130054532504</v>
      </c>
      <c r="Y2417" s="5">
        <f ca="1">VLOOKUP(CONCATENATE($F2417," ",$G2417),AllocFactorMatrix,(Y$4+1),FALSE)*$E2418</f>
        <v>-0.23143997536577682</v>
      </c>
      <c r="Z2417" s="5">
        <f t="shared" ca="1" si="1122"/>
        <v>-15.724570029898281</v>
      </c>
      <c r="AA2417" s="5">
        <f ca="1">VLOOKUP(CONCATENATE($F2417," ",$G2417),AllocFactorMatrix,(AA$4+1),FALSE)*$E2418</f>
        <v>-1.2612646308578443</v>
      </c>
      <c r="AB2417" s="5">
        <f ca="1">VLOOKUP(CONCATENATE($F2417," ",$G2417),AllocFactorMatrix,(AB$4+1),FALSE)*$E2418</f>
        <v>-458.2747629085618</v>
      </c>
      <c r="AC2417" s="5">
        <f ca="1">VLOOKUP(CONCATENATE($F2417," ",$G2417),AllocFactorMatrix,(AC$4+1),FALSE)*$E2418</f>
        <v>-97.74505177991017</v>
      </c>
    </row>
    <row r="2418" spans="4:29" collapsed="1">
      <c r="D2418" s="102" t="str">
        <f>D2032</f>
        <v>Adjs 27-33 - Total Incentive Compensation &amp; Payroll Adjs</v>
      </c>
      <c r="E2418" s="58">
        <v>-96919</v>
      </c>
      <c r="F2418" s="93" t="s">
        <v>69</v>
      </c>
      <c r="G2418" s="52" t="str">
        <f>$G$15</f>
        <v>TOTAL</v>
      </c>
      <c r="H2418" s="4">
        <f t="shared" ca="1" si="1116"/>
        <v>-96919.000000000044</v>
      </c>
      <c r="I2418" s="5">
        <f ca="1">VLOOKUP(CONCATENATE($F2418," ",$G2418),AllocFactorMatrix,(I$4+1),FALSE)*$E2418</f>
        <v>-53964.192239006952</v>
      </c>
      <c r="J2418" s="5">
        <f ca="1">VLOOKUP(CONCATENATE($F2418," ",$G2418),AllocFactorMatrix,(J$4+1),FALSE)*$E2418</f>
        <v>-12557.33239271421</v>
      </c>
      <c r="K2418" s="5">
        <f ca="1">VLOOKUP(CONCATENATE($F2418," ",$G2418),AllocFactorMatrix,(K$4+1),FALSE)*$E2418</f>
        <v>-182.77232906569424</v>
      </c>
      <c r="L2418" s="5">
        <f ca="1">VLOOKUP(CONCATENATE($F2418," ",$G2418),AllocFactorMatrix,(L$4+1),FALSE)*$E2418</f>
        <v>-22.239616142125225</v>
      </c>
      <c r="M2418" s="5">
        <f t="shared" ca="1" si="1121"/>
        <v>-12762.34433792203</v>
      </c>
      <c r="N2418" s="5">
        <f ca="1">VLOOKUP(CONCATENATE($F2418," ",$G2418),AllocFactorMatrix,(N$4+1),FALSE)*$E2418</f>
        <v>-6511.1176244841308</v>
      </c>
      <c r="O2418" s="5">
        <f ca="1">VLOOKUP(CONCATENATE($F2418," ",$G2418),AllocFactorMatrix,(O$4+1),FALSE)*$E2418</f>
        <v>-1093.9934675803661</v>
      </c>
      <c r="P2418" s="5">
        <f ca="1">VLOOKUP(CONCATENATE($F2418," ",$G2418),AllocFactorMatrix,(P$4+1),FALSE)*$E2418</f>
        <v>-190.25076160046007</v>
      </c>
      <c r="Q2418" s="5">
        <f ca="1">VLOOKUP(CONCATENATE($F2418," ",$G2418),AllocFactorMatrix,(Q$4+1),FALSE)*$E2418</f>
        <v>-8.4669308496432354</v>
      </c>
      <c r="R2418" s="5">
        <f t="shared" ca="1" si="1123"/>
        <v>-7803.8287845146006</v>
      </c>
      <c r="S2418" s="5">
        <f ca="1">VLOOKUP(CONCATENATE($F2418," ",$G2418),AllocFactorMatrix,(S$4+1),FALSE)*$E2418</f>
        <v>-304.31060583180863</v>
      </c>
      <c r="T2418" s="5">
        <f ca="1">VLOOKUP(CONCATENATE($F2418," ",$G2418),AllocFactorMatrix,(T$4+1),FALSE)*$E2418</f>
        <v>-4065.2410940943691</v>
      </c>
      <c r="U2418" s="5">
        <f ca="1">VLOOKUP(CONCATENATE($F2418," ",$G2418),AllocFactorMatrix,(U$4+1),FALSE)*$E2418</f>
        <v>-13015.886047062873</v>
      </c>
      <c r="V2418" s="5">
        <f ca="1">VLOOKUP(CONCATENATE($F2418," ",$G2418),AllocFactorMatrix,(V$4+1),FALSE)*$E2418</f>
        <v>-2321.8866837129331</v>
      </c>
      <c r="W2418" s="5">
        <f t="shared" ca="1" si="1124"/>
        <v>-19707.324430701985</v>
      </c>
      <c r="X2418" s="5">
        <f ca="1">VLOOKUP(CONCATENATE($F2418," ",$G2418),AllocFactorMatrix,(X$4+1),FALSE)*$E2418</f>
        <v>-1786.6680113353166</v>
      </c>
      <c r="Y2418" s="5">
        <f ca="1">VLOOKUP(CONCATENATE($F2418," ",$G2418),AllocFactorMatrix,(Y$4+1),FALSE)*$E2418</f>
        <v>-33.258576628140027</v>
      </c>
      <c r="Z2418" s="5">
        <f t="shared" ca="1" si="1122"/>
        <v>-1819.9265879634565</v>
      </c>
      <c r="AA2418" s="5">
        <f ca="1">VLOOKUP(CONCATENATE($F2418," ",$G2418),AllocFactorMatrix,(AA$4+1),FALSE)*$E2418</f>
        <v>-26.019315550493562</v>
      </c>
      <c r="AB2418" s="5">
        <f ca="1">VLOOKUP(CONCATENATE($F2418," ",$G2418),AllocFactorMatrix,(AB$4+1),FALSE)*$E2418</f>
        <v>-689.86334110405858</v>
      </c>
      <c r="AC2418" s="5">
        <f ca="1">VLOOKUP(CONCATENATE($F2418," ",$G2418),AllocFactorMatrix,(AC$4+1),FALSE)*$E2418</f>
        <v>-145.50096323642822</v>
      </c>
    </row>
    <row r="2419" spans="4:29" hidden="1" outlineLevel="1">
      <c r="E2419" s="48"/>
      <c r="F2419" s="175" t="str">
        <f>F2426</f>
        <v>RSALE</v>
      </c>
      <c r="G2419" s="52" t="str">
        <f>$G$8</f>
        <v>PRODUCTION</v>
      </c>
      <c r="H2419" s="4">
        <f t="shared" ca="1" si="1116"/>
        <v>2728.8522275777755</v>
      </c>
      <c r="I2419" s="5">
        <f ca="1">VLOOKUP(CONCATENATE($F2419," ",$G2419),AllocFactorMatrix,(I$4+1),FALSE)*$E2426</f>
        <v>1242.5381408339063</v>
      </c>
      <c r="J2419" s="5">
        <f ca="1">VLOOKUP(CONCATENATE($F2419," ",$G2419),AllocFactorMatrix,(J$4+1),FALSE)*$E2426</f>
        <v>358.94027753807222</v>
      </c>
      <c r="K2419" s="5">
        <f ca="1">VLOOKUP(CONCATENATE($F2419," ",$G2419),AllocFactorMatrix,(K$4+1),FALSE)*$E2426</f>
        <v>4.4829650011484246</v>
      </c>
      <c r="L2419" s="5">
        <f ca="1">VLOOKUP(CONCATENATE($F2419," ",$G2419),AllocFactorMatrix,(L$4+1),FALSE)*$E2426</f>
        <v>0.59560521459201499</v>
      </c>
      <c r="M2419" s="5">
        <f t="shared" ref="M2419:M2426" ca="1" si="1125">SUBTOTAL(9,J2419:L2419)</f>
        <v>364.01884775381268</v>
      </c>
      <c r="N2419" s="5">
        <f ca="1">VLOOKUP(CONCATENATE($F2419," ",$G2419),AllocFactorMatrix,(N$4+1),FALSE)*$E2426</f>
        <v>205.66364171873269</v>
      </c>
      <c r="O2419" s="5">
        <f ca="1">VLOOKUP(CONCATENATE($F2419," ",$G2419),AllocFactorMatrix,(O$4+1),FALSE)*$E2426</f>
        <v>41.652517478511335</v>
      </c>
      <c r="P2419" s="5">
        <f ca="1">VLOOKUP(CONCATENATE($F2419," ",$G2419),AllocFactorMatrix,(P$4+1),FALSE)*$E2426</f>
        <v>7.5862625622844551</v>
      </c>
      <c r="Q2419" s="5">
        <f ca="1">VLOOKUP(CONCATENATE($F2419," ",$G2419),AllocFactorMatrix,(Q$4+1),FALSE)*$E2426</f>
        <v>0.2050313573978724</v>
      </c>
      <c r="R2419" s="5">
        <f ca="1">SUBTOTAL(9,N2419:Q2419)</f>
        <v>255.10745311692634</v>
      </c>
      <c r="S2419" s="5">
        <f ca="1">VLOOKUP(CONCATENATE($F2419," ",$G2419),AllocFactorMatrix,(S$4+1),FALSE)*$E2426</f>
        <v>9.4732878029820391</v>
      </c>
      <c r="T2419" s="5">
        <f ca="1">VLOOKUP(CONCATENATE($F2419," ",$G2419),AllocFactorMatrix,(T$4+1),FALSE)*$E2426</f>
        <v>150.87449017720954</v>
      </c>
      <c r="U2419" s="5">
        <f ca="1">VLOOKUP(CONCATENATE($F2419," ",$G2419),AllocFactorMatrix,(U$4+1),FALSE)*$E2426</f>
        <v>529.26572940927792</v>
      </c>
      <c r="V2419" s="5">
        <f ca="1">VLOOKUP(CONCATENATE($F2419," ",$G2419),AllocFactorMatrix,(V$4+1),FALSE)*$E2426</f>
        <v>111.23598245366573</v>
      </c>
      <c r="W2419" s="5">
        <f ca="1">SUBTOTAL(9,S2419:V2419)</f>
        <v>800.8494898431353</v>
      </c>
      <c r="X2419" s="5">
        <f ca="1">VLOOKUP(CONCATENATE($F2419," ",$G2419),AllocFactorMatrix,(X$4+1),FALSE)*$E2426</f>
        <v>59.310858313813888</v>
      </c>
      <c r="Y2419" s="5">
        <f ca="1">VLOOKUP(CONCATENATE($F2419," ",$G2419),AllocFactorMatrix,(Y$4+1),FALSE)*$E2426</f>
        <v>1.1042015727113452</v>
      </c>
      <c r="Z2419" s="5">
        <f t="shared" ref="Z2419:Z2426" ca="1" si="1126">SUBTOTAL(9,X2419:Y2419)</f>
        <v>60.415059886525235</v>
      </c>
      <c r="AA2419" s="5">
        <f ca="1">VLOOKUP(CONCATENATE($F2419," ",$G2419),AllocFactorMatrix,(AA$4+1),FALSE)*$E2426</f>
        <v>0.82646970845846635</v>
      </c>
      <c r="AB2419" s="5">
        <f ca="1">VLOOKUP(CONCATENATE($F2419," ",$G2419),AllocFactorMatrix,(AB$4+1),FALSE)*$E2426</f>
        <v>4.1928071804907265</v>
      </c>
      <c r="AC2419" s="5">
        <f ca="1">VLOOKUP(CONCATENATE($F2419," ",$G2419),AllocFactorMatrix,(AC$4+1),FALSE)*$E2426</f>
        <v>0.90395925452150994</v>
      </c>
    </row>
    <row r="2420" spans="4:29" hidden="1" outlineLevel="1">
      <c r="E2420" s="48"/>
      <c r="F2420" s="175" t="str">
        <f>F2426</f>
        <v>RSALE</v>
      </c>
      <c r="G2420" s="52" t="str">
        <f>$G$9</f>
        <v>BULKTRAN</v>
      </c>
      <c r="H2420" s="4">
        <f t="shared" ca="1" si="1116"/>
        <v>-114.52795194706879</v>
      </c>
      <c r="I2420" s="5">
        <f ca="1">VLOOKUP(CONCATENATE($F2420," ",$G2420),AllocFactorMatrix,(I$4+1),FALSE)*$E2426</f>
        <v>-172.45205315080435</v>
      </c>
      <c r="J2420" s="5">
        <f ca="1">VLOOKUP(CONCATENATE($F2420," ",$G2420),AllocFactorMatrix,(J$4+1),FALSE)*$E2426</f>
        <v>-2.0733306108346254</v>
      </c>
      <c r="K2420" s="5">
        <f ca="1">VLOOKUP(CONCATENATE($F2420," ",$G2420),AllocFactorMatrix,(K$4+1),FALSE)*$E2426</f>
        <v>-0.24914171277064939</v>
      </c>
      <c r="L2420" s="5">
        <f ca="1">VLOOKUP(CONCATENATE($F2420," ",$G2420),AllocFactorMatrix,(L$4+1),FALSE)*$E2426</f>
        <v>-0.14133337828991863</v>
      </c>
      <c r="M2420" s="5">
        <f t="shared" ca="1" si="1125"/>
        <v>-2.4638057018951933</v>
      </c>
      <c r="N2420" s="5">
        <f ca="1">VLOOKUP(CONCATENATE($F2420," ",$G2420),AllocFactorMatrix,(N$4+1),FALSE)*$E2426</f>
        <v>-3.926194770628888</v>
      </c>
      <c r="O2420" s="5">
        <f ca="1">VLOOKUP(CONCATENATE($F2420," ",$G2420),AllocFactorMatrix,(O$4+1),FALSE)*$E2426</f>
        <v>3.6813248085503991</v>
      </c>
      <c r="P2420" s="5">
        <f ca="1">VLOOKUP(CONCATENATE($F2420," ",$G2420),AllocFactorMatrix,(P$4+1),FALSE)*$E2426</f>
        <v>0.20551904745937158</v>
      </c>
      <c r="Q2420" s="5">
        <f ca="1">VLOOKUP(CONCATENATE($F2420," ",$G2420),AllocFactorMatrix,(Q$4+1),FALSE)*$E2426</f>
        <v>-5.6877007472701017E-2</v>
      </c>
      <c r="R2420" s="5">
        <f t="shared" ref="R2420:R2426" ca="1" si="1127">SUBTOTAL(9,N2420:Q2420)</f>
        <v>-9.6227922091818324E-2</v>
      </c>
      <c r="S2420" s="5">
        <f ca="1">VLOOKUP(CONCATENATE($F2420," ",$G2420),AllocFactorMatrix,(S$4+1),FALSE)*$E2426</f>
        <v>-0.49340127108480963</v>
      </c>
      <c r="T2420" s="5">
        <f ca="1">VLOOKUP(CONCATENATE($F2420," ",$G2420),AllocFactorMatrix,(T$4+1),FALSE)*$E2426</f>
        <v>14.556653215282841</v>
      </c>
      <c r="U2420" s="5">
        <f ca="1">VLOOKUP(CONCATENATE($F2420," ",$G2420),AllocFactorMatrix,(U$4+1),FALSE)*$E2426</f>
        <v>31.198862524634624</v>
      </c>
      <c r="V2420" s="5">
        <f ca="1">VLOOKUP(CONCATENATE($F2420," ",$G2420),AllocFactorMatrix,(V$4+1),FALSE)*$E2426</f>
        <v>14.827380144920795</v>
      </c>
      <c r="W2420" s="5">
        <f t="shared" ref="W2420:W2426" ca="1" si="1128">SUBTOTAL(9,S2420:V2420)</f>
        <v>60.089494613753452</v>
      </c>
      <c r="X2420" s="5">
        <f ca="1">VLOOKUP(CONCATENATE($F2420," ",$G2420),AllocFactorMatrix,(X$4+1),FALSE)*$E2426</f>
        <v>-3.6757479044013976E-2</v>
      </c>
      <c r="Y2420" s="5">
        <f ca="1">VLOOKUP(CONCATENATE($F2420," ",$G2420),AllocFactorMatrix,(Y$4+1),FALSE)*$E2426</f>
        <v>-4.932361958187044E-2</v>
      </c>
      <c r="Z2420" s="5">
        <f t="shared" ca="1" si="1126"/>
        <v>-8.6081098625884422E-2</v>
      </c>
      <c r="AA2420" s="5">
        <f ca="1">VLOOKUP(CONCATENATE($F2420," ",$G2420),AllocFactorMatrix,(AA$4+1),FALSE)*$E2426</f>
        <v>1.9301786587309726E-2</v>
      </c>
      <c r="AB2420" s="5">
        <f ca="1">VLOOKUP(CONCATENATE($F2420," ",$G2420),AllocFactorMatrix,(AB$4+1),FALSE)*$E2426</f>
        <v>0.36615297954937059</v>
      </c>
      <c r="AC2420" s="5">
        <f ca="1">VLOOKUP(CONCATENATE($F2420," ",$G2420),AllocFactorMatrix,(AC$4+1),FALSE)*$E2426</f>
        <v>9.5266546458538062E-2</v>
      </c>
    </row>
    <row r="2421" spans="4:29" hidden="1" outlineLevel="1">
      <c r="E2421" s="48"/>
      <c r="F2421" s="175" t="str">
        <f>F2426</f>
        <v>RSALE</v>
      </c>
      <c r="G2421" s="52" t="str">
        <f>$G$10</f>
        <v>SUBTRAN</v>
      </c>
      <c r="H2421" s="4">
        <f t="shared" ca="1" si="1116"/>
        <v>-32.547957205971549</v>
      </c>
      <c r="I2421" s="5">
        <f ca="1">VLOOKUP(CONCATENATE($F2421," ",$G2421),AllocFactorMatrix,(I$4+1),FALSE)*$E2426</f>
        <v>-45.503683284797575</v>
      </c>
      <c r="J2421" s="5">
        <f ca="1">VLOOKUP(CONCATENATE($F2421," ",$G2421),AllocFactorMatrix,(J$4+1),FALSE)*$E2426</f>
        <v>-0.5890591029123049</v>
      </c>
      <c r="K2421" s="5">
        <f ca="1">VLOOKUP(CONCATENATE($F2421," ",$G2421),AllocFactorMatrix,(K$4+1),FALSE)*$E2426</f>
        <v>-6.6941163933111489E-2</v>
      </c>
      <c r="L2421" s="5">
        <f ca="1">VLOOKUP(CONCATENATE($F2421," ",$G2421),AllocFactorMatrix,(L$4+1),FALSE)*$E2426</f>
        <v>-4.5665220372453248E-2</v>
      </c>
      <c r="M2421" s="5">
        <f t="shared" ca="1" si="1125"/>
        <v>-0.70166548721786959</v>
      </c>
      <c r="N2421" s="5">
        <f ca="1">VLOOKUP(CONCATENATE($F2421," ",$G2421),AllocFactorMatrix,(N$4+1),FALSE)*$E2426</f>
        <v>-1.0302562072857562</v>
      </c>
      <c r="O2421" s="5">
        <f ca="1">VLOOKUP(CONCATENATE($F2421," ",$G2421),AllocFactorMatrix,(O$4+1),FALSE)*$E2426</f>
        <v>0.9412783553092462</v>
      </c>
      <c r="P2421" s="5">
        <f ca="1">VLOOKUP(CONCATENATE($F2421," ",$G2421),AllocFactorMatrix,(P$4+1),FALSE)*$E2426</f>
        <v>6.6908732478922109E-2</v>
      </c>
      <c r="Q2421" s="5">
        <f ca="1">VLOOKUP(CONCATENATE($F2421," ",$G2421),AllocFactorMatrix,(Q$4+1),FALSE)*$E2426</f>
        <v>0</v>
      </c>
      <c r="R2421" s="5">
        <f t="shared" ca="1" si="1127"/>
        <v>-2.2069119497587872E-2</v>
      </c>
      <c r="S2421" s="5">
        <f ca="1">VLOOKUP(CONCATENATE($F2421," ",$G2421),AllocFactorMatrix,(S$4+1),FALSE)*$E2426</f>
        <v>-0.12147809825164492</v>
      </c>
      <c r="T2421" s="5">
        <f ca="1">VLOOKUP(CONCATENATE($F2421," ",$G2421),AllocFactorMatrix,(T$4+1),FALSE)*$E2426</f>
        <v>3.6761218251105361</v>
      </c>
      <c r="U2421" s="5">
        <f ca="1">VLOOKUP(CONCATENATE($F2421," ",$G2421),AllocFactorMatrix,(U$4+1),FALSE)*$E2426</f>
        <v>10.147569813744951</v>
      </c>
      <c r="V2421" s="5">
        <f ca="1">VLOOKUP(CONCATENATE($F2421," ",$G2421),AllocFactorMatrix,(V$4+1),FALSE)*$E2426</f>
        <v>0</v>
      </c>
      <c r="W2421" s="5">
        <f t="shared" ca="1" si="1128"/>
        <v>13.702213540603843</v>
      </c>
      <c r="X2421" s="5">
        <f ca="1">VLOOKUP(CONCATENATE($F2421," ",$G2421),AllocFactorMatrix,(X$4+1),FALSE)*$E2426</f>
        <v>-1.4846681464441088E-2</v>
      </c>
      <c r="Y2421" s="5">
        <f ca="1">VLOOKUP(CONCATENATE($F2421," ",$G2421),AllocFactorMatrix,(Y$4+1),FALSE)*$E2426</f>
        <v>-1.2826695380385606E-2</v>
      </c>
      <c r="Z2421" s="5">
        <f t="shared" ca="1" si="1126"/>
        <v>-2.7673376844826694E-2</v>
      </c>
      <c r="AA2421" s="5">
        <f ca="1">VLOOKUP(CONCATENATE($F2421," ",$G2421),AllocFactorMatrix,(AA$4+1),FALSE)*$E2426</f>
        <v>4.9205217825311117E-3</v>
      </c>
      <c r="AB2421" s="5">
        <f ca="1">VLOOKUP(CONCATENATE($F2421," ",$G2421),AllocFactorMatrix,(AB$4+1),FALSE)*$E2426</f>
        <v>0</v>
      </c>
      <c r="AC2421" s="5">
        <f ca="1">VLOOKUP(CONCATENATE($F2421," ",$G2421),AllocFactorMatrix,(AC$4+1),FALSE)*$E2426</f>
        <v>0</v>
      </c>
    </row>
    <row r="2422" spans="4:29" hidden="1" outlineLevel="1">
      <c r="E2422" s="48"/>
      <c r="F2422" s="175" t="str">
        <f>F2426</f>
        <v>RSALE</v>
      </c>
      <c r="G2422" s="52" t="str">
        <f>$G$11</f>
        <v>DISTPRI</v>
      </c>
      <c r="H2422" s="4">
        <f t="shared" ca="1" si="1116"/>
        <v>658.77973512776282</v>
      </c>
      <c r="I2422" s="5">
        <f ca="1">VLOOKUP(CONCATENATE($F2422," ",$G2422),AllocFactorMatrix,(I$4+1),FALSE)*$E2426</f>
        <v>341.66878851444807</v>
      </c>
      <c r="J2422" s="5">
        <f ca="1">VLOOKUP(CONCATENATE($F2422," ",$G2422),AllocFactorMatrix,(J$4+1),FALSE)*$E2426</f>
        <v>133.70032573912826</v>
      </c>
      <c r="K2422" s="5">
        <f ca="1">VLOOKUP(CONCATENATE($F2422," ",$G2422),AllocFactorMatrix,(K$4+1),FALSE)*$E2426</f>
        <v>1.5239070696638981</v>
      </c>
      <c r="L2422" s="5">
        <f ca="1">VLOOKUP(CONCATENATE($F2422," ",$G2422),AllocFactorMatrix,(L$4+1),FALSE)*$E2426</f>
        <v>0</v>
      </c>
      <c r="M2422" s="5">
        <f t="shared" ca="1" si="1125"/>
        <v>135.22423280879215</v>
      </c>
      <c r="N2422" s="5">
        <f ca="1">VLOOKUP(CONCATENATE($F2422," ",$G2422),AllocFactorMatrix,(N$4+1),FALSE)*$E2426</f>
        <v>73.248129480321566</v>
      </c>
      <c r="O2422" s="5">
        <f ca="1">VLOOKUP(CONCATENATE($F2422," ",$G2422),AllocFactorMatrix,(O$4+1),FALSE)*$E2426</f>
        <v>18.156937722826175</v>
      </c>
      <c r="P2422" s="5">
        <f ca="1">VLOOKUP(CONCATENATE($F2422," ",$G2422),AllocFactorMatrix,(P$4+1),FALSE)*$E2426</f>
        <v>0</v>
      </c>
      <c r="Q2422" s="5">
        <f ca="1">VLOOKUP(CONCATENATE($F2422," ",$G2422),AllocFactorMatrix,(Q$4+1),FALSE)*$E2426</f>
        <v>0</v>
      </c>
      <c r="R2422" s="5">
        <f t="shared" ca="1" si="1127"/>
        <v>91.405067203147738</v>
      </c>
      <c r="S2422" s="5">
        <f ca="1">VLOOKUP(CONCATENATE($F2422," ",$G2422),AllocFactorMatrix,(S$4+1),FALSE)*$E2426</f>
        <v>2.9976263852999288</v>
      </c>
      <c r="T2422" s="5">
        <f ca="1">VLOOKUP(CONCATENATE($F2422," ",$G2422),AllocFactorMatrix,(T$4+1),FALSE)*$E2426</f>
        <v>64.983296217222644</v>
      </c>
      <c r="U2422" s="5">
        <f ca="1">VLOOKUP(CONCATENATE($F2422," ",$G2422),AllocFactorMatrix,(U$4+1),FALSE)*$E2426</f>
        <v>0</v>
      </c>
      <c r="V2422" s="5">
        <f ca="1">VLOOKUP(CONCATENATE($F2422," ",$G2422),AllocFactorMatrix,(V$4+1),FALSE)*$E2426</f>
        <v>0</v>
      </c>
      <c r="W2422" s="5">
        <f t="shared" ca="1" si="1128"/>
        <v>67.980922602522568</v>
      </c>
      <c r="X2422" s="5">
        <f ca="1">VLOOKUP(CONCATENATE($F2422," ",$G2422),AllocFactorMatrix,(X$4+1),FALSE)*$E2426</f>
        <v>21.810186988704949</v>
      </c>
      <c r="Y2422" s="5">
        <f ca="1">VLOOKUP(CONCATENATE($F2422," ",$G2422),AllocFactorMatrix,(Y$4+1),FALSE)*$E2426</f>
        <v>0.37382932387019696</v>
      </c>
      <c r="Z2422" s="5">
        <f t="shared" ca="1" si="1126"/>
        <v>22.184016312575146</v>
      </c>
      <c r="AA2422" s="5">
        <f ca="1">VLOOKUP(CONCATENATE($F2422," ",$G2422),AllocFactorMatrix,(AA$4+1),FALSE)*$E2426</f>
        <v>0.3167076862775336</v>
      </c>
      <c r="AB2422" s="5">
        <f ca="1">VLOOKUP(CONCATENATE($F2422," ",$G2422),AllocFactorMatrix,(AB$4+1),FALSE)*$E2426</f>
        <v>0</v>
      </c>
      <c r="AC2422" s="5">
        <f ca="1">VLOOKUP(CONCATENATE($F2422," ",$G2422),AllocFactorMatrix,(AC$4+1),FALSE)*$E2426</f>
        <v>0</v>
      </c>
    </row>
    <row r="2423" spans="4:29" hidden="1" outlineLevel="1">
      <c r="E2423" s="48"/>
      <c r="F2423" s="175" t="str">
        <f>F2426</f>
        <v>RSALE</v>
      </c>
      <c r="G2423" s="52" t="str">
        <f>$G$12</f>
        <v>DISTSEC</v>
      </c>
      <c r="H2423" s="4">
        <f t="shared" ca="1" si="1116"/>
        <v>254.75732621296123</v>
      </c>
      <c r="I2423" s="5">
        <f ca="1">VLOOKUP(CONCATENATE($F2423," ",$G2423),AllocFactorMatrix,(I$4+1),FALSE)*$E2426</f>
        <v>157.01204540847442</v>
      </c>
      <c r="J2423" s="5">
        <f ca="1">VLOOKUP(CONCATENATE($F2423," ",$G2423),AllocFactorMatrix,(J$4+1),FALSE)*$E2426</f>
        <v>56.645965850158881</v>
      </c>
      <c r="K2423" s="5">
        <f ca="1">VLOOKUP(CONCATENATE($F2423," ",$G2423),AllocFactorMatrix,(K$4+1),FALSE)*$E2426</f>
        <v>0</v>
      </c>
      <c r="L2423" s="5">
        <f ca="1">VLOOKUP(CONCATENATE($F2423," ",$G2423),AllocFactorMatrix,(L$4+1),FALSE)*$E2426</f>
        <v>0</v>
      </c>
      <c r="M2423" s="5">
        <f t="shared" ca="1" si="1125"/>
        <v>56.645965850158881</v>
      </c>
      <c r="N2423" s="5">
        <f ca="1">VLOOKUP(CONCATENATE($F2423," ",$G2423),AllocFactorMatrix,(N$4+1),FALSE)*$E2426</f>
        <v>26.620440556187088</v>
      </c>
      <c r="O2423" s="5">
        <f ca="1">VLOOKUP(CONCATENATE($F2423," ",$G2423),AllocFactorMatrix,(O$4+1),FALSE)*$E2426</f>
        <v>0</v>
      </c>
      <c r="P2423" s="5">
        <f ca="1">VLOOKUP(CONCATENATE($F2423," ",$G2423),AllocFactorMatrix,(P$4+1),FALSE)*$E2426</f>
        <v>0</v>
      </c>
      <c r="Q2423" s="5">
        <f ca="1">VLOOKUP(CONCATENATE($F2423," ",$G2423),AllocFactorMatrix,(Q$4+1),FALSE)*$E2426</f>
        <v>0</v>
      </c>
      <c r="R2423" s="5">
        <f t="shared" ca="1" si="1127"/>
        <v>26.620440556187088</v>
      </c>
      <c r="S2423" s="5">
        <f ca="1">VLOOKUP(CONCATENATE($F2423," ",$G2423),AllocFactorMatrix,(S$4+1),FALSE)*$E2426</f>
        <v>0.88722739907523274</v>
      </c>
      <c r="T2423" s="5">
        <f ca="1">VLOOKUP(CONCATENATE($F2423," ",$G2423),AllocFactorMatrix,(T$4+1),FALSE)*$E2426</f>
        <v>0</v>
      </c>
      <c r="U2423" s="5">
        <f ca="1">VLOOKUP(CONCATENATE($F2423," ",$G2423),AllocFactorMatrix,(U$4+1),FALSE)*$E2426</f>
        <v>0</v>
      </c>
      <c r="V2423" s="5">
        <f ca="1">VLOOKUP(CONCATENATE($F2423," ",$G2423),AllocFactorMatrix,(V$4+1),FALSE)*$E2426</f>
        <v>0</v>
      </c>
      <c r="W2423" s="5">
        <f t="shared" ca="1" si="1128"/>
        <v>0.88722739907523274</v>
      </c>
      <c r="X2423" s="5">
        <f ca="1">VLOOKUP(CONCATENATE($F2423," ",$G2423),AllocFactorMatrix,(X$4+1),FALSE)*$E2426</f>
        <v>8.2161331624375151</v>
      </c>
      <c r="Y2423" s="5">
        <f ca="1">VLOOKUP(CONCATENATE($F2423," ",$G2423),AllocFactorMatrix,(Y$4+1),FALSE)*$E2426</f>
        <v>0</v>
      </c>
      <c r="Z2423" s="5">
        <f t="shared" ca="1" si="1126"/>
        <v>8.2161331624375151</v>
      </c>
      <c r="AA2423" s="5">
        <f ca="1">VLOOKUP(CONCATENATE($F2423," ",$G2423),AllocFactorMatrix,(AA$4+1),FALSE)*$E2426</f>
        <v>0.10785874854616781</v>
      </c>
      <c r="AB2423" s="5">
        <f ca="1">VLOOKUP(CONCATENATE($F2423," ",$G2423),AllocFactorMatrix,(AB$4+1),FALSE)*$E2426</f>
        <v>4.2997690077175594</v>
      </c>
      <c r="AC2423" s="5">
        <f ca="1">VLOOKUP(CONCATENATE($F2423," ",$G2423),AllocFactorMatrix,(AC$4+1),FALSE)*$E2426</f>
        <v>0.96788608036446611</v>
      </c>
    </row>
    <row r="2424" spans="4:29" hidden="1" outlineLevel="1">
      <c r="E2424" s="48"/>
      <c r="F2424" s="175" t="str">
        <f>F2426</f>
        <v>RSALE</v>
      </c>
      <c r="G2424" s="52" t="str">
        <f>$G$13</f>
        <v>ENERGY</v>
      </c>
      <c r="H2424" s="4">
        <f t="shared" ca="1" si="1116"/>
        <v>1686.1713245480653</v>
      </c>
      <c r="I2424" s="5">
        <f ca="1">VLOOKUP(CONCATENATE($F2424," ",$G2424),AllocFactorMatrix,(I$4+1),FALSE)*$E2426</f>
        <v>709.89247775966453</v>
      </c>
      <c r="J2424" s="5">
        <f ca="1">VLOOKUP(CONCATENATE($F2424," ",$G2424),AllocFactorMatrix,(J$4+1),FALSE)*$E2426</f>
        <v>204.61536687887312</v>
      </c>
      <c r="K2424" s="5">
        <f ca="1">VLOOKUP(CONCATENATE($F2424," ",$G2424),AllocFactorMatrix,(K$4+1),FALSE)*$E2426</f>
        <v>2.7687173703342602</v>
      </c>
      <c r="L2424" s="5">
        <f ca="1">VLOOKUP(CONCATENATE($F2424," ",$G2424),AllocFactorMatrix,(L$4+1),FALSE)*$E2426</f>
        <v>0.5404452334945915</v>
      </c>
      <c r="M2424" s="5">
        <f t="shared" ca="1" si="1125"/>
        <v>207.92452948270196</v>
      </c>
      <c r="N2424" s="5">
        <f ca="1">VLOOKUP(CONCATENATE($F2424," ",$G2424),AllocFactorMatrix,(N$4+1),FALSE)*$E2426</f>
        <v>129.12417770679744</v>
      </c>
      <c r="O2424" s="5">
        <f ca="1">VLOOKUP(CONCATENATE($F2424," ",$G2424),AllocFactorMatrix,(O$4+1),FALSE)*$E2426</f>
        <v>19.849585176631322</v>
      </c>
      <c r="P2424" s="5">
        <f ca="1">VLOOKUP(CONCATENATE($F2424," ",$G2424),AllocFactorMatrix,(P$4+1),FALSE)*$E2426</f>
        <v>4.2079088683648767</v>
      </c>
      <c r="Q2424" s="5">
        <f ca="1">VLOOKUP(CONCATENATE($F2424," ",$G2424),AllocFactorMatrix,(Q$4+1),FALSE)*$E2426</f>
        <v>0.19263519227572534</v>
      </c>
      <c r="R2424" s="5">
        <f t="shared" ca="1" si="1127"/>
        <v>153.37430694406939</v>
      </c>
      <c r="S2424" s="5">
        <f ca="1">VLOOKUP(CONCATENATE($F2424," ",$G2424),AllocFactorMatrix,(S$4+1),FALSE)*$E2426</f>
        <v>7.1023295439382625</v>
      </c>
      <c r="T2424" s="5">
        <f ca="1">VLOOKUP(CONCATENATE($F2424," ",$G2424),AllocFactorMatrix,(T$4+1),FALSE)*$E2426</f>
        <v>91.738090004314685</v>
      </c>
      <c r="U2424" s="5">
        <f ca="1">VLOOKUP(CONCATENATE($F2424," ",$G2424),AllocFactorMatrix,(U$4+1),FALSE)*$E2426</f>
        <v>389.21913366241552</v>
      </c>
      <c r="V2424" s="5">
        <f ca="1">VLOOKUP(CONCATENATE($F2424," ",$G2424),AllocFactorMatrix,(V$4+1),FALSE)*$E2426</f>
        <v>70.994465739686675</v>
      </c>
      <c r="W2424" s="5">
        <f t="shared" ca="1" si="1128"/>
        <v>559.05401895035516</v>
      </c>
      <c r="X2424" s="5">
        <f ca="1">VLOOKUP(CONCATENATE($F2424," ",$G2424),AllocFactorMatrix,(X$4+1),FALSE)*$E2426</f>
        <v>36.405406065529533</v>
      </c>
      <c r="Y2424" s="5">
        <f ca="1">VLOOKUP(CONCATENATE($F2424," ",$G2424),AllocFactorMatrix,(Y$4+1),FALSE)*$E2426</f>
        <v>0.73844139577253898</v>
      </c>
      <c r="Z2424" s="5">
        <f t="shared" ca="1" si="1126"/>
        <v>37.143847461302073</v>
      </c>
      <c r="AA2424" s="5">
        <f ca="1">VLOOKUP(CONCATENATE($F2424," ",$G2424),AllocFactorMatrix,(AA$4+1),FALSE)*$E2426</f>
        <v>0.66359603127222344</v>
      </c>
      <c r="AB2424" s="5">
        <f ca="1">VLOOKUP(CONCATENATE($F2424," ",$G2424),AllocFactorMatrix,(AB$4+1),FALSE)*$E2426</f>
        <v>14.977146549772444</v>
      </c>
      <c r="AC2424" s="5">
        <f ca="1">VLOOKUP(CONCATENATE($F2424," ",$G2424),AllocFactorMatrix,(AC$4+1),FALSE)*$E2426</f>
        <v>3.1414013689276641</v>
      </c>
    </row>
    <row r="2425" spans="4:29" hidden="1" outlineLevel="1">
      <c r="E2425" s="48"/>
      <c r="F2425" s="175" t="str">
        <f>F2426</f>
        <v>RSALE</v>
      </c>
      <c r="G2425" s="52" t="str">
        <f>$G$14</f>
        <v>CUSTOMER</v>
      </c>
      <c r="H2425" s="4">
        <f t="shared" ca="1" si="1116"/>
        <v>253.5152956864745</v>
      </c>
      <c r="I2425" s="5">
        <f ca="1">VLOOKUP(CONCATENATE($F2425," ",$G2425),AllocFactorMatrix,(I$4+1),FALSE)*$E2426</f>
        <v>126.67658559576158</v>
      </c>
      <c r="J2425" s="5">
        <f ca="1">VLOOKUP(CONCATENATE($F2425," ",$G2425),AllocFactorMatrix,(J$4+1),FALSE)*$E2426</f>
        <v>43.440265424220378</v>
      </c>
      <c r="K2425" s="5">
        <f ca="1">VLOOKUP(CONCATENATE($F2425," ",$G2425),AllocFactorMatrix,(K$4+1),FALSE)*$E2426</f>
        <v>1.9265054355082176</v>
      </c>
      <c r="L2425" s="5">
        <f ca="1">VLOOKUP(CONCATENATE($F2425," ",$G2425),AllocFactorMatrix,(L$4+1),FALSE)*$E2426</f>
        <v>0.21826747970905316</v>
      </c>
      <c r="M2425" s="5">
        <f t="shared" ca="1" si="1125"/>
        <v>45.585038339437652</v>
      </c>
      <c r="N2425" s="5">
        <f ca="1">VLOOKUP(CONCATENATE($F2425," ",$G2425),AllocFactorMatrix,(N$4+1),FALSE)*$E2426</f>
        <v>2.7756648124309202</v>
      </c>
      <c r="O2425" s="5">
        <f ca="1">VLOOKUP(CONCATENATE($F2425," ",$G2425),AllocFactorMatrix,(O$4+1),FALSE)*$E2426</f>
        <v>1.0218743026459336</v>
      </c>
      <c r="P2425" s="5">
        <f ca="1">VLOOKUP(CONCATENATE($F2425," ",$G2425),AllocFactorMatrix,(P$4+1),FALSE)*$E2426</f>
        <v>0.97000537578822443</v>
      </c>
      <c r="Q2425" s="5">
        <f ca="1">VLOOKUP(CONCATENATE($F2425," ",$G2425),AllocFactorMatrix,(Q$4+1),FALSE)*$E2426</f>
        <v>4.9726483933408748E-2</v>
      </c>
      <c r="R2425" s="5">
        <f t="shared" ca="1" si="1127"/>
        <v>4.817270974798487</v>
      </c>
      <c r="S2425" s="5">
        <f ca="1">VLOOKUP(CONCATENATE($F2425," ",$G2425),AllocFactorMatrix,(S$4+1),FALSE)*$E2426</f>
        <v>1.7659852789073449E-2</v>
      </c>
      <c r="T2425" s="5">
        <f ca="1">VLOOKUP(CONCATENATE($F2425," ",$G2425),AllocFactorMatrix,(T$4+1),FALSE)*$E2426</f>
        <v>0.74614434524372275</v>
      </c>
      <c r="U2425" s="5">
        <f ca="1">VLOOKUP(CONCATENATE($F2425," ",$G2425),AllocFactorMatrix,(U$4+1),FALSE)*$E2426</f>
        <v>1.7710348475895294</v>
      </c>
      <c r="V2425" s="5">
        <f ca="1">VLOOKUP(CONCATENATE($F2425," ",$G2425),AllocFactorMatrix,(V$4+1),FALSE)*$E2426</f>
        <v>0.66815582638688398</v>
      </c>
      <c r="W2425" s="5">
        <f t="shared" ca="1" si="1128"/>
        <v>3.2029948720092096</v>
      </c>
      <c r="X2425" s="5">
        <f ca="1">VLOOKUP(CONCATENATE($F2425," ",$G2425),AllocFactorMatrix,(X$4+1),FALSE)*$E2426</f>
        <v>0.6119412764174158</v>
      </c>
      <c r="Y2425" s="5">
        <f ca="1">VLOOKUP(CONCATENATE($F2425," ",$G2425),AllocFactorMatrix,(Y$4+1),FALSE)*$E2426</f>
        <v>9.8301052266213315E-3</v>
      </c>
      <c r="Z2425" s="5">
        <f t="shared" ca="1" si="1126"/>
        <v>0.62177138164403711</v>
      </c>
      <c r="AA2425" s="5">
        <f ca="1">VLOOKUP(CONCATENATE($F2425," ",$G2425),AllocFactorMatrix,(AA$4+1),FALSE)*$E2426</f>
        <v>6.2330816840208352E-2</v>
      </c>
      <c r="AB2425" s="5">
        <f ca="1">VLOOKUP(CONCATENATE($F2425," ",$G2425),AllocFactorMatrix,(AB$4+1),FALSE)*$E2426</f>
        <v>61.895859623967382</v>
      </c>
      <c r="AC2425" s="5">
        <f ca="1">VLOOKUP(CONCATENATE($F2425," ",$G2425),AllocFactorMatrix,(AC$4+1),FALSE)*$E2426</f>
        <v>10.653444082015984</v>
      </c>
    </row>
    <row r="2426" spans="4:29" collapsed="1">
      <c r="D2426" s="102" t="s">
        <v>668</v>
      </c>
      <c r="E2426" s="58">
        <v>5435</v>
      </c>
      <c r="F2426" s="92" t="s">
        <v>72</v>
      </c>
      <c r="G2426" s="52" t="str">
        <f>$G$15</f>
        <v>TOTAL</v>
      </c>
      <c r="H2426" s="4">
        <f t="shared" ca="1" si="1116"/>
        <v>5434.9999999999982</v>
      </c>
      <c r="I2426" s="5">
        <f ca="1">VLOOKUP(CONCATENATE($F2426," ",$G2426),AllocFactorMatrix,(I$4+1),FALSE)*$E2426</f>
        <v>2359.8323016766531</v>
      </c>
      <c r="J2426" s="5">
        <f ca="1">VLOOKUP(CONCATENATE($F2426," ",$G2426),AllocFactorMatrix,(J$4+1),FALSE)*$E2426</f>
        <v>794.6798117167059</v>
      </c>
      <c r="K2426" s="5">
        <f ca="1">VLOOKUP(CONCATENATE($F2426," ",$G2426),AllocFactorMatrix,(K$4+1),FALSE)*$E2426</f>
        <v>10.386011999951043</v>
      </c>
      <c r="L2426" s="5">
        <f ca="1">VLOOKUP(CONCATENATE($F2426," ",$G2426),AllocFactorMatrix,(L$4+1),FALSE)*$E2426</f>
        <v>1.1673193291332871</v>
      </c>
      <c r="M2426" s="5">
        <f t="shared" ca="1" si="1125"/>
        <v>806.23314304579026</v>
      </c>
      <c r="N2426" s="5">
        <f ca="1">VLOOKUP(CONCATENATE($F2426," ",$G2426),AllocFactorMatrix,(N$4+1),FALSE)*$E2426</f>
        <v>432.47560329655494</v>
      </c>
      <c r="O2426" s="5">
        <f ca="1">VLOOKUP(CONCATENATE($F2426," ",$G2426),AllocFactorMatrix,(O$4+1),FALSE)*$E2426</f>
        <v>85.303517844474428</v>
      </c>
      <c r="P2426" s="5">
        <f ca="1">VLOOKUP(CONCATENATE($F2426," ",$G2426),AllocFactorMatrix,(P$4+1),FALSE)*$E2426</f>
        <v>13.036604586375846</v>
      </c>
      <c r="Q2426" s="5">
        <f ca="1">VLOOKUP(CONCATENATE($F2426," ",$G2426),AllocFactorMatrix,(Q$4+1),FALSE)*$E2426</f>
        <v>0.39051602613430553</v>
      </c>
      <c r="R2426" s="5">
        <f t="shared" ca="1" si="1127"/>
        <v>531.20624175353942</v>
      </c>
      <c r="S2426" s="5">
        <f ca="1">VLOOKUP(CONCATENATE($F2426," ",$G2426),AllocFactorMatrix,(S$4+1),FALSE)*$E2426</f>
        <v>19.863251614748084</v>
      </c>
      <c r="T2426" s="5">
        <f ca="1">VLOOKUP(CONCATENATE($F2426," ",$G2426),AllocFactorMatrix,(T$4+1),FALSE)*$E2426</f>
        <v>326.57479578438404</v>
      </c>
      <c r="U2426" s="5">
        <f ca="1">VLOOKUP(CONCATENATE($F2426," ",$G2426),AllocFactorMatrix,(U$4+1),FALSE)*$E2426</f>
        <v>961.60233025766252</v>
      </c>
      <c r="V2426" s="5">
        <f ca="1">VLOOKUP(CONCATENATE($F2426," ",$G2426),AllocFactorMatrix,(V$4+1),FALSE)*$E2426</f>
        <v>197.72598416466008</v>
      </c>
      <c r="W2426" s="5">
        <f t="shared" ca="1" si="1128"/>
        <v>1505.7663618214547</v>
      </c>
      <c r="X2426" s="5">
        <f ca="1">VLOOKUP(CONCATENATE($F2426," ",$G2426),AllocFactorMatrix,(X$4+1),FALSE)*$E2426</f>
        <v>126.30292164639485</v>
      </c>
      <c r="Y2426" s="5">
        <f ca="1">VLOOKUP(CONCATENATE($F2426," ",$G2426),AllocFactorMatrix,(Y$4+1),FALSE)*$E2426</f>
        <v>2.1641520826184455</v>
      </c>
      <c r="Z2426" s="5">
        <f t="shared" ca="1" si="1126"/>
        <v>128.46707372901329</v>
      </c>
      <c r="AA2426" s="5">
        <f ca="1">VLOOKUP(CONCATENATE($F2426," ",$G2426),AllocFactorMatrix,(AA$4+1),FALSE)*$E2426</f>
        <v>2.0011852997644408</v>
      </c>
      <c r="AB2426" s="5">
        <f ca="1">VLOOKUP(CONCATENATE($F2426," ",$G2426),AllocFactorMatrix,(AB$4+1),FALSE)*$E2426</f>
        <v>85.731735341497497</v>
      </c>
      <c r="AC2426" s="5">
        <f ca="1">VLOOKUP(CONCATENATE($F2426," ",$G2426),AllocFactorMatrix,(AC$4+1),FALSE)*$E2426</f>
        <v>15.761957332288164</v>
      </c>
    </row>
    <row r="2427" spans="4:29" hidden="1" outlineLevel="1">
      <c r="E2427" s="48"/>
      <c r="F2427" s="175" t="str">
        <f>F2434</f>
        <v>RB_GUP</v>
      </c>
      <c r="G2427" s="52" t="str">
        <f>$G$8</f>
        <v>PRODUCTION</v>
      </c>
      <c r="H2427" s="4">
        <f t="shared" ca="1" si="1116"/>
        <v>558026.16841609939</v>
      </c>
      <c r="I2427" s="5">
        <f ca="1">VLOOKUP(CONCATENATE($F2427," ",$G2427),AllocFactorMatrix,(I$4+1),FALSE)*$E2434</f>
        <v>287040.8374853573</v>
      </c>
      <c r="J2427" s="5">
        <f ca="1">VLOOKUP(CONCATENATE($F2427," ",$G2427),AllocFactorMatrix,(J$4+1),FALSE)*$E2434</f>
        <v>66937.967432280973</v>
      </c>
      <c r="K2427" s="5">
        <f ca="1">VLOOKUP(CONCATENATE($F2427," ",$G2427),AllocFactorMatrix,(K$4+1),FALSE)*$E2434</f>
        <v>930.70280362200265</v>
      </c>
      <c r="L2427" s="5">
        <f ca="1">VLOOKUP(CONCATENATE($F2427," ",$G2427),AllocFactorMatrix,(L$4+1),FALSE)*$E2434</f>
        <v>129.62242984552879</v>
      </c>
      <c r="M2427" s="5">
        <f t="shared" ref="M2427:M2434" ca="1" si="1129">SUBTOTAL(9,J2427:L2427)</f>
        <v>67998.292665748508</v>
      </c>
      <c r="N2427" s="5">
        <f ca="1">VLOOKUP(CONCATENATE($F2427," ",$G2427),AllocFactorMatrix,(N$4+1),FALSE)*$E2434</f>
        <v>39842.026916412098</v>
      </c>
      <c r="O2427" s="5">
        <f ca="1">VLOOKUP(CONCATENATE($F2427," ",$G2427),AllocFactorMatrix,(O$4+1),FALSE)*$E2434</f>
        <v>7139.3559688118621</v>
      </c>
      <c r="P2427" s="5">
        <f ca="1">VLOOKUP(CONCATENATE($F2427," ",$G2427),AllocFactorMatrix,(P$4+1),FALSE)*$E2434</f>
        <v>1447.7885346677906</v>
      </c>
      <c r="Q2427" s="5">
        <f ca="1">VLOOKUP(CONCATENATE($F2427," ",$G2427),AllocFactorMatrix,(Q$4+1),FALSE)*$E2434</f>
        <v>54.979114882226156</v>
      </c>
      <c r="R2427" s="5">
        <f ca="1">SUBTOTAL(9,N2427:Q2427)</f>
        <v>48484.15053477398</v>
      </c>
      <c r="S2427" s="5">
        <f ca="1">VLOOKUP(CONCATENATE($F2427," ",$G2427),AllocFactorMatrix,(S$4+1),FALSE)*$E2434</f>
        <v>1886.8057532823907</v>
      </c>
      <c r="T2427" s="5">
        <f ca="1">VLOOKUP(CONCATENATE($F2427," ",$G2427),AllocFactorMatrix,(T$4+1),FALSE)*$E2434</f>
        <v>25472.967204557972</v>
      </c>
      <c r="U2427" s="5">
        <f ca="1">VLOOKUP(CONCATENATE($F2427," ",$G2427),AllocFactorMatrix,(U$4+1),FALSE)*$E2434</f>
        <v>97423.873948394525</v>
      </c>
      <c r="V2427" s="5">
        <f ca="1">VLOOKUP(CONCATENATE($F2427," ",$G2427),AllocFactorMatrix,(V$4+1),FALSE)*$E2434</f>
        <v>17649.238341998924</v>
      </c>
      <c r="W2427" s="5">
        <f ca="1">SUBTOTAL(9,S2427:V2427)</f>
        <v>142432.88524823383</v>
      </c>
      <c r="X2427" s="5">
        <f ca="1">VLOOKUP(CONCATENATE($F2427," ",$G2427),AllocFactorMatrix,(X$4+1),FALSE)*$E2434</f>
        <v>10935.027337235068</v>
      </c>
      <c r="Y2427" s="5">
        <f ca="1">VLOOKUP(CONCATENATE($F2427," ",$G2427),AllocFactorMatrix,(Y$4+1),FALSE)*$E2434</f>
        <v>218.40054310241536</v>
      </c>
      <c r="Z2427" s="5">
        <f t="shared" ref="Z2427:Z2434" ca="1" si="1130">SUBTOTAL(9,X2427:Y2427)</f>
        <v>11153.427880337484</v>
      </c>
      <c r="AA2427" s="5">
        <f ca="1">VLOOKUP(CONCATENATE($F2427," ",$G2427),AllocFactorMatrix,(AA$4+1),FALSE)*$E2434</f>
        <v>144.25070130408875</v>
      </c>
      <c r="AB2427" s="5">
        <f ca="1">VLOOKUP(CONCATENATE($F2427," ",$G2427),AllocFactorMatrix,(AB$4+1),FALSE)*$E2434</f>
        <v>640.84374616086291</v>
      </c>
      <c r="AC2427" s="5">
        <f ca="1">VLOOKUP(CONCATENATE($F2427," ",$G2427),AllocFactorMatrix,(AC$4+1),FALSE)*$E2434</f>
        <v>131.48015418341666</v>
      </c>
    </row>
    <row r="2428" spans="4:29" hidden="1" outlineLevel="1">
      <c r="E2428" s="48"/>
      <c r="F2428" s="175" t="str">
        <f>F2434</f>
        <v>RB_GUP</v>
      </c>
      <c r="G2428" s="52" t="str">
        <f>$G$9</f>
        <v>BULKTRAN</v>
      </c>
      <c r="H2428" s="4">
        <f t="shared" ca="1" si="1116"/>
        <v>303038.60429808742</v>
      </c>
      <c r="I2428" s="5">
        <f ca="1">VLOOKUP(CONCATENATE($F2428," ",$G2428),AllocFactorMatrix,(I$4+1),FALSE)*$E2434</f>
        <v>155878.80943829811</v>
      </c>
      <c r="J2428" s="5">
        <f ca="1">VLOOKUP(CONCATENATE($F2428," ",$G2428),AllocFactorMatrix,(J$4+1),FALSE)*$E2434</f>
        <v>36350.9623263826</v>
      </c>
      <c r="K2428" s="5">
        <f ca="1">VLOOKUP(CONCATENATE($F2428," ",$G2428),AllocFactorMatrix,(K$4+1),FALSE)*$E2434</f>
        <v>505.42231635205798</v>
      </c>
      <c r="L2428" s="5">
        <f ca="1">VLOOKUP(CONCATENATE($F2428," ",$G2428),AllocFactorMatrix,(L$4+1),FALSE)*$E2434</f>
        <v>70.39203974539366</v>
      </c>
      <c r="M2428" s="5">
        <f t="shared" ca="1" si="1129"/>
        <v>36926.776682480049</v>
      </c>
      <c r="N2428" s="5">
        <f ca="1">VLOOKUP(CONCATENATE($F2428," ",$G2428),AllocFactorMatrix,(N$4+1),FALSE)*$E2434</f>
        <v>21636.390751039955</v>
      </c>
      <c r="O2428" s="5">
        <f ca="1">VLOOKUP(CONCATENATE($F2428," ",$G2428),AllocFactorMatrix,(O$4+1),FALSE)*$E2434</f>
        <v>3877.0591610727556</v>
      </c>
      <c r="P2428" s="5">
        <f ca="1">VLOOKUP(CONCATENATE($F2428," ",$G2428),AllocFactorMatrix,(P$4+1),FALSE)*$E2434</f>
        <v>786.2280331938689</v>
      </c>
      <c r="Q2428" s="5">
        <f ca="1">VLOOKUP(CONCATENATE($F2428," ",$G2428),AllocFactorMatrix,(Q$4+1),FALSE)*$E2434</f>
        <v>29.856654010947189</v>
      </c>
      <c r="R2428" s="5">
        <f t="shared" ref="R2428:R2434" ca="1" si="1131">SUBTOTAL(9,N2428:Q2428)</f>
        <v>26329.534599317525</v>
      </c>
      <c r="S2428" s="5">
        <f ca="1">VLOOKUP(CONCATENATE($F2428," ",$G2428),AllocFactorMatrix,(S$4+1),FALSE)*$E2434</f>
        <v>1024.6382955108045</v>
      </c>
      <c r="T2428" s="5">
        <f ca="1">VLOOKUP(CONCATENATE($F2428," ",$G2428),AllocFactorMatrix,(T$4+1),FALSE)*$E2434</f>
        <v>13833.208666379625</v>
      </c>
      <c r="U2428" s="5">
        <f ca="1">VLOOKUP(CONCATENATE($F2428," ",$G2428),AllocFactorMatrix,(U$4+1),FALSE)*$E2434</f>
        <v>52906.470086219917</v>
      </c>
      <c r="V2428" s="5">
        <f ca="1">VLOOKUP(CONCATENATE($F2428," ",$G2428),AllocFactorMatrix,(V$4+1),FALSE)*$E2434</f>
        <v>9584.4977472374358</v>
      </c>
      <c r="W2428" s="5">
        <f t="shared" ref="W2428:W2434" ca="1" si="1132">SUBTOTAL(9,S2428:V2428)</f>
        <v>77348.814795347775</v>
      </c>
      <c r="X2428" s="5">
        <f ca="1">VLOOKUP(CONCATENATE($F2428," ",$G2428),AllocFactorMatrix,(X$4+1),FALSE)*$E2434</f>
        <v>5938.3154586510664</v>
      </c>
      <c r="Y2428" s="5">
        <f ca="1">VLOOKUP(CONCATENATE($F2428," ",$G2428),AllocFactorMatrix,(Y$4+1),FALSE)*$E2434</f>
        <v>118.60339085451176</v>
      </c>
      <c r="Z2428" s="5">
        <f t="shared" ca="1" si="1130"/>
        <v>6056.9188495055778</v>
      </c>
      <c r="AA2428" s="5">
        <f ca="1">VLOOKUP(CONCATENATE($F2428," ",$G2428),AllocFactorMatrix,(AA$4+1),FALSE)*$E2434</f>
        <v>78.335987927390178</v>
      </c>
      <c r="AB2428" s="5">
        <f ca="1">VLOOKUP(CONCATENATE($F2428," ",$G2428),AllocFactorMatrix,(AB$4+1),FALSE)*$E2434</f>
        <v>348.0130599626965</v>
      </c>
      <c r="AC2428" s="5">
        <f ca="1">VLOOKUP(CONCATENATE($F2428," ",$G2428),AllocFactorMatrix,(AC$4+1),FALSE)*$E2434</f>
        <v>71.400885248324187</v>
      </c>
    </row>
    <row r="2429" spans="4:29" hidden="1" outlineLevel="1">
      <c r="E2429" s="48"/>
      <c r="F2429" s="175" t="str">
        <f>F2434</f>
        <v>RB_GUP</v>
      </c>
      <c r="G2429" s="52" t="str">
        <f>$G$10</f>
        <v>SUBTRAN</v>
      </c>
      <c r="H2429" s="4">
        <f t="shared" ca="1" si="1116"/>
        <v>83903.4111655741</v>
      </c>
      <c r="I2429" s="5">
        <f ca="1">VLOOKUP(CONCATENATE($F2429," ",$G2429),AllocFactorMatrix,(I$4+1),FALSE)*$E2434</f>
        <v>42870.729957596275</v>
      </c>
      <c r="J2429" s="5">
        <f ca="1">VLOOKUP(CONCATENATE($F2429," ",$G2429),AllocFactorMatrix,(J$4+1),FALSE)*$E2434</f>
        <v>10049.623323435024</v>
      </c>
      <c r="K2429" s="5">
        <f ca="1">VLOOKUP(CONCATENATE($F2429," ",$G2429),AllocFactorMatrix,(K$4+1),FALSE)*$E2434</f>
        <v>140.38934091668958</v>
      </c>
      <c r="L2429" s="5">
        <f ca="1">VLOOKUP(CONCATENATE($F2429," ",$G2429),AllocFactorMatrix,(L$4+1),FALSE)*$E2434</f>
        <v>25.409818421718498</v>
      </c>
      <c r="M2429" s="5">
        <f t="shared" ca="1" si="1129"/>
        <v>10215.422482773432</v>
      </c>
      <c r="N2429" s="5">
        <f ca="1">VLOOKUP(CONCATENATE($F2429," ",$G2429),AllocFactorMatrix,(N$4+1),FALSE)*$E2434</f>
        <v>5807.9632511888158</v>
      </c>
      <c r="O2429" s="5">
        <f ca="1">VLOOKUP(CONCATENATE($F2429," ",$G2429),AllocFactorMatrix,(O$4+1),FALSE)*$E2434</f>
        <v>1043.661816897654</v>
      </c>
      <c r="P2429" s="5">
        <f ca="1">VLOOKUP(CONCATENATE($F2429," ",$G2429),AllocFactorMatrix,(P$4+1),FALSE)*$E2434</f>
        <v>273.95318030200275</v>
      </c>
      <c r="Q2429" s="5">
        <f ca="1">VLOOKUP(CONCATENATE($F2429," ",$G2429),AllocFactorMatrix,(Q$4+1),FALSE)*$E2434</f>
        <v>0</v>
      </c>
      <c r="R2429" s="5">
        <f t="shared" ca="1" si="1131"/>
        <v>7125.5782483884723</v>
      </c>
      <c r="S2429" s="5">
        <f ca="1">VLOOKUP(CONCATENATE($F2429," ",$G2429),AllocFactorMatrix,(S$4+1),FALSE)*$E2434</f>
        <v>261.78949494510601</v>
      </c>
      <c r="T2429" s="5">
        <f ca="1">VLOOKUP(CONCATENATE($F2429," ",$G2429),AllocFactorMatrix,(T$4+1),FALSE)*$E2434</f>
        <v>3673.1604660076473</v>
      </c>
      <c r="U2429" s="5">
        <f ca="1">VLOOKUP(CONCATENATE($F2429," ",$G2429),AllocFactorMatrix,(U$4+1),FALSE)*$E2434</f>
        <v>18111.514526001152</v>
      </c>
      <c r="V2429" s="5">
        <f ca="1">VLOOKUP(CONCATENATE($F2429," ",$G2429),AllocFactorMatrix,(V$4+1),FALSE)*$E2434</f>
        <v>0</v>
      </c>
      <c r="W2429" s="5">
        <f t="shared" ca="1" si="1132"/>
        <v>22046.464486953904</v>
      </c>
      <c r="X2429" s="5">
        <f ca="1">VLOOKUP(CONCATENATE($F2429," ",$G2429),AllocFactorMatrix,(X$4+1),FALSE)*$E2434</f>
        <v>1592.0798991271515</v>
      </c>
      <c r="Y2429" s="5">
        <f ca="1">VLOOKUP(CONCATENATE($F2429," ",$G2429),AllocFactorMatrix,(Y$4+1),FALSE)*$E2434</f>
        <v>31.966603409517159</v>
      </c>
      <c r="Z2429" s="5">
        <f t="shared" ca="1" si="1130"/>
        <v>1624.0465025366686</v>
      </c>
      <c r="AA2429" s="5">
        <f ca="1">VLOOKUP(CONCATENATE($F2429," ",$G2429),AllocFactorMatrix,(AA$4+1),FALSE)*$E2434</f>
        <v>21.169487325337204</v>
      </c>
      <c r="AB2429" s="5">
        <f ca="1">VLOOKUP(CONCATENATE($F2429," ",$G2429),AllocFactorMatrix,(AB$4+1),FALSE)*$E2434</f>
        <v>0</v>
      </c>
      <c r="AC2429" s="5">
        <f ca="1">VLOOKUP(CONCATENATE($F2429," ",$G2429),AllocFactorMatrix,(AC$4+1),FALSE)*$E2434</f>
        <v>0</v>
      </c>
    </row>
    <row r="2430" spans="4:29" hidden="1" outlineLevel="1">
      <c r="E2430" s="48"/>
      <c r="F2430" s="175" t="str">
        <f>F2434</f>
        <v>RB_GUP</v>
      </c>
      <c r="G2430" s="52" t="str">
        <f>$G$11</f>
        <v>DISTPRI</v>
      </c>
      <c r="H2430" s="4">
        <f t="shared" ca="1" si="1116"/>
        <v>335684.30512306379</v>
      </c>
      <c r="I2430" s="5">
        <f ca="1">VLOOKUP(CONCATENATE($F2430," ",$G2430),AllocFactorMatrix,(I$4+1),FALSE)*$E2434</f>
        <v>219808.45561383659</v>
      </c>
      <c r="J2430" s="5">
        <f ca="1">VLOOKUP(CONCATENATE($F2430," ",$G2430),AllocFactorMatrix,(J$4+1),FALSE)*$E2434</f>
        <v>51443.662459744555</v>
      </c>
      <c r="K2430" s="5">
        <f ca="1">VLOOKUP(CONCATENATE($F2430," ",$G2430),AllocFactorMatrix,(K$4+1),FALSE)*$E2434</f>
        <v>718.55226120700991</v>
      </c>
      <c r="L2430" s="5">
        <f ca="1">VLOOKUP(CONCATENATE($F2430," ",$G2430),AllocFactorMatrix,(L$4+1),FALSE)*$E2434</f>
        <v>0</v>
      </c>
      <c r="M2430" s="5">
        <f t="shared" ca="1" si="1129"/>
        <v>52162.214720951568</v>
      </c>
      <c r="N2430" s="5">
        <f ca="1">VLOOKUP(CONCATENATE($F2430," ",$G2430),AllocFactorMatrix,(N$4+1),FALSE)*$E2434</f>
        <v>29864.055221665443</v>
      </c>
      <c r="O2430" s="5">
        <f ca="1">VLOOKUP(CONCATENATE($F2430," ",$G2430),AllocFactorMatrix,(O$4+1),FALSE)*$E2434</f>
        <v>5365.9492872683713</v>
      </c>
      <c r="P2430" s="5">
        <f ca="1">VLOOKUP(CONCATENATE($F2430," ",$G2430),AllocFactorMatrix,(P$4+1),FALSE)*$E2434</f>
        <v>0</v>
      </c>
      <c r="Q2430" s="5">
        <f ca="1">VLOOKUP(CONCATENATE($F2430," ",$G2430),AllocFactorMatrix,(Q$4+1),FALSE)*$E2434</f>
        <v>0</v>
      </c>
      <c r="R2430" s="5">
        <f t="shared" ca="1" si="1131"/>
        <v>35230.004508933816</v>
      </c>
      <c r="S2430" s="5">
        <f ca="1">VLOOKUP(CONCATENATE($F2430," ",$G2430),AllocFactorMatrix,(S$4+1),FALSE)*$E2434</f>
        <v>1350.3557313327453</v>
      </c>
      <c r="T2430" s="5">
        <f ca="1">VLOOKUP(CONCATENATE($F2430," ",$G2430),AllocFactorMatrix,(T$4+1),FALSE)*$E2434</f>
        <v>18672.533802437854</v>
      </c>
      <c r="U2430" s="5">
        <f ca="1">VLOOKUP(CONCATENATE($F2430," ",$G2430),AllocFactorMatrix,(U$4+1),FALSE)*$E2434</f>
        <v>0</v>
      </c>
      <c r="V2430" s="5">
        <f ca="1">VLOOKUP(CONCATENATE($F2430," ",$G2430),AllocFactorMatrix,(V$4+1),FALSE)*$E2434</f>
        <v>0</v>
      </c>
      <c r="W2430" s="5">
        <f t="shared" ca="1" si="1132"/>
        <v>20022.889533770598</v>
      </c>
      <c r="X2430" s="5">
        <f ca="1">VLOOKUP(CONCATENATE($F2430," ",$G2430),AllocFactorMatrix,(X$4+1),FALSE)*$E2434</f>
        <v>8188.477174853102</v>
      </c>
      <c r="Y2430" s="5">
        <f ca="1">VLOOKUP(CONCATENATE($F2430," ",$G2430),AllocFactorMatrix,(Y$4+1),FALSE)*$E2434</f>
        <v>164.35565020682125</v>
      </c>
      <c r="Z2430" s="5">
        <f t="shared" ca="1" si="1130"/>
        <v>8352.8328250599225</v>
      </c>
      <c r="AA2430" s="5">
        <f ca="1">VLOOKUP(CONCATENATE($F2430," ",$G2430),AllocFactorMatrix,(AA$4+1),FALSE)*$E2434</f>
        <v>107.90792051140932</v>
      </c>
      <c r="AB2430" s="5">
        <f ca="1">VLOOKUP(CONCATENATE($F2430," ",$G2430),AllocFactorMatrix,(AB$4+1),FALSE)*$E2434</f>
        <v>0</v>
      </c>
      <c r="AC2430" s="5">
        <f ca="1">VLOOKUP(CONCATENATE($F2430," ",$G2430),AllocFactorMatrix,(AC$4+1),FALSE)*$E2434</f>
        <v>0</v>
      </c>
    </row>
    <row r="2431" spans="4:29" hidden="1" outlineLevel="1">
      <c r="E2431" s="48"/>
      <c r="F2431" s="175" t="str">
        <f>F2434</f>
        <v>RB_GUP</v>
      </c>
      <c r="G2431" s="52" t="str">
        <f>$G$12</f>
        <v>DISTSEC</v>
      </c>
      <c r="H2431" s="4">
        <f t="shared" ca="1" si="1116"/>
        <v>160922.53405511423</v>
      </c>
      <c r="I2431" s="5">
        <f ca="1">VLOOKUP(CONCATENATE($F2431," ",$G2431),AllocFactorMatrix,(I$4+1),FALSE)*$E2434</f>
        <v>119421.43065911125</v>
      </c>
      <c r="J2431" s="5">
        <f ca="1">VLOOKUP(CONCATENATE($F2431," ",$G2431),AllocFactorMatrix,(J$4+1),FALSE)*$E2434</f>
        <v>24080.695829249853</v>
      </c>
      <c r="K2431" s="5">
        <f ca="1">VLOOKUP(CONCATENATE($F2431," ",$G2431),AllocFactorMatrix,(K$4+1),FALSE)*$E2434</f>
        <v>0</v>
      </c>
      <c r="L2431" s="5">
        <f ca="1">VLOOKUP(CONCATENATE($F2431," ",$G2431),AllocFactorMatrix,(L$4+1),FALSE)*$E2434</f>
        <v>0</v>
      </c>
      <c r="M2431" s="5">
        <f t="shared" ca="1" si="1129"/>
        <v>24080.695829249853</v>
      </c>
      <c r="N2431" s="5">
        <f ca="1">VLOOKUP(CONCATENATE($F2431," ",$G2431),AllocFactorMatrix,(N$4+1),FALSE)*$E2434</f>
        <v>12036.386162303774</v>
      </c>
      <c r="O2431" s="5">
        <f ca="1">VLOOKUP(CONCATENATE($F2431," ",$G2431),AllocFactorMatrix,(O$4+1),FALSE)*$E2434</f>
        <v>0</v>
      </c>
      <c r="P2431" s="5">
        <f ca="1">VLOOKUP(CONCATENATE($F2431," ",$G2431),AllocFactorMatrix,(P$4+1),FALSE)*$E2434</f>
        <v>0</v>
      </c>
      <c r="Q2431" s="5">
        <f ca="1">VLOOKUP(CONCATENATE($F2431," ",$G2431),AllocFactorMatrix,(Q$4+1),FALSE)*$E2434</f>
        <v>0</v>
      </c>
      <c r="R2431" s="5">
        <f t="shared" ca="1" si="1131"/>
        <v>12036.386162303774</v>
      </c>
      <c r="S2431" s="5">
        <f ca="1">VLOOKUP(CONCATENATE($F2431," ",$G2431),AllocFactorMatrix,(S$4+1),FALSE)*$E2434</f>
        <v>449.89193270525635</v>
      </c>
      <c r="T2431" s="5">
        <f ca="1">VLOOKUP(CONCATENATE($F2431," ",$G2431),AllocFactorMatrix,(T$4+1),FALSE)*$E2434</f>
        <v>0</v>
      </c>
      <c r="U2431" s="5">
        <f ca="1">VLOOKUP(CONCATENATE($F2431," ",$G2431),AllocFactorMatrix,(U$4+1),FALSE)*$E2434</f>
        <v>0</v>
      </c>
      <c r="V2431" s="5">
        <f ca="1">VLOOKUP(CONCATENATE($F2431," ",$G2431),AllocFactorMatrix,(V$4+1),FALSE)*$E2434</f>
        <v>0</v>
      </c>
      <c r="W2431" s="5">
        <f t="shared" ca="1" si="1132"/>
        <v>449.89193270525635</v>
      </c>
      <c r="X2431" s="5">
        <f ca="1">VLOOKUP(CONCATENATE($F2431," ",$G2431),AllocFactorMatrix,(X$4+1),FALSE)*$E2434</f>
        <v>3399.9991464404752</v>
      </c>
      <c r="Y2431" s="5">
        <f ca="1">VLOOKUP(CONCATENATE($F2431," ",$G2431),AllocFactorMatrix,(Y$4+1),FALSE)*$E2434</f>
        <v>0</v>
      </c>
      <c r="Z2431" s="5">
        <f t="shared" ca="1" si="1130"/>
        <v>3399.9991464404752</v>
      </c>
      <c r="AA2431" s="5">
        <f ca="1">VLOOKUP(CONCATENATE($F2431," ",$G2431),AllocFactorMatrix,(AA$4+1),FALSE)*$E2434</f>
        <v>40.200133847012026</v>
      </c>
      <c r="AB2431" s="5">
        <f ca="1">VLOOKUP(CONCATENATE($F2431," ",$G2431),AllocFactorMatrix,(AB$4+1),FALSE)*$E2434</f>
        <v>1237.3484675983209</v>
      </c>
      <c r="AC2431" s="5">
        <f ca="1">VLOOKUP(CONCATENATE($F2431," ",$G2431),AllocFactorMatrix,(AC$4+1),FALSE)*$E2434</f>
        <v>256.58172385832029</v>
      </c>
    </row>
    <row r="2432" spans="4:29" hidden="1" outlineLevel="1">
      <c r="E2432" s="48"/>
      <c r="F2432" s="175" t="str">
        <f>F2434</f>
        <v>RB_GUP</v>
      </c>
      <c r="G2432" s="52" t="str">
        <f>$G$13</f>
        <v>ENERGY</v>
      </c>
      <c r="H2432" s="4">
        <f t="shared" ca="1" si="1116"/>
        <v>10418.224302549752</v>
      </c>
      <c r="I2432" s="5">
        <f ca="1">VLOOKUP(CONCATENATE($F2432," ",$G2432),AllocFactorMatrix,(I$4+1),FALSE)*$E2434</f>
        <v>4076.507494069418</v>
      </c>
      <c r="J2432" s="5">
        <f ca="1">VLOOKUP(CONCATENATE($F2432," ",$G2432),AllocFactorMatrix,(J$4+1),FALSE)*$E2434</f>
        <v>1176.0605844417059</v>
      </c>
      <c r="K2432" s="5">
        <f ca="1">VLOOKUP(CONCATENATE($F2432," ",$G2432),AllocFactorMatrix,(K$4+1),FALSE)*$E2434</f>
        <v>16.391774303581084</v>
      </c>
      <c r="L2432" s="5">
        <f ca="1">VLOOKUP(CONCATENATE($F2432," ",$G2432),AllocFactorMatrix,(L$4+1),FALSE)*$E2434</f>
        <v>2.2915561554259209</v>
      </c>
      <c r="M2432" s="5">
        <f t="shared" ca="1" si="1129"/>
        <v>1194.743914900713</v>
      </c>
      <c r="N2432" s="5">
        <f ca="1">VLOOKUP(CONCATENATE($F2432," ",$G2432),AllocFactorMatrix,(N$4+1),FALSE)*$E2434</f>
        <v>763.05670506086449</v>
      </c>
      <c r="O2432" s="5">
        <f ca="1">VLOOKUP(CONCATENATE($F2432," ",$G2432),AllocFactorMatrix,(O$4+1),FALSE)*$E2434</f>
        <v>136.08274326116569</v>
      </c>
      <c r="P2432" s="5">
        <f ca="1">VLOOKUP(CONCATENATE($F2432," ",$G2432),AllocFactorMatrix,(P$4+1),FALSE)*$E2434</f>
        <v>27.711430087728335</v>
      </c>
      <c r="Q2432" s="5">
        <f ca="1">VLOOKUP(CONCATENATE($F2432," ",$G2432),AllocFactorMatrix,(Q$4+1),FALSE)*$E2434</f>
        <v>1.0466700927959498</v>
      </c>
      <c r="R2432" s="5">
        <f t="shared" ca="1" si="1131"/>
        <v>927.8975485025544</v>
      </c>
      <c r="S2432" s="5">
        <f ca="1">VLOOKUP(CONCATENATE($F2432," ",$G2432),AllocFactorMatrix,(S$4+1),FALSE)*$E2434</f>
        <v>39.961293515131651</v>
      </c>
      <c r="T2432" s="5">
        <f ca="1">VLOOKUP(CONCATENATE($F2432," ",$G2432),AllocFactorMatrix,(T$4+1),FALSE)*$E2434</f>
        <v>631.79564850428642</v>
      </c>
      <c r="U2432" s="5">
        <f ca="1">VLOOKUP(CONCATENATE($F2432," ",$G2432),AllocFactorMatrix,(U$4+1),FALSE)*$E2434</f>
        <v>2717.2502561035722</v>
      </c>
      <c r="V2432" s="5">
        <f ca="1">VLOOKUP(CONCATENATE($F2432," ",$G2432),AllocFactorMatrix,(V$4+1),FALSE)*$E2434</f>
        <v>511.14315414832822</v>
      </c>
      <c r="W2432" s="5">
        <f t="shared" ca="1" si="1132"/>
        <v>3900.1503522713183</v>
      </c>
      <c r="X2432" s="5">
        <f ca="1">VLOOKUP(CONCATENATE($F2432," ",$G2432),AllocFactorMatrix,(X$4+1),FALSE)*$E2434</f>
        <v>209.60411266373279</v>
      </c>
      <c r="Y2432" s="5">
        <f ca="1">VLOOKUP(CONCATENATE($F2432," ",$G2432),AllocFactorMatrix,(Y$4+1),FALSE)*$E2434</f>
        <v>4.2056647094347381</v>
      </c>
      <c r="Z2432" s="5">
        <f t="shared" ca="1" si="1130"/>
        <v>213.80977737316752</v>
      </c>
      <c r="AA2432" s="5">
        <f ca="1">VLOOKUP(CONCATENATE($F2432," ",$G2432),AllocFactorMatrix,(AA$4+1),FALSE)*$E2434</f>
        <v>3.7514709553889376</v>
      </c>
      <c r="AB2432" s="5">
        <f ca="1">VLOOKUP(CONCATENATE($F2432," ",$G2432),AllocFactorMatrix,(AB$4+1),FALSE)*$E2434</f>
        <v>84.031664593811371</v>
      </c>
      <c r="AC2432" s="5">
        <f ca="1">VLOOKUP(CONCATENATE($F2432," ",$G2432),AllocFactorMatrix,(AC$4+1),FALSE)*$E2434</f>
        <v>17.332079883377428</v>
      </c>
    </row>
    <row r="2433" spans="1:29" hidden="1" outlineLevel="1">
      <c r="E2433" s="48"/>
      <c r="F2433" s="175" t="str">
        <f>F2434</f>
        <v>RB_GUP</v>
      </c>
      <c r="G2433" s="52" t="str">
        <f>$G$14</f>
        <v>CUSTOMER</v>
      </c>
      <c r="H2433" s="4">
        <f t="shared" ca="1" si="1116"/>
        <v>75841.752639511396</v>
      </c>
      <c r="I2433" s="5">
        <f ca="1">VLOOKUP(CONCATENATE($F2433," ",$G2433),AllocFactorMatrix,(I$4+1),FALSE)*$E2434</f>
        <v>37564.888005139721</v>
      </c>
      <c r="J2433" s="5">
        <f ca="1">VLOOKUP(CONCATENATE($F2433," ",$G2433),AllocFactorMatrix,(J$4+1),FALSE)*$E2434</f>
        <v>11972.472235503234</v>
      </c>
      <c r="K2433" s="5">
        <f ca="1">VLOOKUP(CONCATENATE($F2433," ",$G2433),AllocFactorMatrix,(K$4+1),FALSE)*$E2434</f>
        <v>764.21762491663037</v>
      </c>
      <c r="L2433" s="5">
        <f ca="1">VLOOKUP(CONCATENATE($F2433," ",$G2433),AllocFactorMatrix,(L$4+1),FALSE)*$E2434</f>
        <v>128.53123535655939</v>
      </c>
      <c r="M2433" s="5">
        <f t="shared" ca="1" si="1129"/>
        <v>12865.221095776422</v>
      </c>
      <c r="N2433" s="5">
        <f ca="1">VLOOKUP(CONCATENATE($F2433," ",$G2433),AllocFactorMatrix,(N$4+1),FALSE)*$E2434</f>
        <v>933.42024439412512</v>
      </c>
      <c r="O2433" s="5">
        <f ca="1">VLOOKUP(CONCATENATE($F2433," ",$G2433),AllocFactorMatrix,(O$4+1),FALSE)*$E2434</f>
        <v>269.81016212146579</v>
      </c>
      <c r="P2433" s="5">
        <f ca="1">VLOOKUP(CONCATENATE($F2433," ",$G2433),AllocFactorMatrix,(P$4+1),FALSE)*$E2434</f>
        <v>316.05231514506892</v>
      </c>
      <c r="Q2433" s="5">
        <f ca="1">VLOOKUP(CONCATENATE($F2433," ",$G2433),AllocFactorMatrix,(Q$4+1),FALSE)*$E2434</f>
        <v>39.489964601943612</v>
      </c>
      <c r="R2433" s="5">
        <f t="shared" ca="1" si="1131"/>
        <v>1558.7726862626034</v>
      </c>
      <c r="S2433" s="5">
        <f ca="1">VLOOKUP(CONCATENATE($F2433," ",$G2433),AllocFactorMatrix,(S$4+1),FALSE)*$E2434</f>
        <v>6.1804305504439645</v>
      </c>
      <c r="T2433" s="5">
        <f ca="1">VLOOKUP(CONCATENATE($F2433," ",$G2433),AllocFactorMatrix,(T$4+1),FALSE)*$E2434</f>
        <v>191.50363681077354</v>
      </c>
      <c r="U2433" s="5">
        <f ca="1">VLOOKUP(CONCATENATE($F2433," ",$G2433),AllocFactorMatrix,(U$4+1),FALSE)*$E2434</f>
        <v>531.25577063207606</v>
      </c>
      <c r="V2433" s="5">
        <f ca="1">VLOOKUP(CONCATENATE($F2433," ",$G2433),AllocFactorMatrix,(V$4+1),FALSE)*$E2434</f>
        <v>157.96536853580835</v>
      </c>
      <c r="W2433" s="5">
        <f t="shared" ca="1" si="1132"/>
        <v>886.90520652910197</v>
      </c>
      <c r="X2433" s="5">
        <f ca="1">VLOOKUP(CONCATENATE($F2433," ",$G2433),AllocFactorMatrix,(X$4+1),FALSE)*$E2434</f>
        <v>188.6285669651877</v>
      </c>
      <c r="Y2433" s="5">
        <f ca="1">VLOOKUP(CONCATENATE($F2433," ",$G2433),AllocFactorMatrix,(Y$4+1),FALSE)*$E2434</f>
        <v>3.5320507897367741</v>
      </c>
      <c r="Z2433" s="5">
        <f t="shared" ca="1" si="1130"/>
        <v>192.16061775492449</v>
      </c>
      <c r="AA2433" s="5">
        <f ca="1">VLOOKUP(CONCATENATE($F2433," ",$G2433),AllocFactorMatrix,(AA$4+1),FALSE)*$E2434</f>
        <v>18.247643313016109</v>
      </c>
      <c r="AB2433" s="5">
        <f ca="1">VLOOKUP(CONCATENATE($F2433," ",$G2433),AllocFactorMatrix,(AB$4+1),FALSE)*$E2434</f>
        <v>20053.102937323962</v>
      </c>
      <c r="AC2433" s="5">
        <f ca="1">VLOOKUP(CONCATENATE($F2433," ",$G2433),AllocFactorMatrix,(AC$4+1),FALSE)*$E2434</f>
        <v>2702.4544474116592</v>
      </c>
    </row>
    <row r="2434" spans="1:29" collapsed="1">
      <c r="D2434" s="102" t="s">
        <v>669</v>
      </c>
      <c r="E2434" s="58">
        <v>1527835</v>
      </c>
      <c r="F2434" s="93" t="s">
        <v>73</v>
      </c>
      <c r="G2434" s="52" t="str">
        <f>$G$15</f>
        <v>TOTAL</v>
      </c>
      <c r="H2434" s="4">
        <f t="shared" ca="1" si="1116"/>
        <v>1527835.0000000005</v>
      </c>
      <c r="I2434" s="5">
        <f ca="1">VLOOKUP(CONCATENATE($F2434," ",$G2434),AllocFactorMatrix,(I$4+1),FALSE)*$E2434</f>
        <v>866661.65865340875</v>
      </c>
      <c r="J2434" s="5">
        <f ca="1">VLOOKUP(CONCATENATE($F2434," ",$G2434),AllocFactorMatrix,(J$4+1),FALSE)*$E2434</f>
        <v>202011.44419103794</v>
      </c>
      <c r="K2434" s="5">
        <f ca="1">VLOOKUP(CONCATENATE($F2434," ",$G2434),AllocFactorMatrix,(K$4+1),FALSE)*$E2434</f>
        <v>3075.676121317972</v>
      </c>
      <c r="L2434" s="5">
        <f ca="1">VLOOKUP(CONCATENATE($F2434," ",$G2434),AllocFactorMatrix,(L$4+1),FALSE)*$E2434</f>
        <v>356.24707952462632</v>
      </c>
      <c r="M2434" s="5">
        <f t="shared" ca="1" si="1129"/>
        <v>205443.36739188054</v>
      </c>
      <c r="N2434" s="5">
        <f ca="1">VLOOKUP(CONCATENATE($F2434," ",$G2434),AllocFactorMatrix,(N$4+1),FALSE)*$E2434</f>
        <v>110883.29925206509</v>
      </c>
      <c r="O2434" s="5">
        <f ca="1">VLOOKUP(CONCATENATE($F2434," ",$G2434),AllocFactorMatrix,(O$4+1),FALSE)*$E2434</f>
        <v>17831.919139433277</v>
      </c>
      <c r="P2434" s="5">
        <f ca="1">VLOOKUP(CONCATENATE($F2434," ",$G2434),AllocFactorMatrix,(P$4+1),FALSE)*$E2434</f>
        <v>2851.7334933964594</v>
      </c>
      <c r="Q2434" s="5">
        <f ca="1">VLOOKUP(CONCATENATE($F2434," ",$G2434),AllocFactorMatrix,(Q$4+1),FALSE)*$E2434</f>
        <v>125.37240358791291</v>
      </c>
      <c r="R2434" s="5">
        <f t="shared" ca="1" si="1131"/>
        <v>131692.32428848272</v>
      </c>
      <c r="S2434" s="5">
        <f ca="1">VLOOKUP(CONCATENATE($F2434," ",$G2434),AllocFactorMatrix,(S$4+1),FALSE)*$E2434</f>
        <v>5019.6229318418791</v>
      </c>
      <c r="T2434" s="5">
        <f ca="1">VLOOKUP(CONCATENATE($F2434," ",$G2434),AllocFactorMatrix,(T$4+1),FALSE)*$E2434</f>
        <v>62475.169424698164</v>
      </c>
      <c r="U2434" s="5">
        <f ca="1">VLOOKUP(CONCATENATE($F2434," ",$G2434),AllocFactorMatrix,(U$4+1),FALSE)*$E2434</f>
        <v>171690.36458735124</v>
      </c>
      <c r="V2434" s="5">
        <f ca="1">VLOOKUP(CONCATENATE($F2434," ",$G2434),AllocFactorMatrix,(V$4+1),FALSE)*$E2434</f>
        <v>27902.844611920496</v>
      </c>
      <c r="W2434" s="5">
        <f t="shared" ca="1" si="1132"/>
        <v>267088.00155581179</v>
      </c>
      <c r="X2434" s="5">
        <f ca="1">VLOOKUP(CONCATENATE($F2434," ",$G2434),AllocFactorMatrix,(X$4+1),FALSE)*$E2434</f>
        <v>30452.131695935779</v>
      </c>
      <c r="Y2434" s="5">
        <f ca="1">VLOOKUP(CONCATENATE($F2434," ",$G2434),AllocFactorMatrix,(Y$4+1),FALSE)*$E2434</f>
        <v>541.06390307243691</v>
      </c>
      <c r="Z2434" s="5">
        <f t="shared" ca="1" si="1130"/>
        <v>30993.195599008217</v>
      </c>
      <c r="AA2434" s="5">
        <f ca="1">VLOOKUP(CONCATENATE($F2434," ",$G2434),AllocFactorMatrix,(AA$4+1),FALSE)*$E2434</f>
        <v>413.86334518364248</v>
      </c>
      <c r="AB2434" s="5">
        <f ca="1">VLOOKUP(CONCATENATE($F2434," ",$G2434),AllocFactorMatrix,(AB$4+1),FALSE)*$E2434</f>
        <v>22363.339875639653</v>
      </c>
      <c r="AC2434" s="5">
        <f ca="1">VLOOKUP(CONCATENATE($F2434," ",$G2434),AllocFactorMatrix,(AC$4+1),FALSE)*$E2434</f>
        <v>3179.2492905850982</v>
      </c>
    </row>
    <row r="2435" spans="1:29" s="48" customFormat="1" hidden="1" outlineLevel="1">
      <c r="A2435" s="53"/>
      <c r="B2435" s="104"/>
      <c r="C2435" s="52"/>
      <c r="D2435" s="52"/>
      <c r="F2435" s="175" t="str">
        <f>F2442</f>
        <v>TDPLANT</v>
      </c>
      <c r="G2435" s="52" t="str">
        <f>$G$8</f>
        <v>PRODUCTION</v>
      </c>
      <c r="H2435" s="50">
        <f t="shared" ref="H2435:H2450" si="1133">SUBTOTAL(9,I2435:AC2435)</f>
        <v>-3132.498034272779</v>
      </c>
      <c r="I2435" s="51">
        <f>VLOOKUP(CONCATENATE($F2435," ",$G2435),AllocFactorMatrix,(I$4+1),FALSE)*$E2442</f>
        <v>-1611.3130710895753</v>
      </c>
      <c r="J2435" s="51">
        <f>VLOOKUP(CONCATENATE($F2435," ",$G2435),AllocFactorMatrix,(J$4+1),FALSE)*$E2442</f>
        <v>-375.75845590718353</v>
      </c>
      <c r="K2435" s="51">
        <f>VLOOKUP(CONCATENATE($F2435," ",$G2435),AllocFactorMatrix,(K$4+1),FALSE)*$E2442</f>
        <v>-5.2245304393398309</v>
      </c>
      <c r="L2435" s="51">
        <f>VLOOKUP(CONCATENATE($F2435," ",$G2435),AllocFactorMatrix,(L$4+1),FALSE)*$E2442</f>
        <v>-0.72763972313572522</v>
      </c>
      <c r="M2435" s="51">
        <f t="shared" ref="M2435:M2442" si="1134">SUBTOTAL(9,J2435:L2435)</f>
        <v>-381.7106260696591</v>
      </c>
      <c r="N2435" s="51">
        <f>VLOOKUP(CONCATENATE($F2435," ",$G2435),AllocFactorMatrix,(N$4+1),FALSE)*$E2442</f>
        <v>-223.65451310527348</v>
      </c>
      <c r="O2435" s="51">
        <f>VLOOKUP(CONCATENATE($F2435," ",$G2435),AllocFactorMatrix,(O$4+1),FALSE)*$E2442</f>
        <v>-40.07700678581935</v>
      </c>
      <c r="P2435" s="51">
        <f>VLOOKUP(CONCATENATE($F2435," ",$G2435),AllocFactorMatrix,(P$4+1),FALSE)*$E2442</f>
        <v>-8.1272079977220599</v>
      </c>
      <c r="Q2435" s="51">
        <f>VLOOKUP(CONCATENATE($F2435," ",$G2435),AllocFactorMatrix,(Q$4+1),FALSE)*$E2442</f>
        <v>-0.30862704841148453</v>
      </c>
      <c r="R2435" s="51">
        <f>SUBTOTAL(9,N2435:Q2435)</f>
        <v>-272.16735493722638</v>
      </c>
      <c r="S2435" s="51">
        <f>VLOOKUP(CONCATENATE($F2435," ",$G2435),AllocFactorMatrix,(S$4+1),FALSE)*$E2442</f>
        <v>-10.591645424062769</v>
      </c>
      <c r="T2435" s="51">
        <f>VLOOKUP(CONCATENATE($F2435," ",$G2435),AllocFactorMatrix,(T$4+1),FALSE)*$E2442</f>
        <v>-142.99332936636293</v>
      </c>
      <c r="U2435" s="51">
        <f>VLOOKUP(CONCATENATE($F2435," ",$G2435),AllocFactorMatrix,(U$4+1),FALSE)*$E2442</f>
        <v>-546.8920830376245</v>
      </c>
      <c r="V2435" s="51">
        <f>VLOOKUP(CONCATENATE($F2435," ",$G2435),AllocFactorMatrix,(V$4+1),FALSE)*$E2442</f>
        <v>-99.074573096899101</v>
      </c>
      <c r="W2435" s="51">
        <f>SUBTOTAL(9,S2435:V2435)</f>
        <v>-799.55163092494934</v>
      </c>
      <c r="X2435" s="51">
        <f>VLOOKUP(CONCATENATE($F2435," ",$G2435),AllocFactorMatrix,(X$4+1),FALSE)*$E2442</f>
        <v>-61.384131385512454</v>
      </c>
      <c r="Y2435" s="51">
        <f>VLOOKUP(CONCATENATE($F2435," ",$G2435),AllocFactorMatrix,(Y$4+1),FALSE)*$E2442</f>
        <v>-1.225998547513073</v>
      </c>
      <c r="Z2435" s="51">
        <f t="shared" ref="Z2435:Z2442" si="1135">SUBTOTAL(9,X2435:Y2435)</f>
        <v>-62.610129933025526</v>
      </c>
      <c r="AA2435" s="51">
        <f>VLOOKUP(CONCATENATE($F2435," ",$G2435),AllocFactorMatrix,(AA$4+1),FALSE)*$E2442</f>
        <v>-0.80975600044008844</v>
      </c>
      <c r="AB2435" s="51">
        <f>VLOOKUP(CONCATENATE($F2435," ",$G2435),AllocFactorMatrix,(AB$4+1),FALSE)*$E2442</f>
        <v>-3.5973971988138596</v>
      </c>
      <c r="AC2435" s="51">
        <f>VLOOKUP(CONCATENATE($F2435," ",$G2435),AllocFactorMatrix,(AC$4+1),FALSE)*$E2442</f>
        <v>-0.73806811908921977</v>
      </c>
    </row>
    <row r="2436" spans="1:29" s="48" customFormat="1" hidden="1" outlineLevel="1">
      <c r="A2436" s="53"/>
      <c r="B2436" s="104"/>
      <c r="C2436" s="52"/>
      <c r="D2436" s="52"/>
      <c r="F2436" s="175" t="str">
        <f>F2442</f>
        <v>TDPLANT</v>
      </c>
      <c r="G2436" s="52" t="str">
        <f>$G$9</f>
        <v>BULKTRAN</v>
      </c>
      <c r="H2436" s="50">
        <f t="shared" si="1133"/>
        <v>-129462.75237943533</v>
      </c>
      <c r="I2436" s="51">
        <f>VLOOKUP(CONCATENATE($F2436," ",$G2436),AllocFactorMatrix,(I$4+1),FALSE)*$E2442</f>
        <v>-66593.824751320441</v>
      </c>
      <c r="J2436" s="51">
        <f>VLOOKUP(CONCATENATE($F2436," ",$G2436),AllocFactorMatrix,(J$4+1),FALSE)*$E2442</f>
        <v>-15529.690170383203</v>
      </c>
      <c r="K2436" s="51">
        <f>VLOOKUP(CONCATENATE($F2436," ",$G2436),AllocFactorMatrix,(K$4+1),FALSE)*$E2442</f>
        <v>-215.92418675662466</v>
      </c>
      <c r="L2436" s="51">
        <f>VLOOKUP(CONCATENATE($F2436," ",$G2436),AllocFactorMatrix,(L$4+1),FALSE)*$E2442</f>
        <v>-30.072561983149242</v>
      </c>
      <c r="M2436" s="51">
        <f t="shared" si="1134"/>
        <v>-15775.686919122978</v>
      </c>
      <c r="N2436" s="51">
        <f>VLOOKUP(CONCATENATE($F2436," ",$G2436),AllocFactorMatrix,(N$4+1),FALSE)*$E2442</f>
        <v>-9243.3988886486877</v>
      </c>
      <c r="O2436" s="51">
        <f>VLOOKUP(CONCATENATE($F2436," ",$G2436),AllocFactorMatrix,(O$4+1),FALSE)*$E2442</f>
        <v>-1656.3393013671935</v>
      </c>
      <c r="P2436" s="51">
        <f>VLOOKUP(CONCATENATE($F2436," ",$G2436),AllocFactorMatrix,(P$4+1),FALSE)*$E2442</f>
        <v>-335.88870768103232</v>
      </c>
      <c r="Q2436" s="51">
        <f>VLOOKUP(CONCATENATE($F2436," ",$G2436),AllocFactorMatrix,(Q$4+1),FALSE)*$E2442</f>
        <v>-12.755221777934139</v>
      </c>
      <c r="R2436" s="51">
        <f t="shared" ref="R2436:R2442" si="1136">SUBTOTAL(9,N2436:Q2436)</f>
        <v>-11248.382119474847</v>
      </c>
      <c r="S2436" s="51">
        <f>VLOOKUP(CONCATENATE($F2436," ",$G2436),AllocFactorMatrix,(S$4+1),FALSE)*$E2442</f>
        <v>-437.74123840577357</v>
      </c>
      <c r="T2436" s="51">
        <f>VLOOKUP(CONCATENATE($F2436," ",$G2436),AllocFactorMatrix,(T$4+1),FALSE)*$E2442</f>
        <v>-5909.7594919851845</v>
      </c>
      <c r="U2436" s="51">
        <f>VLOOKUP(CONCATENATE($F2436," ",$G2436),AllocFactorMatrix,(U$4+1),FALSE)*$E2442</f>
        <v>-22602.457703061431</v>
      </c>
      <c r="V2436" s="51">
        <f>VLOOKUP(CONCATENATE($F2436," ",$G2436),AllocFactorMatrix,(V$4+1),FALSE)*$E2442</f>
        <v>-4094.6448437021381</v>
      </c>
      <c r="W2436" s="51">
        <f t="shared" ref="W2436:W2442" si="1137">SUBTOTAL(9,S2436:V2436)</f>
        <v>-33044.603277154529</v>
      </c>
      <c r="X2436" s="51">
        <f>VLOOKUP(CONCATENATE($F2436," ",$G2436),AllocFactorMatrix,(X$4+1),FALSE)*$E2442</f>
        <v>-2536.9396930632847</v>
      </c>
      <c r="Y2436" s="51">
        <f>VLOOKUP(CONCATENATE($F2436," ",$G2436),AllocFactorMatrix,(Y$4+1),FALSE)*$E2442</f>
        <v>-50.669192649974036</v>
      </c>
      <c r="Z2436" s="51">
        <f t="shared" si="1135"/>
        <v>-2587.6088857132586</v>
      </c>
      <c r="AA2436" s="51">
        <f>VLOOKUP(CONCATENATE($F2436," ",$G2436),AllocFactorMatrix,(AA$4+1),FALSE)*$E2442</f>
        <v>-33.466338821526044</v>
      </c>
      <c r="AB2436" s="51">
        <f>VLOOKUP(CONCATENATE($F2436," ",$G2436),AllocFactorMatrix,(AB$4+1),FALSE)*$E2442</f>
        <v>-148.67653153009363</v>
      </c>
      <c r="AC2436" s="51">
        <f>VLOOKUP(CONCATENATE($F2436," ",$G2436),AllocFactorMatrix,(AC$4+1),FALSE)*$E2442</f>
        <v>-30.503556297677331</v>
      </c>
    </row>
    <row r="2437" spans="1:29" s="48" customFormat="1" hidden="1" outlineLevel="1">
      <c r="A2437" s="53"/>
      <c r="B2437" s="104"/>
      <c r="C2437" s="52"/>
      <c r="D2437" s="52"/>
      <c r="F2437" s="175" t="str">
        <f>F2442</f>
        <v>TDPLANT</v>
      </c>
      <c r="G2437" s="52" t="str">
        <f>$G$10</f>
        <v>SUBTRAN</v>
      </c>
      <c r="H2437" s="50">
        <f t="shared" si="1133"/>
        <v>-35844.363446393072</v>
      </c>
      <c r="I2437" s="51">
        <f>VLOOKUP(CONCATENATE($F2437," ",$G2437),AllocFactorMatrix,(I$4+1),FALSE)*$E2442</f>
        <v>-18314.797985743346</v>
      </c>
      <c r="J2437" s="51">
        <f>VLOOKUP(CONCATENATE($F2437," ",$G2437),AllocFactorMatrix,(J$4+1),FALSE)*$E2442</f>
        <v>-4293.2980423608124</v>
      </c>
      <c r="K2437" s="51">
        <f>VLOOKUP(CONCATENATE($F2437," ",$G2437),AllocFactorMatrix,(K$4+1),FALSE)*$E2442</f>
        <v>-59.975708852730413</v>
      </c>
      <c r="L2437" s="51">
        <f>VLOOKUP(CONCATENATE($F2437," ",$G2437),AllocFactorMatrix,(L$4+1),FALSE)*$E2442</f>
        <v>-10.855324640109936</v>
      </c>
      <c r="M2437" s="51">
        <f t="shared" si="1134"/>
        <v>-4364.1290758536525</v>
      </c>
      <c r="N2437" s="51">
        <f>VLOOKUP(CONCATENATE($F2437," ",$G2437),AllocFactorMatrix,(N$4+1),FALSE)*$E2442</f>
        <v>-2481.2190918922352</v>
      </c>
      <c r="O2437" s="51">
        <f>VLOOKUP(CONCATENATE($F2437," ",$G2437),AllocFactorMatrix,(O$4+1),FALSE)*$E2442</f>
        <v>-445.8626051112409</v>
      </c>
      <c r="P2437" s="51">
        <f>VLOOKUP(CONCATENATE($F2437," ",$G2437),AllocFactorMatrix,(P$4+1),FALSE)*$E2442</f>
        <v>-117.03549624057823</v>
      </c>
      <c r="Q2437" s="51">
        <f>VLOOKUP(CONCATENATE($F2437," ",$G2437),AllocFactorMatrix,(Q$4+1),FALSE)*$E2442</f>
        <v>0</v>
      </c>
      <c r="R2437" s="51">
        <f t="shared" si="1136"/>
        <v>-3044.1171932440543</v>
      </c>
      <c r="S2437" s="51">
        <f>VLOOKUP(CONCATENATE($F2437," ",$G2437),AllocFactorMatrix,(S$4+1),FALSE)*$E2442</f>
        <v>-111.83905008036456</v>
      </c>
      <c r="T2437" s="51">
        <f>VLOOKUP(CONCATENATE($F2437," ",$G2437),AllocFactorMatrix,(T$4+1),FALSE)*$E2442</f>
        <v>-1569.2103206707538</v>
      </c>
      <c r="U2437" s="51">
        <f>VLOOKUP(CONCATENATE($F2437," ",$G2437),AllocFactorMatrix,(U$4+1),FALSE)*$E2442</f>
        <v>-7737.4173494984225</v>
      </c>
      <c r="V2437" s="51">
        <f>VLOOKUP(CONCATENATE($F2437," ",$G2437),AllocFactorMatrix,(V$4+1),FALSE)*$E2442</f>
        <v>0</v>
      </c>
      <c r="W2437" s="51">
        <f t="shared" si="1137"/>
        <v>-9418.4667202495402</v>
      </c>
      <c r="X2437" s="51">
        <f>VLOOKUP(CONCATENATE($F2437," ",$G2437),AllocFactorMatrix,(X$4+1),FALSE)*$E2442</f>
        <v>-680.15221010972778</v>
      </c>
      <c r="Y2437" s="51">
        <f>VLOOKUP(CONCATENATE($F2437," ",$G2437),AllocFactorMatrix,(Y$4+1),FALSE)*$E2442</f>
        <v>-13.656447751525704</v>
      </c>
      <c r="Z2437" s="51">
        <f t="shared" si="1135"/>
        <v>-693.80865786125344</v>
      </c>
      <c r="AA2437" s="51">
        <f>VLOOKUP(CONCATENATE($F2437," ",$G2437),AllocFactorMatrix,(AA$4+1),FALSE)*$E2442</f>
        <v>-9.0438134412172708</v>
      </c>
      <c r="AB2437" s="51">
        <f>VLOOKUP(CONCATENATE($F2437," ",$G2437),AllocFactorMatrix,(AB$4+1),FALSE)*$E2442</f>
        <v>0</v>
      </c>
      <c r="AC2437" s="51">
        <f>VLOOKUP(CONCATENATE($F2437," ",$G2437),AllocFactorMatrix,(AC$4+1),FALSE)*$E2442</f>
        <v>0</v>
      </c>
    </row>
    <row r="2438" spans="1:29" s="48" customFormat="1" hidden="1" outlineLevel="1">
      <c r="A2438" s="53"/>
      <c r="B2438" s="104"/>
      <c r="C2438" s="52"/>
      <c r="D2438" s="52"/>
      <c r="F2438" s="175" t="str">
        <f>F2442</f>
        <v>TDPLANT</v>
      </c>
      <c r="G2438" s="52" t="str">
        <f>$G$11</f>
        <v>DISTPRI</v>
      </c>
      <c r="H2438" s="50">
        <f t="shared" si="1133"/>
        <v>-141388.40562846101</v>
      </c>
      <c r="I2438" s="51">
        <f>VLOOKUP(CONCATENATE($F2438," ",$G2438),AllocFactorMatrix,(I$4+1),FALSE)*$E2442</f>
        <v>-92582.127339856364</v>
      </c>
      <c r="J2438" s="51">
        <f>VLOOKUP(CONCATENATE($F2438," ",$G2438),AllocFactorMatrix,(J$4+1),FALSE)*$E2442</f>
        <v>-21667.791147415945</v>
      </c>
      <c r="K2438" s="51">
        <f>VLOOKUP(CONCATENATE($F2438," ",$G2438),AllocFactorMatrix,(K$4+1),FALSE)*$E2442</f>
        <v>-302.65030870460049</v>
      </c>
      <c r="L2438" s="51">
        <f>VLOOKUP(CONCATENATE($F2438," ",$G2438),AllocFactorMatrix,(L$4+1),FALSE)*$E2442</f>
        <v>0</v>
      </c>
      <c r="M2438" s="51">
        <f t="shared" si="1134"/>
        <v>-21970.441456120545</v>
      </c>
      <c r="N2438" s="51">
        <f>VLOOKUP(CONCATENATE($F2438," ",$G2438),AllocFactorMatrix,(N$4+1),FALSE)*$E2442</f>
        <v>-12578.577815378127</v>
      </c>
      <c r="O2438" s="51">
        <f>VLOOKUP(CONCATENATE($F2438," ",$G2438),AllocFactorMatrix,(O$4+1),FALSE)*$E2442</f>
        <v>-2260.1086879290174</v>
      </c>
      <c r="P2438" s="51">
        <f>VLOOKUP(CONCATENATE($F2438," ",$G2438),AllocFactorMatrix,(P$4+1),FALSE)*$E2442</f>
        <v>0</v>
      </c>
      <c r="Q2438" s="51">
        <f>VLOOKUP(CONCATENATE($F2438," ",$G2438),AllocFactorMatrix,(Q$4+1),FALSE)*$E2442</f>
        <v>0</v>
      </c>
      <c r="R2438" s="51">
        <f t="shared" si="1136"/>
        <v>-14838.686503307144</v>
      </c>
      <c r="S2438" s="51">
        <f>VLOOKUP(CONCATENATE($F2438," ",$G2438),AllocFactorMatrix,(S$4+1),FALSE)*$E2442</f>
        <v>-568.7624978903832</v>
      </c>
      <c r="T2438" s="51">
        <f>VLOOKUP(CONCATENATE($F2438," ",$G2438),AllocFactorMatrix,(T$4+1),FALSE)*$E2442</f>
        <v>-7864.7697943529529</v>
      </c>
      <c r="U2438" s="51">
        <f>VLOOKUP(CONCATENATE($F2438," ",$G2438),AllocFactorMatrix,(U$4+1),FALSE)*$E2442</f>
        <v>0</v>
      </c>
      <c r="V2438" s="51">
        <f>VLOOKUP(CONCATENATE($F2438," ",$G2438),AllocFactorMatrix,(V$4+1),FALSE)*$E2442</f>
        <v>0</v>
      </c>
      <c r="W2438" s="51">
        <f t="shared" si="1137"/>
        <v>-8433.532292243337</v>
      </c>
      <c r="X2438" s="51">
        <f>VLOOKUP(CONCATENATE($F2438," ",$G2438),AllocFactorMatrix,(X$4+1),FALSE)*$E2442</f>
        <v>-3448.9421000874158</v>
      </c>
      <c r="Y2438" s="51">
        <f>VLOOKUP(CONCATENATE($F2438," ",$G2438),AllocFactorMatrix,(Y$4+1),FALSE)*$E2442</f>
        <v>-69.225706963726864</v>
      </c>
      <c r="Z2438" s="51">
        <f t="shared" si="1135"/>
        <v>-3518.1678070511425</v>
      </c>
      <c r="AA2438" s="51">
        <f>VLOOKUP(CONCATENATE($F2438," ",$G2438),AllocFactorMatrix,(AA$4+1),FALSE)*$E2442</f>
        <v>-45.45022988250102</v>
      </c>
      <c r="AB2438" s="51">
        <f>VLOOKUP(CONCATENATE($F2438," ",$G2438),AllocFactorMatrix,(AB$4+1),FALSE)*$E2442</f>
        <v>0</v>
      </c>
      <c r="AC2438" s="51">
        <f>VLOOKUP(CONCATENATE($F2438," ",$G2438),AllocFactorMatrix,(AC$4+1),FALSE)*$E2442</f>
        <v>0</v>
      </c>
    </row>
    <row r="2439" spans="1:29" s="48" customFormat="1" hidden="1" outlineLevel="1">
      <c r="A2439" s="53"/>
      <c r="B2439" s="104"/>
      <c r="C2439" s="52"/>
      <c r="D2439" s="52"/>
      <c r="F2439" s="175" t="str">
        <f>F2442</f>
        <v>TDPLANT</v>
      </c>
      <c r="G2439" s="52" t="str">
        <f>$G$12</f>
        <v>DISTSEC</v>
      </c>
      <c r="H2439" s="50">
        <f t="shared" si="1133"/>
        <v>-68109.02365810427</v>
      </c>
      <c r="I2439" s="51">
        <f>VLOOKUP(CONCATENATE($F2439," ",$G2439),AllocFactorMatrix,(I$4+1),FALSE)*$E2442</f>
        <v>-50544.052725769092</v>
      </c>
      <c r="J2439" s="51">
        <f>VLOOKUP(CONCATENATE($F2439," ",$G2439),AllocFactorMatrix,(J$4+1),FALSE)*$E2442</f>
        <v>-10191.939193402644</v>
      </c>
      <c r="K2439" s="51">
        <f>VLOOKUP(CONCATENATE($F2439," ",$G2439),AllocFactorMatrix,(K$4+1),FALSE)*$E2442</f>
        <v>0</v>
      </c>
      <c r="L2439" s="51">
        <f>VLOOKUP(CONCATENATE($F2439," ",$G2439),AllocFactorMatrix,(L$4+1),FALSE)*$E2442</f>
        <v>0</v>
      </c>
      <c r="M2439" s="51">
        <f t="shared" si="1134"/>
        <v>-10191.939193402644</v>
      </c>
      <c r="N2439" s="51">
        <f>VLOOKUP(CONCATENATE($F2439," ",$G2439),AllocFactorMatrix,(N$4+1),FALSE)*$E2442</f>
        <v>-5094.2928204552045</v>
      </c>
      <c r="O2439" s="51">
        <f>VLOOKUP(CONCATENATE($F2439," ",$G2439),AllocFactorMatrix,(O$4+1),FALSE)*$E2442</f>
        <v>0</v>
      </c>
      <c r="P2439" s="51">
        <f>VLOOKUP(CONCATENATE($F2439," ",$G2439),AllocFactorMatrix,(P$4+1),FALSE)*$E2442</f>
        <v>0</v>
      </c>
      <c r="Q2439" s="51">
        <f>VLOOKUP(CONCATENATE($F2439," ",$G2439),AllocFactorMatrix,(Q$4+1),FALSE)*$E2442</f>
        <v>0</v>
      </c>
      <c r="R2439" s="51">
        <f t="shared" si="1136"/>
        <v>-5094.2928204552045</v>
      </c>
      <c r="S2439" s="51">
        <f>VLOOKUP(CONCATENATE($F2439," ",$G2439),AllocFactorMatrix,(S$4+1),FALSE)*$E2442</f>
        <v>-190.41273783147179</v>
      </c>
      <c r="T2439" s="51">
        <f>VLOOKUP(CONCATENATE($F2439," ",$G2439),AllocFactorMatrix,(T$4+1),FALSE)*$E2442</f>
        <v>0</v>
      </c>
      <c r="U2439" s="51">
        <f>VLOOKUP(CONCATENATE($F2439," ",$G2439),AllocFactorMatrix,(U$4+1),FALSE)*$E2442</f>
        <v>0</v>
      </c>
      <c r="V2439" s="51">
        <f>VLOOKUP(CONCATENATE($F2439," ",$G2439),AllocFactorMatrix,(V$4+1),FALSE)*$E2442</f>
        <v>0</v>
      </c>
      <c r="W2439" s="51">
        <f t="shared" si="1137"/>
        <v>-190.41273783147179</v>
      </c>
      <c r="X2439" s="51">
        <f>VLOOKUP(CONCATENATE($F2439," ",$G2439),AllocFactorMatrix,(X$4+1),FALSE)*$E2442</f>
        <v>-1439.0192378100273</v>
      </c>
      <c r="Y2439" s="51">
        <f>VLOOKUP(CONCATENATE($F2439," ",$G2439),AllocFactorMatrix,(Y$4+1),FALSE)*$E2442</f>
        <v>0</v>
      </c>
      <c r="Z2439" s="51">
        <f t="shared" si="1135"/>
        <v>-1439.0192378100273</v>
      </c>
      <c r="AA2439" s="51">
        <f>VLOOKUP(CONCATENATE($F2439," ",$G2439),AllocFactorMatrix,(AA$4+1),FALSE)*$E2442</f>
        <v>-17.014347203278362</v>
      </c>
      <c r="AB2439" s="51">
        <f>VLOOKUP(CONCATENATE($F2439," ",$G2439),AllocFactorMatrix,(AB$4+1),FALSE)*$E2442</f>
        <v>-523.69667522206646</v>
      </c>
      <c r="AC2439" s="51">
        <f>VLOOKUP(CONCATENATE($F2439," ",$G2439),AllocFactorMatrix,(AC$4+1),FALSE)*$E2442</f>
        <v>-108.59592041048974</v>
      </c>
    </row>
    <row r="2440" spans="1:29" s="48" customFormat="1" hidden="1" outlineLevel="1">
      <c r="A2440" s="53"/>
      <c r="B2440" s="104"/>
      <c r="C2440" s="52"/>
      <c r="D2440" s="52"/>
      <c r="F2440" s="175" t="str">
        <f>F2442</f>
        <v>TDPLANT</v>
      </c>
      <c r="G2440" s="52" t="str">
        <f>$G$13</f>
        <v>ENERGY</v>
      </c>
      <c r="H2440" s="50">
        <f t="shared" si="1133"/>
        <v>0</v>
      </c>
      <c r="I2440" s="51">
        <f>VLOOKUP(CONCATENATE($F2440," ",$G2440),AllocFactorMatrix,(I$4+1),FALSE)*$E2442</f>
        <v>0</v>
      </c>
      <c r="J2440" s="51">
        <f>VLOOKUP(CONCATENATE($F2440," ",$G2440),AllocFactorMatrix,(J$4+1),FALSE)*$E2442</f>
        <v>0</v>
      </c>
      <c r="K2440" s="51">
        <f>VLOOKUP(CONCATENATE($F2440," ",$G2440),AllocFactorMatrix,(K$4+1),FALSE)*$E2442</f>
        <v>0</v>
      </c>
      <c r="L2440" s="51">
        <f>VLOOKUP(CONCATENATE($F2440," ",$G2440),AllocFactorMatrix,(L$4+1),FALSE)*$E2442</f>
        <v>0</v>
      </c>
      <c r="M2440" s="51">
        <f t="shared" si="1134"/>
        <v>0</v>
      </c>
      <c r="N2440" s="51">
        <f>VLOOKUP(CONCATENATE($F2440," ",$G2440),AllocFactorMatrix,(N$4+1),FALSE)*$E2442</f>
        <v>0</v>
      </c>
      <c r="O2440" s="51">
        <f>VLOOKUP(CONCATENATE($F2440," ",$G2440),AllocFactorMatrix,(O$4+1),FALSE)*$E2442</f>
        <v>0</v>
      </c>
      <c r="P2440" s="51">
        <f>VLOOKUP(CONCATENATE($F2440," ",$G2440),AllocFactorMatrix,(P$4+1),FALSE)*$E2442</f>
        <v>0</v>
      </c>
      <c r="Q2440" s="51">
        <f>VLOOKUP(CONCATENATE($F2440," ",$G2440),AllocFactorMatrix,(Q$4+1),FALSE)*$E2442</f>
        <v>0</v>
      </c>
      <c r="R2440" s="51">
        <f t="shared" si="1136"/>
        <v>0</v>
      </c>
      <c r="S2440" s="51">
        <f>VLOOKUP(CONCATENATE($F2440," ",$G2440),AllocFactorMatrix,(S$4+1),FALSE)*$E2442</f>
        <v>0</v>
      </c>
      <c r="T2440" s="51">
        <f>VLOOKUP(CONCATENATE($F2440," ",$G2440),AllocFactorMatrix,(T$4+1),FALSE)*$E2442</f>
        <v>0</v>
      </c>
      <c r="U2440" s="51">
        <f>VLOOKUP(CONCATENATE($F2440," ",$G2440),AllocFactorMatrix,(U$4+1),FALSE)*$E2442</f>
        <v>0</v>
      </c>
      <c r="V2440" s="51">
        <f>VLOOKUP(CONCATENATE($F2440," ",$G2440),AllocFactorMatrix,(V$4+1),FALSE)*$E2442</f>
        <v>0</v>
      </c>
      <c r="W2440" s="51">
        <f t="shared" si="1137"/>
        <v>0</v>
      </c>
      <c r="X2440" s="51">
        <f>VLOOKUP(CONCATENATE($F2440," ",$G2440),AllocFactorMatrix,(X$4+1),FALSE)*$E2442</f>
        <v>0</v>
      </c>
      <c r="Y2440" s="51">
        <f>VLOOKUP(CONCATENATE($F2440," ",$G2440),AllocFactorMatrix,(Y$4+1),FALSE)*$E2442</f>
        <v>0</v>
      </c>
      <c r="Z2440" s="51">
        <f t="shared" si="1135"/>
        <v>0</v>
      </c>
      <c r="AA2440" s="51">
        <f>VLOOKUP(CONCATENATE($F2440," ",$G2440),AllocFactorMatrix,(AA$4+1),FALSE)*$E2442</f>
        <v>0</v>
      </c>
      <c r="AB2440" s="51">
        <f>VLOOKUP(CONCATENATE($F2440," ",$G2440),AllocFactorMatrix,(AB$4+1),FALSE)*$E2442</f>
        <v>0</v>
      </c>
      <c r="AC2440" s="51">
        <f>VLOOKUP(CONCATENATE($F2440," ",$G2440),AllocFactorMatrix,(AC$4+1),FALSE)*$E2442</f>
        <v>0</v>
      </c>
    </row>
    <row r="2441" spans="1:29" s="48" customFormat="1" hidden="1" outlineLevel="1">
      <c r="A2441" s="53"/>
      <c r="B2441" s="104"/>
      <c r="C2441" s="52"/>
      <c r="D2441" s="52"/>
      <c r="F2441" s="175" t="str">
        <f>F2442</f>
        <v>TDPLANT</v>
      </c>
      <c r="G2441" s="52" t="str">
        <f>$G$14</f>
        <v>CUSTOMER</v>
      </c>
      <c r="H2441" s="50">
        <f t="shared" si="1133"/>
        <v>-29852.956853333479</v>
      </c>
      <c r="I2441" s="51">
        <f>VLOOKUP(CONCATENATE($F2441," ",$G2441),AllocFactorMatrix,(I$4+1),FALSE)*$E2442</f>
        <v>-13959.943034735932</v>
      </c>
      <c r="J2441" s="51">
        <f>VLOOKUP(CONCATENATE($F2441," ",$G2441),AllocFactorMatrix,(J$4+1),FALSE)*$E2442</f>
        <v>-4717.1374026111889</v>
      </c>
      <c r="K2441" s="51">
        <f>VLOOKUP(CONCATENATE($F2441," ",$G2441),AllocFactorMatrix,(K$4+1),FALSE)*$E2442</f>
        <v>-318.96386426845174</v>
      </c>
      <c r="L2441" s="51">
        <f>VLOOKUP(CONCATENATE($F2441," ",$G2441),AllocFactorMatrix,(L$4+1),FALSE)*$E2442</f>
        <v>-53.728459599664305</v>
      </c>
      <c r="M2441" s="51">
        <f t="shared" si="1134"/>
        <v>-5089.8297264793055</v>
      </c>
      <c r="N2441" s="51">
        <f>VLOOKUP(CONCATENATE($F2441," ",$G2441),AllocFactorMatrix,(N$4+1),FALSE)*$E2442</f>
        <v>-385.01484252864884</v>
      </c>
      <c r="O2441" s="51">
        <f>VLOOKUP(CONCATENATE($F2441," ",$G2441),AllocFactorMatrix,(O$4+1),FALSE)*$E2442</f>
        <v>-112.20051548109878</v>
      </c>
      <c r="P2441" s="51">
        <f>VLOOKUP(CONCATENATE($F2441," ",$G2441),AllocFactorMatrix,(P$4+1),FALSE)*$E2442</f>
        <v>-132.13960042343578</v>
      </c>
      <c r="Q2441" s="51">
        <f>VLOOKUP(CONCATENATE($F2441," ",$G2441),AllocFactorMatrix,(Q$4+1),FALSE)*$E2442</f>
        <v>-16.51722248167928</v>
      </c>
      <c r="R2441" s="51">
        <f t="shared" si="1136"/>
        <v>-645.87218091486261</v>
      </c>
      <c r="S2441" s="51">
        <f>VLOOKUP(CONCATENATE($F2441," ",$G2441),AllocFactorMatrix,(S$4+1),FALSE)*$E2442</f>
        <v>-2.5305529133631346</v>
      </c>
      <c r="T2441" s="51">
        <f>VLOOKUP(CONCATENATE($F2441," ",$G2441),AllocFactorMatrix,(T$4+1),FALSE)*$E2442</f>
        <v>-79.557088496958187</v>
      </c>
      <c r="U2441" s="51">
        <f>VLOOKUP(CONCATENATE($F2441," ",$G2441),AllocFactorMatrix,(U$4+1),FALSE)*$E2442</f>
        <v>-222.12005903583335</v>
      </c>
      <c r="V2441" s="51">
        <f>VLOOKUP(CONCATENATE($F2441," ",$G2441),AllocFactorMatrix,(V$4+1),FALSE)*$E2442</f>
        <v>-66.068687641161418</v>
      </c>
      <c r="W2441" s="51">
        <f t="shared" si="1137"/>
        <v>-370.27638808731609</v>
      </c>
      <c r="X2441" s="51">
        <f>VLOOKUP(CONCATENATE($F2441," ",$G2441),AllocFactorMatrix,(X$4+1),FALSE)*$E2442</f>
        <v>-77.431803951353757</v>
      </c>
      <c r="Y2441" s="51">
        <f>VLOOKUP(CONCATENATE($F2441," ",$G2441),AllocFactorMatrix,(Y$4+1),FALSE)*$E2442</f>
        <v>-1.4659634223449201</v>
      </c>
      <c r="Z2441" s="51">
        <f t="shared" si="1135"/>
        <v>-78.89776737369867</v>
      </c>
      <c r="AA2441" s="51">
        <f>VLOOKUP(CONCATENATE($F2441," ",$G2441),AllocFactorMatrix,(AA$4+1),FALSE)*$E2442</f>
        <v>-7.5556587205791113</v>
      </c>
      <c r="AB2441" s="51">
        <f>VLOOKUP(CONCATENATE($F2441," ",$G2441),AllocFactorMatrix,(AB$4+1),FALSE)*$E2442</f>
        <v>-8557.2205441380447</v>
      </c>
      <c r="AC2441" s="51">
        <f>VLOOKUP(CONCATENATE($F2441," ",$G2441),AllocFactorMatrix,(AC$4+1),FALSE)*$E2442</f>
        <v>-1143.361552883742</v>
      </c>
    </row>
    <row r="2442" spans="1:29" s="48" customFormat="1" collapsed="1">
      <c r="A2442" s="53"/>
      <c r="B2442" s="104"/>
      <c r="C2442" s="52"/>
      <c r="D2442" s="102" t="s">
        <v>670</v>
      </c>
      <c r="E2442" s="58">
        <v>-407790</v>
      </c>
      <c r="F2442" s="93" t="s">
        <v>204</v>
      </c>
      <c r="G2442" s="52" t="str">
        <f>$G$15</f>
        <v>TOTAL</v>
      </c>
      <c r="H2442" s="50">
        <f t="shared" si="1133"/>
        <v>-407790</v>
      </c>
      <c r="I2442" s="51">
        <f>VLOOKUP(CONCATENATE($F2442," ",$G2442),AllocFactorMatrix,(I$4+1),FALSE)*$E2442</f>
        <v>-243606.05890851479</v>
      </c>
      <c r="J2442" s="51">
        <f>VLOOKUP(CONCATENATE($F2442," ",$G2442),AllocFactorMatrix,(J$4+1),FALSE)*$E2442</f>
        <v>-56775.614412080977</v>
      </c>
      <c r="K2442" s="51">
        <f>VLOOKUP(CONCATENATE($F2442," ",$G2442),AllocFactorMatrix,(K$4+1),FALSE)*$E2442</f>
        <v>-902.73859902174718</v>
      </c>
      <c r="L2442" s="51">
        <f>VLOOKUP(CONCATENATE($F2442," ",$G2442),AllocFactorMatrix,(L$4+1),FALSE)*$E2442</f>
        <v>-95.383985946059198</v>
      </c>
      <c r="M2442" s="51">
        <f t="shared" si="1134"/>
        <v>-57773.736997048778</v>
      </c>
      <c r="N2442" s="51">
        <f>VLOOKUP(CONCATENATE($F2442," ",$G2442),AllocFactorMatrix,(N$4+1),FALSE)*$E2442</f>
        <v>-30006.157972008179</v>
      </c>
      <c r="O2442" s="51">
        <f>VLOOKUP(CONCATENATE($F2442," ",$G2442),AllocFactorMatrix,(O$4+1),FALSE)*$E2442</f>
        <v>-4514.5881166743711</v>
      </c>
      <c r="P2442" s="51">
        <f>VLOOKUP(CONCATENATE($F2442," ",$G2442),AllocFactorMatrix,(P$4+1),FALSE)*$E2442</f>
        <v>-593.19101234276832</v>
      </c>
      <c r="Q2442" s="51">
        <f>VLOOKUP(CONCATENATE($F2442," ",$G2442),AllocFactorMatrix,(Q$4+1),FALSE)*$E2442</f>
        <v>-29.581071308024907</v>
      </c>
      <c r="R2442" s="51">
        <f t="shared" si="1136"/>
        <v>-35143.518172333344</v>
      </c>
      <c r="S2442" s="51">
        <f>VLOOKUP(CONCATENATE($F2442," ",$G2442),AllocFactorMatrix,(S$4+1),FALSE)*$E2442</f>
        <v>-1321.8777225454191</v>
      </c>
      <c r="T2442" s="51">
        <f>VLOOKUP(CONCATENATE($F2442," ",$G2442),AllocFactorMatrix,(T$4+1),FALSE)*$E2442</f>
        <v>-15566.290024872213</v>
      </c>
      <c r="U2442" s="51">
        <f>VLOOKUP(CONCATENATE($F2442," ",$G2442),AllocFactorMatrix,(U$4+1),FALSE)*$E2442</f>
        <v>-31108.887194633313</v>
      </c>
      <c r="V2442" s="51">
        <f>VLOOKUP(CONCATENATE($F2442," ",$G2442),AllocFactorMatrix,(V$4+1),FALSE)*$E2442</f>
        <v>-4259.7881044401984</v>
      </c>
      <c r="W2442" s="51">
        <f t="shared" si="1137"/>
        <v>-52256.843046491151</v>
      </c>
      <c r="X2442" s="51">
        <f>VLOOKUP(CONCATENATE($F2442," ",$G2442),AllocFactorMatrix,(X$4+1),FALSE)*$E2442</f>
        <v>-8243.869176407321</v>
      </c>
      <c r="Y2442" s="51">
        <f>VLOOKUP(CONCATENATE($F2442," ",$G2442),AllocFactorMatrix,(Y$4+1),FALSE)*$E2442</f>
        <v>-136.2433093350846</v>
      </c>
      <c r="Z2442" s="51">
        <f t="shared" si="1135"/>
        <v>-8380.1124857424056</v>
      </c>
      <c r="AA2442" s="51">
        <f>VLOOKUP(CONCATENATE($F2442," ",$G2442),AllocFactorMatrix,(AA$4+1),FALSE)*$E2442</f>
        <v>-113.34014406954188</v>
      </c>
      <c r="AB2442" s="51">
        <f>VLOOKUP(CONCATENATE($F2442," ",$G2442),AllocFactorMatrix,(AB$4+1),FALSE)*$E2442</f>
        <v>-9233.1911480890176</v>
      </c>
      <c r="AC2442" s="51">
        <f>VLOOKUP(CONCATENATE($F2442," ",$G2442),AllocFactorMatrix,(AC$4+1),FALSE)*$E2442</f>
        <v>-1283.1990977109983</v>
      </c>
    </row>
    <row r="2443" spans="1:29" hidden="1" outlineLevel="1">
      <c r="E2443" s="48"/>
      <c r="F2443" s="175" t="str">
        <f>F2450</f>
        <v>LABOR_M</v>
      </c>
      <c r="G2443" s="52" t="str">
        <f>$G$8</f>
        <v>PRODUCTION</v>
      </c>
      <c r="H2443" s="4">
        <f t="shared" ca="1" si="1133"/>
        <v>-16661.310181523502</v>
      </c>
      <c r="I2443" s="5">
        <f ca="1">VLOOKUP(CONCATENATE($F2443," ",$G2443),AllocFactorMatrix,(I$4+1),FALSE)*$E2450</f>
        <v>-8570.3443651798389</v>
      </c>
      <c r="J2443" s="5">
        <f ca="1">VLOOKUP(CONCATENATE($F2443," ",$G2443),AllocFactorMatrix,(J$4+1),FALSE)*$E2450</f>
        <v>-1998.605623595651</v>
      </c>
      <c r="K2443" s="5">
        <f ca="1">VLOOKUP(CONCATENATE($F2443," ",$G2443),AllocFactorMatrix,(K$4+1),FALSE)*$E2450</f>
        <v>-27.788532107685906</v>
      </c>
      <c r="L2443" s="5">
        <f ca="1">VLOOKUP(CONCATENATE($F2443," ",$G2443),AllocFactorMatrix,(L$4+1),FALSE)*$E2450</f>
        <v>-3.8702118867815023</v>
      </c>
      <c r="M2443" s="5">
        <f t="shared" ref="M2443:M2450" ca="1" si="1138">SUBTOTAL(9,J2443:L2443)</f>
        <v>-2030.2643675901184</v>
      </c>
      <c r="N2443" s="5">
        <f ca="1">VLOOKUP(CONCATENATE($F2443," ",$G2443),AllocFactorMatrix,(N$4+1),FALSE)*$E2450</f>
        <v>-1189.5864500389605</v>
      </c>
      <c r="O2443" s="5">
        <f ca="1">VLOOKUP(CONCATENATE($F2443," ",$G2443),AllocFactorMatrix,(O$4+1),FALSE)*$E2450</f>
        <v>-213.16388195613854</v>
      </c>
      <c r="P2443" s="5">
        <f ca="1">VLOOKUP(CONCATENATE($F2443," ",$G2443),AllocFactorMatrix,(P$4+1),FALSE)*$E2450</f>
        <v>-43.227459962713624</v>
      </c>
      <c r="Q2443" s="5">
        <f ca="1">VLOOKUP(CONCATENATE($F2443," ",$G2443),AllocFactorMatrix,(Q$4+1),FALSE)*$E2450</f>
        <v>-1.6415432436769508</v>
      </c>
      <c r="R2443" s="5">
        <f ca="1">SUBTOTAL(9,N2443:Q2443)</f>
        <v>-1447.6193352014898</v>
      </c>
      <c r="S2443" s="5">
        <f ca="1">VLOOKUP(CONCATENATE($F2443," ",$G2443),AllocFactorMatrix,(S$4+1),FALSE)*$E2450</f>
        <v>-56.33545107203625</v>
      </c>
      <c r="T2443" s="5">
        <f ca="1">VLOOKUP(CONCATENATE($F2443," ",$G2443),AllocFactorMatrix,(T$4+1),FALSE)*$E2450</f>
        <v>-760.56112035671924</v>
      </c>
      <c r="U2443" s="5">
        <f ca="1">VLOOKUP(CONCATENATE($F2443," ",$G2443),AllocFactorMatrix,(U$4+1),FALSE)*$E2450</f>
        <v>-2908.8409734388656</v>
      </c>
      <c r="V2443" s="5">
        <f ca="1">VLOOKUP(CONCATENATE($F2443," ",$G2443),AllocFactorMatrix,(V$4+1),FALSE)*$E2450</f>
        <v>-526.9635209372691</v>
      </c>
      <c r="W2443" s="5">
        <f ca="1">SUBTOTAL(9,S2443:V2443)</f>
        <v>-4252.7010658048903</v>
      </c>
      <c r="X2443" s="5">
        <f ca="1">VLOOKUP(CONCATENATE($F2443," ",$G2443),AllocFactorMatrix,(X$4+1),FALSE)*$E2450</f>
        <v>-326.49343815944246</v>
      </c>
      <c r="Y2443" s="5">
        <f ca="1">VLOOKUP(CONCATENATE($F2443," ",$G2443),AllocFactorMatrix,(Y$4+1),FALSE)*$E2450</f>
        <v>-6.5209113808605279</v>
      </c>
      <c r="Z2443" s="5">
        <f t="shared" ref="Z2443:Z2450" ca="1" si="1139">SUBTOTAL(9,X2443:Y2443)</f>
        <v>-333.01434954030299</v>
      </c>
      <c r="AA2443" s="5">
        <f ca="1">VLOOKUP(CONCATENATE($F2443," ",$G2443),AllocFactorMatrix,(AA$4+1),FALSE)*$E2450</f>
        <v>-4.3069766515637431</v>
      </c>
      <c r="AB2443" s="5">
        <f ca="1">VLOOKUP(CONCATENATE($F2443," ",$G2443),AllocFactorMatrix,(AB$4+1),FALSE)*$E2450</f>
        <v>-19.134042518081305</v>
      </c>
      <c r="AC2443" s="5">
        <f ca="1">VLOOKUP(CONCATENATE($F2443," ",$G2443),AllocFactorMatrix,(AC$4+1),FALSE)*$E2450</f>
        <v>-3.9256790372077468</v>
      </c>
    </row>
    <row r="2444" spans="1:29" hidden="1" outlineLevel="1">
      <c r="E2444" s="48"/>
      <c r="F2444" s="175" t="str">
        <f>F2450</f>
        <v>LABOR_M</v>
      </c>
      <c r="G2444" s="52" t="str">
        <f>$G$9</f>
        <v>BULKTRAN</v>
      </c>
      <c r="H2444" s="4">
        <f t="shared" ca="1" si="1133"/>
        <v>-2582.634868287435</v>
      </c>
      <c r="I2444" s="5">
        <f ca="1">VLOOKUP(CONCATENATE($F2444," ",$G2444),AllocFactorMatrix,(I$4+1),FALSE)*$E2450</f>
        <v>-1328.4711676089953</v>
      </c>
      <c r="J2444" s="5">
        <f ca="1">VLOOKUP(CONCATENATE($F2444," ",$G2444),AllocFactorMatrix,(J$4+1),FALSE)*$E2450</f>
        <v>-309.79968053037635</v>
      </c>
      <c r="K2444" s="5">
        <f ca="1">VLOOKUP(CONCATENATE($F2444," ",$G2444),AllocFactorMatrix,(K$4+1),FALSE)*$E2450</f>
        <v>-4.307442282625586</v>
      </c>
      <c r="L2444" s="5">
        <f ca="1">VLOOKUP(CONCATENATE($F2444," ",$G2444),AllocFactorMatrix,(L$4+1),FALSE)*$E2450</f>
        <v>-0.59991345563848353</v>
      </c>
      <c r="M2444" s="5">
        <f t="shared" ca="1" si="1138"/>
        <v>-314.70703626864042</v>
      </c>
      <c r="N2444" s="5">
        <f ca="1">VLOOKUP(CONCATENATE($F2444," ",$G2444),AllocFactorMatrix,(N$4+1),FALSE)*$E2450</f>
        <v>-184.3953093268652</v>
      </c>
      <c r="O2444" s="5">
        <f ca="1">VLOOKUP(CONCATENATE($F2444," ",$G2444),AllocFactorMatrix,(O$4+1),FALSE)*$E2450</f>
        <v>-33.042087819115991</v>
      </c>
      <c r="P2444" s="5">
        <f ca="1">VLOOKUP(CONCATENATE($F2444," ",$G2444),AllocFactorMatrix,(P$4+1),FALSE)*$E2450</f>
        <v>-6.7005982213215818</v>
      </c>
      <c r="Q2444" s="5">
        <f ca="1">VLOOKUP(CONCATENATE($F2444," ",$G2444),AllocFactorMatrix,(Q$4+1),FALSE)*$E2450</f>
        <v>-0.2544521872969589</v>
      </c>
      <c r="R2444" s="5">
        <f t="shared" ref="R2444:R2450" ca="1" si="1140">SUBTOTAL(9,N2444:Q2444)</f>
        <v>-224.39244755459973</v>
      </c>
      <c r="S2444" s="5">
        <f ca="1">VLOOKUP(CONCATENATE($F2444," ",$G2444),AllocFactorMatrix,(S$4+1),FALSE)*$E2450</f>
        <v>-8.7324405268372072</v>
      </c>
      <c r="T2444" s="5">
        <f ca="1">VLOOKUP(CONCATENATE($F2444," ",$G2444),AllocFactorMatrix,(T$4+1),FALSE)*$E2450</f>
        <v>-117.89298965667577</v>
      </c>
      <c r="U2444" s="5">
        <f ca="1">VLOOKUP(CONCATENATE($F2444," ",$G2444),AllocFactorMatrix,(U$4+1),FALSE)*$E2450</f>
        <v>-450.893359673318</v>
      </c>
      <c r="V2444" s="5">
        <f ca="1">VLOOKUP(CONCATENATE($F2444," ",$G2444),AllocFactorMatrix,(V$4+1),FALSE)*$E2450</f>
        <v>-81.683514001037707</v>
      </c>
      <c r="W2444" s="5">
        <f t="shared" ref="W2444:W2450" ca="1" si="1141">SUBTOTAL(9,S2444:V2444)</f>
        <v>-659.20230385786863</v>
      </c>
      <c r="X2444" s="5">
        <f ca="1">VLOOKUP(CONCATENATE($F2444," ",$G2444),AllocFactorMatrix,(X$4+1),FALSE)*$E2450</f>
        <v>-50.60906546189274</v>
      </c>
      <c r="Y2444" s="5">
        <f ca="1">VLOOKUP(CONCATENATE($F2444," ",$G2444),AllocFactorMatrix,(Y$4+1),FALSE)*$E2450</f>
        <v>-1.0107928441245075</v>
      </c>
      <c r="Z2444" s="5">
        <f t="shared" ca="1" si="1139"/>
        <v>-51.61985830601725</v>
      </c>
      <c r="AA2444" s="5">
        <f ca="1">VLOOKUP(CONCATENATE($F2444," ",$G2444),AllocFactorMatrix,(AA$4+1),FALSE)*$E2450</f>
        <v>-0.66761544896772729</v>
      </c>
      <c r="AB2444" s="5">
        <f ca="1">VLOOKUP(CONCATENATE($F2444," ",$G2444),AllocFactorMatrix,(AB$4+1),FALSE)*$E2450</f>
        <v>-2.9659279396461264</v>
      </c>
      <c r="AC2444" s="5">
        <f ca="1">VLOOKUP(CONCATENATE($F2444," ",$G2444),AllocFactorMatrix,(AC$4+1),FALSE)*$E2450</f>
        <v>-0.6085113026970066</v>
      </c>
    </row>
    <row r="2445" spans="1:29" hidden="1" outlineLevel="1">
      <c r="E2445" s="48"/>
      <c r="F2445" s="175" t="str">
        <f>F2450</f>
        <v>LABOR_M</v>
      </c>
      <c r="G2445" s="52" t="str">
        <f>$G$10</f>
        <v>SUBTRAN</v>
      </c>
      <c r="H2445" s="4">
        <f t="shared" ca="1" si="1133"/>
        <v>-715.74938239894414</v>
      </c>
      <c r="I2445" s="5">
        <f ca="1">VLOOKUP(CONCATENATE($F2445," ",$G2445),AllocFactorMatrix,(I$4+1),FALSE)*$E2450</f>
        <v>-365.71455276816539</v>
      </c>
      <c r="J2445" s="5">
        <f ca="1">VLOOKUP(CONCATENATE($F2445," ",$G2445),AllocFactorMatrix,(J$4+1),FALSE)*$E2450</f>
        <v>-85.729669237118671</v>
      </c>
      <c r="K2445" s="5">
        <f ca="1">VLOOKUP(CONCATENATE($F2445," ",$G2445),AllocFactorMatrix,(K$4+1),FALSE)*$E2450</f>
        <v>-1.1976102361109262</v>
      </c>
      <c r="L2445" s="5">
        <f ca="1">VLOOKUP(CONCATENATE($F2445," ",$G2445),AllocFactorMatrix,(L$4+1),FALSE)*$E2450</f>
        <v>-0.21676188833758089</v>
      </c>
      <c r="M2445" s="5">
        <f t="shared" ca="1" si="1138"/>
        <v>-87.14404136156719</v>
      </c>
      <c r="N2445" s="5">
        <f ca="1">VLOOKUP(CONCATENATE($F2445," ",$G2445),AllocFactorMatrix,(N$4+1),FALSE)*$E2450</f>
        <v>-49.545615038590974</v>
      </c>
      <c r="O2445" s="5">
        <f ca="1">VLOOKUP(CONCATENATE($F2445," ",$G2445),AllocFactorMatrix,(O$4+1),FALSE)*$E2450</f>
        <v>-8.9030981041251351</v>
      </c>
      <c r="P2445" s="5">
        <f ca="1">VLOOKUP(CONCATENATE($F2445," ",$G2445),AllocFactorMatrix,(P$4+1),FALSE)*$E2450</f>
        <v>-2.336994609437733</v>
      </c>
      <c r="Q2445" s="5">
        <f ca="1">VLOOKUP(CONCATENATE($F2445," ",$G2445),AllocFactorMatrix,(Q$4+1),FALSE)*$E2450</f>
        <v>0</v>
      </c>
      <c r="R2445" s="5">
        <f t="shared" ca="1" si="1140"/>
        <v>-60.78570775215384</v>
      </c>
      <c r="S2445" s="5">
        <f ca="1">VLOOKUP(CONCATENATE($F2445," ",$G2445),AllocFactorMatrix,(S$4+1),FALSE)*$E2450</f>
        <v>-2.2332306484622637</v>
      </c>
      <c r="T2445" s="5">
        <f ca="1">VLOOKUP(CONCATENATE($F2445," ",$G2445),AllocFactorMatrix,(T$4+1),FALSE)*$E2450</f>
        <v>-31.334391516085329</v>
      </c>
      <c r="U2445" s="5">
        <f ca="1">VLOOKUP(CONCATENATE($F2445," ",$G2445),AllocFactorMatrix,(U$4+1),FALSE)*$E2450</f>
        <v>-154.5027211195644</v>
      </c>
      <c r="V2445" s="5">
        <f ca="1">VLOOKUP(CONCATENATE($F2445," ",$G2445),AllocFactorMatrix,(V$4+1),FALSE)*$E2450</f>
        <v>0</v>
      </c>
      <c r="W2445" s="5">
        <f t="shared" ca="1" si="1141"/>
        <v>-188.070343284112</v>
      </c>
      <c r="X2445" s="5">
        <f ca="1">VLOOKUP(CONCATENATE($F2445," ",$G2445),AllocFactorMatrix,(X$4+1),FALSE)*$E2450</f>
        <v>-13.581452633448887</v>
      </c>
      <c r="Y2445" s="5">
        <f ca="1">VLOOKUP(CONCATENATE($F2445," ",$G2445),AllocFactorMatrix,(Y$4+1),FALSE)*$E2450</f>
        <v>-0.27269542834918326</v>
      </c>
      <c r="Z2445" s="5">
        <f t="shared" ca="1" si="1139"/>
        <v>-13.854148061798069</v>
      </c>
      <c r="AA2445" s="5">
        <f ca="1">VLOOKUP(CONCATENATE($F2445," ",$G2445),AllocFactorMatrix,(AA$4+1),FALSE)*$E2450</f>
        <v>-0.18058917114718331</v>
      </c>
      <c r="AB2445" s="5">
        <f ca="1">VLOOKUP(CONCATENATE($F2445," ",$G2445),AllocFactorMatrix,(AB$4+1),FALSE)*$E2450</f>
        <v>0</v>
      </c>
      <c r="AC2445" s="5">
        <f ca="1">VLOOKUP(CONCATENATE($F2445," ",$G2445),AllocFactorMatrix,(AC$4+1),FALSE)*$E2450</f>
        <v>0</v>
      </c>
    </row>
    <row r="2446" spans="1:29" hidden="1" outlineLevel="1">
      <c r="E2446" s="48"/>
      <c r="F2446" s="175" t="str">
        <f>F2450</f>
        <v>LABOR_M</v>
      </c>
      <c r="G2446" s="52" t="str">
        <f>$G$11</f>
        <v>DISTPRI</v>
      </c>
      <c r="H2446" s="4">
        <f t="shared" ca="1" si="1133"/>
        <v>-5846.6555254529467</v>
      </c>
      <c r="I2446" s="5">
        <f ca="1">VLOOKUP(CONCATENATE($F2446," ",$G2446),AllocFactorMatrix,(I$4+1),FALSE)*$E2450</f>
        <v>-3828.4313622728782</v>
      </c>
      <c r="J2446" s="5">
        <f ca="1">VLOOKUP(CONCATENATE($F2446," ",$G2446),AllocFactorMatrix,(J$4+1),FALSE)*$E2450</f>
        <v>-896.0007029805472</v>
      </c>
      <c r="K2446" s="5">
        <f ca="1">VLOOKUP(CONCATENATE($F2446," ",$G2446),AllocFactorMatrix,(K$4+1),FALSE)*$E2450</f>
        <v>-12.515114600822679</v>
      </c>
      <c r="L2446" s="5">
        <f ca="1">VLOOKUP(CONCATENATE($F2446," ",$G2446),AllocFactorMatrix,(L$4+1),FALSE)*$E2450</f>
        <v>0</v>
      </c>
      <c r="M2446" s="5">
        <f t="shared" ca="1" si="1138"/>
        <v>-908.5158175813699</v>
      </c>
      <c r="N2446" s="5">
        <f ca="1">VLOOKUP(CONCATENATE($F2446," ",$G2446),AllocFactorMatrix,(N$4+1),FALSE)*$E2450</f>
        <v>-520.14598481204223</v>
      </c>
      <c r="O2446" s="5">
        <f ca="1">VLOOKUP(CONCATENATE($F2446," ",$G2446),AllocFactorMatrix,(O$4+1),FALSE)*$E2450</f>
        <v>-93.459409841060136</v>
      </c>
      <c r="P2446" s="5">
        <f ca="1">VLOOKUP(CONCATENATE($F2446," ",$G2446),AllocFactorMatrix,(P$4+1),FALSE)*$E2450</f>
        <v>0</v>
      </c>
      <c r="Q2446" s="5">
        <f ca="1">VLOOKUP(CONCATENATE($F2446," ",$G2446),AllocFactorMatrix,(Q$4+1),FALSE)*$E2450</f>
        <v>0</v>
      </c>
      <c r="R2446" s="5">
        <f t="shared" ca="1" si="1140"/>
        <v>-613.60539465310239</v>
      </c>
      <c r="S2446" s="5">
        <f ca="1">VLOOKUP(CONCATENATE($F2446," ",$G2446),AllocFactorMatrix,(S$4+1),FALSE)*$E2450</f>
        <v>-23.519314657947053</v>
      </c>
      <c r="T2446" s="5">
        <f ca="1">VLOOKUP(CONCATENATE($F2446," ",$G2446),AllocFactorMatrix,(T$4+1),FALSE)*$E2450</f>
        <v>-325.22185656016023</v>
      </c>
      <c r="U2446" s="5">
        <f ca="1">VLOOKUP(CONCATENATE($F2446," ",$G2446),AllocFactorMatrix,(U$4+1),FALSE)*$E2450</f>
        <v>0</v>
      </c>
      <c r="V2446" s="5">
        <f ca="1">VLOOKUP(CONCATENATE($F2446," ",$G2446),AllocFactorMatrix,(V$4+1),FALSE)*$E2450</f>
        <v>0</v>
      </c>
      <c r="W2446" s="5">
        <f t="shared" ca="1" si="1141"/>
        <v>-348.7411712181073</v>
      </c>
      <c r="X2446" s="5">
        <f ca="1">VLOOKUP(CONCATENATE($F2446," ",$G2446),AllocFactorMatrix,(X$4+1),FALSE)*$E2450</f>
        <v>-142.61973106502214</v>
      </c>
      <c r="Y2446" s="5">
        <f ca="1">VLOOKUP(CONCATENATE($F2446," ",$G2446),AllocFactorMatrix,(Y$4+1),FALSE)*$E2450</f>
        <v>-2.862602915167094</v>
      </c>
      <c r="Z2446" s="5">
        <f t="shared" ca="1" si="1139"/>
        <v>-145.48233398018922</v>
      </c>
      <c r="AA2446" s="5">
        <f ca="1">VLOOKUP(CONCATENATE($F2446," ",$G2446),AllocFactorMatrix,(AA$4+1),FALSE)*$E2450</f>
        <v>-1.8794457472978261</v>
      </c>
      <c r="AB2446" s="5">
        <f ca="1">VLOOKUP(CONCATENATE($F2446," ",$G2446),AllocFactorMatrix,(AB$4+1),FALSE)*$E2450</f>
        <v>0</v>
      </c>
      <c r="AC2446" s="5">
        <f ca="1">VLOOKUP(CONCATENATE($F2446," ",$G2446),AllocFactorMatrix,(AC$4+1),FALSE)*$E2450</f>
        <v>0</v>
      </c>
    </row>
    <row r="2447" spans="1:29" hidden="1" outlineLevel="1">
      <c r="E2447" s="48"/>
      <c r="F2447" s="175" t="str">
        <f>F2450</f>
        <v>LABOR_M</v>
      </c>
      <c r="G2447" s="52" t="str">
        <f>$G$12</f>
        <v>DISTSEC</v>
      </c>
      <c r="H2447" s="4">
        <f t="shared" ca="1" si="1133"/>
        <v>-2316.2873478778001</v>
      </c>
      <c r="I2447" s="5">
        <f ca="1">VLOOKUP(CONCATENATE($F2447," ",$G2447),AllocFactorMatrix,(I$4+1),FALSE)*$E2450</f>
        <v>-1718.9286169606792</v>
      </c>
      <c r="J2447" s="5">
        <f ca="1">VLOOKUP(CONCATENATE($F2447," ",$G2447),AllocFactorMatrix,(J$4+1),FALSE)*$E2450</f>
        <v>-346.61280599944962</v>
      </c>
      <c r="K2447" s="5">
        <f ca="1">VLOOKUP(CONCATENATE($F2447," ",$G2447),AllocFactorMatrix,(K$4+1),FALSE)*$E2450</f>
        <v>0</v>
      </c>
      <c r="L2447" s="5">
        <f ca="1">VLOOKUP(CONCATENATE($F2447," ",$G2447),AllocFactorMatrix,(L$4+1),FALSE)*$E2450</f>
        <v>0</v>
      </c>
      <c r="M2447" s="5">
        <f t="shared" ca="1" si="1138"/>
        <v>-346.61280599944962</v>
      </c>
      <c r="N2447" s="5">
        <f ca="1">VLOOKUP(CONCATENATE($F2447," ",$G2447),AllocFactorMatrix,(N$4+1),FALSE)*$E2450</f>
        <v>-173.24937831495467</v>
      </c>
      <c r="O2447" s="5">
        <f ca="1">VLOOKUP(CONCATENATE($F2447," ",$G2447),AllocFactorMatrix,(O$4+1),FALSE)*$E2450</f>
        <v>0</v>
      </c>
      <c r="P2447" s="5">
        <f ca="1">VLOOKUP(CONCATENATE($F2447," ",$G2447),AllocFactorMatrix,(P$4+1),FALSE)*$E2450</f>
        <v>0</v>
      </c>
      <c r="Q2447" s="5">
        <f ca="1">VLOOKUP(CONCATENATE($F2447," ",$G2447),AllocFactorMatrix,(Q$4+1),FALSE)*$E2450</f>
        <v>0</v>
      </c>
      <c r="R2447" s="5">
        <f t="shared" ca="1" si="1140"/>
        <v>-173.24937831495467</v>
      </c>
      <c r="S2447" s="5">
        <f ca="1">VLOOKUP(CONCATENATE($F2447," ",$G2447),AllocFactorMatrix,(S$4+1),FALSE)*$E2450</f>
        <v>-6.4756561146406941</v>
      </c>
      <c r="T2447" s="5">
        <f ca="1">VLOOKUP(CONCATENATE($F2447," ",$G2447),AllocFactorMatrix,(T$4+1),FALSE)*$E2450</f>
        <v>0</v>
      </c>
      <c r="U2447" s="5">
        <f ca="1">VLOOKUP(CONCATENATE($F2447," ",$G2447),AllocFactorMatrix,(U$4+1),FALSE)*$E2450</f>
        <v>0</v>
      </c>
      <c r="V2447" s="5">
        <f ca="1">VLOOKUP(CONCATENATE($F2447," ",$G2447),AllocFactorMatrix,(V$4+1),FALSE)*$E2450</f>
        <v>0</v>
      </c>
      <c r="W2447" s="5">
        <f t="shared" ca="1" si="1141"/>
        <v>-6.4756561146406941</v>
      </c>
      <c r="X2447" s="5">
        <f ca="1">VLOOKUP(CONCATENATE($F2447," ",$G2447),AllocFactorMatrix,(X$4+1),FALSE)*$E2450</f>
        <v>-48.938919909116997</v>
      </c>
      <c r="Y2447" s="5">
        <f ca="1">VLOOKUP(CONCATENATE($F2447," ",$G2447),AllocFactorMatrix,(Y$4+1),FALSE)*$E2450</f>
        <v>0</v>
      </c>
      <c r="Z2447" s="5">
        <f t="shared" ca="1" si="1139"/>
        <v>-48.938919909116997</v>
      </c>
      <c r="AA2447" s="5">
        <f ca="1">VLOOKUP(CONCATENATE($F2447," ",$G2447),AllocFactorMatrix,(AA$4+1),FALSE)*$E2450</f>
        <v>-0.57863283075654992</v>
      </c>
      <c r="AB2447" s="5">
        <f ca="1">VLOOKUP(CONCATENATE($F2447," ",$G2447),AllocFactorMatrix,(AB$4+1),FALSE)*$E2450</f>
        <v>-17.810150811025515</v>
      </c>
      <c r="AC2447" s="5">
        <f ca="1">VLOOKUP(CONCATENATE($F2447," ",$G2447),AllocFactorMatrix,(AC$4+1),FALSE)*$E2450</f>
        <v>-3.6931869371765877</v>
      </c>
    </row>
    <row r="2448" spans="1:29" hidden="1" outlineLevel="1">
      <c r="E2448" s="48"/>
      <c r="F2448" s="175" t="str">
        <f>F2450</f>
        <v>LABOR_M</v>
      </c>
      <c r="G2448" s="52" t="str">
        <f>$G$13</f>
        <v>ENERGY</v>
      </c>
      <c r="H2448" s="4">
        <f t="shared" ca="1" si="1133"/>
        <v>-6664.0803840936878</v>
      </c>
      <c r="I2448" s="5">
        <f ca="1">VLOOKUP(CONCATENATE($F2448," ",$G2448),AllocFactorMatrix,(I$4+1),FALSE)*$E2450</f>
        <v>-2607.5627513788781</v>
      </c>
      <c r="J2448" s="5">
        <f ca="1">VLOOKUP(CONCATENATE($F2448," ",$G2448),AllocFactorMatrix,(J$4+1),FALSE)*$E2450</f>
        <v>-752.27428817842008</v>
      </c>
      <c r="K2448" s="5">
        <f ca="1">VLOOKUP(CONCATENATE($F2448," ",$G2448),AllocFactorMatrix,(K$4+1),FALSE)*$E2450</f>
        <v>-10.485097884699151</v>
      </c>
      <c r="L2448" s="5">
        <f ca="1">VLOOKUP(CONCATENATE($F2448," ",$G2448),AllocFactorMatrix,(L$4+1),FALSE)*$E2450</f>
        <v>-1.465807798041513</v>
      </c>
      <c r="M2448" s="5">
        <f t="shared" ca="1" si="1138"/>
        <v>-764.22519386116073</v>
      </c>
      <c r="N2448" s="5">
        <f ca="1">VLOOKUP(CONCATENATE($F2448," ",$G2448),AllocFactorMatrix,(N$4+1),FALSE)*$E2450</f>
        <v>-488.09385097446523</v>
      </c>
      <c r="O2448" s="5">
        <f ca="1">VLOOKUP(CONCATENATE($F2448," ",$G2448),AllocFactorMatrix,(O$4+1),FALSE)*$E2450</f>
        <v>-87.046152361918885</v>
      </c>
      <c r="P2448" s="5">
        <f ca="1">VLOOKUP(CONCATENATE($F2448," ",$G2448),AllocFactorMatrix,(P$4+1),FALSE)*$E2450</f>
        <v>-17.725784385119997</v>
      </c>
      <c r="Q2448" s="5">
        <f ca="1">VLOOKUP(CONCATENATE($F2448," ",$G2448),AllocFactorMatrix,(Q$4+1),FALSE)*$E2450</f>
        <v>-0.66950887516521684</v>
      </c>
      <c r="R2448" s="5">
        <f t="shared" ca="1" si="1140"/>
        <v>-593.53529659666935</v>
      </c>
      <c r="S2448" s="5">
        <f ca="1">VLOOKUP(CONCATENATE($F2448," ",$G2448),AllocFactorMatrix,(S$4+1),FALSE)*$E2450</f>
        <v>-25.561483848262288</v>
      </c>
      <c r="T2448" s="5">
        <f ca="1">VLOOKUP(CONCATENATE($F2448," ",$G2448),AllocFactorMatrix,(T$4+1),FALSE)*$E2450</f>
        <v>-404.13191976704996</v>
      </c>
      <c r="U2448" s="5">
        <f ca="1">VLOOKUP(CONCATENATE($F2448," ",$G2448),AllocFactorMatrix,(U$4+1),FALSE)*$E2450</f>
        <v>-1738.1056122914945</v>
      </c>
      <c r="V2448" s="5">
        <f ca="1">VLOOKUP(CONCATENATE($F2448," ",$G2448),AllocFactorMatrix,(V$4+1),FALSE)*$E2450</f>
        <v>-326.95581973503818</v>
      </c>
      <c r="W2448" s="5">
        <f t="shared" ca="1" si="1141"/>
        <v>-2494.7548356418447</v>
      </c>
      <c r="X2448" s="5">
        <f ca="1">VLOOKUP(CONCATENATE($F2448," ",$G2448),AllocFactorMatrix,(X$4+1),FALSE)*$E2450</f>
        <v>-134.07454236571661</v>
      </c>
      <c r="Y2448" s="5">
        <f ca="1">VLOOKUP(CONCATENATE($F2448," ",$G2448),AllocFactorMatrix,(Y$4+1),FALSE)*$E2450</f>
        <v>-2.6901789478039779</v>
      </c>
      <c r="Z2448" s="5">
        <f t="shared" ca="1" si="1139"/>
        <v>-136.7647213135206</v>
      </c>
      <c r="AA2448" s="5">
        <f ca="1">VLOOKUP(CONCATENATE($F2448," ",$G2448),AllocFactorMatrix,(AA$4+1),FALSE)*$E2450</f>
        <v>-2.3996511573652826</v>
      </c>
      <c r="AB2448" s="5">
        <f ca="1">VLOOKUP(CONCATENATE($F2448," ",$G2448),AllocFactorMatrix,(AB$4+1),FALSE)*$E2450</f>
        <v>-53.751364090453094</v>
      </c>
      <c r="AC2448" s="5">
        <f ca="1">VLOOKUP(CONCATENATE($F2448," ",$G2448),AllocFactorMatrix,(AC$4+1),FALSE)*$E2450</f>
        <v>-11.086570053794325</v>
      </c>
    </row>
    <row r="2449" spans="3:29" hidden="1" outlineLevel="1">
      <c r="E2449" s="48"/>
      <c r="F2449" s="175" t="str">
        <f>F2450</f>
        <v>LABOR_M</v>
      </c>
      <c r="G2449" s="52" t="str">
        <f>$G$14</f>
        <v>CUSTOMER</v>
      </c>
      <c r="H2449" s="4">
        <f t="shared" ca="1" si="1133"/>
        <v>-4410.282310365702</v>
      </c>
      <c r="I2449" s="5">
        <f ca="1">VLOOKUP(CONCATENATE($F2449," ",$G2449),AllocFactorMatrix,(I$4+1),FALSE)*$E2450</f>
        <v>-3405.3126394414912</v>
      </c>
      <c r="J2449" s="5">
        <f ca="1">VLOOKUP(CONCATENATE($F2449," ",$G2449),AllocFactorMatrix,(J$4+1),FALSE)*$E2450</f>
        <v>-689.54549573395832</v>
      </c>
      <c r="K2449" s="5">
        <f ca="1">VLOOKUP(CONCATENATE($F2449," ",$G2449),AllocFactorMatrix,(K$4+1),FALSE)*$E2450</f>
        <v>-17.624908016957374</v>
      </c>
      <c r="L2449" s="5">
        <f ca="1">VLOOKUP(CONCATENATE($F2449," ",$G2449),AllocFactorMatrix,(L$4+1),FALSE)*$E2450</f>
        <v>-2.8416841323858519</v>
      </c>
      <c r="M2449" s="5">
        <f t="shared" ca="1" si="1138"/>
        <v>-710.01208788330155</v>
      </c>
      <c r="N2449" s="5">
        <f ca="1">VLOOKUP(CONCATENATE($F2449," ",$G2449),AllocFactorMatrix,(N$4+1),FALSE)*$E2450</f>
        <v>-28.277992813619612</v>
      </c>
      <c r="O2449" s="5">
        <f ca="1">VLOOKUP(CONCATENATE($F2449," ",$G2449),AllocFactorMatrix,(O$4+1),FALSE)*$E2450</f>
        <v>-6.829699189998804</v>
      </c>
      <c r="P2449" s="5">
        <f ca="1">VLOOKUP(CONCATENATE($F2449," ",$G2449),AllocFactorMatrix,(P$4+1),FALSE)*$E2450</f>
        <v>-6.9523741881487124</v>
      </c>
      <c r="Q2449" s="5">
        <f ca="1">VLOOKUP(CONCATENATE($F2449," ",$G2449),AllocFactorMatrix,(Q$4+1),FALSE)*$E2450</f>
        <v>-0.85878080321472428</v>
      </c>
      <c r="R2449" s="5">
        <f t="shared" ca="1" si="1140"/>
        <v>-42.918846994981848</v>
      </c>
      <c r="S2449" s="5">
        <f ca="1">VLOOKUP(CONCATENATE($F2449," ",$G2449),AllocFactorMatrix,(S$4+1),FALSE)*$E2450</f>
        <v>-0.21491476698797779</v>
      </c>
      <c r="T2449" s="5">
        <f ca="1">VLOOKUP(CONCATENATE($F2449," ",$G2449),AllocFactorMatrix,(T$4+1),FALSE)*$E2450</f>
        <v>-4.9652259889639936</v>
      </c>
      <c r="U2449" s="5">
        <f ca="1">VLOOKUP(CONCATENATE($F2449," ",$G2449),AllocFactorMatrix,(U$4+1),FALSE)*$E2450</f>
        <v>-11.678685190286638</v>
      </c>
      <c r="V2449" s="5">
        <f ca="1">VLOOKUP(CONCATENATE($F2449," ",$G2449),AllocFactorMatrix,(V$4+1),FALSE)*$E2450</f>
        <v>-3.4389466400800179</v>
      </c>
      <c r="W2449" s="5">
        <f t="shared" ca="1" si="1141"/>
        <v>-20.297772586318629</v>
      </c>
      <c r="X2449" s="5">
        <f ca="1">VLOOKUP(CONCATENATE($F2449," ",$G2449),AllocFactorMatrix,(X$4+1),FALSE)*$E2450</f>
        <v>-6.2658943937464331</v>
      </c>
      <c r="Y2449" s="5">
        <f ca="1">VLOOKUP(CONCATENATE($F2449," ",$G2449),AllocFactorMatrix,(Y$4+1),FALSE)*$E2450</f>
        <v>-9.3601385841912868E-2</v>
      </c>
      <c r="Z2449" s="5">
        <f t="shared" ca="1" si="1139"/>
        <v>-6.3594957795883458</v>
      </c>
      <c r="AA2449" s="5">
        <f ca="1">VLOOKUP(CONCATENATE($F2449," ",$G2449),AllocFactorMatrix,(AA$4+1),FALSE)*$E2450</f>
        <v>-0.51009389011169048</v>
      </c>
      <c r="AB2449" s="5">
        <f ca="1">VLOOKUP(CONCATENATE($F2449," ",$G2449),AllocFactorMatrix,(AB$4+1),FALSE)*$E2450</f>
        <v>-185.34029325237464</v>
      </c>
      <c r="AC2449" s="5">
        <f ca="1">VLOOKUP(CONCATENATE($F2449," ",$G2449),AllocFactorMatrix,(AC$4+1),FALSE)*$E2450</f>
        <v>-39.531080537532773</v>
      </c>
    </row>
    <row r="2450" spans="3:29" collapsed="1">
      <c r="D2450" s="102" t="s">
        <v>671</v>
      </c>
      <c r="E2450" s="58">
        <v>-39197</v>
      </c>
      <c r="F2450" s="93" t="s">
        <v>69</v>
      </c>
      <c r="G2450" s="52" t="str">
        <f>$G$15</f>
        <v>TOTAL</v>
      </c>
      <c r="H2450" s="4">
        <f t="shared" ca="1" si="1133"/>
        <v>-39197.000000000015</v>
      </c>
      <c r="I2450" s="5">
        <f ca="1">VLOOKUP(CONCATENATE($F2450," ",$G2450),AllocFactorMatrix,(I$4+1),FALSE)*$E2450</f>
        <v>-21824.76545561093</v>
      </c>
      <c r="J2450" s="5">
        <f ca="1">VLOOKUP(CONCATENATE($F2450," ",$G2450),AllocFactorMatrix,(J$4+1),FALSE)*$E2450</f>
        <v>-5078.5682662555218</v>
      </c>
      <c r="K2450" s="5">
        <f ca="1">VLOOKUP(CONCATENATE($F2450," ",$G2450),AllocFactorMatrix,(K$4+1),FALSE)*$E2450</f>
        <v>-73.918705128901635</v>
      </c>
      <c r="L2450" s="5">
        <f ca="1">VLOOKUP(CONCATENATE($F2450," ",$G2450),AllocFactorMatrix,(L$4+1),FALSE)*$E2450</f>
        <v>-8.9943791611849324</v>
      </c>
      <c r="M2450" s="5">
        <f t="shared" ca="1" si="1138"/>
        <v>-5161.4813505456086</v>
      </c>
      <c r="N2450" s="5">
        <f ca="1">VLOOKUP(CONCATENATE($F2450," ",$G2450),AllocFactorMatrix,(N$4+1),FALSE)*$E2450</f>
        <v>-2633.2945813194983</v>
      </c>
      <c r="O2450" s="5">
        <f ca="1">VLOOKUP(CONCATENATE($F2450," ",$G2450),AllocFactorMatrix,(O$4+1),FALSE)*$E2450</f>
        <v>-442.44432927235744</v>
      </c>
      <c r="P2450" s="5">
        <f ca="1">VLOOKUP(CONCATENATE($F2450," ",$G2450),AllocFactorMatrix,(P$4+1),FALSE)*$E2450</f>
        <v>-76.943211366741636</v>
      </c>
      <c r="Q2450" s="5">
        <f ca="1">VLOOKUP(CONCATENATE($F2450," ",$G2450),AllocFactorMatrix,(Q$4+1),FALSE)*$E2450</f>
        <v>-3.4242851093538516</v>
      </c>
      <c r="R2450" s="5">
        <f t="shared" ca="1" si="1140"/>
        <v>-3156.1064070679513</v>
      </c>
      <c r="S2450" s="5">
        <f ca="1">VLOOKUP(CONCATENATE($F2450," ",$G2450),AllocFactorMatrix,(S$4+1),FALSE)*$E2450</f>
        <v>-123.07249163517373</v>
      </c>
      <c r="T2450" s="5">
        <f ca="1">VLOOKUP(CONCATENATE($F2450," ",$G2450),AllocFactorMatrix,(T$4+1),FALSE)*$E2450</f>
        <v>-1644.1075038456545</v>
      </c>
      <c r="U2450" s="5">
        <f ca="1">VLOOKUP(CONCATENATE($F2450," ",$G2450),AllocFactorMatrix,(U$4+1),FALSE)*$E2450</f>
        <v>-5264.021351713528</v>
      </c>
      <c r="V2450" s="5">
        <f ca="1">VLOOKUP(CONCATENATE($F2450," ",$G2450),AllocFactorMatrix,(V$4+1),FALSE)*$E2450</f>
        <v>-939.04180131342503</v>
      </c>
      <c r="W2450" s="5">
        <f t="shared" ca="1" si="1141"/>
        <v>-7970.2431485077814</v>
      </c>
      <c r="X2450" s="5">
        <f ca="1">VLOOKUP(CONCATENATE($F2450," ",$G2450),AllocFactorMatrix,(X$4+1),FALSE)*$E2450</f>
        <v>-722.58304398838629</v>
      </c>
      <c r="Y2450" s="5">
        <f ca="1">VLOOKUP(CONCATENATE($F2450," ",$G2450),AllocFactorMatrix,(Y$4+1),FALSE)*$E2450</f>
        <v>-13.450782902147202</v>
      </c>
      <c r="Z2450" s="5">
        <f t="shared" ca="1" si="1139"/>
        <v>-736.03382689053353</v>
      </c>
      <c r="AA2450" s="5">
        <f ca="1">VLOOKUP(CONCATENATE($F2450," ",$G2450),AllocFactorMatrix,(AA$4+1),FALSE)*$E2450</f>
        <v>-10.523004897210003</v>
      </c>
      <c r="AB2450" s="5">
        <f ca="1">VLOOKUP(CONCATENATE($F2450," ",$G2450),AllocFactorMatrix,(AB$4+1),FALSE)*$E2450</f>
        <v>-279.00177861158068</v>
      </c>
      <c r="AC2450" s="5">
        <f ca="1">VLOOKUP(CONCATENATE($F2450," ",$G2450),AllocFactorMatrix,(AC$4+1),FALSE)*$E2450</f>
        <v>-58.845027868408437</v>
      </c>
    </row>
    <row r="2451" spans="3:29" hidden="1" outlineLevel="1">
      <c r="E2451" s="7"/>
      <c r="F2451" s="175"/>
      <c r="G2451" s="52" t="str">
        <f>$G$8</f>
        <v>PRODUCTION</v>
      </c>
      <c r="H2451" s="50">
        <f t="shared" ref="H2451:AC2451" ca="1" si="1142">H2403+H2411+H2419+H2427+H2435+H2443</f>
        <v>430515.50736872852</v>
      </c>
      <c r="I2451" s="50">
        <f t="shared" ca="1" si="1142"/>
        <v>221289.99596043571</v>
      </c>
      <c r="J2451" s="50">
        <f t="shared" ca="1" si="1142"/>
        <v>51674.041271960581</v>
      </c>
      <c r="K2451" s="50">
        <f t="shared" ca="1" si="1142"/>
        <v>717.96606279570915</v>
      </c>
      <c r="L2451" s="50">
        <f t="shared" ca="1" si="1142"/>
        <v>99.965041333114073</v>
      </c>
      <c r="M2451" s="50">
        <f t="shared" ca="1" si="1142"/>
        <v>52491.972376089398</v>
      </c>
      <c r="N2451" s="50">
        <f t="shared" ca="1" si="1142"/>
        <v>30748.832391300795</v>
      </c>
      <c r="O2451" s="50">
        <f t="shared" ca="1" si="1142"/>
        <v>5514.7313489405706</v>
      </c>
      <c r="P2451" s="50">
        <f t="shared" ca="1" si="1142"/>
        <v>1117.4707978255478</v>
      </c>
      <c r="Q2451" s="50">
        <f t="shared" ca="1" si="1142"/>
        <v>42.352394669849367</v>
      </c>
      <c r="R2451" s="50">
        <f t="shared" ca="1" si="1142"/>
        <v>37423.386932736765</v>
      </c>
      <c r="S2451" s="50">
        <f t="shared" ca="1" si="1142"/>
        <v>1455.9114080595416</v>
      </c>
      <c r="T2451" s="50">
        <f t="shared" ca="1" si="1142"/>
        <v>19678.624358768673</v>
      </c>
      <c r="U2451" s="50">
        <f t="shared" ca="1" si="1142"/>
        <v>75215.069955350293</v>
      </c>
      <c r="V2451" s="50">
        <f t="shared" ca="1" si="1142"/>
        <v>13641.262105678114</v>
      </c>
      <c r="W2451" s="50">
        <f t="shared" ca="1" si="1142"/>
        <v>109990.86782785662</v>
      </c>
      <c r="X2451" s="50">
        <f t="shared" ca="1" si="1142"/>
        <v>8442.1771703910053</v>
      </c>
      <c r="Y2451" s="50">
        <f t="shared" ca="1" si="1142"/>
        <v>168.5315429821317</v>
      </c>
      <c r="Z2451" s="50">
        <f t="shared" ca="1" si="1142"/>
        <v>8610.7087133731402</v>
      </c>
      <c r="AA2451" s="50">
        <f t="shared" ca="1" si="1142"/>
        <v>111.41003819556856</v>
      </c>
      <c r="AB2451" s="50">
        <f t="shared" ca="1" si="1142"/>
        <v>495.46798055884904</v>
      </c>
      <c r="AC2451" s="50">
        <f t="shared" ca="1" si="1142"/>
        <v>101.6975394825126</v>
      </c>
    </row>
    <row r="2452" spans="3:29" hidden="1" outlineLevel="1">
      <c r="E2452" s="7"/>
      <c r="F2452" s="175"/>
      <c r="G2452" s="52" t="str">
        <f>$G$9</f>
        <v>BULKTRAN</v>
      </c>
      <c r="H2452" s="50">
        <f t="shared" ref="H2452:AC2452" ca="1" si="1143">H2404+H2412+H2420+H2428+H2436+H2444</f>
        <v>126886.99676567593</v>
      </c>
      <c r="I2452" s="50">
        <f t="shared" ca="1" si="1143"/>
        <v>65155.351695437843</v>
      </c>
      <c r="J2452" s="50">
        <f t="shared" ca="1" si="1143"/>
        <v>15232.380547292669</v>
      </c>
      <c r="K2452" s="50">
        <f t="shared" ca="1" si="1143"/>
        <v>211.57009152222517</v>
      </c>
      <c r="L2452" s="50">
        <f t="shared" ca="1" si="1143"/>
        <v>29.359516509649385</v>
      </c>
      <c r="M2452" s="50">
        <f t="shared" ca="1" si="1143"/>
        <v>15473.310155324538</v>
      </c>
      <c r="N2452" s="50">
        <f t="shared" ca="1" si="1143"/>
        <v>9063.74563249727</v>
      </c>
      <c r="O2452" s="50">
        <f t="shared" ca="1" si="1143"/>
        <v>1628.5318154487484</v>
      </c>
      <c r="P2452" s="50">
        <f t="shared" ca="1" si="1143"/>
        <v>329.70861725054692</v>
      </c>
      <c r="Q2452" s="50">
        <f t="shared" ca="1" si="1143"/>
        <v>12.455854138249382</v>
      </c>
      <c r="R2452" s="50">
        <f t="shared" ca="1" si="1143"/>
        <v>11034.441919334815</v>
      </c>
      <c r="S2452" s="50">
        <f t="shared" ca="1" si="1143"/>
        <v>428.9259003236852</v>
      </c>
      <c r="T2452" s="50">
        <f t="shared" ca="1" si="1143"/>
        <v>5811.9651927527557</v>
      </c>
      <c r="U2452" s="50">
        <f t="shared" ca="1" si="1143"/>
        <v>22203.959273497952</v>
      </c>
      <c r="V2452" s="50">
        <f t="shared" ca="1" si="1143"/>
        <v>4031.6285740760381</v>
      </c>
      <c r="W2452" s="50">
        <f t="shared" ca="1" si="1143"/>
        <v>32476.478940650421</v>
      </c>
      <c r="X2452" s="50">
        <f t="shared" ca="1" si="1143"/>
        <v>2488.6729541095929</v>
      </c>
      <c r="Y2452" s="50">
        <f t="shared" ca="1" si="1143"/>
        <v>49.656592595589416</v>
      </c>
      <c r="Z2452" s="50">
        <f t="shared" ca="1" si="1143"/>
        <v>2538.3295467051821</v>
      </c>
      <c r="AA2452" s="50">
        <f t="shared" ca="1" si="1143"/>
        <v>32.84940912582789</v>
      </c>
      <c r="AB2452" s="50">
        <f t="shared" ca="1" si="1143"/>
        <v>146.21618201885937</v>
      </c>
      <c r="AC2452" s="50">
        <f t="shared" ca="1" si="1143"/>
        <v>30.01891707847242</v>
      </c>
    </row>
    <row r="2453" spans="3:29" hidden="1" outlineLevel="1">
      <c r="E2453" s="7"/>
      <c r="F2453" s="175"/>
      <c r="G2453" s="52" t="str">
        <f>$G$10</f>
        <v>SUBTRAN</v>
      </c>
      <c r="H2453" s="50">
        <f t="shared" ref="H2453:AC2453" ca="1" si="1144">H2405+H2413+H2421+H2429+H2437+H2445</f>
        <v>35128.91330576397</v>
      </c>
      <c r="I2453" s="50">
        <f t="shared" ca="1" si="1144"/>
        <v>17920.363136415588</v>
      </c>
      <c r="J2453" s="50">
        <f t="shared" ca="1" si="1144"/>
        <v>4210.9136233933232</v>
      </c>
      <c r="K2453" s="50">
        <f t="shared" ca="1" si="1144"/>
        <v>58.766118229025665</v>
      </c>
      <c r="L2453" s="50">
        <f t="shared" ca="1" si="1144"/>
        <v>10.602845176555718</v>
      </c>
      <c r="M2453" s="50">
        <f t="shared" ca="1" si="1144"/>
        <v>4280.2825867989031</v>
      </c>
      <c r="N2453" s="50">
        <f t="shared" ca="1" si="1144"/>
        <v>2432.9169699719923</v>
      </c>
      <c r="O2453" s="50">
        <f t="shared" ca="1" si="1144"/>
        <v>438.3093666928724</v>
      </c>
      <c r="P2453" s="50">
        <f t="shared" ca="1" si="1144"/>
        <v>114.8726598126994</v>
      </c>
      <c r="Q2453" s="50">
        <f t="shared" ca="1" si="1144"/>
        <v>0</v>
      </c>
      <c r="R2453" s="50">
        <f t="shared" ca="1" si="1144"/>
        <v>2986.098996477564</v>
      </c>
      <c r="S2453" s="50">
        <f t="shared" ca="1" si="1144"/>
        <v>109.5868288429281</v>
      </c>
      <c r="T2453" s="50">
        <f t="shared" ca="1" si="1144"/>
        <v>1542.9900501149868</v>
      </c>
      <c r="U2453" s="50">
        <f t="shared" ca="1" si="1144"/>
        <v>7600.1526431831535</v>
      </c>
      <c r="V2453" s="50">
        <f t="shared" ca="1" si="1144"/>
        <v>0</v>
      </c>
      <c r="W2453" s="50">
        <f t="shared" ca="1" si="1144"/>
        <v>9252.7295221410659</v>
      </c>
      <c r="X2453" s="50">
        <f t="shared" ca="1" si="1144"/>
        <v>667.1791913564216</v>
      </c>
      <c r="Y2453" s="50">
        <f t="shared" ca="1" si="1144"/>
        <v>13.38344017718318</v>
      </c>
      <c r="Z2453" s="50">
        <f t="shared" ca="1" si="1144"/>
        <v>680.56263153360476</v>
      </c>
      <c r="AA2453" s="50">
        <f t="shared" ca="1" si="1144"/>
        <v>8.8764323972399524</v>
      </c>
      <c r="AB2453" s="50">
        <f t="shared" ca="1" si="1144"/>
        <v>0</v>
      </c>
      <c r="AC2453" s="50">
        <f t="shared" ca="1" si="1144"/>
        <v>0</v>
      </c>
    </row>
    <row r="2454" spans="3:29" hidden="1" outlineLevel="1">
      <c r="E2454" s="7"/>
      <c r="F2454" s="175"/>
      <c r="G2454" s="52" t="str">
        <f>$G$11</f>
        <v>DISTPRI</v>
      </c>
      <c r="H2454" s="50">
        <f t="shared" ref="H2454:AC2454" ca="1" si="1145">H2406+H2414+H2422+H2430+H2438+H2446</f>
        <v>132994.47608543339</v>
      </c>
      <c r="I2454" s="50">
        <f t="shared" ca="1" si="1145"/>
        <v>86996.018108415781</v>
      </c>
      <c r="J2454" s="50">
        <f t="shared" ca="1" si="1145"/>
        <v>20414.162624757199</v>
      </c>
      <c r="K2454" s="50">
        <f t="shared" ca="1" si="1145"/>
        <v>284.79635204160201</v>
      </c>
      <c r="L2454" s="50">
        <f t="shared" ca="1" si="1145"/>
        <v>0</v>
      </c>
      <c r="M2454" s="50">
        <f t="shared" ca="1" si="1145"/>
        <v>20698.958976798804</v>
      </c>
      <c r="N2454" s="50">
        <f t="shared" ca="1" si="1145"/>
        <v>11846.454333309908</v>
      </c>
      <c r="O2454" s="50">
        <f t="shared" ca="1" si="1145"/>
        <v>2133.5571058979722</v>
      </c>
      <c r="P2454" s="50">
        <f t="shared" ca="1" si="1145"/>
        <v>0</v>
      </c>
      <c r="Q2454" s="50">
        <f t="shared" ca="1" si="1145"/>
        <v>0</v>
      </c>
      <c r="R2454" s="50">
        <f t="shared" ca="1" si="1145"/>
        <v>13980.011439207879</v>
      </c>
      <c r="S2454" s="50">
        <f t="shared" ca="1" si="1145"/>
        <v>535.34383173151809</v>
      </c>
      <c r="T2454" s="50">
        <f t="shared" ca="1" si="1145"/>
        <v>7426.193593089266</v>
      </c>
      <c r="U2454" s="50">
        <f t="shared" ca="1" si="1145"/>
        <v>0</v>
      </c>
      <c r="V2454" s="50">
        <f t="shared" ca="1" si="1145"/>
        <v>0</v>
      </c>
      <c r="W2454" s="50">
        <f t="shared" ca="1" si="1145"/>
        <v>7961.5374248207827</v>
      </c>
      <c r="X2454" s="50">
        <f t="shared" ca="1" si="1145"/>
        <v>3249.9260459815901</v>
      </c>
      <c r="Y2454" s="50">
        <f t="shared" ca="1" si="1145"/>
        <v>65.167205383716762</v>
      </c>
      <c r="Z2454" s="50">
        <f t="shared" ca="1" si="1145"/>
        <v>3315.0932513653065</v>
      </c>
      <c r="AA2454" s="50">
        <f t="shared" ca="1" si="1145"/>
        <v>42.856884824900767</v>
      </c>
      <c r="AB2454" s="50">
        <f t="shared" ca="1" si="1145"/>
        <v>0</v>
      </c>
      <c r="AC2454" s="50">
        <f t="shared" ca="1" si="1145"/>
        <v>0</v>
      </c>
    </row>
    <row r="2455" spans="3:29" hidden="1" outlineLevel="1">
      <c r="E2455" s="7"/>
      <c r="F2455" s="175"/>
      <c r="G2455" s="52" t="str">
        <f>$G$12</f>
        <v>DISTSEC</v>
      </c>
      <c r="H2455" s="50">
        <f t="shared" ref="H2455:AC2455" ca="1" si="1146">H2407+H2415+H2423+H2431+H2439+H2447</f>
        <v>65054.878422353977</v>
      </c>
      <c r="I2455" s="50">
        <f t="shared" ca="1" si="1146"/>
        <v>48245.511357347343</v>
      </c>
      <c r="J2455" s="50">
        <f t="shared" ca="1" si="1146"/>
        <v>9753.4358839128327</v>
      </c>
      <c r="K2455" s="50">
        <f t="shared" ca="1" si="1146"/>
        <v>0</v>
      </c>
      <c r="L2455" s="50">
        <f t="shared" ca="1" si="1146"/>
        <v>0</v>
      </c>
      <c r="M2455" s="50">
        <f t="shared" ca="1" si="1146"/>
        <v>9753.4358839128327</v>
      </c>
      <c r="N2455" s="50">
        <f t="shared" ca="1" si="1146"/>
        <v>4873.4200852229369</v>
      </c>
      <c r="O2455" s="50">
        <f t="shared" ca="1" si="1146"/>
        <v>0</v>
      </c>
      <c r="P2455" s="50">
        <f t="shared" ca="1" si="1146"/>
        <v>0</v>
      </c>
      <c r="Q2455" s="50">
        <f t="shared" ca="1" si="1146"/>
        <v>0</v>
      </c>
      <c r="R2455" s="50">
        <f t="shared" ca="1" si="1146"/>
        <v>4873.4200852229369</v>
      </c>
      <c r="S2455" s="50">
        <f t="shared" ca="1" si="1146"/>
        <v>182.04924980106486</v>
      </c>
      <c r="T2455" s="50">
        <f t="shared" ca="1" si="1146"/>
        <v>0</v>
      </c>
      <c r="U2455" s="50">
        <f t="shared" ca="1" si="1146"/>
        <v>0</v>
      </c>
      <c r="V2455" s="50">
        <f t="shared" ca="1" si="1146"/>
        <v>0</v>
      </c>
      <c r="W2455" s="50">
        <f t="shared" ca="1" si="1146"/>
        <v>182.04924980106486</v>
      </c>
      <c r="X2455" s="50">
        <f t="shared" ca="1" si="1146"/>
        <v>1377.3243050525321</v>
      </c>
      <c r="Y2455" s="50">
        <f t="shared" ca="1" si="1146"/>
        <v>0</v>
      </c>
      <c r="Z2455" s="50">
        <f t="shared" ca="1" si="1146"/>
        <v>1377.3243050525321</v>
      </c>
      <c r="AA2455" s="50">
        <f t="shared" ca="1" si="1146"/>
        <v>16.295607448024651</v>
      </c>
      <c r="AB2455" s="50">
        <f t="shared" ca="1" si="1146"/>
        <v>502.55398187659313</v>
      </c>
      <c r="AC2455" s="50">
        <f t="shared" ca="1" si="1146"/>
        <v>104.28795169268803</v>
      </c>
    </row>
    <row r="2456" spans="3:29" hidden="1" outlineLevel="1">
      <c r="E2456" s="7"/>
      <c r="F2456" s="175"/>
      <c r="G2456" s="52" t="str">
        <f>$G$13</f>
        <v>ENERGY</v>
      </c>
      <c r="H2456" s="50">
        <f t="shared" ref="H2456:AC2456" ca="1" si="1147">H2408+H2416+H2424+H2432+H2440+H2448</f>
        <v>-12330.233064545413</v>
      </c>
      <c r="I2456" s="50">
        <f t="shared" ca="1" si="1147"/>
        <v>-4774.5332624370703</v>
      </c>
      <c r="J2456" s="50">
        <f t="shared" ca="1" si="1147"/>
        <v>-1377.6255466301832</v>
      </c>
      <c r="K2456" s="50">
        <f t="shared" ca="1" si="1147"/>
        <v>-19.284343748489395</v>
      </c>
      <c r="L2456" s="50">
        <f t="shared" ca="1" si="1147"/>
        <v>-2.5425540206974278</v>
      </c>
      <c r="M2456" s="50">
        <f t="shared" ca="1" si="1147"/>
        <v>-1399.4524443993701</v>
      </c>
      <c r="N2456" s="50">
        <f t="shared" ca="1" si="1147"/>
        <v>-897.47220180527972</v>
      </c>
      <c r="O2456" s="50">
        <f t="shared" ca="1" si="1147"/>
        <v>-163.23255094697561</v>
      </c>
      <c r="P2456" s="50">
        <f t="shared" ca="1" si="1147"/>
        <v>-33.074318796346866</v>
      </c>
      <c r="Q2456" s="50">
        <f t="shared" ca="1" si="1147"/>
        <v>-1.2155271640490053</v>
      </c>
      <c r="R2456" s="50">
        <f t="shared" ca="1" si="1147"/>
        <v>-1094.9945987126512</v>
      </c>
      <c r="S2456" s="50">
        <f t="shared" ca="1" si="1147"/>
        <v>-46.660541512913724</v>
      </c>
      <c r="T2456" s="50">
        <f t="shared" ca="1" si="1147"/>
        <v>-758.26312359389408</v>
      </c>
      <c r="U2456" s="50">
        <f t="shared" ca="1" si="1147"/>
        <v>-3266.4977437899452</v>
      </c>
      <c r="V2456" s="50">
        <f t="shared" ca="1" si="1147"/>
        <v>-616.68406192517682</v>
      </c>
      <c r="W2456" s="50">
        <f t="shared" ca="1" si="1147"/>
        <v>-4688.1054708219299</v>
      </c>
      <c r="X2456" s="50">
        <f t="shared" ca="1" si="1147"/>
        <v>-245.59044268894283</v>
      </c>
      <c r="Y2456" s="50">
        <f t="shared" ca="1" si="1147"/>
        <v>-4.9197490578491632</v>
      </c>
      <c r="Z2456" s="50">
        <f t="shared" ca="1" si="1147"/>
        <v>-250.51019174679203</v>
      </c>
      <c r="AA2456" s="50">
        <f t="shared" ca="1" si="1147"/>
        <v>-4.3835341165977235</v>
      </c>
      <c r="AB2456" s="50">
        <f t="shared" ca="1" si="1147"/>
        <v>-98.076840217173</v>
      </c>
      <c r="AC2456" s="50">
        <f t="shared" ca="1" si="1147"/>
        <v>-20.176722093823543</v>
      </c>
    </row>
    <row r="2457" spans="3:29" hidden="1" outlineLevel="1">
      <c r="E2457" s="7"/>
      <c r="F2457" s="175"/>
      <c r="G2457" s="52" t="str">
        <f>$G$14</f>
        <v>CUSTOMER</v>
      </c>
      <c r="H2457" s="50">
        <f t="shared" ref="H2457:AC2457" ca="1" si="1148">H2409+H2417+H2425+H2433+H2441+H2449</f>
        <v>21515.461116589715</v>
      </c>
      <c r="I2457" s="50">
        <f t="shared" ca="1" si="1148"/>
        <v>7244.6425114629028</v>
      </c>
      <c r="J2457" s="50">
        <f t="shared" ca="1" si="1148"/>
        <v>3418.516400634498</v>
      </c>
      <c r="K2457" s="50">
        <f t="shared" ca="1" si="1148"/>
        <v>291.13954240854531</v>
      </c>
      <c r="L2457" s="50">
        <f t="shared" ca="1" si="1148"/>
        <v>49.202780494676531</v>
      </c>
      <c r="M2457" s="50">
        <f t="shared" ca="1" si="1148"/>
        <v>3758.858723537719</v>
      </c>
      <c r="N2457" s="50">
        <f t="shared" ca="1" si="1148"/>
        <v>337.14896067354749</v>
      </c>
      <c r="O2457" s="50">
        <f t="shared" ca="1" si="1148"/>
        <v>101.43229638704142</v>
      </c>
      <c r="P2457" s="50">
        <f t="shared" ca="1" si="1148"/>
        <v>121.51903298462251</v>
      </c>
      <c r="Q2457" s="50">
        <f t="shared" ca="1" si="1148"/>
        <v>15.139714316938296</v>
      </c>
      <c r="R2457" s="50">
        <f t="shared" ca="1" si="1148"/>
        <v>575.24000436214976</v>
      </c>
      <c r="S2457" s="50">
        <f t="shared" ca="1" si="1148"/>
        <v>2.1542558892665666</v>
      </c>
      <c r="T2457" s="50">
        <f t="shared" ca="1" si="1148"/>
        <v>71.685577110784237</v>
      </c>
      <c r="U2457" s="50">
        <f t="shared" ca="1" si="1148"/>
        <v>204.42455359280541</v>
      </c>
      <c r="V2457" s="50">
        <f t="shared" ca="1" si="1148"/>
        <v>61.019858505987301</v>
      </c>
      <c r="W2457" s="50">
        <f t="shared" ca="1" si="1148"/>
        <v>339.28424509884354</v>
      </c>
      <c r="X2457" s="50">
        <f t="shared" ca="1" si="1148"/>
        <v>66.641655389419853</v>
      </c>
      <c r="Y2457" s="50">
        <f t="shared" ca="1" si="1148"/>
        <v>1.3125632270793539</v>
      </c>
      <c r="Z2457" s="50">
        <f t="shared" ca="1" si="1148"/>
        <v>67.954218616499233</v>
      </c>
      <c r="AA2457" s="50">
        <f t="shared" ca="1" si="1148"/>
        <v>6.7184998776610838</v>
      </c>
      <c r="AB2457" s="50">
        <f t="shared" ca="1" si="1148"/>
        <v>8425.6561191760866</v>
      </c>
      <c r="AC2457" s="50">
        <f t="shared" ca="1" si="1148"/>
        <v>1097.1067944578645</v>
      </c>
    </row>
    <row r="2458" spans="3:29" collapsed="1">
      <c r="C2458" s="52" t="s">
        <v>233</v>
      </c>
      <c r="E2458" s="4">
        <f>E2410+E2418+E2426+E2434+E2442+E2450</f>
        <v>799766</v>
      </c>
      <c r="F2458" s="175"/>
      <c r="G2458" s="52" t="str">
        <f>$G$15</f>
        <v>TOTAL</v>
      </c>
      <c r="H2458" s="50">
        <f t="shared" ref="H2458:AC2458" ca="1" si="1149">H2410+H2418+H2426+H2434+H2442+H2450</f>
        <v>799766.00000000047</v>
      </c>
      <c r="I2458" s="50">
        <f t="shared" ca="1" si="1149"/>
        <v>442077.34950707806</v>
      </c>
      <c r="J2458" s="50">
        <f t="shared" ca="1" si="1149"/>
        <v>103325.8248053209</v>
      </c>
      <c r="K2458" s="50">
        <f t="shared" ca="1" si="1149"/>
        <v>1544.9538232486186</v>
      </c>
      <c r="L2458" s="50">
        <f t="shared" ca="1" si="1149"/>
        <v>186.58762949329832</v>
      </c>
      <c r="M2458" s="50">
        <f t="shared" ca="1" si="1149"/>
        <v>105057.36625806284</v>
      </c>
      <c r="N2458" s="50">
        <f t="shared" ca="1" si="1149"/>
        <v>58405.046171171183</v>
      </c>
      <c r="O2458" s="50">
        <f t="shared" ca="1" si="1149"/>
        <v>9653.3293824202319</v>
      </c>
      <c r="P2458" s="50">
        <f t="shared" ca="1" si="1149"/>
        <v>1650.4967890770699</v>
      </c>
      <c r="Q2458" s="50">
        <f t="shared" ca="1" si="1149"/>
        <v>68.732435960988056</v>
      </c>
      <c r="R2458" s="50">
        <f t="shared" ca="1" si="1149"/>
        <v>69777.604778629451</v>
      </c>
      <c r="S2458" s="50">
        <f t="shared" ca="1" si="1149"/>
        <v>2667.3109331350911</v>
      </c>
      <c r="T2458" s="50">
        <f t="shared" ca="1" si="1149"/>
        <v>33773.195648242574</v>
      </c>
      <c r="U2458" s="50">
        <f t="shared" ca="1" si="1149"/>
        <v>101957.10868183429</v>
      </c>
      <c r="V2458" s="50">
        <f t="shared" ca="1" si="1149"/>
        <v>17117.226476334959</v>
      </c>
      <c r="W2458" s="50">
        <f t="shared" ca="1" si="1149"/>
        <v>155514.84173954689</v>
      </c>
      <c r="X2458" s="50">
        <f t="shared" ca="1" si="1149"/>
        <v>16046.330879591616</v>
      </c>
      <c r="Y2458" s="50">
        <f t="shared" ca="1" si="1149"/>
        <v>293.13159530785111</v>
      </c>
      <c r="Z2458" s="50">
        <f t="shared" ca="1" si="1149"/>
        <v>16339.462474899467</v>
      </c>
      <c r="AA2458" s="50">
        <f t="shared" ca="1" si="1149"/>
        <v>214.62333775262519</v>
      </c>
      <c r="AB2458" s="50">
        <f t="shared" ca="1" si="1149"/>
        <v>9471.8174234132166</v>
      </c>
      <c r="AC2458" s="50">
        <f t="shared" ca="1" si="1149"/>
        <v>1312.9344806177141</v>
      </c>
    </row>
    <row r="2459" spans="3:29">
      <c r="F2459" s="176"/>
    </row>
    <row r="2460" spans="3:29" hidden="1" outlineLevel="1">
      <c r="E2460" s="7"/>
      <c r="F2460" s="175"/>
      <c r="G2460" s="52" t="str">
        <f>$G$8</f>
        <v>PRODUCTION</v>
      </c>
      <c r="H2460" s="4">
        <f t="shared" ref="H2460:AC2460" ca="1" si="1150">+H2393+H2451</f>
        <v>11262916.304097597</v>
      </c>
      <c r="I2460" s="4">
        <f t="shared" ca="1" si="1150"/>
        <v>5736101.357224945</v>
      </c>
      <c r="J2460" s="4">
        <f t="shared" ca="1" si="1150"/>
        <v>1362295.2493831359</v>
      </c>
      <c r="K2460" s="4">
        <f t="shared" ca="1" si="1150"/>
        <v>18760.493591974704</v>
      </c>
      <c r="L2460" s="4">
        <f t="shared" ca="1" si="1150"/>
        <v>2602.6040217310119</v>
      </c>
      <c r="M2460" s="4">
        <f t="shared" ca="1" si="1150"/>
        <v>1383658.3469968413</v>
      </c>
      <c r="N2460" s="4">
        <f t="shared" ca="1" si="1150"/>
        <v>808007.37058535882</v>
      </c>
      <c r="O2460" s="4">
        <f t="shared" ca="1" si="1150"/>
        <v>146497.19306711349</v>
      </c>
      <c r="P2460" s="4">
        <f t="shared" ca="1" si="1150"/>
        <v>29401.726272754666</v>
      </c>
      <c r="Q2460" s="4">
        <f t="shared" ca="1" si="1150"/>
        <v>1086.9413383308163</v>
      </c>
      <c r="R2460" s="4">
        <f t="shared" ca="1" si="1150"/>
        <v>984993.2312635578</v>
      </c>
      <c r="S2460" s="4">
        <f t="shared" ca="1" si="1150"/>
        <v>38170.091795045089</v>
      </c>
      <c r="T2460" s="4">
        <f t="shared" ca="1" si="1150"/>
        <v>523501.48270487349</v>
      </c>
      <c r="U2460" s="4">
        <f t="shared" ca="1" si="1150"/>
        <v>1985172.2922888219</v>
      </c>
      <c r="V2460" s="4">
        <f t="shared" ca="1" si="1150"/>
        <v>365100.24408125144</v>
      </c>
      <c r="W2460" s="4">
        <f t="shared" ca="1" si="1150"/>
        <v>2911944.1108699911</v>
      </c>
      <c r="X2460" s="4">
        <f t="shared" ca="1" si="1150"/>
        <v>222785.45696396363</v>
      </c>
      <c r="Y2460" s="4">
        <f t="shared" ca="1" si="1150"/>
        <v>4420.9701495738473</v>
      </c>
      <c r="Z2460" s="4">
        <f t="shared" ca="1" si="1150"/>
        <v>227206.42711353747</v>
      </c>
      <c r="AA2460" s="4">
        <f t="shared" ca="1" si="1150"/>
        <v>2954.5919208261266</v>
      </c>
      <c r="AB2460" s="4">
        <f t="shared" ca="1" si="1150"/>
        <v>13311.56747262618</v>
      </c>
      <c r="AC2460" s="4">
        <f t="shared" ca="1" si="1150"/>
        <v>2746.6712352691288</v>
      </c>
    </row>
    <row r="2461" spans="3:29" hidden="1" outlineLevel="1">
      <c r="E2461" s="7"/>
      <c r="F2461" s="175"/>
      <c r="G2461" s="52" t="str">
        <f>$G$9</f>
        <v>BULKTRAN</v>
      </c>
      <c r="H2461" s="4">
        <f t="shared" ref="H2461:AC2461" ca="1" si="1151">+H2394+H2452</f>
        <v>4156171.1086804871</v>
      </c>
      <c r="I2461" s="4">
        <f t="shared" ca="1" si="1151"/>
        <v>2097443.6210679342</v>
      </c>
      <c r="J2461" s="4">
        <f t="shared" ca="1" si="1151"/>
        <v>502706.98054020794</v>
      </c>
      <c r="K2461" s="4">
        <f t="shared" ca="1" si="1151"/>
        <v>6911.1622448438593</v>
      </c>
      <c r="L2461" s="4">
        <f t="shared" ca="1" si="1151"/>
        <v>924.56993010489919</v>
      </c>
      <c r="M2461" s="4">
        <f t="shared" ca="1" si="1151"/>
        <v>510542.71271515667</v>
      </c>
      <c r="N2461" s="4">
        <f t="shared" ca="1" si="1151"/>
        <v>298256.62951362575</v>
      </c>
      <c r="O2461" s="4">
        <f t="shared" ca="1" si="1151"/>
        <v>55006.558484782421</v>
      </c>
      <c r="P2461" s="4">
        <f t="shared" ca="1" si="1151"/>
        <v>10962.109277928321</v>
      </c>
      <c r="Q2461" s="4">
        <f t="shared" ca="1" si="1151"/>
        <v>393.24762586099047</v>
      </c>
      <c r="R2461" s="4">
        <f t="shared" ca="1" si="1151"/>
        <v>364618.54490219761</v>
      </c>
      <c r="S2461" s="4">
        <f t="shared" ca="1" si="1151"/>
        <v>14015.099398086279</v>
      </c>
      <c r="T2461" s="4">
        <f t="shared" ca="1" si="1151"/>
        <v>196767.75564977704</v>
      </c>
      <c r="U2461" s="4">
        <f t="shared" ca="1" si="1151"/>
        <v>743842.14575179038</v>
      </c>
      <c r="V2461" s="4">
        <f t="shared" ca="1" si="1151"/>
        <v>138021.33116431447</v>
      </c>
      <c r="W2461" s="4">
        <f t="shared" ca="1" si="1151"/>
        <v>1092646.3319639682</v>
      </c>
      <c r="X2461" s="4">
        <f t="shared" ca="1" si="1151"/>
        <v>82230.044041917863</v>
      </c>
      <c r="Y2461" s="4">
        <f t="shared" ca="1" si="1151"/>
        <v>1625.0418512135695</v>
      </c>
      <c r="Z2461" s="4">
        <f t="shared" ca="1" si="1151"/>
        <v>83855.085893131414</v>
      </c>
      <c r="AA2461" s="4">
        <f t="shared" ca="1" si="1151"/>
        <v>1091.7934816031479</v>
      </c>
      <c r="AB2461" s="4">
        <f t="shared" ca="1" si="1151"/>
        <v>4950.2218247771143</v>
      </c>
      <c r="AC2461" s="4">
        <f t="shared" ca="1" si="1151"/>
        <v>1022.7968317194237</v>
      </c>
    </row>
    <row r="2462" spans="3:29" hidden="1" outlineLevel="1">
      <c r="E2462" s="7"/>
      <c r="F2462" s="175"/>
      <c r="G2462" s="52" t="str">
        <f>$G$10</f>
        <v>SUBTRAN</v>
      </c>
      <c r="H2462" s="4">
        <f t="shared" ref="H2462:AC2462" ca="1" si="1152">+H2395+H2453</f>
        <v>1150578.2316856231</v>
      </c>
      <c r="I2462" s="4">
        <f t="shared" ca="1" si="1152"/>
        <v>577609.87619436439</v>
      </c>
      <c r="J2462" s="4">
        <f t="shared" ca="1" si="1152"/>
        <v>138990.27525664723</v>
      </c>
      <c r="K2462" s="4">
        <f t="shared" ca="1" si="1152"/>
        <v>1920.7324277229991</v>
      </c>
      <c r="L2462" s="4">
        <f t="shared" ca="1" si="1152"/>
        <v>335.69655664788132</v>
      </c>
      <c r="M2462" s="4">
        <f t="shared" ca="1" si="1152"/>
        <v>141246.70424101822</v>
      </c>
      <c r="N2462" s="4">
        <f t="shared" ca="1" si="1152"/>
        <v>80080.784316564212</v>
      </c>
      <c r="O2462" s="4">
        <f t="shared" ca="1" si="1152"/>
        <v>14791.236857897513</v>
      </c>
      <c r="P2462" s="4">
        <f t="shared" ca="1" si="1152"/>
        <v>3818.4260378614322</v>
      </c>
      <c r="Q2462" s="4">
        <f t="shared" ca="1" si="1152"/>
        <v>0</v>
      </c>
      <c r="R2462" s="4">
        <f t="shared" ca="1" si="1152"/>
        <v>98690.447212323139</v>
      </c>
      <c r="S2462" s="4">
        <f t="shared" ca="1" si="1152"/>
        <v>3582.8577357099211</v>
      </c>
      <c r="T2462" s="4">
        <f t="shared" ca="1" si="1152"/>
        <v>52187.027980719438</v>
      </c>
      <c r="U2462" s="4">
        <f t="shared" ca="1" si="1152"/>
        <v>254481.09035553527</v>
      </c>
      <c r="V2462" s="4">
        <f t="shared" ca="1" si="1152"/>
        <v>0</v>
      </c>
      <c r="W2462" s="4">
        <f t="shared" ca="1" si="1152"/>
        <v>310250.97607196454</v>
      </c>
      <c r="X2462" s="4">
        <f t="shared" ca="1" si="1152"/>
        <v>22047.041083245</v>
      </c>
      <c r="Y2462" s="4">
        <f t="shared" ca="1" si="1152"/>
        <v>438.21037324333065</v>
      </c>
      <c r="Z2462" s="4">
        <f t="shared" ca="1" si="1152"/>
        <v>22485.251456488335</v>
      </c>
      <c r="AA2462" s="4">
        <f t="shared" ca="1" si="1152"/>
        <v>294.97650946441826</v>
      </c>
      <c r="AB2462" s="4">
        <f t="shared" ca="1" si="1152"/>
        <v>0</v>
      </c>
      <c r="AC2462" s="4">
        <f t="shared" ca="1" si="1152"/>
        <v>0</v>
      </c>
    </row>
    <row r="2463" spans="3:29" hidden="1" outlineLevel="1">
      <c r="E2463" s="7"/>
      <c r="F2463" s="175"/>
      <c r="G2463" s="52" t="str">
        <f>$G$11</f>
        <v>DISTPRI</v>
      </c>
      <c r="H2463" s="4">
        <f t="shared" ref="H2463:AC2463" ca="1" si="1153">+H2396+H2454</f>
        <v>5503483.4538455866</v>
      </c>
      <c r="I2463" s="4">
        <f t="shared" ca="1" si="1153"/>
        <v>3571775.3688866533</v>
      </c>
      <c r="J2463" s="4">
        <f t="shared" ca="1" si="1153"/>
        <v>855069.27358921594</v>
      </c>
      <c r="K2463" s="4">
        <f t="shared" ca="1" si="1153"/>
        <v>11821.041391449453</v>
      </c>
      <c r="L2463" s="4">
        <f t="shared" ca="1" si="1153"/>
        <v>0</v>
      </c>
      <c r="M2463" s="4">
        <f t="shared" ca="1" si="1153"/>
        <v>866890.31498066545</v>
      </c>
      <c r="N2463" s="4">
        <f t="shared" ca="1" si="1153"/>
        <v>494829.17948722036</v>
      </c>
      <c r="O2463" s="4">
        <f t="shared" ca="1" si="1153"/>
        <v>90689.535075351523</v>
      </c>
      <c r="P2463" s="4">
        <f t="shared" ca="1" si="1153"/>
        <v>0</v>
      </c>
      <c r="Q2463" s="4">
        <f t="shared" ca="1" si="1153"/>
        <v>0</v>
      </c>
      <c r="R2463" s="4">
        <f t="shared" ca="1" si="1153"/>
        <v>585518.71456257184</v>
      </c>
      <c r="S2463" s="4">
        <f t="shared" ca="1" si="1153"/>
        <v>22262.604995566704</v>
      </c>
      <c r="T2463" s="4">
        <f t="shared" ca="1" si="1153"/>
        <v>316224.33965032274</v>
      </c>
      <c r="U2463" s="4">
        <f t="shared" ca="1" si="1153"/>
        <v>0</v>
      </c>
      <c r="V2463" s="4">
        <f t="shared" ca="1" si="1153"/>
        <v>0</v>
      </c>
      <c r="W2463" s="4">
        <f t="shared" ca="1" si="1153"/>
        <v>338486.94464588939</v>
      </c>
      <c r="X2463" s="4">
        <f t="shared" ca="1" si="1153"/>
        <v>136292.7676739179</v>
      </c>
      <c r="Y2463" s="4">
        <f t="shared" ca="1" si="1153"/>
        <v>2712.8429128019548</v>
      </c>
      <c r="Z2463" s="4">
        <f t="shared" ca="1" si="1153"/>
        <v>139005.61058671988</v>
      </c>
      <c r="AA2463" s="4">
        <f t="shared" ca="1" si="1153"/>
        <v>1806.5001830861788</v>
      </c>
      <c r="AB2463" s="4">
        <f t="shared" ca="1" si="1153"/>
        <v>0</v>
      </c>
      <c r="AC2463" s="4">
        <f t="shared" ca="1" si="1153"/>
        <v>0</v>
      </c>
    </row>
    <row r="2464" spans="3:29" hidden="1" outlineLevel="1">
      <c r="E2464" s="7"/>
      <c r="F2464" s="175"/>
      <c r="G2464" s="52" t="str">
        <f>$G$12</f>
        <v>DISTSEC</v>
      </c>
      <c r="H2464" s="4">
        <f t="shared" ref="H2464:AC2464" ca="1" si="1154">+H2397+H2455</f>
        <v>2515560.7700859839</v>
      </c>
      <c r="I2464" s="4">
        <f t="shared" ca="1" si="1154"/>
        <v>1855399.1175069346</v>
      </c>
      <c r="J2464" s="4">
        <f t="shared" ca="1" si="1154"/>
        <v>383028.79721069738</v>
      </c>
      <c r="K2464" s="4">
        <f t="shared" ca="1" si="1154"/>
        <v>0</v>
      </c>
      <c r="L2464" s="4">
        <f t="shared" ca="1" si="1154"/>
        <v>0</v>
      </c>
      <c r="M2464" s="4">
        <f t="shared" ca="1" si="1154"/>
        <v>383028.79721069738</v>
      </c>
      <c r="N2464" s="4">
        <f t="shared" ca="1" si="1154"/>
        <v>190848.41469175613</v>
      </c>
      <c r="O2464" s="4">
        <f t="shared" ca="1" si="1154"/>
        <v>0</v>
      </c>
      <c r="P2464" s="4">
        <f t="shared" ca="1" si="1154"/>
        <v>0</v>
      </c>
      <c r="Q2464" s="4">
        <f t="shared" ca="1" si="1154"/>
        <v>0</v>
      </c>
      <c r="R2464" s="4">
        <f t="shared" ca="1" si="1154"/>
        <v>190848.41469175613</v>
      </c>
      <c r="S2464" s="4">
        <f t="shared" ca="1" si="1154"/>
        <v>7095.0848729444424</v>
      </c>
      <c r="T2464" s="4">
        <f t="shared" ca="1" si="1154"/>
        <v>0</v>
      </c>
      <c r="U2464" s="4">
        <f t="shared" ca="1" si="1154"/>
        <v>0</v>
      </c>
      <c r="V2464" s="4">
        <f t="shared" ca="1" si="1154"/>
        <v>0</v>
      </c>
      <c r="W2464" s="4">
        <f t="shared" ca="1" si="1154"/>
        <v>7095.0848729444424</v>
      </c>
      <c r="X2464" s="4">
        <f t="shared" ca="1" si="1154"/>
        <v>54158.25880316714</v>
      </c>
      <c r="Y2464" s="4">
        <f t="shared" ca="1" si="1154"/>
        <v>0</v>
      </c>
      <c r="Z2464" s="4">
        <f t="shared" ca="1" si="1154"/>
        <v>54158.25880316714</v>
      </c>
      <c r="AA2464" s="4">
        <f t="shared" ca="1" si="1154"/>
        <v>644.15963833749345</v>
      </c>
      <c r="AB2464" s="4">
        <f t="shared" ca="1" si="1154"/>
        <v>20175.998771437713</v>
      </c>
      <c r="AC2464" s="4">
        <f t="shared" ca="1" si="1154"/>
        <v>4210.938590709301</v>
      </c>
    </row>
    <row r="2465" spans="1:29" hidden="1" outlineLevel="1">
      <c r="E2465" s="7"/>
      <c r="F2465" s="175"/>
      <c r="G2465" s="52" t="str">
        <f>$G$13</f>
        <v>ENERGY</v>
      </c>
      <c r="H2465" s="4">
        <f t="shared" ref="H2465:AC2465" ca="1" si="1155">+H2398+H2456</f>
        <v>2109668.3947853791</v>
      </c>
      <c r="I2465" s="4">
        <f t="shared" ca="1" si="1155"/>
        <v>843331.1107372843</v>
      </c>
      <c r="J2465" s="4">
        <f t="shared" ca="1" si="1155"/>
        <v>243232.14573087532</v>
      </c>
      <c r="K2465" s="4">
        <f t="shared" ca="1" si="1155"/>
        <v>3360.5145268778515</v>
      </c>
      <c r="L2465" s="4">
        <f t="shared" ca="1" si="1155"/>
        <v>524.41704836164581</v>
      </c>
      <c r="M2465" s="4">
        <f t="shared" ca="1" si="1155"/>
        <v>247117.07730611484</v>
      </c>
      <c r="N2465" s="4">
        <f t="shared" ca="1" si="1155"/>
        <v>156520.39455924902</v>
      </c>
      <c r="O2465" s="4">
        <f t="shared" ca="1" si="1155"/>
        <v>26781.875845834329</v>
      </c>
      <c r="P2465" s="4">
        <f t="shared" ca="1" si="1155"/>
        <v>5512.8154897528175</v>
      </c>
      <c r="Q2465" s="4">
        <f t="shared" ca="1" si="1155"/>
        <v>220.22207706644738</v>
      </c>
      <c r="R2465" s="4">
        <f t="shared" ca="1" si="1155"/>
        <v>189035.30797190263</v>
      </c>
      <c r="S2465" s="4">
        <f t="shared" ca="1" si="1155"/>
        <v>8318.0856693489422</v>
      </c>
      <c r="T2465" s="4">
        <f t="shared" ca="1" si="1155"/>
        <v>124192.13465216185</v>
      </c>
      <c r="U2465" s="4">
        <f t="shared" ca="1" si="1155"/>
        <v>532231.58928822167</v>
      </c>
      <c r="V2465" s="4">
        <f t="shared" ca="1" si="1155"/>
        <v>99327.152053993268</v>
      </c>
      <c r="W2465" s="4">
        <f t="shared" ca="1" si="1155"/>
        <v>764068.96166372567</v>
      </c>
      <c r="X2465" s="4">
        <f t="shared" ca="1" si="1155"/>
        <v>43328.014415694961</v>
      </c>
      <c r="Y2465" s="4">
        <f t="shared" ca="1" si="1155"/>
        <v>872.2076271836338</v>
      </c>
      <c r="Z2465" s="4">
        <f t="shared" ca="1" si="1155"/>
        <v>44200.222042878595</v>
      </c>
      <c r="AA2465" s="4">
        <f t="shared" ca="1" si="1155"/>
        <v>779.75898458626352</v>
      </c>
      <c r="AB2465" s="4">
        <f t="shared" ca="1" si="1155"/>
        <v>17506.511129862018</v>
      </c>
      <c r="AC2465" s="4">
        <f t="shared" ca="1" si="1155"/>
        <v>3629.444949024401</v>
      </c>
    </row>
    <row r="2466" spans="1:29" hidden="1" outlineLevel="1">
      <c r="E2466" s="7"/>
      <c r="F2466" s="175"/>
      <c r="G2466" s="52" t="str">
        <f>$G$14</f>
        <v>CUSTOMER</v>
      </c>
      <c r="H2466" s="4">
        <f t="shared" ref="H2466:AC2466" ca="1" si="1156">+H2399+H2457</f>
        <v>1921983.736819349</v>
      </c>
      <c r="I2466" s="4">
        <f t="shared" ca="1" si="1156"/>
        <v>1205798.5718500833</v>
      </c>
      <c r="J2466" s="4">
        <f t="shared" ca="1" si="1156"/>
        <v>303240.63026498287</v>
      </c>
      <c r="K2466" s="4">
        <f t="shared" ca="1" si="1156"/>
        <v>13576.777414341634</v>
      </c>
      <c r="L2466" s="4">
        <f t="shared" ca="1" si="1156"/>
        <v>2220.3288908536661</v>
      </c>
      <c r="M2466" s="4">
        <f t="shared" ca="1" si="1156"/>
        <v>319037.73657017812</v>
      </c>
      <c r="N2466" s="4">
        <f t="shared" ca="1" si="1156"/>
        <v>18134.619372947389</v>
      </c>
      <c r="O2466" s="4">
        <f t="shared" ca="1" si="1156"/>
        <v>5041.058529815853</v>
      </c>
      <c r="P2466" s="4">
        <f t="shared" ca="1" si="1156"/>
        <v>5606.6789470372214</v>
      </c>
      <c r="Q2466" s="4">
        <f t="shared" ca="1" si="1156"/>
        <v>673.03334539763659</v>
      </c>
      <c r="R2466" s="4">
        <f t="shared" ca="1" si="1156"/>
        <v>29455.390195198102</v>
      </c>
      <c r="S2466" s="4">
        <f t="shared" ca="1" si="1156"/>
        <v>125.56397451320568</v>
      </c>
      <c r="T2466" s="4">
        <f t="shared" ca="1" si="1156"/>
        <v>3609.8569841662102</v>
      </c>
      <c r="U2466" s="4">
        <f t="shared" ca="1" si="1156"/>
        <v>9472.7904737620829</v>
      </c>
      <c r="V2466" s="4">
        <f t="shared" ca="1" si="1156"/>
        <v>2860.0966650969444</v>
      </c>
      <c r="W2466" s="4">
        <f t="shared" ca="1" si="1156"/>
        <v>16068.308097538442</v>
      </c>
      <c r="X2466" s="4">
        <f t="shared" ca="1" si="1156"/>
        <v>3797.3318303786677</v>
      </c>
      <c r="Y2466" s="4">
        <f t="shared" ca="1" si="1156"/>
        <v>65.599449297378882</v>
      </c>
      <c r="Z2466" s="4">
        <f t="shared" ca="1" si="1156"/>
        <v>3862.931279676046</v>
      </c>
      <c r="AA2466" s="4">
        <f t="shared" ca="1" si="1156"/>
        <v>348.52333177314034</v>
      </c>
      <c r="AB2466" s="4">
        <f t="shared" ca="1" si="1156"/>
        <v>302765.64120710362</v>
      </c>
      <c r="AC2466" s="4">
        <f t="shared" ca="1" si="1156"/>
        <v>44646.634287798457</v>
      </c>
    </row>
    <row r="2467" spans="1:29" collapsed="1">
      <c r="B2467" s="104" t="s">
        <v>234</v>
      </c>
      <c r="E2467" s="57">
        <f>+E2400+E2458</f>
        <v>28620362</v>
      </c>
      <c r="F2467" s="175"/>
      <c r="G2467" s="52" t="str">
        <f>$G$15</f>
        <v>TOTAL</v>
      </c>
      <c r="H2467" s="4">
        <f t="shared" ref="H2467:AC2467" ca="1" si="1157">+H2400+H2458</f>
        <v>28620362.000000007</v>
      </c>
      <c r="I2467" s="4">
        <f t="shared" ca="1" si="1157"/>
        <v>15887459.023468198</v>
      </c>
      <c r="J2467" s="4">
        <f t="shared" ca="1" si="1157"/>
        <v>3788563.3519757632</v>
      </c>
      <c r="K2467" s="4">
        <f t="shared" ca="1" si="1157"/>
        <v>56350.721597210511</v>
      </c>
      <c r="L2467" s="4">
        <f t="shared" ca="1" si="1157"/>
        <v>6607.6164476991053</v>
      </c>
      <c r="M2467" s="4">
        <f t="shared" ca="1" si="1157"/>
        <v>3851521.690020673</v>
      </c>
      <c r="N2467" s="4">
        <f t="shared" ca="1" si="1157"/>
        <v>2046677.392526722</v>
      </c>
      <c r="O2467" s="4">
        <f t="shared" ca="1" si="1157"/>
        <v>338807.45786079514</v>
      </c>
      <c r="P2467" s="4">
        <f t="shared" ca="1" si="1157"/>
        <v>55301.756025334456</v>
      </c>
      <c r="Q2467" s="4">
        <f t="shared" ca="1" si="1157"/>
        <v>2373.4443866558904</v>
      </c>
      <c r="R2467" s="4">
        <f t="shared" ca="1" si="1157"/>
        <v>2443160.0507995076</v>
      </c>
      <c r="S2467" s="4">
        <f t="shared" ca="1" si="1157"/>
        <v>93569.388441214571</v>
      </c>
      <c r="T2467" s="4">
        <f t="shared" ca="1" si="1157"/>
        <v>1216482.5976220204</v>
      </c>
      <c r="U2467" s="4">
        <f t="shared" ca="1" si="1157"/>
        <v>3525199.9081581309</v>
      </c>
      <c r="V2467" s="4">
        <f t="shared" ca="1" si="1157"/>
        <v>605308.8239646561</v>
      </c>
      <c r="W2467" s="4">
        <f t="shared" ca="1" si="1157"/>
        <v>5440560.7181860209</v>
      </c>
      <c r="X2467" s="4">
        <f t="shared" ca="1" si="1157"/>
        <v>564638.9148122851</v>
      </c>
      <c r="Y2467" s="4">
        <f t="shared" ca="1" si="1157"/>
        <v>10134.872363313712</v>
      </c>
      <c r="Z2467" s="4">
        <f t="shared" ca="1" si="1157"/>
        <v>574773.78717559879</v>
      </c>
      <c r="AA2467" s="4">
        <f t="shared" ca="1" si="1157"/>
        <v>7920.304049676769</v>
      </c>
      <c r="AB2467" s="4">
        <f t="shared" ca="1" si="1157"/>
        <v>358709.94040580664</v>
      </c>
      <c r="AC2467" s="4">
        <f t="shared" ca="1" si="1157"/>
        <v>56256.485894520694</v>
      </c>
    </row>
    <row r="2468" spans="1:29" s="48" customFormat="1">
      <c r="A2468" s="53"/>
      <c r="B2468" s="104"/>
      <c r="C2468" s="52"/>
      <c r="D2468" s="52"/>
      <c r="E2468" s="50"/>
      <c r="F2468" s="175"/>
      <c r="G2468" s="52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50"/>
      <c r="AB2468" s="50"/>
      <c r="AC2468" s="50"/>
    </row>
    <row r="2469" spans="1:29" s="48" customFormat="1">
      <c r="A2469" s="53"/>
      <c r="B2469" s="104" t="s">
        <v>419</v>
      </c>
      <c r="C2469" s="52"/>
      <c r="D2469" s="52"/>
      <c r="E2469" s="50"/>
      <c r="F2469" s="175"/>
      <c r="G2469" s="52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50"/>
      <c r="AB2469" s="50"/>
      <c r="AC2469" s="50"/>
    </row>
    <row r="2470" spans="1:29" s="48" customFormat="1" hidden="1" outlineLevel="1">
      <c r="A2470" s="53"/>
      <c r="B2470" s="104"/>
      <c r="C2470" s="52"/>
      <c r="D2470" s="52"/>
      <c r="F2470" s="175" t="str">
        <f>F2477</f>
        <v>RB_GUP_EPIS_D</v>
      </c>
      <c r="G2470" s="52" t="str">
        <f>$G$8</f>
        <v>PRODUCTION</v>
      </c>
      <c r="H2470" s="50">
        <f t="shared" ref="H2470:H2501" si="1158">SUBTOTAL(9,I2470:AC2470)</f>
        <v>0</v>
      </c>
      <c r="I2470" s="51">
        <f>VLOOKUP(CONCATENATE($F2470," ",$G2470),AllocFactorMatrix,(I$4+1),FALSE)*$E2477</f>
        <v>0</v>
      </c>
      <c r="J2470" s="51">
        <f>VLOOKUP(CONCATENATE($F2470," ",$G2470),AllocFactorMatrix,(J$4+1),FALSE)*$E2477</f>
        <v>0</v>
      </c>
      <c r="K2470" s="51">
        <f>VLOOKUP(CONCATENATE($F2470," ",$G2470),AllocFactorMatrix,(K$4+1),FALSE)*$E2477</f>
        <v>0</v>
      </c>
      <c r="L2470" s="51">
        <f>VLOOKUP(CONCATENATE($F2470," ",$G2470),AllocFactorMatrix,(L$4+1),FALSE)*$E2477</f>
        <v>0</v>
      </c>
      <c r="M2470" s="51">
        <f t="shared" ref="M2470:M2485" si="1159">SUBTOTAL(9,J2470:L2470)</f>
        <v>0</v>
      </c>
      <c r="N2470" s="51">
        <f>VLOOKUP(CONCATENATE($F2470," ",$G2470),AllocFactorMatrix,(N$4+1),FALSE)*$E2477</f>
        <v>0</v>
      </c>
      <c r="O2470" s="51">
        <f>VLOOKUP(CONCATENATE($F2470," ",$G2470),AllocFactorMatrix,(O$4+1),FALSE)*$E2477</f>
        <v>0</v>
      </c>
      <c r="P2470" s="51">
        <f>VLOOKUP(CONCATENATE($F2470," ",$G2470),AllocFactorMatrix,(P$4+1),FALSE)*$E2477</f>
        <v>0</v>
      </c>
      <c r="Q2470" s="51">
        <f>VLOOKUP(CONCATENATE($F2470," ",$G2470),AllocFactorMatrix,(Q$4+1),FALSE)*$E2477</f>
        <v>0</v>
      </c>
      <c r="R2470" s="51">
        <f>SUBTOTAL(9,N2470:Q2470)</f>
        <v>0</v>
      </c>
      <c r="S2470" s="51">
        <f>VLOOKUP(CONCATENATE($F2470," ",$G2470),AllocFactorMatrix,(S$4+1),FALSE)*$E2477</f>
        <v>0</v>
      </c>
      <c r="T2470" s="51">
        <f>VLOOKUP(CONCATENATE($F2470," ",$G2470),AllocFactorMatrix,(T$4+1),FALSE)*$E2477</f>
        <v>0</v>
      </c>
      <c r="U2470" s="51">
        <f>VLOOKUP(CONCATENATE($F2470," ",$G2470),AllocFactorMatrix,(U$4+1),FALSE)*$E2477</f>
        <v>0</v>
      </c>
      <c r="V2470" s="51">
        <f>VLOOKUP(CONCATENATE($F2470," ",$G2470),AllocFactorMatrix,(V$4+1),FALSE)*$E2477</f>
        <v>0</v>
      </c>
      <c r="W2470" s="51">
        <f>SUBTOTAL(9,S2470:V2470)</f>
        <v>0</v>
      </c>
      <c r="X2470" s="51">
        <f>VLOOKUP(CONCATENATE($F2470," ",$G2470),AllocFactorMatrix,(X$4+1),FALSE)*$E2477</f>
        <v>0</v>
      </c>
      <c r="Y2470" s="51">
        <f>VLOOKUP(CONCATENATE($F2470," ",$G2470),AllocFactorMatrix,(Y$4+1),FALSE)*$E2477</f>
        <v>0</v>
      </c>
      <c r="Z2470" s="51">
        <f t="shared" ref="Z2470:Z2485" si="1160">SUBTOTAL(9,X2470:Y2470)</f>
        <v>0</v>
      </c>
      <c r="AA2470" s="51">
        <f>VLOOKUP(CONCATENATE($F2470," ",$G2470),AllocFactorMatrix,(AA$4+1),FALSE)*$E2477</f>
        <v>0</v>
      </c>
      <c r="AB2470" s="51">
        <f>VLOOKUP(CONCATENATE($F2470," ",$G2470),AllocFactorMatrix,(AB$4+1),FALSE)*$E2477</f>
        <v>0</v>
      </c>
      <c r="AC2470" s="51">
        <f>VLOOKUP(CONCATENATE($F2470," ",$G2470),AllocFactorMatrix,(AC$4+1),FALSE)*$E2477</f>
        <v>0</v>
      </c>
    </row>
    <row r="2471" spans="1:29" s="48" customFormat="1" hidden="1" outlineLevel="1">
      <c r="A2471" s="53"/>
      <c r="B2471" s="104"/>
      <c r="C2471" s="52"/>
      <c r="D2471" s="52"/>
      <c r="F2471" s="175" t="str">
        <f>F2477</f>
        <v>RB_GUP_EPIS_D</v>
      </c>
      <c r="G2471" s="52" t="str">
        <f>$G$9</f>
        <v>BULKTRAN</v>
      </c>
      <c r="H2471" s="50">
        <f t="shared" si="1158"/>
        <v>0</v>
      </c>
      <c r="I2471" s="51">
        <f>VLOOKUP(CONCATENATE($F2471," ",$G2471),AllocFactorMatrix,(I$4+1),FALSE)*$E2477</f>
        <v>0</v>
      </c>
      <c r="J2471" s="51">
        <f>VLOOKUP(CONCATENATE($F2471," ",$G2471),AllocFactorMatrix,(J$4+1),FALSE)*$E2477</f>
        <v>0</v>
      </c>
      <c r="K2471" s="51">
        <f>VLOOKUP(CONCATENATE($F2471," ",$G2471),AllocFactorMatrix,(K$4+1),FALSE)*$E2477</f>
        <v>0</v>
      </c>
      <c r="L2471" s="51">
        <f>VLOOKUP(CONCATENATE($F2471," ",$G2471),AllocFactorMatrix,(L$4+1),FALSE)*$E2477</f>
        <v>0</v>
      </c>
      <c r="M2471" s="51">
        <f t="shared" si="1159"/>
        <v>0</v>
      </c>
      <c r="N2471" s="51">
        <f>VLOOKUP(CONCATENATE($F2471," ",$G2471),AllocFactorMatrix,(N$4+1),FALSE)*$E2477</f>
        <v>0</v>
      </c>
      <c r="O2471" s="51">
        <f>VLOOKUP(CONCATENATE($F2471," ",$G2471),AllocFactorMatrix,(O$4+1),FALSE)*$E2477</f>
        <v>0</v>
      </c>
      <c r="P2471" s="51">
        <f>VLOOKUP(CONCATENATE($F2471," ",$G2471),AllocFactorMatrix,(P$4+1),FALSE)*$E2477</f>
        <v>0</v>
      </c>
      <c r="Q2471" s="51">
        <f>VLOOKUP(CONCATENATE($F2471," ",$G2471),AllocFactorMatrix,(Q$4+1),FALSE)*$E2477</f>
        <v>0</v>
      </c>
      <c r="R2471" s="51">
        <f t="shared" ref="R2471:R2477" si="1161">SUBTOTAL(9,N2471:Q2471)</f>
        <v>0</v>
      </c>
      <c r="S2471" s="51">
        <f>VLOOKUP(CONCATENATE($F2471," ",$G2471),AllocFactorMatrix,(S$4+1),FALSE)*$E2477</f>
        <v>0</v>
      </c>
      <c r="T2471" s="51">
        <f>VLOOKUP(CONCATENATE($F2471," ",$G2471),AllocFactorMatrix,(T$4+1),FALSE)*$E2477</f>
        <v>0</v>
      </c>
      <c r="U2471" s="51">
        <f>VLOOKUP(CONCATENATE($F2471," ",$G2471),AllocFactorMatrix,(U$4+1),FALSE)*$E2477</f>
        <v>0</v>
      </c>
      <c r="V2471" s="51">
        <f>VLOOKUP(CONCATENATE($F2471," ",$G2471),AllocFactorMatrix,(V$4+1),FALSE)*$E2477</f>
        <v>0</v>
      </c>
      <c r="W2471" s="51">
        <f t="shared" ref="W2471:W2477" si="1162">SUBTOTAL(9,S2471:V2471)</f>
        <v>0</v>
      </c>
      <c r="X2471" s="51">
        <f>VLOOKUP(CONCATENATE($F2471," ",$G2471),AllocFactorMatrix,(X$4+1),FALSE)*$E2477</f>
        <v>0</v>
      </c>
      <c r="Y2471" s="51">
        <f>VLOOKUP(CONCATENATE($F2471," ",$G2471),AllocFactorMatrix,(Y$4+1),FALSE)*$E2477</f>
        <v>0</v>
      </c>
      <c r="Z2471" s="51">
        <f t="shared" si="1160"/>
        <v>0</v>
      </c>
      <c r="AA2471" s="51">
        <f>VLOOKUP(CONCATENATE($F2471," ",$G2471),AllocFactorMatrix,(AA$4+1),FALSE)*$E2477</f>
        <v>0</v>
      </c>
      <c r="AB2471" s="51">
        <f>VLOOKUP(CONCATENATE($F2471," ",$G2471),AllocFactorMatrix,(AB$4+1),FALSE)*$E2477</f>
        <v>0</v>
      </c>
      <c r="AC2471" s="51">
        <f>VLOOKUP(CONCATENATE($F2471," ",$G2471),AllocFactorMatrix,(AC$4+1),FALSE)*$E2477</f>
        <v>0</v>
      </c>
    </row>
    <row r="2472" spans="1:29" s="48" customFormat="1" hidden="1" outlineLevel="1">
      <c r="A2472" s="53"/>
      <c r="B2472" s="104"/>
      <c r="C2472" s="52"/>
      <c r="D2472" s="52"/>
      <c r="F2472" s="175" t="str">
        <f>F2477</f>
        <v>RB_GUP_EPIS_D</v>
      </c>
      <c r="G2472" s="52" t="str">
        <f>$G$10</f>
        <v>SUBTRAN</v>
      </c>
      <c r="H2472" s="50">
        <f t="shared" si="1158"/>
        <v>0</v>
      </c>
      <c r="I2472" s="51">
        <f>VLOOKUP(CONCATENATE($F2472," ",$G2472),AllocFactorMatrix,(I$4+1),FALSE)*$E2477</f>
        <v>0</v>
      </c>
      <c r="J2472" s="51">
        <f>VLOOKUP(CONCATENATE($F2472," ",$G2472),AllocFactorMatrix,(J$4+1),FALSE)*$E2477</f>
        <v>0</v>
      </c>
      <c r="K2472" s="51">
        <f>VLOOKUP(CONCATENATE($F2472," ",$G2472),AllocFactorMatrix,(K$4+1),FALSE)*$E2477</f>
        <v>0</v>
      </c>
      <c r="L2472" s="51">
        <f>VLOOKUP(CONCATENATE($F2472," ",$G2472),AllocFactorMatrix,(L$4+1),FALSE)*$E2477</f>
        <v>0</v>
      </c>
      <c r="M2472" s="51">
        <f t="shared" si="1159"/>
        <v>0</v>
      </c>
      <c r="N2472" s="51">
        <f>VLOOKUP(CONCATENATE($F2472," ",$G2472),AllocFactorMatrix,(N$4+1),FALSE)*$E2477</f>
        <v>0</v>
      </c>
      <c r="O2472" s="51">
        <f>VLOOKUP(CONCATENATE($F2472," ",$G2472),AllocFactorMatrix,(O$4+1),FALSE)*$E2477</f>
        <v>0</v>
      </c>
      <c r="P2472" s="51">
        <f>VLOOKUP(CONCATENATE($F2472," ",$G2472),AllocFactorMatrix,(P$4+1),FALSE)*$E2477</f>
        <v>0</v>
      </c>
      <c r="Q2472" s="51">
        <f>VLOOKUP(CONCATENATE($F2472," ",$G2472),AllocFactorMatrix,(Q$4+1),FALSE)*$E2477</f>
        <v>0</v>
      </c>
      <c r="R2472" s="51">
        <f t="shared" si="1161"/>
        <v>0</v>
      </c>
      <c r="S2472" s="51">
        <f>VLOOKUP(CONCATENATE($F2472," ",$G2472),AllocFactorMatrix,(S$4+1),FALSE)*$E2477</f>
        <v>0</v>
      </c>
      <c r="T2472" s="51">
        <f>VLOOKUP(CONCATENATE($F2472," ",$G2472),AllocFactorMatrix,(T$4+1),FALSE)*$E2477</f>
        <v>0</v>
      </c>
      <c r="U2472" s="51">
        <f>VLOOKUP(CONCATENATE($F2472," ",$G2472),AllocFactorMatrix,(U$4+1),FALSE)*$E2477</f>
        <v>0</v>
      </c>
      <c r="V2472" s="51">
        <f>VLOOKUP(CONCATENATE($F2472," ",$G2472),AllocFactorMatrix,(V$4+1),FALSE)*$E2477</f>
        <v>0</v>
      </c>
      <c r="W2472" s="51">
        <f t="shared" si="1162"/>
        <v>0</v>
      </c>
      <c r="X2472" s="51">
        <f>VLOOKUP(CONCATENATE($F2472," ",$G2472),AllocFactorMatrix,(X$4+1),FALSE)*$E2477</f>
        <v>0</v>
      </c>
      <c r="Y2472" s="51">
        <f>VLOOKUP(CONCATENATE($F2472," ",$G2472),AllocFactorMatrix,(Y$4+1),FALSE)*$E2477</f>
        <v>0</v>
      </c>
      <c r="Z2472" s="51">
        <f t="shared" si="1160"/>
        <v>0</v>
      </c>
      <c r="AA2472" s="51">
        <f>VLOOKUP(CONCATENATE($F2472," ",$G2472),AllocFactorMatrix,(AA$4+1),FALSE)*$E2477</f>
        <v>0</v>
      </c>
      <c r="AB2472" s="51">
        <f>VLOOKUP(CONCATENATE($F2472," ",$G2472),AllocFactorMatrix,(AB$4+1),FALSE)*$E2477</f>
        <v>0</v>
      </c>
      <c r="AC2472" s="51">
        <f>VLOOKUP(CONCATENATE($F2472," ",$G2472),AllocFactorMatrix,(AC$4+1),FALSE)*$E2477</f>
        <v>0</v>
      </c>
    </row>
    <row r="2473" spans="1:29" s="48" customFormat="1" hidden="1" outlineLevel="1">
      <c r="A2473" s="53"/>
      <c r="B2473" s="104"/>
      <c r="C2473" s="52"/>
      <c r="D2473" s="52"/>
      <c r="F2473" s="175" t="str">
        <f>F2477</f>
        <v>RB_GUP_EPIS_D</v>
      </c>
      <c r="G2473" s="52" t="str">
        <f>$G$11</f>
        <v>DISTPRI</v>
      </c>
      <c r="H2473" s="50">
        <f t="shared" si="1158"/>
        <v>-4668.4385502876057</v>
      </c>
      <c r="I2473" s="51">
        <f>VLOOKUP(CONCATENATE($F2473," ",$G2473),AllocFactorMatrix,(I$4+1),FALSE)*$E2477</f>
        <v>-3056.9265592879578</v>
      </c>
      <c r="J2473" s="51">
        <f>VLOOKUP(CONCATENATE($F2473," ",$G2473),AllocFactorMatrix,(J$4+1),FALSE)*$E2477</f>
        <v>-715.43880166518375</v>
      </c>
      <c r="K2473" s="51">
        <f>VLOOKUP(CONCATENATE($F2473," ",$G2473),AllocFactorMatrix,(K$4+1),FALSE)*$E2477</f>
        <v>-9.9930709461836411</v>
      </c>
      <c r="L2473" s="51">
        <f>VLOOKUP(CONCATENATE($F2473," ",$G2473),AllocFactorMatrix,(L$4+1),FALSE)*$E2477</f>
        <v>0</v>
      </c>
      <c r="M2473" s="51">
        <f t="shared" si="1159"/>
        <v>-725.43187261136734</v>
      </c>
      <c r="N2473" s="51">
        <f>VLOOKUP(CONCATENATE($F2473," ",$G2473),AllocFactorMatrix,(N$4+1),FALSE)*$E2477</f>
        <v>-415.32625903862009</v>
      </c>
      <c r="O2473" s="51">
        <f>VLOOKUP(CONCATENATE($F2473," ",$G2473),AllocFactorMatrix,(O$4+1),FALSE)*$E2477</f>
        <v>-74.62548629548904</v>
      </c>
      <c r="P2473" s="51">
        <f>VLOOKUP(CONCATENATE($F2473," ",$G2473),AllocFactorMatrix,(P$4+1),FALSE)*$E2477</f>
        <v>0</v>
      </c>
      <c r="Q2473" s="51">
        <f>VLOOKUP(CONCATENATE($F2473," ",$G2473),AllocFactorMatrix,(Q$4+1),FALSE)*$E2477</f>
        <v>0</v>
      </c>
      <c r="R2473" s="51">
        <f t="shared" si="1161"/>
        <v>-489.95174533410915</v>
      </c>
      <c r="S2473" s="51">
        <f>VLOOKUP(CONCATENATE($F2473," ",$G2473),AllocFactorMatrix,(S$4+1),FALSE)*$E2477</f>
        <v>-18.779706577120123</v>
      </c>
      <c r="T2473" s="51">
        <f>VLOOKUP(CONCATENATE($F2473," ",$G2473),AllocFactorMatrix,(T$4+1),FALSE)*$E2477</f>
        <v>-259.68320622821989</v>
      </c>
      <c r="U2473" s="51">
        <f>VLOOKUP(CONCATENATE($F2473," ",$G2473),AllocFactorMatrix,(U$4+1),FALSE)*$E2477</f>
        <v>0</v>
      </c>
      <c r="V2473" s="51">
        <f>VLOOKUP(CONCATENATE($F2473," ",$G2473),AllocFactorMatrix,(V$4+1),FALSE)*$E2477</f>
        <v>0</v>
      </c>
      <c r="W2473" s="51">
        <f t="shared" si="1162"/>
        <v>-278.46291280534001</v>
      </c>
      <c r="X2473" s="51">
        <f>VLOOKUP(CONCATENATE($F2473," ",$G2473),AllocFactorMatrix,(X$4+1),FALSE)*$E2477</f>
        <v>-113.87902838418367</v>
      </c>
      <c r="Y2473" s="51">
        <f>VLOOKUP(CONCATENATE($F2473," ",$G2473),AllocFactorMatrix,(Y$4+1),FALSE)*$E2477</f>
        <v>-2.2857316879972043</v>
      </c>
      <c r="Z2473" s="51">
        <f t="shared" si="1160"/>
        <v>-116.16476007218087</v>
      </c>
      <c r="AA2473" s="51">
        <f>VLOOKUP(CONCATENATE($F2473," ",$G2473),AllocFactorMatrix,(AA$4+1),FALSE)*$E2477</f>
        <v>-1.5007001766500578</v>
      </c>
      <c r="AB2473" s="51">
        <f>VLOOKUP(CONCATENATE($F2473," ",$G2473),AllocFactorMatrix,(AB$4+1),FALSE)*$E2477</f>
        <v>0</v>
      </c>
      <c r="AC2473" s="51">
        <f>VLOOKUP(CONCATENATE($F2473," ",$G2473),AllocFactorMatrix,(AC$4+1),FALSE)*$E2477</f>
        <v>0</v>
      </c>
    </row>
    <row r="2474" spans="1:29" s="48" customFormat="1" hidden="1" outlineLevel="1">
      <c r="A2474" s="53"/>
      <c r="B2474" s="104"/>
      <c r="C2474" s="52"/>
      <c r="D2474" s="52"/>
      <c r="F2474" s="175" t="str">
        <f>F2477</f>
        <v>RB_GUP_EPIS_D</v>
      </c>
      <c r="G2474" s="52" t="str">
        <f>$G$12</f>
        <v>DISTSEC</v>
      </c>
      <c r="H2474" s="50">
        <f t="shared" si="1158"/>
        <v>-2248.8604369971026</v>
      </c>
      <c r="I2474" s="51">
        <f>VLOOKUP(CONCATENATE($F2474," ",$G2474),AllocFactorMatrix,(I$4+1),FALSE)*$E2477</f>
        <v>-1668.8907635949138</v>
      </c>
      <c r="J2474" s="51">
        <f>VLOOKUP(CONCATENATE($F2474," ",$G2474),AllocFactorMatrix,(J$4+1),FALSE)*$E2477</f>
        <v>-336.52293921256495</v>
      </c>
      <c r="K2474" s="51">
        <f>VLOOKUP(CONCATENATE($F2474," ",$G2474),AllocFactorMatrix,(K$4+1),FALSE)*$E2477</f>
        <v>0</v>
      </c>
      <c r="L2474" s="51">
        <f>VLOOKUP(CONCATENATE($F2474," ",$G2474),AllocFactorMatrix,(L$4+1),FALSE)*$E2477</f>
        <v>0</v>
      </c>
      <c r="M2474" s="51">
        <f t="shared" si="1159"/>
        <v>-336.52293921256495</v>
      </c>
      <c r="N2474" s="51">
        <f>VLOOKUP(CONCATENATE($F2474," ",$G2474),AllocFactorMatrix,(N$4+1),FALSE)*$E2477</f>
        <v>-168.20610490482207</v>
      </c>
      <c r="O2474" s="51">
        <f>VLOOKUP(CONCATENATE($F2474," ",$G2474),AllocFactorMatrix,(O$4+1),FALSE)*$E2477</f>
        <v>0</v>
      </c>
      <c r="P2474" s="51">
        <f>VLOOKUP(CONCATENATE($F2474," ",$G2474),AllocFactorMatrix,(P$4+1),FALSE)*$E2477</f>
        <v>0</v>
      </c>
      <c r="Q2474" s="51">
        <f>VLOOKUP(CONCATENATE($F2474," ",$G2474),AllocFactorMatrix,(Q$4+1),FALSE)*$E2477</f>
        <v>0</v>
      </c>
      <c r="R2474" s="51">
        <f t="shared" si="1161"/>
        <v>-168.20610490482207</v>
      </c>
      <c r="S2474" s="51">
        <f>VLOOKUP(CONCATENATE($F2474," ",$G2474),AllocFactorMatrix,(S$4+1),FALSE)*$E2477</f>
        <v>-6.2871503629100349</v>
      </c>
      <c r="T2474" s="51">
        <f>VLOOKUP(CONCATENATE($F2474," ",$G2474),AllocFactorMatrix,(T$4+1),FALSE)*$E2477</f>
        <v>0</v>
      </c>
      <c r="U2474" s="51">
        <f>VLOOKUP(CONCATENATE($F2474," ",$G2474),AllocFactorMatrix,(U$4+1),FALSE)*$E2477</f>
        <v>0</v>
      </c>
      <c r="V2474" s="51">
        <f>VLOOKUP(CONCATENATE($F2474," ",$G2474),AllocFactorMatrix,(V$4+1),FALSE)*$E2477</f>
        <v>0</v>
      </c>
      <c r="W2474" s="51">
        <f t="shared" si="1162"/>
        <v>-6.2871503629100349</v>
      </c>
      <c r="X2474" s="51">
        <f>VLOOKUP(CONCATENATE($F2474," ",$G2474),AllocFactorMatrix,(X$4+1),FALSE)*$E2477</f>
        <v>-47.514312468104613</v>
      </c>
      <c r="Y2474" s="51">
        <f>VLOOKUP(CONCATENATE($F2474," ",$G2474),AllocFactorMatrix,(Y$4+1),FALSE)*$E2477</f>
        <v>0</v>
      </c>
      <c r="Z2474" s="51">
        <f t="shared" si="1160"/>
        <v>-47.514312468104613</v>
      </c>
      <c r="AA2474" s="51">
        <f>VLOOKUP(CONCATENATE($F2474," ",$G2474),AllocFactorMatrix,(AA$4+1),FALSE)*$E2477</f>
        <v>-0.56178888246670866</v>
      </c>
      <c r="AB2474" s="51">
        <f>VLOOKUP(CONCATENATE($F2474," ",$G2474),AllocFactorMatrix,(AB$4+1),FALSE)*$E2477</f>
        <v>-17.291698964968052</v>
      </c>
      <c r="AC2474" s="51">
        <f>VLOOKUP(CONCATENATE($F2474," ",$G2474),AllocFactorMatrix,(AC$4+1),FALSE)*$E2477</f>
        <v>-3.5856786063527317</v>
      </c>
    </row>
    <row r="2475" spans="1:29" s="48" customFormat="1" hidden="1" outlineLevel="1">
      <c r="A2475" s="53"/>
      <c r="B2475" s="104"/>
      <c r="C2475" s="52"/>
      <c r="D2475" s="52"/>
      <c r="F2475" s="175" t="str">
        <f>F2477</f>
        <v>RB_GUP_EPIS_D</v>
      </c>
      <c r="G2475" s="52" t="str">
        <f>$G$13</f>
        <v>ENERGY</v>
      </c>
      <c r="H2475" s="50">
        <f t="shared" si="1158"/>
        <v>0</v>
      </c>
      <c r="I2475" s="51">
        <f>VLOOKUP(CONCATENATE($F2475," ",$G2475),AllocFactorMatrix,(I$4+1),FALSE)*$E2477</f>
        <v>0</v>
      </c>
      <c r="J2475" s="51">
        <f>VLOOKUP(CONCATENATE($F2475," ",$G2475),AllocFactorMatrix,(J$4+1),FALSE)*$E2477</f>
        <v>0</v>
      </c>
      <c r="K2475" s="51">
        <f>VLOOKUP(CONCATENATE($F2475," ",$G2475),AllocFactorMatrix,(K$4+1),FALSE)*$E2477</f>
        <v>0</v>
      </c>
      <c r="L2475" s="51">
        <f>VLOOKUP(CONCATENATE($F2475," ",$G2475),AllocFactorMatrix,(L$4+1),FALSE)*$E2477</f>
        <v>0</v>
      </c>
      <c r="M2475" s="51">
        <f t="shared" si="1159"/>
        <v>0</v>
      </c>
      <c r="N2475" s="51">
        <f>VLOOKUP(CONCATENATE($F2475," ",$G2475),AllocFactorMatrix,(N$4+1),FALSE)*$E2477</f>
        <v>0</v>
      </c>
      <c r="O2475" s="51">
        <f>VLOOKUP(CONCATENATE($F2475," ",$G2475),AllocFactorMatrix,(O$4+1),FALSE)*$E2477</f>
        <v>0</v>
      </c>
      <c r="P2475" s="51">
        <f>VLOOKUP(CONCATENATE($F2475," ",$G2475),AllocFactorMatrix,(P$4+1),FALSE)*$E2477</f>
        <v>0</v>
      </c>
      <c r="Q2475" s="51">
        <f>VLOOKUP(CONCATENATE($F2475," ",$G2475),AllocFactorMatrix,(Q$4+1),FALSE)*$E2477</f>
        <v>0</v>
      </c>
      <c r="R2475" s="51">
        <f t="shared" si="1161"/>
        <v>0</v>
      </c>
      <c r="S2475" s="51">
        <f>VLOOKUP(CONCATENATE($F2475," ",$G2475),AllocFactorMatrix,(S$4+1),FALSE)*$E2477</f>
        <v>0</v>
      </c>
      <c r="T2475" s="51">
        <f>VLOOKUP(CONCATENATE($F2475," ",$G2475),AllocFactorMatrix,(T$4+1),FALSE)*$E2477</f>
        <v>0</v>
      </c>
      <c r="U2475" s="51">
        <f>VLOOKUP(CONCATENATE($F2475," ",$G2475),AllocFactorMatrix,(U$4+1),FALSE)*$E2477</f>
        <v>0</v>
      </c>
      <c r="V2475" s="51">
        <f>VLOOKUP(CONCATENATE($F2475," ",$G2475),AllocFactorMatrix,(V$4+1),FALSE)*$E2477</f>
        <v>0</v>
      </c>
      <c r="W2475" s="51">
        <f t="shared" si="1162"/>
        <v>0</v>
      </c>
      <c r="X2475" s="51">
        <f>VLOOKUP(CONCATENATE($F2475," ",$G2475),AllocFactorMatrix,(X$4+1),FALSE)*$E2477</f>
        <v>0</v>
      </c>
      <c r="Y2475" s="51">
        <f>VLOOKUP(CONCATENATE($F2475," ",$G2475),AllocFactorMatrix,(Y$4+1),FALSE)*$E2477</f>
        <v>0</v>
      </c>
      <c r="Z2475" s="51">
        <f t="shared" si="1160"/>
        <v>0</v>
      </c>
      <c r="AA2475" s="51">
        <f>VLOOKUP(CONCATENATE($F2475," ",$G2475),AllocFactorMatrix,(AA$4+1),FALSE)*$E2477</f>
        <v>0</v>
      </c>
      <c r="AB2475" s="51">
        <f>VLOOKUP(CONCATENATE($F2475," ",$G2475),AllocFactorMatrix,(AB$4+1),FALSE)*$E2477</f>
        <v>0</v>
      </c>
      <c r="AC2475" s="51">
        <f>VLOOKUP(CONCATENATE($F2475," ",$G2475),AllocFactorMatrix,(AC$4+1),FALSE)*$E2477</f>
        <v>0</v>
      </c>
    </row>
    <row r="2476" spans="1:29" s="48" customFormat="1" hidden="1" outlineLevel="1">
      <c r="A2476" s="53"/>
      <c r="B2476" s="104"/>
      <c r="C2476" s="52"/>
      <c r="D2476" s="52"/>
      <c r="F2476" s="175" t="str">
        <f>F2477</f>
        <v>RB_GUP_EPIS_D</v>
      </c>
      <c r="G2476" s="52" t="str">
        <f>$G$14</f>
        <v>CUSTOMER</v>
      </c>
      <c r="H2476" s="50">
        <f t="shared" si="1158"/>
        <v>-985.70101271529256</v>
      </c>
      <c r="I2476" s="51">
        <f>VLOOKUP(CONCATENATE($F2476," ",$G2476),AllocFactorMatrix,(I$4+1),FALSE)*$E2477</f>
        <v>-460.93692006426755</v>
      </c>
      <c r="J2476" s="51">
        <f>VLOOKUP(CONCATENATE($F2476," ",$G2476),AllocFactorMatrix,(J$4+1),FALSE)*$E2477</f>
        <v>-155.75298412531731</v>
      </c>
      <c r="K2476" s="51">
        <f>VLOOKUP(CONCATENATE($F2476," ",$G2476),AllocFactorMatrix,(K$4+1),FALSE)*$E2477</f>
        <v>-10.531720712747042</v>
      </c>
      <c r="L2476" s="51">
        <f>VLOOKUP(CONCATENATE($F2476," ",$G2476),AllocFactorMatrix,(L$4+1),FALSE)*$E2477</f>
        <v>-1.7740352253618747</v>
      </c>
      <c r="M2476" s="51">
        <f t="shared" si="1159"/>
        <v>-168.05874006342623</v>
      </c>
      <c r="N2476" s="51">
        <f>VLOOKUP(CONCATENATE($F2476," ",$G2476),AllocFactorMatrix,(N$4+1),FALSE)*$E2477</f>
        <v>-12.712627498020542</v>
      </c>
      <c r="O2476" s="51">
        <f>VLOOKUP(CONCATENATE($F2476," ",$G2476),AllocFactorMatrix,(O$4+1),FALSE)*$E2477</f>
        <v>-3.7046970683759044</v>
      </c>
      <c r="P2476" s="51">
        <f>VLOOKUP(CONCATENATE($F2476," ",$G2476),AllocFactorMatrix,(P$4+1),FALSE)*$E2477</f>
        <v>-4.3630565172183466</v>
      </c>
      <c r="Q2476" s="51">
        <f>VLOOKUP(CONCATENATE($F2476," ",$G2476),AllocFactorMatrix,(Q$4+1),FALSE)*$E2477</f>
        <v>-0.54537455058215012</v>
      </c>
      <c r="R2476" s="51">
        <f t="shared" si="1161"/>
        <v>-21.325755634196941</v>
      </c>
      <c r="S2476" s="51">
        <f>VLOOKUP(CONCATENATE($F2476," ",$G2476),AllocFactorMatrix,(S$4+1),FALSE)*$E2477</f>
        <v>-8.3555159433165035E-2</v>
      </c>
      <c r="T2476" s="51">
        <f>VLOOKUP(CONCATENATE($F2476," ",$G2476),AllocFactorMatrix,(T$4+1),FALSE)*$E2477</f>
        <v>-2.6268588095110328</v>
      </c>
      <c r="U2476" s="51">
        <f>VLOOKUP(CONCATENATE($F2476," ",$G2476),AllocFactorMatrix,(U$4+1),FALSE)*$E2477</f>
        <v>-7.3340797768095607</v>
      </c>
      <c r="V2476" s="51">
        <f>VLOOKUP(CONCATENATE($F2476," ",$G2476),AllocFactorMatrix,(V$4+1),FALSE)*$E2477</f>
        <v>-2.1814915231551399</v>
      </c>
      <c r="W2476" s="51">
        <f t="shared" si="1162"/>
        <v>-12.225985268908898</v>
      </c>
      <c r="X2476" s="51">
        <f>VLOOKUP(CONCATENATE($F2476," ",$G2476),AllocFactorMatrix,(X$4+1),FALSE)*$E2477</f>
        <v>-2.5566850193835564</v>
      </c>
      <c r="Y2476" s="51">
        <f>VLOOKUP(CONCATENATE($F2476," ",$G2476),AllocFactorMatrix,(Y$4+1),FALSE)*$E2477</f>
        <v>-4.8403970069303533E-2</v>
      </c>
      <c r="Z2476" s="51">
        <f t="shared" si="1160"/>
        <v>-2.6050889894528599</v>
      </c>
      <c r="AA2476" s="51">
        <f>VLOOKUP(CONCATENATE($F2476," ",$G2476),AllocFactorMatrix,(AA$4+1),FALSE)*$E2477</f>
        <v>-0.24947681026023175</v>
      </c>
      <c r="AB2476" s="51">
        <f>VLOOKUP(CONCATENATE($F2476," ",$G2476),AllocFactorMatrix,(AB$4+1),FALSE)*$E2477</f>
        <v>-282.54691814365822</v>
      </c>
      <c r="AC2476" s="51">
        <f>VLOOKUP(CONCATENATE($F2476," ",$G2476),AllocFactorMatrix,(AC$4+1),FALSE)*$E2477</f>
        <v>-37.752127741121484</v>
      </c>
    </row>
    <row r="2477" spans="1:29" s="48" customFormat="1" collapsed="1">
      <c r="A2477" s="53"/>
      <c r="B2477" s="104"/>
      <c r="C2477" s="52"/>
      <c r="D2477" s="102" t="s">
        <v>414</v>
      </c>
      <c r="E2477" s="58">
        <v>-7903</v>
      </c>
      <c r="F2477" s="93" t="s">
        <v>65</v>
      </c>
      <c r="G2477" s="52" t="str">
        <f>$G$15</f>
        <v>TOTAL</v>
      </c>
      <c r="H2477" s="50">
        <f t="shared" si="1158"/>
        <v>-7903</v>
      </c>
      <c r="I2477" s="51">
        <f>VLOOKUP(CONCATENATE($F2477," ",$G2477),AllocFactorMatrix,(I$4+1),FALSE)*$E2477</f>
        <v>-5186.7542429471387</v>
      </c>
      <c r="J2477" s="51">
        <f>VLOOKUP(CONCATENATE($F2477," ",$G2477),AllocFactorMatrix,(J$4+1),FALSE)*$E2477</f>
        <v>-1207.714725003066</v>
      </c>
      <c r="K2477" s="51">
        <f>VLOOKUP(CONCATENATE($F2477," ",$G2477),AllocFactorMatrix,(K$4+1),FALSE)*$E2477</f>
        <v>-20.524791658930685</v>
      </c>
      <c r="L2477" s="51">
        <f>VLOOKUP(CONCATENATE($F2477," ",$G2477),AllocFactorMatrix,(L$4+1),FALSE)*$E2477</f>
        <v>-1.7740352253618747</v>
      </c>
      <c r="M2477" s="51">
        <f t="shared" si="1159"/>
        <v>-1230.0135518873585</v>
      </c>
      <c r="N2477" s="51">
        <f>VLOOKUP(CONCATENATE($F2477," ",$G2477),AllocFactorMatrix,(N$4+1),FALSE)*$E2477</f>
        <v>-596.24499144146262</v>
      </c>
      <c r="O2477" s="51">
        <f>VLOOKUP(CONCATENATE($F2477," ",$G2477),AllocFactorMatrix,(O$4+1),FALSE)*$E2477</f>
        <v>-78.330183363864947</v>
      </c>
      <c r="P2477" s="51">
        <f>VLOOKUP(CONCATENATE($F2477," ",$G2477),AllocFactorMatrix,(P$4+1),FALSE)*$E2477</f>
        <v>-4.3630565172183466</v>
      </c>
      <c r="Q2477" s="51">
        <f>VLOOKUP(CONCATENATE($F2477," ",$G2477),AllocFactorMatrix,(Q$4+1),FALSE)*$E2477</f>
        <v>-0.54537455058215012</v>
      </c>
      <c r="R2477" s="51">
        <f t="shared" si="1161"/>
        <v>-679.483605873128</v>
      </c>
      <c r="S2477" s="51">
        <f>VLOOKUP(CONCATENATE($F2477," ",$G2477),AllocFactorMatrix,(S$4+1),FALSE)*$E2477</f>
        <v>-25.150412099463324</v>
      </c>
      <c r="T2477" s="51">
        <f>VLOOKUP(CONCATENATE($F2477," ",$G2477),AllocFactorMatrix,(T$4+1),FALSE)*$E2477</f>
        <v>-262.31006503773091</v>
      </c>
      <c r="U2477" s="51">
        <f>VLOOKUP(CONCATENATE($F2477," ",$G2477),AllocFactorMatrix,(U$4+1),FALSE)*$E2477</f>
        <v>-7.3340797768095607</v>
      </c>
      <c r="V2477" s="51">
        <f>VLOOKUP(CONCATENATE($F2477," ",$G2477),AllocFactorMatrix,(V$4+1),FALSE)*$E2477</f>
        <v>-2.1814915231551399</v>
      </c>
      <c r="W2477" s="51">
        <f t="shared" si="1162"/>
        <v>-296.97604843715897</v>
      </c>
      <c r="X2477" s="51">
        <f>VLOOKUP(CONCATENATE($F2477," ",$G2477),AllocFactorMatrix,(X$4+1),FALSE)*$E2477</f>
        <v>-163.95002587167184</v>
      </c>
      <c r="Y2477" s="51">
        <f>VLOOKUP(CONCATENATE($F2477," ",$G2477),AllocFactorMatrix,(Y$4+1),FALSE)*$E2477</f>
        <v>-2.3341356580665078</v>
      </c>
      <c r="Z2477" s="51">
        <f t="shared" si="1160"/>
        <v>-166.28416152973836</v>
      </c>
      <c r="AA2477" s="51">
        <f>VLOOKUP(CONCATENATE($F2477," ",$G2477),AllocFactorMatrix,(AA$4+1),FALSE)*$E2477</f>
        <v>-2.3119658693769978</v>
      </c>
      <c r="AB2477" s="51">
        <f>VLOOKUP(CONCATENATE($F2477," ",$G2477),AllocFactorMatrix,(AB$4+1),FALSE)*$E2477</f>
        <v>-299.83861710862629</v>
      </c>
      <c r="AC2477" s="51">
        <f>VLOOKUP(CONCATENATE($F2477," ",$G2477),AllocFactorMatrix,(AC$4+1),FALSE)*$E2477</f>
        <v>-41.337806347474213</v>
      </c>
    </row>
    <row r="2478" spans="1:29" s="48" customFormat="1" hidden="1" outlineLevel="1">
      <c r="A2478" s="53"/>
      <c r="B2478" s="104"/>
      <c r="C2478" s="52"/>
      <c r="D2478" s="52"/>
      <c r="F2478" s="175" t="str">
        <f>F2485</f>
        <v>RB_GUP</v>
      </c>
      <c r="G2478" s="52" t="str">
        <f>$G$8</f>
        <v>PRODUCTION</v>
      </c>
      <c r="H2478" s="50">
        <f t="shared" ca="1" si="1158"/>
        <v>843931.75886264374</v>
      </c>
      <c r="I2478" s="51">
        <f ca="1">VLOOKUP(CONCATENATE($F2478," ",$G2478),AllocFactorMatrix,(I$4+1),FALSE)*$E2485</f>
        <v>434106.66480392078</v>
      </c>
      <c r="J2478" s="51">
        <f ca="1">VLOOKUP(CONCATENATE($F2478," ",$G2478),AllocFactorMatrix,(J$4+1),FALSE)*$E2485</f>
        <v>101233.74097340173</v>
      </c>
      <c r="K2478" s="51">
        <f ca="1">VLOOKUP(CONCATENATE($F2478," ",$G2478),AllocFactorMatrix,(K$4+1),FALSE)*$E2485</f>
        <v>1407.549857865142</v>
      </c>
      <c r="L2478" s="51">
        <f ca="1">VLOOKUP(CONCATENATE($F2478," ",$G2478),AllocFactorMatrix,(L$4+1),FALSE)*$E2485</f>
        <v>196.03468690023308</v>
      </c>
      <c r="M2478" s="51">
        <f t="shared" ca="1" si="1159"/>
        <v>102837.32551816711</v>
      </c>
      <c r="N2478" s="51">
        <f ca="1">VLOOKUP(CONCATENATE($F2478," ",$G2478),AllocFactorMatrix,(N$4+1),FALSE)*$E2485</f>
        <v>60255.152455768577</v>
      </c>
      <c r="O2478" s="51">
        <f ca="1">VLOOKUP(CONCATENATE($F2478," ",$G2478),AllocFactorMatrix,(O$4+1),FALSE)*$E2485</f>
        <v>10797.216297234996</v>
      </c>
      <c r="P2478" s="51">
        <f ca="1">VLOOKUP(CONCATENATE($F2478," ",$G2478),AllocFactorMatrix,(P$4+1),FALSE)*$E2485</f>
        <v>2189.5652814838631</v>
      </c>
      <c r="Q2478" s="51">
        <f ca="1">VLOOKUP(CONCATENATE($F2478," ",$G2478),AllocFactorMatrix,(Q$4+1),FALSE)*$E2485</f>
        <v>83.147751394824823</v>
      </c>
      <c r="R2478" s="51">
        <f ca="1">SUBTOTAL(9,N2478:Q2478)</f>
        <v>73325.081785882256</v>
      </c>
      <c r="S2478" s="51">
        <f ca="1">VLOOKUP(CONCATENATE($F2478," ",$G2478),AllocFactorMatrix,(S$4+1),FALSE)*$E2485</f>
        <v>2853.5136667863544</v>
      </c>
      <c r="T2478" s="51">
        <f ca="1">VLOOKUP(CONCATENATE($F2478," ",$G2478),AllocFactorMatrix,(T$4+1),FALSE)*$E2485</f>
        <v>38524.082261968775</v>
      </c>
      <c r="U2478" s="51">
        <f ca="1">VLOOKUP(CONCATENATE($F2478," ",$G2478),AllocFactorMatrix,(U$4+1),FALSE)*$E2485</f>
        <v>147339.14993601764</v>
      </c>
      <c r="V2478" s="51">
        <f ca="1">VLOOKUP(CONCATENATE($F2478," ",$G2478),AllocFactorMatrix,(V$4+1),FALSE)*$E2485</f>
        <v>26691.85353587701</v>
      </c>
      <c r="W2478" s="51">
        <f ca="1">SUBTOTAL(9,S2478:V2478)</f>
        <v>215408.59940064978</v>
      </c>
      <c r="X2478" s="51">
        <f ca="1">VLOOKUP(CONCATENATE($F2478," ",$G2478),AllocFactorMatrix,(X$4+1),FALSE)*$E2485</f>
        <v>16537.605897798319</v>
      </c>
      <c r="Y2478" s="51">
        <f ca="1">VLOOKUP(CONCATENATE($F2478," ",$G2478),AllocFactorMatrix,(Y$4+1),FALSE)*$E2485</f>
        <v>330.298406972809</v>
      </c>
      <c r="Z2478" s="51">
        <f t="shared" ca="1" si="1160"/>
        <v>16867.904304771127</v>
      </c>
      <c r="AA2478" s="51">
        <f ca="1">VLOOKUP(CONCATENATE($F2478," ",$G2478),AllocFactorMatrix,(AA$4+1),FALSE)*$E2485</f>
        <v>218.15777638935771</v>
      </c>
      <c r="AB2478" s="51">
        <f ca="1">VLOOKUP(CONCATENATE($F2478," ",$G2478),AllocFactorMatrix,(AB$4+1),FALSE)*$E2485</f>
        <v>969.18105362110373</v>
      </c>
      <c r="AC2478" s="51">
        <f ca="1">VLOOKUP(CONCATENATE($F2478," ",$G2478),AllocFactorMatrix,(AC$4+1),FALSE)*$E2485</f>
        <v>198.8442192424271</v>
      </c>
    </row>
    <row r="2479" spans="1:29" s="48" customFormat="1" hidden="1" outlineLevel="1">
      <c r="A2479" s="53"/>
      <c r="B2479" s="104"/>
      <c r="C2479" s="52"/>
      <c r="D2479" s="52"/>
      <c r="F2479" s="175" t="str">
        <f>F2485</f>
        <v>RB_GUP</v>
      </c>
      <c r="G2479" s="52" t="str">
        <f>$G$9</f>
        <v>BULKTRAN</v>
      </c>
      <c r="H2479" s="50">
        <f t="shared" ca="1" si="1158"/>
        <v>458300.91275910719</v>
      </c>
      <c r="I2479" s="51">
        <f ca="1">VLOOKUP(CONCATENATE($F2479," ",$G2479),AllocFactorMatrix,(I$4+1),FALSE)*$E2485</f>
        <v>235743.56412723832</v>
      </c>
      <c r="J2479" s="51">
        <f ca="1">VLOOKUP(CONCATENATE($F2479," ",$G2479),AllocFactorMatrix,(J$4+1),FALSE)*$E2485</f>
        <v>54975.435398539455</v>
      </c>
      <c r="K2479" s="51">
        <f ca="1">VLOOKUP(CONCATENATE($F2479," ",$G2479),AllocFactorMatrix,(K$4+1),FALSE)*$E2485</f>
        <v>764.37623994967805</v>
      </c>
      <c r="L2479" s="51">
        <f ca="1">VLOOKUP(CONCATENATE($F2479," ",$G2479),AllocFactorMatrix,(L$4+1),FALSE)*$E2485</f>
        <v>106.45751270209662</v>
      </c>
      <c r="M2479" s="51">
        <f t="shared" ca="1" si="1159"/>
        <v>55846.269151191227</v>
      </c>
      <c r="N2479" s="51">
        <f ca="1">VLOOKUP(CONCATENATE($F2479," ",$G2479),AllocFactorMatrix,(N$4+1),FALSE)*$E2485</f>
        <v>32721.829791231325</v>
      </c>
      <c r="O2479" s="51">
        <f ca="1">VLOOKUP(CONCATENATE($F2479," ",$G2479),AllocFactorMatrix,(O$4+1),FALSE)*$E2485</f>
        <v>5863.4765575704469</v>
      </c>
      <c r="P2479" s="51">
        <f ca="1">VLOOKUP(CONCATENATE($F2479," ",$G2479),AllocFactorMatrix,(P$4+1),FALSE)*$E2485</f>
        <v>1189.0532101814526</v>
      </c>
      <c r="Q2479" s="51">
        <f ca="1">VLOOKUP(CONCATENATE($F2479," ",$G2479),AllocFactorMatrix,(Q$4+1),FALSE)*$E2485</f>
        <v>45.153757940655609</v>
      </c>
      <c r="R2479" s="51">
        <f t="shared" ref="R2479:R2485" ca="1" si="1163">SUBTOTAL(9,N2479:Q2479)</f>
        <v>39819.513316923883</v>
      </c>
      <c r="S2479" s="51">
        <f ca="1">VLOOKUP(CONCATENATE($F2479," ",$G2479),AllocFactorMatrix,(S$4+1),FALSE)*$E2485</f>
        <v>1549.6133476730815</v>
      </c>
      <c r="T2479" s="51">
        <f ca="1">VLOOKUP(CONCATENATE($F2479," ",$G2479),AllocFactorMatrix,(T$4+1),FALSE)*$E2485</f>
        <v>20920.675017209309</v>
      </c>
      <c r="U2479" s="51">
        <f ca="1">VLOOKUP(CONCATENATE($F2479," ",$G2479),AllocFactorMatrix,(U$4+1),FALSE)*$E2485</f>
        <v>80013.183757690713</v>
      </c>
      <c r="V2479" s="51">
        <f ca="1">VLOOKUP(CONCATENATE($F2479," ",$G2479),AllocFactorMatrix,(V$4+1),FALSE)*$E2485</f>
        <v>14495.130335195539</v>
      </c>
      <c r="W2479" s="51">
        <f t="shared" ref="W2479:W2485" ca="1" si="1164">SUBTOTAL(9,S2479:V2479)</f>
        <v>116978.60245776865</v>
      </c>
      <c r="X2479" s="51">
        <f ca="1">VLOOKUP(CONCATENATE($F2479," ",$G2479),AllocFactorMatrix,(X$4+1),FALSE)*$E2485</f>
        <v>8980.82078108514</v>
      </c>
      <c r="Y2479" s="51">
        <f ca="1">VLOOKUP(CONCATENATE($F2479," ",$G2479),AllocFactorMatrix,(Y$4+1),FALSE)*$E2485</f>
        <v>179.37002584489184</v>
      </c>
      <c r="Z2479" s="51">
        <f t="shared" ca="1" si="1160"/>
        <v>9160.1908069300316</v>
      </c>
      <c r="AA2479" s="51">
        <f ca="1">VLOOKUP(CONCATENATE($F2479," ",$G2479),AllocFactorMatrix,(AA$4+1),FALSE)*$E2485</f>
        <v>118.47155530618286</v>
      </c>
      <c r="AB2479" s="51">
        <f ca="1">VLOOKUP(CONCATENATE($F2479," ",$G2479),AllocFactorMatrix,(AB$4+1),FALSE)*$E2485</f>
        <v>526.31810195411583</v>
      </c>
      <c r="AC2479" s="51">
        <f ca="1">VLOOKUP(CONCATENATE($F2479," ",$G2479),AllocFactorMatrix,(AC$4+1),FALSE)*$E2485</f>
        <v>107.98324179491932</v>
      </c>
    </row>
    <row r="2480" spans="1:29" s="48" customFormat="1" hidden="1" outlineLevel="1">
      <c r="A2480" s="53"/>
      <c r="B2480" s="104"/>
      <c r="C2480" s="52"/>
      <c r="D2480" s="52"/>
      <c r="F2480" s="175" t="str">
        <f>F2485</f>
        <v>RB_GUP</v>
      </c>
      <c r="G2480" s="52" t="str">
        <f>$G$10</f>
        <v>SUBTRAN</v>
      </c>
      <c r="H2480" s="50">
        <f t="shared" ca="1" si="1158"/>
        <v>126891.45665071938</v>
      </c>
      <c r="I2480" s="51">
        <f ca="1">VLOOKUP(CONCATENATE($F2480," ",$G2480),AllocFactorMatrix,(I$4+1),FALSE)*$E2485</f>
        <v>64835.616292929124</v>
      </c>
      <c r="J2480" s="51">
        <f ca="1">VLOOKUP(CONCATENATE($F2480," ",$G2480),AllocFactorMatrix,(J$4+1),FALSE)*$E2485</f>
        <v>15198.563736404301</v>
      </c>
      <c r="K2480" s="51">
        <f ca="1">VLOOKUP(CONCATENATE($F2480," ",$G2480),AllocFactorMatrix,(K$4+1),FALSE)*$E2485</f>
        <v>212.31804189699534</v>
      </c>
      <c r="L2480" s="51">
        <f ca="1">VLOOKUP(CONCATENATE($F2480," ",$G2480),AllocFactorMatrix,(L$4+1),FALSE)*$E2485</f>
        <v>38.428579100310564</v>
      </c>
      <c r="M2480" s="51">
        <f t="shared" ca="1" si="1159"/>
        <v>15449.310357401608</v>
      </c>
      <c r="N2480" s="51">
        <f ca="1">VLOOKUP(CONCATENATE($F2480," ",$G2480),AllocFactorMatrix,(N$4+1),FALSE)*$E2485</f>
        <v>8783.6824138514075</v>
      </c>
      <c r="O2480" s="51">
        <f ca="1">VLOOKUP(CONCATENATE($F2480," ",$G2480),AllocFactorMatrix,(O$4+1),FALSE)*$E2485</f>
        <v>1578.3836003465974</v>
      </c>
      <c r="P2480" s="51">
        <f ca="1">VLOOKUP(CONCATENATE($F2480," ",$G2480),AllocFactorMatrix,(P$4+1),FALSE)*$E2485</f>
        <v>414.31352575187577</v>
      </c>
      <c r="Q2480" s="51">
        <f ca="1">VLOOKUP(CONCATENATE($F2480," ",$G2480),AllocFactorMatrix,(Q$4+1),FALSE)*$E2485</f>
        <v>0</v>
      </c>
      <c r="R2480" s="51">
        <f t="shared" ca="1" si="1163"/>
        <v>10776.379539949879</v>
      </c>
      <c r="S2480" s="51">
        <f ca="1">VLOOKUP(CONCATENATE($F2480," ",$G2480),AllocFactorMatrix,(S$4+1),FALSE)*$E2485</f>
        <v>395.91775695373019</v>
      </c>
      <c r="T2480" s="51">
        <f ca="1">VLOOKUP(CONCATENATE($F2480," ",$G2480),AllocFactorMatrix,(T$4+1),FALSE)*$E2485</f>
        <v>5555.1100434255695</v>
      </c>
      <c r="U2480" s="51">
        <f ca="1">VLOOKUP(CONCATENATE($F2480," ",$G2480),AllocFactorMatrix,(U$4+1),FALSE)*$E2485</f>
        <v>27390.977654290051</v>
      </c>
      <c r="V2480" s="51">
        <f ca="1">VLOOKUP(CONCATENATE($F2480," ",$G2480),AllocFactorMatrix,(V$4+1),FALSE)*$E2485</f>
        <v>0</v>
      </c>
      <c r="W2480" s="51">
        <f t="shared" ca="1" si="1164"/>
        <v>33342.00545466935</v>
      </c>
      <c r="X2480" s="51">
        <f ca="1">VLOOKUP(CONCATENATE($F2480," ",$G2480),AllocFactorMatrix,(X$4+1),FALSE)*$E2485</f>
        <v>2407.784554860445</v>
      </c>
      <c r="Y2480" s="51">
        <f ca="1">VLOOKUP(CONCATENATE($F2480," ",$G2480),AllocFactorMatrix,(Y$4+1),FALSE)*$E2485</f>
        <v>48.344743252510312</v>
      </c>
      <c r="Z2480" s="51">
        <f t="shared" ca="1" si="1160"/>
        <v>2456.1292981129554</v>
      </c>
      <c r="AA2480" s="51">
        <f ca="1">VLOOKUP(CONCATENATE($F2480," ",$G2480),AllocFactorMatrix,(AA$4+1),FALSE)*$E2485</f>
        <v>32.015707656510038</v>
      </c>
      <c r="AB2480" s="51">
        <f ca="1">VLOOKUP(CONCATENATE($F2480," ",$G2480),AllocFactorMatrix,(AB$4+1),FALSE)*$E2485</f>
        <v>0</v>
      </c>
      <c r="AC2480" s="51">
        <f ca="1">VLOOKUP(CONCATENATE($F2480," ",$G2480),AllocFactorMatrix,(AC$4+1),FALSE)*$E2485</f>
        <v>0</v>
      </c>
    </row>
    <row r="2481" spans="1:29" s="48" customFormat="1" hidden="1" outlineLevel="1">
      <c r="A2481" s="53"/>
      <c r="B2481" s="104"/>
      <c r="C2481" s="52"/>
      <c r="D2481" s="52"/>
      <c r="F2481" s="175" t="str">
        <f>F2485</f>
        <v>RB_GUP</v>
      </c>
      <c r="G2481" s="52" t="str">
        <f>$G$11</f>
        <v>DISTPRI</v>
      </c>
      <c r="H2481" s="50">
        <f t="shared" ca="1" si="1158"/>
        <v>507672.69006253744</v>
      </c>
      <c r="I2481" s="51">
        <f ca="1">VLOOKUP(CONCATENATE($F2481," ",$G2481),AllocFactorMatrix,(I$4+1),FALSE)*$E2485</f>
        <v>332427.66568743339</v>
      </c>
      <c r="J2481" s="51">
        <f ca="1">VLOOKUP(CONCATENATE($F2481," ",$G2481),AllocFactorMatrix,(J$4+1),FALSE)*$E2485</f>
        <v>77800.904328944438</v>
      </c>
      <c r="K2481" s="51">
        <f ca="1">VLOOKUP(CONCATENATE($F2481," ",$G2481),AllocFactorMatrix,(K$4+1),FALSE)*$E2485</f>
        <v>1086.7036493223827</v>
      </c>
      <c r="L2481" s="51">
        <f ca="1">VLOOKUP(CONCATENATE($F2481," ",$G2481),AllocFactorMatrix,(L$4+1),FALSE)*$E2485</f>
        <v>0</v>
      </c>
      <c r="M2481" s="51">
        <f t="shared" ca="1" si="1159"/>
        <v>78887.607978266824</v>
      </c>
      <c r="N2481" s="51">
        <f ca="1">VLOOKUP(CONCATENATE($F2481," ",$G2481),AllocFactorMatrix,(N$4+1),FALSE)*$E2485</f>
        <v>45164.951173397538</v>
      </c>
      <c r="O2481" s="51">
        <f ca="1">VLOOKUP(CONCATENATE($F2481," ",$G2481),AllocFactorMatrix,(O$4+1),FALSE)*$E2485</f>
        <v>8115.2018960433697</v>
      </c>
      <c r="P2481" s="51">
        <f ca="1">VLOOKUP(CONCATENATE($F2481," ",$G2481),AllocFactorMatrix,(P$4+1),FALSE)*$E2485</f>
        <v>0</v>
      </c>
      <c r="Q2481" s="51">
        <f ca="1">VLOOKUP(CONCATENATE($F2481," ",$G2481),AllocFactorMatrix,(Q$4+1),FALSE)*$E2485</f>
        <v>0</v>
      </c>
      <c r="R2481" s="51">
        <f t="shared" ca="1" si="1163"/>
        <v>53280.153069440908</v>
      </c>
      <c r="S2481" s="51">
        <f ca="1">VLOOKUP(CONCATENATE($F2481," ",$G2481),AllocFactorMatrix,(S$4+1),FALSE)*$E2485</f>
        <v>2042.2126271758139</v>
      </c>
      <c r="T2481" s="51">
        <f ca="1">VLOOKUP(CONCATENATE($F2481," ",$G2481),AllocFactorMatrix,(T$4+1),FALSE)*$E2485</f>
        <v>28239.436044804148</v>
      </c>
      <c r="U2481" s="51">
        <f ca="1">VLOOKUP(CONCATENATE($F2481," ",$G2481),AllocFactorMatrix,(U$4+1),FALSE)*$E2485</f>
        <v>0</v>
      </c>
      <c r="V2481" s="51">
        <f ca="1">VLOOKUP(CONCATENATE($F2481," ",$G2481),AllocFactorMatrix,(V$4+1),FALSE)*$E2485</f>
        <v>0</v>
      </c>
      <c r="W2481" s="51">
        <f t="shared" ca="1" si="1164"/>
        <v>30281.648671979961</v>
      </c>
      <c r="X2481" s="51">
        <f ca="1">VLOOKUP(CONCATENATE($F2481," ",$G2481),AllocFactorMatrix,(X$4+1),FALSE)*$E2485</f>
        <v>12383.856413392205</v>
      </c>
      <c r="Y2481" s="51">
        <f ca="1">VLOOKUP(CONCATENATE($F2481," ",$G2481),AllocFactorMatrix,(Y$4+1),FALSE)*$E2485</f>
        <v>248.56352767784355</v>
      </c>
      <c r="Z2481" s="51">
        <f t="shared" ca="1" si="1160"/>
        <v>12632.419941070048</v>
      </c>
      <c r="AA2481" s="51">
        <f ca="1">VLOOKUP(CONCATENATE($F2481," ",$G2481),AllocFactorMatrix,(AA$4+1),FALSE)*$E2485</f>
        <v>163.19471434626126</v>
      </c>
      <c r="AB2481" s="51">
        <f ca="1">VLOOKUP(CONCATENATE($F2481," ",$G2481),AllocFactorMatrix,(AB$4+1),FALSE)*$E2485</f>
        <v>0</v>
      </c>
      <c r="AC2481" s="51">
        <f ca="1">VLOOKUP(CONCATENATE($F2481," ",$G2481),AllocFactorMatrix,(AC$4+1),FALSE)*$E2485</f>
        <v>0</v>
      </c>
    </row>
    <row r="2482" spans="1:29" s="48" customFormat="1" hidden="1" outlineLevel="1">
      <c r="A2482" s="53"/>
      <c r="B2482" s="104"/>
      <c r="C2482" s="52"/>
      <c r="D2482" s="52"/>
      <c r="F2482" s="175" t="str">
        <f>F2485</f>
        <v>RB_GUP</v>
      </c>
      <c r="G2482" s="52" t="str">
        <f>$G$12</f>
        <v>DISTSEC</v>
      </c>
      <c r="H2482" s="50">
        <f t="shared" ca="1" si="1158"/>
        <v>243371.44903301305</v>
      </c>
      <c r="I2482" s="51">
        <f ca="1">VLOOKUP(CONCATENATE($F2482," ",$G2482),AllocFactorMatrix,(I$4+1),FALSE)*$E2485</f>
        <v>180607.18963789972</v>
      </c>
      <c r="J2482" s="51">
        <f ca="1">VLOOKUP(CONCATENATE($F2482," ",$G2482),AllocFactorMatrix,(J$4+1),FALSE)*$E2485</f>
        <v>36418.478444296634</v>
      </c>
      <c r="K2482" s="51">
        <f ca="1">VLOOKUP(CONCATENATE($F2482," ",$G2482),AllocFactorMatrix,(K$4+1),FALSE)*$E2485</f>
        <v>0</v>
      </c>
      <c r="L2482" s="51">
        <f ca="1">VLOOKUP(CONCATENATE($F2482," ",$G2482),AllocFactorMatrix,(L$4+1),FALSE)*$E2485</f>
        <v>0</v>
      </c>
      <c r="M2482" s="51">
        <f t="shared" ca="1" si="1159"/>
        <v>36418.478444296634</v>
      </c>
      <c r="N2482" s="51">
        <f ca="1">VLOOKUP(CONCATENATE($F2482," ",$G2482),AllocFactorMatrix,(N$4+1),FALSE)*$E2485</f>
        <v>18203.247659756078</v>
      </c>
      <c r="O2482" s="51">
        <f ca="1">VLOOKUP(CONCATENATE($F2482," ",$G2482),AllocFactorMatrix,(O$4+1),FALSE)*$E2485</f>
        <v>0</v>
      </c>
      <c r="P2482" s="51">
        <f ca="1">VLOOKUP(CONCATENATE($F2482," ",$G2482),AllocFactorMatrix,(P$4+1),FALSE)*$E2485</f>
        <v>0</v>
      </c>
      <c r="Q2482" s="51">
        <f ca="1">VLOOKUP(CONCATENATE($F2482," ",$G2482),AllocFactorMatrix,(Q$4+1),FALSE)*$E2485</f>
        <v>0</v>
      </c>
      <c r="R2482" s="51">
        <f t="shared" ca="1" si="1163"/>
        <v>18203.247659756078</v>
      </c>
      <c r="S2482" s="51">
        <f ca="1">VLOOKUP(CONCATENATE($F2482," ",$G2482),AllocFactorMatrix,(S$4+1),FALSE)*$E2485</f>
        <v>680.39477636638242</v>
      </c>
      <c r="T2482" s="51">
        <f ca="1">VLOOKUP(CONCATENATE($F2482," ",$G2482),AllocFactorMatrix,(T$4+1),FALSE)*$E2485</f>
        <v>0</v>
      </c>
      <c r="U2482" s="51">
        <f ca="1">VLOOKUP(CONCATENATE($F2482," ",$G2482),AllocFactorMatrix,(U$4+1),FALSE)*$E2485</f>
        <v>0</v>
      </c>
      <c r="V2482" s="51">
        <f ca="1">VLOOKUP(CONCATENATE($F2482," ",$G2482),AllocFactorMatrix,(V$4+1),FALSE)*$E2485</f>
        <v>0</v>
      </c>
      <c r="W2482" s="51">
        <f t="shared" ca="1" si="1164"/>
        <v>680.39477636638242</v>
      </c>
      <c r="X2482" s="51">
        <f ca="1">VLOOKUP(CONCATENATE($F2482," ",$G2482),AllocFactorMatrix,(X$4+1),FALSE)*$E2485</f>
        <v>5141.9940895091095</v>
      </c>
      <c r="Y2482" s="51">
        <f ca="1">VLOOKUP(CONCATENATE($F2482," ",$G2482),AllocFactorMatrix,(Y$4+1),FALSE)*$E2485</f>
        <v>0</v>
      </c>
      <c r="Z2482" s="51">
        <f t="shared" ca="1" si="1160"/>
        <v>5141.9940895091095</v>
      </c>
      <c r="AA2482" s="51">
        <f ca="1">VLOOKUP(CONCATENATE($F2482," ",$G2482),AllocFactorMatrix,(AA$4+1),FALSE)*$E2485</f>
        <v>60.796736038954137</v>
      </c>
      <c r="AB2482" s="51">
        <f ca="1">VLOOKUP(CONCATENATE($F2482," ",$G2482),AllocFactorMatrix,(AB$4+1),FALSE)*$E2485</f>
        <v>1871.3059130366782</v>
      </c>
      <c r="AC2482" s="51">
        <f ca="1">VLOOKUP(CONCATENATE($F2482," ",$G2482),AllocFactorMatrix,(AC$4+1),FALSE)*$E2485</f>
        <v>388.04177610949858</v>
      </c>
    </row>
    <row r="2483" spans="1:29" s="48" customFormat="1" hidden="1" outlineLevel="1">
      <c r="A2483" s="53"/>
      <c r="B2483" s="104"/>
      <c r="C2483" s="52"/>
      <c r="D2483" s="52"/>
      <c r="F2483" s="175" t="str">
        <f>F2485</f>
        <v>RB_GUP</v>
      </c>
      <c r="G2483" s="52" t="str">
        <f>$G$13</f>
        <v>ENERGY</v>
      </c>
      <c r="H2483" s="50">
        <f t="shared" ca="1" si="1158"/>
        <v>15756.018010467713</v>
      </c>
      <c r="I2483" s="51">
        <f ca="1">VLOOKUP(CONCATENATE($F2483," ",$G2483),AllocFactorMatrix,(I$4+1),FALSE)*$E2485</f>
        <v>6165.1125595985541</v>
      </c>
      <c r="J2483" s="51">
        <f ca="1">VLOOKUP(CONCATENATE($F2483," ",$G2483),AllocFactorMatrix,(J$4+1),FALSE)*$E2485</f>
        <v>1778.6170859586578</v>
      </c>
      <c r="K2483" s="51">
        <f ca="1">VLOOKUP(CONCATENATE($F2483," ",$G2483),AllocFactorMatrix,(K$4+1),FALSE)*$E2485</f>
        <v>24.790125807479185</v>
      </c>
      <c r="L2483" s="51">
        <f ca="1">VLOOKUP(CONCATENATE($F2483," ",$G2483),AllocFactorMatrix,(L$4+1),FALSE)*$E2485</f>
        <v>3.4656385779726828</v>
      </c>
      <c r="M2483" s="51">
        <f t="shared" ca="1" si="1159"/>
        <v>1806.8728503441096</v>
      </c>
      <c r="N2483" s="51">
        <f ca="1">VLOOKUP(CONCATENATE($F2483," ",$G2483),AllocFactorMatrix,(N$4+1),FALSE)*$E2485</f>
        <v>1154.010015411618</v>
      </c>
      <c r="O2483" s="51">
        <f ca="1">VLOOKUP(CONCATENATE($F2483," ",$G2483),AllocFactorMatrix,(O$4+1),FALSE)*$E2485</f>
        <v>205.80495211761081</v>
      </c>
      <c r="P2483" s="51">
        <f ca="1">VLOOKUP(CONCATENATE($F2483," ",$G2483),AllocFactorMatrix,(P$4+1),FALSE)*$E2485</f>
        <v>41.90942514562736</v>
      </c>
      <c r="Q2483" s="51">
        <f ca="1">VLOOKUP(CONCATENATE($F2483," ",$G2483),AllocFactorMatrix,(Q$4+1),FALSE)*$E2485</f>
        <v>1.5829331711618855</v>
      </c>
      <c r="R2483" s="51">
        <f t="shared" ca="1" si="1163"/>
        <v>1403.3073258460181</v>
      </c>
      <c r="S2483" s="51">
        <f ca="1">VLOOKUP(CONCATENATE($F2483," ",$G2483),AllocFactorMatrix,(S$4+1),FALSE)*$E2485</f>
        <v>60.435525485077669</v>
      </c>
      <c r="T2483" s="51">
        <f ca="1">VLOOKUP(CONCATENATE($F2483," ",$G2483),AllocFactorMatrix,(T$4+1),FALSE)*$E2485</f>
        <v>955.49714881185537</v>
      </c>
      <c r="U2483" s="51">
        <f ca="1">VLOOKUP(CONCATENATE($F2483," ",$G2483),AllocFactorMatrix,(U$4+1),FALSE)*$E2485</f>
        <v>4109.4377247798211</v>
      </c>
      <c r="V2483" s="51">
        <f ca="1">VLOOKUP(CONCATENATE($F2483," ",$G2483),AllocFactorMatrix,(V$4+1),FALSE)*$E2485</f>
        <v>773.02815804391025</v>
      </c>
      <c r="W2483" s="51">
        <f t="shared" ca="1" si="1164"/>
        <v>5898.3985571206649</v>
      </c>
      <c r="X2483" s="51">
        <f ca="1">VLOOKUP(CONCATENATE($F2483," ",$G2483),AllocFactorMatrix,(X$4+1),FALSE)*$E2485</f>
        <v>316.9951114787977</v>
      </c>
      <c r="Y2483" s="51">
        <f ca="1">VLOOKUP(CONCATENATE($F2483," ",$G2483),AllocFactorMatrix,(Y$4+1),FALSE)*$E2485</f>
        <v>6.3604436786434579</v>
      </c>
      <c r="Z2483" s="51">
        <f t="shared" ca="1" si="1160"/>
        <v>323.35555515744113</v>
      </c>
      <c r="AA2483" s="51">
        <f ca="1">VLOOKUP(CONCATENATE($F2483," ",$G2483),AllocFactorMatrix,(AA$4+1),FALSE)*$E2485</f>
        <v>5.6735430359652081</v>
      </c>
      <c r="AB2483" s="51">
        <f ca="1">VLOOKUP(CONCATENATE($F2483," ",$G2483),AllocFactorMatrix,(AB$4+1),FALSE)*$E2485</f>
        <v>127.08542092587102</v>
      </c>
      <c r="AC2483" s="51">
        <f ca="1">VLOOKUP(CONCATENATE($F2483," ",$G2483),AllocFactorMatrix,(AC$4+1),FALSE)*$E2485</f>
        <v>26.212198439087679</v>
      </c>
    </row>
    <row r="2484" spans="1:29" s="48" customFormat="1" hidden="1" outlineLevel="1">
      <c r="A2484" s="53"/>
      <c r="B2484" s="104"/>
      <c r="C2484" s="52"/>
      <c r="D2484" s="52"/>
      <c r="F2484" s="175" t="str">
        <f>F2485</f>
        <v>RB_GUP</v>
      </c>
      <c r="G2484" s="52" t="str">
        <f>$G$14</f>
        <v>CUSTOMER</v>
      </c>
      <c r="H2484" s="50">
        <f t="shared" ca="1" si="1158"/>
        <v>114699.39462151188</v>
      </c>
      <c r="I2484" s="51">
        <f ca="1">VLOOKUP(CONCATENATE($F2484," ",$G2484),AllocFactorMatrix,(I$4+1),FALSE)*$E2485</f>
        <v>56811.317819806332</v>
      </c>
      <c r="J2484" s="51">
        <f ca="1">VLOOKUP(CONCATENATE($F2484," ",$G2484),AllocFactorMatrix,(J$4+1),FALSE)*$E2485</f>
        <v>18106.587331417537</v>
      </c>
      <c r="K2484" s="51">
        <f ca="1">VLOOKUP(CONCATENATE($F2484," ",$G2484),AllocFactorMatrix,(K$4+1),FALSE)*$E2485</f>
        <v>1155.7657343926041</v>
      </c>
      <c r="L2484" s="51">
        <f ca="1">VLOOKUP(CONCATENATE($F2484," ",$G2484),AllocFactorMatrix,(L$4+1),FALSE)*$E2485</f>
        <v>194.38441718805984</v>
      </c>
      <c r="M2484" s="51">
        <f t="shared" ca="1" si="1159"/>
        <v>19456.7374829982</v>
      </c>
      <c r="N2484" s="51">
        <f ca="1">VLOOKUP(CONCATENATE($F2484," ",$G2484),AllocFactorMatrix,(N$4+1),FALSE)*$E2485</f>
        <v>1411.6595837171244</v>
      </c>
      <c r="O2484" s="51">
        <f ca="1">VLOOKUP(CONCATENATE($F2484," ",$G2484),AllocFactorMatrix,(O$4+1),FALSE)*$E2485</f>
        <v>408.04782565034708</v>
      </c>
      <c r="P2484" s="51">
        <f ca="1">VLOOKUP(CONCATENATE($F2484," ",$G2484),AllocFactorMatrix,(P$4+1),FALSE)*$E2485</f>
        <v>477.98221895232069</v>
      </c>
      <c r="Q2484" s="51">
        <f ca="1">VLOOKUP(CONCATENATE($F2484," ",$G2484),AllocFactorMatrix,(Q$4+1),FALSE)*$E2485</f>
        <v>59.722710457354815</v>
      </c>
      <c r="R2484" s="51">
        <f t="shared" ca="1" si="1163"/>
        <v>2357.4123387771469</v>
      </c>
      <c r="S2484" s="51">
        <f ca="1">VLOOKUP(CONCATENATE($F2484," ",$G2484),AllocFactorMatrix,(S$4+1),FALSE)*$E2485</f>
        <v>9.3469839232975165</v>
      </c>
      <c r="T2484" s="51">
        <f ca="1">VLOOKUP(CONCATENATE($F2484," ",$G2484),AllocFactorMatrix,(T$4+1),FALSE)*$E2485</f>
        <v>289.62082817915092</v>
      </c>
      <c r="U2484" s="51">
        <f ca="1">VLOOKUP(CONCATENATE($F2484," ",$G2484),AllocFactorMatrix,(U$4+1),FALSE)*$E2485</f>
        <v>803.44550541067827</v>
      </c>
      <c r="V2484" s="51">
        <f ca="1">VLOOKUP(CONCATENATE($F2484," ",$G2484),AllocFactorMatrix,(V$4+1),FALSE)*$E2485</f>
        <v>238.89917508027094</v>
      </c>
      <c r="W2484" s="51">
        <f t="shared" ca="1" si="1164"/>
        <v>1341.3124925933976</v>
      </c>
      <c r="X2484" s="51">
        <f ca="1">VLOOKUP(CONCATENATE($F2484," ",$G2484),AllocFactorMatrix,(X$4+1),FALSE)*$E2485</f>
        <v>285.27271174847317</v>
      </c>
      <c r="Y2484" s="51">
        <f ca="1">VLOOKUP(CONCATENATE($F2484," ",$G2484),AllocFactorMatrix,(Y$4+1),FALSE)*$E2485</f>
        <v>5.3417026012157676</v>
      </c>
      <c r="Z2484" s="51">
        <f t="shared" ca="1" si="1160"/>
        <v>290.61441434968896</v>
      </c>
      <c r="AA2484" s="51">
        <f ca="1">VLOOKUP(CONCATENATE($F2484," ",$G2484),AllocFactorMatrix,(AA$4+1),FALSE)*$E2485</f>
        <v>27.596852240751574</v>
      </c>
      <c r="AB2484" s="51">
        <f ca="1">VLOOKUP(CONCATENATE($F2484," ",$G2484),AllocFactorMatrix,(AB$4+1),FALSE)*$E2485</f>
        <v>30327.341960655638</v>
      </c>
      <c r="AC2484" s="51">
        <f ca="1">VLOOKUP(CONCATENATE($F2484," ",$G2484),AllocFactorMatrix,(AC$4+1),FALSE)*$E2485</f>
        <v>4087.0612600907134</v>
      </c>
    </row>
    <row r="2485" spans="1:29" s="48" customFormat="1" collapsed="1">
      <c r="A2485" s="53"/>
      <c r="B2485" s="104"/>
      <c r="C2485" s="52"/>
      <c r="D2485" s="102" t="s">
        <v>442</v>
      </c>
      <c r="E2485" s="58">
        <v>2310623.6800000002</v>
      </c>
      <c r="F2485" s="93" t="s">
        <v>73</v>
      </c>
      <c r="G2485" s="52" t="str">
        <f>$G$15</f>
        <v>TOTAL</v>
      </c>
      <c r="H2485" s="50">
        <f t="shared" ca="1" si="1158"/>
        <v>2310623.6799999997</v>
      </c>
      <c r="I2485" s="51">
        <f ca="1">VLOOKUP(CONCATENATE($F2485," ",$G2485),AllocFactorMatrix,(I$4+1),FALSE)*$E2485</f>
        <v>1310697.1309288263</v>
      </c>
      <c r="J2485" s="51">
        <f ca="1">VLOOKUP(CONCATENATE($F2485," ",$G2485),AllocFactorMatrix,(J$4+1),FALSE)*$E2485</f>
        <v>305512.32729896274</v>
      </c>
      <c r="K2485" s="51">
        <f ca="1">VLOOKUP(CONCATENATE($F2485," ",$G2485),AllocFactorMatrix,(K$4+1),FALSE)*$E2485</f>
        <v>4651.5036492342824</v>
      </c>
      <c r="L2485" s="51">
        <f ca="1">VLOOKUP(CONCATENATE($F2485," ",$G2485),AllocFactorMatrix,(L$4+1),FALSE)*$E2485</f>
        <v>538.77083446867289</v>
      </c>
      <c r="M2485" s="51">
        <f t="shared" ca="1" si="1159"/>
        <v>310702.6017826657</v>
      </c>
      <c r="N2485" s="51">
        <f ca="1">VLOOKUP(CONCATENATE($F2485," ",$G2485),AllocFactorMatrix,(N$4+1),FALSE)*$E2485</f>
        <v>167694.53309313368</v>
      </c>
      <c r="O2485" s="51">
        <f ca="1">VLOOKUP(CONCATENATE($F2485," ",$G2485),AllocFactorMatrix,(O$4+1),FALSE)*$E2485</f>
        <v>26968.13112896337</v>
      </c>
      <c r="P2485" s="51">
        <f ca="1">VLOOKUP(CONCATENATE($F2485," ",$G2485),AllocFactorMatrix,(P$4+1),FALSE)*$E2485</f>
        <v>4312.8236615151391</v>
      </c>
      <c r="Q2485" s="51">
        <f ca="1">VLOOKUP(CONCATENATE($F2485," ",$G2485),AllocFactorMatrix,(Q$4+1),FALSE)*$E2485</f>
        <v>189.60715296399715</v>
      </c>
      <c r="R2485" s="51">
        <f t="shared" ca="1" si="1163"/>
        <v>199165.09503657618</v>
      </c>
      <c r="S2485" s="51">
        <f ca="1">VLOOKUP(CONCATENATE($F2485," ",$G2485),AllocFactorMatrix,(S$4+1),FALSE)*$E2485</f>
        <v>7591.4346843637377</v>
      </c>
      <c r="T2485" s="51">
        <f ca="1">VLOOKUP(CONCATENATE($F2485," ",$G2485),AllocFactorMatrix,(T$4+1),FALSE)*$E2485</f>
        <v>94484.421344398812</v>
      </c>
      <c r="U2485" s="51">
        <f ca="1">VLOOKUP(CONCATENATE($F2485," ",$G2485),AllocFactorMatrix,(U$4+1),FALSE)*$E2485</f>
        <v>259656.19457818891</v>
      </c>
      <c r="V2485" s="51">
        <f ca="1">VLOOKUP(CONCATENATE($F2485," ",$G2485),AllocFactorMatrix,(V$4+1),FALSE)*$E2485</f>
        <v>42198.911204196731</v>
      </c>
      <c r="W2485" s="51">
        <f t="shared" ca="1" si="1164"/>
        <v>403930.96181114821</v>
      </c>
      <c r="X2485" s="51">
        <f ca="1">VLOOKUP(CONCATENATE($F2485," ",$G2485),AllocFactorMatrix,(X$4+1),FALSE)*$E2485</f>
        <v>46054.32955987248</v>
      </c>
      <c r="Y2485" s="51">
        <f ca="1">VLOOKUP(CONCATENATE($F2485," ",$G2485),AllocFactorMatrix,(Y$4+1),FALSE)*$E2485</f>
        <v>818.27885002791379</v>
      </c>
      <c r="Z2485" s="51">
        <f t="shared" ca="1" si="1160"/>
        <v>46872.608409900393</v>
      </c>
      <c r="AA2485" s="51">
        <f ca="1">VLOOKUP(CONCATENATE($F2485," ",$G2485),AllocFactorMatrix,(AA$4+1),FALSE)*$E2485</f>
        <v>625.90688501398279</v>
      </c>
      <c r="AB2485" s="51">
        <f ca="1">VLOOKUP(CONCATENATE($F2485," ",$G2485),AllocFactorMatrix,(AB$4+1),FALSE)*$E2485</f>
        <v>33821.232450193405</v>
      </c>
      <c r="AC2485" s="51">
        <f ca="1">VLOOKUP(CONCATENATE($F2485," ",$G2485),AllocFactorMatrix,(AC$4+1),FALSE)*$E2485</f>
        <v>4808.1426956766463</v>
      </c>
    </row>
    <row r="2486" spans="1:29" s="48" customFormat="1" hidden="1" outlineLevel="1">
      <c r="A2486" s="53"/>
      <c r="B2486" s="104"/>
      <c r="C2486" s="52"/>
      <c r="D2486" s="52"/>
      <c r="F2486" s="175" t="str">
        <f>F2493</f>
        <v>PROD_ENERGY</v>
      </c>
      <c r="G2486" s="52" t="str">
        <f>$G$8</f>
        <v>PRODUCTION</v>
      </c>
      <c r="H2486" s="50">
        <f t="shared" si="1158"/>
        <v>0</v>
      </c>
      <c r="I2486" s="51">
        <f>VLOOKUP(CONCATENATE($F2486," ",$G2486),AllocFactorMatrix,(I$4+1),FALSE)*$E2493</f>
        <v>0</v>
      </c>
      <c r="J2486" s="51">
        <f>VLOOKUP(CONCATENATE($F2486," ",$G2486),AllocFactorMatrix,(J$4+1),FALSE)*$E2493</f>
        <v>0</v>
      </c>
      <c r="K2486" s="51">
        <f>VLOOKUP(CONCATENATE($F2486," ",$G2486),AllocFactorMatrix,(K$4+1),FALSE)*$E2493</f>
        <v>0</v>
      </c>
      <c r="L2486" s="51">
        <f>VLOOKUP(CONCATENATE($F2486," ",$G2486),AllocFactorMatrix,(L$4+1),FALSE)*$E2493</f>
        <v>0</v>
      </c>
      <c r="M2486" s="51">
        <f t="shared" ref="M2486:M2493" si="1165">SUBTOTAL(9,J2486:L2486)</f>
        <v>0</v>
      </c>
      <c r="N2486" s="51">
        <f>VLOOKUP(CONCATENATE($F2486," ",$G2486),AllocFactorMatrix,(N$4+1),FALSE)*$E2493</f>
        <v>0</v>
      </c>
      <c r="O2486" s="51">
        <f>VLOOKUP(CONCATENATE($F2486," ",$G2486),AllocFactorMatrix,(O$4+1),FALSE)*$E2493</f>
        <v>0</v>
      </c>
      <c r="P2486" s="51">
        <f>VLOOKUP(CONCATENATE($F2486," ",$G2486),AllocFactorMatrix,(P$4+1),FALSE)*$E2493</f>
        <v>0</v>
      </c>
      <c r="Q2486" s="51">
        <f>VLOOKUP(CONCATENATE($F2486," ",$G2486),AllocFactorMatrix,(Q$4+1),FALSE)*$E2493</f>
        <v>0</v>
      </c>
      <c r="R2486" s="51">
        <f>SUBTOTAL(9,N2486:Q2486)</f>
        <v>0</v>
      </c>
      <c r="S2486" s="51">
        <f>VLOOKUP(CONCATENATE($F2486," ",$G2486),AllocFactorMatrix,(S$4+1),FALSE)*$E2493</f>
        <v>0</v>
      </c>
      <c r="T2486" s="51">
        <f>VLOOKUP(CONCATENATE($F2486," ",$G2486),AllocFactorMatrix,(T$4+1),FALSE)*$E2493</f>
        <v>0</v>
      </c>
      <c r="U2486" s="51">
        <f>VLOOKUP(CONCATENATE($F2486," ",$G2486),AllocFactorMatrix,(U$4+1),FALSE)*$E2493</f>
        <v>0</v>
      </c>
      <c r="V2486" s="51">
        <f>VLOOKUP(CONCATENATE($F2486," ",$G2486),AllocFactorMatrix,(V$4+1),FALSE)*$E2493</f>
        <v>0</v>
      </c>
      <c r="W2486" s="51">
        <f>SUBTOTAL(9,S2486:V2486)</f>
        <v>0</v>
      </c>
      <c r="X2486" s="51">
        <f>VLOOKUP(CONCATENATE($F2486," ",$G2486),AllocFactorMatrix,(X$4+1),FALSE)*$E2493</f>
        <v>0</v>
      </c>
      <c r="Y2486" s="51">
        <f>VLOOKUP(CONCATENATE($F2486," ",$G2486),AllocFactorMatrix,(Y$4+1),FALSE)*$E2493</f>
        <v>0</v>
      </c>
      <c r="Z2486" s="51">
        <f t="shared" ref="Z2486:Z2493" si="1166">SUBTOTAL(9,X2486:Y2486)</f>
        <v>0</v>
      </c>
      <c r="AA2486" s="51">
        <f>VLOOKUP(CONCATENATE($F2486," ",$G2486),AllocFactorMatrix,(AA$4+1),FALSE)*$E2493</f>
        <v>0</v>
      </c>
      <c r="AB2486" s="51">
        <f>VLOOKUP(CONCATENATE($F2486," ",$G2486),AllocFactorMatrix,(AB$4+1),FALSE)*$E2493</f>
        <v>0</v>
      </c>
      <c r="AC2486" s="51">
        <f>VLOOKUP(CONCATENATE($F2486," ",$G2486),AllocFactorMatrix,(AC$4+1),FALSE)*$E2493</f>
        <v>0</v>
      </c>
    </row>
    <row r="2487" spans="1:29" s="48" customFormat="1" hidden="1" outlineLevel="1">
      <c r="A2487" s="53"/>
      <c r="B2487" s="104"/>
      <c r="C2487" s="52"/>
      <c r="D2487" s="52"/>
      <c r="F2487" s="175" t="str">
        <f>F2493</f>
        <v>PROD_ENERGY</v>
      </c>
      <c r="G2487" s="52" t="str">
        <f>$G$9</f>
        <v>BULKTRAN</v>
      </c>
      <c r="H2487" s="50">
        <f t="shared" si="1158"/>
        <v>0</v>
      </c>
      <c r="I2487" s="51">
        <f>VLOOKUP(CONCATENATE($F2487," ",$G2487),AllocFactorMatrix,(I$4+1),FALSE)*$E2493</f>
        <v>0</v>
      </c>
      <c r="J2487" s="51">
        <f>VLOOKUP(CONCATENATE($F2487," ",$G2487),AllocFactorMatrix,(J$4+1),FALSE)*$E2493</f>
        <v>0</v>
      </c>
      <c r="K2487" s="51">
        <f>VLOOKUP(CONCATENATE($F2487," ",$G2487),AllocFactorMatrix,(K$4+1),FALSE)*$E2493</f>
        <v>0</v>
      </c>
      <c r="L2487" s="51">
        <f>VLOOKUP(CONCATENATE($F2487," ",$G2487),AllocFactorMatrix,(L$4+1),FALSE)*$E2493</f>
        <v>0</v>
      </c>
      <c r="M2487" s="51">
        <f t="shared" si="1165"/>
        <v>0</v>
      </c>
      <c r="N2487" s="51">
        <f>VLOOKUP(CONCATENATE($F2487," ",$G2487),AllocFactorMatrix,(N$4+1),FALSE)*$E2493</f>
        <v>0</v>
      </c>
      <c r="O2487" s="51">
        <f>VLOOKUP(CONCATENATE($F2487," ",$G2487),AllocFactorMatrix,(O$4+1),FALSE)*$E2493</f>
        <v>0</v>
      </c>
      <c r="P2487" s="51">
        <f>VLOOKUP(CONCATENATE($F2487," ",$G2487),AllocFactorMatrix,(P$4+1),FALSE)*$E2493</f>
        <v>0</v>
      </c>
      <c r="Q2487" s="51">
        <f>VLOOKUP(CONCATENATE($F2487," ",$G2487),AllocFactorMatrix,(Q$4+1),FALSE)*$E2493</f>
        <v>0</v>
      </c>
      <c r="R2487" s="51">
        <f t="shared" ref="R2487:R2493" si="1167">SUBTOTAL(9,N2487:Q2487)</f>
        <v>0</v>
      </c>
      <c r="S2487" s="51">
        <f>VLOOKUP(CONCATENATE($F2487," ",$G2487),AllocFactorMatrix,(S$4+1),FALSE)*$E2493</f>
        <v>0</v>
      </c>
      <c r="T2487" s="51">
        <f>VLOOKUP(CONCATENATE($F2487," ",$G2487),AllocFactorMatrix,(T$4+1),FALSE)*$E2493</f>
        <v>0</v>
      </c>
      <c r="U2487" s="51">
        <f>VLOOKUP(CONCATENATE($F2487," ",$G2487),AllocFactorMatrix,(U$4+1),FALSE)*$E2493</f>
        <v>0</v>
      </c>
      <c r="V2487" s="51">
        <f>VLOOKUP(CONCATENATE($F2487," ",$G2487),AllocFactorMatrix,(V$4+1),FALSE)*$E2493</f>
        <v>0</v>
      </c>
      <c r="W2487" s="51">
        <f t="shared" ref="W2487:W2493" si="1168">SUBTOTAL(9,S2487:V2487)</f>
        <v>0</v>
      </c>
      <c r="X2487" s="51">
        <f>VLOOKUP(CONCATENATE($F2487," ",$G2487),AllocFactorMatrix,(X$4+1),FALSE)*$E2493</f>
        <v>0</v>
      </c>
      <c r="Y2487" s="51">
        <f>VLOOKUP(CONCATENATE($F2487," ",$G2487),AllocFactorMatrix,(Y$4+1),FALSE)*$E2493</f>
        <v>0</v>
      </c>
      <c r="Z2487" s="51">
        <f t="shared" si="1166"/>
        <v>0</v>
      </c>
      <c r="AA2487" s="51">
        <f>VLOOKUP(CONCATENATE($F2487," ",$G2487),AllocFactorMatrix,(AA$4+1),FALSE)*$E2493</f>
        <v>0</v>
      </c>
      <c r="AB2487" s="51">
        <f>VLOOKUP(CONCATENATE($F2487," ",$G2487),AllocFactorMatrix,(AB$4+1),FALSE)*$E2493</f>
        <v>0</v>
      </c>
      <c r="AC2487" s="51">
        <f>VLOOKUP(CONCATENATE($F2487," ",$G2487),AllocFactorMatrix,(AC$4+1),FALSE)*$E2493</f>
        <v>0</v>
      </c>
    </row>
    <row r="2488" spans="1:29" s="48" customFormat="1" hidden="1" outlineLevel="1">
      <c r="A2488" s="53"/>
      <c r="B2488" s="104"/>
      <c r="C2488" s="52"/>
      <c r="D2488" s="52"/>
      <c r="F2488" s="175" t="str">
        <f>F2493</f>
        <v>PROD_ENERGY</v>
      </c>
      <c r="G2488" s="52" t="str">
        <f>$G$10</f>
        <v>SUBTRAN</v>
      </c>
      <c r="H2488" s="50">
        <f t="shared" si="1158"/>
        <v>0</v>
      </c>
      <c r="I2488" s="51">
        <f>VLOOKUP(CONCATENATE($F2488," ",$G2488),AllocFactorMatrix,(I$4+1),FALSE)*$E2493</f>
        <v>0</v>
      </c>
      <c r="J2488" s="51">
        <f>VLOOKUP(CONCATENATE($F2488," ",$G2488),AllocFactorMatrix,(J$4+1),FALSE)*$E2493</f>
        <v>0</v>
      </c>
      <c r="K2488" s="51">
        <f>VLOOKUP(CONCATENATE($F2488," ",$G2488),AllocFactorMatrix,(K$4+1),FALSE)*$E2493</f>
        <v>0</v>
      </c>
      <c r="L2488" s="51">
        <f>VLOOKUP(CONCATENATE($F2488," ",$G2488),AllocFactorMatrix,(L$4+1),FALSE)*$E2493</f>
        <v>0</v>
      </c>
      <c r="M2488" s="51">
        <f t="shared" si="1165"/>
        <v>0</v>
      </c>
      <c r="N2488" s="51">
        <f>VLOOKUP(CONCATENATE($F2488," ",$G2488),AllocFactorMatrix,(N$4+1),FALSE)*$E2493</f>
        <v>0</v>
      </c>
      <c r="O2488" s="51">
        <f>VLOOKUP(CONCATENATE($F2488," ",$G2488),AllocFactorMatrix,(O$4+1),FALSE)*$E2493</f>
        <v>0</v>
      </c>
      <c r="P2488" s="51">
        <f>VLOOKUP(CONCATENATE($F2488," ",$G2488),AllocFactorMatrix,(P$4+1),FALSE)*$E2493</f>
        <v>0</v>
      </c>
      <c r="Q2488" s="51">
        <f>VLOOKUP(CONCATENATE($F2488," ",$G2488),AllocFactorMatrix,(Q$4+1),FALSE)*$E2493</f>
        <v>0</v>
      </c>
      <c r="R2488" s="51">
        <f t="shared" si="1167"/>
        <v>0</v>
      </c>
      <c r="S2488" s="51">
        <f>VLOOKUP(CONCATENATE($F2488," ",$G2488),AllocFactorMatrix,(S$4+1),FALSE)*$E2493</f>
        <v>0</v>
      </c>
      <c r="T2488" s="51">
        <f>VLOOKUP(CONCATENATE($F2488," ",$G2488),AllocFactorMatrix,(T$4+1),FALSE)*$E2493</f>
        <v>0</v>
      </c>
      <c r="U2488" s="51">
        <f>VLOOKUP(CONCATENATE($F2488," ",$G2488),AllocFactorMatrix,(U$4+1),FALSE)*$E2493</f>
        <v>0</v>
      </c>
      <c r="V2488" s="51">
        <f>VLOOKUP(CONCATENATE($F2488," ",$G2488),AllocFactorMatrix,(V$4+1),FALSE)*$E2493</f>
        <v>0</v>
      </c>
      <c r="W2488" s="51">
        <f t="shared" si="1168"/>
        <v>0</v>
      </c>
      <c r="X2488" s="51">
        <f>VLOOKUP(CONCATENATE($F2488," ",$G2488),AllocFactorMatrix,(X$4+1),FALSE)*$E2493</f>
        <v>0</v>
      </c>
      <c r="Y2488" s="51">
        <f>VLOOKUP(CONCATENATE($F2488," ",$G2488),AllocFactorMatrix,(Y$4+1),FALSE)*$E2493</f>
        <v>0</v>
      </c>
      <c r="Z2488" s="51">
        <f t="shared" si="1166"/>
        <v>0</v>
      </c>
      <c r="AA2488" s="51">
        <f>VLOOKUP(CONCATENATE($F2488," ",$G2488),AllocFactorMatrix,(AA$4+1),FALSE)*$E2493</f>
        <v>0</v>
      </c>
      <c r="AB2488" s="51">
        <f>VLOOKUP(CONCATENATE($F2488," ",$G2488),AllocFactorMatrix,(AB$4+1),FALSE)*$E2493</f>
        <v>0</v>
      </c>
      <c r="AC2488" s="51">
        <f>VLOOKUP(CONCATENATE($F2488," ",$G2488),AllocFactorMatrix,(AC$4+1),FALSE)*$E2493</f>
        <v>0</v>
      </c>
    </row>
    <row r="2489" spans="1:29" s="48" customFormat="1" hidden="1" outlineLevel="1">
      <c r="A2489" s="53"/>
      <c r="B2489" s="104"/>
      <c r="C2489" s="52"/>
      <c r="D2489" s="52"/>
      <c r="F2489" s="175" t="str">
        <f>F2493</f>
        <v>PROD_ENERGY</v>
      </c>
      <c r="G2489" s="52" t="str">
        <f>$G$11</f>
        <v>DISTPRI</v>
      </c>
      <c r="H2489" s="50">
        <f t="shared" si="1158"/>
        <v>0</v>
      </c>
      <c r="I2489" s="51">
        <f>VLOOKUP(CONCATENATE($F2489," ",$G2489),AllocFactorMatrix,(I$4+1),FALSE)*$E2493</f>
        <v>0</v>
      </c>
      <c r="J2489" s="51">
        <f>VLOOKUP(CONCATENATE($F2489," ",$G2489),AllocFactorMatrix,(J$4+1),FALSE)*$E2493</f>
        <v>0</v>
      </c>
      <c r="K2489" s="51">
        <f>VLOOKUP(CONCATENATE($F2489," ",$G2489),AllocFactorMatrix,(K$4+1),FALSE)*$E2493</f>
        <v>0</v>
      </c>
      <c r="L2489" s="51">
        <f>VLOOKUP(CONCATENATE($F2489," ",$G2489),AllocFactorMatrix,(L$4+1),FALSE)*$E2493</f>
        <v>0</v>
      </c>
      <c r="M2489" s="51">
        <f t="shared" si="1165"/>
        <v>0</v>
      </c>
      <c r="N2489" s="51">
        <f>VLOOKUP(CONCATENATE($F2489," ",$G2489),AllocFactorMatrix,(N$4+1),FALSE)*$E2493</f>
        <v>0</v>
      </c>
      <c r="O2489" s="51">
        <f>VLOOKUP(CONCATENATE($F2489," ",$G2489),AllocFactorMatrix,(O$4+1),FALSE)*$E2493</f>
        <v>0</v>
      </c>
      <c r="P2489" s="51">
        <f>VLOOKUP(CONCATENATE($F2489," ",$G2489),AllocFactorMatrix,(P$4+1),FALSE)*$E2493</f>
        <v>0</v>
      </c>
      <c r="Q2489" s="51">
        <f>VLOOKUP(CONCATENATE($F2489," ",$G2489),AllocFactorMatrix,(Q$4+1),FALSE)*$E2493</f>
        <v>0</v>
      </c>
      <c r="R2489" s="51">
        <f t="shared" si="1167"/>
        <v>0</v>
      </c>
      <c r="S2489" s="51">
        <f>VLOOKUP(CONCATENATE($F2489," ",$G2489),AllocFactorMatrix,(S$4+1),FALSE)*$E2493</f>
        <v>0</v>
      </c>
      <c r="T2489" s="51">
        <f>VLOOKUP(CONCATENATE($F2489," ",$G2489),AllocFactorMatrix,(T$4+1),FALSE)*$E2493</f>
        <v>0</v>
      </c>
      <c r="U2489" s="51">
        <f>VLOOKUP(CONCATENATE($F2489," ",$G2489),AllocFactorMatrix,(U$4+1),FALSE)*$E2493</f>
        <v>0</v>
      </c>
      <c r="V2489" s="51">
        <f>VLOOKUP(CONCATENATE($F2489," ",$G2489),AllocFactorMatrix,(V$4+1),FALSE)*$E2493</f>
        <v>0</v>
      </c>
      <c r="W2489" s="51">
        <f t="shared" si="1168"/>
        <v>0</v>
      </c>
      <c r="X2489" s="51">
        <f>VLOOKUP(CONCATENATE($F2489," ",$G2489),AllocFactorMatrix,(X$4+1),FALSE)*$E2493</f>
        <v>0</v>
      </c>
      <c r="Y2489" s="51">
        <f>VLOOKUP(CONCATENATE($F2489," ",$G2489),AllocFactorMatrix,(Y$4+1),FALSE)*$E2493</f>
        <v>0</v>
      </c>
      <c r="Z2489" s="51">
        <f t="shared" si="1166"/>
        <v>0</v>
      </c>
      <c r="AA2489" s="51">
        <f>VLOOKUP(CONCATENATE($F2489," ",$G2489),AllocFactorMatrix,(AA$4+1),FALSE)*$E2493</f>
        <v>0</v>
      </c>
      <c r="AB2489" s="51">
        <f>VLOOKUP(CONCATENATE($F2489," ",$G2489),AllocFactorMatrix,(AB$4+1),FALSE)*$E2493</f>
        <v>0</v>
      </c>
      <c r="AC2489" s="51">
        <f>VLOOKUP(CONCATENATE($F2489," ",$G2489),AllocFactorMatrix,(AC$4+1),FALSE)*$E2493</f>
        <v>0</v>
      </c>
    </row>
    <row r="2490" spans="1:29" s="48" customFormat="1" hidden="1" outlineLevel="1">
      <c r="A2490" s="53"/>
      <c r="B2490" s="104"/>
      <c r="C2490" s="52"/>
      <c r="D2490" s="52"/>
      <c r="F2490" s="175" t="str">
        <f>F2493</f>
        <v>PROD_ENERGY</v>
      </c>
      <c r="G2490" s="52" t="str">
        <f>$G$12</f>
        <v>DISTSEC</v>
      </c>
      <c r="H2490" s="50">
        <f t="shared" si="1158"/>
        <v>0</v>
      </c>
      <c r="I2490" s="51">
        <f>VLOOKUP(CONCATENATE($F2490," ",$G2490),AllocFactorMatrix,(I$4+1),FALSE)*$E2493</f>
        <v>0</v>
      </c>
      <c r="J2490" s="51">
        <f>VLOOKUP(CONCATENATE($F2490," ",$G2490),AllocFactorMatrix,(J$4+1),FALSE)*$E2493</f>
        <v>0</v>
      </c>
      <c r="K2490" s="51">
        <f>VLOOKUP(CONCATENATE($F2490," ",$G2490),AllocFactorMatrix,(K$4+1),FALSE)*$E2493</f>
        <v>0</v>
      </c>
      <c r="L2490" s="51">
        <f>VLOOKUP(CONCATENATE($F2490," ",$G2490),AllocFactorMatrix,(L$4+1),FALSE)*$E2493</f>
        <v>0</v>
      </c>
      <c r="M2490" s="51">
        <f t="shared" si="1165"/>
        <v>0</v>
      </c>
      <c r="N2490" s="51">
        <f>VLOOKUP(CONCATENATE($F2490," ",$G2490),AllocFactorMatrix,(N$4+1),FALSE)*$E2493</f>
        <v>0</v>
      </c>
      <c r="O2490" s="51">
        <f>VLOOKUP(CONCATENATE($F2490," ",$G2490),AllocFactorMatrix,(O$4+1),FALSE)*$E2493</f>
        <v>0</v>
      </c>
      <c r="P2490" s="51">
        <f>VLOOKUP(CONCATENATE($F2490," ",$G2490),AllocFactorMatrix,(P$4+1),FALSE)*$E2493</f>
        <v>0</v>
      </c>
      <c r="Q2490" s="51">
        <f>VLOOKUP(CONCATENATE($F2490," ",$G2490),AllocFactorMatrix,(Q$4+1),FALSE)*$E2493</f>
        <v>0</v>
      </c>
      <c r="R2490" s="51">
        <f t="shared" si="1167"/>
        <v>0</v>
      </c>
      <c r="S2490" s="51">
        <f>VLOOKUP(CONCATENATE($F2490," ",$G2490),AllocFactorMatrix,(S$4+1),FALSE)*$E2493</f>
        <v>0</v>
      </c>
      <c r="T2490" s="51">
        <f>VLOOKUP(CONCATENATE($F2490," ",$G2490),AllocFactorMatrix,(T$4+1),FALSE)*$E2493</f>
        <v>0</v>
      </c>
      <c r="U2490" s="51">
        <f>VLOOKUP(CONCATENATE($F2490," ",$G2490),AllocFactorMatrix,(U$4+1),FALSE)*$E2493</f>
        <v>0</v>
      </c>
      <c r="V2490" s="51">
        <f>VLOOKUP(CONCATENATE($F2490," ",$G2490),AllocFactorMatrix,(V$4+1),FALSE)*$E2493</f>
        <v>0</v>
      </c>
      <c r="W2490" s="51">
        <f t="shared" si="1168"/>
        <v>0</v>
      </c>
      <c r="X2490" s="51">
        <f>VLOOKUP(CONCATENATE($F2490," ",$G2490),AllocFactorMatrix,(X$4+1),FALSE)*$E2493</f>
        <v>0</v>
      </c>
      <c r="Y2490" s="51">
        <f>VLOOKUP(CONCATENATE($F2490," ",$G2490),AllocFactorMatrix,(Y$4+1),FALSE)*$E2493</f>
        <v>0</v>
      </c>
      <c r="Z2490" s="51">
        <f t="shared" si="1166"/>
        <v>0</v>
      </c>
      <c r="AA2490" s="51">
        <f>VLOOKUP(CONCATENATE($F2490," ",$G2490),AllocFactorMatrix,(AA$4+1),FALSE)*$E2493</f>
        <v>0</v>
      </c>
      <c r="AB2490" s="51">
        <f>VLOOKUP(CONCATENATE($F2490," ",$G2490),AllocFactorMatrix,(AB$4+1),FALSE)*$E2493</f>
        <v>0</v>
      </c>
      <c r="AC2490" s="51">
        <f>VLOOKUP(CONCATENATE($F2490," ",$G2490),AllocFactorMatrix,(AC$4+1),FALSE)*$E2493</f>
        <v>0</v>
      </c>
    </row>
    <row r="2491" spans="1:29" s="48" customFormat="1" hidden="1" outlineLevel="1">
      <c r="A2491" s="53"/>
      <c r="B2491" s="104"/>
      <c r="C2491" s="52"/>
      <c r="D2491" s="52"/>
      <c r="F2491" s="175" t="str">
        <f>F2493</f>
        <v>PROD_ENERGY</v>
      </c>
      <c r="G2491" s="52" t="str">
        <f>$G$13</f>
        <v>ENERGY</v>
      </c>
      <c r="H2491" s="50">
        <f t="shared" si="1158"/>
        <v>-126335.99999999994</v>
      </c>
      <c r="I2491" s="51">
        <f>VLOOKUP(CONCATENATE($F2491," ",$G2491),AllocFactorMatrix,(I$4+1),FALSE)*$E2493</f>
        <v>-49433.534527060496</v>
      </c>
      <c r="J2491" s="51">
        <f>VLOOKUP(CONCATENATE($F2491," ",$G2491),AllocFactorMatrix,(J$4+1),FALSE)*$E2493</f>
        <v>-14261.431284375809</v>
      </c>
      <c r="K2491" s="51">
        <f>VLOOKUP(CONCATENATE($F2491," ",$G2491),AllocFactorMatrix,(K$4+1),FALSE)*$E2493</f>
        <v>-198.77391177980263</v>
      </c>
      <c r="L2491" s="51">
        <f>VLOOKUP(CONCATENATE($F2491," ",$G2491),AllocFactorMatrix,(L$4+1),FALSE)*$E2493</f>
        <v>-27.788424403670746</v>
      </c>
      <c r="M2491" s="51">
        <f t="shared" si="1165"/>
        <v>-14487.993620559282</v>
      </c>
      <c r="N2491" s="51">
        <f>VLOOKUP(CONCATENATE($F2491," ",$G2491),AllocFactorMatrix,(N$4+1),FALSE)*$E2493</f>
        <v>-9253.1634077964809</v>
      </c>
      <c r="O2491" s="51">
        <f>VLOOKUP(CONCATENATE($F2491," ",$G2491),AllocFactorMatrix,(O$4+1),FALSE)*$E2493</f>
        <v>-1650.1995880847971</v>
      </c>
      <c r="P2491" s="51">
        <f>VLOOKUP(CONCATENATE($F2491," ",$G2491),AllocFactorMatrix,(P$4+1),FALSE)*$E2493</f>
        <v>-336.04106898585644</v>
      </c>
      <c r="Q2491" s="51">
        <f>VLOOKUP(CONCATENATE($F2491," ",$G2491),AllocFactorMatrix,(Q$4+1),FALSE)*$E2493</f>
        <v>-12.692384902013165</v>
      </c>
      <c r="R2491" s="51">
        <f t="shared" si="1167"/>
        <v>-11252.096449769148</v>
      </c>
      <c r="S2491" s="51">
        <f>VLOOKUP(CONCATENATE($F2491," ",$G2491),AllocFactorMatrix,(S$4+1),FALSE)*$E2493</f>
        <v>-484.58833587333032</v>
      </c>
      <c r="T2491" s="51">
        <f>VLOOKUP(CONCATENATE($F2491," ",$G2491),AllocFactorMatrix,(T$4+1),FALSE)*$E2493</f>
        <v>-7661.4337272334187</v>
      </c>
      <c r="U2491" s="51">
        <f>VLOOKUP(CONCATENATE($F2491," ",$G2491),AllocFactorMatrix,(U$4+1),FALSE)*$E2493</f>
        <v>-32950.579521606676</v>
      </c>
      <c r="V2491" s="51">
        <f>VLOOKUP(CONCATENATE($F2491," ",$G2491),AllocFactorMatrix,(V$4+1),FALSE)*$E2493</f>
        <v>-6198.3481682842003</v>
      </c>
      <c r="W2491" s="51">
        <f t="shared" si="1168"/>
        <v>-47294.949752997629</v>
      </c>
      <c r="X2491" s="51">
        <f>VLOOKUP(CONCATENATE($F2491," ",$G2491),AllocFactorMatrix,(X$4+1),FALSE)*$E2493</f>
        <v>-2541.7522610839264</v>
      </c>
      <c r="Y2491" s="51">
        <f>VLOOKUP(CONCATENATE($F2491," ",$G2491),AllocFactorMatrix,(Y$4+1),FALSE)*$E2493</f>
        <v>-50.999752097976092</v>
      </c>
      <c r="Z2491" s="51">
        <f t="shared" si="1166"/>
        <v>-2592.7520131819024</v>
      </c>
      <c r="AA2491" s="51">
        <f>VLOOKUP(CONCATENATE($F2491," ",$G2491),AllocFactorMatrix,(AA$4+1),FALSE)*$E2493</f>
        <v>-45.491997566612525</v>
      </c>
      <c r="AB2491" s="51">
        <f>VLOOKUP(CONCATENATE($F2491," ",$G2491),AllocFactorMatrix,(AB$4+1),FALSE)*$E2493</f>
        <v>-1019.0051653548621</v>
      </c>
      <c r="AC2491" s="51">
        <f>VLOOKUP(CONCATENATE($F2491," ",$G2491),AllocFactorMatrix,(AC$4+1),FALSE)*$E2493</f>
        <v>-210.17647351002734</v>
      </c>
    </row>
    <row r="2492" spans="1:29" s="48" customFormat="1" hidden="1" outlineLevel="1">
      <c r="A2492" s="53"/>
      <c r="B2492" s="104"/>
      <c r="C2492" s="52"/>
      <c r="D2492" s="52"/>
      <c r="F2492" s="175" t="str">
        <f>F2493</f>
        <v>PROD_ENERGY</v>
      </c>
      <c r="G2492" s="52" t="str">
        <f>$G$14</f>
        <v>CUSTOMER</v>
      </c>
      <c r="H2492" s="50">
        <f t="shared" si="1158"/>
        <v>0</v>
      </c>
      <c r="I2492" s="51">
        <f>VLOOKUP(CONCATENATE($F2492," ",$G2492),AllocFactorMatrix,(I$4+1),FALSE)*$E2493</f>
        <v>0</v>
      </c>
      <c r="J2492" s="51">
        <f>VLOOKUP(CONCATENATE($F2492," ",$G2492),AllocFactorMatrix,(J$4+1),FALSE)*$E2493</f>
        <v>0</v>
      </c>
      <c r="K2492" s="51">
        <f>VLOOKUP(CONCATENATE($F2492," ",$G2492),AllocFactorMatrix,(K$4+1),FALSE)*$E2493</f>
        <v>0</v>
      </c>
      <c r="L2492" s="51">
        <f>VLOOKUP(CONCATENATE($F2492," ",$G2492),AllocFactorMatrix,(L$4+1),FALSE)*$E2493</f>
        <v>0</v>
      </c>
      <c r="M2492" s="51">
        <f t="shared" si="1165"/>
        <v>0</v>
      </c>
      <c r="N2492" s="51">
        <f>VLOOKUP(CONCATENATE($F2492," ",$G2492),AllocFactorMatrix,(N$4+1),FALSE)*$E2493</f>
        <v>0</v>
      </c>
      <c r="O2492" s="51">
        <f>VLOOKUP(CONCATENATE($F2492," ",$G2492),AllocFactorMatrix,(O$4+1),FALSE)*$E2493</f>
        <v>0</v>
      </c>
      <c r="P2492" s="51">
        <f>VLOOKUP(CONCATENATE($F2492," ",$G2492),AllocFactorMatrix,(P$4+1),FALSE)*$E2493</f>
        <v>0</v>
      </c>
      <c r="Q2492" s="51">
        <f>VLOOKUP(CONCATENATE($F2492," ",$G2492),AllocFactorMatrix,(Q$4+1),FALSE)*$E2493</f>
        <v>0</v>
      </c>
      <c r="R2492" s="51">
        <f t="shared" si="1167"/>
        <v>0</v>
      </c>
      <c r="S2492" s="51">
        <f>VLOOKUP(CONCATENATE($F2492," ",$G2492),AllocFactorMatrix,(S$4+1),FALSE)*$E2493</f>
        <v>0</v>
      </c>
      <c r="T2492" s="51">
        <f>VLOOKUP(CONCATENATE($F2492," ",$G2492),AllocFactorMatrix,(T$4+1),FALSE)*$E2493</f>
        <v>0</v>
      </c>
      <c r="U2492" s="51">
        <f>VLOOKUP(CONCATENATE($F2492," ",$G2492),AllocFactorMatrix,(U$4+1),FALSE)*$E2493</f>
        <v>0</v>
      </c>
      <c r="V2492" s="51">
        <f>VLOOKUP(CONCATENATE($F2492," ",$G2492),AllocFactorMatrix,(V$4+1),FALSE)*$E2493</f>
        <v>0</v>
      </c>
      <c r="W2492" s="51">
        <f t="shared" si="1168"/>
        <v>0</v>
      </c>
      <c r="X2492" s="51">
        <f>VLOOKUP(CONCATENATE($F2492," ",$G2492),AllocFactorMatrix,(X$4+1),FALSE)*$E2493</f>
        <v>0</v>
      </c>
      <c r="Y2492" s="51">
        <f>VLOOKUP(CONCATENATE($F2492," ",$G2492),AllocFactorMatrix,(Y$4+1),FALSE)*$E2493</f>
        <v>0</v>
      </c>
      <c r="Z2492" s="51">
        <f t="shared" si="1166"/>
        <v>0</v>
      </c>
      <c r="AA2492" s="51">
        <f>VLOOKUP(CONCATENATE($F2492," ",$G2492),AllocFactorMatrix,(AA$4+1),FALSE)*$E2493</f>
        <v>0</v>
      </c>
      <c r="AB2492" s="51">
        <f>VLOOKUP(CONCATENATE($F2492," ",$G2492),AllocFactorMatrix,(AB$4+1),FALSE)*$E2493</f>
        <v>0</v>
      </c>
      <c r="AC2492" s="51">
        <f>VLOOKUP(CONCATENATE($F2492," ",$G2492),AllocFactorMatrix,(AC$4+1),FALSE)*$E2493</f>
        <v>0</v>
      </c>
    </row>
    <row r="2493" spans="1:29" s="48" customFormat="1" collapsed="1">
      <c r="A2493" s="53"/>
      <c r="B2493" s="104"/>
      <c r="C2493" s="52"/>
      <c r="D2493" s="102" t="s">
        <v>415</v>
      </c>
      <c r="E2493" s="58">
        <v>-126336</v>
      </c>
      <c r="F2493" s="93" t="s">
        <v>31</v>
      </c>
      <c r="G2493" s="52" t="str">
        <f>$G$15</f>
        <v>TOTAL</v>
      </c>
      <c r="H2493" s="50">
        <f t="shared" si="1158"/>
        <v>-126335.99999999994</v>
      </c>
      <c r="I2493" s="51">
        <f>VLOOKUP(CONCATENATE($F2493," ",$G2493),AllocFactorMatrix,(I$4+1),FALSE)*$E2493</f>
        <v>-49433.534527060496</v>
      </c>
      <c r="J2493" s="51">
        <f>VLOOKUP(CONCATENATE($F2493," ",$G2493),AllocFactorMatrix,(J$4+1),FALSE)*$E2493</f>
        <v>-14261.431284375809</v>
      </c>
      <c r="K2493" s="51">
        <f>VLOOKUP(CONCATENATE($F2493," ",$G2493),AllocFactorMatrix,(K$4+1),FALSE)*$E2493</f>
        <v>-198.77391177980263</v>
      </c>
      <c r="L2493" s="51">
        <f>VLOOKUP(CONCATENATE($F2493," ",$G2493),AllocFactorMatrix,(L$4+1),FALSE)*$E2493</f>
        <v>-27.788424403670746</v>
      </c>
      <c r="M2493" s="51">
        <f t="shared" si="1165"/>
        <v>-14487.993620559282</v>
      </c>
      <c r="N2493" s="51">
        <f>VLOOKUP(CONCATENATE($F2493," ",$G2493),AllocFactorMatrix,(N$4+1),FALSE)*$E2493</f>
        <v>-9253.1634077964809</v>
      </c>
      <c r="O2493" s="51">
        <f>VLOOKUP(CONCATENATE($F2493," ",$G2493),AllocFactorMatrix,(O$4+1),FALSE)*$E2493</f>
        <v>-1650.1995880847971</v>
      </c>
      <c r="P2493" s="51">
        <f>VLOOKUP(CONCATENATE($F2493," ",$G2493),AllocFactorMatrix,(P$4+1),FALSE)*$E2493</f>
        <v>-336.04106898585644</v>
      </c>
      <c r="Q2493" s="51">
        <f>VLOOKUP(CONCATENATE($F2493," ",$G2493),AllocFactorMatrix,(Q$4+1),FALSE)*$E2493</f>
        <v>-12.692384902013165</v>
      </c>
      <c r="R2493" s="51">
        <f t="shared" si="1167"/>
        <v>-11252.096449769148</v>
      </c>
      <c r="S2493" s="51">
        <f>VLOOKUP(CONCATENATE($F2493," ",$G2493),AllocFactorMatrix,(S$4+1),FALSE)*$E2493</f>
        <v>-484.58833587333032</v>
      </c>
      <c r="T2493" s="51">
        <f>VLOOKUP(CONCATENATE($F2493," ",$G2493),AllocFactorMatrix,(T$4+1),FALSE)*$E2493</f>
        <v>-7661.4337272334187</v>
      </c>
      <c r="U2493" s="51">
        <f>VLOOKUP(CONCATENATE($F2493," ",$G2493),AllocFactorMatrix,(U$4+1),FALSE)*$E2493</f>
        <v>-32950.579521606676</v>
      </c>
      <c r="V2493" s="51">
        <f>VLOOKUP(CONCATENATE($F2493," ",$G2493),AllocFactorMatrix,(V$4+1),FALSE)*$E2493</f>
        <v>-6198.3481682842003</v>
      </c>
      <c r="W2493" s="51">
        <f t="shared" si="1168"/>
        <v>-47294.949752997629</v>
      </c>
      <c r="X2493" s="51">
        <f>VLOOKUP(CONCATENATE($F2493," ",$G2493),AllocFactorMatrix,(X$4+1),FALSE)*$E2493</f>
        <v>-2541.7522610839264</v>
      </c>
      <c r="Y2493" s="51">
        <f>VLOOKUP(CONCATENATE($F2493," ",$G2493),AllocFactorMatrix,(Y$4+1),FALSE)*$E2493</f>
        <v>-50.999752097976092</v>
      </c>
      <c r="Z2493" s="51">
        <f t="shared" si="1166"/>
        <v>-2592.7520131819024</v>
      </c>
      <c r="AA2493" s="51">
        <f>VLOOKUP(CONCATENATE($F2493," ",$G2493),AllocFactorMatrix,(AA$4+1),FALSE)*$E2493</f>
        <v>-45.491997566612525</v>
      </c>
      <c r="AB2493" s="51">
        <f>VLOOKUP(CONCATENATE($F2493," ",$G2493),AllocFactorMatrix,(AB$4+1),FALSE)*$E2493</f>
        <v>-1019.0051653548621</v>
      </c>
      <c r="AC2493" s="51">
        <f>VLOOKUP(CONCATENATE($F2493," ",$G2493),AllocFactorMatrix,(AC$4+1),FALSE)*$E2493</f>
        <v>-210.17647351002734</v>
      </c>
    </row>
    <row r="2494" spans="1:29" s="48" customFormat="1" hidden="1" outlineLevel="1">
      <c r="A2494" s="53"/>
      <c r="B2494" s="104"/>
      <c r="C2494" s="52"/>
      <c r="D2494" s="52"/>
      <c r="F2494" s="175" t="str">
        <f>F2501</f>
        <v>PROD_DEMAND</v>
      </c>
      <c r="G2494" s="52" t="str">
        <f>$G$8</f>
        <v>PRODUCTION</v>
      </c>
      <c r="H2494" s="50">
        <f t="shared" si="1158"/>
        <v>747077.99999999988</v>
      </c>
      <c r="I2494" s="51">
        <f>VLOOKUP(CONCATENATE($F2494," ",$G2494),AllocFactorMatrix,(I$4+1),FALSE)*$E2501</f>
        <v>384286.44913832133</v>
      </c>
      <c r="J2494" s="51">
        <f>VLOOKUP(CONCATENATE($F2494," ",$G2494),AllocFactorMatrix,(J$4+1),FALSE)*$E2501</f>
        <v>89615.659020643958</v>
      </c>
      <c r="K2494" s="51">
        <f>VLOOKUP(CONCATENATE($F2494," ",$G2494),AllocFactorMatrix,(K$4+1),FALSE)*$E2501</f>
        <v>1246.0125142479935</v>
      </c>
      <c r="L2494" s="51">
        <f>VLOOKUP(CONCATENATE($F2494," ",$G2494),AllocFactorMatrix,(L$4+1),FALSE)*$E2501</f>
        <v>173.53678218891235</v>
      </c>
      <c r="M2494" s="51">
        <f t="shared" ref="M2494:M2525" si="1169">SUBTOTAL(9,J2494:L2494)</f>
        <v>91035.208317080862</v>
      </c>
      <c r="N2494" s="51">
        <f>VLOOKUP(CONCATENATE($F2494," ",$G2494),AllocFactorMatrix,(N$4+1),FALSE)*$E2501</f>
        <v>53339.974842299132</v>
      </c>
      <c r="O2494" s="51">
        <f>VLOOKUP(CONCATENATE($F2494," ",$G2494),AllocFactorMatrix,(O$4+1),FALSE)*$E2501</f>
        <v>9558.0746573356373</v>
      </c>
      <c r="P2494" s="51">
        <f>VLOOKUP(CONCATENATE($F2494," ",$G2494),AllocFactorMatrix,(P$4+1),FALSE)*$E2501</f>
        <v>1938.2800021235316</v>
      </c>
      <c r="Q2494" s="51">
        <f>VLOOKUP(CONCATENATE($F2494," ",$G2494),AllocFactorMatrix,(Q$4+1),FALSE)*$E2501</f>
        <v>73.605306547840286</v>
      </c>
      <c r="R2494" s="51">
        <f>SUBTOTAL(9,N2494:Q2494)</f>
        <v>64909.934808306141</v>
      </c>
      <c r="S2494" s="51">
        <f>VLOOKUP(CONCATENATE($F2494," ",$G2494),AllocFactorMatrix,(S$4+1),FALSE)*$E2501</f>
        <v>2526.0304056200139</v>
      </c>
      <c r="T2494" s="51">
        <f>VLOOKUP(CONCATENATE($F2494," ",$G2494),AllocFactorMatrix,(T$4+1),FALSE)*$E2501</f>
        <v>34102.869131141852</v>
      </c>
      <c r="U2494" s="51">
        <f>VLOOKUP(CONCATENATE($F2494," ",$G2494),AllocFactorMatrix,(U$4+1),FALSE)*$E2501</f>
        <v>130429.78451746536</v>
      </c>
      <c r="V2494" s="51">
        <f>VLOOKUP(CONCATENATE($F2494," ",$G2494),AllocFactorMatrix,(V$4+1),FALSE)*$E2501</f>
        <v>23628.565161180821</v>
      </c>
      <c r="W2494" s="51">
        <f>SUBTOTAL(9,S2494:V2494)</f>
        <v>190687.24921540805</v>
      </c>
      <c r="X2494" s="51">
        <f>VLOOKUP(CONCATENATE($F2494," ",$G2494),AllocFactorMatrix,(X$4+1),FALSE)*$E2501</f>
        <v>14639.668917740326</v>
      </c>
      <c r="Y2494" s="51">
        <f>VLOOKUP(CONCATENATE($F2494," ",$G2494),AllocFactorMatrix,(Y$4+1),FALSE)*$E2501</f>
        <v>292.39173747529742</v>
      </c>
      <c r="Z2494" s="51">
        <f t="shared" ref="Z2494:Z2525" si="1170">SUBTOTAL(9,X2494:Y2494)</f>
        <v>14932.060655215624</v>
      </c>
      <c r="AA2494" s="51">
        <f>VLOOKUP(CONCATENATE($F2494," ",$G2494),AllocFactorMatrix,(AA$4+1),FALSE)*$E2501</f>
        <v>193.12091713322397</v>
      </c>
      <c r="AB2494" s="51">
        <f>VLOOKUP(CONCATENATE($F2494," ",$G2494),AllocFactorMatrix,(AB$4+1),FALSE)*$E2501</f>
        <v>857.95306975168842</v>
      </c>
      <c r="AC2494" s="51">
        <f>VLOOKUP(CONCATENATE($F2494," ",$G2494),AllocFactorMatrix,(AC$4+1),FALSE)*$E2501</f>
        <v>176.0238787830379</v>
      </c>
    </row>
    <row r="2495" spans="1:29" s="48" customFormat="1" hidden="1" outlineLevel="1">
      <c r="A2495" s="53"/>
      <c r="B2495" s="104"/>
      <c r="C2495" s="52"/>
      <c r="D2495" s="52"/>
      <c r="F2495" s="175" t="str">
        <f>F2501</f>
        <v>PROD_DEMAND</v>
      </c>
      <c r="G2495" s="52" t="str">
        <f>$G$9</f>
        <v>BULKTRAN</v>
      </c>
      <c r="H2495" s="50">
        <f t="shared" si="1158"/>
        <v>0</v>
      </c>
      <c r="I2495" s="51">
        <f>VLOOKUP(CONCATENATE($F2495," ",$G2495),AllocFactorMatrix,(I$4+1),FALSE)*$E2501</f>
        <v>0</v>
      </c>
      <c r="J2495" s="51">
        <f>VLOOKUP(CONCATENATE($F2495," ",$G2495),AllocFactorMatrix,(J$4+1),FALSE)*$E2501</f>
        <v>0</v>
      </c>
      <c r="K2495" s="51">
        <f>VLOOKUP(CONCATENATE($F2495," ",$G2495),AllocFactorMatrix,(K$4+1),FALSE)*$E2501</f>
        <v>0</v>
      </c>
      <c r="L2495" s="51">
        <f>VLOOKUP(CONCATENATE($F2495," ",$G2495),AllocFactorMatrix,(L$4+1),FALSE)*$E2501</f>
        <v>0</v>
      </c>
      <c r="M2495" s="51">
        <f t="shared" si="1169"/>
        <v>0</v>
      </c>
      <c r="N2495" s="51">
        <f>VLOOKUP(CONCATENATE($F2495," ",$G2495),AllocFactorMatrix,(N$4+1),FALSE)*$E2501</f>
        <v>0</v>
      </c>
      <c r="O2495" s="51">
        <f>VLOOKUP(CONCATENATE($F2495," ",$G2495),AllocFactorMatrix,(O$4+1),FALSE)*$E2501</f>
        <v>0</v>
      </c>
      <c r="P2495" s="51">
        <f>VLOOKUP(CONCATENATE($F2495," ",$G2495),AllocFactorMatrix,(P$4+1),FALSE)*$E2501</f>
        <v>0</v>
      </c>
      <c r="Q2495" s="51">
        <f>VLOOKUP(CONCATENATE($F2495," ",$G2495),AllocFactorMatrix,(Q$4+1),FALSE)*$E2501</f>
        <v>0</v>
      </c>
      <c r="R2495" s="51">
        <f t="shared" ref="R2495:R2501" si="1171">SUBTOTAL(9,N2495:Q2495)</f>
        <v>0</v>
      </c>
      <c r="S2495" s="51">
        <f>VLOOKUP(CONCATENATE($F2495," ",$G2495),AllocFactorMatrix,(S$4+1),FALSE)*$E2501</f>
        <v>0</v>
      </c>
      <c r="T2495" s="51">
        <f>VLOOKUP(CONCATENATE($F2495," ",$G2495),AllocFactorMatrix,(T$4+1),FALSE)*$E2501</f>
        <v>0</v>
      </c>
      <c r="U2495" s="51">
        <f>VLOOKUP(CONCATENATE($F2495," ",$G2495),AllocFactorMatrix,(U$4+1),FALSE)*$E2501</f>
        <v>0</v>
      </c>
      <c r="V2495" s="51">
        <f>VLOOKUP(CONCATENATE($F2495," ",$G2495),AllocFactorMatrix,(V$4+1),FALSE)*$E2501</f>
        <v>0</v>
      </c>
      <c r="W2495" s="51">
        <f t="shared" ref="W2495:W2501" si="1172">SUBTOTAL(9,S2495:V2495)</f>
        <v>0</v>
      </c>
      <c r="X2495" s="51">
        <f>VLOOKUP(CONCATENATE($F2495," ",$G2495),AllocFactorMatrix,(X$4+1),FALSE)*$E2501</f>
        <v>0</v>
      </c>
      <c r="Y2495" s="51">
        <f>VLOOKUP(CONCATENATE($F2495," ",$G2495),AllocFactorMatrix,(Y$4+1),FALSE)*$E2501</f>
        <v>0</v>
      </c>
      <c r="Z2495" s="51">
        <f t="shared" si="1170"/>
        <v>0</v>
      </c>
      <c r="AA2495" s="51">
        <f>VLOOKUP(CONCATENATE($F2495," ",$G2495),AllocFactorMatrix,(AA$4+1),FALSE)*$E2501</f>
        <v>0</v>
      </c>
      <c r="AB2495" s="51">
        <f>VLOOKUP(CONCATENATE($F2495," ",$G2495),AllocFactorMatrix,(AB$4+1),FALSE)*$E2501</f>
        <v>0</v>
      </c>
      <c r="AC2495" s="51">
        <f>VLOOKUP(CONCATENATE($F2495," ",$G2495),AllocFactorMatrix,(AC$4+1),FALSE)*$E2501</f>
        <v>0</v>
      </c>
    </row>
    <row r="2496" spans="1:29" s="48" customFormat="1" hidden="1" outlineLevel="1">
      <c r="A2496" s="53"/>
      <c r="B2496" s="104"/>
      <c r="C2496" s="52"/>
      <c r="D2496" s="52"/>
      <c r="F2496" s="175" t="str">
        <f>F2501</f>
        <v>PROD_DEMAND</v>
      </c>
      <c r="G2496" s="52" t="str">
        <f>$G$10</f>
        <v>SUBTRAN</v>
      </c>
      <c r="H2496" s="50">
        <f t="shared" si="1158"/>
        <v>0</v>
      </c>
      <c r="I2496" s="51">
        <f>VLOOKUP(CONCATENATE($F2496," ",$G2496),AllocFactorMatrix,(I$4+1),FALSE)*$E2501</f>
        <v>0</v>
      </c>
      <c r="J2496" s="51">
        <f>VLOOKUP(CONCATENATE($F2496," ",$G2496),AllocFactorMatrix,(J$4+1),FALSE)*$E2501</f>
        <v>0</v>
      </c>
      <c r="K2496" s="51">
        <f>VLOOKUP(CONCATENATE($F2496," ",$G2496),AllocFactorMatrix,(K$4+1),FALSE)*$E2501</f>
        <v>0</v>
      </c>
      <c r="L2496" s="51">
        <f>VLOOKUP(CONCATENATE($F2496," ",$G2496),AllocFactorMatrix,(L$4+1),FALSE)*$E2501</f>
        <v>0</v>
      </c>
      <c r="M2496" s="51">
        <f t="shared" si="1169"/>
        <v>0</v>
      </c>
      <c r="N2496" s="51">
        <f>VLOOKUP(CONCATENATE($F2496," ",$G2496),AllocFactorMatrix,(N$4+1),FALSE)*$E2501</f>
        <v>0</v>
      </c>
      <c r="O2496" s="51">
        <f>VLOOKUP(CONCATENATE($F2496," ",$G2496),AllocFactorMatrix,(O$4+1),FALSE)*$E2501</f>
        <v>0</v>
      </c>
      <c r="P2496" s="51">
        <f>VLOOKUP(CONCATENATE($F2496," ",$G2496),AllocFactorMatrix,(P$4+1),FALSE)*$E2501</f>
        <v>0</v>
      </c>
      <c r="Q2496" s="51">
        <f>VLOOKUP(CONCATENATE($F2496," ",$G2496),AllocFactorMatrix,(Q$4+1),FALSE)*$E2501</f>
        <v>0</v>
      </c>
      <c r="R2496" s="51">
        <f t="shared" si="1171"/>
        <v>0</v>
      </c>
      <c r="S2496" s="51">
        <f>VLOOKUP(CONCATENATE($F2496," ",$G2496),AllocFactorMatrix,(S$4+1),FALSE)*$E2501</f>
        <v>0</v>
      </c>
      <c r="T2496" s="51">
        <f>VLOOKUP(CONCATENATE($F2496," ",$G2496),AllocFactorMatrix,(T$4+1),FALSE)*$E2501</f>
        <v>0</v>
      </c>
      <c r="U2496" s="51">
        <f>VLOOKUP(CONCATENATE($F2496," ",$G2496),AllocFactorMatrix,(U$4+1),FALSE)*$E2501</f>
        <v>0</v>
      </c>
      <c r="V2496" s="51">
        <f>VLOOKUP(CONCATENATE($F2496," ",$G2496),AllocFactorMatrix,(V$4+1),FALSE)*$E2501</f>
        <v>0</v>
      </c>
      <c r="W2496" s="51">
        <f t="shared" si="1172"/>
        <v>0</v>
      </c>
      <c r="X2496" s="51">
        <f>VLOOKUP(CONCATENATE($F2496," ",$G2496),AllocFactorMatrix,(X$4+1),FALSE)*$E2501</f>
        <v>0</v>
      </c>
      <c r="Y2496" s="51">
        <f>VLOOKUP(CONCATENATE($F2496," ",$G2496),AllocFactorMatrix,(Y$4+1),FALSE)*$E2501</f>
        <v>0</v>
      </c>
      <c r="Z2496" s="51">
        <f t="shared" si="1170"/>
        <v>0</v>
      </c>
      <c r="AA2496" s="51">
        <f>VLOOKUP(CONCATENATE($F2496," ",$G2496),AllocFactorMatrix,(AA$4+1),FALSE)*$E2501</f>
        <v>0</v>
      </c>
      <c r="AB2496" s="51">
        <f>VLOOKUP(CONCATENATE($F2496," ",$G2496),AllocFactorMatrix,(AB$4+1),FALSE)*$E2501</f>
        <v>0</v>
      </c>
      <c r="AC2496" s="51">
        <f>VLOOKUP(CONCATENATE($F2496," ",$G2496),AllocFactorMatrix,(AC$4+1),FALSE)*$E2501</f>
        <v>0</v>
      </c>
    </row>
    <row r="2497" spans="1:29" s="48" customFormat="1" hidden="1" outlineLevel="1">
      <c r="A2497" s="53"/>
      <c r="B2497" s="104"/>
      <c r="C2497" s="52"/>
      <c r="D2497" s="52"/>
      <c r="F2497" s="175" t="str">
        <f>F2501</f>
        <v>PROD_DEMAND</v>
      </c>
      <c r="G2497" s="52" t="str">
        <f>$G$11</f>
        <v>DISTPRI</v>
      </c>
      <c r="H2497" s="50">
        <f t="shared" si="1158"/>
        <v>0</v>
      </c>
      <c r="I2497" s="51">
        <f>VLOOKUP(CONCATENATE($F2497," ",$G2497),AllocFactorMatrix,(I$4+1),FALSE)*$E2501</f>
        <v>0</v>
      </c>
      <c r="J2497" s="51">
        <f>VLOOKUP(CONCATENATE($F2497," ",$G2497),AllocFactorMatrix,(J$4+1),FALSE)*$E2501</f>
        <v>0</v>
      </c>
      <c r="K2497" s="51">
        <f>VLOOKUP(CONCATENATE($F2497," ",$G2497),AllocFactorMatrix,(K$4+1),FALSE)*$E2501</f>
        <v>0</v>
      </c>
      <c r="L2497" s="51">
        <f>VLOOKUP(CONCATENATE($F2497," ",$G2497),AllocFactorMatrix,(L$4+1),FALSE)*$E2501</f>
        <v>0</v>
      </c>
      <c r="M2497" s="51">
        <f t="shared" si="1169"/>
        <v>0</v>
      </c>
      <c r="N2497" s="51">
        <f>VLOOKUP(CONCATENATE($F2497," ",$G2497),AllocFactorMatrix,(N$4+1),FALSE)*$E2501</f>
        <v>0</v>
      </c>
      <c r="O2497" s="51">
        <f>VLOOKUP(CONCATENATE($F2497," ",$G2497),AllocFactorMatrix,(O$4+1),FALSE)*$E2501</f>
        <v>0</v>
      </c>
      <c r="P2497" s="51">
        <f>VLOOKUP(CONCATENATE($F2497," ",$G2497),AllocFactorMatrix,(P$4+1),FALSE)*$E2501</f>
        <v>0</v>
      </c>
      <c r="Q2497" s="51">
        <f>VLOOKUP(CONCATENATE($F2497," ",$G2497),AllocFactorMatrix,(Q$4+1),FALSE)*$E2501</f>
        <v>0</v>
      </c>
      <c r="R2497" s="51">
        <f t="shared" si="1171"/>
        <v>0</v>
      </c>
      <c r="S2497" s="51">
        <f>VLOOKUP(CONCATENATE($F2497," ",$G2497),AllocFactorMatrix,(S$4+1),FALSE)*$E2501</f>
        <v>0</v>
      </c>
      <c r="T2497" s="51">
        <f>VLOOKUP(CONCATENATE($F2497," ",$G2497),AllocFactorMatrix,(T$4+1),FALSE)*$E2501</f>
        <v>0</v>
      </c>
      <c r="U2497" s="51">
        <f>VLOOKUP(CONCATENATE($F2497," ",$G2497),AllocFactorMatrix,(U$4+1),FALSE)*$E2501</f>
        <v>0</v>
      </c>
      <c r="V2497" s="51">
        <f>VLOOKUP(CONCATENATE($F2497," ",$G2497),AllocFactorMatrix,(V$4+1),FALSE)*$E2501</f>
        <v>0</v>
      </c>
      <c r="W2497" s="51">
        <f t="shared" si="1172"/>
        <v>0</v>
      </c>
      <c r="X2497" s="51">
        <f>VLOOKUP(CONCATENATE($F2497," ",$G2497),AllocFactorMatrix,(X$4+1),FALSE)*$E2501</f>
        <v>0</v>
      </c>
      <c r="Y2497" s="51">
        <f>VLOOKUP(CONCATENATE($F2497," ",$G2497),AllocFactorMatrix,(Y$4+1),FALSE)*$E2501</f>
        <v>0</v>
      </c>
      <c r="Z2497" s="51">
        <f t="shared" si="1170"/>
        <v>0</v>
      </c>
      <c r="AA2497" s="51">
        <f>VLOOKUP(CONCATENATE($F2497," ",$G2497),AllocFactorMatrix,(AA$4+1),FALSE)*$E2501</f>
        <v>0</v>
      </c>
      <c r="AB2497" s="51">
        <f>VLOOKUP(CONCATENATE($F2497," ",$G2497),AllocFactorMatrix,(AB$4+1),FALSE)*$E2501</f>
        <v>0</v>
      </c>
      <c r="AC2497" s="51">
        <f>VLOOKUP(CONCATENATE($F2497," ",$G2497),AllocFactorMatrix,(AC$4+1),FALSE)*$E2501</f>
        <v>0</v>
      </c>
    </row>
    <row r="2498" spans="1:29" s="48" customFormat="1" hidden="1" outlineLevel="1">
      <c r="A2498" s="53"/>
      <c r="B2498" s="104"/>
      <c r="C2498" s="52"/>
      <c r="D2498" s="52"/>
      <c r="F2498" s="175" t="str">
        <f>F2501</f>
        <v>PROD_DEMAND</v>
      </c>
      <c r="G2498" s="52" t="str">
        <f>$G$12</f>
        <v>DISTSEC</v>
      </c>
      <c r="H2498" s="50">
        <f t="shared" si="1158"/>
        <v>0</v>
      </c>
      <c r="I2498" s="51">
        <f>VLOOKUP(CONCATENATE($F2498," ",$G2498),AllocFactorMatrix,(I$4+1),FALSE)*$E2501</f>
        <v>0</v>
      </c>
      <c r="J2498" s="51">
        <f>VLOOKUP(CONCATENATE($F2498," ",$G2498),AllocFactorMatrix,(J$4+1),FALSE)*$E2501</f>
        <v>0</v>
      </c>
      <c r="K2498" s="51">
        <f>VLOOKUP(CONCATENATE($F2498," ",$G2498),AllocFactorMatrix,(K$4+1),FALSE)*$E2501</f>
        <v>0</v>
      </c>
      <c r="L2498" s="51">
        <f>VLOOKUP(CONCATENATE($F2498," ",$G2498),AllocFactorMatrix,(L$4+1),FALSE)*$E2501</f>
        <v>0</v>
      </c>
      <c r="M2498" s="51">
        <f t="shared" si="1169"/>
        <v>0</v>
      </c>
      <c r="N2498" s="51">
        <f>VLOOKUP(CONCATENATE($F2498," ",$G2498),AllocFactorMatrix,(N$4+1),FALSE)*$E2501</f>
        <v>0</v>
      </c>
      <c r="O2498" s="51">
        <f>VLOOKUP(CONCATENATE($F2498," ",$G2498),AllocFactorMatrix,(O$4+1),FALSE)*$E2501</f>
        <v>0</v>
      </c>
      <c r="P2498" s="51">
        <f>VLOOKUP(CONCATENATE($F2498," ",$G2498),AllocFactorMatrix,(P$4+1),FALSE)*$E2501</f>
        <v>0</v>
      </c>
      <c r="Q2498" s="51">
        <f>VLOOKUP(CONCATENATE($F2498," ",$G2498),AllocFactorMatrix,(Q$4+1),FALSE)*$E2501</f>
        <v>0</v>
      </c>
      <c r="R2498" s="51">
        <f t="shared" si="1171"/>
        <v>0</v>
      </c>
      <c r="S2498" s="51">
        <f>VLOOKUP(CONCATENATE($F2498," ",$G2498),AllocFactorMatrix,(S$4+1),FALSE)*$E2501</f>
        <v>0</v>
      </c>
      <c r="T2498" s="51">
        <f>VLOOKUP(CONCATENATE($F2498," ",$G2498),AllocFactorMatrix,(T$4+1),FALSE)*$E2501</f>
        <v>0</v>
      </c>
      <c r="U2498" s="51">
        <f>VLOOKUP(CONCATENATE($F2498," ",$G2498),AllocFactorMatrix,(U$4+1),FALSE)*$E2501</f>
        <v>0</v>
      </c>
      <c r="V2498" s="51">
        <f>VLOOKUP(CONCATENATE($F2498," ",$G2498),AllocFactorMatrix,(V$4+1),FALSE)*$E2501</f>
        <v>0</v>
      </c>
      <c r="W2498" s="51">
        <f t="shared" si="1172"/>
        <v>0</v>
      </c>
      <c r="X2498" s="51">
        <f>VLOOKUP(CONCATENATE($F2498," ",$G2498),AllocFactorMatrix,(X$4+1),FALSE)*$E2501</f>
        <v>0</v>
      </c>
      <c r="Y2498" s="51">
        <f>VLOOKUP(CONCATENATE($F2498," ",$G2498),AllocFactorMatrix,(Y$4+1),FALSE)*$E2501</f>
        <v>0</v>
      </c>
      <c r="Z2498" s="51">
        <f t="shared" si="1170"/>
        <v>0</v>
      </c>
      <c r="AA2498" s="51">
        <f>VLOOKUP(CONCATENATE($F2498," ",$G2498),AllocFactorMatrix,(AA$4+1),FALSE)*$E2501</f>
        <v>0</v>
      </c>
      <c r="AB2498" s="51">
        <f>VLOOKUP(CONCATENATE($F2498," ",$G2498),AllocFactorMatrix,(AB$4+1),FALSE)*$E2501</f>
        <v>0</v>
      </c>
      <c r="AC2498" s="51">
        <f>VLOOKUP(CONCATENATE($F2498," ",$G2498),AllocFactorMatrix,(AC$4+1),FALSE)*$E2501</f>
        <v>0</v>
      </c>
    </row>
    <row r="2499" spans="1:29" s="48" customFormat="1" hidden="1" outlineLevel="1">
      <c r="A2499" s="53"/>
      <c r="B2499" s="104"/>
      <c r="C2499" s="52"/>
      <c r="D2499" s="52"/>
      <c r="F2499" s="175" t="str">
        <f>F2501</f>
        <v>PROD_DEMAND</v>
      </c>
      <c r="G2499" s="52" t="str">
        <f>$G$13</f>
        <v>ENERGY</v>
      </c>
      <c r="H2499" s="50">
        <f t="shared" si="1158"/>
        <v>0</v>
      </c>
      <c r="I2499" s="51">
        <f>VLOOKUP(CONCATENATE($F2499," ",$G2499),AllocFactorMatrix,(I$4+1),FALSE)*$E2501</f>
        <v>0</v>
      </c>
      <c r="J2499" s="51">
        <f>VLOOKUP(CONCATENATE($F2499," ",$G2499),AllocFactorMatrix,(J$4+1),FALSE)*$E2501</f>
        <v>0</v>
      </c>
      <c r="K2499" s="51">
        <f>VLOOKUP(CONCATENATE($F2499," ",$G2499),AllocFactorMatrix,(K$4+1),FALSE)*$E2501</f>
        <v>0</v>
      </c>
      <c r="L2499" s="51">
        <f>VLOOKUP(CONCATENATE($F2499," ",$G2499),AllocFactorMatrix,(L$4+1),FALSE)*$E2501</f>
        <v>0</v>
      </c>
      <c r="M2499" s="51">
        <f t="shared" si="1169"/>
        <v>0</v>
      </c>
      <c r="N2499" s="51">
        <f>VLOOKUP(CONCATENATE($F2499," ",$G2499),AllocFactorMatrix,(N$4+1),FALSE)*$E2501</f>
        <v>0</v>
      </c>
      <c r="O2499" s="51">
        <f>VLOOKUP(CONCATENATE($F2499," ",$G2499),AllocFactorMatrix,(O$4+1),FALSE)*$E2501</f>
        <v>0</v>
      </c>
      <c r="P2499" s="51">
        <f>VLOOKUP(CONCATENATE($F2499," ",$G2499),AllocFactorMatrix,(P$4+1),FALSE)*$E2501</f>
        <v>0</v>
      </c>
      <c r="Q2499" s="51">
        <f>VLOOKUP(CONCATENATE($F2499," ",$G2499),AllocFactorMatrix,(Q$4+1),FALSE)*$E2501</f>
        <v>0</v>
      </c>
      <c r="R2499" s="51">
        <f t="shared" si="1171"/>
        <v>0</v>
      </c>
      <c r="S2499" s="51">
        <f>VLOOKUP(CONCATENATE($F2499," ",$G2499),AllocFactorMatrix,(S$4+1),FALSE)*$E2501</f>
        <v>0</v>
      </c>
      <c r="T2499" s="51">
        <f>VLOOKUP(CONCATENATE($F2499," ",$G2499),AllocFactorMatrix,(T$4+1),FALSE)*$E2501</f>
        <v>0</v>
      </c>
      <c r="U2499" s="51">
        <f>VLOOKUP(CONCATENATE($F2499," ",$G2499),AllocFactorMatrix,(U$4+1),FALSE)*$E2501</f>
        <v>0</v>
      </c>
      <c r="V2499" s="51">
        <f>VLOOKUP(CONCATENATE($F2499," ",$G2499),AllocFactorMatrix,(V$4+1),FALSE)*$E2501</f>
        <v>0</v>
      </c>
      <c r="W2499" s="51">
        <f t="shared" si="1172"/>
        <v>0</v>
      </c>
      <c r="X2499" s="51">
        <f>VLOOKUP(CONCATENATE($F2499," ",$G2499),AllocFactorMatrix,(X$4+1),FALSE)*$E2501</f>
        <v>0</v>
      </c>
      <c r="Y2499" s="51">
        <f>VLOOKUP(CONCATENATE($F2499," ",$G2499),AllocFactorMatrix,(Y$4+1),FALSE)*$E2501</f>
        <v>0</v>
      </c>
      <c r="Z2499" s="51">
        <f t="shared" si="1170"/>
        <v>0</v>
      </c>
      <c r="AA2499" s="51">
        <f>VLOOKUP(CONCATENATE($F2499," ",$G2499),AllocFactorMatrix,(AA$4+1),FALSE)*$E2501</f>
        <v>0</v>
      </c>
      <c r="AB2499" s="51">
        <f>VLOOKUP(CONCATENATE($F2499," ",$G2499),AllocFactorMatrix,(AB$4+1),FALSE)*$E2501</f>
        <v>0</v>
      </c>
      <c r="AC2499" s="51">
        <f>VLOOKUP(CONCATENATE($F2499," ",$G2499),AllocFactorMatrix,(AC$4+1),FALSE)*$E2501</f>
        <v>0</v>
      </c>
    </row>
    <row r="2500" spans="1:29" s="48" customFormat="1" hidden="1" outlineLevel="1">
      <c r="A2500" s="53"/>
      <c r="B2500" s="104"/>
      <c r="C2500" s="52"/>
      <c r="D2500" s="52"/>
      <c r="F2500" s="175" t="str">
        <f>F2501</f>
        <v>PROD_DEMAND</v>
      </c>
      <c r="G2500" s="52" t="str">
        <f>$G$14</f>
        <v>CUSTOMER</v>
      </c>
      <c r="H2500" s="50">
        <f t="shared" si="1158"/>
        <v>0</v>
      </c>
      <c r="I2500" s="51">
        <f>VLOOKUP(CONCATENATE($F2500," ",$G2500),AllocFactorMatrix,(I$4+1),FALSE)*$E2501</f>
        <v>0</v>
      </c>
      <c r="J2500" s="51">
        <f>VLOOKUP(CONCATENATE($F2500," ",$G2500),AllocFactorMatrix,(J$4+1),FALSE)*$E2501</f>
        <v>0</v>
      </c>
      <c r="K2500" s="51">
        <f>VLOOKUP(CONCATENATE($F2500," ",$G2500),AllocFactorMatrix,(K$4+1),FALSE)*$E2501</f>
        <v>0</v>
      </c>
      <c r="L2500" s="51">
        <f>VLOOKUP(CONCATENATE($F2500," ",$G2500),AllocFactorMatrix,(L$4+1),FALSE)*$E2501</f>
        <v>0</v>
      </c>
      <c r="M2500" s="51">
        <f t="shared" si="1169"/>
        <v>0</v>
      </c>
      <c r="N2500" s="51">
        <f>VLOOKUP(CONCATENATE($F2500," ",$G2500),AllocFactorMatrix,(N$4+1),FALSE)*$E2501</f>
        <v>0</v>
      </c>
      <c r="O2500" s="51">
        <f>VLOOKUP(CONCATENATE($F2500," ",$G2500),AllocFactorMatrix,(O$4+1),FALSE)*$E2501</f>
        <v>0</v>
      </c>
      <c r="P2500" s="51">
        <f>VLOOKUP(CONCATENATE($F2500," ",$G2500),AllocFactorMatrix,(P$4+1),FALSE)*$E2501</f>
        <v>0</v>
      </c>
      <c r="Q2500" s="51">
        <f>VLOOKUP(CONCATENATE($F2500," ",$G2500),AllocFactorMatrix,(Q$4+1),FALSE)*$E2501</f>
        <v>0</v>
      </c>
      <c r="R2500" s="51">
        <f t="shared" si="1171"/>
        <v>0</v>
      </c>
      <c r="S2500" s="51">
        <f>VLOOKUP(CONCATENATE($F2500," ",$G2500),AllocFactorMatrix,(S$4+1),FALSE)*$E2501</f>
        <v>0</v>
      </c>
      <c r="T2500" s="51">
        <f>VLOOKUP(CONCATENATE($F2500," ",$G2500),AllocFactorMatrix,(T$4+1),FALSE)*$E2501</f>
        <v>0</v>
      </c>
      <c r="U2500" s="51">
        <f>VLOOKUP(CONCATENATE($F2500," ",$G2500),AllocFactorMatrix,(U$4+1),FALSE)*$E2501</f>
        <v>0</v>
      </c>
      <c r="V2500" s="51">
        <f>VLOOKUP(CONCATENATE($F2500," ",$G2500),AllocFactorMatrix,(V$4+1),FALSE)*$E2501</f>
        <v>0</v>
      </c>
      <c r="W2500" s="51">
        <f t="shared" si="1172"/>
        <v>0</v>
      </c>
      <c r="X2500" s="51">
        <f>VLOOKUP(CONCATENATE($F2500," ",$G2500),AllocFactorMatrix,(X$4+1),FALSE)*$E2501</f>
        <v>0</v>
      </c>
      <c r="Y2500" s="51">
        <f>VLOOKUP(CONCATENATE($F2500," ",$G2500),AllocFactorMatrix,(Y$4+1),FALSE)*$E2501</f>
        <v>0</v>
      </c>
      <c r="Z2500" s="51">
        <f t="shared" si="1170"/>
        <v>0</v>
      </c>
      <c r="AA2500" s="51">
        <f>VLOOKUP(CONCATENATE($F2500," ",$G2500),AllocFactorMatrix,(AA$4+1),FALSE)*$E2501</f>
        <v>0</v>
      </c>
      <c r="AB2500" s="51">
        <f>VLOOKUP(CONCATENATE($F2500," ",$G2500),AllocFactorMatrix,(AB$4+1),FALSE)*$E2501</f>
        <v>0</v>
      </c>
      <c r="AC2500" s="51">
        <f>VLOOKUP(CONCATENATE($F2500," ",$G2500),AllocFactorMatrix,(AC$4+1),FALSE)*$E2501</f>
        <v>0</v>
      </c>
    </row>
    <row r="2501" spans="1:29" s="48" customFormat="1" collapsed="1">
      <c r="A2501" s="53"/>
      <c r="B2501" s="104"/>
      <c r="C2501" s="52"/>
      <c r="D2501" s="102" t="s">
        <v>416</v>
      </c>
      <c r="E2501" s="58">
        <v>747078</v>
      </c>
      <c r="F2501" s="93" t="s">
        <v>29</v>
      </c>
      <c r="G2501" s="52" t="str">
        <f>$G$15</f>
        <v>TOTAL</v>
      </c>
      <c r="H2501" s="50">
        <f t="shared" si="1158"/>
        <v>747077.99999999988</v>
      </c>
      <c r="I2501" s="51">
        <f>VLOOKUP(CONCATENATE($F2501," ",$G2501),AllocFactorMatrix,(I$4+1),FALSE)*$E2501</f>
        <v>384286.44913832133</v>
      </c>
      <c r="J2501" s="51">
        <f>VLOOKUP(CONCATENATE($F2501," ",$G2501),AllocFactorMatrix,(J$4+1),FALSE)*$E2501</f>
        <v>89615.659020643958</v>
      </c>
      <c r="K2501" s="51">
        <f>VLOOKUP(CONCATENATE($F2501," ",$G2501),AllocFactorMatrix,(K$4+1),FALSE)*$E2501</f>
        <v>1246.0125142479935</v>
      </c>
      <c r="L2501" s="51">
        <f>VLOOKUP(CONCATENATE($F2501," ",$G2501),AllocFactorMatrix,(L$4+1),FALSE)*$E2501</f>
        <v>173.53678218891235</v>
      </c>
      <c r="M2501" s="51">
        <f t="shared" si="1169"/>
        <v>91035.208317080862</v>
      </c>
      <c r="N2501" s="51">
        <f>VLOOKUP(CONCATENATE($F2501," ",$G2501),AllocFactorMatrix,(N$4+1),FALSE)*$E2501</f>
        <v>53339.974842299132</v>
      </c>
      <c r="O2501" s="51">
        <f>VLOOKUP(CONCATENATE($F2501," ",$G2501),AllocFactorMatrix,(O$4+1),FALSE)*$E2501</f>
        <v>9558.0746573356373</v>
      </c>
      <c r="P2501" s="51">
        <f>VLOOKUP(CONCATENATE($F2501," ",$G2501),AllocFactorMatrix,(P$4+1),FALSE)*$E2501</f>
        <v>1938.2800021235316</v>
      </c>
      <c r="Q2501" s="51">
        <f>VLOOKUP(CONCATENATE($F2501," ",$G2501),AllocFactorMatrix,(Q$4+1),FALSE)*$E2501</f>
        <v>73.605306547840286</v>
      </c>
      <c r="R2501" s="51">
        <f t="shared" si="1171"/>
        <v>64909.934808306141</v>
      </c>
      <c r="S2501" s="51">
        <f>VLOOKUP(CONCATENATE($F2501," ",$G2501),AllocFactorMatrix,(S$4+1),FALSE)*$E2501</f>
        <v>2526.0304056200139</v>
      </c>
      <c r="T2501" s="51">
        <f>VLOOKUP(CONCATENATE($F2501," ",$G2501),AllocFactorMatrix,(T$4+1),FALSE)*$E2501</f>
        <v>34102.869131141852</v>
      </c>
      <c r="U2501" s="51">
        <f>VLOOKUP(CONCATENATE($F2501," ",$G2501),AllocFactorMatrix,(U$4+1),FALSE)*$E2501</f>
        <v>130429.78451746536</v>
      </c>
      <c r="V2501" s="51">
        <f>VLOOKUP(CONCATENATE($F2501," ",$G2501),AllocFactorMatrix,(V$4+1),FALSE)*$E2501</f>
        <v>23628.565161180821</v>
      </c>
      <c r="W2501" s="51">
        <f t="shared" si="1172"/>
        <v>190687.24921540805</v>
      </c>
      <c r="X2501" s="51">
        <f>VLOOKUP(CONCATENATE($F2501," ",$G2501),AllocFactorMatrix,(X$4+1),FALSE)*$E2501</f>
        <v>14639.668917740326</v>
      </c>
      <c r="Y2501" s="51">
        <f>VLOOKUP(CONCATENATE($F2501," ",$G2501),AllocFactorMatrix,(Y$4+1),FALSE)*$E2501</f>
        <v>292.39173747529742</v>
      </c>
      <c r="Z2501" s="51">
        <f t="shared" si="1170"/>
        <v>14932.060655215624</v>
      </c>
      <c r="AA2501" s="51">
        <f>VLOOKUP(CONCATENATE($F2501," ",$G2501),AllocFactorMatrix,(AA$4+1),FALSE)*$E2501</f>
        <v>193.12091713322397</v>
      </c>
      <c r="AB2501" s="51">
        <f>VLOOKUP(CONCATENATE($F2501," ",$G2501),AllocFactorMatrix,(AB$4+1),FALSE)*$E2501</f>
        <v>857.95306975168842</v>
      </c>
      <c r="AC2501" s="51">
        <f>VLOOKUP(CONCATENATE($F2501," ",$G2501),AllocFactorMatrix,(AC$4+1),FALSE)*$E2501</f>
        <v>176.0238787830379</v>
      </c>
    </row>
    <row r="2502" spans="1:29" s="48" customFormat="1" hidden="1" outlineLevel="1">
      <c r="A2502" s="53"/>
      <c r="B2502" s="104"/>
      <c r="C2502" s="52"/>
      <c r="D2502" s="52"/>
      <c r="F2502" s="175" t="str">
        <f>F2509</f>
        <v>RB_GUP</v>
      </c>
      <c r="G2502" s="52" t="str">
        <f>$G$8</f>
        <v>PRODUCTION</v>
      </c>
      <c r="H2502" s="50">
        <f t="shared" ref="H2502:H2533" ca="1" si="1173">SUBTOTAL(9,I2502:AC2502)</f>
        <v>-17170.288809596095</v>
      </c>
      <c r="I2502" s="51">
        <f ca="1">VLOOKUP(CONCATENATE($F2502," ",$G2502),AllocFactorMatrix,(I$4+1),FALSE)*$E2509</f>
        <v>-8832.1558355608631</v>
      </c>
      <c r="J2502" s="51">
        <f ca="1">VLOOKUP(CONCATENATE($F2502," ",$G2502),AllocFactorMatrix,(J$4+1),FALSE)*$E2509</f>
        <v>-2059.6600987403485</v>
      </c>
      <c r="K2502" s="51">
        <f ca="1">VLOOKUP(CONCATENATE($F2502," ",$G2502),AllocFactorMatrix,(K$4+1),FALSE)*$E2509</f>
        <v>-28.637431071466466</v>
      </c>
      <c r="L2502" s="51">
        <f ca="1">VLOOKUP(CONCATENATE($F2502," ",$G2502),AllocFactorMatrix,(L$4+1),FALSE)*$E2509</f>
        <v>-3.9884411925817607</v>
      </c>
      <c r="M2502" s="51">
        <f t="shared" ca="1" si="1169"/>
        <v>-2092.2859710043967</v>
      </c>
      <c r="N2502" s="51">
        <f ca="1">VLOOKUP(CONCATENATE($F2502," ",$G2502),AllocFactorMatrix,(N$4+1),FALSE)*$E2509</f>
        <v>-1225.9265741179181</v>
      </c>
      <c r="O2502" s="51">
        <f ca="1">VLOOKUP(CONCATENATE($F2502," ",$G2502),AllocFactorMatrix,(O$4+1),FALSE)*$E2509</f>
        <v>-219.67572640358051</v>
      </c>
      <c r="P2502" s="51">
        <f ca="1">VLOOKUP(CONCATENATE($F2502," ",$G2502),AllocFactorMatrix,(P$4+1),FALSE)*$E2509</f>
        <v>-44.547995564486676</v>
      </c>
      <c r="Q2502" s="51">
        <f ca="1">VLOOKUP(CONCATENATE($F2502," ",$G2502),AllocFactorMatrix,(Q$4+1),FALSE)*$E2509</f>
        <v>-1.6916899859790708</v>
      </c>
      <c r="R2502" s="51">
        <f ca="1">SUBTOTAL(9,N2502:Q2502)</f>
        <v>-1491.8419860719644</v>
      </c>
      <c r="S2502" s="51">
        <f ca="1">VLOOKUP(CONCATENATE($F2502," ",$G2502),AllocFactorMatrix,(S$4+1),FALSE)*$E2509</f>
        <v>-58.056416607525335</v>
      </c>
      <c r="T2502" s="51">
        <f ca="1">VLOOKUP(CONCATENATE($F2502," ",$G2502),AllocFactorMatrix,(T$4+1),FALSE)*$E2509</f>
        <v>-783.79514885669903</v>
      </c>
      <c r="U2502" s="51">
        <f ca="1">VLOOKUP(CONCATENATE($F2502," ",$G2502),AllocFactorMatrix,(U$4+1),FALSE)*$E2509</f>
        <v>-2997.7018056190459</v>
      </c>
      <c r="V2502" s="51">
        <f ca="1">VLOOKUP(CONCATENATE($F2502," ",$G2502),AllocFactorMatrix,(V$4+1),FALSE)*$E2509</f>
        <v>-543.0614848433969</v>
      </c>
      <c r="W2502" s="51">
        <f ca="1">SUBTOTAL(9,S2502:V2502)</f>
        <v>-4382.6148559266667</v>
      </c>
      <c r="X2502" s="51">
        <f ca="1">VLOOKUP(CONCATENATE($F2502," ",$G2502),AllocFactorMatrix,(X$4+1),FALSE)*$E2509</f>
        <v>-336.46733459487297</v>
      </c>
      <c r="Y2502" s="51">
        <f ca="1">VLOOKUP(CONCATENATE($F2502," ",$G2502),AllocFactorMatrix,(Y$4+1),FALSE)*$E2509</f>
        <v>-6.7201156746557373</v>
      </c>
      <c r="Z2502" s="51">
        <f t="shared" ca="1" si="1170"/>
        <v>-343.18745026952871</v>
      </c>
      <c r="AA2502" s="51">
        <f ca="1">VLOOKUP(CONCATENATE($F2502," ",$G2502),AllocFactorMatrix,(AA$4+1),FALSE)*$E2509</f>
        <v>-4.4385484813520542</v>
      </c>
      <c r="AB2502" s="51">
        <f ca="1">VLOOKUP(CONCATENATE($F2502," ",$G2502),AllocFactorMatrix,(AB$4+1),FALSE)*$E2509</f>
        <v>-19.718559498092613</v>
      </c>
      <c r="AC2502" s="51">
        <f ca="1">VLOOKUP(CONCATENATE($F2502," ",$G2502),AllocFactorMatrix,(AC$4+1),FALSE)*$E2509</f>
        <v>-4.0456027832302572</v>
      </c>
    </row>
    <row r="2503" spans="1:29" s="48" customFormat="1" hidden="1" outlineLevel="1">
      <c r="A2503" s="53"/>
      <c r="B2503" s="104"/>
      <c r="C2503" s="52"/>
      <c r="D2503" s="52"/>
      <c r="F2503" s="175" t="str">
        <f>F2509</f>
        <v>RB_GUP</v>
      </c>
      <c r="G2503" s="52" t="str">
        <f>$G$9</f>
        <v>BULKTRAN</v>
      </c>
      <c r="H2503" s="50">
        <f t="shared" ca="1" si="1173"/>
        <v>-9324.4020634802764</v>
      </c>
      <c r="I2503" s="51">
        <f ca="1">VLOOKUP(CONCATENATE($F2503," ",$G2503),AllocFactorMatrix,(I$4+1),FALSE)*$E2509</f>
        <v>-4796.3416929863715</v>
      </c>
      <c r="J2503" s="51">
        <f ca="1">VLOOKUP(CONCATENATE($F2503," ",$G2503),AllocFactorMatrix,(J$4+1),FALSE)*$E2509</f>
        <v>-1118.5076202113269</v>
      </c>
      <c r="K2503" s="51">
        <f ca="1">VLOOKUP(CONCATENATE($F2503," ",$G2503),AllocFactorMatrix,(K$4+1),FALSE)*$E2509</f>
        <v>-15.551684909709881</v>
      </c>
      <c r="L2503" s="51">
        <f ca="1">VLOOKUP(CONCATENATE($F2503," ",$G2503),AllocFactorMatrix,(L$4+1),FALSE)*$E2509</f>
        <v>-2.1659408119795014</v>
      </c>
      <c r="M2503" s="51">
        <f t="shared" ca="1" si="1169"/>
        <v>-1136.2252459330161</v>
      </c>
      <c r="N2503" s="51">
        <f ca="1">VLOOKUP(CONCATENATE($F2503," ",$G2503),AllocFactorMatrix,(N$4+1),FALSE)*$E2509</f>
        <v>-665.74490412717296</v>
      </c>
      <c r="O2503" s="51">
        <f ca="1">VLOOKUP(CONCATENATE($F2503," ",$G2503),AllocFactorMatrix,(O$4+1),FALSE)*$E2509</f>
        <v>-119.2958848443656</v>
      </c>
      <c r="P2503" s="51">
        <f ca="1">VLOOKUP(CONCATENATE($F2503," ",$G2503),AllocFactorMatrix,(P$4+1),FALSE)*$E2509</f>
        <v>-24.191988053995996</v>
      </c>
      <c r="Q2503" s="51">
        <f ca="1">VLOOKUP(CONCATENATE($F2503," ",$G2503),AllocFactorMatrix,(Q$4+1),FALSE)*$E2509</f>
        <v>-0.91867980620200373</v>
      </c>
      <c r="R2503" s="51">
        <f t="shared" ref="R2503:R2509" ca="1" si="1174">SUBTOTAL(9,N2503:Q2503)</f>
        <v>-810.15145683173648</v>
      </c>
      <c r="S2503" s="51">
        <f ca="1">VLOOKUP(CONCATENATE($F2503," ",$G2503),AllocFactorMatrix,(S$4+1),FALSE)*$E2509</f>
        <v>-31.527796463792509</v>
      </c>
      <c r="T2503" s="51">
        <f ca="1">VLOOKUP(CONCATENATE($F2503," ",$G2503),AllocFactorMatrix,(T$4+1),FALSE)*$E2509</f>
        <v>-425.64345797495969</v>
      </c>
      <c r="U2503" s="51">
        <f ca="1">VLOOKUP(CONCATENATE($F2503," ",$G2503),AllocFactorMatrix,(U$4+1),FALSE)*$E2509</f>
        <v>-1627.9153607708192</v>
      </c>
      <c r="V2503" s="51">
        <f ca="1">VLOOKUP(CONCATENATE($F2503," ",$G2503),AllocFactorMatrix,(V$4+1),FALSE)*$E2509</f>
        <v>-294.91196601424838</v>
      </c>
      <c r="W2503" s="51">
        <f t="shared" ref="W2503:W2509" ca="1" si="1175">SUBTOTAL(9,S2503:V2503)</f>
        <v>-2379.9985812238197</v>
      </c>
      <c r="X2503" s="51">
        <f ca="1">VLOOKUP(CONCATENATE($F2503," ",$G2503),AllocFactorMatrix,(X$4+1),FALSE)*$E2509</f>
        <v>-182.72008955590445</v>
      </c>
      <c r="Y2503" s="51">
        <f ca="1">VLOOKUP(CONCATENATE($F2503," ",$G2503),AllocFactorMatrix,(Y$4+1),FALSE)*$E2509</f>
        <v>-3.6493888459561745</v>
      </c>
      <c r="Z2503" s="51">
        <f t="shared" ca="1" si="1170"/>
        <v>-186.36947840186062</v>
      </c>
      <c r="AA2503" s="51">
        <f ca="1">VLOOKUP(CONCATENATE($F2503," ",$G2503),AllocFactorMatrix,(AA$4+1),FALSE)*$E2509</f>
        <v>-2.410373586450461</v>
      </c>
      <c r="AB2503" s="51">
        <f ca="1">VLOOKUP(CONCATENATE($F2503," ",$G2503),AllocFactorMatrix,(AB$4+1),FALSE)*$E2509</f>
        <v>-10.708251847814932</v>
      </c>
      <c r="AC2503" s="51">
        <f ca="1">VLOOKUP(CONCATENATE($F2503," ",$G2503),AllocFactorMatrix,(AC$4+1),FALSE)*$E2509</f>
        <v>-2.1969826692077143</v>
      </c>
    </row>
    <row r="2504" spans="1:29" s="48" customFormat="1" hidden="1" outlineLevel="1">
      <c r="A2504" s="53"/>
      <c r="B2504" s="104"/>
      <c r="C2504" s="52"/>
      <c r="D2504" s="52"/>
      <c r="F2504" s="175" t="str">
        <f>F2509</f>
        <v>RB_GUP</v>
      </c>
      <c r="G2504" s="52" t="str">
        <f>$G$10</f>
        <v>SUBTRAN</v>
      </c>
      <c r="H2504" s="50">
        <f t="shared" ca="1" si="1173"/>
        <v>-2581.6814396219506</v>
      </c>
      <c r="I2504" s="51">
        <f ca="1">VLOOKUP(CONCATENATE($F2504," ",$G2504),AllocFactorMatrix,(I$4+1),FALSE)*$E2509</f>
        <v>-1319.1188093194348</v>
      </c>
      <c r="J2504" s="51">
        <f ca="1">VLOOKUP(CONCATENATE($F2504," ",$G2504),AllocFactorMatrix,(J$4+1),FALSE)*$E2509</f>
        <v>-309.22373296724049</v>
      </c>
      <c r="K2504" s="51">
        <f ca="1">VLOOKUP(CONCATENATE($F2504," ",$G2504),AllocFactorMatrix,(K$4+1),FALSE)*$E2509</f>
        <v>-4.3197356428112288</v>
      </c>
      <c r="L2504" s="51">
        <f ca="1">VLOOKUP(CONCATENATE($F2504," ",$G2504),AllocFactorMatrix,(L$4+1),FALSE)*$E2509</f>
        <v>-0.7818520807701147</v>
      </c>
      <c r="M2504" s="51">
        <f t="shared" ca="1" si="1169"/>
        <v>-314.32532069082185</v>
      </c>
      <c r="N2504" s="51">
        <f ca="1">VLOOKUP(CONCATENATE($F2504," ",$G2504),AllocFactorMatrix,(N$4+1),FALSE)*$E2509</f>
        <v>-178.7091933367395</v>
      </c>
      <c r="O2504" s="51">
        <f ca="1">VLOOKUP(CONCATENATE($F2504," ",$G2504),AllocFactorMatrix,(O$4+1),FALSE)*$E2509</f>
        <v>-32.113144203513869</v>
      </c>
      <c r="P2504" s="51">
        <f ca="1">VLOOKUP(CONCATENATE($F2504," ",$G2504),AllocFactorMatrix,(P$4+1),FALSE)*$E2509</f>
        <v>-8.4294527610490988</v>
      </c>
      <c r="Q2504" s="51">
        <f ca="1">VLOOKUP(CONCATENATE($F2504," ",$G2504),AllocFactorMatrix,(Q$4+1),FALSE)*$E2509</f>
        <v>0</v>
      </c>
      <c r="R2504" s="51">
        <f t="shared" ca="1" si="1174"/>
        <v>-219.25179030130249</v>
      </c>
      <c r="S2504" s="51">
        <f ca="1">VLOOKUP(CONCATENATE($F2504," ",$G2504),AllocFactorMatrix,(S$4+1),FALSE)*$E2509</f>
        <v>-8.0551800075691293</v>
      </c>
      <c r="T2504" s="51">
        <f ca="1">VLOOKUP(CONCATENATE($F2504," ",$G2504),AllocFactorMatrix,(T$4+1),FALSE)*$E2509</f>
        <v>-113.02198644977075</v>
      </c>
      <c r="U2504" s="51">
        <f ca="1">VLOOKUP(CONCATENATE($F2504," ",$G2504),AllocFactorMatrix,(U$4+1),FALSE)*$E2509</f>
        <v>-557.28557689923332</v>
      </c>
      <c r="V2504" s="51">
        <f ca="1">VLOOKUP(CONCATENATE($F2504," ",$G2504),AllocFactorMatrix,(V$4+1),FALSE)*$E2509</f>
        <v>0</v>
      </c>
      <c r="W2504" s="51">
        <f t="shared" ca="1" si="1175"/>
        <v>-678.36274335657322</v>
      </c>
      <c r="X2504" s="51">
        <f ca="1">VLOOKUP(CONCATENATE($F2504," ",$G2504),AllocFactorMatrix,(X$4+1),FALSE)*$E2509</f>
        <v>-48.987795238272795</v>
      </c>
      <c r="Y2504" s="51">
        <f ca="1">VLOOKUP(CONCATENATE($F2504," ",$G2504),AllocFactorMatrix,(Y$4+1),FALSE)*$E2509</f>
        <v>-0.98360228223912338</v>
      </c>
      <c r="Z2504" s="51">
        <f t="shared" ca="1" si="1170"/>
        <v>-49.971397520511921</v>
      </c>
      <c r="AA2504" s="51">
        <f ca="1">VLOOKUP(CONCATENATE($F2504," ",$G2504),AllocFactorMatrix,(AA$4+1),FALSE)*$E2509</f>
        <v>-0.65137843330688672</v>
      </c>
      <c r="AB2504" s="51">
        <f ca="1">VLOOKUP(CONCATENATE($F2504," ",$G2504),AllocFactorMatrix,(AB$4+1),FALSE)*$E2509</f>
        <v>0</v>
      </c>
      <c r="AC2504" s="51">
        <f ca="1">VLOOKUP(CONCATENATE($F2504," ",$G2504),AllocFactorMatrix,(AC$4+1),FALSE)*$E2509</f>
        <v>0</v>
      </c>
    </row>
    <row r="2505" spans="1:29" s="48" customFormat="1" hidden="1" outlineLevel="1">
      <c r="A2505" s="53"/>
      <c r="B2505" s="104"/>
      <c r="C2505" s="52"/>
      <c r="D2505" s="52"/>
      <c r="F2505" s="175" t="str">
        <f>F2509</f>
        <v>RB_GUP</v>
      </c>
      <c r="G2505" s="52" t="str">
        <f>$G$11</f>
        <v>DISTPRI</v>
      </c>
      <c r="H2505" s="50">
        <f t="shared" ca="1" si="1173"/>
        <v>-10328.899958529786</v>
      </c>
      <c r="I2505" s="51">
        <f ca="1">VLOOKUP(CONCATENATE($F2505," ",$G2505),AllocFactorMatrix,(I$4+1),FALSE)*$E2509</f>
        <v>-6763.4366975897738</v>
      </c>
      <c r="J2505" s="51">
        <f ca="1">VLOOKUP(CONCATENATE($F2505," ",$G2505),AllocFactorMatrix,(J$4+1),FALSE)*$E2509</f>
        <v>-1582.9052324989618</v>
      </c>
      <c r="K2505" s="51">
        <f ca="1">VLOOKUP(CONCATENATE($F2505," ",$G2505),AllocFactorMatrix,(K$4+1),FALSE)*$E2509</f>
        <v>-22.109625942331956</v>
      </c>
      <c r="L2505" s="51">
        <f ca="1">VLOOKUP(CONCATENATE($F2505," ",$G2505),AllocFactorMatrix,(L$4+1),FALSE)*$E2509</f>
        <v>0</v>
      </c>
      <c r="M2505" s="51">
        <f t="shared" ca="1" si="1169"/>
        <v>-1605.0148584412939</v>
      </c>
      <c r="N2505" s="51">
        <f ca="1">VLOOKUP(CONCATENATE($F2505," ",$G2505),AllocFactorMatrix,(N$4+1),FALSE)*$E2509</f>
        <v>-918.90753911627519</v>
      </c>
      <c r="O2505" s="51">
        <f ca="1">VLOOKUP(CONCATENATE($F2505," ",$G2505),AllocFactorMatrix,(O$4+1),FALSE)*$E2509</f>
        <v>-165.10856338791388</v>
      </c>
      <c r="P2505" s="51">
        <f ca="1">VLOOKUP(CONCATENATE($F2505," ",$G2505),AllocFactorMatrix,(P$4+1),FALSE)*$E2509</f>
        <v>0</v>
      </c>
      <c r="Q2505" s="51">
        <f ca="1">VLOOKUP(CONCATENATE($F2505," ",$G2505),AllocFactorMatrix,(Q$4+1),FALSE)*$E2509</f>
        <v>0</v>
      </c>
      <c r="R2505" s="51">
        <f t="shared" ca="1" si="1174"/>
        <v>-1084.0161025041891</v>
      </c>
      <c r="S2505" s="51">
        <f ca="1">VLOOKUP(CONCATENATE($F2505," ",$G2505),AllocFactorMatrix,(S$4+1),FALSE)*$E2509</f>
        <v>-41.550019004462975</v>
      </c>
      <c r="T2505" s="51">
        <f ca="1">VLOOKUP(CONCATENATE($F2505," ",$G2505),AllocFactorMatrix,(T$4+1),FALSE)*$E2509</f>
        <v>-574.54796269649921</v>
      </c>
      <c r="U2505" s="51">
        <f ca="1">VLOOKUP(CONCATENATE($F2505," ",$G2505),AllocFactorMatrix,(U$4+1),FALSE)*$E2509</f>
        <v>0</v>
      </c>
      <c r="V2505" s="51">
        <f ca="1">VLOOKUP(CONCATENATE($F2505," ",$G2505),AllocFactorMatrix,(V$4+1),FALSE)*$E2509</f>
        <v>0</v>
      </c>
      <c r="W2505" s="51">
        <f t="shared" ca="1" si="1175"/>
        <v>-616.09798170096224</v>
      </c>
      <c r="X2505" s="51">
        <f ca="1">VLOOKUP(CONCATENATE($F2505," ",$G2505),AllocFactorMatrix,(X$4+1),FALSE)*$E2509</f>
        <v>-251.95685428532477</v>
      </c>
      <c r="Y2505" s="51">
        <f ca="1">VLOOKUP(CONCATENATE($F2505," ",$G2505),AllocFactorMatrix,(Y$4+1),FALSE)*$E2509</f>
        <v>-5.0571714038969349</v>
      </c>
      <c r="Z2505" s="51">
        <f t="shared" ca="1" si="1170"/>
        <v>-257.01402568922168</v>
      </c>
      <c r="AA2505" s="51">
        <f ca="1">VLOOKUP(CONCATENATE($F2505," ",$G2505),AllocFactorMatrix,(AA$4+1),FALSE)*$E2509</f>
        <v>-3.3202926043465841</v>
      </c>
      <c r="AB2505" s="51">
        <f ca="1">VLOOKUP(CONCATENATE($F2505," ",$G2505),AllocFactorMatrix,(AB$4+1),FALSE)*$E2509</f>
        <v>0</v>
      </c>
      <c r="AC2505" s="51">
        <f ca="1">VLOOKUP(CONCATENATE($F2505," ",$G2505),AllocFactorMatrix,(AC$4+1),FALSE)*$E2509</f>
        <v>0</v>
      </c>
    </row>
    <row r="2506" spans="1:29" s="48" customFormat="1" hidden="1" outlineLevel="1">
      <c r="A2506" s="53"/>
      <c r="B2506" s="104"/>
      <c r="C2506" s="52"/>
      <c r="D2506" s="52"/>
      <c r="F2506" s="175" t="str">
        <f>F2509</f>
        <v>RB_GUP</v>
      </c>
      <c r="G2506" s="52" t="str">
        <f>$G$12</f>
        <v>DISTSEC</v>
      </c>
      <c r="H2506" s="50">
        <f t="shared" ca="1" si="1173"/>
        <v>-4951.5355051199758</v>
      </c>
      <c r="I2506" s="51">
        <f ca="1">VLOOKUP(CONCATENATE($F2506," ",$G2506),AllocFactorMatrix,(I$4+1),FALSE)*$E2509</f>
        <v>-3674.559672160593</v>
      </c>
      <c r="J2506" s="51">
        <f ca="1">VLOOKUP(CONCATENATE($F2506," ",$G2506),AllocFactorMatrix,(J$4+1),FALSE)*$E2509</f>
        <v>-740.95539873668611</v>
      </c>
      <c r="K2506" s="51">
        <f ca="1">VLOOKUP(CONCATENATE($F2506," ",$G2506),AllocFactorMatrix,(K$4+1),FALSE)*$E2509</f>
        <v>0</v>
      </c>
      <c r="L2506" s="51">
        <f ca="1">VLOOKUP(CONCATENATE($F2506," ",$G2506),AllocFactorMatrix,(L$4+1),FALSE)*$E2509</f>
        <v>0</v>
      </c>
      <c r="M2506" s="51">
        <f t="shared" ca="1" si="1169"/>
        <v>-740.95539873668611</v>
      </c>
      <c r="N2506" s="51">
        <f ca="1">VLOOKUP(CONCATENATE($F2506," ",$G2506),AllocFactorMatrix,(N$4+1),FALSE)*$E2509</f>
        <v>-370.35579750173463</v>
      </c>
      <c r="O2506" s="51">
        <f ca="1">VLOOKUP(CONCATENATE($F2506," ",$G2506),AllocFactorMatrix,(O$4+1),FALSE)*$E2509</f>
        <v>0</v>
      </c>
      <c r="P2506" s="51">
        <f ca="1">VLOOKUP(CONCATENATE($F2506," ",$G2506),AllocFactorMatrix,(P$4+1),FALSE)*$E2509</f>
        <v>0</v>
      </c>
      <c r="Q2506" s="51">
        <f ca="1">VLOOKUP(CONCATENATE($F2506," ",$G2506),AllocFactorMatrix,(Q$4+1),FALSE)*$E2509</f>
        <v>0</v>
      </c>
      <c r="R2506" s="51">
        <f t="shared" ca="1" si="1174"/>
        <v>-370.35579750173463</v>
      </c>
      <c r="S2506" s="51">
        <f ca="1">VLOOKUP(CONCATENATE($F2506," ",$G2506),AllocFactorMatrix,(S$4+1),FALSE)*$E2509</f>
        <v>-13.843032558101369</v>
      </c>
      <c r="T2506" s="51">
        <f ca="1">VLOOKUP(CONCATENATE($F2506," ",$G2506),AllocFactorMatrix,(T$4+1),FALSE)*$E2509</f>
        <v>0</v>
      </c>
      <c r="U2506" s="51">
        <f ca="1">VLOOKUP(CONCATENATE($F2506," ",$G2506),AllocFactorMatrix,(U$4+1),FALSE)*$E2509</f>
        <v>0</v>
      </c>
      <c r="V2506" s="51">
        <f ca="1">VLOOKUP(CONCATENATE($F2506," ",$G2506),AllocFactorMatrix,(V$4+1),FALSE)*$E2509</f>
        <v>0</v>
      </c>
      <c r="W2506" s="51">
        <f t="shared" ca="1" si="1175"/>
        <v>-13.843032558101369</v>
      </c>
      <c r="X2506" s="51">
        <f ca="1">VLOOKUP(CONCATENATE($F2506," ",$G2506),AllocFactorMatrix,(X$4+1),FALSE)*$E2509</f>
        <v>-104.61689899322452</v>
      </c>
      <c r="Y2506" s="51">
        <f ca="1">VLOOKUP(CONCATENATE($F2506," ",$G2506),AllocFactorMatrix,(Y$4+1),FALSE)*$E2509</f>
        <v>0</v>
      </c>
      <c r="Z2506" s="51">
        <f t="shared" ca="1" si="1170"/>
        <v>-104.61689899322452</v>
      </c>
      <c r="AA2506" s="51">
        <f ca="1">VLOOKUP(CONCATENATE($F2506," ",$G2506),AllocFactorMatrix,(AA$4+1),FALSE)*$E2509</f>
        <v>-1.236945411174559</v>
      </c>
      <c r="AB2506" s="51">
        <f ca="1">VLOOKUP(CONCATENATE($F2506," ",$G2506),AllocFactorMatrix,(AB$4+1),FALSE)*$E2509</f>
        <v>-38.072821221051143</v>
      </c>
      <c r="AC2506" s="51">
        <f ca="1">VLOOKUP(CONCATENATE($F2506," ",$G2506),AllocFactorMatrix,(AC$4+1),FALSE)*$E2509</f>
        <v>-7.8949385374097947</v>
      </c>
    </row>
    <row r="2507" spans="1:29" s="48" customFormat="1" hidden="1" outlineLevel="1">
      <c r="A2507" s="53"/>
      <c r="B2507" s="104"/>
      <c r="C2507" s="52"/>
      <c r="D2507" s="52"/>
      <c r="F2507" s="175" t="str">
        <f>F2509</f>
        <v>RB_GUP</v>
      </c>
      <c r="G2507" s="52" t="str">
        <f>$G$13</f>
        <v>ENERGY</v>
      </c>
      <c r="H2507" s="50">
        <f t="shared" ca="1" si="1173"/>
        <v>-320.56546857950394</v>
      </c>
      <c r="I2507" s="51">
        <f ca="1">VLOOKUP(CONCATENATE($F2507," ",$G2507),AllocFactorMatrix,(I$4+1),FALSE)*$E2509</f>
        <v>-125.43284700487776</v>
      </c>
      <c r="J2507" s="51">
        <f ca="1">VLOOKUP(CONCATENATE($F2507," ",$G2507),AllocFactorMatrix,(J$4+1),FALSE)*$E2509</f>
        <v>-36.187012429476376</v>
      </c>
      <c r="K2507" s="51">
        <f ca="1">VLOOKUP(CONCATENATE($F2507," ",$G2507),AllocFactorMatrix,(K$4+1),FALSE)*$E2509</f>
        <v>-0.50436971386677898</v>
      </c>
      <c r="L2507" s="51">
        <f ca="1">VLOOKUP(CONCATENATE($F2507," ",$G2507),AllocFactorMatrix,(L$4+1),FALSE)*$E2509</f>
        <v>-7.0510458539520288E-2</v>
      </c>
      <c r="M2507" s="51">
        <f t="shared" ca="1" si="1169"/>
        <v>-36.761892601882678</v>
      </c>
      <c r="N2507" s="51">
        <f ca="1">VLOOKUP(CONCATENATE($F2507," ",$G2507),AllocFactorMatrix,(N$4+1),FALSE)*$E2509</f>
        <v>-23.479013611820843</v>
      </c>
      <c r="O2507" s="51">
        <f ca="1">VLOOKUP(CONCATENATE($F2507," ",$G2507),AllocFactorMatrix,(O$4+1),FALSE)*$E2509</f>
        <v>-4.1872229942701011</v>
      </c>
      <c r="P2507" s="51">
        <f ca="1">VLOOKUP(CONCATENATE($F2507," ",$G2507),AllocFactorMatrix,(P$4+1),FALSE)*$E2509</f>
        <v>-0.8526719441917463</v>
      </c>
      <c r="Q2507" s="51">
        <f ca="1">VLOOKUP(CONCATENATE($F2507," ",$G2507),AllocFactorMatrix,(Q$4+1),FALSE)*$E2509</f>
        <v>-3.220570790198575E-2</v>
      </c>
      <c r="R2507" s="51">
        <f t="shared" ca="1" si="1174"/>
        <v>-28.551114258184679</v>
      </c>
      <c r="S2507" s="51">
        <f ca="1">VLOOKUP(CONCATENATE($F2507," ",$G2507),AllocFactorMatrix,(S$4+1),FALSE)*$E2509</f>
        <v>-1.2295963696602408</v>
      </c>
      <c r="T2507" s="51">
        <f ca="1">VLOOKUP(CONCATENATE($F2507," ",$G2507),AllocFactorMatrix,(T$4+1),FALSE)*$E2509</f>
        <v>-19.440152393311458</v>
      </c>
      <c r="U2507" s="51">
        <f ca="1">VLOOKUP(CONCATENATE($F2507," ",$G2507),AllocFactorMatrix,(U$4+1),FALSE)*$E2509</f>
        <v>-83.608931455088424</v>
      </c>
      <c r="V2507" s="51">
        <f ca="1">VLOOKUP(CONCATENATE($F2507," ",$G2507),AllocFactorMatrix,(V$4+1),FALSE)*$E2509</f>
        <v>-15.727713280339211</v>
      </c>
      <c r="W2507" s="51">
        <f t="shared" ca="1" si="1175"/>
        <v>-120.00639349839933</v>
      </c>
      <c r="X2507" s="51">
        <f ca="1">VLOOKUP(CONCATENATE($F2507," ",$G2507),AllocFactorMatrix,(X$4+1),FALSE)*$E2509</f>
        <v>-6.4494522906169465</v>
      </c>
      <c r="Y2507" s="51">
        <f ca="1">VLOOKUP(CONCATENATE($F2507," ",$G2507),AllocFactorMatrix,(Y$4+1),FALSE)*$E2509</f>
        <v>-0.12940697369495821</v>
      </c>
      <c r="Z2507" s="51">
        <f t="shared" ca="1" si="1170"/>
        <v>-6.5788592643119044</v>
      </c>
      <c r="AA2507" s="51">
        <f ca="1">VLOOKUP(CONCATENATE($F2507," ",$G2507),AllocFactorMatrix,(AA$4+1),FALSE)*$E2509</f>
        <v>-0.11543157545401783</v>
      </c>
      <c r="AB2507" s="51">
        <f ca="1">VLOOKUP(CONCATENATE($F2507," ",$G2507),AllocFactorMatrix,(AB$4+1),FALSE)*$E2509</f>
        <v>-2.5856277570677895</v>
      </c>
      <c r="AC2507" s="51">
        <f ca="1">VLOOKUP(CONCATENATE($F2507," ",$G2507),AllocFactorMatrix,(AC$4+1),FALSE)*$E2509</f>
        <v>-0.5333026193256839</v>
      </c>
    </row>
    <row r="2508" spans="1:29" s="48" customFormat="1" hidden="1" outlineLevel="1">
      <c r="A2508" s="53"/>
      <c r="B2508" s="104"/>
      <c r="C2508" s="52"/>
      <c r="D2508" s="52"/>
      <c r="F2508" s="175" t="str">
        <f>F2509</f>
        <v>RB_GUP</v>
      </c>
      <c r="G2508" s="52" t="str">
        <f>$G$14</f>
        <v>CUSTOMER</v>
      </c>
      <c r="H2508" s="50">
        <f t="shared" ca="1" si="1173"/>
        <v>-2333.6267550724201</v>
      </c>
      <c r="I2508" s="51">
        <f ca="1">VLOOKUP(CONCATENATE($F2508," ",$G2508),AllocFactorMatrix,(I$4+1),FALSE)*$E2509</f>
        <v>-1155.8597296236985</v>
      </c>
      <c r="J2508" s="51">
        <f ca="1">VLOOKUP(CONCATENATE($F2508," ",$G2508),AllocFactorMatrix,(J$4+1),FALSE)*$E2509</f>
        <v>-368.389186177331</v>
      </c>
      <c r="K2508" s="51">
        <f ca="1">VLOOKUP(CONCATENATE($F2508," ",$G2508),AllocFactorMatrix,(K$4+1),FALSE)*$E2509</f>
        <v>-23.514734748814963</v>
      </c>
      <c r="L2508" s="51">
        <f ca="1">VLOOKUP(CONCATENATE($F2508," ",$G2508),AllocFactorMatrix,(L$4+1),FALSE)*$E2509</f>
        <v>-3.9548654830837191</v>
      </c>
      <c r="M2508" s="51">
        <f t="shared" ca="1" si="1169"/>
        <v>-395.85878640922971</v>
      </c>
      <c r="N2508" s="51">
        <f ca="1">VLOOKUP(CONCATENATE($F2508," ",$G2508),AllocFactorMatrix,(N$4+1),FALSE)*$E2509</f>
        <v>-28.72104586503923</v>
      </c>
      <c r="O2508" s="51">
        <f ca="1">VLOOKUP(CONCATENATE($F2508," ",$G2508),AllocFactorMatrix,(O$4+1),FALSE)*$E2509</f>
        <v>-8.3019734012457036</v>
      </c>
      <c r="P2508" s="51">
        <f ca="1">VLOOKUP(CONCATENATE($F2508," ",$G2508),AllocFactorMatrix,(P$4+1),FALSE)*$E2509</f>
        <v>-9.7248298325963436</v>
      </c>
      <c r="Q2508" s="51">
        <f ca="1">VLOOKUP(CONCATENATE($F2508," ",$G2508),AllocFactorMatrix,(Q$4+1),FALSE)*$E2509</f>
        <v>-1.2150937279889329</v>
      </c>
      <c r="R2508" s="51">
        <f t="shared" ca="1" si="1174"/>
        <v>-47.962942826870211</v>
      </c>
      <c r="S2508" s="51">
        <f ca="1">VLOOKUP(CONCATENATE($F2508," ",$G2508),AllocFactorMatrix,(S$4+1),FALSE)*$E2509</f>
        <v>-0.19016989439757645</v>
      </c>
      <c r="T2508" s="51">
        <f ca="1">VLOOKUP(CONCATENATE($F2508," ",$G2508),AllocFactorMatrix,(T$4+1),FALSE)*$E2509</f>
        <v>-5.8925063701978777</v>
      </c>
      <c r="U2508" s="51">
        <f ca="1">VLOOKUP(CONCATENATE($F2508," ",$G2508),AllocFactorMatrix,(U$4+1),FALSE)*$E2509</f>
        <v>-16.346572131928205</v>
      </c>
      <c r="V2508" s="51">
        <f ca="1">VLOOKUP(CONCATENATE($F2508," ",$G2508),AllocFactorMatrix,(V$4+1),FALSE)*$E2509</f>
        <v>-4.8605444568535781</v>
      </c>
      <c r="W2508" s="51">
        <f t="shared" ca="1" si="1175"/>
        <v>-27.289792853377239</v>
      </c>
      <c r="X2508" s="51">
        <f ca="1">VLOOKUP(CONCATENATE($F2508," ",$G2508),AllocFactorMatrix,(X$4+1),FALSE)*$E2509</f>
        <v>-5.8040413798613324</v>
      </c>
      <c r="Y2508" s="51">
        <f ca="1">VLOOKUP(CONCATENATE($F2508," ",$G2508),AllocFactorMatrix,(Y$4+1),FALSE)*$E2509</f>
        <v>-0.10868008631580994</v>
      </c>
      <c r="Z2508" s="51">
        <f t="shared" ca="1" si="1170"/>
        <v>-5.9127214661771426</v>
      </c>
      <c r="AA2508" s="51">
        <f ca="1">VLOOKUP(CONCATENATE($F2508," ",$G2508),AllocFactorMatrix,(AA$4+1),FALSE)*$E2509</f>
        <v>-0.5614742166452531</v>
      </c>
      <c r="AB2508" s="51">
        <f ca="1">VLOOKUP(CONCATENATE($F2508," ",$G2508),AllocFactorMatrix,(AB$4+1),FALSE)*$E2509</f>
        <v>-617.02763857781554</v>
      </c>
      <c r="AC2508" s="51">
        <f ca="1">VLOOKUP(CONCATENATE($F2508," ",$G2508),AllocFactorMatrix,(AC$4+1),FALSE)*$E2509</f>
        <v>-83.153669098606528</v>
      </c>
    </row>
    <row r="2509" spans="1:29" s="48" customFormat="1" collapsed="1">
      <c r="A2509" s="53"/>
      <c r="B2509" s="104"/>
      <c r="C2509" s="52"/>
      <c r="D2509" s="102" t="s">
        <v>417</v>
      </c>
      <c r="E2509" s="58">
        <v>-47011</v>
      </c>
      <c r="F2509" s="93" t="s">
        <v>73</v>
      </c>
      <c r="G2509" s="52" t="str">
        <f>$G$15</f>
        <v>TOTAL</v>
      </c>
      <c r="H2509" s="50">
        <f t="shared" ca="1" si="1173"/>
        <v>-47010.999999999993</v>
      </c>
      <c r="I2509" s="51">
        <f ca="1">VLOOKUP(CONCATENATE($F2509," ",$G2509),AllocFactorMatrix,(I$4+1),FALSE)*$E2509</f>
        <v>-26666.905284245615</v>
      </c>
      <c r="J2509" s="51">
        <f ca="1">VLOOKUP(CONCATENATE($F2509," ",$G2509),AllocFactorMatrix,(J$4+1),FALSE)*$E2509</f>
        <v>-6215.8282817613717</v>
      </c>
      <c r="K2509" s="51">
        <f ca="1">VLOOKUP(CONCATENATE($F2509," ",$G2509),AllocFactorMatrix,(K$4+1),FALSE)*$E2509</f>
        <v>-94.63758202900128</v>
      </c>
      <c r="L2509" s="51">
        <f ca="1">VLOOKUP(CONCATENATE($F2509," ",$G2509),AllocFactorMatrix,(L$4+1),FALSE)*$E2509</f>
        <v>-10.961610026954618</v>
      </c>
      <c r="M2509" s="51">
        <f t="shared" ca="1" si="1169"/>
        <v>-6321.4274738173281</v>
      </c>
      <c r="N2509" s="51">
        <f ca="1">VLOOKUP(CONCATENATE($F2509," ",$G2509),AllocFactorMatrix,(N$4+1),FALSE)*$E2509</f>
        <v>-3411.8440676767004</v>
      </c>
      <c r="O2509" s="51">
        <f ca="1">VLOOKUP(CONCATENATE($F2509," ",$G2509),AllocFactorMatrix,(O$4+1),FALSE)*$E2509</f>
        <v>-548.68251523488971</v>
      </c>
      <c r="P2509" s="51">
        <f ca="1">VLOOKUP(CONCATENATE($F2509," ",$G2509),AllocFactorMatrix,(P$4+1),FALSE)*$E2509</f>
        <v>-87.746938156319857</v>
      </c>
      <c r="Q2509" s="51">
        <f ca="1">VLOOKUP(CONCATENATE($F2509," ",$G2509),AllocFactorMatrix,(Q$4+1),FALSE)*$E2509</f>
        <v>-3.8576692280719938</v>
      </c>
      <c r="R2509" s="51">
        <f t="shared" ca="1" si="1174"/>
        <v>-4052.1311902959824</v>
      </c>
      <c r="S2509" s="51">
        <f ca="1">VLOOKUP(CONCATENATE($F2509," ",$G2509),AllocFactorMatrix,(S$4+1),FALSE)*$E2509</f>
        <v>-154.45221090550913</v>
      </c>
      <c r="T2509" s="51">
        <f ca="1">VLOOKUP(CONCATENATE($F2509," ",$G2509),AllocFactorMatrix,(T$4+1),FALSE)*$E2509</f>
        <v>-1922.3412147414383</v>
      </c>
      <c r="U2509" s="51">
        <f ca="1">VLOOKUP(CONCATENATE($F2509," ",$G2509),AllocFactorMatrix,(U$4+1),FALSE)*$E2509</f>
        <v>-5282.8582468761151</v>
      </c>
      <c r="V2509" s="51">
        <f ca="1">VLOOKUP(CONCATENATE($F2509," ",$G2509),AllocFactorMatrix,(V$4+1),FALSE)*$E2509</f>
        <v>-858.56170859483814</v>
      </c>
      <c r="W2509" s="51">
        <f t="shared" ca="1" si="1175"/>
        <v>-8218.213381117901</v>
      </c>
      <c r="X2509" s="51">
        <f ca="1">VLOOKUP(CONCATENATE($F2509," ",$G2509),AllocFactorMatrix,(X$4+1),FALSE)*$E2509</f>
        <v>-937.00246633807762</v>
      </c>
      <c r="Y2509" s="51">
        <f ca="1">VLOOKUP(CONCATENATE($F2509," ",$G2509),AllocFactorMatrix,(Y$4+1),FALSE)*$E2509</f>
        <v>-16.648365266758738</v>
      </c>
      <c r="Z2509" s="51">
        <f t="shared" ca="1" si="1170"/>
        <v>-953.65083160483641</v>
      </c>
      <c r="AA2509" s="51">
        <f ca="1">VLOOKUP(CONCATENATE($F2509," ",$G2509),AllocFactorMatrix,(AA$4+1),FALSE)*$E2509</f>
        <v>-12.734444308729815</v>
      </c>
      <c r="AB2509" s="51">
        <f ca="1">VLOOKUP(CONCATENATE($F2509," ",$G2509),AllocFactorMatrix,(AB$4+1),FALSE)*$E2509</f>
        <v>-688.11289890184196</v>
      </c>
      <c r="AC2509" s="51">
        <f ca="1">VLOOKUP(CONCATENATE($F2509," ",$G2509),AllocFactorMatrix,(AC$4+1),FALSE)*$E2509</f>
        <v>-97.824495707779988</v>
      </c>
    </row>
    <row r="2510" spans="1:29" s="48" customFormat="1" hidden="1" outlineLevel="1">
      <c r="A2510" s="53"/>
      <c r="B2510" s="104"/>
      <c r="C2510" s="52"/>
      <c r="D2510" s="52"/>
      <c r="F2510" s="175" t="str">
        <f>F2517</f>
        <v>RB_GUP</v>
      </c>
      <c r="G2510" s="52" t="str">
        <f>$G$8</f>
        <v>PRODUCTION</v>
      </c>
      <c r="H2510" s="50">
        <f t="shared" ca="1" si="1173"/>
        <v>646832.76778429095</v>
      </c>
      <c r="I2510" s="51">
        <f ca="1">VLOOKUP(CONCATENATE($F2510," ",$G2510),AllocFactorMatrix,(I$4+1),FALSE)*$E2517</f>
        <v>332721.70712848939</v>
      </c>
      <c r="J2510" s="51">
        <f ca="1">VLOOKUP(CONCATENATE($F2510," ",$G2510),AllocFactorMatrix,(J$4+1),FALSE)*$E2517</f>
        <v>77590.753256201351</v>
      </c>
      <c r="K2510" s="51">
        <f ca="1">VLOOKUP(CONCATENATE($F2510," ",$G2510),AllocFactorMatrix,(K$4+1),FALSE)*$E2517</f>
        <v>1078.8187087357587</v>
      </c>
      <c r="L2510" s="51">
        <f ca="1">VLOOKUP(CONCATENATE($F2510," ",$G2510),AllocFactorMatrix,(L$4+1),FALSE)*$E2517</f>
        <v>150.25108105931886</v>
      </c>
      <c r="M2510" s="51">
        <f t="shared" ca="1" si="1169"/>
        <v>78819.82304599644</v>
      </c>
      <c r="N2510" s="51">
        <f ca="1">VLOOKUP(CONCATENATE($F2510," ",$G2510),AllocFactorMatrix,(N$4+1),FALSE)*$E2517</f>
        <v>46182.652361318091</v>
      </c>
      <c r="O2510" s="51">
        <f ca="1">VLOOKUP(CONCATENATE($F2510," ",$G2510),AllocFactorMatrix,(O$4+1),FALSE)*$E2517</f>
        <v>8275.5426947297328</v>
      </c>
      <c r="P2510" s="51">
        <f ca="1">VLOOKUP(CONCATENATE($F2510," ",$G2510),AllocFactorMatrix,(P$4+1),FALSE)*$E2517</f>
        <v>1678.1956081085318</v>
      </c>
      <c r="Q2510" s="51">
        <f ca="1">VLOOKUP(CONCATENATE($F2510," ",$G2510),AllocFactorMatrix,(Q$4+1),FALSE)*$E2517</f>
        <v>63.72871930099766</v>
      </c>
      <c r="R2510" s="51">
        <f ca="1">SUBTOTAL(9,N2510:Q2510)</f>
        <v>56200.11938345735</v>
      </c>
      <c r="S2510" s="51">
        <f ca="1">VLOOKUP(CONCATENATE($F2510," ",$G2510),AllocFactorMatrix,(S$4+1),FALSE)*$E2517</f>
        <v>2187.079848120904</v>
      </c>
      <c r="T2510" s="51">
        <f ca="1">VLOOKUP(CONCATENATE($F2510," ",$G2510),AllocFactorMatrix,(T$4+1),FALSE)*$E2517</f>
        <v>29526.840878036754</v>
      </c>
      <c r="U2510" s="51">
        <f ca="1">VLOOKUP(CONCATENATE($F2510," ",$G2510),AllocFactorMatrix,(U$4+1),FALSE)*$E2517</f>
        <v>112928.31340360816</v>
      </c>
      <c r="V2510" s="51">
        <f ca="1">VLOOKUP(CONCATENATE($F2510," ",$G2510),AllocFactorMatrix,(V$4+1),FALSE)*$E2517</f>
        <v>20458.011348183274</v>
      </c>
      <c r="W2510" s="51">
        <f ca="1">SUBTOTAL(9,S2510:V2510)</f>
        <v>165100.24547794909</v>
      </c>
      <c r="X2510" s="51">
        <f ca="1">VLOOKUP(CONCATENATE($F2510," ",$G2510),AllocFactorMatrix,(X$4+1),FALSE)*$E2517</f>
        <v>12675.272950759669</v>
      </c>
      <c r="Y2510" s="51">
        <f ca="1">VLOOKUP(CONCATENATE($F2510," ",$G2510),AllocFactorMatrix,(Y$4+1),FALSE)*$E2517</f>
        <v>253.15771154873312</v>
      </c>
      <c r="Z2510" s="51">
        <f t="shared" ca="1" si="1170"/>
        <v>12928.430662308401</v>
      </c>
      <c r="AA2510" s="51">
        <f ca="1">VLOOKUP(CONCATENATE($F2510," ",$G2510),AllocFactorMatrix,(AA$4+1),FALSE)*$E2517</f>
        <v>167.20735632199575</v>
      </c>
      <c r="AB2510" s="51">
        <f ca="1">VLOOKUP(CONCATENATE($F2510," ",$G2510),AllocFactorMatrix,(AB$4+1),FALSE)*$E2517</f>
        <v>742.8302784133831</v>
      </c>
      <c r="AC2510" s="51">
        <f ca="1">VLOOKUP(CONCATENATE($F2510," ",$G2510),AllocFactorMatrix,(AC$4+1),FALSE)*$E2517</f>
        <v>152.40445135495744</v>
      </c>
    </row>
    <row r="2511" spans="1:29" s="48" customFormat="1" hidden="1" outlineLevel="1">
      <c r="A2511" s="53"/>
      <c r="B2511" s="104"/>
      <c r="C2511" s="52"/>
      <c r="D2511" s="52"/>
      <c r="F2511" s="175" t="str">
        <f>F2517</f>
        <v>RB_GUP</v>
      </c>
      <c r="G2511" s="52" t="str">
        <f>$G$9</f>
        <v>BULKTRAN</v>
      </c>
      <c r="H2511" s="50">
        <f t="shared" ca="1" si="1173"/>
        <v>351265.42491723987</v>
      </c>
      <c r="I2511" s="51">
        <f ca="1">VLOOKUP(CONCATENATE($F2511," ",$G2511),AllocFactorMatrix,(I$4+1),FALSE)*$E2517</f>
        <v>180686.00982294988</v>
      </c>
      <c r="J2511" s="51">
        <f ca="1">VLOOKUP(CONCATENATE($F2511," ",$G2511),AllocFactorMatrix,(J$4+1),FALSE)*$E2517</f>
        <v>42136.00527003203</v>
      </c>
      <c r="K2511" s="51">
        <f ca="1">VLOOKUP(CONCATENATE($F2511," ",$G2511),AllocFactorMatrix,(K$4+1),FALSE)*$E2517</f>
        <v>585.85732047994975</v>
      </c>
      <c r="L2511" s="51">
        <f ca="1">VLOOKUP(CONCATENATE($F2511," ",$G2511),AllocFactorMatrix,(L$4+1),FALSE)*$E2517</f>
        <v>81.594520966162591</v>
      </c>
      <c r="M2511" s="51">
        <f t="shared" ca="1" si="1169"/>
        <v>42803.457111478143</v>
      </c>
      <c r="N2511" s="51">
        <f ca="1">VLOOKUP(CONCATENATE($F2511," ",$G2511),AllocFactorMatrix,(N$4+1),FALSE)*$E2517</f>
        <v>25079.69573197858</v>
      </c>
      <c r="O2511" s="51">
        <f ca="1">VLOOKUP(CONCATENATE($F2511," ",$G2511),AllocFactorMatrix,(O$4+1),FALSE)*$E2517</f>
        <v>4494.0704396324145</v>
      </c>
      <c r="P2511" s="51">
        <f ca="1">VLOOKUP(CONCATENATE($F2511," ",$G2511),AllocFactorMatrix,(P$4+1),FALSE)*$E2517</f>
        <v>911.35162399978469</v>
      </c>
      <c r="Q2511" s="51">
        <f ca="1">VLOOKUP(CONCATENATE($F2511," ",$G2511),AllocFactorMatrix,(Q$4+1),FALSE)*$E2517</f>
        <v>34.608165788165124</v>
      </c>
      <c r="R2511" s="51">
        <f t="shared" ref="R2511:R2517" ca="1" si="1176">SUBTOTAL(9,N2511:Q2511)</f>
        <v>30519.725961398944</v>
      </c>
      <c r="S2511" s="51">
        <f ca="1">VLOOKUP(CONCATENATE($F2511," ",$G2511),AllocFactorMatrix,(S$4+1),FALSE)*$E2517</f>
        <v>1187.7034844875395</v>
      </c>
      <c r="T2511" s="51">
        <f ca="1">VLOOKUP(CONCATENATE($F2511," ",$G2511),AllocFactorMatrix,(T$4+1),FALSE)*$E2517</f>
        <v>16034.682879495269</v>
      </c>
      <c r="U2511" s="51">
        <f ca="1">VLOOKUP(CONCATENATE($F2511," ",$G2511),AllocFactorMatrix,(U$4+1),FALSE)*$E2517</f>
        <v>61326.225213955586</v>
      </c>
      <c r="V2511" s="51">
        <f ca="1">VLOOKUP(CONCATENATE($F2511," ",$G2511),AllocFactorMatrix,(V$4+1),FALSE)*$E2517</f>
        <v>11109.814479246976</v>
      </c>
      <c r="W2511" s="51">
        <f t="shared" ref="W2511:W2517" ca="1" si="1177">SUBTOTAL(9,S2511:V2511)</f>
        <v>89658.426057185367</v>
      </c>
      <c r="X2511" s="51">
        <f ca="1">VLOOKUP(CONCATENATE($F2511," ",$G2511),AllocFactorMatrix,(X$4+1),FALSE)*$E2517</f>
        <v>6883.363615362473</v>
      </c>
      <c r="Y2511" s="51">
        <f ca="1">VLOOKUP(CONCATENATE($F2511," ",$G2511),AllocFactorMatrix,(Y$4+1),FALSE)*$E2517</f>
        <v>137.47842649167882</v>
      </c>
      <c r="Z2511" s="51">
        <f t="shared" ca="1" si="1170"/>
        <v>7020.8420418541518</v>
      </c>
      <c r="AA2511" s="51">
        <f ca="1">VLOOKUP(CONCATENATE($F2511," ",$G2511),AllocFactorMatrix,(AA$4+1),FALSE)*$E2517</f>
        <v>90.802702016668945</v>
      </c>
      <c r="AB2511" s="51">
        <f ca="1">VLOOKUP(CONCATENATE($F2511," ",$G2511),AllocFactorMatrix,(AB$4+1),FALSE)*$E2517</f>
        <v>403.39730202920879</v>
      </c>
      <c r="AC2511" s="51">
        <f ca="1">VLOOKUP(CONCATENATE($F2511," ",$G2511),AllocFactorMatrix,(AC$4+1),FALSE)*$E2517</f>
        <v>82.763918327543493</v>
      </c>
    </row>
    <row r="2512" spans="1:29" s="48" customFormat="1" hidden="1" outlineLevel="1">
      <c r="A2512" s="53"/>
      <c r="B2512" s="104"/>
      <c r="C2512" s="52"/>
      <c r="D2512" s="52"/>
      <c r="F2512" s="175" t="str">
        <f>F2517</f>
        <v>RB_GUP</v>
      </c>
      <c r="G2512" s="52" t="str">
        <f>$G$10</f>
        <v>SUBTRAN</v>
      </c>
      <c r="H2512" s="50">
        <f t="shared" ca="1" si="1173"/>
        <v>97256.14808498272</v>
      </c>
      <c r="I2512" s="51">
        <f ca="1">VLOOKUP(CONCATENATE($F2512," ",$G2512),AllocFactorMatrix,(I$4+1),FALSE)*$E2517</f>
        <v>49693.355768806068</v>
      </c>
      <c r="J2512" s="51">
        <f ca="1">VLOOKUP(CONCATENATE($F2512," ",$G2512),AllocFactorMatrix,(J$4+1),FALSE)*$E2517</f>
        <v>11648.962069176503</v>
      </c>
      <c r="K2512" s="51">
        <f ca="1">VLOOKUP(CONCATENATE($F2512," ",$G2512),AllocFactorMatrix,(K$4+1),FALSE)*$E2517</f>
        <v>162.73148302400443</v>
      </c>
      <c r="L2512" s="51">
        <f ca="1">VLOOKUP(CONCATENATE($F2512," ",$G2512),AllocFactorMatrix,(L$4+1),FALSE)*$E2517</f>
        <v>29.453642335928581</v>
      </c>
      <c r="M2512" s="51">
        <f t="shared" ca="1" si="1169"/>
        <v>11841.147194536436</v>
      </c>
      <c r="N2512" s="51">
        <f ca="1">VLOOKUP(CONCATENATE($F2512," ",$G2512),AllocFactorMatrix,(N$4+1),FALSE)*$E2517</f>
        <v>6732.2666168490832</v>
      </c>
      <c r="O2512" s="51">
        <f ca="1">VLOOKUP(CONCATENATE($F2512," ",$G2512),AllocFactorMatrix,(O$4+1),FALSE)*$E2517</f>
        <v>1209.7544879854331</v>
      </c>
      <c r="P2512" s="51">
        <f ca="1">VLOOKUP(CONCATENATE($F2512," ",$G2512),AllocFactorMatrix,(P$4+1),FALSE)*$E2517</f>
        <v>317.55122588788782</v>
      </c>
      <c r="Q2512" s="51">
        <f ca="1">VLOOKUP(CONCATENATE($F2512," ",$G2512),AllocFactorMatrix,(Q$4+1),FALSE)*$E2517</f>
        <v>0</v>
      </c>
      <c r="R2512" s="51">
        <f t="shared" ca="1" si="1176"/>
        <v>8259.5723307224034</v>
      </c>
      <c r="S2512" s="51">
        <f ca="1">VLOOKUP(CONCATENATE($F2512," ",$G2512),AllocFactorMatrix,(S$4+1),FALSE)*$E2517</f>
        <v>303.45176118322911</v>
      </c>
      <c r="T2512" s="51">
        <f ca="1">VLOOKUP(CONCATENATE($F2512," ",$G2512),AllocFactorMatrix,(T$4+1),FALSE)*$E2517</f>
        <v>4257.7224603773893</v>
      </c>
      <c r="U2512" s="51">
        <f ca="1">VLOOKUP(CONCATENATE($F2512," ",$G2512),AllocFactorMatrix,(U$4+1),FALSE)*$E2517</f>
        <v>20993.856081823003</v>
      </c>
      <c r="V2512" s="51">
        <f ca="1">VLOOKUP(CONCATENATE($F2512," ",$G2512),AllocFactorMatrix,(V$4+1),FALSE)*$E2517</f>
        <v>0</v>
      </c>
      <c r="W2512" s="51">
        <f t="shared" ca="1" si="1177"/>
        <v>25555.030303383621</v>
      </c>
      <c r="X2512" s="51">
        <f ca="1">VLOOKUP(CONCATENATE($F2512," ",$G2512),AllocFactorMatrix,(X$4+1),FALSE)*$E2517</f>
        <v>1845.4500988890175</v>
      </c>
      <c r="Y2512" s="51">
        <f ca="1">VLOOKUP(CONCATENATE($F2512," ",$G2512),AllocFactorMatrix,(Y$4+1),FALSE)*$E2517</f>
        <v>37.053901286978046</v>
      </c>
      <c r="Z2512" s="51">
        <f t="shared" ca="1" si="1170"/>
        <v>1882.5040001759955</v>
      </c>
      <c r="AA2512" s="51">
        <f ca="1">VLOOKUP(CONCATENATE($F2512," ",$G2512),AllocFactorMatrix,(AA$4+1),FALSE)*$E2517</f>
        <v>24.53848735819837</v>
      </c>
      <c r="AB2512" s="51">
        <f ca="1">VLOOKUP(CONCATENATE($F2512," ",$G2512),AllocFactorMatrix,(AB$4+1),FALSE)*$E2517</f>
        <v>0</v>
      </c>
      <c r="AC2512" s="51">
        <f ca="1">VLOOKUP(CONCATENATE($F2512," ",$G2512),AllocFactorMatrix,(AC$4+1),FALSE)*$E2517</f>
        <v>0</v>
      </c>
    </row>
    <row r="2513" spans="1:29" s="48" customFormat="1" hidden="1" outlineLevel="1">
      <c r="A2513" s="53"/>
      <c r="B2513" s="104"/>
      <c r="C2513" s="52"/>
      <c r="D2513" s="52"/>
      <c r="F2513" s="175" t="str">
        <f>F2517</f>
        <v>RB_GUP</v>
      </c>
      <c r="G2513" s="52" t="str">
        <f>$G$11</f>
        <v>DISTPRI</v>
      </c>
      <c r="H2513" s="50">
        <f t="shared" ca="1" si="1173"/>
        <v>389106.49799955421</v>
      </c>
      <c r="I2513" s="51">
        <f ca="1">VLOOKUP(CONCATENATE($F2513," ",$G2513),AllocFactorMatrix,(I$4+1),FALSE)*$E2517</f>
        <v>254789.68509783316</v>
      </c>
      <c r="J2513" s="51">
        <f ca="1">VLOOKUP(CONCATENATE($F2513," ",$G2513),AllocFactorMatrix,(J$4+1),FALSE)*$E2517</f>
        <v>59630.62031346374</v>
      </c>
      <c r="K2513" s="51">
        <f ca="1">VLOOKUP(CONCATENATE($F2513," ",$G2513),AllocFactorMatrix,(K$4+1),FALSE)*$E2517</f>
        <v>832.90564891146721</v>
      </c>
      <c r="L2513" s="51">
        <f ca="1">VLOOKUP(CONCATENATE($F2513," ",$G2513),AllocFactorMatrix,(L$4+1),FALSE)*$E2517</f>
        <v>0</v>
      </c>
      <c r="M2513" s="51">
        <f t="shared" ca="1" si="1169"/>
        <v>60463.525962375206</v>
      </c>
      <c r="N2513" s="51">
        <f ca="1">VLOOKUP(CONCATENATE($F2513," ",$G2513),AllocFactorMatrix,(N$4+1),FALSE)*$E2517</f>
        <v>34616.744858260412</v>
      </c>
      <c r="O2513" s="51">
        <f ca="1">VLOOKUP(CONCATENATE($F2513," ",$G2513),AllocFactorMatrix,(O$4+1),FALSE)*$E2517</f>
        <v>6219.9087170511393</v>
      </c>
      <c r="P2513" s="51">
        <f ca="1">VLOOKUP(CONCATENATE($F2513," ",$G2513),AllocFactorMatrix,(P$4+1),FALSE)*$E2517</f>
        <v>0</v>
      </c>
      <c r="Q2513" s="51">
        <f ca="1">VLOOKUP(CONCATENATE($F2513," ",$G2513),AllocFactorMatrix,(Q$4+1),FALSE)*$E2517</f>
        <v>0</v>
      </c>
      <c r="R2513" s="51">
        <f t="shared" ca="1" si="1176"/>
        <v>40836.653575311553</v>
      </c>
      <c r="S2513" s="51">
        <f ca="1">VLOOKUP(CONCATENATE($F2513," ",$G2513),AllocFactorMatrix,(S$4+1),FALSE)*$E2517</f>
        <v>1565.2569442586382</v>
      </c>
      <c r="T2513" s="51">
        <f ca="1">VLOOKUP(CONCATENATE($F2513," ",$G2513),AllocFactorMatrix,(T$4+1),FALSE)*$E2517</f>
        <v>21644.158293254961</v>
      </c>
      <c r="U2513" s="51">
        <f ca="1">VLOOKUP(CONCATENATE($F2513," ",$G2513),AllocFactorMatrix,(U$4+1),FALSE)*$E2517</f>
        <v>0</v>
      </c>
      <c r="V2513" s="51">
        <f ca="1">VLOOKUP(CONCATENATE($F2513," ",$G2513),AllocFactorMatrix,(V$4+1),FALSE)*$E2517</f>
        <v>0</v>
      </c>
      <c r="W2513" s="51">
        <f t="shared" ca="1" si="1177"/>
        <v>23209.4152375136</v>
      </c>
      <c r="X2513" s="51">
        <f ca="1">VLOOKUP(CONCATENATE($F2513," ",$G2513),AllocFactorMatrix,(X$4+1),FALSE)*$E2517</f>
        <v>9491.6254016948951</v>
      </c>
      <c r="Y2513" s="51">
        <f ca="1">VLOOKUP(CONCATENATE($F2513," ",$G2513),AllocFactorMatrix,(Y$4+1),FALSE)*$E2517</f>
        <v>190.51189019686453</v>
      </c>
      <c r="Z2513" s="51">
        <f t="shared" ca="1" si="1170"/>
        <v>9682.1372918917605</v>
      </c>
      <c r="AA2513" s="51">
        <f ca="1">VLOOKUP(CONCATENATE($F2513," ",$G2513),AllocFactorMatrix,(AA$4+1),FALSE)*$E2517</f>
        <v>125.08083462888085</v>
      </c>
      <c r="AB2513" s="51">
        <f ca="1">VLOOKUP(CONCATENATE($F2513," ",$G2513),AllocFactorMatrix,(AB$4+1),FALSE)*$E2517</f>
        <v>0</v>
      </c>
      <c r="AC2513" s="51">
        <f ca="1">VLOOKUP(CONCATENATE($F2513," ",$G2513),AllocFactorMatrix,(AC$4+1),FALSE)*$E2517</f>
        <v>0</v>
      </c>
    </row>
    <row r="2514" spans="1:29" s="48" customFormat="1" hidden="1" outlineLevel="1">
      <c r="A2514" s="53"/>
      <c r="B2514" s="104"/>
      <c r="C2514" s="52"/>
      <c r="D2514" s="52"/>
      <c r="F2514" s="175" t="str">
        <f>F2517</f>
        <v>RB_GUP</v>
      </c>
      <c r="G2514" s="52" t="str">
        <f>$G$12</f>
        <v>DISTSEC</v>
      </c>
      <c r="H2514" s="50">
        <f t="shared" ca="1" si="1173"/>
        <v>186532.41369876999</v>
      </c>
      <c r="I2514" s="51">
        <f ca="1">VLOOKUP(CONCATENATE($F2514," ",$G2514),AllocFactorMatrix,(I$4+1),FALSE)*$E2517</f>
        <v>138426.65254435426</v>
      </c>
      <c r="J2514" s="51">
        <f ca="1">VLOOKUP(CONCATENATE($F2514," ",$G2514),AllocFactorMatrix,(J$4+1),FALSE)*$E2517</f>
        <v>27912.997660336838</v>
      </c>
      <c r="K2514" s="51">
        <f ca="1">VLOOKUP(CONCATENATE($F2514," ",$G2514),AllocFactorMatrix,(K$4+1),FALSE)*$E2517</f>
        <v>0</v>
      </c>
      <c r="L2514" s="51">
        <f ca="1">VLOOKUP(CONCATENATE($F2514," ",$G2514),AllocFactorMatrix,(L$4+1),FALSE)*$E2517</f>
        <v>0</v>
      </c>
      <c r="M2514" s="51">
        <f t="shared" ca="1" si="1169"/>
        <v>27912.997660336838</v>
      </c>
      <c r="N2514" s="51">
        <f ca="1">VLOOKUP(CONCATENATE($F2514," ",$G2514),AllocFactorMatrix,(N$4+1),FALSE)*$E2517</f>
        <v>13951.906588147869</v>
      </c>
      <c r="O2514" s="51">
        <f ca="1">VLOOKUP(CONCATENATE($F2514," ",$G2514),AllocFactorMatrix,(O$4+1),FALSE)*$E2517</f>
        <v>0</v>
      </c>
      <c r="P2514" s="51">
        <f ca="1">VLOOKUP(CONCATENATE($F2514," ",$G2514),AllocFactorMatrix,(P$4+1),FALSE)*$E2517</f>
        <v>0</v>
      </c>
      <c r="Q2514" s="51">
        <f ca="1">VLOOKUP(CONCATENATE($F2514," ",$G2514),AllocFactorMatrix,(Q$4+1),FALSE)*$E2517</f>
        <v>0</v>
      </c>
      <c r="R2514" s="51">
        <f t="shared" ca="1" si="1176"/>
        <v>13951.906588147869</v>
      </c>
      <c r="S2514" s="51">
        <f ca="1">VLOOKUP(CONCATENATE($F2514," ",$G2514),AllocFactorMatrix,(S$4+1),FALSE)*$E2517</f>
        <v>521.48960121628818</v>
      </c>
      <c r="T2514" s="51">
        <f ca="1">VLOOKUP(CONCATENATE($F2514," ",$G2514),AllocFactorMatrix,(T$4+1),FALSE)*$E2517</f>
        <v>0</v>
      </c>
      <c r="U2514" s="51">
        <f ca="1">VLOOKUP(CONCATENATE($F2514," ",$G2514),AllocFactorMatrix,(U$4+1),FALSE)*$E2517</f>
        <v>0</v>
      </c>
      <c r="V2514" s="51">
        <f ca="1">VLOOKUP(CONCATENATE($F2514," ",$G2514),AllocFactorMatrix,(V$4+1),FALSE)*$E2517</f>
        <v>0</v>
      </c>
      <c r="W2514" s="51">
        <f t="shared" ca="1" si="1177"/>
        <v>521.48960121628818</v>
      </c>
      <c r="X2514" s="51">
        <f ca="1">VLOOKUP(CONCATENATE($F2514," ",$G2514),AllocFactorMatrix,(X$4+1),FALSE)*$E2517</f>
        <v>3941.089115226644</v>
      </c>
      <c r="Y2514" s="51">
        <f ca="1">VLOOKUP(CONCATENATE($F2514," ",$G2514),AllocFactorMatrix,(Y$4+1),FALSE)*$E2517</f>
        <v>0</v>
      </c>
      <c r="Z2514" s="51">
        <f t="shared" ca="1" si="1170"/>
        <v>3941.089115226644</v>
      </c>
      <c r="AA2514" s="51">
        <f ca="1">VLOOKUP(CONCATENATE($F2514," ",$G2514),AllocFactorMatrix,(AA$4+1),FALSE)*$E2517</f>
        <v>46.59774991443134</v>
      </c>
      <c r="AB2514" s="51">
        <f ca="1">VLOOKUP(CONCATENATE($F2514," ",$G2514),AllocFactorMatrix,(AB$4+1),FALSE)*$E2517</f>
        <v>1434.2652357720187</v>
      </c>
      <c r="AC2514" s="51">
        <f ca="1">VLOOKUP(CONCATENATE($F2514," ",$G2514),AllocFactorMatrix,(AC$4+1),FALSE)*$E2517</f>
        <v>297.41520380167486</v>
      </c>
    </row>
    <row r="2515" spans="1:29" s="48" customFormat="1" hidden="1" outlineLevel="1">
      <c r="A2515" s="53"/>
      <c r="B2515" s="104"/>
      <c r="C2515" s="52"/>
      <c r="D2515" s="52"/>
      <c r="F2515" s="175" t="str">
        <f>F2517</f>
        <v>RB_GUP</v>
      </c>
      <c r="G2515" s="52" t="str">
        <f>$G$13</f>
        <v>ENERGY</v>
      </c>
      <c r="H2515" s="50">
        <f t="shared" ca="1" si="1173"/>
        <v>12076.223737218917</v>
      </c>
      <c r="I2515" s="51">
        <f ca="1">VLOOKUP(CONCATENATE($F2515," ",$G2515),AllocFactorMatrix,(I$4+1),FALSE)*$E2517</f>
        <v>4725.2598077374532</v>
      </c>
      <c r="J2515" s="51">
        <f ca="1">VLOOKUP(CONCATENATE($F2515," ",$G2515),AllocFactorMatrix,(J$4+1),FALSE)*$E2517</f>
        <v>1363.2237446420306</v>
      </c>
      <c r="K2515" s="51">
        <f ca="1">VLOOKUP(CONCATENATE($F2515," ",$G2515),AllocFactorMatrix,(K$4+1),FALSE)*$E2517</f>
        <v>19.0004292662037</v>
      </c>
      <c r="L2515" s="51">
        <f ca="1">VLOOKUP(CONCATENATE($F2515," ",$G2515),AllocFactorMatrix,(L$4+1),FALSE)*$E2517</f>
        <v>2.6562439083358824</v>
      </c>
      <c r="M2515" s="51">
        <f t="shared" ca="1" si="1169"/>
        <v>1384.8804178165703</v>
      </c>
      <c r="N2515" s="51">
        <f ca="1">VLOOKUP(CONCATENATE($F2515," ",$G2515),AllocFactorMatrix,(N$4+1),FALSE)*$E2517</f>
        <v>884.49271458331225</v>
      </c>
      <c r="O2515" s="51">
        <f ca="1">VLOOKUP(CONCATENATE($F2515," ",$G2515),AllocFactorMatrix,(O$4+1),FALSE)*$E2517</f>
        <v>157.73951555200821</v>
      </c>
      <c r="P2515" s="51">
        <f ca="1">VLOOKUP(CONCATENATE($F2515," ",$G2515),AllocFactorMatrix,(P$4+1),FALSE)*$E2517</f>
        <v>32.121542030517183</v>
      </c>
      <c r="Q2515" s="51">
        <f ca="1">VLOOKUP(CONCATENATE($F2515," ",$G2515),AllocFactorMatrix,(Q$4+1),FALSE)*$E2517</f>
        <v>1.2132415133897732</v>
      </c>
      <c r="R2515" s="51">
        <f t="shared" ca="1" si="1176"/>
        <v>1075.5670136792273</v>
      </c>
      <c r="S2515" s="51">
        <f ca="1">VLOOKUP(CONCATENATE($F2515," ",$G2515),AllocFactorMatrix,(S$4+1),FALSE)*$E2517</f>
        <v>46.320899541325709</v>
      </c>
      <c r="T2515" s="51">
        <f ca="1">VLOOKUP(CONCATENATE($F2515," ",$G2515),AllocFactorMatrix,(T$4+1),FALSE)*$E2517</f>
        <v>732.3422289604373</v>
      </c>
      <c r="U2515" s="51">
        <f ca="1">VLOOKUP(CONCATENATE($F2515," ",$G2515),AllocFactorMatrix,(U$4+1),FALSE)*$E2517</f>
        <v>3149.6847341529419</v>
      </c>
      <c r="V2515" s="51">
        <f ca="1">VLOOKUP(CONCATENATE($F2515," ",$G2515),AllocFactorMatrix,(V$4+1),FALSE)*$E2517</f>
        <v>592.48859613555157</v>
      </c>
      <c r="W2515" s="51">
        <f t="shared" ca="1" si="1177"/>
        <v>4520.8364587902561</v>
      </c>
      <c r="X2515" s="51">
        <f ca="1">VLOOKUP(CONCATENATE($F2515," ",$G2515),AllocFactorMatrix,(X$4+1),FALSE)*$E2517</f>
        <v>242.96138067875796</v>
      </c>
      <c r="Y2515" s="51">
        <f ca="1">VLOOKUP(CONCATENATE($F2515," ",$G2515),AllocFactorMatrix,(Y$4+1),FALSE)*$E2517</f>
        <v>4.8749716381542791</v>
      </c>
      <c r="Z2515" s="51">
        <f t="shared" ca="1" si="1170"/>
        <v>247.83635231691224</v>
      </c>
      <c r="AA2515" s="51">
        <f ca="1">VLOOKUP(CONCATENATE($F2515," ",$G2515),AllocFactorMatrix,(AA$4+1),FALSE)*$E2517</f>
        <v>4.3484956059035538</v>
      </c>
      <c r="AB2515" s="51">
        <f ca="1">VLOOKUP(CONCATENATE($F2515," ",$G2515),AllocFactorMatrix,(AB$4+1),FALSE)*$E2517</f>
        <v>97.404812295838653</v>
      </c>
      <c r="AC2515" s="51">
        <f ca="1">VLOOKUP(CONCATENATE($F2515," ",$G2515),AllocFactorMatrix,(AC$4+1),FALSE)*$E2517</f>
        <v>20.090378976750525</v>
      </c>
    </row>
    <row r="2516" spans="1:29" s="48" customFormat="1" hidden="1" outlineLevel="1">
      <c r="A2516" s="53"/>
      <c r="B2516" s="104"/>
      <c r="C2516" s="52"/>
      <c r="D2516" s="52"/>
      <c r="F2516" s="175" t="str">
        <f>F2517</f>
        <v>RB_GUP</v>
      </c>
      <c r="G2516" s="52" t="str">
        <f>$G$14</f>
        <v>CUSTOMER</v>
      </c>
      <c r="H2516" s="50">
        <f t="shared" ca="1" si="1173"/>
        <v>87911.523777943672</v>
      </c>
      <c r="I2516" s="51">
        <f ca="1">VLOOKUP(CONCATENATE($F2516," ",$G2516),AllocFactorMatrix,(I$4+1),FALSE)*$E2517</f>
        <v>43543.120117179111</v>
      </c>
      <c r="J2516" s="51">
        <f ca="1">VLOOKUP(CONCATENATE($F2516," ",$G2516),AllocFactorMatrix,(J$4+1),FALSE)*$E2517</f>
        <v>13877.821133894531</v>
      </c>
      <c r="K2516" s="51">
        <f ca="1">VLOOKUP(CONCATENATE($F2516," ",$G2516),AllocFactorMatrix,(K$4+1),FALSE)*$E2517</f>
        <v>885.83838804090692</v>
      </c>
      <c r="L2516" s="51">
        <f ca="1">VLOOKUP(CONCATENATE($F2516," ",$G2516),AllocFactorMatrix,(L$4+1),FALSE)*$E2517</f>
        <v>148.98622935264274</v>
      </c>
      <c r="M2516" s="51">
        <f t="shared" ca="1" si="1169"/>
        <v>14912.645751288081</v>
      </c>
      <c r="N2516" s="51">
        <f ca="1">VLOOKUP(CONCATENATE($F2516," ",$G2516),AllocFactorMatrix,(N$4+1),FALSE)*$E2517</f>
        <v>1081.96861430544</v>
      </c>
      <c r="O2516" s="51">
        <f ca="1">VLOOKUP(CONCATENATE($F2516," ",$G2516),AllocFactorMatrix,(O$4+1),FALSE)*$E2517</f>
        <v>312.74887060712422</v>
      </c>
      <c r="P2516" s="51">
        <f ca="1">VLOOKUP(CONCATENATE($F2516," ",$G2516),AllocFactorMatrix,(P$4+1),FALSE)*$E2517</f>
        <v>366.35019169473753</v>
      </c>
      <c r="Q2516" s="51">
        <f ca="1">VLOOKUP(CONCATENATE($F2516," ",$G2516),AllocFactorMatrix,(Q$4+1),FALSE)*$E2517</f>
        <v>45.774561389623031</v>
      </c>
      <c r="R2516" s="51">
        <f t="shared" ca="1" si="1176"/>
        <v>1806.8422379969247</v>
      </c>
      <c r="S2516" s="51">
        <f ca="1">VLOOKUP(CONCATENATE($F2516," ",$G2516),AllocFactorMatrix,(S$4+1),FALSE)*$E2517</f>
        <v>7.1640099072581815</v>
      </c>
      <c r="T2516" s="51">
        <f ca="1">VLOOKUP(CONCATENATE($F2516," ",$G2516),AllocFactorMatrix,(T$4+1),FALSE)*$E2517</f>
        <v>221.9803200101978</v>
      </c>
      <c r="U2516" s="51">
        <f ca="1">VLOOKUP(CONCATENATE($F2516," ",$G2516),AllocFactorMatrix,(U$4+1),FALSE)*$E2517</f>
        <v>615.80201784208691</v>
      </c>
      <c r="V2516" s="51">
        <f ca="1">VLOOKUP(CONCATENATE($F2516," ",$G2516),AllocFactorMatrix,(V$4+1),FALSE)*$E2517</f>
        <v>183.10463259115966</v>
      </c>
      <c r="W2516" s="51">
        <f t="shared" ca="1" si="1177"/>
        <v>1028.0509803507025</v>
      </c>
      <c r="X2516" s="51">
        <f ca="1">VLOOKUP(CONCATENATE($F2516," ",$G2516),AllocFactorMatrix,(X$4+1),FALSE)*$E2517</f>
        <v>218.64769962239058</v>
      </c>
      <c r="Y2516" s="51">
        <f ca="1">VLOOKUP(CONCATENATE($F2516," ",$G2516),AllocFactorMatrix,(Y$4+1),FALSE)*$E2517</f>
        <v>4.0941560048426844</v>
      </c>
      <c r="Z2516" s="51">
        <f t="shared" ca="1" si="1170"/>
        <v>222.74185562723326</v>
      </c>
      <c r="AA2516" s="51">
        <f ca="1">VLOOKUP(CONCATENATE($F2516," ",$G2516),AllocFactorMatrix,(AA$4+1),FALSE)*$E2517</f>
        <v>21.151648968722789</v>
      </c>
      <c r="AB2516" s="51">
        <f ca="1">VLOOKUP(CONCATENATE($F2516," ",$G2516),AllocFactorMatrix,(AB$4+1),FALSE)*$E2517</f>
        <v>23244.436927446306</v>
      </c>
      <c r="AC2516" s="51">
        <f ca="1">VLOOKUP(CONCATENATE($F2516," ",$G2516),AllocFactorMatrix,(AC$4+1),FALSE)*$E2517</f>
        <v>3132.5342590865816</v>
      </c>
    </row>
    <row r="2517" spans="1:29" s="48" customFormat="1" collapsed="1">
      <c r="A2517" s="53"/>
      <c r="B2517" s="104"/>
      <c r="C2517" s="52"/>
      <c r="D2517" s="102" t="s">
        <v>418</v>
      </c>
      <c r="E2517" s="58">
        <v>1770981</v>
      </c>
      <c r="F2517" s="93" t="s">
        <v>73</v>
      </c>
      <c r="G2517" s="52" t="str">
        <f>$G$15</f>
        <v>TOTAL</v>
      </c>
      <c r="H2517" s="50">
        <f t="shared" ca="1" si="1173"/>
        <v>1770981.0000000002</v>
      </c>
      <c r="I2517" s="51">
        <f ca="1">VLOOKUP(CONCATENATE($F2517," ",$G2517),AllocFactorMatrix,(I$4+1),FALSE)*$E2517</f>
        <v>1004585.7902873494</v>
      </c>
      <c r="J2517" s="51">
        <f ca="1">VLOOKUP(CONCATENATE($F2517," ",$G2517),AllocFactorMatrix,(J$4+1),FALSE)*$E2517</f>
        <v>234160.38344774704</v>
      </c>
      <c r="K2517" s="51">
        <f ca="1">VLOOKUP(CONCATENATE($F2517," ",$G2517),AllocFactorMatrix,(K$4+1),FALSE)*$E2517</f>
        <v>3565.1519784582911</v>
      </c>
      <c r="L2517" s="51">
        <f ca="1">VLOOKUP(CONCATENATE($F2517," ",$G2517),AllocFactorMatrix,(L$4+1),FALSE)*$E2517</f>
        <v>412.94171762238869</v>
      </c>
      <c r="M2517" s="51">
        <f t="shared" ca="1" si="1169"/>
        <v>238138.47714382771</v>
      </c>
      <c r="N2517" s="51">
        <f ca="1">VLOOKUP(CONCATENATE($F2517," ",$G2517),AllocFactorMatrix,(N$4+1),FALSE)*$E2517</f>
        <v>128529.7274854428</v>
      </c>
      <c r="O2517" s="51">
        <f ca="1">VLOOKUP(CONCATENATE($F2517," ",$G2517),AllocFactorMatrix,(O$4+1),FALSE)*$E2517</f>
        <v>20669.764725557852</v>
      </c>
      <c r="P2517" s="51">
        <f ca="1">VLOOKUP(CONCATENATE($F2517," ",$G2517),AllocFactorMatrix,(P$4+1),FALSE)*$E2517</f>
        <v>3305.5701917214587</v>
      </c>
      <c r="Q2517" s="51">
        <f ca="1">VLOOKUP(CONCATENATE($F2517," ",$G2517),AllocFactorMatrix,(Q$4+1),FALSE)*$E2517</f>
        <v>145.3246879921756</v>
      </c>
      <c r="R2517" s="51">
        <f t="shared" ca="1" si="1176"/>
        <v>152650.38709071427</v>
      </c>
      <c r="S2517" s="51">
        <f ca="1">VLOOKUP(CONCATENATE($F2517," ",$G2517),AllocFactorMatrix,(S$4+1),FALSE)*$E2517</f>
        <v>5818.4665487151833</v>
      </c>
      <c r="T2517" s="51">
        <f ca="1">VLOOKUP(CONCATENATE($F2517," ",$G2517),AllocFactorMatrix,(T$4+1),FALSE)*$E2517</f>
        <v>72417.727060135017</v>
      </c>
      <c r="U2517" s="51">
        <f ca="1">VLOOKUP(CONCATENATE($F2517," ",$G2517),AllocFactorMatrix,(U$4+1),FALSE)*$E2517</f>
        <v>199013.88145138178</v>
      </c>
      <c r="V2517" s="51">
        <f ca="1">VLOOKUP(CONCATENATE($F2517," ",$G2517),AllocFactorMatrix,(V$4+1),FALSE)*$E2517</f>
        <v>32343.419056156963</v>
      </c>
      <c r="W2517" s="51">
        <f t="shared" ca="1" si="1177"/>
        <v>309593.4941163889</v>
      </c>
      <c r="X2517" s="51">
        <f ca="1">VLOOKUP(CONCATENATE($F2517," ",$G2517),AllocFactorMatrix,(X$4+1),FALSE)*$E2517</f>
        <v>35298.41026223384</v>
      </c>
      <c r="Y2517" s="51">
        <f ca="1">VLOOKUP(CONCATENATE($F2517," ",$G2517),AllocFactorMatrix,(Y$4+1),FALSE)*$E2517</f>
        <v>627.17105716725132</v>
      </c>
      <c r="Z2517" s="51">
        <f t="shared" ca="1" si="1170"/>
        <v>35925.581319401092</v>
      </c>
      <c r="AA2517" s="51">
        <f ca="1">VLOOKUP(CONCATENATE($F2517," ",$G2517),AllocFactorMatrix,(AA$4+1),FALSE)*$E2517</f>
        <v>479.72727481480155</v>
      </c>
      <c r="AB2517" s="51">
        <f ca="1">VLOOKUP(CONCATENATE($F2517," ",$G2517),AllocFactorMatrix,(AB$4+1),FALSE)*$E2517</f>
        <v>25922.334555956753</v>
      </c>
      <c r="AC2517" s="51">
        <f ca="1">VLOOKUP(CONCATENATE($F2517," ",$G2517),AllocFactorMatrix,(AC$4+1),FALSE)*$E2517</f>
        <v>3685.2082115475082</v>
      </c>
    </row>
    <row r="2518" spans="1:29" s="48" customFormat="1" hidden="1" outlineLevel="1">
      <c r="A2518" s="53"/>
      <c r="B2518" s="104"/>
      <c r="C2518" s="52"/>
      <c r="D2518" s="52"/>
      <c r="F2518" s="175" t="str">
        <f>F2525</f>
        <v>RB_GUP</v>
      </c>
      <c r="G2518" s="52" t="str">
        <f>$G$8</f>
        <v>PRODUCTION</v>
      </c>
      <c r="H2518" s="50">
        <f t="shared" ca="1" si="1173"/>
        <v>115024.24356487802</v>
      </c>
      <c r="I2518" s="51">
        <f ca="1">VLOOKUP(CONCATENATE($F2518," ",$G2518),AllocFactorMatrix,(I$4+1),FALSE)*$E2525</f>
        <v>59166.858245549163</v>
      </c>
      <c r="J2518" s="51">
        <f ca="1">VLOOKUP(CONCATENATE($F2518," ",$G2518),AllocFactorMatrix,(J$4+1),FALSE)*$E2525</f>
        <v>13797.720439388666</v>
      </c>
      <c r="K2518" s="51">
        <f ca="1">VLOOKUP(CONCATENATE($F2518," ",$G2518),AllocFactorMatrix,(K$4+1),FALSE)*$E2525</f>
        <v>191.84294936237882</v>
      </c>
      <c r="L2518" s="51">
        <f ca="1">VLOOKUP(CONCATENATE($F2518," ",$G2518),AllocFactorMatrix,(L$4+1),FALSE)*$E2525</f>
        <v>26.718678775124729</v>
      </c>
      <c r="M2518" s="51">
        <f t="shared" ca="1" si="1169"/>
        <v>14016.28206752617</v>
      </c>
      <c r="N2518" s="51">
        <f ca="1">VLOOKUP(CONCATENATE($F2518," ",$G2518),AllocFactorMatrix,(N$4+1),FALSE)*$E2525</f>
        <v>8212.5163075409528</v>
      </c>
      <c r="O2518" s="51">
        <f ca="1">VLOOKUP(CONCATENATE($F2518," ",$G2518),AllocFactorMatrix,(O$4+1),FALSE)*$E2525</f>
        <v>1471.6138172943949</v>
      </c>
      <c r="P2518" s="51">
        <f ca="1">VLOOKUP(CONCATENATE($F2518," ",$G2518),AllocFactorMatrix,(P$4+1),FALSE)*$E2525</f>
        <v>298.42826460046928</v>
      </c>
      <c r="Q2518" s="51">
        <f ca="1">VLOOKUP(CONCATENATE($F2518," ",$G2518),AllocFactorMatrix,(Q$4+1),FALSE)*$E2525</f>
        <v>11.33267839238512</v>
      </c>
      <c r="R2518" s="51">
        <f ca="1">SUBTOTAL(9,N2518:Q2518)</f>
        <v>9993.8910678282027</v>
      </c>
      <c r="S2518" s="51">
        <f ca="1">VLOOKUP(CONCATENATE($F2518," ",$G2518),AllocFactorMatrix,(S$4+1),FALSE)*$E2525</f>
        <v>388.92155387834208</v>
      </c>
      <c r="T2518" s="51">
        <f ca="1">VLOOKUP(CONCATENATE($F2518," ",$G2518),AllocFactorMatrix,(T$4+1),FALSE)*$E2525</f>
        <v>5250.665559957085</v>
      </c>
      <c r="U2518" s="51">
        <f ca="1">VLOOKUP(CONCATENATE($F2518," ",$G2518),AllocFactorMatrix,(U$4+1),FALSE)*$E2525</f>
        <v>20081.687993022802</v>
      </c>
      <c r="V2518" s="51">
        <f ca="1">VLOOKUP(CONCATENATE($F2518," ",$G2518),AllocFactorMatrix,(V$4+1),FALSE)*$E2525</f>
        <v>3637.9840313705581</v>
      </c>
      <c r="W2518" s="51">
        <f ca="1">SUBTOTAL(9,S2518:V2518)</f>
        <v>29359.259138228786</v>
      </c>
      <c r="X2518" s="51">
        <f ca="1">VLOOKUP(CONCATENATE($F2518," ",$G2518),AllocFactorMatrix,(X$4+1),FALSE)*$E2525</f>
        <v>2254.0040575459821</v>
      </c>
      <c r="Y2518" s="51">
        <f ca="1">VLOOKUP(CONCATENATE($F2518," ",$G2518),AllocFactorMatrix,(Y$4+1),FALSE)*$E2525</f>
        <v>45.018242308991127</v>
      </c>
      <c r="Z2518" s="51">
        <f t="shared" ca="1" si="1170"/>
        <v>2299.022299854973</v>
      </c>
      <c r="AA2518" s="51">
        <f ca="1">VLOOKUP(CONCATENATE($F2518," ",$G2518),AllocFactorMatrix,(AA$4+1),FALSE)*$E2525</f>
        <v>29.733960054779516</v>
      </c>
      <c r="AB2518" s="51">
        <f ca="1">VLOOKUP(CONCATENATE($F2518," ",$G2518),AllocFactorMatrix,(AB$4+1),FALSE)*$E2525</f>
        <v>132.09517997097083</v>
      </c>
      <c r="AC2518" s="51">
        <f ca="1">VLOOKUP(CONCATENATE($F2518," ",$G2518),AllocFactorMatrix,(AC$4+1),FALSE)*$E2525</f>
        <v>27.101605864949448</v>
      </c>
    </row>
    <row r="2519" spans="1:29" s="48" customFormat="1" hidden="1" outlineLevel="1">
      <c r="A2519" s="53"/>
      <c r="B2519" s="104"/>
      <c r="C2519" s="52"/>
      <c r="D2519" s="52"/>
      <c r="F2519" s="175" t="str">
        <f>F2525</f>
        <v>RB_GUP</v>
      </c>
      <c r="G2519" s="52" t="str">
        <f>$G$9</f>
        <v>BULKTRAN</v>
      </c>
      <c r="H2519" s="50">
        <f t="shared" ca="1" si="1173"/>
        <v>62464.429453696292</v>
      </c>
      <c r="I2519" s="51">
        <f ca="1">VLOOKUP(CONCATENATE($F2519," ",$G2519),AllocFactorMatrix,(I$4+1),FALSE)*$E2525</f>
        <v>32130.826757329389</v>
      </c>
      <c r="J2519" s="51">
        <f ca="1">VLOOKUP(CONCATENATE($F2519," ",$G2519),AllocFactorMatrix,(J$4+1),FALSE)*$E2525</f>
        <v>7492.9137397186341</v>
      </c>
      <c r="K2519" s="51">
        <f ca="1">VLOOKUP(CONCATENATE($F2519," ",$G2519),AllocFactorMatrix,(K$4+1),FALSE)*$E2525</f>
        <v>104.18117090138719</v>
      </c>
      <c r="L2519" s="51">
        <f ca="1">VLOOKUP(CONCATENATE($F2519," ",$G2519),AllocFactorMatrix,(L$4+1),FALSE)*$E2525</f>
        <v>14.509697901237592</v>
      </c>
      <c r="M2519" s="51">
        <f t="shared" ca="1" si="1169"/>
        <v>7611.6046085212593</v>
      </c>
      <c r="N2519" s="51">
        <f ca="1">VLOOKUP(CONCATENATE($F2519," ",$G2519),AllocFactorMatrix,(N$4+1),FALSE)*$E2525</f>
        <v>4459.8436784361602</v>
      </c>
      <c r="O2519" s="51">
        <f ca="1">VLOOKUP(CONCATENATE($F2519," ",$G2519),AllocFactorMatrix,(O$4+1),FALSE)*$E2525</f>
        <v>799.16645938751287</v>
      </c>
      <c r="P2519" s="51">
        <f ca="1">VLOOKUP(CONCATENATE($F2519," ",$G2519),AllocFactorMatrix,(P$4+1),FALSE)*$E2525</f>
        <v>162.06280261787347</v>
      </c>
      <c r="Q2519" s="51">
        <f ca="1">VLOOKUP(CONCATENATE($F2519," ",$G2519),AllocFactorMatrix,(Q$4+1),FALSE)*$E2525</f>
        <v>6.1542616410538944</v>
      </c>
      <c r="R2519" s="51">
        <f t="shared" ref="R2519:R2525" ca="1" si="1178">SUBTOTAL(9,N2519:Q2519)</f>
        <v>5427.2272020826013</v>
      </c>
      <c r="S2519" s="51">
        <f ca="1">VLOOKUP(CONCATENATE($F2519," ",$G2519),AllocFactorMatrix,(S$4+1),FALSE)*$E2525</f>
        <v>211.20558772945157</v>
      </c>
      <c r="T2519" s="51">
        <f ca="1">VLOOKUP(CONCATENATE($F2519," ",$G2519),AllocFactorMatrix,(T$4+1),FALSE)*$E2525</f>
        <v>2851.3973949317842</v>
      </c>
      <c r="U2519" s="51">
        <f ca="1">VLOOKUP(CONCATENATE($F2519," ",$G2519),AllocFactorMatrix,(U$4+1),FALSE)*$E2525</f>
        <v>10905.450399626312</v>
      </c>
      <c r="V2519" s="51">
        <f ca="1">VLOOKUP(CONCATENATE($F2519," ",$G2519),AllocFactorMatrix,(V$4+1),FALSE)*$E2525</f>
        <v>1975.6234845660633</v>
      </c>
      <c r="W2519" s="51">
        <f t="shared" ref="W2519:W2525" ca="1" si="1179">SUBTOTAL(9,S2519:V2519)</f>
        <v>15943.676866853612</v>
      </c>
      <c r="X2519" s="51">
        <f ca="1">VLOOKUP(CONCATENATE($F2519," ",$G2519),AllocFactorMatrix,(X$4+1),FALSE)*$E2525</f>
        <v>1224.0469754666328</v>
      </c>
      <c r="Y2519" s="51">
        <f ca="1">VLOOKUP(CONCATENATE($F2519," ",$G2519),AllocFactorMatrix,(Y$4+1),FALSE)*$E2525</f>
        <v>24.447357649896539</v>
      </c>
      <c r="Z2519" s="51">
        <f t="shared" ca="1" si="1170"/>
        <v>1248.4943331165293</v>
      </c>
      <c r="AA2519" s="51">
        <f ca="1">VLOOKUP(CONCATENATE($F2519," ",$G2519),AllocFactorMatrix,(AA$4+1),FALSE)*$E2525</f>
        <v>16.14715987393739</v>
      </c>
      <c r="AB2519" s="51">
        <f ca="1">VLOOKUP(CONCATENATE($F2519," ",$G2519),AllocFactorMatrix,(AB$4+1),FALSE)*$E2525</f>
        <v>71.734877750497986</v>
      </c>
      <c r="AC2519" s="51">
        <f ca="1">VLOOKUP(CONCATENATE($F2519," ",$G2519),AllocFactorMatrix,(AC$4+1),FALSE)*$E2525</f>
        <v>14.717648168476465</v>
      </c>
    </row>
    <row r="2520" spans="1:29" s="48" customFormat="1" hidden="1" outlineLevel="1">
      <c r="A2520" s="53"/>
      <c r="B2520" s="104"/>
      <c r="C2520" s="52"/>
      <c r="D2520" s="52"/>
      <c r="F2520" s="175" t="str">
        <f>F2525</f>
        <v>RB_GUP</v>
      </c>
      <c r="G2520" s="52" t="str">
        <f>$G$10</f>
        <v>SUBTRAN</v>
      </c>
      <c r="H2520" s="50">
        <f t="shared" ca="1" si="1173"/>
        <v>17294.755959610764</v>
      </c>
      <c r="I2520" s="51">
        <f ca="1">VLOOKUP(CONCATENATE($F2520," ",$G2520),AllocFactorMatrix,(I$4+1),FALSE)*$E2525</f>
        <v>8836.8136900161862</v>
      </c>
      <c r="J2520" s="51">
        <f ca="1">VLOOKUP(CONCATENATE($F2520," ",$G2520),AllocFactorMatrix,(J$4+1),FALSE)*$E2525</f>
        <v>2071.4984104976947</v>
      </c>
      <c r="K2520" s="51">
        <f ca="1">VLOOKUP(CONCATENATE($F2520," ",$G2520),AllocFactorMatrix,(K$4+1),FALSE)*$E2525</f>
        <v>28.938029536050173</v>
      </c>
      <c r="L2520" s="51">
        <f ca="1">VLOOKUP(CONCATENATE($F2520," ",$G2520),AllocFactorMatrix,(L$4+1),FALSE)*$E2525</f>
        <v>5.2376488926585418</v>
      </c>
      <c r="M2520" s="51">
        <f t="shared" ca="1" si="1169"/>
        <v>2105.6740889264033</v>
      </c>
      <c r="N2520" s="51">
        <f ca="1">VLOOKUP(CONCATENATE($F2520," ",$G2520),AllocFactorMatrix,(N$4+1),FALSE)*$E2525</f>
        <v>1197.177869842222</v>
      </c>
      <c r="O2520" s="51">
        <f ca="1">VLOOKUP(CONCATENATE($F2520," ",$G2520),AllocFactorMatrix,(O$4+1),FALSE)*$E2525</f>
        <v>215.12684856149019</v>
      </c>
      <c r="P2520" s="51">
        <f ca="1">VLOOKUP(CONCATENATE($F2520," ",$G2520),AllocFactorMatrix,(P$4+1),FALSE)*$E2525</f>
        <v>56.469139119177868</v>
      </c>
      <c r="Q2520" s="51">
        <f ca="1">VLOOKUP(CONCATENATE($F2520," ",$G2520),AllocFactorMatrix,(Q$4+1),FALSE)*$E2525</f>
        <v>0</v>
      </c>
      <c r="R2520" s="51">
        <f t="shared" ca="1" si="1178"/>
        <v>1468.7738575228902</v>
      </c>
      <c r="S2520" s="51">
        <f ca="1">VLOOKUP(CONCATENATE($F2520," ",$G2520),AllocFactorMatrix,(S$4+1),FALSE)*$E2525</f>
        <v>53.96187550623749</v>
      </c>
      <c r="T2520" s="51">
        <f ca="1">VLOOKUP(CONCATENATE($F2520," ",$G2520),AllocFactorMatrix,(T$4+1),FALSE)*$E2525</f>
        <v>757.1374390813512</v>
      </c>
      <c r="U2520" s="51">
        <f ca="1">VLOOKUP(CONCATENATE($F2520," ",$G2520),AllocFactorMatrix,(U$4+1),FALSE)*$E2525</f>
        <v>3733.2716207211452</v>
      </c>
      <c r="V2520" s="51">
        <f ca="1">VLOOKUP(CONCATENATE($F2520," ",$G2520),AllocFactorMatrix,(V$4+1),FALSE)*$E2525</f>
        <v>0</v>
      </c>
      <c r="W2520" s="51">
        <f t="shared" ca="1" si="1179"/>
        <v>4544.3709353087343</v>
      </c>
      <c r="X2520" s="51">
        <f ca="1">VLOOKUP(CONCATENATE($F2520," ",$G2520),AllocFactorMatrix,(X$4+1),FALSE)*$E2525</f>
        <v>328.17060642825669</v>
      </c>
      <c r="Y2520" s="51">
        <f ca="1">VLOOKUP(CONCATENATE($F2520," ",$G2520),AllocFactorMatrix,(Y$4+1),FALSE)*$E2525</f>
        <v>6.5891791185255082</v>
      </c>
      <c r="Z2520" s="51">
        <f t="shared" ca="1" si="1170"/>
        <v>334.75978554678221</v>
      </c>
      <c r="AA2520" s="51">
        <f ca="1">VLOOKUP(CONCATENATE($F2520," ",$G2520),AllocFactorMatrix,(AA$4+1),FALSE)*$E2525</f>
        <v>4.3636022897719942</v>
      </c>
      <c r="AB2520" s="51">
        <f ca="1">VLOOKUP(CONCATENATE($F2520," ",$G2520),AllocFactorMatrix,(AB$4+1),FALSE)*$E2525</f>
        <v>0</v>
      </c>
      <c r="AC2520" s="51">
        <f ca="1">VLOOKUP(CONCATENATE($F2520," ",$G2520),AllocFactorMatrix,(AC$4+1),FALSE)*$E2525</f>
        <v>0</v>
      </c>
    </row>
    <row r="2521" spans="1:29" s="48" customFormat="1" hidden="1" outlineLevel="1">
      <c r="A2521" s="53"/>
      <c r="B2521" s="104"/>
      <c r="C2521" s="52"/>
      <c r="D2521" s="52"/>
      <c r="F2521" s="175" t="str">
        <f>F2525</f>
        <v>RB_GUP</v>
      </c>
      <c r="G2521" s="52" t="str">
        <f>$G$11</f>
        <v>DISTPRI</v>
      </c>
      <c r="H2521" s="50">
        <f t="shared" ca="1" si="1173"/>
        <v>69193.588865156446</v>
      </c>
      <c r="I2521" s="51">
        <f ca="1">VLOOKUP(CONCATENATE($F2521," ",$G2521),AllocFactorMatrix,(I$4+1),FALSE)*$E2525</f>
        <v>45308.451049723517</v>
      </c>
      <c r="J2521" s="51">
        <f ca="1">VLOOKUP(CONCATENATE($F2521," ",$G2521),AllocFactorMatrix,(J$4+1),FALSE)*$E2525</f>
        <v>10603.92629513163</v>
      </c>
      <c r="K2521" s="51">
        <f ca="1">VLOOKUP(CONCATENATE($F2521," ",$G2521),AllocFactorMatrix,(K$4+1),FALSE)*$E2525</f>
        <v>148.11300076081594</v>
      </c>
      <c r="L2521" s="51">
        <f ca="1">VLOOKUP(CONCATENATE($F2521," ",$G2521),AllocFactorMatrix,(L$4+1),FALSE)*$E2525</f>
        <v>0</v>
      </c>
      <c r="M2521" s="51">
        <f t="shared" ca="1" si="1169"/>
        <v>10752.039295892446</v>
      </c>
      <c r="N2521" s="51">
        <f ca="1">VLOOKUP(CONCATENATE($F2521," ",$G2521),AllocFactorMatrix,(N$4+1),FALSE)*$E2525</f>
        <v>6155.7872301974066</v>
      </c>
      <c r="O2521" s="51">
        <f ca="1">VLOOKUP(CONCATENATE($F2521," ",$G2521),AllocFactorMatrix,(O$4+1),FALSE)*$E2525</f>
        <v>1106.0668705330443</v>
      </c>
      <c r="P2521" s="51">
        <f ca="1">VLOOKUP(CONCATENATE($F2521," ",$G2521),AllocFactorMatrix,(P$4+1),FALSE)*$E2525</f>
        <v>0</v>
      </c>
      <c r="Q2521" s="51">
        <f ca="1">VLOOKUP(CONCATENATE($F2521," ",$G2521),AllocFactorMatrix,(Q$4+1),FALSE)*$E2525</f>
        <v>0</v>
      </c>
      <c r="R2521" s="51">
        <f t="shared" ca="1" si="1178"/>
        <v>7261.8541007304511</v>
      </c>
      <c r="S2521" s="51">
        <f ca="1">VLOOKUP(CONCATENATE($F2521," ",$G2521),AllocFactorMatrix,(S$4+1),FALSE)*$E2525</f>
        <v>278.3447360200276</v>
      </c>
      <c r="T2521" s="51">
        <f ca="1">VLOOKUP(CONCATENATE($F2521," ",$G2521),AllocFactorMatrix,(T$4+1),FALSE)*$E2525</f>
        <v>3848.9128245747402</v>
      </c>
      <c r="U2521" s="51">
        <f ca="1">VLOOKUP(CONCATENATE($F2521," ",$G2521),AllocFactorMatrix,(U$4+1),FALSE)*$E2525</f>
        <v>0</v>
      </c>
      <c r="V2521" s="51">
        <f ca="1">VLOOKUP(CONCATENATE($F2521," ",$G2521),AllocFactorMatrix,(V$4+1),FALSE)*$E2525</f>
        <v>0</v>
      </c>
      <c r="W2521" s="51">
        <f t="shared" ca="1" si="1179"/>
        <v>4127.2575605947677</v>
      </c>
      <c r="X2521" s="51">
        <f ca="1">VLOOKUP(CONCATENATE($F2521," ",$G2521),AllocFactorMatrix,(X$4+1),FALSE)*$E2525</f>
        <v>1687.8659932009266</v>
      </c>
      <c r="Y2521" s="51">
        <f ca="1">VLOOKUP(CONCATENATE($F2521," ",$G2521),AllocFactorMatrix,(Y$4+1),FALSE)*$E2525</f>
        <v>33.878132264500948</v>
      </c>
      <c r="Z2521" s="51">
        <f t="shared" ca="1" si="1170"/>
        <v>1721.7441254654275</v>
      </c>
      <c r="AA2521" s="51">
        <f ca="1">VLOOKUP(CONCATENATE($F2521," ",$G2521),AllocFactorMatrix,(AA$4+1),FALSE)*$E2525</f>
        <v>22.2427327498173</v>
      </c>
      <c r="AB2521" s="51">
        <f ca="1">VLOOKUP(CONCATENATE($F2521," ",$G2521),AllocFactorMatrix,(AB$4+1),FALSE)*$E2525</f>
        <v>0</v>
      </c>
      <c r="AC2521" s="51">
        <f ca="1">VLOOKUP(CONCATENATE($F2521," ",$G2521),AllocFactorMatrix,(AC$4+1),FALSE)*$E2525</f>
        <v>0</v>
      </c>
    </row>
    <row r="2522" spans="1:29" s="48" customFormat="1" hidden="1" outlineLevel="1">
      <c r="A2522" s="53"/>
      <c r="B2522" s="104"/>
      <c r="C2522" s="52"/>
      <c r="D2522" s="52"/>
      <c r="F2522" s="175" t="str">
        <f>F2525</f>
        <v>RB_GUP</v>
      </c>
      <c r="G2522" s="52" t="str">
        <f>$G$12</f>
        <v>DISTSEC</v>
      </c>
      <c r="H2522" s="50">
        <f t="shared" ca="1" si="1173"/>
        <v>33170.474432716241</v>
      </c>
      <c r="I2522" s="51">
        <f ca="1">VLOOKUP(CONCATENATE($F2522," ",$G2522),AllocFactorMatrix,(I$4+1),FALSE)*$E2525</f>
        <v>24615.977716581037</v>
      </c>
      <c r="J2522" s="51">
        <f ca="1">VLOOKUP(CONCATENATE($F2522," ",$G2522),AllocFactorMatrix,(J$4+1),FALSE)*$E2525</f>
        <v>4963.6808792271395</v>
      </c>
      <c r="K2522" s="51">
        <f ca="1">VLOOKUP(CONCATENATE($F2522," ",$G2522),AllocFactorMatrix,(K$4+1),FALSE)*$E2525</f>
        <v>0</v>
      </c>
      <c r="L2522" s="51">
        <f ca="1">VLOOKUP(CONCATENATE($F2522," ",$G2522),AllocFactorMatrix,(L$4+1),FALSE)*$E2525</f>
        <v>0</v>
      </c>
      <c r="M2522" s="51">
        <f t="shared" ca="1" si="1169"/>
        <v>4963.6808792271395</v>
      </c>
      <c r="N2522" s="51">
        <f ca="1">VLOOKUP(CONCATENATE($F2522," ",$G2522),AllocFactorMatrix,(N$4+1),FALSE)*$E2525</f>
        <v>2481.0238156096716</v>
      </c>
      <c r="O2522" s="51">
        <f ca="1">VLOOKUP(CONCATENATE($F2522," ",$G2522),AllocFactorMatrix,(O$4+1),FALSE)*$E2525</f>
        <v>0</v>
      </c>
      <c r="P2522" s="51">
        <f ca="1">VLOOKUP(CONCATENATE($F2522," ",$G2522),AllocFactorMatrix,(P$4+1),FALSE)*$E2525</f>
        <v>0</v>
      </c>
      <c r="Q2522" s="51">
        <f ca="1">VLOOKUP(CONCATENATE($F2522," ",$G2522),AllocFactorMatrix,(Q$4+1),FALSE)*$E2525</f>
        <v>0</v>
      </c>
      <c r="R2522" s="51">
        <f t="shared" ca="1" si="1178"/>
        <v>2481.0238156096716</v>
      </c>
      <c r="S2522" s="51">
        <f ca="1">VLOOKUP(CONCATENATE($F2522," ",$G2522),AllocFactorMatrix,(S$4+1),FALSE)*$E2525</f>
        <v>92.73486114861943</v>
      </c>
      <c r="T2522" s="51">
        <f ca="1">VLOOKUP(CONCATENATE($F2522," ",$G2522),AllocFactorMatrix,(T$4+1),FALSE)*$E2525</f>
        <v>0</v>
      </c>
      <c r="U2522" s="51">
        <f ca="1">VLOOKUP(CONCATENATE($F2522," ",$G2522),AllocFactorMatrix,(U$4+1),FALSE)*$E2525</f>
        <v>0</v>
      </c>
      <c r="V2522" s="51">
        <f ca="1">VLOOKUP(CONCATENATE($F2522," ",$G2522),AllocFactorMatrix,(V$4+1),FALSE)*$E2525</f>
        <v>0</v>
      </c>
      <c r="W2522" s="51">
        <f t="shared" ca="1" si="1179"/>
        <v>92.73486114861943</v>
      </c>
      <c r="X2522" s="51">
        <f ca="1">VLOOKUP(CONCATENATE($F2522," ",$G2522),AllocFactorMatrix,(X$4+1),FALSE)*$E2525</f>
        <v>700.83152381651553</v>
      </c>
      <c r="Y2522" s="51">
        <f ca="1">VLOOKUP(CONCATENATE($F2522," ",$G2522),AllocFactorMatrix,(Y$4+1),FALSE)*$E2525</f>
        <v>0</v>
      </c>
      <c r="Z2522" s="51">
        <f t="shared" ca="1" si="1170"/>
        <v>700.83152381651553</v>
      </c>
      <c r="AA2522" s="51">
        <f ca="1">VLOOKUP(CONCATENATE($F2522," ",$G2522),AllocFactorMatrix,(AA$4+1),FALSE)*$E2525</f>
        <v>8.2863318042666929</v>
      </c>
      <c r="AB2522" s="51">
        <f ca="1">VLOOKUP(CONCATENATE($F2522," ",$G2522),AllocFactorMatrix,(AB$4+1),FALSE)*$E2525</f>
        <v>255.05089110002325</v>
      </c>
      <c r="AC2522" s="51">
        <f ca="1">VLOOKUP(CONCATENATE($F2522," ",$G2522),AllocFactorMatrix,(AC$4+1),FALSE)*$E2525</f>
        <v>52.888413428971766</v>
      </c>
    </row>
    <row r="2523" spans="1:29" s="48" customFormat="1" hidden="1" outlineLevel="1">
      <c r="A2523" s="53"/>
      <c r="B2523" s="104"/>
      <c r="C2523" s="52"/>
      <c r="D2523" s="52"/>
      <c r="F2523" s="175" t="str">
        <f>F2525</f>
        <v>RB_GUP</v>
      </c>
      <c r="G2523" s="52" t="str">
        <f>$G$13</f>
        <v>ENERGY</v>
      </c>
      <c r="H2523" s="50">
        <f t="shared" ca="1" si="1173"/>
        <v>2147.4770136522516</v>
      </c>
      <c r="I2523" s="51">
        <f ca="1">VLOOKUP(CONCATENATE($F2523," ",$G2523),AllocFactorMatrix,(I$4+1),FALSE)*$E2525</f>
        <v>840.27814004280151</v>
      </c>
      <c r="J2523" s="51">
        <f ca="1">VLOOKUP(CONCATENATE($F2523," ",$G2523),AllocFactorMatrix,(J$4+1),FALSE)*$E2525</f>
        <v>242.41780541554397</v>
      </c>
      <c r="K2523" s="51">
        <f ca="1">VLOOKUP(CONCATENATE($F2523," ",$G2523),AllocFactorMatrix,(K$4+1),FALSE)*$E2525</f>
        <v>3.3787867785972852</v>
      </c>
      <c r="L2523" s="51">
        <f ca="1">VLOOKUP(CONCATENATE($F2523," ",$G2523),AllocFactorMatrix,(L$4+1),FALSE)*$E2525</f>
        <v>0.47235152808776765</v>
      </c>
      <c r="M2523" s="51">
        <f t="shared" ca="1" si="1169"/>
        <v>246.26894372222901</v>
      </c>
      <c r="N2523" s="51">
        <f ca="1">VLOOKUP(CONCATENATE($F2523," ",$G2523),AllocFactorMatrix,(N$4+1),FALSE)*$E2525</f>
        <v>157.28656694695954</v>
      </c>
      <c r="O2523" s="51">
        <f ca="1">VLOOKUP(CONCATENATE($F2523," ",$G2523),AllocFactorMatrix,(O$4+1),FALSE)*$E2525</f>
        <v>28.050323608080969</v>
      </c>
      <c r="P2523" s="51">
        <f ca="1">VLOOKUP(CONCATENATE($F2523," ",$G2523),AllocFactorMatrix,(P$4+1),FALSE)*$E2525</f>
        <v>5.7120731326799747</v>
      </c>
      <c r="Q2523" s="51">
        <f ca="1">VLOOKUP(CONCATENATE($F2523," ",$G2523),AllocFactorMatrix,(Q$4+1),FALSE)*$E2525</f>
        <v>0.21574693535888556</v>
      </c>
      <c r="R2523" s="51">
        <f t="shared" ca="1" si="1178"/>
        <v>191.26471062307934</v>
      </c>
      <c r="S2523" s="51">
        <f ca="1">VLOOKUP(CONCATENATE($F2523," ",$G2523),AllocFactorMatrix,(S$4+1),FALSE)*$E2525</f>
        <v>8.2371003702188919</v>
      </c>
      <c r="T2523" s="51">
        <f ca="1">VLOOKUP(CONCATENATE($F2523," ",$G2523),AllocFactorMatrix,(T$4+1),FALSE)*$E2525</f>
        <v>130.23012301207783</v>
      </c>
      <c r="U2523" s="51">
        <f ca="1">VLOOKUP(CONCATENATE($F2523," ",$G2523),AllocFactorMatrix,(U$4+1),FALSE)*$E2525</f>
        <v>560.09856342745502</v>
      </c>
      <c r="V2523" s="51">
        <f ca="1">VLOOKUP(CONCATENATE($F2523," ",$G2523),AllocFactorMatrix,(V$4+1),FALSE)*$E2525</f>
        <v>105.36038986515214</v>
      </c>
      <c r="W2523" s="51">
        <f t="shared" ca="1" si="1179"/>
        <v>803.92617667490379</v>
      </c>
      <c r="X2523" s="51">
        <f ca="1">VLOOKUP(CONCATENATE($F2523," ",$G2523),AllocFactorMatrix,(X$4+1),FALSE)*$E2525</f>
        <v>43.205060751301048</v>
      </c>
      <c r="Y2523" s="51">
        <f ca="1">VLOOKUP(CONCATENATE($F2523," ",$G2523),AllocFactorMatrix,(Y$4+1),FALSE)*$E2525</f>
        <v>0.86690092556648024</v>
      </c>
      <c r="Z2523" s="51">
        <f t="shared" ca="1" si="1170"/>
        <v>44.071961676867531</v>
      </c>
      <c r="AA2523" s="51">
        <f ca="1">VLOOKUP(CONCATENATE($F2523," ",$G2523),AllocFactorMatrix,(AA$4+1),FALSE)*$E2525</f>
        <v>0.77327934301722856</v>
      </c>
      <c r="AB2523" s="51">
        <f ca="1">VLOOKUP(CONCATENATE($F2523," ",$G2523),AllocFactorMatrix,(AB$4+1),FALSE)*$E2525</f>
        <v>17.321192450231749</v>
      </c>
      <c r="AC2523" s="51">
        <f ca="1">VLOOKUP(CONCATENATE($F2523," ",$G2523),AllocFactorMatrix,(AC$4+1),FALSE)*$E2525</f>
        <v>3.5726091191210352</v>
      </c>
    </row>
    <row r="2524" spans="1:29" s="48" customFormat="1" hidden="1" outlineLevel="1">
      <c r="A2524" s="53"/>
      <c r="B2524" s="104"/>
      <c r="C2524" s="52"/>
      <c r="D2524" s="52"/>
      <c r="F2524" s="175" t="str">
        <f>F2525</f>
        <v>RB_GUP</v>
      </c>
      <c r="G2524" s="52" t="str">
        <f>$G$14</f>
        <v>CUSTOMER</v>
      </c>
      <c r="H2524" s="50">
        <f t="shared" ca="1" si="1173"/>
        <v>15633.030710290082</v>
      </c>
      <c r="I2524" s="51">
        <f ca="1">VLOOKUP(CONCATENATE($F2524," ",$G2524),AllocFactorMatrix,(I$4+1),FALSE)*$E2525</f>
        <v>7743.136562313759</v>
      </c>
      <c r="J2524" s="51">
        <f ca="1">VLOOKUP(CONCATENATE($F2524," ",$G2524),AllocFactorMatrix,(J$4+1),FALSE)*$E2525</f>
        <v>2467.8494315044245</v>
      </c>
      <c r="K2524" s="51">
        <f ca="1">VLOOKUP(CONCATENATE($F2524," ",$G2524),AllocFactorMatrix,(K$4+1),FALSE)*$E2525</f>
        <v>157.52586383984172</v>
      </c>
      <c r="L2524" s="51">
        <f ca="1">VLOOKUP(CONCATENATE($F2524," ",$G2524),AllocFactorMatrix,(L$4+1),FALSE)*$E2525</f>
        <v>26.493754160868509</v>
      </c>
      <c r="M2524" s="51">
        <f t="shared" ca="1" si="1169"/>
        <v>2651.8690495051346</v>
      </c>
      <c r="N2524" s="51">
        <f ca="1">VLOOKUP(CONCATENATE($F2524," ",$G2524),AllocFactorMatrix,(N$4+1),FALSE)*$E2525</f>
        <v>192.40308719629607</v>
      </c>
      <c r="O2524" s="51">
        <f ca="1">VLOOKUP(CONCATENATE($F2524," ",$G2524),AllocFactorMatrix,(O$4+1),FALSE)*$E2525</f>
        <v>55.615151332826507</v>
      </c>
      <c r="P2524" s="51">
        <f ca="1">VLOOKUP(CONCATENATE($F2524," ",$G2524),AllocFactorMatrix,(P$4+1),FALSE)*$E2525</f>
        <v>65.146906245770168</v>
      </c>
      <c r="Q2524" s="51">
        <f ca="1">VLOOKUP(CONCATENATE($F2524," ",$G2524),AllocFactorMatrix,(Q$4+1),FALSE)*$E2525</f>
        <v>8.1399467692263219</v>
      </c>
      <c r="R2524" s="51">
        <f t="shared" ca="1" si="1178"/>
        <v>321.30509154411902</v>
      </c>
      <c r="S2524" s="51">
        <f ca="1">VLOOKUP(CONCATENATE($F2524," ",$G2524),AllocFactorMatrix,(S$4+1),FALSE)*$E2525</f>
        <v>1.2739534258543737</v>
      </c>
      <c r="T2524" s="51">
        <f ca="1">VLOOKUP(CONCATENATE($F2524," ",$G2524),AllocFactorMatrix,(T$4+1),FALSE)*$E2525</f>
        <v>39.47406449881256</v>
      </c>
      <c r="U2524" s="51">
        <f ca="1">VLOOKUP(CONCATENATE($F2524," ",$G2524),AllocFactorMatrix,(U$4+1),FALSE)*$E2525</f>
        <v>109.50614257011947</v>
      </c>
      <c r="V2524" s="51">
        <f ca="1">VLOOKUP(CONCATENATE($F2524," ",$G2524),AllocFactorMatrix,(V$4+1),FALSE)*$E2525</f>
        <v>32.560922862904079</v>
      </c>
      <c r="W2524" s="51">
        <f t="shared" ca="1" si="1179"/>
        <v>182.81508335769047</v>
      </c>
      <c r="X2524" s="51">
        <f ca="1">VLOOKUP(CONCATENATE($F2524," ",$G2524),AllocFactorMatrix,(X$4+1),FALSE)*$E2525</f>
        <v>38.881435061516875</v>
      </c>
      <c r="Y2524" s="51">
        <f ca="1">VLOOKUP(CONCATENATE($F2524," ",$G2524),AllocFactorMatrix,(Y$4+1),FALSE)*$E2525</f>
        <v>0.72805092900098689</v>
      </c>
      <c r="Z2524" s="51">
        <f t="shared" ca="1" si="1170"/>
        <v>39.609485990517861</v>
      </c>
      <c r="AA2524" s="51">
        <f ca="1">VLOOKUP(CONCATENATE($F2524," ",$G2524),AllocFactorMatrix,(AA$4+1),FALSE)*$E2525</f>
        <v>3.7613314351887066</v>
      </c>
      <c r="AB2524" s="51">
        <f ca="1">VLOOKUP(CONCATENATE($F2524," ",$G2524),AllocFactorMatrix,(AB$4+1),FALSE)*$E2525</f>
        <v>4133.4853579382334</v>
      </c>
      <c r="AC2524" s="51">
        <f ca="1">VLOOKUP(CONCATENATE($F2524," ",$G2524),AllocFactorMatrix,(AC$4+1),FALSE)*$E2525</f>
        <v>557.04874820544035</v>
      </c>
    </row>
    <row r="2525" spans="1:29" s="48" customFormat="1" collapsed="1">
      <c r="A2525" s="53"/>
      <c r="B2525" s="104"/>
      <c r="C2525" s="52"/>
      <c r="D2525" s="102" t="s">
        <v>420</v>
      </c>
      <c r="E2525" s="58">
        <v>314928</v>
      </c>
      <c r="F2525" s="93" t="s">
        <v>73</v>
      </c>
      <c r="G2525" s="52" t="str">
        <f>$G$15</f>
        <v>TOTAL</v>
      </c>
      <c r="H2525" s="50">
        <f t="shared" ca="1" si="1173"/>
        <v>314928.00000000017</v>
      </c>
      <c r="I2525" s="51">
        <f ca="1">VLOOKUP(CONCATENATE($F2525," ",$G2525),AllocFactorMatrix,(I$4+1),FALSE)*$E2525</f>
        <v>178642.34216155586</v>
      </c>
      <c r="J2525" s="51">
        <f ca="1">VLOOKUP(CONCATENATE($F2525," ",$G2525),AllocFactorMatrix,(J$4+1),FALSE)*$E2525</f>
        <v>41640.007000883736</v>
      </c>
      <c r="K2525" s="51">
        <f ca="1">VLOOKUP(CONCATENATE($F2525," ",$G2525),AllocFactorMatrix,(K$4+1),FALSE)*$E2525</f>
        <v>633.97980117907116</v>
      </c>
      <c r="L2525" s="51">
        <f ca="1">VLOOKUP(CONCATENATE($F2525," ",$G2525),AllocFactorMatrix,(L$4+1),FALSE)*$E2525</f>
        <v>73.432131257977147</v>
      </c>
      <c r="M2525" s="51">
        <f t="shared" ca="1" si="1169"/>
        <v>42347.418933320783</v>
      </c>
      <c r="N2525" s="51">
        <f ca="1">VLOOKUP(CONCATENATE($F2525," ",$G2525),AllocFactorMatrix,(N$4+1),FALSE)*$E2525</f>
        <v>22856.038555769672</v>
      </c>
      <c r="O2525" s="51">
        <f ca="1">VLOOKUP(CONCATENATE($F2525," ",$G2525),AllocFactorMatrix,(O$4+1),FALSE)*$E2525</f>
        <v>3675.6394707173504</v>
      </c>
      <c r="P2525" s="51">
        <f ca="1">VLOOKUP(CONCATENATE($F2525," ",$G2525),AllocFactorMatrix,(P$4+1),FALSE)*$E2525</f>
        <v>587.81918571597078</v>
      </c>
      <c r="Q2525" s="51">
        <f ca="1">VLOOKUP(CONCATENATE($F2525," ",$G2525),AllocFactorMatrix,(Q$4+1),FALSE)*$E2525</f>
        <v>25.842633738024222</v>
      </c>
      <c r="R2525" s="51">
        <f t="shared" ca="1" si="1178"/>
        <v>27145.339845941013</v>
      </c>
      <c r="S2525" s="51">
        <f ca="1">VLOOKUP(CONCATENATE($F2525," ",$G2525),AllocFactorMatrix,(S$4+1),FALSE)*$E2525</f>
        <v>1034.6796680787513</v>
      </c>
      <c r="T2525" s="51">
        <f ca="1">VLOOKUP(CONCATENATE($F2525," ",$G2525),AllocFactorMatrix,(T$4+1),FALSE)*$E2525</f>
        <v>12877.817406055852</v>
      </c>
      <c r="U2525" s="51">
        <f ca="1">VLOOKUP(CONCATENATE($F2525," ",$G2525),AllocFactorMatrix,(U$4+1),FALSE)*$E2525</f>
        <v>35390.014719367835</v>
      </c>
      <c r="V2525" s="51">
        <f ca="1">VLOOKUP(CONCATENATE($F2525," ",$G2525),AllocFactorMatrix,(V$4+1),FALSE)*$E2525</f>
        <v>5751.5288286646783</v>
      </c>
      <c r="W2525" s="51">
        <f t="shared" ca="1" si="1179"/>
        <v>55054.040622167115</v>
      </c>
      <c r="X2525" s="51">
        <f ca="1">VLOOKUP(CONCATENATE($F2525," ",$G2525),AllocFactorMatrix,(X$4+1),FALSE)*$E2525</f>
        <v>6277.0056522711302</v>
      </c>
      <c r="Y2525" s="51">
        <f ca="1">VLOOKUP(CONCATENATE($F2525," ",$G2525),AllocFactorMatrix,(Y$4+1),FALSE)*$E2525</f>
        <v>111.52786319648158</v>
      </c>
      <c r="Z2525" s="51">
        <f t="shared" ca="1" si="1170"/>
        <v>6388.5335154676122</v>
      </c>
      <c r="AA2525" s="51">
        <f ca="1">VLOOKUP(CONCATENATE($F2525," ",$G2525),AllocFactorMatrix,(AA$4+1),FALSE)*$E2525</f>
        <v>85.308397550778821</v>
      </c>
      <c r="AB2525" s="51">
        <f ca="1">VLOOKUP(CONCATENATE($F2525," ",$G2525),AllocFactorMatrix,(AB$4+1),FALSE)*$E2525</f>
        <v>4609.6874992099565</v>
      </c>
      <c r="AC2525" s="51">
        <f ca="1">VLOOKUP(CONCATENATE($F2525," ",$G2525),AllocFactorMatrix,(AC$4+1),FALSE)*$E2525</f>
        <v>655.32902478695917</v>
      </c>
    </row>
    <row r="2526" spans="1:29" s="48" customFormat="1" hidden="1" outlineLevel="1">
      <c r="A2526" s="53"/>
      <c r="B2526" s="104"/>
      <c r="C2526" s="52"/>
      <c r="D2526" s="52"/>
      <c r="F2526" s="175" t="str">
        <f>F2533</f>
        <v>CUST_DEP_FXNL</v>
      </c>
      <c r="G2526" s="52" t="str">
        <f>$G$8</f>
        <v>PRODUCTION</v>
      </c>
      <c r="H2526" s="50">
        <f t="shared" ca="1" si="1173"/>
        <v>250700.40020899419</v>
      </c>
      <c r="I2526" s="51">
        <f ca="1">VLOOKUP(CONCATENATE($F2526," ",$G2526),AllocFactorMatrix,(I$4+1),FALSE)*$E2533</f>
        <v>164696.600455304</v>
      </c>
      <c r="J2526" s="51">
        <f ca="1">VLOOKUP(CONCATENATE($F2526," ",$G2526),AllocFactorMatrix,(J$4+1),FALSE)*$E2533</f>
        <v>33709.810390969345</v>
      </c>
      <c r="K2526" s="51">
        <f ca="1">VLOOKUP(CONCATENATE($F2526," ",$G2526),AllocFactorMatrix,(K$4+1),FALSE)*$E2533</f>
        <v>2971.2078221898137</v>
      </c>
      <c r="L2526" s="51">
        <f ca="1">VLOOKUP(CONCATENATE($F2526," ",$G2526),AllocFactorMatrix,(L$4+1),FALSE)*$E2533</f>
        <v>1949.2618303902289</v>
      </c>
      <c r="M2526" s="51">
        <f t="shared" ref="M2526:M2533" ca="1" si="1180">SUBTOTAL(9,J2526:L2526)</f>
        <v>38630.280043549385</v>
      </c>
      <c r="N2526" s="51">
        <f ca="1">VLOOKUP(CONCATENATE($F2526," ",$G2526),AllocFactorMatrix,(N$4+1),FALSE)*$E2533</f>
        <v>12081.611529748383</v>
      </c>
      <c r="O2526" s="51">
        <f ca="1">VLOOKUP(CONCATENATE($F2526," ",$G2526),AllocFactorMatrix,(O$4+1),FALSE)*$E2533</f>
        <v>5880.8656238413259</v>
      </c>
      <c r="P2526" s="51">
        <f ca="1">VLOOKUP(CONCATENATE($F2526," ",$G2526),AllocFactorMatrix,(P$4+1),FALSE)*$E2533</f>
        <v>1603.1469590258648</v>
      </c>
      <c r="Q2526" s="51">
        <f ca="1">VLOOKUP(CONCATENATE($F2526," ",$G2526),AllocFactorMatrix,(Q$4+1),FALSE)*$E2533</f>
        <v>0</v>
      </c>
      <c r="R2526" s="51">
        <f ca="1">SUBTOTAL(9,N2526:Q2526)</f>
        <v>19565.624112615573</v>
      </c>
      <c r="S2526" s="51">
        <f ca="1">VLOOKUP(CONCATENATE($F2526," ",$G2526),AllocFactorMatrix,(S$4+1),FALSE)*$E2533</f>
        <v>0</v>
      </c>
      <c r="T2526" s="51">
        <f ca="1">VLOOKUP(CONCATENATE($F2526," ",$G2526),AllocFactorMatrix,(T$4+1),FALSE)*$E2533</f>
        <v>16049.303593869969</v>
      </c>
      <c r="U2526" s="51">
        <f ca="1">VLOOKUP(CONCATENATE($F2526," ",$G2526),AllocFactorMatrix,(U$4+1),FALSE)*$E2533</f>
        <v>7873.2412373199722</v>
      </c>
      <c r="V2526" s="51">
        <f ca="1">VLOOKUP(CONCATENATE($F2526," ",$G2526),AllocFactorMatrix,(V$4+1),FALSE)*$E2533</f>
        <v>3561.4630035322939</v>
      </c>
      <c r="W2526" s="51">
        <f ca="1">SUBTOTAL(9,S2526:V2526)</f>
        <v>27484.007834722237</v>
      </c>
      <c r="X2526" s="51">
        <f ca="1">VLOOKUP(CONCATENATE($F2526," ",$G2526),AllocFactorMatrix,(X$4+1),FALSE)*$E2533</f>
        <v>245.3253572379738</v>
      </c>
      <c r="Y2526" s="51">
        <f ca="1">VLOOKUP(CONCATENATE($F2526," ",$G2526),AllocFactorMatrix,(Y$4+1),FALSE)*$E2533</f>
        <v>0</v>
      </c>
      <c r="Z2526" s="51">
        <f t="shared" ref="Z2526:Z2533" ca="1" si="1181">SUBTOTAL(9,X2526:Y2526)</f>
        <v>245.3253572379738</v>
      </c>
      <c r="AA2526" s="51">
        <f ca="1">VLOOKUP(CONCATENATE($F2526," ",$G2526),AllocFactorMatrix,(AA$4+1),FALSE)*$E2533</f>
        <v>0</v>
      </c>
      <c r="AB2526" s="51">
        <f ca="1">VLOOKUP(CONCATENATE($F2526," ",$G2526),AllocFactorMatrix,(AB$4+1),FALSE)*$E2533</f>
        <v>78.562405564987571</v>
      </c>
      <c r="AC2526" s="51">
        <f ca="1">VLOOKUP(CONCATENATE($F2526," ",$G2526),AllocFactorMatrix,(AC$4+1),FALSE)*$E2533</f>
        <v>0</v>
      </c>
    </row>
    <row r="2527" spans="1:29" s="48" customFormat="1" hidden="1" outlineLevel="1">
      <c r="A2527" s="53"/>
      <c r="B2527" s="104"/>
      <c r="C2527" s="52"/>
      <c r="D2527" s="52"/>
      <c r="F2527" s="175" t="str">
        <f>F2533</f>
        <v>CUST_DEP_FXNL</v>
      </c>
      <c r="G2527" s="52" t="str">
        <f>$G$9</f>
        <v>BULKTRAN</v>
      </c>
      <c r="H2527" s="50">
        <f t="shared" ca="1" si="1173"/>
        <v>136143.97258813871</v>
      </c>
      <c r="I2527" s="51">
        <f ca="1">VLOOKUP(CONCATENATE($F2527," ",$G2527),AllocFactorMatrix,(I$4+1),FALSE)*$E2533</f>
        <v>89439.224823950281</v>
      </c>
      <c r="J2527" s="51">
        <f ca="1">VLOOKUP(CONCATENATE($F2527," ",$G2527),AllocFactorMatrix,(J$4+1),FALSE)*$E2533</f>
        <v>18306.263165091019</v>
      </c>
      <c r="K2527" s="51">
        <f ca="1">VLOOKUP(CONCATENATE($F2527," ",$G2527),AllocFactorMatrix,(K$4+1),FALSE)*$E2533</f>
        <v>1613.5276846812187</v>
      </c>
      <c r="L2527" s="51">
        <f ca="1">VLOOKUP(CONCATENATE($F2527," ",$G2527),AllocFactorMatrix,(L$4+1),FALSE)*$E2533</f>
        <v>1058.5553472691736</v>
      </c>
      <c r="M2527" s="51">
        <f t="shared" ca="1" si="1180"/>
        <v>20978.346197041414</v>
      </c>
      <c r="N2527" s="51">
        <f ca="1">VLOOKUP(CONCATENATE($F2527," ",$G2527),AllocFactorMatrix,(N$4+1),FALSE)*$E2533</f>
        <v>6560.9731279064563</v>
      </c>
      <c r="O2527" s="51">
        <f ca="1">VLOOKUP(CONCATENATE($F2527," ",$G2527),AllocFactorMatrix,(O$4+1),FALSE)*$E2533</f>
        <v>3193.6303556728708</v>
      </c>
      <c r="P2527" s="51">
        <f ca="1">VLOOKUP(CONCATENATE($F2527," ",$G2527),AllocFactorMatrix,(P$4+1),FALSE)*$E2533</f>
        <v>870.59611976058227</v>
      </c>
      <c r="Q2527" s="51">
        <f ca="1">VLOOKUP(CONCATENATE($F2527," ",$G2527),AllocFactorMatrix,(Q$4+1),FALSE)*$E2533</f>
        <v>0</v>
      </c>
      <c r="R2527" s="51">
        <f t="shared" ref="R2527:R2533" ca="1" si="1182">SUBTOTAL(9,N2527:Q2527)</f>
        <v>10625.19960333991</v>
      </c>
      <c r="S2527" s="51">
        <f ca="1">VLOOKUP(CONCATENATE($F2527," ",$G2527),AllocFactorMatrix,(S$4+1),FALSE)*$E2533</f>
        <v>0</v>
      </c>
      <c r="T2527" s="51">
        <f ca="1">VLOOKUP(CONCATENATE($F2527," ",$G2527),AllocFactorMatrix,(T$4+1),FALSE)*$E2533</f>
        <v>8715.646032958186</v>
      </c>
      <c r="U2527" s="51">
        <f ca="1">VLOOKUP(CONCATENATE($F2527," ",$G2527),AllocFactorMatrix,(U$4+1),FALSE)*$E2533</f>
        <v>4275.5988355021336</v>
      </c>
      <c r="V2527" s="51">
        <f ca="1">VLOOKUP(CONCATENATE($F2527," ",$G2527),AllocFactorMatrix,(V$4+1),FALSE)*$E2533</f>
        <v>1934.0683984643097</v>
      </c>
      <c r="W2527" s="51">
        <f t="shared" ref="W2527:W2533" ca="1" si="1183">SUBTOTAL(9,S2527:V2527)</f>
        <v>14925.313266924628</v>
      </c>
      <c r="X2527" s="51">
        <f ca="1">VLOOKUP(CONCATENATE($F2527," ",$G2527),AllocFactorMatrix,(X$4+1),FALSE)*$E2533</f>
        <v>133.22503148434865</v>
      </c>
      <c r="Y2527" s="51">
        <f ca="1">VLOOKUP(CONCATENATE($F2527," ",$G2527),AllocFactorMatrix,(Y$4+1),FALSE)*$E2533</f>
        <v>0</v>
      </c>
      <c r="Z2527" s="51">
        <f t="shared" ca="1" si="1181"/>
        <v>133.22503148434865</v>
      </c>
      <c r="AA2527" s="51">
        <f ca="1">VLOOKUP(CONCATENATE($F2527," ",$G2527),AllocFactorMatrix,(AA$4+1),FALSE)*$E2533</f>
        <v>0</v>
      </c>
      <c r="AB2527" s="51">
        <f ca="1">VLOOKUP(CONCATENATE($F2527," ",$G2527),AllocFactorMatrix,(AB$4+1),FALSE)*$E2533</f>
        <v>42.663665398146371</v>
      </c>
      <c r="AC2527" s="51">
        <f ca="1">VLOOKUP(CONCATENATE($F2527," ",$G2527),AllocFactorMatrix,(AC$4+1),FALSE)*$E2533</f>
        <v>0</v>
      </c>
    </row>
    <row r="2528" spans="1:29" s="48" customFormat="1" hidden="1" outlineLevel="1">
      <c r="A2528" s="53"/>
      <c r="B2528" s="104"/>
      <c r="C2528" s="52"/>
      <c r="D2528" s="52"/>
      <c r="F2528" s="175" t="str">
        <f>F2533</f>
        <v>CUST_DEP_FXNL</v>
      </c>
      <c r="G2528" s="52" t="str">
        <f>$G$10</f>
        <v>SUBTRAN</v>
      </c>
      <c r="H2528" s="50">
        <f t="shared" ca="1" si="1173"/>
        <v>37227.285000798052</v>
      </c>
      <c r="I2528" s="51">
        <f ca="1">VLOOKUP(CONCATENATE($F2528," ",$G2528),AllocFactorMatrix,(I$4+1),FALSE)*$E2533</f>
        <v>24598.114835885146</v>
      </c>
      <c r="J2528" s="51">
        <f ca="1">VLOOKUP(CONCATENATE($F2528," ",$G2528),AllocFactorMatrix,(J$4+1),FALSE)*$E2533</f>
        <v>5060.9677844846674</v>
      </c>
      <c r="K2528" s="51">
        <f ca="1">VLOOKUP(CONCATENATE($F2528," ",$G2528),AllocFactorMatrix,(K$4+1),FALSE)*$E2533</f>
        <v>448.18378784335624</v>
      </c>
      <c r="L2528" s="51">
        <f ca="1">VLOOKUP(CONCATENATE($F2528," ",$G2528),AllocFactorMatrix,(L$4+1),FALSE)*$E2533</f>
        <v>382.112796570993</v>
      </c>
      <c r="M2528" s="51">
        <f t="shared" ca="1" si="1180"/>
        <v>5891.2643688990165</v>
      </c>
      <c r="N2528" s="51">
        <f ca="1">VLOOKUP(CONCATENATE($F2528," ",$G2528),AllocFactorMatrix,(N$4+1),FALSE)*$E2533</f>
        <v>1761.1944273601398</v>
      </c>
      <c r="O2528" s="51">
        <f ca="1">VLOOKUP(CONCATENATE($F2528," ",$G2528),AllocFactorMatrix,(O$4+1),FALSE)*$E2533</f>
        <v>859.69027580657598</v>
      </c>
      <c r="P2528" s="51">
        <f ca="1">VLOOKUP(CONCATENATE($F2528," ",$G2528),AllocFactorMatrix,(P$4+1),FALSE)*$E2533</f>
        <v>303.35038398228238</v>
      </c>
      <c r="Q2528" s="51">
        <f ca="1">VLOOKUP(CONCATENATE($F2528," ",$G2528),AllocFactorMatrix,(Q$4+1),FALSE)*$E2533</f>
        <v>0</v>
      </c>
      <c r="R2528" s="51">
        <f t="shared" ca="1" si="1182"/>
        <v>2924.235087148998</v>
      </c>
      <c r="S2528" s="51">
        <f ca="1">VLOOKUP(CONCATENATE($F2528," ",$G2528),AllocFactorMatrix,(S$4+1),FALSE)*$E2533</f>
        <v>0</v>
      </c>
      <c r="T2528" s="51">
        <f ca="1">VLOOKUP(CONCATENATE($F2528," ",$G2528),AllocFactorMatrix,(T$4+1),FALSE)*$E2533</f>
        <v>2314.2834909868361</v>
      </c>
      <c r="U2528" s="51">
        <f ca="1">VLOOKUP(CONCATENATE($F2528," ",$G2528),AllocFactorMatrix,(U$4+1),FALSE)*$E2533</f>
        <v>1463.6691937744677</v>
      </c>
      <c r="V2528" s="51">
        <f ca="1">VLOOKUP(CONCATENATE($F2528," ",$G2528),AllocFactorMatrix,(V$4+1),FALSE)*$E2533</f>
        <v>0</v>
      </c>
      <c r="W2528" s="51">
        <f t="shared" ca="1" si="1183"/>
        <v>3777.9526847613038</v>
      </c>
      <c r="X2528" s="51">
        <f ca="1">VLOOKUP(CONCATENATE($F2528," ",$G2528),AllocFactorMatrix,(X$4+1),FALSE)*$E2533</f>
        <v>35.718024103588903</v>
      </c>
      <c r="Y2528" s="51">
        <f ca="1">VLOOKUP(CONCATENATE($F2528," ",$G2528),AllocFactorMatrix,(Y$4+1),FALSE)*$E2533</f>
        <v>0</v>
      </c>
      <c r="Z2528" s="51">
        <f t="shared" ca="1" si="1181"/>
        <v>35.718024103588903</v>
      </c>
      <c r="AA2528" s="51">
        <f ca="1">VLOOKUP(CONCATENATE($F2528," ",$G2528),AllocFactorMatrix,(AA$4+1),FALSE)*$E2533</f>
        <v>0</v>
      </c>
      <c r="AB2528" s="51">
        <f ca="1">VLOOKUP(CONCATENATE($F2528," ",$G2528),AllocFactorMatrix,(AB$4+1),FALSE)*$E2533</f>
        <v>0</v>
      </c>
      <c r="AC2528" s="51">
        <f ca="1">VLOOKUP(CONCATENATE($F2528," ",$G2528),AllocFactorMatrix,(AC$4+1),FALSE)*$E2533</f>
        <v>0</v>
      </c>
    </row>
    <row r="2529" spans="1:29" s="48" customFormat="1" hidden="1" outlineLevel="1">
      <c r="A2529" s="53"/>
      <c r="B2529" s="104"/>
      <c r="C2529" s="52"/>
      <c r="D2529" s="52"/>
      <c r="F2529" s="175" t="str">
        <f>F2533</f>
        <v>CUST_DEP_FXNL</v>
      </c>
      <c r="G2529" s="52" t="str">
        <f>$G$11</f>
        <v>DISTPRI</v>
      </c>
      <c r="H2529" s="50">
        <f t="shared" ca="1" si="1173"/>
        <v>179745.60500441506</v>
      </c>
      <c r="I2529" s="51">
        <f ca="1">VLOOKUP(CONCATENATE($F2529," ",$G2529),AllocFactorMatrix,(I$4+1),FALSE)*$E2533</f>
        <v>126120.4005258527</v>
      </c>
      <c r="J2529" s="51">
        <f ca="1">VLOOKUP(CONCATENATE($F2529," ",$G2529),AllocFactorMatrix,(J$4+1),FALSE)*$E2533</f>
        <v>25906.913129524102</v>
      </c>
      <c r="K2529" s="51">
        <f ca="1">VLOOKUP(CONCATENATE($F2529," ",$G2529),AllocFactorMatrix,(K$4+1),FALSE)*$E2533</f>
        <v>2293.9310925483637</v>
      </c>
      <c r="L2529" s="51">
        <f ca="1">VLOOKUP(CONCATENATE($F2529," ",$G2529),AllocFactorMatrix,(L$4+1),FALSE)*$E2533</f>
        <v>0</v>
      </c>
      <c r="M2529" s="51">
        <f t="shared" ca="1" si="1180"/>
        <v>28200.844222072465</v>
      </c>
      <c r="N2529" s="51">
        <f ca="1">VLOOKUP(CONCATENATE($F2529," ",$G2529),AllocFactorMatrix,(N$4+1),FALSE)*$E2533</f>
        <v>9055.9126082636376</v>
      </c>
      <c r="O2529" s="51">
        <f ca="1">VLOOKUP(CONCATENATE($F2529," ",$G2529),AllocFactorMatrix,(O$4+1),FALSE)*$E2533</f>
        <v>4420.0662973839753</v>
      </c>
      <c r="P2529" s="51">
        <f ca="1">VLOOKUP(CONCATENATE($F2529," ",$G2529),AllocFactorMatrix,(P$4+1),FALSE)*$E2533</f>
        <v>0</v>
      </c>
      <c r="Q2529" s="51">
        <f ca="1">VLOOKUP(CONCATENATE($F2529," ",$G2529),AllocFactorMatrix,(Q$4+1),FALSE)*$E2533</f>
        <v>0</v>
      </c>
      <c r="R2529" s="51">
        <f t="shared" ca="1" si="1182"/>
        <v>13475.978905647613</v>
      </c>
      <c r="S2529" s="51">
        <f ca="1">VLOOKUP(CONCATENATE($F2529," ",$G2529),AllocFactorMatrix,(S$4+1),FALSE)*$E2533</f>
        <v>0</v>
      </c>
      <c r="T2529" s="51">
        <f ca="1">VLOOKUP(CONCATENATE($F2529," ",$G2529),AllocFactorMatrix,(T$4+1),FALSE)*$E2533</f>
        <v>11764.674348911391</v>
      </c>
      <c r="U2529" s="51">
        <f ca="1">VLOOKUP(CONCATENATE($F2529," ",$G2529),AllocFactorMatrix,(U$4+1),FALSE)*$E2533</f>
        <v>0</v>
      </c>
      <c r="V2529" s="51">
        <f ca="1">VLOOKUP(CONCATENATE($F2529," ",$G2529),AllocFactorMatrix,(V$4+1),FALSE)*$E2533</f>
        <v>0</v>
      </c>
      <c r="W2529" s="51">
        <f t="shared" ca="1" si="1183"/>
        <v>11764.674348911391</v>
      </c>
      <c r="X2529" s="51">
        <f ca="1">VLOOKUP(CONCATENATE($F2529," ",$G2529),AllocFactorMatrix,(X$4+1),FALSE)*$E2533</f>
        <v>183.70700193089493</v>
      </c>
      <c r="Y2529" s="51">
        <f ca="1">VLOOKUP(CONCATENATE($F2529," ",$G2529),AllocFactorMatrix,(Y$4+1),FALSE)*$E2533</f>
        <v>0</v>
      </c>
      <c r="Z2529" s="51">
        <f t="shared" ca="1" si="1181"/>
        <v>183.70700193089493</v>
      </c>
      <c r="AA2529" s="51">
        <f ca="1">VLOOKUP(CONCATENATE($F2529," ",$G2529),AllocFactorMatrix,(AA$4+1),FALSE)*$E2533</f>
        <v>0</v>
      </c>
      <c r="AB2529" s="51">
        <f ca="1">VLOOKUP(CONCATENATE($F2529," ",$G2529),AllocFactorMatrix,(AB$4+1),FALSE)*$E2533</f>
        <v>0</v>
      </c>
      <c r="AC2529" s="51">
        <f ca="1">VLOOKUP(CONCATENATE($F2529," ",$G2529),AllocFactorMatrix,(AC$4+1),FALSE)*$E2533</f>
        <v>0</v>
      </c>
    </row>
    <row r="2530" spans="1:29" s="48" customFormat="1" hidden="1" outlineLevel="1">
      <c r="A2530" s="53"/>
      <c r="B2530" s="104"/>
      <c r="C2530" s="52"/>
      <c r="D2530" s="52"/>
      <c r="F2530" s="175" t="str">
        <f>F2533</f>
        <v>CUST_DEP_FXNL</v>
      </c>
      <c r="G2530" s="52" t="str">
        <f>$G$12</f>
        <v>DISTSEC</v>
      </c>
      <c r="H2530" s="50">
        <f t="shared" ca="1" si="1173"/>
        <v>84525.765001958411</v>
      </c>
      <c r="I2530" s="51">
        <f ca="1">VLOOKUP(CONCATENATE($F2530," ",$G2530),AllocFactorMatrix,(I$4+1),FALSE)*$E2533</f>
        <v>68520.924839023181</v>
      </c>
      <c r="J2530" s="51">
        <f ca="1">VLOOKUP(CONCATENATE($F2530," ",$G2530),AllocFactorMatrix,(J$4+1),FALSE)*$E2533</f>
        <v>12126.984454791616</v>
      </c>
      <c r="K2530" s="51">
        <f ca="1">VLOOKUP(CONCATENATE($F2530," ",$G2530),AllocFactorMatrix,(K$4+1),FALSE)*$E2533</f>
        <v>0</v>
      </c>
      <c r="L2530" s="51">
        <f ca="1">VLOOKUP(CONCATENATE($F2530," ",$G2530),AllocFactorMatrix,(L$4+1),FALSE)*$E2533</f>
        <v>0</v>
      </c>
      <c r="M2530" s="51">
        <f t="shared" ca="1" si="1180"/>
        <v>12126.984454791616</v>
      </c>
      <c r="N2530" s="51">
        <f ca="1">VLOOKUP(CONCATENATE($F2530," ",$G2530),AllocFactorMatrix,(N$4+1),FALSE)*$E2533</f>
        <v>3649.8881480121386</v>
      </c>
      <c r="O2530" s="51">
        <f ca="1">VLOOKUP(CONCATENATE($F2530," ",$G2530),AllocFactorMatrix,(O$4+1),FALSE)*$E2533</f>
        <v>0</v>
      </c>
      <c r="P2530" s="51">
        <f ca="1">VLOOKUP(CONCATENATE($F2530," ",$G2530),AllocFactorMatrix,(P$4+1),FALSE)*$E2533</f>
        <v>0</v>
      </c>
      <c r="Q2530" s="51">
        <f ca="1">VLOOKUP(CONCATENATE($F2530," ",$G2530),AllocFactorMatrix,(Q$4+1),FALSE)*$E2533</f>
        <v>0</v>
      </c>
      <c r="R2530" s="51">
        <f t="shared" ca="1" si="1182"/>
        <v>3649.8881480121386</v>
      </c>
      <c r="S2530" s="51">
        <f ca="1">VLOOKUP(CONCATENATE($F2530," ",$G2530),AllocFactorMatrix,(S$4+1),FALSE)*$E2533</f>
        <v>0</v>
      </c>
      <c r="T2530" s="51">
        <f ca="1">VLOOKUP(CONCATENATE($F2530," ",$G2530),AllocFactorMatrix,(T$4+1),FALSE)*$E2533</f>
        <v>0</v>
      </c>
      <c r="U2530" s="51">
        <f ca="1">VLOOKUP(CONCATENATE($F2530," ",$G2530),AllocFactorMatrix,(U$4+1),FALSE)*$E2533</f>
        <v>0</v>
      </c>
      <c r="V2530" s="51">
        <f ca="1">VLOOKUP(CONCATENATE($F2530," ",$G2530),AllocFactorMatrix,(V$4+1),FALSE)*$E2533</f>
        <v>0</v>
      </c>
      <c r="W2530" s="51">
        <f t="shared" ca="1" si="1183"/>
        <v>0</v>
      </c>
      <c r="X2530" s="51">
        <f ca="1">VLOOKUP(CONCATENATE($F2530," ",$G2530),AllocFactorMatrix,(X$4+1),FALSE)*$E2533</f>
        <v>76.278364880633234</v>
      </c>
      <c r="Y2530" s="51">
        <f ca="1">VLOOKUP(CONCATENATE($F2530," ",$G2530),AllocFactorMatrix,(Y$4+1),FALSE)*$E2533</f>
        <v>0</v>
      </c>
      <c r="Z2530" s="51">
        <f t="shared" ca="1" si="1181"/>
        <v>76.278364880633234</v>
      </c>
      <c r="AA2530" s="51">
        <f ca="1">VLOOKUP(CONCATENATE($F2530," ",$G2530),AllocFactorMatrix,(AA$4+1),FALSE)*$E2533</f>
        <v>0</v>
      </c>
      <c r="AB2530" s="51">
        <f ca="1">VLOOKUP(CONCATENATE($F2530," ",$G2530),AllocFactorMatrix,(AB$4+1),FALSE)*$E2533</f>
        <v>151.68919525084047</v>
      </c>
      <c r="AC2530" s="51">
        <f ca="1">VLOOKUP(CONCATENATE($F2530," ",$G2530),AllocFactorMatrix,(AC$4+1),FALSE)*$E2533</f>
        <v>0</v>
      </c>
    </row>
    <row r="2531" spans="1:29" s="48" customFormat="1" hidden="1" outlineLevel="1">
      <c r="A2531" s="53"/>
      <c r="B2531" s="104"/>
      <c r="C2531" s="52"/>
      <c r="D2531" s="52"/>
      <c r="F2531" s="175" t="str">
        <f>F2533</f>
        <v>CUST_DEP_FXNL</v>
      </c>
      <c r="G2531" s="52" t="str">
        <f>$G$13</f>
        <v>ENERGY</v>
      </c>
      <c r="H2531" s="50">
        <f t="shared" ca="1" si="1173"/>
        <v>4128.0188279397744</v>
      </c>
      <c r="I2531" s="51">
        <f ca="1">VLOOKUP(CONCATENATE($F2531," ",$G2531),AllocFactorMatrix,(I$4+1),FALSE)*$E2533</f>
        <v>2338.9944507044315</v>
      </c>
      <c r="J2531" s="51">
        <f ca="1">VLOOKUP(CONCATENATE($F2531," ",$G2531),AllocFactorMatrix,(J$4+1),FALSE)*$E2533</f>
        <v>592.26147477408665</v>
      </c>
      <c r="K2531" s="51">
        <f ca="1">VLOOKUP(CONCATENATE($F2531," ",$G2531),AllocFactorMatrix,(K$4+1),FALSE)*$E2533</f>
        <v>52.329667258798302</v>
      </c>
      <c r="L2531" s="51">
        <f ca="1">VLOOKUP(CONCATENATE($F2531," ",$G2531),AllocFactorMatrix,(L$4+1),FALSE)*$E2533</f>
        <v>34.460416698642888</v>
      </c>
      <c r="M2531" s="51">
        <f t="shared" ca="1" si="1180"/>
        <v>679.05155873152785</v>
      </c>
      <c r="N2531" s="51">
        <f ca="1">VLOOKUP(CONCATENATE($F2531," ",$G2531),AllocFactorMatrix,(N$4+1),FALSE)*$E2533</f>
        <v>231.38769282638054</v>
      </c>
      <c r="O2531" s="51">
        <f ca="1">VLOOKUP(CONCATENATE($F2531," ",$G2531),AllocFactorMatrix,(O$4+1),FALSE)*$E2533</f>
        <v>112.09475061036889</v>
      </c>
      <c r="P2531" s="51">
        <f ca="1">VLOOKUP(CONCATENATE($F2531," ",$G2531),AllocFactorMatrix,(P$4+1),FALSE)*$E2533</f>
        <v>30.685071618966379</v>
      </c>
      <c r="Q2531" s="51">
        <f ca="1">VLOOKUP(CONCATENATE($F2531," ",$G2531),AllocFactorMatrix,(Q$4+1),FALSE)*$E2533</f>
        <v>0</v>
      </c>
      <c r="R2531" s="51">
        <f t="shared" ca="1" si="1182"/>
        <v>374.16751505571585</v>
      </c>
      <c r="S2531" s="51">
        <f ca="1">VLOOKUP(CONCATENATE($F2531," ",$G2531),AllocFactorMatrix,(S$4+1),FALSE)*$E2533</f>
        <v>0</v>
      </c>
      <c r="T2531" s="51">
        <f ca="1">VLOOKUP(CONCATENATE($F2531," ",$G2531),AllocFactorMatrix,(T$4+1),FALSE)*$E2533</f>
        <v>398.06435154193122</v>
      </c>
      <c r="U2531" s="51">
        <f ca="1">VLOOKUP(CONCATENATE($F2531," ",$G2531),AllocFactorMatrix,(U$4+1),FALSE)*$E2533</f>
        <v>219.59265117916664</v>
      </c>
      <c r="V2531" s="51">
        <f ca="1">VLOOKUP(CONCATENATE($F2531," ",$G2531),AllocFactorMatrix,(V$4+1),FALSE)*$E2533</f>
        <v>103.14424893204193</v>
      </c>
      <c r="W2531" s="51">
        <f t="shared" ca="1" si="1183"/>
        <v>720.80125165313973</v>
      </c>
      <c r="X2531" s="51">
        <f ca="1">VLOOKUP(CONCATENATE($F2531," ",$G2531),AllocFactorMatrix,(X$4+1),FALSE)*$E2533</f>
        <v>4.7024302941322738</v>
      </c>
      <c r="Y2531" s="51">
        <f ca="1">VLOOKUP(CONCATENATE($F2531," ",$G2531),AllocFactorMatrix,(Y$4+1),FALSE)*$E2533</f>
        <v>0</v>
      </c>
      <c r="Z2531" s="51">
        <f t="shared" ca="1" si="1181"/>
        <v>4.7024302941322738</v>
      </c>
      <c r="AA2531" s="51">
        <f ca="1">VLOOKUP(CONCATENATE($F2531," ",$G2531),AllocFactorMatrix,(AA$4+1),FALSE)*$E2533</f>
        <v>0</v>
      </c>
      <c r="AB2531" s="51">
        <f ca="1">VLOOKUP(CONCATENATE($F2531," ",$G2531),AllocFactorMatrix,(AB$4+1),FALSE)*$E2533</f>
        <v>10.30162150082505</v>
      </c>
      <c r="AC2531" s="51">
        <f ca="1">VLOOKUP(CONCATENATE($F2531," ",$G2531),AllocFactorMatrix,(AC$4+1),FALSE)*$E2533</f>
        <v>0</v>
      </c>
    </row>
    <row r="2532" spans="1:29" s="48" customFormat="1" hidden="1" outlineLevel="1">
      <c r="A2532" s="53"/>
      <c r="B2532" s="104"/>
      <c r="C2532" s="52"/>
      <c r="D2532" s="52"/>
      <c r="F2532" s="175" t="str">
        <f>F2533</f>
        <v>CUST_DEP_FXNL</v>
      </c>
      <c r="G2532" s="52" t="str">
        <f>$G$14</f>
        <v>CUSTOMER</v>
      </c>
      <c r="H2532" s="50">
        <f t="shared" ca="1" si="1173"/>
        <v>35468.953367755712</v>
      </c>
      <c r="I2532" s="51">
        <f ca="1">VLOOKUP(CONCATENATE($F2532," ",$G2532),AllocFactorMatrix,(I$4+1),FALSE)*$E2533</f>
        <v>21553.760103024859</v>
      </c>
      <c r="J2532" s="51">
        <f ca="1">VLOOKUP(CONCATENATE($F2532," ",$G2532),AllocFactorMatrix,(J$4+1),FALSE)*$E2533</f>
        <v>6029.3101874994618</v>
      </c>
      <c r="K2532" s="51">
        <f ca="1">VLOOKUP(CONCATENATE($F2532," ",$G2532),AllocFactorMatrix,(K$4+1),FALSE)*$E2533</f>
        <v>2439.7147791657658</v>
      </c>
      <c r="L2532" s="51">
        <f ca="1">VLOOKUP(CONCATENATE($F2532," ",$G2532),AllocFactorMatrix,(L$4+1),FALSE)*$E2533</f>
        <v>1932.8524499348944</v>
      </c>
      <c r="M2532" s="51">
        <f t="shared" ca="1" si="1180"/>
        <v>10401.877416600122</v>
      </c>
      <c r="N2532" s="51">
        <f ca="1">VLOOKUP(CONCATENATE($F2532," ",$G2532),AllocFactorMatrix,(N$4+1),FALSE)*$E2533</f>
        <v>283.04837026570033</v>
      </c>
      <c r="O2532" s="51">
        <f ca="1">VLOOKUP(CONCATENATE($F2532," ",$G2532),AllocFactorMatrix,(O$4+1),FALSE)*$E2533</f>
        <v>222.24936175121778</v>
      </c>
      <c r="P2532" s="51">
        <f ca="1">VLOOKUP(CONCATENATE($F2532," ",$G2532),AllocFactorMatrix,(P$4+1),FALSE)*$E2533</f>
        <v>349.9670675553208</v>
      </c>
      <c r="Q2532" s="51">
        <f ca="1">VLOOKUP(CONCATENATE($F2532," ",$G2532),AllocFactorMatrix,(Q$4+1),FALSE)*$E2533</f>
        <v>0</v>
      </c>
      <c r="R2532" s="51">
        <f t="shared" ca="1" si="1182"/>
        <v>855.26479957223887</v>
      </c>
      <c r="S2532" s="51">
        <f ca="1">VLOOKUP(CONCATENATE($F2532," ",$G2532),AllocFactorMatrix,(S$4+1),FALSE)*$E2533</f>
        <v>0</v>
      </c>
      <c r="T2532" s="51">
        <f ca="1">VLOOKUP(CONCATENATE($F2532," ",$G2532),AllocFactorMatrix,(T$4+1),FALSE)*$E2533</f>
        <v>120.65732200826466</v>
      </c>
      <c r="U2532" s="51">
        <f ca="1">VLOOKUP(CONCATENATE($F2532," ",$G2532),AllocFactorMatrix,(U$4+1),FALSE)*$E2533</f>
        <v>42.933058103604502</v>
      </c>
      <c r="V2532" s="51">
        <f ca="1">VLOOKUP(CONCATENATE($F2532," ",$G2532),AllocFactorMatrix,(V$4+1),FALSE)*$E2533</f>
        <v>31.876039349577287</v>
      </c>
      <c r="W2532" s="51">
        <f t="shared" ca="1" si="1183"/>
        <v>195.46641946144646</v>
      </c>
      <c r="X2532" s="51">
        <f ca="1">VLOOKUP(CONCATENATE($F2532," ",$G2532),AllocFactorMatrix,(X$4+1),FALSE)*$E2533</f>
        <v>4.2318477264751415</v>
      </c>
      <c r="Y2532" s="51">
        <f ca="1">VLOOKUP(CONCATENATE($F2532," ",$G2532),AllocFactorMatrix,(Y$4+1),FALSE)*$E2533</f>
        <v>0</v>
      </c>
      <c r="Z2532" s="51">
        <f t="shared" ca="1" si="1181"/>
        <v>4.2318477264751415</v>
      </c>
      <c r="AA2532" s="51">
        <f ca="1">VLOOKUP(CONCATENATE($F2532," ",$G2532),AllocFactorMatrix,(AA$4+1),FALSE)*$E2533</f>
        <v>0</v>
      </c>
      <c r="AB2532" s="51">
        <f ca="1">VLOOKUP(CONCATENATE($F2532," ",$G2532),AllocFactorMatrix,(AB$4+1),FALSE)*$E2533</f>
        <v>2458.3527813705632</v>
      </c>
      <c r="AC2532" s="51">
        <f ca="1">VLOOKUP(CONCATENATE($F2532," ",$G2532),AllocFactorMatrix,(AC$4+1),FALSE)*$E2533</f>
        <v>0</v>
      </c>
    </row>
    <row r="2533" spans="1:29" s="48" customFormat="1" collapsed="1">
      <c r="A2533" s="53"/>
      <c r="B2533" s="104"/>
      <c r="C2533" s="52"/>
      <c r="D2533" s="102" t="s">
        <v>321</v>
      </c>
      <c r="E2533" s="58">
        <v>727940</v>
      </c>
      <c r="F2533" s="92" t="s">
        <v>359</v>
      </c>
      <c r="G2533" s="52" t="str">
        <f>$G$15</f>
        <v>TOTAL</v>
      </c>
      <c r="H2533" s="50">
        <f t="shared" ca="1" si="1173"/>
        <v>727939.99999999977</v>
      </c>
      <c r="I2533" s="51">
        <f ca="1">VLOOKUP(CONCATENATE($F2533," ",$G2533),AllocFactorMatrix,(I$4+1),FALSE)*$E2533</f>
        <v>497268.02003374463</v>
      </c>
      <c r="J2533" s="51">
        <f ca="1">VLOOKUP(CONCATENATE($F2533," ",$G2533),AllocFactorMatrix,(J$4+1),FALSE)*$E2533</f>
        <v>101732.51058713431</v>
      </c>
      <c r="K2533" s="51">
        <f ca="1">VLOOKUP(CONCATENATE($F2533," ",$G2533),AllocFactorMatrix,(K$4+1),FALSE)*$E2533</f>
        <v>9818.8948336873182</v>
      </c>
      <c r="L2533" s="51">
        <f ca="1">VLOOKUP(CONCATENATE($F2533," ",$G2533),AllocFactorMatrix,(L$4+1),FALSE)*$E2533</f>
        <v>5357.2428408639335</v>
      </c>
      <c r="M2533" s="51">
        <f t="shared" ca="1" si="1180"/>
        <v>116908.64826168556</v>
      </c>
      <c r="N2533" s="51">
        <f ca="1">VLOOKUP(CONCATENATE($F2533," ",$G2533),AllocFactorMatrix,(N$4+1),FALSE)*$E2533</f>
        <v>33624.015904382839</v>
      </c>
      <c r="O2533" s="51">
        <f ca="1">VLOOKUP(CONCATENATE($F2533," ",$G2533),AllocFactorMatrix,(O$4+1),FALSE)*$E2533</f>
        <v>14688.596665066336</v>
      </c>
      <c r="P2533" s="51">
        <f ca="1">VLOOKUP(CONCATENATE($F2533," ",$G2533),AllocFactorMatrix,(P$4+1),FALSE)*$E2533</f>
        <v>3157.7456019430165</v>
      </c>
      <c r="Q2533" s="51">
        <f ca="1">VLOOKUP(CONCATENATE($F2533," ",$G2533),AllocFactorMatrix,(Q$4+1),FALSE)*$E2533</f>
        <v>0</v>
      </c>
      <c r="R2533" s="51">
        <f t="shared" ca="1" si="1182"/>
        <v>51470.358171392196</v>
      </c>
      <c r="S2533" s="51">
        <f ca="1">VLOOKUP(CONCATENATE($F2533," ",$G2533),AllocFactorMatrix,(S$4+1),FALSE)*$E2533</f>
        <v>0</v>
      </c>
      <c r="T2533" s="51">
        <f ca="1">VLOOKUP(CONCATENATE($F2533," ",$G2533),AllocFactorMatrix,(T$4+1),FALSE)*$E2533</f>
        <v>39362.629140276578</v>
      </c>
      <c r="U2533" s="51">
        <f ca="1">VLOOKUP(CONCATENATE($F2533," ",$G2533),AllocFactorMatrix,(U$4+1),FALSE)*$E2533</f>
        <v>13875.034975879345</v>
      </c>
      <c r="V2533" s="51">
        <f ca="1">VLOOKUP(CONCATENATE($F2533," ",$G2533),AllocFactorMatrix,(V$4+1),FALSE)*$E2533</f>
        <v>5630.5516902782228</v>
      </c>
      <c r="W2533" s="51">
        <f t="shared" ca="1" si="1183"/>
        <v>58868.215806434149</v>
      </c>
      <c r="X2533" s="51">
        <f ca="1">VLOOKUP(CONCATENATE($F2533," ",$G2533),AllocFactorMatrix,(X$4+1),FALSE)*$E2533</f>
        <v>683.18805765804689</v>
      </c>
      <c r="Y2533" s="51">
        <f ca="1">VLOOKUP(CONCATENATE($F2533," ",$G2533),AllocFactorMatrix,(Y$4+1),FALSE)*$E2533</f>
        <v>0</v>
      </c>
      <c r="Z2533" s="51">
        <f t="shared" ca="1" si="1181"/>
        <v>683.18805765804689</v>
      </c>
      <c r="AA2533" s="51">
        <f ca="1">VLOOKUP(CONCATENATE($F2533," ",$G2533),AllocFactorMatrix,(AA$4+1),FALSE)*$E2533</f>
        <v>0</v>
      </c>
      <c r="AB2533" s="51">
        <f ca="1">VLOOKUP(CONCATENATE($F2533," ",$G2533),AllocFactorMatrix,(AB$4+1),FALSE)*$E2533</f>
        <v>2741.5696690853629</v>
      </c>
      <c r="AC2533" s="51">
        <f ca="1">VLOOKUP(CONCATENATE($F2533," ",$G2533),AllocFactorMatrix,(AC$4+1),FALSE)*$E2533</f>
        <v>0</v>
      </c>
    </row>
    <row r="2534" spans="1:29" s="48" customFormat="1" hidden="1" outlineLevel="1">
      <c r="A2534" s="53"/>
      <c r="B2534" s="104"/>
      <c r="C2534" s="52"/>
      <c r="D2534" s="102"/>
      <c r="F2534" s="91"/>
      <c r="G2534" s="52" t="str">
        <f>$G$8</f>
        <v>PRODUCTION</v>
      </c>
      <c r="H2534" s="50">
        <f t="shared" ref="H2534:AC2534" ca="1" si="1184">+H2470+H2478+H2486+H2494+H2502+H2510+H2518+H2526</f>
        <v>2586396.8816112108</v>
      </c>
      <c r="I2534" s="50">
        <f t="shared" ca="1" si="1184"/>
        <v>1366146.1239360238</v>
      </c>
      <c r="J2534" s="50">
        <f t="shared" ca="1" si="1184"/>
        <v>313888.02398186468</v>
      </c>
      <c r="K2534" s="50">
        <f t="shared" ca="1" si="1184"/>
        <v>6866.7944213296205</v>
      </c>
      <c r="L2534" s="50">
        <f t="shared" ca="1" si="1184"/>
        <v>2491.814618121236</v>
      </c>
      <c r="M2534" s="50">
        <f t="shared" ca="1" si="1184"/>
        <v>323246.63302131556</v>
      </c>
      <c r="N2534" s="50">
        <f t="shared" ca="1" si="1184"/>
        <v>178845.98092255724</v>
      </c>
      <c r="O2534" s="50">
        <f t="shared" ca="1" si="1184"/>
        <v>35763.637364032511</v>
      </c>
      <c r="P2534" s="50">
        <f t="shared" ca="1" si="1184"/>
        <v>7663.068119777774</v>
      </c>
      <c r="Q2534" s="50">
        <f t="shared" ca="1" si="1184"/>
        <v>230.1227656500688</v>
      </c>
      <c r="R2534" s="50">
        <f t="shared" ca="1" si="1184"/>
        <v>222502.80917201756</v>
      </c>
      <c r="S2534" s="50">
        <f t="shared" ca="1" si="1184"/>
        <v>7897.4890577980887</v>
      </c>
      <c r="T2534" s="50">
        <f t="shared" ca="1" si="1184"/>
        <v>122669.96627611772</v>
      </c>
      <c r="U2534" s="50">
        <f t="shared" ca="1" si="1184"/>
        <v>415654.47528181481</v>
      </c>
      <c r="V2534" s="50">
        <f t="shared" ca="1" si="1184"/>
        <v>77434.815595300563</v>
      </c>
      <c r="W2534" s="50">
        <f t="shared" ca="1" si="1184"/>
        <v>623656.74621103145</v>
      </c>
      <c r="X2534" s="50">
        <f t="shared" ca="1" si="1184"/>
        <v>46015.409846487397</v>
      </c>
      <c r="Y2534" s="50">
        <f t="shared" ca="1" si="1184"/>
        <v>914.14598263117489</v>
      </c>
      <c r="Z2534" s="50">
        <f t="shared" ca="1" si="1184"/>
        <v>46929.555829118573</v>
      </c>
      <c r="AA2534" s="50">
        <f t="shared" ca="1" si="1184"/>
        <v>603.78146141800494</v>
      </c>
      <c r="AB2534" s="50">
        <f t="shared" ca="1" si="1184"/>
        <v>2760.9034278240415</v>
      </c>
      <c r="AC2534" s="50">
        <f t="shared" ca="1" si="1184"/>
        <v>550.3285524621416</v>
      </c>
    </row>
    <row r="2535" spans="1:29" s="48" customFormat="1" hidden="1" outlineLevel="1">
      <c r="A2535" s="53"/>
      <c r="B2535" s="104"/>
      <c r="C2535" s="52"/>
      <c r="D2535" s="102"/>
      <c r="F2535" s="91"/>
      <c r="G2535" s="52" t="str">
        <f>$G$9</f>
        <v>BULKTRAN</v>
      </c>
      <c r="H2535" s="50">
        <f t="shared" ref="H2535:AC2535" ca="1" si="1185">+H2471+H2479+H2487+H2495+H2503+H2511+H2519+H2527</f>
        <v>998850.33765470167</v>
      </c>
      <c r="I2535" s="50">
        <f t="shared" ca="1" si="1185"/>
        <v>533203.28383848153</v>
      </c>
      <c r="J2535" s="50">
        <f t="shared" ca="1" si="1185"/>
        <v>121792.10995316981</v>
      </c>
      <c r="K2535" s="50">
        <f t="shared" ca="1" si="1185"/>
        <v>3052.3907311025241</v>
      </c>
      <c r="L2535" s="50">
        <f t="shared" ca="1" si="1185"/>
        <v>1258.9511380266908</v>
      </c>
      <c r="M2535" s="50">
        <f t="shared" ca="1" si="1185"/>
        <v>126103.45182229902</v>
      </c>
      <c r="N2535" s="50">
        <f t="shared" ca="1" si="1185"/>
        <v>68156.597425425352</v>
      </c>
      <c r="O2535" s="50">
        <f t="shared" ca="1" si="1185"/>
        <v>14231.047927418878</v>
      </c>
      <c r="P2535" s="50">
        <f t="shared" ca="1" si="1185"/>
        <v>3108.8717685056972</v>
      </c>
      <c r="Q2535" s="50">
        <f t="shared" ca="1" si="1185"/>
        <v>84.997505563672632</v>
      </c>
      <c r="R2535" s="50">
        <f t="shared" ca="1" si="1185"/>
        <v>85581.514626913602</v>
      </c>
      <c r="S2535" s="50">
        <f t="shared" ca="1" si="1185"/>
        <v>2916.9946234262798</v>
      </c>
      <c r="T2535" s="50">
        <f t="shared" ca="1" si="1185"/>
        <v>48096.757866619591</v>
      </c>
      <c r="U2535" s="50">
        <f t="shared" ca="1" si="1185"/>
        <v>154892.54284600393</v>
      </c>
      <c r="V2535" s="50">
        <f t="shared" ca="1" si="1185"/>
        <v>29219.724731458638</v>
      </c>
      <c r="W2535" s="50">
        <f t="shared" ca="1" si="1185"/>
        <v>235126.02006750845</v>
      </c>
      <c r="X2535" s="50">
        <f t="shared" ca="1" si="1185"/>
        <v>17038.736313842688</v>
      </c>
      <c r="Y2535" s="50">
        <f t="shared" ca="1" si="1185"/>
        <v>337.64642114051105</v>
      </c>
      <c r="Z2535" s="50">
        <f t="shared" ca="1" si="1185"/>
        <v>17376.382734983199</v>
      </c>
      <c r="AA2535" s="50">
        <f t="shared" ca="1" si="1185"/>
        <v>223.01104361033876</v>
      </c>
      <c r="AB2535" s="50">
        <f t="shared" ca="1" si="1185"/>
        <v>1033.405695284154</v>
      </c>
      <c r="AC2535" s="50">
        <f t="shared" ca="1" si="1185"/>
        <v>203.26782562173159</v>
      </c>
    </row>
    <row r="2536" spans="1:29" s="48" customFormat="1" hidden="1" outlineLevel="1">
      <c r="A2536" s="53"/>
      <c r="B2536" s="104"/>
      <c r="C2536" s="52"/>
      <c r="D2536" s="102"/>
      <c r="F2536" s="91"/>
      <c r="G2536" s="52" t="str">
        <f>$G$10</f>
        <v>SUBTRAN</v>
      </c>
      <c r="H2536" s="50">
        <f t="shared" ref="H2536:AC2536" ca="1" si="1186">+H2472+H2480+H2488+H2496+H2504+H2512+H2520+H2528</f>
        <v>276087.96425648895</v>
      </c>
      <c r="I2536" s="50">
        <f t="shared" ca="1" si="1186"/>
        <v>146644.78177831709</v>
      </c>
      <c r="J2536" s="50">
        <f t="shared" ca="1" si="1186"/>
        <v>33670.76826759593</v>
      </c>
      <c r="K2536" s="50">
        <f t="shared" ca="1" si="1186"/>
        <v>847.85160665759497</v>
      </c>
      <c r="L2536" s="50">
        <f t="shared" ca="1" si="1186"/>
        <v>454.45081481912058</v>
      </c>
      <c r="M2536" s="50">
        <f t="shared" ca="1" si="1186"/>
        <v>34973.070689072643</v>
      </c>
      <c r="N2536" s="50">
        <f t="shared" ca="1" si="1186"/>
        <v>18295.612134566112</v>
      </c>
      <c r="O2536" s="50">
        <f t="shared" ca="1" si="1186"/>
        <v>3830.8420684965831</v>
      </c>
      <c r="P2536" s="50">
        <f t="shared" ca="1" si="1186"/>
        <v>1083.2548219801747</v>
      </c>
      <c r="Q2536" s="50">
        <f t="shared" ca="1" si="1186"/>
        <v>0</v>
      </c>
      <c r="R2536" s="50">
        <f t="shared" ca="1" si="1186"/>
        <v>23209.70902504287</v>
      </c>
      <c r="S2536" s="50">
        <f t="shared" ca="1" si="1186"/>
        <v>745.27621363562764</v>
      </c>
      <c r="T2536" s="50">
        <f t="shared" ca="1" si="1186"/>
        <v>12771.231447421374</v>
      </c>
      <c r="U2536" s="50">
        <f t="shared" ca="1" si="1186"/>
        <v>53024.488973709442</v>
      </c>
      <c r="V2536" s="50">
        <f t="shared" ca="1" si="1186"/>
        <v>0</v>
      </c>
      <c r="W2536" s="50">
        <f t="shared" ca="1" si="1186"/>
        <v>66540.99663476643</v>
      </c>
      <c r="X2536" s="50">
        <f t="shared" ca="1" si="1186"/>
        <v>4568.1354890430357</v>
      </c>
      <c r="Y2536" s="50">
        <f t="shared" ca="1" si="1186"/>
        <v>91.004221375774748</v>
      </c>
      <c r="Z2536" s="50">
        <f t="shared" ca="1" si="1186"/>
        <v>4659.13971041881</v>
      </c>
      <c r="AA2536" s="50">
        <f t="shared" ca="1" si="1186"/>
        <v>60.266418871173521</v>
      </c>
      <c r="AB2536" s="50">
        <f t="shared" ca="1" si="1186"/>
        <v>0</v>
      </c>
      <c r="AC2536" s="50">
        <f t="shared" ca="1" si="1186"/>
        <v>0</v>
      </c>
    </row>
    <row r="2537" spans="1:29" s="48" customFormat="1" hidden="1" outlineLevel="1">
      <c r="A2537" s="53"/>
      <c r="B2537" s="104"/>
      <c r="C2537" s="52"/>
      <c r="D2537" s="102"/>
      <c r="F2537" s="91"/>
      <c r="G2537" s="52" t="str">
        <f>$G$11</f>
        <v>DISTPRI</v>
      </c>
      <c r="H2537" s="50">
        <f t="shared" ref="H2537:AC2537" ca="1" si="1187">+H2473+H2481+H2489+H2497+H2505+H2513+H2521+H2529</f>
        <v>1130721.0434228457</v>
      </c>
      <c r="I2537" s="50">
        <f t="shared" ca="1" si="1187"/>
        <v>748825.83910396509</v>
      </c>
      <c r="J2537" s="50">
        <f t="shared" ca="1" si="1187"/>
        <v>171644.02003289975</v>
      </c>
      <c r="K2537" s="50">
        <f t="shared" ca="1" si="1187"/>
        <v>4329.5506946545138</v>
      </c>
      <c r="L2537" s="50">
        <f t="shared" ca="1" si="1187"/>
        <v>0</v>
      </c>
      <c r="M2537" s="50">
        <f t="shared" ca="1" si="1187"/>
        <v>175973.57072755424</v>
      </c>
      <c r="N2537" s="50">
        <f t="shared" ca="1" si="1187"/>
        <v>93659.162071964107</v>
      </c>
      <c r="O2537" s="50">
        <f t="shared" ca="1" si="1187"/>
        <v>19621.509731328126</v>
      </c>
      <c r="P2537" s="50">
        <f t="shared" ca="1" si="1187"/>
        <v>0</v>
      </c>
      <c r="Q2537" s="50">
        <f t="shared" ca="1" si="1187"/>
        <v>0</v>
      </c>
      <c r="R2537" s="50">
        <f t="shared" ca="1" si="1187"/>
        <v>113280.67180329222</v>
      </c>
      <c r="S2537" s="50">
        <f t="shared" ca="1" si="1187"/>
        <v>3825.4845818728968</v>
      </c>
      <c r="T2537" s="50">
        <f t="shared" ca="1" si="1187"/>
        <v>64662.950342620519</v>
      </c>
      <c r="U2537" s="50">
        <f t="shared" ca="1" si="1187"/>
        <v>0</v>
      </c>
      <c r="V2537" s="50">
        <f t="shared" ca="1" si="1187"/>
        <v>0</v>
      </c>
      <c r="W2537" s="50">
        <f t="shared" ca="1" si="1187"/>
        <v>68488.434924493413</v>
      </c>
      <c r="X2537" s="50">
        <f t="shared" ca="1" si="1187"/>
        <v>23381.218927549409</v>
      </c>
      <c r="Y2537" s="50">
        <f t="shared" ca="1" si="1187"/>
        <v>465.6106470473149</v>
      </c>
      <c r="Z2537" s="50">
        <f t="shared" ca="1" si="1187"/>
        <v>23846.829574596726</v>
      </c>
      <c r="AA2537" s="50">
        <f t="shared" ca="1" si="1187"/>
        <v>305.6972889439628</v>
      </c>
      <c r="AB2537" s="50">
        <f t="shared" ca="1" si="1187"/>
        <v>0</v>
      </c>
      <c r="AC2537" s="50">
        <f t="shared" ca="1" si="1187"/>
        <v>0</v>
      </c>
    </row>
    <row r="2538" spans="1:29" s="48" customFormat="1" hidden="1" outlineLevel="1">
      <c r="A2538" s="53"/>
      <c r="B2538" s="104"/>
      <c r="C2538" s="52"/>
      <c r="D2538" s="102"/>
      <c r="F2538" s="91"/>
      <c r="G2538" s="52" t="str">
        <f>$G$12</f>
        <v>DISTSEC</v>
      </c>
      <c r="H2538" s="50">
        <f t="shared" ref="H2538:AC2538" ca="1" si="1188">+H2474+H2482+H2490+H2498+H2506+H2514+H2522+H2530</f>
        <v>540399.70622434071</v>
      </c>
      <c r="I2538" s="50">
        <f t="shared" ca="1" si="1188"/>
        <v>406827.29430210264</v>
      </c>
      <c r="J2538" s="50">
        <f t="shared" ca="1" si="1188"/>
        <v>80344.663100702965</v>
      </c>
      <c r="K2538" s="50">
        <f t="shared" ca="1" si="1188"/>
        <v>0</v>
      </c>
      <c r="L2538" s="50">
        <f t="shared" ca="1" si="1188"/>
        <v>0</v>
      </c>
      <c r="M2538" s="50">
        <f t="shared" ca="1" si="1188"/>
        <v>80344.663100702965</v>
      </c>
      <c r="N2538" s="50">
        <f t="shared" ca="1" si="1188"/>
        <v>37747.504309119206</v>
      </c>
      <c r="O2538" s="50">
        <f t="shared" ca="1" si="1188"/>
        <v>0</v>
      </c>
      <c r="P2538" s="50">
        <f t="shared" ca="1" si="1188"/>
        <v>0</v>
      </c>
      <c r="Q2538" s="50">
        <f t="shared" ca="1" si="1188"/>
        <v>0</v>
      </c>
      <c r="R2538" s="50">
        <f t="shared" ca="1" si="1188"/>
        <v>37747.504309119206</v>
      </c>
      <c r="S2538" s="50">
        <f t="shared" ca="1" si="1188"/>
        <v>1274.4890558102788</v>
      </c>
      <c r="T2538" s="50">
        <f t="shared" ca="1" si="1188"/>
        <v>0</v>
      </c>
      <c r="U2538" s="50">
        <f t="shared" ca="1" si="1188"/>
        <v>0</v>
      </c>
      <c r="V2538" s="50">
        <f t="shared" ca="1" si="1188"/>
        <v>0</v>
      </c>
      <c r="W2538" s="50">
        <f t="shared" ca="1" si="1188"/>
        <v>1274.4890558102788</v>
      </c>
      <c r="X2538" s="50">
        <f t="shared" ca="1" si="1188"/>
        <v>9708.0618819715728</v>
      </c>
      <c r="Y2538" s="50">
        <f t="shared" ca="1" si="1188"/>
        <v>0</v>
      </c>
      <c r="Z2538" s="50">
        <f t="shared" ca="1" si="1188"/>
        <v>9708.0618819715728</v>
      </c>
      <c r="AA2538" s="50">
        <f t="shared" ca="1" si="1188"/>
        <v>113.8820834640109</v>
      </c>
      <c r="AB2538" s="50">
        <f t="shared" ca="1" si="1188"/>
        <v>3656.9467149735419</v>
      </c>
      <c r="AC2538" s="50">
        <f t="shared" ca="1" si="1188"/>
        <v>726.86477619638254</v>
      </c>
    </row>
    <row r="2539" spans="1:29" s="48" customFormat="1" hidden="1" outlineLevel="1">
      <c r="A2539" s="53"/>
      <c r="B2539" s="104"/>
      <c r="C2539" s="52"/>
      <c r="D2539" s="102"/>
      <c r="F2539" s="91"/>
      <c r="G2539" s="52" t="str">
        <f>$G$13</f>
        <v>ENERGY</v>
      </c>
      <c r="H2539" s="50">
        <f t="shared" ref="H2539:AC2539" ca="1" si="1189">+H2475+H2483+H2491+H2499+H2507+H2515+H2523+H2531</f>
        <v>-92548.827879300792</v>
      </c>
      <c r="I2539" s="50">
        <f t="shared" ca="1" si="1189"/>
        <v>-35489.322415982126</v>
      </c>
      <c r="J2539" s="50">
        <f t="shared" ca="1" si="1189"/>
        <v>-10321.098186014966</v>
      </c>
      <c r="K2539" s="50">
        <f t="shared" ca="1" si="1189"/>
        <v>-99.779272382590932</v>
      </c>
      <c r="L2539" s="50">
        <f t="shared" ca="1" si="1189"/>
        <v>13.195715850828954</v>
      </c>
      <c r="M2539" s="50">
        <f t="shared" ca="1" si="1189"/>
        <v>-10407.681742546729</v>
      </c>
      <c r="N2539" s="50">
        <f t="shared" ca="1" si="1189"/>
        <v>-6849.4654316400311</v>
      </c>
      <c r="O2539" s="50">
        <f t="shared" ca="1" si="1189"/>
        <v>-1150.6972691909982</v>
      </c>
      <c r="P2539" s="50">
        <f t="shared" ca="1" si="1189"/>
        <v>-226.46562900225729</v>
      </c>
      <c r="Q2539" s="50">
        <f t="shared" ca="1" si="1189"/>
        <v>-9.712668990004607</v>
      </c>
      <c r="R2539" s="50">
        <f t="shared" ca="1" si="1189"/>
        <v>-8236.3409988232906</v>
      </c>
      <c r="S2539" s="50">
        <f t="shared" ca="1" si="1189"/>
        <v>-370.82440684636822</v>
      </c>
      <c r="T2539" s="50">
        <f t="shared" ca="1" si="1189"/>
        <v>-5464.7400273004287</v>
      </c>
      <c r="U2539" s="50">
        <f t="shared" ca="1" si="1189"/>
        <v>-24995.374779522379</v>
      </c>
      <c r="V2539" s="50">
        <f t="shared" ca="1" si="1189"/>
        <v>-4640.0544885878844</v>
      </c>
      <c r="W2539" s="50">
        <f t="shared" ca="1" si="1189"/>
        <v>-35470.993702257067</v>
      </c>
      <c r="X2539" s="50">
        <f t="shared" ca="1" si="1189"/>
        <v>-1940.3377301715545</v>
      </c>
      <c r="Y2539" s="50">
        <f t="shared" ca="1" si="1189"/>
        <v>-39.02684282930683</v>
      </c>
      <c r="Z2539" s="50">
        <f t="shared" ca="1" si="1189"/>
        <v>-1979.3645730008611</v>
      </c>
      <c r="AA2539" s="50">
        <f t="shared" ca="1" si="1189"/>
        <v>-34.812111157180553</v>
      </c>
      <c r="AB2539" s="50">
        <f t="shared" ca="1" si="1189"/>
        <v>-769.47774593916347</v>
      </c>
      <c r="AC2539" s="50">
        <f t="shared" ca="1" si="1189"/>
        <v>-160.8345895943938</v>
      </c>
    </row>
    <row r="2540" spans="1:29" s="48" customFormat="1" hidden="1" outlineLevel="1">
      <c r="A2540" s="53"/>
      <c r="B2540" s="104"/>
      <c r="C2540" s="52"/>
      <c r="D2540" s="102"/>
      <c r="F2540" s="91"/>
      <c r="G2540" s="52" t="str">
        <f>$G$14</f>
        <v>CUSTOMER</v>
      </c>
      <c r="H2540" s="50">
        <f t="shared" ref="H2540:AC2540" ca="1" si="1190">+H2476+H2484+H2492+H2500+H2508+H2516+H2524+H2532</f>
        <v>250393.57470971363</v>
      </c>
      <c r="I2540" s="50">
        <f t="shared" ca="1" si="1190"/>
        <v>128034.53795263609</v>
      </c>
      <c r="J2540" s="50">
        <f t="shared" ca="1" si="1190"/>
        <v>39957.425914013307</v>
      </c>
      <c r="K2540" s="50">
        <f t="shared" ca="1" si="1190"/>
        <v>4604.7983099775565</v>
      </c>
      <c r="L2540" s="50">
        <f t="shared" ca="1" si="1190"/>
        <v>2296.98794992802</v>
      </c>
      <c r="M2540" s="50">
        <f t="shared" ca="1" si="1190"/>
        <v>46859.212173918881</v>
      </c>
      <c r="N2540" s="50">
        <f t="shared" ca="1" si="1190"/>
        <v>2927.6459821215008</v>
      </c>
      <c r="O2540" s="50">
        <f t="shared" ca="1" si="1190"/>
        <v>986.65453887189392</v>
      </c>
      <c r="P2540" s="50">
        <f t="shared" ca="1" si="1190"/>
        <v>1245.3584980983346</v>
      </c>
      <c r="Q2540" s="50">
        <f t="shared" ca="1" si="1190"/>
        <v>111.87675033763308</v>
      </c>
      <c r="R2540" s="50">
        <f t="shared" ca="1" si="1190"/>
        <v>5271.5357694293625</v>
      </c>
      <c r="S2540" s="50">
        <f t="shared" ca="1" si="1190"/>
        <v>17.511222202579329</v>
      </c>
      <c r="T2540" s="50">
        <f t="shared" ca="1" si="1190"/>
        <v>663.21316951671702</v>
      </c>
      <c r="U2540" s="50">
        <f t="shared" ca="1" si="1190"/>
        <v>1548.0060720177514</v>
      </c>
      <c r="V2540" s="50">
        <f t="shared" ca="1" si="1190"/>
        <v>479.39873390390323</v>
      </c>
      <c r="W2540" s="50">
        <f t="shared" ca="1" si="1190"/>
        <v>2708.1291976409511</v>
      </c>
      <c r="X2540" s="50">
        <f t="shared" ca="1" si="1190"/>
        <v>538.67296775961086</v>
      </c>
      <c r="Y2540" s="50">
        <f t="shared" ca="1" si="1190"/>
        <v>10.006825478674326</v>
      </c>
      <c r="Z2540" s="50">
        <f t="shared" ca="1" si="1190"/>
        <v>548.67979323828536</v>
      </c>
      <c r="AA2540" s="50">
        <f t="shared" ca="1" si="1190"/>
        <v>51.698881617757593</v>
      </c>
      <c r="AB2540" s="50">
        <f t="shared" ca="1" si="1190"/>
        <v>59264.042470689274</v>
      </c>
      <c r="AC2540" s="50">
        <f t="shared" ca="1" si="1190"/>
        <v>7655.7384705430077</v>
      </c>
    </row>
    <row r="2541" spans="1:29" s="48" customFormat="1" collapsed="1">
      <c r="A2541" s="53"/>
      <c r="B2541" s="104"/>
      <c r="C2541" s="102" t="s">
        <v>421</v>
      </c>
      <c r="D2541" s="102"/>
      <c r="E2541" s="50">
        <f>+E2477+E2485+E2493+E2501+E2509+E2517+E2525+E2533</f>
        <v>5690300.6799999997</v>
      </c>
      <c r="F2541" s="91"/>
      <c r="G2541" s="52" t="str">
        <f>$G$15</f>
        <v>TOTAL</v>
      </c>
      <c r="H2541" s="50">
        <f t="shared" ref="H2541:AC2541" ca="1" si="1191">+H2477+H2485+H2493+H2501+H2509+H2517+H2525+H2533</f>
        <v>5690300.6799999997</v>
      </c>
      <c r="I2541" s="50">
        <f t="shared" ca="1" si="1191"/>
        <v>3294192.5384955443</v>
      </c>
      <c r="J2541" s="50">
        <f t="shared" ca="1" si="1191"/>
        <v>750975.91306423151</v>
      </c>
      <c r="K2541" s="50">
        <f t="shared" ca="1" si="1191"/>
        <v>19601.606491339222</v>
      </c>
      <c r="L2541" s="50">
        <f t="shared" ca="1" si="1191"/>
        <v>6515.400236745897</v>
      </c>
      <c r="M2541" s="50">
        <f t="shared" ca="1" si="1191"/>
        <v>777092.91979231662</v>
      </c>
      <c r="N2541" s="50">
        <f t="shared" ca="1" si="1191"/>
        <v>392783.03741411353</v>
      </c>
      <c r="O2541" s="50">
        <f t="shared" ca="1" si="1191"/>
        <v>73282.994360957004</v>
      </c>
      <c r="P2541" s="50">
        <f t="shared" ca="1" si="1191"/>
        <v>12874.087579359722</v>
      </c>
      <c r="Q2541" s="50">
        <f t="shared" ca="1" si="1191"/>
        <v>417.28435256136993</v>
      </c>
      <c r="R2541" s="50">
        <f t="shared" ca="1" si="1191"/>
        <v>479357.40370699146</v>
      </c>
      <c r="S2541" s="50">
        <f t="shared" ca="1" si="1191"/>
        <v>16306.420347899386</v>
      </c>
      <c r="T2541" s="50">
        <f t="shared" ca="1" si="1191"/>
        <v>243399.37907499552</v>
      </c>
      <c r="U2541" s="50">
        <f t="shared" ca="1" si="1191"/>
        <v>600124.13839402364</v>
      </c>
      <c r="V2541" s="50">
        <f t="shared" ca="1" si="1191"/>
        <v>102493.88457207523</v>
      </c>
      <c r="W2541" s="50">
        <f t="shared" ca="1" si="1191"/>
        <v>962323.82238899381</v>
      </c>
      <c r="X2541" s="50">
        <f t="shared" ca="1" si="1191"/>
        <v>99309.897696482134</v>
      </c>
      <c r="Y2541" s="50">
        <f t="shared" ca="1" si="1191"/>
        <v>1779.3872548441427</v>
      </c>
      <c r="Z2541" s="50">
        <f t="shared" ca="1" si="1191"/>
        <v>101089.28495132629</v>
      </c>
      <c r="AA2541" s="50">
        <f t="shared" ca="1" si="1191"/>
        <v>1323.5250667680677</v>
      </c>
      <c r="AB2541" s="50">
        <f t="shared" ca="1" si="1191"/>
        <v>65945.820562831825</v>
      </c>
      <c r="AC2541" s="50">
        <f t="shared" ca="1" si="1191"/>
        <v>8975.3650352288696</v>
      </c>
    </row>
    <row r="2542" spans="1:29" s="48" customFormat="1">
      <c r="A2542" s="53"/>
      <c r="B2542" s="104"/>
      <c r="C2542" s="52"/>
      <c r="D2542" s="102"/>
      <c r="F2542" s="91"/>
      <c r="G2542" s="52"/>
      <c r="H2542" s="50"/>
      <c r="I2542" s="51"/>
      <c r="J2542" s="51"/>
      <c r="K2542" s="51"/>
      <c r="L2542" s="51"/>
      <c r="M2542" s="51"/>
      <c r="N2542" s="51"/>
      <c r="O2542" s="51"/>
      <c r="P2542" s="51"/>
      <c r="Q2542" s="51"/>
      <c r="R2542" s="51"/>
      <c r="S2542" s="51"/>
      <c r="T2542" s="51"/>
      <c r="U2542" s="51"/>
      <c r="V2542" s="51"/>
      <c r="W2542" s="51"/>
      <c r="X2542" s="51"/>
      <c r="Y2542" s="51"/>
      <c r="Z2542" s="51"/>
      <c r="AA2542" s="51"/>
      <c r="AB2542" s="51"/>
      <c r="AC2542" s="51"/>
    </row>
    <row r="2543" spans="1:29">
      <c r="C2543" s="102" t="s">
        <v>599</v>
      </c>
    </row>
    <row r="2544" spans="1:29" s="48" customFormat="1" hidden="1" outlineLevel="1">
      <c r="A2544" s="53"/>
      <c r="B2544" s="104"/>
      <c r="C2544" s="52"/>
      <c r="D2544" s="52"/>
      <c r="F2544" s="175" t="str">
        <f>F2551</f>
        <v>CUST_DEP_FXNL</v>
      </c>
      <c r="G2544" s="52" t="str">
        <f>$G$8</f>
        <v>PRODUCTION</v>
      </c>
      <c r="H2544" s="50">
        <f t="shared" ref="H2544:H2559" ca="1" si="1192">SUBTOTAL(9,I2544:AC2544)</f>
        <v>-76008.088064572366</v>
      </c>
      <c r="I2544" s="51">
        <f ca="1">VLOOKUP(CONCATENATE($F2544," ",$G2544),AllocFactorMatrix,(I$4+1),FALSE)*$E2551</f>
        <v>-49933.201945057466</v>
      </c>
      <c r="J2544" s="51">
        <f ca="1">VLOOKUP(CONCATENATE($F2544," ",$G2544),AllocFactorMatrix,(J$4+1),FALSE)*$E2551</f>
        <v>-10220.239914658549</v>
      </c>
      <c r="K2544" s="51">
        <f ca="1">VLOOKUP(CONCATENATE($F2544," ",$G2544),AllocFactorMatrix,(K$4+1),FALSE)*$E2551</f>
        <v>-900.81956637836868</v>
      </c>
      <c r="L2544" s="51">
        <f ca="1">VLOOKUP(CONCATENATE($F2544," ",$G2544),AllocFactorMatrix,(L$4+1),FALSE)*$E2551</f>
        <v>-590.9829611029661</v>
      </c>
      <c r="M2544" s="51">
        <f t="shared" ref="M2544:M2551" ca="1" si="1193">SUBTOTAL(9,J2544:L2544)</f>
        <v>-11712.042442139882</v>
      </c>
      <c r="N2544" s="51">
        <f ca="1">VLOOKUP(CONCATENATE($F2544," ",$G2544),AllocFactorMatrix,(N$4+1),FALSE)*$E2551</f>
        <v>-3662.9386803911561</v>
      </c>
      <c r="O2544" s="51">
        <f ca="1">VLOOKUP(CONCATENATE($F2544," ",$G2544),AllocFactorMatrix,(O$4+1),FALSE)*$E2551</f>
        <v>-1782.9782156718368</v>
      </c>
      <c r="P2544" s="51">
        <f ca="1">VLOOKUP(CONCATENATE($F2544," ",$G2544),AllocFactorMatrix,(P$4+1),FALSE)*$E2551</f>
        <v>-486.04683175817974</v>
      </c>
      <c r="Q2544" s="51">
        <f ca="1">VLOOKUP(CONCATENATE($F2544," ",$G2544),AllocFactorMatrix,(Q$4+1),FALSE)*$E2551</f>
        <v>0</v>
      </c>
      <c r="R2544" s="51">
        <f ca="1">SUBTOTAL(9,N2544:Q2544)</f>
        <v>-5931.9637278211731</v>
      </c>
      <c r="S2544" s="51">
        <f ca="1">VLOOKUP(CONCATENATE($F2544," ",$G2544),AllocFactorMatrix,(S$4+1),FALSE)*$E2551</f>
        <v>0</v>
      </c>
      <c r="T2544" s="51">
        <f ca="1">VLOOKUP(CONCATENATE($F2544," ",$G2544),AllocFactorMatrix,(T$4+1),FALSE)*$E2551</f>
        <v>-4865.8752834897214</v>
      </c>
      <c r="U2544" s="51">
        <f ca="1">VLOOKUP(CONCATENATE($F2544," ",$G2544),AllocFactorMatrix,(U$4+1),FALSE)*$E2551</f>
        <v>-2387.0325409172192</v>
      </c>
      <c r="V2544" s="51">
        <f ca="1">VLOOKUP(CONCATENATE($F2544," ",$G2544),AllocFactorMatrix,(V$4+1),FALSE)*$E2551</f>
        <v>-1079.7748762488307</v>
      </c>
      <c r="W2544" s="51">
        <f ca="1">SUBTOTAL(9,S2544:V2544)</f>
        <v>-8332.6827006557705</v>
      </c>
      <c r="X2544" s="51">
        <f ca="1">VLOOKUP(CONCATENATE($F2544," ",$G2544),AllocFactorMatrix,(X$4+1),FALSE)*$E2551</f>
        <v>-74.378466655306184</v>
      </c>
      <c r="Y2544" s="51">
        <f ca="1">VLOOKUP(CONCATENATE($F2544," ",$G2544),AllocFactorMatrix,(Y$4+1),FALSE)*$E2551</f>
        <v>0</v>
      </c>
      <c r="Z2544" s="51">
        <f t="shared" ref="Z2544:Z2551" ca="1" si="1194">SUBTOTAL(9,X2544:Y2544)</f>
        <v>-74.378466655306184</v>
      </c>
      <c r="AA2544" s="51">
        <f ca="1">VLOOKUP(CONCATENATE($F2544," ",$G2544),AllocFactorMatrix,(AA$4+1),FALSE)*$E2551</f>
        <v>0</v>
      </c>
      <c r="AB2544" s="51">
        <f ca="1">VLOOKUP(CONCATENATE($F2544," ",$G2544),AllocFactorMatrix,(AB$4+1),FALSE)*$E2551</f>
        <v>-23.81878224274967</v>
      </c>
      <c r="AC2544" s="51">
        <f ca="1">VLOOKUP(CONCATENATE($F2544," ",$G2544),AllocFactorMatrix,(AC$4+1),FALSE)*$E2551</f>
        <v>0</v>
      </c>
    </row>
    <row r="2545" spans="1:29" s="48" customFormat="1" hidden="1" outlineLevel="1">
      <c r="A2545" s="53"/>
      <c r="B2545" s="104"/>
      <c r="C2545" s="52"/>
      <c r="D2545" s="52"/>
      <c r="F2545" s="175" t="str">
        <f>F2551</f>
        <v>CUST_DEP_FXNL</v>
      </c>
      <c r="G2545" s="52" t="str">
        <f>$G$9</f>
        <v>BULKTRAN</v>
      </c>
      <c r="H2545" s="50">
        <f t="shared" ca="1" si="1192"/>
        <v>-41276.531865579076</v>
      </c>
      <c r="I2545" s="51">
        <f ca="1">VLOOKUP(CONCATENATE($F2545," ",$G2545),AllocFactorMatrix,(I$4+1),FALSE)*$E2551</f>
        <v>-27116.44844275765</v>
      </c>
      <c r="J2545" s="51">
        <f ca="1">VLOOKUP(CONCATENATE($F2545," ",$G2545),AllocFactorMatrix,(J$4+1),FALSE)*$E2551</f>
        <v>-5550.1469547935585</v>
      </c>
      <c r="K2545" s="51">
        <f ca="1">VLOOKUP(CONCATENATE($F2545," ",$G2545),AllocFactorMatrix,(K$4+1),FALSE)*$E2551</f>
        <v>-489.19409083366804</v>
      </c>
      <c r="L2545" s="51">
        <f ca="1">VLOOKUP(CONCATENATE($F2545," ",$G2545),AllocFactorMatrix,(L$4+1),FALSE)*$E2551</f>
        <v>-320.93593783410626</v>
      </c>
      <c r="M2545" s="51">
        <f t="shared" ca="1" si="1193"/>
        <v>-6360.2769834613327</v>
      </c>
      <c r="N2545" s="51">
        <f ca="1">VLOOKUP(CONCATENATE($F2545," ",$G2545),AllocFactorMatrix,(N$4+1),FALSE)*$E2551</f>
        <v>-1989.1752182265393</v>
      </c>
      <c r="O2545" s="51">
        <f ca="1">VLOOKUP(CONCATENATE($F2545," ",$G2545),AllocFactorMatrix,(O$4+1),FALSE)*$E2551</f>
        <v>-968.25428725808024</v>
      </c>
      <c r="P2545" s="51">
        <f ca="1">VLOOKUP(CONCATENATE($F2545," ",$G2545),AllocFactorMatrix,(P$4+1),FALSE)*$E2551</f>
        <v>-263.94990388636529</v>
      </c>
      <c r="Q2545" s="51">
        <f ca="1">VLOOKUP(CONCATENATE($F2545," ",$G2545),AllocFactorMatrix,(Q$4+1),FALSE)*$E2551</f>
        <v>0</v>
      </c>
      <c r="R2545" s="51">
        <f t="shared" ref="R2545:R2551" ca="1" si="1195">SUBTOTAL(9,N2545:Q2545)</f>
        <v>-3221.3794093709848</v>
      </c>
      <c r="S2545" s="51">
        <f ca="1">VLOOKUP(CONCATENATE($F2545," ",$G2545),AllocFactorMatrix,(S$4+1),FALSE)*$E2551</f>
        <v>0</v>
      </c>
      <c r="T2545" s="51">
        <f ca="1">VLOOKUP(CONCATENATE($F2545," ",$G2545),AllocFactorMatrix,(T$4+1),FALSE)*$E2551</f>
        <v>-2642.4353158609761</v>
      </c>
      <c r="U2545" s="51">
        <f ca="1">VLOOKUP(CONCATENATE($F2545," ",$G2545),AllocFactorMatrix,(U$4+1),FALSE)*$E2551</f>
        <v>-1296.2886877991116</v>
      </c>
      <c r="V2545" s="51">
        <f ca="1">VLOOKUP(CONCATENATE($F2545," ",$G2545),AllocFactorMatrix,(V$4+1),FALSE)*$E2551</f>
        <v>-586.3765715205576</v>
      </c>
      <c r="W2545" s="51">
        <f t="shared" ref="W2545:W2551" ca="1" si="1196">SUBTOTAL(9,S2545:V2545)</f>
        <v>-4525.1005751806451</v>
      </c>
      <c r="X2545" s="51">
        <f ca="1">VLOOKUP(CONCATENATE($F2545," ",$G2545),AllocFactorMatrix,(X$4+1),FALSE)*$E2551</f>
        <v>-40.391558677314421</v>
      </c>
      <c r="Y2545" s="51">
        <f ca="1">VLOOKUP(CONCATENATE($F2545," ",$G2545),AllocFactorMatrix,(Y$4+1),FALSE)*$E2551</f>
        <v>0</v>
      </c>
      <c r="Z2545" s="51">
        <f t="shared" ca="1" si="1194"/>
        <v>-40.391558677314421</v>
      </c>
      <c r="AA2545" s="51">
        <f ca="1">VLOOKUP(CONCATENATE($F2545," ",$G2545),AllocFactorMatrix,(AA$4+1),FALSE)*$E2551</f>
        <v>0</v>
      </c>
      <c r="AB2545" s="51">
        <f ca="1">VLOOKUP(CONCATENATE($F2545," ",$G2545),AllocFactorMatrix,(AB$4+1),FALSE)*$E2551</f>
        <v>-12.934896131144745</v>
      </c>
      <c r="AC2545" s="51">
        <f ca="1">VLOOKUP(CONCATENATE($F2545," ",$G2545),AllocFactorMatrix,(AC$4+1),FALSE)*$E2551</f>
        <v>0</v>
      </c>
    </row>
    <row r="2546" spans="1:29" s="48" customFormat="1" hidden="1" outlineLevel="1">
      <c r="A2546" s="53"/>
      <c r="B2546" s="104"/>
      <c r="C2546" s="52"/>
      <c r="D2546" s="52"/>
      <c r="F2546" s="175" t="str">
        <f>F2551</f>
        <v>CUST_DEP_FXNL</v>
      </c>
      <c r="G2546" s="52" t="str">
        <f>$G$10</f>
        <v>SUBTRAN</v>
      </c>
      <c r="H2546" s="50">
        <f t="shared" ca="1" si="1192"/>
        <v>-11286.678259734495</v>
      </c>
      <c r="I2546" s="51">
        <f ca="1">VLOOKUP(CONCATENATE($F2546," ",$G2546),AllocFactorMatrix,(I$4+1),FALSE)*$E2551</f>
        <v>-7457.7291344959958</v>
      </c>
      <c r="J2546" s="51">
        <f ca="1">VLOOKUP(CONCATENATE($F2546," ",$G2546),AllocFactorMatrix,(J$4+1),FALSE)*$E2551</f>
        <v>-1534.3991662334554</v>
      </c>
      <c r="K2546" s="51">
        <f ca="1">VLOOKUP(CONCATENATE($F2546," ",$G2546),AllocFactorMatrix,(K$4+1),FALSE)*$E2551</f>
        <v>-135.88168501970063</v>
      </c>
      <c r="L2546" s="51">
        <f ca="1">VLOOKUP(CONCATENATE($F2546," ",$G2546),AllocFactorMatrix,(L$4+1),FALSE)*$E2551</f>
        <v>-115.85008666981014</v>
      </c>
      <c r="M2546" s="51">
        <f t="shared" ca="1" si="1193"/>
        <v>-1786.130937922966</v>
      </c>
      <c r="N2546" s="51">
        <f ca="1">VLOOKUP(CONCATENATE($F2546," ",$G2546),AllocFactorMatrix,(N$4+1),FALSE)*$E2551</f>
        <v>-533.9641301809977</v>
      </c>
      <c r="O2546" s="51">
        <f ca="1">VLOOKUP(CONCATENATE($F2546," ",$G2546),AllocFactorMatrix,(O$4+1),FALSE)*$E2551</f>
        <v>-260.6434378935565</v>
      </c>
      <c r="P2546" s="51">
        <f ca="1">VLOOKUP(CONCATENATE($F2546," ",$G2546),AllocFactorMatrix,(P$4+1),FALSE)*$E2551</f>
        <v>-91.970665706659531</v>
      </c>
      <c r="Q2546" s="51">
        <f ca="1">VLOOKUP(CONCATENATE($F2546," ",$G2546),AllocFactorMatrix,(Q$4+1),FALSE)*$E2551</f>
        <v>0</v>
      </c>
      <c r="R2546" s="51">
        <f t="shared" ca="1" si="1195"/>
        <v>-886.57823378121361</v>
      </c>
      <c r="S2546" s="51">
        <f ca="1">VLOOKUP(CONCATENATE($F2546," ",$G2546),AllocFactorMatrix,(S$4+1),FALSE)*$E2551</f>
        <v>0</v>
      </c>
      <c r="T2546" s="51">
        <f ca="1">VLOOKUP(CONCATENATE($F2546," ",$G2546),AllocFactorMatrix,(T$4+1),FALSE)*$E2551</f>
        <v>-701.65130666992297</v>
      </c>
      <c r="U2546" s="51">
        <f ca="1">VLOOKUP(CONCATENATE($F2546," ",$G2546),AllocFactorMatrix,(U$4+1),FALSE)*$E2551</f>
        <v>-443.75955078279975</v>
      </c>
      <c r="V2546" s="51">
        <f ca="1">VLOOKUP(CONCATENATE($F2546," ",$G2546),AllocFactorMatrix,(V$4+1),FALSE)*$E2551</f>
        <v>0</v>
      </c>
      <c r="W2546" s="51">
        <f t="shared" ca="1" si="1196"/>
        <v>-1145.4108574527227</v>
      </c>
      <c r="X2546" s="51">
        <f ca="1">VLOOKUP(CONCATENATE($F2546," ",$G2546),AllocFactorMatrix,(X$4+1),FALSE)*$E2551</f>
        <v>-10.829096081597338</v>
      </c>
      <c r="Y2546" s="51">
        <f ca="1">VLOOKUP(CONCATENATE($F2546," ",$G2546),AllocFactorMatrix,(Y$4+1),FALSE)*$E2551</f>
        <v>0</v>
      </c>
      <c r="Z2546" s="51">
        <f t="shared" ca="1" si="1194"/>
        <v>-10.829096081597338</v>
      </c>
      <c r="AA2546" s="51">
        <f ca="1">VLOOKUP(CONCATENATE($F2546," ",$G2546),AllocFactorMatrix,(AA$4+1),FALSE)*$E2551</f>
        <v>0</v>
      </c>
      <c r="AB2546" s="51">
        <f ca="1">VLOOKUP(CONCATENATE($F2546," ",$G2546),AllocFactorMatrix,(AB$4+1),FALSE)*$E2551</f>
        <v>0</v>
      </c>
      <c r="AC2546" s="51">
        <f ca="1">VLOOKUP(CONCATENATE($F2546," ",$G2546),AllocFactorMatrix,(AC$4+1),FALSE)*$E2551</f>
        <v>0</v>
      </c>
    </row>
    <row r="2547" spans="1:29" s="48" customFormat="1" hidden="1" outlineLevel="1">
      <c r="A2547" s="53"/>
      <c r="B2547" s="104"/>
      <c r="C2547" s="52"/>
      <c r="D2547" s="52"/>
      <c r="F2547" s="175" t="str">
        <f>F2551</f>
        <v>CUST_DEP_FXNL</v>
      </c>
      <c r="G2547" s="52" t="str">
        <f>$G$11</f>
        <v>DISTPRI</v>
      </c>
      <c r="H2547" s="50">
        <f t="shared" ca="1" si="1192"/>
        <v>-54495.803608634509</v>
      </c>
      <c r="I2547" s="51">
        <f ca="1">VLOOKUP(CONCATENATE($F2547," ",$G2547),AllocFactorMatrix,(I$4+1),FALSE)*$E2551</f>
        <v>-38237.555671697068</v>
      </c>
      <c r="J2547" s="51">
        <f ca="1">VLOOKUP(CONCATENATE($F2547," ",$G2547),AllocFactorMatrix,(J$4+1),FALSE)*$E2551</f>
        <v>-7854.5344681880924</v>
      </c>
      <c r="K2547" s="51">
        <f ca="1">VLOOKUP(CONCATENATE($F2547," ",$G2547),AllocFactorMatrix,(K$4+1),FALSE)*$E2551</f>
        <v>-695.48080637735438</v>
      </c>
      <c r="L2547" s="51">
        <f ca="1">VLOOKUP(CONCATENATE($F2547," ",$G2547),AllocFactorMatrix,(L$4+1),FALSE)*$E2551</f>
        <v>0</v>
      </c>
      <c r="M2547" s="51">
        <f t="shared" ca="1" si="1193"/>
        <v>-8550.0152745654468</v>
      </c>
      <c r="N2547" s="51">
        <f ca="1">VLOOKUP(CONCATENATE($F2547," ",$G2547),AllocFactorMatrix,(N$4+1),FALSE)*$E2551</f>
        <v>-2745.5983415270166</v>
      </c>
      <c r="O2547" s="51">
        <f ca="1">VLOOKUP(CONCATENATE($F2547," ",$G2547),AllocFactorMatrix,(O$4+1),FALSE)*$E2551</f>
        <v>-1340.0887597416629</v>
      </c>
      <c r="P2547" s="51">
        <f ca="1">VLOOKUP(CONCATENATE($F2547," ",$G2547),AllocFactorMatrix,(P$4+1),FALSE)*$E2551</f>
        <v>0</v>
      </c>
      <c r="Q2547" s="51">
        <f ca="1">VLOOKUP(CONCATENATE($F2547," ",$G2547),AllocFactorMatrix,(Q$4+1),FALSE)*$E2551</f>
        <v>0</v>
      </c>
      <c r="R2547" s="51">
        <f t="shared" ca="1" si="1195"/>
        <v>-4085.6871012686797</v>
      </c>
      <c r="S2547" s="51">
        <f ca="1">VLOOKUP(CONCATENATE($F2547," ",$G2547),AllocFactorMatrix,(S$4+1),FALSE)*$E2551</f>
        <v>0</v>
      </c>
      <c r="T2547" s="51">
        <f ca="1">VLOOKUP(CONCATENATE($F2547," ",$G2547),AllocFactorMatrix,(T$4+1),FALSE)*$E2551</f>
        <v>-3566.8487294700044</v>
      </c>
      <c r="U2547" s="51">
        <f ca="1">VLOOKUP(CONCATENATE($F2547," ",$G2547),AllocFactorMatrix,(U$4+1),FALSE)*$E2551</f>
        <v>0</v>
      </c>
      <c r="V2547" s="51">
        <f ca="1">VLOOKUP(CONCATENATE($F2547," ",$G2547),AllocFactorMatrix,(V$4+1),FALSE)*$E2551</f>
        <v>0</v>
      </c>
      <c r="W2547" s="51">
        <f t="shared" ca="1" si="1196"/>
        <v>-3566.8487294700044</v>
      </c>
      <c r="X2547" s="51">
        <f ca="1">VLOOKUP(CONCATENATE($F2547," ",$G2547),AllocFactorMatrix,(X$4+1),FALSE)*$E2551</f>
        <v>-55.696831633302992</v>
      </c>
      <c r="Y2547" s="51">
        <f ca="1">VLOOKUP(CONCATENATE($F2547," ",$G2547),AllocFactorMatrix,(Y$4+1),FALSE)*$E2551</f>
        <v>0</v>
      </c>
      <c r="Z2547" s="51">
        <f t="shared" ca="1" si="1194"/>
        <v>-55.696831633302992</v>
      </c>
      <c r="AA2547" s="51">
        <f ca="1">VLOOKUP(CONCATENATE($F2547," ",$G2547),AllocFactorMatrix,(AA$4+1),FALSE)*$E2551</f>
        <v>0</v>
      </c>
      <c r="AB2547" s="51">
        <f ca="1">VLOOKUP(CONCATENATE($F2547," ",$G2547),AllocFactorMatrix,(AB$4+1),FALSE)*$E2551</f>
        <v>0</v>
      </c>
      <c r="AC2547" s="51">
        <f ca="1">VLOOKUP(CONCATENATE($F2547," ",$G2547),AllocFactorMatrix,(AC$4+1),FALSE)*$E2551</f>
        <v>0</v>
      </c>
    </row>
    <row r="2548" spans="1:29" s="48" customFormat="1" hidden="1" outlineLevel="1">
      <c r="A2548" s="53"/>
      <c r="B2548" s="104"/>
      <c r="C2548" s="52"/>
      <c r="D2548" s="52"/>
      <c r="F2548" s="175" t="str">
        <f>F2551</f>
        <v>CUST_DEP_FXNL</v>
      </c>
      <c r="G2548" s="52" t="str">
        <f>$G$12</f>
        <v>DISTSEC</v>
      </c>
      <c r="H2548" s="50">
        <f t="shared" ca="1" si="1192"/>
        <v>-25626.771176425558</v>
      </c>
      <c r="I2548" s="51">
        <f ca="1">VLOOKUP(CONCATENATE($F2548," ",$G2548),AllocFactorMatrix,(I$4+1),FALSE)*$E2551</f>
        <v>-20774.376447300019</v>
      </c>
      <c r="J2548" s="51">
        <f ca="1">VLOOKUP(CONCATENATE($F2548," ",$G2548),AllocFactorMatrix,(J$4+1),FALSE)*$E2551</f>
        <v>-3676.6949778663829</v>
      </c>
      <c r="K2548" s="51">
        <f ca="1">VLOOKUP(CONCATENATE($F2548," ",$G2548),AllocFactorMatrix,(K$4+1),FALSE)*$E2551</f>
        <v>0</v>
      </c>
      <c r="L2548" s="51">
        <f ca="1">VLOOKUP(CONCATENATE($F2548," ",$G2548),AllocFactorMatrix,(L$4+1),FALSE)*$E2551</f>
        <v>0</v>
      </c>
      <c r="M2548" s="51">
        <f t="shared" ca="1" si="1193"/>
        <v>-3676.6949778663829</v>
      </c>
      <c r="N2548" s="51">
        <f ca="1">VLOOKUP(CONCATENATE($F2548," ",$G2548),AllocFactorMatrix,(N$4+1),FALSE)*$E2551</f>
        <v>-1106.5838728166209</v>
      </c>
      <c r="O2548" s="51">
        <f ca="1">VLOOKUP(CONCATENATE($F2548," ",$G2548),AllocFactorMatrix,(O$4+1),FALSE)*$E2551</f>
        <v>0</v>
      </c>
      <c r="P2548" s="51">
        <f ca="1">VLOOKUP(CONCATENATE($F2548," ",$G2548),AllocFactorMatrix,(P$4+1),FALSE)*$E2551</f>
        <v>0</v>
      </c>
      <c r="Q2548" s="51">
        <f ca="1">VLOOKUP(CONCATENATE($F2548," ",$G2548),AllocFactorMatrix,(Q$4+1),FALSE)*$E2551</f>
        <v>0</v>
      </c>
      <c r="R2548" s="51">
        <f t="shared" ca="1" si="1195"/>
        <v>-1106.5838728166209</v>
      </c>
      <c r="S2548" s="51">
        <f ca="1">VLOOKUP(CONCATENATE($F2548," ",$G2548),AllocFactorMatrix,(S$4+1),FALSE)*$E2551</f>
        <v>0</v>
      </c>
      <c r="T2548" s="51">
        <f ca="1">VLOOKUP(CONCATENATE($F2548," ",$G2548),AllocFactorMatrix,(T$4+1),FALSE)*$E2551</f>
        <v>0</v>
      </c>
      <c r="U2548" s="51">
        <f ca="1">VLOOKUP(CONCATENATE($F2548," ",$G2548),AllocFactorMatrix,(U$4+1),FALSE)*$E2551</f>
        <v>0</v>
      </c>
      <c r="V2548" s="51">
        <f ca="1">VLOOKUP(CONCATENATE($F2548," ",$G2548),AllocFactorMatrix,(V$4+1),FALSE)*$E2551</f>
        <v>0</v>
      </c>
      <c r="W2548" s="51">
        <f t="shared" ca="1" si="1196"/>
        <v>0</v>
      </c>
      <c r="X2548" s="51">
        <f ca="1">VLOOKUP(CONCATENATE($F2548," ",$G2548),AllocFactorMatrix,(X$4+1),FALSE)*$E2551</f>
        <v>-23.126300039551161</v>
      </c>
      <c r="Y2548" s="51">
        <f ca="1">VLOOKUP(CONCATENATE($F2548," ",$G2548),AllocFactorMatrix,(Y$4+1),FALSE)*$E2551</f>
        <v>0</v>
      </c>
      <c r="Z2548" s="51">
        <f t="shared" ca="1" si="1194"/>
        <v>-23.126300039551161</v>
      </c>
      <c r="AA2548" s="51">
        <f ca="1">VLOOKUP(CONCATENATE($F2548," ",$G2548),AllocFactorMatrix,(AA$4+1),FALSE)*$E2551</f>
        <v>0</v>
      </c>
      <c r="AB2548" s="51">
        <f ca="1">VLOOKUP(CONCATENATE($F2548," ",$G2548),AllocFactorMatrix,(AB$4+1),FALSE)*$E2551</f>
        <v>-45.989578402979973</v>
      </c>
      <c r="AC2548" s="51">
        <f ca="1">VLOOKUP(CONCATENATE($F2548," ",$G2548),AllocFactorMatrix,(AC$4+1),FALSE)*$E2551</f>
        <v>0</v>
      </c>
    </row>
    <row r="2549" spans="1:29" s="48" customFormat="1" hidden="1" outlineLevel="1">
      <c r="A2549" s="53"/>
      <c r="B2549" s="104"/>
      <c r="C2549" s="52"/>
      <c r="D2549" s="52"/>
      <c r="F2549" s="175" t="str">
        <f>F2551</f>
        <v>CUST_DEP_FXNL</v>
      </c>
      <c r="G2549" s="52" t="str">
        <f>$G$13</f>
        <v>ENERGY</v>
      </c>
      <c r="H2549" s="50">
        <f t="shared" ca="1" si="1192"/>
        <v>-1251.5449450606918</v>
      </c>
      <c r="I2549" s="51">
        <f ca="1">VLOOKUP(CONCATENATE($F2549," ",$G2549),AllocFactorMatrix,(I$4+1),FALSE)*$E2551</f>
        <v>-709.14324844907185</v>
      </c>
      <c r="J2549" s="51">
        <f ca="1">VLOOKUP(CONCATENATE($F2549," ",$G2549),AllocFactorMatrix,(J$4+1),FALSE)*$E2551</f>
        <v>-179.5635838409294</v>
      </c>
      <c r="K2549" s="51">
        <f ca="1">VLOOKUP(CONCATENATE($F2549," ",$G2549),AllocFactorMatrix,(K$4+1),FALSE)*$E2551</f>
        <v>-15.865463134804417</v>
      </c>
      <c r="L2549" s="51">
        <f ca="1">VLOOKUP(CONCATENATE($F2549," ",$G2549),AllocFactorMatrix,(L$4+1),FALSE)*$E2551</f>
        <v>-10.447810952789773</v>
      </c>
      <c r="M2549" s="51">
        <f t="shared" ca="1" si="1193"/>
        <v>-205.87685792852361</v>
      </c>
      <c r="N2549" s="51">
        <f ca="1">VLOOKUP(CONCATENATE($F2549," ",$G2549),AllocFactorMatrix,(N$4+1),FALSE)*$E2551</f>
        <v>-70.15280437823084</v>
      </c>
      <c r="O2549" s="51">
        <f ca="1">VLOOKUP(CONCATENATE($F2549," ",$G2549),AllocFactorMatrix,(O$4+1),FALSE)*$E2551</f>
        <v>-33.985217689586783</v>
      </c>
      <c r="P2549" s="51">
        <f ca="1">VLOOKUP(CONCATENATE($F2549," ",$G2549),AllocFactorMatrix,(P$4+1),FALSE)*$E2551</f>
        <v>-9.3031906767511892</v>
      </c>
      <c r="Q2549" s="51">
        <f ca="1">VLOOKUP(CONCATENATE($F2549," ",$G2549),AllocFactorMatrix,(Q$4+1),FALSE)*$E2551</f>
        <v>0</v>
      </c>
      <c r="R2549" s="51">
        <f t="shared" ca="1" si="1195"/>
        <v>-113.4412127445688</v>
      </c>
      <c r="S2549" s="51">
        <f ca="1">VLOOKUP(CONCATENATE($F2549," ",$G2549),AllocFactorMatrix,(S$4+1),FALSE)*$E2551</f>
        <v>0</v>
      </c>
      <c r="T2549" s="51">
        <f ca="1">VLOOKUP(CONCATENATE($F2549," ",$G2549),AllocFactorMatrix,(T$4+1),FALSE)*$E2551</f>
        <v>-120.6863262369875</v>
      </c>
      <c r="U2549" s="51">
        <f ca="1">VLOOKUP(CONCATENATE($F2549," ",$G2549),AllocFactorMatrix,(U$4+1),FALSE)*$E2551</f>
        <v>-66.576748801537065</v>
      </c>
      <c r="V2549" s="51">
        <f ca="1">VLOOKUP(CONCATENATE($F2549," ",$G2549),AllocFactorMatrix,(V$4+1),FALSE)*$E2551</f>
        <v>-31.271578145249226</v>
      </c>
      <c r="W2549" s="51">
        <f t="shared" ca="1" si="1196"/>
        <v>-218.5346531837738</v>
      </c>
      <c r="X2549" s="51">
        <f ca="1">VLOOKUP(CONCATENATE($F2549," ",$G2549),AllocFactorMatrix,(X$4+1),FALSE)*$E2551</f>
        <v>-1.4256967105595224</v>
      </c>
      <c r="Y2549" s="51">
        <f ca="1">VLOOKUP(CONCATENATE($F2549," ",$G2549),AllocFactorMatrix,(Y$4+1),FALSE)*$E2551</f>
        <v>0</v>
      </c>
      <c r="Z2549" s="51">
        <f t="shared" ca="1" si="1194"/>
        <v>-1.4256967105595224</v>
      </c>
      <c r="AA2549" s="51">
        <f ca="1">VLOOKUP(CONCATENATE($F2549," ",$G2549),AllocFactorMatrix,(AA$4+1),FALSE)*$E2551</f>
        <v>0</v>
      </c>
      <c r="AB2549" s="51">
        <f ca="1">VLOOKUP(CONCATENATE($F2549," ",$G2549),AllocFactorMatrix,(AB$4+1),FALSE)*$E2551</f>
        <v>-3.1232760441940099</v>
      </c>
      <c r="AC2549" s="51">
        <f ca="1">VLOOKUP(CONCATENATE($F2549," ",$G2549),AllocFactorMatrix,(AC$4+1),FALSE)*$E2551</f>
        <v>0</v>
      </c>
    </row>
    <row r="2550" spans="1:29" s="48" customFormat="1" hidden="1" outlineLevel="1">
      <c r="A2550" s="53"/>
      <c r="B2550" s="104"/>
      <c r="C2550" s="52"/>
      <c r="D2550" s="52"/>
      <c r="F2550" s="175" t="str">
        <f>F2551</f>
        <v>CUST_DEP_FXNL</v>
      </c>
      <c r="G2550" s="52" t="str">
        <f>$G$14</f>
        <v>CUSTOMER</v>
      </c>
      <c r="H2550" s="50">
        <f t="shared" ca="1" si="1192"/>
        <v>-10753.582079993292</v>
      </c>
      <c r="I2550" s="51">
        <f ca="1">VLOOKUP(CONCATENATE($F2550," ",$G2550),AllocFactorMatrix,(I$4+1),FALSE)*$E2551</f>
        <v>-6534.7326716178304</v>
      </c>
      <c r="J2550" s="51">
        <f ca="1">VLOOKUP(CONCATENATE($F2550," ",$G2550),AllocFactorMatrix,(J$4+1),FALSE)*$E2551</f>
        <v>-1827.9840770818253</v>
      </c>
      <c r="K2550" s="51">
        <f ca="1">VLOOKUP(CONCATENATE($F2550," ",$G2550),AllocFactorMatrix,(K$4+1),FALSE)*$E2551</f>
        <v>-739.67993522420159</v>
      </c>
      <c r="L2550" s="51">
        <f ca="1">VLOOKUP(CONCATENATE($F2550," ",$G2550),AllocFactorMatrix,(L$4+1),FALSE)*$E2551</f>
        <v>-586.00791665272038</v>
      </c>
      <c r="M2550" s="51">
        <f t="shared" ca="1" si="1193"/>
        <v>-3153.6719289587472</v>
      </c>
      <c r="N2550" s="51">
        <f ca="1">VLOOKUP(CONCATENATE($F2550," ",$G2550),AllocFactorMatrix,(N$4+1),FALSE)*$E2551</f>
        <v>-85.815441202942282</v>
      </c>
      <c r="O2550" s="51">
        <f ca="1">VLOOKUP(CONCATENATE($F2550," ",$G2550),AllocFactorMatrix,(O$4+1),FALSE)*$E2551</f>
        <v>-67.382218162392519</v>
      </c>
      <c r="P2550" s="51">
        <f ca="1">VLOOKUP(CONCATENATE($F2550," ",$G2550),AllocFactorMatrix,(P$4+1),FALSE)*$E2551</f>
        <v>-106.10404956781018</v>
      </c>
      <c r="Q2550" s="51">
        <f ca="1">VLOOKUP(CONCATENATE($F2550," ",$G2550),AllocFactorMatrix,(Q$4+1),FALSE)*$E2551</f>
        <v>0</v>
      </c>
      <c r="R2550" s="51">
        <f t="shared" ca="1" si="1195"/>
        <v>-259.30170893314499</v>
      </c>
      <c r="S2550" s="51">
        <f ca="1">VLOOKUP(CONCATENATE($F2550," ",$G2550),AllocFactorMatrix,(S$4+1),FALSE)*$E2551</f>
        <v>0</v>
      </c>
      <c r="T2550" s="51">
        <f ca="1">VLOOKUP(CONCATENATE($F2550," ",$G2550),AllocFactorMatrix,(T$4+1),FALSE)*$E2551</f>
        <v>-36.581243385309229</v>
      </c>
      <c r="U2550" s="51">
        <f ca="1">VLOOKUP(CONCATENATE($F2550," ",$G2550),AllocFactorMatrix,(U$4+1),FALSE)*$E2551</f>
        <v>-13.016571407543767</v>
      </c>
      <c r="V2550" s="51">
        <f ca="1">VLOOKUP(CONCATENATE($F2550," ",$G2550),AllocFactorMatrix,(V$4+1),FALSE)*$E2551</f>
        <v>-9.6642717921976509</v>
      </c>
      <c r="W2550" s="51">
        <f t="shared" ca="1" si="1196"/>
        <v>-59.262086585050646</v>
      </c>
      <c r="X2550" s="51">
        <f ca="1">VLOOKUP(CONCATENATE($F2550," ",$G2550),AllocFactorMatrix,(X$4+1),FALSE)*$E2551</f>
        <v>-1.28302409729557</v>
      </c>
      <c r="Y2550" s="51">
        <f ca="1">VLOOKUP(CONCATENATE($F2550," ",$G2550),AllocFactorMatrix,(Y$4+1),FALSE)*$E2551</f>
        <v>0</v>
      </c>
      <c r="Z2550" s="51">
        <f t="shared" ca="1" si="1194"/>
        <v>-1.28302409729557</v>
      </c>
      <c r="AA2550" s="51">
        <f ca="1">VLOOKUP(CONCATENATE($F2550," ",$G2550),AllocFactorMatrix,(AA$4+1),FALSE)*$E2551</f>
        <v>0</v>
      </c>
      <c r="AB2550" s="51">
        <f ca="1">VLOOKUP(CONCATENATE($F2550," ",$G2550),AllocFactorMatrix,(AB$4+1),FALSE)*$E2551</f>
        <v>-745.33065980122251</v>
      </c>
      <c r="AC2550" s="51">
        <f ca="1">VLOOKUP(CONCATENATE($F2550," ",$G2550),AllocFactorMatrix,(AC$4+1),FALSE)*$E2551</f>
        <v>0</v>
      </c>
    </row>
    <row r="2551" spans="1:29" s="48" customFormat="1" collapsed="1">
      <c r="A2551" s="53"/>
      <c r="B2551" s="104"/>
      <c r="C2551" s="52"/>
      <c r="D2551" s="102" t="s">
        <v>672</v>
      </c>
      <c r="E2551" s="58">
        <v>-220699</v>
      </c>
      <c r="F2551" s="92" t="s">
        <v>359</v>
      </c>
      <c r="G2551" s="52" t="str">
        <f>$G$15</f>
        <v>TOTAL</v>
      </c>
      <c r="H2551" s="50">
        <f t="shared" ca="1" si="1192"/>
        <v>-220699</v>
      </c>
      <c r="I2551" s="51">
        <f ca="1">VLOOKUP(CONCATENATE($F2551," ",$G2551),AllocFactorMatrix,(I$4+1),FALSE)*$E2551</f>
        <v>-150763.18756137512</v>
      </c>
      <c r="J2551" s="51">
        <f ca="1">VLOOKUP(CONCATENATE($F2551," ",$G2551),AllocFactorMatrix,(J$4+1),FALSE)*$E2551</f>
        <v>-30843.563142662795</v>
      </c>
      <c r="K2551" s="51">
        <f ca="1">VLOOKUP(CONCATENATE($F2551," ",$G2551),AllocFactorMatrix,(K$4+1),FALSE)*$E2551</f>
        <v>-2976.921546968098</v>
      </c>
      <c r="L2551" s="51">
        <f ca="1">VLOOKUP(CONCATENATE($F2551," ",$G2551),AllocFactorMatrix,(L$4+1),FALSE)*$E2551</f>
        <v>-1624.2247132123928</v>
      </c>
      <c r="M2551" s="51">
        <f t="shared" ca="1" si="1193"/>
        <v>-35444.709402843291</v>
      </c>
      <c r="N2551" s="51">
        <f ca="1">VLOOKUP(CONCATENATE($F2551," ",$G2551),AllocFactorMatrix,(N$4+1),FALSE)*$E2551</f>
        <v>-10194.228488723504</v>
      </c>
      <c r="O2551" s="51">
        <f ca="1">VLOOKUP(CONCATENATE($F2551," ",$G2551),AllocFactorMatrix,(O$4+1),FALSE)*$E2551</f>
        <v>-4453.3321364171161</v>
      </c>
      <c r="P2551" s="51">
        <f ca="1">VLOOKUP(CONCATENATE($F2551," ",$G2551),AllocFactorMatrix,(P$4+1),FALSE)*$E2551</f>
        <v>-957.37464159576587</v>
      </c>
      <c r="Q2551" s="51">
        <f ca="1">VLOOKUP(CONCATENATE($F2551," ",$G2551),AllocFactorMatrix,(Q$4+1),FALSE)*$E2551</f>
        <v>0</v>
      </c>
      <c r="R2551" s="51">
        <f t="shared" ca="1" si="1195"/>
        <v>-15604.935266736387</v>
      </c>
      <c r="S2551" s="51">
        <f ca="1">VLOOKUP(CONCATENATE($F2551," ",$G2551),AllocFactorMatrix,(S$4+1),FALSE)*$E2551</f>
        <v>0</v>
      </c>
      <c r="T2551" s="51">
        <f ca="1">VLOOKUP(CONCATENATE($F2551," ",$G2551),AllocFactorMatrix,(T$4+1),FALSE)*$E2551</f>
        <v>-11934.078205112923</v>
      </c>
      <c r="U2551" s="51">
        <f ca="1">VLOOKUP(CONCATENATE($F2551," ",$G2551),AllocFactorMatrix,(U$4+1),FALSE)*$E2551</f>
        <v>-4206.6740997082115</v>
      </c>
      <c r="V2551" s="51">
        <f ca="1">VLOOKUP(CONCATENATE($F2551," ",$G2551),AllocFactorMatrix,(V$4+1),FALSE)*$E2551</f>
        <v>-1707.0872977068352</v>
      </c>
      <c r="W2551" s="51">
        <f t="shared" ca="1" si="1196"/>
        <v>-17847.839602527969</v>
      </c>
      <c r="X2551" s="51">
        <f ca="1">VLOOKUP(CONCATENATE($F2551," ",$G2551),AllocFactorMatrix,(X$4+1),FALSE)*$E2551</f>
        <v>-207.13097389492717</v>
      </c>
      <c r="Y2551" s="51">
        <f ca="1">VLOOKUP(CONCATENATE($F2551," ",$G2551),AllocFactorMatrix,(Y$4+1),FALSE)*$E2551</f>
        <v>0</v>
      </c>
      <c r="Z2551" s="51">
        <f t="shared" ca="1" si="1194"/>
        <v>-207.13097389492717</v>
      </c>
      <c r="AA2551" s="51">
        <f ca="1">VLOOKUP(CONCATENATE($F2551," ",$G2551),AllocFactorMatrix,(AA$4+1),FALSE)*$E2551</f>
        <v>0</v>
      </c>
      <c r="AB2551" s="51">
        <f ca="1">VLOOKUP(CONCATENATE($F2551," ",$G2551),AllocFactorMatrix,(AB$4+1),FALSE)*$E2551</f>
        <v>-831.19719262229091</v>
      </c>
      <c r="AC2551" s="51">
        <f ca="1">VLOOKUP(CONCATENATE($F2551," ",$G2551),AllocFactorMatrix,(AC$4+1),FALSE)*$E2551</f>
        <v>0</v>
      </c>
    </row>
    <row r="2552" spans="1:29" s="48" customFormat="1" hidden="1" outlineLevel="1">
      <c r="A2552" s="53"/>
      <c r="B2552" s="104"/>
      <c r="C2552" s="52"/>
      <c r="D2552" s="52"/>
      <c r="F2552" s="175" t="str">
        <f>F2559</f>
        <v>PROD_DEMAND</v>
      </c>
      <c r="G2552" s="52" t="str">
        <f>$G$8</f>
        <v>PRODUCTION</v>
      </c>
      <c r="H2552" s="50">
        <f t="shared" si="1192"/>
        <v>-150303.99999999994</v>
      </c>
      <c r="I2552" s="51">
        <f>VLOOKUP(CONCATENATE($F2552," ",$G2552),AllocFactorMatrix,(I$4+1),FALSE)*$E2559</f>
        <v>-77314.270332262822</v>
      </c>
      <c r="J2552" s="51">
        <f>VLOOKUP(CONCATENATE($F2552," ",$G2552),AllocFactorMatrix,(J$4+1),FALSE)*$E2559</f>
        <v>-18029.699728059011</v>
      </c>
      <c r="K2552" s="51">
        <f>VLOOKUP(CONCATENATE($F2552," ",$G2552),AllocFactorMatrix,(K$4+1),FALSE)*$E2559</f>
        <v>-250.6842189724907</v>
      </c>
      <c r="L2552" s="51">
        <f>VLOOKUP(CONCATENATE($F2552," ",$G2552),AllocFactorMatrix,(L$4+1),FALSE)*$E2559</f>
        <v>-34.913720535368846</v>
      </c>
      <c r="M2552" s="51">
        <f t="shared" ref="M2552:M2559" si="1197">SUBTOTAL(9,J2552:L2552)</f>
        <v>-18315.297667566872</v>
      </c>
      <c r="N2552" s="51">
        <f>VLOOKUP(CONCATENATE($F2552," ",$G2552),AllocFactorMatrix,(N$4+1),FALSE)*$E2559</f>
        <v>-10731.425070336603</v>
      </c>
      <c r="O2552" s="51">
        <f>VLOOKUP(CONCATENATE($F2552," ",$G2552),AllocFactorMatrix,(O$4+1),FALSE)*$E2559</f>
        <v>-1922.9810719846864</v>
      </c>
      <c r="P2552" s="51">
        <f>VLOOKUP(CONCATENATE($F2552," ",$G2552),AllocFactorMatrix,(P$4+1),FALSE)*$E2559</f>
        <v>-389.96093773230547</v>
      </c>
      <c r="Q2552" s="51">
        <f>VLOOKUP(CONCATENATE($F2552," ",$G2552),AllocFactorMatrix,(Q$4+1),FALSE)*$E2559</f>
        <v>-14.808590261480845</v>
      </c>
      <c r="R2552" s="51">
        <f>SUBTOTAL(9,N2552:Q2552)</f>
        <v>-13059.175670315075</v>
      </c>
      <c r="S2552" s="51">
        <f>VLOOKUP(CONCATENATE($F2552," ",$G2552),AllocFactorMatrix,(S$4+1),FALSE)*$E2559</f>
        <v>-508.20995141914301</v>
      </c>
      <c r="T2552" s="51">
        <f>VLOOKUP(CONCATENATE($F2552," ",$G2552),AllocFactorMatrix,(T$4+1),FALSE)*$E2559</f>
        <v>-6861.1278097964932</v>
      </c>
      <c r="U2552" s="51">
        <f>VLOOKUP(CONCATENATE($F2552," ",$G2552),AllocFactorMatrix,(U$4+1),FALSE)*$E2559</f>
        <v>-26241.059611062185</v>
      </c>
      <c r="V2552" s="51">
        <f>VLOOKUP(CONCATENATE($F2552," ",$G2552),AllocFactorMatrix,(V$4+1),FALSE)*$E2559</f>
        <v>-4753.8113262418674</v>
      </c>
      <c r="W2552" s="51">
        <f>SUBTOTAL(9,S2552:V2552)</f>
        <v>-38364.208698519687</v>
      </c>
      <c r="X2552" s="51">
        <f>VLOOKUP(CONCATENATE($F2552," ",$G2552),AllocFactorMatrix,(X$4+1),FALSE)*$E2559</f>
        <v>-2945.3427848391225</v>
      </c>
      <c r="Y2552" s="51">
        <f>VLOOKUP(CONCATENATE($F2552," ",$G2552),AllocFactorMatrix,(Y$4+1),FALSE)*$E2559</f>
        <v>-58.826049903071841</v>
      </c>
      <c r="Z2552" s="51">
        <f t="shared" ref="Z2552:Z2559" si="1198">SUBTOTAL(9,X2552:Y2552)</f>
        <v>-3004.1688347421941</v>
      </c>
      <c r="AA2552" s="51">
        <f>VLOOKUP(CONCATENATE($F2552," ",$G2552),AllocFactorMatrix,(AA$4+1),FALSE)*$E2559</f>
        <v>-38.853836318017791</v>
      </c>
      <c r="AB2552" s="51">
        <f>VLOOKUP(CONCATENATE($F2552," ",$G2552),AllocFactorMatrix,(AB$4+1),FALSE)*$E2559</f>
        <v>-172.61086284960575</v>
      </c>
      <c r="AC2552" s="51">
        <f>VLOOKUP(CONCATENATE($F2552," ",$G2552),AllocFactorMatrix,(AC$4+1),FALSE)*$E2559</f>
        <v>-35.414097425711546</v>
      </c>
    </row>
    <row r="2553" spans="1:29" s="48" customFormat="1" hidden="1" outlineLevel="1">
      <c r="A2553" s="53"/>
      <c r="B2553" s="104"/>
      <c r="C2553" s="52"/>
      <c r="D2553" s="52"/>
      <c r="F2553" s="175" t="str">
        <f>F2559</f>
        <v>PROD_DEMAND</v>
      </c>
      <c r="G2553" s="52" t="str">
        <f>$G$9</f>
        <v>BULKTRAN</v>
      </c>
      <c r="H2553" s="50">
        <f t="shared" si="1192"/>
        <v>0</v>
      </c>
      <c r="I2553" s="51">
        <f>VLOOKUP(CONCATENATE($F2553," ",$G2553),AllocFactorMatrix,(I$4+1),FALSE)*$E2559</f>
        <v>0</v>
      </c>
      <c r="J2553" s="51">
        <f>VLOOKUP(CONCATENATE($F2553," ",$G2553),AllocFactorMatrix,(J$4+1),FALSE)*$E2559</f>
        <v>0</v>
      </c>
      <c r="K2553" s="51">
        <f>VLOOKUP(CONCATENATE($F2553," ",$G2553),AllocFactorMatrix,(K$4+1),FALSE)*$E2559</f>
        <v>0</v>
      </c>
      <c r="L2553" s="51">
        <f>VLOOKUP(CONCATENATE($F2553," ",$G2553),AllocFactorMatrix,(L$4+1),FALSE)*$E2559</f>
        <v>0</v>
      </c>
      <c r="M2553" s="51">
        <f t="shared" si="1197"/>
        <v>0</v>
      </c>
      <c r="N2553" s="51">
        <f>VLOOKUP(CONCATENATE($F2553," ",$G2553),AllocFactorMatrix,(N$4+1),FALSE)*$E2559</f>
        <v>0</v>
      </c>
      <c r="O2553" s="51">
        <f>VLOOKUP(CONCATENATE($F2553," ",$G2553),AllocFactorMatrix,(O$4+1),FALSE)*$E2559</f>
        <v>0</v>
      </c>
      <c r="P2553" s="51">
        <f>VLOOKUP(CONCATENATE($F2553," ",$G2553),AllocFactorMatrix,(P$4+1),FALSE)*$E2559</f>
        <v>0</v>
      </c>
      <c r="Q2553" s="51">
        <f>VLOOKUP(CONCATENATE($F2553," ",$G2553),AllocFactorMatrix,(Q$4+1),FALSE)*$E2559</f>
        <v>0</v>
      </c>
      <c r="R2553" s="51">
        <f t="shared" ref="R2553:R2559" si="1199">SUBTOTAL(9,N2553:Q2553)</f>
        <v>0</v>
      </c>
      <c r="S2553" s="51">
        <f>VLOOKUP(CONCATENATE($F2553," ",$G2553),AllocFactorMatrix,(S$4+1),FALSE)*$E2559</f>
        <v>0</v>
      </c>
      <c r="T2553" s="51">
        <f>VLOOKUP(CONCATENATE($F2553," ",$G2553),AllocFactorMatrix,(T$4+1),FALSE)*$E2559</f>
        <v>0</v>
      </c>
      <c r="U2553" s="51">
        <f>VLOOKUP(CONCATENATE($F2553," ",$G2553),AllocFactorMatrix,(U$4+1),FALSE)*$E2559</f>
        <v>0</v>
      </c>
      <c r="V2553" s="51">
        <f>VLOOKUP(CONCATENATE($F2553," ",$G2553),AllocFactorMatrix,(V$4+1),FALSE)*$E2559</f>
        <v>0</v>
      </c>
      <c r="W2553" s="51">
        <f t="shared" ref="W2553:W2559" si="1200">SUBTOTAL(9,S2553:V2553)</f>
        <v>0</v>
      </c>
      <c r="X2553" s="51">
        <f>VLOOKUP(CONCATENATE($F2553," ",$G2553),AllocFactorMatrix,(X$4+1),FALSE)*$E2559</f>
        <v>0</v>
      </c>
      <c r="Y2553" s="51">
        <f>VLOOKUP(CONCATENATE($F2553," ",$G2553),AllocFactorMatrix,(Y$4+1),FALSE)*$E2559</f>
        <v>0</v>
      </c>
      <c r="Z2553" s="51">
        <f t="shared" si="1198"/>
        <v>0</v>
      </c>
      <c r="AA2553" s="51">
        <f>VLOOKUP(CONCATENATE($F2553," ",$G2553),AllocFactorMatrix,(AA$4+1),FALSE)*$E2559</f>
        <v>0</v>
      </c>
      <c r="AB2553" s="51">
        <f>VLOOKUP(CONCATENATE($F2553," ",$G2553),AllocFactorMatrix,(AB$4+1),FALSE)*$E2559</f>
        <v>0</v>
      </c>
      <c r="AC2553" s="51">
        <f>VLOOKUP(CONCATENATE($F2553," ",$G2553),AllocFactorMatrix,(AC$4+1),FALSE)*$E2559</f>
        <v>0</v>
      </c>
    </row>
    <row r="2554" spans="1:29" s="48" customFormat="1" hidden="1" outlineLevel="1">
      <c r="A2554" s="53"/>
      <c r="B2554" s="104"/>
      <c r="C2554" s="52"/>
      <c r="D2554" s="52"/>
      <c r="F2554" s="175" t="str">
        <f>F2559</f>
        <v>PROD_DEMAND</v>
      </c>
      <c r="G2554" s="52" t="str">
        <f>$G$10</f>
        <v>SUBTRAN</v>
      </c>
      <c r="H2554" s="50">
        <f t="shared" si="1192"/>
        <v>0</v>
      </c>
      <c r="I2554" s="51">
        <f>VLOOKUP(CONCATENATE($F2554," ",$G2554),AllocFactorMatrix,(I$4+1),FALSE)*$E2559</f>
        <v>0</v>
      </c>
      <c r="J2554" s="51">
        <f>VLOOKUP(CONCATENATE($F2554," ",$G2554),AllocFactorMatrix,(J$4+1),FALSE)*$E2559</f>
        <v>0</v>
      </c>
      <c r="K2554" s="51">
        <f>VLOOKUP(CONCATENATE($F2554," ",$G2554),AllocFactorMatrix,(K$4+1),FALSE)*$E2559</f>
        <v>0</v>
      </c>
      <c r="L2554" s="51">
        <f>VLOOKUP(CONCATENATE($F2554," ",$G2554),AllocFactorMatrix,(L$4+1),FALSE)*$E2559</f>
        <v>0</v>
      </c>
      <c r="M2554" s="51">
        <f t="shared" si="1197"/>
        <v>0</v>
      </c>
      <c r="N2554" s="51">
        <f>VLOOKUP(CONCATENATE($F2554," ",$G2554),AllocFactorMatrix,(N$4+1),FALSE)*$E2559</f>
        <v>0</v>
      </c>
      <c r="O2554" s="51">
        <f>VLOOKUP(CONCATENATE($F2554," ",$G2554),AllocFactorMatrix,(O$4+1),FALSE)*$E2559</f>
        <v>0</v>
      </c>
      <c r="P2554" s="51">
        <f>VLOOKUP(CONCATENATE($F2554," ",$G2554),AllocFactorMatrix,(P$4+1),FALSE)*$E2559</f>
        <v>0</v>
      </c>
      <c r="Q2554" s="51">
        <f>VLOOKUP(CONCATENATE($F2554," ",$G2554),AllocFactorMatrix,(Q$4+1),FALSE)*$E2559</f>
        <v>0</v>
      </c>
      <c r="R2554" s="51">
        <f t="shared" si="1199"/>
        <v>0</v>
      </c>
      <c r="S2554" s="51">
        <f>VLOOKUP(CONCATENATE($F2554," ",$G2554),AllocFactorMatrix,(S$4+1),FALSE)*$E2559</f>
        <v>0</v>
      </c>
      <c r="T2554" s="51">
        <f>VLOOKUP(CONCATENATE($F2554," ",$G2554),AllocFactorMatrix,(T$4+1),FALSE)*$E2559</f>
        <v>0</v>
      </c>
      <c r="U2554" s="51">
        <f>VLOOKUP(CONCATENATE($F2554," ",$G2554),AllocFactorMatrix,(U$4+1),FALSE)*$E2559</f>
        <v>0</v>
      </c>
      <c r="V2554" s="51">
        <f>VLOOKUP(CONCATENATE($F2554," ",$G2554),AllocFactorMatrix,(V$4+1),FALSE)*$E2559</f>
        <v>0</v>
      </c>
      <c r="W2554" s="51">
        <f t="shared" si="1200"/>
        <v>0</v>
      </c>
      <c r="X2554" s="51">
        <f>VLOOKUP(CONCATENATE($F2554," ",$G2554),AllocFactorMatrix,(X$4+1),FALSE)*$E2559</f>
        <v>0</v>
      </c>
      <c r="Y2554" s="51">
        <f>VLOOKUP(CONCATENATE($F2554," ",$G2554),AllocFactorMatrix,(Y$4+1),FALSE)*$E2559</f>
        <v>0</v>
      </c>
      <c r="Z2554" s="51">
        <f t="shared" si="1198"/>
        <v>0</v>
      </c>
      <c r="AA2554" s="51">
        <f>VLOOKUP(CONCATENATE($F2554," ",$G2554),AllocFactorMatrix,(AA$4+1),FALSE)*$E2559</f>
        <v>0</v>
      </c>
      <c r="AB2554" s="51">
        <f>VLOOKUP(CONCATENATE($F2554," ",$G2554),AllocFactorMatrix,(AB$4+1),FALSE)*$E2559</f>
        <v>0</v>
      </c>
      <c r="AC2554" s="51">
        <f>VLOOKUP(CONCATENATE($F2554," ",$G2554),AllocFactorMatrix,(AC$4+1),FALSE)*$E2559</f>
        <v>0</v>
      </c>
    </row>
    <row r="2555" spans="1:29" s="48" customFormat="1" hidden="1" outlineLevel="1">
      <c r="A2555" s="53"/>
      <c r="B2555" s="104"/>
      <c r="C2555" s="52"/>
      <c r="D2555" s="52"/>
      <c r="F2555" s="175" t="str">
        <f>F2559</f>
        <v>PROD_DEMAND</v>
      </c>
      <c r="G2555" s="52" t="str">
        <f>$G$11</f>
        <v>DISTPRI</v>
      </c>
      <c r="H2555" s="50">
        <f t="shared" si="1192"/>
        <v>0</v>
      </c>
      <c r="I2555" s="51">
        <f>VLOOKUP(CONCATENATE($F2555," ",$G2555),AllocFactorMatrix,(I$4+1),FALSE)*$E2559</f>
        <v>0</v>
      </c>
      <c r="J2555" s="51">
        <f>VLOOKUP(CONCATENATE($F2555," ",$G2555),AllocFactorMatrix,(J$4+1),FALSE)*$E2559</f>
        <v>0</v>
      </c>
      <c r="K2555" s="51">
        <f>VLOOKUP(CONCATENATE($F2555," ",$G2555),AllocFactorMatrix,(K$4+1),FALSE)*$E2559</f>
        <v>0</v>
      </c>
      <c r="L2555" s="51">
        <f>VLOOKUP(CONCATENATE($F2555," ",$G2555),AllocFactorMatrix,(L$4+1),FALSE)*$E2559</f>
        <v>0</v>
      </c>
      <c r="M2555" s="51">
        <f t="shared" si="1197"/>
        <v>0</v>
      </c>
      <c r="N2555" s="51">
        <f>VLOOKUP(CONCATENATE($F2555," ",$G2555),AllocFactorMatrix,(N$4+1),FALSE)*$E2559</f>
        <v>0</v>
      </c>
      <c r="O2555" s="51">
        <f>VLOOKUP(CONCATENATE($F2555," ",$G2555),AllocFactorMatrix,(O$4+1),FALSE)*$E2559</f>
        <v>0</v>
      </c>
      <c r="P2555" s="51">
        <f>VLOOKUP(CONCATENATE($F2555," ",$G2555),AllocFactorMatrix,(P$4+1),FALSE)*$E2559</f>
        <v>0</v>
      </c>
      <c r="Q2555" s="51">
        <f>VLOOKUP(CONCATENATE($F2555," ",$G2555),AllocFactorMatrix,(Q$4+1),FALSE)*$E2559</f>
        <v>0</v>
      </c>
      <c r="R2555" s="51">
        <f t="shared" si="1199"/>
        <v>0</v>
      </c>
      <c r="S2555" s="51">
        <f>VLOOKUP(CONCATENATE($F2555," ",$G2555),AllocFactorMatrix,(S$4+1),FALSE)*$E2559</f>
        <v>0</v>
      </c>
      <c r="T2555" s="51">
        <f>VLOOKUP(CONCATENATE($F2555," ",$G2555),AllocFactorMatrix,(T$4+1),FALSE)*$E2559</f>
        <v>0</v>
      </c>
      <c r="U2555" s="51">
        <f>VLOOKUP(CONCATENATE($F2555," ",$G2555),AllocFactorMatrix,(U$4+1),FALSE)*$E2559</f>
        <v>0</v>
      </c>
      <c r="V2555" s="51">
        <f>VLOOKUP(CONCATENATE($F2555," ",$G2555),AllocFactorMatrix,(V$4+1),FALSE)*$E2559</f>
        <v>0</v>
      </c>
      <c r="W2555" s="51">
        <f t="shared" si="1200"/>
        <v>0</v>
      </c>
      <c r="X2555" s="51">
        <f>VLOOKUP(CONCATENATE($F2555," ",$G2555),AllocFactorMatrix,(X$4+1),FALSE)*$E2559</f>
        <v>0</v>
      </c>
      <c r="Y2555" s="51">
        <f>VLOOKUP(CONCATENATE($F2555," ",$G2555),AllocFactorMatrix,(Y$4+1),FALSE)*$E2559</f>
        <v>0</v>
      </c>
      <c r="Z2555" s="51">
        <f t="shared" si="1198"/>
        <v>0</v>
      </c>
      <c r="AA2555" s="51">
        <f>VLOOKUP(CONCATENATE($F2555," ",$G2555),AllocFactorMatrix,(AA$4+1),FALSE)*$E2559</f>
        <v>0</v>
      </c>
      <c r="AB2555" s="51">
        <f>VLOOKUP(CONCATENATE($F2555," ",$G2555),AllocFactorMatrix,(AB$4+1),FALSE)*$E2559</f>
        <v>0</v>
      </c>
      <c r="AC2555" s="51">
        <f>VLOOKUP(CONCATENATE($F2555," ",$G2555),AllocFactorMatrix,(AC$4+1),FALSE)*$E2559</f>
        <v>0</v>
      </c>
    </row>
    <row r="2556" spans="1:29" s="48" customFormat="1" hidden="1" outlineLevel="1">
      <c r="A2556" s="53"/>
      <c r="B2556" s="104"/>
      <c r="C2556" s="52"/>
      <c r="D2556" s="52"/>
      <c r="F2556" s="175" t="str">
        <f>F2559</f>
        <v>PROD_DEMAND</v>
      </c>
      <c r="G2556" s="52" t="str">
        <f>$G$12</f>
        <v>DISTSEC</v>
      </c>
      <c r="H2556" s="50">
        <f t="shared" si="1192"/>
        <v>0</v>
      </c>
      <c r="I2556" s="51">
        <f>VLOOKUP(CONCATENATE($F2556," ",$G2556),AllocFactorMatrix,(I$4+1),FALSE)*$E2559</f>
        <v>0</v>
      </c>
      <c r="J2556" s="51">
        <f>VLOOKUP(CONCATENATE($F2556," ",$G2556),AllocFactorMatrix,(J$4+1),FALSE)*$E2559</f>
        <v>0</v>
      </c>
      <c r="K2556" s="51">
        <f>VLOOKUP(CONCATENATE($F2556," ",$G2556),AllocFactorMatrix,(K$4+1),FALSE)*$E2559</f>
        <v>0</v>
      </c>
      <c r="L2556" s="51">
        <f>VLOOKUP(CONCATENATE($F2556," ",$G2556),AllocFactorMatrix,(L$4+1),FALSE)*$E2559</f>
        <v>0</v>
      </c>
      <c r="M2556" s="51">
        <f t="shared" si="1197"/>
        <v>0</v>
      </c>
      <c r="N2556" s="51">
        <f>VLOOKUP(CONCATENATE($F2556," ",$G2556),AllocFactorMatrix,(N$4+1),FALSE)*$E2559</f>
        <v>0</v>
      </c>
      <c r="O2556" s="51">
        <f>VLOOKUP(CONCATENATE($F2556," ",$G2556),AllocFactorMatrix,(O$4+1),FALSE)*$E2559</f>
        <v>0</v>
      </c>
      <c r="P2556" s="51">
        <f>VLOOKUP(CONCATENATE($F2556," ",$G2556),AllocFactorMatrix,(P$4+1),FALSE)*$E2559</f>
        <v>0</v>
      </c>
      <c r="Q2556" s="51">
        <f>VLOOKUP(CONCATENATE($F2556," ",$G2556),AllocFactorMatrix,(Q$4+1),FALSE)*$E2559</f>
        <v>0</v>
      </c>
      <c r="R2556" s="51">
        <f t="shared" si="1199"/>
        <v>0</v>
      </c>
      <c r="S2556" s="51">
        <f>VLOOKUP(CONCATENATE($F2556," ",$G2556),AllocFactorMatrix,(S$4+1),FALSE)*$E2559</f>
        <v>0</v>
      </c>
      <c r="T2556" s="51">
        <f>VLOOKUP(CONCATENATE($F2556," ",$G2556),AllocFactorMatrix,(T$4+1),FALSE)*$E2559</f>
        <v>0</v>
      </c>
      <c r="U2556" s="51">
        <f>VLOOKUP(CONCATENATE($F2556," ",$G2556),AllocFactorMatrix,(U$4+1),FALSE)*$E2559</f>
        <v>0</v>
      </c>
      <c r="V2556" s="51">
        <f>VLOOKUP(CONCATENATE($F2556," ",$G2556),AllocFactorMatrix,(V$4+1),FALSE)*$E2559</f>
        <v>0</v>
      </c>
      <c r="W2556" s="51">
        <f t="shared" si="1200"/>
        <v>0</v>
      </c>
      <c r="X2556" s="51">
        <f>VLOOKUP(CONCATENATE($F2556," ",$G2556),AllocFactorMatrix,(X$4+1),FALSE)*$E2559</f>
        <v>0</v>
      </c>
      <c r="Y2556" s="51">
        <f>VLOOKUP(CONCATENATE($F2556," ",$G2556),AllocFactorMatrix,(Y$4+1),FALSE)*$E2559</f>
        <v>0</v>
      </c>
      <c r="Z2556" s="51">
        <f t="shared" si="1198"/>
        <v>0</v>
      </c>
      <c r="AA2556" s="51">
        <f>VLOOKUP(CONCATENATE($F2556," ",$G2556),AllocFactorMatrix,(AA$4+1),FALSE)*$E2559</f>
        <v>0</v>
      </c>
      <c r="AB2556" s="51">
        <f>VLOOKUP(CONCATENATE($F2556," ",$G2556),AllocFactorMatrix,(AB$4+1),FALSE)*$E2559</f>
        <v>0</v>
      </c>
      <c r="AC2556" s="51">
        <f>VLOOKUP(CONCATENATE($F2556," ",$G2556),AllocFactorMatrix,(AC$4+1),FALSE)*$E2559</f>
        <v>0</v>
      </c>
    </row>
    <row r="2557" spans="1:29" s="48" customFormat="1" hidden="1" outlineLevel="1">
      <c r="A2557" s="53"/>
      <c r="B2557" s="104"/>
      <c r="C2557" s="52"/>
      <c r="D2557" s="52"/>
      <c r="F2557" s="175" t="str">
        <f>F2559</f>
        <v>PROD_DEMAND</v>
      </c>
      <c r="G2557" s="52" t="str">
        <f>$G$13</f>
        <v>ENERGY</v>
      </c>
      <c r="H2557" s="50">
        <f t="shared" si="1192"/>
        <v>0</v>
      </c>
      <c r="I2557" s="51">
        <f>VLOOKUP(CONCATENATE($F2557," ",$G2557),AllocFactorMatrix,(I$4+1),FALSE)*$E2559</f>
        <v>0</v>
      </c>
      <c r="J2557" s="51">
        <f>VLOOKUP(CONCATENATE($F2557," ",$G2557),AllocFactorMatrix,(J$4+1),FALSE)*$E2559</f>
        <v>0</v>
      </c>
      <c r="K2557" s="51">
        <f>VLOOKUP(CONCATENATE($F2557," ",$G2557),AllocFactorMatrix,(K$4+1),FALSE)*$E2559</f>
        <v>0</v>
      </c>
      <c r="L2557" s="51">
        <f>VLOOKUP(CONCATENATE($F2557," ",$G2557),AllocFactorMatrix,(L$4+1),FALSE)*$E2559</f>
        <v>0</v>
      </c>
      <c r="M2557" s="51">
        <f t="shared" si="1197"/>
        <v>0</v>
      </c>
      <c r="N2557" s="51">
        <f>VLOOKUP(CONCATENATE($F2557," ",$G2557),AllocFactorMatrix,(N$4+1),FALSE)*$E2559</f>
        <v>0</v>
      </c>
      <c r="O2557" s="51">
        <f>VLOOKUP(CONCATENATE($F2557," ",$G2557),AllocFactorMatrix,(O$4+1),FALSE)*$E2559</f>
        <v>0</v>
      </c>
      <c r="P2557" s="51">
        <f>VLOOKUP(CONCATENATE($F2557," ",$G2557),AllocFactorMatrix,(P$4+1),FALSE)*$E2559</f>
        <v>0</v>
      </c>
      <c r="Q2557" s="51">
        <f>VLOOKUP(CONCATENATE($F2557," ",$G2557),AllocFactorMatrix,(Q$4+1),FALSE)*$E2559</f>
        <v>0</v>
      </c>
      <c r="R2557" s="51">
        <f t="shared" si="1199"/>
        <v>0</v>
      </c>
      <c r="S2557" s="51">
        <f>VLOOKUP(CONCATENATE($F2557," ",$G2557),AllocFactorMatrix,(S$4+1),FALSE)*$E2559</f>
        <v>0</v>
      </c>
      <c r="T2557" s="51">
        <f>VLOOKUP(CONCATENATE($F2557," ",$G2557),AllocFactorMatrix,(T$4+1),FALSE)*$E2559</f>
        <v>0</v>
      </c>
      <c r="U2557" s="51">
        <f>VLOOKUP(CONCATENATE($F2557," ",$G2557),AllocFactorMatrix,(U$4+1),FALSE)*$E2559</f>
        <v>0</v>
      </c>
      <c r="V2557" s="51">
        <f>VLOOKUP(CONCATENATE($F2557," ",$G2557),AllocFactorMatrix,(V$4+1),FALSE)*$E2559</f>
        <v>0</v>
      </c>
      <c r="W2557" s="51">
        <f t="shared" si="1200"/>
        <v>0</v>
      </c>
      <c r="X2557" s="51">
        <f>VLOOKUP(CONCATENATE($F2557," ",$G2557),AllocFactorMatrix,(X$4+1),FALSE)*$E2559</f>
        <v>0</v>
      </c>
      <c r="Y2557" s="51">
        <f>VLOOKUP(CONCATENATE($F2557," ",$G2557),AllocFactorMatrix,(Y$4+1),FALSE)*$E2559</f>
        <v>0</v>
      </c>
      <c r="Z2557" s="51">
        <f t="shared" si="1198"/>
        <v>0</v>
      </c>
      <c r="AA2557" s="51">
        <f>VLOOKUP(CONCATENATE($F2557," ",$G2557),AllocFactorMatrix,(AA$4+1),FALSE)*$E2559</f>
        <v>0</v>
      </c>
      <c r="AB2557" s="51">
        <f>VLOOKUP(CONCATENATE($F2557," ",$G2557),AllocFactorMatrix,(AB$4+1),FALSE)*$E2559</f>
        <v>0</v>
      </c>
      <c r="AC2557" s="51">
        <f>VLOOKUP(CONCATENATE($F2557," ",$G2557),AllocFactorMatrix,(AC$4+1),FALSE)*$E2559</f>
        <v>0</v>
      </c>
    </row>
    <row r="2558" spans="1:29" s="48" customFormat="1" hidden="1" outlineLevel="1">
      <c r="A2558" s="53"/>
      <c r="B2558" s="104"/>
      <c r="C2558" s="52"/>
      <c r="D2558" s="52"/>
      <c r="F2558" s="175" t="str">
        <f>F2559</f>
        <v>PROD_DEMAND</v>
      </c>
      <c r="G2558" s="52" t="str">
        <f>$G$14</f>
        <v>CUSTOMER</v>
      </c>
      <c r="H2558" s="50">
        <f t="shared" si="1192"/>
        <v>0</v>
      </c>
      <c r="I2558" s="51">
        <f>VLOOKUP(CONCATENATE($F2558," ",$G2558),AllocFactorMatrix,(I$4+1),FALSE)*$E2559</f>
        <v>0</v>
      </c>
      <c r="J2558" s="51">
        <f>VLOOKUP(CONCATENATE($F2558," ",$G2558),AllocFactorMatrix,(J$4+1),FALSE)*$E2559</f>
        <v>0</v>
      </c>
      <c r="K2558" s="51">
        <f>VLOOKUP(CONCATENATE($F2558," ",$G2558),AllocFactorMatrix,(K$4+1),FALSE)*$E2559</f>
        <v>0</v>
      </c>
      <c r="L2558" s="51">
        <f>VLOOKUP(CONCATENATE($F2558," ",$G2558),AllocFactorMatrix,(L$4+1),FALSE)*$E2559</f>
        <v>0</v>
      </c>
      <c r="M2558" s="51">
        <f t="shared" si="1197"/>
        <v>0</v>
      </c>
      <c r="N2558" s="51">
        <f>VLOOKUP(CONCATENATE($F2558," ",$G2558),AllocFactorMatrix,(N$4+1),FALSE)*$E2559</f>
        <v>0</v>
      </c>
      <c r="O2558" s="51">
        <f>VLOOKUP(CONCATENATE($F2558," ",$G2558),AllocFactorMatrix,(O$4+1),FALSE)*$E2559</f>
        <v>0</v>
      </c>
      <c r="P2558" s="51">
        <f>VLOOKUP(CONCATENATE($F2558," ",$G2558),AllocFactorMatrix,(P$4+1),FALSE)*$E2559</f>
        <v>0</v>
      </c>
      <c r="Q2558" s="51">
        <f>VLOOKUP(CONCATENATE($F2558," ",$G2558),AllocFactorMatrix,(Q$4+1),FALSE)*$E2559</f>
        <v>0</v>
      </c>
      <c r="R2558" s="51">
        <f t="shared" si="1199"/>
        <v>0</v>
      </c>
      <c r="S2558" s="51">
        <f>VLOOKUP(CONCATENATE($F2558," ",$G2558),AllocFactorMatrix,(S$4+1),FALSE)*$E2559</f>
        <v>0</v>
      </c>
      <c r="T2558" s="51">
        <f>VLOOKUP(CONCATENATE($F2558," ",$G2558),AllocFactorMatrix,(T$4+1),FALSE)*$E2559</f>
        <v>0</v>
      </c>
      <c r="U2558" s="51">
        <f>VLOOKUP(CONCATENATE($F2558," ",$G2558),AllocFactorMatrix,(U$4+1),FALSE)*$E2559</f>
        <v>0</v>
      </c>
      <c r="V2558" s="51">
        <f>VLOOKUP(CONCATENATE($F2558," ",$G2558),AllocFactorMatrix,(V$4+1),FALSE)*$E2559</f>
        <v>0</v>
      </c>
      <c r="W2558" s="51">
        <f t="shared" si="1200"/>
        <v>0</v>
      </c>
      <c r="X2558" s="51">
        <f>VLOOKUP(CONCATENATE($F2558," ",$G2558),AllocFactorMatrix,(X$4+1),FALSE)*$E2559</f>
        <v>0</v>
      </c>
      <c r="Y2558" s="51">
        <f>VLOOKUP(CONCATENATE($F2558," ",$G2558),AllocFactorMatrix,(Y$4+1),FALSE)*$E2559</f>
        <v>0</v>
      </c>
      <c r="Z2558" s="51">
        <f t="shared" si="1198"/>
        <v>0</v>
      </c>
      <c r="AA2558" s="51">
        <f>VLOOKUP(CONCATENATE($F2558," ",$G2558),AllocFactorMatrix,(AA$4+1),FALSE)*$E2559</f>
        <v>0</v>
      </c>
      <c r="AB2558" s="51">
        <f>VLOOKUP(CONCATENATE($F2558," ",$G2558),AllocFactorMatrix,(AB$4+1),FALSE)*$E2559</f>
        <v>0</v>
      </c>
      <c r="AC2558" s="51">
        <f>VLOOKUP(CONCATENATE($F2558," ",$G2558),AllocFactorMatrix,(AC$4+1),FALSE)*$E2559</f>
        <v>0</v>
      </c>
    </row>
    <row r="2559" spans="1:29" s="48" customFormat="1" collapsed="1">
      <c r="A2559" s="53"/>
      <c r="B2559" s="104"/>
      <c r="C2559" s="52"/>
      <c r="D2559" s="102" t="s">
        <v>715</v>
      </c>
      <c r="E2559" s="58">
        <v>-150304</v>
      </c>
      <c r="F2559" s="93" t="s">
        <v>29</v>
      </c>
      <c r="G2559" s="52" t="str">
        <f>$G$15</f>
        <v>TOTAL</v>
      </c>
      <c r="H2559" s="50">
        <f t="shared" si="1192"/>
        <v>-150303.99999999994</v>
      </c>
      <c r="I2559" s="51">
        <f>VLOOKUP(CONCATENATE($F2559," ",$G2559),AllocFactorMatrix,(I$4+1),FALSE)*$E2559</f>
        <v>-77314.270332262822</v>
      </c>
      <c r="J2559" s="51">
        <f>VLOOKUP(CONCATENATE($F2559," ",$G2559),AllocFactorMatrix,(J$4+1),FALSE)*$E2559</f>
        <v>-18029.699728059011</v>
      </c>
      <c r="K2559" s="51">
        <f>VLOOKUP(CONCATENATE($F2559," ",$G2559),AllocFactorMatrix,(K$4+1),FALSE)*$E2559</f>
        <v>-250.6842189724907</v>
      </c>
      <c r="L2559" s="51">
        <f>VLOOKUP(CONCATENATE($F2559," ",$G2559),AllocFactorMatrix,(L$4+1),FALSE)*$E2559</f>
        <v>-34.913720535368846</v>
      </c>
      <c r="M2559" s="51">
        <f t="shared" si="1197"/>
        <v>-18315.297667566872</v>
      </c>
      <c r="N2559" s="51">
        <f>VLOOKUP(CONCATENATE($F2559," ",$G2559),AllocFactorMatrix,(N$4+1),FALSE)*$E2559</f>
        <v>-10731.425070336603</v>
      </c>
      <c r="O2559" s="51">
        <f>VLOOKUP(CONCATENATE($F2559," ",$G2559),AllocFactorMatrix,(O$4+1),FALSE)*$E2559</f>
        <v>-1922.9810719846864</v>
      </c>
      <c r="P2559" s="51">
        <f>VLOOKUP(CONCATENATE($F2559," ",$G2559),AllocFactorMatrix,(P$4+1),FALSE)*$E2559</f>
        <v>-389.96093773230547</v>
      </c>
      <c r="Q2559" s="51">
        <f>VLOOKUP(CONCATENATE($F2559," ",$G2559),AllocFactorMatrix,(Q$4+1),FALSE)*$E2559</f>
        <v>-14.808590261480845</v>
      </c>
      <c r="R2559" s="51">
        <f t="shared" si="1199"/>
        <v>-13059.175670315075</v>
      </c>
      <c r="S2559" s="51">
        <f>VLOOKUP(CONCATENATE($F2559," ",$G2559),AllocFactorMatrix,(S$4+1),FALSE)*$E2559</f>
        <v>-508.20995141914301</v>
      </c>
      <c r="T2559" s="51">
        <f>VLOOKUP(CONCATENATE($F2559," ",$G2559),AllocFactorMatrix,(T$4+1),FALSE)*$E2559</f>
        <v>-6861.1278097964932</v>
      </c>
      <c r="U2559" s="51">
        <f>VLOOKUP(CONCATENATE($F2559," ",$G2559),AllocFactorMatrix,(U$4+1),FALSE)*$E2559</f>
        <v>-26241.059611062185</v>
      </c>
      <c r="V2559" s="51">
        <f>VLOOKUP(CONCATENATE($F2559," ",$G2559),AllocFactorMatrix,(V$4+1),FALSE)*$E2559</f>
        <v>-4753.8113262418674</v>
      </c>
      <c r="W2559" s="51">
        <f t="shared" si="1200"/>
        <v>-38364.208698519687</v>
      </c>
      <c r="X2559" s="51">
        <f>VLOOKUP(CONCATENATE($F2559," ",$G2559),AllocFactorMatrix,(X$4+1),FALSE)*$E2559</f>
        <v>-2945.3427848391225</v>
      </c>
      <c r="Y2559" s="51">
        <f>VLOOKUP(CONCATENATE($F2559," ",$G2559),AllocFactorMatrix,(Y$4+1),FALSE)*$E2559</f>
        <v>-58.826049903071841</v>
      </c>
      <c r="Z2559" s="51">
        <f t="shared" si="1198"/>
        <v>-3004.1688347421941</v>
      </c>
      <c r="AA2559" s="51">
        <f>VLOOKUP(CONCATENATE($F2559," ",$G2559),AllocFactorMatrix,(AA$4+1),FALSE)*$E2559</f>
        <v>-38.853836318017791</v>
      </c>
      <c r="AB2559" s="51">
        <f>VLOOKUP(CONCATENATE($F2559," ",$G2559),AllocFactorMatrix,(AB$4+1),FALSE)*$E2559</f>
        <v>-172.61086284960575</v>
      </c>
      <c r="AC2559" s="51">
        <f>VLOOKUP(CONCATENATE($F2559," ",$G2559),AllocFactorMatrix,(AC$4+1),FALSE)*$E2559</f>
        <v>-35.414097425711546</v>
      </c>
    </row>
    <row r="2560" spans="1:29" s="48" customFormat="1" hidden="1" outlineLevel="1">
      <c r="A2560" s="53"/>
      <c r="B2560" s="104"/>
      <c r="C2560" s="52"/>
      <c r="D2560" s="102"/>
      <c r="F2560" s="91"/>
      <c r="G2560" s="52" t="str">
        <f>$G$8</f>
        <v>PRODUCTION</v>
      </c>
      <c r="H2560" s="50">
        <f t="shared" ref="H2560:AC2560" ca="1" si="1201">H2544+H2552</f>
        <v>-226312.08806457231</v>
      </c>
      <c r="I2560" s="50">
        <f t="shared" ca="1" si="1201"/>
        <v>-127247.47227732028</v>
      </c>
      <c r="J2560" s="50">
        <f t="shared" ca="1" si="1201"/>
        <v>-28249.93964271756</v>
      </c>
      <c r="K2560" s="50">
        <f t="shared" ca="1" si="1201"/>
        <v>-1151.5037853508593</v>
      </c>
      <c r="L2560" s="50">
        <f t="shared" ca="1" si="1201"/>
        <v>-625.89668163833494</v>
      </c>
      <c r="M2560" s="50">
        <f t="shared" ca="1" si="1201"/>
        <v>-30027.340109706754</v>
      </c>
      <c r="N2560" s="50">
        <f t="shared" ca="1" si="1201"/>
        <v>-14394.36375072776</v>
      </c>
      <c r="O2560" s="50">
        <f t="shared" ca="1" si="1201"/>
        <v>-3705.959287656523</v>
      </c>
      <c r="P2560" s="50">
        <f t="shared" ca="1" si="1201"/>
        <v>-876.0077694904852</v>
      </c>
      <c r="Q2560" s="50">
        <f t="shared" ca="1" si="1201"/>
        <v>-14.808590261480845</v>
      </c>
      <c r="R2560" s="50">
        <f t="shared" ca="1" si="1201"/>
        <v>-18991.139398136249</v>
      </c>
      <c r="S2560" s="50">
        <f t="shared" ca="1" si="1201"/>
        <v>-508.20995141914301</v>
      </c>
      <c r="T2560" s="50">
        <f t="shared" ca="1" si="1201"/>
        <v>-11727.003093286214</v>
      </c>
      <c r="U2560" s="50">
        <f t="shared" ca="1" si="1201"/>
        <v>-28628.092151979403</v>
      </c>
      <c r="V2560" s="50">
        <f t="shared" ca="1" si="1201"/>
        <v>-5833.5862024906983</v>
      </c>
      <c r="W2560" s="50">
        <f t="shared" ca="1" si="1201"/>
        <v>-46696.89139917546</v>
      </c>
      <c r="X2560" s="50">
        <f t="shared" ca="1" si="1201"/>
        <v>-3019.7212514944285</v>
      </c>
      <c r="Y2560" s="50">
        <f t="shared" ca="1" si="1201"/>
        <v>-58.826049903071841</v>
      </c>
      <c r="Z2560" s="50">
        <f t="shared" ca="1" si="1201"/>
        <v>-3078.5473013975002</v>
      </c>
      <c r="AA2560" s="50">
        <f t="shared" ca="1" si="1201"/>
        <v>-38.853836318017791</v>
      </c>
      <c r="AB2560" s="50">
        <f t="shared" ca="1" si="1201"/>
        <v>-196.42964509235543</v>
      </c>
      <c r="AC2560" s="50">
        <f t="shared" ca="1" si="1201"/>
        <v>-35.414097425711546</v>
      </c>
    </row>
    <row r="2561" spans="1:29" s="48" customFormat="1" hidden="1" outlineLevel="1">
      <c r="A2561" s="53"/>
      <c r="B2561" s="104"/>
      <c r="C2561" s="52"/>
      <c r="D2561" s="102"/>
      <c r="F2561" s="91"/>
      <c r="G2561" s="52" t="str">
        <f>$G$9</f>
        <v>BULKTRAN</v>
      </c>
      <c r="H2561" s="50">
        <f t="shared" ref="H2561:AC2561" ca="1" si="1202">H2545+H2553</f>
        <v>-41276.531865579076</v>
      </c>
      <c r="I2561" s="50">
        <f t="shared" ca="1" si="1202"/>
        <v>-27116.44844275765</v>
      </c>
      <c r="J2561" s="50">
        <f t="shared" ca="1" si="1202"/>
        <v>-5550.1469547935585</v>
      </c>
      <c r="K2561" s="50">
        <f t="shared" ca="1" si="1202"/>
        <v>-489.19409083366804</v>
      </c>
      <c r="L2561" s="50">
        <f t="shared" ca="1" si="1202"/>
        <v>-320.93593783410626</v>
      </c>
      <c r="M2561" s="50">
        <f t="shared" ca="1" si="1202"/>
        <v>-6360.2769834613327</v>
      </c>
      <c r="N2561" s="50">
        <f t="shared" ca="1" si="1202"/>
        <v>-1989.1752182265393</v>
      </c>
      <c r="O2561" s="50">
        <f t="shared" ca="1" si="1202"/>
        <v>-968.25428725808024</v>
      </c>
      <c r="P2561" s="50">
        <f t="shared" ca="1" si="1202"/>
        <v>-263.94990388636529</v>
      </c>
      <c r="Q2561" s="50">
        <f t="shared" ca="1" si="1202"/>
        <v>0</v>
      </c>
      <c r="R2561" s="50">
        <f t="shared" ca="1" si="1202"/>
        <v>-3221.3794093709848</v>
      </c>
      <c r="S2561" s="50">
        <f t="shared" ca="1" si="1202"/>
        <v>0</v>
      </c>
      <c r="T2561" s="50">
        <f t="shared" ca="1" si="1202"/>
        <v>-2642.4353158609761</v>
      </c>
      <c r="U2561" s="50">
        <f t="shared" ca="1" si="1202"/>
        <v>-1296.2886877991116</v>
      </c>
      <c r="V2561" s="50">
        <f t="shared" ca="1" si="1202"/>
        <v>-586.3765715205576</v>
      </c>
      <c r="W2561" s="50">
        <f t="shared" ca="1" si="1202"/>
        <v>-4525.1005751806451</v>
      </c>
      <c r="X2561" s="50">
        <f t="shared" ca="1" si="1202"/>
        <v>-40.391558677314421</v>
      </c>
      <c r="Y2561" s="50">
        <f t="shared" ca="1" si="1202"/>
        <v>0</v>
      </c>
      <c r="Z2561" s="50">
        <f t="shared" ca="1" si="1202"/>
        <v>-40.391558677314421</v>
      </c>
      <c r="AA2561" s="50">
        <f t="shared" ca="1" si="1202"/>
        <v>0</v>
      </c>
      <c r="AB2561" s="50">
        <f t="shared" ca="1" si="1202"/>
        <v>-12.934896131144745</v>
      </c>
      <c r="AC2561" s="50">
        <f t="shared" ca="1" si="1202"/>
        <v>0</v>
      </c>
    </row>
    <row r="2562" spans="1:29" s="48" customFormat="1" hidden="1" outlineLevel="1">
      <c r="A2562" s="53"/>
      <c r="B2562" s="104"/>
      <c r="C2562" s="52"/>
      <c r="D2562" s="102"/>
      <c r="F2562" s="91"/>
      <c r="G2562" s="52" t="str">
        <f>$G$10</f>
        <v>SUBTRAN</v>
      </c>
      <c r="H2562" s="50">
        <f t="shared" ref="H2562:AC2562" ca="1" si="1203">H2546+H2554</f>
        <v>-11286.678259734495</v>
      </c>
      <c r="I2562" s="50">
        <f t="shared" ca="1" si="1203"/>
        <v>-7457.7291344959958</v>
      </c>
      <c r="J2562" s="50">
        <f t="shared" ca="1" si="1203"/>
        <v>-1534.3991662334554</v>
      </c>
      <c r="K2562" s="50">
        <f t="shared" ca="1" si="1203"/>
        <v>-135.88168501970063</v>
      </c>
      <c r="L2562" s="50">
        <f t="shared" ca="1" si="1203"/>
        <v>-115.85008666981014</v>
      </c>
      <c r="M2562" s="50">
        <f t="shared" ca="1" si="1203"/>
        <v>-1786.130937922966</v>
      </c>
      <c r="N2562" s="50">
        <f t="shared" ca="1" si="1203"/>
        <v>-533.9641301809977</v>
      </c>
      <c r="O2562" s="50">
        <f t="shared" ca="1" si="1203"/>
        <v>-260.6434378935565</v>
      </c>
      <c r="P2562" s="50">
        <f t="shared" ca="1" si="1203"/>
        <v>-91.970665706659531</v>
      </c>
      <c r="Q2562" s="50">
        <f t="shared" ca="1" si="1203"/>
        <v>0</v>
      </c>
      <c r="R2562" s="50">
        <f t="shared" ca="1" si="1203"/>
        <v>-886.57823378121361</v>
      </c>
      <c r="S2562" s="50">
        <f t="shared" ca="1" si="1203"/>
        <v>0</v>
      </c>
      <c r="T2562" s="50">
        <f t="shared" ca="1" si="1203"/>
        <v>-701.65130666992297</v>
      </c>
      <c r="U2562" s="50">
        <f t="shared" ca="1" si="1203"/>
        <v>-443.75955078279975</v>
      </c>
      <c r="V2562" s="50">
        <f t="shared" ca="1" si="1203"/>
        <v>0</v>
      </c>
      <c r="W2562" s="50">
        <f t="shared" ca="1" si="1203"/>
        <v>-1145.4108574527227</v>
      </c>
      <c r="X2562" s="50">
        <f t="shared" ca="1" si="1203"/>
        <v>-10.829096081597338</v>
      </c>
      <c r="Y2562" s="50">
        <f t="shared" ca="1" si="1203"/>
        <v>0</v>
      </c>
      <c r="Z2562" s="50">
        <f t="shared" ca="1" si="1203"/>
        <v>-10.829096081597338</v>
      </c>
      <c r="AA2562" s="50">
        <f t="shared" ca="1" si="1203"/>
        <v>0</v>
      </c>
      <c r="AB2562" s="50">
        <f t="shared" ca="1" si="1203"/>
        <v>0</v>
      </c>
      <c r="AC2562" s="50">
        <f t="shared" ca="1" si="1203"/>
        <v>0</v>
      </c>
    </row>
    <row r="2563" spans="1:29" s="48" customFormat="1" hidden="1" outlineLevel="1">
      <c r="A2563" s="53"/>
      <c r="B2563" s="104"/>
      <c r="C2563" s="52"/>
      <c r="D2563" s="102"/>
      <c r="F2563" s="91"/>
      <c r="G2563" s="52" t="str">
        <f>$G$11</f>
        <v>DISTPRI</v>
      </c>
      <c r="H2563" s="50">
        <f t="shared" ref="H2563:AC2563" ca="1" si="1204">H2547+H2555</f>
        <v>-54495.803608634509</v>
      </c>
      <c r="I2563" s="50">
        <f t="shared" ca="1" si="1204"/>
        <v>-38237.555671697068</v>
      </c>
      <c r="J2563" s="50">
        <f t="shared" ca="1" si="1204"/>
        <v>-7854.5344681880924</v>
      </c>
      <c r="K2563" s="50">
        <f t="shared" ca="1" si="1204"/>
        <v>-695.48080637735438</v>
      </c>
      <c r="L2563" s="50">
        <f t="shared" ca="1" si="1204"/>
        <v>0</v>
      </c>
      <c r="M2563" s="50">
        <f t="shared" ca="1" si="1204"/>
        <v>-8550.0152745654468</v>
      </c>
      <c r="N2563" s="50">
        <f t="shared" ca="1" si="1204"/>
        <v>-2745.5983415270166</v>
      </c>
      <c r="O2563" s="50">
        <f t="shared" ca="1" si="1204"/>
        <v>-1340.0887597416629</v>
      </c>
      <c r="P2563" s="50">
        <f t="shared" ca="1" si="1204"/>
        <v>0</v>
      </c>
      <c r="Q2563" s="50">
        <f t="shared" ca="1" si="1204"/>
        <v>0</v>
      </c>
      <c r="R2563" s="50">
        <f t="shared" ca="1" si="1204"/>
        <v>-4085.6871012686797</v>
      </c>
      <c r="S2563" s="50">
        <f t="shared" ca="1" si="1204"/>
        <v>0</v>
      </c>
      <c r="T2563" s="50">
        <f t="shared" ca="1" si="1204"/>
        <v>-3566.8487294700044</v>
      </c>
      <c r="U2563" s="50">
        <f t="shared" ca="1" si="1204"/>
        <v>0</v>
      </c>
      <c r="V2563" s="50">
        <f t="shared" ca="1" si="1204"/>
        <v>0</v>
      </c>
      <c r="W2563" s="50">
        <f t="shared" ca="1" si="1204"/>
        <v>-3566.8487294700044</v>
      </c>
      <c r="X2563" s="50">
        <f t="shared" ca="1" si="1204"/>
        <v>-55.696831633302992</v>
      </c>
      <c r="Y2563" s="50">
        <f t="shared" ca="1" si="1204"/>
        <v>0</v>
      </c>
      <c r="Z2563" s="50">
        <f t="shared" ca="1" si="1204"/>
        <v>-55.696831633302992</v>
      </c>
      <c r="AA2563" s="50">
        <f t="shared" ca="1" si="1204"/>
        <v>0</v>
      </c>
      <c r="AB2563" s="50">
        <f t="shared" ca="1" si="1204"/>
        <v>0</v>
      </c>
      <c r="AC2563" s="50">
        <f t="shared" ca="1" si="1204"/>
        <v>0</v>
      </c>
    </row>
    <row r="2564" spans="1:29" s="48" customFormat="1" hidden="1" outlineLevel="1">
      <c r="A2564" s="53"/>
      <c r="B2564" s="104"/>
      <c r="C2564" s="52"/>
      <c r="D2564" s="102"/>
      <c r="F2564" s="91"/>
      <c r="G2564" s="52" t="str">
        <f>$G$12</f>
        <v>DISTSEC</v>
      </c>
      <c r="H2564" s="50">
        <f t="shared" ref="H2564:AC2564" ca="1" si="1205">H2548+H2556</f>
        <v>-25626.771176425558</v>
      </c>
      <c r="I2564" s="50">
        <f t="shared" ca="1" si="1205"/>
        <v>-20774.376447300019</v>
      </c>
      <c r="J2564" s="50">
        <f t="shared" ca="1" si="1205"/>
        <v>-3676.6949778663829</v>
      </c>
      <c r="K2564" s="50">
        <f t="shared" ca="1" si="1205"/>
        <v>0</v>
      </c>
      <c r="L2564" s="50">
        <f t="shared" ca="1" si="1205"/>
        <v>0</v>
      </c>
      <c r="M2564" s="50">
        <f t="shared" ca="1" si="1205"/>
        <v>-3676.6949778663829</v>
      </c>
      <c r="N2564" s="50">
        <f t="shared" ca="1" si="1205"/>
        <v>-1106.5838728166209</v>
      </c>
      <c r="O2564" s="50">
        <f t="shared" ca="1" si="1205"/>
        <v>0</v>
      </c>
      <c r="P2564" s="50">
        <f t="shared" ca="1" si="1205"/>
        <v>0</v>
      </c>
      <c r="Q2564" s="50">
        <f t="shared" ca="1" si="1205"/>
        <v>0</v>
      </c>
      <c r="R2564" s="50">
        <f t="shared" ca="1" si="1205"/>
        <v>-1106.5838728166209</v>
      </c>
      <c r="S2564" s="50">
        <f t="shared" ca="1" si="1205"/>
        <v>0</v>
      </c>
      <c r="T2564" s="50">
        <f t="shared" ca="1" si="1205"/>
        <v>0</v>
      </c>
      <c r="U2564" s="50">
        <f t="shared" ca="1" si="1205"/>
        <v>0</v>
      </c>
      <c r="V2564" s="50">
        <f t="shared" ca="1" si="1205"/>
        <v>0</v>
      </c>
      <c r="W2564" s="50">
        <f t="shared" ca="1" si="1205"/>
        <v>0</v>
      </c>
      <c r="X2564" s="50">
        <f t="shared" ca="1" si="1205"/>
        <v>-23.126300039551161</v>
      </c>
      <c r="Y2564" s="50">
        <f t="shared" ca="1" si="1205"/>
        <v>0</v>
      </c>
      <c r="Z2564" s="50">
        <f t="shared" ca="1" si="1205"/>
        <v>-23.126300039551161</v>
      </c>
      <c r="AA2564" s="50">
        <f t="shared" ca="1" si="1205"/>
        <v>0</v>
      </c>
      <c r="AB2564" s="50">
        <f t="shared" ca="1" si="1205"/>
        <v>-45.989578402979973</v>
      </c>
      <c r="AC2564" s="50">
        <f t="shared" ca="1" si="1205"/>
        <v>0</v>
      </c>
    </row>
    <row r="2565" spans="1:29" s="48" customFormat="1" hidden="1" outlineLevel="1">
      <c r="A2565" s="53"/>
      <c r="B2565" s="104"/>
      <c r="C2565" s="52"/>
      <c r="D2565" s="102"/>
      <c r="F2565" s="91"/>
      <c r="G2565" s="52" t="str">
        <f>$G$13</f>
        <v>ENERGY</v>
      </c>
      <c r="H2565" s="50">
        <f t="shared" ref="H2565:AC2565" ca="1" si="1206">H2549+H2557</f>
        <v>-1251.5449450606918</v>
      </c>
      <c r="I2565" s="50">
        <f t="shared" ca="1" si="1206"/>
        <v>-709.14324844907185</v>
      </c>
      <c r="J2565" s="50">
        <f t="shared" ca="1" si="1206"/>
        <v>-179.5635838409294</v>
      </c>
      <c r="K2565" s="50">
        <f t="shared" ca="1" si="1206"/>
        <v>-15.865463134804417</v>
      </c>
      <c r="L2565" s="50">
        <f t="shared" ca="1" si="1206"/>
        <v>-10.447810952789773</v>
      </c>
      <c r="M2565" s="50">
        <f t="shared" ca="1" si="1206"/>
        <v>-205.87685792852361</v>
      </c>
      <c r="N2565" s="50">
        <f t="shared" ca="1" si="1206"/>
        <v>-70.15280437823084</v>
      </c>
      <c r="O2565" s="50">
        <f t="shared" ca="1" si="1206"/>
        <v>-33.985217689586783</v>
      </c>
      <c r="P2565" s="50">
        <f t="shared" ca="1" si="1206"/>
        <v>-9.3031906767511892</v>
      </c>
      <c r="Q2565" s="50">
        <f t="shared" ca="1" si="1206"/>
        <v>0</v>
      </c>
      <c r="R2565" s="50">
        <f t="shared" ca="1" si="1206"/>
        <v>-113.4412127445688</v>
      </c>
      <c r="S2565" s="50">
        <f t="shared" ca="1" si="1206"/>
        <v>0</v>
      </c>
      <c r="T2565" s="50">
        <f t="shared" ca="1" si="1206"/>
        <v>-120.6863262369875</v>
      </c>
      <c r="U2565" s="50">
        <f t="shared" ca="1" si="1206"/>
        <v>-66.576748801537065</v>
      </c>
      <c r="V2565" s="50">
        <f t="shared" ca="1" si="1206"/>
        <v>-31.271578145249226</v>
      </c>
      <c r="W2565" s="50">
        <f t="shared" ca="1" si="1206"/>
        <v>-218.5346531837738</v>
      </c>
      <c r="X2565" s="50">
        <f t="shared" ca="1" si="1206"/>
        <v>-1.4256967105595224</v>
      </c>
      <c r="Y2565" s="50">
        <f t="shared" ca="1" si="1206"/>
        <v>0</v>
      </c>
      <c r="Z2565" s="50">
        <f t="shared" ca="1" si="1206"/>
        <v>-1.4256967105595224</v>
      </c>
      <c r="AA2565" s="50">
        <f t="shared" ca="1" si="1206"/>
        <v>0</v>
      </c>
      <c r="AB2565" s="50">
        <f t="shared" ca="1" si="1206"/>
        <v>-3.1232760441940099</v>
      </c>
      <c r="AC2565" s="50">
        <f t="shared" ca="1" si="1206"/>
        <v>0</v>
      </c>
    </row>
    <row r="2566" spans="1:29" s="48" customFormat="1" hidden="1" outlineLevel="1">
      <c r="A2566" s="53"/>
      <c r="B2566" s="104"/>
      <c r="C2566" s="52"/>
      <c r="D2566" s="102"/>
      <c r="F2566" s="91"/>
      <c r="G2566" s="52" t="str">
        <f>$G$14</f>
        <v>CUSTOMER</v>
      </c>
      <c r="H2566" s="50">
        <f t="shared" ref="H2566:AC2566" ca="1" si="1207">H2550+H2558</f>
        <v>-10753.582079993292</v>
      </c>
      <c r="I2566" s="50">
        <f t="shared" ca="1" si="1207"/>
        <v>-6534.7326716178304</v>
      </c>
      <c r="J2566" s="50">
        <f t="shared" ca="1" si="1207"/>
        <v>-1827.9840770818253</v>
      </c>
      <c r="K2566" s="50">
        <f t="shared" ca="1" si="1207"/>
        <v>-739.67993522420159</v>
      </c>
      <c r="L2566" s="50">
        <f t="shared" ca="1" si="1207"/>
        <v>-586.00791665272038</v>
      </c>
      <c r="M2566" s="50">
        <f t="shared" ca="1" si="1207"/>
        <v>-3153.6719289587472</v>
      </c>
      <c r="N2566" s="50">
        <f t="shared" ca="1" si="1207"/>
        <v>-85.815441202942282</v>
      </c>
      <c r="O2566" s="50">
        <f t="shared" ca="1" si="1207"/>
        <v>-67.382218162392519</v>
      </c>
      <c r="P2566" s="50">
        <f t="shared" ca="1" si="1207"/>
        <v>-106.10404956781018</v>
      </c>
      <c r="Q2566" s="50">
        <f t="shared" ca="1" si="1207"/>
        <v>0</v>
      </c>
      <c r="R2566" s="50">
        <f t="shared" ca="1" si="1207"/>
        <v>-259.30170893314499</v>
      </c>
      <c r="S2566" s="50">
        <f t="shared" ca="1" si="1207"/>
        <v>0</v>
      </c>
      <c r="T2566" s="50">
        <f t="shared" ca="1" si="1207"/>
        <v>-36.581243385309229</v>
      </c>
      <c r="U2566" s="50">
        <f t="shared" ca="1" si="1207"/>
        <v>-13.016571407543767</v>
      </c>
      <c r="V2566" s="50">
        <f t="shared" ca="1" si="1207"/>
        <v>-9.6642717921976509</v>
      </c>
      <c r="W2566" s="50">
        <f t="shared" ca="1" si="1207"/>
        <v>-59.262086585050646</v>
      </c>
      <c r="X2566" s="50">
        <f t="shared" ca="1" si="1207"/>
        <v>-1.28302409729557</v>
      </c>
      <c r="Y2566" s="50">
        <f t="shared" ca="1" si="1207"/>
        <v>0</v>
      </c>
      <c r="Z2566" s="50">
        <f t="shared" ca="1" si="1207"/>
        <v>-1.28302409729557</v>
      </c>
      <c r="AA2566" s="50">
        <f t="shared" ca="1" si="1207"/>
        <v>0</v>
      </c>
      <c r="AB2566" s="50">
        <f t="shared" ca="1" si="1207"/>
        <v>-745.33065980122251</v>
      </c>
      <c r="AC2566" s="50">
        <f t="shared" ca="1" si="1207"/>
        <v>0</v>
      </c>
    </row>
    <row r="2567" spans="1:29" s="48" customFormat="1" collapsed="1">
      <c r="A2567" s="53"/>
      <c r="B2567" s="104"/>
      <c r="C2567" s="102" t="s">
        <v>422</v>
      </c>
      <c r="D2567" s="102"/>
      <c r="E2567" s="50">
        <f>E2551+E2559</f>
        <v>-371003</v>
      </c>
      <c r="F2567" s="91"/>
      <c r="G2567" s="52" t="str">
        <f>$G$15</f>
        <v>TOTAL</v>
      </c>
      <c r="H2567" s="50">
        <f t="shared" ref="H2567:AC2567" ca="1" si="1208">H2551+H2559</f>
        <v>-371002.99999999994</v>
      </c>
      <c r="I2567" s="50">
        <f t="shared" ca="1" si="1208"/>
        <v>-228077.45789363794</v>
      </c>
      <c r="J2567" s="50">
        <f t="shared" ca="1" si="1208"/>
        <v>-48873.26287072181</v>
      </c>
      <c r="K2567" s="50">
        <f t="shared" ca="1" si="1208"/>
        <v>-3227.6057659405888</v>
      </c>
      <c r="L2567" s="50">
        <f t="shared" ca="1" si="1208"/>
        <v>-1659.1384337477616</v>
      </c>
      <c r="M2567" s="50">
        <f t="shared" ca="1" si="1208"/>
        <v>-53760.007070410167</v>
      </c>
      <c r="N2567" s="50">
        <f t="shared" ca="1" si="1208"/>
        <v>-20925.653559060105</v>
      </c>
      <c r="O2567" s="50">
        <f t="shared" ca="1" si="1208"/>
        <v>-6376.3132084018025</v>
      </c>
      <c r="P2567" s="50">
        <f t="shared" ca="1" si="1208"/>
        <v>-1347.3355793280714</v>
      </c>
      <c r="Q2567" s="50">
        <f t="shared" ca="1" si="1208"/>
        <v>-14.808590261480845</v>
      </c>
      <c r="R2567" s="50">
        <f t="shared" ca="1" si="1208"/>
        <v>-28664.11093705146</v>
      </c>
      <c r="S2567" s="50">
        <f t="shared" ca="1" si="1208"/>
        <v>-508.20995141914301</v>
      </c>
      <c r="T2567" s="50">
        <f t="shared" ca="1" si="1208"/>
        <v>-18795.206014909418</v>
      </c>
      <c r="U2567" s="50">
        <f t="shared" ca="1" si="1208"/>
        <v>-30447.733710770397</v>
      </c>
      <c r="V2567" s="50">
        <f t="shared" ca="1" si="1208"/>
        <v>-6460.8986239487022</v>
      </c>
      <c r="W2567" s="50">
        <f t="shared" ca="1" si="1208"/>
        <v>-56212.04830104766</v>
      </c>
      <c r="X2567" s="50">
        <f t="shared" ca="1" si="1208"/>
        <v>-3152.4737587340496</v>
      </c>
      <c r="Y2567" s="50">
        <f t="shared" ca="1" si="1208"/>
        <v>-58.826049903071841</v>
      </c>
      <c r="Z2567" s="50">
        <f t="shared" ca="1" si="1208"/>
        <v>-3211.2998086371213</v>
      </c>
      <c r="AA2567" s="50">
        <f t="shared" ca="1" si="1208"/>
        <v>-38.853836318017791</v>
      </c>
      <c r="AB2567" s="50">
        <f t="shared" ca="1" si="1208"/>
        <v>-1003.8080554718966</v>
      </c>
      <c r="AC2567" s="50">
        <f t="shared" ca="1" si="1208"/>
        <v>-35.414097425711546</v>
      </c>
    </row>
    <row r="2568" spans="1:29" s="48" customFormat="1">
      <c r="A2568" s="53"/>
      <c r="B2568" s="104"/>
      <c r="C2568" s="52"/>
      <c r="D2568" s="102"/>
      <c r="F2568" s="183"/>
      <c r="G2568" s="52"/>
      <c r="H2568" s="50"/>
      <c r="I2568" s="51"/>
      <c r="J2568" s="51"/>
      <c r="K2568" s="51"/>
      <c r="L2568" s="51"/>
      <c r="M2568" s="51"/>
      <c r="N2568" s="51"/>
      <c r="O2568" s="51"/>
      <c r="P2568" s="51"/>
      <c r="Q2568" s="51"/>
      <c r="R2568" s="51"/>
      <c r="S2568" s="51"/>
      <c r="T2568" s="51"/>
      <c r="U2568" s="51"/>
      <c r="V2568" s="51"/>
      <c r="W2568" s="51"/>
      <c r="X2568" s="51"/>
      <c r="Y2568" s="51"/>
      <c r="Z2568" s="51"/>
      <c r="AA2568" s="51"/>
      <c r="AB2568" s="51"/>
      <c r="AC2568" s="51"/>
    </row>
    <row r="2569" spans="1:29" s="48" customFormat="1" hidden="1" outlineLevel="1">
      <c r="A2569" s="53"/>
      <c r="B2569" s="104"/>
      <c r="C2569" s="52"/>
      <c r="D2569" s="102"/>
      <c r="F2569" s="91"/>
      <c r="G2569" s="52" t="str">
        <f>$G$8</f>
        <v>PRODUCTION</v>
      </c>
      <c r="H2569" s="50">
        <f t="shared" ref="H2569:AC2569" ca="1" si="1209">+H2534+H2560</f>
        <v>2360084.7935466385</v>
      </c>
      <c r="I2569" s="50">
        <f t="shared" ca="1" si="1209"/>
        <v>1238898.6516587036</v>
      </c>
      <c r="J2569" s="50">
        <f t="shared" ca="1" si="1209"/>
        <v>285638.08433914714</v>
      </c>
      <c r="K2569" s="50">
        <f t="shared" ca="1" si="1209"/>
        <v>5715.2906359787612</v>
      </c>
      <c r="L2569" s="50">
        <f t="shared" ca="1" si="1209"/>
        <v>1865.917936482901</v>
      </c>
      <c r="M2569" s="50">
        <f t="shared" ca="1" si="1209"/>
        <v>293219.29291160882</v>
      </c>
      <c r="N2569" s="50">
        <f t="shared" ca="1" si="1209"/>
        <v>164451.61717182948</v>
      </c>
      <c r="O2569" s="50">
        <f t="shared" ca="1" si="1209"/>
        <v>32057.678076375989</v>
      </c>
      <c r="P2569" s="50">
        <f t="shared" ca="1" si="1209"/>
        <v>6787.0603502872891</v>
      </c>
      <c r="Q2569" s="50">
        <f t="shared" ca="1" si="1209"/>
        <v>215.31417538858796</v>
      </c>
      <c r="R2569" s="50">
        <f t="shared" ca="1" si="1209"/>
        <v>203511.66977388132</v>
      </c>
      <c r="S2569" s="50">
        <f t="shared" ca="1" si="1209"/>
        <v>7389.2791063789455</v>
      </c>
      <c r="T2569" s="50">
        <f t="shared" ca="1" si="1209"/>
        <v>110942.9631828315</v>
      </c>
      <c r="U2569" s="50">
        <f t="shared" ca="1" si="1209"/>
        <v>387026.38312983542</v>
      </c>
      <c r="V2569" s="50">
        <f t="shared" ca="1" si="1209"/>
        <v>71601.229392809866</v>
      </c>
      <c r="W2569" s="50">
        <f t="shared" ca="1" si="1209"/>
        <v>576959.85481185594</v>
      </c>
      <c r="X2569" s="50">
        <f t="shared" ca="1" si="1209"/>
        <v>42995.688594992971</v>
      </c>
      <c r="Y2569" s="50">
        <f t="shared" ca="1" si="1209"/>
        <v>855.31993272810303</v>
      </c>
      <c r="Z2569" s="50">
        <f t="shared" ca="1" si="1209"/>
        <v>43851.008527721075</v>
      </c>
      <c r="AA2569" s="50">
        <f t="shared" ca="1" si="1209"/>
        <v>564.92762509998715</v>
      </c>
      <c r="AB2569" s="50">
        <f t="shared" ca="1" si="1209"/>
        <v>2564.4737827316862</v>
      </c>
      <c r="AC2569" s="50">
        <f t="shared" ca="1" si="1209"/>
        <v>514.91445503643001</v>
      </c>
    </row>
    <row r="2570" spans="1:29" s="48" customFormat="1" hidden="1" outlineLevel="1">
      <c r="A2570" s="53"/>
      <c r="B2570" s="104"/>
      <c r="C2570" s="52"/>
      <c r="D2570" s="102"/>
      <c r="F2570" s="91"/>
      <c r="G2570" s="52" t="str">
        <f>$G$9</f>
        <v>BULKTRAN</v>
      </c>
      <c r="H2570" s="50">
        <f t="shared" ref="H2570:AC2570" ca="1" si="1210">+H2535+H2561</f>
        <v>957573.80578912259</v>
      </c>
      <c r="I2570" s="50">
        <f t="shared" ca="1" si="1210"/>
        <v>506086.83539572387</v>
      </c>
      <c r="J2570" s="50">
        <f t="shared" ca="1" si="1210"/>
        <v>116241.96299837626</v>
      </c>
      <c r="K2570" s="50">
        <f t="shared" ca="1" si="1210"/>
        <v>2563.1966402688558</v>
      </c>
      <c r="L2570" s="50">
        <f t="shared" ca="1" si="1210"/>
        <v>938.01520019258464</v>
      </c>
      <c r="M2570" s="50">
        <f t="shared" ca="1" si="1210"/>
        <v>119743.17483883769</v>
      </c>
      <c r="N2570" s="50">
        <f t="shared" ca="1" si="1210"/>
        <v>66167.422207198819</v>
      </c>
      <c r="O2570" s="50">
        <f t="shared" ca="1" si="1210"/>
        <v>13262.793640160799</v>
      </c>
      <c r="P2570" s="50">
        <f t="shared" ca="1" si="1210"/>
        <v>2844.9218646193322</v>
      </c>
      <c r="Q2570" s="50">
        <f t="shared" ca="1" si="1210"/>
        <v>84.997505563672632</v>
      </c>
      <c r="R2570" s="50">
        <f t="shared" ca="1" si="1210"/>
        <v>82360.135217542615</v>
      </c>
      <c r="S2570" s="50">
        <f t="shared" ca="1" si="1210"/>
        <v>2916.9946234262798</v>
      </c>
      <c r="T2570" s="50">
        <f t="shared" ca="1" si="1210"/>
        <v>45454.322550758618</v>
      </c>
      <c r="U2570" s="50">
        <f t="shared" ca="1" si="1210"/>
        <v>153596.2541582048</v>
      </c>
      <c r="V2570" s="50">
        <f t="shared" ca="1" si="1210"/>
        <v>28633.348159938079</v>
      </c>
      <c r="W2570" s="50">
        <f t="shared" ca="1" si="1210"/>
        <v>230600.91949232781</v>
      </c>
      <c r="X2570" s="50">
        <f t="shared" ca="1" si="1210"/>
        <v>16998.344755165373</v>
      </c>
      <c r="Y2570" s="50">
        <f t="shared" ca="1" si="1210"/>
        <v>337.64642114051105</v>
      </c>
      <c r="Z2570" s="50">
        <f t="shared" ca="1" si="1210"/>
        <v>17335.991176305884</v>
      </c>
      <c r="AA2570" s="50">
        <f t="shared" ca="1" si="1210"/>
        <v>223.01104361033876</v>
      </c>
      <c r="AB2570" s="50">
        <f t="shared" ca="1" si="1210"/>
        <v>1020.4707991530092</v>
      </c>
      <c r="AC2570" s="50">
        <f t="shared" ca="1" si="1210"/>
        <v>203.26782562173159</v>
      </c>
    </row>
    <row r="2571" spans="1:29" s="48" customFormat="1" hidden="1" outlineLevel="1">
      <c r="A2571" s="53"/>
      <c r="B2571" s="104"/>
      <c r="C2571" s="52"/>
      <c r="D2571" s="102"/>
      <c r="F2571" s="91"/>
      <c r="G2571" s="52" t="str">
        <f>$G$10</f>
        <v>SUBTRAN</v>
      </c>
      <c r="H2571" s="50">
        <f t="shared" ref="H2571:AC2571" ca="1" si="1211">+H2536+H2562</f>
        <v>264801.28599675448</v>
      </c>
      <c r="I2571" s="50">
        <f t="shared" ca="1" si="1211"/>
        <v>139187.05264382111</v>
      </c>
      <c r="J2571" s="50">
        <f t="shared" ca="1" si="1211"/>
        <v>32136.369101362474</v>
      </c>
      <c r="K2571" s="50">
        <f t="shared" ca="1" si="1211"/>
        <v>711.96992163789434</v>
      </c>
      <c r="L2571" s="50">
        <f t="shared" ca="1" si="1211"/>
        <v>338.60072814931044</v>
      </c>
      <c r="M2571" s="50">
        <f t="shared" ca="1" si="1211"/>
        <v>33186.939751149679</v>
      </c>
      <c r="N2571" s="50">
        <f t="shared" ca="1" si="1211"/>
        <v>17761.648004385115</v>
      </c>
      <c r="O2571" s="50">
        <f t="shared" ca="1" si="1211"/>
        <v>3570.1986306030267</v>
      </c>
      <c r="P2571" s="50">
        <f t="shared" ca="1" si="1211"/>
        <v>991.28415627351524</v>
      </c>
      <c r="Q2571" s="50">
        <f t="shared" ca="1" si="1211"/>
        <v>0</v>
      </c>
      <c r="R2571" s="50">
        <f t="shared" ca="1" si="1211"/>
        <v>22323.130791261658</v>
      </c>
      <c r="S2571" s="50">
        <f t="shared" ca="1" si="1211"/>
        <v>745.27621363562764</v>
      </c>
      <c r="T2571" s="50">
        <f t="shared" ca="1" si="1211"/>
        <v>12069.580140751452</v>
      </c>
      <c r="U2571" s="50">
        <f t="shared" ca="1" si="1211"/>
        <v>52580.729422926641</v>
      </c>
      <c r="V2571" s="50">
        <f t="shared" ca="1" si="1211"/>
        <v>0</v>
      </c>
      <c r="W2571" s="50">
        <f t="shared" ca="1" si="1211"/>
        <v>65395.58577731371</v>
      </c>
      <c r="X2571" s="50">
        <f t="shared" ca="1" si="1211"/>
        <v>4557.3063929614382</v>
      </c>
      <c r="Y2571" s="50">
        <f t="shared" ca="1" si="1211"/>
        <v>91.004221375774748</v>
      </c>
      <c r="Z2571" s="50">
        <f t="shared" ca="1" si="1211"/>
        <v>4648.3106143372124</v>
      </c>
      <c r="AA2571" s="50">
        <f t="shared" ca="1" si="1211"/>
        <v>60.266418871173521</v>
      </c>
      <c r="AB2571" s="50">
        <f t="shared" ca="1" si="1211"/>
        <v>0</v>
      </c>
      <c r="AC2571" s="50">
        <f t="shared" ca="1" si="1211"/>
        <v>0</v>
      </c>
    </row>
    <row r="2572" spans="1:29" s="48" customFormat="1" hidden="1" outlineLevel="1">
      <c r="A2572" s="53"/>
      <c r="B2572" s="104"/>
      <c r="C2572" s="52"/>
      <c r="D2572" s="102"/>
      <c r="F2572" s="91"/>
      <c r="G2572" s="52" t="str">
        <f>$G$11</f>
        <v>DISTPRI</v>
      </c>
      <c r="H2572" s="50">
        <f t="shared" ref="H2572:AC2572" ca="1" si="1212">+H2537+H2563</f>
        <v>1076225.2398142111</v>
      </c>
      <c r="I2572" s="50">
        <f t="shared" ca="1" si="1212"/>
        <v>710588.28343226807</v>
      </c>
      <c r="J2572" s="50">
        <f t="shared" ca="1" si="1212"/>
        <v>163789.48556471165</v>
      </c>
      <c r="K2572" s="50">
        <f t="shared" ca="1" si="1212"/>
        <v>3634.0698882771594</v>
      </c>
      <c r="L2572" s="50">
        <f t="shared" ca="1" si="1212"/>
        <v>0</v>
      </c>
      <c r="M2572" s="50">
        <f t="shared" ca="1" si="1212"/>
        <v>167423.5554529888</v>
      </c>
      <c r="N2572" s="50">
        <f t="shared" ca="1" si="1212"/>
        <v>90913.56373043709</v>
      </c>
      <c r="O2572" s="50">
        <f t="shared" ca="1" si="1212"/>
        <v>18281.420971586464</v>
      </c>
      <c r="P2572" s="50">
        <f t="shared" ca="1" si="1212"/>
        <v>0</v>
      </c>
      <c r="Q2572" s="50">
        <f t="shared" ca="1" si="1212"/>
        <v>0</v>
      </c>
      <c r="R2572" s="50">
        <f t="shared" ca="1" si="1212"/>
        <v>109194.98470202355</v>
      </c>
      <c r="S2572" s="50">
        <f t="shared" ca="1" si="1212"/>
        <v>3825.4845818728968</v>
      </c>
      <c r="T2572" s="50">
        <f t="shared" ca="1" si="1212"/>
        <v>61096.101613150517</v>
      </c>
      <c r="U2572" s="50">
        <f t="shared" ca="1" si="1212"/>
        <v>0</v>
      </c>
      <c r="V2572" s="50">
        <f t="shared" ca="1" si="1212"/>
        <v>0</v>
      </c>
      <c r="W2572" s="50">
        <f t="shared" ca="1" si="1212"/>
        <v>64921.58619502341</v>
      </c>
      <c r="X2572" s="50">
        <f t="shared" ca="1" si="1212"/>
        <v>23325.522095916105</v>
      </c>
      <c r="Y2572" s="50">
        <f t="shared" ca="1" si="1212"/>
        <v>465.6106470473149</v>
      </c>
      <c r="Z2572" s="50">
        <f t="shared" ca="1" si="1212"/>
        <v>23791.132742963422</v>
      </c>
      <c r="AA2572" s="50">
        <f t="shared" ca="1" si="1212"/>
        <v>305.6972889439628</v>
      </c>
      <c r="AB2572" s="50">
        <f t="shared" ca="1" si="1212"/>
        <v>0</v>
      </c>
      <c r="AC2572" s="50">
        <f t="shared" ca="1" si="1212"/>
        <v>0</v>
      </c>
    </row>
    <row r="2573" spans="1:29" s="48" customFormat="1" hidden="1" outlineLevel="1">
      <c r="A2573" s="53"/>
      <c r="B2573" s="104"/>
      <c r="C2573" s="52"/>
      <c r="D2573" s="102"/>
      <c r="F2573" s="91"/>
      <c r="G2573" s="52" t="str">
        <f>$G$12</f>
        <v>DISTSEC</v>
      </c>
      <c r="H2573" s="50">
        <f t="shared" ref="H2573:AC2573" ca="1" si="1213">+H2538+H2564</f>
        <v>514772.93504791515</v>
      </c>
      <c r="I2573" s="50">
        <f t="shared" ca="1" si="1213"/>
        <v>386052.91785480262</v>
      </c>
      <c r="J2573" s="50">
        <f t="shared" ca="1" si="1213"/>
        <v>76667.968122836581</v>
      </c>
      <c r="K2573" s="50">
        <f t="shared" ca="1" si="1213"/>
        <v>0</v>
      </c>
      <c r="L2573" s="50">
        <f t="shared" ca="1" si="1213"/>
        <v>0</v>
      </c>
      <c r="M2573" s="50">
        <f t="shared" ca="1" si="1213"/>
        <v>76667.968122836581</v>
      </c>
      <c r="N2573" s="50">
        <f t="shared" ca="1" si="1213"/>
        <v>36640.920436302586</v>
      </c>
      <c r="O2573" s="50">
        <f t="shared" ca="1" si="1213"/>
        <v>0</v>
      </c>
      <c r="P2573" s="50">
        <f t="shared" ca="1" si="1213"/>
        <v>0</v>
      </c>
      <c r="Q2573" s="50">
        <f t="shared" ca="1" si="1213"/>
        <v>0</v>
      </c>
      <c r="R2573" s="50">
        <f t="shared" ca="1" si="1213"/>
        <v>36640.920436302586</v>
      </c>
      <c r="S2573" s="50">
        <f t="shared" ca="1" si="1213"/>
        <v>1274.4890558102788</v>
      </c>
      <c r="T2573" s="50">
        <f t="shared" ca="1" si="1213"/>
        <v>0</v>
      </c>
      <c r="U2573" s="50">
        <f t="shared" ca="1" si="1213"/>
        <v>0</v>
      </c>
      <c r="V2573" s="50">
        <f t="shared" ca="1" si="1213"/>
        <v>0</v>
      </c>
      <c r="W2573" s="50">
        <f t="shared" ca="1" si="1213"/>
        <v>1274.4890558102788</v>
      </c>
      <c r="X2573" s="50">
        <f t="shared" ca="1" si="1213"/>
        <v>9684.9355819320208</v>
      </c>
      <c r="Y2573" s="50">
        <f t="shared" ca="1" si="1213"/>
        <v>0</v>
      </c>
      <c r="Z2573" s="50">
        <f t="shared" ca="1" si="1213"/>
        <v>9684.9355819320208</v>
      </c>
      <c r="AA2573" s="50">
        <f t="shared" ca="1" si="1213"/>
        <v>113.8820834640109</v>
      </c>
      <c r="AB2573" s="50">
        <f t="shared" ca="1" si="1213"/>
        <v>3610.9571365705619</v>
      </c>
      <c r="AC2573" s="50">
        <f t="shared" ca="1" si="1213"/>
        <v>726.86477619638254</v>
      </c>
    </row>
    <row r="2574" spans="1:29" s="48" customFormat="1" hidden="1" outlineLevel="1">
      <c r="A2574" s="53"/>
      <c r="B2574" s="104"/>
      <c r="C2574" s="52"/>
      <c r="D2574" s="102"/>
      <c r="F2574" s="91"/>
      <c r="G2574" s="52" t="str">
        <f>$G$13</f>
        <v>ENERGY</v>
      </c>
      <c r="H2574" s="50">
        <f t="shared" ref="H2574:AC2574" ca="1" si="1214">+H2539+H2565</f>
        <v>-93800.37282436149</v>
      </c>
      <c r="I2574" s="50">
        <f t="shared" ca="1" si="1214"/>
        <v>-36198.465664431198</v>
      </c>
      <c r="J2574" s="50">
        <f t="shared" ca="1" si="1214"/>
        <v>-10500.661769855895</v>
      </c>
      <c r="K2574" s="50">
        <f t="shared" ca="1" si="1214"/>
        <v>-115.64473551739535</v>
      </c>
      <c r="L2574" s="50">
        <f t="shared" ca="1" si="1214"/>
        <v>2.7479048980391809</v>
      </c>
      <c r="M2574" s="50">
        <f t="shared" ca="1" si="1214"/>
        <v>-10613.558600475253</v>
      </c>
      <c r="N2574" s="50">
        <f t="shared" ca="1" si="1214"/>
        <v>-6919.618236018262</v>
      </c>
      <c r="O2574" s="50">
        <f t="shared" ca="1" si="1214"/>
        <v>-1184.682486880585</v>
      </c>
      <c r="P2574" s="50">
        <f t="shared" ca="1" si="1214"/>
        <v>-235.76881967900849</v>
      </c>
      <c r="Q2574" s="50">
        <f t="shared" ca="1" si="1214"/>
        <v>-9.712668990004607</v>
      </c>
      <c r="R2574" s="50">
        <f t="shared" ca="1" si="1214"/>
        <v>-8349.7822115678591</v>
      </c>
      <c r="S2574" s="50">
        <f t="shared" ca="1" si="1214"/>
        <v>-370.82440684636822</v>
      </c>
      <c r="T2574" s="50">
        <f t="shared" ca="1" si="1214"/>
        <v>-5585.4263535374157</v>
      </c>
      <c r="U2574" s="50">
        <f t="shared" ca="1" si="1214"/>
        <v>-25061.951528323916</v>
      </c>
      <c r="V2574" s="50">
        <f t="shared" ca="1" si="1214"/>
        <v>-4671.3260667331333</v>
      </c>
      <c r="W2574" s="50">
        <f t="shared" ca="1" si="1214"/>
        <v>-35689.528355440838</v>
      </c>
      <c r="X2574" s="50">
        <f t="shared" ca="1" si="1214"/>
        <v>-1941.7634268821141</v>
      </c>
      <c r="Y2574" s="50">
        <f t="shared" ca="1" si="1214"/>
        <v>-39.02684282930683</v>
      </c>
      <c r="Z2574" s="50">
        <f t="shared" ca="1" si="1214"/>
        <v>-1980.7902697114207</v>
      </c>
      <c r="AA2574" s="50">
        <f t="shared" ca="1" si="1214"/>
        <v>-34.812111157180553</v>
      </c>
      <c r="AB2574" s="50">
        <f t="shared" ca="1" si="1214"/>
        <v>-772.60102198335744</v>
      </c>
      <c r="AC2574" s="50">
        <f t="shared" ca="1" si="1214"/>
        <v>-160.8345895943938</v>
      </c>
    </row>
    <row r="2575" spans="1:29" s="48" customFormat="1" hidden="1" outlineLevel="1">
      <c r="A2575" s="53"/>
      <c r="B2575" s="104"/>
      <c r="C2575" s="52"/>
      <c r="D2575" s="102"/>
      <c r="F2575" s="91"/>
      <c r="G2575" s="52" t="str">
        <f>$G$14</f>
        <v>CUSTOMER</v>
      </c>
      <c r="H2575" s="50">
        <f t="shared" ref="H2575:AC2575" ca="1" si="1215">+H2540+H2566</f>
        <v>239639.99262972033</v>
      </c>
      <c r="I2575" s="50">
        <f t="shared" ca="1" si="1215"/>
        <v>121499.80528101826</v>
      </c>
      <c r="J2575" s="50">
        <f t="shared" ca="1" si="1215"/>
        <v>38129.441836931481</v>
      </c>
      <c r="K2575" s="50">
        <f t="shared" ca="1" si="1215"/>
        <v>3865.1183747533551</v>
      </c>
      <c r="L2575" s="50">
        <f t="shared" ca="1" si="1215"/>
        <v>1710.9800332752998</v>
      </c>
      <c r="M2575" s="50">
        <f t="shared" ca="1" si="1215"/>
        <v>43705.540244960132</v>
      </c>
      <c r="N2575" s="50">
        <f t="shared" ca="1" si="1215"/>
        <v>2841.8305409185587</v>
      </c>
      <c r="O2575" s="50">
        <f t="shared" ca="1" si="1215"/>
        <v>919.2723207095014</v>
      </c>
      <c r="P2575" s="50">
        <f t="shared" ca="1" si="1215"/>
        <v>1139.2544485305245</v>
      </c>
      <c r="Q2575" s="50">
        <f t="shared" ca="1" si="1215"/>
        <v>111.87675033763308</v>
      </c>
      <c r="R2575" s="50">
        <f t="shared" ca="1" si="1215"/>
        <v>5012.2340604962174</v>
      </c>
      <c r="S2575" s="50">
        <f t="shared" ca="1" si="1215"/>
        <v>17.511222202579329</v>
      </c>
      <c r="T2575" s="50">
        <f t="shared" ca="1" si="1215"/>
        <v>626.63192613140779</v>
      </c>
      <c r="U2575" s="50">
        <f t="shared" ca="1" si="1215"/>
        <v>1534.9895006102076</v>
      </c>
      <c r="V2575" s="50">
        <f t="shared" ca="1" si="1215"/>
        <v>469.73446211170557</v>
      </c>
      <c r="W2575" s="50">
        <f t="shared" ca="1" si="1215"/>
        <v>2648.8671110559003</v>
      </c>
      <c r="X2575" s="50">
        <f t="shared" ca="1" si="1215"/>
        <v>537.38994366231532</v>
      </c>
      <c r="Y2575" s="50">
        <f t="shared" ca="1" si="1215"/>
        <v>10.006825478674326</v>
      </c>
      <c r="Z2575" s="50">
        <f t="shared" ca="1" si="1215"/>
        <v>547.39676914098982</v>
      </c>
      <c r="AA2575" s="50">
        <f t="shared" ca="1" si="1215"/>
        <v>51.698881617757593</v>
      </c>
      <c r="AB2575" s="50">
        <f t="shared" ca="1" si="1215"/>
        <v>58518.711810888053</v>
      </c>
      <c r="AC2575" s="50">
        <f t="shared" ca="1" si="1215"/>
        <v>7655.7384705430077</v>
      </c>
    </row>
    <row r="2576" spans="1:29" s="48" customFormat="1" collapsed="1">
      <c r="A2576" s="53"/>
      <c r="B2576" s="104" t="s">
        <v>423</v>
      </c>
      <c r="C2576" s="102"/>
      <c r="D2576" s="102"/>
      <c r="E2576" s="57">
        <f>+E2541+E2567</f>
        <v>5319297.68</v>
      </c>
      <c r="F2576" s="183"/>
      <c r="G2576" s="52" t="str">
        <f>$G$15</f>
        <v>TOTAL</v>
      </c>
      <c r="H2576" s="50">
        <f t="shared" ref="H2576:AC2576" ca="1" si="1216">+H2541+H2567</f>
        <v>5319297.68</v>
      </c>
      <c r="I2576" s="50">
        <f t="shared" ca="1" si="1216"/>
        <v>3066115.0806019064</v>
      </c>
      <c r="J2576" s="50">
        <f t="shared" ca="1" si="1216"/>
        <v>702102.65019350965</v>
      </c>
      <c r="K2576" s="50">
        <f t="shared" ca="1" si="1216"/>
        <v>16374.000725398633</v>
      </c>
      <c r="L2576" s="50">
        <f t="shared" ca="1" si="1216"/>
        <v>4856.261802998135</v>
      </c>
      <c r="M2576" s="50">
        <f t="shared" ca="1" si="1216"/>
        <v>723332.91272190644</v>
      </c>
      <c r="N2576" s="50">
        <f t="shared" ca="1" si="1216"/>
        <v>371857.3838550534</v>
      </c>
      <c r="O2576" s="50">
        <f t="shared" ca="1" si="1216"/>
        <v>66906.681152555204</v>
      </c>
      <c r="P2576" s="50">
        <f t="shared" ca="1" si="1216"/>
        <v>11526.752000031651</v>
      </c>
      <c r="Q2576" s="50">
        <f t="shared" ca="1" si="1216"/>
        <v>402.47576229988908</v>
      </c>
      <c r="R2576" s="50">
        <f t="shared" ca="1" si="1216"/>
        <v>450693.29276993999</v>
      </c>
      <c r="S2576" s="50">
        <f t="shared" ca="1" si="1216"/>
        <v>15798.210396480243</v>
      </c>
      <c r="T2576" s="50">
        <f t="shared" ca="1" si="1216"/>
        <v>224604.17306008609</v>
      </c>
      <c r="U2576" s="50">
        <f t="shared" ca="1" si="1216"/>
        <v>569676.40468325326</v>
      </c>
      <c r="V2576" s="50">
        <f t="shared" ca="1" si="1216"/>
        <v>96032.98594812653</v>
      </c>
      <c r="W2576" s="50">
        <f t="shared" ca="1" si="1216"/>
        <v>906111.77408794616</v>
      </c>
      <c r="X2576" s="50">
        <f t="shared" ca="1" si="1216"/>
        <v>96157.423937748084</v>
      </c>
      <c r="Y2576" s="50">
        <f t="shared" ca="1" si="1216"/>
        <v>1720.5612049410709</v>
      </c>
      <c r="Z2576" s="50">
        <f t="shared" ca="1" si="1216"/>
        <v>97877.985142689169</v>
      </c>
      <c r="AA2576" s="50">
        <f t="shared" ca="1" si="1216"/>
        <v>1284.67123045005</v>
      </c>
      <c r="AB2576" s="50">
        <f t="shared" ca="1" si="1216"/>
        <v>64942.012507359927</v>
      </c>
      <c r="AC2576" s="50">
        <f t="shared" ca="1" si="1216"/>
        <v>8939.950937803158</v>
      </c>
    </row>
    <row r="2577" spans="1:29" s="48" customFormat="1">
      <c r="A2577" s="53"/>
      <c r="B2577" s="104"/>
      <c r="C2577" s="52"/>
      <c r="D2577" s="102"/>
      <c r="F2577" s="91"/>
      <c r="G2577" s="52"/>
      <c r="H2577" s="50"/>
      <c r="I2577" s="51"/>
      <c r="J2577" s="51"/>
      <c r="K2577" s="51"/>
      <c r="L2577" s="51"/>
      <c r="M2577" s="51"/>
      <c r="N2577" s="51"/>
      <c r="O2577" s="51"/>
      <c r="P2577" s="51"/>
      <c r="Q2577" s="51"/>
      <c r="R2577" s="51"/>
      <c r="S2577" s="51"/>
      <c r="T2577" s="51"/>
      <c r="U2577" s="51"/>
      <c r="V2577" s="51"/>
      <c r="W2577" s="51"/>
      <c r="X2577" s="51"/>
      <c r="Y2577" s="51"/>
      <c r="Z2577" s="51"/>
      <c r="AA2577" s="51"/>
      <c r="AB2577" s="51"/>
      <c r="AC2577" s="51"/>
    </row>
    <row r="2578" spans="1:29">
      <c r="F2578" s="176"/>
    </row>
    <row r="2579" spans="1:29" hidden="1" outlineLevel="1">
      <c r="E2579" s="11"/>
      <c r="F2579" s="107"/>
      <c r="G2579" s="52" t="str">
        <f>$G$8</f>
        <v>PRODUCTION</v>
      </c>
      <c r="H2579" s="57">
        <f t="shared" ref="H2579:AC2579" ca="1" si="1217">+H2460+H2287+H2154+H2569</f>
        <v>187658577.83775839</v>
      </c>
      <c r="I2579" s="57">
        <f t="shared" ca="1" si="1217"/>
        <v>99794399.06413883</v>
      </c>
      <c r="J2579" s="57">
        <f t="shared" ca="1" si="1217"/>
        <v>23015060.564232703</v>
      </c>
      <c r="K2579" s="57">
        <f t="shared" ca="1" si="1217"/>
        <v>319919.17422009673</v>
      </c>
      <c r="L2579" s="57">
        <f t="shared" ca="1" si="1217"/>
        <v>54809.162586604616</v>
      </c>
      <c r="M2579" s="57">
        <f t="shared" ca="1" si="1217"/>
        <v>23389788.901039403</v>
      </c>
      <c r="N2579" s="57">
        <f t="shared" ca="1" si="1217"/>
        <v>13493407.1658688</v>
      </c>
      <c r="O2579" s="57">
        <f t="shared" ca="1" si="1217"/>
        <v>2229784.7904518433</v>
      </c>
      <c r="P2579" s="57">
        <f t="shared" ca="1" si="1217"/>
        <v>467389.55872443132</v>
      </c>
      <c r="Q2579" s="57">
        <f t="shared" ca="1" si="1217"/>
        <v>19738.222104860724</v>
      </c>
      <c r="R2579" s="57">
        <f t="shared" ca="1" si="1217"/>
        <v>16210319.737149935</v>
      </c>
      <c r="S2579" s="57">
        <f t="shared" ca="1" si="1217"/>
        <v>656449.37314552721</v>
      </c>
      <c r="T2579" s="57">
        <f t="shared" ca="1" si="1217"/>
        <v>7927885.4557131585</v>
      </c>
      <c r="U2579" s="57">
        <f t="shared" ca="1" si="1217"/>
        <v>30217783.503866501</v>
      </c>
      <c r="V2579" s="57">
        <f t="shared" ca="1" si="1217"/>
        <v>5333756.8196970131</v>
      </c>
      <c r="W2579" s="57">
        <f t="shared" ca="1" si="1217"/>
        <v>44135875.152422197</v>
      </c>
      <c r="X2579" s="57">
        <f t="shared" ca="1" si="1217"/>
        <v>3737643.2833644645</v>
      </c>
      <c r="Y2579" s="57">
        <f t="shared" ca="1" si="1217"/>
        <v>75321.333171535458</v>
      </c>
      <c r="Z2579" s="57">
        <f t="shared" ca="1" si="1217"/>
        <v>3812964.6165360003</v>
      </c>
      <c r="AA2579" s="57">
        <f t="shared" ca="1" si="1217"/>
        <v>49662.562192637917</v>
      </c>
      <c r="AB2579" s="57">
        <f t="shared" ca="1" si="1217"/>
        <v>220138.02838081538</v>
      </c>
      <c r="AC2579" s="57">
        <f t="shared" ca="1" si="1217"/>
        <v>45429.775898583765</v>
      </c>
    </row>
    <row r="2580" spans="1:29" hidden="1" outlineLevel="1">
      <c r="E2580" s="11"/>
      <c r="F2580" s="107"/>
      <c r="G2580" s="52" t="str">
        <f>$G$9</f>
        <v>BULKTRAN</v>
      </c>
      <c r="H2580" s="57">
        <f t="shared" ref="H2580:AC2580" ca="1" si="1218">+H2461+H2288+H2155+H2570</f>
        <v>21956009.3016528</v>
      </c>
      <c r="I2580" s="57">
        <f t="shared" ca="1" si="1218"/>
        <v>11314746.507642508</v>
      </c>
      <c r="J2580" s="57">
        <f t="shared" ca="1" si="1218"/>
        <v>2652180.0768327224</v>
      </c>
      <c r="K2580" s="57">
        <f t="shared" ca="1" si="1218"/>
        <v>37666.824821966315</v>
      </c>
      <c r="L2580" s="57">
        <f t="shared" ca="1" si="1218"/>
        <v>5954.1112575721563</v>
      </c>
      <c r="M2580" s="57">
        <f t="shared" ca="1" si="1218"/>
        <v>2695801.0129122613</v>
      </c>
      <c r="N2580" s="57">
        <f t="shared" ca="1" si="1218"/>
        <v>1569949.848744374</v>
      </c>
      <c r="O2580" s="57">
        <f t="shared" ca="1" si="1218"/>
        <v>281003.99126909534</v>
      </c>
      <c r="P2580" s="57">
        <f t="shared" ca="1" si="1218"/>
        <v>57177.349814767134</v>
      </c>
      <c r="Q2580" s="57">
        <f t="shared" ca="1" si="1218"/>
        <v>2155.3246156735436</v>
      </c>
      <c r="R2580" s="57">
        <f t="shared" ca="1" si="1218"/>
        <v>1910286.5144439102</v>
      </c>
      <c r="S2580" s="57">
        <f t="shared" ca="1" si="1218"/>
        <v>74337.387353741549</v>
      </c>
      <c r="T2580" s="57">
        <f t="shared" ca="1" si="1218"/>
        <v>1000952.9584591695</v>
      </c>
      <c r="U2580" s="57">
        <f t="shared" ca="1" si="1218"/>
        <v>3794029.5043956339</v>
      </c>
      <c r="V2580" s="57">
        <f t="shared" ca="1" si="1218"/>
        <v>689765.96187675651</v>
      </c>
      <c r="W2580" s="57">
        <f t="shared" ca="1" si="1218"/>
        <v>5559085.8120853016</v>
      </c>
      <c r="X2580" s="57">
        <f t="shared" ca="1" si="1218"/>
        <v>431042.08998509077</v>
      </c>
      <c r="Y2580" s="57">
        <f t="shared" ca="1" si="1218"/>
        <v>8595.0465759711624</v>
      </c>
      <c r="Z2580" s="57">
        <f t="shared" ca="1" si="1218"/>
        <v>439637.13656106184</v>
      </c>
      <c r="AA2580" s="57">
        <f t="shared" ca="1" si="1218"/>
        <v>5703.1109107293141</v>
      </c>
      <c r="AB2580" s="57">
        <f t="shared" ca="1" si="1218"/>
        <v>25505.632934191359</v>
      </c>
      <c r="AC2580" s="57">
        <f t="shared" ca="1" si="1218"/>
        <v>5243.5741628470287</v>
      </c>
    </row>
    <row r="2581" spans="1:29" hidden="1" outlineLevel="1">
      <c r="E2581" s="11"/>
      <c r="F2581" s="107"/>
      <c r="G2581" s="52" t="str">
        <f>$G$10</f>
        <v>SUBTRAN</v>
      </c>
      <c r="H2581" s="57">
        <f t="shared" ref="H2581:AC2581" ca="1" si="1219">+H2462+H2289+H2156+H2571</f>
        <v>6363331.7044611676</v>
      </c>
      <c r="I2581" s="57">
        <f t="shared" ca="1" si="1219"/>
        <v>3258554.617707287</v>
      </c>
      <c r="J2581" s="57">
        <f t="shared" ca="1" si="1219"/>
        <v>767349.06607655482</v>
      </c>
      <c r="K2581" s="57">
        <f t="shared" ca="1" si="1219"/>
        <v>10940.670727973426</v>
      </c>
      <c r="L2581" s="57">
        <f t="shared" ca="1" si="1219"/>
        <v>2238.9552046885688</v>
      </c>
      <c r="M2581" s="57">
        <f t="shared" ca="1" si="1219"/>
        <v>780528.69200921711</v>
      </c>
      <c r="N2581" s="57">
        <f t="shared" ca="1" si="1219"/>
        <v>441168.37031620351</v>
      </c>
      <c r="O2581" s="57">
        <f t="shared" ca="1" si="1219"/>
        <v>79160.171259752533</v>
      </c>
      <c r="P2581" s="57">
        <f t="shared" ca="1" si="1219"/>
        <v>20850.583180608133</v>
      </c>
      <c r="Q2581" s="57">
        <f t="shared" ca="1" si="1219"/>
        <v>0</v>
      </c>
      <c r="R2581" s="57">
        <f t="shared" ca="1" si="1219"/>
        <v>541179.12475656404</v>
      </c>
      <c r="S2581" s="57">
        <f t="shared" ca="1" si="1219"/>
        <v>19884.599772173966</v>
      </c>
      <c r="T2581" s="57">
        <f t="shared" ca="1" si="1219"/>
        <v>278155.47040537134</v>
      </c>
      <c r="U2581" s="57">
        <f t="shared" ca="1" si="1219"/>
        <v>1360022.5606403276</v>
      </c>
      <c r="V2581" s="57">
        <f t="shared" ca="1" si="1219"/>
        <v>0</v>
      </c>
      <c r="W2581" s="57">
        <f t="shared" ca="1" si="1219"/>
        <v>1658062.6308178727</v>
      </c>
      <c r="X2581" s="57">
        <f t="shared" ca="1" si="1219"/>
        <v>120968.2747757281</v>
      </c>
      <c r="Y2581" s="57">
        <f t="shared" ca="1" si="1219"/>
        <v>2425.421197086393</v>
      </c>
      <c r="Z2581" s="57">
        <f t="shared" ca="1" si="1219"/>
        <v>123393.69597281449</v>
      </c>
      <c r="AA2581" s="57">
        <f t="shared" ca="1" si="1219"/>
        <v>1612.9431974160216</v>
      </c>
      <c r="AB2581" s="57">
        <f t="shared" ca="1" si="1219"/>
        <v>0</v>
      </c>
      <c r="AC2581" s="57">
        <f t="shared" ca="1" si="1219"/>
        <v>0</v>
      </c>
    </row>
    <row r="2582" spans="1:29" hidden="1" outlineLevel="1">
      <c r="E2582" s="11"/>
      <c r="F2582" s="107"/>
      <c r="G2582" s="52" t="str">
        <f>$G$11</f>
        <v>DISTPRI</v>
      </c>
      <c r="H2582" s="57">
        <f t="shared" ref="H2582:AC2582" ca="1" si="1220">+H2463+H2290+H2157+H2572</f>
        <v>58693935.037513591</v>
      </c>
      <c r="I2582" s="57">
        <f t="shared" ca="1" si="1220"/>
        <v>38736652.654568203</v>
      </c>
      <c r="J2582" s="57">
        <f t="shared" ca="1" si="1220"/>
        <v>9011235.2290629745</v>
      </c>
      <c r="K2582" s="57">
        <f t="shared" ca="1" si="1220"/>
        <v>126584.59640015665</v>
      </c>
      <c r="L2582" s="57">
        <f t="shared" ca="1" si="1220"/>
        <v>0</v>
      </c>
      <c r="M2582" s="57">
        <f t="shared" ca="1" si="1220"/>
        <v>9137819.8254631329</v>
      </c>
      <c r="N2582" s="57">
        <f t="shared" ca="1" si="1220"/>
        <v>5170933.9650821108</v>
      </c>
      <c r="O2582" s="57">
        <f t="shared" ca="1" si="1220"/>
        <v>880500.64741544554</v>
      </c>
      <c r="P2582" s="57">
        <f t="shared" ca="1" si="1220"/>
        <v>0</v>
      </c>
      <c r="Q2582" s="57">
        <f t="shared" ca="1" si="1220"/>
        <v>0</v>
      </c>
      <c r="R2582" s="57">
        <f t="shared" ca="1" si="1220"/>
        <v>6051434.612497556</v>
      </c>
      <c r="S2582" s="57">
        <f t="shared" ca="1" si="1220"/>
        <v>238067.54829892723</v>
      </c>
      <c r="T2582" s="57">
        <f t="shared" ca="1" si="1220"/>
        <v>3055519.1237628926</v>
      </c>
      <c r="U2582" s="57">
        <f t="shared" ca="1" si="1220"/>
        <v>0</v>
      </c>
      <c r="V2582" s="57">
        <f t="shared" ca="1" si="1220"/>
        <v>0</v>
      </c>
      <c r="W2582" s="57">
        <f t="shared" ca="1" si="1220"/>
        <v>3293586.67206182</v>
      </c>
      <c r="X2582" s="57">
        <f t="shared" ca="1" si="1220"/>
        <v>1426736.4157684494</v>
      </c>
      <c r="Y2582" s="57">
        <f t="shared" ca="1" si="1220"/>
        <v>28796.809387294557</v>
      </c>
      <c r="Z2582" s="57">
        <f t="shared" ca="1" si="1220"/>
        <v>1455533.225155744</v>
      </c>
      <c r="AA2582" s="57">
        <f t="shared" ca="1" si="1220"/>
        <v>18908.047767132761</v>
      </c>
      <c r="AB2582" s="57">
        <f t="shared" ca="1" si="1220"/>
        <v>0</v>
      </c>
      <c r="AC2582" s="57">
        <f t="shared" ca="1" si="1220"/>
        <v>0</v>
      </c>
    </row>
    <row r="2583" spans="1:29" hidden="1" outlineLevel="1">
      <c r="E2583" s="11"/>
      <c r="F2583" s="107"/>
      <c r="G2583" s="52" t="str">
        <f>$G$12</f>
        <v>DISTSEC</v>
      </c>
      <c r="H2583" s="57">
        <f t="shared" ref="H2583:AC2583" ca="1" si="1221">+H2464+H2291+H2158+H2573</f>
        <v>25586449.95555323</v>
      </c>
      <c r="I2583" s="57">
        <f t="shared" ca="1" si="1221"/>
        <v>19028937.920276869</v>
      </c>
      <c r="J2583" s="57">
        <f t="shared" ca="1" si="1221"/>
        <v>3818038.5050836629</v>
      </c>
      <c r="K2583" s="57">
        <f t="shared" ca="1" si="1221"/>
        <v>0</v>
      </c>
      <c r="L2583" s="57">
        <f t="shared" ca="1" si="1221"/>
        <v>0</v>
      </c>
      <c r="M2583" s="57">
        <f t="shared" ca="1" si="1221"/>
        <v>3818038.5050836629</v>
      </c>
      <c r="N2583" s="57">
        <f t="shared" ca="1" si="1221"/>
        <v>1887850.7883677885</v>
      </c>
      <c r="O2583" s="57">
        <f t="shared" ca="1" si="1221"/>
        <v>0</v>
      </c>
      <c r="P2583" s="57">
        <f t="shared" ca="1" si="1221"/>
        <v>0</v>
      </c>
      <c r="Q2583" s="57">
        <f t="shared" ca="1" si="1221"/>
        <v>0</v>
      </c>
      <c r="R2583" s="57">
        <f t="shared" ca="1" si="1221"/>
        <v>1887850.7883677885</v>
      </c>
      <c r="S2583" s="57">
        <f t="shared" ca="1" si="1221"/>
        <v>71709.451321923741</v>
      </c>
      <c r="T2583" s="57">
        <f t="shared" ca="1" si="1221"/>
        <v>0</v>
      </c>
      <c r="U2583" s="57">
        <f t="shared" ca="1" si="1221"/>
        <v>0</v>
      </c>
      <c r="V2583" s="57">
        <f t="shared" ca="1" si="1221"/>
        <v>0</v>
      </c>
      <c r="W2583" s="57">
        <f t="shared" ca="1" si="1221"/>
        <v>71709.451321923741</v>
      </c>
      <c r="X2583" s="57">
        <f t="shared" ca="1" si="1221"/>
        <v>536281.53293923871</v>
      </c>
      <c r="Y2583" s="57">
        <f t="shared" ca="1" si="1221"/>
        <v>0</v>
      </c>
      <c r="Z2583" s="57">
        <f t="shared" ca="1" si="1221"/>
        <v>536281.53293923871</v>
      </c>
      <c r="AA2583" s="57">
        <f t="shared" ca="1" si="1221"/>
        <v>6374.4597537446343</v>
      </c>
      <c r="AB2583" s="57">
        <f t="shared" ca="1" si="1221"/>
        <v>196367.55069854957</v>
      </c>
      <c r="AC2583" s="57">
        <f t="shared" ca="1" si="1221"/>
        <v>40889.747111449658</v>
      </c>
    </row>
    <row r="2584" spans="1:29" hidden="1" outlineLevel="1">
      <c r="E2584" s="11"/>
      <c r="F2584" s="107"/>
      <c r="G2584" s="52" t="str">
        <f>$G$13</f>
        <v>ENERGY</v>
      </c>
      <c r="H2584" s="57">
        <f t="shared" ref="H2584:AC2584" ca="1" si="1222">+H2465+H2292+H2159+H2574</f>
        <v>182134038.65001917</v>
      </c>
      <c r="I2584" s="57">
        <f t="shared" ca="1" si="1222"/>
        <v>75882621.931320056</v>
      </c>
      <c r="J2584" s="57">
        <f t="shared" ca="1" si="1222"/>
        <v>21535818.996829834</v>
      </c>
      <c r="K2584" s="57">
        <f t="shared" ca="1" si="1222"/>
        <v>298270.04267699999</v>
      </c>
      <c r="L2584" s="57">
        <f t="shared" ca="1" si="1222"/>
        <v>53069.137653664402</v>
      </c>
      <c r="M2584" s="57">
        <f t="shared" ca="1" si="1222"/>
        <v>21887158.177160498</v>
      </c>
      <c r="N2584" s="57">
        <f t="shared" ca="1" si="1222"/>
        <v>13711998.399689049</v>
      </c>
      <c r="O2584" s="57">
        <f t="shared" ca="1" si="1222"/>
        <v>2188807.6440402386</v>
      </c>
      <c r="P2584" s="57">
        <f t="shared" ca="1" si="1222"/>
        <v>466189.42721256759</v>
      </c>
      <c r="Q2584" s="57">
        <f t="shared" ca="1" si="1222"/>
        <v>20365.201346769492</v>
      </c>
      <c r="R2584" s="57">
        <f t="shared" ca="1" si="1222"/>
        <v>16387360.672288623</v>
      </c>
      <c r="S2584" s="57">
        <f t="shared" ca="1" si="1222"/>
        <v>744643.89557437971</v>
      </c>
      <c r="T2584" s="57">
        <f t="shared" ca="1" si="1222"/>
        <v>10117702.004024118</v>
      </c>
      <c r="U2584" s="57">
        <f t="shared" ca="1" si="1222"/>
        <v>43432887.117045</v>
      </c>
      <c r="V2584" s="57">
        <f t="shared" ca="1" si="1222"/>
        <v>7868461.8058508411</v>
      </c>
      <c r="W2584" s="57">
        <f t="shared" ca="1" si="1222"/>
        <v>62163694.822494343</v>
      </c>
      <c r="X2584" s="57">
        <f t="shared" ca="1" si="1222"/>
        <v>3813167.3784526284</v>
      </c>
      <c r="Y2584" s="57">
        <f t="shared" ca="1" si="1222"/>
        <v>77473.615550858492</v>
      </c>
      <c r="Z2584" s="57">
        <f t="shared" ca="1" si="1222"/>
        <v>3890640.9940034868</v>
      </c>
      <c r="AA2584" s="57">
        <f t="shared" ca="1" si="1222"/>
        <v>68856.17261156434</v>
      </c>
      <c r="AB2584" s="57">
        <f t="shared" ca="1" si="1222"/>
        <v>1534821.1478775218</v>
      </c>
      <c r="AC2584" s="57">
        <f t="shared" ca="1" si="1222"/>
        <v>318884.73226309341</v>
      </c>
    </row>
    <row r="2585" spans="1:29" hidden="1" outlineLevel="1">
      <c r="E2585" s="11"/>
      <c r="F2585" s="107"/>
      <c r="G2585" s="52" t="str">
        <f>$G$14</f>
        <v>CUSTOMER</v>
      </c>
      <c r="H2585" s="57">
        <f t="shared" ref="H2585:AC2585" ca="1" si="1223">+H2466+H2293+H2160+H2575</f>
        <v>18981545.401129074</v>
      </c>
      <c r="I2585" s="57">
        <f t="shared" ca="1" si="1223"/>
        <v>12521401.075631239</v>
      </c>
      <c r="J2585" s="57">
        <f t="shared" ca="1" si="1223"/>
        <v>3108842.3829702209</v>
      </c>
      <c r="K2585" s="57">
        <f t="shared" ca="1" si="1223"/>
        <v>156030.23167243731</v>
      </c>
      <c r="L2585" s="57">
        <f t="shared" ca="1" si="1223"/>
        <v>31091.1612836065</v>
      </c>
      <c r="M2585" s="57">
        <f t="shared" ca="1" si="1223"/>
        <v>3295963.7759262645</v>
      </c>
      <c r="N2585" s="57">
        <f t="shared" ca="1" si="1223"/>
        <v>197745.21722456196</v>
      </c>
      <c r="O2585" s="57">
        <f t="shared" ca="1" si="1223"/>
        <v>52377.133296303778</v>
      </c>
      <c r="P2585" s="57">
        <f t="shared" ca="1" si="1223"/>
        <v>60495.569690775956</v>
      </c>
      <c r="Q2585" s="57">
        <f t="shared" ca="1" si="1223"/>
        <v>8141.5107807363347</v>
      </c>
      <c r="R2585" s="57">
        <f t="shared" ca="1" si="1223"/>
        <v>318759.43099237798</v>
      </c>
      <c r="S2585" s="57">
        <f t="shared" ca="1" si="1223"/>
        <v>1389.7866621833746</v>
      </c>
      <c r="T2585" s="57">
        <f t="shared" ca="1" si="1223"/>
        <v>37327.314440436312</v>
      </c>
      <c r="U2585" s="57">
        <f t="shared" ca="1" si="1223"/>
        <v>98452.221978173868</v>
      </c>
      <c r="V2585" s="57">
        <f t="shared" ca="1" si="1223"/>
        <v>28679.620728100334</v>
      </c>
      <c r="W2585" s="57">
        <f t="shared" ca="1" si="1223"/>
        <v>165848.94380889388</v>
      </c>
      <c r="X2585" s="57">
        <f t="shared" ca="1" si="1223"/>
        <v>41108.683765759444</v>
      </c>
      <c r="Y2585" s="57">
        <f t="shared" ca="1" si="1223"/>
        <v>749.38936850398773</v>
      </c>
      <c r="Z2585" s="57">
        <f t="shared" ca="1" si="1223"/>
        <v>41858.073134263432</v>
      </c>
      <c r="AA2585" s="57">
        <f t="shared" ca="1" si="1223"/>
        <v>3829.4716551022098</v>
      </c>
      <c r="AB2585" s="57">
        <f t="shared" ca="1" si="1223"/>
        <v>2200828.8650347386</v>
      </c>
      <c r="AC2585" s="57">
        <f t="shared" ca="1" si="1223"/>
        <v>433055.76494618901</v>
      </c>
    </row>
    <row r="2586" spans="1:29" collapsed="1">
      <c r="B2586" s="104" t="s">
        <v>153</v>
      </c>
      <c r="E2586" s="15">
        <f>+E2467+E2294+E2161+E2576</f>
        <v>501373887.88808751</v>
      </c>
      <c r="F2586" s="107"/>
      <c r="G2586" s="52" t="str">
        <f>$G$15</f>
        <v>TOTAL</v>
      </c>
      <c r="H2586" s="57">
        <f t="shared" ref="H2586:AC2586" ca="1" si="1224">+H2467+H2294+H2161+H2576</f>
        <v>501373887.88808739</v>
      </c>
      <c r="I2586" s="57">
        <f t="shared" ca="1" si="1224"/>
        <v>260537313.771285</v>
      </c>
      <c r="J2586" s="57">
        <f t="shared" ca="1" si="1224"/>
        <v>63908524.821088672</v>
      </c>
      <c r="K2586" s="57">
        <f t="shared" ca="1" si="1224"/>
        <v>949411.54051963054</v>
      </c>
      <c r="L2586" s="57">
        <f t="shared" ca="1" si="1224"/>
        <v>147162.52798613624</v>
      </c>
      <c r="M2586" s="57">
        <f t="shared" ca="1" si="1224"/>
        <v>65005098.889594443</v>
      </c>
      <c r="N2586" s="57">
        <f t="shared" ca="1" si="1224"/>
        <v>36473053.755292885</v>
      </c>
      <c r="O2586" s="57">
        <f t="shared" ca="1" si="1224"/>
        <v>5711634.3777326802</v>
      </c>
      <c r="P2586" s="57">
        <f t="shared" ca="1" si="1224"/>
        <v>1072102.4886231502</v>
      </c>
      <c r="Q2586" s="57">
        <f t="shared" ca="1" si="1224"/>
        <v>50400.258848040095</v>
      </c>
      <c r="R2586" s="57">
        <f t="shared" ca="1" si="1224"/>
        <v>43307190.880496755</v>
      </c>
      <c r="S2586" s="57">
        <f t="shared" ca="1" si="1224"/>
        <v>1806482.042128857</v>
      </c>
      <c r="T2586" s="57">
        <f t="shared" ca="1" si="1224"/>
        <v>22417542.326805152</v>
      </c>
      <c r="U2586" s="57">
        <f t="shared" ca="1" si="1224"/>
        <v>78903174.907925621</v>
      </c>
      <c r="V2586" s="57">
        <f t="shared" ca="1" si="1224"/>
        <v>13920664.208152711</v>
      </c>
      <c r="W2586" s="57">
        <f t="shared" ca="1" si="1224"/>
        <v>117047863.48501235</v>
      </c>
      <c r="X2586" s="57">
        <f t="shared" ca="1" si="1224"/>
        <v>10106947.659051359</v>
      </c>
      <c r="Y2586" s="57">
        <f t="shared" ca="1" si="1224"/>
        <v>193361.61525125001</v>
      </c>
      <c r="Z2586" s="57">
        <f t="shared" ca="1" si="1224"/>
        <v>10300309.274302609</v>
      </c>
      <c r="AA2586" s="57">
        <f t="shared" ca="1" si="1224"/>
        <v>154946.7680883272</v>
      </c>
      <c r="AB2586" s="57">
        <f t="shared" ca="1" si="1224"/>
        <v>4177661.224925817</v>
      </c>
      <c r="AC2586" s="57">
        <f t="shared" ca="1" si="1224"/>
        <v>843503.5943821629</v>
      </c>
    </row>
    <row r="2587" spans="1:29" s="48" customFormat="1">
      <c r="A2587" s="53"/>
      <c r="B2587" s="104"/>
      <c r="C2587" s="52"/>
      <c r="D2587" s="52"/>
      <c r="F2587" s="176"/>
      <c r="I2587" s="47"/>
      <c r="J2587" s="47"/>
      <c r="K2587" s="47"/>
      <c r="L2587" s="47"/>
      <c r="M2587" s="47"/>
      <c r="N2587" s="47"/>
      <c r="O2587" s="47"/>
      <c r="P2587" s="47"/>
      <c r="Q2587" s="47"/>
      <c r="R2587" s="47"/>
      <c r="S2587" s="47"/>
      <c r="T2587" s="47"/>
      <c r="U2587" s="47"/>
      <c r="V2587" s="47"/>
      <c r="W2587" s="47"/>
      <c r="X2587" s="47"/>
      <c r="Y2587" s="47"/>
      <c r="Z2587" s="47"/>
      <c r="AA2587" s="47"/>
      <c r="AB2587" s="47"/>
      <c r="AC2587" s="47"/>
    </row>
    <row r="2588" spans="1:29" hidden="1" outlineLevel="1">
      <c r="E2588" s="11"/>
      <c r="F2588" s="107"/>
      <c r="G2588" s="52" t="str">
        <f>$G$8</f>
        <v>PRODUCTION</v>
      </c>
      <c r="H2588" s="4">
        <f t="shared" ref="H2588:AC2588" ca="1" si="1225">H1113-H2579</f>
        <v>13241810.726950645</v>
      </c>
      <c r="I2588" s="4">
        <f t="shared" ca="1" si="1225"/>
        <v>-3365052.6182790101</v>
      </c>
      <c r="J2588" s="4">
        <f t="shared" ca="1" si="1225"/>
        <v>5151956.4278745092</v>
      </c>
      <c r="K2588" s="4">
        <f t="shared" ca="1" si="1225"/>
        <v>26832.991344910639</v>
      </c>
      <c r="L2588" s="4">
        <f t="shared" ca="1" si="1225"/>
        <v>9631.1144212628496</v>
      </c>
      <c r="M2588" s="4">
        <f t="shared" ca="1" si="1225"/>
        <v>5188420.5336406827</v>
      </c>
      <c r="N2588" s="4">
        <f t="shared" ca="1" si="1225"/>
        <v>2093276.8802690059</v>
      </c>
      <c r="O2588" s="4">
        <f t="shared" ca="1" si="1225"/>
        <v>684601.87058894569</v>
      </c>
      <c r="P2588" s="4">
        <f t="shared" ca="1" si="1225"/>
        <v>69351.128680474591</v>
      </c>
      <c r="Q2588" s="4">
        <f t="shared" ca="1" si="1225"/>
        <v>-2765.5756959219652</v>
      </c>
      <c r="R2588" s="4">
        <f t="shared" ca="1" si="1225"/>
        <v>2844464.3038425073</v>
      </c>
      <c r="S2588" s="4">
        <f t="shared" ca="1" si="1225"/>
        <v>93061.265017309343</v>
      </c>
      <c r="T2588" s="4">
        <f t="shared" ca="1" si="1225"/>
        <v>2467012.4349888749</v>
      </c>
      <c r="U2588" s="4">
        <f t="shared" ca="1" si="1225"/>
        <v>3284568.1744154021</v>
      </c>
      <c r="V2588" s="4">
        <f t="shared" ca="1" si="1225"/>
        <v>1709263.2768782461</v>
      </c>
      <c r="W2588" s="4">
        <f t="shared" ca="1" si="1225"/>
        <v>7553905.1512998492</v>
      </c>
      <c r="X2588" s="4">
        <f t="shared" ca="1" si="1225"/>
        <v>849623.21319089085</v>
      </c>
      <c r="Y2588" s="4">
        <f t="shared" ca="1" si="1225"/>
        <v>10354.733169266663</v>
      </c>
      <c r="Z2588" s="4">
        <f t="shared" ca="1" si="1225"/>
        <v>859977.94636015827</v>
      </c>
      <c r="AA2588" s="4">
        <f t="shared" ca="1" si="1225"/>
        <v>15505.504744055186</v>
      </c>
      <c r="AB2588" s="4">
        <f t="shared" ca="1" si="1225"/>
        <v>116765.34686272891</v>
      </c>
      <c r="AC2588" s="4">
        <f t="shared" ca="1" si="1225"/>
        <v>27824.558479731488</v>
      </c>
    </row>
    <row r="2589" spans="1:29" hidden="1" outlineLevel="1">
      <c r="E2589" s="11"/>
      <c r="F2589" s="107"/>
      <c r="G2589" s="52" t="str">
        <f>$G$9</f>
        <v>BULKTRAN</v>
      </c>
      <c r="H2589" s="4">
        <f t="shared" ref="H2589:AC2589" ca="1" si="1226">H1114-H2580</f>
        <v>12771830.9285197</v>
      </c>
      <c r="I2589" s="4">
        <f t="shared" ca="1" si="1226"/>
        <v>-3575768.9246159866</v>
      </c>
      <c r="J2589" s="4">
        <f t="shared" ca="1" si="1226"/>
        <v>2741147.4248991585</v>
      </c>
      <c r="K2589" s="4">
        <f t="shared" ca="1" si="1226"/>
        <v>17032.238448531374</v>
      </c>
      <c r="L2589" s="4">
        <f t="shared" ca="1" si="1226"/>
        <v>-12610.725927602316</v>
      </c>
      <c r="M2589" s="4">
        <f t="shared" ca="1" si="1226"/>
        <v>2745568.9374200888</v>
      </c>
      <c r="N2589" s="4">
        <f t="shared" ca="1" si="1226"/>
        <v>1401937.2369887314</v>
      </c>
      <c r="O2589" s="4">
        <f t="shared" ca="1" si="1226"/>
        <v>616745.91116708564</v>
      </c>
      <c r="P2589" s="4">
        <f t="shared" ca="1" si="1226"/>
        <v>80902.161399739212</v>
      </c>
      <c r="Q2589" s="4">
        <f t="shared" ca="1" si="1226"/>
        <v>-3357.3839757670908</v>
      </c>
      <c r="R2589" s="4">
        <f t="shared" ca="1" si="1226"/>
        <v>2096227.9255797891</v>
      </c>
      <c r="S2589" s="4">
        <f t="shared" ca="1" si="1226"/>
        <v>37050.41995766577</v>
      </c>
      <c r="T2589" s="4">
        <f t="shared" ca="1" si="1226"/>
        <v>2300679.9377506329</v>
      </c>
      <c r="U2589" s="4">
        <f t="shared" ca="1" si="1226"/>
        <v>6713650.8804881964</v>
      </c>
      <c r="V2589" s="4">
        <f t="shared" ca="1" si="1226"/>
        <v>1887729.8110452984</v>
      </c>
      <c r="W2589" s="4">
        <f t="shared" ca="1" si="1226"/>
        <v>10939111.049241792</v>
      </c>
      <c r="X2589" s="4">
        <f t="shared" ca="1" si="1226"/>
        <v>477742.52498871554</v>
      </c>
      <c r="Y2589" s="4">
        <f t="shared" ca="1" si="1226"/>
        <v>5104.4161752834007</v>
      </c>
      <c r="Z2589" s="4">
        <f t="shared" ca="1" si="1226"/>
        <v>482846.94116399891</v>
      </c>
      <c r="AA2589" s="4">
        <f t="shared" ca="1" si="1226"/>
        <v>8089.505754959775</v>
      </c>
      <c r="AB2589" s="4">
        <f t="shared" ca="1" si="1226"/>
        <v>61331.100623025348</v>
      </c>
      <c r="AC2589" s="4">
        <f t="shared" ca="1" si="1226"/>
        <v>14424.393352043691</v>
      </c>
    </row>
    <row r="2590" spans="1:29" hidden="1" outlineLevel="1">
      <c r="E2590" s="11"/>
      <c r="F2590" s="107"/>
      <c r="G2590" s="52" t="str">
        <f>$G$10</f>
        <v>SUBTRAN</v>
      </c>
      <c r="H2590" s="4">
        <f t="shared" ref="H2590:AC2590" ca="1" si="1227">H1115-H2581</f>
        <v>3244113.4339894792</v>
      </c>
      <c r="I2590" s="4">
        <f t="shared" ca="1" si="1227"/>
        <v>-942935.55271844752</v>
      </c>
      <c r="J2590" s="4">
        <f t="shared" ca="1" si="1227"/>
        <v>723721.70251174713</v>
      </c>
      <c r="K2590" s="4">
        <f t="shared" ca="1" si="1227"/>
        <v>4481.7811253193468</v>
      </c>
      <c r="L2590" s="4">
        <f t="shared" ca="1" si="1227"/>
        <v>-3976.5018913093286</v>
      </c>
      <c r="M2590" s="4">
        <f t="shared" ca="1" si="1227"/>
        <v>724226.98174575693</v>
      </c>
      <c r="N2590" s="4">
        <f t="shared" ca="1" si="1227"/>
        <v>359564.14489375177</v>
      </c>
      <c r="O2590" s="4">
        <f t="shared" ca="1" si="1227"/>
        <v>158578.01152266475</v>
      </c>
      <c r="P2590" s="4">
        <f t="shared" ca="1" si="1227"/>
        <v>26905.956111336163</v>
      </c>
      <c r="Q2590" s="4">
        <f t="shared" ca="1" si="1227"/>
        <v>0</v>
      </c>
      <c r="R2590" s="4">
        <f t="shared" ca="1" si="1227"/>
        <v>545048.11252775264</v>
      </c>
      <c r="S2590" s="4">
        <f t="shared" ca="1" si="1227"/>
        <v>9040.1776358916104</v>
      </c>
      <c r="T2590" s="4">
        <f t="shared" ca="1" si="1227"/>
        <v>583783.48853375157</v>
      </c>
      <c r="U2590" s="4">
        <f t="shared" ca="1" si="1227"/>
        <v>2199082.41191058</v>
      </c>
      <c r="V2590" s="4">
        <f t="shared" ca="1" si="1227"/>
        <v>0</v>
      </c>
      <c r="W2590" s="4">
        <f t="shared" ca="1" si="1227"/>
        <v>2791906.0780802239</v>
      </c>
      <c r="X2590" s="4">
        <f t="shared" ca="1" si="1227"/>
        <v>122462.85106414558</v>
      </c>
      <c r="Y2590" s="4">
        <f t="shared" ca="1" si="1227"/>
        <v>1314.4359259680109</v>
      </c>
      <c r="Z2590" s="4">
        <f t="shared" ca="1" si="1227"/>
        <v>123777.28699011359</v>
      </c>
      <c r="AA2590" s="4">
        <f t="shared" ca="1" si="1227"/>
        <v>2090.5273640813693</v>
      </c>
      <c r="AB2590" s="4">
        <f t="shared" ca="1" si="1227"/>
        <v>0</v>
      </c>
      <c r="AC2590" s="4">
        <f t="shared" ca="1" si="1227"/>
        <v>0</v>
      </c>
    </row>
    <row r="2591" spans="1:29" hidden="1" outlineLevel="1">
      <c r="E2591" s="11"/>
      <c r="F2591" s="107"/>
      <c r="G2591" s="52" t="str">
        <f>$G$11</f>
        <v>DISTPRI</v>
      </c>
      <c r="H2591" s="4">
        <f t="shared" ref="H2591:AC2591" ca="1" si="1228">H1116-H2582</f>
        <v>5867083.8719853461</v>
      </c>
      <c r="I2591" s="4">
        <f t="shared" ca="1" si="1228"/>
        <v>-3625987.7727066055</v>
      </c>
      <c r="J2591" s="4">
        <f t="shared" ca="1" si="1228"/>
        <v>3899894.9919332601</v>
      </c>
      <c r="K2591" s="4">
        <f t="shared" ca="1" si="1228"/>
        <v>22595.903741900169</v>
      </c>
      <c r="L2591" s="4">
        <f t="shared" ca="1" si="1228"/>
        <v>0</v>
      </c>
      <c r="M2591" s="4">
        <f t="shared" ca="1" si="1228"/>
        <v>3922490.8956751581</v>
      </c>
      <c r="N2591" s="4">
        <f t="shared" ca="1" si="1228"/>
        <v>1748564.9442419056</v>
      </c>
      <c r="O2591" s="4">
        <f t="shared" ca="1" si="1228"/>
        <v>675630.68672256975</v>
      </c>
      <c r="P2591" s="4">
        <f t="shared" ca="1" si="1228"/>
        <v>0</v>
      </c>
      <c r="Q2591" s="4">
        <f t="shared" ca="1" si="1228"/>
        <v>0</v>
      </c>
      <c r="R2591" s="4">
        <f t="shared" ca="1" si="1228"/>
        <v>2424195.6309644757</v>
      </c>
      <c r="S2591" s="4">
        <f t="shared" ca="1" si="1228"/>
        <v>57782.975839925261</v>
      </c>
      <c r="T2591" s="4">
        <f t="shared" ca="1" si="1228"/>
        <v>2425530.7857778594</v>
      </c>
      <c r="U2591" s="4">
        <f t="shared" ca="1" si="1228"/>
        <v>0</v>
      </c>
      <c r="V2591" s="4">
        <f t="shared" ca="1" si="1228"/>
        <v>0</v>
      </c>
      <c r="W2591" s="4">
        <f t="shared" ca="1" si="1228"/>
        <v>2483313.7616177839</v>
      </c>
      <c r="X2591" s="4">
        <f t="shared" ca="1" si="1228"/>
        <v>644339.95920492895</v>
      </c>
      <c r="Y2591" s="4">
        <f t="shared" ca="1" si="1228"/>
        <v>7441.5542661930849</v>
      </c>
      <c r="Z2591" s="4">
        <f t="shared" ca="1" si="1228"/>
        <v>651781.51347112213</v>
      </c>
      <c r="AA2591" s="4">
        <f t="shared" ca="1" si="1228"/>
        <v>11289.842963428237</v>
      </c>
      <c r="AB2591" s="4">
        <f t="shared" ca="1" si="1228"/>
        <v>0</v>
      </c>
      <c r="AC2591" s="4">
        <f t="shared" ca="1" si="1228"/>
        <v>0</v>
      </c>
    </row>
    <row r="2592" spans="1:29" hidden="1" outlineLevel="1">
      <c r="E2592" s="11"/>
      <c r="F2592" s="107"/>
      <c r="G2592" s="52" t="str">
        <f>$G$12</f>
        <v>DISTSEC</v>
      </c>
      <c r="H2592" s="4">
        <f t="shared" ref="H2592:AC2592" ca="1" si="1229">H1117-H2583</f>
        <v>1053348.9885830879</v>
      </c>
      <c r="I2592" s="4">
        <f t="shared" ca="1" si="1229"/>
        <v>-2016158.1525724381</v>
      </c>
      <c r="J2592" s="4">
        <f t="shared" ca="1" si="1229"/>
        <v>1807305.7029611454</v>
      </c>
      <c r="K2592" s="4">
        <f t="shared" ca="1" si="1229"/>
        <v>0</v>
      </c>
      <c r="L2592" s="4">
        <f t="shared" ca="1" si="1229"/>
        <v>0</v>
      </c>
      <c r="M2592" s="4">
        <f t="shared" ca="1" si="1229"/>
        <v>1807305.7029611454</v>
      </c>
      <c r="N2592" s="4">
        <f t="shared" ca="1" si="1229"/>
        <v>704301.93278500461</v>
      </c>
      <c r="O2592" s="4">
        <f t="shared" ca="1" si="1229"/>
        <v>0</v>
      </c>
      <c r="P2592" s="4">
        <f t="shared" ca="1" si="1229"/>
        <v>0</v>
      </c>
      <c r="Q2592" s="4">
        <f t="shared" ca="1" si="1229"/>
        <v>0</v>
      </c>
      <c r="R2592" s="4">
        <f t="shared" ca="1" si="1229"/>
        <v>704301.93278500461</v>
      </c>
      <c r="S2592" s="4">
        <f t="shared" ca="1" si="1229"/>
        <v>18820.891931204736</v>
      </c>
      <c r="T2592" s="4">
        <f t="shared" ca="1" si="1229"/>
        <v>0</v>
      </c>
      <c r="U2592" s="4">
        <f t="shared" ca="1" si="1229"/>
        <v>0</v>
      </c>
      <c r="V2592" s="4">
        <f t="shared" ca="1" si="1229"/>
        <v>0</v>
      </c>
      <c r="W2592" s="4">
        <f t="shared" ca="1" si="1229"/>
        <v>18820.891931204736</v>
      </c>
      <c r="X2592" s="4">
        <f t="shared" ca="1" si="1229"/>
        <v>265545.95721496514</v>
      </c>
      <c r="Y2592" s="4">
        <f t="shared" ca="1" si="1229"/>
        <v>0</v>
      </c>
      <c r="Z2592" s="4">
        <f t="shared" ca="1" si="1229"/>
        <v>265545.95721496514</v>
      </c>
      <c r="AA2592" s="4">
        <f t="shared" ca="1" si="1229"/>
        <v>4162.1869583114722</v>
      </c>
      <c r="AB2592" s="4">
        <f t="shared" ca="1" si="1229"/>
        <v>217397.01427053029</v>
      </c>
      <c r="AC2592" s="4">
        <f t="shared" ca="1" si="1229"/>
        <v>51973.455034376195</v>
      </c>
    </row>
    <row r="2593" spans="2:29" hidden="1" outlineLevel="1">
      <c r="E2593" s="11"/>
      <c r="F2593" s="107"/>
      <c r="G2593" s="52" t="str">
        <f>$G$13</f>
        <v>ENERGY</v>
      </c>
      <c r="H2593" s="4">
        <f t="shared" ref="H2593:AC2593" ca="1" si="1230">H1118-H2584</f>
        <v>-7880614.1114937961</v>
      </c>
      <c r="I2593" s="4">
        <f t="shared" ca="1" si="1230"/>
        <v>1289503.9193834215</v>
      </c>
      <c r="J2593" s="4">
        <f t="shared" ca="1" si="1230"/>
        <v>242875.58567851037</v>
      </c>
      <c r="K2593" s="4">
        <f t="shared" ca="1" si="1230"/>
        <v>-1319.4427345676813</v>
      </c>
      <c r="L2593" s="4">
        <f t="shared" ca="1" si="1230"/>
        <v>19615.245631706079</v>
      </c>
      <c r="M2593" s="4">
        <f t="shared" ca="1" si="1230"/>
        <v>261171.38857565075</v>
      </c>
      <c r="N2593" s="4">
        <f t="shared" ca="1" si="1230"/>
        <v>-195321.00467580929</v>
      </c>
      <c r="O2593" s="4">
        <f t="shared" ca="1" si="1230"/>
        <v>-209569.67664631107</v>
      </c>
      <c r="P2593" s="4">
        <f t="shared" ca="1" si="1230"/>
        <v>-40446.988647815306</v>
      </c>
      <c r="Q2593" s="4">
        <f t="shared" ca="1" si="1230"/>
        <v>1926.3183295882372</v>
      </c>
      <c r="R2593" s="4">
        <f t="shared" ca="1" si="1230"/>
        <v>-443411.35164034925</v>
      </c>
      <c r="S2593" s="4">
        <f t="shared" ca="1" si="1230"/>
        <v>20060.193909696536</v>
      </c>
      <c r="T2593" s="4">
        <f t="shared" ca="1" si="1230"/>
        <v>-1077926.0698519014</v>
      </c>
      <c r="U2593" s="4">
        <f t="shared" ca="1" si="1230"/>
        <v>-6744319.5158316344</v>
      </c>
      <c r="V2593" s="4">
        <f t="shared" ca="1" si="1230"/>
        <v>-1263076.2207252784</v>
      </c>
      <c r="W2593" s="4">
        <f t="shared" ca="1" si="1230"/>
        <v>-9065261.6124991253</v>
      </c>
      <c r="X2593" s="4">
        <f t="shared" ca="1" si="1230"/>
        <v>16044.773713164963</v>
      </c>
      <c r="Y2593" s="4">
        <f t="shared" ca="1" si="1230"/>
        <v>964.48170474900689</v>
      </c>
      <c r="Z2593" s="4">
        <f t="shared" ca="1" si="1230"/>
        <v>17009.255417913664</v>
      </c>
      <c r="AA2593" s="4">
        <f t="shared" ca="1" si="1230"/>
        <v>1304.0125197020534</v>
      </c>
      <c r="AB2593" s="4">
        <f t="shared" ca="1" si="1230"/>
        <v>46521.46663574758</v>
      </c>
      <c r="AC2593" s="4">
        <f t="shared" ca="1" si="1230"/>
        <v>12548.810113227926</v>
      </c>
    </row>
    <row r="2594" spans="2:29" hidden="1" outlineLevel="1">
      <c r="E2594" s="11"/>
      <c r="F2594" s="107"/>
      <c r="G2594" s="52" t="str">
        <f>$G$14</f>
        <v>CUSTOMER</v>
      </c>
      <c r="H2594" s="4">
        <f t="shared" ref="H2594:AC2594" ca="1" si="1231">H1119-H2585</f>
        <v>4710885.1758747101</v>
      </c>
      <c r="I2594" s="4">
        <f t="shared" ca="1" si="1231"/>
        <v>-475691.51853227429</v>
      </c>
      <c r="J2594" s="4">
        <f t="shared" ca="1" si="1231"/>
        <v>911094.60963986116</v>
      </c>
      <c r="K2594" s="4">
        <f t="shared" ca="1" si="1231"/>
        <v>23598.539176081365</v>
      </c>
      <c r="L2594" s="4">
        <f t="shared" ca="1" si="1231"/>
        <v>-3744.6162750711774</v>
      </c>
      <c r="M2594" s="4">
        <f t="shared" ca="1" si="1231"/>
        <v>930948.5325408713</v>
      </c>
      <c r="N2594" s="4">
        <f t="shared" ca="1" si="1231"/>
        <v>53254.949749128602</v>
      </c>
      <c r="O2594" s="4">
        <f t="shared" ca="1" si="1231"/>
        <v>32274.274671680098</v>
      </c>
      <c r="P2594" s="4">
        <f t="shared" ca="1" si="1231"/>
        <v>22236.366027920172</v>
      </c>
      <c r="Q2594" s="4">
        <f t="shared" ca="1" si="1231"/>
        <v>-2959.4518827681486</v>
      </c>
      <c r="R2594" s="4">
        <f t="shared" ca="1" si="1231"/>
        <v>104806.13856596069</v>
      </c>
      <c r="S2594" s="4">
        <f t="shared" ca="1" si="1231"/>
        <v>273.22850510738385</v>
      </c>
      <c r="T2594" s="4">
        <f t="shared" ca="1" si="1231"/>
        <v>23527.909360480313</v>
      </c>
      <c r="U2594" s="4">
        <f t="shared" ca="1" si="1231"/>
        <v>38268.386083003934</v>
      </c>
      <c r="V2594" s="4">
        <f t="shared" ca="1" si="1231"/>
        <v>21568.729466448112</v>
      </c>
      <c r="W2594" s="4">
        <f t="shared" ca="1" si="1231"/>
        <v>83638.253415039711</v>
      </c>
      <c r="X2594" s="4">
        <f t="shared" ca="1" si="1231"/>
        <v>14721.462537034633</v>
      </c>
      <c r="Y2594" s="4">
        <f t="shared" ca="1" si="1231"/>
        <v>160.71058060211817</v>
      </c>
      <c r="Z2594" s="4">
        <f t="shared" ca="1" si="1231"/>
        <v>14882.173117636754</v>
      </c>
      <c r="AA2594" s="4">
        <f t="shared" ca="1" si="1231"/>
        <v>1905.6922839710019</v>
      </c>
      <c r="AB2594" s="4">
        <f t="shared" ca="1" si="1231"/>
        <v>3502841.6749625755</v>
      </c>
      <c r="AC2594" s="4">
        <f t="shared" ca="1" si="1231"/>
        <v>547554.22952093475</v>
      </c>
    </row>
    <row r="2595" spans="2:29" collapsed="1">
      <c r="B2595" s="104" t="s">
        <v>235</v>
      </c>
      <c r="E2595" s="57">
        <f>E1120-E2586</f>
        <v>33008459.014409065</v>
      </c>
      <c r="F2595" s="175"/>
      <c r="G2595" s="52" t="str">
        <f>$G$15</f>
        <v>TOTAL</v>
      </c>
      <c r="H2595" s="4">
        <f t="shared" ref="H2595:AC2595" ca="1" si="1232">H1120-H2586</f>
        <v>33008459.014409244</v>
      </c>
      <c r="I2595" s="4">
        <f t="shared" ca="1" si="1232"/>
        <v>-12712090.620041341</v>
      </c>
      <c r="J2595" s="4">
        <f t="shared" ca="1" si="1232"/>
        <v>15477996.445498183</v>
      </c>
      <c r="K2595" s="4">
        <f t="shared" ca="1" si="1232"/>
        <v>93222.01110217534</v>
      </c>
      <c r="L2595" s="4">
        <f t="shared" ca="1" si="1232"/>
        <v>8914.5159589859832</v>
      </c>
      <c r="M2595" s="4">
        <f t="shared" ca="1" si="1232"/>
        <v>15580132.97255934</v>
      </c>
      <c r="N2595" s="4">
        <f t="shared" ca="1" si="1232"/>
        <v>6165579.0842517018</v>
      </c>
      <c r="O2595" s="4">
        <f t="shared" ca="1" si="1232"/>
        <v>1958261.0780266356</v>
      </c>
      <c r="P2595" s="4">
        <f t="shared" ca="1" si="1232"/>
        <v>158948.62357165455</v>
      </c>
      <c r="Q2595" s="4">
        <f t="shared" ca="1" si="1232"/>
        <v>-7156.0932248689642</v>
      </c>
      <c r="R2595" s="4">
        <f t="shared" ca="1" si="1232"/>
        <v>8275632.6926251277</v>
      </c>
      <c r="S2595" s="4">
        <f t="shared" ca="1" si="1232"/>
        <v>236089.15279680048</v>
      </c>
      <c r="T2595" s="4">
        <f t="shared" ca="1" si="1232"/>
        <v>6722608.4865596965</v>
      </c>
      <c r="U2595" s="4">
        <f t="shared" ca="1" si="1232"/>
        <v>5491250.3370655626</v>
      </c>
      <c r="V2595" s="4">
        <f t="shared" ca="1" si="1232"/>
        <v>2355485.5966647118</v>
      </c>
      <c r="W2595" s="4">
        <f t="shared" ca="1" si="1232"/>
        <v>14805433.573086768</v>
      </c>
      <c r="X2595" s="4">
        <f t="shared" ca="1" si="1232"/>
        <v>2390480.7419138458</v>
      </c>
      <c r="Y2595" s="4">
        <f t="shared" ca="1" si="1232"/>
        <v>25340.331822062231</v>
      </c>
      <c r="Z2595" s="4">
        <f t="shared" ca="1" si="1232"/>
        <v>2415821.0737359077</v>
      </c>
      <c r="AA2595" s="4">
        <f t="shared" ca="1" si="1232"/>
        <v>44347.272588509135</v>
      </c>
      <c r="AB2595" s="4">
        <f t="shared" ca="1" si="1232"/>
        <v>3944856.6033546086</v>
      </c>
      <c r="AC2595" s="4">
        <f t="shared" ca="1" si="1232"/>
        <v>654325.44650031417</v>
      </c>
    </row>
    <row r="2597" spans="2:29" hidden="1" outlineLevel="1">
      <c r="E2597" s="48"/>
      <c r="F2597" s="175" t="str">
        <f>F2604</f>
        <v>RATEBASE</v>
      </c>
      <c r="G2597" s="52" t="str">
        <f>$G$8</f>
        <v>PRODUCTION</v>
      </c>
      <c r="H2597" s="4">
        <f t="shared" ref="H2597:H2612" ca="1" si="1233">SUBTOTAL(9,I2597:AC2597)</f>
        <v>510245.81213003228</v>
      </c>
      <c r="I2597" s="5">
        <f ca="1">VLOOKUP(CONCATENATE($F2597," ",$G2597),AllocFactorMatrix,(I$4+1),FALSE)*$E2604</f>
        <v>261362.96870261722</v>
      </c>
      <c r="J2597" s="5">
        <f ca="1">VLOOKUP(CONCATENATE($F2597," ",$G2597),AllocFactorMatrix,(J$4+1),FALSE)*$E2604</f>
        <v>61113.507823122811</v>
      </c>
      <c r="K2597" s="5">
        <f ca="1">VLOOKUP(CONCATENATE($F2597," ",$G2597),AllocFactorMatrix,(K$4+1),FALSE)*$E2604</f>
        <v>744.18034567840675</v>
      </c>
      <c r="L2597" s="5">
        <f ca="1">VLOOKUP(CONCATENATE($F2597," ",$G2597),AllocFactorMatrix,(L$4+1),FALSE)*$E2604</f>
        <v>40.139471791563906</v>
      </c>
      <c r="M2597" s="5">
        <f t="shared" ref="M2597:M2612" ca="1" si="1234">SUBTOTAL(9,J2597:L2597)</f>
        <v>61897.827640592775</v>
      </c>
      <c r="N2597" s="5">
        <f ca="1">VLOOKUP(CONCATENATE($F2597," ",$G2597),AllocFactorMatrix,(N$4+1),FALSE)*$E2604</f>
        <v>36687.148355005629</v>
      </c>
      <c r="O2597" s="5">
        <f ca="1">VLOOKUP(CONCATENATE($F2597," ",$G2597),AllocFactorMatrix,(O$4+1),FALSE)*$E2604</f>
        <v>6394.0376953404484</v>
      </c>
      <c r="P2597" s="5">
        <f ca="1">VLOOKUP(CONCATENATE($F2597," ",$G2597),AllocFactorMatrix,(P$4+1),FALSE)*$E2604</f>
        <v>1281.2298960380124</v>
      </c>
      <c r="Q2597" s="5">
        <f ca="1">VLOOKUP(CONCATENATE($F2597," ",$G2597),AllocFactorMatrix,(Q$4+1),FALSE)*$E2604</f>
        <v>51.469250393182072</v>
      </c>
      <c r="R2597" s="5">
        <f t="shared" ref="R2597:R2612" ca="1" si="1235">SUBTOTAL(9,N2597:Q2597)</f>
        <v>44413.885196777272</v>
      </c>
      <c r="S2597" s="5">
        <f ca="1">VLOOKUP(CONCATENATE($F2597," ",$G2597),AllocFactorMatrix,(S$4+1),FALSE)*$E2604</f>
        <v>1763.6803772902838</v>
      </c>
      <c r="T2597" s="5">
        <f ca="1">VLOOKUP(CONCATENATE($F2597," ",$G2597),AllocFactorMatrix,(T$4+1),FALSE)*$E2604</f>
        <v>23018.263561444048</v>
      </c>
      <c r="U2597" s="5">
        <f ca="1">VLOOKUP(CONCATENATE($F2597," ",$G2597),AllocFactorMatrix,(U$4+1),FALSE)*$E2604</f>
        <v>90281.974227667641</v>
      </c>
      <c r="V2597" s="5">
        <f ca="1">VLOOKUP(CONCATENATE($F2597," ",$G2597),AllocFactorMatrix,(V$4+1),FALSE)*$E2604</f>
        <v>16247.478550605585</v>
      </c>
      <c r="W2597" s="5">
        <f ca="1">SUBTOTAL(9,S2597:V2597)</f>
        <v>131311.39671700756</v>
      </c>
      <c r="X2597" s="5">
        <f ca="1">VLOOKUP(CONCATENATE($F2597," ",$G2597),AllocFactorMatrix,(X$4+1),FALSE)*$E2604</f>
        <v>10202.724054061966</v>
      </c>
      <c r="Y2597" s="5">
        <f ca="1">VLOOKUP(CONCATENATE($F2597," ",$G2597),AllocFactorMatrix,(Y$4+1),FALSE)*$E2604</f>
        <v>204.06695387797384</v>
      </c>
      <c r="Z2597" s="5">
        <f t="shared" ref="Z2597:Z2612" ca="1" si="1236">SUBTOTAL(9,X2597:Y2597)</f>
        <v>10406.791007939939</v>
      </c>
      <c r="AA2597" s="5">
        <f ca="1">VLOOKUP(CONCATENATE($F2597," ",$G2597),AllocFactorMatrix,(AA$4+1),FALSE)*$E2604</f>
        <v>134.76875341877187</v>
      </c>
      <c r="AB2597" s="5">
        <f ca="1">VLOOKUP(CONCATENATE($F2597," ",$G2597),AllocFactorMatrix,(AB$4+1),FALSE)*$E2604</f>
        <v>595.32296424625213</v>
      </c>
      <c r="AC2597" s="5">
        <f ca="1">VLOOKUP(CONCATENATE($F2597," ",$G2597),AllocFactorMatrix,(AC$4+1),FALSE)*$E2604</f>
        <v>122.85114743243666</v>
      </c>
    </row>
    <row r="2598" spans="2:29" hidden="1" outlineLevel="1">
      <c r="E2598" s="48"/>
      <c r="F2598" s="175" t="str">
        <f>F2604</f>
        <v>RATEBASE</v>
      </c>
      <c r="G2598" s="52" t="str">
        <f>$G$9</f>
        <v>BULKTRAN</v>
      </c>
      <c r="H2598" s="4">
        <f t="shared" ca="1" si="1233"/>
        <v>265213.32222615764</v>
      </c>
      <c r="I2598" s="5">
        <f ca="1">VLOOKUP(CONCATENATE($F2598," ",$G2598),AllocFactorMatrix,(I$4+1),FALSE)*$E2604</f>
        <v>135610.9018220602</v>
      </c>
      <c r="J2598" s="5">
        <f ca="1">VLOOKUP(CONCATENATE($F2598," ",$G2598),AllocFactorMatrix,(J$4+1),FALSE)*$E2604</f>
        <v>31732.078714477655</v>
      </c>
      <c r="K2598" s="5">
        <f ca="1">VLOOKUP(CONCATENATE($F2598," ",$G2598),AllocFactorMatrix,(K$4+1),FALSE)*$E2604</f>
        <v>383.98780815248011</v>
      </c>
      <c r="L2598" s="5">
        <f ca="1">VLOOKUP(CONCATENATE($F2598," ",$G2598),AllocFactorMatrix,(L$4+1),FALSE)*$E2604</f>
        <v>18.401122307874125</v>
      </c>
      <c r="M2598" s="5">
        <f t="shared" ca="1" si="1234"/>
        <v>32134.467644938009</v>
      </c>
      <c r="N2598" s="5">
        <f ca="1">VLOOKUP(CONCATENATE($F2598," ",$G2598),AllocFactorMatrix,(N$4+1),FALSE)*$E2604</f>
        <v>19069.096845236309</v>
      </c>
      <c r="O2598" s="5">
        <f ca="1">VLOOKUP(CONCATENATE($F2598," ",$G2598),AllocFactorMatrix,(O$4+1),FALSE)*$E2604</f>
        <v>3331.6772999212294</v>
      </c>
      <c r="P2598" s="5">
        <f ca="1">VLOOKUP(CONCATENATE($F2598," ",$G2598),AllocFactorMatrix,(P$4+1),FALSE)*$E2604</f>
        <v>666.2732616261294</v>
      </c>
      <c r="Q2598" s="5">
        <f ca="1">VLOOKUP(CONCATENATE($F2598," ",$G2598),AllocFactorMatrix,(Q$4+1),FALSE)*$E2604</f>
        <v>26.69672884591893</v>
      </c>
      <c r="R2598" s="5">
        <f t="shared" ca="1" si="1235"/>
        <v>23093.744135629589</v>
      </c>
      <c r="S2598" s="5">
        <f ca="1">VLOOKUP(CONCATENATE($F2598," ",$G2598),AllocFactorMatrix,(S$4+1),FALSE)*$E2604</f>
        <v>916.17577329971346</v>
      </c>
      <c r="T2598" s="5">
        <f ca="1">VLOOKUP(CONCATENATE($F2598," ",$G2598),AllocFactorMatrix,(T$4+1),FALSE)*$E2604</f>
        <v>12000.040830559174</v>
      </c>
      <c r="U2598" s="5">
        <f ca="1">VLOOKUP(CONCATENATE($F2598," ",$G2598),AllocFactorMatrix,(U$4+1),FALSE)*$E2604</f>
        <v>47117.843182896046</v>
      </c>
      <c r="V2598" s="5">
        <f ca="1">VLOOKUP(CONCATENATE($F2598," ",$G2598),AllocFactorMatrix,(V$4+1),FALSE)*$E2604</f>
        <v>8486.8272637856917</v>
      </c>
      <c r="W2598" s="5">
        <f t="shared" ref="W2598:W2604" ca="1" si="1237">SUBTOTAL(9,S2598:V2598)</f>
        <v>68520.887050540623</v>
      </c>
      <c r="X2598" s="5">
        <f ca="1">VLOOKUP(CONCATENATE($F2598," ",$G2598),AllocFactorMatrix,(X$4+1),FALSE)*$E2604</f>
        <v>5304.0026890736999</v>
      </c>
      <c r="Y2598" s="5">
        <f ca="1">VLOOKUP(CONCATENATE($F2598," ",$G2598),AllocFactorMatrix,(Y$4+1),FALSE)*$E2604</f>
        <v>106.04717634671505</v>
      </c>
      <c r="Z2598" s="5">
        <f t="shared" ca="1" si="1236"/>
        <v>5410.0498654204148</v>
      </c>
      <c r="AA2598" s="5">
        <f ca="1">VLOOKUP(CONCATENATE($F2598," ",$G2598),AllocFactorMatrix,(AA$4+1),FALSE)*$E2604</f>
        <v>70.043718453190252</v>
      </c>
      <c r="AB2598" s="5">
        <f ca="1">VLOOKUP(CONCATENATE($F2598," ",$G2598),AllocFactorMatrix,(AB$4+1),FALSE)*$E2604</f>
        <v>309.38308810588711</v>
      </c>
      <c r="AC2598" s="5">
        <f ca="1">VLOOKUP(CONCATENATE($F2598," ",$G2598),AllocFactorMatrix,(AC$4+1),FALSE)*$E2604</f>
        <v>63.844901009744817</v>
      </c>
    </row>
    <row r="2599" spans="2:29" hidden="1" outlineLevel="1">
      <c r="E2599" s="48"/>
      <c r="F2599" s="175" t="str">
        <f>F2604</f>
        <v>RATEBASE</v>
      </c>
      <c r="G2599" s="52" t="str">
        <f>$G$10</f>
        <v>SUBTRAN</v>
      </c>
      <c r="H2599" s="4">
        <f t="shared" ca="1" si="1233"/>
        <v>70214.279930103759</v>
      </c>
      <c r="I2599" s="5">
        <f ca="1">VLOOKUP(CONCATENATE($F2599," ",$G2599),AllocFactorMatrix,(I$4+1),FALSE)*$E2604</f>
        <v>35643.146684043277</v>
      </c>
      <c r="J2599" s="5">
        <f ca="1">VLOOKUP(CONCATENATE($F2599," ",$G2599),AllocFactorMatrix,(J$4+1),FALSE)*$E2604</f>
        <v>8385.0895514787862</v>
      </c>
      <c r="K2599" s="5">
        <f ca="1">VLOOKUP(CONCATENATE($F2599," ",$G2599),AllocFactorMatrix,(K$4+1),FALSE)*$E2604</f>
        <v>101.24445665156286</v>
      </c>
      <c r="L2599" s="5">
        <f ca="1">VLOOKUP(CONCATENATE($F2599," ",$G2599),AllocFactorMatrix,(L$4+1),FALSE)*$E2604</f>
        <v>5.662535274559148</v>
      </c>
      <c r="M2599" s="5">
        <f t="shared" ca="1" si="1234"/>
        <v>8491.9965434049082</v>
      </c>
      <c r="N2599" s="5">
        <f ca="1">VLOOKUP(CONCATENATE($F2599," ",$G2599),AllocFactorMatrix,(N$4+1),FALSE)*$E2604</f>
        <v>4894.8117659879345</v>
      </c>
      <c r="O2599" s="5">
        <f ca="1">VLOOKUP(CONCATENATE($F2599," ",$G2599),AllocFactorMatrix,(O$4+1),FALSE)*$E2604</f>
        <v>856.59798306388518</v>
      </c>
      <c r="P2599" s="5">
        <f ca="1">VLOOKUP(CONCATENATE($F2599," ",$G2599),AllocFactorMatrix,(P$4+1),FALSE)*$E2604</f>
        <v>221.59024266223361</v>
      </c>
      <c r="Q2599" s="5">
        <f ca="1">VLOOKUP(CONCATENATE($F2599," ",$G2599),AllocFactorMatrix,(Q$4+1),FALSE)*$E2604</f>
        <v>0</v>
      </c>
      <c r="R2599" s="5">
        <f t="shared" ca="1" si="1235"/>
        <v>5972.9999917140531</v>
      </c>
      <c r="S2599" s="5">
        <f ca="1">VLOOKUP(CONCATENATE($F2599," ",$G2599),AllocFactorMatrix,(S$4+1),FALSE)*$E2604</f>
        <v>223.98138113547091</v>
      </c>
      <c r="T2599" s="5">
        <f ca="1">VLOOKUP(CONCATENATE($F2599," ",$G2599),AllocFactorMatrix,(T$4+1),FALSE)*$E2604</f>
        <v>3044.7251026959643</v>
      </c>
      <c r="U2599" s="5">
        <f ca="1">VLOOKUP(CONCATENATE($F2599," ",$G2599),AllocFactorMatrix,(U$4+1),FALSE)*$E2604</f>
        <v>15431.353027236972</v>
      </c>
      <c r="V2599" s="5">
        <f ca="1">VLOOKUP(CONCATENATE($F2599," ",$G2599),AllocFactorMatrix,(V$4+1),FALSE)*$E2604</f>
        <v>0</v>
      </c>
      <c r="W2599" s="5">
        <f t="shared" ca="1" si="1237"/>
        <v>18700.059511068408</v>
      </c>
      <c r="X2599" s="5">
        <f ca="1">VLOOKUP(CONCATENATE($F2599," ",$G2599),AllocFactorMatrix,(X$4+1),FALSE)*$E2604</f>
        <v>1360.6155644262658</v>
      </c>
      <c r="Y2599" s="5">
        <f ca="1">VLOOKUP(CONCATENATE($F2599," ",$G2599),AllocFactorMatrix,(Y$4+1),FALSE)*$E2604</f>
        <v>27.349516503879094</v>
      </c>
      <c r="Z2599" s="5">
        <f t="shared" ca="1" si="1236"/>
        <v>1387.9650809301449</v>
      </c>
      <c r="AA2599" s="5">
        <f ca="1">VLOOKUP(CONCATENATE($F2599," ",$G2599),AllocFactorMatrix,(AA$4+1),FALSE)*$E2604</f>
        <v>18.112118942992456</v>
      </c>
      <c r="AB2599" s="5">
        <f ca="1">VLOOKUP(CONCATENATE($F2599," ",$G2599),AllocFactorMatrix,(AB$4+1),FALSE)*$E2604</f>
        <v>0</v>
      </c>
      <c r="AC2599" s="5">
        <f ca="1">VLOOKUP(CONCATENATE($F2599," ",$G2599),AllocFactorMatrix,(AC$4+1),FALSE)*$E2604</f>
        <v>0</v>
      </c>
    </row>
    <row r="2600" spans="2:29" hidden="1" outlineLevel="1">
      <c r="E2600" s="48"/>
      <c r="F2600" s="175" t="str">
        <f>F2604</f>
        <v>RATEBASE</v>
      </c>
      <c r="G2600" s="52" t="str">
        <f>$G$11</f>
        <v>DISTPRI</v>
      </c>
      <c r="H2600" s="4">
        <f t="shared" ca="1" si="1233"/>
        <v>295148.27992021944</v>
      </c>
      <c r="I2600" s="5">
        <f ca="1">VLOOKUP(CONCATENATE($F2600," ",$G2600),AllocFactorMatrix,(I$4+1),FALSE)*$E2604</f>
        <v>192951.05951664271</v>
      </c>
      <c r="J2600" s="5">
        <f ca="1">VLOOKUP(CONCATENATE($F2600," ",$G2600),AllocFactorMatrix,(J$4+1),FALSE)*$E2604</f>
        <v>45301.225539803847</v>
      </c>
      <c r="K2600" s="5">
        <f ca="1">VLOOKUP(CONCATENATE($F2600," ",$G2600),AllocFactorMatrix,(K$4+1),FALSE)*$E2604</f>
        <v>551.36771394722598</v>
      </c>
      <c r="L2600" s="5">
        <f ca="1">VLOOKUP(CONCATENATE($F2600," ",$G2600),AllocFactorMatrix,(L$4+1),FALSE)*$E2604</f>
        <v>0</v>
      </c>
      <c r="M2600" s="5">
        <f t="shared" ca="1" si="1234"/>
        <v>45852.593253751074</v>
      </c>
      <c r="N2600" s="5">
        <f ca="1">VLOOKUP(CONCATENATE($F2600," ",$G2600),AllocFactorMatrix,(N$4+1),FALSE)*$E2604</f>
        <v>26543.433346623624</v>
      </c>
      <c r="O2600" s="5">
        <f ca="1">VLOOKUP(CONCATENATE($F2600," ",$G2600),AllocFactorMatrix,(O$4+1),FALSE)*$E2604</f>
        <v>4645.3288688766606</v>
      </c>
      <c r="P2600" s="5">
        <f ca="1">VLOOKUP(CONCATENATE($F2600," ",$G2600),AllocFactorMatrix,(P$4+1),FALSE)*$E2604</f>
        <v>0</v>
      </c>
      <c r="Q2600" s="5">
        <f ca="1">VLOOKUP(CONCATENATE($F2600," ",$G2600),AllocFactorMatrix,(Q$4+1),FALSE)*$E2604</f>
        <v>0</v>
      </c>
      <c r="R2600" s="5">
        <f t="shared" ca="1" si="1235"/>
        <v>31188.762215500283</v>
      </c>
      <c r="S2600" s="5">
        <f ca="1">VLOOKUP(CONCATENATE($F2600," ",$G2600),AllocFactorMatrix,(S$4+1),FALSE)*$E2604</f>
        <v>1218.0141298528508</v>
      </c>
      <c r="T2600" s="5">
        <f ca="1">VLOOKUP(CONCATENATE($F2600," ",$G2600),AllocFactorMatrix,(T$4+1),FALSE)*$E2604</f>
        <v>16316.321298407385</v>
      </c>
      <c r="U2600" s="5">
        <f ca="1">VLOOKUP(CONCATENATE($F2600," ",$G2600),AllocFactorMatrix,(U$4+1),FALSE)*$E2604</f>
        <v>0</v>
      </c>
      <c r="V2600" s="5">
        <f ca="1">VLOOKUP(CONCATENATE($F2600," ",$G2600),AllocFactorMatrix,(V$4+1),FALSE)*$E2604</f>
        <v>0</v>
      </c>
      <c r="W2600" s="5">
        <f t="shared" ca="1" si="1237"/>
        <v>17534.335428260238</v>
      </c>
      <c r="X2600" s="5">
        <f ca="1">VLOOKUP(CONCATENATE($F2600," ",$G2600),AllocFactorMatrix,(X$4+1),FALSE)*$E2604</f>
        <v>7375.9890485362421</v>
      </c>
      <c r="Y2600" s="5">
        <f ca="1">VLOOKUP(CONCATENATE($F2600," ",$G2600),AllocFactorMatrix,(Y$4+1),FALSE)*$E2604</f>
        <v>148.22564411309872</v>
      </c>
      <c r="Z2600" s="5">
        <f t="shared" ca="1" si="1236"/>
        <v>7524.2146926493406</v>
      </c>
      <c r="AA2600" s="5">
        <f ca="1">VLOOKUP(CONCATENATE($F2600," ",$G2600),AllocFactorMatrix,(AA$4+1),FALSE)*$E2604</f>
        <v>97.314813415777451</v>
      </c>
      <c r="AB2600" s="5">
        <f ca="1">VLOOKUP(CONCATENATE($F2600," ",$G2600),AllocFactorMatrix,(AB$4+1),FALSE)*$E2604</f>
        <v>0</v>
      </c>
      <c r="AC2600" s="5">
        <f ca="1">VLOOKUP(CONCATENATE($F2600," ",$G2600),AllocFactorMatrix,(AC$4+1),FALSE)*$E2604</f>
        <v>0</v>
      </c>
    </row>
    <row r="2601" spans="2:29" hidden="1" outlineLevel="1">
      <c r="E2601" s="48"/>
      <c r="F2601" s="175" t="str">
        <f>F2604</f>
        <v>RATEBASE</v>
      </c>
      <c r="G2601" s="52" t="str">
        <f>$G$12</f>
        <v>DISTSEC</v>
      </c>
      <c r="H2601" s="4">
        <f t="shared" ca="1" si="1233"/>
        <v>140121.43471583904</v>
      </c>
      <c r="I2601" s="5">
        <f ca="1">VLOOKUP(CONCATENATE($F2601," ",$G2601),AllocFactorMatrix,(I$4+1),FALSE)*$E2604</f>
        <v>103746.88525876758</v>
      </c>
      <c r="J2601" s="5">
        <f ca="1">VLOOKUP(CONCATENATE($F2601," ",$G2601),AllocFactorMatrix,(J$4+1),FALSE)*$E2604</f>
        <v>20987.860492691794</v>
      </c>
      <c r="K2601" s="5">
        <f ca="1">VLOOKUP(CONCATENATE($F2601," ",$G2601),AllocFactorMatrix,(K$4+1),FALSE)*$E2604</f>
        <v>0</v>
      </c>
      <c r="L2601" s="5">
        <f ca="1">VLOOKUP(CONCATENATE($F2601," ",$G2601),AllocFactorMatrix,(L$4+1),FALSE)*$E2604</f>
        <v>0</v>
      </c>
      <c r="M2601" s="5">
        <f t="shared" ca="1" si="1234"/>
        <v>20987.860492691794</v>
      </c>
      <c r="N2601" s="5">
        <f ca="1">VLOOKUP(CONCATENATE($F2601," ",$G2601),AllocFactorMatrix,(N$4+1),FALSE)*$E2604</f>
        <v>10589.75218262166</v>
      </c>
      <c r="O2601" s="5">
        <f ca="1">VLOOKUP(CONCATENATE($F2601," ",$G2601),AllocFactorMatrix,(O$4+1),FALSE)*$E2604</f>
        <v>0</v>
      </c>
      <c r="P2601" s="5">
        <f ca="1">VLOOKUP(CONCATENATE($F2601," ",$G2601),AllocFactorMatrix,(P$4+1),FALSE)*$E2604</f>
        <v>0</v>
      </c>
      <c r="Q2601" s="5">
        <f ca="1">VLOOKUP(CONCATENATE($F2601," ",$G2601),AllocFactorMatrix,(Q$4+1),FALSE)*$E2604</f>
        <v>0</v>
      </c>
      <c r="R2601" s="5">
        <f t="shared" ca="1" si="1235"/>
        <v>10589.75218262166</v>
      </c>
      <c r="S2601" s="5">
        <f ca="1">VLOOKUP(CONCATENATE($F2601," ",$G2601),AllocFactorMatrix,(S$4+1),FALSE)*$E2604</f>
        <v>401.71940366314664</v>
      </c>
      <c r="T2601" s="5">
        <f ca="1">VLOOKUP(CONCATENATE($F2601," ",$G2601),AllocFactorMatrix,(T$4+1),FALSE)*$E2604</f>
        <v>0</v>
      </c>
      <c r="U2601" s="5">
        <f ca="1">VLOOKUP(CONCATENATE($F2601," ",$G2601),AllocFactorMatrix,(U$4+1),FALSE)*$E2604</f>
        <v>0</v>
      </c>
      <c r="V2601" s="5">
        <f ca="1">VLOOKUP(CONCATENATE($F2601," ",$G2601),AllocFactorMatrix,(V$4+1),FALSE)*$E2604</f>
        <v>0</v>
      </c>
      <c r="W2601" s="5">
        <f t="shared" ca="1" si="1237"/>
        <v>401.71940366314664</v>
      </c>
      <c r="X2601" s="5">
        <f ca="1">VLOOKUP(CONCATENATE($F2601," ",$G2601),AllocFactorMatrix,(X$4+1),FALSE)*$E2604</f>
        <v>3031.9657222725414</v>
      </c>
      <c r="Y2601" s="5">
        <f ca="1">VLOOKUP(CONCATENATE($F2601," ",$G2601),AllocFactorMatrix,(Y$4+1),FALSE)*$E2604</f>
        <v>0</v>
      </c>
      <c r="Z2601" s="5">
        <f t="shared" ca="1" si="1236"/>
        <v>3031.9657222725414</v>
      </c>
      <c r="AA2601" s="5">
        <f ca="1">VLOOKUP(CONCATENATE($F2601," ",$G2601),AllocFactorMatrix,(AA$4+1),FALSE)*$E2604</f>
        <v>35.890365245530781</v>
      </c>
      <c r="AB2601" s="5">
        <f ca="1">VLOOKUP(CONCATENATE($F2601," ",$G2601),AllocFactorMatrix,(AB$4+1),FALSE)*$E2604</f>
        <v>1098.274324160534</v>
      </c>
      <c r="AC2601" s="5">
        <f ca="1">VLOOKUP(CONCATENATE($F2601," ",$G2601),AllocFactorMatrix,(AC$4+1),FALSE)*$E2604</f>
        <v>229.08696641623217</v>
      </c>
    </row>
    <row r="2602" spans="2:29" hidden="1" outlineLevel="1">
      <c r="E2602" s="48"/>
      <c r="F2602" s="175" t="str">
        <f>F2604</f>
        <v>RATEBASE</v>
      </c>
      <c r="G2602" s="52" t="str">
        <f>$G$13</f>
        <v>ENERGY</v>
      </c>
      <c r="H2602" s="4">
        <f t="shared" ca="1" si="1233"/>
        <v>31276.625470267383</v>
      </c>
      <c r="I2602" s="5">
        <f ca="1">VLOOKUP(CONCATENATE($F2602," ",$G2602),AllocFactorMatrix,(I$4+1),FALSE)*$E2604</f>
        <v>12770.972603090977</v>
      </c>
      <c r="J2602" s="5">
        <f ca="1">VLOOKUP(CONCATENATE($F2602," ",$G2602),AllocFactorMatrix,(J$4+1),FALSE)*$E2604</f>
        <v>3644.2478028506671</v>
      </c>
      <c r="K2602" s="5">
        <f ca="1">VLOOKUP(CONCATENATE($F2602," ",$G2602),AllocFactorMatrix,(K$4+1),FALSE)*$E2604</f>
        <v>48.705691149454786</v>
      </c>
      <c r="L2602" s="5">
        <f ca="1">VLOOKUP(CONCATENATE($F2602," ",$G2602),AllocFactorMatrix,(L$4+1),FALSE)*$E2604</f>
        <v>7.0506328130865139</v>
      </c>
      <c r="M2602" s="5">
        <f t="shared" ca="1" si="1234"/>
        <v>3700.0041268132081</v>
      </c>
      <c r="N2602" s="5">
        <f ca="1">VLOOKUP(CONCATENATE($F2602," ",$G2602),AllocFactorMatrix,(N$4+1),FALSE)*$E2604</f>
        <v>2339.1096499644195</v>
      </c>
      <c r="O2602" s="5">
        <f ca="1">VLOOKUP(CONCATENATE($F2602," ",$G2602),AllocFactorMatrix,(O$4+1),FALSE)*$E2604</f>
        <v>382.86929501567204</v>
      </c>
      <c r="P2602" s="5">
        <f ca="1">VLOOKUP(CONCATENATE($F2602," ",$G2602),AllocFactorMatrix,(P$4+1),FALSE)*$E2604</f>
        <v>80.135311203453412</v>
      </c>
      <c r="Q2602" s="5">
        <f ca="1">VLOOKUP(CONCATENATE($F2602," ",$G2602),AllocFactorMatrix,(Q$4+1),FALSE)*$E2604</f>
        <v>3.4119542586840197</v>
      </c>
      <c r="R2602" s="5">
        <f t="shared" ca="1" si="1235"/>
        <v>2805.5262104422291</v>
      </c>
      <c r="S2602" s="5">
        <f ca="1">VLOOKUP(CONCATENATE($F2602," ",$G2602),AllocFactorMatrix,(S$4+1),FALSE)*$E2604</f>
        <v>126.24799977864721</v>
      </c>
      <c r="T2602" s="5">
        <f ca="1">VLOOKUP(CONCATENATE($F2602," ",$G2602),AllocFactorMatrix,(T$4+1),FALSE)*$E2604</f>
        <v>1777.30543549554</v>
      </c>
      <c r="U2602" s="5">
        <f ca="1">VLOOKUP(CONCATENATE($F2602," ",$G2602),AllocFactorMatrix,(U$4+1),FALSE)*$E2604</f>
        <v>7697.0713071446944</v>
      </c>
      <c r="V2602" s="5">
        <f ca="1">VLOOKUP(CONCATENATE($F2602," ",$G2602),AllocFactorMatrix,(V$4+1),FALSE)*$E2604</f>
        <v>1408.4210686675704</v>
      </c>
      <c r="W2602" s="5">
        <f t="shared" ca="1" si="1237"/>
        <v>11009.045811086453</v>
      </c>
      <c r="X2602" s="5">
        <f ca="1">VLOOKUP(CONCATENATE($F2602," ",$G2602),AllocFactorMatrix,(X$4+1),FALSE)*$E2604</f>
        <v>650.68356282539617</v>
      </c>
      <c r="Y2602" s="5">
        <f ca="1">VLOOKUP(CONCATENATE($F2602," ",$G2602),AllocFactorMatrix,(Y$4+1),FALSE)*$E2604</f>
        <v>13.177477918075471</v>
      </c>
      <c r="Z2602" s="5">
        <f t="shared" ca="1" si="1236"/>
        <v>663.86104074347168</v>
      </c>
      <c r="AA2602" s="5">
        <f ca="1">VLOOKUP(CONCATENATE($F2602," ",$G2602),AllocFactorMatrix,(AA$4+1),FALSE)*$E2604</f>
        <v>11.723445714382056</v>
      </c>
      <c r="AB2602" s="5">
        <f ca="1">VLOOKUP(CONCATENATE($F2602," ",$G2602),AllocFactorMatrix,(AB$4+1),FALSE)*$E2604</f>
        <v>261.23871399458721</v>
      </c>
      <c r="AC2602" s="5">
        <f ca="1">VLOOKUP(CONCATENATE($F2602," ",$G2602),AllocFactorMatrix,(AC$4+1),FALSE)*$E2604</f>
        <v>54.253518382072969</v>
      </c>
    </row>
    <row r="2603" spans="2:29" hidden="1" outlineLevel="1">
      <c r="E2603" s="48"/>
      <c r="F2603" s="175" t="str">
        <f>F2604</f>
        <v>RATEBASE</v>
      </c>
      <c r="G2603" s="52" t="str">
        <f>$G$14</f>
        <v>CUSTOMER</v>
      </c>
      <c r="H2603" s="4">
        <f t="shared" ca="1" si="1233"/>
        <v>67260.245607380843</v>
      </c>
      <c r="I2603" s="5">
        <f ca="1">VLOOKUP(CONCATENATE($F2603," ",$G2603),AllocFactorMatrix,(I$4+1),FALSE)*$E2604</f>
        <v>33600.346620031189</v>
      </c>
      <c r="J2603" s="5">
        <f ca="1">VLOOKUP(CONCATENATE($F2603," ",$G2603),AllocFactorMatrix,(J$4+1),FALSE)*$E2604</f>
        <v>10612.871463916445</v>
      </c>
      <c r="K2603" s="5">
        <f ca="1">VLOOKUP(CONCATENATE($F2603," ",$G2603),AllocFactorMatrix,(K$4+1),FALSE)*$E2604</f>
        <v>584.04963418638738</v>
      </c>
      <c r="L2603" s="5">
        <f ca="1">VLOOKUP(CONCATENATE($F2603," ",$G2603),AllocFactorMatrix,(L$4+1),FALSE)*$E2604</f>
        <v>34.60332933753353</v>
      </c>
      <c r="M2603" s="5">
        <f t="shared" ca="1" si="1234"/>
        <v>11231.524427440365</v>
      </c>
      <c r="N2603" s="5">
        <f ca="1">VLOOKUP(CONCATENATE($F2603," ",$G2603),AllocFactorMatrix,(N$4+1),FALSE)*$E2604</f>
        <v>828.3671409183471</v>
      </c>
      <c r="O2603" s="5">
        <f ca="1">VLOOKUP(CONCATENATE($F2603," ",$G2603),AllocFactorMatrix,(O$4+1),FALSE)*$E2604</f>
        <v>232.84615772386641</v>
      </c>
      <c r="P2603" s="5">
        <f ca="1">VLOOKUP(CONCATENATE($F2603," ",$G2603),AllocFactorMatrix,(P$4+1),FALSE)*$E2604</f>
        <v>268.81588366782375</v>
      </c>
      <c r="Q2603" s="5">
        <f ca="1">VLOOKUP(CONCATENATE($F2603," ",$G2603),AllocFactorMatrix,(Q$4+1),FALSE)*$E2604</f>
        <v>35.506175983996151</v>
      </c>
      <c r="R2603" s="5">
        <f t="shared" ca="1" si="1235"/>
        <v>1365.5353582940334</v>
      </c>
      <c r="S2603" s="5">
        <f ca="1">VLOOKUP(CONCATENATE($F2603," ",$G2603),AllocFactorMatrix,(S$4+1),FALSE)*$E2604</f>
        <v>5.5754121285269234</v>
      </c>
      <c r="T2603" s="5">
        <f ca="1">VLOOKUP(CONCATENATE($F2603," ",$G2603),AllocFactorMatrix,(T$4+1),FALSE)*$E2604</f>
        <v>166.85656234834761</v>
      </c>
      <c r="U2603" s="5">
        <f ca="1">VLOOKUP(CONCATENATE($F2603," ",$G2603),AllocFactorMatrix,(U$4+1),FALSE)*$E2604</f>
        <v>474.4536674364557</v>
      </c>
      <c r="V2603" s="5">
        <f ca="1">VLOOKUP(CONCATENATE($F2603," ",$G2603),AllocFactorMatrix,(V$4+1),FALSE)*$E2604</f>
        <v>140.18861150157895</v>
      </c>
      <c r="W2603" s="5">
        <f t="shared" ca="1" si="1237"/>
        <v>787.07425341490921</v>
      </c>
      <c r="X2603" s="5">
        <f ca="1">VLOOKUP(CONCATENATE($F2603," ",$G2603),AllocFactorMatrix,(X$4+1),FALSE)*$E2604</f>
        <v>169.80402232539967</v>
      </c>
      <c r="Y2603" s="5">
        <f ca="1">VLOOKUP(CONCATENATE($F2603," ",$G2603),AllocFactorMatrix,(Y$4+1),FALSE)*$E2604</f>
        <v>3.1790845405212966</v>
      </c>
      <c r="Z2603" s="5">
        <f t="shared" ca="1" si="1236"/>
        <v>172.98310686592097</v>
      </c>
      <c r="AA2603" s="5">
        <f ca="1">VLOOKUP(CONCATENATE($F2603," ",$G2603),AllocFactorMatrix,(AA$4+1),FALSE)*$E2604</f>
        <v>16.420011776070503</v>
      </c>
      <c r="AB2603" s="5">
        <f ca="1">VLOOKUP(CONCATENATE($F2603," ",$G2603),AllocFactorMatrix,(AB$4+1),FALSE)*$E2604</f>
        <v>17673.187510286389</v>
      </c>
      <c r="AC2603" s="5">
        <f ca="1">VLOOKUP(CONCATENATE($F2603," ",$G2603),AllocFactorMatrix,(AC$4+1),FALSE)*$E2604</f>
        <v>2413.1743192719696</v>
      </c>
    </row>
    <row r="2604" spans="2:29" collapsed="1">
      <c r="D2604" s="102" t="s">
        <v>413</v>
      </c>
      <c r="E2604" s="58">
        <v>1379480</v>
      </c>
      <c r="F2604" s="92" t="s">
        <v>75</v>
      </c>
      <c r="G2604" s="52" t="str">
        <f>$G$15</f>
        <v>TOTAL</v>
      </c>
      <c r="H2604" s="4">
        <f t="shared" ca="1" si="1233"/>
        <v>1379479.9999999995</v>
      </c>
      <c r="I2604" s="5">
        <f ca="1">VLOOKUP(CONCATENATE($F2604," ",$G2604),AllocFactorMatrix,(I$4+1),FALSE)*$E2604</f>
        <v>775686.28120725288</v>
      </c>
      <c r="J2604" s="5">
        <f ca="1">VLOOKUP(CONCATENATE($F2604," ",$G2604),AllocFactorMatrix,(J$4+1),FALSE)*$E2604</f>
        <v>181776.88138834189</v>
      </c>
      <c r="K2604" s="5">
        <f ca="1">VLOOKUP(CONCATENATE($F2604," ",$G2604),AllocFactorMatrix,(K$4+1),FALSE)*$E2604</f>
        <v>2413.5356497655171</v>
      </c>
      <c r="L2604" s="5">
        <f ca="1">VLOOKUP(CONCATENATE($F2604," ",$G2604),AllocFactorMatrix,(L$4+1),FALSE)*$E2604</f>
        <v>105.85709152461732</v>
      </c>
      <c r="M2604" s="5">
        <f t="shared" ca="1" si="1234"/>
        <v>184296.27412963202</v>
      </c>
      <c r="N2604" s="5">
        <f ca="1">VLOOKUP(CONCATENATE($F2604," ",$G2604),AllocFactorMatrix,(N$4+1),FALSE)*$E2604</f>
        <v>100951.7192863579</v>
      </c>
      <c r="O2604" s="5">
        <f ca="1">VLOOKUP(CONCATENATE($F2604," ",$G2604),AllocFactorMatrix,(O$4+1),FALSE)*$E2604</f>
        <v>15843.357299941759</v>
      </c>
      <c r="P2604" s="5">
        <f ca="1">VLOOKUP(CONCATENATE($F2604," ",$G2604),AllocFactorMatrix,(P$4+1),FALSE)*$E2604</f>
        <v>2518.0445951976508</v>
      </c>
      <c r="Q2604" s="5">
        <f ca="1">VLOOKUP(CONCATENATE($F2604," ",$G2604),AllocFactorMatrix,(Q$4+1),FALSE)*$E2604</f>
        <v>117.08410948178118</v>
      </c>
      <c r="R2604" s="5">
        <f t="shared" ca="1" si="1235"/>
        <v>119430.20529097911</v>
      </c>
      <c r="S2604" s="5">
        <f ca="1">VLOOKUP(CONCATENATE($F2604," ",$G2604),AllocFactorMatrix,(S$4+1),FALSE)*$E2604</f>
        <v>4655.3944771486404</v>
      </c>
      <c r="T2604" s="5">
        <f ca="1">VLOOKUP(CONCATENATE($F2604," ",$G2604),AllocFactorMatrix,(T$4+1),FALSE)*$E2604</f>
        <v>56323.512790950466</v>
      </c>
      <c r="U2604" s="5">
        <f ca="1">VLOOKUP(CONCATENATE($F2604," ",$G2604),AllocFactorMatrix,(U$4+1),FALSE)*$E2604</f>
        <v>161002.69541238184</v>
      </c>
      <c r="V2604" s="5">
        <f ca="1">VLOOKUP(CONCATENATE($F2604," ",$G2604),AllocFactorMatrix,(V$4+1),FALSE)*$E2604</f>
        <v>26282.915494560424</v>
      </c>
      <c r="W2604" s="5">
        <f t="shared" ca="1" si="1237"/>
        <v>248264.51817504136</v>
      </c>
      <c r="X2604" s="5">
        <f ca="1">VLOOKUP(CONCATENATE($F2604," ",$G2604),AllocFactorMatrix,(X$4+1),FALSE)*$E2604</f>
        <v>28095.784663521506</v>
      </c>
      <c r="Y2604" s="5">
        <f ca="1">VLOOKUP(CONCATENATE($F2604," ",$G2604),AllocFactorMatrix,(Y$4+1),FALSE)*$E2604</f>
        <v>502.04585330026339</v>
      </c>
      <c r="Z2604" s="5">
        <f t="shared" ca="1" si="1236"/>
        <v>28597.83051682177</v>
      </c>
      <c r="AA2604" s="5">
        <f ca="1">VLOOKUP(CONCATENATE($F2604," ",$G2604),AllocFactorMatrix,(AA$4+1),FALSE)*$E2604</f>
        <v>384.2732269667153</v>
      </c>
      <c r="AB2604" s="5">
        <f ca="1">VLOOKUP(CONCATENATE($F2604," ",$G2604),AllocFactorMatrix,(AB$4+1),FALSE)*$E2604</f>
        <v>19937.406600793653</v>
      </c>
      <c r="AC2604" s="5">
        <f ca="1">VLOOKUP(CONCATENATE($F2604," ",$G2604),AllocFactorMatrix,(AC$4+1),FALSE)*$E2604</f>
        <v>2883.2108525124559</v>
      </c>
    </row>
    <row r="2605" spans="2:29" hidden="1" outlineLevel="1">
      <c r="E2605" s="48"/>
      <c r="F2605" s="175" t="str">
        <f>F2612</f>
        <v>RATEBASE</v>
      </c>
      <c r="G2605" s="52" t="str">
        <f>$G$8</f>
        <v>PRODUCTION</v>
      </c>
      <c r="H2605" s="4">
        <f t="shared" ca="1" si="1233"/>
        <v>-12092665.958147496</v>
      </c>
      <c r="I2605" s="5">
        <f ca="1">VLOOKUP(CONCATENATE($F2605," ",$G2605),AllocFactorMatrix,(I$4+1),FALSE)*$E2612</f>
        <v>-6194220.5094376346</v>
      </c>
      <c r="J2605" s="5">
        <f ca="1">VLOOKUP(CONCATENATE($F2605," ",$G2605),AllocFactorMatrix,(J$4+1),FALSE)*$E2612</f>
        <v>-1448370.9970113833</v>
      </c>
      <c r="K2605" s="5">
        <f ca="1">VLOOKUP(CONCATENATE($F2605," ",$G2605),AllocFactorMatrix,(K$4+1),FALSE)*$E2612</f>
        <v>-17636.841143958954</v>
      </c>
      <c r="L2605" s="5">
        <f ca="1">VLOOKUP(CONCATENATE($F2605," ",$G2605),AllocFactorMatrix,(L$4+1),FALSE)*$E2612</f>
        <v>-951.2929113236263</v>
      </c>
      <c r="M2605" s="5">
        <f t="shared" ca="1" si="1234"/>
        <v>-1466959.131066666</v>
      </c>
      <c r="N2605" s="5">
        <f ca="1">VLOOKUP(CONCATENATE($F2605," ",$G2605),AllocFactorMatrix,(N$4+1),FALSE)*$E2612</f>
        <v>-869473.92701191572</v>
      </c>
      <c r="O2605" s="5">
        <f ca="1">VLOOKUP(CONCATENATE($F2605," ",$G2605),AllocFactorMatrix,(O$4+1),FALSE)*$E2612</f>
        <v>-151536.6910132535</v>
      </c>
      <c r="P2605" s="5">
        <f ca="1">VLOOKUP(CONCATENATE($F2605," ",$G2605),AllocFactorMatrix,(P$4+1),FALSE)*$E2612</f>
        <v>-30364.747304248973</v>
      </c>
      <c r="Q2605" s="5">
        <f ca="1">VLOOKUP(CONCATENATE($F2605," ",$G2605),AllocFactorMatrix,(Q$4+1),FALSE)*$E2612</f>
        <v>-1219.8051161317289</v>
      </c>
      <c r="R2605" s="5">
        <f t="shared" ca="1" si="1235"/>
        <v>-1052595.17044555</v>
      </c>
      <c r="S2605" s="5">
        <f ca="1">VLOOKUP(CONCATENATE($F2605," ",$G2605),AllocFactorMatrix,(S$4+1),FALSE)*$E2612</f>
        <v>-41798.672625020517</v>
      </c>
      <c r="T2605" s="5">
        <f ca="1">VLOOKUP(CONCATENATE($F2605," ",$G2605),AllocFactorMatrix,(T$4+1),FALSE)*$E2612</f>
        <v>-545525.6379727138</v>
      </c>
      <c r="U2605" s="5">
        <f ca="1">VLOOKUP(CONCATENATE($F2605," ",$G2605),AllocFactorMatrix,(U$4+1),FALSE)*$E2612</f>
        <v>-2139654.5163589539</v>
      </c>
      <c r="V2605" s="5">
        <f ca="1">VLOOKUP(CONCATENATE($F2605," ",$G2605),AllocFactorMatrix,(V$4+1),FALSE)*$E2612</f>
        <v>-385060.1535649047</v>
      </c>
      <c r="W2605" s="5">
        <f ca="1">SUBTOTAL(9,S2605:V2605)</f>
        <v>-3112038.9805215932</v>
      </c>
      <c r="X2605" s="5">
        <f ca="1">VLOOKUP(CONCATENATE($F2605," ",$G2605),AllocFactorMatrix,(X$4+1),FALSE)*$E2612</f>
        <v>-241801.36498109219</v>
      </c>
      <c r="Y2605" s="5">
        <f ca="1">VLOOKUP(CONCATENATE($F2605," ",$G2605),AllocFactorMatrix,(Y$4+1),FALSE)*$E2612</f>
        <v>-4836.3229009984525</v>
      </c>
      <c r="Z2605" s="5">
        <f t="shared" ca="1" si="1236"/>
        <v>-246637.68788209066</v>
      </c>
      <c r="AA2605" s="5">
        <f ca="1">VLOOKUP(CONCATENATE($F2605," ",$G2605),AllocFactorMatrix,(AA$4+1),FALSE)*$E2612</f>
        <v>-3193.9772516424614</v>
      </c>
      <c r="AB2605" s="5">
        <f ca="1">VLOOKUP(CONCATENATE($F2605," ",$G2605),AllocFactorMatrix,(AB$4+1),FALSE)*$E2612</f>
        <v>-14108.967820414939</v>
      </c>
      <c r="AC2605" s="5">
        <f ca="1">VLOOKUP(CONCATENATE($F2605," ",$G2605),AllocFactorMatrix,(AC$4+1),FALSE)*$E2612</f>
        <v>-2911.5337219014596</v>
      </c>
    </row>
    <row r="2606" spans="2:29" hidden="1" outlineLevel="1">
      <c r="E2606" s="48"/>
      <c r="F2606" s="175" t="str">
        <f>F2612</f>
        <v>RATEBASE</v>
      </c>
      <c r="G2606" s="52" t="str">
        <f>$G$9</f>
        <v>BULKTRAN</v>
      </c>
      <c r="H2606" s="4">
        <f t="shared" ca="1" si="1233"/>
        <v>-6285472.6821631286</v>
      </c>
      <c r="I2606" s="5">
        <f ca="1">VLOOKUP(CONCATENATE($F2606," ",$G2606),AllocFactorMatrix,(I$4+1),FALSE)*$E2612</f>
        <v>-3213935.9050719538</v>
      </c>
      <c r="J2606" s="5">
        <f ca="1">VLOOKUP(CONCATENATE($F2606," ",$G2606),AllocFactorMatrix,(J$4+1),FALSE)*$E2612</f>
        <v>-752040.32826835068</v>
      </c>
      <c r="K2606" s="5">
        <f ca="1">VLOOKUP(CONCATENATE($F2606," ",$G2606),AllocFactorMatrix,(K$4+1),FALSE)*$E2612</f>
        <v>-9100.3908030230377</v>
      </c>
      <c r="L2606" s="5">
        <f ca="1">VLOOKUP(CONCATENATE($F2606," ",$G2606),AllocFactorMatrix,(L$4+1),FALSE)*$E2612</f>
        <v>-436.10083617390023</v>
      </c>
      <c r="M2606" s="5">
        <f t="shared" ca="1" si="1234"/>
        <v>-761576.81990754756</v>
      </c>
      <c r="N2606" s="5">
        <f ca="1">VLOOKUP(CONCATENATE($F2606," ",$G2606),AllocFactorMatrix,(N$4+1),FALSE)*$E2612</f>
        <v>-451931.62352548848</v>
      </c>
      <c r="O2606" s="5">
        <f ca="1">VLOOKUP(CONCATENATE($F2606," ",$G2606),AllocFactorMatrix,(O$4+1),FALSE)*$E2612</f>
        <v>-78959.708655135211</v>
      </c>
      <c r="P2606" s="5">
        <f ca="1">VLOOKUP(CONCATENATE($F2606," ",$G2606),AllocFactorMatrix,(P$4+1),FALSE)*$E2612</f>
        <v>-15790.467649417813</v>
      </c>
      <c r="Q2606" s="5">
        <f ca="1">VLOOKUP(CONCATENATE($F2606," ",$G2606),AllocFactorMatrix,(Q$4+1),FALSE)*$E2612</f>
        <v>-632.70411326113162</v>
      </c>
      <c r="R2606" s="5">
        <f t="shared" ca="1" si="1235"/>
        <v>-547314.50394330255</v>
      </c>
      <c r="S2606" s="5">
        <f ca="1">VLOOKUP(CONCATENATE($F2606," ",$G2606),AllocFactorMatrix,(S$4+1),FALSE)*$E2612</f>
        <v>-21713.078916241062</v>
      </c>
      <c r="T2606" s="5">
        <f ca="1">VLOOKUP(CONCATENATE($F2606," ",$G2606),AllocFactorMatrix,(T$4+1),FALSE)*$E2612</f>
        <v>-284397.20973369217</v>
      </c>
      <c r="U2606" s="5">
        <f ca="1">VLOOKUP(CONCATENATE($F2606," ",$G2606),AllocFactorMatrix,(U$4+1),FALSE)*$E2612</f>
        <v>-1116678.1279410771</v>
      </c>
      <c r="V2606" s="5">
        <f ca="1">VLOOKUP(CONCATENATE($F2606," ",$G2606),AllocFactorMatrix,(V$4+1),FALSE)*$E2612</f>
        <v>-201135.14840432483</v>
      </c>
      <c r="W2606" s="5">
        <f t="shared" ref="W2606:W2612" ca="1" si="1238">SUBTOTAL(9,S2606:V2606)</f>
        <v>-1623923.5649953352</v>
      </c>
      <c r="X2606" s="5">
        <f ca="1">VLOOKUP(CONCATENATE($F2606," ",$G2606),AllocFactorMatrix,(X$4+1),FALSE)*$E2612</f>
        <v>-125703.20272170861</v>
      </c>
      <c r="Y2606" s="5">
        <f ca="1">VLOOKUP(CONCATENATE($F2606," ",$G2606),AllocFactorMatrix,(Y$4+1),FALSE)*$E2612</f>
        <v>-2513.2848695263315</v>
      </c>
      <c r="Z2606" s="5">
        <f t="shared" ca="1" si="1236"/>
        <v>-128216.48759123495</v>
      </c>
      <c r="AA2606" s="5">
        <f ca="1">VLOOKUP(CONCATENATE($F2606," ",$G2606),AllocFactorMatrix,(AA$4+1),FALSE)*$E2612</f>
        <v>-1660.0141923459937</v>
      </c>
      <c r="AB2606" s="5">
        <f ca="1">VLOOKUP(CONCATENATE($F2606," ",$G2606),AllocFactorMatrix,(AB$4+1),FALSE)*$E2612</f>
        <v>-7332.2823012434146</v>
      </c>
      <c r="AC2606" s="5">
        <f ca="1">VLOOKUP(CONCATENATE($F2606," ",$G2606),AllocFactorMatrix,(AC$4+1),FALSE)*$E2612</f>
        <v>-1513.1041601671889</v>
      </c>
    </row>
    <row r="2607" spans="2:29" hidden="1" outlineLevel="1">
      <c r="E2607" s="48"/>
      <c r="F2607" s="175" t="str">
        <f>F2612</f>
        <v>RATEBASE</v>
      </c>
      <c r="G2607" s="52" t="str">
        <f>$G$10</f>
        <v>SUBTRAN</v>
      </c>
      <c r="H2607" s="4">
        <f t="shared" ca="1" si="1233"/>
        <v>-1664056.445935559</v>
      </c>
      <c r="I2607" s="5">
        <f ca="1">VLOOKUP(CONCATENATE($F2607," ",$G2607),AllocFactorMatrix,(I$4+1),FALSE)*$E2612</f>
        <v>-844731.41435121768</v>
      </c>
      <c r="J2607" s="5">
        <f ca="1">VLOOKUP(CONCATENATE($F2607," ",$G2607),AllocFactorMatrix,(J$4+1),FALSE)*$E2612</f>
        <v>-198723.99648298381</v>
      </c>
      <c r="K2607" s="5">
        <f ca="1">VLOOKUP(CONCATENATE($F2607," ",$G2607),AllocFactorMatrix,(K$4+1),FALSE)*$E2612</f>
        <v>-2399.4619167780379</v>
      </c>
      <c r="L2607" s="5">
        <f ca="1">VLOOKUP(CONCATENATE($F2607," ",$G2607),AllocFactorMatrix,(L$4+1),FALSE)*$E2612</f>
        <v>-134.20031271911822</v>
      </c>
      <c r="M2607" s="5">
        <f t="shared" ca="1" si="1234"/>
        <v>-201257.65871248097</v>
      </c>
      <c r="N2607" s="5">
        <f ca="1">VLOOKUP(CONCATENATE($F2607," ",$G2607),AllocFactorMatrix,(N$4+1),FALSE)*$E2612</f>
        <v>-116005.50598741151</v>
      </c>
      <c r="O2607" s="5">
        <f ca="1">VLOOKUP(CONCATENATE($F2607," ",$G2607),AllocFactorMatrix,(O$4+1),FALSE)*$E2612</f>
        <v>-20301.103945120962</v>
      </c>
      <c r="P2607" s="5">
        <f ca="1">VLOOKUP(CONCATENATE($F2607," ",$G2607),AllocFactorMatrix,(P$4+1),FALSE)*$E2612</f>
        <v>-5251.6193575663383</v>
      </c>
      <c r="Q2607" s="5">
        <f ca="1">VLOOKUP(CONCATENATE($F2607," ",$G2607),AllocFactorMatrix,(Q$4+1),FALSE)*$E2612</f>
        <v>0</v>
      </c>
      <c r="R2607" s="5">
        <f t="shared" ca="1" si="1235"/>
        <v>-141558.22929009883</v>
      </c>
      <c r="S2607" s="5">
        <f ca="1">VLOOKUP(CONCATENATE($F2607," ",$G2607),AllocFactorMatrix,(S$4+1),FALSE)*$E2612</f>
        <v>-5308.2885905695975</v>
      </c>
      <c r="T2607" s="5">
        <f ca="1">VLOOKUP(CONCATENATE($F2607," ",$G2607),AllocFactorMatrix,(T$4+1),FALSE)*$E2612</f>
        <v>-72159.031443271539</v>
      </c>
      <c r="U2607" s="5">
        <f ca="1">VLOOKUP(CONCATENATE($F2607," ",$G2607),AllocFactorMatrix,(U$4+1),FALSE)*$E2612</f>
        <v>-365718.2342401463</v>
      </c>
      <c r="V2607" s="5">
        <f ca="1">VLOOKUP(CONCATENATE($F2607," ",$G2607),AllocFactorMatrix,(V$4+1),FALSE)*$E2612</f>
        <v>0</v>
      </c>
      <c r="W2607" s="5">
        <f t="shared" ca="1" si="1238"/>
        <v>-443185.55427398742</v>
      </c>
      <c r="X2607" s="5">
        <f ca="1">VLOOKUP(CONCATENATE($F2607," ",$G2607),AllocFactorMatrix,(X$4+1),FALSE)*$E2612</f>
        <v>-32246.162784517084</v>
      </c>
      <c r="Y2607" s="5">
        <f ca="1">VLOOKUP(CONCATENATE($F2607," ",$G2607),AllocFactorMatrix,(Y$4+1),FALSE)*$E2612</f>
        <v>-648.17497632683774</v>
      </c>
      <c r="Z2607" s="5">
        <f t="shared" ca="1" si="1236"/>
        <v>-32894.337760843919</v>
      </c>
      <c r="AA2607" s="5">
        <f ca="1">VLOOKUP(CONCATENATE($F2607," ",$G2607),AllocFactorMatrix,(AA$4+1),FALSE)*$E2612</f>
        <v>-429.25154693092645</v>
      </c>
      <c r="AB2607" s="5">
        <f ca="1">VLOOKUP(CONCATENATE($F2607," ",$G2607),AllocFactorMatrix,(AB$4+1),FALSE)*$E2612</f>
        <v>0</v>
      </c>
      <c r="AC2607" s="5">
        <f ca="1">VLOOKUP(CONCATENATE($F2607," ",$G2607),AllocFactorMatrix,(AC$4+1),FALSE)*$E2612</f>
        <v>0</v>
      </c>
    </row>
    <row r="2608" spans="2:29" hidden="1" outlineLevel="1">
      <c r="E2608" s="48"/>
      <c r="F2608" s="175" t="str">
        <f>F2612</f>
        <v>RATEBASE</v>
      </c>
      <c r="G2608" s="52" t="str">
        <f>$G$11</f>
        <v>DISTPRI</v>
      </c>
      <c r="H2608" s="4">
        <f t="shared" ca="1" si="1233"/>
        <v>-6994921.805036705</v>
      </c>
      <c r="I2608" s="5">
        <f ca="1">VLOOKUP(CONCATENATE($F2608," ",$G2608),AllocFactorMatrix,(I$4+1),FALSE)*$E2612</f>
        <v>-4572879.6857048469</v>
      </c>
      <c r="J2608" s="5">
        <f ca="1">VLOOKUP(CONCATENATE($F2608," ",$G2608),AllocFactorMatrix,(J$4+1),FALSE)*$E2612</f>
        <v>-1073624.8586944637</v>
      </c>
      <c r="K2608" s="5">
        <f ca="1">VLOOKUP(CONCATENATE($F2608," ",$G2608),AllocFactorMatrix,(K$4+1),FALSE)*$E2612</f>
        <v>-13067.242153419304</v>
      </c>
      <c r="L2608" s="5">
        <f ca="1">VLOOKUP(CONCATENATE($F2608," ",$G2608),AllocFactorMatrix,(L$4+1),FALSE)*$E2612</f>
        <v>0</v>
      </c>
      <c r="M2608" s="5">
        <f t="shared" ca="1" si="1234"/>
        <v>-1086692.1008478831</v>
      </c>
      <c r="N2608" s="5">
        <f ca="1">VLOOKUP(CONCATENATE($F2608," ",$G2608),AllocFactorMatrix,(N$4+1),FALSE)*$E2612</f>
        <v>-629071.0579340785</v>
      </c>
      <c r="O2608" s="5">
        <f ca="1">VLOOKUP(CONCATENATE($F2608," ",$G2608),AllocFactorMatrix,(O$4+1),FALSE)*$E2612</f>
        <v>-110092.8394543079</v>
      </c>
      <c r="P2608" s="5">
        <f ca="1">VLOOKUP(CONCATENATE($F2608," ",$G2608),AllocFactorMatrix,(P$4+1),FALSE)*$E2612</f>
        <v>0</v>
      </c>
      <c r="Q2608" s="5">
        <f ca="1">VLOOKUP(CONCATENATE($F2608," ",$G2608),AllocFactorMatrix,(Q$4+1),FALSE)*$E2612</f>
        <v>0</v>
      </c>
      <c r="R2608" s="5">
        <f t="shared" ca="1" si="1235"/>
        <v>-739163.89738838642</v>
      </c>
      <c r="S2608" s="5">
        <f ca="1">VLOOKUP(CONCATENATE($F2608," ",$G2608),AllocFactorMatrix,(S$4+1),FALSE)*$E2612</f>
        <v>-28866.553442403612</v>
      </c>
      <c r="T2608" s="5">
        <f ca="1">VLOOKUP(CONCATENATE($F2608," ",$G2608),AllocFactorMatrix,(T$4+1),FALSE)*$E2612</f>
        <v>-386691.70512891049</v>
      </c>
      <c r="U2608" s="5">
        <f ca="1">VLOOKUP(CONCATENATE($F2608," ",$G2608),AllocFactorMatrix,(U$4+1),FALSE)*$E2612</f>
        <v>0</v>
      </c>
      <c r="V2608" s="5">
        <f ca="1">VLOOKUP(CONCATENATE($F2608," ",$G2608),AllocFactorMatrix,(V$4+1),FALSE)*$E2612</f>
        <v>0</v>
      </c>
      <c r="W2608" s="5">
        <f t="shared" ca="1" si="1238"/>
        <v>-415558.2585713141</v>
      </c>
      <c r="X2608" s="5">
        <f ca="1">VLOOKUP(CONCATENATE($F2608," ",$G2608),AllocFactorMatrix,(X$4+1),FALSE)*$E2612</f>
        <v>-174808.63057465362</v>
      </c>
      <c r="Y2608" s="5">
        <f ca="1">VLOOKUP(CONCATENATE($F2608," ",$G2608),AllocFactorMatrix,(Y$4+1),FALSE)*$E2612</f>
        <v>-3512.9013469181868</v>
      </c>
      <c r="Z2608" s="5">
        <f t="shared" ca="1" si="1236"/>
        <v>-178321.53192157182</v>
      </c>
      <c r="AA2608" s="5">
        <f ca="1">VLOOKUP(CONCATENATE($F2608," ",$G2608),AllocFactorMatrix,(AA$4+1),FALSE)*$E2612</f>
        <v>-2306.3306027028198</v>
      </c>
      <c r="AB2608" s="5">
        <f ca="1">VLOOKUP(CONCATENATE($F2608," ",$G2608),AllocFactorMatrix,(AB$4+1),FALSE)*$E2612</f>
        <v>0</v>
      </c>
      <c r="AC2608" s="5">
        <f ca="1">VLOOKUP(CONCATENATE($F2608," ",$G2608),AllocFactorMatrix,(AC$4+1),FALSE)*$E2612</f>
        <v>0</v>
      </c>
    </row>
    <row r="2609" spans="2:29" hidden="1" outlineLevel="1">
      <c r="E2609" s="48"/>
      <c r="F2609" s="175" t="str">
        <f>F2612</f>
        <v>RATEBASE</v>
      </c>
      <c r="G2609" s="52" t="str">
        <f>$G$12</f>
        <v>DISTSEC</v>
      </c>
      <c r="H2609" s="4">
        <f t="shared" ca="1" si="1233"/>
        <v>-3320834.1221293504</v>
      </c>
      <c r="I2609" s="5">
        <f ca="1">VLOOKUP(CONCATENATE($F2609," ",$G2609),AllocFactorMatrix,(I$4+1),FALSE)*$E2612</f>
        <v>-2458768.6911045406</v>
      </c>
      <c r="J2609" s="5">
        <f ca="1">VLOOKUP(CONCATENATE($F2609," ",$G2609),AllocFactorMatrix,(J$4+1),FALSE)*$E2612</f>
        <v>-497405.72108731774</v>
      </c>
      <c r="K2609" s="5">
        <f ca="1">VLOOKUP(CONCATENATE($F2609," ",$G2609),AllocFactorMatrix,(K$4+1),FALSE)*$E2612</f>
        <v>0</v>
      </c>
      <c r="L2609" s="5">
        <f ca="1">VLOOKUP(CONCATENATE($F2609," ",$G2609),AllocFactorMatrix,(L$4+1),FALSE)*$E2612</f>
        <v>0</v>
      </c>
      <c r="M2609" s="5">
        <f t="shared" ca="1" si="1234"/>
        <v>-497405.72108731774</v>
      </c>
      <c r="N2609" s="5">
        <f ca="1">VLOOKUP(CONCATENATE($F2609," ",$G2609),AllocFactorMatrix,(N$4+1),FALSE)*$E2612</f>
        <v>-250973.81042565496</v>
      </c>
      <c r="O2609" s="5">
        <f ca="1">VLOOKUP(CONCATENATE($F2609," ",$G2609),AllocFactorMatrix,(O$4+1),FALSE)*$E2612</f>
        <v>0</v>
      </c>
      <c r="P2609" s="5">
        <f ca="1">VLOOKUP(CONCATENATE($F2609," ",$G2609),AllocFactorMatrix,(P$4+1),FALSE)*$E2612</f>
        <v>0</v>
      </c>
      <c r="Q2609" s="5">
        <f ca="1">VLOOKUP(CONCATENATE($F2609," ",$G2609),AllocFactorMatrix,(Q$4+1),FALSE)*$E2612</f>
        <v>0</v>
      </c>
      <c r="R2609" s="5">
        <f t="shared" ca="1" si="1235"/>
        <v>-250973.81042565496</v>
      </c>
      <c r="S2609" s="5">
        <f ca="1">VLOOKUP(CONCATENATE($F2609," ",$G2609),AllocFactorMatrix,(S$4+1),FALSE)*$E2612</f>
        <v>-9520.6240637731225</v>
      </c>
      <c r="T2609" s="5">
        <f ca="1">VLOOKUP(CONCATENATE($F2609," ",$G2609),AllocFactorMatrix,(T$4+1),FALSE)*$E2612</f>
        <v>0</v>
      </c>
      <c r="U2609" s="5">
        <f ca="1">VLOOKUP(CONCATENATE($F2609," ",$G2609),AllocFactorMatrix,(U$4+1),FALSE)*$E2612</f>
        <v>0</v>
      </c>
      <c r="V2609" s="5">
        <f ca="1">VLOOKUP(CONCATENATE($F2609," ",$G2609),AllocFactorMatrix,(V$4+1),FALSE)*$E2612</f>
        <v>0</v>
      </c>
      <c r="W2609" s="5">
        <f t="shared" ca="1" si="1238"/>
        <v>-9520.6240637731225</v>
      </c>
      <c r="X2609" s="5">
        <f ca="1">VLOOKUP(CONCATENATE($F2609," ",$G2609),AllocFactorMatrix,(X$4+1),FALSE)*$E2612</f>
        <v>-71856.638122982884</v>
      </c>
      <c r="Y2609" s="5">
        <f ca="1">VLOOKUP(CONCATENATE($F2609," ",$G2609),AllocFactorMatrix,(Y$4+1),FALSE)*$E2612</f>
        <v>0</v>
      </c>
      <c r="Z2609" s="5">
        <f t="shared" ca="1" si="1236"/>
        <v>-71856.638122982884</v>
      </c>
      <c r="AA2609" s="5">
        <f ca="1">VLOOKUP(CONCATENATE($F2609," ",$G2609),AllocFactorMatrix,(AA$4+1),FALSE)*$E2612</f>
        <v>-850.59041683914063</v>
      </c>
      <c r="AB2609" s="5">
        <f ca="1">VLOOKUP(CONCATENATE($F2609," ",$G2609),AllocFactorMatrix,(AB$4+1),FALSE)*$E2612</f>
        <v>-26028.757545390607</v>
      </c>
      <c r="AC2609" s="5">
        <f ca="1">VLOOKUP(CONCATENATE($F2609," ",$G2609),AllocFactorMatrix,(AC$4+1),FALSE)*$E2612</f>
        <v>-5429.2893628509901</v>
      </c>
    </row>
    <row r="2610" spans="2:29" hidden="1" outlineLevel="1">
      <c r="E2610" s="48"/>
      <c r="F2610" s="175" t="str">
        <f>F2612</f>
        <v>RATEBASE</v>
      </c>
      <c r="G2610" s="52" t="str">
        <f>$G$13</f>
        <v>ENERGY</v>
      </c>
      <c r="H2610" s="4">
        <f t="shared" ca="1" si="1233"/>
        <v>-741246.22901097941</v>
      </c>
      <c r="I2610" s="5">
        <f ca="1">VLOOKUP(CONCATENATE($F2610," ",$G2610),AllocFactorMatrix,(I$4+1),FALSE)*$E2612</f>
        <v>-302668.05131656019</v>
      </c>
      <c r="J2610" s="5">
        <f ca="1">VLOOKUP(CONCATENATE($F2610," ",$G2610),AllocFactorMatrix,(J$4+1),FALSE)*$E2612</f>
        <v>-86367.531689521231</v>
      </c>
      <c r="K2610" s="5">
        <f ca="1">VLOOKUP(CONCATENATE($F2610," ",$G2610),AllocFactorMatrix,(K$4+1),FALSE)*$E2612</f>
        <v>-1154.3096274956984</v>
      </c>
      <c r="L2610" s="5">
        <f ca="1">VLOOKUP(CONCATENATE($F2610," ",$G2610),AllocFactorMatrix,(L$4+1),FALSE)*$E2612</f>
        <v>-167.09778968353567</v>
      </c>
      <c r="M2610" s="5">
        <f t="shared" ca="1" si="1234"/>
        <v>-87688.939106700462</v>
      </c>
      <c r="N2610" s="5">
        <f ca="1">VLOOKUP(CONCATENATE($F2610," ",$G2610),AllocFactorMatrix,(N$4+1),FALSE)*$E2612</f>
        <v>-55436.16618511422</v>
      </c>
      <c r="O2610" s="5">
        <f ca="1">VLOOKUP(CONCATENATE($F2610," ",$G2610),AllocFactorMatrix,(O$4+1),FALSE)*$E2612</f>
        <v>-9073.8823919559181</v>
      </c>
      <c r="P2610" s="5">
        <f ca="1">VLOOKUP(CONCATENATE($F2610," ",$G2610),AllocFactorMatrix,(P$4+1),FALSE)*$E2612</f>
        <v>-1899.181780229098</v>
      </c>
      <c r="Q2610" s="5">
        <f ca="1">VLOOKUP(CONCATENATE($F2610," ",$G2610),AllocFactorMatrix,(Q$4+1),FALSE)*$E2612</f>
        <v>-80.862247438162044</v>
      </c>
      <c r="R2610" s="5">
        <f t="shared" ca="1" si="1235"/>
        <v>-66490.092604737394</v>
      </c>
      <c r="S2610" s="5">
        <f ca="1">VLOOKUP(CONCATENATE($F2610," ",$G2610),AllocFactorMatrix,(S$4+1),FALSE)*$E2612</f>
        <v>-2992.0380587433374</v>
      </c>
      <c r="T2610" s="5">
        <f ca="1">VLOOKUP(CONCATENATE($F2610," ",$G2610),AllocFactorMatrix,(T$4+1),FALSE)*$E2612</f>
        <v>-42121.582237641684</v>
      </c>
      <c r="U2610" s="5">
        <f ca="1">VLOOKUP(CONCATENATE($F2610," ",$G2610),AllocFactorMatrix,(U$4+1),FALSE)*$E2612</f>
        <v>-182418.17955307828</v>
      </c>
      <c r="V2610" s="5">
        <f ca="1">VLOOKUP(CONCATENATE($F2610," ",$G2610),AllocFactorMatrix,(V$4+1),FALSE)*$E2612</f>
        <v>-33379.138264193483</v>
      </c>
      <c r="W2610" s="5">
        <f t="shared" ca="1" si="1238"/>
        <v>-260910.9381136568</v>
      </c>
      <c r="X2610" s="5">
        <f ca="1">VLOOKUP(CONCATENATE($F2610," ",$G2610),AllocFactorMatrix,(X$4+1),FALSE)*$E2612</f>
        <v>-15420.996669933602</v>
      </c>
      <c r="Y2610" s="5">
        <f ca="1">VLOOKUP(CONCATENATE($F2610," ",$G2610),AllocFactorMatrix,(Y$4+1),FALSE)*$E2612</f>
        <v>-312.30209997988618</v>
      </c>
      <c r="Z2610" s="5">
        <f t="shared" ca="1" si="1236"/>
        <v>-15733.298769913488</v>
      </c>
      <c r="AA2610" s="5">
        <f ca="1">VLOOKUP(CONCATENATE($F2610," ",$G2610),AllocFactorMatrix,(AA$4+1),FALSE)*$E2612</f>
        <v>-277.84199209923077</v>
      </c>
      <c r="AB2610" s="5">
        <f ca="1">VLOOKUP(CONCATENATE($F2610," ",$G2610),AllocFactorMatrix,(AB$4+1),FALSE)*$E2612</f>
        <v>-6191.2757117691126</v>
      </c>
      <c r="AC2610" s="5">
        <f ca="1">VLOOKUP(CONCATENATE($F2610," ",$G2610),AllocFactorMatrix,(AC$4+1),FALSE)*$E2612</f>
        <v>-1285.791395542956</v>
      </c>
    </row>
    <row r="2611" spans="2:29" hidden="1" outlineLevel="1">
      <c r="E2611" s="48"/>
      <c r="F2611" s="175" t="str">
        <f>F2612</f>
        <v>RATEBASE</v>
      </c>
      <c r="G2611" s="52" t="str">
        <f>$G$14</f>
        <v>CUSTOMER</v>
      </c>
      <c r="H2611" s="4">
        <f t="shared" ca="1" si="1233"/>
        <v>-1594046.7575767895</v>
      </c>
      <c r="I2611" s="5">
        <f ca="1">VLOOKUP(CONCATENATE($F2611," ",$G2611),AllocFactorMatrix,(I$4+1),FALSE)*$E2612</f>
        <v>-796317.69256042491</v>
      </c>
      <c r="J2611" s="5">
        <f ca="1">VLOOKUP(CONCATENATE($F2611," ",$G2611),AllocFactorMatrix,(J$4+1),FALSE)*$E2612</f>
        <v>-251521.73015227297</v>
      </c>
      <c r="K2611" s="5">
        <f ca="1">VLOOKUP(CONCATENATE($F2611," ",$G2611),AllocFactorMatrix,(K$4+1),FALSE)*$E2612</f>
        <v>-13841.793428368881</v>
      </c>
      <c r="L2611" s="5">
        <f ca="1">VLOOKUP(CONCATENATE($F2611," ",$G2611),AllocFactorMatrix,(L$4+1),FALSE)*$E2612</f>
        <v>-820.08806886967693</v>
      </c>
      <c r="M2611" s="5">
        <f t="shared" ca="1" si="1234"/>
        <v>-266183.6116495115</v>
      </c>
      <c r="N2611" s="5">
        <f ca="1">VLOOKUP(CONCATENATE($F2611," ",$G2611),AllocFactorMatrix,(N$4+1),FALSE)*$E2612</f>
        <v>-19632.041827084049</v>
      </c>
      <c r="O2611" s="5">
        <f ca="1">VLOOKUP(CONCATENATE($F2611," ",$G2611),AllocFactorMatrix,(O$4+1),FALSE)*$E2612</f>
        <v>-5518.381019608004</v>
      </c>
      <c r="P2611" s="5">
        <f ca="1">VLOOKUP(CONCATENATE($F2611," ",$G2611),AllocFactorMatrix,(P$4+1),FALSE)*$E2612</f>
        <v>-6370.8522601471404</v>
      </c>
      <c r="Q2611" s="5">
        <f ca="1">VLOOKUP(CONCATENATE($F2611," ",$G2611),AllocFactorMatrix,(Q$4+1),FALSE)*$E2612</f>
        <v>-841.48525165404806</v>
      </c>
      <c r="R2611" s="5">
        <f t="shared" ca="1" si="1235"/>
        <v>-32362.760358493244</v>
      </c>
      <c r="S2611" s="5">
        <f ca="1">VLOOKUP(CONCATENATE($F2611," ",$G2611),AllocFactorMatrix,(S$4+1),FALSE)*$E2612</f>
        <v>-132.13552144176796</v>
      </c>
      <c r="T2611" s="5">
        <f ca="1">VLOOKUP(CONCATENATE($F2611," ",$G2611),AllocFactorMatrix,(T$4+1),FALSE)*$E2612</f>
        <v>-3954.4482746076355</v>
      </c>
      <c r="U2611" s="5">
        <f ca="1">VLOOKUP(CONCATENATE($F2611," ",$G2611),AllocFactorMatrix,(U$4+1),FALSE)*$E2612</f>
        <v>-11244.403337630774</v>
      </c>
      <c r="V2611" s="5">
        <f ca="1">VLOOKUP(CONCATENATE($F2611," ",$G2611),AllocFactorMatrix,(V$4+1),FALSE)*$E2612</f>
        <v>-3322.4261909142047</v>
      </c>
      <c r="W2611" s="5">
        <f t="shared" ca="1" si="1238"/>
        <v>-18653.413324594381</v>
      </c>
      <c r="X2611" s="5">
        <f ca="1">VLOOKUP(CONCATENATE($F2611," ",$G2611),AllocFactorMatrix,(X$4+1),FALSE)*$E2612</f>
        <v>-4024.3021530328374</v>
      </c>
      <c r="Y2611" s="5">
        <f ca="1">VLOOKUP(CONCATENATE($F2611," ",$G2611),AllocFactorMatrix,(Y$4+1),FALSE)*$E2612</f>
        <v>-75.343308043531351</v>
      </c>
      <c r="Z2611" s="5">
        <f t="shared" ca="1" si="1236"/>
        <v>-4099.6454610763685</v>
      </c>
      <c r="AA2611" s="5">
        <f ca="1">VLOOKUP(CONCATENATE($F2611," ",$G2611),AllocFactorMatrix,(AA$4+1),FALSE)*$E2612</f>
        <v>-389.14913697766281</v>
      </c>
      <c r="AB2611" s="5">
        <f ca="1">VLOOKUP(CONCATENATE($F2611," ",$G2611),AllocFactorMatrix,(AB$4+1),FALSE)*$E2612</f>
        <v>-418849.0094322103</v>
      </c>
      <c r="AC2611" s="5">
        <f ca="1">VLOOKUP(CONCATENATE($F2611," ",$G2611),AllocFactorMatrix,(AC$4+1),FALSE)*$E2612</f>
        <v>-57191.475653501613</v>
      </c>
    </row>
    <row r="2612" spans="2:29" collapsed="1">
      <c r="D2612" s="52" t="s">
        <v>236</v>
      </c>
      <c r="E2612" s="58">
        <v>-32693244</v>
      </c>
      <c r="F2612" s="92" t="s">
        <v>75</v>
      </c>
      <c r="G2612" s="52" t="str">
        <f>$G$15</f>
        <v>TOTAL</v>
      </c>
      <c r="H2612" s="4">
        <f t="shared" ca="1" si="1233"/>
        <v>-32693243.999999996</v>
      </c>
      <c r="I2612" s="5">
        <f ca="1">VLOOKUP(CONCATENATE($F2612," ",$G2612),AllocFactorMatrix,(I$4+1),FALSE)*$E2612</f>
        <v>-18383521.949547172</v>
      </c>
      <c r="J2612" s="5">
        <f ca="1">VLOOKUP(CONCATENATE($F2612," ",$G2612),AllocFactorMatrix,(J$4+1),FALSE)*$E2612</f>
        <v>-4308055.1633862909</v>
      </c>
      <c r="K2612" s="5">
        <f ca="1">VLOOKUP(CONCATENATE($F2612," ",$G2612),AllocFactorMatrix,(K$4+1),FALSE)*$E2612</f>
        <v>-57200.039073043903</v>
      </c>
      <c r="L2612" s="5">
        <f ca="1">VLOOKUP(CONCATENATE($F2612," ",$G2612),AllocFactorMatrix,(L$4+1),FALSE)*$E2612</f>
        <v>-2508.7799187698597</v>
      </c>
      <c r="M2612" s="5">
        <f t="shared" ca="1" si="1234"/>
        <v>-4367763.9823781047</v>
      </c>
      <c r="N2612" s="5">
        <f ca="1">VLOOKUP(CONCATENATE($F2612," ",$G2612),AllocFactorMatrix,(N$4+1),FALSE)*$E2612</f>
        <v>-2392524.132896747</v>
      </c>
      <c r="O2612" s="5">
        <f ca="1">VLOOKUP(CONCATENATE($F2612," ",$G2612),AllocFactorMatrix,(O$4+1),FALSE)*$E2612</f>
        <v>-375482.60647938144</v>
      </c>
      <c r="P2612" s="5">
        <f ca="1">VLOOKUP(CONCATENATE($F2612," ",$G2612),AllocFactorMatrix,(P$4+1),FALSE)*$E2612</f>
        <v>-59676.868351609322</v>
      </c>
      <c r="Q2612" s="5">
        <f ca="1">VLOOKUP(CONCATENATE($F2612," ",$G2612),AllocFactorMatrix,(Q$4+1),FALSE)*$E2612</f>
        <v>-2774.856728485071</v>
      </c>
      <c r="R2612" s="5">
        <f t="shared" ca="1" si="1235"/>
        <v>-2830458.464456223</v>
      </c>
      <c r="S2612" s="5">
        <f ca="1">VLOOKUP(CONCATENATE($F2612," ",$G2612),AllocFactorMatrix,(S$4+1),FALSE)*$E2612</f>
        <v>-110331.39121819304</v>
      </c>
      <c r="T2612" s="5">
        <f ca="1">VLOOKUP(CONCATENATE($F2612," ",$G2612),AllocFactorMatrix,(T$4+1),FALSE)*$E2612</f>
        <v>-1334849.6147908375</v>
      </c>
      <c r="U2612" s="5">
        <f ca="1">VLOOKUP(CONCATENATE($F2612," ",$G2612),AllocFactorMatrix,(U$4+1),FALSE)*$E2612</f>
        <v>-3815713.4614308872</v>
      </c>
      <c r="V2612" s="5">
        <f ca="1">VLOOKUP(CONCATENATE($F2612," ",$G2612),AllocFactorMatrix,(V$4+1),FALSE)*$E2612</f>
        <v>-622896.86642433715</v>
      </c>
      <c r="W2612" s="5">
        <f t="shared" ca="1" si="1238"/>
        <v>-5883791.3338642549</v>
      </c>
      <c r="X2612" s="5">
        <f ca="1">VLOOKUP(CONCATENATE($F2612," ",$G2612),AllocFactorMatrix,(X$4+1),FALSE)*$E2612</f>
        <v>-665861.29800792073</v>
      </c>
      <c r="Y2612" s="5">
        <f ca="1">VLOOKUP(CONCATENATE($F2612," ",$G2612),AllocFactorMatrix,(Y$4+1),FALSE)*$E2612</f>
        <v>-11898.329501793225</v>
      </c>
      <c r="Z2612" s="5">
        <f t="shared" ca="1" si="1236"/>
        <v>-677759.62750971399</v>
      </c>
      <c r="AA2612" s="5">
        <f ca="1">VLOOKUP(CONCATENATE($F2612," ",$G2612),AllocFactorMatrix,(AA$4+1),FALSE)*$E2612</f>
        <v>-9107.1551395382339</v>
      </c>
      <c r="AB2612" s="5">
        <f ca="1">VLOOKUP(CONCATENATE($F2612," ",$G2612),AllocFactorMatrix,(AB$4+1),FALSE)*$E2612</f>
        <v>-472510.29281102837</v>
      </c>
      <c r="AC2612" s="5">
        <f ca="1">VLOOKUP(CONCATENATE($F2612," ",$G2612),AllocFactorMatrix,(AC$4+1),FALSE)*$E2612</f>
        <v>-68331.194293964203</v>
      </c>
    </row>
    <row r="2613" spans="2:29">
      <c r="D2613" s="17"/>
    </row>
    <row r="2614" spans="2:29" hidden="1" outlineLevel="1">
      <c r="E2614" s="11"/>
      <c r="F2614" s="107"/>
      <c r="G2614" s="52" t="str">
        <f>$G$8</f>
        <v>PRODUCTION</v>
      </c>
      <c r="H2614" s="57">
        <f t="shared" ref="H2614:AC2614" ca="1" si="1239">+H2588+H2597+H2605</f>
        <v>1659390.5809331816</v>
      </c>
      <c r="I2614" s="57">
        <f t="shared" ca="1" si="1239"/>
        <v>-9297910.1590140276</v>
      </c>
      <c r="J2614" s="57">
        <f t="shared" ca="1" si="1239"/>
        <v>3764698.9386862488</v>
      </c>
      <c r="K2614" s="57">
        <f t="shared" ca="1" si="1239"/>
        <v>9940.3305466300917</v>
      </c>
      <c r="L2614" s="57">
        <f t="shared" ca="1" si="1239"/>
        <v>8719.9609817307883</v>
      </c>
      <c r="M2614" s="57">
        <f t="shared" ca="1" si="1239"/>
        <v>3783359.2302146098</v>
      </c>
      <c r="N2614" s="57">
        <f t="shared" ca="1" si="1239"/>
        <v>1260490.101612096</v>
      </c>
      <c r="O2614" s="57">
        <f t="shared" ca="1" si="1239"/>
        <v>539459.21727103263</v>
      </c>
      <c r="P2614" s="57">
        <f t="shared" ca="1" si="1239"/>
        <v>40267.611272263632</v>
      </c>
      <c r="Q2614" s="57">
        <f t="shared" ca="1" si="1239"/>
        <v>-3933.9115616605122</v>
      </c>
      <c r="R2614" s="57">
        <f t="shared" ca="1" si="1239"/>
        <v>1836283.0185937344</v>
      </c>
      <c r="S2614" s="57">
        <f t="shared" ca="1" si="1239"/>
        <v>53026.272769579104</v>
      </c>
      <c r="T2614" s="57">
        <f t="shared" ca="1" si="1239"/>
        <v>1944505.0605776049</v>
      </c>
      <c r="U2614" s="57">
        <f t="shared" ca="1" si="1239"/>
        <v>1235195.632284116</v>
      </c>
      <c r="V2614" s="57">
        <f t="shared" ca="1" si="1239"/>
        <v>1340450.6018639468</v>
      </c>
      <c r="W2614" s="57">
        <f t="shared" ca="1" si="1239"/>
        <v>4573177.5674952632</v>
      </c>
      <c r="X2614" s="57">
        <f t="shared" ca="1" si="1239"/>
        <v>618024.57226386061</v>
      </c>
      <c r="Y2614" s="57">
        <f t="shared" ca="1" si="1239"/>
        <v>5722.4772221461835</v>
      </c>
      <c r="Z2614" s="57">
        <f t="shared" ca="1" si="1239"/>
        <v>623747.04948600754</v>
      </c>
      <c r="AA2614" s="57">
        <f t="shared" ca="1" si="1239"/>
        <v>12446.296245831496</v>
      </c>
      <c r="AB2614" s="57">
        <f t="shared" ca="1" si="1239"/>
        <v>103251.70200656023</v>
      </c>
      <c r="AC2614" s="57">
        <f t="shared" ca="1" si="1239"/>
        <v>25035.875905262466</v>
      </c>
    </row>
    <row r="2615" spans="2:29" hidden="1" outlineLevel="1">
      <c r="E2615" s="11"/>
      <c r="F2615" s="107"/>
      <c r="G2615" s="52" t="str">
        <f>$G$9</f>
        <v>BULKTRAN</v>
      </c>
      <c r="H2615" s="57">
        <f t="shared" ref="H2615:AC2615" ca="1" si="1240">+H2589+H2598+H2606</f>
        <v>6751571.5685827285</v>
      </c>
      <c r="I2615" s="57">
        <f t="shared" ca="1" si="1240"/>
        <v>-6654093.9278658796</v>
      </c>
      <c r="J2615" s="57">
        <f t="shared" ca="1" si="1240"/>
        <v>2020839.1753452858</v>
      </c>
      <c r="K2615" s="57">
        <f t="shared" ca="1" si="1240"/>
        <v>8315.8354536608167</v>
      </c>
      <c r="L2615" s="57">
        <f t="shared" ca="1" si="1240"/>
        <v>-13028.425641468342</v>
      </c>
      <c r="M2615" s="57">
        <f t="shared" ca="1" si="1240"/>
        <v>2016126.5851574792</v>
      </c>
      <c r="N2615" s="57">
        <f t="shared" ca="1" si="1240"/>
        <v>969074.71030847938</v>
      </c>
      <c r="O2615" s="57">
        <f t="shared" ca="1" si="1240"/>
        <v>541117.87981187168</v>
      </c>
      <c r="P2615" s="57">
        <f t="shared" ca="1" si="1240"/>
        <v>65777.967011947534</v>
      </c>
      <c r="Q2615" s="57">
        <f t="shared" ca="1" si="1240"/>
        <v>-3963.3913601823033</v>
      </c>
      <c r="R2615" s="57">
        <f t="shared" ca="1" si="1240"/>
        <v>1572007.1657721158</v>
      </c>
      <c r="S2615" s="57">
        <f t="shared" ca="1" si="1240"/>
        <v>16253.516814724422</v>
      </c>
      <c r="T2615" s="57">
        <f t="shared" ca="1" si="1240"/>
        <v>2028282.7688474997</v>
      </c>
      <c r="U2615" s="57">
        <f t="shared" ca="1" si="1240"/>
        <v>5644090.595730016</v>
      </c>
      <c r="V2615" s="57">
        <f t="shared" ca="1" si="1240"/>
        <v>1695081.4899047592</v>
      </c>
      <c r="W2615" s="57">
        <f t="shared" ca="1" si="1240"/>
        <v>9383708.3712969981</v>
      </c>
      <c r="X2615" s="57">
        <f t="shared" ca="1" si="1240"/>
        <v>357343.32495608059</v>
      </c>
      <c r="Y2615" s="57">
        <f t="shared" ca="1" si="1240"/>
        <v>2697.1784821037841</v>
      </c>
      <c r="Z2615" s="57">
        <f t="shared" ca="1" si="1240"/>
        <v>360040.50343818439</v>
      </c>
      <c r="AA2615" s="57">
        <f t="shared" ca="1" si="1240"/>
        <v>6499.5352810669719</v>
      </c>
      <c r="AB2615" s="57">
        <f t="shared" ca="1" si="1240"/>
        <v>54308.201409887821</v>
      </c>
      <c r="AC2615" s="57">
        <f t="shared" ca="1" si="1240"/>
        <v>12975.134092886246</v>
      </c>
    </row>
    <row r="2616" spans="2:29" hidden="1" outlineLevel="1">
      <c r="E2616" s="11"/>
      <c r="F2616" s="107"/>
      <c r="G2616" s="52" t="str">
        <f>$G$10</f>
        <v>SUBTRAN</v>
      </c>
      <c r="H2616" s="57">
        <f t="shared" ref="H2616:AC2616" ca="1" si="1241">+H2590+H2599+H2607</f>
        <v>1650271.2679840238</v>
      </c>
      <c r="I2616" s="57">
        <f t="shared" ca="1" si="1241"/>
        <v>-1752023.8203856219</v>
      </c>
      <c r="J2616" s="57">
        <f t="shared" ca="1" si="1241"/>
        <v>533382.79558024206</v>
      </c>
      <c r="K2616" s="57">
        <f t="shared" ca="1" si="1241"/>
        <v>2183.5636651928721</v>
      </c>
      <c r="L2616" s="57">
        <f t="shared" ca="1" si="1241"/>
        <v>-4105.0396687538878</v>
      </c>
      <c r="M2616" s="57">
        <f t="shared" ca="1" si="1241"/>
        <v>531461.31957668089</v>
      </c>
      <c r="N2616" s="57">
        <f t="shared" ca="1" si="1241"/>
        <v>248453.45067232821</v>
      </c>
      <c r="O2616" s="57">
        <f t="shared" ca="1" si="1241"/>
        <v>139133.50556060768</v>
      </c>
      <c r="P2616" s="57">
        <f t="shared" ca="1" si="1241"/>
        <v>21875.926996432059</v>
      </c>
      <c r="Q2616" s="57">
        <f t="shared" ca="1" si="1241"/>
        <v>0</v>
      </c>
      <c r="R2616" s="57">
        <f t="shared" ca="1" si="1241"/>
        <v>409462.88322936784</v>
      </c>
      <c r="S2616" s="57">
        <f t="shared" ca="1" si="1241"/>
        <v>3955.8704264574835</v>
      </c>
      <c r="T2616" s="57">
        <f t="shared" ca="1" si="1241"/>
        <v>514669.18219317601</v>
      </c>
      <c r="U2616" s="57">
        <f t="shared" ca="1" si="1241"/>
        <v>1848795.5306976708</v>
      </c>
      <c r="V2616" s="57">
        <f t="shared" ca="1" si="1241"/>
        <v>0</v>
      </c>
      <c r="W2616" s="57">
        <f t="shared" ca="1" si="1241"/>
        <v>2367420.583317305</v>
      </c>
      <c r="X2616" s="57">
        <f t="shared" ca="1" si="1241"/>
        <v>91577.303844054753</v>
      </c>
      <c r="Y2616" s="57">
        <f t="shared" ca="1" si="1241"/>
        <v>693.61046614505233</v>
      </c>
      <c r="Z2616" s="57">
        <f t="shared" ca="1" si="1241"/>
        <v>92270.914310199805</v>
      </c>
      <c r="AA2616" s="57">
        <f t="shared" ca="1" si="1241"/>
        <v>1679.3879360934352</v>
      </c>
      <c r="AB2616" s="57">
        <f t="shared" ca="1" si="1241"/>
        <v>0</v>
      </c>
      <c r="AC2616" s="57">
        <f t="shared" ca="1" si="1241"/>
        <v>0</v>
      </c>
    </row>
    <row r="2617" spans="2:29" hidden="1" outlineLevel="1">
      <c r="E2617" s="11"/>
      <c r="F2617" s="107"/>
      <c r="G2617" s="52" t="str">
        <f>$G$11</f>
        <v>DISTPRI</v>
      </c>
      <c r="H2617" s="57">
        <f t="shared" ref="H2617:AC2617" ca="1" si="1242">+H2591+H2600+H2608</f>
        <v>-832689.65313113946</v>
      </c>
      <c r="I2617" s="57">
        <f t="shared" ca="1" si="1242"/>
        <v>-8005916.3988948092</v>
      </c>
      <c r="J2617" s="57">
        <f t="shared" ca="1" si="1242"/>
        <v>2871571.3587786006</v>
      </c>
      <c r="K2617" s="57">
        <f t="shared" ca="1" si="1242"/>
        <v>10080.029302428093</v>
      </c>
      <c r="L2617" s="57">
        <f t="shared" ca="1" si="1242"/>
        <v>0</v>
      </c>
      <c r="M2617" s="57">
        <f t="shared" ca="1" si="1242"/>
        <v>2881651.3880810263</v>
      </c>
      <c r="N2617" s="57">
        <f t="shared" ca="1" si="1242"/>
        <v>1146037.3196544508</v>
      </c>
      <c r="O2617" s="57">
        <f t="shared" ca="1" si="1242"/>
        <v>570183.17613713851</v>
      </c>
      <c r="P2617" s="57">
        <f t="shared" ca="1" si="1242"/>
        <v>0</v>
      </c>
      <c r="Q2617" s="57">
        <f t="shared" ca="1" si="1242"/>
        <v>0</v>
      </c>
      <c r="R2617" s="57">
        <f t="shared" ca="1" si="1242"/>
        <v>1716220.4957915894</v>
      </c>
      <c r="S2617" s="57">
        <f t="shared" ca="1" si="1242"/>
        <v>30134.436527374502</v>
      </c>
      <c r="T2617" s="57">
        <f t="shared" ca="1" si="1242"/>
        <v>2055155.4019473563</v>
      </c>
      <c r="U2617" s="57">
        <f t="shared" ca="1" si="1242"/>
        <v>0</v>
      </c>
      <c r="V2617" s="57">
        <f t="shared" ca="1" si="1242"/>
        <v>0</v>
      </c>
      <c r="W2617" s="57">
        <f t="shared" ca="1" si="1242"/>
        <v>2085289.83847473</v>
      </c>
      <c r="X2617" s="57">
        <f t="shared" ca="1" si="1242"/>
        <v>476907.31767881161</v>
      </c>
      <c r="Y2617" s="57">
        <f t="shared" ca="1" si="1242"/>
        <v>4076.8785633879966</v>
      </c>
      <c r="Z2617" s="57">
        <f t="shared" ca="1" si="1242"/>
        <v>480984.19624219963</v>
      </c>
      <c r="AA2617" s="57">
        <f t="shared" ca="1" si="1242"/>
        <v>9080.8271741411954</v>
      </c>
      <c r="AB2617" s="57">
        <f t="shared" ca="1" si="1242"/>
        <v>0</v>
      </c>
      <c r="AC2617" s="57">
        <f t="shared" ca="1" si="1242"/>
        <v>0</v>
      </c>
    </row>
    <row r="2618" spans="2:29" hidden="1" outlineLevel="1">
      <c r="E2618" s="11"/>
      <c r="F2618" s="107"/>
      <c r="G2618" s="52" t="str">
        <f>$G$12</f>
        <v>DISTSEC</v>
      </c>
      <c r="H2618" s="57">
        <f t="shared" ref="H2618:AC2618" ca="1" si="1243">+H2592+H2601+H2609</f>
        <v>-2127363.6988304234</v>
      </c>
      <c r="I2618" s="57">
        <f t="shared" ca="1" si="1243"/>
        <v>-4371179.958418211</v>
      </c>
      <c r="J2618" s="57">
        <f t="shared" ca="1" si="1243"/>
        <v>1330887.8423665196</v>
      </c>
      <c r="K2618" s="57">
        <f t="shared" ca="1" si="1243"/>
        <v>0</v>
      </c>
      <c r="L2618" s="57">
        <f t="shared" ca="1" si="1243"/>
        <v>0</v>
      </c>
      <c r="M2618" s="57">
        <f t="shared" ca="1" si="1243"/>
        <v>1330887.8423665196</v>
      </c>
      <c r="N2618" s="57">
        <f t="shared" ca="1" si="1243"/>
        <v>463917.87454197125</v>
      </c>
      <c r="O2618" s="57">
        <f t="shared" ca="1" si="1243"/>
        <v>0</v>
      </c>
      <c r="P2618" s="57">
        <f t="shared" ca="1" si="1243"/>
        <v>0</v>
      </c>
      <c r="Q2618" s="57">
        <f t="shared" ca="1" si="1243"/>
        <v>0</v>
      </c>
      <c r="R2618" s="57">
        <f t="shared" ca="1" si="1243"/>
        <v>463917.87454197125</v>
      </c>
      <c r="S2618" s="57">
        <f t="shared" ca="1" si="1243"/>
        <v>9701.987271094762</v>
      </c>
      <c r="T2618" s="57">
        <f t="shared" ca="1" si="1243"/>
        <v>0</v>
      </c>
      <c r="U2618" s="57">
        <f t="shared" ca="1" si="1243"/>
        <v>0</v>
      </c>
      <c r="V2618" s="57">
        <f t="shared" ca="1" si="1243"/>
        <v>0</v>
      </c>
      <c r="W2618" s="57">
        <f t="shared" ca="1" si="1243"/>
        <v>9701.987271094762</v>
      </c>
      <c r="X2618" s="57">
        <f t="shared" ca="1" si="1243"/>
        <v>196721.28481425479</v>
      </c>
      <c r="Y2618" s="57">
        <f t="shared" ca="1" si="1243"/>
        <v>0</v>
      </c>
      <c r="Z2618" s="57">
        <f t="shared" ca="1" si="1243"/>
        <v>196721.28481425479</v>
      </c>
      <c r="AA2618" s="57">
        <f t="shared" ca="1" si="1243"/>
        <v>3347.4869067178624</v>
      </c>
      <c r="AB2618" s="57">
        <f t="shared" ca="1" si="1243"/>
        <v>192466.53104930022</v>
      </c>
      <c r="AC2618" s="57">
        <f t="shared" ca="1" si="1243"/>
        <v>46773.252637941434</v>
      </c>
    </row>
    <row r="2619" spans="2:29" hidden="1" outlineLevel="1">
      <c r="E2619" s="11"/>
      <c r="F2619" s="107"/>
      <c r="G2619" s="52" t="str">
        <f>$G$13</f>
        <v>ENERGY</v>
      </c>
      <c r="H2619" s="57">
        <f t="shared" ref="H2619:AC2619" ca="1" si="1244">+H2593+H2602+H2610</f>
        <v>-8590583.7150345072</v>
      </c>
      <c r="I2619" s="57">
        <f t="shared" ca="1" si="1244"/>
        <v>999606.84066995233</v>
      </c>
      <c r="J2619" s="57">
        <f t="shared" ca="1" si="1244"/>
        <v>160152.30179183983</v>
      </c>
      <c r="K2619" s="57">
        <f t="shared" ca="1" si="1244"/>
        <v>-2425.0466709139246</v>
      </c>
      <c r="L2619" s="57">
        <f t="shared" ca="1" si="1244"/>
        <v>19455.19847483563</v>
      </c>
      <c r="M2619" s="57">
        <f t="shared" ca="1" si="1244"/>
        <v>177182.45359576348</v>
      </c>
      <c r="N2619" s="57">
        <f t="shared" ca="1" si="1244"/>
        <v>-248418.06121095907</v>
      </c>
      <c r="O2619" s="57">
        <f t="shared" ca="1" si="1244"/>
        <v>-218260.68974325131</v>
      </c>
      <c r="P2619" s="57">
        <f t="shared" ca="1" si="1244"/>
        <v>-42266.035116840947</v>
      </c>
      <c r="Q2619" s="57">
        <f t="shared" ca="1" si="1244"/>
        <v>1848.8680364087593</v>
      </c>
      <c r="R2619" s="57">
        <f t="shared" ca="1" si="1244"/>
        <v>-507095.91803464439</v>
      </c>
      <c r="S2619" s="57">
        <f t="shared" ca="1" si="1244"/>
        <v>17194.403850731847</v>
      </c>
      <c r="T2619" s="57">
        <f t="shared" ca="1" si="1244"/>
        <v>-1118270.3466540477</v>
      </c>
      <c r="U2619" s="57">
        <f t="shared" ca="1" si="1244"/>
        <v>-6919040.6240775678</v>
      </c>
      <c r="V2619" s="57">
        <f t="shared" ca="1" si="1244"/>
        <v>-1295046.9379208041</v>
      </c>
      <c r="W2619" s="57">
        <f t="shared" ca="1" si="1244"/>
        <v>-9315163.5048016943</v>
      </c>
      <c r="X2619" s="57">
        <f t="shared" ca="1" si="1244"/>
        <v>1274.4606060567585</v>
      </c>
      <c r="Y2619" s="57">
        <f t="shared" ca="1" si="1244"/>
        <v>665.35708268719623</v>
      </c>
      <c r="Z2619" s="57">
        <f t="shared" ca="1" si="1244"/>
        <v>1939.8176887436475</v>
      </c>
      <c r="AA2619" s="57">
        <f t="shared" ca="1" si="1244"/>
        <v>1037.8939733172047</v>
      </c>
      <c r="AB2619" s="57">
        <f t="shared" ca="1" si="1244"/>
        <v>40591.429637973051</v>
      </c>
      <c r="AC2619" s="57">
        <f t="shared" ca="1" si="1244"/>
        <v>11317.272236067043</v>
      </c>
    </row>
    <row r="2620" spans="2:29" hidden="1" outlineLevel="1">
      <c r="E2620" s="11"/>
      <c r="F2620" s="107"/>
      <c r="G2620" s="52" t="str">
        <f>$G$14</f>
        <v>CUSTOMER</v>
      </c>
      <c r="H2620" s="57">
        <f t="shared" ref="H2620:AC2620" ca="1" si="1245">+H2594+H2603+H2611</f>
        <v>3184098.6639053011</v>
      </c>
      <c r="I2620" s="57">
        <f t="shared" ca="1" si="1245"/>
        <v>-1238408.8644726682</v>
      </c>
      <c r="J2620" s="57">
        <f t="shared" ca="1" si="1245"/>
        <v>670185.75095150468</v>
      </c>
      <c r="K2620" s="57">
        <f t="shared" ca="1" si="1245"/>
        <v>10340.795381898872</v>
      </c>
      <c r="L2620" s="57">
        <f t="shared" ca="1" si="1245"/>
        <v>-4530.1010146033204</v>
      </c>
      <c r="M2620" s="57">
        <f t="shared" ca="1" si="1245"/>
        <v>675996.44531880016</v>
      </c>
      <c r="N2620" s="57">
        <f t="shared" ca="1" si="1245"/>
        <v>34451.275062962901</v>
      </c>
      <c r="O2620" s="57">
        <f t="shared" ca="1" si="1245"/>
        <v>26988.739809795959</v>
      </c>
      <c r="P2620" s="57">
        <f t="shared" ca="1" si="1245"/>
        <v>16134.329651440854</v>
      </c>
      <c r="Q2620" s="57">
        <f t="shared" ca="1" si="1245"/>
        <v>-3765.4309584382008</v>
      </c>
      <c r="R2620" s="57">
        <f t="shared" ca="1" si="1245"/>
        <v>73808.913565761468</v>
      </c>
      <c r="S2620" s="57">
        <f t="shared" ca="1" si="1245"/>
        <v>146.66839579414281</v>
      </c>
      <c r="T2620" s="57">
        <f t="shared" ca="1" si="1245"/>
        <v>19740.317648221026</v>
      </c>
      <c r="U2620" s="57">
        <f t="shared" ca="1" si="1245"/>
        <v>27498.436412809617</v>
      </c>
      <c r="V2620" s="57">
        <f t="shared" ca="1" si="1245"/>
        <v>18386.491887035489</v>
      </c>
      <c r="W2620" s="57">
        <f t="shared" ca="1" si="1245"/>
        <v>65771.914343860233</v>
      </c>
      <c r="X2620" s="57">
        <f t="shared" ca="1" si="1245"/>
        <v>10866.964406327195</v>
      </c>
      <c r="Y2620" s="57">
        <f t="shared" ca="1" si="1245"/>
        <v>88.546357099108121</v>
      </c>
      <c r="Z2620" s="57">
        <f t="shared" ca="1" si="1245"/>
        <v>10955.510763426306</v>
      </c>
      <c r="AA2620" s="57">
        <f t="shared" ca="1" si="1245"/>
        <v>1532.9631587694093</v>
      </c>
      <c r="AB2620" s="57">
        <f t="shared" ca="1" si="1245"/>
        <v>3101665.8530406519</v>
      </c>
      <c r="AC2620" s="57">
        <f t="shared" ca="1" si="1245"/>
        <v>492775.92818670504</v>
      </c>
    </row>
    <row r="2621" spans="2:29" collapsed="1">
      <c r="B2621" s="104" t="s">
        <v>184</v>
      </c>
      <c r="E2621" s="57">
        <f>+E2595+E2604+E2612</f>
        <v>1694695.0144090652</v>
      </c>
      <c r="F2621" s="175"/>
      <c r="G2621" s="52" t="str">
        <f>$G$15</f>
        <v>TOTAL</v>
      </c>
      <c r="H2621" s="57">
        <f t="shared" ref="H2621:AC2621" ca="1" si="1246">+H2595+H2604+H2612</f>
        <v>1694695.0144092478</v>
      </c>
      <c r="I2621" s="57">
        <f t="shared" ca="1" si="1246"/>
        <v>-30319926.28838126</v>
      </c>
      <c r="J2621" s="57">
        <f t="shared" ca="1" si="1246"/>
        <v>11351718.163500234</v>
      </c>
      <c r="K2621" s="57">
        <f t="shared" ca="1" si="1246"/>
        <v>38435.507678896953</v>
      </c>
      <c r="L2621" s="57">
        <f t="shared" ca="1" si="1246"/>
        <v>6511.5931317407394</v>
      </c>
      <c r="M2621" s="57">
        <f t="shared" ca="1" si="1246"/>
        <v>11396665.264310868</v>
      </c>
      <c r="N2621" s="57">
        <f t="shared" ca="1" si="1246"/>
        <v>3874006.6706413128</v>
      </c>
      <c r="O2621" s="57">
        <f t="shared" ca="1" si="1246"/>
        <v>1598621.828847196</v>
      </c>
      <c r="P2621" s="57">
        <f t="shared" ca="1" si="1246"/>
        <v>101789.79981524288</v>
      </c>
      <c r="Q2621" s="57">
        <f t="shared" ca="1" si="1246"/>
        <v>-9813.8658438722541</v>
      </c>
      <c r="R2621" s="57">
        <f t="shared" ca="1" si="1246"/>
        <v>5564604.4334598836</v>
      </c>
      <c r="S2621" s="57">
        <f t="shared" ca="1" si="1246"/>
        <v>130413.15605575607</v>
      </c>
      <c r="T2621" s="57">
        <f t="shared" ca="1" si="1246"/>
        <v>5444082.3845598092</v>
      </c>
      <c r="U2621" s="57">
        <f t="shared" ca="1" si="1246"/>
        <v>1836539.5710470569</v>
      </c>
      <c r="V2621" s="57">
        <f t="shared" ca="1" si="1246"/>
        <v>1758871.6457349351</v>
      </c>
      <c r="W2621" s="57">
        <f t="shared" ca="1" si="1246"/>
        <v>9169906.7573975548</v>
      </c>
      <c r="X2621" s="57">
        <f t="shared" ca="1" si="1246"/>
        <v>1752715.2285694466</v>
      </c>
      <c r="Y2621" s="57">
        <f t="shared" ca="1" si="1246"/>
        <v>13944.04817356927</v>
      </c>
      <c r="Z2621" s="57">
        <f t="shared" ca="1" si="1246"/>
        <v>1766659.2767430153</v>
      </c>
      <c r="AA2621" s="57">
        <f t="shared" ca="1" si="1246"/>
        <v>35624.390675937619</v>
      </c>
      <c r="AB2621" s="57">
        <f t="shared" ca="1" si="1246"/>
        <v>3492283.7171443743</v>
      </c>
      <c r="AC2621" s="57">
        <f t="shared" ca="1" si="1246"/>
        <v>588877.46305886249</v>
      </c>
    </row>
    <row r="2622" spans="2:29">
      <c r="F2622" s="176"/>
      <c r="H2622" s="50"/>
    </row>
    <row r="2623" spans="2:29">
      <c r="B2623" s="104" t="s">
        <v>154</v>
      </c>
      <c r="E2623" s="11"/>
      <c r="F2623" s="107"/>
      <c r="G2623" s="11"/>
      <c r="H2623" s="7"/>
      <c r="I2623" s="27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</row>
    <row r="2624" spans="2:29" hidden="1" outlineLevel="1">
      <c r="E2624" s="48"/>
      <c r="F2624" s="175" t="str">
        <f>F2631</f>
        <v>RB_GUP</v>
      </c>
      <c r="G2624" s="52" t="str">
        <f>$G$8</f>
        <v>PRODUCTION</v>
      </c>
      <c r="H2624" s="4">
        <f t="shared" ref="H2624:H2687" ca="1" si="1247">SUBTOTAL(9,I2624:AC2624)</f>
        <v>6621525.6908556325</v>
      </c>
      <c r="I2624" s="5">
        <f ca="1">VLOOKUP(CONCATENATE($F2624," ",$G2624),AllocFactorMatrix,(I$4+1),FALSE)*$E2631</f>
        <v>3406019.9813367291</v>
      </c>
      <c r="J2624" s="5">
        <f ca="1">VLOOKUP(CONCATENATE($F2624," ",$G2624),AllocFactorMatrix,(J$4+1),FALSE)*$E2631</f>
        <v>794284.38330154563</v>
      </c>
      <c r="K2624" s="5">
        <f ca="1">VLOOKUP(CONCATENATE($F2624," ",$G2624),AllocFactorMatrix,(K$4+1),FALSE)*$E2631</f>
        <v>11043.698080014014</v>
      </c>
      <c r="L2624" s="5">
        <f ca="1">VLOOKUP(CONCATENATE($F2624," ",$G2624),AllocFactorMatrix,(L$4+1),FALSE)*$E2631</f>
        <v>1538.0967737937683</v>
      </c>
      <c r="M2624" s="5">
        <f t="shared" ref="M2624:M2631" ca="1" si="1248">SUBTOTAL(9,J2624:L2624)</f>
        <v>806866.17815535341</v>
      </c>
      <c r="N2624" s="5">
        <f ca="1">VLOOKUP(CONCATENATE($F2624," ",$G2624),AllocFactorMatrix,(N$4+1),FALSE)*$E2631</f>
        <v>472764.575811196</v>
      </c>
      <c r="O2624" s="5">
        <f ca="1">VLOOKUP(CONCATENATE($F2624," ",$G2624),AllocFactorMatrix,(O$4+1),FALSE)*$E2631</f>
        <v>84715.433861877944</v>
      </c>
      <c r="P2624" s="5">
        <f ca="1">VLOOKUP(CONCATENATE($F2624," ",$G2624),AllocFactorMatrix,(P$4+1),FALSE)*$E2631</f>
        <v>17179.425481854203</v>
      </c>
      <c r="Q2624" s="5">
        <f ca="1">VLOOKUP(CONCATENATE($F2624," ",$G2624),AllocFactorMatrix,(Q$4+1),FALSE)*$E2631</f>
        <v>652.38091375977967</v>
      </c>
      <c r="R2624" s="5">
        <f ca="1">SUBTOTAL(9,N2624:Q2624)</f>
        <v>575311.81606868794</v>
      </c>
      <c r="S2624" s="5">
        <f ca="1">VLOOKUP(CONCATENATE($F2624," ",$G2624),AllocFactorMatrix,(S$4+1),FALSE)*$E2631</f>
        <v>22388.793709218306</v>
      </c>
      <c r="T2624" s="5">
        <f ca="1">VLOOKUP(CONCATENATE($F2624," ",$G2624),AllocFactorMatrix,(T$4+1),FALSE)*$E2631</f>
        <v>302261.64347463479</v>
      </c>
      <c r="U2624" s="5">
        <f ca="1">VLOOKUP(CONCATENATE($F2624," ",$G2624),AllocFactorMatrix,(U$4+1),FALSE)*$E2631</f>
        <v>1156029.4494485997</v>
      </c>
      <c r="V2624" s="5">
        <f ca="1">VLOOKUP(CONCATENATE($F2624," ",$G2624),AllocFactorMatrix,(V$4+1),FALSE)*$E2631</f>
        <v>209425.45658259935</v>
      </c>
      <c r="W2624" s="5">
        <f ca="1">SUBTOTAL(9,S2624:V2624)</f>
        <v>1690105.343215052</v>
      </c>
      <c r="X2624" s="5">
        <f ca="1">VLOOKUP(CONCATENATE($F2624," ",$G2624),AllocFactorMatrix,(X$4+1),FALSE)*$E2631</f>
        <v>129754.78309418591</v>
      </c>
      <c r="Y2624" s="5">
        <f ca="1">VLOOKUP(CONCATENATE($F2624," ",$G2624),AllocFactorMatrix,(Y$4+1),FALSE)*$E2631</f>
        <v>2591.5358255585052</v>
      </c>
      <c r="Z2624" s="5">
        <f t="shared" ref="Z2624:Z2631" ca="1" si="1249">SUBTOTAL(9,X2624:Y2624)</f>
        <v>132346.31891974443</v>
      </c>
      <c r="AA2624" s="5">
        <f ca="1">VLOOKUP(CONCATENATE($F2624," ",$G2624),AllocFactorMatrix,(AA$4+1),FALSE)*$E2631</f>
        <v>1711.6755067599952</v>
      </c>
      <c r="AB2624" s="5">
        <f ca="1">VLOOKUP(CONCATENATE($F2624," ",$G2624),AllocFactorMatrix,(AB$4+1),FALSE)*$E2631</f>
        <v>7604.2371652079937</v>
      </c>
      <c r="AC2624" s="5">
        <f ca="1">VLOOKUP(CONCATENATE($F2624," ",$G2624),AllocFactorMatrix,(AC$4+1),FALSE)*$E2631</f>
        <v>1560.1404880962129</v>
      </c>
    </row>
    <row r="2625" spans="4:29" hidden="1" outlineLevel="1">
      <c r="E2625" s="48"/>
      <c r="F2625" s="175" t="str">
        <f>F2631</f>
        <v>RB_GUP</v>
      </c>
      <c r="G2625" s="52" t="str">
        <f>$G$9</f>
        <v>BULKTRAN</v>
      </c>
      <c r="H2625" s="4">
        <f t="shared" ca="1" si="1247"/>
        <v>3595849.114704221</v>
      </c>
      <c r="I2625" s="5">
        <f ca="1">VLOOKUP(CONCATENATE($F2625," ",$G2625),AllocFactorMatrix,(I$4+1),FALSE)*$E2631</f>
        <v>1849654.370663922</v>
      </c>
      <c r="J2625" s="5">
        <f ca="1">VLOOKUP(CONCATENATE($F2625," ",$G2625),AllocFactorMatrix,(J$4+1),FALSE)*$E2631</f>
        <v>431339.68361137388</v>
      </c>
      <c r="K2625" s="5">
        <f ca="1">VLOOKUP(CONCATENATE($F2625," ",$G2625),AllocFactorMatrix,(K$4+1),FALSE)*$E2631</f>
        <v>5997.3295911123441</v>
      </c>
      <c r="L2625" s="5">
        <f ca="1">VLOOKUP(CONCATENATE($F2625," ",$G2625),AllocFactorMatrix,(L$4+1),FALSE)*$E2631</f>
        <v>835.27032599356403</v>
      </c>
      <c r="M2625" s="5">
        <f t="shared" ca="1" si="1248"/>
        <v>438172.28352847975</v>
      </c>
      <c r="N2625" s="5">
        <f ca="1">VLOOKUP(CONCATENATE($F2625," ",$G2625),AllocFactorMatrix,(N$4+1),FALSE)*$E2631</f>
        <v>256736.91544260006</v>
      </c>
      <c r="O2625" s="5">
        <f ca="1">VLOOKUP(CONCATENATE($F2625," ",$G2625),AllocFactorMatrix,(O$4+1),FALSE)*$E2631</f>
        <v>46005.094909577318</v>
      </c>
      <c r="P2625" s="5">
        <f ca="1">VLOOKUP(CONCATENATE($F2625," ",$G2625),AllocFactorMatrix,(P$4+1),FALSE)*$E2631</f>
        <v>9329.36377417726</v>
      </c>
      <c r="Q2625" s="5">
        <f ca="1">VLOOKUP(CONCATENATE($F2625," ",$G2625),AllocFactorMatrix,(Q$4+1),FALSE)*$E2631</f>
        <v>354.27837038111733</v>
      </c>
      <c r="R2625" s="5">
        <f t="shared" ref="R2625:R2631" ca="1" si="1250">SUBTOTAL(9,N2625:Q2625)</f>
        <v>312425.65249673574</v>
      </c>
      <c r="S2625" s="5">
        <f ca="1">VLOOKUP(CONCATENATE($F2625," ",$G2625),AllocFactorMatrix,(S$4+1),FALSE)*$E2631</f>
        <v>12158.334468107309</v>
      </c>
      <c r="T2625" s="5">
        <f ca="1">VLOOKUP(CONCATENATE($F2625," ",$G2625),AllocFactorMatrix,(T$4+1),FALSE)*$E2631</f>
        <v>164144.53614494114</v>
      </c>
      <c r="U2625" s="5">
        <f ca="1">VLOOKUP(CONCATENATE($F2625," ",$G2625),AllocFactorMatrix,(U$4+1),FALSE)*$E2631</f>
        <v>627786.95824022416</v>
      </c>
      <c r="V2625" s="5">
        <f ca="1">VLOOKUP(CONCATENATE($F2625," ",$G2625),AllocFactorMatrix,(V$4+1),FALSE)*$E2631</f>
        <v>113729.43001475489</v>
      </c>
      <c r="W2625" s="5">
        <f t="shared" ref="W2625:W2631" ca="1" si="1251">SUBTOTAL(9,S2625:V2625)</f>
        <v>917819.25886802748</v>
      </c>
      <c r="X2625" s="5">
        <f ca="1">VLOOKUP(CONCATENATE($F2625," ",$G2625),AllocFactorMatrix,(X$4+1),FALSE)*$E2631</f>
        <v>70463.914768497343</v>
      </c>
      <c r="Y2625" s="5">
        <f ca="1">VLOOKUP(CONCATENATE($F2625," ",$G2625),AllocFactorMatrix,(Y$4+1),FALSE)*$E2631</f>
        <v>1407.3451103464129</v>
      </c>
      <c r="Z2625" s="5">
        <f t="shared" ca="1" si="1249"/>
        <v>71871.259878843761</v>
      </c>
      <c r="AA2625" s="5">
        <f ca="1">VLOOKUP(CONCATENATE($F2625," ",$G2625),AllocFactorMatrix,(AA$4+1),FALSE)*$E2631</f>
        <v>929.53303256737684</v>
      </c>
      <c r="AB2625" s="5">
        <f ca="1">VLOOKUP(CONCATENATE($F2625," ",$G2625),AllocFactorMatrix,(AB$4+1),FALSE)*$E2631</f>
        <v>4129.5149720971276</v>
      </c>
      <c r="AC2625" s="5">
        <f ca="1">VLOOKUP(CONCATENATE($F2625," ",$G2625),AllocFactorMatrix,(AC$4+1),FALSE)*$E2631</f>
        <v>847.24126354783562</v>
      </c>
    </row>
    <row r="2626" spans="4:29" hidden="1" outlineLevel="1">
      <c r="E2626" s="48"/>
      <c r="F2626" s="175" t="str">
        <f>F2631</f>
        <v>RB_GUP</v>
      </c>
      <c r="G2626" s="52" t="str">
        <f>$G$10</f>
        <v>SUBTRAN</v>
      </c>
      <c r="H2626" s="4">
        <f t="shared" ca="1" si="1247"/>
        <v>995595.94877099933</v>
      </c>
      <c r="I2626" s="5">
        <f ca="1">VLOOKUP(CONCATENATE($F2626," ",$G2626),AllocFactorMatrix,(I$4+1),FALSE)*$E2631</f>
        <v>508703.09649759438</v>
      </c>
      <c r="J2626" s="5">
        <f ca="1">VLOOKUP(CONCATENATE($F2626," ",$G2626),AllocFactorMatrix,(J$4+1),FALSE)*$E2631</f>
        <v>119248.59941322265</v>
      </c>
      <c r="K2626" s="5">
        <f ca="1">VLOOKUP(CONCATENATE($F2626," ",$G2626),AllocFactorMatrix,(K$4+1),FALSE)*$E2631</f>
        <v>1665.8566931380674</v>
      </c>
      <c r="L2626" s="5">
        <f ca="1">VLOOKUP(CONCATENATE($F2626," ",$G2626),AllocFactorMatrix,(L$4+1),FALSE)*$E2631</f>
        <v>301.51232146863515</v>
      </c>
      <c r="M2626" s="5">
        <f t="shared" ca="1" si="1248"/>
        <v>121215.96842782934</v>
      </c>
      <c r="N2626" s="5">
        <f ca="1">VLOOKUP(CONCATENATE($F2626," ",$G2626),AllocFactorMatrix,(N$4+1),FALSE)*$E2631</f>
        <v>68917.158470274007</v>
      </c>
      <c r="O2626" s="5">
        <f ca="1">VLOOKUP(CONCATENATE($F2626," ",$G2626),AllocFactorMatrix,(O$4+1),FALSE)*$E2631</f>
        <v>12384.067135718764</v>
      </c>
      <c r="P2626" s="5">
        <f ca="1">VLOOKUP(CONCATENATE($F2626," ",$G2626),AllocFactorMatrix,(P$4+1),FALSE)*$E2631</f>
        <v>3250.7221419564185</v>
      </c>
      <c r="Q2626" s="5">
        <f ca="1">VLOOKUP(CONCATENATE($F2626," ",$G2626),AllocFactorMatrix,(Q$4+1),FALSE)*$E2631</f>
        <v>0</v>
      </c>
      <c r="R2626" s="5">
        <f t="shared" ca="1" si="1250"/>
        <v>84551.947747949191</v>
      </c>
      <c r="S2626" s="5">
        <f ca="1">VLOOKUP(CONCATENATE($F2626," ",$G2626),AllocFactorMatrix,(S$4+1),FALSE)*$E2631</f>
        <v>3106.3881310357715</v>
      </c>
      <c r="T2626" s="5">
        <f ca="1">VLOOKUP(CONCATENATE($F2626," ",$G2626),AllocFactorMatrix,(T$4+1),FALSE)*$E2631</f>
        <v>43585.637679573687</v>
      </c>
      <c r="U2626" s="5">
        <f ca="1">VLOOKUP(CONCATENATE($F2626," ",$G2626),AllocFactorMatrix,(U$4+1),FALSE)*$E2631</f>
        <v>214910.81515875668</v>
      </c>
      <c r="V2626" s="5">
        <f ca="1">VLOOKUP(CONCATENATE($F2626," ",$G2626),AllocFactorMatrix,(V$4+1),FALSE)*$E2631</f>
        <v>0</v>
      </c>
      <c r="W2626" s="5">
        <f t="shared" ca="1" si="1251"/>
        <v>261602.84096936614</v>
      </c>
      <c r="X2626" s="5">
        <f ca="1">VLOOKUP(CONCATENATE($F2626," ",$G2626),AllocFactorMatrix,(X$4+1),FALSE)*$E2631</f>
        <v>18891.583496680207</v>
      </c>
      <c r="Y2626" s="5">
        <f ca="1">VLOOKUP(CONCATENATE($F2626," ",$G2626),AllocFactorMatrix,(Y$4+1),FALSE)*$E2631</f>
        <v>379.31498145742569</v>
      </c>
      <c r="Z2626" s="5">
        <f t="shared" ca="1" si="1249"/>
        <v>19270.898478137631</v>
      </c>
      <c r="AA2626" s="5">
        <f ca="1">VLOOKUP(CONCATENATE($F2626," ",$G2626),AllocFactorMatrix,(AA$4+1),FALSE)*$E2631</f>
        <v>251.19665012275942</v>
      </c>
      <c r="AB2626" s="5">
        <f ca="1">VLOOKUP(CONCATENATE($F2626," ",$G2626),AllocFactorMatrix,(AB$4+1),FALSE)*$E2631</f>
        <v>0</v>
      </c>
      <c r="AC2626" s="5">
        <f ca="1">VLOOKUP(CONCATENATE($F2626," ",$G2626),AllocFactorMatrix,(AC$4+1),FALSE)*$E2631</f>
        <v>0</v>
      </c>
    </row>
    <row r="2627" spans="4:29" hidden="1" outlineLevel="1">
      <c r="E2627" s="48"/>
      <c r="F2627" s="175" t="str">
        <f>F2631</f>
        <v>RB_GUP</v>
      </c>
      <c r="G2627" s="52" t="str">
        <f>$G$11</f>
        <v>DISTPRI</v>
      </c>
      <c r="H2627" s="4">
        <f t="shared" ca="1" si="1247"/>
        <v>3983222.2504876717</v>
      </c>
      <c r="I2627" s="5">
        <f ca="1">VLOOKUP(CONCATENATE($F2627," ",$G2627),AllocFactorMatrix,(I$4+1),FALSE)*$E2631</f>
        <v>2608242.083064876</v>
      </c>
      <c r="J2627" s="5">
        <f ca="1">VLOOKUP(CONCATENATE($F2627," ",$G2627),AllocFactorMatrix,(J$4+1),FALSE)*$E2631</f>
        <v>610429.31656012347</v>
      </c>
      <c r="K2627" s="5">
        <f ca="1">VLOOKUP(CONCATENATE($F2627," ",$G2627),AllocFactorMatrix,(K$4+1),FALSE)*$E2631</f>
        <v>8526.3246189860092</v>
      </c>
      <c r="L2627" s="5">
        <f ca="1">VLOOKUP(CONCATENATE($F2627," ",$G2627),AllocFactorMatrix,(L$4+1),FALSE)*$E2631</f>
        <v>0</v>
      </c>
      <c r="M2627" s="5">
        <f t="shared" ca="1" si="1248"/>
        <v>618955.64117910946</v>
      </c>
      <c r="N2627" s="5">
        <f ca="1">VLOOKUP(CONCATENATE($F2627," ",$G2627),AllocFactorMatrix,(N$4+1),FALSE)*$E2631</f>
        <v>354366.1929774186</v>
      </c>
      <c r="O2627" s="5">
        <f ca="1">VLOOKUP(CONCATENATE($F2627," ",$G2627),AllocFactorMatrix,(O$4+1),FALSE)*$E2631</f>
        <v>63672.230931976657</v>
      </c>
      <c r="P2627" s="5">
        <f ca="1">VLOOKUP(CONCATENATE($F2627," ",$G2627),AllocFactorMatrix,(P$4+1),FALSE)*$E2631</f>
        <v>0</v>
      </c>
      <c r="Q2627" s="5">
        <f ca="1">VLOOKUP(CONCATENATE($F2627," ",$G2627),AllocFactorMatrix,(Q$4+1),FALSE)*$E2631</f>
        <v>0</v>
      </c>
      <c r="R2627" s="5">
        <f t="shared" ca="1" si="1250"/>
        <v>418038.42390939523</v>
      </c>
      <c r="S2627" s="5">
        <f ca="1">VLOOKUP(CONCATENATE($F2627," ",$G2627),AllocFactorMatrix,(S$4+1),FALSE)*$E2631</f>
        <v>16023.290076508805</v>
      </c>
      <c r="T2627" s="5">
        <f ca="1">VLOOKUP(CONCATENATE($F2627," ",$G2627),AllocFactorMatrix,(T$4+1),FALSE)*$E2631</f>
        <v>221567.85700060247</v>
      </c>
      <c r="U2627" s="5">
        <f ca="1">VLOOKUP(CONCATENATE($F2627," ",$G2627),AllocFactorMatrix,(U$4+1),FALSE)*$E2631</f>
        <v>0</v>
      </c>
      <c r="V2627" s="5">
        <f ca="1">VLOOKUP(CONCATENATE($F2627," ",$G2627),AllocFactorMatrix,(V$4+1),FALSE)*$E2631</f>
        <v>0</v>
      </c>
      <c r="W2627" s="5">
        <f t="shared" ca="1" si="1251"/>
        <v>237591.14707711127</v>
      </c>
      <c r="X2627" s="5">
        <f ca="1">VLOOKUP(CONCATENATE($F2627," ",$G2627),AllocFactorMatrix,(X$4+1),FALSE)*$E2631</f>
        <v>97164.281983716486</v>
      </c>
      <c r="Y2627" s="5">
        <f ca="1">VLOOKUP(CONCATENATE($F2627," ",$G2627),AllocFactorMatrix,(Y$4+1),FALSE)*$E2631</f>
        <v>1950.2403684234653</v>
      </c>
      <c r="Z2627" s="5">
        <f t="shared" ca="1" si="1249"/>
        <v>99114.522352139946</v>
      </c>
      <c r="AA2627" s="5">
        <f ca="1">VLOOKUP(CONCATENATE($F2627," ",$G2627),AllocFactorMatrix,(AA$4+1),FALSE)*$E2631</f>
        <v>1280.4329050395297</v>
      </c>
      <c r="AB2627" s="5">
        <f ca="1">VLOOKUP(CONCATENATE($F2627," ",$G2627),AllocFactorMatrix,(AB$4+1),FALSE)*$E2631</f>
        <v>0</v>
      </c>
      <c r="AC2627" s="5">
        <f ca="1">VLOOKUP(CONCATENATE($F2627," ",$G2627),AllocFactorMatrix,(AC$4+1),FALSE)*$E2631</f>
        <v>0</v>
      </c>
    </row>
    <row r="2628" spans="4:29" hidden="1" outlineLevel="1">
      <c r="E2628" s="48"/>
      <c r="F2628" s="175" t="str">
        <f>F2631</f>
        <v>RB_GUP</v>
      </c>
      <c r="G2628" s="52" t="str">
        <f>$G$12</f>
        <v>DISTSEC</v>
      </c>
      <c r="H2628" s="4">
        <f t="shared" ca="1" si="1247"/>
        <v>1909503.0910611099</v>
      </c>
      <c r="I2628" s="5">
        <f ca="1">VLOOKUP(CONCATENATE($F2628," ",$G2628),AllocFactorMatrix,(I$4+1),FALSE)*$E2631</f>
        <v>1417051.9518690475</v>
      </c>
      <c r="J2628" s="5">
        <f ca="1">VLOOKUP(CONCATENATE($F2628," ",$G2628),AllocFactorMatrix,(J$4+1),FALSE)*$E2631</f>
        <v>285740.9833299453</v>
      </c>
      <c r="K2628" s="5">
        <f ca="1">VLOOKUP(CONCATENATE($F2628," ",$G2628),AllocFactorMatrix,(K$4+1),FALSE)*$E2631</f>
        <v>0</v>
      </c>
      <c r="L2628" s="5">
        <f ca="1">VLOOKUP(CONCATENATE($F2628," ",$G2628),AllocFactorMatrix,(L$4+1),FALSE)*$E2631</f>
        <v>0</v>
      </c>
      <c r="M2628" s="5">
        <f t="shared" ca="1" si="1248"/>
        <v>285740.9833299453</v>
      </c>
      <c r="N2628" s="5">
        <f ca="1">VLOOKUP(CONCATENATE($F2628," ",$G2628),AllocFactorMatrix,(N$4+1),FALSE)*$E2631</f>
        <v>142823.48160297185</v>
      </c>
      <c r="O2628" s="5">
        <f ca="1">VLOOKUP(CONCATENATE($F2628," ",$G2628),AllocFactorMatrix,(O$4+1),FALSE)*$E2631</f>
        <v>0</v>
      </c>
      <c r="P2628" s="5">
        <f ca="1">VLOOKUP(CONCATENATE($F2628," ",$G2628),AllocFactorMatrix,(P$4+1),FALSE)*$E2631</f>
        <v>0</v>
      </c>
      <c r="Q2628" s="5">
        <f ca="1">VLOOKUP(CONCATENATE($F2628," ",$G2628),AllocFactorMatrix,(Q$4+1),FALSE)*$E2631</f>
        <v>0</v>
      </c>
      <c r="R2628" s="5">
        <f t="shared" ca="1" si="1250"/>
        <v>142823.48160297185</v>
      </c>
      <c r="S2628" s="5">
        <f ca="1">VLOOKUP(CONCATENATE($F2628," ",$G2628),AllocFactorMatrix,(S$4+1),FALSE)*$E2631</f>
        <v>5338.4073348603952</v>
      </c>
      <c r="T2628" s="5">
        <f ca="1">VLOOKUP(CONCATENATE($F2628," ",$G2628),AllocFactorMatrix,(T$4+1),FALSE)*$E2631</f>
        <v>0</v>
      </c>
      <c r="U2628" s="5">
        <f ca="1">VLOOKUP(CONCATENATE($F2628," ",$G2628),AllocFactorMatrix,(U$4+1),FALSE)*$E2631</f>
        <v>0</v>
      </c>
      <c r="V2628" s="5">
        <f ca="1">VLOOKUP(CONCATENATE($F2628," ",$G2628),AllocFactorMatrix,(V$4+1),FALSE)*$E2631</f>
        <v>0</v>
      </c>
      <c r="W2628" s="5">
        <f t="shared" ca="1" si="1251"/>
        <v>5338.4073348603952</v>
      </c>
      <c r="X2628" s="5">
        <f ca="1">VLOOKUP(CONCATENATE($F2628," ",$G2628),AllocFactorMatrix,(X$4+1),FALSE)*$E2631</f>
        <v>40344.311738899632</v>
      </c>
      <c r="Y2628" s="5">
        <f ca="1">VLOOKUP(CONCATENATE($F2628," ",$G2628),AllocFactorMatrix,(Y$4+1),FALSE)*$E2631</f>
        <v>0</v>
      </c>
      <c r="Z2628" s="5">
        <f t="shared" ca="1" si="1249"/>
        <v>40344.311738899632</v>
      </c>
      <c r="AA2628" s="5">
        <f ca="1">VLOOKUP(CONCATENATE($F2628," ",$G2628),AllocFactorMatrix,(AA$4+1),FALSE)*$E2631</f>
        <v>477.01386442031503</v>
      </c>
      <c r="AB2628" s="5">
        <f ca="1">VLOOKUP(CONCATENATE($F2628," ",$G2628),AllocFactorMatrix,(AB$4+1),FALSE)*$E2631</f>
        <v>14682.34848196906</v>
      </c>
      <c r="AC2628" s="5">
        <f ca="1">VLOOKUP(CONCATENATE($F2628," ",$G2628),AllocFactorMatrix,(AC$4+1),FALSE)*$E2631</f>
        <v>3044.5928389957503</v>
      </c>
    </row>
    <row r="2629" spans="4:29" hidden="1" outlineLevel="1">
      <c r="E2629" s="48"/>
      <c r="F2629" s="175" t="str">
        <f>F2631</f>
        <v>RB_GUP</v>
      </c>
      <c r="G2629" s="52" t="str">
        <f>$G$13</f>
        <v>ENERGY</v>
      </c>
      <c r="H2629" s="4">
        <f t="shared" ca="1" si="1247"/>
        <v>123622.41016086265</v>
      </c>
      <c r="I2629" s="5">
        <f ca="1">VLOOKUP(CONCATENATE($F2629," ",$G2629),AllocFactorMatrix,(I$4+1),FALSE)*$E2631</f>
        <v>48371.74424554711</v>
      </c>
      <c r="J2629" s="5">
        <f ca="1">VLOOKUP(CONCATENATE($F2629," ",$G2629),AllocFactorMatrix,(J$4+1),FALSE)*$E2631</f>
        <v>13955.107868842329</v>
      </c>
      <c r="K2629" s="5">
        <f ca="1">VLOOKUP(CONCATENATE($F2629," ",$G2629),AllocFactorMatrix,(K$4+1),FALSE)*$E2631</f>
        <v>194.50441719954634</v>
      </c>
      <c r="L2629" s="5">
        <f ca="1">VLOOKUP(CONCATENATE($F2629," ",$G2629),AllocFactorMatrix,(L$4+1),FALSE)*$E2631</f>
        <v>27.191552679796022</v>
      </c>
      <c r="M2629" s="5">
        <f t="shared" ca="1" si="1248"/>
        <v>14176.803838721673</v>
      </c>
      <c r="N2629" s="5">
        <f ca="1">VLOOKUP(CONCATENATE($F2629," ",$G2629),AllocFactorMatrix,(N$4+1),FALSE)*$E2631</f>
        <v>9054.4133270334842</v>
      </c>
      <c r="O2629" s="5">
        <f ca="1">VLOOKUP(CONCATENATE($F2629," ",$G2629),AllocFactorMatrix,(O$4+1),FALSE)*$E2631</f>
        <v>1614.7547043242264</v>
      </c>
      <c r="P2629" s="5">
        <f ca="1">VLOOKUP(CONCATENATE($F2629," ",$G2629),AllocFactorMatrix,(P$4+1),FALSE)*$E2631</f>
        <v>328.82319260594198</v>
      </c>
      <c r="Q2629" s="5">
        <f ca="1">VLOOKUP(CONCATENATE($F2629," ",$G2629),AllocFactorMatrix,(Q$4+1),FALSE)*$E2631</f>
        <v>12.419763268397071</v>
      </c>
      <c r="R2629" s="5">
        <f t="shared" ca="1" si="1250"/>
        <v>11010.41098723205</v>
      </c>
      <c r="S2629" s="5">
        <f ca="1">VLOOKUP(CONCATENATE($F2629," ",$G2629),AllocFactorMatrix,(S$4+1),FALSE)*$E2631</f>
        <v>474.17979053082831</v>
      </c>
      <c r="T2629" s="5">
        <f ca="1">VLOOKUP(CONCATENATE($F2629," ",$G2629),AllocFactorMatrix,(T$4+1),FALSE)*$E2631</f>
        <v>7496.8726463424246</v>
      </c>
      <c r="U2629" s="5">
        <f ca="1">VLOOKUP(CONCATENATE($F2629," ",$G2629),AllocFactorMatrix,(U$4+1),FALSE)*$E2631</f>
        <v>32242.829095888603</v>
      </c>
      <c r="V2629" s="5">
        <f ca="1">VLOOKUP(CONCATENATE($F2629," ",$G2629),AllocFactorMatrix,(V$4+1),FALSE)*$E2631</f>
        <v>6065.2129209367176</v>
      </c>
      <c r="W2629" s="5">
        <f t="shared" ca="1" si="1251"/>
        <v>46279.094453698577</v>
      </c>
      <c r="X2629" s="5">
        <f ca="1">VLOOKUP(CONCATENATE($F2629," ",$G2629),AllocFactorMatrix,(X$4+1),FALSE)*$E2631</f>
        <v>2487.1575841170943</v>
      </c>
      <c r="Y2629" s="5">
        <f ca="1">VLOOKUP(CONCATENATE($F2629," ",$G2629),AllocFactorMatrix,(Y$4+1),FALSE)*$E2631</f>
        <v>49.904320795009461</v>
      </c>
      <c r="Z2629" s="5">
        <f t="shared" ca="1" si="1249"/>
        <v>2537.0619049121037</v>
      </c>
      <c r="AA2629" s="5">
        <f ca="1">VLOOKUP(CONCATENATE($F2629," ",$G2629),AllocFactorMatrix,(AA$4+1),FALSE)*$E2631</f>
        <v>44.514868146979005</v>
      </c>
      <c r="AB2629" s="5">
        <f ca="1">VLOOKUP(CONCATENATE($F2629," ",$G2629),AllocFactorMatrix,(AB$4+1),FALSE)*$E2631</f>
        <v>997.11780100316969</v>
      </c>
      <c r="AC2629" s="5">
        <f ca="1">VLOOKUP(CONCATENATE($F2629," ",$G2629),AllocFactorMatrix,(AC$4+1),FALSE)*$E2631</f>
        <v>205.66206160097107</v>
      </c>
    </row>
    <row r="2630" spans="4:29" hidden="1" outlineLevel="1">
      <c r="E2630" s="48"/>
      <c r="F2630" s="175" t="str">
        <f>F2631</f>
        <v>RB_GUP</v>
      </c>
      <c r="G2630" s="52" t="str">
        <f>$G$14</f>
        <v>CUSTOMER</v>
      </c>
      <c r="H2630" s="4">
        <f t="shared" ca="1" si="1247"/>
        <v>899936.49395950837</v>
      </c>
      <c r="I2630" s="5">
        <f ca="1">VLOOKUP(CONCATENATE($F2630," ",$G2630),AllocFactorMatrix,(I$4+1),FALSE)*$E2631</f>
        <v>445744.09781921434</v>
      </c>
      <c r="J2630" s="5">
        <f ca="1">VLOOKUP(CONCATENATE($F2630," ",$G2630),AllocFactorMatrix,(J$4+1),FALSE)*$E2631</f>
        <v>142065.0804163134</v>
      </c>
      <c r="K2630" s="5">
        <f ca="1">VLOOKUP(CONCATENATE($F2630," ",$G2630),AllocFactorMatrix,(K$4+1),FALSE)*$E2631</f>
        <v>9068.1887753637966</v>
      </c>
      <c r="L2630" s="5">
        <f ca="1">VLOOKUP(CONCATENATE($F2630," ",$G2630),AllocFactorMatrix,(L$4+1),FALSE)*$E2631</f>
        <v>1525.1486850635581</v>
      </c>
      <c r="M2630" s="5">
        <f t="shared" ca="1" si="1248"/>
        <v>152658.41787674074</v>
      </c>
      <c r="N2630" s="5">
        <f ca="1">VLOOKUP(CONCATENATE($F2630," ",$G2630),AllocFactorMatrix,(N$4+1),FALSE)*$E2631</f>
        <v>11075.943169768603</v>
      </c>
      <c r="O2630" s="5">
        <f ca="1">VLOOKUP(CONCATENATE($F2630," ",$G2630),AllocFactorMatrix,(O$4+1),FALSE)*$E2631</f>
        <v>3201.5611834336787</v>
      </c>
      <c r="P2630" s="5">
        <f ca="1">VLOOKUP(CONCATENATE($F2630," ",$G2630),AllocFactorMatrix,(P$4+1),FALSE)*$E2631</f>
        <v>3750.2695085564319</v>
      </c>
      <c r="Q2630" s="5">
        <f ca="1">VLOOKUP(CONCATENATE($F2630," ",$G2630),AllocFactorMatrix,(Q$4+1),FALSE)*$E2631</f>
        <v>468.58701247818595</v>
      </c>
      <c r="R2630" s="5">
        <f t="shared" ca="1" si="1250"/>
        <v>18496.360874236903</v>
      </c>
      <c r="S2630" s="5">
        <f ca="1">VLOOKUP(CONCATENATE($F2630," ",$G2630),AllocFactorMatrix,(S$4+1),FALSE)*$E2631</f>
        <v>73.336846883851337</v>
      </c>
      <c r="T2630" s="5">
        <f ca="1">VLOOKUP(CONCATENATE($F2630," ",$G2630),AllocFactorMatrix,(T$4+1),FALSE)*$E2631</f>
        <v>2272.3777535989816</v>
      </c>
      <c r="U2630" s="5">
        <f ca="1">VLOOKUP(CONCATENATE($F2630," ",$G2630),AllocFactorMatrix,(U$4+1),FALSE)*$E2631</f>
        <v>6303.8687659403131</v>
      </c>
      <c r="V2630" s="5">
        <f ca="1">VLOOKUP(CONCATENATE($F2630," ",$G2630),AllocFactorMatrix,(V$4+1),FALSE)*$E2631</f>
        <v>1874.4134329653702</v>
      </c>
      <c r="W2630" s="5">
        <f t="shared" ca="1" si="1251"/>
        <v>10523.996799388517</v>
      </c>
      <c r="X2630" s="5">
        <f ca="1">VLOOKUP(CONCATENATE($F2630," ",$G2630),AllocFactorMatrix,(X$4+1),FALSE)*$E2631</f>
        <v>2238.2622408810271</v>
      </c>
      <c r="Y2630" s="5">
        <f ca="1">VLOOKUP(CONCATENATE($F2630," ",$G2630),AllocFactorMatrix,(Y$4+1),FALSE)*$E2631</f>
        <v>41.911233503676357</v>
      </c>
      <c r="Z2630" s="5">
        <f t="shared" ca="1" si="1249"/>
        <v>2280.1734743847032</v>
      </c>
      <c r="AA2630" s="5">
        <f ca="1">VLOOKUP(CONCATENATE($F2630," ",$G2630),AllocFactorMatrix,(AA$4+1),FALSE)*$E2631</f>
        <v>216.5261162172053</v>
      </c>
      <c r="AB2630" s="5">
        <f ca="1">VLOOKUP(CONCATENATE($F2630," ",$G2630),AllocFactorMatrix,(AB$4+1),FALSE)*$E2631</f>
        <v>237949.65862936451</v>
      </c>
      <c r="AC2630" s="5">
        <f ca="1">VLOOKUP(CONCATENATE($F2630," ",$G2630),AllocFactorMatrix,(AC$4+1),FALSE)*$E2631</f>
        <v>32067.262369961456</v>
      </c>
    </row>
    <row r="2631" spans="4:29" collapsed="1">
      <c r="D2631" s="52" t="s">
        <v>241</v>
      </c>
      <c r="E2631" s="41">
        <v>18129255</v>
      </c>
      <c r="F2631" s="93" t="s">
        <v>73</v>
      </c>
      <c r="G2631" s="52" t="str">
        <f>$G$15</f>
        <v>TOTAL</v>
      </c>
      <c r="H2631" s="4">
        <f t="shared" ca="1" si="1247"/>
        <v>18129255.000000007</v>
      </c>
      <c r="I2631" s="5">
        <f ca="1">VLOOKUP(CONCATENATE($F2631," ",$G2631),AllocFactorMatrix,(I$4+1),FALSE)*$E2631</f>
        <v>10283787.325496931</v>
      </c>
      <c r="J2631" s="5">
        <f ca="1">VLOOKUP(CONCATENATE($F2631," ",$G2631),AllocFactorMatrix,(J$4+1),FALSE)*$E2631</f>
        <v>2397063.1545013669</v>
      </c>
      <c r="K2631" s="5">
        <f ca="1">VLOOKUP(CONCATENATE($F2631," ",$G2631),AllocFactorMatrix,(K$4+1),FALSE)*$E2631</f>
        <v>36495.902175813782</v>
      </c>
      <c r="L2631" s="5">
        <f ca="1">VLOOKUP(CONCATENATE($F2631," ",$G2631),AllocFactorMatrix,(L$4+1),FALSE)*$E2631</f>
        <v>4227.2196589993218</v>
      </c>
      <c r="M2631" s="5">
        <f t="shared" ca="1" si="1248"/>
        <v>2437786.27633618</v>
      </c>
      <c r="N2631" s="5">
        <f ca="1">VLOOKUP(CONCATENATE($F2631," ",$G2631),AllocFactorMatrix,(N$4+1),FALSE)*$E2631</f>
        <v>1315738.6808012628</v>
      </c>
      <c r="O2631" s="5">
        <f ca="1">VLOOKUP(CONCATENATE($F2631," ",$G2631),AllocFactorMatrix,(O$4+1),FALSE)*$E2631</f>
        <v>211593.14272690861</v>
      </c>
      <c r="P2631" s="5">
        <f ca="1">VLOOKUP(CONCATENATE($F2631," ",$G2631),AllocFactorMatrix,(P$4+1),FALSE)*$E2631</f>
        <v>33838.604099150252</v>
      </c>
      <c r="Q2631" s="5">
        <f ca="1">VLOOKUP(CONCATENATE($F2631," ",$G2631),AllocFactorMatrix,(Q$4+1),FALSE)*$E2631</f>
        <v>1487.6660598874801</v>
      </c>
      <c r="R2631" s="5">
        <f t="shared" ca="1" si="1250"/>
        <v>1562658.0936872093</v>
      </c>
      <c r="S2631" s="5">
        <f ca="1">VLOOKUP(CONCATENATE($F2631," ",$G2631),AllocFactorMatrix,(S$4+1),FALSE)*$E2631</f>
        <v>59562.730357145265</v>
      </c>
      <c r="T2631" s="5">
        <f ca="1">VLOOKUP(CONCATENATE($F2631," ",$G2631),AllocFactorMatrix,(T$4+1),FALSE)*$E2631</f>
        <v>741328.92469969357</v>
      </c>
      <c r="U2631" s="5">
        <f ca="1">VLOOKUP(CONCATENATE($F2631," ",$G2631),AllocFactorMatrix,(U$4+1),FALSE)*$E2631</f>
        <v>2037273.9207094093</v>
      </c>
      <c r="V2631" s="5">
        <f ca="1">VLOOKUP(CONCATENATE($F2631," ",$G2631),AllocFactorMatrix,(V$4+1),FALSE)*$E2631</f>
        <v>331094.51295125636</v>
      </c>
      <c r="W2631" s="5">
        <f t="shared" ca="1" si="1251"/>
        <v>3169260.0887175044</v>
      </c>
      <c r="X2631" s="5">
        <f ca="1">VLOOKUP(CONCATENATE($F2631," ",$G2631),AllocFactorMatrix,(X$4+1),FALSE)*$E2631</f>
        <v>361344.29490697762</v>
      </c>
      <c r="Y2631" s="5">
        <f ca="1">VLOOKUP(CONCATENATE($F2631," ",$G2631),AllocFactorMatrix,(Y$4+1),FALSE)*$E2631</f>
        <v>6420.2518400844947</v>
      </c>
      <c r="Z2631" s="5">
        <f t="shared" ca="1" si="1249"/>
        <v>367764.54674706212</v>
      </c>
      <c r="AA2631" s="5">
        <f ca="1">VLOOKUP(CONCATENATE($F2631," ",$G2631),AllocFactorMatrix,(AA$4+1),FALSE)*$E2631</f>
        <v>4910.8929432741597</v>
      </c>
      <c r="AB2631" s="5">
        <f ca="1">VLOOKUP(CONCATENATE($F2631," ",$G2631),AllocFactorMatrix,(AB$4+1),FALSE)*$E2631</f>
        <v>265362.87704964186</v>
      </c>
      <c r="AC2631" s="5">
        <f ca="1">VLOOKUP(CONCATENATE($F2631," ",$G2631),AllocFactorMatrix,(AC$4+1),FALSE)*$E2631</f>
        <v>37724.899022202226</v>
      </c>
    </row>
    <row r="2632" spans="4:29" hidden="1" outlineLevel="1">
      <c r="E2632" s="48"/>
      <c r="F2632" s="175" t="str">
        <f>F2639</f>
        <v>BULK_TRANS</v>
      </c>
      <c r="G2632" s="52" t="str">
        <f>$G$8</f>
        <v>PRODUCTION</v>
      </c>
      <c r="H2632" s="4">
        <f t="shared" si="1247"/>
        <v>0</v>
      </c>
      <c r="I2632" s="5">
        <f>VLOOKUP(CONCATENATE($F2632," ",$G2632),AllocFactorMatrix,(I$4+1),FALSE)*$E2639</f>
        <v>0</v>
      </c>
      <c r="J2632" s="5">
        <f>VLOOKUP(CONCATENATE($F2632," ",$G2632),AllocFactorMatrix,(J$4+1),FALSE)*$E2639</f>
        <v>0</v>
      </c>
      <c r="K2632" s="5">
        <f>VLOOKUP(CONCATENATE($F2632," ",$G2632),AllocFactorMatrix,(K$4+1),FALSE)*$E2639</f>
        <v>0</v>
      </c>
      <c r="L2632" s="5">
        <f>VLOOKUP(CONCATENATE($F2632," ",$G2632),AllocFactorMatrix,(L$4+1),FALSE)*$E2639</f>
        <v>0</v>
      </c>
      <c r="M2632" s="5">
        <f t="shared" ref="M2632:M2639" si="1252">SUBTOTAL(9,J2632:L2632)</f>
        <v>0</v>
      </c>
      <c r="N2632" s="5">
        <f>VLOOKUP(CONCATENATE($F2632," ",$G2632),AllocFactorMatrix,(N$4+1),FALSE)*$E2639</f>
        <v>0</v>
      </c>
      <c r="O2632" s="5">
        <f>VLOOKUP(CONCATENATE($F2632," ",$G2632),AllocFactorMatrix,(O$4+1),FALSE)*$E2639</f>
        <v>0</v>
      </c>
      <c r="P2632" s="5">
        <f>VLOOKUP(CONCATENATE($F2632," ",$G2632),AllocFactorMatrix,(P$4+1),FALSE)*$E2639</f>
        <v>0</v>
      </c>
      <c r="Q2632" s="5">
        <f>VLOOKUP(CONCATENATE($F2632," ",$G2632),AllocFactorMatrix,(Q$4+1),FALSE)*$E2639</f>
        <v>0</v>
      </c>
      <c r="R2632" s="5">
        <f>SUBTOTAL(9,N2632:Q2632)</f>
        <v>0</v>
      </c>
      <c r="S2632" s="5">
        <f>VLOOKUP(CONCATENATE($F2632," ",$G2632),AllocFactorMatrix,(S$4+1),FALSE)*$E2639</f>
        <v>0</v>
      </c>
      <c r="T2632" s="5">
        <f>VLOOKUP(CONCATENATE($F2632," ",$G2632),AllocFactorMatrix,(T$4+1),FALSE)*$E2639</f>
        <v>0</v>
      </c>
      <c r="U2632" s="5">
        <f>VLOOKUP(CONCATENATE($F2632," ",$G2632),AllocFactorMatrix,(U$4+1),FALSE)*$E2639</f>
        <v>0</v>
      </c>
      <c r="V2632" s="5">
        <f>VLOOKUP(CONCATENATE($F2632," ",$G2632),AllocFactorMatrix,(V$4+1),FALSE)*$E2639</f>
        <v>0</v>
      </c>
      <c r="W2632" s="5">
        <f>SUBTOTAL(9,S2632:V2632)</f>
        <v>0</v>
      </c>
      <c r="X2632" s="5">
        <f>VLOOKUP(CONCATENATE($F2632," ",$G2632),AllocFactorMatrix,(X$4+1),FALSE)*$E2639</f>
        <v>0</v>
      </c>
      <c r="Y2632" s="5">
        <f>VLOOKUP(CONCATENATE($F2632," ",$G2632),AllocFactorMatrix,(Y$4+1),FALSE)*$E2639</f>
        <v>0</v>
      </c>
      <c r="Z2632" s="5">
        <f t="shared" ref="Z2632:Z2639" si="1253">SUBTOTAL(9,X2632:Y2632)</f>
        <v>0</v>
      </c>
      <c r="AA2632" s="5">
        <f>VLOOKUP(CONCATENATE($F2632," ",$G2632),AllocFactorMatrix,(AA$4+1),FALSE)*$E2639</f>
        <v>0</v>
      </c>
      <c r="AB2632" s="5">
        <f>VLOOKUP(CONCATENATE($F2632," ",$G2632),AllocFactorMatrix,(AB$4+1),FALSE)*$E2639</f>
        <v>0</v>
      </c>
      <c r="AC2632" s="5">
        <f>VLOOKUP(CONCATENATE($F2632," ",$G2632),AllocFactorMatrix,(AC$4+1),FALSE)*$E2639</f>
        <v>0</v>
      </c>
    </row>
    <row r="2633" spans="4:29" hidden="1" outlineLevel="1">
      <c r="E2633" s="48"/>
      <c r="F2633" s="175" t="str">
        <f>F2639</f>
        <v>BULK_TRANS</v>
      </c>
      <c r="G2633" s="52" t="str">
        <f>$G$9</f>
        <v>BULKTRAN</v>
      </c>
      <c r="H2633" s="4">
        <f t="shared" si="1247"/>
        <v>0</v>
      </c>
      <c r="I2633" s="5">
        <f>VLOOKUP(CONCATENATE($F2633," ",$G2633),AllocFactorMatrix,(I$4+1),FALSE)*$E2639</f>
        <v>0</v>
      </c>
      <c r="J2633" s="5">
        <f>VLOOKUP(CONCATENATE($F2633," ",$G2633),AllocFactorMatrix,(J$4+1),FALSE)*$E2639</f>
        <v>0</v>
      </c>
      <c r="K2633" s="5">
        <f>VLOOKUP(CONCATENATE($F2633," ",$G2633),AllocFactorMatrix,(K$4+1),FALSE)*$E2639</f>
        <v>0</v>
      </c>
      <c r="L2633" s="5">
        <f>VLOOKUP(CONCATENATE($F2633," ",$G2633),AllocFactorMatrix,(L$4+1),FALSE)*$E2639</f>
        <v>0</v>
      </c>
      <c r="M2633" s="5">
        <f t="shared" si="1252"/>
        <v>0</v>
      </c>
      <c r="N2633" s="5">
        <f>VLOOKUP(CONCATENATE($F2633," ",$G2633),AllocFactorMatrix,(N$4+1),FALSE)*$E2639</f>
        <v>0</v>
      </c>
      <c r="O2633" s="5">
        <f>VLOOKUP(CONCATENATE($F2633," ",$G2633),AllocFactorMatrix,(O$4+1),FALSE)*$E2639</f>
        <v>0</v>
      </c>
      <c r="P2633" s="5">
        <f>VLOOKUP(CONCATENATE($F2633," ",$G2633),AllocFactorMatrix,(P$4+1),FALSE)*$E2639</f>
        <v>0</v>
      </c>
      <c r="Q2633" s="5">
        <f>VLOOKUP(CONCATENATE($F2633," ",$G2633),AllocFactorMatrix,(Q$4+1),FALSE)*$E2639</f>
        <v>0</v>
      </c>
      <c r="R2633" s="5">
        <f t="shared" ref="R2633:R2639" si="1254">SUBTOTAL(9,N2633:Q2633)</f>
        <v>0</v>
      </c>
      <c r="S2633" s="5">
        <f>VLOOKUP(CONCATENATE($F2633," ",$G2633),AllocFactorMatrix,(S$4+1),FALSE)*$E2639</f>
        <v>0</v>
      </c>
      <c r="T2633" s="5">
        <f>VLOOKUP(CONCATENATE($F2633," ",$G2633),AllocFactorMatrix,(T$4+1),FALSE)*$E2639</f>
        <v>0</v>
      </c>
      <c r="U2633" s="5">
        <f>VLOOKUP(CONCATENATE($F2633," ",$G2633),AllocFactorMatrix,(U$4+1),FALSE)*$E2639</f>
        <v>0</v>
      </c>
      <c r="V2633" s="5">
        <f>VLOOKUP(CONCATENATE($F2633," ",$G2633),AllocFactorMatrix,(V$4+1),FALSE)*$E2639</f>
        <v>0</v>
      </c>
      <c r="W2633" s="5">
        <f t="shared" ref="W2633:W2639" si="1255">SUBTOTAL(9,S2633:V2633)</f>
        <v>0</v>
      </c>
      <c r="X2633" s="5">
        <f>VLOOKUP(CONCATENATE($F2633," ",$G2633),AllocFactorMatrix,(X$4+1),FALSE)*$E2639</f>
        <v>0</v>
      </c>
      <c r="Y2633" s="5">
        <f>VLOOKUP(CONCATENATE($F2633," ",$G2633),AllocFactorMatrix,(Y$4+1),FALSE)*$E2639</f>
        <v>0</v>
      </c>
      <c r="Z2633" s="5">
        <f t="shared" si="1253"/>
        <v>0</v>
      </c>
      <c r="AA2633" s="5">
        <f>VLOOKUP(CONCATENATE($F2633," ",$G2633),AllocFactorMatrix,(AA$4+1),FALSE)*$E2639</f>
        <v>0</v>
      </c>
      <c r="AB2633" s="5">
        <f>VLOOKUP(CONCATENATE($F2633," ",$G2633),AllocFactorMatrix,(AB$4+1),FALSE)*$E2639</f>
        <v>0</v>
      </c>
      <c r="AC2633" s="5">
        <f>VLOOKUP(CONCATENATE($F2633," ",$G2633),AllocFactorMatrix,(AC$4+1),FALSE)*$E2639</f>
        <v>0</v>
      </c>
    </row>
    <row r="2634" spans="4:29" hidden="1" outlineLevel="1">
      <c r="E2634" s="48"/>
      <c r="F2634" s="175" t="str">
        <f>F2639</f>
        <v>BULK_TRANS</v>
      </c>
      <c r="G2634" s="52" t="str">
        <f>$G$10</f>
        <v>SUBTRAN</v>
      </c>
      <c r="H2634" s="4">
        <f t="shared" si="1247"/>
        <v>0</v>
      </c>
      <c r="I2634" s="5">
        <f>VLOOKUP(CONCATENATE($F2634," ",$G2634),AllocFactorMatrix,(I$4+1),FALSE)*$E2639</f>
        <v>0</v>
      </c>
      <c r="J2634" s="5">
        <f>VLOOKUP(CONCATENATE($F2634," ",$G2634),AllocFactorMatrix,(J$4+1),FALSE)*$E2639</f>
        <v>0</v>
      </c>
      <c r="K2634" s="5">
        <f>VLOOKUP(CONCATENATE($F2634," ",$G2634),AllocFactorMatrix,(K$4+1),FALSE)*$E2639</f>
        <v>0</v>
      </c>
      <c r="L2634" s="5">
        <f>VLOOKUP(CONCATENATE($F2634," ",$G2634),AllocFactorMatrix,(L$4+1),FALSE)*$E2639</f>
        <v>0</v>
      </c>
      <c r="M2634" s="5">
        <f t="shared" si="1252"/>
        <v>0</v>
      </c>
      <c r="N2634" s="5">
        <f>VLOOKUP(CONCATENATE($F2634," ",$G2634),AllocFactorMatrix,(N$4+1),FALSE)*$E2639</f>
        <v>0</v>
      </c>
      <c r="O2634" s="5">
        <f>VLOOKUP(CONCATENATE($F2634," ",$G2634),AllocFactorMatrix,(O$4+1),FALSE)*$E2639</f>
        <v>0</v>
      </c>
      <c r="P2634" s="5">
        <f>VLOOKUP(CONCATENATE($F2634," ",$G2634),AllocFactorMatrix,(P$4+1),FALSE)*$E2639</f>
        <v>0</v>
      </c>
      <c r="Q2634" s="5">
        <f>VLOOKUP(CONCATENATE($F2634," ",$G2634),AllocFactorMatrix,(Q$4+1),FALSE)*$E2639</f>
        <v>0</v>
      </c>
      <c r="R2634" s="5">
        <f t="shared" si="1254"/>
        <v>0</v>
      </c>
      <c r="S2634" s="5">
        <f>VLOOKUP(CONCATENATE($F2634," ",$G2634),AllocFactorMatrix,(S$4+1),FALSE)*$E2639</f>
        <v>0</v>
      </c>
      <c r="T2634" s="5">
        <f>VLOOKUP(CONCATENATE($F2634," ",$G2634),AllocFactorMatrix,(T$4+1),FALSE)*$E2639</f>
        <v>0</v>
      </c>
      <c r="U2634" s="5">
        <f>VLOOKUP(CONCATENATE($F2634," ",$G2634),AllocFactorMatrix,(U$4+1),FALSE)*$E2639</f>
        <v>0</v>
      </c>
      <c r="V2634" s="5">
        <f>VLOOKUP(CONCATENATE($F2634," ",$G2634),AllocFactorMatrix,(V$4+1),FALSE)*$E2639</f>
        <v>0</v>
      </c>
      <c r="W2634" s="5">
        <f t="shared" si="1255"/>
        <v>0</v>
      </c>
      <c r="X2634" s="5">
        <f>VLOOKUP(CONCATENATE($F2634," ",$G2634),AllocFactorMatrix,(X$4+1),FALSE)*$E2639</f>
        <v>0</v>
      </c>
      <c r="Y2634" s="5">
        <f>VLOOKUP(CONCATENATE($F2634," ",$G2634),AllocFactorMatrix,(Y$4+1),FALSE)*$E2639</f>
        <v>0</v>
      </c>
      <c r="Z2634" s="5">
        <f t="shared" si="1253"/>
        <v>0</v>
      </c>
      <c r="AA2634" s="5">
        <f>VLOOKUP(CONCATENATE($F2634," ",$G2634),AllocFactorMatrix,(AA$4+1),FALSE)*$E2639</f>
        <v>0</v>
      </c>
      <c r="AB2634" s="5">
        <f>VLOOKUP(CONCATENATE($F2634," ",$G2634),AllocFactorMatrix,(AB$4+1),FALSE)*$E2639</f>
        <v>0</v>
      </c>
      <c r="AC2634" s="5">
        <f>VLOOKUP(CONCATENATE($F2634," ",$G2634),AllocFactorMatrix,(AC$4+1),FALSE)*$E2639</f>
        <v>0</v>
      </c>
    </row>
    <row r="2635" spans="4:29" hidden="1" outlineLevel="1">
      <c r="E2635" s="48"/>
      <c r="F2635" s="175" t="str">
        <f>F2639</f>
        <v>BULK_TRANS</v>
      </c>
      <c r="G2635" s="52" t="str">
        <f>$G$11</f>
        <v>DISTPRI</v>
      </c>
      <c r="H2635" s="4">
        <f t="shared" si="1247"/>
        <v>0</v>
      </c>
      <c r="I2635" s="5">
        <f>VLOOKUP(CONCATENATE($F2635," ",$G2635),AllocFactorMatrix,(I$4+1),FALSE)*$E2639</f>
        <v>0</v>
      </c>
      <c r="J2635" s="5">
        <f>VLOOKUP(CONCATENATE($F2635," ",$G2635),AllocFactorMatrix,(J$4+1),FALSE)*$E2639</f>
        <v>0</v>
      </c>
      <c r="K2635" s="5">
        <f>VLOOKUP(CONCATENATE($F2635," ",$G2635),AllocFactorMatrix,(K$4+1),FALSE)*$E2639</f>
        <v>0</v>
      </c>
      <c r="L2635" s="5">
        <f>VLOOKUP(CONCATENATE($F2635," ",$G2635),AllocFactorMatrix,(L$4+1),FALSE)*$E2639</f>
        <v>0</v>
      </c>
      <c r="M2635" s="5">
        <f t="shared" si="1252"/>
        <v>0</v>
      </c>
      <c r="N2635" s="5">
        <f>VLOOKUP(CONCATENATE($F2635," ",$G2635),AllocFactorMatrix,(N$4+1),FALSE)*$E2639</f>
        <v>0</v>
      </c>
      <c r="O2635" s="5">
        <f>VLOOKUP(CONCATENATE($F2635," ",$G2635),AllocFactorMatrix,(O$4+1),FALSE)*$E2639</f>
        <v>0</v>
      </c>
      <c r="P2635" s="5">
        <f>VLOOKUP(CONCATENATE($F2635," ",$G2635),AllocFactorMatrix,(P$4+1),FALSE)*$E2639</f>
        <v>0</v>
      </c>
      <c r="Q2635" s="5">
        <f>VLOOKUP(CONCATENATE($F2635," ",$G2635),AllocFactorMatrix,(Q$4+1),FALSE)*$E2639</f>
        <v>0</v>
      </c>
      <c r="R2635" s="5">
        <f t="shared" si="1254"/>
        <v>0</v>
      </c>
      <c r="S2635" s="5">
        <f>VLOOKUP(CONCATENATE($F2635," ",$G2635),AllocFactorMatrix,(S$4+1),FALSE)*$E2639</f>
        <v>0</v>
      </c>
      <c r="T2635" s="5">
        <f>VLOOKUP(CONCATENATE($F2635," ",$G2635),AllocFactorMatrix,(T$4+1),FALSE)*$E2639</f>
        <v>0</v>
      </c>
      <c r="U2635" s="5">
        <f>VLOOKUP(CONCATENATE($F2635," ",$G2635),AllocFactorMatrix,(U$4+1),FALSE)*$E2639</f>
        <v>0</v>
      </c>
      <c r="V2635" s="5">
        <f>VLOOKUP(CONCATENATE($F2635," ",$G2635),AllocFactorMatrix,(V$4+1),FALSE)*$E2639</f>
        <v>0</v>
      </c>
      <c r="W2635" s="5">
        <f t="shared" si="1255"/>
        <v>0</v>
      </c>
      <c r="X2635" s="5">
        <f>VLOOKUP(CONCATENATE($F2635," ",$G2635),AllocFactorMatrix,(X$4+1),FALSE)*$E2639</f>
        <v>0</v>
      </c>
      <c r="Y2635" s="5">
        <f>VLOOKUP(CONCATENATE($F2635," ",$G2635),AllocFactorMatrix,(Y$4+1),FALSE)*$E2639</f>
        <v>0</v>
      </c>
      <c r="Z2635" s="5">
        <f t="shared" si="1253"/>
        <v>0</v>
      </c>
      <c r="AA2635" s="5">
        <f>VLOOKUP(CONCATENATE($F2635," ",$G2635),AllocFactorMatrix,(AA$4+1),FALSE)*$E2639</f>
        <v>0</v>
      </c>
      <c r="AB2635" s="5">
        <f>VLOOKUP(CONCATENATE($F2635," ",$G2635),AllocFactorMatrix,(AB$4+1),FALSE)*$E2639</f>
        <v>0</v>
      </c>
      <c r="AC2635" s="5">
        <f>VLOOKUP(CONCATENATE($F2635," ",$G2635),AllocFactorMatrix,(AC$4+1),FALSE)*$E2639</f>
        <v>0</v>
      </c>
    </row>
    <row r="2636" spans="4:29" hidden="1" outlineLevel="1">
      <c r="E2636" s="48"/>
      <c r="F2636" s="175" t="str">
        <f>F2639</f>
        <v>BULK_TRANS</v>
      </c>
      <c r="G2636" s="52" t="str">
        <f>$G$12</f>
        <v>DISTSEC</v>
      </c>
      <c r="H2636" s="4">
        <f t="shared" si="1247"/>
        <v>0</v>
      </c>
      <c r="I2636" s="5">
        <f>VLOOKUP(CONCATENATE($F2636," ",$G2636),AllocFactorMatrix,(I$4+1),FALSE)*$E2639</f>
        <v>0</v>
      </c>
      <c r="J2636" s="5">
        <f>VLOOKUP(CONCATENATE($F2636," ",$G2636),AllocFactorMatrix,(J$4+1),FALSE)*$E2639</f>
        <v>0</v>
      </c>
      <c r="K2636" s="5">
        <f>VLOOKUP(CONCATENATE($F2636," ",$G2636),AllocFactorMatrix,(K$4+1),FALSE)*$E2639</f>
        <v>0</v>
      </c>
      <c r="L2636" s="5">
        <f>VLOOKUP(CONCATENATE($F2636," ",$G2636),AllocFactorMatrix,(L$4+1),FALSE)*$E2639</f>
        <v>0</v>
      </c>
      <c r="M2636" s="5">
        <f t="shared" si="1252"/>
        <v>0</v>
      </c>
      <c r="N2636" s="5">
        <f>VLOOKUP(CONCATENATE($F2636," ",$G2636),AllocFactorMatrix,(N$4+1),FALSE)*$E2639</f>
        <v>0</v>
      </c>
      <c r="O2636" s="5">
        <f>VLOOKUP(CONCATENATE($F2636," ",$G2636),AllocFactorMatrix,(O$4+1),FALSE)*$E2639</f>
        <v>0</v>
      </c>
      <c r="P2636" s="5">
        <f>VLOOKUP(CONCATENATE($F2636," ",$G2636),AllocFactorMatrix,(P$4+1),FALSE)*$E2639</f>
        <v>0</v>
      </c>
      <c r="Q2636" s="5">
        <f>VLOOKUP(CONCATENATE($F2636," ",$G2636),AllocFactorMatrix,(Q$4+1),FALSE)*$E2639</f>
        <v>0</v>
      </c>
      <c r="R2636" s="5">
        <f t="shared" si="1254"/>
        <v>0</v>
      </c>
      <c r="S2636" s="5">
        <f>VLOOKUP(CONCATENATE($F2636," ",$G2636),AllocFactorMatrix,(S$4+1),FALSE)*$E2639</f>
        <v>0</v>
      </c>
      <c r="T2636" s="5">
        <f>VLOOKUP(CONCATENATE($F2636," ",$G2636),AllocFactorMatrix,(T$4+1),FALSE)*$E2639</f>
        <v>0</v>
      </c>
      <c r="U2636" s="5">
        <f>VLOOKUP(CONCATENATE($F2636," ",$G2636),AllocFactorMatrix,(U$4+1),FALSE)*$E2639</f>
        <v>0</v>
      </c>
      <c r="V2636" s="5">
        <f>VLOOKUP(CONCATENATE($F2636," ",$G2636),AllocFactorMatrix,(V$4+1),FALSE)*$E2639</f>
        <v>0</v>
      </c>
      <c r="W2636" s="5">
        <f t="shared" si="1255"/>
        <v>0</v>
      </c>
      <c r="X2636" s="5">
        <f>VLOOKUP(CONCATENATE($F2636," ",$G2636),AllocFactorMatrix,(X$4+1),FALSE)*$E2639</f>
        <v>0</v>
      </c>
      <c r="Y2636" s="5">
        <f>VLOOKUP(CONCATENATE($F2636," ",$G2636),AllocFactorMatrix,(Y$4+1),FALSE)*$E2639</f>
        <v>0</v>
      </c>
      <c r="Z2636" s="5">
        <f t="shared" si="1253"/>
        <v>0</v>
      </c>
      <c r="AA2636" s="5">
        <f>VLOOKUP(CONCATENATE($F2636," ",$G2636),AllocFactorMatrix,(AA$4+1),FALSE)*$E2639</f>
        <v>0</v>
      </c>
      <c r="AB2636" s="5">
        <f>VLOOKUP(CONCATENATE($F2636," ",$G2636),AllocFactorMatrix,(AB$4+1),FALSE)*$E2639</f>
        <v>0</v>
      </c>
      <c r="AC2636" s="5">
        <f>VLOOKUP(CONCATENATE($F2636," ",$G2636),AllocFactorMatrix,(AC$4+1),FALSE)*$E2639</f>
        <v>0</v>
      </c>
    </row>
    <row r="2637" spans="4:29" hidden="1" outlineLevel="1">
      <c r="E2637" s="48"/>
      <c r="F2637" s="175" t="str">
        <f>F2639</f>
        <v>BULK_TRANS</v>
      </c>
      <c r="G2637" s="52" t="str">
        <f>$G$13</f>
        <v>ENERGY</v>
      </c>
      <c r="H2637" s="4">
        <f t="shared" si="1247"/>
        <v>0</v>
      </c>
      <c r="I2637" s="5">
        <f>VLOOKUP(CONCATENATE($F2637," ",$G2637),AllocFactorMatrix,(I$4+1),FALSE)*$E2639</f>
        <v>0</v>
      </c>
      <c r="J2637" s="5">
        <f>VLOOKUP(CONCATENATE($F2637," ",$G2637),AllocFactorMatrix,(J$4+1),FALSE)*$E2639</f>
        <v>0</v>
      </c>
      <c r="K2637" s="5">
        <f>VLOOKUP(CONCATENATE($F2637," ",$G2637),AllocFactorMatrix,(K$4+1),FALSE)*$E2639</f>
        <v>0</v>
      </c>
      <c r="L2637" s="5">
        <f>VLOOKUP(CONCATENATE($F2637," ",$G2637),AllocFactorMatrix,(L$4+1),FALSE)*$E2639</f>
        <v>0</v>
      </c>
      <c r="M2637" s="5">
        <f t="shared" si="1252"/>
        <v>0</v>
      </c>
      <c r="N2637" s="5">
        <f>VLOOKUP(CONCATENATE($F2637," ",$G2637),AllocFactorMatrix,(N$4+1),FALSE)*$E2639</f>
        <v>0</v>
      </c>
      <c r="O2637" s="5">
        <f>VLOOKUP(CONCATENATE($F2637," ",$G2637),AllocFactorMatrix,(O$4+1),FALSE)*$E2639</f>
        <v>0</v>
      </c>
      <c r="P2637" s="5">
        <f>VLOOKUP(CONCATENATE($F2637," ",$G2637),AllocFactorMatrix,(P$4+1),FALSE)*$E2639</f>
        <v>0</v>
      </c>
      <c r="Q2637" s="5">
        <f>VLOOKUP(CONCATENATE($F2637," ",$G2637),AllocFactorMatrix,(Q$4+1),FALSE)*$E2639</f>
        <v>0</v>
      </c>
      <c r="R2637" s="5">
        <f t="shared" si="1254"/>
        <v>0</v>
      </c>
      <c r="S2637" s="5">
        <f>VLOOKUP(CONCATENATE($F2637," ",$G2637),AllocFactorMatrix,(S$4+1),FALSE)*$E2639</f>
        <v>0</v>
      </c>
      <c r="T2637" s="5">
        <f>VLOOKUP(CONCATENATE($F2637," ",$G2637),AllocFactorMatrix,(T$4+1),FALSE)*$E2639</f>
        <v>0</v>
      </c>
      <c r="U2637" s="5">
        <f>VLOOKUP(CONCATENATE($F2637," ",$G2637),AllocFactorMatrix,(U$4+1),FALSE)*$E2639</f>
        <v>0</v>
      </c>
      <c r="V2637" s="5">
        <f>VLOOKUP(CONCATENATE($F2637," ",$G2637),AllocFactorMatrix,(V$4+1),FALSE)*$E2639</f>
        <v>0</v>
      </c>
      <c r="W2637" s="5">
        <f t="shared" si="1255"/>
        <v>0</v>
      </c>
      <c r="X2637" s="5">
        <f>VLOOKUP(CONCATENATE($F2637," ",$G2637),AllocFactorMatrix,(X$4+1),FALSE)*$E2639</f>
        <v>0</v>
      </c>
      <c r="Y2637" s="5">
        <f>VLOOKUP(CONCATENATE($F2637," ",$G2637),AllocFactorMatrix,(Y$4+1),FALSE)*$E2639</f>
        <v>0</v>
      </c>
      <c r="Z2637" s="5">
        <f t="shared" si="1253"/>
        <v>0</v>
      </c>
      <c r="AA2637" s="5">
        <f>VLOOKUP(CONCATENATE($F2637," ",$G2637),AllocFactorMatrix,(AA$4+1),FALSE)*$E2639</f>
        <v>0</v>
      </c>
      <c r="AB2637" s="5">
        <f>VLOOKUP(CONCATENATE($F2637," ",$G2637),AllocFactorMatrix,(AB$4+1),FALSE)*$E2639</f>
        <v>0</v>
      </c>
      <c r="AC2637" s="5">
        <f>VLOOKUP(CONCATENATE($F2637," ",$G2637),AllocFactorMatrix,(AC$4+1),FALSE)*$E2639</f>
        <v>0</v>
      </c>
    </row>
    <row r="2638" spans="4:29" hidden="1" outlineLevel="1">
      <c r="E2638" s="48"/>
      <c r="F2638" s="175" t="str">
        <f>F2639</f>
        <v>BULK_TRANS</v>
      </c>
      <c r="G2638" s="52" t="str">
        <f>$G$14</f>
        <v>CUSTOMER</v>
      </c>
      <c r="H2638" s="4">
        <f t="shared" si="1247"/>
        <v>0</v>
      </c>
      <c r="I2638" s="5">
        <f>VLOOKUP(CONCATENATE($F2638," ",$G2638),AllocFactorMatrix,(I$4+1),FALSE)*$E2639</f>
        <v>0</v>
      </c>
      <c r="J2638" s="5">
        <f>VLOOKUP(CONCATENATE($F2638," ",$G2638),AllocFactorMatrix,(J$4+1),FALSE)*$E2639</f>
        <v>0</v>
      </c>
      <c r="K2638" s="5">
        <f>VLOOKUP(CONCATENATE($F2638," ",$G2638),AllocFactorMatrix,(K$4+1),FALSE)*$E2639</f>
        <v>0</v>
      </c>
      <c r="L2638" s="5">
        <f>VLOOKUP(CONCATENATE($F2638," ",$G2638),AllocFactorMatrix,(L$4+1),FALSE)*$E2639</f>
        <v>0</v>
      </c>
      <c r="M2638" s="5">
        <f t="shared" si="1252"/>
        <v>0</v>
      </c>
      <c r="N2638" s="5">
        <f>VLOOKUP(CONCATENATE($F2638," ",$G2638),AllocFactorMatrix,(N$4+1),FALSE)*$E2639</f>
        <v>0</v>
      </c>
      <c r="O2638" s="5">
        <f>VLOOKUP(CONCATENATE($F2638," ",$G2638),AllocFactorMatrix,(O$4+1),FALSE)*$E2639</f>
        <v>0</v>
      </c>
      <c r="P2638" s="5">
        <f>VLOOKUP(CONCATENATE($F2638," ",$G2638),AllocFactorMatrix,(P$4+1),FALSE)*$E2639</f>
        <v>0</v>
      </c>
      <c r="Q2638" s="5">
        <f>VLOOKUP(CONCATENATE($F2638," ",$G2638),AllocFactorMatrix,(Q$4+1),FALSE)*$E2639</f>
        <v>0</v>
      </c>
      <c r="R2638" s="5">
        <f t="shared" si="1254"/>
        <v>0</v>
      </c>
      <c r="S2638" s="5">
        <f>VLOOKUP(CONCATENATE($F2638," ",$G2638),AllocFactorMatrix,(S$4+1),FALSE)*$E2639</f>
        <v>0</v>
      </c>
      <c r="T2638" s="5">
        <f>VLOOKUP(CONCATENATE($F2638," ",$G2638),AllocFactorMatrix,(T$4+1),FALSE)*$E2639</f>
        <v>0</v>
      </c>
      <c r="U2638" s="5">
        <f>VLOOKUP(CONCATENATE($F2638," ",$G2638),AllocFactorMatrix,(U$4+1),FALSE)*$E2639</f>
        <v>0</v>
      </c>
      <c r="V2638" s="5">
        <f>VLOOKUP(CONCATENATE($F2638," ",$G2638),AllocFactorMatrix,(V$4+1),FALSE)*$E2639</f>
        <v>0</v>
      </c>
      <c r="W2638" s="5">
        <f t="shared" si="1255"/>
        <v>0</v>
      </c>
      <c r="X2638" s="5">
        <f>VLOOKUP(CONCATENATE($F2638," ",$G2638),AllocFactorMatrix,(X$4+1),FALSE)*$E2639</f>
        <v>0</v>
      </c>
      <c r="Y2638" s="5">
        <f>VLOOKUP(CONCATENATE($F2638," ",$G2638),AllocFactorMatrix,(Y$4+1),FALSE)*$E2639</f>
        <v>0</v>
      </c>
      <c r="Z2638" s="5">
        <f t="shared" si="1253"/>
        <v>0</v>
      </c>
      <c r="AA2638" s="5">
        <f>VLOOKUP(CONCATENATE($F2638," ",$G2638),AllocFactorMatrix,(AA$4+1),FALSE)*$E2639</f>
        <v>0</v>
      </c>
      <c r="AB2638" s="5">
        <f>VLOOKUP(CONCATENATE($F2638," ",$G2638),AllocFactorMatrix,(AB$4+1),FALSE)*$E2639</f>
        <v>0</v>
      </c>
      <c r="AC2638" s="5">
        <f>VLOOKUP(CONCATENATE($F2638," ",$G2638),AllocFactorMatrix,(AC$4+1),FALSE)*$E2639</f>
        <v>0</v>
      </c>
    </row>
    <row r="2639" spans="4:29" collapsed="1">
      <c r="D2639" s="52" t="s">
        <v>242</v>
      </c>
      <c r="E2639" s="39">
        <v>0</v>
      </c>
      <c r="F2639" s="93" t="s">
        <v>33</v>
      </c>
      <c r="G2639" s="52" t="str">
        <f>$G$15</f>
        <v>TOTAL</v>
      </c>
      <c r="H2639" s="4">
        <f t="shared" si="1247"/>
        <v>0</v>
      </c>
      <c r="I2639" s="5">
        <f>VLOOKUP(CONCATENATE($F2639," ",$G2639),AllocFactorMatrix,(I$4+1),FALSE)*$E2639</f>
        <v>0</v>
      </c>
      <c r="J2639" s="5">
        <f>VLOOKUP(CONCATENATE($F2639," ",$G2639),AllocFactorMatrix,(J$4+1),FALSE)*$E2639</f>
        <v>0</v>
      </c>
      <c r="K2639" s="5">
        <f>VLOOKUP(CONCATENATE($F2639," ",$G2639),AllocFactorMatrix,(K$4+1),FALSE)*$E2639</f>
        <v>0</v>
      </c>
      <c r="L2639" s="5">
        <f>VLOOKUP(CONCATENATE($F2639," ",$G2639),AllocFactorMatrix,(L$4+1),FALSE)*$E2639</f>
        <v>0</v>
      </c>
      <c r="M2639" s="5">
        <f t="shared" si="1252"/>
        <v>0</v>
      </c>
      <c r="N2639" s="5">
        <f>VLOOKUP(CONCATENATE($F2639," ",$G2639),AllocFactorMatrix,(N$4+1),FALSE)*$E2639</f>
        <v>0</v>
      </c>
      <c r="O2639" s="5">
        <f>VLOOKUP(CONCATENATE($F2639," ",$G2639),AllocFactorMatrix,(O$4+1),FALSE)*$E2639</f>
        <v>0</v>
      </c>
      <c r="P2639" s="5">
        <f>VLOOKUP(CONCATENATE($F2639," ",$G2639),AllocFactorMatrix,(P$4+1),FALSE)*$E2639</f>
        <v>0</v>
      </c>
      <c r="Q2639" s="5">
        <f>VLOOKUP(CONCATENATE($F2639," ",$G2639),AllocFactorMatrix,(Q$4+1),FALSE)*$E2639</f>
        <v>0</v>
      </c>
      <c r="R2639" s="5">
        <f t="shared" si="1254"/>
        <v>0</v>
      </c>
      <c r="S2639" s="5">
        <f>VLOOKUP(CONCATENATE($F2639," ",$G2639),AllocFactorMatrix,(S$4+1),FALSE)*$E2639</f>
        <v>0</v>
      </c>
      <c r="T2639" s="5">
        <f>VLOOKUP(CONCATENATE($F2639," ",$G2639),AllocFactorMatrix,(T$4+1),FALSE)*$E2639</f>
        <v>0</v>
      </c>
      <c r="U2639" s="5">
        <f>VLOOKUP(CONCATENATE($F2639," ",$G2639),AllocFactorMatrix,(U$4+1),FALSE)*$E2639</f>
        <v>0</v>
      </c>
      <c r="V2639" s="5">
        <f>VLOOKUP(CONCATENATE($F2639," ",$G2639),AllocFactorMatrix,(V$4+1),FALSE)*$E2639</f>
        <v>0</v>
      </c>
      <c r="W2639" s="5">
        <f t="shared" si="1255"/>
        <v>0</v>
      </c>
      <c r="X2639" s="5">
        <f>VLOOKUP(CONCATENATE($F2639," ",$G2639),AllocFactorMatrix,(X$4+1),FALSE)*$E2639</f>
        <v>0</v>
      </c>
      <c r="Y2639" s="5">
        <f>VLOOKUP(CONCATENATE($F2639," ",$G2639),AllocFactorMatrix,(Y$4+1),FALSE)*$E2639</f>
        <v>0</v>
      </c>
      <c r="Z2639" s="5">
        <f t="shared" si="1253"/>
        <v>0</v>
      </c>
      <c r="AA2639" s="5">
        <f>VLOOKUP(CONCATENATE($F2639," ",$G2639),AllocFactorMatrix,(AA$4+1),FALSE)*$E2639</f>
        <v>0</v>
      </c>
      <c r="AB2639" s="5">
        <f>VLOOKUP(CONCATENATE($F2639," ",$G2639),AllocFactorMatrix,(AB$4+1),FALSE)*$E2639</f>
        <v>0</v>
      </c>
      <c r="AC2639" s="5">
        <f>VLOOKUP(CONCATENATE($F2639," ",$G2639),AllocFactorMatrix,(AC$4+1),FALSE)*$E2639</f>
        <v>0</v>
      </c>
    </row>
    <row r="2640" spans="4:29" hidden="1" outlineLevel="1">
      <c r="E2640" s="48"/>
      <c r="F2640" s="175" t="str">
        <f>F2647</f>
        <v>RB_GUP_CWIP</v>
      </c>
      <c r="G2640" s="52" t="str">
        <f>$G$8</f>
        <v>PRODUCTION</v>
      </c>
      <c r="H2640" s="4">
        <f t="shared" ca="1" si="1247"/>
        <v>-193524.23674633942</v>
      </c>
      <c r="I2640" s="5">
        <f ca="1">VLOOKUP(CONCATENATE($F2640," ",$G2640),AllocFactorMatrix,(I$4+1),FALSE)*$E2647</f>
        <v>-99546.154165233878</v>
      </c>
      <c r="J2640" s="5">
        <f ca="1">VLOOKUP(CONCATENATE($F2640," ",$G2640),AllocFactorMatrix,(J$4+1),FALSE)*$E2647</f>
        <v>-23214.178455918023</v>
      </c>
      <c r="K2640" s="5">
        <f ca="1">VLOOKUP(CONCATENATE($F2640," ",$G2640),AllocFactorMatrix,(K$4+1),FALSE)*$E2647</f>
        <v>-322.76900242843499</v>
      </c>
      <c r="L2640" s="5">
        <f ca="1">VLOOKUP(CONCATENATE($F2640," ",$G2640),AllocFactorMatrix,(L$4+1),FALSE)*$E2647</f>
        <v>-44.953235566466958</v>
      </c>
      <c r="M2640" s="5">
        <f t="shared" ref="M2640:M2647" ca="1" si="1256">SUBTOTAL(9,J2640:L2640)</f>
        <v>-23581.900693912925</v>
      </c>
      <c r="N2640" s="5">
        <f ca="1">VLOOKUP(CONCATENATE($F2640," ",$G2640),AllocFactorMatrix,(N$4+1),FALSE)*$E2647</f>
        <v>-13817.26930712039</v>
      </c>
      <c r="O2640" s="5">
        <f ca="1">VLOOKUP(CONCATENATE($F2640," ",$G2640),AllocFactorMatrix,(O$4+1),FALSE)*$E2647</f>
        <v>-2475.938393079985</v>
      </c>
      <c r="P2640" s="5">
        <f ca="1">VLOOKUP(CONCATENATE($F2640," ",$G2640),AllocFactorMatrix,(P$4+1),FALSE)*$E2647</f>
        <v>-502.09503962323828</v>
      </c>
      <c r="Q2640" s="5">
        <f ca="1">VLOOKUP(CONCATENATE($F2640," ",$G2640),AllocFactorMatrix,(Q$4+1),FALSE)*$E2647</f>
        <v>-19.066832071284573</v>
      </c>
      <c r="R2640" s="5">
        <f ca="1">SUBTOTAL(9,N2640:Q2640)</f>
        <v>-16814.369571894895</v>
      </c>
      <c r="S2640" s="5">
        <f ca="1">VLOOKUP(CONCATENATE($F2640," ",$G2640),AllocFactorMatrix,(S$4+1),FALSE)*$E2647</f>
        <v>-654.34681016662171</v>
      </c>
      <c r="T2640" s="5">
        <f ca="1">VLOOKUP(CONCATENATE($F2640," ",$G2640),AllocFactorMatrix,(T$4+1),FALSE)*$E2647</f>
        <v>-8834.0597895594892</v>
      </c>
      <c r="U2640" s="5">
        <f ca="1">VLOOKUP(CONCATENATE($F2640," ",$G2640),AllocFactorMatrix,(U$4+1),FALSE)*$E2647</f>
        <v>-33786.732439895168</v>
      </c>
      <c r="V2640" s="5">
        <f ca="1">VLOOKUP(CONCATENATE($F2640," ",$G2640),AllocFactorMatrix,(V$4+1),FALSE)*$E2647</f>
        <v>-6120.7799429626693</v>
      </c>
      <c r="W2640" s="5">
        <f ca="1">SUBTOTAL(9,S2640:V2640)</f>
        <v>-49395.918982583949</v>
      </c>
      <c r="X2640" s="5">
        <f ca="1">VLOOKUP(CONCATENATE($F2640," ",$G2640),AllocFactorMatrix,(X$4+1),FALSE)*$E2647</f>
        <v>-3792.282403610875</v>
      </c>
      <c r="Y2640" s="5">
        <f ca="1">VLOOKUP(CONCATENATE($F2640," ",$G2640),AllocFactorMatrix,(Y$4+1),FALSE)*$E2647</f>
        <v>-75.741606399657059</v>
      </c>
      <c r="Z2640" s="5">
        <f t="shared" ref="Z2640:Z2647" ca="1" si="1257">SUBTOTAL(9,X2640:Y2640)</f>
        <v>-3868.024010010532</v>
      </c>
      <c r="AA2640" s="5">
        <f ca="1">VLOOKUP(CONCATENATE($F2640," ",$G2640),AllocFactorMatrix,(AA$4+1),FALSE)*$E2647</f>
        <v>-50.026340071532331</v>
      </c>
      <c r="AB2640" s="5">
        <f ca="1">VLOOKUP(CONCATENATE($F2640," ",$G2640),AllocFactorMatrix,(AB$4+1),FALSE)*$E2647</f>
        <v>-222.24548572956826</v>
      </c>
      <c r="AC2640" s="5">
        <f ca="1">VLOOKUP(CONCATENATE($F2640," ",$G2640),AllocFactorMatrix,(AC$4+1),FALSE)*$E2647</f>
        <v>-45.597496902087329</v>
      </c>
    </row>
    <row r="2641" spans="4:29" hidden="1" outlineLevel="1">
      <c r="E2641" s="48"/>
      <c r="F2641" s="175" t="str">
        <f>F2647</f>
        <v>RB_GUP_CWIP</v>
      </c>
      <c r="G2641" s="52" t="str">
        <f>$G$9</f>
        <v>BULKTRAN</v>
      </c>
      <c r="H2641" s="4">
        <f t="shared" ca="1" si="1247"/>
        <v>-600043.86514697503</v>
      </c>
      <c r="I2641" s="5">
        <f ca="1">VLOOKUP(CONCATENATE($F2641," ",$G2641),AllocFactorMatrix,(I$4+1),FALSE)*$E2647</f>
        <v>-308654.15159402991</v>
      </c>
      <c r="J2641" s="5">
        <f ca="1">VLOOKUP(CONCATENATE($F2641," ",$G2641),AllocFactorMatrix,(J$4+1),FALSE)*$E2647</f>
        <v>-71978.195605332483</v>
      </c>
      <c r="K2641" s="5">
        <f ca="1">VLOOKUP(CONCATENATE($F2641," ",$G2641),AllocFactorMatrix,(K$4+1),FALSE)*$E2647</f>
        <v>-1000.781933172796</v>
      </c>
      <c r="L2641" s="5">
        <f ca="1">VLOOKUP(CONCATENATE($F2641," ",$G2641),AllocFactorMatrix,(L$4+1),FALSE)*$E2647</f>
        <v>-139.3826100217162</v>
      </c>
      <c r="M2641" s="5">
        <f t="shared" ca="1" si="1256"/>
        <v>-73118.36014852699</v>
      </c>
      <c r="N2641" s="5">
        <f ca="1">VLOOKUP(CONCATENATE($F2641," ",$G2641),AllocFactorMatrix,(N$4+1),FALSE)*$E2647</f>
        <v>-42842.012040530666</v>
      </c>
      <c r="O2641" s="5">
        <f ca="1">VLOOKUP(CONCATENATE($F2641," ",$G2641),AllocFactorMatrix,(O$4+1),FALSE)*$E2647</f>
        <v>-7676.9280593874055</v>
      </c>
      <c r="P2641" s="5">
        <f ca="1">VLOOKUP(CONCATENATE($F2641," ",$G2641),AllocFactorMatrix,(P$4+1),FALSE)*$E2647</f>
        <v>-1556.8026688127491</v>
      </c>
      <c r="Q2641" s="5">
        <f ca="1">VLOOKUP(CONCATENATE($F2641," ",$G2641),AllocFactorMatrix,(Q$4+1),FALSE)*$E2647</f>
        <v>-59.118877327794458</v>
      </c>
      <c r="R2641" s="5">
        <f t="shared" ref="R2641:R2647" ca="1" si="1258">SUBTOTAL(9,N2641:Q2641)</f>
        <v>-52134.86164605862</v>
      </c>
      <c r="S2641" s="5">
        <f ca="1">VLOOKUP(CONCATENATE($F2641," ",$G2641),AllocFactorMatrix,(S$4+1),FALSE)*$E2647</f>
        <v>-2028.8765671951442</v>
      </c>
      <c r="T2641" s="5">
        <f ca="1">VLOOKUP(CONCATENATE($F2641," ",$G2641),AllocFactorMatrix,(T$4+1),FALSE)*$E2647</f>
        <v>-27391.005231116182</v>
      </c>
      <c r="U2641" s="5">
        <f ca="1">VLOOKUP(CONCATENATE($F2641," ",$G2641),AllocFactorMatrix,(U$4+1),FALSE)*$E2647</f>
        <v>-104759.59944228981</v>
      </c>
      <c r="V2641" s="5">
        <f ca="1">VLOOKUP(CONCATENATE($F2641," ",$G2641),AllocFactorMatrix,(V$4+1),FALSE)*$E2647</f>
        <v>-18978.173051799269</v>
      </c>
      <c r="W2641" s="5">
        <f t="shared" ref="W2641:W2647" ca="1" si="1259">SUBTOTAL(9,S2641:V2641)</f>
        <v>-153157.6542924004</v>
      </c>
      <c r="X2641" s="5">
        <f ca="1">VLOOKUP(CONCATENATE($F2641," ",$G2641),AllocFactorMatrix,(X$4+1),FALSE)*$E2647</f>
        <v>-11758.402097067425</v>
      </c>
      <c r="Y2641" s="5">
        <f ca="1">VLOOKUP(CONCATENATE($F2641," ",$G2641),AllocFactorMatrix,(Y$4+1),FALSE)*$E2647</f>
        <v>-234.84544892463313</v>
      </c>
      <c r="Z2641" s="5">
        <f t="shared" ca="1" si="1257"/>
        <v>-11993.247545992057</v>
      </c>
      <c r="AA2641" s="5">
        <f ca="1">VLOOKUP(CONCATENATE($F2641," ",$G2641),AllocFactorMatrix,(AA$4+1),FALSE)*$E2647</f>
        <v>-155.11234644488044</v>
      </c>
      <c r="AB2641" s="5">
        <f ca="1">VLOOKUP(CONCATENATE($F2641," ",$G2641),AllocFactorMatrix,(AB$4+1),FALSE)*$E2647</f>
        <v>-689.09735809181291</v>
      </c>
      <c r="AC2641" s="5">
        <f ca="1">VLOOKUP(CONCATENATE($F2641," ",$G2641),AllocFactorMatrix,(AC$4+1),FALSE)*$E2647</f>
        <v>-141.38021543016481</v>
      </c>
    </row>
    <row r="2642" spans="4:29" hidden="1" outlineLevel="1">
      <c r="E2642" s="48"/>
      <c r="F2642" s="175" t="str">
        <f>F2647</f>
        <v>RB_GUP_CWIP</v>
      </c>
      <c r="G2642" s="52" t="str">
        <f>$G$10</f>
        <v>SUBTRAN</v>
      </c>
      <c r="H2642" s="4">
        <f t="shared" ca="1" si="1247"/>
        <v>-166138.11829251112</v>
      </c>
      <c r="I2642" s="5">
        <f ca="1">VLOOKUP(CONCATENATE($F2642," ",$G2642),AllocFactorMatrix,(I$4+1),FALSE)*$E2647</f>
        <v>-84888.829977675647</v>
      </c>
      <c r="J2642" s="5">
        <f ca="1">VLOOKUP(CONCATENATE($F2642," ",$G2642),AllocFactorMatrix,(J$4+1),FALSE)*$E2647</f>
        <v>-19899.375785916567</v>
      </c>
      <c r="K2642" s="5">
        <f ca="1">VLOOKUP(CONCATENATE($F2642," ",$G2642),AllocFactorMatrix,(K$4+1),FALSE)*$E2647</f>
        <v>-277.98656340917142</v>
      </c>
      <c r="L2642" s="5">
        <f ca="1">VLOOKUP(CONCATENATE($F2642," ",$G2642),AllocFactorMatrix,(L$4+1),FALSE)*$E2647</f>
        <v>-50.314276381540147</v>
      </c>
      <c r="M2642" s="5">
        <f t="shared" ca="1" si="1256"/>
        <v>-20227.676625707281</v>
      </c>
      <c r="N2642" s="5">
        <f ca="1">VLOOKUP(CONCATENATE($F2642," ",$G2642),AllocFactorMatrix,(N$4+1),FALSE)*$E2647</f>
        <v>-11500.415445093098</v>
      </c>
      <c r="O2642" s="5">
        <f ca="1">VLOOKUP(CONCATENATE($F2642," ",$G2642),AllocFactorMatrix,(O$4+1),FALSE)*$E2647</f>
        <v>-2066.5668771314859</v>
      </c>
      <c r="P2642" s="5">
        <f ca="1">VLOOKUP(CONCATENATE($F2642," ",$G2642),AllocFactorMatrix,(P$4+1),FALSE)*$E2647</f>
        <v>-542.45787201436644</v>
      </c>
      <c r="Q2642" s="5">
        <f ca="1">VLOOKUP(CONCATENATE($F2642," ",$G2642),AllocFactorMatrix,(Q$4+1),FALSE)*$E2647</f>
        <v>0</v>
      </c>
      <c r="R2642" s="5">
        <f t="shared" ca="1" si="1258"/>
        <v>-14109.44019423895</v>
      </c>
      <c r="S2642" s="5">
        <f ca="1">VLOOKUP(CONCATENATE($F2642," ",$G2642),AllocFactorMatrix,(S$4+1),FALSE)*$E2647</f>
        <v>-518.37241745866243</v>
      </c>
      <c r="T2642" s="5">
        <f ca="1">VLOOKUP(CONCATENATE($F2642," ",$G2642),AllocFactorMatrix,(T$4+1),FALSE)*$E2647</f>
        <v>-7273.2676720936779</v>
      </c>
      <c r="U2642" s="5">
        <f ca="1">VLOOKUP(CONCATENATE($F2642," ",$G2642),AllocFactorMatrix,(U$4+1),FALSE)*$E2647</f>
        <v>-35862.820128246742</v>
      </c>
      <c r="V2642" s="5">
        <f ca="1">VLOOKUP(CONCATENATE($F2642," ",$G2642),AllocFactorMatrix,(V$4+1),FALSE)*$E2647</f>
        <v>0</v>
      </c>
      <c r="W2642" s="5">
        <f t="shared" ca="1" si="1259"/>
        <v>-43654.460217799082</v>
      </c>
      <c r="X2642" s="5">
        <f ca="1">VLOOKUP(CONCATENATE($F2642," ",$G2642),AllocFactorMatrix,(X$4+1),FALSE)*$E2647</f>
        <v>-3152.4958870902669</v>
      </c>
      <c r="Y2642" s="5">
        <f ca="1">VLOOKUP(CONCATENATE($F2642," ",$G2642),AllocFactorMatrix,(Y$4+1),FALSE)*$E2647</f>
        <v>-63.297442438660028</v>
      </c>
      <c r="Z2642" s="5">
        <f t="shared" ca="1" si="1257"/>
        <v>-3215.7933295289267</v>
      </c>
      <c r="AA2642" s="5">
        <f ca="1">VLOOKUP(CONCATENATE($F2642," ",$G2642),AllocFactorMatrix,(AA$4+1),FALSE)*$E2647</f>
        <v>-41.917947561251843</v>
      </c>
      <c r="AB2642" s="5">
        <f ca="1">VLOOKUP(CONCATENATE($F2642," ",$G2642),AllocFactorMatrix,(AB$4+1),FALSE)*$E2647</f>
        <v>0</v>
      </c>
      <c r="AC2642" s="5">
        <f ca="1">VLOOKUP(CONCATENATE($F2642," ",$G2642),AllocFactorMatrix,(AC$4+1),FALSE)*$E2647</f>
        <v>0</v>
      </c>
    </row>
    <row r="2643" spans="4:29" hidden="1" outlineLevel="1">
      <c r="E2643" s="48"/>
      <c r="F2643" s="175" t="str">
        <f>F2647</f>
        <v>RB_GUP_CWIP</v>
      </c>
      <c r="G2643" s="52" t="str">
        <f>$G$11</f>
        <v>DISTPRI</v>
      </c>
      <c r="H2643" s="4">
        <f t="shared" ca="1" si="1247"/>
        <v>-216839.61764291633</v>
      </c>
      <c r="I2643" s="5">
        <f ca="1">VLOOKUP(CONCATENATE($F2643," ",$G2643),AllocFactorMatrix,(I$4+1),FALSE)*$E2647</f>
        <v>-141988.11425666942</v>
      </c>
      <c r="J2643" s="5">
        <f ca="1">VLOOKUP(CONCATENATE($F2643," ",$G2643),AllocFactorMatrix,(J$4+1),FALSE)*$E2647</f>
        <v>-33230.698986158306</v>
      </c>
      <c r="K2643" s="5">
        <f ca="1">VLOOKUP(CONCATENATE($F2643," ",$G2643),AllocFactorMatrix,(K$4+1),FALSE)*$E2647</f>
        <v>-464.15812475790267</v>
      </c>
      <c r="L2643" s="5">
        <f ca="1">VLOOKUP(CONCATENATE($F2643," ",$G2643),AllocFactorMatrix,(L$4+1),FALSE)*$E2647</f>
        <v>0</v>
      </c>
      <c r="M2643" s="5">
        <f t="shared" ca="1" si="1256"/>
        <v>-33694.857110916208</v>
      </c>
      <c r="N2643" s="5">
        <f ca="1">VLOOKUP(CONCATENATE($F2643," ",$G2643),AllocFactorMatrix,(N$4+1),FALSE)*$E2647</f>
        <v>-19291.072643860542</v>
      </c>
      <c r="O2643" s="5">
        <f ca="1">VLOOKUP(CONCATENATE($F2643," ",$G2643),AllocFactorMatrix,(O$4+1),FALSE)*$E2647</f>
        <v>-3466.2043294397949</v>
      </c>
      <c r="P2643" s="5">
        <f ca="1">VLOOKUP(CONCATENATE($F2643," ",$G2643),AllocFactorMatrix,(P$4+1),FALSE)*$E2647</f>
        <v>0</v>
      </c>
      <c r="Q2643" s="5">
        <f ca="1">VLOOKUP(CONCATENATE($F2643," ",$G2643),AllocFactorMatrix,(Q$4+1),FALSE)*$E2647</f>
        <v>0</v>
      </c>
      <c r="R2643" s="5">
        <f t="shared" ca="1" si="1258"/>
        <v>-22757.276973300337</v>
      </c>
      <c r="S2643" s="5">
        <f ca="1">VLOOKUP(CONCATENATE($F2643," ",$G2643),AllocFactorMatrix,(S$4+1),FALSE)*$E2647</f>
        <v>-872.27974616438189</v>
      </c>
      <c r="T2643" s="5">
        <f ca="1">VLOOKUP(CONCATENATE($F2643," ",$G2643),AllocFactorMatrix,(T$4+1),FALSE)*$E2647</f>
        <v>-12061.764665049464</v>
      </c>
      <c r="U2643" s="5">
        <f ca="1">VLOOKUP(CONCATENATE($F2643," ",$G2643),AllocFactorMatrix,(U$4+1),FALSE)*$E2647</f>
        <v>0</v>
      </c>
      <c r="V2643" s="5">
        <f ca="1">VLOOKUP(CONCATENATE($F2643," ",$G2643),AllocFactorMatrix,(V$4+1),FALSE)*$E2647</f>
        <v>0</v>
      </c>
      <c r="W2643" s="5">
        <f t="shared" ca="1" si="1259"/>
        <v>-12934.044411213847</v>
      </c>
      <c r="X2643" s="5">
        <f ca="1">VLOOKUP(CONCATENATE($F2643," ",$G2643),AllocFactorMatrix,(X$4+1),FALSE)*$E2647</f>
        <v>-5289.4527166587477</v>
      </c>
      <c r="Y2643" s="5">
        <f ca="1">VLOOKUP(CONCATENATE($F2643," ",$G2643),AllocFactorMatrix,(Y$4+1),FALSE)*$E2647</f>
        <v>-106.16765754131583</v>
      </c>
      <c r="Z2643" s="5">
        <f t="shared" ca="1" si="1257"/>
        <v>-5395.6203742000635</v>
      </c>
      <c r="AA2643" s="5">
        <f ca="1">VLOOKUP(CONCATENATE($F2643," ",$G2643),AllocFactorMatrix,(AA$4+1),FALSE)*$E2647</f>
        <v>-69.704516616462286</v>
      </c>
      <c r="AB2643" s="5">
        <f ca="1">VLOOKUP(CONCATENATE($F2643," ",$G2643),AllocFactorMatrix,(AB$4+1),FALSE)*$E2647</f>
        <v>0</v>
      </c>
      <c r="AC2643" s="5">
        <f ca="1">VLOOKUP(CONCATENATE($F2643," ",$G2643),AllocFactorMatrix,(AC$4+1),FALSE)*$E2647</f>
        <v>0</v>
      </c>
    </row>
    <row r="2644" spans="4:29" hidden="1" outlineLevel="1">
      <c r="E2644" s="48"/>
      <c r="F2644" s="175" t="str">
        <f>F2647</f>
        <v>RB_GUP_CWIP</v>
      </c>
      <c r="G2644" s="52" t="str">
        <f>$G$12</f>
        <v>DISTSEC</v>
      </c>
      <c r="H2644" s="4">
        <f t="shared" ca="1" si="1247"/>
        <v>-101633.25847236435</v>
      </c>
      <c r="I2644" s="5">
        <f ca="1">VLOOKUP(CONCATENATE($F2644," ",$G2644),AllocFactorMatrix,(I$4+1),FALSE)*$E2647</f>
        <v>-75422.557820026166</v>
      </c>
      <c r="J2644" s="5">
        <f ca="1">VLOOKUP(CONCATENATE($F2644," ",$G2644),AllocFactorMatrix,(J$4+1),FALSE)*$E2647</f>
        <v>-15208.557320942557</v>
      </c>
      <c r="K2644" s="5">
        <f ca="1">VLOOKUP(CONCATENATE($F2644," ",$G2644),AllocFactorMatrix,(K$4+1),FALSE)*$E2647</f>
        <v>0</v>
      </c>
      <c r="L2644" s="5">
        <f ca="1">VLOOKUP(CONCATENATE($F2644," ",$G2644),AllocFactorMatrix,(L$4+1),FALSE)*$E2647</f>
        <v>0</v>
      </c>
      <c r="M2644" s="5">
        <f t="shared" ca="1" si="1256"/>
        <v>-15208.557320942557</v>
      </c>
      <c r="N2644" s="5">
        <f ca="1">VLOOKUP(CONCATENATE($F2644," ",$G2644),AllocFactorMatrix,(N$4+1),FALSE)*$E2647</f>
        <v>-7601.7765509934288</v>
      </c>
      <c r="O2644" s="5">
        <f ca="1">VLOOKUP(CONCATENATE($F2644," ",$G2644),AllocFactorMatrix,(O$4+1),FALSE)*$E2647</f>
        <v>0</v>
      </c>
      <c r="P2644" s="5">
        <f ca="1">VLOOKUP(CONCATENATE($F2644," ",$G2644),AllocFactorMatrix,(P$4+1),FALSE)*$E2647</f>
        <v>0</v>
      </c>
      <c r="Q2644" s="5">
        <f ca="1">VLOOKUP(CONCATENATE($F2644," ",$G2644),AllocFactorMatrix,(Q$4+1),FALSE)*$E2647</f>
        <v>0</v>
      </c>
      <c r="R2644" s="5">
        <f t="shared" ca="1" si="1258"/>
        <v>-7601.7765509934288</v>
      </c>
      <c r="S2644" s="5">
        <f ca="1">VLOOKUP(CONCATENATE($F2644," ",$G2644),AllocFactorMatrix,(S$4+1),FALSE)*$E2647</f>
        <v>-284.13660864677212</v>
      </c>
      <c r="T2644" s="5">
        <f ca="1">VLOOKUP(CONCATENATE($F2644," ",$G2644),AllocFactorMatrix,(T$4+1),FALSE)*$E2647</f>
        <v>0</v>
      </c>
      <c r="U2644" s="5">
        <f ca="1">VLOOKUP(CONCATENATE($F2644," ",$G2644),AllocFactorMatrix,(U$4+1),FALSE)*$E2647</f>
        <v>0</v>
      </c>
      <c r="V2644" s="5">
        <f ca="1">VLOOKUP(CONCATENATE($F2644," ",$G2644),AllocFactorMatrix,(V$4+1),FALSE)*$E2647</f>
        <v>0</v>
      </c>
      <c r="W2644" s="5">
        <f t="shared" ca="1" si="1259"/>
        <v>-284.13660864677212</v>
      </c>
      <c r="X2644" s="5">
        <f ca="1">VLOOKUP(CONCATENATE($F2644," ",$G2644),AllocFactorMatrix,(X$4+1),FALSE)*$E2647</f>
        <v>-2147.3250721844502</v>
      </c>
      <c r="Y2644" s="5">
        <f ca="1">VLOOKUP(CONCATENATE($F2644," ",$G2644),AllocFactorMatrix,(Y$4+1),FALSE)*$E2647</f>
        <v>0</v>
      </c>
      <c r="Z2644" s="5">
        <f t="shared" ca="1" si="1257"/>
        <v>-2147.3250721844502</v>
      </c>
      <c r="AA2644" s="5">
        <f ca="1">VLOOKUP(CONCATENATE($F2644," ",$G2644),AllocFactorMatrix,(AA$4+1),FALSE)*$E2647</f>
        <v>-25.389052054684377</v>
      </c>
      <c r="AB2644" s="5">
        <f ca="1">VLOOKUP(CONCATENATE($F2644," ",$G2644),AllocFactorMatrix,(AB$4+1),FALSE)*$E2647</f>
        <v>-781.46766309766201</v>
      </c>
      <c r="AC2644" s="5">
        <f ca="1">VLOOKUP(CONCATENATE($F2644," ",$G2644),AllocFactorMatrix,(AC$4+1),FALSE)*$E2647</f>
        <v>-162.0483844185942</v>
      </c>
    </row>
    <row r="2645" spans="4:29" hidden="1" outlineLevel="1">
      <c r="E2645" s="48"/>
      <c r="F2645" s="175" t="str">
        <f>F2647</f>
        <v>RB_GUP_CWIP</v>
      </c>
      <c r="G2645" s="52" t="str">
        <f>$G$13</f>
        <v>ENERGY</v>
      </c>
      <c r="H2645" s="4">
        <f t="shared" ca="1" si="1247"/>
        <v>-37599.012608932506</v>
      </c>
      <c r="I2645" s="5">
        <f ca="1">VLOOKUP(CONCATENATE($F2645," ",$G2645),AllocFactorMatrix,(I$4+1),FALSE)*$E2647</f>
        <v>-14711.975113879236</v>
      </c>
      <c r="J2645" s="5">
        <f ca="1">VLOOKUP(CONCATENATE($F2645," ",$G2645),AllocFactorMatrix,(J$4+1),FALSE)*$E2647</f>
        <v>-4244.3621349628811</v>
      </c>
      <c r="K2645" s="5">
        <f ca="1">VLOOKUP(CONCATENATE($F2645," ",$G2645),AllocFactorMatrix,(K$4+1),FALSE)*$E2647</f>
        <v>-59.157348778935791</v>
      </c>
      <c r="L2645" s="5">
        <f ca="1">VLOOKUP(CONCATENATE($F2645," ",$G2645),AllocFactorMatrix,(L$4+1),FALSE)*$E2647</f>
        <v>-8.2701472227708948</v>
      </c>
      <c r="M2645" s="5">
        <f t="shared" ca="1" si="1256"/>
        <v>-4311.7896309645876</v>
      </c>
      <c r="N2645" s="5">
        <f ca="1">VLOOKUP(CONCATENATE($F2645," ",$G2645),AllocFactorMatrix,(N$4+1),FALSE)*$E2647</f>
        <v>-2753.8453619099278</v>
      </c>
      <c r="O2645" s="5">
        <f ca="1">VLOOKUP(CONCATENATE($F2645," ",$G2645),AllocFactorMatrix,(O$4+1),FALSE)*$E2647</f>
        <v>-491.11793249474027</v>
      </c>
      <c r="P2645" s="5">
        <f ca="1">VLOOKUP(CONCATENATE($F2645," ",$G2645),AllocFactorMatrix,(P$4+1),FALSE)*$E2647</f>
        <v>-100.00959655140554</v>
      </c>
      <c r="Q2645" s="5">
        <f ca="1">VLOOKUP(CONCATENATE($F2645," ",$G2645),AllocFactorMatrix,(Q$4+1),FALSE)*$E2647</f>
        <v>-3.7773963080057746</v>
      </c>
      <c r="R2645" s="5">
        <f t="shared" ca="1" si="1258"/>
        <v>-3348.7502872640794</v>
      </c>
      <c r="S2645" s="5">
        <f ca="1">VLOOKUP(CONCATENATE($F2645," ",$G2645),AllocFactorMatrix,(S$4+1),FALSE)*$E2647</f>
        <v>-144.21893166352399</v>
      </c>
      <c r="T2645" s="5">
        <f ca="1">VLOOKUP(CONCATENATE($F2645," ",$G2645),AllocFactorMatrix,(T$4+1),FALSE)*$E2647</f>
        <v>-2280.1287306290369</v>
      </c>
      <c r="U2645" s="5">
        <f ca="1">VLOOKUP(CONCATENATE($F2645," ",$G2645),AllocFactorMatrix,(U$4+1),FALSE)*$E2647</f>
        <v>-9806.4625673166956</v>
      </c>
      <c r="V2645" s="5">
        <f ca="1">VLOOKUP(CONCATENATE($F2645," ",$G2645),AllocFactorMatrix,(V$4+1),FALSE)*$E2647</f>
        <v>-1844.6980348742347</v>
      </c>
      <c r="W2645" s="5">
        <f t="shared" ca="1" si="1259"/>
        <v>-14075.508264483491</v>
      </c>
      <c r="X2645" s="5">
        <f ca="1">VLOOKUP(CONCATENATE($F2645," ",$G2645),AllocFactorMatrix,(X$4+1),FALSE)*$E2647</f>
        <v>-756.45402191993753</v>
      </c>
      <c r="Y2645" s="5">
        <f ca="1">VLOOKUP(CONCATENATE($F2645," ",$G2645),AllocFactorMatrix,(Y$4+1),FALSE)*$E2647</f>
        <v>-15.178099054776421</v>
      </c>
      <c r="Z2645" s="5">
        <f t="shared" ca="1" si="1257"/>
        <v>-771.63212097471398</v>
      </c>
      <c r="AA2645" s="5">
        <f ca="1">VLOOKUP(CONCATENATE($F2645," ",$G2645),AllocFactorMatrix,(AA$4+1),FALSE)*$E2647</f>
        <v>-13.538929443013796</v>
      </c>
      <c r="AB2645" s="5">
        <f ca="1">VLOOKUP(CONCATENATE($F2645," ",$G2645),AllocFactorMatrix,(AB$4+1),FALSE)*$E2647</f>
        <v>-303.26738269966444</v>
      </c>
      <c r="AC2645" s="5">
        <f ca="1">VLOOKUP(CONCATENATE($F2645," ",$G2645),AllocFactorMatrix,(AC$4+1),FALSE)*$E2647</f>
        <v>-62.55087922369303</v>
      </c>
    </row>
    <row r="2646" spans="4:29" hidden="1" outlineLevel="1">
      <c r="E2646" s="48"/>
      <c r="F2646" s="175" t="str">
        <f>F2647</f>
        <v>RB_GUP_CWIP</v>
      </c>
      <c r="G2646" s="52" t="str">
        <f>$G$14</f>
        <v>CUSTOMER</v>
      </c>
      <c r="H2646" s="4">
        <f t="shared" ca="1" si="1247"/>
        <v>-63701.891089961493</v>
      </c>
      <c r="I2646" s="5">
        <f ca="1">VLOOKUP(CONCATENATE($F2646," ",$G2646),AllocFactorMatrix,(I$4+1),FALSE)*$E2647</f>
        <v>-37365.540324742848</v>
      </c>
      <c r="J2646" s="5">
        <f ca="1">VLOOKUP(CONCATENATE($F2646," ",$G2646),AllocFactorMatrix,(J$4+1),FALSE)*$E2647</f>
        <v>-10024.311171837857</v>
      </c>
      <c r="K2646" s="5">
        <f ca="1">VLOOKUP(CONCATENATE($F2646," ",$G2646),AllocFactorMatrix,(K$4+1),FALSE)*$E2647</f>
        <v>-514.20090398431921</v>
      </c>
      <c r="L2646" s="5">
        <f ca="1">VLOOKUP(CONCATENATE($F2646," ",$G2646),AllocFactorMatrix,(L$4+1),FALSE)*$E2647</f>
        <v>-85.897991608054213</v>
      </c>
      <c r="M2646" s="5">
        <f t="shared" ca="1" si="1256"/>
        <v>-10624.41006743023</v>
      </c>
      <c r="N2646" s="5">
        <f ca="1">VLOOKUP(CONCATENATE($F2646," ",$G2646),AllocFactorMatrix,(N$4+1),FALSE)*$E2647</f>
        <v>-660.19456058550361</v>
      </c>
      <c r="O2646" s="5">
        <f ca="1">VLOOKUP(CONCATENATE($F2646," ",$G2646),AllocFactorMatrix,(O$4+1),FALSE)*$E2647</f>
        <v>-184.43190181700001</v>
      </c>
      <c r="P2646" s="5">
        <f ca="1">VLOOKUP(CONCATENATE($F2646," ",$G2646),AllocFactorMatrix,(P$4+1),FALSE)*$E2647</f>
        <v>-211.05156539484693</v>
      </c>
      <c r="Q2646" s="5">
        <f ca="1">VLOOKUP(CONCATENATE($F2646," ",$G2646),AllocFactorMatrix,(Q$4+1),FALSE)*$E2647</f>
        <v>-26.323228733026564</v>
      </c>
      <c r="R2646" s="5">
        <f t="shared" ca="1" si="1258"/>
        <v>-1082.0012565303771</v>
      </c>
      <c r="S2646" s="5">
        <f ca="1">VLOOKUP(CONCATENATE($F2646," ",$G2646),AllocFactorMatrix,(S$4+1),FALSE)*$E2647</f>
        <v>-4.5031289783122688</v>
      </c>
      <c r="T2646" s="5">
        <f ca="1">VLOOKUP(CONCATENATE($F2646," ",$G2646),AllocFactorMatrix,(T$4+1),FALSE)*$E2647</f>
        <v>-131.46501823259629</v>
      </c>
      <c r="U2646" s="5">
        <f ca="1">VLOOKUP(CONCATENATE($F2646," ",$G2646),AllocFactorMatrix,(U$4+1),FALSE)*$E2647</f>
        <v>-354.72250747164827</v>
      </c>
      <c r="V2646" s="5">
        <f ca="1">VLOOKUP(CONCATENATE($F2646," ",$G2646),AllocFactorMatrix,(V$4+1),FALSE)*$E2647</f>
        <v>-105.31422382466178</v>
      </c>
      <c r="W2646" s="5">
        <f t="shared" ca="1" si="1259"/>
        <v>-596.00487850721856</v>
      </c>
      <c r="X2646" s="5">
        <f ca="1">VLOOKUP(CONCATENATE($F2646," ",$G2646),AllocFactorMatrix,(X$4+1),FALSE)*$E2647</f>
        <v>-136.03985653976724</v>
      </c>
      <c r="Y2646" s="5">
        <f ca="1">VLOOKUP(CONCATENATE($F2646," ",$G2646),AllocFactorMatrix,(Y$4+1),FALSE)*$E2647</f>
        <v>-2.4343490369150076</v>
      </c>
      <c r="Z2646" s="5">
        <f t="shared" ca="1" si="1257"/>
        <v>-138.47420557668224</v>
      </c>
      <c r="AA2646" s="5">
        <f ca="1">VLOOKUP(CONCATENATE($F2646," ",$G2646),AllocFactorMatrix,(AA$4+1),FALSE)*$E2647</f>
        <v>-12.702871688808195</v>
      </c>
      <c r="AB2646" s="5">
        <f ca="1">VLOOKUP(CONCATENATE($F2646," ",$G2646),AllocFactorMatrix,(AB$4+1),FALSE)*$E2647</f>
        <v>-12172.966398670991</v>
      </c>
      <c r="AC2646" s="5">
        <f ca="1">VLOOKUP(CONCATENATE($F2646," ",$G2646),AllocFactorMatrix,(AC$4+1),FALSE)*$E2647</f>
        <v>-1709.7910868143217</v>
      </c>
    </row>
    <row r="2647" spans="4:29" collapsed="1">
      <c r="D2647" s="52" t="s">
        <v>243</v>
      </c>
      <c r="E2647" s="39">
        <v>-1379480</v>
      </c>
      <c r="F2647" s="93" t="s">
        <v>70</v>
      </c>
      <c r="G2647" s="52" t="str">
        <f>$G$15</f>
        <v>TOTAL</v>
      </c>
      <c r="H2647" s="4">
        <f t="shared" ca="1" si="1247"/>
        <v>-1379480</v>
      </c>
      <c r="I2647" s="5">
        <f ca="1">VLOOKUP(CONCATENATE($F2647," ",$G2647),AllocFactorMatrix,(I$4+1),FALSE)*$E2647</f>
        <v>-762577.32325225708</v>
      </c>
      <c r="J2647" s="5">
        <f ca="1">VLOOKUP(CONCATENATE($F2647," ",$G2647),AllocFactorMatrix,(J$4+1),FALSE)*$E2647</f>
        <v>-177799.67946106865</v>
      </c>
      <c r="K2647" s="5">
        <f ca="1">VLOOKUP(CONCATENATE($F2647," ",$G2647),AllocFactorMatrix,(K$4+1),FALSE)*$E2647</f>
        <v>-2639.0538765315605</v>
      </c>
      <c r="L2647" s="5">
        <f ca="1">VLOOKUP(CONCATENATE($F2647," ",$G2647),AllocFactorMatrix,(L$4+1),FALSE)*$E2647</f>
        <v>-328.81826080054839</v>
      </c>
      <c r="M2647" s="5">
        <f t="shared" ca="1" si="1256"/>
        <v>-180767.55159840078</v>
      </c>
      <c r="N2647" s="5">
        <f ca="1">VLOOKUP(CONCATENATE($F2647," ",$G2647),AllocFactorMatrix,(N$4+1),FALSE)*$E2647</f>
        <v>-98466.585910093563</v>
      </c>
      <c r="O2647" s="5">
        <f ca="1">VLOOKUP(CONCATENATE($F2647," ",$G2647),AllocFactorMatrix,(O$4+1),FALSE)*$E2647</f>
        <v>-16361.18749335041</v>
      </c>
      <c r="P2647" s="5">
        <f ca="1">VLOOKUP(CONCATENATE($F2647," ",$G2647),AllocFactorMatrix,(P$4+1),FALSE)*$E2647</f>
        <v>-2912.416742396606</v>
      </c>
      <c r="Q2647" s="5">
        <f ca="1">VLOOKUP(CONCATENATE($F2647," ",$G2647),AllocFactorMatrix,(Q$4+1),FALSE)*$E2647</f>
        <v>-108.28633444011137</v>
      </c>
      <c r="R2647" s="5">
        <f t="shared" ca="1" si="1258"/>
        <v>-117848.47648028069</v>
      </c>
      <c r="S2647" s="5">
        <f ca="1">VLOOKUP(CONCATENATE($F2647," ",$G2647),AllocFactorMatrix,(S$4+1),FALSE)*$E2647</f>
        <v>-4506.7342102734192</v>
      </c>
      <c r="T2647" s="5">
        <f ca="1">VLOOKUP(CONCATENATE($F2647," ",$G2647),AllocFactorMatrix,(T$4+1),FALSE)*$E2647</f>
        <v>-57971.691106680439</v>
      </c>
      <c r="U2647" s="5">
        <f ca="1">VLOOKUP(CONCATENATE($F2647," ",$G2647),AllocFactorMatrix,(U$4+1),FALSE)*$E2647</f>
        <v>-184570.33708522009</v>
      </c>
      <c r="V2647" s="5">
        <f ca="1">VLOOKUP(CONCATENATE($F2647," ",$G2647),AllocFactorMatrix,(V$4+1),FALSE)*$E2647</f>
        <v>-27048.965253460839</v>
      </c>
      <c r="W2647" s="5">
        <f t="shared" ca="1" si="1259"/>
        <v>-274097.72765563481</v>
      </c>
      <c r="X2647" s="5">
        <f ca="1">VLOOKUP(CONCATENATE($F2647," ",$G2647),AllocFactorMatrix,(X$4+1),FALSE)*$E2647</f>
        <v>-27032.452055071473</v>
      </c>
      <c r="Y2647" s="5">
        <f ca="1">VLOOKUP(CONCATENATE($F2647," ",$G2647),AllocFactorMatrix,(Y$4+1),FALSE)*$E2647</f>
        <v>-497.66460339595744</v>
      </c>
      <c r="Z2647" s="5">
        <f t="shared" ca="1" si="1257"/>
        <v>-27530.116658467432</v>
      </c>
      <c r="AA2647" s="5">
        <f ca="1">VLOOKUP(CONCATENATE($F2647," ",$G2647),AllocFactorMatrix,(AA$4+1),FALSE)*$E2647</f>
        <v>-368.39200388063324</v>
      </c>
      <c r="AB2647" s="5">
        <f ca="1">VLOOKUP(CONCATENATE($F2647," ",$G2647),AllocFactorMatrix,(AB$4+1),FALSE)*$E2647</f>
        <v>-14169.044288289699</v>
      </c>
      <c r="AC2647" s="5">
        <f ca="1">VLOOKUP(CONCATENATE($F2647," ",$G2647),AllocFactorMatrix,(AC$4+1),FALSE)*$E2647</f>
        <v>-2121.3680627888612</v>
      </c>
    </row>
    <row r="2648" spans="4:29" hidden="1" outlineLevel="1">
      <c r="E2648" s="48"/>
      <c r="F2648" s="175" t="str">
        <f>F2655</f>
        <v>BULK_TRANS</v>
      </c>
      <c r="G2648" s="52" t="str">
        <f>$G$8</f>
        <v>PRODUCTION</v>
      </c>
      <c r="H2648" s="4">
        <f t="shared" si="1247"/>
        <v>0</v>
      </c>
      <c r="I2648" s="5">
        <f>VLOOKUP(CONCATENATE($F2648," ",$G2648),AllocFactorMatrix,(I$4+1),FALSE)*$E2655</f>
        <v>0</v>
      </c>
      <c r="J2648" s="5">
        <f>VLOOKUP(CONCATENATE($F2648," ",$G2648),AllocFactorMatrix,(J$4+1),FALSE)*$E2655</f>
        <v>0</v>
      </c>
      <c r="K2648" s="5">
        <f>VLOOKUP(CONCATENATE($F2648," ",$G2648),AllocFactorMatrix,(K$4+1),FALSE)*$E2655</f>
        <v>0</v>
      </c>
      <c r="L2648" s="5">
        <f>VLOOKUP(CONCATENATE($F2648," ",$G2648),AllocFactorMatrix,(L$4+1),FALSE)*$E2655</f>
        <v>0</v>
      </c>
      <c r="M2648" s="5">
        <f t="shared" ref="M2648:M2655" si="1260">SUBTOTAL(9,J2648:L2648)</f>
        <v>0</v>
      </c>
      <c r="N2648" s="5">
        <f>VLOOKUP(CONCATENATE($F2648," ",$G2648),AllocFactorMatrix,(N$4+1),FALSE)*$E2655</f>
        <v>0</v>
      </c>
      <c r="O2648" s="5">
        <f>VLOOKUP(CONCATENATE($F2648," ",$G2648),AllocFactorMatrix,(O$4+1),FALSE)*$E2655</f>
        <v>0</v>
      </c>
      <c r="P2648" s="5">
        <f>VLOOKUP(CONCATENATE($F2648," ",$G2648),AllocFactorMatrix,(P$4+1),FALSE)*$E2655</f>
        <v>0</v>
      </c>
      <c r="Q2648" s="5">
        <f>VLOOKUP(CONCATENATE($F2648," ",$G2648),AllocFactorMatrix,(Q$4+1),FALSE)*$E2655</f>
        <v>0</v>
      </c>
      <c r="R2648" s="5">
        <f>SUBTOTAL(9,N2648:Q2648)</f>
        <v>0</v>
      </c>
      <c r="S2648" s="5">
        <f>VLOOKUP(CONCATENATE($F2648," ",$G2648),AllocFactorMatrix,(S$4+1),FALSE)*$E2655</f>
        <v>0</v>
      </c>
      <c r="T2648" s="5">
        <f>VLOOKUP(CONCATENATE($F2648," ",$G2648),AllocFactorMatrix,(T$4+1),FALSE)*$E2655</f>
        <v>0</v>
      </c>
      <c r="U2648" s="5">
        <f>VLOOKUP(CONCATENATE($F2648," ",$G2648),AllocFactorMatrix,(U$4+1),FALSE)*$E2655</f>
        <v>0</v>
      </c>
      <c r="V2648" s="5">
        <f>VLOOKUP(CONCATENATE($F2648," ",$G2648),AllocFactorMatrix,(V$4+1),FALSE)*$E2655</f>
        <v>0</v>
      </c>
      <c r="W2648" s="5">
        <f>SUBTOTAL(9,S2648:V2648)</f>
        <v>0</v>
      </c>
      <c r="X2648" s="5">
        <f>VLOOKUP(CONCATENATE($F2648," ",$G2648),AllocFactorMatrix,(X$4+1),FALSE)*$E2655</f>
        <v>0</v>
      </c>
      <c r="Y2648" s="5">
        <f>VLOOKUP(CONCATENATE($F2648," ",$G2648),AllocFactorMatrix,(Y$4+1),FALSE)*$E2655</f>
        <v>0</v>
      </c>
      <c r="Z2648" s="5">
        <f t="shared" ref="Z2648:Z2655" si="1261">SUBTOTAL(9,X2648:Y2648)</f>
        <v>0</v>
      </c>
      <c r="AA2648" s="5">
        <f>VLOOKUP(CONCATENATE($F2648," ",$G2648),AllocFactorMatrix,(AA$4+1),FALSE)*$E2655</f>
        <v>0</v>
      </c>
      <c r="AB2648" s="5">
        <f>VLOOKUP(CONCATENATE($F2648," ",$G2648),AllocFactorMatrix,(AB$4+1),FALSE)*$E2655</f>
        <v>0</v>
      </c>
      <c r="AC2648" s="5">
        <f>VLOOKUP(CONCATENATE($F2648," ",$G2648),AllocFactorMatrix,(AC$4+1),FALSE)*$E2655</f>
        <v>0</v>
      </c>
    </row>
    <row r="2649" spans="4:29" hidden="1" outlineLevel="1">
      <c r="E2649" s="48"/>
      <c r="F2649" s="175" t="str">
        <f>F2655</f>
        <v>BULK_TRANS</v>
      </c>
      <c r="G2649" s="52" t="str">
        <f>$G$9</f>
        <v>BULKTRAN</v>
      </c>
      <c r="H2649" s="4">
        <f t="shared" si="1247"/>
        <v>0</v>
      </c>
      <c r="I2649" s="5">
        <f>VLOOKUP(CONCATENATE($F2649," ",$G2649),AllocFactorMatrix,(I$4+1),FALSE)*$E2655</f>
        <v>0</v>
      </c>
      <c r="J2649" s="5">
        <f>VLOOKUP(CONCATENATE($F2649," ",$G2649),AllocFactorMatrix,(J$4+1),FALSE)*$E2655</f>
        <v>0</v>
      </c>
      <c r="K2649" s="5">
        <f>VLOOKUP(CONCATENATE($F2649," ",$G2649),AllocFactorMatrix,(K$4+1),FALSE)*$E2655</f>
        <v>0</v>
      </c>
      <c r="L2649" s="5">
        <f>VLOOKUP(CONCATENATE($F2649," ",$G2649),AllocFactorMatrix,(L$4+1),FALSE)*$E2655</f>
        <v>0</v>
      </c>
      <c r="M2649" s="5">
        <f t="shared" si="1260"/>
        <v>0</v>
      </c>
      <c r="N2649" s="5">
        <f>VLOOKUP(CONCATENATE($F2649," ",$G2649),AllocFactorMatrix,(N$4+1),FALSE)*$E2655</f>
        <v>0</v>
      </c>
      <c r="O2649" s="5">
        <f>VLOOKUP(CONCATENATE($F2649," ",$G2649),AllocFactorMatrix,(O$4+1),FALSE)*$E2655</f>
        <v>0</v>
      </c>
      <c r="P2649" s="5">
        <f>VLOOKUP(CONCATENATE($F2649," ",$G2649),AllocFactorMatrix,(P$4+1),FALSE)*$E2655</f>
        <v>0</v>
      </c>
      <c r="Q2649" s="5">
        <f>VLOOKUP(CONCATENATE($F2649," ",$G2649),AllocFactorMatrix,(Q$4+1),FALSE)*$E2655</f>
        <v>0</v>
      </c>
      <c r="R2649" s="5">
        <f t="shared" ref="R2649:R2655" si="1262">SUBTOTAL(9,N2649:Q2649)</f>
        <v>0</v>
      </c>
      <c r="S2649" s="5">
        <f>VLOOKUP(CONCATENATE($F2649," ",$G2649),AllocFactorMatrix,(S$4+1),FALSE)*$E2655</f>
        <v>0</v>
      </c>
      <c r="T2649" s="5">
        <f>VLOOKUP(CONCATENATE($F2649," ",$G2649),AllocFactorMatrix,(T$4+1),FALSE)*$E2655</f>
        <v>0</v>
      </c>
      <c r="U2649" s="5">
        <f>VLOOKUP(CONCATENATE($F2649," ",$G2649),AllocFactorMatrix,(U$4+1),FALSE)*$E2655</f>
        <v>0</v>
      </c>
      <c r="V2649" s="5">
        <f>VLOOKUP(CONCATENATE($F2649," ",$G2649),AllocFactorMatrix,(V$4+1),FALSE)*$E2655</f>
        <v>0</v>
      </c>
      <c r="W2649" s="5">
        <f t="shared" ref="W2649:W2655" si="1263">SUBTOTAL(9,S2649:V2649)</f>
        <v>0</v>
      </c>
      <c r="X2649" s="5">
        <f>VLOOKUP(CONCATENATE($F2649," ",$G2649),AllocFactorMatrix,(X$4+1),FALSE)*$E2655</f>
        <v>0</v>
      </c>
      <c r="Y2649" s="5">
        <f>VLOOKUP(CONCATENATE($F2649," ",$G2649),AllocFactorMatrix,(Y$4+1),FALSE)*$E2655</f>
        <v>0</v>
      </c>
      <c r="Z2649" s="5">
        <f t="shared" si="1261"/>
        <v>0</v>
      </c>
      <c r="AA2649" s="5">
        <f>VLOOKUP(CONCATENATE($F2649," ",$G2649),AllocFactorMatrix,(AA$4+1),FALSE)*$E2655</f>
        <v>0</v>
      </c>
      <c r="AB2649" s="5">
        <f>VLOOKUP(CONCATENATE($F2649," ",$G2649),AllocFactorMatrix,(AB$4+1),FALSE)*$E2655</f>
        <v>0</v>
      </c>
      <c r="AC2649" s="5">
        <f>VLOOKUP(CONCATENATE($F2649," ",$G2649),AllocFactorMatrix,(AC$4+1),FALSE)*$E2655</f>
        <v>0</v>
      </c>
    </row>
    <row r="2650" spans="4:29" hidden="1" outlineLevel="1">
      <c r="E2650" s="48"/>
      <c r="F2650" s="175" t="str">
        <f>F2655</f>
        <v>BULK_TRANS</v>
      </c>
      <c r="G2650" s="52" t="str">
        <f>$G$10</f>
        <v>SUBTRAN</v>
      </c>
      <c r="H2650" s="4">
        <f t="shared" si="1247"/>
        <v>0</v>
      </c>
      <c r="I2650" s="5">
        <f>VLOOKUP(CONCATENATE($F2650," ",$G2650),AllocFactorMatrix,(I$4+1),FALSE)*$E2655</f>
        <v>0</v>
      </c>
      <c r="J2650" s="5">
        <f>VLOOKUP(CONCATENATE($F2650," ",$G2650),AllocFactorMatrix,(J$4+1),FALSE)*$E2655</f>
        <v>0</v>
      </c>
      <c r="K2650" s="5">
        <f>VLOOKUP(CONCATENATE($F2650," ",$G2650),AllocFactorMatrix,(K$4+1),FALSE)*$E2655</f>
        <v>0</v>
      </c>
      <c r="L2650" s="5">
        <f>VLOOKUP(CONCATENATE($F2650," ",$G2650),AllocFactorMatrix,(L$4+1),FALSE)*$E2655</f>
        <v>0</v>
      </c>
      <c r="M2650" s="5">
        <f t="shared" si="1260"/>
        <v>0</v>
      </c>
      <c r="N2650" s="5">
        <f>VLOOKUP(CONCATENATE($F2650," ",$G2650),AllocFactorMatrix,(N$4+1),FALSE)*$E2655</f>
        <v>0</v>
      </c>
      <c r="O2650" s="5">
        <f>VLOOKUP(CONCATENATE($F2650," ",$G2650),AllocFactorMatrix,(O$4+1),FALSE)*$E2655</f>
        <v>0</v>
      </c>
      <c r="P2650" s="5">
        <f>VLOOKUP(CONCATENATE($F2650," ",$G2650),AllocFactorMatrix,(P$4+1),FALSE)*$E2655</f>
        <v>0</v>
      </c>
      <c r="Q2650" s="5">
        <f>VLOOKUP(CONCATENATE($F2650," ",$G2650),AllocFactorMatrix,(Q$4+1),FALSE)*$E2655</f>
        <v>0</v>
      </c>
      <c r="R2650" s="5">
        <f t="shared" si="1262"/>
        <v>0</v>
      </c>
      <c r="S2650" s="5">
        <f>VLOOKUP(CONCATENATE($F2650," ",$G2650),AllocFactorMatrix,(S$4+1),FALSE)*$E2655</f>
        <v>0</v>
      </c>
      <c r="T2650" s="5">
        <f>VLOOKUP(CONCATENATE($F2650," ",$G2650),AllocFactorMatrix,(T$4+1),FALSE)*$E2655</f>
        <v>0</v>
      </c>
      <c r="U2650" s="5">
        <f>VLOOKUP(CONCATENATE($F2650," ",$G2650),AllocFactorMatrix,(U$4+1),FALSE)*$E2655</f>
        <v>0</v>
      </c>
      <c r="V2650" s="5">
        <f>VLOOKUP(CONCATENATE($F2650," ",$G2650),AllocFactorMatrix,(V$4+1),FALSE)*$E2655</f>
        <v>0</v>
      </c>
      <c r="W2650" s="5">
        <f t="shared" si="1263"/>
        <v>0</v>
      </c>
      <c r="X2650" s="5">
        <f>VLOOKUP(CONCATENATE($F2650," ",$G2650),AllocFactorMatrix,(X$4+1),FALSE)*$E2655</f>
        <v>0</v>
      </c>
      <c r="Y2650" s="5">
        <f>VLOOKUP(CONCATENATE($F2650," ",$G2650),AllocFactorMatrix,(Y$4+1),FALSE)*$E2655</f>
        <v>0</v>
      </c>
      <c r="Z2650" s="5">
        <f t="shared" si="1261"/>
        <v>0</v>
      </c>
      <c r="AA2650" s="5">
        <f>VLOOKUP(CONCATENATE($F2650," ",$G2650),AllocFactorMatrix,(AA$4+1),FALSE)*$E2655</f>
        <v>0</v>
      </c>
      <c r="AB2650" s="5">
        <f>VLOOKUP(CONCATENATE($F2650," ",$G2650),AllocFactorMatrix,(AB$4+1),FALSE)*$E2655</f>
        <v>0</v>
      </c>
      <c r="AC2650" s="5">
        <f>VLOOKUP(CONCATENATE($F2650," ",$G2650),AllocFactorMatrix,(AC$4+1),FALSE)*$E2655</f>
        <v>0</v>
      </c>
    </row>
    <row r="2651" spans="4:29" hidden="1" outlineLevel="1">
      <c r="E2651" s="48"/>
      <c r="F2651" s="175" t="str">
        <f>F2655</f>
        <v>BULK_TRANS</v>
      </c>
      <c r="G2651" s="52" t="str">
        <f>$G$11</f>
        <v>DISTPRI</v>
      </c>
      <c r="H2651" s="4">
        <f t="shared" si="1247"/>
        <v>0</v>
      </c>
      <c r="I2651" s="5">
        <f>VLOOKUP(CONCATENATE($F2651," ",$G2651),AllocFactorMatrix,(I$4+1),FALSE)*$E2655</f>
        <v>0</v>
      </c>
      <c r="J2651" s="5">
        <f>VLOOKUP(CONCATENATE($F2651," ",$G2651),AllocFactorMatrix,(J$4+1),FALSE)*$E2655</f>
        <v>0</v>
      </c>
      <c r="K2651" s="5">
        <f>VLOOKUP(CONCATENATE($F2651," ",$G2651),AllocFactorMatrix,(K$4+1),FALSE)*$E2655</f>
        <v>0</v>
      </c>
      <c r="L2651" s="5">
        <f>VLOOKUP(CONCATENATE($F2651," ",$G2651),AllocFactorMatrix,(L$4+1),FALSE)*$E2655</f>
        <v>0</v>
      </c>
      <c r="M2651" s="5">
        <f t="shared" si="1260"/>
        <v>0</v>
      </c>
      <c r="N2651" s="5">
        <f>VLOOKUP(CONCATENATE($F2651," ",$G2651),AllocFactorMatrix,(N$4+1),FALSE)*$E2655</f>
        <v>0</v>
      </c>
      <c r="O2651" s="5">
        <f>VLOOKUP(CONCATENATE($F2651," ",$G2651),AllocFactorMatrix,(O$4+1),FALSE)*$E2655</f>
        <v>0</v>
      </c>
      <c r="P2651" s="5">
        <f>VLOOKUP(CONCATENATE($F2651," ",$G2651),AllocFactorMatrix,(P$4+1),FALSE)*$E2655</f>
        <v>0</v>
      </c>
      <c r="Q2651" s="5">
        <f>VLOOKUP(CONCATENATE($F2651," ",$G2651),AllocFactorMatrix,(Q$4+1),FALSE)*$E2655</f>
        <v>0</v>
      </c>
      <c r="R2651" s="5">
        <f t="shared" si="1262"/>
        <v>0</v>
      </c>
      <c r="S2651" s="5">
        <f>VLOOKUP(CONCATENATE($F2651," ",$G2651),AllocFactorMatrix,(S$4+1),FALSE)*$E2655</f>
        <v>0</v>
      </c>
      <c r="T2651" s="5">
        <f>VLOOKUP(CONCATENATE($F2651," ",$G2651),AllocFactorMatrix,(T$4+1),FALSE)*$E2655</f>
        <v>0</v>
      </c>
      <c r="U2651" s="5">
        <f>VLOOKUP(CONCATENATE($F2651," ",$G2651),AllocFactorMatrix,(U$4+1),FALSE)*$E2655</f>
        <v>0</v>
      </c>
      <c r="V2651" s="5">
        <f>VLOOKUP(CONCATENATE($F2651," ",$G2651),AllocFactorMatrix,(V$4+1),FALSE)*$E2655</f>
        <v>0</v>
      </c>
      <c r="W2651" s="5">
        <f t="shared" si="1263"/>
        <v>0</v>
      </c>
      <c r="X2651" s="5">
        <f>VLOOKUP(CONCATENATE($F2651," ",$G2651),AllocFactorMatrix,(X$4+1),FALSE)*$E2655</f>
        <v>0</v>
      </c>
      <c r="Y2651" s="5">
        <f>VLOOKUP(CONCATENATE($F2651," ",$G2651),AllocFactorMatrix,(Y$4+1),FALSE)*$E2655</f>
        <v>0</v>
      </c>
      <c r="Z2651" s="5">
        <f t="shared" si="1261"/>
        <v>0</v>
      </c>
      <c r="AA2651" s="5">
        <f>VLOOKUP(CONCATENATE($F2651," ",$G2651),AllocFactorMatrix,(AA$4+1),FALSE)*$E2655</f>
        <v>0</v>
      </c>
      <c r="AB2651" s="5">
        <f>VLOOKUP(CONCATENATE($F2651," ",$G2651),AllocFactorMatrix,(AB$4+1),FALSE)*$E2655</f>
        <v>0</v>
      </c>
      <c r="AC2651" s="5">
        <f>VLOOKUP(CONCATENATE($F2651," ",$G2651),AllocFactorMatrix,(AC$4+1),FALSE)*$E2655</f>
        <v>0</v>
      </c>
    </row>
    <row r="2652" spans="4:29" hidden="1" outlineLevel="1">
      <c r="E2652" s="48"/>
      <c r="F2652" s="175" t="str">
        <f>F2655</f>
        <v>BULK_TRANS</v>
      </c>
      <c r="G2652" s="52" t="str">
        <f>$G$12</f>
        <v>DISTSEC</v>
      </c>
      <c r="H2652" s="4">
        <f t="shared" si="1247"/>
        <v>0</v>
      </c>
      <c r="I2652" s="5">
        <f>VLOOKUP(CONCATENATE($F2652," ",$G2652),AllocFactorMatrix,(I$4+1),FALSE)*$E2655</f>
        <v>0</v>
      </c>
      <c r="J2652" s="5">
        <f>VLOOKUP(CONCATENATE($F2652," ",$G2652),AllocFactorMatrix,(J$4+1),FALSE)*$E2655</f>
        <v>0</v>
      </c>
      <c r="K2652" s="5">
        <f>VLOOKUP(CONCATENATE($F2652," ",$G2652),AllocFactorMatrix,(K$4+1),FALSE)*$E2655</f>
        <v>0</v>
      </c>
      <c r="L2652" s="5">
        <f>VLOOKUP(CONCATENATE($F2652," ",$G2652),AllocFactorMatrix,(L$4+1),FALSE)*$E2655</f>
        <v>0</v>
      </c>
      <c r="M2652" s="5">
        <f t="shared" si="1260"/>
        <v>0</v>
      </c>
      <c r="N2652" s="5">
        <f>VLOOKUP(CONCATENATE($F2652," ",$G2652),AllocFactorMatrix,(N$4+1),FALSE)*$E2655</f>
        <v>0</v>
      </c>
      <c r="O2652" s="5">
        <f>VLOOKUP(CONCATENATE($F2652," ",$G2652),AllocFactorMatrix,(O$4+1),FALSE)*$E2655</f>
        <v>0</v>
      </c>
      <c r="P2652" s="5">
        <f>VLOOKUP(CONCATENATE($F2652," ",$G2652),AllocFactorMatrix,(P$4+1),FALSE)*$E2655</f>
        <v>0</v>
      </c>
      <c r="Q2652" s="5">
        <f>VLOOKUP(CONCATENATE($F2652," ",$G2652),AllocFactorMatrix,(Q$4+1),FALSE)*$E2655</f>
        <v>0</v>
      </c>
      <c r="R2652" s="5">
        <f t="shared" si="1262"/>
        <v>0</v>
      </c>
      <c r="S2652" s="5">
        <f>VLOOKUP(CONCATENATE($F2652," ",$G2652),AllocFactorMatrix,(S$4+1),FALSE)*$E2655</f>
        <v>0</v>
      </c>
      <c r="T2652" s="5">
        <f>VLOOKUP(CONCATENATE($F2652," ",$G2652),AllocFactorMatrix,(T$4+1),FALSE)*$E2655</f>
        <v>0</v>
      </c>
      <c r="U2652" s="5">
        <f>VLOOKUP(CONCATENATE($F2652," ",$G2652),AllocFactorMatrix,(U$4+1),FALSE)*$E2655</f>
        <v>0</v>
      </c>
      <c r="V2652" s="5">
        <f>VLOOKUP(CONCATENATE($F2652," ",$G2652),AllocFactorMatrix,(V$4+1),FALSE)*$E2655</f>
        <v>0</v>
      </c>
      <c r="W2652" s="5">
        <f t="shared" si="1263"/>
        <v>0</v>
      </c>
      <c r="X2652" s="5">
        <f>VLOOKUP(CONCATENATE($F2652," ",$G2652),AllocFactorMatrix,(X$4+1),FALSE)*$E2655</f>
        <v>0</v>
      </c>
      <c r="Y2652" s="5">
        <f>VLOOKUP(CONCATENATE($F2652," ",$G2652),AllocFactorMatrix,(Y$4+1),FALSE)*$E2655</f>
        <v>0</v>
      </c>
      <c r="Z2652" s="5">
        <f t="shared" si="1261"/>
        <v>0</v>
      </c>
      <c r="AA2652" s="5">
        <f>VLOOKUP(CONCATENATE($F2652," ",$G2652),AllocFactorMatrix,(AA$4+1),FALSE)*$E2655</f>
        <v>0</v>
      </c>
      <c r="AB2652" s="5">
        <f>VLOOKUP(CONCATENATE($F2652," ",$G2652),AllocFactorMatrix,(AB$4+1),FALSE)*$E2655</f>
        <v>0</v>
      </c>
      <c r="AC2652" s="5">
        <f>VLOOKUP(CONCATENATE($F2652," ",$G2652),AllocFactorMatrix,(AC$4+1),FALSE)*$E2655</f>
        <v>0</v>
      </c>
    </row>
    <row r="2653" spans="4:29" hidden="1" outlineLevel="1">
      <c r="E2653" s="48"/>
      <c r="F2653" s="175" t="str">
        <f>F2655</f>
        <v>BULK_TRANS</v>
      </c>
      <c r="G2653" s="52" t="str">
        <f>$G$13</f>
        <v>ENERGY</v>
      </c>
      <c r="H2653" s="4">
        <f t="shared" si="1247"/>
        <v>0</v>
      </c>
      <c r="I2653" s="5">
        <f>VLOOKUP(CONCATENATE($F2653," ",$G2653),AllocFactorMatrix,(I$4+1),FALSE)*$E2655</f>
        <v>0</v>
      </c>
      <c r="J2653" s="5">
        <f>VLOOKUP(CONCATENATE($F2653," ",$G2653),AllocFactorMatrix,(J$4+1),FALSE)*$E2655</f>
        <v>0</v>
      </c>
      <c r="K2653" s="5">
        <f>VLOOKUP(CONCATENATE($F2653," ",$G2653),AllocFactorMatrix,(K$4+1),FALSE)*$E2655</f>
        <v>0</v>
      </c>
      <c r="L2653" s="5">
        <f>VLOOKUP(CONCATENATE($F2653," ",$G2653),AllocFactorMatrix,(L$4+1),FALSE)*$E2655</f>
        <v>0</v>
      </c>
      <c r="M2653" s="5">
        <f t="shared" si="1260"/>
        <v>0</v>
      </c>
      <c r="N2653" s="5">
        <f>VLOOKUP(CONCATENATE($F2653," ",$G2653),AllocFactorMatrix,(N$4+1),FALSE)*$E2655</f>
        <v>0</v>
      </c>
      <c r="O2653" s="5">
        <f>VLOOKUP(CONCATENATE($F2653," ",$G2653),AllocFactorMatrix,(O$4+1),FALSE)*$E2655</f>
        <v>0</v>
      </c>
      <c r="P2653" s="5">
        <f>VLOOKUP(CONCATENATE($F2653," ",$G2653),AllocFactorMatrix,(P$4+1),FALSE)*$E2655</f>
        <v>0</v>
      </c>
      <c r="Q2653" s="5">
        <f>VLOOKUP(CONCATENATE($F2653," ",$G2653),AllocFactorMatrix,(Q$4+1),FALSE)*$E2655</f>
        <v>0</v>
      </c>
      <c r="R2653" s="5">
        <f t="shared" si="1262"/>
        <v>0</v>
      </c>
      <c r="S2653" s="5">
        <f>VLOOKUP(CONCATENATE($F2653," ",$G2653),AllocFactorMatrix,(S$4+1),FALSE)*$E2655</f>
        <v>0</v>
      </c>
      <c r="T2653" s="5">
        <f>VLOOKUP(CONCATENATE($F2653," ",$G2653),AllocFactorMatrix,(T$4+1),FALSE)*$E2655</f>
        <v>0</v>
      </c>
      <c r="U2653" s="5">
        <f>VLOOKUP(CONCATENATE($F2653," ",$G2653),AllocFactorMatrix,(U$4+1),FALSE)*$E2655</f>
        <v>0</v>
      </c>
      <c r="V2653" s="5">
        <f>VLOOKUP(CONCATENATE($F2653," ",$G2653),AllocFactorMatrix,(V$4+1),FALSE)*$E2655</f>
        <v>0</v>
      </c>
      <c r="W2653" s="5">
        <f t="shared" si="1263"/>
        <v>0</v>
      </c>
      <c r="X2653" s="5">
        <f>VLOOKUP(CONCATENATE($F2653," ",$G2653),AllocFactorMatrix,(X$4+1),FALSE)*$E2655</f>
        <v>0</v>
      </c>
      <c r="Y2653" s="5">
        <f>VLOOKUP(CONCATENATE($F2653," ",$G2653),AllocFactorMatrix,(Y$4+1),FALSE)*$E2655</f>
        <v>0</v>
      </c>
      <c r="Z2653" s="5">
        <f t="shared" si="1261"/>
        <v>0</v>
      </c>
      <c r="AA2653" s="5">
        <f>VLOOKUP(CONCATENATE($F2653," ",$G2653),AllocFactorMatrix,(AA$4+1),FALSE)*$E2655</f>
        <v>0</v>
      </c>
      <c r="AB2653" s="5">
        <f>VLOOKUP(CONCATENATE($F2653," ",$G2653),AllocFactorMatrix,(AB$4+1),FALSE)*$E2655</f>
        <v>0</v>
      </c>
      <c r="AC2653" s="5">
        <f>VLOOKUP(CONCATENATE($F2653," ",$G2653),AllocFactorMatrix,(AC$4+1),FALSE)*$E2655</f>
        <v>0</v>
      </c>
    </row>
    <row r="2654" spans="4:29" hidden="1" outlineLevel="1">
      <c r="E2654" s="48"/>
      <c r="F2654" s="175" t="str">
        <f>F2655</f>
        <v>BULK_TRANS</v>
      </c>
      <c r="G2654" s="52" t="str">
        <f>$G$14</f>
        <v>CUSTOMER</v>
      </c>
      <c r="H2654" s="4">
        <f t="shared" si="1247"/>
        <v>0</v>
      </c>
      <c r="I2654" s="5">
        <f>VLOOKUP(CONCATENATE($F2654," ",$G2654),AllocFactorMatrix,(I$4+1),FALSE)*$E2655</f>
        <v>0</v>
      </c>
      <c r="J2654" s="5">
        <f>VLOOKUP(CONCATENATE($F2654," ",$G2654),AllocFactorMatrix,(J$4+1),FALSE)*$E2655</f>
        <v>0</v>
      </c>
      <c r="K2654" s="5">
        <f>VLOOKUP(CONCATENATE($F2654," ",$G2654),AllocFactorMatrix,(K$4+1),FALSE)*$E2655</f>
        <v>0</v>
      </c>
      <c r="L2654" s="5">
        <f>VLOOKUP(CONCATENATE($F2654," ",$G2654),AllocFactorMatrix,(L$4+1),FALSE)*$E2655</f>
        <v>0</v>
      </c>
      <c r="M2654" s="5">
        <f t="shared" si="1260"/>
        <v>0</v>
      </c>
      <c r="N2654" s="5">
        <f>VLOOKUP(CONCATENATE($F2654," ",$G2654),AllocFactorMatrix,(N$4+1),FALSE)*$E2655</f>
        <v>0</v>
      </c>
      <c r="O2654" s="5">
        <f>VLOOKUP(CONCATENATE($F2654," ",$G2654),AllocFactorMatrix,(O$4+1),FALSE)*$E2655</f>
        <v>0</v>
      </c>
      <c r="P2654" s="5">
        <f>VLOOKUP(CONCATENATE($F2654," ",$G2654),AllocFactorMatrix,(P$4+1),FALSE)*$E2655</f>
        <v>0</v>
      </c>
      <c r="Q2654" s="5">
        <f>VLOOKUP(CONCATENATE($F2654," ",$G2654),AllocFactorMatrix,(Q$4+1),FALSE)*$E2655</f>
        <v>0</v>
      </c>
      <c r="R2654" s="5">
        <f t="shared" si="1262"/>
        <v>0</v>
      </c>
      <c r="S2654" s="5">
        <f>VLOOKUP(CONCATENATE($F2654," ",$G2654),AllocFactorMatrix,(S$4+1),FALSE)*$E2655</f>
        <v>0</v>
      </c>
      <c r="T2654" s="5">
        <f>VLOOKUP(CONCATENATE($F2654," ",$G2654),AllocFactorMatrix,(T$4+1),FALSE)*$E2655</f>
        <v>0</v>
      </c>
      <c r="U2654" s="5">
        <f>VLOOKUP(CONCATENATE($F2654," ",$G2654),AllocFactorMatrix,(U$4+1),FALSE)*$E2655</f>
        <v>0</v>
      </c>
      <c r="V2654" s="5">
        <f>VLOOKUP(CONCATENATE($F2654," ",$G2654),AllocFactorMatrix,(V$4+1),FALSE)*$E2655</f>
        <v>0</v>
      </c>
      <c r="W2654" s="5">
        <f t="shared" si="1263"/>
        <v>0</v>
      </c>
      <c r="X2654" s="5">
        <f>VLOOKUP(CONCATENATE($F2654," ",$G2654),AllocFactorMatrix,(X$4+1),FALSE)*$E2655</f>
        <v>0</v>
      </c>
      <c r="Y2654" s="5">
        <f>VLOOKUP(CONCATENATE($F2654," ",$G2654),AllocFactorMatrix,(Y$4+1),FALSE)*$E2655</f>
        <v>0</v>
      </c>
      <c r="Z2654" s="5">
        <f t="shared" si="1261"/>
        <v>0</v>
      </c>
      <c r="AA2654" s="5">
        <f>VLOOKUP(CONCATENATE($F2654," ",$G2654),AllocFactorMatrix,(AA$4+1),FALSE)*$E2655</f>
        <v>0</v>
      </c>
      <c r="AB2654" s="5">
        <f>VLOOKUP(CONCATENATE($F2654," ",$G2654),AllocFactorMatrix,(AB$4+1),FALSE)*$E2655</f>
        <v>0</v>
      </c>
      <c r="AC2654" s="5">
        <f>VLOOKUP(CONCATENATE($F2654," ",$G2654),AllocFactorMatrix,(AC$4+1),FALSE)*$E2655</f>
        <v>0</v>
      </c>
    </row>
    <row r="2655" spans="4:29" collapsed="1">
      <c r="D2655" s="52" t="s">
        <v>244</v>
      </c>
      <c r="E2655" s="39">
        <v>0</v>
      </c>
      <c r="F2655" s="93" t="s">
        <v>33</v>
      </c>
      <c r="G2655" s="52" t="str">
        <f>$G$15</f>
        <v>TOTAL</v>
      </c>
      <c r="H2655" s="4">
        <f t="shared" si="1247"/>
        <v>0</v>
      </c>
      <c r="I2655" s="5">
        <f>VLOOKUP(CONCATENATE($F2655," ",$G2655),AllocFactorMatrix,(I$4+1),FALSE)*$E2655</f>
        <v>0</v>
      </c>
      <c r="J2655" s="5">
        <f>VLOOKUP(CONCATENATE($F2655," ",$G2655),AllocFactorMatrix,(J$4+1),FALSE)*$E2655</f>
        <v>0</v>
      </c>
      <c r="K2655" s="5">
        <f>VLOOKUP(CONCATENATE($F2655," ",$G2655),AllocFactorMatrix,(K$4+1),FALSE)*$E2655</f>
        <v>0</v>
      </c>
      <c r="L2655" s="5">
        <f>VLOOKUP(CONCATENATE($F2655," ",$G2655),AllocFactorMatrix,(L$4+1),FALSE)*$E2655</f>
        <v>0</v>
      </c>
      <c r="M2655" s="5">
        <f t="shared" si="1260"/>
        <v>0</v>
      </c>
      <c r="N2655" s="5">
        <f>VLOOKUP(CONCATENATE($F2655," ",$G2655),AllocFactorMatrix,(N$4+1),FALSE)*$E2655</f>
        <v>0</v>
      </c>
      <c r="O2655" s="5">
        <f>VLOOKUP(CONCATENATE($F2655," ",$G2655),AllocFactorMatrix,(O$4+1),FALSE)*$E2655</f>
        <v>0</v>
      </c>
      <c r="P2655" s="5">
        <f>VLOOKUP(CONCATENATE($F2655," ",$G2655),AllocFactorMatrix,(P$4+1),FALSE)*$E2655</f>
        <v>0</v>
      </c>
      <c r="Q2655" s="5">
        <f>VLOOKUP(CONCATENATE($F2655," ",$G2655),AllocFactorMatrix,(Q$4+1),FALSE)*$E2655</f>
        <v>0</v>
      </c>
      <c r="R2655" s="5">
        <f t="shared" si="1262"/>
        <v>0</v>
      </c>
      <c r="S2655" s="5">
        <f>VLOOKUP(CONCATENATE($F2655," ",$G2655),AllocFactorMatrix,(S$4+1),FALSE)*$E2655</f>
        <v>0</v>
      </c>
      <c r="T2655" s="5">
        <f>VLOOKUP(CONCATENATE($F2655," ",$G2655),AllocFactorMatrix,(T$4+1),FALSE)*$E2655</f>
        <v>0</v>
      </c>
      <c r="U2655" s="5">
        <f>VLOOKUP(CONCATENATE($F2655," ",$G2655),AllocFactorMatrix,(U$4+1),FALSE)*$E2655</f>
        <v>0</v>
      </c>
      <c r="V2655" s="5">
        <f>VLOOKUP(CONCATENATE($F2655," ",$G2655),AllocFactorMatrix,(V$4+1),FALSE)*$E2655</f>
        <v>0</v>
      </c>
      <c r="W2655" s="5">
        <f t="shared" si="1263"/>
        <v>0</v>
      </c>
      <c r="X2655" s="5">
        <f>VLOOKUP(CONCATENATE($F2655," ",$G2655),AllocFactorMatrix,(X$4+1),FALSE)*$E2655</f>
        <v>0</v>
      </c>
      <c r="Y2655" s="5">
        <f>VLOOKUP(CONCATENATE($F2655," ",$G2655),AllocFactorMatrix,(Y$4+1),FALSE)*$E2655</f>
        <v>0</v>
      </c>
      <c r="Z2655" s="5">
        <f t="shared" si="1261"/>
        <v>0</v>
      </c>
      <c r="AA2655" s="5">
        <f>VLOOKUP(CONCATENATE($F2655," ",$G2655),AllocFactorMatrix,(AA$4+1),FALSE)*$E2655</f>
        <v>0</v>
      </c>
      <c r="AB2655" s="5">
        <f>VLOOKUP(CONCATENATE($F2655," ",$G2655),AllocFactorMatrix,(AB$4+1),FALSE)*$E2655</f>
        <v>0</v>
      </c>
      <c r="AC2655" s="5">
        <f>VLOOKUP(CONCATENATE($F2655," ",$G2655),AllocFactorMatrix,(AC$4+1),FALSE)*$E2655</f>
        <v>0</v>
      </c>
    </row>
    <row r="2656" spans="4:29" hidden="1" outlineLevel="1">
      <c r="E2656" s="48"/>
      <c r="F2656" s="175" t="str">
        <f>F2663</f>
        <v>RB_GUP</v>
      </c>
      <c r="G2656" s="52" t="str">
        <f>$G$8</f>
        <v>PRODUCTION</v>
      </c>
      <c r="H2656" s="4">
        <f t="shared" ca="1" si="1247"/>
        <v>944070.04027993337</v>
      </c>
      <c r="I2656" s="5">
        <f ca="1">VLOOKUP(CONCATENATE($F2656," ",$G2656),AllocFactorMatrix,(I$4+1),FALSE)*$E2663</f>
        <v>485616.39282249991</v>
      </c>
      <c r="J2656" s="5">
        <f ca="1">VLOOKUP(CONCATENATE($F2656," ",$G2656),AllocFactorMatrix,(J$4+1),FALSE)*$E2663</f>
        <v>113245.8174666261</v>
      </c>
      <c r="K2656" s="5">
        <f ca="1">VLOOKUP(CONCATENATE($F2656," ",$G2656),AllocFactorMatrix,(K$4+1),FALSE)*$E2663</f>
        <v>1574.565285706987</v>
      </c>
      <c r="L2656" s="5">
        <f ca="1">VLOOKUP(CONCATENATE($F2656," ",$G2656),AllocFactorMatrix,(L$4+1),FALSE)*$E2663</f>
        <v>219.29554471037358</v>
      </c>
      <c r="M2656" s="5">
        <f t="shared" ref="M2656:M2663" ca="1" si="1264">SUBTOTAL(9,J2656:L2656)</f>
        <v>115039.67829704346</v>
      </c>
      <c r="N2656" s="5">
        <f ca="1">VLOOKUP(CONCATENATE($F2656," ",$G2656),AllocFactorMatrix,(N$4+1),FALSE)*$E2663</f>
        <v>67404.838849357038</v>
      </c>
      <c r="O2656" s="5">
        <f ca="1">VLOOKUP(CONCATENATE($F2656," ",$G2656),AllocFactorMatrix,(O$4+1),FALSE)*$E2663</f>
        <v>12078.379937234751</v>
      </c>
      <c r="P2656" s="5">
        <f ca="1">VLOOKUP(CONCATENATE($F2656," ",$G2656),AllocFactorMatrix,(P$4+1),FALSE)*$E2663</f>
        <v>2449.3721936378156</v>
      </c>
      <c r="Q2656" s="5">
        <f ca="1">VLOOKUP(CONCATENATE($F2656," ",$G2656),AllocFactorMatrix,(Q$4+1),FALSE)*$E2663</f>
        <v>93.013801393477536</v>
      </c>
      <c r="R2656" s="5">
        <f ca="1">SUBTOTAL(9,N2656:Q2656)</f>
        <v>82025.604781623086</v>
      </c>
      <c r="S2656" s="5">
        <f ca="1">VLOOKUP(CONCATENATE($F2656," ",$G2656),AllocFactorMatrix,(S$4+1),FALSE)*$E2663</f>
        <v>3192.1026007753176</v>
      </c>
      <c r="T2656" s="5">
        <f ca="1">VLOOKUP(CONCATENATE($F2656," ",$G2656),AllocFactorMatrix,(T$4+1),FALSE)*$E2663</f>
        <v>43095.22838886753</v>
      </c>
      <c r="U2656" s="5">
        <f ca="1">VLOOKUP(CONCATENATE($F2656," ",$G2656),AllocFactorMatrix,(U$4+1),FALSE)*$E2663</f>
        <v>164821.94887696669</v>
      </c>
      <c r="V2656" s="5">
        <f ca="1">VLOOKUP(CONCATENATE($F2656," ",$G2656),AllocFactorMatrix,(V$4+1),FALSE)*$E2663</f>
        <v>29859.024711573635</v>
      </c>
      <c r="W2656" s="5">
        <f ca="1">SUBTOTAL(9,S2656:V2656)</f>
        <v>240968.30457818319</v>
      </c>
      <c r="X2656" s="5">
        <f ca="1">VLOOKUP(CONCATENATE($F2656," ",$G2656),AllocFactorMatrix,(X$4+1),FALSE)*$E2663</f>
        <v>18499.906067179058</v>
      </c>
      <c r="Y2656" s="5">
        <f ca="1">VLOOKUP(CONCATENATE($F2656," ",$G2656),AllocFactorMatrix,(Y$4+1),FALSE)*$E2663</f>
        <v>369.49057444580581</v>
      </c>
      <c r="Z2656" s="5">
        <f t="shared" ref="Z2656:Z2663" ca="1" si="1265">SUBTOTAL(9,X2656:Y2656)</f>
        <v>18869.396641624862</v>
      </c>
      <c r="AA2656" s="5">
        <f ca="1">VLOOKUP(CONCATENATE($F2656," ",$G2656),AllocFactorMatrix,(AA$4+1),FALSE)*$E2663</f>
        <v>244.04369023965418</v>
      </c>
      <c r="AB2656" s="5">
        <f ca="1">VLOOKUP(CONCATENATE($F2656," ",$G2656),AllocFactorMatrix,(AB$4+1),FALSE)*$E2663</f>
        <v>1084.1810214178022</v>
      </c>
      <c r="AC2656" s="5">
        <f ca="1">VLOOKUP(CONCATENATE($F2656," ",$G2656),AllocFactorMatrix,(AC$4+1),FALSE)*$E2663</f>
        <v>222.43844730126256</v>
      </c>
    </row>
    <row r="2657" spans="4:29" hidden="1" outlineLevel="1">
      <c r="E2657" s="48"/>
      <c r="F2657" s="175" t="str">
        <f>F2663</f>
        <v>RB_GUP</v>
      </c>
      <c r="G2657" s="52" t="str">
        <f>$G$9</f>
        <v>BULKTRAN</v>
      </c>
      <c r="H2657" s="4">
        <f t="shared" ca="1" si="1247"/>
        <v>512681.45395063929</v>
      </c>
      <c r="I2657" s="5">
        <f ca="1">VLOOKUP(CONCATENATE($F2657," ",$G2657),AllocFactorMatrix,(I$4+1),FALSE)*$E2663</f>
        <v>263716.15209892805</v>
      </c>
      <c r="J2657" s="5">
        <f ca="1">VLOOKUP(CONCATENATE($F2657," ",$G2657),AllocFactorMatrix,(J$4+1),FALSE)*$E2663</f>
        <v>61498.647214144272</v>
      </c>
      <c r="K2657" s="5">
        <f ca="1">VLOOKUP(CONCATENATE($F2657," ",$G2657),AllocFactorMatrix,(K$4+1),FALSE)*$E2663</f>
        <v>855.07471434756872</v>
      </c>
      <c r="L2657" s="5">
        <f ca="1">VLOOKUP(CONCATENATE($F2657," ",$G2657),AllocFactorMatrix,(L$4+1),FALSE)*$E2663</f>
        <v>119.08942547702783</v>
      </c>
      <c r="M2657" s="5">
        <f t="shared" ca="1" si="1264"/>
        <v>62472.811353968864</v>
      </c>
      <c r="N2657" s="5">
        <f ca="1">VLOOKUP(CONCATENATE($F2657," ",$G2657),AllocFactorMatrix,(N$4+1),FALSE)*$E2663</f>
        <v>36604.498935640513</v>
      </c>
      <c r="O2657" s="5">
        <f ca="1">VLOOKUP(CONCATENATE($F2657," ",$G2657),AllocFactorMatrix,(O$4+1),FALSE)*$E2663</f>
        <v>6559.2181971515593</v>
      </c>
      <c r="P2657" s="5">
        <f ca="1">VLOOKUP(CONCATENATE($F2657," ",$G2657),AllocFactorMatrix,(P$4+1),FALSE)*$E2663</f>
        <v>1330.1425147737461</v>
      </c>
      <c r="Q2657" s="5">
        <f ca="1">VLOOKUP(CONCATENATE($F2657," ",$G2657),AllocFactorMatrix,(Q$4+1),FALSE)*$E2663</f>
        <v>50.511560478864695</v>
      </c>
      <c r="R2657" s="5">
        <f t="shared" ref="R2657:R2663" ca="1" si="1266">SUBTOTAL(9,N2657:Q2657)</f>
        <v>44544.371208044686</v>
      </c>
      <c r="S2657" s="5">
        <f ca="1">VLOOKUP(CONCATENATE($F2657," ",$G2657),AllocFactorMatrix,(S$4+1),FALSE)*$E2663</f>
        <v>1733.4855812603128</v>
      </c>
      <c r="T2657" s="5">
        <f ca="1">VLOOKUP(CONCATENATE($F2657," ",$G2657),AllocFactorMatrix,(T$4+1),FALSE)*$E2663</f>
        <v>23403.056347586436</v>
      </c>
      <c r="U2657" s="5">
        <f ca="1">VLOOKUP(CONCATENATE($F2657," ",$G2657),AllocFactorMatrix,(U$4+1),FALSE)*$E2663</f>
        <v>89507.295844453634</v>
      </c>
      <c r="V2657" s="5">
        <f ca="1">VLOOKUP(CONCATENATE($F2657," ",$G2657),AllocFactorMatrix,(V$4+1),FALSE)*$E2663</f>
        <v>16215.076794660805</v>
      </c>
      <c r="W2657" s="5">
        <f t="shared" ref="W2657:W2663" ca="1" si="1267">SUBTOTAL(9,S2657:V2657)</f>
        <v>130858.9145679612</v>
      </c>
      <c r="X2657" s="5">
        <f ca="1">VLOOKUP(CONCATENATE($F2657," ",$G2657),AllocFactorMatrix,(X$4+1),FALSE)*$E2663</f>
        <v>10046.456656604923</v>
      </c>
      <c r="Y2657" s="5">
        <f ca="1">VLOOKUP(CONCATENATE($F2657," ",$G2657),AllocFactorMatrix,(Y$4+1),FALSE)*$E2663</f>
        <v>200.65350752128845</v>
      </c>
      <c r="Z2657" s="5">
        <f t="shared" ca="1" si="1265"/>
        <v>10247.110164126212</v>
      </c>
      <c r="AA2657" s="5">
        <f ca="1">VLOOKUP(CONCATENATE($F2657," ",$G2657),AllocFactorMatrix,(AA$4+1),FALSE)*$E2663</f>
        <v>132.52901649378271</v>
      </c>
      <c r="AB2657" s="5">
        <f ca="1">VLOOKUP(CONCATENATE($F2657," ",$G2657),AllocFactorMatrix,(AB$4+1),FALSE)*$E2663</f>
        <v>588.76934834342592</v>
      </c>
      <c r="AC2657" s="5">
        <f ca="1">VLOOKUP(CONCATENATE($F2657," ",$G2657),AllocFactorMatrix,(AC$4+1),FALSE)*$E2663</f>
        <v>120.79619277306915</v>
      </c>
    </row>
    <row r="2658" spans="4:29" hidden="1" outlineLevel="1">
      <c r="E2658" s="48"/>
      <c r="F2658" s="175" t="str">
        <f>F2663</f>
        <v>RB_GUP</v>
      </c>
      <c r="G2658" s="52" t="str">
        <f>$G$10</f>
        <v>SUBTRAN</v>
      </c>
      <c r="H2658" s="4">
        <f t="shared" ca="1" si="1247"/>
        <v>141947.99678219185</v>
      </c>
      <c r="I2658" s="5">
        <f ca="1">VLOOKUP(CONCATENATE($F2658," ",$G2658),AllocFactorMatrix,(I$4+1),FALSE)*$E2663</f>
        <v>72528.806082296243</v>
      </c>
      <c r="J2658" s="5">
        <f ca="1">VLOOKUP(CONCATENATE($F2658," ",$G2658),AllocFactorMatrix,(J$4+1),FALSE)*$E2663</f>
        <v>17001.977385187689</v>
      </c>
      <c r="K2658" s="5">
        <f ca="1">VLOOKUP(CONCATENATE($F2658," ",$G2658),AllocFactorMatrix,(K$4+1),FALSE)*$E2663</f>
        <v>237.51103126630468</v>
      </c>
      <c r="L2658" s="5">
        <f ca="1">VLOOKUP(CONCATENATE($F2658," ",$G2658),AllocFactorMatrix,(L$4+1),FALSE)*$E2663</f>
        <v>42.988393123187947</v>
      </c>
      <c r="M2658" s="5">
        <f t="shared" ca="1" si="1264"/>
        <v>17282.476809577183</v>
      </c>
      <c r="N2658" s="5">
        <f ca="1">VLOOKUP(CONCATENATE($F2658," ",$G2658),AllocFactorMatrix,(N$4+1),FALSE)*$E2663</f>
        <v>9825.926472332807</v>
      </c>
      <c r="O2658" s="5">
        <f ca="1">VLOOKUP(CONCATENATE($F2658," ",$G2658),AllocFactorMatrix,(O$4+1),FALSE)*$E2663</f>
        <v>1765.6696213975799</v>
      </c>
      <c r="P2658" s="5">
        <f ca="1">VLOOKUP(CONCATENATE($F2658," ",$G2658),AllocFactorMatrix,(P$4+1),FALSE)*$E2663</f>
        <v>463.47466230235278</v>
      </c>
      <c r="Q2658" s="5">
        <f ca="1">VLOOKUP(CONCATENATE($F2658," ",$G2658),AllocFactorMatrix,(Q$4+1),FALSE)*$E2663</f>
        <v>0</v>
      </c>
      <c r="R2658" s="5">
        <f t="shared" ca="1" si="1266"/>
        <v>12055.070756032739</v>
      </c>
      <c r="S2658" s="5">
        <f ca="1">VLOOKUP(CONCATENATE($F2658," ",$G2658),AllocFactorMatrix,(S$4+1),FALSE)*$E2663</f>
        <v>442.89610958423867</v>
      </c>
      <c r="T2658" s="5">
        <f ca="1">VLOOKUP(CONCATENATE($F2658," ",$G2658),AllocFactorMatrix,(T$4+1),FALSE)*$E2663</f>
        <v>6214.2618847809063</v>
      </c>
      <c r="U2658" s="5">
        <f ca="1">VLOOKUP(CONCATENATE($F2658," ",$G2658),AllocFactorMatrix,(U$4+1),FALSE)*$E2663</f>
        <v>30641.104693396308</v>
      </c>
      <c r="V2658" s="5">
        <f ca="1">VLOOKUP(CONCATENATE($F2658," ",$G2658),AllocFactorMatrix,(V$4+1),FALSE)*$E2663</f>
        <v>0</v>
      </c>
      <c r="W2658" s="5">
        <f t="shared" ca="1" si="1267"/>
        <v>37298.262687761453</v>
      </c>
      <c r="X2658" s="5">
        <f ca="1">VLOOKUP(CONCATENATE($F2658," ",$G2658),AllocFactorMatrix,(X$4+1),FALSE)*$E2663</f>
        <v>2693.484677903285</v>
      </c>
      <c r="Y2658" s="5">
        <f ca="1">VLOOKUP(CONCATENATE($F2658," ",$G2658),AllocFactorMatrix,(Y$4+1),FALSE)*$E2663</f>
        <v>54.081178045995088</v>
      </c>
      <c r="Z2658" s="5">
        <f t="shared" ca="1" si="1265"/>
        <v>2747.5658559492799</v>
      </c>
      <c r="AA2658" s="5">
        <f ca="1">VLOOKUP(CONCATENATE($F2658," ",$G2658),AllocFactorMatrix,(AA$4+1),FALSE)*$E2663</f>
        <v>35.814590574960633</v>
      </c>
      <c r="AB2658" s="5">
        <f ca="1">VLOOKUP(CONCATENATE($F2658," ",$G2658),AllocFactorMatrix,(AB$4+1),FALSE)*$E2663</f>
        <v>0</v>
      </c>
      <c r="AC2658" s="5">
        <f ca="1">VLOOKUP(CONCATENATE($F2658," ",$G2658),AllocFactorMatrix,(AC$4+1),FALSE)*$E2663</f>
        <v>0</v>
      </c>
    </row>
    <row r="2659" spans="4:29" hidden="1" outlineLevel="1">
      <c r="E2659" s="48"/>
      <c r="F2659" s="175" t="str">
        <f>F2663</f>
        <v>RB_GUP</v>
      </c>
      <c r="G2659" s="52" t="str">
        <f>$G$11</f>
        <v>DISTPRI</v>
      </c>
      <c r="H2659" s="4">
        <f t="shared" ca="1" si="1247"/>
        <v>567911.5306695879</v>
      </c>
      <c r="I2659" s="5">
        <f ca="1">VLOOKUP(CONCATENATE($F2659," ",$G2659),AllocFactorMatrix,(I$4+1),FALSE)*$E2663</f>
        <v>371872.48428551952</v>
      </c>
      <c r="J2659" s="5">
        <f ca="1">VLOOKUP(CONCATENATE($F2659," ",$G2659),AllocFactorMatrix,(J$4+1),FALSE)*$E2663</f>
        <v>87032.514314461587</v>
      </c>
      <c r="K2659" s="5">
        <f ca="1">VLOOKUP(CONCATENATE($F2659," ",$G2659),AllocFactorMatrix,(K$4+1),FALSE)*$E2663</f>
        <v>1215.6484777522267</v>
      </c>
      <c r="L2659" s="5">
        <f ca="1">VLOOKUP(CONCATENATE($F2659," ",$G2659),AllocFactorMatrix,(L$4+1),FALSE)*$E2663</f>
        <v>0</v>
      </c>
      <c r="M2659" s="5">
        <f t="shared" ca="1" si="1264"/>
        <v>88248.162792213814</v>
      </c>
      <c r="N2659" s="5">
        <f ca="1">VLOOKUP(CONCATENATE($F2659," ",$G2659),AllocFactorMatrix,(N$4+1),FALSE)*$E2663</f>
        <v>50524.081865309236</v>
      </c>
      <c r="O2659" s="5">
        <f ca="1">VLOOKUP(CONCATENATE($F2659," ",$G2659),AllocFactorMatrix,(O$4+1),FALSE)*$E2663</f>
        <v>9078.1261641373894</v>
      </c>
      <c r="P2659" s="5">
        <f ca="1">VLOOKUP(CONCATENATE($F2659," ",$G2659),AllocFactorMatrix,(P$4+1),FALSE)*$E2663</f>
        <v>0</v>
      </c>
      <c r="Q2659" s="5">
        <f ca="1">VLOOKUP(CONCATENATE($F2659," ",$G2659),AllocFactorMatrix,(Q$4+1),FALSE)*$E2663</f>
        <v>0</v>
      </c>
      <c r="R2659" s="5">
        <f t="shared" ca="1" si="1266"/>
        <v>59602.208029446629</v>
      </c>
      <c r="S2659" s="5">
        <f ca="1">VLOOKUP(CONCATENATE($F2659," ",$G2659),AllocFactorMatrix,(S$4+1),FALSE)*$E2663</f>
        <v>2284.5351380026136</v>
      </c>
      <c r="T2659" s="5">
        <f ca="1">VLOOKUP(CONCATENATE($F2659," ",$G2659),AllocFactorMatrix,(T$4+1),FALSE)*$E2663</f>
        <v>31590.238481166063</v>
      </c>
      <c r="U2659" s="5">
        <f ca="1">VLOOKUP(CONCATENATE($F2659," ",$G2659),AllocFactorMatrix,(U$4+1),FALSE)*$E2663</f>
        <v>0</v>
      </c>
      <c r="V2659" s="5">
        <f ca="1">VLOOKUP(CONCATENATE($F2659," ",$G2659),AllocFactorMatrix,(V$4+1),FALSE)*$E2663</f>
        <v>0</v>
      </c>
      <c r="W2659" s="5">
        <f t="shared" ca="1" si="1267"/>
        <v>33874.773619168678</v>
      </c>
      <c r="X2659" s="5">
        <f ca="1">VLOOKUP(CONCATENATE($F2659," ",$G2659),AllocFactorMatrix,(X$4+1),FALSE)*$E2663</f>
        <v>13853.285766574547</v>
      </c>
      <c r="Y2659" s="5">
        <f ca="1">VLOOKUP(CONCATENATE($F2659," ",$G2659),AllocFactorMatrix,(Y$4+1),FALSE)*$E2663</f>
        <v>278.05729210048241</v>
      </c>
      <c r="Z2659" s="5">
        <f t="shared" ca="1" si="1265"/>
        <v>14131.343058675029</v>
      </c>
      <c r="AA2659" s="5">
        <f ca="1">VLOOKUP(CONCATENATE($F2659," ",$G2659),AllocFactorMatrix,(AA$4+1),FALSE)*$E2663</f>
        <v>182.55888456429409</v>
      </c>
      <c r="AB2659" s="5">
        <f ca="1">VLOOKUP(CONCATENATE($F2659," ",$G2659),AllocFactorMatrix,(AB$4+1),FALSE)*$E2663</f>
        <v>0</v>
      </c>
      <c r="AC2659" s="5">
        <f ca="1">VLOOKUP(CONCATENATE($F2659," ",$G2659),AllocFactorMatrix,(AC$4+1),FALSE)*$E2663</f>
        <v>0</v>
      </c>
    </row>
    <row r="2660" spans="4:29" hidden="1" outlineLevel="1">
      <c r="E2660" s="48"/>
      <c r="F2660" s="175" t="str">
        <f>F2663</f>
        <v>RB_GUP</v>
      </c>
      <c r="G2660" s="52" t="str">
        <f>$G$12</f>
        <v>DISTSEC</v>
      </c>
      <c r="H2660" s="4">
        <f t="shared" ca="1" si="1247"/>
        <v>272249.13777534163</v>
      </c>
      <c r="I2660" s="5">
        <f ca="1">VLOOKUP(CONCATENATE($F2660," ",$G2660),AllocFactorMatrix,(I$4+1),FALSE)*$E2663</f>
        <v>202037.46926894429</v>
      </c>
      <c r="J2660" s="5">
        <f ca="1">VLOOKUP(CONCATENATE($F2660," ",$G2660),AllocFactorMatrix,(J$4+1),FALSE)*$E2663</f>
        <v>40739.78026158968</v>
      </c>
      <c r="K2660" s="5">
        <f ca="1">VLOOKUP(CONCATENATE($F2660," ",$G2660),AllocFactorMatrix,(K$4+1),FALSE)*$E2663</f>
        <v>0</v>
      </c>
      <c r="L2660" s="5">
        <f ca="1">VLOOKUP(CONCATENATE($F2660," ",$G2660),AllocFactorMatrix,(L$4+1),FALSE)*$E2663</f>
        <v>0</v>
      </c>
      <c r="M2660" s="5">
        <f t="shared" ca="1" si="1264"/>
        <v>40739.78026158968</v>
      </c>
      <c r="N2660" s="5">
        <f ca="1">VLOOKUP(CONCATENATE($F2660," ",$G2660),AllocFactorMatrix,(N$4+1),FALSE)*$E2663</f>
        <v>20363.187628501757</v>
      </c>
      <c r="O2660" s="5">
        <f ca="1">VLOOKUP(CONCATENATE($F2660," ",$G2660),AllocFactorMatrix,(O$4+1),FALSE)*$E2663</f>
        <v>0</v>
      </c>
      <c r="P2660" s="5">
        <f ca="1">VLOOKUP(CONCATENATE($F2660," ",$G2660),AllocFactorMatrix,(P$4+1),FALSE)*$E2663</f>
        <v>0</v>
      </c>
      <c r="Q2660" s="5">
        <f ca="1">VLOOKUP(CONCATENATE($F2660," ",$G2660),AllocFactorMatrix,(Q$4+1),FALSE)*$E2663</f>
        <v>0</v>
      </c>
      <c r="R2660" s="5">
        <f t="shared" ca="1" si="1266"/>
        <v>20363.187628501757</v>
      </c>
      <c r="S2660" s="5">
        <f ca="1">VLOOKUP(CONCATENATE($F2660," ",$G2660),AllocFactorMatrix,(S$4+1),FALSE)*$E2663</f>
        <v>761.12827510620127</v>
      </c>
      <c r="T2660" s="5">
        <f ca="1">VLOOKUP(CONCATENATE($F2660," ",$G2660),AllocFactorMatrix,(T$4+1),FALSE)*$E2663</f>
        <v>0</v>
      </c>
      <c r="U2660" s="5">
        <f ca="1">VLOOKUP(CONCATENATE($F2660," ",$G2660),AllocFactorMatrix,(U$4+1),FALSE)*$E2663</f>
        <v>0</v>
      </c>
      <c r="V2660" s="5">
        <f ca="1">VLOOKUP(CONCATENATE($F2660," ",$G2660),AllocFactorMatrix,(V$4+1),FALSE)*$E2663</f>
        <v>0</v>
      </c>
      <c r="W2660" s="5">
        <f t="shared" ca="1" si="1267"/>
        <v>761.12827510620127</v>
      </c>
      <c r="X2660" s="5">
        <f ca="1">VLOOKUP(CONCATENATE($F2660," ",$G2660),AllocFactorMatrix,(X$4+1),FALSE)*$E2663</f>
        <v>5752.126894411771</v>
      </c>
      <c r="Y2660" s="5">
        <f ca="1">VLOOKUP(CONCATENATE($F2660," ",$G2660),AllocFactorMatrix,(Y$4+1),FALSE)*$E2663</f>
        <v>0</v>
      </c>
      <c r="Z2660" s="5">
        <f t="shared" ca="1" si="1265"/>
        <v>5752.126894411771</v>
      </c>
      <c r="AA2660" s="5">
        <f ca="1">VLOOKUP(CONCATENATE($F2660," ",$G2660),AllocFactorMatrix,(AA$4+1),FALSE)*$E2663</f>
        <v>68.010685032799657</v>
      </c>
      <c r="AB2660" s="5">
        <f ca="1">VLOOKUP(CONCATENATE($F2660," ",$G2660),AllocFactorMatrix,(AB$4+1),FALSE)*$E2663</f>
        <v>2093.3491720675347</v>
      </c>
      <c r="AC2660" s="5">
        <f ca="1">VLOOKUP(CONCATENATE($F2660," ",$G2660),AllocFactorMatrix,(AC$4+1),FALSE)*$E2663</f>
        <v>434.08558968760821</v>
      </c>
    </row>
    <row r="2661" spans="4:29" hidden="1" outlineLevel="1">
      <c r="E2661" s="48"/>
      <c r="F2661" s="175" t="str">
        <f>F2663</f>
        <v>RB_GUP</v>
      </c>
      <c r="G2661" s="52" t="str">
        <f>$G$13</f>
        <v>ENERGY</v>
      </c>
      <c r="H2661" s="4">
        <f t="shared" ca="1" si="1247"/>
        <v>17625.57742564418</v>
      </c>
      <c r="I2661" s="5">
        <f ca="1">VLOOKUP(CONCATENATE($F2661," ",$G2661),AllocFactorMatrix,(I$4+1),FALSE)*$E2663</f>
        <v>6896.6453760603472</v>
      </c>
      <c r="J2661" s="5">
        <f ca="1">VLOOKUP(CONCATENATE($F2661," ",$G2661),AllocFactorMatrix,(J$4+1),FALSE)*$E2663</f>
        <v>1989.6621810352556</v>
      </c>
      <c r="K2661" s="5">
        <f ca="1">VLOOKUP(CONCATENATE($F2661," ",$G2661),AllocFactorMatrix,(K$4+1),FALSE)*$E2663</f>
        <v>27.731643967460403</v>
      </c>
      <c r="L2661" s="5">
        <f ca="1">VLOOKUP(CONCATENATE($F2661," ",$G2661),AllocFactorMatrix,(L$4+1),FALSE)*$E2663</f>
        <v>3.8768603237680401</v>
      </c>
      <c r="M2661" s="5">
        <f t="shared" ca="1" si="1264"/>
        <v>2021.2706853264842</v>
      </c>
      <c r="N2661" s="5">
        <f ca="1">VLOOKUP(CONCATENATE($F2661," ",$G2661),AllocFactorMatrix,(N$4+1),FALSE)*$E2663</f>
        <v>1290.9412050108795</v>
      </c>
      <c r="O2661" s="5">
        <f ca="1">VLOOKUP(CONCATENATE($F2661," ",$G2661),AllocFactorMatrix,(O$4+1),FALSE)*$E2663</f>
        <v>230.22511879080187</v>
      </c>
      <c r="P2661" s="5">
        <f ca="1">VLOOKUP(CONCATENATE($F2661," ",$G2661),AllocFactorMatrix,(P$4+1),FALSE)*$E2663</f>
        <v>46.882265384422901</v>
      </c>
      <c r="Q2661" s="5">
        <f ca="1">VLOOKUP(CONCATENATE($F2661," ",$G2661),AllocFactorMatrix,(Q$4+1),FALSE)*$E2663</f>
        <v>1.7707590299400833</v>
      </c>
      <c r="R2661" s="5">
        <f t="shared" ca="1" si="1266"/>
        <v>1569.8193482160443</v>
      </c>
      <c r="S2661" s="5">
        <f ca="1">VLOOKUP(CONCATENATE($F2661," ",$G2661),AllocFactorMatrix,(S$4+1),FALSE)*$E2663</f>
        <v>67.606614373570906</v>
      </c>
      <c r="T2661" s="5">
        <f ca="1">VLOOKUP(CONCATENATE($F2661," ",$G2661),AllocFactorMatrix,(T$4+1),FALSE)*$E2663</f>
        <v>1068.8734276120374</v>
      </c>
      <c r="U2661" s="5">
        <f ca="1">VLOOKUP(CONCATENATE($F2661," ",$G2661),AllocFactorMatrix,(U$4+1),FALSE)*$E2663</f>
        <v>4597.0506473049982</v>
      </c>
      <c r="V2661" s="5">
        <f ca="1">VLOOKUP(CONCATENATE($F2661," ",$G2661),AllocFactorMatrix,(V$4+1),FALSE)*$E2663</f>
        <v>864.75324176159609</v>
      </c>
      <c r="W2661" s="5">
        <f t="shared" ca="1" si="1267"/>
        <v>6598.2839310522022</v>
      </c>
      <c r="X2661" s="5">
        <f ca="1">VLOOKUP(CONCATENATE($F2661," ",$G2661),AllocFactorMatrix,(X$4+1),FALSE)*$E2663</f>
        <v>354.6087518564853</v>
      </c>
      <c r="Y2661" s="5">
        <f ca="1">VLOOKUP(CONCATENATE($F2661," ",$G2661),AllocFactorMatrix,(Y$4+1),FALSE)*$E2663</f>
        <v>7.115153869772171</v>
      </c>
      <c r="Z2661" s="5">
        <f t="shared" ca="1" si="1265"/>
        <v>361.72390572625744</v>
      </c>
      <c r="AA2661" s="5">
        <f ca="1">VLOOKUP(CONCATENATE($F2661," ",$G2661),AllocFactorMatrix,(AA$4+1),FALSE)*$E2663</f>
        <v>6.3467477627718631</v>
      </c>
      <c r="AB2661" s="5">
        <f ca="1">VLOOKUP(CONCATENATE($F2661," ",$G2661),AllocFactorMatrix,(AB$4+1),FALSE)*$E2663</f>
        <v>142.16497624662392</v>
      </c>
      <c r="AC2661" s="5">
        <f ca="1">VLOOKUP(CONCATENATE($F2661," ",$G2661),AllocFactorMatrix,(AC$4+1),FALSE)*$E2663</f>
        <v>29.322455253449853</v>
      </c>
    </row>
    <row r="2662" spans="4:29" hidden="1" outlineLevel="1">
      <c r="E2662" s="48"/>
      <c r="F2662" s="175" t="str">
        <f>F2663</f>
        <v>RB_GUP</v>
      </c>
      <c r="G2662" s="52" t="str">
        <f>$G$14</f>
        <v>CUSTOMER</v>
      </c>
      <c r="H2662" s="4">
        <f t="shared" ca="1" si="1247"/>
        <v>128309.26311666241</v>
      </c>
      <c r="I2662" s="5">
        <f ca="1">VLOOKUP(CONCATENATE($F2662," ",$G2662),AllocFactorMatrix,(I$4+1),FALSE)*$E2663</f>
        <v>63552.369654606111</v>
      </c>
      <c r="J2662" s="5">
        <f ca="1">VLOOKUP(CONCATENATE($F2662," ",$G2662),AllocFactorMatrix,(J$4+1),FALSE)*$E2663</f>
        <v>20255.057890392338</v>
      </c>
      <c r="K2662" s="5">
        <f ca="1">VLOOKUP(CONCATENATE($F2662," ",$G2662),AllocFactorMatrix,(K$4+1),FALSE)*$E2663</f>
        <v>1292.9052520700086</v>
      </c>
      <c r="L2662" s="5">
        <f ca="1">VLOOKUP(CONCATENATE($F2662," ",$G2662),AllocFactorMatrix,(L$4+1),FALSE)*$E2663</f>
        <v>217.44945919779161</v>
      </c>
      <c r="M2662" s="5">
        <f t="shared" ca="1" si="1264"/>
        <v>21765.41260166014</v>
      </c>
      <c r="N2662" s="5">
        <f ca="1">VLOOKUP(CONCATENATE($F2662," ",$G2662),AllocFactorMatrix,(N$4+1),FALSE)*$E2663</f>
        <v>1579.1626586697598</v>
      </c>
      <c r="O2662" s="5">
        <f ca="1">VLOOKUP(CONCATENATE($F2662," ",$G2662),AllocFactorMatrix,(O$4+1),FALSE)*$E2663</f>
        <v>456.46549398380989</v>
      </c>
      <c r="P2662" s="5">
        <f ca="1">VLOOKUP(CONCATENATE($F2662," ",$G2662),AllocFactorMatrix,(P$4+1),FALSE)*$E2663</f>
        <v>534.69808187755768</v>
      </c>
      <c r="Q2662" s="5">
        <f ca="1">VLOOKUP(CONCATENATE($F2662," ",$G2662),AllocFactorMatrix,(Q$4+1),FALSE)*$E2663</f>
        <v>66.809218962309956</v>
      </c>
      <c r="R2662" s="5">
        <f t="shared" ca="1" si="1266"/>
        <v>2637.1354534934371</v>
      </c>
      <c r="S2662" s="5">
        <f ca="1">VLOOKUP(CONCATENATE($F2662," ",$G2662),AllocFactorMatrix,(S$4+1),FALSE)*$E2663</f>
        <v>10.45606756268498</v>
      </c>
      <c r="T2662" s="5">
        <f ca="1">VLOOKUP(CONCATENATE($F2662," ",$G2662),AllocFactorMatrix,(T$4+1),FALSE)*$E2663</f>
        <v>323.9863224172135</v>
      </c>
      <c r="U2662" s="5">
        <f ca="1">VLOOKUP(CONCATENATE($F2662," ",$G2662),AllocFactorMatrix,(U$4+1),FALSE)*$E2663</f>
        <v>898.7798156547907</v>
      </c>
      <c r="V2662" s="5">
        <f ca="1">VLOOKUP(CONCATENATE($F2662," ",$G2662),AllocFactorMatrix,(V$4+1),FALSE)*$E2663</f>
        <v>267.24619789736113</v>
      </c>
      <c r="W2662" s="5">
        <f t="shared" ca="1" si="1267"/>
        <v>1500.4684035320502</v>
      </c>
      <c r="X2662" s="5">
        <f ca="1">VLOOKUP(CONCATENATE($F2662," ",$G2662),AllocFactorMatrix,(X$4+1),FALSE)*$E2663</f>
        <v>319.12227220137146</v>
      </c>
      <c r="Y2662" s="5">
        <f ca="1">VLOOKUP(CONCATENATE($F2662," ",$G2662),AllocFactorMatrix,(Y$4+1),FALSE)*$E2663</f>
        <v>5.9755321883957793</v>
      </c>
      <c r="Z2662" s="5">
        <f t="shared" ca="1" si="1265"/>
        <v>325.09780438976725</v>
      </c>
      <c r="AA2662" s="5">
        <f ca="1">VLOOKUP(CONCATENATE($F2662," ",$G2662),AllocFactorMatrix,(AA$4+1),FALSE)*$E2663</f>
        <v>30.871407709122696</v>
      </c>
      <c r="AB2662" s="5">
        <f ca="1">VLOOKUP(CONCATENATE($F2662," ",$G2662),AllocFactorMatrix,(AB$4+1),FALSE)*$E2663</f>
        <v>33925.888729398328</v>
      </c>
      <c r="AC2662" s="5">
        <f ca="1">VLOOKUP(CONCATENATE($F2662," ",$G2662),AllocFactorMatrix,(AC$4+1),FALSE)*$E2663</f>
        <v>4572.0190618734478</v>
      </c>
    </row>
    <row r="2663" spans="4:29" collapsed="1">
      <c r="D2663" s="52" t="s">
        <v>245</v>
      </c>
      <c r="E2663" s="39">
        <v>2584795</v>
      </c>
      <c r="F2663" s="93" t="s">
        <v>73</v>
      </c>
      <c r="G2663" s="52" t="str">
        <f>$G$15</f>
        <v>TOTAL</v>
      </c>
      <c r="H2663" s="4">
        <f t="shared" ca="1" si="1247"/>
        <v>2584795</v>
      </c>
      <c r="I2663" s="5">
        <f ca="1">VLOOKUP(CONCATENATE($F2663," ",$G2663),AllocFactorMatrix,(I$4+1),FALSE)*$E2663</f>
        <v>1466220.3195888547</v>
      </c>
      <c r="J2663" s="5">
        <f ca="1">VLOOKUP(CONCATENATE($F2663," ",$G2663),AllocFactorMatrix,(J$4+1),FALSE)*$E2663</f>
        <v>341763.45671343693</v>
      </c>
      <c r="K2663" s="5">
        <f ca="1">VLOOKUP(CONCATENATE($F2663," ",$G2663),AllocFactorMatrix,(K$4+1),FALSE)*$E2663</f>
        <v>5203.4364051105567</v>
      </c>
      <c r="L2663" s="5">
        <f ca="1">VLOOKUP(CONCATENATE($F2663," ",$G2663),AllocFactorMatrix,(L$4+1),FALSE)*$E2663</f>
        <v>602.69968283214905</v>
      </c>
      <c r="M2663" s="5">
        <f t="shared" ca="1" si="1264"/>
        <v>347569.59280137968</v>
      </c>
      <c r="N2663" s="5">
        <f ca="1">VLOOKUP(CONCATENATE($F2663," ",$G2663),AllocFactorMatrix,(N$4+1),FALSE)*$E2663</f>
        <v>187592.63761482202</v>
      </c>
      <c r="O2663" s="5">
        <f ca="1">VLOOKUP(CONCATENATE($F2663," ",$G2663),AllocFactorMatrix,(O$4+1),FALSE)*$E2663</f>
        <v>30168.084532695895</v>
      </c>
      <c r="P2663" s="5">
        <f ca="1">VLOOKUP(CONCATENATE($F2663," ",$G2663),AllocFactorMatrix,(P$4+1),FALSE)*$E2663</f>
        <v>4824.5697179758945</v>
      </c>
      <c r="Q2663" s="5">
        <f ca="1">VLOOKUP(CONCATENATE($F2663," ",$G2663),AllocFactorMatrix,(Q$4+1),FALSE)*$E2663</f>
        <v>212.10533986459231</v>
      </c>
      <c r="R2663" s="5">
        <f t="shared" ca="1" si="1266"/>
        <v>222797.39720535837</v>
      </c>
      <c r="S2663" s="5">
        <f ca="1">VLOOKUP(CONCATENATE($F2663," ",$G2663),AllocFactorMatrix,(S$4+1),FALSE)*$E2663</f>
        <v>8492.2103866649395</v>
      </c>
      <c r="T2663" s="5">
        <f ca="1">VLOOKUP(CONCATENATE($F2663," ",$G2663),AllocFactorMatrix,(T$4+1),FALSE)*$E2663</f>
        <v>105695.6448524302</v>
      </c>
      <c r="U2663" s="5">
        <f ca="1">VLOOKUP(CONCATENATE($F2663," ",$G2663),AllocFactorMatrix,(U$4+1),FALSE)*$E2663</f>
        <v>290466.17987777642</v>
      </c>
      <c r="V2663" s="5">
        <f ca="1">VLOOKUP(CONCATENATE($F2663," ",$G2663),AllocFactorMatrix,(V$4+1),FALSE)*$E2663</f>
        <v>47206.100945893399</v>
      </c>
      <c r="W2663" s="5">
        <f t="shared" ca="1" si="1267"/>
        <v>451860.13606276497</v>
      </c>
      <c r="X2663" s="5">
        <f ca="1">VLOOKUP(CONCATENATE($F2663," ",$G2663),AllocFactorMatrix,(X$4+1),FALSE)*$E2663</f>
        <v>51518.991086731432</v>
      </c>
      <c r="Y2663" s="5">
        <f ca="1">VLOOKUP(CONCATENATE($F2663," ",$G2663),AllocFactorMatrix,(Y$4+1),FALSE)*$E2663</f>
        <v>915.37323817173956</v>
      </c>
      <c r="Z2663" s="5">
        <f t="shared" ca="1" si="1265"/>
        <v>52434.364324903174</v>
      </c>
      <c r="AA2663" s="5">
        <f ca="1">VLOOKUP(CONCATENATE($F2663," ",$G2663),AllocFactorMatrix,(AA$4+1),FALSE)*$E2663</f>
        <v>700.17502237738574</v>
      </c>
      <c r="AB2663" s="5">
        <f ca="1">VLOOKUP(CONCATENATE($F2663," ",$G2663),AllocFactorMatrix,(AB$4+1),FALSE)*$E2663</f>
        <v>37834.353247473708</v>
      </c>
      <c r="AC2663" s="5">
        <f ca="1">VLOOKUP(CONCATENATE($F2663," ",$G2663),AllocFactorMatrix,(AC$4+1),FALSE)*$E2663</f>
        <v>5378.661746888838</v>
      </c>
    </row>
    <row r="2664" spans="4:29" hidden="1" outlineLevel="1">
      <c r="E2664" s="48"/>
      <c r="F2664" s="175" t="str">
        <f>F2671</f>
        <v>RB_GUP</v>
      </c>
      <c r="G2664" s="52" t="str">
        <f>$G$8</f>
        <v>PRODUCTION</v>
      </c>
      <c r="H2664" s="4">
        <f t="shared" ca="1" si="1247"/>
        <v>-40.906858962259108</v>
      </c>
      <c r="I2664" s="5">
        <f ca="1">VLOOKUP(CONCATENATE($F2664," ",$G2664),AllocFactorMatrix,(I$4+1),FALSE)*$E2671</f>
        <v>-21.041914734483775</v>
      </c>
      <c r="J2664" s="5">
        <f ca="1">VLOOKUP(CONCATENATE($F2664," ",$G2664),AllocFactorMatrix,(J$4+1),FALSE)*$E2671</f>
        <v>-4.9069777511416275</v>
      </c>
      <c r="K2664" s="5">
        <f ca="1">VLOOKUP(CONCATENATE($F2664," ",$G2664),AllocFactorMatrix,(K$4+1),FALSE)*$E2671</f>
        <v>-6.8226421050482738E-2</v>
      </c>
      <c r="L2664" s="5">
        <f ca="1">VLOOKUP(CONCATENATE($F2664," ",$G2664),AllocFactorMatrix,(L$4+1),FALSE)*$E2671</f>
        <v>-9.5021465948215769E-3</v>
      </c>
      <c r="M2664" s="5">
        <f t="shared" ref="M2664:M2751" ca="1" si="1268">SUBTOTAL(9,J2664:L2664)</f>
        <v>-4.984706318786932</v>
      </c>
      <c r="N2664" s="5">
        <f ca="1">VLOOKUP(CONCATENATE($F2664," ",$G2664),AllocFactorMatrix,(N$4+1),FALSE)*$E2671</f>
        <v>-2.9206733807238057</v>
      </c>
      <c r="O2664" s="5">
        <f ca="1">VLOOKUP(CONCATENATE($F2664," ",$G2664),AllocFactorMatrix,(O$4+1),FALSE)*$E2671</f>
        <v>-0.52336009353557711</v>
      </c>
      <c r="P2664" s="5">
        <f ca="1">VLOOKUP(CONCATENATE($F2664," ",$G2664),AllocFactorMatrix,(P$4+1),FALSE)*$E2671</f>
        <v>-0.10613208617605471</v>
      </c>
      <c r="Q2664" s="5">
        <f ca="1">VLOOKUP(CONCATENATE($F2664," ",$G2664),AllocFactorMatrix,(Q$4+1),FALSE)*$E2671</f>
        <v>-4.030317977274594E-3</v>
      </c>
      <c r="R2664" s="5">
        <f ca="1">SUBTOTAL(9,N2664:Q2664)</f>
        <v>-3.5541958784127123</v>
      </c>
      <c r="S2664" s="5">
        <f ca="1">VLOOKUP(CONCATENATE($F2664," ",$G2664),AllocFactorMatrix,(S$4+1),FALSE)*$E2671</f>
        <v>-0.13831483397593836</v>
      </c>
      <c r="T2664" s="5">
        <f ca="1">VLOOKUP(CONCATENATE($F2664," ",$G2664),AllocFactorMatrix,(T$4+1),FALSE)*$E2671</f>
        <v>-1.8673301285220543</v>
      </c>
      <c r="U2664" s="5">
        <f ca="1">VLOOKUP(CONCATENATE($F2664," ",$G2664),AllocFactorMatrix,(U$4+1),FALSE)*$E2671</f>
        <v>-7.141788139570167</v>
      </c>
      <c r="V2664" s="5">
        <f ca="1">VLOOKUP(CONCATENATE($F2664," ",$G2664),AllocFactorMatrix,(V$4+1),FALSE)*$E2671</f>
        <v>-1.2938011593554797</v>
      </c>
      <c r="W2664" s="5">
        <f ca="1">SUBTOTAL(9,S2664:V2664)</f>
        <v>-10.44123426142364</v>
      </c>
      <c r="X2664" s="5">
        <f ca="1">VLOOKUP(CONCATENATE($F2664," ",$G2664),AllocFactorMatrix,(X$4+1),FALSE)*$E2671</f>
        <v>-0.80160688933708657</v>
      </c>
      <c r="Y2664" s="5">
        <f ca="1">VLOOKUP(CONCATENATE($F2664," ",$G2664),AllocFactorMatrix,(Y$4+1),FALSE)*$E2671</f>
        <v>-1.6010145616163079E-2</v>
      </c>
      <c r="Z2664" s="5">
        <f t="shared" ref="Z2664:Z2751" ca="1" si="1269">SUBTOTAL(9,X2664:Y2664)</f>
        <v>-0.81761703495324967</v>
      </c>
      <c r="AA2664" s="5">
        <f ca="1">VLOOKUP(CONCATENATE($F2664," ",$G2664),AllocFactorMatrix,(AA$4+1),FALSE)*$E2671</f>
        <v>-1.0574491712821044E-2</v>
      </c>
      <c r="AB2664" s="5">
        <f ca="1">VLOOKUP(CONCATENATE($F2664," ",$G2664),AllocFactorMatrix,(AB$4+1),FALSE)*$E2671</f>
        <v>-4.6977912909454647E-2</v>
      </c>
      <c r="AC2664" s="5">
        <f ca="1">VLOOKUP(CONCATENATE($F2664," ",$G2664),AllocFactorMatrix,(AC$4+1),FALSE)*$E2671</f>
        <v>-9.6383295765201521E-3</v>
      </c>
    </row>
    <row r="2665" spans="4:29" hidden="1" outlineLevel="1">
      <c r="E2665" s="48"/>
      <c r="F2665" s="175" t="str">
        <f>F2671</f>
        <v>RB_GUP</v>
      </c>
      <c r="G2665" s="52" t="str">
        <f>$G$9</f>
        <v>BULKTRAN</v>
      </c>
      <c r="H2665" s="4">
        <f t="shared" ca="1" si="1247"/>
        <v>-22.214652551738762</v>
      </c>
      <c r="I2665" s="5">
        <f ca="1">VLOOKUP(CONCATENATE($F2665," ",$G2665),AllocFactorMatrix,(I$4+1),FALSE)*$E2671</f>
        <v>-11.426905822349527</v>
      </c>
      <c r="J2665" s="5">
        <f ca="1">VLOOKUP(CONCATENATE($F2665," ",$G2665),AllocFactorMatrix,(J$4+1),FALSE)*$E2671</f>
        <v>-2.6647561945857055</v>
      </c>
      <c r="K2665" s="5">
        <f ca="1">VLOOKUP(CONCATENATE($F2665," ",$G2665),AllocFactorMatrix,(K$4+1),FALSE)*$E2671</f>
        <v>-3.7050662821201563E-2</v>
      </c>
      <c r="L2665" s="5">
        <f ca="1">VLOOKUP(CONCATENATE($F2665," ",$G2665),AllocFactorMatrix,(L$4+1),FALSE)*$E2671</f>
        <v>-5.1601831686563602E-3</v>
      </c>
      <c r="M2665" s="5">
        <f t="shared" ca="1" si="1268"/>
        <v>-2.7069670405755635</v>
      </c>
      <c r="N2665" s="5">
        <f ca="1">VLOOKUP(CONCATENATE($F2665," ",$G2665),AllocFactorMatrix,(N$4+1),FALSE)*$E2671</f>
        <v>-1.5860847304299712</v>
      </c>
      <c r="O2665" s="5">
        <f ca="1">VLOOKUP(CONCATENATE($F2665," ",$G2665),AllocFactorMatrix,(O$4+1),FALSE)*$E2671</f>
        <v>-0.28421303742887721</v>
      </c>
      <c r="P2665" s="5">
        <f ca="1">VLOOKUP(CONCATENATE($F2665," ",$G2665),AllocFactorMatrix,(P$4+1),FALSE)*$E2671</f>
        <v>-5.763550364909386E-2</v>
      </c>
      <c r="Q2665" s="5">
        <f ca="1">VLOOKUP(CONCATENATE($F2665," ",$G2665),AllocFactorMatrix,(Q$4+1),FALSE)*$E2671</f>
        <v>-2.1886821870333415E-3</v>
      </c>
      <c r="R2665" s="5">
        <f t="shared" ref="R2665:R2671" ca="1" si="1270">SUBTOTAL(9,N2665:Q2665)</f>
        <v>-1.9301219536949756</v>
      </c>
      <c r="S2665" s="5">
        <f ca="1">VLOOKUP(CONCATENATE($F2665," ",$G2665),AllocFactorMatrix,(S$4+1),FALSE)*$E2671</f>
        <v>-7.5112488650417156E-2</v>
      </c>
      <c r="T2665" s="5">
        <f ca="1">VLOOKUP(CONCATENATE($F2665," ",$G2665),AllocFactorMatrix,(T$4+1),FALSE)*$E2671</f>
        <v>-1.0140619704578819</v>
      </c>
      <c r="U2665" s="5">
        <f ca="1">VLOOKUP(CONCATENATE($F2665," ",$G2665),AllocFactorMatrix,(U$4+1),FALSE)*$E2671</f>
        <v>-3.8783799622712078</v>
      </c>
      <c r="V2665" s="5">
        <f ca="1">VLOOKUP(CONCATENATE($F2665," ",$G2665),AllocFactorMatrix,(V$4+1),FALSE)*$E2671</f>
        <v>-0.70260450093798932</v>
      </c>
      <c r="W2665" s="5">
        <f t="shared" ref="W2665:W2671" ca="1" si="1271">SUBTOTAL(9,S2665:V2665)</f>
        <v>-5.670158922317496</v>
      </c>
      <c r="X2665" s="5">
        <f ca="1">VLOOKUP(CONCATENATE($F2665," ",$G2665),AllocFactorMatrix,(X$4+1),FALSE)*$E2671</f>
        <v>-0.43531620323458975</v>
      </c>
      <c r="Y2665" s="5">
        <f ca="1">VLOOKUP(CONCATENATE($F2665," ",$G2665),AllocFactorMatrix,(Y$4+1),FALSE)*$E2671</f>
        <v>-8.6943811181870532E-3</v>
      </c>
      <c r="Z2665" s="5">
        <f t="shared" ca="1" si="1269"/>
        <v>-0.44401058435277679</v>
      </c>
      <c r="AA2665" s="5">
        <f ca="1">VLOOKUP(CONCATENATE($F2665," ",$G2665),AllocFactorMatrix,(AA$4+1),FALSE)*$E2671</f>
        <v>-5.7425249767597292E-3</v>
      </c>
      <c r="AB2665" s="5">
        <f ca="1">VLOOKUP(CONCATENATE($F2665," ",$G2665),AllocFactorMatrix,(AB$4+1),FALSE)*$E2671</f>
        <v>-2.5511565526265604E-2</v>
      </c>
      <c r="AC2665" s="5">
        <f ca="1">VLOOKUP(CONCATENATE($F2665," ",$G2665),AllocFactorMatrix,(AC$4+1),FALSE)*$E2671</f>
        <v>-5.2341379454013742E-3</v>
      </c>
    </row>
    <row r="2666" spans="4:29" hidden="1" outlineLevel="1">
      <c r="E2666" s="48"/>
      <c r="F2666" s="175" t="str">
        <f>F2671</f>
        <v>RB_GUP</v>
      </c>
      <c r="G2666" s="52" t="str">
        <f>$G$10</f>
        <v>SUBTRAN</v>
      </c>
      <c r="H2666" s="4">
        <f t="shared" ca="1" si="1247"/>
        <v>-6.1506524268290068</v>
      </c>
      <c r="I2666" s="5">
        <f ca="1">VLOOKUP(CONCATENATE($F2666," ",$G2666),AllocFactorMatrix,(I$4+1),FALSE)*$E2671</f>
        <v>-3.1426965315304227</v>
      </c>
      <c r="J2666" s="5">
        <f ca="1">VLOOKUP(CONCATENATE($F2666," ",$G2666),AllocFactorMatrix,(J$4+1),FALSE)*$E2671</f>
        <v>-0.73670115701284677</v>
      </c>
      <c r="K2666" s="5">
        <f ca="1">VLOOKUP(CONCATENATE($F2666," ",$G2666),AllocFactorMatrix,(K$4+1),FALSE)*$E2671</f>
        <v>-1.0291429495115136E-2</v>
      </c>
      <c r="L2666" s="5">
        <f ca="1">VLOOKUP(CONCATENATE($F2666," ",$G2666),AllocFactorMatrix,(L$4+1),FALSE)*$E2671</f>
        <v>-1.8627009220449013E-3</v>
      </c>
      <c r="M2666" s="5">
        <f t="shared" ca="1" si="1268"/>
        <v>-0.74885528743000684</v>
      </c>
      <c r="N2666" s="5">
        <f ca="1">VLOOKUP(CONCATENATE($F2666," ",$G2666),AllocFactorMatrix,(N$4+1),FALSE)*$E2671</f>
        <v>-0.42576055930983864</v>
      </c>
      <c r="O2666" s="5">
        <f ca="1">VLOOKUP(CONCATENATE($F2666," ",$G2666),AllocFactorMatrix,(O$4+1),FALSE)*$E2671</f>
        <v>-7.650703347713414E-2</v>
      </c>
      <c r="P2666" s="5">
        <f ca="1">VLOOKUP(CONCATENATE($F2666," ",$G2666),AllocFactorMatrix,(P$4+1),FALSE)*$E2671</f>
        <v>-2.0082506418444602E-2</v>
      </c>
      <c r="Q2666" s="5">
        <f ca="1">VLOOKUP(CONCATENATE($F2666," ",$G2666),AllocFactorMatrix,(Q$4+1),FALSE)*$E2671</f>
        <v>0</v>
      </c>
      <c r="R2666" s="5">
        <f t="shared" ca="1" si="1270"/>
        <v>-0.52235009920541731</v>
      </c>
      <c r="S2666" s="5">
        <f ca="1">VLOOKUP(CONCATENATE($F2666," ",$G2666),AllocFactorMatrix,(S$4+1),FALSE)*$E2671</f>
        <v>-1.9190831100120022E-2</v>
      </c>
      <c r="T2666" s="5">
        <f ca="1">VLOOKUP(CONCATENATE($F2666," ",$G2666),AllocFactorMatrix,(T$4+1),FALSE)*$E2671</f>
        <v>-0.26926596929174712</v>
      </c>
      <c r="U2666" s="5">
        <f ca="1">VLOOKUP(CONCATENATE($F2666," ",$G2666),AllocFactorMatrix,(U$4+1),FALSE)*$E2671</f>
        <v>-1.3276889369023024</v>
      </c>
      <c r="V2666" s="5">
        <f ca="1">VLOOKUP(CONCATENATE($F2666," ",$G2666),AllocFactorMatrix,(V$4+1),FALSE)*$E2671</f>
        <v>0</v>
      </c>
      <c r="W2666" s="5">
        <f t="shared" ca="1" si="1271"/>
        <v>-1.6161457372941697</v>
      </c>
      <c r="X2666" s="5">
        <f ca="1">VLOOKUP(CONCATENATE($F2666," ",$G2666),AllocFactorMatrix,(X$4+1),FALSE)*$E2671</f>
        <v>-0.11670955875617522</v>
      </c>
      <c r="Y2666" s="5">
        <f ca="1">VLOOKUP(CONCATENATE($F2666," ",$G2666),AllocFactorMatrix,(Y$4+1),FALSE)*$E2671</f>
        <v>-2.3433548661118001E-3</v>
      </c>
      <c r="Z2666" s="5">
        <f t="shared" ca="1" si="1269"/>
        <v>-0.11905291362228702</v>
      </c>
      <c r="AA2666" s="5">
        <f ca="1">VLOOKUP(CONCATENATE($F2666," ",$G2666),AllocFactorMatrix,(AA$4+1),FALSE)*$E2671</f>
        <v>-1.5518577467054798E-3</v>
      </c>
      <c r="AB2666" s="5">
        <f ca="1">VLOOKUP(CONCATENATE($F2666," ",$G2666),AllocFactorMatrix,(AB$4+1),FALSE)*$E2671</f>
        <v>0</v>
      </c>
      <c r="AC2666" s="5">
        <f ca="1">VLOOKUP(CONCATENATE($F2666," ",$G2666),AllocFactorMatrix,(AC$4+1),FALSE)*$E2671</f>
        <v>0</v>
      </c>
    </row>
    <row r="2667" spans="4:29" hidden="1" outlineLevel="1">
      <c r="E2667" s="48"/>
      <c r="F2667" s="175" t="str">
        <f>F2671</f>
        <v>RB_GUP</v>
      </c>
      <c r="G2667" s="52" t="str">
        <f>$G$11</f>
        <v>DISTPRI</v>
      </c>
      <c r="H2667" s="4">
        <f t="shared" ca="1" si="1247"/>
        <v>-24.607789567448819</v>
      </c>
      <c r="I2667" s="5">
        <f ca="1">VLOOKUP(CONCATENATE($F2667," ",$G2667),AllocFactorMatrix,(I$4+1),FALSE)*$E2671</f>
        <v>-16.113354536811695</v>
      </c>
      <c r="J2667" s="5">
        <f ca="1">VLOOKUP(CONCATENATE($F2667," ",$G2667),AllocFactorMatrix,(J$4+1),FALSE)*$E2671</f>
        <v>-3.7711468813657172</v>
      </c>
      <c r="K2667" s="5">
        <f ca="1">VLOOKUP(CONCATENATE($F2667," ",$G2667),AllocFactorMatrix,(K$4+1),FALSE)*$E2671</f>
        <v>-5.2674440142544909E-2</v>
      </c>
      <c r="L2667" s="5">
        <f ca="1">VLOOKUP(CONCATENATE($F2667," ",$G2667),AllocFactorMatrix,(L$4+1),FALSE)*$E2671</f>
        <v>0</v>
      </c>
      <c r="M2667" s="5">
        <f t="shared" ca="1" si="1268"/>
        <v>-3.8238213215082619</v>
      </c>
      <c r="N2667" s="5">
        <f ca="1">VLOOKUP(CONCATENATE($F2667," ",$G2667),AllocFactorMatrix,(N$4+1),FALSE)*$E2671</f>
        <v>-2.1892247427415459</v>
      </c>
      <c r="O2667" s="5">
        <f ca="1">VLOOKUP(CONCATENATE($F2667," ",$G2667),AllocFactorMatrix,(O$4+1),FALSE)*$E2671</f>
        <v>-0.39335813106392875</v>
      </c>
      <c r="P2667" s="5">
        <f ca="1">VLOOKUP(CONCATENATE($F2667," ",$G2667),AllocFactorMatrix,(P$4+1),FALSE)*$E2671</f>
        <v>0</v>
      </c>
      <c r="Q2667" s="5">
        <f ca="1">VLOOKUP(CONCATENATE($F2667," ",$G2667),AllocFactorMatrix,(Q$4+1),FALSE)*$E2671</f>
        <v>0</v>
      </c>
      <c r="R2667" s="5">
        <f t="shared" ca="1" si="1270"/>
        <v>-2.5825828738054746</v>
      </c>
      <c r="S2667" s="5">
        <f ca="1">VLOOKUP(CONCATENATE($F2667," ",$G2667),AllocFactorMatrix,(S$4+1),FALSE)*$E2671</f>
        <v>-9.8989643455783816E-2</v>
      </c>
      <c r="T2667" s="5">
        <f ca="1">VLOOKUP(CONCATENATE($F2667," ",$G2667),AllocFactorMatrix,(T$4+1),FALSE)*$E2671</f>
        <v>-1.3688152096744999</v>
      </c>
      <c r="U2667" s="5">
        <f ca="1">VLOOKUP(CONCATENATE($F2667," ",$G2667),AllocFactorMatrix,(U$4+1),FALSE)*$E2671</f>
        <v>0</v>
      </c>
      <c r="V2667" s="5">
        <f ca="1">VLOOKUP(CONCATENATE($F2667," ",$G2667),AllocFactorMatrix,(V$4+1),FALSE)*$E2671</f>
        <v>0</v>
      </c>
      <c r="W2667" s="5">
        <f t="shared" ca="1" si="1271"/>
        <v>-1.4678048531302836</v>
      </c>
      <c r="X2667" s="5">
        <f ca="1">VLOOKUP(CONCATENATE($F2667," ",$G2667),AllocFactorMatrix,(X$4+1),FALSE)*$E2671</f>
        <v>-0.60026733487814288</v>
      </c>
      <c r="Y2667" s="5">
        <f ca="1">VLOOKUP(CONCATENATE($F2667," ",$G2667),AllocFactorMatrix,(Y$4+1),FALSE)*$E2671</f>
        <v>-1.2048312038383713E-2</v>
      </c>
      <c r="Z2667" s="5">
        <f t="shared" ca="1" si="1269"/>
        <v>-0.61231564691652662</v>
      </c>
      <c r="AA2667" s="5">
        <f ca="1">VLOOKUP(CONCATENATE($F2667," ",$G2667),AllocFactorMatrix,(AA$4+1),FALSE)*$E2671</f>
        <v>-7.9103352765696848E-3</v>
      </c>
      <c r="AB2667" s="5">
        <f ca="1">VLOOKUP(CONCATENATE($F2667," ",$G2667),AllocFactorMatrix,(AB$4+1),FALSE)*$E2671</f>
        <v>0</v>
      </c>
      <c r="AC2667" s="5">
        <f ca="1">VLOOKUP(CONCATENATE($F2667," ",$G2667),AllocFactorMatrix,(AC$4+1),FALSE)*$E2671</f>
        <v>0</v>
      </c>
    </row>
    <row r="2668" spans="4:29" hidden="1" outlineLevel="1">
      <c r="E2668" s="48"/>
      <c r="F2668" s="175" t="str">
        <f>F2671</f>
        <v>RB_GUP</v>
      </c>
      <c r="G2668" s="52" t="str">
        <f>$G$12</f>
        <v>DISTSEC</v>
      </c>
      <c r="H2668" s="4">
        <f t="shared" ca="1" si="1247"/>
        <v>-11.79664284047217</v>
      </c>
      <c r="I2668" s="5">
        <f ca="1">VLOOKUP(CONCATENATE($F2668," ",$G2668),AllocFactorMatrix,(I$4+1),FALSE)*$E2671</f>
        <v>-8.7543486265339254</v>
      </c>
      <c r="J2668" s="5">
        <f ca="1">VLOOKUP(CONCATENATE($F2668," ",$G2668),AllocFactorMatrix,(J$4+1),FALSE)*$E2671</f>
        <v>-1.7652678023974993</v>
      </c>
      <c r="K2668" s="5">
        <f ca="1">VLOOKUP(CONCATENATE($F2668," ",$G2668),AllocFactorMatrix,(K$4+1),FALSE)*$E2671</f>
        <v>0</v>
      </c>
      <c r="L2668" s="5">
        <f ca="1">VLOOKUP(CONCATENATE($F2668," ",$G2668),AllocFactorMatrix,(L$4+1),FALSE)*$E2671</f>
        <v>0</v>
      </c>
      <c r="M2668" s="5">
        <f t="shared" ca="1" si="1268"/>
        <v>-1.7652678023974993</v>
      </c>
      <c r="N2668" s="5">
        <f ca="1">VLOOKUP(CONCATENATE($F2668," ",$G2668),AllocFactorMatrix,(N$4+1),FALSE)*$E2671</f>
        <v>-0.88234347961528736</v>
      </c>
      <c r="O2668" s="5">
        <f ca="1">VLOOKUP(CONCATENATE($F2668," ",$G2668),AllocFactorMatrix,(O$4+1),FALSE)*$E2671</f>
        <v>0</v>
      </c>
      <c r="P2668" s="5">
        <f ca="1">VLOOKUP(CONCATENATE($F2668," ",$G2668),AllocFactorMatrix,(P$4+1),FALSE)*$E2671</f>
        <v>0</v>
      </c>
      <c r="Q2668" s="5">
        <f ca="1">VLOOKUP(CONCATENATE($F2668," ",$G2668),AllocFactorMatrix,(Q$4+1),FALSE)*$E2671</f>
        <v>0</v>
      </c>
      <c r="R2668" s="5">
        <f t="shared" ca="1" si="1270"/>
        <v>-0.88234347961528736</v>
      </c>
      <c r="S2668" s="5">
        <f ca="1">VLOOKUP(CONCATENATE($F2668," ",$G2668),AllocFactorMatrix,(S$4+1),FALSE)*$E2671</f>
        <v>-3.2979933345543666E-2</v>
      </c>
      <c r="T2668" s="5">
        <f ca="1">VLOOKUP(CONCATENATE($F2668," ",$G2668),AllocFactorMatrix,(T$4+1),FALSE)*$E2671</f>
        <v>0</v>
      </c>
      <c r="U2668" s="5">
        <f ca="1">VLOOKUP(CONCATENATE($F2668," ",$G2668),AllocFactorMatrix,(U$4+1),FALSE)*$E2671</f>
        <v>0</v>
      </c>
      <c r="V2668" s="5">
        <f ca="1">VLOOKUP(CONCATENATE($F2668," ",$G2668),AllocFactorMatrix,(V$4+1),FALSE)*$E2671</f>
        <v>0</v>
      </c>
      <c r="W2668" s="5">
        <f t="shared" ca="1" si="1271"/>
        <v>-3.2979933345543666E-2</v>
      </c>
      <c r="X2668" s="5">
        <f ca="1">VLOOKUP(CONCATENATE($F2668," ",$G2668),AllocFactorMatrix,(X$4+1),FALSE)*$E2671</f>
        <v>-0.24924151128972255</v>
      </c>
      <c r="Y2668" s="5">
        <f ca="1">VLOOKUP(CONCATENATE($F2668," ",$G2668),AllocFactorMatrix,(Y$4+1),FALSE)*$E2671</f>
        <v>0</v>
      </c>
      <c r="Z2668" s="5">
        <f t="shared" ca="1" si="1269"/>
        <v>-0.24924151128972255</v>
      </c>
      <c r="AA2668" s="5">
        <f ca="1">VLOOKUP(CONCATENATE($F2668," ",$G2668),AllocFactorMatrix,(AA$4+1),FALSE)*$E2671</f>
        <v>-2.9469248910159456E-3</v>
      </c>
      <c r="AB2668" s="5">
        <f ca="1">VLOOKUP(CONCATENATE($F2668," ",$G2668),AllocFactorMatrix,(AB$4+1),FALSE)*$E2671</f>
        <v>-9.0705493964342979E-2</v>
      </c>
      <c r="AC2668" s="5">
        <f ca="1">VLOOKUP(CONCATENATE($F2668," ",$G2668),AllocFactorMatrix,(AC$4+1),FALSE)*$E2671</f>
        <v>-1.880906843483221E-2</v>
      </c>
    </row>
    <row r="2669" spans="4:29" hidden="1" outlineLevel="1">
      <c r="E2669" s="48"/>
      <c r="F2669" s="175" t="str">
        <f>F2671</f>
        <v>RB_GUP</v>
      </c>
      <c r="G2669" s="52" t="str">
        <f>$G$13</f>
        <v>ENERGY</v>
      </c>
      <c r="H2669" s="4">
        <f t="shared" ca="1" si="1247"/>
        <v>-0.76372194764851697</v>
      </c>
      <c r="I2669" s="5">
        <f ca="1">VLOOKUP(CONCATENATE($F2669," ",$G2669),AllocFactorMatrix,(I$4+1),FALSE)*$E2671</f>
        <v>-0.29883386578771581</v>
      </c>
      <c r="J2669" s="5">
        <f ca="1">VLOOKUP(CONCATENATE($F2669," ",$G2669),AllocFactorMatrix,(J$4+1),FALSE)*$E2671</f>
        <v>-8.6212703241823285E-2</v>
      </c>
      <c r="K2669" s="5">
        <f ca="1">VLOOKUP(CONCATENATE($F2669," ",$G2669),AllocFactorMatrix,(K$4+1),FALSE)*$E2671</f>
        <v>-1.2016210664116749E-3</v>
      </c>
      <c r="L2669" s="5">
        <f ca="1">VLOOKUP(CONCATENATE($F2669," ",$G2669),AllocFactorMatrix,(L$4+1),FALSE)*$E2671</f>
        <v>-1.6798560669686397E-4</v>
      </c>
      <c r="M2669" s="5">
        <f t="shared" ca="1" si="1268"/>
        <v>-8.7582309914931836E-2</v>
      </c>
      <c r="N2669" s="5">
        <f ca="1">VLOOKUP(CONCATENATE($F2669," ",$G2669),AllocFactorMatrix,(N$4+1),FALSE)*$E2671</f>
        <v>-5.5936898268999481E-2</v>
      </c>
      <c r="O2669" s="5">
        <f ca="1">VLOOKUP(CONCATENATE($F2669," ",$G2669),AllocFactorMatrix,(O$4+1),FALSE)*$E2671</f>
        <v>-9.9757285605124625E-3</v>
      </c>
      <c r="P2669" s="5">
        <f ca="1">VLOOKUP(CONCATENATE($F2669," ",$G2669),AllocFactorMatrix,(P$4+1),FALSE)*$E2671</f>
        <v>-2.0314236614723275E-3</v>
      </c>
      <c r="Q2669" s="5">
        <f ca="1">VLOOKUP(CONCATENATE($F2669," ",$G2669),AllocFactorMatrix,(Q$4+1),FALSE)*$E2671</f>
        <v>-7.6727559188751658E-5</v>
      </c>
      <c r="R2669" s="5">
        <f t="shared" ca="1" si="1270"/>
        <v>-6.8020778050173022E-2</v>
      </c>
      <c r="S2669" s="5">
        <f ca="1">VLOOKUP(CONCATENATE($F2669," ",$G2669),AllocFactorMatrix,(S$4+1),FALSE)*$E2671</f>
        <v>-2.9294163791867217E-3</v>
      </c>
      <c r="T2669" s="5">
        <f ca="1">VLOOKUP(CONCATENATE($F2669," ",$G2669),AllocFactorMatrix,(T$4+1),FALSE)*$E2671</f>
        <v>-4.6314629938756527E-2</v>
      </c>
      <c r="U2669" s="5">
        <f ca="1">VLOOKUP(CONCATENATE($F2669," ",$G2669),AllocFactorMatrix,(U$4+1),FALSE)*$E2671</f>
        <v>-0.19919168541341181</v>
      </c>
      <c r="V2669" s="5">
        <f ca="1">VLOOKUP(CONCATENATE($F2669," ",$G2669),AllocFactorMatrix,(V$4+1),FALSE)*$E2671</f>
        <v>-3.7470036531832798E-2</v>
      </c>
      <c r="W2669" s="5">
        <f t="shared" ca="1" si="1271"/>
        <v>-0.28590576826318786</v>
      </c>
      <c r="X2669" s="5">
        <f ca="1">VLOOKUP(CONCATENATE($F2669," ",$G2669),AllocFactorMatrix,(X$4+1),FALSE)*$E2671</f>
        <v>-1.5365311449428815E-2</v>
      </c>
      <c r="Y2669" s="5">
        <f ca="1">VLOOKUP(CONCATENATE($F2669," ",$G2669),AllocFactorMatrix,(Y$4+1),FALSE)*$E2671</f>
        <v>-3.0830190920923446E-4</v>
      </c>
      <c r="Z2669" s="5">
        <f t="shared" ca="1" si="1269"/>
        <v>-1.5673613358638049E-2</v>
      </c>
      <c r="AA2669" s="5">
        <f ca="1">VLOOKUP(CONCATENATE($F2669," ",$G2669),AllocFactorMatrix,(AA$4+1),FALSE)*$E2671</f>
        <v>-2.7500662506328304E-4</v>
      </c>
      <c r="AB2669" s="5">
        <f ca="1">VLOOKUP(CONCATENATE($F2669," ",$G2669),AllocFactorMatrix,(AB$4+1),FALSE)*$E2671</f>
        <v>-6.1600542169192836E-3</v>
      </c>
      <c r="AC2669" s="5">
        <f ca="1">VLOOKUP(CONCATENATE($F2669," ",$G2669),AllocFactorMatrix,(AC$4+1),FALSE)*$E2671</f>
        <v>-1.2705514318877835E-3</v>
      </c>
    </row>
    <row r="2670" spans="4:29" hidden="1" outlineLevel="1">
      <c r="E2670" s="48"/>
      <c r="F2670" s="175" t="str">
        <f>F2671</f>
        <v>RB_GUP</v>
      </c>
      <c r="G2670" s="52" t="str">
        <f>$G$14</f>
        <v>CUSTOMER</v>
      </c>
      <c r="H2670" s="4">
        <f t="shared" ca="1" si="1247"/>
        <v>-5.5596817036036459</v>
      </c>
      <c r="I2670" s="5">
        <f ca="1">VLOOKUP(CONCATENATE($F2670," ",$G2670),AllocFactorMatrix,(I$4+1),FALSE)*$E2671</f>
        <v>-2.7537446495044615</v>
      </c>
      <c r="J2670" s="5">
        <f ca="1">VLOOKUP(CONCATENATE($F2670," ",$G2670),AllocFactorMatrix,(J$4+1),FALSE)*$E2671</f>
        <v>-0.87765818323075606</v>
      </c>
      <c r="K2670" s="5">
        <f ca="1">VLOOKUP(CONCATENATE($F2670," ",$G2670),AllocFactorMatrix,(K$4+1),FALSE)*$E2671</f>
        <v>-5.6022001060757609E-2</v>
      </c>
      <c r="L2670" s="5">
        <f ca="1">VLOOKUP(CONCATENATE($F2670," ",$G2670),AllocFactorMatrix,(L$4+1),FALSE)*$E2671</f>
        <v>-9.4221551148747432E-3</v>
      </c>
      <c r="M2670" s="5">
        <f t="shared" ca="1" si="1268"/>
        <v>-0.94310233940638843</v>
      </c>
      <c r="N2670" s="5">
        <f ca="1">VLOOKUP(CONCATENATE($F2670," ",$G2670),AllocFactorMatrix,(N$4+1),FALSE)*$E2671</f>
        <v>-6.8425626701929199E-2</v>
      </c>
      <c r="O2670" s="5">
        <f ca="1">VLOOKUP(CONCATENATE($F2670," ",$G2670),AllocFactorMatrix,(O$4+1),FALSE)*$E2671</f>
        <v>-1.9778796897311667E-2</v>
      </c>
      <c r="P2670" s="5">
        <f ca="1">VLOOKUP(CONCATENATE($F2670," ",$G2670),AllocFactorMatrix,(P$4+1),FALSE)*$E2671</f>
        <v>-2.3168640132113557E-2</v>
      </c>
      <c r="Q2670" s="5">
        <f ca="1">VLOOKUP(CONCATENATE($F2670," ",$G2670),AllocFactorMatrix,(Q$4+1),FALSE)*$E2671</f>
        <v>-2.89486497914872E-3</v>
      </c>
      <c r="R2670" s="5">
        <f t="shared" ca="1" si="1270"/>
        <v>-0.11426792871050315</v>
      </c>
      <c r="S2670" s="5">
        <f ca="1">VLOOKUP(CONCATENATE($F2670," ",$G2670),AllocFactorMatrix,(S$4+1),FALSE)*$E2671</f>
        <v>-4.5306477574458238E-4</v>
      </c>
      <c r="T2670" s="5">
        <f ca="1">VLOOKUP(CONCATENATE($F2670," ",$G2670),AllocFactorMatrix,(T$4+1),FALSE)*$E2671</f>
        <v>-1.403843171730366E-2</v>
      </c>
      <c r="U2670" s="5">
        <f ca="1">VLOOKUP(CONCATENATE($F2670," ",$G2670),AllocFactorMatrix,(U$4+1),FALSE)*$E2671</f>
        <v>-3.8944418939736637E-2</v>
      </c>
      <c r="V2670" s="5">
        <f ca="1">VLOOKUP(CONCATENATE($F2670," ",$G2670),AllocFactorMatrix,(V$4+1),FALSE)*$E2671</f>
        <v>-1.1579863843942923E-2</v>
      </c>
      <c r="W2670" s="5">
        <f t="shared" ca="1" si="1271"/>
        <v>-6.5015779276727803E-2</v>
      </c>
      <c r="X2670" s="5">
        <f ca="1">VLOOKUP(CONCATENATE($F2670," ",$G2670),AllocFactorMatrix,(X$4+1),FALSE)*$E2671</f>
        <v>-1.3827670854575935E-2</v>
      </c>
      <c r="Y2670" s="5">
        <f ca="1">VLOOKUP(CONCATENATE($F2670," ",$G2670),AllocFactorMatrix,(Y$4+1),FALSE)*$E2671</f>
        <v>-2.5892173464446013E-4</v>
      </c>
      <c r="Z2670" s="5">
        <f t="shared" ca="1" si="1269"/>
        <v>-1.4086592589220395E-2</v>
      </c>
      <c r="AA2670" s="5">
        <f ca="1">VLOOKUP(CONCATENATE($F2670," ",$G2670),AllocFactorMatrix,(AA$4+1),FALSE)*$E2671</f>
        <v>-1.3376680407621269E-3</v>
      </c>
      <c r="AB2670" s="5">
        <f ca="1">VLOOKUP(CONCATENATE($F2670," ",$G2670),AllocFactorMatrix,(AB$4+1),FALSE)*$E2671</f>
        <v>-1.4700196873224423</v>
      </c>
      <c r="AC2670" s="5">
        <f ca="1">VLOOKUP(CONCATENATE($F2670," ",$G2670),AllocFactorMatrix,(AC$4+1),FALSE)*$E2671</f>
        <v>-0.19810705875314144</v>
      </c>
    </row>
    <row r="2671" spans="4:29" collapsed="1">
      <c r="D2671" s="52" t="s">
        <v>716</v>
      </c>
      <c r="E2671" s="39">
        <v>-112</v>
      </c>
      <c r="F2671" s="93" t="s">
        <v>73</v>
      </c>
      <c r="G2671" s="52" t="str">
        <f>$G$15</f>
        <v>TOTAL</v>
      </c>
      <c r="H2671" s="4">
        <f t="shared" ca="1" si="1247"/>
        <v>-112.00000000000001</v>
      </c>
      <c r="I2671" s="5">
        <f ca="1">VLOOKUP(CONCATENATE($F2671," ",$G2671),AllocFactorMatrix,(I$4+1),FALSE)*$E2671</f>
        <v>-63.531798767001533</v>
      </c>
      <c r="J2671" s="5">
        <f ca="1">VLOOKUP(CONCATENATE($F2671," ",$G2671),AllocFactorMatrix,(J$4+1),FALSE)*$E2671</f>
        <v>-14.808720672975976</v>
      </c>
      <c r="K2671" s="5">
        <f ca="1">VLOOKUP(CONCATENATE($F2671," ",$G2671),AllocFactorMatrix,(K$4+1),FALSE)*$E2671</f>
        <v>-0.22546657563651368</v>
      </c>
      <c r="L2671" s="5">
        <f ca="1">VLOOKUP(CONCATENATE($F2671," ",$G2671),AllocFactorMatrix,(L$4+1),FALSE)*$E2671</f>
        <v>-2.6115171407094448E-2</v>
      </c>
      <c r="M2671" s="5">
        <f t="shared" ca="1" si="1268"/>
        <v>-15.060302420019584</v>
      </c>
      <c r="N2671" s="5">
        <f ca="1">VLOOKUP(CONCATENATE($F2671," ",$G2671),AllocFactorMatrix,(N$4+1),FALSE)*$E2671</f>
        <v>-8.1284494177913782</v>
      </c>
      <c r="O2671" s="5">
        <f ca="1">VLOOKUP(CONCATENATE($F2671," ",$G2671),AllocFactorMatrix,(O$4+1),FALSE)*$E2671</f>
        <v>-1.3071928209633414</v>
      </c>
      <c r="P2671" s="5">
        <f ca="1">VLOOKUP(CONCATENATE($F2671," ",$G2671),AllocFactorMatrix,(P$4+1),FALSE)*$E2671</f>
        <v>-0.20905016003717905</v>
      </c>
      <c r="Q2671" s="5">
        <f ca="1">VLOOKUP(CONCATENATE($F2671," ",$G2671),AllocFactorMatrix,(Q$4+1),FALSE)*$E2671</f>
        <v>-9.190592702645408E-3</v>
      </c>
      <c r="R2671" s="5">
        <f t="shared" ca="1" si="1270"/>
        <v>-9.6538829914945445</v>
      </c>
      <c r="S2671" s="5">
        <f ca="1">VLOOKUP(CONCATENATE($F2671," ",$G2671),AllocFactorMatrix,(S$4+1),FALSE)*$E2671</f>
        <v>-0.36797021168273436</v>
      </c>
      <c r="T2671" s="5">
        <f ca="1">VLOOKUP(CONCATENATE($F2671," ",$G2671),AllocFactorMatrix,(T$4+1),FALSE)*$E2671</f>
        <v>-4.5798263396022438</v>
      </c>
      <c r="U2671" s="5">
        <f ca="1">VLOOKUP(CONCATENATE($F2671," ",$G2671),AllocFactorMatrix,(U$4+1),FALSE)*$E2671</f>
        <v>-12.585993143096825</v>
      </c>
      <c r="V2671" s="5">
        <f ca="1">VLOOKUP(CONCATENATE($F2671," ",$G2671),AllocFactorMatrix,(V$4+1),FALSE)*$E2671</f>
        <v>-2.0454555606692448</v>
      </c>
      <c r="W2671" s="5">
        <f t="shared" ca="1" si="1271"/>
        <v>-19.579245255051049</v>
      </c>
      <c r="X2671" s="5">
        <f ca="1">VLOOKUP(CONCATENATE($F2671," ",$G2671),AllocFactorMatrix,(X$4+1),FALSE)*$E2671</f>
        <v>-2.2323344797997211</v>
      </c>
      <c r="Y2671" s="5">
        <f ca="1">VLOOKUP(CONCATENATE($F2671," ",$G2671),AllocFactorMatrix,(Y$4+1),FALSE)*$E2671</f>
        <v>-3.9663417282699336E-2</v>
      </c>
      <c r="Z2671" s="5">
        <f t="shared" ca="1" si="1269"/>
        <v>-2.2719978970824206</v>
      </c>
      <c r="AA2671" s="5">
        <f ca="1">VLOOKUP(CONCATENATE($F2671," ",$G2671),AllocFactorMatrix,(AA$4+1),FALSE)*$E2671</f>
        <v>-3.033880926969729E-2</v>
      </c>
      <c r="AB2671" s="5">
        <f ca="1">VLOOKUP(CONCATENATE($F2671," ",$G2671),AllocFactorMatrix,(AB$4+1),FALSE)*$E2671</f>
        <v>-1.6393747139394248</v>
      </c>
      <c r="AC2671" s="5">
        <f ca="1">VLOOKUP(CONCATENATE($F2671," ",$G2671),AllocFactorMatrix,(AC$4+1),FALSE)*$E2671</f>
        <v>-0.23305914614178297</v>
      </c>
    </row>
    <row r="2672" spans="4:29" hidden="1" outlineLevel="1">
      <c r="E2672" s="48"/>
      <c r="F2672" s="175" t="str">
        <f>F2679</f>
        <v>RB_GUP</v>
      </c>
      <c r="G2672" s="52" t="str">
        <f>$G$8</f>
        <v>PRODUCTION</v>
      </c>
      <c r="H2672" s="4">
        <f t="shared" ca="1" si="1247"/>
        <v>-16396680.572530391</v>
      </c>
      <c r="I2672" s="5">
        <f ca="1">VLOOKUP(CONCATENATE($F2672," ",$G2672),AllocFactorMatrix,(I$4+1),FALSE)*$E2679</f>
        <v>-8434222.6044308674</v>
      </c>
      <c r="J2672" s="5">
        <f ca="1">VLOOKUP(CONCATENATE($F2672," ",$G2672),AllocFactorMatrix,(J$4+1),FALSE)*$E2679</f>
        <v>-1966862.0080611405</v>
      </c>
      <c r="K2672" s="5">
        <f ca="1">VLOOKUP(CONCATENATE($F2672," ",$G2672),AllocFactorMatrix,(K$4+1),FALSE)*$E2679</f>
        <v>-27347.17015559263</v>
      </c>
      <c r="L2672" s="5">
        <f ca="1">VLOOKUP(CONCATENATE($F2672," ",$G2672),AllocFactorMatrix,(L$4+1),FALSE)*$E2679</f>
        <v>-3808.7417714567655</v>
      </c>
      <c r="M2672" s="5">
        <f t="shared" ca="1" si="1268"/>
        <v>-1998017.9199881901</v>
      </c>
      <c r="N2672" s="5">
        <f ca="1">VLOOKUP(CONCATENATE($F2672," ",$G2672),AllocFactorMatrix,(N$4+1),FALSE)*$E2679</f>
        <v>-1170692.3898655642</v>
      </c>
      <c r="O2672" s="5">
        <f ca="1">VLOOKUP(CONCATENATE($F2672," ",$G2672),AllocFactorMatrix,(O$4+1),FALSE)*$E2679</f>
        <v>-209778.22535897236</v>
      </c>
      <c r="P2672" s="5">
        <f ca="1">VLOOKUP(CONCATENATE($F2672," ",$G2672),AllocFactorMatrix,(P$4+1),FALSE)*$E2679</f>
        <v>-42540.883354807782</v>
      </c>
      <c r="Q2672" s="5">
        <f ca="1">VLOOKUP(CONCATENATE($F2672," ",$G2672),AllocFactorMatrix,(Q$4+1),FALSE)*$E2679</f>
        <v>-1615.470807476752</v>
      </c>
      <c r="R2672" s="5">
        <f ca="1">SUBTOTAL(9,N2672:Q2672)</f>
        <v>-1424626.9693868209</v>
      </c>
      <c r="S2672" s="5">
        <f ca="1">VLOOKUP(CONCATENATE($F2672," ",$G2672),AllocFactorMatrix,(S$4+1),FALSE)*$E2679</f>
        <v>-55440.681799558748</v>
      </c>
      <c r="T2672" s="5">
        <f ca="1">VLOOKUP(CONCATENATE($F2672," ",$G2672),AllocFactorMatrix,(T$4+1),FALSE)*$E2679</f>
        <v>-748481.21849410643</v>
      </c>
      <c r="U2672" s="5">
        <f ca="1">VLOOKUP(CONCATENATE($F2672," ",$G2672),AllocFactorMatrix,(U$4+1),FALSE)*$E2679</f>
        <v>-2862640.1980473925</v>
      </c>
      <c r="V2672" s="5">
        <f ca="1">VLOOKUP(CONCATENATE($F2672," ",$G2672),AllocFactorMatrix,(V$4+1),FALSE)*$E2679</f>
        <v>-518593.82197722612</v>
      </c>
      <c r="W2672" s="5">
        <f ca="1">SUBTOTAL(9,S2672:V2672)</f>
        <v>-4185155.9203182841</v>
      </c>
      <c r="X2672" s="5">
        <f ca="1">VLOOKUP(CONCATENATE($F2672," ",$G2672),AllocFactorMatrix,(X$4+1),FALSE)*$E2679</f>
        <v>-321307.78169319651</v>
      </c>
      <c r="Y2672" s="5">
        <f ca="1">VLOOKUP(CONCATENATE($F2672," ",$G2672),AllocFactorMatrix,(Y$4+1),FALSE)*$E2679</f>
        <v>-6417.3405205743129</v>
      </c>
      <c r="Z2672" s="5">
        <f t="shared" ca="1" si="1269"/>
        <v>-327725.12221377081</v>
      </c>
      <c r="AA2672" s="5">
        <f ca="1">VLOOKUP(CONCATENATE($F2672," ",$G2672),AllocFactorMatrix,(AA$4+1),FALSE)*$E2679</f>
        <v>-4238.5694534005625</v>
      </c>
      <c r="AB2672" s="5">
        <f ca="1">VLOOKUP(CONCATENATE($F2672," ",$G2672),AllocFactorMatrix,(AB$4+1),FALSE)*$E2679</f>
        <v>-18830.138795333714</v>
      </c>
      <c r="AC2672" s="5">
        <f ca="1">VLOOKUP(CONCATENATE($F2672," ",$G2672),AllocFactorMatrix,(AC$4+1),FALSE)*$E2679</f>
        <v>-3863.3279437264673</v>
      </c>
    </row>
    <row r="2673" spans="4:29" hidden="1" outlineLevel="1">
      <c r="E2673" s="48"/>
      <c r="F2673" s="175" t="str">
        <f>F2679</f>
        <v>RB_GUP</v>
      </c>
      <c r="G2673" s="52" t="str">
        <f>$G$9</f>
        <v>BULKTRAN</v>
      </c>
      <c r="H2673" s="4">
        <f t="shared" ca="1" si="1247"/>
        <v>-8904290.6534736287</v>
      </c>
      <c r="I2673" s="5">
        <f ca="1">VLOOKUP(CONCATENATE($F2673," ",$G2673),AllocFactorMatrix,(I$4+1),FALSE)*$E2679</f>
        <v>-4580242.2736567324</v>
      </c>
      <c r="J2673" s="5">
        <f ca="1">VLOOKUP(CONCATENATE($F2673," ",$G2673),AllocFactorMatrix,(J$4+1),FALSE)*$E2679</f>
        <v>-1068113.2023997493</v>
      </c>
      <c r="K2673" s="5">
        <f ca="1">VLOOKUP(CONCATENATE($F2673," ",$G2673),AllocFactorMatrix,(K$4+1),FALSE)*$E2679</f>
        <v>-14851.002953814175</v>
      </c>
      <c r="L2673" s="5">
        <f ca="1">VLOOKUP(CONCATENATE($F2673," ",$G2673),AllocFactorMatrix,(L$4+1),FALSE)*$E2679</f>
        <v>-2068.354238350777</v>
      </c>
      <c r="M2673" s="5">
        <f t="shared" ca="1" si="1268"/>
        <v>-1085032.5595919143</v>
      </c>
      <c r="N2673" s="5">
        <f ca="1">VLOOKUP(CONCATENATE($F2673," ",$G2673),AllocFactorMatrix,(N$4+1),FALSE)*$E2679</f>
        <v>-635749.73355500062</v>
      </c>
      <c r="O2673" s="5">
        <f ca="1">VLOOKUP(CONCATENATE($F2673," ",$G2673),AllocFactorMatrix,(O$4+1),FALSE)*$E2679</f>
        <v>-113921.00267511141</v>
      </c>
      <c r="P2673" s="5">
        <f ca="1">VLOOKUP(CONCATENATE($F2673," ",$G2673),AllocFactorMatrix,(P$4+1),FALSE)*$E2679</f>
        <v>-23102.016799749712</v>
      </c>
      <c r="Q2673" s="5">
        <f ca="1">VLOOKUP(CONCATENATE($F2673," ",$G2673),AllocFactorMatrix,(Q$4+1),FALSE)*$E2679</f>
        <v>-877.28864073094883</v>
      </c>
      <c r="R2673" s="5">
        <f t="shared" ref="R2673:R2679" ca="1" si="1272">SUBTOTAL(9,N2673:Q2673)</f>
        <v>-773650.04167059262</v>
      </c>
      <c r="S2673" s="5">
        <f ca="1">VLOOKUP(CONCATENATE($F2673," ",$G2673),AllocFactorMatrix,(S$4+1),FALSE)*$E2679</f>
        <v>-30107.309987916247</v>
      </c>
      <c r="T2673" s="5">
        <f ca="1">VLOOKUP(CONCATENATE($F2673," ",$G2673),AllocFactorMatrix,(T$4+1),FALSE)*$E2679</f>
        <v>-406466.07029126916</v>
      </c>
      <c r="U2673" s="5">
        <f ca="1">VLOOKUP(CONCATENATE($F2673," ",$G2673),AllocFactorMatrix,(U$4+1),FALSE)*$E2679</f>
        <v>-1554569.5512562899</v>
      </c>
      <c r="V2673" s="5">
        <f ca="1">VLOOKUP(CONCATENATE($F2673," ",$G2673),AllocFactorMatrix,(V$4+1),FALSE)*$E2679</f>
        <v>-281624.69236103195</v>
      </c>
      <c r="W2673" s="5">
        <f t="shared" ref="W2673:W2679" ca="1" si="1273">SUBTOTAL(9,S2673:V2673)</f>
        <v>-2272767.6238965075</v>
      </c>
      <c r="X2673" s="5">
        <f ca="1">VLOOKUP(CONCATENATE($F2673," ",$G2673),AllocFactorMatrix,(X$4+1),FALSE)*$E2679</f>
        <v>-174487.62661219257</v>
      </c>
      <c r="Y2673" s="5">
        <f ca="1">VLOOKUP(CONCATENATE($F2673," ",$G2673),AllocFactorMatrix,(Y$4+1),FALSE)*$E2679</f>
        <v>-3484.9654455815944</v>
      </c>
      <c r="Z2673" s="5">
        <f t="shared" ca="1" si="1269"/>
        <v>-177972.59205777416</v>
      </c>
      <c r="AA2673" s="5">
        <f ca="1">VLOOKUP(CONCATENATE($F2673," ",$G2673),AllocFactorMatrix,(AA$4+1),FALSE)*$E2679</f>
        <v>-2301.7740817151916</v>
      </c>
      <c r="AB2673" s="5">
        <f ca="1">VLOOKUP(CONCATENATE($F2673," ",$G2673),AllocFactorMatrix,(AB$4+1),FALSE)*$E2679</f>
        <v>-10225.791015274135</v>
      </c>
      <c r="AC2673" s="5">
        <f ca="1">VLOOKUP(CONCATENATE($F2673," ",$G2673),AllocFactorMatrix,(AC$4+1),FALSE)*$E2679</f>
        <v>-2097.9975031201288</v>
      </c>
    </row>
    <row r="2674" spans="4:29" hidden="1" outlineLevel="1">
      <c r="E2674" s="48"/>
      <c r="F2674" s="175" t="str">
        <f>F2679</f>
        <v>RB_GUP</v>
      </c>
      <c r="G2674" s="52" t="str">
        <f>$G$10</f>
        <v>SUBTRAN</v>
      </c>
      <c r="H2674" s="4">
        <f t="shared" ca="1" si="1247"/>
        <v>-2465363.6508346717</v>
      </c>
      <c r="I2674" s="5">
        <f ca="1">VLOOKUP(CONCATENATE($F2674," ",$G2674),AllocFactorMatrix,(I$4+1),FALSE)*$E2679</f>
        <v>-1259685.8441623496</v>
      </c>
      <c r="J2674" s="5">
        <f ca="1">VLOOKUP(CONCATENATE($F2674," ",$G2674),AllocFactorMatrix,(J$4+1),FALSE)*$E2679</f>
        <v>-295291.64192483656</v>
      </c>
      <c r="K2674" s="5">
        <f ca="1">VLOOKUP(CONCATENATE($F2674," ",$G2674),AllocFactorMatrix,(K$4+1),FALSE)*$E2679</f>
        <v>-4125.1097333531752</v>
      </c>
      <c r="L2674" s="5">
        <f ca="1">VLOOKUP(CONCATENATE($F2674," ",$G2674),AllocFactorMatrix,(L$4+1),FALSE)*$E2679</f>
        <v>-746.62569543915379</v>
      </c>
      <c r="M2674" s="5">
        <f t="shared" ca="1" si="1268"/>
        <v>-300163.37735362892</v>
      </c>
      <c r="N2674" s="5">
        <f ca="1">VLOOKUP(CONCATENATE($F2674," ",$G2674),AllocFactorMatrix,(N$4+1),FALSE)*$E2679</f>
        <v>-170657.44152651931</v>
      </c>
      <c r="O2674" s="5">
        <f ca="1">VLOOKUP(CONCATENATE($F2674," ",$G2674),AllocFactorMatrix,(O$4+1),FALSE)*$E2679</f>
        <v>-30666.284855403614</v>
      </c>
      <c r="P2674" s="5">
        <f ca="1">VLOOKUP(CONCATENATE($F2674," ",$G2674),AllocFactorMatrix,(P$4+1),FALSE)*$E2679</f>
        <v>-8049.6633374571493</v>
      </c>
      <c r="Q2674" s="5">
        <f ca="1">VLOOKUP(CONCATENATE($F2674," ",$G2674),AllocFactorMatrix,(Q$4+1),FALSE)*$E2679</f>
        <v>0</v>
      </c>
      <c r="R2674" s="5">
        <f t="shared" ca="1" si="1272"/>
        <v>-209373.38971938007</v>
      </c>
      <c r="S2674" s="5">
        <f ca="1">VLOOKUP(CONCATENATE($F2674," ",$G2674),AllocFactorMatrix,(S$4+1),FALSE)*$E2679</f>
        <v>-7692.2534619527396</v>
      </c>
      <c r="T2674" s="5">
        <f ca="1">VLOOKUP(CONCATENATE($F2674," ",$G2674),AllocFactorMatrix,(T$4+1),FALSE)*$E2679</f>
        <v>-107929.77509231208</v>
      </c>
      <c r="U2674" s="5">
        <f ca="1">VLOOKUP(CONCATENATE($F2674," ",$G2674),AllocFactorMatrix,(U$4+1),FALSE)*$E2679</f>
        <v>-532177.04684083303</v>
      </c>
      <c r="V2674" s="5">
        <f ca="1">VLOOKUP(CONCATENATE($F2674," ",$G2674),AllocFactorMatrix,(V$4+1),FALSE)*$E2679</f>
        <v>0</v>
      </c>
      <c r="W2674" s="5">
        <f t="shared" ca="1" si="1273"/>
        <v>-647799.07539509784</v>
      </c>
      <c r="X2674" s="5">
        <f ca="1">VLOOKUP(CONCATENATE($F2674," ",$G2674),AllocFactorMatrix,(X$4+1),FALSE)*$E2679</f>
        <v>-46780.64762810355</v>
      </c>
      <c r="Y2674" s="5">
        <f ca="1">VLOOKUP(CONCATENATE($F2674," ",$G2674),AllocFactorMatrix,(Y$4+1),FALSE)*$E2679</f>
        <v>-939.28603130270665</v>
      </c>
      <c r="Z2674" s="5">
        <f t="shared" ca="1" si="1269"/>
        <v>-47719.933659406255</v>
      </c>
      <c r="AA2674" s="5">
        <f ca="1">VLOOKUP(CONCATENATE($F2674," ",$G2674),AllocFactorMatrix,(AA$4+1),FALSE)*$E2679</f>
        <v>-622.03054480942967</v>
      </c>
      <c r="AB2674" s="5">
        <f ca="1">VLOOKUP(CONCATENATE($F2674," ",$G2674),AllocFactorMatrix,(AB$4+1),FALSE)*$E2679</f>
        <v>0</v>
      </c>
      <c r="AC2674" s="5">
        <f ca="1">VLOOKUP(CONCATENATE($F2674," ",$G2674),AllocFactorMatrix,(AC$4+1),FALSE)*$E2679</f>
        <v>0</v>
      </c>
    </row>
    <row r="2675" spans="4:29" hidden="1" outlineLevel="1">
      <c r="E2675" s="48"/>
      <c r="F2675" s="175" t="str">
        <f>F2679</f>
        <v>RB_GUP</v>
      </c>
      <c r="G2675" s="52" t="str">
        <f>$G$11</f>
        <v>DISTPRI</v>
      </c>
      <c r="H2675" s="4">
        <f t="shared" ca="1" si="1247"/>
        <v>-9863530.844687013</v>
      </c>
      <c r="I2675" s="5">
        <f ca="1">VLOOKUP(CONCATENATE($F2675," ",$G2675),AllocFactorMatrix,(I$4+1),FALSE)*$E2679</f>
        <v>-6458709.7126130434</v>
      </c>
      <c r="J2675" s="5">
        <f ca="1">VLOOKUP(CONCATENATE($F2675," ",$G2675),AllocFactorMatrix,(J$4+1),FALSE)*$E2679</f>
        <v>-1511587.3566067854</v>
      </c>
      <c r="K2675" s="5">
        <f ca="1">VLOOKUP(CONCATENATE($F2675," ",$G2675),AllocFactorMatrix,(K$4+1),FALSE)*$E2679</f>
        <v>-21113.475619113724</v>
      </c>
      <c r="L2675" s="5">
        <f ca="1">VLOOKUP(CONCATENATE($F2675," ",$G2675),AllocFactorMatrix,(L$4+1),FALSE)*$E2679</f>
        <v>0</v>
      </c>
      <c r="M2675" s="5">
        <f t="shared" ca="1" si="1268"/>
        <v>-1532700.8322258992</v>
      </c>
      <c r="N2675" s="5">
        <f ca="1">VLOOKUP(CONCATENATE($F2675," ",$G2675),AllocFactorMatrix,(N$4+1),FALSE)*$E2679</f>
        <v>-877506.11312716582</v>
      </c>
      <c r="O2675" s="5">
        <f ca="1">VLOOKUP(CONCATENATE($F2675," ",$G2675),AllocFactorMatrix,(O$4+1),FALSE)*$E2679</f>
        <v>-157669.58865292923</v>
      </c>
      <c r="P2675" s="5">
        <f ca="1">VLOOKUP(CONCATENATE($F2675," ",$G2675),AllocFactorMatrix,(P$4+1),FALSE)*$E2679</f>
        <v>0</v>
      </c>
      <c r="Q2675" s="5">
        <f ca="1">VLOOKUP(CONCATENATE($F2675," ",$G2675),AllocFactorMatrix,(Q$4+1),FALSE)*$E2679</f>
        <v>0</v>
      </c>
      <c r="R2675" s="5">
        <f t="shared" ca="1" si="1272"/>
        <v>-1035175.701780095</v>
      </c>
      <c r="S2675" s="5">
        <f ca="1">VLOOKUP(CONCATENATE($F2675," ",$G2675),AllocFactorMatrix,(S$4+1),FALSE)*$E2679</f>
        <v>-39677.980781429433</v>
      </c>
      <c r="T2675" s="5">
        <f ca="1">VLOOKUP(CONCATENATE($F2675," ",$G2675),AllocFactorMatrix,(T$4+1),FALSE)*$E2679</f>
        <v>-548661.67496656184</v>
      </c>
      <c r="U2675" s="5">
        <f ca="1">VLOOKUP(CONCATENATE($F2675," ",$G2675),AllocFactorMatrix,(U$4+1),FALSE)*$E2679</f>
        <v>0</v>
      </c>
      <c r="V2675" s="5">
        <f ca="1">VLOOKUP(CONCATENATE($F2675," ",$G2675),AllocFactorMatrix,(V$4+1),FALSE)*$E2679</f>
        <v>0</v>
      </c>
      <c r="W2675" s="5">
        <f t="shared" ca="1" si="1273"/>
        <v>-588339.65574799129</v>
      </c>
      <c r="X2675" s="5">
        <f ca="1">VLOOKUP(CONCATENATE($F2675," ",$G2675),AllocFactorMatrix,(X$4+1),FALSE)*$E2679</f>
        <v>-240604.92537942564</v>
      </c>
      <c r="Y2675" s="5">
        <f ca="1">VLOOKUP(CONCATENATE($F2675," ",$G2675),AllocFactorMatrix,(Y$4+1),FALSE)*$E2679</f>
        <v>-4829.3202886541148</v>
      </c>
      <c r="Z2675" s="5">
        <f t="shared" ca="1" si="1269"/>
        <v>-245434.24566807976</v>
      </c>
      <c r="AA2675" s="5">
        <f ca="1">VLOOKUP(CONCATENATE($F2675," ",$G2675),AllocFactorMatrix,(AA$4+1),FALSE)*$E2679</f>
        <v>-3170.6966519037042</v>
      </c>
      <c r="AB2675" s="5">
        <f ca="1">VLOOKUP(CONCATENATE($F2675," ",$G2675),AllocFactorMatrix,(AB$4+1),FALSE)*$E2679</f>
        <v>0</v>
      </c>
      <c r="AC2675" s="5">
        <f ca="1">VLOOKUP(CONCATENATE($F2675," ",$G2675),AllocFactorMatrix,(AC$4+1),FALSE)*$E2679</f>
        <v>0</v>
      </c>
    </row>
    <row r="2676" spans="4:29" hidden="1" outlineLevel="1">
      <c r="E2676" s="48"/>
      <c r="F2676" s="175" t="str">
        <f>F2679</f>
        <v>RB_GUP</v>
      </c>
      <c r="G2676" s="52" t="str">
        <f>$G$12</f>
        <v>DISTSEC</v>
      </c>
      <c r="H2676" s="4">
        <f t="shared" ca="1" si="1247"/>
        <v>-4728443.8206782257</v>
      </c>
      <c r="I2676" s="5">
        <f ca="1">VLOOKUP(CONCATENATE($F2676," ",$G2676),AllocFactorMatrix,(I$4+1),FALSE)*$E2679</f>
        <v>-3509002.1989290314</v>
      </c>
      <c r="J2676" s="5">
        <f ca="1">VLOOKUP(CONCATENATE($F2676," ",$G2676),AllocFactorMatrix,(J$4+1),FALSE)*$E2679</f>
        <v>-707571.61549824406</v>
      </c>
      <c r="K2676" s="5">
        <f ca="1">VLOOKUP(CONCATENATE($F2676," ",$G2676),AllocFactorMatrix,(K$4+1),FALSE)*$E2679</f>
        <v>0</v>
      </c>
      <c r="L2676" s="5">
        <f ca="1">VLOOKUP(CONCATENATE($F2676," ",$G2676),AllocFactorMatrix,(L$4+1),FALSE)*$E2679</f>
        <v>0</v>
      </c>
      <c r="M2676" s="5">
        <f t="shared" ca="1" si="1268"/>
        <v>-707571.61549824406</v>
      </c>
      <c r="N2676" s="5">
        <f ca="1">VLOOKUP(CONCATENATE($F2676," ",$G2676),AllocFactorMatrix,(N$4+1),FALSE)*$E2679</f>
        <v>-353669.39817732404</v>
      </c>
      <c r="O2676" s="5">
        <f ca="1">VLOOKUP(CONCATENATE($F2676," ",$G2676),AllocFactorMatrix,(O$4+1),FALSE)*$E2679</f>
        <v>0</v>
      </c>
      <c r="P2676" s="5">
        <f ca="1">VLOOKUP(CONCATENATE($F2676," ",$G2676),AllocFactorMatrix,(P$4+1),FALSE)*$E2679</f>
        <v>0</v>
      </c>
      <c r="Q2676" s="5">
        <f ca="1">VLOOKUP(CONCATENATE($F2676," ",$G2676),AllocFactorMatrix,(Q$4+1),FALSE)*$E2679</f>
        <v>0</v>
      </c>
      <c r="R2676" s="5">
        <f t="shared" ca="1" si="1272"/>
        <v>-353669.39817732404</v>
      </c>
      <c r="S2676" s="5">
        <f ca="1">VLOOKUP(CONCATENATE($F2676," ",$G2676),AllocFactorMatrix,(S$4+1),FALSE)*$E2679</f>
        <v>-13219.334020955574</v>
      </c>
      <c r="T2676" s="5">
        <f ca="1">VLOOKUP(CONCATENATE($F2676," ",$G2676),AllocFactorMatrix,(T$4+1),FALSE)*$E2679</f>
        <v>0</v>
      </c>
      <c r="U2676" s="5">
        <f ca="1">VLOOKUP(CONCATENATE($F2676," ",$G2676),AllocFactorMatrix,(U$4+1),FALSE)*$E2679</f>
        <v>0</v>
      </c>
      <c r="V2676" s="5">
        <f ca="1">VLOOKUP(CONCATENATE($F2676," ",$G2676),AllocFactorMatrix,(V$4+1),FALSE)*$E2679</f>
        <v>0</v>
      </c>
      <c r="W2676" s="5">
        <f t="shared" ca="1" si="1273"/>
        <v>-13219.334020955574</v>
      </c>
      <c r="X2676" s="5">
        <f ca="1">VLOOKUP(CONCATENATE($F2676," ",$G2676),AllocFactorMatrix,(X$4+1),FALSE)*$E2679</f>
        <v>-99903.379279322122</v>
      </c>
      <c r="Y2676" s="5">
        <f ca="1">VLOOKUP(CONCATENATE($F2676," ",$G2676),AllocFactorMatrix,(Y$4+1),FALSE)*$E2679</f>
        <v>0</v>
      </c>
      <c r="Z2676" s="5">
        <f t="shared" ca="1" si="1269"/>
        <v>-99903.379279322122</v>
      </c>
      <c r="AA2676" s="5">
        <f ca="1">VLOOKUP(CONCATENATE($F2676," ",$G2676),AllocFactorMatrix,(AA$4+1),FALSE)*$E2679</f>
        <v>-1181.214772657258</v>
      </c>
      <c r="AB2676" s="5">
        <f ca="1">VLOOKUP(CONCATENATE($F2676," ",$G2676),AllocFactorMatrix,(AB$4+1),FALSE)*$E2679</f>
        <v>-36357.448321296877</v>
      </c>
      <c r="AC2676" s="5">
        <f ca="1">VLOOKUP(CONCATENATE($F2676," ",$G2676),AllocFactorMatrix,(AC$4+1),FALSE)*$E2679</f>
        <v>-7539.2316793950204</v>
      </c>
    </row>
    <row r="2677" spans="4:29" hidden="1" outlineLevel="1">
      <c r="E2677" s="48"/>
      <c r="F2677" s="175" t="str">
        <f>F2679</f>
        <v>RB_GUP</v>
      </c>
      <c r="G2677" s="52" t="str">
        <f>$G$13</f>
        <v>ENERGY</v>
      </c>
      <c r="H2677" s="4">
        <f t="shared" ca="1" si="1247"/>
        <v>-306122.37506127887</v>
      </c>
      <c r="I2677" s="5">
        <f ca="1">VLOOKUP(CONCATENATE($F2677," ",$G2677),AllocFactorMatrix,(I$4+1),FALSE)*$E2679</f>
        <v>-119781.46369283095</v>
      </c>
      <c r="J2677" s="5">
        <f ca="1">VLOOKUP(CONCATENATE($F2677," ",$G2677),AllocFactorMatrix,(J$4+1),FALSE)*$E2679</f>
        <v>-34556.604740900031</v>
      </c>
      <c r="K2677" s="5">
        <f ca="1">VLOOKUP(CONCATENATE($F2677," ",$G2677),AllocFactorMatrix,(K$4+1),FALSE)*$E2679</f>
        <v>-481.64531071313223</v>
      </c>
      <c r="L2677" s="5">
        <f ca="1">VLOOKUP(CONCATENATE($F2677," ",$G2677),AllocFactorMatrix,(L$4+1),FALSE)*$E2679</f>
        <v>-67.333606237829983</v>
      </c>
      <c r="M2677" s="5">
        <f t="shared" ca="1" si="1268"/>
        <v>-35105.583657850992</v>
      </c>
      <c r="N2677" s="5">
        <f ca="1">VLOOKUP(CONCATENATE($F2677," ",$G2677),AllocFactorMatrix,(N$4+1),FALSE)*$E2679</f>
        <v>-22421.165457389619</v>
      </c>
      <c r="O2677" s="5">
        <f ca="1">VLOOKUP(CONCATENATE($F2677," ",$G2677),AllocFactorMatrix,(O$4+1),FALSE)*$E2679</f>
        <v>-3998.5674489429948</v>
      </c>
      <c r="P2677" s="5">
        <f ca="1">VLOOKUP(CONCATENATE($F2677," ",$G2677),AllocFactorMatrix,(P$4+1),FALSE)*$E2679</f>
        <v>-814.25476630636877</v>
      </c>
      <c r="Q2677" s="5">
        <f ca="1">VLOOKUP(CONCATENATE($F2677," ",$G2677),AllocFactorMatrix,(Q$4+1),FALSE)*$E2679</f>
        <v>-30.754678091725136</v>
      </c>
      <c r="R2677" s="5">
        <f t="shared" ca="1" si="1272"/>
        <v>-27264.74235073071</v>
      </c>
      <c r="S2677" s="5">
        <f ca="1">VLOOKUP(CONCATENATE($F2677," ",$G2677),AllocFactorMatrix,(S$4+1),FALSE)*$E2679</f>
        <v>-1174.1968425827681</v>
      </c>
      <c r="T2677" s="5">
        <f ca="1">VLOOKUP(CONCATENATE($F2677," ",$G2677),AllocFactorMatrix,(T$4+1),FALSE)*$E2679</f>
        <v>-18564.275336842071</v>
      </c>
      <c r="U2677" s="5">
        <f ca="1">VLOOKUP(CONCATENATE($F2677," ",$G2677),AllocFactorMatrix,(U$4+1),FALSE)*$E2679</f>
        <v>-79841.926788878642</v>
      </c>
      <c r="V2677" s="5">
        <f ca="1">VLOOKUP(CONCATENATE($F2677," ",$G2677),AllocFactorMatrix,(V$4+1),FALSE)*$E2679</f>
        <v>-15019.100357236943</v>
      </c>
      <c r="W2677" s="5">
        <f t="shared" ca="1" si="1273"/>
        <v>-114599.49932554043</v>
      </c>
      <c r="X2677" s="5">
        <f ca="1">VLOOKUP(CONCATENATE($F2677," ",$G2677),AllocFactorMatrix,(X$4+1),FALSE)*$E2679</f>
        <v>-6158.8718890924774</v>
      </c>
      <c r="Y2677" s="5">
        <f ca="1">VLOOKUP(CONCATENATE($F2677," ",$G2677),AllocFactorMatrix,(Y$4+1),FALSE)*$E2679</f>
        <v>-123.57653590242587</v>
      </c>
      <c r="Z2677" s="5">
        <f t="shared" ca="1" si="1269"/>
        <v>-6282.4484249949037</v>
      </c>
      <c r="AA2677" s="5">
        <f ca="1">VLOOKUP(CONCATENATE($F2677," ",$G2677),AllocFactorMatrix,(AA$4+1),FALSE)*$E2679</f>
        <v>-110.23079994121504</v>
      </c>
      <c r="AB2677" s="5">
        <f ca="1">VLOOKUP(CONCATENATE($F2677," ",$G2677),AllocFactorMatrix,(AB$4+1),FALSE)*$E2679</f>
        <v>-2469.132166746941</v>
      </c>
      <c r="AC2677" s="5">
        <f ca="1">VLOOKUP(CONCATENATE($F2677," ",$G2677),AllocFactorMatrix,(AC$4+1),FALSE)*$E2679</f>
        <v>-509.27464264258413</v>
      </c>
    </row>
    <row r="2678" spans="4:29" hidden="1" outlineLevel="1">
      <c r="E2678" s="48"/>
      <c r="F2678" s="175" t="str">
        <f>F2679</f>
        <v>RB_GUP</v>
      </c>
      <c r="G2678" s="52" t="str">
        <f>$G$14</f>
        <v>CUSTOMER</v>
      </c>
      <c r="H2678" s="4">
        <f t="shared" ca="1" si="1247"/>
        <v>-2228485.0827347958</v>
      </c>
      <c r="I2678" s="5">
        <f ca="1">VLOOKUP(CONCATENATE($F2678," ",$G2678),AllocFactorMatrix,(I$4+1),FALSE)*$E2679</f>
        <v>-1103782.410619624</v>
      </c>
      <c r="J2678" s="5">
        <f ca="1">VLOOKUP(CONCATENATE($F2678," ",$G2678),AllocFactorMatrix,(J$4+1),FALSE)*$E2679</f>
        <v>-351791.39262633148</v>
      </c>
      <c r="K2678" s="5">
        <f ca="1">VLOOKUP(CONCATENATE($F2678," ",$G2678),AllocFactorMatrix,(K$4+1),FALSE)*$E2679</f>
        <v>-22455.277176736636</v>
      </c>
      <c r="L2678" s="5">
        <f ca="1">VLOOKUP(CONCATENATE($F2678," ",$G2678),AllocFactorMatrix,(L$4+1),FALSE)*$E2679</f>
        <v>-3776.6788172606903</v>
      </c>
      <c r="M2678" s="5">
        <f t="shared" ca="1" si="1268"/>
        <v>-378023.34862032882</v>
      </c>
      <c r="N2678" s="5">
        <f ca="1">VLOOKUP(CONCATENATE($F2678," ",$G2678),AllocFactorMatrix,(N$4+1),FALSE)*$E2679</f>
        <v>-27427.017680381174</v>
      </c>
      <c r="O2678" s="5">
        <f ca="1">VLOOKUP(CONCATENATE($F2678," ",$G2678),AllocFactorMatrix,(O$4+1),FALSE)*$E2679</f>
        <v>-7927.9275667041984</v>
      </c>
      <c r="P2678" s="5">
        <f ca="1">VLOOKUP(CONCATENATE($F2678," ",$G2678),AllocFactorMatrix,(P$4+1),FALSE)*$E2679</f>
        <v>-9286.6771290521701</v>
      </c>
      <c r="Q2678" s="5">
        <f ca="1">VLOOKUP(CONCATENATE($F2678," ",$G2678),AllocFactorMatrix,(Q$4+1),FALSE)*$E2679</f>
        <v>-1160.3476181708056</v>
      </c>
      <c r="R2678" s="5">
        <f t="shared" ca="1" si="1272"/>
        <v>-45801.969994308347</v>
      </c>
      <c r="S2678" s="5">
        <f ca="1">VLOOKUP(CONCATENATE($F2678," ",$G2678),AllocFactorMatrix,(S$4+1),FALSE)*$E2679</f>
        <v>-181.60178011718884</v>
      </c>
      <c r="T2678" s="5">
        <f ca="1">VLOOKUP(CONCATENATE($F2678," ",$G2678),AllocFactorMatrix,(T$4+1),FALSE)*$E2679</f>
        <v>-5627.0191954917918</v>
      </c>
      <c r="U2678" s="5">
        <f ca="1">VLOOKUP(CONCATENATE($F2678," ",$G2678),AllocFactorMatrix,(U$4+1),FALSE)*$E2679</f>
        <v>-15610.076491739508</v>
      </c>
      <c r="V2678" s="5">
        <f ca="1">VLOOKUP(CONCATENATE($F2678," ",$G2678),AllocFactorMatrix,(V$4+1),FALSE)*$E2679</f>
        <v>-4641.5523787270586</v>
      </c>
      <c r="W2678" s="5">
        <f t="shared" ca="1" si="1273"/>
        <v>-26060.249846075545</v>
      </c>
      <c r="X2678" s="5">
        <f ca="1">VLOOKUP(CONCATENATE($F2678," ",$G2678),AllocFactorMatrix,(X$4+1),FALSE)*$E2679</f>
        <v>-5542.5399998017547</v>
      </c>
      <c r="Y2678" s="5">
        <f ca="1">VLOOKUP(CONCATENATE($F2678," ",$G2678),AllocFactorMatrix,(Y$4+1),FALSE)*$E2679</f>
        <v>-103.78349949008725</v>
      </c>
      <c r="Z2678" s="5">
        <f t="shared" ca="1" si="1269"/>
        <v>-5646.3234992918424</v>
      </c>
      <c r="AA2678" s="5">
        <f ca="1">VLOOKUP(CONCATENATE($F2678," ",$G2678),AllocFactorMatrix,(AA$4+1),FALSE)*$E2679</f>
        <v>-536.17696720970343</v>
      </c>
      <c r="AB2678" s="5">
        <f ca="1">VLOOKUP(CONCATENATE($F2678," ",$G2678),AllocFactorMatrix,(AB$4+1),FALSE)*$E2679</f>
        <v>-589227.42688689602</v>
      </c>
      <c r="AC2678" s="5">
        <f ca="1">VLOOKUP(CONCATENATE($F2678," ",$G2678),AllocFactorMatrix,(AC$4+1),FALSE)*$E2679</f>
        <v>-79407.176301061627</v>
      </c>
    </row>
    <row r="2679" spans="4:29" collapsed="1">
      <c r="D2679" s="52" t="s">
        <v>249</v>
      </c>
      <c r="E2679" s="39">
        <v>-44892917</v>
      </c>
      <c r="F2679" s="93" t="s">
        <v>73</v>
      </c>
      <c r="G2679" s="52" t="str">
        <f>$G$15</f>
        <v>TOTAL</v>
      </c>
      <c r="H2679" s="4">
        <f t="shared" ca="1" si="1247"/>
        <v>-44892917.000000015</v>
      </c>
      <c r="I2679" s="5">
        <f ca="1">VLOOKUP(CONCATENATE($F2679," ",$G2679),AllocFactorMatrix,(I$4+1),FALSE)*$E2679</f>
        <v>-25465426.508104481</v>
      </c>
      <c r="J2679" s="5">
        <f ca="1">VLOOKUP(CONCATENATE($F2679," ",$G2679),AllocFactorMatrix,(J$4+1),FALSE)*$E2679</f>
        <v>-5935773.8218579879</v>
      </c>
      <c r="K2679" s="5">
        <f ca="1">VLOOKUP(CONCATENATE($F2679," ",$G2679),AllocFactorMatrix,(K$4+1),FALSE)*$E2679</f>
        <v>-90373.680949323476</v>
      </c>
      <c r="L2679" s="5">
        <f ca="1">VLOOKUP(CONCATENATE($F2679," ",$G2679),AllocFactorMatrix,(L$4+1),FALSE)*$E2679</f>
        <v>-10467.734128745218</v>
      </c>
      <c r="M2679" s="5">
        <f t="shared" ca="1" si="1268"/>
        <v>-6036615.236936057</v>
      </c>
      <c r="N2679" s="5">
        <f ca="1">VLOOKUP(CONCATENATE($F2679," ",$G2679),AllocFactorMatrix,(N$4+1),FALSE)*$E2679</f>
        <v>-3258123.2593893451</v>
      </c>
      <c r="O2679" s="5">
        <f ca="1">VLOOKUP(CONCATENATE($F2679," ",$G2679),AllocFactorMatrix,(O$4+1),FALSE)*$E2679</f>
        <v>-523961.59655806387</v>
      </c>
      <c r="P2679" s="5">
        <f ca="1">VLOOKUP(CONCATENATE($F2679," ",$G2679),AllocFactorMatrix,(P$4+1),FALSE)*$E2679</f>
        <v>-83793.495387373172</v>
      </c>
      <c r="Q2679" s="5">
        <f ca="1">VLOOKUP(CONCATENATE($F2679," ",$G2679),AllocFactorMatrix,(Q$4+1),FALSE)*$E2679</f>
        <v>-3683.8617444702318</v>
      </c>
      <c r="R2679" s="5">
        <f t="shared" ca="1" si="1272"/>
        <v>-3869562.2130792523</v>
      </c>
      <c r="S2679" s="5">
        <f ca="1">VLOOKUP(CONCATENATE($F2679," ",$G2679),AllocFactorMatrix,(S$4+1),FALSE)*$E2679</f>
        <v>-147493.35867451271</v>
      </c>
      <c r="T2679" s="5">
        <f ca="1">VLOOKUP(CONCATENATE($F2679," ",$G2679),AllocFactorMatrix,(T$4+1),FALSE)*$E2679</f>
        <v>-1835730.0333765836</v>
      </c>
      <c r="U2679" s="5">
        <f ca="1">VLOOKUP(CONCATENATE($F2679," ",$G2679),AllocFactorMatrix,(U$4+1),FALSE)*$E2679</f>
        <v>-5044838.7994251335</v>
      </c>
      <c r="V2679" s="5">
        <f ca="1">VLOOKUP(CONCATENATE($F2679," ",$G2679),AllocFactorMatrix,(V$4+1),FALSE)*$E2679</f>
        <v>-819879.16707422212</v>
      </c>
      <c r="W2679" s="5">
        <f t="shared" ca="1" si="1273"/>
        <v>-7847941.3585504517</v>
      </c>
      <c r="X2679" s="5">
        <f ca="1">VLOOKUP(CONCATENATE($F2679," ",$G2679),AllocFactorMatrix,(X$4+1),FALSE)*$E2679</f>
        <v>-894785.77248113451</v>
      </c>
      <c r="Y2679" s="5">
        <f ca="1">VLOOKUP(CONCATENATE($F2679," ",$G2679),AllocFactorMatrix,(Y$4+1),FALSE)*$E2679</f>
        <v>-15898.272321505239</v>
      </c>
      <c r="Z2679" s="5">
        <f t="shared" ca="1" si="1269"/>
        <v>-910684.04480263975</v>
      </c>
      <c r="AA2679" s="5">
        <f ca="1">VLOOKUP(CONCATENATE($F2679," ",$G2679),AllocFactorMatrix,(AA$4+1),FALSE)*$E2679</f>
        <v>-12160.693271637063</v>
      </c>
      <c r="AB2679" s="5">
        <f ca="1">VLOOKUP(CONCATENATE($F2679," ",$G2679),AllocFactorMatrix,(AB$4+1),FALSE)*$E2679</f>
        <v>-657109.93718554766</v>
      </c>
      <c r="AC2679" s="5">
        <f ca="1">VLOOKUP(CONCATENATE($F2679," ",$G2679),AllocFactorMatrix,(AC$4+1),FALSE)*$E2679</f>
        <v>-93417.008069945834</v>
      </c>
    </row>
    <row r="2680" spans="4:29" hidden="1" outlineLevel="1">
      <c r="E2680" s="48"/>
      <c r="F2680" s="175" t="str">
        <f>F2687</f>
        <v>RB_GUP</v>
      </c>
      <c r="G2680" s="52" t="str">
        <f>$G$8</f>
        <v>PRODUCTION</v>
      </c>
      <c r="H2680" s="4">
        <f t="shared" ca="1" si="1247"/>
        <v>0</v>
      </c>
      <c r="I2680" s="5">
        <f ca="1">VLOOKUP(CONCATENATE($F2680," ",$G2680),AllocFactorMatrix,(I$4+1),FALSE)*$E2687</f>
        <v>0</v>
      </c>
      <c r="J2680" s="5">
        <f ca="1">VLOOKUP(CONCATENATE($F2680," ",$G2680),AllocFactorMatrix,(J$4+1),FALSE)*$E2687</f>
        <v>0</v>
      </c>
      <c r="K2680" s="5">
        <f ca="1">VLOOKUP(CONCATENATE($F2680," ",$G2680),AllocFactorMatrix,(K$4+1),FALSE)*$E2687</f>
        <v>0</v>
      </c>
      <c r="L2680" s="5">
        <f ca="1">VLOOKUP(CONCATENATE($F2680," ",$G2680),AllocFactorMatrix,(L$4+1),FALSE)*$E2687</f>
        <v>0</v>
      </c>
      <c r="M2680" s="5">
        <f t="shared" ref="M2680:M2687" ca="1" si="1274">SUBTOTAL(9,J2680:L2680)</f>
        <v>0</v>
      </c>
      <c r="N2680" s="5">
        <f ca="1">VLOOKUP(CONCATENATE($F2680," ",$G2680),AllocFactorMatrix,(N$4+1),FALSE)*$E2687</f>
        <v>0</v>
      </c>
      <c r="O2680" s="5">
        <f ca="1">VLOOKUP(CONCATENATE($F2680," ",$G2680),AllocFactorMatrix,(O$4+1),FALSE)*$E2687</f>
        <v>0</v>
      </c>
      <c r="P2680" s="5">
        <f ca="1">VLOOKUP(CONCATENATE($F2680," ",$G2680),AllocFactorMatrix,(P$4+1),FALSE)*$E2687</f>
        <v>0</v>
      </c>
      <c r="Q2680" s="5">
        <f ca="1">VLOOKUP(CONCATENATE($F2680," ",$G2680),AllocFactorMatrix,(Q$4+1),FALSE)*$E2687</f>
        <v>0</v>
      </c>
      <c r="R2680" s="5">
        <f ca="1">SUBTOTAL(9,N2680:Q2680)</f>
        <v>0</v>
      </c>
      <c r="S2680" s="5">
        <f ca="1">VLOOKUP(CONCATENATE($F2680," ",$G2680),AllocFactorMatrix,(S$4+1),FALSE)*$E2687</f>
        <v>0</v>
      </c>
      <c r="T2680" s="5">
        <f ca="1">VLOOKUP(CONCATENATE($F2680," ",$G2680),AllocFactorMatrix,(T$4+1),FALSE)*$E2687</f>
        <v>0</v>
      </c>
      <c r="U2680" s="5">
        <f ca="1">VLOOKUP(CONCATENATE($F2680," ",$G2680),AllocFactorMatrix,(U$4+1),FALSE)*$E2687</f>
        <v>0</v>
      </c>
      <c r="V2680" s="5">
        <f ca="1">VLOOKUP(CONCATENATE($F2680," ",$G2680),AllocFactorMatrix,(V$4+1),FALSE)*$E2687</f>
        <v>0</v>
      </c>
      <c r="W2680" s="5">
        <f ca="1">SUBTOTAL(9,S2680:V2680)</f>
        <v>0</v>
      </c>
      <c r="X2680" s="5">
        <f ca="1">VLOOKUP(CONCATENATE($F2680," ",$G2680),AllocFactorMatrix,(X$4+1),FALSE)*$E2687</f>
        <v>0</v>
      </c>
      <c r="Y2680" s="5">
        <f ca="1">VLOOKUP(CONCATENATE($F2680," ",$G2680),AllocFactorMatrix,(Y$4+1),FALSE)*$E2687</f>
        <v>0</v>
      </c>
      <c r="Z2680" s="5">
        <f t="shared" ref="Z2680:Z2687" ca="1" si="1275">SUBTOTAL(9,X2680:Y2680)</f>
        <v>0</v>
      </c>
      <c r="AA2680" s="5">
        <f ca="1">VLOOKUP(CONCATENATE($F2680," ",$G2680),AllocFactorMatrix,(AA$4+1),FALSE)*$E2687</f>
        <v>0</v>
      </c>
      <c r="AB2680" s="5">
        <f ca="1">VLOOKUP(CONCATENATE($F2680," ",$G2680),AllocFactorMatrix,(AB$4+1),FALSE)*$E2687</f>
        <v>0</v>
      </c>
      <c r="AC2680" s="5">
        <f ca="1">VLOOKUP(CONCATENATE($F2680," ",$G2680),AllocFactorMatrix,(AC$4+1),FALSE)*$E2687</f>
        <v>0</v>
      </c>
    </row>
    <row r="2681" spans="4:29" hidden="1" outlineLevel="1">
      <c r="E2681" s="48"/>
      <c r="F2681" s="175" t="str">
        <f>F2687</f>
        <v>RB_GUP</v>
      </c>
      <c r="G2681" s="52" t="str">
        <f>$G$9</f>
        <v>BULKTRAN</v>
      </c>
      <c r="H2681" s="4">
        <f t="shared" ca="1" si="1247"/>
        <v>0</v>
      </c>
      <c r="I2681" s="5">
        <f ca="1">VLOOKUP(CONCATENATE($F2681," ",$G2681),AllocFactorMatrix,(I$4+1),FALSE)*$E2687</f>
        <v>0</v>
      </c>
      <c r="J2681" s="5">
        <f ca="1">VLOOKUP(CONCATENATE($F2681," ",$G2681),AllocFactorMatrix,(J$4+1),FALSE)*$E2687</f>
        <v>0</v>
      </c>
      <c r="K2681" s="5">
        <f ca="1">VLOOKUP(CONCATENATE($F2681," ",$G2681),AllocFactorMatrix,(K$4+1),FALSE)*$E2687</f>
        <v>0</v>
      </c>
      <c r="L2681" s="5">
        <f ca="1">VLOOKUP(CONCATENATE($F2681," ",$G2681),AllocFactorMatrix,(L$4+1),FALSE)*$E2687</f>
        <v>0</v>
      </c>
      <c r="M2681" s="5">
        <f t="shared" ca="1" si="1274"/>
        <v>0</v>
      </c>
      <c r="N2681" s="5">
        <f ca="1">VLOOKUP(CONCATENATE($F2681," ",$G2681),AllocFactorMatrix,(N$4+1),FALSE)*$E2687</f>
        <v>0</v>
      </c>
      <c r="O2681" s="5">
        <f ca="1">VLOOKUP(CONCATENATE($F2681," ",$G2681),AllocFactorMatrix,(O$4+1),FALSE)*$E2687</f>
        <v>0</v>
      </c>
      <c r="P2681" s="5">
        <f ca="1">VLOOKUP(CONCATENATE($F2681," ",$G2681),AllocFactorMatrix,(P$4+1),FALSE)*$E2687</f>
        <v>0</v>
      </c>
      <c r="Q2681" s="5">
        <f ca="1">VLOOKUP(CONCATENATE($F2681," ",$G2681),AllocFactorMatrix,(Q$4+1),FALSE)*$E2687</f>
        <v>0</v>
      </c>
      <c r="R2681" s="5">
        <f t="shared" ref="R2681:R2687" ca="1" si="1276">SUBTOTAL(9,N2681:Q2681)</f>
        <v>0</v>
      </c>
      <c r="S2681" s="5">
        <f ca="1">VLOOKUP(CONCATENATE($F2681," ",$G2681),AllocFactorMatrix,(S$4+1),FALSE)*$E2687</f>
        <v>0</v>
      </c>
      <c r="T2681" s="5">
        <f ca="1">VLOOKUP(CONCATENATE($F2681," ",$G2681),AllocFactorMatrix,(T$4+1),FALSE)*$E2687</f>
        <v>0</v>
      </c>
      <c r="U2681" s="5">
        <f ca="1">VLOOKUP(CONCATENATE($F2681," ",$G2681),AllocFactorMatrix,(U$4+1),FALSE)*$E2687</f>
        <v>0</v>
      </c>
      <c r="V2681" s="5">
        <f ca="1">VLOOKUP(CONCATENATE($F2681," ",$G2681),AllocFactorMatrix,(V$4+1),FALSE)*$E2687</f>
        <v>0</v>
      </c>
      <c r="W2681" s="5">
        <f t="shared" ref="W2681:W2687" ca="1" si="1277">SUBTOTAL(9,S2681:V2681)</f>
        <v>0</v>
      </c>
      <c r="X2681" s="5">
        <f ca="1">VLOOKUP(CONCATENATE($F2681," ",$G2681),AllocFactorMatrix,(X$4+1),FALSE)*$E2687</f>
        <v>0</v>
      </c>
      <c r="Y2681" s="5">
        <f ca="1">VLOOKUP(CONCATENATE($F2681," ",$G2681),AllocFactorMatrix,(Y$4+1),FALSE)*$E2687</f>
        <v>0</v>
      </c>
      <c r="Z2681" s="5">
        <f t="shared" ca="1" si="1275"/>
        <v>0</v>
      </c>
      <c r="AA2681" s="5">
        <f ca="1">VLOOKUP(CONCATENATE($F2681," ",$G2681),AllocFactorMatrix,(AA$4+1),FALSE)*$E2687</f>
        <v>0</v>
      </c>
      <c r="AB2681" s="5">
        <f ca="1">VLOOKUP(CONCATENATE($F2681," ",$G2681),AllocFactorMatrix,(AB$4+1),FALSE)*$E2687</f>
        <v>0</v>
      </c>
      <c r="AC2681" s="5">
        <f ca="1">VLOOKUP(CONCATENATE($F2681," ",$G2681),AllocFactorMatrix,(AC$4+1),FALSE)*$E2687</f>
        <v>0</v>
      </c>
    </row>
    <row r="2682" spans="4:29" hidden="1" outlineLevel="1">
      <c r="E2682" s="48"/>
      <c r="F2682" s="175" t="str">
        <f>F2687</f>
        <v>RB_GUP</v>
      </c>
      <c r="G2682" s="52" t="str">
        <f>$G$10</f>
        <v>SUBTRAN</v>
      </c>
      <c r="H2682" s="4">
        <f t="shared" ca="1" si="1247"/>
        <v>0</v>
      </c>
      <c r="I2682" s="5">
        <f ca="1">VLOOKUP(CONCATENATE($F2682," ",$G2682),AllocFactorMatrix,(I$4+1),FALSE)*$E2687</f>
        <v>0</v>
      </c>
      <c r="J2682" s="5">
        <f ca="1">VLOOKUP(CONCATENATE($F2682," ",$G2682),AllocFactorMatrix,(J$4+1),FALSE)*$E2687</f>
        <v>0</v>
      </c>
      <c r="K2682" s="5">
        <f ca="1">VLOOKUP(CONCATENATE($F2682," ",$G2682),AllocFactorMatrix,(K$4+1),FALSE)*$E2687</f>
        <v>0</v>
      </c>
      <c r="L2682" s="5">
        <f ca="1">VLOOKUP(CONCATENATE($F2682," ",$G2682),AllocFactorMatrix,(L$4+1),FALSE)*$E2687</f>
        <v>0</v>
      </c>
      <c r="M2682" s="5">
        <f t="shared" ca="1" si="1274"/>
        <v>0</v>
      </c>
      <c r="N2682" s="5">
        <f ca="1">VLOOKUP(CONCATENATE($F2682," ",$G2682),AllocFactorMatrix,(N$4+1),FALSE)*$E2687</f>
        <v>0</v>
      </c>
      <c r="O2682" s="5">
        <f ca="1">VLOOKUP(CONCATENATE($F2682," ",$G2682),AllocFactorMatrix,(O$4+1),FALSE)*$E2687</f>
        <v>0</v>
      </c>
      <c r="P2682" s="5">
        <f ca="1">VLOOKUP(CONCATENATE($F2682," ",$G2682),AllocFactorMatrix,(P$4+1),FALSE)*$E2687</f>
        <v>0</v>
      </c>
      <c r="Q2682" s="5">
        <f ca="1">VLOOKUP(CONCATENATE($F2682," ",$G2682),AllocFactorMatrix,(Q$4+1),FALSE)*$E2687</f>
        <v>0</v>
      </c>
      <c r="R2682" s="5">
        <f t="shared" ca="1" si="1276"/>
        <v>0</v>
      </c>
      <c r="S2682" s="5">
        <f ca="1">VLOOKUP(CONCATENATE($F2682," ",$G2682),AllocFactorMatrix,(S$4+1),FALSE)*$E2687</f>
        <v>0</v>
      </c>
      <c r="T2682" s="5">
        <f ca="1">VLOOKUP(CONCATENATE($F2682," ",$G2682),AllocFactorMatrix,(T$4+1),FALSE)*$E2687</f>
        <v>0</v>
      </c>
      <c r="U2682" s="5">
        <f ca="1">VLOOKUP(CONCATENATE($F2682," ",$G2682),AllocFactorMatrix,(U$4+1),FALSE)*$E2687</f>
        <v>0</v>
      </c>
      <c r="V2682" s="5">
        <f ca="1">VLOOKUP(CONCATENATE($F2682," ",$G2682),AllocFactorMatrix,(V$4+1),FALSE)*$E2687</f>
        <v>0</v>
      </c>
      <c r="W2682" s="5">
        <f t="shared" ca="1" si="1277"/>
        <v>0</v>
      </c>
      <c r="X2682" s="5">
        <f ca="1">VLOOKUP(CONCATENATE($F2682," ",$G2682),AllocFactorMatrix,(X$4+1),FALSE)*$E2687</f>
        <v>0</v>
      </c>
      <c r="Y2682" s="5">
        <f ca="1">VLOOKUP(CONCATENATE($F2682," ",$G2682),AllocFactorMatrix,(Y$4+1),FALSE)*$E2687</f>
        <v>0</v>
      </c>
      <c r="Z2682" s="5">
        <f t="shared" ca="1" si="1275"/>
        <v>0</v>
      </c>
      <c r="AA2682" s="5">
        <f ca="1">VLOOKUP(CONCATENATE($F2682," ",$G2682),AllocFactorMatrix,(AA$4+1),FALSE)*$E2687</f>
        <v>0</v>
      </c>
      <c r="AB2682" s="5">
        <f ca="1">VLOOKUP(CONCATENATE($F2682," ",$G2682),AllocFactorMatrix,(AB$4+1),FALSE)*$E2687</f>
        <v>0</v>
      </c>
      <c r="AC2682" s="5">
        <f ca="1">VLOOKUP(CONCATENATE($F2682," ",$G2682),AllocFactorMatrix,(AC$4+1),FALSE)*$E2687</f>
        <v>0</v>
      </c>
    </row>
    <row r="2683" spans="4:29" hidden="1" outlineLevel="1">
      <c r="E2683" s="48"/>
      <c r="F2683" s="175" t="str">
        <f>F2687</f>
        <v>RB_GUP</v>
      </c>
      <c r="G2683" s="52" t="str">
        <f>$G$11</f>
        <v>DISTPRI</v>
      </c>
      <c r="H2683" s="4">
        <f t="shared" ca="1" si="1247"/>
        <v>0</v>
      </c>
      <c r="I2683" s="5">
        <f ca="1">VLOOKUP(CONCATENATE($F2683," ",$G2683),AllocFactorMatrix,(I$4+1),FALSE)*$E2687</f>
        <v>0</v>
      </c>
      <c r="J2683" s="5">
        <f ca="1">VLOOKUP(CONCATENATE($F2683," ",$G2683),AllocFactorMatrix,(J$4+1),FALSE)*$E2687</f>
        <v>0</v>
      </c>
      <c r="K2683" s="5">
        <f ca="1">VLOOKUP(CONCATENATE($F2683," ",$G2683),AllocFactorMatrix,(K$4+1),FALSE)*$E2687</f>
        <v>0</v>
      </c>
      <c r="L2683" s="5">
        <f ca="1">VLOOKUP(CONCATENATE($F2683," ",$G2683),AllocFactorMatrix,(L$4+1),FALSE)*$E2687</f>
        <v>0</v>
      </c>
      <c r="M2683" s="5">
        <f t="shared" ca="1" si="1274"/>
        <v>0</v>
      </c>
      <c r="N2683" s="5">
        <f ca="1">VLOOKUP(CONCATENATE($F2683," ",$G2683),AllocFactorMatrix,(N$4+1),FALSE)*$E2687</f>
        <v>0</v>
      </c>
      <c r="O2683" s="5">
        <f ca="1">VLOOKUP(CONCATENATE($F2683," ",$G2683),AllocFactorMatrix,(O$4+1),FALSE)*$E2687</f>
        <v>0</v>
      </c>
      <c r="P2683" s="5">
        <f ca="1">VLOOKUP(CONCATENATE($F2683," ",$G2683),AllocFactorMatrix,(P$4+1),FALSE)*$E2687</f>
        <v>0</v>
      </c>
      <c r="Q2683" s="5">
        <f ca="1">VLOOKUP(CONCATENATE($F2683," ",$G2683),AllocFactorMatrix,(Q$4+1),FALSE)*$E2687</f>
        <v>0</v>
      </c>
      <c r="R2683" s="5">
        <f t="shared" ca="1" si="1276"/>
        <v>0</v>
      </c>
      <c r="S2683" s="5">
        <f ca="1">VLOOKUP(CONCATENATE($F2683," ",$G2683),AllocFactorMatrix,(S$4+1),FALSE)*$E2687</f>
        <v>0</v>
      </c>
      <c r="T2683" s="5">
        <f ca="1">VLOOKUP(CONCATENATE($F2683," ",$G2683),AllocFactorMatrix,(T$4+1),FALSE)*$E2687</f>
        <v>0</v>
      </c>
      <c r="U2683" s="5">
        <f ca="1">VLOOKUP(CONCATENATE($F2683," ",$G2683),AllocFactorMatrix,(U$4+1),FALSE)*$E2687</f>
        <v>0</v>
      </c>
      <c r="V2683" s="5">
        <f ca="1">VLOOKUP(CONCATENATE($F2683," ",$G2683),AllocFactorMatrix,(V$4+1),FALSE)*$E2687</f>
        <v>0</v>
      </c>
      <c r="W2683" s="5">
        <f t="shared" ca="1" si="1277"/>
        <v>0</v>
      </c>
      <c r="X2683" s="5">
        <f ca="1">VLOOKUP(CONCATENATE($F2683," ",$G2683),AllocFactorMatrix,(X$4+1),FALSE)*$E2687</f>
        <v>0</v>
      </c>
      <c r="Y2683" s="5">
        <f ca="1">VLOOKUP(CONCATENATE($F2683," ",$G2683),AllocFactorMatrix,(Y$4+1),FALSE)*$E2687</f>
        <v>0</v>
      </c>
      <c r="Z2683" s="5">
        <f t="shared" ca="1" si="1275"/>
        <v>0</v>
      </c>
      <c r="AA2683" s="5">
        <f ca="1">VLOOKUP(CONCATENATE($F2683," ",$G2683),AllocFactorMatrix,(AA$4+1),FALSE)*$E2687</f>
        <v>0</v>
      </c>
      <c r="AB2683" s="5">
        <f ca="1">VLOOKUP(CONCATENATE($F2683," ",$G2683),AllocFactorMatrix,(AB$4+1),FALSE)*$E2687</f>
        <v>0</v>
      </c>
      <c r="AC2683" s="5">
        <f ca="1">VLOOKUP(CONCATENATE($F2683," ",$G2683),AllocFactorMatrix,(AC$4+1),FALSE)*$E2687</f>
        <v>0</v>
      </c>
    </row>
    <row r="2684" spans="4:29" hidden="1" outlineLevel="1">
      <c r="E2684" s="48"/>
      <c r="F2684" s="175" t="str">
        <f>F2687</f>
        <v>RB_GUP</v>
      </c>
      <c r="G2684" s="52" t="str">
        <f>$G$12</f>
        <v>DISTSEC</v>
      </c>
      <c r="H2684" s="4">
        <f t="shared" ca="1" si="1247"/>
        <v>0</v>
      </c>
      <c r="I2684" s="5">
        <f ca="1">VLOOKUP(CONCATENATE($F2684," ",$G2684),AllocFactorMatrix,(I$4+1),FALSE)*$E2687</f>
        <v>0</v>
      </c>
      <c r="J2684" s="5">
        <f ca="1">VLOOKUP(CONCATENATE($F2684," ",$G2684),AllocFactorMatrix,(J$4+1),FALSE)*$E2687</f>
        <v>0</v>
      </c>
      <c r="K2684" s="5">
        <f ca="1">VLOOKUP(CONCATENATE($F2684," ",$G2684),AllocFactorMatrix,(K$4+1),FALSE)*$E2687</f>
        <v>0</v>
      </c>
      <c r="L2684" s="5">
        <f ca="1">VLOOKUP(CONCATENATE($F2684," ",$G2684),AllocFactorMatrix,(L$4+1),FALSE)*$E2687</f>
        <v>0</v>
      </c>
      <c r="M2684" s="5">
        <f t="shared" ca="1" si="1274"/>
        <v>0</v>
      </c>
      <c r="N2684" s="5">
        <f ca="1">VLOOKUP(CONCATENATE($F2684," ",$G2684),AllocFactorMatrix,(N$4+1),FALSE)*$E2687</f>
        <v>0</v>
      </c>
      <c r="O2684" s="5">
        <f ca="1">VLOOKUP(CONCATENATE($F2684," ",$G2684),AllocFactorMatrix,(O$4+1),FALSE)*$E2687</f>
        <v>0</v>
      </c>
      <c r="P2684" s="5">
        <f ca="1">VLOOKUP(CONCATENATE($F2684," ",$G2684),AllocFactorMatrix,(P$4+1),FALSE)*$E2687</f>
        <v>0</v>
      </c>
      <c r="Q2684" s="5">
        <f ca="1">VLOOKUP(CONCATENATE($F2684," ",$G2684),AllocFactorMatrix,(Q$4+1),FALSE)*$E2687</f>
        <v>0</v>
      </c>
      <c r="R2684" s="5">
        <f t="shared" ca="1" si="1276"/>
        <v>0</v>
      </c>
      <c r="S2684" s="5">
        <f ca="1">VLOOKUP(CONCATENATE($F2684," ",$G2684),AllocFactorMatrix,(S$4+1),FALSE)*$E2687</f>
        <v>0</v>
      </c>
      <c r="T2684" s="5">
        <f ca="1">VLOOKUP(CONCATENATE($F2684," ",$G2684),AllocFactorMatrix,(T$4+1),FALSE)*$E2687</f>
        <v>0</v>
      </c>
      <c r="U2684" s="5">
        <f ca="1">VLOOKUP(CONCATENATE($F2684," ",$G2684),AllocFactorMatrix,(U$4+1),FALSE)*$E2687</f>
        <v>0</v>
      </c>
      <c r="V2684" s="5">
        <f ca="1">VLOOKUP(CONCATENATE($F2684," ",$G2684),AllocFactorMatrix,(V$4+1),FALSE)*$E2687</f>
        <v>0</v>
      </c>
      <c r="W2684" s="5">
        <f t="shared" ca="1" si="1277"/>
        <v>0</v>
      </c>
      <c r="X2684" s="5">
        <f ca="1">VLOOKUP(CONCATENATE($F2684," ",$G2684),AllocFactorMatrix,(X$4+1),FALSE)*$E2687</f>
        <v>0</v>
      </c>
      <c r="Y2684" s="5">
        <f ca="1">VLOOKUP(CONCATENATE($F2684," ",$G2684),AllocFactorMatrix,(Y$4+1),FALSE)*$E2687</f>
        <v>0</v>
      </c>
      <c r="Z2684" s="5">
        <f t="shared" ca="1" si="1275"/>
        <v>0</v>
      </c>
      <c r="AA2684" s="5">
        <f ca="1">VLOOKUP(CONCATENATE($F2684," ",$G2684),AllocFactorMatrix,(AA$4+1),FALSE)*$E2687</f>
        <v>0</v>
      </c>
      <c r="AB2684" s="5">
        <f ca="1">VLOOKUP(CONCATENATE($F2684," ",$G2684),AllocFactorMatrix,(AB$4+1),FALSE)*$E2687</f>
        <v>0</v>
      </c>
      <c r="AC2684" s="5">
        <f ca="1">VLOOKUP(CONCATENATE($F2684," ",$G2684),AllocFactorMatrix,(AC$4+1),FALSE)*$E2687</f>
        <v>0</v>
      </c>
    </row>
    <row r="2685" spans="4:29" hidden="1" outlineLevel="1">
      <c r="E2685" s="48"/>
      <c r="F2685" s="175" t="str">
        <f>F2687</f>
        <v>RB_GUP</v>
      </c>
      <c r="G2685" s="52" t="str">
        <f>$G$13</f>
        <v>ENERGY</v>
      </c>
      <c r="H2685" s="4">
        <f t="shared" ca="1" si="1247"/>
        <v>0</v>
      </c>
      <c r="I2685" s="5">
        <f ca="1">VLOOKUP(CONCATENATE($F2685," ",$G2685),AllocFactorMatrix,(I$4+1),FALSE)*$E2687</f>
        <v>0</v>
      </c>
      <c r="J2685" s="5">
        <f ca="1">VLOOKUP(CONCATENATE($F2685," ",$G2685),AllocFactorMatrix,(J$4+1),FALSE)*$E2687</f>
        <v>0</v>
      </c>
      <c r="K2685" s="5">
        <f ca="1">VLOOKUP(CONCATENATE($F2685," ",$G2685),AllocFactorMatrix,(K$4+1),FALSE)*$E2687</f>
        <v>0</v>
      </c>
      <c r="L2685" s="5">
        <f ca="1">VLOOKUP(CONCATENATE($F2685," ",$G2685),AllocFactorMatrix,(L$4+1),FALSE)*$E2687</f>
        <v>0</v>
      </c>
      <c r="M2685" s="5">
        <f t="shared" ca="1" si="1274"/>
        <v>0</v>
      </c>
      <c r="N2685" s="5">
        <f ca="1">VLOOKUP(CONCATENATE($F2685," ",$G2685),AllocFactorMatrix,(N$4+1),FALSE)*$E2687</f>
        <v>0</v>
      </c>
      <c r="O2685" s="5">
        <f ca="1">VLOOKUP(CONCATENATE($F2685," ",$G2685),AllocFactorMatrix,(O$4+1),FALSE)*$E2687</f>
        <v>0</v>
      </c>
      <c r="P2685" s="5">
        <f ca="1">VLOOKUP(CONCATENATE($F2685," ",$G2685),AllocFactorMatrix,(P$4+1),FALSE)*$E2687</f>
        <v>0</v>
      </c>
      <c r="Q2685" s="5">
        <f ca="1">VLOOKUP(CONCATENATE($F2685," ",$G2685),AllocFactorMatrix,(Q$4+1),FALSE)*$E2687</f>
        <v>0</v>
      </c>
      <c r="R2685" s="5">
        <f t="shared" ca="1" si="1276"/>
        <v>0</v>
      </c>
      <c r="S2685" s="5">
        <f ca="1">VLOOKUP(CONCATENATE($F2685," ",$G2685),AllocFactorMatrix,(S$4+1),FALSE)*$E2687</f>
        <v>0</v>
      </c>
      <c r="T2685" s="5">
        <f ca="1">VLOOKUP(CONCATENATE($F2685," ",$G2685),AllocFactorMatrix,(T$4+1),FALSE)*$E2687</f>
        <v>0</v>
      </c>
      <c r="U2685" s="5">
        <f ca="1">VLOOKUP(CONCATENATE($F2685," ",$G2685),AllocFactorMatrix,(U$4+1),FALSE)*$E2687</f>
        <v>0</v>
      </c>
      <c r="V2685" s="5">
        <f ca="1">VLOOKUP(CONCATENATE($F2685," ",$G2685),AllocFactorMatrix,(V$4+1),FALSE)*$E2687</f>
        <v>0</v>
      </c>
      <c r="W2685" s="5">
        <f t="shared" ca="1" si="1277"/>
        <v>0</v>
      </c>
      <c r="X2685" s="5">
        <f ca="1">VLOOKUP(CONCATENATE($F2685," ",$G2685),AllocFactorMatrix,(X$4+1),FALSE)*$E2687</f>
        <v>0</v>
      </c>
      <c r="Y2685" s="5">
        <f ca="1">VLOOKUP(CONCATENATE($F2685," ",$G2685),AllocFactorMatrix,(Y$4+1),FALSE)*$E2687</f>
        <v>0</v>
      </c>
      <c r="Z2685" s="5">
        <f t="shared" ca="1" si="1275"/>
        <v>0</v>
      </c>
      <c r="AA2685" s="5">
        <f ca="1">VLOOKUP(CONCATENATE($F2685," ",$G2685),AllocFactorMatrix,(AA$4+1),FALSE)*$E2687</f>
        <v>0</v>
      </c>
      <c r="AB2685" s="5">
        <f ca="1">VLOOKUP(CONCATENATE($F2685," ",$G2685),AllocFactorMatrix,(AB$4+1),FALSE)*$E2687</f>
        <v>0</v>
      </c>
      <c r="AC2685" s="5">
        <f ca="1">VLOOKUP(CONCATENATE($F2685," ",$G2685),AllocFactorMatrix,(AC$4+1),FALSE)*$E2687</f>
        <v>0</v>
      </c>
    </row>
    <row r="2686" spans="4:29" hidden="1" outlineLevel="1">
      <c r="E2686" s="48"/>
      <c r="F2686" s="175" t="str">
        <f>F2687</f>
        <v>RB_GUP</v>
      </c>
      <c r="G2686" s="52" t="str">
        <f>$G$14</f>
        <v>CUSTOMER</v>
      </c>
      <c r="H2686" s="4">
        <f t="shared" ca="1" si="1247"/>
        <v>0</v>
      </c>
      <c r="I2686" s="5">
        <f ca="1">VLOOKUP(CONCATENATE($F2686," ",$G2686),AllocFactorMatrix,(I$4+1),FALSE)*$E2687</f>
        <v>0</v>
      </c>
      <c r="J2686" s="5">
        <f ca="1">VLOOKUP(CONCATENATE($F2686," ",$G2686),AllocFactorMatrix,(J$4+1),FALSE)*$E2687</f>
        <v>0</v>
      </c>
      <c r="K2686" s="5">
        <f ca="1">VLOOKUP(CONCATENATE($F2686," ",$G2686),AllocFactorMatrix,(K$4+1),FALSE)*$E2687</f>
        <v>0</v>
      </c>
      <c r="L2686" s="5">
        <f ca="1">VLOOKUP(CONCATENATE($F2686," ",$G2686),AllocFactorMatrix,(L$4+1),FALSE)*$E2687</f>
        <v>0</v>
      </c>
      <c r="M2686" s="5">
        <f t="shared" ca="1" si="1274"/>
        <v>0</v>
      </c>
      <c r="N2686" s="5">
        <f ca="1">VLOOKUP(CONCATENATE($F2686," ",$G2686),AllocFactorMatrix,(N$4+1),FALSE)*$E2687</f>
        <v>0</v>
      </c>
      <c r="O2686" s="5">
        <f ca="1">VLOOKUP(CONCATENATE($F2686," ",$G2686),AllocFactorMatrix,(O$4+1),FALSE)*$E2687</f>
        <v>0</v>
      </c>
      <c r="P2686" s="5">
        <f ca="1">VLOOKUP(CONCATENATE($F2686," ",$G2686),AllocFactorMatrix,(P$4+1),FALSE)*$E2687</f>
        <v>0</v>
      </c>
      <c r="Q2686" s="5">
        <f ca="1">VLOOKUP(CONCATENATE($F2686," ",$G2686),AllocFactorMatrix,(Q$4+1),FALSE)*$E2687</f>
        <v>0</v>
      </c>
      <c r="R2686" s="5">
        <f t="shared" ca="1" si="1276"/>
        <v>0</v>
      </c>
      <c r="S2686" s="5">
        <f ca="1">VLOOKUP(CONCATENATE($F2686," ",$G2686),AllocFactorMatrix,(S$4+1),FALSE)*$E2687</f>
        <v>0</v>
      </c>
      <c r="T2686" s="5">
        <f ca="1">VLOOKUP(CONCATENATE($F2686," ",$G2686),AllocFactorMatrix,(T$4+1),FALSE)*$E2687</f>
        <v>0</v>
      </c>
      <c r="U2686" s="5">
        <f ca="1">VLOOKUP(CONCATENATE($F2686," ",$G2686),AllocFactorMatrix,(U$4+1),FALSE)*$E2687</f>
        <v>0</v>
      </c>
      <c r="V2686" s="5">
        <f ca="1">VLOOKUP(CONCATENATE($F2686," ",$G2686),AllocFactorMatrix,(V$4+1),FALSE)*$E2687</f>
        <v>0</v>
      </c>
      <c r="W2686" s="5">
        <f t="shared" ca="1" si="1277"/>
        <v>0</v>
      </c>
      <c r="X2686" s="5">
        <f ca="1">VLOOKUP(CONCATENATE($F2686," ",$G2686),AllocFactorMatrix,(X$4+1),FALSE)*$E2687</f>
        <v>0</v>
      </c>
      <c r="Y2686" s="5">
        <f ca="1">VLOOKUP(CONCATENATE($F2686," ",$G2686),AllocFactorMatrix,(Y$4+1),FALSE)*$E2687</f>
        <v>0</v>
      </c>
      <c r="Z2686" s="5">
        <f t="shared" ca="1" si="1275"/>
        <v>0</v>
      </c>
      <c r="AA2686" s="5">
        <f ca="1">VLOOKUP(CONCATENATE($F2686," ",$G2686),AllocFactorMatrix,(AA$4+1),FALSE)*$E2687</f>
        <v>0</v>
      </c>
      <c r="AB2686" s="5">
        <f ca="1">VLOOKUP(CONCATENATE($F2686," ",$G2686),AllocFactorMatrix,(AB$4+1),FALSE)*$E2687</f>
        <v>0</v>
      </c>
      <c r="AC2686" s="5">
        <f ca="1">VLOOKUP(CONCATENATE($F2686," ",$G2686),AllocFactorMatrix,(AC$4+1),FALSE)*$E2687</f>
        <v>0</v>
      </c>
    </row>
    <row r="2687" spans="4:29" collapsed="1">
      <c r="D2687" s="52" t="s">
        <v>250</v>
      </c>
      <c r="E2687" s="39">
        <v>0</v>
      </c>
      <c r="F2687" s="93" t="s">
        <v>73</v>
      </c>
      <c r="G2687" s="52" t="str">
        <f>$G$15</f>
        <v>TOTAL</v>
      </c>
      <c r="H2687" s="4">
        <f t="shared" ca="1" si="1247"/>
        <v>0</v>
      </c>
      <c r="I2687" s="5">
        <f ca="1">VLOOKUP(CONCATENATE($F2687," ",$G2687),AllocFactorMatrix,(I$4+1),FALSE)*$E2687</f>
        <v>0</v>
      </c>
      <c r="J2687" s="5">
        <f ca="1">VLOOKUP(CONCATENATE($F2687," ",$G2687),AllocFactorMatrix,(J$4+1),FALSE)*$E2687</f>
        <v>0</v>
      </c>
      <c r="K2687" s="5">
        <f ca="1">VLOOKUP(CONCATENATE($F2687," ",$G2687),AllocFactorMatrix,(K$4+1),FALSE)*$E2687</f>
        <v>0</v>
      </c>
      <c r="L2687" s="5">
        <f ca="1">VLOOKUP(CONCATENATE($F2687," ",$G2687),AllocFactorMatrix,(L$4+1),FALSE)*$E2687</f>
        <v>0</v>
      </c>
      <c r="M2687" s="5">
        <f t="shared" ca="1" si="1274"/>
        <v>0</v>
      </c>
      <c r="N2687" s="5">
        <f ca="1">VLOOKUP(CONCATENATE($F2687," ",$G2687),AllocFactorMatrix,(N$4+1),FALSE)*$E2687</f>
        <v>0</v>
      </c>
      <c r="O2687" s="5">
        <f ca="1">VLOOKUP(CONCATENATE($F2687," ",$G2687),AllocFactorMatrix,(O$4+1),FALSE)*$E2687</f>
        <v>0</v>
      </c>
      <c r="P2687" s="5">
        <f ca="1">VLOOKUP(CONCATENATE($F2687," ",$G2687),AllocFactorMatrix,(P$4+1),FALSE)*$E2687</f>
        <v>0</v>
      </c>
      <c r="Q2687" s="5">
        <f ca="1">VLOOKUP(CONCATENATE($F2687," ",$G2687),AllocFactorMatrix,(Q$4+1),FALSE)*$E2687</f>
        <v>0</v>
      </c>
      <c r="R2687" s="5">
        <f t="shared" ca="1" si="1276"/>
        <v>0</v>
      </c>
      <c r="S2687" s="5">
        <f ca="1">VLOOKUP(CONCATENATE($F2687," ",$G2687),AllocFactorMatrix,(S$4+1),FALSE)*$E2687</f>
        <v>0</v>
      </c>
      <c r="T2687" s="5">
        <f ca="1">VLOOKUP(CONCATENATE($F2687," ",$G2687),AllocFactorMatrix,(T$4+1),FALSE)*$E2687</f>
        <v>0</v>
      </c>
      <c r="U2687" s="5">
        <f ca="1">VLOOKUP(CONCATENATE($F2687," ",$G2687),AllocFactorMatrix,(U$4+1),FALSE)*$E2687</f>
        <v>0</v>
      </c>
      <c r="V2687" s="5">
        <f ca="1">VLOOKUP(CONCATENATE($F2687," ",$G2687),AllocFactorMatrix,(V$4+1),FALSE)*$E2687</f>
        <v>0</v>
      </c>
      <c r="W2687" s="5">
        <f t="shared" ca="1" si="1277"/>
        <v>0</v>
      </c>
      <c r="X2687" s="5">
        <f ca="1">VLOOKUP(CONCATENATE($F2687," ",$G2687),AllocFactorMatrix,(X$4+1),FALSE)*$E2687</f>
        <v>0</v>
      </c>
      <c r="Y2687" s="5">
        <f ca="1">VLOOKUP(CONCATENATE($F2687," ",$G2687),AllocFactorMatrix,(Y$4+1),FALSE)*$E2687</f>
        <v>0</v>
      </c>
      <c r="Z2687" s="5">
        <f t="shared" ca="1" si="1275"/>
        <v>0</v>
      </c>
      <c r="AA2687" s="5">
        <f ca="1">VLOOKUP(CONCATENATE($F2687," ",$G2687),AllocFactorMatrix,(AA$4+1),FALSE)*$E2687</f>
        <v>0</v>
      </c>
      <c r="AB2687" s="5">
        <f ca="1">VLOOKUP(CONCATENATE($F2687," ",$G2687),AllocFactorMatrix,(AB$4+1),FALSE)*$E2687</f>
        <v>0</v>
      </c>
      <c r="AC2687" s="5">
        <f ca="1">VLOOKUP(CONCATENATE($F2687," ",$G2687),AllocFactorMatrix,(AC$4+1),FALSE)*$E2687</f>
        <v>0</v>
      </c>
    </row>
    <row r="2688" spans="4:29" hidden="1" outlineLevel="1">
      <c r="E2688" s="48"/>
      <c r="F2688" s="175" t="str">
        <f>F2695</f>
        <v>RB_GUP</v>
      </c>
      <c r="G2688" s="52" t="str">
        <f>$G$8</f>
        <v>PRODUCTION</v>
      </c>
      <c r="H2688" s="4">
        <f t="shared" ref="H2688:H2751" ca="1" si="1278">SUBTOTAL(9,I2688:AC2688)</f>
        <v>-3441475.7825042503</v>
      </c>
      <c r="I2688" s="5">
        <f ca="1">VLOOKUP(CONCATENATE($F2688," ",$G2688),AllocFactorMatrix,(I$4+1),FALSE)*$E2695</f>
        <v>-1770246.892900185</v>
      </c>
      <c r="J2688" s="5">
        <f ca="1">VLOOKUP(CONCATENATE($F2688," ",$G2688),AllocFactorMatrix,(J$4+1),FALSE)*$E2695</f>
        <v>-412821.84758847766</v>
      </c>
      <c r="K2688" s="5">
        <f ca="1">VLOOKUP(CONCATENATE($F2688," ",$G2688),AllocFactorMatrix,(K$4+1),FALSE)*$E2695</f>
        <v>-5739.8583447534293</v>
      </c>
      <c r="L2688" s="5">
        <f ca="1">VLOOKUP(CONCATENATE($F2688," ",$G2688),AllocFactorMatrix,(L$4+1),FALSE)*$E2695</f>
        <v>-799.41135099260953</v>
      </c>
      <c r="M2688" s="5">
        <f t="shared" ca="1" si="1268"/>
        <v>-419361.11728422373</v>
      </c>
      <c r="N2688" s="5">
        <f ca="1">VLOOKUP(CONCATENATE($F2688," ",$G2688),AllocFactorMatrix,(N$4+1),FALSE)*$E2695</f>
        <v>-245714.94764824878</v>
      </c>
      <c r="O2688" s="5">
        <f ca="1">VLOOKUP(CONCATENATE($F2688," ",$G2688),AllocFactorMatrix,(O$4+1),FALSE)*$E2695</f>
        <v>-44030.05102624921</v>
      </c>
      <c r="P2688" s="5">
        <f ca="1">VLOOKUP(CONCATENATE($F2688," ",$G2688),AllocFactorMatrix,(P$4+1),FALSE)*$E2695</f>
        <v>-8928.8450295958683</v>
      </c>
      <c r="Q2688" s="5">
        <f ca="1">VLOOKUP(CONCATENATE($F2688," ",$G2688),AllocFactorMatrix,(Q$4+1),FALSE)*$E2695</f>
        <v>-339.06885217901458</v>
      </c>
      <c r="R2688" s="5">
        <f ca="1">SUBTOTAL(9,N2688:Q2688)</f>
        <v>-299012.91255627293</v>
      </c>
      <c r="S2688" s="5">
        <f ca="1">VLOOKUP(CONCATENATE($F2688," ",$G2688),AllocFactorMatrix,(S$4+1),FALSE)*$E2695</f>
        <v>-11636.365234701954</v>
      </c>
      <c r="T2688" s="5">
        <f ca="1">VLOOKUP(CONCATENATE($F2688," ",$G2688),AllocFactorMatrix,(T$4+1),FALSE)*$E2695</f>
        <v>-157097.65008303878</v>
      </c>
      <c r="U2688" s="5">
        <f ca="1">VLOOKUP(CONCATENATE($F2688," ",$G2688),AllocFactorMatrix,(U$4+1),FALSE)*$E2695</f>
        <v>-600835.4478837616</v>
      </c>
      <c r="V2688" s="5">
        <f ca="1">VLOOKUP(CONCATENATE($F2688," ",$G2688),AllocFactorMatrix,(V$4+1),FALSE)*$E2695</f>
        <v>-108846.91394677323</v>
      </c>
      <c r="W2688" s="5">
        <f ca="1">SUBTOTAL(9,S2688:V2688)</f>
        <v>-878416.37714827561</v>
      </c>
      <c r="X2688" s="5">
        <f ca="1">VLOOKUP(CONCATENATE($F2688," ",$G2688),AllocFactorMatrix,(X$4+1),FALSE)*$E2695</f>
        <v>-67438.829739710636</v>
      </c>
      <c r="Y2688" s="5">
        <f ca="1">VLOOKUP(CONCATENATE($F2688," ",$G2688),AllocFactorMatrix,(Y$4+1),FALSE)*$E2695</f>
        <v>-1346.9264033013642</v>
      </c>
      <c r="Z2688" s="5">
        <f t="shared" ca="1" si="1269"/>
        <v>-68785.756143011997</v>
      </c>
      <c r="AA2688" s="5">
        <f ca="1">VLOOKUP(CONCATENATE($F2688," ",$G2688),AllocFactorMatrix,(AA$4+1),FALSE)*$E2695</f>
        <v>-889.62726704440547</v>
      </c>
      <c r="AB2688" s="5">
        <f ca="1">VLOOKUP(CONCATENATE($F2688," ",$G2688),AllocFactorMatrix,(AB$4+1),FALSE)*$E2695</f>
        <v>-3952.2308407898709</v>
      </c>
      <c r="AC2688" s="5">
        <f ca="1">VLOOKUP(CONCATENATE($F2688," ",$G2688),AllocFactorMatrix,(AC$4+1),FALSE)*$E2695</f>
        <v>-810.86836444693654</v>
      </c>
    </row>
    <row r="2689" spans="1:29" hidden="1" outlineLevel="1">
      <c r="E2689" s="48"/>
      <c r="F2689" s="175" t="str">
        <f>F2695</f>
        <v>RB_GUP</v>
      </c>
      <c r="G2689" s="52" t="str">
        <f>$G$9</f>
        <v>BULKTRAN</v>
      </c>
      <c r="H2689" s="4">
        <f t="shared" ca="1" si="1278"/>
        <v>-1868908.8019221786</v>
      </c>
      <c r="I2689" s="5">
        <f ca="1">VLOOKUP(CONCATENATE($F2689," ",$G2689),AllocFactorMatrix,(I$4+1),FALSE)*$E2695</f>
        <v>-961340.48553702352</v>
      </c>
      <c r="J2689" s="5">
        <f ca="1">VLOOKUP(CONCATENATE($F2689," ",$G2689),AllocFactorMatrix,(J$4+1),FALSE)*$E2695</f>
        <v>-224184.74902719425</v>
      </c>
      <c r="K2689" s="5">
        <f ca="1">VLOOKUP(CONCATENATE($F2689," ",$G2689),AllocFactorMatrix,(K$4+1),FALSE)*$E2695</f>
        <v>-3117.0557226732139</v>
      </c>
      <c r="L2689" s="5">
        <f ca="1">VLOOKUP(CONCATENATE($F2689," ",$G2689),AllocFactorMatrix,(L$4+1),FALSE)*$E2695</f>
        <v>-434.12390632585931</v>
      </c>
      <c r="M2689" s="5">
        <f t="shared" ca="1" si="1268"/>
        <v>-227735.92865619334</v>
      </c>
      <c r="N2689" s="5">
        <f ca="1">VLOOKUP(CONCATENATE($F2689," ",$G2689),AllocFactorMatrix,(N$4+1),FALSE)*$E2695</f>
        <v>-133436.60029753309</v>
      </c>
      <c r="O2689" s="5">
        <f ca="1">VLOOKUP(CONCATENATE($F2689," ",$G2689),AllocFactorMatrix,(O$4+1),FALSE)*$E2695</f>
        <v>-23910.71595807116</v>
      </c>
      <c r="P2689" s="5">
        <f ca="1">VLOOKUP(CONCATENATE($F2689," ",$G2689),AllocFactorMatrix,(P$4+1),FALSE)*$E2695</f>
        <v>-4848.8491918627087</v>
      </c>
      <c r="Q2689" s="5">
        <f ca="1">VLOOKUP(CONCATENATE($F2689," ",$G2689),AllocFactorMatrix,(Q$4+1),FALSE)*$E2695</f>
        <v>-184.13285530485294</v>
      </c>
      <c r="R2689" s="5">
        <f t="shared" ref="R2689:R2695" ca="1" si="1279">SUBTOTAL(9,N2689:Q2689)</f>
        <v>-162380.29830277184</v>
      </c>
      <c r="S2689" s="5">
        <f ca="1">VLOOKUP(CONCATENATE($F2689," ",$G2689),AllocFactorMatrix,(S$4+1),FALSE)*$E2695</f>
        <v>-6319.1801377985912</v>
      </c>
      <c r="T2689" s="5">
        <f ca="1">VLOOKUP(CONCATENATE($F2689," ",$G2689),AllocFactorMatrix,(T$4+1),FALSE)*$E2695</f>
        <v>-85312.580868384786</v>
      </c>
      <c r="U2689" s="5">
        <f ca="1">VLOOKUP(CONCATENATE($F2689," ",$G2689),AllocFactorMatrix,(U$4+1),FALSE)*$E2695</f>
        <v>-326286.37480625068</v>
      </c>
      <c r="V2689" s="5">
        <f ca="1">VLOOKUP(CONCATENATE($F2689," ",$G2689),AllocFactorMatrix,(V$4+1),FALSE)*$E2695</f>
        <v>-59109.803001189408</v>
      </c>
      <c r="W2689" s="5">
        <f t="shared" ref="W2689:W2695" ca="1" si="1280">SUBTOTAL(9,S2689:V2689)</f>
        <v>-477027.93881362351</v>
      </c>
      <c r="X2689" s="5">
        <f ca="1">VLOOKUP(CONCATENATE($F2689," ",$G2689),AllocFactorMatrix,(X$4+1),FALSE)*$E2695</f>
        <v>-36622.95784053531</v>
      </c>
      <c r="Y2689" s="5">
        <f ca="1">VLOOKUP(CONCATENATE($F2689," ",$G2689),AllocFactorMatrix,(Y$4+1),FALSE)*$E2695</f>
        <v>-731.45440205293471</v>
      </c>
      <c r="Z2689" s="5">
        <f t="shared" ca="1" si="1269"/>
        <v>-37354.412242588245</v>
      </c>
      <c r="AA2689" s="5">
        <f ca="1">VLOOKUP(CONCATENATE($F2689," ",$G2689),AllocFactorMatrix,(AA$4+1),FALSE)*$E2695</f>
        <v>-483.11606266757423</v>
      </c>
      <c r="AB2689" s="5">
        <f ca="1">VLOOKUP(CONCATENATE($F2689," ",$G2689),AllocFactorMatrix,(AB$4+1),FALSE)*$E2695</f>
        <v>-2146.2766186329723</v>
      </c>
      <c r="AC2689" s="5">
        <f ca="1">VLOOKUP(CONCATENATE($F2689," ",$G2689),AllocFactorMatrix,(AC$4+1),FALSE)*$E2695</f>
        <v>-440.34568867789199</v>
      </c>
    </row>
    <row r="2690" spans="1:29" hidden="1" outlineLevel="1">
      <c r="E2690" s="48"/>
      <c r="F2690" s="175" t="str">
        <f>F2695</f>
        <v>RB_GUP</v>
      </c>
      <c r="G2690" s="52" t="str">
        <f>$G$10</f>
        <v>SUBTRAN</v>
      </c>
      <c r="H2690" s="4">
        <f t="shared" ca="1" si="1278"/>
        <v>-517451.6428421482</v>
      </c>
      <c r="I2690" s="5">
        <f ca="1">VLOOKUP(CONCATENATE($F2690," ",$G2690),AllocFactorMatrix,(I$4+1),FALSE)*$E2695</f>
        <v>-264393.65620813146</v>
      </c>
      <c r="J2690" s="5">
        <f ca="1">VLOOKUP(CONCATENATE($F2690," ",$G2690),AllocFactorMatrix,(J$4+1),FALSE)*$E2695</f>
        <v>-61978.339455045701</v>
      </c>
      <c r="K2690" s="5">
        <f ca="1">VLOOKUP(CONCATENATE($F2690," ",$G2690),AllocFactorMatrix,(K$4+1),FALSE)*$E2695</f>
        <v>-865.81336903586885</v>
      </c>
      <c r="L2690" s="5">
        <f ca="1">VLOOKUP(CONCATENATE($F2690," ",$G2690),AllocFactorMatrix,(L$4+1),FALSE)*$E2695</f>
        <v>-156.7081970087259</v>
      </c>
      <c r="M2690" s="5">
        <f t="shared" ca="1" si="1268"/>
        <v>-63000.861021090292</v>
      </c>
      <c r="N2690" s="5">
        <f ca="1">VLOOKUP(CONCATENATE($F2690," ",$G2690),AllocFactorMatrix,(N$4+1),FALSE)*$E2695</f>
        <v>-35819.045783058464</v>
      </c>
      <c r="O2690" s="5">
        <f ca="1">VLOOKUP(CONCATENATE($F2690," ",$G2690),AllocFactorMatrix,(O$4+1),FALSE)*$E2695</f>
        <v>-6436.5025715056363</v>
      </c>
      <c r="P2690" s="5">
        <f ca="1">VLOOKUP(CONCATENATE($F2690," ",$G2690),AllocFactorMatrix,(P$4+1),FALSE)*$E2695</f>
        <v>-1689.5322995790932</v>
      </c>
      <c r="Q2690" s="5">
        <f ca="1">VLOOKUP(CONCATENATE($F2690," ",$G2690),AllocFactorMatrix,(Q$4+1),FALSE)*$E2695</f>
        <v>0</v>
      </c>
      <c r="R2690" s="5">
        <f t="shared" ca="1" si="1279"/>
        <v>-43945.080654143196</v>
      </c>
      <c r="S2690" s="5">
        <f ca="1">VLOOKUP(CONCATENATE($F2690," ",$G2690),AllocFactorMatrix,(S$4+1),FALSE)*$E2695</f>
        <v>-1614.5160531177848</v>
      </c>
      <c r="T2690" s="5">
        <f ca="1">VLOOKUP(CONCATENATE($F2690," ",$G2690),AllocFactorMatrix,(T$4+1),FALSE)*$E2695</f>
        <v>-22653.22578849268</v>
      </c>
      <c r="U2690" s="5">
        <f ca="1">VLOOKUP(CONCATENATE($F2690," ",$G2690),AllocFactorMatrix,(U$4+1),FALSE)*$E2695</f>
        <v>-111697.87754331529</v>
      </c>
      <c r="V2690" s="5">
        <f ca="1">VLOOKUP(CONCATENATE($F2690," ",$G2690),AllocFactorMatrix,(V$4+1),FALSE)*$E2695</f>
        <v>0</v>
      </c>
      <c r="W2690" s="5">
        <f t="shared" ca="1" si="1280"/>
        <v>-135965.61938492575</v>
      </c>
      <c r="X2690" s="5">
        <f ca="1">VLOOKUP(CONCATENATE($F2690," ",$G2690),AllocFactorMatrix,(X$4+1),FALSE)*$E2695</f>
        <v>-9818.7230756754343</v>
      </c>
      <c r="Y2690" s="5">
        <f ca="1">VLOOKUP(CONCATENATE($F2690," ",$G2690),AllocFactorMatrix,(Y$4+1),FALSE)*$E2695</f>
        <v>-197.14539874542049</v>
      </c>
      <c r="Z2690" s="5">
        <f t="shared" ca="1" si="1269"/>
        <v>-10015.868474420855</v>
      </c>
      <c r="AA2690" s="5">
        <f ca="1">VLOOKUP(CONCATENATE($F2690," ",$G2690),AllocFactorMatrix,(AA$4+1),FALSE)*$E2695</f>
        <v>-130.5570994366951</v>
      </c>
      <c r="AB2690" s="5">
        <f ca="1">VLOOKUP(CONCATENATE($F2690," ",$G2690),AllocFactorMatrix,(AB$4+1),FALSE)*$E2695</f>
        <v>0</v>
      </c>
      <c r="AC2690" s="5">
        <f ca="1">VLOOKUP(CONCATENATE($F2690," ",$G2690),AllocFactorMatrix,(AC$4+1),FALSE)*$E2695</f>
        <v>0</v>
      </c>
    </row>
    <row r="2691" spans="1:29" hidden="1" outlineLevel="1">
      <c r="E2691" s="48"/>
      <c r="F2691" s="175" t="str">
        <f>F2695</f>
        <v>RB_GUP</v>
      </c>
      <c r="G2691" s="52" t="str">
        <f>$G$11</f>
        <v>DISTPRI</v>
      </c>
      <c r="H2691" s="4">
        <f t="shared" ca="1" si="1278"/>
        <v>-2070242.3506891262</v>
      </c>
      <c r="I2691" s="5">
        <f ca="1">VLOOKUP(CONCATENATE($F2691," ",$G2691),AllocFactorMatrix,(I$4+1),FALSE)*$E2695</f>
        <v>-1355609.3237201211</v>
      </c>
      <c r="J2691" s="5">
        <f ca="1">VLOOKUP(CONCATENATE($F2691," ",$G2691),AllocFactorMatrix,(J$4+1),FALSE)*$E2695</f>
        <v>-317264.90358158288</v>
      </c>
      <c r="K2691" s="5">
        <f ca="1">VLOOKUP(CONCATENATE($F2691," ",$G2691),AllocFactorMatrix,(K$4+1),FALSE)*$E2695</f>
        <v>-4431.4771338172395</v>
      </c>
      <c r="L2691" s="5">
        <f ca="1">VLOOKUP(CONCATENATE($F2691," ",$G2691),AllocFactorMatrix,(L$4+1),FALSE)*$E2695</f>
        <v>0</v>
      </c>
      <c r="M2691" s="5">
        <f t="shared" ca="1" si="1268"/>
        <v>-321696.3807154001</v>
      </c>
      <c r="N2691" s="5">
        <f ca="1">VLOOKUP(CONCATENATE($F2691," ",$G2691),AllocFactorMatrix,(N$4+1),FALSE)*$E2695</f>
        <v>-184178.50027437182</v>
      </c>
      <c r="O2691" s="5">
        <f ca="1">VLOOKUP(CONCATENATE($F2691," ",$G2691),AllocFactorMatrix,(O$4+1),FALSE)*$E2695</f>
        <v>-33093.043960099814</v>
      </c>
      <c r="P2691" s="5">
        <f ca="1">VLOOKUP(CONCATENATE($F2691," ",$G2691),AllocFactorMatrix,(P$4+1),FALSE)*$E2695</f>
        <v>0</v>
      </c>
      <c r="Q2691" s="5">
        <f ca="1">VLOOKUP(CONCATENATE($F2691," ",$G2691),AllocFactorMatrix,(Q$4+1),FALSE)*$E2695</f>
        <v>0</v>
      </c>
      <c r="R2691" s="5">
        <f t="shared" ca="1" si="1279"/>
        <v>-217271.54423447163</v>
      </c>
      <c r="S2691" s="5">
        <f ca="1">VLOOKUP(CONCATENATE($F2691," ",$G2691),AllocFactorMatrix,(S$4+1),FALSE)*$E2695</f>
        <v>-8327.954512129978</v>
      </c>
      <c r="T2691" s="5">
        <f ca="1">VLOOKUP(CONCATENATE($F2691," ",$G2691),AllocFactorMatrix,(T$4+1),FALSE)*$E2695</f>
        <v>-115157.81251169708</v>
      </c>
      <c r="U2691" s="5">
        <f ca="1">VLOOKUP(CONCATENATE($F2691," ",$G2691),AllocFactorMatrix,(U$4+1),FALSE)*$E2695</f>
        <v>0</v>
      </c>
      <c r="V2691" s="5">
        <f ca="1">VLOOKUP(CONCATENATE($F2691," ",$G2691),AllocFactorMatrix,(V$4+1),FALSE)*$E2695</f>
        <v>0</v>
      </c>
      <c r="W2691" s="5">
        <f t="shared" ca="1" si="1280"/>
        <v>-123485.76702382705</v>
      </c>
      <c r="X2691" s="5">
        <f ca="1">VLOOKUP(CONCATENATE($F2691," ",$G2691),AllocFactorMatrix,(X$4+1),FALSE)*$E2695</f>
        <v>-50500.222906809373</v>
      </c>
      <c r="Y2691" s="5">
        <f ca="1">VLOOKUP(CONCATENATE($F2691," ",$G2691),AllocFactorMatrix,(Y$4+1),FALSE)*$E2695</f>
        <v>-1013.6191130784903</v>
      </c>
      <c r="Z2691" s="5">
        <f t="shared" ca="1" si="1269"/>
        <v>-51513.842019887867</v>
      </c>
      <c r="AA2691" s="5">
        <f ca="1">VLOOKUP(CONCATENATE($F2691," ",$G2691),AllocFactorMatrix,(AA$4+1),FALSE)*$E2695</f>
        <v>-665.49297541813053</v>
      </c>
      <c r="AB2691" s="5">
        <f ca="1">VLOOKUP(CONCATENATE($F2691," ",$G2691),AllocFactorMatrix,(AB$4+1),FALSE)*$E2695</f>
        <v>0</v>
      </c>
      <c r="AC2691" s="5">
        <f ca="1">VLOOKUP(CONCATENATE($F2691," ",$G2691),AllocFactorMatrix,(AC$4+1),FALSE)*$E2695</f>
        <v>0</v>
      </c>
    </row>
    <row r="2692" spans="1:29" hidden="1" outlineLevel="1">
      <c r="E2692" s="48"/>
      <c r="F2692" s="175" t="str">
        <f>F2695</f>
        <v>RB_GUP</v>
      </c>
      <c r="G2692" s="52" t="str">
        <f>$G$12</f>
        <v>DISTSEC</v>
      </c>
      <c r="H2692" s="4">
        <f t="shared" ca="1" si="1278"/>
        <v>-992446.29581051273</v>
      </c>
      <c r="I2692" s="5">
        <f ca="1">VLOOKUP(CONCATENATE($F2692," ",$G2692),AllocFactorMatrix,(I$4+1),FALSE)*$E2695</f>
        <v>-736499.44175894803</v>
      </c>
      <c r="J2692" s="5">
        <f ca="1">VLOOKUP(CONCATENATE($F2692," ",$G2692),AllocFactorMatrix,(J$4+1),FALSE)*$E2695</f>
        <v>-148511.19214971841</v>
      </c>
      <c r="K2692" s="5">
        <f ca="1">VLOOKUP(CONCATENATE($F2692," ",$G2692),AllocFactorMatrix,(K$4+1),FALSE)*$E2695</f>
        <v>0</v>
      </c>
      <c r="L2692" s="5">
        <f ca="1">VLOOKUP(CONCATENATE($F2692," ",$G2692),AllocFactorMatrix,(L$4+1),FALSE)*$E2695</f>
        <v>0</v>
      </c>
      <c r="M2692" s="5">
        <f t="shared" ca="1" si="1268"/>
        <v>-148511.19214971841</v>
      </c>
      <c r="N2692" s="5">
        <f ca="1">VLOOKUP(CONCATENATE($F2692," ",$G2692),AllocFactorMatrix,(N$4+1),FALSE)*$E2695</f>
        <v>-74231.163036695012</v>
      </c>
      <c r="O2692" s="5">
        <f ca="1">VLOOKUP(CONCATENATE($F2692," ",$G2692),AllocFactorMatrix,(O$4+1),FALSE)*$E2695</f>
        <v>0</v>
      </c>
      <c r="P2692" s="5">
        <f ca="1">VLOOKUP(CONCATENATE($F2692," ",$G2692),AllocFactorMatrix,(P$4+1),FALSE)*$E2695</f>
        <v>0</v>
      </c>
      <c r="Q2692" s="5">
        <f ca="1">VLOOKUP(CONCATENATE($F2692," ",$G2692),AllocFactorMatrix,(Q$4+1),FALSE)*$E2695</f>
        <v>0</v>
      </c>
      <c r="R2692" s="5">
        <f t="shared" ca="1" si="1279"/>
        <v>-74231.163036695012</v>
      </c>
      <c r="S2692" s="5">
        <f ca="1">VLOOKUP(CONCATENATE($F2692," ",$G2692),AllocFactorMatrix,(S$4+1),FALSE)*$E2695</f>
        <v>-2774.5870691760597</v>
      </c>
      <c r="T2692" s="5">
        <f ca="1">VLOOKUP(CONCATENATE($F2692," ",$G2692),AllocFactorMatrix,(T$4+1),FALSE)*$E2695</f>
        <v>0</v>
      </c>
      <c r="U2692" s="5">
        <f ca="1">VLOOKUP(CONCATENATE($F2692," ",$G2692),AllocFactorMatrix,(U$4+1),FALSE)*$E2695</f>
        <v>0</v>
      </c>
      <c r="V2692" s="5">
        <f ca="1">VLOOKUP(CONCATENATE($F2692," ",$G2692),AllocFactorMatrix,(V$4+1),FALSE)*$E2695</f>
        <v>0</v>
      </c>
      <c r="W2692" s="5">
        <f t="shared" ca="1" si="1280"/>
        <v>-2774.5870691760597</v>
      </c>
      <c r="X2692" s="5">
        <f ca="1">VLOOKUP(CONCATENATE($F2692," ",$G2692),AllocFactorMatrix,(X$4+1),FALSE)*$E2695</f>
        <v>-20968.577076272533</v>
      </c>
      <c r="Y2692" s="5">
        <f ca="1">VLOOKUP(CONCATENATE($F2692," ",$G2692),AllocFactorMatrix,(Y$4+1),FALSE)*$E2695</f>
        <v>0</v>
      </c>
      <c r="Z2692" s="5">
        <f t="shared" ca="1" si="1269"/>
        <v>-20968.577076272533</v>
      </c>
      <c r="AA2692" s="5">
        <f ca="1">VLOOKUP(CONCATENATE($F2692," ",$G2692),AllocFactorMatrix,(AA$4+1),FALSE)*$E2695</f>
        <v>-247.9234754897023</v>
      </c>
      <c r="AB2692" s="5">
        <f ca="1">VLOOKUP(CONCATENATE($F2692," ",$G2692),AllocFactorMatrix,(AB$4+1),FALSE)*$E2695</f>
        <v>-7631.0127136960837</v>
      </c>
      <c r="AC2692" s="5">
        <f ca="1">VLOOKUP(CONCATENATE($F2692," ",$G2692),AllocFactorMatrix,(AC$4+1),FALSE)*$E2695</f>
        <v>-1582.3985305168826</v>
      </c>
    </row>
    <row r="2693" spans="1:29" hidden="1" outlineLevel="1">
      <c r="E2693" s="48"/>
      <c r="F2693" s="175" t="str">
        <f>F2695</f>
        <v>RB_GUP</v>
      </c>
      <c r="G2693" s="52" t="str">
        <f>$G$13</f>
        <v>ENERGY</v>
      </c>
      <c r="H2693" s="4">
        <f t="shared" ca="1" si="1278"/>
        <v>-64251.586508371685</v>
      </c>
      <c r="I2693" s="5">
        <f ca="1">VLOOKUP(CONCATENATE($F2693," ",$G2693),AllocFactorMatrix,(I$4+1),FALSE)*$E2695</f>
        <v>-25140.759720744732</v>
      </c>
      <c r="J2693" s="5">
        <f ca="1">VLOOKUP(CONCATENATE($F2693," ",$G2693),AllocFactorMatrix,(J$4+1),FALSE)*$E2695</f>
        <v>-7253.0362359206456</v>
      </c>
      <c r="K2693" s="5">
        <f ca="1">VLOOKUP(CONCATENATE($F2693," ",$G2693),AllocFactorMatrix,(K$4+1),FALSE)*$E2695</f>
        <v>-101.09184387923813</v>
      </c>
      <c r="L2693" s="5">
        <f ca="1">VLOOKUP(CONCATENATE($F2693," ",$G2693),AllocFactorMatrix,(L$4+1),FALSE)*$E2695</f>
        <v>-14.132554097832747</v>
      </c>
      <c r="M2693" s="5">
        <f t="shared" ca="1" si="1268"/>
        <v>-7368.2606338977157</v>
      </c>
      <c r="N2693" s="5">
        <f ca="1">VLOOKUP(CONCATENATE($F2693," ",$G2693),AllocFactorMatrix,(N$4+1),FALSE)*$E2695</f>
        <v>-4705.9462795413419</v>
      </c>
      <c r="O2693" s="5">
        <f ca="1">VLOOKUP(CONCATENATE($F2693," ",$G2693),AllocFactorMatrix,(O$4+1),FALSE)*$E2695</f>
        <v>-839.25359034566316</v>
      </c>
      <c r="P2693" s="5">
        <f ca="1">VLOOKUP(CONCATENATE($F2693," ",$G2693),AllocFactorMatrix,(P$4+1),FALSE)*$E2695</f>
        <v>-170.90276575410377</v>
      </c>
      <c r="Q2693" s="5">
        <f ca="1">VLOOKUP(CONCATENATE($F2693," ",$G2693),AllocFactorMatrix,(Q$4+1),FALSE)*$E2695</f>
        <v>-6.4550553011750393</v>
      </c>
      <c r="R2693" s="5">
        <f t="shared" ca="1" si="1279"/>
        <v>-5722.5576909422834</v>
      </c>
      <c r="S2693" s="5">
        <f ca="1">VLOOKUP(CONCATENATE($F2693," ",$G2693),AllocFactorMatrix,(S$4+1),FALSE)*$E2695</f>
        <v>-246.45049220580961</v>
      </c>
      <c r="T2693" s="5">
        <f ca="1">VLOOKUP(CONCATENATE($F2693," ",$G2693),AllocFactorMatrix,(T$4+1),FALSE)*$E2695</f>
        <v>-3896.4291405735071</v>
      </c>
      <c r="U2693" s="5">
        <f ca="1">VLOOKUP(CONCATENATE($F2693," ",$G2693),AllocFactorMatrix,(U$4+1),FALSE)*$E2695</f>
        <v>-16757.907568970779</v>
      </c>
      <c r="V2693" s="5">
        <f ca="1">VLOOKUP(CONCATENATE($F2693," ",$G2693),AllocFactorMatrix,(V$4+1),FALSE)*$E2695</f>
        <v>-3152.337445728213</v>
      </c>
      <c r="W2693" s="5">
        <f t="shared" ca="1" si="1280"/>
        <v>-24053.124647478307</v>
      </c>
      <c r="X2693" s="5">
        <f ca="1">VLOOKUP(CONCATENATE($F2693," ",$G2693),AllocFactorMatrix,(X$4+1),FALSE)*$E2695</f>
        <v>-1292.6767927264063</v>
      </c>
      <c r="Y2693" s="5">
        <f ca="1">VLOOKUP(CONCATENATE($F2693," ",$G2693),AllocFactorMatrix,(Y$4+1),FALSE)*$E2695</f>
        <v>-25.937301986991997</v>
      </c>
      <c r="Z2693" s="5">
        <f t="shared" ca="1" si="1269"/>
        <v>-1318.6140947133983</v>
      </c>
      <c r="AA2693" s="5">
        <f ca="1">VLOOKUP(CONCATENATE($F2693," ",$G2693),AllocFactorMatrix,(AA$4+1),FALSE)*$E2695</f>
        <v>-23.136184595759239</v>
      </c>
      <c r="AB2693" s="5">
        <f ca="1">VLOOKUP(CONCATENATE($F2693," ",$G2693),AllocFactorMatrix,(AB$4+1),FALSE)*$E2695</f>
        <v>-518.24261124521536</v>
      </c>
      <c r="AC2693" s="5">
        <f ca="1">VLOOKUP(CONCATENATE($F2693," ",$G2693),AllocFactorMatrix,(AC$4+1),FALSE)*$E2695</f>
        <v>-106.89092475425858</v>
      </c>
    </row>
    <row r="2694" spans="1:29" hidden="1" outlineLevel="1">
      <c r="E2694" s="48"/>
      <c r="F2694" s="175" t="str">
        <f>F2695</f>
        <v>RB_GUP</v>
      </c>
      <c r="G2694" s="52" t="str">
        <f>$G$14</f>
        <v>CUSTOMER</v>
      </c>
      <c r="H2694" s="4">
        <f t="shared" ca="1" si="1278"/>
        <v>-467733.5397234144</v>
      </c>
      <c r="I2694" s="5">
        <f ca="1">VLOOKUP(CONCATENATE($F2694," ",$G2694),AllocFactorMatrix,(I$4+1),FALSE)*$E2695</f>
        <v>-231671.30801252037</v>
      </c>
      <c r="J2694" s="5">
        <f ca="1">VLOOKUP(CONCATENATE($F2694," ",$G2694),AllocFactorMatrix,(J$4+1),FALSE)*$E2695</f>
        <v>-73836.991143514562</v>
      </c>
      <c r="K2694" s="5">
        <f ca="1">VLOOKUP(CONCATENATE($F2694," ",$G2694),AllocFactorMatrix,(K$4+1),FALSE)*$E2695</f>
        <v>-4713.1059394196354</v>
      </c>
      <c r="L2694" s="5">
        <f ca="1">VLOOKUP(CONCATENATE($F2694," ",$G2694),AllocFactorMatrix,(L$4+1),FALSE)*$E2695</f>
        <v>-792.68170349516436</v>
      </c>
      <c r="M2694" s="5">
        <f t="shared" ca="1" si="1268"/>
        <v>-79342.778786429364</v>
      </c>
      <c r="N2694" s="5">
        <f ca="1">VLOOKUP(CONCATENATE($F2694," ",$G2694),AllocFactorMatrix,(N$4+1),FALSE)*$E2695</f>
        <v>-5756.6174272785265</v>
      </c>
      <c r="O2694" s="5">
        <f ca="1">VLOOKUP(CONCATENATE($F2694," ",$G2694),AllocFactorMatrix,(O$4+1),FALSE)*$E2695</f>
        <v>-1663.9813531507871</v>
      </c>
      <c r="P2694" s="5">
        <f ca="1">VLOOKUP(CONCATENATE($F2694," ",$G2694),AllocFactorMatrix,(P$4+1),FALSE)*$E2695</f>
        <v>-1949.1673511717975</v>
      </c>
      <c r="Q2694" s="5">
        <f ca="1">VLOOKUP(CONCATENATE($F2694," ",$G2694),AllocFactorMatrix,(Q$4+1),FALSE)*$E2695</f>
        <v>-243.54369834534469</v>
      </c>
      <c r="R2694" s="5">
        <f t="shared" ca="1" si="1279"/>
        <v>-9613.3098299464564</v>
      </c>
      <c r="S2694" s="5">
        <f ca="1">VLOOKUP(CONCATENATE($F2694," ",$G2694),AllocFactorMatrix,(S$4+1),FALSE)*$E2695</f>
        <v>-38.11613732233112</v>
      </c>
      <c r="T2694" s="5">
        <f ca="1">VLOOKUP(CONCATENATE($F2694," ",$G2694),AllocFactorMatrix,(T$4+1),FALSE)*$E2695</f>
        <v>-1181.0469932197402</v>
      </c>
      <c r="U2694" s="5">
        <f ca="1">VLOOKUP(CONCATENATE($F2694," ",$G2694),AllocFactorMatrix,(U$4+1),FALSE)*$E2695</f>
        <v>-3276.3765794987307</v>
      </c>
      <c r="V2694" s="5">
        <f ca="1">VLOOKUP(CONCATENATE($F2694," ",$G2694),AllocFactorMatrix,(V$4+1),FALSE)*$E2695</f>
        <v>-974.20877560884492</v>
      </c>
      <c r="W2694" s="5">
        <f t="shared" ca="1" si="1280"/>
        <v>-5469.7484856496467</v>
      </c>
      <c r="X2694" s="5">
        <f ca="1">VLOOKUP(CONCATENATE($F2694," ",$G2694),AllocFactorMatrix,(X$4+1),FALSE)*$E2695</f>
        <v>-1163.3157759281276</v>
      </c>
      <c r="Y2694" s="5">
        <f ca="1">VLOOKUP(CONCATENATE($F2694," ",$G2694),AllocFactorMatrix,(Y$4+1),FALSE)*$E2695</f>
        <v>-21.782969945578319</v>
      </c>
      <c r="Z2694" s="5">
        <f t="shared" ca="1" si="1269"/>
        <v>-1185.0987458737059</v>
      </c>
      <c r="AA2694" s="5">
        <f ca="1">VLOOKUP(CONCATENATE($F2694," ",$G2694),AllocFactorMatrix,(AA$4+1),FALSE)*$E2695</f>
        <v>-112.53741509608525</v>
      </c>
      <c r="AB2694" s="5">
        <f ca="1">VLOOKUP(CONCATENATE($F2694," ",$G2694),AllocFactorMatrix,(AB$4+1),FALSE)*$E2695</f>
        <v>-123672.10003564809</v>
      </c>
      <c r="AC2694" s="5">
        <f ca="1">VLOOKUP(CONCATENATE($F2694," ",$G2694),AllocFactorMatrix,(AC$4+1),FALSE)*$E2695</f>
        <v>-16666.658412250559</v>
      </c>
    </row>
    <row r="2695" spans="1:29" collapsed="1">
      <c r="D2695" s="52" t="s">
        <v>256</v>
      </c>
      <c r="E2695" s="39">
        <v>-9422510</v>
      </c>
      <c r="F2695" s="93" t="s">
        <v>73</v>
      </c>
      <c r="G2695" s="52" t="str">
        <f>$G$15</f>
        <v>TOTAL</v>
      </c>
      <c r="H2695" s="4">
        <f t="shared" ca="1" si="1278"/>
        <v>-9422510.0000000019</v>
      </c>
      <c r="I2695" s="5">
        <f ca="1">VLOOKUP(CONCATENATE($F2695," ",$G2695),AllocFactorMatrix,(I$4+1),FALSE)*$E2695</f>
        <v>-5344901.8678576751</v>
      </c>
      <c r="J2695" s="5">
        <f ca="1">VLOOKUP(CONCATENATE($F2695," ",$G2695),AllocFactorMatrix,(J$4+1),FALSE)*$E2695</f>
        <v>-1245851.0591814541</v>
      </c>
      <c r="K2695" s="5">
        <f ca="1">VLOOKUP(CONCATENATE($F2695," ",$G2695),AllocFactorMatrix,(K$4+1),FALSE)*$E2695</f>
        <v>-18968.402353578629</v>
      </c>
      <c r="L2695" s="5">
        <f ca="1">VLOOKUP(CONCATENATE($F2695," ",$G2695),AllocFactorMatrix,(L$4+1),FALSE)*$E2695</f>
        <v>-2197.0577119201921</v>
      </c>
      <c r="M2695" s="5">
        <f t="shared" ca="1" si="1268"/>
        <v>-1267016.5192469531</v>
      </c>
      <c r="N2695" s="5">
        <f ca="1">VLOOKUP(CONCATENATE($F2695," ",$G2695),AllocFactorMatrix,(N$4+1),FALSE)*$E2695</f>
        <v>-683842.82074672717</v>
      </c>
      <c r="O2695" s="5">
        <f ca="1">VLOOKUP(CONCATENATE($F2695," ",$G2695),AllocFactorMatrix,(O$4+1),FALSE)*$E2695</f>
        <v>-109973.54845942228</v>
      </c>
      <c r="P2695" s="5">
        <f ca="1">VLOOKUP(CONCATENATE($F2695," ",$G2695),AllocFactorMatrix,(P$4+1),FALSE)*$E2695</f>
        <v>-17587.296637963569</v>
      </c>
      <c r="Q2695" s="5">
        <f ca="1">VLOOKUP(CONCATENATE($F2695," ",$G2695),AllocFactorMatrix,(Q$4+1),FALSE)*$E2695</f>
        <v>-773.20046113038734</v>
      </c>
      <c r="R2695" s="5">
        <f t="shared" ca="1" si="1279"/>
        <v>-812176.86630524346</v>
      </c>
      <c r="S2695" s="5">
        <f ca="1">VLOOKUP(CONCATENATE($F2695," ",$G2695),AllocFactorMatrix,(S$4+1),FALSE)*$E2695</f>
        <v>-30957.169636452509</v>
      </c>
      <c r="T2695" s="5">
        <f ca="1">VLOOKUP(CONCATENATE($F2695," ",$G2695),AllocFactorMatrix,(T$4+1),FALSE)*$E2695</f>
        <v>-385298.7453854066</v>
      </c>
      <c r="U2695" s="5">
        <f ca="1">VLOOKUP(CONCATENATE($F2695," ",$G2695),AllocFactorMatrix,(U$4+1),FALSE)*$E2695</f>
        <v>-1058853.984381797</v>
      </c>
      <c r="V2695" s="5">
        <f ca="1">VLOOKUP(CONCATENATE($F2695," ",$G2695),AllocFactorMatrix,(V$4+1),FALSE)*$E2695</f>
        <v>-172083.26316929969</v>
      </c>
      <c r="W2695" s="5">
        <f t="shared" ca="1" si="1280"/>
        <v>-1647193.1625729557</v>
      </c>
      <c r="X2695" s="5">
        <f ca="1">VLOOKUP(CONCATENATE($F2695," ",$G2695),AllocFactorMatrix,(X$4+1),FALSE)*$E2695</f>
        <v>-187805.30320765779</v>
      </c>
      <c r="Y2695" s="5">
        <f ca="1">VLOOKUP(CONCATENATE($F2695," ",$G2695),AllocFactorMatrix,(Y$4+1),FALSE)*$E2695</f>
        <v>-3336.8655891107796</v>
      </c>
      <c r="Z2695" s="5">
        <f t="shared" ca="1" si="1269"/>
        <v>-191142.16879676859</v>
      </c>
      <c r="AA2695" s="5">
        <f ca="1">VLOOKUP(CONCATENATE($F2695," ",$G2695),AllocFactorMatrix,(AA$4+1),FALSE)*$E2695</f>
        <v>-2552.3904797483519</v>
      </c>
      <c r="AB2695" s="5">
        <f ca="1">VLOOKUP(CONCATENATE($F2695," ",$G2695),AllocFactorMatrix,(AB$4+1),FALSE)*$E2695</f>
        <v>-137919.86282001223</v>
      </c>
      <c r="AC2695" s="5">
        <f ca="1">VLOOKUP(CONCATENATE($F2695," ",$G2695),AllocFactorMatrix,(AC$4+1),FALSE)*$E2695</f>
        <v>-19607.161920646529</v>
      </c>
    </row>
    <row r="2696" spans="1:29" hidden="1" outlineLevel="1">
      <c r="E2696" s="48"/>
      <c r="F2696" s="175" t="str">
        <f>F2703</f>
        <v>PROD_DEMAND</v>
      </c>
      <c r="G2696" s="52" t="str">
        <f>$G$8</f>
        <v>PRODUCTION</v>
      </c>
      <c r="H2696" s="4">
        <f t="shared" si="1278"/>
        <v>9369538.9999999963</v>
      </c>
      <c r="I2696" s="5">
        <f>VLOOKUP(CONCATENATE($F2696," ",$G2696),AllocFactorMatrix,(I$4+1),FALSE)*$E2703</f>
        <v>4819559.5003105672</v>
      </c>
      <c r="J2696" s="5">
        <f>VLOOKUP(CONCATENATE($F2696," ",$G2696),AllocFactorMatrix,(J$4+1),FALSE)*$E2703</f>
        <v>1123922.016448919</v>
      </c>
      <c r="K2696" s="5">
        <f>VLOOKUP(CONCATENATE($F2696," ",$G2696),AllocFactorMatrix,(K$4+1),FALSE)*$E2703</f>
        <v>15626.9664569625</v>
      </c>
      <c r="L2696" s="5">
        <f>VLOOKUP(CONCATENATE($F2696," ",$G2696),AllocFactorMatrix,(L$4+1),FALSE)*$E2703</f>
        <v>2176.4255521558925</v>
      </c>
      <c r="M2696" s="5">
        <f t="shared" si="1268"/>
        <v>1141725.4084580373</v>
      </c>
      <c r="N2696" s="5">
        <f>VLOOKUP(CONCATENATE($F2696," ",$G2696),AllocFactorMatrix,(N$4+1),FALSE)*$E2703</f>
        <v>668967.59715041879</v>
      </c>
      <c r="O2696" s="5">
        <f>VLOOKUP(CONCATENATE($F2696," ",$G2696),AllocFactorMatrix,(O$4+1),FALSE)*$E2703</f>
        <v>119873.36431646747</v>
      </c>
      <c r="P2696" s="5">
        <f>VLOOKUP(CONCATENATE($F2696," ",$G2696),AllocFactorMatrix,(P$4+1),FALSE)*$E2703</f>
        <v>24309.09499786704</v>
      </c>
      <c r="Q2696" s="5">
        <f>VLOOKUP(CONCATENATE($F2696," ",$G2696),AllocFactorMatrix,(Q$4+1),FALSE)*$E2703</f>
        <v>923.12688943717387</v>
      </c>
      <c r="R2696" s="5">
        <f>SUBTOTAL(9,N2696:Q2696)</f>
        <v>814073.18335419043</v>
      </c>
      <c r="S2696" s="5">
        <f>VLOOKUP(CONCATENATE($F2696," ",$G2696),AllocFactorMatrix,(S$4+1),FALSE)*$E2703</f>
        <v>31680.414094167594</v>
      </c>
      <c r="T2696" s="5">
        <f>VLOOKUP(CONCATENATE($F2696," ",$G2696),AllocFactorMatrix,(T$4+1),FALSE)*$E2703</f>
        <v>427703.88411401439</v>
      </c>
      <c r="U2696" s="5">
        <f>VLOOKUP(CONCATENATE($F2696," ",$G2696),AllocFactorMatrix,(U$4+1),FALSE)*$E2703</f>
        <v>1635795.6636361771</v>
      </c>
      <c r="V2696" s="5">
        <f>VLOOKUP(CONCATENATE($F2696," ",$G2696),AllocFactorMatrix,(V$4+1),FALSE)*$E2703</f>
        <v>296339.55596567556</v>
      </c>
      <c r="W2696" s="5">
        <f>SUBTOTAL(9,S2696:V2696)</f>
        <v>2391519.5178100346</v>
      </c>
      <c r="X2696" s="5">
        <f>VLOOKUP(CONCATENATE($F2696," ",$G2696),AllocFactorMatrix,(X$4+1),FALSE)*$E2703</f>
        <v>183604.58863981511</v>
      </c>
      <c r="Y2696" s="5">
        <f>VLOOKUP(CONCATENATE($F2696," ",$G2696),AllocFactorMatrix,(Y$4+1),FALSE)*$E2703</f>
        <v>3667.0545613076019</v>
      </c>
      <c r="Z2696" s="5">
        <f t="shared" si="1269"/>
        <v>187271.6432011227</v>
      </c>
      <c r="AA2696" s="5">
        <f>VLOOKUP(CONCATENATE($F2696," ",$G2696),AllocFactorMatrix,(AA$4+1),FALSE)*$E2703</f>
        <v>2422.0415603129927</v>
      </c>
      <c r="AB2696" s="5">
        <f>VLOOKUP(CONCATENATE($F2696," ",$G2696),AllocFactorMatrix,(AB$4+1),FALSE)*$E2703</f>
        <v>10760.087631021346</v>
      </c>
      <c r="AC2696" s="5">
        <f>VLOOKUP(CONCATENATE($F2696," ",$G2696),AllocFactorMatrix,(AC$4+1),FALSE)*$E2703</f>
        <v>2207.6176747126087</v>
      </c>
    </row>
    <row r="2697" spans="1:29" hidden="1" outlineLevel="1">
      <c r="E2697" s="48"/>
      <c r="F2697" s="175" t="str">
        <f>F2703</f>
        <v>PROD_DEMAND</v>
      </c>
      <c r="G2697" s="52" t="str">
        <f>$G$9</f>
        <v>BULKTRAN</v>
      </c>
      <c r="H2697" s="4">
        <f t="shared" si="1278"/>
        <v>0</v>
      </c>
      <c r="I2697" s="5">
        <f>VLOOKUP(CONCATENATE($F2697," ",$G2697),AllocFactorMatrix,(I$4+1),FALSE)*$E2703</f>
        <v>0</v>
      </c>
      <c r="J2697" s="5">
        <f>VLOOKUP(CONCATENATE($F2697," ",$G2697),AllocFactorMatrix,(J$4+1),FALSE)*$E2703</f>
        <v>0</v>
      </c>
      <c r="K2697" s="5">
        <f>VLOOKUP(CONCATENATE($F2697," ",$G2697),AllocFactorMatrix,(K$4+1),FALSE)*$E2703</f>
        <v>0</v>
      </c>
      <c r="L2697" s="5">
        <f>VLOOKUP(CONCATENATE($F2697," ",$G2697),AllocFactorMatrix,(L$4+1),FALSE)*$E2703</f>
        <v>0</v>
      </c>
      <c r="M2697" s="5">
        <f t="shared" si="1268"/>
        <v>0</v>
      </c>
      <c r="N2697" s="5">
        <f>VLOOKUP(CONCATENATE($F2697," ",$G2697),AllocFactorMatrix,(N$4+1),FALSE)*$E2703</f>
        <v>0</v>
      </c>
      <c r="O2697" s="5">
        <f>VLOOKUP(CONCATENATE($F2697," ",$G2697),AllocFactorMatrix,(O$4+1),FALSE)*$E2703</f>
        <v>0</v>
      </c>
      <c r="P2697" s="5">
        <f>VLOOKUP(CONCATENATE($F2697," ",$G2697),AllocFactorMatrix,(P$4+1),FALSE)*$E2703</f>
        <v>0</v>
      </c>
      <c r="Q2697" s="5">
        <f>VLOOKUP(CONCATENATE($F2697," ",$G2697),AllocFactorMatrix,(Q$4+1),FALSE)*$E2703</f>
        <v>0</v>
      </c>
      <c r="R2697" s="5">
        <f t="shared" ref="R2697:R2703" si="1281">SUBTOTAL(9,N2697:Q2697)</f>
        <v>0</v>
      </c>
      <c r="S2697" s="5">
        <f>VLOOKUP(CONCATENATE($F2697," ",$G2697),AllocFactorMatrix,(S$4+1),FALSE)*$E2703</f>
        <v>0</v>
      </c>
      <c r="T2697" s="5">
        <f>VLOOKUP(CONCATENATE($F2697," ",$G2697),AllocFactorMatrix,(T$4+1),FALSE)*$E2703</f>
        <v>0</v>
      </c>
      <c r="U2697" s="5">
        <f>VLOOKUP(CONCATENATE($F2697," ",$G2697),AllocFactorMatrix,(U$4+1),FALSE)*$E2703</f>
        <v>0</v>
      </c>
      <c r="V2697" s="5">
        <f>VLOOKUP(CONCATENATE($F2697," ",$G2697),AllocFactorMatrix,(V$4+1),FALSE)*$E2703</f>
        <v>0</v>
      </c>
      <c r="W2697" s="5">
        <f t="shared" ref="W2697:W2703" si="1282">SUBTOTAL(9,S2697:V2697)</f>
        <v>0</v>
      </c>
      <c r="X2697" s="5">
        <f>VLOOKUP(CONCATENATE($F2697," ",$G2697),AllocFactorMatrix,(X$4+1),FALSE)*$E2703</f>
        <v>0</v>
      </c>
      <c r="Y2697" s="5">
        <f>VLOOKUP(CONCATENATE($F2697," ",$G2697),AllocFactorMatrix,(Y$4+1),FALSE)*$E2703</f>
        <v>0</v>
      </c>
      <c r="Z2697" s="5">
        <f t="shared" si="1269"/>
        <v>0</v>
      </c>
      <c r="AA2697" s="5">
        <f>VLOOKUP(CONCATENATE($F2697," ",$G2697),AllocFactorMatrix,(AA$4+1),FALSE)*$E2703</f>
        <v>0</v>
      </c>
      <c r="AB2697" s="5">
        <f>VLOOKUP(CONCATENATE($F2697," ",$G2697),AllocFactorMatrix,(AB$4+1),FALSE)*$E2703</f>
        <v>0</v>
      </c>
      <c r="AC2697" s="5">
        <f>VLOOKUP(CONCATENATE($F2697," ",$G2697),AllocFactorMatrix,(AC$4+1),FALSE)*$E2703</f>
        <v>0</v>
      </c>
    </row>
    <row r="2698" spans="1:29" hidden="1" outlineLevel="1">
      <c r="E2698" s="48"/>
      <c r="F2698" s="175" t="str">
        <f>F2703</f>
        <v>PROD_DEMAND</v>
      </c>
      <c r="G2698" s="52" t="str">
        <f>$G$10</f>
        <v>SUBTRAN</v>
      </c>
      <c r="H2698" s="4">
        <f t="shared" si="1278"/>
        <v>0</v>
      </c>
      <c r="I2698" s="5">
        <f>VLOOKUP(CONCATENATE($F2698," ",$G2698),AllocFactorMatrix,(I$4+1),FALSE)*$E2703</f>
        <v>0</v>
      </c>
      <c r="J2698" s="5">
        <f>VLOOKUP(CONCATENATE($F2698," ",$G2698),AllocFactorMatrix,(J$4+1),FALSE)*$E2703</f>
        <v>0</v>
      </c>
      <c r="K2698" s="5">
        <f>VLOOKUP(CONCATENATE($F2698," ",$G2698),AllocFactorMatrix,(K$4+1),FALSE)*$E2703</f>
        <v>0</v>
      </c>
      <c r="L2698" s="5">
        <f>VLOOKUP(CONCATENATE($F2698," ",$G2698),AllocFactorMatrix,(L$4+1),FALSE)*$E2703</f>
        <v>0</v>
      </c>
      <c r="M2698" s="5">
        <f t="shared" si="1268"/>
        <v>0</v>
      </c>
      <c r="N2698" s="5">
        <f>VLOOKUP(CONCATENATE($F2698," ",$G2698),AllocFactorMatrix,(N$4+1),FALSE)*$E2703</f>
        <v>0</v>
      </c>
      <c r="O2698" s="5">
        <f>VLOOKUP(CONCATENATE($F2698," ",$G2698),AllocFactorMatrix,(O$4+1),FALSE)*$E2703</f>
        <v>0</v>
      </c>
      <c r="P2698" s="5">
        <f>VLOOKUP(CONCATENATE($F2698," ",$G2698),AllocFactorMatrix,(P$4+1),FALSE)*$E2703</f>
        <v>0</v>
      </c>
      <c r="Q2698" s="5">
        <f>VLOOKUP(CONCATENATE($F2698," ",$G2698),AllocFactorMatrix,(Q$4+1),FALSE)*$E2703</f>
        <v>0</v>
      </c>
      <c r="R2698" s="5">
        <f t="shared" si="1281"/>
        <v>0</v>
      </c>
      <c r="S2698" s="5">
        <f>VLOOKUP(CONCATENATE($F2698," ",$G2698),AllocFactorMatrix,(S$4+1),FALSE)*$E2703</f>
        <v>0</v>
      </c>
      <c r="T2698" s="5">
        <f>VLOOKUP(CONCATENATE($F2698," ",$G2698),AllocFactorMatrix,(T$4+1),FALSE)*$E2703</f>
        <v>0</v>
      </c>
      <c r="U2698" s="5">
        <f>VLOOKUP(CONCATENATE($F2698," ",$G2698),AllocFactorMatrix,(U$4+1),FALSE)*$E2703</f>
        <v>0</v>
      </c>
      <c r="V2698" s="5">
        <f>VLOOKUP(CONCATENATE($F2698," ",$G2698),AllocFactorMatrix,(V$4+1),FALSE)*$E2703</f>
        <v>0</v>
      </c>
      <c r="W2698" s="5">
        <f t="shared" si="1282"/>
        <v>0</v>
      </c>
      <c r="X2698" s="5">
        <f>VLOOKUP(CONCATENATE($F2698," ",$G2698),AllocFactorMatrix,(X$4+1),FALSE)*$E2703</f>
        <v>0</v>
      </c>
      <c r="Y2698" s="5">
        <f>VLOOKUP(CONCATENATE($F2698," ",$G2698),AllocFactorMatrix,(Y$4+1),FALSE)*$E2703</f>
        <v>0</v>
      </c>
      <c r="Z2698" s="5">
        <f t="shared" si="1269"/>
        <v>0</v>
      </c>
      <c r="AA2698" s="5">
        <f>VLOOKUP(CONCATENATE($F2698," ",$G2698),AllocFactorMatrix,(AA$4+1),FALSE)*$E2703</f>
        <v>0</v>
      </c>
      <c r="AB2698" s="5">
        <f>VLOOKUP(CONCATENATE($F2698," ",$G2698),AllocFactorMatrix,(AB$4+1),FALSE)*$E2703</f>
        <v>0</v>
      </c>
      <c r="AC2698" s="5">
        <f>VLOOKUP(CONCATENATE($F2698," ",$G2698),AllocFactorMatrix,(AC$4+1),FALSE)*$E2703</f>
        <v>0</v>
      </c>
    </row>
    <row r="2699" spans="1:29" hidden="1" outlineLevel="1">
      <c r="E2699" s="48"/>
      <c r="F2699" s="175" t="str">
        <f>F2703</f>
        <v>PROD_DEMAND</v>
      </c>
      <c r="G2699" s="52" t="str">
        <f>$G$11</f>
        <v>DISTPRI</v>
      </c>
      <c r="H2699" s="4">
        <f t="shared" si="1278"/>
        <v>0</v>
      </c>
      <c r="I2699" s="5">
        <f>VLOOKUP(CONCATENATE($F2699," ",$G2699),AllocFactorMatrix,(I$4+1),FALSE)*$E2703</f>
        <v>0</v>
      </c>
      <c r="J2699" s="5">
        <f>VLOOKUP(CONCATENATE($F2699," ",$G2699),AllocFactorMatrix,(J$4+1),FALSE)*$E2703</f>
        <v>0</v>
      </c>
      <c r="K2699" s="5">
        <f>VLOOKUP(CONCATENATE($F2699," ",$G2699),AllocFactorMatrix,(K$4+1),FALSE)*$E2703</f>
        <v>0</v>
      </c>
      <c r="L2699" s="5">
        <f>VLOOKUP(CONCATENATE($F2699," ",$G2699),AllocFactorMatrix,(L$4+1),FALSE)*$E2703</f>
        <v>0</v>
      </c>
      <c r="M2699" s="5">
        <f t="shared" si="1268"/>
        <v>0</v>
      </c>
      <c r="N2699" s="5">
        <f>VLOOKUP(CONCATENATE($F2699," ",$G2699),AllocFactorMatrix,(N$4+1),FALSE)*$E2703</f>
        <v>0</v>
      </c>
      <c r="O2699" s="5">
        <f>VLOOKUP(CONCATENATE($F2699," ",$G2699),AllocFactorMatrix,(O$4+1),FALSE)*$E2703</f>
        <v>0</v>
      </c>
      <c r="P2699" s="5">
        <f>VLOOKUP(CONCATENATE($F2699," ",$G2699),AllocFactorMatrix,(P$4+1),FALSE)*$E2703</f>
        <v>0</v>
      </c>
      <c r="Q2699" s="5">
        <f>VLOOKUP(CONCATENATE($F2699," ",$G2699),AllocFactorMatrix,(Q$4+1),FALSE)*$E2703</f>
        <v>0</v>
      </c>
      <c r="R2699" s="5">
        <f t="shared" si="1281"/>
        <v>0</v>
      </c>
      <c r="S2699" s="5">
        <f>VLOOKUP(CONCATENATE($F2699," ",$G2699),AllocFactorMatrix,(S$4+1),FALSE)*$E2703</f>
        <v>0</v>
      </c>
      <c r="T2699" s="5">
        <f>VLOOKUP(CONCATENATE($F2699," ",$G2699),AllocFactorMatrix,(T$4+1),FALSE)*$E2703</f>
        <v>0</v>
      </c>
      <c r="U2699" s="5">
        <f>VLOOKUP(CONCATENATE($F2699," ",$G2699),AllocFactorMatrix,(U$4+1),FALSE)*$E2703</f>
        <v>0</v>
      </c>
      <c r="V2699" s="5">
        <f>VLOOKUP(CONCATENATE($F2699," ",$G2699),AllocFactorMatrix,(V$4+1),FALSE)*$E2703</f>
        <v>0</v>
      </c>
      <c r="W2699" s="5">
        <f t="shared" si="1282"/>
        <v>0</v>
      </c>
      <c r="X2699" s="5">
        <f>VLOOKUP(CONCATENATE($F2699," ",$G2699),AllocFactorMatrix,(X$4+1),FALSE)*$E2703</f>
        <v>0</v>
      </c>
      <c r="Y2699" s="5">
        <f>VLOOKUP(CONCATENATE($F2699," ",$G2699),AllocFactorMatrix,(Y$4+1),FALSE)*$E2703</f>
        <v>0</v>
      </c>
      <c r="Z2699" s="5">
        <f t="shared" si="1269"/>
        <v>0</v>
      </c>
      <c r="AA2699" s="5">
        <f>VLOOKUP(CONCATENATE($F2699," ",$G2699),AllocFactorMatrix,(AA$4+1),FALSE)*$E2703</f>
        <v>0</v>
      </c>
      <c r="AB2699" s="5">
        <f>VLOOKUP(CONCATENATE($F2699," ",$G2699),AllocFactorMatrix,(AB$4+1),FALSE)*$E2703</f>
        <v>0</v>
      </c>
      <c r="AC2699" s="5">
        <f>VLOOKUP(CONCATENATE($F2699," ",$G2699),AllocFactorMatrix,(AC$4+1),FALSE)*$E2703</f>
        <v>0</v>
      </c>
    </row>
    <row r="2700" spans="1:29" hidden="1" outlineLevel="1">
      <c r="E2700" s="48"/>
      <c r="F2700" s="175" t="str">
        <f>F2703</f>
        <v>PROD_DEMAND</v>
      </c>
      <c r="G2700" s="52" t="str">
        <f>$G$12</f>
        <v>DISTSEC</v>
      </c>
      <c r="H2700" s="4">
        <f t="shared" si="1278"/>
        <v>0</v>
      </c>
      <c r="I2700" s="5">
        <f>VLOOKUP(CONCATENATE($F2700," ",$G2700),AllocFactorMatrix,(I$4+1),FALSE)*$E2703</f>
        <v>0</v>
      </c>
      <c r="J2700" s="5">
        <f>VLOOKUP(CONCATENATE($F2700," ",$G2700),AllocFactorMatrix,(J$4+1),FALSE)*$E2703</f>
        <v>0</v>
      </c>
      <c r="K2700" s="5">
        <f>VLOOKUP(CONCATENATE($F2700," ",$G2700),AllocFactorMatrix,(K$4+1),FALSE)*$E2703</f>
        <v>0</v>
      </c>
      <c r="L2700" s="5">
        <f>VLOOKUP(CONCATENATE($F2700," ",$G2700),AllocFactorMatrix,(L$4+1),FALSE)*$E2703</f>
        <v>0</v>
      </c>
      <c r="M2700" s="5">
        <f t="shared" si="1268"/>
        <v>0</v>
      </c>
      <c r="N2700" s="5">
        <f>VLOOKUP(CONCATENATE($F2700," ",$G2700),AllocFactorMatrix,(N$4+1),FALSE)*$E2703</f>
        <v>0</v>
      </c>
      <c r="O2700" s="5">
        <f>VLOOKUP(CONCATENATE($F2700," ",$G2700),AllocFactorMatrix,(O$4+1),FALSE)*$E2703</f>
        <v>0</v>
      </c>
      <c r="P2700" s="5">
        <f>VLOOKUP(CONCATENATE($F2700," ",$G2700),AllocFactorMatrix,(P$4+1),FALSE)*$E2703</f>
        <v>0</v>
      </c>
      <c r="Q2700" s="5">
        <f>VLOOKUP(CONCATENATE($F2700," ",$G2700),AllocFactorMatrix,(Q$4+1),FALSE)*$E2703</f>
        <v>0</v>
      </c>
      <c r="R2700" s="5">
        <f t="shared" si="1281"/>
        <v>0</v>
      </c>
      <c r="S2700" s="5">
        <f>VLOOKUP(CONCATENATE($F2700," ",$G2700),AllocFactorMatrix,(S$4+1),FALSE)*$E2703</f>
        <v>0</v>
      </c>
      <c r="T2700" s="5">
        <f>VLOOKUP(CONCATENATE($F2700," ",$G2700),AllocFactorMatrix,(T$4+1),FALSE)*$E2703</f>
        <v>0</v>
      </c>
      <c r="U2700" s="5">
        <f>VLOOKUP(CONCATENATE($F2700," ",$G2700),AllocFactorMatrix,(U$4+1),FALSE)*$E2703</f>
        <v>0</v>
      </c>
      <c r="V2700" s="5">
        <f>VLOOKUP(CONCATENATE($F2700," ",$G2700),AllocFactorMatrix,(V$4+1),FALSE)*$E2703</f>
        <v>0</v>
      </c>
      <c r="W2700" s="5">
        <f t="shared" si="1282"/>
        <v>0</v>
      </c>
      <c r="X2700" s="5">
        <f>VLOOKUP(CONCATENATE($F2700," ",$G2700),AllocFactorMatrix,(X$4+1),FALSE)*$E2703</f>
        <v>0</v>
      </c>
      <c r="Y2700" s="5">
        <f>VLOOKUP(CONCATENATE($F2700," ",$G2700),AllocFactorMatrix,(Y$4+1),FALSE)*$E2703</f>
        <v>0</v>
      </c>
      <c r="Z2700" s="5">
        <f t="shared" si="1269"/>
        <v>0</v>
      </c>
      <c r="AA2700" s="5">
        <f>VLOOKUP(CONCATENATE($F2700," ",$G2700),AllocFactorMatrix,(AA$4+1),FALSE)*$E2703</f>
        <v>0</v>
      </c>
      <c r="AB2700" s="5">
        <f>VLOOKUP(CONCATENATE($F2700," ",$G2700),AllocFactorMatrix,(AB$4+1),FALSE)*$E2703</f>
        <v>0</v>
      </c>
      <c r="AC2700" s="5">
        <f>VLOOKUP(CONCATENATE($F2700," ",$G2700),AllocFactorMatrix,(AC$4+1),FALSE)*$E2703</f>
        <v>0</v>
      </c>
    </row>
    <row r="2701" spans="1:29" hidden="1" outlineLevel="1">
      <c r="E2701" s="48"/>
      <c r="F2701" s="175" t="str">
        <f>F2703</f>
        <v>PROD_DEMAND</v>
      </c>
      <c r="G2701" s="52" t="str">
        <f>$G$13</f>
        <v>ENERGY</v>
      </c>
      <c r="H2701" s="4">
        <f t="shared" si="1278"/>
        <v>0</v>
      </c>
      <c r="I2701" s="5">
        <f>VLOOKUP(CONCATENATE($F2701," ",$G2701),AllocFactorMatrix,(I$4+1),FALSE)*$E2703</f>
        <v>0</v>
      </c>
      <c r="J2701" s="5">
        <f>VLOOKUP(CONCATENATE($F2701," ",$G2701),AllocFactorMatrix,(J$4+1),FALSE)*$E2703</f>
        <v>0</v>
      </c>
      <c r="K2701" s="5">
        <f>VLOOKUP(CONCATENATE($F2701," ",$G2701),AllocFactorMatrix,(K$4+1),FALSE)*$E2703</f>
        <v>0</v>
      </c>
      <c r="L2701" s="5">
        <f>VLOOKUP(CONCATENATE($F2701," ",$G2701),AllocFactorMatrix,(L$4+1),FALSE)*$E2703</f>
        <v>0</v>
      </c>
      <c r="M2701" s="5">
        <f t="shared" si="1268"/>
        <v>0</v>
      </c>
      <c r="N2701" s="5">
        <f>VLOOKUP(CONCATENATE($F2701," ",$G2701),AllocFactorMatrix,(N$4+1),FALSE)*$E2703</f>
        <v>0</v>
      </c>
      <c r="O2701" s="5">
        <f>VLOOKUP(CONCATENATE($F2701," ",$G2701),AllocFactorMatrix,(O$4+1),FALSE)*$E2703</f>
        <v>0</v>
      </c>
      <c r="P2701" s="5">
        <f>VLOOKUP(CONCATENATE($F2701," ",$G2701),AllocFactorMatrix,(P$4+1),FALSE)*$E2703</f>
        <v>0</v>
      </c>
      <c r="Q2701" s="5">
        <f>VLOOKUP(CONCATENATE($F2701," ",$G2701),AllocFactorMatrix,(Q$4+1),FALSE)*$E2703</f>
        <v>0</v>
      </c>
      <c r="R2701" s="5">
        <f t="shared" si="1281"/>
        <v>0</v>
      </c>
      <c r="S2701" s="5">
        <f>VLOOKUP(CONCATENATE($F2701," ",$G2701),AllocFactorMatrix,(S$4+1),FALSE)*$E2703</f>
        <v>0</v>
      </c>
      <c r="T2701" s="5">
        <f>VLOOKUP(CONCATENATE($F2701," ",$G2701),AllocFactorMatrix,(T$4+1),FALSE)*$E2703</f>
        <v>0</v>
      </c>
      <c r="U2701" s="5">
        <f>VLOOKUP(CONCATENATE($F2701," ",$G2701),AllocFactorMatrix,(U$4+1),FALSE)*$E2703</f>
        <v>0</v>
      </c>
      <c r="V2701" s="5">
        <f>VLOOKUP(CONCATENATE($F2701," ",$G2701),AllocFactorMatrix,(V$4+1),FALSE)*$E2703</f>
        <v>0</v>
      </c>
      <c r="W2701" s="5">
        <f t="shared" si="1282"/>
        <v>0</v>
      </c>
      <c r="X2701" s="5">
        <f>VLOOKUP(CONCATENATE($F2701," ",$G2701),AllocFactorMatrix,(X$4+1),FALSE)*$E2703</f>
        <v>0</v>
      </c>
      <c r="Y2701" s="5">
        <f>VLOOKUP(CONCATENATE($F2701," ",$G2701),AllocFactorMatrix,(Y$4+1),FALSE)*$E2703</f>
        <v>0</v>
      </c>
      <c r="Z2701" s="5">
        <f t="shared" si="1269"/>
        <v>0</v>
      </c>
      <c r="AA2701" s="5">
        <f>VLOOKUP(CONCATENATE($F2701," ",$G2701),AllocFactorMatrix,(AA$4+1),FALSE)*$E2703</f>
        <v>0</v>
      </c>
      <c r="AB2701" s="5">
        <f>VLOOKUP(CONCATENATE($F2701," ",$G2701),AllocFactorMatrix,(AB$4+1),FALSE)*$E2703</f>
        <v>0</v>
      </c>
      <c r="AC2701" s="5">
        <f>VLOOKUP(CONCATENATE($F2701," ",$G2701),AllocFactorMatrix,(AC$4+1),FALSE)*$E2703</f>
        <v>0</v>
      </c>
    </row>
    <row r="2702" spans="1:29" hidden="1" outlineLevel="1">
      <c r="E2702" s="48"/>
      <c r="F2702" s="175" t="str">
        <f>F2703</f>
        <v>PROD_DEMAND</v>
      </c>
      <c r="G2702" s="52" t="str">
        <f>$G$14</f>
        <v>CUSTOMER</v>
      </c>
      <c r="H2702" s="4">
        <f t="shared" si="1278"/>
        <v>0</v>
      </c>
      <c r="I2702" s="5">
        <f>VLOOKUP(CONCATENATE($F2702," ",$G2702),AllocFactorMatrix,(I$4+1),FALSE)*$E2703</f>
        <v>0</v>
      </c>
      <c r="J2702" s="5">
        <f>VLOOKUP(CONCATENATE($F2702," ",$G2702),AllocFactorMatrix,(J$4+1),FALSE)*$E2703</f>
        <v>0</v>
      </c>
      <c r="K2702" s="5">
        <f>VLOOKUP(CONCATENATE($F2702," ",$G2702),AllocFactorMatrix,(K$4+1),FALSE)*$E2703</f>
        <v>0</v>
      </c>
      <c r="L2702" s="5">
        <f>VLOOKUP(CONCATENATE($F2702," ",$G2702),AllocFactorMatrix,(L$4+1),FALSE)*$E2703</f>
        <v>0</v>
      </c>
      <c r="M2702" s="5">
        <f t="shared" si="1268"/>
        <v>0</v>
      </c>
      <c r="N2702" s="5">
        <f>VLOOKUP(CONCATENATE($F2702," ",$G2702),AllocFactorMatrix,(N$4+1),FALSE)*$E2703</f>
        <v>0</v>
      </c>
      <c r="O2702" s="5">
        <f>VLOOKUP(CONCATENATE($F2702," ",$G2702),AllocFactorMatrix,(O$4+1),FALSE)*$E2703</f>
        <v>0</v>
      </c>
      <c r="P2702" s="5">
        <f>VLOOKUP(CONCATENATE($F2702," ",$G2702),AllocFactorMatrix,(P$4+1),FALSE)*$E2703</f>
        <v>0</v>
      </c>
      <c r="Q2702" s="5">
        <f>VLOOKUP(CONCATENATE($F2702," ",$G2702),AllocFactorMatrix,(Q$4+1),FALSE)*$E2703</f>
        <v>0</v>
      </c>
      <c r="R2702" s="5">
        <f t="shared" si="1281"/>
        <v>0</v>
      </c>
      <c r="S2702" s="5">
        <f>VLOOKUP(CONCATENATE($F2702," ",$G2702),AllocFactorMatrix,(S$4+1),FALSE)*$E2703</f>
        <v>0</v>
      </c>
      <c r="T2702" s="5">
        <f>VLOOKUP(CONCATENATE($F2702," ",$G2702),AllocFactorMatrix,(T$4+1),FALSE)*$E2703</f>
        <v>0</v>
      </c>
      <c r="U2702" s="5">
        <f>VLOOKUP(CONCATENATE($F2702," ",$G2702),AllocFactorMatrix,(U$4+1),FALSE)*$E2703</f>
        <v>0</v>
      </c>
      <c r="V2702" s="5">
        <f>VLOOKUP(CONCATENATE($F2702," ",$G2702),AllocFactorMatrix,(V$4+1),FALSE)*$E2703</f>
        <v>0</v>
      </c>
      <c r="W2702" s="5">
        <f t="shared" si="1282"/>
        <v>0</v>
      </c>
      <c r="X2702" s="5">
        <f>VLOOKUP(CONCATENATE($F2702," ",$G2702),AllocFactorMatrix,(X$4+1),FALSE)*$E2703</f>
        <v>0</v>
      </c>
      <c r="Y2702" s="5">
        <f>VLOOKUP(CONCATENATE($F2702," ",$G2702),AllocFactorMatrix,(Y$4+1),FALSE)*$E2703</f>
        <v>0</v>
      </c>
      <c r="Z2702" s="5">
        <f t="shared" si="1269"/>
        <v>0</v>
      </c>
      <c r="AA2702" s="5">
        <f>VLOOKUP(CONCATENATE($F2702," ",$G2702),AllocFactorMatrix,(AA$4+1),FALSE)*$E2703</f>
        <v>0</v>
      </c>
      <c r="AB2702" s="5">
        <f>VLOOKUP(CONCATENATE($F2702," ",$G2702),AllocFactorMatrix,(AB$4+1),FALSE)*$E2703</f>
        <v>0</v>
      </c>
      <c r="AC2702" s="5">
        <f>VLOOKUP(CONCATENATE($F2702," ",$G2702),AllocFactorMatrix,(AC$4+1),FALSE)*$E2703</f>
        <v>0</v>
      </c>
    </row>
    <row r="2703" spans="1:29" collapsed="1">
      <c r="D2703" s="52" t="s">
        <v>251</v>
      </c>
      <c r="E2703" s="39">
        <v>9369539</v>
      </c>
      <c r="F2703" s="93" t="s">
        <v>29</v>
      </c>
      <c r="G2703" s="52" t="str">
        <f>$G$15</f>
        <v>TOTAL</v>
      </c>
      <c r="H2703" s="4">
        <f t="shared" si="1278"/>
        <v>9369538.9999999963</v>
      </c>
      <c r="I2703" s="5">
        <f>VLOOKUP(CONCATENATE($F2703," ",$G2703),AllocFactorMatrix,(I$4+1),FALSE)*$E2703</f>
        <v>4819559.5003105672</v>
      </c>
      <c r="J2703" s="5">
        <f>VLOOKUP(CONCATENATE($F2703," ",$G2703),AllocFactorMatrix,(J$4+1),FALSE)*$E2703</f>
        <v>1123922.016448919</v>
      </c>
      <c r="K2703" s="5">
        <f>VLOOKUP(CONCATENATE($F2703," ",$G2703),AllocFactorMatrix,(K$4+1),FALSE)*$E2703</f>
        <v>15626.9664569625</v>
      </c>
      <c r="L2703" s="5">
        <f>VLOOKUP(CONCATENATE($F2703," ",$G2703),AllocFactorMatrix,(L$4+1),FALSE)*$E2703</f>
        <v>2176.4255521558925</v>
      </c>
      <c r="M2703" s="5">
        <f t="shared" si="1268"/>
        <v>1141725.4084580373</v>
      </c>
      <c r="N2703" s="5">
        <f>VLOOKUP(CONCATENATE($F2703," ",$G2703),AllocFactorMatrix,(N$4+1),FALSE)*$E2703</f>
        <v>668967.59715041879</v>
      </c>
      <c r="O2703" s="5">
        <f>VLOOKUP(CONCATENATE($F2703," ",$G2703),AllocFactorMatrix,(O$4+1),FALSE)*$E2703</f>
        <v>119873.36431646747</v>
      </c>
      <c r="P2703" s="5">
        <f>VLOOKUP(CONCATENATE($F2703," ",$G2703),AllocFactorMatrix,(P$4+1),FALSE)*$E2703</f>
        <v>24309.09499786704</v>
      </c>
      <c r="Q2703" s="5">
        <f>VLOOKUP(CONCATENATE($F2703," ",$G2703),AllocFactorMatrix,(Q$4+1),FALSE)*$E2703</f>
        <v>923.12688943717387</v>
      </c>
      <c r="R2703" s="5">
        <f t="shared" si="1281"/>
        <v>814073.18335419043</v>
      </c>
      <c r="S2703" s="5">
        <f>VLOOKUP(CONCATENATE($F2703," ",$G2703),AllocFactorMatrix,(S$4+1),FALSE)*$E2703</f>
        <v>31680.414094167594</v>
      </c>
      <c r="T2703" s="5">
        <f>VLOOKUP(CONCATENATE($F2703," ",$G2703),AllocFactorMatrix,(T$4+1),FALSE)*$E2703</f>
        <v>427703.88411401439</v>
      </c>
      <c r="U2703" s="5">
        <f>VLOOKUP(CONCATENATE($F2703," ",$G2703),AllocFactorMatrix,(U$4+1),FALSE)*$E2703</f>
        <v>1635795.6636361771</v>
      </c>
      <c r="V2703" s="5">
        <f>VLOOKUP(CONCATENATE($F2703," ",$G2703),AllocFactorMatrix,(V$4+1),FALSE)*$E2703</f>
        <v>296339.55596567556</v>
      </c>
      <c r="W2703" s="5">
        <f t="shared" si="1282"/>
        <v>2391519.5178100346</v>
      </c>
      <c r="X2703" s="5">
        <f>VLOOKUP(CONCATENATE($F2703," ",$G2703),AllocFactorMatrix,(X$4+1),FALSE)*$E2703</f>
        <v>183604.58863981511</v>
      </c>
      <c r="Y2703" s="5">
        <f>VLOOKUP(CONCATENATE($F2703," ",$G2703),AllocFactorMatrix,(Y$4+1),FALSE)*$E2703</f>
        <v>3667.0545613076019</v>
      </c>
      <c r="Z2703" s="5">
        <f t="shared" si="1269"/>
        <v>187271.6432011227</v>
      </c>
      <c r="AA2703" s="5">
        <f>VLOOKUP(CONCATENATE($F2703," ",$G2703),AllocFactorMatrix,(AA$4+1),FALSE)*$E2703</f>
        <v>2422.0415603129927</v>
      </c>
      <c r="AB2703" s="5">
        <f>VLOOKUP(CONCATENATE($F2703," ",$G2703),AllocFactorMatrix,(AB$4+1),FALSE)*$E2703</f>
        <v>10760.087631021346</v>
      </c>
      <c r="AC2703" s="5">
        <f>VLOOKUP(CONCATENATE($F2703," ",$G2703),AllocFactorMatrix,(AC$4+1),FALSE)*$E2703</f>
        <v>2207.6176747126087</v>
      </c>
    </row>
    <row r="2704" spans="1:29" s="48" customFormat="1" hidden="1" outlineLevel="1">
      <c r="A2704" s="53"/>
      <c r="B2704" s="104"/>
      <c r="C2704" s="52"/>
      <c r="D2704" s="52"/>
      <c r="F2704" s="175" t="str">
        <f>F2711</f>
        <v>RB_GUP</v>
      </c>
      <c r="G2704" s="52" t="str">
        <f>$G$8</f>
        <v>PRODUCTION</v>
      </c>
      <c r="H2704" s="50">
        <f t="shared" ca="1" si="1278"/>
        <v>-273867.03787457873</v>
      </c>
      <c r="I2704" s="51">
        <f ca="1">VLOOKUP(CONCATENATE($F2704," ",$G2704),AllocFactorMatrix,(I$4+1),FALSE)*$E2711</f>
        <v>-140873.36465650445</v>
      </c>
      <c r="J2704" s="51">
        <f ca="1">VLOOKUP(CONCATENATE($F2704," ",$G2704),AllocFactorMatrix,(J$4+1),FALSE)*$E2711</f>
        <v>-32851.690296277004</v>
      </c>
      <c r="K2704" s="51">
        <f ca="1">VLOOKUP(CONCATENATE($F2704," ",$G2704),AllocFactorMatrix,(K$4+1),FALSE)*$E2711</f>
        <v>-456.76857895929794</v>
      </c>
      <c r="L2704" s="51">
        <f ca="1">VLOOKUP(CONCATENATE($F2704," ",$G2704),AllocFactorMatrix,(L$4+1),FALSE)*$E2711</f>
        <v>-63.615853365195299</v>
      </c>
      <c r="M2704" s="51">
        <f t="shared" ca="1" si="1268"/>
        <v>-33372.074728601503</v>
      </c>
      <c r="N2704" s="51">
        <f ca="1">VLOOKUP(CONCATENATE($F2704," ",$G2704),AllocFactorMatrix,(N$4+1),FALSE)*$E2711</f>
        <v>-19553.595354655085</v>
      </c>
      <c r="O2704" s="51">
        <f ca="1">VLOOKUP(CONCATENATE($F2704," ",$G2704),AllocFactorMatrix,(O$4+1),FALSE)*$E2711</f>
        <v>-3503.8397519249534</v>
      </c>
      <c r="P2704" s="51">
        <f ca="1">VLOOKUP(CONCATENATE($F2704," ",$G2704),AllocFactorMatrix,(P$4+1),FALSE)*$E2711</f>
        <v>-710.54294565373891</v>
      </c>
      <c r="Q2704" s="51">
        <f ca="1">VLOOKUP(CONCATENATE($F2704," ",$G2704),AllocFactorMatrix,(Q$4+1),FALSE)*$E2711</f>
        <v>-26.982547038070127</v>
      </c>
      <c r="R2704" s="51">
        <f ca="1">SUBTOTAL(9,N2704:Q2704)</f>
        <v>-23794.960599271846</v>
      </c>
      <c r="S2704" s="51">
        <f ca="1">VLOOKUP(CONCATENATE($F2704," ",$G2704),AllocFactorMatrix,(S$4+1),FALSE)*$E2711</f>
        <v>-926.00299402240978</v>
      </c>
      <c r="T2704" s="51">
        <f ca="1">VLOOKUP(CONCATENATE($F2704," ",$G2704),AllocFactorMatrix,(T$4+1),FALSE)*$E2711</f>
        <v>-12501.575139369956</v>
      </c>
      <c r="U2704" s="51">
        <f ca="1">VLOOKUP(CONCATENATE($F2704," ",$G2704),AllocFactorMatrix,(U$4+1),FALSE)*$E2711</f>
        <v>-47813.50640283589</v>
      </c>
      <c r="V2704" s="51">
        <f ca="1">VLOOKUP(CONCATENATE($F2704," ",$G2704),AllocFactorMatrix,(V$4+1),FALSE)*$E2711</f>
        <v>-8661.8601403321481</v>
      </c>
      <c r="W2704" s="51">
        <f ca="1">SUBTOTAL(9,S2704:V2704)</f>
        <v>-69902.944676560408</v>
      </c>
      <c r="X2704" s="51">
        <f ca="1">VLOOKUP(CONCATENATE($F2704," ",$G2704),AllocFactorMatrix,(X$4+1),FALSE)*$E2711</f>
        <v>-5366.6722376593652</v>
      </c>
      <c r="Y2704" s="51">
        <f ca="1">VLOOKUP(CONCATENATE($F2704," ",$G2704),AllocFactorMatrix,(Y$4+1),FALSE)*$E2711</f>
        <v>-107.18620952746723</v>
      </c>
      <c r="Z2704" s="51">
        <f t="shared" ca="1" si="1269"/>
        <v>-5473.8584471868326</v>
      </c>
      <c r="AA2704" s="51">
        <f ca="1">VLOOKUP(CONCATENATE($F2704," ",$G2704),AllocFactorMatrix,(AA$4+1),FALSE)*$E2711</f>
        <v>-70.795089036081947</v>
      </c>
      <c r="AB2704" s="51">
        <f ca="1">VLOOKUP(CONCATENATE($F2704," ",$G2704),AllocFactorMatrix,(AB$4+1),FALSE)*$E2711</f>
        <v>-314.51209358098714</v>
      </c>
      <c r="AC2704" s="51">
        <f ca="1">VLOOKUP(CONCATENATE($F2704," ",$G2704),AllocFactorMatrix,(AC$4+1),FALSE)*$E2711</f>
        <v>-64.527583836633511</v>
      </c>
    </row>
    <row r="2705" spans="1:29" s="48" customFormat="1" hidden="1" outlineLevel="1">
      <c r="A2705" s="53"/>
      <c r="B2705" s="104"/>
      <c r="C2705" s="52"/>
      <c r="D2705" s="52"/>
      <c r="F2705" s="175" t="str">
        <f>F2711</f>
        <v>RB_GUP</v>
      </c>
      <c r="G2705" s="52" t="str">
        <f>$G$9</f>
        <v>BULKTRAN</v>
      </c>
      <c r="H2705" s="50">
        <f t="shared" ca="1" si="1278"/>
        <v>-148724.71869254622</v>
      </c>
      <c r="I2705" s="51">
        <f ca="1">VLOOKUP(CONCATENATE($F2705," ",$G2705),AllocFactorMatrix,(I$4+1),FALSE)*$E2711</f>
        <v>-76501.910169291965</v>
      </c>
      <c r="J2705" s="51">
        <f ca="1">VLOOKUP(CONCATENATE($F2705," ",$G2705),AllocFactorMatrix,(J$4+1),FALSE)*$E2711</f>
        <v>-17840.25721315902</v>
      </c>
      <c r="K2705" s="51">
        <f ca="1">VLOOKUP(CONCATENATE($F2705," ",$G2705),AllocFactorMatrix,(K$4+1),FALSE)*$E2711</f>
        <v>-248.05021787407077</v>
      </c>
      <c r="L2705" s="51">
        <f ca="1">VLOOKUP(CONCATENATE($F2705," ",$G2705),AllocFactorMatrix,(L$4+1),FALSE)*$E2711</f>
        <v>-34.546873437386267</v>
      </c>
      <c r="M2705" s="51">
        <f t="shared" ca="1" si="1268"/>
        <v>-18122.854304470478</v>
      </c>
      <c r="N2705" s="51">
        <f ca="1">VLOOKUP(CONCATENATE($F2705," ",$G2705),AllocFactorMatrix,(N$4+1),FALSE)*$E2711</f>
        <v>-10618.667332578969</v>
      </c>
      <c r="O2705" s="51">
        <f ca="1">VLOOKUP(CONCATENATE($F2705," ",$G2705),AllocFactorMatrix,(O$4+1),FALSE)*$E2711</f>
        <v>-1902.7758341894655</v>
      </c>
      <c r="P2705" s="51">
        <f ca="1">VLOOKUP(CONCATENATE($F2705," ",$G2705),AllocFactorMatrix,(P$4+1),FALSE)*$E2711</f>
        <v>-385.86352169814955</v>
      </c>
      <c r="Q2705" s="51">
        <f ca="1">VLOOKUP(CONCATENATE($F2705," ",$G2705),AllocFactorMatrix,(Q$4+1),FALSE)*$E2711</f>
        <v>-14.652992740525324</v>
      </c>
      <c r="R2705" s="51">
        <f t="shared" ref="R2705:R2711" ca="1" si="1283">SUBTOTAL(9,N2705:Q2705)</f>
        <v>-12921.959681207109</v>
      </c>
      <c r="S2705" s="51">
        <f ca="1">VLOOKUP(CONCATENATE($F2705," ",$G2705),AllocFactorMatrix,(S$4+1),FALSE)*$E2711</f>
        <v>-502.87006374790178</v>
      </c>
      <c r="T2705" s="51">
        <f ca="1">VLOOKUP(CONCATENATE($F2705," ",$G2705),AllocFactorMatrix,(T$4+1),FALSE)*$E2711</f>
        <v>-6789.0362427186847</v>
      </c>
      <c r="U2705" s="51">
        <f ca="1">VLOOKUP(CONCATENATE($F2705," ",$G2705),AllocFactorMatrix,(U$4+1),FALSE)*$E2711</f>
        <v>-25965.338306695492</v>
      </c>
      <c r="V2705" s="51">
        <f ca="1">VLOOKUP(CONCATENATE($F2705," ",$G2705),AllocFactorMatrix,(V$4+1),FALSE)*$E2711</f>
        <v>-4703.8618547261667</v>
      </c>
      <c r="W2705" s="51">
        <f t="shared" ref="W2705:W2711" ca="1" si="1284">SUBTOTAL(9,S2705:V2705)</f>
        <v>-37961.106467888247</v>
      </c>
      <c r="X2705" s="51">
        <f ca="1">VLOOKUP(CONCATENATE($F2705," ",$G2705),AllocFactorMatrix,(X$4+1),FALSE)*$E2711</f>
        <v>-2914.3953396338034</v>
      </c>
      <c r="Y2705" s="51">
        <f ca="1">VLOOKUP(CONCATENATE($F2705," ",$G2705),AllocFactorMatrix,(Y$4+1),FALSE)*$E2711</f>
        <v>-58.207950045428234</v>
      </c>
      <c r="Z2705" s="51">
        <f t="shared" ca="1" si="1269"/>
        <v>-2972.6032896792317</v>
      </c>
      <c r="AA2705" s="51">
        <f ca="1">VLOOKUP(CONCATENATE($F2705," ",$G2705),AllocFactorMatrix,(AA$4+1),FALSE)*$E2711</f>
        <v>-38.445589448873157</v>
      </c>
      <c r="AB2705" s="51">
        <f ca="1">VLOOKUP(CONCATENATE($F2705," ",$G2705),AllocFactorMatrix,(AB$4+1),FALSE)*$E2711</f>
        <v>-170.79719781632755</v>
      </c>
      <c r="AC2705" s="51">
        <f ca="1">VLOOKUP(CONCATENATE($F2705," ",$G2705),AllocFactorMatrix,(AC$4+1),FALSE)*$E2711</f>
        <v>-35.041992743968052</v>
      </c>
    </row>
    <row r="2706" spans="1:29" s="48" customFormat="1" hidden="1" outlineLevel="1">
      <c r="A2706" s="53"/>
      <c r="B2706" s="104"/>
      <c r="C2706" s="52"/>
      <c r="D2706" s="52"/>
      <c r="F2706" s="175" t="str">
        <f>F2711</f>
        <v>RB_GUP</v>
      </c>
      <c r="G2706" s="52" t="str">
        <f>$G$10</f>
        <v>SUBTRAN</v>
      </c>
      <c r="H2706" s="50">
        <f t="shared" ca="1" si="1278"/>
        <v>-41177.9589991459</v>
      </c>
      <c r="I2706" s="51">
        <f ca="1">VLOOKUP(CONCATENATE($F2706," ",$G2706),AllocFactorMatrix,(I$4+1),FALSE)*$E2711</f>
        <v>-21040.016561110657</v>
      </c>
      <c r="J2706" s="51">
        <f ca="1">VLOOKUP(CONCATENATE($F2706," ",$G2706),AllocFactorMatrix,(J$4+1),FALSE)*$E2711</f>
        <v>-4932.1353139341863</v>
      </c>
      <c r="K2706" s="51">
        <f ca="1">VLOOKUP(CONCATENATE($F2706," ",$G2706),AllocFactorMatrix,(K$4+1),FALSE)*$E2711</f>
        <v>-68.900017816635639</v>
      </c>
      <c r="L2706" s="51">
        <f ca="1">VLOOKUP(CONCATENATE($F2706," ",$G2706),AllocFactorMatrix,(L$4+1),FALSE)*$E2711</f>
        <v>-12.470583097991824</v>
      </c>
      <c r="M2706" s="51">
        <f t="shared" ca="1" si="1268"/>
        <v>-5013.5059148488135</v>
      </c>
      <c r="N2706" s="51">
        <f ca="1">VLOOKUP(CONCATENATE($F2706," ",$G2706),AllocFactorMatrix,(N$4+1),FALSE)*$E2711</f>
        <v>-2850.4213273765863</v>
      </c>
      <c r="O2706" s="51">
        <f ca="1">VLOOKUP(CONCATENATE($F2706," ",$G2706),AllocFactorMatrix,(O$4+1),FALSE)*$E2711</f>
        <v>-512.20639194725482</v>
      </c>
      <c r="P2706" s="51">
        <f ca="1">VLOOKUP(CONCATENATE($F2706," ",$G2706),AllocFactorMatrix,(P$4+1),FALSE)*$E2711</f>
        <v>-134.45022877437034</v>
      </c>
      <c r="Q2706" s="51">
        <f ca="1">VLOOKUP(CONCATENATE($F2706," ",$G2706),AllocFactorMatrix,(Q$4+1),FALSE)*$E2711</f>
        <v>0</v>
      </c>
      <c r="R2706" s="51">
        <f t="shared" ca="1" si="1283"/>
        <v>-3497.0779480982114</v>
      </c>
      <c r="S2706" s="51">
        <f ca="1">VLOOKUP(CONCATENATE($F2706," ",$G2706),AllocFactorMatrix,(S$4+1),FALSE)*$E2711</f>
        <v>-128.48055805482855</v>
      </c>
      <c r="T2706" s="51">
        <f ca="1">VLOOKUP(CONCATENATE($F2706," ",$G2706),AllocFactorMatrix,(T$4+1),FALSE)*$E2711</f>
        <v>-1802.7068144829657</v>
      </c>
      <c r="U2706" s="51">
        <f ca="1">VLOOKUP(CONCATENATE($F2706," ",$G2706),AllocFactorMatrix,(U$4+1),FALSE)*$E2711</f>
        <v>-8888.7351801748173</v>
      </c>
      <c r="V2706" s="51">
        <f ca="1">VLOOKUP(CONCATENATE($F2706," ",$G2706),AllocFactorMatrix,(V$4+1),FALSE)*$E2711</f>
        <v>0</v>
      </c>
      <c r="W2706" s="51">
        <f t="shared" ca="1" si="1284"/>
        <v>-10819.922552712611</v>
      </c>
      <c r="X2706" s="51">
        <f ca="1">VLOOKUP(CONCATENATE($F2706," ",$G2706),AllocFactorMatrix,(X$4+1),FALSE)*$E2711</f>
        <v>-781.35799127701205</v>
      </c>
      <c r="Y2706" s="51">
        <f ca="1">VLOOKUP(CONCATENATE($F2706," ",$G2706),AllocFactorMatrix,(Y$4+1),FALSE)*$E2711</f>
        <v>-15.688509754882846</v>
      </c>
      <c r="Z2706" s="51">
        <f t="shared" ca="1" si="1269"/>
        <v>-797.04650103189488</v>
      </c>
      <c r="AA2706" s="51">
        <f ca="1">VLOOKUP(CONCATENATE($F2706," ",$G2706),AllocFactorMatrix,(AA$4+1),FALSE)*$E2711</f>
        <v>-10.389521343720325</v>
      </c>
      <c r="AB2706" s="51">
        <f ca="1">VLOOKUP(CONCATENATE($F2706," ",$G2706),AllocFactorMatrix,(AB$4+1),FALSE)*$E2711</f>
        <v>0</v>
      </c>
      <c r="AC2706" s="51">
        <f ca="1">VLOOKUP(CONCATENATE($F2706," ",$G2706),AllocFactorMatrix,(AC$4+1),FALSE)*$E2711</f>
        <v>0</v>
      </c>
    </row>
    <row r="2707" spans="1:29" s="48" customFormat="1" hidden="1" outlineLevel="1">
      <c r="A2707" s="53"/>
      <c r="B2707" s="104"/>
      <c r="C2707" s="52"/>
      <c r="D2707" s="52"/>
      <c r="F2707" s="175" t="str">
        <f>F2711</f>
        <v>RB_GUP</v>
      </c>
      <c r="G2707" s="52" t="str">
        <f>$G$11</f>
        <v>DISTPRI</v>
      </c>
      <c r="H2707" s="50">
        <f t="shared" ca="1" si="1278"/>
        <v>-164746.51460518755</v>
      </c>
      <c r="I2707" s="51">
        <f ca="1">VLOOKUP(CONCATENATE($F2707," ",$G2707),AllocFactorMatrix,(I$4+1),FALSE)*$E2711</f>
        <v>-107877.18219311108</v>
      </c>
      <c r="J2707" s="51">
        <f ca="1">VLOOKUP(CONCATENATE($F2707," ",$G2707),AllocFactorMatrix,(J$4+1),FALSE)*$E2711</f>
        <v>-25247.424319291898</v>
      </c>
      <c r="K2707" s="51">
        <f ca="1">VLOOKUP(CONCATENATE($F2707," ",$G2707),AllocFactorMatrix,(K$4+1),FALSE)*$E2711</f>
        <v>-352.6497330643229</v>
      </c>
      <c r="L2707" s="51">
        <f ca="1">VLOOKUP(CONCATENATE($F2707," ",$G2707),AllocFactorMatrix,(L$4+1),FALSE)*$E2711</f>
        <v>0</v>
      </c>
      <c r="M2707" s="51">
        <f t="shared" ca="1" si="1268"/>
        <v>-25600.07405235622</v>
      </c>
      <c r="N2707" s="51">
        <f ca="1">VLOOKUP(CONCATENATE($F2707," ",$G2707),AllocFactorMatrix,(N$4+1),FALSE)*$E2711</f>
        <v>-14656.625092860784</v>
      </c>
      <c r="O2707" s="51">
        <f ca="1">VLOOKUP(CONCATENATE($F2707," ",$G2707),AllocFactorMatrix,(O$4+1),FALSE)*$E2711</f>
        <v>-2633.4905419589604</v>
      </c>
      <c r="P2707" s="51">
        <f ca="1">VLOOKUP(CONCATENATE($F2707," ",$G2707),AllocFactorMatrix,(P$4+1),FALSE)*$E2711</f>
        <v>0</v>
      </c>
      <c r="Q2707" s="51">
        <f ca="1">VLOOKUP(CONCATENATE($F2707," ",$G2707),AllocFactorMatrix,(Q$4+1),FALSE)*$E2711</f>
        <v>0</v>
      </c>
      <c r="R2707" s="51">
        <f t="shared" ca="1" si="1283"/>
        <v>-17290.115634819744</v>
      </c>
      <c r="S2707" s="51">
        <f ca="1">VLOOKUP(CONCATENATE($F2707," ",$G2707),AllocFactorMatrix,(S$4+1),FALSE)*$E2711</f>
        <v>-662.72505690324533</v>
      </c>
      <c r="T2707" s="51">
        <f ca="1">VLOOKUP(CONCATENATE($F2707," ",$G2707),AllocFactorMatrix,(T$4+1),FALSE)*$E2711</f>
        <v>-9164.0711699983112</v>
      </c>
      <c r="U2707" s="51">
        <f ca="1">VLOOKUP(CONCATENATE($F2707," ",$G2707),AllocFactorMatrix,(U$4+1),FALSE)*$E2711</f>
        <v>0</v>
      </c>
      <c r="V2707" s="51">
        <f ca="1">VLOOKUP(CONCATENATE($F2707," ",$G2707),AllocFactorMatrix,(V$4+1),FALSE)*$E2711</f>
        <v>0</v>
      </c>
      <c r="W2707" s="51">
        <f t="shared" ca="1" si="1284"/>
        <v>-9826.796226901557</v>
      </c>
      <c r="X2707" s="51">
        <f ca="1">VLOOKUP(CONCATENATE($F2707," ",$G2707),AllocFactorMatrix,(X$4+1),FALSE)*$E2711</f>
        <v>-4018.7254926518581</v>
      </c>
      <c r="Y2707" s="51">
        <f ca="1">VLOOKUP(CONCATENATE($F2707," ",$G2707),AllocFactorMatrix,(Y$4+1),FALSE)*$E2711</f>
        <v>-80.662158206403419</v>
      </c>
      <c r="Z2707" s="51">
        <f t="shared" ca="1" si="1269"/>
        <v>-4099.3876508582616</v>
      </c>
      <c r="AA2707" s="51">
        <f ca="1">VLOOKUP(CONCATENATE($F2707," ",$G2707),AllocFactorMatrix,(AA$4+1),FALSE)*$E2711</f>
        <v>-52.958847140711548</v>
      </c>
      <c r="AB2707" s="51">
        <f ca="1">VLOOKUP(CONCATENATE($F2707," ",$G2707),AllocFactorMatrix,(AB$4+1),FALSE)*$E2711</f>
        <v>0</v>
      </c>
      <c r="AC2707" s="51">
        <f ca="1">VLOOKUP(CONCATENATE($F2707," ",$G2707),AllocFactorMatrix,(AC$4+1),FALSE)*$E2711</f>
        <v>0</v>
      </c>
    </row>
    <row r="2708" spans="1:29" s="48" customFormat="1" hidden="1" outlineLevel="1">
      <c r="A2708" s="53"/>
      <c r="B2708" s="104"/>
      <c r="C2708" s="52"/>
      <c r="D2708" s="52"/>
      <c r="F2708" s="175" t="str">
        <f>F2711</f>
        <v>RB_GUP</v>
      </c>
      <c r="G2708" s="52" t="str">
        <f>$G$12</f>
        <v>DISTSEC</v>
      </c>
      <c r="H2708" s="50">
        <f t="shared" ca="1" si="1278"/>
        <v>-78977.259890942543</v>
      </c>
      <c r="I2708" s="51">
        <f ca="1">VLOOKUP(CONCATENATE($F2708," ",$G2708),AllocFactorMatrix,(I$4+1),FALSE)*$E2711</f>
        <v>-58609.426088720364</v>
      </c>
      <c r="J2708" s="51">
        <f ca="1">VLOOKUP(CONCATENATE($F2708," ",$G2708),AllocFactorMatrix,(J$4+1),FALSE)*$E2711</f>
        <v>-11818.278801215287</v>
      </c>
      <c r="K2708" s="51">
        <f ca="1">VLOOKUP(CONCATENATE($F2708," ",$G2708),AllocFactorMatrix,(K$4+1),FALSE)*$E2711</f>
        <v>0</v>
      </c>
      <c r="L2708" s="51">
        <f ca="1">VLOOKUP(CONCATENATE($F2708," ",$G2708),AllocFactorMatrix,(L$4+1),FALSE)*$E2711</f>
        <v>0</v>
      </c>
      <c r="M2708" s="51">
        <f t="shared" ca="1" si="1268"/>
        <v>-11818.278801215287</v>
      </c>
      <c r="N2708" s="51">
        <f ca="1">VLOOKUP(CONCATENATE($F2708," ",$G2708),AllocFactorMatrix,(N$4+1),FALSE)*$E2711</f>
        <v>-5907.1950592229623</v>
      </c>
      <c r="O2708" s="51">
        <f ca="1">VLOOKUP(CONCATENATE($F2708," ",$G2708),AllocFactorMatrix,(O$4+1),FALSE)*$E2711</f>
        <v>0</v>
      </c>
      <c r="P2708" s="51">
        <f ca="1">VLOOKUP(CONCATENATE($F2708," ",$G2708),AllocFactorMatrix,(P$4+1),FALSE)*$E2711</f>
        <v>0</v>
      </c>
      <c r="Q2708" s="51">
        <f ca="1">VLOOKUP(CONCATENATE($F2708," ",$G2708),AllocFactorMatrix,(Q$4+1),FALSE)*$E2711</f>
        <v>0</v>
      </c>
      <c r="R2708" s="51">
        <f t="shared" ca="1" si="1283"/>
        <v>-5907.1950592229623</v>
      </c>
      <c r="S2708" s="51">
        <f ca="1">VLOOKUP(CONCATENATE($F2708," ",$G2708),AllocFactorMatrix,(S$4+1),FALSE)*$E2711</f>
        <v>-220.79712018412783</v>
      </c>
      <c r="T2708" s="51">
        <f ca="1">VLOOKUP(CONCATENATE($F2708," ",$G2708),AllocFactorMatrix,(T$4+1),FALSE)*$E2711</f>
        <v>0</v>
      </c>
      <c r="U2708" s="51">
        <f ca="1">VLOOKUP(CONCATENATE($F2708," ",$G2708),AllocFactorMatrix,(U$4+1),FALSE)*$E2711</f>
        <v>0</v>
      </c>
      <c r="V2708" s="51">
        <f ca="1">VLOOKUP(CONCATENATE($F2708," ",$G2708),AllocFactorMatrix,(V$4+1),FALSE)*$E2711</f>
        <v>0</v>
      </c>
      <c r="W2708" s="51">
        <f t="shared" ca="1" si="1284"/>
        <v>-220.79712018412783</v>
      </c>
      <c r="X2708" s="51">
        <f ca="1">VLOOKUP(CONCATENATE($F2708," ",$G2708),AllocFactorMatrix,(X$4+1),FALSE)*$E2711</f>
        <v>-1668.6452136370542</v>
      </c>
      <c r="Y2708" s="51">
        <f ca="1">VLOOKUP(CONCATENATE($F2708," ",$G2708),AllocFactorMatrix,(Y$4+1),FALSE)*$E2711</f>
        <v>0</v>
      </c>
      <c r="Z2708" s="51">
        <f t="shared" ca="1" si="1269"/>
        <v>-1668.6452136370542</v>
      </c>
      <c r="AA2708" s="51">
        <f ca="1">VLOOKUP(CONCATENATE($F2708," ",$G2708),AllocFactorMatrix,(AA$4+1),FALSE)*$E2711</f>
        <v>-19.729346403399148</v>
      </c>
      <c r="AB2708" s="51">
        <f ca="1">VLOOKUP(CONCATENATE($F2708," ",$G2708),AllocFactorMatrix,(AB$4+1),FALSE)*$E2711</f>
        <v>-607.26356364549429</v>
      </c>
      <c r="AC2708" s="51">
        <f ca="1">VLOOKUP(CONCATENATE($F2708," ",$G2708),AllocFactorMatrix,(AC$4+1),FALSE)*$E2711</f>
        <v>-125.92469791386934</v>
      </c>
    </row>
    <row r="2709" spans="1:29" s="48" customFormat="1" hidden="1" outlineLevel="1">
      <c r="A2709" s="53"/>
      <c r="B2709" s="104"/>
      <c r="C2709" s="52"/>
      <c r="D2709" s="52"/>
      <c r="F2709" s="175" t="str">
        <f>F2711</f>
        <v>RB_GUP</v>
      </c>
      <c r="G2709" s="52" t="str">
        <f>$G$13</f>
        <v>ENERGY</v>
      </c>
      <c r="H2709" s="50">
        <f t="shared" ca="1" si="1278"/>
        <v>-5113.0366121552888</v>
      </c>
      <c r="I2709" s="51">
        <f ca="1">VLOOKUP(CONCATENATE($F2709," ",$G2709),AllocFactorMatrix,(I$4+1),FALSE)*$E2711</f>
        <v>-2000.660713534566</v>
      </c>
      <c r="J2709" s="51">
        <f ca="1">VLOOKUP(CONCATENATE($F2709," ",$G2709),AllocFactorMatrix,(J$4+1),FALSE)*$E2711</f>
        <v>-577.18481112865959</v>
      </c>
      <c r="K2709" s="51">
        <f ca="1">VLOOKUP(CONCATENATE($F2709," ",$G2709),AllocFactorMatrix,(K$4+1),FALSE)*$E2711</f>
        <v>-8.0447242945119051</v>
      </c>
      <c r="L2709" s="51">
        <f ca="1">VLOOKUP(CONCATENATE($F2709," ",$G2709),AllocFactorMatrix,(L$4+1),FALSE)*$E2711</f>
        <v>-1.124645638377644</v>
      </c>
      <c r="M2709" s="51">
        <f t="shared" ca="1" si="1268"/>
        <v>-586.35418106154907</v>
      </c>
      <c r="N2709" s="51">
        <f ca="1">VLOOKUP(CONCATENATE($F2709," ",$G2709),AllocFactorMatrix,(N$4+1),FALSE)*$E2711</f>
        <v>-374.49154067185128</v>
      </c>
      <c r="O2709" s="51">
        <f ca="1">VLOOKUP(CONCATENATE($F2709," ",$G2709),AllocFactorMatrix,(O$4+1),FALSE)*$E2711</f>
        <v>-66.786433884570883</v>
      </c>
      <c r="P2709" s="51">
        <f ca="1">VLOOKUP(CONCATENATE($F2709," ",$G2709),AllocFactorMatrix,(P$4+1),FALSE)*$E2711</f>
        <v>-13.600163761022076</v>
      </c>
      <c r="Q2709" s="51">
        <f ca="1">VLOOKUP(CONCATENATE($F2709," ",$G2709),AllocFactorMatrix,(Q$4+1),FALSE)*$E2711</f>
        <v>-0.51368278795877931</v>
      </c>
      <c r="R2709" s="51">
        <f t="shared" ca="1" si="1283"/>
        <v>-455.39182110540304</v>
      </c>
      <c r="S2709" s="51">
        <f ca="1">VLOOKUP(CONCATENATE($F2709," ",$G2709),AllocFactorMatrix,(S$4+1),FALSE)*$E2711</f>
        <v>-19.612128792614474</v>
      </c>
      <c r="T2709" s="51">
        <f ca="1">VLOOKUP(CONCATENATE($F2709," ",$G2709),AllocFactorMatrix,(T$4+1),FALSE)*$E2711</f>
        <v>-310.0714851581958</v>
      </c>
      <c r="U2709" s="51">
        <f ca="1">VLOOKUP(CONCATENATE($F2709," ",$G2709),AllocFactorMatrix,(U$4+1),FALSE)*$E2711</f>
        <v>-1333.5669918764979</v>
      </c>
      <c r="V2709" s="51">
        <f ca="1">VLOOKUP(CONCATENATE($F2709," ",$G2709),AllocFactorMatrix,(V$4+1),FALSE)*$E2711</f>
        <v>-250.85787993384932</v>
      </c>
      <c r="W2709" s="51">
        <f t="shared" ca="1" si="1284"/>
        <v>-1914.1084857611575</v>
      </c>
      <c r="X2709" s="51">
        <f ca="1">VLOOKUP(CONCATENATE($F2709," ",$G2709),AllocFactorMatrix,(X$4+1),FALSE)*$E2711</f>
        <v>-102.86911387055633</v>
      </c>
      <c r="Y2709" s="51">
        <f ca="1">VLOOKUP(CONCATENATE($F2709," ",$G2709),AllocFactorMatrix,(Y$4+1),FALSE)*$E2711</f>
        <v>-2.0640482498084092</v>
      </c>
      <c r="Z2709" s="51">
        <f t="shared" ca="1" si="1269"/>
        <v>-104.93316212036474</v>
      </c>
      <c r="AA2709" s="51">
        <f ca="1">VLOOKUP(CONCATENATE($F2709," ",$G2709),AllocFactorMatrix,(AA$4+1),FALSE)*$E2711</f>
        <v>-1.8411398898031373</v>
      </c>
      <c r="AB2709" s="51">
        <f ca="1">VLOOKUP(CONCATENATE($F2709," ",$G2709),AllocFactorMatrix,(AB$4+1),FALSE)*$E2711</f>
        <v>-41.240902976465648</v>
      </c>
      <c r="AC2709" s="51">
        <f ca="1">VLOOKUP(CONCATENATE($F2709," ",$G2709),AllocFactorMatrix,(AC$4+1),FALSE)*$E2711</f>
        <v>-8.506205705978152</v>
      </c>
    </row>
    <row r="2710" spans="1:29" s="48" customFormat="1" hidden="1" outlineLevel="1">
      <c r="A2710" s="53"/>
      <c r="B2710" s="104"/>
      <c r="C2710" s="52"/>
      <c r="D2710" s="52"/>
      <c r="F2710" s="175" t="str">
        <f>F2711</f>
        <v>RB_GUP</v>
      </c>
      <c r="G2710" s="52" t="str">
        <f>$G$14</f>
        <v>CUSTOMER</v>
      </c>
      <c r="H2710" s="50">
        <f t="shared" ca="1" si="1278"/>
        <v>-37221.473325443883</v>
      </c>
      <c r="I2710" s="51">
        <f ca="1">VLOOKUP(CONCATENATE($F2710," ",$G2710),AllocFactorMatrix,(I$4+1),FALSE)*$E2711</f>
        <v>-18436.02538436278</v>
      </c>
      <c r="J2710" s="51">
        <f ca="1">VLOOKUP(CONCATENATE($F2710," ",$G2710),AllocFactorMatrix,(J$4+1),FALSE)*$E2711</f>
        <v>-5875.8275019245657</v>
      </c>
      <c r="K2710" s="51">
        <f ca="1">VLOOKUP(CONCATENATE($F2710," ",$G2710),AllocFactorMatrix,(K$4+1),FALSE)*$E2711</f>
        <v>-375.06129474451569</v>
      </c>
      <c r="L2710" s="51">
        <f ca="1">VLOOKUP(CONCATENATE($F2710," ",$G2710),AllocFactorMatrix,(L$4+1),FALSE)*$E2711</f>
        <v>-63.080318977466952</v>
      </c>
      <c r="M2710" s="51">
        <f t="shared" ca="1" si="1268"/>
        <v>-6313.9691156465487</v>
      </c>
      <c r="N2710" s="51">
        <f ca="1">VLOOKUP(CONCATENATE($F2710," ",$G2710),AllocFactorMatrix,(N$4+1),FALSE)*$E2711</f>
        <v>-458.10223945226937</v>
      </c>
      <c r="O2710" s="51">
        <f ca="1">VLOOKUP(CONCATENATE($F2710," ",$G2710),AllocFactorMatrix,(O$4+1),FALSE)*$E2711</f>
        <v>-132.41692607069118</v>
      </c>
      <c r="P2710" s="51">
        <f ca="1">VLOOKUP(CONCATENATE($F2710," ",$G2710),AllocFactorMatrix,(P$4+1),FALSE)*$E2711</f>
        <v>-155.1115633302004</v>
      </c>
      <c r="Q2710" s="51">
        <f ca="1">VLOOKUP(CONCATENATE($F2710," ",$G2710),AllocFactorMatrix,(Q$4+1),FALSE)*$E2711</f>
        <v>-19.380810871295772</v>
      </c>
      <c r="R2710" s="51">
        <f t="shared" ca="1" si="1283"/>
        <v>-765.01153972445672</v>
      </c>
      <c r="S2710" s="51">
        <f ca="1">VLOOKUP(CONCATENATE($F2710," ",$G2710),AllocFactorMatrix,(S$4+1),FALSE)*$E2711</f>
        <v>-3.033220130955435</v>
      </c>
      <c r="T2710" s="51">
        <f ca="1">VLOOKUP(CONCATENATE($F2710," ",$G2710),AllocFactorMatrix,(T$4+1),FALSE)*$E2711</f>
        <v>-93.985796229664004</v>
      </c>
      <c r="U2710" s="51">
        <f ca="1">VLOOKUP(CONCATENATE($F2710," ",$G2710),AllocFactorMatrix,(U$4+1),FALSE)*$E2711</f>
        <v>-260.72871218522181</v>
      </c>
      <c r="V2710" s="51">
        <f ca="1">VLOOKUP(CONCATENATE($F2710," ",$G2710),AllocFactorMatrix,(V$4+1),FALSE)*$E2711</f>
        <v>-77.52594773550031</v>
      </c>
      <c r="W2710" s="51">
        <f t="shared" ca="1" si="1284"/>
        <v>-435.27367628134158</v>
      </c>
      <c r="X2710" s="51">
        <f ca="1">VLOOKUP(CONCATENATE($F2710," ",$G2710),AllocFactorMatrix,(X$4+1),FALSE)*$E2711</f>
        <v>-92.574774835222897</v>
      </c>
      <c r="Y2710" s="51">
        <f ca="1">VLOOKUP(CONCATENATE($F2710," ",$G2710),AllocFactorMatrix,(Y$4+1),FALSE)*$E2711</f>
        <v>-1.7334532718302342</v>
      </c>
      <c r="Z2710" s="51">
        <f t="shared" ca="1" si="1269"/>
        <v>-94.308228107053125</v>
      </c>
      <c r="AA2710" s="51">
        <f ca="1">VLOOKUP(CONCATENATE($F2710," ",$G2710),AllocFactorMatrix,(AA$4+1),FALSE)*$E2711</f>
        <v>-8.9555442113266448</v>
      </c>
      <c r="AB2710" s="51">
        <f ca="1">VLOOKUP(CONCATENATE($F2710," ",$G2710),AllocFactorMatrix,(AB$4+1),FALSE)*$E2711</f>
        <v>-9841.6243045143947</v>
      </c>
      <c r="AC2710" s="51">
        <f ca="1">VLOOKUP(CONCATENATE($F2710," ",$G2710),AllocFactorMatrix,(AC$4+1),FALSE)*$E2711</f>
        <v>-1326.305532595987</v>
      </c>
    </row>
    <row r="2711" spans="1:29" s="48" customFormat="1" collapsed="1">
      <c r="A2711" s="53"/>
      <c r="B2711" s="104"/>
      <c r="C2711" s="52"/>
      <c r="D2711" s="52" t="s">
        <v>443</v>
      </c>
      <c r="E2711" s="58">
        <v>-749828</v>
      </c>
      <c r="F2711" s="92" t="s">
        <v>73</v>
      </c>
      <c r="G2711" s="52" t="str">
        <f>$G$15</f>
        <v>TOTAL</v>
      </c>
      <c r="H2711" s="50">
        <f t="shared" ca="1" si="1278"/>
        <v>-749828.00000000035</v>
      </c>
      <c r="I2711" s="51">
        <f ca="1">VLOOKUP(CONCATENATE($F2711," ",$G2711),AllocFactorMatrix,(I$4+1),FALSE)*$E2711</f>
        <v>-425338.58576663589</v>
      </c>
      <c r="J2711" s="51">
        <f ca="1">VLOOKUP(CONCATENATE($F2711," ",$G2711),AllocFactorMatrix,(J$4+1),FALSE)*$E2711</f>
        <v>-99142.798256930619</v>
      </c>
      <c r="K2711" s="51">
        <f ca="1">VLOOKUP(CONCATENATE($F2711," ",$G2711),AllocFactorMatrix,(K$4+1),FALSE)*$E2711</f>
        <v>-1509.474566753355</v>
      </c>
      <c r="L2711" s="51">
        <f ca="1">VLOOKUP(CONCATENATE($F2711," ",$G2711),AllocFactorMatrix,(L$4+1),FALSE)*$E2711</f>
        <v>-174.83827451641801</v>
      </c>
      <c r="M2711" s="51">
        <f t="shared" ca="1" si="1268"/>
        <v>-100827.11109820039</v>
      </c>
      <c r="N2711" s="51">
        <f ca="1">VLOOKUP(CONCATENATE($F2711," ",$G2711),AllocFactorMatrix,(N$4+1),FALSE)*$E2711</f>
        <v>-54419.097946818511</v>
      </c>
      <c r="O2711" s="51">
        <f ca="1">VLOOKUP(CONCATENATE($F2711," ",$G2711),AllocFactorMatrix,(O$4+1),FALSE)*$E2711</f>
        <v>-8751.5158799758974</v>
      </c>
      <c r="P2711" s="51">
        <f ca="1">VLOOKUP(CONCATENATE($F2711," ",$G2711),AllocFactorMatrix,(P$4+1),FALSE)*$E2711</f>
        <v>-1399.568423217481</v>
      </c>
      <c r="Q2711" s="51">
        <f ca="1">VLOOKUP(CONCATENATE($F2711," ",$G2711),AllocFactorMatrix,(Q$4+1),FALSE)*$E2711</f>
        <v>-61.530033437850008</v>
      </c>
      <c r="R2711" s="51">
        <f t="shared" ca="1" si="1283"/>
        <v>-64631.712283449735</v>
      </c>
      <c r="S2711" s="51">
        <f ca="1">VLOOKUP(CONCATENATE($F2711," ",$G2711),AllocFactorMatrix,(S$4+1),FALSE)*$E2711</f>
        <v>-2463.5211418360832</v>
      </c>
      <c r="T2711" s="51">
        <f ca="1">VLOOKUP(CONCATENATE($F2711," ",$G2711),AllocFactorMatrix,(T$4+1),FALSE)*$E2711</f>
        <v>-30661.446647957779</v>
      </c>
      <c r="U2711" s="51">
        <f ca="1">VLOOKUP(CONCATENATE($F2711," ",$G2711),AllocFactorMatrix,(U$4+1),FALSE)*$E2711</f>
        <v>-84261.875593767923</v>
      </c>
      <c r="V2711" s="51">
        <f ca="1">VLOOKUP(CONCATENATE($F2711," ",$G2711),AllocFactorMatrix,(V$4+1),FALSE)*$E2711</f>
        <v>-13694.105822727666</v>
      </c>
      <c r="W2711" s="51">
        <f t="shared" ca="1" si="1284"/>
        <v>-131080.94920628946</v>
      </c>
      <c r="X2711" s="51">
        <f ca="1">VLOOKUP(CONCATENATE($F2711," ",$G2711),AllocFactorMatrix,(X$4+1),FALSE)*$E2711</f>
        <v>-14945.240163564869</v>
      </c>
      <c r="Y2711" s="51">
        <f ca="1">VLOOKUP(CONCATENATE($F2711," ",$G2711),AllocFactorMatrix,(Y$4+1),FALSE)*$E2711</f>
        <v>-265.54232905582035</v>
      </c>
      <c r="Z2711" s="51">
        <f t="shared" ca="1" si="1269"/>
        <v>-15210.78249262069</v>
      </c>
      <c r="AA2711" s="51">
        <f ca="1">VLOOKUP(CONCATENATE($F2711," ",$G2711),AllocFactorMatrix,(AA$4+1),FALSE)*$E2711</f>
        <v>-203.11507747391587</v>
      </c>
      <c r="AB2711" s="51">
        <f ca="1">VLOOKUP(CONCATENATE($F2711," ",$G2711),AllocFactorMatrix,(AB$4+1),FALSE)*$E2711</f>
        <v>-10975.438062533669</v>
      </c>
      <c r="AC2711" s="51">
        <f ca="1">VLOOKUP(CONCATENATE($F2711," ",$G2711),AllocFactorMatrix,(AC$4+1),FALSE)*$E2711</f>
        <v>-1560.3060127964361</v>
      </c>
    </row>
    <row r="2712" spans="1:29" hidden="1" outlineLevel="1">
      <c r="E2712" s="48"/>
      <c r="F2712" s="175" t="str">
        <f>F2719</f>
        <v>REV</v>
      </c>
      <c r="G2712" s="52" t="str">
        <f>$G$8</f>
        <v>PRODUCTION</v>
      </c>
      <c r="H2712" s="4">
        <f t="shared" ca="1" si="1278"/>
        <v>-97919.241921969777</v>
      </c>
      <c r="I2712" s="5">
        <f ca="1">VLOOKUP(CONCATENATE($F2712," ",$G2712),AllocFactorMatrix,(I$4+1),FALSE)*$E2719</f>
        <v>-46999.851869217593</v>
      </c>
      <c r="J2712" s="5">
        <f ca="1">VLOOKUP(CONCATENATE($F2712," ",$G2712),AllocFactorMatrix,(J$4+1),FALSE)*$E2719</f>
        <v>-13728.659116963385</v>
      </c>
      <c r="K2712" s="5">
        <f ca="1">VLOOKUP(CONCATENATE($F2712," ",$G2712),AllocFactorMatrix,(K$4+1),FALSE)*$E2719</f>
        <v>-169.00768300898807</v>
      </c>
      <c r="L2712" s="5">
        <f ca="1">VLOOKUP(CONCATENATE($F2712," ",$G2712),AllocFactorMatrix,(L$4+1),FALSE)*$E2719</f>
        <v>-31.408316922292652</v>
      </c>
      <c r="M2712" s="5">
        <f t="shared" ref="M2712:M2719" ca="1" si="1285">SUBTOTAL(9,J2712:L2712)</f>
        <v>-13929.075116894664</v>
      </c>
      <c r="N2712" s="5">
        <f ca="1">VLOOKUP(CONCATENATE($F2712," ",$G2712),AllocFactorMatrix,(N$4+1),FALSE)*$E2719</f>
        <v>-7596.9802586194655</v>
      </c>
      <c r="O2712" s="5">
        <f ca="1">VLOOKUP(CONCATENATE($F2712," ",$G2712),AllocFactorMatrix,(O$4+1),FALSE)*$E2719</f>
        <v>-1420.4777529571422</v>
      </c>
      <c r="P2712" s="5">
        <f ca="1">VLOOKUP(CONCATENATE($F2712," ",$G2712),AllocFactorMatrix,(P$4+1),FALSE)*$E2719</f>
        <v>-261.60845976879182</v>
      </c>
      <c r="Q2712" s="5">
        <f ca="1">VLOOKUP(CONCATENATE($F2712," ",$G2712),AllocFactorMatrix,(Q$4+1),FALSE)*$E2719</f>
        <v>-8.2725010222547155</v>
      </c>
      <c r="R2712" s="5">
        <f ca="1">SUBTOTAL(9,N2712:Q2712)</f>
        <v>-9287.3389723676537</v>
      </c>
      <c r="S2712" s="5">
        <f ca="1">VLOOKUP(CONCATENATE($F2712," ",$G2712),AllocFactorMatrix,(S$4+1),FALSE)*$E2719</f>
        <v>-365.3129494954544</v>
      </c>
      <c r="T2712" s="5">
        <f ca="1">VLOOKUP(CONCATENATE($F2712," ",$G2712),AllocFactorMatrix,(T$4+1),FALSE)*$E2719</f>
        <v>-5066.4935423257157</v>
      </c>
      <c r="U2712" s="5">
        <f ca="1">VLOOKUP(CONCATENATE($F2712," ",$G2712),AllocFactorMatrix,(U$4+1),FALSE)*$E2719</f>
        <v>-16329.11166761608</v>
      </c>
      <c r="V2712" s="5">
        <f ca="1">VLOOKUP(CONCATENATE($F2712," ",$G2712),AllocFactorMatrix,(V$4+1),FALSE)*$E2719</f>
        <v>-3432.7817562966802</v>
      </c>
      <c r="W2712" s="5">
        <f ca="1">SUBTOTAL(9,S2712:V2712)</f>
        <v>-25193.699915733931</v>
      </c>
      <c r="X2712" s="5">
        <f ca="1">VLOOKUP(CONCATENATE($F2712," ",$G2712),AllocFactorMatrix,(X$4+1),FALSE)*$E2719</f>
        <v>-2235.8426533957208</v>
      </c>
      <c r="Y2712" s="5">
        <f ca="1">VLOOKUP(CONCATENATE($F2712," ",$G2712),AllocFactorMatrix,(Y$4+1),FALSE)*$E2719</f>
        <v>-41.758682135378571</v>
      </c>
      <c r="Z2712" s="5">
        <f t="shared" ref="Z2712:Z2719" ca="1" si="1286">SUBTOTAL(9,X2712:Y2712)</f>
        <v>-2277.6013355310993</v>
      </c>
      <c r="AA2712" s="5">
        <f ca="1">VLOOKUP(CONCATENATE($F2712," ",$G2712),AllocFactorMatrix,(AA$4+1),FALSE)*$E2719</f>
        <v>-31.763043155617463</v>
      </c>
      <c r="AB2712" s="5">
        <f ca="1">VLOOKUP(CONCATENATE($F2712," ",$G2712),AllocFactorMatrix,(AB$4+1),FALSE)*$E2719</f>
        <v>-164.20736336293879</v>
      </c>
      <c r="AC2712" s="5">
        <f ca="1">VLOOKUP(CONCATENATE($F2712," ",$G2712),AllocFactorMatrix,(AC$4+1),FALSE)*$E2719</f>
        <v>-35.704305706271583</v>
      </c>
    </row>
    <row r="2713" spans="1:29" hidden="1" outlineLevel="1">
      <c r="E2713" s="48"/>
      <c r="F2713" s="175" t="str">
        <f>F2719</f>
        <v>REV</v>
      </c>
      <c r="G2713" s="52" t="str">
        <f>$G$9</f>
        <v>BULKTRAN</v>
      </c>
      <c r="H2713" s="4">
        <f t="shared" ca="1" si="1278"/>
        <v>-16926.417182266843</v>
      </c>
      <c r="I2713" s="5">
        <f ca="1">VLOOKUP(CONCATENATE($F2713," ",$G2713),AllocFactorMatrix,(I$4+1),FALSE)*$E2719</f>
        <v>-3771.9927950114065</v>
      </c>
      <c r="J2713" s="5">
        <f ca="1">VLOOKUP(CONCATENATE($F2713," ",$G2713),AllocFactorMatrix,(J$4+1),FALSE)*$E2719</f>
        <v>-2628.718362266357</v>
      </c>
      <c r="K2713" s="5">
        <f ca="1">VLOOKUP(CONCATENATE($F2713," ",$G2713),AllocFactorMatrix,(K$4+1),FALSE)*$E2719</f>
        <v>-26.660430313522387</v>
      </c>
      <c r="L2713" s="5">
        <f ca="1">VLOOKUP(CONCATENATE($F2713," ",$G2713),AllocFactorMatrix,(L$4+1),FALSE)*$E2719</f>
        <v>3.2444469964082301</v>
      </c>
      <c r="M2713" s="5">
        <f t="shared" ca="1" si="1285"/>
        <v>-2652.1343455834708</v>
      </c>
      <c r="N2713" s="5">
        <f ca="1">VLOOKUP(CONCATENATE($F2713," ",$G2713),AllocFactorMatrix,(N$4+1),FALSE)*$E2719</f>
        <v>-1448.5035723011879</v>
      </c>
      <c r="O2713" s="5">
        <f ca="1">VLOOKUP(CONCATENATE($F2713," ",$G2713),AllocFactorMatrix,(O$4+1),FALSE)*$E2719</f>
        <v>-437.56505654422233</v>
      </c>
      <c r="P2713" s="5">
        <f ca="1">VLOOKUP(CONCATENATE($F2713," ",$G2713),AllocFactorMatrix,(P$4+1),FALSE)*$E2719</f>
        <v>-67.300223556937766</v>
      </c>
      <c r="Q2713" s="5">
        <f ca="1">VLOOKUP(CONCATENATE($F2713," ",$G2713),AllocFactorMatrix,(Q$4+1),FALSE)*$E2719</f>
        <v>0.58588608079100857</v>
      </c>
      <c r="R2713" s="5">
        <f t="shared" ref="R2713:R2719" ca="1" si="1287">SUBTOTAL(9,N2713:Q2713)</f>
        <v>-1952.7829663215571</v>
      </c>
      <c r="S2713" s="5">
        <f ca="1">VLOOKUP(CONCATENATE($F2713," ",$G2713),AllocFactorMatrix,(S$4+1),FALSE)*$E2719</f>
        <v>-54.290634922143809</v>
      </c>
      <c r="T2713" s="5">
        <f ca="1">VLOOKUP(CONCATENATE($F2713," ",$G2713),AllocFactorMatrix,(T$4+1),FALSE)*$E2719</f>
        <v>-1609.2223246117319</v>
      </c>
      <c r="U2713" s="5">
        <f ca="1">VLOOKUP(CONCATENATE($F2713," ",$G2713),AllocFactorMatrix,(U$4+1),FALSE)*$E2719</f>
        <v>-5121.4639503535391</v>
      </c>
      <c r="V2713" s="5">
        <f ca="1">VLOOKUP(CONCATENATE($F2713," ",$G2713),AllocFactorMatrix,(V$4+1),FALSE)*$E2719</f>
        <v>-1256.2764758432343</v>
      </c>
      <c r="W2713" s="5">
        <f t="shared" ref="W2713:W2719" ca="1" si="1288">SUBTOTAL(9,S2713:V2713)</f>
        <v>-8041.2533857306489</v>
      </c>
      <c r="X2713" s="5">
        <f ca="1">VLOOKUP(CONCATENATE($F2713," ",$G2713),AllocFactorMatrix,(X$4+1),FALSE)*$E2719</f>
        <v>-442.94339699558037</v>
      </c>
      <c r="Y2713" s="5">
        <f ca="1">VLOOKUP(CONCATENATE($F2713," ",$G2713),AllocFactorMatrix,(Y$4+1),FALSE)*$E2719</f>
        <v>-6.6771449120867992</v>
      </c>
      <c r="Z2713" s="5">
        <f t="shared" ca="1" si="1286"/>
        <v>-449.62054190766719</v>
      </c>
      <c r="AA2713" s="5">
        <f ca="1">VLOOKUP(CONCATENATE($F2713," ",$G2713),AllocFactorMatrix,(AA$4+1),FALSE)*$E2719</f>
        <v>-6.72254831199389</v>
      </c>
      <c r="AB2713" s="5">
        <f ca="1">VLOOKUP(CONCATENATE($F2713," ",$G2713),AllocFactorMatrix,(AB$4+1),FALSE)*$E2719</f>
        <v>-42.324393604465143</v>
      </c>
      <c r="AC2713" s="5">
        <f ca="1">VLOOKUP(CONCATENATE($F2713," ",$G2713),AllocFactorMatrix,(AC$4+1),FALSE)*$E2719</f>
        <v>-9.5862057956334557</v>
      </c>
    </row>
    <row r="2714" spans="1:29" hidden="1" outlineLevel="1">
      <c r="E2714" s="48"/>
      <c r="F2714" s="175" t="str">
        <f>F2719</f>
        <v>REV</v>
      </c>
      <c r="G2714" s="52" t="str">
        <f>$G$10</f>
        <v>SUBTRAN</v>
      </c>
      <c r="H2714" s="4">
        <f t="shared" ca="1" si="1278"/>
        <v>-4682.6875322891128</v>
      </c>
      <c r="I2714" s="5">
        <f ca="1">VLOOKUP(CONCATENATE($F2714," ",$G2714),AllocFactorMatrix,(I$4+1),FALSE)*$E2719</f>
        <v>-1128.6372567205588</v>
      </c>
      <c r="J2714" s="5">
        <f ca="1">VLOOKUP(CONCATENATE($F2714," ",$G2714),AllocFactorMatrix,(J$4+1),FALSE)*$E2719</f>
        <v>-726.75080598536499</v>
      </c>
      <c r="K2714" s="5">
        <f ca="1">VLOOKUP(CONCATENATE($F2714," ",$G2714),AllocFactorMatrix,(K$4+1),FALSE)*$E2719</f>
        <v>-7.5169331669365693</v>
      </c>
      <c r="L2714" s="5">
        <f ca="1">VLOOKUP(CONCATENATE($F2714," ",$G2714),AllocFactorMatrix,(L$4+1),FALSE)*$E2719</f>
        <v>0.84688365001909471</v>
      </c>
      <c r="M2714" s="5">
        <f t="shared" ca="1" si="1285"/>
        <v>-733.42085550228251</v>
      </c>
      <c r="N2714" s="5">
        <f ca="1">VLOOKUP(CONCATENATE($F2714," ",$G2714),AllocFactorMatrix,(N$4+1),FALSE)*$E2719</f>
        <v>-390.2785924496925</v>
      </c>
      <c r="O2714" s="5">
        <f ca="1">VLOOKUP(CONCATENATE($F2714," ",$G2714),AllocFactorMatrix,(O$4+1),FALSE)*$E2719</f>
        <v>-115.87405480036131</v>
      </c>
      <c r="P2714" s="5">
        <f ca="1">VLOOKUP(CONCATENATE($F2714," ",$G2714),AllocFactorMatrix,(P$4+1),FALSE)*$E2719</f>
        <v>-23.276630561507044</v>
      </c>
      <c r="Q2714" s="5">
        <f ca="1">VLOOKUP(CONCATENATE($F2714," ",$G2714),AllocFactorMatrix,(Q$4+1),FALSE)*$E2719</f>
        <v>0</v>
      </c>
      <c r="R2714" s="5">
        <f t="shared" ca="1" si="1287"/>
        <v>-529.42927781156084</v>
      </c>
      <c r="S2714" s="5">
        <f ca="1">VLOOKUP(CONCATENATE($F2714," ",$G2714),AllocFactorMatrix,(S$4+1),FALSE)*$E2719</f>
        <v>-14.097993024275471</v>
      </c>
      <c r="T2714" s="5">
        <f ca="1">VLOOKUP(CONCATENATE($F2714," ",$G2714),AllocFactorMatrix,(T$4+1),FALSE)*$E2719</f>
        <v>-420.11073271342019</v>
      </c>
      <c r="U2714" s="5">
        <f ca="1">VLOOKUP(CONCATENATE($F2714," ",$G2714),AllocFactorMatrix,(U$4+1),FALSE)*$E2719</f>
        <v>-1734.7147176902845</v>
      </c>
      <c r="V2714" s="5">
        <f ca="1">VLOOKUP(CONCATENATE($F2714," ",$G2714),AllocFactorMatrix,(V$4+1),FALSE)*$E2719</f>
        <v>0</v>
      </c>
      <c r="W2714" s="5">
        <f t="shared" ca="1" si="1288"/>
        <v>-2168.9234434279801</v>
      </c>
      <c r="X2714" s="5">
        <f ca="1">VLOOKUP(CONCATENATE($F2714," ",$G2714),AllocFactorMatrix,(X$4+1),FALSE)*$E2719</f>
        <v>-118.64880636990107</v>
      </c>
      <c r="Y2714" s="5">
        <f ca="1">VLOOKUP(CONCATENATE($F2714," ",$G2714),AllocFactorMatrix,(Y$4+1),FALSE)*$E2719</f>
        <v>-1.8228136690139509</v>
      </c>
      <c r="Z2714" s="5">
        <f t="shared" ca="1" si="1286"/>
        <v>-120.47162003891502</v>
      </c>
      <c r="AA2714" s="5">
        <f ca="1">VLOOKUP(CONCATENATE($F2714," ",$G2714),AllocFactorMatrix,(AA$4+1),FALSE)*$E2719</f>
        <v>-1.8050787878160384</v>
      </c>
      <c r="AB2714" s="5">
        <f ca="1">VLOOKUP(CONCATENATE($F2714," ",$G2714),AllocFactorMatrix,(AB$4+1),FALSE)*$E2719</f>
        <v>0</v>
      </c>
      <c r="AC2714" s="5">
        <f ca="1">VLOOKUP(CONCATENATE($F2714," ",$G2714),AllocFactorMatrix,(AC$4+1),FALSE)*$E2719</f>
        <v>0</v>
      </c>
    </row>
    <row r="2715" spans="1:29" hidden="1" outlineLevel="1">
      <c r="E2715" s="48"/>
      <c r="F2715" s="175" t="str">
        <f>F2719</f>
        <v>REV</v>
      </c>
      <c r="G2715" s="52" t="str">
        <f>$G$11</f>
        <v>DISTPRI</v>
      </c>
      <c r="H2715" s="4">
        <f t="shared" ca="1" si="1278"/>
        <v>-31467.166761063199</v>
      </c>
      <c r="I2715" s="5">
        <f ca="1">VLOOKUP(CONCATENATE($F2715," ",$G2715),AllocFactorMatrix,(I$4+1),FALSE)*$E2719</f>
        <v>-17113.006665494067</v>
      </c>
      <c r="J2715" s="5">
        <f ca="1">VLOOKUP(CONCATENATE($F2715," ",$G2715),AllocFactorMatrix,(J$4+1),FALSE)*$E2719</f>
        <v>-6292.9100965306334</v>
      </c>
      <c r="K2715" s="5">
        <f ca="1">VLOOKUP(CONCATENATE($F2715," ",$G2715),AllocFactorMatrix,(K$4+1),FALSE)*$E2719</f>
        <v>-72.710867250241549</v>
      </c>
      <c r="L2715" s="5">
        <f ca="1">VLOOKUP(CONCATENATE($F2715," ",$G2715),AllocFactorMatrix,(L$4+1),FALSE)*$E2719</f>
        <v>0</v>
      </c>
      <c r="M2715" s="5">
        <f t="shared" ca="1" si="1285"/>
        <v>-6365.6209637808752</v>
      </c>
      <c r="N2715" s="5">
        <f ca="1">VLOOKUP(CONCATENATE($F2715," ",$G2715),AllocFactorMatrix,(N$4+1),FALSE)*$E2719</f>
        <v>-3372.5772882846768</v>
      </c>
      <c r="O2715" s="5">
        <f ca="1">VLOOKUP(CONCATENATE($F2715," ",$G2715),AllocFactorMatrix,(O$4+1),FALSE)*$E2719</f>
        <v>-758.4614527549237</v>
      </c>
      <c r="P2715" s="5">
        <f ca="1">VLOOKUP(CONCATENATE($F2715," ",$G2715),AllocFactorMatrix,(P$4+1),FALSE)*$E2719</f>
        <v>0</v>
      </c>
      <c r="Q2715" s="5">
        <f ca="1">VLOOKUP(CONCATENATE($F2715," ",$G2715),AllocFactorMatrix,(Q$4+1),FALSE)*$E2719</f>
        <v>0</v>
      </c>
      <c r="R2715" s="5">
        <f t="shared" ca="1" si="1287"/>
        <v>-4131.0387410396006</v>
      </c>
      <c r="S2715" s="5">
        <f ca="1">VLOOKUP(CONCATENATE($F2715," ",$G2715),AllocFactorMatrix,(S$4+1),FALSE)*$E2719</f>
        <v>-144.19812352211022</v>
      </c>
      <c r="T2715" s="5">
        <f ca="1">VLOOKUP(CONCATENATE($F2715," ",$G2715),AllocFactorMatrix,(T$4+1),FALSE)*$E2719</f>
        <v>-2671.4744352315811</v>
      </c>
      <c r="U2715" s="5">
        <f ca="1">VLOOKUP(CONCATENATE($F2715," ",$G2715),AllocFactorMatrix,(U$4+1),FALSE)*$E2719</f>
        <v>0</v>
      </c>
      <c r="V2715" s="5">
        <f ca="1">VLOOKUP(CONCATENATE($F2715," ",$G2715),AllocFactorMatrix,(V$4+1),FALSE)*$E2719</f>
        <v>0</v>
      </c>
      <c r="W2715" s="5">
        <f t="shared" ca="1" si="1288"/>
        <v>-2815.6725587536912</v>
      </c>
      <c r="X2715" s="5">
        <f ca="1">VLOOKUP(CONCATENATE($F2715," ",$G2715),AllocFactorMatrix,(X$4+1),FALSE)*$E2719</f>
        <v>-1009.4466717996121</v>
      </c>
      <c r="Y2715" s="5">
        <f ca="1">VLOOKUP(CONCATENATE($F2715," ",$G2715),AllocFactorMatrix,(Y$4+1),FALSE)*$E2719</f>
        <v>-17.662649250174233</v>
      </c>
      <c r="Z2715" s="5">
        <f t="shared" ca="1" si="1286"/>
        <v>-1027.1093210497863</v>
      </c>
      <c r="AA2715" s="5">
        <f ca="1">VLOOKUP(CONCATENATE($F2715," ",$G2715),AllocFactorMatrix,(AA$4+1),FALSE)*$E2719</f>
        <v>-14.718510945172159</v>
      </c>
      <c r="AB2715" s="5">
        <f ca="1">VLOOKUP(CONCATENATE($F2715," ",$G2715),AllocFactorMatrix,(AB$4+1),FALSE)*$E2719</f>
        <v>0</v>
      </c>
      <c r="AC2715" s="5">
        <f ca="1">VLOOKUP(CONCATENATE($F2715," ",$G2715),AllocFactorMatrix,(AC$4+1),FALSE)*$E2719</f>
        <v>0</v>
      </c>
    </row>
    <row r="2716" spans="1:29" hidden="1" outlineLevel="1">
      <c r="E2716" s="48"/>
      <c r="F2716" s="175" t="str">
        <f>F2719</f>
        <v>REV</v>
      </c>
      <c r="G2716" s="52" t="str">
        <f>$G$12</f>
        <v>DISTSEC</v>
      </c>
      <c r="H2716" s="4">
        <f t="shared" ca="1" si="1278"/>
        <v>-12984.290056379454</v>
      </c>
      <c r="I2716" s="5">
        <f ca="1">VLOOKUP(CONCATENATE($F2716," ",$G2716),AllocFactorMatrix,(I$4+1),FALSE)*$E2719</f>
        <v>-8292.0620997329297</v>
      </c>
      <c r="J2716" s="5">
        <f ca="1">VLOOKUP(CONCATENATE($F2716," ",$G2716),AllocFactorMatrix,(J$4+1),FALSE)*$E2719</f>
        <v>-2741.8037582564025</v>
      </c>
      <c r="K2716" s="5">
        <f ca="1">VLOOKUP(CONCATENATE($F2716," ",$G2716),AllocFactorMatrix,(K$4+1),FALSE)*$E2719</f>
        <v>0</v>
      </c>
      <c r="L2716" s="5">
        <f ca="1">VLOOKUP(CONCATENATE($F2716," ",$G2716),AllocFactorMatrix,(L$4+1),FALSE)*$E2719</f>
        <v>0</v>
      </c>
      <c r="M2716" s="5">
        <f t="shared" ca="1" si="1285"/>
        <v>-2741.8037582564025</v>
      </c>
      <c r="N2716" s="5">
        <f ca="1">VLOOKUP(CONCATENATE($F2716," ",$G2716),AllocFactorMatrix,(N$4+1),FALSE)*$E2719</f>
        <v>-1263.4203010488347</v>
      </c>
      <c r="O2716" s="5">
        <f ca="1">VLOOKUP(CONCATENATE($F2716," ",$G2716),AllocFactorMatrix,(O$4+1),FALSE)*$E2719</f>
        <v>0</v>
      </c>
      <c r="P2716" s="5">
        <f ca="1">VLOOKUP(CONCATENATE($F2716," ",$G2716),AllocFactorMatrix,(P$4+1),FALSE)*$E2719</f>
        <v>0</v>
      </c>
      <c r="Q2716" s="5">
        <f ca="1">VLOOKUP(CONCATENATE($F2716," ",$G2716),AllocFactorMatrix,(Q$4+1),FALSE)*$E2719</f>
        <v>0</v>
      </c>
      <c r="R2716" s="5">
        <f t="shared" ca="1" si="1287"/>
        <v>-1263.4203010488347</v>
      </c>
      <c r="S2716" s="5">
        <f ca="1">VLOOKUP(CONCATENATE($F2716," ",$G2716),AllocFactorMatrix,(S$4+1),FALSE)*$E2719</f>
        <v>-44.124666187127808</v>
      </c>
      <c r="T2716" s="5">
        <f ca="1">VLOOKUP(CONCATENATE($F2716," ",$G2716),AllocFactorMatrix,(T$4+1),FALSE)*$E2719</f>
        <v>0</v>
      </c>
      <c r="U2716" s="5">
        <f ca="1">VLOOKUP(CONCATENATE($F2716," ",$G2716),AllocFactorMatrix,(U$4+1),FALSE)*$E2719</f>
        <v>0</v>
      </c>
      <c r="V2716" s="5">
        <f ca="1">VLOOKUP(CONCATENATE($F2716," ",$G2716),AllocFactorMatrix,(V$4+1),FALSE)*$E2719</f>
        <v>0</v>
      </c>
      <c r="W2716" s="5">
        <f t="shared" ca="1" si="1288"/>
        <v>-44.124666187127808</v>
      </c>
      <c r="X2716" s="5">
        <f ca="1">VLOOKUP(CONCATENATE($F2716," ",$G2716),AllocFactorMatrix,(X$4+1),FALSE)*$E2719</f>
        <v>-390.81228537697041</v>
      </c>
      <c r="Y2716" s="5">
        <f ca="1">VLOOKUP(CONCATENATE($F2716," ",$G2716),AllocFactorMatrix,(Y$4+1),FALSE)*$E2719</f>
        <v>0</v>
      </c>
      <c r="Z2716" s="5">
        <f t="shared" ca="1" si="1286"/>
        <v>-390.81228537697041</v>
      </c>
      <c r="AA2716" s="5">
        <f ca="1">VLOOKUP(CONCATENATE($F2716," ",$G2716),AllocFactorMatrix,(AA$4+1),FALSE)*$E2719</f>
        <v>-5.1355821948140745</v>
      </c>
      <c r="AB2716" s="5">
        <f ca="1">VLOOKUP(CONCATENATE($F2716," ",$G2716),AllocFactorMatrix,(AB$4+1),FALSE)*$E2719</f>
        <v>-201.66965741281314</v>
      </c>
      <c r="AC2716" s="5">
        <f ca="1">VLOOKUP(CONCATENATE($F2716," ",$G2716),AllocFactorMatrix,(AC$4+1),FALSE)*$E2719</f>
        <v>-45.261706169558053</v>
      </c>
    </row>
    <row r="2717" spans="1:29" hidden="1" outlineLevel="1">
      <c r="E2717" s="48"/>
      <c r="F2717" s="175" t="str">
        <f>F2719</f>
        <v>REV</v>
      </c>
      <c r="G2717" s="52" t="str">
        <f>$G$13</f>
        <v>ENERGY</v>
      </c>
      <c r="H2717" s="4">
        <f t="shared" ca="1" si="1278"/>
        <v>-84931.459590600731</v>
      </c>
      <c r="I2717" s="5">
        <f ca="1">VLOOKUP(CONCATENATE($F2717," ",$G2717),AllocFactorMatrix,(I$4+1),FALSE)*$E2719</f>
        <v>-37613.844924813435</v>
      </c>
      <c r="J2717" s="5">
        <f ca="1">VLOOKUP(CONCATENATE($F2717," ",$G2717),AllocFactorMatrix,(J$4+1),FALSE)*$E2719</f>
        <v>-10614.978292500624</v>
      </c>
      <c r="K2717" s="5">
        <f ca="1">VLOOKUP(CONCATENATE($F2717," ",$G2717),AllocFactorMatrix,(K$4+1),FALSE)*$E2719</f>
        <v>-144.73430261819269</v>
      </c>
      <c r="L2717" s="5">
        <f ca="1">VLOOKUP(CONCATENATE($F2717," ",$G2717),AllocFactorMatrix,(L$4+1),FALSE)*$E2719</f>
        <v>-35.42651042995346</v>
      </c>
      <c r="M2717" s="5">
        <f t="shared" ca="1" si="1285"/>
        <v>-10795.139105548771</v>
      </c>
      <c r="N2717" s="5">
        <f ca="1">VLOOKUP(CONCATENATE($F2717," ",$G2717),AllocFactorMatrix,(N$4+1),FALSE)*$E2719</f>
        <v>-6588.0549723138784</v>
      </c>
      <c r="O2717" s="5">
        <f ca="1">VLOOKUP(CONCATENATE($F2717," ",$G2717),AllocFactorMatrix,(O$4+1),FALSE)*$E2719</f>
        <v>-964.68445250403238</v>
      </c>
      <c r="P2717" s="5">
        <f ca="1">VLOOKUP(CONCATENATE($F2717," ",$G2717),AllocFactorMatrix,(P$4+1),FALSE)*$E2719</f>
        <v>-207.50769640668815</v>
      </c>
      <c r="Q2717" s="5">
        <f ca="1">VLOOKUP(CONCATENATE($F2717," ",$G2717),AllocFactorMatrix,(Q$4+1),FALSE)*$E2719</f>
        <v>-10.864930245242222</v>
      </c>
      <c r="R2717" s="5">
        <f t="shared" ca="1" si="1287"/>
        <v>-7771.1120514698414</v>
      </c>
      <c r="S2717" s="5">
        <f ca="1">VLOOKUP(CONCATENATE($F2717," ",$G2717),AllocFactorMatrix,(S$4+1),FALSE)*$E2719</f>
        <v>-372.71826735562848</v>
      </c>
      <c r="T2717" s="5">
        <f ca="1">VLOOKUP(CONCATENATE($F2717," ",$G2717),AllocFactorMatrix,(T$4+1),FALSE)*$E2719</f>
        <v>-4406.0044529655115</v>
      </c>
      <c r="U2717" s="5">
        <f ca="1">VLOOKUP(CONCATENATE($F2717," ",$G2717),AllocFactorMatrix,(U$4+1),FALSE)*$E2719</f>
        <v>-17882.079533940883</v>
      </c>
      <c r="V2717" s="5">
        <f ca="1">VLOOKUP(CONCATENATE($F2717," ",$G2717),AllocFactorMatrix,(V$4+1),FALSE)*$E2719</f>
        <v>-3219.4778403301716</v>
      </c>
      <c r="W2717" s="5">
        <f t="shared" ca="1" si="1288"/>
        <v>-25880.280094592195</v>
      </c>
      <c r="X2717" s="5">
        <f ca="1">VLOOKUP(CONCATENATE($F2717," ",$G2717),AllocFactorMatrix,(X$4+1),FALSE)*$E2719</f>
        <v>-1866.3654847919722</v>
      </c>
      <c r="Y2717" s="5">
        <f ca="1">VLOOKUP(CONCATENATE($F2717," ",$G2717),AllocFactorMatrix,(Y$4+1),FALSE)*$E2719</f>
        <v>-38.230881861121638</v>
      </c>
      <c r="Z2717" s="5">
        <f t="shared" ca="1" si="1286"/>
        <v>-1904.5963666530938</v>
      </c>
      <c r="AA2717" s="5">
        <f ca="1">VLOOKUP(CONCATENATE($F2717," ",$G2717),AllocFactorMatrix,(AA$4+1),FALSE)*$E2719</f>
        <v>-34.196211317659326</v>
      </c>
      <c r="AB2717" s="5">
        <f ca="1">VLOOKUP(CONCATENATE($F2717," ",$G2717),AllocFactorMatrix,(AB$4+1),FALSE)*$E2719</f>
        <v>-770.74948006967395</v>
      </c>
      <c r="AC2717" s="5">
        <f ca="1">VLOOKUP(CONCATENATE($F2717," ",$G2717),AllocFactorMatrix,(AC$4+1),FALSE)*$E2719</f>
        <v>-161.54135613604967</v>
      </c>
    </row>
    <row r="2718" spans="1:29" hidden="1" outlineLevel="1">
      <c r="E2718" s="48"/>
      <c r="F2718" s="175" t="str">
        <f>F2719</f>
        <v>REV</v>
      </c>
      <c r="G2718" s="52" t="str">
        <f>$G$14</f>
        <v>CUSTOMER</v>
      </c>
      <c r="H2718" s="4">
        <f t="shared" ca="1" si="1278"/>
        <v>-11547.736955430848</v>
      </c>
      <c r="I2718" s="5">
        <f ca="1">VLOOKUP(CONCATENATE($F2718," ",$G2718),AllocFactorMatrix,(I$4+1),FALSE)*$E2719</f>
        <v>-5871.1023740177734</v>
      </c>
      <c r="J2718" s="5">
        <f ca="1">VLOOKUP(CONCATENATE($F2718," ",$G2718),AllocFactorMatrix,(J$4+1),FALSE)*$E2719</f>
        <v>-1959.3251446782349</v>
      </c>
      <c r="K2718" s="5">
        <f ca="1">VLOOKUP(CONCATENATE($F2718," ",$G2718),AllocFactorMatrix,(K$4+1),FALSE)*$E2719</f>
        <v>-87.551413884880574</v>
      </c>
      <c r="L2718" s="5">
        <f ca="1">VLOOKUP(CONCATENATE($F2718," ",$G2718),AllocFactorMatrix,(L$4+1),FALSE)*$E2719</f>
        <v>-13.328759469065504</v>
      </c>
      <c r="M2718" s="5">
        <f t="shared" ca="1" si="1285"/>
        <v>-2060.2053180321809</v>
      </c>
      <c r="N2718" s="5">
        <f ca="1">VLOOKUP(CONCATENATE($F2718," ",$G2718),AllocFactorMatrix,(N$4+1),FALSE)*$E2719</f>
        <v>-122.33797180753207</v>
      </c>
      <c r="O2718" s="5">
        <f ca="1">VLOOKUP(CONCATENATE($F2718," ",$G2718),AllocFactorMatrix,(O$4+1),FALSE)*$E2719</f>
        <v>-41.259261642406052</v>
      </c>
      <c r="P2718" s="5">
        <f ca="1">VLOOKUP(CONCATENATE($F2718," ",$G2718),AllocFactorMatrix,(P$4+1),FALSE)*$E2719</f>
        <v>-40.323707117682098</v>
      </c>
      <c r="Q2718" s="5">
        <f ca="1">VLOOKUP(CONCATENATE($F2718," ",$G2718),AllocFactorMatrix,(Q$4+1),FALSE)*$E2719</f>
        <v>-2.5257456319981393</v>
      </c>
      <c r="R2718" s="5">
        <f t="shared" ca="1" si="1287"/>
        <v>-206.44668619961837</v>
      </c>
      <c r="S2718" s="5">
        <f ca="1">VLOOKUP(CONCATENATE($F2718," ",$G2718),AllocFactorMatrix,(S$4+1),FALSE)*$E2719</f>
        <v>-0.81055684187190336</v>
      </c>
      <c r="T2718" s="5">
        <f ca="1">VLOOKUP(CONCATENATE($F2718," ",$G2718),AllocFactorMatrix,(T$4+1),FALSE)*$E2719</f>
        <v>-29.660954984456065</v>
      </c>
      <c r="U2718" s="5">
        <f ca="1">VLOOKUP(CONCATENATE($F2718," ",$G2718),AllocFactorMatrix,(U$4+1),FALSE)*$E2719</f>
        <v>-66.637891504869856</v>
      </c>
      <c r="V2718" s="5">
        <f ca="1">VLOOKUP(CONCATENATE($F2718," ",$G2718),AllocFactorMatrix,(V$4+1),FALSE)*$E2719</f>
        <v>-24.491144064139263</v>
      </c>
      <c r="W2718" s="5">
        <f t="shared" ca="1" si="1288"/>
        <v>-121.60054739533709</v>
      </c>
      <c r="X2718" s="5">
        <f ca="1">VLOOKUP(CONCATENATE($F2718," ",$G2718),AllocFactorMatrix,(X$4+1),FALSE)*$E2719</f>
        <v>-27.211722393465724</v>
      </c>
      <c r="Y2718" s="5">
        <f ca="1">VLOOKUP(CONCATENATE($F2718," ",$G2718),AllocFactorMatrix,(Y$4+1),FALSE)*$E2719</f>
        <v>-0.44358449342167</v>
      </c>
      <c r="Z2718" s="5">
        <f t="shared" ca="1" si="1286"/>
        <v>-27.655306886887395</v>
      </c>
      <c r="AA2718" s="5">
        <f ca="1">VLOOKUP(CONCATENATE($F2718," ",$G2718),AllocFactorMatrix,(AA$4+1),FALSE)*$E2719</f>
        <v>-2.7953301097343757</v>
      </c>
      <c r="AB2718" s="5">
        <f ca="1">VLOOKUP(CONCATENATE($F2718," ",$G2718),AllocFactorMatrix,(AB$4+1),FALSE)*$E2719</f>
        <v>-2779.9801654904168</v>
      </c>
      <c r="AC2718" s="5">
        <f ca="1">VLOOKUP(CONCATENATE($F2718," ",$G2718),AllocFactorMatrix,(AC$4+1),FALSE)*$E2719</f>
        <v>-477.95122729889579</v>
      </c>
    </row>
    <row r="2719" spans="1:29" collapsed="1">
      <c r="D2719" s="52" t="s">
        <v>247</v>
      </c>
      <c r="E2719" s="39">
        <v>-260459</v>
      </c>
      <c r="F2719" s="54" t="s">
        <v>238</v>
      </c>
      <c r="G2719" s="52" t="str">
        <f>$G$15</f>
        <v>TOTAL</v>
      </c>
      <c r="H2719" s="4">
        <f t="shared" ca="1" si="1278"/>
        <v>-260458.99999999997</v>
      </c>
      <c r="I2719" s="5">
        <f ca="1">VLOOKUP(CONCATENATE($F2719," ",$G2719),AllocFactorMatrix,(I$4+1),FALSE)*$E2719</f>
        <v>-120790.49798500779</v>
      </c>
      <c r="J2719" s="5">
        <f ca="1">VLOOKUP(CONCATENATE($F2719," ",$G2719),AllocFactorMatrix,(J$4+1),FALSE)*$E2719</f>
        <v>-38693.145577180992</v>
      </c>
      <c r="K2719" s="5">
        <f ca="1">VLOOKUP(CONCATENATE($F2719," ",$G2719),AllocFactorMatrix,(K$4+1),FALSE)*$E2719</f>
        <v>-508.18163024276191</v>
      </c>
      <c r="L2719" s="5">
        <f ca="1">VLOOKUP(CONCATENATE($F2719," ",$G2719),AllocFactorMatrix,(L$4+1),FALSE)*$E2719</f>
        <v>-76.072256174884231</v>
      </c>
      <c r="M2719" s="5">
        <f t="shared" ca="1" si="1285"/>
        <v>-39277.399463598638</v>
      </c>
      <c r="N2719" s="5">
        <f ca="1">VLOOKUP(CONCATENATE($F2719," ",$G2719),AllocFactorMatrix,(N$4+1),FALSE)*$E2719</f>
        <v>-20782.152956825255</v>
      </c>
      <c r="O2719" s="5">
        <f ca="1">VLOOKUP(CONCATENATE($F2719," ",$G2719),AllocFactorMatrix,(O$4+1),FALSE)*$E2719</f>
        <v>-3738.3220312030885</v>
      </c>
      <c r="P2719" s="5">
        <f ca="1">VLOOKUP(CONCATENATE($F2719," ",$G2719),AllocFactorMatrix,(P$4+1),FALSE)*$E2719</f>
        <v>-600.01671741160669</v>
      </c>
      <c r="Q2719" s="5">
        <f ca="1">VLOOKUP(CONCATENATE($F2719," ",$G2719),AllocFactorMatrix,(Q$4+1),FALSE)*$E2719</f>
        <v>-21.077290818704071</v>
      </c>
      <c r="R2719" s="5">
        <f t="shared" ca="1" si="1287"/>
        <v>-25141.568996258655</v>
      </c>
      <c r="S2719" s="5">
        <f ca="1">VLOOKUP(CONCATENATE($F2719," ",$G2719),AllocFactorMatrix,(S$4+1),FALSE)*$E2719</f>
        <v>-995.55319134861213</v>
      </c>
      <c r="T2719" s="5">
        <f ca="1">VLOOKUP(CONCATENATE($F2719," ",$G2719),AllocFactorMatrix,(T$4+1),FALSE)*$E2719</f>
        <v>-14202.966442832419</v>
      </c>
      <c r="U2719" s="5">
        <f ca="1">VLOOKUP(CONCATENATE($F2719," ",$G2719),AllocFactorMatrix,(U$4+1),FALSE)*$E2719</f>
        <v>-41134.007761105648</v>
      </c>
      <c r="V2719" s="5">
        <f ca="1">VLOOKUP(CONCATENATE($F2719," ",$G2719),AllocFactorMatrix,(V$4+1),FALSE)*$E2719</f>
        <v>-7933.0272165342249</v>
      </c>
      <c r="W2719" s="5">
        <f t="shared" ca="1" si="1288"/>
        <v>-64265.554611820902</v>
      </c>
      <c r="X2719" s="5">
        <f ca="1">VLOOKUP(CONCATENATE($F2719," ",$G2719),AllocFactorMatrix,(X$4+1),FALSE)*$E2719</f>
        <v>-6091.2710211232225</v>
      </c>
      <c r="Y2719" s="5">
        <f ca="1">VLOOKUP(CONCATENATE($F2719," ",$G2719),AllocFactorMatrix,(Y$4+1),FALSE)*$E2719</f>
        <v>-106.59575632119686</v>
      </c>
      <c r="Z2719" s="5">
        <f t="shared" ca="1" si="1286"/>
        <v>-6197.8667774444193</v>
      </c>
      <c r="AA2719" s="5">
        <f ca="1">VLOOKUP(CONCATENATE($F2719," ",$G2719),AllocFactorMatrix,(AA$4+1),FALSE)*$E2719</f>
        <v>-97.136304822807361</v>
      </c>
      <c r="AB2719" s="5">
        <f ca="1">VLOOKUP(CONCATENATE($F2719," ",$G2719),AllocFactorMatrix,(AB$4+1),FALSE)*$E2719</f>
        <v>-3958.9310599403088</v>
      </c>
      <c r="AC2719" s="5">
        <f ca="1">VLOOKUP(CONCATENATE($F2719," ",$G2719),AllocFactorMatrix,(AC$4+1),FALSE)*$E2719</f>
        <v>-730.0448011064085</v>
      </c>
    </row>
    <row r="2720" spans="1:29" hidden="1" outlineLevel="1">
      <c r="E2720" s="48"/>
      <c r="F2720" s="175" t="str">
        <f>F2727</f>
        <v>FUELREV</v>
      </c>
      <c r="G2720" s="52" t="str">
        <f>$G$8</f>
        <v>PRODUCTION</v>
      </c>
      <c r="H2720" s="4">
        <f t="shared" si="1278"/>
        <v>0</v>
      </c>
      <c r="I2720" s="5">
        <f>VLOOKUP(CONCATENATE($F2720," ",$G2720),AllocFactorMatrix,(I$4+1),FALSE)*$E2727</f>
        <v>0</v>
      </c>
      <c r="J2720" s="5">
        <f>VLOOKUP(CONCATENATE($F2720," ",$G2720),AllocFactorMatrix,(J$4+1),FALSE)*$E2727</f>
        <v>0</v>
      </c>
      <c r="K2720" s="5">
        <f>VLOOKUP(CONCATENATE($F2720," ",$G2720),AllocFactorMatrix,(K$4+1),FALSE)*$E2727</f>
        <v>0</v>
      </c>
      <c r="L2720" s="5">
        <f>VLOOKUP(CONCATENATE($F2720," ",$G2720),AllocFactorMatrix,(L$4+1),FALSE)*$E2727</f>
        <v>0</v>
      </c>
      <c r="M2720" s="5">
        <f t="shared" si="1268"/>
        <v>0</v>
      </c>
      <c r="N2720" s="5">
        <f>VLOOKUP(CONCATENATE($F2720," ",$G2720),AllocFactorMatrix,(N$4+1),FALSE)*$E2727</f>
        <v>0</v>
      </c>
      <c r="O2720" s="5">
        <f>VLOOKUP(CONCATENATE($F2720," ",$G2720),AllocFactorMatrix,(O$4+1),FALSE)*$E2727</f>
        <v>0</v>
      </c>
      <c r="P2720" s="5">
        <f>VLOOKUP(CONCATENATE($F2720," ",$G2720),AllocFactorMatrix,(P$4+1),FALSE)*$E2727</f>
        <v>0</v>
      </c>
      <c r="Q2720" s="5">
        <f>VLOOKUP(CONCATENATE($F2720," ",$G2720),AllocFactorMatrix,(Q$4+1),FALSE)*$E2727</f>
        <v>0</v>
      </c>
      <c r="R2720" s="5">
        <f>SUBTOTAL(9,N2720:Q2720)</f>
        <v>0</v>
      </c>
      <c r="S2720" s="5">
        <f>VLOOKUP(CONCATENATE($F2720," ",$G2720),AllocFactorMatrix,(S$4+1),FALSE)*$E2727</f>
        <v>0</v>
      </c>
      <c r="T2720" s="5">
        <f>VLOOKUP(CONCATENATE($F2720," ",$G2720),AllocFactorMatrix,(T$4+1),FALSE)*$E2727</f>
        <v>0</v>
      </c>
      <c r="U2720" s="5">
        <f>VLOOKUP(CONCATENATE($F2720," ",$G2720),AllocFactorMatrix,(U$4+1),FALSE)*$E2727</f>
        <v>0</v>
      </c>
      <c r="V2720" s="5">
        <f>VLOOKUP(CONCATENATE($F2720," ",$G2720),AllocFactorMatrix,(V$4+1),FALSE)*$E2727</f>
        <v>0</v>
      </c>
      <c r="W2720" s="5">
        <f>SUBTOTAL(9,S2720:V2720)</f>
        <v>0</v>
      </c>
      <c r="X2720" s="5">
        <f>VLOOKUP(CONCATENATE($F2720," ",$G2720),AllocFactorMatrix,(X$4+1),FALSE)*$E2727</f>
        <v>0</v>
      </c>
      <c r="Y2720" s="5">
        <f>VLOOKUP(CONCATENATE($F2720," ",$G2720),AllocFactorMatrix,(Y$4+1),FALSE)*$E2727</f>
        <v>0</v>
      </c>
      <c r="Z2720" s="5">
        <f t="shared" si="1269"/>
        <v>0</v>
      </c>
      <c r="AA2720" s="5">
        <f>VLOOKUP(CONCATENATE($F2720," ",$G2720),AllocFactorMatrix,(AA$4+1),FALSE)*$E2727</f>
        <v>0</v>
      </c>
      <c r="AB2720" s="5">
        <f>VLOOKUP(CONCATENATE($F2720," ",$G2720),AllocFactorMatrix,(AB$4+1),FALSE)*$E2727</f>
        <v>0</v>
      </c>
      <c r="AC2720" s="5">
        <f>VLOOKUP(CONCATENATE($F2720," ",$G2720),AllocFactorMatrix,(AC$4+1),FALSE)*$E2727</f>
        <v>0</v>
      </c>
    </row>
    <row r="2721" spans="4:29" hidden="1" outlineLevel="1">
      <c r="E2721" s="48"/>
      <c r="F2721" s="175" t="str">
        <f>F2727</f>
        <v>FUELREV</v>
      </c>
      <c r="G2721" s="52" t="str">
        <f>$G$9</f>
        <v>BULKTRAN</v>
      </c>
      <c r="H2721" s="4">
        <f t="shared" si="1278"/>
        <v>0</v>
      </c>
      <c r="I2721" s="5">
        <f>VLOOKUP(CONCATENATE($F2721," ",$G2721),AllocFactorMatrix,(I$4+1),FALSE)*$E2727</f>
        <v>0</v>
      </c>
      <c r="J2721" s="5">
        <f>VLOOKUP(CONCATENATE($F2721," ",$G2721),AllocFactorMatrix,(J$4+1),FALSE)*$E2727</f>
        <v>0</v>
      </c>
      <c r="K2721" s="5">
        <f>VLOOKUP(CONCATENATE($F2721," ",$G2721),AllocFactorMatrix,(K$4+1),FALSE)*$E2727</f>
        <v>0</v>
      </c>
      <c r="L2721" s="5">
        <f>VLOOKUP(CONCATENATE($F2721," ",$G2721),AllocFactorMatrix,(L$4+1),FALSE)*$E2727</f>
        <v>0</v>
      </c>
      <c r="M2721" s="5">
        <f t="shared" si="1268"/>
        <v>0</v>
      </c>
      <c r="N2721" s="5">
        <f>VLOOKUP(CONCATENATE($F2721," ",$G2721),AllocFactorMatrix,(N$4+1),FALSE)*$E2727</f>
        <v>0</v>
      </c>
      <c r="O2721" s="5">
        <f>VLOOKUP(CONCATENATE($F2721," ",$G2721),AllocFactorMatrix,(O$4+1),FALSE)*$E2727</f>
        <v>0</v>
      </c>
      <c r="P2721" s="5">
        <f>VLOOKUP(CONCATENATE($F2721," ",$G2721),AllocFactorMatrix,(P$4+1),FALSE)*$E2727</f>
        <v>0</v>
      </c>
      <c r="Q2721" s="5">
        <f>VLOOKUP(CONCATENATE($F2721," ",$G2721),AllocFactorMatrix,(Q$4+1),FALSE)*$E2727</f>
        <v>0</v>
      </c>
      <c r="R2721" s="5">
        <f t="shared" ref="R2721:R2727" si="1289">SUBTOTAL(9,N2721:Q2721)</f>
        <v>0</v>
      </c>
      <c r="S2721" s="5">
        <f>VLOOKUP(CONCATENATE($F2721," ",$G2721),AllocFactorMatrix,(S$4+1),FALSE)*$E2727</f>
        <v>0</v>
      </c>
      <c r="T2721" s="5">
        <f>VLOOKUP(CONCATENATE($F2721," ",$G2721),AllocFactorMatrix,(T$4+1),FALSE)*$E2727</f>
        <v>0</v>
      </c>
      <c r="U2721" s="5">
        <f>VLOOKUP(CONCATENATE($F2721," ",$G2721),AllocFactorMatrix,(U$4+1),FALSE)*$E2727</f>
        <v>0</v>
      </c>
      <c r="V2721" s="5">
        <f>VLOOKUP(CONCATENATE($F2721," ",$G2721),AllocFactorMatrix,(V$4+1),FALSE)*$E2727</f>
        <v>0</v>
      </c>
      <c r="W2721" s="5">
        <f t="shared" ref="W2721:W2727" si="1290">SUBTOTAL(9,S2721:V2721)</f>
        <v>0</v>
      </c>
      <c r="X2721" s="5">
        <f>VLOOKUP(CONCATENATE($F2721," ",$G2721),AllocFactorMatrix,(X$4+1),FALSE)*$E2727</f>
        <v>0</v>
      </c>
      <c r="Y2721" s="5">
        <f>VLOOKUP(CONCATENATE($F2721," ",$G2721),AllocFactorMatrix,(Y$4+1),FALSE)*$E2727</f>
        <v>0</v>
      </c>
      <c r="Z2721" s="5">
        <f t="shared" si="1269"/>
        <v>0</v>
      </c>
      <c r="AA2721" s="5">
        <f>VLOOKUP(CONCATENATE($F2721," ",$G2721),AllocFactorMatrix,(AA$4+1),FALSE)*$E2727</f>
        <v>0</v>
      </c>
      <c r="AB2721" s="5">
        <f>VLOOKUP(CONCATENATE($F2721," ",$G2721),AllocFactorMatrix,(AB$4+1),FALSE)*$E2727</f>
        <v>0</v>
      </c>
      <c r="AC2721" s="5">
        <f>VLOOKUP(CONCATENATE($F2721," ",$G2721),AllocFactorMatrix,(AC$4+1),FALSE)*$E2727</f>
        <v>0</v>
      </c>
    </row>
    <row r="2722" spans="4:29" hidden="1" outlineLevel="1">
      <c r="E2722" s="48"/>
      <c r="F2722" s="175" t="str">
        <f>F2727</f>
        <v>FUELREV</v>
      </c>
      <c r="G2722" s="52" t="str">
        <f>$G$10</f>
        <v>SUBTRAN</v>
      </c>
      <c r="H2722" s="4">
        <f t="shared" si="1278"/>
        <v>0</v>
      </c>
      <c r="I2722" s="5">
        <f>VLOOKUP(CONCATENATE($F2722," ",$G2722),AllocFactorMatrix,(I$4+1),FALSE)*$E2727</f>
        <v>0</v>
      </c>
      <c r="J2722" s="5">
        <f>VLOOKUP(CONCATENATE($F2722," ",$G2722),AllocFactorMatrix,(J$4+1),FALSE)*$E2727</f>
        <v>0</v>
      </c>
      <c r="K2722" s="5">
        <f>VLOOKUP(CONCATENATE($F2722," ",$G2722),AllocFactorMatrix,(K$4+1),FALSE)*$E2727</f>
        <v>0</v>
      </c>
      <c r="L2722" s="5">
        <f>VLOOKUP(CONCATENATE($F2722," ",$G2722),AllocFactorMatrix,(L$4+1),FALSE)*$E2727</f>
        <v>0</v>
      </c>
      <c r="M2722" s="5">
        <f t="shared" si="1268"/>
        <v>0</v>
      </c>
      <c r="N2722" s="5">
        <f>VLOOKUP(CONCATENATE($F2722," ",$G2722),AllocFactorMatrix,(N$4+1),FALSE)*$E2727</f>
        <v>0</v>
      </c>
      <c r="O2722" s="5">
        <f>VLOOKUP(CONCATENATE($F2722," ",$G2722),AllocFactorMatrix,(O$4+1),FALSE)*$E2727</f>
        <v>0</v>
      </c>
      <c r="P2722" s="5">
        <f>VLOOKUP(CONCATENATE($F2722," ",$G2722),AllocFactorMatrix,(P$4+1),FALSE)*$E2727</f>
        <v>0</v>
      </c>
      <c r="Q2722" s="5">
        <f>VLOOKUP(CONCATENATE($F2722," ",$G2722),AllocFactorMatrix,(Q$4+1),FALSE)*$E2727</f>
        <v>0</v>
      </c>
      <c r="R2722" s="5">
        <f t="shared" si="1289"/>
        <v>0</v>
      </c>
      <c r="S2722" s="5">
        <f>VLOOKUP(CONCATENATE($F2722," ",$G2722),AllocFactorMatrix,(S$4+1),FALSE)*$E2727</f>
        <v>0</v>
      </c>
      <c r="T2722" s="5">
        <f>VLOOKUP(CONCATENATE($F2722," ",$G2722),AllocFactorMatrix,(T$4+1),FALSE)*$E2727</f>
        <v>0</v>
      </c>
      <c r="U2722" s="5">
        <f>VLOOKUP(CONCATENATE($F2722," ",$G2722),AllocFactorMatrix,(U$4+1),FALSE)*$E2727</f>
        <v>0</v>
      </c>
      <c r="V2722" s="5">
        <f>VLOOKUP(CONCATENATE($F2722," ",$G2722),AllocFactorMatrix,(V$4+1),FALSE)*$E2727</f>
        <v>0</v>
      </c>
      <c r="W2722" s="5">
        <f t="shared" si="1290"/>
        <v>0</v>
      </c>
      <c r="X2722" s="5">
        <f>VLOOKUP(CONCATENATE($F2722," ",$G2722),AllocFactorMatrix,(X$4+1),FALSE)*$E2727</f>
        <v>0</v>
      </c>
      <c r="Y2722" s="5">
        <f>VLOOKUP(CONCATENATE($F2722," ",$G2722),AllocFactorMatrix,(Y$4+1),FALSE)*$E2727</f>
        <v>0</v>
      </c>
      <c r="Z2722" s="5">
        <f t="shared" si="1269"/>
        <v>0</v>
      </c>
      <c r="AA2722" s="5">
        <f>VLOOKUP(CONCATENATE($F2722," ",$G2722),AllocFactorMatrix,(AA$4+1),FALSE)*$E2727</f>
        <v>0</v>
      </c>
      <c r="AB2722" s="5">
        <f>VLOOKUP(CONCATENATE($F2722," ",$G2722),AllocFactorMatrix,(AB$4+1),FALSE)*$E2727</f>
        <v>0</v>
      </c>
      <c r="AC2722" s="5">
        <f>VLOOKUP(CONCATENATE($F2722," ",$G2722),AllocFactorMatrix,(AC$4+1),FALSE)*$E2727</f>
        <v>0</v>
      </c>
    </row>
    <row r="2723" spans="4:29" hidden="1" outlineLevel="1">
      <c r="E2723" s="48"/>
      <c r="F2723" s="175" t="str">
        <f>F2727</f>
        <v>FUELREV</v>
      </c>
      <c r="G2723" s="52" t="str">
        <f>$G$11</f>
        <v>DISTPRI</v>
      </c>
      <c r="H2723" s="4">
        <f t="shared" si="1278"/>
        <v>0</v>
      </c>
      <c r="I2723" s="5">
        <f>VLOOKUP(CONCATENATE($F2723," ",$G2723),AllocFactorMatrix,(I$4+1),FALSE)*$E2727</f>
        <v>0</v>
      </c>
      <c r="J2723" s="5">
        <f>VLOOKUP(CONCATENATE($F2723," ",$G2723),AllocFactorMatrix,(J$4+1),FALSE)*$E2727</f>
        <v>0</v>
      </c>
      <c r="K2723" s="5">
        <f>VLOOKUP(CONCATENATE($F2723," ",$G2723),AllocFactorMatrix,(K$4+1),FALSE)*$E2727</f>
        <v>0</v>
      </c>
      <c r="L2723" s="5">
        <f>VLOOKUP(CONCATENATE($F2723," ",$G2723),AllocFactorMatrix,(L$4+1),FALSE)*$E2727</f>
        <v>0</v>
      </c>
      <c r="M2723" s="5">
        <f t="shared" si="1268"/>
        <v>0</v>
      </c>
      <c r="N2723" s="5">
        <f>VLOOKUP(CONCATENATE($F2723," ",$G2723),AllocFactorMatrix,(N$4+1),FALSE)*$E2727</f>
        <v>0</v>
      </c>
      <c r="O2723" s="5">
        <f>VLOOKUP(CONCATENATE($F2723," ",$G2723),AllocFactorMatrix,(O$4+1),FALSE)*$E2727</f>
        <v>0</v>
      </c>
      <c r="P2723" s="5">
        <f>VLOOKUP(CONCATENATE($F2723," ",$G2723),AllocFactorMatrix,(P$4+1),FALSE)*$E2727</f>
        <v>0</v>
      </c>
      <c r="Q2723" s="5">
        <f>VLOOKUP(CONCATENATE($F2723," ",$G2723),AllocFactorMatrix,(Q$4+1),FALSE)*$E2727</f>
        <v>0</v>
      </c>
      <c r="R2723" s="5">
        <f t="shared" si="1289"/>
        <v>0</v>
      </c>
      <c r="S2723" s="5">
        <f>VLOOKUP(CONCATENATE($F2723," ",$G2723),AllocFactorMatrix,(S$4+1),FALSE)*$E2727</f>
        <v>0</v>
      </c>
      <c r="T2723" s="5">
        <f>VLOOKUP(CONCATENATE($F2723," ",$G2723),AllocFactorMatrix,(T$4+1),FALSE)*$E2727</f>
        <v>0</v>
      </c>
      <c r="U2723" s="5">
        <f>VLOOKUP(CONCATENATE($F2723," ",$G2723),AllocFactorMatrix,(U$4+1),FALSE)*$E2727</f>
        <v>0</v>
      </c>
      <c r="V2723" s="5">
        <f>VLOOKUP(CONCATENATE($F2723," ",$G2723),AllocFactorMatrix,(V$4+1),FALSE)*$E2727</f>
        <v>0</v>
      </c>
      <c r="W2723" s="5">
        <f t="shared" si="1290"/>
        <v>0</v>
      </c>
      <c r="X2723" s="5">
        <f>VLOOKUP(CONCATENATE($F2723," ",$G2723),AllocFactorMatrix,(X$4+1),FALSE)*$E2727</f>
        <v>0</v>
      </c>
      <c r="Y2723" s="5">
        <f>VLOOKUP(CONCATENATE($F2723," ",$G2723),AllocFactorMatrix,(Y$4+1),FALSE)*$E2727</f>
        <v>0</v>
      </c>
      <c r="Z2723" s="5">
        <f t="shared" si="1269"/>
        <v>0</v>
      </c>
      <c r="AA2723" s="5">
        <f>VLOOKUP(CONCATENATE($F2723," ",$G2723),AllocFactorMatrix,(AA$4+1),FALSE)*$E2727</f>
        <v>0</v>
      </c>
      <c r="AB2723" s="5">
        <f>VLOOKUP(CONCATENATE($F2723," ",$G2723),AllocFactorMatrix,(AB$4+1),FALSE)*$E2727</f>
        <v>0</v>
      </c>
      <c r="AC2723" s="5">
        <f>VLOOKUP(CONCATENATE($F2723," ",$G2723),AllocFactorMatrix,(AC$4+1),FALSE)*$E2727</f>
        <v>0</v>
      </c>
    </row>
    <row r="2724" spans="4:29" hidden="1" outlineLevel="1">
      <c r="E2724" s="48"/>
      <c r="F2724" s="175" t="str">
        <f>F2727</f>
        <v>FUELREV</v>
      </c>
      <c r="G2724" s="52" t="str">
        <f>$G$12</f>
        <v>DISTSEC</v>
      </c>
      <c r="H2724" s="4">
        <f t="shared" si="1278"/>
        <v>0</v>
      </c>
      <c r="I2724" s="5">
        <f>VLOOKUP(CONCATENATE($F2724," ",$G2724),AllocFactorMatrix,(I$4+1),FALSE)*$E2727</f>
        <v>0</v>
      </c>
      <c r="J2724" s="5">
        <f>VLOOKUP(CONCATENATE($F2724," ",$G2724),AllocFactorMatrix,(J$4+1),FALSE)*$E2727</f>
        <v>0</v>
      </c>
      <c r="K2724" s="5">
        <f>VLOOKUP(CONCATENATE($F2724," ",$G2724),AllocFactorMatrix,(K$4+1),FALSE)*$E2727</f>
        <v>0</v>
      </c>
      <c r="L2724" s="5">
        <f>VLOOKUP(CONCATENATE($F2724," ",$G2724),AllocFactorMatrix,(L$4+1),FALSE)*$E2727</f>
        <v>0</v>
      </c>
      <c r="M2724" s="5">
        <f t="shared" si="1268"/>
        <v>0</v>
      </c>
      <c r="N2724" s="5">
        <f>VLOOKUP(CONCATENATE($F2724," ",$G2724),AllocFactorMatrix,(N$4+1),FALSE)*$E2727</f>
        <v>0</v>
      </c>
      <c r="O2724" s="5">
        <f>VLOOKUP(CONCATENATE($F2724," ",$G2724),AllocFactorMatrix,(O$4+1),FALSE)*$E2727</f>
        <v>0</v>
      </c>
      <c r="P2724" s="5">
        <f>VLOOKUP(CONCATENATE($F2724," ",$G2724),AllocFactorMatrix,(P$4+1),FALSE)*$E2727</f>
        <v>0</v>
      </c>
      <c r="Q2724" s="5">
        <f>VLOOKUP(CONCATENATE($F2724," ",$G2724),AllocFactorMatrix,(Q$4+1),FALSE)*$E2727</f>
        <v>0</v>
      </c>
      <c r="R2724" s="5">
        <f t="shared" si="1289"/>
        <v>0</v>
      </c>
      <c r="S2724" s="5">
        <f>VLOOKUP(CONCATENATE($F2724," ",$G2724),AllocFactorMatrix,(S$4+1),FALSE)*$E2727</f>
        <v>0</v>
      </c>
      <c r="T2724" s="5">
        <f>VLOOKUP(CONCATENATE($F2724," ",$G2724),AllocFactorMatrix,(T$4+1),FALSE)*$E2727</f>
        <v>0</v>
      </c>
      <c r="U2724" s="5">
        <f>VLOOKUP(CONCATENATE($F2724," ",$G2724),AllocFactorMatrix,(U$4+1),FALSE)*$E2727</f>
        <v>0</v>
      </c>
      <c r="V2724" s="5">
        <f>VLOOKUP(CONCATENATE($F2724," ",$G2724),AllocFactorMatrix,(V$4+1),FALSE)*$E2727</f>
        <v>0</v>
      </c>
      <c r="W2724" s="5">
        <f t="shared" si="1290"/>
        <v>0</v>
      </c>
      <c r="X2724" s="5">
        <f>VLOOKUP(CONCATENATE($F2724," ",$G2724),AllocFactorMatrix,(X$4+1),FALSE)*$E2727</f>
        <v>0</v>
      </c>
      <c r="Y2724" s="5">
        <f>VLOOKUP(CONCATENATE($F2724," ",$G2724),AllocFactorMatrix,(Y$4+1),FALSE)*$E2727</f>
        <v>0</v>
      </c>
      <c r="Z2724" s="5">
        <f t="shared" si="1269"/>
        <v>0</v>
      </c>
      <c r="AA2724" s="5">
        <f>VLOOKUP(CONCATENATE($F2724," ",$G2724),AllocFactorMatrix,(AA$4+1),FALSE)*$E2727</f>
        <v>0</v>
      </c>
      <c r="AB2724" s="5">
        <f>VLOOKUP(CONCATENATE($F2724," ",$G2724),AllocFactorMatrix,(AB$4+1),FALSE)*$E2727</f>
        <v>0</v>
      </c>
      <c r="AC2724" s="5">
        <f>VLOOKUP(CONCATENATE($F2724," ",$G2724),AllocFactorMatrix,(AC$4+1),FALSE)*$E2727</f>
        <v>0</v>
      </c>
    </row>
    <row r="2725" spans="4:29" hidden="1" outlineLevel="1">
      <c r="E2725" s="48"/>
      <c r="F2725" s="175" t="str">
        <f>F2727</f>
        <v>FUELREV</v>
      </c>
      <c r="G2725" s="52" t="str">
        <f>$G$13</f>
        <v>ENERGY</v>
      </c>
      <c r="H2725" s="4">
        <f t="shared" si="1278"/>
        <v>0</v>
      </c>
      <c r="I2725" s="5">
        <f>VLOOKUP(CONCATENATE($F2725," ",$G2725),AllocFactorMatrix,(I$4+1),FALSE)*$E2727</f>
        <v>0</v>
      </c>
      <c r="J2725" s="5">
        <f>VLOOKUP(CONCATENATE($F2725," ",$G2725),AllocFactorMatrix,(J$4+1),FALSE)*$E2727</f>
        <v>0</v>
      </c>
      <c r="K2725" s="5">
        <f>VLOOKUP(CONCATENATE($F2725," ",$G2725),AllocFactorMatrix,(K$4+1),FALSE)*$E2727</f>
        <v>0</v>
      </c>
      <c r="L2725" s="5">
        <f>VLOOKUP(CONCATENATE($F2725," ",$G2725),AllocFactorMatrix,(L$4+1),FALSE)*$E2727</f>
        <v>0</v>
      </c>
      <c r="M2725" s="5">
        <f t="shared" si="1268"/>
        <v>0</v>
      </c>
      <c r="N2725" s="5">
        <f>VLOOKUP(CONCATENATE($F2725," ",$G2725),AllocFactorMatrix,(N$4+1),FALSE)*$E2727</f>
        <v>0</v>
      </c>
      <c r="O2725" s="5">
        <f>VLOOKUP(CONCATENATE($F2725," ",$G2725),AllocFactorMatrix,(O$4+1),FALSE)*$E2727</f>
        <v>0</v>
      </c>
      <c r="P2725" s="5">
        <f>VLOOKUP(CONCATENATE($F2725," ",$G2725),AllocFactorMatrix,(P$4+1),FALSE)*$E2727</f>
        <v>0</v>
      </c>
      <c r="Q2725" s="5">
        <f>VLOOKUP(CONCATENATE($F2725," ",$G2725),AllocFactorMatrix,(Q$4+1),FALSE)*$E2727</f>
        <v>0</v>
      </c>
      <c r="R2725" s="5">
        <f t="shared" si="1289"/>
        <v>0</v>
      </c>
      <c r="S2725" s="5">
        <f>VLOOKUP(CONCATENATE($F2725," ",$G2725),AllocFactorMatrix,(S$4+1),FALSE)*$E2727</f>
        <v>0</v>
      </c>
      <c r="T2725" s="5">
        <f>VLOOKUP(CONCATENATE($F2725," ",$G2725),AllocFactorMatrix,(T$4+1),FALSE)*$E2727</f>
        <v>0</v>
      </c>
      <c r="U2725" s="5">
        <f>VLOOKUP(CONCATENATE($F2725," ",$G2725),AllocFactorMatrix,(U$4+1),FALSE)*$E2727</f>
        <v>0</v>
      </c>
      <c r="V2725" s="5">
        <f>VLOOKUP(CONCATENATE($F2725," ",$G2725),AllocFactorMatrix,(V$4+1),FALSE)*$E2727</f>
        <v>0</v>
      </c>
      <c r="W2725" s="5">
        <f t="shared" si="1290"/>
        <v>0</v>
      </c>
      <c r="X2725" s="5">
        <f>VLOOKUP(CONCATENATE($F2725," ",$G2725),AllocFactorMatrix,(X$4+1),FALSE)*$E2727</f>
        <v>0</v>
      </c>
      <c r="Y2725" s="5">
        <f>VLOOKUP(CONCATENATE($F2725," ",$G2725),AllocFactorMatrix,(Y$4+1),FALSE)*$E2727</f>
        <v>0</v>
      </c>
      <c r="Z2725" s="5">
        <f t="shared" si="1269"/>
        <v>0</v>
      </c>
      <c r="AA2725" s="5">
        <f>VLOOKUP(CONCATENATE($F2725," ",$G2725),AllocFactorMatrix,(AA$4+1),FALSE)*$E2727</f>
        <v>0</v>
      </c>
      <c r="AB2725" s="5">
        <f>VLOOKUP(CONCATENATE($F2725," ",$G2725),AllocFactorMatrix,(AB$4+1),FALSE)*$E2727</f>
        <v>0</v>
      </c>
      <c r="AC2725" s="5">
        <f>VLOOKUP(CONCATENATE($F2725," ",$G2725),AllocFactorMatrix,(AC$4+1),FALSE)*$E2727</f>
        <v>0</v>
      </c>
    </row>
    <row r="2726" spans="4:29" hidden="1" outlineLevel="1">
      <c r="E2726" s="48"/>
      <c r="F2726" s="175" t="str">
        <f>F2727</f>
        <v>FUELREV</v>
      </c>
      <c r="G2726" s="52" t="str">
        <f>$G$14</f>
        <v>CUSTOMER</v>
      </c>
      <c r="H2726" s="4">
        <f t="shared" si="1278"/>
        <v>0</v>
      </c>
      <c r="I2726" s="5">
        <f>VLOOKUP(CONCATENATE($F2726," ",$G2726),AllocFactorMatrix,(I$4+1),FALSE)*$E2727</f>
        <v>0</v>
      </c>
      <c r="J2726" s="5">
        <f>VLOOKUP(CONCATENATE($F2726," ",$G2726),AllocFactorMatrix,(J$4+1),FALSE)*$E2727</f>
        <v>0</v>
      </c>
      <c r="K2726" s="5">
        <f>VLOOKUP(CONCATENATE($F2726," ",$G2726),AllocFactorMatrix,(K$4+1),FALSE)*$E2727</f>
        <v>0</v>
      </c>
      <c r="L2726" s="5">
        <f>VLOOKUP(CONCATENATE($F2726," ",$G2726),AllocFactorMatrix,(L$4+1),FALSE)*$E2727</f>
        <v>0</v>
      </c>
      <c r="M2726" s="5">
        <f t="shared" si="1268"/>
        <v>0</v>
      </c>
      <c r="N2726" s="5">
        <f>VLOOKUP(CONCATENATE($F2726," ",$G2726),AllocFactorMatrix,(N$4+1),FALSE)*$E2727</f>
        <v>0</v>
      </c>
      <c r="O2726" s="5">
        <f>VLOOKUP(CONCATENATE($F2726," ",$G2726),AllocFactorMatrix,(O$4+1),FALSE)*$E2727</f>
        <v>0</v>
      </c>
      <c r="P2726" s="5">
        <f>VLOOKUP(CONCATENATE($F2726," ",$G2726),AllocFactorMatrix,(P$4+1),FALSE)*$E2727</f>
        <v>0</v>
      </c>
      <c r="Q2726" s="5">
        <f>VLOOKUP(CONCATENATE($F2726," ",$G2726),AllocFactorMatrix,(Q$4+1),FALSE)*$E2727</f>
        <v>0</v>
      </c>
      <c r="R2726" s="5">
        <f t="shared" si="1289"/>
        <v>0</v>
      </c>
      <c r="S2726" s="5">
        <f>VLOOKUP(CONCATENATE($F2726," ",$G2726),AllocFactorMatrix,(S$4+1),FALSE)*$E2727</f>
        <v>0</v>
      </c>
      <c r="T2726" s="5">
        <f>VLOOKUP(CONCATENATE($F2726," ",$G2726),AllocFactorMatrix,(T$4+1),FALSE)*$E2727</f>
        <v>0</v>
      </c>
      <c r="U2726" s="5">
        <f>VLOOKUP(CONCATENATE($F2726," ",$G2726),AllocFactorMatrix,(U$4+1),FALSE)*$E2727</f>
        <v>0</v>
      </c>
      <c r="V2726" s="5">
        <f>VLOOKUP(CONCATENATE($F2726," ",$G2726),AllocFactorMatrix,(V$4+1),FALSE)*$E2727</f>
        <v>0</v>
      </c>
      <c r="W2726" s="5">
        <f t="shared" si="1290"/>
        <v>0</v>
      </c>
      <c r="X2726" s="5">
        <f>VLOOKUP(CONCATENATE($F2726," ",$G2726),AllocFactorMatrix,(X$4+1),FALSE)*$E2727</f>
        <v>0</v>
      </c>
      <c r="Y2726" s="5">
        <f>VLOOKUP(CONCATENATE($F2726," ",$G2726),AllocFactorMatrix,(Y$4+1),FALSE)*$E2727</f>
        <v>0</v>
      </c>
      <c r="Z2726" s="5">
        <f t="shared" si="1269"/>
        <v>0</v>
      </c>
      <c r="AA2726" s="5">
        <f>VLOOKUP(CONCATENATE($F2726," ",$G2726),AllocFactorMatrix,(AA$4+1),FALSE)*$E2727</f>
        <v>0</v>
      </c>
      <c r="AB2726" s="5">
        <f>VLOOKUP(CONCATENATE($F2726," ",$G2726),AllocFactorMatrix,(AB$4+1),FALSE)*$E2727</f>
        <v>0</v>
      </c>
      <c r="AC2726" s="5">
        <f>VLOOKUP(CONCATENATE($F2726," ",$G2726),AllocFactorMatrix,(AC$4+1),FALSE)*$E2727</f>
        <v>0</v>
      </c>
    </row>
    <row r="2727" spans="4:29" collapsed="1">
      <c r="D2727" s="52" t="s">
        <v>246</v>
      </c>
      <c r="E2727" s="39">
        <v>0</v>
      </c>
      <c r="F2727" s="93" t="s">
        <v>239</v>
      </c>
      <c r="G2727" s="52" t="str">
        <f>$G$15</f>
        <v>TOTAL</v>
      </c>
      <c r="H2727" s="4">
        <f t="shared" si="1278"/>
        <v>0</v>
      </c>
      <c r="I2727" s="5">
        <f>VLOOKUP(CONCATENATE($F2727," ",$G2727),AllocFactorMatrix,(I$4+1),FALSE)*$E2727</f>
        <v>0</v>
      </c>
      <c r="J2727" s="5">
        <f>VLOOKUP(CONCATENATE($F2727," ",$G2727),AllocFactorMatrix,(J$4+1),FALSE)*$E2727</f>
        <v>0</v>
      </c>
      <c r="K2727" s="5">
        <f>VLOOKUP(CONCATENATE($F2727," ",$G2727),AllocFactorMatrix,(K$4+1),FALSE)*$E2727</f>
        <v>0</v>
      </c>
      <c r="L2727" s="5">
        <f>VLOOKUP(CONCATENATE($F2727," ",$G2727),AllocFactorMatrix,(L$4+1),FALSE)*$E2727</f>
        <v>0</v>
      </c>
      <c r="M2727" s="5">
        <f t="shared" si="1268"/>
        <v>0</v>
      </c>
      <c r="N2727" s="5">
        <f>VLOOKUP(CONCATENATE($F2727," ",$G2727),AllocFactorMatrix,(N$4+1),FALSE)*$E2727</f>
        <v>0</v>
      </c>
      <c r="O2727" s="5">
        <f>VLOOKUP(CONCATENATE($F2727," ",$G2727),AllocFactorMatrix,(O$4+1),FALSE)*$E2727</f>
        <v>0</v>
      </c>
      <c r="P2727" s="5">
        <f>VLOOKUP(CONCATENATE($F2727," ",$G2727),AllocFactorMatrix,(P$4+1),FALSE)*$E2727</f>
        <v>0</v>
      </c>
      <c r="Q2727" s="5">
        <f>VLOOKUP(CONCATENATE($F2727," ",$G2727),AllocFactorMatrix,(Q$4+1),FALSE)*$E2727</f>
        <v>0</v>
      </c>
      <c r="R2727" s="5">
        <f t="shared" si="1289"/>
        <v>0</v>
      </c>
      <c r="S2727" s="5">
        <f>VLOOKUP(CONCATENATE($F2727," ",$G2727),AllocFactorMatrix,(S$4+1),FALSE)*$E2727</f>
        <v>0</v>
      </c>
      <c r="T2727" s="5">
        <f>VLOOKUP(CONCATENATE($F2727," ",$G2727),AllocFactorMatrix,(T$4+1),FALSE)*$E2727</f>
        <v>0</v>
      </c>
      <c r="U2727" s="5">
        <f>VLOOKUP(CONCATENATE($F2727," ",$G2727),AllocFactorMatrix,(U$4+1),FALSE)*$E2727</f>
        <v>0</v>
      </c>
      <c r="V2727" s="5">
        <f>VLOOKUP(CONCATENATE($F2727," ",$G2727),AllocFactorMatrix,(V$4+1),FALSE)*$E2727</f>
        <v>0</v>
      </c>
      <c r="W2727" s="5">
        <f t="shared" si="1290"/>
        <v>0</v>
      </c>
      <c r="X2727" s="5">
        <f>VLOOKUP(CONCATENATE($F2727," ",$G2727),AllocFactorMatrix,(X$4+1),FALSE)*$E2727</f>
        <v>0</v>
      </c>
      <c r="Y2727" s="5">
        <f>VLOOKUP(CONCATENATE($F2727," ",$G2727),AllocFactorMatrix,(Y$4+1),FALSE)*$E2727</f>
        <v>0</v>
      </c>
      <c r="Z2727" s="5">
        <f t="shared" si="1269"/>
        <v>0</v>
      </c>
      <c r="AA2727" s="5">
        <f>VLOOKUP(CONCATENATE($F2727," ",$G2727),AllocFactorMatrix,(AA$4+1),FALSE)*$E2727</f>
        <v>0</v>
      </c>
      <c r="AB2727" s="5">
        <f>VLOOKUP(CONCATENATE($F2727," ",$G2727),AllocFactorMatrix,(AB$4+1),FALSE)*$E2727</f>
        <v>0</v>
      </c>
      <c r="AC2727" s="5">
        <f>VLOOKUP(CONCATENATE($F2727," ",$G2727),AllocFactorMatrix,(AC$4+1),FALSE)*$E2727</f>
        <v>0</v>
      </c>
    </row>
    <row r="2728" spans="4:29" hidden="1" outlineLevel="1">
      <c r="E2728" s="48"/>
      <c r="F2728" s="175" t="str">
        <f>F2735</f>
        <v>LABOR_M</v>
      </c>
      <c r="G2728" s="52" t="str">
        <f>$G$8</f>
        <v>PRODUCTION</v>
      </c>
      <c r="H2728" s="4">
        <f t="shared" ca="1" si="1278"/>
        <v>-159894.08428737972</v>
      </c>
      <c r="I2728" s="5">
        <f ca="1">VLOOKUP(CONCATENATE($F2728," ",$G2728),AllocFactorMatrix,(I$4+1),FALSE)*$E2735</f>
        <v>-82247.275236348287</v>
      </c>
      <c r="J2728" s="5">
        <f ca="1">VLOOKUP(CONCATENATE($F2728," ",$G2728),AllocFactorMatrix,(J$4+1),FALSE)*$E2735</f>
        <v>-19180.077230109724</v>
      </c>
      <c r="K2728" s="5">
        <f ca="1">VLOOKUP(CONCATENATE($F2728," ",$G2728),AllocFactorMatrix,(K$4+1),FALSE)*$E2735</f>
        <v>-266.67902143591226</v>
      </c>
      <c r="L2728" s="5">
        <f ca="1">VLOOKUP(CONCATENATE($F2728," ",$G2728),AllocFactorMatrix,(L$4+1),FALSE)*$E2735</f>
        <v>-37.141375971819024</v>
      </c>
      <c r="M2728" s="5">
        <f t="shared" ca="1" si="1268"/>
        <v>-19483.897627517457</v>
      </c>
      <c r="N2728" s="5">
        <f ca="1">VLOOKUP(CONCATENATE($F2728," ",$G2728),AllocFactorMatrix,(N$4+1),FALSE)*$E2735</f>
        <v>-11416.139189376878</v>
      </c>
      <c r="O2728" s="5">
        <f ca="1">VLOOKUP(CONCATENATE($F2728," ",$G2728),AllocFactorMatrix,(O$4+1),FALSE)*$E2735</f>
        <v>-2045.6760805231763</v>
      </c>
      <c r="P2728" s="5">
        <f ca="1">VLOOKUP(CONCATENATE($F2728," ",$G2728),AllocFactorMatrix,(P$4+1),FALSE)*$E2735</f>
        <v>-414.84223338404075</v>
      </c>
      <c r="Q2728" s="5">
        <f ca="1">VLOOKUP(CONCATENATE($F2728," ",$G2728),AllocFactorMatrix,(Q$4+1),FALSE)*$E2735</f>
        <v>-15.75344621198696</v>
      </c>
      <c r="R2728" s="5">
        <f ca="1">SUBTOTAL(9,N2728:Q2728)</f>
        <v>-13892.410949496083</v>
      </c>
      <c r="S2728" s="5">
        <f ca="1">VLOOKUP(CONCATENATE($F2728," ",$G2728),AllocFactorMatrix,(S$4+1),FALSE)*$E2735</f>
        <v>-540.63607627140777</v>
      </c>
      <c r="T2728" s="5">
        <f ca="1">VLOOKUP(CONCATENATE($F2728," ",$G2728),AllocFactorMatrix,(T$4+1),FALSE)*$E2735</f>
        <v>-7298.8992197551997</v>
      </c>
      <c r="U2728" s="5">
        <f ca="1">VLOOKUP(CONCATENATE($F2728," ",$G2728),AllocFactorMatrix,(U$4+1),FALSE)*$E2735</f>
        <v>-27915.359519649053</v>
      </c>
      <c r="V2728" s="5">
        <f ca="1">VLOOKUP(CONCATENATE($F2728," ",$G2728),AllocFactorMatrix,(V$4+1),FALSE)*$E2735</f>
        <v>-5057.1262832953016</v>
      </c>
      <c r="W2728" s="5">
        <f ca="1">SUBTOTAL(9,S2728:V2728)</f>
        <v>-40812.021098970959</v>
      </c>
      <c r="X2728" s="5">
        <f ca="1">VLOOKUP(CONCATENATE($F2728," ",$G2728),AllocFactorMatrix,(X$4+1),FALSE)*$E2735</f>
        <v>-3133.2691578021372</v>
      </c>
      <c r="Y2728" s="5">
        <f ca="1">VLOOKUP(CONCATENATE($F2728," ",$G2728),AllocFactorMatrix,(Y$4+1),FALSE)*$E2735</f>
        <v>-62.579421582229216</v>
      </c>
      <c r="Z2728" s="5">
        <f t="shared" ca="1" si="1269"/>
        <v>-3195.8485793843665</v>
      </c>
      <c r="AA2728" s="5">
        <f ca="1">VLOOKUP(CONCATENATE($F2728," ",$G2728),AllocFactorMatrix,(AA$4+1),FALSE)*$E2735</f>
        <v>-41.332889205351741</v>
      </c>
      <c r="AB2728" s="5">
        <f ca="1">VLOOKUP(CONCATENATE($F2728," ",$G2728),AllocFactorMatrix,(AB$4+1),FALSE)*$E2735</f>
        <v>-183.62422725537712</v>
      </c>
      <c r="AC2728" s="5">
        <f ca="1">VLOOKUP(CONCATENATE($F2728," ",$G2728),AllocFactorMatrix,(AC$4+1),FALSE)*$E2735</f>
        <v>-37.67367920180569</v>
      </c>
    </row>
    <row r="2729" spans="4:29" hidden="1" outlineLevel="1">
      <c r="E2729" s="48"/>
      <c r="F2729" s="175" t="str">
        <f>F2735</f>
        <v>LABOR_M</v>
      </c>
      <c r="G2729" s="52" t="str">
        <f>$G$9</f>
        <v>BULKTRAN</v>
      </c>
      <c r="H2729" s="4">
        <f t="shared" ca="1" si="1278"/>
        <v>-24784.847818955699</v>
      </c>
      <c r="I2729" s="5">
        <f ca="1">VLOOKUP(CONCATENATE($F2729," ",$G2729),AllocFactorMatrix,(I$4+1),FALSE)*$E2735</f>
        <v>-12748.97823357151</v>
      </c>
      <c r="J2729" s="5">
        <f ca="1">VLOOKUP(CONCATENATE($F2729," ",$G2729),AllocFactorMatrix,(J$4+1),FALSE)*$E2735</f>
        <v>-2973.0636841428673</v>
      </c>
      <c r="K2729" s="5">
        <f ca="1">VLOOKUP(CONCATENATE($F2729," ",$G2729),AllocFactorMatrix,(K$4+1),FALSE)*$E2735</f>
        <v>-41.337357740625258</v>
      </c>
      <c r="L2729" s="5">
        <f ca="1">VLOOKUP(CONCATENATE($F2729," ",$G2729),AllocFactorMatrix,(L$4+1),FALSE)*$E2735</f>
        <v>-5.7572070621052349</v>
      </c>
      <c r="M2729" s="5">
        <f t="shared" ca="1" si="1268"/>
        <v>-3020.1582489455977</v>
      </c>
      <c r="N2729" s="5">
        <f ca="1">VLOOKUP(CONCATENATE($F2729," ",$G2729),AllocFactorMatrix,(N$4+1),FALSE)*$E2735</f>
        <v>-1769.5918754578565</v>
      </c>
      <c r="O2729" s="5">
        <f ca="1">VLOOKUP(CONCATENATE($F2729," ",$G2729),AllocFactorMatrix,(O$4+1),FALSE)*$E2735</f>
        <v>-317.0959736791624</v>
      </c>
      <c r="P2729" s="5">
        <f ca="1">VLOOKUP(CONCATENATE($F2729," ",$G2729),AllocFactorMatrix,(P$4+1),FALSE)*$E2735</f>
        <v>-64.303827556368859</v>
      </c>
      <c r="Q2729" s="5">
        <f ca="1">VLOOKUP(CONCATENATE($F2729," ",$G2729),AllocFactorMatrix,(Q$4+1),FALSE)*$E2735</f>
        <v>-2.441908771849528</v>
      </c>
      <c r="R2729" s="5">
        <f t="shared" ref="R2729:R2735" ca="1" si="1291">SUBTOTAL(9,N2729:Q2729)</f>
        <v>-2153.4335854652377</v>
      </c>
      <c r="S2729" s="5">
        <f ca="1">VLOOKUP(CONCATENATE($F2729," ",$G2729),AllocFactorMatrix,(S$4+1),FALSE)*$E2735</f>
        <v>-83.802868227075137</v>
      </c>
      <c r="T2729" s="5">
        <f ca="1">VLOOKUP(CONCATENATE($F2729," ",$G2729),AllocFactorMatrix,(T$4+1),FALSE)*$E2735</f>
        <v>-1131.3871129990594</v>
      </c>
      <c r="U2729" s="5">
        <f ca="1">VLOOKUP(CONCATENATE($F2729," ",$G2729),AllocFactorMatrix,(U$4+1),FALSE)*$E2735</f>
        <v>-4327.1015346785289</v>
      </c>
      <c r="V2729" s="5">
        <f ca="1">VLOOKUP(CONCATENATE($F2729," ",$G2729),AllocFactorMatrix,(V$4+1),FALSE)*$E2735</f>
        <v>-783.89457553313639</v>
      </c>
      <c r="W2729" s="5">
        <f t="shared" ref="W2729:W2735" ca="1" si="1292">SUBTOTAL(9,S2729:V2729)</f>
        <v>-6326.1860914377994</v>
      </c>
      <c r="X2729" s="5">
        <f ca="1">VLOOKUP(CONCATENATE($F2729," ",$G2729),AllocFactorMatrix,(X$4+1),FALSE)*$E2735</f>
        <v>-485.68150346562135</v>
      </c>
      <c r="Y2729" s="5">
        <f ca="1">VLOOKUP(CONCATENATE($F2729," ",$G2729),AllocFactorMatrix,(Y$4+1),FALSE)*$E2735</f>
        <v>-9.7003053454194728</v>
      </c>
      <c r="Z2729" s="5">
        <f t="shared" ca="1" si="1269"/>
        <v>-495.3818088110408</v>
      </c>
      <c r="AA2729" s="5">
        <f ca="1">VLOOKUP(CONCATENATE($F2729," ",$G2729),AllocFactorMatrix,(AA$4+1),FALSE)*$E2735</f>
        <v>-6.4069247679681398</v>
      </c>
      <c r="AB2729" s="5">
        <f ca="1">VLOOKUP(CONCATENATE($F2729," ",$G2729),AllocFactorMatrix,(AB$4+1),FALSE)*$E2735</f>
        <v>-28.463207683269278</v>
      </c>
      <c r="AC2729" s="5">
        <f ca="1">VLOOKUP(CONCATENATE($F2729," ",$G2729),AllocFactorMatrix,(AC$4+1),FALSE)*$E2735</f>
        <v>-5.8397182732457606</v>
      </c>
    </row>
    <row r="2730" spans="4:29" hidden="1" outlineLevel="1">
      <c r="E2730" s="48"/>
      <c r="F2730" s="175" t="str">
        <f>F2735</f>
        <v>LABOR_M</v>
      </c>
      <c r="G2730" s="52" t="str">
        <f>$G$10</f>
        <v>SUBTRAN</v>
      </c>
      <c r="H2730" s="4">
        <f t="shared" ca="1" si="1278"/>
        <v>-6868.8530992508104</v>
      </c>
      <c r="I2730" s="5">
        <f ca="1">VLOOKUP(CONCATENATE($F2730," ",$G2730),AllocFactorMatrix,(I$4+1),FALSE)*$E2735</f>
        <v>-3509.6635791752274</v>
      </c>
      <c r="J2730" s="5">
        <f ca="1">VLOOKUP(CONCATENATE($F2730," ",$G2730),AllocFactorMatrix,(J$4+1),FALSE)*$E2735</f>
        <v>-822.72443220762477</v>
      </c>
      <c r="K2730" s="5">
        <f ca="1">VLOOKUP(CONCATENATE($F2730," ",$G2730),AllocFactorMatrix,(K$4+1),FALSE)*$E2735</f>
        <v>-11.493141292603882</v>
      </c>
      <c r="L2730" s="5">
        <f ca="1">VLOOKUP(CONCATENATE($F2730," ",$G2730),AllocFactorMatrix,(L$4+1),FALSE)*$E2735</f>
        <v>-2.0802051739349809</v>
      </c>
      <c r="M2730" s="5">
        <f t="shared" ca="1" si="1268"/>
        <v>-836.29777867416362</v>
      </c>
      <c r="N2730" s="5">
        <f ca="1">VLOOKUP(CONCATENATE($F2730," ",$G2730),AllocFactorMatrix,(N$4+1),FALSE)*$E2735</f>
        <v>-475.47585758505744</v>
      </c>
      <c r="O2730" s="5">
        <f ca="1">VLOOKUP(CONCATENATE($F2730," ",$G2730),AllocFactorMatrix,(O$4+1),FALSE)*$E2735</f>
        <v>-85.440622806388845</v>
      </c>
      <c r="P2730" s="5">
        <f ca="1">VLOOKUP(CONCATENATE($F2730," ",$G2730),AllocFactorMatrix,(P$4+1),FALSE)*$E2735</f>
        <v>-22.427504739391431</v>
      </c>
      <c r="Q2730" s="5">
        <f ca="1">VLOOKUP(CONCATENATE($F2730," ",$G2730),AllocFactorMatrix,(Q$4+1),FALSE)*$E2735</f>
        <v>0</v>
      </c>
      <c r="R2730" s="5">
        <f t="shared" ca="1" si="1291"/>
        <v>-583.34398513083772</v>
      </c>
      <c r="S2730" s="5">
        <f ca="1">VLOOKUP(CONCATENATE($F2730," ",$G2730),AllocFactorMatrix,(S$4+1),FALSE)*$E2735</f>
        <v>-21.431710090504644</v>
      </c>
      <c r="T2730" s="5">
        <f ca="1">VLOOKUP(CONCATENATE($F2730," ",$G2730),AllocFactorMatrix,(T$4+1),FALSE)*$E2735</f>
        <v>-300.70767446144362</v>
      </c>
      <c r="U2730" s="5">
        <f ca="1">VLOOKUP(CONCATENATE($F2730," ",$G2730),AllocFactorMatrix,(U$4+1),FALSE)*$E2735</f>
        <v>-1482.7207971145419</v>
      </c>
      <c r="V2730" s="5">
        <f ca="1">VLOOKUP(CONCATENATE($F2730," ",$G2730),AllocFactorMatrix,(V$4+1),FALSE)*$E2735</f>
        <v>0</v>
      </c>
      <c r="W2730" s="5">
        <f t="shared" ca="1" si="1292"/>
        <v>-1804.8601816664902</v>
      </c>
      <c r="X2730" s="5">
        <f ca="1">VLOOKUP(CONCATENATE($F2730," ",$G2730),AllocFactorMatrix,(X$4+1),FALSE)*$E2735</f>
        <v>-130.33752498803565</v>
      </c>
      <c r="Y2730" s="5">
        <f ca="1">VLOOKUP(CONCATENATE($F2730," ",$G2730),AllocFactorMatrix,(Y$4+1),FALSE)*$E2735</f>
        <v>-2.6169842185400367</v>
      </c>
      <c r="Z2730" s="5">
        <f t="shared" ca="1" si="1269"/>
        <v>-132.95450920657569</v>
      </c>
      <c r="AA2730" s="5">
        <f ca="1">VLOOKUP(CONCATENATE($F2730," ",$G2730),AllocFactorMatrix,(AA$4+1),FALSE)*$E2735</f>
        <v>-1.7330653975109809</v>
      </c>
      <c r="AB2730" s="5">
        <f ca="1">VLOOKUP(CONCATENATE($F2730," ",$G2730),AllocFactorMatrix,(AB$4+1),FALSE)*$E2735</f>
        <v>0</v>
      </c>
      <c r="AC2730" s="5">
        <f ca="1">VLOOKUP(CONCATENATE($F2730," ",$G2730),AllocFactorMatrix,(AC$4+1),FALSE)*$E2735</f>
        <v>0</v>
      </c>
    </row>
    <row r="2731" spans="4:29" hidden="1" outlineLevel="1">
      <c r="E2731" s="48"/>
      <c r="F2731" s="175" t="str">
        <f>F2735</f>
        <v>LABOR_M</v>
      </c>
      <c r="G2731" s="52" t="str">
        <f>$G$11</f>
        <v>DISTPRI</v>
      </c>
      <c r="H2731" s="4">
        <f t="shared" ca="1" si="1278"/>
        <v>-56108.770630940038</v>
      </c>
      <c r="I2731" s="5">
        <f ca="1">VLOOKUP(CONCATENATE($F2731," ",$G2731),AllocFactorMatrix,(I$4+1),FALSE)*$E2735</f>
        <v>-36740.41958636255</v>
      </c>
      <c r="J2731" s="5">
        <f ca="1">VLOOKUP(CONCATENATE($F2731," ",$G2731),AllocFactorMatrix,(J$4+1),FALSE)*$E2735</f>
        <v>-8598.676236326035</v>
      </c>
      <c r="K2731" s="5">
        <f ca="1">VLOOKUP(CONCATENATE($F2731," ",$G2731),AllocFactorMatrix,(K$4+1),FALSE)*$E2735</f>
        <v>-120.10416750234104</v>
      </c>
      <c r="L2731" s="5">
        <f ca="1">VLOOKUP(CONCATENATE($F2731," ",$G2731),AllocFactorMatrix,(L$4+1),FALSE)*$E2735</f>
        <v>0</v>
      </c>
      <c r="M2731" s="5">
        <f t="shared" ca="1" si="1268"/>
        <v>-8718.7804038283757</v>
      </c>
      <c r="N2731" s="5">
        <f ca="1">VLOOKUP(CONCATENATE($F2731," ",$G2731),AllocFactorMatrix,(N$4+1),FALSE)*$E2735</f>
        <v>-4991.700234325388</v>
      </c>
      <c r="O2731" s="5">
        <f ca="1">VLOOKUP(CONCATENATE($F2731," ",$G2731),AllocFactorMatrix,(O$4+1),FALSE)*$E2735</f>
        <v>-896.90466066389536</v>
      </c>
      <c r="P2731" s="5">
        <f ca="1">VLOOKUP(CONCATENATE($F2731," ",$G2731),AllocFactorMatrix,(P$4+1),FALSE)*$E2735</f>
        <v>0</v>
      </c>
      <c r="Q2731" s="5">
        <f ca="1">VLOOKUP(CONCATENATE($F2731," ",$G2731),AllocFactorMatrix,(Q$4+1),FALSE)*$E2735</f>
        <v>0</v>
      </c>
      <c r="R2731" s="5">
        <f t="shared" ca="1" si="1291"/>
        <v>-5888.6048949892829</v>
      </c>
      <c r="S2731" s="5">
        <f ca="1">VLOOKUP(CONCATENATE($F2731," ",$G2731),AllocFactorMatrix,(S$4+1),FALSE)*$E2735</f>
        <v>-225.70849707062627</v>
      </c>
      <c r="T2731" s="5">
        <f ca="1">VLOOKUP(CONCATENATE($F2731," ",$G2731),AllocFactorMatrix,(T$4+1),FALSE)*$E2735</f>
        <v>-3121.0661333581538</v>
      </c>
      <c r="U2731" s="5">
        <f ca="1">VLOOKUP(CONCATENATE($F2731," ",$G2731),AllocFactorMatrix,(U$4+1),FALSE)*$E2735</f>
        <v>0</v>
      </c>
      <c r="V2731" s="5">
        <f ca="1">VLOOKUP(CONCATENATE($F2731," ",$G2731),AllocFactorMatrix,(V$4+1),FALSE)*$E2735</f>
        <v>0</v>
      </c>
      <c r="W2731" s="5">
        <f t="shared" ca="1" si="1292"/>
        <v>-3346.7746304287803</v>
      </c>
      <c r="X2731" s="5">
        <f ca="1">VLOOKUP(CONCATENATE($F2731," ",$G2731),AllocFactorMatrix,(X$4+1),FALSE)*$E2735</f>
        <v>-1368.6829577929923</v>
      </c>
      <c r="Y2731" s="5">
        <f ca="1">VLOOKUP(CONCATENATE($F2731," ",$G2731),AllocFactorMatrix,(Y$4+1),FALSE)*$E2735</f>
        <v>-27.471625389136914</v>
      </c>
      <c r="Z2731" s="5">
        <f t="shared" ca="1" si="1269"/>
        <v>-1396.1545831821293</v>
      </c>
      <c r="AA2731" s="5">
        <f ca="1">VLOOKUP(CONCATENATE($F2731," ",$G2731),AllocFactorMatrix,(AA$4+1),FALSE)*$E2735</f>
        <v>-18.036532148909156</v>
      </c>
      <c r="AB2731" s="5">
        <f ca="1">VLOOKUP(CONCATENATE($F2731," ",$G2731),AllocFactorMatrix,(AB$4+1),FALSE)*$E2735</f>
        <v>0</v>
      </c>
      <c r="AC2731" s="5">
        <f ca="1">VLOOKUP(CONCATENATE($F2731," ",$G2731),AllocFactorMatrix,(AC$4+1),FALSE)*$E2735</f>
        <v>0</v>
      </c>
    </row>
    <row r="2732" spans="4:29" hidden="1" outlineLevel="1">
      <c r="E2732" s="48"/>
      <c r="F2732" s="175" t="str">
        <f>F2735</f>
        <v>LABOR_M</v>
      </c>
      <c r="G2732" s="52" t="str">
        <f>$G$12</f>
        <v>DISTSEC</v>
      </c>
      <c r="H2732" s="4">
        <f t="shared" ca="1" si="1278"/>
        <v>-22228.782754796466</v>
      </c>
      <c r="I2732" s="5">
        <f ca="1">VLOOKUP(CONCATENATE($F2732," ",$G2732),AllocFactorMatrix,(I$4+1),FALSE)*$E2735</f>
        <v>-16496.092694384264</v>
      </c>
      <c r="J2732" s="5">
        <f ca="1">VLOOKUP(CONCATENATE($F2732," ",$G2732),AllocFactorMatrix,(J$4+1),FALSE)*$E2735</f>
        <v>-3326.349285485393</v>
      </c>
      <c r="K2732" s="5">
        <f ca="1">VLOOKUP(CONCATENATE($F2732," ",$G2732),AllocFactorMatrix,(K$4+1),FALSE)*$E2735</f>
        <v>0</v>
      </c>
      <c r="L2732" s="5">
        <f ca="1">VLOOKUP(CONCATENATE($F2732," ",$G2732),AllocFactorMatrix,(L$4+1),FALSE)*$E2735</f>
        <v>0</v>
      </c>
      <c r="M2732" s="5">
        <f t="shared" ca="1" si="1268"/>
        <v>-3326.349285485393</v>
      </c>
      <c r="N2732" s="5">
        <f ca="1">VLOOKUP(CONCATENATE($F2732," ",$G2732),AllocFactorMatrix,(N$4+1),FALSE)*$E2735</f>
        <v>-1662.6273922771716</v>
      </c>
      <c r="O2732" s="5">
        <f ca="1">VLOOKUP(CONCATENATE($F2732," ",$G2732),AllocFactorMatrix,(O$4+1),FALSE)*$E2735</f>
        <v>0</v>
      </c>
      <c r="P2732" s="5">
        <f ca="1">VLOOKUP(CONCATENATE($F2732," ",$G2732),AllocFactorMatrix,(P$4+1),FALSE)*$E2735</f>
        <v>0</v>
      </c>
      <c r="Q2732" s="5">
        <f ca="1">VLOOKUP(CONCATENATE($F2732," ",$G2732),AllocFactorMatrix,(Q$4+1),FALSE)*$E2735</f>
        <v>0</v>
      </c>
      <c r="R2732" s="5">
        <f t="shared" ca="1" si="1291"/>
        <v>-1662.6273922771716</v>
      </c>
      <c r="S2732" s="5">
        <f ca="1">VLOOKUP(CONCATENATE($F2732," ",$G2732),AllocFactorMatrix,(S$4+1),FALSE)*$E2735</f>
        <v>-62.145119041038541</v>
      </c>
      <c r="T2732" s="5">
        <f ca="1">VLOOKUP(CONCATENATE($F2732," ",$G2732),AllocFactorMatrix,(T$4+1),FALSE)*$E2735</f>
        <v>0</v>
      </c>
      <c r="U2732" s="5">
        <f ca="1">VLOOKUP(CONCATENATE($F2732," ",$G2732),AllocFactorMatrix,(U$4+1),FALSE)*$E2735</f>
        <v>0</v>
      </c>
      <c r="V2732" s="5">
        <f ca="1">VLOOKUP(CONCATENATE($F2732," ",$G2732),AllocFactorMatrix,(V$4+1),FALSE)*$E2735</f>
        <v>0</v>
      </c>
      <c r="W2732" s="5">
        <f t="shared" ca="1" si="1292"/>
        <v>-62.145119041038541</v>
      </c>
      <c r="X2732" s="5">
        <f ca="1">VLOOKUP(CONCATENATE($F2732," ",$G2732),AllocFactorMatrix,(X$4+1),FALSE)*$E2735</f>
        <v>-469.65356863467042</v>
      </c>
      <c r="Y2732" s="5">
        <f ca="1">VLOOKUP(CONCATENATE($F2732," ",$G2732),AllocFactorMatrix,(Y$4+1),FALSE)*$E2735</f>
        <v>0</v>
      </c>
      <c r="Z2732" s="5">
        <f t="shared" ca="1" si="1269"/>
        <v>-469.65356863467042</v>
      </c>
      <c r="AA2732" s="5">
        <f ca="1">VLOOKUP(CONCATENATE($F2732," ",$G2732),AllocFactorMatrix,(AA$4+1),FALSE)*$E2735</f>
        <v>-5.5529826648946621</v>
      </c>
      <c r="AB2732" s="5">
        <f ca="1">VLOOKUP(CONCATENATE($F2732," ",$G2732),AllocFactorMatrix,(AB$4+1),FALSE)*$E2735</f>
        <v>-170.91919686526498</v>
      </c>
      <c r="AC2732" s="5">
        <f ca="1">VLOOKUP(CONCATENATE($F2732," ",$G2732),AllocFactorMatrix,(AC$4+1),FALSE)*$E2735</f>
        <v>-35.442515443762453</v>
      </c>
    </row>
    <row r="2733" spans="4:29" hidden="1" outlineLevel="1">
      <c r="E2733" s="48"/>
      <c r="F2733" s="175" t="str">
        <f>F2735</f>
        <v>LABOR_M</v>
      </c>
      <c r="G2733" s="52" t="str">
        <f>$G$13</f>
        <v>ENERGY</v>
      </c>
      <c r="H2733" s="4">
        <f t="shared" ca="1" si="1278"/>
        <v>-63953.375756354653</v>
      </c>
      <c r="I2733" s="5">
        <f ca="1">VLOOKUP(CONCATENATE($F2733," ",$G2733),AllocFactorMatrix,(I$4+1),FALSE)*$E2735</f>
        <v>-25024.073966041607</v>
      </c>
      <c r="J2733" s="5">
        <f ca="1">VLOOKUP(CONCATENATE($F2733," ",$G2733),AllocFactorMatrix,(J$4+1),FALSE)*$E2735</f>
        <v>-7219.3727342413713</v>
      </c>
      <c r="K2733" s="5">
        <f ca="1">VLOOKUP(CONCATENATE($F2733," ",$G2733),AllocFactorMatrix,(K$4+1),FALSE)*$E2735</f>
        <v>-100.62264651891947</v>
      </c>
      <c r="L2733" s="5">
        <f ca="1">VLOOKUP(CONCATENATE($F2733," ",$G2733),AllocFactorMatrix,(L$4+1),FALSE)*$E2735</f>
        <v>-14.066960704510285</v>
      </c>
      <c r="M2733" s="5">
        <f t="shared" ca="1" si="1268"/>
        <v>-7334.0623414648007</v>
      </c>
      <c r="N2733" s="5">
        <f ca="1">VLOOKUP(CONCATENATE($F2733," ",$G2733),AllocFactorMatrix,(N$4+1),FALSE)*$E2735</f>
        <v>-4684.1045810676269</v>
      </c>
      <c r="O2733" s="5">
        <f ca="1">VLOOKUP(CONCATENATE($F2733," ",$G2733),AllocFactorMatrix,(O$4+1),FALSE)*$E2735</f>
        <v>-835.35836443902576</v>
      </c>
      <c r="P2733" s="5">
        <f ca="1">VLOOKUP(CONCATENATE($F2733," ",$G2733),AllocFactorMatrix,(P$4+1),FALSE)*$E2735</f>
        <v>-170.10955511033734</v>
      </c>
      <c r="Q2733" s="5">
        <f ca="1">VLOOKUP(CONCATENATE($F2733," ",$G2733),AllocFactorMatrix,(Q$4+1),FALSE)*$E2735</f>
        <v>-6.4250954667136124</v>
      </c>
      <c r="R2733" s="5">
        <f t="shared" ca="1" si="1291"/>
        <v>-5695.9975960837028</v>
      </c>
      <c r="S2733" s="5">
        <f ca="1">VLOOKUP(CONCATENATE($F2733," ",$G2733),AllocFactorMatrix,(S$4+1),FALSE)*$E2735</f>
        <v>-245.30664205969558</v>
      </c>
      <c r="T2733" s="5">
        <f ca="1">VLOOKUP(CONCATENATE($F2733," ",$G2733),AllocFactorMatrix,(T$4+1),FALSE)*$E2735</f>
        <v>-3878.3446522777972</v>
      </c>
      <c r="U2733" s="5">
        <f ca="1">VLOOKUP(CONCATENATE($F2733," ",$G2733),AllocFactorMatrix,(U$4+1),FALSE)*$E2735</f>
        <v>-16680.129128157907</v>
      </c>
      <c r="V2733" s="5">
        <f ca="1">VLOOKUP(CONCATENATE($F2733," ",$G2733),AllocFactorMatrix,(V$4+1),FALSE)*$E2735</f>
        <v>-3137.7065086356397</v>
      </c>
      <c r="W2733" s="5">
        <f t="shared" ca="1" si="1292"/>
        <v>-23941.486931131039</v>
      </c>
      <c r="X2733" s="5">
        <f ca="1">VLOOKUP(CONCATENATE($F2733," ",$G2733),AllocFactorMatrix,(X$4+1),FALSE)*$E2735</f>
        <v>-1286.6770946734459</v>
      </c>
      <c r="Y2733" s="5">
        <f ca="1">VLOOKUP(CONCATENATE($F2733," ",$G2733),AllocFactorMatrix,(Y$4+1),FALSE)*$E2735</f>
        <v>-25.816919242360076</v>
      </c>
      <c r="Z2733" s="5">
        <f t="shared" ca="1" si="1269"/>
        <v>-1312.4940139158059</v>
      </c>
      <c r="AA2733" s="5">
        <f ca="1">VLOOKUP(CONCATENATE($F2733," ",$G2733),AllocFactorMatrix,(AA$4+1),FALSE)*$E2735</f>
        <v>-23.028802671326805</v>
      </c>
      <c r="AB2733" s="5">
        <f ca="1">VLOOKUP(CONCATENATE($F2733," ",$G2733),AllocFactorMatrix,(AB$4+1),FALSE)*$E2735</f>
        <v>-515.8372929141799</v>
      </c>
      <c r="AC2733" s="5">
        <f ca="1">VLOOKUP(CONCATENATE($F2733," ",$G2733),AllocFactorMatrix,(AC$4+1),FALSE)*$E2735</f>
        <v>-106.39481213218957</v>
      </c>
    </row>
    <row r="2734" spans="4:29" hidden="1" outlineLevel="1">
      <c r="E2734" s="48"/>
      <c r="F2734" s="175" t="str">
        <f>F2735</f>
        <v>LABOR_M</v>
      </c>
      <c r="G2734" s="52" t="str">
        <f>$G$14</f>
        <v>CUSTOMER</v>
      </c>
      <c r="H2734" s="4">
        <f t="shared" ca="1" si="1278"/>
        <v>-42324.285652322709</v>
      </c>
      <c r="I2734" s="5">
        <f ca="1">VLOOKUP(CONCATENATE($F2734," ",$G2734),AllocFactorMatrix,(I$4+1),FALSE)*$E2735</f>
        <v>-32679.863724015351</v>
      </c>
      <c r="J2734" s="5">
        <f ca="1">VLOOKUP(CONCATENATE($F2734," ",$G2734),AllocFactorMatrix,(J$4+1),FALSE)*$E2735</f>
        <v>-6617.3814912307816</v>
      </c>
      <c r="K2734" s="5">
        <f ca="1">VLOOKUP(CONCATENATE($F2734," ",$G2734),AllocFactorMatrix,(K$4+1),FALSE)*$E2735</f>
        <v>-169.14147190812403</v>
      </c>
      <c r="L2734" s="5">
        <f ca="1">VLOOKUP(CONCATENATE($F2734," ",$G2734),AllocFactorMatrix,(L$4+1),FALSE)*$E2735</f>
        <v>-27.270873492631047</v>
      </c>
      <c r="M2734" s="5">
        <f t="shared" ca="1" si="1268"/>
        <v>-6813.7938366315366</v>
      </c>
      <c r="N2734" s="5">
        <f ca="1">VLOOKUP(CONCATENATE($F2734," ",$G2734),AllocFactorMatrix,(N$4+1),FALSE)*$E2735</f>
        <v>-271.37624335407287</v>
      </c>
      <c r="O2734" s="5">
        <f ca="1">VLOOKUP(CONCATENATE($F2734," ",$G2734),AllocFactorMatrix,(O$4+1),FALSE)*$E2735</f>
        <v>-65.542774610493666</v>
      </c>
      <c r="P2734" s="5">
        <f ca="1">VLOOKUP(CONCATENATE($F2734," ",$G2734),AllocFactorMatrix,(P$4+1),FALSE)*$E2735</f>
        <v>-66.720053364711177</v>
      </c>
      <c r="Q2734" s="5">
        <f ca="1">VLOOKUP(CONCATENATE($F2734," ",$G2734),AllocFactorMatrix,(Q$4+1),FALSE)*$E2735</f>
        <v>-8.2414869321545101</v>
      </c>
      <c r="R2734" s="5">
        <f t="shared" ca="1" si="1291"/>
        <v>-411.88055826143221</v>
      </c>
      <c r="S2734" s="5">
        <f ca="1">VLOOKUP(CONCATENATE($F2734," ",$G2734),AllocFactorMatrix,(S$4+1),FALSE)*$E2735</f>
        <v>-2.0624788502818756</v>
      </c>
      <c r="T2734" s="5">
        <f ca="1">VLOOKUP(CONCATENATE($F2734," ",$G2734),AllocFactorMatrix,(T$4+1),FALSE)*$E2735</f>
        <v>-47.649929935624229</v>
      </c>
      <c r="U2734" s="5">
        <f ca="1">VLOOKUP(CONCATENATE($F2734," ",$G2734),AllocFactorMatrix,(U$4+1),FALSE)*$E2735</f>
        <v>-112.07718083613013</v>
      </c>
      <c r="V2734" s="5">
        <f ca="1">VLOOKUP(CONCATENATE($F2734," ",$G2734),AllocFactorMatrix,(V$4+1),FALSE)*$E2735</f>
        <v>-33.002640124816182</v>
      </c>
      <c r="W2734" s="5">
        <f t="shared" ca="1" si="1292"/>
        <v>-194.7922297468524</v>
      </c>
      <c r="X2734" s="5">
        <f ca="1">VLOOKUP(CONCATENATE($F2734," ",$G2734),AllocFactorMatrix,(X$4+1),FALSE)*$E2735</f>
        <v>-60.132092579402489</v>
      </c>
      <c r="Y2734" s="5">
        <f ca="1">VLOOKUP(CONCATENATE($F2734," ",$G2734),AllocFactorMatrix,(Y$4+1),FALSE)*$E2735</f>
        <v>-0.89826716591707201</v>
      </c>
      <c r="Z2734" s="5">
        <f t="shared" ca="1" si="1269"/>
        <v>-61.030359745319558</v>
      </c>
      <c r="AA2734" s="5">
        <f ca="1">VLOOKUP(CONCATENATE($F2734," ",$G2734),AllocFactorMatrix,(AA$4+1),FALSE)*$E2735</f>
        <v>-4.8952330021706718</v>
      </c>
      <c r="AB2734" s="5">
        <f ca="1">VLOOKUP(CONCATENATE($F2734," ",$G2734),AllocFactorMatrix,(AB$4+1),FALSE)*$E2735</f>
        <v>-1778.6606304230679</v>
      </c>
      <c r="AC2734" s="5">
        <f ca="1">VLOOKUP(CONCATENATE($F2734," ",$G2734),AllocFactorMatrix,(AC$4+1),FALSE)*$E2735</f>
        <v>-379.3690804969753</v>
      </c>
    </row>
    <row r="2735" spans="4:29" collapsed="1">
      <c r="D2735" s="52" t="s">
        <v>254</v>
      </c>
      <c r="E2735" s="39">
        <v>-376163</v>
      </c>
      <c r="F2735" s="93" t="s">
        <v>69</v>
      </c>
      <c r="G2735" s="52" t="str">
        <f>$G$15</f>
        <v>TOTAL</v>
      </c>
      <c r="H2735" s="4">
        <f t="shared" ca="1" si="1278"/>
        <v>-376163.00000000017</v>
      </c>
      <c r="I2735" s="5">
        <f ca="1">VLOOKUP(CONCATENATE($F2735," ",$G2735),AllocFactorMatrix,(I$4+1),FALSE)*$E2735</f>
        <v>-209446.36701989881</v>
      </c>
      <c r="J2735" s="5">
        <f ca="1">VLOOKUP(CONCATENATE($F2735," ",$G2735),AllocFactorMatrix,(J$4+1),FALSE)*$E2735</f>
        <v>-48737.645093743798</v>
      </c>
      <c r="K2735" s="5">
        <f ca="1">VLOOKUP(CONCATENATE($F2735," ",$G2735),AllocFactorMatrix,(K$4+1),FALSE)*$E2735</f>
        <v>-709.37780639852599</v>
      </c>
      <c r="L2735" s="5">
        <f ca="1">VLOOKUP(CONCATENATE($F2735," ",$G2735),AllocFactorMatrix,(L$4+1),FALSE)*$E2735</f>
        <v>-86.316622405000572</v>
      </c>
      <c r="M2735" s="5">
        <f t="shared" ca="1" si="1268"/>
        <v>-49533.339522547321</v>
      </c>
      <c r="N2735" s="5">
        <f ca="1">VLOOKUP(CONCATENATE($F2735," ",$G2735),AllocFactorMatrix,(N$4+1),FALSE)*$E2735</f>
        <v>-25271.01537344405</v>
      </c>
      <c r="O2735" s="5">
        <f ca="1">VLOOKUP(CONCATENATE($F2735," ",$G2735),AllocFactorMatrix,(O$4+1),FALSE)*$E2735</f>
        <v>-4246.0184767221417</v>
      </c>
      <c r="P2735" s="5">
        <f ca="1">VLOOKUP(CONCATENATE($F2735," ",$G2735),AllocFactorMatrix,(P$4+1),FALSE)*$E2735</f>
        <v>-738.40317415484947</v>
      </c>
      <c r="Q2735" s="5">
        <f ca="1">VLOOKUP(CONCATENATE($F2735," ",$G2735),AllocFactorMatrix,(Q$4+1),FALSE)*$E2735</f>
        <v>-32.861937382704618</v>
      </c>
      <c r="R2735" s="5">
        <f t="shared" ca="1" si="1291"/>
        <v>-30288.298961703746</v>
      </c>
      <c r="S2735" s="5">
        <f ca="1">VLOOKUP(CONCATENATE($F2735," ",$G2735),AllocFactorMatrix,(S$4+1),FALSE)*$E2735</f>
        <v>-1181.0933916106299</v>
      </c>
      <c r="T2735" s="5">
        <f ca="1">VLOOKUP(CONCATENATE($F2735," ",$G2735),AllocFactorMatrix,(T$4+1),FALSE)*$E2735</f>
        <v>-15778.054722787278</v>
      </c>
      <c r="U2735" s="5">
        <f ca="1">VLOOKUP(CONCATENATE($F2735," ",$G2735),AllocFactorMatrix,(U$4+1),FALSE)*$E2735</f>
        <v>-50517.388160436152</v>
      </c>
      <c r="V2735" s="5">
        <f ca="1">VLOOKUP(CONCATENATE($F2735," ",$G2735),AllocFactorMatrix,(V$4+1),FALSE)*$E2735</f>
        <v>-9011.7300075888943</v>
      </c>
      <c r="W2735" s="5">
        <f t="shared" ca="1" si="1292"/>
        <v>-76488.266282422948</v>
      </c>
      <c r="X2735" s="5">
        <f ca="1">VLOOKUP(CONCATENATE($F2735," ",$G2735),AllocFactorMatrix,(X$4+1),FALSE)*$E2735</f>
        <v>-6934.4338999363044</v>
      </c>
      <c r="Y2735" s="5">
        <f ca="1">VLOOKUP(CONCATENATE($F2735," ",$G2735),AllocFactorMatrix,(Y$4+1),FALSE)*$E2735</f>
        <v>-129.08352294360279</v>
      </c>
      <c r="Z2735" s="5">
        <f t="shared" ca="1" si="1269"/>
        <v>-7063.5174228799069</v>
      </c>
      <c r="AA2735" s="5">
        <f ca="1">VLOOKUP(CONCATENATE($F2735," ",$G2735),AllocFactorMatrix,(AA$4+1),FALSE)*$E2735</f>
        <v>-100.98642985813215</v>
      </c>
      <c r="AB2735" s="5">
        <f ca="1">VLOOKUP(CONCATENATE($F2735," ",$G2735),AllocFactorMatrix,(AB$4+1),FALSE)*$E2735</f>
        <v>-2677.504555141159</v>
      </c>
      <c r="AC2735" s="5">
        <f ca="1">VLOOKUP(CONCATENATE($F2735," ",$G2735),AllocFactorMatrix,(AC$4+1),FALSE)*$E2735</f>
        <v>-564.71980554797881</v>
      </c>
    </row>
    <row r="2736" spans="4:29" hidden="1" outlineLevel="1">
      <c r="E2736" s="48"/>
      <c r="F2736" s="175" t="str">
        <f>F2743</f>
        <v>LABOR_M</v>
      </c>
      <c r="G2736" s="52" t="str">
        <f>$G$8</f>
        <v>PRODUCTION</v>
      </c>
      <c r="H2736" s="4">
        <f t="shared" ca="1" si="1278"/>
        <v>439924.1339622587</v>
      </c>
      <c r="I2736" s="5">
        <f ca="1">VLOOKUP(CONCATENATE($F2736," ",$G2736),AllocFactorMatrix,(I$4+1),FALSE)*$E2743</f>
        <v>226290.80675726969</v>
      </c>
      <c r="J2736" s="5">
        <f ca="1">VLOOKUP(CONCATENATE($F2736," ",$G2736),AllocFactorMatrix,(J$4+1),FALSE)*$E2743</f>
        <v>52771.050926561649</v>
      </c>
      <c r="K2736" s="5">
        <f ca="1">VLOOKUP(CONCATENATE($F2736," ",$G2736),AllocFactorMatrix,(K$4+1),FALSE)*$E2743</f>
        <v>733.72656702069207</v>
      </c>
      <c r="L2736" s="5">
        <f ca="1">VLOOKUP(CONCATENATE($F2736," ",$G2736),AllocFactorMatrix,(L$4+1),FALSE)*$E2743</f>
        <v>102.18881912605428</v>
      </c>
      <c r="M2736" s="5">
        <f t="shared" ref="M2736:M2743" ca="1" si="1293">SUBTOTAL(9,J2736:L2736)</f>
        <v>53606.966312708391</v>
      </c>
      <c r="N2736" s="5">
        <f ca="1">VLOOKUP(CONCATENATE($F2736," ",$G2736),AllocFactorMatrix,(N$4+1),FALSE)*$E2743</f>
        <v>31409.76208383479</v>
      </c>
      <c r="O2736" s="5">
        <f ca="1">VLOOKUP(CONCATENATE($F2736," ",$G2736),AllocFactorMatrix,(O$4+1),FALSE)*$E2743</f>
        <v>5628.365064926279</v>
      </c>
      <c r="P2736" s="5">
        <f ca="1">VLOOKUP(CONCATENATE($F2736," ",$G2736),AllocFactorMatrix,(P$4+1),FALSE)*$E2743</f>
        <v>1141.3749987425131</v>
      </c>
      <c r="Q2736" s="5">
        <f ca="1">VLOOKUP(CONCATENATE($F2736," ",$G2736),AllocFactorMatrix,(Q$4+1),FALSE)*$E2743</f>
        <v>43.343199422396573</v>
      </c>
      <c r="R2736" s="5">
        <f ca="1">SUBTOTAL(9,N2736:Q2736)</f>
        <v>38222.845346925977</v>
      </c>
      <c r="S2736" s="5">
        <f ca="1">VLOOKUP(CONCATENATE($F2736," ",$G2736),AllocFactorMatrix,(S$4+1),FALSE)*$E2743</f>
        <v>1487.4775305319099</v>
      </c>
      <c r="T2736" s="5">
        <f ca="1">VLOOKUP(CONCATENATE($F2736," ",$G2736),AllocFactorMatrix,(T$4+1),FALSE)*$E2743</f>
        <v>20081.805605500125</v>
      </c>
      <c r="U2736" s="5">
        <f ca="1">VLOOKUP(CONCATENATE($F2736," ",$G2736),AllocFactorMatrix,(U$4+1),FALSE)*$E2743</f>
        <v>76804.845005113166</v>
      </c>
      <c r="V2736" s="5">
        <f ca="1">VLOOKUP(CONCATENATE($F2736," ",$G2736),AllocFactorMatrix,(V$4+1),FALSE)*$E2743</f>
        <v>13913.910013818182</v>
      </c>
      <c r="W2736" s="5">
        <f ca="1">SUBTOTAL(9,S2736:V2736)</f>
        <v>112288.03815496337</v>
      </c>
      <c r="X2736" s="5">
        <f ca="1">VLOOKUP(CONCATENATE($F2736," ",$G2736),AllocFactorMatrix,(X$4+1),FALSE)*$E2743</f>
        <v>8620.7111842821087</v>
      </c>
      <c r="Y2736" s="5">
        <f ca="1">VLOOKUP(CONCATENATE($F2736," ",$G2736),AllocFactorMatrix,(Y$4+1),FALSE)*$E2743</f>
        <v>172.17771355406043</v>
      </c>
      <c r="Z2736" s="5">
        <f t="shared" ref="Z2736:Z2743" ca="1" si="1294">SUBTOTAL(9,X2736:Y2736)</f>
        <v>8792.8888978361683</v>
      </c>
      <c r="AA2736" s="5">
        <f ca="1">VLOOKUP(CONCATENATE($F2736," ",$G2736),AllocFactorMatrix,(AA$4+1),FALSE)*$E2743</f>
        <v>113.72112713776957</v>
      </c>
      <c r="AB2736" s="5">
        <f ca="1">VLOOKUP(CONCATENATE($F2736," ",$G2736),AllocFactorMatrix,(AB$4+1),FALSE)*$E2743</f>
        <v>505.21399531343815</v>
      </c>
      <c r="AC2736" s="5">
        <f ca="1">VLOOKUP(CONCATENATE($F2736," ",$G2736),AllocFactorMatrix,(AC$4+1),FALSE)*$E2743</f>
        <v>103.65337010366466</v>
      </c>
    </row>
    <row r="2737" spans="4:29" hidden="1" outlineLevel="1">
      <c r="E2737" s="48"/>
      <c r="F2737" s="175" t="str">
        <f>F2743</f>
        <v>LABOR_M</v>
      </c>
      <c r="G2737" s="52" t="str">
        <f>$G$9</f>
        <v>BULKTRAN</v>
      </c>
      <c r="H2737" s="4">
        <f t="shared" ca="1" si="1278"/>
        <v>68191.720542603332</v>
      </c>
      <c r="I2737" s="5">
        <f ca="1">VLOOKUP(CONCATENATE($F2737," ",$G2737),AllocFactorMatrix,(I$4+1),FALSE)*$E2743</f>
        <v>35076.864996626464</v>
      </c>
      <c r="J2737" s="5">
        <f ca="1">VLOOKUP(CONCATENATE($F2737," ",$G2737),AllocFactorMatrix,(J$4+1),FALSE)*$E2743</f>
        <v>8179.9303100572915</v>
      </c>
      <c r="K2737" s="5">
        <f ca="1">VLOOKUP(CONCATENATE($F2737," ",$G2737),AllocFactorMatrix,(K$4+1),FALSE)*$E2743</f>
        <v>113.73342162958295</v>
      </c>
      <c r="L2737" s="5">
        <f ca="1">VLOOKUP(CONCATENATE($F2737," ",$G2737),AllocFactorMatrix,(L$4+1),FALSE)*$E2743</f>
        <v>15.840075273115971</v>
      </c>
      <c r="M2737" s="5">
        <f t="shared" ca="1" si="1293"/>
        <v>8309.5038069599905</v>
      </c>
      <c r="N2737" s="5">
        <f ca="1">VLOOKUP(CONCATENATE($F2737," ",$G2737),AllocFactorMatrix,(N$4+1),FALSE)*$E2743</f>
        <v>4868.7615726812201</v>
      </c>
      <c r="O2737" s="5">
        <f ca="1">VLOOKUP(CONCATENATE($F2737," ",$G2737),AllocFactorMatrix,(O$4+1),FALSE)*$E2743</f>
        <v>872.44110515685361</v>
      </c>
      <c r="P2737" s="5">
        <f ca="1">VLOOKUP(CONCATENATE($F2737," ",$G2737),AllocFactorMatrix,(P$4+1),FALSE)*$E2743</f>
        <v>176.92215302568761</v>
      </c>
      <c r="Q2737" s="5">
        <f ca="1">VLOOKUP(CONCATENATE($F2737," ",$G2737),AllocFactorMatrix,(Q$4+1),FALSE)*$E2743</f>
        <v>6.7185387530659</v>
      </c>
      <c r="R2737" s="5">
        <f t="shared" ref="R2737:R2743" ca="1" si="1295">SUBTOTAL(9,N2737:Q2737)</f>
        <v>5924.8433696168267</v>
      </c>
      <c r="S2737" s="5">
        <f ca="1">VLOOKUP(CONCATENATE($F2737," ",$G2737),AllocFactorMatrix,(S$4+1),FALSE)*$E2743</f>
        <v>230.570783107197</v>
      </c>
      <c r="T2737" s="5">
        <f ca="1">VLOOKUP(CONCATENATE($F2737," ",$G2737),AllocFactorMatrix,(T$4+1),FALSE)*$E2743</f>
        <v>3112.8387149558607</v>
      </c>
      <c r="U2737" s="5">
        <f ca="1">VLOOKUP(CONCATENATE($F2737," ",$G2737),AllocFactorMatrix,(U$4+1),FALSE)*$E2743</f>
        <v>11905.358498372294</v>
      </c>
      <c r="V2737" s="5">
        <f ca="1">VLOOKUP(CONCATENATE($F2737," ",$G2737),AllocFactorMatrix,(V$4+1),FALSE)*$E2743</f>
        <v>2156.7661104917211</v>
      </c>
      <c r="W2737" s="5">
        <f t="shared" ref="W2737:W2743" ca="1" si="1296">SUBTOTAL(9,S2737:V2737)</f>
        <v>17405.534106927073</v>
      </c>
      <c r="X2737" s="5">
        <f ca="1">VLOOKUP(CONCATENATE($F2737," ",$G2737),AllocFactorMatrix,(X$4+1),FALSE)*$E2743</f>
        <v>1336.2784229689314</v>
      </c>
      <c r="Y2737" s="5">
        <f ca="1">VLOOKUP(CONCATENATE($F2737," ",$G2737),AllocFactorMatrix,(Y$4+1),FALSE)*$E2743</f>
        <v>26.688907518199851</v>
      </c>
      <c r="Z2737" s="5">
        <f t="shared" ca="1" si="1294"/>
        <v>1362.9673304871312</v>
      </c>
      <c r="AA2737" s="5">
        <f ca="1">VLOOKUP(CONCATENATE($F2737," ",$G2737),AllocFactorMatrix,(AA$4+1),FALSE)*$E2743</f>
        <v>17.627674234925994</v>
      </c>
      <c r="AB2737" s="5">
        <f ca="1">VLOOKUP(CONCATENATE($F2737," ",$G2737),AllocFactorMatrix,(AB$4+1),FALSE)*$E2743</f>
        <v>78.31216549165643</v>
      </c>
      <c r="AC2737" s="5">
        <f ca="1">VLOOKUP(CONCATENATE($F2737," ",$G2737),AllocFactorMatrix,(AC$4+1),FALSE)*$E2743</f>
        <v>16.067092259172398</v>
      </c>
    </row>
    <row r="2738" spans="4:29" hidden="1" outlineLevel="1">
      <c r="E2738" s="48"/>
      <c r="F2738" s="175" t="str">
        <f>F2743</f>
        <v>LABOR_M</v>
      </c>
      <c r="G2738" s="52" t="str">
        <f>$G$10</f>
        <v>SUBTRAN</v>
      </c>
      <c r="H2738" s="4">
        <f t="shared" ca="1" si="1278"/>
        <v>18898.599435178694</v>
      </c>
      <c r="I2738" s="5">
        <f ca="1">VLOOKUP(CONCATENATE($F2738," ",$G2738),AllocFactorMatrix,(I$4+1),FALSE)*$E2743</f>
        <v>9656.302904818649</v>
      </c>
      <c r="J2738" s="5">
        <f ca="1">VLOOKUP(CONCATENATE($F2738," ",$G2738),AllocFactorMatrix,(J$4+1),FALSE)*$E2743</f>
        <v>2263.6005261959372</v>
      </c>
      <c r="K2738" s="5">
        <f ca="1">VLOOKUP(CONCATENATE($F2738," ",$G2738),AllocFactorMatrix,(K$4+1),FALSE)*$E2743</f>
        <v>31.621621601504803</v>
      </c>
      <c r="L2738" s="5">
        <f ca="1">VLOOKUP(CONCATENATE($F2738," ",$G2738),AllocFactorMatrix,(L$4+1),FALSE)*$E2743</f>
        <v>5.7233665878618529</v>
      </c>
      <c r="M2738" s="5">
        <f t="shared" ca="1" si="1293"/>
        <v>2300.9455143853043</v>
      </c>
      <c r="N2738" s="5">
        <f ca="1">VLOOKUP(CONCATENATE($F2738," ",$G2738),AllocFactorMatrix,(N$4+1),FALSE)*$E2743</f>
        <v>1308.1991482068761</v>
      </c>
      <c r="O2738" s="5">
        <f ca="1">VLOOKUP(CONCATENATE($F2738," ",$G2738),AllocFactorMatrix,(O$4+1),FALSE)*$E2743</f>
        <v>235.07681451016225</v>
      </c>
      <c r="P2738" s="5">
        <f ca="1">VLOOKUP(CONCATENATE($F2738," ",$G2738),AllocFactorMatrix,(P$4+1),FALSE)*$E2743</f>
        <v>61.705851366447149</v>
      </c>
      <c r="Q2738" s="5">
        <f ca="1">VLOOKUP(CONCATENATE($F2738," ",$G2738),AllocFactorMatrix,(Q$4+1),FALSE)*$E2743</f>
        <v>0</v>
      </c>
      <c r="R2738" s="5">
        <f t="shared" ca="1" si="1295"/>
        <v>1604.9818140834855</v>
      </c>
      <c r="S2738" s="5">
        <f ca="1">VLOOKUP(CONCATENATE($F2738," ",$G2738),AllocFactorMatrix,(S$4+1),FALSE)*$E2743</f>
        <v>58.966074591914236</v>
      </c>
      <c r="T2738" s="5">
        <f ca="1">VLOOKUP(CONCATENATE($F2738," ",$G2738),AllocFactorMatrix,(T$4+1),FALSE)*$E2743</f>
        <v>827.35120472306789</v>
      </c>
      <c r="U2738" s="5">
        <f ca="1">VLOOKUP(CONCATENATE($F2738," ",$G2738),AllocFactorMatrix,(U$4+1),FALSE)*$E2743</f>
        <v>4079.4796473275701</v>
      </c>
      <c r="V2738" s="5">
        <f ca="1">VLOOKUP(CONCATENATE($F2738," ",$G2738),AllocFactorMatrix,(V$4+1),FALSE)*$E2743</f>
        <v>0</v>
      </c>
      <c r="W2738" s="5">
        <f t="shared" ca="1" si="1296"/>
        <v>4965.7969266425525</v>
      </c>
      <c r="X2738" s="5">
        <f ca="1">VLOOKUP(CONCATENATE($F2738," ",$G2738),AllocFactorMatrix,(X$4+1),FALSE)*$E2743</f>
        <v>358.60377861191148</v>
      </c>
      <c r="Y2738" s="5">
        <f ca="1">VLOOKUP(CONCATENATE($F2738," ",$G2738),AllocFactorMatrix,(Y$4+1),FALSE)*$E2743</f>
        <v>7.2002320852904296</v>
      </c>
      <c r="Z2738" s="5">
        <f t="shared" ca="1" si="1294"/>
        <v>365.80401069720193</v>
      </c>
      <c r="AA2738" s="5">
        <f ca="1">VLOOKUP(CONCATENATE($F2738," ",$G2738),AllocFactorMatrix,(AA$4+1),FALSE)*$E2743</f>
        <v>4.7682645514869275</v>
      </c>
      <c r="AB2738" s="5">
        <f ca="1">VLOOKUP(CONCATENATE($F2738," ",$G2738),AllocFactorMatrix,(AB$4+1),FALSE)*$E2743</f>
        <v>0</v>
      </c>
      <c r="AC2738" s="5">
        <f ca="1">VLOOKUP(CONCATENATE($F2738," ",$G2738),AllocFactorMatrix,(AC$4+1),FALSE)*$E2743</f>
        <v>0</v>
      </c>
    </row>
    <row r="2739" spans="4:29" hidden="1" outlineLevel="1">
      <c r="E2739" s="48"/>
      <c r="F2739" s="175" t="str">
        <f>F2743</f>
        <v>LABOR_M</v>
      </c>
      <c r="G2739" s="52" t="str">
        <f>$G$11</f>
        <v>DISTPRI</v>
      </c>
      <c r="H2739" s="4">
        <f t="shared" ca="1" si="1278"/>
        <v>154374.70646593245</v>
      </c>
      <c r="I2739" s="5">
        <f ca="1">VLOOKUP(CONCATENATE($F2739," ",$G2739),AllocFactorMatrix,(I$4+1),FALSE)*$E2743</f>
        <v>101085.64891550697</v>
      </c>
      <c r="J2739" s="5">
        <f ca="1">VLOOKUP(CONCATENATE($F2739," ",$G2739),AllocFactorMatrix,(J$4+1),FALSE)*$E2743</f>
        <v>23657.943402638779</v>
      </c>
      <c r="K2739" s="5">
        <f ca="1">VLOOKUP(CONCATENATE($F2739," ",$G2739),AllocFactorMatrix,(K$4+1),FALSE)*$E2743</f>
        <v>330.44825960390938</v>
      </c>
      <c r="L2739" s="5">
        <f ca="1">VLOOKUP(CONCATENATE($F2739," ",$G2739),AllocFactorMatrix,(L$4+1),FALSE)*$E2743</f>
        <v>0</v>
      </c>
      <c r="M2739" s="5">
        <f t="shared" ca="1" si="1293"/>
        <v>23988.391662242688</v>
      </c>
      <c r="N2739" s="5">
        <f ca="1">VLOOKUP(CONCATENATE($F2739," ",$G2739),AllocFactorMatrix,(N$4+1),FALSE)*$E2743</f>
        <v>13733.900240098657</v>
      </c>
      <c r="O2739" s="5">
        <f ca="1">VLOOKUP(CONCATENATE($F2739," ",$G2739),AllocFactorMatrix,(O$4+1),FALSE)*$E2743</f>
        <v>2467.6960867427201</v>
      </c>
      <c r="P2739" s="5">
        <f ca="1">VLOOKUP(CONCATENATE($F2739," ",$G2739),AllocFactorMatrix,(P$4+1),FALSE)*$E2743</f>
        <v>0</v>
      </c>
      <c r="Q2739" s="5">
        <f ca="1">VLOOKUP(CONCATENATE($F2739," ",$G2739),AllocFactorMatrix,(Q$4+1),FALSE)*$E2743</f>
        <v>0</v>
      </c>
      <c r="R2739" s="5">
        <f t="shared" ca="1" si="1295"/>
        <v>16201.596326841378</v>
      </c>
      <c r="S2739" s="5">
        <f ca="1">VLOOKUP(CONCATENATE($F2739," ",$G2739),AllocFactorMatrix,(S$4+1),FALSE)*$E2743</f>
        <v>621.00243135483822</v>
      </c>
      <c r="T2739" s="5">
        <f ca="1">VLOOKUP(CONCATENATE($F2739," ",$G2739),AllocFactorMatrix,(T$4+1),FALSE)*$E2743</f>
        <v>8587.136427691421</v>
      </c>
      <c r="U2739" s="5">
        <f ca="1">VLOOKUP(CONCATENATE($F2739," ",$G2739),AllocFactorMatrix,(U$4+1),FALSE)*$E2743</f>
        <v>0</v>
      </c>
      <c r="V2739" s="5">
        <f ca="1">VLOOKUP(CONCATENATE($F2739," ",$G2739),AllocFactorMatrix,(V$4+1),FALSE)*$E2743</f>
        <v>0</v>
      </c>
      <c r="W2739" s="5">
        <f t="shared" ca="1" si="1296"/>
        <v>9208.1388590462593</v>
      </c>
      <c r="X2739" s="5">
        <f ca="1">VLOOKUP(CONCATENATE($F2739," ",$G2739),AllocFactorMatrix,(X$4+1),FALSE)*$E2743</f>
        <v>3765.7219625073344</v>
      </c>
      <c r="Y2739" s="5">
        <f ca="1">VLOOKUP(CONCATENATE($F2739," ",$G2739),AllocFactorMatrix,(Y$4+1),FALSE)*$E2743</f>
        <v>75.583978367394437</v>
      </c>
      <c r="Z2739" s="5">
        <f t="shared" ca="1" si="1294"/>
        <v>3841.305940874729</v>
      </c>
      <c r="AA2739" s="5">
        <f ca="1">VLOOKUP(CONCATENATE($F2739," ",$G2739),AllocFactorMatrix,(AA$4+1),FALSE)*$E2743</f>
        <v>49.624761420379663</v>
      </c>
      <c r="AB2739" s="5">
        <f ca="1">VLOOKUP(CONCATENATE($F2739," ",$G2739),AllocFactorMatrix,(AB$4+1),FALSE)*$E2743</f>
        <v>0</v>
      </c>
      <c r="AC2739" s="5">
        <f ca="1">VLOOKUP(CONCATENATE($F2739," ",$G2739),AllocFactorMatrix,(AC$4+1),FALSE)*$E2743</f>
        <v>0</v>
      </c>
    </row>
    <row r="2740" spans="4:29" hidden="1" outlineLevel="1">
      <c r="E2740" s="48"/>
      <c r="F2740" s="175" t="str">
        <f>F2743</f>
        <v>LABOR_M</v>
      </c>
      <c r="G2740" s="52" t="str">
        <f>$G$12</f>
        <v>DISTSEC</v>
      </c>
      <c r="H2740" s="4">
        <f t="shared" ca="1" si="1278"/>
        <v>61159.098199425185</v>
      </c>
      <c r="I2740" s="5">
        <f ca="1">VLOOKUP(CONCATENATE($F2740," ",$G2740),AllocFactorMatrix,(I$4+1),FALSE)*$E2743</f>
        <v>45386.477709175182</v>
      </c>
      <c r="J2740" s="5">
        <f ca="1">VLOOKUP(CONCATENATE($F2740," ",$G2740),AllocFactorMatrix,(J$4+1),FALSE)*$E2743</f>
        <v>9151.9416443391165</v>
      </c>
      <c r="K2740" s="5">
        <f ca="1">VLOOKUP(CONCATENATE($F2740," ",$G2740),AllocFactorMatrix,(K$4+1),FALSE)*$E2743</f>
        <v>0</v>
      </c>
      <c r="L2740" s="5">
        <f ca="1">VLOOKUP(CONCATENATE($F2740," ",$G2740),AllocFactorMatrix,(L$4+1),FALSE)*$E2743</f>
        <v>0</v>
      </c>
      <c r="M2740" s="5">
        <f t="shared" ca="1" si="1293"/>
        <v>9151.9416443391165</v>
      </c>
      <c r="N2740" s="5">
        <f ca="1">VLOOKUP(CONCATENATE($F2740," ",$G2740),AllocFactorMatrix,(N$4+1),FALSE)*$E2743</f>
        <v>4574.4651461579688</v>
      </c>
      <c r="O2740" s="5">
        <f ca="1">VLOOKUP(CONCATENATE($F2740," ",$G2740),AllocFactorMatrix,(O$4+1),FALSE)*$E2743</f>
        <v>0</v>
      </c>
      <c r="P2740" s="5">
        <f ca="1">VLOOKUP(CONCATENATE($F2740," ",$G2740),AllocFactorMatrix,(P$4+1),FALSE)*$E2743</f>
        <v>0</v>
      </c>
      <c r="Q2740" s="5">
        <f ca="1">VLOOKUP(CONCATENATE($F2740," ",$G2740),AllocFactorMatrix,(Q$4+1),FALSE)*$E2743</f>
        <v>0</v>
      </c>
      <c r="R2740" s="5">
        <f t="shared" ca="1" si="1295"/>
        <v>4574.4651461579688</v>
      </c>
      <c r="S2740" s="5">
        <f ca="1">VLOOKUP(CONCATENATE($F2740," ",$G2740),AllocFactorMatrix,(S$4+1),FALSE)*$E2743</f>
        <v>170.98279649279181</v>
      </c>
      <c r="T2740" s="5">
        <f ca="1">VLOOKUP(CONCATENATE($F2740," ",$G2740),AllocFactorMatrix,(T$4+1),FALSE)*$E2743</f>
        <v>0</v>
      </c>
      <c r="U2740" s="5">
        <f ca="1">VLOOKUP(CONCATENATE($F2740," ",$G2740),AllocFactorMatrix,(U$4+1),FALSE)*$E2743</f>
        <v>0</v>
      </c>
      <c r="V2740" s="5">
        <f ca="1">VLOOKUP(CONCATENATE($F2740," ",$G2740),AllocFactorMatrix,(V$4+1),FALSE)*$E2743</f>
        <v>0</v>
      </c>
      <c r="W2740" s="5">
        <f t="shared" ca="1" si="1296"/>
        <v>170.98279649279181</v>
      </c>
      <c r="X2740" s="5">
        <f ca="1">VLOOKUP(CONCATENATE($F2740," ",$G2740),AllocFactorMatrix,(X$4+1),FALSE)*$E2743</f>
        <v>1292.180010065571</v>
      </c>
      <c r="Y2740" s="5">
        <f ca="1">VLOOKUP(CONCATENATE($F2740," ",$G2740),AllocFactorMatrix,(Y$4+1),FALSE)*$E2743</f>
        <v>0</v>
      </c>
      <c r="Z2740" s="5">
        <f t="shared" ca="1" si="1294"/>
        <v>1292.180010065571</v>
      </c>
      <c r="AA2740" s="5">
        <f ca="1">VLOOKUP(CONCATENATE($F2740," ",$G2740),AllocFactorMatrix,(AA$4+1),FALSE)*$E2743</f>
        <v>15.278183058796467</v>
      </c>
      <c r="AB2740" s="5">
        <f ca="1">VLOOKUP(CONCATENATE($F2740," ",$G2740),AllocFactorMatrix,(AB$4+1),FALSE)*$E2743</f>
        <v>470.25804609089761</v>
      </c>
      <c r="AC2740" s="5">
        <f ca="1">VLOOKUP(CONCATENATE($F2740," ",$G2740),AllocFactorMatrix,(AC$4+1),FALSE)*$E2743</f>
        <v>97.514664044840046</v>
      </c>
    </row>
    <row r="2741" spans="4:29" hidden="1" outlineLevel="1">
      <c r="E2741" s="48"/>
      <c r="F2741" s="175" t="str">
        <f>F2743</f>
        <v>LABOR_M</v>
      </c>
      <c r="G2741" s="52" t="str">
        <f>$G$13</f>
        <v>ENERGY</v>
      </c>
      <c r="H2741" s="4">
        <f t="shared" ca="1" si="1278"/>
        <v>175957.93846262939</v>
      </c>
      <c r="I2741" s="5">
        <f ca="1">VLOOKUP(CONCATENATE($F2741," ",$G2741),AllocFactorMatrix,(I$4+1),FALSE)*$E2743</f>
        <v>68849.914721874811</v>
      </c>
      <c r="J2741" s="5">
        <f ca="1">VLOOKUP(CONCATENATE($F2741," ",$G2741),AllocFactorMatrix,(J$4+1),FALSE)*$E2743</f>
        <v>19863.000635806227</v>
      </c>
      <c r="K2741" s="5">
        <f ca="1">VLOOKUP(CONCATENATE($F2741," ",$G2741),AllocFactorMatrix,(K$4+1),FALSE)*$E2743</f>
        <v>276.84783226417352</v>
      </c>
      <c r="L2741" s="5">
        <f ca="1">VLOOKUP(CONCATENATE($F2741," ",$G2741),AllocFactorMatrix,(L$4+1),FALSE)*$E2743</f>
        <v>38.703092318852306</v>
      </c>
      <c r="M2741" s="5">
        <f t="shared" ca="1" si="1293"/>
        <v>20178.551560389256</v>
      </c>
      <c r="N2741" s="5">
        <f ca="1">VLOOKUP(CONCATENATE($F2741," ",$G2741),AllocFactorMatrix,(N$4+1),FALSE)*$E2743</f>
        <v>12887.597814508194</v>
      </c>
      <c r="O2741" s="5">
        <f ca="1">VLOOKUP(CONCATENATE($F2741," ",$G2741),AllocFactorMatrix,(O$4+1),FALSE)*$E2743</f>
        <v>2298.3608597017565</v>
      </c>
      <c r="P2741" s="5">
        <f ca="1">VLOOKUP(CONCATENATE($F2741," ",$G2741),AllocFactorMatrix,(P$4+1),FALSE)*$E2743</f>
        <v>468.03044055162042</v>
      </c>
      <c r="Q2741" s="5">
        <f ca="1">VLOOKUP(CONCATENATE($F2741," ",$G2741),AllocFactorMatrix,(Q$4+1),FALSE)*$E2743</f>
        <v>17.677668135230171</v>
      </c>
      <c r="R2741" s="5">
        <f t="shared" ca="1" si="1295"/>
        <v>15671.666782896798</v>
      </c>
      <c r="S2741" s="5">
        <f ca="1">VLOOKUP(CONCATENATE($F2741," ",$G2741),AllocFactorMatrix,(S$4+1),FALSE)*$E2743</f>
        <v>674.92373182075914</v>
      </c>
      <c r="T2741" s="5">
        <f ca="1">VLOOKUP(CONCATENATE($F2741," ",$G2741),AllocFactorMatrix,(T$4+1),FALSE)*$E2743</f>
        <v>10670.672526532826</v>
      </c>
      <c r="U2741" s="5">
        <f ca="1">VLOOKUP(CONCATENATE($F2741," ",$G2741),AllocFactorMatrix,(U$4+1),FALSE)*$E2743</f>
        <v>45892.825827720073</v>
      </c>
      <c r="V2741" s="5">
        <f ca="1">VLOOKUP(CONCATENATE($F2741," ",$G2741),AllocFactorMatrix,(V$4+1),FALSE)*$E2743</f>
        <v>8632.9198768751812</v>
      </c>
      <c r="W2741" s="5">
        <f t="shared" ca="1" si="1296"/>
        <v>65871.341962948849</v>
      </c>
      <c r="X2741" s="5">
        <f ca="1">VLOOKUP(CONCATENATE($F2741," ",$G2741),AllocFactorMatrix,(X$4+1),FALSE)*$E2743</f>
        <v>3540.0953642908953</v>
      </c>
      <c r="Y2741" s="5">
        <f ca="1">VLOOKUP(CONCATENATE($F2741," ",$G2741),AllocFactorMatrix,(Y$4+1),FALSE)*$E2743</f>
        <v>71.031307317510681</v>
      </c>
      <c r="Z2741" s="5">
        <f t="shared" ca="1" si="1294"/>
        <v>3611.126671608406</v>
      </c>
      <c r="AA2741" s="5">
        <f ca="1">VLOOKUP(CONCATENATE($F2741," ",$G2741),AllocFactorMatrix,(AA$4+1),FALSE)*$E2743</f>
        <v>63.3602307209987</v>
      </c>
      <c r="AB2741" s="5">
        <f ca="1">VLOOKUP(CONCATENATE($F2741," ",$G2741),AllocFactorMatrix,(AB$4+1),FALSE)*$E2743</f>
        <v>1419.2474684857229</v>
      </c>
      <c r="AC2741" s="5">
        <f ca="1">VLOOKUP(CONCATENATE($F2741," ",$G2741),AllocFactorMatrix,(AC$4+1),FALSE)*$E2743</f>
        <v>292.72906370448516</v>
      </c>
    </row>
    <row r="2742" spans="4:29" hidden="1" outlineLevel="1">
      <c r="E2742" s="48"/>
      <c r="F2742" s="175" t="str">
        <f>F2743</f>
        <v>LABOR_M</v>
      </c>
      <c r="G2742" s="52" t="str">
        <f>$G$14</f>
        <v>CUSTOMER</v>
      </c>
      <c r="H2742" s="4">
        <f t="shared" ca="1" si="1278"/>
        <v>116448.80293197271</v>
      </c>
      <c r="I2742" s="5">
        <f ca="1">VLOOKUP(CONCATENATE($F2742," ",$G2742),AllocFactorMatrix,(I$4+1),FALSE)*$E2743</f>
        <v>89913.650094475815</v>
      </c>
      <c r="J2742" s="5">
        <f ca="1">VLOOKUP(CONCATENATE($F2742," ",$G2742),AllocFactorMatrix,(J$4+1),FALSE)*$E2743</f>
        <v>18206.713741800108</v>
      </c>
      <c r="K2742" s="5">
        <f ca="1">VLOOKUP(CONCATENATE($F2742," ",$G2742),AllocFactorMatrix,(K$4+1),FALSE)*$E2743</f>
        <v>465.36690758706328</v>
      </c>
      <c r="L2742" s="5">
        <f ca="1">VLOOKUP(CONCATENATE($F2742," ",$G2742),AllocFactorMatrix,(L$4+1),FALSE)*$E2743</f>
        <v>75.031640208010799</v>
      </c>
      <c r="M2742" s="5">
        <f t="shared" ca="1" si="1293"/>
        <v>18747.112289595181</v>
      </c>
      <c r="N2742" s="5">
        <f ca="1">VLOOKUP(CONCATENATE($F2742," ",$G2742),AllocFactorMatrix,(N$4+1),FALSE)*$E2743</f>
        <v>746.65025518329685</v>
      </c>
      <c r="O2742" s="5">
        <f ca="1">VLOOKUP(CONCATENATE($F2742," ",$G2742),AllocFactorMatrix,(O$4+1),FALSE)*$E2743</f>
        <v>180.33092647869</v>
      </c>
      <c r="P2742" s="5">
        <f ca="1">VLOOKUP(CONCATENATE($F2742," ",$G2742),AllocFactorMatrix,(P$4+1),FALSE)*$E2743</f>
        <v>183.57002903016686</v>
      </c>
      <c r="Q2742" s="5">
        <f ca="1">VLOOKUP(CONCATENATE($F2742," ",$G2742),AllocFactorMatrix,(Q$4+1),FALSE)*$E2743</f>
        <v>22.675191626683038</v>
      </c>
      <c r="R2742" s="5">
        <f t="shared" ca="1" si="1295"/>
        <v>1133.2264023188368</v>
      </c>
      <c r="S2742" s="5">
        <f ca="1">VLOOKUP(CONCATENATE($F2742," ",$G2742),AllocFactorMatrix,(S$4+1),FALSE)*$E2743</f>
        <v>5.6745953177039707</v>
      </c>
      <c r="T2742" s="5">
        <f ca="1">VLOOKUP(CONCATENATE($F2742," ",$G2742),AllocFactorMatrix,(T$4+1),FALSE)*$E2743</f>
        <v>131.10149918126976</v>
      </c>
      <c r="U2742" s="5">
        <f ca="1">VLOOKUP(CONCATENATE($F2742," ",$G2742),AllocFactorMatrix,(U$4+1),FALSE)*$E2743</f>
        <v>308.36323267375326</v>
      </c>
      <c r="V2742" s="5">
        <f ca="1">VLOOKUP(CONCATENATE($F2742," ",$G2742),AllocFactorMatrix,(V$4+1),FALSE)*$E2743</f>
        <v>90.801720026635067</v>
      </c>
      <c r="W2742" s="5">
        <f t="shared" ca="1" si="1296"/>
        <v>535.94104719936206</v>
      </c>
      <c r="X2742" s="5">
        <f ca="1">VLOOKUP(CONCATENATE($F2742," ",$G2742),AllocFactorMatrix,(X$4+1),FALSE)*$E2743</f>
        <v>165.44426186391405</v>
      </c>
      <c r="Y2742" s="5">
        <f ca="1">VLOOKUP(CONCATENATE($F2742," ",$G2742),AllocFactorMatrix,(Y$4+1),FALSE)*$E2743</f>
        <v>2.4714448116952048</v>
      </c>
      <c r="Z2742" s="5">
        <f t="shared" ca="1" si="1294"/>
        <v>167.91570667560924</v>
      </c>
      <c r="AA2742" s="5">
        <f ca="1">VLOOKUP(CONCATENATE($F2742," ",$G2742),AllocFactorMatrix,(AA$4+1),FALSE)*$E2743</f>
        <v>13.468485395324759</v>
      </c>
      <c r="AB2742" s="5">
        <f ca="1">VLOOKUP(CONCATENATE($F2742," ",$G2742),AllocFactorMatrix,(AB$4+1),FALSE)*$E2743</f>
        <v>4893.7128658573711</v>
      </c>
      <c r="AC2742" s="5">
        <f ca="1">VLOOKUP(CONCATENATE($F2742," ",$G2742),AllocFactorMatrix,(AC$4+1),FALSE)*$E2743</f>
        <v>1043.7760404551939</v>
      </c>
    </row>
    <row r="2743" spans="4:29" collapsed="1">
      <c r="D2743" s="52" t="s">
        <v>290</v>
      </c>
      <c r="E2743" s="41">
        <v>1034955</v>
      </c>
      <c r="F2743" s="93" t="s">
        <v>69</v>
      </c>
      <c r="G2743" s="52" t="str">
        <f>$G$15</f>
        <v>TOTAL</v>
      </c>
      <c r="H2743" s="4">
        <f t="shared" ca="1" si="1278"/>
        <v>1034955.0000000006</v>
      </c>
      <c r="I2743" s="5">
        <f ca="1">VLOOKUP(CONCATENATE($F2743," ",$G2743),AllocFactorMatrix,(I$4+1),FALSE)*$E2743</f>
        <v>576259.66609974764</v>
      </c>
      <c r="J2743" s="5">
        <f ca="1">VLOOKUP(CONCATENATE($F2743," ",$G2743),AllocFactorMatrix,(J$4+1),FALSE)*$E2743</f>
        <v>134094.18118739911</v>
      </c>
      <c r="K2743" s="5">
        <f ca="1">VLOOKUP(CONCATENATE($F2743," ",$G2743),AllocFactorMatrix,(K$4+1),FALSE)*$E2743</f>
        <v>1951.7446097069262</v>
      </c>
      <c r="L2743" s="5">
        <f ca="1">VLOOKUP(CONCATENATE($F2743," ",$G2743),AllocFactorMatrix,(L$4+1),FALSE)*$E2743</f>
        <v>237.48699351389524</v>
      </c>
      <c r="M2743" s="5">
        <f t="shared" ca="1" si="1293"/>
        <v>136283.41279061991</v>
      </c>
      <c r="N2743" s="5">
        <f ca="1">VLOOKUP(CONCATENATE($F2743," ",$G2743),AllocFactorMatrix,(N$4+1),FALSE)*$E2743</f>
        <v>69529.336260671014</v>
      </c>
      <c r="O2743" s="5">
        <f ca="1">VLOOKUP(CONCATENATE($F2743," ",$G2743),AllocFactorMatrix,(O$4+1),FALSE)*$E2743</f>
        <v>11682.27085751646</v>
      </c>
      <c r="P2743" s="5">
        <f ca="1">VLOOKUP(CONCATENATE($F2743," ",$G2743),AllocFactorMatrix,(P$4+1),FALSE)*$E2743</f>
        <v>2031.6034727164347</v>
      </c>
      <c r="Q2743" s="5">
        <f ca="1">VLOOKUP(CONCATENATE($F2743," ",$G2743),AllocFactorMatrix,(Q$4+1),FALSE)*$E2743</f>
        <v>90.414597937375703</v>
      </c>
      <c r="R2743" s="5">
        <f t="shared" ca="1" si="1295"/>
        <v>83333.625188841281</v>
      </c>
      <c r="S2743" s="5">
        <f ca="1">VLOOKUP(CONCATENATE($F2743," ",$G2743),AllocFactorMatrix,(S$4+1),FALSE)*$E2743</f>
        <v>3249.5979432171143</v>
      </c>
      <c r="T2743" s="5">
        <f ca="1">VLOOKUP(CONCATENATE($F2743," ",$G2743),AllocFactorMatrix,(T$4+1),FALSE)*$E2743</f>
        <v>43410.905978584567</v>
      </c>
      <c r="U2743" s="5">
        <f ca="1">VLOOKUP(CONCATENATE($F2743," ",$G2743),AllocFactorMatrix,(U$4+1),FALSE)*$E2743</f>
        <v>138990.87221120685</v>
      </c>
      <c r="V2743" s="5">
        <f ca="1">VLOOKUP(CONCATENATE($F2743," ",$G2743),AllocFactorMatrix,(V$4+1),FALSE)*$E2743</f>
        <v>24794.397721211721</v>
      </c>
      <c r="W2743" s="5">
        <f t="shared" ca="1" si="1296"/>
        <v>210445.77385422026</v>
      </c>
      <c r="X2743" s="5">
        <f ca="1">VLOOKUP(CONCATENATE($F2743," ",$G2743),AllocFactorMatrix,(X$4+1),FALSE)*$E2743</f>
        <v>19079.034984590664</v>
      </c>
      <c r="Y2743" s="5">
        <f ca="1">VLOOKUP(CONCATENATE($F2743," ",$G2743),AllocFactorMatrix,(Y$4+1),FALSE)*$E2743</f>
        <v>355.15358365415102</v>
      </c>
      <c r="Z2743" s="5">
        <f t="shared" ca="1" si="1294"/>
        <v>19434.188568244816</v>
      </c>
      <c r="AA2743" s="5">
        <f ca="1">VLOOKUP(CONCATENATE($F2743," ",$G2743),AllocFactorMatrix,(AA$4+1),FALSE)*$E2743</f>
        <v>277.84872651968209</v>
      </c>
      <c r="AB2743" s="5">
        <f ca="1">VLOOKUP(CONCATENATE($F2743," ",$G2743),AllocFactorMatrix,(AB$4+1),FALSE)*$E2743</f>
        <v>7366.7445412390862</v>
      </c>
      <c r="AC2743" s="5">
        <f ca="1">VLOOKUP(CONCATENATE($F2743," ",$G2743),AllocFactorMatrix,(AC$4+1),FALSE)*$E2743</f>
        <v>1553.7402305673561</v>
      </c>
    </row>
    <row r="2744" spans="4:29" hidden="1" outlineLevel="1">
      <c r="E2744" s="48"/>
      <c r="F2744" s="175" t="str">
        <f>F2751</f>
        <v>LABOR_M</v>
      </c>
      <c r="G2744" s="52" t="str">
        <f>$G$8</f>
        <v>PRODUCTION</v>
      </c>
      <c r="H2744" s="4">
        <f t="shared" ca="1" si="1278"/>
        <v>225356.79153068177</v>
      </c>
      <c r="I2744" s="5">
        <f ca="1">VLOOKUP(CONCATENATE($F2744," ",$G2744),AllocFactorMatrix,(I$4+1),FALSE)*$E2751</f>
        <v>115920.37405268337</v>
      </c>
      <c r="J2744" s="5">
        <f ca="1">VLOOKUP(CONCATENATE($F2744," ",$G2744),AllocFactorMatrix,(J$4+1),FALSE)*$E2751</f>
        <v>27032.649051102959</v>
      </c>
      <c r="K2744" s="5">
        <f ca="1">VLOOKUP(CONCATENATE($F2744," ",$G2744),AllocFactorMatrix,(K$4+1),FALSE)*$E2751</f>
        <v>375.86086381610147</v>
      </c>
      <c r="L2744" s="5">
        <f ca="1">VLOOKUP(CONCATENATE($F2744," ",$G2744),AllocFactorMatrix,(L$4+1),FALSE)*$E2751</f>
        <v>52.347535928848188</v>
      </c>
      <c r="M2744" s="5">
        <f t="shared" ca="1" si="1268"/>
        <v>27460.857450847911</v>
      </c>
      <c r="N2744" s="5">
        <f ca="1">VLOOKUP(CONCATENATE($F2744," ",$G2744),AllocFactorMatrix,(N$4+1),FALSE)*$E2751</f>
        <v>16090.054305959784</v>
      </c>
      <c r="O2744" s="5">
        <f ca="1">VLOOKUP(CONCATENATE($F2744," ",$G2744),AllocFactorMatrix,(O$4+1),FALSE)*$E2751</f>
        <v>2883.202340301656</v>
      </c>
      <c r="P2744" s="5">
        <f ca="1">VLOOKUP(CONCATENATE($F2744," ",$G2744),AllocFactorMatrix,(P$4+1),FALSE)*$E2751</f>
        <v>584.68401206653368</v>
      </c>
      <c r="Q2744" s="5">
        <f ca="1">VLOOKUP(CONCATENATE($F2744," ",$G2744),AllocFactorMatrix,(Q$4+1),FALSE)*$E2751</f>
        <v>22.203110951270897</v>
      </c>
      <c r="R2744" s="5">
        <f ca="1">SUBTOTAL(9,N2744:Q2744)</f>
        <v>19580.143769279246</v>
      </c>
      <c r="S2744" s="5">
        <f ca="1">VLOOKUP(CONCATENATE($F2744," ",$G2744),AllocFactorMatrix,(S$4+1),FALSE)*$E2751</f>
        <v>761.97948208817991</v>
      </c>
      <c r="T2744" s="5">
        <f ca="1">VLOOKUP(CONCATENATE($F2744," ",$G2744),AllocFactorMatrix,(T$4+1),FALSE)*$E2751</f>
        <v>10287.163012944906</v>
      </c>
      <c r="U2744" s="5">
        <f ca="1">VLOOKUP(CONCATENATE($F2744," ",$G2744),AllocFactorMatrix,(U$4+1),FALSE)*$E2751</f>
        <v>39344.268950356149</v>
      </c>
      <c r="V2744" s="5">
        <f ca="1">VLOOKUP(CONCATENATE($F2744," ",$G2744),AllocFactorMatrix,(V$4+1),FALSE)*$E2751</f>
        <v>7127.5792262619843</v>
      </c>
      <c r="W2744" s="5">
        <f ca="1">SUBTOTAL(9,S2744:V2744)</f>
        <v>57520.99067165122</v>
      </c>
      <c r="X2744" s="5">
        <f ca="1">VLOOKUP(CONCATENATE($F2744," ",$G2744),AllocFactorMatrix,(X$4+1),FALSE)*$E2751</f>
        <v>4416.070097598119</v>
      </c>
      <c r="Y2744" s="5">
        <f ca="1">VLOOKUP(CONCATENATE($F2744," ",$G2744),AllocFactorMatrix,(Y$4+1),FALSE)*$E2751</f>
        <v>88.200246597429526</v>
      </c>
      <c r="Z2744" s="5">
        <f t="shared" ca="1" si="1269"/>
        <v>4504.2703441955482</v>
      </c>
      <c r="AA2744" s="5">
        <f ca="1">VLOOKUP(CONCATENATE($F2744," ",$G2744),AllocFactorMatrix,(AA$4+1),FALSE)*$E2751</f>
        <v>58.255108921164833</v>
      </c>
      <c r="AB2744" s="5">
        <f ca="1">VLOOKUP(CONCATENATE($F2744," ",$G2744),AllocFactorMatrix,(AB$4+1),FALSE)*$E2751</f>
        <v>258.80236211364763</v>
      </c>
      <c r="AC2744" s="5">
        <f ca="1">VLOOKUP(CONCATENATE($F2744," ",$G2744),AllocFactorMatrix,(AC$4+1),FALSE)*$E2751</f>
        <v>53.097770989550071</v>
      </c>
    </row>
    <row r="2745" spans="4:29" hidden="1" outlineLevel="1">
      <c r="E2745" s="48"/>
      <c r="F2745" s="175" t="str">
        <f>F2751</f>
        <v>LABOR_M</v>
      </c>
      <c r="G2745" s="52" t="str">
        <f>$G$9</f>
        <v>BULKTRAN</v>
      </c>
      <c r="H2745" s="4">
        <f t="shared" ca="1" si="1278"/>
        <v>34932.085248490475</v>
      </c>
      <c r="I2745" s="5">
        <f ca="1">VLOOKUP(CONCATENATE($F2745," ",$G2745),AllocFactorMatrix,(I$4+1),FALSE)*$E2751</f>
        <v>17968.574902673507</v>
      </c>
      <c r="J2745" s="5">
        <f ca="1">VLOOKUP(CONCATENATE($F2745," ",$G2745),AllocFactorMatrix,(J$4+1),FALSE)*$E2751</f>
        <v>4190.2744298571088</v>
      </c>
      <c r="K2745" s="5">
        <f ca="1">VLOOKUP(CONCATENATE($F2745," ",$G2745),AllocFactorMatrix,(K$4+1),FALSE)*$E2751</f>
        <v>58.261406932605148</v>
      </c>
      <c r="L2745" s="5">
        <f ca="1">VLOOKUP(CONCATENATE($F2745," ",$G2745),AllocFactorMatrix,(L$4+1),FALSE)*$E2751</f>
        <v>8.1142821354287111</v>
      </c>
      <c r="M2745" s="5">
        <f t="shared" ca="1" si="1268"/>
        <v>4256.650118925143</v>
      </c>
      <c r="N2745" s="5">
        <f ca="1">VLOOKUP(CONCATENATE($F2745," ",$G2745),AllocFactorMatrix,(N$4+1),FALSE)*$E2751</f>
        <v>2494.0856889689212</v>
      </c>
      <c r="O2745" s="5">
        <f ca="1">VLOOKUP(CONCATENATE($F2745," ",$G2745),AllocFactorMatrix,(O$4+1),FALSE)*$E2751</f>
        <v>446.91916873671215</v>
      </c>
      <c r="P2745" s="5">
        <f ca="1">VLOOKUP(CONCATENATE($F2745," ",$G2745),AllocFactorMatrix,(P$4+1),FALSE)*$E2751</f>
        <v>90.630646692344868</v>
      </c>
      <c r="Q2745" s="5">
        <f ca="1">VLOOKUP(CONCATENATE($F2745," ",$G2745),AllocFactorMatrix,(Q$4+1),FALSE)*$E2751</f>
        <v>3.4416578229722017</v>
      </c>
      <c r="R2745" s="5">
        <f t="shared" ref="R2745:R2751" ca="1" si="1297">SUBTOTAL(9,N2745:Q2745)</f>
        <v>3035.07716222095</v>
      </c>
      <c r="S2745" s="5">
        <f ca="1">VLOOKUP(CONCATENATE($F2745," ",$G2745),AllocFactorMatrix,(S$4+1),FALSE)*$E2751</f>
        <v>118.11284694422417</v>
      </c>
      <c r="T2745" s="5">
        <f ca="1">VLOOKUP(CONCATENATE($F2745," ",$G2745),AllocFactorMatrix,(T$4+1),FALSE)*$E2751</f>
        <v>1594.5916379643886</v>
      </c>
      <c r="U2745" s="5">
        <f ca="1">VLOOKUP(CONCATENATE($F2745," ",$G2745),AllocFactorMatrix,(U$4+1),FALSE)*$E2751</f>
        <v>6098.672898554566</v>
      </c>
      <c r="V2745" s="5">
        <f ca="1">VLOOKUP(CONCATENATE($F2745," ",$G2745),AllocFactorMatrix,(V$4+1),FALSE)*$E2751</f>
        <v>1104.8311588748161</v>
      </c>
      <c r="W2745" s="5">
        <f t="shared" ref="W2745:W2751" ca="1" si="1298">SUBTOTAL(9,S2745:V2745)</f>
        <v>8916.2085423379958</v>
      </c>
      <c r="X2745" s="5">
        <f ca="1">VLOOKUP(CONCATENATE($F2745," ",$G2745),AllocFactorMatrix,(X$4+1),FALSE)*$E2751</f>
        <v>684.52579602689525</v>
      </c>
      <c r="Y2745" s="5">
        <f ca="1">VLOOKUP(CONCATENATE($F2745," ",$G2745),AllocFactorMatrix,(Y$4+1),FALSE)*$E2751</f>
        <v>13.671735882252367</v>
      </c>
      <c r="Z2745" s="5">
        <f t="shared" ca="1" si="1269"/>
        <v>698.19753190914764</v>
      </c>
      <c r="AA2745" s="5">
        <f ca="1">VLOOKUP(CONCATENATE($F2745," ",$G2745),AllocFactorMatrix,(AA$4+1),FALSE)*$E2751</f>
        <v>9.0300026778521563</v>
      </c>
      <c r="AB2745" s="5">
        <f ca="1">VLOOKUP(CONCATENATE($F2745," ",$G2745),AllocFactorMatrix,(AB$4+1),FALSE)*$E2751</f>
        <v>40.11641324168297</v>
      </c>
      <c r="AC2745" s="5">
        <f ca="1">VLOOKUP(CONCATENATE($F2745," ",$G2745),AllocFactorMatrix,(AC$4+1),FALSE)*$E2751</f>
        <v>8.2305745041602485</v>
      </c>
    </row>
    <row r="2746" spans="4:29" hidden="1" outlineLevel="1">
      <c r="E2746" s="48"/>
      <c r="F2746" s="175" t="str">
        <f>F2751</f>
        <v>LABOR_M</v>
      </c>
      <c r="G2746" s="52" t="str">
        <f>$G$10</f>
        <v>SUBTRAN</v>
      </c>
      <c r="H2746" s="4">
        <f t="shared" ca="1" si="1278"/>
        <v>9681.0504456225171</v>
      </c>
      <c r="I2746" s="5">
        <f ca="1">VLOOKUP(CONCATENATE($F2746," ",$G2746),AllocFactorMatrix,(I$4+1),FALSE)*$E2751</f>
        <v>4946.5652658760991</v>
      </c>
      <c r="J2746" s="5">
        <f ca="1">VLOOKUP(CONCATENATE($F2746," ",$G2746),AllocFactorMatrix,(J$4+1),FALSE)*$E2751</f>
        <v>1159.5584613560723</v>
      </c>
      <c r="K2746" s="5">
        <f ca="1">VLOOKUP(CONCATENATE($F2746," ",$G2746),AllocFactorMatrix,(K$4+1),FALSE)*$E2751</f>
        <v>16.198582066706475</v>
      </c>
      <c r="L2746" s="5">
        <f ca="1">VLOOKUP(CONCATENATE($F2746," ",$G2746),AllocFactorMatrix,(L$4+1),FALSE)*$E2751</f>
        <v>2.9318680913857422</v>
      </c>
      <c r="M2746" s="5">
        <f t="shared" ca="1" si="1268"/>
        <v>1178.6889115141644</v>
      </c>
      <c r="N2746" s="5">
        <f ca="1">VLOOKUP(CONCATENATE($F2746," ",$G2746),AllocFactorMatrix,(N$4+1),FALSE)*$E2751</f>
        <v>670.14182665496696</v>
      </c>
      <c r="O2746" s="5">
        <f ca="1">VLOOKUP(CONCATENATE($F2746," ",$G2746),AllocFactorMatrix,(O$4+1),FALSE)*$E2751</f>
        <v>120.42111944194502</v>
      </c>
      <c r="P2746" s="5">
        <f ca="1">VLOOKUP(CONCATENATE($F2746," ",$G2746),AllocFactorMatrix,(P$4+1),FALSE)*$E2751</f>
        <v>31.609615406561559</v>
      </c>
      <c r="Q2746" s="5">
        <f ca="1">VLOOKUP(CONCATENATE($F2746," ",$G2746),AllocFactorMatrix,(Q$4+1),FALSE)*$E2751</f>
        <v>0</v>
      </c>
      <c r="R2746" s="5">
        <f t="shared" ca="1" si="1297"/>
        <v>822.17256150347362</v>
      </c>
      <c r="S2746" s="5">
        <f ca="1">VLOOKUP(CONCATENATE($F2746," ",$G2746),AllocFactorMatrix,(S$4+1),FALSE)*$E2751</f>
        <v>30.20612954217389</v>
      </c>
      <c r="T2746" s="5">
        <f ca="1">VLOOKUP(CONCATENATE($F2746," ",$G2746),AllocFactorMatrix,(T$4+1),FALSE)*$E2751</f>
        <v>423.82128774374172</v>
      </c>
      <c r="U2746" s="5">
        <f ca="1">VLOOKUP(CONCATENATE($F2746," ",$G2746),AllocFactorMatrix,(U$4+1),FALSE)*$E2751</f>
        <v>2089.7658788488493</v>
      </c>
      <c r="V2746" s="5">
        <f ca="1">VLOOKUP(CONCATENATE($F2746," ",$G2746),AllocFactorMatrix,(V$4+1),FALSE)*$E2751</f>
        <v>0</v>
      </c>
      <c r="W2746" s="5">
        <f t="shared" ca="1" si="1298"/>
        <v>2543.7932961347651</v>
      </c>
      <c r="X2746" s="5">
        <f ca="1">VLOOKUP(CONCATENATE($F2746," ",$G2746),AllocFactorMatrix,(X$4+1),FALSE)*$E2751</f>
        <v>183.6993943726041</v>
      </c>
      <c r="Y2746" s="5">
        <f ca="1">VLOOKUP(CONCATENATE($F2746," ",$G2746),AllocFactorMatrix,(Y$4+1),FALSE)*$E2751</f>
        <v>3.6884114231308045</v>
      </c>
      <c r="Z2746" s="5">
        <f t="shared" ca="1" si="1269"/>
        <v>187.38780579573492</v>
      </c>
      <c r="AA2746" s="5">
        <f ca="1">VLOOKUP(CONCATENATE($F2746," ",$G2746),AllocFactorMatrix,(AA$4+1),FALSE)*$E2751</f>
        <v>2.4426047982736185</v>
      </c>
      <c r="AB2746" s="5">
        <f ca="1">VLOOKUP(CONCATENATE($F2746," ",$G2746),AllocFactorMatrix,(AB$4+1),FALSE)*$E2751</f>
        <v>0</v>
      </c>
      <c r="AC2746" s="5">
        <f ca="1">VLOOKUP(CONCATENATE($F2746," ",$G2746),AllocFactorMatrix,(AC$4+1),FALSE)*$E2751</f>
        <v>0</v>
      </c>
    </row>
    <row r="2747" spans="4:29" hidden="1" outlineLevel="1">
      <c r="E2747" s="48"/>
      <c r="F2747" s="175" t="str">
        <f>F2751</f>
        <v>LABOR_M</v>
      </c>
      <c r="G2747" s="52" t="str">
        <f>$G$11</f>
        <v>DISTPRI</v>
      </c>
      <c r="H2747" s="4">
        <f t="shared" ca="1" si="1278"/>
        <v>79080.427412145407</v>
      </c>
      <c r="I2747" s="5">
        <f ca="1">VLOOKUP(CONCATENATE($F2747," ",$G2747),AllocFactorMatrix,(I$4+1),FALSE)*$E2751</f>
        <v>51782.422810542892</v>
      </c>
      <c r="J2747" s="5">
        <f ca="1">VLOOKUP(CONCATENATE($F2747," ",$G2747),AllocFactorMatrix,(J$4+1),FALSE)*$E2751</f>
        <v>12119.085560080968</v>
      </c>
      <c r="K2747" s="5">
        <f ca="1">VLOOKUP(CONCATENATE($F2747," ",$G2747),AllocFactorMatrix,(K$4+1),FALSE)*$E2751</f>
        <v>169.27636790579788</v>
      </c>
      <c r="L2747" s="5">
        <f ca="1">VLOOKUP(CONCATENATE($F2747," ",$G2747),AllocFactorMatrix,(L$4+1),FALSE)*$E2751</f>
        <v>0</v>
      </c>
      <c r="M2747" s="5">
        <f t="shared" ca="1" si="1268"/>
        <v>12288.361927986765</v>
      </c>
      <c r="N2747" s="5">
        <f ca="1">VLOOKUP(CONCATENATE($F2747," ",$G2747),AllocFactorMatrix,(N$4+1),FALSE)*$E2751</f>
        <v>7035.366906187096</v>
      </c>
      <c r="O2747" s="5">
        <f ca="1">VLOOKUP(CONCATENATE($F2747," ",$G2747),AllocFactorMatrix,(O$4+1),FALSE)*$E2751</f>
        <v>1264.1090352839506</v>
      </c>
      <c r="P2747" s="5">
        <f ca="1">VLOOKUP(CONCATENATE($F2747," ",$G2747),AllocFactorMatrix,(P$4+1),FALSE)*$E2751</f>
        <v>0</v>
      </c>
      <c r="Q2747" s="5">
        <f ca="1">VLOOKUP(CONCATENATE($F2747," ",$G2747),AllocFactorMatrix,(Q$4+1),FALSE)*$E2751</f>
        <v>0</v>
      </c>
      <c r="R2747" s="5">
        <f t="shared" ca="1" si="1297"/>
        <v>8299.4759414710461</v>
      </c>
      <c r="S2747" s="5">
        <f ca="1">VLOOKUP(CONCATENATE($F2747," ",$G2747),AllocFactorMatrix,(S$4+1),FALSE)*$E2751</f>
        <v>318.1164765897679</v>
      </c>
      <c r="T2747" s="5">
        <f ca="1">VLOOKUP(CONCATENATE($F2747," ",$G2747),AllocFactorMatrix,(T$4+1),FALSE)*$E2751</f>
        <v>4398.8709970314976</v>
      </c>
      <c r="U2747" s="5">
        <f ca="1">VLOOKUP(CONCATENATE($F2747," ",$G2747),AllocFactorMatrix,(U$4+1),FALSE)*$E2751</f>
        <v>0</v>
      </c>
      <c r="V2747" s="5">
        <f ca="1">VLOOKUP(CONCATENATE($F2747," ",$G2747),AllocFactorMatrix,(V$4+1),FALSE)*$E2751</f>
        <v>0</v>
      </c>
      <c r="W2747" s="5">
        <f t="shared" ca="1" si="1298"/>
        <v>4716.987473621266</v>
      </c>
      <c r="X2747" s="5">
        <f ca="1">VLOOKUP(CONCATENATE($F2747," ",$G2747),AllocFactorMatrix,(X$4+1),FALSE)*$E2751</f>
        <v>1929.0394723833895</v>
      </c>
      <c r="Y2747" s="5">
        <f ca="1">VLOOKUP(CONCATENATE($F2747," ",$G2747),AllocFactorMatrix,(Y$4+1),FALSE)*$E2751</f>
        <v>38.718864324596858</v>
      </c>
      <c r="Z2747" s="5">
        <f t="shared" ca="1" si="1269"/>
        <v>1967.7583367079862</v>
      </c>
      <c r="AA2747" s="5">
        <f ca="1">VLOOKUP(CONCATENATE($F2747," ",$G2747),AllocFactorMatrix,(AA$4+1),FALSE)*$E2751</f>
        <v>25.420921815423149</v>
      </c>
      <c r="AB2747" s="5">
        <f ca="1">VLOOKUP(CONCATENATE($F2747," ",$G2747),AllocFactorMatrix,(AB$4+1),FALSE)*$E2751</f>
        <v>0</v>
      </c>
      <c r="AC2747" s="5">
        <f ca="1">VLOOKUP(CONCATENATE($F2747," ",$G2747),AllocFactorMatrix,(AC$4+1),FALSE)*$E2751</f>
        <v>0</v>
      </c>
    </row>
    <row r="2748" spans="4:29" hidden="1" outlineLevel="1">
      <c r="E2748" s="48"/>
      <c r="F2748" s="175" t="str">
        <f>F2751</f>
        <v>LABOR_M</v>
      </c>
      <c r="G2748" s="52" t="str">
        <f>$G$12</f>
        <v>DISTSEC</v>
      </c>
      <c r="H2748" s="4">
        <f t="shared" ca="1" si="1278"/>
        <v>31329.534069878453</v>
      </c>
      <c r="I2748" s="5">
        <f ca="1">VLOOKUP(CONCATENATE($F2748," ",$G2748),AllocFactorMatrix,(I$4+1),FALSE)*$E2751</f>
        <v>23249.806513902244</v>
      </c>
      <c r="J2748" s="5">
        <f ca="1">VLOOKUP(CONCATENATE($F2748," ",$G2748),AllocFactorMatrix,(J$4+1),FALSE)*$E2751</f>
        <v>4688.1997281404747</v>
      </c>
      <c r="K2748" s="5">
        <f ca="1">VLOOKUP(CONCATENATE($F2748," ",$G2748),AllocFactorMatrix,(K$4+1),FALSE)*$E2751</f>
        <v>0</v>
      </c>
      <c r="L2748" s="5">
        <f ca="1">VLOOKUP(CONCATENATE($F2748," ",$G2748),AllocFactorMatrix,(L$4+1),FALSE)*$E2751</f>
        <v>0</v>
      </c>
      <c r="M2748" s="5">
        <f t="shared" ca="1" si="1268"/>
        <v>4688.1997281404747</v>
      </c>
      <c r="N2748" s="5">
        <f ca="1">VLOOKUP(CONCATENATE($F2748," ",$G2748),AllocFactorMatrix,(N$4+1),FALSE)*$E2751</f>
        <v>2343.3285621823406</v>
      </c>
      <c r="O2748" s="5">
        <f ca="1">VLOOKUP(CONCATENATE($F2748," ",$G2748),AllocFactorMatrix,(O$4+1),FALSE)*$E2751</f>
        <v>0</v>
      </c>
      <c r="P2748" s="5">
        <f ca="1">VLOOKUP(CONCATENATE($F2748," ",$G2748),AllocFactorMatrix,(P$4+1),FALSE)*$E2751</f>
        <v>0</v>
      </c>
      <c r="Q2748" s="5">
        <f ca="1">VLOOKUP(CONCATENATE($F2748," ",$G2748),AllocFactorMatrix,(Q$4+1),FALSE)*$E2751</f>
        <v>0</v>
      </c>
      <c r="R2748" s="5">
        <f t="shared" ca="1" si="1297"/>
        <v>2343.3285621823406</v>
      </c>
      <c r="S2748" s="5">
        <f ca="1">VLOOKUP(CONCATENATE($F2748," ",$G2748),AllocFactorMatrix,(S$4+1),FALSE)*$E2751</f>
        <v>87.588134975710958</v>
      </c>
      <c r="T2748" s="5">
        <f ca="1">VLOOKUP(CONCATENATE($F2748," ",$G2748),AllocFactorMatrix,(T$4+1),FALSE)*$E2751</f>
        <v>0</v>
      </c>
      <c r="U2748" s="5">
        <f ca="1">VLOOKUP(CONCATENATE($F2748," ",$G2748),AllocFactorMatrix,(U$4+1),FALSE)*$E2751</f>
        <v>0</v>
      </c>
      <c r="V2748" s="5">
        <f ca="1">VLOOKUP(CONCATENATE($F2748," ",$G2748),AllocFactorMatrix,(V$4+1),FALSE)*$E2751</f>
        <v>0</v>
      </c>
      <c r="W2748" s="5">
        <f t="shared" ca="1" si="1298"/>
        <v>87.588134975710958</v>
      </c>
      <c r="X2748" s="5">
        <f ca="1">VLOOKUP(CONCATENATE($F2748," ",$G2748),AllocFactorMatrix,(X$4+1),FALSE)*$E2751</f>
        <v>661.93581726399088</v>
      </c>
      <c r="Y2748" s="5">
        <f ca="1">VLOOKUP(CONCATENATE($F2748," ",$G2748),AllocFactorMatrix,(Y$4+1),FALSE)*$E2751</f>
        <v>0</v>
      </c>
      <c r="Z2748" s="5">
        <f t="shared" ca="1" si="1269"/>
        <v>661.93581726399088</v>
      </c>
      <c r="AA2748" s="5">
        <f ca="1">VLOOKUP(CONCATENATE($F2748," ",$G2748),AllocFactorMatrix,(AA$4+1),FALSE)*$E2751</f>
        <v>7.826445627200278</v>
      </c>
      <c r="AB2748" s="5">
        <f ca="1">VLOOKUP(CONCATENATE($F2748," ",$G2748),AllocFactorMatrix,(AB$4+1),FALSE)*$E2751</f>
        <v>240.89572787026015</v>
      </c>
      <c r="AC2748" s="5">
        <f ca="1">VLOOKUP(CONCATENATE($F2748," ",$G2748),AllocFactorMatrix,(AC$4+1),FALSE)*$E2751</f>
        <v>49.953139916217424</v>
      </c>
    </row>
    <row r="2749" spans="4:29" hidden="1" outlineLevel="1">
      <c r="E2749" s="48"/>
      <c r="F2749" s="175" t="str">
        <f>F2751</f>
        <v>LABOR_M</v>
      </c>
      <c r="G2749" s="52" t="str">
        <f>$G$13</f>
        <v>ENERGY</v>
      </c>
      <c r="H2749" s="4">
        <f t="shared" ca="1" si="1278"/>
        <v>90136.715390324913</v>
      </c>
      <c r="I2749" s="5">
        <f ca="1">VLOOKUP(CONCATENATE($F2749," ",$G2749),AllocFactorMatrix,(I$4+1),FALSE)*$E2751</f>
        <v>35269.253675939188</v>
      </c>
      <c r="J2749" s="5">
        <f ca="1">VLOOKUP(CONCATENATE($F2749," ",$G2749),AllocFactorMatrix,(J$4+1),FALSE)*$E2751</f>
        <v>10175.077355135974</v>
      </c>
      <c r="K2749" s="5">
        <f ca="1">VLOOKUP(CONCATENATE($F2749," ",$G2749),AllocFactorMatrix,(K$4+1),FALSE)*$E2751</f>
        <v>141.81886012789406</v>
      </c>
      <c r="L2749" s="5">
        <f ca="1">VLOOKUP(CONCATENATE($F2749," ",$G2749),AllocFactorMatrix,(L$4+1),FALSE)*$E2751</f>
        <v>19.82615645278646</v>
      </c>
      <c r="M2749" s="5">
        <f t="shared" ca="1" si="1268"/>
        <v>10336.722371716654</v>
      </c>
      <c r="N2749" s="5">
        <f ca="1">VLOOKUP(CONCATENATE($F2749," ",$G2749),AllocFactorMatrix,(N$4+1),FALSE)*$E2751</f>
        <v>6601.8376119927862</v>
      </c>
      <c r="O2749" s="5">
        <f ca="1">VLOOKUP(CONCATENATE($F2749," ",$G2749),AllocFactorMatrix,(O$4+1),FALSE)*$E2751</f>
        <v>1177.3648889345147</v>
      </c>
      <c r="P2749" s="5">
        <f ca="1">VLOOKUP(CONCATENATE($F2749," ",$G2749),AllocFactorMatrix,(P$4+1),FALSE)*$E2751</f>
        <v>239.75460830356107</v>
      </c>
      <c r="Q2749" s="5">
        <f ca="1">VLOOKUP(CONCATENATE($F2749," ",$G2749),AllocFactorMatrix,(Q$4+1),FALSE)*$E2751</f>
        <v>9.0556126958049816</v>
      </c>
      <c r="R2749" s="5">
        <f t="shared" ca="1" si="1297"/>
        <v>8028.0127219266678</v>
      </c>
      <c r="S2749" s="5">
        <f ca="1">VLOOKUP(CONCATENATE($F2749," ",$G2749),AllocFactorMatrix,(S$4+1),FALSE)*$E2751</f>
        <v>345.73835575042398</v>
      </c>
      <c r="T2749" s="5">
        <f ca="1">VLOOKUP(CONCATENATE($F2749," ",$G2749),AllocFactorMatrix,(T$4+1),FALSE)*$E2751</f>
        <v>5466.1891412857385</v>
      </c>
      <c r="U2749" s="5">
        <f ca="1">VLOOKUP(CONCATENATE($F2749," ",$G2749),AllocFactorMatrix,(U$4+1),FALSE)*$E2751</f>
        <v>23509.189845216966</v>
      </c>
      <c r="V2749" s="5">
        <f ca="1">VLOOKUP(CONCATENATE($F2749," ",$G2749),AllocFactorMatrix,(V$4+1),FALSE)*$E2751</f>
        <v>4422.3241572851357</v>
      </c>
      <c r="W2749" s="5">
        <f t="shared" ca="1" si="1298"/>
        <v>33743.441499538261</v>
      </c>
      <c r="X2749" s="5">
        <f ca="1">VLOOKUP(CONCATENATE($F2749," ",$G2749),AllocFactorMatrix,(X$4+1),FALSE)*$E2751</f>
        <v>1813.4593476921602</v>
      </c>
      <c r="Y2749" s="5">
        <f ca="1">VLOOKUP(CONCATENATE($F2749," ",$G2749),AllocFactorMatrix,(Y$4+1),FALSE)*$E2751</f>
        <v>36.386700068328885</v>
      </c>
      <c r="Z2749" s="5">
        <f t="shared" ca="1" si="1269"/>
        <v>1849.8460477604892</v>
      </c>
      <c r="AA2749" s="5">
        <f ca="1">VLOOKUP(CONCATENATE($F2749," ",$G2749),AllocFactorMatrix,(AA$4+1),FALSE)*$E2751</f>
        <v>32.457092493027389</v>
      </c>
      <c r="AB2749" s="5">
        <f ca="1">VLOOKUP(CONCATENATE($F2749," ",$G2749),AllocFactorMatrix,(AB$4+1),FALSE)*$E2751</f>
        <v>727.02775591171337</v>
      </c>
      <c r="AC2749" s="5">
        <f ca="1">VLOOKUP(CONCATENATE($F2749," ",$G2749),AllocFactorMatrix,(AC$4+1),FALSE)*$E2751</f>
        <v>149.95422503890816</v>
      </c>
    </row>
    <row r="2750" spans="4:29" hidden="1" outlineLevel="1">
      <c r="E2750" s="48"/>
      <c r="F2750" s="175" t="str">
        <f>F2751</f>
        <v>LABOR_M</v>
      </c>
      <c r="G2750" s="52" t="str">
        <f>$G$14</f>
        <v>CUSTOMER</v>
      </c>
      <c r="H2750" s="4">
        <f t="shared" ca="1" si="1278"/>
        <v>59652.395902856675</v>
      </c>
      <c r="I2750" s="5">
        <f ca="1">VLOOKUP(CONCATENATE($F2750," ",$G2750),AllocFactorMatrix,(I$4+1),FALSE)*$E2751</f>
        <v>46059.422831850803</v>
      </c>
      <c r="J2750" s="5">
        <f ca="1">VLOOKUP(CONCATENATE($F2750," ",$G2750),AllocFactorMatrix,(J$4+1),FALSE)*$E2751</f>
        <v>9326.62310706883</v>
      </c>
      <c r="K2750" s="5">
        <f ca="1">VLOOKUP(CONCATENATE($F2750," ",$G2750),AllocFactorMatrix,(K$4+1),FALSE)*$E2751</f>
        <v>238.39017931071956</v>
      </c>
      <c r="L2750" s="5">
        <f ca="1">VLOOKUP(CONCATENATE($F2750," ",$G2750),AllocFactorMatrix,(L$4+1),FALSE)*$E2751</f>
        <v>38.435922003798112</v>
      </c>
      <c r="M2750" s="5">
        <f t="shared" ca="1" si="1268"/>
        <v>9603.4492083833484</v>
      </c>
      <c r="N2750" s="5">
        <f ca="1">VLOOKUP(CONCATENATE($F2750," ",$G2750),AllocFactorMatrix,(N$4+1),FALSE)*$E2751</f>
        <v>382.48118917274019</v>
      </c>
      <c r="O2750" s="5">
        <f ca="1">VLOOKUP(CONCATENATE($F2750," ",$G2750),AllocFactorMatrix,(O$4+1),FALSE)*$E2751</f>
        <v>92.376834703229221</v>
      </c>
      <c r="P2750" s="5">
        <f ca="1">VLOOKUP(CONCATENATE($F2750," ",$G2750),AllocFactorMatrix,(P$4+1),FALSE)*$E2751</f>
        <v>94.036106614195333</v>
      </c>
      <c r="Q2750" s="5">
        <f ca="1">VLOOKUP(CONCATENATE($F2750," ",$G2750),AllocFactorMatrix,(Q$4+1),FALSE)*$E2751</f>
        <v>11.615658332513895</v>
      </c>
      <c r="R2750" s="5">
        <f t="shared" ca="1" si="1297"/>
        <v>580.50978882267873</v>
      </c>
      <c r="S2750" s="5">
        <f ca="1">VLOOKUP(CONCATENATE($F2750," ",$G2750),AllocFactorMatrix,(S$4+1),FALSE)*$E2751</f>
        <v>2.9068843814386098</v>
      </c>
      <c r="T2750" s="5">
        <f ca="1">VLOOKUP(CONCATENATE($F2750," ",$G2750),AllocFactorMatrix,(T$4+1),FALSE)*$E2751</f>
        <v>67.158427873129369</v>
      </c>
      <c r="U2750" s="5">
        <f ca="1">VLOOKUP(CONCATENATE($F2750," ",$G2750),AllocFactorMatrix,(U$4+1),FALSE)*$E2751</f>
        <v>157.96302902388132</v>
      </c>
      <c r="V2750" s="5">
        <f ca="1">VLOOKUP(CONCATENATE($F2750," ",$G2750),AllocFactorMatrix,(V$4+1),FALSE)*$E2751</f>
        <v>46.514348068081311</v>
      </c>
      <c r="W2750" s="5">
        <f t="shared" ca="1" si="1298"/>
        <v>274.54268934653061</v>
      </c>
      <c r="X2750" s="5">
        <f ca="1">VLOOKUP(CONCATENATE($F2750," ",$G2750),AllocFactorMatrix,(X$4+1),FALSE)*$E2751</f>
        <v>84.750949430776657</v>
      </c>
      <c r="Y2750" s="5">
        <f ca="1">VLOOKUP(CONCATENATE($F2750," ",$G2750),AllocFactorMatrix,(Y$4+1),FALSE)*$E2751</f>
        <v>1.2660293678195043</v>
      </c>
      <c r="Z2750" s="5">
        <f t="shared" ca="1" si="1269"/>
        <v>86.016978798596156</v>
      </c>
      <c r="AA2750" s="5">
        <f ca="1">VLOOKUP(CONCATENATE($F2750," ",$G2750),AllocFactorMatrix,(AA$4+1),FALSE)*$E2751</f>
        <v>6.8994047408379418</v>
      </c>
      <c r="AB2750" s="5">
        <f ca="1">VLOOKUP(CONCATENATE($F2750," ",$G2750),AllocFactorMatrix,(AB$4+1),FALSE)*$E2751</f>
        <v>2506.8673095726253</v>
      </c>
      <c r="AC2750" s="5">
        <f ca="1">VLOOKUP(CONCATENATE($F2750," ",$G2750),AllocFactorMatrix,(AC$4+1),FALSE)*$E2751</f>
        <v>534.68769134125603</v>
      </c>
    </row>
    <row r="2751" spans="4:29" collapsed="1">
      <c r="D2751" s="52" t="s">
        <v>262</v>
      </c>
      <c r="E2751" s="39">
        <v>530169</v>
      </c>
      <c r="F2751" s="93" t="s">
        <v>69</v>
      </c>
      <c r="G2751" s="52" t="str">
        <f>$G$15</f>
        <v>TOTAL</v>
      </c>
      <c r="H2751" s="4">
        <f t="shared" ca="1" si="1278"/>
        <v>530169.00000000035</v>
      </c>
      <c r="I2751" s="5">
        <f ca="1">VLOOKUP(CONCATENATE($F2751," ",$G2751),AllocFactorMatrix,(I$4+1),FALSE)*$E2751</f>
        <v>295196.42005346814</v>
      </c>
      <c r="J2751" s="5">
        <f ca="1">VLOOKUP(CONCATENATE($F2751," ",$G2751),AllocFactorMatrix,(J$4+1),FALSE)*$E2751</f>
        <v>68691.467692742386</v>
      </c>
      <c r="K2751" s="5">
        <f ca="1">VLOOKUP(CONCATENATE($F2751," ",$G2751),AllocFactorMatrix,(K$4+1),FALSE)*$E2751</f>
        <v>999.80626015982477</v>
      </c>
      <c r="L2751" s="5">
        <f ca="1">VLOOKUP(CONCATENATE($F2751," ",$G2751),AllocFactorMatrix,(L$4+1),FALSE)*$E2751</f>
        <v>121.65576461224722</v>
      </c>
      <c r="M2751" s="5">
        <f t="shared" ca="1" si="1268"/>
        <v>69812.92971751446</v>
      </c>
      <c r="N2751" s="5">
        <f ca="1">VLOOKUP(CONCATENATE($F2751," ",$G2751),AllocFactorMatrix,(N$4+1),FALSE)*$E2751</f>
        <v>35617.296091118638</v>
      </c>
      <c r="O2751" s="5">
        <f ca="1">VLOOKUP(CONCATENATE($F2751," ",$G2751),AllocFactorMatrix,(O$4+1),FALSE)*$E2751</f>
        <v>5984.3933874020067</v>
      </c>
      <c r="P2751" s="5">
        <f ca="1">VLOOKUP(CONCATENATE($F2751," ",$G2751),AllocFactorMatrix,(P$4+1),FALSE)*$E2751</f>
        <v>1040.7149890831963</v>
      </c>
      <c r="Q2751" s="5">
        <f ca="1">VLOOKUP(CONCATENATE($F2751," ",$G2751),AllocFactorMatrix,(Q$4+1),FALSE)*$E2751</f>
        <v>46.316039802561981</v>
      </c>
      <c r="R2751" s="5">
        <f t="shared" ca="1" si="1297"/>
        <v>42688.720507406404</v>
      </c>
      <c r="S2751" s="5">
        <f ca="1">VLOOKUP(CONCATENATE($F2751," ",$G2751),AllocFactorMatrix,(S$4+1),FALSE)*$E2751</f>
        <v>1664.6483102719194</v>
      </c>
      <c r="T2751" s="5">
        <f ca="1">VLOOKUP(CONCATENATE($F2751," ",$G2751),AllocFactorMatrix,(T$4+1),FALSE)*$E2751</f>
        <v>22237.794504843401</v>
      </c>
      <c r="U2751" s="5">
        <f ca="1">VLOOKUP(CONCATENATE($F2751," ",$G2751),AllocFactorMatrix,(U$4+1),FALSE)*$E2751</f>
        <v>71199.860602000394</v>
      </c>
      <c r="V2751" s="5">
        <f ca="1">VLOOKUP(CONCATENATE($F2751," ",$G2751),AllocFactorMatrix,(V$4+1),FALSE)*$E2751</f>
        <v>12701.248890490018</v>
      </c>
      <c r="W2751" s="5">
        <f t="shared" ca="1" si="1298"/>
        <v>107803.55230760573</v>
      </c>
      <c r="X2751" s="5">
        <f ca="1">VLOOKUP(CONCATENATE($F2751," ",$G2751),AllocFactorMatrix,(X$4+1),FALSE)*$E2751</f>
        <v>9773.4808747679344</v>
      </c>
      <c r="Y2751" s="5">
        <f ca="1">VLOOKUP(CONCATENATE($F2751," ",$G2751),AllocFactorMatrix,(Y$4+1),FALSE)*$E2751</f>
        <v>181.93198766355792</v>
      </c>
      <c r="Z2751" s="5">
        <f t="shared" ca="1" si="1269"/>
        <v>9955.4128624314926</v>
      </c>
      <c r="AA2751" s="5">
        <f ca="1">VLOOKUP(CONCATENATE($F2751," ",$G2751),AllocFactorMatrix,(AA$4+1),FALSE)*$E2751</f>
        <v>142.33158107377938</v>
      </c>
      <c r="AB2751" s="5">
        <f ca="1">VLOOKUP(CONCATENATE($F2751," ",$G2751),AllocFactorMatrix,(AB$4+1),FALSE)*$E2751</f>
        <v>3773.7095687099295</v>
      </c>
      <c r="AC2751" s="5">
        <f ca="1">VLOOKUP(CONCATENATE($F2751," ",$G2751),AllocFactorMatrix,(AC$4+1),FALSE)*$E2751</f>
        <v>795.92340179009193</v>
      </c>
    </row>
    <row r="2752" spans="4:29" hidden="1" outlineLevel="1">
      <c r="E2752" s="48"/>
      <c r="F2752" s="175" t="str">
        <f>F2759</f>
        <v>LABOR_M</v>
      </c>
      <c r="G2752" s="52" t="str">
        <f>$G$8</f>
        <v>PRODUCTION</v>
      </c>
      <c r="H2752" s="4">
        <f t="shared" ref="H2752:H2815" ca="1" si="1299">SUBTOTAL(9,I2752:AC2752)</f>
        <v>2457.3062775056087</v>
      </c>
      <c r="I2752" s="5">
        <f ca="1">VLOOKUP(CONCATENATE($F2752," ",$G2752),AllocFactorMatrix,(I$4+1),FALSE)*$E2759</f>
        <v>1264.0038976223857</v>
      </c>
      <c r="J2752" s="5">
        <f ca="1">VLOOKUP(CONCATENATE($F2752," ",$G2752),AllocFactorMatrix,(J$4+1),FALSE)*$E2759</f>
        <v>294.76590325806717</v>
      </c>
      <c r="K2752" s="5">
        <f ca="1">VLOOKUP(CONCATENATE($F2752," ",$G2752),AllocFactorMatrix,(K$4+1),FALSE)*$E2759</f>
        <v>4.0984132488336416</v>
      </c>
      <c r="L2752" s="5">
        <f ca="1">VLOOKUP(CONCATENATE($F2752," ",$G2752),AllocFactorMatrix,(L$4+1),FALSE)*$E2759</f>
        <v>0.57080120717105554</v>
      </c>
      <c r="M2752" s="5">
        <f t="shared" ref="M2752:M2759" ca="1" si="1300">SUBTOTAL(9,J2752:L2752)</f>
        <v>299.43511771407185</v>
      </c>
      <c r="N2752" s="5">
        <f ca="1">VLOOKUP(CONCATENATE($F2752," ",$G2752),AllocFactorMatrix,(N$4+1),FALSE)*$E2759</f>
        <v>175.44708186022476</v>
      </c>
      <c r="O2752" s="5">
        <f ca="1">VLOOKUP(CONCATENATE($F2752," ",$G2752),AllocFactorMatrix,(O$4+1),FALSE)*$E2759</f>
        <v>31.438640752823861</v>
      </c>
      <c r="P2752" s="5">
        <f ca="1">VLOOKUP(CONCATENATE($F2752," ",$G2752),AllocFactorMatrix,(P$4+1),FALSE)*$E2759</f>
        <v>6.3754355191582892</v>
      </c>
      <c r="Q2752" s="5">
        <f ca="1">VLOOKUP(CONCATENATE($F2752," ",$G2752),AllocFactorMatrix,(Q$4+1),FALSE)*$E2759</f>
        <v>0.24210428072802645</v>
      </c>
      <c r="R2752" s="5">
        <f ca="1">SUBTOTAL(9,N2752:Q2752)</f>
        <v>213.50326241293493</v>
      </c>
      <c r="S2752" s="5">
        <f ca="1">VLOOKUP(CONCATENATE($F2752," ",$G2752),AllocFactorMatrix,(S$4+1),FALSE)*$E2759</f>
        <v>8.3086777724683412</v>
      </c>
      <c r="T2752" s="5">
        <f ca="1">VLOOKUP(CONCATENATE($F2752," ",$G2752),AllocFactorMatrix,(T$4+1),FALSE)*$E2759</f>
        <v>112.17194777105885</v>
      </c>
      <c r="U2752" s="5">
        <f ca="1">VLOOKUP(CONCATENATE($F2752," ",$G2752),AllocFactorMatrix,(U$4+1),FALSE)*$E2759</f>
        <v>429.0126710577361</v>
      </c>
      <c r="V2752" s="5">
        <f ca="1">VLOOKUP(CONCATENATE($F2752," ",$G2752),AllocFactorMatrix,(V$4+1),FALSE)*$E2759</f>
        <v>77.719624321717291</v>
      </c>
      <c r="W2752" s="5">
        <f ca="1">SUBTOTAL(9,S2752:V2752)</f>
        <v>627.21292092298063</v>
      </c>
      <c r="X2752" s="5">
        <f ca="1">VLOOKUP(CONCATENATE($F2752," ",$G2752),AllocFactorMatrix,(X$4+1),FALSE)*$E2759</f>
        <v>48.153138403442533</v>
      </c>
      <c r="Y2752" s="5">
        <f ca="1">VLOOKUP(CONCATENATE($F2752," ",$G2752),AllocFactorMatrix,(Y$4+1),FALSE)*$E2759</f>
        <v>0.96174168157651629</v>
      </c>
      <c r="Z2752" s="5">
        <f t="shared" ref="Z2752:Z2759" ca="1" si="1301">SUBTOTAL(9,X2752:Y2752)</f>
        <v>49.114880085019053</v>
      </c>
      <c r="AA2752" s="5">
        <f ca="1">VLOOKUP(CONCATENATE($F2752," ",$G2752),AllocFactorMatrix,(AA$4+1),FALSE)*$E2759</f>
        <v>0.6352177978592749</v>
      </c>
      <c r="AB2752" s="5">
        <f ca="1">VLOOKUP(CONCATENATE($F2752," ",$G2752),AllocFactorMatrix,(AB$4+1),FALSE)*$E2759</f>
        <v>2.8219991274084246</v>
      </c>
      <c r="AC2752" s="5">
        <f ca="1">VLOOKUP(CONCATENATE($F2752," ",$G2752),AllocFactorMatrix,(AC$4+1),FALSE)*$E2759</f>
        <v>0.57898182294813338</v>
      </c>
    </row>
    <row r="2753" spans="4:29" hidden="1" outlineLevel="1">
      <c r="E2753" s="48"/>
      <c r="F2753" s="175" t="str">
        <f>F2759</f>
        <v>LABOR_M</v>
      </c>
      <c r="G2753" s="52" t="str">
        <f>$G$9</f>
        <v>BULKTRAN</v>
      </c>
      <c r="H2753" s="4">
        <f t="shared" ca="1" si="1299"/>
        <v>380.90191018623023</v>
      </c>
      <c r="I2753" s="5">
        <f ca="1">VLOOKUP(CONCATENATE($F2753," ",$G2753),AllocFactorMatrix,(I$4+1),FALSE)*$E2759</f>
        <v>195.93060234067917</v>
      </c>
      <c r="J2753" s="5">
        <f ca="1">VLOOKUP(CONCATENATE($F2753," ",$G2753),AllocFactorMatrix,(J$4+1),FALSE)*$E2759</f>
        <v>45.691046588925317</v>
      </c>
      <c r="K2753" s="5">
        <f ca="1">VLOOKUP(CONCATENATE($F2753," ",$G2753),AllocFactorMatrix,(K$4+1),FALSE)*$E2759</f>
        <v>0.63528647181821341</v>
      </c>
      <c r="L2753" s="5">
        <f ca="1">VLOOKUP(CONCATENATE($F2753," ",$G2753),AllocFactorMatrix,(L$4+1),FALSE)*$E2759</f>
        <v>8.8478702121235639E-2</v>
      </c>
      <c r="M2753" s="5">
        <f t="shared" ca="1" si="1300"/>
        <v>46.414811762864765</v>
      </c>
      <c r="N2753" s="5">
        <f ca="1">VLOOKUP(CONCATENATE($F2753," ",$G2753),AllocFactorMatrix,(N$4+1),FALSE)*$E2759</f>
        <v>27.195685466199144</v>
      </c>
      <c r="O2753" s="5">
        <f ca="1">VLOOKUP(CONCATENATE($F2753," ",$G2753),AllocFactorMatrix,(O$4+1),FALSE)*$E2759</f>
        <v>4.873237994803417</v>
      </c>
      <c r="P2753" s="5">
        <f ca="1">VLOOKUP(CONCATENATE($F2753," ",$G2753),AllocFactorMatrix,(P$4+1),FALSE)*$E2759</f>
        <v>0.98824293485368941</v>
      </c>
      <c r="Q2753" s="5">
        <f ca="1">VLOOKUP(CONCATENATE($F2753," ",$G2753),AllocFactorMatrix,(Q$4+1),FALSE)*$E2759</f>
        <v>3.7528078545901962E-2</v>
      </c>
      <c r="R2753" s="5">
        <f t="shared" ref="R2753:R2759" ca="1" si="1302">SUBTOTAL(9,N2753:Q2753)</f>
        <v>33.094694474402154</v>
      </c>
      <c r="S2753" s="5">
        <f ca="1">VLOOKUP(CONCATENATE($F2753," ",$G2753),AllocFactorMatrix,(S$4+1),FALSE)*$E2759</f>
        <v>1.2879107759687194</v>
      </c>
      <c r="T2753" s="5">
        <f ca="1">VLOOKUP(CONCATENATE($F2753," ",$G2753),AllocFactorMatrix,(T$4+1),FALSE)*$E2759</f>
        <v>17.387539179152554</v>
      </c>
      <c r="U2753" s="5">
        <f ca="1">VLOOKUP(CONCATENATE($F2753," ",$G2753),AllocFactorMatrix,(U$4+1),FALSE)*$E2759</f>
        <v>66.500357483262775</v>
      </c>
      <c r="V2753" s="5">
        <f ca="1">VLOOKUP(CONCATENATE($F2753," ",$G2753),AllocFactorMatrix,(V$4+1),FALSE)*$E2759</f>
        <v>12.047156528305713</v>
      </c>
      <c r="W2753" s="5">
        <f t="shared" ref="W2753:W2759" ca="1" si="1303">SUBTOTAL(9,S2753:V2753)</f>
        <v>97.222963966689775</v>
      </c>
      <c r="X2753" s="5">
        <f ca="1">VLOOKUP(CONCATENATE($F2753," ",$G2753),AllocFactorMatrix,(X$4+1),FALSE)*$E2759</f>
        <v>7.464117341510879</v>
      </c>
      <c r="Y2753" s="5">
        <f ca="1">VLOOKUP(CONCATENATE($F2753," ",$G2753),AllocFactorMatrix,(Y$4+1),FALSE)*$E2759</f>
        <v>0.14907756797417604</v>
      </c>
      <c r="Z2753" s="5">
        <f t="shared" ca="1" si="1301"/>
        <v>7.6131949094850553</v>
      </c>
      <c r="AA2753" s="5">
        <f ca="1">VLOOKUP(CONCATENATE($F2753," ",$G2753),AllocFactorMatrix,(AA$4+1),FALSE)*$E2759</f>
        <v>9.8463783210001557E-2</v>
      </c>
      <c r="AB2753" s="5">
        <f ca="1">VLOOKUP(CONCATENATE($F2753," ",$G2753),AllocFactorMatrix,(AB$4+1),FALSE)*$E2759</f>
        <v>0.43743218662382982</v>
      </c>
      <c r="AC2753" s="5">
        <f ca="1">VLOOKUP(CONCATENATE($F2753," ",$G2753),AllocFactorMatrix,(AC$4+1),FALSE)*$E2759</f>
        <v>8.9746762274954595E-2</v>
      </c>
    </row>
    <row r="2754" spans="4:29" hidden="1" outlineLevel="1">
      <c r="E2754" s="48"/>
      <c r="F2754" s="175" t="str">
        <f>F2759</f>
        <v>LABOR_M</v>
      </c>
      <c r="G2754" s="52" t="str">
        <f>$G$10</f>
        <v>SUBTRAN</v>
      </c>
      <c r="H2754" s="4">
        <f t="shared" ca="1" si="1299"/>
        <v>105.56285378085812</v>
      </c>
      <c r="I2754" s="5">
        <f ca="1">VLOOKUP(CONCATENATE($F2754," ",$G2754),AllocFactorMatrix,(I$4+1),FALSE)*$E2759</f>
        <v>53.937694965246422</v>
      </c>
      <c r="J2754" s="5">
        <f ca="1">VLOOKUP(CONCATENATE($F2754," ",$G2754),AllocFactorMatrix,(J$4+1),FALSE)*$E2759</f>
        <v>12.643906877051382</v>
      </c>
      <c r="K2754" s="5">
        <f ca="1">VLOOKUP(CONCATENATE($F2754," ",$G2754),AllocFactorMatrix,(K$4+1),FALSE)*$E2759</f>
        <v>0.1766304761833116</v>
      </c>
      <c r="L2754" s="5">
        <f ca="1">VLOOKUP(CONCATENATE($F2754," ",$G2754),AllocFactorMatrix,(L$4+1),FALSE)*$E2759</f>
        <v>3.1969295519543722E-2</v>
      </c>
      <c r="M2754" s="5">
        <f t="shared" ca="1" si="1300"/>
        <v>12.852506648754236</v>
      </c>
      <c r="N2754" s="5">
        <f ca="1">VLOOKUP(CONCATENATE($F2754," ",$G2754),AllocFactorMatrix,(N$4+1),FALSE)*$E2759</f>
        <v>7.3072735295582429</v>
      </c>
      <c r="O2754" s="5">
        <f ca="1">VLOOKUP(CONCATENATE($F2754," ",$G2754),AllocFactorMatrix,(O$4+1),FALSE)*$E2759</f>
        <v>1.3130803413513128</v>
      </c>
      <c r="P2754" s="5">
        <f ca="1">VLOOKUP(CONCATENATE($F2754," ",$G2754),AllocFactorMatrix,(P$4+1),FALSE)*$E2759</f>
        <v>0.34467346575399993</v>
      </c>
      <c r="Q2754" s="5">
        <f ca="1">VLOOKUP(CONCATENATE($F2754," ",$G2754),AllocFactorMatrix,(Q$4+1),FALSE)*$E2759</f>
        <v>0</v>
      </c>
      <c r="R2754" s="5">
        <f t="shared" ca="1" si="1302"/>
        <v>8.9650273366635549</v>
      </c>
      <c r="S2754" s="5">
        <f ca="1">VLOOKUP(CONCATENATE($F2754," ",$G2754),AllocFactorMatrix,(S$4+1),FALSE)*$E2759</f>
        <v>0.32936975734776508</v>
      </c>
      <c r="T2754" s="5">
        <f ca="1">VLOOKUP(CONCATENATE($F2754," ",$G2754),AllocFactorMatrix,(T$4+1),FALSE)*$E2759</f>
        <v>4.6213770787174857</v>
      </c>
      <c r="U2754" s="5">
        <f ca="1">VLOOKUP(CONCATENATE($F2754," ",$G2754),AllocFactorMatrix,(U$4+1),FALSE)*$E2759</f>
        <v>22.786953868719589</v>
      </c>
      <c r="V2754" s="5">
        <f ca="1">VLOOKUP(CONCATENATE($F2754," ",$G2754),AllocFactorMatrix,(V$4+1),FALSE)*$E2759</f>
        <v>0</v>
      </c>
      <c r="W2754" s="5">
        <f t="shared" ca="1" si="1303"/>
        <v>27.737700704784839</v>
      </c>
      <c r="X2754" s="5">
        <f ca="1">VLOOKUP(CONCATENATE($F2754," ",$G2754),AllocFactorMatrix,(X$4+1),FALSE)*$E2759</f>
        <v>2.0030710940625052</v>
      </c>
      <c r="Y2754" s="5">
        <f ca="1">VLOOKUP(CONCATENATE($F2754," ",$G2754),AllocFactorMatrix,(Y$4+1),FALSE)*$E2759</f>
        <v>4.0218697126990034E-2</v>
      </c>
      <c r="Z2754" s="5">
        <f t="shared" ca="1" si="1301"/>
        <v>2.0432897911894954</v>
      </c>
      <c r="AA2754" s="5">
        <f ca="1">VLOOKUP(CONCATENATE($F2754," ",$G2754),AllocFactorMatrix,(AA$4+1),FALSE)*$E2759</f>
        <v>2.6634334219503196E-2</v>
      </c>
      <c r="AB2754" s="5">
        <f ca="1">VLOOKUP(CONCATENATE($F2754," ",$G2754),AllocFactorMatrix,(AB$4+1),FALSE)*$E2759</f>
        <v>0</v>
      </c>
      <c r="AC2754" s="5">
        <f ca="1">VLOOKUP(CONCATENATE($F2754," ",$G2754),AllocFactorMatrix,(AC$4+1),FALSE)*$E2759</f>
        <v>0</v>
      </c>
    </row>
    <row r="2755" spans="4:29" hidden="1" outlineLevel="1">
      <c r="E2755" s="48"/>
      <c r="F2755" s="175" t="str">
        <f>F2759</f>
        <v>LABOR_M</v>
      </c>
      <c r="G2755" s="52" t="str">
        <f>$G$11</f>
        <v>DISTPRI</v>
      </c>
      <c r="H2755" s="4">
        <f t="shared" ca="1" si="1299"/>
        <v>862.2985328633182</v>
      </c>
      <c r="I2755" s="5">
        <f ca="1">VLOOKUP(CONCATENATE($F2755," ",$G2755),AllocFactorMatrix,(I$4+1),FALSE)*$E2759</f>
        <v>564.63917405157304</v>
      </c>
      <c r="J2755" s="5">
        <f ca="1">VLOOKUP(CONCATENATE($F2755," ",$G2755),AllocFactorMatrix,(J$4+1),FALSE)*$E2759</f>
        <v>132.14735984719604</v>
      </c>
      <c r="K2755" s="5">
        <f ca="1">VLOOKUP(CONCATENATE($F2755," ",$G2755),AllocFactorMatrix,(K$4+1),FALSE)*$E2759</f>
        <v>1.8458014008050594</v>
      </c>
      <c r="L2755" s="5">
        <f ca="1">VLOOKUP(CONCATENATE($F2755," ",$G2755),AllocFactorMatrix,(L$4+1),FALSE)*$E2759</f>
        <v>0</v>
      </c>
      <c r="M2755" s="5">
        <f t="shared" ca="1" si="1300"/>
        <v>133.99316124800112</v>
      </c>
      <c r="N2755" s="5">
        <f ca="1">VLOOKUP(CONCATENATE($F2755," ",$G2755),AllocFactorMatrix,(N$4+1),FALSE)*$E2759</f>
        <v>76.714134709248555</v>
      </c>
      <c r="O2755" s="5">
        <f ca="1">VLOOKUP(CONCATENATE($F2755," ",$G2755),AllocFactorMatrix,(O$4+1),FALSE)*$E2759</f>
        <v>13.783933675821331</v>
      </c>
      <c r="P2755" s="5">
        <f ca="1">VLOOKUP(CONCATENATE($F2755," ",$G2755),AllocFactorMatrix,(P$4+1),FALSE)*$E2759</f>
        <v>0</v>
      </c>
      <c r="Q2755" s="5">
        <f ca="1">VLOOKUP(CONCATENATE($F2755," ",$G2755),AllocFactorMatrix,(Q$4+1),FALSE)*$E2759</f>
        <v>0</v>
      </c>
      <c r="R2755" s="5">
        <f t="shared" ca="1" si="1302"/>
        <v>90.498068385069885</v>
      </c>
      <c r="S2755" s="5">
        <f ca="1">VLOOKUP(CONCATENATE($F2755," ",$G2755),AllocFactorMatrix,(S$4+1),FALSE)*$E2759</f>
        <v>3.4687643961933801</v>
      </c>
      <c r="T2755" s="5">
        <f ca="1">VLOOKUP(CONCATENATE($F2755," ",$G2755),AllocFactorMatrix,(T$4+1),FALSE)*$E2759</f>
        <v>47.965598203288174</v>
      </c>
      <c r="U2755" s="5">
        <f ca="1">VLOOKUP(CONCATENATE($F2755," ",$G2755),AllocFactorMatrix,(U$4+1),FALSE)*$E2759</f>
        <v>0</v>
      </c>
      <c r="V2755" s="5">
        <f ca="1">VLOOKUP(CONCATENATE($F2755," ",$G2755),AllocFactorMatrix,(V$4+1),FALSE)*$E2759</f>
        <v>0</v>
      </c>
      <c r="W2755" s="5">
        <f t="shared" ca="1" si="1303"/>
        <v>51.434362599481553</v>
      </c>
      <c r="X2755" s="5">
        <f ca="1">VLOOKUP(CONCATENATE($F2755," ",$G2755),AllocFactorMatrix,(X$4+1),FALSE)*$E2759</f>
        <v>21.03438184776623</v>
      </c>
      <c r="Y2755" s="5">
        <f ca="1">VLOOKUP(CONCATENATE($F2755," ",$G2755),AllocFactorMatrix,(Y$4+1),FALSE)*$E2759</f>
        <v>0.4221932151078136</v>
      </c>
      <c r="Z2755" s="5">
        <f t="shared" ca="1" si="1301"/>
        <v>21.456575062874045</v>
      </c>
      <c r="AA2755" s="5">
        <f ca="1">VLOOKUP(CONCATENATE($F2755," ",$G2755),AllocFactorMatrix,(AA$4+1),FALSE)*$E2759</f>
        <v>0.27719151631830835</v>
      </c>
      <c r="AB2755" s="5">
        <f ca="1">VLOOKUP(CONCATENATE($F2755," ",$G2755),AllocFactorMatrix,(AB$4+1),FALSE)*$E2759</f>
        <v>0</v>
      </c>
      <c r="AC2755" s="5">
        <f ca="1">VLOOKUP(CONCATENATE($F2755," ",$G2755),AllocFactorMatrix,(AC$4+1),FALSE)*$E2759</f>
        <v>0</v>
      </c>
    </row>
    <row r="2756" spans="4:29" hidden="1" outlineLevel="1">
      <c r="E2756" s="48"/>
      <c r="F2756" s="175" t="str">
        <f>F2759</f>
        <v>LABOR_M</v>
      </c>
      <c r="G2756" s="52" t="str">
        <f>$G$12</f>
        <v>DISTSEC</v>
      </c>
      <c r="H2756" s="4">
        <f t="shared" ca="1" si="1299"/>
        <v>341.61943919385573</v>
      </c>
      <c r="I2756" s="5">
        <f ca="1">VLOOKUP(CONCATENATE($F2756," ",$G2756),AllocFactorMatrix,(I$4+1),FALSE)*$E2759</f>
        <v>253.51752263310166</v>
      </c>
      <c r="J2756" s="5">
        <f ca="1">VLOOKUP(CONCATENATE($F2756," ",$G2756),AllocFactorMatrix,(J$4+1),FALSE)*$E2759</f>
        <v>51.120459001526086</v>
      </c>
      <c r="K2756" s="5">
        <f ca="1">VLOOKUP(CONCATENATE($F2756," ",$G2756),AllocFactorMatrix,(K$4+1),FALSE)*$E2759</f>
        <v>0</v>
      </c>
      <c r="L2756" s="5">
        <f ca="1">VLOOKUP(CONCATENATE($F2756," ",$G2756),AllocFactorMatrix,(L$4+1),FALSE)*$E2759</f>
        <v>0</v>
      </c>
      <c r="M2756" s="5">
        <f t="shared" ca="1" si="1300"/>
        <v>51.120459001526086</v>
      </c>
      <c r="N2756" s="5">
        <f ca="1">VLOOKUP(CONCATENATE($F2756," ",$G2756),AllocFactorMatrix,(N$4+1),FALSE)*$E2759</f>
        <v>25.551819170823098</v>
      </c>
      <c r="O2756" s="5">
        <f ca="1">VLOOKUP(CONCATENATE($F2756," ",$G2756),AllocFactorMatrix,(O$4+1),FALSE)*$E2759</f>
        <v>0</v>
      </c>
      <c r="P2756" s="5">
        <f ca="1">VLOOKUP(CONCATENATE($F2756," ",$G2756),AllocFactorMatrix,(P$4+1),FALSE)*$E2759</f>
        <v>0</v>
      </c>
      <c r="Q2756" s="5">
        <f ca="1">VLOOKUP(CONCATENATE($F2756," ",$G2756),AllocFactorMatrix,(Q$4+1),FALSE)*$E2759</f>
        <v>0</v>
      </c>
      <c r="R2756" s="5">
        <f t="shared" ca="1" si="1302"/>
        <v>25.551819170823098</v>
      </c>
      <c r="S2756" s="5">
        <f ca="1">VLOOKUP(CONCATENATE($F2756," ",$G2756),AllocFactorMatrix,(S$4+1),FALSE)*$E2759</f>
        <v>0.95506717347597658</v>
      </c>
      <c r="T2756" s="5">
        <f ca="1">VLOOKUP(CONCATENATE($F2756," ",$G2756),AllocFactorMatrix,(T$4+1),FALSE)*$E2759</f>
        <v>0</v>
      </c>
      <c r="U2756" s="5">
        <f ca="1">VLOOKUP(CONCATENATE($F2756," ",$G2756),AllocFactorMatrix,(U$4+1),FALSE)*$E2759</f>
        <v>0</v>
      </c>
      <c r="V2756" s="5">
        <f ca="1">VLOOKUP(CONCATENATE($F2756," ",$G2756),AllocFactorMatrix,(V$4+1),FALSE)*$E2759</f>
        <v>0</v>
      </c>
      <c r="W2756" s="5">
        <f t="shared" ca="1" si="1303"/>
        <v>0.95506717347597658</v>
      </c>
      <c r="X2756" s="5">
        <f ca="1">VLOOKUP(CONCATENATE($F2756," ",$G2756),AllocFactorMatrix,(X$4+1),FALSE)*$E2759</f>
        <v>7.2177946270022035</v>
      </c>
      <c r="Y2756" s="5">
        <f ca="1">VLOOKUP(CONCATENATE($F2756," ",$G2756),AllocFactorMatrix,(Y$4+1),FALSE)*$E2759</f>
        <v>0</v>
      </c>
      <c r="Z2756" s="5">
        <f t="shared" ca="1" si="1301"/>
        <v>7.2177946270022035</v>
      </c>
      <c r="AA2756" s="5">
        <f ca="1">VLOOKUP(CONCATENATE($F2756," ",$G2756),AllocFactorMatrix,(AA$4+1),FALSE)*$E2759</f>
        <v>8.5340112626058506E-2</v>
      </c>
      <c r="AB2756" s="5">
        <f ca="1">VLOOKUP(CONCATENATE($F2756," ",$G2756),AllocFactorMatrix,(AB$4+1),FALSE)*$E2759</f>
        <v>2.6267439303655511</v>
      </c>
      <c r="AC2756" s="5">
        <f ca="1">VLOOKUP(CONCATENATE($F2756," ",$G2756),AllocFactorMatrix,(AC$4+1),FALSE)*$E2759</f>
        <v>0.54469254493501684</v>
      </c>
    </row>
    <row r="2757" spans="4:29" hidden="1" outlineLevel="1">
      <c r="E2757" s="48"/>
      <c r="F2757" s="175" t="str">
        <f>F2759</f>
        <v>LABOR_M</v>
      </c>
      <c r="G2757" s="52" t="str">
        <f>$G$13</f>
        <v>ENERGY</v>
      </c>
      <c r="H2757" s="4">
        <f t="shared" ca="1" si="1299"/>
        <v>982.85707325676992</v>
      </c>
      <c r="I2757" s="5">
        <f ca="1">VLOOKUP(CONCATENATE($F2757," ",$G2757),AllocFactorMatrix,(I$4+1),FALSE)*$E2759</f>
        <v>384.57841839225688</v>
      </c>
      <c r="J2757" s="5">
        <f ca="1">VLOOKUP(CONCATENATE($F2757," ",$G2757),AllocFactorMatrix,(J$4+1),FALSE)*$E2759</f>
        <v>110.94975788859981</v>
      </c>
      <c r="K2757" s="5">
        <f ca="1">VLOOKUP(CONCATENATE($F2757," ",$G2757),AllocFactorMatrix,(K$4+1),FALSE)*$E2759</f>
        <v>1.5464028081599559</v>
      </c>
      <c r="L2757" s="5">
        <f ca="1">VLOOKUP(CONCATENATE($F2757," ",$G2757),AllocFactorMatrix,(L$4+1),FALSE)*$E2759</f>
        <v>0.21618580198683537</v>
      </c>
      <c r="M2757" s="5">
        <f t="shared" ca="1" si="1300"/>
        <v>112.7123464987466</v>
      </c>
      <c r="N2757" s="5">
        <f ca="1">VLOOKUP(CONCATENATE($F2757," ",$G2757),AllocFactorMatrix,(N$4+1),FALSE)*$E2759</f>
        <v>71.986900846579672</v>
      </c>
      <c r="O2757" s="5">
        <f ca="1">VLOOKUP(CONCATENATE($F2757," ",$G2757),AllocFactorMatrix,(O$4+1),FALSE)*$E2759</f>
        <v>12.838069413584025</v>
      </c>
      <c r="P2757" s="5">
        <f ca="1">VLOOKUP(CONCATENATE($F2757," ",$G2757),AllocFactorMatrix,(P$4+1),FALSE)*$E2759</f>
        <v>2.6143010824904636</v>
      </c>
      <c r="Q2757" s="5">
        <f ca="1">VLOOKUP(CONCATENATE($F2757," ",$G2757),AllocFactorMatrix,(Q$4+1),FALSE)*$E2759</f>
        <v>9.8743036643878832E-2</v>
      </c>
      <c r="R2757" s="5">
        <f t="shared" ca="1" si="1302"/>
        <v>87.538014379298048</v>
      </c>
      <c r="S2757" s="5">
        <f ca="1">VLOOKUP(CONCATENATE($F2757," ",$G2757),AllocFactorMatrix,(S$4+1),FALSE)*$E2759</f>
        <v>3.7699553059367883</v>
      </c>
      <c r="T2757" s="5">
        <f ca="1">VLOOKUP(CONCATENATE($F2757," ",$G2757),AllocFactorMatrix,(T$4+1),FALSE)*$E2759</f>
        <v>59.603710186323333</v>
      </c>
      <c r="U2757" s="5">
        <f ca="1">VLOOKUP(CONCATENATE($F2757," ",$G2757),AllocFactorMatrix,(U$4+1),FALSE)*$E2759</f>
        <v>256.34585668946937</v>
      </c>
      <c r="V2757" s="5">
        <f ca="1">VLOOKUP(CONCATENATE($F2757," ",$G2757),AllocFactorMatrix,(V$4+1),FALSE)*$E2759</f>
        <v>48.221333109377142</v>
      </c>
      <c r="W2757" s="5">
        <f t="shared" ca="1" si="1303"/>
        <v>367.94085529110663</v>
      </c>
      <c r="X2757" s="5">
        <f ca="1">VLOOKUP(CONCATENATE($F2757," ",$G2757),AllocFactorMatrix,(X$4+1),FALSE)*$E2759</f>
        <v>19.774088053070585</v>
      </c>
      <c r="Y2757" s="5">
        <f ca="1">VLOOKUP(CONCATENATE($F2757," ",$G2757),AllocFactorMatrix,(Y$4+1),FALSE)*$E2759</f>
        <v>0.39676313231254429</v>
      </c>
      <c r="Z2757" s="5">
        <f t="shared" ca="1" si="1301"/>
        <v>20.170851185383128</v>
      </c>
      <c r="AA2757" s="5">
        <f ca="1">VLOOKUP(CONCATENATE($F2757," ",$G2757),AllocFactorMatrix,(AA$4+1),FALSE)*$E2759</f>
        <v>0.3539144154075235</v>
      </c>
      <c r="AB2757" s="5">
        <f ca="1">VLOOKUP(CONCATENATE($F2757," ",$G2757),AllocFactorMatrix,(AB$4+1),FALSE)*$E2759</f>
        <v>7.9275616962244388</v>
      </c>
      <c r="AC2757" s="5">
        <f ca="1">VLOOKUP(CONCATENATE($F2757," ",$G2757),AllocFactorMatrix,(AC$4+1),FALSE)*$E2759</f>
        <v>1.6351113983464294</v>
      </c>
    </row>
    <row r="2758" spans="4:29" hidden="1" outlineLevel="1">
      <c r="E2758" s="48"/>
      <c r="F2758" s="175" t="str">
        <f>F2759</f>
        <v>LABOR_M</v>
      </c>
      <c r="G2758" s="52" t="str">
        <f>$G$14</f>
        <v>CUSTOMER</v>
      </c>
      <c r="H2758" s="4">
        <f t="shared" ca="1" si="1299"/>
        <v>650.45391321336126</v>
      </c>
      <c r="I2758" s="5">
        <f ca="1">VLOOKUP(CONCATENATE($F2758," ",$G2758),AllocFactorMatrix,(I$4+1),FALSE)*$E2759</f>
        <v>502.23518046307782</v>
      </c>
      <c r="J2758" s="5">
        <f ca="1">VLOOKUP(CONCATENATE($F2758," ",$G2758),AllocFactorMatrix,(J$4+1),FALSE)*$E2759</f>
        <v>101.6981531963674</v>
      </c>
      <c r="K2758" s="5">
        <f ca="1">VLOOKUP(CONCATENATE($F2758," ",$G2758),AllocFactorMatrix,(K$4+1),FALSE)*$E2759</f>
        <v>2.5994232529538124</v>
      </c>
      <c r="L2758" s="5">
        <f ca="1">VLOOKUP(CONCATENATE($F2758," ",$G2758),AllocFactorMatrix,(L$4+1),FALSE)*$E2759</f>
        <v>0.41910799217599837</v>
      </c>
      <c r="M2758" s="5">
        <f t="shared" ca="1" si="1300"/>
        <v>104.71668444149721</v>
      </c>
      <c r="N2758" s="5">
        <f ca="1">VLOOKUP(CONCATENATE($F2758," ",$G2758),AllocFactorMatrix,(N$4+1),FALSE)*$E2759</f>
        <v>4.1706017413458936</v>
      </c>
      <c r="O2758" s="5">
        <f ca="1">VLOOKUP(CONCATENATE($F2758," ",$G2758),AllocFactorMatrix,(O$4+1),FALSE)*$E2759</f>
        <v>1.0072834915269813</v>
      </c>
      <c r="P2758" s="5">
        <f ca="1">VLOOKUP(CONCATENATE($F2758," ",$G2758),AllocFactorMatrix,(P$4+1),FALSE)*$E2759</f>
        <v>1.0253763089442485</v>
      </c>
      <c r="Q2758" s="5">
        <f ca="1">VLOOKUP(CONCATENATE($F2758," ",$G2758),AllocFactorMatrix,(Q$4+1),FALSE)*$E2759</f>
        <v>0.12665795401138663</v>
      </c>
      <c r="R2758" s="5">
        <f t="shared" ca="1" si="1302"/>
        <v>6.3299194958285101</v>
      </c>
      <c r="S2758" s="5">
        <f ca="1">VLOOKUP(CONCATENATE($F2758," ",$G2758),AllocFactorMatrix,(S$4+1),FALSE)*$E2759</f>
        <v>3.169687139213459E-2</v>
      </c>
      <c r="T2758" s="5">
        <f ca="1">VLOOKUP(CONCATENATE($F2758," ",$G2758),AllocFactorMatrix,(T$4+1),FALSE)*$E2759</f>
        <v>0.73230021282753399</v>
      </c>
      <c r="U2758" s="5">
        <f ca="1">VLOOKUP(CONCATENATE($F2758," ",$G2758),AllocFactorMatrix,(U$4+1),FALSE)*$E2759</f>
        <v>1.7224399593093107</v>
      </c>
      <c r="V2758" s="5">
        <f ca="1">VLOOKUP(CONCATENATE($F2758," ",$G2758),AllocFactorMatrix,(V$4+1),FALSE)*$E2759</f>
        <v>0.50719571717995215</v>
      </c>
      <c r="W2758" s="5">
        <f t="shared" ca="1" si="1303"/>
        <v>2.9936327607089313</v>
      </c>
      <c r="X2758" s="5">
        <f ca="1">VLOOKUP(CONCATENATE($F2758," ",$G2758),AllocFactorMatrix,(X$4+1),FALSE)*$E2759</f>
        <v>0.92413030309075006</v>
      </c>
      <c r="Y2758" s="5">
        <f ca="1">VLOOKUP(CONCATENATE($F2758," ",$G2758),AllocFactorMatrix,(Y$4+1),FALSE)*$E2759</f>
        <v>1.3804873116618575E-2</v>
      </c>
      <c r="Z2758" s="5">
        <f t="shared" ca="1" si="1301"/>
        <v>0.93793517620736866</v>
      </c>
      <c r="AA2758" s="5">
        <f ca="1">VLOOKUP(CONCATENATE($F2758," ",$G2758),AllocFactorMatrix,(AA$4+1),FALSE)*$E2759</f>
        <v>7.5231593712163744E-2</v>
      </c>
      <c r="AB2758" s="5">
        <f ca="1">VLOOKUP(CONCATENATE($F2758," ",$G2758),AllocFactorMatrix,(AB$4+1),FALSE)*$E2759</f>
        <v>27.335057154679635</v>
      </c>
      <c r="AC2758" s="5">
        <f ca="1">VLOOKUP(CONCATENATE($F2758," ",$G2758),AllocFactorMatrix,(AC$4+1),FALSE)*$E2759</f>
        <v>5.8302721276494873</v>
      </c>
    </row>
    <row r="2759" spans="4:29" collapsed="1">
      <c r="D2759" s="52" t="s">
        <v>263</v>
      </c>
      <c r="E2759" s="39">
        <v>5781</v>
      </c>
      <c r="F2759" s="93" t="s">
        <v>69</v>
      </c>
      <c r="G2759" s="52" t="str">
        <f>$G$15</f>
        <v>TOTAL</v>
      </c>
      <c r="H2759" s="4">
        <f t="shared" ca="1" si="1299"/>
        <v>5781.0000000000036</v>
      </c>
      <c r="I2759" s="5">
        <f ca="1">VLOOKUP(CONCATENATE($F2759," ",$G2759),AllocFactorMatrix,(I$4+1),FALSE)*$E2759</f>
        <v>3218.8424904683211</v>
      </c>
      <c r="J2759" s="5">
        <f ca="1">VLOOKUP(CONCATENATE($F2759," ",$G2759),AllocFactorMatrix,(J$4+1),FALSE)*$E2759</f>
        <v>749.01658665773323</v>
      </c>
      <c r="K2759" s="5">
        <f ca="1">VLOOKUP(CONCATENATE($F2759," ",$G2759),AllocFactorMatrix,(K$4+1),FALSE)*$E2759</f>
        <v>10.901957658753995</v>
      </c>
      <c r="L2759" s="5">
        <f ca="1">VLOOKUP(CONCATENATE($F2759," ",$G2759),AllocFactorMatrix,(L$4+1),FALSE)*$E2759</f>
        <v>1.3265429989746689</v>
      </c>
      <c r="M2759" s="5">
        <f t="shared" ca="1" si="1300"/>
        <v>761.24508731546189</v>
      </c>
      <c r="N2759" s="5">
        <f ca="1">VLOOKUP(CONCATENATE($F2759," ",$G2759),AllocFactorMatrix,(N$4+1),FALSE)*$E2759</f>
        <v>388.37349732397939</v>
      </c>
      <c r="O2759" s="5">
        <f ca="1">VLOOKUP(CONCATENATE($F2759," ",$G2759),AllocFactorMatrix,(O$4+1),FALSE)*$E2759</f>
        <v>65.254245669910915</v>
      </c>
      <c r="P2759" s="5">
        <f ca="1">VLOOKUP(CONCATENATE($F2759," ",$G2759),AllocFactorMatrix,(P$4+1),FALSE)*$E2759</f>
        <v>11.348029311200689</v>
      </c>
      <c r="Q2759" s="5">
        <f ca="1">VLOOKUP(CONCATENATE($F2759," ",$G2759),AllocFactorMatrix,(Q$4+1),FALSE)*$E2759</f>
        <v>0.50503334992919391</v>
      </c>
      <c r="R2759" s="5">
        <f t="shared" ca="1" si="1302"/>
        <v>465.48080565502016</v>
      </c>
      <c r="S2759" s="5">
        <f ca="1">VLOOKUP(CONCATENATE($F2759," ",$G2759),AllocFactorMatrix,(S$4+1),FALSE)*$E2759</f>
        <v>18.151442052783104</v>
      </c>
      <c r="T2759" s="5">
        <f ca="1">VLOOKUP(CONCATENATE($F2759," ",$G2759),AllocFactorMatrix,(T$4+1),FALSE)*$E2759</f>
        <v>242.48247263136793</v>
      </c>
      <c r="U2759" s="5">
        <f ca="1">VLOOKUP(CONCATENATE($F2759," ",$G2759),AllocFactorMatrix,(U$4+1),FALSE)*$E2759</f>
        <v>776.36827905849702</v>
      </c>
      <c r="V2759" s="5">
        <f ca="1">VLOOKUP(CONCATENATE($F2759," ",$G2759),AllocFactorMatrix,(V$4+1),FALSE)*$E2759</f>
        <v>138.49530967658009</v>
      </c>
      <c r="W2759" s="5">
        <f t="shared" ca="1" si="1303"/>
        <v>1175.4975034192282</v>
      </c>
      <c r="X2759" s="5">
        <f ca="1">VLOOKUP(CONCATENATE($F2759," ",$G2759),AllocFactorMatrix,(X$4+1),FALSE)*$E2759</f>
        <v>106.57072166994568</v>
      </c>
      <c r="Y2759" s="5">
        <f ca="1">VLOOKUP(CONCATENATE($F2759," ",$G2759),AllocFactorMatrix,(Y$4+1),FALSE)*$E2759</f>
        <v>1.9837991672146587</v>
      </c>
      <c r="Z2759" s="5">
        <f t="shared" ca="1" si="1301"/>
        <v>108.55452083716034</v>
      </c>
      <c r="AA2759" s="5">
        <f ca="1">VLOOKUP(CONCATENATE($F2759," ",$G2759),AllocFactorMatrix,(AA$4+1),FALSE)*$E2759</f>
        <v>1.5519935533528337</v>
      </c>
      <c r="AB2759" s="5">
        <f ca="1">VLOOKUP(CONCATENATE($F2759," ",$G2759),AllocFactorMatrix,(AB$4+1),FALSE)*$E2759</f>
        <v>41.148794095301881</v>
      </c>
      <c r="AC2759" s="5">
        <f ca="1">VLOOKUP(CONCATENATE($F2759," ",$G2759),AllocFactorMatrix,(AC$4+1),FALSE)*$E2759</f>
        <v>8.6788046561540213</v>
      </c>
    </row>
    <row r="2760" spans="4:29" hidden="1" outlineLevel="1">
      <c r="E2760" s="48"/>
      <c r="F2760" s="175" t="str">
        <f>F2767</f>
        <v>LABOR_M</v>
      </c>
      <c r="G2760" s="52" t="str">
        <f>$G$8</f>
        <v>PRODUCTION</v>
      </c>
      <c r="H2760" s="4">
        <f t="shared" ca="1" si="1299"/>
        <v>-139.84669871983138</v>
      </c>
      <c r="I2760" s="5">
        <f ca="1">VLOOKUP(CONCATENATE($F2760," ",$G2760),AllocFactorMatrix,(I$4+1),FALSE)*$E2767</f>
        <v>-71.935181165501618</v>
      </c>
      <c r="J2760" s="5">
        <f ca="1">VLOOKUP(CONCATENATE($F2760," ",$G2760),AllocFactorMatrix,(J$4+1),FALSE)*$E2767</f>
        <v>-16.775295307369674</v>
      </c>
      <c r="K2760" s="5">
        <f ca="1">VLOOKUP(CONCATENATE($F2760," ",$G2760),AllocFactorMatrix,(K$4+1),FALSE)*$E2767</f>
        <v>-0.23324303042142672</v>
      </c>
      <c r="L2760" s="5">
        <f ca="1">VLOOKUP(CONCATENATE($F2760," ",$G2760),AllocFactorMatrix,(L$4+1),FALSE)*$E2767</f>
        <v>-3.2484621546320237E-2</v>
      </c>
      <c r="M2760" s="5">
        <f t="shared" ref="M2760:M2767" ca="1" si="1304">SUBTOTAL(9,J2760:L2760)</f>
        <v>-17.041022959337422</v>
      </c>
      <c r="N2760" s="5">
        <f ca="1">VLOOKUP(CONCATENATE($F2760," ",$G2760),AllocFactorMatrix,(N$4+1),FALSE)*$E2767</f>
        <v>-9.9847932765981575</v>
      </c>
      <c r="O2760" s="5">
        <f ca="1">VLOOKUP(CONCATENATE($F2760," ",$G2760),AllocFactorMatrix,(O$4+1),FALSE)*$E2767</f>
        <v>-1.7891909371525774</v>
      </c>
      <c r="P2760" s="5">
        <f ca="1">VLOOKUP(CONCATENATE($F2760," ",$G2760),AllocFactorMatrix,(P$4+1),FALSE)*$E2767</f>
        <v>-0.3628296636919352</v>
      </c>
      <c r="Q2760" s="5">
        <f ca="1">VLOOKUP(CONCATENATE($F2760," ",$G2760),AllocFactorMatrix,(Q$4+1),FALSE)*$E2767</f>
        <v>-1.3778292399155977E-2</v>
      </c>
      <c r="R2760" s="5">
        <f ca="1">SUBTOTAL(9,N2760:Q2760)</f>
        <v>-12.150592169841826</v>
      </c>
      <c r="S2760" s="5">
        <f ca="1">VLOOKUP(CONCATENATE($F2760," ",$G2760),AllocFactorMatrix,(S$4+1),FALSE)*$E2767</f>
        <v>-0.47285158054697873</v>
      </c>
      <c r="T2760" s="5">
        <f ca="1">VLOOKUP(CONCATENATE($F2760," ",$G2760),AllocFactorMatrix,(T$4+1),FALSE)*$E2767</f>
        <v>-6.383769385344813</v>
      </c>
      <c r="U2760" s="5">
        <f ca="1">VLOOKUP(CONCATENATE($F2760," ",$G2760),AllocFactorMatrix,(U$4+1),FALSE)*$E2767</f>
        <v>-24.415355263448394</v>
      </c>
      <c r="V2760" s="5">
        <f ca="1">VLOOKUP(CONCATENATE($F2760," ",$G2760),AllocFactorMatrix,(V$4+1),FALSE)*$E2767</f>
        <v>-4.4230680508294391</v>
      </c>
      <c r="W2760" s="5">
        <f ca="1">SUBTOTAL(9,S2760:V2760)</f>
        <v>-35.695044280169625</v>
      </c>
      <c r="X2760" s="5">
        <f ca="1">VLOOKUP(CONCATENATE($F2760," ",$G2760),AllocFactorMatrix,(X$4+1),FALSE)*$E2767</f>
        <v>-2.7404225107650224</v>
      </c>
      <c r="Y2760" s="5">
        <f ca="1">VLOOKUP(CONCATENATE($F2760," ",$G2760),AllocFactorMatrix,(Y$4+1),FALSE)*$E2767</f>
        <v>-5.4733266431183855E-2</v>
      </c>
      <c r="Z2760" s="5">
        <f t="shared" ref="Z2760:Z2767" ca="1" si="1305">SUBTOTAL(9,X2760:Y2760)</f>
        <v>-2.7951557771962063</v>
      </c>
      <c r="AA2760" s="5">
        <f ca="1">VLOOKUP(CONCATENATE($F2760," ",$G2760),AllocFactorMatrix,(AA$4+1),FALSE)*$E2767</f>
        <v>-3.6150606382235155E-2</v>
      </c>
      <c r="AB2760" s="5">
        <f ca="1">VLOOKUP(CONCATENATE($F2760," ",$G2760),AllocFactorMatrix,(AB$4+1),FALSE)*$E2767</f>
        <v>-0.16060157635657701</v>
      </c>
      <c r="AC2760" s="5">
        <f ca="1">VLOOKUP(CONCATENATE($F2760," ",$G2760),AllocFactorMatrix,(AC$4+1),FALSE)*$E2767</f>
        <v>-3.295018504582873E-2</v>
      </c>
    </row>
    <row r="2761" spans="4:29" hidden="1" outlineLevel="1">
      <c r="E2761" s="48"/>
      <c r="F2761" s="175" t="str">
        <f>F2767</f>
        <v>LABOR_M</v>
      </c>
      <c r="G2761" s="52" t="str">
        <f>$G$9</f>
        <v>BULKTRAN</v>
      </c>
      <c r="H2761" s="4">
        <f t="shared" ca="1" si="1299"/>
        <v>-21.677344482143177</v>
      </c>
      <c r="I2761" s="5">
        <f ca="1">VLOOKUP(CONCATENATE($F2761," ",$G2761),AllocFactorMatrix,(I$4+1),FALSE)*$E2767</f>
        <v>-11.150522084428896</v>
      </c>
      <c r="J2761" s="5">
        <f ca="1">VLOOKUP(CONCATENATE($F2761," ",$G2761),AllocFactorMatrix,(J$4+1),FALSE)*$E2767</f>
        <v>-2.6003034644103842</v>
      </c>
      <c r="K2761" s="5">
        <f ca="1">VLOOKUP(CONCATENATE($F2761," ",$G2761),AllocFactorMatrix,(K$4+1),FALSE)*$E2767</f>
        <v>-3.6154514656321086E-2</v>
      </c>
      <c r="L2761" s="5">
        <f ca="1">VLOOKUP(CONCATENATE($F2761," ",$G2761),AllocFactorMatrix,(L$4+1),FALSE)*$E2767</f>
        <v>-5.0353732914524343E-3</v>
      </c>
      <c r="M2761" s="5">
        <f t="shared" ca="1" si="1304"/>
        <v>-2.6414933523581574</v>
      </c>
      <c r="N2761" s="5">
        <f ca="1">VLOOKUP(CONCATENATE($F2761," ",$G2761),AllocFactorMatrix,(N$4+1),FALSE)*$E2767</f>
        <v>-1.5477219371007642</v>
      </c>
      <c r="O2761" s="5">
        <f ca="1">VLOOKUP(CONCATENATE($F2761," ",$G2761),AllocFactorMatrix,(O$4+1),FALSE)*$E2767</f>
        <v>-0.27733874767173922</v>
      </c>
      <c r="P2761" s="5">
        <f ca="1">VLOOKUP(CONCATENATE($F2761," ",$G2761),AllocFactorMatrix,(P$4+1),FALSE)*$E2767</f>
        <v>-5.6241467837201839E-2</v>
      </c>
      <c r="Q2761" s="5">
        <f ca="1">VLOOKUP(CONCATENATE($F2761," ",$G2761),AllocFactorMatrix,(Q$4+1),FALSE)*$E2767</f>
        <v>-2.1357443074903558E-3</v>
      </c>
      <c r="R2761" s="5">
        <f t="shared" ref="R2761:R2767" ca="1" si="1306">SUBTOTAL(9,N2761:Q2761)</f>
        <v>-1.8834378969171957</v>
      </c>
      <c r="S2761" s="5">
        <f ca="1">VLOOKUP(CONCATENATE($F2761," ",$G2761),AllocFactorMatrix,(S$4+1),FALSE)*$E2767</f>
        <v>-7.3295735217732E-2</v>
      </c>
      <c r="T2761" s="5">
        <f ca="1">VLOOKUP(CONCATENATE($F2761," ",$G2761),AllocFactorMatrix,(T$4+1),FALSE)*$E2767</f>
        <v>-0.98953475003307212</v>
      </c>
      <c r="U2761" s="5">
        <f ca="1">VLOOKUP(CONCATENATE($F2761," ",$G2761),AllocFactorMatrix,(U$4+1),FALSE)*$E2767</f>
        <v>-3.784573190104386</v>
      </c>
      <c r="V2761" s="5">
        <f ca="1">VLOOKUP(CONCATENATE($F2761," ",$G2761),AllocFactorMatrix,(V$4+1),FALSE)*$E2767</f>
        <v>-0.68561053413121942</v>
      </c>
      <c r="W2761" s="5">
        <f t="shared" ref="W2761:W2767" ca="1" si="1307">SUBTOTAL(9,S2761:V2761)</f>
        <v>-5.5330142094864101</v>
      </c>
      <c r="X2761" s="5">
        <f ca="1">VLOOKUP(CONCATENATE($F2761," ",$G2761),AllocFactorMatrix,(X$4+1),FALSE)*$E2767</f>
        <v>-0.4247871657770419</v>
      </c>
      <c r="Y2761" s="5">
        <f ca="1">VLOOKUP(CONCATENATE($F2761," ",$G2761),AllocFactorMatrix,(Y$4+1),FALSE)*$E2767</f>
        <v>-8.4840892343027007E-3</v>
      </c>
      <c r="Z2761" s="5">
        <f t="shared" ca="1" si="1305"/>
        <v>-0.43327125501134461</v>
      </c>
      <c r="AA2761" s="5">
        <f ca="1">VLOOKUP(CONCATENATE($F2761," ",$G2761),AllocFactorMatrix,(AA$4+1),FALSE)*$E2767</f>
        <v>-5.6036299387805764E-3</v>
      </c>
      <c r="AB2761" s="5">
        <f ca="1">VLOOKUP(CONCATENATE($F2761," ",$G2761),AllocFactorMatrix,(AB$4+1),FALSE)*$E2767</f>
        <v>-2.4894514685909013E-2</v>
      </c>
      <c r="AC2761" s="5">
        <f ca="1">VLOOKUP(CONCATENATE($F2761," ",$G2761),AllocFactorMatrix,(AC$4+1),FALSE)*$E2767</f>
        <v>-5.1075393164608301E-3</v>
      </c>
    </row>
    <row r="2762" spans="4:29" hidden="1" outlineLevel="1">
      <c r="E2762" s="48"/>
      <c r="F2762" s="175" t="str">
        <f>F2767</f>
        <v>LABOR_M</v>
      </c>
      <c r="G2762" s="52" t="str">
        <f>$G$10</f>
        <v>SUBTRAN</v>
      </c>
      <c r="H2762" s="4">
        <f t="shared" ca="1" si="1299"/>
        <v>-6.007642085089488</v>
      </c>
      <c r="I2762" s="5">
        <f ca="1">VLOOKUP(CONCATENATE($F2762," ",$G2762),AllocFactorMatrix,(I$4+1),FALSE)*$E2767</f>
        <v>-3.0696249167213412</v>
      </c>
      <c r="J2762" s="5">
        <f ca="1">VLOOKUP(CONCATENATE($F2762," ",$G2762),AllocFactorMatrix,(J$4+1),FALSE)*$E2767</f>
        <v>-0.71957193609235504</v>
      </c>
      <c r="K2762" s="5">
        <f ca="1">VLOOKUP(CONCATENATE($F2762," ",$G2762),AllocFactorMatrix,(K$4+1),FALSE)*$E2767</f>
        <v>-1.0052140921001472E-2</v>
      </c>
      <c r="L2762" s="5">
        <f ca="1">VLOOKUP(CONCATENATE($F2762," ",$G2762),AllocFactorMatrix,(L$4+1),FALSE)*$E2767</f>
        <v>-1.8193908019252525E-3</v>
      </c>
      <c r="M2762" s="5">
        <f t="shared" ca="1" si="1304"/>
        <v>-0.7314434678152818</v>
      </c>
      <c r="N2762" s="5">
        <f ca="1">VLOOKUP(CONCATENATE($F2762," ",$G2762),AllocFactorMatrix,(N$4+1),FALSE)*$E2767</f>
        <v>-0.41586109517811137</v>
      </c>
      <c r="O2762" s="5">
        <f ca="1">VLOOKUP(CONCATENATE($F2762," ",$G2762),AllocFactorMatrix,(O$4+1),FALSE)*$E2767</f>
        <v>-7.4728149507798297E-2</v>
      </c>
      <c r="P2762" s="5">
        <f ca="1">VLOOKUP(CONCATENATE($F2762," ",$G2762),AllocFactorMatrix,(P$4+1),FALSE)*$E2767</f>
        <v>-1.9615563091691053E-2</v>
      </c>
      <c r="Q2762" s="5">
        <f ca="1">VLOOKUP(CONCATENATE($F2762," ",$G2762),AllocFactorMatrix,(Q$4+1),FALSE)*$E2767</f>
        <v>0</v>
      </c>
      <c r="R2762" s="5">
        <f t="shared" ca="1" si="1306"/>
        <v>-0.5102048077776008</v>
      </c>
      <c r="S2762" s="5">
        <f ca="1">VLOOKUP(CONCATENATE($F2762," ",$G2762),AllocFactorMatrix,(S$4+1),FALSE)*$E2767</f>
        <v>-1.8744620336864679E-2</v>
      </c>
      <c r="T2762" s="5">
        <f ca="1">VLOOKUP(CONCATENATE($F2762," ",$G2762),AllocFactorMatrix,(T$4+1),FALSE)*$E2767</f>
        <v>-0.26300519960180813</v>
      </c>
      <c r="U2762" s="5">
        <f ca="1">VLOOKUP(CONCATENATE($F2762," ",$G2762),AllocFactorMatrix,(U$4+1),FALSE)*$E2767</f>
        <v>-1.2968185128539604</v>
      </c>
      <c r="V2762" s="5">
        <f ca="1">VLOOKUP(CONCATENATE($F2762," ",$G2762),AllocFactorMatrix,(V$4+1),FALSE)*$E2767</f>
        <v>0</v>
      </c>
      <c r="W2762" s="5">
        <f t="shared" ca="1" si="1307"/>
        <v>-1.5785683327926332</v>
      </c>
      <c r="X2762" s="5">
        <f ca="1">VLOOKUP(CONCATENATE($F2762," ",$G2762),AllocFactorMatrix,(X$4+1),FALSE)*$E2767</f>
        <v>-0.1139959159222564</v>
      </c>
      <c r="Y2762" s="5">
        <f ca="1">VLOOKUP(CONCATENATE($F2762," ",$G2762),AllocFactorMatrix,(Y$4+1),FALSE)*$E2767</f>
        <v>-2.2888689421864247E-3</v>
      </c>
      <c r="Z2762" s="5">
        <f t="shared" ca="1" si="1305"/>
        <v>-0.11628478486444283</v>
      </c>
      <c r="AA2762" s="5">
        <f ca="1">VLOOKUP(CONCATENATE($F2762," ",$G2762),AllocFactorMatrix,(AA$4+1),FALSE)*$E2767</f>
        <v>-1.5157751181831087E-3</v>
      </c>
      <c r="AB2762" s="5">
        <f ca="1">VLOOKUP(CONCATENATE($F2762," ",$G2762),AllocFactorMatrix,(AB$4+1),FALSE)*$E2767</f>
        <v>0</v>
      </c>
      <c r="AC2762" s="5">
        <f ca="1">VLOOKUP(CONCATENATE($F2762," ",$G2762),AllocFactorMatrix,(AC$4+1),FALSE)*$E2767</f>
        <v>0</v>
      </c>
    </row>
    <row r="2763" spans="4:29" hidden="1" outlineLevel="1">
      <c r="E2763" s="48"/>
      <c r="F2763" s="175" t="str">
        <f>F2767</f>
        <v>LABOR_M</v>
      </c>
      <c r="G2763" s="52" t="str">
        <f>$G$11</f>
        <v>DISTPRI</v>
      </c>
      <c r="H2763" s="4">
        <f t="shared" ca="1" si="1299"/>
        <v>-49.073900244253885</v>
      </c>
      <c r="I2763" s="5">
        <f ca="1">VLOOKUP(CONCATENATE($F2763," ",$G2763),AllocFactorMatrix,(I$4+1),FALSE)*$E2767</f>
        <v>-32.133936734642369</v>
      </c>
      <c r="J2763" s="5">
        <f ca="1">VLOOKUP(CONCATENATE($F2763," ",$G2763),AllocFactorMatrix,(J$4+1),FALSE)*$E2767</f>
        <v>-7.5205814547184744</v>
      </c>
      <c r="K2763" s="5">
        <f ca="1">VLOOKUP(CONCATENATE($F2763," ",$G2763),AllocFactorMatrix,(K$4+1),FALSE)*$E2767</f>
        <v>-0.10504560817589768</v>
      </c>
      <c r="L2763" s="5">
        <f ca="1">VLOOKUP(CONCATENATE($F2763," ",$G2763),AllocFactorMatrix,(L$4+1),FALSE)*$E2767</f>
        <v>0</v>
      </c>
      <c r="M2763" s="5">
        <f t="shared" ca="1" si="1304"/>
        <v>-7.6256270628943721</v>
      </c>
      <c r="N2763" s="5">
        <f ca="1">VLOOKUP(CONCATENATE($F2763," ",$G2763),AllocFactorMatrix,(N$4+1),FALSE)*$E2767</f>
        <v>-4.3658450647539828</v>
      </c>
      <c r="O2763" s="5">
        <f ca="1">VLOOKUP(CONCATENATE($F2763," ",$G2763),AllocFactorMatrix,(O$4+1),FALSE)*$E2767</f>
        <v>-0.78445151000609192</v>
      </c>
      <c r="P2763" s="5">
        <f ca="1">VLOOKUP(CONCATENATE($F2763," ",$G2763),AllocFactorMatrix,(P$4+1),FALSE)*$E2767</f>
        <v>0</v>
      </c>
      <c r="Q2763" s="5">
        <f ca="1">VLOOKUP(CONCATENATE($F2763," ",$G2763),AllocFactorMatrix,(Q$4+1),FALSE)*$E2767</f>
        <v>0</v>
      </c>
      <c r="R2763" s="5">
        <f t="shared" ca="1" si="1306"/>
        <v>-5.1502965747600751</v>
      </c>
      <c r="S2763" s="5">
        <f ca="1">VLOOKUP(CONCATENATE($F2763," ",$G2763),AllocFactorMatrix,(S$4+1),FALSE)*$E2767</f>
        <v>-0.19740935588092406</v>
      </c>
      <c r="T2763" s="5">
        <f ca="1">VLOOKUP(CONCATENATE($F2763," ",$G2763),AllocFactorMatrix,(T$4+1),FALSE)*$E2767</f>
        <v>-2.7297494912440423</v>
      </c>
      <c r="U2763" s="5">
        <f ca="1">VLOOKUP(CONCATENATE($F2763," ",$G2763),AllocFactorMatrix,(U$4+1),FALSE)*$E2767</f>
        <v>0</v>
      </c>
      <c r="V2763" s="5">
        <f ca="1">VLOOKUP(CONCATENATE($F2763," ",$G2763),AllocFactorMatrix,(V$4+1),FALSE)*$E2767</f>
        <v>0</v>
      </c>
      <c r="W2763" s="5">
        <f t="shared" ca="1" si="1307"/>
        <v>-2.9271588471249665</v>
      </c>
      <c r="X2763" s="5">
        <f ca="1">VLOOKUP(CONCATENATE($F2763," ",$G2763),AllocFactorMatrix,(X$4+1),FALSE)*$E2767</f>
        <v>-1.1970786417427937</v>
      </c>
      <c r="Y2763" s="5">
        <f ca="1">VLOOKUP(CONCATENATE($F2763," ",$G2763),AllocFactorMatrix,(Y$4+1),FALSE)*$E2767</f>
        <v>-2.4027256144347118E-2</v>
      </c>
      <c r="Z2763" s="5">
        <f t="shared" ca="1" si="1305"/>
        <v>-1.2211058978871407</v>
      </c>
      <c r="AA2763" s="5">
        <f ca="1">VLOOKUP(CONCATENATE($F2763," ",$G2763),AllocFactorMatrix,(AA$4+1),FALSE)*$E2767</f>
        <v>-1.5775126944944377E-2</v>
      </c>
      <c r="AB2763" s="5">
        <f ca="1">VLOOKUP(CONCATENATE($F2763," ",$G2763),AllocFactorMatrix,(AB$4+1),FALSE)*$E2767</f>
        <v>0</v>
      </c>
      <c r="AC2763" s="5">
        <f ca="1">VLOOKUP(CONCATENATE($F2763," ",$G2763),AllocFactorMatrix,(AC$4+1),FALSE)*$E2767</f>
        <v>0</v>
      </c>
    </row>
    <row r="2764" spans="4:29" hidden="1" outlineLevel="1">
      <c r="E2764" s="48"/>
      <c r="F2764" s="175" t="str">
        <f>F2767</f>
        <v>LABOR_M</v>
      </c>
      <c r="G2764" s="52" t="str">
        <f>$G$12</f>
        <v>DISTSEC</v>
      </c>
      <c r="H2764" s="4">
        <f t="shared" ca="1" si="1299"/>
        <v>-19.441756702089354</v>
      </c>
      <c r="I2764" s="5">
        <f ca="1">VLOOKUP(CONCATENATE($F2764," ",$G2764),AllocFactorMatrix,(I$4+1),FALSE)*$E2767</f>
        <v>-14.427826491314729</v>
      </c>
      <c r="J2764" s="5">
        <f ca="1">VLOOKUP(CONCATENATE($F2764," ",$G2764),AllocFactorMatrix,(J$4+1),FALSE)*$E2767</f>
        <v>-2.9092944147209967</v>
      </c>
      <c r="K2764" s="5">
        <f ca="1">VLOOKUP(CONCATENATE($F2764," ",$G2764),AllocFactorMatrix,(K$4+1),FALSE)*$E2767</f>
        <v>0</v>
      </c>
      <c r="L2764" s="5">
        <f ca="1">VLOOKUP(CONCATENATE($F2764," ",$G2764),AllocFactorMatrix,(L$4+1),FALSE)*$E2767</f>
        <v>0</v>
      </c>
      <c r="M2764" s="5">
        <f t="shared" ca="1" si="1304"/>
        <v>-2.9092944147209967</v>
      </c>
      <c r="N2764" s="5">
        <f ca="1">VLOOKUP(CONCATENATE($F2764," ",$G2764),AllocFactorMatrix,(N$4+1),FALSE)*$E2767</f>
        <v>-1.4541685706972494</v>
      </c>
      <c r="O2764" s="5">
        <f ca="1">VLOOKUP(CONCATENATE($F2764," ",$G2764),AllocFactorMatrix,(O$4+1),FALSE)*$E2767</f>
        <v>0</v>
      </c>
      <c r="P2764" s="5">
        <f ca="1">VLOOKUP(CONCATENATE($F2764," ",$G2764),AllocFactorMatrix,(P$4+1),FALSE)*$E2767</f>
        <v>0</v>
      </c>
      <c r="Q2764" s="5">
        <f ca="1">VLOOKUP(CONCATENATE($F2764," ",$G2764),AllocFactorMatrix,(Q$4+1),FALSE)*$E2767</f>
        <v>0</v>
      </c>
      <c r="R2764" s="5">
        <f t="shared" ca="1" si="1306"/>
        <v>-1.4541685706972494</v>
      </c>
      <c r="S2764" s="5">
        <f ca="1">VLOOKUP(CONCATENATE($F2764," ",$G2764),AllocFactorMatrix,(S$4+1),FALSE)*$E2767</f>
        <v>-5.4353416376681597E-2</v>
      </c>
      <c r="T2764" s="5">
        <f ca="1">VLOOKUP(CONCATENATE($F2764," ",$G2764),AllocFactorMatrix,(T$4+1),FALSE)*$E2767</f>
        <v>0</v>
      </c>
      <c r="U2764" s="5">
        <f ca="1">VLOOKUP(CONCATENATE($F2764," ",$G2764),AllocFactorMatrix,(U$4+1),FALSE)*$E2767</f>
        <v>0</v>
      </c>
      <c r="V2764" s="5">
        <f ca="1">VLOOKUP(CONCATENATE($F2764," ",$G2764),AllocFactorMatrix,(V$4+1),FALSE)*$E2767</f>
        <v>0</v>
      </c>
      <c r="W2764" s="5">
        <f t="shared" ca="1" si="1307"/>
        <v>-5.4353416376681597E-2</v>
      </c>
      <c r="X2764" s="5">
        <f ca="1">VLOOKUP(CONCATENATE($F2764," ",$G2764),AllocFactorMatrix,(X$4+1),FALSE)*$E2767</f>
        <v>-0.41076879991069448</v>
      </c>
      <c r="Y2764" s="5">
        <f ca="1">VLOOKUP(CONCATENATE($F2764," ",$G2764),AllocFactorMatrix,(Y$4+1),FALSE)*$E2767</f>
        <v>0</v>
      </c>
      <c r="Z2764" s="5">
        <f t="shared" ca="1" si="1305"/>
        <v>-0.41076879991069448</v>
      </c>
      <c r="AA2764" s="5">
        <f ca="1">VLOOKUP(CONCATENATE($F2764," ",$G2764),AllocFactorMatrix,(AA$4+1),FALSE)*$E2767</f>
        <v>-4.8567543770927602E-3</v>
      </c>
      <c r="AB2764" s="5">
        <f ca="1">VLOOKUP(CONCATENATE($F2764," ",$G2764),AllocFactorMatrix,(AB$4+1),FALSE)*$E2767</f>
        <v>-0.14948949197202324</v>
      </c>
      <c r="AC2764" s="5">
        <f ca="1">VLOOKUP(CONCATENATE($F2764," ",$G2764),AllocFactorMatrix,(AC$4+1),FALSE)*$E2767</f>
        <v>-3.0998762719879006E-2</v>
      </c>
    </row>
    <row r="2765" spans="4:29" hidden="1" outlineLevel="1">
      <c r="E2765" s="48"/>
      <c r="F2765" s="175" t="str">
        <f>F2767</f>
        <v>LABOR_M</v>
      </c>
      <c r="G2765" s="52" t="str">
        <f>$G$13</f>
        <v>ENERGY</v>
      </c>
      <c r="H2765" s="4">
        <f t="shared" ca="1" si="1299"/>
        <v>-55.934955388596663</v>
      </c>
      <c r="I2765" s="5">
        <f ca="1">VLOOKUP(CONCATENATE($F2765," ",$G2765),AllocFactorMatrix,(I$4+1),FALSE)*$E2767</f>
        <v>-21.886576656469906</v>
      </c>
      <c r="J2765" s="5">
        <f ca="1">VLOOKUP(CONCATENATE($F2765," ",$G2765),AllocFactorMatrix,(J$4+1),FALSE)*$E2767</f>
        <v>-6.3142138635788507</v>
      </c>
      <c r="K2765" s="5">
        <f ca="1">VLOOKUP(CONCATENATE($F2765," ",$G2765),AllocFactorMatrix,(K$4+1),FALSE)*$E2767</f>
        <v>-8.8006663879021882E-2</v>
      </c>
      <c r="L2765" s="5">
        <f ca="1">VLOOKUP(CONCATENATE($F2765," ",$G2765),AllocFactorMatrix,(L$4+1),FALSE)*$E2767</f>
        <v>-1.2303257023641037E-2</v>
      </c>
      <c r="M2765" s="5">
        <f t="shared" ca="1" si="1304"/>
        <v>-6.4145237844815135</v>
      </c>
      <c r="N2765" s="5">
        <f ca="1">VLOOKUP(CONCATENATE($F2765," ",$G2765),AllocFactorMatrix,(N$4+1),FALSE)*$E2767</f>
        <v>-4.0968154953338027</v>
      </c>
      <c r="O2765" s="5">
        <f ca="1">VLOOKUP(CONCATENATE($F2765," ",$G2765),AllocFactorMatrix,(O$4+1),FALSE)*$E2767</f>
        <v>-0.73062183654543233</v>
      </c>
      <c r="P2765" s="5">
        <f ca="1">VLOOKUP(CONCATENATE($F2765," ",$G2765),AllocFactorMatrix,(P$4+1),FALSE)*$E2767</f>
        <v>-0.14878136241815645</v>
      </c>
      <c r="Q2765" s="5">
        <f ca="1">VLOOKUP(CONCATENATE($F2765," ",$G2765),AllocFactorMatrix,(Q$4+1),FALSE)*$E2767</f>
        <v>-5.619522410627251E-3</v>
      </c>
      <c r="R2765" s="5">
        <f t="shared" ca="1" si="1306"/>
        <v>-4.9818382167080184</v>
      </c>
      <c r="S2765" s="5">
        <f ca="1">VLOOKUP(CONCATENATE($F2765," ",$G2765),AllocFactorMatrix,(S$4+1),FALSE)*$E2767</f>
        <v>-0.21455030196388228</v>
      </c>
      <c r="T2765" s="5">
        <f ca="1">VLOOKUP(CONCATENATE($F2765," ",$G2765),AllocFactorMatrix,(T$4+1),FALSE)*$E2767</f>
        <v>-3.392081067514336</v>
      </c>
      <c r="U2765" s="5">
        <f ca="1">VLOOKUP(CONCATENATE($F2765," ",$G2765),AllocFactorMatrix,(U$4+1),FALSE)*$E2767</f>
        <v>-14.58878859208362</v>
      </c>
      <c r="V2765" s="5">
        <f ca="1">VLOOKUP(CONCATENATE($F2765," ",$G2765),AllocFactorMatrix,(V$4+1),FALSE)*$E2767</f>
        <v>-2.7443035102897562</v>
      </c>
      <c r="W2765" s="5">
        <f t="shared" ca="1" si="1307"/>
        <v>-20.939723471851597</v>
      </c>
      <c r="X2765" s="5">
        <f ca="1">VLOOKUP(CONCATENATE($F2765," ",$G2765),AllocFactorMatrix,(X$4+1),FALSE)*$E2767</f>
        <v>-1.1253546046462934</v>
      </c>
      <c r="Y2765" s="5">
        <f ca="1">VLOOKUP(CONCATENATE($F2765," ",$G2765),AllocFactorMatrix,(Y$4+1),FALSE)*$E2767</f>
        <v>-2.2580015660063495E-2</v>
      </c>
      <c r="Z2765" s="5">
        <f t="shared" ca="1" si="1305"/>
        <v>-1.147934620306357</v>
      </c>
      <c r="AA2765" s="5">
        <f ca="1">VLOOKUP(CONCATENATE($F2765," ",$G2765),AllocFactorMatrix,(AA$4+1),FALSE)*$E2767</f>
        <v>-2.0141470795550117E-2</v>
      </c>
      <c r="AB2765" s="5">
        <f ca="1">VLOOKUP(CONCATENATE($F2765," ",$G2765),AllocFactorMatrix,(AB$4+1),FALSE)*$E2767</f>
        <v>-0.45116204775261037</v>
      </c>
      <c r="AC2765" s="5">
        <f ca="1">VLOOKUP(CONCATENATE($F2765," ",$G2765),AllocFactorMatrix,(AC$4+1),FALSE)*$E2767</f>
        <v>-9.3055120231097604E-2</v>
      </c>
    </row>
    <row r="2766" spans="4:29" hidden="1" outlineLevel="1">
      <c r="E2766" s="48"/>
      <c r="F2766" s="175" t="str">
        <f>F2767</f>
        <v>LABOR_M</v>
      </c>
      <c r="G2766" s="52" t="str">
        <f>$G$14</f>
        <v>CUSTOMER</v>
      </c>
      <c r="H2766" s="4">
        <f t="shared" ca="1" si="1299"/>
        <v>-37.01770237799618</v>
      </c>
      <c r="I2766" s="5">
        <f ca="1">VLOOKUP(CONCATENATE($F2766," ",$G2766),AllocFactorMatrix,(I$4+1),FALSE)*$E2767</f>
        <v>-28.582489945053208</v>
      </c>
      <c r="J2766" s="5">
        <f ca="1">VLOOKUP(CONCATENATE($F2766," ",$G2766),AllocFactorMatrix,(J$4+1),FALSE)*$E2767</f>
        <v>-5.7876997754030226</v>
      </c>
      <c r="K2766" s="5">
        <f ca="1">VLOOKUP(CONCATENATE($F2766," ",$G2766),AllocFactorMatrix,(K$4+1),FALSE)*$E2767</f>
        <v>-0.14793465667216818</v>
      </c>
      <c r="L2766" s="5">
        <f ca="1">VLOOKUP(CONCATENATE($F2766," ",$G2766),AllocFactorMatrix,(L$4+1),FALSE)*$E2767</f>
        <v>-2.3851674351479585E-2</v>
      </c>
      <c r="M2766" s="5">
        <f t="shared" ca="1" si="1304"/>
        <v>-5.9594861064266702</v>
      </c>
      <c r="N2766" s="5">
        <f ca="1">VLOOKUP(CONCATENATE($F2766," ",$G2766),AllocFactorMatrix,(N$4+1),FALSE)*$E2767</f>
        <v>-0.23735131861318093</v>
      </c>
      <c r="O2766" s="5">
        <f ca="1">VLOOKUP(CONCATENATE($F2766," ",$G2766),AllocFactorMatrix,(O$4+1),FALSE)*$E2767</f>
        <v>-5.7325076753568044E-2</v>
      </c>
      <c r="P2766" s="5">
        <f ca="1">VLOOKUP(CONCATENATE($F2766," ",$G2766),AllocFactorMatrix,(P$4+1),FALSE)*$E2767</f>
        <v>-5.8354749289510073E-2</v>
      </c>
      <c r="Q2766" s="5">
        <f ca="1">VLOOKUP(CONCATENATE($F2766," ",$G2766),AllocFactorMatrix,(Q$4+1),FALSE)*$E2767</f>
        <v>-7.2081762445504582E-3</v>
      </c>
      <c r="R2766" s="5">
        <f t="shared" ca="1" si="1306"/>
        <v>-0.36023932090080946</v>
      </c>
      <c r="S2766" s="5">
        <f ca="1">VLOOKUP(CONCATENATE($F2766," ",$G2766),AllocFactorMatrix,(S$4+1),FALSE)*$E2767</f>
        <v>-1.8038869897962775E-3</v>
      </c>
      <c r="T2766" s="5">
        <f ca="1">VLOOKUP(CONCATENATE($F2766," ",$G2766),AllocFactorMatrix,(T$4+1),FALSE)*$E2767</f>
        <v>-4.1675621868233641E-2</v>
      </c>
      <c r="U2766" s="5">
        <f ca="1">VLOOKUP(CONCATENATE($F2766," ",$G2766),AllocFactorMatrix,(U$4+1),FALSE)*$E2767</f>
        <v>-9.8025038334676212E-2</v>
      </c>
      <c r="V2766" s="5">
        <f ca="1">VLOOKUP(CONCATENATE($F2766," ",$G2766),AllocFactorMatrix,(V$4+1),FALSE)*$E2767</f>
        <v>-2.8864796912680204E-2</v>
      </c>
      <c r="W2766" s="5">
        <f t="shared" ca="1" si="1307"/>
        <v>-0.17036934410538634</v>
      </c>
      <c r="X2766" s="5">
        <f ca="1">VLOOKUP(CONCATENATE($F2766," ",$G2766),AllocFactorMatrix,(X$4+1),FALSE)*$E2767</f>
        <v>-5.2592781476709351E-2</v>
      </c>
      <c r="Y2766" s="5">
        <f ca="1">VLOOKUP(CONCATENATE($F2766," ",$G2766),AllocFactorMatrix,(Y$4+1),FALSE)*$E2767</f>
        <v>-7.8564318549861813E-4</v>
      </c>
      <c r="Z2766" s="5">
        <f t="shared" ca="1" si="1305"/>
        <v>-5.337842466220797E-2</v>
      </c>
      <c r="AA2766" s="5">
        <f ca="1">VLOOKUP(CONCATENATE($F2766," ",$G2766),AllocFactorMatrix,(AA$4+1),FALSE)*$E2767</f>
        <v>-4.2814728128873674E-3</v>
      </c>
      <c r="AB2766" s="5">
        <f ca="1">VLOOKUP(CONCATENATE($F2766," ",$G2766),AllocFactorMatrix,(AB$4+1),FALSE)*$E2767</f>
        <v>-1.5556536592094101</v>
      </c>
      <c r="AC2766" s="5">
        <f ca="1">VLOOKUP(CONCATENATE($F2766," ",$G2766),AllocFactorMatrix,(AC$4+1),FALSE)*$E2767</f>
        <v>-0.33180410482558059</v>
      </c>
    </row>
    <row r="2767" spans="4:29" collapsed="1">
      <c r="D2767" s="52" t="s">
        <v>265</v>
      </c>
      <c r="E2767" s="39">
        <v>-329</v>
      </c>
      <c r="F2767" s="93" t="s">
        <v>69</v>
      </c>
      <c r="G2767" s="52" t="str">
        <f>$G$15</f>
        <v>TOTAL</v>
      </c>
      <c r="H2767" s="4">
        <f t="shared" ca="1" si="1299"/>
        <v>-329.00000000000017</v>
      </c>
      <c r="I2767" s="5">
        <f ca="1">VLOOKUP(CONCATENATE($F2767," ",$G2767),AllocFactorMatrix,(I$4+1),FALSE)*$E2767</f>
        <v>-183.18615799413209</v>
      </c>
      <c r="J2767" s="5">
        <f ca="1">VLOOKUP(CONCATENATE($F2767," ",$G2767),AllocFactorMatrix,(J$4+1),FALSE)*$E2767</f>
        <v>-42.62696021629376</v>
      </c>
      <c r="K2767" s="5">
        <f ca="1">VLOOKUP(CONCATENATE($F2767," ",$G2767),AllocFactorMatrix,(K$4+1),FALSE)*$E2767</f>
        <v>-0.62043661472583711</v>
      </c>
      <c r="L2767" s="5">
        <f ca="1">VLOOKUP(CONCATENATE($F2767," ",$G2767),AllocFactorMatrix,(L$4+1),FALSE)*$E2767</f>
        <v>-7.5494317014818554E-2</v>
      </c>
      <c r="M2767" s="5">
        <f t="shared" ca="1" si="1304"/>
        <v>-43.322891148034415</v>
      </c>
      <c r="N2767" s="5">
        <f ca="1">VLOOKUP(CONCATENATE($F2767," ",$G2767),AllocFactorMatrix,(N$4+1),FALSE)*$E2767</f>
        <v>-22.102556758275249</v>
      </c>
      <c r="O2767" s="5">
        <f ca="1">VLOOKUP(CONCATENATE($F2767," ",$G2767),AllocFactorMatrix,(O$4+1),FALSE)*$E2767</f>
        <v>-3.7136562576372065</v>
      </c>
      <c r="P2767" s="5">
        <f ca="1">VLOOKUP(CONCATENATE($F2767," ",$G2767),AllocFactorMatrix,(P$4+1),FALSE)*$E2767</f>
        <v>-0.64582280632849454</v>
      </c>
      <c r="Q2767" s="5">
        <f ca="1">VLOOKUP(CONCATENATE($F2767," ",$G2767),AllocFactorMatrix,(Q$4+1),FALSE)*$E2767</f>
        <v>-2.8741735361824044E-2</v>
      </c>
      <c r="R2767" s="5">
        <f t="shared" ca="1" si="1306"/>
        <v>-26.490777557602772</v>
      </c>
      <c r="S2767" s="5">
        <f ca="1">VLOOKUP(CONCATENATE($F2767," ",$G2767),AllocFactorMatrix,(S$4+1),FALSE)*$E2767</f>
        <v>-1.0330088973128595</v>
      </c>
      <c r="T2767" s="5">
        <f ca="1">VLOOKUP(CONCATENATE($F2767," ",$G2767),AllocFactorMatrix,(T$4+1),FALSE)*$E2767</f>
        <v>-13.799815515606305</v>
      </c>
      <c r="U2767" s="5">
        <f ca="1">VLOOKUP(CONCATENATE($F2767," ",$G2767),AllocFactorMatrix,(U$4+1),FALSE)*$E2767</f>
        <v>-44.183560596825032</v>
      </c>
      <c r="V2767" s="5">
        <f ca="1">VLOOKUP(CONCATENATE($F2767," ",$G2767),AllocFactorMatrix,(V$4+1),FALSE)*$E2767</f>
        <v>-7.8818468921630949</v>
      </c>
      <c r="W2767" s="5">
        <f t="shared" ca="1" si="1307"/>
        <v>-66.898231901907295</v>
      </c>
      <c r="X2767" s="5">
        <f ca="1">VLOOKUP(CONCATENATE($F2767," ",$G2767),AllocFactorMatrix,(X$4+1),FALSE)*$E2767</f>
        <v>-6.0650004202408114</v>
      </c>
      <c r="Y2767" s="5">
        <f ca="1">VLOOKUP(CONCATENATE($F2767," ",$G2767),AllocFactorMatrix,(Y$4+1),FALSE)*$E2767</f>
        <v>-0.1128991395975822</v>
      </c>
      <c r="Z2767" s="5">
        <f t="shared" ca="1" si="1305"/>
        <v>-6.1778995598383935</v>
      </c>
      <c r="AA2767" s="5">
        <f ca="1">VLOOKUP(CONCATENATE($F2767," ",$G2767),AllocFactorMatrix,(AA$4+1),FALSE)*$E2767</f>
        <v>-8.8324836369673462E-2</v>
      </c>
      <c r="AB2767" s="5">
        <f ca="1">VLOOKUP(CONCATENATE($F2767," ",$G2767),AllocFactorMatrix,(AB$4+1),FALSE)*$E2767</f>
        <v>-2.3418012899765297</v>
      </c>
      <c r="AC2767" s="5">
        <f ca="1">VLOOKUP(CONCATENATE($F2767," ",$G2767),AllocFactorMatrix,(AC$4+1),FALSE)*$E2767</f>
        <v>-0.49391571213884677</v>
      </c>
    </row>
    <row r="2768" spans="4:29" hidden="1" outlineLevel="1">
      <c r="E2768" s="48"/>
      <c r="F2768" s="175" t="str">
        <f>F2775</f>
        <v>LABOR_M</v>
      </c>
      <c r="G2768" s="52" t="str">
        <f>$G$8</f>
        <v>PRODUCTION</v>
      </c>
      <c r="H2768" s="4">
        <f t="shared" ca="1" si="1299"/>
        <v>-306.04748656011725</v>
      </c>
      <c r="I2768" s="5">
        <f ca="1">VLOOKUP(CONCATENATE($F2768," ",$G2768),AllocFactorMatrix,(I$4+1),FALSE)*$E2775</f>
        <v>-157.42653628924367</v>
      </c>
      <c r="J2768" s="5">
        <f ca="1">VLOOKUP(CONCATENATE($F2768," ",$G2768),AllocFactorMatrix,(J$4+1),FALSE)*$E2775</f>
        <v>-36.711892465976192</v>
      </c>
      <c r="K2768" s="5">
        <f ca="1">VLOOKUP(CONCATENATE($F2768," ",$G2768),AllocFactorMatrix,(K$4+1),FALSE)*$E2775</f>
        <v>-0.51044067447850228</v>
      </c>
      <c r="L2768" s="5">
        <f ca="1">VLOOKUP(CONCATENATE($F2768," ",$G2768),AllocFactorMatrix,(L$4+1),FALSE)*$E2775</f>
        <v>-7.1090965086171951E-2</v>
      </c>
      <c r="M2768" s="5">
        <f t="shared" ref="M2768:M2775" ca="1" si="1308">SUBTOTAL(9,J2768:L2768)</f>
        <v>-37.293424105540865</v>
      </c>
      <c r="N2768" s="5">
        <f ca="1">VLOOKUP(CONCATENATE($F2768," ",$G2768),AllocFactorMatrix,(N$4+1),FALSE)*$E2775</f>
        <v>-21.851219328725453</v>
      </c>
      <c r="O2768" s="5">
        <f ca="1">VLOOKUP(CONCATENATE($F2768," ",$G2768),AllocFactorMatrix,(O$4+1),FALSE)*$E2775</f>
        <v>-3.9155546344980419</v>
      </c>
      <c r="P2768" s="5">
        <f ca="1">VLOOKUP(CONCATENATE($F2768," ",$G2768),AllocFactorMatrix,(P$4+1),FALSE)*$E2775</f>
        <v>-0.79403452236532923</v>
      </c>
      <c r="Q2768" s="5">
        <f ca="1">VLOOKUP(CONCATENATE($F2768," ",$G2768),AllocFactorMatrix,(Q$4+1),FALSE)*$E2775</f>
        <v>-3.0153101906967485E-2</v>
      </c>
      <c r="R2768" s="5">
        <f ca="1">SUBTOTAL(9,N2768:Q2768)</f>
        <v>-26.590961587495791</v>
      </c>
      <c r="S2768" s="5">
        <f ca="1">VLOOKUP(CONCATENATE($F2768," ",$G2768),AllocFactorMatrix,(S$4+1),FALSE)*$E2775</f>
        <v>-1.0348119695860933</v>
      </c>
      <c r="T2768" s="5">
        <f ca="1">VLOOKUP(CONCATENATE($F2768," ",$G2768),AllocFactorMatrix,(T$4+1),FALSE)*$E2775</f>
        <v>-13.970559141180138</v>
      </c>
      <c r="U2768" s="5">
        <f ca="1">VLOOKUP(CONCATENATE($F2768," ",$G2768),AllocFactorMatrix,(U$4+1),FALSE)*$E2775</f>
        <v>-53.431780515753324</v>
      </c>
      <c r="V2768" s="5">
        <f ca="1">VLOOKUP(CONCATENATE($F2768," ",$G2768),AllocFactorMatrix,(V$4+1),FALSE)*$E2775</f>
        <v>-9.679662603638894</v>
      </c>
      <c r="W2768" s="5">
        <f ca="1">SUBTOTAL(9,S2768:V2768)</f>
        <v>-78.11681423015844</v>
      </c>
      <c r="X2768" s="5">
        <f ca="1">VLOOKUP(CONCATENATE($F2768," ",$G2768),AllocFactorMatrix,(X$4+1),FALSE)*$E2775</f>
        <v>-5.9972772272061281</v>
      </c>
      <c r="Y2768" s="5">
        <f ca="1">VLOOKUP(CONCATENATE($F2768," ",$G2768),AllocFactorMatrix,(Y$4+1),FALSE)*$E2775</f>
        <v>-0.11978100860319871</v>
      </c>
      <c r="Z2768" s="5">
        <f t="shared" ref="Z2768:Z2775" ca="1" si="1309">SUBTOTAL(9,X2768:Y2768)</f>
        <v>-6.1170582358093268</v>
      </c>
      <c r="AA2768" s="5">
        <f ca="1">VLOOKUP(CONCATENATE($F2768," ",$G2768),AllocFactorMatrix,(AA$4+1),FALSE)*$E2775</f>
        <v>-7.91137890431894E-2</v>
      </c>
      <c r="AB2768" s="5">
        <f ca="1">VLOOKUP(CONCATENATE($F2768," ",$G2768),AllocFactorMatrix,(AB$4+1),FALSE)*$E2775</f>
        <v>-0.35146849537001656</v>
      </c>
      <c r="AC2768" s="5">
        <f ca="1">VLOOKUP(CONCATENATE($F2768," ",$G2768),AllocFactorMatrix,(AC$4+1),FALSE)*$E2775</f>
        <v>-7.2109827455916972E-2</v>
      </c>
    </row>
    <row r="2769" spans="4:29" hidden="1" outlineLevel="1">
      <c r="E2769" s="48"/>
      <c r="F2769" s="175" t="str">
        <f>F2775</f>
        <v>LABOR_M</v>
      </c>
      <c r="G2769" s="52" t="str">
        <f>$G$9</f>
        <v>BULKTRAN</v>
      </c>
      <c r="H2769" s="4">
        <f t="shared" ca="1" si="1299"/>
        <v>-47.439781237516996</v>
      </c>
      <c r="I2769" s="5">
        <f ca="1">VLOOKUP(CONCATENATE($F2769," ",$G2769),AllocFactorMatrix,(I$4+1),FALSE)*$E2775</f>
        <v>-24.402358361060198</v>
      </c>
      <c r="J2769" s="5">
        <f ca="1">VLOOKUP(CONCATENATE($F2769," ",$G2769),AllocFactorMatrix,(J$4+1),FALSE)*$E2775</f>
        <v>-5.6906337215060079</v>
      </c>
      <c r="K2769" s="5">
        <f ca="1">VLOOKUP(CONCATENATE($F2769," ",$G2769),AllocFactorMatrix,(K$4+1),FALSE)*$E2775</f>
        <v>-7.9122342105018797E-2</v>
      </c>
      <c r="L2769" s="5">
        <f ca="1">VLOOKUP(CONCATENATE($F2769," ",$G2769),AllocFactorMatrix,(L$4+1),FALSE)*$E2775</f>
        <v>-1.1019661914424781E-2</v>
      </c>
      <c r="M2769" s="5">
        <f t="shared" ca="1" si="1308"/>
        <v>-5.7807757255254515</v>
      </c>
      <c r="N2769" s="5">
        <f ca="1">VLOOKUP(CONCATENATE($F2769," ",$G2769),AllocFactorMatrix,(N$4+1),FALSE)*$E2775</f>
        <v>-3.3871118380320677</v>
      </c>
      <c r="O2769" s="5">
        <f ca="1">VLOOKUP(CONCATENATE($F2769," ",$G2769),AllocFactorMatrix,(O$4+1),FALSE)*$E2775</f>
        <v>-0.60694194019347181</v>
      </c>
      <c r="P2769" s="5">
        <f ca="1">VLOOKUP(CONCATENATE($F2769," ",$G2769),AllocFactorMatrix,(P$4+1),FALSE)*$E2775</f>
        <v>-0.12308163174098882</v>
      </c>
      <c r="Q2769" s="5">
        <f ca="1">VLOOKUP(CONCATENATE($F2769," ",$G2769),AllocFactorMatrix,(Q$4+1),FALSE)*$E2775</f>
        <v>-4.6739693051460673E-3</v>
      </c>
      <c r="R2769" s="5">
        <f t="shared" ref="R2769:R2775" ca="1" si="1310">SUBTOTAL(9,N2769:Q2769)</f>
        <v>-4.1218093792716743</v>
      </c>
      <c r="S2769" s="5">
        <f ca="1">VLOOKUP(CONCATENATE($F2769," ",$G2769),AllocFactorMatrix,(S$4+1),FALSE)*$E2775</f>
        <v>-0.16040404059807611</v>
      </c>
      <c r="T2769" s="5">
        <f ca="1">VLOOKUP(CONCATENATE($F2769," ",$G2769),AllocFactorMatrix,(T$4+1),FALSE)*$E2775</f>
        <v>-2.1655471733246565</v>
      </c>
      <c r="U2769" s="5">
        <f ca="1">VLOOKUP(CONCATENATE($F2769," ",$G2769),AllocFactorMatrix,(U$4+1),FALSE)*$E2775</f>
        <v>-8.2823486227208445</v>
      </c>
      <c r="V2769" s="5">
        <f ca="1">VLOOKUP(CONCATENATE($F2769," ",$G2769),AllocFactorMatrix,(V$4+1),FALSE)*$E2775</f>
        <v>-1.5004242692233374</v>
      </c>
      <c r="W2769" s="5">
        <f t="shared" ref="W2769:W2775" ca="1" si="1311">SUBTOTAL(9,S2769:V2769)</f>
        <v>-12.108724105866916</v>
      </c>
      <c r="X2769" s="5">
        <f ca="1">VLOOKUP(CONCATENATE($F2769," ",$G2769),AllocFactorMatrix,(X$4+1),FALSE)*$E2775</f>
        <v>-0.92962540838744734</v>
      </c>
      <c r="Y2769" s="5">
        <f ca="1">VLOOKUP(CONCATENATE($F2769," ",$G2769),AllocFactorMatrix,(Y$4+1),FALSE)*$E2775</f>
        <v>-1.8567003795434481E-2</v>
      </c>
      <c r="Z2769" s="5">
        <f t="shared" ca="1" si="1309"/>
        <v>-0.94819241218288186</v>
      </c>
      <c r="AA2769" s="5">
        <f ca="1">VLOOKUP(CONCATENATE($F2769," ",$G2769),AllocFactorMatrix,(AA$4+1),FALSE)*$E2775</f>
        <v>-1.2263263087908861E-2</v>
      </c>
      <c r="AB2769" s="5">
        <f ca="1">VLOOKUP(CONCATENATE($F2769," ",$G2769),AllocFactorMatrix,(AB$4+1),FALSE)*$E2775</f>
        <v>-5.4480396881016691E-2</v>
      </c>
      <c r="AC2769" s="5">
        <f ca="1">VLOOKUP(CONCATENATE($F2769," ",$G2769),AllocFactorMatrix,(AC$4+1),FALSE)*$E2775</f>
        <v>-1.1177593640886923E-2</v>
      </c>
    </row>
    <row r="2770" spans="4:29" hidden="1" outlineLevel="1">
      <c r="E2770" s="48"/>
      <c r="F2770" s="175" t="str">
        <f>F2775</f>
        <v>LABOR_M</v>
      </c>
      <c r="G2770" s="52" t="str">
        <f>$G$10</f>
        <v>SUBTRAN</v>
      </c>
      <c r="H2770" s="4">
        <f t="shared" ca="1" si="1299"/>
        <v>-13.147423408098572</v>
      </c>
      <c r="I2770" s="5">
        <f ca="1">VLOOKUP(CONCATENATE($F2770," ",$G2770),AllocFactorMatrix,(I$4+1),FALSE)*$E2775</f>
        <v>-6.7177201824904733</v>
      </c>
      <c r="J2770" s="5">
        <f ca="1">VLOOKUP(CONCATENATE($F2770," ",$G2770),AllocFactorMatrix,(J$4+1),FALSE)*$E2775</f>
        <v>-1.5747470941838773</v>
      </c>
      <c r="K2770" s="5">
        <f ca="1">VLOOKUP(CONCATENATE($F2770," ",$G2770),AllocFactorMatrix,(K$4+1),FALSE)*$E2775</f>
        <v>-2.1998606270884683E-2</v>
      </c>
      <c r="L2770" s="5">
        <f ca="1">VLOOKUP(CONCATENATE($F2770," ",$G2770),AllocFactorMatrix,(L$4+1),FALSE)*$E2775</f>
        <v>-3.981645523970157E-3</v>
      </c>
      <c r="M2770" s="5">
        <f t="shared" ca="1" si="1308"/>
        <v>-1.6007273459787321</v>
      </c>
      <c r="N2770" s="5">
        <f ca="1">VLOOKUP(CONCATENATE($F2770," ",$G2770),AllocFactorMatrix,(N$4+1),FALSE)*$E2775</f>
        <v>-0.91009115054176348</v>
      </c>
      <c r="O2770" s="5">
        <f ca="1">VLOOKUP(CONCATENATE($F2770," ",$G2770),AllocFactorMatrix,(O$4+1),FALSE)*$E2775</f>
        <v>-0.16353880743347954</v>
      </c>
      <c r="P2770" s="5">
        <f ca="1">VLOOKUP(CONCATENATE($F2770," ",$G2770),AllocFactorMatrix,(P$4+1),FALSE)*$E2775</f>
        <v>-4.2927676066922667E-2</v>
      </c>
      <c r="Q2770" s="5">
        <f ca="1">VLOOKUP(CONCATENATE($F2770," ",$G2770),AllocFactorMatrix,(Q$4+1),FALSE)*$E2775</f>
        <v>0</v>
      </c>
      <c r="R2770" s="5">
        <f t="shared" ca="1" si="1310"/>
        <v>-1.1165576340421657</v>
      </c>
      <c r="S2770" s="5">
        <f ca="1">VLOOKUP(CONCATENATE($F2770," ",$G2770),AllocFactorMatrix,(S$4+1),FALSE)*$E2775</f>
        <v>-4.1021661527485008E-2</v>
      </c>
      <c r="T2770" s="5">
        <f ca="1">VLOOKUP(CONCATENATE($F2770," ",$G2770),AllocFactorMatrix,(T$4+1),FALSE)*$E2775</f>
        <v>-0.57557368909818196</v>
      </c>
      <c r="U2770" s="5">
        <f ca="1">VLOOKUP(CONCATENATE($F2770," ",$G2770),AllocFactorMatrix,(U$4+1),FALSE)*$E2775</f>
        <v>-2.8380222773703694</v>
      </c>
      <c r="V2770" s="5">
        <f ca="1">VLOOKUP(CONCATENATE($F2770," ",$G2770),AllocFactorMatrix,(V$4+1),FALSE)*$E2775</f>
        <v>0</v>
      </c>
      <c r="W2770" s="5">
        <f t="shared" ca="1" si="1311"/>
        <v>-3.4546176279960363</v>
      </c>
      <c r="X2770" s="5">
        <f ca="1">VLOOKUP(CONCATENATE($F2770," ",$G2770),AllocFactorMatrix,(X$4+1),FALSE)*$E2775</f>
        <v>-0.24947434487545472</v>
      </c>
      <c r="Y2770" s="5">
        <f ca="1">VLOOKUP(CONCATENATE($F2770," ",$G2770),AllocFactorMatrix,(Y$4+1),FALSE)*$E2775</f>
        <v>-5.0090748886754584E-3</v>
      </c>
      <c r="Z2770" s="5">
        <f t="shared" ca="1" si="1309"/>
        <v>-0.25448341976413019</v>
      </c>
      <c r="AA2770" s="5">
        <f ca="1">VLOOKUP(CONCATENATE($F2770," ",$G2770),AllocFactorMatrix,(AA$4+1),FALSE)*$E2775</f>
        <v>-3.3171978270268641E-3</v>
      </c>
      <c r="AB2770" s="5">
        <f ca="1">VLOOKUP(CONCATENATE($F2770," ",$G2770),AllocFactorMatrix,(AB$4+1),FALSE)*$E2775</f>
        <v>0</v>
      </c>
      <c r="AC2770" s="5">
        <f ca="1">VLOOKUP(CONCATENATE($F2770," ",$G2770),AllocFactorMatrix,(AC$4+1),FALSE)*$E2775</f>
        <v>0</v>
      </c>
    </row>
    <row r="2771" spans="4:29" hidden="1" outlineLevel="1">
      <c r="E2771" s="48"/>
      <c r="F2771" s="175" t="str">
        <f>F2775</f>
        <v>LABOR_M</v>
      </c>
      <c r="G2771" s="52" t="str">
        <f>$G$11</f>
        <v>DISTPRI</v>
      </c>
      <c r="H2771" s="4">
        <f t="shared" ca="1" si="1299"/>
        <v>-107.39576953149785</v>
      </c>
      <c r="I2771" s="5">
        <f ca="1">VLOOKUP(CONCATENATE($F2771," ",$G2771),AllocFactorMatrix,(I$4+1),FALSE)*$E2775</f>
        <v>-70.323508963351088</v>
      </c>
      <c r="J2771" s="5">
        <f ca="1">VLOOKUP(CONCATENATE($F2771," ",$G2771),AllocFactorMatrix,(J$4+1),FALSE)*$E2775</f>
        <v>-16.458415341633135</v>
      </c>
      <c r="K2771" s="5">
        <f ca="1">VLOOKUP(CONCATENATE($F2771," ",$G2771),AllocFactorMatrix,(K$4+1),FALSE)*$E2775</f>
        <v>-0.22988704524816517</v>
      </c>
      <c r="L2771" s="5">
        <f ca="1">VLOOKUP(CONCATENATE($F2771," ",$G2771),AllocFactorMatrix,(L$4+1),FALSE)*$E2775</f>
        <v>0</v>
      </c>
      <c r="M2771" s="5">
        <f t="shared" ca="1" si="1308"/>
        <v>-16.688302386881301</v>
      </c>
      <c r="N2771" s="5">
        <f ca="1">VLOOKUP(CONCATENATE($F2771," ",$G2771),AllocFactorMatrix,(N$4+1),FALSE)*$E2775</f>
        <v>-9.5544329684585652</v>
      </c>
      <c r="O2771" s="5">
        <f ca="1">VLOOKUP(CONCATENATE($F2771," ",$G2771),AllocFactorMatrix,(O$4+1),FALSE)*$E2775</f>
        <v>-1.7167327878552772</v>
      </c>
      <c r="P2771" s="5">
        <f ca="1">VLOOKUP(CONCATENATE($F2771," ",$G2771),AllocFactorMatrix,(P$4+1),FALSE)*$E2775</f>
        <v>0</v>
      </c>
      <c r="Q2771" s="5">
        <f ca="1">VLOOKUP(CONCATENATE($F2771," ",$G2771),AllocFactorMatrix,(Q$4+1),FALSE)*$E2775</f>
        <v>0</v>
      </c>
      <c r="R2771" s="5">
        <f t="shared" ca="1" si="1310"/>
        <v>-11.271165756313842</v>
      </c>
      <c r="S2771" s="5">
        <f ca="1">VLOOKUP(CONCATENATE($F2771," ",$G2771),AllocFactorMatrix,(S$4+1),FALSE)*$E2775</f>
        <v>-0.43202047487618644</v>
      </c>
      <c r="T2771" s="5">
        <f ca="1">VLOOKUP(CONCATENATE($F2771," ",$G2771),AllocFactorMatrix,(T$4+1),FALSE)*$E2775</f>
        <v>-5.9739198592574789</v>
      </c>
      <c r="U2771" s="5">
        <f ca="1">VLOOKUP(CONCATENATE($F2771," ",$G2771),AllocFactorMatrix,(U$4+1),FALSE)*$E2775</f>
        <v>0</v>
      </c>
      <c r="V2771" s="5">
        <f ca="1">VLOOKUP(CONCATENATE($F2771," ",$G2771),AllocFactorMatrix,(V$4+1),FALSE)*$E2775</f>
        <v>0</v>
      </c>
      <c r="W2771" s="5">
        <f t="shared" ca="1" si="1311"/>
        <v>-6.4059403341336658</v>
      </c>
      <c r="X2771" s="5">
        <f ca="1">VLOOKUP(CONCATENATE($F2771," ",$G2771),AllocFactorMatrix,(X$4+1),FALSE)*$E2775</f>
        <v>-2.6197465715951713</v>
      </c>
      <c r="Y2771" s="5">
        <f ca="1">VLOOKUP(CONCATENATE($F2771," ",$G2771),AllocFactorMatrix,(Y$4+1),FALSE)*$E2775</f>
        <v>-5.2582445057537765E-2</v>
      </c>
      <c r="Z2771" s="5">
        <f t="shared" ca="1" si="1309"/>
        <v>-2.6723290166527089</v>
      </c>
      <c r="AA2771" s="5">
        <f ca="1">VLOOKUP(CONCATENATE($F2771," ",$G2771),AllocFactorMatrix,(AA$4+1),FALSE)*$E2775</f>
        <v>-3.4523074165227818E-2</v>
      </c>
      <c r="AB2771" s="5">
        <f ca="1">VLOOKUP(CONCATENATE($F2771," ",$G2771),AllocFactorMatrix,(AB$4+1),FALSE)*$E2775</f>
        <v>0</v>
      </c>
      <c r="AC2771" s="5">
        <f ca="1">VLOOKUP(CONCATENATE($F2771," ",$G2771),AllocFactorMatrix,(AC$4+1),FALSE)*$E2775</f>
        <v>0</v>
      </c>
    </row>
    <row r="2772" spans="4:29" hidden="1" outlineLevel="1">
      <c r="E2772" s="48"/>
      <c r="F2772" s="175" t="str">
        <f>F2775</f>
        <v>LABOR_M</v>
      </c>
      <c r="G2772" s="52" t="str">
        <f>$G$12</f>
        <v>DISTSEC</v>
      </c>
      <c r="H2772" s="4">
        <f t="shared" ca="1" si="1299"/>
        <v>-42.547309500013171</v>
      </c>
      <c r="I2772" s="5">
        <f ca="1">VLOOKUP(CONCATENATE($F2772," ",$G2772),AllocFactorMatrix,(I$4+1),FALSE)*$E2775</f>
        <v>-31.574574692238919</v>
      </c>
      <c r="J2772" s="5">
        <f ca="1">VLOOKUP(CONCATENATE($F2772," ",$G2772),AllocFactorMatrix,(J$4+1),FALSE)*$E2775</f>
        <v>-6.3668449197541577</v>
      </c>
      <c r="K2772" s="5">
        <f ca="1">VLOOKUP(CONCATENATE($F2772," ",$G2772),AllocFactorMatrix,(K$4+1),FALSE)*$E2775</f>
        <v>0</v>
      </c>
      <c r="L2772" s="5">
        <f ca="1">VLOOKUP(CONCATENATE($F2772," ",$G2772),AllocFactorMatrix,(L$4+1),FALSE)*$E2775</f>
        <v>0</v>
      </c>
      <c r="M2772" s="5">
        <f t="shared" ca="1" si="1308"/>
        <v>-6.3668449197541577</v>
      </c>
      <c r="N2772" s="5">
        <f ca="1">VLOOKUP(CONCATENATE($F2772," ",$G2772),AllocFactorMatrix,(N$4+1),FALSE)*$E2775</f>
        <v>-3.1823749875441325</v>
      </c>
      <c r="O2772" s="5">
        <f ca="1">VLOOKUP(CONCATENATE($F2772," ",$G2772),AllocFactorMatrix,(O$4+1),FALSE)*$E2775</f>
        <v>0</v>
      </c>
      <c r="P2772" s="5">
        <f ca="1">VLOOKUP(CONCATENATE($F2772," ",$G2772),AllocFactorMatrix,(P$4+1),FALSE)*$E2775</f>
        <v>0</v>
      </c>
      <c r="Q2772" s="5">
        <f ca="1">VLOOKUP(CONCATENATE($F2772," ",$G2772),AllocFactorMatrix,(Q$4+1),FALSE)*$E2775</f>
        <v>0</v>
      </c>
      <c r="R2772" s="5">
        <f t="shared" ca="1" si="1310"/>
        <v>-3.1823749875441325</v>
      </c>
      <c r="S2772" s="5">
        <f ca="1">VLOOKUP(CONCATENATE($F2772," ",$G2772),AllocFactorMatrix,(S$4+1),FALSE)*$E2775</f>
        <v>-0.11894972580915121</v>
      </c>
      <c r="T2772" s="5">
        <f ca="1">VLOOKUP(CONCATENATE($F2772," ",$G2772),AllocFactorMatrix,(T$4+1),FALSE)*$E2775</f>
        <v>0</v>
      </c>
      <c r="U2772" s="5">
        <f ca="1">VLOOKUP(CONCATENATE($F2772," ",$G2772),AllocFactorMatrix,(U$4+1),FALSE)*$E2775</f>
        <v>0</v>
      </c>
      <c r="V2772" s="5">
        <f ca="1">VLOOKUP(CONCATENATE($F2772," ",$G2772),AllocFactorMatrix,(V$4+1),FALSE)*$E2775</f>
        <v>0</v>
      </c>
      <c r="W2772" s="5">
        <f t="shared" ca="1" si="1311"/>
        <v>-0.11894972580915121</v>
      </c>
      <c r="X2772" s="5">
        <f ca="1">VLOOKUP(CONCATENATE($F2772," ",$G2772),AllocFactorMatrix,(X$4+1),FALSE)*$E2775</f>
        <v>-0.89894691773769009</v>
      </c>
      <c r="Y2772" s="5">
        <f ca="1">VLOOKUP(CONCATENATE($F2772," ",$G2772),AllocFactorMatrix,(Y$4+1),FALSE)*$E2775</f>
        <v>0</v>
      </c>
      <c r="Z2772" s="5">
        <f t="shared" ca="1" si="1309"/>
        <v>-0.89894691773769009</v>
      </c>
      <c r="AA2772" s="5">
        <f ca="1">VLOOKUP(CONCATENATE($F2772," ",$G2772),AllocFactorMatrix,(AA$4+1),FALSE)*$E2775</f>
        <v>-1.0628763378440082E-2</v>
      </c>
      <c r="AB2772" s="5">
        <f ca="1">VLOOKUP(CONCATENATE($F2772," ",$G2772),AllocFactorMatrix,(AB$4+1),FALSE)*$E2775</f>
        <v>-0.32715025598740649</v>
      </c>
      <c r="AC2772" s="5">
        <f ca="1">VLOOKUP(CONCATENATE($F2772," ",$G2772),AllocFactorMatrix,(AC$4+1),FALSE)*$E2775</f>
        <v>-6.7839237563261046E-2</v>
      </c>
    </row>
    <row r="2773" spans="4:29" hidden="1" outlineLevel="1">
      <c r="E2773" s="48"/>
      <c r="F2773" s="175" t="str">
        <f>F2775</f>
        <v>LABOR_M</v>
      </c>
      <c r="G2773" s="52" t="str">
        <f>$G$13</f>
        <v>ENERGY</v>
      </c>
      <c r="H2773" s="4">
        <f t="shared" ca="1" si="1299"/>
        <v>-122.41084461942127</v>
      </c>
      <c r="I2773" s="5">
        <f ca="1">VLOOKUP(CONCATENATE($F2773," ",$G2773),AllocFactorMatrix,(I$4+1),FALSE)*$E2775</f>
        <v>-47.897675357624109</v>
      </c>
      <c r="J2773" s="5">
        <f ca="1">VLOOKUP(CONCATENATE($F2773," ",$G2773),AllocFactorMatrix,(J$4+1),FALSE)*$E2775</f>
        <v>-13.818340370142165</v>
      </c>
      <c r="K2773" s="5">
        <f ca="1">VLOOKUP(CONCATENATE($F2773," ",$G2773),AllocFactorMatrix,(K$4+1),FALSE)*$E2775</f>
        <v>-0.19259817019117248</v>
      </c>
      <c r="L2773" s="5">
        <f ca="1">VLOOKUP(CONCATENATE($F2773," ",$G2773),AllocFactorMatrix,(L$4+1),FALSE)*$E2775</f>
        <v>-2.6925060963591329E-2</v>
      </c>
      <c r="M2773" s="5">
        <f t="shared" ca="1" si="1308"/>
        <v>-14.037863601296928</v>
      </c>
      <c r="N2773" s="5">
        <f ca="1">VLOOKUP(CONCATENATE($F2773," ",$G2773),AllocFactorMatrix,(N$4+1),FALSE)*$E2775</f>
        <v>-8.9656752481469226</v>
      </c>
      <c r="O2773" s="5">
        <f ca="1">VLOOKUP(CONCATENATE($F2773," ",$G2773),AllocFactorMatrix,(O$4+1),FALSE)*$E2775</f>
        <v>-1.5989292471510981</v>
      </c>
      <c r="P2773" s="5">
        <f ca="1">VLOOKUP(CONCATENATE($F2773," ",$G2773),AllocFactorMatrix,(P$4+1),FALSE)*$E2775</f>
        <v>-0.32560054997286519</v>
      </c>
      <c r="Q2773" s="5">
        <f ca="1">VLOOKUP(CONCATENATE($F2773," ",$G2773),AllocFactorMatrix,(Q$4+1),FALSE)*$E2775</f>
        <v>-1.2298042965506444E-2</v>
      </c>
      <c r="R2773" s="5">
        <f t="shared" ca="1" si="1310"/>
        <v>-10.902503088236392</v>
      </c>
      <c r="S2773" s="5">
        <f ca="1">VLOOKUP(CONCATENATE($F2773," ",$G2773),AllocFactorMatrix,(S$4+1),FALSE)*$E2775</f>
        <v>-0.46953257572642926</v>
      </c>
      <c r="T2773" s="5">
        <f ca="1">VLOOKUP(CONCATENATE($F2773," ",$G2773),AllocFactorMatrix,(T$4+1),FALSE)*$E2775</f>
        <v>-7.4233992966879088</v>
      </c>
      <c r="U2773" s="5">
        <f ca="1">VLOOKUP(CONCATENATE($F2773," ",$G2773),AllocFactorMatrix,(U$4+1),FALSE)*$E2775</f>
        <v>-31.926832177204279</v>
      </c>
      <c r="V2773" s="5">
        <f ca="1">VLOOKUP(CONCATENATE($F2773," ",$G2773),AllocFactorMatrix,(V$4+1),FALSE)*$E2775</f>
        <v>-6.0057706000262137</v>
      </c>
      <c r="W2773" s="5">
        <f t="shared" ca="1" si="1311"/>
        <v>-45.825534649644837</v>
      </c>
      <c r="X2773" s="5">
        <f ca="1">VLOOKUP(CONCATENATE($F2773," ",$G2773),AllocFactorMatrix,(X$4+1),FALSE)*$E2775</f>
        <v>-2.4627821135116452</v>
      </c>
      <c r="Y2773" s="5">
        <f ca="1">VLOOKUP(CONCATENATE($F2773," ",$G2773),AllocFactorMatrix,(Y$4+1),FALSE)*$E2775</f>
        <v>-4.9415231839652629E-2</v>
      </c>
      <c r="Z2773" s="5">
        <f t="shared" ca="1" si="1309"/>
        <v>-2.5121973453512978</v>
      </c>
      <c r="AA2773" s="5">
        <f ca="1">VLOOKUP(CONCATENATE($F2773," ",$G2773),AllocFactorMatrix,(AA$4+1),FALSE)*$E2775</f>
        <v>-4.4078598701507855E-2</v>
      </c>
      <c r="AB2773" s="5">
        <f ca="1">VLOOKUP(CONCATENATE($F2773," ",$G2773),AllocFactorMatrix,(AB$4+1),FALSE)*$E2775</f>
        <v>-0.98734551483853938</v>
      </c>
      <c r="AC2773" s="5">
        <f ca="1">VLOOKUP(CONCATENATE($F2773," ",$G2773),AllocFactorMatrix,(AC$4+1),FALSE)*$E2775</f>
        <v>-0.20364646372763001</v>
      </c>
    </row>
    <row r="2774" spans="4:29" hidden="1" outlineLevel="1">
      <c r="E2774" s="48"/>
      <c r="F2774" s="175" t="str">
        <f>F2775</f>
        <v>LABOR_M</v>
      </c>
      <c r="G2774" s="52" t="str">
        <f>$G$14</f>
        <v>CUSTOMER</v>
      </c>
      <c r="H2774" s="4">
        <f t="shared" ca="1" si="1299"/>
        <v>-81.011385143335048</v>
      </c>
      <c r="I2774" s="5">
        <f ca="1">VLOOKUP(CONCATENATE($F2774," ",$G2774),AllocFactorMatrix,(I$4+1),FALSE)*$E2775</f>
        <v>-62.55134577640824</v>
      </c>
      <c r="J2774" s="5">
        <f ca="1">VLOOKUP(CONCATENATE($F2774," ",$G2774),AllocFactorMatrix,(J$4+1),FALSE)*$E2775</f>
        <v>-12.666090693891114</v>
      </c>
      <c r="K2774" s="5">
        <f ca="1">VLOOKUP(CONCATENATE($F2774," ",$G2774),AllocFactorMatrix,(K$4+1),FALSE)*$E2775</f>
        <v>-0.32374757691173583</v>
      </c>
      <c r="L2774" s="5">
        <f ca="1">VLOOKUP(CONCATENATE($F2774," ",$G2774),AllocFactorMatrix,(L$4+1),FALSE)*$E2775</f>
        <v>-5.2198193109620969E-2</v>
      </c>
      <c r="M2774" s="5">
        <f t="shared" ca="1" si="1308"/>
        <v>-13.042036463912471</v>
      </c>
      <c r="N2774" s="5">
        <f ca="1">VLOOKUP(CONCATENATE($F2774," ",$G2774),AllocFactorMatrix,(N$4+1),FALSE)*$E2775</f>
        <v>-0.51943145714738681</v>
      </c>
      <c r="O2774" s="5">
        <f ca="1">VLOOKUP(CONCATENATE($F2774," ",$G2774),AllocFactorMatrix,(O$4+1),FALSE)*$E2775</f>
        <v>-0.12545305550932823</v>
      </c>
      <c r="P2774" s="5">
        <f ca="1">VLOOKUP(CONCATENATE($F2774," ",$G2774),AllocFactorMatrix,(P$4+1),FALSE)*$E2775</f>
        <v>-0.12770644221412539</v>
      </c>
      <c r="Q2774" s="5">
        <f ca="1">VLOOKUP(CONCATENATE($F2774," ",$G2774),AllocFactorMatrix,(Q$4+1),FALSE)*$E2775</f>
        <v>-1.5774732206918936E-2</v>
      </c>
      <c r="R2774" s="5">
        <f t="shared" ca="1" si="1310"/>
        <v>-0.78836568707775945</v>
      </c>
      <c r="S2774" s="5">
        <f ca="1">VLOOKUP(CONCATENATE($F2774," ",$G2774),AllocFactorMatrix,(S$4+1),FALSE)*$E2775</f>
        <v>-3.9477162086727045E-3</v>
      </c>
      <c r="T2774" s="5">
        <f ca="1">VLOOKUP(CONCATENATE($F2774," ",$G2774),AllocFactorMatrix,(T$4+1),FALSE)*$E2775</f>
        <v>-9.1205008343854782E-2</v>
      </c>
      <c r="U2774" s="5">
        <f ca="1">VLOOKUP(CONCATENATE($F2774," ",$G2774),AllocFactorMatrix,(U$4+1),FALSE)*$E2775</f>
        <v>-0.21452288024609995</v>
      </c>
      <c r="V2774" s="5">
        <f ca="1">VLOOKUP(CONCATENATE($F2774," ",$G2774),AllocFactorMatrix,(V$4+1),FALSE)*$E2775</f>
        <v>-6.3169160416807743E-2</v>
      </c>
      <c r="W2774" s="5">
        <f t="shared" ca="1" si="1311"/>
        <v>-0.37284476521543519</v>
      </c>
      <c r="X2774" s="5">
        <f ca="1">VLOOKUP(CONCATENATE($F2774," ",$G2774),AllocFactorMatrix,(X$4+1),FALSE)*$E2775</f>
        <v>-0.11509666462988065</v>
      </c>
      <c r="Y2774" s="5">
        <f ca="1">VLOOKUP(CONCATENATE($F2774," ",$G2774),AllocFactorMatrix,(Y$4+1),FALSE)*$E2775</f>
        <v>-1.7193407099057904E-3</v>
      </c>
      <c r="Z2774" s="5">
        <f t="shared" ca="1" si="1309"/>
        <v>-0.11681600533978644</v>
      </c>
      <c r="AA2774" s="5">
        <f ca="1">VLOOKUP(CONCATENATE($F2774," ",$G2774),AllocFactorMatrix,(AA$4+1),FALSE)*$E2775</f>
        <v>-9.3697885266836017E-3</v>
      </c>
      <c r="AB2774" s="5">
        <f ca="1">VLOOKUP(CONCATENATE($F2774," ",$G2774),AllocFactorMatrix,(AB$4+1),FALSE)*$E2775</f>
        <v>-3.4044700140753048</v>
      </c>
      <c r="AC2774" s="5">
        <f ca="1">VLOOKUP(CONCATENATE($F2774," ",$G2774),AllocFactorMatrix,(AC$4+1),FALSE)*$E2775</f>
        <v>-0.72613664277938605</v>
      </c>
    </row>
    <row r="2775" spans="4:29" collapsed="1">
      <c r="D2775" s="52" t="s">
        <v>264</v>
      </c>
      <c r="E2775" s="39">
        <v>-720</v>
      </c>
      <c r="F2775" s="93" t="s">
        <v>69</v>
      </c>
      <c r="G2775" s="52" t="str">
        <f>$G$15</f>
        <v>TOTAL</v>
      </c>
      <c r="H2775" s="4">
        <f t="shared" ca="1" si="1299"/>
        <v>-720.00000000000034</v>
      </c>
      <c r="I2775" s="5">
        <f ca="1">VLOOKUP(CONCATENATE($F2775," ",$G2775),AllocFactorMatrix,(I$4+1),FALSE)*$E2775</f>
        <v>-400.89371962241671</v>
      </c>
      <c r="J2775" s="5">
        <f ca="1">VLOOKUP(CONCATENATE($F2775," ",$G2775),AllocFactorMatrix,(J$4+1),FALSE)*$E2775</f>
        <v>-93.286964607086645</v>
      </c>
      <c r="K2775" s="5">
        <f ca="1">VLOOKUP(CONCATENATE($F2775," ",$G2775),AllocFactorMatrix,(K$4+1),FALSE)*$E2775</f>
        <v>-1.3577944152054795</v>
      </c>
      <c r="L2775" s="5">
        <f ca="1">VLOOKUP(CONCATENATE($F2775," ",$G2775),AllocFactorMatrix,(L$4+1),FALSE)*$E2775</f>
        <v>-0.16521552659777919</v>
      </c>
      <c r="M2775" s="5">
        <f t="shared" ca="1" si="1308"/>
        <v>-94.809974548889898</v>
      </c>
      <c r="N2775" s="5">
        <f ca="1">VLOOKUP(CONCATENATE($F2775," ",$G2775),AllocFactorMatrix,(N$4+1),FALSE)*$E2775</f>
        <v>-48.370336978596292</v>
      </c>
      <c r="O2775" s="5">
        <f ca="1">VLOOKUP(CONCATENATE($F2775," ",$G2775),AllocFactorMatrix,(O$4+1),FALSE)*$E2775</f>
        <v>-8.1271504726406949</v>
      </c>
      <c r="P2775" s="5">
        <f ca="1">VLOOKUP(CONCATENATE($F2775," ",$G2775),AllocFactorMatrix,(P$4+1),FALSE)*$E2775</f>
        <v>-1.4133508223602311</v>
      </c>
      <c r="Q2775" s="5">
        <f ca="1">VLOOKUP(CONCATENATE($F2775," ",$G2775),AllocFactorMatrix,(Q$4+1),FALSE)*$E2775</f>
        <v>-6.2899846384538938E-2</v>
      </c>
      <c r="R2775" s="5">
        <f t="shared" ca="1" si="1310"/>
        <v>-57.973738119981753</v>
      </c>
      <c r="S2775" s="5">
        <f ca="1">VLOOKUP(CONCATENATE($F2775," ",$G2775),AllocFactorMatrix,(S$4+1),FALSE)*$E2775</f>
        <v>-2.2606881643320937</v>
      </c>
      <c r="T2775" s="5">
        <f ca="1">VLOOKUP(CONCATENATE($F2775," ",$G2775),AllocFactorMatrix,(T$4+1),FALSE)*$E2775</f>
        <v>-30.200204167892217</v>
      </c>
      <c r="U2775" s="5">
        <f ca="1">VLOOKUP(CONCATENATE($F2775," ",$G2775),AllocFactorMatrix,(U$4+1),FALSE)*$E2775</f>
        <v>-96.693506473294903</v>
      </c>
      <c r="V2775" s="5">
        <f ca="1">VLOOKUP(CONCATENATE($F2775," ",$G2775),AllocFactorMatrix,(V$4+1),FALSE)*$E2775</f>
        <v>-17.249026633305252</v>
      </c>
      <c r="W2775" s="5">
        <f t="shared" ca="1" si="1311"/>
        <v>-146.40342543882446</v>
      </c>
      <c r="X2775" s="5">
        <f ca="1">VLOOKUP(CONCATENATE($F2775," ",$G2775),AllocFactorMatrix,(X$4+1),FALSE)*$E2775</f>
        <v>-13.272949247943416</v>
      </c>
      <c r="Y2775" s="5">
        <f ca="1">VLOOKUP(CONCATENATE($F2775," ",$G2775),AllocFactorMatrix,(Y$4+1),FALSE)*$E2775</f>
        <v>-0.24707410489440482</v>
      </c>
      <c r="Z2775" s="5">
        <f t="shared" ca="1" si="1309"/>
        <v>-13.520023352837821</v>
      </c>
      <c r="AA2775" s="5">
        <f ca="1">VLOOKUP(CONCATENATE($F2775," ",$G2775),AllocFactorMatrix,(AA$4+1),FALSE)*$E2775</f>
        <v>-0.19329447472998448</v>
      </c>
      <c r="AB2775" s="5">
        <f ca="1">VLOOKUP(CONCATENATE($F2775," ",$G2775),AllocFactorMatrix,(AB$4+1),FALSE)*$E2775</f>
        <v>-5.124914677152284</v>
      </c>
      <c r="AC2775" s="5">
        <f ca="1">VLOOKUP(CONCATENATE($F2775," ",$G2775),AllocFactorMatrix,(AC$4+1),FALSE)*$E2775</f>
        <v>-1.0809097651670809</v>
      </c>
    </row>
    <row r="2776" spans="4:29" hidden="1" outlineLevel="1">
      <c r="E2776" s="48"/>
      <c r="F2776" s="175" t="str">
        <f>F2783</f>
        <v>LABOR_M</v>
      </c>
      <c r="G2776" s="52" t="str">
        <f>$G$8</f>
        <v>PRODUCTION</v>
      </c>
      <c r="H2776" s="4">
        <f t="shared" ca="1" si="1299"/>
        <v>76256.832067895913</v>
      </c>
      <c r="I2776" s="5">
        <f ca="1">VLOOKUP(CONCATENATE($F2776," ",$G2776),AllocFactorMatrix,(I$4+1),FALSE)*$E2783</f>
        <v>39225.445292069882</v>
      </c>
      <c r="J2776" s="5">
        <f ca="1">VLOOKUP(CONCATENATE($F2776," ",$G2776),AllocFactorMatrix,(J$4+1),FALSE)*$E2783</f>
        <v>9147.3798727724006</v>
      </c>
      <c r="K2776" s="5">
        <f ca="1">VLOOKUP(CONCATENATE($F2776," ",$G2776),AllocFactorMatrix,(K$4+1),FALSE)*$E2783</f>
        <v>127.18480139089348</v>
      </c>
      <c r="L2776" s="5">
        <f ca="1">VLOOKUP(CONCATENATE($F2776," ",$G2776),AllocFactorMatrix,(L$4+1),FALSE)*$E2783</f>
        <v>17.713498800637844</v>
      </c>
      <c r="M2776" s="5">
        <f t="shared" ref="M2776:M2783" ca="1" si="1312">SUBTOTAL(9,J2776:L2776)</f>
        <v>9292.2781729639319</v>
      </c>
      <c r="N2776" s="5">
        <f ca="1">VLOOKUP(CONCATENATE($F2776," ",$G2776),AllocFactorMatrix,(N$4+1),FALSE)*$E2783</f>
        <v>5444.5954827407586</v>
      </c>
      <c r="O2776" s="5">
        <f ca="1">VLOOKUP(CONCATENATE($F2776," ",$G2776),AllocFactorMatrix,(O$4+1),FALSE)*$E2783</f>
        <v>975.62569642909546</v>
      </c>
      <c r="P2776" s="5">
        <f ca="1">VLOOKUP(CONCATENATE($F2776," ",$G2776),AllocFactorMatrix,(P$4+1),FALSE)*$E2783</f>
        <v>197.84693515602788</v>
      </c>
      <c r="Q2776" s="5">
        <f ca="1">VLOOKUP(CONCATENATE($F2776," ",$G2776),AllocFactorMatrix,(Q$4+1),FALSE)*$E2783</f>
        <v>7.5131478918193988</v>
      </c>
      <c r="R2776" s="5">
        <f ca="1">SUBTOTAL(9,N2776:Q2776)</f>
        <v>6625.5812622177009</v>
      </c>
      <c r="S2776" s="5">
        <f ca="1">VLOOKUP(CONCATENATE($F2776," ",$G2776),AllocFactorMatrix,(S$4+1),FALSE)*$E2783</f>
        <v>257.84064908853492</v>
      </c>
      <c r="T2776" s="5">
        <f ca="1">VLOOKUP(CONCATENATE($F2776," ",$G2776),AllocFactorMatrix,(T$4+1),FALSE)*$E2783</f>
        <v>3480.9976526773844</v>
      </c>
      <c r="U2776" s="5">
        <f ca="1">VLOOKUP(CONCATENATE($F2776," ",$G2776),AllocFactorMatrix,(U$4+1),FALSE)*$E2783</f>
        <v>13313.418645175203</v>
      </c>
      <c r="V2776" s="5">
        <f ca="1">VLOOKUP(CONCATENATE($F2776," ",$G2776),AllocFactorMatrix,(V$4+1),FALSE)*$E2783</f>
        <v>2411.8492654066913</v>
      </c>
      <c r="W2776" s="5">
        <f ca="1">SUBTOTAL(9,S2776:V2776)</f>
        <v>19464.106212347811</v>
      </c>
      <c r="X2776" s="5">
        <f ca="1">VLOOKUP(CONCATENATE($F2776," ",$G2776),AllocFactorMatrix,(X$4+1),FALSE)*$E2783</f>
        <v>1494.3215757788603</v>
      </c>
      <c r="Y2776" s="5">
        <f ca="1">VLOOKUP(CONCATENATE($F2776," ",$G2776),AllocFactorMatrix,(Y$4+1),FALSE)*$E2783</f>
        <v>29.845434643630345</v>
      </c>
      <c r="Z2776" s="5">
        <f t="shared" ref="Z2776:Z2783" ca="1" si="1313">SUBTOTAL(9,X2776:Y2776)</f>
        <v>1524.1670104224906</v>
      </c>
      <c r="AA2776" s="5">
        <f ca="1">VLOOKUP(CONCATENATE($F2776," ",$G2776),AllocFactorMatrix,(AA$4+1),FALSE)*$E2783</f>
        <v>19.712519103261361</v>
      </c>
      <c r="AB2776" s="5">
        <f ca="1">VLOOKUP(CONCATENATE($F2776," ",$G2776),AllocFactorMatrix,(AB$4+1),FALSE)*$E2783</f>
        <v>87.574233429695795</v>
      </c>
      <c r="AC2776" s="5">
        <f ca="1">VLOOKUP(CONCATENATE($F2776," ",$G2776),AllocFactorMatrix,(AC$4+1),FALSE)*$E2783</f>
        <v>17.967365341099313</v>
      </c>
    </row>
    <row r="2777" spans="4:29" hidden="1" outlineLevel="1">
      <c r="E2777" s="48"/>
      <c r="F2777" s="175" t="str">
        <f>F2783</f>
        <v>LABOR_M</v>
      </c>
      <c r="G2777" s="52" t="str">
        <f>$G$9</f>
        <v>BULKTRAN</v>
      </c>
      <c r="H2777" s="4">
        <f t="shared" ca="1" si="1299"/>
        <v>11820.412158347986</v>
      </c>
      <c r="I2777" s="5">
        <f ca="1">VLOOKUP(CONCATENATE($F2777," ",$G2777),AllocFactorMatrix,(I$4+1),FALSE)*$E2783</f>
        <v>6080.2542916308321</v>
      </c>
      <c r="J2777" s="5">
        <f ca="1">VLOOKUP(CONCATENATE($F2777," ",$G2777),AllocFactorMatrix,(J$4+1),FALSE)*$E2783</f>
        <v>1417.9162356085803</v>
      </c>
      <c r="K2777" s="5">
        <f ca="1">VLOOKUP(CONCATENATE($F2777," ",$G2777),AllocFactorMatrix,(K$4+1),FALSE)*$E2783</f>
        <v>19.714650241167181</v>
      </c>
      <c r="L2777" s="5">
        <f ca="1">VLOOKUP(CONCATENATE($F2777," ",$G2777),AllocFactorMatrix,(L$4+1),FALSE)*$E2783</f>
        <v>2.7457324270108412</v>
      </c>
      <c r="M2777" s="5">
        <f t="shared" ca="1" si="1312"/>
        <v>1440.3766182767583</v>
      </c>
      <c r="N2777" s="5">
        <f ca="1">VLOOKUP(CONCATENATE($F2777," ",$G2777),AllocFactorMatrix,(N$4+1),FALSE)*$E2783</f>
        <v>843.95536630965682</v>
      </c>
      <c r="O2777" s="5">
        <f ca="1">VLOOKUP(CONCATENATE($F2777," ",$G2777),AllocFactorMatrix,(O$4+1),FALSE)*$E2783</f>
        <v>151.22970009820671</v>
      </c>
      <c r="P2777" s="5">
        <f ca="1">VLOOKUP(CONCATENATE($F2777," ",$G2777),AllocFactorMatrix,(P$4+1),FALSE)*$E2783</f>
        <v>30.667839908796381</v>
      </c>
      <c r="Q2777" s="5">
        <f ca="1">VLOOKUP(CONCATENATE($F2777," ",$G2777),AllocFactorMatrix,(Q$4+1),FALSE)*$E2783</f>
        <v>1.1645973518655617</v>
      </c>
      <c r="R2777" s="5">
        <f t="shared" ref="R2777:R2783" ca="1" si="1314">SUBTOTAL(9,N2777:Q2777)</f>
        <v>1027.0175036685255</v>
      </c>
      <c r="S2777" s="5">
        <f ca="1">VLOOKUP(CONCATENATE($F2777," ",$G2777),AllocFactorMatrix,(S$4+1),FALSE)*$E2783</f>
        <v>39.967340115687293</v>
      </c>
      <c r="T2777" s="5">
        <f ca="1">VLOOKUP(CONCATENATE($F2777," ",$G2777),AllocFactorMatrix,(T$4+1),FALSE)*$E2783</f>
        <v>539.58217068672684</v>
      </c>
      <c r="U2777" s="5">
        <f ca="1">VLOOKUP(CONCATENATE($F2777," ",$G2777),AllocFactorMatrix,(U$4+1),FALSE)*$E2783</f>
        <v>2063.6851984946106</v>
      </c>
      <c r="V2777" s="5">
        <f ca="1">VLOOKUP(CONCATENATE($F2777," ",$G2777),AllocFactorMatrix,(V$4+1),FALSE)*$E2783</f>
        <v>373.85571374814822</v>
      </c>
      <c r="W2777" s="5">
        <f t="shared" ref="W2777:W2783" ca="1" si="1315">SUBTOTAL(9,S2777:V2777)</f>
        <v>3017.0904230451733</v>
      </c>
      <c r="X2777" s="5">
        <f ca="1">VLOOKUP(CONCATENATE($F2777," ",$G2777),AllocFactorMatrix,(X$4+1),FALSE)*$E2783</f>
        <v>231.63166425653895</v>
      </c>
      <c r="Y2777" s="5">
        <f ca="1">VLOOKUP(CONCATENATE($F2777," ",$G2777),AllocFactorMatrix,(Y$4+1),FALSE)*$E2783</f>
        <v>4.6262784456957586</v>
      </c>
      <c r="Z2777" s="5">
        <f t="shared" ca="1" si="1313"/>
        <v>236.25794270223471</v>
      </c>
      <c r="AA2777" s="5">
        <f ca="1">VLOOKUP(CONCATENATE($F2777," ",$G2777),AllocFactorMatrix,(AA$4+1),FALSE)*$E2783</f>
        <v>3.0555963860706243</v>
      </c>
      <c r="AB2777" s="5">
        <f ca="1">VLOOKUP(CONCATENATE($F2777," ",$G2777),AllocFactorMatrix,(AB$4+1),FALSE)*$E2783</f>
        <v>13.574698889519992</v>
      </c>
      <c r="AC2777" s="5">
        <f ca="1">VLOOKUP(CONCATENATE($F2777," ",$G2777),AllocFactorMatrix,(AC$4+1),FALSE)*$E2783</f>
        <v>2.785083748854325</v>
      </c>
    </row>
    <row r="2778" spans="4:29" hidden="1" outlineLevel="1">
      <c r="E2778" s="48"/>
      <c r="F2778" s="175" t="str">
        <f>F2783</f>
        <v>LABOR_M</v>
      </c>
      <c r="G2778" s="52" t="str">
        <f>$G$10</f>
        <v>SUBTRAN</v>
      </c>
      <c r="H2778" s="4">
        <f t="shared" ca="1" si="1299"/>
        <v>3275.8996658512278</v>
      </c>
      <c r="I2778" s="5">
        <f ca="1">VLOOKUP(CONCATENATE($F2778," ",$G2778),AllocFactorMatrix,(I$4+1),FALSE)*$E2783</f>
        <v>1673.8319454705429</v>
      </c>
      <c r="J2778" s="5">
        <f ca="1">VLOOKUP(CONCATENATE($F2778," ",$G2778),AllocFactorMatrix,(J$4+1),FALSE)*$E2783</f>
        <v>392.37448430081611</v>
      </c>
      <c r="K2778" s="5">
        <f ca="1">VLOOKUP(CONCATENATE($F2778," ",$G2778),AllocFactorMatrix,(K$4+1),FALSE)*$E2783</f>
        <v>5.4813193958287671</v>
      </c>
      <c r="L2778" s="5">
        <f ca="1">VLOOKUP(CONCATENATE($F2778," ",$G2778),AllocFactorMatrix,(L$4+1),FALSE)*$E2783</f>
        <v>0.99209334305589747</v>
      </c>
      <c r="M2778" s="5">
        <f t="shared" ca="1" si="1312"/>
        <v>398.8478970397008</v>
      </c>
      <c r="N2778" s="5">
        <f ca="1">VLOOKUP(CONCATENATE($F2778," ",$G2778),AllocFactorMatrix,(N$4+1),FALSE)*$E2783</f>
        <v>226.76437834332273</v>
      </c>
      <c r="O2778" s="5">
        <f ca="1">VLOOKUP(CONCATENATE($F2778," ",$G2778),AllocFactorMatrix,(O$4+1),FALSE)*$E2783</f>
        <v>40.748419518841985</v>
      </c>
      <c r="P2778" s="5">
        <f ca="1">VLOOKUP(CONCATENATE($F2778," ",$G2778),AllocFactorMatrix,(P$4+1),FALSE)*$E2783</f>
        <v>10.696145953341565</v>
      </c>
      <c r="Q2778" s="5">
        <f ca="1">VLOOKUP(CONCATENATE($F2778," ",$G2778),AllocFactorMatrix,(Q$4+1),FALSE)*$E2783</f>
        <v>0</v>
      </c>
      <c r="R2778" s="5">
        <f t="shared" ca="1" si="1314"/>
        <v>278.20894381550625</v>
      </c>
      <c r="S2778" s="5">
        <f ca="1">VLOOKUP(CONCATENATE($F2778," ",$G2778),AllocFactorMatrix,(S$4+1),FALSE)*$E2783</f>
        <v>10.221230663931681</v>
      </c>
      <c r="T2778" s="5">
        <f ca="1">VLOOKUP(CONCATENATE($F2778," ",$G2778),AllocFactorMatrix,(T$4+1),FALSE)*$E2783</f>
        <v>143.41377753363034</v>
      </c>
      <c r="U2778" s="5">
        <f ca="1">VLOOKUP(CONCATENATE($F2778," ",$G2778),AllocFactorMatrix,(U$4+1),FALSE)*$E2783</f>
        <v>707.14055077811702</v>
      </c>
      <c r="V2778" s="5">
        <f ca="1">VLOOKUP(CONCATENATE($F2778," ",$G2778),AllocFactorMatrix,(V$4+1),FALSE)*$E2783</f>
        <v>0</v>
      </c>
      <c r="W2778" s="5">
        <f t="shared" ca="1" si="1315"/>
        <v>860.77555897567902</v>
      </c>
      <c r="X2778" s="5">
        <f ca="1">VLOOKUP(CONCATENATE($F2778," ",$G2778),AllocFactorMatrix,(X$4+1),FALSE)*$E2783</f>
        <v>62.160690931467471</v>
      </c>
      <c r="Y2778" s="5">
        <f ca="1">VLOOKUP(CONCATENATE($F2778," ",$G2778),AllocFactorMatrix,(Y$4+1),FALSE)*$E2783</f>
        <v>1.2480944930949684</v>
      </c>
      <c r="Z2778" s="5">
        <f t="shared" ca="1" si="1313"/>
        <v>63.408785424562438</v>
      </c>
      <c r="AA2778" s="5">
        <f ca="1">VLOOKUP(CONCATENATE($F2778," ",$G2778),AllocFactorMatrix,(AA$4+1),FALSE)*$E2783</f>
        <v>0.82653512523419359</v>
      </c>
      <c r="AB2778" s="5">
        <f ca="1">VLOOKUP(CONCATENATE($F2778," ",$G2778),AllocFactorMatrix,(AB$4+1),FALSE)*$E2783</f>
        <v>0</v>
      </c>
      <c r="AC2778" s="5">
        <f ca="1">VLOOKUP(CONCATENATE($F2778," ",$G2778),AllocFactorMatrix,(AC$4+1),FALSE)*$E2783</f>
        <v>0</v>
      </c>
    </row>
    <row r="2779" spans="4:29" hidden="1" outlineLevel="1">
      <c r="E2779" s="48"/>
      <c r="F2779" s="175" t="str">
        <f>F2783</f>
        <v>LABOR_M</v>
      </c>
      <c r="G2779" s="52" t="str">
        <f>$G$11</f>
        <v>DISTPRI</v>
      </c>
      <c r="H2779" s="4">
        <f t="shared" ca="1" si="1299"/>
        <v>26759.445908264879</v>
      </c>
      <c r="I2779" s="5">
        <f ca="1">VLOOKUP(CONCATENATE($F2779," ",$G2779),AllocFactorMatrix,(I$4+1),FALSE)*$E2783</f>
        <v>17522.274316701645</v>
      </c>
      <c r="J2779" s="5">
        <f ca="1">VLOOKUP(CONCATENATE($F2779," ",$G2779),AllocFactorMatrix,(J$4+1),FALSE)*$E2783</f>
        <v>4100.8884892902561</v>
      </c>
      <c r="K2779" s="5">
        <f ca="1">VLOOKUP(CONCATENATE($F2779," ",$G2779),AllocFactorMatrix,(K$4+1),FALSE)*$E2783</f>
        <v>57.280188774334484</v>
      </c>
      <c r="L2779" s="5">
        <f ca="1">VLOOKUP(CONCATENATE($F2779," ",$G2779),AllocFactorMatrix,(L$4+1),FALSE)*$E2783</f>
        <v>0</v>
      </c>
      <c r="M2779" s="5">
        <f t="shared" ca="1" si="1312"/>
        <v>4158.1686780645905</v>
      </c>
      <c r="N2779" s="5">
        <f ca="1">VLOOKUP(CONCATENATE($F2779," ",$G2779),AllocFactorMatrix,(N$4+1),FALSE)*$E2783</f>
        <v>2380.6462146409258</v>
      </c>
      <c r="O2779" s="5">
        <f ca="1">VLOOKUP(CONCATENATE($F2779," ",$G2779),AllocFactorMatrix,(O$4+1),FALSE)*$E2783</f>
        <v>427.75258630727325</v>
      </c>
      <c r="P2779" s="5">
        <f ca="1">VLOOKUP(CONCATENATE($F2779," ",$G2779),AllocFactorMatrix,(P$4+1),FALSE)*$E2783</f>
        <v>0</v>
      </c>
      <c r="Q2779" s="5">
        <f ca="1">VLOOKUP(CONCATENATE($F2779," ",$G2779),AllocFactorMatrix,(Q$4+1),FALSE)*$E2783</f>
        <v>0</v>
      </c>
      <c r="R2779" s="5">
        <f t="shared" ca="1" si="1314"/>
        <v>2808.3988009481991</v>
      </c>
      <c r="S2779" s="5">
        <f ca="1">VLOOKUP(CONCATENATE($F2779," ",$G2779),AllocFactorMatrix,(S$4+1),FALSE)*$E2783</f>
        <v>107.64510165664979</v>
      </c>
      <c r="T2779" s="5">
        <f ca="1">VLOOKUP(CONCATENATE($F2779," ",$G2779),AllocFactorMatrix,(T$4+1),FALSE)*$E2783</f>
        <v>1488.5016982649884</v>
      </c>
      <c r="U2779" s="5">
        <f ca="1">VLOOKUP(CONCATENATE($F2779," ",$G2779),AllocFactorMatrix,(U$4+1),FALSE)*$E2783</f>
        <v>0</v>
      </c>
      <c r="V2779" s="5">
        <f ca="1">VLOOKUP(CONCATENATE($F2779," ",$G2779),AllocFactorMatrix,(V$4+1),FALSE)*$E2783</f>
        <v>0</v>
      </c>
      <c r="W2779" s="5">
        <f t="shared" ca="1" si="1315"/>
        <v>1596.1467999216381</v>
      </c>
      <c r="X2779" s="5">
        <f ca="1">VLOOKUP(CONCATENATE($F2779," ",$G2779),AllocFactorMatrix,(X$4+1),FALSE)*$E2783</f>
        <v>652.7535207557969</v>
      </c>
      <c r="Y2779" s="5">
        <f ca="1">VLOOKUP(CONCATENATE($F2779," ",$G2779),AllocFactorMatrix,(Y$4+1),FALSE)*$E2783</f>
        <v>13.101792560169827</v>
      </c>
      <c r="Z2779" s="5">
        <f t="shared" ca="1" si="1313"/>
        <v>665.85531331596667</v>
      </c>
      <c r="AA2779" s="5">
        <f ca="1">VLOOKUP(CONCATENATE($F2779," ",$G2779),AllocFactorMatrix,(AA$4+1),FALSE)*$E2783</f>
        <v>8.6019993128359307</v>
      </c>
      <c r="AB2779" s="5">
        <f ca="1">VLOOKUP(CONCATENATE($F2779," ",$G2779),AllocFactorMatrix,(AB$4+1),FALSE)*$E2783</f>
        <v>0</v>
      </c>
      <c r="AC2779" s="5">
        <f ca="1">VLOOKUP(CONCATENATE($F2779," ",$G2779),AllocFactorMatrix,(AC$4+1),FALSE)*$E2783</f>
        <v>0</v>
      </c>
    </row>
    <row r="2780" spans="4:29" hidden="1" outlineLevel="1">
      <c r="E2780" s="48"/>
      <c r="F2780" s="175" t="str">
        <f>F2783</f>
        <v>LABOR_M</v>
      </c>
      <c r="G2780" s="52" t="str">
        <f>$G$12</f>
        <v>DISTSEC</v>
      </c>
      <c r="H2780" s="4">
        <f t="shared" ca="1" si="1299"/>
        <v>10601.37128375328</v>
      </c>
      <c r="I2780" s="5">
        <f ca="1">VLOOKUP(CONCATENATE($F2780," ",$G2780),AllocFactorMatrix,(I$4+1),FALSE)*$E2783</f>
        <v>7867.3315274828647</v>
      </c>
      <c r="J2780" s="5">
        <f ca="1">VLOOKUP(CONCATENATE($F2780," ",$G2780),AllocFactorMatrix,(J$4+1),FALSE)*$E2783</f>
        <v>1586.4055258387443</v>
      </c>
      <c r="K2780" s="5">
        <f ca="1">VLOOKUP(CONCATENATE($F2780," ",$G2780),AllocFactorMatrix,(K$4+1),FALSE)*$E2783</f>
        <v>0</v>
      </c>
      <c r="L2780" s="5">
        <f ca="1">VLOOKUP(CONCATENATE($F2780," ",$G2780),AllocFactorMatrix,(L$4+1),FALSE)*$E2783</f>
        <v>0</v>
      </c>
      <c r="M2780" s="5">
        <f t="shared" ca="1" si="1312"/>
        <v>1586.4055258387443</v>
      </c>
      <c r="N2780" s="5">
        <f ca="1">VLOOKUP(CONCATENATE($F2780," ",$G2780),AllocFactorMatrix,(N$4+1),FALSE)*$E2783</f>
        <v>792.94176772974629</v>
      </c>
      <c r="O2780" s="5">
        <f ca="1">VLOOKUP(CONCATENATE($F2780," ",$G2780),AllocFactorMatrix,(O$4+1),FALSE)*$E2783</f>
        <v>0</v>
      </c>
      <c r="P2780" s="5">
        <f ca="1">VLOOKUP(CONCATENATE($F2780," ",$G2780),AllocFactorMatrix,(P$4+1),FALSE)*$E2783</f>
        <v>0</v>
      </c>
      <c r="Q2780" s="5">
        <f ca="1">VLOOKUP(CONCATENATE($F2780," ",$G2780),AllocFactorMatrix,(Q$4+1),FALSE)*$E2783</f>
        <v>0</v>
      </c>
      <c r="R2780" s="5">
        <f t="shared" ca="1" si="1314"/>
        <v>792.94176772974629</v>
      </c>
      <c r="S2780" s="5">
        <f ca="1">VLOOKUP(CONCATENATE($F2780," ",$G2780),AllocFactorMatrix,(S$4+1),FALSE)*$E2783</f>
        <v>29.638306680780175</v>
      </c>
      <c r="T2780" s="5">
        <f ca="1">VLOOKUP(CONCATENATE($F2780," ",$G2780),AllocFactorMatrix,(T$4+1),FALSE)*$E2783</f>
        <v>0</v>
      </c>
      <c r="U2780" s="5">
        <f ca="1">VLOOKUP(CONCATENATE($F2780," ",$G2780),AllocFactorMatrix,(U$4+1),FALSE)*$E2783</f>
        <v>0</v>
      </c>
      <c r="V2780" s="5">
        <f ca="1">VLOOKUP(CONCATENATE($F2780," ",$G2780),AllocFactorMatrix,(V$4+1),FALSE)*$E2783</f>
        <v>0</v>
      </c>
      <c r="W2780" s="5">
        <f t="shared" ca="1" si="1315"/>
        <v>29.638306680780175</v>
      </c>
      <c r="X2780" s="5">
        <f ca="1">VLOOKUP(CONCATENATE($F2780," ",$G2780),AllocFactorMatrix,(X$4+1),FALSE)*$E2783</f>
        <v>223.98760700297444</v>
      </c>
      <c r="Y2780" s="5">
        <f ca="1">VLOOKUP(CONCATENATE($F2780," ",$G2780),AllocFactorMatrix,(Y$4+1),FALSE)*$E2783</f>
        <v>0</v>
      </c>
      <c r="Z2780" s="5">
        <f t="shared" ca="1" si="1313"/>
        <v>223.98760700297444</v>
      </c>
      <c r="AA2780" s="5">
        <f ca="1">VLOOKUP(CONCATENATE($F2780," ",$G2780),AllocFactorMatrix,(AA$4+1),FALSE)*$E2783</f>
        <v>2.6483335417946541</v>
      </c>
      <c r="AB2780" s="5">
        <f ca="1">VLOOKUP(CONCATENATE($F2780," ",$G2780),AllocFactorMatrix,(AB$4+1),FALSE)*$E2783</f>
        <v>81.514938783528777</v>
      </c>
      <c r="AC2780" s="5">
        <f ca="1">VLOOKUP(CONCATENATE($F2780," ",$G2780),AllocFactorMatrix,(AC$4+1),FALSE)*$E2783</f>
        <v>16.903276692845878</v>
      </c>
    </row>
    <row r="2781" spans="4:29" hidden="1" outlineLevel="1">
      <c r="E2781" s="48"/>
      <c r="F2781" s="175" t="str">
        <f>F2783</f>
        <v>LABOR_M</v>
      </c>
      <c r="G2781" s="52" t="str">
        <f>$G$13</f>
        <v>ENERGY</v>
      </c>
      <c r="H2781" s="4">
        <f t="shared" ca="1" si="1299"/>
        <v>30500.702117672463</v>
      </c>
      <c r="I2781" s="5">
        <f ca="1">VLOOKUP(CONCATENATE($F2781," ",$G2781),AllocFactorMatrix,(I$4+1),FALSE)*$E2783</f>
        <v>11934.504109941341</v>
      </c>
      <c r="J2781" s="5">
        <f ca="1">VLOOKUP(CONCATENATE($F2781," ",$G2781),AllocFactorMatrix,(J$4+1),FALSE)*$E2783</f>
        <v>3443.0698088937561</v>
      </c>
      <c r="K2781" s="5">
        <f ca="1">VLOOKUP(CONCATENATE($F2781," ",$G2781),AllocFactorMatrix,(K$4+1),FALSE)*$E2783</f>
        <v>47.98904407263381</v>
      </c>
      <c r="L2781" s="5">
        <f ca="1">VLOOKUP(CONCATENATE($F2781," ",$G2781),AllocFactorMatrix,(L$4+1),FALSE)*$E2783</f>
        <v>6.7088276900948394</v>
      </c>
      <c r="M2781" s="5">
        <f t="shared" ca="1" si="1312"/>
        <v>3497.767680656485</v>
      </c>
      <c r="N2781" s="5">
        <f ca="1">VLOOKUP(CONCATENATE($F2781," ",$G2781),AllocFactorMatrix,(N$4+1),FALSE)*$E2783</f>
        <v>2233.9474159966085</v>
      </c>
      <c r="O2781" s="5">
        <f ca="1">VLOOKUP(CONCATENATE($F2781," ",$G2781),AllocFactorMatrix,(O$4+1),FALSE)*$E2783</f>
        <v>398.39987074848193</v>
      </c>
      <c r="P2781" s="5">
        <f ca="1">VLOOKUP(CONCATENATE($F2781," ",$G2781),AllocFactorMatrix,(P$4+1),FALSE)*$E2783</f>
        <v>81.128803701572238</v>
      </c>
      <c r="Q2781" s="5">
        <f ca="1">VLOOKUP(CONCATENATE($F2781," ",$G2781),AllocFactorMatrix,(Q$4+1),FALSE)*$E2783</f>
        <v>3.064262372238689</v>
      </c>
      <c r="R2781" s="5">
        <f t="shared" ca="1" si="1314"/>
        <v>2716.5403528189017</v>
      </c>
      <c r="S2781" s="5">
        <f ca="1">VLOOKUP(CONCATENATE($F2781," ",$G2781),AllocFactorMatrix,(S$4+1),FALSE)*$E2783</f>
        <v>116.99186678516863</v>
      </c>
      <c r="T2781" s="5">
        <f ca="1">VLOOKUP(CONCATENATE($F2781," ",$G2781),AllocFactorMatrix,(T$4+1),FALSE)*$E2783</f>
        <v>1849.6636580914039</v>
      </c>
      <c r="U2781" s="5">
        <f ca="1">VLOOKUP(CONCATENATE($F2781," ",$G2781),AllocFactorMatrix,(U$4+1),FALSE)*$E2783</f>
        <v>7955.102350820066</v>
      </c>
      <c r="V2781" s="5">
        <f ca="1">VLOOKUP(CONCATENATE($F2781," ",$G2781),AllocFactorMatrix,(V$4+1),FALSE)*$E2783</f>
        <v>1496.4378411731982</v>
      </c>
      <c r="W2781" s="5">
        <f t="shared" ca="1" si="1315"/>
        <v>11418.195716869837</v>
      </c>
      <c r="X2781" s="5">
        <f ca="1">VLOOKUP(CONCATENATE($F2781," ",$G2781),AllocFactorMatrix,(X$4+1),FALSE)*$E2783</f>
        <v>613.64320994998491</v>
      </c>
      <c r="Y2781" s="5">
        <f ca="1">VLOOKUP(CONCATENATE($F2781," ",$G2781),AllocFactorMatrix,(Y$4+1),FALSE)*$E2783</f>
        <v>12.31262860004678</v>
      </c>
      <c r="Z2781" s="5">
        <f t="shared" ca="1" si="1313"/>
        <v>625.95583855003167</v>
      </c>
      <c r="AA2781" s="5">
        <f ca="1">VLOOKUP(CONCATENATE($F2781," ",$G2781),AllocFactorMatrix,(AA$4+1),FALSE)*$E2783</f>
        <v>10.982917509792374</v>
      </c>
      <c r="AB2781" s="5">
        <f ca="1">VLOOKUP(CONCATENATE($F2781," ",$G2781),AllocFactorMatrix,(AB$4+1),FALSE)*$E2783</f>
        <v>246.01359078060273</v>
      </c>
      <c r="AC2781" s="5">
        <f ca="1">VLOOKUP(CONCATENATE($F2781," ",$G2781),AllocFactorMatrix,(AC$4+1),FALSE)*$E2783</f>
        <v>50.74191054546781</v>
      </c>
    </row>
    <row r="2782" spans="4:29" hidden="1" outlineLevel="1">
      <c r="E2782" s="48"/>
      <c r="F2782" s="175" t="str">
        <f>F2783</f>
        <v>LABOR_M</v>
      </c>
      <c r="G2782" s="52" t="str">
        <f>$G$14</f>
        <v>CUSTOMER</v>
      </c>
      <c r="H2782" s="4">
        <f t="shared" ca="1" si="1299"/>
        <v>20185.336798214325</v>
      </c>
      <c r="I2782" s="5">
        <f ca="1">VLOOKUP(CONCATENATE($F2782," ",$G2782),AllocFactorMatrix,(I$4+1),FALSE)*$E2783</f>
        <v>15585.710322621719</v>
      </c>
      <c r="J2782" s="5">
        <f ca="1">VLOOKUP(CONCATENATE($F2782," ",$G2782),AllocFactorMatrix,(J$4+1),FALSE)*$E2783</f>
        <v>3155.9675978945356</v>
      </c>
      <c r="K2782" s="5">
        <f ca="1">VLOOKUP(CONCATENATE($F2782," ",$G2782),AllocFactorMatrix,(K$4+1),FALSE)*$E2783</f>
        <v>80.667104580507512</v>
      </c>
      <c r="L2782" s="5">
        <f ca="1">VLOOKUP(CONCATENATE($F2782," ",$G2782),AllocFactorMatrix,(L$4+1),FALSE)*$E2783</f>
        <v>13.006049783147226</v>
      </c>
      <c r="M2782" s="5">
        <f t="shared" ca="1" si="1312"/>
        <v>3249.6407522581903</v>
      </c>
      <c r="N2782" s="5">
        <f ca="1">VLOOKUP(CONCATENATE($F2782," ",$G2782),AllocFactorMatrix,(N$4+1),FALSE)*$E2783</f>
        <v>129.42500473922388</v>
      </c>
      <c r="O2782" s="5">
        <f ca="1">VLOOKUP(CONCATENATE($F2782," ",$G2782),AllocFactorMatrix,(O$4+1),FALSE)*$E2783</f>
        <v>31.258719664407618</v>
      </c>
      <c r="P2782" s="5">
        <f ca="1">VLOOKUP(CONCATENATE($F2782," ",$G2782),AllocFactorMatrix,(P$4+1),FALSE)*$E2783</f>
        <v>31.820188518352911</v>
      </c>
      <c r="Q2782" s="5">
        <f ca="1">VLOOKUP(CONCATENATE($F2782," ",$G2782),AllocFactorMatrix,(Q$4+1),FALSE)*$E2783</f>
        <v>3.9305374415573016</v>
      </c>
      <c r="R2782" s="5">
        <f t="shared" ca="1" si="1314"/>
        <v>196.43445036354171</v>
      </c>
      <c r="S2782" s="5">
        <f ca="1">VLOOKUP(CONCATENATE($F2782," ",$G2782),AllocFactorMatrix,(S$4+1),FALSE)*$E2783</f>
        <v>0.98363928866094885</v>
      </c>
      <c r="T2782" s="5">
        <f ca="1">VLOOKUP(CONCATENATE($F2782," ",$G2782),AllocFactorMatrix,(T$4+1),FALSE)*$E2783</f>
        <v>22.725247912343814</v>
      </c>
      <c r="U2782" s="5">
        <f ca="1">VLOOKUP(CONCATENATE($F2782," ",$G2782),AllocFactorMatrix,(U$4+1),FALSE)*$E2783</f>
        <v>53.451950994653231</v>
      </c>
      <c r="V2782" s="5">
        <f ca="1">VLOOKUP(CONCATENATE($F2782," ",$G2782),AllocFactorMatrix,(V$4+1),FALSE)*$E2783</f>
        <v>15.739649137187929</v>
      </c>
      <c r="W2782" s="5">
        <f t="shared" ca="1" si="1315"/>
        <v>92.900487332845913</v>
      </c>
      <c r="X2782" s="5">
        <f ca="1">VLOOKUP(CONCATENATE($F2782," ",$G2782),AllocFactorMatrix,(X$4+1),FALSE)*$E2783</f>
        <v>28.678252270278595</v>
      </c>
      <c r="Y2782" s="5">
        <f ca="1">VLOOKUP(CONCATENATE($F2782," ",$G2782),AllocFactorMatrix,(Y$4+1),FALSE)*$E2783</f>
        <v>0.4284023935515261</v>
      </c>
      <c r="Z2782" s="5">
        <f t="shared" ca="1" si="1313"/>
        <v>29.10665466383012</v>
      </c>
      <c r="AA2782" s="5">
        <f ca="1">VLOOKUP(CONCATENATE($F2782," ",$G2782),AllocFactorMatrix,(AA$4+1),FALSE)*$E2783</f>
        <v>2.3346389745653306</v>
      </c>
      <c r="AB2782" s="5">
        <f ca="1">VLOOKUP(CONCATENATE($F2782," ",$G2782),AllocFactorMatrix,(AB$4+1),FALSE)*$E2783</f>
        <v>848.2804451737635</v>
      </c>
      <c r="AC2782" s="5">
        <f ca="1">VLOOKUP(CONCATENATE($F2782," ",$G2782),AllocFactorMatrix,(AC$4+1),FALSE)*$E2783</f>
        <v>180.92904682586371</v>
      </c>
    </row>
    <row r="2783" spans="4:29" collapsed="1">
      <c r="D2783" s="52" t="s">
        <v>674</v>
      </c>
      <c r="E2783" s="39">
        <v>179400</v>
      </c>
      <c r="F2783" s="93" t="s">
        <v>69</v>
      </c>
      <c r="G2783" s="52" t="str">
        <f>$G$15</f>
        <v>TOTAL</v>
      </c>
      <c r="H2783" s="4">
        <f t="shared" ca="1" si="1299"/>
        <v>179400.00000000003</v>
      </c>
      <c r="I2783" s="5">
        <f ca="1">VLOOKUP(CONCATENATE($F2783," ",$G2783),AllocFactorMatrix,(I$4+1),FALSE)*$E2783</f>
        <v>99889.351805918835</v>
      </c>
      <c r="J2783" s="5">
        <f ca="1">VLOOKUP(CONCATENATE($F2783," ",$G2783),AllocFactorMatrix,(J$4+1),FALSE)*$E2783</f>
        <v>23244.002014599089</v>
      </c>
      <c r="K2783" s="5">
        <f ca="1">VLOOKUP(CONCATENATE($F2783," ",$G2783),AllocFactorMatrix,(K$4+1),FALSE)*$E2783</f>
        <v>338.31710845536526</v>
      </c>
      <c r="L2783" s="5">
        <f ca="1">VLOOKUP(CONCATENATE($F2783," ",$G2783),AllocFactorMatrix,(L$4+1),FALSE)*$E2783</f>
        <v>41.166202043946647</v>
      </c>
      <c r="M2783" s="5">
        <f t="shared" ca="1" si="1312"/>
        <v>23623.485325098402</v>
      </c>
      <c r="N2783" s="5">
        <f ca="1">VLOOKUP(CONCATENATE($F2783," ",$G2783),AllocFactorMatrix,(N$4+1),FALSE)*$E2783</f>
        <v>12052.275630500242</v>
      </c>
      <c r="O2783" s="5">
        <f ca="1">VLOOKUP(CONCATENATE($F2783," ",$G2783),AllocFactorMatrix,(O$4+1),FALSE)*$E2783</f>
        <v>2025.0149927663067</v>
      </c>
      <c r="P2783" s="5">
        <f ca="1">VLOOKUP(CONCATENATE($F2783," ",$G2783),AllocFactorMatrix,(P$4+1),FALSE)*$E2783</f>
        <v>352.15991323809095</v>
      </c>
      <c r="Q2783" s="5">
        <f ca="1">VLOOKUP(CONCATENATE($F2783," ",$G2783),AllocFactorMatrix,(Q$4+1),FALSE)*$E2783</f>
        <v>15.672545057480953</v>
      </c>
      <c r="R2783" s="5">
        <f t="shared" ca="1" si="1314"/>
        <v>14445.12308156212</v>
      </c>
      <c r="S2783" s="5">
        <f ca="1">VLOOKUP(CONCATENATE($F2783," ",$G2783),AllocFactorMatrix,(S$4+1),FALSE)*$E2783</f>
        <v>563.28813427941338</v>
      </c>
      <c r="T2783" s="5">
        <f ca="1">VLOOKUP(CONCATENATE($F2783," ",$G2783),AllocFactorMatrix,(T$4+1),FALSE)*$E2783</f>
        <v>7524.8842051664778</v>
      </c>
      <c r="U2783" s="5">
        <f ca="1">VLOOKUP(CONCATENATE($F2783," ",$G2783),AllocFactorMatrix,(U$4+1),FALSE)*$E2783</f>
        <v>24092.798696262646</v>
      </c>
      <c r="V2783" s="5">
        <f ca="1">VLOOKUP(CONCATENATE($F2783," ",$G2783),AllocFactorMatrix,(V$4+1),FALSE)*$E2783</f>
        <v>4297.8824694652258</v>
      </c>
      <c r="W2783" s="5">
        <f t="shared" ca="1" si="1315"/>
        <v>36478.853505173764</v>
      </c>
      <c r="X2783" s="5">
        <f ca="1">VLOOKUP(CONCATENATE($F2783," ",$G2783),AllocFactorMatrix,(X$4+1),FALSE)*$E2783</f>
        <v>3307.1765209459013</v>
      </c>
      <c r="Y2783" s="5">
        <f ca="1">VLOOKUP(CONCATENATE($F2783," ",$G2783),AllocFactorMatrix,(Y$4+1),FALSE)*$E2783</f>
        <v>61.562631136189204</v>
      </c>
      <c r="Z2783" s="5">
        <f t="shared" ca="1" si="1313"/>
        <v>3368.7391520820906</v>
      </c>
      <c r="AA2783" s="5">
        <f ca="1">VLOOKUP(CONCATENATE($F2783," ",$G2783),AllocFactorMatrix,(AA$4+1),FALSE)*$E2783</f>
        <v>48.162539953554464</v>
      </c>
      <c r="AB2783" s="5">
        <f ca="1">VLOOKUP(CONCATENATE($F2783," ",$G2783),AllocFactorMatrix,(AB$4+1),FALSE)*$E2783</f>
        <v>1276.9579070571108</v>
      </c>
      <c r="AC2783" s="5">
        <f ca="1">VLOOKUP(CONCATENATE($F2783," ",$G2783),AllocFactorMatrix,(AC$4+1),FALSE)*$E2783</f>
        <v>269.32668315413105</v>
      </c>
    </row>
    <row r="2784" spans="4:29" hidden="1" outlineLevel="1">
      <c r="E2784" s="48"/>
      <c r="F2784" s="175" t="str">
        <f>F2791</f>
        <v>CUST_TOTAL</v>
      </c>
      <c r="G2784" s="52" t="str">
        <f>$G$8</f>
        <v>PRODUCTION</v>
      </c>
      <c r="H2784" s="4">
        <f t="shared" si="1299"/>
        <v>0</v>
      </c>
      <c r="I2784" s="5">
        <f>VLOOKUP(CONCATENATE($F2784," ",$G2784),AllocFactorMatrix,(I$4+1),FALSE)*$E2791</f>
        <v>0</v>
      </c>
      <c r="J2784" s="5">
        <f>VLOOKUP(CONCATENATE($F2784," ",$G2784),AllocFactorMatrix,(J$4+1),FALSE)*$E2791</f>
        <v>0</v>
      </c>
      <c r="K2784" s="5">
        <f>VLOOKUP(CONCATENATE($F2784," ",$G2784),AllocFactorMatrix,(K$4+1),FALSE)*$E2791</f>
        <v>0</v>
      </c>
      <c r="L2784" s="5">
        <f>VLOOKUP(CONCATENATE($F2784," ",$G2784),AllocFactorMatrix,(L$4+1),FALSE)*$E2791</f>
        <v>0</v>
      </c>
      <c r="M2784" s="5">
        <f t="shared" ref="M2784:M2839" si="1316">SUBTOTAL(9,J2784:L2784)</f>
        <v>0</v>
      </c>
      <c r="N2784" s="5">
        <f>VLOOKUP(CONCATENATE($F2784," ",$G2784),AllocFactorMatrix,(N$4+1),FALSE)*$E2791</f>
        <v>0</v>
      </c>
      <c r="O2784" s="5">
        <f>VLOOKUP(CONCATENATE($F2784," ",$G2784),AllocFactorMatrix,(O$4+1),FALSE)*$E2791</f>
        <v>0</v>
      </c>
      <c r="P2784" s="5">
        <f>VLOOKUP(CONCATENATE($F2784," ",$G2784),AllocFactorMatrix,(P$4+1),FALSE)*$E2791</f>
        <v>0</v>
      </c>
      <c r="Q2784" s="5">
        <f>VLOOKUP(CONCATENATE($F2784," ",$G2784),AllocFactorMatrix,(Q$4+1),FALSE)*$E2791</f>
        <v>0</v>
      </c>
      <c r="R2784" s="5">
        <f>SUBTOTAL(9,N2784:Q2784)</f>
        <v>0</v>
      </c>
      <c r="S2784" s="5">
        <f>VLOOKUP(CONCATENATE($F2784," ",$G2784),AllocFactorMatrix,(S$4+1),FALSE)*$E2791</f>
        <v>0</v>
      </c>
      <c r="T2784" s="5">
        <f>VLOOKUP(CONCATENATE($F2784," ",$G2784),AllocFactorMatrix,(T$4+1),FALSE)*$E2791</f>
        <v>0</v>
      </c>
      <c r="U2784" s="5">
        <f>VLOOKUP(CONCATENATE($F2784," ",$G2784),AllocFactorMatrix,(U$4+1),FALSE)*$E2791</f>
        <v>0</v>
      </c>
      <c r="V2784" s="5">
        <f>VLOOKUP(CONCATENATE($F2784," ",$G2784),AllocFactorMatrix,(V$4+1),FALSE)*$E2791</f>
        <v>0</v>
      </c>
      <c r="W2784" s="5">
        <f>SUBTOTAL(9,S2784:V2784)</f>
        <v>0</v>
      </c>
      <c r="X2784" s="5">
        <f>VLOOKUP(CONCATENATE($F2784," ",$G2784),AllocFactorMatrix,(X$4+1),FALSE)*$E2791</f>
        <v>0</v>
      </c>
      <c r="Y2784" s="5">
        <f>VLOOKUP(CONCATENATE($F2784," ",$G2784),AllocFactorMatrix,(Y$4+1),FALSE)*$E2791</f>
        <v>0</v>
      </c>
      <c r="Z2784" s="5">
        <f t="shared" ref="Z2784:Z2839" si="1317">SUBTOTAL(9,X2784:Y2784)</f>
        <v>0</v>
      </c>
      <c r="AA2784" s="5">
        <f>VLOOKUP(CONCATENATE($F2784," ",$G2784),AllocFactorMatrix,(AA$4+1),FALSE)*$E2791</f>
        <v>0</v>
      </c>
      <c r="AB2784" s="5">
        <f>VLOOKUP(CONCATENATE($F2784," ",$G2784),AllocFactorMatrix,(AB$4+1),FALSE)*$E2791</f>
        <v>0</v>
      </c>
      <c r="AC2784" s="5">
        <f>VLOOKUP(CONCATENATE($F2784," ",$G2784),AllocFactorMatrix,(AC$4+1),FALSE)*$E2791</f>
        <v>0</v>
      </c>
    </row>
    <row r="2785" spans="4:29" hidden="1" outlineLevel="1">
      <c r="E2785" s="48"/>
      <c r="F2785" s="175" t="str">
        <f>F2791</f>
        <v>CUST_TOTAL</v>
      </c>
      <c r="G2785" s="52" t="str">
        <f>$G$9</f>
        <v>BULKTRAN</v>
      </c>
      <c r="H2785" s="4">
        <f t="shared" si="1299"/>
        <v>0</v>
      </c>
      <c r="I2785" s="5">
        <f>VLOOKUP(CONCATENATE($F2785," ",$G2785),AllocFactorMatrix,(I$4+1),FALSE)*$E2791</f>
        <v>0</v>
      </c>
      <c r="J2785" s="5">
        <f>VLOOKUP(CONCATENATE($F2785," ",$G2785),AllocFactorMatrix,(J$4+1),FALSE)*$E2791</f>
        <v>0</v>
      </c>
      <c r="K2785" s="5">
        <f>VLOOKUP(CONCATENATE($F2785," ",$G2785),AllocFactorMatrix,(K$4+1),FALSE)*$E2791</f>
        <v>0</v>
      </c>
      <c r="L2785" s="5">
        <f>VLOOKUP(CONCATENATE($F2785," ",$G2785),AllocFactorMatrix,(L$4+1),FALSE)*$E2791</f>
        <v>0</v>
      </c>
      <c r="M2785" s="5">
        <f t="shared" si="1316"/>
        <v>0</v>
      </c>
      <c r="N2785" s="5">
        <f>VLOOKUP(CONCATENATE($F2785," ",$G2785),AllocFactorMatrix,(N$4+1),FALSE)*$E2791</f>
        <v>0</v>
      </c>
      <c r="O2785" s="5">
        <f>VLOOKUP(CONCATENATE($F2785," ",$G2785),AllocFactorMatrix,(O$4+1),FALSE)*$E2791</f>
        <v>0</v>
      </c>
      <c r="P2785" s="5">
        <f>VLOOKUP(CONCATENATE($F2785," ",$G2785),AllocFactorMatrix,(P$4+1),FALSE)*$E2791</f>
        <v>0</v>
      </c>
      <c r="Q2785" s="5">
        <f>VLOOKUP(CONCATENATE($F2785," ",$G2785),AllocFactorMatrix,(Q$4+1),FALSE)*$E2791</f>
        <v>0</v>
      </c>
      <c r="R2785" s="5">
        <f t="shared" ref="R2785:R2791" si="1318">SUBTOTAL(9,N2785:Q2785)</f>
        <v>0</v>
      </c>
      <c r="S2785" s="5">
        <f>VLOOKUP(CONCATENATE($F2785," ",$G2785),AllocFactorMatrix,(S$4+1),FALSE)*$E2791</f>
        <v>0</v>
      </c>
      <c r="T2785" s="5">
        <f>VLOOKUP(CONCATENATE($F2785," ",$G2785),AllocFactorMatrix,(T$4+1),FALSE)*$E2791</f>
        <v>0</v>
      </c>
      <c r="U2785" s="5">
        <f>VLOOKUP(CONCATENATE($F2785," ",$G2785),AllocFactorMatrix,(U$4+1),FALSE)*$E2791</f>
        <v>0</v>
      </c>
      <c r="V2785" s="5">
        <f>VLOOKUP(CONCATENATE($F2785," ",$G2785),AllocFactorMatrix,(V$4+1),FALSE)*$E2791</f>
        <v>0</v>
      </c>
      <c r="W2785" s="5">
        <f t="shared" ref="W2785:W2791" si="1319">SUBTOTAL(9,S2785:V2785)</f>
        <v>0</v>
      </c>
      <c r="X2785" s="5">
        <f>VLOOKUP(CONCATENATE($F2785," ",$G2785),AllocFactorMatrix,(X$4+1),FALSE)*$E2791</f>
        <v>0</v>
      </c>
      <c r="Y2785" s="5">
        <f>VLOOKUP(CONCATENATE($F2785," ",$G2785),AllocFactorMatrix,(Y$4+1),FALSE)*$E2791</f>
        <v>0</v>
      </c>
      <c r="Z2785" s="5">
        <f t="shared" si="1317"/>
        <v>0</v>
      </c>
      <c r="AA2785" s="5">
        <f>VLOOKUP(CONCATENATE($F2785," ",$G2785),AllocFactorMatrix,(AA$4+1),FALSE)*$E2791</f>
        <v>0</v>
      </c>
      <c r="AB2785" s="5">
        <f>VLOOKUP(CONCATENATE($F2785," ",$G2785),AllocFactorMatrix,(AB$4+1),FALSE)*$E2791</f>
        <v>0</v>
      </c>
      <c r="AC2785" s="5">
        <f>VLOOKUP(CONCATENATE($F2785," ",$G2785),AllocFactorMatrix,(AC$4+1),FALSE)*$E2791</f>
        <v>0</v>
      </c>
    </row>
    <row r="2786" spans="4:29" hidden="1" outlineLevel="1">
      <c r="E2786" s="48"/>
      <c r="F2786" s="175" t="str">
        <f>F2791</f>
        <v>CUST_TOTAL</v>
      </c>
      <c r="G2786" s="52" t="str">
        <f>$G$10</f>
        <v>SUBTRAN</v>
      </c>
      <c r="H2786" s="4">
        <f t="shared" si="1299"/>
        <v>0</v>
      </c>
      <c r="I2786" s="5">
        <f>VLOOKUP(CONCATENATE($F2786," ",$G2786),AllocFactorMatrix,(I$4+1),FALSE)*$E2791</f>
        <v>0</v>
      </c>
      <c r="J2786" s="5">
        <f>VLOOKUP(CONCATENATE($F2786," ",$G2786),AllocFactorMatrix,(J$4+1),FALSE)*$E2791</f>
        <v>0</v>
      </c>
      <c r="K2786" s="5">
        <f>VLOOKUP(CONCATENATE($F2786," ",$G2786),AllocFactorMatrix,(K$4+1),FALSE)*$E2791</f>
        <v>0</v>
      </c>
      <c r="L2786" s="5">
        <f>VLOOKUP(CONCATENATE($F2786," ",$G2786),AllocFactorMatrix,(L$4+1),FALSE)*$E2791</f>
        <v>0</v>
      </c>
      <c r="M2786" s="5">
        <f t="shared" si="1316"/>
        <v>0</v>
      </c>
      <c r="N2786" s="5">
        <f>VLOOKUP(CONCATENATE($F2786," ",$G2786),AllocFactorMatrix,(N$4+1),FALSE)*$E2791</f>
        <v>0</v>
      </c>
      <c r="O2786" s="5">
        <f>VLOOKUP(CONCATENATE($F2786," ",$G2786),AllocFactorMatrix,(O$4+1),FALSE)*$E2791</f>
        <v>0</v>
      </c>
      <c r="P2786" s="5">
        <f>VLOOKUP(CONCATENATE($F2786," ",$G2786),AllocFactorMatrix,(P$4+1),FALSE)*$E2791</f>
        <v>0</v>
      </c>
      <c r="Q2786" s="5">
        <f>VLOOKUP(CONCATENATE($F2786," ",$G2786),AllocFactorMatrix,(Q$4+1),FALSE)*$E2791</f>
        <v>0</v>
      </c>
      <c r="R2786" s="5">
        <f t="shared" si="1318"/>
        <v>0</v>
      </c>
      <c r="S2786" s="5">
        <f>VLOOKUP(CONCATENATE($F2786," ",$G2786),AllocFactorMatrix,(S$4+1),FALSE)*$E2791</f>
        <v>0</v>
      </c>
      <c r="T2786" s="5">
        <f>VLOOKUP(CONCATENATE($F2786," ",$G2786),AllocFactorMatrix,(T$4+1),FALSE)*$E2791</f>
        <v>0</v>
      </c>
      <c r="U2786" s="5">
        <f>VLOOKUP(CONCATENATE($F2786," ",$G2786),AllocFactorMatrix,(U$4+1),FALSE)*$E2791</f>
        <v>0</v>
      </c>
      <c r="V2786" s="5">
        <f>VLOOKUP(CONCATENATE($F2786," ",$G2786),AllocFactorMatrix,(V$4+1),FALSE)*$E2791</f>
        <v>0</v>
      </c>
      <c r="W2786" s="5">
        <f t="shared" si="1319"/>
        <v>0</v>
      </c>
      <c r="X2786" s="5">
        <f>VLOOKUP(CONCATENATE($F2786," ",$G2786),AllocFactorMatrix,(X$4+1),FALSE)*$E2791</f>
        <v>0</v>
      </c>
      <c r="Y2786" s="5">
        <f>VLOOKUP(CONCATENATE($F2786," ",$G2786),AllocFactorMatrix,(Y$4+1),FALSE)*$E2791</f>
        <v>0</v>
      </c>
      <c r="Z2786" s="5">
        <f t="shared" si="1317"/>
        <v>0</v>
      </c>
      <c r="AA2786" s="5">
        <f>VLOOKUP(CONCATENATE($F2786," ",$G2786),AllocFactorMatrix,(AA$4+1),FALSE)*$E2791</f>
        <v>0</v>
      </c>
      <c r="AB2786" s="5">
        <f>VLOOKUP(CONCATENATE($F2786," ",$G2786),AllocFactorMatrix,(AB$4+1),FALSE)*$E2791</f>
        <v>0</v>
      </c>
      <c r="AC2786" s="5">
        <f>VLOOKUP(CONCATENATE($F2786," ",$G2786),AllocFactorMatrix,(AC$4+1),FALSE)*$E2791</f>
        <v>0</v>
      </c>
    </row>
    <row r="2787" spans="4:29" hidden="1" outlineLevel="1">
      <c r="E2787" s="48"/>
      <c r="F2787" s="175" t="str">
        <f>F2791</f>
        <v>CUST_TOTAL</v>
      </c>
      <c r="G2787" s="52" t="str">
        <f>$G$11</f>
        <v>DISTPRI</v>
      </c>
      <c r="H2787" s="4">
        <f t="shared" si="1299"/>
        <v>0</v>
      </c>
      <c r="I2787" s="5">
        <f>VLOOKUP(CONCATENATE($F2787," ",$G2787),AllocFactorMatrix,(I$4+1),FALSE)*$E2791</f>
        <v>0</v>
      </c>
      <c r="J2787" s="5">
        <f>VLOOKUP(CONCATENATE($F2787," ",$G2787),AllocFactorMatrix,(J$4+1),FALSE)*$E2791</f>
        <v>0</v>
      </c>
      <c r="K2787" s="5">
        <f>VLOOKUP(CONCATENATE($F2787," ",$G2787),AllocFactorMatrix,(K$4+1),FALSE)*$E2791</f>
        <v>0</v>
      </c>
      <c r="L2787" s="5">
        <f>VLOOKUP(CONCATENATE($F2787," ",$G2787),AllocFactorMatrix,(L$4+1),FALSE)*$E2791</f>
        <v>0</v>
      </c>
      <c r="M2787" s="5">
        <f t="shared" si="1316"/>
        <v>0</v>
      </c>
      <c r="N2787" s="5">
        <f>VLOOKUP(CONCATENATE($F2787," ",$G2787),AllocFactorMatrix,(N$4+1),FALSE)*$E2791</f>
        <v>0</v>
      </c>
      <c r="O2787" s="5">
        <f>VLOOKUP(CONCATENATE($F2787," ",$G2787),AllocFactorMatrix,(O$4+1),FALSE)*$E2791</f>
        <v>0</v>
      </c>
      <c r="P2787" s="5">
        <f>VLOOKUP(CONCATENATE($F2787," ",$G2787),AllocFactorMatrix,(P$4+1),FALSE)*$E2791</f>
        <v>0</v>
      </c>
      <c r="Q2787" s="5">
        <f>VLOOKUP(CONCATENATE($F2787," ",$G2787),AllocFactorMatrix,(Q$4+1),FALSE)*$E2791</f>
        <v>0</v>
      </c>
      <c r="R2787" s="5">
        <f t="shared" si="1318"/>
        <v>0</v>
      </c>
      <c r="S2787" s="5">
        <f>VLOOKUP(CONCATENATE($F2787," ",$G2787),AllocFactorMatrix,(S$4+1),FALSE)*$E2791</f>
        <v>0</v>
      </c>
      <c r="T2787" s="5">
        <f>VLOOKUP(CONCATENATE($F2787," ",$G2787),AllocFactorMatrix,(T$4+1),FALSE)*$E2791</f>
        <v>0</v>
      </c>
      <c r="U2787" s="5">
        <f>VLOOKUP(CONCATENATE($F2787," ",$G2787),AllocFactorMatrix,(U$4+1),FALSE)*$E2791</f>
        <v>0</v>
      </c>
      <c r="V2787" s="5">
        <f>VLOOKUP(CONCATENATE($F2787," ",$G2787),AllocFactorMatrix,(V$4+1),FALSE)*$E2791</f>
        <v>0</v>
      </c>
      <c r="W2787" s="5">
        <f t="shared" si="1319"/>
        <v>0</v>
      </c>
      <c r="X2787" s="5">
        <f>VLOOKUP(CONCATENATE($F2787," ",$G2787),AllocFactorMatrix,(X$4+1),FALSE)*$E2791</f>
        <v>0</v>
      </c>
      <c r="Y2787" s="5">
        <f>VLOOKUP(CONCATENATE($F2787," ",$G2787),AllocFactorMatrix,(Y$4+1),FALSE)*$E2791</f>
        <v>0</v>
      </c>
      <c r="Z2787" s="5">
        <f t="shared" si="1317"/>
        <v>0</v>
      </c>
      <c r="AA2787" s="5">
        <f>VLOOKUP(CONCATENATE($F2787," ",$G2787),AllocFactorMatrix,(AA$4+1),FALSE)*$E2791</f>
        <v>0</v>
      </c>
      <c r="AB2787" s="5">
        <f>VLOOKUP(CONCATENATE($F2787," ",$G2787),AllocFactorMatrix,(AB$4+1),FALSE)*$E2791</f>
        <v>0</v>
      </c>
      <c r="AC2787" s="5">
        <f>VLOOKUP(CONCATENATE($F2787," ",$G2787),AllocFactorMatrix,(AC$4+1),FALSE)*$E2791</f>
        <v>0</v>
      </c>
    </row>
    <row r="2788" spans="4:29" hidden="1" outlineLevel="1">
      <c r="E2788" s="48"/>
      <c r="F2788" s="175" t="str">
        <f>F2791</f>
        <v>CUST_TOTAL</v>
      </c>
      <c r="G2788" s="52" t="str">
        <f>$G$12</f>
        <v>DISTSEC</v>
      </c>
      <c r="H2788" s="4">
        <f t="shared" si="1299"/>
        <v>0</v>
      </c>
      <c r="I2788" s="5">
        <f>VLOOKUP(CONCATENATE($F2788," ",$G2788),AllocFactorMatrix,(I$4+1),FALSE)*$E2791</f>
        <v>0</v>
      </c>
      <c r="J2788" s="5">
        <f>VLOOKUP(CONCATENATE($F2788," ",$G2788),AllocFactorMatrix,(J$4+1),FALSE)*$E2791</f>
        <v>0</v>
      </c>
      <c r="K2788" s="5">
        <f>VLOOKUP(CONCATENATE($F2788," ",$G2788),AllocFactorMatrix,(K$4+1),FALSE)*$E2791</f>
        <v>0</v>
      </c>
      <c r="L2788" s="5">
        <f>VLOOKUP(CONCATENATE($F2788," ",$G2788),AllocFactorMatrix,(L$4+1),FALSE)*$E2791</f>
        <v>0</v>
      </c>
      <c r="M2788" s="5">
        <f t="shared" si="1316"/>
        <v>0</v>
      </c>
      <c r="N2788" s="5">
        <f>VLOOKUP(CONCATENATE($F2788," ",$G2788),AllocFactorMatrix,(N$4+1),FALSE)*$E2791</f>
        <v>0</v>
      </c>
      <c r="O2788" s="5">
        <f>VLOOKUP(CONCATENATE($F2788," ",$G2788),AllocFactorMatrix,(O$4+1),FALSE)*$E2791</f>
        <v>0</v>
      </c>
      <c r="P2788" s="5">
        <f>VLOOKUP(CONCATENATE($F2788," ",$G2788),AllocFactorMatrix,(P$4+1),FALSE)*$E2791</f>
        <v>0</v>
      </c>
      <c r="Q2788" s="5">
        <f>VLOOKUP(CONCATENATE($F2788," ",$G2788),AllocFactorMatrix,(Q$4+1),FALSE)*$E2791</f>
        <v>0</v>
      </c>
      <c r="R2788" s="5">
        <f t="shared" si="1318"/>
        <v>0</v>
      </c>
      <c r="S2788" s="5">
        <f>VLOOKUP(CONCATENATE($F2788," ",$G2788),AllocFactorMatrix,(S$4+1),FALSE)*$E2791</f>
        <v>0</v>
      </c>
      <c r="T2788" s="5">
        <f>VLOOKUP(CONCATENATE($F2788," ",$G2788),AllocFactorMatrix,(T$4+1),FALSE)*$E2791</f>
        <v>0</v>
      </c>
      <c r="U2788" s="5">
        <f>VLOOKUP(CONCATENATE($F2788," ",$G2788),AllocFactorMatrix,(U$4+1),FALSE)*$E2791</f>
        <v>0</v>
      </c>
      <c r="V2788" s="5">
        <f>VLOOKUP(CONCATENATE($F2788," ",$G2788),AllocFactorMatrix,(V$4+1),FALSE)*$E2791</f>
        <v>0</v>
      </c>
      <c r="W2788" s="5">
        <f t="shared" si="1319"/>
        <v>0</v>
      </c>
      <c r="X2788" s="5">
        <f>VLOOKUP(CONCATENATE($F2788," ",$G2788),AllocFactorMatrix,(X$4+1),FALSE)*$E2791</f>
        <v>0</v>
      </c>
      <c r="Y2788" s="5">
        <f>VLOOKUP(CONCATENATE($F2788," ",$G2788),AllocFactorMatrix,(Y$4+1),FALSE)*$E2791</f>
        <v>0</v>
      </c>
      <c r="Z2788" s="5">
        <f t="shared" si="1317"/>
        <v>0</v>
      </c>
      <c r="AA2788" s="5">
        <f>VLOOKUP(CONCATENATE($F2788," ",$G2788),AllocFactorMatrix,(AA$4+1),FALSE)*$E2791</f>
        <v>0</v>
      </c>
      <c r="AB2788" s="5">
        <f>VLOOKUP(CONCATENATE($F2788," ",$G2788),AllocFactorMatrix,(AB$4+1),FALSE)*$E2791</f>
        <v>0</v>
      </c>
      <c r="AC2788" s="5">
        <f>VLOOKUP(CONCATENATE($F2788," ",$G2788),AllocFactorMatrix,(AC$4+1),FALSE)*$E2791</f>
        <v>0</v>
      </c>
    </row>
    <row r="2789" spans="4:29" hidden="1" outlineLevel="1">
      <c r="E2789" s="48"/>
      <c r="F2789" s="175" t="str">
        <f>F2791</f>
        <v>CUST_TOTAL</v>
      </c>
      <c r="G2789" s="52" t="str">
        <f>$G$13</f>
        <v>ENERGY</v>
      </c>
      <c r="H2789" s="4">
        <f t="shared" si="1299"/>
        <v>0</v>
      </c>
      <c r="I2789" s="5">
        <f>VLOOKUP(CONCATENATE($F2789," ",$G2789),AllocFactorMatrix,(I$4+1),FALSE)*$E2791</f>
        <v>0</v>
      </c>
      <c r="J2789" s="5">
        <f>VLOOKUP(CONCATENATE($F2789," ",$G2789),AllocFactorMatrix,(J$4+1),FALSE)*$E2791</f>
        <v>0</v>
      </c>
      <c r="K2789" s="5">
        <f>VLOOKUP(CONCATENATE($F2789," ",$G2789),AllocFactorMatrix,(K$4+1),FALSE)*$E2791</f>
        <v>0</v>
      </c>
      <c r="L2789" s="5">
        <f>VLOOKUP(CONCATENATE($F2789," ",$G2789),AllocFactorMatrix,(L$4+1),FALSE)*$E2791</f>
        <v>0</v>
      </c>
      <c r="M2789" s="5">
        <f t="shared" si="1316"/>
        <v>0</v>
      </c>
      <c r="N2789" s="5">
        <f>VLOOKUP(CONCATENATE($F2789," ",$G2789),AllocFactorMatrix,(N$4+1),FALSE)*$E2791</f>
        <v>0</v>
      </c>
      <c r="O2789" s="5">
        <f>VLOOKUP(CONCATENATE($F2789," ",$G2789),AllocFactorMatrix,(O$4+1),FALSE)*$E2791</f>
        <v>0</v>
      </c>
      <c r="P2789" s="5">
        <f>VLOOKUP(CONCATENATE($F2789," ",$G2789),AllocFactorMatrix,(P$4+1),FALSE)*$E2791</f>
        <v>0</v>
      </c>
      <c r="Q2789" s="5">
        <f>VLOOKUP(CONCATENATE($F2789," ",$G2789),AllocFactorMatrix,(Q$4+1),FALSE)*$E2791</f>
        <v>0</v>
      </c>
      <c r="R2789" s="5">
        <f t="shared" si="1318"/>
        <v>0</v>
      </c>
      <c r="S2789" s="5">
        <f>VLOOKUP(CONCATENATE($F2789," ",$G2789),AllocFactorMatrix,(S$4+1),FALSE)*$E2791</f>
        <v>0</v>
      </c>
      <c r="T2789" s="5">
        <f>VLOOKUP(CONCATENATE($F2789," ",$G2789),AllocFactorMatrix,(T$4+1),FALSE)*$E2791</f>
        <v>0</v>
      </c>
      <c r="U2789" s="5">
        <f>VLOOKUP(CONCATENATE($F2789," ",$G2789),AllocFactorMatrix,(U$4+1),FALSE)*$E2791</f>
        <v>0</v>
      </c>
      <c r="V2789" s="5">
        <f>VLOOKUP(CONCATENATE($F2789," ",$G2789),AllocFactorMatrix,(V$4+1),FALSE)*$E2791</f>
        <v>0</v>
      </c>
      <c r="W2789" s="5">
        <f t="shared" si="1319"/>
        <v>0</v>
      </c>
      <c r="X2789" s="5">
        <f>VLOOKUP(CONCATENATE($F2789," ",$G2789),AllocFactorMatrix,(X$4+1),FALSE)*$E2791</f>
        <v>0</v>
      </c>
      <c r="Y2789" s="5">
        <f>VLOOKUP(CONCATENATE($F2789," ",$G2789),AllocFactorMatrix,(Y$4+1),FALSE)*$E2791</f>
        <v>0</v>
      </c>
      <c r="Z2789" s="5">
        <f t="shared" si="1317"/>
        <v>0</v>
      </c>
      <c r="AA2789" s="5">
        <f>VLOOKUP(CONCATENATE($F2789," ",$G2789),AllocFactorMatrix,(AA$4+1),FALSE)*$E2791</f>
        <v>0</v>
      </c>
      <c r="AB2789" s="5">
        <f>VLOOKUP(CONCATENATE($F2789," ",$G2789),AllocFactorMatrix,(AB$4+1),FALSE)*$E2791</f>
        <v>0</v>
      </c>
      <c r="AC2789" s="5">
        <f>VLOOKUP(CONCATENATE($F2789," ",$G2789),AllocFactorMatrix,(AC$4+1),FALSE)*$E2791</f>
        <v>0</v>
      </c>
    </row>
    <row r="2790" spans="4:29" hidden="1" outlineLevel="1">
      <c r="E2790" s="48"/>
      <c r="F2790" s="175" t="str">
        <f>F2791</f>
        <v>CUST_TOTAL</v>
      </c>
      <c r="G2790" s="52" t="str">
        <f>$G$14</f>
        <v>CUSTOMER</v>
      </c>
      <c r="H2790" s="4">
        <f t="shared" si="1299"/>
        <v>404340</v>
      </c>
      <c r="I2790" s="5">
        <f>VLOOKUP(CONCATENATE($F2790," ",$G2790),AllocFactorMatrix,(I$4+1),FALSE)*$E2791</f>
        <v>257598.78616984285</v>
      </c>
      <c r="J2790" s="5">
        <f>VLOOKUP(CONCATENATE($F2790," ",$G2790),AllocFactorMatrix,(J$4+1),FALSE)*$E2791</f>
        <v>58407.213153795965</v>
      </c>
      <c r="K2790" s="5">
        <f>VLOOKUP(CONCATENATE($F2790," ",$G2790),AllocFactorMatrix,(K$4+1),FALSE)*$E2791</f>
        <v>144.44359766988811</v>
      </c>
      <c r="L2790" s="5">
        <f>VLOOKUP(CONCATENATE($F2790," ",$G2790),AllocFactorMatrix,(L$4+1),FALSE)*$E2791</f>
        <v>11.55548781359105</v>
      </c>
      <c r="M2790" s="5">
        <f t="shared" si="1316"/>
        <v>58563.212239279441</v>
      </c>
      <c r="N2790" s="5">
        <f>VLOOKUP(CONCATENATE($F2790," ",$G2790),AllocFactorMatrix,(N$4+1),FALSE)*$E2791</f>
        <v>1045.7716471299898</v>
      </c>
      <c r="O2790" s="5">
        <f>VLOOKUP(CONCATENATE($F2790," ",$G2790),AllocFactorMatrix,(O$4+1),FALSE)*$E2791</f>
        <v>107.85121959351646</v>
      </c>
      <c r="P2790" s="5">
        <f>VLOOKUP(CONCATENATE($F2790," ",$G2790),AllocFactorMatrix,(P$4+1),FALSE)*$E2791</f>
        <v>23.1109756271821</v>
      </c>
      <c r="Q2790" s="5">
        <f>VLOOKUP(CONCATENATE($F2790," ",$G2790),AllocFactorMatrix,(Q$4+1),FALSE)*$E2791</f>
        <v>1.9259146355985084</v>
      </c>
      <c r="R2790" s="5">
        <f t="shared" si="1318"/>
        <v>1178.6597569862868</v>
      </c>
      <c r="S2790" s="5">
        <f>VLOOKUP(CONCATENATE($F2790," ",$G2790),AllocFactorMatrix,(S$4+1),FALSE)*$E2791</f>
        <v>9.6295731779925422</v>
      </c>
      <c r="T2790" s="5">
        <f>VLOOKUP(CONCATENATE($F2790," ",$G2790),AllocFactorMatrix,(T$4+1),FALSE)*$E2791</f>
        <v>84.740243966334361</v>
      </c>
      <c r="U2790" s="5">
        <f>VLOOKUP(CONCATENATE($F2790," ",$G2790),AllocFactorMatrix,(U$4+1),FALSE)*$E2791</f>
        <v>36.592378076371659</v>
      </c>
      <c r="V2790" s="5">
        <f>VLOOKUP(CONCATENATE($F2790," ",$G2790),AllocFactorMatrix,(V$4+1),FALSE)*$E2791</f>
        <v>7.7036585423940336</v>
      </c>
      <c r="W2790" s="5">
        <f t="shared" si="1319"/>
        <v>138.6658537630926</v>
      </c>
      <c r="X2790" s="5">
        <f>VLOOKUP(CONCATENATE($F2790," ",$G2790),AllocFactorMatrix,(X$4+1),FALSE)*$E2791</f>
        <v>294.66493924657175</v>
      </c>
      <c r="Y2790" s="5">
        <f>VLOOKUP(CONCATENATE($F2790," ",$G2790),AllocFactorMatrix,(Y$4+1),FALSE)*$E2791</f>
        <v>1.9259146355985084</v>
      </c>
      <c r="Z2790" s="5">
        <f t="shared" si="1317"/>
        <v>296.59085388217028</v>
      </c>
      <c r="AA2790" s="5">
        <f>VLOOKUP(CONCATENATE($F2790," ",$G2790),AllocFactorMatrix,(AA$4+1),FALSE)*$E2791</f>
        <v>17.333231720386575</v>
      </c>
      <c r="AB2790" s="5">
        <f>VLOOKUP(CONCATENATE($F2790," ",$G2790),AllocFactorMatrix,(AB$4+1),FALSE)*$E2791</f>
        <v>86440.826589567849</v>
      </c>
      <c r="AC2790" s="5">
        <f>VLOOKUP(CONCATENATE($F2790," ",$G2790),AllocFactorMatrix,(AC$4+1),FALSE)*$E2791</f>
        <v>105.92530495791794</v>
      </c>
    </row>
    <row r="2791" spans="4:29" collapsed="1">
      <c r="D2791" s="52" t="s">
        <v>266</v>
      </c>
      <c r="E2791" s="39">
        <v>404340</v>
      </c>
      <c r="F2791" s="93" t="s">
        <v>41</v>
      </c>
      <c r="G2791" s="52" t="str">
        <f>$G$15</f>
        <v>TOTAL</v>
      </c>
      <c r="H2791" s="4">
        <f t="shared" si="1299"/>
        <v>404340</v>
      </c>
      <c r="I2791" s="5">
        <f>VLOOKUP(CONCATENATE($F2791," ",$G2791),AllocFactorMatrix,(I$4+1),FALSE)*$E2791</f>
        <v>257598.78616984285</v>
      </c>
      <c r="J2791" s="5">
        <f>VLOOKUP(CONCATENATE($F2791," ",$G2791),AllocFactorMatrix,(J$4+1),FALSE)*$E2791</f>
        <v>58407.213153795965</v>
      </c>
      <c r="K2791" s="5">
        <f>VLOOKUP(CONCATENATE($F2791," ",$G2791),AllocFactorMatrix,(K$4+1),FALSE)*$E2791</f>
        <v>144.44359766988811</v>
      </c>
      <c r="L2791" s="5">
        <f>VLOOKUP(CONCATENATE($F2791," ",$G2791),AllocFactorMatrix,(L$4+1),FALSE)*$E2791</f>
        <v>11.55548781359105</v>
      </c>
      <c r="M2791" s="5">
        <f t="shared" si="1316"/>
        <v>58563.212239279441</v>
      </c>
      <c r="N2791" s="5">
        <f>VLOOKUP(CONCATENATE($F2791," ",$G2791),AllocFactorMatrix,(N$4+1),FALSE)*$E2791</f>
        <v>1045.7716471299898</v>
      </c>
      <c r="O2791" s="5">
        <f>VLOOKUP(CONCATENATE($F2791," ",$G2791),AllocFactorMatrix,(O$4+1),FALSE)*$E2791</f>
        <v>107.85121959351646</v>
      </c>
      <c r="P2791" s="5">
        <f>VLOOKUP(CONCATENATE($F2791," ",$G2791),AllocFactorMatrix,(P$4+1),FALSE)*$E2791</f>
        <v>23.1109756271821</v>
      </c>
      <c r="Q2791" s="5">
        <f>VLOOKUP(CONCATENATE($F2791," ",$G2791),AllocFactorMatrix,(Q$4+1),FALSE)*$E2791</f>
        <v>1.9259146355985084</v>
      </c>
      <c r="R2791" s="5">
        <f t="shared" si="1318"/>
        <v>1178.6597569862868</v>
      </c>
      <c r="S2791" s="5">
        <f>VLOOKUP(CONCATENATE($F2791," ",$G2791),AllocFactorMatrix,(S$4+1),FALSE)*$E2791</f>
        <v>9.6295731779925422</v>
      </c>
      <c r="T2791" s="5">
        <f>VLOOKUP(CONCATENATE($F2791," ",$G2791),AllocFactorMatrix,(T$4+1),FALSE)*$E2791</f>
        <v>84.740243966334361</v>
      </c>
      <c r="U2791" s="5">
        <f>VLOOKUP(CONCATENATE($F2791," ",$G2791),AllocFactorMatrix,(U$4+1),FALSE)*$E2791</f>
        <v>36.592378076371659</v>
      </c>
      <c r="V2791" s="5">
        <f>VLOOKUP(CONCATENATE($F2791," ",$G2791),AllocFactorMatrix,(V$4+1),FALSE)*$E2791</f>
        <v>7.7036585423940336</v>
      </c>
      <c r="W2791" s="5">
        <f t="shared" si="1319"/>
        <v>138.6658537630926</v>
      </c>
      <c r="X2791" s="5">
        <f>VLOOKUP(CONCATENATE($F2791," ",$G2791),AllocFactorMatrix,(X$4+1),FALSE)*$E2791</f>
        <v>294.66493924657175</v>
      </c>
      <c r="Y2791" s="5">
        <f>VLOOKUP(CONCATENATE($F2791," ",$G2791),AllocFactorMatrix,(Y$4+1),FALSE)*$E2791</f>
        <v>1.9259146355985084</v>
      </c>
      <c r="Z2791" s="5">
        <f t="shared" si="1317"/>
        <v>296.59085388217028</v>
      </c>
      <c r="AA2791" s="5">
        <f>VLOOKUP(CONCATENATE($F2791," ",$G2791),AllocFactorMatrix,(AA$4+1),FALSE)*$E2791</f>
        <v>17.333231720386575</v>
      </c>
      <c r="AB2791" s="5">
        <f>VLOOKUP(CONCATENATE($F2791," ",$G2791),AllocFactorMatrix,(AB$4+1),FALSE)*$E2791</f>
        <v>86440.826589567849</v>
      </c>
      <c r="AC2791" s="5">
        <f>VLOOKUP(CONCATENATE($F2791," ",$G2791),AllocFactorMatrix,(AC$4+1),FALSE)*$E2791</f>
        <v>105.92530495791794</v>
      </c>
    </row>
    <row r="2792" spans="4:29" hidden="1" outlineLevel="1">
      <c r="E2792" s="48"/>
      <c r="F2792" s="175" t="str">
        <f>F2799</f>
        <v>LABOR_M</v>
      </c>
      <c r="G2792" s="52" t="str">
        <f>$G$8</f>
        <v>PRODUCTION</v>
      </c>
      <c r="H2792" s="4">
        <f t="shared" ca="1" si="1299"/>
        <v>-192775.91125658952</v>
      </c>
      <c r="I2792" s="5">
        <f ca="1">VLOOKUP(CONCATENATE($F2792," ",$G2792),AllocFactorMatrix,(I$4+1),FALSE)*$E2799</f>
        <v>-99161.226024858042</v>
      </c>
      <c r="J2792" s="5">
        <f ca="1">VLOOKUP(CONCATENATE($F2792," ",$G2792),AllocFactorMatrix,(J$4+1),FALSE)*$E2799</f>
        <v>-23124.413154402115</v>
      </c>
      <c r="K2792" s="5">
        <f ca="1">VLOOKUP(CONCATENATE($F2792," ",$G2792),AllocFactorMatrix,(K$4+1),FALSE)*$E2799</f>
        <v>-321.5209092909588</v>
      </c>
      <c r="L2792" s="5">
        <f ca="1">VLOOKUP(CONCATENATE($F2792," ",$G2792),AllocFactorMatrix,(L$4+1),FALSE)*$E2799</f>
        <v>-44.77940900816764</v>
      </c>
      <c r="M2792" s="5">
        <f t="shared" ca="1" si="1316"/>
        <v>-23490.713472701238</v>
      </c>
      <c r="N2792" s="5">
        <f ca="1">VLOOKUP(CONCATENATE($F2792," ",$G2792),AllocFactorMatrix,(N$4+1),FALSE)*$E2799</f>
        <v>-13763.840263838287</v>
      </c>
      <c r="O2792" s="5">
        <f ca="1">VLOOKUP(CONCATENATE($F2792," ",$G2792),AllocFactorMatrix,(O$4+1),FALSE)*$E2799</f>
        <v>-2466.3643581077108</v>
      </c>
      <c r="P2792" s="5">
        <f ca="1">VLOOKUP(CONCATENATE($F2792," ",$G2792),AllocFactorMatrix,(P$4+1),FALSE)*$E2799</f>
        <v>-500.15352303211682</v>
      </c>
      <c r="Q2792" s="5">
        <f ca="1">VLOOKUP(CONCATENATE($F2792," ",$G2792),AllocFactorMatrix,(Q$4+1),FALSE)*$E2799</f>
        <v>-18.993103856733185</v>
      </c>
      <c r="R2792" s="5">
        <f ca="1">SUBTOTAL(9,N2792:Q2792)</f>
        <v>-16749.351248834846</v>
      </c>
      <c r="S2792" s="5">
        <f ca="1">VLOOKUP(CONCATENATE($F2792," ",$G2792),AllocFactorMatrix,(S$4+1),FALSE)*$E2799</f>
        <v>-651.81656173150702</v>
      </c>
      <c r="T2792" s="5">
        <f ca="1">VLOOKUP(CONCATENATE($F2792," ",$G2792),AllocFactorMatrix,(T$4+1),FALSE)*$E2799</f>
        <v>-8799.8999745944675</v>
      </c>
      <c r="U2792" s="5">
        <f ca="1">VLOOKUP(CONCATENATE($F2792," ",$G2792),AllocFactorMatrix,(U$4+1),FALSE)*$E2799</f>
        <v>-33656.084860422845</v>
      </c>
      <c r="V2792" s="5">
        <f ca="1">VLOOKUP(CONCATENATE($F2792," ",$G2792),AllocFactorMatrix,(V$4+1),FALSE)*$E2799</f>
        <v>-6097.111922225432</v>
      </c>
      <c r="W2792" s="5">
        <f ca="1">SUBTOTAL(9,S2792:V2792)</f>
        <v>-49204.913318974257</v>
      </c>
      <c r="X2792" s="5">
        <f ca="1">VLOOKUP(CONCATENATE($F2792," ",$G2792),AllocFactorMatrix,(X$4+1),FALSE)*$E2799</f>
        <v>-3777.6182890035043</v>
      </c>
      <c r="Y2792" s="5">
        <f ca="1">VLOOKUP(CONCATENATE($F2792," ",$G2792),AllocFactorMatrix,(Y$4+1),FALSE)*$E2799</f>
        <v>-75.44872641905927</v>
      </c>
      <c r="Z2792" s="5">
        <f t="shared" ca="1" si="1317"/>
        <v>-3853.0670154225636</v>
      </c>
      <c r="AA2792" s="5">
        <f ca="1">VLOOKUP(CONCATENATE($F2792," ",$G2792),AllocFactorMatrix,(AA$4+1),FALSE)*$E2799</f>
        <v>-49.832896676204527</v>
      </c>
      <c r="AB2792" s="5">
        <f ca="1">VLOOKUP(CONCATENATE($F2792," ",$G2792),AllocFactorMatrix,(AB$4+1),FALSE)*$E2799</f>
        <v>-221.38610002806931</v>
      </c>
      <c r="AC2792" s="5">
        <f ca="1">VLOOKUP(CONCATENATE($F2792," ",$G2792),AllocFactorMatrix,(AC$4+1),FALSE)*$E2799</f>
        <v>-45.421179094177042</v>
      </c>
    </row>
    <row r="2793" spans="4:29" hidden="1" outlineLevel="1">
      <c r="E2793" s="48"/>
      <c r="F2793" s="175" t="str">
        <f>F2799</f>
        <v>LABOR_M</v>
      </c>
      <c r="G2793" s="52" t="str">
        <f>$G$9</f>
        <v>BULKTRAN</v>
      </c>
      <c r="H2793" s="4">
        <f t="shared" ca="1" si="1299"/>
        <v>-29881.79109283154</v>
      </c>
      <c r="I2793" s="5">
        <f ca="1">VLOOKUP(CONCATENATE($F2793," ",$G2793),AllocFactorMatrix,(I$4+1),FALSE)*$E2799</f>
        <v>-15370.774394316695</v>
      </c>
      <c r="J2793" s="5">
        <f ca="1">VLOOKUP(CONCATENATE($F2793," ",$G2793),AllocFactorMatrix,(J$4+1),FALSE)*$E2799</f>
        <v>-3584.4669519130621</v>
      </c>
      <c r="K2793" s="5">
        <f ca="1">VLOOKUP(CONCATENATE($F2793," ",$G2793),AllocFactorMatrix,(K$4+1),FALSE)*$E2799</f>
        <v>-49.83828415481684</v>
      </c>
      <c r="L2793" s="5">
        <f ca="1">VLOOKUP(CONCATENATE($F2793," ",$G2793),AllocFactorMatrix,(L$4+1),FALSE)*$E2799</f>
        <v>-6.9411625992082318</v>
      </c>
      <c r="M2793" s="5">
        <f t="shared" ca="1" si="1316"/>
        <v>-3641.2463986670873</v>
      </c>
      <c r="N2793" s="5">
        <f ca="1">VLOOKUP(CONCATENATE($F2793," ",$G2793),AllocFactorMatrix,(N$4+1),FALSE)*$E2799</f>
        <v>-2133.5041122004213</v>
      </c>
      <c r="O2793" s="5">
        <f ca="1">VLOOKUP(CONCATENATE($F2793," ",$G2793),AllocFactorMatrix,(O$4+1),FALSE)*$E2799</f>
        <v>-382.30598432853242</v>
      </c>
      <c r="P2793" s="5">
        <f ca="1">VLOOKUP(CONCATENATE($F2793," ",$G2793),AllocFactorMatrix,(P$4+1),FALSE)*$E2799</f>
        <v>-77.527752259962853</v>
      </c>
      <c r="Q2793" s="5">
        <f ca="1">VLOOKUP(CONCATENATE($F2793," ",$G2793),AllocFactorMatrix,(Q$4+1),FALSE)*$E2799</f>
        <v>-2.9440813323192283</v>
      </c>
      <c r="R2793" s="5">
        <f t="shared" ref="R2793:R2799" ca="1" si="1320">SUBTOTAL(9,N2793:Q2793)</f>
        <v>-2596.2819301212353</v>
      </c>
      <c r="S2793" s="5">
        <f ca="1">VLOOKUP(CONCATENATE($F2793," ",$G2793),AllocFactorMatrix,(S$4+1),FALSE)*$E2799</f>
        <v>-101.03672290561038</v>
      </c>
      <c r="T2793" s="5">
        <f ca="1">VLOOKUP(CONCATENATE($F2793," ",$G2793),AllocFactorMatrix,(T$4+1),FALSE)*$E2799</f>
        <v>-1364.0541028419418</v>
      </c>
      <c r="U2793" s="5">
        <f ca="1">VLOOKUP(CONCATENATE($F2793," ",$G2793),AllocFactorMatrix,(U$4+1),FALSE)*$E2799</f>
        <v>-5216.9593713560516</v>
      </c>
      <c r="V2793" s="5">
        <f ca="1">VLOOKUP(CONCATENATE($F2793," ",$G2793),AllocFactorMatrix,(V$4+1),FALSE)*$E2799</f>
        <v>-945.100575803011</v>
      </c>
      <c r="W2793" s="5">
        <f t="shared" ref="W2793:W2799" ca="1" si="1321">SUBTOTAL(9,S2793:V2793)</f>
        <v>-7627.1507729066143</v>
      </c>
      <c r="X2793" s="5">
        <f ca="1">VLOOKUP(CONCATENATE($F2793," ",$G2793),AllocFactorMatrix,(X$4+1),FALSE)*$E2799</f>
        <v>-585.56071557204882</v>
      </c>
      <c r="Y2793" s="5">
        <f ca="1">VLOOKUP(CONCATENATE($F2793," ",$G2793),AllocFactorMatrix,(Y$4+1),FALSE)*$E2799</f>
        <v>-11.695149390702008</v>
      </c>
      <c r="Z2793" s="5">
        <f t="shared" ca="1" si="1317"/>
        <v>-597.25586496275082</v>
      </c>
      <c r="AA2793" s="5">
        <f ca="1">VLOOKUP(CONCATENATE($F2793," ",$G2793),AllocFactorMatrix,(AA$4+1),FALSE)*$E2799</f>
        <v>-7.7244931605950367</v>
      </c>
      <c r="AB2793" s="5">
        <f ca="1">VLOOKUP(CONCATENATE($F2793," ",$G2793),AllocFactorMatrix,(AB$4+1),FALSE)*$E2799</f>
        <v>-34.316596657609288</v>
      </c>
      <c r="AC2793" s="5">
        <f ca="1">VLOOKUP(CONCATENATE($F2793," ",$G2793),AllocFactorMatrix,(AC$4+1),FALSE)*$E2799</f>
        <v>-7.0406420389097741</v>
      </c>
    </row>
    <row r="2794" spans="4:29" hidden="1" outlineLevel="1">
      <c r="E2794" s="48"/>
      <c r="F2794" s="175" t="str">
        <f>F2799</f>
        <v>LABOR_M</v>
      </c>
      <c r="G2794" s="52" t="str">
        <f>$G$10</f>
        <v>SUBTRAN</v>
      </c>
      <c r="H2794" s="4">
        <f t="shared" ca="1" si="1299"/>
        <v>-8281.4159222789785</v>
      </c>
      <c r="I2794" s="5">
        <f ca="1">VLOOKUP(CONCATENATE($F2794," ",$G2794),AllocFactorMatrix,(I$4+1),FALSE)*$E2799</f>
        <v>-4231.4173016153882</v>
      </c>
      <c r="J2794" s="5">
        <f ca="1">VLOOKUP(CONCATENATE($F2794," ",$G2794),AllocFactorMatrix,(J$4+1),FALSE)*$E2799</f>
        <v>-991.91569743648893</v>
      </c>
      <c r="K2794" s="5">
        <f ca="1">VLOOKUP(CONCATENATE($F2794," ",$G2794),AllocFactorMatrix,(K$4+1),FALSE)*$E2799</f>
        <v>-13.856677661071696</v>
      </c>
      <c r="L2794" s="5">
        <f ca="1">VLOOKUP(CONCATENATE($F2794," ",$G2794),AllocFactorMatrix,(L$4+1),FALSE)*$E2799</f>
        <v>-2.50799427504298</v>
      </c>
      <c r="M2794" s="5">
        <f t="shared" ca="1" si="1316"/>
        <v>-1008.2803693726036</v>
      </c>
      <c r="N2794" s="5">
        <f ca="1">VLOOKUP(CONCATENATE($F2794," ",$G2794),AllocFactorMatrix,(N$4+1),FALSE)*$E2799</f>
        <v>-573.25630360236187</v>
      </c>
      <c r="O2794" s="5">
        <f ca="1">VLOOKUP(CONCATENATE($F2794," ",$G2794),AllocFactorMatrix,(O$4+1),FALSE)*$E2799</f>
        <v>-103.01127770448839</v>
      </c>
      <c r="P2794" s="5">
        <f ca="1">VLOOKUP(CONCATENATE($F2794," ",$G2794),AllocFactorMatrix,(P$4+1),FALSE)*$E2799</f>
        <v>-27.039666180376067</v>
      </c>
      <c r="Q2794" s="5">
        <f ca="1">VLOOKUP(CONCATENATE($F2794," ",$G2794),AllocFactorMatrix,(Q$4+1),FALSE)*$E2799</f>
        <v>0</v>
      </c>
      <c r="R2794" s="5">
        <f t="shared" ca="1" si="1320"/>
        <v>-703.30724748722639</v>
      </c>
      <c r="S2794" s="5">
        <f ca="1">VLOOKUP(CONCATENATE($F2794," ",$G2794),AllocFactorMatrix,(S$4+1),FALSE)*$E2799</f>
        <v>-25.839088799923612</v>
      </c>
      <c r="T2794" s="5">
        <f ca="1">VLOOKUP(CONCATENATE($F2794," ",$G2794),AllocFactorMatrix,(T$4+1),FALSE)*$E2799</f>
        <v>-362.54747149973258</v>
      </c>
      <c r="U2794" s="5">
        <f ca="1">VLOOKUP(CONCATENATE($F2794," ",$G2794),AllocFactorMatrix,(U$4+1),FALSE)*$E2799</f>
        <v>-1787.6386989347359</v>
      </c>
      <c r="V2794" s="5">
        <f ca="1">VLOOKUP(CONCATENATE($F2794," ",$G2794),AllocFactorMatrix,(V$4+1),FALSE)*$E2799</f>
        <v>0</v>
      </c>
      <c r="W2794" s="5">
        <f t="shared" ca="1" si="1321"/>
        <v>-2176.0252592343923</v>
      </c>
      <c r="X2794" s="5">
        <f ca="1">VLOOKUP(CONCATENATE($F2794," ",$G2794),AllocFactorMatrix,(X$4+1),FALSE)*$E2799</f>
        <v>-157.14111789988365</v>
      </c>
      <c r="Y2794" s="5">
        <f ca="1">VLOOKUP(CONCATENATE($F2794," ",$G2794),AllocFactorMatrix,(Y$4+1),FALSE)*$E2799</f>
        <v>-3.1551606159890193</v>
      </c>
      <c r="Z2794" s="5">
        <f t="shared" ca="1" si="1317"/>
        <v>-160.29627851587267</v>
      </c>
      <c r="AA2794" s="5">
        <f ca="1">VLOOKUP(CONCATENATE($F2794," ",$G2794),AllocFactorMatrix,(AA$4+1),FALSE)*$E2799</f>
        <v>-2.0894660534905878</v>
      </c>
      <c r="AB2794" s="5">
        <f ca="1">VLOOKUP(CONCATENATE($F2794," ",$G2794),AllocFactorMatrix,(AB$4+1),FALSE)*$E2799</f>
        <v>0</v>
      </c>
      <c r="AC2794" s="5">
        <f ca="1">VLOOKUP(CONCATENATE($F2794," ",$G2794),AllocFactorMatrix,(AC$4+1),FALSE)*$E2799</f>
        <v>0</v>
      </c>
    </row>
    <row r="2795" spans="4:29" hidden="1" outlineLevel="1">
      <c r="E2795" s="48"/>
      <c r="F2795" s="175" t="str">
        <f>F2799</f>
        <v>LABOR_M</v>
      </c>
      <c r="G2795" s="52" t="str">
        <f>$G$11</f>
        <v>DISTPRI</v>
      </c>
      <c r="H2795" s="4">
        <f t="shared" ca="1" si="1299"/>
        <v>-67647.401941562377</v>
      </c>
      <c r="I2795" s="5">
        <f ca="1">VLOOKUP(CONCATENATE($F2795," ",$G2795),AllocFactorMatrix,(I$4+1),FALSE)*$E2799</f>
        <v>-44295.996923693034</v>
      </c>
      <c r="J2795" s="5">
        <f ca="1">VLOOKUP(CONCATENATE($F2795," ",$G2795),AllocFactorMatrix,(J$4+1),FALSE)*$E2799</f>
        <v>-10366.972952413138</v>
      </c>
      <c r="K2795" s="5">
        <f ca="1">VLOOKUP(CONCATENATE($F2795," ",$G2795),AllocFactorMatrix,(K$4+1),FALSE)*$E2799</f>
        <v>-144.80329550131648</v>
      </c>
      <c r="L2795" s="5">
        <f ca="1">VLOOKUP(CONCATENATE($F2795," ",$G2795),AllocFactorMatrix,(L$4+1),FALSE)*$E2799</f>
        <v>0</v>
      </c>
      <c r="M2795" s="5">
        <f t="shared" ca="1" si="1316"/>
        <v>-10511.776247914455</v>
      </c>
      <c r="N2795" s="5">
        <f ca="1">VLOOKUP(CONCATENATE($F2795," ",$G2795),AllocFactorMatrix,(N$4+1),FALSE)*$E2799</f>
        <v>-6018.2311664657336</v>
      </c>
      <c r="O2795" s="5">
        <f ca="1">VLOOKUP(CONCATENATE($F2795," ",$G2795),AllocFactorMatrix,(O$4+1),FALSE)*$E2799</f>
        <v>-1081.3509082612852</v>
      </c>
      <c r="P2795" s="5">
        <f ca="1">VLOOKUP(CONCATENATE($F2795," ",$G2795),AllocFactorMatrix,(P$4+1),FALSE)*$E2799</f>
        <v>0</v>
      </c>
      <c r="Q2795" s="5">
        <f ca="1">VLOOKUP(CONCATENATE($F2795," ",$G2795),AllocFactorMatrix,(Q$4+1),FALSE)*$E2799</f>
        <v>0</v>
      </c>
      <c r="R2795" s="5">
        <f t="shared" ca="1" si="1320"/>
        <v>-7099.5820747270191</v>
      </c>
      <c r="S2795" s="5">
        <f ca="1">VLOOKUP(CONCATENATE($F2795," ",$G2795),AllocFactorMatrix,(S$4+1),FALSE)*$E2799</f>
        <v>-272.12489689701118</v>
      </c>
      <c r="T2795" s="5">
        <f ca="1">VLOOKUP(CONCATENATE($F2795," ",$G2795),AllocFactorMatrix,(T$4+1),FALSE)*$E2799</f>
        <v>-3762.9057424589605</v>
      </c>
      <c r="U2795" s="5">
        <f ca="1">VLOOKUP(CONCATENATE($F2795," ",$G2795),AllocFactorMatrix,(U$4+1),FALSE)*$E2799</f>
        <v>0</v>
      </c>
      <c r="V2795" s="5">
        <f ca="1">VLOOKUP(CONCATENATE($F2795," ",$G2795),AllocFactorMatrix,(V$4+1),FALSE)*$E2799</f>
        <v>0</v>
      </c>
      <c r="W2795" s="5">
        <f t="shared" ca="1" si="1321"/>
        <v>-4035.0306393559717</v>
      </c>
      <c r="X2795" s="5">
        <f ca="1">VLOOKUP(CONCATENATE($F2795," ",$G2795),AllocFactorMatrix,(X$4+1),FALSE)*$E2799</f>
        <v>-1650.1492571525587</v>
      </c>
      <c r="Y2795" s="5">
        <f ca="1">VLOOKUP(CONCATENATE($F2795," ",$G2795),AllocFactorMatrix,(Y$4+1),FALSE)*$E2799</f>
        <v>-33.121097892353511</v>
      </c>
      <c r="Z2795" s="5">
        <f t="shared" ca="1" si="1317"/>
        <v>-1683.2703550449121</v>
      </c>
      <c r="AA2795" s="5">
        <f ca="1">VLOOKUP(CONCATENATE($F2795," ",$G2795),AllocFactorMatrix,(AA$4+1),FALSE)*$E2799</f>
        <v>-21.745700826964054</v>
      </c>
      <c r="AB2795" s="5">
        <f ca="1">VLOOKUP(CONCATENATE($F2795," ",$G2795),AllocFactorMatrix,(AB$4+1),FALSE)*$E2799</f>
        <v>0</v>
      </c>
      <c r="AC2795" s="5">
        <f ca="1">VLOOKUP(CONCATENATE($F2795," ",$G2795),AllocFactorMatrix,(AC$4+1),FALSE)*$E2799</f>
        <v>0</v>
      </c>
    </row>
    <row r="2796" spans="4:29" hidden="1" outlineLevel="1">
      <c r="E2796" s="48"/>
      <c r="F2796" s="175" t="str">
        <f>F2799</f>
        <v>LABOR_M</v>
      </c>
      <c r="G2796" s="52" t="str">
        <f>$G$12</f>
        <v>DISTSEC</v>
      </c>
      <c r="H2796" s="4">
        <f t="shared" ca="1" si="1299"/>
        <v>-26800.077506174966</v>
      </c>
      <c r="I2796" s="5">
        <f ca="1">VLOOKUP(CONCATENATE($F2796," ",$G2796),AllocFactorMatrix,(I$4+1),FALSE)*$E2799</f>
        <v>-19888.473770033605</v>
      </c>
      <c r="J2796" s="5">
        <f ca="1">VLOOKUP(CONCATENATE($F2796," ",$G2796),AllocFactorMatrix,(J$4+1),FALSE)*$E2799</f>
        <v>-4010.404872231813</v>
      </c>
      <c r="K2796" s="5">
        <f ca="1">VLOOKUP(CONCATENATE($F2796," ",$G2796),AllocFactorMatrix,(K$4+1),FALSE)*$E2799</f>
        <v>0</v>
      </c>
      <c r="L2796" s="5">
        <f ca="1">VLOOKUP(CONCATENATE($F2796," ",$G2796),AllocFactorMatrix,(L$4+1),FALSE)*$E2799</f>
        <v>0</v>
      </c>
      <c r="M2796" s="5">
        <f t="shared" ca="1" si="1316"/>
        <v>-4010.404872231813</v>
      </c>
      <c r="N2796" s="5">
        <f ca="1">VLOOKUP(CONCATENATE($F2796," ",$G2796),AllocFactorMatrix,(N$4+1),FALSE)*$E2799</f>
        <v>-2004.5426449319652</v>
      </c>
      <c r="O2796" s="5">
        <f ca="1">VLOOKUP(CONCATENATE($F2796," ",$G2796),AllocFactorMatrix,(O$4+1),FALSE)*$E2799</f>
        <v>0</v>
      </c>
      <c r="P2796" s="5">
        <f ca="1">VLOOKUP(CONCATENATE($F2796," ",$G2796),AllocFactorMatrix,(P$4+1),FALSE)*$E2799</f>
        <v>0</v>
      </c>
      <c r="Q2796" s="5">
        <f ca="1">VLOOKUP(CONCATENATE($F2796," ",$G2796),AllocFactorMatrix,(Q$4+1),FALSE)*$E2799</f>
        <v>0</v>
      </c>
      <c r="R2796" s="5">
        <f t="shared" ca="1" si="1320"/>
        <v>-2004.5426449319652</v>
      </c>
      <c r="S2796" s="5">
        <f ca="1">VLOOKUP(CONCATENATE($F2796," ",$G2796),AllocFactorMatrix,(S$4+1),FALSE)*$E2799</f>
        <v>-74.925110623564251</v>
      </c>
      <c r="T2796" s="5">
        <f ca="1">VLOOKUP(CONCATENATE($F2796," ",$G2796),AllocFactorMatrix,(T$4+1),FALSE)*$E2799</f>
        <v>0</v>
      </c>
      <c r="U2796" s="5">
        <f ca="1">VLOOKUP(CONCATENATE($F2796," ",$G2796),AllocFactorMatrix,(U$4+1),FALSE)*$E2799</f>
        <v>0</v>
      </c>
      <c r="V2796" s="5">
        <f ca="1">VLOOKUP(CONCATENATE($F2796," ",$G2796),AllocFactorMatrix,(V$4+1),FALSE)*$E2799</f>
        <v>0</v>
      </c>
      <c r="W2796" s="5">
        <f t="shared" ca="1" si="1321"/>
        <v>-74.925110623564251</v>
      </c>
      <c r="X2796" s="5">
        <f ca="1">VLOOKUP(CONCATENATE($F2796," ",$G2796),AllocFactorMatrix,(X$4+1),FALSE)*$E2799</f>
        <v>-566.23667518388504</v>
      </c>
      <c r="Y2796" s="5">
        <f ca="1">VLOOKUP(CONCATENATE($F2796," ",$G2796),AllocFactorMatrix,(Y$4+1),FALSE)*$E2799</f>
        <v>0</v>
      </c>
      <c r="Z2796" s="5">
        <f t="shared" ca="1" si="1317"/>
        <v>-566.23667518388504</v>
      </c>
      <c r="AA2796" s="5">
        <f ca="1">VLOOKUP(CONCATENATE($F2796," ",$G2796),AllocFactorMatrix,(AA$4+1),FALSE)*$E2799</f>
        <v>-6.6949399547085369</v>
      </c>
      <c r="AB2796" s="5">
        <f ca="1">VLOOKUP(CONCATENATE($F2796," ",$G2796),AllocFactorMatrix,(AB$4+1),FALSE)*$E2799</f>
        <v>-206.06831124362304</v>
      </c>
      <c r="AC2796" s="5">
        <f ca="1">VLOOKUP(CONCATENATE($F2796," ",$G2796),AllocFactorMatrix,(AC$4+1),FALSE)*$E2799</f>
        <v>-42.73118197179187</v>
      </c>
    </row>
    <row r="2797" spans="4:29" hidden="1" outlineLevel="1">
      <c r="E2797" s="48"/>
      <c r="F2797" s="175" t="str">
        <f>F2799</f>
        <v>LABOR_M</v>
      </c>
      <c r="G2797" s="52" t="str">
        <f>$G$13</f>
        <v>ENERGY</v>
      </c>
      <c r="H2797" s="4">
        <f t="shared" ca="1" si="1299"/>
        <v>-77105.230905277684</v>
      </c>
      <c r="I2797" s="5">
        <f ca="1">VLOOKUP(CONCATENATE($F2797," ",$G2797),AllocFactorMatrix,(I$4+1),FALSE)*$E2799</f>
        <v>-30170.213511374564</v>
      </c>
      <c r="J2797" s="5">
        <f ca="1">VLOOKUP(CONCATENATE($F2797," ",$G2797),AllocFactorMatrix,(J$4+1),FALSE)*$E2799</f>
        <v>-8704.0190620373269</v>
      </c>
      <c r="K2797" s="5">
        <f ca="1">VLOOKUP(CONCATENATE($F2797," ",$G2797),AllocFactorMatrix,(K$4+1),FALSE)*$E2799</f>
        <v>-121.31544742375077</v>
      </c>
      <c r="L2797" s="5">
        <f ca="1">VLOOKUP(CONCATENATE($F2797," ",$G2797),AllocFactorMatrix,(L$4+1),FALSE)*$E2799</f>
        <v>-16.959796733622138</v>
      </c>
      <c r="M2797" s="5">
        <f t="shared" ca="1" si="1316"/>
        <v>-8842.2943061946989</v>
      </c>
      <c r="N2797" s="5">
        <f ca="1">VLOOKUP(CONCATENATE($F2797," ",$G2797),AllocFactorMatrix,(N$4+1),FALSE)*$E2799</f>
        <v>-5647.3792201938786</v>
      </c>
      <c r="O2797" s="5">
        <f ca="1">VLOOKUP(CONCATENATE($F2797," ",$G2797),AllocFactorMatrix,(O$4+1),FALSE)*$E2799</f>
        <v>-1007.1477668999528</v>
      </c>
      <c r="P2797" s="5">
        <f ca="1">VLOOKUP(CONCATENATE($F2797," ",$G2797),AllocFactorMatrix,(P$4+1),FALSE)*$E2799</f>
        <v>-205.09216864401921</v>
      </c>
      <c r="Q2797" s="5">
        <f ca="1">VLOOKUP(CONCATENATE($F2797," ",$G2797),AllocFactorMatrix,(Q$4+1),FALSE)*$E2799</f>
        <v>-7.7464006190506707</v>
      </c>
      <c r="R2797" s="5">
        <f t="shared" ca="1" si="1320"/>
        <v>-6867.3655563569009</v>
      </c>
      <c r="S2797" s="5">
        <f ca="1">VLOOKUP(CONCATENATE($F2797," ",$G2797),AllocFactorMatrix,(S$4+1),FALSE)*$E2799</f>
        <v>-295.7533524214586</v>
      </c>
      <c r="T2797" s="5">
        <f ca="1">VLOOKUP(CONCATENATE($F2797," ",$G2797),AllocFactorMatrix,(T$4+1),FALSE)*$E2799</f>
        <v>-4675.9167347693065</v>
      </c>
      <c r="U2797" s="5">
        <f ca="1">VLOOKUP(CONCATENATE($F2797," ",$G2797),AllocFactorMatrix,(U$4+1),FALSE)*$E2799</f>
        <v>-20110.356845841226</v>
      </c>
      <c r="V2797" s="5">
        <f ca="1">VLOOKUP(CONCATENATE($F2797," ",$G2797),AllocFactorMatrix,(V$4+1),FALSE)*$E2799</f>
        <v>-3782.9681701720674</v>
      </c>
      <c r="W2797" s="5">
        <f t="shared" ca="1" si="1321"/>
        <v>-28864.995103204063</v>
      </c>
      <c r="X2797" s="5">
        <f ca="1">VLOOKUP(CONCATENATE($F2797," ",$G2797),AllocFactorMatrix,(X$4+1),FALSE)*$E2799</f>
        <v>-1551.2790890552797</v>
      </c>
      <c r="Y2797" s="5">
        <f ca="1">VLOOKUP(CONCATENATE($F2797," ",$G2797),AllocFactorMatrix,(Y$4+1),FALSE)*$E2799</f>
        <v>-31.126105477665643</v>
      </c>
      <c r="Z2797" s="5">
        <f t="shared" ca="1" si="1317"/>
        <v>-1582.4051945329452</v>
      </c>
      <c r="AA2797" s="5">
        <f ca="1">VLOOKUP(CONCATENATE($F2797," ",$G2797),AllocFactorMatrix,(AA$4+1),FALSE)*$E2799</f>
        <v>-27.764619559872003</v>
      </c>
      <c r="AB2797" s="5">
        <f ca="1">VLOOKUP(CONCATENATE($F2797," ",$G2797),AllocFactorMatrix,(AB$4+1),FALSE)*$E2799</f>
        <v>-621.91796929107556</v>
      </c>
      <c r="AC2797" s="5">
        <f ca="1">VLOOKUP(CONCATENATE($F2797," ",$G2797),AllocFactorMatrix,(AC$4+1),FALSE)*$E2799</f>
        <v>-128.27464476354828</v>
      </c>
    </row>
    <row r="2798" spans="4:29" hidden="1" outlineLevel="1">
      <c r="E2798" s="48"/>
      <c r="F2798" s="175" t="str">
        <f>F2799</f>
        <v>LABOR_M</v>
      </c>
      <c r="G2798" s="52" t="str">
        <f>$G$14</f>
        <v>CUSTOMER</v>
      </c>
      <c r="H2798" s="4">
        <f t="shared" ca="1" si="1299"/>
        <v>-51028.171375285179</v>
      </c>
      <c r="I2798" s="5">
        <f ca="1">VLOOKUP(CONCATENATE($F2798," ",$G2798),AllocFactorMatrix,(I$4+1),FALSE)*$E2799</f>
        <v>-39400.397689606478</v>
      </c>
      <c r="J2798" s="5">
        <f ca="1">VLOOKUP(CONCATENATE($F2798," ",$G2798),AllocFactorMatrix,(J$4+1),FALSE)*$E2799</f>
        <v>-7978.2297937409694</v>
      </c>
      <c r="K2798" s="5">
        <f ca="1">VLOOKUP(CONCATENATE($F2798," ",$G2798),AllocFactorMatrix,(K$4+1),FALSE)*$E2799</f>
        <v>-203.92500150140339</v>
      </c>
      <c r="L2798" s="5">
        <f ca="1">VLOOKUP(CONCATENATE($F2798," ",$G2798),AllocFactorMatrix,(L$4+1),FALSE)*$E2799</f>
        <v>-32.879061859826813</v>
      </c>
      <c r="M2798" s="5">
        <f t="shared" ca="1" si="1316"/>
        <v>-8215.0338571021985</v>
      </c>
      <c r="N2798" s="5">
        <f ca="1">VLOOKUP(CONCATENATE($F2798," ",$G2798),AllocFactorMatrix,(N$4+1),FALSE)*$E2799</f>
        <v>-327.18410339650399</v>
      </c>
      <c r="O2798" s="5">
        <f ca="1">VLOOKUP(CONCATENATE($F2798," ",$G2798),AllocFactorMatrix,(O$4+1),FALSE)*$E2799</f>
        <v>-79.02148574248686</v>
      </c>
      <c r="P2798" s="5">
        <f ca="1">VLOOKUP(CONCATENATE($F2798," ",$G2798),AllocFactorMatrix,(P$4+1),FALSE)*$E2799</f>
        <v>-80.440868990208543</v>
      </c>
      <c r="Q2798" s="5">
        <f ca="1">VLOOKUP(CONCATENATE($F2798," ",$G2798),AllocFactorMatrix,(Q$4+1),FALSE)*$E2799</f>
        <v>-9.9363285423359375</v>
      </c>
      <c r="R2798" s="5">
        <f t="shared" ca="1" si="1320"/>
        <v>-496.5827866715353</v>
      </c>
      <c r="S2798" s="5">
        <f ca="1">VLOOKUP(CONCATENATE($F2798," ",$G2798),AllocFactorMatrix,(S$4+1),FALSE)*$E2799</f>
        <v>-2.4866225763295069</v>
      </c>
      <c r="T2798" s="5">
        <f ca="1">VLOOKUP(CONCATENATE($F2798," ",$G2798),AllocFactorMatrix,(T$4+1),FALSE)*$E2799</f>
        <v>-57.449021366812524</v>
      </c>
      <c r="U2798" s="5">
        <f ca="1">VLOOKUP(CONCATENATE($F2798," ",$G2798),AllocFactorMatrix,(U$4+1),FALSE)*$E2799</f>
        <v>-135.12557867946006</v>
      </c>
      <c r="V2798" s="5">
        <f ca="1">VLOOKUP(CONCATENATE($F2798," ",$G2798),AllocFactorMatrix,(V$4+1),FALSE)*$E2799</f>
        <v>-39.789552266987009</v>
      </c>
      <c r="W2798" s="5">
        <f t="shared" ca="1" si="1321"/>
        <v>-234.8507748895891</v>
      </c>
      <c r="X2798" s="5">
        <f ca="1">VLOOKUP(CONCATENATE($F2798," ",$G2798),AllocFactorMatrix,(X$4+1),FALSE)*$E2799</f>
        <v>-72.498110198532601</v>
      </c>
      <c r="Y2798" s="5">
        <f ca="1">VLOOKUP(CONCATENATE($F2798," ",$G2798),AllocFactorMatrix,(Y$4+1),FALSE)*$E2799</f>
        <v>-1.0829936093839918</v>
      </c>
      <c r="Z2798" s="5">
        <f t="shared" ca="1" si="1317"/>
        <v>-73.581103807916591</v>
      </c>
      <c r="AA2798" s="5">
        <f ca="1">VLOOKUP(CONCATENATE($F2798," ",$G2798),AllocFactorMatrix,(AA$4+1),FALSE)*$E2799</f>
        <v>-5.901925684196593</v>
      </c>
      <c r="AB2798" s="5">
        <f ca="1">VLOOKUP(CONCATENATE($F2798," ",$G2798),AllocFactorMatrix,(AB$4+1),FALSE)*$E2799</f>
        <v>-2144.4378344214338</v>
      </c>
      <c r="AC2798" s="5">
        <f ca="1">VLOOKUP(CONCATENATE($F2798," ",$G2798),AllocFactorMatrix,(AC$4+1),FALSE)*$E2799</f>
        <v>-457.38540310181554</v>
      </c>
    </row>
    <row r="2799" spans="4:29" collapsed="1">
      <c r="D2799" s="52" t="s">
        <v>330</v>
      </c>
      <c r="E2799" s="39">
        <v>-453520</v>
      </c>
      <c r="F2799" s="93" t="s">
        <v>69</v>
      </c>
      <c r="G2799" s="52" t="str">
        <f>$G$15</f>
        <v>TOTAL</v>
      </c>
      <c r="H2799" s="4">
        <f t="shared" ca="1" si="1299"/>
        <v>-453520.00000000017</v>
      </c>
      <c r="I2799" s="5">
        <f ca="1">VLOOKUP(CONCATENATE($F2799," ",$G2799),AllocFactorMatrix,(I$4+1),FALSE)*$E2799</f>
        <v>-252518.49961549783</v>
      </c>
      <c r="J2799" s="5">
        <f ca="1">VLOOKUP(CONCATENATE($F2799," ",$G2799),AllocFactorMatrix,(J$4+1),FALSE)*$E2799</f>
        <v>-58760.422484174916</v>
      </c>
      <c r="K2799" s="5">
        <f ca="1">VLOOKUP(CONCATENATE($F2799," ",$G2799),AllocFactorMatrix,(K$4+1),FALSE)*$E2799</f>
        <v>-855.25961553331808</v>
      </c>
      <c r="L2799" s="5">
        <f ca="1">VLOOKUP(CONCATENATE($F2799," ",$G2799),AllocFactorMatrix,(L$4+1),FALSE)*$E2799</f>
        <v>-104.06742447586781</v>
      </c>
      <c r="M2799" s="5">
        <f t="shared" ca="1" si="1316"/>
        <v>-59719.749524184102</v>
      </c>
      <c r="N2799" s="5">
        <f ca="1">VLOOKUP(CONCATENATE($F2799," ",$G2799),AllocFactorMatrix,(N$4+1),FALSE)*$E2799</f>
        <v>-30467.937814629153</v>
      </c>
      <c r="O2799" s="5">
        <f ca="1">VLOOKUP(CONCATENATE($F2799," ",$G2799),AllocFactorMatrix,(O$4+1),FALSE)*$E2799</f>
        <v>-5119.2017810444559</v>
      </c>
      <c r="P2799" s="5">
        <f ca="1">VLOOKUP(CONCATENATE($F2799," ",$G2799),AllocFactorMatrix,(P$4+1),FALSE)*$E2799</f>
        <v>-890.25397910668335</v>
      </c>
      <c r="Q2799" s="5">
        <f ca="1">VLOOKUP(CONCATENATE($F2799," ",$G2799),AllocFactorMatrix,(Q$4+1),FALSE)*$E2799</f>
        <v>-39.619914350439032</v>
      </c>
      <c r="R2799" s="5">
        <f t="shared" ca="1" si="1320"/>
        <v>-36517.013489130732</v>
      </c>
      <c r="S2799" s="5">
        <f ca="1">VLOOKUP(CONCATENATE($F2799," ",$G2799),AllocFactorMatrix,(S$4+1),FALSE)*$E2799</f>
        <v>-1423.9823559554045</v>
      </c>
      <c r="T2799" s="5">
        <f ca="1">VLOOKUP(CONCATENATE($F2799," ",$G2799),AllocFactorMatrix,(T$4+1),FALSE)*$E2799</f>
        <v>-19022.77304753122</v>
      </c>
      <c r="U2799" s="5">
        <f ca="1">VLOOKUP(CONCATENATE($F2799," ",$G2799),AllocFactorMatrix,(U$4+1),FALSE)*$E2799</f>
        <v>-60906.165355234312</v>
      </c>
      <c r="V2799" s="5">
        <f ca="1">VLOOKUP(CONCATENATE($F2799," ",$G2799),AllocFactorMatrix,(V$4+1),FALSE)*$E2799</f>
        <v>-10864.970220467498</v>
      </c>
      <c r="W2799" s="5">
        <f t="shared" ca="1" si="1321"/>
        <v>-92217.890979188436</v>
      </c>
      <c r="X2799" s="5">
        <f ca="1">VLOOKUP(CONCATENATE($F2799," ",$G2799),AllocFactorMatrix,(X$4+1),FALSE)*$E2799</f>
        <v>-8360.4832540656917</v>
      </c>
      <c r="Y2799" s="5">
        <f ca="1">VLOOKUP(CONCATENATE($F2799," ",$G2799),AllocFactorMatrix,(Y$4+1),FALSE)*$E2799</f>
        <v>-155.62923340515343</v>
      </c>
      <c r="Z2799" s="5">
        <f t="shared" ca="1" si="1317"/>
        <v>-8516.1124874708457</v>
      </c>
      <c r="AA2799" s="5">
        <f ca="1">VLOOKUP(CONCATENATE($F2799," ",$G2799),AllocFactorMatrix,(AA$4+1),FALSE)*$E2799</f>
        <v>-121.75404191603134</v>
      </c>
      <c r="AB2799" s="5">
        <f ca="1">VLOOKUP(CONCATENATE($F2799," ",$G2799),AllocFactorMatrix,(AB$4+1),FALSE)*$E2799</f>
        <v>-3228.1268116418109</v>
      </c>
      <c r="AC2799" s="5">
        <f ca="1">VLOOKUP(CONCATENATE($F2799," ",$G2799),AllocFactorMatrix,(AC$4+1),FALSE)*$E2799</f>
        <v>-680.85305097024252</v>
      </c>
    </row>
    <row r="2800" spans="4:29" hidden="1" outlineLevel="1">
      <c r="E2800" s="48"/>
      <c r="F2800" s="175" t="str">
        <f>F2807</f>
        <v>LABOR_M</v>
      </c>
      <c r="G2800" s="52" t="str">
        <f>$G$8</f>
        <v>PRODUCTION</v>
      </c>
      <c r="H2800" s="4">
        <f t="shared" ca="1" si="1299"/>
        <v>155387.53504778203</v>
      </c>
      <c r="I2800" s="5">
        <f ca="1">VLOOKUP(CONCATENATE($F2800," ",$G2800),AllocFactorMatrix,(I$4+1),FALSE)*$E2807</f>
        <v>79929.16948948917</v>
      </c>
      <c r="J2800" s="5">
        <f ca="1">VLOOKUP(CONCATENATE($F2800," ",$G2800),AllocFactorMatrix,(J$4+1),FALSE)*$E2807</f>
        <v>18639.494613548224</v>
      </c>
      <c r="K2800" s="5">
        <f ca="1">VLOOKUP(CONCATENATE($F2800," ",$G2800),AllocFactorMatrix,(K$4+1),FALSE)*$E2807</f>
        <v>259.16278250421635</v>
      </c>
      <c r="L2800" s="5">
        <f ca="1">VLOOKUP(CONCATENATE($F2800," ",$G2800),AllocFactorMatrix,(L$4+1),FALSE)*$E2807</f>
        <v>36.094561510925146</v>
      </c>
      <c r="M2800" s="5">
        <f t="shared" ref="M2800:M2807" ca="1" si="1322">SUBTOTAL(9,J2800:L2800)</f>
        <v>18934.751957563367</v>
      </c>
      <c r="N2800" s="5">
        <f ca="1">VLOOKUP(CONCATENATE($F2800," ",$G2800),AllocFactorMatrix,(N$4+1),FALSE)*$E2807</f>
        <v>11094.379984761395</v>
      </c>
      <c r="O2800" s="5">
        <f ca="1">VLOOKUP(CONCATENATE($F2800," ",$G2800),AllocFactorMatrix,(O$4+1),FALSE)*$E2807</f>
        <v>1988.0195385301927</v>
      </c>
      <c r="P2800" s="5">
        <f ca="1">VLOOKUP(CONCATENATE($F2800," ",$G2800),AllocFactorMatrix,(P$4+1),FALSE)*$E2807</f>
        <v>403.15007504221131</v>
      </c>
      <c r="Q2800" s="5">
        <f ca="1">VLOOKUP(CONCATENATE($F2800," ",$G2800),AllocFactorMatrix,(Q$4+1),FALSE)*$E2807</f>
        <v>15.309441786406863</v>
      </c>
      <c r="R2800" s="5">
        <f ca="1">SUBTOTAL(9,N2800:Q2800)</f>
        <v>13500.859040120205</v>
      </c>
      <c r="S2800" s="5">
        <f ca="1">VLOOKUP(CONCATENATE($F2800," ",$G2800),AllocFactorMatrix,(S$4+1),FALSE)*$E2807</f>
        <v>525.39847001925261</v>
      </c>
      <c r="T2800" s="5">
        <f ca="1">VLOOKUP(CONCATENATE($F2800," ",$G2800),AllocFactorMatrix,(T$4+1),FALSE)*$E2807</f>
        <v>7093.1827364013225</v>
      </c>
      <c r="U2800" s="5">
        <f ca="1">VLOOKUP(CONCATENATE($F2800," ",$G2800),AllocFactorMatrix,(U$4+1),FALSE)*$E2807</f>
        <v>27128.576551554586</v>
      </c>
      <c r="V2800" s="5">
        <f ca="1">VLOOKUP(CONCATENATE($F2800," ",$G2800),AllocFactorMatrix,(V$4+1),FALSE)*$E2807</f>
        <v>4914.5932514567194</v>
      </c>
      <c r="W2800" s="5">
        <f ca="1">SUBTOTAL(9,S2800:V2800)</f>
        <v>39661.751009431879</v>
      </c>
      <c r="X2800" s="5">
        <f ca="1">VLOOKUP(CONCATENATE($F2800," ",$G2800),AllocFactorMatrix,(X$4+1),FALSE)*$E2807</f>
        <v>3044.9592506315266</v>
      </c>
      <c r="Y2800" s="5">
        <f ca="1">VLOOKUP(CONCATENATE($F2800," ",$G2800),AllocFactorMatrix,(Y$4+1),FALSE)*$E2807</f>
        <v>60.815646230547117</v>
      </c>
      <c r="Z2800" s="5">
        <f t="shared" ref="Z2800:Z2807" ca="1" si="1323">SUBTOTAL(9,X2800:Y2800)</f>
        <v>3105.7748968620735</v>
      </c>
      <c r="AA2800" s="5">
        <f ca="1">VLOOKUP(CONCATENATE($F2800," ",$G2800),AllocFactorMatrix,(AA$4+1),FALSE)*$E2807</f>
        <v>40.167938661690776</v>
      </c>
      <c r="AB2800" s="5">
        <f ca="1">VLOOKUP(CONCATENATE($F2800," ",$G2800),AllocFactorMatrix,(AB$4+1),FALSE)*$E2807</f>
        <v>178.44885366105365</v>
      </c>
      <c r="AC2800" s="5">
        <f ca="1">VLOOKUP(CONCATENATE($F2800," ",$G2800),AllocFactorMatrix,(AC$4+1),FALSE)*$E2807</f>
        <v>36.611861992517312</v>
      </c>
    </row>
    <row r="2801" spans="4:29" hidden="1" outlineLevel="1">
      <c r="E2801" s="48"/>
      <c r="F2801" s="175" t="str">
        <f>F2807</f>
        <v>LABOR_M</v>
      </c>
      <c r="G2801" s="52" t="str">
        <f>$G$9</f>
        <v>BULKTRAN</v>
      </c>
      <c r="H2801" s="4">
        <f t="shared" ca="1" si="1299"/>
        <v>24086.297040233265</v>
      </c>
      <c r="I2801" s="5">
        <f ca="1">VLOOKUP(CONCATENATE($F2801," ",$G2801),AllocFactorMatrix,(I$4+1),FALSE)*$E2807</f>
        <v>12389.653506704899</v>
      </c>
      <c r="J2801" s="5">
        <f ca="1">VLOOKUP(CONCATENATE($F2801," ",$G2801),AllocFactorMatrix,(J$4+1),FALSE)*$E2807</f>
        <v>2889.2691025936911</v>
      </c>
      <c r="K2801" s="5">
        <f ca="1">VLOOKUP(CONCATENATE($F2801," ",$G2801),AllocFactorMatrix,(K$4+1),FALSE)*$E2807</f>
        <v>40.172281253128851</v>
      </c>
      <c r="L2801" s="5">
        <f ca="1">VLOOKUP(CONCATENATE($F2801," ",$G2801),AllocFactorMatrix,(L$4+1),FALSE)*$E2807</f>
        <v>5.5949425404153299</v>
      </c>
      <c r="M2801" s="5">
        <f t="shared" ca="1" si="1322"/>
        <v>2935.036326387235</v>
      </c>
      <c r="N2801" s="5">
        <f ca="1">VLOOKUP(CONCATENATE($F2801," ",$G2801),AllocFactorMatrix,(N$4+1),FALSE)*$E2807</f>
        <v>1719.7166536428342</v>
      </c>
      <c r="O2801" s="5">
        <f ca="1">VLOOKUP(CONCATENATE($F2801," ",$G2801),AllocFactorMatrix,(O$4+1),FALSE)*$E2807</f>
        <v>308.15875360981352</v>
      </c>
      <c r="P2801" s="5">
        <f ca="1">VLOOKUP(CONCATENATE($F2801," ",$G2801),AllocFactorMatrix,(P$4+1),FALSE)*$E2807</f>
        <v>62.491450528982796</v>
      </c>
      <c r="Q2801" s="5">
        <f ca="1">VLOOKUP(CONCATENATE($F2801," ",$G2801),AllocFactorMatrix,(Q$4+1),FALSE)*$E2807</f>
        <v>2.3730845738312523</v>
      </c>
      <c r="R2801" s="5">
        <f t="shared" ref="R2801:R2807" ca="1" si="1324">SUBTOTAL(9,N2801:Q2801)</f>
        <v>2092.7399423554621</v>
      </c>
      <c r="S2801" s="5">
        <f ca="1">VLOOKUP(CONCATENATE($F2801," ",$G2801),AllocFactorMatrix,(S$4+1),FALSE)*$E2807</f>
        <v>81.440918729268475</v>
      </c>
      <c r="T2801" s="5">
        <f ca="1">VLOOKUP(CONCATENATE($F2801," ",$G2801),AllocFactorMatrix,(T$4+1),FALSE)*$E2807</f>
        <v>1099.4994308718537</v>
      </c>
      <c r="U2801" s="5">
        <f ca="1">VLOOKUP(CONCATENATE($F2801," ",$G2801),AllocFactorMatrix,(U$4+1),FALSE)*$E2807</f>
        <v>4205.1439512089646</v>
      </c>
      <c r="V2801" s="5">
        <f ca="1">VLOOKUP(CONCATENATE($F2801," ",$G2801),AllocFactorMatrix,(V$4+1),FALSE)*$E2807</f>
        <v>761.80082816882282</v>
      </c>
      <c r="W2801" s="5">
        <f t="shared" ref="W2801:W2807" ca="1" si="1325">SUBTOTAL(9,S2801:V2801)</f>
        <v>6147.88512897891</v>
      </c>
      <c r="X2801" s="5">
        <f ca="1">VLOOKUP(CONCATENATE($F2801," ",$G2801),AllocFactorMatrix,(X$4+1),FALSE)*$E2807</f>
        <v>471.99276932711615</v>
      </c>
      <c r="Y2801" s="5">
        <f ca="1">VLOOKUP(CONCATENATE($F2801," ",$G2801),AllocFactorMatrix,(Y$4+1),FALSE)*$E2807</f>
        <v>9.4269062145317015</v>
      </c>
      <c r="Z2801" s="5">
        <f t="shared" ca="1" si="1323"/>
        <v>481.41967554164785</v>
      </c>
      <c r="AA2801" s="5">
        <f ca="1">VLOOKUP(CONCATENATE($F2801," ",$G2801),AllocFactorMatrix,(AA$4+1),FALSE)*$E2807</f>
        <v>6.2263482189986821</v>
      </c>
      <c r="AB2801" s="5">
        <f ca="1">VLOOKUP(CONCATENATE($F2801," ",$G2801),AllocFactorMatrix,(AB$4+1),FALSE)*$E2807</f>
        <v>27.660983839196309</v>
      </c>
      <c r="AC2801" s="5">
        <f ca="1">VLOOKUP(CONCATENATE($F2801," ",$G2801),AllocFactorMatrix,(AC$4+1),FALSE)*$E2807</f>
        <v>5.6751282068837012</v>
      </c>
    </row>
    <row r="2802" spans="4:29" hidden="1" outlineLevel="1">
      <c r="E2802" s="48"/>
      <c r="F2802" s="175" t="str">
        <f>F2807</f>
        <v>LABOR_M</v>
      </c>
      <c r="G2802" s="52" t="str">
        <f>$G$10</f>
        <v>SUBTRAN</v>
      </c>
      <c r="H2802" s="4">
        <f t="shared" ca="1" si="1299"/>
        <v>6675.2572895665589</v>
      </c>
      <c r="I2802" s="5">
        <f ca="1">VLOOKUP(CONCATENATE($F2802," ",$G2802),AllocFactorMatrix,(I$4+1),FALSE)*$E2807</f>
        <v>3410.7451494880552</v>
      </c>
      <c r="J2802" s="5">
        <f ca="1">VLOOKUP(CONCATENATE($F2802," ",$G2802),AllocFactorMatrix,(J$4+1),FALSE)*$E2807</f>
        <v>799.53628124576721</v>
      </c>
      <c r="K2802" s="5">
        <f ca="1">VLOOKUP(CONCATENATE($F2802," ",$G2802),AllocFactorMatrix,(K$4+1),FALSE)*$E2807</f>
        <v>11.169211815265104</v>
      </c>
      <c r="L2802" s="5">
        <f ca="1">VLOOKUP(CONCATENATE($F2802," ",$G2802),AllocFactorMatrix,(L$4+1),FALSE)*$E2807</f>
        <v>2.0215754435945201</v>
      </c>
      <c r="M2802" s="5">
        <f t="shared" ca="1" si="1322"/>
        <v>812.72706850462691</v>
      </c>
      <c r="N2802" s="5">
        <f ca="1">VLOOKUP(CONCATENATE($F2802," ",$G2802),AllocFactorMatrix,(N$4+1),FALSE)*$E2807</f>
        <v>462.07476539332998</v>
      </c>
      <c r="O2802" s="5">
        <f ca="1">VLOOKUP(CONCATENATE($F2802," ",$G2802),AllocFactorMatrix,(O$4+1),FALSE)*$E2807</f>
        <v>83.032513866930856</v>
      </c>
      <c r="P2802" s="5">
        <f ca="1">VLOOKUP(CONCATENATE($F2802," ",$G2802),AllocFactorMatrix,(P$4+1),FALSE)*$E2807</f>
        <v>21.795394709305995</v>
      </c>
      <c r="Q2802" s="5">
        <f ca="1">VLOOKUP(CONCATENATE($F2802," ",$G2802),AllocFactorMatrix,(Q$4+1),FALSE)*$E2807</f>
        <v>0</v>
      </c>
      <c r="R2802" s="5">
        <f t="shared" ca="1" si="1324"/>
        <v>566.90267396956688</v>
      </c>
      <c r="S2802" s="5">
        <f ca="1">VLOOKUP(CONCATENATE($F2802," ",$G2802),AllocFactorMatrix,(S$4+1),FALSE)*$E2807</f>
        <v>20.827666124512426</v>
      </c>
      <c r="T2802" s="5">
        <f ca="1">VLOOKUP(CONCATENATE($F2802," ",$G2802),AllocFactorMatrix,(T$4+1),FALSE)*$E2807</f>
        <v>292.23235188947291</v>
      </c>
      <c r="U2802" s="5">
        <f ca="1">VLOOKUP(CONCATENATE($F2802," ",$G2802),AllocFactorMatrix,(U$4+1),FALSE)*$E2807</f>
        <v>1440.9309190802633</v>
      </c>
      <c r="V2802" s="5">
        <f ca="1">VLOOKUP(CONCATENATE($F2802," ",$G2802),AllocFactorMatrix,(V$4+1),FALSE)*$E2807</f>
        <v>0</v>
      </c>
      <c r="W2802" s="5">
        <f t="shared" ca="1" si="1325"/>
        <v>1753.9909370942487</v>
      </c>
      <c r="X2802" s="5">
        <f ca="1">VLOOKUP(CONCATENATE($F2802," ",$G2802),AllocFactorMatrix,(X$4+1),FALSE)*$E2807</f>
        <v>126.66401525974459</v>
      </c>
      <c r="Y2802" s="5">
        <f ca="1">VLOOKUP(CONCATENATE($F2802," ",$G2802),AllocFactorMatrix,(Y$4+1),FALSE)*$E2807</f>
        <v>2.5432255908042909</v>
      </c>
      <c r="Z2802" s="5">
        <f t="shared" ca="1" si="1323"/>
        <v>129.20724085054889</v>
      </c>
      <c r="AA2802" s="5">
        <f ca="1">VLOOKUP(CONCATENATE($F2802," ",$G2802),AllocFactorMatrix,(AA$4+1),FALSE)*$E2807</f>
        <v>1.6842196595080103</v>
      </c>
      <c r="AB2802" s="5">
        <f ca="1">VLOOKUP(CONCATENATE($F2802," ",$G2802),AllocFactorMatrix,(AB$4+1),FALSE)*$E2807</f>
        <v>0</v>
      </c>
      <c r="AC2802" s="5">
        <f ca="1">VLOOKUP(CONCATENATE($F2802," ",$G2802),AllocFactorMatrix,(AC$4+1),FALSE)*$E2807</f>
        <v>0</v>
      </c>
    </row>
    <row r="2803" spans="4:29" hidden="1" outlineLevel="1">
      <c r="E2803" s="48"/>
      <c r="F2803" s="175" t="str">
        <f>F2807</f>
        <v>LABOR_M</v>
      </c>
      <c r="G2803" s="52" t="str">
        <f>$G$11</f>
        <v>DISTPRI</v>
      </c>
      <c r="H2803" s="4">
        <f t="shared" ca="1" si="1299"/>
        <v>54527.367924588732</v>
      </c>
      <c r="I2803" s="5">
        <f ca="1">VLOOKUP(CONCATENATE($F2803," ",$G2803),AllocFactorMatrix,(I$4+1),FALSE)*$E2807</f>
        <v>35704.9059168772</v>
      </c>
      <c r="J2803" s="5">
        <f ca="1">VLOOKUP(CONCATENATE($F2803," ",$G2803),AllocFactorMatrix,(J$4+1),FALSE)*$E2807</f>
        <v>8356.3260704204858</v>
      </c>
      <c r="K2803" s="5">
        <f ca="1">VLOOKUP(CONCATENATE($F2803," ",$G2803),AllocFactorMatrix,(K$4+1),FALSE)*$E2807</f>
        <v>116.7190807610618</v>
      </c>
      <c r="L2803" s="5">
        <f ca="1">VLOOKUP(CONCATENATE($F2803," ",$G2803),AllocFactorMatrix,(L$4+1),FALSE)*$E2807</f>
        <v>0</v>
      </c>
      <c r="M2803" s="5">
        <f t="shared" ca="1" si="1322"/>
        <v>8473.0451511815481</v>
      </c>
      <c r="N2803" s="5">
        <f ca="1">VLOOKUP(CONCATENATE($F2803," ",$G2803),AllocFactorMatrix,(N$4+1),FALSE)*$E2807</f>
        <v>4851.0112088648357</v>
      </c>
      <c r="O2803" s="5">
        <f ca="1">VLOOKUP(CONCATENATE($F2803," ",$G2803),AllocFactorMatrix,(O$4+1),FALSE)*$E2807</f>
        <v>871.62577036272637</v>
      </c>
      <c r="P2803" s="5">
        <f ca="1">VLOOKUP(CONCATENATE($F2803," ",$G2803),AllocFactorMatrix,(P$4+1),FALSE)*$E2807</f>
        <v>0</v>
      </c>
      <c r="Q2803" s="5">
        <f ca="1">VLOOKUP(CONCATENATE($F2803," ",$G2803),AllocFactorMatrix,(Q$4+1),FALSE)*$E2807</f>
        <v>0</v>
      </c>
      <c r="R2803" s="5">
        <f t="shared" ca="1" si="1324"/>
        <v>5722.6369792275618</v>
      </c>
      <c r="S2803" s="5">
        <f ca="1">VLOOKUP(CONCATENATE($F2803," ",$G2803),AllocFactorMatrix,(S$4+1),FALSE)*$E2807</f>
        <v>219.34699557807443</v>
      </c>
      <c r="T2803" s="5">
        <f ca="1">VLOOKUP(CONCATENATE($F2803," ",$G2803),AllocFactorMatrix,(T$4+1),FALSE)*$E2807</f>
        <v>3033.1001634305876</v>
      </c>
      <c r="U2803" s="5">
        <f ca="1">VLOOKUP(CONCATENATE($F2803," ",$G2803),AllocFactorMatrix,(U$4+1),FALSE)*$E2807</f>
        <v>0</v>
      </c>
      <c r="V2803" s="5">
        <f ca="1">VLOOKUP(CONCATENATE($F2803," ",$G2803),AllocFactorMatrix,(V$4+1),FALSE)*$E2807</f>
        <v>0</v>
      </c>
      <c r="W2803" s="5">
        <f t="shared" ca="1" si="1325"/>
        <v>3252.4471590086619</v>
      </c>
      <c r="X2803" s="5">
        <f ca="1">VLOOKUP(CONCATENATE($F2803," ",$G2803),AllocFactorMatrix,(X$4+1),FALSE)*$E2807</f>
        <v>1330.1071895262535</v>
      </c>
      <c r="Y2803" s="5">
        <f ca="1">VLOOKUP(CONCATENATE($F2803," ",$G2803),AllocFactorMatrix,(Y$4+1),FALSE)*$E2807</f>
        <v>26.69734888566467</v>
      </c>
      <c r="Z2803" s="5">
        <f t="shared" ca="1" si="1323"/>
        <v>1356.8045384119182</v>
      </c>
      <c r="AA2803" s="5">
        <f ca="1">VLOOKUP(CONCATENATE($F2803," ",$G2803),AllocFactorMatrix,(AA$4+1),FALSE)*$E2807</f>
        <v>17.528179881826176</v>
      </c>
      <c r="AB2803" s="5">
        <f ca="1">VLOOKUP(CONCATENATE($F2803," ",$G2803),AllocFactorMatrix,(AB$4+1),FALSE)*$E2807</f>
        <v>0</v>
      </c>
      <c r="AC2803" s="5">
        <f ca="1">VLOOKUP(CONCATENATE($F2803," ",$G2803),AllocFactorMatrix,(AC$4+1),FALSE)*$E2807</f>
        <v>0</v>
      </c>
    </row>
    <row r="2804" spans="4:29" hidden="1" outlineLevel="1">
      <c r="E2804" s="48"/>
      <c r="F2804" s="175" t="str">
        <f>F2807</f>
        <v>LABOR_M</v>
      </c>
      <c r="G2804" s="52" t="str">
        <f>$G$12</f>
        <v>DISTSEC</v>
      </c>
      <c r="H2804" s="4">
        <f t="shared" ca="1" si="1299"/>
        <v>21602.273622408768</v>
      </c>
      <c r="I2804" s="5">
        <f ca="1">VLOOKUP(CONCATENATE($F2804," ",$G2804),AllocFactorMatrix,(I$4+1),FALSE)*$E2807</f>
        <v>16031.157082041045</v>
      </c>
      <c r="J2804" s="5">
        <f ca="1">VLOOKUP(CONCATENATE($F2804," ",$G2804),AllocFactorMatrix,(J$4+1),FALSE)*$E2807</f>
        <v>3232.5974940420133</v>
      </c>
      <c r="K2804" s="5">
        <f ca="1">VLOOKUP(CONCATENATE($F2804," ",$G2804),AllocFactorMatrix,(K$4+1),FALSE)*$E2807</f>
        <v>0</v>
      </c>
      <c r="L2804" s="5">
        <f ca="1">VLOOKUP(CONCATENATE($F2804," ",$G2804),AllocFactorMatrix,(L$4+1),FALSE)*$E2807</f>
        <v>0</v>
      </c>
      <c r="M2804" s="5">
        <f t="shared" ca="1" si="1322"/>
        <v>3232.5974940420133</v>
      </c>
      <c r="N2804" s="5">
        <f ca="1">VLOOKUP(CONCATENATE($F2804," ",$G2804),AllocFactorMatrix,(N$4+1),FALSE)*$E2807</f>
        <v>1615.7669205855841</v>
      </c>
      <c r="O2804" s="5">
        <f ca="1">VLOOKUP(CONCATENATE($F2804," ",$G2804),AllocFactorMatrix,(O$4+1),FALSE)*$E2807</f>
        <v>0</v>
      </c>
      <c r="P2804" s="5">
        <f ca="1">VLOOKUP(CONCATENATE($F2804," ",$G2804),AllocFactorMatrix,(P$4+1),FALSE)*$E2807</f>
        <v>0</v>
      </c>
      <c r="Q2804" s="5">
        <f ca="1">VLOOKUP(CONCATENATE($F2804," ",$G2804),AllocFactorMatrix,(Q$4+1),FALSE)*$E2807</f>
        <v>0</v>
      </c>
      <c r="R2804" s="5">
        <f t="shared" ca="1" si="1324"/>
        <v>1615.7669205855841</v>
      </c>
      <c r="S2804" s="5">
        <f ca="1">VLOOKUP(CONCATENATE($F2804," ",$G2804),AllocFactorMatrix,(S$4+1),FALSE)*$E2807</f>
        <v>60.393584328498783</v>
      </c>
      <c r="T2804" s="5">
        <f ca="1">VLOOKUP(CONCATENATE($F2804," ",$G2804),AllocFactorMatrix,(T$4+1),FALSE)*$E2807</f>
        <v>0</v>
      </c>
      <c r="U2804" s="5">
        <f ca="1">VLOOKUP(CONCATENATE($F2804," ",$G2804),AllocFactorMatrix,(U$4+1),FALSE)*$E2807</f>
        <v>0</v>
      </c>
      <c r="V2804" s="5">
        <f ca="1">VLOOKUP(CONCATENATE($F2804," ",$G2804),AllocFactorMatrix,(V$4+1),FALSE)*$E2807</f>
        <v>0</v>
      </c>
      <c r="W2804" s="5">
        <f t="shared" ca="1" si="1325"/>
        <v>60.393584328498783</v>
      </c>
      <c r="X2804" s="5">
        <f ca="1">VLOOKUP(CONCATENATE($F2804," ",$G2804),AllocFactorMatrix,(X$4+1),FALSE)*$E2807</f>
        <v>456.41657527098295</v>
      </c>
      <c r="Y2804" s="5">
        <f ca="1">VLOOKUP(CONCATENATE($F2804," ",$G2804),AllocFactorMatrix,(Y$4+1),FALSE)*$E2807</f>
        <v>0</v>
      </c>
      <c r="Z2804" s="5">
        <f t="shared" ca="1" si="1323"/>
        <v>456.41657527098295</v>
      </c>
      <c r="AA2804" s="5">
        <f ca="1">VLOOKUP(CONCATENATE($F2804," ",$G2804),AllocFactorMatrix,(AA$4+1),FALSE)*$E2807</f>
        <v>5.3964741241471321</v>
      </c>
      <c r="AB2804" s="5">
        <f ca="1">VLOOKUP(CONCATENATE($F2804," ",$G2804),AllocFactorMatrix,(AB$4+1),FALSE)*$E2807</f>
        <v>166.10190934585043</v>
      </c>
      <c r="AC2804" s="5">
        <f ca="1">VLOOKUP(CONCATENATE($F2804," ",$G2804),AllocFactorMatrix,(AC$4+1),FALSE)*$E2807</f>
        <v>34.44358267064343</v>
      </c>
    </row>
    <row r="2805" spans="4:29" hidden="1" outlineLevel="1">
      <c r="E2805" s="48"/>
      <c r="F2805" s="175" t="str">
        <f>F2807</f>
        <v>LABOR_M</v>
      </c>
      <c r="G2805" s="52" t="str">
        <f>$G$13</f>
        <v>ENERGY</v>
      </c>
      <c r="H2805" s="4">
        <f t="shared" ca="1" si="1299"/>
        <v>62150.876069333681</v>
      </c>
      <c r="I2805" s="5">
        <f ca="1">VLOOKUP(CONCATENATE($F2805," ",$G2805),AllocFactorMatrix,(I$4+1),FALSE)*$E2807</f>
        <v>24318.780696400594</v>
      </c>
      <c r="J2805" s="5">
        <f ca="1">VLOOKUP(CONCATENATE($F2805," ",$G2805),AllocFactorMatrix,(J$4+1),FALSE)*$E2807</f>
        <v>7015.8976722910284</v>
      </c>
      <c r="K2805" s="5">
        <f ca="1">VLOOKUP(CONCATENATE($F2805," ",$G2805),AllocFactorMatrix,(K$4+1),FALSE)*$E2807</f>
        <v>97.786638462854455</v>
      </c>
      <c r="L2805" s="5">
        <f ca="1">VLOOKUP(CONCATENATE($F2805," ",$G2805),AllocFactorMatrix,(L$4+1),FALSE)*$E2807</f>
        <v>13.670489181821402</v>
      </c>
      <c r="M2805" s="5">
        <f t="shared" ca="1" si="1322"/>
        <v>7127.3547999357042</v>
      </c>
      <c r="N2805" s="5">
        <f ca="1">VLOOKUP(CONCATENATE($F2805," ",$G2805),AllocFactorMatrix,(N$4+1),FALSE)*$E2807</f>
        <v>4552.0850130386634</v>
      </c>
      <c r="O2805" s="5">
        <f ca="1">VLOOKUP(CONCATENATE($F2805," ",$G2805),AllocFactorMatrix,(O$4+1),FALSE)*$E2807</f>
        <v>811.81413127472581</v>
      </c>
      <c r="P2805" s="5">
        <f ca="1">VLOOKUP(CONCATENATE($F2805," ",$G2805),AllocFactorMatrix,(P$4+1),FALSE)*$E2807</f>
        <v>165.31508701198692</v>
      </c>
      <c r="Q2805" s="5">
        <f ca="1">VLOOKUP(CONCATENATE($F2805," ",$G2805),AllocFactorMatrix,(Q$4+1),FALSE)*$E2807</f>
        <v>6.2440067840465296</v>
      </c>
      <c r="R2805" s="5">
        <f t="shared" ca="1" si="1324"/>
        <v>5535.4582381094224</v>
      </c>
      <c r="S2805" s="5">
        <f ca="1">VLOOKUP(CONCATENATE($F2805," ",$G2805),AllocFactorMatrix,(S$4+1),FALSE)*$E2807</f>
        <v>238.39277488212392</v>
      </c>
      <c r="T2805" s="5">
        <f ca="1">VLOOKUP(CONCATENATE($F2805," ",$G2805),AllocFactorMatrix,(T$4+1),FALSE)*$E2807</f>
        <v>3769.0350976340674</v>
      </c>
      <c r="U2805" s="5">
        <f ca="1">VLOOKUP(CONCATENATE($F2805," ",$G2805),AllocFactorMatrix,(U$4+1),FALSE)*$E2807</f>
        <v>16210.006524348573</v>
      </c>
      <c r="V2805" s="5">
        <f ca="1">VLOOKUP(CONCATENATE($F2805," ",$G2805),AllocFactorMatrix,(V$4+1),FALSE)*$E2807</f>
        <v>3049.2715365502536</v>
      </c>
      <c r="W2805" s="5">
        <f t="shared" ca="1" si="1325"/>
        <v>23266.705933415018</v>
      </c>
      <c r="X2805" s="5">
        <f ca="1">VLOOKUP(CONCATENATE($F2805," ",$G2805),AllocFactorMatrix,(X$4+1),FALSE)*$E2807</f>
        <v>1250.4126280519868</v>
      </c>
      <c r="Y2805" s="5">
        <f ca="1">VLOOKUP(CONCATENATE($F2805," ",$G2805),AllocFactorMatrix,(Y$4+1),FALSE)*$E2807</f>
        <v>25.089279953521189</v>
      </c>
      <c r="Z2805" s="5">
        <f t="shared" ca="1" si="1323"/>
        <v>1275.5019080055079</v>
      </c>
      <c r="AA2805" s="5">
        <f ca="1">VLOOKUP(CONCATENATE($F2805," ",$G2805),AllocFactorMatrix,(AA$4+1),FALSE)*$E2807</f>
        <v>22.379745305447102</v>
      </c>
      <c r="AB2805" s="5">
        <f ca="1">VLOOKUP(CONCATENATE($F2805," ",$G2805),AllocFactorMatrix,(AB$4+1),FALSE)*$E2807</f>
        <v>501.29863020818237</v>
      </c>
      <c r="AC2805" s="5">
        <f ca="1">VLOOKUP(CONCATENATE($F2805," ",$G2805),AllocFactorMatrix,(AC$4+1),FALSE)*$E2807</f>
        <v>103.39611795380021</v>
      </c>
    </row>
    <row r="2806" spans="4:29" hidden="1" outlineLevel="1">
      <c r="E2806" s="48"/>
      <c r="F2806" s="175" t="str">
        <f>F2807</f>
        <v>LABOR_M</v>
      </c>
      <c r="G2806" s="52" t="str">
        <f>$G$14</f>
        <v>CUSTOMER</v>
      </c>
      <c r="H2806" s="4">
        <f t="shared" ca="1" si="1299"/>
        <v>41131.393006087106</v>
      </c>
      <c r="I2806" s="5">
        <f ca="1">VLOOKUP(CONCATENATE($F2806," ",$G2806),AllocFactorMatrix,(I$4+1),FALSE)*$E2807</f>
        <v>31758.795157457738</v>
      </c>
      <c r="J2806" s="5">
        <f ca="1">VLOOKUP(CONCATENATE($F2806," ",$G2806),AllocFactorMatrix,(J$4+1),FALSE)*$E2807</f>
        <v>6430.8733057632353</v>
      </c>
      <c r="K2806" s="5">
        <f ca="1">VLOOKUP(CONCATENATE($F2806," ",$G2806),AllocFactorMatrix,(K$4+1),FALSE)*$E2807</f>
        <v>164.37428883809872</v>
      </c>
      <c r="L2806" s="5">
        <f ca="1">VLOOKUP(CONCATENATE($F2806," ",$G2806),AllocFactorMatrix,(L$4+1),FALSE)*$E2807</f>
        <v>26.502255099091879</v>
      </c>
      <c r="M2806" s="5">
        <f t="shared" ca="1" si="1322"/>
        <v>6621.7498497004253</v>
      </c>
      <c r="N2806" s="5">
        <f ca="1">VLOOKUP(CONCATENATE($F2806," ",$G2806),AllocFactorMatrix,(N$4+1),FALSE)*$E2807</f>
        <v>263.72761514757758</v>
      </c>
      <c r="O2806" s="5">
        <f ca="1">VLOOKUP(CONCATENATE($F2806," ",$G2806),AllocFactorMatrix,(O$4+1),FALSE)*$E2807</f>
        <v>63.695478368118806</v>
      </c>
      <c r="P2806" s="5">
        <f ca="1">VLOOKUP(CONCATENATE($F2806," ",$G2806),AllocFactorMatrix,(P$4+1),FALSE)*$E2807</f>
        <v>64.839576003108178</v>
      </c>
      <c r="Q2806" s="5">
        <f ca="1">VLOOKUP(CONCATENATE($F2806," ",$G2806),AllocFactorMatrix,(Q$4+1),FALSE)*$E2807</f>
        <v>8.0092040004076299</v>
      </c>
      <c r="R2806" s="5">
        <f t="shared" ca="1" si="1324"/>
        <v>400.27187351921219</v>
      </c>
      <c r="S2806" s="5">
        <f ca="1">VLOOKUP(CONCATENATE($F2806," ",$G2806),AllocFactorMatrix,(S$4+1),FALSE)*$E2807</f>
        <v>2.0043487291091702</v>
      </c>
      <c r="T2806" s="5">
        <f ca="1">VLOOKUP(CONCATENATE($F2806," ",$G2806),AllocFactorMatrix,(T$4+1),FALSE)*$E2807</f>
        <v>46.306936187760968</v>
      </c>
      <c r="U2806" s="5">
        <f ca="1">VLOOKUP(CONCATENATE($F2806," ",$G2806),AllocFactorMatrix,(U$4+1),FALSE)*$E2807</f>
        <v>108.91833142450631</v>
      </c>
      <c r="V2806" s="5">
        <f ca="1">VLOOKUP(CONCATENATE($F2806," ",$G2806),AllocFactorMatrix,(V$4+1),FALSE)*$E2807</f>
        <v>32.072474237678684</v>
      </c>
      <c r="W2806" s="5">
        <f t="shared" ca="1" si="1325"/>
        <v>189.30209057905512</v>
      </c>
      <c r="X2806" s="5">
        <f ca="1">VLOOKUP(CONCATENATE($F2806," ",$G2806),AllocFactorMatrix,(X$4+1),FALSE)*$E2807</f>
        <v>58.437294192727499</v>
      </c>
      <c r="Y2806" s="5">
        <f ca="1">VLOOKUP(CONCATENATE($F2806," ",$G2806),AllocFactorMatrix,(Y$4+1),FALSE)*$E2807</f>
        <v>0.87294987396370927</v>
      </c>
      <c r="Z2806" s="5">
        <f t="shared" ca="1" si="1323"/>
        <v>59.310244066691212</v>
      </c>
      <c r="AA2806" s="5">
        <f ca="1">VLOOKUP(CONCATENATE($F2806," ",$G2806),AllocFactorMatrix,(AA$4+1),FALSE)*$E2807</f>
        <v>4.7572628661152558</v>
      </c>
      <c r="AB2806" s="5">
        <f ca="1">VLOOKUP(CONCATENATE($F2806," ",$G2806),AllocFactorMatrix,(AB$4+1),FALSE)*$E2807</f>
        <v>1728.5298094658092</v>
      </c>
      <c r="AC2806" s="5">
        <f ca="1">VLOOKUP(CONCATENATE($F2806," ",$G2806),AllocFactorMatrix,(AC$4+1),FALSE)*$E2807</f>
        <v>368.6767184320488</v>
      </c>
    </row>
    <row r="2807" spans="4:29" collapsed="1">
      <c r="D2807" s="52" t="s">
        <v>331</v>
      </c>
      <c r="E2807" s="39">
        <v>365561</v>
      </c>
      <c r="F2807" s="93" t="s">
        <v>69</v>
      </c>
      <c r="G2807" s="52" t="str">
        <f>$G$15</f>
        <v>TOTAL</v>
      </c>
      <c r="H2807" s="4">
        <f t="shared" ca="1" si="1299"/>
        <v>365561.00000000017</v>
      </c>
      <c r="I2807" s="5">
        <f ca="1">VLOOKUP(CONCATENATE($F2807," ",$G2807),AllocFactorMatrix,(I$4+1),FALSE)*$E2807</f>
        <v>203543.20699845871</v>
      </c>
      <c r="J2807" s="5">
        <f ca="1">VLOOKUP(CONCATENATE($F2807," ",$G2807),AllocFactorMatrix,(J$4+1),FALSE)*$E2807</f>
        <v>47363.994539904452</v>
      </c>
      <c r="K2807" s="5">
        <f ca="1">VLOOKUP(CONCATENATE($F2807," ",$G2807),AllocFactorMatrix,(K$4+1),FALSE)*$E2807</f>
        <v>689.38428363462538</v>
      </c>
      <c r="L2807" s="5">
        <f ca="1">VLOOKUP(CONCATENATE($F2807," ",$G2807),AllocFactorMatrix,(L$4+1),FALSE)*$E2807</f>
        <v>83.883823775848285</v>
      </c>
      <c r="M2807" s="5">
        <f t="shared" ca="1" si="1322"/>
        <v>48137.262647314921</v>
      </c>
      <c r="N2807" s="5">
        <f ca="1">VLOOKUP(CONCATENATE($F2807," ",$G2807),AllocFactorMatrix,(N$4+1),FALSE)*$E2807</f>
        <v>24558.762161434221</v>
      </c>
      <c r="O2807" s="5">
        <f ca="1">VLOOKUP(CONCATENATE($F2807," ",$G2807),AllocFactorMatrix,(O$4+1),FALSE)*$E2807</f>
        <v>4126.3461860125071</v>
      </c>
      <c r="P2807" s="5">
        <f ca="1">VLOOKUP(CONCATENATE($F2807," ",$G2807),AllocFactorMatrix,(P$4+1),FALSE)*$E2807</f>
        <v>717.59158329559511</v>
      </c>
      <c r="Q2807" s="5">
        <f ca="1">VLOOKUP(CONCATENATE($F2807," ",$G2807),AllocFactorMatrix,(Q$4+1),FALSE)*$E2807</f>
        <v>31.935737144692279</v>
      </c>
      <c r="R2807" s="5">
        <f t="shared" ca="1" si="1324"/>
        <v>29434.635667887014</v>
      </c>
      <c r="S2807" s="5">
        <f ca="1">VLOOKUP(CONCATENATE($F2807," ",$G2807),AllocFactorMatrix,(S$4+1),FALSE)*$E2807</f>
        <v>1147.8047583908397</v>
      </c>
      <c r="T2807" s="5">
        <f ca="1">VLOOKUP(CONCATENATE($F2807," ",$G2807),AllocFactorMatrix,(T$4+1),FALSE)*$E2807</f>
        <v>15333.356716415065</v>
      </c>
      <c r="U2807" s="5">
        <f ca="1">VLOOKUP(CONCATENATE($F2807," ",$G2807),AllocFactorMatrix,(U$4+1),FALSE)*$E2807</f>
        <v>49093.576277616885</v>
      </c>
      <c r="V2807" s="5">
        <f ca="1">VLOOKUP(CONCATENATE($F2807," ",$G2807),AllocFactorMatrix,(V$4+1),FALSE)*$E2807</f>
        <v>8757.7380904134752</v>
      </c>
      <c r="W2807" s="5">
        <f t="shared" ca="1" si="1325"/>
        <v>74332.475842836269</v>
      </c>
      <c r="X2807" s="5">
        <f ca="1">VLOOKUP(CONCATENATE($F2807," ",$G2807),AllocFactorMatrix,(X$4+1),FALSE)*$E2807</f>
        <v>6738.9897222603377</v>
      </c>
      <c r="Y2807" s="5">
        <f ca="1">VLOOKUP(CONCATENATE($F2807," ",$G2807),AllocFactorMatrix,(Y$4+1),FALSE)*$E2807</f>
        <v>125.44535674903267</v>
      </c>
      <c r="Z2807" s="5">
        <f t="shared" ca="1" si="1323"/>
        <v>6864.4350790093704</v>
      </c>
      <c r="AA2807" s="5">
        <f ca="1">VLOOKUP(CONCATENATE($F2807," ",$G2807),AllocFactorMatrix,(AA$4+1),FALSE)*$E2807</f>
        <v>98.140168717733133</v>
      </c>
      <c r="AB2807" s="5">
        <f ca="1">VLOOKUP(CONCATENATE($F2807," ",$G2807),AllocFactorMatrix,(AB$4+1),FALSE)*$E2807</f>
        <v>2602.040186520092</v>
      </c>
      <c r="AC2807" s="5">
        <f ca="1">VLOOKUP(CONCATENATE($F2807," ",$G2807),AllocFactorMatrix,(AC$4+1),FALSE)*$E2807</f>
        <v>548.80340925589348</v>
      </c>
    </row>
    <row r="2808" spans="4:29" hidden="1" outlineLevel="1">
      <c r="E2808" s="48"/>
      <c r="F2808" s="175" t="str">
        <f>F2815</f>
        <v>LABOR_M</v>
      </c>
      <c r="G2808" s="52" t="str">
        <f>$G$8</f>
        <v>PRODUCTION</v>
      </c>
      <c r="H2808" s="4">
        <f t="shared" ca="1" si="1299"/>
        <v>-963.62451671081374</v>
      </c>
      <c r="I2808" s="5">
        <f ca="1">VLOOKUP(CONCATENATE($F2808," ",$G2808),AllocFactorMatrix,(I$4+1),FALSE)*$E2815</f>
        <v>-495.67494134404916</v>
      </c>
      <c r="J2808" s="5">
        <f ca="1">VLOOKUP(CONCATENATE($F2808," ",$G2808),AllocFactorMatrix,(J$4+1),FALSE)*$E2815</f>
        <v>-115.59147252828892</v>
      </c>
      <c r="K2808" s="5">
        <f ca="1">VLOOKUP(CONCATENATE($F2808," ",$G2808),AllocFactorMatrix,(K$4+1),FALSE)*$E2815</f>
        <v>-1.6071791792260619</v>
      </c>
      <c r="L2808" s="5">
        <f ca="1">VLOOKUP(CONCATENATE($F2808," ",$G2808),AllocFactorMatrix,(L$4+1),FALSE)*$E2815</f>
        <v>-0.22383780256993305</v>
      </c>
      <c r="M2808" s="5">
        <f t="shared" ca="1" si="1316"/>
        <v>-117.42248951008492</v>
      </c>
      <c r="N2808" s="5">
        <f ca="1">VLOOKUP(CONCATENATE($F2808," ",$G2808),AllocFactorMatrix,(N$4+1),FALSE)*$E2815</f>
        <v>-68.800991969750825</v>
      </c>
      <c r="O2808" s="5">
        <f ca="1">VLOOKUP(CONCATENATE($F2808," ",$G2808),AllocFactorMatrix,(O$4+1),FALSE)*$E2815</f>
        <v>-12.328558828343139</v>
      </c>
      <c r="P2808" s="5">
        <f ca="1">VLOOKUP(CONCATENATE($F2808," ",$G2808),AllocFactorMatrix,(P$4+1),FALSE)*$E2815</f>
        <v>-2.50010591972528</v>
      </c>
      <c r="Q2808" s="5">
        <f ca="1">VLOOKUP(CONCATENATE($F2808," ",$G2808),AllocFactorMatrix,(Q$4+1),FALSE)*$E2815</f>
        <v>-9.4940391698743465E-2</v>
      </c>
      <c r="R2808" s="5">
        <f ca="1">SUBTOTAL(9,N2808:Q2808)</f>
        <v>-83.724597109517987</v>
      </c>
      <c r="S2808" s="5">
        <f ca="1">VLOOKUP(CONCATENATE($F2808," ",$G2808),AllocFactorMatrix,(S$4+1),FALSE)*$E2815</f>
        <v>-3.2582204653495466</v>
      </c>
      <c r="T2808" s="5">
        <f ca="1">VLOOKUP(CONCATENATE($F2808," ",$G2808),AllocFactorMatrix,(T$4+1),FALSE)*$E2815</f>
        <v>-43.987857740354684</v>
      </c>
      <c r="U2808" s="5">
        <f ca="1">VLOOKUP(CONCATENATE($F2808," ",$G2808),AllocFactorMatrix,(U$4+1),FALSE)*$E2815</f>
        <v>-168.23589781835111</v>
      </c>
      <c r="V2808" s="5">
        <f ca="1">VLOOKUP(CONCATENATE($F2808," ",$G2808),AllocFactorMatrix,(V$4+1),FALSE)*$E2815</f>
        <v>-30.47749322562413</v>
      </c>
      <c r="W2808" s="5">
        <f ca="1">SUBTOTAL(9,S2808:V2808)</f>
        <v>-245.95946924967947</v>
      </c>
      <c r="X2808" s="5">
        <f ca="1">VLOOKUP(CONCATENATE($F2808," ",$G2808),AllocFactorMatrix,(X$4+1),FALSE)*$E2815</f>
        <v>-18.88309371399485</v>
      </c>
      <c r="Y2808" s="5">
        <f ca="1">VLOOKUP(CONCATENATE($F2808," ",$G2808),AllocFactorMatrix,(Y$4+1),FALSE)*$E2815</f>
        <v>-0.37714381458812707</v>
      </c>
      <c r="Z2808" s="5">
        <f t="shared" ca="1" si="1317"/>
        <v>-19.260237528582977</v>
      </c>
      <c r="AA2808" s="5">
        <f ca="1">VLOOKUP(CONCATENATE($F2808," ",$G2808),AllocFactorMatrix,(AA$4+1),FALSE)*$E2815</f>
        <v>-0.24909855522348662</v>
      </c>
      <c r="AB2808" s="5">
        <f ca="1">VLOOKUP(CONCATENATE($F2808," ",$G2808),AllocFactorMatrix,(AB$4+1),FALSE)*$E2815</f>
        <v>-1.1066376097275381</v>
      </c>
      <c r="AC2808" s="5">
        <f ca="1">VLOOKUP(CONCATENATE($F2808," ",$G2808),AllocFactorMatrix,(AC$4+1),FALSE)*$E2815</f>
        <v>-0.22704580394800528</v>
      </c>
    </row>
    <row r="2809" spans="4:29" hidden="1" outlineLevel="1">
      <c r="E2809" s="48"/>
      <c r="F2809" s="175" t="str">
        <f>F2815</f>
        <v>LABOR_M</v>
      </c>
      <c r="G2809" s="52" t="str">
        <f>$G$9</f>
        <v>BULKTRAN</v>
      </c>
      <c r="H2809" s="4">
        <f t="shared" ca="1" si="1299"/>
        <v>-149.36942231312642</v>
      </c>
      <c r="I2809" s="5">
        <f ca="1">VLOOKUP(CONCATENATE($F2809," ",$G2809),AllocFactorMatrix,(I$4+1),FALSE)*$E2815</f>
        <v>-76.833536672949265</v>
      </c>
      <c r="J2809" s="5">
        <f ca="1">VLOOKUP(CONCATENATE($F2809," ",$G2809),AllocFactorMatrix,(J$4+1),FALSE)*$E2815</f>
        <v>-17.917592564797388</v>
      </c>
      <c r="K2809" s="5">
        <f ca="1">VLOOKUP(CONCATENATE($F2809," ",$G2809),AllocFactorMatrix,(K$4+1),FALSE)*$E2815</f>
        <v>-0.24912548548899668</v>
      </c>
      <c r="L2809" s="5">
        <f ca="1">VLOOKUP(CONCATENATE($F2809," ",$G2809),AllocFactorMatrix,(L$4+1),FALSE)*$E2815</f>
        <v>-3.4696629944445806E-2</v>
      </c>
      <c r="M2809" s="5">
        <f t="shared" ca="1" si="1316"/>
        <v>-18.20141468023083</v>
      </c>
      <c r="N2809" s="5">
        <f ca="1">VLOOKUP(CONCATENATE($F2809," ",$G2809),AllocFactorMatrix,(N$4+1),FALSE)*$E2815</f>
        <v>-10.664697967803747</v>
      </c>
      <c r="O2809" s="5">
        <f ca="1">VLOOKUP(CONCATENATE($F2809," ",$G2809),AllocFactorMatrix,(O$4+1),FALSE)*$E2815</f>
        <v>-1.9110241366925007</v>
      </c>
      <c r="P2809" s="5">
        <f ca="1">VLOOKUP(CONCATENATE($F2809," ",$G2809),AllocFactorMatrix,(P$4+1),FALSE)*$E2815</f>
        <v>-0.38753619327336342</v>
      </c>
      <c r="Q2809" s="5">
        <f ca="1">VLOOKUP(CONCATENATE($F2809," ",$G2809),AllocFactorMatrix,(Q$4+1),FALSE)*$E2815</f>
        <v>-1.4716511687175186E-2</v>
      </c>
      <c r="R2809" s="5">
        <f t="shared" ref="R2809:R2815" ca="1" si="1326">SUBTOTAL(9,N2809:Q2809)</f>
        <v>-12.977974809456784</v>
      </c>
      <c r="S2809" s="5">
        <f ca="1">VLOOKUP(CONCATENATE($F2809," ",$G2809),AllocFactorMatrix,(S$4+1),FALSE)*$E2815</f>
        <v>-0.50504994449422014</v>
      </c>
      <c r="T2809" s="5">
        <f ca="1">VLOOKUP(CONCATENATE($F2809," ",$G2809),AllocFactorMatrix,(T$4+1),FALSE)*$E2815</f>
        <v>-6.8184658915652721</v>
      </c>
      <c r="U2809" s="5">
        <f ca="1">VLOOKUP(CONCATENATE($F2809," ",$G2809),AllocFactorMatrix,(U$4+1),FALSE)*$E2815</f>
        <v>-26.077894899594661</v>
      </c>
      <c r="V2809" s="5">
        <f ca="1">VLOOKUP(CONCATENATE($F2809," ",$G2809),AllocFactorMatrix,(V$4+1),FALSE)*$E2815</f>
        <v>-4.7242525254573691</v>
      </c>
      <c r="W2809" s="5">
        <f t="shared" ref="W2809:W2815" ca="1" si="1327">SUBTOTAL(9,S2809:V2809)</f>
        <v>-38.125663261111519</v>
      </c>
      <c r="X2809" s="5">
        <f ca="1">VLOOKUP(CONCATENATE($F2809," ",$G2809),AllocFactorMatrix,(X$4+1),FALSE)*$E2815</f>
        <v>-2.9270288900199208</v>
      </c>
      <c r="Y2809" s="5">
        <f ca="1">VLOOKUP(CONCATENATE($F2809," ",$G2809),AllocFactorMatrix,(Y$4+1),FALSE)*$E2815</f>
        <v>-5.8460274450347183E-2</v>
      </c>
      <c r="Z2809" s="5">
        <f t="shared" ca="1" si="1317"/>
        <v>-2.9854891644702679</v>
      </c>
      <c r="AA2809" s="5">
        <f ca="1">VLOOKUP(CONCATENATE($F2809," ",$G2809),AllocFactorMatrix,(AA$4+1),FALSE)*$E2815</f>
        <v>-3.8612246417068591E-2</v>
      </c>
      <c r="AB2809" s="5">
        <f ca="1">VLOOKUP(CONCATENATE($F2809," ",$G2809),AllocFactorMatrix,(AB$4+1),FALSE)*$E2815</f>
        <v>-0.17153758295731225</v>
      </c>
      <c r="AC2809" s="5">
        <f ca="1">VLOOKUP(CONCATENATE($F2809," ",$G2809),AllocFactorMatrix,(AC$4+1),FALSE)*$E2815</f>
        <v>-3.5193895533181467E-2</v>
      </c>
    </row>
    <row r="2810" spans="4:29" hidden="1" outlineLevel="1">
      <c r="E2810" s="48"/>
      <c r="F2810" s="175" t="str">
        <f>F2815</f>
        <v>LABOR_M</v>
      </c>
      <c r="G2810" s="52" t="str">
        <f>$G$10</f>
        <v>SUBTRAN</v>
      </c>
      <c r="H2810" s="4">
        <f t="shared" ca="1" si="1299"/>
        <v>-41.396123425221468</v>
      </c>
      <c r="I2810" s="5">
        <f ca="1">VLOOKUP(CONCATENATE($F2810," ",$G2810),AllocFactorMatrix,(I$4+1),FALSE)*$E2815</f>
        <v>-21.151488407924866</v>
      </c>
      <c r="J2810" s="5">
        <f ca="1">VLOOKUP(CONCATENATE($F2810," ",$G2810),AllocFactorMatrix,(J$4+1),FALSE)*$E2815</f>
        <v>-4.9582661979372915</v>
      </c>
      <c r="K2810" s="5">
        <f ca="1">VLOOKUP(CONCATENATE($F2810," ",$G2810),AllocFactorMatrix,(K$4+1),FALSE)*$E2815</f>
        <v>-6.9265056133466077E-2</v>
      </c>
      <c r="L2810" s="5">
        <f ca="1">VLOOKUP(CONCATENATE($F2810," ",$G2810),AllocFactorMatrix,(L$4+1),FALSE)*$E2815</f>
        <v>-1.2536653337278259E-2</v>
      </c>
      <c r="M2810" s="5">
        <f t="shared" ca="1" si="1316"/>
        <v>-5.0400679074080363</v>
      </c>
      <c r="N2810" s="5">
        <f ca="1">VLOOKUP(CONCATENATE($F2810," ",$G2810),AllocFactorMatrix,(N$4+1),FALSE)*$E2815</f>
        <v>-2.8655231087196915</v>
      </c>
      <c r="O2810" s="5">
        <f ca="1">VLOOKUP(CONCATENATE($F2810," ",$G2810),AllocFactorMatrix,(O$4+1),FALSE)*$E2815</f>
        <v>-0.51492010618291406</v>
      </c>
      <c r="P2810" s="5">
        <f ca="1">VLOOKUP(CONCATENATE($F2810," ",$G2810),AllocFactorMatrix,(P$4+1),FALSE)*$E2815</f>
        <v>-0.13516255783849124</v>
      </c>
      <c r="Q2810" s="5">
        <f ca="1">VLOOKUP(CONCATENATE($F2810," ",$G2810),AllocFactorMatrix,(Q$4+1),FALSE)*$E2815</f>
        <v>0</v>
      </c>
      <c r="R2810" s="5">
        <f t="shared" ca="1" si="1326"/>
        <v>-3.5156057727410968</v>
      </c>
      <c r="S2810" s="5">
        <f ca="1">VLOOKUP(CONCATENATE($F2810," ",$G2810),AllocFactorMatrix,(S$4+1),FALSE)*$E2815</f>
        <v>-0.12916125928167849</v>
      </c>
      <c r="T2810" s="5">
        <f ca="1">VLOOKUP(CONCATENATE($F2810," ",$G2810),AllocFactorMatrix,(T$4+1),FALSE)*$E2815</f>
        <v>-1.8122577127577479</v>
      </c>
      <c r="U2810" s="5">
        <f ca="1">VLOOKUP(CONCATENATE($F2810," ",$G2810),AllocFactorMatrix,(U$4+1),FALSE)*$E2815</f>
        <v>-8.9358284761092044</v>
      </c>
      <c r="V2810" s="5">
        <f ca="1">VLOOKUP(CONCATENATE($F2810," ",$G2810),AllocFactorMatrix,(V$4+1),FALSE)*$E2815</f>
        <v>0</v>
      </c>
      <c r="W2810" s="5">
        <f t="shared" ca="1" si="1327"/>
        <v>-10.87724744814863</v>
      </c>
      <c r="X2810" s="5">
        <f ca="1">VLOOKUP(CONCATENATE($F2810," ",$G2810),AllocFactorMatrix,(X$4+1),FALSE)*$E2815</f>
        <v>-0.78549769421202209</v>
      </c>
      <c r="Y2810" s="5">
        <f ca="1">VLOOKUP(CONCATENATE($F2810," ",$G2810),AllocFactorMatrix,(Y$4+1),FALSE)*$E2815</f>
        <v>-1.5771628850871199E-2</v>
      </c>
      <c r="Z2810" s="5">
        <f t="shared" ca="1" si="1317"/>
        <v>-0.80126932306289333</v>
      </c>
      <c r="AA2810" s="5">
        <f ca="1">VLOOKUP(CONCATENATE($F2810," ",$G2810),AllocFactorMatrix,(AA$4+1),FALSE)*$E2815</f>
        <v>-1.0444565935930418E-2</v>
      </c>
      <c r="AB2810" s="5">
        <f ca="1">VLOOKUP(CONCATENATE($F2810," ",$G2810),AllocFactorMatrix,(AB$4+1),FALSE)*$E2815</f>
        <v>0</v>
      </c>
      <c r="AC2810" s="5">
        <f ca="1">VLOOKUP(CONCATENATE($F2810," ",$G2810),AllocFactorMatrix,(AC$4+1),FALSE)*$E2815</f>
        <v>0</v>
      </c>
    </row>
    <row r="2811" spans="4:29" hidden="1" outlineLevel="1">
      <c r="E2811" s="48"/>
      <c r="F2811" s="175" t="str">
        <f>F2815</f>
        <v>LABOR_M</v>
      </c>
      <c r="G2811" s="52" t="str">
        <f>$G$11</f>
        <v>DISTPRI</v>
      </c>
      <c r="H2811" s="4">
        <f t="shared" ca="1" si="1299"/>
        <v>-338.14751323320223</v>
      </c>
      <c r="I2811" s="5">
        <f ca="1">VLOOKUP(CONCATENATE($F2811," ",$G2811),AllocFactorMatrix,(I$4+1),FALSE)*$E2815</f>
        <v>-221.42138169432903</v>
      </c>
      <c r="J2811" s="5">
        <f ca="1">VLOOKUP(CONCATENATE($F2811," ",$G2811),AllocFactorMatrix,(J$4+1),FALSE)*$E2815</f>
        <v>-51.821149415947666</v>
      </c>
      <c r="K2811" s="5">
        <f ca="1">VLOOKUP(CONCATENATE($F2811," ",$G2811),AllocFactorMatrix,(K$4+1),FALSE)*$E2815</f>
        <v>-0.72382490496887553</v>
      </c>
      <c r="L2811" s="5">
        <f ca="1">VLOOKUP(CONCATENATE($F2811," ",$G2811),AllocFactorMatrix,(L$4+1),FALSE)*$E2815</f>
        <v>0</v>
      </c>
      <c r="M2811" s="5">
        <f t="shared" ca="1" si="1316"/>
        <v>-52.544974320916545</v>
      </c>
      <c r="N2811" s="5">
        <f ca="1">VLOOKUP(CONCATENATE($F2811," ",$G2811),AllocFactorMatrix,(N$4+1),FALSE)*$E2815</f>
        <v>-30.083193804854954</v>
      </c>
      <c r="O2811" s="5">
        <f ca="1">VLOOKUP(CONCATENATE($F2811," ",$G2811),AllocFactorMatrix,(O$4+1),FALSE)*$E2815</f>
        <v>-5.4053239306498799</v>
      </c>
      <c r="P2811" s="5">
        <f ca="1">VLOOKUP(CONCATENATE($F2811," ",$G2811),AllocFactorMatrix,(P$4+1),FALSE)*$E2815</f>
        <v>0</v>
      </c>
      <c r="Q2811" s="5">
        <f ca="1">VLOOKUP(CONCATENATE($F2811," ",$G2811),AllocFactorMatrix,(Q$4+1),FALSE)*$E2815</f>
        <v>0</v>
      </c>
      <c r="R2811" s="5">
        <f t="shared" ca="1" si="1326"/>
        <v>-35.488517735504836</v>
      </c>
      <c r="S2811" s="5">
        <f ca="1">VLOOKUP(CONCATENATE($F2811," ",$G2811),AllocFactorMatrix,(S$4+1),FALSE)*$E2815</f>
        <v>-1.3602644674226592</v>
      </c>
      <c r="T2811" s="5">
        <f ca="1">VLOOKUP(CONCATENATE($F2811," ",$G2811),AllocFactorMatrix,(T$4+1),FALSE)*$E2815</f>
        <v>-18.809550445745423</v>
      </c>
      <c r="U2811" s="5">
        <f ca="1">VLOOKUP(CONCATENATE($F2811," ",$G2811),AllocFactorMatrix,(U$4+1),FALSE)*$E2815</f>
        <v>0</v>
      </c>
      <c r="V2811" s="5">
        <f ca="1">VLOOKUP(CONCATENATE($F2811," ",$G2811),AllocFactorMatrix,(V$4+1),FALSE)*$E2815</f>
        <v>0</v>
      </c>
      <c r="W2811" s="5">
        <f t="shared" ca="1" si="1327"/>
        <v>-20.169814913168082</v>
      </c>
      <c r="X2811" s="5">
        <f ca="1">VLOOKUP(CONCATENATE($F2811," ",$G2811),AllocFactorMatrix,(X$4+1),FALSE)*$E2815</f>
        <v>-8.2485631636197976</v>
      </c>
      <c r="Y2811" s="5">
        <f ca="1">VLOOKUP(CONCATENATE($F2811," ",$G2811),AllocFactorMatrix,(Y$4+1),FALSE)*$E2815</f>
        <v>-0.16556167075755293</v>
      </c>
      <c r="Z2811" s="5">
        <f t="shared" ca="1" si="1317"/>
        <v>-8.4141248343773505</v>
      </c>
      <c r="AA2811" s="5">
        <f ca="1">VLOOKUP(CONCATENATE($F2811," ",$G2811),AllocFactorMatrix,(AA$4+1),FALSE)*$E2815</f>
        <v>-0.10869973490634925</v>
      </c>
      <c r="AB2811" s="5">
        <f ca="1">VLOOKUP(CONCATENATE($F2811," ",$G2811),AllocFactorMatrix,(AB$4+1),FALSE)*$E2815</f>
        <v>0</v>
      </c>
      <c r="AC2811" s="5">
        <f ca="1">VLOOKUP(CONCATENATE($F2811," ",$G2811),AllocFactorMatrix,(AC$4+1),FALSE)*$E2815</f>
        <v>0</v>
      </c>
    </row>
    <row r="2812" spans="4:29" hidden="1" outlineLevel="1">
      <c r="E2812" s="48"/>
      <c r="F2812" s="175" t="str">
        <f>F2815</f>
        <v>LABOR_M</v>
      </c>
      <c r="G2812" s="52" t="str">
        <f>$G$12</f>
        <v>DISTSEC</v>
      </c>
      <c r="H2812" s="4">
        <f t="shared" ca="1" si="1299"/>
        <v>-133.96493143962479</v>
      </c>
      <c r="I2812" s="5">
        <f ca="1">VLOOKUP(CONCATENATE($F2812," ",$G2812),AllocFactorMatrix,(I$4+1),FALSE)*$E2815</f>
        <v>-99.416056704591156</v>
      </c>
      <c r="J2812" s="5">
        <f ca="1">VLOOKUP(CONCATENATE($F2812," ",$G2812),AllocFactorMatrix,(J$4+1),FALSE)*$E2815</f>
        <v>-20.046718657059269</v>
      </c>
      <c r="K2812" s="5">
        <f ca="1">VLOOKUP(CONCATENATE($F2812," ",$G2812),AllocFactorMatrix,(K$4+1),FALSE)*$E2815</f>
        <v>0</v>
      </c>
      <c r="L2812" s="5">
        <f ca="1">VLOOKUP(CONCATENATE($F2812," ",$G2812),AllocFactorMatrix,(L$4+1),FALSE)*$E2815</f>
        <v>0</v>
      </c>
      <c r="M2812" s="5">
        <f t="shared" ca="1" si="1316"/>
        <v>-20.046718657059269</v>
      </c>
      <c r="N2812" s="5">
        <f ca="1">VLOOKUP(CONCATENATE($F2812," ",$G2812),AllocFactorMatrix,(N$4+1),FALSE)*$E2815</f>
        <v>-10.020061245503539</v>
      </c>
      <c r="O2812" s="5">
        <f ca="1">VLOOKUP(CONCATENATE($F2812," ",$G2812),AllocFactorMatrix,(O$4+1),FALSE)*$E2815</f>
        <v>0</v>
      </c>
      <c r="P2812" s="5">
        <f ca="1">VLOOKUP(CONCATENATE($F2812," ",$G2812),AllocFactorMatrix,(P$4+1),FALSE)*$E2815</f>
        <v>0</v>
      </c>
      <c r="Q2812" s="5">
        <f ca="1">VLOOKUP(CONCATENATE($F2812," ",$G2812),AllocFactorMatrix,(Q$4+1),FALSE)*$E2815</f>
        <v>0</v>
      </c>
      <c r="R2812" s="5">
        <f t="shared" ca="1" si="1326"/>
        <v>-10.020061245503539</v>
      </c>
      <c r="S2812" s="5">
        <f ca="1">VLOOKUP(CONCATENATE($F2812," ",$G2812),AllocFactorMatrix,(S$4+1),FALSE)*$E2815</f>
        <v>-0.37452642834631361</v>
      </c>
      <c r="T2812" s="5">
        <f ca="1">VLOOKUP(CONCATENATE($F2812," ",$G2812),AllocFactorMatrix,(T$4+1),FALSE)*$E2815</f>
        <v>0</v>
      </c>
      <c r="U2812" s="5">
        <f ca="1">VLOOKUP(CONCATENATE($F2812," ",$G2812),AllocFactorMatrix,(U$4+1),FALSE)*$E2815</f>
        <v>0</v>
      </c>
      <c r="V2812" s="5">
        <f ca="1">VLOOKUP(CONCATENATE($F2812," ",$G2812),AllocFactorMatrix,(V$4+1),FALSE)*$E2815</f>
        <v>0</v>
      </c>
      <c r="W2812" s="5">
        <f t="shared" ca="1" si="1327"/>
        <v>-0.37452642834631361</v>
      </c>
      <c r="X2812" s="5">
        <f ca="1">VLOOKUP(CONCATENATE($F2812," ",$G2812),AllocFactorMatrix,(X$4+1),FALSE)*$E2815</f>
        <v>-2.8304342534879772</v>
      </c>
      <c r="Y2812" s="5">
        <f ca="1">VLOOKUP(CONCATENATE($F2812," ",$G2812),AllocFactorMatrix,(Y$4+1),FALSE)*$E2815</f>
        <v>0</v>
      </c>
      <c r="Z2812" s="5">
        <f t="shared" ca="1" si="1317"/>
        <v>-2.8304342534879772</v>
      </c>
      <c r="AA2812" s="5">
        <f ca="1">VLOOKUP(CONCATENATE($F2812," ",$G2812),AllocFactorMatrix,(AA$4+1),FALSE)*$E2815</f>
        <v>-3.3465842470727314E-2</v>
      </c>
      <c r="AB2812" s="5">
        <f ca="1">VLOOKUP(CONCATENATE($F2812," ",$G2812),AllocFactorMatrix,(AB$4+1),FALSE)*$E2815</f>
        <v>-1.0300689310047924</v>
      </c>
      <c r="AC2812" s="5">
        <f ca="1">VLOOKUP(CONCATENATE($F2812," ",$G2812),AllocFactorMatrix,(AC$4+1),FALSE)*$E2815</f>
        <v>-0.21359937716098998</v>
      </c>
    </row>
    <row r="2813" spans="4:29" hidden="1" outlineLevel="1">
      <c r="E2813" s="48"/>
      <c r="F2813" s="175" t="str">
        <f>F2815</f>
        <v>LABOR_M</v>
      </c>
      <c r="G2813" s="52" t="str">
        <f>$G$13</f>
        <v>ENERGY</v>
      </c>
      <c r="H2813" s="4">
        <f t="shared" ca="1" si="1299"/>
        <v>-385.42414548920556</v>
      </c>
      <c r="I2813" s="5">
        <f ca="1">VLOOKUP(CONCATENATE($F2813," ",$G2813),AllocFactorMatrix,(I$4+1),FALSE)*$E2815</f>
        <v>-150.81115282740814</v>
      </c>
      <c r="J2813" s="5">
        <f ca="1">VLOOKUP(CONCATENATE($F2813," ",$G2813),AllocFactorMatrix,(J$4+1),FALSE)*$E2815</f>
        <v>-43.508580026544848</v>
      </c>
      <c r="K2813" s="5">
        <f ca="1">VLOOKUP(CONCATENATE($F2813," ",$G2813),AllocFactorMatrix,(K$4+1),FALSE)*$E2815</f>
        <v>-0.60641673864359447</v>
      </c>
      <c r="L2813" s="5">
        <f ca="1">VLOOKUP(CONCATENATE($F2813," ",$G2813),AllocFactorMatrix,(L$4+1),FALSE)*$E2815</f>
        <v>-8.47765461173077E-2</v>
      </c>
      <c r="M2813" s="5">
        <f t="shared" ca="1" si="1316"/>
        <v>-44.199773311305755</v>
      </c>
      <c r="N2813" s="5">
        <f ca="1">VLOOKUP(CONCATENATE($F2813," ",$G2813),AllocFactorMatrix,(N$4+1),FALSE)*$E2815</f>
        <v>-28.229424704929272</v>
      </c>
      <c r="O2813" s="5">
        <f ca="1">VLOOKUP(CONCATENATE($F2813," ",$G2813),AllocFactorMatrix,(O$4+1),FALSE)*$E2815</f>
        <v>-5.0344063934604719</v>
      </c>
      <c r="P2813" s="5">
        <f ca="1">VLOOKUP(CONCATENATE($F2813," ",$G2813),AllocFactorMatrix,(P$4+1),FALSE)*$E2815</f>
        <v>-1.025189509428452</v>
      </c>
      <c r="Q2813" s="5">
        <f ca="1">VLOOKUP(CONCATENATE($F2813," ",$G2813),AllocFactorMatrix,(Q$4+1),FALSE)*$E2815</f>
        <v>-3.8721754726115429E-2</v>
      </c>
      <c r="R2813" s="5">
        <f t="shared" ca="1" si="1326"/>
        <v>-34.327742362544313</v>
      </c>
      <c r="S2813" s="5">
        <f ca="1">VLOOKUP(CONCATENATE($F2813," ",$G2813),AllocFactorMatrix,(S$4+1),FALSE)*$E2815</f>
        <v>-1.4783754849608544</v>
      </c>
      <c r="T2813" s="5">
        <f ca="1">VLOOKUP(CONCATENATE($F2813," ",$G2813),AllocFactorMatrix,(T$4+1),FALSE)*$E2815</f>
        <v>-23.373397507765958</v>
      </c>
      <c r="U2813" s="5">
        <f ca="1">VLOOKUP(CONCATENATE($F2813," ",$G2813),AllocFactorMatrix,(U$4+1),FALSE)*$E2815</f>
        <v>-100.52517853572513</v>
      </c>
      <c r="V2813" s="5">
        <f ca="1">VLOOKUP(CONCATENATE($F2813," ",$G2813),AllocFactorMatrix,(V$4+1),FALSE)*$E2815</f>
        <v>-18.909836042026981</v>
      </c>
      <c r="W2813" s="5">
        <f t="shared" ca="1" si="1327"/>
        <v>-144.28678757047891</v>
      </c>
      <c r="X2813" s="5">
        <f ca="1">VLOOKUP(CONCATENATE($F2813," ",$G2813),AllocFactorMatrix,(X$4+1),FALSE)*$E2815</f>
        <v>-7.7543431268484717</v>
      </c>
      <c r="Y2813" s="5">
        <f ca="1">VLOOKUP(CONCATENATE($F2813," ",$G2813),AllocFactorMatrix,(Y$4+1),FALSE)*$E2815</f>
        <v>-0.15558934802846183</v>
      </c>
      <c r="Z2813" s="5">
        <f t="shared" ca="1" si="1317"/>
        <v>-7.9099324748769337</v>
      </c>
      <c r="AA2813" s="5">
        <f ca="1">VLOOKUP(CONCATENATE($F2813," ",$G2813),AllocFactorMatrix,(AA$4+1),FALSE)*$E2815</f>
        <v>-0.13878636563377542</v>
      </c>
      <c r="AB2813" s="5">
        <f ca="1">VLOOKUP(CONCATENATE($F2813," ",$G2813),AllocFactorMatrix,(AB$4+1),FALSE)*$E2815</f>
        <v>-3.1087670585263454</v>
      </c>
      <c r="AC2813" s="5">
        <f ca="1">VLOOKUP(CONCATENATE($F2813," ",$G2813),AllocFactorMatrix,(AC$4+1),FALSE)*$E2815</f>
        <v>-0.64120351843130174</v>
      </c>
    </row>
    <row r="2814" spans="4:29" hidden="1" outlineLevel="1">
      <c r="E2814" s="48"/>
      <c r="F2814" s="175" t="str">
        <f>F2815</f>
        <v>LABOR_M</v>
      </c>
      <c r="G2814" s="52" t="str">
        <f>$G$14</f>
        <v>CUSTOMER</v>
      </c>
      <c r="H2814" s="4">
        <f t="shared" ca="1" si="1299"/>
        <v>-255.07334738880644</v>
      </c>
      <c r="I2814" s="5">
        <f ca="1">VLOOKUP(CONCATENATE($F2814," ",$G2814),AllocFactorMatrix,(I$4+1),FALSE)*$E2815</f>
        <v>-196.94986232655205</v>
      </c>
      <c r="J2814" s="5">
        <f ca="1">VLOOKUP(CONCATENATE($F2814," ",$G2814),AllocFactorMatrix,(J$4+1),FALSE)*$E2815</f>
        <v>-39.880593893126601</v>
      </c>
      <c r="K2814" s="5">
        <f ca="1">VLOOKUP(CONCATENATE($F2814," ",$G2814),AllocFactorMatrix,(K$4+1),FALSE)*$E2815</f>
        <v>-1.0193552178595906</v>
      </c>
      <c r="L2814" s="5">
        <f ca="1">VLOOKUP(CONCATENATE($F2814," ",$G2814),AllocFactorMatrix,(L$4+1),FALSE)*$E2815</f>
        <v>-0.16435181080487604</v>
      </c>
      <c r="M2814" s="5">
        <f t="shared" ca="1" si="1316"/>
        <v>-41.064300921791066</v>
      </c>
      <c r="N2814" s="5">
        <f ca="1">VLOOKUP(CONCATENATE($F2814," ",$G2814),AllocFactorMatrix,(N$4+1),FALSE)*$E2815</f>
        <v>-1.6354876574348971</v>
      </c>
      <c r="O2814" s="5">
        <f ca="1">VLOOKUP(CONCATENATE($F2814," ",$G2814),AllocFactorMatrix,(O$4+1),FALSE)*$E2815</f>
        <v>-0.39500288449950988</v>
      </c>
      <c r="P2814" s="5">
        <f ca="1">VLOOKUP(CONCATENATE($F2814," ",$G2814),AllocFactorMatrix,(P$4+1),FALSE)*$E2815</f>
        <v>-0.40209792291586427</v>
      </c>
      <c r="Q2814" s="5">
        <f ca="1">VLOOKUP(CONCATENATE($F2814," ",$G2814),AllocFactorMatrix,(Q$4+1),FALSE)*$E2815</f>
        <v>-4.966849710150726E-2</v>
      </c>
      <c r="R2814" s="5">
        <f t="shared" ca="1" si="1326"/>
        <v>-2.4822569619517783</v>
      </c>
      <c r="S2814" s="5">
        <f ca="1">VLOOKUP(CONCATENATE($F2814," ",$G2814),AllocFactorMatrix,(S$4+1),FALSE)*$E2815</f>
        <v>-1.2429823118140308E-2</v>
      </c>
      <c r="T2814" s="5">
        <f ca="1">VLOOKUP(CONCATENATE($F2814," ",$G2814),AllocFactorMatrix,(T$4+1),FALSE)*$E2815</f>
        <v>-0.28716910266044277</v>
      </c>
      <c r="U2814" s="5">
        <f ca="1">VLOOKUP(CONCATENATE($F2814," ",$G2814),AllocFactorMatrix,(U$4+1),FALSE)*$E2815</f>
        <v>-0.67544912433042859</v>
      </c>
      <c r="V2814" s="5">
        <f ca="1">VLOOKUP(CONCATENATE($F2814," ",$G2814),AllocFactorMatrix,(V$4+1),FALSE)*$E2815</f>
        <v>-0.19889512036792104</v>
      </c>
      <c r="W2814" s="5">
        <f t="shared" ca="1" si="1327"/>
        <v>-1.1739431704769328</v>
      </c>
      <c r="X2814" s="5">
        <f ca="1">VLOOKUP(CONCATENATE($F2814," ",$G2814),AllocFactorMatrix,(X$4+1),FALSE)*$E2815</f>
        <v>-0.36239463710547143</v>
      </c>
      <c r="Y2814" s="5">
        <f ca="1">VLOOKUP(CONCATENATE($F2814," ",$G2814),AllocFactorMatrix,(Y$4+1),FALSE)*$E2815</f>
        <v>-5.4135352629950369E-3</v>
      </c>
      <c r="Z2814" s="5">
        <f t="shared" ca="1" si="1317"/>
        <v>-0.36780817236846647</v>
      </c>
      <c r="AA2814" s="5">
        <f ca="1">VLOOKUP(CONCATENATE($F2814," ",$G2814),AllocFactorMatrix,(AA$4+1),FALSE)*$E2815</f>
        <v>-2.9501820263877394E-2</v>
      </c>
      <c r="AB2814" s="5">
        <f ca="1">VLOOKUP(CONCATENATE($F2814," ",$G2814),AllocFactorMatrix,(AB$4+1),FALSE)*$E2815</f>
        <v>-10.719352113762106</v>
      </c>
      <c r="AC2814" s="5">
        <f ca="1">VLOOKUP(CONCATENATE($F2814," ",$G2814),AllocFactorMatrix,(AC$4+1),FALSE)*$E2815</f>
        <v>-2.2863219016400946</v>
      </c>
    </row>
    <row r="2815" spans="4:29" collapsed="1">
      <c r="D2815" s="52" t="s">
        <v>332</v>
      </c>
      <c r="E2815" s="39">
        <v>-2267</v>
      </c>
      <c r="F2815" s="93" t="s">
        <v>69</v>
      </c>
      <c r="G2815" s="52" t="str">
        <f>$G$15</f>
        <v>TOTAL</v>
      </c>
      <c r="H2815" s="4">
        <f t="shared" ca="1" si="1299"/>
        <v>-2267.0000000000014</v>
      </c>
      <c r="I2815" s="5">
        <f ca="1">VLOOKUP(CONCATENATE($F2815," ",$G2815),AllocFactorMatrix,(I$4+1),FALSE)*$E2815</f>
        <v>-1262.2584199778039</v>
      </c>
      <c r="J2815" s="5">
        <f ca="1">VLOOKUP(CONCATENATE($F2815," ",$G2815),AllocFactorMatrix,(J$4+1),FALSE)*$E2815</f>
        <v>-293.72437328370199</v>
      </c>
      <c r="K2815" s="5">
        <f ca="1">VLOOKUP(CONCATENATE($F2815," ",$G2815),AllocFactorMatrix,(K$4+1),FALSE)*$E2815</f>
        <v>-4.275166582320586</v>
      </c>
      <c r="L2815" s="5">
        <f ca="1">VLOOKUP(CONCATENATE($F2815," ",$G2815),AllocFactorMatrix,(L$4+1),FALSE)*$E2815</f>
        <v>-0.52019944277384089</v>
      </c>
      <c r="M2815" s="5">
        <f t="shared" ca="1" si="1316"/>
        <v>-298.51973930879643</v>
      </c>
      <c r="N2815" s="5">
        <f ca="1">VLOOKUP(CONCATENATE($F2815," ",$G2815),AllocFactorMatrix,(N$4+1),FALSE)*$E2815</f>
        <v>-152.29938045899695</v>
      </c>
      <c r="O2815" s="5">
        <f ca="1">VLOOKUP(CONCATENATE($F2815," ",$G2815),AllocFactorMatrix,(O$4+1),FALSE)*$E2815</f>
        <v>-25.589236279828413</v>
      </c>
      <c r="P2815" s="5">
        <f ca="1">VLOOKUP(CONCATENATE($F2815," ",$G2815),AllocFactorMatrix,(P$4+1),FALSE)*$E2815</f>
        <v>-4.4500921031814498</v>
      </c>
      <c r="Q2815" s="5">
        <f ca="1">VLOOKUP(CONCATENATE($F2815," ",$G2815),AllocFactorMatrix,(Q$4+1),FALSE)*$E2815</f>
        <v>-0.19804715521354135</v>
      </c>
      <c r="R2815" s="5">
        <f t="shared" ca="1" si="1326"/>
        <v>-182.53675599722035</v>
      </c>
      <c r="S2815" s="5">
        <f ca="1">VLOOKUP(CONCATENATE($F2815," ",$G2815),AllocFactorMatrix,(S$4+1),FALSE)*$E2815</f>
        <v>-7.1180278729734123</v>
      </c>
      <c r="T2815" s="5">
        <f ca="1">VLOOKUP(CONCATENATE($F2815," ",$G2815),AllocFactorMatrix,(T$4+1),FALSE)*$E2815</f>
        <v>-95.088698400849523</v>
      </c>
      <c r="U2815" s="5">
        <f ca="1">VLOOKUP(CONCATENATE($F2815," ",$G2815),AllocFactorMatrix,(U$4+1),FALSE)*$E2815</f>
        <v>-304.4502488541105</v>
      </c>
      <c r="V2815" s="5">
        <f ca="1">VLOOKUP(CONCATENATE($F2815," ",$G2815),AllocFactorMatrix,(V$4+1),FALSE)*$E2815</f>
        <v>-54.3104769134764</v>
      </c>
      <c r="W2815" s="5">
        <f t="shared" ca="1" si="1327"/>
        <v>-460.96745204140984</v>
      </c>
      <c r="X2815" s="5">
        <f ca="1">VLOOKUP(CONCATENATE($F2815," ",$G2815),AllocFactorMatrix,(X$4+1),FALSE)*$E2815</f>
        <v>-41.791355479288505</v>
      </c>
      <c r="Y2815" s="5">
        <f ca="1">VLOOKUP(CONCATENATE($F2815," ",$G2815),AllocFactorMatrix,(Y$4+1),FALSE)*$E2815</f>
        <v>-0.77794027193835513</v>
      </c>
      <c r="Z2815" s="5">
        <f t="shared" ca="1" si="1317"/>
        <v>-42.569295751226861</v>
      </c>
      <c r="AA2815" s="5">
        <f ca="1">VLOOKUP(CONCATENATE($F2815," ",$G2815),AllocFactorMatrix,(AA$4+1),FALSE)*$E2815</f>
        <v>-0.60860913085121504</v>
      </c>
      <c r="AB2815" s="5">
        <f ca="1">VLOOKUP(CONCATENATE($F2815," ",$G2815),AllocFactorMatrix,(AB$4+1),FALSE)*$E2815</f>
        <v>-16.136363295978093</v>
      </c>
      <c r="AC2815" s="5">
        <f ca="1">VLOOKUP(CONCATENATE($F2815," ",$G2815),AllocFactorMatrix,(AC$4+1),FALSE)*$E2815</f>
        <v>-3.4033644967135732</v>
      </c>
    </row>
    <row r="2816" spans="4:29" hidden="1" outlineLevel="1">
      <c r="E2816" s="48"/>
      <c r="F2816" s="175" t="str">
        <f>F2823</f>
        <v>LABOR_M</v>
      </c>
      <c r="G2816" s="52" t="str">
        <f>$G$8</f>
        <v>PRODUCTION</v>
      </c>
      <c r="H2816" s="4">
        <f t="shared" ref="H2816:H2879" ca="1" si="1328">SUBTOTAL(9,I2816:AC2816)</f>
        <v>-888065.21787270287</v>
      </c>
      <c r="I2816" s="5">
        <f ca="1">VLOOKUP(CONCATENATE($F2816," ",$G2816),AllocFactorMatrix,(I$4+1),FALSE)*$E2823</f>
        <v>-456808.29736593849</v>
      </c>
      <c r="J2816" s="5">
        <f ca="1">VLOOKUP(CONCATENATE($F2816," ",$G2816),AllocFactorMatrix,(J$4+1),FALSE)*$E2823</f>
        <v>-106527.76517709522</v>
      </c>
      <c r="K2816" s="5">
        <f ca="1">VLOOKUP(CONCATENATE($F2816," ",$G2816),AllocFactorMatrix,(K$4+1),FALSE)*$E2823</f>
        <v>-1481.1577572057508</v>
      </c>
      <c r="L2816" s="5">
        <f ca="1">VLOOKUP(CONCATENATE($F2816," ",$G2816),AllocFactorMatrix,(L$4+1),FALSE)*$E2823</f>
        <v>-206.28633192722077</v>
      </c>
      <c r="M2816" s="5">
        <f t="shared" ca="1" si="1316"/>
        <v>-108215.20926622819</v>
      </c>
      <c r="N2816" s="5">
        <f ca="1">VLOOKUP(CONCATENATE($F2816," ",$G2816),AllocFactorMatrix,(N$4+1),FALSE)*$E2823</f>
        <v>-63406.199057730126</v>
      </c>
      <c r="O2816" s="5">
        <f ca="1">VLOOKUP(CONCATENATE($F2816," ",$G2816),AllocFactorMatrix,(O$4+1),FALSE)*$E2823</f>
        <v>-11361.857333518505</v>
      </c>
      <c r="P2816" s="5">
        <f ca="1">VLOOKUP(CONCATENATE($F2816," ",$G2816),AllocFactorMatrix,(P$4+1),FALSE)*$E2823</f>
        <v>-2304.0687215848097</v>
      </c>
      <c r="Q2816" s="5">
        <f ca="1">VLOOKUP(CONCATENATE($F2816," ",$G2816),AllocFactorMatrix,(Q$4+1),FALSE)*$E2823</f>
        <v>-87.495967751687019</v>
      </c>
      <c r="R2816" s="5">
        <f ca="1">SUBTOTAL(9,N2816:Q2816)</f>
        <v>-77159.62108058513</v>
      </c>
      <c r="S2816" s="5">
        <f ca="1">VLOOKUP(CONCATENATE($F2816," ",$G2816),AllocFactorMatrix,(S$4+1),FALSE)*$E2823</f>
        <v>-3002.73832520836</v>
      </c>
      <c r="T2816" s="5">
        <f ca="1">VLOOKUP(CONCATENATE($F2816," ",$G2816),AllocFactorMatrix,(T$4+1),FALSE)*$E2823</f>
        <v>-40538.701320386572</v>
      </c>
      <c r="U2816" s="5">
        <f ca="1">VLOOKUP(CONCATENATE($F2816," ",$G2816),AllocFactorMatrix,(U$4+1),FALSE)*$E2823</f>
        <v>-155044.25910626806</v>
      </c>
      <c r="V2816" s="5">
        <f ca="1">VLOOKUP(CONCATENATE($F2816," ",$G2816),AllocFactorMatrix,(V$4+1),FALSE)*$E2823</f>
        <v>-28087.705524568231</v>
      </c>
      <c r="W2816" s="5">
        <f ca="1">SUBTOTAL(9,S2816:V2816)</f>
        <v>-226673.40427643122</v>
      </c>
      <c r="X2816" s="5">
        <f ca="1">VLOOKUP(CONCATENATE($F2816," ",$G2816),AllocFactorMatrix,(X$4+1),FALSE)*$E2823</f>
        <v>-17402.440932562997</v>
      </c>
      <c r="Y2816" s="5">
        <f ca="1">VLOOKUP(CONCATENATE($F2816," ",$G2816),AllocFactorMatrix,(Y$4+1),FALSE)*$E2823</f>
        <v>-347.57138082660481</v>
      </c>
      <c r="Z2816" s="5">
        <f t="shared" ca="1" si="1317"/>
        <v>-17750.012313389601</v>
      </c>
      <c r="AA2816" s="5">
        <f ca="1">VLOOKUP(CONCATENATE($F2816," ",$G2816),AllocFactorMatrix,(AA$4+1),FALSE)*$E2823</f>
        <v>-229.56634963108621</v>
      </c>
      <c r="AB2816" s="5">
        <f ca="1">VLOOKUP(CONCATENATE($F2816," ",$G2816),AllocFactorMatrix,(AB$4+1),FALSE)*$E2823</f>
        <v>-1019.8644315768732</v>
      </c>
      <c r="AC2816" s="5">
        <f ca="1">VLOOKUP(CONCATENATE($F2816," ",$G2816),AllocFactorMatrix,(AC$4+1),FALSE)*$E2823</f>
        <v>-209.24278892198257</v>
      </c>
    </row>
    <row r="2817" spans="4:29" hidden="1" outlineLevel="1">
      <c r="E2817" s="48"/>
      <c r="F2817" s="175" t="str">
        <f>F2823</f>
        <v>LABOR_M</v>
      </c>
      <c r="G2817" s="52" t="str">
        <f>$G$9</f>
        <v>BULKTRAN</v>
      </c>
      <c r="H2817" s="4">
        <f t="shared" ca="1" si="1328"/>
        <v>-137657.13332284897</v>
      </c>
      <c r="I2817" s="5">
        <f ca="1">VLOOKUP(CONCATENATE($F2817," ",$G2817),AllocFactorMatrix,(I$4+1),FALSE)*$E2823</f>
        <v>-70808.899423083014</v>
      </c>
      <c r="J2817" s="5">
        <f ca="1">VLOOKUP(CONCATENATE($F2817," ",$G2817),AllocFactorMatrix,(J$4+1),FALSE)*$E2823</f>
        <v>-16512.646231879073</v>
      </c>
      <c r="K2817" s="5">
        <f ca="1">VLOOKUP(CONCATENATE($F2817," ",$G2817),AllocFactorMatrix,(K$4+1),FALSE)*$E2823</f>
        <v>-229.59116825254384</v>
      </c>
      <c r="L2817" s="5">
        <f ca="1">VLOOKUP(CONCATENATE($F2817," ",$G2817),AllocFactorMatrix,(L$4+1),FALSE)*$E2823</f>
        <v>-31.976013163548256</v>
      </c>
      <c r="M2817" s="5">
        <f t="shared" ca="1" si="1316"/>
        <v>-16774.213413295165</v>
      </c>
      <c r="N2817" s="5">
        <f ca="1">VLOOKUP(CONCATENATE($F2817," ",$G2817),AllocFactorMatrix,(N$4+1),FALSE)*$E2823</f>
        <v>-9828.4623938916047</v>
      </c>
      <c r="O2817" s="5">
        <f ca="1">VLOOKUP(CONCATENATE($F2817," ",$G2817),AllocFactorMatrix,(O$4+1),FALSE)*$E2823</f>
        <v>-1761.177758432985</v>
      </c>
      <c r="P2817" s="5">
        <f ca="1">VLOOKUP(CONCATENATE($F2817," ",$G2817),AllocFactorMatrix,(P$4+1),FALSE)*$E2823</f>
        <v>-357.14887691691001</v>
      </c>
      <c r="Q2817" s="5">
        <f ca="1">VLOOKUP(CONCATENATE($F2817," ",$G2817),AllocFactorMatrix,(Q$4+1),FALSE)*$E2823</f>
        <v>-13.562567090350937</v>
      </c>
      <c r="R2817" s="5">
        <f t="shared" ref="R2817:R2823" ca="1" si="1329">SUBTOTAL(9,N2817:Q2817)</f>
        <v>-11960.35159633185</v>
      </c>
      <c r="S2817" s="5">
        <f ca="1">VLOOKUP(CONCATENATE($F2817," ",$G2817),AllocFactorMatrix,(S$4+1),FALSE)*$E2823</f>
        <v>-465.44819192106263</v>
      </c>
      <c r="T2817" s="5">
        <f ca="1">VLOOKUP(CONCATENATE($F2817," ",$G2817),AllocFactorMatrix,(T$4+1),FALSE)*$E2823</f>
        <v>-6283.8193638110815</v>
      </c>
      <c r="U2817" s="5">
        <f ca="1">VLOOKUP(CONCATENATE($F2817," ",$G2817),AllocFactorMatrix,(U$4+1),FALSE)*$E2823</f>
        <v>-24033.086554002668</v>
      </c>
      <c r="V2817" s="5">
        <f ca="1">VLOOKUP(CONCATENATE($F2817," ",$G2817),AllocFactorMatrix,(V$4+1),FALSE)*$E2823</f>
        <v>-4353.8165286894928</v>
      </c>
      <c r="W2817" s="5">
        <f t="shared" ref="W2817:W2823" ca="1" si="1330">SUBTOTAL(9,S2817:V2817)</f>
        <v>-35136.170638424308</v>
      </c>
      <c r="X2817" s="5">
        <f ca="1">VLOOKUP(CONCATENATE($F2817," ",$G2817),AllocFactorMatrix,(X$4+1),FALSE)*$E2823</f>
        <v>-2697.5159970066652</v>
      </c>
      <c r="Y2817" s="5">
        <f ca="1">VLOOKUP(CONCATENATE($F2817," ",$G2817),AllocFactorMatrix,(Y$4+1),FALSE)*$E2823</f>
        <v>-53.876313300801847</v>
      </c>
      <c r="Z2817" s="5">
        <f t="shared" ca="1" si="1317"/>
        <v>-2751.3923103074671</v>
      </c>
      <c r="AA2817" s="5">
        <f ca="1">VLOOKUP(CONCATENATE($F2817," ",$G2817),AllocFactorMatrix,(AA$4+1),FALSE)*$E2823</f>
        <v>-35.584600051452497</v>
      </c>
      <c r="AB2817" s="5">
        <f ca="1">VLOOKUP(CONCATENATE($F2817," ",$G2817),AllocFactorMatrix,(AB$4+1),FALSE)*$E2823</f>
        <v>-158.08705397235025</v>
      </c>
      <c r="AC2817" s="5">
        <f ca="1">VLOOKUP(CONCATENATE($F2817," ",$G2817),AllocFactorMatrix,(AC$4+1),FALSE)*$E2823</f>
        <v>-32.434287383166996</v>
      </c>
    </row>
    <row r="2818" spans="4:29" hidden="1" outlineLevel="1">
      <c r="E2818" s="48"/>
      <c r="F2818" s="175" t="str">
        <f>F2823</f>
        <v>LABOR_M</v>
      </c>
      <c r="G2818" s="52" t="str">
        <f>$G$10</f>
        <v>SUBTRAN</v>
      </c>
      <c r="H2818" s="4">
        <f t="shared" ca="1" si="1328"/>
        <v>-38150.188928554548</v>
      </c>
      <c r="I2818" s="5">
        <f ca="1">VLOOKUP(CONCATENATE($F2818," ",$G2818),AllocFactorMatrix,(I$4+1),FALSE)*$E2823</f>
        <v>-19492.967266370248</v>
      </c>
      <c r="J2818" s="5">
        <f ca="1">VLOOKUP(CONCATENATE($F2818," ",$G2818),AllocFactorMatrix,(J$4+1),FALSE)*$E2823</f>
        <v>-4569.4808247219698</v>
      </c>
      <c r="K2818" s="5">
        <f ca="1">VLOOKUP(CONCATENATE($F2818," ",$G2818),AllocFactorMatrix,(K$4+1),FALSE)*$E2823</f>
        <v>-63.833875227763038</v>
      </c>
      <c r="L2818" s="5">
        <f ca="1">VLOOKUP(CONCATENATE($F2818," ",$G2818),AllocFactorMatrix,(L$4+1),FALSE)*$E2823</f>
        <v>-11.553634827979076</v>
      </c>
      <c r="M2818" s="5">
        <f t="shared" ca="1" si="1316"/>
        <v>-4644.8683347777123</v>
      </c>
      <c r="N2818" s="5">
        <f ca="1">VLOOKUP(CONCATENATE($F2818," ",$G2818),AllocFactorMatrix,(N$4+1),FALSE)*$E2823</f>
        <v>-2640.8329797903116</v>
      </c>
      <c r="O2818" s="5">
        <f ca="1">VLOOKUP(CONCATENATE($F2818," ",$G2818),AllocFactorMatrix,(O$4+1),FALSE)*$E2823</f>
        <v>-474.54441886268091</v>
      </c>
      <c r="P2818" s="5">
        <f ca="1">VLOOKUP(CONCATENATE($F2818," ",$G2818),AllocFactorMatrix,(P$4+1),FALSE)*$E2823</f>
        <v>-124.56425121351886</v>
      </c>
      <c r="Q2818" s="5">
        <f ca="1">VLOOKUP(CONCATENATE($F2818," ",$G2818),AllocFactorMatrix,(Q$4+1),FALSE)*$E2823</f>
        <v>0</v>
      </c>
      <c r="R2818" s="5">
        <f t="shared" ca="1" si="1329"/>
        <v>-3239.9416498665109</v>
      </c>
      <c r="S2818" s="5">
        <f ca="1">VLOOKUP(CONCATENATE($F2818," ",$G2818),AllocFactorMatrix,(S$4+1),FALSE)*$E2823</f>
        <v>-119.03352382131155</v>
      </c>
      <c r="T2818" s="5">
        <f ca="1">VLOOKUP(CONCATENATE($F2818," ",$G2818),AllocFactorMatrix,(T$4+1),FALSE)*$E2823</f>
        <v>-1670.1557635905206</v>
      </c>
      <c r="U2818" s="5">
        <f ca="1">VLOOKUP(CONCATENATE($F2818," ",$G2818),AllocFactorMatrix,(U$4+1),FALSE)*$E2823</f>
        <v>-8235.1562511049269</v>
      </c>
      <c r="V2818" s="5">
        <f ca="1">VLOOKUP(CONCATENATE($F2818," ",$G2818),AllocFactorMatrix,(V$4+1),FALSE)*$E2823</f>
        <v>0</v>
      </c>
      <c r="W2818" s="5">
        <f t="shared" ca="1" si="1330"/>
        <v>-10024.345538516758</v>
      </c>
      <c r="X2818" s="5">
        <f ca="1">VLOOKUP(CONCATENATE($F2818," ",$G2818),AllocFactorMatrix,(X$4+1),FALSE)*$E2823</f>
        <v>-723.90559689158317</v>
      </c>
      <c r="Y2818" s="5">
        <f ca="1">VLOOKUP(CONCATENATE($F2818," ",$G2818),AllocFactorMatrix,(Y$4+1),FALSE)*$E2823</f>
        <v>-14.534950874293338</v>
      </c>
      <c r="Z2818" s="5">
        <f t="shared" ca="1" si="1317"/>
        <v>-738.44054776587654</v>
      </c>
      <c r="AA2818" s="5">
        <f ca="1">VLOOKUP(CONCATENATE($F2818," ",$G2818),AllocFactorMatrix,(AA$4+1),FALSE)*$E2823</f>
        <v>-9.6255912574103224</v>
      </c>
      <c r="AB2818" s="5">
        <f ca="1">VLOOKUP(CONCATENATE($F2818," ",$G2818),AllocFactorMatrix,(AB$4+1),FALSE)*$E2823</f>
        <v>0</v>
      </c>
      <c r="AC2818" s="5">
        <f ca="1">VLOOKUP(CONCATENATE($F2818," ",$G2818),AllocFactorMatrix,(AC$4+1),FALSE)*$E2823</f>
        <v>0</v>
      </c>
    </row>
    <row r="2819" spans="4:29" hidden="1" outlineLevel="1">
      <c r="E2819" s="48"/>
      <c r="F2819" s="175" t="str">
        <f>F2823</f>
        <v>LABOR_M</v>
      </c>
      <c r="G2819" s="52" t="str">
        <f>$G$11</f>
        <v>DISTPRI</v>
      </c>
      <c r="H2819" s="4">
        <f t="shared" ca="1" si="1328"/>
        <v>-311632.84018299473</v>
      </c>
      <c r="I2819" s="5">
        <f ca="1">VLOOKUP(CONCATENATE($F2819," ",$G2819),AllocFactorMatrix,(I$4+1),FALSE)*$E2823</f>
        <v>-204059.3863751397</v>
      </c>
      <c r="J2819" s="5">
        <f ca="1">VLOOKUP(CONCATENATE($F2819," ",$G2819),AllocFactorMatrix,(J$4+1),FALSE)*$E2823</f>
        <v>-47757.77239829021</v>
      </c>
      <c r="K2819" s="5">
        <f ca="1">VLOOKUP(CONCATENATE($F2819," ",$G2819),AllocFactorMatrix,(K$4+1),FALSE)*$E2823</f>
        <v>-667.06866708516918</v>
      </c>
      <c r="L2819" s="5">
        <f ca="1">VLOOKUP(CONCATENATE($F2819," ",$G2819),AllocFactorMatrix,(L$4+1),FALSE)*$E2823</f>
        <v>0</v>
      </c>
      <c r="M2819" s="5">
        <f t="shared" ca="1" si="1316"/>
        <v>-48424.841065375382</v>
      </c>
      <c r="N2819" s="5">
        <f ca="1">VLOOKUP(CONCATENATE($F2819," ",$G2819),AllocFactorMatrix,(N$4+1),FALSE)*$E2823</f>
        <v>-27724.323735354639</v>
      </c>
      <c r="O2819" s="5">
        <f ca="1">VLOOKUP(CONCATENATE($F2819," ",$G2819),AllocFactorMatrix,(O$4+1),FALSE)*$E2823</f>
        <v>-4981.4840644882597</v>
      </c>
      <c r="P2819" s="5">
        <f ca="1">VLOOKUP(CONCATENATE($F2819," ",$G2819),AllocFactorMatrix,(P$4+1),FALSE)*$E2823</f>
        <v>0</v>
      </c>
      <c r="Q2819" s="5">
        <f ca="1">VLOOKUP(CONCATENATE($F2819," ",$G2819),AllocFactorMatrix,(Q$4+1),FALSE)*$E2823</f>
        <v>0</v>
      </c>
      <c r="R2819" s="5">
        <f t="shared" ca="1" si="1329"/>
        <v>-32705.8077998429</v>
      </c>
      <c r="S2819" s="5">
        <f ca="1">VLOOKUP(CONCATENATE($F2819," ",$G2819),AllocFactorMatrix,(S$4+1),FALSE)*$E2823</f>
        <v>-1253.6040124316646</v>
      </c>
      <c r="T2819" s="5">
        <f ca="1">VLOOKUP(CONCATENATE($F2819," ",$G2819),AllocFactorMatrix,(T$4+1),FALSE)*$E2823</f>
        <v>-17334.664306492992</v>
      </c>
      <c r="U2819" s="5">
        <f ca="1">VLOOKUP(CONCATENATE($F2819," ",$G2819),AllocFactorMatrix,(U$4+1),FALSE)*$E2823</f>
        <v>0</v>
      </c>
      <c r="V2819" s="5">
        <f ca="1">VLOOKUP(CONCATENATE($F2819," ",$G2819),AllocFactorMatrix,(V$4+1),FALSE)*$E2823</f>
        <v>0</v>
      </c>
      <c r="W2819" s="5">
        <f t="shared" ca="1" si="1330"/>
        <v>-18588.268318924656</v>
      </c>
      <c r="X2819" s="5">
        <f ca="1">VLOOKUP(CONCATENATE($F2819," ",$G2819),AllocFactorMatrix,(X$4+1),FALSE)*$E2823</f>
        <v>-7601.7804819250941</v>
      </c>
      <c r="Y2819" s="5">
        <f ca="1">VLOOKUP(CONCATENATE($F2819," ",$G2819),AllocFactorMatrix,(Y$4+1),FALSE)*$E2823</f>
        <v>-152.57972235341006</v>
      </c>
      <c r="Z2819" s="5">
        <f t="shared" ca="1" si="1317"/>
        <v>-7754.3602042785042</v>
      </c>
      <c r="AA2819" s="5">
        <f ca="1">VLOOKUP(CONCATENATE($F2819," ",$G2819),AllocFactorMatrix,(AA$4+1),FALSE)*$E2823</f>
        <v>-100.17641943338157</v>
      </c>
      <c r="AB2819" s="5">
        <f ca="1">VLOOKUP(CONCATENATE($F2819," ",$G2819),AllocFactorMatrix,(AB$4+1),FALSE)*$E2823</f>
        <v>0</v>
      </c>
      <c r="AC2819" s="5">
        <f ca="1">VLOOKUP(CONCATENATE($F2819," ",$G2819),AllocFactorMatrix,(AC$4+1),FALSE)*$E2823</f>
        <v>0</v>
      </c>
    </row>
    <row r="2820" spans="4:29" hidden="1" outlineLevel="1">
      <c r="E2820" s="48"/>
      <c r="F2820" s="175" t="str">
        <f>F2823</f>
        <v>LABOR_M</v>
      </c>
      <c r="G2820" s="52" t="str">
        <f>$G$12</f>
        <v>DISTSEC</v>
      </c>
      <c r="H2820" s="4">
        <f t="shared" ca="1" si="1328"/>
        <v>-123460.5325654403</v>
      </c>
      <c r="I2820" s="5">
        <f ca="1">VLOOKUP(CONCATENATE($F2820," ",$G2820),AllocFactorMatrix,(I$4+1),FALSE)*$E2823</f>
        <v>-91620.688895261017</v>
      </c>
      <c r="J2820" s="5">
        <f ca="1">VLOOKUP(CONCATENATE($F2820," ",$G2820),AllocFactorMatrix,(J$4+1),FALSE)*$E2823</f>
        <v>-18474.824231933468</v>
      </c>
      <c r="K2820" s="5">
        <f ca="1">VLOOKUP(CONCATENATE($F2820," ",$G2820),AllocFactorMatrix,(K$4+1),FALSE)*$E2823</f>
        <v>0</v>
      </c>
      <c r="L2820" s="5">
        <f ca="1">VLOOKUP(CONCATENATE($F2820," ",$G2820),AllocFactorMatrix,(L$4+1),FALSE)*$E2823</f>
        <v>0</v>
      </c>
      <c r="M2820" s="5">
        <f t="shared" ca="1" si="1316"/>
        <v>-18474.824231933468</v>
      </c>
      <c r="N2820" s="5">
        <f ca="1">VLOOKUP(CONCATENATE($F2820," ",$G2820),AllocFactorMatrix,(N$4+1),FALSE)*$E2823</f>
        <v>-9234.372640766238</v>
      </c>
      <c r="O2820" s="5">
        <f ca="1">VLOOKUP(CONCATENATE($F2820," ",$G2820),AllocFactorMatrix,(O$4+1),FALSE)*$E2823</f>
        <v>0</v>
      </c>
      <c r="P2820" s="5">
        <f ca="1">VLOOKUP(CONCATENATE($F2820," ",$G2820),AllocFactorMatrix,(P$4+1),FALSE)*$E2823</f>
        <v>0</v>
      </c>
      <c r="Q2820" s="5">
        <f ca="1">VLOOKUP(CONCATENATE($F2820," ",$G2820),AllocFactorMatrix,(Q$4+1),FALSE)*$E2823</f>
        <v>0</v>
      </c>
      <c r="R2820" s="5">
        <f t="shared" ca="1" si="1329"/>
        <v>-9234.372640766238</v>
      </c>
      <c r="S2820" s="5">
        <f ca="1">VLOOKUP(CONCATENATE($F2820," ",$G2820),AllocFactorMatrix,(S$4+1),FALSE)*$E2823</f>
        <v>-345.15922791560678</v>
      </c>
      <c r="T2820" s="5">
        <f ca="1">VLOOKUP(CONCATENATE($F2820," ",$G2820),AllocFactorMatrix,(T$4+1),FALSE)*$E2823</f>
        <v>0</v>
      </c>
      <c r="U2820" s="5">
        <f ca="1">VLOOKUP(CONCATENATE($F2820," ",$G2820),AllocFactorMatrix,(U$4+1),FALSE)*$E2823</f>
        <v>0</v>
      </c>
      <c r="V2820" s="5">
        <f ca="1">VLOOKUP(CONCATENATE($F2820," ",$G2820),AllocFactorMatrix,(V$4+1),FALSE)*$E2823</f>
        <v>0</v>
      </c>
      <c r="W2820" s="5">
        <f t="shared" ca="1" si="1330"/>
        <v>-345.15922791560678</v>
      </c>
      <c r="X2820" s="5">
        <f ca="1">VLOOKUP(CONCATENATE($F2820," ",$G2820),AllocFactorMatrix,(X$4+1),FALSE)*$E2823</f>
        <v>-2608.4954963350128</v>
      </c>
      <c r="Y2820" s="5">
        <f ca="1">VLOOKUP(CONCATENATE($F2820," ",$G2820),AllocFactorMatrix,(Y$4+1),FALSE)*$E2823</f>
        <v>0</v>
      </c>
      <c r="Z2820" s="5">
        <f t="shared" ca="1" si="1317"/>
        <v>-2608.4954963350128</v>
      </c>
      <c r="AA2820" s="5">
        <f ca="1">VLOOKUP(CONCATENATE($F2820," ",$G2820),AllocFactorMatrix,(AA$4+1),FALSE)*$E2823</f>
        <v>-30.841733652132692</v>
      </c>
      <c r="AB2820" s="5">
        <f ca="1">VLOOKUP(CONCATENATE($F2820," ",$G2820),AllocFactorMatrix,(AB$4+1),FALSE)*$E2823</f>
        <v>-949.2996221797016</v>
      </c>
      <c r="AC2820" s="5">
        <f ca="1">VLOOKUP(CONCATENATE($F2820," ",$G2820),AllocFactorMatrix,(AC$4+1),FALSE)*$E2823</f>
        <v>-196.85071739709036</v>
      </c>
    </row>
    <row r="2821" spans="4:29" hidden="1" outlineLevel="1">
      <c r="E2821" s="48"/>
      <c r="F2821" s="175" t="str">
        <f>F2823</f>
        <v>LABOR_M</v>
      </c>
      <c r="G2821" s="52" t="str">
        <f>$G$13</f>
        <v>ENERGY</v>
      </c>
      <c r="H2821" s="4">
        <f t="shared" ca="1" si="1328"/>
        <v>-355202.43808822817</v>
      </c>
      <c r="I2821" s="5">
        <f ca="1">VLOOKUP(CONCATENATE($F2821," ",$G2821),AllocFactorMatrix,(I$4+1),FALSE)*$E2823</f>
        <v>-138985.81550255272</v>
      </c>
      <c r="J2821" s="5">
        <f ca="1">VLOOKUP(CONCATENATE($F2821," ",$G2821),AllocFactorMatrix,(J$4+1),FALSE)*$E2823</f>
        <v>-40097.00451841137</v>
      </c>
      <c r="K2821" s="5">
        <f ca="1">VLOOKUP(CONCATENATE($F2821," ",$G2821),AllocFactorMatrix,(K$4+1),FALSE)*$E2823</f>
        <v>-558.86665790052143</v>
      </c>
      <c r="L2821" s="5">
        <f ca="1">VLOOKUP(CONCATENATE($F2821," ",$G2821),AllocFactorMatrix,(L$4+1),FALSE)*$E2823</f>
        <v>-78.129085128659042</v>
      </c>
      <c r="M2821" s="5">
        <f t="shared" ca="1" si="1316"/>
        <v>-40734.000261440553</v>
      </c>
      <c r="N2821" s="5">
        <f ca="1">VLOOKUP(CONCATENATE($F2821," ",$G2821),AllocFactorMatrix,(N$4+1),FALSE)*$E2823</f>
        <v>-26015.911557102398</v>
      </c>
      <c r="O2821" s="5">
        <f ca="1">VLOOKUP(CONCATENATE($F2821," ",$G2821),AllocFactorMatrix,(O$4+1),FALSE)*$E2823</f>
        <v>-4639.6507489544547</v>
      </c>
      <c r="P2821" s="5">
        <f ca="1">VLOOKUP(CONCATENATE($F2821," ",$G2821),AllocFactorMatrix,(P$4+1),FALSE)*$E2823</f>
        <v>-944.80280364702617</v>
      </c>
      <c r="Q2821" s="5">
        <f ca="1">VLOOKUP(CONCATENATE($F2821," ",$G2821),AllocFactorMatrix,(Q$4+1),FALSE)*$E2823</f>
        <v>-35.685521643468959</v>
      </c>
      <c r="R2821" s="5">
        <f t="shared" ca="1" si="1329"/>
        <v>-31636.050631347352</v>
      </c>
      <c r="S2821" s="5">
        <f ca="1">VLOOKUP(CONCATENATE($F2821," ",$G2821),AllocFactorMatrix,(S$4+1),FALSE)*$E2823</f>
        <v>-1362.4537611711955</v>
      </c>
      <c r="T2821" s="5">
        <f ca="1">VLOOKUP(CONCATENATE($F2821," ",$G2821),AllocFactorMatrix,(T$4+1),FALSE)*$E2823</f>
        <v>-21540.653013904921</v>
      </c>
      <c r="U2821" s="5">
        <f ca="1">VLOOKUP(CONCATENATE($F2821," ",$G2821),AllocFactorMatrix,(U$4+1),FALSE)*$E2823</f>
        <v>-92642.842756575614</v>
      </c>
      <c r="V2821" s="5">
        <f ca="1">VLOOKUP(CONCATENATE($F2821," ",$G2821),AllocFactorMatrix,(V$4+1),FALSE)*$E2823</f>
        <v>-17427.086353013008</v>
      </c>
      <c r="W2821" s="5">
        <f t="shared" ca="1" si="1330"/>
        <v>-132973.03588466474</v>
      </c>
      <c r="X2821" s="5">
        <f ca="1">VLOOKUP(CONCATENATE($F2821," ",$G2821),AllocFactorMatrix,(X$4+1),FALSE)*$E2823</f>
        <v>-7146.3130077988653</v>
      </c>
      <c r="Y2821" s="5">
        <f ca="1">VLOOKUP(CONCATENATE($F2821," ",$G2821),AllocFactorMatrix,(Y$4+1),FALSE)*$E2823</f>
        <v>-143.38934497764959</v>
      </c>
      <c r="Z2821" s="5">
        <f t="shared" ca="1" si="1317"/>
        <v>-7289.702352776515</v>
      </c>
      <c r="AA2821" s="5">
        <f ca="1">VLOOKUP(CONCATENATE($F2821," ",$G2821),AllocFactorMatrix,(AA$4+1),FALSE)*$E2823</f>
        <v>-127.9039105968569</v>
      </c>
      <c r="AB2821" s="5">
        <f ca="1">VLOOKUP(CONCATENATE($F2821," ",$G2821),AllocFactorMatrix,(AB$4+1),FALSE)*$E2823</f>
        <v>-2865.0037927316457</v>
      </c>
      <c r="AC2821" s="5">
        <f ca="1">VLOOKUP(CONCATENATE($F2821," ",$G2821),AllocFactorMatrix,(AC$4+1),FALSE)*$E2823</f>
        <v>-590.92575211774647</v>
      </c>
    </row>
    <row r="2822" spans="4:29" hidden="1" outlineLevel="1">
      <c r="E2822" s="48"/>
      <c r="F2822" s="175" t="str">
        <f>F2823</f>
        <v>LABOR_M</v>
      </c>
      <c r="G2822" s="52" t="str">
        <f>$G$14</f>
        <v>CUSTOMER</v>
      </c>
      <c r="H2822" s="4">
        <f t="shared" ca="1" si="1328"/>
        <v>-235072.6490392313</v>
      </c>
      <c r="I2822" s="5">
        <f ca="1">VLOOKUP(CONCATENATE($F2822," ",$G2822),AllocFactorMatrix,(I$4+1),FALSE)*$E2823</f>
        <v>-181506.71694617905</v>
      </c>
      <c r="J2822" s="5">
        <f ca="1">VLOOKUP(CONCATENATE($F2822," ",$G2822),AllocFactorMatrix,(J$4+1),FALSE)*$E2823</f>
        <v>-36753.49442693856</v>
      </c>
      <c r="K2822" s="5">
        <f ca="1">VLOOKUP(CONCATENATE($F2822," ",$G2822),AllocFactorMatrix,(K$4+1),FALSE)*$E2823</f>
        <v>-939.42598796479433</v>
      </c>
      <c r="L2822" s="5">
        <f ca="1">VLOOKUP(CONCATENATE($F2822," ",$G2822),AllocFactorMatrix,(L$4+1),FALSE)*$E2823</f>
        <v>-151.46472940352447</v>
      </c>
      <c r="M2822" s="5">
        <f t="shared" ca="1" si="1316"/>
        <v>-37844.385144306878</v>
      </c>
      <c r="N2822" s="5">
        <f ca="1">VLOOKUP(CONCATENATE($F2822," ",$G2822),AllocFactorMatrix,(N$4+1),FALSE)*$E2823</f>
        <v>-1507.2465235584216</v>
      </c>
      <c r="O2822" s="5">
        <f ca="1">VLOOKUP(CONCATENATE($F2822," ",$G2822),AllocFactorMatrix,(O$4+1),FALSE)*$E2823</f>
        <v>-364.03009325745057</v>
      </c>
      <c r="P2822" s="5">
        <f ca="1">VLOOKUP(CONCATENATE($F2822," ",$G2822),AllocFactorMatrix,(P$4+1),FALSE)*$E2823</f>
        <v>-370.56879866372435</v>
      </c>
      <c r="Q2822" s="5">
        <f ca="1">VLOOKUP(CONCATENATE($F2822," ",$G2822),AllocFactorMatrix,(Q$4+1),FALSE)*$E2823</f>
        <v>-45.77391290377156</v>
      </c>
      <c r="R2822" s="5">
        <f t="shared" ca="1" si="1329"/>
        <v>-2287.6193283833677</v>
      </c>
      <c r="S2822" s="5">
        <f ca="1">VLOOKUP(CONCATENATE($F2822," ",$G2822),AllocFactorMatrix,(S$4+1),FALSE)*$E2823</f>
        <v>-11.455181332671625</v>
      </c>
      <c r="T2822" s="5">
        <f ca="1">VLOOKUP(CONCATENATE($F2822," ",$G2822),AllocFactorMatrix,(T$4+1),FALSE)*$E2823</f>
        <v>-264.65172616294927</v>
      </c>
      <c r="U2822" s="5">
        <f ca="1">VLOOKUP(CONCATENATE($F2822," ",$G2822),AllocFactorMatrix,(U$4+1),FALSE)*$E2823</f>
        <v>-622.48610673366954</v>
      </c>
      <c r="V2822" s="5">
        <f ca="1">VLOOKUP(CONCATENATE($F2822," ",$G2822),AllocFactorMatrix,(V$4+1),FALSE)*$E2823</f>
        <v>-183.29944427551641</v>
      </c>
      <c r="W2822" s="5">
        <f t="shared" ca="1" si="1330"/>
        <v>-1081.8924585048069</v>
      </c>
      <c r="X2822" s="5">
        <f ca="1">VLOOKUP(CONCATENATE($F2822," ",$G2822),AllocFactorMatrix,(X$4+1),FALSE)*$E2823</f>
        <v>-333.97870931666176</v>
      </c>
      <c r="Y2822" s="5">
        <f ca="1">VLOOKUP(CONCATENATE($F2822," ",$G2822),AllocFactorMatrix,(Y$4+1),FALSE)*$E2823</f>
        <v>-4.9890515334781718</v>
      </c>
      <c r="Z2822" s="5">
        <f t="shared" ca="1" si="1317"/>
        <v>-338.96776085013994</v>
      </c>
      <c r="AA2822" s="5">
        <f ca="1">VLOOKUP(CONCATENATE($F2822," ",$G2822),AllocFactorMatrix,(AA$4+1),FALSE)*$E2823</f>
        <v>-27.188536598995796</v>
      </c>
      <c r="AB2822" s="5">
        <f ca="1">VLOOKUP(CONCATENATE($F2822," ",$G2822),AllocFactorMatrix,(AB$4+1),FALSE)*$E2823</f>
        <v>-9878.831023162089</v>
      </c>
      <c r="AC2822" s="5">
        <f ca="1">VLOOKUP(CONCATENATE($F2822," ",$G2822),AllocFactorMatrix,(AC$4+1),FALSE)*$E2823</f>
        <v>-2107.0478412458992</v>
      </c>
    </row>
    <row r="2823" spans="4:29" collapsed="1">
      <c r="D2823" s="52" t="s">
        <v>333</v>
      </c>
      <c r="E2823" s="39">
        <v>-2089241</v>
      </c>
      <c r="F2823" s="93" t="s">
        <v>69</v>
      </c>
      <c r="G2823" s="52" t="str">
        <f>$G$15</f>
        <v>TOTAL</v>
      </c>
      <c r="H2823" s="4">
        <f t="shared" ca="1" si="1328"/>
        <v>-2089241.0000000007</v>
      </c>
      <c r="I2823" s="5">
        <f ca="1">VLOOKUP(CONCATENATE($F2823," ",$G2823),AllocFactorMatrix,(I$4+1),FALSE)*$E2823</f>
        <v>-1163282.7717745244</v>
      </c>
      <c r="J2823" s="5">
        <f ca="1">VLOOKUP(CONCATENATE($F2823," ",$G2823),AllocFactorMatrix,(J$4+1),FALSE)*$E2823</f>
        <v>-270692.98780926986</v>
      </c>
      <c r="K2823" s="5">
        <f ca="1">VLOOKUP(CONCATENATE($F2823," ",$G2823),AllocFactorMatrix,(K$4+1),FALSE)*$E2823</f>
        <v>-3939.9441136365431</v>
      </c>
      <c r="L2823" s="5">
        <f ca="1">VLOOKUP(CONCATENATE($F2823," ",$G2823),AllocFactorMatrix,(L$4+1),FALSE)*$E2823</f>
        <v>-479.40979445093166</v>
      </c>
      <c r="M2823" s="5">
        <f t="shared" ca="1" si="1316"/>
        <v>-275112.34171735734</v>
      </c>
      <c r="N2823" s="5">
        <f ca="1">VLOOKUP(CONCATENATE($F2823," ",$G2823),AllocFactorMatrix,(N$4+1),FALSE)*$E2823</f>
        <v>-140357.34888819375</v>
      </c>
      <c r="O2823" s="5">
        <f ca="1">VLOOKUP(CONCATENATE($F2823," ",$G2823),AllocFactorMatrix,(O$4+1),FALSE)*$E2823</f>
        <v>-23582.744417514332</v>
      </c>
      <c r="P2823" s="5">
        <f ca="1">VLOOKUP(CONCATENATE($F2823," ",$G2823),AllocFactorMatrix,(P$4+1),FALSE)*$E2823</f>
        <v>-4101.1534520259884</v>
      </c>
      <c r="Q2823" s="5">
        <f ca="1">VLOOKUP(CONCATENATE($F2823," ",$G2823),AllocFactorMatrix,(Q$4+1),FALSE)*$E2823</f>
        <v>-182.51796938927851</v>
      </c>
      <c r="R2823" s="5">
        <f t="shared" ca="1" si="1329"/>
        <v>-168223.76472712334</v>
      </c>
      <c r="S2823" s="5">
        <f ca="1">VLOOKUP(CONCATENATE($F2823," ",$G2823),AllocFactorMatrix,(S$4+1),FALSE)*$E2823</f>
        <v>-6559.8922238018722</v>
      </c>
      <c r="T2823" s="5">
        <f ca="1">VLOOKUP(CONCATENATE($F2823," ",$G2823),AllocFactorMatrix,(T$4+1),FALSE)*$E2823</f>
        <v>-87632.645494349039</v>
      </c>
      <c r="U2823" s="5">
        <f ca="1">VLOOKUP(CONCATENATE($F2823," ",$G2823),AllocFactorMatrix,(U$4+1),FALSE)*$E2823</f>
        <v>-280577.8307746849</v>
      </c>
      <c r="V2823" s="5">
        <f ca="1">VLOOKUP(CONCATENATE($F2823," ",$G2823),AllocFactorMatrix,(V$4+1),FALSE)*$E2823</f>
        <v>-50051.907850546253</v>
      </c>
      <c r="W2823" s="5">
        <f t="shared" ca="1" si="1330"/>
        <v>-424822.27634338202</v>
      </c>
      <c r="X2823" s="5">
        <f ca="1">VLOOKUP(CONCATENATE($F2823," ",$G2823),AllocFactorMatrix,(X$4+1),FALSE)*$E2823</f>
        <v>-38514.430221836876</v>
      </c>
      <c r="Y2823" s="5">
        <f ca="1">VLOOKUP(CONCATENATE($F2823," ",$G2823),AllocFactorMatrix,(Y$4+1),FALSE)*$E2823</f>
        <v>-716.94076386623783</v>
      </c>
      <c r="Z2823" s="5">
        <f t="shared" ca="1" si="1317"/>
        <v>-39231.370985703114</v>
      </c>
      <c r="AA2823" s="5">
        <f ca="1">VLOOKUP(CONCATENATE($F2823," ",$G2823),AllocFactorMatrix,(AA$4+1),FALSE)*$E2823</f>
        <v>-560.88714122131591</v>
      </c>
      <c r="AB2823" s="5">
        <f ca="1">VLOOKUP(CONCATENATE($F2823," ",$G2823),AllocFactorMatrix,(AB$4+1),FALSE)*$E2823</f>
        <v>-14871.085923622661</v>
      </c>
      <c r="AC2823" s="5">
        <f ca="1">VLOOKUP(CONCATENATE($F2823," ",$G2823),AllocFactorMatrix,(AC$4+1),FALSE)*$E2823</f>
        <v>-3136.5013870658854</v>
      </c>
    </row>
    <row r="2824" spans="4:29" hidden="1" outlineLevel="1">
      <c r="E2824" s="48"/>
      <c r="F2824" s="175" t="str">
        <f>F2831</f>
        <v>TRANS_TOTAL</v>
      </c>
      <c r="G2824" s="52" t="str">
        <f>$G$8</f>
        <v>PRODUCTION</v>
      </c>
      <c r="H2824" s="4">
        <f t="shared" si="1328"/>
        <v>0</v>
      </c>
      <c r="I2824" s="5">
        <f>VLOOKUP(CONCATENATE($F2824," ",$G2824),AllocFactorMatrix,(I$4+1),FALSE)*$E2831</f>
        <v>0</v>
      </c>
      <c r="J2824" s="5">
        <f>VLOOKUP(CONCATENATE($F2824," ",$G2824),AllocFactorMatrix,(J$4+1),FALSE)*$E2831</f>
        <v>0</v>
      </c>
      <c r="K2824" s="5">
        <f>VLOOKUP(CONCATENATE($F2824," ",$G2824),AllocFactorMatrix,(K$4+1),FALSE)*$E2831</f>
        <v>0</v>
      </c>
      <c r="L2824" s="5">
        <f>VLOOKUP(CONCATENATE($F2824," ",$G2824),AllocFactorMatrix,(L$4+1),FALSE)*$E2831</f>
        <v>0</v>
      </c>
      <c r="M2824" s="5">
        <f t="shared" ref="M2824:M2831" si="1331">SUBTOTAL(9,J2824:L2824)</f>
        <v>0</v>
      </c>
      <c r="N2824" s="5">
        <f>VLOOKUP(CONCATENATE($F2824," ",$G2824),AllocFactorMatrix,(N$4+1),FALSE)*$E2831</f>
        <v>0</v>
      </c>
      <c r="O2824" s="5">
        <f>VLOOKUP(CONCATENATE($F2824," ",$G2824),AllocFactorMatrix,(O$4+1),FALSE)*$E2831</f>
        <v>0</v>
      </c>
      <c r="P2824" s="5">
        <f>VLOOKUP(CONCATENATE($F2824," ",$G2824),AllocFactorMatrix,(P$4+1),FALSE)*$E2831</f>
        <v>0</v>
      </c>
      <c r="Q2824" s="5">
        <f>VLOOKUP(CONCATENATE($F2824," ",$G2824),AllocFactorMatrix,(Q$4+1),FALSE)*$E2831</f>
        <v>0</v>
      </c>
      <c r="R2824" s="5">
        <f>SUBTOTAL(9,N2824:Q2824)</f>
        <v>0</v>
      </c>
      <c r="S2824" s="5">
        <f>VLOOKUP(CONCATENATE($F2824," ",$G2824),AllocFactorMatrix,(S$4+1),FALSE)*$E2831</f>
        <v>0</v>
      </c>
      <c r="T2824" s="5">
        <f>VLOOKUP(CONCATENATE($F2824," ",$G2824),AllocFactorMatrix,(T$4+1),FALSE)*$E2831</f>
        <v>0</v>
      </c>
      <c r="U2824" s="5">
        <f>VLOOKUP(CONCATENATE($F2824," ",$G2824),AllocFactorMatrix,(U$4+1),FALSE)*$E2831</f>
        <v>0</v>
      </c>
      <c r="V2824" s="5">
        <f>VLOOKUP(CONCATENATE($F2824," ",$G2824),AllocFactorMatrix,(V$4+1),FALSE)*$E2831</f>
        <v>0</v>
      </c>
      <c r="W2824" s="5">
        <f>SUBTOTAL(9,S2824:V2824)</f>
        <v>0</v>
      </c>
      <c r="X2824" s="5">
        <f>VLOOKUP(CONCATENATE($F2824," ",$G2824),AllocFactorMatrix,(X$4+1),FALSE)*$E2831</f>
        <v>0</v>
      </c>
      <c r="Y2824" s="5">
        <f>VLOOKUP(CONCATENATE($F2824," ",$G2824),AllocFactorMatrix,(Y$4+1),FALSE)*$E2831</f>
        <v>0</v>
      </c>
      <c r="Z2824" s="5">
        <f t="shared" ref="Z2824:Z2831" si="1332">SUBTOTAL(9,X2824:Y2824)</f>
        <v>0</v>
      </c>
      <c r="AA2824" s="5">
        <f>VLOOKUP(CONCATENATE($F2824," ",$G2824),AllocFactorMatrix,(AA$4+1),FALSE)*$E2831</f>
        <v>0</v>
      </c>
      <c r="AB2824" s="5">
        <f>VLOOKUP(CONCATENATE($F2824," ",$G2824),AllocFactorMatrix,(AB$4+1),FALSE)*$E2831</f>
        <v>0</v>
      </c>
      <c r="AC2824" s="5">
        <f>VLOOKUP(CONCATENATE($F2824," ",$G2824),AllocFactorMatrix,(AC$4+1),FALSE)*$E2831</f>
        <v>0</v>
      </c>
    </row>
    <row r="2825" spans="4:29" hidden="1" outlineLevel="1">
      <c r="E2825" s="48"/>
      <c r="F2825" s="175" t="str">
        <f>F2831</f>
        <v>TRANS_TOTAL</v>
      </c>
      <c r="G2825" s="52" t="str">
        <f>$G$9</f>
        <v>BULKTRAN</v>
      </c>
      <c r="H2825" s="4">
        <f t="shared" si="1328"/>
        <v>56560.788</v>
      </c>
      <c r="I2825" s="5">
        <f>VLOOKUP(CONCATENATE($F2825," ",$G2825),AllocFactorMatrix,(I$4+1),FALSE)*$E2831</f>
        <v>29094.076362823394</v>
      </c>
      <c r="J2825" s="5">
        <f>VLOOKUP(CONCATENATE($F2825," ",$G2825),AllocFactorMatrix,(J$4+1),FALSE)*$E2831</f>
        <v>6784.7430808388563</v>
      </c>
      <c r="K2825" s="5">
        <f>VLOOKUP(CONCATENATE($F2825," ",$G2825),AllocFactorMatrix,(K$4+1),FALSE)*$E2831</f>
        <v>94.334794577979466</v>
      </c>
      <c r="L2825" s="5">
        <f>VLOOKUP(CONCATENATE($F2825," ",$G2825),AllocFactorMatrix,(L$4+1),FALSE)*$E2831</f>
        <v>13.13835656730522</v>
      </c>
      <c r="M2825" s="5">
        <f t="shared" si="1331"/>
        <v>6892.2162319841409</v>
      </c>
      <c r="N2825" s="5">
        <f>VLOOKUP(CONCATENATE($F2825," ",$G2825),AllocFactorMatrix,(N$4+1),FALSE)*$E2831</f>
        <v>4038.3346972881209</v>
      </c>
      <c r="O2825" s="5">
        <f>VLOOKUP(CONCATENATE($F2825," ",$G2825),AllocFactorMatrix,(O$4+1),FALSE)*$E2831</f>
        <v>723.63559679408797</v>
      </c>
      <c r="P2825" s="5">
        <f>VLOOKUP(CONCATENATE($F2825," ",$G2825),AllocFactorMatrix,(P$4+1),FALSE)*$E2831</f>
        <v>146.74591446241041</v>
      </c>
      <c r="Q2825" s="5">
        <f>VLOOKUP(CONCATENATE($F2825," ",$G2825),AllocFactorMatrix,(Q$4+1),FALSE)*$E2831</f>
        <v>5.5726097399835188</v>
      </c>
      <c r="R2825" s="5">
        <f t="shared" ref="R2825:R2831" si="1333">SUBTOTAL(9,N2825:Q2825)</f>
        <v>4914.2888182846036</v>
      </c>
      <c r="S2825" s="5">
        <f>VLOOKUP(CONCATENATE($F2825," ",$G2825),AllocFactorMatrix,(S$4+1),FALSE)*$E2831</f>
        <v>191.24411407353398</v>
      </c>
      <c r="T2825" s="5">
        <f>VLOOKUP(CONCATENATE($F2825," ",$G2825),AllocFactorMatrix,(T$4+1),FALSE)*$E2831</f>
        <v>2581.9059738317264</v>
      </c>
      <c r="U2825" s="5">
        <f>VLOOKUP(CONCATENATE($F2825," ",$G2825),AllocFactorMatrix,(U$4+1),FALSE)*$E2831</f>
        <v>9874.7538958154837</v>
      </c>
      <c r="V2825" s="5">
        <f>VLOOKUP(CONCATENATE($F2825," ",$G2825),AllocFactorMatrix,(V$4+1),FALSE)*$E2831</f>
        <v>1788.9032535099873</v>
      </c>
      <c r="W2825" s="5">
        <f t="shared" ref="W2825:W2831" si="1334">SUBTOTAL(9,S2825:V2825)</f>
        <v>14436.807237230731</v>
      </c>
      <c r="X2825" s="5">
        <f>VLOOKUP(CONCATENATE($F2825," ",$G2825),AllocFactorMatrix,(X$4+1),FALSE)*$E2831</f>
        <v>1108.3597831103314</v>
      </c>
      <c r="Y2825" s="5">
        <f>VLOOKUP(CONCATENATE($F2825," ",$G2825),AllocFactorMatrix,(Y$4+1),FALSE)*$E2831</f>
        <v>22.136787693242145</v>
      </c>
      <c r="Z2825" s="5">
        <f t="shared" si="1332"/>
        <v>1130.4965708035736</v>
      </c>
      <c r="AA2825" s="5">
        <f>VLOOKUP(CONCATENATE($F2825," ",$G2825),AllocFactorMatrix,(AA$4+1),FALSE)*$E2831</f>
        <v>14.621058647608212</v>
      </c>
      <c r="AB2825" s="5">
        <f>VLOOKUP(CONCATENATE($F2825," ",$G2825),AllocFactorMatrix,(AB$4+1),FALSE)*$E2831</f>
        <v>64.955067198036161</v>
      </c>
      <c r="AC2825" s="5">
        <f>VLOOKUP(CONCATENATE($F2825," ",$G2825),AllocFactorMatrix,(AC$4+1),FALSE)*$E2831</f>
        <v>13.326653027910211</v>
      </c>
    </row>
    <row r="2826" spans="4:29" hidden="1" outlineLevel="1">
      <c r="E2826" s="48"/>
      <c r="F2826" s="175" t="str">
        <f>F2831</f>
        <v>TRANS_TOTAL</v>
      </c>
      <c r="G2826" s="52" t="str">
        <f>$G$10</f>
        <v>SUBTRAN</v>
      </c>
      <c r="H2826" s="4">
        <f t="shared" si="1328"/>
        <v>15675.211999999998</v>
      </c>
      <c r="I2826" s="5">
        <f>VLOOKUP(CONCATENATE($F2826," ",$G2826),AllocFactorMatrix,(I$4+1),FALSE)*$E2831</f>
        <v>8009.3022601183584</v>
      </c>
      <c r="J2826" s="5">
        <f>VLOOKUP(CONCATENATE($F2826," ",$G2826),AllocFactorMatrix,(J$4+1),FALSE)*$E2831</f>
        <v>1877.5157520606708</v>
      </c>
      <c r="K2826" s="5">
        <f>VLOOKUP(CONCATENATE($F2826," ",$G2826),AllocFactorMatrix,(K$4+1),FALSE)*$E2831</f>
        <v>26.228167017747083</v>
      </c>
      <c r="L2826" s="5">
        <f>VLOOKUP(CONCATENATE($F2826," ",$G2826),AllocFactorMatrix,(L$4+1),FALSE)*$E2831</f>
        <v>4.747176367548791</v>
      </c>
      <c r="M2826" s="5">
        <f t="shared" si="1331"/>
        <v>1908.4910954459667</v>
      </c>
      <c r="N2826" s="5">
        <f>VLOOKUP(CONCATENATE($F2826," ",$G2826),AllocFactorMatrix,(N$4+1),FALSE)*$E2831</f>
        <v>1085.069772323493</v>
      </c>
      <c r="O2826" s="5">
        <f>VLOOKUP(CONCATENATE($F2826," ",$G2826),AllocFactorMatrix,(O$4+1),FALSE)*$E2831</f>
        <v>194.98158667103542</v>
      </c>
      <c r="P2826" s="5">
        <f>VLOOKUP(CONCATENATE($F2826," ",$G2826),AllocFactorMatrix,(P$4+1),FALSE)*$E2831</f>
        <v>51.181163192922405</v>
      </c>
      <c r="Q2826" s="5">
        <f>VLOOKUP(CONCATENATE($F2826," ",$G2826),AllocFactorMatrix,(Q$4+1),FALSE)*$E2831</f>
        <v>0</v>
      </c>
      <c r="R2826" s="5">
        <f t="shared" si="1333"/>
        <v>1331.232522187451</v>
      </c>
      <c r="S2826" s="5">
        <f>VLOOKUP(CONCATENATE($F2826," ",$G2826),AllocFactorMatrix,(S$4+1),FALSE)*$E2831</f>
        <v>48.90868887963866</v>
      </c>
      <c r="T2826" s="5">
        <f>VLOOKUP(CONCATENATE($F2826," ",$G2826),AllocFactorMatrix,(T$4+1),FALSE)*$E2831</f>
        <v>686.23633073827818</v>
      </c>
      <c r="U2826" s="5">
        <f>VLOOKUP(CONCATENATE($F2826," ",$G2826),AllocFactorMatrix,(U$4+1),FALSE)*$E2831</f>
        <v>3383.6744643897568</v>
      </c>
      <c r="V2826" s="5">
        <f>VLOOKUP(CONCATENATE($F2826," ",$G2826),AllocFactorMatrix,(V$4+1),FALSE)*$E2831</f>
        <v>0</v>
      </c>
      <c r="W2826" s="5">
        <f t="shared" si="1334"/>
        <v>4118.819484007674</v>
      </c>
      <c r="X2826" s="5">
        <f>VLOOKUP(CONCATENATE($F2826," ",$G2826),AllocFactorMatrix,(X$4+1),FALSE)*$E2831</f>
        <v>297.43951518858307</v>
      </c>
      <c r="Y2826" s="5">
        <f>VLOOKUP(CONCATENATE($F2826," ",$G2826),AllocFactorMatrix,(Y$4+1),FALSE)*$E2831</f>
        <v>5.9721443789129358</v>
      </c>
      <c r="Z2826" s="5">
        <f t="shared" si="1332"/>
        <v>303.41165956749603</v>
      </c>
      <c r="AA2826" s="5">
        <f>VLOOKUP(CONCATENATE($F2826," ",$G2826),AllocFactorMatrix,(AA$4+1),FALSE)*$E2831</f>
        <v>3.9549786730497951</v>
      </c>
      <c r="AB2826" s="5">
        <f>VLOOKUP(CONCATENATE($F2826," ",$G2826),AllocFactorMatrix,(AB$4+1),FALSE)*$E2831</f>
        <v>0</v>
      </c>
      <c r="AC2826" s="5">
        <f>VLOOKUP(CONCATENATE($F2826," ",$G2826),AllocFactorMatrix,(AC$4+1),FALSE)*$E2831</f>
        <v>0</v>
      </c>
    </row>
    <row r="2827" spans="4:29" hidden="1" outlineLevel="1">
      <c r="E2827" s="48"/>
      <c r="F2827" s="175" t="str">
        <f>F2831</f>
        <v>TRANS_TOTAL</v>
      </c>
      <c r="G2827" s="52" t="str">
        <f>$G$11</f>
        <v>DISTPRI</v>
      </c>
      <c r="H2827" s="4">
        <f t="shared" si="1328"/>
        <v>0</v>
      </c>
      <c r="I2827" s="5">
        <f>VLOOKUP(CONCATENATE($F2827," ",$G2827),AllocFactorMatrix,(I$4+1),FALSE)*$E2831</f>
        <v>0</v>
      </c>
      <c r="J2827" s="5">
        <f>VLOOKUP(CONCATENATE($F2827," ",$G2827),AllocFactorMatrix,(J$4+1),FALSE)*$E2831</f>
        <v>0</v>
      </c>
      <c r="K2827" s="5">
        <f>VLOOKUP(CONCATENATE($F2827," ",$G2827),AllocFactorMatrix,(K$4+1),FALSE)*$E2831</f>
        <v>0</v>
      </c>
      <c r="L2827" s="5">
        <f>VLOOKUP(CONCATENATE($F2827," ",$G2827),AllocFactorMatrix,(L$4+1),FALSE)*$E2831</f>
        <v>0</v>
      </c>
      <c r="M2827" s="5">
        <f t="shared" si="1331"/>
        <v>0</v>
      </c>
      <c r="N2827" s="5">
        <f>VLOOKUP(CONCATENATE($F2827," ",$G2827),AllocFactorMatrix,(N$4+1),FALSE)*$E2831</f>
        <v>0</v>
      </c>
      <c r="O2827" s="5">
        <f>VLOOKUP(CONCATENATE($F2827," ",$G2827),AllocFactorMatrix,(O$4+1),FALSE)*$E2831</f>
        <v>0</v>
      </c>
      <c r="P2827" s="5">
        <f>VLOOKUP(CONCATENATE($F2827," ",$G2827),AllocFactorMatrix,(P$4+1),FALSE)*$E2831</f>
        <v>0</v>
      </c>
      <c r="Q2827" s="5">
        <f>VLOOKUP(CONCATENATE($F2827," ",$G2827),AllocFactorMatrix,(Q$4+1),FALSE)*$E2831</f>
        <v>0</v>
      </c>
      <c r="R2827" s="5">
        <f t="shared" si="1333"/>
        <v>0</v>
      </c>
      <c r="S2827" s="5">
        <f>VLOOKUP(CONCATENATE($F2827," ",$G2827),AllocFactorMatrix,(S$4+1),FALSE)*$E2831</f>
        <v>0</v>
      </c>
      <c r="T2827" s="5">
        <f>VLOOKUP(CONCATENATE($F2827," ",$G2827),AllocFactorMatrix,(T$4+1),FALSE)*$E2831</f>
        <v>0</v>
      </c>
      <c r="U2827" s="5">
        <f>VLOOKUP(CONCATENATE($F2827," ",$G2827),AllocFactorMatrix,(U$4+1),FALSE)*$E2831</f>
        <v>0</v>
      </c>
      <c r="V2827" s="5">
        <f>VLOOKUP(CONCATENATE($F2827," ",$G2827),AllocFactorMatrix,(V$4+1),FALSE)*$E2831</f>
        <v>0</v>
      </c>
      <c r="W2827" s="5">
        <f t="shared" si="1334"/>
        <v>0</v>
      </c>
      <c r="X2827" s="5">
        <f>VLOOKUP(CONCATENATE($F2827," ",$G2827),AllocFactorMatrix,(X$4+1),FALSE)*$E2831</f>
        <v>0</v>
      </c>
      <c r="Y2827" s="5">
        <f>VLOOKUP(CONCATENATE($F2827," ",$G2827),AllocFactorMatrix,(Y$4+1),FALSE)*$E2831</f>
        <v>0</v>
      </c>
      <c r="Z2827" s="5">
        <f t="shared" si="1332"/>
        <v>0</v>
      </c>
      <c r="AA2827" s="5">
        <f>VLOOKUP(CONCATENATE($F2827," ",$G2827),AllocFactorMatrix,(AA$4+1),FALSE)*$E2831</f>
        <v>0</v>
      </c>
      <c r="AB2827" s="5">
        <f>VLOOKUP(CONCATENATE($F2827," ",$G2827),AllocFactorMatrix,(AB$4+1),FALSE)*$E2831</f>
        <v>0</v>
      </c>
      <c r="AC2827" s="5">
        <f>VLOOKUP(CONCATENATE($F2827," ",$G2827),AllocFactorMatrix,(AC$4+1),FALSE)*$E2831</f>
        <v>0</v>
      </c>
    </row>
    <row r="2828" spans="4:29" hidden="1" outlineLevel="1">
      <c r="E2828" s="48"/>
      <c r="F2828" s="175" t="str">
        <f>F2831</f>
        <v>TRANS_TOTAL</v>
      </c>
      <c r="G2828" s="52" t="str">
        <f>$G$12</f>
        <v>DISTSEC</v>
      </c>
      <c r="H2828" s="4">
        <f t="shared" si="1328"/>
        <v>0</v>
      </c>
      <c r="I2828" s="5">
        <f>VLOOKUP(CONCATENATE($F2828," ",$G2828),AllocFactorMatrix,(I$4+1),FALSE)*$E2831</f>
        <v>0</v>
      </c>
      <c r="J2828" s="5">
        <f>VLOOKUP(CONCATENATE($F2828," ",$G2828),AllocFactorMatrix,(J$4+1),FALSE)*$E2831</f>
        <v>0</v>
      </c>
      <c r="K2828" s="5">
        <f>VLOOKUP(CONCATENATE($F2828," ",$G2828),AllocFactorMatrix,(K$4+1),FALSE)*$E2831</f>
        <v>0</v>
      </c>
      <c r="L2828" s="5">
        <f>VLOOKUP(CONCATENATE($F2828," ",$G2828),AllocFactorMatrix,(L$4+1),FALSE)*$E2831</f>
        <v>0</v>
      </c>
      <c r="M2828" s="5">
        <f t="shared" si="1331"/>
        <v>0</v>
      </c>
      <c r="N2828" s="5">
        <f>VLOOKUP(CONCATENATE($F2828," ",$G2828),AllocFactorMatrix,(N$4+1),FALSE)*$E2831</f>
        <v>0</v>
      </c>
      <c r="O2828" s="5">
        <f>VLOOKUP(CONCATENATE($F2828," ",$G2828),AllocFactorMatrix,(O$4+1),FALSE)*$E2831</f>
        <v>0</v>
      </c>
      <c r="P2828" s="5">
        <f>VLOOKUP(CONCATENATE($F2828," ",$G2828),AllocFactorMatrix,(P$4+1),FALSE)*$E2831</f>
        <v>0</v>
      </c>
      <c r="Q2828" s="5">
        <f>VLOOKUP(CONCATENATE($F2828," ",$G2828),AllocFactorMatrix,(Q$4+1),FALSE)*$E2831</f>
        <v>0</v>
      </c>
      <c r="R2828" s="5">
        <f t="shared" si="1333"/>
        <v>0</v>
      </c>
      <c r="S2828" s="5">
        <f>VLOOKUP(CONCATENATE($F2828," ",$G2828),AllocFactorMatrix,(S$4+1),FALSE)*$E2831</f>
        <v>0</v>
      </c>
      <c r="T2828" s="5">
        <f>VLOOKUP(CONCATENATE($F2828," ",$G2828),AllocFactorMatrix,(T$4+1),FALSE)*$E2831</f>
        <v>0</v>
      </c>
      <c r="U2828" s="5">
        <f>VLOOKUP(CONCATENATE($F2828," ",$G2828),AllocFactorMatrix,(U$4+1),FALSE)*$E2831</f>
        <v>0</v>
      </c>
      <c r="V2828" s="5">
        <f>VLOOKUP(CONCATENATE($F2828," ",$G2828),AllocFactorMatrix,(V$4+1),FALSE)*$E2831</f>
        <v>0</v>
      </c>
      <c r="W2828" s="5">
        <f t="shared" si="1334"/>
        <v>0</v>
      </c>
      <c r="X2828" s="5">
        <f>VLOOKUP(CONCATENATE($F2828," ",$G2828),AllocFactorMatrix,(X$4+1),FALSE)*$E2831</f>
        <v>0</v>
      </c>
      <c r="Y2828" s="5">
        <f>VLOOKUP(CONCATENATE($F2828," ",$G2828),AllocFactorMatrix,(Y$4+1),FALSE)*$E2831</f>
        <v>0</v>
      </c>
      <c r="Z2828" s="5">
        <f t="shared" si="1332"/>
        <v>0</v>
      </c>
      <c r="AA2828" s="5">
        <f>VLOOKUP(CONCATENATE($F2828," ",$G2828),AllocFactorMatrix,(AA$4+1),FALSE)*$E2831</f>
        <v>0</v>
      </c>
      <c r="AB2828" s="5">
        <f>VLOOKUP(CONCATENATE($F2828," ",$G2828),AllocFactorMatrix,(AB$4+1),FALSE)*$E2831</f>
        <v>0</v>
      </c>
      <c r="AC2828" s="5">
        <f>VLOOKUP(CONCATENATE($F2828," ",$G2828),AllocFactorMatrix,(AC$4+1),FALSE)*$E2831</f>
        <v>0</v>
      </c>
    </row>
    <row r="2829" spans="4:29" hidden="1" outlineLevel="1">
      <c r="E2829" s="48"/>
      <c r="F2829" s="175" t="str">
        <f>F2831</f>
        <v>TRANS_TOTAL</v>
      </c>
      <c r="G2829" s="52" t="str">
        <f>$G$13</f>
        <v>ENERGY</v>
      </c>
      <c r="H2829" s="4">
        <f t="shared" si="1328"/>
        <v>0</v>
      </c>
      <c r="I2829" s="5">
        <f>VLOOKUP(CONCATENATE($F2829," ",$G2829),AllocFactorMatrix,(I$4+1),FALSE)*$E2831</f>
        <v>0</v>
      </c>
      <c r="J2829" s="5">
        <f>VLOOKUP(CONCATENATE($F2829," ",$G2829),AllocFactorMatrix,(J$4+1),FALSE)*$E2831</f>
        <v>0</v>
      </c>
      <c r="K2829" s="5">
        <f>VLOOKUP(CONCATENATE($F2829," ",$G2829),AllocFactorMatrix,(K$4+1),FALSE)*$E2831</f>
        <v>0</v>
      </c>
      <c r="L2829" s="5">
        <f>VLOOKUP(CONCATENATE($F2829," ",$G2829),AllocFactorMatrix,(L$4+1),FALSE)*$E2831</f>
        <v>0</v>
      </c>
      <c r="M2829" s="5">
        <f t="shared" si="1331"/>
        <v>0</v>
      </c>
      <c r="N2829" s="5">
        <f>VLOOKUP(CONCATENATE($F2829," ",$G2829),AllocFactorMatrix,(N$4+1),FALSE)*$E2831</f>
        <v>0</v>
      </c>
      <c r="O2829" s="5">
        <f>VLOOKUP(CONCATENATE($F2829," ",$G2829),AllocFactorMatrix,(O$4+1),FALSE)*$E2831</f>
        <v>0</v>
      </c>
      <c r="P2829" s="5">
        <f>VLOOKUP(CONCATENATE($F2829," ",$G2829),AllocFactorMatrix,(P$4+1),FALSE)*$E2831</f>
        <v>0</v>
      </c>
      <c r="Q2829" s="5">
        <f>VLOOKUP(CONCATENATE($F2829," ",$G2829),AllocFactorMatrix,(Q$4+1),FALSE)*$E2831</f>
        <v>0</v>
      </c>
      <c r="R2829" s="5">
        <f t="shared" si="1333"/>
        <v>0</v>
      </c>
      <c r="S2829" s="5">
        <f>VLOOKUP(CONCATENATE($F2829," ",$G2829),AllocFactorMatrix,(S$4+1),FALSE)*$E2831</f>
        <v>0</v>
      </c>
      <c r="T2829" s="5">
        <f>VLOOKUP(CONCATENATE($F2829," ",$G2829),AllocFactorMatrix,(T$4+1),FALSE)*$E2831</f>
        <v>0</v>
      </c>
      <c r="U2829" s="5">
        <f>VLOOKUP(CONCATENATE($F2829," ",$G2829),AllocFactorMatrix,(U$4+1),FALSE)*$E2831</f>
        <v>0</v>
      </c>
      <c r="V2829" s="5">
        <f>VLOOKUP(CONCATENATE($F2829," ",$G2829),AllocFactorMatrix,(V$4+1),FALSE)*$E2831</f>
        <v>0</v>
      </c>
      <c r="W2829" s="5">
        <f t="shared" si="1334"/>
        <v>0</v>
      </c>
      <c r="X2829" s="5">
        <f>VLOOKUP(CONCATENATE($F2829," ",$G2829),AllocFactorMatrix,(X$4+1),FALSE)*$E2831</f>
        <v>0</v>
      </c>
      <c r="Y2829" s="5">
        <f>VLOOKUP(CONCATENATE($F2829," ",$G2829),AllocFactorMatrix,(Y$4+1),FALSE)*$E2831</f>
        <v>0</v>
      </c>
      <c r="Z2829" s="5">
        <f t="shared" si="1332"/>
        <v>0</v>
      </c>
      <c r="AA2829" s="5">
        <f>VLOOKUP(CONCATENATE($F2829," ",$G2829),AllocFactorMatrix,(AA$4+1),FALSE)*$E2831</f>
        <v>0</v>
      </c>
      <c r="AB2829" s="5">
        <f>VLOOKUP(CONCATENATE($F2829," ",$G2829),AllocFactorMatrix,(AB$4+1),FALSE)*$E2831</f>
        <v>0</v>
      </c>
      <c r="AC2829" s="5">
        <f>VLOOKUP(CONCATENATE($F2829," ",$G2829),AllocFactorMatrix,(AC$4+1),FALSE)*$E2831</f>
        <v>0</v>
      </c>
    </row>
    <row r="2830" spans="4:29" hidden="1" outlineLevel="1">
      <c r="E2830" s="48"/>
      <c r="F2830" s="175" t="str">
        <f>F2831</f>
        <v>TRANS_TOTAL</v>
      </c>
      <c r="G2830" s="52" t="str">
        <f>$G$14</f>
        <v>CUSTOMER</v>
      </c>
      <c r="H2830" s="4">
        <f t="shared" si="1328"/>
        <v>0</v>
      </c>
      <c r="I2830" s="5">
        <f>VLOOKUP(CONCATENATE($F2830," ",$G2830),AllocFactorMatrix,(I$4+1),FALSE)*$E2831</f>
        <v>0</v>
      </c>
      <c r="J2830" s="5">
        <f>VLOOKUP(CONCATENATE($F2830," ",$G2830),AllocFactorMatrix,(J$4+1),FALSE)*$E2831</f>
        <v>0</v>
      </c>
      <c r="K2830" s="5">
        <f>VLOOKUP(CONCATENATE($F2830," ",$G2830),AllocFactorMatrix,(K$4+1),FALSE)*$E2831</f>
        <v>0</v>
      </c>
      <c r="L2830" s="5">
        <f>VLOOKUP(CONCATENATE($F2830," ",$G2830),AllocFactorMatrix,(L$4+1),FALSE)*$E2831</f>
        <v>0</v>
      </c>
      <c r="M2830" s="5">
        <f t="shared" si="1331"/>
        <v>0</v>
      </c>
      <c r="N2830" s="5">
        <f>VLOOKUP(CONCATENATE($F2830," ",$G2830),AllocFactorMatrix,(N$4+1),FALSE)*$E2831</f>
        <v>0</v>
      </c>
      <c r="O2830" s="5">
        <f>VLOOKUP(CONCATENATE($F2830," ",$G2830),AllocFactorMatrix,(O$4+1),FALSE)*$E2831</f>
        <v>0</v>
      </c>
      <c r="P2830" s="5">
        <f>VLOOKUP(CONCATENATE($F2830," ",$G2830),AllocFactorMatrix,(P$4+1),FALSE)*$E2831</f>
        <v>0</v>
      </c>
      <c r="Q2830" s="5">
        <f>VLOOKUP(CONCATENATE($F2830," ",$G2830),AllocFactorMatrix,(Q$4+1),FALSE)*$E2831</f>
        <v>0</v>
      </c>
      <c r="R2830" s="5">
        <f t="shared" si="1333"/>
        <v>0</v>
      </c>
      <c r="S2830" s="5">
        <f>VLOOKUP(CONCATENATE($F2830," ",$G2830),AllocFactorMatrix,(S$4+1),FALSE)*$E2831</f>
        <v>0</v>
      </c>
      <c r="T2830" s="5">
        <f>VLOOKUP(CONCATENATE($F2830," ",$G2830),AllocFactorMatrix,(T$4+1),FALSE)*$E2831</f>
        <v>0</v>
      </c>
      <c r="U2830" s="5">
        <f>VLOOKUP(CONCATENATE($F2830," ",$G2830),AllocFactorMatrix,(U$4+1),FALSE)*$E2831</f>
        <v>0</v>
      </c>
      <c r="V2830" s="5">
        <f>VLOOKUP(CONCATENATE($F2830," ",$G2830),AllocFactorMatrix,(V$4+1),FALSE)*$E2831</f>
        <v>0</v>
      </c>
      <c r="W2830" s="5">
        <f t="shared" si="1334"/>
        <v>0</v>
      </c>
      <c r="X2830" s="5">
        <f>VLOOKUP(CONCATENATE($F2830," ",$G2830),AllocFactorMatrix,(X$4+1),FALSE)*$E2831</f>
        <v>0</v>
      </c>
      <c r="Y2830" s="5">
        <f>VLOOKUP(CONCATENATE($F2830," ",$G2830),AllocFactorMatrix,(Y$4+1),FALSE)*$E2831</f>
        <v>0</v>
      </c>
      <c r="Z2830" s="5">
        <f t="shared" si="1332"/>
        <v>0</v>
      </c>
      <c r="AA2830" s="5">
        <f>VLOOKUP(CONCATENATE($F2830," ",$G2830),AllocFactorMatrix,(AA$4+1),FALSE)*$E2831</f>
        <v>0</v>
      </c>
      <c r="AB2830" s="5">
        <f>VLOOKUP(CONCATENATE($F2830," ",$G2830),AllocFactorMatrix,(AB$4+1),FALSE)*$E2831</f>
        <v>0</v>
      </c>
      <c r="AC2830" s="5">
        <f>VLOOKUP(CONCATENATE($F2830," ",$G2830),AllocFactorMatrix,(AC$4+1),FALSE)*$E2831</f>
        <v>0</v>
      </c>
    </row>
    <row r="2831" spans="4:29" collapsed="1">
      <c r="D2831" s="52" t="s">
        <v>269</v>
      </c>
      <c r="E2831" s="39">
        <v>72236</v>
      </c>
      <c r="F2831" s="93" t="s">
        <v>191</v>
      </c>
      <c r="G2831" s="52" t="str">
        <f>$G$15</f>
        <v>TOTAL</v>
      </c>
      <c r="H2831" s="4">
        <f t="shared" si="1328"/>
        <v>72235.999999999971</v>
      </c>
      <c r="I2831" s="5">
        <f>VLOOKUP(CONCATENATE($F2831," ",$G2831),AllocFactorMatrix,(I$4+1),FALSE)*$E2831</f>
        <v>37103.378622941753</v>
      </c>
      <c r="J2831" s="5">
        <f>VLOOKUP(CONCATENATE($F2831," ",$G2831),AllocFactorMatrix,(J$4+1),FALSE)*$E2831</f>
        <v>8662.2588328995262</v>
      </c>
      <c r="K2831" s="5">
        <f>VLOOKUP(CONCATENATE($F2831," ",$G2831),AllocFactorMatrix,(K$4+1),FALSE)*$E2831</f>
        <v>120.56296159572655</v>
      </c>
      <c r="L2831" s="5">
        <f>VLOOKUP(CONCATENATE($F2831," ",$G2831),AllocFactorMatrix,(L$4+1),FALSE)*$E2831</f>
        <v>17.885532934854009</v>
      </c>
      <c r="M2831" s="5">
        <f t="shared" si="1331"/>
        <v>8800.7073274301056</v>
      </c>
      <c r="N2831" s="5">
        <f>VLOOKUP(CONCATENATE($F2831," ",$G2831),AllocFactorMatrix,(N$4+1),FALSE)*$E2831</f>
        <v>5123.4044696116143</v>
      </c>
      <c r="O2831" s="5">
        <f>VLOOKUP(CONCATENATE($F2831," ",$G2831),AllocFactorMatrix,(O$4+1),FALSE)*$E2831</f>
        <v>918.61718346512339</v>
      </c>
      <c r="P2831" s="5">
        <f>VLOOKUP(CONCATENATE($F2831," ",$G2831),AllocFactorMatrix,(P$4+1),FALSE)*$E2831</f>
        <v>197.92707765533282</v>
      </c>
      <c r="Q2831" s="5">
        <f>VLOOKUP(CONCATENATE($F2831," ",$G2831),AllocFactorMatrix,(Q$4+1),FALSE)*$E2831</f>
        <v>5.5726097399835188</v>
      </c>
      <c r="R2831" s="5">
        <f t="shared" si="1333"/>
        <v>6245.5213404720544</v>
      </c>
      <c r="S2831" s="5">
        <f>VLOOKUP(CONCATENATE($F2831," ",$G2831),AllocFactorMatrix,(S$4+1),FALSE)*$E2831</f>
        <v>240.15280295317262</v>
      </c>
      <c r="T2831" s="5">
        <f>VLOOKUP(CONCATENATE($F2831," ",$G2831),AllocFactorMatrix,(T$4+1),FALSE)*$E2831</f>
        <v>3268.1423045700044</v>
      </c>
      <c r="U2831" s="5">
        <f>VLOOKUP(CONCATENATE($F2831," ",$G2831),AllocFactorMatrix,(U$4+1),FALSE)*$E2831</f>
        <v>13258.428360205242</v>
      </c>
      <c r="V2831" s="5">
        <f>VLOOKUP(CONCATENATE($F2831," ",$G2831),AllocFactorMatrix,(V$4+1),FALSE)*$E2831</f>
        <v>1788.9032535099873</v>
      </c>
      <c r="W2831" s="5">
        <f t="shared" si="1334"/>
        <v>18555.626721238405</v>
      </c>
      <c r="X2831" s="5">
        <f>VLOOKUP(CONCATENATE($F2831," ",$G2831),AllocFactorMatrix,(X$4+1),FALSE)*$E2831</f>
        <v>1405.7992982989144</v>
      </c>
      <c r="Y2831" s="5">
        <f>VLOOKUP(CONCATENATE($F2831," ",$G2831),AllocFactorMatrix,(Y$4+1),FALSE)*$E2831</f>
        <v>28.108932072155078</v>
      </c>
      <c r="Z2831" s="5">
        <f t="shared" si="1332"/>
        <v>1433.9082303710695</v>
      </c>
      <c r="AA2831" s="5">
        <f>VLOOKUP(CONCATENATE($F2831," ",$G2831),AllocFactorMatrix,(AA$4+1),FALSE)*$E2831</f>
        <v>18.57603732065801</v>
      </c>
      <c r="AB2831" s="5">
        <f>VLOOKUP(CONCATENATE($F2831," ",$G2831),AllocFactorMatrix,(AB$4+1),FALSE)*$E2831</f>
        <v>64.955067198036161</v>
      </c>
      <c r="AC2831" s="5">
        <f>VLOOKUP(CONCATENATE($F2831," ",$G2831),AllocFactorMatrix,(AC$4+1),FALSE)*$E2831</f>
        <v>13.326653027910211</v>
      </c>
    </row>
    <row r="2832" spans="4:29" hidden="1" outlineLevel="1">
      <c r="E2832" s="48"/>
      <c r="F2832" s="175" t="str">
        <f>F2839</f>
        <v>TDPLANT</v>
      </c>
      <c r="G2832" s="52" t="str">
        <f>$G$8</f>
        <v>PRODUCTION</v>
      </c>
      <c r="H2832" s="4">
        <f t="shared" si="1328"/>
        <v>22.530264926854656</v>
      </c>
      <c r="I2832" s="5">
        <f>VLOOKUP(CONCATENATE($F2832," ",$G2832),AllocFactorMatrix,(I$4+1),FALSE)*$E2839</f>
        <v>11.589252403211763</v>
      </c>
      <c r="J2832" s="5">
        <f>VLOOKUP(CONCATENATE($F2832," ",$G2832),AllocFactorMatrix,(J$4+1),FALSE)*$E2839</f>
        <v>2.702615442202529</v>
      </c>
      <c r="K2832" s="5">
        <f>VLOOKUP(CONCATENATE($F2832," ",$G2832),AllocFactorMatrix,(K$4+1),FALSE)*$E2839</f>
        <v>3.7577056275494063E-2</v>
      </c>
      <c r="L2832" s="5">
        <f>VLOOKUP(CONCATENATE($F2832," ",$G2832),AllocFactorMatrix,(L$4+1),FALSE)*$E2839</f>
        <v>5.2334959365288071E-3</v>
      </c>
      <c r="M2832" s="5">
        <f t="shared" si="1316"/>
        <v>2.745425994414552</v>
      </c>
      <c r="N2832" s="5">
        <f>VLOOKUP(CONCATENATE($F2832," ",$G2832),AllocFactorMatrix,(N$4+1),FALSE)*$E2839</f>
        <v>1.6086188649495259</v>
      </c>
      <c r="O2832" s="5">
        <f>VLOOKUP(CONCATENATE($F2832," ",$G2832),AllocFactorMatrix,(O$4+1),FALSE)*$E2839</f>
        <v>0.2882509647191156</v>
      </c>
      <c r="P2832" s="5">
        <f>VLOOKUP(CONCATENATE($F2832," ",$G2832),AllocFactorMatrix,(P$4+1),FALSE)*$E2839</f>
        <v>5.8454354097252997E-2</v>
      </c>
      <c r="Q2832" s="5">
        <f>VLOOKUP(CONCATENATE($F2832," ",$G2832),AllocFactorMatrix,(Q$4+1),FALSE)*$E2839</f>
        <v>2.2197776625000223E-3</v>
      </c>
      <c r="R2832" s="5">
        <f>SUBTOTAL(9,N2832:Q2832)</f>
        <v>1.9575439614283945</v>
      </c>
      <c r="S2832" s="5">
        <f>VLOOKUP(CONCATENATE($F2832," ",$G2832),AllocFactorMatrix,(S$4+1),FALSE)*$E2839</f>
        <v>7.6179641552701391E-2</v>
      </c>
      <c r="T2832" s="5">
        <f>VLOOKUP(CONCATENATE($F2832," ",$G2832),AllocFactorMatrix,(T$4+1),FALSE)*$E2839</f>
        <v>1.0284691508657458</v>
      </c>
      <c r="U2832" s="5">
        <f>VLOOKUP(CONCATENATE($F2832," ",$G2832),AllocFactorMatrix,(U$4+1),FALSE)*$E2839</f>
        <v>3.9334816438592228</v>
      </c>
      <c r="V2832" s="5">
        <f>VLOOKUP(CONCATENATE($F2832," ",$G2832),AllocFactorMatrix,(V$4+1),FALSE)*$E2839</f>
        <v>0.71258668160868355</v>
      </c>
      <c r="W2832" s="5">
        <f>SUBTOTAL(9,S2832:V2832)</f>
        <v>5.750717117886353</v>
      </c>
      <c r="X2832" s="5">
        <f>VLOOKUP(CONCATENATE($F2832," ",$G2832),AllocFactorMatrix,(X$4+1),FALSE)*$E2839</f>
        <v>0.4415009131016161</v>
      </c>
      <c r="Y2832" s="5">
        <f>VLOOKUP(CONCATENATE($F2832," ",$G2832),AllocFactorMatrix,(Y$4+1),FALSE)*$E2839</f>
        <v>8.8179056373521737E-3</v>
      </c>
      <c r="Z2832" s="5">
        <f t="shared" si="1317"/>
        <v>0.45031881873896829</v>
      </c>
      <c r="AA2832" s="5">
        <f>VLOOKUP(CONCATENATE($F2832," ",$G2832),AllocFactorMatrix,(AA$4+1),FALSE)*$E2839</f>
        <v>5.8241113055513358E-3</v>
      </c>
      <c r="AB2832" s="5">
        <f>VLOOKUP(CONCATENATE($F2832," ",$G2832),AllocFactorMatrix,(AB$4+1),FALSE)*$E2839</f>
        <v>2.5874018450969982E-2</v>
      </c>
      <c r="AC2832" s="5">
        <f>VLOOKUP(CONCATENATE($F2832," ",$G2832),AllocFactorMatrix,(AC$4+1),FALSE)*$E2839</f>
        <v>5.3085014181041262E-3</v>
      </c>
    </row>
    <row r="2833" spans="4:29" hidden="1" outlineLevel="1">
      <c r="E2833" s="48"/>
      <c r="F2833" s="175" t="str">
        <f>F2839</f>
        <v>TDPLANT</v>
      </c>
      <c r="G2833" s="52" t="str">
        <f>$G$9</f>
        <v>BULKTRAN</v>
      </c>
      <c r="H2833" s="4">
        <f t="shared" si="1328"/>
        <v>931.15145719336897</v>
      </c>
      <c r="I2833" s="5">
        <f>VLOOKUP(CONCATENATE($F2833," ",$G2833),AllocFactorMatrix,(I$4+1),FALSE)*$E2839</f>
        <v>478.97125480179227</v>
      </c>
      <c r="J2833" s="5">
        <f>VLOOKUP(CONCATENATE($F2833," ",$G2833),AllocFactorMatrix,(J$4+1),FALSE)*$E2839</f>
        <v>111.69617025854959</v>
      </c>
      <c r="K2833" s="5">
        <f>VLOOKUP(CONCATENATE($F2833," ",$G2833),AllocFactorMatrix,(K$4+1),FALSE)*$E2839</f>
        <v>1.5530190533293611</v>
      </c>
      <c r="L2833" s="5">
        <f>VLOOKUP(CONCATENATE($F2833," ",$G2833),AllocFactorMatrix,(L$4+1),FALSE)*$E2839</f>
        <v>0.21629472104901232</v>
      </c>
      <c r="M2833" s="5">
        <f t="shared" si="1316"/>
        <v>113.46548403292796</v>
      </c>
      <c r="N2833" s="5">
        <f>VLOOKUP(CONCATENATE($F2833," ",$G2833),AllocFactorMatrix,(N$4+1),FALSE)*$E2839</f>
        <v>66.482476128415612</v>
      </c>
      <c r="O2833" s="5">
        <f>VLOOKUP(CONCATENATE($F2833," ",$G2833),AllocFactorMatrix,(O$4+1),FALSE)*$E2839</f>
        <v>11.913100298952839</v>
      </c>
      <c r="P2833" s="5">
        <f>VLOOKUP(CONCATENATE($F2833," ",$G2833),AllocFactorMatrix,(P$4+1),FALSE)*$E2839</f>
        <v>2.4158551696423842</v>
      </c>
      <c r="Q2833" s="5">
        <f>VLOOKUP(CONCATENATE($F2833," ",$G2833),AllocFactorMatrix,(Q$4+1),FALSE)*$E2839</f>
        <v>9.1741007564385663E-2</v>
      </c>
      <c r="R2833" s="5">
        <f t="shared" ref="R2833:R2839" si="1335">SUBTOTAL(9,N2833:Q2833)</f>
        <v>80.903172604575218</v>
      </c>
      <c r="S2833" s="5">
        <f>VLOOKUP(CONCATENATE($F2833," ",$G2833),AllocFactorMatrix,(S$4+1),FALSE)*$E2839</f>
        <v>3.148422110017739</v>
      </c>
      <c r="T2833" s="5">
        <f>VLOOKUP(CONCATENATE($F2833," ",$G2833),AllocFactorMatrix,(T$4+1),FALSE)*$E2839</f>
        <v>42.505516540357895</v>
      </c>
      <c r="U2833" s="5">
        <f>VLOOKUP(CONCATENATE($F2833," ",$G2833),AllocFactorMatrix,(U$4+1),FALSE)*$E2839</f>
        <v>162.56653778434779</v>
      </c>
      <c r="V2833" s="5">
        <f>VLOOKUP(CONCATENATE($F2833," ",$G2833),AllocFactorMatrix,(V$4+1),FALSE)*$E2839</f>
        <v>29.450436073906594</v>
      </c>
      <c r="W2833" s="5">
        <f t="shared" ref="W2833:W2839" si="1336">SUBTOTAL(9,S2833:V2833)</f>
        <v>237.67091250863001</v>
      </c>
      <c r="X2833" s="5">
        <f>VLOOKUP(CONCATENATE($F2833," ",$G2833),AllocFactorMatrix,(X$4+1),FALSE)*$E2839</f>
        <v>18.246754750618244</v>
      </c>
      <c r="Y2833" s="5">
        <f>VLOOKUP(CONCATENATE($F2833," ",$G2833),AllocFactorMatrix,(Y$4+1),FALSE)*$E2839</f>
        <v>0.36443449334798267</v>
      </c>
      <c r="Z2833" s="5">
        <f t="shared" si="1317"/>
        <v>18.611189243966226</v>
      </c>
      <c r="AA2833" s="5">
        <f>VLOOKUP(CONCATENATE($F2833," ",$G2833),AllocFactorMatrix,(AA$4+1),FALSE)*$E2839</f>
        <v>0.24070421482512047</v>
      </c>
      <c r="AB2833" s="5">
        <f>VLOOKUP(CONCATENATE($F2833," ",$G2833),AllocFactorMatrix,(AB$4+1),FALSE)*$E2839</f>
        <v>1.0693451702537202</v>
      </c>
      <c r="AC2833" s="5">
        <f>VLOOKUP(CONCATENATE($F2833," ",$G2833),AllocFactorMatrix,(AC$4+1),FALSE)*$E2839</f>
        <v>0.21939461639836094</v>
      </c>
    </row>
    <row r="2834" spans="4:29" hidden="1" outlineLevel="1">
      <c r="E2834" s="48"/>
      <c r="F2834" s="175" t="str">
        <f>F2839</f>
        <v>TDPLANT</v>
      </c>
      <c r="G2834" s="52" t="str">
        <f>$G$10</f>
        <v>SUBTRAN</v>
      </c>
      <c r="H2834" s="4">
        <f t="shared" si="1328"/>
        <v>257.80798447306432</v>
      </c>
      <c r="I2834" s="5">
        <f>VLOOKUP(CONCATENATE($F2834," ",$G2834),AllocFactorMatrix,(I$4+1),FALSE)*$E2839</f>
        <v>131.72785623037649</v>
      </c>
      <c r="J2834" s="5">
        <f>VLOOKUP(CONCATENATE($F2834," ",$G2834),AllocFactorMatrix,(J$4+1),FALSE)*$E2839</f>
        <v>30.879234797921143</v>
      </c>
      <c r="K2834" s="5">
        <f>VLOOKUP(CONCATENATE($F2834," ",$G2834),AllocFactorMatrix,(K$4+1),FALSE)*$E2839</f>
        <v>0.43137093618052996</v>
      </c>
      <c r="L2834" s="5">
        <f>VLOOKUP(CONCATENATE($F2834," ",$G2834),AllocFactorMatrix,(L$4+1),FALSE)*$E2839</f>
        <v>7.8076135190765936E-2</v>
      </c>
      <c r="M2834" s="5">
        <f t="shared" si="1316"/>
        <v>31.388681869292441</v>
      </c>
      <c r="N2834" s="5">
        <f>VLOOKUP(CONCATENATE($F2834," ",$G2834),AllocFactorMatrix,(N$4+1),FALSE)*$E2839</f>
        <v>17.845988367836206</v>
      </c>
      <c r="O2834" s="5">
        <f>VLOOKUP(CONCATENATE($F2834," ",$G2834),AllocFactorMatrix,(O$4+1),FALSE)*$E2839</f>
        <v>3.2068344510440903</v>
      </c>
      <c r="P2834" s="5">
        <f>VLOOKUP(CONCATENATE($F2834," ",$G2834),AllocFactorMatrix,(P$4+1),FALSE)*$E2839</f>
        <v>0.84176931870231231</v>
      </c>
      <c r="Q2834" s="5">
        <f>VLOOKUP(CONCATENATE($F2834," ",$G2834),AllocFactorMatrix,(Q$4+1),FALSE)*$E2839</f>
        <v>0</v>
      </c>
      <c r="R2834" s="5">
        <f t="shared" si="1335"/>
        <v>21.89459213758261</v>
      </c>
      <c r="S2834" s="5">
        <f>VLOOKUP(CONCATENATE($F2834," ",$G2834),AllocFactorMatrix,(S$4+1),FALSE)*$E2839</f>
        <v>0.80439425656761876</v>
      </c>
      <c r="T2834" s="5">
        <f>VLOOKUP(CONCATENATE($F2834," ",$G2834),AllocFactorMatrix,(T$4+1),FALSE)*$E2839</f>
        <v>11.286431424329486</v>
      </c>
      <c r="U2834" s="5">
        <f>VLOOKUP(CONCATENATE($F2834," ",$G2834),AllocFactorMatrix,(U$4+1),FALSE)*$E2839</f>
        <v>55.650813129500172</v>
      </c>
      <c r="V2834" s="5">
        <f>VLOOKUP(CONCATENATE($F2834," ",$G2834),AllocFactorMatrix,(V$4+1),FALSE)*$E2839</f>
        <v>0</v>
      </c>
      <c r="W2834" s="5">
        <f t="shared" si="1336"/>
        <v>67.741638810397276</v>
      </c>
      <c r="X2834" s="5">
        <f>VLOOKUP(CONCATENATE($F2834," ",$G2834),AllocFactorMatrix,(X$4+1),FALSE)*$E2839</f>
        <v>4.8919454431247242</v>
      </c>
      <c r="Y2834" s="5">
        <f>VLOOKUP(CONCATENATE($F2834," ",$G2834),AllocFactorMatrix,(Y$4+1),FALSE)*$E2839</f>
        <v>9.8223010017962409E-2</v>
      </c>
      <c r="Z2834" s="5">
        <f t="shared" si="1317"/>
        <v>4.9901684531426866</v>
      </c>
      <c r="AA2834" s="5">
        <f>VLOOKUP(CONCATENATE($F2834," ",$G2834),AllocFactorMatrix,(AA$4+1),FALSE)*$E2839</f>
        <v>6.5046972272714512E-2</v>
      </c>
      <c r="AB2834" s="5">
        <f>VLOOKUP(CONCATENATE($F2834," ",$G2834),AllocFactorMatrix,(AB$4+1),FALSE)*$E2839</f>
        <v>0</v>
      </c>
      <c r="AC2834" s="5">
        <f>VLOOKUP(CONCATENATE($F2834," ",$G2834),AllocFactorMatrix,(AC$4+1),FALSE)*$E2839</f>
        <v>0</v>
      </c>
    </row>
    <row r="2835" spans="4:29" hidden="1" outlineLevel="1">
      <c r="E2835" s="48"/>
      <c r="F2835" s="175" t="str">
        <f>F2839</f>
        <v>TDPLANT</v>
      </c>
      <c r="G2835" s="52" t="str">
        <f>$G$11</f>
        <v>DISTPRI</v>
      </c>
      <c r="H2835" s="4">
        <f t="shared" si="1328"/>
        <v>1016.9258532780996</v>
      </c>
      <c r="I2835" s="5">
        <f>VLOOKUP(CONCATENATE($F2835," ",$G2835),AllocFactorMatrix,(I$4+1),FALSE)*$E2839</f>
        <v>665.89023636626382</v>
      </c>
      <c r="J2835" s="5">
        <f>VLOOKUP(CONCATENATE($F2835," ",$G2835),AllocFactorMatrix,(J$4+1),FALSE)*$E2839</f>
        <v>155.84401636962889</v>
      </c>
      <c r="K2835" s="5">
        <f>VLOOKUP(CONCATENATE($F2835," ",$G2835),AllocFactorMatrix,(K$4+1),FALSE)*$E2839</f>
        <v>2.1767903956217496</v>
      </c>
      <c r="L2835" s="5">
        <f>VLOOKUP(CONCATENATE($F2835," ",$G2835),AllocFactorMatrix,(L$4+1),FALSE)*$E2839</f>
        <v>0</v>
      </c>
      <c r="M2835" s="5">
        <f t="shared" si="1316"/>
        <v>158.02080676525063</v>
      </c>
      <c r="N2835" s="5">
        <f>VLOOKUP(CONCATENATE($F2835," ",$G2835),AllocFactorMatrix,(N$4+1),FALSE)*$E2839</f>
        <v>90.470508674818035</v>
      </c>
      <c r="O2835" s="5">
        <f>VLOOKUP(CONCATENATE($F2835," ",$G2835),AllocFactorMatrix,(O$4+1),FALSE)*$E2839</f>
        <v>16.255667823379209</v>
      </c>
      <c r="P2835" s="5">
        <f>VLOOKUP(CONCATENATE($F2835," ",$G2835),AllocFactorMatrix,(P$4+1),FALSE)*$E2839</f>
        <v>0</v>
      </c>
      <c r="Q2835" s="5">
        <f>VLOOKUP(CONCATENATE($F2835," ",$G2835),AllocFactorMatrix,(Q$4+1),FALSE)*$E2839</f>
        <v>0</v>
      </c>
      <c r="R2835" s="5">
        <f t="shared" si="1335"/>
        <v>106.72617649819725</v>
      </c>
      <c r="S2835" s="5">
        <f>VLOOKUP(CONCATENATE($F2835," ",$G2835),AllocFactorMatrix,(S$4+1),FALSE)*$E2839</f>
        <v>4.0907830165342309</v>
      </c>
      <c r="T2835" s="5">
        <f>VLOOKUP(CONCATENATE($F2835," ",$G2835),AllocFactorMatrix,(T$4+1),FALSE)*$E2839</f>
        <v>56.566786352870864</v>
      </c>
      <c r="U2835" s="5">
        <f>VLOOKUP(CONCATENATE($F2835," ",$G2835),AllocFactorMatrix,(U$4+1),FALSE)*$E2839</f>
        <v>0</v>
      </c>
      <c r="V2835" s="5">
        <f>VLOOKUP(CONCATENATE($F2835," ",$G2835),AllocFactorMatrix,(V$4+1),FALSE)*$E2839</f>
        <v>0</v>
      </c>
      <c r="W2835" s="5">
        <f t="shared" si="1336"/>
        <v>60.657569369405095</v>
      </c>
      <c r="X2835" s="5">
        <f>VLOOKUP(CONCATENATE($F2835," ",$G2835),AllocFactorMatrix,(X$4+1),FALSE)*$E2839</f>
        <v>24.806265920097086</v>
      </c>
      <c r="Y2835" s="5">
        <f>VLOOKUP(CONCATENATE($F2835," ",$G2835),AllocFactorMatrix,(Y$4+1),FALSE)*$E2839</f>
        <v>0.49790087673707273</v>
      </c>
      <c r="Z2835" s="5">
        <f t="shared" si="1317"/>
        <v>25.30416679683416</v>
      </c>
      <c r="AA2835" s="5">
        <f>VLOOKUP(CONCATENATE($F2835," ",$G2835),AllocFactorMatrix,(AA$4+1),FALSE)*$E2839</f>
        <v>0.32689748214859488</v>
      </c>
      <c r="AB2835" s="5">
        <f>VLOOKUP(CONCATENATE($F2835," ",$G2835),AllocFactorMatrix,(AB$4+1),FALSE)*$E2839</f>
        <v>0</v>
      </c>
      <c r="AC2835" s="5">
        <f>VLOOKUP(CONCATENATE($F2835," ",$G2835),AllocFactorMatrix,(AC$4+1),FALSE)*$E2839</f>
        <v>0</v>
      </c>
    </row>
    <row r="2836" spans="4:29" hidden="1" outlineLevel="1">
      <c r="E2836" s="48"/>
      <c r="F2836" s="175" t="str">
        <f>F2839</f>
        <v>TDPLANT</v>
      </c>
      <c r="G2836" s="52" t="str">
        <f>$G$12</f>
        <v>DISTSEC</v>
      </c>
      <c r="H2836" s="4">
        <f t="shared" si="1328"/>
        <v>489.86921304892184</v>
      </c>
      <c r="I2836" s="5">
        <f>VLOOKUP(CONCATENATE($F2836," ",$G2836),AllocFactorMatrix,(I$4+1),FALSE)*$E2839</f>
        <v>363.53443351892088</v>
      </c>
      <c r="J2836" s="5">
        <f>VLOOKUP(CONCATENATE($F2836," ",$G2836),AllocFactorMatrix,(J$4+1),FALSE)*$E2839</f>
        <v>73.304783477402481</v>
      </c>
      <c r="K2836" s="5">
        <f>VLOOKUP(CONCATENATE($F2836," ",$G2836),AllocFactorMatrix,(K$4+1),FALSE)*$E2839</f>
        <v>0</v>
      </c>
      <c r="L2836" s="5">
        <f>VLOOKUP(CONCATENATE($F2836," ",$G2836),AllocFactorMatrix,(L$4+1),FALSE)*$E2839</f>
        <v>0</v>
      </c>
      <c r="M2836" s="5">
        <f t="shared" si="1316"/>
        <v>73.304783477402481</v>
      </c>
      <c r="N2836" s="5">
        <f>VLOOKUP(CONCATENATE($F2836," ",$G2836),AllocFactorMatrix,(N$4+1),FALSE)*$E2839</f>
        <v>36.640331647159357</v>
      </c>
      <c r="O2836" s="5">
        <f>VLOOKUP(CONCATENATE($F2836," ",$G2836),AllocFactorMatrix,(O$4+1),FALSE)*$E2839</f>
        <v>0</v>
      </c>
      <c r="P2836" s="5">
        <f>VLOOKUP(CONCATENATE($F2836," ",$G2836),AllocFactorMatrix,(P$4+1),FALSE)*$E2839</f>
        <v>0</v>
      </c>
      <c r="Q2836" s="5">
        <f>VLOOKUP(CONCATENATE($F2836," ",$G2836),AllocFactorMatrix,(Q$4+1),FALSE)*$E2839</f>
        <v>0</v>
      </c>
      <c r="R2836" s="5">
        <f t="shared" si="1335"/>
        <v>36.640331647159357</v>
      </c>
      <c r="S2836" s="5">
        <f>VLOOKUP(CONCATENATE($F2836," ",$G2836),AllocFactorMatrix,(S$4+1),FALSE)*$E2839</f>
        <v>1.3695298071549247</v>
      </c>
      <c r="T2836" s="5">
        <f>VLOOKUP(CONCATENATE($F2836," ",$G2836),AllocFactorMatrix,(T$4+1),FALSE)*$E2839</f>
        <v>0</v>
      </c>
      <c r="U2836" s="5">
        <f>VLOOKUP(CONCATENATE($F2836," ",$G2836),AllocFactorMatrix,(U$4+1),FALSE)*$E2839</f>
        <v>0</v>
      </c>
      <c r="V2836" s="5">
        <f>VLOOKUP(CONCATENATE($F2836," ",$G2836),AllocFactorMatrix,(V$4+1),FALSE)*$E2839</f>
        <v>0</v>
      </c>
      <c r="W2836" s="5">
        <f t="shared" si="1336"/>
        <v>1.3695298071549247</v>
      </c>
      <c r="X2836" s="5">
        <f>VLOOKUP(CONCATENATE($F2836," ",$G2836),AllocFactorMatrix,(X$4+1),FALSE)*$E2839</f>
        <v>10.350041502971651</v>
      </c>
      <c r="Y2836" s="5">
        <f>VLOOKUP(CONCATENATE($F2836," ",$G2836),AllocFactorMatrix,(Y$4+1),FALSE)*$E2839</f>
        <v>0</v>
      </c>
      <c r="Z2836" s="5">
        <f t="shared" si="1317"/>
        <v>10.350041502971651</v>
      </c>
      <c r="AA2836" s="5">
        <f>VLOOKUP(CONCATENATE($F2836," ",$G2836),AllocFactorMatrix,(AA$4+1),FALSE)*$E2839</f>
        <v>0.12237445829278658</v>
      </c>
      <c r="AB2836" s="5">
        <f>VLOOKUP(CONCATENATE($F2836," ",$G2836),AllocFactorMatrix,(AB$4+1),FALSE)*$E2839</f>
        <v>3.766650355394495</v>
      </c>
      <c r="AC2836" s="5">
        <f>VLOOKUP(CONCATENATE($F2836," ",$G2836),AllocFactorMatrix,(AC$4+1),FALSE)*$E2839</f>
        <v>0.78106828162526398</v>
      </c>
    </row>
    <row r="2837" spans="4:29" hidden="1" outlineLevel="1">
      <c r="E2837" s="48"/>
      <c r="F2837" s="175" t="str">
        <f>F2839</f>
        <v>TDPLANT</v>
      </c>
      <c r="G2837" s="52" t="str">
        <f>$G$13</f>
        <v>ENERGY</v>
      </c>
      <c r="H2837" s="4">
        <f t="shared" si="1328"/>
        <v>0</v>
      </c>
      <c r="I2837" s="5">
        <f>VLOOKUP(CONCATENATE($F2837," ",$G2837),AllocFactorMatrix,(I$4+1),FALSE)*$E2839</f>
        <v>0</v>
      </c>
      <c r="J2837" s="5">
        <f>VLOOKUP(CONCATENATE($F2837," ",$G2837),AllocFactorMatrix,(J$4+1),FALSE)*$E2839</f>
        <v>0</v>
      </c>
      <c r="K2837" s="5">
        <f>VLOOKUP(CONCATENATE($F2837," ",$G2837),AllocFactorMatrix,(K$4+1),FALSE)*$E2839</f>
        <v>0</v>
      </c>
      <c r="L2837" s="5">
        <f>VLOOKUP(CONCATENATE($F2837," ",$G2837),AllocFactorMatrix,(L$4+1),FALSE)*$E2839</f>
        <v>0</v>
      </c>
      <c r="M2837" s="5">
        <f t="shared" si="1316"/>
        <v>0</v>
      </c>
      <c r="N2837" s="5">
        <f>VLOOKUP(CONCATENATE($F2837," ",$G2837),AllocFactorMatrix,(N$4+1),FALSE)*$E2839</f>
        <v>0</v>
      </c>
      <c r="O2837" s="5">
        <f>VLOOKUP(CONCATENATE($F2837," ",$G2837),AllocFactorMatrix,(O$4+1),FALSE)*$E2839</f>
        <v>0</v>
      </c>
      <c r="P2837" s="5">
        <f>VLOOKUP(CONCATENATE($F2837," ",$G2837),AllocFactorMatrix,(P$4+1),FALSE)*$E2839</f>
        <v>0</v>
      </c>
      <c r="Q2837" s="5">
        <f>VLOOKUP(CONCATENATE($F2837," ",$G2837),AllocFactorMatrix,(Q$4+1),FALSE)*$E2839</f>
        <v>0</v>
      </c>
      <c r="R2837" s="5">
        <f t="shared" si="1335"/>
        <v>0</v>
      </c>
      <c r="S2837" s="5">
        <f>VLOOKUP(CONCATENATE($F2837," ",$G2837),AllocFactorMatrix,(S$4+1),FALSE)*$E2839</f>
        <v>0</v>
      </c>
      <c r="T2837" s="5">
        <f>VLOOKUP(CONCATENATE($F2837," ",$G2837),AllocFactorMatrix,(T$4+1),FALSE)*$E2839</f>
        <v>0</v>
      </c>
      <c r="U2837" s="5">
        <f>VLOOKUP(CONCATENATE($F2837," ",$G2837),AllocFactorMatrix,(U$4+1),FALSE)*$E2839</f>
        <v>0</v>
      </c>
      <c r="V2837" s="5">
        <f>VLOOKUP(CONCATENATE($F2837," ",$G2837),AllocFactorMatrix,(V$4+1),FALSE)*$E2839</f>
        <v>0</v>
      </c>
      <c r="W2837" s="5">
        <f t="shared" si="1336"/>
        <v>0</v>
      </c>
      <c r="X2837" s="5">
        <f>VLOOKUP(CONCATENATE($F2837," ",$G2837),AllocFactorMatrix,(X$4+1),FALSE)*$E2839</f>
        <v>0</v>
      </c>
      <c r="Y2837" s="5">
        <f>VLOOKUP(CONCATENATE($F2837," ",$G2837),AllocFactorMatrix,(Y$4+1),FALSE)*$E2839</f>
        <v>0</v>
      </c>
      <c r="Z2837" s="5">
        <f t="shared" si="1317"/>
        <v>0</v>
      </c>
      <c r="AA2837" s="5">
        <f>VLOOKUP(CONCATENATE($F2837," ",$G2837),AllocFactorMatrix,(AA$4+1),FALSE)*$E2839</f>
        <v>0</v>
      </c>
      <c r="AB2837" s="5">
        <f>VLOOKUP(CONCATENATE($F2837," ",$G2837),AllocFactorMatrix,(AB$4+1),FALSE)*$E2839</f>
        <v>0</v>
      </c>
      <c r="AC2837" s="5">
        <f>VLOOKUP(CONCATENATE($F2837," ",$G2837),AllocFactorMatrix,(AC$4+1),FALSE)*$E2839</f>
        <v>0</v>
      </c>
    </row>
    <row r="2838" spans="4:29" hidden="1" outlineLevel="1">
      <c r="E2838" s="48"/>
      <c r="F2838" s="175" t="str">
        <f>F2839</f>
        <v>TDPLANT</v>
      </c>
      <c r="G2838" s="52" t="str">
        <f>$G$14</f>
        <v>CUSTOMER</v>
      </c>
      <c r="H2838" s="4">
        <f t="shared" si="1328"/>
        <v>214.71522707969081</v>
      </c>
      <c r="I2838" s="5">
        <f>VLOOKUP(CONCATENATE($F2838," ",$G2838),AllocFactorMatrix,(I$4+1),FALSE)*$E2839</f>
        <v>100.40587783143405</v>
      </c>
      <c r="J2838" s="5">
        <f>VLOOKUP(CONCATENATE($F2838," ",$G2838),AllocFactorMatrix,(J$4+1),FALSE)*$E2839</f>
        <v>33.927668657540934</v>
      </c>
      <c r="K2838" s="5">
        <f>VLOOKUP(CONCATENATE($F2838," ",$G2838),AllocFactorMatrix,(K$4+1),FALSE)*$E2839</f>
        <v>2.2941244608729225</v>
      </c>
      <c r="L2838" s="5">
        <f>VLOOKUP(CONCATENATE($F2838," ",$G2838),AllocFactorMatrix,(L$4+1),FALSE)*$E2839</f>
        <v>0.38643804901006745</v>
      </c>
      <c r="M2838" s="5">
        <f t="shared" si="1316"/>
        <v>36.608231167423924</v>
      </c>
      <c r="N2838" s="5">
        <f>VLOOKUP(CONCATENATE($F2838," ",$G2838),AllocFactorMatrix,(N$4+1),FALSE)*$E2839</f>
        <v>2.769191331657292</v>
      </c>
      <c r="O2838" s="5">
        <f>VLOOKUP(CONCATENATE($F2838," ",$G2838),AllocFactorMatrix,(O$4+1),FALSE)*$E2839</f>
        <v>0.80699407024709469</v>
      </c>
      <c r="P2838" s="5">
        <f>VLOOKUP(CONCATENATE($F2838," ",$G2838),AllocFactorMatrix,(P$4+1),FALSE)*$E2839</f>
        <v>0.95040449261123894</v>
      </c>
      <c r="Q2838" s="5">
        <f>VLOOKUP(CONCATENATE($F2838," ",$G2838),AllocFactorMatrix,(Q$4+1),FALSE)*$E2839</f>
        <v>0.11879892478669249</v>
      </c>
      <c r="R2838" s="5">
        <f t="shared" si="1335"/>
        <v>4.6453888193023181</v>
      </c>
      <c r="S2838" s="5">
        <f>VLOOKUP(CONCATENATE($F2838," ",$G2838),AllocFactorMatrix,(S$4+1),FALSE)*$E2839</f>
        <v>1.8200818300826586E-2</v>
      </c>
      <c r="T2838" s="5">
        <f>VLOOKUP(CONCATENATE($F2838," ",$G2838),AllocFactorMatrix,(T$4+1),FALSE)*$E2839</f>
        <v>0.57220858913062689</v>
      </c>
      <c r="U2838" s="5">
        <f>VLOOKUP(CONCATENATE($F2838," ",$G2838),AllocFactorMatrix,(U$4+1),FALSE)*$E2839</f>
        <v>1.5975824153414728</v>
      </c>
      <c r="V2838" s="5">
        <f>VLOOKUP(CONCATENATE($F2838," ",$G2838),AllocFactorMatrix,(V$4+1),FALSE)*$E2839</f>
        <v>0.47519424422258127</v>
      </c>
      <c r="W2838" s="5">
        <f t="shared" si="1336"/>
        <v>2.6631860669955079</v>
      </c>
      <c r="X2838" s="5">
        <f>VLOOKUP(CONCATENATE($F2838," ",$G2838),AllocFactorMatrix,(X$4+1),FALSE)*$E2839</f>
        <v>0.55692263417278642</v>
      </c>
      <c r="Y2838" s="5">
        <f>VLOOKUP(CONCATENATE($F2838," ",$G2838),AllocFactorMatrix,(Y$4+1),FALSE)*$E2839</f>
        <v>1.0543835596109887E-2</v>
      </c>
      <c r="Z2838" s="5">
        <f t="shared" si="1317"/>
        <v>0.56746646976889636</v>
      </c>
      <c r="AA2838" s="5">
        <f>VLOOKUP(CONCATENATE($F2838," ",$G2838),AllocFactorMatrix,(AA$4+1),FALSE)*$E2839</f>
        <v>5.4343527373056068E-2</v>
      </c>
      <c r="AB2838" s="5">
        <f>VLOOKUP(CONCATENATE($F2838," ",$G2838),AllocFactorMatrix,(AB$4+1),FALSE)*$E2839</f>
        <v>61.547188150658144</v>
      </c>
      <c r="AC2838" s="5">
        <f>VLOOKUP(CONCATENATE($F2838," ",$G2838),AllocFactorMatrix,(AC$4+1),FALSE)*$E2839</f>
        <v>8.223545046734877</v>
      </c>
    </row>
    <row r="2839" spans="4:29" collapsed="1">
      <c r="D2839" s="52" t="s">
        <v>334</v>
      </c>
      <c r="E2839" s="39">
        <v>2933</v>
      </c>
      <c r="F2839" s="93" t="s">
        <v>204</v>
      </c>
      <c r="G2839" s="52" t="str">
        <f>$G$15</f>
        <v>TOTAL</v>
      </c>
      <c r="H2839" s="4">
        <f t="shared" si="1328"/>
        <v>2933.0000000000005</v>
      </c>
      <c r="I2839" s="5">
        <f>VLOOKUP(CONCATENATE($F2839," ",$G2839),AllocFactorMatrix,(I$4+1),FALSE)*$E2839</f>
        <v>1752.1189111519996</v>
      </c>
      <c r="J2839" s="5">
        <f>VLOOKUP(CONCATENATE($F2839," ",$G2839),AllocFactorMatrix,(J$4+1),FALSE)*$E2839</f>
        <v>408.35448900324559</v>
      </c>
      <c r="K2839" s="5">
        <f>VLOOKUP(CONCATENATE($F2839," ",$G2839),AllocFactorMatrix,(K$4+1),FALSE)*$E2839</f>
        <v>6.4928819022800566</v>
      </c>
      <c r="L2839" s="5">
        <f>VLOOKUP(CONCATENATE($F2839," ",$G2839),AllocFactorMatrix,(L$4+1),FALSE)*$E2839</f>
        <v>0.6860424011863745</v>
      </c>
      <c r="M2839" s="5">
        <f t="shared" si="1316"/>
        <v>415.53341330671202</v>
      </c>
      <c r="N2839" s="5">
        <f>VLOOKUP(CONCATENATE($F2839," ",$G2839),AllocFactorMatrix,(N$4+1),FALSE)*$E2839</f>
        <v>215.81711501483605</v>
      </c>
      <c r="O2839" s="5">
        <f>VLOOKUP(CONCATENATE($F2839," ",$G2839),AllocFactorMatrix,(O$4+1),FALSE)*$E2839</f>
        <v>32.470847608342361</v>
      </c>
      <c r="P2839" s="5">
        <f>VLOOKUP(CONCATENATE($F2839," ",$G2839),AllocFactorMatrix,(P$4+1),FALSE)*$E2839</f>
        <v>4.2664833350531879</v>
      </c>
      <c r="Q2839" s="5">
        <f>VLOOKUP(CONCATENATE($F2839," ",$G2839),AllocFactorMatrix,(Q$4+1),FALSE)*$E2839</f>
        <v>0.21275971001357818</v>
      </c>
      <c r="R2839" s="5">
        <f t="shared" si="1335"/>
        <v>252.76720566824517</v>
      </c>
      <c r="S2839" s="5">
        <f>VLOOKUP(CONCATENATE($F2839," ",$G2839),AllocFactorMatrix,(S$4+1),FALSE)*$E2839</f>
        <v>9.5075096501280427</v>
      </c>
      <c r="T2839" s="5">
        <f>VLOOKUP(CONCATENATE($F2839," ",$G2839),AllocFactorMatrix,(T$4+1),FALSE)*$E2839</f>
        <v>111.95941205755463</v>
      </c>
      <c r="U2839" s="5">
        <f>VLOOKUP(CONCATENATE($F2839," ",$G2839),AllocFactorMatrix,(U$4+1),FALSE)*$E2839</f>
        <v>223.74841497304865</v>
      </c>
      <c r="V2839" s="5">
        <f>VLOOKUP(CONCATENATE($F2839," ",$G2839),AllocFactorMatrix,(V$4+1),FALSE)*$E2839</f>
        <v>30.638216999737864</v>
      </c>
      <c r="W2839" s="5">
        <f t="shared" si="1336"/>
        <v>375.85355368046919</v>
      </c>
      <c r="X2839" s="5">
        <f>VLOOKUP(CONCATENATE($F2839," ",$G2839),AllocFactorMatrix,(X$4+1),FALSE)*$E2839</f>
        <v>59.293431164086108</v>
      </c>
      <c r="Y2839" s="5">
        <f>VLOOKUP(CONCATENATE($F2839," ",$G2839),AllocFactorMatrix,(Y$4+1),FALSE)*$E2839</f>
        <v>0.97992012133647988</v>
      </c>
      <c r="Z2839" s="5">
        <f t="shared" si="1317"/>
        <v>60.273351285422585</v>
      </c>
      <c r="AA2839" s="5">
        <f>VLOOKUP(CONCATENATE($F2839," ",$G2839),AllocFactorMatrix,(AA$4+1),FALSE)*$E2839</f>
        <v>0.81519076621782371</v>
      </c>
      <c r="AB2839" s="5">
        <f>VLOOKUP(CONCATENATE($F2839," ",$G2839),AllocFactorMatrix,(AB$4+1),FALSE)*$E2839</f>
        <v>66.409057694757323</v>
      </c>
      <c r="AC2839" s="5">
        <f>VLOOKUP(CONCATENATE($F2839," ",$G2839),AllocFactorMatrix,(AC$4+1),FALSE)*$E2839</f>
        <v>9.2293164461766057</v>
      </c>
    </row>
    <row r="2840" spans="4:29" hidden="1" outlineLevel="1">
      <c r="E2840" s="48"/>
      <c r="F2840" s="175" t="str">
        <f>F2847</f>
        <v>REV</v>
      </c>
      <c r="G2840" s="52" t="str">
        <f>$G$8</f>
        <v>PRODUCTION</v>
      </c>
      <c r="H2840" s="4">
        <f t="shared" ca="1" si="1328"/>
        <v>24012.22419190019</v>
      </c>
      <c r="I2840" s="5">
        <f ca="1">VLOOKUP(CONCATENATE($F2840," ",$G2840),AllocFactorMatrix,(I$4+1),FALSE)*$E2847</f>
        <v>11525.528158899469</v>
      </c>
      <c r="J2840" s="5">
        <f ca="1">VLOOKUP(CONCATENATE($F2840," ",$G2840),AllocFactorMatrix,(J$4+1),FALSE)*$E2847</f>
        <v>3366.60736031225</v>
      </c>
      <c r="K2840" s="5">
        <f ca="1">VLOOKUP(CONCATENATE($F2840," ",$G2840),AllocFactorMatrix,(K$4+1),FALSE)*$E2847</f>
        <v>41.444871252162827</v>
      </c>
      <c r="L2840" s="5">
        <f ca="1">VLOOKUP(CONCATENATE($F2840," ",$G2840),AllocFactorMatrix,(L$4+1),FALSE)*$E2847</f>
        <v>7.7020974899840429</v>
      </c>
      <c r="M2840" s="5">
        <f t="shared" ref="M2840:M2847" ca="1" si="1337">SUBTOTAL(9,J2840:L2840)</f>
        <v>3415.7543290543972</v>
      </c>
      <c r="N2840" s="5">
        <f ca="1">VLOOKUP(CONCATENATE($F2840," ",$G2840),AllocFactorMatrix,(N$4+1),FALSE)*$E2847</f>
        <v>1862.9677841744146</v>
      </c>
      <c r="O2840" s="5">
        <f ca="1">VLOOKUP(CONCATENATE($F2840," ",$G2840),AllocFactorMatrix,(O$4+1),FALSE)*$E2847</f>
        <v>348.33633915174994</v>
      </c>
      <c r="P2840" s="5">
        <f ca="1">VLOOKUP(CONCATENATE($F2840," ",$G2840),AllocFactorMatrix,(P$4+1),FALSE)*$E2847</f>
        <v>64.152876014622265</v>
      </c>
      <c r="Q2840" s="5">
        <f ca="1">VLOOKUP(CONCATENATE($F2840," ",$G2840),AllocFactorMatrix,(Q$4+1),FALSE)*$E2847</f>
        <v>2.0286222122961037</v>
      </c>
      <c r="R2840" s="5">
        <f ca="1">SUBTOTAL(9,N2840:Q2840)</f>
        <v>2277.4856215530826</v>
      </c>
      <c r="S2840" s="5">
        <f ca="1">VLOOKUP(CONCATENATE($F2840," ",$G2840),AllocFactorMatrix,(S$4+1),FALSE)*$E2847</f>
        <v>89.583786305039055</v>
      </c>
      <c r="T2840" s="5">
        <f ca="1">VLOOKUP(CONCATENATE($F2840," ",$G2840),AllocFactorMatrix,(T$4+1),FALSE)*$E2847</f>
        <v>1242.4297453414388</v>
      </c>
      <c r="U2840" s="5">
        <f ca="1">VLOOKUP(CONCATENATE($F2840," ",$G2840),AllocFactorMatrix,(U$4+1),FALSE)*$E2847</f>
        <v>4004.3027552217686</v>
      </c>
      <c r="V2840" s="5">
        <f ca="1">VLOOKUP(CONCATENATE($F2840," ",$G2840),AllocFactorMatrix,(V$4+1),FALSE)*$E2847</f>
        <v>841.80313813853718</v>
      </c>
      <c r="W2840" s="5">
        <f ca="1">SUBTOTAL(9,S2840:V2840)</f>
        <v>6178.1194250067838</v>
      </c>
      <c r="X2840" s="5">
        <f ca="1">VLOOKUP(CONCATENATE($F2840," ",$G2840),AllocFactorMatrix,(X$4+1),FALSE)*$E2847</f>
        <v>548.2840144323601</v>
      </c>
      <c r="Y2840" s="5">
        <f ca="1">VLOOKUP(CONCATENATE($F2840," ",$G2840),AllocFactorMatrix,(Y$4+1),FALSE)*$E2847</f>
        <v>10.240263483576166</v>
      </c>
      <c r="Z2840" s="5">
        <f t="shared" ref="Z2840:Z2847" ca="1" si="1338">SUBTOTAL(9,X2840:Y2840)</f>
        <v>558.5242779159363</v>
      </c>
      <c r="AA2840" s="5">
        <f ca="1">VLOOKUP(CONCATENATE($F2840," ",$G2840),AllocFactorMatrix,(AA$4+1),FALSE)*$E2847</f>
        <v>7.7890851511848052</v>
      </c>
      <c r="AB2840" s="5">
        <f ca="1">VLOOKUP(CONCATENATE($F2840," ",$G2840),AllocFactorMatrix,(AB$4+1),FALSE)*$E2847</f>
        <v>40.267713940982127</v>
      </c>
      <c r="AC2840" s="5">
        <f ca="1">VLOOKUP(CONCATENATE($F2840," ",$G2840),AllocFactorMatrix,(AC$4+1),FALSE)*$E2847</f>
        <v>8.7555803783523398</v>
      </c>
    </row>
    <row r="2841" spans="4:29" hidden="1" outlineLevel="1">
      <c r="E2841" s="48"/>
      <c r="F2841" s="175" t="str">
        <f>F2847</f>
        <v>REV</v>
      </c>
      <c r="G2841" s="52" t="str">
        <f>$G$9</f>
        <v>BULKTRAN</v>
      </c>
      <c r="H2841" s="4">
        <f t="shared" ca="1" si="1328"/>
        <v>4150.776866411089</v>
      </c>
      <c r="I2841" s="5">
        <f ca="1">VLOOKUP(CONCATENATE($F2841," ",$G2841),AllocFactorMatrix,(I$4+1),FALSE)*$E2847</f>
        <v>924.98608921240407</v>
      </c>
      <c r="J2841" s="5">
        <f ca="1">VLOOKUP(CONCATENATE($F2841," ",$G2841),AllocFactorMatrix,(J$4+1),FALSE)*$E2847</f>
        <v>644.62687223829664</v>
      </c>
      <c r="K2841" s="5">
        <f ca="1">VLOOKUP(CONCATENATE($F2841," ",$G2841),AllocFactorMatrix,(K$4+1),FALSE)*$E2847</f>
        <v>6.5377980586387423</v>
      </c>
      <c r="L2841" s="5">
        <f ca="1">VLOOKUP(CONCATENATE($F2841," ",$G2841),AllocFactorMatrix,(L$4+1),FALSE)*$E2847</f>
        <v>-0.79561878878284131</v>
      </c>
      <c r="M2841" s="5">
        <f t="shared" ca="1" si="1337"/>
        <v>650.36905150815255</v>
      </c>
      <c r="N2841" s="5">
        <f ca="1">VLOOKUP(CONCATENATE($F2841," ",$G2841),AllocFactorMatrix,(N$4+1),FALSE)*$E2847</f>
        <v>355.20896442990704</v>
      </c>
      <c r="O2841" s="5">
        <f ca="1">VLOOKUP(CONCATENATE($F2841," ",$G2841),AllocFactorMatrix,(O$4+1),FALSE)*$E2847</f>
        <v>107.30179309041355</v>
      </c>
      <c r="P2841" s="5">
        <f ca="1">VLOOKUP(CONCATENATE($F2841," ",$G2841),AllocFactorMatrix,(P$4+1),FALSE)*$E2847</f>
        <v>16.50368226402302</v>
      </c>
      <c r="Q2841" s="5">
        <f ca="1">VLOOKUP(CONCATENATE($F2841," ",$G2841),AllocFactorMatrix,(Q$4+1),FALSE)*$E2847</f>
        <v>-0.14367378307604081</v>
      </c>
      <c r="R2841" s="5">
        <f t="shared" ref="R2841:R2847" ca="1" si="1339">SUBTOTAL(9,N2841:Q2841)</f>
        <v>478.87076600126755</v>
      </c>
      <c r="S2841" s="5">
        <f ca="1">VLOOKUP(CONCATENATE($F2841," ",$G2841),AllocFactorMatrix,(S$4+1),FALSE)*$E2847</f>
        <v>13.313408801816205</v>
      </c>
      <c r="T2841" s="5">
        <f ca="1">VLOOKUP(CONCATENATE($F2841," ",$G2841),AllocFactorMatrix,(T$4+1),FALSE)*$E2847</f>
        <v>394.62118450610626</v>
      </c>
      <c r="U2841" s="5">
        <f ca="1">VLOOKUP(CONCATENATE($F2841," ",$G2841),AllocFactorMatrix,(U$4+1),FALSE)*$E2847</f>
        <v>1255.909851351003</v>
      </c>
      <c r="V2841" s="5">
        <f ca="1">VLOOKUP(CONCATENATE($F2841," ",$G2841),AllocFactorMatrix,(V$4+1),FALSE)*$E2847</f>
        <v>308.07011770982467</v>
      </c>
      <c r="W2841" s="5">
        <f t="shared" ref="W2841:W2847" ca="1" si="1340">SUBTOTAL(9,S2841:V2841)</f>
        <v>1971.9145623687502</v>
      </c>
      <c r="X2841" s="5">
        <f ca="1">VLOOKUP(CONCATENATE($F2841," ",$G2841),AllocFactorMatrix,(X$4+1),FALSE)*$E2847</f>
        <v>108.62069542424994</v>
      </c>
      <c r="Y2841" s="5">
        <f ca="1">VLOOKUP(CONCATENATE($F2841," ",$G2841),AllocFactorMatrix,(Y$4+1),FALSE)*$E2847</f>
        <v>1.6374013671245606</v>
      </c>
      <c r="Z2841" s="5">
        <f t="shared" ca="1" si="1338"/>
        <v>110.2580967913745</v>
      </c>
      <c r="AA2841" s="5">
        <f ca="1">VLOOKUP(CONCATENATE($F2841," ",$G2841),AllocFactorMatrix,(AA$4+1),FALSE)*$E2847</f>
        <v>1.6485354057082371</v>
      </c>
      <c r="AB2841" s="5">
        <f ca="1">VLOOKUP(CONCATENATE($F2841," ",$G2841),AllocFactorMatrix,(AB$4+1),FALSE)*$E2847</f>
        <v>10.378989952010846</v>
      </c>
      <c r="AC2841" s="5">
        <f ca="1">VLOOKUP(CONCATENATE($F2841," ",$G2841),AllocFactorMatrix,(AC$4+1),FALSE)*$E2847</f>
        <v>2.3507751714200871</v>
      </c>
    </row>
    <row r="2842" spans="4:29" hidden="1" outlineLevel="1">
      <c r="E2842" s="48"/>
      <c r="F2842" s="175" t="str">
        <f>F2847</f>
        <v>REV</v>
      </c>
      <c r="G2842" s="52" t="str">
        <f>$G$10</f>
        <v>SUBTRAN</v>
      </c>
      <c r="H2842" s="4">
        <f t="shared" ca="1" si="1328"/>
        <v>1148.3110024028272</v>
      </c>
      <c r="I2842" s="5">
        <f ca="1">VLOOKUP(CONCATENATE($F2842," ",$G2842),AllocFactorMatrix,(I$4+1),FALSE)*$E2847</f>
        <v>276.76981875841807</v>
      </c>
      <c r="J2842" s="5">
        <f ca="1">VLOOKUP(CONCATENATE($F2842," ",$G2842),AllocFactorMatrix,(J$4+1),FALSE)*$E2847</f>
        <v>178.2173037948055</v>
      </c>
      <c r="K2842" s="5">
        <f ca="1">VLOOKUP(CONCATENATE($F2842," ",$G2842),AllocFactorMatrix,(K$4+1),FALSE)*$E2847</f>
        <v>1.8433382540261831</v>
      </c>
      <c r="L2842" s="5">
        <f ca="1">VLOOKUP(CONCATENATE($F2842," ",$G2842),AllocFactorMatrix,(L$4+1),FALSE)*$E2847</f>
        <v>-0.20767685359449894</v>
      </c>
      <c r="M2842" s="5">
        <f t="shared" ca="1" si="1337"/>
        <v>179.85296519523718</v>
      </c>
      <c r="N2842" s="5">
        <f ca="1">VLOOKUP(CONCATENATE($F2842," ",$G2842),AllocFactorMatrix,(N$4+1),FALSE)*$E2847</f>
        <v>95.705980512688399</v>
      </c>
      <c r="O2842" s="5">
        <f ca="1">VLOOKUP(CONCATENATE($F2842," ",$G2842),AllocFactorMatrix,(O$4+1),FALSE)*$E2847</f>
        <v>28.415189162800583</v>
      </c>
      <c r="P2842" s="5">
        <f ca="1">VLOOKUP(CONCATENATE($F2842," ",$G2842),AllocFactorMatrix,(P$4+1),FALSE)*$E2847</f>
        <v>5.7080065215408808</v>
      </c>
      <c r="Q2842" s="5">
        <f ca="1">VLOOKUP(CONCATENATE($F2842," ",$G2842),AllocFactorMatrix,(Q$4+1),FALSE)*$E2847</f>
        <v>0</v>
      </c>
      <c r="R2842" s="5">
        <f t="shared" ca="1" si="1339"/>
        <v>129.82917619702988</v>
      </c>
      <c r="S2842" s="5">
        <f ca="1">VLOOKUP(CONCATENATE($F2842," ",$G2842),AllocFactorMatrix,(S$4+1),FALSE)*$E2847</f>
        <v>3.4571771850982249</v>
      </c>
      <c r="T2842" s="5">
        <f ca="1">VLOOKUP(CONCATENATE($F2842," ",$G2842),AllocFactorMatrix,(T$4+1),FALSE)*$E2847</f>
        <v>103.02156043422903</v>
      </c>
      <c r="U2842" s="5">
        <f ca="1">VLOOKUP(CONCATENATE($F2842," ",$G2842),AllocFactorMatrix,(U$4+1),FALSE)*$E2847</f>
        <v>425.39502852117289</v>
      </c>
      <c r="V2842" s="5">
        <f ca="1">VLOOKUP(CONCATENATE($F2842," ",$G2842),AllocFactorMatrix,(V$4+1),FALSE)*$E2847</f>
        <v>0</v>
      </c>
      <c r="W2842" s="5">
        <f t="shared" ca="1" si="1340"/>
        <v>531.87376614050015</v>
      </c>
      <c r="X2842" s="5">
        <f ca="1">VLOOKUP(CONCATENATE($F2842," ",$G2842),AllocFactorMatrix,(X$4+1),FALSE)*$E2847</f>
        <v>29.095626995619085</v>
      </c>
      <c r="Y2842" s="5">
        <f ca="1">VLOOKUP(CONCATENATE($F2842," ",$G2842),AllocFactorMatrix,(Y$4+1),FALSE)*$E2847</f>
        <v>0.44699907414829232</v>
      </c>
      <c r="Z2842" s="5">
        <f t="shared" ca="1" si="1338"/>
        <v>29.542626069767376</v>
      </c>
      <c r="AA2842" s="5">
        <f ca="1">VLOOKUP(CONCATENATE($F2842," ",$G2842),AllocFactorMatrix,(AA$4+1),FALSE)*$E2847</f>
        <v>0.44265004187452994</v>
      </c>
      <c r="AB2842" s="5">
        <f ca="1">VLOOKUP(CONCATENATE($F2842," ",$G2842),AllocFactorMatrix,(AB$4+1),FALSE)*$E2847</f>
        <v>0</v>
      </c>
      <c r="AC2842" s="5">
        <f ca="1">VLOOKUP(CONCATENATE($F2842," ",$G2842),AllocFactorMatrix,(AC$4+1),FALSE)*$E2847</f>
        <v>0</v>
      </c>
    </row>
    <row r="2843" spans="4:29" hidden="1" outlineLevel="1">
      <c r="E2843" s="48"/>
      <c r="F2843" s="175" t="str">
        <f>F2847</f>
        <v>REV</v>
      </c>
      <c r="G2843" s="52" t="str">
        <f>$G$11</f>
        <v>DISTPRI</v>
      </c>
      <c r="H2843" s="4">
        <f t="shared" ca="1" si="1328"/>
        <v>7716.5289285295112</v>
      </c>
      <c r="I2843" s="5">
        <f ca="1">VLOOKUP(CONCATENATE($F2843," ",$G2843),AllocFactorMatrix,(I$4+1),FALSE)*$E2847</f>
        <v>4196.5332306880218</v>
      </c>
      <c r="J2843" s="5">
        <f ca="1">VLOOKUP(CONCATENATE($F2843," ",$G2843),AllocFactorMatrix,(J$4+1),FALSE)*$E2847</f>
        <v>1543.1774704483548</v>
      </c>
      <c r="K2843" s="5">
        <f ca="1">VLOOKUP(CONCATENATE($F2843," ",$G2843),AllocFactorMatrix,(K$4+1),FALSE)*$E2847</f>
        <v>17.830506153138028</v>
      </c>
      <c r="L2843" s="5">
        <f ca="1">VLOOKUP(CONCATENATE($F2843," ",$G2843),AllocFactorMatrix,(L$4+1),FALSE)*$E2847</f>
        <v>0</v>
      </c>
      <c r="M2843" s="5">
        <f t="shared" ca="1" si="1337"/>
        <v>1561.0079766014928</v>
      </c>
      <c r="N2843" s="5">
        <f ca="1">VLOOKUP(CONCATENATE($F2843," ",$G2843),AllocFactorMatrix,(N$4+1),FALSE)*$E2847</f>
        <v>827.03951094041895</v>
      </c>
      <c r="O2843" s="5">
        <f ca="1">VLOOKUP(CONCATENATE($F2843," ",$G2843),AllocFactorMatrix,(O$4+1),FALSE)*$E2847</f>
        <v>185.99354005394221</v>
      </c>
      <c r="P2843" s="5">
        <f ca="1">VLOOKUP(CONCATENATE($F2843," ",$G2843),AllocFactorMatrix,(P$4+1),FALSE)*$E2847</f>
        <v>0</v>
      </c>
      <c r="Q2843" s="5">
        <f ca="1">VLOOKUP(CONCATENATE($F2843," ",$G2843),AllocFactorMatrix,(Q$4+1),FALSE)*$E2847</f>
        <v>0</v>
      </c>
      <c r="R2843" s="5">
        <f t="shared" ca="1" si="1339"/>
        <v>1013.0330509943611</v>
      </c>
      <c r="S2843" s="5">
        <f ca="1">VLOOKUP(CONCATENATE($F2843," ",$G2843),AllocFactorMatrix,(S$4+1),FALSE)*$E2847</f>
        <v>35.360952577874841</v>
      </c>
      <c r="T2843" s="5">
        <f ca="1">VLOOKUP(CONCATENATE($F2843," ",$G2843),AllocFactorMatrix,(T$4+1),FALSE)*$E2847</f>
        <v>655.11172066496579</v>
      </c>
      <c r="U2843" s="5">
        <f ca="1">VLOOKUP(CONCATENATE($F2843," ",$G2843),AllocFactorMatrix,(U$4+1),FALSE)*$E2847</f>
        <v>0</v>
      </c>
      <c r="V2843" s="5">
        <f ca="1">VLOOKUP(CONCATENATE($F2843," ",$G2843),AllocFactorMatrix,(V$4+1),FALSE)*$E2847</f>
        <v>0</v>
      </c>
      <c r="W2843" s="5">
        <f t="shared" ca="1" si="1340"/>
        <v>690.47267324284064</v>
      </c>
      <c r="X2843" s="5">
        <f ca="1">VLOOKUP(CONCATENATE($F2843," ",$G2843),AllocFactorMatrix,(X$4+1),FALSE)*$E2847</f>
        <v>247.54133423883616</v>
      </c>
      <c r="Y2843" s="5">
        <f ca="1">VLOOKUP(CONCATENATE($F2843," ",$G2843),AllocFactorMatrix,(Y$4+1),FALSE)*$E2847</f>
        <v>4.3313192105393883</v>
      </c>
      <c r="Z2843" s="5">
        <f t="shared" ca="1" si="1338"/>
        <v>251.87265344937555</v>
      </c>
      <c r="AA2843" s="5">
        <f ca="1">VLOOKUP(CONCATENATE($F2843," ",$G2843),AllocFactorMatrix,(AA$4+1),FALSE)*$E2847</f>
        <v>3.6093435534156662</v>
      </c>
      <c r="AB2843" s="5">
        <f ca="1">VLOOKUP(CONCATENATE($F2843," ",$G2843),AllocFactorMatrix,(AB$4+1),FALSE)*$E2847</f>
        <v>0</v>
      </c>
      <c r="AC2843" s="5">
        <f ca="1">VLOOKUP(CONCATENATE($F2843," ",$G2843),AllocFactorMatrix,(AC$4+1),FALSE)*$E2847</f>
        <v>0</v>
      </c>
    </row>
    <row r="2844" spans="4:29" hidden="1" outlineLevel="1">
      <c r="E2844" s="48"/>
      <c r="F2844" s="175" t="str">
        <f>F2847</f>
        <v>REV</v>
      </c>
      <c r="G2844" s="52" t="str">
        <f>$G$12</f>
        <v>DISTSEC</v>
      </c>
      <c r="H2844" s="4">
        <f t="shared" ca="1" si="1328"/>
        <v>3184.0696239754129</v>
      </c>
      <c r="I2844" s="5">
        <f ca="1">VLOOKUP(CONCATENATE($F2844," ",$G2844),AllocFactorMatrix,(I$4+1),FALSE)*$E2847</f>
        <v>2033.4190731441106</v>
      </c>
      <c r="J2844" s="5">
        <f ca="1">VLOOKUP(CONCATENATE($F2844," ",$G2844),AllocFactorMatrix,(J$4+1),FALSE)*$E2847</f>
        <v>672.35821316827105</v>
      </c>
      <c r="K2844" s="5">
        <f ca="1">VLOOKUP(CONCATENATE($F2844," ",$G2844),AllocFactorMatrix,(K$4+1),FALSE)*$E2847</f>
        <v>0</v>
      </c>
      <c r="L2844" s="5">
        <f ca="1">VLOOKUP(CONCATENATE($F2844," ",$G2844),AllocFactorMatrix,(L$4+1),FALSE)*$E2847</f>
        <v>0</v>
      </c>
      <c r="M2844" s="5">
        <f t="shared" ca="1" si="1337"/>
        <v>672.35821316827105</v>
      </c>
      <c r="N2844" s="5">
        <f ca="1">VLOOKUP(CONCATENATE($F2844," ",$G2844),AllocFactorMatrix,(N$4+1),FALSE)*$E2847</f>
        <v>309.82196064751122</v>
      </c>
      <c r="O2844" s="5">
        <f ca="1">VLOOKUP(CONCATENATE($F2844," ",$G2844),AllocFactorMatrix,(O$4+1),FALSE)*$E2847</f>
        <v>0</v>
      </c>
      <c r="P2844" s="5">
        <f ca="1">VLOOKUP(CONCATENATE($F2844," ",$G2844),AllocFactorMatrix,(P$4+1),FALSE)*$E2847</f>
        <v>0</v>
      </c>
      <c r="Q2844" s="5">
        <f ca="1">VLOOKUP(CONCATENATE($F2844," ",$G2844),AllocFactorMatrix,(Q$4+1),FALSE)*$E2847</f>
        <v>0</v>
      </c>
      <c r="R2844" s="5">
        <f t="shared" ca="1" si="1339"/>
        <v>309.82196064751122</v>
      </c>
      <c r="S2844" s="5">
        <f ca="1">VLOOKUP(CONCATENATE($F2844," ",$G2844),AllocFactorMatrix,(S$4+1),FALSE)*$E2847</f>
        <v>10.820461393301979</v>
      </c>
      <c r="T2844" s="5">
        <f ca="1">VLOOKUP(CONCATENATE($F2844," ",$G2844),AllocFactorMatrix,(T$4+1),FALSE)*$E2847</f>
        <v>0</v>
      </c>
      <c r="U2844" s="5">
        <f ca="1">VLOOKUP(CONCATENATE($F2844," ",$G2844),AllocFactorMatrix,(U$4+1),FALSE)*$E2847</f>
        <v>0</v>
      </c>
      <c r="V2844" s="5">
        <f ca="1">VLOOKUP(CONCATENATE($F2844," ",$G2844),AllocFactorMatrix,(V$4+1),FALSE)*$E2847</f>
        <v>0</v>
      </c>
      <c r="W2844" s="5">
        <f t="shared" ca="1" si="1340"/>
        <v>10.820461393301979</v>
      </c>
      <c r="X2844" s="5">
        <f ca="1">VLOOKUP(CONCATENATE($F2844," ",$G2844),AllocFactorMatrix,(X$4+1),FALSE)*$E2847</f>
        <v>95.836855241371879</v>
      </c>
      <c r="Y2844" s="5">
        <f ca="1">VLOOKUP(CONCATENATE($F2844," ",$G2844),AllocFactorMatrix,(Y$4+1),FALSE)*$E2847</f>
        <v>0</v>
      </c>
      <c r="Z2844" s="5">
        <f t="shared" ca="1" si="1338"/>
        <v>95.836855241371879</v>
      </c>
      <c r="AA2844" s="5">
        <f ca="1">VLOOKUP(CONCATENATE($F2844," ",$G2844),AllocFactorMatrix,(AA$4+1),FALSE)*$E2847</f>
        <v>1.259371994690027</v>
      </c>
      <c r="AB2844" s="5">
        <f ca="1">VLOOKUP(CONCATENATE($F2844," ",$G2844),AllocFactorMatrix,(AB$4+1),FALSE)*$E2847</f>
        <v>49.454396617562793</v>
      </c>
      <c r="AC2844" s="5">
        <f ca="1">VLOOKUP(CONCATENATE($F2844," ",$G2844),AllocFactorMatrix,(AC$4+1),FALSE)*$E2847</f>
        <v>11.099291768592533</v>
      </c>
    </row>
    <row r="2845" spans="4:29" hidden="1" outlineLevel="1">
      <c r="E2845" s="48"/>
      <c r="F2845" s="175" t="str">
        <f>F2847</f>
        <v>REV</v>
      </c>
      <c r="G2845" s="52" t="str">
        <f>$G$13</f>
        <v>ENERGY</v>
      </c>
      <c r="H2845" s="4">
        <f t="shared" ca="1" si="1328"/>
        <v>20827.298175571825</v>
      </c>
      <c r="I2845" s="5">
        <f ca="1">VLOOKUP(CONCATENATE($F2845," ",$G2845),AllocFactorMatrix,(I$4+1),FALSE)*$E2847</f>
        <v>9223.8467059796712</v>
      </c>
      <c r="J2845" s="5">
        <f ca="1">VLOOKUP(CONCATENATE($F2845," ",$G2845),AllocFactorMatrix,(J$4+1),FALSE)*$E2847</f>
        <v>2603.0556767871617</v>
      </c>
      <c r="K2845" s="5">
        <f ca="1">VLOOKUP(CONCATENATE($F2845," ",$G2845),AllocFactorMatrix,(K$4+1),FALSE)*$E2847</f>
        <v>35.49243697674715</v>
      </c>
      <c r="L2845" s="5">
        <f ca="1">VLOOKUP(CONCATENATE($F2845," ",$G2845),AllocFactorMatrix,(L$4+1),FALSE)*$E2847</f>
        <v>8.6874580938710402</v>
      </c>
      <c r="M2845" s="5">
        <f t="shared" ca="1" si="1337"/>
        <v>2647.2355718577801</v>
      </c>
      <c r="N2845" s="5">
        <f ca="1">VLOOKUP(CONCATENATE($F2845," ",$G2845),AllocFactorMatrix,(N$4+1),FALSE)*$E2847</f>
        <v>1615.554306576696</v>
      </c>
      <c r="O2845" s="5">
        <f ca="1">VLOOKUP(CONCATENATE($F2845," ",$G2845),AllocFactorMatrix,(O$4+1),FALSE)*$E2847</f>
        <v>236.56452902715995</v>
      </c>
      <c r="P2845" s="5">
        <f ca="1">VLOOKUP(CONCATENATE($F2845," ",$G2845),AllocFactorMatrix,(P$4+1),FALSE)*$E2847</f>
        <v>50.886028423635118</v>
      </c>
      <c r="Q2845" s="5">
        <f ca="1">VLOOKUP(CONCATENATE($F2845," ",$G2845),AllocFactorMatrix,(Q$4+1),FALSE)*$E2847</f>
        <v>2.664350088474063</v>
      </c>
      <c r="R2845" s="5">
        <f t="shared" ca="1" si="1339"/>
        <v>1905.6692141159651</v>
      </c>
      <c r="S2845" s="5">
        <f ca="1">VLOOKUP(CONCATENATE($F2845," ",$G2845),AllocFactorMatrix,(S$4+1),FALSE)*$E2847</f>
        <v>91.399753720437175</v>
      </c>
      <c r="T2845" s="5">
        <f ca="1">VLOOKUP(CONCATENATE($F2845," ",$G2845),AllocFactorMatrix,(T$4+1),FALSE)*$E2847</f>
        <v>1080.4614561806663</v>
      </c>
      <c r="U2845" s="5">
        <f ca="1">VLOOKUP(CONCATENATE($F2845," ",$G2845),AllocFactorMatrix,(U$4+1),FALSE)*$E2847</f>
        <v>4385.128952780814</v>
      </c>
      <c r="V2845" s="5">
        <f ca="1">VLOOKUP(CONCATENATE($F2845," ",$G2845),AllocFactorMatrix,(V$4+1),FALSE)*$E2847</f>
        <v>789.49573307018909</v>
      </c>
      <c r="W2845" s="5">
        <f t="shared" ca="1" si="1340"/>
        <v>6346.4858957521064</v>
      </c>
      <c r="X2845" s="5">
        <f ca="1">VLOOKUP(CONCATENATE($F2845," ",$G2845),AllocFactorMatrix,(X$4+1),FALSE)*$E2847</f>
        <v>457.67905842819044</v>
      </c>
      <c r="Y2845" s="5">
        <f ca="1">VLOOKUP(CONCATENATE($F2845," ",$G2845),AllocFactorMatrix,(Y$4+1),FALSE)*$E2847</f>
        <v>9.3751594506302336</v>
      </c>
      <c r="Z2845" s="5">
        <f t="shared" ca="1" si="1338"/>
        <v>467.05421787882068</v>
      </c>
      <c r="AA2845" s="5">
        <f ca="1">VLOOKUP(CONCATENATE($F2845," ",$G2845),AllocFactorMatrix,(AA$4+1),FALSE)*$E2847</f>
        <v>8.3857582693253789</v>
      </c>
      <c r="AB2845" s="5">
        <f ca="1">VLOOKUP(CONCATENATE($F2845," ",$G2845),AllocFactorMatrix,(AB$4+1),FALSE)*$E2847</f>
        <v>189.00686880288316</v>
      </c>
      <c r="AC2845" s="5">
        <f ca="1">VLOOKUP(CONCATENATE($F2845," ",$G2845),AllocFactorMatrix,(AC$4+1),FALSE)*$E2847</f>
        <v>39.613942915259713</v>
      </c>
    </row>
    <row r="2846" spans="4:29" hidden="1" outlineLevel="1">
      <c r="E2846" s="48"/>
      <c r="F2846" s="175" t="str">
        <f>F2847</f>
        <v>REV</v>
      </c>
      <c r="G2846" s="52" t="str">
        <f>$G$14</f>
        <v>CUSTOMER</v>
      </c>
      <c r="H2846" s="4">
        <f t="shared" ca="1" si="1328"/>
        <v>2831.7912112091499</v>
      </c>
      <c r="I2846" s="5">
        <f ca="1">VLOOKUP(CONCATENATE($F2846," ",$G2846),AllocFactorMatrix,(I$4+1),FALSE)*$E2847</f>
        <v>1439.7397660702422</v>
      </c>
      <c r="J2846" s="5">
        <f ca="1">VLOOKUP(CONCATENATE($F2846," ",$G2846),AllocFactorMatrix,(J$4+1),FALSE)*$E2847</f>
        <v>480.47507022503942</v>
      </c>
      <c r="K2846" s="5">
        <f ca="1">VLOOKUP(CONCATENATE($F2846," ",$G2846),AllocFactorMatrix,(K$4+1),FALSE)*$E2847</f>
        <v>21.469775881198988</v>
      </c>
      <c r="L2846" s="5">
        <f ca="1">VLOOKUP(CONCATENATE($F2846," ",$G2846),AllocFactorMatrix,(L$4+1),FALSE)*$E2847</f>
        <v>3.2685420586298912</v>
      </c>
      <c r="M2846" s="5">
        <f t="shared" ca="1" si="1337"/>
        <v>505.21338816486832</v>
      </c>
      <c r="N2846" s="5">
        <f ca="1">VLOOKUP(CONCATENATE($F2846," ",$G2846),AllocFactorMatrix,(N$4+1),FALSE)*$E2847</f>
        <v>30.000301764649642</v>
      </c>
      <c r="O2846" s="5">
        <f ca="1">VLOOKUP(CONCATENATE($F2846," ",$G2846),AllocFactorMatrix,(O$4+1),FALSE)*$E2847</f>
        <v>10.117793204927137</v>
      </c>
      <c r="P2846" s="5">
        <f ca="1">VLOOKUP(CONCATENATE($F2846," ",$G2846),AllocFactorMatrix,(P$4+1),FALSE)*$E2847</f>
        <v>9.8883720559223267</v>
      </c>
      <c r="Q2846" s="5">
        <f ca="1">VLOOKUP(CONCATENATE($F2846," ",$G2846),AllocFactorMatrix,(Q$4+1),FALSE)*$E2847</f>
        <v>0.61937540749735343</v>
      </c>
      <c r="R2846" s="5">
        <f t="shared" ca="1" si="1339"/>
        <v>50.625842432996457</v>
      </c>
      <c r="S2846" s="5">
        <f ca="1">VLOOKUP(CONCATENATE($F2846," ",$G2846),AllocFactorMatrix,(S$4+1),FALSE)*$E2847</f>
        <v>0.19876862019435051</v>
      </c>
      <c r="T2846" s="5">
        <f ca="1">VLOOKUP(CONCATENATE($F2846," ",$G2846),AllocFactorMatrix,(T$4+1),FALSE)*$E2847</f>
        <v>7.2736010497321786</v>
      </c>
      <c r="U2846" s="5">
        <f ca="1">VLOOKUP(CONCATENATE($F2846," ",$G2846),AllocFactorMatrix,(U$4+1),FALSE)*$E2847</f>
        <v>16.341262034744595</v>
      </c>
      <c r="V2846" s="5">
        <f ca="1">VLOOKUP(CONCATENATE($F2846," ",$G2846),AllocFactorMatrix,(V$4+1),FALSE)*$E2847</f>
        <v>6.0058353234890669</v>
      </c>
      <c r="W2846" s="5">
        <f t="shared" ca="1" si="1340"/>
        <v>29.81946702816019</v>
      </c>
      <c r="X2846" s="5">
        <f ca="1">VLOOKUP(CONCATENATE($F2846," ",$G2846),AllocFactorMatrix,(X$4+1),FALSE)*$E2847</f>
        <v>6.6729885355969625</v>
      </c>
      <c r="Y2846" s="5">
        <f ca="1">VLOOKUP(CONCATENATE($F2846," ",$G2846),AllocFactorMatrix,(Y$4+1),FALSE)*$E2847</f>
        <v>0.1087779081518991</v>
      </c>
      <c r="Z2846" s="5">
        <f t="shared" ca="1" si="1338"/>
        <v>6.7817664437488618</v>
      </c>
      <c r="AA2846" s="5">
        <f ca="1">VLOOKUP(CONCATENATE($F2846," ",$G2846),AllocFactorMatrix,(AA$4+1),FALSE)*$E2847</f>
        <v>0.68548420073349092</v>
      </c>
      <c r="AB2846" s="5">
        <f ca="1">VLOOKUP(CONCATENATE($F2846," ",$G2846),AllocFactorMatrix,(AB$4+1),FALSE)*$E2847</f>
        <v>681.72001409065695</v>
      </c>
      <c r="AC2846" s="5">
        <f ca="1">VLOOKUP(CONCATENATE($F2846," ",$G2846),AllocFactorMatrix,(AC$4+1),FALSE)*$E2847</f>
        <v>117.20548277774149</v>
      </c>
    </row>
    <row r="2847" spans="4:29" collapsed="1">
      <c r="D2847" s="52" t="s">
        <v>270</v>
      </c>
      <c r="E2847" s="39">
        <v>63871</v>
      </c>
      <c r="F2847" s="54" t="s">
        <v>238</v>
      </c>
      <c r="G2847" s="52" t="str">
        <f>$G$15</f>
        <v>TOTAL</v>
      </c>
      <c r="H2847" s="4">
        <f t="shared" ca="1" si="1328"/>
        <v>63871</v>
      </c>
      <c r="I2847" s="5">
        <f ca="1">VLOOKUP(CONCATENATE($F2847," ",$G2847),AllocFactorMatrix,(I$4+1),FALSE)*$E2847</f>
        <v>29620.822842752346</v>
      </c>
      <c r="J2847" s="5">
        <f ca="1">VLOOKUP(CONCATENATE($F2847," ",$G2847),AllocFactorMatrix,(J$4+1),FALSE)*$E2847</f>
        <v>9488.5179669741774</v>
      </c>
      <c r="K2847" s="5">
        <f ca="1">VLOOKUP(CONCATENATE($F2847," ",$G2847),AllocFactorMatrix,(K$4+1),FALSE)*$E2847</f>
        <v>124.61872657591192</v>
      </c>
      <c r="L2847" s="5">
        <f ca="1">VLOOKUP(CONCATENATE($F2847," ",$G2847),AllocFactorMatrix,(L$4+1),FALSE)*$E2847</f>
        <v>18.654802000107619</v>
      </c>
      <c r="M2847" s="5">
        <f t="shared" ca="1" si="1337"/>
        <v>9631.7914955501983</v>
      </c>
      <c r="N2847" s="5">
        <f ca="1">VLOOKUP(CONCATENATE($F2847," ",$G2847),AllocFactorMatrix,(N$4+1),FALSE)*$E2847</f>
        <v>5096.2988090462832</v>
      </c>
      <c r="O2847" s="5">
        <f ca="1">VLOOKUP(CONCATENATE($F2847," ",$G2847),AllocFactorMatrix,(O$4+1),FALSE)*$E2847</f>
        <v>916.72918369099352</v>
      </c>
      <c r="P2847" s="5">
        <f ca="1">VLOOKUP(CONCATENATE($F2847," ",$G2847),AllocFactorMatrix,(P$4+1),FALSE)*$E2847</f>
        <v>147.13896527974356</v>
      </c>
      <c r="Q2847" s="5">
        <f ca="1">VLOOKUP(CONCATENATE($F2847," ",$G2847),AllocFactorMatrix,(Q$4+1),FALSE)*$E2847</f>
        <v>5.1686739251914808</v>
      </c>
      <c r="R2847" s="5">
        <f t="shared" ca="1" si="1339"/>
        <v>6165.3356319422119</v>
      </c>
      <c r="S2847" s="5">
        <f ca="1">VLOOKUP(CONCATENATE($F2847," ",$G2847),AllocFactorMatrix,(S$4+1),FALSE)*$E2847</f>
        <v>244.13430860376184</v>
      </c>
      <c r="T2847" s="5">
        <f ca="1">VLOOKUP(CONCATENATE($F2847," ",$G2847),AllocFactorMatrix,(T$4+1),FALSE)*$E2847</f>
        <v>3482.9192681771387</v>
      </c>
      <c r="U2847" s="5">
        <f ca="1">VLOOKUP(CONCATENATE($F2847," ",$G2847),AllocFactorMatrix,(U$4+1),FALSE)*$E2847</f>
        <v>10087.077849909501</v>
      </c>
      <c r="V2847" s="5">
        <f ca="1">VLOOKUP(CONCATENATE($F2847," ",$G2847),AllocFactorMatrix,(V$4+1),FALSE)*$E2847</f>
        <v>1945.3748242420399</v>
      </c>
      <c r="W2847" s="5">
        <f t="shared" ca="1" si="1340"/>
        <v>15759.506250932442</v>
      </c>
      <c r="X2847" s="5">
        <f ca="1">VLOOKUP(CONCATENATE($F2847," ",$G2847),AllocFactorMatrix,(X$4+1),FALSE)*$E2847</f>
        <v>1493.7305732962245</v>
      </c>
      <c r="Y2847" s="5">
        <f ca="1">VLOOKUP(CONCATENATE($F2847," ",$G2847),AllocFactorMatrix,(Y$4+1),FALSE)*$E2847</f>
        <v>26.139920494170539</v>
      </c>
      <c r="Z2847" s="5">
        <f t="shared" ca="1" si="1338"/>
        <v>1519.8704937903951</v>
      </c>
      <c r="AA2847" s="5">
        <f ca="1">VLOOKUP(CONCATENATE($F2847," ",$G2847),AllocFactorMatrix,(AA$4+1),FALSE)*$E2847</f>
        <v>23.820228616932145</v>
      </c>
      <c r="AB2847" s="5">
        <f ca="1">VLOOKUP(CONCATENATE($F2847," ",$G2847),AllocFactorMatrix,(AB$4+1),FALSE)*$E2847</f>
        <v>970.82798340409613</v>
      </c>
      <c r="AC2847" s="5">
        <f ca="1">VLOOKUP(CONCATENATE($F2847," ",$G2847),AllocFactorMatrix,(AC$4+1),FALSE)*$E2847</f>
        <v>179.02507301136617</v>
      </c>
    </row>
    <row r="2848" spans="4:29" hidden="1" outlineLevel="1">
      <c r="E2848" s="48"/>
      <c r="F2848" s="175" t="str">
        <f>F2855</f>
        <v>EXP_OM_DIST</v>
      </c>
      <c r="G2848" s="52" t="str">
        <f>$G$8</f>
        <v>PRODUCTION</v>
      </c>
      <c r="H2848" s="4">
        <f t="shared" si="1328"/>
        <v>0</v>
      </c>
      <c r="I2848" s="5">
        <f>VLOOKUP(CONCATENATE($F2848," ",$G2848),AllocFactorMatrix,(I$4+1),FALSE)*$E2855</f>
        <v>0</v>
      </c>
      <c r="J2848" s="5">
        <f>VLOOKUP(CONCATENATE($F2848," ",$G2848),AllocFactorMatrix,(J$4+1),FALSE)*$E2855</f>
        <v>0</v>
      </c>
      <c r="K2848" s="5">
        <f>VLOOKUP(CONCATENATE($F2848," ",$G2848),AllocFactorMatrix,(K$4+1),FALSE)*$E2855</f>
        <v>0</v>
      </c>
      <c r="L2848" s="5">
        <f>VLOOKUP(CONCATENATE($F2848," ",$G2848),AllocFactorMatrix,(L$4+1),FALSE)*$E2855</f>
        <v>0</v>
      </c>
      <c r="M2848" s="5">
        <f t="shared" ref="M2848:M2855" si="1341">SUBTOTAL(9,J2848:L2848)</f>
        <v>0</v>
      </c>
      <c r="N2848" s="5">
        <f>VLOOKUP(CONCATENATE($F2848," ",$G2848),AllocFactorMatrix,(N$4+1),FALSE)*$E2855</f>
        <v>0</v>
      </c>
      <c r="O2848" s="5">
        <f>VLOOKUP(CONCATENATE($F2848," ",$G2848),AllocFactorMatrix,(O$4+1),FALSE)*$E2855</f>
        <v>0</v>
      </c>
      <c r="P2848" s="5">
        <f>VLOOKUP(CONCATENATE($F2848," ",$G2848),AllocFactorMatrix,(P$4+1),FALSE)*$E2855</f>
        <v>0</v>
      </c>
      <c r="Q2848" s="5">
        <f>VLOOKUP(CONCATENATE($F2848," ",$G2848),AllocFactorMatrix,(Q$4+1),FALSE)*$E2855</f>
        <v>0</v>
      </c>
      <c r="R2848" s="5">
        <f>SUBTOTAL(9,N2848:Q2848)</f>
        <v>0</v>
      </c>
      <c r="S2848" s="5">
        <f>VLOOKUP(CONCATENATE($F2848," ",$G2848),AllocFactorMatrix,(S$4+1),FALSE)*$E2855</f>
        <v>0</v>
      </c>
      <c r="T2848" s="5">
        <f>VLOOKUP(CONCATENATE($F2848," ",$G2848),AllocFactorMatrix,(T$4+1),FALSE)*$E2855</f>
        <v>0</v>
      </c>
      <c r="U2848" s="5">
        <f>VLOOKUP(CONCATENATE($F2848," ",$G2848),AllocFactorMatrix,(U$4+1),FALSE)*$E2855</f>
        <v>0</v>
      </c>
      <c r="V2848" s="5">
        <f>VLOOKUP(CONCATENATE($F2848," ",$G2848),AllocFactorMatrix,(V$4+1),FALSE)*$E2855</f>
        <v>0</v>
      </c>
      <c r="W2848" s="5">
        <f>SUBTOTAL(9,S2848:V2848)</f>
        <v>0</v>
      </c>
      <c r="X2848" s="5">
        <f>VLOOKUP(CONCATENATE($F2848," ",$G2848),AllocFactorMatrix,(X$4+1),FALSE)*$E2855</f>
        <v>0</v>
      </c>
      <c r="Y2848" s="5">
        <f>VLOOKUP(CONCATENATE($F2848," ",$G2848),AllocFactorMatrix,(Y$4+1),FALSE)*$E2855</f>
        <v>0</v>
      </c>
      <c r="Z2848" s="5">
        <f t="shared" ref="Z2848:Z2855" si="1342">SUBTOTAL(9,X2848:Y2848)</f>
        <v>0</v>
      </c>
      <c r="AA2848" s="5">
        <f>VLOOKUP(CONCATENATE($F2848," ",$G2848),AllocFactorMatrix,(AA$4+1),FALSE)*$E2855</f>
        <v>0</v>
      </c>
      <c r="AB2848" s="5">
        <f>VLOOKUP(CONCATENATE($F2848," ",$G2848),AllocFactorMatrix,(AB$4+1),FALSE)*$E2855</f>
        <v>0</v>
      </c>
      <c r="AC2848" s="5">
        <f>VLOOKUP(CONCATENATE($F2848," ",$G2848),AllocFactorMatrix,(AC$4+1),FALSE)*$E2855</f>
        <v>0</v>
      </c>
    </row>
    <row r="2849" spans="4:29" hidden="1" outlineLevel="1">
      <c r="E2849" s="48"/>
      <c r="F2849" s="175" t="str">
        <f>F2855</f>
        <v>EXP_OM_DIST</v>
      </c>
      <c r="G2849" s="52" t="str">
        <f>$G$9</f>
        <v>BULKTRAN</v>
      </c>
      <c r="H2849" s="4">
        <f t="shared" si="1328"/>
        <v>0</v>
      </c>
      <c r="I2849" s="5">
        <f>VLOOKUP(CONCATENATE($F2849," ",$G2849),AllocFactorMatrix,(I$4+1),FALSE)*$E2855</f>
        <v>0</v>
      </c>
      <c r="J2849" s="5">
        <f>VLOOKUP(CONCATENATE($F2849," ",$G2849),AllocFactorMatrix,(J$4+1),FALSE)*$E2855</f>
        <v>0</v>
      </c>
      <c r="K2849" s="5">
        <f>VLOOKUP(CONCATENATE($F2849," ",$G2849),AllocFactorMatrix,(K$4+1),FALSE)*$E2855</f>
        <v>0</v>
      </c>
      <c r="L2849" s="5">
        <f>VLOOKUP(CONCATENATE($F2849," ",$G2849),AllocFactorMatrix,(L$4+1),FALSE)*$E2855</f>
        <v>0</v>
      </c>
      <c r="M2849" s="5">
        <f t="shared" si="1341"/>
        <v>0</v>
      </c>
      <c r="N2849" s="5">
        <f>VLOOKUP(CONCATENATE($F2849," ",$G2849),AllocFactorMatrix,(N$4+1),FALSE)*$E2855</f>
        <v>0</v>
      </c>
      <c r="O2849" s="5">
        <f>VLOOKUP(CONCATENATE($F2849," ",$G2849),AllocFactorMatrix,(O$4+1),FALSE)*$E2855</f>
        <v>0</v>
      </c>
      <c r="P2849" s="5">
        <f>VLOOKUP(CONCATENATE($F2849," ",$G2849),AllocFactorMatrix,(P$4+1),FALSE)*$E2855</f>
        <v>0</v>
      </c>
      <c r="Q2849" s="5">
        <f>VLOOKUP(CONCATENATE($F2849," ",$G2849),AllocFactorMatrix,(Q$4+1),FALSE)*$E2855</f>
        <v>0</v>
      </c>
      <c r="R2849" s="5">
        <f t="shared" ref="R2849:R2855" si="1343">SUBTOTAL(9,N2849:Q2849)</f>
        <v>0</v>
      </c>
      <c r="S2849" s="5">
        <f>VLOOKUP(CONCATENATE($F2849," ",$G2849),AllocFactorMatrix,(S$4+1),FALSE)*$E2855</f>
        <v>0</v>
      </c>
      <c r="T2849" s="5">
        <f>VLOOKUP(CONCATENATE($F2849," ",$G2849),AllocFactorMatrix,(T$4+1),FALSE)*$E2855</f>
        <v>0</v>
      </c>
      <c r="U2849" s="5">
        <f>VLOOKUP(CONCATENATE($F2849," ",$G2849),AllocFactorMatrix,(U$4+1),FALSE)*$E2855</f>
        <v>0</v>
      </c>
      <c r="V2849" s="5">
        <f>VLOOKUP(CONCATENATE($F2849," ",$G2849),AllocFactorMatrix,(V$4+1),FALSE)*$E2855</f>
        <v>0</v>
      </c>
      <c r="W2849" s="5">
        <f t="shared" ref="W2849:W2855" si="1344">SUBTOTAL(9,S2849:V2849)</f>
        <v>0</v>
      </c>
      <c r="X2849" s="5">
        <f>VLOOKUP(CONCATENATE($F2849," ",$G2849),AllocFactorMatrix,(X$4+1),FALSE)*$E2855</f>
        <v>0</v>
      </c>
      <c r="Y2849" s="5">
        <f>VLOOKUP(CONCATENATE($F2849," ",$G2849),AllocFactorMatrix,(Y$4+1),FALSE)*$E2855</f>
        <v>0</v>
      </c>
      <c r="Z2849" s="5">
        <f t="shared" si="1342"/>
        <v>0</v>
      </c>
      <c r="AA2849" s="5">
        <f>VLOOKUP(CONCATENATE($F2849," ",$G2849),AllocFactorMatrix,(AA$4+1),FALSE)*$E2855</f>
        <v>0</v>
      </c>
      <c r="AB2849" s="5">
        <f>VLOOKUP(CONCATENATE($F2849," ",$G2849),AllocFactorMatrix,(AB$4+1),FALSE)*$E2855</f>
        <v>0</v>
      </c>
      <c r="AC2849" s="5">
        <f>VLOOKUP(CONCATENATE($F2849," ",$G2849),AllocFactorMatrix,(AC$4+1),FALSE)*$E2855</f>
        <v>0</v>
      </c>
    </row>
    <row r="2850" spans="4:29" hidden="1" outlineLevel="1">
      <c r="E2850" s="48"/>
      <c r="F2850" s="175" t="str">
        <f>F2855</f>
        <v>EXP_OM_DIST</v>
      </c>
      <c r="G2850" s="52" t="str">
        <f>$G$10</f>
        <v>SUBTRAN</v>
      </c>
      <c r="H2850" s="4">
        <f t="shared" si="1328"/>
        <v>0</v>
      </c>
      <c r="I2850" s="5">
        <f>VLOOKUP(CONCATENATE($F2850," ",$G2850),AllocFactorMatrix,(I$4+1),FALSE)*$E2855</f>
        <v>0</v>
      </c>
      <c r="J2850" s="5">
        <f>VLOOKUP(CONCATENATE($F2850," ",$G2850),AllocFactorMatrix,(J$4+1),FALSE)*$E2855</f>
        <v>0</v>
      </c>
      <c r="K2850" s="5">
        <f>VLOOKUP(CONCATENATE($F2850," ",$G2850),AllocFactorMatrix,(K$4+1),FALSE)*$E2855</f>
        <v>0</v>
      </c>
      <c r="L2850" s="5">
        <f>VLOOKUP(CONCATENATE($F2850," ",$G2850),AllocFactorMatrix,(L$4+1),FALSE)*$E2855</f>
        <v>0</v>
      </c>
      <c r="M2850" s="5">
        <f t="shared" si="1341"/>
        <v>0</v>
      </c>
      <c r="N2850" s="5">
        <f>VLOOKUP(CONCATENATE($F2850," ",$G2850),AllocFactorMatrix,(N$4+1),FALSE)*$E2855</f>
        <v>0</v>
      </c>
      <c r="O2850" s="5">
        <f>VLOOKUP(CONCATENATE($F2850," ",$G2850),AllocFactorMatrix,(O$4+1),FALSE)*$E2855</f>
        <v>0</v>
      </c>
      <c r="P2850" s="5">
        <f>VLOOKUP(CONCATENATE($F2850," ",$G2850),AllocFactorMatrix,(P$4+1),FALSE)*$E2855</f>
        <v>0</v>
      </c>
      <c r="Q2850" s="5">
        <f>VLOOKUP(CONCATENATE($F2850," ",$G2850),AllocFactorMatrix,(Q$4+1),FALSE)*$E2855</f>
        <v>0</v>
      </c>
      <c r="R2850" s="5">
        <f t="shared" si="1343"/>
        <v>0</v>
      </c>
      <c r="S2850" s="5">
        <f>VLOOKUP(CONCATENATE($F2850," ",$G2850),AllocFactorMatrix,(S$4+1),FALSE)*$E2855</f>
        <v>0</v>
      </c>
      <c r="T2850" s="5">
        <f>VLOOKUP(CONCATENATE($F2850," ",$G2850),AllocFactorMatrix,(T$4+1),FALSE)*$E2855</f>
        <v>0</v>
      </c>
      <c r="U2850" s="5">
        <f>VLOOKUP(CONCATENATE($F2850," ",$G2850),AllocFactorMatrix,(U$4+1),FALSE)*$E2855</f>
        <v>0</v>
      </c>
      <c r="V2850" s="5">
        <f>VLOOKUP(CONCATENATE($F2850," ",$G2850),AllocFactorMatrix,(V$4+1),FALSE)*$E2855</f>
        <v>0</v>
      </c>
      <c r="W2850" s="5">
        <f t="shared" si="1344"/>
        <v>0</v>
      </c>
      <c r="X2850" s="5">
        <f>VLOOKUP(CONCATENATE($F2850," ",$G2850),AllocFactorMatrix,(X$4+1),FALSE)*$E2855</f>
        <v>0</v>
      </c>
      <c r="Y2850" s="5">
        <f>VLOOKUP(CONCATENATE($F2850," ",$G2850),AllocFactorMatrix,(Y$4+1),FALSE)*$E2855</f>
        <v>0</v>
      </c>
      <c r="Z2850" s="5">
        <f t="shared" si="1342"/>
        <v>0</v>
      </c>
      <c r="AA2850" s="5">
        <f>VLOOKUP(CONCATENATE($F2850," ",$G2850),AllocFactorMatrix,(AA$4+1),FALSE)*$E2855</f>
        <v>0</v>
      </c>
      <c r="AB2850" s="5">
        <f>VLOOKUP(CONCATENATE($F2850," ",$G2850),AllocFactorMatrix,(AB$4+1),FALSE)*$E2855</f>
        <v>0</v>
      </c>
      <c r="AC2850" s="5">
        <f>VLOOKUP(CONCATENATE($F2850," ",$G2850),AllocFactorMatrix,(AC$4+1),FALSE)*$E2855</f>
        <v>0</v>
      </c>
    </row>
    <row r="2851" spans="4:29" hidden="1" outlineLevel="1">
      <c r="E2851" s="48"/>
      <c r="F2851" s="175" t="str">
        <f>F2855</f>
        <v>EXP_OM_DIST</v>
      </c>
      <c r="G2851" s="52" t="str">
        <f>$G$11</f>
        <v>DISTPRI</v>
      </c>
      <c r="H2851" s="4">
        <f t="shared" si="1328"/>
        <v>1367480.0290514701</v>
      </c>
      <c r="I2851" s="5">
        <f>VLOOKUP(CONCATENATE($F2851," ",$G2851),AllocFactorMatrix,(I$4+1),FALSE)*$E2855</f>
        <v>895435.58838228148</v>
      </c>
      <c r="J2851" s="5">
        <f>VLOOKUP(CONCATENATE($F2851," ",$G2851),AllocFactorMatrix,(J$4+1),FALSE)*$E2855</f>
        <v>209566.48839800668</v>
      </c>
      <c r="K2851" s="5">
        <f>VLOOKUP(CONCATENATE($F2851," ",$G2851),AllocFactorMatrix,(K$4+1),FALSE)*$E2855</f>
        <v>2927.1725011693125</v>
      </c>
      <c r="L2851" s="5">
        <f>VLOOKUP(CONCATENATE($F2851," ",$G2851),AllocFactorMatrix,(L$4+1),FALSE)*$E2855</f>
        <v>0</v>
      </c>
      <c r="M2851" s="5">
        <f t="shared" si="1341"/>
        <v>212493.660899176</v>
      </c>
      <c r="N2851" s="5">
        <f>VLOOKUP(CONCATENATE($F2851," ",$G2851),AllocFactorMatrix,(N$4+1),FALSE)*$E2855</f>
        <v>121657.45755419256</v>
      </c>
      <c r="O2851" s="5">
        <f>VLOOKUP(CONCATENATE($F2851," ",$G2851),AllocFactorMatrix,(O$4+1),FALSE)*$E2855</f>
        <v>21859.313573067928</v>
      </c>
      <c r="P2851" s="5">
        <f>VLOOKUP(CONCATENATE($F2851," ",$G2851),AllocFactorMatrix,(P$4+1),FALSE)*$E2855</f>
        <v>0</v>
      </c>
      <c r="Q2851" s="5">
        <f>VLOOKUP(CONCATENATE($F2851," ",$G2851),AllocFactorMatrix,(Q$4+1),FALSE)*$E2855</f>
        <v>0</v>
      </c>
      <c r="R2851" s="5">
        <f t="shared" si="1343"/>
        <v>143516.77112726049</v>
      </c>
      <c r="S2851" s="5">
        <f>VLOOKUP(CONCATENATE($F2851," ",$G2851),AllocFactorMatrix,(S$4+1),FALSE)*$E2855</f>
        <v>5500.9557090724065</v>
      </c>
      <c r="T2851" s="5">
        <f>VLOOKUP(CONCATENATE($F2851," ",$G2851),AllocFactorMatrix,(T$4+1),FALSE)*$E2855</f>
        <v>76066.460888784277</v>
      </c>
      <c r="U2851" s="5">
        <f>VLOOKUP(CONCATENATE($F2851," ",$G2851),AllocFactorMatrix,(U$4+1),FALSE)*$E2855</f>
        <v>0</v>
      </c>
      <c r="V2851" s="5">
        <f>VLOOKUP(CONCATENATE($F2851," ",$G2851),AllocFactorMatrix,(V$4+1),FALSE)*$E2855</f>
        <v>0</v>
      </c>
      <c r="W2851" s="5">
        <f t="shared" si="1344"/>
        <v>81567.416597856689</v>
      </c>
      <c r="X2851" s="5">
        <f>VLOOKUP(CONCATENATE($F2851," ",$G2851),AllocFactorMatrix,(X$4+1),FALSE)*$E2855</f>
        <v>33357.46960481313</v>
      </c>
      <c r="Y2851" s="5">
        <f>VLOOKUP(CONCATENATE($F2851," ",$G2851),AllocFactorMatrix,(Y$4+1),FALSE)*$E2855</f>
        <v>669.53702002004934</v>
      </c>
      <c r="Z2851" s="5">
        <f t="shared" si="1342"/>
        <v>34027.006624833179</v>
      </c>
      <c r="AA2851" s="5">
        <f>VLOOKUP(CONCATENATE($F2851," ",$G2851),AllocFactorMatrix,(AA$4+1),FALSE)*$E2855</f>
        <v>439.58542006224752</v>
      </c>
      <c r="AB2851" s="5">
        <f>VLOOKUP(CONCATENATE($F2851," ",$G2851),AllocFactorMatrix,(AB$4+1),FALSE)*$E2855</f>
        <v>0</v>
      </c>
      <c r="AC2851" s="5">
        <f>VLOOKUP(CONCATENATE($F2851," ",$G2851),AllocFactorMatrix,(AC$4+1),FALSE)*$E2855</f>
        <v>0</v>
      </c>
    </row>
    <row r="2852" spans="4:29" hidden="1" outlineLevel="1">
      <c r="E2852" s="48"/>
      <c r="F2852" s="175" t="str">
        <f>F2855</f>
        <v>EXP_OM_DIST</v>
      </c>
      <c r="G2852" s="52" t="str">
        <f>$G$12</f>
        <v>DISTSEC</v>
      </c>
      <c r="H2852" s="4">
        <f t="shared" si="1328"/>
        <v>541758.73300182156</v>
      </c>
      <c r="I2852" s="5">
        <f>VLOOKUP(CONCATENATE($F2852," ",$G2852),AllocFactorMatrix,(I$4+1),FALSE)*$E2855</f>
        <v>402041.91008443071</v>
      </c>
      <c r="J2852" s="5">
        <f>VLOOKUP(CONCATENATE($F2852," ",$G2852),AllocFactorMatrix,(J$4+1),FALSE)*$E2855</f>
        <v>81069.61115705868</v>
      </c>
      <c r="K2852" s="5">
        <f>VLOOKUP(CONCATENATE($F2852," ",$G2852),AllocFactorMatrix,(K$4+1),FALSE)*$E2855</f>
        <v>0</v>
      </c>
      <c r="L2852" s="5">
        <f>VLOOKUP(CONCATENATE($F2852," ",$G2852),AllocFactorMatrix,(L$4+1),FALSE)*$E2855</f>
        <v>0</v>
      </c>
      <c r="M2852" s="5">
        <f t="shared" si="1341"/>
        <v>81069.61115705868</v>
      </c>
      <c r="N2852" s="5">
        <f>VLOOKUP(CONCATENATE($F2852," ",$G2852),AllocFactorMatrix,(N$4+1),FALSE)*$E2855</f>
        <v>40521.46801874895</v>
      </c>
      <c r="O2852" s="5">
        <f>VLOOKUP(CONCATENATE($F2852," ",$G2852),AllocFactorMatrix,(O$4+1),FALSE)*$E2855</f>
        <v>0</v>
      </c>
      <c r="P2852" s="5">
        <f>VLOOKUP(CONCATENATE($F2852," ",$G2852),AllocFactorMatrix,(P$4+1),FALSE)*$E2855</f>
        <v>0</v>
      </c>
      <c r="Q2852" s="5">
        <f>VLOOKUP(CONCATENATE($F2852," ",$G2852),AllocFactorMatrix,(Q$4+1),FALSE)*$E2855</f>
        <v>0</v>
      </c>
      <c r="R2852" s="5">
        <f t="shared" si="1343"/>
        <v>40521.46801874895</v>
      </c>
      <c r="S2852" s="5">
        <f>VLOOKUP(CONCATENATE($F2852," ",$G2852),AllocFactorMatrix,(S$4+1),FALSE)*$E2855</f>
        <v>1514.5975974170562</v>
      </c>
      <c r="T2852" s="5">
        <f>VLOOKUP(CONCATENATE($F2852," ",$G2852),AllocFactorMatrix,(T$4+1),FALSE)*$E2855</f>
        <v>0</v>
      </c>
      <c r="U2852" s="5">
        <f>VLOOKUP(CONCATENATE($F2852," ",$G2852),AllocFactorMatrix,(U$4+1),FALSE)*$E2855</f>
        <v>0</v>
      </c>
      <c r="V2852" s="5">
        <f>VLOOKUP(CONCATENATE($F2852," ",$G2852),AllocFactorMatrix,(V$4+1),FALSE)*$E2855</f>
        <v>0</v>
      </c>
      <c r="W2852" s="5">
        <f t="shared" si="1344"/>
        <v>1514.5975974170562</v>
      </c>
      <c r="X2852" s="5">
        <f>VLOOKUP(CONCATENATE($F2852," ",$G2852),AllocFactorMatrix,(X$4+1),FALSE)*$E2855</f>
        <v>11446.372259785618</v>
      </c>
      <c r="Y2852" s="5">
        <f>VLOOKUP(CONCATENATE($F2852," ",$G2852),AllocFactorMatrix,(Y$4+1),FALSE)*$E2855</f>
        <v>0</v>
      </c>
      <c r="Z2852" s="5">
        <f t="shared" si="1342"/>
        <v>11446.372259785618</v>
      </c>
      <c r="AA2852" s="5">
        <f>VLOOKUP(CONCATENATE($F2852," ",$G2852),AllocFactorMatrix,(AA$4+1),FALSE)*$E2855</f>
        <v>135.33700365420469</v>
      </c>
      <c r="AB2852" s="5">
        <f>VLOOKUP(CONCATENATE($F2852," ",$G2852),AllocFactorMatrix,(AB$4+1),FALSE)*$E2855</f>
        <v>4165.6337443594193</v>
      </c>
      <c r="AC2852" s="5">
        <f>VLOOKUP(CONCATENATE($F2852," ",$G2852),AllocFactorMatrix,(AC$4+1),FALSE)*$E2855</f>
        <v>863.80313636683684</v>
      </c>
    </row>
    <row r="2853" spans="4:29" hidden="1" outlineLevel="1">
      <c r="E2853" s="48"/>
      <c r="F2853" s="175" t="str">
        <f>F2855</f>
        <v>EXP_OM_DIST</v>
      </c>
      <c r="G2853" s="52" t="str">
        <f>$G$13</f>
        <v>ENERGY</v>
      </c>
      <c r="H2853" s="4">
        <f t="shared" si="1328"/>
        <v>0</v>
      </c>
      <c r="I2853" s="5">
        <f>VLOOKUP(CONCATENATE($F2853," ",$G2853),AllocFactorMatrix,(I$4+1),FALSE)*$E2855</f>
        <v>0</v>
      </c>
      <c r="J2853" s="5">
        <f>VLOOKUP(CONCATENATE($F2853," ",$G2853),AllocFactorMatrix,(J$4+1),FALSE)*$E2855</f>
        <v>0</v>
      </c>
      <c r="K2853" s="5">
        <f>VLOOKUP(CONCATENATE($F2853," ",$G2853),AllocFactorMatrix,(K$4+1),FALSE)*$E2855</f>
        <v>0</v>
      </c>
      <c r="L2853" s="5">
        <f>VLOOKUP(CONCATENATE($F2853," ",$G2853),AllocFactorMatrix,(L$4+1),FALSE)*$E2855</f>
        <v>0</v>
      </c>
      <c r="M2853" s="5">
        <f t="shared" si="1341"/>
        <v>0</v>
      </c>
      <c r="N2853" s="5">
        <f>VLOOKUP(CONCATENATE($F2853," ",$G2853),AllocFactorMatrix,(N$4+1),FALSE)*$E2855</f>
        <v>0</v>
      </c>
      <c r="O2853" s="5">
        <f>VLOOKUP(CONCATENATE($F2853," ",$G2853),AllocFactorMatrix,(O$4+1),FALSE)*$E2855</f>
        <v>0</v>
      </c>
      <c r="P2853" s="5">
        <f>VLOOKUP(CONCATENATE($F2853," ",$G2853),AllocFactorMatrix,(P$4+1),FALSE)*$E2855</f>
        <v>0</v>
      </c>
      <c r="Q2853" s="5">
        <f>VLOOKUP(CONCATENATE($F2853," ",$G2853),AllocFactorMatrix,(Q$4+1),FALSE)*$E2855</f>
        <v>0</v>
      </c>
      <c r="R2853" s="5">
        <f t="shared" si="1343"/>
        <v>0</v>
      </c>
      <c r="S2853" s="5">
        <f>VLOOKUP(CONCATENATE($F2853," ",$G2853),AllocFactorMatrix,(S$4+1),FALSE)*$E2855</f>
        <v>0</v>
      </c>
      <c r="T2853" s="5">
        <f>VLOOKUP(CONCATENATE($F2853," ",$G2853),AllocFactorMatrix,(T$4+1),FALSE)*$E2855</f>
        <v>0</v>
      </c>
      <c r="U2853" s="5">
        <f>VLOOKUP(CONCATENATE($F2853," ",$G2853),AllocFactorMatrix,(U$4+1),FALSE)*$E2855</f>
        <v>0</v>
      </c>
      <c r="V2853" s="5">
        <f>VLOOKUP(CONCATENATE($F2853," ",$G2853),AllocFactorMatrix,(V$4+1),FALSE)*$E2855</f>
        <v>0</v>
      </c>
      <c r="W2853" s="5">
        <f t="shared" si="1344"/>
        <v>0</v>
      </c>
      <c r="X2853" s="5">
        <f>VLOOKUP(CONCATENATE($F2853," ",$G2853),AllocFactorMatrix,(X$4+1),FALSE)*$E2855</f>
        <v>0</v>
      </c>
      <c r="Y2853" s="5">
        <f>VLOOKUP(CONCATENATE($F2853," ",$G2853),AllocFactorMatrix,(Y$4+1),FALSE)*$E2855</f>
        <v>0</v>
      </c>
      <c r="Z2853" s="5">
        <f t="shared" si="1342"/>
        <v>0</v>
      </c>
      <c r="AA2853" s="5">
        <f>VLOOKUP(CONCATENATE($F2853," ",$G2853),AllocFactorMatrix,(AA$4+1),FALSE)*$E2855</f>
        <v>0</v>
      </c>
      <c r="AB2853" s="5">
        <f>VLOOKUP(CONCATENATE($F2853," ",$G2853),AllocFactorMatrix,(AB$4+1),FALSE)*$E2855</f>
        <v>0</v>
      </c>
      <c r="AC2853" s="5">
        <f>VLOOKUP(CONCATENATE($F2853," ",$G2853),AllocFactorMatrix,(AC$4+1),FALSE)*$E2855</f>
        <v>0</v>
      </c>
    </row>
    <row r="2854" spans="4:29" hidden="1" outlineLevel="1">
      <c r="E2854" s="48"/>
      <c r="F2854" s="175" t="str">
        <f>F2855</f>
        <v>EXP_OM_DIST</v>
      </c>
      <c r="G2854" s="52" t="str">
        <f>$G$14</f>
        <v>CUSTOMER</v>
      </c>
      <c r="H2854" s="4">
        <f t="shared" si="1328"/>
        <v>126322.23794670857</v>
      </c>
      <c r="I2854" s="5">
        <f>VLOOKUP(CONCATENATE($F2854," ",$G2854),AllocFactorMatrix,(I$4+1),FALSE)*$E2855</f>
        <v>54238.67972848624</v>
      </c>
      <c r="J2854" s="5">
        <f>VLOOKUP(CONCATENATE($F2854," ",$G2854),AllocFactorMatrix,(J$4+1),FALSE)*$E2855</f>
        <v>30735.014849664709</v>
      </c>
      <c r="K2854" s="5">
        <f>VLOOKUP(CONCATENATE($F2854," ",$G2854),AllocFactorMatrix,(K$4+1),FALSE)*$E2855</f>
        <v>3792.1309611763795</v>
      </c>
      <c r="L2854" s="5">
        <f>VLOOKUP(CONCATENATE($F2854," ",$G2854),AllocFactorMatrix,(L$4+1),FALSE)*$E2855</f>
        <v>638.31217435480835</v>
      </c>
      <c r="M2854" s="5">
        <f t="shared" si="1341"/>
        <v>35165.457985195899</v>
      </c>
      <c r="N2854" s="5">
        <f>VLOOKUP(CONCATENATE($F2854," ",$G2854),AllocFactorMatrix,(N$4+1),FALSE)*$E2855</f>
        <v>4121.0030940515653</v>
      </c>
      <c r="O2854" s="5">
        <f>VLOOKUP(CONCATENATE($F2854," ",$G2854),AllocFactorMatrix,(O$4+1),FALSE)*$E2855</f>
        <v>1335.0204738552761</v>
      </c>
      <c r="P2854" s="5">
        <f>VLOOKUP(CONCATENATE($F2854," ",$G2854),AllocFactorMatrix,(P$4+1),FALSE)*$E2855</f>
        <v>1569.8629049321539</v>
      </c>
      <c r="Q2854" s="5">
        <f>VLOOKUP(CONCATENATE($F2854," ",$G2854),AllocFactorMatrix,(Q$4+1),FALSE)*$E2855</f>
        <v>196.23015949351174</v>
      </c>
      <c r="R2854" s="5">
        <f t="shared" si="1343"/>
        <v>7222.116632332506</v>
      </c>
      <c r="S2854" s="5">
        <f>VLOOKUP(CONCATENATE($F2854," ",$G2854),AllocFactorMatrix,(S$4+1),FALSE)*$E2855</f>
        <v>25.891602998342591</v>
      </c>
      <c r="T2854" s="5">
        <f>VLOOKUP(CONCATENATE($F2854," ",$G2854),AllocFactorMatrix,(T$4+1),FALSE)*$E2855</f>
        <v>946.7683073786377</v>
      </c>
      <c r="U2854" s="5">
        <f>VLOOKUP(CONCATENATE($F2854," ",$G2854),AllocFactorMatrix,(U$4+1),FALSE)*$E2855</f>
        <v>2638.861022769152</v>
      </c>
      <c r="V2854" s="5">
        <f>VLOOKUP(CONCATENATE($F2854," ",$G2854),AllocFactorMatrix,(V$4+1),FALSE)*$E2855</f>
        <v>784.91823475359604</v>
      </c>
      <c r="W2854" s="5">
        <f t="shared" si="1344"/>
        <v>4396.4391678997281</v>
      </c>
      <c r="X2854" s="5">
        <f>VLOOKUP(CONCATENATE($F2854," ",$G2854),AllocFactorMatrix,(X$4+1),FALSE)*$E2855</f>
        <v>792.24604215433635</v>
      </c>
      <c r="Y2854" s="5">
        <f>VLOOKUP(CONCATENATE($F2854," ",$G2854),AllocFactorMatrix,(Y$4+1),FALSE)*$E2855</f>
        <v>17.452577994240109</v>
      </c>
      <c r="Z2854" s="5">
        <f t="shared" si="1342"/>
        <v>809.69862014857642</v>
      </c>
      <c r="AA2854" s="5">
        <f>VLOOKUP(CONCATENATE($F2854," ",$G2854),AllocFactorMatrix,(AA$4+1),FALSE)*$E2855</f>
        <v>82.253776924515435</v>
      </c>
      <c r="AB2854" s="5">
        <f>VLOOKUP(CONCATENATE($F2854," ",$G2854),AllocFactorMatrix,(AB$4+1),FALSE)*$E2855</f>
        <v>15366.860767013639</v>
      </c>
      <c r="AC2854" s="5">
        <f>VLOOKUP(CONCATENATE($F2854," ",$G2854),AllocFactorMatrix,(AC$4+1),FALSE)*$E2855</f>
        <v>9040.7312687074591</v>
      </c>
    </row>
    <row r="2855" spans="4:29" collapsed="1">
      <c r="D2855" s="52" t="s">
        <v>335</v>
      </c>
      <c r="E2855" s="39">
        <v>2035561</v>
      </c>
      <c r="F2855" s="93" t="s">
        <v>77</v>
      </c>
      <c r="G2855" s="52" t="str">
        <f>$G$15</f>
        <v>TOTAL</v>
      </c>
      <c r="H2855" s="4">
        <f t="shared" si="1328"/>
        <v>2035561.0000000002</v>
      </c>
      <c r="I2855" s="5">
        <f>VLOOKUP(CONCATENATE($F2855," ",$G2855),AllocFactorMatrix,(I$4+1),FALSE)*$E2855</f>
        <v>1351716.1781951985</v>
      </c>
      <c r="J2855" s="5">
        <f>VLOOKUP(CONCATENATE($F2855," ",$G2855),AllocFactorMatrix,(J$4+1),FALSE)*$E2855</f>
        <v>321371.11440473003</v>
      </c>
      <c r="K2855" s="5">
        <f>VLOOKUP(CONCATENATE($F2855," ",$G2855),AllocFactorMatrix,(K$4+1),FALSE)*$E2855</f>
        <v>6719.3034623456915</v>
      </c>
      <c r="L2855" s="5">
        <f>VLOOKUP(CONCATENATE($F2855," ",$G2855),AllocFactorMatrix,(L$4+1),FALSE)*$E2855</f>
        <v>638.31217435480835</v>
      </c>
      <c r="M2855" s="5">
        <f t="shared" si="1341"/>
        <v>328728.73004143051</v>
      </c>
      <c r="N2855" s="5">
        <f>VLOOKUP(CONCATENATE($F2855," ",$G2855),AllocFactorMatrix,(N$4+1),FALSE)*$E2855</f>
        <v>166299.92866699307</v>
      </c>
      <c r="O2855" s="5">
        <f>VLOOKUP(CONCATENATE($F2855," ",$G2855),AllocFactorMatrix,(O$4+1),FALSE)*$E2855</f>
        <v>23194.334046923203</v>
      </c>
      <c r="P2855" s="5">
        <f>VLOOKUP(CONCATENATE($F2855," ",$G2855),AllocFactorMatrix,(P$4+1),FALSE)*$E2855</f>
        <v>1569.8629049321539</v>
      </c>
      <c r="Q2855" s="5">
        <f>VLOOKUP(CONCATENATE($F2855," ",$G2855),AllocFactorMatrix,(Q$4+1),FALSE)*$E2855</f>
        <v>196.23015949351174</v>
      </c>
      <c r="R2855" s="5">
        <f t="shared" si="1343"/>
        <v>191260.35577834194</v>
      </c>
      <c r="S2855" s="5">
        <f>VLOOKUP(CONCATENATE($F2855," ",$G2855),AllocFactorMatrix,(S$4+1),FALSE)*$E2855</f>
        <v>7041.4449094878055</v>
      </c>
      <c r="T2855" s="5">
        <f>VLOOKUP(CONCATENATE($F2855," ",$G2855),AllocFactorMatrix,(T$4+1),FALSE)*$E2855</f>
        <v>77013.229196162923</v>
      </c>
      <c r="U2855" s="5">
        <f>VLOOKUP(CONCATENATE($F2855," ",$G2855),AllocFactorMatrix,(U$4+1),FALSE)*$E2855</f>
        <v>2638.861022769152</v>
      </c>
      <c r="V2855" s="5">
        <f>VLOOKUP(CONCATENATE($F2855," ",$G2855),AllocFactorMatrix,(V$4+1),FALSE)*$E2855</f>
        <v>784.91823475359604</v>
      </c>
      <c r="W2855" s="5">
        <f t="shared" si="1344"/>
        <v>87478.453363173481</v>
      </c>
      <c r="X2855" s="5">
        <f>VLOOKUP(CONCATENATE($F2855," ",$G2855),AllocFactorMatrix,(X$4+1),FALSE)*$E2855</f>
        <v>45596.087906753084</v>
      </c>
      <c r="Y2855" s="5">
        <f>VLOOKUP(CONCATENATE($F2855," ",$G2855),AllocFactorMatrix,(Y$4+1),FALSE)*$E2855</f>
        <v>686.98959801428941</v>
      </c>
      <c r="Z2855" s="5">
        <f t="shared" si="1342"/>
        <v>46283.077504767374</v>
      </c>
      <c r="AA2855" s="5">
        <f>VLOOKUP(CONCATENATE($F2855," ",$G2855),AllocFactorMatrix,(AA$4+1),FALSE)*$E2855</f>
        <v>657.17620064096764</v>
      </c>
      <c r="AB2855" s="5">
        <f>VLOOKUP(CONCATENATE($F2855," ",$G2855),AllocFactorMatrix,(AB$4+1),FALSE)*$E2855</f>
        <v>19532.494511373057</v>
      </c>
      <c r="AC2855" s="5">
        <f>VLOOKUP(CONCATENATE($F2855," ",$G2855),AllocFactorMatrix,(AC$4+1),FALSE)*$E2855</f>
        <v>9904.534405074297</v>
      </c>
    </row>
    <row r="2856" spans="4:29" hidden="1" outlineLevel="1">
      <c r="E2856" s="48"/>
      <c r="F2856" s="175" t="str">
        <f>F2863</f>
        <v>CUST_TOTAL</v>
      </c>
      <c r="G2856" s="52" t="str">
        <f>$G$8</f>
        <v>PRODUCTION</v>
      </c>
      <c r="H2856" s="4">
        <f t="shared" si="1328"/>
        <v>0</v>
      </c>
      <c r="I2856" s="5">
        <f>VLOOKUP(CONCATENATE($F2856," ",$G2856),AllocFactorMatrix,(I$4+1),FALSE)*$E2863</f>
        <v>0</v>
      </c>
      <c r="J2856" s="5">
        <f>VLOOKUP(CONCATENATE($F2856," ",$G2856),AllocFactorMatrix,(J$4+1),FALSE)*$E2863</f>
        <v>0</v>
      </c>
      <c r="K2856" s="5">
        <f>VLOOKUP(CONCATENATE($F2856," ",$G2856),AllocFactorMatrix,(K$4+1),FALSE)*$E2863</f>
        <v>0</v>
      </c>
      <c r="L2856" s="5">
        <f>VLOOKUP(CONCATENATE($F2856," ",$G2856),AllocFactorMatrix,(L$4+1),FALSE)*$E2863</f>
        <v>0</v>
      </c>
      <c r="M2856" s="5">
        <f t="shared" ref="M2856:M2863" si="1345">SUBTOTAL(9,J2856:L2856)</f>
        <v>0</v>
      </c>
      <c r="N2856" s="5">
        <f>VLOOKUP(CONCATENATE($F2856," ",$G2856),AllocFactorMatrix,(N$4+1),FALSE)*$E2863</f>
        <v>0</v>
      </c>
      <c r="O2856" s="5">
        <f>VLOOKUP(CONCATENATE($F2856," ",$G2856),AllocFactorMatrix,(O$4+1),FALSE)*$E2863</f>
        <v>0</v>
      </c>
      <c r="P2856" s="5">
        <f>VLOOKUP(CONCATENATE($F2856," ",$G2856),AllocFactorMatrix,(P$4+1),FALSE)*$E2863</f>
        <v>0</v>
      </c>
      <c r="Q2856" s="5">
        <f>VLOOKUP(CONCATENATE($F2856," ",$G2856),AllocFactorMatrix,(Q$4+1),FALSE)*$E2863</f>
        <v>0</v>
      </c>
      <c r="R2856" s="5">
        <f>SUBTOTAL(9,N2856:Q2856)</f>
        <v>0</v>
      </c>
      <c r="S2856" s="5">
        <f>VLOOKUP(CONCATENATE($F2856," ",$G2856),AllocFactorMatrix,(S$4+1),FALSE)*$E2863</f>
        <v>0</v>
      </c>
      <c r="T2856" s="5">
        <f>VLOOKUP(CONCATENATE($F2856," ",$G2856),AllocFactorMatrix,(T$4+1),FALSE)*$E2863</f>
        <v>0</v>
      </c>
      <c r="U2856" s="5">
        <f>VLOOKUP(CONCATENATE($F2856," ",$G2856),AllocFactorMatrix,(U$4+1),FALSE)*$E2863</f>
        <v>0</v>
      </c>
      <c r="V2856" s="5">
        <f>VLOOKUP(CONCATENATE($F2856," ",$G2856),AllocFactorMatrix,(V$4+1),FALSE)*$E2863</f>
        <v>0</v>
      </c>
      <c r="W2856" s="5">
        <f>SUBTOTAL(9,S2856:V2856)</f>
        <v>0</v>
      </c>
      <c r="X2856" s="5">
        <f>VLOOKUP(CONCATENATE($F2856," ",$G2856),AllocFactorMatrix,(X$4+1),FALSE)*$E2863</f>
        <v>0</v>
      </c>
      <c r="Y2856" s="5">
        <f>VLOOKUP(CONCATENATE($F2856," ",$G2856),AllocFactorMatrix,(Y$4+1),FALSE)*$E2863</f>
        <v>0</v>
      </c>
      <c r="Z2856" s="5">
        <f t="shared" ref="Z2856:Z2863" si="1346">SUBTOTAL(9,X2856:Y2856)</f>
        <v>0</v>
      </c>
      <c r="AA2856" s="5">
        <f>VLOOKUP(CONCATENATE($F2856," ",$G2856),AllocFactorMatrix,(AA$4+1),FALSE)*$E2863</f>
        <v>0</v>
      </c>
      <c r="AB2856" s="5">
        <f>VLOOKUP(CONCATENATE($F2856," ",$G2856),AllocFactorMatrix,(AB$4+1),FALSE)*$E2863</f>
        <v>0</v>
      </c>
      <c r="AC2856" s="5">
        <f>VLOOKUP(CONCATENATE($F2856," ",$G2856),AllocFactorMatrix,(AC$4+1),FALSE)*$E2863</f>
        <v>0</v>
      </c>
    </row>
    <row r="2857" spans="4:29" hidden="1" outlineLevel="1">
      <c r="E2857" s="48"/>
      <c r="F2857" s="175" t="str">
        <f>F2863</f>
        <v>CUST_TOTAL</v>
      </c>
      <c r="G2857" s="52" t="str">
        <f>$G$9</f>
        <v>BULKTRAN</v>
      </c>
      <c r="H2857" s="4">
        <f t="shared" si="1328"/>
        <v>0</v>
      </c>
      <c r="I2857" s="5">
        <f>VLOOKUP(CONCATENATE($F2857," ",$G2857),AllocFactorMatrix,(I$4+1),FALSE)*$E2863</f>
        <v>0</v>
      </c>
      <c r="J2857" s="5">
        <f>VLOOKUP(CONCATENATE($F2857," ",$G2857),AllocFactorMatrix,(J$4+1),FALSE)*$E2863</f>
        <v>0</v>
      </c>
      <c r="K2857" s="5">
        <f>VLOOKUP(CONCATENATE($F2857," ",$G2857),AllocFactorMatrix,(K$4+1),FALSE)*$E2863</f>
        <v>0</v>
      </c>
      <c r="L2857" s="5">
        <f>VLOOKUP(CONCATENATE($F2857," ",$G2857),AllocFactorMatrix,(L$4+1),FALSE)*$E2863</f>
        <v>0</v>
      </c>
      <c r="M2857" s="5">
        <f t="shared" si="1345"/>
        <v>0</v>
      </c>
      <c r="N2857" s="5">
        <f>VLOOKUP(CONCATENATE($F2857," ",$G2857),AllocFactorMatrix,(N$4+1),FALSE)*$E2863</f>
        <v>0</v>
      </c>
      <c r="O2857" s="5">
        <f>VLOOKUP(CONCATENATE($F2857," ",$G2857),AllocFactorMatrix,(O$4+1),FALSE)*$E2863</f>
        <v>0</v>
      </c>
      <c r="P2857" s="5">
        <f>VLOOKUP(CONCATENATE($F2857," ",$G2857),AllocFactorMatrix,(P$4+1),FALSE)*$E2863</f>
        <v>0</v>
      </c>
      <c r="Q2857" s="5">
        <f>VLOOKUP(CONCATENATE($F2857," ",$G2857),AllocFactorMatrix,(Q$4+1),FALSE)*$E2863</f>
        <v>0</v>
      </c>
      <c r="R2857" s="5">
        <f t="shared" ref="R2857:R2863" si="1347">SUBTOTAL(9,N2857:Q2857)</f>
        <v>0</v>
      </c>
      <c r="S2857" s="5">
        <f>VLOOKUP(CONCATENATE($F2857," ",$G2857),AllocFactorMatrix,(S$4+1),FALSE)*$E2863</f>
        <v>0</v>
      </c>
      <c r="T2857" s="5">
        <f>VLOOKUP(CONCATENATE($F2857," ",$G2857),AllocFactorMatrix,(T$4+1),FALSE)*$E2863</f>
        <v>0</v>
      </c>
      <c r="U2857" s="5">
        <f>VLOOKUP(CONCATENATE($F2857," ",$G2857),AllocFactorMatrix,(U$4+1),FALSE)*$E2863</f>
        <v>0</v>
      </c>
      <c r="V2857" s="5">
        <f>VLOOKUP(CONCATENATE($F2857," ",$G2857),AllocFactorMatrix,(V$4+1),FALSE)*$E2863</f>
        <v>0</v>
      </c>
      <c r="W2857" s="5">
        <f t="shared" ref="W2857:W2863" si="1348">SUBTOTAL(9,S2857:V2857)</f>
        <v>0</v>
      </c>
      <c r="X2857" s="5">
        <f>VLOOKUP(CONCATENATE($F2857," ",$G2857),AllocFactorMatrix,(X$4+1),FALSE)*$E2863</f>
        <v>0</v>
      </c>
      <c r="Y2857" s="5">
        <f>VLOOKUP(CONCATENATE($F2857," ",$G2857),AllocFactorMatrix,(Y$4+1),FALSE)*$E2863</f>
        <v>0</v>
      </c>
      <c r="Z2857" s="5">
        <f t="shared" si="1346"/>
        <v>0</v>
      </c>
      <c r="AA2857" s="5">
        <f>VLOOKUP(CONCATENATE($F2857," ",$G2857),AllocFactorMatrix,(AA$4+1),FALSE)*$E2863</f>
        <v>0</v>
      </c>
      <c r="AB2857" s="5">
        <f>VLOOKUP(CONCATENATE($F2857," ",$G2857),AllocFactorMatrix,(AB$4+1),FALSE)*$E2863</f>
        <v>0</v>
      </c>
      <c r="AC2857" s="5">
        <f>VLOOKUP(CONCATENATE($F2857," ",$G2857),AllocFactorMatrix,(AC$4+1),FALSE)*$E2863</f>
        <v>0</v>
      </c>
    </row>
    <row r="2858" spans="4:29" hidden="1" outlineLevel="1">
      <c r="E2858" s="48"/>
      <c r="F2858" s="175" t="str">
        <f>F2863</f>
        <v>CUST_TOTAL</v>
      </c>
      <c r="G2858" s="52" t="str">
        <f>$G$10</f>
        <v>SUBTRAN</v>
      </c>
      <c r="H2858" s="4">
        <f t="shared" si="1328"/>
        <v>0</v>
      </c>
      <c r="I2858" s="5">
        <f>VLOOKUP(CONCATENATE($F2858," ",$G2858),AllocFactorMatrix,(I$4+1),FALSE)*$E2863</f>
        <v>0</v>
      </c>
      <c r="J2858" s="5">
        <f>VLOOKUP(CONCATENATE($F2858," ",$G2858),AllocFactorMatrix,(J$4+1),FALSE)*$E2863</f>
        <v>0</v>
      </c>
      <c r="K2858" s="5">
        <f>VLOOKUP(CONCATENATE($F2858," ",$G2858),AllocFactorMatrix,(K$4+1),FALSE)*$E2863</f>
        <v>0</v>
      </c>
      <c r="L2858" s="5">
        <f>VLOOKUP(CONCATENATE($F2858," ",$G2858),AllocFactorMatrix,(L$4+1),FALSE)*$E2863</f>
        <v>0</v>
      </c>
      <c r="M2858" s="5">
        <f t="shared" si="1345"/>
        <v>0</v>
      </c>
      <c r="N2858" s="5">
        <f>VLOOKUP(CONCATENATE($F2858," ",$G2858),AllocFactorMatrix,(N$4+1),FALSE)*$E2863</f>
        <v>0</v>
      </c>
      <c r="O2858" s="5">
        <f>VLOOKUP(CONCATENATE($F2858," ",$G2858),AllocFactorMatrix,(O$4+1),FALSE)*$E2863</f>
        <v>0</v>
      </c>
      <c r="P2858" s="5">
        <f>VLOOKUP(CONCATENATE($F2858," ",$G2858),AllocFactorMatrix,(P$4+1),FALSE)*$E2863</f>
        <v>0</v>
      </c>
      <c r="Q2858" s="5">
        <f>VLOOKUP(CONCATENATE($F2858," ",$G2858),AllocFactorMatrix,(Q$4+1),FALSE)*$E2863</f>
        <v>0</v>
      </c>
      <c r="R2858" s="5">
        <f t="shared" si="1347"/>
        <v>0</v>
      </c>
      <c r="S2858" s="5">
        <f>VLOOKUP(CONCATENATE($F2858," ",$G2858),AllocFactorMatrix,(S$4+1),FALSE)*$E2863</f>
        <v>0</v>
      </c>
      <c r="T2858" s="5">
        <f>VLOOKUP(CONCATENATE($F2858," ",$G2858),AllocFactorMatrix,(T$4+1),FALSE)*$E2863</f>
        <v>0</v>
      </c>
      <c r="U2858" s="5">
        <f>VLOOKUP(CONCATENATE($F2858," ",$G2858),AllocFactorMatrix,(U$4+1),FALSE)*$E2863</f>
        <v>0</v>
      </c>
      <c r="V2858" s="5">
        <f>VLOOKUP(CONCATENATE($F2858," ",$G2858),AllocFactorMatrix,(V$4+1),FALSE)*$E2863</f>
        <v>0</v>
      </c>
      <c r="W2858" s="5">
        <f t="shared" si="1348"/>
        <v>0</v>
      </c>
      <c r="X2858" s="5">
        <f>VLOOKUP(CONCATENATE($F2858," ",$G2858),AllocFactorMatrix,(X$4+1),FALSE)*$E2863</f>
        <v>0</v>
      </c>
      <c r="Y2858" s="5">
        <f>VLOOKUP(CONCATENATE($F2858," ",$G2858),AllocFactorMatrix,(Y$4+1),FALSE)*$E2863</f>
        <v>0</v>
      </c>
      <c r="Z2858" s="5">
        <f t="shared" si="1346"/>
        <v>0</v>
      </c>
      <c r="AA2858" s="5">
        <f>VLOOKUP(CONCATENATE($F2858," ",$G2858),AllocFactorMatrix,(AA$4+1),FALSE)*$E2863</f>
        <v>0</v>
      </c>
      <c r="AB2858" s="5">
        <f>VLOOKUP(CONCATENATE($F2858," ",$G2858),AllocFactorMatrix,(AB$4+1),FALSE)*$E2863</f>
        <v>0</v>
      </c>
      <c r="AC2858" s="5">
        <f>VLOOKUP(CONCATENATE($F2858," ",$G2858),AllocFactorMatrix,(AC$4+1),FALSE)*$E2863</f>
        <v>0</v>
      </c>
    </row>
    <row r="2859" spans="4:29" hidden="1" outlineLevel="1">
      <c r="E2859" s="48"/>
      <c r="F2859" s="175" t="str">
        <f>F2863</f>
        <v>CUST_TOTAL</v>
      </c>
      <c r="G2859" s="52" t="str">
        <f>$G$11</f>
        <v>DISTPRI</v>
      </c>
      <c r="H2859" s="4">
        <f t="shared" si="1328"/>
        <v>0</v>
      </c>
      <c r="I2859" s="5">
        <f>VLOOKUP(CONCATENATE($F2859," ",$G2859),AllocFactorMatrix,(I$4+1),FALSE)*$E2863</f>
        <v>0</v>
      </c>
      <c r="J2859" s="5">
        <f>VLOOKUP(CONCATENATE($F2859," ",$G2859),AllocFactorMatrix,(J$4+1),FALSE)*$E2863</f>
        <v>0</v>
      </c>
      <c r="K2859" s="5">
        <f>VLOOKUP(CONCATENATE($F2859," ",$G2859),AllocFactorMatrix,(K$4+1),FALSE)*$E2863</f>
        <v>0</v>
      </c>
      <c r="L2859" s="5">
        <f>VLOOKUP(CONCATENATE($F2859," ",$G2859),AllocFactorMatrix,(L$4+1),FALSE)*$E2863</f>
        <v>0</v>
      </c>
      <c r="M2859" s="5">
        <f t="shared" si="1345"/>
        <v>0</v>
      </c>
      <c r="N2859" s="5">
        <f>VLOOKUP(CONCATENATE($F2859," ",$G2859),AllocFactorMatrix,(N$4+1),FALSE)*$E2863</f>
        <v>0</v>
      </c>
      <c r="O2859" s="5">
        <f>VLOOKUP(CONCATENATE($F2859," ",$G2859),AllocFactorMatrix,(O$4+1),FALSE)*$E2863</f>
        <v>0</v>
      </c>
      <c r="P2859" s="5">
        <f>VLOOKUP(CONCATENATE($F2859," ",$G2859),AllocFactorMatrix,(P$4+1),FALSE)*$E2863</f>
        <v>0</v>
      </c>
      <c r="Q2859" s="5">
        <f>VLOOKUP(CONCATENATE($F2859," ",$G2859),AllocFactorMatrix,(Q$4+1),FALSE)*$E2863</f>
        <v>0</v>
      </c>
      <c r="R2859" s="5">
        <f t="shared" si="1347"/>
        <v>0</v>
      </c>
      <c r="S2859" s="5">
        <f>VLOOKUP(CONCATENATE($F2859," ",$G2859),AllocFactorMatrix,(S$4+1),FALSE)*$E2863</f>
        <v>0</v>
      </c>
      <c r="T2859" s="5">
        <f>VLOOKUP(CONCATENATE($F2859," ",$G2859),AllocFactorMatrix,(T$4+1),FALSE)*$E2863</f>
        <v>0</v>
      </c>
      <c r="U2859" s="5">
        <f>VLOOKUP(CONCATENATE($F2859," ",$G2859),AllocFactorMatrix,(U$4+1),FALSE)*$E2863</f>
        <v>0</v>
      </c>
      <c r="V2859" s="5">
        <f>VLOOKUP(CONCATENATE($F2859," ",$G2859),AllocFactorMatrix,(V$4+1),FALSE)*$E2863</f>
        <v>0</v>
      </c>
      <c r="W2859" s="5">
        <f t="shared" si="1348"/>
        <v>0</v>
      </c>
      <c r="X2859" s="5">
        <f>VLOOKUP(CONCATENATE($F2859," ",$G2859),AllocFactorMatrix,(X$4+1),FALSE)*$E2863</f>
        <v>0</v>
      </c>
      <c r="Y2859" s="5">
        <f>VLOOKUP(CONCATENATE($F2859," ",$G2859),AllocFactorMatrix,(Y$4+1),FALSE)*$E2863</f>
        <v>0</v>
      </c>
      <c r="Z2859" s="5">
        <f t="shared" si="1346"/>
        <v>0</v>
      </c>
      <c r="AA2859" s="5">
        <f>VLOOKUP(CONCATENATE($F2859," ",$G2859),AllocFactorMatrix,(AA$4+1),FALSE)*$E2863</f>
        <v>0</v>
      </c>
      <c r="AB2859" s="5">
        <f>VLOOKUP(CONCATENATE($F2859," ",$G2859),AllocFactorMatrix,(AB$4+1),FALSE)*$E2863</f>
        <v>0</v>
      </c>
      <c r="AC2859" s="5">
        <f>VLOOKUP(CONCATENATE($F2859," ",$G2859),AllocFactorMatrix,(AC$4+1),FALSE)*$E2863</f>
        <v>0</v>
      </c>
    </row>
    <row r="2860" spans="4:29" hidden="1" outlineLevel="1">
      <c r="E2860" s="48"/>
      <c r="F2860" s="175" t="str">
        <f>F2863</f>
        <v>CUST_TOTAL</v>
      </c>
      <c r="G2860" s="52" t="str">
        <f>$G$12</f>
        <v>DISTSEC</v>
      </c>
      <c r="H2860" s="4">
        <f t="shared" si="1328"/>
        <v>0</v>
      </c>
      <c r="I2860" s="5">
        <f>VLOOKUP(CONCATENATE($F2860," ",$G2860),AllocFactorMatrix,(I$4+1),FALSE)*$E2863</f>
        <v>0</v>
      </c>
      <c r="J2860" s="5">
        <f>VLOOKUP(CONCATENATE($F2860," ",$G2860),AllocFactorMatrix,(J$4+1),FALSE)*$E2863</f>
        <v>0</v>
      </c>
      <c r="K2860" s="5">
        <f>VLOOKUP(CONCATENATE($F2860," ",$G2860),AllocFactorMatrix,(K$4+1),FALSE)*$E2863</f>
        <v>0</v>
      </c>
      <c r="L2860" s="5">
        <f>VLOOKUP(CONCATENATE($F2860," ",$G2860),AllocFactorMatrix,(L$4+1),FALSE)*$E2863</f>
        <v>0</v>
      </c>
      <c r="M2860" s="5">
        <f t="shared" si="1345"/>
        <v>0</v>
      </c>
      <c r="N2860" s="5">
        <f>VLOOKUP(CONCATENATE($F2860," ",$G2860),AllocFactorMatrix,(N$4+1),FALSE)*$E2863</f>
        <v>0</v>
      </c>
      <c r="O2860" s="5">
        <f>VLOOKUP(CONCATENATE($F2860," ",$G2860),AllocFactorMatrix,(O$4+1),FALSE)*$E2863</f>
        <v>0</v>
      </c>
      <c r="P2860" s="5">
        <f>VLOOKUP(CONCATENATE($F2860," ",$G2860),AllocFactorMatrix,(P$4+1),FALSE)*$E2863</f>
        <v>0</v>
      </c>
      <c r="Q2860" s="5">
        <f>VLOOKUP(CONCATENATE($F2860," ",$G2860),AllocFactorMatrix,(Q$4+1),FALSE)*$E2863</f>
        <v>0</v>
      </c>
      <c r="R2860" s="5">
        <f t="shared" si="1347"/>
        <v>0</v>
      </c>
      <c r="S2860" s="5">
        <f>VLOOKUP(CONCATENATE($F2860," ",$G2860),AllocFactorMatrix,(S$4+1),FALSE)*$E2863</f>
        <v>0</v>
      </c>
      <c r="T2860" s="5">
        <f>VLOOKUP(CONCATENATE($F2860," ",$G2860),AllocFactorMatrix,(T$4+1),FALSE)*$E2863</f>
        <v>0</v>
      </c>
      <c r="U2860" s="5">
        <f>VLOOKUP(CONCATENATE($F2860," ",$G2860),AllocFactorMatrix,(U$4+1),FALSE)*$E2863</f>
        <v>0</v>
      </c>
      <c r="V2860" s="5">
        <f>VLOOKUP(CONCATENATE($F2860," ",$G2860),AllocFactorMatrix,(V$4+1),FALSE)*$E2863</f>
        <v>0</v>
      </c>
      <c r="W2860" s="5">
        <f t="shared" si="1348"/>
        <v>0</v>
      </c>
      <c r="X2860" s="5">
        <f>VLOOKUP(CONCATENATE($F2860," ",$G2860),AllocFactorMatrix,(X$4+1),FALSE)*$E2863</f>
        <v>0</v>
      </c>
      <c r="Y2860" s="5">
        <f>VLOOKUP(CONCATENATE($F2860," ",$G2860),AllocFactorMatrix,(Y$4+1),FALSE)*$E2863</f>
        <v>0</v>
      </c>
      <c r="Z2860" s="5">
        <f t="shared" si="1346"/>
        <v>0</v>
      </c>
      <c r="AA2860" s="5">
        <f>VLOOKUP(CONCATENATE($F2860," ",$G2860),AllocFactorMatrix,(AA$4+1),FALSE)*$E2863</f>
        <v>0</v>
      </c>
      <c r="AB2860" s="5">
        <f>VLOOKUP(CONCATENATE($F2860," ",$G2860),AllocFactorMatrix,(AB$4+1),FALSE)*$E2863</f>
        <v>0</v>
      </c>
      <c r="AC2860" s="5">
        <f>VLOOKUP(CONCATENATE($F2860," ",$G2860),AllocFactorMatrix,(AC$4+1),FALSE)*$E2863</f>
        <v>0</v>
      </c>
    </row>
    <row r="2861" spans="4:29" hidden="1" outlineLevel="1">
      <c r="E2861" s="48"/>
      <c r="F2861" s="175" t="str">
        <f>F2863</f>
        <v>CUST_TOTAL</v>
      </c>
      <c r="G2861" s="52" t="str">
        <f>$G$13</f>
        <v>ENERGY</v>
      </c>
      <c r="H2861" s="4">
        <f t="shared" si="1328"/>
        <v>0</v>
      </c>
      <c r="I2861" s="5">
        <f>VLOOKUP(CONCATENATE($F2861," ",$G2861),AllocFactorMatrix,(I$4+1),FALSE)*$E2863</f>
        <v>0</v>
      </c>
      <c r="J2861" s="5">
        <f>VLOOKUP(CONCATENATE($F2861," ",$G2861),AllocFactorMatrix,(J$4+1),FALSE)*$E2863</f>
        <v>0</v>
      </c>
      <c r="K2861" s="5">
        <f>VLOOKUP(CONCATENATE($F2861," ",$G2861),AllocFactorMatrix,(K$4+1),FALSE)*$E2863</f>
        <v>0</v>
      </c>
      <c r="L2861" s="5">
        <f>VLOOKUP(CONCATENATE($F2861," ",$G2861),AllocFactorMatrix,(L$4+1),FALSE)*$E2863</f>
        <v>0</v>
      </c>
      <c r="M2861" s="5">
        <f t="shared" si="1345"/>
        <v>0</v>
      </c>
      <c r="N2861" s="5">
        <f>VLOOKUP(CONCATENATE($F2861," ",$G2861),AllocFactorMatrix,(N$4+1),FALSE)*$E2863</f>
        <v>0</v>
      </c>
      <c r="O2861" s="5">
        <f>VLOOKUP(CONCATENATE($F2861," ",$G2861),AllocFactorMatrix,(O$4+1),FALSE)*$E2863</f>
        <v>0</v>
      </c>
      <c r="P2861" s="5">
        <f>VLOOKUP(CONCATENATE($F2861," ",$G2861),AllocFactorMatrix,(P$4+1),FALSE)*$E2863</f>
        <v>0</v>
      </c>
      <c r="Q2861" s="5">
        <f>VLOOKUP(CONCATENATE($F2861," ",$G2861),AllocFactorMatrix,(Q$4+1),FALSE)*$E2863</f>
        <v>0</v>
      </c>
      <c r="R2861" s="5">
        <f t="shared" si="1347"/>
        <v>0</v>
      </c>
      <c r="S2861" s="5">
        <f>VLOOKUP(CONCATENATE($F2861," ",$G2861),AllocFactorMatrix,(S$4+1),FALSE)*$E2863</f>
        <v>0</v>
      </c>
      <c r="T2861" s="5">
        <f>VLOOKUP(CONCATENATE($F2861," ",$G2861),AllocFactorMatrix,(T$4+1),FALSE)*$E2863</f>
        <v>0</v>
      </c>
      <c r="U2861" s="5">
        <f>VLOOKUP(CONCATENATE($F2861," ",$G2861),AllocFactorMatrix,(U$4+1),FALSE)*$E2863</f>
        <v>0</v>
      </c>
      <c r="V2861" s="5">
        <f>VLOOKUP(CONCATENATE($F2861," ",$G2861),AllocFactorMatrix,(V$4+1),FALSE)*$E2863</f>
        <v>0</v>
      </c>
      <c r="W2861" s="5">
        <f t="shared" si="1348"/>
        <v>0</v>
      </c>
      <c r="X2861" s="5">
        <f>VLOOKUP(CONCATENATE($F2861," ",$G2861),AllocFactorMatrix,(X$4+1),FALSE)*$E2863</f>
        <v>0</v>
      </c>
      <c r="Y2861" s="5">
        <f>VLOOKUP(CONCATENATE($F2861," ",$G2861),AllocFactorMatrix,(Y$4+1),FALSE)*$E2863</f>
        <v>0</v>
      </c>
      <c r="Z2861" s="5">
        <f t="shared" si="1346"/>
        <v>0</v>
      </c>
      <c r="AA2861" s="5">
        <f>VLOOKUP(CONCATENATE($F2861," ",$G2861),AllocFactorMatrix,(AA$4+1),FALSE)*$E2863</f>
        <v>0</v>
      </c>
      <c r="AB2861" s="5">
        <f>VLOOKUP(CONCATENATE($F2861," ",$G2861),AllocFactorMatrix,(AB$4+1),FALSE)*$E2863</f>
        <v>0</v>
      </c>
      <c r="AC2861" s="5">
        <f>VLOOKUP(CONCATENATE($F2861," ",$G2861),AllocFactorMatrix,(AC$4+1),FALSE)*$E2863</f>
        <v>0</v>
      </c>
    </row>
    <row r="2862" spans="4:29" hidden="1" outlineLevel="1">
      <c r="E2862" s="48"/>
      <c r="F2862" s="175" t="str">
        <f>F2863</f>
        <v>CUST_TOTAL</v>
      </c>
      <c r="G2862" s="52" t="str">
        <f>$G$14</f>
        <v>CUSTOMER</v>
      </c>
      <c r="H2862" s="4">
        <f t="shared" si="1328"/>
        <v>0</v>
      </c>
      <c r="I2862" s="5">
        <f>VLOOKUP(CONCATENATE($F2862," ",$G2862),AllocFactorMatrix,(I$4+1),FALSE)*$E2863</f>
        <v>0</v>
      </c>
      <c r="J2862" s="5">
        <f>VLOOKUP(CONCATENATE($F2862," ",$G2862),AllocFactorMatrix,(J$4+1),FALSE)*$E2863</f>
        <v>0</v>
      </c>
      <c r="K2862" s="5">
        <f>VLOOKUP(CONCATENATE($F2862," ",$G2862),AllocFactorMatrix,(K$4+1),FALSE)*$E2863</f>
        <v>0</v>
      </c>
      <c r="L2862" s="5">
        <f>VLOOKUP(CONCATENATE($F2862," ",$G2862),AllocFactorMatrix,(L$4+1),FALSE)*$E2863</f>
        <v>0</v>
      </c>
      <c r="M2862" s="5">
        <f t="shared" si="1345"/>
        <v>0</v>
      </c>
      <c r="N2862" s="5">
        <f>VLOOKUP(CONCATENATE($F2862," ",$G2862),AllocFactorMatrix,(N$4+1),FALSE)*$E2863</f>
        <v>0</v>
      </c>
      <c r="O2862" s="5">
        <f>VLOOKUP(CONCATENATE($F2862," ",$G2862),AllocFactorMatrix,(O$4+1),FALSE)*$E2863</f>
        <v>0</v>
      </c>
      <c r="P2862" s="5">
        <f>VLOOKUP(CONCATENATE($F2862," ",$G2862),AllocFactorMatrix,(P$4+1),FALSE)*$E2863</f>
        <v>0</v>
      </c>
      <c r="Q2862" s="5">
        <f>VLOOKUP(CONCATENATE($F2862," ",$G2862),AllocFactorMatrix,(Q$4+1),FALSE)*$E2863</f>
        <v>0</v>
      </c>
      <c r="R2862" s="5">
        <f t="shared" si="1347"/>
        <v>0</v>
      </c>
      <c r="S2862" s="5">
        <f>VLOOKUP(CONCATENATE($F2862," ",$G2862),AllocFactorMatrix,(S$4+1),FALSE)*$E2863</f>
        <v>0</v>
      </c>
      <c r="T2862" s="5">
        <f>VLOOKUP(CONCATENATE($F2862," ",$G2862),AllocFactorMatrix,(T$4+1),FALSE)*$E2863</f>
        <v>0</v>
      </c>
      <c r="U2862" s="5">
        <f>VLOOKUP(CONCATENATE($F2862," ",$G2862),AllocFactorMatrix,(U$4+1),FALSE)*$E2863</f>
        <v>0</v>
      </c>
      <c r="V2862" s="5">
        <f>VLOOKUP(CONCATENATE($F2862," ",$G2862),AllocFactorMatrix,(V$4+1),FALSE)*$E2863</f>
        <v>0</v>
      </c>
      <c r="W2862" s="5">
        <f t="shared" si="1348"/>
        <v>0</v>
      </c>
      <c r="X2862" s="5">
        <f>VLOOKUP(CONCATENATE($F2862," ",$G2862),AllocFactorMatrix,(X$4+1),FALSE)*$E2863</f>
        <v>0</v>
      </c>
      <c r="Y2862" s="5">
        <f>VLOOKUP(CONCATENATE($F2862," ",$G2862),AllocFactorMatrix,(Y$4+1),FALSE)*$E2863</f>
        <v>0</v>
      </c>
      <c r="Z2862" s="5">
        <f t="shared" si="1346"/>
        <v>0</v>
      </c>
      <c r="AA2862" s="5">
        <f>VLOOKUP(CONCATENATE($F2862," ",$G2862),AllocFactorMatrix,(AA$4+1),FALSE)*$E2863</f>
        <v>0</v>
      </c>
      <c r="AB2862" s="5">
        <f>VLOOKUP(CONCATENATE($F2862," ",$G2862),AllocFactorMatrix,(AB$4+1),FALSE)*$E2863</f>
        <v>0</v>
      </c>
      <c r="AC2862" s="5">
        <f>VLOOKUP(CONCATENATE($F2862," ",$G2862),AllocFactorMatrix,(AC$4+1),FALSE)*$E2863</f>
        <v>0</v>
      </c>
    </row>
    <row r="2863" spans="4:29" collapsed="1">
      <c r="D2863" s="52" t="s">
        <v>271</v>
      </c>
      <c r="E2863" s="39">
        <v>0</v>
      </c>
      <c r="F2863" s="92" t="s">
        <v>41</v>
      </c>
      <c r="G2863" s="52" t="str">
        <f>$G$15</f>
        <v>TOTAL</v>
      </c>
      <c r="H2863" s="4">
        <f t="shared" si="1328"/>
        <v>0</v>
      </c>
      <c r="I2863" s="5">
        <f>VLOOKUP(CONCATENATE($F2863," ",$G2863),AllocFactorMatrix,(I$4+1),FALSE)*$E2863</f>
        <v>0</v>
      </c>
      <c r="J2863" s="5">
        <f>VLOOKUP(CONCATENATE($F2863," ",$G2863),AllocFactorMatrix,(J$4+1),FALSE)*$E2863</f>
        <v>0</v>
      </c>
      <c r="K2863" s="5">
        <f>VLOOKUP(CONCATENATE($F2863," ",$G2863),AllocFactorMatrix,(K$4+1),FALSE)*$E2863</f>
        <v>0</v>
      </c>
      <c r="L2863" s="5">
        <f>VLOOKUP(CONCATENATE($F2863," ",$G2863),AllocFactorMatrix,(L$4+1),FALSE)*$E2863</f>
        <v>0</v>
      </c>
      <c r="M2863" s="5">
        <f t="shared" si="1345"/>
        <v>0</v>
      </c>
      <c r="N2863" s="5">
        <f>VLOOKUP(CONCATENATE($F2863," ",$G2863),AllocFactorMatrix,(N$4+1),FALSE)*$E2863</f>
        <v>0</v>
      </c>
      <c r="O2863" s="5">
        <f>VLOOKUP(CONCATENATE($F2863," ",$G2863),AllocFactorMatrix,(O$4+1),FALSE)*$E2863</f>
        <v>0</v>
      </c>
      <c r="P2863" s="5">
        <f>VLOOKUP(CONCATENATE($F2863," ",$G2863),AllocFactorMatrix,(P$4+1),FALSE)*$E2863</f>
        <v>0</v>
      </c>
      <c r="Q2863" s="5">
        <f>VLOOKUP(CONCATENATE($F2863," ",$G2863),AllocFactorMatrix,(Q$4+1),FALSE)*$E2863</f>
        <v>0</v>
      </c>
      <c r="R2863" s="5">
        <f t="shared" si="1347"/>
        <v>0</v>
      </c>
      <c r="S2863" s="5">
        <f>VLOOKUP(CONCATENATE($F2863," ",$G2863),AllocFactorMatrix,(S$4+1),FALSE)*$E2863</f>
        <v>0</v>
      </c>
      <c r="T2863" s="5">
        <f>VLOOKUP(CONCATENATE($F2863," ",$G2863),AllocFactorMatrix,(T$4+1),FALSE)*$E2863</f>
        <v>0</v>
      </c>
      <c r="U2863" s="5">
        <f>VLOOKUP(CONCATENATE($F2863," ",$G2863),AllocFactorMatrix,(U$4+1),FALSE)*$E2863</f>
        <v>0</v>
      </c>
      <c r="V2863" s="5">
        <f>VLOOKUP(CONCATENATE($F2863," ",$G2863),AllocFactorMatrix,(V$4+1),FALSE)*$E2863</f>
        <v>0</v>
      </c>
      <c r="W2863" s="5">
        <f t="shared" si="1348"/>
        <v>0</v>
      </c>
      <c r="X2863" s="5">
        <f>VLOOKUP(CONCATENATE($F2863," ",$G2863),AllocFactorMatrix,(X$4+1),FALSE)*$E2863</f>
        <v>0</v>
      </c>
      <c r="Y2863" s="5">
        <f>VLOOKUP(CONCATENATE($F2863," ",$G2863),AllocFactorMatrix,(Y$4+1),FALSE)*$E2863</f>
        <v>0</v>
      </c>
      <c r="Z2863" s="5">
        <f t="shared" si="1346"/>
        <v>0</v>
      </c>
      <c r="AA2863" s="5">
        <f>VLOOKUP(CONCATENATE($F2863," ",$G2863),AllocFactorMatrix,(AA$4+1),FALSE)*$E2863</f>
        <v>0</v>
      </c>
      <c r="AB2863" s="5">
        <f>VLOOKUP(CONCATENATE($F2863," ",$G2863),AllocFactorMatrix,(AB$4+1),FALSE)*$E2863</f>
        <v>0</v>
      </c>
      <c r="AC2863" s="5">
        <f>VLOOKUP(CONCATENATE($F2863," ",$G2863),AllocFactorMatrix,(AC$4+1),FALSE)*$E2863</f>
        <v>0</v>
      </c>
    </row>
    <row r="2864" spans="4:29" hidden="1" outlineLevel="1">
      <c r="E2864" s="48"/>
      <c r="F2864" s="175" t="str">
        <f>F2871</f>
        <v>REV_RENT</v>
      </c>
      <c r="G2864" s="52" t="str">
        <f>$G$8</f>
        <v>PRODUCTION</v>
      </c>
      <c r="H2864" s="4">
        <f t="shared" si="1328"/>
        <v>-2990.3316347642472</v>
      </c>
      <c r="I2864" s="5">
        <f>VLOOKUP(CONCATENATE($F2864," ",$G2864),AllocFactorMatrix,(I$4+1),FALSE)*$E2871</f>
        <v>-1538.1846683606586</v>
      </c>
      <c r="J2864" s="5">
        <f>VLOOKUP(CONCATENATE($F2864," ",$G2864),AllocFactorMatrix,(J$4+1),FALSE)*$E2871</f>
        <v>-358.70490114777527</v>
      </c>
      <c r="K2864" s="5">
        <f>VLOOKUP(CONCATENATE($F2864," ",$G2864),AllocFactorMatrix,(K$4+1),FALSE)*$E2871</f>
        <v>-4.9874185007026197</v>
      </c>
      <c r="L2864" s="5">
        <f>VLOOKUP(CONCATENATE($F2864," ",$G2864),AllocFactorMatrix,(L$4+1),FALSE)*$E2871</f>
        <v>-0.69461626439902846</v>
      </c>
      <c r="M2864" s="5">
        <f t="shared" ref="M2864:M2879" si="1349">SUBTOTAL(9,J2864:L2864)</f>
        <v>-364.38693591287694</v>
      </c>
      <c r="N2864" s="5">
        <f>VLOOKUP(CONCATENATE($F2864," ",$G2864),AllocFactorMatrix,(N$4+1),FALSE)*$E2871</f>
        <v>-213.50409752188682</v>
      </c>
      <c r="O2864" s="5">
        <f>VLOOKUP(CONCATENATE($F2864," ",$G2864),AllocFactorMatrix,(O$4+1),FALSE)*$E2871</f>
        <v>-38.258137724935274</v>
      </c>
      <c r="P2864" s="5">
        <f>VLOOKUP(CONCATENATE($F2864," ",$G2864),AllocFactorMatrix,(P$4+1),FALSE)*$E2871</f>
        <v>-7.7583599133971415</v>
      </c>
      <c r="Q2864" s="5">
        <f>VLOOKUP(CONCATENATE($F2864," ",$G2864),AllocFactorMatrix,(Q$4+1),FALSE)*$E2871</f>
        <v>-0.29462020921045307</v>
      </c>
      <c r="R2864" s="5">
        <f>SUBTOTAL(9,N2864:Q2864)</f>
        <v>-259.81521536942967</v>
      </c>
      <c r="S2864" s="5">
        <f>VLOOKUP(CONCATENATE($F2864," ",$G2864),AllocFactorMatrix,(S$4+1),FALSE)*$E2871</f>
        <v>-10.110950439314088</v>
      </c>
      <c r="T2864" s="5">
        <f>VLOOKUP(CONCATENATE($F2864," ",$G2864),AllocFactorMatrix,(T$4+1),FALSE)*$E2871</f>
        <v>-136.50366949512448</v>
      </c>
      <c r="U2864" s="5">
        <f>VLOOKUP(CONCATENATE($F2864," ",$G2864),AllocFactorMatrix,(U$4+1),FALSE)*$E2871</f>
        <v>-522.07173917323314</v>
      </c>
      <c r="V2864" s="5">
        <f>VLOOKUP(CONCATENATE($F2864," ",$G2864),AllocFactorMatrix,(V$4+1),FALSE)*$E2871</f>
        <v>-94.578137604865077</v>
      </c>
      <c r="W2864" s="5">
        <f>SUBTOTAL(9,S2864:V2864)</f>
        <v>-763.26449671253681</v>
      </c>
      <c r="X2864" s="5">
        <f>VLOOKUP(CONCATENATE($F2864," ",$G2864),AllocFactorMatrix,(X$4+1),FALSE)*$E2871</f>
        <v>-58.598252240319979</v>
      </c>
      <c r="Y2864" s="5">
        <f>VLOOKUP(CONCATENATE($F2864," ",$G2864),AllocFactorMatrix,(Y$4+1),FALSE)*$E2871</f>
        <v>-1.1703573955009581</v>
      </c>
      <c r="Z2864" s="5">
        <f t="shared" ref="Z2864:Z2879" si="1350">SUBTOTAL(9,X2864:Y2864)</f>
        <v>-59.768609635820937</v>
      </c>
      <c r="AA2864" s="5">
        <f>VLOOKUP(CONCATENATE($F2864," ",$G2864),AllocFactorMatrix,(AA$4+1),FALSE)*$E2871</f>
        <v>-0.77300574750985074</v>
      </c>
      <c r="AB2864" s="5">
        <f>VLOOKUP(CONCATENATE($F2864," ",$G2864),AllocFactorMatrix,(AB$4+1),FALSE)*$E2871</f>
        <v>-3.4341316510746807</v>
      </c>
      <c r="AC2864" s="5">
        <f>VLOOKUP(CONCATENATE($F2864," ",$G2864),AllocFactorMatrix,(AC$4+1),FALSE)*$E2871</f>
        <v>-0.70457137433952732</v>
      </c>
    </row>
    <row r="2865" spans="1:29" hidden="1" outlineLevel="1">
      <c r="E2865" s="48"/>
      <c r="F2865" s="175" t="str">
        <f>F2871</f>
        <v>REV_RENT</v>
      </c>
      <c r="G2865" s="52" t="str">
        <f>$G$9</f>
        <v>BULKTRAN</v>
      </c>
      <c r="H2865" s="4">
        <f t="shared" si="1328"/>
        <v>40.340011591262176</v>
      </c>
      <c r="I2865" s="5">
        <f>VLOOKUP(CONCATENATE($F2865," ",$G2865),AllocFactorMatrix,(I$4+1),FALSE)*$E2871</f>
        <v>20.750336394064426</v>
      </c>
      <c r="J2865" s="5">
        <f>VLOOKUP(CONCATENATE($F2865," ",$G2865),AllocFactorMatrix,(J$4+1),FALSE)*$E2871</f>
        <v>4.838981637327529</v>
      </c>
      <c r="K2865" s="5">
        <f>VLOOKUP(CONCATENATE($F2865," ",$G2865),AllocFactorMatrix,(K$4+1),FALSE)*$E2871</f>
        <v>6.7281005822178899E-2</v>
      </c>
      <c r="L2865" s="5">
        <f>VLOOKUP(CONCATENATE($F2865," ",$G2865),AllocFactorMatrix,(L$4+1),FALSE)*$E2871</f>
        <v>9.3704751110473931E-3</v>
      </c>
      <c r="M2865" s="5">
        <f t="shared" si="1349"/>
        <v>4.9156331182607547</v>
      </c>
      <c r="N2865" s="5">
        <f>VLOOKUP(CONCATENATE($F2865," ",$G2865),AllocFactorMatrix,(N$4+1),FALSE)*$E2871</f>
        <v>2.8802015364071485</v>
      </c>
      <c r="O2865" s="5">
        <f>VLOOKUP(CONCATENATE($F2865," ",$G2865),AllocFactorMatrix,(O$4+1),FALSE)*$E2871</f>
        <v>0.51610787958830107</v>
      </c>
      <c r="P2865" s="5">
        <f>VLOOKUP(CONCATENATE($F2865," ",$G2865),AllocFactorMatrix,(P$4+1),FALSE)*$E2871</f>
        <v>0.10466141119504917</v>
      </c>
      <c r="Q2865" s="5">
        <f>VLOOKUP(CONCATENATE($F2865," ",$G2865),AllocFactorMatrix,(Q$4+1),FALSE)*$E2871</f>
        <v>3.9744697599424462E-3</v>
      </c>
      <c r="R2865" s="5">
        <f t="shared" ref="R2865:R2871" si="1351">SUBTOTAL(9,N2865:Q2865)</f>
        <v>3.5049452969504413</v>
      </c>
      <c r="S2865" s="5">
        <f>VLOOKUP(CONCATENATE($F2865," ",$G2865),AllocFactorMatrix,(S$4+1),FALSE)*$E2871</f>
        <v>0.13639820185120166</v>
      </c>
      <c r="T2865" s="5">
        <f>VLOOKUP(CONCATENATE($F2865," ",$G2865),AllocFactorMatrix,(T$4+1),FALSE)*$E2871</f>
        <v>1.8414544880796369</v>
      </c>
      <c r="U2865" s="5">
        <f>VLOOKUP(CONCATENATE($F2865," ",$G2865),AllocFactorMatrix,(U$4+1),FALSE)*$E2871</f>
        <v>7.0428242021320111</v>
      </c>
      <c r="V2865" s="5">
        <f>VLOOKUP(CONCATENATE($F2865," ",$G2865),AllocFactorMatrix,(V$4+1),FALSE)*$E2871</f>
        <v>1.2758729242286988</v>
      </c>
      <c r="W2865" s="5">
        <f t="shared" ref="W2865:W2871" si="1352">SUBTOTAL(9,S2865:V2865)</f>
        <v>10.296549816291549</v>
      </c>
      <c r="X2865" s="5">
        <f>VLOOKUP(CONCATENATE($F2865," ",$G2865),AllocFactorMatrix,(X$4+1),FALSE)*$E2871</f>
        <v>0.79049900255915084</v>
      </c>
      <c r="Y2865" s="5">
        <f>VLOOKUP(CONCATENATE($F2865," ",$G2865),AllocFactorMatrix,(Y$4+1),FALSE)*$E2871</f>
        <v>1.5788292626663862E-2</v>
      </c>
      <c r="Z2865" s="5">
        <f t="shared" si="1350"/>
        <v>0.80628729518581466</v>
      </c>
      <c r="AA2865" s="5">
        <f>VLOOKUP(CONCATENATE($F2865," ",$G2865),AllocFactorMatrix,(AA$4+1),FALSE)*$E2871</f>
        <v>1.0427960715841499E-2</v>
      </c>
      <c r="AB2865" s="5">
        <f>VLOOKUP(CONCATENATE($F2865," ",$G2865),AllocFactorMatrix,(AB$4+1),FALSE)*$E2871</f>
        <v>4.632693879158812E-2</v>
      </c>
      <c r="AC2865" s="5">
        <f>VLOOKUP(CONCATENATE($F2865," ",$G2865),AllocFactorMatrix,(AC$4+1),FALSE)*$E2871</f>
        <v>9.5047710017517242E-3</v>
      </c>
    </row>
    <row r="2866" spans="1:29" hidden="1" outlineLevel="1">
      <c r="E2866" s="48"/>
      <c r="F2866" s="175" t="str">
        <f>F2871</f>
        <v>REV_RENT</v>
      </c>
      <c r="G2866" s="52" t="str">
        <f>$G$10</f>
        <v>SUBTRAN</v>
      </c>
      <c r="H2866" s="4">
        <f t="shared" si="1328"/>
        <v>11.179798870119908</v>
      </c>
      <c r="I2866" s="5">
        <f>VLOOKUP(CONCATENATE($F2866," ",$G2866),AllocFactorMatrix,(I$4+1),FALSE)*$E2871</f>
        <v>5.7123558110805828</v>
      </c>
      <c r="J2866" s="5">
        <f>VLOOKUP(CONCATENATE($F2866," ",$G2866),AllocFactorMatrix,(J$4+1),FALSE)*$E2871</f>
        <v>1.3390727017612407</v>
      </c>
      <c r="K2866" s="5">
        <f>VLOOKUP(CONCATENATE($F2866," ",$G2866),AllocFactorMatrix,(K$4+1),FALSE)*$E2871</f>
        <v>1.8706326395478742E-2</v>
      </c>
      <c r="L2866" s="5">
        <f>VLOOKUP(CONCATENATE($F2866," ",$G2866),AllocFactorMatrix,(L$4+1),FALSE)*$E2871</f>
        <v>3.3857581632823798E-3</v>
      </c>
      <c r="M2866" s="5">
        <f t="shared" si="1349"/>
        <v>1.3611647863200018</v>
      </c>
      <c r="N2866" s="5">
        <f>VLOOKUP(CONCATENATE($F2866," ",$G2866),AllocFactorMatrix,(N$4+1),FALSE)*$E2871</f>
        <v>0.77388821373665984</v>
      </c>
      <c r="O2866" s="5">
        <f>VLOOKUP(CONCATENATE($F2866," ",$G2866),AllocFactorMatrix,(O$4+1),FALSE)*$E2871</f>
        <v>0.13906382397629002</v>
      </c>
      <c r="P2866" s="5">
        <f>VLOOKUP(CONCATENATE($F2866," ",$G2866),AllocFactorMatrix,(P$4+1),FALSE)*$E2871</f>
        <v>3.6503181611556947E-2</v>
      </c>
      <c r="Q2866" s="5">
        <f>VLOOKUP(CONCATENATE($F2866," ",$G2866),AllocFactorMatrix,(Q$4+1),FALSE)*$E2871</f>
        <v>0</v>
      </c>
      <c r="R2866" s="5">
        <f t="shared" si="1351"/>
        <v>0.94945521932450683</v>
      </c>
      <c r="S2866" s="5">
        <f>VLOOKUP(CONCATENATE($F2866," ",$G2866),AllocFactorMatrix,(S$4+1),FALSE)*$E2871</f>
        <v>3.4882418475464992E-2</v>
      </c>
      <c r="T2866" s="5">
        <f>VLOOKUP(CONCATENATE($F2866," ",$G2866),AllocFactorMatrix,(T$4+1),FALSE)*$E2871</f>
        <v>0.48943415597971085</v>
      </c>
      <c r="U2866" s="5">
        <f>VLOOKUP(CONCATENATE($F2866," ",$G2866),AllocFactorMatrix,(U$4+1),FALSE)*$E2871</f>
        <v>2.4132879321720306</v>
      </c>
      <c r="V2866" s="5">
        <f>VLOOKUP(CONCATENATE($F2866," ",$G2866),AllocFactorMatrix,(V$4+1),FALSE)*$E2871</f>
        <v>0</v>
      </c>
      <c r="W2866" s="5">
        <f t="shared" si="1352"/>
        <v>2.9376045066272063</v>
      </c>
      <c r="X2866" s="5">
        <f>VLOOKUP(CONCATENATE($F2866," ",$G2866),AllocFactorMatrix,(X$4+1),FALSE)*$E2871</f>
        <v>0.21213837208927924</v>
      </c>
      <c r="Y2866" s="5">
        <f>VLOOKUP(CONCATENATE($F2866," ",$G2866),AllocFactorMatrix,(Y$4+1),FALSE)*$E2871</f>
        <v>4.2594239222770204E-3</v>
      </c>
      <c r="Z2866" s="5">
        <f t="shared" si="1350"/>
        <v>0.21639779601155626</v>
      </c>
      <c r="AA2866" s="5">
        <f>VLOOKUP(CONCATENATE($F2866," ",$G2866),AllocFactorMatrix,(AA$4+1),FALSE)*$E2871</f>
        <v>2.8207507560542365E-3</v>
      </c>
      <c r="AB2866" s="5">
        <f>VLOOKUP(CONCATENATE($F2866," ",$G2866),AllocFactorMatrix,(AB$4+1),FALSE)*$E2871</f>
        <v>0</v>
      </c>
      <c r="AC2866" s="5">
        <f>VLOOKUP(CONCATENATE($F2866," ",$G2866),AllocFactorMatrix,(AC$4+1),FALSE)*$E2871</f>
        <v>0</v>
      </c>
    </row>
    <row r="2867" spans="1:29" hidden="1" outlineLevel="1">
      <c r="E2867" s="48"/>
      <c r="F2867" s="175" t="str">
        <f>F2871</f>
        <v>REV_RENT</v>
      </c>
      <c r="G2867" s="52" t="str">
        <f>$G$11</f>
        <v>DISTPRI</v>
      </c>
      <c r="H2867" s="4">
        <f t="shared" si="1328"/>
        <v>-4381.2677035723036</v>
      </c>
      <c r="I2867" s="5">
        <f>VLOOKUP(CONCATENATE($F2867," ",$G2867),AllocFactorMatrix,(I$4+1),FALSE)*$E2871</f>
        <v>-2868.8850591330215</v>
      </c>
      <c r="J2867" s="5">
        <f>VLOOKUP(CONCATENATE($F2867," ",$G2867),AllocFactorMatrix,(J$4+1),FALSE)*$E2871</f>
        <v>-671.42983287742618</v>
      </c>
      <c r="K2867" s="5">
        <f>VLOOKUP(CONCATENATE($F2867," ",$G2867),AllocFactorMatrix,(K$4+1),FALSE)*$E2871</f>
        <v>-9.3783646340003433</v>
      </c>
      <c r="L2867" s="5">
        <f>VLOOKUP(CONCATENATE($F2867," ",$G2867),AllocFactorMatrix,(L$4+1),FALSE)*$E2871</f>
        <v>0</v>
      </c>
      <c r="M2867" s="5">
        <f t="shared" si="1349"/>
        <v>-680.80819751142656</v>
      </c>
      <c r="N2867" s="5">
        <f>VLOOKUP(CONCATENATE($F2867," ",$G2867),AllocFactorMatrix,(N$4+1),FALSE)*$E2871</f>
        <v>-389.77818933898334</v>
      </c>
      <c r="O2867" s="5">
        <f>VLOOKUP(CONCATENATE($F2867," ",$G2867),AllocFactorMatrix,(O$4+1),FALSE)*$E2871</f>
        <v>-70.035029795917808</v>
      </c>
      <c r="P2867" s="5">
        <f>VLOOKUP(CONCATENATE($F2867," ",$G2867),AllocFactorMatrix,(P$4+1),FALSE)*$E2871</f>
        <v>0</v>
      </c>
      <c r="Q2867" s="5">
        <f>VLOOKUP(CONCATENATE($F2867," ",$G2867),AllocFactorMatrix,(Q$4+1),FALSE)*$E2871</f>
        <v>0</v>
      </c>
      <c r="R2867" s="5">
        <f t="shared" si="1351"/>
        <v>-459.81321913490115</v>
      </c>
      <c r="S2867" s="5">
        <f>VLOOKUP(CONCATENATE($F2867," ",$G2867),AllocFactorMatrix,(S$4+1),FALSE)*$E2871</f>
        <v>-17.62450571483518</v>
      </c>
      <c r="T2867" s="5">
        <f>VLOOKUP(CONCATENATE($F2867," ",$G2867),AllocFactorMatrix,(T$4+1),FALSE)*$E2871</f>
        <v>-243.70924718238257</v>
      </c>
      <c r="U2867" s="5">
        <f>VLOOKUP(CONCATENATE($F2867," ",$G2867),AllocFactorMatrix,(U$4+1),FALSE)*$E2871</f>
        <v>0</v>
      </c>
      <c r="V2867" s="5">
        <f>VLOOKUP(CONCATENATE($F2867," ",$G2867),AllocFactorMatrix,(V$4+1),FALSE)*$E2871</f>
        <v>0</v>
      </c>
      <c r="W2867" s="5">
        <f t="shared" si="1352"/>
        <v>-261.33375289721778</v>
      </c>
      <c r="X2867" s="5">
        <f>VLOOKUP(CONCATENATE($F2867," ",$G2867),AllocFactorMatrix,(X$4+1),FALSE)*$E2871</f>
        <v>-106.87395877644785</v>
      </c>
      <c r="Y2867" s="5">
        <f>VLOOKUP(CONCATENATE($F2867," ",$G2867),AllocFactorMatrix,(Y$4+1),FALSE)*$E2871</f>
        <v>-2.1451288939075801</v>
      </c>
      <c r="Z2867" s="5">
        <f t="shared" si="1350"/>
        <v>-109.01908767035543</v>
      </c>
      <c r="AA2867" s="5">
        <f>VLOOKUP(CONCATENATE($F2867," ",$G2867),AllocFactorMatrix,(AA$4+1),FALSE)*$E2871</f>
        <v>-1.4083872253811907</v>
      </c>
      <c r="AB2867" s="5">
        <f>VLOOKUP(CONCATENATE($F2867," ",$G2867),AllocFactorMatrix,(AB$4+1),FALSE)*$E2871</f>
        <v>0</v>
      </c>
      <c r="AC2867" s="5">
        <f>VLOOKUP(CONCATENATE($F2867," ",$G2867),AllocFactorMatrix,(AC$4+1),FALSE)*$E2871</f>
        <v>0</v>
      </c>
    </row>
    <row r="2868" spans="1:29" hidden="1" outlineLevel="1">
      <c r="E2868" s="48"/>
      <c r="F2868" s="175" t="str">
        <f>F2871</f>
        <v>REV_RENT</v>
      </c>
      <c r="G2868" s="52" t="str">
        <f>$G$12</f>
        <v>DISTSEC</v>
      </c>
      <c r="H2868" s="4">
        <f t="shared" si="1328"/>
        <v>-3036.9813561056339</v>
      </c>
      <c r="I2868" s="5">
        <f>VLOOKUP(CONCATENATE($F2868," ",$G2868),AllocFactorMatrix,(I$4+1),FALSE)*$E2871</f>
        <v>-2253.7593045046651</v>
      </c>
      <c r="J2868" s="5">
        <f>VLOOKUP(CONCATENATE($F2868," ",$G2868),AllocFactorMatrix,(J$4+1),FALSE)*$E2871</f>
        <v>-454.45856731559638</v>
      </c>
      <c r="K2868" s="5">
        <f>VLOOKUP(CONCATENATE($F2868," ",$G2868),AllocFactorMatrix,(K$4+1),FALSE)*$E2871</f>
        <v>0</v>
      </c>
      <c r="L2868" s="5">
        <f>VLOOKUP(CONCATENATE($F2868," ",$G2868),AllocFactorMatrix,(L$4+1),FALSE)*$E2871</f>
        <v>0</v>
      </c>
      <c r="M2868" s="5">
        <f t="shared" si="1349"/>
        <v>-454.45856731559638</v>
      </c>
      <c r="N2868" s="5">
        <f>VLOOKUP(CONCATENATE($F2868," ",$G2868),AllocFactorMatrix,(N$4+1),FALSE)*$E2871</f>
        <v>-227.15451620520062</v>
      </c>
      <c r="O2868" s="5">
        <f>VLOOKUP(CONCATENATE($F2868," ",$G2868),AllocFactorMatrix,(O$4+1),FALSE)*$E2871</f>
        <v>0</v>
      </c>
      <c r="P2868" s="5">
        <f>VLOOKUP(CONCATENATE($F2868," ",$G2868),AllocFactorMatrix,(P$4+1),FALSE)*$E2871</f>
        <v>0</v>
      </c>
      <c r="Q2868" s="5">
        <f>VLOOKUP(CONCATENATE($F2868," ",$G2868),AllocFactorMatrix,(Q$4+1),FALSE)*$E2871</f>
        <v>0</v>
      </c>
      <c r="R2868" s="5">
        <f t="shared" si="1351"/>
        <v>-227.15451620520062</v>
      </c>
      <c r="S2868" s="5">
        <f>VLOOKUP(CONCATENATE($F2868," ",$G2868),AllocFactorMatrix,(S$4+1),FALSE)*$E2871</f>
        <v>-8.4905039552773012</v>
      </c>
      <c r="T2868" s="5">
        <f>VLOOKUP(CONCATENATE($F2868," ",$G2868),AllocFactorMatrix,(T$4+1),FALSE)*$E2871</f>
        <v>0</v>
      </c>
      <c r="U2868" s="5">
        <f>VLOOKUP(CONCATENATE($F2868," ",$G2868),AllocFactorMatrix,(U$4+1),FALSE)*$E2871</f>
        <v>0</v>
      </c>
      <c r="V2868" s="5">
        <f>VLOOKUP(CONCATENATE($F2868," ",$G2868),AllocFactorMatrix,(V$4+1),FALSE)*$E2871</f>
        <v>0</v>
      </c>
      <c r="W2868" s="5">
        <f t="shared" si="1352"/>
        <v>-8.4905039552773012</v>
      </c>
      <c r="X2868" s="5">
        <f>VLOOKUP(CONCATENATE($F2868," ",$G2868),AllocFactorMatrix,(X$4+1),FALSE)*$E2871</f>
        <v>-64.165867627826032</v>
      </c>
      <c r="Y2868" s="5">
        <f>VLOOKUP(CONCATENATE($F2868," ",$G2868),AllocFactorMatrix,(Y$4+1),FALSE)*$E2871</f>
        <v>0</v>
      </c>
      <c r="Z2868" s="5">
        <f t="shared" si="1350"/>
        <v>-64.165867627826032</v>
      </c>
      <c r="AA2868" s="5">
        <f>VLOOKUP(CONCATENATE($F2868," ",$G2868),AllocFactorMatrix,(AA$4+1),FALSE)*$E2871</f>
        <v>-0.75866973959354278</v>
      </c>
      <c r="AB2868" s="5">
        <f>VLOOKUP(CONCATENATE($F2868," ",$G2868),AllocFactorMatrix,(AB$4+1),FALSE)*$E2871</f>
        <v>-23.3516346804169</v>
      </c>
      <c r="AC2868" s="5">
        <f>VLOOKUP(CONCATENATE($F2868," ",$G2868),AllocFactorMatrix,(AC$4+1),FALSE)*$E2871</f>
        <v>-4.842292077057917</v>
      </c>
    </row>
    <row r="2869" spans="1:29" hidden="1" outlineLevel="1">
      <c r="E2869" s="48"/>
      <c r="F2869" s="175" t="str">
        <f>F2871</f>
        <v>REV_RENT</v>
      </c>
      <c r="G2869" s="52" t="str">
        <f>$G$13</f>
        <v>ENERGY</v>
      </c>
      <c r="H2869" s="4">
        <f t="shared" si="1328"/>
        <v>0</v>
      </c>
      <c r="I2869" s="5">
        <f>VLOOKUP(CONCATENATE($F2869," ",$G2869),AllocFactorMatrix,(I$4+1),FALSE)*$E2871</f>
        <v>0</v>
      </c>
      <c r="J2869" s="5">
        <f>VLOOKUP(CONCATENATE($F2869," ",$G2869),AllocFactorMatrix,(J$4+1),FALSE)*$E2871</f>
        <v>0</v>
      </c>
      <c r="K2869" s="5">
        <f>VLOOKUP(CONCATENATE($F2869," ",$G2869),AllocFactorMatrix,(K$4+1),FALSE)*$E2871</f>
        <v>0</v>
      </c>
      <c r="L2869" s="5">
        <f>VLOOKUP(CONCATENATE($F2869," ",$G2869),AllocFactorMatrix,(L$4+1),FALSE)*$E2871</f>
        <v>0</v>
      </c>
      <c r="M2869" s="5">
        <f t="shared" si="1349"/>
        <v>0</v>
      </c>
      <c r="N2869" s="5">
        <f>VLOOKUP(CONCATENATE($F2869," ",$G2869),AllocFactorMatrix,(N$4+1),FALSE)*$E2871</f>
        <v>0</v>
      </c>
      <c r="O2869" s="5">
        <f>VLOOKUP(CONCATENATE($F2869," ",$G2869),AllocFactorMatrix,(O$4+1),FALSE)*$E2871</f>
        <v>0</v>
      </c>
      <c r="P2869" s="5">
        <f>VLOOKUP(CONCATENATE($F2869," ",$G2869),AllocFactorMatrix,(P$4+1),FALSE)*$E2871</f>
        <v>0</v>
      </c>
      <c r="Q2869" s="5">
        <f>VLOOKUP(CONCATENATE($F2869," ",$G2869),AllocFactorMatrix,(Q$4+1),FALSE)*$E2871</f>
        <v>0</v>
      </c>
      <c r="R2869" s="5">
        <f t="shared" si="1351"/>
        <v>0</v>
      </c>
      <c r="S2869" s="5">
        <f>VLOOKUP(CONCATENATE($F2869," ",$G2869),AllocFactorMatrix,(S$4+1),FALSE)*$E2871</f>
        <v>0</v>
      </c>
      <c r="T2869" s="5">
        <f>VLOOKUP(CONCATENATE($F2869," ",$G2869),AllocFactorMatrix,(T$4+1),FALSE)*$E2871</f>
        <v>0</v>
      </c>
      <c r="U2869" s="5">
        <f>VLOOKUP(CONCATENATE($F2869," ",$G2869),AllocFactorMatrix,(U$4+1),FALSE)*$E2871</f>
        <v>0</v>
      </c>
      <c r="V2869" s="5">
        <f>VLOOKUP(CONCATENATE($F2869," ",$G2869),AllocFactorMatrix,(V$4+1),FALSE)*$E2871</f>
        <v>0</v>
      </c>
      <c r="W2869" s="5">
        <f t="shared" si="1352"/>
        <v>0</v>
      </c>
      <c r="X2869" s="5">
        <f>VLOOKUP(CONCATENATE($F2869," ",$G2869),AllocFactorMatrix,(X$4+1),FALSE)*$E2871</f>
        <v>0</v>
      </c>
      <c r="Y2869" s="5">
        <f>VLOOKUP(CONCATENATE($F2869," ",$G2869),AllocFactorMatrix,(Y$4+1),FALSE)*$E2871</f>
        <v>0</v>
      </c>
      <c r="Z2869" s="5">
        <f t="shared" si="1350"/>
        <v>0</v>
      </c>
      <c r="AA2869" s="5">
        <f>VLOOKUP(CONCATENATE($F2869," ",$G2869),AllocFactorMatrix,(AA$4+1),FALSE)*$E2871</f>
        <v>0</v>
      </c>
      <c r="AB2869" s="5">
        <f>VLOOKUP(CONCATENATE($F2869," ",$G2869),AllocFactorMatrix,(AB$4+1),FALSE)*$E2871</f>
        <v>0</v>
      </c>
      <c r="AC2869" s="5">
        <f>VLOOKUP(CONCATENATE($F2869," ",$G2869),AllocFactorMatrix,(AC$4+1),FALSE)*$E2871</f>
        <v>0</v>
      </c>
    </row>
    <row r="2870" spans="1:29" hidden="1" outlineLevel="1">
      <c r="E2870" s="48"/>
      <c r="F2870" s="175" t="str">
        <f>F2871</f>
        <v>REV_RENT</v>
      </c>
      <c r="G2870" s="52" t="str">
        <f>$G$14</f>
        <v>CUSTOMER</v>
      </c>
      <c r="H2870" s="4">
        <f t="shared" si="1328"/>
        <v>-186.93911601919751</v>
      </c>
      <c r="I2870" s="5">
        <f>VLOOKUP(CONCATENATE($F2870," ",$G2870),AllocFactorMatrix,(I$4+1),FALSE)*$E2871</f>
        <v>-87.417116616389237</v>
      </c>
      <c r="J2870" s="5">
        <f>VLOOKUP(CONCATENATE($F2870," ",$G2870),AllocFactorMatrix,(J$4+1),FALSE)*$E2871</f>
        <v>-29.538698646086118</v>
      </c>
      <c r="K2870" s="5">
        <f>VLOOKUP(CONCATENATE($F2870," ",$G2870),AllocFactorMatrix,(K$4+1),FALSE)*$E2871</f>
        <v>-1.9973506517748356</v>
      </c>
      <c r="L2870" s="5">
        <f>VLOOKUP(CONCATENATE($F2870," ",$G2870),AllocFactorMatrix,(L$4+1),FALSE)*$E2871</f>
        <v>-0.33644743440256147</v>
      </c>
      <c r="M2870" s="5">
        <f t="shared" si="1349"/>
        <v>-31.872496732263514</v>
      </c>
      <c r="N2870" s="5">
        <f>VLOOKUP(CONCATENATE($F2870," ",$G2870),AllocFactorMatrix,(N$4+1),FALSE)*$E2871</f>
        <v>-2.4109616568363235</v>
      </c>
      <c r="O2870" s="5">
        <f>VLOOKUP(CONCATENATE($F2870," ",$G2870),AllocFactorMatrix,(O$4+1),FALSE)*$E2871</f>
        <v>-0.70259925286405234</v>
      </c>
      <c r="P2870" s="5">
        <f>VLOOKUP(CONCATENATE($F2870," ",$G2870),AllocFactorMatrix,(P$4+1),FALSE)*$E2871</f>
        <v>-0.82745773611798035</v>
      </c>
      <c r="Q2870" s="5">
        <f>VLOOKUP(CONCATENATE($F2870," ",$G2870),AllocFactorMatrix,(Q$4+1),FALSE)*$E2871</f>
        <v>-0.10343079196433959</v>
      </c>
      <c r="R2870" s="5">
        <f t="shared" si="1351"/>
        <v>-4.0444494377826956</v>
      </c>
      <c r="S2870" s="5">
        <f>VLOOKUP(CONCATENATE($F2870," ",$G2870),AllocFactorMatrix,(S$4+1),FALSE)*$E2871</f>
        <v>-1.5846313884016017E-2</v>
      </c>
      <c r="T2870" s="5">
        <f>VLOOKUP(CONCATENATE($F2870," ",$G2870),AllocFactorMatrix,(T$4+1),FALSE)*$E2871</f>
        <v>-0.49818622221408981</v>
      </c>
      <c r="U2870" s="5">
        <f>VLOOKUP(CONCATENATE($F2870," ",$G2870),AllocFactorMatrix,(U$4+1),FALSE)*$E2871</f>
        <v>-1.3909150671503439</v>
      </c>
      <c r="V2870" s="5">
        <f>VLOOKUP(CONCATENATE($F2870," ",$G2870),AllocFactorMatrix,(V$4+1),FALSE)*$E2871</f>
        <v>-0.4137219011458847</v>
      </c>
      <c r="W2870" s="5">
        <f t="shared" si="1352"/>
        <v>-2.3186695043943346</v>
      </c>
      <c r="X2870" s="5">
        <f>VLOOKUP(CONCATENATE($F2870," ",$G2870),AllocFactorMatrix,(X$4+1),FALSE)*$E2871</f>
        <v>-0.48487769749419468</v>
      </c>
      <c r="Y2870" s="5">
        <f>VLOOKUP(CONCATENATE($F2870," ",$G2870),AllocFactorMatrix,(Y$4+1),FALSE)*$E2871</f>
        <v>-9.1798580501092318E-3</v>
      </c>
      <c r="Z2870" s="5">
        <f t="shared" si="1350"/>
        <v>-0.49405755554430392</v>
      </c>
      <c r="AA2870" s="5">
        <f>VLOOKUP(CONCATENATE($F2870," ",$G2870),AllocFactorMatrix,(AA$4+1),FALSE)*$E2871</f>
        <v>-4.7313509650220187E-2</v>
      </c>
      <c r="AB2870" s="5">
        <f>VLOOKUP(CONCATENATE($F2870," ",$G2870),AllocFactorMatrix,(AB$4+1),FALSE)*$E2871</f>
        <v>-53.585286441194071</v>
      </c>
      <c r="AC2870" s="5">
        <f>VLOOKUP(CONCATENATE($F2870," ",$G2870),AllocFactorMatrix,(AC$4+1),FALSE)*$E2871</f>
        <v>-7.1597262219791427</v>
      </c>
    </row>
    <row r="2871" spans="1:29" collapsed="1">
      <c r="D2871" s="52" t="s">
        <v>273</v>
      </c>
      <c r="E2871" s="39">
        <v>-10544</v>
      </c>
      <c r="F2871" s="93" t="s">
        <v>575</v>
      </c>
      <c r="G2871" s="52" t="str">
        <f>$G$15</f>
        <v>TOTAL</v>
      </c>
      <c r="H2871" s="4">
        <f t="shared" si="1328"/>
        <v>-10544</v>
      </c>
      <c r="I2871" s="5">
        <f>VLOOKUP(CONCATENATE($F2871," ",$G2871),AllocFactorMatrix,(I$4+1),FALSE)*$E2871</f>
        <v>-6721.7834564095901</v>
      </c>
      <c r="J2871" s="5">
        <f>VLOOKUP(CONCATENATE($F2871," ",$G2871),AllocFactorMatrix,(J$4+1),FALSE)*$E2871</f>
        <v>-1507.9539456477949</v>
      </c>
      <c r="K2871" s="5">
        <f>VLOOKUP(CONCATENATE($F2871," ",$G2871),AllocFactorMatrix,(K$4+1),FALSE)*$E2871</f>
        <v>-16.277146454260141</v>
      </c>
      <c r="L2871" s="5">
        <f>VLOOKUP(CONCATENATE($F2871," ",$G2871),AllocFactorMatrix,(L$4+1),FALSE)*$E2871</f>
        <v>-1.0183074655272601</v>
      </c>
      <c r="M2871" s="5">
        <f t="shared" si="1349"/>
        <v>-1525.2493995675823</v>
      </c>
      <c r="N2871" s="5">
        <f>VLOOKUP(CONCATENATE($F2871," ",$G2871),AllocFactorMatrix,(N$4+1),FALSE)*$E2871</f>
        <v>-829.19367497276323</v>
      </c>
      <c r="O2871" s="5">
        <f>VLOOKUP(CONCATENATE($F2871," ",$G2871),AllocFactorMatrix,(O$4+1),FALSE)*$E2871</f>
        <v>-108.34059507015253</v>
      </c>
      <c r="P2871" s="5">
        <f>VLOOKUP(CONCATENATE($F2871," ",$G2871),AllocFactorMatrix,(P$4+1),FALSE)*$E2871</f>
        <v>-8.4446530567085158</v>
      </c>
      <c r="Q2871" s="5">
        <f>VLOOKUP(CONCATENATE($F2871," ",$G2871),AllocFactorMatrix,(Q$4+1),FALSE)*$E2871</f>
        <v>-0.39407653141485022</v>
      </c>
      <c r="R2871" s="5">
        <f t="shared" si="1351"/>
        <v>-946.37299963103908</v>
      </c>
      <c r="S2871" s="5">
        <f>VLOOKUP(CONCATENATE($F2871," ",$G2871),AllocFactorMatrix,(S$4+1),FALSE)*$E2871</f>
        <v>-36.070525802983923</v>
      </c>
      <c r="T2871" s="5">
        <f>VLOOKUP(CONCATENATE($F2871," ",$G2871),AllocFactorMatrix,(T$4+1),FALSE)*$E2871</f>
        <v>-378.38021425566183</v>
      </c>
      <c r="U2871" s="5">
        <f>VLOOKUP(CONCATENATE($F2871," ",$G2871),AllocFactorMatrix,(U$4+1),FALSE)*$E2871</f>
        <v>-514.00654210607945</v>
      </c>
      <c r="V2871" s="5">
        <f>VLOOKUP(CONCATENATE($F2871," ",$G2871),AllocFactorMatrix,(V$4+1),FALSE)*$E2871</f>
        <v>-93.715986581782289</v>
      </c>
      <c r="W2871" s="5">
        <f t="shared" si="1352"/>
        <v>-1022.1732687465076</v>
      </c>
      <c r="X2871" s="5">
        <f>VLOOKUP(CONCATENATE($F2871," ",$G2871),AllocFactorMatrix,(X$4+1),FALSE)*$E2871</f>
        <v>-229.12031896743963</v>
      </c>
      <c r="Y2871" s="5">
        <f>VLOOKUP(CONCATENATE($F2871," ",$G2871),AllocFactorMatrix,(Y$4+1),FALSE)*$E2871</f>
        <v>-3.3046184309097062</v>
      </c>
      <c r="Z2871" s="5">
        <f t="shared" si="1350"/>
        <v>-232.42493739834933</v>
      </c>
      <c r="AA2871" s="5">
        <f>VLOOKUP(CONCATENATE($F2871," ",$G2871),AllocFactorMatrix,(AA$4+1),FALSE)*$E2871</f>
        <v>-2.9741275106629081</v>
      </c>
      <c r="AB2871" s="5">
        <f>VLOOKUP(CONCATENATE($F2871," ",$G2871),AllocFactorMatrix,(AB$4+1),FALSE)*$E2871</f>
        <v>-80.324725833894078</v>
      </c>
      <c r="AC2871" s="5">
        <f>VLOOKUP(CONCATENATE($F2871," ",$G2871),AllocFactorMatrix,(AC$4+1),FALSE)*$E2871</f>
        <v>-12.697084902374833</v>
      </c>
    </row>
    <row r="2872" spans="1:29" s="48" customFormat="1" hidden="1" outlineLevel="1">
      <c r="A2872" s="53"/>
      <c r="B2872" s="104"/>
      <c r="C2872" s="52"/>
      <c r="D2872" s="52"/>
      <c r="F2872" s="175" t="str">
        <f>F2879</f>
        <v>REV</v>
      </c>
      <c r="G2872" s="52" t="str">
        <f>$G$8</f>
        <v>PRODUCTION</v>
      </c>
      <c r="H2872" s="50">
        <f t="shared" ca="1" si="1328"/>
        <v>20571.916954185454</v>
      </c>
      <c r="I2872" s="51">
        <f ca="1">VLOOKUP(CONCATENATE($F2872," ",$G2872),AllocFactorMatrix,(I$4+1),FALSE)*$E2879</f>
        <v>9874.2293193308233</v>
      </c>
      <c r="J2872" s="51">
        <f ca="1">VLOOKUP(CONCATENATE($F2872," ",$G2872),AllocFactorMatrix,(J$4+1),FALSE)*$E2879</f>
        <v>2884.2628854454497</v>
      </c>
      <c r="K2872" s="51">
        <f ca="1">VLOOKUP(CONCATENATE($F2872," ",$G2872),AllocFactorMatrix,(K$4+1),FALSE)*$E2879</f>
        <v>35.506933583603669</v>
      </c>
      <c r="L2872" s="51">
        <f ca="1">VLOOKUP(CONCATENATE($F2872," ",$G2872),AllocFactorMatrix,(L$4+1),FALSE)*$E2879</f>
        <v>6.5985936442505491</v>
      </c>
      <c r="M2872" s="51">
        <f t="shared" ca="1" si="1349"/>
        <v>2926.3684126733042</v>
      </c>
      <c r="N2872" s="51">
        <f ca="1">VLOOKUP(CONCATENATE($F2872," ",$G2872),AllocFactorMatrix,(N$4+1),FALSE)*$E2879</f>
        <v>1596.0545028263839</v>
      </c>
      <c r="O2872" s="51">
        <f ca="1">VLOOKUP(CONCATENATE($F2872," ",$G2872),AllocFactorMatrix,(O$4+1),FALSE)*$E2879</f>
        <v>298.42909111151783</v>
      </c>
      <c r="P2872" s="51">
        <f ca="1">VLOOKUP(CONCATENATE($F2872," ",$G2872),AllocFactorMatrix,(P$4+1),FALSE)*$E2879</f>
        <v>54.961490747289545</v>
      </c>
      <c r="Q2872" s="51">
        <f ca="1">VLOOKUP(CONCATENATE($F2872," ",$G2872),AllocFactorMatrix,(Q$4+1),FALSE)*$E2879</f>
        <v>1.7379750975692068</v>
      </c>
      <c r="R2872" s="51">
        <f ca="1">SUBTOTAL(9,N2872:Q2872)</f>
        <v>1951.1830597827607</v>
      </c>
      <c r="S2872" s="51">
        <f ca="1">VLOOKUP(CONCATENATE($F2872," ",$G2872),AllocFactorMatrix,(S$4+1),FALSE)*$E2879</f>
        <v>76.748834159661456</v>
      </c>
      <c r="T2872" s="51">
        <f ca="1">VLOOKUP(CONCATENATE($F2872," ",$G2872),AllocFactorMatrix,(T$4+1),FALSE)*$E2879</f>
        <v>1064.4229096942827</v>
      </c>
      <c r="U2872" s="51">
        <f ca="1">VLOOKUP(CONCATENATE($F2872," ",$G2872),AllocFactorMatrix,(U$4+1),FALSE)*$E2879</f>
        <v>3430.593646032396</v>
      </c>
      <c r="V2872" s="51">
        <f ca="1">VLOOKUP(CONCATENATE($F2872," ",$G2872),AllocFactorMatrix,(V$4+1),FALSE)*$E2879</f>
        <v>721.19534247061665</v>
      </c>
      <c r="W2872" s="51">
        <f ca="1">SUBTOTAL(9,S2872:V2872)</f>
        <v>5292.9607323569562</v>
      </c>
      <c r="X2872" s="51">
        <f ca="1">VLOOKUP(CONCATENATE($F2872," ",$G2872),AllocFactorMatrix,(X$4+1),FALSE)*$E2879</f>
        <v>469.72963112740911</v>
      </c>
      <c r="Y2872" s="51">
        <f ca="1">VLOOKUP(CONCATENATE($F2872," ",$G2872),AllocFactorMatrix,(Y$4+1),FALSE)*$E2879</f>
        <v>8.7731085754299727</v>
      </c>
      <c r="Z2872" s="51">
        <f t="shared" ca="1" si="1350"/>
        <v>478.50273970283911</v>
      </c>
      <c r="AA2872" s="51">
        <f ca="1">VLOOKUP(CONCATENATE($F2872," ",$G2872),AllocFactorMatrix,(AA$4+1),FALSE)*$E2879</f>
        <v>6.673118308353283</v>
      </c>
      <c r="AB2872" s="51">
        <f ca="1">VLOOKUP(CONCATENATE($F2872," ",$G2872),AllocFactorMatrix,(AB$4+1),FALSE)*$E2879</f>
        <v>34.498431320169438</v>
      </c>
      <c r="AC2872" s="51">
        <f ca="1">VLOOKUP(CONCATENATE($F2872," ",$G2872),AllocFactorMatrix,(AC$4+1),FALSE)*$E2879</f>
        <v>7.5011407102353189</v>
      </c>
    </row>
    <row r="2873" spans="1:29" s="48" customFormat="1" hidden="1" outlineLevel="1">
      <c r="A2873" s="53"/>
      <c r="B2873" s="104"/>
      <c r="C2873" s="52"/>
      <c r="D2873" s="52"/>
      <c r="F2873" s="175" t="str">
        <f>F2879</f>
        <v>REV</v>
      </c>
      <c r="G2873" s="52" t="str">
        <f>$G$9</f>
        <v>BULKTRAN</v>
      </c>
      <c r="H2873" s="50">
        <f t="shared" ca="1" si="1328"/>
        <v>3556.0819484588428</v>
      </c>
      <c r="I2873" s="51">
        <f ca="1">VLOOKUP(CONCATENATE($F2873," ",$G2873),AllocFactorMatrix,(I$4+1),FALSE)*$E2879</f>
        <v>792.46040928907883</v>
      </c>
      <c r="J2873" s="51">
        <f ca="1">VLOOKUP(CONCATENATE($F2873," ",$G2873),AllocFactorMatrix,(J$4+1),FALSE)*$E2879</f>
        <v>552.26914325561825</v>
      </c>
      <c r="K2873" s="51">
        <f ca="1">VLOOKUP(CONCATENATE($F2873," ",$G2873),AllocFactorMatrix,(K$4+1),FALSE)*$E2879</f>
        <v>5.6011070715772728</v>
      </c>
      <c r="L2873" s="51">
        <f ca="1">VLOOKUP(CONCATENATE($F2873," ",$G2873),AllocFactorMatrix,(L$4+1),FALSE)*$E2879</f>
        <v>-0.68162797078794879</v>
      </c>
      <c r="M2873" s="51">
        <f t="shared" ca="1" si="1349"/>
        <v>557.18862235640756</v>
      </c>
      <c r="N2873" s="51">
        <f ca="1">VLOOKUP(CONCATENATE($F2873," ",$G2873),AllocFactorMatrix,(N$4+1),FALSE)*$E2879</f>
        <v>304.31705364883146</v>
      </c>
      <c r="O2873" s="51">
        <f ca="1">VLOOKUP(CONCATENATE($F2873," ",$G2873),AllocFactorMatrix,(O$4+1),FALSE)*$E2879</f>
        <v>91.928326124648578</v>
      </c>
      <c r="P2873" s="51">
        <f ca="1">VLOOKUP(CONCATENATE($F2873," ",$G2873),AllocFactorMatrix,(P$4+1),FALSE)*$E2879</f>
        <v>14.139147555030291</v>
      </c>
      <c r="Q2873" s="51">
        <f ca="1">VLOOKUP(CONCATENATE($F2873," ",$G2873),AllocFactorMatrix,(Q$4+1),FALSE)*$E2879</f>
        <v>-0.12308918617089058</v>
      </c>
      <c r="R2873" s="51">
        <f t="shared" ref="R2873:R2879" ca="1" si="1353">SUBTOTAL(9,N2873:Q2873)</f>
        <v>410.26143814233944</v>
      </c>
      <c r="S2873" s="51">
        <f ca="1">VLOOKUP(CONCATENATE($F2873," ",$G2873),AllocFactorMatrix,(S$4+1),FALSE)*$E2879</f>
        <v>11.405954652900107</v>
      </c>
      <c r="T2873" s="51">
        <f ca="1">VLOOKUP(CONCATENATE($F2873," ",$G2873),AllocFactorMatrix,(T$4+1),FALSE)*$E2879</f>
        <v>338.0825604135544</v>
      </c>
      <c r="U2873" s="51">
        <f ca="1">VLOOKUP(CONCATENATE($F2873," ",$G2873),AllocFactorMatrix,(U$4+1),FALSE)*$E2879</f>
        <v>1075.9716783192198</v>
      </c>
      <c r="V2873" s="51">
        <f ca="1">VLOOKUP(CONCATENATE($F2873," ",$G2873),AllocFactorMatrix,(V$4+1),FALSE)*$E2879</f>
        <v>263.93193845534915</v>
      </c>
      <c r="W2873" s="51">
        <f t="shared" ref="W2873:W2879" ca="1" si="1354">SUBTOTAL(9,S2873:V2873)</f>
        <v>1689.3921318410235</v>
      </c>
      <c r="X2873" s="51">
        <f ca="1">VLOOKUP(CONCATENATE($F2873," ",$G2873),AllocFactorMatrix,(X$4+1),FALSE)*$E2879</f>
        <v>93.058265153433595</v>
      </c>
      <c r="Y2873" s="51">
        <f ca="1">VLOOKUP(CONCATENATE($F2873," ",$G2873),AllocFactorMatrix,(Y$4+1),FALSE)*$E2879</f>
        <v>1.4028056991288058</v>
      </c>
      <c r="Z2873" s="51">
        <f t="shared" ca="1" si="1350"/>
        <v>94.461070852562401</v>
      </c>
      <c r="AA2873" s="51">
        <f ca="1">VLOOKUP(CONCATENATE($F2873," ",$G2873),AllocFactorMatrix,(AA$4+1),FALSE)*$E2879</f>
        <v>1.4123445288214485</v>
      </c>
      <c r="AB2873" s="51">
        <f ca="1">VLOOKUP(CONCATENATE($F2873," ",$G2873),AllocFactorMatrix,(AB$4+1),FALSE)*$E2879</f>
        <v>8.8919592643615015</v>
      </c>
      <c r="AC2873" s="51">
        <f ca="1">VLOOKUP(CONCATENATE($F2873," ",$G2873),AllocFactorMatrix,(AC$4+1),FALSE)*$E2879</f>
        <v>2.0139721842480491</v>
      </c>
    </row>
    <row r="2874" spans="1:29" s="48" customFormat="1" hidden="1" outlineLevel="1">
      <c r="A2874" s="53"/>
      <c r="B2874" s="104"/>
      <c r="C2874" s="52"/>
      <c r="D2874" s="52"/>
      <c r="F2874" s="175" t="str">
        <f>F2879</f>
        <v>REV</v>
      </c>
      <c r="G2874" s="52" t="str">
        <f>$G$10</f>
        <v>SUBTRAN</v>
      </c>
      <c r="H2874" s="50">
        <f t="shared" ca="1" si="1328"/>
        <v>983.78885646823596</v>
      </c>
      <c r="I2874" s="51">
        <f ca="1">VLOOKUP(CONCATENATE($F2874," ",$G2874),AllocFactorMatrix,(I$4+1),FALSE)*$E2879</f>
        <v>237.11613224249874</v>
      </c>
      <c r="J2874" s="51">
        <f ca="1">VLOOKUP(CONCATENATE($F2874," ",$G2874),AllocFactorMatrix,(J$4+1),FALSE)*$E2879</f>
        <v>152.68354752002875</v>
      </c>
      <c r="K2874" s="51">
        <f ca="1">VLOOKUP(CONCATENATE($F2874," ",$G2874),AllocFactorMatrix,(K$4+1),FALSE)*$E2879</f>
        <v>1.5792373574910796</v>
      </c>
      <c r="L2874" s="51">
        <f ca="1">VLOOKUP(CONCATENATE($F2874," ",$G2874),AllocFactorMatrix,(L$4+1),FALSE)*$E2879</f>
        <v>-0.17792233452883127</v>
      </c>
      <c r="M2874" s="51">
        <f t="shared" ca="1" si="1349"/>
        <v>154.084862542991</v>
      </c>
      <c r="N2874" s="51">
        <f ca="1">VLOOKUP(CONCATENATE($F2874," ",$G2874),AllocFactorMatrix,(N$4+1),FALSE)*$E2879</f>
        <v>81.993882257273398</v>
      </c>
      <c r="O2874" s="51">
        <f ca="1">VLOOKUP(CONCATENATE($F2874," ",$G2874),AllocFactorMatrix,(O$4+1),FALSE)*$E2879</f>
        <v>24.344055220498316</v>
      </c>
      <c r="P2874" s="51">
        <f ca="1">VLOOKUP(CONCATENATE($F2874," ",$G2874),AllocFactorMatrix,(P$4+1),FALSE)*$E2879</f>
        <v>4.8902023901100193</v>
      </c>
      <c r="Q2874" s="51">
        <f ca="1">VLOOKUP(CONCATENATE($F2874," ",$G2874),AllocFactorMatrix,(Q$4+1),FALSE)*$E2879</f>
        <v>0</v>
      </c>
      <c r="R2874" s="51">
        <f t="shared" ca="1" si="1353"/>
        <v>111.22813986788174</v>
      </c>
      <c r="S2874" s="51">
        <f ca="1">VLOOKUP(CONCATENATE($F2874," ",$G2874),AllocFactorMatrix,(S$4+1),FALSE)*$E2879</f>
        <v>2.9618564852370382</v>
      </c>
      <c r="T2874" s="51">
        <f ca="1">VLOOKUP(CONCATENATE($F2874," ",$G2874),AllocFactorMatrix,(T$4+1),FALSE)*$E2879</f>
        <v>88.261335926492663</v>
      </c>
      <c r="U2874" s="51">
        <f ca="1">VLOOKUP(CONCATENATE($F2874," ",$G2874),AllocFactorMatrix,(U$4+1),FALSE)*$E2879</f>
        <v>364.4473385523724</v>
      </c>
      <c r="V2874" s="51">
        <f ca="1">VLOOKUP(CONCATENATE($F2874," ",$G2874),AllocFactorMatrix,(V$4+1),FALSE)*$E2879</f>
        <v>0</v>
      </c>
      <c r="W2874" s="51">
        <f t="shared" ca="1" si="1354"/>
        <v>455.67053096410211</v>
      </c>
      <c r="X2874" s="51">
        <f ca="1">VLOOKUP(CONCATENATE($F2874," ",$G2874),AllocFactorMatrix,(X$4+1),FALSE)*$E2879</f>
        <v>24.9270045748505</v>
      </c>
      <c r="Y2874" s="51">
        <f ca="1">VLOOKUP(CONCATENATE($F2874," ",$G2874),AllocFactorMatrix,(Y$4+1),FALSE)*$E2879</f>
        <v>0.38295610429450855</v>
      </c>
      <c r="Z2874" s="51">
        <f t="shared" ca="1" si="1350"/>
        <v>25.309960679145007</v>
      </c>
      <c r="AA2874" s="51">
        <f ca="1">VLOOKUP(CONCATENATE($F2874," ",$G2874),AllocFactorMatrix,(AA$4+1),FALSE)*$E2879</f>
        <v>0.37923017161738937</v>
      </c>
      <c r="AB2874" s="51">
        <f ca="1">VLOOKUP(CONCATENATE($F2874," ",$G2874),AllocFactorMatrix,(AB$4+1),FALSE)*$E2879</f>
        <v>0</v>
      </c>
      <c r="AC2874" s="51">
        <f ca="1">VLOOKUP(CONCATENATE($F2874," ",$G2874),AllocFactorMatrix,(AC$4+1),FALSE)*$E2879</f>
        <v>0</v>
      </c>
    </row>
    <row r="2875" spans="1:29" s="48" customFormat="1" hidden="1" outlineLevel="1">
      <c r="A2875" s="53"/>
      <c r="B2875" s="104"/>
      <c r="C2875" s="52"/>
      <c r="D2875" s="52"/>
      <c r="F2875" s="175" t="str">
        <f>F2879</f>
        <v>REV</v>
      </c>
      <c r="G2875" s="52" t="str">
        <f>$G$11</f>
        <v>DISTPRI</v>
      </c>
      <c r="H2875" s="50">
        <f t="shared" ca="1" si="1328"/>
        <v>6610.9574449927941</v>
      </c>
      <c r="I2875" s="51">
        <f ca="1">VLOOKUP(CONCATENATE($F2875," ",$G2875),AllocFactorMatrix,(I$4+1),FALSE)*$E2879</f>
        <v>3595.2826538373997</v>
      </c>
      <c r="J2875" s="51">
        <f ca="1">VLOOKUP(CONCATENATE($F2875," ",$G2875),AllocFactorMatrix,(J$4+1),FALSE)*$E2879</f>
        <v>1322.0815578734321</v>
      </c>
      <c r="K2875" s="51">
        <f ca="1">VLOOKUP(CONCATENATE($F2875," ",$G2875),AllocFactorMatrix,(K$4+1),FALSE)*$E2879</f>
        <v>15.275873192837327</v>
      </c>
      <c r="L2875" s="51">
        <f ca="1">VLOOKUP(CONCATENATE($F2875," ",$G2875),AllocFactorMatrix,(L$4+1),FALSE)*$E2879</f>
        <v>0</v>
      </c>
      <c r="M2875" s="51">
        <f t="shared" ca="1" si="1349"/>
        <v>1337.3574310662693</v>
      </c>
      <c r="N2875" s="51">
        <f ca="1">VLOOKUP(CONCATENATE($F2875," ",$G2875),AllocFactorMatrix,(N$4+1),FALSE)*$E2879</f>
        <v>708.54694679368924</v>
      </c>
      <c r="O2875" s="51">
        <f ca="1">VLOOKUP(CONCATENATE($F2875," ",$G2875),AllocFactorMatrix,(O$4+1),FALSE)*$E2879</f>
        <v>159.34565783769969</v>
      </c>
      <c r="P2875" s="51">
        <f ca="1">VLOOKUP(CONCATENATE($F2875," ",$G2875),AllocFactorMatrix,(P$4+1),FALSE)*$E2879</f>
        <v>0</v>
      </c>
      <c r="Q2875" s="51">
        <f ca="1">VLOOKUP(CONCATENATE($F2875," ",$G2875),AllocFactorMatrix,(Q$4+1),FALSE)*$E2879</f>
        <v>0</v>
      </c>
      <c r="R2875" s="51">
        <f t="shared" ca="1" si="1353"/>
        <v>867.89260463138896</v>
      </c>
      <c r="S2875" s="51">
        <f ca="1">VLOOKUP(CONCATENATE($F2875," ",$G2875),AllocFactorMatrix,(S$4+1),FALSE)*$E2879</f>
        <v>30.294677162739131</v>
      </c>
      <c r="T2875" s="51">
        <f ca="1">VLOOKUP(CONCATENATE($F2875," ",$G2875),AllocFactorMatrix,(T$4+1),FALSE)*$E2879</f>
        <v>561.25179431646484</v>
      </c>
      <c r="U2875" s="51">
        <f ca="1">VLOOKUP(CONCATENATE($F2875," ",$G2875),AllocFactorMatrix,(U$4+1),FALSE)*$E2879</f>
        <v>0</v>
      </c>
      <c r="V2875" s="51">
        <f ca="1">VLOOKUP(CONCATENATE($F2875," ",$G2875),AllocFactorMatrix,(V$4+1),FALSE)*$E2879</f>
        <v>0</v>
      </c>
      <c r="W2875" s="51">
        <f t="shared" ca="1" si="1354"/>
        <v>591.546471479204</v>
      </c>
      <c r="X2875" s="51">
        <f ca="1">VLOOKUP(CONCATENATE($F2875," ",$G2875),AllocFactorMatrix,(X$4+1),FALSE)*$E2879</f>
        <v>212.07530506096842</v>
      </c>
      <c r="Y2875" s="51">
        <f ca="1">VLOOKUP(CONCATENATE($F2875," ",$G2875),AllocFactorMatrix,(Y$4+1),FALSE)*$E2879</f>
        <v>3.7107574204367446</v>
      </c>
      <c r="Z2875" s="51">
        <f t="shared" ca="1" si="1350"/>
        <v>215.78606248140517</v>
      </c>
      <c r="AA2875" s="51">
        <f ca="1">VLOOKUP(CONCATENATE($F2875," ",$G2875),AllocFactorMatrix,(AA$4+1),FALSE)*$E2879</f>
        <v>3.0922214971255384</v>
      </c>
      <c r="AB2875" s="51">
        <f ca="1">VLOOKUP(CONCATENATE($F2875," ",$G2875),AllocFactorMatrix,(AB$4+1),FALSE)*$E2879</f>
        <v>0</v>
      </c>
      <c r="AC2875" s="51">
        <f ca="1">VLOOKUP(CONCATENATE($F2875," ",$G2875),AllocFactorMatrix,(AC$4+1),FALSE)*$E2879</f>
        <v>0</v>
      </c>
    </row>
    <row r="2876" spans="1:29" s="48" customFormat="1" hidden="1" outlineLevel="1">
      <c r="A2876" s="53"/>
      <c r="B2876" s="104"/>
      <c r="C2876" s="52"/>
      <c r="D2876" s="52"/>
      <c r="F2876" s="175" t="str">
        <f>F2879</f>
        <v>REV</v>
      </c>
      <c r="G2876" s="52" t="str">
        <f>$G$12</f>
        <v>DISTSEC</v>
      </c>
      <c r="H2876" s="50">
        <f t="shared" ca="1" si="1328"/>
        <v>2727.877907406094</v>
      </c>
      <c r="I2876" s="51">
        <f ca="1">VLOOKUP(CONCATENATE($F2876," ",$G2876),AllocFactorMatrix,(I$4+1),FALSE)*$E2879</f>
        <v>1742.0846970056166</v>
      </c>
      <c r="J2876" s="51">
        <f ca="1">VLOOKUP(CONCATENATE($F2876," ",$G2876),AllocFactorMatrix,(J$4+1),FALSE)*$E2879</f>
        <v>576.02732734054246</v>
      </c>
      <c r="K2876" s="51">
        <f ca="1">VLOOKUP(CONCATENATE($F2876," ",$G2876),AllocFactorMatrix,(K$4+1),FALSE)*$E2879</f>
        <v>0</v>
      </c>
      <c r="L2876" s="51">
        <f ca="1">VLOOKUP(CONCATENATE($F2876," ",$G2876),AllocFactorMatrix,(L$4+1),FALSE)*$E2879</f>
        <v>0</v>
      </c>
      <c r="M2876" s="51">
        <f t="shared" ca="1" si="1349"/>
        <v>576.02732734054246</v>
      </c>
      <c r="N2876" s="51">
        <f ca="1">VLOOKUP(CONCATENATE($F2876," ",$G2876),AllocFactorMatrix,(N$4+1),FALSE)*$E2879</f>
        <v>265.43278931959441</v>
      </c>
      <c r="O2876" s="51">
        <f ca="1">VLOOKUP(CONCATENATE($F2876," ",$G2876),AllocFactorMatrix,(O$4+1),FALSE)*$E2879</f>
        <v>0</v>
      </c>
      <c r="P2876" s="51">
        <f ca="1">VLOOKUP(CONCATENATE($F2876," ",$G2876),AllocFactorMatrix,(P$4+1),FALSE)*$E2879</f>
        <v>0</v>
      </c>
      <c r="Q2876" s="51">
        <f ca="1">VLOOKUP(CONCATENATE($F2876," ",$G2876),AllocFactorMatrix,(Q$4+1),FALSE)*$E2879</f>
        <v>0</v>
      </c>
      <c r="R2876" s="51">
        <f t="shared" ca="1" si="1353"/>
        <v>265.43278931959441</v>
      </c>
      <c r="S2876" s="51">
        <f ca="1">VLOOKUP(CONCATENATE($F2876," ",$G2876),AllocFactorMatrix,(S$4+1),FALSE)*$E2879</f>
        <v>9.2701796972254122</v>
      </c>
      <c r="T2876" s="51">
        <f ca="1">VLOOKUP(CONCATENATE($F2876," ",$G2876),AllocFactorMatrix,(T$4+1),FALSE)*$E2879</f>
        <v>0</v>
      </c>
      <c r="U2876" s="51">
        <f ca="1">VLOOKUP(CONCATENATE($F2876," ",$G2876),AllocFactorMatrix,(U$4+1),FALSE)*$E2879</f>
        <v>0</v>
      </c>
      <c r="V2876" s="51">
        <f ca="1">VLOOKUP(CONCATENATE($F2876," ",$G2876),AllocFactorMatrix,(V$4+1),FALSE)*$E2879</f>
        <v>0</v>
      </c>
      <c r="W2876" s="51">
        <f t="shared" ca="1" si="1354"/>
        <v>9.2701796972254122</v>
      </c>
      <c r="X2876" s="51">
        <f ca="1">VLOOKUP(CONCATENATE($F2876," ",$G2876),AllocFactorMatrix,(X$4+1),FALSE)*$E2879</f>
        <v>82.106006150019084</v>
      </c>
      <c r="Y2876" s="51">
        <f ca="1">VLOOKUP(CONCATENATE($F2876," ",$G2876),AllocFactorMatrix,(Y$4+1),FALSE)*$E2879</f>
        <v>0</v>
      </c>
      <c r="Z2876" s="51">
        <f t="shared" ca="1" si="1350"/>
        <v>82.106006150019084</v>
      </c>
      <c r="AA2876" s="51">
        <f ca="1">VLOOKUP(CONCATENATE($F2876," ",$G2876),AllocFactorMatrix,(AA$4+1),FALSE)*$E2879</f>
        <v>1.0789377894418168</v>
      </c>
      <c r="AB2876" s="51">
        <f ca="1">VLOOKUP(CONCATENATE($F2876," ",$G2876),AllocFactorMatrix,(AB$4+1),FALSE)*$E2879</f>
        <v>42.368908940098578</v>
      </c>
      <c r="AC2876" s="51">
        <f ca="1">VLOOKUP(CONCATENATE($F2876," ",$G2876),AllocFactorMatrix,(AC$4+1),FALSE)*$E2879</f>
        <v>9.5090611635544047</v>
      </c>
    </row>
    <row r="2877" spans="1:29" s="48" customFormat="1" hidden="1" outlineLevel="1">
      <c r="A2877" s="53"/>
      <c r="B2877" s="104"/>
      <c r="C2877" s="52"/>
      <c r="D2877" s="52"/>
      <c r="F2877" s="175" t="str">
        <f>F2879</f>
        <v>REV</v>
      </c>
      <c r="G2877" s="52" t="str">
        <f>$G$13</f>
        <v>ENERGY</v>
      </c>
      <c r="H2877" s="50">
        <f t="shared" ca="1" si="1328"/>
        <v>17843.305352464962</v>
      </c>
      <c r="I2877" s="51">
        <f ca="1">VLOOKUP(CONCATENATE($F2877," ",$G2877),AllocFactorMatrix,(I$4+1),FALSE)*$E2879</f>
        <v>7902.3170413991884</v>
      </c>
      <c r="J2877" s="51">
        <f ca="1">VLOOKUP(CONCATENATE($F2877," ",$G2877),AllocFactorMatrix,(J$4+1),FALSE)*$E2879</f>
        <v>2230.1076644141076</v>
      </c>
      <c r="K2877" s="51">
        <f ca="1">VLOOKUP(CONCATENATE($F2877," ",$G2877),AllocFactorMatrix,(K$4+1),FALSE)*$E2879</f>
        <v>30.407323376299164</v>
      </c>
      <c r="L2877" s="51">
        <f ca="1">VLOOKUP(CONCATENATE($F2877," ",$G2877),AllocFactorMatrix,(L$4+1),FALSE)*$E2879</f>
        <v>7.4427785207155575</v>
      </c>
      <c r="M2877" s="51">
        <f t="shared" ca="1" si="1349"/>
        <v>2267.9577663111222</v>
      </c>
      <c r="N2877" s="51">
        <f ca="1">VLOOKUP(CONCATENATE($F2877," ",$G2877),AllocFactorMatrix,(N$4+1),FALSE)*$E2879</f>
        <v>1384.0887359815381</v>
      </c>
      <c r="O2877" s="51">
        <f ca="1">VLOOKUP(CONCATENATE($F2877," ",$G2877),AllocFactorMatrix,(O$4+1),FALSE)*$E2879</f>
        <v>202.67118141826796</v>
      </c>
      <c r="P2877" s="51">
        <f ca="1">VLOOKUP(CONCATENATE($F2877," ",$G2877),AllocFactorMatrix,(P$4+1),FALSE)*$E2879</f>
        <v>43.595426333411304</v>
      </c>
      <c r="Q2877" s="51">
        <f ca="1">VLOOKUP(CONCATENATE($F2877," ",$G2877),AllocFactorMatrix,(Q$4+1),FALSE)*$E2879</f>
        <v>2.2826202320505509</v>
      </c>
      <c r="R2877" s="51">
        <f t="shared" ca="1" si="1353"/>
        <v>1632.6379639652678</v>
      </c>
      <c r="S2877" s="51">
        <f ca="1">VLOOKUP(CONCATENATE($F2877," ",$G2877),AllocFactorMatrix,(S$4+1),FALSE)*$E2879</f>
        <v>78.304622185065554</v>
      </c>
      <c r="T2877" s="51">
        <f ca="1">VLOOKUP(CONCATENATE($F2877," ",$G2877),AllocFactorMatrix,(T$4+1),FALSE)*$E2879</f>
        <v>925.66032913538322</v>
      </c>
      <c r="U2877" s="51">
        <f ca="1">VLOOKUP(CONCATENATE($F2877," ",$G2877),AllocFactorMatrix,(U$4+1),FALSE)*$E2879</f>
        <v>3756.8576708704445</v>
      </c>
      <c r="V2877" s="51">
        <f ca="1">VLOOKUP(CONCATENATE($F2877," ",$G2877),AllocFactorMatrix,(V$4+1),FALSE)*$E2879</f>
        <v>676.38218461587803</v>
      </c>
      <c r="W2877" s="51">
        <f t="shared" ca="1" si="1354"/>
        <v>5437.2048068067716</v>
      </c>
      <c r="X2877" s="51">
        <f ca="1">VLOOKUP(CONCATENATE($F2877," ",$G2877),AllocFactorMatrix,(X$4+1),FALSE)*$E2879</f>
        <v>392.10593347826995</v>
      </c>
      <c r="Y2877" s="51">
        <f ca="1">VLOOKUP(CONCATENATE($F2877," ",$G2877),AllocFactorMatrix,(Y$4+1),FALSE)*$E2879</f>
        <v>8.0319507309809826</v>
      </c>
      <c r="Z2877" s="51">
        <f t="shared" ca="1" si="1350"/>
        <v>400.13788420925096</v>
      </c>
      <c r="AA2877" s="51">
        <f ca="1">VLOOKUP(CONCATENATE($F2877," ",$G2877),AllocFactorMatrix,(AA$4+1),FALSE)*$E2879</f>
        <v>7.1843041833928494</v>
      </c>
      <c r="AB2877" s="51">
        <f ca="1">VLOOKUP(CONCATENATE($F2877," ",$G2877),AllocFactorMatrix,(AB$4+1),FALSE)*$E2879</f>
        <v>161.92725745477239</v>
      </c>
      <c r="AC2877" s="51">
        <f ca="1">VLOOKUP(CONCATENATE($F2877," ",$G2877),AllocFactorMatrix,(AC$4+1),FALSE)*$E2879</f>
        <v>33.938328135194553</v>
      </c>
    </row>
    <row r="2878" spans="1:29" s="48" customFormat="1" hidden="1" outlineLevel="1">
      <c r="A2878" s="53"/>
      <c r="B2878" s="104"/>
      <c r="C2878" s="52"/>
      <c r="D2878" s="52"/>
      <c r="F2878" s="175" t="str">
        <f>F2879</f>
        <v>REV</v>
      </c>
      <c r="G2878" s="52" t="str">
        <f>$G$14</f>
        <v>CUSTOMER</v>
      </c>
      <c r="H2878" s="50">
        <f t="shared" ca="1" si="1328"/>
        <v>2426.0715360236204</v>
      </c>
      <c r="I2878" s="51">
        <f ca="1">VLOOKUP(CONCATENATE($F2878," ",$G2878),AllocFactorMatrix,(I$4+1),FALSE)*$E2879</f>
        <v>1233.4637002608956</v>
      </c>
      <c r="J2878" s="51">
        <f ca="1">VLOOKUP(CONCATENATE($F2878," ",$G2878),AllocFactorMatrix,(J$4+1),FALSE)*$E2879</f>
        <v>411.63588863042941</v>
      </c>
      <c r="K2878" s="51">
        <f ca="1">VLOOKUP(CONCATENATE($F2878," ",$G2878),AllocFactorMatrix,(K$4+1),FALSE)*$E2879</f>
        <v>18.393733247001119</v>
      </c>
      <c r="L2878" s="51">
        <f ca="1">VLOOKUP(CONCATENATE($F2878," ",$G2878),AllocFactorMatrix,(L$4+1),FALSE)*$E2879</f>
        <v>2.8002477094178522</v>
      </c>
      <c r="M2878" s="51">
        <f t="shared" ca="1" si="1349"/>
        <v>432.82986958684842</v>
      </c>
      <c r="N2878" s="51">
        <f ca="1">VLOOKUP(CONCATENATE($F2878," ",$G2878),AllocFactorMatrix,(N$4+1),FALSE)*$E2879</f>
        <v>25.702063730983205</v>
      </c>
      <c r="O2878" s="51">
        <f ca="1">VLOOKUP(CONCATENATE($F2878," ",$G2878),AllocFactorMatrix,(O$4+1),FALSE)*$E2879</f>
        <v>8.6681850006045451</v>
      </c>
      <c r="P2878" s="51">
        <f ca="1">VLOOKUP(CONCATENATE($F2878," ",$G2878),AllocFactorMatrix,(P$4+1),FALSE)*$E2879</f>
        <v>8.471633744580009</v>
      </c>
      <c r="Q2878" s="51">
        <f ca="1">VLOOKUP(CONCATENATE($F2878," ",$G2878),AllocFactorMatrix,(Q$4+1),FALSE)*$E2879</f>
        <v>0.53063553566180544</v>
      </c>
      <c r="R2878" s="51">
        <f t="shared" ca="1" si="1353"/>
        <v>43.37251801182957</v>
      </c>
      <c r="S2878" s="51">
        <f ca="1">VLOOKUP(CONCATENATE($F2878," ",$G2878),AllocFactorMatrix,(S$4+1),FALSE)*$E2879</f>
        <v>0.17029041187761051</v>
      </c>
      <c r="T2878" s="51">
        <f ca="1">VLOOKUP(CONCATENATE($F2878," ",$G2878),AllocFactorMatrix,(T$4+1),FALSE)*$E2879</f>
        <v>6.2314892430264877</v>
      </c>
      <c r="U2878" s="51">
        <f ca="1">VLOOKUP(CONCATENATE($F2878," ",$G2878),AllocFactorMatrix,(U$4+1),FALSE)*$E2879</f>
        <v>13.999997785242506</v>
      </c>
      <c r="V2878" s="51">
        <f ca="1">VLOOKUP(CONCATENATE($F2878," ",$G2878),AllocFactorMatrix,(V$4+1),FALSE)*$E2879</f>
        <v>5.1453603184750785</v>
      </c>
      <c r="W2878" s="51">
        <f t="shared" ca="1" si="1354"/>
        <v>25.54713775862168</v>
      </c>
      <c r="X2878" s="51">
        <f ca="1">VLOOKUP(CONCATENATE($F2878," ",$G2878),AllocFactorMatrix,(X$4+1),FALSE)*$E2879</f>
        <v>5.7169283817047765</v>
      </c>
      <c r="Y2878" s="51">
        <f ca="1">VLOOKUP(CONCATENATE($F2878," ",$G2878),AllocFactorMatrix,(Y$4+1),FALSE)*$E2879</f>
        <v>9.3192953516806037E-2</v>
      </c>
      <c r="Z2878" s="51">
        <f t="shared" ca="1" si="1350"/>
        <v>5.8101213352215826</v>
      </c>
      <c r="AA2878" s="51">
        <f ca="1">VLOOKUP(CONCATENATE($F2878," ",$G2878),AllocFactorMatrix,(AA$4+1),FALSE)*$E2879</f>
        <v>0.58727271318965757</v>
      </c>
      <c r="AB2878" s="51">
        <f ca="1">VLOOKUP(CONCATENATE($F2878," ",$G2878),AllocFactorMatrix,(AB$4+1),FALSE)*$E2879</f>
        <v>584.04783346183319</v>
      </c>
      <c r="AC2878" s="51">
        <f ca="1">VLOOKUP(CONCATENATE($F2878," ",$G2878),AllocFactorMatrix,(AC$4+1),FALSE)*$E2879</f>
        <v>100.41308289517958</v>
      </c>
    </row>
    <row r="2879" spans="1:29" s="48" customFormat="1" collapsed="1">
      <c r="A2879" s="53"/>
      <c r="B2879" s="104"/>
      <c r="C2879" s="52"/>
      <c r="D2879" s="102" t="s">
        <v>675</v>
      </c>
      <c r="E2879" s="58">
        <v>54720</v>
      </c>
      <c r="F2879" s="93" t="s">
        <v>238</v>
      </c>
      <c r="G2879" s="52" t="str">
        <f>$G$15</f>
        <v>TOTAL</v>
      </c>
      <c r="H2879" s="50">
        <f t="shared" ca="1" si="1328"/>
        <v>54720</v>
      </c>
      <c r="I2879" s="51">
        <f ca="1">VLOOKUP(CONCATENATE($F2879," ",$G2879),AllocFactorMatrix,(I$4+1),FALSE)*$E2879</f>
        <v>25376.953953365508</v>
      </c>
      <c r="J2879" s="51">
        <f ca="1">VLOOKUP(CONCATENATE($F2879," ",$G2879),AllocFactorMatrix,(J$4+1),FALSE)*$E2879</f>
        <v>8129.068014479607</v>
      </c>
      <c r="K2879" s="51">
        <f ca="1">VLOOKUP(CONCATENATE($F2879," ",$G2879),AllocFactorMatrix,(K$4+1),FALSE)*$E2879</f>
        <v>106.76420782880965</v>
      </c>
      <c r="L2879" s="51">
        <f ca="1">VLOOKUP(CONCATENATE($F2879," ",$G2879),AllocFactorMatrix,(L$4+1),FALSE)*$E2879</f>
        <v>15.982069569067166</v>
      </c>
      <c r="M2879" s="51">
        <f t="shared" ca="1" si="1349"/>
        <v>8251.8142918774829</v>
      </c>
      <c r="N2879" s="51">
        <f ca="1">VLOOKUP(CONCATENATE($F2879," ",$G2879),AllocFactorMatrix,(N$4+1),FALSE)*$E2879</f>
        <v>4366.1359745582913</v>
      </c>
      <c r="O2879" s="51">
        <f ca="1">VLOOKUP(CONCATENATE($F2879," ",$G2879),AllocFactorMatrix,(O$4+1),FALSE)*$E2879</f>
        <v>785.38649671323708</v>
      </c>
      <c r="P2879" s="51">
        <f ca="1">VLOOKUP(CONCATENATE($F2879," ",$G2879),AllocFactorMatrix,(P$4+1),FALSE)*$E2879</f>
        <v>126.05790077042113</v>
      </c>
      <c r="Q2879" s="51">
        <f ca="1">VLOOKUP(CONCATENATE($F2879," ",$G2879),AllocFactorMatrix,(Q$4+1),FALSE)*$E2879</f>
        <v>4.4281416791106736</v>
      </c>
      <c r="R2879" s="51">
        <f t="shared" ca="1" si="1353"/>
        <v>5282.0085137210599</v>
      </c>
      <c r="S2879" s="51">
        <f ca="1">VLOOKUP(CONCATENATE($F2879," ",$G2879),AllocFactorMatrix,(S$4+1),FALSE)*$E2879</f>
        <v>209.15641475470633</v>
      </c>
      <c r="T2879" s="51">
        <f ca="1">VLOOKUP(CONCATENATE($F2879," ",$G2879),AllocFactorMatrix,(T$4+1),FALSE)*$E2879</f>
        <v>2983.910418729205</v>
      </c>
      <c r="U2879" s="51">
        <f ca="1">VLOOKUP(CONCATENATE($F2879," ",$G2879),AllocFactorMatrix,(U$4+1),FALSE)*$E2879</f>
        <v>8641.870331559674</v>
      </c>
      <c r="V2879" s="51">
        <f ca="1">VLOOKUP(CONCATENATE($F2879," ",$G2879),AllocFactorMatrix,(V$4+1),FALSE)*$E2879</f>
        <v>1666.6548258603189</v>
      </c>
      <c r="W2879" s="51">
        <f t="shared" ca="1" si="1354"/>
        <v>13501.591990903904</v>
      </c>
      <c r="X2879" s="51">
        <f ca="1">VLOOKUP(CONCATENATE($F2879," ",$G2879),AllocFactorMatrix,(X$4+1),FALSE)*$E2879</f>
        <v>1279.7190739266555</v>
      </c>
      <c r="Y2879" s="51">
        <f ca="1">VLOOKUP(CONCATENATE($F2879," ",$G2879),AllocFactorMatrix,(Y$4+1),FALSE)*$E2879</f>
        <v>22.394771483787821</v>
      </c>
      <c r="Z2879" s="51">
        <f t="shared" ca="1" si="1350"/>
        <v>1302.1138454104432</v>
      </c>
      <c r="AA2879" s="51">
        <f ca="1">VLOOKUP(CONCATENATE($F2879," ",$G2879),AllocFactorMatrix,(AA$4+1),FALSE)*$E2879</f>
        <v>20.40742919194199</v>
      </c>
      <c r="AB2879" s="51">
        <f ca="1">VLOOKUP(CONCATENATE($F2879," ",$G2879),AllocFactorMatrix,(AB$4+1),FALSE)*$E2879</f>
        <v>831.73439044123529</v>
      </c>
      <c r="AC2879" s="51">
        <f ca="1">VLOOKUP(CONCATENATE($F2879," ",$G2879),AllocFactorMatrix,(AC$4+1),FALSE)*$E2879</f>
        <v>153.3755850884119</v>
      </c>
    </row>
    <row r="2880" spans="1:29" hidden="1" outlineLevel="1">
      <c r="E2880" s="48"/>
      <c r="F2880" s="175" t="str">
        <f>F2887</f>
        <v>LABOR_M</v>
      </c>
      <c r="G2880" s="52" t="str">
        <f>$G$8</f>
        <v>PRODUCTION</v>
      </c>
      <c r="H2880" s="4">
        <f t="shared" ref="H2880:H2943" ca="1" si="1355">SUBTOTAL(9,I2880:AC2880)</f>
        <v>-225356.79153068177</v>
      </c>
      <c r="I2880" s="5">
        <f ca="1">VLOOKUP(CONCATENATE($F2880," ",$G2880),AllocFactorMatrix,(I$4+1),FALSE)*$E2887</f>
        <v>-115920.37405268337</v>
      </c>
      <c r="J2880" s="5">
        <f ca="1">VLOOKUP(CONCATENATE($F2880," ",$G2880),AllocFactorMatrix,(J$4+1),FALSE)*$E2887</f>
        <v>-27032.649051102959</v>
      </c>
      <c r="K2880" s="5">
        <f ca="1">VLOOKUP(CONCATENATE($F2880," ",$G2880),AllocFactorMatrix,(K$4+1),FALSE)*$E2887</f>
        <v>-375.86086381610147</v>
      </c>
      <c r="L2880" s="5">
        <f ca="1">VLOOKUP(CONCATENATE($F2880," ",$G2880),AllocFactorMatrix,(L$4+1),FALSE)*$E2887</f>
        <v>-52.347535928848188</v>
      </c>
      <c r="M2880" s="5">
        <f t="shared" ref="M2880:M2887" ca="1" si="1356">SUBTOTAL(9,J2880:L2880)</f>
        <v>-27460.857450847911</v>
      </c>
      <c r="N2880" s="5">
        <f ca="1">VLOOKUP(CONCATENATE($F2880," ",$G2880),AllocFactorMatrix,(N$4+1),FALSE)*$E2887</f>
        <v>-16090.054305959784</v>
      </c>
      <c r="O2880" s="5">
        <f ca="1">VLOOKUP(CONCATENATE($F2880," ",$G2880),AllocFactorMatrix,(O$4+1),FALSE)*$E2887</f>
        <v>-2883.202340301656</v>
      </c>
      <c r="P2880" s="5">
        <f ca="1">VLOOKUP(CONCATENATE($F2880," ",$G2880),AllocFactorMatrix,(P$4+1),FALSE)*$E2887</f>
        <v>-584.68401206653368</v>
      </c>
      <c r="Q2880" s="5">
        <f ca="1">VLOOKUP(CONCATENATE($F2880," ",$G2880),AllocFactorMatrix,(Q$4+1),FALSE)*$E2887</f>
        <v>-22.203110951270897</v>
      </c>
      <c r="R2880" s="5">
        <f ca="1">SUBTOTAL(9,N2880:Q2880)</f>
        <v>-19580.143769279246</v>
      </c>
      <c r="S2880" s="5">
        <f ca="1">VLOOKUP(CONCATENATE($F2880," ",$G2880),AllocFactorMatrix,(S$4+1),FALSE)*$E2887</f>
        <v>-761.97948208817991</v>
      </c>
      <c r="T2880" s="5">
        <f ca="1">VLOOKUP(CONCATENATE($F2880," ",$G2880),AllocFactorMatrix,(T$4+1),FALSE)*$E2887</f>
        <v>-10287.163012944906</v>
      </c>
      <c r="U2880" s="5">
        <f ca="1">VLOOKUP(CONCATENATE($F2880," ",$G2880),AllocFactorMatrix,(U$4+1),FALSE)*$E2887</f>
        <v>-39344.268950356149</v>
      </c>
      <c r="V2880" s="5">
        <f ca="1">VLOOKUP(CONCATENATE($F2880," ",$G2880),AllocFactorMatrix,(V$4+1),FALSE)*$E2887</f>
        <v>-7127.5792262619843</v>
      </c>
      <c r="W2880" s="5">
        <f ca="1">SUBTOTAL(9,S2880:V2880)</f>
        <v>-57520.99067165122</v>
      </c>
      <c r="X2880" s="5">
        <f ca="1">VLOOKUP(CONCATENATE($F2880," ",$G2880),AllocFactorMatrix,(X$4+1),FALSE)*$E2887</f>
        <v>-4416.070097598119</v>
      </c>
      <c r="Y2880" s="5">
        <f ca="1">VLOOKUP(CONCATENATE($F2880," ",$G2880),AllocFactorMatrix,(Y$4+1),FALSE)*$E2887</f>
        <v>-88.200246597429526</v>
      </c>
      <c r="Z2880" s="5">
        <f t="shared" ref="Z2880:Z2887" ca="1" si="1357">SUBTOTAL(9,X2880:Y2880)</f>
        <v>-4504.2703441955482</v>
      </c>
      <c r="AA2880" s="5">
        <f ca="1">VLOOKUP(CONCATENATE($F2880," ",$G2880),AllocFactorMatrix,(AA$4+1),FALSE)*$E2887</f>
        <v>-58.255108921164833</v>
      </c>
      <c r="AB2880" s="5">
        <f ca="1">VLOOKUP(CONCATENATE($F2880," ",$G2880),AllocFactorMatrix,(AB$4+1),FALSE)*$E2887</f>
        <v>-258.80236211364763</v>
      </c>
      <c r="AC2880" s="5">
        <f ca="1">VLOOKUP(CONCATENATE($F2880," ",$G2880),AllocFactorMatrix,(AC$4+1),FALSE)*$E2887</f>
        <v>-53.097770989550071</v>
      </c>
    </row>
    <row r="2881" spans="4:29" hidden="1" outlineLevel="1">
      <c r="E2881" s="48"/>
      <c r="F2881" s="175" t="str">
        <f>F2887</f>
        <v>LABOR_M</v>
      </c>
      <c r="G2881" s="52" t="str">
        <f>$G$9</f>
        <v>BULKTRAN</v>
      </c>
      <c r="H2881" s="4">
        <f t="shared" ca="1" si="1355"/>
        <v>-34932.085248490475</v>
      </c>
      <c r="I2881" s="5">
        <f ca="1">VLOOKUP(CONCATENATE($F2881," ",$G2881),AllocFactorMatrix,(I$4+1),FALSE)*$E2887</f>
        <v>-17968.574902673507</v>
      </c>
      <c r="J2881" s="5">
        <f ca="1">VLOOKUP(CONCATENATE($F2881," ",$G2881),AllocFactorMatrix,(J$4+1),FALSE)*$E2887</f>
        <v>-4190.2744298571088</v>
      </c>
      <c r="K2881" s="5">
        <f ca="1">VLOOKUP(CONCATENATE($F2881," ",$G2881),AllocFactorMatrix,(K$4+1),FALSE)*$E2887</f>
        <v>-58.261406932605148</v>
      </c>
      <c r="L2881" s="5">
        <f ca="1">VLOOKUP(CONCATENATE($F2881," ",$G2881),AllocFactorMatrix,(L$4+1),FALSE)*$E2887</f>
        <v>-8.1142821354287111</v>
      </c>
      <c r="M2881" s="5">
        <f t="shared" ca="1" si="1356"/>
        <v>-4256.650118925143</v>
      </c>
      <c r="N2881" s="5">
        <f ca="1">VLOOKUP(CONCATENATE($F2881," ",$G2881),AllocFactorMatrix,(N$4+1),FALSE)*$E2887</f>
        <v>-2494.0856889689212</v>
      </c>
      <c r="O2881" s="5">
        <f ca="1">VLOOKUP(CONCATENATE($F2881," ",$G2881),AllocFactorMatrix,(O$4+1),FALSE)*$E2887</f>
        <v>-446.91916873671215</v>
      </c>
      <c r="P2881" s="5">
        <f ca="1">VLOOKUP(CONCATENATE($F2881," ",$G2881),AllocFactorMatrix,(P$4+1),FALSE)*$E2887</f>
        <v>-90.630646692344868</v>
      </c>
      <c r="Q2881" s="5">
        <f ca="1">VLOOKUP(CONCATENATE($F2881," ",$G2881),AllocFactorMatrix,(Q$4+1),FALSE)*$E2887</f>
        <v>-3.4416578229722017</v>
      </c>
      <c r="R2881" s="5">
        <f t="shared" ref="R2881:R2887" ca="1" si="1358">SUBTOTAL(9,N2881:Q2881)</f>
        <v>-3035.07716222095</v>
      </c>
      <c r="S2881" s="5">
        <f ca="1">VLOOKUP(CONCATENATE($F2881," ",$G2881),AllocFactorMatrix,(S$4+1),FALSE)*$E2887</f>
        <v>-118.11284694422417</v>
      </c>
      <c r="T2881" s="5">
        <f ca="1">VLOOKUP(CONCATENATE($F2881," ",$G2881),AllocFactorMatrix,(T$4+1),FALSE)*$E2887</f>
        <v>-1594.5916379643886</v>
      </c>
      <c r="U2881" s="5">
        <f ca="1">VLOOKUP(CONCATENATE($F2881," ",$G2881),AllocFactorMatrix,(U$4+1),FALSE)*$E2887</f>
        <v>-6098.672898554566</v>
      </c>
      <c r="V2881" s="5">
        <f ca="1">VLOOKUP(CONCATENATE($F2881," ",$G2881),AllocFactorMatrix,(V$4+1),FALSE)*$E2887</f>
        <v>-1104.8311588748161</v>
      </c>
      <c r="W2881" s="5">
        <f t="shared" ref="W2881:W2887" ca="1" si="1359">SUBTOTAL(9,S2881:V2881)</f>
        <v>-8916.2085423379958</v>
      </c>
      <c r="X2881" s="5">
        <f ca="1">VLOOKUP(CONCATENATE($F2881," ",$G2881),AllocFactorMatrix,(X$4+1),FALSE)*$E2887</f>
        <v>-684.52579602689525</v>
      </c>
      <c r="Y2881" s="5">
        <f ca="1">VLOOKUP(CONCATENATE($F2881," ",$G2881),AllocFactorMatrix,(Y$4+1),FALSE)*$E2887</f>
        <v>-13.671735882252367</v>
      </c>
      <c r="Z2881" s="5">
        <f t="shared" ca="1" si="1357"/>
        <v>-698.19753190914764</v>
      </c>
      <c r="AA2881" s="5">
        <f ca="1">VLOOKUP(CONCATENATE($F2881," ",$G2881),AllocFactorMatrix,(AA$4+1),FALSE)*$E2887</f>
        <v>-9.0300026778521563</v>
      </c>
      <c r="AB2881" s="5">
        <f ca="1">VLOOKUP(CONCATENATE($F2881," ",$G2881),AllocFactorMatrix,(AB$4+1),FALSE)*$E2887</f>
        <v>-40.11641324168297</v>
      </c>
      <c r="AC2881" s="5">
        <f ca="1">VLOOKUP(CONCATENATE($F2881," ",$G2881),AllocFactorMatrix,(AC$4+1),FALSE)*$E2887</f>
        <v>-8.2305745041602485</v>
      </c>
    </row>
    <row r="2882" spans="4:29" hidden="1" outlineLevel="1">
      <c r="E2882" s="48"/>
      <c r="F2882" s="175" t="str">
        <f>F2887</f>
        <v>LABOR_M</v>
      </c>
      <c r="G2882" s="52" t="str">
        <f>$G$10</f>
        <v>SUBTRAN</v>
      </c>
      <c r="H2882" s="4">
        <f t="shared" ca="1" si="1355"/>
        <v>-9681.0504456225171</v>
      </c>
      <c r="I2882" s="5">
        <f ca="1">VLOOKUP(CONCATENATE($F2882," ",$G2882),AllocFactorMatrix,(I$4+1),FALSE)*$E2887</f>
        <v>-4946.5652658760991</v>
      </c>
      <c r="J2882" s="5">
        <f ca="1">VLOOKUP(CONCATENATE($F2882," ",$G2882),AllocFactorMatrix,(J$4+1),FALSE)*$E2887</f>
        <v>-1159.5584613560723</v>
      </c>
      <c r="K2882" s="5">
        <f ca="1">VLOOKUP(CONCATENATE($F2882," ",$G2882),AllocFactorMatrix,(K$4+1),FALSE)*$E2887</f>
        <v>-16.198582066706475</v>
      </c>
      <c r="L2882" s="5">
        <f ca="1">VLOOKUP(CONCATENATE($F2882," ",$G2882),AllocFactorMatrix,(L$4+1),FALSE)*$E2887</f>
        <v>-2.9318680913857422</v>
      </c>
      <c r="M2882" s="5">
        <f t="shared" ca="1" si="1356"/>
        <v>-1178.6889115141644</v>
      </c>
      <c r="N2882" s="5">
        <f ca="1">VLOOKUP(CONCATENATE($F2882," ",$G2882),AllocFactorMatrix,(N$4+1),FALSE)*$E2887</f>
        <v>-670.14182665496696</v>
      </c>
      <c r="O2882" s="5">
        <f ca="1">VLOOKUP(CONCATENATE($F2882," ",$G2882),AllocFactorMatrix,(O$4+1),FALSE)*$E2887</f>
        <v>-120.42111944194502</v>
      </c>
      <c r="P2882" s="5">
        <f ca="1">VLOOKUP(CONCATENATE($F2882," ",$G2882),AllocFactorMatrix,(P$4+1),FALSE)*$E2887</f>
        <v>-31.609615406561559</v>
      </c>
      <c r="Q2882" s="5">
        <f ca="1">VLOOKUP(CONCATENATE($F2882," ",$G2882),AllocFactorMatrix,(Q$4+1),FALSE)*$E2887</f>
        <v>0</v>
      </c>
      <c r="R2882" s="5">
        <f t="shared" ca="1" si="1358"/>
        <v>-822.17256150347362</v>
      </c>
      <c r="S2882" s="5">
        <f ca="1">VLOOKUP(CONCATENATE($F2882," ",$G2882),AllocFactorMatrix,(S$4+1),FALSE)*$E2887</f>
        <v>-30.20612954217389</v>
      </c>
      <c r="T2882" s="5">
        <f ca="1">VLOOKUP(CONCATENATE($F2882," ",$G2882),AllocFactorMatrix,(T$4+1),FALSE)*$E2887</f>
        <v>-423.82128774374172</v>
      </c>
      <c r="U2882" s="5">
        <f ca="1">VLOOKUP(CONCATENATE($F2882," ",$G2882),AllocFactorMatrix,(U$4+1),FALSE)*$E2887</f>
        <v>-2089.7658788488493</v>
      </c>
      <c r="V2882" s="5">
        <f ca="1">VLOOKUP(CONCATENATE($F2882," ",$G2882),AllocFactorMatrix,(V$4+1),FALSE)*$E2887</f>
        <v>0</v>
      </c>
      <c r="W2882" s="5">
        <f t="shared" ca="1" si="1359"/>
        <v>-2543.7932961347651</v>
      </c>
      <c r="X2882" s="5">
        <f ca="1">VLOOKUP(CONCATENATE($F2882," ",$G2882),AllocFactorMatrix,(X$4+1),FALSE)*$E2887</f>
        <v>-183.6993943726041</v>
      </c>
      <c r="Y2882" s="5">
        <f ca="1">VLOOKUP(CONCATENATE($F2882," ",$G2882),AllocFactorMatrix,(Y$4+1),FALSE)*$E2887</f>
        <v>-3.6884114231308045</v>
      </c>
      <c r="Z2882" s="5">
        <f t="shared" ca="1" si="1357"/>
        <v>-187.38780579573492</v>
      </c>
      <c r="AA2882" s="5">
        <f ca="1">VLOOKUP(CONCATENATE($F2882," ",$G2882),AllocFactorMatrix,(AA$4+1),FALSE)*$E2887</f>
        <v>-2.4426047982736185</v>
      </c>
      <c r="AB2882" s="5">
        <f ca="1">VLOOKUP(CONCATENATE($F2882," ",$G2882),AllocFactorMatrix,(AB$4+1),FALSE)*$E2887</f>
        <v>0</v>
      </c>
      <c r="AC2882" s="5">
        <f ca="1">VLOOKUP(CONCATENATE($F2882," ",$G2882),AllocFactorMatrix,(AC$4+1),FALSE)*$E2887</f>
        <v>0</v>
      </c>
    </row>
    <row r="2883" spans="4:29" hidden="1" outlineLevel="1">
      <c r="E2883" s="48"/>
      <c r="F2883" s="175" t="str">
        <f>F2887</f>
        <v>LABOR_M</v>
      </c>
      <c r="G2883" s="52" t="str">
        <f>$G$11</f>
        <v>DISTPRI</v>
      </c>
      <c r="H2883" s="4">
        <f t="shared" ca="1" si="1355"/>
        <v>-79080.427412145407</v>
      </c>
      <c r="I2883" s="5">
        <f ca="1">VLOOKUP(CONCATENATE($F2883," ",$G2883),AllocFactorMatrix,(I$4+1),FALSE)*$E2887</f>
        <v>-51782.422810542892</v>
      </c>
      <c r="J2883" s="5">
        <f ca="1">VLOOKUP(CONCATENATE($F2883," ",$G2883),AllocFactorMatrix,(J$4+1),FALSE)*$E2887</f>
        <v>-12119.085560080968</v>
      </c>
      <c r="K2883" s="5">
        <f ca="1">VLOOKUP(CONCATENATE($F2883," ",$G2883),AllocFactorMatrix,(K$4+1),FALSE)*$E2887</f>
        <v>-169.27636790579788</v>
      </c>
      <c r="L2883" s="5">
        <f ca="1">VLOOKUP(CONCATENATE($F2883," ",$G2883),AllocFactorMatrix,(L$4+1),FALSE)*$E2887</f>
        <v>0</v>
      </c>
      <c r="M2883" s="5">
        <f t="shared" ca="1" si="1356"/>
        <v>-12288.361927986765</v>
      </c>
      <c r="N2883" s="5">
        <f ca="1">VLOOKUP(CONCATENATE($F2883," ",$G2883),AllocFactorMatrix,(N$4+1),FALSE)*$E2887</f>
        <v>-7035.366906187096</v>
      </c>
      <c r="O2883" s="5">
        <f ca="1">VLOOKUP(CONCATENATE($F2883," ",$G2883),AllocFactorMatrix,(O$4+1),FALSE)*$E2887</f>
        <v>-1264.1090352839506</v>
      </c>
      <c r="P2883" s="5">
        <f ca="1">VLOOKUP(CONCATENATE($F2883," ",$G2883),AllocFactorMatrix,(P$4+1),FALSE)*$E2887</f>
        <v>0</v>
      </c>
      <c r="Q2883" s="5">
        <f ca="1">VLOOKUP(CONCATENATE($F2883," ",$G2883),AllocFactorMatrix,(Q$4+1),FALSE)*$E2887</f>
        <v>0</v>
      </c>
      <c r="R2883" s="5">
        <f t="shared" ca="1" si="1358"/>
        <v>-8299.4759414710461</v>
      </c>
      <c r="S2883" s="5">
        <f ca="1">VLOOKUP(CONCATENATE($F2883," ",$G2883),AllocFactorMatrix,(S$4+1),FALSE)*$E2887</f>
        <v>-318.1164765897679</v>
      </c>
      <c r="T2883" s="5">
        <f ca="1">VLOOKUP(CONCATENATE($F2883," ",$G2883),AllocFactorMatrix,(T$4+1),FALSE)*$E2887</f>
        <v>-4398.8709970314976</v>
      </c>
      <c r="U2883" s="5">
        <f ca="1">VLOOKUP(CONCATENATE($F2883," ",$G2883),AllocFactorMatrix,(U$4+1),FALSE)*$E2887</f>
        <v>0</v>
      </c>
      <c r="V2883" s="5">
        <f ca="1">VLOOKUP(CONCATENATE($F2883," ",$G2883),AllocFactorMatrix,(V$4+1),FALSE)*$E2887</f>
        <v>0</v>
      </c>
      <c r="W2883" s="5">
        <f t="shared" ca="1" si="1359"/>
        <v>-4716.987473621266</v>
      </c>
      <c r="X2883" s="5">
        <f ca="1">VLOOKUP(CONCATENATE($F2883," ",$G2883),AllocFactorMatrix,(X$4+1),FALSE)*$E2887</f>
        <v>-1929.0394723833895</v>
      </c>
      <c r="Y2883" s="5">
        <f ca="1">VLOOKUP(CONCATENATE($F2883," ",$G2883),AllocFactorMatrix,(Y$4+1),FALSE)*$E2887</f>
        <v>-38.718864324596858</v>
      </c>
      <c r="Z2883" s="5">
        <f t="shared" ca="1" si="1357"/>
        <v>-1967.7583367079862</v>
      </c>
      <c r="AA2883" s="5">
        <f ca="1">VLOOKUP(CONCATENATE($F2883," ",$G2883),AllocFactorMatrix,(AA$4+1),FALSE)*$E2887</f>
        <v>-25.420921815423149</v>
      </c>
      <c r="AB2883" s="5">
        <f ca="1">VLOOKUP(CONCATENATE($F2883," ",$G2883),AllocFactorMatrix,(AB$4+1),FALSE)*$E2887</f>
        <v>0</v>
      </c>
      <c r="AC2883" s="5">
        <f ca="1">VLOOKUP(CONCATENATE($F2883," ",$G2883),AllocFactorMatrix,(AC$4+1),FALSE)*$E2887</f>
        <v>0</v>
      </c>
    </row>
    <row r="2884" spans="4:29" hidden="1" outlineLevel="1">
      <c r="E2884" s="48"/>
      <c r="F2884" s="175" t="str">
        <f>F2887</f>
        <v>LABOR_M</v>
      </c>
      <c r="G2884" s="52" t="str">
        <f>$G$12</f>
        <v>DISTSEC</v>
      </c>
      <c r="H2884" s="4">
        <f t="shared" ca="1" si="1355"/>
        <v>-31329.534069878453</v>
      </c>
      <c r="I2884" s="5">
        <f ca="1">VLOOKUP(CONCATENATE($F2884," ",$G2884),AllocFactorMatrix,(I$4+1),FALSE)*$E2887</f>
        <v>-23249.806513902244</v>
      </c>
      <c r="J2884" s="5">
        <f ca="1">VLOOKUP(CONCATENATE($F2884," ",$G2884),AllocFactorMatrix,(J$4+1),FALSE)*$E2887</f>
        <v>-4688.1997281404747</v>
      </c>
      <c r="K2884" s="5">
        <f ca="1">VLOOKUP(CONCATENATE($F2884," ",$G2884),AllocFactorMatrix,(K$4+1),FALSE)*$E2887</f>
        <v>0</v>
      </c>
      <c r="L2884" s="5">
        <f ca="1">VLOOKUP(CONCATENATE($F2884," ",$G2884),AllocFactorMatrix,(L$4+1),FALSE)*$E2887</f>
        <v>0</v>
      </c>
      <c r="M2884" s="5">
        <f t="shared" ca="1" si="1356"/>
        <v>-4688.1997281404747</v>
      </c>
      <c r="N2884" s="5">
        <f ca="1">VLOOKUP(CONCATENATE($F2884," ",$G2884),AllocFactorMatrix,(N$4+1),FALSE)*$E2887</f>
        <v>-2343.3285621823406</v>
      </c>
      <c r="O2884" s="5">
        <f ca="1">VLOOKUP(CONCATENATE($F2884," ",$G2884),AllocFactorMatrix,(O$4+1),FALSE)*$E2887</f>
        <v>0</v>
      </c>
      <c r="P2884" s="5">
        <f ca="1">VLOOKUP(CONCATENATE($F2884," ",$G2884),AllocFactorMatrix,(P$4+1),FALSE)*$E2887</f>
        <v>0</v>
      </c>
      <c r="Q2884" s="5">
        <f ca="1">VLOOKUP(CONCATENATE($F2884," ",$G2884),AllocFactorMatrix,(Q$4+1),FALSE)*$E2887</f>
        <v>0</v>
      </c>
      <c r="R2884" s="5">
        <f t="shared" ca="1" si="1358"/>
        <v>-2343.3285621823406</v>
      </c>
      <c r="S2884" s="5">
        <f ca="1">VLOOKUP(CONCATENATE($F2884," ",$G2884),AllocFactorMatrix,(S$4+1),FALSE)*$E2887</f>
        <v>-87.588134975710958</v>
      </c>
      <c r="T2884" s="5">
        <f ca="1">VLOOKUP(CONCATENATE($F2884," ",$G2884),AllocFactorMatrix,(T$4+1),FALSE)*$E2887</f>
        <v>0</v>
      </c>
      <c r="U2884" s="5">
        <f ca="1">VLOOKUP(CONCATENATE($F2884," ",$G2884),AllocFactorMatrix,(U$4+1),FALSE)*$E2887</f>
        <v>0</v>
      </c>
      <c r="V2884" s="5">
        <f ca="1">VLOOKUP(CONCATENATE($F2884," ",$G2884),AllocFactorMatrix,(V$4+1),FALSE)*$E2887</f>
        <v>0</v>
      </c>
      <c r="W2884" s="5">
        <f t="shared" ca="1" si="1359"/>
        <v>-87.588134975710958</v>
      </c>
      <c r="X2884" s="5">
        <f ca="1">VLOOKUP(CONCATENATE($F2884," ",$G2884),AllocFactorMatrix,(X$4+1),FALSE)*$E2887</f>
        <v>-661.93581726399088</v>
      </c>
      <c r="Y2884" s="5">
        <f ca="1">VLOOKUP(CONCATENATE($F2884," ",$G2884),AllocFactorMatrix,(Y$4+1),FALSE)*$E2887</f>
        <v>0</v>
      </c>
      <c r="Z2884" s="5">
        <f t="shared" ca="1" si="1357"/>
        <v>-661.93581726399088</v>
      </c>
      <c r="AA2884" s="5">
        <f ca="1">VLOOKUP(CONCATENATE($F2884," ",$G2884),AllocFactorMatrix,(AA$4+1),FALSE)*$E2887</f>
        <v>-7.826445627200278</v>
      </c>
      <c r="AB2884" s="5">
        <f ca="1">VLOOKUP(CONCATENATE($F2884," ",$G2884),AllocFactorMatrix,(AB$4+1),FALSE)*$E2887</f>
        <v>-240.89572787026015</v>
      </c>
      <c r="AC2884" s="5">
        <f ca="1">VLOOKUP(CONCATENATE($F2884," ",$G2884),AllocFactorMatrix,(AC$4+1),FALSE)*$E2887</f>
        <v>-49.953139916217424</v>
      </c>
    </row>
    <row r="2885" spans="4:29" hidden="1" outlineLevel="1">
      <c r="E2885" s="48"/>
      <c r="F2885" s="175" t="str">
        <f>F2887</f>
        <v>LABOR_M</v>
      </c>
      <c r="G2885" s="52" t="str">
        <f>$G$13</f>
        <v>ENERGY</v>
      </c>
      <c r="H2885" s="4">
        <f t="shared" ca="1" si="1355"/>
        <v>-90136.715390324913</v>
      </c>
      <c r="I2885" s="5">
        <f ca="1">VLOOKUP(CONCATENATE($F2885," ",$G2885),AllocFactorMatrix,(I$4+1),FALSE)*$E2887</f>
        <v>-35269.253675939188</v>
      </c>
      <c r="J2885" s="5">
        <f ca="1">VLOOKUP(CONCATENATE($F2885," ",$G2885),AllocFactorMatrix,(J$4+1),FALSE)*$E2887</f>
        <v>-10175.077355135974</v>
      </c>
      <c r="K2885" s="5">
        <f ca="1">VLOOKUP(CONCATENATE($F2885," ",$G2885),AllocFactorMatrix,(K$4+1),FALSE)*$E2887</f>
        <v>-141.81886012789406</v>
      </c>
      <c r="L2885" s="5">
        <f ca="1">VLOOKUP(CONCATENATE($F2885," ",$G2885),AllocFactorMatrix,(L$4+1),FALSE)*$E2887</f>
        <v>-19.82615645278646</v>
      </c>
      <c r="M2885" s="5">
        <f t="shared" ca="1" si="1356"/>
        <v>-10336.722371716654</v>
      </c>
      <c r="N2885" s="5">
        <f ca="1">VLOOKUP(CONCATENATE($F2885," ",$G2885),AllocFactorMatrix,(N$4+1),FALSE)*$E2887</f>
        <v>-6601.8376119927862</v>
      </c>
      <c r="O2885" s="5">
        <f ca="1">VLOOKUP(CONCATENATE($F2885," ",$G2885),AllocFactorMatrix,(O$4+1),FALSE)*$E2887</f>
        <v>-1177.3648889345147</v>
      </c>
      <c r="P2885" s="5">
        <f ca="1">VLOOKUP(CONCATENATE($F2885," ",$G2885),AllocFactorMatrix,(P$4+1),FALSE)*$E2887</f>
        <v>-239.75460830356107</v>
      </c>
      <c r="Q2885" s="5">
        <f ca="1">VLOOKUP(CONCATENATE($F2885," ",$G2885),AllocFactorMatrix,(Q$4+1),FALSE)*$E2887</f>
        <v>-9.0556126958049816</v>
      </c>
      <c r="R2885" s="5">
        <f t="shared" ca="1" si="1358"/>
        <v>-8028.0127219266678</v>
      </c>
      <c r="S2885" s="5">
        <f ca="1">VLOOKUP(CONCATENATE($F2885," ",$G2885),AllocFactorMatrix,(S$4+1),FALSE)*$E2887</f>
        <v>-345.73835575042398</v>
      </c>
      <c r="T2885" s="5">
        <f ca="1">VLOOKUP(CONCATENATE($F2885," ",$G2885),AllocFactorMatrix,(T$4+1),FALSE)*$E2887</f>
        <v>-5466.1891412857385</v>
      </c>
      <c r="U2885" s="5">
        <f ca="1">VLOOKUP(CONCATENATE($F2885," ",$G2885),AllocFactorMatrix,(U$4+1),FALSE)*$E2887</f>
        <v>-23509.189845216966</v>
      </c>
      <c r="V2885" s="5">
        <f ca="1">VLOOKUP(CONCATENATE($F2885," ",$G2885),AllocFactorMatrix,(V$4+1),FALSE)*$E2887</f>
        <v>-4422.3241572851357</v>
      </c>
      <c r="W2885" s="5">
        <f t="shared" ca="1" si="1359"/>
        <v>-33743.441499538261</v>
      </c>
      <c r="X2885" s="5">
        <f ca="1">VLOOKUP(CONCATENATE($F2885," ",$G2885),AllocFactorMatrix,(X$4+1),FALSE)*$E2887</f>
        <v>-1813.4593476921602</v>
      </c>
      <c r="Y2885" s="5">
        <f ca="1">VLOOKUP(CONCATENATE($F2885," ",$G2885),AllocFactorMatrix,(Y$4+1),FALSE)*$E2887</f>
        <v>-36.386700068328885</v>
      </c>
      <c r="Z2885" s="5">
        <f t="shared" ca="1" si="1357"/>
        <v>-1849.8460477604892</v>
      </c>
      <c r="AA2885" s="5">
        <f ca="1">VLOOKUP(CONCATENATE($F2885," ",$G2885),AllocFactorMatrix,(AA$4+1),FALSE)*$E2887</f>
        <v>-32.457092493027389</v>
      </c>
      <c r="AB2885" s="5">
        <f ca="1">VLOOKUP(CONCATENATE($F2885," ",$G2885),AllocFactorMatrix,(AB$4+1),FALSE)*$E2887</f>
        <v>-727.02775591171337</v>
      </c>
      <c r="AC2885" s="5">
        <f ca="1">VLOOKUP(CONCATENATE($F2885," ",$G2885),AllocFactorMatrix,(AC$4+1),FALSE)*$E2887</f>
        <v>-149.95422503890816</v>
      </c>
    </row>
    <row r="2886" spans="4:29" hidden="1" outlineLevel="1">
      <c r="E2886" s="48"/>
      <c r="F2886" s="175" t="str">
        <f>F2887</f>
        <v>LABOR_M</v>
      </c>
      <c r="G2886" s="52" t="str">
        <f>$G$14</f>
        <v>CUSTOMER</v>
      </c>
      <c r="H2886" s="4">
        <f t="shared" ca="1" si="1355"/>
        <v>-59652.395902856675</v>
      </c>
      <c r="I2886" s="5">
        <f ca="1">VLOOKUP(CONCATENATE($F2886," ",$G2886),AllocFactorMatrix,(I$4+1),FALSE)*$E2887</f>
        <v>-46059.422831850803</v>
      </c>
      <c r="J2886" s="5">
        <f ca="1">VLOOKUP(CONCATENATE($F2886," ",$G2886),AllocFactorMatrix,(J$4+1),FALSE)*$E2887</f>
        <v>-9326.62310706883</v>
      </c>
      <c r="K2886" s="5">
        <f ca="1">VLOOKUP(CONCATENATE($F2886," ",$G2886),AllocFactorMatrix,(K$4+1),FALSE)*$E2887</f>
        <v>-238.39017931071956</v>
      </c>
      <c r="L2886" s="5">
        <f ca="1">VLOOKUP(CONCATENATE($F2886," ",$G2886),AllocFactorMatrix,(L$4+1),FALSE)*$E2887</f>
        <v>-38.435922003798112</v>
      </c>
      <c r="M2886" s="5">
        <f t="shared" ca="1" si="1356"/>
        <v>-9603.4492083833484</v>
      </c>
      <c r="N2886" s="5">
        <f ca="1">VLOOKUP(CONCATENATE($F2886," ",$G2886),AllocFactorMatrix,(N$4+1),FALSE)*$E2887</f>
        <v>-382.48118917274019</v>
      </c>
      <c r="O2886" s="5">
        <f ca="1">VLOOKUP(CONCATENATE($F2886," ",$G2886),AllocFactorMatrix,(O$4+1),FALSE)*$E2887</f>
        <v>-92.376834703229221</v>
      </c>
      <c r="P2886" s="5">
        <f ca="1">VLOOKUP(CONCATENATE($F2886," ",$G2886),AllocFactorMatrix,(P$4+1),FALSE)*$E2887</f>
        <v>-94.036106614195333</v>
      </c>
      <c r="Q2886" s="5">
        <f ca="1">VLOOKUP(CONCATENATE($F2886," ",$G2886),AllocFactorMatrix,(Q$4+1),FALSE)*$E2887</f>
        <v>-11.615658332513895</v>
      </c>
      <c r="R2886" s="5">
        <f t="shared" ca="1" si="1358"/>
        <v>-580.50978882267873</v>
      </c>
      <c r="S2886" s="5">
        <f ca="1">VLOOKUP(CONCATENATE($F2886," ",$G2886),AllocFactorMatrix,(S$4+1),FALSE)*$E2887</f>
        <v>-2.9068843814386098</v>
      </c>
      <c r="T2886" s="5">
        <f ca="1">VLOOKUP(CONCATENATE($F2886," ",$G2886),AllocFactorMatrix,(T$4+1),FALSE)*$E2887</f>
        <v>-67.158427873129369</v>
      </c>
      <c r="U2886" s="5">
        <f ca="1">VLOOKUP(CONCATENATE($F2886," ",$G2886),AllocFactorMatrix,(U$4+1),FALSE)*$E2887</f>
        <v>-157.96302902388132</v>
      </c>
      <c r="V2886" s="5">
        <f ca="1">VLOOKUP(CONCATENATE($F2886," ",$G2886),AllocFactorMatrix,(V$4+1),FALSE)*$E2887</f>
        <v>-46.514348068081311</v>
      </c>
      <c r="W2886" s="5">
        <f t="shared" ca="1" si="1359"/>
        <v>-274.54268934653061</v>
      </c>
      <c r="X2886" s="5">
        <f ca="1">VLOOKUP(CONCATENATE($F2886," ",$G2886),AllocFactorMatrix,(X$4+1),FALSE)*$E2887</f>
        <v>-84.750949430776657</v>
      </c>
      <c r="Y2886" s="5">
        <f ca="1">VLOOKUP(CONCATENATE($F2886," ",$G2886),AllocFactorMatrix,(Y$4+1),FALSE)*$E2887</f>
        <v>-1.2660293678195043</v>
      </c>
      <c r="Z2886" s="5">
        <f t="shared" ca="1" si="1357"/>
        <v>-86.016978798596156</v>
      </c>
      <c r="AA2886" s="5">
        <f ca="1">VLOOKUP(CONCATENATE($F2886," ",$G2886),AllocFactorMatrix,(AA$4+1),FALSE)*$E2887</f>
        <v>-6.8994047408379418</v>
      </c>
      <c r="AB2886" s="5">
        <f ca="1">VLOOKUP(CONCATENATE($F2886," ",$G2886),AllocFactorMatrix,(AB$4+1),FALSE)*$E2887</f>
        <v>-2506.8673095726253</v>
      </c>
      <c r="AC2886" s="5">
        <f ca="1">VLOOKUP(CONCATENATE($F2886," ",$G2886),AllocFactorMatrix,(AC$4+1),FALSE)*$E2887</f>
        <v>-534.68769134125603</v>
      </c>
    </row>
    <row r="2887" spans="4:29" collapsed="1">
      <c r="D2887" s="52" t="s">
        <v>275</v>
      </c>
      <c r="E2887" s="39">
        <v>-530169</v>
      </c>
      <c r="F2887" s="93" t="s">
        <v>69</v>
      </c>
      <c r="G2887" s="52" t="str">
        <f>$G$15</f>
        <v>TOTAL</v>
      </c>
      <c r="H2887" s="4">
        <f t="shared" ca="1" si="1355"/>
        <v>-530169.00000000035</v>
      </c>
      <c r="I2887" s="5">
        <f ca="1">VLOOKUP(CONCATENATE($F2887," ",$G2887),AllocFactorMatrix,(I$4+1),FALSE)*$E2887</f>
        <v>-295196.42005346814</v>
      </c>
      <c r="J2887" s="5">
        <f ca="1">VLOOKUP(CONCATENATE($F2887," ",$G2887),AllocFactorMatrix,(J$4+1),FALSE)*$E2887</f>
        <v>-68691.467692742386</v>
      </c>
      <c r="K2887" s="5">
        <f ca="1">VLOOKUP(CONCATENATE($F2887," ",$G2887),AllocFactorMatrix,(K$4+1),FALSE)*$E2887</f>
        <v>-999.80626015982477</v>
      </c>
      <c r="L2887" s="5">
        <f ca="1">VLOOKUP(CONCATENATE($F2887," ",$G2887),AllocFactorMatrix,(L$4+1),FALSE)*$E2887</f>
        <v>-121.65576461224722</v>
      </c>
      <c r="M2887" s="5">
        <f t="shared" ca="1" si="1356"/>
        <v>-69812.92971751446</v>
      </c>
      <c r="N2887" s="5">
        <f ca="1">VLOOKUP(CONCATENATE($F2887," ",$G2887),AllocFactorMatrix,(N$4+1),FALSE)*$E2887</f>
        <v>-35617.296091118638</v>
      </c>
      <c r="O2887" s="5">
        <f ca="1">VLOOKUP(CONCATENATE($F2887," ",$G2887),AllocFactorMatrix,(O$4+1),FALSE)*$E2887</f>
        <v>-5984.3933874020067</v>
      </c>
      <c r="P2887" s="5">
        <f ca="1">VLOOKUP(CONCATENATE($F2887," ",$G2887),AllocFactorMatrix,(P$4+1),FALSE)*$E2887</f>
        <v>-1040.7149890831963</v>
      </c>
      <c r="Q2887" s="5">
        <f ca="1">VLOOKUP(CONCATENATE($F2887," ",$G2887),AllocFactorMatrix,(Q$4+1),FALSE)*$E2887</f>
        <v>-46.316039802561981</v>
      </c>
      <c r="R2887" s="5">
        <f t="shared" ca="1" si="1358"/>
        <v>-42688.720507406404</v>
      </c>
      <c r="S2887" s="5">
        <f ca="1">VLOOKUP(CONCATENATE($F2887," ",$G2887),AllocFactorMatrix,(S$4+1),FALSE)*$E2887</f>
        <v>-1664.6483102719194</v>
      </c>
      <c r="T2887" s="5">
        <f ca="1">VLOOKUP(CONCATENATE($F2887," ",$G2887),AllocFactorMatrix,(T$4+1),FALSE)*$E2887</f>
        <v>-22237.794504843401</v>
      </c>
      <c r="U2887" s="5">
        <f ca="1">VLOOKUP(CONCATENATE($F2887," ",$G2887),AllocFactorMatrix,(U$4+1),FALSE)*$E2887</f>
        <v>-71199.860602000394</v>
      </c>
      <c r="V2887" s="5">
        <f ca="1">VLOOKUP(CONCATENATE($F2887," ",$G2887),AllocFactorMatrix,(V$4+1),FALSE)*$E2887</f>
        <v>-12701.248890490018</v>
      </c>
      <c r="W2887" s="5">
        <f t="shared" ca="1" si="1359"/>
        <v>-107803.55230760573</v>
      </c>
      <c r="X2887" s="5">
        <f ca="1">VLOOKUP(CONCATENATE($F2887," ",$G2887),AllocFactorMatrix,(X$4+1),FALSE)*$E2887</f>
        <v>-9773.4808747679344</v>
      </c>
      <c r="Y2887" s="5">
        <f ca="1">VLOOKUP(CONCATENATE($F2887," ",$G2887),AllocFactorMatrix,(Y$4+1),FALSE)*$E2887</f>
        <v>-181.93198766355792</v>
      </c>
      <c r="Z2887" s="5">
        <f t="shared" ca="1" si="1357"/>
        <v>-9955.4128624314926</v>
      </c>
      <c r="AA2887" s="5">
        <f ca="1">VLOOKUP(CONCATENATE($F2887," ",$G2887),AllocFactorMatrix,(AA$4+1),FALSE)*$E2887</f>
        <v>-142.33158107377938</v>
      </c>
      <c r="AB2887" s="5">
        <f ca="1">VLOOKUP(CONCATENATE($F2887," ",$G2887),AllocFactorMatrix,(AB$4+1),FALSE)*$E2887</f>
        <v>-3773.7095687099295</v>
      </c>
      <c r="AC2887" s="5">
        <f ca="1">VLOOKUP(CONCATENATE($F2887," ",$G2887),AllocFactorMatrix,(AC$4+1),FALSE)*$E2887</f>
        <v>-795.92340179009193</v>
      </c>
    </row>
    <row r="2888" spans="4:29" hidden="1" outlineLevel="1">
      <c r="E2888" s="48"/>
      <c r="F2888" s="175" t="str">
        <f>F2895</f>
        <v>LABOR_M</v>
      </c>
      <c r="G2888" s="52" t="str">
        <f>$G$8</f>
        <v>PRODUCTION</v>
      </c>
      <c r="H2888" s="4">
        <f t="shared" ca="1" si="1355"/>
        <v>139.84669871983138</v>
      </c>
      <c r="I2888" s="5">
        <f ca="1">VLOOKUP(CONCATENATE($F2888," ",$G2888),AllocFactorMatrix,(I$4+1),FALSE)*$E2895</f>
        <v>71.935181165501618</v>
      </c>
      <c r="J2888" s="5">
        <f ca="1">VLOOKUP(CONCATENATE($F2888," ",$G2888),AllocFactorMatrix,(J$4+1),FALSE)*$E2895</f>
        <v>16.775295307369674</v>
      </c>
      <c r="K2888" s="5">
        <f ca="1">VLOOKUP(CONCATENATE($F2888," ",$G2888),AllocFactorMatrix,(K$4+1),FALSE)*$E2895</f>
        <v>0.23324303042142672</v>
      </c>
      <c r="L2888" s="5">
        <f ca="1">VLOOKUP(CONCATENATE($F2888," ",$G2888),AllocFactorMatrix,(L$4+1),FALSE)*$E2895</f>
        <v>3.2484621546320237E-2</v>
      </c>
      <c r="M2888" s="5">
        <f t="shared" ref="M2888:M2895" ca="1" si="1360">SUBTOTAL(9,J2888:L2888)</f>
        <v>17.041022959337422</v>
      </c>
      <c r="N2888" s="5">
        <f ca="1">VLOOKUP(CONCATENATE($F2888," ",$G2888),AllocFactorMatrix,(N$4+1),FALSE)*$E2895</f>
        <v>9.9847932765981575</v>
      </c>
      <c r="O2888" s="5">
        <f ca="1">VLOOKUP(CONCATENATE($F2888," ",$G2888),AllocFactorMatrix,(O$4+1),FALSE)*$E2895</f>
        <v>1.7891909371525774</v>
      </c>
      <c r="P2888" s="5">
        <f ca="1">VLOOKUP(CONCATENATE($F2888," ",$G2888),AllocFactorMatrix,(P$4+1),FALSE)*$E2895</f>
        <v>0.3628296636919352</v>
      </c>
      <c r="Q2888" s="5">
        <f ca="1">VLOOKUP(CONCATENATE($F2888," ",$G2888),AllocFactorMatrix,(Q$4+1),FALSE)*$E2895</f>
        <v>1.3778292399155977E-2</v>
      </c>
      <c r="R2888" s="5">
        <f ca="1">SUBTOTAL(9,N2888:Q2888)</f>
        <v>12.150592169841826</v>
      </c>
      <c r="S2888" s="5">
        <f ca="1">VLOOKUP(CONCATENATE($F2888," ",$G2888),AllocFactorMatrix,(S$4+1),FALSE)*$E2895</f>
        <v>0.47285158054697873</v>
      </c>
      <c r="T2888" s="5">
        <f ca="1">VLOOKUP(CONCATENATE($F2888," ",$G2888),AllocFactorMatrix,(T$4+1),FALSE)*$E2895</f>
        <v>6.383769385344813</v>
      </c>
      <c r="U2888" s="5">
        <f ca="1">VLOOKUP(CONCATENATE($F2888," ",$G2888),AllocFactorMatrix,(U$4+1),FALSE)*$E2895</f>
        <v>24.415355263448394</v>
      </c>
      <c r="V2888" s="5">
        <f ca="1">VLOOKUP(CONCATENATE($F2888," ",$G2888),AllocFactorMatrix,(V$4+1),FALSE)*$E2895</f>
        <v>4.4230680508294391</v>
      </c>
      <c r="W2888" s="5">
        <f ca="1">SUBTOTAL(9,S2888:V2888)</f>
        <v>35.695044280169625</v>
      </c>
      <c r="X2888" s="5">
        <f ca="1">VLOOKUP(CONCATENATE($F2888," ",$G2888),AllocFactorMatrix,(X$4+1),FALSE)*$E2895</f>
        <v>2.7404225107650224</v>
      </c>
      <c r="Y2888" s="5">
        <f ca="1">VLOOKUP(CONCATENATE($F2888," ",$G2888),AllocFactorMatrix,(Y$4+1),FALSE)*$E2895</f>
        <v>5.4733266431183855E-2</v>
      </c>
      <c r="Z2888" s="5">
        <f t="shared" ref="Z2888:Z2895" ca="1" si="1361">SUBTOTAL(9,X2888:Y2888)</f>
        <v>2.7951557771962063</v>
      </c>
      <c r="AA2888" s="5">
        <f ca="1">VLOOKUP(CONCATENATE($F2888," ",$G2888),AllocFactorMatrix,(AA$4+1),FALSE)*$E2895</f>
        <v>3.6150606382235155E-2</v>
      </c>
      <c r="AB2888" s="5">
        <f ca="1">VLOOKUP(CONCATENATE($F2888," ",$G2888),AllocFactorMatrix,(AB$4+1),FALSE)*$E2895</f>
        <v>0.16060157635657701</v>
      </c>
      <c r="AC2888" s="5">
        <f ca="1">VLOOKUP(CONCATENATE($F2888," ",$G2888),AllocFactorMatrix,(AC$4+1),FALSE)*$E2895</f>
        <v>3.295018504582873E-2</v>
      </c>
    </row>
    <row r="2889" spans="4:29" hidden="1" outlineLevel="1">
      <c r="E2889" s="48"/>
      <c r="F2889" s="175" t="str">
        <f>F2895</f>
        <v>LABOR_M</v>
      </c>
      <c r="G2889" s="52" t="str">
        <f>$G$9</f>
        <v>BULKTRAN</v>
      </c>
      <c r="H2889" s="4">
        <f t="shared" ca="1" si="1355"/>
        <v>21.677344482143177</v>
      </c>
      <c r="I2889" s="5">
        <f ca="1">VLOOKUP(CONCATENATE($F2889," ",$G2889),AllocFactorMatrix,(I$4+1),FALSE)*$E2895</f>
        <v>11.150522084428896</v>
      </c>
      <c r="J2889" s="5">
        <f ca="1">VLOOKUP(CONCATENATE($F2889," ",$G2889),AllocFactorMatrix,(J$4+1),FALSE)*$E2895</f>
        <v>2.6003034644103842</v>
      </c>
      <c r="K2889" s="5">
        <f ca="1">VLOOKUP(CONCATENATE($F2889," ",$G2889),AllocFactorMatrix,(K$4+1),FALSE)*$E2895</f>
        <v>3.6154514656321086E-2</v>
      </c>
      <c r="L2889" s="5">
        <f ca="1">VLOOKUP(CONCATENATE($F2889," ",$G2889),AllocFactorMatrix,(L$4+1),FALSE)*$E2895</f>
        <v>5.0353732914524343E-3</v>
      </c>
      <c r="M2889" s="5">
        <f t="shared" ca="1" si="1360"/>
        <v>2.6414933523581574</v>
      </c>
      <c r="N2889" s="5">
        <f ca="1">VLOOKUP(CONCATENATE($F2889," ",$G2889),AllocFactorMatrix,(N$4+1),FALSE)*$E2895</f>
        <v>1.5477219371007642</v>
      </c>
      <c r="O2889" s="5">
        <f ca="1">VLOOKUP(CONCATENATE($F2889," ",$G2889),AllocFactorMatrix,(O$4+1),FALSE)*$E2895</f>
        <v>0.27733874767173922</v>
      </c>
      <c r="P2889" s="5">
        <f ca="1">VLOOKUP(CONCATENATE($F2889," ",$G2889),AllocFactorMatrix,(P$4+1),FALSE)*$E2895</f>
        <v>5.6241467837201839E-2</v>
      </c>
      <c r="Q2889" s="5">
        <f ca="1">VLOOKUP(CONCATENATE($F2889," ",$G2889),AllocFactorMatrix,(Q$4+1),FALSE)*$E2895</f>
        <v>2.1357443074903558E-3</v>
      </c>
      <c r="R2889" s="5">
        <f t="shared" ref="R2889:R2895" ca="1" si="1362">SUBTOTAL(9,N2889:Q2889)</f>
        <v>1.8834378969171957</v>
      </c>
      <c r="S2889" s="5">
        <f ca="1">VLOOKUP(CONCATENATE($F2889," ",$G2889),AllocFactorMatrix,(S$4+1),FALSE)*$E2895</f>
        <v>7.3295735217732E-2</v>
      </c>
      <c r="T2889" s="5">
        <f ca="1">VLOOKUP(CONCATENATE($F2889," ",$G2889),AllocFactorMatrix,(T$4+1),FALSE)*$E2895</f>
        <v>0.98953475003307212</v>
      </c>
      <c r="U2889" s="5">
        <f ca="1">VLOOKUP(CONCATENATE($F2889," ",$G2889),AllocFactorMatrix,(U$4+1),FALSE)*$E2895</f>
        <v>3.784573190104386</v>
      </c>
      <c r="V2889" s="5">
        <f ca="1">VLOOKUP(CONCATENATE($F2889," ",$G2889),AllocFactorMatrix,(V$4+1),FALSE)*$E2895</f>
        <v>0.68561053413121942</v>
      </c>
      <c r="W2889" s="5">
        <f t="shared" ref="W2889:W2895" ca="1" si="1363">SUBTOTAL(9,S2889:V2889)</f>
        <v>5.5330142094864101</v>
      </c>
      <c r="X2889" s="5">
        <f ca="1">VLOOKUP(CONCATENATE($F2889," ",$G2889),AllocFactorMatrix,(X$4+1),FALSE)*$E2895</f>
        <v>0.4247871657770419</v>
      </c>
      <c r="Y2889" s="5">
        <f ca="1">VLOOKUP(CONCATENATE($F2889," ",$G2889),AllocFactorMatrix,(Y$4+1),FALSE)*$E2895</f>
        <v>8.4840892343027007E-3</v>
      </c>
      <c r="Z2889" s="5">
        <f t="shared" ca="1" si="1361"/>
        <v>0.43327125501134461</v>
      </c>
      <c r="AA2889" s="5">
        <f ca="1">VLOOKUP(CONCATENATE($F2889," ",$G2889),AllocFactorMatrix,(AA$4+1),FALSE)*$E2895</f>
        <v>5.6036299387805764E-3</v>
      </c>
      <c r="AB2889" s="5">
        <f ca="1">VLOOKUP(CONCATENATE($F2889," ",$G2889),AllocFactorMatrix,(AB$4+1),FALSE)*$E2895</f>
        <v>2.4894514685909013E-2</v>
      </c>
      <c r="AC2889" s="5">
        <f ca="1">VLOOKUP(CONCATENATE($F2889," ",$G2889),AllocFactorMatrix,(AC$4+1),FALSE)*$E2895</f>
        <v>5.1075393164608301E-3</v>
      </c>
    </row>
    <row r="2890" spans="4:29" hidden="1" outlineLevel="1">
      <c r="E2890" s="48"/>
      <c r="F2890" s="175" t="str">
        <f>F2895</f>
        <v>LABOR_M</v>
      </c>
      <c r="G2890" s="52" t="str">
        <f>$G$10</f>
        <v>SUBTRAN</v>
      </c>
      <c r="H2890" s="4">
        <f t="shared" ca="1" si="1355"/>
        <v>6.007642085089488</v>
      </c>
      <c r="I2890" s="5">
        <f ca="1">VLOOKUP(CONCATENATE($F2890," ",$G2890),AllocFactorMatrix,(I$4+1),FALSE)*$E2895</f>
        <v>3.0696249167213412</v>
      </c>
      <c r="J2890" s="5">
        <f ca="1">VLOOKUP(CONCATENATE($F2890," ",$G2890),AllocFactorMatrix,(J$4+1),FALSE)*$E2895</f>
        <v>0.71957193609235504</v>
      </c>
      <c r="K2890" s="5">
        <f ca="1">VLOOKUP(CONCATENATE($F2890," ",$G2890),AllocFactorMatrix,(K$4+1),FALSE)*$E2895</f>
        <v>1.0052140921001472E-2</v>
      </c>
      <c r="L2890" s="5">
        <f ca="1">VLOOKUP(CONCATENATE($F2890," ",$G2890),AllocFactorMatrix,(L$4+1),FALSE)*$E2895</f>
        <v>1.8193908019252525E-3</v>
      </c>
      <c r="M2890" s="5">
        <f t="shared" ca="1" si="1360"/>
        <v>0.7314434678152818</v>
      </c>
      <c r="N2890" s="5">
        <f ca="1">VLOOKUP(CONCATENATE($F2890," ",$G2890),AllocFactorMatrix,(N$4+1),FALSE)*$E2895</f>
        <v>0.41586109517811137</v>
      </c>
      <c r="O2890" s="5">
        <f ca="1">VLOOKUP(CONCATENATE($F2890," ",$G2890),AllocFactorMatrix,(O$4+1),FALSE)*$E2895</f>
        <v>7.4728149507798297E-2</v>
      </c>
      <c r="P2890" s="5">
        <f ca="1">VLOOKUP(CONCATENATE($F2890," ",$G2890),AllocFactorMatrix,(P$4+1),FALSE)*$E2895</f>
        <v>1.9615563091691053E-2</v>
      </c>
      <c r="Q2890" s="5">
        <f ca="1">VLOOKUP(CONCATENATE($F2890," ",$G2890),AllocFactorMatrix,(Q$4+1),FALSE)*$E2895</f>
        <v>0</v>
      </c>
      <c r="R2890" s="5">
        <f t="shared" ca="1" si="1362"/>
        <v>0.5102048077776008</v>
      </c>
      <c r="S2890" s="5">
        <f ca="1">VLOOKUP(CONCATENATE($F2890," ",$G2890),AllocFactorMatrix,(S$4+1),FALSE)*$E2895</f>
        <v>1.8744620336864679E-2</v>
      </c>
      <c r="T2890" s="5">
        <f ca="1">VLOOKUP(CONCATENATE($F2890," ",$G2890),AllocFactorMatrix,(T$4+1),FALSE)*$E2895</f>
        <v>0.26300519960180813</v>
      </c>
      <c r="U2890" s="5">
        <f ca="1">VLOOKUP(CONCATENATE($F2890," ",$G2890),AllocFactorMatrix,(U$4+1),FALSE)*$E2895</f>
        <v>1.2968185128539604</v>
      </c>
      <c r="V2890" s="5">
        <f ca="1">VLOOKUP(CONCATENATE($F2890," ",$G2890),AllocFactorMatrix,(V$4+1),FALSE)*$E2895</f>
        <v>0</v>
      </c>
      <c r="W2890" s="5">
        <f t="shared" ca="1" si="1363"/>
        <v>1.5785683327926332</v>
      </c>
      <c r="X2890" s="5">
        <f ca="1">VLOOKUP(CONCATENATE($F2890," ",$G2890),AllocFactorMatrix,(X$4+1),FALSE)*$E2895</f>
        <v>0.1139959159222564</v>
      </c>
      <c r="Y2890" s="5">
        <f ca="1">VLOOKUP(CONCATENATE($F2890," ",$G2890),AllocFactorMatrix,(Y$4+1),FALSE)*$E2895</f>
        <v>2.2888689421864247E-3</v>
      </c>
      <c r="Z2890" s="5">
        <f t="shared" ca="1" si="1361"/>
        <v>0.11628478486444283</v>
      </c>
      <c r="AA2890" s="5">
        <f ca="1">VLOOKUP(CONCATENATE($F2890," ",$G2890),AllocFactorMatrix,(AA$4+1),FALSE)*$E2895</f>
        <v>1.5157751181831087E-3</v>
      </c>
      <c r="AB2890" s="5">
        <f ca="1">VLOOKUP(CONCATENATE($F2890," ",$G2890),AllocFactorMatrix,(AB$4+1),FALSE)*$E2895</f>
        <v>0</v>
      </c>
      <c r="AC2890" s="5">
        <f ca="1">VLOOKUP(CONCATENATE($F2890," ",$G2890),AllocFactorMatrix,(AC$4+1),FALSE)*$E2895</f>
        <v>0</v>
      </c>
    </row>
    <row r="2891" spans="4:29" hidden="1" outlineLevel="1">
      <c r="E2891" s="48"/>
      <c r="F2891" s="175" t="str">
        <f>F2895</f>
        <v>LABOR_M</v>
      </c>
      <c r="G2891" s="52" t="str">
        <f>$G$11</f>
        <v>DISTPRI</v>
      </c>
      <c r="H2891" s="4">
        <f t="shared" ca="1" si="1355"/>
        <v>49.073900244253885</v>
      </c>
      <c r="I2891" s="5">
        <f ca="1">VLOOKUP(CONCATENATE($F2891," ",$G2891),AllocFactorMatrix,(I$4+1),FALSE)*$E2895</f>
        <v>32.133936734642369</v>
      </c>
      <c r="J2891" s="5">
        <f ca="1">VLOOKUP(CONCATENATE($F2891," ",$G2891),AllocFactorMatrix,(J$4+1),FALSE)*$E2895</f>
        <v>7.5205814547184744</v>
      </c>
      <c r="K2891" s="5">
        <f ca="1">VLOOKUP(CONCATENATE($F2891," ",$G2891),AllocFactorMatrix,(K$4+1),FALSE)*$E2895</f>
        <v>0.10504560817589768</v>
      </c>
      <c r="L2891" s="5">
        <f ca="1">VLOOKUP(CONCATENATE($F2891," ",$G2891),AllocFactorMatrix,(L$4+1),FALSE)*$E2895</f>
        <v>0</v>
      </c>
      <c r="M2891" s="5">
        <f t="shared" ca="1" si="1360"/>
        <v>7.6256270628943721</v>
      </c>
      <c r="N2891" s="5">
        <f ca="1">VLOOKUP(CONCATENATE($F2891," ",$G2891),AllocFactorMatrix,(N$4+1),FALSE)*$E2895</f>
        <v>4.3658450647539828</v>
      </c>
      <c r="O2891" s="5">
        <f ca="1">VLOOKUP(CONCATENATE($F2891," ",$G2891),AllocFactorMatrix,(O$4+1),FALSE)*$E2895</f>
        <v>0.78445151000609192</v>
      </c>
      <c r="P2891" s="5">
        <f ca="1">VLOOKUP(CONCATENATE($F2891," ",$G2891),AllocFactorMatrix,(P$4+1),FALSE)*$E2895</f>
        <v>0</v>
      </c>
      <c r="Q2891" s="5">
        <f ca="1">VLOOKUP(CONCATENATE($F2891," ",$G2891),AllocFactorMatrix,(Q$4+1),FALSE)*$E2895</f>
        <v>0</v>
      </c>
      <c r="R2891" s="5">
        <f t="shared" ca="1" si="1362"/>
        <v>5.1502965747600751</v>
      </c>
      <c r="S2891" s="5">
        <f ca="1">VLOOKUP(CONCATENATE($F2891," ",$G2891),AllocFactorMatrix,(S$4+1),FALSE)*$E2895</f>
        <v>0.19740935588092406</v>
      </c>
      <c r="T2891" s="5">
        <f ca="1">VLOOKUP(CONCATENATE($F2891," ",$G2891),AllocFactorMatrix,(T$4+1),FALSE)*$E2895</f>
        <v>2.7297494912440423</v>
      </c>
      <c r="U2891" s="5">
        <f ca="1">VLOOKUP(CONCATENATE($F2891," ",$G2891),AllocFactorMatrix,(U$4+1),FALSE)*$E2895</f>
        <v>0</v>
      </c>
      <c r="V2891" s="5">
        <f ca="1">VLOOKUP(CONCATENATE($F2891," ",$G2891),AllocFactorMatrix,(V$4+1),FALSE)*$E2895</f>
        <v>0</v>
      </c>
      <c r="W2891" s="5">
        <f t="shared" ca="1" si="1363"/>
        <v>2.9271588471249665</v>
      </c>
      <c r="X2891" s="5">
        <f ca="1">VLOOKUP(CONCATENATE($F2891," ",$G2891),AllocFactorMatrix,(X$4+1),FALSE)*$E2895</f>
        <v>1.1970786417427937</v>
      </c>
      <c r="Y2891" s="5">
        <f ca="1">VLOOKUP(CONCATENATE($F2891," ",$G2891),AllocFactorMatrix,(Y$4+1),FALSE)*$E2895</f>
        <v>2.4027256144347118E-2</v>
      </c>
      <c r="Z2891" s="5">
        <f t="shared" ca="1" si="1361"/>
        <v>1.2211058978871407</v>
      </c>
      <c r="AA2891" s="5">
        <f ca="1">VLOOKUP(CONCATENATE($F2891," ",$G2891),AllocFactorMatrix,(AA$4+1),FALSE)*$E2895</f>
        <v>1.5775126944944377E-2</v>
      </c>
      <c r="AB2891" s="5">
        <f ca="1">VLOOKUP(CONCATENATE($F2891," ",$G2891),AllocFactorMatrix,(AB$4+1),FALSE)*$E2895</f>
        <v>0</v>
      </c>
      <c r="AC2891" s="5">
        <f ca="1">VLOOKUP(CONCATENATE($F2891," ",$G2891),AllocFactorMatrix,(AC$4+1),FALSE)*$E2895</f>
        <v>0</v>
      </c>
    </row>
    <row r="2892" spans="4:29" hidden="1" outlineLevel="1">
      <c r="E2892" s="48"/>
      <c r="F2892" s="175" t="str">
        <f>F2895</f>
        <v>LABOR_M</v>
      </c>
      <c r="G2892" s="52" t="str">
        <f>$G$12</f>
        <v>DISTSEC</v>
      </c>
      <c r="H2892" s="4">
        <f t="shared" ca="1" si="1355"/>
        <v>19.441756702089354</v>
      </c>
      <c r="I2892" s="5">
        <f ca="1">VLOOKUP(CONCATENATE($F2892," ",$G2892),AllocFactorMatrix,(I$4+1),FALSE)*$E2895</f>
        <v>14.427826491314729</v>
      </c>
      <c r="J2892" s="5">
        <f ca="1">VLOOKUP(CONCATENATE($F2892," ",$G2892),AllocFactorMatrix,(J$4+1),FALSE)*$E2895</f>
        <v>2.9092944147209967</v>
      </c>
      <c r="K2892" s="5">
        <f ca="1">VLOOKUP(CONCATENATE($F2892," ",$G2892),AllocFactorMatrix,(K$4+1),FALSE)*$E2895</f>
        <v>0</v>
      </c>
      <c r="L2892" s="5">
        <f ca="1">VLOOKUP(CONCATENATE($F2892," ",$G2892),AllocFactorMatrix,(L$4+1),FALSE)*$E2895</f>
        <v>0</v>
      </c>
      <c r="M2892" s="5">
        <f t="shared" ca="1" si="1360"/>
        <v>2.9092944147209967</v>
      </c>
      <c r="N2892" s="5">
        <f ca="1">VLOOKUP(CONCATENATE($F2892," ",$G2892),AllocFactorMatrix,(N$4+1),FALSE)*$E2895</f>
        <v>1.4541685706972494</v>
      </c>
      <c r="O2892" s="5">
        <f ca="1">VLOOKUP(CONCATENATE($F2892," ",$G2892),AllocFactorMatrix,(O$4+1),FALSE)*$E2895</f>
        <v>0</v>
      </c>
      <c r="P2892" s="5">
        <f ca="1">VLOOKUP(CONCATENATE($F2892," ",$G2892),AllocFactorMatrix,(P$4+1),FALSE)*$E2895</f>
        <v>0</v>
      </c>
      <c r="Q2892" s="5">
        <f ca="1">VLOOKUP(CONCATENATE($F2892," ",$G2892),AllocFactorMatrix,(Q$4+1),FALSE)*$E2895</f>
        <v>0</v>
      </c>
      <c r="R2892" s="5">
        <f t="shared" ca="1" si="1362"/>
        <v>1.4541685706972494</v>
      </c>
      <c r="S2892" s="5">
        <f ca="1">VLOOKUP(CONCATENATE($F2892," ",$G2892),AllocFactorMatrix,(S$4+1),FALSE)*$E2895</f>
        <v>5.4353416376681597E-2</v>
      </c>
      <c r="T2892" s="5">
        <f ca="1">VLOOKUP(CONCATENATE($F2892," ",$G2892),AllocFactorMatrix,(T$4+1),FALSE)*$E2895</f>
        <v>0</v>
      </c>
      <c r="U2892" s="5">
        <f ca="1">VLOOKUP(CONCATENATE($F2892," ",$G2892),AllocFactorMatrix,(U$4+1),FALSE)*$E2895</f>
        <v>0</v>
      </c>
      <c r="V2892" s="5">
        <f ca="1">VLOOKUP(CONCATENATE($F2892," ",$G2892),AllocFactorMatrix,(V$4+1),FALSE)*$E2895</f>
        <v>0</v>
      </c>
      <c r="W2892" s="5">
        <f t="shared" ca="1" si="1363"/>
        <v>5.4353416376681597E-2</v>
      </c>
      <c r="X2892" s="5">
        <f ca="1">VLOOKUP(CONCATENATE($F2892," ",$G2892),AllocFactorMatrix,(X$4+1),FALSE)*$E2895</f>
        <v>0.41076879991069448</v>
      </c>
      <c r="Y2892" s="5">
        <f ca="1">VLOOKUP(CONCATENATE($F2892," ",$G2892),AllocFactorMatrix,(Y$4+1),FALSE)*$E2895</f>
        <v>0</v>
      </c>
      <c r="Z2892" s="5">
        <f t="shared" ca="1" si="1361"/>
        <v>0.41076879991069448</v>
      </c>
      <c r="AA2892" s="5">
        <f ca="1">VLOOKUP(CONCATENATE($F2892," ",$G2892),AllocFactorMatrix,(AA$4+1),FALSE)*$E2895</f>
        <v>4.8567543770927602E-3</v>
      </c>
      <c r="AB2892" s="5">
        <f ca="1">VLOOKUP(CONCATENATE($F2892," ",$G2892),AllocFactorMatrix,(AB$4+1),FALSE)*$E2895</f>
        <v>0.14948949197202324</v>
      </c>
      <c r="AC2892" s="5">
        <f ca="1">VLOOKUP(CONCATENATE($F2892," ",$G2892),AllocFactorMatrix,(AC$4+1),FALSE)*$E2895</f>
        <v>3.0998762719879006E-2</v>
      </c>
    </row>
    <row r="2893" spans="4:29" hidden="1" outlineLevel="1">
      <c r="E2893" s="48"/>
      <c r="F2893" s="175" t="str">
        <f>F2895</f>
        <v>LABOR_M</v>
      </c>
      <c r="G2893" s="52" t="str">
        <f>$G$13</f>
        <v>ENERGY</v>
      </c>
      <c r="H2893" s="4">
        <f t="shared" ca="1" si="1355"/>
        <v>55.934955388596663</v>
      </c>
      <c r="I2893" s="5">
        <f ca="1">VLOOKUP(CONCATENATE($F2893," ",$G2893),AllocFactorMatrix,(I$4+1),FALSE)*$E2895</f>
        <v>21.886576656469906</v>
      </c>
      <c r="J2893" s="5">
        <f ca="1">VLOOKUP(CONCATENATE($F2893," ",$G2893),AllocFactorMatrix,(J$4+1),FALSE)*$E2895</f>
        <v>6.3142138635788507</v>
      </c>
      <c r="K2893" s="5">
        <f ca="1">VLOOKUP(CONCATENATE($F2893," ",$G2893),AllocFactorMatrix,(K$4+1),FALSE)*$E2895</f>
        <v>8.8006663879021882E-2</v>
      </c>
      <c r="L2893" s="5">
        <f ca="1">VLOOKUP(CONCATENATE($F2893," ",$G2893),AllocFactorMatrix,(L$4+1),FALSE)*$E2895</f>
        <v>1.2303257023641037E-2</v>
      </c>
      <c r="M2893" s="5">
        <f t="shared" ca="1" si="1360"/>
        <v>6.4145237844815135</v>
      </c>
      <c r="N2893" s="5">
        <f ca="1">VLOOKUP(CONCATENATE($F2893," ",$G2893),AllocFactorMatrix,(N$4+1),FALSE)*$E2895</f>
        <v>4.0968154953338027</v>
      </c>
      <c r="O2893" s="5">
        <f ca="1">VLOOKUP(CONCATENATE($F2893," ",$G2893),AllocFactorMatrix,(O$4+1),FALSE)*$E2895</f>
        <v>0.73062183654543233</v>
      </c>
      <c r="P2893" s="5">
        <f ca="1">VLOOKUP(CONCATENATE($F2893," ",$G2893),AllocFactorMatrix,(P$4+1),FALSE)*$E2895</f>
        <v>0.14878136241815645</v>
      </c>
      <c r="Q2893" s="5">
        <f ca="1">VLOOKUP(CONCATENATE($F2893," ",$G2893),AllocFactorMatrix,(Q$4+1),FALSE)*$E2895</f>
        <v>5.619522410627251E-3</v>
      </c>
      <c r="R2893" s="5">
        <f t="shared" ca="1" si="1362"/>
        <v>4.9818382167080184</v>
      </c>
      <c r="S2893" s="5">
        <f ca="1">VLOOKUP(CONCATENATE($F2893," ",$G2893),AllocFactorMatrix,(S$4+1),FALSE)*$E2895</f>
        <v>0.21455030196388228</v>
      </c>
      <c r="T2893" s="5">
        <f ca="1">VLOOKUP(CONCATENATE($F2893," ",$G2893),AllocFactorMatrix,(T$4+1),FALSE)*$E2895</f>
        <v>3.392081067514336</v>
      </c>
      <c r="U2893" s="5">
        <f ca="1">VLOOKUP(CONCATENATE($F2893," ",$G2893),AllocFactorMatrix,(U$4+1),FALSE)*$E2895</f>
        <v>14.58878859208362</v>
      </c>
      <c r="V2893" s="5">
        <f ca="1">VLOOKUP(CONCATENATE($F2893," ",$G2893),AllocFactorMatrix,(V$4+1),FALSE)*$E2895</f>
        <v>2.7443035102897562</v>
      </c>
      <c r="W2893" s="5">
        <f t="shared" ca="1" si="1363"/>
        <v>20.939723471851597</v>
      </c>
      <c r="X2893" s="5">
        <f ca="1">VLOOKUP(CONCATENATE($F2893," ",$G2893),AllocFactorMatrix,(X$4+1),FALSE)*$E2895</f>
        <v>1.1253546046462934</v>
      </c>
      <c r="Y2893" s="5">
        <f ca="1">VLOOKUP(CONCATENATE($F2893," ",$G2893),AllocFactorMatrix,(Y$4+1),FALSE)*$E2895</f>
        <v>2.2580015660063495E-2</v>
      </c>
      <c r="Z2893" s="5">
        <f t="shared" ca="1" si="1361"/>
        <v>1.147934620306357</v>
      </c>
      <c r="AA2893" s="5">
        <f ca="1">VLOOKUP(CONCATENATE($F2893," ",$G2893),AllocFactorMatrix,(AA$4+1),FALSE)*$E2895</f>
        <v>2.0141470795550117E-2</v>
      </c>
      <c r="AB2893" s="5">
        <f ca="1">VLOOKUP(CONCATENATE($F2893," ",$G2893),AllocFactorMatrix,(AB$4+1),FALSE)*$E2895</f>
        <v>0.45116204775261037</v>
      </c>
      <c r="AC2893" s="5">
        <f ca="1">VLOOKUP(CONCATENATE($F2893," ",$G2893),AllocFactorMatrix,(AC$4+1),FALSE)*$E2895</f>
        <v>9.3055120231097604E-2</v>
      </c>
    </row>
    <row r="2894" spans="4:29" hidden="1" outlineLevel="1">
      <c r="E2894" s="48"/>
      <c r="F2894" s="175" t="str">
        <f>F2895</f>
        <v>LABOR_M</v>
      </c>
      <c r="G2894" s="52" t="str">
        <f>$G$14</f>
        <v>CUSTOMER</v>
      </c>
      <c r="H2894" s="4">
        <f t="shared" ca="1" si="1355"/>
        <v>37.01770237799618</v>
      </c>
      <c r="I2894" s="5">
        <f ca="1">VLOOKUP(CONCATENATE($F2894," ",$G2894),AllocFactorMatrix,(I$4+1),FALSE)*$E2895</f>
        <v>28.582489945053208</v>
      </c>
      <c r="J2894" s="5">
        <f ca="1">VLOOKUP(CONCATENATE($F2894," ",$G2894),AllocFactorMatrix,(J$4+1),FALSE)*$E2895</f>
        <v>5.7876997754030226</v>
      </c>
      <c r="K2894" s="5">
        <f ca="1">VLOOKUP(CONCATENATE($F2894," ",$G2894),AllocFactorMatrix,(K$4+1),FALSE)*$E2895</f>
        <v>0.14793465667216818</v>
      </c>
      <c r="L2894" s="5">
        <f ca="1">VLOOKUP(CONCATENATE($F2894," ",$G2894),AllocFactorMatrix,(L$4+1),FALSE)*$E2895</f>
        <v>2.3851674351479585E-2</v>
      </c>
      <c r="M2894" s="5">
        <f t="shared" ca="1" si="1360"/>
        <v>5.9594861064266702</v>
      </c>
      <c r="N2894" s="5">
        <f ca="1">VLOOKUP(CONCATENATE($F2894," ",$G2894),AllocFactorMatrix,(N$4+1),FALSE)*$E2895</f>
        <v>0.23735131861318093</v>
      </c>
      <c r="O2894" s="5">
        <f ca="1">VLOOKUP(CONCATENATE($F2894," ",$G2894),AllocFactorMatrix,(O$4+1),FALSE)*$E2895</f>
        <v>5.7325076753568044E-2</v>
      </c>
      <c r="P2894" s="5">
        <f ca="1">VLOOKUP(CONCATENATE($F2894," ",$G2894),AllocFactorMatrix,(P$4+1),FALSE)*$E2895</f>
        <v>5.8354749289510073E-2</v>
      </c>
      <c r="Q2894" s="5">
        <f ca="1">VLOOKUP(CONCATENATE($F2894," ",$G2894),AllocFactorMatrix,(Q$4+1),FALSE)*$E2895</f>
        <v>7.2081762445504582E-3</v>
      </c>
      <c r="R2894" s="5">
        <f t="shared" ca="1" si="1362"/>
        <v>0.36023932090080946</v>
      </c>
      <c r="S2894" s="5">
        <f ca="1">VLOOKUP(CONCATENATE($F2894," ",$G2894),AllocFactorMatrix,(S$4+1),FALSE)*$E2895</f>
        <v>1.8038869897962775E-3</v>
      </c>
      <c r="T2894" s="5">
        <f ca="1">VLOOKUP(CONCATENATE($F2894," ",$G2894),AllocFactorMatrix,(T$4+1),FALSE)*$E2895</f>
        <v>4.1675621868233641E-2</v>
      </c>
      <c r="U2894" s="5">
        <f ca="1">VLOOKUP(CONCATENATE($F2894," ",$G2894),AllocFactorMatrix,(U$4+1),FALSE)*$E2895</f>
        <v>9.8025038334676212E-2</v>
      </c>
      <c r="V2894" s="5">
        <f ca="1">VLOOKUP(CONCATENATE($F2894," ",$G2894),AllocFactorMatrix,(V$4+1),FALSE)*$E2895</f>
        <v>2.8864796912680204E-2</v>
      </c>
      <c r="W2894" s="5">
        <f t="shared" ca="1" si="1363"/>
        <v>0.17036934410538634</v>
      </c>
      <c r="X2894" s="5">
        <f ca="1">VLOOKUP(CONCATENATE($F2894," ",$G2894),AllocFactorMatrix,(X$4+1),FALSE)*$E2895</f>
        <v>5.2592781476709351E-2</v>
      </c>
      <c r="Y2894" s="5">
        <f ca="1">VLOOKUP(CONCATENATE($F2894," ",$G2894),AllocFactorMatrix,(Y$4+1),FALSE)*$E2895</f>
        <v>7.8564318549861813E-4</v>
      </c>
      <c r="Z2894" s="5">
        <f t="shared" ca="1" si="1361"/>
        <v>5.337842466220797E-2</v>
      </c>
      <c r="AA2894" s="5">
        <f ca="1">VLOOKUP(CONCATENATE($F2894," ",$G2894),AllocFactorMatrix,(AA$4+1),FALSE)*$E2895</f>
        <v>4.2814728128873674E-3</v>
      </c>
      <c r="AB2894" s="5">
        <f ca="1">VLOOKUP(CONCATENATE($F2894," ",$G2894),AllocFactorMatrix,(AB$4+1),FALSE)*$E2895</f>
        <v>1.5556536592094101</v>
      </c>
      <c r="AC2894" s="5">
        <f ca="1">VLOOKUP(CONCATENATE($F2894," ",$G2894),AllocFactorMatrix,(AC$4+1),FALSE)*$E2895</f>
        <v>0.33180410482558059</v>
      </c>
    </row>
    <row r="2895" spans="4:29" collapsed="1">
      <c r="D2895" s="52" t="s">
        <v>276</v>
      </c>
      <c r="E2895" s="39">
        <v>329</v>
      </c>
      <c r="F2895" s="93" t="s">
        <v>69</v>
      </c>
      <c r="G2895" s="52" t="str">
        <f>$G$15</f>
        <v>TOTAL</v>
      </c>
      <c r="H2895" s="4">
        <f t="shared" ca="1" si="1355"/>
        <v>329.00000000000017</v>
      </c>
      <c r="I2895" s="5">
        <f ca="1">VLOOKUP(CONCATENATE($F2895," ",$G2895),AllocFactorMatrix,(I$4+1),FALSE)*$E2895</f>
        <v>183.18615799413209</v>
      </c>
      <c r="J2895" s="5">
        <f ca="1">VLOOKUP(CONCATENATE($F2895," ",$G2895),AllocFactorMatrix,(J$4+1),FALSE)*$E2895</f>
        <v>42.62696021629376</v>
      </c>
      <c r="K2895" s="5">
        <f ca="1">VLOOKUP(CONCATENATE($F2895," ",$G2895),AllocFactorMatrix,(K$4+1),FALSE)*$E2895</f>
        <v>0.62043661472583711</v>
      </c>
      <c r="L2895" s="5">
        <f ca="1">VLOOKUP(CONCATENATE($F2895," ",$G2895),AllocFactorMatrix,(L$4+1),FALSE)*$E2895</f>
        <v>7.5494317014818554E-2</v>
      </c>
      <c r="M2895" s="5">
        <f t="shared" ca="1" si="1360"/>
        <v>43.322891148034415</v>
      </c>
      <c r="N2895" s="5">
        <f ca="1">VLOOKUP(CONCATENATE($F2895," ",$G2895),AllocFactorMatrix,(N$4+1),FALSE)*$E2895</f>
        <v>22.102556758275249</v>
      </c>
      <c r="O2895" s="5">
        <f ca="1">VLOOKUP(CONCATENATE($F2895," ",$G2895),AllocFactorMatrix,(O$4+1),FALSE)*$E2895</f>
        <v>3.7136562576372065</v>
      </c>
      <c r="P2895" s="5">
        <f ca="1">VLOOKUP(CONCATENATE($F2895," ",$G2895),AllocFactorMatrix,(P$4+1),FALSE)*$E2895</f>
        <v>0.64582280632849454</v>
      </c>
      <c r="Q2895" s="5">
        <f ca="1">VLOOKUP(CONCATENATE($F2895," ",$G2895),AllocFactorMatrix,(Q$4+1),FALSE)*$E2895</f>
        <v>2.8741735361824044E-2</v>
      </c>
      <c r="R2895" s="5">
        <f t="shared" ca="1" si="1362"/>
        <v>26.490777557602772</v>
      </c>
      <c r="S2895" s="5">
        <f ca="1">VLOOKUP(CONCATENATE($F2895," ",$G2895),AllocFactorMatrix,(S$4+1),FALSE)*$E2895</f>
        <v>1.0330088973128595</v>
      </c>
      <c r="T2895" s="5">
        <f ca="1">VLOOKUP(CONCATENATE($F2895," ",$G2895),AllocFactorMatrix,(T$4+1),FALSE)*$E2895</f>
        <v>13.799815515606305</v>
      </c>
      <c r="U2895" s="5">
        <f ca="1">VLOOKUP(CONCATENATE($F2895," ",$G2895),AllocFactorMatrix,(U$4+1),FALSE)*$E2895</f>
        <v>44.183560596825032</v>
      </c>
      <c r="V2895" s="5">
        <f ca="1">VLOOKUP(CONCATENATE($F2895," ",$G2895),AllocFactorMatrix,(V$4+1),FALSE)*$E2895</f>
        <v>7.8818468921630949</v>
      </c>
      <c r="W2895" s="5">
        <f t="shared" ca="1" si="1363"/>
        <v>66.898231901907295</v>
      </c>
      <c r="X2895" s="5">
        <f ca="1">VLOOKUP(CONCATENATE($F2895," ",$G2895),AllocFactorMatrix,(X$4+1),FALSE)*$E2895</f>
        <v>6.0650004202408114</v>
      </c>
      <c r="Y2895" s="5">
        <f ca="1">VLOOKUP(CONCATENATE($F2895," ",$G2895),AllocFactorMatrix,(Y$4+1),FALSE)*$E2895</f>
        <v>0.1128991395975822</v>
      </c>
      <c r="Z2895" s="5">
        <f t="shared" ca="1" si="1361"/>
        <v>6.1778995598383935</v>
      </c>
      <c r="AA2895" s="5">
        <f ca="1">VLOOKUP(CONCATENATE($F2895," ",$G2895),AllocFactorMatrix,(AA$4+1),FALSE)*$E2895</f>
        <v>8.8324836369673462E-2</v>
      </c>
      <c r="AB2895" s="5">
        <f ca="1">VLOOKUP(CONCATENATE($F2895," ",$G2895),AllocFactorMatrix,(AB$4+1),FALSE)*$E2895</f>
        <v>2.3418012899765297</v>
      </c>
      <c r="AC2895" s="5">
        <f ca="1">VLOOKUP(CONCATENATE($F2895," ",$G2895),AllocFactorMatrix,(AC$4+1),FALSE)*$E2895</f>
        <v>0.49391571213884677</v>
      </c>
    </row>
    <row r="2896" spans="4:29" hidden="1" outlineLevel="1">
      <c r="E2896" s="48"/>
      <c r="F2896" s="175" t="str">
        <f>F2903</f>
        <v>LABOR_M</v>
      </c>
      <c r="G2896" s="52" t="str">
        <f>$G$8</f>
        <v>PRODUCTION</v>
      </c>
      <c r="H2896" s="4">
        <f t="shared" ca="1" si="1355"/>
        <v>1513458.3793499281</v>
      </c>
      <c r="I2896" s="5">
        <f ca="1">VLOOKUP(CONCATENATE($F2896," ",$G2896),AllocFactorMatrix,(I$4+1),FALSE)*$E2903</f>
        <v>778501.77159416059</v>
      </c>
      <c r="J2896" s="5">
        <f ca="1">VLOOKUP(CONCATENATE($F2896," ",$G2896),AllocFactorMatrix,(J$4+1),FALSE)*$E2903</f>
        <v>181546.73282543381</v>
      </c>
      <c r="K2896" s="5">
        <f ca="1">VLOOKUP(CONCATENATE($F2896," ",$G2896),AllocFactorMatrix,(K$4+1),FALSE)*$E2903</f>
        <v>2524.2184624142274</v>
      </c>
      <c r="L2896" s="5">
        <f ca="1">VLOOKUP(CONCATENATE($F2896," ",$G2896),AllocFactorMatrix,(L$4+1),FALSE)*$E2903</f>
        <v>351.55726327001037</v>
      </c>
      <c r="M2896" s="5">
        <f t="shared" ref="M2896:M2919" ca="1" si="1364">SUBTOTAL(9,J2896:L2896)</f>
        <v>184422.50855111805</v>
      </c>
      <c r="N2896" s="5">
        <f ca="1">VLOOKUP(CONCATENATE($F2896," ",$G2896),AllocFactorMatrix,(N$4+1),FALSE)*$E2903</f>
        <v>108058.10354392989</v>
      </c>
      <c r="O2896" s="5">
        <f ca="1">VLOOKUP(CONCATENATE($F2896," ",$G2896),AllocFactorMatrix,(O$4+1),FALSE)*$E2903</f>
        <v>19363.102889653856</v>
      </c>
      <c r="P2896" s="5">
        <f ca="1">VLOOKUP(CONCATENATE($F2896," ",$G2896),AllocFactorMatrix,(P$4+1),FALSE)*$E2903</f>
        <v>3926.6396691379673</v>
      </c>
      <c r="Q2896" s="5">
        <f ca="1">VLOOKUP(CONCATENATE($F2896," ",$G2896),AllocFactorMatrix,(Q$4+1),FALSE)*$E2903</f>
        <v>149.11236572278793</v>
      </c>
      <c r="R2896" s="5">
        <f ca="1">SUBTOTAL(9,N2896:Q2896)</f>
        <v>131496.95846844453</v>
      </c>
      <c r="S2896" s="5">
        <f ca="1">VLOOKUP(CONCATENATE($F2896," ",$G2896),AllocFactorMatrix,(S$4+1),FALSE)*$E2903</f>
        <v>5117.3262816979086</v>
      </c>
      <c r="T2896" s="5">
        <f ca="1">VLOOKUP(CONCATENATE($F2896," ",$G2896),AllocFactorMatrix,(T$4+1),FALSE)*$E2903</f>
        <v>69086.85980098549</v>
      </c>
      <c r="U2896" s="5">
        <f ca="1">VLOOKUP(CONCATENATE($F2896," ",$G2896),AllocFactorMatrix,(U$4+1),FALSE)*$E2903</f>
        <v>264229.50521199044</v>
      </c>
      <c r="V2896" s="5">
        <f ca="1">VLOOKUP(CONCATENATE($F2896," ",$G2896),AllocFactorMatrix,(V$4+1),FALSE)*$E2903</f>
        <v>47867.625515949971</v>
      </c>
      <c r="W2896" s="5">
        <f ca="1">SUBTOTAL(9,S2896:V2896)</f>
        <v>386301.3168106238</v>
      </c>
      <c r="X2896" s="5">
        <f ca="1">VLOOKUP(CONCATENATE($F2896," ",$G2896),AllocFactorMatrix,(X$4+1),FALSE)*$E2903</f>
        <v>29657.585412049062</v>
      </c>
      <c r="Y2896" s="5">
        <f ca="1">VLOOKUP(CONCATENATE($F2896," ",$G2896),AllocFactorMatrix,(Y$4+1),FALSE)*$E2903</f>
        <v>592.33804921932312</v>
      </c>
      <c r="Z2896" s="5">
        <f t="shared" ref="Z2896:Z2919" ca="1" si="1365">SUBTOTAL(9,X2896:Y2896)</f>
        <v>30249.923461268387</v>
      </c>
      <c r="AA2896" s="5">
        <f ca="1">VLOOKUP(CONCATENATE($F2896," ",$G2896),AllocFactorMatrix,(AA$4+1),FALSE)*$E2903</f>
        <v>391.23153173165417</v>
      </c>
      <c r="AB2896" s="5">
        <f ca="1">VLOOKUP(CONCATENATE($F2896," ",$G2896),AllocFactorMatrix,(AB$4+1),FALSE)*$E2903</f>
        <v>1738.0732165914217</v>
      </c>
      <c r="AC2896" s="5">
        <f ca="1">VLOOKUP(CONCATENATE($F2896," ",$G2896),AllocFactorMatrix,(AC$4+1),FALSE)*$E2903</f>
        <v>356.59571598931427</v>
      </c>
    </row>
    <row r="2897" spans="1:29" hidden="1" outlineLevel="1">
      <c r="E2897" s="48"/>
      <c r="F2897" s="175" t="str">
        <f>F2903</f>
        <v>LABOR_M</v>
      </c>
      <c r="G2897" s="52" t="str">
        <f>$G$9</f>
        <v>BULKTRAN</v>
      </c>
      <c r="H2897" s="4">
        <f t="shared" ca="1" si="1355"/>
        <v>234598.0201812381</v>
      </c>
      <c r="I2897" s="5">
        <f ca="1">VLOOKUP(CONCATENATE($F2897," ",$G2897),AllocFactorMatrix,(I$4+1),FALSE)*$E2903</f>
        <v>120673.93250815586</v>
      </c>
      <c r="J2897" s="5">
        <f ca="1">VLOOKUP(CONCATENATE($F2897," ",$G2897),AllocFactorMatrix,(J$4+1),FALSE)*$E2903</f>
        <v>28141.179613748471</v>
      </c>
      <c r="K2897" s="5">
        <f ca="1">VLOOKUP(CONCATENATE($F2897," ",$G2897),AllocFactorMatrix,(K$4+1),FALSE)*$E2903</f>
        <v>391.27382811918631</v>
      </c>
      <c r="L2897" s="5">
        <f ca="1">VLOOKUP(CONCATENATE($F2897," ",$G2897),AllocFactorMatrix,(L$4+1),FALSE)*$E2903</f>
        <v>54.494156607665566</v>
      </c>
      <c r="M2897" s="5">
        <f t="shared" ca="1" si="1364"/>
        <v>28586.947598475323</v>
      </c>
      <c r="N2897" s="5">
        <f ca="1">VLOOKUP(CONCATENATE($F2897," ",$G2897),AllocFactorMatrix,(N$4+1),FALSE)*$E2903</f>
        <v>16749.86078364023</v>
      </c>
      <c r="O2897" s="5">
        <f ca="1">VLOOKUP(CONCATENATE($F2897," ",$G2897),AllocFactorMatrix,(O$4+1),FALSE)*$E2903</f>
        <v>3001.4341090962516</v>
      </c>
      <c r="P2897" s="5">
        <f ca="1">VLOOKUP(CONCATENATE($F2897," ",$G2897),AllocFactorMatrix,(P$4+1),FALSE)*$E2903</f>
        <v>608.66020824474435</v>
      </c>
      <c r="Q2897" s="5">
        <f ca="1">VLOOKUP(CONCATENATE($F2897," ",$G2897),AllocFactorMatrix,(Q$4+1),FALSE)*$E2903</f>
        <v>23.113596158575703</v>
      </c>
      <c r="R2897" s="5">
        <f t="shared" ref="R2897:R2903" ca="1" si="1366">SUBTOTAL(9,N2897:Q2897)</f>
        <v>20383.068697139803</v>
      </c>
      <c r="S2897" s="5">
        <f ca="1">VLOOKUP(CONCATENATE($F2897," ",$G2897),AllocFactorMatrix,(S$4+1),FALSE)*$E2903</f>
        <v>793.22605146459102</v>
      </c>
      <c r="T2897" s="5">
        <f ca="1">VLOOKUP(CONCATENATE($F2897," ",$G2897),AllocFactorMatrix,(T$4+1),FALSE)*$E2903</f>
        <v>10709.009742845758</v>
      </c>
      <c r="U2897" s="5">
        <f ca="1">VLOOKUP(CONCATENATE($F2897," ",$G2897),AllocFactorMatrix,(U$4+1),FALSE)*$E2903</f>
        <v>40957.663350363553</v>
      </c>
      <c r="V2897" s="5">
        <f ca="1">VLOOKUP(CONCATENATE($F2897," ",$G2897),AllocFactorMatrix,(V$4+1),FALSE)*$E2903</f>
        <v>7419.8605855565174</v>
      </c>
      <c r="W2897" s="5">
        <f t="shared" ref="W2897:W2903" ca="1" si="1367">SUBTOTAL(9,S2897:V2897)</f>
        <v>59879.75973023042</v>
      </c>
      <c r="X2897" s="5">
        <f ca="1">VLOOKUP(CONCATENATE($F2897," ",$G2897),AllocFactorMatrix,(X$4+1),FALSE)*$E2903</f>
        <v>4597.1603289223949</v>
      </c>
      <c r="Y2897" s="5">
        <f ca="1">VLOOKUP(CONCATENATE($F2897," ",$G2897),AllocFactorMatrix,(Y$4+1),FALSE)*$E2903</f>
        <v>91.817082994087713</v>
      </c>
      <c r="Z2897" s="5">
        <f t="shared" ca="1" si="1365"/>
        <v>4688.9774119164822</v>
      </c>
      <c r="AA2897" s="5">
        <f ca="1">VLOOKUP(CONCATENATE($F2897," ",$G2897),AllocFactorMatrix,(AA$4+1),FALSE)*$E2903</f>
        <v>60.643982040749698</v>
      </c>
      <c r="AB2897" s="5">
        <f ca="1">VLOOKUP(CONCATENATE($F2897," ",$G2897),AllocFactorMatrix,(AB$4+1),FALSE)*$E2903</f>
        <v>269.41509664608168</v>
      </c>
      <c r="AC2897" s="5">
        <f ca="1">VLOOKUP(CONCATENATE($F2897," ",$G2897),AllocFactorMatrix,(AC$4+1),FALSE)*$E2903</f>
        <v>55.275156633072989</v>
      </c>
    </row>
    <row r="2898" spans="1:29" hidden="1" outlineLevel="1">
      <c r="E2898" s="48"/>
      <c r="F2898" s="175" t="str">
        <f>F2903</f>
        <v>LABOR_M</v>
      </c>
      <c r="G2898" s="52" t="str">
        <f>$G$10</f>
        <v>SUBTRAN</v>
      </c>
      <c r="H2898" s="4">
        <f t="shared" ca="1" si="1355"/>
        <v>65016.309552143852</v>
      </c>
      <c r="I2898" s="5">
        <f ca="1">VLOOKUP(CONCATENATE($F2898," ",$G2898),AllocFactorMatrix,(I$4+1),FALSE)*$E2903</f>
        <v>33220.301903447325</v>
      </c>
      <c r="J2898" s="5">
        <f ca="1">VLOOKUP(CONCATENATE($F2898," ",$G2898),AllocFactorMatrix,(J$4+1),FALSE)*$E2903</f>
        <v>7787.3999614807553</v>
      </c>
      <c r="K2898" s="5">
        <f ca="1">VLOOKUP(CONCATENATE($F2898," ",$G2898),AllocFactorMatrix,(K$4+1),FALSE)*$E2903</f>
        <v>108.78695776562216</v>
      </c>
      <c r="L2898" s="5">
        <f ca="1">VLOOKUP(CONCATENATE($F2898," ",$G2898),AllocFactorMatrix,(L$4+1),FALSE)*$E2903</f>
        <v>19.689933903999123</v>
      </c>
      <c r="M2898" s="5">
        <f t="shared" ca="1" si="1364"/>
        <v>7915.8768531503765</v>
      </c>
      <c r="N2898" s="5">
        <f ca="1">VLOOKUP(CONCATENATE($F2898," ",$G2898),AllocFactorMatrix,(N$4+1),FALSE)*$E2903</f>
        <v>4500.5600053803655</v>
      </c>
      <c r="O2898" s="5">
        <f ca="1">VLOOKUP(CONCATENATE($F2898," ",$G2898),AllocFactorMatrix,(O$4+1),FALSE)*$E2903</f>
        <v>808.72802204985726</v>
      </c>
      <c r="P2898" s="5">
        <f ca="1">VLOOKUP(CONCATENATE($F2898," ",$G2898),AllocFactorMatrix,(P$4+1),FALSE)*$E2903</f>
        <v>212.2848704942443</v>
      </c>
      <c r="Q2898" s="5">
        <f ca="1">VLOOKUP(CONCATENATE($F2898," ",$G2898),AllocFactorMatrix,(Q$4+1),FALSE)*$E2903</f>
        <v>0</v>
      </c>
      <c r="R2898" s="5">
        <f t="shared" ca="1" si="1366"/>
        <v>5521.5728979244668</v>
      </c>
      <c r="S2898" s="5">
        <f ca="1">VLOOKUP(CONCATENATE($F2898," ",$G2898),AllocFactorMatrix,(S$4+1),FALSE)*$E2903</f>
        <v>202.8592950441807</v>
      </c>
      <c r="T2898" s="5">
        <f ca="1">VLOOKUP(CONCATENATE($F2898," ",$G2898),AllocFactorMatrix,(T$4+1),FALSE)*$E2903</f>
        <v>2846.3126179861019</v>
      </c>
      <c r="U2898" s="5">
        <f ca="1">VLOOKUP(CONCATENATE($F2898," ",$G2898),AllocFactorMatrix,(U$4+1),FALSE)*$E2903</f>
        <v>14034.516815495017</v>
      </c>
      <c r="V2898" s="5">
        <f ca="1">VLOOKUP(CONCATENATE($F2898," ",$G2898),AllocFactorMatrix,(V$4+1),FALSE)*$E2903</f>
        <v>0</v>
      </c>
      <c r="W2898" s="5">
        <f t="shared" ca="1" si="1367"/>
        <v>17083.6887285253</v>
      </c>
      <c r="X2898" s="5">
        <f ca="1">VLOOKUP(CONCATENATE($F2898," ",$G2898),AllocFactorMatrix,(X$4+1),FALSE)*$E2903</f>
        <v>1233.6942934194769</v>
      </c>
      <c r="Y2898" s="5">
        <f ca="1">VLOOKUP(CONCATENATE($F2898," ",$G2898),AllocFactorMatrix,(Y$4+1),FALSE)*$E2903</f>
        <v>24.770751912605661</v>
      </c>
      <c r="Z2898" s="5">
        <f t="shared" ca="1" si="1365"/>
        <v>1258.4650453320826</v>
      </c>
      <c r="AA2898" s="5">
        <f ca="1">VLOOKUP(CONCATENATE($F2898," ",$G2898),AllocFactorMatrix,(AA$4+1),FALSE)*$E2903</f>
        <v>16.40412376426757</v>
      </c>
      <c r="AB2898" s="5">
        <f ca="1">VLOOKUP(CONCATENATE($F2898," ",$G2898),AllocFactorMatrix,(AB$4+1),FALSE)*$E2903</f>
        <v>0</v>
      </c>
      <c r="AC2898" s="5">
        <f ca="1">VLOOKUP(CONCATENATE($F2898," ",$G2898),AllocFactorMatrix,(AC$4+1),FALSE)*$E2903</f>
        <v>0</v>
      </c>
    </row>
    <row r="2899" spans="1:29" hidden="1" outlineLevel="1">
      <c r="E2899" s="48"/>
      <c r="F2899" s="175" t="str">
        <f>F2903</f>
        <v>LABOR_M</v>
      </c>
      <c r="G2899" s="52" t="str">
        <f>$G$11</f>
        <v>DISTPRI</v>
      </c>
      <c r="H2899" s="4">
        <f t="shared" ca="1" si="1355"/>
        <v>531090.87459292484</v>
      </c>
      <c r="I2899" s="5">
        <f ca="1">VLOOKUP(CONCATENATE($F2899," ",$G2899),AllocFactorMatrix,(I$4+1),FALSE)*$E2903</f>
        <v>347762.05843783967</v>
      </c>
      <c r="J2899" s="5">
        <f ca="1">VLOOKUP(CONCATENATE($F2899," ",$G2899),AllocFactorMatrix,(J$4+1),FALSE)*$E2903</f>
        <v>81389.744087060637</v>
      </c>
      <c r="K2899" s="5">
        <f ca="1">VLOOKUP(CONCATENATE($F2899," ",$G2899),AllocFactorMatrix,(K$4+1),FALSE)*$E2903</f>
        <v>1136.8316689850951</v>
      </c>
      <c r="L2899" s="5">
        <f ca="1">VLOOKUP(CONCATENATE($F2899," ",$G2899),AllocFactorMatrix,(L$4+1),FALSE)*$E2903</f>
        <v>0</v>
      </c>
      <c r="M2899" s="5">
        <f t="shared" ca="1" si="1364"/>
        <v>82526.575756045728</v>
      </c>
      <c r="N2899" s="5">
        <f ca="1">VLOOKUP(CONCATENATE($F2899," ",$G2899),AllocFactorMatrix,(N$4+1),FALSE)*$E2903</f>
        <v>47248.343054797086</v>
      </c>
      <c r="O2899" s="5">
        <f ca="1">VLOOKUP(CONCATENATE($F2899," ",$G2899),AllocFactorMatrix,(O$4+1),FALSE)*$E2903</f>
        <v>8489.5440641822206</v>
      </c>
      <c r="P2899" s="5">
        <f ca="1">VLOOKUP(CONCATENATE($F2899," ",$G2899),AllocFactorMatrix,(P$4+1),FALSE)*$E2903</f>
        <v>0</v>
      </c>
      <c r="Q2899" s="5">
        <f ca="1">VLOOKUP(CONCATENATE($F2899," ",$G2899),AllocFactorMatrix,(Q$4+1),FALSE)*$E2903</f>
        <v>0</v>
      </c>
      <c r="R2899" s="5">
        <f t="shared" ca="1" si="1366"/>
        <v>55737.887118979306</v>
      </c>
      <c r="S2899" s="5">
        <f ca="1">VLOOKUP(CONCATENATE($F2899," ",$G2899),AllocFactorMatrix,(S$4+1),FALSE)*$E2903</f>
        <v>2136.416851845845</v>
      </c>
      <c r="T2899" s="5">
        <f ca="1">VLOOKUP(CONCATENATE($F2899," ",$G2899),AllocFactorMatrix,(T$4+1),FALSE)*$E2903</f>
        <v>29542.079140003603</v>
      </c>
      <c r="U2899" s="5">
        <f ca="1">VLOOKUP(CONCATENATE($F2899," ",$G2899),AllocFactorMatrix,(U$4+1),FALSE)*$E2903</f>
        <v>0</v>
      </c>
      <c r="V2899" s="5">
        <f ca="1">VLOOKUP(CONCATENATE($F2899," ",$G2899),AllocFactorMatrix,(V$4+1),FALSE)*$E2903</f>
        <v>0</v>
      </c>
      <c r="W2899" s="5">
        <f t="shared" ca="1" si="1367"/>
        <v>31678.49599184945</v>
      </c>
      <c r="X2899" s="5">
        <f ca="1">VLOOKUP(CONCATENATE($F2899," ",$G2899),AllocFactorMatrix,(X$4+1),FALSE)*$E2903</f>
        <v>12955.105252188152</v>
      </c>
      <c r="Y2899" s="5">
        <f ca="1">VLOOKUP(CONCATENATE($F2899," ",$G2899),AllocFactorMatrix,(Y$4+1),FALSE)*$E2903</f>
        <v>260.0293927374093</v>
      </c>
      <c r="Z2899" s="5">
        <f t="shared" ca="1" si="1365"/>
        <v>13215.134644925562</v>
      </c>
      <c r="AA2899" s="5">
        <f ca="1">VLOOKUP(CONCATENATE($F2899," ",$G2899),AllocFactorMatrix,(AA$4+1),FALSE)*$E2903</f>
        <v>170.72264328503047</v>
      </c>
      <c r="AB2899" s="5">
        <f ca="1">VLOOKUP(CONCATENATE($F2899," ",$G2899),AllocFactorMatrix,(AB$4+1),FALSE)*$E2903</f>
        <v>0</v>
      </c>
      <c r="AC2899" s="5">
        <f ca="1">VLOOKUP(CONCATENATE($F2899," ",$G2899),AllocFactorMatrix,(AC$4+1),FALSE)*$E2903</f>
        <v>0</v>
      </c>
    </row>
    <row r="2900" spans="1:29" hidden="1" outlineLevel="1">
      <c r="E2900" s="48"/>
      <c r="F2900" s="175" t="str">
        <f>F2903</f>
        <v>LABOR_M</v>
      </c>
      <c r="G2900" s="52" t="str">
        <f>$G$12</f>
        <v>DISTSEC</v>
      </c>
      <c r="H2900" s="4">
        <f t="shared" ca="1" si="1355"/>
        <v>210403.89125672766</v>
      </c>
      <c r="I2900" s="5">
        <f ca="1">VLOOKUP(CONCATENATE($F2900," ",$G2900),AllocFactorMatrix,(I$4+1),FALSE)*$E2903</f>
        <v>156141.79740369262</v>
      </c>
      <c r="J2900" s="5">
        <f ca="1">VLOOKUP(CONCATENATE($F2900," ",$G2900),AllocFactorMatrix,(J$4+1),FALSE)*$E2903</f>
        <v>31485.162326045265</v>
      </c>
      <c r="K2900" s="5">
        <f ca="1">VLOOKUP(CONCATENATE($F2900," ",$G2900),AllocFactorMatrix,(K$4+1),FALSE)*$E2903</f>
        <v>0</v>
      </c>
      <c r="L2900" s="5">
        <f ca="1">VLOOKUP(CONCATENATE($F2900," ",$G2900),AllocFactorMatrix,(L$4+1),FALSE)*$E2903</f>
        <v>0</v>
      </c>
      <c r="M2900" s="5">
        <f t="shared" ca="1" si="1364"/>
        <v>31485.162326045265</v>
      </c>
      <c r="N2900" s="5">
        <f ca="1">VLOOKUP(CONCATENATE($F2900," ",$G2900),AllocFactorMatrix,(N$4+1),FALSE)*$E2903</f>
        <v>15737.401229028555</v>
      </c>
      <c r="O2900" s="5">
        <f ca="1">VLOOKUP(CONCATENATE($F2900," ",$G2900),AllocFactorMatrix,(O$4+1),FALSE)*$E2903</f>
        <v>0</v>
      </c>
      <c r="P2900" s="5">
        <f ca="1">VLOOKUP(CONCATENATE($F2900," ",$G2900),AllocFactorMatrix,(P$4+1),FALSE)*$E2903</f>
        <v>0</v>
      </c>
      <c r="Q2900" s="5">
        <f ca="1">VLOOKUP(CONCATENATE($F2900," ",$G2900),AllocFactorMatrix,(Q$4+1),FALSE)*$E2903</f>
        <v>0</v>
      </c>
      <c r="R2900" s="5">
        <f t="shared" ca="1" si="1366"/>
        <v>15737.401229028555</v>
      </c>
      <c r="S2900" s="5">
        <f ca="1">VLOOKUP(CONCATENATE($F2900," ",$G2900),AllocFactorMatrix,(S$4+1),FALSE)*$E2903</f>
        <v>588.22721032826939</v>
      </c>
      <c r="T2900" s="5">
        <f ca="1">VLOOKUP(CONCATENATE($F2900," ",$G2900),AllocFactorMatrix,(T$4+1),FALSE)*$E2903</f>
        <v>0</v>
      </c>
      <c r="U2900" s="5">
        <f ca="1">VLOOKUP(CONCATENATE($F2900," ",$G2900),AllocFactorMatrix,(U$4+1),FALSE)*$E2903</f>
        <v>0</v>
      </c>
      <c r="V2900" s="5">
        <f ca="1">VLOOKUP(CONCATENATE($F2900," ",$G2900),AllocFactorMatrix,(V$4+1),FALSE)*$E2903</f>
        <v>0</v>
      </c>
      <c r="W2900" s="5">
        <f t="shared" ca="1" si="1367"/>
        <v>588.22721032826939</v>
      </c>
      <c r="X2900" s="5">
        <f ca="1">VLOOKUP(CONCATENATE($F2900," ",$G2900),AllocFactorMatrix,(X$4+1),FALSE)*$E2903</f>
        <v>4445.4498239234817</v>
      </c>
      <c r="Y2900" s="5">
        <f ca="1">VLOOKUP(CONCATENATE($F2900," ",$G2900),AllocFactorMatrix,(Y$4+1),FALSE)*$E2903</f>
        <v>0</v>
      </c>
      <c r="Z2900" s="5">
        <f t="shared" ca="1" si="1365"/>
        <v>4445.4498239234817</v>
      </c>
      <c r="AA2900" s="5">
        <f ca="1">VLOOKUP(CONCATENATE($F2900," ",$G2900),AllocFactorMatrix,(AA$4+1),FALSE)*$E2903</f>
        <v>52.561094939977437</v>
      </c>
      <c r="AB2900" s="5">
        <f ca="1">VLOOKUP(CONCATENATE($F2900," ",$G2900),AllocFactorMatrix,(AB$4+1),FALSE)*$E2903</f>
        <v>1617.8152671525229</v>
      </c>
      <c r="AC2900" s="5">
        <f ca="1">VLOOKUP(CONCATENATE($F2900," ",$G2900),AllocFactorMatrix,(AC$4+1),FALSE)*$E2903</f>
        <v>335.47690161689945</v>
      </c>
    </row>
    <row r="2901" spans="1:29" hidden="1" outlineLevel="1">
      <c r="E2901" s="48"/>
      <c r="F2901" s="175" t="str">
        <f>F2903</f>
        <v>LABOR_M</v>
      </c>
      <c r="G2901" s="52" t="str">
        <f>$G$13</f>
        <v>ENERGY</v>
      </c>
      <c r="H2901" s="4">
        <f t="shared" ca="1" si="1355"/>
        <v>605343.04854084656</v>
      </c>
      <c r="I2901" s="5">
        <f ca="1">VLOOKUP(CONCATENATE($F2901," ",$G2901),AllocFactorMatrix,(I$4+1),FALSE)*$E2903</f>
        <v>236862.38673663881</v>
      </c>
      <c r="J2901" s="5">
        <f ca="1">VLOOKUP(CONCATENATE($F2901," ",$G2901),AllocFactorMatrix,(J$4+1),FALSE)*$E2903</f>
        <v>68334.111339917785</v>
      </c>
      <c r="K2901" s="5">
        <f ca="1">VLOOKUP(CONCATENATE($F2901," ",$G2901),AllocFactorMatrix,(K$4+1),FALSE)*$E2903</f>
        <v>952.43165627513144</v>
      </c>
      <c r="L2901" s="5">
        <f ca="1">VLOOKUP(CONCATENATE($F2901," ",$G2901),AllocFactorMatrix,(L$4+1),FALSE)*$E2903</f>
        <v>133.14913835062774</v>
      </c>
      <c r="M2901" s="5">
        <f t="shared" ca="1" si="1364"/>
        <v>69419.69213454354</v>
      </c>
      <c r="N2901" s="5">
        <f ca="1">VLOOKUP(CONCATENATE($F2901," ",$G2901),AllocFactorMatrix,(N$4+1),FALSE)*$E2903</f>
        <v>44336.833095254959</v>
      </c>
      <c r="O2901" s="5">
        <f ca="1">VLOOKUP(CONCATENATE($F2901," ",$G2901),AllocFactorMatrix,(O$4+1),FALSE)*$E2903</f>
        <v>7906.9849397804319</v>
      </c>
      <c r="P2901" s="5">
        <f ca="1">VLOOKUP(CONCATENATE($F2901," ",$G2901),AllocFactorMatrix,(P$4+1),FALSE)*$E2903</f>
        <v>1610.1516997120636</v>
      </c>
      <c r="Q2901" s="5">
        <f ca="1">VLOOKUP(CONCATENATE($F2901," ",$G2901),AllocFactorMatrix,(Q$4+1),FALSE)*$E2903</f>
        <v>60.815974621948335</v>
      </c>
      <c r="R2901" s="5">
        <f t="shared" ca="1" si="1366"/>
        <v>53914.785709369404</v>
      </c>
      <c r="S2901" s="5">
        <f ca="1">VLOOKUP(CONCATENATE($F2901," ",$G2901),AllocFactorMatrix,(S$4+1),FALSE)*$E2903</f>
        <v>2321.9207551679451</v>
      </c>
      <c r="T2901" s="5">
        <f ca="1">VLOOKUP(CONCATENATE($F2901," ",$G2901),AllocFactorMatrix,(T$4+1),FALSE)*$E2903</f>
        <v>36710.008616998632</v>
      </c>
      <c r="U2901" s="5">
        <f ca="1">VLOOKUP(CONCATENATE($F2901," ",$G2901),AllocFactorMatrix,(U$4+1),FALSE)*$E2903</f>
        <v>157883.77231190616</v>
      </c>
      <c r="V2901" s="5">
        <f ca="1">VLOOKUP(CONCATENATE($F2901," ",$G2901),AllocFactorMatrix,(V$4+1),FALSE)*$E2903</f>
        <v>29699.58662698463</v>
      </c>
      <c r="W2901" s="5">
        <f t="shared" ca="1" si="1367"/>
        <v>226615.28831105737</v>
      </c>
      <c r="X2901" s="5">
        <f ca="1">VLOOKUP(CONCATENATE($F2901," ",$G2901),AllocFactorMatrix,(X$4+1),FALSE)*$E2903</f>
        <v>12178.88853818495</v>
      </c>
      <c r="Y2901" s="5">
        <f ca="1">VLOOKUP(CONCATENATE($F2901," ",$G2901),AllocFactorMatrix,(Y$4+1),FALSE)*$E2903</f>
        <v>244.3669691126542</v>
      </c>
      <c r="Z2901" s="5">
        <f t="shared" ca="1" si="1365"/>
        <v>12423.255507297605</v>
      </c>
      <c r="AA2901" s="5">
        <f ca="1">VLOOKUP(CONCATENATE($F2901," ",$G2901),AllocFactorMatrix,(AA$4+1),FALSE)*$E2903</f>
        <v>217.9763843337291</v>
      </c>
      <c r="AB2901" s="5">
        <f ca="1">VLOOKUP(CONCATENATE($F2901," ",$G2901),AllocFactorMatrix,(AB$4+1),FALSE)*$E2903</f>
        <v>4882.5963563416744</v>
      </c>
      <c r="AC2901" s="5">
        <f ca="1">VLOOKUP(CONCATENATE($F2901," ",$G2901),AllocFactorMatrix,(AC$4+1),FALSE)*$E2903</f>
        <v>1007.0674012642828</v>
      </c>
    </row>
    <row r="2902" spans="1:29" hidden="1" outlineLevel="1">
      <c r="E2902" s="48"/>
      <c r="F2902" s="175" t="str">
        <f>F2903</f>
        <v>LABOR_M</v>
      </c>
      <c r="G2902" s="52" t="str">
        <f>$G$14</f>
        <v>CUSTOMER</v>
      </c>
      <c r="H2902" s="4">
        <f t="shared" ca="1" si="1355"/>
        <v>400615.47652619216</v>
      </c>
      <c r="I2902" s="5">
        <f ca="1">VLOOKUP(CONCATENATE($F2902," ",$G2902),AllocFactorMatrix,(I$4+1),FALSE)*$E2903</f>
        <v>309327.3513498496</v>
      </c>
      <c r="J2902" s="5">
        <f ca="1">VLOOKUP(CONCATENATE($F2902," ",$G2902),AllocFactorMatrix,(J$4+1),FALSE)*$E2903</f>
        <v>62636.035047162986</v>
      </c>
      <c r="K2902" s="5">
        <f ca="1">VLOOKUP(CONCATENATE($F2902," ",$G2902),AllocFactorMatrix,(K$4+1),FALSE)*$E2903</f>
        <v>1600.9884236544933</v>
      </c>
      <c r="L2902" s="5">
        <f ca="1">VLOOKUP(CONCATENATE($F2902," ",$G2902),AllocFactorMatrix,(L$4+1),FALSE)*$E2903</f>
        <v>258.12919961086988</v>
      </c>
      <c r="M2902" s="5">
        <f t="shared" ca="1" si="1364"/>
        <v>64495.152670428353</v>
      </c>
      <c r="N2902" s="5">
        <f ca="1">VLOOKUP(CONCATENATE($F2902," ",$G2902),AllocFactorMatrix,(N$4+1),FALSE)*$E2903</f>
        <v>2568.6794560988287</v>
      </c>
      <c r="O2902" s="5">
        <f ca="1">VLOOKUP(CONCATENATE($F2902," ",$G2902),AllocFactorMatrix,(O$4+1),FALSE)*$E2903</f>
        <v>620.38731377834222</v>
      </c>
      <c r="P2902" s="5">
        <f ca="1">VLOOKUP(CONCATENATE($F2902," ",$G2902),AllocFactorMatrix,(P$4+1),FALSE)*$E2903</f>
        <v>631.53070537623751</v>
      </c>
      <c r="Q2902" s="5">
        <f ca="1">VLOOKUP(CONCATENATE($F2902," ",$G2902),AllocFactorMatrix,(Q$4+1),FALSE)*$E2903</f>
        <v>78.008811341350352</v>
      </c>
      <c r="R2902" s="5">
        <f t="shared" ca="1" si="1366"/>
        <v>3898.6062865947588</v>
      </c>
      <c r="S2902" s="5">
        <f ca="1">VLOOKUP(CONCATENATE($F2902," ",$G2902),AllocFactorMatrix,(S$4+1),FALSE)*$E2903</f>
        <v>19.522147502223042</v>
      </c>
      <c r="T2902" s="5">
        <f ca="1">VLOOKUP(CONCATENATE($F2902," ",$G2902),AllocFactorMatrix,(T$4+1),FALSE)*$E2903</f>
        <v>451.02472713682204</v>
      </c>
      <c r="U2902" s="5">
        <f ca="1">VLOOKUP(CONCATENATE($F2902," ",$G2902),AllocFactorMatrix,(U$4+1),FALSE)*$E2903</f>
        <v>1060.8531843210071</v>
      </c>
      <c r="V2902" s="5">
        <f ca="1">VLOOKUP(CONCATENATE($F2902," ",$G2902),AllocFactorMatrix,(V$4+1),FALSE)*$E2903</f>
        <v>312.38255286418723</v>
      </c>
      <c r="W2902" s="5">
        <f t="shared" ca="1" si="1367"/>
        <v>1843.7826118242397</v>
      </c>
      <c r="X2902" s="5">
        <f ca="1">VLOOKUP(CONCATENATE($F2902," ",$G2902),AllocFactorMatrix,(X$4+1),FALSE)*$E2903</f>
        <v>569.17314851107005</v>
      </c>
      <c r="Y2902" s="5">
        <f ca="1">VLOOKUP(CONCATENATE($F2902," ",$G2902),AllocFactorMatrix,(Y$4+1),FALSE)*$E2903</f>
        <v>8.5024406951083673</v>
      </c>
      <c r="Z2902" s="5">
        <f t="shared" ca="1" si="1365"/>
        <v>577.67558920617842</v>
      </c>
      <c r="AA2902" s="5">
        <f ca="1">VLOOKUP(CONCATENATE($F2902," ",$G2902),AllocFactorMatrix,(AA$4+1),FALSE)*$E2903</f>
        <v>46.33524397744258</v>
      </c>
      <c r="AB2902" s="5">
        <f ca="1">VLOOKUP(CONCATENATE($F2902," ",$G2902),AllocFactorMatrix,(AB$4+1),FALSE)*$E2903</f>
        <v>16835.700001854846</v>
      </c>
      <c r="AC2902" s="5">
        <f ca="1">VLOOKUP(CONCATENATE($F2902," ",$G2902),AllocFactorMatrix,(AC$4+1),FALSE)*$E2903</f>
        <v>3590.8727724565506</v>
      </c>
    </row>
    <row r="2903" spans="1:29" collapsed="1">
      <c r="D2903" s="52" t="s">
        <v>277</v>
      </c>
      <c r="E2903" s="39">
        <v>3560526</v>
      </c>
      <c r="F2903" s="93" t="s">
        <v>69</v>
      </c>
      <c r="G2903" s="52" t="str">
        <f>$G$15</f>
        <v>TOTAL</v>
      </c>
      <c r="H2903" s="4">
        <f t="shared" ca="1" si="1355"/>
        <v>3560526.0000000005</v>
      </c>
      <c r="I2903" s="5">
        <f ca="1">VLOOKUP(CONCATENATE($F2903," ",$G2903),AllocFactorMatrix,(I$4+1),FALSE)*$E2903</f>
        <v>1982489.5999337847</v>
      </c>
      <c r="J2903" s="5">
        <f ca="1">VLOOKUP(CONCATENATE($F2903," ",$G2903),AllocFactorMatrix,(J$4+1),FALSE)*$E2903</f>
        <v>461320.36520084972</v>
      </c>
      <c r="K2903" s="5">
        <f ca="1">VLOOKUP(CONCATENATE($F2903," ",$G2903),AllocFactorMatrix,(K$4+1),FALSE)*$E2903</f>
        <v>6714.5309972137566</v>
      </c>
      <c r="L2903" s="5">
        <f ca="1">VLOOKUP(CONCATENATE($F2903," ",$G2903),AllocFactorMatrix,(L$4+1),FALSE)*$E2903</f>
        <v>817.01969174317276</v>
      </c>
      <c r="M2903" s="5">
        <f t="shared" ca="1" si="1364"/>
        <v>468851.91588980664</v>
      </c>
      <c r="N2903" s="5">
        <f ca="1">VLOOKUP(CONCATENATE($F2903," ",$G2903),AllocFactorMatrix,(N$4+1),FALSE)*$E2903</f>
        <v>239199.78116812991</v>
      </c>
      <c r="O2903" s="5">
        <f ca="1">VLOOKUP(CONCATENATE($F2903," ",$G2903),AllocFactorMatrix,(O$4+1),FALSE)*$E2903</f>
        <v>40190.181338540955</v>
      </c>
      <c r="P2903" s="5">
        <f ca="1">VLOOKUP(CONCATENATE($F2903," ",$G2903),AllocFactorMatrix,(P$4+1),FALSE)*$E2903</f>
        <v>6989.2671529652562</v>
      </c>
      <c r="Q2903" s="5">
        <f ca="1">VLOOKUP(CONCATENATE($F2903," ",$G2903),AllocFactorMatrix,(Q$4+1),FALSE)*$E2903</f>
        <v>311.0507478446624</v>
      </c>
      <c r="R2903" s="5">
        <f t="shared" ca="1" si="1366"/>
        <v>286690.28040748078</v>
      </c>
      <c r="S2903" s="5">
        <f ca="1">VLOOKUP(CONCATENATE($F2903," ",$G2903),AllocFactorMatrix,(S$4+1),FALSE)*$E2903</f>
        <v>11179.498593050963</v>
      </c>
      <c r="T2903" s="5">
        <f ca="1">VLOOKUP(CONCATENATE($F2903," ",$G2903),AllocFactorMatrix,(T$4+1),FALSE)*$E2903</f>
        <v>149345.2946459564</v>
      </c>
      <c r="U2903" s="5">
        <f ca="1">VLOOKUP(CONCATENATE($F2903," ",$G2903),AllocFactorMatrix,(U$4+1),FALSE)*$E2903</f>
        <v>478166.31087407615</v>
      </c>
      <c r="V2903" s="5">
        <f ca="1">VLOOKUP(CONCATENATE($F2903," ",$G2903),AllocFactorMatrix,(V$4+1),FALSE)*$E2903</f>
        <v>85299.455281355302</v>
      </c>
      <c r="W2903" s="5">
        <f t="shared" ca="1" si="1367"/>
        <v>723990.55939443887</v>
      </c>
      <c r="X2903" s="5">
        <f ca="1">VLOOKUP(CONCATENATE($F2903," ",$G2903),AllocFactorMatrix,(X$4+1),FALSE)*$E2903</f>
        <v>65637.056797198587</v>
      </c>
      <c r="Y2903" s="5">
        <f ca="1">VLOOKUP(CONCATENATE($F2903," ",$G2903),AllocFactorMatrix,(Y$4+1),FALSE)*$E2903</f>
        <v>1221.8246866711884</v>
      </c>
      <c r="Z2903" s="5">
        <f t="shared" ca="1" si="1365"/>
        <v>66858.881483869773</v>
      </c>
      <c r="AA2903" s="5">
        <f ca="1">VLOOKUP(CONCATENATE($F2903," ",$G2903),AllocFactorMatrix,(AA$4+1),FALSE)*$E2903</f>
        <v>955.87500407285097</v>
      </c>
      <c r="AB2903" s="5">
        <f ca="1">VLOOKUP(CONCATENATE($F2903," ",$G2903),AllocFactorMatrix,(AB$4+1),FALSE)*$E2903</f>
        <v>25343.599938586547</v>
      </c>
      <c r="AC2903" s="5">
        <f ca="1">VLOOKUP(CONCATENATE($F2903," ",$G2903),AllocFactorMatrix,(AC$4+1),FALSE)*$E2903</f>
        <v>5345.2879479601197</v>
      </c>
    </row>
    <row r="2904" spans="1:29" s="48" customFormat="1" hidden="1" outlineLevel="1">
      <c r="A2904" s="53"/>
      <c r="B2904" s="104"/>
      <c r="C2904" s="52"/>
      <c r="D2904" s="52"/>
      <c r="F2904" s="175" t="str">
        <f>F2911</f>
        <v>PROD_DEMAND</v>
      </c>
      <c r="G2904" s="52" t="str">
        <f>$G$8</f>
        <v>PRODUCTION</v>
      </c>
      <c r="H2904" s="50">
        <f t="shared" si="1355"/>
        <v>34389.999999999993</v>
      </c>
      <c r="I2904" s="51">
        <f>VLOOKUP(CONCATENATE($F2904," ",$G2904),AllocFactorMatrix,(I$4+1),FALSE)*$E2911</f>
        <v>17689.733850905621</v>
      </c>
      <c r="J2904" s="51">
        <f>VLOOKUP(CONCATENATE($F2904," ",$G2904),AllocFactorMatrix,(J$4+1),FALSE)*$E2911</f>
        <v>4125.2486537148006</v>
      </c>
      <c r="K2904" s="51">
        <f>VLOOKUP(CONCATENATE($F2904," ",$G2904),AllocFactorMatrix,(K$4+1),FALSE)*$E2911</f>
        <v>57.357291159676095</v>
      </c>
      <c r="L2904" s="51">
        <f>VLOOKUP(CONCATENATE($F2904," ",$G2904),AllocFactorMatrix,(L$4+1),FALSE)*$E2911</f>
        <v>7.9883625799136055</v>
      </c>
      <c r="M2904" s="51">
        <f t="shared" si="1364"/>
        <v>4190.5943074543902</v>
      </c>
      <c r="N2904" s="51">
        <f>VLOOKUP(CONCATENATE($F2904," ",$G2904),AllocFactorMatrix,(N$4+1),FALSE)*$E2911</f>
        <v>2455.3818139828331</v>
      </c>
      <c r="O2904" s="51">
        <f>VLOOKUP(CONCATENATE($F2904," ",$G2904),AllocFactorMatrix,(O$4+1),FALSE)*$E2911</f>
        <v>439.98376001672193</v>
      </c>
      <c r="P2904" s="51">
        <f>VLOOKUP(CONCATENATE($F2904," ",$G2904),AllocFactorMatrix,(P$4+1),FALSE)*$E2911</f>
        <v>89.224216578494151</v>
      </c>
      <c r="Q2904" s="51">
        <f>VLOOKUP(CONCATENATE($F2904," ",$G2904),AllocFactorMatrix,(Q$4+1),FALSE)*$E2911</f>
        <v>3.3882492754173295</v>
      </c>
      <c r="R2904" s="51">
        <f>SUBTOTAL(9,N2904:Q2904)</f>
        <v>2987.9780398534667</v>
      </c>
      <c r="S2904" s="51">
        <f>VLOOKUP(CONCATENATE($F2904," ",$G2904),AllocFactorMatrix,(S$4+1),FALSE)*$E2911</f>
        <v>116.27994084857575</v>
      </c>
      <c r="T2904" s="51">
        <f>VLOOKUP(CONCATENATE($F2904," ",$G2904),AllocFactorMatrix,(T$4+1),FALSE)*$E2911</f>
        <v>1569.8463472622245</v>
      </c>
      <c r="U2904" s="51">
        <f>VLOOKUP(CONCATENATE($F2904," ",$G2904),AllocFactorMatrix,(U$4+1),FALSE)*$E2911</f>
        <v>6004.0320951167532</v>
      </c>
      <c r="V2904" s="51">
        <f>VLOOKUP(CONCATENATE($F2904," ",$G2904),AllocFactorMatrix,(V$4+1),FALSE)*$E2911</f>
        <v>1087.6860995679278</v>
      </c>
      <c r="W2904" s="51">
        <f>SUBTOTAL(9,S2904:V2904)</f>
        <v>8777.8444827954809</v>
      </c>
      <c r="X2904" s="51">
        <f>VLOOKUP(CONCATENATE($F2904," ",$G2904),AllocFactorMatrix,(X$4+1),FALSE)*$E2911</f>
        <v>673.90314542937926</v>
      </c>
      <c r="Y2904" s="51">
        <f>VLOOKUP(CONCATENATE($F2904," ",$G2904),AllocFactorMatrix,(Y$4+1),FALSE)*$E2911</f>
        <v>13.459574303855124</v>
      </c>
      <c r="Z2904" s="51">
        <f t="shared" si="1365"/>
        <v>687.36271973323437</v>
      </c>
      <c r="AA2904" s="51">
        <f>VLOOKUP(CONCATENATE($F2904," ",$G2904),AllocFactorMatrix,(AA$4+1),FALSE)*$E2911</f>
        <v>8.8898727311091648</v>
      </c>
      <c r="AB2904" s="51">
        <f>VLOOKUP(CONCATENATE($F2904," ",$G2904),AllocFactorMatrix,(AB$4+1),FALSE)*$E2911</f>
        <v>39.493876233486418</v>
      </c>
      <c r="AC2904" s="51">
        <f>VLOOKUP(CONCATENATE($F2904," ",$G2904),AllocFactorMatrix,(AC$4+1),FALSE)*$E2911</f>
        <v>8.1028502932072328</v>
      </c>
    </row>
    <row r="2905" spans="1:29" s="48" customFormat="1" hidden="1" outlineLevel="1">
      <c r="A2905" s="53"/>
      <c r="B2905" s="104"/>
      <c r="C2905" s="52"/>
      <c r="D2905" s="52"/>
      <c r="F2905" s="175" t="str">
        <f>F2911</f>
        <v>PROD_DEMAND</v>
      </c>
      <c r="G2905" s="52" t="str">
        <f>$G$9</f>
        <v>BULKTRAN</v>
      </c>
      <c r="H2905" s="50">
        <f t="shared" si="1355"/>
        <v>0</v>
      </c>
      <c r="I2905" s="51">
        <f>VLOOKUP(CONCATENATE($F2905," ",$G2905),AllocFactorMatrix,(I$4+1),FALSE)*$E2911</f>
        <v>0</v>
      </c>
      <c r="J2905" s="51">
        <f>VLOOKUP(CONCATENATE($F2905," ",$G2905),AllocFactorMatrix,(J$4+1),FALSE)*$E2911</f>
        <v>0</v>
      </c>
      <c r="K2905" s="51">
        <f>VLOOKUP(CONCATENATE($F2905," ",$G2905),AllocFactorMatrix,(K$4+1),FALSE)*$E2911</f>
        <v>0</v>
      </c>
      <c r="L2905" s="51">
        <f>VLOOKUP(CONCATENATE($F2905," ",$G2905),AllocFactorMatrix,(L$4+1),FALSE)*$E2911</f>
        <v>0</v>
      </c>
      <c r="M2905" s="51">
        <f t="shared" si="1364"/>
        <v>0</v>
      </c>
      <c r="N2905" s="51">
        <f>VLOOKUP(CONCATENATE($F2905," ",$G2905),AllocFactorMatrix,(N$4+1),FALSE)*$E2911</f>
        <v>0</v>
      </c>
      <c r="O2905" s="51">
        <f>VLOOKUP(CONCATENATE($F2905," ",$G2905),AllocFactorMatrix,(O$4+1),FALSE)*$E2911</f>
        <v>0</v>
      </c>
      <c r="P2905" s="51">
        <f>VLOOKUP(CONCATENATE($F2905," ",$G2905),AllocFactorMatrix,(P$4+1),FALSE)*$E2911</f>
        <v>0</v>
      </c>
      <c r="Q2905" s="51">
        <f>VLOOKUP(CONCATENATE($F2905," ",$G2905),AllocFactorMatrix,(Q$4+1),FALSE)*$E2911</f>
        <v>0</v>
      </c>
      <c r="R2905" s="51">
        <f t="shared" ref="R2905:R2911" si="1368">SUBTOTAL(9,N2905:Q2905)</f>
        <v>0</v>
      </c>
      <c r="S2905" s="51">
        <f>VLOOKUP(CONCATENATE($F2905," ",$G2905),AllocFactorMatrix,(S$4+1),FALSE)*$E2911</f>
        <v>0</v>
      </c>
      <c r="T2905" s="51">
        <f>VLOOKUP(CONCATENATE($F2905," ",$G2905),AllocFactorMatrix,(T$4+1),FALSE)*$E2911</f>
        <v>0</v>
      </c>
      <c r="U2905" s="51">
        <f>VLOOKUP(CONCATENATE($F2905," ",$G2905),AllocFactorMatrix,(U$4+1),FALSE)*$E2911</f>
        <v>0</v>
      </c>
      <c r="V2905" s="51">
        <f>VLOOKUP(CONCATENATE($F2905," ",$G2905),AllocFactorMatrix,(V$4+1),FALSE)*$E2911</f>
        <v>0</v>
      </c>
      <c r="W2905" s="51">
        <f t="shared" ref="W2905:W2911" si="1369">SUBTOTAL(9,S2905:V2905)</f>
        <v>0</v>
      </c>
      <c r="X2905" s="51">
        <f>VLOOKUP(CONCATENATE($F2905," ",$G2905),AllocFactorMatrix,(X$4+1),FALSE)*$E2911</f>
        <v>0</v>
      </c>
      <c r="Y2905" s="51">
        <f>VLOOKUP(CONCATENATE($F2905," ",$G2905),AllocFactorMatrix,(Y$4+1),FALSE)*$E2911</f>
        <v>0</v>
      </c>
      <c r="Z2905" s="51">
        <f t="shared" si="1365"/>
        <v>0</v>
      </c>
      <c r="AA2905" s="51">
        <f>VLOOKUP(CONCATENATE($F2905," ",$G2905),AllocFactorMatrix,(AA$4+1),FALSE)*$E2911</f>
        <v>0</v>
      </c>
      <c r="AB2905" s="51">
        <f>VLOOKUP(CONCATENATE($F2905," ",$G2905),AllocFactorMatrix,(AB$4+1),FALSE)*$E2911</f>
        <v>0</v>
      </c>
      <c r="AC2905" s="51">
        <f>VLOOKUP(CONCATENATE($F2905," ",$G2905),AllocFactorMatrix,(AC$4+1),FALSE)*$E2911</f>
        <v>0</v>
      </c>
    </row>
    <row r="2906" spans="1:29" s="48" customFormat="1" hidden="1" outlineLevel="1">
      <c r="A2906" s="53"/>
      <c r="B2906" s="104"/>
      <c r="C2906" s="52"/>
      <c r="D2906" s="52"/>
      <c r="F2906" s="175" t="str">
        <f>F2911</f>
        <v>PROD_DEMAND</v>
      </c>
      <c r="G2906" s="52" t="str">
        <f>$G$10</f>
        <v>SUBTRAN</v>
      </c>
      <c r="H2906" s="50">
        <f t="shared" si="1355"/>
        <v>0</v>
      </c>
      <c r="I2906" s="51">
        <f>VLOOKUP(CONCATENATE($F2906," ",$G2906),AllocFactorMatrix,(I$4+1),FALSE)*$E2911</f>
        <v>0</v>
      </c>
      <c r="J2906" s="51">
        <f>VLOOKUP(CONCATENATE($F2906," ",$G2906),AllocFactorMatrix,(J$4+1),FALSE)*$E2911</f>
        <v>0</v>
      </c>
      <c r="K2906" s="51">
        <f>VLOOKUP(CONCATENATE($F2906," ",$G2906),AllocFactorMatrix,(K$4+1),FALSE)*$E2911</f>
        <v>0</v>
      </c>
      <c r="L2906" s="51">
        <f>VLOOKUP(CONCATENATE($F2906," ",$G2906),AllocFactorMatrix,(L$4+1),FALSE)*$E2911</f>
        <v>0</v>
      </c>
      <c r="M2906" s="51">
        <f t="shared" si="1364"/>
        <v>0</v>
      </c>
      <c r="N2906" s="51">
        <f>VLOOKUP(CONCATENATE($F2906," ",$G2906),AllocFactorMatrix,(N$4+1),FALSE)*$E2911</f>
        <v>0</v>
      </c>
      <c r="O2906" s="51">
        <f>VLOOKUP(CONCATENATE($F2906," ",$G2906),AllocFactorMatrix,(O$4+1),FALSE)*$E2911</f>
        <v>0</v>
      </c>
      <c r="P2906" s="51">
        <f>VLOOKUP(CONCATENATE($F2906," ",$G2906),AllocFactorMatrix,(P$4+1),FALSE)*$E2911</f>
        <v>0</v>
      </c>
      <c r="Q2906" s="51">
        <f>VLOOKUP(CONCATENATE($F2906," ",$G2906),AllocFactorMatrix,(Q$4+1),FALSE)*$E2911</f>
        <v>0</v>
      </c>
      <c r="R2906" s="51">
        <f t="shared" si="1368"/>
        <v>0</v>
      </c>
      <c r="S2906" s="51">
        <f>VLOOKUP(CONCATENATE($F2906," ",$G2906),AllocFactorMatrix,(S$4+1),FALSE)*$E2911</f>
        <v>0</v>
      </c>
      <c r="T2906" s="51">
        <f>VLOOKUP(CONCATENATE($F2906," ",$G2906),AllocFactorMatrix,(T$4+1),FALSE)*$E2911</f>
        <v>0</v>
      </c>
      <c r="U2906" s="51">
        <f>VLOOKUP(CONCATENATE($F2906," ",$G2906),AllocFactorMatrix,(U$4+1),FALSE)*$E2911</f>
        <v>0</v>
      </c>
      <c r="V2906" s="51">
        <f>VLOOKUP(CONCATENATE($F2906," ",$G2906),AllocFactorMatrix,(V$4+1),FALSE)*$E2911</f>
        <v>0</v>
      </c>
      <c r="W2906" s="51">
        <f t="shared" si="1369"/>
        <v>0</v>
      </c>
      <c r="X2906" s="51">
        <f>VLOOKUP(CONCATENATE($F2906," ",$G2906),AllocFactorMatrix,(X$4+1),FALSE)*$E2911</f>
        <v>0</v>
      </c>
      <c r="Y2906" s="51">
        <f>VLOOKUP(CONCATENATE($F2906," ",$G2906),AllocFactorMatrix,(Y$4+1),FALSE)*$E2911</f>
        <v>0</v>
      </c>
      <c r="Z2906" s="51">
        <f t="shared" si="1365"/>
        <v>0</v>
      </c>
      <c r="AA2906" s="51">
        <f>VLOOKUP(CONCATENATE($F2906," ",$G2906),AllocFactorMatrix,(AA$4+1),FALSE)*$E2911</f>
        <v>0</v>
      </c>
      <c r="AB2906" s="51">
        <f>VLOOKUP(CONCATENATE($F2906," ",$G2906),AllocFactorMatrix,(AB$4+1),FALSE)*$E2911</f>
        <v>0</v>
      </c>
      <c r="AC2906" s="51">
        <f>VLOOKUP(CONCATENATE($F2906," ",$G2906),AllocFactorMatrix,(AC$4+1),FALSE)*$E2911</f>
        <v>0</v>
      </c>
    </row>
    <row r="2907" spans="1:29" s="48" customFormat="1" hidden="1" outlineLevel="1">
      <c r="A2907" s="53"/>
      <c r="B2907" s="104"/>
      <c r="C2907" s="52"/>
      <c r="D2907" s="52"/>
      <c r="F2907" s="175" t="str">
        <f>F2911</f>
        <v>PROD_DEMAND</v>
      </c>
      <c r="G2907" s="52" t="str">
        <f>$G$11</f>
        <v>DISTPRI</v>
      </c>
      <c r="H2907" s="50">
        <f t="shared" si="1355"/>
        <v>0</v>
      </c>
      <c r="I2907" s="51">
        <f>VLOOKUP(CONCATENATE($F2907," ",$G2907),AllocFactorMatrix,(I$4+1),FALSE)*$E2911</f>
        <v>0</v>
      </c>
      <c r="J2907" s="51">
        <f>VLOOKUP(CONCATENATE($F2907," ",$G2907),AllocFactorMatrix,(J$4+1),FALSE)*$E2911</f>
        <v>0</v>
      </c>
      <c r="K2907" s="51">
        <f>VLOOKUP(CONCATENATE($F2907," ",$G2907),AllocFactorMatrix,(K$4+1),FALSE)*$E2911</f>
        <v>0</v>
      </c>
      <c r="L2907" s="51">
        <f>VLOOKUP(CONCATENATE($F2907," ",$G2907),AllocFactorMatrix,(L$4+1),FALSE)*$E2911</f>
        <v>0</v>
      </c>
      <c r="M2907" s="51">
        <f t="shared" si="1364"/>
        <v>0</v>
      </c>
      <c r="N2907" s="51">
        <f>VLOOKUP(CONCATENATE($F2907," ",$G2907),AllocFactorMatrix,(N$4+1),FALSE)*$E2911</f>
        <v>0</v>
      </c>
      <c r="O2907" s="51">
        <f>VLOOKUP(CONCATENATE($F2907," ",$G2907),AllocFactorMatrix,(O$4+1),FALSE)*$E2911</f>
        <v>0</v>
      </c>
      <c r="P2907" s="51">
        <f>VLOOKUP(CONCATENATE($F2907," ",$G2907),AllocFactorMatrix,(P$4+1),FALSE)*$E2911</f>
        <v>0</v>
      </c>
      <c r="Q2907" s="51">
        <f>VLOOKUP(CONCATENATE($F2907," ",$G2907),AllocFactorMatrix,(Q$4+1),FALSE)*$E2911</f>
        <v>0</v>
      </c>
      <c r="R2907" s="51">
        <f t="shared" si="1368"/>
        <v>0</v>
      </c>
      <c r="S2907" s="51">
        <f>VLOOKUP(CONCATENATE($F2907," ",$G2907),AllocFactorMatrix,(S$4+1),FALSE)*$E2911</f>
        <v>0</v>
      </c>
      <c r="T2907" s="51">
        <f>VLOOKUP(CONCATENATE($F2907," ",$G2907),AllocFactorMatrix,(T$4+1),FALSE)*$E2911</f>
        <v>0</v>
      </c>
      <c r="U2907" s="51">
        <f>VLOOKUP(CONCATENATE($F2907," ",$G2907),AllocFactorMatrix,(U$4+1),FALSE)*$E2911</f>
        <v>0</v>
      </c>
      <c r="V2907" s="51">
        <f>VLOOKUP(CONCATENATE($F2907," ",$G2907),AllocFactorMatrix,(V$4+1),FALSE)*$E2911</f>
        <v>0</v>
      </c>
      <c r="W2907" s="51">
        <f t="shared" si="1369"/>
        <v>0</v>
      </c>
      <c r="X2907" s="51">
        <f>VLOOKUP(CONCATENATE($F2907," ",$G2907),AllocFactorMatrix,(X$4+1),FALSE)*$E2911</f>
        <v>0</v>
      </c>
      <c r="Y2907" s="51">
        <f>VLOOKUP(CONCATENATE($F2907," ",$G2907),AllocFactorMatrix,(Y$4+1),FALSE)*$E2911</f>
        <v>0</v>
      </c>
      <c r="Z2907" s="51">
        <f t="shared" si="1365"/>
        <v>0</v>
      </c>
      <c r="AA2907" s="51">
        <f>VLOOKUP(CONCATENATE($F2907," ",$G2907),AllocFactorMatrix,(AA$4+1),FALSE)*$E2911</f>
        <v>0</v>
      </c>
      <c r="AB2907" s="51">
        <f>VLOOKUP(CONCATENATE($F2907," ",$G2907),AllocFactorMatrix,(AB$4+1),FALSE)*$E2911</f>
        <v>0</v>
      </c>
      <c r="AC2907" s="51">
        <f>VLOOKUP(CONCATENATE($F2907," ",$G2907),AllocFactorMatrix,(AC$4+1),FALSE)*$E2911</f>
        <v>0</v>
      </c>
    </row>
    <row r="2908" spans="1:29" s="48" customFormat="1" hidden="1" outlineLevel="1">
      <c r="A2908" s="53"/>
      <c r="B2908" s="104"/>
      <c r="C2908" s="52"/>
      <c r="D2908" s="52"/>
      <c r="F2908" s="175" t="str">
        <f>F2911</f>
        <v>PROD_DEMAND</v>
      </c>
      <c r="G2908" s="52" t="str">
        <f>$G$12</f>
        <v>DISTSEC</v>
      </c>
      <c r="H2908" s="50">
        <f t="shared" si="1355"/>
        <v>0</v>
      </c>
      <c r="I2908" s="51">
        <f>VLOOKUP(CONCATENATE($F2908," ",$G2908),AllocFactorMatrix,(I$4+1),FALSE)*$E2911</f>
        <v>0</v>
      </c>
      <c r="J2908" s="51">
        <f>VLOOKUP(CONCATENATE($F2908," ",$G2908),AllocFactorMatrix,(J$4+1),FALSE)*$E2911</f>
        <v>0</v>
      </c>
      <c r="K2908" s="51">
        <f>VLOOKUP(CONCATENATE($F2908," ",$G2908),AllocFactorMatrix,(K$4+1),FALSE)*$E2911</f>
        <v>0</v>
      </c>
      <c r="L2908" s="51">
        <f>VLOOKUP(CONCATENATE($F2908," ",$G2908),AllocFactorMatrix,(L$4+1),FALSE)*$E2911</f>
        <v>0</v>
      </c>
      <c r="M2908" s="51">
        <f t="shared" si="1364"/>
        <v>0</v>
      </c>
      <c r="N2908" s="51">
        <f>VLOOKUP(CONCATENATE($F2908," ",$G2908),AllocFactorMatrix,(N$4+1),FALSE)*$E2911</f>
        <v>0</v>
      </c>
      <c r="O2908" s="51">
        <f>VLOOKUP(CONCATENATE($F2908," ",$G2908),AllocFactorMatrix,(O$4+1),FALSE)*$E2911</f>
        <v>0</v>
      </c>
      <c r="P2908" s="51">
        <f>VLOOKUP(CONCATENATE($F2908," ",$G2908),AllocFactorMatrix,(P$4+1),FALSE)*$E2911</f>
        <v>0</v>
      </c>
      <c r="Q2908" s="51">
        <f>VLOOKUP(CONCATENATE($F2908," ",$G2908),AllocFactorMatrix,(Q$4+1),FALSE)*$E2911</f>
        <v>0</v>
      </c>
      <c r="R2908" s="51">
        <f t="shared" si="1368"/>
        <v>0</v>
      </c>
      <c r="S2908" s="51">
        <f>VLOOKUP(CONCATENATE($F2908," ",$G2908),AllocFactorMatrix,(S$4+1),FALSE)*$E2911</f>
        <v>0</v>
      </c>
      <c r="T2908" s="51">
        <f>VLOOKUP(CONCATENATE($F2908," ",$G2908),AllocFactorMatrix,(T$4+1),FALSE)*$E2911</f>
        <v>0</v>
      </c>
      <c r="U2908" s="51">
        <f>VLOOKUP(CONCATENATE($F2908," ",$G2908),AllocFactorMatrix,(U$4+1),FALSE)*$E2911</f>
        <v>0</v>
      </c>
      <c r="V2908" s="51">
        <f>VLOOKUP(CONCATENATE($F2908," ",$G2908),AllocFactorMatrix,(V$4+1),FALSE)*$E2911</f>
        <v>0</v>
      </c>
      <c r="W2908" s="51">
        <f t="shared" si="1369"/>
        <v>0</v>
      </c>
      <c r="X2908" s="51">
        <f>VLOOKUP(CONCATENATE($F2908," ",$G2908),AllocFactorMatrix,(X$4+1),FALSE)*$E2911</f>
        <v>0</v>
      </c>
      <c r="Y2908" s="51">
        <f>VLOOKUP(CONCATENATE($F2908," ",$G2908),AllocFactorMatrix,(Y$4+1),FALSE)*$E2911</f>
        <v>0</v>
      </c>
      <c r="Z2908" s="51">
        <f t="shared" si="1365"/>
        <v>0</v>
      </c>
      <c r="AA2908" s="51">
        <f>VLOOKUP(CONCATENATE($F2908," ",$G2908),AllocFactorMatrix,(AA$4+1),FALSE)*$E2911</f>
        <v>0</v>
      </c>
      <c r="AB2908" s="51">
        <f>VLOOKUP(CONCATENATE($F2908," ",$G2908),AllocFactorMatrix,(AB$4+1),FALSE)*$E2911</f>
        <v>0</v>
      </c>
      <c r="AC2908" s="51">
        <f>VLOOKUP(CONCATENATE($F2908," ",$G2908),AllocFactorMatrix,(AC$4+1),FALSE)*$E2911</f>
        <v>0</v>
      </c>
    </row>
    <row r="2909" spans="1:29" s="48" customFormat="1" hidden="1" outlineLevel="1">
      <c r="A2909" s="53"/>
      <c r="B2909" s="104"/>
      <c r="C2909" s="52"/>
      <c r="D2909" s="52"/>
      <c r="F2909" s="175" t="str">
        <f>F2911</f>
        <v>PROD_DEMAND</v>
      </c>
      <c r="G2909" s="52" t="str">
        <f>$G$13</f>
        <v>ENERGY</v>
      </c>
      <c r="H2909" s="50">
        <f t="shared" si="1355"/>
        <v>0</v>
      </c>
      <c r="I2909" s="51">
        <f>VLOOKUP(CONCATENATE($F2909," ",$G2909),AllocFactorMatrix,(I$4+1),FALSE)*$E2911</f>
        <v>0</v>
      </c>
      <c r="J2909" s="51">
        <f>VLOOKUP(CONCATENATE($F2909," ",$G2909),AllocFactorMatrix,(J$4+1),FALSE)*$E2911</f>
        <v>0</v>
      </c>
      <c r="K2909" s="51">
        <f>VLOOKUP(CONCATENATE($F2909," ",$G2909),AllocFactorMatrix,(K$4+1),FALSE)*$E2911</f>
        <v>0</v>
      </c>
      <c r="L2909" s="51">
        <f>VLOOKUP(CONCATENATE($F2909," ",$G2909),AllocFactorMatrix,(L$4+1),FALSE)*$E2911</f>
        <v>0</v>
      </c>
      <c r="M2909" s="51">
        <f t="shared" si="1364"/>
        <v>0</v>
      </c>
      <c r="N2909" s="51">
        <f>VLOOKUP(CONCATENATE($F2909," ",$G2909),AllocFactorMatrix,(N$4+1),FALSE)*$E2911</f>
        <v>0</v>
      </c>
      <c r="O2909" s="51">
        <f>VLOOKUP(CONCATENATE($F2909," ",$G2909),AllocFactorMatrix,(O$4+1),FALSE)*$E2911</f>
        <v>0</v>
      </c>
      <c r="P2909" s="51">
        <f>VLOOKUP(CONCATENATE($F2909," ",$G2909),AllocFactorMatrix,(P$4+1),FALSE)*$E2911</f>
        <v>0</v>
      </c>
      <c r="Q2909" s="51">
        <f>VLOOKUP(CONCATENATE($F2909," ",$G2909),AllocFactorMatrix,(Q$4+1),FALSE)*$E2911</f>
        <v>0</v>
      </c>
      <c r="R2909" s="51">
        <f t="shared" si="1368"/>
        <v>0</v>
      </c>
      <c r="S2909" s="51">
        <f>VLOOKUP(CONCATENATE($F2909," ",$G2909),AllocFactorMatrix,(S$4+1),FALSE)*$E2911</f>
        <v>0</v>
      </c>
      <c r="T2909" s="51">
        <f>VLOOKUP(CONCATENATE($F2909," ",$G2909),AllocFactorMatrix,(T$4+1),FALSE)*$E2911</f>
        <v>0</v>
      </c>
      <c r="U2909" s="51">
        <f>VLOOKUP(CONCATENATE($F2909," ",$G2909),AllocFactorMatrix,(U$4+1),FALSE)*$E2911</f>
        <v>0</v>
      </c>
      <c r="V2909" s="51">
        <f>VLOOKUP(CONCATENATE($F2909," ",$G2909),AllocFactorMatrix,(V$4+1),FALSE)*$E2911</f>
        <v>0</v>
      </c>
      <c r="W2909" s="51">
        <f t="shared" si="1369"/>
        <v>0</v>
      </c>
      <c r="X2909" s="51">
        <f>VLOOKUP(CONCATENATE($F2909," ",$G2909),AllocFactorMatrix,(X$4+1),FALSE)*$E2911</f>
        <v>0</v>
      </c>
      <c r="Y2909" s="51">
        <f>VLOOKUP(CONCATENATE($F2909," ",$G2909),AllocFactorMatrix,(Y$4+1),FALSE)*$E2911</f>
        <v>0</v>
      </c>
      <c r="Z2909" s="51">
        <f t="shared" si="1365"/>
        <v>0</v>
      </c>
      <c r="AA2909" s="51">
        <f>VLOOKUP(CONCATENATE($F2909," ",$G2909),AllocFactorMatrix,(AA$4+1),FALSE)*$E2911</f>
        <v>0</v>
      </c>
      <c r="AB2909" s="51">
        <f>VLOOKUP(CONCATENATE($F2909," ",$G2909),AllocFactorMatrix,(AB$4+1),FALSE)*$E2911</f>
        <v>0</v>
      </c>
      <c r="AC2909" s="51">
        <f>VLOOKUP(CONCATENATE($F2909," ",$G2909),AllocFactorMatrix,(AC$4+1),FALSE)*$E2911</f>
        <v>0</v>
      </c>
    </row>
    <row r="2910" spans="1:29" s="48" customFormat="1" hidden="1" outlineLevel="1">
      <c r="A2910" s="53"/>
      <c r="B2910" s="104"/>
      <c r="C2910" s="52"/>
      <c r="D2910" s="52"/>
      <c r="F2910" s="175" t="str">
        <f>F2911</f>
        <v>PROD_DEMAND</v>
      </c>
      <c r="G2910" s="52" t="str">
        <f>$G$14</f>
        <v>CUSTOMER</v>
      </c>
      <c r="H2910" s="50">
        <f t="shared" si="1355"/>
        <v>0</v>
      </c>
      <c r="I2910" s="51">
        <f>VLOOKUP(CONCATENATE($F2910," ",$G2910),AllocFactorMatrix,(I$4+1),FALSE)*$E2911</f>
        <v>0</v>
      </c>
      <c r="J2910" s="51">
        <f>VLOOKUP(CONCATENATE($F2910," ",$G2910),AllocFactorMatrix,(J$4+1),FALSE)*$E2911</f>
        <v>0</v>
      </c>
      <c r="K2910" s="51">
        <f>VLOOKUP(CONCATENATE($F2910," ",$G2910),AllocFactorMatrix,(K$4+1),FALSE)*$E2911</f>
        <v>0</v>
      </c>
      <c r="L2910" s="51">
        <f>VLOOKUP(CONCATENATE($F2910," ",$G2910),AllocFactorMatrix,(L$4+1),FALSE)*$E2911</f>
        <v>0</v>
      </c>
      <c r="M2910" s="51">
        <f t="shared" si="1364"/>
        <v>0</v>
      </c>
      <c r="N2910" s="51">
        <f>VLOOKUP(CONCATENATE($F2910," ",$G2910),AllocFactorMatrix,(N$4+1),FALSE)*$E2911</f>
        <v>0</v>
      </c>
      <c r="O2910" s="51">
        <f>VLOOKUP(CONCATENATE($F2910," ",$G2910),AllocFactorMatrix,(O$4+1),FALSE)*$E2911</f>
        <v>0</v>
      </c>
      <c r="P2910" s="51">
        <f>VLOOKUP(CONCATENATE($F2910," ",$G2910),AllocFactorMatrix,(P$4+1),FALSE)*$E2911</f>
        <v>0</v>
      </c>
      <c r="Q2910" s="51">
        <f>VLOOKUP(CONCATENATE($F2910," ",$G2910),AllocFactorMatrix,(Q$4+1),FALSE)*$E2911</f>
        <v>0</v>
      </c>
      <c r="R2910" s="51">
        <f t="shared" si="1368"/>
        <v>0</v>
      </c>
      <c r="S2910" s="51">
        <f>VLOOKUP(CONCATENATE($F2910," ",$G2910),AllocFactorMatrix,(S$4+1),FALSE)*$E2911</f>
        <v>0</v>
      </c>
      <c r="T2910" s="51">
        <f>VLOOKUP(CONCATENATE($F2910," ",$G2910),AllocFactorMatrix,(T$4+1),FALSE)*$E2911</f>
        <v>0</v>
      </c>
      <c r="U2910" s="51">
        <f>VLOOKUP(CONCATENATE($F2910," ",$G2910),AllocFactorMatrix,(U$4+1),FALSE)*$E2911</f>
        <v>0</v>
      </c>
      <c r="V2910" s="51">
        <f>VLOOKUP(CONCATENATE($F2910," ",$G2910),AllocFactorMatrix,(V$4+1),FALSE)*$E2911</f>
        <v>0</v>
      </c>
      <c r="W2910" s="51">
        <f t="shared" si="1369"/>
        <v>0</v>
      </c>
      <c r="X2910" s="51">
        <f>VLOOKUP(CONCATENATE($F2910," ",$G2910),AllocFactorMatrix,(X$4+1),FALSE)*$E2911</f>
        <v>0</v>
      </c>
      <c r="Y2910" s="51">
        <f>VLOOKUP(CONCATENATE($F2910," ",$G2910),AllocFactorMatrix,(Y$4+1),FALSE)*$E2911</f>
        <v>0</v>
      </c>
      <c r="Z2910" s="51">
        <f t="shared" si="1365"/>
        <v>0</v>
      </c>
      <c r="AA2910" s="51">
        <f>VLOOKUP(CONCATENATE($F2910," ",$G2910),AllocFactorMatrix,(AA$4+1),FALSE)*$E2911</f>
        <v>0</v>
      </c>
      <c r="AB2910" s="51">
        <f>VLOOKUP(CONCATENATE($F2910," ",$G2910),AllocFactorMatrix,(AB$4+1),FALSE)*$E2911</f>
        <v>0</v>
      </c>
      <c r="AC2910" s="51">
        <f>VLOOKUP(CONCATENATE($F2910," ",$G2910),AllocFactorMatrix,(AC$4+1),FALSE)*$E2911</f>
        <v>0</v>
      </c>
    </row>
    <row r="2911" spans="1:29" s="48" customFormat="1" collapsed="1">
      <c r="A2911" s="53"/>
      <c r="B2911" s="104"/>
      <c r="C2911" s="52"/>
      <c r="D2911" s="102" t="s">
        <v>444</v>
      </c>
      <c r="E2911" s="58">
        <v>34390</v>
      </c>
      <c r="F2911" s="93" t="s">
        <v>29</v>
      </c>
      <c r="G2911" s="52" t="str">
        <f>$G$15</f>
        <v>TOTAL</v>
      </c>
      <c r="H2911" s="50">
        <f t="shared" si="1355"/>
        <v>34389.999999999993</v>
      </c>
      <c r="I2911" s="51">
        <f>VLOOKUP(CONCATENATE($F2911," ",$G2911),AllocFactorMatrix,(I$4+1),FALSE)*$E2911</f>
        <v>17689.733850905621</v>
      </c>
      <c r="J2911" s="51">
        <f>VLOOKUP(CONCATENATE($F2911," ",$G2911),AllocFactorMatrix,(J$4+1),FALSE)*$E2911</f>
        <v>4125.2486537148006</v>
      </c>
      <c r="K2911" s="51">
        <f>VLOOKUP(CONCATENATE($F2911," ",$G2911),AllocFactorMatrix,(K$4+1),FALSE)*$E2911</f>
        <v>57.357291159676095</v>
      </c>
      <c r="L2911" s="51">
        <f>VLOOKUP(CONCATENATE($F2911," ",$G2911),AllocFactorMatrix,(L$4+1),FALSE)*$E2911</f>
        <v>7.9883625799136055</v>
      </c>
      <c r="M2911" s="51">
        <f t="shared" si="1364"/>
        <v>4190.5943074543902</v>
      </c>
      <c r="N2911" s="51">
        <f>VLOOKUP(CONCATENATE($F2911," ",$G2911),AllocFactorMatrix,(N$4+1),FALSE)*$E2911</f>
        <v>2455.3818139828331</v>
      </c>
      <c r="O2911" s="51">
        <f>VLOOKUP(CONCATENATE($F2911," ",$G2911),AllocFactorMatrix,(O$4+1),FALSE)*$E2911</f>
        <v>439.98376001672193</v>
      </c>
      <c r="P2911" s="51">
        <f>VLOOKUP(CONCATENATE($F2911," ",$G2911),AllocFactorMatrix,(P$4+1),FALSE)*$E2911</f>
        <v>89.224216578494151</v>
      </c>
      <c r="Q2911" s="51">
        <f>VLOOKUP(CONCATENATE($F2911," ",$G2911),AllocFactorMatrix,(Q$4+1),FALSE)*$E2911</f>
        <v>3.3882492754173295</v>
      </c>
      <c r="R2911" s="51">
        <f t="shared" si="1368"/>
        <v>2987.9780398534667</v>
      </c>
      <c r="S2911" s="51">
        <f>VLOOKUP(CONCATENATE($F2911," ",$G2911),AllocFactorMatrix,(S$4+1),FALSE)*$E2911</f>
        <v>116.27994084857575</v>
      </c>
      <c r="T2911" s="51">
        <f>VLOOKUP(CONCATENATE($F2911," ",$G2911),AllocFactorMatrix,(T$4+1),FALSE)*$E2911</f>
        <v>1569.8463472622245</v>
      </c>
      <c r="U2911" s="51">
        <f>VLOOKUP(CONCATENATE($F2911," ",$G2911),AllocFactorMatrix,(U$4+1),FALSE)*$E2911</f>
        <v>6004.0320951167532</v>
      </c>
      <c r="V2911" s="51">
        <f>VLOOKUP(CONCATENATE($F2911," ",$G2911),AllocFactorMatrix,(V$4+1),FALSE)*$E2911</f>
        <v>1087.6860995679278</v>
      </c>
      <c r="W2911" s="51">
        <f t="shared" si="1369"/>
        <v>8777.8444827954809</v>
      </c>
      <c r="X2911" s="51">
        <f>VLOOKUP(CONCATENATE($F2911," ",$G2911),AllocFactorMatrix,(X$4+1),FALSE)*$E2911</f>
        <v>673.90314542937926</v>
      </c>
      <c r="Y2911" s="51">
        <f>VLOOKUP(CONCATENATE($F2911," ",$G2911),AllocFactorMatrix,(Y$4+1),FALSE)*$E2911</f>
        <v>13.459574303855124</v>
      </c>
      <c r="Z2911" s="51">
        <f t="shared" si="1365"/>
        <v>687.36271973323437</v>
      </c>
      <c r="AA2911" s="51">
        <f>VLOOKUP(CONCATENATE($F2911," ",$G2911),AllocFactorMatrix,(AA$4+1),FALSE)*$E2911</f>
        <v>8.8898727311091648</v>
      </c>
      <c r="AB2911" s="51">
        <f>VLOOKUP(CONCATENATE($F2911," ",$G2911),AllocFactorMatrix,(AB$4+1),FALSE)*$E2911</f>
        <v>39.493876233486418</v>
      </c>
      <c r="AC2911" s="51">
        <f>VLOOKUP(CONCATENATE($F2911," ",$G2911),AllocFactorMatrix,(AC$4+1),FALSE)*$E2911</f>
        <v>8.1028502932072328</v>
      </c>
    </row>
    <row r="2912" spans="1:29" s="48" customFormat="1" hidden="1" outlineLevel="1">
      <c r="A2912" s="53"/>
      <c r="B2912" s="104"/>
      <c r="C2912" s="52"/>
      <c r="D2912" s="52"/>
      <c r="F2912" s="175" t="str">
        <f>F2919</f>
        <v>PROD_DEMAND</v>
      </c>
      <c r="G2912" s="52" t="str">
        <f>$G$8</f>
        <v>PRODUCTION</v>
      </c>
      <c r="H2912" s="50">
        <f t="shared" si="1355"/>
        <v>-455748.00000000006</v>
      </c>
      <c r="I2912" s="51">
        <f>VLOOKUP(CONCATENATE($F2912," ",$G2912),AllocFactorMatrix,(I$4+1),FALSE)*$E2919</f>
        <v>-234430.38159588646</v>
      </c>
      <c r="J2912" s="51">
        <f>VLOOKUP(CONCATENATE($F2912," ",$G2912),AllocFactorMatrix,(J$4+1),FALSE)*$E2919</f>
        <v>-54669.201030334778</v>
      </c>
      <c r="K2912" s="51">
        <f>VLOOKUP(CONCATENATE($F2912," ",$G2912),AllocFactorMatrix,(K$4+1),FALSE)*$E2919</f>
        <v>-760.11836962605582</v>
      </c>
      <c r="L2912" s="51">
        <f>VLOOKUP(CONCATENATE($F2912," ",$G2912),AllocFactorMatrix,(L$4+1),FALSE)*$E2919</f>
        <v>-105.86450331696615</v>
      </c>
      <c r="M2912" s="51">
        <f t="shared" si="1364"/>
        <v>-55535.183903277801</v>
      </c>
      <c r="N2912" s="51">
        <f>VLOOKUP(CONCATENATE($F2912," ",$G2912),AllocFactorMatrix,(N$4+1),FALSE)*$E2919</f>
        <v>-32539.556585026119</v>
      </c>
      <c r="O2912" s="51">
        <f>VLOOKUP(CONCATENATE($F2912," ",$G2912),AllocFactorMatrix,(O$4+1),FALSE)*$E2919</f>
        <v>-5830.8147327740908</v>
      </c>
      <c r="P2912" s="51">
        <f>VLOOKUP(CONCATENATE($F2912," ",$G2912),AllocFactorMatrix,(P$4+1),FALSE)*$E2919</f>
        <v>-1182.4297254206326</v>
      </c>
      <c r="Q2912" s="51">
        <f>VLOOKUP(CONCATENATE($F2912," ",$G2912),AllocFactorMatrix,(Q$4+1),FALSE)*$E2919</f>
        <v>-44.902234102148796</v>
      </c>
      <c r="R2912" s="51">
        <f>SUBTOTAL(9,N2912:Q2912)</f>
        <v>-39597.703277322988</v>
      </c>
      <c r="S2912" s="51">
        <f>VLOOKUP(CONCATENATE($F2912," ",$G2912),AllocFactorMatrix,(S$4+1),FALSE)*$E2919</f>
        <v>-1540.9814039504711</v>
      </c>
      <c r="T2912" s="51">
        <f>VLOOKUP(CONCATENATE($F2912," ",$G2912),AllocFactorMatrix,(T$4+1),FALSE)*$E2919</f>
        <v>-20804.138792441532</v>
      </c>
      <c r="U2912" s="51">
        <f>VLOOKUP(CONCATENATE($F2912," ",$G2912),AllocFactorMatrix,(U$4+1),FALSE)*$E2919</f>
        <v>-79567.479479071539</v>
      </c>
      <c r="V2912" s="51">
        <f>VLOOKUP(CONCATENATE($F2912," ",$G2912),AllocFactorMatrix,(V$4+1),FALSE)*$E2919</f>
        <v>-14414.386871354578</v>
      </c>
      <c r="W2912" s="51">
        <f>SUBTOTAL(9,S2912:V2912)</f>
        <v>-116326.98654681812</v>
      </c>
      <c r="X2912" s="51">
        <f>VLOOKUP(CONCATENATE($F2912," ",$G2912),AllocFactorMatrix,(X$4+1),FALSE)*$E2919</f>
        <v>-8930.794147227356</v>
      </c>
      <c r="Y2912" s="51">
        <f>VLOOKUP(CONCATENATE($F2912," ",$G2912),AllocFactorMatrix,(Y$4+1),FALSE)*$E2919</f>
        <v>-178.37086565377624</v>
      </c>
      <c r="Z2912" s="51">
        <f t="shared" si="1365"/>
        <v>-9109.1650128811325</v>
      </c>
      <c r="AA2912" s="51">
        <f>VLOOKUP(CONCATENATE($F2912," ",$G2912),AllocFactorMatrix,(AA$4+1),FALSE)*$E2919</f>
        <v>-117.81162307233322</v>
      </c>
      <c r="AB2912" s="51">
        <f>VLOOKUP(CONCATENATE($F2912," ",$G2912),AllocFactorMatrix,(AB$4+1),FALSE)*$E2919</f>
        <v>-523.38630723056019</v>
      </c>
      <c r="AC2912" s="51">
        <f>VLOOKUP(CONCATENATE($F2912," ",$G2912),AllocFactorMatrix,(AC$4+1),FALSE)*$E2919</f>
        <v>-107.38173351057314</v>
      </c>
    </row>
    <row r="2913" spans="1:29" s="48" customFormat="1" hidden="1" outlineLevel="1">
      <c r="A2913" s="53"/>
      <c r="B2913" s="104"/>
      <c r="C2913" s="52"/>
      <c r="D2913" s="52"/>
      <c r="F2913" s="175" t="str">
        <f>F2919</f>
        <v>PROD_DEMAND</v>
      </c>
      <c r="G2913" s="52" t="str">
        <f>$G$9</f>
        <v>BULKTRAN</v>
      </c>
      <c r="H2913" s="50">
        <f t="shared" si="1355"/>
        <v>0</v>
      </c>
      <c r="I2913" s="51">
        <f>VLOOKUP(CONCATENATE($F2913," ",$G2913),AllocFactorMatrix,(I$4+1),FALSE)*$E2919</f>
        <v>0</v>
      </c>
      <c r="J2913" s="51">
        <f>VLOOKUP(CONCATENATE($F2913," ",$G2913),AllocFactorMatrix,(J$4+1),FALSE)*$E2919</f>
        <v>0</v>
      </c>
      <c r="K2913" s="51">
        <f>VLOOKUP(CONCATENATE($F2913," ",$G2913),AllocFactorMatrix,(K$4+1),FALSE)*$E2919</f>
        <v>0</v>
      </c>
      <c r="L2913" s="51">
        <f>VLOOKUP(CONCATENATE($F2913," ",$G2913),AllocFactorMatrix,(L$4+1),FALSE)*$E2919</f>
        <v>0</v>
      </c>
      <c r="M2913" s="51">
        <f t="shared" si="1364"/>
        <v>0</v>
      </c>
      <c r="N2913" s="51">
        <f>VLOOKUP(CONCATENATE($F2913," ",$G2913),AllocFactorMatrix,(N$4+1),FALSE)*$E2919</f>
        <v>0</v>
      </c>
      <c r="O2913" s="51">
        <f>VLOOKUP(CONCATENATE($F2913," ",$G2913),AllocFactorMatrix,(O$4+1),FALSE)*$E2919</f>
        <v>0</v>
      </c>
      <c r="P2913" s="51">
        <f>VLOOKUP(CONCATENATE($F2913," ",$G2913),AllocFactorMatrix,(P$4+1),FALSE)*$E2919</f>
        <v>0</v>
      </c>
      <c r="Q2913" s="51">
        <f>VLOOKUP(CONCATENATE($F2913," ",$G2913),AllocFactorMatrix,(Q$4+1),FALSE)*$E2919</f>
        <v>0</v>
      </c>
      <c r="R2913" s="51">
        <f t="shared" ref="R2913:R2919" si="1370">SUBTOTAL(9,N2913:Q2913)</f>
        <v>0</v>
      </c>
      <c r="S2913" s="51">
        <f>VLOOKUP(CONCATENATE($F2913," ",$G2913),AllocFactorMatrix,(S$4+1),FALSE)*$E2919</f>
        <v>0</v>
      </c>
      <c r="T2913" s="51">
        <f>VLOOKUP(CONCATENATE($F2913," ",$G2913),AllocFactorMatrix,(T$4+1),FALSE)*$E2919</f>
        <v>0</v>
      </c>
      <c r="U2913" s="51">
        <f>VLOOKUP(CONCATENATE($F2913," ",$G2913),AllocFactorMatrix,(U$4+1),FALSE)*$E2919</f>
        <v>0</v>
      </c>
      <c r="V2913" s="51">
        <f>VLOOKUP(CONCATENATE($F2913," ",$G2913),AllocFactorMatrix,(V$4+1),FALSE)*$E2919</f>
        <v>0</v>
      </c>
      <c r="W2913" s="51">
        <f t="shared" ref="W2913:W2919" si="1371">SUBTOTAL(9,S2913:V2913)</f>
        <v>0</v>
      </c>
      <c r="X2913" s="51">
        <f>VLOOKUP(CONCATENATE($F2913," ",$G2913),AllocFactorMatrix,(X$4+1),FALSE)*$E2919</f>
        <v>0</v>
      </c>
      <c r="Y2913" s="51">
        <f>VLOOKUP(CONCATENATE($F2913," ",$G2913),AllocFactorMatrix,(Y$4+1),FALSE)*$E2919</f>
        <v>0</v>
      </c>
      <c r="Z2913" s="51">
        <f t="shared" si="1365"/>
        <v>0</v>
      </c>
      <c r="AA2913" s="51">
        <f>VLOOKUP(CONCATENATE($F2913," ",$G2913),AllocFactorMatrix,(AA$4+1),FALSE)*$E2919</f>
        <v>0</v>
      </c>
      <c r="AB2913" s="51">
        <f>VLOOKUP(CONCATENATE($F2913," ",$G2913),AllocFactorMatrix,(AB$4+1),FALSE)*$E2919</f>
        <v>0</v>
      </c>
      <c r="AC2913" s="51">
        <f>VLOOKUP(CONCATENATE($F2913," ",$G2913),AllocFactorMatrix,(AC$4+1),FALSE)*$E2919</f>
        <v>0</v>
      </c>
    </row>
    <row r="2914" spans="1:29" s="48" customFormat="1" hidden="1" outlineLevel="1">
      <c r="A2914" s="53"/>
      <c r="B2914" s="104"/>
      <c r="C2914" s="52"/>
      <c r="D2914" s="52"/>
      <c r="F2914" s="175" t="str">
        <f>F2919</f>
        <v>PROD_DEMAND</v>
      </c>
      <c r="G2914" s="52" t="str">
        <f>$G$10</f>
        <v>SUBTRAN</v>
      </c>
      <c r="H2914" s="50">
        <f t="shared" si="1355"/>
        <v>0</v>
      </c>
      <c r="I2914" s="51">
        <f>VLOOKUP(CONCATENATE($F2914," ",$G2914),AllocFactorMatrix,(I$4+1),FALSE)*$E2919</f>
        <v>0</v>
      </c>
      <c r="J2914" s="51">
        <f>VLOOKUP(CONCATENATE($F2914," ",$G2914),AllocFactorMatrix,(J$4+1),FALSE)*$E2919</f>
        <v>0</v>
      </c>
      <c r="K2914" s="51">
        <f>VLOOKUP(CONCATENATE($F2914," ",$G2914),AllocFactorMatrix,(K$4+1),FALSE)*$E2919</f>
        <v>0</v>
      </c>
      <c r="L2914" s="51">
        <f>VLOOKUP(CONCATENATE($F2914," ",$G2914),AllocFactorMatrix,(L$4+1),FALSE)*$E2919</f>
        <v>0</v>
      </c>
      <c r="M2914" s="51">
        <f t="shared" si="1364"/>
        <v>0</v>
      </c>
      <c r="N2914" s="51">
        <f>VLOOKUP(CONCATENATE($F2914," ",$G2914),AllocFactorMatrix,(N$4+1),FALSE)*$E2919</f>
        <v>0</v>
      </c>
      <c r="O2914" s="51">
        <f>VLOOKUP(CONCATENATE($F2914," ",$G2914),AllocFactorMatrix,(O$4+1),FALSE)*$E2919</f>
        <v>0</v>
      </c>
      <c r="P2914" s="51">
        <f>VLOOKUP(CONCATENATE($F2914," ",$G2914),AllocFactorMatrix,(P$4+1),FALSE)*$E2919</f>
        <v>0</v>
      </c>
      <c r="Q2914" s="51">
        <f>VLOOKUP(CONCATENATE($F2914," ",$G2914),AllocFactorMatrix,(Q$4+1),FALSE)*$E2919</f>
        <v>0</v>
      </c>
      <c r="R2914" s="51">
        <f t="shared" si="1370"/>
        <v>0</v>
      </c>
      <c r="S2914" s="51">
        <f>VLOOKUP(CONCATENATE($F2914," ",$G2914),AllocFactorMatrix,(S$4+1),FALSE)*$E2919</f>
        <v>0</v>
      </c>
      <c r="T2914" s="51">
        <f>VLOOKUP(CONCATENATE($F2914," ",$G2914),AllocFactorMatrix,(T$4+1),FALSE)*$E2919</f>
        <v>0</v>
      </c>
      <c r="U2914" s="51">
        <f>VLOOKUP(CONCATENATE($F2914," ",$G2914),AllocFactorMatrix,(U$4+1),FALSE)*$E2919</f>
        <v>0</v>
      </c>
      <c r="V2914" s="51">
        <f>VLOOKUP(CONCATENATE($F2914," ",$G2914),AllocFactorMatrix,(V$4+1),FALSE)*$E2919</f>
        <v>0</v>
      </c>
      <c r="W2914" s="51">
        <f t="shared" si="1371"/>
        <v>0</v>
      </c>
      <c r="X2914" s="51">
        <f>VLOOKUP(CONCATENATE($F2914," ",$G2914),AllocFactorMatrix,(X$4+1),FALSE)*$E2919</f>
        <v>0</v>
      </c>
      <c r="Y2914" s="51">
        <f>VLOOKUP(CONCATENATE($F2914," ",$G2914),AllocFactorMatrix,(Y$4+1),FALSE)*$E2919</f>
        <v>0</v>
      </c>
      <c r="Z2914" s="51">
        <f t="shared" si="1365"/>
        <v>0</v>
      </c>
      <c r="AA2914" s="51">
        <f>VLOOKUP(CONCATENATE($F2914," ",$G2914),AllocFactorMatrix,(AA$4+1),FALSE)*$E2919</f>
        <v>0</v>
      </c>
      <c r="AB2914" s="51">
        <f>VLOOKUP(CONCATENATE($F2914," ",$G2914),AllocFactorMatrix,(AB$4+1),FALSE)*$E2919</f>
        <v>0</v>
      </c>
      <c r="AC2914" s="51">
        <f>VLOOKUP(CONCATENATE($F2914," ",$G2914),AllocFactorMatrix,(AC$4+1),FALSE)*$E2919</f>
        <v>0</v>
      </c>
    </row>
    <row r="2915" spans="1:29" s="48" customFormat="1" hidden="1" outlineLevel="1">
      <c r="A2915" s="53"/>
      <c r="B2915" s="104"/>
      <c r="C2915" s="52"/>
      <c r="D2915" s="52"/>
      <c r="F2915" s="175" t="str">
        <f>F2919</f>
        <v>PROD_DEMAND</v>
      </c>
      <c r="G2915" s="52" t="str">
        <f>$G$11</f>
        <v>DISTPRI</v>
      </c>
      <c r="H2915" s="50">
        <f t="shared" si="1355"/>
        <v>0</v>
      </c>
      <c r="I2915" s="51">
        <f>VLOOKUP(CONCATENATE($F2915," ",$G2915),AllocFactorMatrix,(I$4+1),FALSE)*$E2919</f>
        <v>0</v>
      </c>
      <c r="J2915" s="51">
        <f>VLOOKUP(CONCATENATE($F2915," ",$G2915),AllocFactorMatrix,(J$4+1),FALSE)*$E2919</f>
        <v>0</v>
      </c>
      <c r="K2915" s="51">
        <f>VLOOKUP(CONCATENATE($F2915," ",$G2915),AllocFactorMatrix,(K$4+1),FALSE)*$E2919</f>
        <v>0</v>
      </c>
      <c r="L2915" s="51">
        <f>VLOOKUP(CONCATENATE($F2915," ",$G2915),AllocFactorMatrix,(L$4+1),FALSE)*$E2919</f>
        <v>0</v>
      </c>
      <c r="M2915" s="51">
        <f t="shared" si="1364"/>
        <v>0</v>
      </c>
      <c r="N2915" s="51">
        <f>VLOOKUP(CONCATENATE($F2915," ",$G2915),AllocFactorMatrix,(N$4+1),FALSE)*$E2919</f>
        <v>0</v>
      </c>
      <c r="O2915" s="51">
        <f>VLOOKUP(CONCATENATE($F2915," ",$G2915),AllocFactorMatrix,(O$4+1),FALSE)*$E2919</f>
        <v>0</v>
      </c>
      <c r="P2915" s="51">
        <f>VLOOKUP(CONCATENATE($F2915," ",$G2915),AllocFactorMatrix,(P$4+1),FALSE)*$E2919</f>
        <v>0</v>
      </c>
      <c r="Q2915" s="51">
        <f>VLOOKUP(CONCATENATE($F2915," ",$G2915),AllocFactorMatrix,(Q$4+1),FALSE)*$E2919</f>
        <v>0</v>
      </c>
      <c r="R2915" s="51">
        <f t="shared" si="1370"/>
        <v>0</v>
      </c>
      <c r="S2915" s="51">
        <f>VLOOKUP(CONCATENATE($F2915," ",$G2915),AllocFactorMatrix,(S$4+1),FALSE)*$E2919</f>
        <v>0</v>
      </c>
      <c r="T2915" s="51">
        <f>VLOOKUP(CONCATENATE($F2915," ",$G2915),AllocFactorMatrix,(T$4+1),FALSE)*$E2919</f>
        <v>0</v>
      </c>
      <c r="U2915" s="51">
        <f>VLOOKUP(CONCATENATE($F2915," ",$G2915),AllocFactorMatrix,(U$4+1),FALSE)*$E2919</f>
        <v>0</v>
      </c>
      <c r="V2915" s="51">
        <f>VLOOKUP(CONCATENATE($F2915," ",$G2915),AllocFactorMatrix,(V$4+1),FALSE)*$E2919</f>
        <v>0</v>
      </c>
      <c r="W2915" s="51">
        <f t="shared" si="1371"/>
        <v>0</v>
      </c>
      <c r="X2915" s="51">
        <f>VLOOKUP(CONCATENATE($F2915," ",$G2915),AllocFactorMatrix,(X$4+1),FALSE)*$E2919</f>
        <v>0</v>
      </c>
      <c r="Y2915" s="51">
        <f>VLOOKUP(CONCATENATE($F2915," ",$G2915),AllocFactorMatrix,(Y$4+1),FALSE)*$E2919</f>
        <v>0</v>
      </c>
      <c r="Z2915" s="51">
        <f t="shared" si="1365"/>
        <v>0</v>
      </c>
      <c r="AA2915" s="51">
        <f>VLOOKUP(CONCATENATE($F2915," ",$G2915),AllocFactorMatrix,(AA$4+1),FALSE)*$E2919</f>
        <v>0</v>
      </c>
      <c r="AB2915" s="51">
        <f>VLOOKUP(CONCATENATE($F2915," ",$G2915),AllocFactorMatrix,(AB$4+1),FALSE)*$E2919</f>
        <v>0</v>
      </c>
      <c r="AC2915" s="51">
        <f>VLOOKUP(CONCATENATE($F2915," ",$G2915),AllocFactorMatrix,(AC$4+1),FALSE)*$E2919</f>
        <v>0</v>
      </c>
    </row>
    <row r="2916" spans="1:29" s="48" customFormat="1" hidden="1" outlineLevel="1">
      <c r="A2916" s="53"/>
      <c r="B2916" s="104"/>
      <c r="C2916" s="52"/>
      <c r="D2916" s="52"/>
      <c r="F2916" s="175" t="str">
        <f>F2919</f>
        <v>PROD_DEMAND</v>
      </c>
      <c r="G2916" s="52" t="str">
        <f>$G$12</f>
        <v>DISTSEC</v>
      </c>
      <c r="H2916" s="50">
        <f t="shared" si="1355"/>
        <v>0</v>
      </c>
      <c r="I2916" s="51">
        <f>VLOOKUP(CONCATENATE($F2916," ",$G2916),AllocFactorMatrix,(I$4+1),FALSE)*$E2919</f>
        <v>0</v>
      </c>
      <c r="J2916" s="51">
        <f>VLOOKUP(CONCATENATE($F2916," ",$G2916),AllocFactorMatrix,(J$4+1),FALSE)*$E2919</f>
        <v>0</v>
      </c>
      <c r="K2916" s="51">
        <f>VLOOKUP(CONCATENATE($F2916," ",$G2916),AllocFactorMatrix,(K$4+1),FALSE)*$E2919</f>
        <v>0</v>
      </c>
      <c r="L2916" s="51">
        <f>VLOOKUP(CONCATENATE($F2916," ",$G2916),AllocFactorMatrix,(L$4+1),FALSE)*$E2919</f>
        <v>0</v>
      </c>
      <c r="M2916" s="51">
        <f t="shared" si="1364"/>
        <v>0</v>
      </c>
      <c r="N2916" s="51">
        <f>VLOOKUP(CONCATENATE($F2916," ",$G2916),AllocFactorMatrix,(N$4+1),FALSE)*$E2919</f>
        <v>0</v>
      </c>
      <c r="O2916" s="51">
        <f>VLOOKUP(CONCATENATE($F2916," ",$G2916),AllocFactorMatrix,(O$4+1),FALSE)*$E2919</f>
        <v>0</v>
      </c>
      <c r="P2916" s="51">
        <f>VLOOKUP(CONCATENATE($F2916," ",$G2916),AllocFactorMatrix,(P$4+1),FALSE)*$E2919</f>
        <v>0</v>
      </c>
      <c r="Q2916" s="51">
        <f>VLOOKUP(CONCATENATE($F2916," ",$G2916),AllocFactorMatrix,(Q$4+1),FALSE)*$E2919</f>
        <v>0</v>
      </c>
      <c r="R2916" s="51">
        <f t="shared" si="1370"/>
        <v>0</v>
      </c>
      <c r="S2916" s="51">
        <f>VLOOKUP(CONCATENATE($F2916," ",$G2916),AllocFactorMatrix,(S$4+1),FALSE)*$E2919</f>
        <v>0</v>
      </c>
      <c r="T2916" s="51">
        <f>VLOOKUP(CONCATENATE($F2916," ",$G2916),AllocFactorMatrix,(T$4+1),FALSE)*$E2919</f>
        <v>0</v>
      </c>
      <c r="U2916" s="51">
        <f>VLOOKUP(CONCATENATE($F2916," ",$G2916),AllocFactorMatrix,(U$4+1),FALSE)*$E2919</f>
        <v>0</v>
      </c>
      <c r="V2916" s="51">
        <f>VLOOKUP(CONCATENATE($F2916," ",$G2916),AllocFactorMatrix,(V$4+1),FALSE)*$E2919</f>
        <v>0</v>
      </c>
      <c r="W2916" s="51">
        <f t="shared" si="1371"/>
        <v>0</v>
      </c>
      <c r="X2916" s="51">
        <f>VLOOKUP(CONCATENATE($F2916," ",$G2916),AllocFactorMatrix,(X$4+1),FALSE)*$E2919</f>
        <v>0</v>
      </c>
      <c r="Y2916" s="51">
        <f>VLOOKUP(CONCATENATE($F2916," ",$G2916),AllocFactorMatrix,(Y$4+1),FALSE)*$E2919</f>
        <v>0</v>
      </c>
      <c r="Z2916" s="51">
        <f t="shared" si="1365"/>
        <v>0</v>
      </c>
      <c r="AA2916" s="51">
        <f>VLOOKUP(CONCATENATE($F2916," ",$G2916),AllocFactorMatrix,(AA$4+1),FALSE)*$E2919</f>
        <v>0</v>
      </c>
      <c r="AB2916" s="51">
        <f>VLOOKUP(CONCATENATE($F2916," ",$G2916),AllocFactorMatrix,(AB$4+1),FALSE)*$E2919</f>
        <v>0</v>
      </c>
      <c r="AC2916" s="51">
        <f>VLOOKUP(CONCATENATE($F2916," ",$G2916),AllocFactorMatrix,(AC$4+1),FALSE)*$E2919</f>
        <v>0</v>
      </c>
    </row>
    <row r="2917" spans="1:29" s="48" customFormat="1" hidden="1" outlineLevel="1">
      <c r="A2917" s="53"/>
      <c r="B2917" s="104"/>
      <c r="C2917" s="52"/>
      <c r="D2917" s="52"/>
      <c r="F2917" s="175" t="str">
        <f>F2919</f>
        <v>PROD_DEMAND</v>
      </c>
      <c r="G2917" s="52" t="str">
        <f>$G$13</f>
        <v>ENERGY</v>
      </c>
      <c r="H2917" s="50">
        <f t="shared" si="1355"/>
        <v>0</v>
      </c>
      <c r="I2917" s="51">
        <f>VLOOKUP(CONCATENATE($F2917," ",$G2917),AllocFactorMatrix,(I$4+1),FALSE)*$E2919</f>
        <v>0</v>
      </c>
      <c r="J2917" s="51">
        <f>VLOOKUP(CONCATENATE($F2917," ",$G2917),AllocFactorMatrix,(J$4+1),FALSE)*$E2919</f>
        <v>0</v>
      </c>
      <c r="K2917" s="51">
        <f>VLOOKUP(CONCATENATE($F2917," ",$G2917),AllocFactorMatrix,(K$4+1),FALSE)*$E2919</f>
        <v>0</v>
      </c>
      <c r="L2917" s="51">
        <f>VLOOKUP(CONCATENATE($F2917," ",$G2917),AllocFactorMatrix,(L$4+1),FALSE)*$E2919</f>
        <v>0</v>
      </c>
      <c r="M2917" s="51">
        <f t="shared" si="1364"/>
        <v>0</v>
      </c>
      <c r="N2917" s="51">
        <f>VLOOKUP(CONCATENATE($F2917," ",$G2917),AllocFactorMatrix,(N$4+1),FALSE)*$E2919</f>
        <v>0</v>
      </c>
      <c r="O2917" s="51">
        <f>VLOOKUP(CONCATENATE($F2917," ",$G2917),AllocFactorMatrix,(O$4+1),FALSE)*$E2919</f>
        <v>0</v>
      </c>
      <c r="P2917" s="51">
        <f>VLOOKUP(CONCATENATE($F2917," ",$G2917),AllocFactorMatrix,(P$4+1),FALSE)*$E2919</f>
        <v>0</v>
      </c>
      <c r="Q2917" s="51">
        <f>VLOOKUP(CONCATENATE($F2917," ",$G2917),AllocFactorMatrix,(Q$4+1),FALSE)*$E2919</f>
        <v>0</v>
      </c>
      <c r="R2917" s="51">
        <f t="shared" si="1370"/>
        <v>0</v>
      </c>
      <c r="S2917" s="51">
        <f>VLOOKUP(CONCATENATE($F2917," ",$G2917),AllocFactorMatrix,(S$4+1),FALSE)*$E2919</f>
        <v>0</v>
      </c>
      <c r="T2917" s="51">
        <f>VLOOKUP(CONCATENATE($F2917," ",$G2917),AllocFactorMatrix,(T$4+1),FALSE)*$E2919</f>
        <v>0</v>
      </c>
      <c r="U2917" s="51">
        <f>VLOOKUP(CONCATENATE($F2917," ",$G2917),AllocFactorMatrix,(U$4+1),FALSE)*$E2919</f>
        <v>0</v>
      </c>
      <c r="V2917" s="51">
        <f>VLOOKUP(CONCATENATE($F2917," ",$G2917),AllocFactorMatrix,(V$4+1),FALSE)*$E2919</f>
        <v>0</v>
      </c>
      <c r="W2917" s="51">
        <f t="shared" si="1371"/>
        <v>0</v>
      </c>
      <c r="X2917" s="51">
        <f>VLOOKUP(CONCATENATE($F2917," ",$G2917),AllocFactorMatrix,(X$4+1),FALSE)*$E2919</f>
        <v>0</v>
      </c>
      <c r="Y2917" s="51">
        <f>VLOOKUP(CONCATENATE($F2917," ",$G2917),AllocFactorMatrix,(Y$4+1),FALSE)*$E2919</f>
        <v>0</v>
      </c>
      <c r="Z2917" s="51">
        <f t="shared" si="1365"/>
        <v>0</v>
      </c>
      <c r="AA2917" s="51">
        <f>VLOOKUP(CONCATENATE($F2917," ",$G2917),AllocFactorMatrix,(AA$4+1),FALSE)*$E2919</f>
        <v>0</v>
      </c>
      <c r="AB2917" s="51">
        <f>VLOOKUP(CONCATENATE($F2917," ",$G2917),AllocFactorMatrix,(AB$4+1),FALSE)*$E2919</f>
        <v>0</v>
      </c>
      <c r="AC2917" s="51">
        <f>VLOOKUP(CONCATENATE($F2917," ",$G2917),AllocFactorMatrix,(AC$4+1),FALSE)*$E2919</f>
        <v>0</v>
      </c>
    </row>
    <row r="2918" spans="1:29" s="48" customFormat="1" hidden="1" outlineLevel="1">
      <c r="A2918" s="53"/>
      <c r="B2918" s="104"/>
      <c r="C2918" s="52"/>
      <c r="D2918" s="52"/>
      <c r="F2918" s="175" t="str">
        <f>F2919</f>
        <v>PROD_DEMAND</v>
      </c>
      <c r="G2918" s="52" t="str">
        <f>$G$14</f>
        <v>CUSTOMER</v>
      </c>
      <c r="H2918" s="50">
        <f t="shared" si="1355"/>
        <v>0</v>
      </c>
      <c r="I2918" s="51">
        <f>VLOOKUP(CONCATENATE($F2918," ",$G2918),AllocFactorMatrix,(I$4+1),FALSE)*$E2919</f>
        <v>0</v>
      </c>
      <c r="J2918" s="51">
        <f>VLOOKUP(CONCATENATE($F2918," ",$G2918),AllocFactorMatrix,(J$4+1),FALSE)*$E2919</f>
        <v>0</v>
      </c>
      <c r="K2918" s="51">
        <f>VLOOKUP(CONCATENATE($F2918," ",$G2918),AllocFactorMatrix,(K$4+1),FALSE)*$E2919</f>
        <v>0</v>
      </c>
      <c r="L2918" s="51">
        <f>VLOOKUP(CONCATENATE($F2918," ",$G2918),AllocFactorMatrix,(L$4+1),FALSE)*$E2919</f>
        <v>0</v>
      </c>
      <c r="M2918" s="51">
        <f t="shared" si="1364"/>
        <v>0</v>
      </c>
      <c r="N2918" s="51">
        <f>VLOOKUP(CONCATENATE($F2918," ",$G2918),AllocFactorMatrix,(N$4+1),FALSE)*$E2919</f>
        <v>0</v>
      </c>
      <c r="O2918" s="51">
        <f>VLOOKUP(CONCATENATE($F2918," ",$G2918),AllocFactorMatrix,(O$4+1),FALSE)*$E2919</f>
        <v>0</v>
      </c>
      <c r="P2918" s="51">
        <f>VLOOKUP(CONCATENATE($F2918," ",$G2918),AllocFactorMatrix,(P$4+1),FALSE)*$E2919</f>
        <v>0</v>
      </c>
      <c r="Q2918" s="51">
        <f>VLOOKUP(CONCATENATE($F2918," ",$G2918),AllocFactorMatrix,(Q$4+1),FALSE)*$E2919</f>
        <v>0</v>
      </c>
      <c r="R2918" s="51">
        <f t="shared" si="1370"/>
        <v>0</v>
      </c>
      <c r="S2918" s="51">
        <f>VLOOKUP(CONCATENATE($F2918," ",$G2918),AllocFactorMatrix,(S$4+1),FALSE)*$E2919</f>
        <v>0</v>
      </c>
      <c r="T2918" s="51">
        <f>VLOOKUP(CONCATENATE($F2918," ",$G2918),AllocFactorMatrix,(T$4+1),FALSE)*$E2919</f>
        <v>0</v>
      </c>
      <c r="U2918" s="51">
        <f>VLOOKUP(CONCATENATE($F2918," ",$G2918),AllocFactorMatrix,(U$4+1),FALSE)*$E2919</f>
        <v>0</v>
      </c>
      <c r="V2918" s="51">
        <f>VLOOKUP(CONCATENATE($F2918," ",$G2918),AllocFactorMatrix,(V$4+1),FALSE)*$E2919</f>
        <v>0</v>
      </c>
      <c r="W2918" s="51">
        <f t="shared" si="1371"/>
        <v>0</v>
      </c>
      <c r="X2918" s="51">
        <f>VLOOKUP(CONCATENATE($F2918," ",$G2918),AllocFactorMatrix,(X$4+1),FALSE)*$E2919</f>
        <v>0</v>
      </c>
      <c r="Y2918" s="51">
        <f>VLOOKUP(CONCATENATE($F2918," ",$G2918),AllocFactorMatrix,(Y$4+1),FALSE)*$E2919</f>
        <v>0</v>
      </c>
      <c r="Z2918" s="51">
        <f t="shared" si="1365"/>
        <v>0</v>
      </c>
      <c r="AA2918" s="51">
        <f>VLOOKUP(CONCATENATE($F2918," ",$G2918),AllocFactorMatrix,(AA$4+1),FALSE)*$E2919</f>
        <v>0</v>
      </c>
      <c r="AB2918" s="51">
        <f>VLOOKUP(CONCATENATE($F2918," ",$G2918),AllocFactorMatrix,(AB$4+1),FALSE)*$E2919</f>
        <v>0</v>
      </c>
      <c r="AC2918" s="51">
        <f>VLOOKUP(CONCATENATE($F2918," ",$G2918),AllocFactorMatrix,(AC$4+1),FALSE)*$E2919</f>
        <v>0</v>
      </c>
    </row>
    <row r="2919" spans="1:29" s="48" customFormat="1" collapsed="1">
      <c r="A2919" s="53"/>
      <c r="B2919" s="104"/>
      <c r="C2919" s="52"/>
      <c r="D2919" s="102" t="s">
        <v>445</v>
      </c>
      <c r="E2919" s="58">
        <v>-455748</v>
      </c>
      <c r="F2919" s="93" t="s">
        <v>29</v>
      </c>
      <c r="G2919" s="52" t="str">
        <f>$G$15</f>
        <v>TOTAL</v>
      </c>
      <c r="H2919" s="50">
        <f t="shared" si="1355"/>
        <v>-455748.00000000006</v>
      </c>
      <c r="I2919" s="51">
        <f>VLOOKUP(CONCATENATE($F2919," ",$G2919),AllocFactorMatrix,(I$4+1),FALSE)*$E2919</f>
        <v>-234430.38159588646</v>
      </c>
      <c r="J2919" s="51">
        <f>VLOOKUP(CONCATENATE($F2919," ",$G2919),AllocFactorMatrix,(J$4+1),FALSE)*$E2919</f>
        <v>-54669.201030334778</v>
      </c>
      <c r="K2919" s="51">
        <f>VLOOKUP(CONCATENATE($F2919," ",$G2919),AllocFactorMatrix,(K$4+1),FALSE)*$E2919</f>
        <v>-760.11836962605582</v>
      </c>
      <c r="L2919" s="51">
        <f>VLOOKUP(CONCATENATE($F2919," ",$G2919),AllocFactorMatrix,(L$4+1),FALSE)*$E2919</f>
        <v>-105.86450331696615</v>
      </c>
      <c r="M2919" s="51">
        <f t="shared" si="1364"/>
        <v>-55535.183903277801</v>
      </c>
      <c r="N2919" s="51">
        <f>VLOOKUP(CONCATENATE($F2919," ",$G2919),AllocFactorMatrix,(N$4+1),FALSE)*$E2919</f>
        <v>-32539.556585026119</v>
      </c>
      <c r="O2919" s="51">
        <f>VLOOKUP(CONCATENATE($F2919," ",$G2919),AllocFactorMatrix,(O$4+1),FALSE)*$E2919</f>
        <v>-5830.8147327740908</v>
      </c>
      <c r="P2919" s="51">
        <f>VLOOKUP(CONCATENATE($F2919," ",$G2919),AllocFactorMatrix,(P$4+1),FALSE)*$E2919</f>
        <v>-1182.4297254206326</v>
      </c>
      <c r="Q2919" s="51">
        <f>VLOOKUP(CONCATENATE($F2919," ",$G2919),AllocFactorMatrix,(Q$4+1),FALSE)*$E2919</f>
        <v>-44.902234102148796</v>
      </c>
      <c r="R2919" s="51">
        <f t="shared" si="1370"/>
        <v>-39597.703277322988</v>
      </c>
      <c r="S2919" s="51">
        <f>VLOOKUP(CONCATENATE($F2919," ",$G2919),AllocFactorMatrix,(S$4+1),FALSE)*$E2919</f>
        <v>-1540.9814039504711</v>
      </c>
      <c r="T2919" s="51">
        <f>VLOOKUP(CONCATENATE($F2919," ",$G2919),AllocFactorMatrix,(T$4+1),FALSE)*$E2919</f>
        <v>-20804.138792441532</v>
      </c>
      <c r="U2919" s="51">
        <f>VLOOKUP(CONCATENATE($F2919," ",$G2919),AllocFactorMatrix,(U$4+1),FALSE)*$E2919</f>
        <v>-79567.479479071539</v>
      </c>
      <c r="V2919" s="51">
        <f>VLOOKUP(CONCATENATE($F2919," ",$G2919),AllocFactorMatrix,(V$4+1),FALSE)*$E2919</f>
        <v>-14414.386871354578</v>
      </c>
      <c r="W2919" s="51">
        <f t="shared" si="1371"/>
        <v>-116326.98654681812</v>
      </c>
      <c r="X2919" s="51">
        <f>VLOOKUP(CONCATENATE($F2919," ",$G2919),AllocFactorMatrix,(X$4+1),FALSE)*$E2919</f>
        <v>-8930.794147227356</v>
      </c>
      <c r="Y2919" s="51">
        <f>VLOOKUP(CONCATENATE($F2919," ",$G2919),AllocFactorMatrix,(Y$4+1),FALSE)*$E2919</f>
        <v>-178.37086565377624</v>
      </c>
      <c r="Z2919" s="51">
        <f t="shared" si="1365"/>
        <v>-9109.1650128811325</v>
      </c>
      <c r="AA2919" s="51">
        <f>VLOOKUP(CONCATENATE($F2919," ",$G2919),AllocFactorMatrix,(AA$4+1),FALSE)*$E2919</f>
        <v>-117.81162307233322</v>
      </c>
      <c r="AB2919" s="51">
        <f>VLOOKUP(CONCATENATE($F2919," ",$G2919),AllocFactorMatrix,(AB$4+1),FALSE)*$E2919</f>
        <v>-523.38630723056019</v>
      </c>
      <c r="AC2919" s="51">
        <f>VLOOKUP(CONCATENATE($F2919," ",$G2919),AllocFactorMatrix,(AC$4+1),FALSE)*$E2919</f>
        <v>-107.38173351057314</v>
      </c>
    </row>
    <row r="2920" spans="1:29" s="48" customFormat="1" hidden="1" outlineLevel="1">
      <c r="A2920" s="53"/>
      <c r="B2920" s="104"/>
      <c r="C2920" s="52"/>
      <c r="D2920" s="52"/>
      <c r="F2920" s="175" t="str">
        <f>F2927</f>
        <v>PROD_DEMAND</v>
      </c>
      <c r="G2920" s="52" t="str">
        <f>$G$8</f>
        <v>PRODUCTION</v>
      </c>
      <c r="H2920" s="50">
        <f t="shared" si="1355"/>
        <v>-21948002</v>
      </c>
      <c r="I2920" s="51">
        <f>VLOOKUP(CONCATENATE($F2920," ",$G2920),AllocFactorMatrix,(I$4+1),FALSE)*$E2927</f>
        <v>-11289744.516985876</v>
      </c>
      <c r="J2920" s="51">
        <f>VLOOKUP(CONCATENATE($F2920," ",$G2920),AllocFactorMatrix,(J$4+1),FALSE)*$E2927</f>
        <v>-2632770.1570872273</v>
      </c>
      <c r="K2920" s="51">
        <f>VLOOKUP(CONCATENATE($F2920," ",$G2920),AllocFactorMatrix,(K$4+1),FALSE)*$E2927</f>
        <v>-36605.930243883486</v>
      </c>
      <c r="L2920" s="51">
        <f>VLOOKUP(CONCATENATE($F2920," ",$G2920),AllocFactorMatrix,(L$4+1),FALSE)*$E2927</f>
        <v>-5098.2436138606854</v>
      </c>
      <c r="M2920" s="51">
        <f t="shared" ref="M2920:M2959" si="1372">SUBTOTAL(9,J2920:L2920)</f>
        <v>-2674474.3309449712</v>
      </c>
      <c r="N2920" s="51">
        <f>VLOOKUP(CONCATENATE($F2920," ",$G2920),AllocFactorMatrix,(N$4+1),FALSE)*$E2927</f>
        <v>-1567046.3787164539</v>
      </c>
      <c r="O2920" s="51">
        <f>VLOOKUP(CONCATENATE($F2920," ",$G2920),AllocFactorMatrix,(O$4+1),FALSE)*$E2927</f>
        <v>-280801.52500187646</v>
      </c>
      <c r="P2920" s="51">
        <f>VLOOKUP(CONCATENATE($F2920," ",$G2920),AllocFactorMatrix,(P$4+1),FALSE)*$E2927</f>
        <v>-56943.683742751462</v>
      </c>
      <c r="Q2920" s="51">
        <f>VLOOKUP(CONCATENATE($F2920," ",$G2920),AllocFactorMatrix,(Q$4+1),FALSE)*$E2927</f>
        <v>-2162.4106389461499</v>
      </c>
      <c r="R2920" s="51">
        <f>SUBTOTAL(9,N2920:Q2920)</f>
        <v>-1906953.9981000279</v>
      </c>
      <c r="S2920" s="51">
        <f>VLOOKUP(CONCATENATE($F2920," ",$G2920),AllocFactorMatrix,(S$4+1),FALSE)*$E2927</f>
        <v>-74210.886138540911</v>
      </c>
      <c r="T2920" s="51">
        <f>VLOOKUP(CONCATENATE($F2920," ",$G2920),AllocFactorMatrix,(T$4+1),FALSE)*$E2927</f>
        <v>-1001889.8159175342</v>
      </c>
      <c r="U2920" s="51">
        <f>VLOOKUP(CONCATENATE($F2920," ",$G2920),AllocFactorMatrix,(U$4+1),FALSE)*$E2927</f>
        <v>-3831826.3574203751</v>
      </c>
      <c r="V2920" s="51">
        <f>VLOOKUP(CONCATENATE($F2920," ",$G2920),AllocFactorMatrix,(V$4+1),FALSE)*$E2927</f>
        <v>-694170.88364899904</v>
      </c>
      <c r="W2920" s="51">
        <f>SUBTOTAL(9,S2920:V2920)</f>
        <v>-5602097.9431254491</v>
      </c>
      <c r="X2920" s="51">
        <f>VLOOKUP(CONCATENATE($F2920," ",$G2920),AllocFactorMatrix,(X$4+1),FALSE)*$E2927</f>
        <v>-430090.94456790661</v>
      </c>
      <c r="Y2920" s="51">
        <f>VLOOKUP(CONCATENATE($F2920," ",$G2920),AllocFactorMatrix,(Y$4+1),FALSE)*$E2927</f>
        <v>-8590.0193003826953</v>
      </c>
      <c r="Z2920" s="51">
        <f t="shared" ref="Z2920:Z2959" si="1373">SUBTOTAL(9,X2920:Y2920)</f>
        <v>-438680.96386828931</v>
      </c>
      <c r="AA2920" s="51">
        <f>VLOOKUP(CONCATENATE($F2920," ",$G2920),AllocFactorMatrix,(AA$4+1),FALSE)*$E2927</f>
        <v>-5673.595361504199</v>
      </c>
      <c r="AB2920" s="51">
        <f>VLOOKUP(CONCATENATE($F2920," ",$G2920),AllocFactorMatrix,(AB$4+1),FALSE)*$E2927</f>
        <v>-25205.340929349004</v>
      </c>
      <c r="AC2920" s="51">
        <f>VLOOKUP(CONCATENATE($F2920," ",$G2920),AllocFactorMatrix,(AC$4+1),FALSE)*$E2927</f>
        <v>-5171.310684530763</v>
      </c>
    </row>
    <row r="2921" spans="1:29" s="48" customFormat="1" hidden="1" outlineLevel="1">
      <c r="A2921" s="53"/>
      <c r="B2921" s="104"/>
      <c r="C2921" s="52"/>
      <c r="D2921" s="52"/>
      <c r="F2921" s="175" t="str">
        <f>F2927</f>
        <v>PROD_DEMAND</v>
      </c>
      <c r="G2921" s="52" t="str">
        <f>$G$9</f>
        <v>BULKTRAN</v>
      </c>
      <c r="H2921" s="50">
        <f t="shared" si="1355"/>
        <v>0</v>
      </c>
      <c r="I2921" s="51">
        <f>VLOOKUP(CONCATENATE($F2921," ",$G2921),AllocFactorMatrix,(I$4+1),FALSE)*$E2927</f>
        <v>0</v>
      </c>
      <c r="J2921" s="51">
        <f>VLOOKUP(CONCATENATE($F2921," ",$G2921),AllocFactorMatrix,(J$4+1),FALSE)*$E2927</f>
        <v>0</v>
      </c>
      <c r="K2921" s="51">
        <f>VLOOKUP(CONCATENATE($F2921," ",$G2921),AllocFactorMatrix,(K$4+1),FALSE)*$E2927</f>
        <v>0</v>
      </c>
      <c r="L2921" s="51">
        <f>VLOOKUP(CONCATENATE($F2921," ",$G2921),AllocFactorMatrix,(L$4+1),FALSE)*$E2927</f>
        <v>0</v>
      </c>
      <c r="M2921" s="51">
        <f t="shared" si="1372"/>
        <v>0</v>
      </c>
      <c r="N2921" s="51">
        <f>VLOOKUP(CONCATENATE($F2921," ",$G2921),AllocFactorMatrix,(N$4+1),FALSE)*$E2927</f>
        <v>0</v>
      </c>
      <c r="O2921" s="51">
        <f>VLOOKUP(CONCATENATE($F2921," ",$G2921),AllocFactorMatrix,(O$4+1),FALSE)*$E2927</f>
        <v>0</v>
      </c>
      <c r="P2921" s="51">
        <f>VLOOKUP(CONCATENATE($F2921," ",$G2921),AllocFactorMatrix,(P$4+1),FALSE)*$E2927</f>
        <v>0</v>
      </c>
      <c r="Q2921" s="51">
        <f>VLOOKUP(CONCATENATE($F2921," ",$G2921),AllocFactorMatrix,(Q$4+1),FALSE)*$E2927</f>
        <v>0</v>
      </c>
      <c r="R2921" s="51">
        <f t="shared" ref="R2921:R2927" si="1374">SUBTOTAL(9,N2921:Q2921)</f>
        <v>0</v>
      </c>
      <c r="S2921" s="51">
        <f>VLOOKUP(CONCATENATE($F2921," ",$G2921),AllocFactorMatrix,(S$4+1),FALSE)*$E2927</f>
        <v>0</v>
      </c>
      <c r="T2921" s="51">
        <f>VLOOKUP(CONCATENATE($F2921," ",$G2921),AllocFactorMatrix,(T$4+1),FALSE)*$E2927</f>
        <v>0</v>
      </c>
      <c r="U2921" s="51">
        <f>VLOOKUP(CONCATENATE($F2921," ",$G2921),AllocFactorMatrix,(U$4+1),FALSE)*$E2927</f>
        <v>0</v>
      </c>
      <c r="V2921" s="51">
        <f>VLOOKUP(CONCATENATE($F2921," ",$G2921),AllocFactorMatrix,(V$4+1),FALSE)*$E2927</f>
        <v>0</v>
      </c>
      <c r="W2921" s="51">
        <f t="shared" ref="W2921:W2927" si="1375">SUBTOTAL(9,S2921:V2921)</f>
        <v>0</v>
      </c>
      <c r="X2921" s="51">
        <f>VLOOKUP(CONCATENATE($F2921," ",$G2921),AllocFactorMatrix,(X$4+1),FALSE)*$E2927</f>
        <v>0</v>
      </c>
      <c r="Y2921" s="51">
        <f>VLOOKUP(CONCATENATE($F2921," ",$G2921),AllocFactorMatrix,(Y$4+1),FALSE)*$E2927</f>
        <v>0</v>
      </c>
      <c r="Z2921" s="51">
        <f t="shared" si="1373"/>
        <v>0</v>
      </c>
      <c r="AA2921" s="51">
        <f>VLOOKUP(CONCATENATE($F2921," ",$G2921),AllocFactorMatrix,(AA$4+1),FALSE)*$E2927</f>
        <v>0</v>
      </c>
      <c r="AB2921" s="51">
        <f>VLOOKUP(CONCATENATE($F2921," ",$G2921),AllocFactorMatrix,(AB$4+1),FALSE)*$E2927</f>
        <v>0</v>
      </c>
      <c r="AC2921" s="51">
        <f>VLOOKUP(CONCATENATE($F2921," ",$G2921),AllocFactorMatrix,(AC$4+1),FALSE)*$E2927</f>
        <v>0</v>
      </c>
    </row>
    <row r="2922" spans="1:29" s="48" customFormat="1" hidden="1" outlineLevel="1">
      <c r="A2922" s="53"/>
      <c r="B2922" s="104"/>
      <c r="C2922" s="52"/>
      <c r="D2922" s="52"/>
      <c r="F2922" s="175" t="str">
        <f>F2927</f>
        <v>PROD_DEMAND</v>
      </c>
      <c r="G2922" s="52" t="str">
        <f>$G$10</f>
        <v>SUBTRAN</v>
      </c>
      <c r="H2922" s="50">
        <f t="shared" si="1355"/>
        <v>0</v>
      </c>
      <c r="I2922" s="51">
        <f>VLOOKUP(CONCATENATE($F2922," ",$G2922),AllocFactorMatrix,(I$4+1),FALSE)*$E2927</f>
        <v>0</v>
      </c>
      <c r="J2922" s="51">
        <f>VLOOKUP(CONCATENATE($F2922," ",$G2922),AllocFactorMatrix,(J$4+1),FALSE)*$E2927</f>
        <v>0</v>
      </c>
      <c r="K2922" s="51">
        <f>VLOOKUP(CONCATENATE($F2922," ",$G2922),AllocFactorMatrix,(K$4+1),FALSE)*$E2927</f>
        <v>0</v>
      </c>
      <c r="L2922" s="51">
        <f>VLOOKUP(CONCATENATE($F2922," ",$G2922),AllocFactorMatrix,(L$4+1),FALSE)*$E2927</f>
        <v>0</v>
      </c>
      <c r="M2922" s="51">
        <f t="shared" si="1372"/>
        <v>0</v>
      </c>
      <c r="N2922" s="51">
        <f>VLOOKUP(CONCATENATE($F2922," ",$G2922),AllocFactorMatrix,(N$4+1),FALSE)*$E2927</f>
        <v>0</v>
      </c>
      <c r="O2922" s="51">
        <f>VLOOKUP(CONCATENATE($F2922," ",$G2922),AllocFactorMatrix,(O$4+1),FALSE)*$E2927</f>
        <v>0</v>
      </c>
      <c r="P2922" s="51">
        <f>VLOOKUP(CONCATENATE($F2922," ",$G2922),AllocFactorMatrix,(P$4+1),FALSE)*$E2927</f>
        <v>0</v>
      </c>
      <c r="Q2922" s="51">
        <f>VLOOKUP(CONCATENATE($F2922," ",$G2922),AllocFactorMatrix,(Q$4+1),FALSE)*$E2927</f>
        <v>0</v>
      </c>
      <c r="R2922" s="51">
        <f t="shared" si="1374"/>
        <v>0</v>
      </c>
      <c r="S2922" s="51">
        <f>VLOOKUP(CONCATENATE($F2922," ",$G2922),AllocFactorMatrix,(S$4+1),FALSE)*$E2927</f>
        <v>0</v>
      </c>
      <c r="T2922" s="51">
        <f>VLOOKUP(CONCATENATE($F2922," ",$G2922),AllocFactorMatrix,(T$4+1),FALSE)*$E2927</f>
        <v>0</v>
      </c>
      <c r="U2922" s="51">
        <f>VLOOKUP(CONCATENATE($F2922," ",$G2922),AllocFactorMatrix,(U$4+1),FALSE)*$E2927</f>
        <v>0</v>
      </c>
      <c r="V2922" s="51">
        <f>VLOOKUP(CONCATENATE($F2922," ",$G2922),AllocFactorMatrix,(V$4+1),FALSE)*$E2927</f>
        <v>0</v>
      </c>
      <c r="W2922" s="51">
        <f t="shared" si="1375"/>
        <v>0</v>
      </c>
      <c r="X2922" s="51">
        <f>VLOOKUP(CONCATENATE($F2922," ",$G2922),AllocFactorMatrix,(X$4+1),FALSE)*$E2927</f>
        <v>0</v>
      </c>
      <c r="Y2922" s="51">
        <f>VLOOKUP(CONCATENATE($F2922," ",$G2922),AllocFactorMatrix,(Y$4+1),FALSE)*$E2927</f>
        <v>0</v>
      </c>
      <c r="Z2922" s="51">
        <f t="shared" si="1373"/>
        <v>0</v>
      </c>
      <c r="AA2922" s="51">
        <f>VLOOKUP(CONCATENATE($F2922," ",$G2922),AllocFactorMatrix,(AA$4+1),FALSE)*$E2927</f>
        <v>0</v>
      </c>
      <c r="AB2922" s="51">
        <f>VLOOKUP(CONCATENATE($F2922," ",$G2922),AllocFactorMatrix,(AB$4+1),FALSE)*$E2927</f>
        <v>0</v>
      </c>
      <c r="AC2922" s="51">
        <f>VLOOKUP(CONCATENATE($F2922," ",$G2922),AllocFactorMatrix,(AC$4+1),FALSE)*$E2927</f>
        <v>0</v>
      </c>
    </row>
    <row r="2923" spans="1:29" s="48" customFormat="1" hidden="1" outlineLevel="1">
      <c r="A2923" s="53"/>
      <c r="B2923" s="104"/>
      <c r="C2923" s="52"/>
      <c r="D2923" s="52"/>
      <c r="F2923" s="175" t="str">
        <f>F2927</f>
        <v>PROD_DEMAND</v>
      </c>
      <c r="G2923" s="52" t="str">
        <f>$G$11</f>
        <v>DISTPRI</v>
      </c>
      <c r="H2923" s="50">
        <f t="shared" si="1355"/>
        <v>0</v>
      </c>
      <c r="I2923" s="51">
        <f>VLOOKUP(CONCATENATE($F2923," ",$G2923),AllocFactorMatrix,(I$4+1),FALSE)*$E2927</f>
        <v>0</v>
      </c>
      <c r="J2923" s="51">
        <f>VLOOKUP(CONCATENATE($F2923," ",$G2923),AllocFactorMatrix,(J$4+1),FALSE)*$E2927</f>
        <v>0</v>
      </c>
      <c r="K2923" s="51">
        <f>VLOOKUP(CONCATENATE($F2923," ",$G2923),AllocFactorMatrix,(K$4+1),FALSE)*$E2927</f>
        <v>0</v>
      </c>
      <c r="L2923" s="51">
        <f>VLOOKUP(CONCATENATE($F2923," ",$G2923),AllocFactorMatrix,(L$4+1),FALSE)*$E2927</f>
        <v>0</v>
      </c>
      <c r="M2923" s="51">
        <f t="shared" si="1372"/>
        <v>0</v>
      </c>
      <c r="N2923" s="51">
        <f>VLOOKUP(CONCATENATE($F2923," ",$G2923),AllocFactorMatrix,(N$4+1),FALSE)*$E2927</f>
        <v>0</v>
      </c>
      <c r="O2923" s="51">
        <f>VLOOKUP(CONCATENATE($F2923," ",$G2923),AllocFactorMatrix,(O$4+1),FALSE)*$E2927</f>
        <v>0</v>
      </c>
      <c r="P2923" s="51">
        <f>VLOOKUP(CONCATENATE($F2923," ",$G2923),AllocFactorMatrix,(P$4+1),FALSE)*$E2927</f>
        <v>0</v>
      </c>
      <c r="Q2923" s="51">
        <f>VLOOKUP(CONCATENATE($F2923," ",$G2923),AllocFactorMatrix,(Q$4+1),FALSE)*$E2927</f>
        <v>0</v>
      </c>
      <c r="R2923" s="51">
        <f t="shared" si="1374"/>
        <v>0</v>
      </c>
      <c r="S2923" s="51">
        <f>VLOOKUP(CONCATENATE($F2923," ",$G2923),AllocFactorMatrix,(S$4+1),FALSE)*$E2927</f>
        <v>0</v>
      </c>
      <c r="T2923" s="51">
        <f>VLOOKUP(CONCATENATE($F2923," ",$G2923),AllocFactorMatrix,(T$4+1),FALSE)*$E2927</f>
        <v>0</v>
      </c>
      <c r="U2923" s="51">
        <f>VLOOKUP(CONCATENATE($F2923," ",$G2923),AllocFactorMatrix,(U$4+1),FALSE)*$E2927</f>
        <v>0</v>
      </c>
      <c r="V2923" s="51">
        <f>VLOOKUP(CONCATENATE($F2923," ",$G2923),AllocFactorMatrix,(V$4+1),FALSE)*$E2927</f>
        <v>0</v>
      </c>
      <c r="W2923" s="51">
        <f t="shared" si="1375"/>
        <v>0</v>
      </c>
      <c r="X2923" s="51">
        <f>VLOOKUP(CONCATENATE($F2923," ",$G2923),AllocFactorMatrix,(X$4+1),FALSE)*$E2927</f>
        <v>0</v>
      </c>
      <c r="Y2923" s="51">
        <f>VLOOKUP(CONCATENATE($F2923," ",$G2923),AllocFactorMatrix,(Y$4+1),FALSE)*$E2927</f>
        <v>0</v>
      </c>
      <c r="Z2923" s="51">
        <f t="shared" si="1373"/>
        <v>0</v>
      </c>
      <c r="AA2923" s="51">
        <f>VLOOKUP(CONCATENATE($F2923," ",$G2923),AllocFactorMatrix,(AA$4+1),FALSE)*$E2927</f>
        <v>0</v>
      </c>
      <c r="AB2923" s="51">
        <f>VLOOKUP(CONCATENATE($F2923," ",$G2923),AllocFactorMatrix,(AB$4+1),FALSE)*$E2927</f>
        <v>0</v>
      </c>
      <c r="AC2923" s="51">
        <f>VLOOKUP(CONCATENATE($F2923," ",$G2923),AllocFactorMatrix,(AC$4+1),FALSE)*$E2927</f>
        <v>0</v>
      </c>
    </row>
    <row r="2924" spans="1:29" s="48" customFormat="1" hidden="1" outlineLevel="1">
      <c r="A2924" s="53"/>
      <c r="B2924" s="104"/>
      <c r="C2924" s="52"/>
      <c r="D2924" s="52"/>
      <c r="F2924" s="175" t="str">
        <f>F2927</f>
        <v>PROD_DEMAND</v>
      </c>
      <c r="G2924" s="52" t="str">
        <f>$G$12</f>
        <v>DISTSEC</v>
      </c>
      <c r="H2924" s="50">
        <f t="shared" si="1355"/>
        <v>0</v>
      </c>
      <c r="I2924" s="51">
        <f>VLOOKUP(CONCATENATE($F2924," ",$G2924),AllocFactorMatrix,(I$4+1),FALSE)*$E2927</f>
        <v>0</v>
      </c>
      <c r="J2924" s="51">
        <f>VLOOKUP(CONCATENATE($F2924," ",$G2924),AllocFactorMatrix,(J$4+1),FALSE)*$E2927</f>
        <v>0</v>
      </c>
      <c r="K2924" s="51">
        <f>VLOOKUP(CONCATENATE($F2924," ",$G2924),AllocFactorMatrix,(K$4+1),FALSE)*$E2927</f>
        <v>0</v>
      </c>
      <c r="L2924" s="51">
        <f>VLOOKUP(CONCATENATE($F2924," ",$G2924),AllocFactorMatrix,(L$4+1),FALSE)*$E2927</f>
        <v>0</v>
      </c>
      <c r="M2924" s="51">
        <f t="shared" si="1372"/>
        <v>0</v>
      </c>
      <c r="N2924" s="51">
        <f>VLOOKUP(CONCATENATE($F2924," ",$G2924),AllocFactorMatrix,(N$4+1),FALSE)*$E2927</f>
        <v>0</v>
      </c>
      <c r="O2924" s="51">
        <f>VLOOKUP(CONCATENATE($F2924," ",$G2924),AllocFactorMatrix,(O$4+1),FALSE)*$E2927</f>
        <v>0</v>
      </c>
      <c r="P2924" s="51">
        <f>VLOOKUP(CONCATENATE($F2924," ",$G2924),AllocFactorMatrix,(P$4+1),FALSE)*$E2927</f>
        <v>0</v>
      </c>
      <c r="Q2924" s="51">
        <f>VLOOKUP(CONCATENATE($F2924," ",$G2924),AllocFactorMatrix,(Q$4+1),FALSE)*$E2927</f>
        <v>0</v>
      </c>
      <c r="R2924" s="51">
        <f t="shared" si="1374"/>
        <v>0</v>
      </c>
      <c r="S2924" s="51">
        <f>VLOOKUP(CONCATENATE($F2924," ",$G2924),AllocFactorMatrix,(S$4+1),FALSE)*$E2927</f>
        <v>0</v>
      </c>
      <c r="T2924" s="51">
        <f>VLOOKUP(CONCATENATE($F2924," ",$G2924),AllocFactorMatrix,(T$4+1),FALSE)*$E2927</f>
        <v>0</v>
      </c>
      <c r="U2924" s="51">
        <f>VLOOKUP(CONCATENATE($F2924," ",$G2924),AllocFactorMatrix,(U$4+1),FALSE)*$E2927</f>
        <v>0</v>
      </c>
      <c r="V2924" s="51">
        <f>VLOOKUP(CONCATENATE($F2924," ",$G2924),AllocFactorMatrix,(V$4+1),FALSE)*$E2927</f>
        <v>0</v>
      </c>
      <c r="W2924" s="51">
        <f t="shared" si="1375"/>
        <v>0</v>
      </c>
      <c r="X2924" s="51">
        <f>VLOOKUP(CONCATENATE($F2924," ",$G2924),AllocFactorMatrix,(X$4+1),FALSE)*$E2927</f>
        <v>0</v>
      </c>
      <c r="Y2924" s="51">
        <f>VLOOKUP(CONCATENATE($F2924," ",$G2924),AllocFactorMatrix,(Y$4+1),FALSE)*$E2927</f>
        <v>0</v>
      </c>
      <c r="Z2924" s="51">
        <f t="shared" si="1373"/>
        <v>0</v>
      </c>
      <c r="AA2924" s="51">
        <f>VLOOKUP(CONCATENATE($F2924," ",$G2924),AllocFactorMatrix,(AA$4+1),FALSE)*$E2927</f>
        <v>0</v>
      </c>
      <c r="AB2924" s="51">
        <f>VLOOKUP(CONCATENATE($F2924," ",$G2924),AllocFactorMatrix,(AB$4+1),FALSE)*$E2927</f>
        <v>0</v>
      </c>
      <c r="AC2924" s="51">
        <f>VLOOKUP(CONCATENATE($F2924," ",$G2924),AllocFactorMatrix,(AC$4+1),FALSE)*$E2927</f>
        <v>0</v>
      </c>
    </row>
    <row r="2925" spans="1:29" s="48" customFormat="1" hidden="1" outlineLevel="1">
      <c r="A2925" s="53"/>
      <c r="B2925" s="104"/>
      <c r="C2925" s="52"/>
      <c r="D2925" s="52"/>
      <c r="F2925" s="175" t="str">
        <f>F2927</f>
        <v>PROD_DEMAND</v>
      </c>
      <c r="G2925" s="52" t="str">
        <f>$G$13</f>
        <v>ENERGY</v>
      </c>
      <c r="H2925" s="50">
        <f t="shared" si="1355"/>
        <v>0</v>
      </c>
      <c r="I2925" s="51">
        <f>VLOOKUP(CONCATENATE($F2925," ",$G2925),AllocFactorMatrix,(I$4+1),FALSE)*$E2927</f>
        <v>0</v>
      </c>
      <c r="J2925" s="51">
        <f>VLOOKUP(CONCATENATE($F2925," ",$G2925),AllocFactorMatrix,(J$4+1),FALSE)*$E2927</f>
        <v>0</v>
      </c>
      <c r="K2925" s="51">
        <f>VLOOKUP(CONCATENATE($F2925," ",$G2925),AllocFactorMatrix,(K$4+1),FALSE)*$E2927</f>
        <v>0</v>
      </c>
      <c r="L2925" s="51">
        <f>VLOOKUP(CONCATENATE($F2925," ",$G2925),AllocFactorMatrix,(L$4+1),FALSE)*$E2927</f>
        <v>0</v>
      </c>
      <c r="M2925" s="51">
        <f t="shared" si="1372"/>
        <v>0</v>
      </c>
      <c r="N2925" s="51">
        <f>VLOOKUP(CONCATENATE($F2925," ",$G2925),AllocFactorMatrix,(N$4+1),FALSE)*$E2927</f>
        <v>0</v>
      </c>
      <c r="O2925" s="51">
        <f>VLOOKUP(CONCATENATE($F2925," ",$G2925),AllocFactorMatrix,(O$4+1),FALSE)*$E2927</f>
        <v>0</v>
      </c>
      <c r="P2925" s="51">
        <f>VLOOKUP(CONCATENATE($F2925," ",$G2925),AllocFactorMatrix,(P$4+1),FALSE)*$E2927</f>
        <v>0</v>
      </c>
      <c r="Q2925" s="51">
        <f>VLOOKUP(CONCATENATE($F2925," ",$G2925),AllocFactorMatrix,(Q$4+1),FALSE)*$E2927</f>
        <v>0</v>
      </c>
      <c r="R2925" s="51">
        <f t="shared" si="1374"/>
        <v>0</v>
      </c>
      <c r="S2925" s="51">
        <f>VLOOKUP(CONCATENATE($F2925," ",$G2925),AllocFactorMatrix,(S$4+1),FALSE)*$E2927</f>
        <v>0</v>
      </c>
      <c r="T2925" s="51">
        <f>VLOOKUP(CONCATENATE($F2925," ",$G2925),AllocFactorMatrix,(T$4+1),FALSE)*$E2927</f>
        <v>0</v>
      </c>
      <c r="U2925" s="51">
        <f>VLOOKUP(CONCATENATE($F2925," ",$G2925),AllocFactorMatrix,(U$4+1),FALSE)*$E2927</f>
        <v>0</v>
      </c>
      <c r="V2925" s="51">
        <f>VLOOKUP(CONCATENATE($F2925," ",$G2925),AllocFactorMatrix,(V$4+1),FALSE)*$E2927</f>
        <v>0</v>
      </c>
      <c r="W2925" s="51">
        <f t="shared" si="1375"/>
        <v>0</v>
      </c>
      <c r="X2925" s="51">
        <f>VLOOKUP(CONCATENATE($F2925," ",$G2925),AllocFactorMatrix,(X$4+1),FALSE)*$E2927</f>
        <v>0</v>
      </c>
      <c r="Y2925" s="51">
        <f>VLOOKUP(CONCATENATE($F2925," ",$G2925),AllocFactorMatrix,(Y$4+1),FALSE)*$E2927</f>
        <v>0</v>
      </c>
      <c r="Z2925" s="51">
        <f t="shared" si="1373"/>
        <v>0</v>
      </c>
      <c r="AA2925" s="51">
        <f>VLOOKUP(CONCATENATE($F2925," ",$G2925),AllocFactorMatrix,(AA$4+1),FALSE)*$E2927</f>
        <v>0</v>
      </c>
      <c r="AB2925" s="51">
        <f>VLOOKUP(CONCATENATE($F2925," ",$G2925),AllocFactorMatrix,(AB$4+1),FALSE)*$E2927</f>
        <v>0</v>
      </c>
      <c r="AC2925" s="51">
        <f>VLOOKUP(CONCATENATE($F2925," ",$G2925),AllocFactorMatrix,(AC$4+1),FALSE)*$E2927</f>
        <v>0</v>
      </c>
    </row>
    <row r="2926" spans="1:29" s="48" customFormat="1" hidden="1" outlineLevel="1">
      <c r="A2926" s="53"/>
      <c r="B2926" s="104"/>
      <c r="C2926" s="52"/>
      <c r="D2926" s="52"/>
      <c r="F2926" s="175" t="str">
        <f>F2927</f>
        <v>PROD_DEMAND</v>
      </c>
      <c r="G2926" s="52" t="str">
        <f>$G$14</f>
        <v>CUSTOMER</v>
      </c>
      <c r="H2926" s="50">
        <f t="shared" si="1355"/>
        <v>0</v>
      </c>
      <c r="I2926" s="51">
        <f>VLOOKUP(CONCATENATE($F2926," ",$G2926),AllocFactorMatrix,(I$4+1),FALSE)*$E2927</f>
        <v>0</v>
      </c>
      <c r="J2926" s="51">
        <f>VLOOKUP(CONCATENATE($F2926," ",$G2926),AllocFactorMatrix,(J$4+1),FALSE)*$E2927</f>
        <v>0</v>
      </c>
      <c r="K2926" s="51">
        <f>VLOOKUP(CONCATENATE($F2926," ",$G2926),AllocFactorMatrix,(K$4+1),FALSE)*$E2927</f>
        <v>0</v>
      </c>
      <c r="L2926" s="51">
        <f>VLOOKUP(CONCATENATE($F2926," ",$G2926),AllocFactorMatrix,(L$4+1),FALSE)*$E2927</f>
        <v>0</v>
      </c>
      <c r="M2926" s="51">
        <f t="shared" si="1372"/>
        <v>0</v>
      </c>
      <c r="N2926" s="51">
        <f>VLOOKUP(CONCATENATE($F2926," ",$G2926),AllocFactorMatrix,(N$4+1),FALSE)*$E2927</f>
        <v>0</v>
      </c>
      <c r="O2926" s="51">
        <f>VLOOKUP(CONCATENATE($F2926," ",$G2926),AllocFactorMatrix,(O$4+1),FALSE)*$E2927</f>
        <v>0</v>
      </c>
      <c r="P2926" s="51">
        <f>VLOOKUP(CONCATENATE($F2926," ",$G2926),AllocFactorMatrix,(P$4+1),FALSE)*$E2927</f>
        <v>0</v>
      </c>
      <c r="Q2926" s="51">
        <f>VLOOKUP(CONCATENATE($F2926," ",$G2926),AllocFactorMatrix,(Q$4+1),FALSE)*$E2927</f>
        <v>0</v>
      </c>
      <c r="R2926" s="51">
        <f t="shared" si="1374"/>
        <v>0</v>
      </c>
      <c r="S2926" s="51">
        <f>VLOOKUP(CONCATENATE($F2926," ",$G2926),AllocFactorMatrix,(S$4+1),FALSE)*$E2927</f>
        <v>0</v>
      </c>
      <c r="T2926" s="51">
        <f>VLOOKUP(CONCATENATE($F2926," ",$G2926),AllocFactorMatrix,(T$4+1),FALSE)*$E2927</f>
        <v>0</v>
      </c>
      <c r="U2926" s="51">
        <f>VLOOKUP(CONCATENATE($F2926," ",$G2926),AllocFactorMatrix,(U$4+1),FALSE)*$E2927</f>
        <v>0</v>
      </c>
      <c r="V2926" s="51">
        <f>VLOOKUP(CONCATENATE($F2926," ",$G2926),AllocFactorMatrix,(V$4+1),FALSE)*$E2927</f>
        <v>0</v>
      </c>
      <c r="W2926" s="51">
        <f t="shared" si="1375"/>
        <v>0</v>
      </c>
      <c r="X2926" s="51">
        <f>VLOOKUP(CONCATENATE($F2926," ",$G2926),AllocFactorMatrix,(X$4+1),FALSE)*$E2927</f>
        <v>0</v>
      </c>
      <c r="Y2926" s="51">
        <f>VLOOKUP(CONCATENATE($F2926," ",$G2926),AllocFactorMatrix,(Y$4+1),FALSE)*$E2927</f>
        <v>0</v>
      </c>
      <c r="Z2926" s="51">
        <f t="shared" si="1373"/>
        <v>0</v>
      </c>
      <c r="AA2926" s="51">
        <f>VLOOKUP(CONCATENATE($F2926," ",$G2926),AllocFactorMatrix,(AA$4+1),FALSE)*$E2927</f>
        <v>0</v>
      </c>
      <c r="AB2926" s="51">
        <f>VLOOKUP(CONCATENATE($F2926," ",$G2926),AllocFactorMatrix,(AB$4+1),FALSE)*$E2927</f>
        <v>0</v>
      </c>
      <c r="AC2926" s="51">
        <f>VLOOKUP(CONCATENATE($F2926," ",$G2926),AllocFactorMatrix,(AC$4+1),FALSE)*$E2927</f>
        <v>0</v>
      </c>
    </row>
    <row r="2927" spans="1:29" s="48" customFormat="1" collapsed="1">
      <c r="A2927" s="53"/>
      <c r="B2927" s="104"/>
      <c r="C2927" s="52"/>
      <c r="D2927" s="102" t="s">
        <v>446</v>
      </c>
      <c r="E2927" s="58">
        <v>-21948002</v>
      </c>
      <c r="F2927" s="93" t="s">
        <v>29</v>
      </c>
      <c r="G2927" s="52" t="str">
        <f>$G$15</f>
        <v>TOTAL</v>
      </c>
      <c r="H2927" s="50">
        <f t="shared" si="1355"/>
        <v>-21948002</v>
      </c>
      <c r="I2927" s="51">
        <f>VLOOKUP(CONCATENATE($F2927," ",$G2927),AllocFactorMatrix,(I$4+1),FALSE)*$E2927</f>
        <v>-11289744.516985876</v>
      </c>
      <c r="J2927" s="51">
        <f>VLOOKUP(CONCATENATE($F2927," ",$G2927),AllocFactorMatrix,(J$4+1),FALSE)*$E2927</f>
        <v>-2632770.1570872273</v>
      </c>
      <c r="K2927" s="51">
        <f>VLOOKUP(CONCATENATE($F2927," ",$G2927),AllocFactorMatrix,(K$4+1),FALSE)*$E2927</f>
        <v>-36605.930243883486</v>
      </c>
      <c r="L2927" s="51">
        <f>VLOOKUP(CONCATENATE($F2927," ",$G2927),AllocFactorMatrix,(L$4+1),FALSE)*$E2927</f>
        <v>-5098.2436138606854</v>
      </c>
      <c r="M2927" s="51">
        <f t="shared" si="1372"/>
        <v>-2674474.3309449712</v>
      </c>
      <c r="N2927" s="51">
        <f>VLOOKUP(CONCATENATE($F2927," ",$G2927),AllocFactorMatrix,(N$4+1),FALSE)*$E2927</f>
        <v>-1567046.3787164539</v>
      </c>
      <c r="O2927" s="51">
        <f>VLOOKUP(CONCATENATE($F2927," ",$G2927),AllocFactorMatrix,(O$4+1),FALSE)*$E2927</f>
        <v>-280801.52500187646</v>
      </c>
      <c r="P2927" s="51">
        <f>VLOOKUP(CONCATENATE($F2927," ",$G2927),AllocFactorMatrix,(P$4+1),FALSE)*$E2927</f>
        <v>-56943.683742751462</v>
      </c>
      <c r="Q2927" s="51">
        <f>VLOOKUP(CONCATENATE($F2927," ",$G2927),AllocFactorMatrix,(Q$4+1),FALSE)*$E2927</f>
        <v>-2162.4106389461499</v>
      </c>
      <c r="R2927" s="51">
        <f t="shared" si="1374"/>
        <v>-1906953.9981000279</v>
      </c>
      <c r="S2927" s="51">
        <f>VLOOKUP(CONCATENATE($F2927," ",$G2927),AllocFactorMatrix,(S$4+1),FALSE)*$E2927</f>
        <v>-74210.886138540911</v>
      </c>
      <c r="T2927" s="51">
        <f>VLOOKUP(CONCATENATE($F2927," ",$G2927),AllocFactorMatrix,(T$4+1),FALSE)*$E2927</f>
        <v>-1001889.8159175342</v>
      </c>
      <c r="U2927" s="51">
        <f>VLOOKUP(CONCATENATE($F2927," ",$G2927),AllocFactorMatrix,(U$4+1),FALSE)*$E2927</f>
        <v>-3831826.3574203751</v>
      </c>
      <c r="V2927" s="51">
        <f>VLOOKUP(CONCATENATE($F2927," ",$G2927),AllocFactorMatrix,(V$4+1),FALSE)*$E2927</f>
        <v>-694170.88364899904</v>
      </c>
      <c r="W2927" s="51">
        <f t="shared" si="1375"/>
        <v>-5602097.9431254491</v>
      </c>
      <c r="X2927" s="51">
        <f>VLOOKUP(CONCATENATE($F2927," ",$G2927),AllocFactorMatrix,(X$4+1),FALSE)*$E2927</f>
        <v>-430090.94456790661</v>
      </c>
      <c r="Y2927" s="51">
        <f>VLOOKUP(CONCATENATE($F2927," ",$G2927),AllocFactorMatrix,(Y$4+1),FALSE)*$E2927</f>
        <v>-8590.0193003826953</v>
      </c>
      <c r="Z2927" s="51">
        <f t="shared" si="1373"/>
        <v>-438680.96386828931</v>
      </c>
      <c r="AA2927" s="51">
        <f>VLOOKUP(CONCATENATE($F2927," ",$G2927),AllocFactorMatrix,(AA$4+1),FALSE)*$E2927</f>
        <v>-5673.595361504199</v>
      </c>
      <c r="AB2927" s="51">
        <f>VLOOKUP(CONCATENATE($F2927," ",$G2927),AllocFactorMatrix,(AB$4+1),FALSE)*$E2927</f>
        <v>-25205.340929349004</v>
      </c>
      <c r="AC2927" s="51">
        <f>VLOOKUP(CONCATENATE($F2927," ",$G2927),AllocFactorMatrix,(AC$4+1),FALSE)*$E2927</f>
        <v>-5171.310684530763</v>
      </c>
    </row>
    <row r="2928" spans="1:29" s="48" customFormat="1" hidden="1" outlineLevel="1">
      <c r="A2928" s="53"/>
      <c r="B2928" s="104"/>
      <c r="C2928" s="52"/>
      <c r="D2928" s="52"/>
      <c r="F2928" s="175" t="str">
        <f>F2935</f>
        <v>PROD_DEMAND</v>
      </c>
      <c r="G2928" s="52" t="str">
        <f>$G$8</f>
        <v>PRODUCTION</v>
      </c>
      <c r="H2928" s="50">
        <f t="shared" si="1355"/>
        <v>20333650</v>
      </c>
      <c r="I2928" s="51">
        <f>VLOOKUP(CONCATENATE($F2928," ",$G2928),AllocFactorMatrix,(I$4+1),FALSE)*$E2935</f>
        <v>10459344.481461678</v>
      </c>
      <c r="J2928" s="51">
        <f>VLOOKUP(CONCATENATE($F2928," ",$G2928),AllocFactorMatrix,(J$4+1),FALSE)*$E2935</f>
        <v>2439120.7411342822</v>
      </c>
      <c r="K2928" s="51">
        <f>VLOOKUP(CONCATENATE($F2928," ",$G2928),AllocFactorMatrix,(K$4+1),FALSE)*$E2935</f>
        <v>33913.436562632967</v>
      </c>
      <c r="L2928" s="51">
        <f>VLOOKUP(CONCATENATE($F2928," ",$G2928),AllocFactorMatrix,(L$4+1),FALSE)*$E2935</f>
        <v>4723.250037018327</v>
      </c>
      <c r="M2928" s="51">
        <f t="shared" si="1372"/>
        <v>2477757.4277339336</v>
      </c>
      <c r="N2928" s="51">
        <f>VLOOKUP(CONCATENATE($F2928," ",$G2928),AllocFactorMatrix,(N$4+1),FALSE)*$E2935</f>
        <v>1451784.6589674917</v>
      </c>
      <c r="O2928" s="51">
        <f>VLOOKUP(CONCATENATE($F2928," ",$G2928),AllocFactorMatrix,(O$4+1),FALSE)*$E2935</f>
        <v>260147.59470380977</v>
      </c>
      <c r="P2928" s="51">
        <f>VLOOKUP(CONCATENATE($F2928," ",$G2928),AllocFactorMatrix,(P$4+1),FALSE)*$E2935</f>
        <v>52755.277447842331</v>
      </c>
      <c r="Q2928" s="51">
        <f>VLOOKUP(CONCATENATE($F2928," ",$G2928),AllocFactorMatrix,(Q$4+1),FALSE)*$E2935</f>
        <v>2003.357803986321</v>
      </c>
      <c r="R2928" s="51">
        <f>SUBTOTAL(9,N2928:Q2928)</f>
        <v>1766690.8889231302</v>
      </c>
      <c r="S2928" s="51">
        <f>VLOOKUP(CONCATENATE($F2928," ",$G2928),AllocFactorMatrix,(S$4+1),FALSE)*$E2935</f>
        <v>68752.416959454553</v>
      </c>
      <c r="T2928" s="51">
        <f>VLOOKUP(CONCATENATE($F2928," ",$G2928),AllocFactorMatrix,(T$4+1),FALSE)*$E2935</f>
        <v>928197.3300089715</v>
      </c>
      <c r="U2928" s="51">
        <f>VLOOKUP(CONCATENATE($F2928," ",$G2928),AllocFactorMatrix,(U$4+1),FALSE)*$E2935</f>
        <v>3549982.1811826336</v>
      </c>
      <c r="V2928" s="51">
        <f>VLOOKUP(CONCATENATE($F2928," ",$G2928),AllocFactorMatrix,(V$4+1),FALSE)*$E2935</f>
        <v>643112.19710611796</v>
      </c>
      <c r="W2928" s="51">
        <f>SUBTOTAL(9,S2928:V2928)</f>
        <v>5190044.1252571782</v>
      </c>
      <c r="X2928" s="51">
        <f>VLOOKUP(CONCATENATE($F2928," ",$G2928),AllocFactorMatrix,(X$4+1),FALSE)*$E2935</f>
        <v>398456.25743123289</v>
      </c>
      <c r="Y2928" s="51">
        <f>VLOOKUP(CONCATENATE($F2928," ",$G2928),AllocFactorMatrix,(Y$4+1),FALSE)*$E2935</f>
        <v>7958.1934586677444</v>
      </c>
      <c r="Z2928" s="51">
        <f t="shared" si="1373"/>
        <v>406414.45088990062</v>
      </c>
      <c r="AA2928" s="51">
        <f>VLOOKUP(CONCATENATE($F2928," ",$G2928),AllocFactorMatrix,(AA$4+1),FALSE)*$E2935</f>
        <v>5256.2826594625722</v>
      </c>
      <c r="AB2928" s="51">
        <f>VLOOKUP(CONCATENATE($F2928," ",$G2928),AllocFactorMatrix,(AB$4+1),FALSE)*$E2935</f>
        <v>23351.400304595263</v>
      </c>
      <c r="AC2928" s="51">
        <f>VLOOKUP(CONCATENATE($F2928," ",$G2928),AllocFactorMatrix,(AC$4+1),FALSE)*$E2935</f>
        <v>4790.9427701213508</v>
      </c>
    </row>
    <row r="2929" spans="1:29" s="48" customFormat="1" hidden="1" outlineLevel="1">
      <c r="A2929" s="53"/>
      <c r="B2929" s="104"/>
      <c r="C2929" s="52"/>
      <c r="D2929" s="52"/>
      <c r="F2929" s="175" t="str">
        <f>F2935</f>
        <v>PROD_DEMAND</v>
      </c>
      <c r="G2929" s="52" t="str">
        <f>$G$9</f>
        <v>BULKTRAN</v>
      </c>
      <c r="H2929" s="50">
        <f t="shared" si="1355"/>
        <v>0</v>
      </c>
      <c r="I2929" s="51">
        <f>VLOOKUP(CONCATENATE($F2929," ",$G2929),AllocFactorMatrix,(I$4+1),FALSE)*$E2935</f>
        <v>0</v>
      </c>
      <c r="J2929" s="51">
        <f>VLOOKUP(CONCATENATE($F2929," ",$G2929),AllocFactorMatrix,(J$4+1),FALSE)*$E2935</f>
        <v>0</v>
      </c>
      <c r="K2929" s="51">
        <f>VLOOKUP(CONCATENATE($F2929," ",$G2929),AllocFactorMatrix,(K$4+1),FALSE)*$E2935</f>
        <v>0</v>
      </c>
      <c r="L2929" s="51">
        <f>VLOOKUP(CONCATENATE($F2929," ",$G2929),AllocFactorMatrix,(L$4+1),FALSE)*$E2935</f>
        <v>0</v>
      </c>
      <c r="M2929" s="51">
        <f t="shared" si="1372"/>
        <v>0</v>
      </c>
      <c r="N2929" s="51">
        <f>VLOOKUP(CONCATENATE($F2929," ",$G2929),AllocFactorMatrix,(N$4+1),FALSE)*$E2935</f>
        <v>0</v>
      </c>
      <c r="O2929" s="51">
        <f>VLOOKUP(CONCATENATE($F2929," ",$G2929),AllocFactorMatrix,(O$4+1),FALSE)*$E2935</f>
        <v>0</v>
      </c>
      <c r="P2929" s="51">
        <f>VLOOKUP(CONCATENATE($F2929," ",$G2929),AllocFactorMatrix,(P$4+1),FALSE)*$E2935</f>
        <v>0</v>
      </c>
      <c r="Q2929" s="51">
        <f>VLOOKUP(CONCATENATE($F2929," ",$G2929),AllocFactorMatrix,(Q$4+1),FALSE)*$E2935</f>
        <v>0</v>
      </c>
      <c r="R2929" s="51">
        <f t="shared" ref="R2929:R2935" si="1376">SUBTOTAL(9,N2929:Q2929)</f>
        <v>0</v>
      </c>
      <c r="S2929" s="51">
        <f>VLOOKUP(CONCATENATE($F2929," ",$G2929),AllocFactorMatrix,(S$4+1),FALSE)*$E2935</f>
        <v>0</v>
      </c>
      <c r="T2929" s="51">
        <f>VLOOKUP(CONCATENATE($F2929," ",$G2929),AllocFactorMatrix,(T$4+1),FALSE)*$E2935</f>
        <v>0</v>
      </c>
      <c r="U2929" s="51">
        <f>VLOOKUP(CONCATENATE($F2929," ",$G2929),AllocFactorMatrix,(U$4+1),FALSE)*$E2935</f>
        <v>0</v>
      </c>
      <c r="V2929" s="51">
        <f>VLOOKUP(CONCATENATE($F2929," ",$G2929),AllocFactorMatrix,(V$4+1),FALSE)*$E2935</f>
        <v>0</v>
      </c>
      <c r="W2929" s="51">
        <f t="shared" ref="W2929:W2935" si="1377">SUBTOTAL(9,S2929:V2929)</f>
        <v>0</v>
      </c>
      <c r="X2929" s="51">
        <f>VLOOKUP(CONCATENATE($F2929," ",$G2929),AllocFactorMatrix,(X$4+1),FALSE)*$E2935</f>
        <v>0</v>
      </c>
      <c r="Y2929" s="51">
        <f>VLOOKUP(CONCATENATE($F2929," ",$G2929),AllocFactorMatrix,(Y$4+1),FALSE)*$E2935</f>
        <v>0</v>
      </c>
      <c r="Z2929" s="51">
        <f t="shared" si="1373"/>
        <v>0</v>
      </c>
      <c r="AA2929" s="51">
        <f>VLOOKUP(CONCATENATE($F2929," ",$G2929),AllocFactorMatrix,(AA$4+1),FALSE)*$E2935</f>
        <v>0</v>
      </c>
      <c r="AB2929" s="51">
        <f>VLOOKUP(CONCATENATE($F2929," ",$G2929),AllocFactorMatrix,(AB$4+1),FALSE)*$E2935</f>
        <v>0</v>
      </c>
      <c r="AC2929" s="51">
        <f>VLOOKUP(CONCATENATE($F2929," ",$G2929),AllocFactorMatrix,(AC$4+1),FALSE)*$E2935</f>
        <v>0</v>
      </c>
    </row>
    <row r="2930" spans="1:29" s="48" customFormat="1" hidden="1" outlineLevel="1">
      <c r="A2930" s="53"/>
      <c r="B2930" s="104"/>
      <c r="C2930" s="52"/>
      <c r="D2930" s="52"/>
      <c r="F2930" s="175" t="str">
        <f>F2935</f>
        <v>PROD_DEMAND</v>
      </c>
      <c r="G2930" s="52" t="str">
        <f>$G$10</f>
        <v>SUBTRAN</v>
      </c>
      <c r="H2930" s="50">
        <f t="shared" si="1355"/>
        <v>0</v>
      </c>
      <c r="I2930" s="51">
        <f>VLOOKUP(CONCATENATE($F2930," ",$G2930),AllocFactorMatrix,(I$4+1),FALSE)*$E2935</f>
        <v>0</v>
      </c>
      <c r="J2930" s="51">
        <f>VLOOKUP(CONCATENATE($F2930," ",$G2930),AllocFactorMatrix,(J$4+1),FALSE)*$E2935</f>
        <v>0</v>
      </c>
      <c r="K2930" s="51">
        <f>VLOOKUP(CONCATENATE($F2930," ",$G2930),AllocFactorMatrix,(K$4+1),FALSE)*$E2935</f>
        <v>0</v>
      </c>
      <c r="L2930" s="51">
        <f>VLOOKUP(CONCATENATE($F2930," ",$G2930),AllocFactorMatrix,(L$4+1),FALSE)*$E2935</f>
        <v>0</v>
      </c>
      <c r="M2930" s="51">
        <f t="shared" si="1372"/>
        <v>0</v>
      </c>
      <c r="N2930" s="51">
        <f>VLOOKUP(CONCATENATE($F2930," ",$G2930),AllocFactorMatrix,(N$4+1),FALSE)*$E2935</f>
        <v>0</v>
      </c>
      <c r="O2930" s="51">
        <f>VLOOKUP(CONCATENATE($F2930," ",$G2930),AllocFactorMatrix,(O$4+1),FALSE)*$E2935</f>
        <v>0</v>
      </c>
      <c r="P2930" s="51">
        <f>VLOOKUP(CONCATENATE($F2930," ",$G2930),AllocFactorMatrix,(P$4+1),FALSE)*$E2935</f>
        <v>0</v>
      </c>
      <c r="Q2930" s="51">
        <f>VLOOKUP(CONCATENATE($F2930," ",$G2930),AllocFactorMatrix,(Q$4+1),FALSE)*$E2935</f>
        <v>0</v>
      </c>
      <c r="R2930" s="51">
        <f t="shared" si="1376"/>
        <v>0</v>
      </c>
      <c r="S2930" s="51">
        <f>VLOOKUP(CONCATENATE($F2930," ",$G2930),AllocFactorMatrix,(S$4+1),FALSE)*$E2935</f>
        <v>0</v>
      </c>
      <c r="T2930" s="51">
        <f>VLOOKUP(CONCATENATE($F2930," ",$G2930),AllocFactorMatrix,(T$4+1),FALSE)*$E2935</f>
        <v>0</v>
      </c>
      <c r="U2930" s="51">
        <f>VLOOKUP(CONCATENATE($F2930," ",$G2930),AllocFactorMatrix,(U$4+1),FALSE)*$E2935</f>
        <v>0</v>
      </c>
      <c r="V2930" s="51">
        <f>VLOOKUP(CONCATENATE($F2930," ",$G2930),AllocFactorMatrix,(V$4+1),FALSE)*$E2935</f>
        <v>0</v>
      </c>
      <c r="W2930" s="51">
        <f t="shared" si="1377"/>
        <v>0</v>
      </c>
      <c r="X2930" s="51">
        <f>VLOOKUP(CONCATENATE($F2930," ",$G2930),AllocFactorMatrix,(X$4+1),FALSE)*$E2935</f>
        <v>0</v>
      </c>
      <c r="Y2930" s="51">
        <f>VLOOKUP(CONCATENATE($F2930," ",$G2930),AllocFactorMatrix,(Y$4+1),FALSE)*$E2935</f>
        <v>0</v>
      </c>
      <c r="Z2930" s="51">
        <f t="shared" si="1373"/>
        <v>0</v>
      </c>
      <c r="AA2930" s="51">
        <f>VLOOKUP(CONCATENATE($F2930," ",$G2930),AllocFactorMatrix,(AA$4+1),FALSE)*$E2935</f>
        <v>0</v>
      </c>
      <c r="AB2930" s="51">
        <f>VLOOKUP(CONCATENATE($F2930," ",$G2930),AllocFactorMatrix,(AB$4+1),FALSE)*$E2935</f>
        <v>0</v>
      </c>
      <c r="AC2930" s="51">
        <f>VLOOKUP(CONCATENATE($F2930," ",$G2930),AllocFactorMatrix,(AC$4+1),FALSE)*$E2935</f>
        <v>0</v>
      </c>
    </row>
    <row r="2931" spans="1:29" s="48" customFormat="1" hidden="1" outlineLevel="1">
      <c r="A2931" s="53"/>
      <c r="B2931" s="104"/>
      <c r="C2931" s="52"/>
      <c r="D2931" s="52"/>
      <c r="F2931" s="175" t="str">
        <f>F2935</f>
        <v>PROD_DEMAND</v>
      </c>
      <c r="G2931" s="52" t="str">
        <f>$G$11</f>
        <v>DISTPRI</v>
      </c>
      <c r="H2931" s="50">
        <f t="shared" si="1355"/>
        <v>0</v>
      </c>
      <c r="I2931" s="51">
        <f>VLOOKUP(CONCATENATE($F2931," ",$G2931),AllocFactorMatrix,(I$4+1),FALSE)*$E2935</f>
        <v>0</v>
      </c>
      <c r="J2931" s="51">
        <f>VLOOKUP(CONCATENATE($F2931," ",$G2931),AllocFactorMatrix,(J$4+1),FALSE)*$E2935</f>
        <v>0</v>
      </c>
      <c r="K2931" s="51">
        <f>VLOOKUP(CONCATENATE($F2931," ",$G2931),AllocFactorMatrix,(K$4+1),FALSE)*$E2935</f>
        <v>0</v>
      </c>
      <c r="L2931" s="51">
        <f>VLOOKUP(CONCATENATE($F2931," ",$G2931),AllocFactorMatrix,(L$4+1),FALSE)*$E2935</f>
        <v>0</v>
      </c>
      <c r="M2931" s="51">
        <f t="shared" si="1372"/>
        <v>0</v>
      </c>
      <c r="N2931" s="51">
        <f>VLOOKUP(CONCATENATE($F2931," ",$G2931),AllocFactorMatrix,(N$4+1),FALSE)*$E2935</f>
        <v>0</v>
      </c>
      <c r="O2931" s="51">
        <f>VLOOKUP(CONCATENATE($F2931," ",$G2931),AllocFactorMatrix,(O$4+1),FALSE)*$E2935</f>
        <v>0</v>
      </c>
      <c r="P2931" s="51">
        <f>VLOOKUP(CONCATENATE($F2931," ",$G2931),AllocFactorMatrix,(P$4+1),FALSE)*$E2935</f>
        <v>0</v>
      </c>
      <c r="Q2931" s="51">
        <f>VLOOKUP(CONCATENATE($F2931," ",$G2931),AllocFactorMatrix,(Q$4+1),FALSE)*$E2935</f>
        <v>0</v>
      </c>
      <c r="R2931" s="51">
        <f t="shared" si="1376"/>
        <v>0</v>
      </c>
      <c r="S2931" s="51">
        <f>VLOOKUP(CONCATENATE($F2931," ",$G2931),AllocFactorMatrix,(S$4+1),FALSE)*$E2935</f>
        <v>0</v>
      </c>
      <c r="T2931" s="51">
        <f>VLOOKUP(CONCATENATE($F2931," ",$G2931),AllocFactorMatrix,(T$4+1),FALSE)*$E2935</f>
        <v>0</v>
      </c>
      <c r="U2931" s="51">
        <f>VLOOKUP(CONCATENATE($F2931," ",$G2931),AllocFactorMatrix,(U$4+1),FALSE)*$E2935</f>
        <v>0</v>
      </c>
      <c r="V2931" s="51">
        <f>VLOOKUP(CONCATENATE($F2931," ",$G2931),AllocFactorMatrix,(V$4+1),FALSE)*$E2935</f>
        <v>0</v>
      </c>
      <c r="W2931" s="51">
        <f t="shared" si="1377"/>
        <v>0</v>
      </c>
      <c r="X2931" s="51">
        <f>VLOOKUP(CONCATENATE($F2931," ",$G2931),AllocFactorMatrix,(X$4+1),FALSE)*$E2935</f>
        <v>0</v>
      </c>
      <c r="Y2931" s="51">
        <f>VLOOKUP(CONCATENATE($F2931," ",$G2931),AllocFactorMatrix,(Y$4+1),FALSE)*$E2935</f>
        <v>0</v>
      </c>
      <c r="Z2931" s="51">
        <f t="shared" si="1373"/>
        <v>0</v>
      </c>
      <c r="AA2931" s="51">
        <f>VLOOKUP(CONCATENATE($F2931," ",$G2931),AllocFactorMatrix,(AA$4+1),FALSE)*$E2935</f>
        <v>0</v>
      </c>
      <c r="AB2931" s="51">
        <f>VLOOKUP(CONCATENATE($F2931," ",$G2931),AllocFactorMatrix,(AB$4+1),FALSE)*$E2935</f>
        <v>0</v>
      </c>
      <c r="AC2931" s="51">
        <f>VLOOKUP(CONCATENATE($F2931," ",$G2931),AllocFactorMatrix,(AC$4+1),FALSE)*$E2935</f>
        <v>0</v>
      </c>
    </row>
    <row r="2932" spans="1:29" s="48" customFormat="1" hidden="1" outlineLevel="1">
      <c r="A2932" s="53"/>
      <c r="B2932" s="104"/>
      <c r="C2932" s="52"/>
      <c r="D2932" s="52"/>
      <c r="F2932" s="175" t="str">
        <f>F2935</f>
        <v>PROD_DEMAND</v>
      </c>
      <c r="G2932" s="52" t="str">
        <f>$G$12</f>
        <v>DISTSEC</v>
      </c>
      <c r="H2932" s="50">
        <f t="shared" si="1355"/>
        <v>0</v>
      </c>
      <c r="I2932" s="51">
        <f>VLOOKUP(CONCATENATE($F2932," ",$G2932),AllocFactorMatrix,(I$4+1),FALSE)*$E2935</f>
        <v>0</v>
      </c>
      <c r="J2932" s="51">
        <f>VLOOKUP(CONCATENATE($F2932," ",$G2932),AllocFactorMatrix,(J$4+1),FALSE)*$E2935</f>
        <v>0</v>
      </c>
      <c r="K2932" s="51">
        <f>VLOOKUP(CONCATENATE($F2932," ",$G2932),AllocFactorMatrix,(K$4+1),FALSE)*$E2935</f>
        <v>0</v>
      </c>
      <c r="L2932" s="51">
        <f>VLOOKUP(CONCATENATE($F2932," ",$G2932),AllocFactorMatrix,(L$4+1),FALSE)*$E2935</f>
        <v>0</v>
      </c>
      <c r="M2932" s="51">
        <f t="shared" si="1372"/>
        <v>0</v>
      </c>
      <c r="N2932" s="51">
        <f>VLOOKUP(CONCATENATE($F2932," ",$G2932),AllocFactorMatrix,(N$4+1),FALSE)*$E2935</f>
        <v>0</v>
      </c>
      <c r="O2932" s="51">
        <f>VLOOKUP(CONCATENATE($F2932," ",$G2932),AllocFactorMatrix,(O$4+1),FALSE)*$E2935</f>
        <v>0</v>
      </c>
      <c r="P2932" s="51">
        <f>VLOOKUP(CONCATENATE($F2932," ",$G2932),AllocFactorMatrix,(P$4+1),FALSE)*$E2935</f>
        <v>0</v>
      </c>
      <c r="Q2932" s="51">
        <f>VLOOKUP(CONCATENATE($F2932," ",$G2932),AllocFactorMatrix,(Q$4+1),FALSE)*$E2935</f>
        <v>0</v>
      </c>
      <c r="R2932" s="51">
        <f t="shared" si="1376"/>
        <v>0</v>
      </c>
      <c r="S2932" s="51">
        <f>VLOOKUP(CONCATENATE($F2932," ",$G2932),AllocFactorMatrix,(S$4+1),FALSE)*$E2935</f>
        <v>0</v>
      </c>
      <c r="T2932" s="51">
        <f>VLOOKUP(CONCATENATE($F2932," ",$G2932),AllocFactorMatrix,(T$4+1),FALSE)*$E2935</f>
        <v>0</v>
      </c>
      <c r="U2932" s="51">
        <f>VLOOKUP(CONCATENATE($F2932," ",$G2932),AllocFactorMatrix,(U$4+1),FALSE)*$E2935</f>
        <v>0</v>
      </c>
      <c r="V2932" s="51">
        <f>VLOOKUP(CONCATENATE($F2932," ",$G2932),AllocFactorMatrix,(V$4+1),FALSE)*$E2935</f>
        <v>0</v>
      </c>
      <c r="W2932" s="51">
        <f t="shared" si="1377"/>
        <v>0</v>
      </c>
      <c r="X2932" s="51">
        <f>VLOOKUP(CONCATENATE($F2932," ",$G2932),AllocFactorMatrix,(X$4+1),FALSE)*$E2935</f>
        <v>0</v>
      </c>
      <c r="Y2932" s="51">
        <f>VLOOKUP(CONCATENATE($F2932," ",$G2932),AllocFactorMatrix,(Y$4+1),FALSE)*$E2935</f>
        <v>0</v>
      </c>
      <c r="Z2932" s="51">
        <f t="shared" si="1373"/>
        <v>0</v>
      </c>
      <c r="AA2932" s="51">
        <f>VLOOKUP(CONCATENATE($F2932," ",$G2932),AllocFactorMatrix,(AA$4+1),FALSE)*$E2935</f>
        <v>0</v>
      </c>
      <c r="AB2932" s="51">
        <f>VLOOKUP(CONCATENATE($F2932," ",$G2932),AllocFactorMatrix,(AB$4+1),FALSE)*$E2935</f>
        <v>0</v>
      </c>
      <c r="AC2932" s="51">
        <f>VLOOKUP(CONCATENATE($F2932," ",$G2932),AllocFactorMatrix,(AC$4+1),FALSE)*$E2935</f>
        <v>0</v>
      </c>
    </row>
    <row r="2933" spans="1:29" s="48" customFormat="1" hidden="1" outlineLevel="1">
      <c r="A2933" s="53"/>
      <c r="B2933" s="104"/>
      <c r="C2933" s="52"/>
      <c r="D2933" s="52"/>
      <c r="F2933" s="175" t="str">
        <f>F2935</f>
        <v>PROD_DEMAND</v>
      </c>
      <c r="G2933" s="52" t="str">
        <f>$G$13</f>
        <v>ENERGY</v>
      </c>
      <c r="H2933" s="50">
        <f t="shared" si="1355"/>
        <v>0</v>
      </c>
      <c r="I2933" s="51">
        <f>VLOOKUP(CONCATENATE($F2933," ",$G2933),AllocFactorMatrix,(I$4+1),FALSE)*$E2935</f>
        <v>0</v>
      </c>
      <c r="J2933" s="51">
        <f>VLOOKUP(CONCATENATE($F2933," ",$G2933),AllocFactorMatrix,(J$4+1),FALSE)*$E2935</f>
        <v>0</v>
      </c>
      <c r="K2933" s="51">
        <f>VLOOKUP(CONCATENATE($F2933," ",$G2933),AllocFactorMatrix,(K$4+1),FALSE)*$E2935</f>
        <v>0</v>
      </c>
      <c r="L2933" s="51">
        <f>VLOOKUP(CONCATENATE($F2933," ",$G2933),AllocFactorMatrix,(L$4+1),FALSE)*$E2935</f>
        <v>0</v>
      </c>
      <c r="M2933" s="51">
        <f t="shared" si="1372"/>
        <v>0</v>
      </c>
      <c r="N2933" s="51">
        <f>VLOOKUP(CONCATENATE($F2933," ",$G2933),AllocFactorMatrix,(N$4+1),FALSE)*$E2935</f>
        <v>0</v>
      </c>
      <c r="O2933" s="51">
        <f>VLOOKUP(CONCATENATE($F2933," ",$G2933),AllocFactorMatrix,(O$4+1),FALSE)*$E2935</f>
        <v>0</v>
      </c>
      <c r="P2933" s="51">
        <f>VLOOKUP(CONCATENATE($F2933," ",$G2933),AllocFactorMatrix,(P$4+1),FALSE)*$E2935</f>
        <v>0</v>
      </c>
      <c r="Q2933" s="51">
        <f>VLOOKUP(CONCATENATE($F2933," ",$G2933),AllocFactorMatrix,(Q$4+1),FALSE)*$E2935</f>
        <v>0</v>
      </c>
      <c r="R2933" s="51">
        <f t="shared" si="1376"/>
        <v>0</v>
      </c>
      <c r="S2933" s="51">
        <f>VLOOKUP(CONCATENATE($F2933," ",$G2933),AllocFactorMatrix,(S$4+1),FALSE)*$E2935</f>
        <v>0</v>
      </c>
      <c r="T2933" s="51">
        <f>VLOOKUP(CONCATENATE($F2933," ",$G2933),AllocFactorMatrix,(T$4+1),FALSE)*$E2935</f>
        <v>0</v>
      </c>
      <c r="U2933" s="51">
        <f>VLOOKUP(CONCATENATE($F2933," ",$G2933),AllocFactorMatrix,(U$4+1),FALSE)*$E2935</f>
        <v>0</v>
      </c>
      <c r="V2933" s="51">
        <f>VLOOKUP(CONCATENATE($F2933," ",$G2933),AllocFactorMatrix,(V$4+1),FALSE)*$E2935</f>
        <v>0</v>
      </c>
      <c r="W2933" s="51">
        <f t="shared" si="1377"/>
        <v>0</v>
      </c>
      <c r="X2933" s="51">
        <f>VLOOKUP(CONCATENATE($F2933," ",$G2933),AllocFactorMatrix,(X$4+1),FALSE)*$E2935</f>
        <v>0</v>
      </c>
      <c r="Y2933" s="51">
        <f>VLOOKUP(CONCATENATE($F2933," ",$G2933),AllocFactorMatrix,(Y$4+1),FALSE)*$E2935</f>
        <v>0</v>
      </c>
      <c r="Z2933" s="51">
        <f t="shared" si="1373"/>
        <v>0</v>
      </c>
      <c r="AA2933" s="51">
        <f>VLOOKUP(CONCATENATE($F2933," ",$G2933),AllocFactorMatrix,(AA$4+1),FALSE)*$E2935</f>
        <v>0</v>
      </c>
      <c r="AB2933" s="51">
        <f>VLOOKUP(CONCATENATE($F2933," ",$G2933),AllocFactorMatrix,(AB$4+1),FALSE)*$E2935</f>
        <v>0</v>
      </c>
      <c r="AC2933" s="51">
        <f>VLOOKUP(CONCATENATE($F2933," ",$G2933),AllocFactorMatrix,(AC$4+1),FALSE)*$E2935</f>
        <v>0</v>
      </c>
    </row>
    <row r="2934" spans="1:29" s="48" customFormat="1" hidden="1" outlineLevel="1">
      <c r="A2934" s="53"/>
      <c r="B2934" s="104"/>
      <c r="C2934" s="52"/>
      <c r="D2934" s="52"/>
      <c r="F2934" s="175" t="str">
        <f>F2935</f>
        <v>PROD_DEMAND</v>
      </c>
      <c r="G2934" s="52" t="str">
        <f>$G$14</f>
        <v>CUSTOMER</v>
      </c>
      <c r="H2934" s="50">
        <f t="shared" si="1355"/>
        <v>0</v>
      </c>
      <c r="I2934" s="51">
        <f>VLOOKUP(CONCATENATE($F2934," ",$G2934),AllocFactorMatrix,(I$4+1),FALSE)*$E2935</f>
        <v>0</v>
      </c>
      <c r="J2934" s="51">
        <f>VLOOKUP(CONCATENATE($F2934," ",$G2934),AllocFactorMatrix,(J$4+1),FALSE)*$E2935</f>
        <v>0</v>
      </c>
      <c r="K2934" s="51">
        <f>VLOOKUP(CONCATENATE($F2934," ",$G2934),AllocFactorMatrix,(K$4+1),FALSE)*$E2935</f>
        <v>0</v>
      </c>
      <c r="L2934" s="51">
        <f>VLOOKUP(CONCATENATE($F2934," ",$G2934),AllocFactorMatrix,(L$4+1),FALSE)*$E2935</f>
        <v>0</v>
      </c>
      <c r="M2934" s="51">
        <f t="shared" si="1372"/>
        <v>0</v>
      </c>
      <c r="N2934" s="51">
        <f>VLOOKUP(CONCATENATE($F2934," ",$G2934),AllocFactorMatrix,(N$4+1),FALSE)*$E2935</f>
        <v>0</v>
      </c>
      <c r="O2934" s="51">
        <f>VLOOKUP(CONCATENATE($F2934," ",$G2934),AllocFactorMatrix,(O$4+1),FALSE)*$E2935</f>
        <v>0</v>
      </c>
      <c r="P2934" s="51">
        <f>VLOOKUP(CONCATENATE($F2934," ",$G2934),AllocFactorMatrix,(P$4+1),FALSE)*$E2935</f>
        <v>0</v>
      </c>
      <c r="Q2934" s="51">
        <f>VLOOKUP(CONCATENATE($F2934," ",$G2934),AllocFactorMatrix,(Q$4+1),FALSE)*$E2935</f>
        <v>0</v>
      </c>
      <c r="R2934" s="51">
        <f t="shared" si="1376"/>
        <v>0</v>
      </c>
      <c r="S2934" s="51">
        <f>VLOOKUP(CONCATENATE($F2934," ",$G2934),AllocFactorMatrix,(S$4+1),FALSE)*$E2935</f>
        <v>0</v>
      </c>
      <c r="T2934" s="51">
        <f>VLOOKUP(CONCATENATE($F2934," ",$G2934),AllocFactorMatrix,(T$4+1),FALSE)*$E2935</f>
        <v>0</v>
      </c>
      <c r="U2934" s="51">
        <f>VLOOKUP(CONCATENATE($F2934," ",$G2934),AllocFactorMatrix,(U$4+1),FALSE)*$E2935</f>
        <v>0</v>
      </c>
      <c r="V2934" s="51">
        <f>VLOOKUP(CONCATENATE($F2934," ",$G2934),AllocFactorMatrix,(V$4+1),FALSE)*$E2935</f>
        <v>0</v>
      </c>
      <c r="W2934" s="51">
        <f t="shared" si="1377"/>
        <v>0</v>
      </c>
      <c r="X2934" s="51">
        <f>VLOOKUP(CONCATENATE($F2934," ",$G2934),AllocFactorMatrix,(X$4+1),FALSE)*$E2935</f>
        <v>0</v>
      </c>
      <c r="Y2934" s="51">
        <f>VLOOKUP(CONCATENATE($F2934," ",$G2934),AllocFactorMatrix,(Y$4+1),FALSE)*$E2935</f>
        <v>0</v>
      </c>
      <c r="Z2934" s="51">
        <f t="shared" si="1373"/>
        <v>0</v>
      </c>
      <c r="AA2934" s="51">
        <f>VLOOKUP(CONCATENATE($F2934," ",$G2934),AllocFactorMatrix,(AA$4+1),FALSE)*$E2935</f>
        <v>0</v>
      </c>
      <c r="AB2934" s="51">
        <f>VLOOKUP(CONCATENATE($F2934," ",$G2934),AllocFactorMatrix,(AB$4+1),FALSE)*$E2935</f>
        <v>0</v>
      </c>
      <c r="AC2934" s="51">
        <f>VLOOKUP(CONCATENATE($F2934," ",$G2934),AllocFactorMatrix,(AC$4+1),FALSE)*$E2935</f>
        <v>0</v>
      </c>
    </row>
    <row r="2935" spans="1:29" s="48" customFormat="1" collapsed="1">
      <c r="A2935" s="53"/>
      <c r="B2935" s="104"/>
      <c r="C2935" s="52"/>
      <c r="D2935" s="102" t="s">
        <v>447</v>
      </c>
      <c r="E2935" s="58">
        <v>20333650</v>
      </c>
      <c r="F2935" s="93" t="s">
        <v>29</v>
      </c>
      <c r="G2935" s="52" t="str">
        <f>$G$15</f>
        <v>TOTAL</v>
      </c>
      <c r="H2935" s="50">
        <f t="shared" si="1355"/>
        <v>20333650</v>
      </c>
      <c r="I2935" s="51">
        <f>VLOOKUP(CONCATENATE($F2935," ",$G2935),AllocFactorMatrix,(I$4+1),FALSE)*$E2935</f>
        <v>10459344.481461678</v>
      </c>
      <c r="J2935" s="51">
        <f>VLOOKUP(CONCATENATE($F2935," ",$G2935),AllocFactorMatrix,(J$4+1),FALSE)*$E2935</f>
        <v>2439120.7411342822</v>
      </c>
      <c r="K2935" s="51">
        <f>VLOOKUP(CONCATENATE($F2935," ",$G2935),AllocFactorMatrix,(K$4+1),FALSE)*$E2935</f>
        <v>33913.436562632967</v>
      </c>
      <c r="L2935" s="51">
        <f>VLOOKUP(CONCATENATE($F2935," ",$G2935),AllocFactorMatrix,(L$4+1),FALSE)*$E2935</f>
        <v>4723.250037018327</v>
      </c>
      <c r="M2935" s="51">
        <f t="shared" si="1372"/>
        <v>2477757.4277339336</v>
      </c>
      <c r="N2935" s="51">
        <f>VLOOKUP(CONCATENATE($F2935," ",$G2935),AllocFactorMatrix,(N$4+1),FALSE)*$E2935</f>
        <v>1451784.6589674917</v>
      </c>
      <c r="O2935" s="51">
        <f>VLOOKUP(CONCATENATE($F2935," ",$G2935),AllocFactorMatrix,(O$4+1),FALSE)*$E2935</f>
        <v>260147.59470380977</v>
      </c>
      <c r="P2935" s="51">
        <f>VLOOKUP(CONCATENATE($F2935," ",$G2935),AllocFactorMatrix,(P$4+1),FALSE)*$E2935</f>
        <v>52755.277447842331</v>
      </c>
      <c r="Q2935" s="51">
        <f>VLOOKUP(CONCATENATE($F2935," ",$G2935),AllocFactorMatrix,(Q$4+1),FALSE)*$E2935</f>
        <v>2003.357803986321</v>
      </c>
      <c r="R2935" s="51">
        <f t="shared" si="1376"/>
        <v>1766690.8889231302</v>
      </c>
      <c r="S2935" s="51">
        <f>VLOOKUP(CONCATENATE($F2935," ",$G2935),AllocFactorMatrix,(S$4+1),FALSE)*$E2935</f>
        <v>68752.416959454553</v>
      </c>
      <c r="T2935" s="51">
        <f>VLOOKUP(CONCATENATE($F2935," ",$G2935),AllocFactorMatrix,(T$4+1),FALSE)*$E2935</f>
        <v>928197.3300089715</v>
      </c>
      <c r="U2935" s="51">
        <f>VLOOKUP(CONCATENATE($F2935," ",$G2935),AllocFactorMatrix,(U$4+1),FALSE)*$E2935</f>
        <v>3549982.1811826336</v>
      </c>
      <c r="V2935" s="51">
        <f>VLOOKUP(CONCATENATE($F2935," ",$G2935),AllocFactorMatrix,(V$4+1),FALSE)*$E2935</f>
        <v>643112.19710611796</v>
      </c>
      <c r="W2935" s="51">
        <f t="shared" si="1377"/>
        <v>5190044.1252571782</v>
      </c>
      <c r="X2935" s="51">
        <f>VLOOKUP(CONCATENATE($F2935," ",$G2935),AllocFactorMatrix,(X$4+1),FALSE)*$E2935</f>
        <v>398456.25743123289</v>
      </c>
      <c r="Y2935" s="51">
        <f>VLOOKUP(CONCATENATE($F2935," ",$G2935),AllocFactorMatrix,(Y$4+1),FALSE)*$E2935</f>
        <v>7958.1934586677444</v>
      </c>
      <c r="Z2935" s="51">
        <f t="shared" si="1373"/>
        <v>406414.45088990062</v>
      </c>
      <c r="AA2935" s="51">
        <f>VLOOKUP(CONCATENATE($F2935," ",$G2935),AllocFactorMatrix,(AA$4+1),FALSE)*$E2935</f>
        <v>5256.2826594625722</v>
      </c>
      <c r="AB2935" s="51">
        <f>VLOOKUP(CONCATENATE($F2935," ",$G2935),AllocFactorMatrix,(AB$4+1),FALSE)*$E2935</f>
        <v>23351.400304595263</v>
      </c>
      <c r="AC2935" s="51">
        <f>VLOOKUP(CONCATENATE($F2935," ",$G2935),AllocFactorMatrix,(AC$4+1),FALSE)*$E2935</f>
        <v>4790.9427701213508</v>
      </c>
    </row>
    <row r="2936" spans="1:29" s="48" customFormat="1" hidden="1" outlineLevel="1">
      <c r="A2936" s="53"/>
      <c r="B2936" s="104"/>
      <c r="C2936" s="52"/>
      <c r="D2936" s="52"/>
      <c r="F2936" s="175" t="str">
        <f>F2943</f>
        <v>PROD_DEMAND</v>
      </c>
      <c r="G2936" s="52" t="str">
        <f>$G$8</f>
        <v>PRODUCTION</v>
      </c>
      <c r="H2936" s="50">
        <f t="shared" si="1355"/>
        <v>0</v>
      </c>
      <c r="I2936" s="51">
        <f>VLOOKUP(CONCATENATE($F2936," ",$G2936),AllocFactorMatrix,(I$4+1),FALSE)*$E2943</f>
        <v>0</v>
      </c>
      <c r="J2936" s="51">
        <f>VLOOKUP(CONCATENATE($F2936," ",$G2936),AllocFactorMatrix,(J$4+1),FALSE)*$E2943</f>
        <v>0</v>
      </c>
      <c r="K2936" s="51">
        <f>VLOOKUP(CONCATENATE($F2936," ",$G2936),AllocFactorMatrix,(K$4+1),FALSE)*$E2943</f>
        <v>0</v>
      </c>
      <c r="L2936" s="51">
        <f>VLOOKUP(CONCATENATE($F2936," ",$G2936),AllocFactorMatrix,(L$4+1),FALSE)*$E2943</f>
        <v>0</v>
      </c>
      <c r="M2936" s="51">
        <f t="shared" si="1372"/>
        <v>0</v>
      </c>
      <c r="N2936" s="51">
        <f>VLOOKUP(CONCATENATE($F2936," ",$G2936),AllocFactorMatrix,(N$4+1),FALSE)*$E2943</f>
        <v>0</v>
      </c>
      <c r="O2936" s="51">
        <f>VLOOKUP(CONCATENATE($F2936," ",$G2936),AllocFactorMatrix,(O$4+1),FALSE)*$E2943</f>
        <v>0</v>
      </c>
      <c r="P2936" s="51">
        <f>VLOOKUP(CONCATENATE($F2936," ",$G2936),AllocFactorMatrix,(P$4+1),FALSE)*$E2943</f>
        <v>0</v>
      </c>
      <c r="Q2936" s="51">
        <f>VLOOKUP(CONCATENATE($F2936," ",$G2936),AllocFactorMatrix,(Q$4+1),FALSE)*$E2943</f>
        <v>0</v>
      </c>
      <c r="R2936" s="51">
        <f>SUBTOTAL(9,N2936:Q2936)</f>
        <v>0</v>
      </c>
      <c r="S2936" s="51">
        <f>VLOOKUP(CONCATENATE($F2936," ",$G2936),AllocFactorMatrix,(S$4+1),FALSE)*$E2943</f>
        <v>0</v>
      </c>
      <c r="T2936" s="51">
        <f>VLOOKUP(CONCATENATE($F2936," ",$G2936),AllocFactorMatrix,(T$4+1),FALSE)*$E2943</f>
        <v>0</v>
      </c>
      <c r="U2936" s="51">
        <f>VLOOKUP(CONCATENATE($F2936," ",$G2936),AllocFactorMatrix,(U$4+1),FALSE)*$E2943</f>
        <v>0</v>
      </c>
      <c r="V2936" s="51">
        <f>VLOOKUP(CONCATENATE($F2936," ",$G2936),AllocFactorMatrix,(V$4+1),FALSE)*$E2943</f>
        <v>0</v>
      </c>
      <c r="W2936" s="51">
        <f>SUBTOTAL(9,S2936:V2936)</f>
        <v>0</v>
      </c>
      <c r="X2936" s="51">
        <f>VLOOKUP(CONCATENATE($F2936," ",$G2936),AllocFactorMatrix,(X$4+1),FALSE)*$E2943</f>
        <v>0</v>
      </c>
      <c r="Y2936" s="51">
        <f>VLOOKUP(CONCATENATE($F2936," ",$G2936),AllocFactorMatrix,(Y$4+1),FALSE)*$E2943</f>
        <v>0</v>
      </c>
      <c r="Z2936" s="51">
        <f t="shared" si="1373"/>
        <v>0</v>
      </c>
      <c r="AA2936" s="51">
        <f>VLOOKUP(CONCATENATE($F2936," ",$G2936),AllocFactorMatrix,(AA$4+1),FALSE)*$E2943</f>
        <v>0</v>
      </c>
      <c r="AB2936" s="51">
        <f>VLOOKUP(CONCATENATE($F2936," ",$G2936),AllocFactorMatrix,(AB$4+1),FALSE)*$E2943</f>
        <v>0</v>
      </c>
      <c r="AC2936" s="51">
        <f>VLOOKUP(CONCATENATE($F2936," ",$G2936),AllocFactorMatrix,(AC$4+1),FALSE)*$E2943</f>
        <v>0</v>
      </c>
    </row>
    <row r="2937" spans="1:29" s="48" customFormat="1" hidden="1" outlineLevel="1">
      <c r="A2937" s="53"/>
      <c r="B2937" s="104"/>
      <c r="C2937" s="52"/>
      <c r="D2937" s="52"/>
      <c r="F2937" s="175" t="str">
        <f>F2943</f>
        <v>PROD_DEMAND</v>
      </c>
      <c r="G2937" s="52" t="str">
        <f>$G$9</f>
        <v>BULKTRAN</v>
      </c>
      <c r="H2937" s="50">
        <f t="shared" si="1355"/>
        <v>0</v>
      </c>
      <c r="I2937" s="51">
        <f>VLOOKUP(CONCATENATE($F2937," ",$G2937),AllocFactorMatrix,(I$4+1),FALSE)*$E2943</f>
        <v>0</v>
      </c>
      <c r="J2937" s="51">
        <f>VLOOKUP(CONCATENATE($F2937," ",$G2937),AllocFactorMatrix,(J$4+1),FALSE)*$E2943</f>
        <v>0</v>
      </c>
      <c r="K2937" s="51">
        <f>VLOOKUP(CONCATENATE($F2937," ",$G2937),AllocFactorMatrix,(K$4+1),FALSE)*$E2943</f>
        <v>0</v>
      </c>
      <c r="L2937" s="51">
        <f>VLOOKUP(CONCATENATE($F2937," ",$G2937),AllocFactorMatrix,(L$4+1),FALSE)*$E2943</f>
        <v>0</v>
      </c>
      <c r="M2937" s="51">
        <f t="shared" si="1372"/>
        <v>0</v>
      </c>
      <c r="N2937" s="51">
        <f>VLOOKUP(CONCATENATE($F2937," ",$G2937),AllocFactorMatrix,(N$4+1),FALSE)*$E2943</f>
        <v>0</v>
      </c>
      <c r="O2937" s="51">
        <f>VLOOKUP(CONCATENATE($F2937," ",$G2937),AllocFactorMatrix,(O$4+1),FALSE)*$E2943</f>
        <v>0</v>
      </c>
      <c r="P2937" s="51">
        <f>VLOOKUP(CONCATENATE($F2937," ",$G2937),AllocFactorMatrix,(P$4+1),FALSE)*$E2943</f>
        <v>0</v>
      </c>
      <c r="Q2937" s="51">
        <f>VLOOKUP(CONCATENATE($F2937," ",$G2937),AllocFactorMatrix,(Q$4+1),FALSE)*$E2943</f>
        <v>0</v>
      </c>
      <c r="R2937" s="51">
        <f t="shared" ref="R2937:R2943" si="1378">SUBTOTAL(9,N2937:Q2937)</f>
        <v>0</v>
      </c>
      <c r="S2937" s="51">
        <f>VLOOKUP(CONCATENATE($F2937," ",$G2937),AllocFactorMatrix,(S$4+1),FALSE)*$E2943</f>
        <v>0</v>
      </c>
      <c r="T2937" s="51">
        <f>VLOOKUP(CONCATENATE($F2937," ",$G2937),AllocFactorMatrix,(T$4+1),FALSE)*$E2943</f>
        <v>0</v>
      </c>
      <c r="U2937" s="51">
        <f>VLOOKUP(CONCATENATE($F2937," ",$G2937),AllocFactorMatrix,(U$4+1),FALSE)*$E2943</f>
        <v>0</v>
      </c>
      <c r="V2937" s="51">
        <f>VLOOKUP(CONCATENATE($F2937," ",$G2937),AllocFactorMatrix,(V$4+1),FALSE)*$E2943</f>
        <v>0</v>
      </c>
      <c r="W2937" s="51">
        <f t="shared" ref="W2937:W2943" si="1379">SUBTOTAL(9,S2937:V2937)</f>
        <v>0</v>
      </c>
      <c r="X2937" s="51">
        <f>VLOOKUP(CONCATENATE($F2937," ",$G2937),AllocFactorMatrix,(X$4+1),FALSE)*$E2943</f>
        <v>0</v>
      </c>
      <c r="Y2937" s="51">
        <f>VLOOKUP(CONCATENATE($F2937," ",$G2937),AllocFactorMatrix,(Y$4+1),FALSE)*$E2943</f>
        <v>0</v>
      </c>
      <c r="Z2937" s="51">
        <f t="shared" si="1373"/>
        <v>0</v>
      </c>
      <c r="AA2937" s="51">
        <f>VLOOKUP(CONCATENATE($F2937," ",$G2937),AllocFactorMatrix,(AA$4+1),FALSE)*$E2943</f>
        <v>0</v>
      </c>
      <c r="AB2937" s="51">
        <f>VLOOKUP(CONCATENATE($F2937," ",$G2937),AllocFactorMatrix,(AB$4+1),FALSE)*$E2943</f>
        <v>0</v>
      </c>
      <c r="AC2937" s="51">
        <f>VLOOKUP(CONCATENATE($F2937," ",$G2937),AllocFactorMatrix,(AC$4+1),FALSE)*$E2943</f>
        <v>0</v>
      </c>
    </row>
    <row r="2938" spans="1:29" s="48" customFormat="1" hidden="1" outlineLevel="1">
      <c r="A2938" s="53"/>
      <c r="B2938" s="104"/>
      <c r="C2938" s="52"/>
      <c r="D2938" s="52"/>
      <c r="F2938" s="175" t="str">
        <f>F2943</f>
        <v>PROD_DEMAND</v>
      </c>
      <c r="G2938" s="52" t="str">
        <f>$G$10</f>
        <v>SUBTRAN</v>
      </c>
      <c r="H2938" s="50">
        <f t="shared" si="1355"/>
        <v>0</v>
      </c>
      <c r="I2938" s="51">
        <f>VLOOKUP(CONCATENATE($F2938," ",$G2938),AllocFactorMatrix,(I$4+1),FALSE)*$E2943</f>
        <v>0</v>
      </c>
      <c r="J2938" s="51">
        <f>VLOOKUP(CONCATENATE($F2938," ",$G2938),AllocFactorMatrix,(J$4+1),FALSE)*$E2943</f>
        <v>0</v>
      </c>
      <c r="K2938" s="51">
        <f>VLOOKUP(CONCATENATE($F2938," ",$G2938),AllocFactorMatrix,(K$4+1),FALSE)*$E2943</f>
        <v>0</v>
      </c>
      <c r="L2938" s="51">
        <f>VLOOKUP(CONCATENATE($F2938," ",$G2938),AllocFactorMatrix,(L$4+1),FALSE)*$E2943</f>
        <v>0</v>
      </c>
      <c r="M2938" s="51">
        <f t="shared" si="1372"/>
        <v>0</v>
      </c>
      <c r="N2938" s="51">
        <f>VLOOKUP(CONCATENATE($F2938," ",$G2938),AllocFactorMatrix,(N$4+1),FALSE)*$E2943</f>
        <v>0</v>
      </c>
      <c r="O2938" s="51">
        <f>VLOOKUP(CONCATENATE($F2938," ",$G2938),AllocFactorMatrix,(O$4+1),FALSE)*$E2943</f>
        <v>0</v>
      </c>
      <c r="P2938" s="51">
        <f>VLOOKUP(CONCATENATE($F2938," ",$G2938),AllocFactorMatrix,(P$4+1),FALSE)*$E2943</f>
        <v>0</v>
      </c>
      <c r="Q2938" s="51">
        <f>VLOOKUP(CONCATENATE($F2938," ",$G2938),AllocFactorMatrix,(Q$4+1),FALSE)*$E2943</f>
        <v>0</v>
      </c>
      <c r="R2938" s="51">
        <f t="shared" si="1378"/>
        <v>0</v>
      </c>
      <c r="S2938" s="51">
        <f>VLOOKUP(CONCATENATE($F2938," ",$G2938),AllocFactorMatrix,(S$4+1),FALSE)*$E2943</f>
        <v>0</v>
      </c>
      <c r="T2938" s="51">
        <f>VLOOKUP(CONCATENATE($F2938," ",$G2938),AllocFactorMatrix,(T$4+1),FALSE)*$E2943</f>
        <v>0</v>
      </c>
      <c r="U2938" s="51">
        <f>VLOOKUP(CONCATENATE($F2938," ",$G2938),AllocFactorMatrix,(U$4+1),FALSE)*$E2943</f>
        <v>0</v>
      </c>
      <c r="V2938" s="51">
        <f>VLOOKUP(CONCATENATE($F2938," ",$G2938),AllocFactorMatrix,(V$4+1),FALSE)*$E2943</f>
        <v>0</v>
      </c>
      <c r="W2938" s="51">
        <f t="shared" si="1379"/>
        <v>0</v>
      </c>
      <c r="X2938" s="51">
        <f>VLOOKUP(CONCATENATE($F2938," ",$G2938),AllocFactorMatrix,(X$4+1),FALSE)*$E2943</f>
        <v>0</v>
      </c>
      <c r="Y2938" s="51">
        <f>VLOOKUP(CONCATENATE($F2938," ",$G2938),AllocFactorMatrix,(Y$4+1),FALSE)*$E2943</f>
        <v>0</v>
      </c>
      <c r="Z2938" s="51">
        <f t="shared" si="1373"/>
        <v>0</v>
      </c>
      <c r="AA2938" s="51">
        <f>VLOOKUP(CONCATENATE($F2938," ",$G2938),AllocFactorMatrix,(AA$4+1),FALSE)*$E2943</f>
        <v>0</v>
      </c>
      <c r="AB2938" s="51">
        <f>VLOOKUP(CONCATENATE($F2938," ",$G2938),AllocFactorMatrix,(AB$4+1),FALSE)*$E2943</f>
        <v>0</v>
      </c>
      <c r="AC2938" s="51">
        <f>VLOOKUP(CONCATENATE($F2938," ",$G2938),AllocFactorMatrix,(AC$4+1),FALSE)*$E2943</f>
        <v>0</v>
      </c>
    </row>
    <row r="2939" spans="1:29" s="48" customFormat="1" hidden="1" outlineLevel="1">
      <c r="A2939" s="53"/>
      <c r="B2939" s="104"/>
      <c r="C2939" s="52"/>
      <c r="D2939" s="52"/>
      <c r="F2939" s="175" t="str">
        <f>F2943</f>
        <v>PROD_DEMAND</v>
      </c>
      <c r="G2939" s="52" t="str">
        <f>$G$11</f>
        <v>DISTPRI</v>
      </c>
      <c r="H2939" s="50">
        <f t="shared" si="1355"/>
        <v>0</v>
      </c>
      <c r="I2939" s="51">
        <f>VLOOKUP(CONCATENATE($F2939," ",$G2939),AllocFactorMatrix,(I$4+1),FALSE)*$E2943</f>
        <v>0</v>
      </c>
      <c r="J2939" s="51">
        <f>VLOOKUP(CONCATENATE($F2939," ",$G2939),AllocFactorMatrix,(J$4+1),FALSE)*$E2943</f>
        <v>0</v>
      </c>
      <c r="K2939" s="51">
        <f>VLOOKUP(CONCATENATE($F2939," ",$G2939),AllocFactorMatrix,(K$4+1),FALSE)*$E2943</f>
        <v>0</v>
      </c>
      <c r="L2939" s="51">
        <f>VLOOKUP(CONCATENATE($F2939," ",$G2939),AllocFactorMatrix,(L$4+1),FALSE)*$E2943</f>
        <v>0</v>
      </c>
      <c r="M2939" s="51">
        <f t="shared" si="1372"/>
        <v>0</v>
      </c>
      <c r="N2939" s="51">
        <f>VLOOKUP(CONCATENATE($F2939," ",$G2939),AllocFactorMatrix,(N$4+1),FALSE)*$E2943</f>
        <v>0</v>
      </c>
      <c r="O2939" s="51">
        <f>VLOOKUP(CONCATENATE($F2939," ",$G2939),AllocFactorMatrix,(O$4+1),FALSE)*$E2943</f>
        <v>0</v>
      </c>
      <c r="P2939" s="51">
        <f>VLOOKUP(CONCATENATE($F2939," ",$G2939),AllocFactorMatrix,(P$4+1),FALSE)*$E2943</f>
        <v>0</v>
      </c>
      <c r="Q2939" s="51">
        <f>VLOOKUP(CONCATENATE($F2939," ",$G2939),AllocFactorMatrix,(Q$4+1),FALSE)*$E2943</f>
        <v>0</v>
      </c>
      <c r="R2939" s="51">
        <f t="shared" si="1378"/>
        <v>0</v>
      </c>
      <c r="S2939" s="51">
        <f>VLOOKUP(CONCATENATE($F2939," ",$G2939),AllocFactorMatrix,(S$4+1),FALSE)*$E2943</f>
        <v>0</v>
      </c>
      <c r="T2939" s="51">
        <f>VLOOKUP(CONCATENATE($F2939," ",$G2939),AllocFactorMatrix,(T$4+1),FALSE)*$E2943</f>
        <v>0</v>
      </c>
      <c r="U2939" s="51">
        <f>VLOOKUP(CONCATENATE($F2939," ",$G2939),AllocFactorMatrix,(U$4+1),FALSE)*$E2943</f>
        <v>0</v>
      </c>
      <c r="V2939" s="51">
        <f>VLOOKUP(CONCATENATE($F2939," ",$G2939),AllocFactorMatrix,(V$4+1),FALSE)*$E2943</f>
        <v>0</v>
      </c>
      <c r="W2939" s="51">
        <f t="shared" si="1379"/>
        <v>0</v>
      </c>
      <c r="X2939" s="51">
        <f>VLOOKUP(CONCATENATE($F2939," ",$G2939),AllocFactorMatrix,(X$4+1),FALSE)*$E2943</f>
        <v>0</v>
      </c>
      <c r="Y2939" s="51">
        <f>VLOOKUP(CONCATENATE($F2939," ",$G2939),AllocFactorMatrix,(Y$4+1),FALSE)*$E2943</f>
        <v>0</v>
      </c>
      <c r="Z2939" s="51">
        <f t="shared" si="1373"/>
        <v>0</v>
      </c>
      <c r="AA2939" s="51">
        <f>VLOOKUP(CONCATENATE($F2939," ",$G2939),AllocFactorMatrix,(AA$4+1),FALSE)*$E2943</f>
        <v>0</v>
      </c>
      <c r="AB2939" s="51">
        <f>VLOOKUP(CONCATENATE($F2939," ",$G2939),AllocFactorMatrix,(AB$4+1),FALSE)*$E2943</f>
        <v>0</v>
      </c>
      <c r="AC2939" s="51">
        <f>VLOOKUP(CONCATENATE($F2939," ",$G2939),AllocFactorMatrix,(AC$4+1),FALSE)*$E2943</f>
        <v>0</v>
      </c>
    </row>
    <row r="2940" spans="1:29" s="48" customFormat="1" hidden="1" outlineLevel="1">
      <c r="A2940" s="53"/>
      <c r="B2940" s="104"/>
      <c r="C2940" s="52"/>
      <c r="D2940" s="52"/>
      <c r="F2940" s="175" t="str">
        <f>F2943</f>
        <v>PROD_DEMAND</v>
      </c>
      <c r="G2940" s="52" t="str">
        <f>$G$12</f>
        <v>DISTSEC</v>
      </c>
      <c r="H2940" s="50">
        <f t="shared" si="1355"/>
        <v>0</v>
      </c>
      <c r="I2940" s="51">
        <f>VLOOKUP(CONCATENATE($F2940," ",$G2940),AllocFactorMatrix,(I$4+1),FALSE)*$E2943</f>
        <v>0</v>
      </c>
      <c r="J2940" s="51">
        <f>VLOOKUP(CONCATENATE($F2940," ",$G2940),AllocFactorMatrix,(J$4+1),FALSE)*$E2943</f>
        <v>0</v>
      </c>
      <c r="K2940" s="51">
        <f>VLOOKUP(CONCATENATE($F2940," ",$G2940),AllocFactorMatrix,(K$4+1),FALSE)*$E2943</f>
        <v>0</v>
      </c>
      <c r="L2940" s="51">
        <f>VLOOKUP(CONCATENATE($F2940," ",$G2940),AllocFactorMatrix,(L$4+1),FALSE)*$E2943</f>
        <v>0</v>
      </c>
      <c r="M2940" s="51">
        <f t="shared" si="1372"/>
        <v>0</v>
      </c>
      <c r="N2940" s="51">
        <f>VLOOKUP(CONCATENATE($F2940," ",$G2940),AllocFactorMatrix,(N$4+1),FALSE)*$E2943</f>
        <v>0</v>
      </c>
      <c r="O2940" s="51">
        <f>VLOOKUP(CONCATENATE($F2940," ",$G2940),AllocFactorMatrix,(O$4+1),FALSE)*$E2943</f>
        <v>0</v>
      </c>
      <c r="P2940" s="51">
        <f>VLOOKUP(CONCATENATE($F2940," ",$G2940),AllocFactorMatrix,(P$4+1),FALSE)*$E2943</f>
        <v>0</v>
      </c>
      <c r="Q2940" s="51">
        <f>VLOOKUP(CONCATENATE($F2940," ",$G2940),AllocFactorMatrix,(Q$4+1),FALSE)*$E2943</f>
        <v>0</v>
      </c>
      <c r="R2940" s="51">
        <f t="shared" si="1378"/>
        <v>0</v>
      </c>
      <c r="S2940" s="51">
        <f>VLOOKUP(CONCATENATE($F2940," ",$G2940),AllocFactorMatrix,(S$4+1),FALSE)*$E2943</f>
        <v>0</v>
      </c>
      <c r="T2940" s="51">
        <f>VLOOKUP(CONCATENATE($F2940," ",$G2940),AllocFactorMatrix,(T$4+1),FALSE)*$E2943</f>
        <v>0</v>
      </c>
      <c r="U2940" s="51">
        <f>VLOOKUP(CONCATENATE($F2940," ",$G2940),AllocFactorMatrix,(U$4+1),FALSE)*$E2943</f>
        <v>0</v>
      </c>
      <c r="V2940" s="51">
        <f>VLOOKUP(CONCATENATE($F2940," ",$G2940),AllocFactorMatrix,(V$4+1),FALSE)*$E2943</f>
        <v>0</v>
      </c>
      <c r="W2940" s="51">
        <f t="shared" si="1379"/>
        <v>0</v>
      </c>
      <c r="X2940" s="51">
        <f>VLOOKUP(CONCATENATE($F2940," ",$G2940),AllocFactorMatrix,(X$4+1),FALSE)*$E2943</f>
        <v>0</v>
      </c>
      <c r="Y2940" s="51">
        <f>VLOOKUP(CONCATENATE($F2940," ",$G2940),AllocFactorMatrix,(Y$4+1),FALSE)*$E2943</f>
        <v>0</v>
      </c>
      <c r="Z2940" s="51">
        <f t="shared" si="1373"/>
        <v>0</v>
      </c>
      <c r="AA2940" s="51">
        <f>VLOOKUP(CONCATENATE($F2940," ",$G2940),AllocFactorMatrix,(AA$4+1),FALSE)*$E2943</f>
        <v>0</v>
      </c>
      <c r="AB2940" s="51">
        <f>VLOOKUP(CONCATENATE($F2940," ",$G2940),AllocFactorMatrix,(AB$4+1),FALSE)*$E2943</f>
        <v>0</v>
      </c>
      <c r="AC2940" s="51">
        <f>VLOOKUP(CONCATENATE($F2940," ",$G2940),AllocFactorMatrix,(AC$4+1),FALSE)*$E2943</f>
        <v>0</v>
      </c>
    </row>
    <row r="2941" spans="1:29" s="48" customFormat="1" hidden="1" outlineLevel="1">
      <c r="A2941" s="53"/>
      <c r="B2941" s="104"/>
      <c r="C2941" s="52"/>
      <c r="D2941" s="52"/>
      <c r="F2941" s="175" t="str">
        <f>F2943</f>
        <v>PROD_DEMAND</v>
      </c>
      <c r="G2941" s="52" t="str">
        <f>$G$13</f>
        <v>ENERGY</v>
      </c>
      <c r="H2941" s="50">
        <f t="shared" si="1355"/>
        <v>0</v>
      </c>
      <c r="I2941" s="51">
        <f>VLOOKUP(CONCATENATE($F2941," ",$G2941),AllocFactorMatrix,(I$4+1),FALSE)*$E2943</f>
        <v>0</v>
      </c>
      <c r="J2941" s="51">
        <f>VLOOKUP(CONCATENATE($F2941," ",$G2941),AllocFactorMatrix,(J$4+1),FALSE)*$E2943</f>
        <v>0</v>
      </c>
      <c r="K2941" s="51">
        <f>VLOOKUP(CONCATENATE($F2941," ",$G2941),AllocFactorMatrix,(K$4+1),FALSE)*$E2943</f>
        <v>0</v>
      </c>
      <c r="L2941" s="51">
        <f>VLOOKUP(CONCATENATE($F2941," ",$G2941),AllocFactorMatrix,(L$4+1),FALSE)*$E2943</f>
        <v>0</v>
      </c>
      <c r="M2941" s="51">
        <f t="shared" si="1372"/>
        <v>0</v>
      </c>
      <c r="N2941" s="51">
        <f>VLOOKUP(CONCATENATE($F2941," ",$G2941),AllocFactorMatrix,(N$4+1),FALSE)*$E2943</f>
        <v>0</v>
      </c>
      <c r="O2941" s="51">
        <f>VLOOKUP(CONCATENATE($F2941," ",$G2941),AllocFactorMatrix,(O$4+1),FALSE)*$E2943</f>
        <v>0</v>
      </c>
      <c r="P2941" s="51">
        <f>VLOOKUP(CONCATENATE($F2941," ",$G2941),AllocFactorMatrix,(P$4+1),FALSE)*$E2943</f>
        <v>0</v>
      </c>
      <c r="Q2941" s="51">
        <f>VLOOKUP(CONCATENATE($F2941," ",$G2941),AllocFactorMatrix,(Q$4+1),FALSE)*$E2943</f>
        <v>0</v>
      </c>
      <c r="R2941" s="51">
        <f t="shared" si="1378"/>
        <v>0</v>
      </c>
      <c r="S2941" s="51">
        <f>VLOOKUP(CONCATENATE($F2941," ",$G2941),AllocFactorMatrix,(S$4+1),FALSE)*$E2943</f>
        <v>0</v>
      </c>
      <c r="T2941" s="51">
        <f>VLOOKUP(CONCATENATE($F2941," ",$G2941),AllocFactorMatrix,(T$4+1),FALSE)*$E2943</f>
        <v>0</v>
      </c>
      <c r="U2941" s="51">
        <f>VLOOKUP(CONCATENATE($F2941," ",$G2941),AllocFactorMatrix,(U$4+1),FALSE)*$E2943</f>
        <v>0</v>
      </c>
      <c r="V2941" s="51">
        <f>VLOOKUP(CONCATENATE($F2941," ",$G2941),AllocFactorMatrix,(V$4+1),FALSE)*$E2943</f>
        <v>0</v>
      </c>
      <c r="W2941" s="51">
        <f t="shared" si="1379"/>
        <v>0</v>
      </c>
      <c r="X2941" s="51">
        <f>VLOOKUP(CONCATENATE($F2941," ",$G2941),AllocFactorMatrix,(X$4+1),FALSE)*$E2943</f>
        <v>0</v>
      </c>
      <c r="Y2941" s="51">
        <f>VLOOKUP(CONCATENATE($F2941," ",$G2941),AllocFactorMatrix,(Y$4+1),FALSE)*$E2943</f>
        <v>0</v>
      </c>
      <c r="Z2941" s="51">
        <f t="shared" si="1373"/>
        <v>0</v>
      </c>
      <c r="AA2941" s="51">
        <f>VLOOKUP(CONCATENATE($F2941," ",$G2941),AllocFactorMatrix,(AA$4+1),FALSE)*$E2943</f>
        <v>0</v>
      </c>
      <c r="AB2941" s="51">
        <f>VLOOKUP(CONCATENATE($F2941," ",$G2941),AllocFactorMatrix,(AB$4+1),FALSE)*$E2943</f>
        <v>0</v>
      </c>
      <c r="AC2941" s="51">
        <f>VLOOKUP(CONCATENATE($F2941," ",$G2941),AllocFactorMatrix,(AC$4+1),FALSE)*$E2943</f>
        <v>0</v>
      </c>
    </row>
    <row r="2942" spans="1:29" s="48" customFormat="1" hidden="1" outlineLevel="1">
      <c r="A2942" s="53"/>
      <c r="B2942" s="104"/>
      <c r="C2942" s="52"/>
      <c r="D2942" s="52"/>
      <c r="F2942" s="175" t="str">
        <f>F2943</f>
        <v>PROD_DEMAND</v>
      </c>
      <c r="G2942" s="52" t="str">
        <f>$G$14</f>
        <v>CUSTOMER</v>
      </c>
      <c r="H2942" s="50">
        <f t="shared" si="1355"/>
        <v>0</v>
      </c>
      <c r="I2942" s="51">
        <f>VLOOKUP(CONCATENATE($F2942," ",$G2942),AllocFactorMatrix,(I$4+1),FALSE)*$E2943</f>
        <v>0</v>
      </c>
      <c r="J2942" s="51">
        <f>VLOOKUP(CONCATENATE($F2942," ",$G2942),AllocFactorMatrix,(J$4+1),FALSE)*$E2943</f>
        <v>0</v>
      </c>
      <c r="K2942" s="51">
        <f>VLOOKUP(CONCATENATE($F2942," ",$G2942),AllocFactorMatrix,(K$4+1),FALSE)*$E2943</f>
        <v>0</v>
      </c>
      <c r="L2942" s="51">
        <f>VLOOKUP(CONCATENATE($F2942," ",$G2942),AllocFactorMatrix,(L$4+1),FALSE)*$E2943</f>
        <v>0</v>
      </c>
      <c r="M2942" s="51">
        <f t="shared" si="1372"/>
        <v>0</v>
      </c>
      <c r="N2942" s="51">
        <f>VLOOKUP(CONCATENATE($F2942," ",$G2942),AllocFactorMatrix,(N$4+1),FALSE)*$E2943</f>
        <v>0</v>
      </c>
      <c r="O2942" s="51">
        <f>VLOOKUP(CONCATENATE($F2942," ",$G2942),AllocFactorMatrix,(O$4+1),FALSE)*$E2943</f>
        <v>0</v>
      </c>
      <c r="P2942" s="51">
        <f>VLOOKUP(CONCATENATE($F2942," ",$G2942),AllocFactorMatrix,(P$4+1),FALSE)*$E2943</f>
        <v>0</v>
      </c>
      <c r="Q2942" s="51">
        <f>VLOOKUP(CONCATENATE($F2942," ",$G2942),AllocFactorMatrix,(Q$4+1),FALSE)*$E2943</f>
        <v>0</v>
      </c>
      <c r="R2942" s="51">
        <f t="shared" si="1378"/>
        <v>0</v>
      </c>
      <c r="S2942" s="51">
        <f>VLOOKUP(CONCATENATE($F2942," ",$G2942),AllocFactorMatrix,(S$4+1),FALSE)*$E2943</f>
        <v>0</v>
      </c>
      <c r="T2942" s="51">
        <f>VLOOKUP(CONCATENATE($F2942," ",$G2942),AllocFactorMatrix,(T$4+1),FALSE)*$E2943</f>
        <v>0</v>
      </c>
      <c r="U2942" s="51">
        <f>VLOOKUP(CONCATENATE($F2942," ",$G2942),AllocFactorMatrix,(U$4+1),FALSE)*$E2943</f>
        <v>0</v>
      </c>
      <c r="V2942" s="51">
        <f>VLOOKUP(CONCATENATE($F2942," ",$G2942),AllocFactorMatrix,(V$4+1),FALSE)*$E2943</f>
        <v>0</v>
      </c>
      <c r="W2942" s="51">
        <f t="shared" si="1379"/>
        <v>0</v>
      </c>
      <c r="X2942" s="51">
        <f>VLOOKUP(CONCATENATE($F2942," ",$G2942),AllocFactorMatrix,(X$4+1),FALSE)*$E2943</f>
        <v>0</v>
      </c>
      <c r="Y2942" s="51">
        <f>VLOOKUP(CONCATENATE($F2942," ",$G2942),AllocFactorMatrix,(Y$4+1),FALSE)*$E2943</f>
        <v>0</v>
      </c>
      <c r="Z2942" s="51">
        <f t="shared" si="1373"/>
        <v>0</v>
      </c>
      <c r="AA2942" s="51">
        <f>VLOOKUP(CONCATENATE($F2942," ",$G2942),AllocFactorMatrix,(AA$4+1),FALSE)*$E2943</f>
        <v>0</v>
      </c>
      <c r="AB2942" s="51">
        <f>VLOOKUP(CONCATENATE($F2942," ",$G2942),AllocFactorMatrix,(AB$4+1),FALSE)*$E2943</f>
        <v>0</v>
      </c>
      <c r="AC2942" s="51">
        <f>VLOOKUP(CONCATENATE($F2942," ",$G2942),AllocFactorMatrix,(AC$4+1),FALSE)*$E2943</f>
        <v>0</v>
      </c>
    </row>
    <row r="2943" spans="1:29" s="48" customFormat="1" collapsed="1">
      <c r="A2943" s="53"/>
      <c r="B2943" s="104"/>
      <c r="C2943" s="52"/>
      <c r="D2943" s="102" t="s">
        <v>448</v>
      </c>
      <c r="E2943" s="58">
        <v>0</v>
      </c>
      <c r="F2943" s="93" t="s">
        <v>29</v>
      </c>
      <c r="G2943" s="52" t="str">
        <f>$G$15</f>
        <v>TOTAL</v>
      </c>
      <c r="H2943" s="50">
        <f t="shared" si="1355"/>
        <v>0</v>
      </c>
      <c r="I2943" s="51">
        <f>VLOOKUP(CONCATENATE($F2943," ",$G2943),AllocFactorMatrix,(I$4+1),FALSE)*$E2943</f>
        <v>0</v>
      </c>
      <c r="J2943" s="51">
        <f>VLOOKUP(CONCATENATE($F2943," ",$G2943),AllocFactorMatrix,(J$4+1),FALSE)*$E2943</f>
        <v>0</v>
      </c>
      <c r="K2943" s="51">
        <f>VLOOKUP(CONCATENATE($F2943," ",$G2943),AllocFactorMatrix,(K$4+1),FALSE)*$E2943</f>
        <v>0</v>
      </c>
      <c r="L2943" s="51">
        <f>VLOOKUP(CONCATENATE($F2943," ",$G2943),AllocFactorMatrix,(L$4+1),FALSE)*$E2943</f>
        <v>0</v>
      </c>
      <c r="M2943" s="51">
        <f t="shared" si="1372"/>
        <v>0</v>
      </c>
      <c r="N2943" s="51">
        <f>VLOOKUP(CONCATENATE($F2943," ",$G2943),AllocFactorMatrix,(N$4+1),FALSE)*$E2943</f>
        <v>0</v>
      </c>
      <c r="O2943" s="51">
        <f>VLOOKUP(CONCATENATE($F2943," ",$G2943),AllocFactorMatrix,(O$4+1),FALSE)*$E2943</f>
        <v>0</v>
      </c>
      <c r="P2943" s="51">
        <f>VLOOKUP(CONCATENATE($F2943," ",$G2943),AllocFactorMatrix,(P$4+1),FALSE)*$E2943</f>
        <v>0</v>
      </c>
      <c r="Q2943" s="51">
        <f>VLOOKUP(CONCATENATE($F2943," ",$G2943),AllocFactorMatrix,(Q$4+1),FALSE)*$E2943</f>
        <v>0</v>
      </c>
      <c r="R2943" s="51">
        <f t="shared" si="1378"/>
        <v>0</v>
      </c>
      <c r="S2943" s="51">
        <f>VLOOKUP(CONCATENATE($F2943," ",$G2943),AllocFactorMatrix,(S$4+1),FALSE)*$E2943</f>
        <v>0</v>
      </c>
      <c r="T2943" s="51">
        <f>VLOOKUP(CONCATENATE($F2943," ",$G2943),AllocFactorMatrix,(T$4+1),FALSE)*$E2943</f>
        <v>0</v>
      </c>
      <c r="U2943" s="51">
        <f>VLOOKUP(CONCATENATE($F2943," ",$G2943),AllocFactorMatrix,(U$4+1),FALSE)*$E2943</f>
        <v>0</v>
      </c>
      <c r="V2943" s="51">
        <f>VLOOKUP(CONCATENATE($F2943," ",$G2943),AllocFactorMatrix,(V$4+1),FALSE)*$E2943</f>
        <v>0</v>
      </c>
      <c r="W2943" s="51">
        <f t="shared" si="1379"/>
        <v>0</v>
      </c>
      <c r="X2943" s="51">
        <f>VLOOKUP(CONCATENATE($F2943," ",$G2943),AllocFactorMatrix,(X$4+1),FALSE)*$E2943</f>
        <v>0</v>
      </c>
      <c r="Y2943" s="51">
        <f>VLOOKUP(CONCATENATE($F2943," ",$G2943),AllocFactorMatrix,(Y$4+1),FALSE)*$E2943</f>
        <v>0</v>
      </c>
      <c r="Z2943" s="51">
        <f t="shared" si="1373"/>
        <v>0</v>
      </c>
      <c r="AA2943" s="51">
        <f>VLOOKUP(CONCATENATE($F2943," ",$G2943),AllocFactorMatrix,(AA$4+1),FALSE)*$E2943</f>
        <v>0</v>
      </c>
      <c r="AB2943" s="51">
        <f>VLOOKUP(CONCATENATE($F2943," ",$G2943),AllocFactorMatrix,(AB$4+1),FALSE)*$E2943</f>
        <v>0</v>
      </c>
      <c r="AC2943" s="51">
        <f>VLOOKUP(CONCATENATE($F2943," ",$G2943),AllocFactorMatrix,(AC$4+1),FALSE)*$E2943</f>
        <v>0</v>
      </c>
    </row>
    <row r="2944" spans="1:29" s="48" customFormat="1" hidden="1" outlineLevel="1">
      <c r="A2944" s="53"/>
      <c r="B2944" s="104"/>
      <c r="C2944" s="52"/>
      <c r="D2944" s="52"/>
      <c r="F2944" s="175" t="str">
        <f>F2951</f>
        <v>PROD_DEMAND</v>
      </c>
      <c r="G2944" s="52" t="str">
        <f>$G$8</f>
        <v>PRODUCTION</v>
      </c>
      <c r="H2944" s="50">
        <f t="shared" ref="H2944:H3007" si="1380">SUBTOTAL(9,I2944:AC2944)</f>
        <v>6189685.9999999991</v>
      </c>
      <c r="I2944" s="51">
        <f>VLOOKUP(CONCATENATE($F2944," ",$G2944),AllocFactorMatrix,(I$4+1),FALSE)*$E2951</f>
        <v>3183887.6987693114</v>
      </c>
      <c r="J2944" s="51">
        <f>VLOOKUP(CONCATENATE($F2944," ",$G2944),AllocFactorMatrix,(J$4+1),FALSE)*$E2951</f>
        <v>742483.10085540416</v>
      </c>
      <c r="K2944" s="51">
        <f>VLOOKUP(CONCATENATE($F2944," ",$G2944),AllocFactorMatrix,(K$4+1),FALSE)*$E2951</f>
        <v>10323.455134893018</v>
      </c>
      <c r="L2944" s="51">
        <f>VLOOKUP(CONCATENATE($F2944," ",$G2944),AllocFactorMatrix,(L$4+1),FALSE)*$E2951</f>
        <v>1437.7858686773807</v>
      </c>
      <c r="M2944" s="51">
        <f t="shared" si="1372"/>
        <v>754244.34185897466</v>
      </c>
      <c r="N2944" s="51">
        <f>VLOOKUP(CONCATENATE($F2944," ",$G2944),AllocFactorMatrix,(N$4+1),FALSE)*$E2951</f>
        <v>441932.02787624736</v>
      </c>
      <c r="O2944" s="51">
        <f>VLOOKUP(CONCATENATE($F2944," ",$G2944),AllocFactorMatrix,(O$4+1),FALSE)*$E2951</f>
        <v>79190.500715407485</v>
      </c>
      <c r="P2944" s="51">
        <f>VLOOKUP(CONCATENATE($F2944," ",$G2944),AllocFactorMatrix,(P$4+1),FALSE)*$E2951</f>
        <v>16059.025420670927</v>
      </c>
      <c r="Q2944" s="51">
        <f>VLOOKUP(CONCATENATE($F2944," ",$G2944),AllocFactorMatrix,(Q$4+1),FALSE)*$E2951</f>
        <v>609.83422810586762</v>
      </c>
      <c r="R2944" s="51">
        <f>SUBTOTAL(9,N2944:Q2944)</f>
        <v>537791.38824043167</v>
      </c>
      <c r="S2944" s="51">
        <f>VLOOKUP(CONCATENATE($F2944," ",$G2944),AllocFactorMatrix,(S$4+1),FALSE)*$E2951</f>
        <v>20928.651408876343</v>
      </c>
      <c r="T2944" s="51">
        <f>VLOOKUP(CONCATENATE($F2944," ",$G2944),AllocFactorMatrix,(T$4+1),FALSE)*$E2951</f>
        <v>282548.87926141697</v>
      </c>
      <c r="U2944" s="51">
        <f>VLOOKUP(CONCATENATE($F2944," ",$G2944),AllocFactorMatrix,(U$4+1),FALSE)*$E2951</f>
        <v>1080636.0396247408</v>
      </c>
      <c r="V2944" s="51">
        <f>VLOOKUP(CONCATENATE($F2944," ",$G2944),AllocFactorMatrix,(V$4+1),FALSE)*$E2951</f>
        <v>195767.24114248934</v>
      </c>
      <c r="W2944" s="51">
        <f>SUBTOTAL(9,S2944:V2944)</f>
        <v>1579880.8114375235</v>
      </c>
      <c r="X2944" s="51">
        <f>VLOOKUP(CONCATENATE($F2944," ",$G2944),AllocFactorMatrix,(X$4+1),FALSE)*$E2951</f>
        <v>121292.4938825296</v>
      </c>
      <c r="Y2944" s="51">
        <f>VLOOKUP(CONCATENATE($F2944," ",$G2944),AllocFactorMatrix,(Y$4+1),FALSE)*$E2951</f>
        <v>2422.5222051332307</v>
      </c>
      <c r="Z2944" s="51">
        <f t="shared" si="1373"/>
        <v>123715.01608766282</v>
      </c>
      <c r="AA2944" s="51">
        <f>VLOOKUP(CONCATENATE($F2944," ",$G2944),AllocFactorMatrix,(AA$4+1),FALSE)*$E2951</f>
        <v>1600.0442217367886</v>
      </c>
      <c r="AB2944" s="51">
        <f>VLOOKUP(CONCATENATE($F2944," ",$G2944),AllocFactorMatrix,(AB$4+1),FALSE)*$E2951</f>
        <v>7108.3074384455831</v>
      </c>
      <c r="AC2944" s="51">
        <f>VLOOKUP(CONCATENATE($F2944," ",$G2944),AllocFactorMatrix,(AC$4+1),FALSE)*$E2951</f>
        <v>1458.3919459133674</v>
      </c>
    </row>
    <row r="2945" spans="1:29" s="48" customFormat="1" hidden="1" outlineLevel="1">
      <c r="A2945" s="53"/>
      <c r="B2945" s="104"/>
      <c r="C2945" s="52"/>
      <c r="D2945" s="52"/>
      <c r="F2945" s="175" t="str">
        <f>F2951</f>
        <v>PROD_DEMAND</v>
      </c>
      <c r="G2945" s="52" t="str">
        <f>$G$9</f>
        <v>BULKTRAN</v>
      </c>
      <c r="H2945" s="50">
        <f t="shared" si="1380"/>
        <v>0</v>
      </c>
      <c r="I2945" s="51">
        <f>VLOOKUP(CONCATENATE($F2945," ",$G2945),AllocFactorMatrix,(I$4+1),FALSE)*$E2951</f>
        <v>0</v>
      </c>
      <c r="J2945" s="51">
        <f>VLOOKUP(CONCATENATE($F2945," ",$G2945),AllocFactorMatrix,(J$4+1),FALSE)*$E2951</f>
        <v>0</v>
      </c>
      <c r="K2945" s="51">
        <f>VLOOKUP(CONCATENATE($F2945," ",$G2945),AllocFactorMatrix,(K$4+1),FALSE)*$E2951</f>
        <v>0</v>
      </c>
      <c r="L2945" s="51">
        <f>VLOOKUP(CONCATENATE($F2945," ",$G2945),AllocFactorMatrix,(L$4+1),FALSE)*$E2951</f>
        <v>0</v>
      </c>
      <c r="M2945" s="51">
        <f t="shared" si="1372"/>
        <v>0</v>
      </c>
      <c r="N2945" s="51">
        <f>VLOOKUP(CONCATENATE($F2945," ",$G2945),AllocFactorMatrix,(N$4+1),FALSE)*$E2951</f>
        <v>0</v>
      </c>
      <c r="O2945" s="51">
        <f>VLOOKUP(CONCATENATE($F2945," ",$G2945),AllocFactorMatrix,(O$4+1),FALSE)*$E2951</f>
        <v>0</v>
      </c>
      <c r="P2945" s="51">
        <f>VLOOKUP(CONCATENATE($F2945," ",$G2945),AllocFactorMatrix,(P$4+1),FALSE)*$E2951</f>
        <v>0</v>
      </c>
      <c r="Q2945" s="51">
        <f>VLOOKUP(CONCATENATE($F2945," ",$G2945),AllocFactorMatrix,(Q$4+1),FALSE)*$E2951</f>
        <v>0</v>
      </c>
      <c r="R2945" s="51">
        <f t="shared" ref="R2945:R2951" si="1381">SUBTOTAL(9,N2945:Q2945)</f>
        <v>0</v>
      </c>
      <c r="S2945" s="51">
        <f>VLOOKUP(CONCATENATE($F2945," ",$G2945),AllocFactorMatrix,(S$4+1),FALSE)*$E2951</f>
        <v>0</v>
      </c>
      <c r="T2945" s="51">
        <f>VLOOKUP(CONCATENATE($F2945," ",$G2945),AllocFactorMatrix,(T$4+1),FALSE)*$E2951</f>
        <v>0</v>
      </c>
      <c r="U2945" s="51">
        <f>VLOOKUP(CONCATENATE($F2945," ",$G2945),AllocFactorMatrix,(U$4+1),FALSE)*$E2951</f>
        <v>0</v>
      </c>
      <c r="V2945" s="51">
        <f>VLOOKUP(CONCATENATE($F2945," ",$G2945),AllocFactorMatrix,(V$4+1),FALSE)*$E2951</f>
        <v>0</v>
      </c>
      <c r="W2945" s="51">
        <f t="shared" ref="W2945:W2951" si="1382">SUBTOTAL(9,S2945:V2945)</f>
        <v>0</v>
      </c>
      <c r="X2945" s="51">
        <f>VLOOKUP(CONCATENATE($F2945," ",$G2945),AllocFactorMatrix,(X$4+1),FALSE)*$E2951</f>
        <v>0</v>
      </c>
      <c r="Y2945" s="51">
        <f>VLOOKUP(CONCATENATE($F2945," ",$G2945),AllocFactorMatrix,(Y$4+1),FALSE)*$E2951</f>
        <v>0</v>
      </c>
      <c r="Z2945" s="51">
        <f t="shared" si="1373"/>
        <v>0</v>
      </c>
      <c r="AA2945" s="51">
        <f>VLOOKUP(CONCATENATE($F2945," ",$G2945),AllocFactorMatrix,(AA$4+1),FALSE)*$E2951</f>
        <v>0</v>
      </c>
      <c r="AB2945" s="51">
        <f>VLOOKUP(CONCATENATE($F2945," ",$G2945),AllocFactorMatrix,(AB$4+1),FALSE)*$E2951</f>
        <v>0</v>
      </c>
      <c r="AC2945" s="51">
        <f>VLOOKUP(CONCATENATE($F2945," ",$G2945),AllocFactorMatrix,(AC$4+1),FALSE)*$E2951</f>
        <v>0</v>
      </c>
    </row>
    <row r="2946" spans="1:29" s="48" customFormat="1" hidden="1" outlineLevel="1">
      <c r="A2946" s="53"/>
      <c r="B2946" s="104"/>
      <c r="C2946" s="52"/>
      <c r="D2946" s="52"/>
      <c r="F2946" s="175" t="str">
        <f>F2951</f>
        <v>PROD_DEMAND</v>
      </c>
      <c r="G2946" s="52" t="str">
        <f>$G$10</f>
        <v>SUBTRAN</v>
      </c>
      <c r="H2946" s="50">
        <f t="shared" si="1380"/>
        <v>0</v>
      </c>
      <c r="I2946" s="51">
        <f>VLOOKUP(CONCATENATE($F2946," ",$G2946),AllocFactorMatrix,(I$4+1),FALSE)*$E2951</f>
        <v>0</v>
      </c>
      <c r="J2946" s="51">
        <f>VLOOKUP(CONCATENATE($F2946," ",$G2946),AllocFactorMatrix,(J$4+1),FALSE)*$E2951</f>
        <v>0</v>
      </c>
      <c r="K2946" s="51">
        <f>VLOOKUP(CONCATENATE($F2946," ",$G2946),AllocFactorMatrix,(K$4+1),FALSE)*$E2951</f>
        <v>0</v>
      </c>
      <c r="L2946" s="51">
        <f>VLOOKUP(CONCATENATE($F2946," ",$G2946),AllocFactorMatrix,(L$4+1),FALSE)*$E2951</f>
        <v>0</v>
      </c>
      <c r="M2946" s="51">
        <f t="shared" si="1372"/>
        <v>0</v>
      </c>
      <c r="N2946" s="51">
        <f>VLOOKUP(CONCATENATE($F2946," ",$G2946),AllocFactorMatrix,(N$4+1),FALSE)*$E2951</f>
        <v>0</v>
      </c>
      <c r="O2946" s="51">
        <f>VLOOKUP(CONCATENATE($F2946," ",$G2946),AllocFactorMatrix,(O$4+1),FALSE)*$E2951</f>
        <v>0</v>
      </c>
      <c r="P2946" s="51">
        <f>VLOOKUP(CONCATENATE($F2946," ",$G2946),AllocFactorMatrix,(P$4+1),FALSE)*$E2951</f>
        <v>0</v>
      </c>
      <c r="Q2946" s="51">
        <f>VLOOKUP(CONCATENATE($F2946," ",$G2946),AllocFactorMatrix,(Q$4+1),FALSE)*$E2951</f>
        <v>0</v>
      </c>
      <c r="R2946" s="51">
        <f t="shared" si="1381"/>
        <v>0</v>
      </c>
      <c r="S2946" s="51">
        <f>VLOOKUP(CONCATENATE($F2946," ",$G2946),AllocFactorMatrix,(S$4+1),FALSE)*$E2951</f>
        <v>0</v>
      </c>
      <c r="T2946" s="51">
        <f>VLOOKUP(CONCATENATE($F2946," ",$G2946),AllocFactorMatrix,(T$4+1),FALSE)*$E2951</f>
        <v>0</v>
      </c>
      <c r="U2946" s="51">
        <f>VLOOKUP(CONCATENATE($F2946," ",$G2946),AllocFactorMatrix,(U$4+1),FALSE)*$E2951</f>
        <v>0</v>
      </c>
      <c r="V2946" s="51">
        <f>VLOOKUP(CONCATENATE($F2946," ",$G2946),AllocFactorMatrix,(V$4+1),FALSE)*$E2951</f>
        <v>0</v>
      </c>
      <c r="W2946" s="51">
        <f t="shared" si="1382"/>
        <v>0</v>
      </c>
      <c r="X2946" s="51">
        <f>VLOOKUP(CONCATENATE($F2946," ",$G2946),AllocFactorMatrix,(X$4+1),FALSE)*$E2951</f>
        <v>0</v>
      </c>
      <c r="Y2946" s="51">
        <f>VLOOKUP(CONCATENATE($F2946," ",$G2946),AllocFactorMatrix,(Y$4+1),FALSE)*$E2951</f>
        <v>0</v>
      </c>
      <c r="Z2946" s="51">
        <f t="shared" si="1373"/>
        <v>0</v>
      </c>
      <c r="AA2946" s="51">
        <f>VLOOKUP(CONCATENATE($F2946," ",$G2946),AllocFactorMatrix,(AA$4+1),FALSE)*$E2951</f>
        <v>0</v>
      </c>
      <c r="AB2946" s="51">
        <f>VLOOKUP(CONCATENATE($F2946," ",$G2946),AllocFactorMatrix,(AB$4+1),FALSE)*$E2951</f>
        <v>0</v>
      </c>
      <c r="AC2946" s="51">
        <f>VLOOKUP(CONCATENATE($F2946," ",$G2946),AllocFactorMatrix,(AC$4+1),FALSE)*$E2951</f>
        <v>0</v>
      </c>
    </row>
    <row r="2947" spans="1:29" s="48" customFormat="1" hidden="1" outlineLevel="1">
      <c r="A2947" s="53"/>
      <c r="B2947" s="104"/>
      <c r="C2947" s="52"/>
      <c r="D2947" s="52"/>
      <c r="F2947" s="175" t="str">
        <f>F2951</f>
        <v>PROD_DEMAND</v>
      </c>
      <c r="G2947" s="52" t="str">
        <f>$G$11</f>
        <v>DISTPRI</v>
      </c>
      <c r="H2947" s="50">
        <f t="shared" si="1380"/>
        <v>0</v>
      </c>
      <c r="I2947" s="51">
        <f>VLOOKUP(CONCATENATE($F2947," ",$G2947),AllocFactorMatrix,(I$4+1),FALSE)*$E2951</f>
        <v>0</v>
      </c>
      <c r="J2947" s="51">
        <f>VLOOKUP(CONCATENATE($F2947," ",$G2947),AllocFactorMatrix,(J$4+1),FALSE)*$E2951</f>
        <v>0</v>
      </c>
      <c r="K2947" s="51">
        <f>VLOOKUP(CONCATENATE($F2947," ",$G2947),AllocFactorMatrix,(K$4+1),FALSE)*$E2951</f>
        <v>0</v>
      </c>
      <c r="L2947" s="51">
        <f>VLOOKUP(CONCATENATE($F2947," ",$G2947),AllocFactorMatrix,(L$4+1),FALSE)*$E2951</f>
        <v>0</v>
      </c>
      <c r="M2947" s="51">
        <f t="shared" si="1372"/>
        <v>0</v>
      </c>
      <c r="N2947" s="51">
        <f>VLOOKUP(CONCATENATE($F2947," ",$G2947),AllocFactorMatrix,(N$4+1),FALSE)*$E2951</f>
        <v>0</v>
      </c>
      <c r="O2947" s="51">
        <f>VLOOKUP(CONCATENATE($F2947," ",$G2947),AllocFactorMatrix,(O$4+1),FALSE)*$E2951</f>
        <v>0</v>
      </c>
      <c r="P2947" s="51">
        <f>VLOOKUP(CONCATENATE($F2947," ",$G2947),AllocFactorMatrix,(P$4+1),FALSE)*$E2951</f>
        <v>0</v>
      </c>
      <c r="Q2947" s="51">
        <f>VLOOKUP(CONCATENATE($F2947," ",$G2947),AllocFactorMatrix,(Q$4+1),FALSE)*$E2951</f>
        <v>0</v>
      </c>
      <c r="R2947" s="51">
        <f t="shared" si="1381"/>
        <v>0</v>
      </c>
      <c r="S2947" s="51">
        <f>VLOOKUP(CONCATENATE($F2947," ",$G2947),AllocFactorMatrix,(S$4+1),FALSE)*$E2951</f>
        <v>0</v>
      </c>
      <c r="T2947" s="51">
        <f>VLOOKUP(CONCATENATE($F2947," ",$G2947),AllocFactorMatrix,(T$4+1),FALSE)*$E2951</f>
        <v>0</v>
      </c>
      <c r="U2947" s="51">
        <f>VLOOKUP(CONCATENATE($F2947," ",$G2947),AllocFactorMatrix,(U$4+1),FALSE)*$E2951</f>
        <v>0</v>
      </c>
      <c r="V2947" s="51">
        <f>VLOOKUP(CONCATENATE($F2947," ",$G2947),AllocFactorMatrix,(V$4+1),FALSE)*$E2951</f>
        <v>0</v>
      </c>
      <c r="W2947" s="51">
        <f t="shared" si="1382"/>
        <v>0</v>
      </c>
      <c r="X2947" s="51">
        <f>VLOOKUP(CONCATENATE($F2947," ",$G2947),AllocFactorMatrix,(X$4+1),FALSE)*$E2951</f>
        <v>0</v>
      </c>
      <c r="Y2947" s="51">
        <f>VLOOKUP(CONCATENATE($F2947," ",$G2947),AllocFactorMatrix,(Y$4+1),FALSE)*$E2951</f>
        <v>0</v>
      </c>
      <c r="Z2947" s="51">
        <f t="shared" si="1373"/>
        <v>0</v>
      </c>
      <c r="AA2947" s="51">
        <f>VLOOKUP(CONCATENATE($F2947," ",$G2947),AllocFactorMatrix,(AA$4+1),FALSE)*$E2951</f>
        <v>0</v>
      </c>
      <c r="AB2947" s="51">
        <f>VLOOKUP(CONCATENATE($F2947," ",$G2947),AllocFactorMatrix,(AB$4+1),FALSE)*$E2951</f>
        <v>0</v>
      </c>
      <c r="AC2947" s="51">
        <f>VLOOKUP(CONCATENATE($F2947," ",$G2947),AllocFactorMatrix,(AC$4+1),FALSE)*$E2951</f>
        <v>0</v>
      </c>
    </row>
    <row r="2948" spans="1:29" s="48" customFormat="1" hidden="1" outlineLevel="1">
      <c r="A2948" s="53"/>
      <c r="B2948" s="104"/>
      <c r="C2948" s="52"/>
      <c r="D2948" s="52"/>
      <c r="F2948" s="175" t="str">
        <f>F2951</f>
        <v>PROD_DEMAND</v>
      </c>
      <c r="G2948" s="52" t="str">
        <f>$G$12</f>
        <v>DISTSEC</v>
      </c>
      <c r="H2948" s="50">
        <f t="shared" si="1380"/>
        <v>0</v>
      </c>
      <c r="I2948" s="51">
        <f>VLOOKUP(CONCATENATE($F2948," ",$G2948),AllocFactorMatrix,(I$4+1),FALSE)*$E2951</f>
        <v>0</v>
      </c>
      <c r="J2948" s="51">
        <f>VLOOKUP(CONCATENATE($F2948," ",$G2948),AllocFactorMatrix,(J$4+1),FALSE)*$E2951</f>
        <v>0</v>
      </c>
      <c r="K2948" s="51">
        <f>VLOOKUP(CONCATENATE($F2948," ",$G2948),AllocFactorMatrix,(K$4+1),FALSE)*$E2951</f>
        <v>0</v>
      </c>
      <c r="L2948" s="51">
        <f>VLOOKUP(CONCATENATE($F2948," ",$G2948),AllocFactorMatrix,(L$4+1),FALSE)*$E2951</f>
        <v>0</v>
      </c>
      <c r="M2948" s="51">
        <f t="shared" si="1372"/>
        <v>0</v>
      </c>
      <c r="N2948" s="51">
        <f>VLOOKUP(CONCATENATE($F2948," ",$G2948),AllocFactorMatrix,(N$4+1),FALSE)*$E2951</f>
        <v>0</v>
      </c>
      <c r="O2948" s="51">
        <f>VLOOKUP(CONCATENATE($F2948," ",$G2948),AllocFactorMatrix,(O$4+1),FALSE)*$E2951</f>
        <v>0</v>
      </c>
      <c r="P2948" s="51">
        <f>VLOOKUP(CONCATENATE($F2948," ",$G2948),AllocFactorMatrix,(P$4+1),FALSE)*$E2951</f>
        <v>0</v>
      </c>
      <c r="Q2948" s="51">
        <f>VLOOKUP(CONCATENATE($F2948," ",$G2948),AllocFactorMatrix,(Q$4+1),FALSE)*$E2951</f>
        <v>0</v>
      </c>
      <c r="R2948" s="51">
        <f t="shared" si="1381"/>
        <v>0</v>
      </c>
      <c r="S2948" s="51">
        <f>VLOOKUP(CONCATENATE($F2948," ",$G2948),AllocFactorMatrix,(S$4+1),FALSE)*$E2951</f>
        <v>0</v>
      </c>
      <c r="T2948" s="51">
        <f>VLOOKUP(CONCATENATE($F2948," ",$G2948),AllocFactorMatrix,(T$4+1),FALSE)*$E2951</f>
        <v>0</v>
      </c>
      <c r="U2948" s="51">
        <f>VLOOKUP(CONCATENATE($F2948," ",$G2948),AllocFactorMatrix,(U$4+1),FALSE)*$E2951</f>
        <v>0</v>
      </c>
      <c r="V2948" s="51">
        <f>VLOOKUP(CONCATENATE($F2948," ",$G2948),AllocFactorMatrix,(V$4+1),FALSE)*$E2951</f>
        <v>0</v>
      </c>
      <c r="W2948" s="51">
        <f t="shared" si="1382"/>
        <v>0</v>
      </c>
      <c r="X2948" s="51">
        <f>VLOOKUP(CONCATENATE($F2948," ",$G2948),AllocFactorMatrix,(X$4+1),FALSE)*$E2951</f>
        <v>0</v>
      </c>
      <c r="Y2948" s="51">
        <f>VLOOKUP(CONCATENATE($F2948," ",$G2948),AllocFactorMatrix,(Y$4+1),FALSE)*$E2951</f>
        <v>0</v>
      </c>
      <c r="Z2948" s="51">
        <f t="shared" si="1373"/>
        <v>0</v>
      </c>
      <c r="AA2948" s="51">
        <f>VLOOKUP(CONCATENATE($F2948," ",$G2948),AllocFactorMatrix,(AA$4+1),FALSE)*$E2951</f>
        <v>0</v>
      </c>
      <c r="AB2948" s="51">
        <f>VLOOKUP(CONCATENATE($F2948," ",$G2948),AllocFactorMatrix,(AB$4+1),FALSE)*$E2951</f>
        <v>0</v>
      </c>
      <c r="AC2948" s="51">
        <f>VLOOKUP(CONCATENATE($F2948," ",$G2948),AllocFactorMatrix,(AC$4+1),FALSE)*$E2951</f>
        <v>0</v>
      </c>
    </row>
    <row r="2949" spans="1:29" s="48" customFormat="1" hidden="1" outlineLevel="1">
      <c r="A2949" s="53"/>
      <c r="B2949" s="104"/>
      <c r="C2949" s="52"/>
      <c r="D2949" s="52"/>
      <c r="F2949" s="175" t="str">
        <f>F2951</f>
        <v>PROD_DEMAND</v>
      </c>
      <c r="G2949" s="52" t="str">
        <f>$G$13</f>
        <v>ENERGY</v>
      </c>
      <c r="H2949" s="50">
        <f t="shared" si="1380"/>
        <v>0</v>
      </c>
      <c r="I2949" s="51">
        <f>VLOOKUP(CONCATENATE($F2949," ",$G2949),AllocFactorMatrix,(I$4+1),FALSE)*$E2951</f>
        <v>0</v>
      </c>
      <c r="J2949" s="51">
        <f>VLOOKUP(CONCATENATE($F2949," ",$G2949),AllocFactorMatrix,(J$4+1),FALSE)*$E2951</f>
        <v>0</v>
      </c>
      <c r="K2949" s="51">
        <f>VLOOKUP(CONCATENATE($F2949," ",$G2949),AllocFactorMatrix,(K$4+1),FALSE)*$E2951</f>
        <v>0</v>
      </c>
      <c r="L2949" s="51">
        <f>VLOOKUP(CONCATENATE($F2949," ",$G2949),AllocFactorMatrix,(L$4+1),FALSE)*$E2951</f>
        <v>0</v>
      </c>
      <c r="M2949" s="51">
        <f t="shared" si="1372"/>
        <v>0</v>
      </c>
      <c r="N2949" s="51">
        <f>VLOOKUP(CONCATENATE($F2949," ",$G2949),AllocFactorMatrix,(N$4+1),FALSE)*$E2951</f>
        <v>0</v>
      </c>
      <c r="O2949" s="51">
        <f>VLOOKUP(CONCATENATE($F2949," ",$G2949),AllocFactorMatrix,(O$4+1),FALSE)*$E2951</f>
        <v>0</v>
      </c>
      <c r="P2949" s="51">
        <f>VLOOKUP(CONCATENATE($F2949," ",$G2949),AllocFactorMatrix,(P$4+1),FALSE)*$E2951</f>
        <v>0</v>
      </c>
      <c r="Q2949" s="51">
        <f>VLOOKUP(CONCATENATE($F2949," ",$G2949),AllocFactorMatrix,(Q$4+1),FALSE)*$E2951</f>
        <v>0</v>
      </c>
      <c r="R2949" s="51">
        <f t="shared" si="1381"/>
        <v>0</v>
      </c>
      <c r="S2949" s="51">
        <f>VLOOKUP(CONCATENATE($F2949," ",$G2949),AllocFactorMatrix,(S$4+1),FALSE)*$E2951</f>
        <v>0</v>
      </c>
      <c r="T2949" s="51">
        <f>VLOOKUP(CONCATENATE($F2949," ",$G2949),AllocFactorMatrix,(T$4+1),FALSE)*$E2951</f>
        <v>0</v>
      </c>
      <c r="U2949" s="51">
        <f>VLOOKUP(CONCATENATE($F2949," ",$G2949),AllocFactorMatrix,(U$4+1),FALSE)*$E2951</f>
        <v>0</v>
      </c>
      <c r="V2949" s="51">
        <f>VLOOKUP(CONCATENATE($F2949," ",$G2949),AllocFactorMatrix,(V$4+1),FALSE)*$E2951</f>
        <v>0</v>
      </c>
      <c r="W2949" s="51">
        <f t="shared" si="1382"/>
        <v>0</v>
      </c>
      <c r="X2949" s="51">
        <f>VLOOKUP(CONCATENATE($F2949," ",$G2949),AllocFactorMatrix,(X$4+1),FALSE)*$E2951</f>
        <v>0</v>
      </c>
      <c r="Y2949" s="51">
        <f>VLOOKUP(CONCATENATE($F2949," ",$G2949),AllocFactorMatrix,(Y$4+1),FALSE)*$E2951</f>
        <v>0</v>
      </c>
      <c r="Z2949" s="51">
        <f t="shared" si="1373"/>
        <v>0</v>
      </c>
      <c r="AA2949" s="51">
        <f>VLOOKUP(CONCATENATE($F2949," ",$G2949),AllocFactorMatrix,(AA$4+1),FALSE)*$E2951</f>
        <v>0</v>
      </c>
      <c r="AB2949" s="51">
        <f>VLOOKUP(CONCATENATE($F2949," ",$G2949),AllocFactorMatrix,(AB$4+1),FALSE)*$E2951</f>
        <v>0</v>
      </c>
      <c r="AC2949" s="51">
        <f>VLOOKUP(CONCATENATE($F2949," ",$G2949),AllocFactorMatrix,(AC$4+1),FALSE)*$E2951</f>
        <v>0</v>
      </c>
    </row>
    <row r="2950" spans="1:29" s="48" customFormat="1" hidden="1" outlineLevel="1">
      <c r="A2950" s="53"/>
      <c r="B2950" s="104"/>
      <c r="C2950" s="52"/>
      <c r="D2950" s="52"/>
      <c r="F2950" s="175" t="str">
        <f>F2951</f>
        <v>PROD_DEMAND</v>
      </c>
      <c r="G2950" s="52" t="str">
        <f>$G$14</f>
        <v>CUSTOMER</v>
      </c>
      <c r="H2950" s="50">
        <f t="shared" si="1380"/>
        <v>0</v>
      </c>
      <c r="I2950" s="51">
        <f>VLOOKUP(CONCATENATE($F2950," ",$G2950),AllocFactorMatrix,(I$4+1),FALSE)*$E2951</f>
        <v>0</v>
      </c>
      <c r="J2950" s="51">
        <f>VLOOKUP(CONCATENATE($F2950," ",$G2950),AllocFactorMatrix,(J$4+1),FALSE)*$E2951</f>
        <v>0</v>
      </c>
      <c r="K2950" s="51">
        <f>VLOOKUP(CONCATENATE($F2950," ",$G2950),AllocFactorMatrix,(K$4+1),FALSE)*$E2951</f>
        <v>0</v>
      </c>
      <c r="L2950" s="51">
        <f>VLOOKUP(CONCATENATE($F2950," ",$G2950),AllocFactorMatrix,(L$4+1),FALSE)*$E2951</f>
        <v>0</v>
      </c>
      <c r="M2950" s="51">
        <f t="shared" si="1372"/>
        <v>0</v>
      </c>
      <c r="N2950" s="51">
        <f>VLOOKUP(CONCATENATE($F2950," ",$G2950),AllocFactorMatrix,(N$4+1),FALSE)*$E2951</f>
        <v>0</v>
      </c>
      <c r="O2950" s="51">
        <f>VLOOKUP(CONCATENATE($F2950," ",$G2950),AllocFactorMatrix,(O$4+1),FALSE)*$E2951</f>
        <v>0</v>
      </c>
      <c r="P2950" s="51">
        <f>VLOOKUP(CONCATENATE($F2950," ",$G2950),AllocFactorMatrix,(P$4+1),FALSE)*$E2951</f>
        <v>0</v>
      </c>
      <c r="Q2950" s="51">
        <f>VLOOKUP(CONCATENATE($F2950," ",$G2950),AllocFactorMatrix,(Q$4+1),FALSE)*$E2951</f>
        <v>0</v>
      </c>
      <c r="R2950" s="51">
        <f t="shared" si="1381"/>
        <v>0</v>
      </c>
      <c r="S2950" s="51">
        <f>VLOOKUP(CONCATENATE($F2950," ",$G2950),AllocFactorMatrix,(S$4+1),FALSE)*$E2951</f>
        <v>0</v>
      </c>
      <c r="T2950" s="51">
        <f>VLOOKUP(CONCATENATE($F2950," ",$G2950),AllocFactorMatrix,(T$4+1),FALSE)*$E2951</f>
        <v>0</v>
      </c>
      <c r="U2950" s="51">
        <f>VLOOKUP(CONCATENATE($F2950," ",$G2950),AllocFactorMatrix,(U$4+1),FALSE)*$E2951</f>
        <v>0</v>
      </c>
      <c r="V2950" s="51">
        <f>VLOOKUP(CONCATENATE($F2950," ",$G2950),AllocFactorMatrix,(V$4+1),FALSE)*$E2951</f>
        <v>0</v>
      </c>
      <c r="W2950" s="51">
        <f t="shared" si="1382"/>
        <v>0</v>
      </c>
      <c r="X2950" s="51">
        <f>VLOOKUP(CONCATENATE($F2950," ",$G2950),AllocFactorMatrix,(X$4+1),FALSE)*$E2951</f>
        <v>0</v>
      </c>
      <c r="Y2950" s="51">
        <f>VLOOKUP(CONCATENATE($F2950," ",$G2950),AllocFactorMatrix,(Y$4+1),FALSE)*$E2951</f>
        <v>0</v>
      </c>
      <c r="Z2950" s="51">
        <f t="shared" si="1373"/>
        <v>0</v>
      </c>
      <c r="AA2950" s="51">
        <f>VLOOKUP(CONCATENATE($F2950," ",$G2950),AllocFactorMatrix,(AA$4+1),FALSE)*$E2951</f>
        <v>0</v>
      </c>
      <c r="AB2950" s="51">
        <f>VLOOKUP(CONCATENATE($F2950," ",$G2950),AllocFactorMatrix,(AB$4+1),FALSE)*$E2951</f>
        <v>0</v>
      </c>
      <c r="AC2950" s="51">
        <f>VLOOKUP(CONCATENATE($F2950," ",$G2950),AllocFactorMatrix,(AC$4+1),FALSE)*$E2951</f>
        <v>0</v>
      </c>
    </row>
    <row r="2951" spans="1:29" s="48" customFormat="1" collapsed="1">
      <c r="A2951" s="53"/>
      <c r="B2951" s="104"/>
      <c r="C2951" s="52"/>
      <c r="D2951" s="102" t="s">
        <v>449</v>
      </c>
      <c r="E2951" s="58">
        <v>6189686</v>
      </c>
      <c r="F2951" s="93" t="s">
        <v>29</v>
      </c>
      <c r="G2951" s="52" t="str">
        <f>$G$15</f>
        <v>TOTAL</v>
      </c>
      <c r="H2951" s="50">
        <f t="shared" si="1380"/>
        <v>6189685.9999999991</v>
      </c>
      <c r="I2951" s="51">
        <f>VLOOKUP(CONCATENATE($F2951," ",$G2951),AllocFactorMatrix,(I$4+1),FALSE)*$E2951</f>
        <v>3183887.6987693114</v>
      </c>
      <c r="J2951" s="51">
        <f>VLOOKUP(CONCATENATE($F2951," ",$G2951),AllocFactorMatrix,(J$4+1),FALSE)*$E2951</f>
        <v>742483.10085540416</v>
      </c>
      <c r="K2951" s="51">
        <f>VLOOKUP(CONCATENATE($F2951," ",$G2951),AllocFactorMatrix,(K$4+1),FALSE)*$E2951</f>
        <v>10323.455134893018</v>
      </c>
      <c r="L2951" s="51">
        <f>VLOOKUP(CONCATENATE($F2951," ",$G2951),AllocFactorMatrix,(L$4+1),FALSE)*$E2951</f>
        <v>1437.7858686773807</v>
      </c>
      <c r="M2951" s="51">
        <f t="shared" si="1372"/>
        <v>754244.34185897466</v>
      </c>
      <c r="N2951" s="51">
        <f>VLOOKUP(CONCATENATE($F2951," ",$G2951),AllocFactorMatrix,(N$4+1),FALSE)*$E2951</f>
        <v>441932.02787624736</v>
      </c>
      <c r="O2951" s="51">
        <f>VLOOKUP(CONCATENATE($F2951," ",$G2951),AllocFactorMatrix,(O$4+1),FALSE)*$E2951</f>
        <v>79190.500715407485</v>
      </c>
      <c r="P2951" s="51">
        <f>VLOOKUP(CONCATENATE($F2951," ",$G2951),AllocFactorMatrix,(P$4+1),FALSE)*$E2951</f>
        <v>16059.025420670927</v>
      </c>
      <c r="Q2951" s="51">
        <f>VLOOKUP(CONCATENATE($F2951," ",$G2951),AllocFactorMatrix,(Q$4+1),FALSE)*$E2951</f>
        <v>609.83422810586762</v>
      </c>
      <c r="R2951" s="51">
        <f t="shared" si="1381"/>
        <v>537791.38824043167</v>
      </c>
      <c r="S2951" s="51">
        <f>VLOOKUP(CONCATENATE($F2951," ",$G2951),AllocFactorMatrix,(S$4+1),FALSE)*$E2951</f>
        <v>20928.651408876343</v>
      </c>
      <c r="T2951" s="51">
        <f>VLOOKUP(CONCATENATE($F2951," ",$G2951),AllocFactorMatrix,(T$4+1),FALSE)*$E2951</f>
        <v>282548.87926141697</v>
      </c>
      <c r="U2951" s="51">
        <f>VLOOKUP(CONCATENATE($F2951," ",$G2951),AllocFactorMatrix,(U$4+1),FALSE)*$E2951</f>
        <v>1080636.0396247408</v>
      </c>
      <c r="V2951" s="51">
        <f>VLOOKUP(CONCATENATE($F2951," ",$G2951),AllocFactorMatrix,(V$4+1),FALSE)*$E2951</f>
        <v>195767.24114248934</v>
      </c>
      <c r="W2951" s="51">
        <f t="shared" si="1382"/>
        <v>1579880.8114375235</v>
      </c>
      <c r="X2951" s="51">
        <f>VLOOKUP(CONCATENATE($F2951," ",$G2951),AllocFactorMatrix,(X$4+1),FALSE)*$E2951</f>
        <v>121292.4938825296</v>
      </c>
      <c r="Y2951" s="51">
        <f>VLOOKUP(CONCATENATE($F2951," ",$G2951),AllocFactorMatrix,(Y$4+1),FALSE)*$E2951</f>
        <v>2422.5222051332307</v>
      </c>
      <c r="Z2951" s="51">
        <f t="shared" si="1373"/>
        <v>123715.01608766282</v>
      </c>
      <c r="AA2951" s="51">
        <f>VLOOKUP(CONCATENATE($F2951," ",$G2951),AllocFactorMatrix,(AA$4+1),FALSE)*$E2951</f>
        <v>1600.0442217367886</v>
      </c>
      <c r="AB2951" s="51">
        <f>VLOOKUP(CONCATENATE($F2951," ",$G2951),AllocFactorMatrix,(AB$4+1),FALSE)*$E2951</f>
        <v>7108.3074384455831</v>
      </c>
      <c r="AC2951" s="51">
        <f>VLOOKUP(CONCATENATE($F2951," ",$G2951),AllocFactorMatrix,(AC$4+1),FALSE)*$E2951</f>
        <v>1458.3919459133674</v>
      </c>
    </row>
    <row r="2952" spans="1:29" s="48" customFormat="1" hidden="1" outlineLevel="1">
      <c r="A2952" s="53"/>
      <c r="B2952" s="104"/>
      <c r="C2952" s="52"/>
      <c r="D2952" s="52"/>
      <c r="F2952" s="175" t="str">
        <f>F2959</f>
        <v>PROD_ENERGY</v>
      </c>
      <c r="G2952" s="52" t="str">
        <f>$G$8</f>
        <v>PRODUCTION</v>
      </c>
      <c r="H2952" s="50">
        <f t="shared" si="1380"/>
        <v>0</v>
      </c>
      <c r="I2952" s="51">
        <f>VLOOKUP(CONCATENATE($F2952," ",$G2952),AllocFactorMatrix,(I$4+1),FALSE)*$E2959</f>
        <v>0</v>
      </c>
      <c r="J2952" s="51">
        <f>VLOOKUP(CONCATENATE($F2952," ",$G2952),AllocFactorMatrix,(J$4+1),FALSE)*$E2959</f>
        <v>0</v>
      </c>
      <c r="K2952" s="51">
        <f>VLOOKUP(CONCATENATE($F2952," ",$G2952),AllocFactorMatrix,(K$4+1),FALSE)*$E2959</f>
        <v>0</v>
      </c>
      <c r="L2952" s="51">
        <f>VLOOKUP(CONCATENATE($F2952," ",$G2952),AllocFactorMatrix,(L$4+1),FALSE)*$E2959</f>
        <v>0</v>
      </c>
      <c r="M2952" s="51">
        <f t="shared" si="1372"/>
        <v>0</v>
      </c>
      <c r="N2952" s="51">
        <f>VLOOKUP(CONCATENATE($F2952," ",$G2952),AllocFactorMatrix,(N$4+1),FALSE)*$E2959</f>
        <v>0</v>
      </c>
      <c r="O2952" s="51">
        <f>VLOOKUP(CONCATENATE($F2952," ",$G2952),AllocFactorMatrix,(O$4+1),FALSE)*$E2959</f>
        <v>0</v>
      </c>
      <c r="P2952" s="51">
        <f>VLOOKUP(CONCATENATE($F2952," ",$G2952),AllocFactorMatrix,(P$4+1),FALSE)*$E2959</f>
        <v>0</v>
      </c>
      <c r="Q2952" s="51">
        <f>VLOOKUP(CONCATENATE($F2952," ",$G2952),AllocFactorMatrix,(Q$4+1),FALSE)*$E2959</f>
        <v>0</v>
      </c>
      <c r="R2952" s="51">
        <f>SUBTOTAL(9,N2952:Q2952)</f>
        <v>0</v>
      </c>
      <c r="S2952" s="51">
        <f>VLOOKUP(CONCATENATE($F2952," ",$G2952),AllocFactorMatrix,(S$4+1),FALSE)*$E2959</f>
        <v>0</v>
      </c>
      <c r="T2952" s="51">
        <f>VLOOKUP(CONCATENATE($F2952," ",$G2952),AllocFactorMatrix,(T$4+1),FALSE)*$E2959</f>
        <v>0</v>
      </c>
      <c r="U2952" s="51">
        <f>VLOOKUP(CONCATENATE($F2952," ",$G2952),AllocFactorMatrix,(U$4+1),FALSE)*$E2959</f>
        <v>0</v>
      </c>
      <c r="V2952" s="51">
        <f>VLOOKUP(CONCATENATE($F2952," ",$G2952),AllocFactorMatrix,(V$4+1),FALSE)*$E2959</f>
        <v>0</v>
      </c>
      <c r="W2952" s="51">
        <f>SUBTOTAL(9,S2952:V2952)</f>
        <v>0</v>
      </c>
      <c r="X2952" s="51">
        <f>VLOOKUP(CONCATENATE($F2952," ",$G2952),AllocFactorMatrix,(X$4+1),FALSE)*$E2959</f>
        <v>0</v>
      </c>
      <c r="Y2952" s="51">
        <f>VLOOKUP(CONCATENATE($F2952," ",$G2952),AllocFactorMatrix,(Y$4+1),FALSE)*$E2959</f>
        <v>0</v>
      </c>
      <c r="Z2952" s="51">
        <f t="shared" si="1373"/>
        <v>0</v>
      </c>
      <c r="AA2952" s="51">
        <f>VLOOKUP(CONCATENATE($F2952," ",$G2952),AllocFactorMatrix,(AA$4+1),FALSE)*$E2959</f>
        <v>0</v>
      </c>
      <c r="AB2952" s="51">
        <f>VLOOKUP(CONCATENATE($F2952," ",$G2952),AllocFactorMatrix,(AB$4+1),FALSE)*$E2959</f>
        <v>0</v>
      </c>
      <c r="AC2952" s="51">
        <f>VLOOKUP(CONCATENATE($F2952," ",$G2952),AllocFactorMatrix,(AC$4+1),FALSE)*$E2959</f>
        <v>0</v>
      </c>
    </row>
    <row r="2953" spans="1:29" s="48" customFormat="1" hidden="1" outlineLevel="1">
      <c r="A2953" s="53"/>
      <c r="B2953" s="104"/>
      <c r="C2953" s="52"/>
      <c r="D2953" s="52"/>
      <c r="F2953" s="175" t="str">
        <f>F2959</f>
        <v>PROD_ENERGY</v>
      </c>
      <c r="G2953" s="52" t="str">
        <f>$G$9</f>
        <v>BULKTRAN</v>
      </c>
      <c r="H2953" s="50">
        <f t="shared" si="1380"/>
        <v>0</v>
      </c>
      <c r="I2953" s="51">
        <f>VLOOKUP(CONCATENATE($F2953," ",$G2953),AllocFactorMatrix,(I$4+1),FALSE)*$E2959</f>
        <v>0</v>
      </c>
      <c r="J2953" s="51">
        <f>VLOOKUP(CONCATENATE($F2953," ",$G2953),AllocFactorMatrix,(J$4+1),FALSE)*$E2959</f>
        <v>0</v>
      </c>
      <c r="K2953" s="51">
        <f>VLOOKUP(CONCATENATE($F2953," ",$G2953),AllocFactorMatrix,(K$4+1),FALSE)*$E2959</f>
        <v>0</v>
      </c>
      <c r="L2953" s="51">
        <f>VLOOKUP(CONCATENATE($F2953," ",$G2953),AllocFactorMatrix,(L$4+1),FALSE)*$E2959</f>
        <v>0</v>
      </c>
      <c r="M2953" s="51">
        <f t="shared" si="1372"/>
        <v>0</v>
      </c>
      <c r="N2953" s="51">
        <f>VLOOKUP(CONCATENATE($F2953," ",$G2953),AllocFactorMatrix,(N$4+1),FALSE)*$E2959</f>
        <v>0</v>
      </c>
      <c r="O2953" s="51">
        <f>VLOOKUP(CONCATENATE($F2953," ",$G2953),AllocFactorMatrix,(O$4+1),FALSE)*$E2959</f>
        <v>0</v>
      </c>
      <c r="P2953" s="51">
        <f>VLOOKUP(CONCATENATE($F2953," ",$G2953),AllocFactorMatrix,(P$4+1),FALSE)*$E2959</f>
        <v>0</v>
      </c>
      <c r="Q2953" s="51">
        <f>VLOOKUP(CONCATENATE($F2953," ",$G2953),AllocFactorMatrix,(Q$4+1),FALSE)*$E2959</f>
        <v>0</v>
      </c>
      <c r="R2953" s="51">
        <f t="shared" ref="R2953:R2959" si="1383">SUBTOTAL(9,N2953:Q2953)</f>
        <v>0</v>
      </c>
      <c r="S2953" s="51">
        <f>VLOOKUP(CONCATENATE($F2953," ",$G2953),AllocFactorMatrix,(S$4+1),FALSE)*$E2959</f>
        <v>0</v>
      </c>
      <c r="T2953" s="51">
        <f>VLOOKUP(CONCATENATE($F2953," ",$G2953),AllocFactorMatrix,(T$4+1),FALSE)*$E2959</f>
        <v>0</v>
      </c>
      <c r="U2953" s="51">
        <f>VLOOKUP(CONCATENATE($F2953," ",$G2953),AllocFactorMatrix,(U$4+1),FALSE)*$E2959</f>
        <v>0</v>
      </c>
      <c r="V2953" s="51">
        <f>VLOOKUP(CONCATENATE($F2953," ",$G2953),AllocFactorMatrix,(V$4+1),FALSE)*$E2959</f>
        <v>0</v>
      </c>
      <c r="W2953" s="51">
        <f t="shared" ref="W2953:W2959" si="1384">SUBTOTAL(9,S2953:V2953)</f>
        <v>0</v>
      </c>
      <c r="X2953" s="51">
        <f>VLOOKUP(CONCATENATE($F2953," ",$G2953),AllocFactorMatrix,(X$4+1),FALSE)*$E2959</f>
        <v>0</v>
      </c>
      <c r="Y2953" s="51">
        <f>VLOOKUP(CONCATENATE($F2953," ",$G2953),AllocFactorMatrix,(Y$4+1),FALSE)*$E2959</f>
        <v>0</v>
      </c>
      <c r="Z2953" s="51">
        <f t="shared" si="1373"/>
        <v>0</v>
      </c>
      <c r="AA2953" s="51">
        <f>VLOOKUP(CONCATENATE($F2953," ",$G2953),AllocFactorMatrix,(AA$4+1),FALSE)*$E2959</f>
        <v>0</v>
      </c>
      <c r="AB2953" s="51">
        <f>VLOOKUP(CONCATENATE($F2953," ",$G2953),AllocFactorMatrix,(AB$4+1),FALSE)*$E2959</f>
        <v>0</v>
      </c>
      <c r="AC2953" s="51">
        <f>VLOOKUP(CONCATENATE($F2953," ",$G2953),AllocFactorMatrix,(AC$4+1),FALSE)*$E2959</f>
        <v>0</v>
      </c>
    </row>
    <row r="2954" spans="1:29" s="48" customFormat="1" hidden="1" outlineLevel="1">
      <c r="A2954" s="53"/>
      <c r="B2954" s="104"/>
      <c r="C2954" s="52"/>
      <c r="D2954" s="52"/>
      <c r="F2954" s="175" t="str">
        <f>F2959</f>
        <v>PROD_ENERGY</v>
      </c>
      <c r="G2954" s="52" t="str">
        <f>$G$10</f>
        <v>SUBTRAN</v>
      </c>
      <c r="H2954" s="50">
        <f t="shared" si="1380"/>
        <v>0</v>
      </c>
      <c r="I2954" s="51">
        <f>VLOOKUP(CONCATENATE($F2954," ",$G2954),AllocFactorMatrix,(I$4+1),FALSE)*$E2959</f>
        <v>0</v>
      </c>
      <c r="J2954" s="51">
        <f>VLOOKUP(CONCATENATE($F2954," ",$G2954),AllocFactorMatrix,(J$4+1),FALSE)*$E2959</f>
        <v>0</v>
      </c>
      <c r="K2954" s="51">
        <f>VLOOKUP(CONCATENATE($F2954," ",$G2954),AllocFactorMatrix,(K$4+1),FALSE)*$E2959</f>
        <v>0</v>
      </c>
      <c r="L2954" s="51">
        <f>VLOOKUP(CONCATENATE($F2954," ",$G2954),AllocFactorMatrix,(L$4+1),FALSE)*$E2959</f>
        <v>0</v>
      </c>
      <c r="M2954" s="51">
        <f t="shared" si="1372"/>
        <v>0</v>
      </c>
      <c r="N2954" s="51">
        <f>VLOOKUP(CONCATENATE($F2954," ",$G2954),AllocFactorMatrix,(N$4+1),FALSE)*$E2959</f>
        <v>0</v>
      </c>
      <c r="O2954" s="51">
        <f>VLOOKUP(CONCATENATE($F2954," ",$G2954),AllocFactorMatrix,(O$4+1),FALSE)*$E2959</f>
        <v>0</v>
      </c>
      <c r="P2954" s="51">
        <f>VLOOKUP(CONCATENATE($F2954," ",$G2954),AllocFactorMatrix,(P$4+1),FALSE)*$E2959</f>
        <v>0</v>
      </c>
      <c r="Q2954" s="51">
        <f>VLOOKUP(CONCATENATE($F2954," ",$G2954),AllocFactorMatrix,(Q$4+1),FALSE)*$E2959</f>
        <v>0</v>
      </c>
      <c r="R2954" s="51">
        <f t="shared" si="1383"/>
        <v>0</v>
      </c>
      <c r="S2954" s="51">
        <f>VLOOKUP(CONCATENATE($F2954," ",$G2954),AllocFactorMatrix,(S$4+1),FALSE)*$E2959</f>
        <v>0</v>
      </c>
      <c r="T2954" s="51">
        <f>VLOOKUP(CONCATENATE($F2954," ",$G2954),AllocFactorMatrix,(T$4+1),FALSE)*$E2959</f>
        <v>0</v>
      </c>
      <c r="U2954" s="51">
        <f>VLOOKUP(CONCATENATE($F2954," ",$G2954),AllocFactorMatrix,(U$4+1),FALSE)*$E2959</f>
        <v>0</v>
      </c>
      <c r="V2954" s="51">
        <f>VLOOKUP(CONCATENATE($F2954," ",$G2954),AllocFactorMatrix,(V$4+1),FALSE)*$E2959</f>
        <v>0</v>
      </c>
      <c r="W2954" s="51">
        <f t="shared" si="1384"/>
        <v>0</v>
      </c>
      <c r="X2954" s="51">
        <f>VLOOKUP(CONCATENATE($F2954," ",$G2954),AllocFactorMatrix,(X$4+1),FALSE)*$E2959</f>
        <v>0</v>
      </c>
      <c r="Y2954" s="51">
        <f>VLOOKUP(CONCATENATE($F2954," ",$G2954),AllocFactorMatrix,(Y$4+1),FALSE)*$E2959</f>
        <v>0</v>
      </c>
      <c r="Z2954" s="51">
        <f t="shared" si="1373"/>
        <v>0</v>
      </c>
      <c r="AA2954" s="51">
        <f>VLOOKUP(CONCATENATE($F2954," ",$G2954),AllocFactorMatrix,(AA$4+1),FALSE)*$E2959</f>
        <v>0</v>
      </c>
      <c r="AB2954" s="51">
        <f>VLOOKUP(CONCATENATE($F2954," ",$G2954),AllocFactorMatrix,(AB$4+1),FALSE)*$E2959</f>
        <v>0</v>
      </c>
      <c r="AC2954" s="51">
        <f>VLOOKUP(CONCATENATE($F2954," ",$G2954),AllocFactorMatrix,(AC$4+1),FALSE)*$E2959</f>
        <v>0</v>
      </c>
    </row>
    <row r="2955" spans="1:29" s="48" customFormat="1" hidden="1" outlineLevel="1">
      <c r="A2955" s="53"/>
      <c r="B2955" s="104"/>
      <c r="C2955" s="52"/>
      <c r="D2955" s="52"/>
      <c r="F2955" s="175" t="str">
        <f>F2959</f>
        <v>PROD_ENERGY</v>
      </c>
      <c r="G2955" s="52" t="str">
        <f>$G$11</f>
        <v>DISTPRI</v>
      </c>
      <c r="H2955" s="50">
        <f t="shared" si="1380"/>
        <v>0</v>
      </c>
      <c r="I2955" s="51">
        <f>VLOOKUP(CONCATENATE($F2955," ",$G2955),AllocFactorMatrix,(I$4+1),FALSE)*$E2959</f>
        <v>0</v>
      </c>
      <c r="J2955" s="51">
        <f>VLOOKUP(CONCATENATE($F2955," ",$G2955),AllocFactorMatrix,(J$4+1),FALSE)*$E2959</f>
        <v>0</v>
      </c>
      <c r="K2955" s="51">
        <f>VLOOKUP(CONCATENATE($F2955," ",$G2955),AllocFactorMatrix,(K$4+1),FALSE)*$E2959</f>
        <v>0</v>
      </c>
      <c r="L2955" s="51">
        <f>VLOOKUP(CONCATENATE($F2955," ",$G2955),AllocFactorMatrix,(L$4+1),FALSE)*$E2959</f>
        <v>0</v>
      </c>
      <c r="M2955" s="51">
        <f t="shared" si="1372"/>
        <v>0</v>
      </c>
      <c r="N2955" s="51">
        <f>VLOOKUP(CONCATENATE($F2955," ",$G2955),AllocFactorMatrix,(N$4+1),FALSE)*$E2959</f>
        <v>0</v>
      </c>
      <c r="O2955" s="51">
        <f>VLOOKUP(CONCATENATE($F2955," ",$G2955),AllocFactorMatrix,(O$4+1),FALSE)*$E2959</f>
        <v>0</v>
      </c>
      <c r="P2955" s="51">
        <f>VLOOKUP(CONCATENATE($F2955," ",$G2955),AllocFactorMatrix,(P$4+1),FALSE)*$E2959</f>
        <v>0</v>
      </c>
      <c r="Q2955" s="51">
        <f>VLOOKUP(CONCATENATE($F2955," ",$G2955),AllocFactorMatrix,(Q$4+1),FALSE)*$E2959</f>
        <v>0</v>
      </c>
      <c r="R2955" s="51">
        <f t="shared" si="1383"/>
        <v>0</v>
      </c>
      <c r="S2955" s="51">
        <f>VLOOKUP(CONCATENATE($F2955," ",$G2955),AllocFactorMatrix,(S$4+1),FALSE)*$E2959</f>
        <v>0</v>
      </c>
      <c r="T2955" s="51">
        <f>VLOOKUP(CONCATENATE($F2955," ",$G2955),AllocFactorMatrix,(T$4+1),FALSE)*$E2959</f>
        <v>0</v>
      </c>
      <c r="U2955" s="51">
        <f>VLOOKUP(CONCATENATE($F2955," ",$G2955),AllocFactorMatrix,(U$4+1),FALSE)*$E2959</f>
        <v>0</v>
      </c>
      <c r="V2955" s="51">
        <f>VLOOKUP(CONCATENATE($F2955," ",$G2955),AllocFactorMatrix,(V$4+1),FALSE)*$E2959</f>
        <v>0</v>
      </c>
      <c r="W2955" s="51">
        <f t="shared" si="1384"/>
        <v>0</v>
      </c>
      <c r="X2955" s="51">
        <f>VLOOKUP(CONCATENATE($F2955," ",$G2955),AllocFactorMatrix,(X$4+1),FALSE)*$E2959</f>
        <v>0</v>
      </c>
      <c r="Y2955" s="51">
        <f>VLOOKUP(CONCATENATE($F2955," ",$G2955),AllocFactorMatrix,(Y$4+1),FALSE)*$E2959</f>
        <v>0</v>
      </c>
      <c r="Z2955" s="51">
        <f t="shared" si="1373"/>
        <v>0</v>
      </c>
      <c r="AA2955" s="51">
        <f>VLOOKUP(CONCATENATE($F2955," ",$G2955),AllocFactorMatrix,(AA$4+1),FALSE)*$E2959</f>
        <v>0</v>
      </c>
      <c r="AB2955" s="51">
        <f>VLOOKUP(CONCATENATE($F2955," ",$G2955),AllocFactorMatrix,(AB$4+1),FALSE)*$E2959</f>
        <v>0</v>
      </c>
      <c r="AC2955" s="51">
        <f>VLOOKUP(CONCATENATE($F2955," ",$G2955),AllocFactorMatrix,(AC$4+1),FALSE)*$E2959</f>
        <v>0</v>
      </c>
    </row>
    <row r="2956" spans="1:29" s="48" customFormat="1" hidden="1" outlineLevel="1">
      <c r="A2956" s="53"/>
      <c r="B2956" s="104"/>
      <c r="C2956" s="52"/>
      <c r="D2956" s="52"/>
      <c r="F2956" s="175" t="str">
        <f>F2959</f>
        <v>PROD_ENERGY</v>
      </c>
      <c r="G2956" s="52" t="str">
        <f>$G$12</f>
        <v>DISTSEC</v>
      </c>
      <c r="H2956" s="50">
        <f t="shared" si="1380"/>
        <v>0</v>
      </c>
      <c r="I2956" s="51">
        <f>VLOOKUP(CONCATENATE($F2956," ",$G2956),AllocFactorMatrix,(I$4+1),FALSE)*$E2959</f>
        <v>0</v>
      </c>
      <c r="J2956" s="51">
        <f>VLOOKUP(CONCATENATE($F2956," ",$G2956),AllocFactorMatrix,(J$4+1),FALSE)*$E2959</f>
        <v>0</v>
      </c>
      <c r="K2956" s="51">
        <f>VLOOKUP(CONCATENATE($F2956," ",$G2956),AllocFactorMatrix,(K$4+1),FALSE)*$E2959</f>
        <v>0</v>
      </c>
      <c r="L2956" s="51">
        <f>VLOOKUP(CONCATENATE($F2956," ",$G2956),AllocFactorMatrix,(L$4+1),FALSE)*$E2959</f>
        <v>0</v>
      </c>
      <c r="M2956" s="51">
        <f t="shared" si="1372"/>
        <v>0</v>
      </c>
      <c r="N2956" s="51">
        <f>VLOOKUP(CONCATENATE($F2956," ",$G2956),AllocFactorMatrix,(N$4+1),FALSE)*$E2959</f>
        <v>0</v>
      </c>
      <c r="O2956" s="51">
        <f>VLOOKUP(CONCATENATE($F2956," ",$G2956),AllocFactorMatrix,(O$4+1),FALSE)*$E2959</f>
        <v>0</v>
      </c>
      <c r="P2956" s="51">
        <f>VLOOKUP(CONCATENATE($F2956," ",$G2956),AllocFactorMatrix,(P$4+1),FALSE)*$E2959</f>
        <v>0</v>
      </c>
      <c r="Q2956" s="51">
        <f>VLOOKUP(CONCATENATE($F2956," ",$G2956),AllocFactorMatrix,(Q$4+1),FALSE)*$E2959</f>
        <v>0</v>
      </c>
      <c r="R2956" s="51">
        <f t="shared" si="1383"/>
        <v>0</v>
      </c>
      <c r="S2956" s="51">
        <f>VLOOKUP(CONCATENATE($F2956," ",$G2956),AllocFactorMatrix,(S$4+1),FALSE)*$E2959</f>
        <v>0</v>
      </c>
      <c r="T2956" s="51">
        <f>VLOOKUP(CONCATENATE($F2956," ",$G2956),AllocFactorMatrix,(T$4+1),FALSE)*$E2959</f>
        <v>0</v>
      </c>
      <c r="U2956" s="51">
        <f>VLOOKUP(CONCATENATE($F2956," ",$G2956),AllocFactorMatrix,(U$4+1),FALSE)*$E2959</f>
        <v>0</v>
      </c>
      <c r="V2956" s="51">
        <f>VLOOKUP(CONCATENATE($F2956," ",$G2956),AllocFactorMatrix,(V$4+1),FALSE)*$E2959</f>
        <v>0</v>
      </c>
      <c r="W2956" s="51">
        <f t="shared" si="1384"/>
        <v>0</v>
      </c>
      <c r="X2956" s="51">
        <f>VLOOKUP(CONCATENATE($F2956," ",$G2956),AllocFactorMatrix,(X$4+1),FALSE)*$E2959</f>
        <v>0</v>
      </c>
      <c r="Y2956" s="51">
        <f>VLOOKUP(CONCATENATE($F2956," ",$G2956),AllocFactorMatrix,(Y$4+1),FALSE)*$E2959</f>
        <v>0</v>
      </c>
      <c r="Z2956" s="51">
        <f t="shared" si="1373"/>
        <v>0</v>
      </c>
      <c r="AA2956" s="51">
        <f>VLOOKUP(CONCATENATE($F2956," ",$G2956),AllocFactorMatrix,(AA$4+1),FALSE)*$E2959</f>
        <v>0</v>
      </c>
      <c r="AB2956" s="51">
        <f>VLOOKUP(CONCATENATE($F2956," ",$G2956),AllocFactorMatrix,(AB$4+1),FALSE)*$E2959</f>
        <v>0</v>
      </c>
      <c r="AC2956" s="51">
        <f>VLOOKUP(CONCATENATE($F2956," ",$G2956),AllocFactorMatrix,(AC$4+1),FALSE)*$E2959</f>
        <v>0</v>
      </c>
    </row>
    <row r="2957" spans="1:29" s="48" customFormat="1" hidden="1" outlineLevel="1">
      <c r="A2957" s="53"/>
      <c r="B2957" s="104"/>
      <c r="C2957" s="52"/>
      <c r="D2957" s="52"/>
      <c r="F2957" s="175" t="str">
        <f>F2959</f>
        <v>PROD_ENERGY</v>
      </c>
      <c r="G2957" s="52" t="str">
        <f>$G$13</f>
        <v>ENERGY</v>
      </c>
      <c r="H2957" s="50">
        <f t="shared" si="1380"/>
        <v>-256390.99999999997</v>
      </c>
      <c r="I2957" s="51">
        <f>VLOOKUP(CONCATENATE($F2957," ",$G2957),AllocFactorMatrix,(I$4+1),FALSE)*$E2959</f>
        <v>-100322.262466182</v>
      </c>
      <c r="J2957" s="51">
        <f>VLOOKUP(CONCATENATE($F2957," ",$G2957),AllocFactorMatrix,(J$4+1),FALSE)*$E2959</f>
        <v>-28942.681646026453</v>
      </c>
      <c r="K2957" s="51">
        <f>VLOOKUP(CONCATENATE($F2957," ",$G2957),AllocFactorMatrix,(K$4+1),FALSE)*$E2959</f>
        <v>-403.39920541362221</v>
      </c>
      <c r="L2957" s="51">
        <f>VLOOKUP(CONCATENATE($F2957," ",$G2957),AllocFactorMatrix,(L$4+1),FALSE)*$E2959</f>
        <v>-56.394867031420546</v>
      </c>
      <c r="M2957" s="51">
        <f t="shared" si="1372"/>
        <v>-29402.475718471494</v>
      </c>
      <c r="N2957" s="51">
        <f>VLOOKUP(CONCATENATE($F2957," ",$G2957),AllocFactorMatrix,(N$4+1),FALSE)*$E2959</f>
        <v>-18778.715641530107</v>
      </c>
      <c r="O2957" s="51">
        <f>VLOOKUP(CONCATENATE($F2957," ",$G2957),AllocFactorMatrix,(O$4+1),FALSE)*$E2959</f>
        <v>-3348.9767175519983</v>
      </c>
      <c r="P2957" s="51">
        <f>VLOOKUP(CONCATENATE($F2957," ",$G2957),AllocFactorMatrix,(P$4+1),FALSE)*$E2959</f>
        <v>-681.97430438159131</v>
      </c>
      <c r="Q2957" s="51">
        <f>VLOOKUP(CONCATENATE($F2957," ",$G2957),AllocFactorMatrix,(Q$4+1),FALSE)*$E2959</f>
        <v>-25.758400277134445</v>
      </c>
      <c r="R2957" s="51">
        <f t="shared" si="1383"/>
        <v>-22835.42506374083</v>
      </c>
      <c r="S2957" s="51">
        <f>VLOOKUP(CONCATENATE($F2957," ",$G2957),AllocFactorMatrix,(S$4+1),FALSE)*$E2959</f>
        <v>-983.44167951256202</v>
      </c>
      <c r="T2957" s="51">
        <f>VLOOKUP(CONCATENATE($F2957," ",$G2957),AllocFactorMatrix,(T$4+1),FALSE)*$E2959</f>
        <v>-15548.399939519246</v>
      </c>
      <c r="U2957" s="51">
        <f>VLOOKUP(CONCATENATE($F2957," ",$G2957),AllocFactorMatrix,(U$4+1),FALSE)*$E2959</f>
        <v>-66871.137554808272</v>
      </c>
      <c r="V2957" s="51">
        <f>VLOOKUP(CONCATENATE($F2957," ",$G2957),AllocFactorMatrix,(V$4+1),FALSE)*$E2959</f>
        <v>-12579.159425773765</v>
      </c>
      <c r="W2957" s="51">
        <f t="shared" si="1384"/>
        <v>-95982.138599613842</v>
      </c>
      <c r="X2957" s="51">
        <f>VLOOKUP(CONCATENATE($F2957," ",$G2957),AllocFactorMatrix,(X$4+1),FALSE)*$E2959</f>
        <v>-5158.3270324497289</v>
      </c>
      <c r="Y2957" s="51">
        <f>VLOOKUP(CONCATENATE($F2957," ",$G2957),AllocFactorMatrix,(Y$4+1),FALSE)*$E2959</f>
        <v>-103.50080293940118</v>
      </c>
      <c r="Z2957" s="51">
        <f t="shared" si="1373"/>
        <v>-5261.8278353891301</v>
      </c>
      <c r="AA2957" s="51">
        <f>VLOOKUP(CONCATENATE($F2957," ",$G2957),AllocFactorMatrix,(AA$4+1),FALSE)*$E2959</f>
        <v>-92.323160050194346</v>
      </c>
      <c r="AB2957" s="51">
        <f>VLOOKUP(CONCATENATE($F2957," ",$G2957),AllocFactorMatrix,(AB$4+1),FALSE)*$E2959</f>
        <v>-2068.0071662115188</v>
      </c>
      <c r="AC2957" s="51">
        <f>VLOOKUP(CONCATENATE($F2957," ",$G2957),AllocFactorMatrix,(AC$4+1),FALSE)*$E2959</f>
        <v>-426.53999034091169</v>
      </c>
    </row>
    <row r="2958" spans="1:29" s="48" customFormat="1" hidden="1" outlineLevel="1">
      <c r="A2958" s="53"/>
      <c r="B2958" s="104"/>
      <c r="C2958" s="52"/>
      <c r="D2958" s="52"/>
      <c r="F2958" s="175" t="str">
        <f>F2959</f>
        <v>PROD_ENERGY</v>
      </c>
      <c r="G2958" s="52" t="str">
        <f>$G$14</f>
        <v>CUSTOMER</v>
      </c>
      <c r="H2958" s="50">
        <f t="shared" si="1380"/>
        <v>0</v>
      </c>
      <c r="I2958" s="51">
        <f>VLOOKUP(CONCATENATE($F2958," ",$G2958),AllocFactorMatrix,(I$4+1),FALSE)*$E2959</f>
        <v>0</v>
      </c>
      <c r="J2958" s="51">
        <f>VLOOKUP(CONCATENATE($F2958," ",$G2958),AllocFactorMatrix,(J$4+1),FALSE)*$E2959</f>
        <v>0</v>
      </c>
      <c r="K2958" s="51">
        <f>VLOOKUP(CONCATENATE($F2958," ",$G2958),AllocFactorMatrix,(K$4+1),FALSE)*$E2959</f>
        <v>0</v>
      </c>
      <c r="L2958" s="51">
        <f>VLOOKUP(CONCATENATE($F2958," ",$G2958),AllocFactorMatrix,(L$4+1),FALSE)*$E2959</f>
        <v>0</v>
      </c>
      <c r="M2958" s="51">
        <f t="shared" si="1372"/>
        <v>0</v>
      </c>
      <c r="N2958" s="51">
        <f>VLOOKUP(CONCATENATE($F2958," ",$G2958),AllocFactorMatrix,(N$4+1),FALSE)*$E2959</f>
        <v>0</v>
      </c>
      <c r="O2958" s="51">
        <f>VLOOKUP(CONCATENATE($F2958," ",$G2958),AllocFactorMatrix,(O$4+1),FALSE)*$E2959</f>
        <v>0</v>
      </c>
      <c r="P2958" s="51">
        <f>VLOOKUP(CONCATENATE($F2958," ",$G2958),AllocFactorMatrix,(P$4+1),FALSE)*$E2959</f>
        <v>0</v>
      </c>
      <c r="Q2958" s="51">
        <f>VLOOKUP(CONCATENATE($F2958," ",$G2958),AllocFactorMatrix,(Q$4+1),FALSE)*$E2959</f>
        <v>0</v>
      </c>
      <c r="R2958" s="51">
        <f t="shared" si="1383"/>
        <v>0</v>
      </c>
      <c r="S2958" s="51">
        <f>VLOOKUP(CONCATENATE($F2958," ",$G2958),AllocFactorMatrix,(S$4+1),FALSE)*$E2959</f>
        <v>0</v>
      </c>
      <c r="T2958" s="51">
        <f>VLOOKUP(CONCATENATE($F2958," ",$G2958),AllocFactorMatrix,(T$4+1),FALSE)*$E2959</f>
        <v>0</v>
      </c>
      <c r="U2958" s="51">
        <f>VLOOKUP(CONCATENATE($F2958," ",$G2958),AllocFactorMatrix,(U$4+1),FALSE)*$E2959</f>
        <v>0</v>
      </c>
      <c r="V2958" s="51">
        <f>VLOOKUP(CONCATENATE($F2958," ",$G2958),AllocFactorMatrix,(V$4+1),FALSE)*$E2959</f>
        <v>0</v>
      </c>
      <c r="W2958" s="51">
        <f t="shared" si="1384"/>
        <v>0</v>
      </c>
      <c r="X2958" s="51">
        <f>VLOOKUP(CONCATENATE($F2958," ",$G2958),AllocFactorMatrix,(X$4+1),FALSE)*$E2959</f>
        <v>0</v>
      </c>
      <c r="Y2958" s="51">
        <f>VLOOKUP(CONCATENATE($F2958," ",$G2958),AllocFactorMatrix,(Y$4+1),FALSE)*$E2959</f>
        <v>0</v>
      </c>
      <c r="Z2958" s="51">
        <f t="shared" si="1373"/>
        <v>0</v>
      </c>
      <c r="AA2958" s="51">
        <f>VLOOKUP(CONCATENATE($F2958," ",$G2958),AllocFactorMatrix,(AA$4+1),FALSE)*$E2959</f>
        <v>0</v>
      </c>
      <c r="AB2958" s="51">
        <f>VLOOKUP(CONCATENATE($F2958," ",$G2958),AllocFactorMatrix,(AB$4+1),FALSE)*$E2959</f>
        <v>0</v>
      </c>
      <c r="AC2958" s="51">
        <f>VLOOKUP(CONCATENATE($F2958," ",$G2958),AllocFactorMatrix,(AC$4+1),FALSE)*$E2959</f>
        <v>0</v>
      </c>
    </row>
    <row r="2959" spans="1:29" s="48" customFormat="1" collapsed="1">
      <c r="A2959" s="53"/>
      <c r="B2959" s="104"/>
      <c r="C2959" s="52"/>
      <c r="D2959" s="102" t="s">
        <v>450</v>
      </c>
      <c r="E2959" s="58">
        <v>-256391</v>
      </c>
      <c r="F2959" s="93" t="s">
        <v>31</v>
      </c>
      <c r="G2959" s="52" t="str">
        <f>$G$15</f>
        <v>TOTAL</v>
      </c>
      <c r="H2959" s="50">
        <f t="shared" si="1380"/>
        <v>-256390.99999999997</v>
      </c>
      <c r="I2959" s="51">
        <f>VLOOKUP(CONCATENATE($F2959," ",$G2959),AllocFactorMatrix,(I$4+1),FALSE)*$E2959</f>
        <v>-100322.262466182</v>
      </c>
      <c r="J2959" s="51">
        <f>VLOOKUP(CONCATENATE($F2959," ",$G2959),AllocFactorMatrix,(J$4+1),FALSE)*$E2959</f>
        <v>-28942.681646026453</v>
      </c>
      <c r="K2959" s="51">
        <f>VLOOKUP(CONCATENATE($F2959," ",$G2959),AllocFactorMatrix,(K$4+1),FALSE)*$E2959</f>
        <v>-403.39920541362221</v>
      </c>
      <c r="L2959" s="51">
        <f>VLOOKUP(CONCATENATE($F2959," ",$G2959),AllocFactorMatrix,(L$4+1),FALSE)*$E2959</f>
        <v>-56.394867031420546</v>
      </c>
      <c r="M2959" s="51">
        <f t="shared" si="1372"/>
        <v>-29402.475718471494</v>
      </c>
      <c r="N2959" s="51">
        <f>VLOOKUP(CONCATENATE($F2959," ",$G2959),AllocFactorMatrix,(N$4+1),FALSE)*$E2959</f>
        <v>-18778.715641530107</v>
      </c>
      <c r="O2959" s="51">
        <f>VLOOKUP(CONCATENATE($F2959," ",$G2959),AllocFactorMatrix,(O$4+1),FALSE)*$E2959</f>
        <v>-3348.9767175519983</v>
      </c>
      <c r="P2959" s="51">
        <f>VLOOKUP(CONCATENATE($F2959," ",$G2959),AllocFactorMatrix,(P$4+1),FALSE)*$E2959</f>
        <v>-681.97430438159131</v>
      </c>
      <c r="Q2959" s="51">
        <f>VLOOKUP(CONCATENATE($F2959," ",$G2959),AllocFactorMatrix,(Q$4+1),FALSE)*$E2959</f>
        <v>-25.758400277134445</v>
      </c>
      <c r="R2959" s="51">
        <f t="shared" si="1383"/>
        <v>-22835.42506374083</v>
      </c>
      <c r="S2959" s="51">
        <f>VLOOKUP(CONCATENATE($F2959," ",$G2959),AllocFactorMatrix,(S$4+1),FALSE)*$E2959</f>
        <v>-983.44167951256202</v>
      </c>
      <c r="T2959" s="51">
        <f>VLOOKUP(CONCATENATE($F2959," ",$G2959),AllocFactorMatrix,(T$4+1),FALSE)*$E2959</f>
        <v>-15548.399939519246</v>
      </c>
      <c r="U2959" s="51">
        <f>VLOOKUP(CONCATENATE($F2959," ",$G2959),AllocFactorMatrix,(U$4+1),FALSE)*$E2959</f>
        <v>-66871.137554808272</v>
      </c>
      <c r="V2959" s="51">
        <f>VLOOKUP(CONCATENATE($F2959," ",$G2959),AllocFactorMatrix,(V$4+1),FALSE)*$E2959</f>
        <v>-12579.159425773765</v>
      </c>
      <c r="W2959" s="51">
        <f t="shared" si="1384"/>
        <v>-95982.138599613842</v>
      </c>
      <c r="X2959" s="51">
        <f>VLOOKUP(CONCATENATE($F2959," ",$G2959),AllocFactorMatrix,(X$4+1),FALSE)*$E2959</f>
        <v>-5158.3270324497289</v>
      </c>
      <c r="Y2959" s="51">
        <f>VLOOKUP(CONCATENATE($F2959," ",$G2959),AllocFactorMatrix,(Y$4+1),FALSE)*$E2959</f>
        <v>-103.50080293940118</v>
      </c>
      <c r="Z2959" s="51">
        <f t="shared" si="1373"/>
        <v>-5261.8278353891301</v>
      </c>
      <c r="AA2959" s="51">
        <f>VLOOKUP(CONCATENATE($F2959," ",$G2959),AllocFactorMatrix,(AA$4+1),FALSE)*$E2959</f>
        <v>-92.323160050194346</v>
      </c>
      <c r="AB2959" s="51">
        <f>VLOOKUP(CONCATENATE($F2959," ",$G2959),AllocFactorMatrix,(AB$4+1),FALSE)*$E2959</f>
        <v>-2068.0071662115188</v>
      </c>
      <c r="AC2959" s="51">
        <f>VLOOKUP(CONCATENATE($F2959," ",$G2959),AllocFactorMatrix,(AC$4+1),FALSE)*$E2959</f>
        <v>-426.53999034091169</v>
      </c>
    </row>
    <row r="2960" spans="1:29" s="48" customFormat="1" hidden="1" outlineLevel="1">
      <c r="A2960" s="53"/>
      <c r="B2960" s="104"/>
      <c r="C2960" s="52"/>
      <c r="D2960" s="52"/>
      <c r="F2960" s="175" t="str">
        <f>F2967</f>
        <v>PROD_ENERGY</v>
      </c>
      <c r="G2960" s="52" t="str">
        <f>$G$8</f>
        <v>PRODUCTION</v>
      </c>
      <c r="H2960" s="50">
        <f t="shared" si="1380"/>
        <v>0</v>
      </c>
      <c r="I2960" s="51">
        <f>VLOOKUP(CONCATENATE($F2960," ",$G2960),AllocFactorMatrix,(I$4+1),FALSE)*$E2967</f>
        <v>0</v>
      </c>
      <c r="J2960" s="51">
        <f>VLOOKUP(CONCATENATE($F2960," ",$G2960),AllocFactorMatrix,(J$4+1),FALSE)*$E2967</f>
        <v>0</v>
      </c>
      <c r="K2960" s="51">
        <f>VLOOKUP(CONCATENATE($F2960," ",$G2960),AllocFactorMatrix,(K$4+1),FALSE)*$E2967</f>
        <v>0</v>
      </c>
      <c r="L2960" s="51">
        <f>VLOOKUP(CONCATENATE($F2960," ",$G2960),AllocFactorMatrix,(L$4+1),FALSE)*$E2967</f>
        <v>0</v>
      </c>
      <c r="M2960" s="51">
        <f t="shared" ref="M2960:M2967" si="1385">SUBTOTAL(9,J2960:L2960)</f>
        <v>0</v>
      </c>
      <c r="N2960" s="51">
        <f>VLOOKUP(CONCATENATE($F2960," ",$G2960),AllocFactorMatrix,(N$4+1),FALSE)*$E2967</f>
        <v>0</v>
      </c>
      <c r="O2960" s="51">
        <f>VLOOKUP(CONCATENATE($F2960," ",$G2960),AllocFactorMatrix,(O$4+1),FALSE)*$E2967</f>
        <v>0</v>
      </c>
      <c r="P2960" s="51">
        <f>VLOOKUP(CONCATENATE($F2960," ",$G2960),AllocFactorMatrix,(P$4+1),FALSE)*$E2967</f>
        <v>0</v>
      </c>
      <c r="Q2960" s="51">
        <f>VLOOKUP(CONCATENATE($F2960," ",$G2960),AllocFactorMatrix,(Q$4+1),FALSE)*$E2967</f>
        <v>0</v>
      </c>
      <c r="R2960" s="51">
        <f>SUBTOTAL(9,N2960:Q2960)</f>
        <v>0</v>
      </c>
      <c r="S2960" s="51">
        <f>VLOOKUP(CONCATENATE($F2960," ",$G2960),AllocFactorMatrix,(S$4+1),FALSE)*$E2967</f>
        <v>0</v>
      </c>
      <c r="T2960" s="51">
        <f>VLOOKUP(CONCATENATE($F2960," ",$G2960),AllocFactorMatrix,(T$4+1),FALSE)*$E2967</f>
        <v>0</v>
      </c>
      <c r="U2960" s="51">
        <f>VLOOKUP(CONCATENATE($F2960," ",$G2960),AllocFactorMatrix,(U$4+1),FALSE)*$E2967</f>
        <v>0</v>
      </c>
      <c r="V2960" s="51">
        <f>VLOOKUP(CONCATENATE($F2960," ",$G2960),AllocFactorMatrix,(V$4+1),FALSE)*$E2967</f>
        <v>0</v>
      </c>
      <c r="W2960" s="51">
        <f>SUBTOTAL(9,S2960:V2960)</f>
        <v>0</v>
      </c>
      <c r="X2960" s="51">
        <f>VLOOKUP(CONCATENATE($F2960," ",$G2960),AllocFactorMatrix,(X$4+1),FALSE)*$E2967</f>
        <v>0</v>
      </c>
      <c r="Y2960" s="51">
        <f>VLOOKUP(CONCATENATE($F2960," ",$G2960),AllocFactorMatrix,(Y$4+1),FALSE)*$E2967</f>
        <v>0</v>
      </c>
      <c r="Z2960" s="51">
        <f t="shared" ref="Z2960:Z2967" si="1386">SUBTOTAL(9,X2960:Y2960)</f>
        <v>0</v>
      </c>
      <c r="AA2960" s="51">
        <f>VLOOKUP(CONCATENATE($F2960," ",$G2960),AllocFactorMatrix,(AA$4+1),FALSE)*$E2967</f>
        <v>0</v>
      </c>
      <c r="AB2960" s="51">
        <f>VLOOKUP(CONCATENATE($F2960," ",$G2960),AllocFactorMatrix,(AB$4+1),FALSE)*$E2967</f>
        <v>0</v>
      </c>
      <c r="AC2960" s="51">
        <f>VLOOKUP(CONCATENATE($F2960," ",$G2960),AllocFactorMatrix,(AC$4+1),FALSE)*$E2967</f>
        <v>0</v>
      </c>
    </row>
    <row r="2961" spans="1:29" s="48" customFormat="1" hidden="1" outlineLevel="1">
      <c r="A2961" s="53"/>
      <c r="B2961" s="104"/>
      <c r="C2961" s="52"/>
      <c r="D2961" s="52"/>
      <c r="F2961" s="175" t="str">
        <f>F2967</f>
        <v>PROD_ENERGY</v>
      </c>
      <c r="G2961" s="52" t="str">
        <f>$G$9</f>
        <v>BULKTRAN</v>
      </c>
      <c r="H2961" s="50">
        <f t="shared" si="1380"/>
        <v>0</v>
      </c>
      <c r="I2961" s="51">
        <f>VLOOKUP(CONCATENATE($F2961," ",$G2961),AllocFactorMatrix,(I$4+1),FALSE)*$E2967</f>
        <v>0</v>
      </c>
      <c r="J2961" s="51">
        <f>VLOOKUP(CONCATENATE($F2961," ",$G2961),AllocFactorMatrix,(J$4+1),FALSE)*$E2967</f>
        <v>0</v>
      </c>
      <c r="K2961" s="51">
        <f>VLOOKUP(CONCATENATE($F2961," ",$G2961),AllocFactorMatrix,(K$4+1),FALSE)*$E2967</f>
        <v>0</v>
      </c>
      <c r="L2961" s="51">
        <f>VLOOKUP(CONCATENATE($F2961," ",$G2961),AllocFactorMatrix,(L$4+1),FALSE)*$E2967</f>
        <v>0</v>
      </c>
      <c r="M2961" s="51">
        <f t="shared" si="1385"/>
        <v>0</v>
      </c>
      <c r="N2961" s="51">
        <f>VLOOKUP(CONCATENATE($F2961," ",$G2961),AllocFactorMatrix,(N$4+1),FALSE)*$E2967</f>
        <v>0</v>
      </c>
      <c r="O2961" s="51">
        <f>VLOOKUP(CONCATENATE($F2961," ",$G2961),AllocFactorMatrix,(O$4+1),FALSE)*$E2967</f>
        <v>0</v>
      </c>
      <c r="P2961" s="51">
        <f>VLOOKUP(CONCATENATE($F2961," ",$G2961),AllocFactorMatrix,(P$4+1),FALSE)*$E2967</f>
        <v>0</v>
      </c>
      <c r="Q2961" s="51">
        <f>VLOOKUP(CONCATENATE($F2961," ",$G2961),AllocFactorMatrix,(Q$4+1),FALSE)*$E2967</f>
        <v>0</v>
      </c>
      <c r="R2961" s="51">
        <f t="shared" ref="R2961:R2967" si="1387">SUBTOTAL(9,N2961:Q2961)</f>
        <v>0</v>
      </c>
      <c r="S2961" s="51">
        <f>VLOOKUP(CONCATENATE($F2961," ",$G2961),AllocFactorMatrix,(S$4+1),FALSE)*$E2967</f>
        <v>0</v>
      </c>
      <c r="T2961" s="51">
        <f>VLOOKUP(CONCATENATE($F2961," ",$G2961),AllocFactorMatrix,(T$4+1),FALSE)*$E2967</f>
        <v>0</v>
      </c>
      <c r="U2961" s="51">
        <f>VLOOKUP(CONCATENATE($F2961," ",$G2961),AllocFactorMatrix,(U$4+1),FALSE)*$E2967</f>
        <v>0</v>
      </c>
      <c r="V2961" s="51">
        <f>VLOOKUP(CONCATENATE($F2961," ",$G2961),AllocFactorMatrix,(V$4+1),FALSE)*$E2967</f>
        <v>0</v>
      </c>
      <c r="W2961" s="51">
        <f t="shared" ref="W2961:W2967" si="1388">SUBTOTAL(9,S2961:V2961)</f>
        <v>0</v>
      </c>
      <c r="X2961" s="51">
        <f>VLOOKUP(CONCATENATE($F2961," ",$G2961),AllocFactorMatrix,(X$4+1),FALSE)*$E2967</f>
        <v>0</v>
      </c>
      <c r="Y2961" s="51">
        <f>VLOOKUP(CONCATENATE($F2961," ",$G2961),AllocFactorMatrix,(Y$4+1),FALSE)*$E2967</f>
        <v>0</v>
      </c>
      <c r="Z2961" s="51">
        <f t="shared" si="1386"/>
        <v>0</v>
      </c>
      <c r="AA2961" s="51">
        <f>VLOOKUP(CONCATENATE($F2961," ",$G2961),AllocFactorMatrix,(AA$4+1),FALSE)*$E2967</f>
        <v>0</v>
      </c>
      <c r="AB2961" s="51">
        <f>VLOOKUP(CONCATENATE($F2961," ",$G2961),AllocFactorMatrix,(AB$4+1),FALSE)*$E2967</f>
        <v>0</v>
      </c>
      <c r="AC2961" s="51">
        <f>VLOOKUP(CONCATENATE($F2961," ",$G2961),AllocFactorMatrix,(AC$4+1),FALSE)*$E2967</f>
        <v>0</v>
      </c>
    </row>
    <row r="2962" spans="1:29" s="48" customFormat="1" hidden="1" outlineLevel="1">
      <c r="A2962" s="53"/>
      <c r="B2962" s="104"/>
      <c r="C2962" s="52"/>
      <c r="D2962" s="52"/>
      <c r="F2962" s="175" t="str">
        <f>F2967</f>
        <v>PROD_ENERGY</v>
      </c>
      <c r="G2962" s="52" t="str">
        <f>$G$10</f>
        <v>SUBTRAN</v>
      </c>
      <c r="H2962" s="50">
        <f t="shared" si="1380"/>
        <v>0</v>
      </c>
      <c r="I2962" s="51">
        <f>VLOOKUP(CONCATENATE($F2962," ",$G2962),AllocFactorMatrix,(I$4+1),FALSE)*$E2967</f>
        <v>0</v>
      </c>
      <c r="J2962" s="51">
        <f>VLOOKUP(CONCATENATE($F2962," ",$G2962),AllocFactorMatrix,(J$4+1),FALSE)*$E2967</f>
        <v>0</v>
      </c>
      <c r="K2962" s="51">
        <f>VLOOKUP(CONCATENATE($F2962," ",$G2962),AllocFactorMatrix,(K$4+1),FALSE)*$E2967</f>
        <v>0</v>
      </c>
      <c r="L2962" s="51">
        <f>VLOOKUP(CONCATENATE($F2962," ",$G2962),AllocFactorMatrix,(L$4+1),FALSE)*$E2967</f>
        <v>0</v>
      </c>
      <c r="M2962" s="51">
        <f t="shared" si="1385"/>
        <v>0</v>
      </c>
      <c r="N2962" s="51">
        <f>VLOOKUP(CONCATENATE($F2962," ",$G2962),AllocFactorMatrix,(N$4+1),FALSE)*$E2967</f>
        <v>0</v>
      </c>
      <c r="O2962" s="51">
        <f>VLOOKUP(CONCATENATE($F2962," ",$G2962),AllocFactorMatrix,(O$4+1),FALSE)*$E2967</f>
        <v>0</v>
      </c>
      <c r="P2962" s="51">
        <f>VLOOKUP(CONCATENATE($F2962," ",$G2962),AllocFactorMatrix,(P$4+1),FALSE)*$E2967</f>
        <v>0</v>
      </c>
      <c r="Q2962" s="51">
        <f>VLOOKUP(CONCATENATE($F2962," ",$G2962),AllocFactorMatrix,(Q$4+1),FALSE)*$E2967</f>
        <v>0</v>
      </c>
      <c r="R2962" s="51">
        <f t="shared" si="1387"/>
        <v>0</v>
      </c>
      <c r="S2962" s="51">
        <f>VLOOKUP(CONCATENATE($F2962," ",$G2962),AllocFactorMatrix,(S$4+1),FALSE)*$E2967</f>
        <v>0</v>
      </c>
      <c r="T2962" s="51">
        <f>VLOOKUP(CONCATENATE($F2962," ",$G2962),AllocFactorMatrix,(T$4+1),FALSE)*$E2967</f>
        <v>0</v>
      </c>
      <c r="U2962" s="51">
        <f>VLOOKUP(CONCATENATE($F2962," ",$G2962),AllocFactorMatrix,(U$4+1),FALSE)*$E2967</f>
        <v>0</v>
      </c>
      <c r="V2962" s="51">
        <f>VLOOKUP(CONCATENATE($F2962," ",$G2962),AllocFactorMatrix,(V$4+1),FALSE)*$E2967</f>
        <v>0</v>
      </c>
      <c r="W2962" s="51">
        <f t="shared" si="1388"/>
        <v>0</v>
      </c>
      <c r="X2962" s="51">
        <f>VLOOKUP(CONCATENATE($F2962," ",$G2962),AllocFactorMatrix,(X$4+1),FALSE)*$E2967</f>
        <v>0</v>
      </c>
      <c r="Y2962" s="51">
        <f>VLOOKUP(CONCATENATE($F2962," ",$G2962),AllocFactorMatrix,(Y$4+1),FALSE)*$E2967</f>
        <v>0</v>
      </c>
      <c r="Z2962" s="51">
        <f t="shared" si="1386"/>
        <v>0</v>
      </c>
      <c r="AA2962" s="51">
        <f>VLOOKUP(CONCATENATE($F2962," ",$G2962),AllocFactorMatrix,(AA$4+1),FALSE)*$E2967</f>
        <v>0</v>
      </c>
      <c r="AB2962" s="51">
        <f>VLOOKUP(CONCATENATE($F2962," ",$G2962),AllocFactorMatrix,(AB$4+1),FALSE)*$E2967</f>
        <v>0</v>
      </c>
      <c r="AC2962" s="51">
        <f>VLOOKUP(CONCATENATE($F2962," ",$G2962),AllocFactorMatrix,(AC$4+1),FALSE)*$E2967</f>
        <v>0</v>
      </c>
    </row>
    <row r="2963" spans="1:29" s="48" customFormat="1" hidden="1" outlineLevel="1">
      <c r="A2963" s="53"/>
      <c r="B2963" s="104"/>
      <c r="C2963" s="52"/>
      <c r="D2963" s="52"/>
      <c r="F2963" s="175" t="str">
        <f>F2967</f>
        <v>PROD_ENERGY</v>
      </c>
      <c r="G2963" s="52" t="str">
        <f>$G$11</f>
        <v>DISTPRI</v>
      </c>
      <c r="H2963" s="50">
        <f t="shared" si="1380"/>
        <v>0</v>
      </c>
      <c r="I2963" s="51">
        <f>VLOOKUP(CONCATENATE($F2963," ",$G2963),AllocFactorMatrix,(I$4+1),FALSE)*$E2967</f>
        <v>0</v>
      </c>
      <c r="J2963" s="51">
        <f>VLOOKUP(CONCATENATE($F2963," ",$G2963),AllocFactorMatrix,(J$4+1),FALSE)*$E2967</f>
        <v>0</v>
      </c>
      <c r="K2963" s="51">
        <f>VLOOKUP(CONCATENATE($F2963," ",$G2963),AllocFactorMatrix,(K$4+1),FALSE)*$E2967</f>
        <v>0</v>
      </c>
      <c r="L2963" s="51">
        <f>VLOOKUP(CONCATENATE($F2963," ",$G2963),AllocFactorMatrix,(L$4+1),FALSE)*$E2967</f>
        <v>0</v>
      </c>
      <c r="M2963" s="51">
        <f t="shared" si="1385"/>
        <v>0</v>
      </c>
      <c r="N2963" s="51">
        <f>VLOOKUP(CONCATENATE($F2963," ",$G2963),AllocFactorMatrix,(N$4+1),FALSE)*$E2967</f>
        <v>0</v>
      </c>
      <c r="O2963" s="51">
        <f>VLOOKUP(CONCATENATE($F2963," ",$G2963),AllocFactorMatrix,(O$4+1),FALSE)*$E2967</f>
        <v>0</v>
      </c>
      <c r="P2963" s="51">
        <f>VLOOKUP(CONCATENATE($F2963," ",$G2963),AllocFactorMatrix,(P$4+1),FALSE)*$E2967</f>
        <v>0</v>
      </c>
      <c r="Q2963" s="51">
        <f>VLOOKUP(CONCATENATE($F2963," ",$G2963),AllocFactorMatrix,(Q$4+1),FALSE)*$E2967</f>
        <v>0</v>
      </c>
      <c r="R2963" s="51">
        <f t="shared" si="1387"/>
        <v>0</v>
      </c>
      <c r="S2963" s="51">
        <f>VLOOKUP(CONCATENATE($F2963," ",$G2963),AllocFactorMatrix,(S$4+1),FALSE)*$E2967</f>
        <v>0</v>
      </c>
      <c r="T2963" s="51">
        <f>VLOOKUP(CONCATENATE($F2963," ",$G2963),AllocFactorMatrix,(T$4+1),FALSE)*$E2967</f>
        <v>0</v>
      </c>
      <c r="U2963" s="51">
        <f>VLOOKUP(CONCATENATE($F2963," ",$G2963),AllocFactorMatrix,(U$4+1),FALSE)*$E2967</f>
        <v>0</v>
      </c>
      <c r="V2963" s="51">
        <f>VLOOKUP(CONCATENATE($F2963," ",$G2963),AllocFactorMatrix,(V$4+1),FALSE)*$E2967</f>
        <v>0</v>
      </c>
      <c r="W2963" s="51">
        <f t="shared" si="1388"/>
        <v>0</v>
      </c>
      <c r="X2963" s="51">
        <f>VLOOKUP(CONCATENATE($F2963," ",$G2963),AllocFactorMatrix,(X$4+1),FALSE)*$E2967</f>
        <v>0</v>
      </c>
      <c r="Y2963" s="51">
        <f>VLOOKUP(CONCATENATE($F2963," ",$G2963),AllocFactorMatrix,(Y$4+1),FALSE)*$E2967</f>
        <v>0</v>
      </c>
      <c r="Z2963" s="51">
        <f t="shared" si="1386"/>
        <v>0</v>
      </c>
      <c r="AA2963" s="51">
        <f>VLOOKUP(CONCATENATE($F2963," ",$G2963),AllocFactorMatrix,(AA$4+1),FALSE)*$E2967</f>
        <v>0</v>
      </c>
      <c r="AB2963" s="51">
        <f>VLOOKUP(CONCATENATE($F2963," ",$G2963),AllocFactorMatrix,(AB$4+1),FALSE)*$E2967</f>
        <v>0</v>
      </c>
      <c r="AC2963" s="51">
        <f>VLOOKUP(CONCATENATE($F2963," ",$G2963),AllocFactorMatrix,(AC$4+1),FALSE)*$E2967</f>
        <v>0</v>
      </c>
    </row>
    <row r="2964" spans="1:29" s="48" customFormat="1" hidden="1" outlineLevel="1">
      <c r="A2964" s="53"/>
      <c r="B2964" s="104"/>
      <c r="C2964" s="52"/>
      <c r="D2964" s="52"/>
      <c r="F2964" s="175" t="str">
        <f>F2967</f>
        <v>PROD_ENERGY</v>
      </c>
      <c r="G2964" s="52" t="str">
        <f>$G$12</f>
        <v>DISTSEC</v>
      </c>
      <c r="H2964" s="50">
        <f t="shared" si="1380"/>
        <v>0</v>
      </c>
      <c r="I2964" s="51">
        <f>VLOOKUP(CONCATENATE($F2964," ",$G2964),AllocFactorMatrix,(I$4+1),FALSE)*$E2967</f>
        <v>0</v>
      </c>
      <c r="J2964" s="51">
        <f>VLOOKUP(CONCATENATE($F2964," ",$G2964),AllocFactorMatrix,(J$4+1),FALSE)*$E2967</f>
        <v>0</v>
      </c>
      <c r="K2964" s="51">
        <f>VLOOKUP(CONCATENATE($F2964," ",$G2964),AllocFactorMatrix,(K$4+1),FALSE)*$E2967</f>
        <v>0</v>
      </c>
      <c r="L2964" s="51">
        <f>VLOOKUP(CONCATENATE($F2964," ",$G2964),AllocFactorMatrix,(L$4+1),FALSE)*$E2967</f>
        <v>0</v>
      </c>
      <c r="M2964" s="51">
        <f t="shared" si="1385"/>
        <v>0</v>
      </c>
      <c r="N2964" s="51">
        <f>VLOOKUP(CONCATENATE($F2964," ",$G2964),AllocFactorMatrix,(N$4+1),FALSE)*$E2967</f>
        <v>0</v>
      </c>
      <c r="O2964" s="51">
        <f>VLOOKUP(CONCATENATE($F2964," ",$G2964),AllocFactorMatrix,(O$4+1),FALSE)*$E2967</f>
        <v>0</v>
      </c>
      <c r="P2964" s="51">
        <f>VLOOKUP(CONCATENATE($F2964," ",$G2964),AllocFactorMatrix,(P$4+1),FALSE)*$E2967</f>
        <v>0</v>
      </c>
      <c r="Q2964" s="51">
        <f>VLOOKUP(CONCATENATE($F2964," ",$G2964),AllocFactorMatrix,(Q$4+1),FALSE)*$E2967</f>
        <v>0</v>
      </c>
      <c r="R2964" s="51">
        <f t="shared" si="1387"/>
        <v>0</v>
      </c>
      <c r="S2964" s="51">
        <f>VLOOKUP(CONCATENATE($F2964," ",$G2964),AllocFactorMatrix,(S$4+1),FALSE)*$E2967</f>
        <v>0</v>
      </c>
      <c r="T2964" s="51">
        <f>VLOOKUP(CONCATENATE($F2964," ",$G2964),AllocFactorMatrix,(T$4+1),FALSE)*$E2967</f>
        <v>0</v>
      </c>
      <c r="U2964" s="51">
        <f>VLOOKUP(CONCATENATE($F2964," ",$G2964),AllocFactorMatrix,(U$4+1),FALSE)*$E2967</f>
        <v>0</v>
      </c>
      <c r="V2964" s="51">
        <f>VLOOKUP(CONCATENATE($F2964," ",$G2964),AllocFactorMatrix,(V$4+1),FALSE)*$E2967</f>
        <v>0</v>
      </c>
      <c r="W2964" s="51">
        <f t="shared" si="1388"/>
        <v>0</v>
      </c>
      <c r="X2964" s="51">
        <f>VLOOKUP(CONCATENATE($F2964," ",$G2964),AllocFactorMatrix,(X$4+1),FALSE)*$E2967</f>
        <v>0</v>
      </c>
      <c r="Y2964" s="51">
        <f>VLOOKUP(CONCATENATE($F2964," ",$G2964),AllocFactorMatrix,(Y$4+1),FALSE)*$E2967</f>
        <v>0</v>
      </c>
      <c r="Z2964" s="51">
        <f t="shared" si="1386"/>
        <v>0</v>
      </c>
      <c r="AA2964" s="51">
        <f>VLOOKUP(CONCATENATE($F2964," ",$G2964),AllocFactorMatrix,(AA$4+1),FALSE)*$E2967</f>
        <v>0</v>
      </c>
      <c r="AB2964" s="51">
        <f>VLOOKUP(CONCATENATE($F2964," ",$G2964),AllocFactorMatrix,(AB$4+1),FALSE)*$E2967</f>
        <v>0</v>
      </c>
      <c r="AC2964" s="51">
        <f>VLOOKUP(CONCATENATE($F2964," ",$G2964),AllocFactorMatrix,(AC$4+1),FALSE)*$E2967</f>
        <v>0</v>
      </c>
    </row>
    <row r="2965" spans="1:29" s="48" customFormat="1" hidden="1" outlineLevel="1">
      <c r="A2965" s="53"/>
      <c r="B2965" s="104"/>
      <c r="C2965" s="52"/>
      <c r="D2965" s="52"/>
      <c r="F2965" s="175" t="str">
        <f>F2967</f>
        <v>PROD_ENERGY</v>
      </c>
      <c r="G2965" s="52" t="str">
        <f>$G$13</f>
        <v>ENERGY</v>
      </c>
      <c r="H2965" s="50">
        <f t="shared" si="1380"/>
        <v>0</v>
      </c>
      <c r="I2965" s="51">
        <f>VLOOKUP(CONCATENATE($F2965," ",$G2965),AllocFactorMatrix,(I$4+1),FALSE)*$E2967</f>
        <v>0</v>
      </c>
      <c r="J2965" s="51">
        <f>VLOOKUP(CONCATENATE($F2965," ",$G2965),AllocFactorMatrix,(J$4+1),FALSE)*$E2967</f>
        <v>0</v>
      </c>
      <c r="K2965" s="51">
        <f>VLOOKUP(CONCATENATE($F2965," ",$G2965),AllocFactorMatrix,(K$4+1),FALSE)*$E2967</f>
        <v>0</v>
      </c>
      <c r="L2965" s="51">
        <f>VLOOKUP(CONCATENATE($F2965," ",$G2965),AllocFactorMatrix,(L$4+1),FALSE)*$E2967</f>
        <v>0</v>
      </c>
      <c r="M2965" s="51">
        <f t="shared" si="1385"/>
        <v>0</v>
      </c>
      <c r="N2965" s="51">
        <f>VLOOKUP(CONCATENATE($F2965," ",$G2965),AllocFactorMatrix,(N$4+1),FALSE)*$E2967</f>
        <v>0</v>
      </c>
      <c r="O2965" s="51">
        <f>VLOOKUP(CONCATENATE($F2965," ",$G2965),AllocFactorMatrix,(O$4+1),FALSE)*$E2967</f>
        <v>0</v>
      </c>
      <c r="P2965" s="51">
        <f>VLOOKUP(CONCATENATE($F2965," ",$G2965),AllocFactorMatrix,(P$4+1),FALSE)*$E2967</f>
        <v>0</v>
      </c>
      <c r="Q2965" s="51">
        <f>VLOOKUP(CONCATENATE($F2965," ",$G2965),AllocFactorMatrix,(Q$4+1),FALSE)*$E2967</f>
        <v>0</v>
      </c>
      <c r="R2965" s="51">
        <f t="shared" si="1387"/>
        <v>0</v>
      </c>
      <c r="S2965" s="51">
        <f>VLOOKUP(CONCATENATE($F2965," ",$G2965),AllocFactorMatrix,(S$4+1),FALSE)*$E2967</f>
        <v>0</v>
      </c>
      <c r="T2965" s="51">
        <f>VLOOKUP(CONCATENATE($F2965," ",$G2965),AllocFactorMatrix,(T$4+1),FALSE)*$E2967</f>
        <v>0</v>
      </c>
      <c r="U2965" s="51">
        <f>VLOOKUP(CONCATENATE($F2965," ",$G2965),AllocFactorMatrix,(U$4+1),FALSE)*$E2967</f>
        <v>0</v>
      </c>
      <c r="V2965" s="51">
        <f>VLOOKUP(CONCATENATE($F2965," ",$G2965),AllocFactorMatrix,(V$4+1),FALSE)*$E2967</f>
        <v>0</v>
      </c>
      <c r="W2965" s="51">
        <f t="shared" si="1388"/>
        <v>0</v>
      </c>
      <c r="X2965" s="51">
        <f>VLOOKUP(CONCATENATE($F2965," ",$G2965),AllocFactorMatrix,(X$4+1),FALSE)*$E2967</f>
        <v>0</v>
      </c>
      <c r="Y2965" s="51">
        <f>VLOOKUP(CONCATENATE($F2965," ",$G2965),AllocFactorMatrix,(Y$4+1),FALSE)*$E2967</f>
        <v>0</v>
      </c>
      <c r="Z2965" s="51">
        <f t="shared" si="1386"/>
        <v>0</v>
      </c>
      <c r="AA2965" s="51">
        <f>VLOOKUP(CONCATENATE($F2965," ",$G2965),AllocFactorMatrix,(AA$4+1),FALSE)*$E2967</f>
        <v>0</v>
      </c>
      <c r="AB2965" s="51">
        <f>VLOOKUP(CONCATENATE($F2965," ",$G2965),AllocFactorMatrix,(AB$4+1),FALSE)*$E2967</f>
        <v>0</v>
      </c>
      <c r="AC2965" s="51">
        <f>VLOOKUP(CONCATENATE($F2965," ",$G2965),AllocFactorMatrix,(AC$4+1),FALSE)*$E2967</f>
        <v>0</v>
      </c>
    </row>
    <row r="2966" spans="1:29" s="48" customFormat="1" hidden="1" outlineLevel="1">
      <c r="A2966" s="53"/>
      <c r="B2966" s="104"/>
      <c r="C2966" s="52"/>
      <c r="D2966" s="52"/>
      <c r="F2966" s="175" t="str">
        <f>F2967</f>
        <v>PROD_ENERGY</v>
      </c>
      <c r="G2966" s="52" t="str">
        <f>$G$14</f>
        <v>CUSTOMER</v>
      </c>
      <c r="H2966" s="50">
        <f t="shared" si="1380"/>
        <v>0</v>
      </c>
      <c r="I2966" s="51">
        <f>VLOOKUP(CONCATENATE($F2966," ",$G2966),AllocFactorMatrix,(I$4+1),FALSE)*$E2967</f>
        <v>0</v>
      </c>
      <c r="J2966" s="51">
        <f>VLOOKUP(CONCATENATE($F2966," ",$G2966),AllocFactorMatrix,(J$4+1),FALSE)*$E2967</f>
        <v>0</v>
      </c>
      <c r="K2966" s="51">
        <f>VLOOKUP(CONCATENATE($F2966," ",$G2966),AllocFactorMatrix,(K$4+1),FALSE)*$E2967</f>
        <v>0</v>
      </c>
      <c r="L2966" s="51">
        <f>VLOOKUP(CONCATENATE($F2966," ",$G2966),AllocFactorMatrix,(L$4+1),FALSE)*$E2967</f>
        <v>0</v>
      </c>
      <c r="M2966" s="51">
        <f t="shared" si="1385"/>
        <v>0</v>
      </c>
      <c r="N2966" s="51">
        <f>VLOOKUP(CONCATENATE($F2966," ",$G2966),AllocFactorMatrix,(N$4+1),FALSE)*$E2967</f>
        <v>0</v>
      </c>
      <c r="O2966" s="51">
        <f>VLOOKUP(CONCATENATE($F2966," ",$G2966),AllocFactorMatrix,(O$4+1),FALSE)*$E2967</f>
        <v>0</v>
      </c>
      <c r="P2966" s="51">
        <f>VLOOKUP(CONCATENATE($F2966," ",$G2966),AllocFactorMatrix,(P$4+1),FALSE)*$E2967</f>
        <v>0</v>
      </c>
      <c r="Q2966" s="51">
        <f>VLOOKUP(CONCATENATE($F2966," ",$G2966),AllocFactorMatrix,(Q$4+1),FALSE)*$E2967</f>
        <v>0</v>
      </c>
      <c r="R2966" s="51">
        <f t="shared" si="1387"/>
        <v>0</v>
      </c>
      <c r="S2966" s="51">
        <f>VLOOKUP(CONCATENATE($F2966," ",$G2966),AllocFactorMatrix,(S$4+1),FALSE)*$E2967</f>
        <v>0</v>
      </c>
      <c r="T2966" s="51">
        <f>VLOOKUP(CONCATENATE($F2966," ",$G2966),AllocFactorMatrix,(T$4+1),FALSE)*$E2967</f>
        <v>0</v>
      </c>
      <c r="U2966" s="51">
        <f>VLOOKUP(CONCATENATE($F2966," ",$G2966),AllocFactorMatrix,(U$4+1),FALSE)*$E2967</f>
        <v>0</v>
      </c>
      <c r="V2966" s="51">
        <f>VLOOKUP(CONCATENATE($F2966," ",$G2966),AllocFactorMatrix,(V$4+1),FALSE)*$E2967</f>
        <v>0</v>
      </c>
      <c r="W2966" s="51">
        <f t="shared" si="1388"/>
        <v>0</v>
      </c>
      <c r="X2966" s="51">
        <f>VLOOKUP(CONCATENATE($F2966," ",$G2966),AllocFactorMatrix,(X$4+1),FALSE)*$E2967</f>
        <v>0</v>
      </c>
      <c r="Y2966" s="51">
        <f>VLOOKUP(CONCATENATE($F2966," ",$G2966),AllocFactorMatrix,(Y$4+1),FALSE)*$E2967</f>
        <v>0</v>
      </c>
      <c r="Z2966" s="51">
        <f t="shared" si="1386"/>
        <v>0</v>
      </c>
      <c r="AA2966" s="51">
        <f>VLOOKUP(CONCATENATE($F2966," ",$G2966),AllocFactorMatrix,(AA$4+1),FALSE)*$E2967</f>
        <v>0</v>
      </c>
      <c r="AB2966" s="51">
        <f>VLOOKUP(CONCATENATE($F2966," ",$G2966),AllocFactorMatrix,(AB$4+1),FALSE)*$E2967</f>
        <v>0</v>
      </c>
      <c r="AC2966" s="51">
        <f>VLOOKUP(CONCATENATE($F2966," ",$G2966),AllocFactorMatrix,(AC$4+1),FALSE)*$E2967</f>
        <v>0</v>
      </c>
    </row>
    <row r="2967" spans="1:29" s="48" customFormat="1" collapsed="1">
      <c r="A2967" s="53"/>
      <c r="B2967" s="104"/>
      <c r="C2967" s="52"/>
      <c r="D2967" s="102" t="s">
        <v>451</v>
      </c>
      <c r="E2967" s="58">
        <v>0</v>
      </c>
      <c r="F2967" s="92" t="s">
        <v>31</v>
      </c>
      <c r="G2967" s="52" t="str">
        <f>$G$15</f>
        <v>TOTAL</v>
      </c>
      <c r="H2967" s="50">
        <f t="shared" si="1380"/>
        <v>0</v>
      </c>
      <c r="I2967" s="51">
        <f>VLOOKUP(CONCATENATE($F2967," ",$G2967),AllocFactorMatrix,(I$4+1),FALSE)*$E2967</f>
        <v>0</v>
      </c>
      <c r="J2967" s="51">
        <f>VLOOKUP(CONCATENATE($F2967," ",$G2967),AllocFactorMatrix,(J$4+1),FALSE)*$E2967</f>
        <v>0</v>
      </c>
      <c r="K2967" s="51">
        <f>VLOOKUP(CONCATENATE($F2967," ",$G2967),AllocFactorMatrix,(K$4+1),FALSE)*$E2967</f>
        <v>0</v>
      </c>
      <c r="L2967" s="51">
        <f>VLOOKUP(CONCATENATE($F2967," ",$G2967),AllocFactorMatrix,(L$4+1),FALSE)*$E2967</f>
        <v>0</v>
      </c>
      <c r="M2967" s="51">
        <f t="shared" si="1385"/>
        <v>0</v>
      </c>
      <c r="N2967" s="51">
        <f>VLOOKUP(CONCATENATE($F2967," ",$G2967),AllocFactorMatrix,(N$4+1),FALSE)*$E2967</f>
        <v>0</v>
      </c>
      <c r="O2967" s="51">
        <f>VLOOKUP(CONCATENATE($F2967," ",$G2967),AllocFactorMatrix,(O$4+1),FALSE)*$E2967</f>
        <v>0</v>
      </c>
      <c r="P2967" s="51">
        <f>VLOOKUP(CONCATENATE($F2967," ",$G2967),AllocFactorMatrix,(P$4+1),FALSE)*$E2967</f>
        <v>0</v>
      </c>
      <c r="Q2967" s="51">
        <f>VLOOKUP(CONCATENATE($F2967," ",$G2967),AllocFactorMatrix,(Q$4+1),FALSE)*$E2967</f>
        <v>0</v>
      </c>
      <c r="R2967" s="51">
        <f t="shared" si="1387"/>
        <v>0</v>
      </c>
      <c r="S2967" s="51">
        <f>VLOOKUP(CONCATENATE($F2967," ",$G2967),AllocFactorMatrix,(S$4+1),FALSE)*$E2967</f>
        <v>0</v>
      </c>
      <c r="T2967" s="51">
        <f>VLOOKUP(CONCATENATE($F2967," ",$G2967),AllocFactorMatrix,(T$4+1),FALSE)*$E2967</f>
        <v>0</v>
      </c>
      <c r="U2967" s="51">
        <f>VLOOKUP(CONCATENATE($F2967," ",$G2967),AllocFactorMatrix,(U$4+1),FALSE)*$E2967</f>
        <v>0</v>
      </c>
      <c r="V2967" s="51">
        <f>VLOOKUP(CONCATENATE($F2967," ",$G2967),AllocFactorMatrix,(V$4+1),FALSE)*$E2967</f>
        <v>0</v>
      </c>
      <c r="W2967" s="51">
        <f t="shared" si="1388"/>
        <v>0</v>
      </c>
      <c r="X2967" s="51">
        <f>VLOOKUP(CONCATENATE($F2967," ",$G2967),AllocFactorMatrix,(X$4+1),FALSE)*$E2967</f>
        <v>0</v>
      </c>
      <c r="Y2967" s="51">
        <f>VLOOKUP(CONCATENATE($F2967," ",$G2967),AllocFactorMatrix,(Y$4+1),FALSE)*$E2967</f>
        <v>0</v>
      </c>
      <c r="Z2967" s="51">
        <f t="shared" si="1386"/>
        <v>0</v>
      </c>
      <c r="AA2967" s="51">
        <f>VLOOKUP(CONCATENATE($F2967," ",$G2967),AllocFactorMatrix,(AA$4+1),FALSE)*$E2967</f>
        <v>0</v>
      </c>
      <c r="AB2967" s="51">
        <f>VLOOKUP(CONCATENATE($F2967," ",$G2967),AllocFactorMatrix,(AB$4+1),FALSE)*$E2967</f>
        <v>0</v>
      </c>
      <c r="AC2967" s="51">
        <f>VLOOKUP(CONCATENATE($F2967," ",$G2967),AllocFactorMatrix,(AC$4+1),FALSE)*$E2967</f>
        <v>0</v>
      </c>
    </row>
    <row r="2968" spans="1:29" s="48" customFormat="1" hidden="1" outlineLevel="1">
      <c r="A2968" s="53"/>
      <c r="B2968" s="104"/>
      <c r="C2968" s="52"/>
      <c r="D2968" s="52"/>
      <c r="F2968" s="175" t="str">
        <f>F2975</f>
        <v>RB_GUP</v>
      </c>
      <c r="G2968" s="52" t="str">
        <f>$G$8</f>
        <v>PRODUCTION</v>
      </c>
      <c r="H2968" s="50">
        <f t="shared" ca="1" si="1380"/>
        <v>-167098.30978402169</v>
      </c>
      <c r="I2968" s="51">
        <f ca="1">VLOOKUP(CONCATENATE($F2968," ",$G2968),AllocFactorMatrix,(I$4+1),FALSE)*$E2975</f>
        <v>-85953.027828308303</v>
      </c>
      <c r="J2968" s="51">
        <f ca="1">VLOOKUP(CONCATENATE($F2968," ",$G2968),AllocFactorMatrix,(J$4+1),FALSE)*$E2975</f>
        <v>-20044.259304290608</v>
      </c>
      <c r="K2968" s="51">
        <f ca="1">VLOOKUP(CONCATENATE($F2968," ",$G2968),AllocFactorMatrix,(K$4+1),FALSE)*$E2975</f>
        <v>-278.69457419516971</v>
      </c>
      <c r="L2968" s="51">
        <f ca="1">VLOOKUP(CONCATENATE($F2968," ",$G2968),AllocFactorMatrix,(L$4+1),FALSE)*$E2975</f>
        <v>-38.814826549738001</v>
      </c>
      <c r="M2968" s="51">
        <f t="shared" ref="M2968:M2999" ca="1" si="1389">SUBTOTAL(9,J2968:L2968)</f>
        <v>-20361.768705035516</v>
      </c>
      <c r="N2968" s="51">
        <f ca="1">VLOOKUP(CONCATENATE($F2968," ",$G2968),AllocFactorMatrix,(N$4+1),FALSE)*$E2975</f>
        <v>-11930.507443761457</v>
      </c>
      <c r="O2968" s="51">
        <f ca="1">VLOOKUP(CONCATENATE($F2968," ",$G2968),AllocFactorMatrix,(O$4+1),FALSE)*$E2975</f>
        <v>-2137.8465435072067</v>
      </c>
      <c r="P2968" s="51">
        <f ca="1">VLOOKUP(CONCATENATE($F2968," ",$G2968),AllocFactorMatrix,(P$4+1),FALSE)*$E2975</f>
        <v>-433.53346269467465</v>
      </c>
      <c r="Q2968" s="51">
        <f ca="1">VLOOKUP(CONCATENATE($F2968," ",$G2968),AllocFactorMatrix,(Q$4+1),FALSE)*$E2975</f>
        <v>-16.463237192473738</v>
      </c>
      <c r="R2968" s="51">
        <f ca="1">SUBTOTAL(9,N2968:Q2968)</f>
        <v>-14518.350687155813</v>
      </c>
      <c r="S2968" s="51">
        <f ca="1">VLOOKUP(CONCATENATE($F2968," ",$G2968),AllocFactorMatrix,(S$4+1),FALSE)*$E2975</f>
        <v>-564.99510257583677</v>
      </c>
      <c r="T2968" s="51">
        <f ca="1">VLOOKUP(CONCATENATE($F2968," ",$G2968),AllocFactorMatrix,(T$4+1),FALSE)*$E2975</f>
        <v>-7627.7601409752269</v>
      </c>
      <c r="U2968" s="51">
        <f ca="1">VLOOKUP(CONCATENATE($F2968," ",$G2968),AllocFactorMatrix,(U$4+1),FALSE)*$E2975</f>
        <v>-29173.120528730091</v>
      </c>
      <c r="V2968" s="51">
        <f ca="1">VLOOKUP(CONCATENATE($F2968," ",$G2968),AllocFactorMatrix,(V$4+1),FALSE)*$E2975</f>
        <v>-5284.981355434018</v>
      </c>
      <c r="W2968" s="51">
        <f ca="1">SUBTOTAL(9,S2968:V2968)</f>
        <v>-42650.857127715179</v>
      </c>
      <c r="X2968" s="51">
        <f ca="1">VLOOKUP(CONCATENATE($F2968," ",$G2968),AllocFactorMatrix,(X$4+1),FALSE)*$E2975</f>
        <v>-3274.442470467724</v>
      </c>
      <c r="Y2968" s="51">
        <f ca="1">VLOOKUP(CONCATENATE($F2968," ",$G2968),AllocFactorMatrix,(Y$4+1),FALSE)*$E2975</f>
        <v>-65.399014730638015</v>
      </c>
      <c r="Z2968" s="51">
        <f t="shared" ref="Z2968:Z2999" ca="1" si="1390">SUBTOTAL(9,X2968:Y2968)</f>
        <v>-3339.8414851983621</v>
      </c>
      <c r="AA2968" s="51">
        <f ca="1">VLOOKUP(CONCATENATE($F2968," ",$G2968),AllocFactorMatrix,(AA$4+1),FALSE)*$E2975</f>
        <v>-43.195193590096125</v>
      </c>
      <c r="AB2968" s="51">
        <f ca="1">VLOOKUP(CONCATENATE($F2968," ",$G2968),AllocFactorMatrix,(AB$4+1),FALSE)*$E2975</f>
        <v>-191.89764365905563</v>
      </c>
      <c r="AC2968" s="51">
        <f ca="1">VLOOKUP(CONCATENATE($F2968," ",$G2968),AllocFactorMatrix,(AC$4+1),FALSE)*$E2975</f>
        <v>-39.371113359345529</v>
      </c>
    </row>
    <row r="2969" spans="1:29" s="48" customFormat="1" hidden="1" outlineLevel="1">
      <c r="A2969" s="53"/>
      <c r="B2969" s="104"/>
      <c r="C2969" s="52"/>
      <c r="D2969" s="52"/>
      <c r="F2969" s="175" t="str">
        <f>F2975</f>
        <v>RB_GUP</v>
      </c>
      <c r="G2969" s="52" t="str">
        <f>$G$9</f>
        <v>BULKTRAN</v>
      </c>
      <c r="H2969" s="50">
        <f t="shared" ca="1" si="1380"/>
        <v>-90743.483806947683</v>
      </c>
      <c r="I2969" s="51">
        <f ca="1">VLOOKUP(CONCATENATE($F2969," ",$G2969),AllocFactorMatrix,(I$4+1),FALSE)*$E2975</f>
        <v>-46677.175843235491</v>
      </c>
      <c r="J2969" s="51">
        <f ca="1">VLOOKUP(CONCATENATE($F2969," ",$G2969),AllocFactorMatrix,(J$4+1),FALSE)*$E2975</f>
        <v>-10885.124582960214</v>
      </c>
      <c r="K2969" s="51">
        <f ca="1">VLOOKUP(CONCATENATE($F2969," ",$G2969),AllocFactorMatrix,(K$4+1),FALSE)*$E2975</f>
        <v>-151.3463338632873</v>
      </c>
      <c r="L2969" s="51">
        <f ca="1">VLOOKUP(CONCATENATE($F2969," ",$G2969),AllocFactorMatrix,(L$4+1),FALSE)*$E2975</f>
        <v>-21.078565001873134</v>
      </c>
      <c r="M2969" s="51">
        <f t="shared" ca="1" si="1389"/>
        <v>-11057.549481825374</v>
      </c>
      <c r="N2969" s="51">
        <f ca="1">VLOOKUP(CONCATENATE($F2969," ",$G2969),AllocFactorMatrix,(N$4+1),FALSE)*$E2975</f>
        <v>-6478.9153788027061</v>
      </c>
      <c r="O2969" s="51">
        <f ca="1">VLOOKUP(CONCATENATE($F2969," ",$G2969),AllocFactorMatrix,(O$4+1),FALSE)*$E2975</f>
        <v>-1160.9671184180679</v>
      </c>
      <c r="P2969" s="51">
        <f ca="1">VLOOKUP(CONCATENATE($F2969," ",$G2969),AllocFactorMatrix,(P$4+1),FALSE)*$E2975</f>
        <v>-235.43228416045881</v>
      </c>
      <c r="Q2969" s="51">
        <f ca="1">VLOOKUP(CONCATENATE($F2969," ",$G2969),AllocFactorMatrix,(Q$4+1),FALSE)*$E2975</f>
        <v>-8.9404345233420965</v>
      </c>
      <c r="R2969" s="51">
        <f t="shared" ref="R2969:R2975" ca="1" si="1391">SUBTOTAL(9,N2969:Q2969)</f>
        <v>-7884.2552159045754</v>
      </c>
      <c r="S2969" s="51">
        <f ca="1">VLOOKUP(CONCATENATE($F2969," ",$G2969),AllocFactorMatrix,(S$4+1),FALSE)*$E2975</f>
        <v>-306.82311513421251</v>
      </c>
      <c r="T2969" s="51">
        <f ca="1">VLOOKUP(CONCATENATE($F2969," ",$G2969),AllocFactorMatrix,(T$4+1),FALSE)*$E2975</f>
        <v>-4142.2892291999315</v>
      </c>
      <c r="U2969" s="51">
        <f ca="1">VLOOKUP(CONCATENATE($F2969," ",$G2969),AllocFactorMatrix,(U$4+1),FALSE)*$E2975</f>
        <v>-15842.593463205039</v>
      </c>
      <c r="V2969" s="51">
        <f ca="1">VLOOKUP(CONCATENATE($F2969," ",$G2969),AllocFactorMatrix,(V$4+1),FALSE)*$E2975</f>
        <v>-2870.0327410056511</v>
      </c>
      <c r="W2969" s="51">
        <f t="shared" ref="W2969:W2975" ca="1" si="1392">SUBTOTAL(9,S2969:V2969)</f>
        <v>-23161.738548544836</v>
      </c>
      <c r="X2969" s="51">
        <f ca="1">VLOOKUP(CONCATENATE($F2969," ",$G2969),AllocFactorMatrix,(X$4+1),FALSE)*$E2975</f>
        <v>-1778.2006154324511</v>
      </c>
      <c r="Y2969" s="51">
        <f ca="1">VLOOKUP(CONCATENATE($F2969," ",$G2969),AllocFactorMatrix,(Y$4+1),FALSE)*$E2975</f>
        <v>-35.515227184945815</v>
      </c>
      <c r="Z2969" s="51">
        <f t="shared" ca="1" si="1390"/>
        <v>-1813.7158426173969</v>
      </c>
      <c r="AA2969" s="51">
        <f ca="1">VLOOKUP(CONCATENATE($F2969," ",$G2969),AllocFactorMatrix,(AA$4+1),FALSE)*$E2975</f>
        <v>-23.457342896808093</v>
      </c>
      <c r="AB2969" s="51">
        <f ca="1">VLOOKUP(CONCATENATE($F2969," ",$G2969),AllocFactorMatrix,(AB$4+1),FALSE)*$E2975</f>
        <v>-104.21087288359904</v>
      </c>
      <c r="AC2969" s="51">
        <f ca="1">VLOOKUP(CONCATENATE($F2969," ",$G2969),AllocFactorMatrix,(AC$4+1),FALSE)*$E2975</f>
        <v>-21.380659039597901</v>
      </c>
    </row>
    <row r="2970" spans="1:29" s="48" customFormat="1" hidden="1" outlineLevel="1">
      <c r="A2970" s="53"/>
      <c r="B2970" s="104"/>
      <c r="C2970" s="52"/>
      <c r="D2970" s="52"/>
      <c r="F2970" s="175" t="str">
        <f>F2975</f>
        <v>RB_GUP</v>
      </c>
      <c r="G2970" s="52" t="str">
        <f>$G$10</f>
        <v>SUBTRAN</v>
      </c>
      <c r="H2970" s="50">
        <f t="shared" ca="1" si="1380"/>
        <v>-25124.481582424574</v>
      </c>
      <c r="I2970" s="51">
        <f ca="1">VLOOKUP(CONCATENATE($F2970," ",$G2970),AllocFactorMatrix,(I$4+1),FALSE)*$E2975</f>
        <v>-12837.438314863955</v>
      </c>
      <c r="J2970" s="51">
        <f ca="1">VLOOKUP(CONCATENATE($F2970," ",$G2970),AllocFactorMatrix,(J$4+1),FALSE)*$E2975</f>
        <v>-3009.3124056861466</v>
      </c>
      <c r="K2970" s="51">
        <f ca="1">VLOOKUP(CONCATENATE($F2970," ",$G2970),AllocFactorMatrix,(K$4+1),FALSE)*$E2975</f>
        <v>-42.038927395568393</v>
      </c>
      <c r="L2970" s="51">
        <f ca="1">VLOOKUP(CONCATENATE($F2970," ",$G2970),AllocFactorMatrix,(L$4+1),FALSE)*$E2975</f>
        <v>-7.6088505351634685</v>
      </c>
      <c r="M2970" s="51">
        <f t="shared" ca="1" si="1389"/>
        <v>-3058.9601836168786</v>
      </c>
      <c r="N2970" s="51">
        <f ca="1">VLOOKUP(CONCATENATE($F2970," ",$G2970),AllocFactorMatrix,(N$4+1),FALSE)*$E2975</f>
        <v>-1739.1672604100813</v>
      </c>
      <c r="O2970" s="51">
        <f ca="1">VLOOKUP(CONCATENATE($F2970," ",$G2970),AllocFactorMatrix,(O$4+1),FALSE)*$E2975</f>
        <v>-312.51961907936879</v>
      </c>
      <c r="P2970" s="51">
        <f ca="1">VLOOKUP(CONCATENATE($F2970," ",$G2970),AllocFactorMatrix,(P$4+1),FALSE)*$E2975</f>
        <v>-82.033990481764832</v>
      </c>
      <c r="Q2970" s="51">
        <f ca="1">VLOOKUP(CONCATENATE($F2970," ",$G2970),AllocFactorMatrix,(Q$4+1),FALSE)*$E2975</f>
        <v>0</v>
      </c>
      <c r="R2970" s="51">
        <f t="shared" ca="1" si="1391"/>
        <v>-2133.7208699712146</v>
      </c>
      <c r="S2970" s="51">
        <f ca="1">VLOOKUP(CONCATENATE($F2970," ",$G2970),AllocFactorMatrix,(S$4+1),FALSE)*$E2975</f>
        <v>-78.391632149984019</v>
      </c>
      <c r="T2970" s="51">
        <f ca="1">VLOOKUP(CONCATENATE($F2970," ",$G2970),AllocFactorMatrix,(T$4+1),FALSE)*$E2975</f>
        <v>-1099.9106138293052</v>
      </c>
      <c r="U2970" s="51">
        <f ca="1">VLOOKUP(CONCATENATE($F2970," ",$G2970),AllocFactorMatrix,(U$4+1),FALSE)*$E2975</f>
        <v>-5423.4077830322685</v>
      </c>
      <c r="V2970" s="51">
        <f ca="1">VLOOKUP(CONCATENATE($F2970," ",$G2970),AllocFactorMatrix,(V$4+1),FALSE)*$E2975</f>
        <v>0</v>
      </c>
      <c r="W2970" s="51">
        <f t="shared" ca="1" si="1392"/>
        <v>-6601.7100290115577</v>
      </c>
      <c r="X2970" s="51">
        <f ca="1">VLOOKUP(CONCATENATE($F2970," ",$G2970),AllocFactorMatrix,(X$4+1),FALSE)*$E2975</f>
        <v>-476.74083267523599</v>
      </c>
      <c r="Y2970" s="51">
        <f ca="1">VLOOKUP(CONCATENATE($F2970," ",$G2970),AllocFactorMatrix,(Y$4+1),FALSE)*$E2975</f>
        <v>-9.572248940274525</v>
      </c>
      <c r="Z2970" s="51">
        <f t="shared" ca="1" si="1390"/>
        <v>-486.3130816155105</v>
      </c>
      <c r="AA2970" s="51">
        <f ca="1">VLOOKUP(CONCATENATE($F2970," ",$G2970),AllocFactorMatrix,(AA$4+1),FALSE)*$E2975</f>
        <v>-6.3391033454553316</v>
      </c>
      <c r="AB2970" s="51">
        <f ca="1">VLOOKUP(CONCATENATE($F2970," ",$G2970),AllocFactorMatrix,(AB$4+1),FALSE)*$E2975</f>
        <v>0</v>
      </c>
      <c r="AC2970" s="51">
        <f ca="1">VLOOKUP(CONCATENATE($F2970," ",$G2970),AllocFactorMatrix,(AC$4+1),FALSE)*$E2975</f>
        <v>0</v>
      </c>
    </row>
    <row r="2971" spans="1:29" s="48" customFormat="1" hidden="1" outlineLevel="1">
      <c r="A2971" s="53"/>
      <c r="B2971" s="104"/>
      <c r="C2971" s="52"/>
      <c r="D2971" s="52"/>
      <c r="F2971" s="175" t="str">
        <f>F2975</f>
        <v>RB_GUP</v>
      </c>
      <c r="G2971" s="52" t="str">
        <f>$G$11</f>
        <v>DISTPRI</v>
      </c>
      <c r="H2971" s="50">
        <f t="shared" ca="1" si="1380"/>
        <v>-100519.0852721119</v>
      </c>
      <c r="I2971" s="51">
        <f ca="1">VLOOKUP(CONCATENATE($F2971," ",$G2971),AllocFactorMatrix,(I$4+1),FALSE)*$E2975</f>
        <v>-65820.607505847875</v>
      </c>
      <c r="J2971" s="51">
        <f ca="1">VLOOKUP(CONCATENATE($F2971," ",$G2971),AllocFactorMatrix,(J$4+1),FALSE)*$E2975</f>
        <v>-15404.56260415589</v>
      </c>
      <c r="K2971" s="51">
        <f ca="1">VLOOKUP(CONCATENATE($F2971," ",$G2971),AllocFactorMatrix,(K$4+1),FALSE)*$E2975</f>
        <v>-215.16709275477433</v>
      </c>
      <c r="L2971" s="51">
        <f ca="1">VLOOKUP(CONCATENATE($F2971," ",$G2971),AllocFactorMatrix,(L$4+1),FALSE)*$E2975</f>
        <v>0</v>
      </c>
      <c r="M2971" s="51">
        <f t="shared" ca="1" si="1389"/>
        <v>-15619.729696910665</v>
      </c>
      <c r="N2971" s="51">
        <f ca="1">VLOOKUP(CONCATENATE($F2971," ",$G2971),AllocFactorMatrix,(N$4+1),FALSE)*$E2975</f>
        <v>-8942.650781057906</v>
      </c>
      <c r="O2971" s="51">
        <f ca="1">VLOOKUP(CONCATENATE($F2971," ",$G2971),AllocFactorMatrix,(O$4+1),FALSE)*$E2975</f>
        <v>-1606.8082592512553</v>
      </c>
      <c r="P2971" s="51">
        <f ca="1">VLOOKUP(CONCATENATE($F2971," ",$G2971),AllocFactorMatrix,(P$4+1),FALSE)*$E2975</f>
        <v>0</v>
      </c>
      <c r="Q2971" s="51">
        <f ca="1">VLOOKUP(CONCATENATE($F2971," ",$G2971),AllocFactorMatrix,(Q$4+1),FALSE)*$E2975</f>
        <v>0</v>
      </c>
      <c r="R2971" s="51">
        <f t="shared" ca="1" si="1391"/>
        <v>-10549.459040309161</v>
      </c>
      <c r="S2971" s="51">
        <f ca="1">VLOOKUP(CONCATENATE($F2971," ",$G2971),AllocFactorMatrix,(S$4+1),FALSE)*$E2975</f>
        <v>-404.3576683031381</v>
      </c>
      <c r="T2971" s="51">
        <f ca="1">VLOOKUP(CONCATENATE($F2971," ",$G2971),AllocFactorMatrix,(T$4+1),FALSE)*$E2975</f>
        <v>-5591.4023649260062</v>
      </c>
      <c r="U2971" s="51">
        <f ca="1">VLOOKUP(CONCATENATE($F2971," ",$G2971),AllocFactorMatrix,(U$4+1),FALSE)*$E2975</f>
        <v>0</v>
      </c>
      <c r="V2971" s="51">
        <f ca="1">VLOOKUP(CONCATENATE($F2971," ",$G2971),AllocFactorMatrix,(V$4+1),FALSE)*$E2975</f>
        <v>0</v>
      </c>
      <c r="W2971" s="51">
        <f t="shared" ca="1" si="1392"/>
        <v>-5995.760033229144</v>
      </c>
      <c r="X2971" s="51">
        <f ca="1">VLOOKUP(CONCATENATE($F2971," ",$G2971),AllocFactorMatrix,(X$4+1),FALSE)*$E2975</f>
        <v>-2452.0009509710267</v>
      </c>
      <c r="Y2971" s="51">
        <f ca="1">VLOOKUP(CONCATENATE($F2971," ",$G2971),AllocFactorMatrix,(Y$4+1),FALSE)*$E2975</f>
        <v>-49.215525915148781</v>
      </c>
      <c r="Z2971" s="51">
        <f t="shared" ca="1" si="1390"/>
        <v>-2501.2164768861753</v>
      </c>
      <c r="AA2971" s="51">
        <f ca="1">VLOOKUP(CONCATENATE($F2971," ",$G2971),AllocFactorMatrix,(AA$4+1),FALSE)*$E2975</f>
        <v>-32.312518928896964</v>
      </c>
      <c r="AB2971" s="51">
        <f ca="1">VLOOKUP(CONCATENATE($F2971," ",$G2971),AllocFactorMatrix,(AB$4+1),FALSE)*$E2975</f>
        <v>0</v>
      </c>
      <c r="AC2971" s="51">
        <f ca="1">VLOOKUP(CONCATENATE($F2971," ",$G2971),AllocFactorMatrix,(AC$4+1),FALSE)*$E2975</f>
        <v>0</v>
      </c>
    </row>
    <row r="2972" spans="1:29" s="48" customFormat="1" hidden="1" outlineLevel="1">
      <c r="A2972" s="53"/>
      <c r="B2972" s="104"/>
      <c r="C2972" s="52"/>
      <c r="D2972" s="52"/>
      <c r="F2972" s="175" t="str">
        <f>F2975</f>
        <v>RB_GUP</v>
      </c>
      <c r="G2972" s="52" t="str">
        <f>$G$12</f>
        <v>DISTSEC</v>
      </c>
      <c r="H2972" s="50">
        <f t="shared" ca="1" si="1380"/>
        <v>-48187.495441469102</v>
      </c>
      <c r="I2972" s="51">
        <f ca="1">VLOOKUP(CONCATENATE($F2972," ",$G2972),AllocFactorMatrix,(I$4+1),FALSE)*$E2975</f>
        <v>-35760.185354331705</v>
      </c>
      <c r="J2972" s="51">
        <f ca="1">VLOOKUP(CONCATENATE($F2972," ",$G2972),AllocFactorMatrix,(J$4+1),FALSE)*$E2975</f>
        <v>-7210.8510303594921</v>
      </c>
      <c r="K2972" s="51">
        <f ca="1">VLOOKUP(CONCATENATE($F2972," ",$G2972),AllocFactorMatrix,(K$4+1),FALSE)*$E2975</f>
        <v>0</v>
      </c>
      <c r="L2972" s="51">
        <f ca="1">VLOOKUP(CONCATENATE($F2972," ",$G2972),AllocFactorMatrix,(L$4+1),FALSE)*$E2975</f>
        <v>0</v>
      </c>
      <c r="M2972" s="51">
        <f t="shared" ca="1" si="1389"/>
        <v>-7210.8510303594921</v>
      </c>
      <c r="N2972" s="51">
        <f ca="1">VLOOKUP(CONCATENATE($F2972," ",$G2972),AllocFactorMatrix,(N$4+1),FALSE)*$E2975</f>
        <v>-3604.2391870931506</v>
      </c>
      <c r="O2972" s="51">
        <f ca="1">VLOOKUP(CONCATENATE($F2972," ",$G2972),AllocFactorMatrix,(O$4+1),FALSE)*$E2975</f>
        <v>0</v>
      </c>
      <c r="P2972" s="51">
        <f ca="1">VLOOKUP(CONCATENATE($F2972," ",$G2972),AllocFactorMatrix,(P$4+1),FALSE)*$E2975</f>
        <v>0</v>
      </c>
      <c r="Q2972" s="51">
        <f ca="1">VLOOKUP(CONCATENATE($F2972," ",$G2972),AllocFactorMatrix,(Q$4+1),FALSE)*$E2975</f>
        <v>0</v>
      </c>
      <c r="R2972" s="51">
        <f t="shared" ca="1" si="1391"/>
        <v>-3604.2391870931506</v>
      </c>
      <c r="S2972" s="51">
        <f ca="1">VLOOKUP(CONCATENATE($F2972," ",$G2972),AllocFactorMatrix,(S$4+1),FALSE)*$E2975</f>
        <v>-134.71802183380592</v>
      </c>
      <c r="T2972" s="51">
        <f ca="1">VLOOKUP(CONCATENATE($F2972," ",$G2972),AllocFactorMatrix,(T$4+1),FALSE)*$E2975</f>
        <v>0</v>
      </c>
      <c r="U2972" s="51">
        <f ca="1">VLOOKUP(CONCATENATE($F2972," ",$G2972),AllocFactorMatrix,(U$4+1),FALSE)*$E2975</f>
        <v>0</v>
      </c>
      <c r="V2972" s="51">
        <f ca="1">VLOOKUP(CONCATENATE($F2972," ",$G2972),AllocFactorMatrix,(V$4+1),FALSE)*$E2975</f>
        <v>0</v>
      </c>
      <c r="W2972" s="51">
        <f t="shared" ca="1" si="1392"/>
        <v>-134.71802183380592</v>
      </c>
      <c r="X2972" s="51">
        <f ca="1">VLOOKUP(CONCATENATE($F2972," ",$G2972),AllocFactorMatrix,(X$4+1),FALSE)*$E2975</f>
        <v>-1018.1137423176958</v>
      </c>
      <c r="Y2972" s="51">
        <f ca="1">VLOOKUP(CONCATENATE($F2972," ",$G2972),AllocFactorMatrix,(Y$4+1),FALSE)*$E2975</f>
        <v>0</v>
      </c>
      <c r="Z2972" s="51">
        <f t="shared" ca="1" si="1390"/>
        <v>-1018.1137423176958</v>
      </c>
      <c r="AA2972" s="51">
        <f ca="1">VLOOKUP(CONCATENATE($F2972," ",$G2972),AllocFactorMatrix,(AA$4+1),FALSE)*$E2975</f>
        <v>-12.037740878700609</v>
      </c>
      <c r="AB2972" s="51">
        <f ca="1">VLOOKUP(CONCATENATE($F2972," ",$G2972),AllocFactorMatrix,(AB$4+1),FALSE)*$E2975</f>
        <v>-370.51817504615002</v>
      </c>
      <c r="AC2972" s="51">
        <f ca="1">VLOOKUP(CONCATENATE($F2972," ",$G2972),AllocFactorMatrix,(AC$4+1),FALSE)*$E2975</f>
        <v>-76.832189608402146</v>
      </c>
    </row>
    <row r="2973" spans="1:29" s="48" customFormat="1" hidden="1" outlineLevel="1">
      <c r="A2973" s="53"/>
      <c r="B2973" s="104"/>
      <c r="C2973" s="52"/>
      <c r="D2973" s="52"/>
      <c r="F2973" s="175" t="str">
        <f>F2975</f>
        <v>RB_GUP</v>
      </c>
      <c r="G2973" s="52" t="str">
        <f>$G$13</f>
        <v>ENERGY</v>
      </c>
      <c r="H2973" s="50">
        <f t="shared" ca="1" si="1380"/>
        <v>-3119.6882340628526</v>
      </c>
      <c r="I2973" s="51">
        <f ca="1">VLOOKUP(CONCATENATE($F2973," ",$G2973),AllocFactorMatrix,(I$4+1),FALSE)*$E2975</f>
        <v>-1220.6909830310478</v>
      </c>
      <c r="J2973" s="51">
        <f ca="1">VLOOKUP(CONCATENATE($F2973," ",$G2973),AllocFactorMatrix,(J$4+1),FALSE)*$E2975</f>
        <v>-352.16580688610605</v>
      </c>
      <c r="K2973" s="51">
        <f ca="1">VLOOKUP(CONCATENATE($F2973," ",$G2973),AllocFactorMatrix,(K$4+1),FALSE)*$E2975</f>
        <v>-4.9084396673798256</v>
      </c>
      <c r="L2973" s="51">
        <f ca="1">VLOOKUP(CONCATENATE($F2973," ",$G2973),AllocFactorMatrix,(L$4+1),FALSE)*$E2975</f>
        <v>-0.68619570554138709</v>
      </c>
      <c r="M2973" s="51">
        <f t="shared" ca="1" si="1389"/>
        <v>-357.76044225902723</v>
      </c>
      <c r="N2973" s="51">
        <f ca="1">VLOOKUP(CONCATENATE($F2973," ",$G2973),AllocFactorMatrix,(N$4+1),FALSE)*$E2975</f>
        <v>-228.49373900680419</v>
      </c>
      <c r="O2973" s="51">
        <f ca="1">VLOOKUP(CONCATENATE($F2973," ",$G2973),AllocFactorMatrix,(O$4+1),FALSE)*$E2975</f>
        <v>-40.749336996608328</v>
      </c>
      <c r="P2973" s="51">
        <f ca="1">VLOOKUP(CONCATENATE($F2973," ",$G2973),AllocFactorMatrix,(P$4+1),FALSE)*$E2975</f>
        <v>-8.2980573160229838</v>
      </c>
      <c r="Q2973" s="51">
        <f ca="1">VLOOKUP(CONCATENATE($F2973," ",$G2973),AllocFactorMatrix,(Q$4+1),FALSE)*$E2975</f>
        <v>-0.31342043313867363</v>
      </c>
      <c r="R2973" s="51">
        <f t="shared" ca="1" si="1391"/>
        <v>-277.85455375257419</v>
      </c>
      <c r="S2973" s="51">
        <f ca="1">VLOOKUP(CONCATENATE($F2973," ",$G2973),AllocFactorMatrix,(S$4+1),FALSE)*$E2975</f>
        <v>-11.966221265420202</v>
      </c>
      <c r="T2973" s="51">
        <f ca="1">VLOOKUP(CONCATENATE($F2973," ",$G2973),AllocFactorMatrix,(T$4+1),FALSE)*$E2975</f>
        <v>-189.18823340063329</v>
      </c>
      <c r="U2973" s="51">
        <f ca="1">VLOOKUP(CONCATENATE($F2973," ",$G2973),AllocFactorMatrix,(U$4+1),FALSE)*$E2975</f>
        <v>-813.66780046153701</v>
      </c>
      <c r="V2973" s="51">
        <f ca="1">VLOOKUP(CONCATENATE($F2973," ",$G2973),AllocFactorMatrix,(V$4+1),FALSE)*$E2975</f>
        <v>-153.05941181627767</v>
      </c>
      <c r="W2973" s="51">
        <f t="shared" ca="1" si="1392"/>
        <v>-1167.8816669438681</v>
      </c>
      <c r="X2973" s="51">
        <f ca="1">VLOOKUP(CONCATENATE($F2973," ",$G2973),AllocFactorMatrix,(X$4+1),FALSE)*$E2975</f>
        <v>-62.764965036143131</v>
      </c>
      <c r="Y2973" s="51">
        <f ca="1">VLOOKUP(CONCATENATE($F2973," ",$G2973),AllocFactorMatrix,(Y$4+1),FALSE)*$E2975</f>
        <v>-1.2593665032942178</v>
      </c>
      <c r="Z2973" s="51">
        <f t="shared" ca="1" si="1390"/>
        <v>-64.024331539437355</v>
      </c>
      <c r="AA2973" s="51">
        <f ca="1">VLOOKUP(CONCATENATE($F2973," ",$G2973),AllocFactorMatrix,(AA$4+1),FALSE)*$E2975</f>
        <v>-1.1233603213064927</v>
      </c>
      <c r="AB2973" s="51">
        <f ca="1">VLOOKUP(CONCATENATE($F2973," ",$G2973),AllocFactorMatrix,(AB$4+1),FALSE)*$E2975</f>
        <v>-25.162886467885919</v>
      </c>
      <c r="AC2973" s="51">
        <f ca="1">VLOOKUP(CONCATENATE($F2973," ",$G2973),AllocFactorMatrix,(AC$4+1),FALSE)*$E2975</f>
        <v>-5.1900097477049707</v>
      </c>
    </row>
    <row r="2974" spans="1:29" s="48" customFormat="1" hidden="1" outlineLevel="1">
      <c r="A2974" s="53"/>
      <c r="B2974" s="104"/>
      <c r="C2974" s="52"/>
      <c r="D2974" s="52"/>
      <c r="F2974" s="175" t="str">
        <f>F2975</f>
        <v>RB_GUP</v>
      </c>
      <c r="G2974" s="52" t="str">
        <f>$G$14</f>
        <v>CUSTOMER</v>
      </c>
      <c r="H2974" s="50">
        <f t="shared" ca="1" si="1380"/>
        <v>-22710.455878962319</v>
      </c>
      <c r="I2974" s="51">
        <f ca="1">VLOOKUP(CONCATENATE($F2974," ",$G2974),AllocFactorMatrix,(I$4+1),FALSE)*$E2975</f>
        <v>-11248.628914127139</v>
      </c>
      <c r="J2974" s="51">
        <f ca="1">VLOOKUP(CONCATENATE($F2974," ",$G2974),AllocFactorMatrix,(J$4+1),FALSE)*$E2975</f>
        <v>-3585.1004625233982</v>
      </c>
      <c r="K2974" s="51">
        <f ca="1">VLOOKUP(CONCATENATE($F2974," ",$G2974),AllocFactorMatrix,(K$4+1),FALSE)*$E2975</f>
        <v>-228.84137099374811</v>
      </c>
      <c r="L2974" s="51">
        <f ca="1">VLOOKUP(CONCATENATE($F2974," ",$G2974),AllocFactorMatrix,(L$4+1),FALSE)*$E2975</f>
        <v>-38.4880734957191</v>
      </c>
      <c r="M2974" s="51">
        <f t="shared" ca="1" si="1389"/>
        <v>-3852.4299070128654</v>
      </c>
      <c r="N2974" s="51">
        <f ca="1">VLOOKUP(CONCATENATE($F2974," ",$G2974),AllocFactorMatrix,(N$4+1),FALSE)*$E2975</f>
        <v>-279.50829904475643</v>
      </c>
      <c r="O2974" s="51">
        <f ca="1">VLOOKUP(CONCATENATE($F2974," ",$G2974),AllocFactorMatrix,(O$4+1),FALSE)*$E2975</f>
        <v>-80.793383186703394</v>
      </c>
      <c r="P2974" s="51">
        <f ca="1">VLOOKUP(CONCATENATE($F2974," ",$G2974),AllocFactorMatrix,(P$4+1),FALSE)*$E2975</f>
        <v>-94.640378271092402</v>
      </c>
      <c r="Q2974" s="51">
        <f ca="1">VLOOKUP(CONCATENATE($F2974," ",$G2974),AllocFactorMatrix,(Q$4+1),FALSE)*$E2975</f>
        <v>-11.8250840406739</v>
      </c>
      <c r="R2974" s="51">
        <f t="shared" ca="1" si="1391"/>
        <v>-466.76714454322615</v>
      </c>
      <c r="S2974" s="51">
        <f ca="1">VLOOKUP(CONCATENATE($F2974," ",$G2974),AllocFactorMatrix,(S$4+1),FALSE)*$E2975</f>
        <v>-1.850700840156015</v>
      </c>
      <c r="T2974" s="51">
        <f ca="1">VLOOKUP(CONCATENATE($F2974," ",$G2974),AllocFactorMatrix,(T$4+1),FALSE)*$E2975</f>
        <v>-57.344862731799786</v>
      </c>
      <c r="U2974" s="51">
        <f ca="1">VLOOKUP(CONCATENATE($F2974," ",$G2974),AllocFactorMatrix,(U$4+1),FALSE)*$E2975</f>
        <v>-159.08204016237795</v>
      </c>
      <c r="V2974" s="51">
        <f ca="1">VLOOKUP(CONCATENATE($F2974," ",$G2974),AllocFactorMatrix,(V$4+1),FALSE)*$E2975</f>
        <v>-47.301986144601955</v>
      </c>
      <c r="W2974" s="51">
        <f t="shared" ca="1" si="1392"/>
        <v>-265.57958987893574</v>
      </c>
      <c r="X2974" s="51">
        <f ca="1">VLOOKUP(CONCATENATE($F2974," ",$G2974),AllocFactorMatrix,(X$4+1),FALSE)*$E2975</f>
        <v>-56.483936598045126</v>
      </c>
      <c r="Y2974" s="51">
        <f ca="1">VLOOKUP(CONCATENATE($F2974," ",$G2974),AllocFactorMatrix,(Y$4+1),FALSE)*$E2975</f>
        <v>-1.0576559854021825</v>
      </c>
      <c r="Z2974" s="51">
        <f t="shared" ca="1" si="1390"/>
        <v>-57.541592583447311</v>
      </c>
      <c r="AA2974" s="51">
        <f ca="1">VLOOKUP(CONCATENATE($F2974," ",$G2974),AllocFactorMatrix,(AA$4+1),FALSE)*$E2975</f>
        <v>-5.4641709076142444</v>
      </c>
      <c r="AB2974" s="51">
        <f ca="1">VLOOKUP(CONCATENATE($F2974," ",$G2974),AllocFactorMatrix,(AB$4+1),FALSE)*$E2975</f>
        <v>-6004.8072947239225</v>
      </c>
      <c r="AC2974" s="51">
        <f ca="1">VLOOKUP(CONCATENATE($F2974," ",$G2974),AllocFactorMatrix,(AC$4+1),FALSE)*$E2975</f>
        <v>-809.2372651851648</v>
      </c>
    </row>
    <row r="2975" spans="1:29" s="48" customFormat="1" collapsed="1">
      <c r="A2975" s="53"/>
      <c r="B2975" s="104"/>
      <c r="C2975" s="52"/>
      <c r="D2975" s="102" t="s">
        <v>452</v>
      </c>
      <c r="E2975" s="58">
        <v>-457503</v>
      </c>
      <c r="F2975" s="93" t="s">
        <v>73</v>
      </c>
      <c r="G2975" s="52" t="str">
        <f>$G$15</f>
        <v>TOTAL</v>
      </c>
      <c r="H2975" s="50">
        <f t="shared" ca="1" si="1380"/>
        <v>-457503</v>
      </c>
      <c r="I2975" s="51">
        <f ca="1">VLOOKUP(CONCATENATE($F2975," ",$G2975),AllocFactorMatrix,(I$4+1),FALSE)*$E2975</f>
        <v>-259517.75474374555</v>
      </c>
      <c r="J2975" s="51">
        <f ca="1">VLOOKUP(CONCATENATE($F2975," ",$G2975),AllocFactorMatrix,(J$4+1),FALSE)*$E2975</f>
        <v>-60491.376196861856</v>
      </c>
      <c r="K2975" s="51">
        <f ca="1">VLOOKUP(CONCATENATE($F2975," ",$G2975),AllocFactorMatrix,(K$4+1),FALSE)*$E2975</f>
        <v>-920.99673886992775</v>
      </c>
      <c r="L2975" s="51">
        <f ca="1">VLOOKUP(CONCATENATE($F2975," ",$G2975),AllocFactorMatrix,(L$4+1),FALSE)*$E2975</f>
        <v>-106.6765112880351</v>
      </c>
      <c r="M2975" s="51">
        <f t="shared" ca="1" si="1389"/>
        <v>-61519.049447019825</v>
      </c>
      <c r="N2975" s="51">
        <f ca="1">VLOOKUP(CONCATENATE($F2975," ",$G2975),AllocFactorMatrix,(N$4+1),FALSE)*$E2975</f>
        <v>-33203.482089176861</v>
      </c>
      <c r="O2975" s="51">
        <f ca="1">VLOOKUP(CONCATENATE($F2975," ",$G2975),AllocFactorMatrix,(O$4+1),FALSE)*$E2975</f>
        <v>-5339.6842604392114</v>
      </c>
      <c r="P2975" s="51">
        <f ca="1">VLOOKUP(CONCATENATE($F2975," ",$G2975),AllocFactorMatrix,(P$4+1),FALSE)*$E2975</f>
        <v>-853.93817292401366</v>
      </c>
      <c r="Q2975" s="51">
        <f ca="1">VLOOKUP(CONCATENATE($F2975," ",$G2975),AllocFactorMatrix,(Q$4+1),FALSE)*$E2975</f>
        <v>-37.542176189628414</v>
      </c>
      <c r="R2975" s="51">
        <f t="shared" ca="1" si="1391"/>
        <v>-39434.646698729717</v>
      </c>
      <c r="S2975" s="51">
        <f ca="1">VLOOKUP(CONCATENATE($F2975," ",$G2975),AllocFactorMatrix,(S$4+1),FALSE)*$E2975</f>
        <v>-1503.1024621025535</v>
      </c>
      <c r="T2975" s="51">
        <f ca="1">VLOOKUP(CONCATENATE($F2975," ",$G2975),AllocFactorMatrix,(T$4+1),FALSE)*$E2975</f>
        <v>-18707.895445062906</v>
      </c>
      <c r="U2975" s="51">
        <f ca="1">VLOOKUP(CONCATENATE($F2975," ",$G2975),AllocFactorMatrix,(U$4+1),FALSE)*$E2975</f>
        <v>-51411.871615591313</v>
      </c>
      <c r="V2975" s="51">
        <f ca="1">VLOOKUP(CONCATENATE($F2975," ",$G2975),AllocFactorMatrix,(V$4+1),FALSE)*$E2975</f>
        <v>-8355.3754944005486</v>
      </c>
      <c r="W2975" s="51">
        <f t="shared" ca="1" si="1392"/>
        <v>-79978.245017157329</v>
      </c>
      <c r="X2975" s="51">
        <f ca="1">VLOOKUP(CONCATENATE($F2975," ",$G2975),AllocFactorMatrix,(X$4+1),FALSE)*$E2975</f>
        <v>-9118.7475134983197</v>
      </c>
      <c r="Y2975" s="51">
        <f ca="1">VLOOKUP(CONCATENATE($F2975," ",$G2975),AllocFactorMatrix,(Y$4+1),FALSE)*$E2975</f>
        <v>-162.01903925970353</v>
      </c>
      <c r="Z2975" s="51">
        <f t="shared" ca="1" si="1390"/>
        <v>-9280.766552758023</v>
      </c>
      <c r="AA2975" s="51">
        <f ca="1">VLOOKUP(CONCATENATE($F2975," ",$G2975),AllocFactorMatrix,(AA$4+1),FALSE)*$E2975</f>
        <v>-123.92943086887784</v>
      </c>
      <c r="AB2975" s="51">
        <f ca="1">VLOOKUP(CONCATENATE($F2975," ",$G2975),AllocFactorMatrix,(AB$4+1),FALSE)*$E2975</f>
        <v>-6696.596872780613</v>
      </c>
      <c r="AC2975" s="51">
        <f ca="1">VLOOKUP(CONCATENATE($F2975," ",$G2975),AllocFactorMatrix,(AC$4+1),FALSE)*$E2975</f>
        <v>-952.01123694021544</v>
      </c>
    </row>
    <row r="2976" spans="1:29" s="48" customFormat="1" hidden="1" outlineLevel="1">
      <c r="A2976" s="53"/>
      <c r="B2976" s="104"/>
      <c r="C2976" s="52"/>
      <c r="D2976" s="52"/>
      <c r="F2976" s="175" t="str">
        <f>F2983</f>
        <v>PROD_DEMAND</v>
      </c>
      <c r="G2976" s="52" t="str">
        <f>$G$8</f>
        <v>PRODUCTION</v>
      </c>
      <c r="H2976" s="50">
        <f t="shared" si="1380"/>
        <v>-188154.00000000003</v>
      </c>
      <c r="I2976" s="51">
        <f>VLOOKUP(CONCATENATE($F2976," ",$G2976),AllocFactorMatrix,(I$4+1),FALSE)*$E2983</f>
        <v>-96783.779673838217</v>
      </c>
      <c r="J2976" s="51">
        <f>VLOOKUP(CONCATENATE($F2976," ",$G2976),AllocFactorMatrix,(J$4+1),FALSE)*$E2983</f>
        <v>-22569.992299827118</v>
      </c>
      <c r="K2976" s="51">
        <f>VLOOKUP(CONCATENATE($F2976," ",$G2976),AllocFactorMatrix,(K$4+1),FALSE)*$E2983</f>
        <v>-313.81226405518163</v>
      </c>
      <c r="L2976" s="51">
        <f>VLOOKUP(CONCATENATE($F2976," ",$G2976),AllocFactorMatrix,(L$4+1),FALSE)*$E2983</f>
        <v>-43.705797407998382</v>
      </c>
      <c r="M2976" s="51">
        <f t="shared" si="1389"/>
        <v>-22927.510361290297</v>
      </c>
      <c r="N2976" s="51">
        <f>VLOOKUP(CONCATENATE($F2976," ",$G2976),AllocFactorMatrix,(N$4+1),FALSE)*$E2983</f>
        <v>-13433.844426523001</v>
      </c>
      <c r="O2976" s="51">
        <f>VLOOKUP(CONCATENATE($F2976," ",$G2976),AllocFactorMatrix,(O$4+1),FALSE)*$E2983</f>
        <v>-2407.2318808428699</v>
      </c>
      <c r="P2976" s="51">
        <f>VLOOKUP(CONCATENATE($F2976," ",$G2976),AllocFactorMatrix,(P$4+1),FALSE)*$E2983</f>
        <v>-488.16206007880169</v>
      </c>
      <c r="Q2976" s="51">
        <f>VLOOKUP(CONCATENATE($F2976," ",$G2976),AllocFactorMatrix,(Q$4+1),FALSE)*$E2983</f>
        <v>-18.537733473884042</v>
      </c>
      <c r="R2976" s="51">
        <f>SUBTOTAL(9,N2976:Q2976)</f>
        <v>-16347.776100918556</v>
      </c>
      <c r="S2976" s="51">
        <f>VLOOKUP(CONCATENATE($F2976," ",$G2976),AllocFactorMatrix,(S$4+1),FALSE)*$E2983</f>
        <v>-636.18889184131785</v>
      </c>
      <c r="T2976" s="51">
        <f>VLOOKUP(CONCATENATE($F2976," ",$G2976),AllocFactorMatrix,(T$4+1),FALSE)*$E2983</f>
        <v>-8588.9174068850425</v>
      </c>
      <c r="U2976" s="51">
        <f>VLOOKUP(CONCATENATE($F2976," ",$G2976),AllocFactorMatrix,(U$4+1),FALSE)*$E2983</f>
        <v>-32849.161233631799</v>
      </c>
      <c r="V2976" s="51">
        <f>VLOOKUP(CONCATENATE($F2976," ",$G2976),AllocFactorMatrix,(V$4+1),FALSE)*$E2983</f>
        <v>-5950.9302232655973</v>
      </c>
      <c r="W2976" s="51">
        <f>SUBTOTAL(9,S2976:V2976)</f>
        <v>-48025.197755623762</v>
      </c>
      <c r="X2976" s="51">
        <f>VLOOKUP(CONCATENATE($F2976," ",$G2976),AllocFactorMatrix,(X$4+1),FALSE)*$E2983</f>
        <v>-3687.0477587996347</v>
      </c>
      <c r="Y2976" s="51">
        <f>VLOOKUP(CONCATENATE($F2976," ",$G2976),AllocFactorMatrix,(Y$4+1),FALSE)*$E2983</f>
        <v>-73.639800627146172</v>
      </c>
      <c r="Z2976" s="51">
        <f t="shared" si="1390"/>
        <v>-3760.6875594267808</v>
      </c>
      <c r="AA2976" s="51">
        <f>VLOOKUP(CONCATENATE($F2976," ",$G2976),AllocFactorMatrix,(AA$4+1),FALSE)*$E2983</f>
        <v>-48.638124857490943</v>
      </c>
      <c r="AB2976" s="51">
        <f>VLOOKUP(CONCATENATE($F2976," ",$G2976),AllocFactorMatrix,(AB$4+1),FALSE)*$E2983</f>
        <v>-216.07824335084044</v>
      </c>
      <c r="AC2976" s="51">
        <f>VLOOKUP(CONCATENATE($F2976," ",$G2976),AllocFactorMatrix,(AC$4+1),FALSE)*$E2983</f>
        <v>-44.332180694042272</v>
      </c>
    </row>
    <row r="2977" spans="1:29" s="48" customFormat="1" hidden="1" outlineLevel="1">
      <c r="A2977" s="53"/>
      <c r="B2977" s="104"/>
      <c r="C2977" s="52"/>
      <c r="D2977" s="52"/>
      <c r="F2977" s="175" t="str">
        <f>F2983</f>
        <v>PROD_DEMAND</v>
      </c>
      <c r="G2977" s="52" t="str">
        <f>$G$9</f>
        <v>BULKTRAN</v>
      </c>
      <c r="H2977" s="50">
        <f t="shared" si="1380"/>
        <v>0</v>
      </c>
      <c r="I2977" s="51">
        <f>VLOOKUP(CONCATENATE($F2977," ",$G2977),AllocFactorMatrix,(I$4+1),FALSE)*$E2983</f>
        <v>0</v>
      </c>
      <c r="J2977" s="51">
        <f>VLOOKUP(CONCATENATE($F2977," ",$G2977),AllocFactorMatrix,(J$4+1),FALSE)*$E2983</f>
        <v>0</v>
      </c>
      <c r="K2977" s="51">
        <f>VLOOKUP(CONCATENATE($F2977," ",$G2977),AllocFactorMatrix,(K$4+1),FALSE)*$E2983</f>
        <v>0</v>
      </c>
      <c r="L2977" s="51">
        <f>VLOOKUP(CONCATENATE($F2977," ",$G2977),AllocFactorMatrix,(L$4+1),FALSE)*$E2983</f>
        <v>0</v>
      </c>
      <c r="M2977" s="51">
        <f t="shared" si="1389"/>
        <v>0</v>
      </c>
      <c r="N2977" s="51">
        <f>VLOOKUP(CONCATENATE($F2977," ",$G2977),AllocFactorMatrix,(N$4+1),FALSE)*$E2983</f>
        <v>0</v>
      </c>
      <c r="O2977" s="51">
        <f>VLOOKUP(CONCATENATE($F2977," ",$G2977),AllocFactorMatrix,(O$4+1),FALSE)*$E2983</f>
        <v>0</v>
      </c>
      <c r="P2977" s="51">
        <f>VLOOKUP(CONCATENATE($F2977," ",$G2977),AllocFactorMatrix,(P$4+1),FALSE)*$E2983</f>
        <v>0</v>
      </c>
      <c r="Q2977" s="51">
        <f>VLOOKUP(CONCATENATE($F2977," ",$G2977),AllocFactorMatrix,(Q$4+1),FALSE)*$E2983</f>
        <v>0</v>
      </c>
      <c r="R2977" s="51">
        <f t="shared" ref="R2977:R2983" si="1393">SUBTOTAL(9,N2977:Q2977)</f>
        <v>0</v>
      </c>
      <c r="S2977" s="51">
        <f>VLOOKUP(CONCATENATE($F2977," ",$G2977),AllocFactorMatrix,(S$4+1),FALSE)*$E2983</f>
        <v>0</v>
      </c>
      <c r="T2977" s="51">
        <f>VLOOKUP(CONCATENATE($F2977," ",$G2977),AllocFactorMatrix,(T$4+1),FALSE)*$E2983</f>
        <v>0</v>
      </c>
      <c r="U2977" s="51">
        <f>VLOOKUP(CONCATENATE($F2977," ",$G2977),AllocFactorMatrix,(U$4+1),FALSE)*$E2983</f>
        <v>0</v>
      </c>
      <c r="V2977" s="51">
        <f>VLOOKUP(CONCATENATE($F2977," ",$G2977),AllocFactorMatrix,(V$4+1),FALSE)*$E2983</f>
        <v>0</v>
      </c>
      <c r="W2977" s="51">
        <f t="shared" ref="W2977:W2983" si="1394">SUBTOTAL(9,S2977:V2977)</f>
        <v>0</v>
      </c>
      <c r="X2977" s="51">
        <f>VLOOKUP(CONCATENATE($F2977," ",$G2977),AllocFactorMatrix,(X$4+1),FALSE)*$E2983</f>
        <v>0</v>
      </c>
      <c r="Y2977" s="51">
        <f>VLOOKUP(CONCATENATE($F2977," ",$G2977),AllocFactorMatrix,(Y$4+1),FALSE)*$E2983</f>
        <v>0</v>
      </c>
      <c r="Z2977" s="51">
        <f t="shared" si="1390"/>
        <v>0</v>
      </c>
      <c r="AA2977" s="51">
        <f>VLOOKUP(CONCATENATE($F2977," ",$G2977),AllocFactorMatrix,(AA$4+1),FALSE)*$E2983</f>
        <v>0</v>
      </c>
      <c r="AB2977" s="51">
        <f>VLOOKUP(CONCATENATE($F2977," ",$G2977),AllocFactorMatrix,(AB$4+1),FALSE)*$E2983</f>
        <v>0</v>
      </c>
      <c r="AC2977" s="51">
        <f>VLOOKUP(CONCATENATE($F2977," ",$G2977),AllocFactorMatrix,(AC$4+1),FALSE)*$E2983</f>
        <v>0</v>
      </c>
    </row>
    <row r="2978" spans="1:29" s="48" customFormat="1" hidden="1" outlineLevel="1">
      <c r="A2978" s="53"/>
      <c r="B2978" s="104"/>
      <c r="C2978" s="52"/>
      <c r="D2978" s="52"/>
      <c r="F2978" s="175" t="str">
        <f>F2983</f>
        <v>PROD_DEMAND</v>
      </c>
      <c r="G2978" s="52" t="str">
        <f>$G$10</f>
        <v>SUBTRAN</v>
      </c>
      <c r="H2978" s="50">
        <f t="shared" si="1380"/>
        <v>0</v>
      </c>
      <c r="I2978" s="51">
        <f>VLOOKUP(CONCATENATE($F2978," ",$G2978),AllocFactorMatrix,(I$4+1),FALSE)*$E2983</f>
        <v>0</v>
      </c>
      <c r="J2978" s="51">
        <f>VLOOKUP(CONCATENATE($F2978," ",$G2978),AllocFactorMatrix,(J$4+1),FALSE)*$E2983</f>
        <v>0</v>
      </c>
      <c r="K2978" s="51">
        <f>VLOOKUP(CONCATENATE($F2978," ",$G2978),AllocFactorMatrix,(K$4+1),FALSE)*$E2983</f>
        <v>0</v>
      </c>
      <c r="L2978" s="51">
        <f>VLOOKUP(CONCATENATE($F2978," ",$G2978),AllocFactorMatrix,(L$4+1),FALSE)*$E2983</f>
        <v>0</v>
      </c>
      <c r="M2978" s="51">
        <f t="shared" si="1389"/>
        <v>0</v>
      </c>
      <c r="N2978" s="51">
        <f>VLOOKUP(CONCATENATE($F2978," ",$G2978),AllocFactorMatrix,(N$4+1),FALSE)*$E2983</f>
        <v>0</v>
      </c>
      <c r="O2978" s="51">
        <f>VLOOKUP(CONCATENATE($F2978," ",$G2978),AllocFactorMatrix,(O$4+1),FALSE)*$E2983</f>
        <v>0</v>
      </c>
      <c r="P2978" s="51">
        <f>VLOOKUP(CONCATENATE($F2978," ",$G2978),AllocFactorMatrix,(P$4+1),FALSE)*$E2983</f>
        <v>0</v>
      </c>
      <c r="Q2978" s="51">
        <f>VLOOKUP(CONCATENATE($F2978," ",$G2978),AllocFactorMatrix,(Q$4+1),FALSE)*$E2983</f>
        <v>0</v>
      </c>
      <c r="R2978" s="51">
        <f t="shared" si="1393"/>
        <v>0</v>
      </c>
      <c r="S2978" s="51">
        <f>VLOOKUP(CONCATENATE($F2978," ",$G2978),AllocFactorMatrix,(S$4+1),FALSE)*$E2983</f>
        <v>0</v>
      </c>
      <c r="T2978" s="51">
        <f>VLOOKUP(CONCATENATE($F2978," ",$G2978),AllocFactorMatrix,(T$4+1),FALSE)*$E2983</f>
        <v>0</v>
      </c>
      <c r="U2978" s="51">
        <f>VLOOKUP(CONCATENATE($F2978," ",$G2978),AllocFactorMatrix,(U$4+1),FALSE)*$E2983</f>
        <v>0</v>
      </c>
      <c r="V2978" s="51">
        <f>VLOOKUP(CONCATENATE($F2978," ",$G2978),AllocFactorMatrix,(V$4+1),FALSE)*$E2983</f>
        <v>0</v>
      </c>
      <c r="W2978" s="51">
        <f t="shared" si="1394"/>
        <v>0</v>
      </c>
      <c r="X2978" s="51">
        <f>VLOOKUP(CONCATENATE($F2978," ",$G2978),AllocFactorMatrix,(X$4+1),FALSE)*$E2983</f>
        <v>0</v>
      </c>
      <c r="Y2978" s="51">
        <f>VLOOKUP(CONCATENATE($F2978," ",$G2978),AllocFactorMatrix,(Y$4+1),FALSE)*$E2983</f>
        <v>0</v>
      </c>
      <c r="Z2978" s="51">
        <f t="shared" si="1390"/>
        <v>0</v>
      </c>
      <c r="AA2978" s="51">
        <f>VLOOKUP(CONCATENATE($F2978," ",$G2978),AllocFactorMatrix,(AA$4+1),FALSE)*$E2983</f>
        <v>0</v>
      </c>
      <c r="AB2978" s="51">
        <f>VLOOKUP(CONCATENATE($F2978," ",$G2978),AllocFactorMatrix,(AB$4+1),FALSE)*$E2983</f>
        <v>0</v>
      </c>
      <c r="AC2978" s="51">
        <f>VLOOKUP(CONCATENATE($F2978," ",$G2978),AllocFactorMatrix,(AC$4+1),FALSE)*$E2983</f>
        <v>0</v>
      </c>
    </row>
    <row r="2979" spans="1:29" s="48" customFormat="1" hidden="1" outlineLevel="1">
      <c r="A2979" s="53"/>
      <c r="B2979" s="104"/>
      <c r="C2979" s="52"/>
      <c r="D2979" s="52"/>
      <c r="F2979" s="175" t="str">
        <f>F2983</f>
        <v>PROD_DEMAND</v>
      </c>
      <c r="G2979" s="52" t="str">
        <f>$G$11</f>
        <v>DISTPRI</v>
      </c>
      <c r="H2979" s="50">
        <f t="shared" si="1380"/>
        <v>0</v>
      </c>
      <c r="I2979" s="51">
        <f>VLOOKUP(CONCATENATE($F2979," ",$G2979),AllocFactorMatrix,(I$4+1),FALSE)*$E2983</f>
        <v>0</v>
      </c>
      <c r="J2979" s="51">
        <f>VLOOKUP(CONCATENATE($F2979," ",$G2979),AllocFactorMatrix,(J$4+1),FALSE)*$E2983</f>
        <v>0</v>
      </c>
      <c r="K2979" s="51">
        <f>VLOOKUP(CONCATENATE($F2979," ",$G2979),AllocFactorMatrix,(K$4+1),FALSE)*$E2983</f>
        <v>0</v>
      </c>
      <c r="L2979" s="51">
        <f>VLOOKUP(CONCATENATE($F2979," ",$G2979),AllocFactorMatrix,(L$4+1),FALSE)*$E2983</f>
        <v>0</v>
      </c>
      <c r="M2979" s="51">
        <f t="shared" si="1389"/>
        <v>0</v>
      </c>
      <c r="N2979" s="51">
        <f>VLOOKUP(CONCATENATE($F2979," ",$G2979),AllocFactorMatrix,(N$4+1),FALSE)*$E2983</f>
        <v>0</v>
      </c>
      <c r="O2979" s="51">
        <f>VLOOKUP(CONCATENATE($F2979," ",$G2979),AllocFactorMatrix,(O$4+1),FALSE)*$E2983</f>
        <v>0</v>
      </c>
      <c r="P2979" s="51">
        <f>VLOOKUP(CONCATENATE($F2979," ",$G2979),AllocFactorMatrix,(P$4+1),FALSE)*$E2983</f>
        <v>0</v>
      </c>
      <c r="Q2979" s="51">
        <f>VLOOKUP(CONCATENATE($F2979," ",$G2979),AllocFactorMatrix,(Q$4+1),FALSE)*$E2983</f>
        <v>0</v>
      </c>
      <c r="R2979" s="51">
        <f t="shared" si="1393"/>
        <v>0</v>
      </c>
      <c r="S2979" s="51">
        <f>VLOOKUP(CONCATENATE($F2979," ",$G2979),AllocFactorMatrix,(S$4+1),FALSE)*$E2983</f>
        <v>0</v>
      </c>
      <c r="T2979" s="51">
        <f>VLOOKUP(CONCATENATE($F2979," ",$G2979),AllocFactorMatrix,(T$4+1),FALSE)*$E2983</f>
        <v>0</v>
      </c>
      <c r="U2979" s="51">
        <f>VLOOKUP(CONCATENATE($F2979," ",$G2979),AllocFactorMatrix,(U$4+1),FALSE)*$E2983</f>
        <v>0</v>
      </c>
      <c r="V2979" s="51">
        <f>VLOOKUP(CONCATENATE($F2979," ",$G2979),AllocFactorMatrix,(V$4+1),FALSE)*$E2983</f>
        <v>0</v>
      </c>
      <c r="W2979" s="51">
        <f t="shared" si="1394"/>
        <v>0</v>
      </c>
      <c r="X2979" s="51">
        <f>VLOOKUP(CONCATENATE($F2979," ",$G2979),AllocFactorMatrix,(X$4+1),FALSE)*$E2983</f>
        <v>0</v>
      </c>
      <c r="Y2979" s="51">
        <f>VLOOKUP(CONCATENATE($F2979," ",$G2979),AllocFactorMatrix,(Y$4+1),FALSE)*$E2983</f>
        <v>0</v>
      </c>
      <c r="Z2979" s="51">
        <f t="shared" si="1390"/>
        <v>0</v>
      </c>
      <c r="AA2979" s="51">
        <f>VLOOKUP(CONCATENATE($F2979," ",$G2979),AllocFactorMatrix,(AA$4+1),FALSE)*$E2983</f>
        <v>0</v>
      </c>
      <c r="AB2979" s="51">
        <f>VLOOKUP(CONCATENATE($F2979," ",$G2979),AllocFactorMatrix,(AB$4+1),FALSE)*$E2983</f>
        <v>0</v>
      </c>
      <c r="AC2979" s="51">
        <f>VLOOKUP(CONCATENATE($F2979," ",$G2979),AllocFactorMatrix,(AC$4+1),FALSE)*$E2983</f>
        <v>0</v>
      </c>
    </row>
    <row r="2980" spans="1:29" s="48" customFormat="1" hidden="1" outlineLevel="1">
      <c r="A2980" s="53"/>
      <c r="B2980" s="104"/>
      <c r="C2980" s="52"/>
      <c r="D2980" s="52"/>
      <c r="F2980" s="175" t="str">
        <f>F2983</f>
        <v>PROD_DEMAND</v>
      </c>
      <c r="G2980" s="52" t="str">
        <f>$G$12</f>
        <v>DISTSEC</v>
      </c>
      <c r="H2980" s="50">
        <f t="shared" si="1380"/>
        <v>0</v>
      </c>
      <c r="I2980" s="51">
        <f>VLOOKUP(CONCATENATE($F2980," ",$G2980),AllocFactorMatrix,(I$4+1),FALSE)*$E2983</f>
        <v>0</v>
      </c>
      <c r="J2980" s="51">
        <f>VLOOKUP(CONCATENATE($F2980," ",$G2980),AllocFactorMatrix,(J$4+1),FALSE)*$E2983</f>
        <v>0</v>
      </c>
      <c r="K2980" s="51">
        <f>VLOOKUP(CONCATENATE($F2980," ",$G2980),AllocFactorMatrix,(K$4+1),FALSE)*$E2983</f>
        <v>0</v>
      </c>
      <c r="L2980" s="51">
        <f>VLOOKUP(CONCATENATE($F2980," ",$G2980),AllocFactorMatrix,(L$4+1),FALSE)*$E2983</f>
        <v>0</v>
      </c>
      <c r="M2980" s="51">
        <f t="shared" si="1389"/>
        <v>0</v>
      </c>
      <c r="N2980" s="51">
        <f>VLOOKUP(CONCATENATE($F2980," ",$G2980),AllocFactorMatrix,(N$4+1),FALSE)*$E2983</f>
        <v>0</v>
      </c>
      <c r="O2980" s="51">
        <f>VLOOKUP(CONCATENATE($F2980," ",$G2980),AllocFactorMatrix,(O$4+1),FALSE)*$E2983</f>
        <v>0</v>
      </c>
      <c r="P2980" s="51">
        <f>VLOOKUP(CONCATENATE($F2980," ",$G2980),AllocFactorMatrix,(P$4+1),FALSE)*$E2983</f>
        <v>0</v>
      </c>
      <c r="Q2980" s="51">
        <f>VLOOKUP(CONCATENATE($F2980," ",$G2980),AllocFactorMatrix,(Q$4+1),FALSE)*$E2983</f>
        <v>0</v>
      </c>
      <c r="R2980" s="51">
        <f t="shared" si="1393"/>
        <v>0</v>
      </c>
      <c r="S2980" s="51">
        <f>VLOOKUP(CONCATENATE($F2980," ",$G2980),AllocFactorMatrix,(S$4+1),FALSE)*$E2983</f>
        <v>0</v>
      </c>
      <c r="T2980" s="51">
        <f>VLOOKUP(CONCATENATE($F2980," ",$G2980),AllocFactorMatrix,(T$4+1),FALSE)*$E2983</f>
        <v>0</v>
      </c>
      <c r="U2980" s="51">
        <f>VLOOKUP(CONCATENATE($F2980," ",$G2980),AllocFactorMatrix,(U$4+1),FALSE)*$E2983</f>
        <v>0</v>
      </c>
      <c r="V2980" s="51">
        <f>VLOOKUP(CONCATENATE($F2980," ",$G2980),AllocFactorMatrix,(V$4+1),FALSE)*$E2983</f>
        <v>0</v>
      </c>
      <c r="W2980" s="51">
        <f t="shared" si="1394"/>
        <v>0</v>
      </c>
      <c r="X2980" s="51">
        <f>VLOOKUP(CONCATENATE($F2980," ",$G2980),AllocFactorMatrix,(X$4+1),FALSE)*$E2983</f>
        <v>0</v>
      </c>
      <c r="Y2980" s="51">
        <f>VLOOKUP(CONCATENATE($F2980," ",$G2980),AllocFactorMatrix,(Y$4+1),FALSE)*$E2983</f>
        <v>0</v>
      </c>
      <c r="Z2980" s="51">
        <f t="shared" si="1390"/>
        <v>0</v>
      </c>
      <c r="AA2980" s="51">
        <f>VLOOKUP(CONCATENATE($F2980," ",$G2980),AllocFactorMatrix,(AA$4+1),FALSE)*$E2983</f>
        <v>0</v>
      </c>
      <c r="AB2980" s="51">
        <f>VLOOKUP(CONCATENATE($F2980," ",$G2980),AllocFactorMatrix,(AB$4+1),FALSE)*$E2983</f>
        <v>0</v>
      </c>
      <c r="AC2980" s="51">
        <f>VLOOKUP(CONCATENATE($F2980," ",$G2980),AllocFactorMatrix,(AC$4+1),FALSE)*$E2983</f>
        <v>0</v>
      </c>
    </row>
    <row r="2981" spans="1:29" s="48" customFormat="1" hidden="1" outlineLevel="1">
      <c r="A2981" s="53"/>
      <c r="B2981" s="104"/>
      <c r="C2981" s="52"/>
      <c r="D2981" s="52"/>
      <c r="F2981" s="175" t="str">
        <f>F2983</f>
        <v>PROD_DEMAND</v>
      </c>
      <c r="G2981" s="52" t="str">
        <f>$G$13</f>
        <v>ENERGY</v>
      </c>
      <c r="H2981" s="50">
        <f t="shared" si="1380"/>
        <v>0</v>
      </c>
      <c r="I2981" s="51">
        <f>VLOOKUP(CONCATENATE($F2981," ",$G2981),AllocFactorMatrix,(I$4+1),FALSE)*$E2983</f>
        <v>0</v>
      </c>
      <c r="J2981" s="51">
        <f>VLOOKUP(CONCATENATE($F2981," ",$G2981),AllocFactorMatrix,(J$4+1),FALSE)*$E2983</f>
        <v>0</v>
      </c>
      <c r="K2981" s="51">
        <f>VLOOKUP(CONCATENATE($F2981," ",$G2981),AllocFactorMatrix,(K$4+1),FALSE)*$E2983</f>
        <v>0</v>
      </c>
      <c r="L2981" s="51">
        <f>VLOOKUP(CONCATENATE($F2981," ",$G2981),AllocFactorMatrix,(L$4+1),FALSE)*$E2983</f>
        <v>0</v>
      </c>
      <c r="M2981" s="51">
        <f t="shared" si="1389"/>
        <v>0</v>
      </c>
      <c r="N2981" s="51">
        <f>VLOOKUP(CONCATENATE($F2981," ",$G2981),AllocFactorMatrix,(N$4+1),FALSE)*$E2983</f>
        <v>0</v>
      </c>
      <c r="O2981" s="51">
        <f>VLOOKUP(CONCATENATE($F2981," ",$G2981),AllocFactorMatrix,(O$4+1),FALSE)*$E2983</f>
        <v>0</v>
      </c>
      <c r="P2981" s="51">
        <f>VLOOKUP(CONCATENATE($F2981," ",$G2981),AllocFactorMatrix,(P$4+1),FALSE)*$E2983</f>
        <v>0</v>
      </c>
      <c r="Q2981" s="51">
        <f>VLOOKUP(CONCATENATE($F2981," ",$G2981),AllocFactorMatrix,(Q$4+1),FALSE)*$E2983</f>
        <v>0</v>
      </c>
      <c r="R2981" s="51">
        <f t="shared" si="1393"/>
        <v>0</v>
      </c>
      <c r="S2981" s="51">
        <f>VLOOKUP(CONCATENATE($F2981," ",$G2981),AllocFactorMatrix,(S$4+1),FALSE)*$E2983</f>
        <v>0</v>
      </c>
      <c r="T2981" s="51">
        <f>VLOOKUP(CONCATENATE($F2981," ",$G2981),AllocFactorMatrix,(T$4+1),FALSE)*$E2983</f>
        <v>0</v>
      </c>
      <c r="U2981" s="51">
        <f>VLOOKUP(CONCATENATE($F2981," ",$G2981),AllocFactorMatrix,(U$4+1),FALSE)*$E2983</f>
        <v>0</v>
      </c>
      <c r="V2981" s="51">
        <f>VLOOKUP(CONCATENATE($F2981," ",$G2981),AllocFactorMatrix,(V$4+1),FALSE)*$E2983</f>
        <v>0</v>
      </c>
      <c r="W2981" s="51">
        <f t="shared" si="1394"/>
        <v>0</v>
      </c>
      <c r="X2981" s="51">
        <f>VLOOKUP(CONCATENATE($F2981," ",$G2981),AllocFactorMatrix,(X$4+1),FALSE)*$E2983</f>
        <v>0</v>
      </c>
      <c r="Y2981" s="51">
        <f>VLOOKUP(CONCATENATE($F2981," ",$G2981),AllocFactorMatrix,(Y$4+1),FALSE)*$E2983</f>
        <v>0</v>
      </c>
      <c r="Z2981" s="51">
        <f t="shared" si="1390"/>
        <v>0</v>
      </c>
      <c r="AA2981" s="51">
        <f>VLOOKUP(CONCATENATE($F2981," ",$G2981),AllocFactorMatrix,(AA$4+1),FALSE)*$E2983</f>
        <v>0</v>
      </c>
      <c r="AB2981" s="51">
        <f>VLOOKUP(CONCATENATE($F2981," ",$G2981),AllocFactorMatrix,(AB$4+1),FALSE)*$E2983</f>
        <v>0</v>
      </c>
      <c r="AC2981" s="51">
        <f>VLOOKUP(CONCATENATE($F2981," ",$G2981),AllocFactorMatrix,(AC$4+1),FALSE)*$E2983</f>
        <v>0</v>
      </c>
    </row>
    <row r="2982" spans="1:29" s="48" customFormat="1" hidden="1" outlineLevel="1">
      <c r="A2982" s="53"/>
      <c r="B2982" s="104"/>
      <c r="C2982" s="52"/>
      <c r="D2982" s="52"/>
      <c r="F2982" s="175" t="str">
        <f>F2983</f>
        <v>PROD_DEMAND</v>
      </c>
      <c r="G2982" s="52" t="str">
        <f>$G$14</f>
        <v>CUSTOMER</v>
      </c>
      <c r="H2982" s="50">
        <f t="shared" si="1380"/>
        <v>0</v>
      </c>
      <c r="I2982" s="51">
        <f>VLOOKUP(CONCATENATE($F2982," ",$G2982),AllocFactorMatrix,(I$4+1),FALSE)*$E2983</f>
        <v>0</v>
      </c>
      <c r="J2982" s="51">
        <f>VLOOKUP(CONCATENATE($F2982," ",$G2982),AllocFactorMatrix,(J$4+1),FALSE)*$E2983</f>
        <v>0</v>
      </c>
      <c r="K2982" s="51">
        <f>VLOOKUP(CONCATENATE($F2982," ",$G2982),AllocFactorMatrix,(K$4+1),FALSE)*$E2983</f>
        <v>0</v>
      </c>
      <c r="L2982" s="51">
        <f>VLOOKUP(CONCATENATE($F2982," ",$G2982),AllocFactorMatrix,(L$4+1),FALSE)*$E2983</f>
        <v>0</v>
      </c>
      <c r="M2982" s="51">
        <f t="shared" si="1389"/>
        <v>0</v>
      </c>
      <c r="N2982" s="51">
        <f>VLOOKUP(CONCATENATE($F2982," ",$G2982),AllocFactorMatrix,(N$4+1),FALSE)*$E2983</f>
        <v>0</v>
      </c>
      <c r="O2982" s="51">
        <f>VLOOKUP(CONCATENATE($F2982," ",$G2982),AllocFactorMatrix,(O$4+1),FALSE)*$E2983</f>
        <v>0</v>
      </c>
      <c r="P2982" s="51">
        <f>VLOOKUP(CONCATENATE($F2982," ",$G2982),AllocFactorMatrix,(P$4+1),FALSE)*$E2983</f>
        <v>0</v>
      </c>
      <c r="Q2982" s="51">
        <f>VLOOKUP(CONCATENATE($F2982," ",$G2982),AllocFactorMatrix,(Q$4+1),FALSE)*$E2983</f>
        <v>0</v>
      </c>
      <c r="R2982" s="51">
        <f t="shared" si="1393"/>
        <v>0</v>
      </c>
      <c r="S2982" s="51">
        <f>VLOOKUP(CONCATENATE($F2982," ",$G2982),AllocFactorMatrix,(S$4+1),FALSE)*$E2983</f>
        <v>0</v>
      </c>
      <c r="T2982" s="51">
        <f>VLOOKUP(CONCATENATE($F2982," ",$G2982),AllocFactorMatrix,(T$4+1),FALSE)*$E2983</f>
        <v>0</v>
      </c>
      <c r="U2982" s="51">
        <f>VLOOKUP(CONCATENATE($F2982," ",$G2982),AllocFactorMatrix,(U$4+1),FALSE)*$E2983</f>
        <v>0</v>
      </c>
      <c r="V2982" s="51">
        <f>VLOOKUP(CONCATENATE($F2982," ",$G2982),AllocFactorMatrix,(V$4+1),FALSE)*$E2983</f>
        <v>0</v>
      </c>
      <c r="W2982" s="51">
        <f t="shared" si="1394"/>
        <v>0</v>
      </c>
      <c r="X2982" s="51">
        <f>VLOOKUP(CONCATENATE($F2982," ",$G2982),AllocFactorMatrix,(X$4+1),FALSE)*$E2983</f>
        <v>0</v>
      </c>
      <c r="Y2982" s="51">
        <f>VLOOKUP(CONCATENATE($F2982," ",$G2982),AllocFactorMatrix,(Y$4+1),FALSE)*$E2983</f>
        <v>0</v>
      </c>
      <c r="Z2982" s="51">
        <f t="shared" si="1390"/>
        <v>0</v>
      </c>
      <c r="AA2982" s="51">
        <f>VLOOKUP(CONCATENATE($F2982," ",$G2982),AllocFactorMatrix,(AA$4+1),FALSE)*$E2983</f>
        <v>0</v>
      </c>
      <c r="AB2982" s="51">
        <f>VLOOKUP(CONCATENATE($F2982," ",$G2982),AllocFactorMatrix,(AB$4+1),FALSE)*$E2983</f>
        <v>0</v>
      </c>
      <c r="AC2982" s="51">
        <f>VLOOKUP(CONCATENATE($F2982," ",$G2982),AllocFactorMatrix,(AC$4+1),FALSE)*$E2983</f>
        <v>0</v>
      </c>
    </row>
    <row r="2983" spans="1:29" s="48" customFormat="1" collapsed="1">
      <c r="A2983" s="53"/>
      <c r="B2983" s="104"/>
      <c r="C2983" s="52"/>
      <c r="D2983" s="102" t="s">
        <v>453</v>
      </c>
      <c r="E2983" s="58">
        <v>-188154</v>
      </c>
      <c r="F2983" s="93" t="s">
        <v>29</v>
      </c>
      <c r="G2983" s="52" t="str">
        <f>$G$15</f>
        <v>TOTAL</v>
      </c>
      <c r="H2983" s="50">
        <f t="shared" si="1380"/>
        <v>-188154.00000000003</v>
      </c>
      <c r="I2983" s="51">
        <f>VLOOKUP(CONCATENATE($F2983," ",$G2983),AllocFactorMatrix,(I$4+1),FALSE)*$E2983</f>
        <v>-96783.779673838217</v>
      </c>
      <c r="J2983" s="51">
        <f>VLOOKUP(CONCATENATE($F2983," ",$G2983),AllocFactorMatrix,(J$4+1),FALSE)*$E2983</f>
        <v>-22569.992299827118</v>
      </c>
      <c r="K2983" s="51">
        <f>VLOOKUP(CONCATENATE($F2983," ",$G2983),AllocFactorMatrix,(K$4+1),FALSE)*$E2983</f>
        <v>-313.81226405518163</v>
      </c>
      <c r="L2983" s="51">
        <f>VLOOKUP(CONCATENATE($F2983," ",$G2983),AllocFactorMatrix,(L$4+1),FALSE)*$E2983</f>
        <v>-43.705797407998382</v>
      </c>
      <c r="M2983" s="51">
        <f t="shared" si="1389"/>
        <v>-22927.510361290297</v>
      </c>
      <c r="N2983" s="51">
        <f>VLOOKUP(CONCATENATE($F2983," ",$G2983),AllocFactorMatrix,(N$4+1),FALSE)*$E2983</f>
        <v>-13433.844426523001</v>
      </c>
      <c r="O2983" s="51">
        <f>VLOOKUP(CONCATENATE($F2983," ",$G2983),AllocFactorMatrix,(O$4+1),FALSE)*$E2983</f>
        <v>-2407.2318808428699</v>
      </c>
      <c r="P2983" s="51">
        <f>VLOOKUP(CONCATENATE($F2983," ",$G2983),AllocFactorMatrix,(P$4+1),FALSE)*$E2983</f>
        <v>-488.16206007880169</v>
      </c>
      <c r="Q2983" s="51">
        <f>VLOOKUP(CONCATENATE($F2983," ",$G2983),AllocFactorMatrix,(Q$4+1),FALSE)*$E2983</f>
        <v>-18.537733473884042</v>
      </c>
      <c r="R2983" s="51">
        <f t="shared" si="1393"/>
        <v>-16347.776100918556</v>
      </c>
      <c r="S2983" s="51">
        <f>VLOOKUP(CONCATENATE($F2983," ",$G2983),AllocFactorMatrix,(S$4+1),FALSE)*$E2983</f>
        <v>-636.18889184131785</v>
      </c>
      <c r="T2983" s="51">
        <f>VLOOKUP(CONCATENATE($F2983," ",$G2983),AllocFactorMatrix,(T$4+1),FALSE)*$E2983</f>
        <v>-8588.9174068850425</v>
      </c>
      <c r="U2983" s="51">
        <f>VLOOKUP(CONCATENATE($F2983," ",$G2983),AllocFactorMatrix,(U$4+1),FALSE)*$E2983</f>
        <v>-32849.161233631799</v>
      </c>
      <c r="V2983" s="51">
        <f>VLOOKUP(CONCATENATE($F2983," ",$G2983),AllocFactorMatrix,(V$4+1),FALSE)*$E2983</f>
        <v>-5950.9302232655973</v>
      </c>
      <c r="W2983" s="51">
        <f t="shared" si="1394"/>
        <v>-48025.197755623762</v>
      </c>
      <c r="X2983" s="51">
        <f>VLOOKUP(CONCATENATE($F2983," ",$G2983),AllocFactorMatrix,(X$4+1),FALSE)*$E2983</f>
        <v>-3687.0477587996347</v>
      </c>
      <c r="Y2983" s="51">
        <f>VLOOKUP(CONCATENATE($F2983," ",$G2983),AllocFactorMatrix,(Y$4+1),FALSE)*$E2983</f>
        <v>-73.639800627146172</v>
      </c>
      <c r="Z2983" s="51">
        <f t="shared" si="1390"/>
        <v>-3760.6875594267808</v>
      </c>
      <c r="AA2983" s="51">
        <f>VLOOKUP(CONCATENATE($F2983," ",$G2983),AllocFactorMatrix,(AA$4+1),FALSE)*$E2983</f>
        <v>-48.638124857490943</v>
      </c>
      <c r="AB2983" s="51">
        <f>VLOOKUP(CONCATENATE($F2983," ",$G2983),AllocFactorMatrix,(AB$4+1),FALSE)*$E2983</f>
        <v>-216.07824335084044</v>
      </c>
      <c r="AC2983" s="51">
        <f>VLOOKUP(CONCATENATE($F2983," ",$G2983),AllocFactorMatrix,(AC$4+1),FALSE)*$E2983</f>
        <v>-44.332180694042272</v>
      </c>
    </row>
    <row r="2984" spans="1:29" s="48" customFormat="1" hidden="1" outlineLevel="1">
      <c r="A2984" s="53"/>
      <c r="B2984" s="104"/>
      <c r="C2984" s="52"/>
      <c r="D2984" s="52"/>
      <c r="F2984" s="175" t="str">
        <f>F2991</f>
        <v>PROD_DEMAND</v>
      </c>
      <c r="G2984" s="52" t="str">
        <f>$G$8</f>
        <v>PRODUCTION</v>
      </c>
      <c r="H2984" s="50">
        <f t="shared" si="1380"/>
        <v>-36929.000000000007</v>
      </c>
      <c r="I2984" s="51">
        <f>VLOOKUP(CONCATENATE($F2984," ",$G2984),AllocFactorMatrix,(I$4+1),FALSE)*$E2991</f>
        <v>-18995.759854030061</v>
      </c>
      <c r="J2984" s="51">
        <f>VLOOKUP(CONCATENATE($F2984," ",$G2984),AllocFactorMatrix,(J$4+1),FALSE)*$E2991</f>
        <v>-4429.8141184365768</v>
      </c>
      <c r="K2984" s="51">
        <f>VLOOKUP(CONCATENATE($F2984," ",$G2984),AllocFactorMatrix,(K$4+1),FALSE)*$E2991</f>
        <v>-61.591957116478</v>
      </c>
      <c r="L2984" s="51">
        <f>VLOOKUP(CONCATENATE($F2984," ",$G2984),AllocFactorMatrix,(L$4+1),FALSE)*$E2991</f>
        <v>-8.5781402068516872</v>
      </c>
      <c r="M2984" s="51">
        <f t="shared" si="1389"/>
        <v>-4499.984215759906</v>
      </c>
      <c r="N2984" s="51">
        <f>VLOOKUP(CONCATENATE($F2984," ",$G2984),AllocFactorMatrix,(N$4+1),FALSE)*$E2991</f>
        <v>-2636.6616751547558</v>
      </c>
      <c r="O2984" s="51">
        <f>VLOOKUP(CONCATENATE($F2984," ",$G2984),AllocFactorMatrix,(O$4+1),FALSE)*$E2991</f>
        <v>-472.46758574171338</v>
      </c>
      <c r="P2984" s="51">
        <f>VLOOKUP(CONCATENATE($F2984," ",$G2984),AllocFactorMatrix,(P$4+1),FALSE)*$E2991</f>
        <v>-95.8116049440887</v>
      </c>
      <c r="Q2984" s="51">
        <f>VLOOKUP(CONCATENATE($F2984," ",$G2984),AllocFactorMatrix,(Q$4+1),FALSE)*$E2991</f>
        <v>-3.6384023696390391</v>
      </c>
      <c r="R2984" s="51">
        <f>SUBTOTAL(9,N2984:Q2984)</f>
        <v>-3208.5792682101969</v>
      </c>
      <c r="S2984" s="51">
        <f>VLOOKUP(CONCATENATE($F2984," ",$G2984),AllocFactorMatrix,(S$4+1),FALSE)*$E2991</f>
        <v>-124.86484255879772</v>
      </c>
      <c r="T2984" s="51">
        <f>VLOOKUP(CONCATENATE($F2984," ",$G2984),AllocFactorMatrix,(T$4+1),FALSE)*$E2991</f>
        <v>-1685.7474776983627</v>
      </c>
      <c r="U2984" s="51">
        <f>VLOOKUP(CONCATENATE($F2984," ",$G2984),AllocFactorMatrix,(U$4+1),FALSE)*$E2991</f>
        <v>-6447.307392863233</v>
      </c>
      <c r="V2984" s="51">
        <f>VLOOKUP(CONCATENATE($F2984," ",$G2984),AllocFactorMatrix,(V$4+1),FALSE)*$E2991</f>
        <v>-1167.9895309957546</v>
      </c>
      <c r="W2984" s="51">
        <f>SUBTOTAL(9,S2984:V2984)</f>
        <v>-9425.9092441161483</v>
      </c>
      <c r="X2984" s="51">
        <f>VLOOKUP(CONCATENATE($F2984," ",$G2984),AllocFactorMatrix,(X$4+1),FALSE)*$E2991</f>
        <v>-723.65714619254288</v>
      </c>
      <c r="Y2984" s="51">
        <f>VLOOKUP(CONCATENATE($F2984," ",$G2984),AllocFactorMatrix,(Y$4+1),FALSE)*$E2991</f>
        <v>-14.453289312796333</v>
      </c>
      <c r="Z2984" s="51">
        <f t="shared" si="1390"/>
        <v>-738.11043550533918</v>
      </c>
      <c r="AA2984" s="51">
        <f>VLOOKUP(CONCATENATE($F2984," ",$G2984),AllocFactorMatrix,(AA$4+1),FALSE)*$E2991</f>
        <v>-9.5462084933739551</v>
      </c>
      <c r="AB2984" s="51">
        <f>VLOOKUP(CONCATENATE($F2984," ",$G2984),AllocFactorMatrix,(AB$4+1),FALSE)*$E2991</f>
        <v>-42.409693382565273</v>
      </c>
      <c r="AC2984" s="51">
        <f>VLOOKUP(CONCATENATE($F2984," ",$G2984),AllocFactorMatrix,(AC$4+1),FALSE)*$E2991</f>
        <v>-8.7010805024091287</v>
      </c>
    </row>
    <row r="2985" spans="1:29" s="48" customFormat="1" hidden="1" outlineLevel="1">
      <c r="A2985" s="53"/>
      <c r="B2985" s="104"/>
      <c r="C2985" s="52"/>
      <c r="D2985" s="52"/>
      <c r="F2985" s="175" t="str">
        <f>F2991</f>
        <v>PROD_DEMAND</v>
      </c>
      <c r="G2985" s="52" t="str">
        <f>$G$9</f>
        <v>BULKTRAN</v>
      </c>
      <c r="H2985" s="50">
        <f t="shared" si="1380"/>
        <v>0</v>
      </c>
      <c r="I2985" s="51">
        <f>VLOOKUP(CONCATENATE($F2985," ",$G2985),AllocFactorMatrix,(I$4+1),FALSE)*$E2991</f>
        <v>0</v>
      </c>
      <c r="J2985" s="51">
        <f>VLOOKUP(CONCATENATE($F2985," ",$G2985),AllocFactorMatrix,(J$4+1),FALSE)*$E2991</f>
        <v>0</v>
      </c>
      <c r="K2985" s="51">
        <f>VLOOKUP(CONCATENATE($F2985," ",$G2985),AllocFactorMatrix,(K$4+1),FALSE)*$E2991</f>
        <v>0</v>
      </c>
      <c r="L2985" s="51">
        <f>VLOOKUP(CONCATENATE($F2985," ",$G2985),AllocFactorMatrix,(L$4+1),FALSE)*$E2991</f>
        <v>0</v>
      </c>
      <c r="M2985" s="51">
        <f t="shared" si="1389"/>
        <v>0</v>
      </c>
      <c r="N2985" s="51">
        <f>VLOOKUP(CONCATENATE($F2985," ",$G2985),AllocFactorMatrix,(N$4+1),FALSE)*$E2991</f>
        <v>0</v>
      </c>
      <c r="O2985" s="51">
        <f>VLOOKUP(CONCATENATE($F2985," ",$G2985),AllocFactorMatrix,(O$4+1),FALSE)*$E2991</f>
        <v>0</v>
      </c>
      <c r="P2985" s="51">
        <f>VLOOKUP(CONCATENATE($F2985," ",$G2985),AllocFactorMatrix,(P$4+1),FALSE)*$E2991</f>
        <v>0</v>
      </c>
      <c r="Q2985" s="51">
        <f>VLOOKUP(CONCATENATE($F2985," ",$G2985),AllocFactorMatrix,(Q$4+1),FALSE)*$E2991</f>
        <v>0</v>
      </c>
      <c r="R2985" s="51">
        <f t="shared" ref="R2985:R2991" si="1395">SUBTOTAL(9,N2985:Q2985)</f>
        <v>0</v>
      </c>
      <c r="S2985" s="51">
        <f>VLOOKUP(CONCATENATE($F2985," ",$G2985),AllocFactorMatrix,(S$4+1),FALSE)*$E2991</f>
        <v>0</v>
      </c>
      <c r="T2985" s="51">
        <f>VLOOKUP(CONCATENATE($F2985," ",$G2985),AllocFactorMatrix,(T$4+1),FALSE)*$E2991</f>
        <v>0</v>
      </c>
      <c r="U2985" s="51">
        <f>VLOOKUP(CONCATENATE($F2985," ",$G2985),AllocFactorMatrix,(U$4+1),FALSE)*$E2991</f>
        <v>0</v>
      </c>
      <c r="V2985" s="51">
        <f>VLOOKUP(CONCATENATE($F2985," ",$G2985),AllocFactorMatrix,(V$4+1),FALSE)*$E2991</f>
        <v>0</v>
      </c>
      <c r="W2985" s="51">
        <f t="shared" ref="W2985:W2991" si="1396">SUBTOTAL(9,S2985:V2985)</f>
        <v>0</v>
      </c>
      <c r="X2985" s="51">
        <f>VLOOKUP(CONCATENATE($F2985," ",$G2985),AllocFactorMatrix,(X$4+1),FALSE)*$E2991</f>
        <v>0</v>
      </c>
      <c r="Y2985" s="51">
        <f>VLOOKUP(CONCATENATE($F2985," ",$G2985),AllocFactorMatrix,(Y$4+1),FALSE)*$E2991</f>
        <v>0</v>
      </c>
      <c r="Z2985" s="51">
        <f t="shared" si="1390"/>
        <v>0</v>
      </c>
      <c r="AA2985" s="51">
        <f>VLOOKUP(CONCATENATE($F2985," ",$G2985),AllocFactorMatrix,(AA$4+1),FALSE)*$E2991</f>
        <v>0</v>
      </c>
      <c r="AB2985" s="51">
        <f>VLOOKUP(CONCATENATE($F2985," ",$G2985),AllocFactorMatrix,(AB$4+1),FALSE)*$E2991</f>
        <v>0</v>
      </c>
      <c r="AC2985" s="51">
        <f>VLOOKUP(CONCATENATE($F2985," ",$G2985),AllocFactorMatrix,(AC$4+1),FALSE)*$E2991</f>
        <v>0</v>
      </c>
    </row>
    <row r="2986" spans="1:29" s="48" customFormat="1" hidden="1" outlineLevel="1">
      <c r="A2986" s="53"/>
      <c r="B2986" s="104"/>
      <c r="C2986" s="52"/>
      <c r="D2986" s="52"/>
      <c r="F2986" s="175" t="str">
        <f>F2991</f>
        <v>PROD_DEMAND</v>
      </c>
      <c r="G2986" s="52" t="str">
        <f>$G$10</f>
        <v>SUBTRAN</v>
      </c>
      <c r="H2986" s="50">
        <f t="shared" si="1380"/>
        <v>0</v>
      </c>
      <c r="I2986" s="51">
        <f>VLOOKUP(CONCATENATE($F2986," ",$G2986),AllocFactorMatrix,(I$4+1),FALSE)*$E2991</f>
        <v>0</v>
      </c>
      <c r="J2986" s="51">
        <f>VLOOKUP(CONCATENATE($F2986," ",$G2986),AllocFactorMatrix,(J$4+1),FALSE)*$E2991</f>
        <v>0</v>
      </c>
      <c r="K2986" s="51">
        <f>VLOOKUP(CONCATENATE($F2986," ",$G2986),AllocFactorMatrix,(K$4+1),FALSE)*$E2991</f>
        <v>0</v>
      </c>
      <c r="L2986" s="51">
        <f>VLOOKUP(CONCATENATE($F2986," ",$G2986),AllocFactorMatrix,(L$4+1),FALSE)*$E2991</f>
        <v>0</v>
      </c>
      <c r="M2986" s="51">
        <f t="shared" si="1389"/>
        <v>0</v>
      </c>
      <c r="N2986" s="51">
        <f>VLOOKUP(CONCATENATE($F2986," ",$G2986),AllocFactorMatrix,(N$4+1),FALSE)*$E2991</f>
        <v>0</v>
      </c>
      <c r="O2986" s="51">
        <f>VLOOKUP(CONCATENATE($F2986," ",$G2986),AllocFactorMatrix,(O$4+1),FALSE)*$E2991</f>
        <v>0</v>
      </c>
      <c r="P2986" s="51">
        <f>VLOOKUP(CONCATENATE($F2986," ",$G2986),AllocFactorMatrix,(P$4+1),FALSE)*$E2991</f>
        <v>0</v>
      </c>
      <c r="Q2986" s="51">
        <f>VLOOKUP(CONCATENATE($F2986," ",$G2986),AllocFactorMatrix,(Q$4+1),FALSE)*$E2991</f>
        <v>0</v>
      </c>
      <c r="R2986" s="51">
        <f t="shared" si="1395"/>
        <v>0</v>
      </c>
      <c r="S2986" s="51">
        <f>VLOOKUP(CONCATENATE($F2986," ",$G2986),AllocFactorMatrix,(S$4+1),FALSE)*$E2991</f>
        <v>0</v>
      </c>
      <c r="T2986" s="51">
        <f>VLOOKUP(CONCATENATE($F2986," ",$G2986),AllocFactorMatrix,(T$4+1),FALSE)*$E2991</f>
        <v>0</v>
      </c>
      <c r="U2986" s="51">
        <f>VLOOKUP(CONCATENATE($F2986," ",$G2986),AllocFactorMatrix,(U$4+1),FALSE)*$E2991</f>
        <v>0</v>
      </c>
      <c r="V2986" s="51">
        <f>VLOOKUP(CONCATENATE($F2986," ",$G2986),AllocFactorMatrix,(V$4+1),FALSE)*$E2991</f>
        <v>0</v>
      </c>
      <c r="W2986" s="51">
        <f t="shared" si="1396"/>
        <v>0</v>
      </c>
      <c r="X2986" s="51">
        <f>VLOOKUP(CONCATENATE($F2986," ",$G2986),AllocFactorMatrix,(X$4+1),FALSE)*$E2991</f>
        <v>0</v>
      </c>
      <c r="Y2986" s="51">
        <f>VLOOKUP(CONCATENATE($F2986," ",$G2986),AllocFactorMatrix,(Y$4+1),FALSE)*$E2991</f>
        <v>0</v>
      </c>
      <c r="Z2986" s="51">
        <f t="shared" si="1390"/>
        <v>0</v>
      </c>
      <c r="AA2986" s="51">
        <f>VLOOKUP(CONCATENATE($F2986," ",$G2986),AllocFactorMatrix,(AA$4+1),FALSE)*$E2991</f>
        <v>0</v>
      </c>
      <c r="AB2986" s="51">
        <f>VLOOKUP(CONCATENATE($F2986," ",$G2986),AllocFactorMatrix,(AB$4+1),FALSE)*$E2991</f>
        <v>0</v>
      </c>
      <c r="AC2986" s="51">
        <f>VLOOKUP(CONCATENATE($F2986," ",$G2986),AllocFactorMatrix,(AC$4+1),FALSE)*$E2991</f>
        <v>0</v>
      </c>
    </row>
    <row r="2987" spans="1:29" s="48" customFormat="1" hidden="1" outlineLevel="1">
      <c r="A2987" s="53"/>
      <c r="B2987" s="104"/>
      <c r="C2987" s="52"/>
      <c r="D2987" s="52"/>
      <c r="F2987" s="175" t="str">
        <f>F2991</f>
        <v>PROD_DEMAND</v>
      </c>
      <c r="G2987" s="52" t="str">
        <f>$G$11</f>
        <v>DISTPRI</v>
      </c>
      <c r="H2987" s="50">
        <f t="shared" si="1380"/>
        <v>0</v>
      </c>
      <c r="I2987" s="51">
        <f>VLOOKUP(CONCATENATE($F2987," ",$G2987),AllocFactorMatrix,(I$4+1),FALSE)*$E2991</f>
        <v>0</v>
      </c>
      <c r="J2987" s="51">
        <f>VLOOKUP(CONCATENATE($F2987," ",$G2987),AllocFactorMatrix,(J$4+1),FALSE)*$E2991</f>
        <v>0</v>
      </c>
      <c r="K2987" s="51">
        <f>VLOOKUP(CONCATENATE($F2987," ",$G2987),AllocFactorMatrix,(K$4+1),FALSE)*$E2991</f>
        <v>0</v>
      </c>
      <c r="L2987" s="51">
        <f>VLOOKUP(CONCATENATE($F2987," ",$G2987),AllocFactorMatrix,(L$4+1),FALSE)*$E2991</f>
        <v>0</v>
      </c>
      <c r="M2987" s="51">
        <f t="shared" si="1389"/>
        <v>0</v>
      </c>
      <c r="N2987" s="51">
        <f>VLOOKUP(CONCATENATE($F2987," ",$G2987),AllocFactorMatrix,(N$4+1),FALSE)*$E2991</f>
        <v>0</v>
      </c>
      <c r="O2987" s="51">
        <f>VLOOKUP(CONCATENATE($F2987," ",$G2987),AllocFactorMatrix,(O$4+1),FALSE)*$E2991</f>
        <v>0</v>
      </c>
      <c r="P2987" s="51">
        <f>VLOOKUP(CONCATENATE($F2987," ",$G2987),AllocFactorMatrix,(P$4+1),FALSE)*$E2991</f>
        <v>0</v>
      </c>
      <c r="Q2987" s="51">
        <f>VLOOKUP(CONCATENATE($F2987," ",$G2987),AllocFactorMatrix,(Q$4+1),FALSE)*$E2991</f>
        <v>0</v>
      </c>
      <c r="R2987" s="51">
        <f t="shared" si="1395"/>
        <v>0</v>
      </c>
      <c r="S2987" s="51">
        <f>VLOOKUP(CONCATENATE($F2987," ",$G2987),AllocFactorMatrix,(S$4+1),FALSE)*$E2991</f>
        <v>0</v>
      </c>
      <c r="T2987" s="51">
        <f>VLOOKUP(CONCATENATE($F2987," ",$G2987),AllocFactorMatrix,(T$4+1),FALSE)*$E2991</f>
        <v>0</v>
      </c>
      <c r="U2987" s="51">
        <f>VLOOKUP(CONCATENATE($F2987," ",$G2987),AllocFactorMatrix,(U$4+1),FALSE)*$E2991</f>
        <v>0</v>
      </c>
      <c r="V2987" s="51">
        <f>VLOOKUP(CONCATENATE($F2987," ",$G2987),AllocFactorMatrix,(V$4+1),FALSE)*$E2991</f>
        <v>0</v>
      </c>
      <c r="W2987" s="51">
        <f t="shared" si="1396"/>
        <v>0</v>
      </c>
      <c r="X2987" s="51">
        <f>VLOOKUP(CONCATENATE($F2987," ",$G2987),AllocFactorMatrix,(X$4+1),FALSE)*$E2991</f>
        <v>0</v>
      </c>
      <c r="Y2987" s="51">
        <f>VLOOKUP(CONCATENATE($F2987," ",$G2987),AllocFactorMatrix,(Y$4+1),FALSE)*$E2991</f>
        <v>0</v>
      </c>
      <c r="Z2987" s="51">
        <f t="shared" si="1390"/>
        <v>0</v>
      </c>
      <c r="AA2987" s="51">
        <f>VLOOKUP(CONCATENATE($F2987," ",$G2987),AllocFactorMatrix,(AA$4+1),FALSE)*$E2991</f>
        <v>0</v>
      </c>
      <c r="AB2987" s="51">
        <f>VLOOKUP(CONCATENATE($F2987," ",$G2987),AllocFactorMatrix,(AB$4+1),FALSE)*$E2991</f>
        <v>0</v>
      </c>
      <c r="AC2987" s="51">
        <f>VLOOKUP(CONCATENATE($F2987," ",$G2987),AllocFactorMatrix,(AC$4+1),FALSE)*$E2991</f>
        <v>0</v>
      </c>
    </row>
    <row r="2988" spans="1:29" s="48" customFormat="1" hidden="1" outlineLevel="1">
      <c r="A2988" s="53"/>
      <c r="B2988" s="104"/>
      <c r="C2988" s="52"/>
      <c r="D2988" s="52"/>
      <c r="F2988" s="175" t="str">
        <f>F2991</f>
        <v>PROD_DEMAND</v>
      </c>
      <c r="G2988" s="52" t="str">
        <f>$G$12</f>
        <v>DISTSEC</v>
      </c>
      <c r="H2988" s="50">
        <f t="shared" si="1380"/>
        <v>0</v>
      </c>
      <c r="I2988" s="51">
        <f>VLOOKUP(CONCATENATE($F2988," ",$G2988),AllocFactorMatrix,(I$4+1),FALSE)*$E2991</f>
        <v>0</v>
      </c>
      <c r="J2988" s="51">
        <f>VLOOKUP(CONCATENATE($F2988," ",$G2988),AllocFactorMatrix,(J$4+1),FALSE)*$E2991</f>
        <v>0</v>
      </c>
      <c r="K2988" s="51">
        <f>VLOOKUP(CONCATENATE($F2988," ",$G2988),AllocFactorMatrix,(K$4+1),FALSE)*$E2991</f>
        <v>0</v>
      </c>
      <c r="L2988" s="51">
        <f>VLOOKUP(CONCATENATE($F2988," ",$G2988),AllocFactorMatrix,(L$4+1),FALSE)*$E2991</f>
        <v>0</v>
      </c>
      <c r="M2988" s="51">
        <f t="shared" si="1389"/>
        <v>0</v>
      </c>
      <c r="N2988" s="51">
        <f>VLOOKUP(CONCATENATE($F2988," ",$G2988),AllocFactorMatrix,(N$4+1),FALSE)*$E2991</f>
        <v>0</v>
      </c>
      <c r="O2988" s="51">
        <f>VLOOKUP(CONCATENATE($F2988," ",$G2988),AllocFactorMatrix,(O$4+1),FALSE)*$E2991</f>
        <v>0</v>
      </c>
      <c r="P2988" s="51">
        <f>VLOOKUP(CONCATENATE($F2988," ",$G2988),AllocFactorMatrix,(P$4+1),FALSE)*$E2991</f>
        <v>0</v>
      </c>
      <c r="Q2988" s="51">
        <f>VLOOKUP(CONCATENATE($F2988," ",$G2988),AllocFactorMatrix,(Q$4+1),FALSE)*$E2991</f>
        <v>0</v>
      </c>
      <c r="R2988" s="51">
        <f t="shared" si="1395"/>
        <v>0</v>
      </c>
      <c r="S2988" s="51">
        <f>VLOOKUP(CONCATENATE($F2988," ",$G2988),AllocFactorMatrix,(S$4+1),FALSE)*$E2991</f>
        <v>0</v>
      </c>
      <c r="T2988" s="51">
        <f>VLOOKUP(CONCATENATE($F2988," ",$G2988),AllocFactorMatrix,(T$4+1),FALSE)*$E2991</f>
        <v>0</v>
      </c>
      <c r="U2988" s="51">
        <f>VLOOKUP(CONCATENATE($F2988," ",$G2988),AllocFactorMatrix,(U$4+1),FALSE)*$E2991</f>
        <v>0</v>
      </c>
      <c r="V2988" s="51">
        <f>VLOOKUP(CONCATENATE($F2988," ",$G2988),AllocFactorMatrix,(V$4+1),FALSE)*$E2991</f>
        <v>0</v>
      </c>
      <c r="W2988" s="51">
        <f t="shared" si="1396"/>
        <v>0</v>
      </c>
      <c r="X2988" s="51">
        <f>VLOOKUP(CONCATENATE($F2988," ",$G2988),AllocFactorMatrix,(X$4+1),FALSE)*$E2991</f>
        <v>0</v>
      </c>
      <c r="Y2988" s="51">
        <f>VLOOKUP(CONCATENATE($F2988," ",$G2988),AllocFactorMatrix,(Y$4+1),FALSE)*$E2991</f>
        <v>0</v>
      </c>
      <c r="Z2988" s="51">
        <f t="shared" si="1390"/>
        <v>0</v>
      </c>
      <c r="AA2988" s="51">
        <f>VLOOKUP(CONCATENATE($F2988," ",$G2988),AllocFactorMatrix,(AA$4+1),FALSE)*$E2991</f>
        <v>0</v>
      </c>
      <c r="AB2988" s="51">
        <f>VLOOKUP(CONCATENATE($F2988," ",$G2988),AllocFactorMatrix,(AB$4+1),FALSE)*$E2991</f>
        <v>0</v>
      </c>
      <c r="AC2988" s="51">
        <f>VLOOKUP(CONCATENATE($F2988," ",$G2988),AllocFactorMatrix,(AC$4+1),FALSE)*$E2991</f>
        <v>0</v>
      </c>
    </row>
    <row r="2989" spans="1:29" s="48" customFormat="1" hidden="1" outlineLevel="1">
      <c r="A2989" s="53"/>
      <c r="B2989" s="104"/>
      <c r="C2989" s="52"/>
      <c r="D2989" s="52"/>
      <c r="F2989" s="175" t="str">
        <f>F2991</f>
        <v>PROD_DEMAND</v>
      </c>
      <c r="G2989" s="52" t="str">
        <f>$G$13</f>
        <v>ENERGY</v>
      </c>
      <c r="H2989" s="50">
        <f t="shared" si="1380"/>
        <v>0</v>
      </c>
      <c r="I2989" s="51">
        <f>VLOOKUP(CONCATENATE($F2989," ",$G2989),AllocFactorMatrix,(I$4+1),FALSE)*$E2991</f>
        <v>0</v>
      </c>
      <c r="J2989" s="51">
        <f>VLOOKUP(CONCATENATE($F2989," ",$G2989),AllocFactorMatrix,(J$4+1),FALSE)*$E2991</f>
        <v>0</v>
      </c>
      <c r="K2989" s="51">
        <f>VLOOKUP(CONCATENATE($F2989," ",$G2989),AllocFactorMatrix,(K$4+1),FALSE)*$E2991</f>
        <v>0</v>
      </c>
      <c r="L2989" s="51">
        <f>VLOOKUP(CONCATENATE($F2989," ",$G2989),AllocFactorMatrix,(L$4+1),FALSE)*$E2991</f>
        <v>0</v>
      </c>
      <c r="M2989" s="51">
        <f t="shared" si="1389"/>
        <v>0</v>
      </c>
      <c r="N2989" s="51">
        <f>VLOOKUP(CONCATENATE($F2989," ",$G2989),AllocFactorMatrix,(N$4+1),FALSE)*$E2991</f>
        <v>0</v>
      </c>
      <c r="O2989" s="51">
        <f>VLOOKUP(CONCATENATE($F2989," ",$G2989),AllocFactorMatrix,(O$4+1),FALSE)*$E2991</f>
        <v>0</v>
      </c>
      <c r="P2989" s="51">
        <f>VLOOKUP(CONCATENATE($F2989," ",$G2989),AllocFactorMatrix,(P$4+1),FALSE)*$E2991</f>
        <v>0</v>
      </c>
      <c r="Q2989" s="51">
        <f>VLOOKUP(CONCATENATE($F2989," ",$G2989),AllocFactorMatrix,(Q$4+1),FALSE)*$E2991</f>
        <v>0</v>
      </c>
      <c r="R2989" s="51">
        <f t="shared" si="1395"/>
        <v>0</v>
      </c>
      <c r="S2989" s="51">
        <f>VLOOKUP(CONCATENATE($F2989," ",$G2989),AllocFactorMatrix,(S$4+1),FALSE)*$E2991</f>
        <v>0</v>
      </c>
      <c r="T2989" s="51">
        <f>VLOOKUP(CONCATENATE($F2989," ",$G2989),AllocFactorMatrix,(T$4+1),FALSE)*$E2991</f>
        <v>0</v>
      </c>
      <c r="U2989" s="51">
        <f>VLOOKUP(CONCATENATE($F2989," ",$G2989),AllocFactorMatrix,(U$4+1),FALSE)*$E2991</f>
        <v>0</v>
      </c>
      <c r="V2989" s="51">
        <f>VLOOKUP(CONCATENATE($F2989," ",$G2989),AllocFactorMatrix,(V$4+1),FALSE)*$E2991</f>
        <v>0</v>
      </c>
      <c r="W2989" s="51">
        <f t="shared" si="1396"/>
        <v>0</v>
      </c>
      <c r="X2989" s="51">
        <f>VLOOKUP(CONCATENATE($F2989," ",$G2989),AllocFactorMatrix,(X$4+1),FALSE)*$E2991</f>
        <v>0</v>
      </c>
      <c r="Y2989" s="51">
        <f>VLOOKUP(CONCATENATE($F2989," ",$G2989),AllocFactorMatrix,(Y$4+1),FALSE)*$E2991</f>
        <v>0</v>
      </c>
      <c r="Z2989" s="51">
        <f t="shared" si="1390"/>
        <v>0</v>
      </c>
      <c r="AA2989" s="51">
        <f>VLOOKUP(CONCATENATE($F2989," ",$G2989),AllocFactorMatrix,(AA$4+1),FALSE)*$E2991</f>
        <v>0</v>
      </c>
      <c r="AB2989" s="51">
        <f>VLOOKUP(CONCATENATE($F2989," ",$G2989),AllocFactorMatrix,(AB$4+1),FALSE)*$E2991</f>
        <v>0</v>
      </c>
      <c r="AC2989" s="51">
        <f>VLOOKUP(CONCATENATE($F2989," ",$G2989),AllocFactorMatrix,(AC$4+1),FALSE)*$E2991</f>
        <v>0</v>
      </c>
    </row>
    <row r="2990" spans="1:29" s="48" customFormat="1" hidden="1" outlineLevel="1">
      <c r="A2990" s="53"/>
      <c r="B2990" s="104"/>
      <c r="C2990" s="52"/>
      <c r="D2990" s="52"/>
      <c r="F2990" s="175" t="str">
        <f>F2991</f>
        <v>PROD_DEMAND</v>
      </c>
      <c r="G2990" s="52" t="str">
        <f>$G$14</f>
        <v>CUSTOMER</v>
      </c>
      <c r="H2990" s="50">
        <f t="shared" si="1380"/>
        <v>0</v>
      </c>
      <c r="I2990" s="51">
        <f>VLOOKUP(CONCATENATE($F2990," ",$G2990),AllocFactorMatrix,(I$4+1),FALSE)*$E2991</f>
        <v>0</v>
      </c>
      <c r="J2990" s="51">
        <f>VLOOKUP(CONCATENATE($F2990," ",$G2990),AllocFactorMatrix,(J$4+1),FALSE)*$E2991</f>
        <v>0</v>
      </c>
      <c r="K2990" s="51">
        <f>VLOOKUP(CONCATENATE($F2990," ",$G2990),AllocFactorMatrix,(K$4+1),FALSE)*$E2991</f>
        <v>0</v>
      </c>
      <c r="L2990" s="51">
        <f>VLOOKUP(CONCATENATE($F2990," ",$G2990),AllocFactorMatrix,(L$4+1),FALSE)*$E2991</f>
        <v>0</v>
      </c>
      <c r="M2990" s="51">
        <f t="shared" si="1389"/>
        <v>0</v>
      </c>
      <c r="N2990" s="51">
        <f>VLOOKUP(CONCATENATE($F2990," ",$G2990),AllocFactorMatrix,(N$4+1),FALSE)*$E2991</f>
        <v>0</v>
      </c>
      <c r="O2990" s="51">
        <f>VLOOKUP(CONCATENATE($F2990," ",$G2990),AllocFactorMatrix,(O$4+1),FALSE)*$E2991</f>
        <v>0</v>
      </c>
      <c r="P2990" s="51">
        <f>VLOOKUP(CONCATENATE($F2990," ",$G2990),AllocFactorMatrix,(P$4+1),FALSE)*$E2991</f>
        <v>0</v>
      </c>
      <c r="Q2990" s="51">
        <f>VLOOKUP(CONCATENATE($F2990," ",$G2990),AllocFactorMatrix,(Q$4+1),FALSE)*$E2991</f>
        <v>0</v>
      </c>
      <c r="R2990" s="51">
        <f t="shared" si="1395"/>
        <v>0</v>
      </c>
      <c r="S2990" s="51">
        <f>VLOOKUP(CONCATENATE($F2990," ",$G2990),AllocFactorMatrix,(S$4+1),FALSE)*$E2991</f>
        <v>0</v>
      </c>
      <c r="T2990" s="51">
        <f>VLOOKUP(CONCATENATE($F2990," ",$G2990),AllocFactorMatrix,(T$4+1),FALSE)*$E2991</f>
        <v>0</v>
      </c>
      <c r="U2990" s="51">
        <f>VLOOKUP(CONCATENATE($F2990," ",$G2990),AllocFactorMatrix,(U$4+1),FALSE)*$E2991</f>
        <v>0</v>
      </c>
      <c r="V2990" s="51">
        <f>VLOOKUP(CONCATENATE($F2990," ",$G2990),AllocFactorMatrix,(V$4+1),FALSE)*$E2991</f>
        <v>0</v>
      </c>
      <c r="W2990" s="51">
        <f t="shared" si="1396"/>
        <v>0</v>
      </c>
      <c r="X2990" s="51">
        <f>VLOOKUP(CONCATENATE($F2990," ",$G2990),AllocFactorMatrix,(X$4+1),FALSE)*$E2991</f>
        <v>0</v>
      </c>
      <c r="Y2990" s="51">
        <f>VLOOKUP(CONCATENATE($F2990," ",$G2990),AllocFactorMatrix,(Y$4+1),FALSE)*$E2991</f>
        <v>0</v>
      </c>
      <c r="Z2990" s="51">
        <f t="shared" si="1390"/>
        <v>0</v>
      </c>
      <c r="AA2990" s="51">
        <f>VLOOKUP(CONCATENATE($F2990," ",$G2990),AllocFactorMatrix,(AA$4+1),FALSE)*$E2991</f>
        <v>0</v>
      </c>
      <c r="AB2990" s="51">
        <f>VLOOKUP(CONCATENATE($F2990," ",$G2990),AllocFactorMatrix,(AB$4+1),FALSE)*$E2991</f>
        <v>0</v>
      </c>
      <c r="AC2990" s="51">
        <f>VLOOKUP(CONCATENATE($F2990," ",$G2990),AllocFactorMatrix,(AC$4+1),FALSE)*$E2991</f>
        <v>0</v>
      </c>
    </row>
    <row r="2991" spans="1:29" s="48" customFormat="1" collapsed="1">
      <c r="A2991" s="53"/>
      <c r="B2991" s="104"/>
      <c r="C2991" s="52"/>
      <c r="D2991" s="102" t="s">
        <v>454</v>
      </c>
      <c r="E2991" s="58">
        <v>-36929</v>
      </c>
      <c r="F2991" s="93" t="s">
        <v>29</v>
      </c>
      <c r="G2991" s="52" t="str">
        <f>$G$15</f>
        <v>TOTAL</v>
      </c>
      <c r="H2991" s="50">
        <f t="shared" si="1380"/>
        <v>-36929.000000000007</v>
      </c>
      <c r="I2991" s="51">
        <f>VLOOKUP(CONCATENATE($F2991," ",$G2991),AllocFactorMatrix,(I$4+1),FALSE)*$E2991</f>
        <v>-18995.759854030061</v>
      </c>
      <c r="J2991" s="51">
        <f>VLOOKUP(CONCATENATE($F2991," ",$G2991),AllocFactorMatrix,(J$4+1),FALSE)*$E2991</f>
        <v>-4429.8141184365768</v>
      </c>
      <c r="K2991" s="51">
        <f>VLOOKUP(CONCATENATE($F2991," ",$G2991),AllocFactorMatrix,(K$4+1),FALSE)*$E2991</f>
        <v>-61.591957116478</v>
      </c>
      <c r="L2991" s="51">
        <f>VLOOKUP(CONCATENATE($F2991," ",$G2991),AllocFactorMatrix,(L$4+1),FALSE)*$E2991</f>
        <v>-8.5781402068516872</v>
      </c>
      <c r="M2991" s="51">
        <f t="shared" si="1389"/>
        <v>-4499.984215759906</v>
      </c>
      <c r="N2991" s="51">
        <f>VLOOKUP(CONCATENATE($F2991," ",$G2991),AllocFactorMatrix,(N$4+1),FALSE)*$E2991</f>
        <v>-2636.6616751547558</v>
      </c>
      <c r="O2991" s="51">
        <f>VLOOKUP(CONCATENATE($F2991," ",$G2991),AllocFactorMatrix,(O$4+1),FALSE)*$E2991</f>
        <v>-472.46758574171338</v>
      </c>
      <c r="P2991" s="51">
        <f>VLOOKUP(CONCATENATE($F2991," ",$G2991),AllocFactorMatrix,(P$4+1),FALSE)*$E2991</f>
        <v>-95.8116049440887</v>
      </c>
      <c r="Q2991" s="51">
        <f>VLOOKUP(CONCATENATE($F2991," ",$G2991),AllocFactorMatrix,(Q$4+1),FALSE)*$E2991</f>
        <v>-3.6384023696390391</v>
      </c>
      <c r="R2991" s="51">
        <f t="shared" si="1395"/>
        <v>-3208.5792682101969</v>
      </c>
      <c r="S2991" s="51">
        <f>VLOOKUP(CONCATENATE($F2991," ",$G2991),AllocFactorMatrix,(S$4+1),FALSE)*$E2991</f>
        <v>-124.86484255879772</v>
      </c>
      <c r="T2991" s="51">
        <f>VLOOKUP(CONCATENATE($F2991," ",$G2991),AllocFactorMatrix,(T$4+1),FALSE)*$E2991</f>
        <v>-1685.7474776983627</v>
      </c>
      <c r="U2991" s="51">
        <f>VLOOKUP(CONCATENATE($F2991," ",$G2991),AllocFactorMatrix,(U$4+1),FALSE)*$E2991</f>
        <v>-6447.307392863233</v>
      </c>
      <c r="V2991" s="51">
        <f>VLOOKUP(CONCATENATE($F2991," ",$G2991),AllocFactorMatrix,(V$4+1),FALSE)*$E2991</f>
        <v>-1167.9895309957546</v>
      </c>
      <c r="W2991" s="51">
        <f t="shared" si="1396"/>
        <v>-9425.9092441161483</v>
      </c>
      <c r="X2991" s="51">
        <f>VLOOKUP(CONCATENATE($F2991," ",$G2991),AllocFactorMatrix,(X$4+1),FALSE)*$E2991</f>
        <v>-723.65714619254288</v>
      </c>
      <c r="Y2991" s="51">
        <f>VLOOKUP(CONCATENATE($F2991," ",$G2991),AllocFactorMatrix,(Y$4+1),FALSE)*$E2991</f>
        <v>-14.453289312796333</v>
      </c>
      <c r="Z2991" s="51">
        <f t="shared" si="1390"/>
        <v>-738.11043550533918</v>
      </c>
      <c r="AA2991" s="51">
        <f>VLOOKUP(CONCATENATE($F2991," ",$G2991),AllocFactorMatrix,(AA$4+1),FALSE)*$E2991</f>
        <v>-9.5462084933739551</v>
      </c>
      <c r="AB2991" s="51">
        <f>VLOOKUP(CONCATENATE($F2991," ",$G2991),AllocFactorMatrix,(AB$4+1),FALSE)*$E2991</f>
        <v>-42.409693382565273</v>
      </c>
      <c r="AC2991" s="51">
        <f>VLOOKUP(CONCATENATE($F2991," ",$G2991),AllocFactorMatrix,(AC$4+1),FALSE)*$E2991</f>
        <v>-8.7010805024091287</v>
      </c>
    </row>
    <row r="2992" spans="1:29" s="48" customFormat="1" hidden="1" outlineLevel="1">
      <c r="A2992" s="53"/>
      <c r="B2992" s="104"/>
      <c r="C2992" s="52"/>
      <c r="D2992" s="52"/>
      <c r="F2992" s="175" t="str">
        <f>F2999</f>
        <v>PROD_DEMAND</v>
      </c>
      <c r="G2992" s="52" t="str">
        <f>$G$8</f>
        <v>PRODUCTION</v>
      </c>
      <c r="H2992" s="50">
        <f t="shared" si="1380"/>
        <v>-14338673</v>
      </c>
      <c r="I2992" s="51">
        <f>VLOOKUP(CONCATENATE($F2992," ",$G2992),AllocFactorMatrix,(I$4+1),FALSE)*$E2999</f>
        <v>-7375612.3624648582</v>
      </c>
      <c r="J2992" s="51">
        <f>VLOOKUP(CONCATENATE($F2992," ",$G2992),AllocFactorMatrix,(J$4+1),FALSE)*$E2999</f>
        <v>-1719993.9368801035</v>
      </c>
      <c r="K2992" s="51">
        <f>VLOOKUP(CONCATENATE($F2992," ",$G2992),AllocFactorMatrix,(K$4+1),FALSE)*$E2999</f>
        <v>-23914.726435137723</v>
      </c>
      <c r="L2992" s="51">
        <f>VLOOKUP(CONCATENATE($F2992," ",$G2992),AllocFactorMatrix,(L$4+1),FALSE)*$E2999</f>
        <v>-3330.6926094451164</v>
      </c>
      <c r="M2992" s="51">
        <f t="shared" si="1389"/>
        <v>-1747239.3559246864</v>
      </c>
      <c r="N2992" s="51">
        <f>VLOOKUP(CONCATENATE($F2992," ",$G2992),AllocFactorMatrix,(N$4+1),FALSE)*$E2999</f>
        <v>-1023754.4902834159</v>
      </c>
      <c r="O2992" s="51">
        <f>VLOOKUP(CONCATENATE($F2992," ",$G2992),AllocFactorMatrix,(O$4+1),FALSE)*$E2999</f>
        <v>-183448.19017709364</v>
      </c>
      <c r="P2992" s="51">
        <f>VLOOKUP(CONCATENATE($F2992," ",$G2992),AllocFactorMatrix,(P$4+1),FALSE)*$E2999</f>
        <v>-37201.420913062124</v>
      </c>
      <c r="Q2992" s="51">
        <f>VLOOKUP(CONCATENATE($F2992," ",$G2992),AllocFactorMatrix,(Q$4+1),FALSE)*$E2999</f>
        <v>-1412.7071358736848</v>
      </c>
      <c r="R2992" s="51">
        <f>SUBTOTAL(9,N2992:Q2992)</f>
        <v>-1245816.8085094453</v>
      </c>
      <c r="S2992" s="51">
        <f>VLOOKUP(CONCATENATE($F2992," ",$G2992),AllocFactorMatrix,(S$4+1),FALSE)*$E2999</f>
        <v>-48482.118298548128</v>
      </c>
      <c r="T2992" s="51">
        <f>VLOOKUP(CONCATENATE($F2992," ",$G2992),AllocFactorMatrix,(T$4+1),FALSE)*$E2999</f>
        <v>-654536.59301068576</v>
      </c>
      <c r="U2992" s="51">
        <f>VLOOKUP(CONCATENATE($F2992," ",$G2992),AllocFactorMatrix,(U$4+1),FALSE)*$E2999</f>
        <v>-2503339.7177488813</v>
      </c>
      <c r="V2992" s="51">
        <f>VLOOKUP(CONCATENATE($F2992," ",$G2992),AllocFactorMatrix,(V$4+1),FALSE)*$E2999</f>
        <v>-453503.20757051348</v>
      </c>
      <c r="W2992" s="51">
        <f>SUBTOTAL(9,S2992:V2992)</f>
        <v>-3659861.6366286287</v>
      </c>
      <c r="X2992" s="51">
        <f>VLOOKUP(CONCATENATE($F2992," ",$G2992),AllocFactorMatrix,(X$4+1),FALSE)*$E2999</f>
        <v>-280979.26245953224</v>
      </c>
      <c r="Y2992" s="51">
        <f>VLOOKUP(CONCATENATE($F2992," ",$G2992),AllocFactorMatrix,(Y$4+1),FALSE)*$E2999</f>
        <v>-5611.8765531311792</v>
      </c>
      <c r="Z2992" s="51">
        <f t="shared" si="1390"/>
        <v>-286591.13901266339</v>
      </c>
      <c r="AA2992" s="51">
        <f>VLOOKUP(CONCATENATE($F2992," ",$G2992),AllocFactorMatrix,(AA$4+1),FALSE)*$E2999</f>
        <v>-3706.5710410872703</v>
      </c>
      <c r="AB2992" s="51">
        <f>VLOOKUP(CONCATENATE($F2992," ",$G2992),AllocFactorMatrix,(AB$4+1),FALSE)*$E2999</f>
        <v>-16466.698947788118</v>
      </c>
      <c r="AC2992" s="51">
        <f>VLOOKUP(CONCATENATE($F2992," ",$G2992),AllocFactorMatrix,(AC$4+1),FALSE)*$E2999</f>
        <v>-3378.4274708418911</v>
      </c>
    </row>
    <row r="2993" spans="1:29" s="48" customFormat="1" hidden="1" outlineLevel="1">
      <c r="A2993" s="53"/>
      <c r="B2993" s="104"/>
      <c r="C2993" s="52"/>
      <c r="D2993" s="52"/>
      <c r="F2993" s="175" t="str">
        <f>F2999</f>
        <v>PROD_DEMAND</v>
      </c>
      <c r="G2993" s="52" t="str">
        <f>$G$9</f>
        <v>BULKTRAN</v>
      </c>
      <c r="H2993" s="50">
        <f t="shared" si="1380"/>
        <v>0</v>
      </c>
      <c r="I2993" s="51">
        <f>VLOOKUP(CONCATENATE($F2993," ",$G2993),AllocFactorMatrix,(I$4+1),FALSE)*$E2999</f>
        <v>0</v>
      </c>
      <c r="J2993" s="51">
        <f>VLOOKUP(CONCATENATE($F2993," ",$G2993),AllocFactorMatrix,(J$4+1),FALSE)*$E2999</f>
        <v>0</v>
      </c>
      <c r="K2993" s="51">
        <f>VLOOKUP(CONCATENATE($F2993," ",$G2993),AllocFactorMatrix,(K$4+1),FALSE)*$E2999</f>
        <v>0</v>
      </c>
      <c r="L2993" s="51">
        <f>VLOOKUP(CONCATENATE($F2993," ",$G2993),AllocFactorMatrix,(L$4+1),FALSE)*$E2999</f>
        <v>0</v>
      </c>
      <c r="M2993" s="51">
        <f t="shared" si="1389"/>
        <v>0</v>
      </c>
      <c r="N2993" s="51">
        <f>VLOOKUP(CONCATENATE($F2993," ",$G2993),AllocFactorMatrix,(N$4+1),FALSE)*$E2999</f>
        <v>0</v>
      </c>
      <c r="O2993" s="51">
        <f>VLOOKUP(CONCATENATE($F2993," ",$G2993),AllocFactorMatrix,(O$4+1),FALSE)*$E2999</f>
        <v>0</v>
      </c>
      <c r="P2993" s="51">
        <f>VLOOKUP(CONCATENATE($F2993," ",$G2993),AllocFactorMatrix,(P$4+1),FALSE)*$E2999</f>
        <v>0</v>
      </c>
      <c r="Q2993" s="51">
        <f>VLOOKUP(CONCATENATE($F2993," ",$G2993),AllocFactorMatrix,(Q$4+1),FALSE)*$E2999</f>
        <v>0</v>
      </c>
      <c r="R2993" s="51">
        <f t="shared" ref="R2993:R2999" si="1397">SUBTOTAL(9,N2993:Q2993)</f>
        <v>0</v>
      </c>
      <c r="S2993" s="51">
        <f>VLOOKUP(CONCATENATE($F2993," ",$G2993),AllocFactorMatrix,(S$4+1),FALSE)*$E2999</f>
        <v>0</v>
      </c>
      <c r="T2993" s="51">
        <f>VLOOKUP(CONCATENATE($F2993," ",$G2993),AllocFactorMatrix,(T$4+1),FALSE)*$E2999</f>
        <v>0</v>
      </c>
      <c r="U2993" s="51">
        <f>VLOOKUP(CONCATENATE($F2993," ",$G2993),AllocFactorMatrix,(U$4+1),FALSE)*$E2999</f>
        <v>0</v>
      </c>
      <c r="V2993" s="51">
        <f>VLOOKUP(CONCATENATE($F2993," ",$G2993),AllocFactorMatrix,(V$4+1),FALSE)*$E2999</f>
        <v>0</v>
      </c>
      <c r="W2993" s="51">
        <f t="shared" ref="W2993:W2999" si="1398">SUBTOTAL(9,S2993:V2993)</f>
        <v>0</v>
      </c>
      <c r="X2993" s="51">
        <f>VLOOKUP(CONCATENATE($F2993," ",$G2993),AllocFactorMatrix,(X$4+1),FALSE)*$E2999</f>
        <v>0</v>
      </c>
      <c r="Y2993" s="51">
        <f>VLOOKUP(CONCATENATE($F2993," ",$G2993),AllocFactorMatrix,(Y$4+1),FALSE)*$E2999</f>
        <v>0</v>
      </c>
      <c r="Z2993" s="51">
        <f t="shared" si="1390"/>
        <v>0</v>
      </c>
      <c r="AA2993" s="51">
        <f>VLOOKUP(CONCATENATE($F2993," ",$G2993),AllocFactorMatrix,(AA$4+1),FALSE)*$E2999</f>
        <v>0</v>
      </c>
      <c r="AB2993" s="51">
        <f>VLOOKUP(CONCATENATE($F2993," ",$G2993),AllocFactorMatrix,(AB$4+1),FALSE)*$E2999</f>
        <v>0</v>
      </c>
      <c r="AC2993" s="51">
        <f>VLOOKUP(CONCATENATE($F2993," ",$G2993),AllocFactorMatrix,(AC$4+1),FALSE)*$E2999</f>
        <v>0</v>
      </c>
    </row>
    <row r="2994" spans="1:29" s="48" customFormat="1" hidden="1" outlineLevel="1">
      <c r="A2994" s="53"/>
      <c r="B2994" s="104"/>
      <c r="C2994" s="52"/>
      <c r="D2994" s="52"/>
      <c r="F2994" s="175" t="str">
        <f>F2999</f>
        <v>PROD_DEMAND</v>
      </c>
      <c r="G2994" s="52" t="str">
        <f>$G$10</f>
        <v>SUBTRAN</v>
      </c>
      <c r="H2994" s="50">
        <f t="shared" si="1380"/>
        <v>0</v>
      </c>
      <c r="I2994" s="51">
        <f>VLOOKUP(CONCATENATE($F2994," ",$G2994),AllocFactorMatrix,(I$4+1),FALSE)*$E2999</f>
        <v>0</v>
      </c>
      <c r="J2994" s="51">
        <f>VLOOKUP(CONCATENATE($F2994," ",$G2994),AllocFactorMatrix,(J$4+1),FALSE)*$E2999</f>
        <v>0</v>
      </c>
      <c r="K2994" s="51">
        <f>VLOOKUP(CONCATENATE($F2994," ",$G2994),AllocFactorMatrix,(K$4+1),FALSE)*$E2999</f>
        <v>0</v>
      </c>
      <c r="L2994" s="51">
        <f>VLOOKUP(CONCATENATE($F2994," ",$G2994),AllocFactorMatrix,(L$4+1),FALSE)*$E2999</f>
        <v>0</v>
      </c>
      <c r="M2994" s="51">
        <f t="shared" si="1389"/>
        <v>0</v>
      </c>
      <c r="N2994" s="51">
        <f>VLOOKUP(CONCATENATE($F2994," ",$G2994),AllocFactorMatrix,(N$4+1),FALSE)*$E2999</f>
        <v>0</v>
      </c>
      <c r="O2994" s="51">
        <f>VLOOKUP(CONCATENATE($F2994," ",$G2994),AllocFactorMatrix,(O$4+1),FALSE)*$E2999</f>
        <v>0</v>
      </c>
      <c r="P2994" s="51">
        <f>VLOOKUP(CONCATENATE($F2994," ",$G2994),AllocFactorMatrix,(P$4+1),FALSE)*$E2999</f>
        <v>0</v>
      </c>
      <c r="Q2994" s="51">
        <f>VLOOKUP(CONCATENATE($F2994," ",$G2994),AllocFactorMatrix,(Q$4+1),FALSE)*$E2999</f>
        <v>0</v>
      </c>
      <c r="R2994" s="51">
        <f t="shared" si="1397"/>
        <v>0</v>
      </c>
      <c r="S2994" s="51">
        <f>VLOOKUP(CONCATENATE($F2994," ",$G2994),AllocFactorMatrix,(S$4+1),FALSE)*$E2999</f>
        <v>0</v>
      </c>
      <c r="T2994" s="51">
        <f>VLOOKUP(CONCATENATE($F2994," ",$G2994),AllocFactorMatrix,(T$4+1),FALSE)*$E2999</f>
        <v>0</v>
      </c>
      <c r="U2994" s="51">
        <f>VLOOKUP(CONCATENATE($F2994," ",$G2994),AllocFactorMatrix,(U$4+1),FALSE)*$E2999</f>
        <v>0</v>
      </c>
      <c r="V2994" s="51">
        <f>VLOOKUP(CONCATENATE($F2994," ",$G2994),AllocFactorMatrix,(V$4+1),FALSE)*$E2999</f>
        <v>0</v>
      </c>
      <c r="W2994" s="51">
        <f t="shared" si="1398"/>
        <v>0</v>
      </c>
      <c r="X2994" s="51">
        <f>VLOOKUP(CONCATENATE($F2994," ",$G2994),AllocFactorMatrix,(X$4+1),FALSE)*$E2999</f>
        <v>0</v>
      </c>
      <c r="Y2994" s="51">
        <f>VLOOKUP(CONCATENATE($F2994," ",$G2994),AllocFactorMatrix,(Y$4+1),FALSE)*$E2999</f>
        <v>0</v>
      </c>
      <c r="Z2994" s="51">
        <f t="shared" si="1390"/>
        <v>0</v>
      </c>
      <c r="AA2994" s="51">
        <f>VLOOKUP(CONCATENATE($F2994," ",$G2994),AllocFactorMatrix,(AA$4+1),FALSE)*$E2999</f>
        <v>0</v>
      </c>
      <c r="AB2994" s="51">
        <f>VLOOKUP(CONCATENATE($F2994," ",$G2994),AllocFactorMatrix,(AB$4+1),FALSE)*$E2999</f>
        <v>0</v>
      </c>
      <c r="AC2994" s="51">
        <f>VLOOKUP(CONCATENATE($F2994," ",$G2994),AllocFactorMatrix,(AC$4+1),FALSE)*$E2999</f>
        <v>0</v>
      </c>
    </row>
    <row r="2995" spans="1:29" s="48" customFormat="1" hidden="1" outlineLevel="1">
      <c r="A2995" s="53"/>
      <c r="B2995" s="104"/>
      <c r="C2995" s="52"/>
      <c r="D2995" s="52"/>
      <c r="F2995" s="175" t="str">
        <f>F2999</f>
        <v>PROD_DEMAND</v>
      </c>
      <c r="G2995" s="52" t="str">
        <f>$G$11</f>
        <v>DISTPRI</v>
      </c>
      <c r="H2995" s="50">
        <f t="shared" si="1380"/>
        <v>0</v>
      </c>
      <c r="I2995" s="51">
        <f>VLOOKUP(CONCATENATE($F2995," ",$G2995),AllocFactorMatrix,(I$4+1),FALSE)*$E2999</f>
        <v>0</v>
      </c>
      <c r="J2995" s="51">
        <f>VLOOKUP(CONCATENATE($F2995," ",$G2995),AllocFactorMatrix,(J$4+1),FALSE)*$E2999</f>
        <v>0</v>
      </c>
      <c r="K2995" s="51">
        <f>VLOOKUP(CONCATENATE($F2995," ",$G2995),AllocFactorMatrix,(K$4+1),FALSE)*$E2999</f>
        <v>0</v>
      </c>
      <c r="L2995" s="51">
        <f>VLOOKUP(CONCATENATE($F2995," ",$G2995),AllocFactorMatrix,(L$4+1),FALSE)*$E2999</f>
        <v>0</v>
      </c>
      <c r="M2995" s="51">
        <f t="shared" si="1389"/>
        <v>0</v>
      </c>
      <c r="N2995" s="51">
        <f>VLOOKUP(CONCATENATE($F2995," ",$G2995),AllocFactorMatrix,(N$4+1),FALSE)*$E2999</f>
        <v>0</v>
      </c>
      <c r="O2995" s="51">
        <f>VLOOKUP(CONCATENATE($F2995," ",$G2995),AllocFactorMatrix,(O$4+1),FALSE)*$E2999</f>
        <v>0</v>
      </c>
      <c r="P2995" s="51">
        <f>VLOOKUP(CONCATENATE($F2995," ",$G2995),AllocFactorMatrix,(P$4+1),FALSE)*$E2999</f>
        <v>0</v>
      </c>
      <c r="Q2995" s="51">
        <f>VLOOKUP(CONCATENATE($F2995," ",$G2995),AllocFactorMatrix,(Q$4+1),FALSE)*$E2999</f>
        <v>0</v>
      </c>
      <c r="R2995" s="51">
        <f t="shared" si="1397"/>
        <v>0</v>
      </c>
      <c r="S2995" s="51">
        <f>VLOOKUP(CONCATENATE($F2995," ",$G2995),AllocFactorMatrix,(S$4+1),FALSE)*$E2999</f>
        <v>0</v>
      </c>
      <c r="T2995" s="51">
        <f>VLOOKUP(CONCATENATE($F2995," ",$G2995),AllocFactorMatrix,(T$4+1),FALSE)*$E2999</f>
        <v>0</v>
      </c>
      <c r="U2995" s="51">
        <f>VLOOKUP(CONCATENATE($F2995," ",$G2995),AllocFactorMatrix,(U$4+1),FALSE)*$E2999</f>
        <v>0</v>
      </c>
      <c r="V2995" s="51">
        <f>VLOOKUP(CONCATENATE($F2995," ",$G2995),AllocFactorMatrix,(V$4+1),FALSE)*$E2999</f>
        <v>0</v>
      </c>
      <c r="W2995" s="51">
        <f t="shared" si="1398"/>
        <v>0</v>
      </c>
      <c r="X2995" s="51">
        <f>VLOOKUP(CONCATENATE($F2995," ",$G2995),AllocFactorMatrix,(X$4+1),FALSE)*$E2999</f>
        <v>0</v>
      </c>
      <c r="Y2995" s="51">
        <f>VLOOKUP(CONCATENATE($F2995," ",$G2995),AllocFactorMatrix,(Y$4+1),FALSE)*$E2999</f>
        <v>0</v>
      </c>
      <c r="Z2995" s="51">
        <f t="shared" si="1390"/>
        <v>0</v>
      </c>
      <c r="AA2995" s="51">
        <f>VLOOKUP(CONCATENATE($F2995," ",$G2995),AllocFactorMatrix,(AA$4+1),FALSE)*$E2999</f>
        <v>0</v>
      </c>
      <c r="AB2995" s="51">
        <f>VLOOKUP(CONCATENATE($F2995," ",$G2995),AllocFactorMatrix,(AB$4+1),FALSE)*$E2999</f>
        <v>0</v>
      </c>
      <c r="AC2995" s="51">
        <f>VLOOKUP(CONCATENATE($F2995," ",$G2995),AllocFactorMatrix,(AC$4+1),FALSE)*$E2999</f>
        <v>0</v>
      </c>
    </row>
    <row r="2996" spans="1:29" s="48" customFormat="1" hidden="1" outlineLevel="1">
      <c r="A2996" s="53"/>
      <c r="B2996" s="104"/>
      <c r="C2996" s="52"/>
      <c r="D2996" s="52"/>
      <c r="F2996" s="175" t="str">
        <f>F2999</f>
        <v>PROD_DEMAND</v>
      </c>
      <c r="G2996" s="52" t="str">
        <f>$G$12</f>
        <v>DISTSEC</v>
      </c>
      <c r="H2996" s="50">
        <f t="shared" si="1380"/>
        <v>0</v>
      </c>
      <c r="I2996" s="51">
        <f>VLOOKUP(CONCATENATE($F2996," ",$G2996),AllocFactorMatrix,(I$4+1),FALSE)*$E2999</f>
        <v>0</v>
      </c>
      <c r="J2996" s="51">
        <f>VLOOKUP(CONCATENATE($F2996," ",$G2996),AllocFactorMatrix,(J$4+1),FALSE)*$E2999</f>
        <v>0</v>
      </c>
      <c r="K2996" s="51">
        <f>VLOOKUP(CONCATENATE($F2996," ",$G2996),AllocFactorMatrix,(K$4+1),FALSE)*$E2999</f>
        <v>0</v>
      </c>
      <c r="L2996" s="51">
        <f>VLOOKUP(CONCATENATE($F2996," ",$G2996),AllocFactorMatrix,(L$4+1),FALSE)*$E2999</f>
        <v>0</v>
      </c>
      <c r="M2996" s="51">
        <f t="shared" si="1389"/>
        <v>0</v>
      </c>
      <c r="N2996" s="51">
        <f>VLOOKUP(CONCATENATE($F2996," ",$G2996),AllocFactorMatrix,(N$4+1),FALSE)*$E2999</f>
        <v>0</v>
      </c>
      <c r="O2996" s="51">
        <f>VLOOKUP(CONCATENATE($F2996," ",$G2996),AllocFactorMatrix,(O$4+1),FALSE)*$E2999</f>
        <v>0</v>
      </c>
      <c r="P2996" s="51">
        <f>VLOOKUP(CONCATENATE($F2996," ",$G2996),AllocFactorMatrix,(P$4+1),FALSE)*$E2999</f>
        <v>0</v>
      </c>
      <c r="Q2996" s="51">
        <f>VLOOKUP(CONCATENATE($F2996," ",$G2996),AllocFactorMatrix,(Q$4+1),FALSE)*$E2999</f>
        <v>0</v>
      </c>
      <c r="R2996" s="51">
        <f t="shared" si="1397"/>
        <v>0</v>
      </c>
      <c r="S2996" s="51">
        <f>VLOOKUP(CONCATENATE($F2996," ",$G2996),AllocFactorMatrix,(S$4+1),FALSE)*$E2999</f>
        <v>0</v>
      </c>
      <c r="T2996" s="51">
        <f>VLOOKUP(CONCATENATE($F2996," ",$G2996),AllocFactorMatrix,(T$4+1),FALSE)*$E2999</f>
        <v>0</v>
      </c>
      <c r="U2996" s="51">
        <f>VLOOKUP(CONCATENATE($F2996," ",$G2996),AllocFactorMatrix,(U$4+1),FALSE)*$E2999</f>
        <v>0</v>
      </c>
      <c r="V2996" s="51">
        <f>VLOOKUP(CONCATENATE($F2996," ",$G2996),AllocFactorMatrix,(V$4+1),FALSE)*$E2999</f>
        <v>0</v>
      </c>
      <c r="W2996" s="51">
        <f t="shared" si="1398"/>
        <v>0</v>
      </c>
      <c r="X2996" s="51">
        <f>VLOOKUP(CONCATENATE($F2996," ",$G2996),AllocFactorMatrix,(X$4+1),FALSE)*$E2999</f>
        <v>0</v>
      </c>
      <c r="Y2996" s="51">
        <f>VLOOKUP(CONCATENATE($F2996," ",$G2996),AllocFactorMatrix,(Y$4+1),FALSE)*$E2999</f>
        <v>0</v>
      </c>
      <c r="Z2996" s="51">
        <f t="shared" si="1390"/>
        <v>0</v>
      </c>
      <c r="AA2996" s="51">
        <f>VLOOKUP(CONCATENATE($F2996," ",$G2996),AllocFactorMatrix,(AA$4+1),FALSE)*$E2999</f>
        <v>0</v>
      </c>
      <c r="AB2996" s="51">
        <f>VLOOKUP(CONCATENATE($F2996," ",$G2996),AllocFactorMatrix,(AB$4+1),FALSE)*$E2999</f>
        <v>0</v>
      </c>
      <c r="AC2996" s="51">
        <f>VLOOKUP(CONCATENATE($F2996," ",$G2996),AllocFactorMatrix,(AC$4+1),FALSE)*$E2999</f>
        <v>0</v>
      </c>
    </row>
    <row r="2997" spans="1:29" s="48" customFormat="1" hidden="1" outlineLevel="1">
      <c r="A2997" s="53"/>
      <c r="B2997" s="104"/>
      <c r="C2997" s="52"/>
      <c r="D2997" s="52"/>
      <c r="F2997" s="175" t="str">
        <f>F2999</f>
        <v>PROD_DEMAND</v>
      </c>
      <c r="G2997" s="52" t="str">
        <f>$G$13</f>
        <v>ENERGY</v>
      </c>
      <c r="H2997" s="50">
        <f t="shared" si="1380"/>
        <v>0</v>
      </c>
      <c r="I2997" s="51">
        <f>VLOOKUP(CONCATENATE($F2997," ",$G2997),AllocFactorMatrix,(I$4+1),FALSE)*$E2999</f>
        <v>0</v>
      </c>
      <c r="J2997" s="51">
        <f>VLOOKUP(CONCATENATE($F2997," ",$G2997),AllocFactorMatrix,(J$4+1),FALSE)*$E2999</f>
        <v>0</v>
      </c>
      <c r="K2997" s="51">
        <f>VLOOKUP(CONCATENATE($F2997," ",$G2997),AllocFactorMatrix,(K$4+1),FALSE)*$E2999</f>
        <v>0</v>
      </c>
      <c r="L2997" s="51">
        <f>VLOOKUP(CONCATENATE($F2997," ",$G2997),AllocFactorMatrix,(L$4+1),FALSE)*$E2999</f>
        <v>0</v>
      </c>
      <c r="M2997" s="51">
        <f t="shared" si="1389"/>
        <v>0</v>
      </c>
      <c r="N2997" s="51">
        <f>VLOOKUP(CONCATENATE($F2997," ",$G2997),AllocFactorMatrix,(N$4+1),FALSE)*$E2999</f>
        <v>0</v>
      </c>
      <c r="O2997" s="51">
        <f>VLOOKUP(CONCATENATE($F2997," ",$G2997),AllocFactorMatrix,(O$4+1),FALSE)*$E2999</f>
        <v>0</v>
      </c>
      <c r="P2997" s="51">
        <f>VLOOKUP(CONCATENATE($F2997," ",$G2997),AllocFactorMatrix,(P$4+1),FALSE)*$E2999</f>
        <v>0</v>
      </c>
      <c r="Q2997" s="51">
        <f>VLOOKUP(CONCATENATE($F2997," ",$G2997),AllocFactorMatrix,(Q$4+1),FALSE)*$E2999</f>
        <v>0</v>
      </c>
      <c r="R2997" s="51">
        <f t="shared" si="1397"/>
        <v>0</v>
      </c>
      <c r="S2997" s="51">
        <f>VLOOKUP(CONCATENATE($F2997," ",$G2997),AllocFactorMatrix,(S$4+1),FALSE)*$E2999</f>
        <v>0</v>
      </c>
      <c r="T2997" s="51">
        <f>VLOOKUP(CONCATENATE($F2997," ",$G2997),AllocFactorMatrix,(T$4+1),FALSE)*$E2999</f>
        <v>0</v>
      </c>
      <c r="U2997" s="51">
        <f>VLOOKUP(CONCATENATE($F2997," ",$G2997),AllocFactorMatrix,(U$4+1),FALSE)*$E2999</f>
        <v>0</v>
      </c>
      <c r="V2997" s="51">
        <f>VLOOKUP(CONCATENATE($F2997," ",$G2997),AllocFactorMatrix,(V$4+1),FALSE)*$E2999</f>
        <v>0</v>
      </c>
      <c r="W2997" s="51">
        <f t="shared" si="1398"/>
        <v>0</v>
      </c>
      <c r="X2997" s="51">
        <f>VLOOKUP(CONCATENATE($F2997," ",$G2997),AllocFactorMatrix,(X$4+1),FALSE)*$E2999</f>
        <v>0</v>
      </c>
      <c r="Y2997" s="51">
        <f>VLOOKUP(CONCATENATE($F2997," ",$G2997),AllocFactorMatrix,(Y$4+1),FALSE)*$E2999</f>
        <v>0</v>
      </c>
      <c r="Z2997" s="51">
        <f t="shared" si="1390"/>
        <v>0</v>
      </c>
      <c r="AA2997" s="51">
        <f>VLOOKUP(CONCATENATE($F2997," ",$G2997),AllocFactorMatrix,(AA$4+1),FALSE)*$E2999</f>
        <v>0</v>
      </c>
      <c r="AB2997" s="51">
        <f>VLOOKUP(CONCATENATE($F2997," ",$G2997),AllocFactorMatrix,(AB$4+1),FALSE)*$E2999</f>
        <v>0</v>
      </c>
      <c r="AC2997" s="51">
        <f>VLOOKUP(CONCATENATE($F2997," ",$G2997),AllocFactorMatrix,(AC$4+1),FALSE)*$E2999</f>
        <v>0</v>
      </c>
    </row>
    <row r="2998" spans="1:29" s="48" customFormat="1" hidden="1" outlineLevel="1">
      <c r="A2998" s="53"/>
      <c r="B2998" s="104"/>
      <c r="C2998" s="52"/>
      <c r="D2998" s="52"/>
      <c r="F2998" s="175" t="str">
        <f>F2999</f>
        <v>PROD_DEMAND</v>
      </c>
      <c r="G2998" s="52" t="str">
        <f>$G$14</f>
        <v>CUSTOMER</v>
      </c>
      <c r="H2998" s="50">
        <f t="shared" si="1380"/>
        <v>0</v>
      </c>
      <c r="I2998" s="51">
        <f>VLOOKUP(CONCATENATE($F2998," ",$G2998),AllocFactorMatrix,(I$4+1),FALSE)*$E2999</f>
        <v>0</v>
      </c>
      <c r="J2998" s="51">
        <f>VLOOKUP(CONCATENATE($F2998," ",$G2998),AllocFactorMatrix,(J$4+1),FALSE)*$E2999</f>
        <v>0</v>
      </c>
      <c r="K2998" s="51">
        <f>VLOOKUP(CONCATENATE($F2998," ",$G2998),AllocFactorMatrix,(K$4+1),FALSE)*$E2999</f>
        <v>0</v>
      </c>
      <c r="L2998" s="51">
        <f>VLOOKUP(CONCATENATE($F2998," ",$G2998),AllocFactorMatrix,(L$4+1),FALSE)*$E2999</f>
        <v>0</v>
      </c>
      <c r="M2998" s="51">
        <f t="shared" si="1389"/>
        <v>0</v>
      </c>
      <c r="N2998" s="51">
        <f>VLOOKUP(CONCATENATE($F2998," ",$G2998),AllocFactorMatrix,(N$4+1),FALSE)*$E2999</f>
        <v>0</v>
      </c>
      <c r="O2998" s="51">
        <f>VLOOKUP(CONCATENATE($F2998," ",$G2998),AllocFactorMatrix,(O$4+1),FALSE)*$E2999</f>
        <v>0</v>
      </c>
      <c r="P2998" s="51">
        <f>VLOOKUP(CONCATENATE($F2998," ",$G2998),AllocFactorMatrix,(P$4+1),FALSE)*$E2999</f>
        <v>0</v>
      </c>
      <c r="Q2998" s="51">
        <f>VLOOKUP(CONCATENATE($F2998," ",$G2998),AllocFactorMatrix,(Q$4+1),FALSE)*$E2999</f>
        <v>0</v>
      </c>
      <c r="R2998" s="51">
        <f t="shared" si="1397"/>
        <v>0</v>
      </c>
      <c r="S2998" s="51">
        <f>VLOOKUP(CONCATENATE($F2998," ",$G2998),AllocFactorMatrix,(S$4+1),FALSE)*$E2999</f>
        <v>0</v>
      </c>
      <c r="T2998" s="51">
        <f>VLOOKUP(CONCATENATE($F2998," ",$G2998),AllocFactorMatrix,(T$4+1),FALSE)*$E2999</f>
        <v>0</v>
      </c>
      <c r="U2998" s="51">
        <f>VLOOKUP(CONCATENATE($F2998," ",$G2998),AllocFactorMatrix,(U$4+1),FALSE)*$E2999</f>
        <v>0</v>
      </c>
      <c r="V2998" s="51">
        <f>VLOOKUP(CONCATENATE($F2998," ",$G2998),AllocFactorMatrix,(V$4+1),FALSE)*$E2999</f>
        <v>0</v>
      </c>
      <c r="W2998" s="51">
        <f t="shared" si="1398"/>
        <v>0</v>
      </c>
      <c r="X2998" s="51">
        <f>VLOOKUP(CONCATENATE($F2998," ",$G2998),AllocFactorMatrix,(X$4+1),FALSE)*$E2999</f>
        <v>0</v>
      </c>
      <c r="Y2998" s="51">
        <f>VLOOKUP(CONCATENATE($F2998," ",$G2998),AllocFactorMatrix,(Y$4+1),FALSE)*$E2999</f>
        <v>0</v>
      </c>
      <c r="Z2998" s="51">
        <f t="shared" si="1390"/>
        <v>0</v>
      </c>
      <c r="AA2998" s="51">
        <f>VLOOKUP(CONCATENATE($F2998," ",$G2998),AllocFactorMatrix,(AA$4+1),FALSE)*$E2999</f>
        <v>0</v>
      </c>
      <c r="AB2998" s="51">
        <f>VLOOKUP(CONCATENATE($F2998," ",$G2998),AllocFactorMatrix,(AB$4+1),FALSE)*$E2999</f>
        <v>0</v>
      </c>
      <c r="AC2998" s="51">
        <f>VLOOKUP(CONCATENATE($F2998," ",$G2998),AllocFactorMatrix,(AC$4+1),FALSE)*$E2999</f>
        <v>0</v>
      </c>
    </row>
    <row r="2999" spans="1:29" s="48" customFormat="1" collapsed="1">
      <c r="A2999" s="53"/>
      <c r="B2999" s="104"/>
      <c r="C2999" s="52"/>
      <c r="D2999" s="102" t="s">
        <v>676</v>
      </c>
      <c r="E2999" s="58">
        <v>-14338673</v>
      </c>
      <c r="F2999" s="93" t="s">
        <v>29</v>
      </c>
      <c r="G2999" s="52" t="str">
        <f>$G$15</f>
        <v>TOTAL</v>
      </c>
      <c r="H2999" s="50">
        <f t="shared" si="1380"/>
        <v>-14338673</v>
      </c>
      <c r="I2999" s="51">
        <f>VLOOKUP(CONCATENATE($F2999," ",$G2999),AllocFactorMatrix,(I$4+1),FALSE)*$E2999</f>
        <v>-7375612.3624648582</v>
      </c>
      <c r="J2999" s="51">
        <f>VLOOKUP(CONCATENATE($F2999," ",$G2999),AllocFactorMatrix,(J$4+1),FALSE)*$E2999</f>
        <v>-1719993.9368801035</v>
      </c>
      <c r="K2999" s="51">
        <f>VLOOKUP(CONCATENATE($F2999," ",$G2999),AllocFactorMatrix,(K$4+1),FALSE)*$E2999</f>
        <v>-23914.726435137723</v>
      </c>
      <c r="L2999" s="51">
        <f>VLOOKUP(CONCATENATE($F2999," ",$G2999),AllocFactorMatrix,(L$4+1),FALSE)*$E2999</f>
        <v>-3330.6926094451164</v>
      </c>
      <c r="M2999" s="51">
        <f t="shared" si="1389"/>
        <v>-1747239.3559246864</v>
      </c>
      <c r="N2999" s="51">
        <f>VLOOKUP(CONCATENATE($F2999," ",$G2999),AllocFactorMatrix,(N$4+1),FALSE)*$E2999</f>
        <v>-1023754.4902834159</v>
      </c>
      <c r="O2999" s="51">
        <f>VLOOKUP(CONCATENATE($F2999," ",$G2999),AllocFactorMatrix,(O$4+1),FALSE)*$E2999</f>
        <v>-183448.19017709364</v>
      </c>
      <c r="P2999" s="51">
        <f>VLOOKUP(CONCATENATE($F2999," ",$G2999),AllocFactorMatrix,(P$4+1),FALSE)*$E2999</f>
        <v>-37201.420913062124</v>
      </c>
      <c r="Q2999" s="51">
        <f>VLOOKUP(CONCATENATE($F2999," ",$G2999),AllocFactorMatrix,(Q$4+1),FALSE)*$E2999</f>
        <v>-1412.7071358736848</v>
      </c>
      <c r="R2999" s="51">
        <f t="shared" si="1397"/>
        <v>-1245816.8085094453</v>
      </c>
      <c r="S2999" s="51">
        <f>VLOOKUP(CONCATENATE($F2999," ",$G2999),AllocFactorMatrix,(S$4+1),FALSE)*$E2999</f>
        <v>-48482.118298548128</v>
      </c>
      <c r="T2999" s="51">
        <f>VLOOKUP(CONCATENATE($F2999," ",$G2999),AllocFactorMatrix,(T$4+1),FALSE)*$E2999</f>
        <v>-654536.59301068576</v>
      </c>
      <c r="U2999" s="51">
        <f>VLOOKUP(CONCATENATE($F2999," ",$G2999),AllocFactorMatrix,(U$4+1),FALSE)*$E2999</f>
        <v>-2503339.7177488813</v>
      </c>
      <c r="V2999" s="51">
        <f>VLOOKUP(CONCATENATE($F2999," ",$G2999),AllocFactorMatrix,(V$4+1),FALSE)*$E2999</f>
        <v>-453503.20757051348</v>
      </c>
      <c r="W2999" s="51">
        <f t="shared" si="1398"/>
        <v>-3659861.6366286287</v>
      </c>
      <c r="X2999" s="51">
        <f>VLOOKUP(CONCATENATE($F2999," ",$G2999),AllocFactorMatrix,(X$4+1),FALSE)*$E2999</f>
        <v>-280979.26245953224</v>
      </c>
      <c r="Y2999" s="51">
        <f>VLOOKUP(CONCATENATE($F2999," ",$G2999),AllocFactorMatrix,(Y$4+1),FALSE)*$E2999</f>
        <v>-5611.8765531311792</v>
      </c>
      <c r="Z2999" s="51">
        <f t="shared" si="1390"/>
        <v>-286591.13901266339</v>
      </c>
      <c r="AA2999" s="51">
        <f>VLOOKUP(CONCATENATE($F2999," ",$G2999),AllocFactorMatrix,(AA$4+1),FALSE)*$E2999</f>
        <v>-3706.5710410872703</v>
      </c>
      <c r="AB2999" s="51">
        <f>VLOOKUP(CONCATENATE($F2999," ",$G2999),AllocFactorMatrix,(AB$4+1),FALSE)*$E2999</f>
        <v>-16466.698947788118</v>
      </c>
      <c r="AC2999" s="51">
        <f>VLOOKUP(CONCATENATE($F2999," ",$G2999),AllocFactorMatrix,(AC$4+1),FALSE)*$E2999</f>
        <v>-3378.4274708418911</v>
      </c>
    </row>
    <row r="3000" spans="1:29" s="48" customFormat="1" hidden="1" outlineLevel="1">
      <c r="A3000" s="53"/>
      <c r="B3000" s="104"/>
      <c r="C3000" s="52"/>
      <c r="D3000" s="52"/>
      <c r="F3000" s="175" t="str">
        <f>F3007</f>
        <v>PROD_ENERGY</v>
      </c>
      <c r="G3000" s="52" t="str">
        <f>$G$8</f>
        <v>PRODUCTION</v>
      </c>
      <c r="H3000" s="50">
        <f t="shared" si="1380"/>
        <v>0</v>
      </c>
      <c r="I3000" s="51">
        <f>VLOOKUP(CONCATENATE($F3000," ",$G3000),AllocFactorMatrix,(I$4+1),FALSE)*$E3007</f>
        <v>0</v>
      </c>
      <c r="J3000" s="51">
        <f>VLOOKUP(CONCATENATE($F3000," ",$G3000),AllocFactorMatrix,(J$4+1),FALSE)*$E3007</f>
        <v>0</v>
      </c>
      <c r="K3000" s="51">
        <f>VLOOKUP(CONCATENATE($F3000," ",$G3000),AllocFactorMatrix,(K$4+1),FALSE)*$E3007</f>
        <v>0</v>
      </c>
      <c r="L3000" s="51">
        <f>VLOOKUP(CONCATENATE($F3000," ",$G3000),AllocFactorMatrix,(L$4+1),FALSE)*$E3007</f>
        <v>0</v>
      </c>
      <c r="M3000" s="51">
        <f t="shared" ref="M3000:M3007" si="1399">SUBTOTAL(9,J3000:L3000)</f>
        <v>0</v>
      </c>
      <c r="N3000" s="51">
        <f>VLOOKUP(CONCATENATE($F3000," ",$G3000),AllocFactorMatrix,(N$4+1),FALSE)*$E3007</f>
        <v>0</v>
      </c>
      <c r="O3000" s="51">
        <f>VLOOKUP(CONCATENATE($F3000," ",$G3000),AllocFactorMatrix,(O$4+1),FALSE)*$E3007</f>
        <v>0</v>
      </c>
      <c r="P3000" s="51">
        <f>VLOOKUP(CONCATENATE($F3000," ",$G3000),AllocFactorMatrix,(P$4+1),FALSE)*$E3007</f>
        <v>0</v>
      </c>
      <c r="Q3000" s="51">
        <f>VLOOKUP(CONCATENATE($F3000," ",$G3000),AllocFactorMatrix,(Q$4+1),FALSE)*$E3007</f>
        <v>0</v>
      </c>
      <c r="R3000" s="51">
        <f>SUBTOTAL(9,N3000:Q3000)</f>
        <v>0</v>
      </c>
      <c r="S3000" s="51">
        <f>VLOOKUP(CONCATENATE($F3000," ",$G3000),AllocFactorMatrix,(S$4+1),FALSE)*$E3007</f>
        <v>0</v>
      </c>
      <c r="T3000" s="51">
        <f>VLOOKUP(CONCATENATE($F3000," ",$G3000),AllocFactorMatrix,(T$4+1),FALSE)*$E3007</f>
        <v>0</v>
      </c>
      <c r="U3000" s="51">
        <f>VLOOKUP(CONCATENATE($F3000," ",$G3000),AllocFactorMatrix,(U$4+1),FALSE)*$E3007</f>
        <v>0</v>
      </c>
      <c r="V3000" s="51">
        <f>VLOOKUP(CONCATENATE($F3000," ",$G3000),AllocFactorMatrix,(V$4+1),FALSE)*$E3007</f>
        <v>0</v>
      </c>
      <c r="W3000" s="51">
        <f>SUBTOTAL(9,S3000:V3000)</f>
        <v>0</v>
      </c>
      <c r="X3000" s="51">
        <f>VLOOKUP(CONCATENATE($F3000," ",$G3000),AllocFactorMatrix,(X$4+1),FALSE)*$E3007</f>
        <v>0</v>
      </c>
      <c r="Y3000" s="51">
        <f>VLOOKUP(CONCATENATE($F3000," ",$G3000),AllocFactorMatrix,(Y$4+1),FALSE)*$E3007</f>
        <v>0</v>
      </c>
      <c r="Z3000" s="51">
        <f t="shared" ref="Z3000:Z3007" si="1400">SUBTOTAL(9,X3000:Y3000)</f>
        <v>0</v>
      </c>
      <c r="AA3000" s="51">
        <f>VLOOKUP(CONCATENATE($F3000," ",$G3000),AllocFactorMatrix,(AA$4+1),FALSE)*$E3007</f>
        <v>0</v>
      </c>
      <c r="AB3000" s="51">
        <f>VLOOKUP(CONCATENATE($F3000," ",$G3000),AllocFactorMatrix,(AB$4+1),FALSE)*$E3007</f>
        <v>0</v>
      </c>
      <c r="AC3000" s="51">
        <f>VLOOKUP(CONCATENATE($F3000," ",$G3000),AllocFactorMatrix,(AC$4+1),FALSE)*$E3007</f>
        <v>0</v>
      </c>
    </row>
    <row r="3001" spans="1:29" s="48" customFormat="1" hidden="1" outlineLevel="1">
      <c r="A3001" s="53"/>
      <c r="B3001" s="104"/>
      <c r="C3001" s="52"/>
      <c r="D3001" s="52"/>
      <c r="F3001" s="175" t="str">
        <f>F3007</f>
        <v>PROD_ENERGY</v>
      </c>
      <c r="G3001" s="52" t="str">
        <f>$G$9</f>
        <v>BULKTRAN</v>
      </c>
      <c r="H3001" s="50">
        <f t="shared" si="1380"/>
        <v>0</v>
      </c>
      <c r="I3001" s="51">
        <f>VLOOKUP(CONCATENATE($F3001," ",$G3001),AllocFactorMatrix,(I$4+1),FALSE)*$E3007</f>
        <v>0</v>
      </c>
      <c r="J3001" s="51">
        <f>VLOOKUP(CONCATENATE($F3001," ",$G3001),AllocFactorMatrix,(J$4+1),FALSE)*$E3007</f>
        <v>0</v>
      </c>
      <c r="K3001" s="51">
        <f>VLOOKUP(CONCATENATE($F3001," ",$G3001),AllocFactorMatrix,(K$4+1),FALSE)*$E3007</f>
        <v>0</v>
      </c>
      <c r="L3001" s="51">
        <f>VLOOKUP(CONCATENATE($F3001," ",$G3001),AllocFactorMatrix,(L$4+1),FALSE)*$E3007</f>
        <v>0</v>
      </c>
      <c r="M3001" s="51">
        <f t="shared" si="1399"/>
        <v>0</v>
      </c>
      <c r="N3001" s="51">
        <f>VLOOKUP(CONCATENATE($F3001," ",$G3001),AllocFactorMatrix,(N$4+1),FALSE)*$E3007</f>
        <v>0</v>
      </c>
      <c r="O3001" s="51">
        <f>VLOOKUP(CONCATENATE($F3001," ",$G3001),AllocFactorMatrix,(O$4+1),FALSE)*$E3007</f>
        <v>0</v>
      </c>
      <c r="P3001" s="51">
        <f>VLOOKUP(CONCATENATE($F3001," ",$G3001),AllocFactorMatrix,(P$4+1),FALSE)*$E3007</f>
        <v>0</v>
      </c>
      <c r="Q3001" s="51">
        <f>VLOOKUP(CONCATENATE($F3001," ",$G3001),AllocFactorMatrix,(Q$4+1),FALSE)*$E3007</f>
        <v>0</v>
      </c>
      <c r="R3001" s="51">
        <f t="shared" ref="R3001:R3007" si="1401">SUBTOTAL(9,N3001:Q3001)</f>
        <v>0</v>
      </c>
      <c r="S3001" s="51">
        <f>VLOOKUP(CONCATENATE($F3001," ",$G3001),AllocFactorMatrix,(S$4+1),FALSE)*$E3007</f>
        <v>0</v>
      </c>
      <c r="T3001" s="51">
        <f>VLOOKUP(CONCATENATE($F3001," ",$G3001),AllocFactorMatrix,(T$4+1),FALSE)*$E3007</f>
        <v>0</v>
      </c>
      <c r="U3001" s="51">
        <f>VLOOKUP(CONCATENATE($F3001," ",$G3001),AllocFactorMatrix,(U$4+1),FALSE)*$E3007</f>
        <v>0</v>
      </c>
      <c r="V3001" s="51">
        <f>VLOOKUP(CONCATENATE($F3001," ",$G3001),AllocFactorMatrix,(V$4+1),FALSE)*$E3007</f>
        <v>0</v>
      </c>
      <c r="W3001" s="51">
        <f t="shared" ref="W3001:W3007" si="1402">SUBTOTAL(9,S3001:V3001)</f>
        <v>0</v>
      </c>
      <c r="X3001" s="51">
        <f>VLOOKUP(CONCATENATE($F3001," ",$G3001),AllocFactorMatrix,(X$4+1),FALSE)*$E3007</f>
        <v>0</v>
      </c>
      <c r="Y3001" s="51">
        <f>VLOOKUP(CONCATENATE($F3001," ",$G3001),AllocFactorMatrix,(Y$4+1),FALSE)*$E3007</f>
        <v>0</v>
      </c>
      <c r="Z3001" s="51">
        <f t="shared" si="1400"/>
        <v>0</v>
      </c>
      <c r="AA3001" s="51">
        <f>VLOOKUP(CONCATENATE($F3001," ",$G3001),AllocFactorMatrix,(AA$4+1),FALSE)*$E3007</f>
        <v>0</v>
      </c>
      <c r="AB3001" s="51">
        <f>VLOOKUP(CONCATENATE($F3001," ",$G3001),AllocFactorMatrix,(AB$4+1),FALSE)*$E3007</f>
        <v>0</v>
      </c>
      <c r="AC3001" s="51">
        <f>VLOOKUP(CONCATENATE($F3001," ",$G3001),AllocFactorMatrix,(AC$4+1),FALSE)*$E3007</f>
        <v>0</v>
      </c>
    </row>
    <row r="3002" spans="1:29" s="48" customFormat="1" hidden="1" outlineLevel="1">
      <c r="A3002" s="53"/>
      <c r="B3002" s="104"/>
      <c r="C3002" s="52"/>
      <c r="D3002" s="52"/>
      <c r="F3002" s="175" t="str">
        <f>F3007</f>
        <v>PROD_ENERGY</v>
      </c>
      <c r="G3002" s="52" t="str">
        <f>$G$10</f>
        <v>SUBTRAN</v>
      </c>
      <c r="H3002" s="50">
        <f t="shared" si="1380"/>
        <v>0</v>
      </c>
      <c r="I3002" s="51">
        <f>VLOOKUP(CONCATENATE($F3002," ",$G3002),AllocFactorMatrix,(I$4+1),FALSE)*$E3007</f>
        <v>0</v>
      </c>
      <c r="J3002" s="51">
        <f>VLOOKUP(CONCATENATE($F3002," ",$G3002),AllocFactorMatrix,(J$4+1),FALSE)*$E3007</f>
        <v>0</v>
      </c>
      <c r="K3002" s="51">
        <f>VLOOKUP(CONCATENATE($F3002," ",$G3002),AllocFactorMatrix,(K$4+1),FALSE)*$E3007</f>
        <v>0</v>
      </c>
      <c r="L3002" s="51">
        <f>VLOOKUP(CONCATENATE($F3002," ",$G3002),AllocFactorMatrix,(L$4+1),FALSE)*$E3007</f>
        <v>0</v>
      </c>
      <c r="M3002" s="51">
        <f t="shared" si="1399"/>
        <v>0</v>
      </c>
      <c r="N3002" s="51">
        <f>VLOOKUP(CONCATENATE($F3002," ",$G3002),AllocFactorMatrix,(N$4+1),FALSE)*$E3007</f>
        <v>0</v>
      </c>
      <c r="O3002" s="51">
        <f>VLOOKUP(CONCATENATE($F3002," ",$G3002),AllocFactorMatrix,(O$4+1),FALSE)*$E3007</f>
        <v>0</v>
      </c>
      <c r="P3002" s="51">
        <f>VLOOKUP(CONCATENATE($F3002," ",$G3002),AllocFactorMatrix,(P$4+1),FALSE)*$E3007</f>
        <v>0</v>
      </c>
      <c r="Q3002" s="51">
        <f>VLOOKUP(CONCATENATE($F3002," ",$G3002),AllocFactorMatrix,(Q$4+1),FALSE)*$E3007</f>
        <v>0</v>
      </c>
      <c r="R3002" s="51">
        <f t="shared" si="1401"/>
        <v>0</v>
      </c>
      <c r="S3002" s="51">
        <f>VLOOKUP(CONCATENATE($F3002," ",$G3002),AllocFactorMatrix,(S$4+1),FALSE)*$E3007</f>
        <v>0</v>
      </c>
      <c r="T3002" s="51">
        <f>VLOOKUP(CONCATENATE($F3002," ",$G3002),AllocFactorMatrix,(T$4+1),FALSE)*$E3007</f>
        <v>0</v>
      </c>
      <c r="U3002" s="51">
        <f>VLOOKUP(CONCATENATE($F3002," ",$G3002),AllocFactorMatrix,(U$4+1),FALSE)*$E3007</f>
        <v>0</v>
      </c>
      <c r="V3002" s="51">
        <f>VLOOKUP(CONCATENATE($F3002," ",$G3002),AllocFactorMatrix,(V$4+1),FALSE)*$E3007</f>
        <v>0</v>
      </c>
      <c r="W3002" s="51">
        <f t="shared" si="1402"/>
        <v>0</v>
      </c>
      <c r="X3002" s="51">
        <f>VLOOKUP(CONCATENATE($F3002," ",$G3002),AllocFactorMatrix,(X$4+1),FALSE)*$E3007</f>
        <v>0</v>
      </c>
      <c r="Y3002" s="51">
        <f>VLOOKUP(CONCATENATE($F3002," ",$G3002),AllocFactorMatrix,(Y$4+1),FALSE)*$E3007</f>
        <v>0</v>
      </c>
      <c r="Z3002" s="51">
        <f t="shared" si="1400"/>
        <v>0</v>
      </c>
      <c r="AA3002" s="51">
        <f>VLOOKUP(CONCATENATE($F3002," ",$G3002),AllocFactorMatrix,(AA$4+1),FALSE)*$E3007</f>
        <v>0</v>
      </c>
      <c r="AB3002" s="51">
        <f>VLOOKUP(CONCATENATE($F3002," ",$G3002),AllocFactorMatrix,(AB$4+1),FALSE)*$E3007</f>
        <v>0</v>
      </c>
      <c r="AC3002" s="51">
        <f>VLOOKUP(CONCATENATE($F3002," ",$G3002),AllocFactorMatrix,(AC$4+1),FALSE)*$E3007</f>
        <v>0</v>
      </c>
    </row>
    <row r="3003" spans="1:29" s="48" customFormat="1" hidden="1" outlineLevel="1">
      <c r="A3003" s="53"/>
      <c r="B3003" s="104"/>
      <c r="C3003" s="52"/>
      <c r="D3003" s="52"/>
      <c r="F3003" s="175" t="str">
        <f>F3007</f>
        <v>PROD_ENERGY</v>
      </c>
      <c r="G3003" s="52" t="str">
        <f>$G$11</f>
        <v>DISTPRI</v>
      </c>
      <c r="H3003" s="50">
        <f t="shared" si="1380"/>
        <v>0</v>
      </c>
      <c r="I3003" s="51">
        <f>VLOOKUP(CONCATENATE($F3003," ",$G3003),AllocFactorMatrix,(I$4+1),FALSE)*$E3007</f>
        <v>0</v>
      </c>
      <c r="J3003" s="51">
        <f>VLOOKUP(CONCATENATE($F3003," ",$G3003),AllocFactorMatrix,(J$4+1),FALSE)*$E3007</f>
        <v>0</v>
      </c>
      <c r="K3003" s="51">
        <f>VLOOKUP(CONCATENATE($F3003," ",$G3003),AllocFactorMatrix,(K$4+1),FALSE)*$E3007</f>
        <v>0</v>
      </c>
      <c r="L3003" s="51">
        <f>VLOOKUP(CONCATENATE($F3003," ",$G3003),AllocFactorMatrix,(L$4+1),FALSE)*$E3007</f>
        <v>0</v>
      </c>
      <c r="M3003" s="51">
        <f t="shared" si="1399"/>
        <v>0</v>
      </c>
      <c r="N3003" s="51">
        <f>VLOOKUP(CONCATENATE($F3003," ",$G3003),AllocFactorMatrix,(N$4+1),FALSE)*$E3007</f>
        <v>0</v>
      </c>
      <c r="O3003" s="51">
        <f>VLOOKUP(CONCATENATE($F3003," ",$G3003),AllocFactorMatrix,(O$4+1),FALSE)*$E3007</f>
        <v>0</v>
      </c>
      <c r="P3003" s="51">
        <f>VLOOKUP(CONCATENATE($F3003," ",$G3003),AllocFactorMatrix,(P$4+1),FALSE)*$E3007</f>
        <v>0</v>
      </c>
      <c r="Q3003" s="51">
        <f>VLOOKUP(CONCATENATE($F3003," ",$G3003),AllocFactorMatrix,(Q$4+1),FALSE)*$E3007</f>
        <v>0</v>
      </c>
      <c r="R3003" s="51">
        <f t="shared" si="1401"/>
        <v>0</v>
      </c>
      <c r="S3003" s="51">
        <f>VLOOKUP(CONCATENATE($F3003," ",$G3003),AllocFactorMatrix,(S$4+1),FALSE)*$E3007</f>
        <v>0</v>
      </c>
      <c r="T3003" s="51">
        <f>VLOOKUP(CONCATENATE($F3003," ",$G3003),AllocFactorMatrix,(T$4+1),FALSE)*$E3007</f>
        <v>0</v>
      </c>
      <c r="U3003" s="51">
        <f>VLOOKUP(CONCATENATE($F3003," ",$G3003),AllocFactorMatrix,(U$4+1),FALSE)*$E3007</f>
        <v>0</v>
      </c>
      <c r="V3003" s="51">
        <f>VLOOKUP(CONCATENATE($F3003," ",$G3003),AllocFactorMatrix,(V$4+1),FALSE)*$E3007</f>
        <v>0</v>
      </c>
      <c r="W3003" s="51">
        <f t="shared" si="1402"/>
        <v>0</v>
      </c>
      <c r="X3003" s="51">
        <f>VLOOKUP(CONCATENATE($F3003," ",$G3003),AllocFactorMatrix,(X$4+1),FALSE)*$E3007</f>
        <v>0</v>
      </c>
      <c r="Y3003" s="51">
        <f>VLOOKUP(CONCATENATE($F3003," ",$G3003),AllocFactorMatrix,(Y$4+1),FALSE)*$E3007</f>
        <v>0</v>
      </c>
      <c r="Z3003" s="51">
        <f t="shared" si="1400"/>
        <v>0</v>
      </c>
      <c r="AA3003" s="51">
        <f>VLOOKUP(CONCATENATE($F3003," ",$G3003),AllocFactorMatrix,(AA$4+1),FALSE)*$E3007</f>
        <v>0</v>
      </c>
      <c r="AB3003" s="51">
        <f>VLOOKUP(CONCATENATE($F3003," ",$G3003),AllocFactorMatrix,(AB$4+1),FALSE)*$E3007</f>
        <v>0</v>
      </c>
      <c r="AC3003" s="51">
        <f>VLOOKUP(CONCATENATE($F3003," ",$G3003),AllocFactorMatrix,(AC$4+1),FALSE)*$E3007</f>
        <v>0</v>
      </c>
    </row>
    <row r="3004" spans="1:29" s="48" customFormat="1" hidden="1" outlineLevel="1">
      <c r="A3004" s="53"/>
      <c r="B3004" s="104"/>
      <c r="C3004" s="52"/>
      <c r="D3004" s="52"/>
      <c r="F3004" s="175" t="str">
        <f>F3007</f>
        <v>PROD_ENERGY</v>
      </c>
      <c r="G3004" s="52" t="str">
        <f>$G$12</f>
        <v>DISTSEC</v>
      </c>
      <c r="H3004" s="50">
        <f t="shared" si="1380"/>
        <v>0</v>
      </c>
      <c r="I3004" s="51">
        <f>VLOOKUP(CONCATENATE($F3004," ",$G3004),AllocFactorMatrix,(I$4+1),FALSE)*$E3007</f>
        <v>0</v>
      </c>
      <c r="J3004" s="51">
        <f>VLOOKUP(CONCATENATE($F3004," ",$G3004),AllocFactorMatrix,(J$4+1),FALSE)*$E3007</f>
        <v>0</v>
      </c>
      <c r="K3004" s="51">
        <f>VLOOKUP(CONCATENATE($F3004," ",$G3004),AllocFactorMatrix,(K$4+1),FALSE)*$E3007</f>
        <v>0</v>
      </c>
      <c r="L3004" s="51">
        <f>VLOOKUP(CONCATENATE($F3004," ",$G3004),AllocFactorMatrix,(L$4+1),FALSE)*$E3007</f>
        <v>0</v>
      </c>
      <c r="M3004" s="51">
        <f t="shared" si="1399"/>
        <v>0</v>
      </c>
      <c r="N3004" s="51">
        <f>VLOOKUP(CONCATENATE($F3004," ",$G3004),AllocFactorMatrix,(N$4+1),FALSE)*$E3007</f>
        <v>0</v>
      </c>
      <c r="O3004" s="51">
        <f>VLOOKUP(CONCATENATE($F3004," ",$G3004),AllocFactorMatrix,(O$4+1),FALSE)*$E3007</f>
        <v>0</v>
      </c>
      <c r="P3004" s="51">
        <f>VLOOKUP(CONCATENATE($F3004," ",$G3004),AllocFactorMatrix,(P$4+1),FALSE)*$E3007</f>
        <v>0</v>
      </c>
      <c r="Q3004" s="51">
        <f>VLOOKUP(CONCATENATE($F3004," ",$G3004),AllocFactorMatrix,(Q$4+1),FALSE)*$E3007</f>
        <v>0</v>
      </c>
      <c r="R3004" s="51">
        <f t="shared" si="1401"/>
        <v>0</v>
      </c>
      <c r="S3004" s="51">
        <f>VLOOKUP(CONCATENATE($F3004," ",$G3004),AllocFactorMatrix,(S$4+1),FALSE)*$E3007</f>
        <v>0</v>
      </c>
      <c r="T3004" s="51">
        <f>VLOOKUP(CONCATENATE($F3004," ",$G3004),AllocFactorMatrix,(T$4+1),FALSE)*$E3007</f>
        <v>0</v>
      </c>
      <c r="U3004" s="51">
        <f>VLOOKUP(CONCATENATE($F3004," ",$G3004),AllocFactorMatrix,(U$4+1),FALSE)*$E3007</f>
        <v>0</v>
      </c>
      <c r="V3004" s="51">
        <f>VLOOKUP(CONCATENATE($F3004," ",$G3004),AllocFactorMatrix,(V$4+1),FALSE)*$E3007</f>
        <v>0</v>
      </c>
      <c r="W3004" s="51">
        <f t="shared" si="1402"/>
        <v>0</v>
      </c>
      <c r="X3004" s="51">
        <f>VLOOKUP(CONCATENATE($F3004," ",$G3004),AllocFactorMatrix,(X$4+1),FALSE)*$E3007</f>
        <v>0</v>
      </c>
      <c r="Y3004" s="51">
        <f>VLOOKUP(CONCATENATE($F3004," ",$G3004),AllocFactorMatrix,(Y$4+1),FALSE)*$E3007</f>
        <v>0</v>
      </c>
      <c r="Z3004" s="51">
        <f t="shared" si="1400"/>
        <v>0</v>
      </c>
      <c r="AA3004" s="51">
        <f>VLOOKUP(CONCATENATE($F3004," ",$G3004),AllocFactorMatrix,(AA$4+1),FALSE)*$E3007</f>
        <v>0</v>
      </c>
      <c r="AB3004" s="51">
        <f>VLOOKUP(CONCATENATE($F3004," ",$G3004),AllocFactorMatrix,(AB$4+1),FALSE)*$E3007</f>
        <v>0</v>
      </c>
      <c r="AC3004" s="51">
        <f>VLOOKUP(CONCATENATE($F3004," ",$G3004),AllocFactorMatrix,(AC$4+1),FALSE)*$E3007</f>
        <v>0</v>
      </c>
    </row>
    <row r="3005" spans="1:29" s="48" customFormat="1" hidden="1" outlineLevel="1">
      <c r="A3005" s="53"/>
      <c r="B3005" s="104"/>
      <c r="C3005" s="52"/>
      <c r="D3005" s="52"/>
      <c r="F3005" s="175" t="str">
        <f>F3007</f>
        <v>PROD_ENERGY</v>
      </c>
      <c r="G3005" s="52" t="str">
        <f>$G$13</f>
        <v>ENERGY</v>
      </c>
      <c r="H3005" s="50">
        <f t="shared" si="1380"/>
        <v>-5866881.9999999972</v>
      </c>
      <c r="I3005" s="51">
        <f>VLOOKUP(CONCATENATE($F3005," ",$G3005),AllocFactorMatrix,(I$4+1),FALSE)*$E3007</f>
        <v>-2295630.0176765905</v>
      </c>
      <c r="J3005" s="51">
        <f>VLOOKUP(CONCATENATE($F3005," ",$G3005),AllocFactorMatrix,(J$4+1),FALSE)*$E3007</f>
        <v>-662282.59954835766</v>
      </c>
      <c r="K3005" s="51">
        <f>VLOOKUP(CONCATENATE($F3005," ",$G3005),AllocFactorMatrix,(K$4+1),FALSE)*$E3007</f>
        <v>-9230.8058280340683</v>
      </c>
      <c r="L3005" s="51">
        <f>VLOOKUP(CONCATENATE($F3005," ",$G3005),AllocFactorMatrix,(L$4+1),FALSE)*$E3007</f>
        <v>-1290.4588315464841</v>
      </c>
      <c r="M3005" s="51">
        <f t="shared" si="1399"/>
        <v>-672803.8642079382</v>
      </c>
      <c r="N3005" s="51">
        <f>VLOOKUP(CONCATENATE($F3005," ",$G3005),AllocFactorMatrix,(N$4+1),FALSE)*$E3007</f>
        <v>-429705.05509324209</v>
      </c>
      <c r="O3005" s="51">
        <f>VLOOKUP(CONCATENATE($F3005," ",$G3005),AllocFactorMatrix,(O$4+1),FALSE)*$E3007</f>
        <v>-76633.154918171465</v>
      </c>
      <c r="P3005" s="51">
        <f>VLOOKUP(CONCATENATE($F3005," ",$G3005),AllocFactorMatrix,(P$4+1),FALSE)*$E3007</f>
        <v>-15605.316765560721</v>
      </c>
      <c r="Q3005" s="51">
        <f>VLOOKUP(CONCATENATE($F3005," ",$G3005),AllocFactorMatrix,(Q$4+1),FALSE)*$E3007</f>
        <v>-589.41809554436429</v>
      </c>
      <c r="R3005" s="51">
        <f t="shared" si="1401"/>
        <v>-522532.94487251865</v>
      </c>
      <c r="S3005" s="51">
        <f>VLOOKUP(CONCATENATE($F3005," ",$G3005),AllocFactorMatrix,(S$4+1),FALSE)*$E3007</f>
        <v>-22503.661546552019</v>
      </c>
      <c r="T3005" s="51">
        <f>VLOOKUP(CONCATENATE($F3005," ",$G3005),AllocFactorMatrix,(T$4+1),FALSE)*$E3007</f>
        <v>-355787.16777876974</v>
      </c>
      <c r="U3005" s="51">
        <f>VLOOKUP(CONCATENATE($F3005," ",$G3005),AllocFactorMatrix,(U$4+1),FALSE)*$E3007</f>
        <v>-1530182.7023562787</v>
      </c>
      <c r="V3005" s="51">
        <f>VLOOKUP(CONCATENATE($F3005," ",$G3005),AllocFactorMatrix,(V$4+1),FALSE)*$E3007</f>
        <v>-287843.34867527505</v>
      </c>
      <c r="W3005" s="51">
        <f t="shared" si="1402"/>
        <v>-2196316.8803568757</v>
      </c>
      <c r="X3005" s="51">
        <f>VLOOKUP(CONCATENATE($F3005," ",$G3005),AllocFactorMatrix,(X$4+1),FALSE)*$E3007</f>
        <v>-118035.71894798464</v>
      </c>
      <c r="Y3005" s="51">
        <f>VLOOKUP(CONCATENATE($F3005," ",$G3005),AllocFactorMatrix,(Y$4+1),FALSE)*$E3007</f>
        <v>-2368.3631553007708</v>
      </c>
      <c r="Z3005" s="51">
        <f t="shared" si="1400"/>
        <v>-120404.08210328541</v>
      </c>
      <c r="AA3005" s="51">
        <f>VLOOKUP(CONCATENATE($F3005," ",$G3005),AllocFactorMatrix,(AA$4+1),FALSE)*$E3007</f>
        <v>-2112.5900904540499</v>
      </c>
      <c r="AB3005" s="51">
        <f>VLOOKUP(CONCATENATE($F3005," ",$G3005),AllocFactorMatrix,(AB$4+1),FALSE)*$E3007</f>
        <v>-47321.29450455503</v>
      </c>
      <c r="AC3005" s="51">
        <f>VLOOKUP(CONCATENATE($F3005," ",$G3005),AllocFactorMatrix,(AC$4+1),FALSE)*$E3007</f>
        <v>-9760.3261877806508</v>
      </c>
    </row>
    <row r="3006" spans="1:29" s="48" customFormat="1" hidden="1" outlineLevel="1">
      <c r="A3006" s="53"/>
      <c r="B3006" s="104"/>
      <c r="C3006" s="52"/>
      <c r="D3006" s="52"/>
      <c r="F3006" s="175" t="str">
        <f>F3007</f>
        <v>PROD_ENERGY</v>
      </c>
      <c r="G3006" s="52" t="str">
        <f>$G$14</f>
        <v>CUSTOMER</v>
      </c>
      <c r="H3006" s="50">
        <f t="shared" si="1380"/>
        <v>0</v>
      </c>
      <c r="I3006" s="51">
        <f>VLOOKUP(CONCATENATE($F3006," ",$G3006),AllocFactorMatrix,(I$4+1),FALSE)*$E3007</f>
        <v>0</v>
      </c>
      <c r="J3006" s="51">
        <f>VLOOKUP(CONCATENATE($F3006," ",$G3006),AllocFactorMatrix,(J$4+1),FALSE)*$E3007</f>
        <v>0</v>
      </c>
      <c r="K3006" s="51">
        <f>VLOOKUP(CONCATENATE($F3006," ",$G3006),AllocFactorMatrix,(K$4+1),FALSE)*$E3007</f>
        <v>0</v>
      </c>
      <c r="L3006" s="51">
        <f>VLOOKUP(CONCATENATE($F3006," ",$G3006),AllocFactorMatrix,(L$4+1),FALSE)*$E3007</f>
        <v>0</v>
      </c>
      <c r="M3006" s="51">
        <f t="shared" si="1399"/>
        <v>0</v>
      </c>
      <c r="N3006" s="51">
        <f>VLOOKUP(CONCATENATE($F3006," ",$G3006),AllocFactorMatrix,(N$4+1),FALSE)*$E3007</f>
        <v>0</v>
      </c>
      <c r="O3006" s="51">
        <f>VLOOKUP(CONCATENATE($F3006," ",$G3006),AllocFactorMatrix,(O$4+1),FALSE)*$E3007</f>
        <v>0</v>
      </c>
      <c r="P3006" s="51">
        <f>VLOOKUP(CONCATENATE($F3006," ",$G3006),AllocFactorMatrix,(P$4+1),FALSE)*$E3007</f>
        <v>0</v>
      </c>
      <c r="Q3006" s="51">
        <f>VLOOKUP(CONCATENATE($F3006," ",$G3006),AllocFactorMatrix,(Q$4+1),FALSE)*$E3007</f>
        <v>0</v>
      </c>
      <c r="R3006" s="51">
        <f t="shared" si="1401"/>
        <v>0</v>
      </c>
      <c r="S3006" s="51">
        <f>VLOOKUP(CONCATENATE($F3006," ",$G3006),AllocFactorMatrix,(S$4+1),FALSE)*$E3007</f>
        <v>0</v>
      </c>
      <c r="T3006" s="51">
        <f>VLOOKUP(CONCATENATE($F3006," ",$G3006),AllocFactorMatrix,(T$4+1),FALSE)*$E3007</f>
        <v>0</v>
      </c>
      <c r="U3006" s="51">
        <f>VLOOKUP(CONCATENATE($F3006," ",$G3006),AllocFactorMatrix,(U$4+1),FALSE)*$E3007</f>
        <v>0</v>
      </c>
      <c r="V3006" s="51">
        <f>VLOOKUP(CONCATENATE($F3006," ",$G3006),AllocFactorMatrix,(V$4+1),FALSE)*$E3007</f>
        <v>0</v>
      </c>
      <c r="W3006" s="51">
        <f t="shared" si="1402"/>
        <v>0</v>
      </c>
      <c r="X3006" s="51">
        <f>VLOOKUP(CONCATENATE($F3006," ",$G3006),AllocFactorMatrix,(X$4+1),FALSE)*$E3007</f>
        <v>0</v>
      </c>
      <c r="Y3006" s="51">
        <f>VLOOKUP(CONCATENATE($F3006," ",$G3006),AllocFactorMatrix,(Y$4+1),FALSE)*$E3007</f>
        <v>0</v>
      </c>
      <c r="Z3006" s="51">
        <f t="shared" si="1400"/>
        <v>0</v>
      </c>
      <c r="AA3006" s="51">
        <f>VLOOKUP(CONCATENATE($F3006," ",$G3006),AllocFactorMatrix,(AA$4+1),FALSE)*$E3007</f>
        <v>0</v>
      </c>
      <c r="AB3006" s="51">
        <f>VLOOKUP(CONCATENATE($F3006," ",$G3006),AllocFactorMatrix,(AB$4+1),FALSE)*$E3007</f>
        <v>0</v>
      </c>
      <c r="AC3006" s="51">
        <f>VLOOKUP(CONCATENATE($F3006," ",$G3006),AllocFactorMatrix,(AC$4+1),FALSE)*$E3007</f>
        <v>0</v>
      </c>
    </row>
    <row r="3007" spans="1:29" s="48" customFormat="1" collapsed="1">
      <c r="A3007" s="53"/>
      <c r="B3007" s="104"/>
      <c r="C3007" s="52"/>
      <c r="D3007" s="102" t="s">
        <v>677</v>
      </c>
      <c r="E3007" s="58">
        <v>-5866882</v>
      </c>
      <c r="F3007" s="93" t="s">
        <v>31</v>
      </c>
      <c r="G3007" s="52" t="str">
        <f>$G$15</f>
        <v>TOTAL</v>
      </c>
      <c r="H3007" s="50">
        <f t="shared" si="1380"/>
        <v>-5866881.9999999972</v>
      </c>
      <c r="I3007" s="51">
        <f>VLOOKUP(CONCATENATE($F3007," ",$G3007),AllocFactorMatrix,(I$4+1),FALSE)*$E3007</f>
        <v>-2295630.0176765905</v>
      </c>
      <c r="J3007" s="51">
        <f>VLOOKUP(CONCATENATE($F3007," ",$G3007),AllocFactorMatrix,(J$4+1),FALSE)*$E3007</f>
        <v>-662282.59954835766</v>
      </c>
      <c r="K3007" s="51">
        <f>VLOOKUP(CONCATENATE($F3007," ",$G3007),AllocFactorMatrix,(K$4+1),FALSE)*$E3007</f>
        <v>-9230.8058280340683</v>
      </c>
      <c r="L3007" s="51">
        <f>VLOOKUP(CONCATENATE($F3007," ",$G3007),AllocFactorMatrix,(L$4+1),FALSE)*$E3007</f>
        <v>-1290.4588315464841</v>
      </c>
      <c r="M3007" s="51">
        <f t="shared" si="1399"/>
        <v>-672803.8642079382</v>
      </c>
      <c r="N3007" s="51">
        <f>VLOOKUP(CONCATENATE($F3007," ",$G3007),AllocFactorMatrix,(N$4+1),FALSE)*$E3007</f>
        <v>-429705.05509324209</v>
      </c>
      <c r="O3007" s="51">
        <f>VLOOKUP(CONCATENATE($F3007," ",$G3007),AllocFactorMatrix,(O$4+1),FALSE)*$E3007</f>
        <v>-76633.154918171465</v>
      </c>
      <c r="P3007" s="51">
        <f>VLOOKUP(CONCATENATE($F3007," ",$G3007),AllocFactorMatrix,(P$4+1),FALSE)*$E3007</f>
        <v>-15605.316765560721</v>
      </c>
      <c r="Q3007" s="51">
        <f>VLOOKUP(CONCATENATE($F3007," ",$G3007),AllocFactorMatrix,(Q$4+1),FALSE)*$E3007</f>
        <v>-589.41809554436429</v>
      </c>
      <c r="R3007" s="51">
        <f t="shared" si="1401"/>
        <v>-522532.94487251865</v>
      </c>
      <c r="S3007" s="51">
        <f>VLOOKUP(CONCATENATE($F3007," ",$G3007),AllocFactorMatrix,(S$4+1),FALSE)*$E3007</f>
        <v>-22503.661546552019</v>
      </c>
      <c r="T3007" s="51">
        <f>VLOOKUP(CONCATENATE($F3007," ",$G3007),AllocFactorMatrix,(T$4+1),FALSE)*$E3007</f>
        <v>-355787.16777876974</v>
      </c>
      <c r="U3007" s="51">
        <f>VLOOKUP(CONCATENATE($F3007," ",$G3007),AllocFactorMatrix,(U$4+1),FALSE)*$E3007</f>
        <v>-1530182.7023562787</v>
      </c>
      <c r="V3007" s="51">
        <f>VLOOKUP(CONCATENATE($F3007," ",$G3007),AllocFactorMatrix,(V$4+1),FALSE)*$E3007</f>
        <v>-287843.34867527505</v>
      </c>
      <c r="W3007" s="51">
        <f t="shared" si="1402"/>
        <v>-2196316.8803568757</v>
      </c>
      <c r="X3007" s="51">
        <f>VLOOKUP(CONCATENATE($F3007," ",$G3007),AllocFactorMatrix,(X$4+1),FALSE)*$E3007</f>
        <v>-118035.71894798464</v>
      </c>
      <c r="Y3007" s="51">
        <f>VLOOKUP(CONCATENATE($F3007," ",$G3007),AllocFactorMatrix,(Y$4+1),FALSE)*$E3007</f>
        <v>-2368.3631553007708</v>
      </c>
      <c r="Z3007" s="51">
        <f t="shared" si="1400"/>
        <v>-120404.08210328541</v>
      </c>
      <c r="AA3007" s="51">
        <f>VLOOKUP(CONCATENATE($F3007," ",$G3007),AllocFactorMatrix,(AA$4+1),FALSE)*$E3007</f>
        <v>-2112.5900904540499</v>
      </c>
      <c r="AB3007" s="51">
        <f>VLOOKUP(CONCATENATE($F3007," ",$G3007),AllocFactorMatrix,(AB$4+1),FALSE)*$E3007</f>
        <v>-47321.29450455503</v>
      </c>
      <c r="AC3007" s="51">
        <f>VLOOKUP(CONCATENATE($F3007," ",$G3007),AllocFactorMatrix,(AC$4+1),FALSE)*$E3007</f>
        <v>-9760.3261877806508</v>
      </c>
    </row>
    <row r="3008" spans="1:29" s="48" customFormat="1" hidden="1" outlineLevel="1">
      <c r="A3008" s="53"/>
      <c r="B3008" s="104"/>
      <c r="C3008" s="52"/>
      <c r="D3008" s="52"/>
      <c r="F3008" s="175" t="str">
        <f>F3015</f>
        <v>TRANS_TOTAL</v>
      </c>
      <c r="G3008" s="52" t="str">
        <f>$G$8</f>
        <v>PRODUCTION</v>
      </c>
      <c r="H3008" s="50">
        <f t="shared" ref="H3008:H3071" si="1403">SUBTOTAL(9,I3008:AC3008)</f>
        <v>0</v>
      </c>
      <c r="I3008" s="51">
        <f>VLOOKUP(CONCATENATE($F3008," ",$G3008),AllocFactorMatrix,(I$4+1),FALSE)*$E3015</f>
        <v>0</v>
      </c>
      <c r="J3008" s="51">
        <f>VLOOKUP(CONCATENATE($F3008," ",$G3008),AllocFactorMatrix,(J$4+1),FALSE)*$E3015</f>
        <v>0</v>
      </c>
      <c r="K3008" s="51">
        <f>VLOOKUP(CONCATENATE($F3008," ",$G3008),AllocFactorMatrix,(K$4+1),FALSE)*$E3015</f>
        <v>0</v>
      </c>
      <c r="L3008" s="51">
        <f>VLOOKUP(CONCATENATE($F3008," ",$G3008),AllocFactorMatrix,(L$4+1),FALSE)*$E3015</f>
        <v>0</v>
      </c>
      <c r="M3008" s="51">
        <f t="shared" ref="M3008:M3015" si="1404">SUBTOTAL(9,J3008:L3008)</f>
        <v>0</v>
      </c>
      <c r="N3008" s="51">
        <f>VLOOKUP(CONCATENATE($F3008," ",$G3008),AllocFactorMatrix,(N$4+1),FALSE)*$E3015</f>
        <v>0</v>
      </c>
      <c r="O3008" s="51">
        <f>VLOOKUP(CONCATENATE($F3008," ",$G3008),AllocFactorMatrix,(O$4+1),FALSE)*$E3015</f>
        <v>0</v>
      </c>
      <c r="P3008" s="51">
        <f>VLOOKUP(CONCATENATE($F3008," ",$G3008),AllocFactorMatrix,(P$4+1),FALSE)*$E3015</f>
        <v>0</v>
      </c>
      <c r="Q3008" s="51">
        <f>VLOOKUP(CONCATENATE($F3008," ",$G3008),AllocFactorMatrix,(Q$4+1),FALSE)*$E3015</f>
        <v>0</v>
      </c>
      <c r="R3008" s="51">
        <f>SUBTOTAL(9,N3008:Q3008)</f>
        <v>0</v>
      </c>
      <c r="S3008" s="51">
        <f>VLOOKUP(CONCATENATE($F3008," ",$G3008),AllocFactorMatrix,(S$4+1),FALSE)*$E3015</f>
        <v>0</v>
      </c>
      <c r="T3008" s="51">
        <f>VLOOKUP(CONCATENATE($F3008," ",$G3008),AllocFactorMatrix,(T$4+1),FALSE)*$E3015</f>
        <v>0</v>
      </c>
      <c r="U3008" s="51">
        <f>VLOOKUP(CONCATENATE($F3008," ",$G3008),AllocFactorMatrix,(U$4+1),FALSE)*$E3015</f>
        <v>0</v>
      </c>
      <c r="V3008" s="51">
        <f>VLOOKUP(CONCATENATE($F3008," ",$G3008),AllocFactorMatrix,(V$4+1),FALSE)*$E3015</f>
        <v>0</v>
      </c>
      <c r="W3008" s="51">
        <f>SUBTOTAL(9,S3008:V3008)</f>
        <v>0</v>
      </c>
      <c r="X3008" s="51">
        <f>VLOOKUP(CONCATENATE($F3008," ",$G3008),AllocFactorMatrix,(X$4+1),FALSE)*$E3015</f>
        <v>0</v>
      </c>
      <c r="Y3008" s="51">
        <f>VLOOKUP(CONCATENATE($F3008," ",$G3008),AllocFactorMatrix,(Y$4+1),FALSE)*$E3015</f>
        <v>0</v>
      </c>
      <c r="Z3008" s="51">
        <f t="shared" ref="Z3008:Z3015" si="1405">SUBTOTAL(9,X3008:Y3008)</f>
        <v>0</v>
      </c>
      <c r="AA3008" s="51">
        <f>VLOOKUP(CONCATENATE($F3008," ",$G3008),AllocFactorMatrix,(AA$4+1),FALSE)*$E3015</f>
        <v>0</v>
      </c>
      <c r="AB3008" s="51">
        <f>VLOOKUP(CONCATENATE($F3008," ",$G3008),AllocFactorMatrix,(AB$4+1),FALSE)*$E3015</f>
        <v>0</v>
      </c>
      <c r="AC3008" s="51">
        <f>VLOOKUP(CONCATENATE($F3008," ",$G3008),AllocFactorMatrix,(AC$4+1),FALSE)*$E3015</f>
        <v>0</v>
      </c>
    </row>
    <row r="3009" spans="1:29" s="48" customFormat="1" hidden="1" outlineLevel="1">
      <c r="A3009" s="53"/>
      <c r="B3009" s="104"/>
      <c r="C3009" s="52"/>
      <c r="D3009" s="52"/>
      <c r="F3009" s="175" t="str">
        <f>F3015</f>
        <v>TRANS_TOTAL</v>
      </c>
      <c r="G3009" s="52" t="str">
        <f>$G$9</f>
        <v>BULKTRAN</v>
      </c>
      <c r="H3009" s="50">
        <f t="shared" si="1403"/>
        <v>-30320.891999999996</v>
      </c>
      <c r="I3009" s="51">
        <f>VLOOKUP(CONCATENATE($F3009," ",$G3009),AllocFactorMatrix,(I$4+1),FALSE)*$E3015</f>
        <v>-15596.641744752935</v>
      </c>
      <c r="J3009" s="51">
        <f>VLOOKUP(CONCATENATE($F3009," ",$G3009),AllocFactorMatrix,(J$4+1),FALSE)*$E3015</f>
        <v>-3637.1392527604503</v>
      </c>
      <c r="K3009" s="51">
        <f>VLOOKUP(CONCATENATE($F3009," ",$G3009),AllocFactorMatrix,(K$4+1),FALSE)*$E3015</f>
        <v>-50.570637704713391</v>
      </c>
      <c r="L3009" s="51">
        <f>VLOOKUP(CONCATENATE($F3009," ",$G3009),AllocFactorMatrix,(L$4+1),FALSE)*$E3015</f>
        <v>-7.043160193149224</v>
      </c>
      <c r="M3009" s="51">
        <f t="shared" si="1404"/>
        <v>-3694.753050658313</v>
      </c>
      <c r="N3009" s="51">
        <f>VLOOKUP(CONCATENATE($F3009," ",$G3009),AllocFactorMatrix,(N$4+1),FALSE)*$E3015</f>
        <v>-2164.8550974276704</v>
      </c>
      <c r="O3009" s="51">
        <f>VLOOKUP(CONCATENATE($F3009," ",$G3009),AllocFactorMatrix,(O$4+1),FALSE)*$E3015</f>
        <v>-387.92381707534003</v>
      </c>
      <c r="P3009" s="51">
        <f>VLOOKUP(CONCATENATE($F3009," ",$G3009),AllocFactorMatrix,(P$4+1),FALSE)*$E3015</f>
        <v>-78.666991412071269</v>
      </c>
      <c r="Q3009" s="51">
        <f>VLOOKUP(CONCATENATE($F3009," ",$G3009),AllocFactorMatrix,(Q$4+1),FALSE)*$E3015</f>
        <v>-2.9873434239315824</v>
      </c>
      <c r="R3009" s="51">
        <f t="shared" ref="R3009:R3015" si="1406">SUBTOTAL(9,N3009:Q3009)</f>
        <v>-2634.4332493390134</v>
      </c>
      <c r="S3009" s="51">
        <f>VLOOKUP(CONCATENATE($F3009," ",$G3009),AllocFactorMatrix,(S$4+1),FALSE)*$E3015</f>
        <v>-102.52141693038831</v>
      </c>
      <c r="T3009" s="51">
        <f>VLOOKUP(CONCATENATE($F3009," ",$G3009),AllocFactorMatrix,(T$4+1),FALSE)*$E3015</f>
        <v>-1384.0983295124283</v>
      </c>
      <c r="U3009" s="51">
        <f>VLOOKUP(CONCATENATE($F3009," ",$G3009),AllocFactorMatrix,(U$4+1),FALSE)*$E3015</f>
        <v>-5293.6204920200289</v>
      </c>
      <c r="V3009" s="51">
        <f>VLOOKUP(CONCATENATE($F3009," ",$G3009),AllocFactorMatrix,(V$4+1),FALSE)*$E3015</f>
        <v>-958.98844881943558</v>
      </c>
      <c r="W3009" s="51">
        <f t="shared" ref="W3009:W3015" si="1407">SUBTOTAL(9,S3009:V3009)</f>
        <v>-7739.2286872822815</v>
      </c>
      <c r="X3009" s="51">
        <f>VLOOKUP(CONCATENATE($F3009," ",$G3009),AllocFactorMatrix,(X$4+1),FALSE)*$E3015</f>
        <v>-594.16529488294577</v>
      </c>
      <c r="Y3009" s="51">
        <f>VLOOKUP(CONCATENATE($F3009," ",$G3009),AllocFactorMatrix,(Y$4+1),FALSE)*$E3015</f>
        <v>-11.867004909368026</v>
      </c>
      <c r="Z3009" s="51">
        <f t="shared" si="1405"/>
        <v>-606.03229979231378</v>
      </c>
      <c r="AA3009" s="51">
        <f>VLOOKUP(CONCATENATE($F3009," ",$G3009),AllocFactorMatrix,(AA$4+1),FALSE)*$E3015</f>
        <v>-7.8380014822246586</v>
      </c>
      <c r="AB3009" s="51">
        <f>VLOOKUP(CONCATENATE($F3009," ",$G3009),AllocFactorMatrix,(AB$4+1),FALSE)*$E3015</f>
        <v>-34.820865249692019</v>
      </c>
      <c r="AC3009" s="51">
        <f>VLOOKUP(CONCATENATE($F3009," ",$G3009),AllocFactorMatrix,(AC$4+1),FALSE)*$E3015</f>
        <v>-7.1441014432249164</v>
      </c>
    </row>
    <row r="3010" spans="1:29" s="48" customFormat="1" hidden="1" outlineLevel="1">
      <c r="A3010" s="53"/>
      <c r="B3010" s="104"/>
      <c r="C3010" s="52"/>
      <c r="D3010" s="52"/>
      <c r="F3010" s="175" t="str">
        <f>F3015</f>
        <v>TRANS_TOTAL</v>
      </c>
      <c r="G3010" s="52" t="str">
        <f>$G$10</f>
        <v>SUBTRAN</v>
      </c>
      <c r="H3010" s="50">
        <f t="shared" si="1403"/>
        <v>-8403.1079999999965</v>
      </c>
      <c r="I3010" s="51">
        <f>VLOOKUP(CONCATENATE($F3010," ",$G3010),AllocFactorMatrix,(I$4+1),FALSE)*$E3015</f>
        <v>-4293.5962777676414</v>
      </c>
      <c r="J3010" s="51">
        <f>VLOOKUP(CONCATENATE($F3010," ",$G3010),AllocFactorMatrix,(J$4+1),FALSE)*$E3015</f>
        <v>-1006.4914998449168</v>
      </c>
      <c r="K3010" s="51">
        <f>VLOOKUP(CONCATENATE($F3010," ",$G3010),AllocFactorMatrix,(K$4+1),FALSE)*$E3015</f>
        <v>-14.060295968703112</v>
      </c>
      <c r="L3010" s="51">
        <f>VLOOKUP(CONCATENATE($F3010," ",$G3010),AllocFactorMatrix,(L$4+1),FALSE)*$E3015</f>
        <v>-2.544848242662376</v>
      </c>
      <c r="M3010" s="51">
        <f t="shared" si="1404"/>
        <v>-1023.0966440562823</v>
      </c>
      <c r="N3010" s="51">
        <f>VLOOKUP(CONCATENATE($F3010," ",$G3010),AllocFactorMatrix,(N$4+1),FALSE)*$E3015</f>
        <v>-581.68007452592815</v>
      </c>
      <c r="O3010" s="51">
        <f>VLOOKUP(CONCATENATE($F3010," ",$G3010),AllocFactorMatrix,(O$4+1),FALSE)*$E3015</f>
        <v>-104.52498701823434</v>
      </c>
      <c r="P3010" s="51">
        <f>VLOOKUP(CONCATENATE($F3010," ",$G3010),AllocFactorMatrix,(P$4+1),FALSE)*$E3015</f>
        <v>-27.437003204534129</v>
      </c>
      <c r="Q3010" s="51">
        <f>VLOOKUP(CONCATENATE($F3010," ",$G3010),AllocFactorMatrix,(Q$4+1),FALSE)*$E3015</f>
        <v>0</v>
      </c>
      <c r="R3010" s="51">
        <f t="shared" si="1406"/>
        <v>-713.64206474869661</v>
      </c>
      <c r="S3010" s="51">
        <f>VLOOKUP(CONCATENATE($F3010," ",$G3010),AllocFactorMatrix,(S$4+1),FALSE)*$E3015</f>
        <v>-26.218783822126465</v>
      </c>
      <c r="T3010" s="51">
        <f>VLOOKUP(CONCATENATE($F3010," ",$G3010),AllocFactorMatrix,(T$4+1),FALSE)*$E3015</f>
        <v>-367.87496084374942</v>
      </c>
      <c r="U3010" s="51">
        <f>VLOOKUP(CONCATENATE($F3010," ",$G3010),AllocFactorMatrix,(U$4+1),FALSE)*$E3015</f>
        <v>-1813.9073309572643</v>
      </c>
      <c r="V3010" s="51">
        <f>VLOOKUP(CONCATENATE($F3010," ",$G3010),AllocFactorMatrix,(V$4+1),FALSE)*$E3015</f>
        <v>0</v>
      </c>
      <c r="W3010" s="51">
        <f t="shared" si="1407"/>
        <v>-2208.0010756231404</v>
      </c>
      <c r="X3010" s="51">
        <f>VLOOKUP(CONCATENATE($F3010," ",$G3010),AllocFactorMatrix,(X$4+1),FALSE)*$E3015</f>
        <v>-159.45024345427061</v>
      </c>
      <c r="Y3010" s="51">
        <f>VLOOKUP(CONCATENATE($F3010," ",$G3010),AllocFactorMatrix,(Y$4+1),FALSE)*$E3015</f>
        <v>-3.2015244328177714</v>
      </c>
      <c r="Z3010" s="51">
        <f t="shared" si="1405"/>
        <v>-162.65176788708837</v>
      </c>
      <c r="AA3010" s="51">
        <f>VLOOKUP(CONCATENATE($F3010," ",$G3010),AllocFactorMatrix,(AA$4+1),FALSE)*$E3015</f>
        <v>-2.1201699171490707</v>
      </c>
      <c r="AB3010" s="51">
        <f>VLOOKUP(CONCATENATE($F3010," ",$G3010),AllocFactorMatrix,(AB$4+1),FALSE)*$E3015</f>
        <v>0</v>
      </c>
      <c r="AC3010" s="51">
        <f>VLOOKUP(CONCATENATE($F3010," ",$G3010),AllocFactorMatrix,(AC$4+1),FALSE)*$E3015</f>
        <v>0</v>
      </c>
    </row>
    <row r="3011" spans="1:29" s="48" customFormat="1" hidden="1" outlineLevel="1">
      <c r="A3011" s="53"/>
      <c r="B3011" s="104"/>
      <c r="C3011" s="52"/>
      <c r="D3011" s="52"/>
      <c r="F3011" s="175" t="str">
        <f>F3015</f>
        <v>TRANS_TOTAL</v>
      </c>
      <c r="G3011" s="52" t="str">
        <f>$G$11</f>
        <v>DISTPRI</v>
      </c>
      <c r="H3011" s="50">
        <f t="shared" si="1403"/>
        <v>0</v>
      </c>
      <c r="I3011" s="51">
        <f>VLOOKUP(CONCATENATE($F3011," ",$G3011),AllocFactorMatrix,(I$4+1),FALSE)*$E3015</f>
        <v>0</v>
      </c>
      <c r="J3011" s="51">
        <f>VLOOKUP(CONCATENATE($F3011," ",$G3011),AllocFactorMatrix,(J$4+1),FALSE)*$E3015</f>
        <v>0</v>
      </c>
      <c r="K3011" s="51">
        <f>VLOOKUP(CONCATENATE($F3011," ",$G3011),AllocFactorMatrix,(K$4+1),FALSE)*$E3015</f>
        <v>0</v>
      </c>
      <c r="L3011" s="51">
        <f>VLOOKUP(CONCATENATE($F3011," ",$G3011),AllocFactorMatrix,(L$4+1),FALSE)*$E3015</f>
        <v>0</v>
      </c>
      <c r="M3011" s="51">
        <f t="shared" si="1404"/>
        <v>0</v>
      </c>
      <c r="N3011" s="51">
        <f>VLOOKUP(CONCATENATE($F3011," ",$G3011),AllocFactorMatrix,(N$4+1),FALSE)*$E3015</f>
        <v>0</v>
      </c>
      <c r="O3011" s="51">
        <f>VLOOKUP(CONCATENATE($F3011," ",$G3011),AllocFactorMatrix,(O$4+1),FALSE)*$E3015</f>
        <v>0</v>
      </c>
      <c r="P3011" s="51">
        <f>VLOOKUP(CONCATENATE($F3011," ",$G3011),AllocFactorMatrix,(P$4+1),FALSE)*$E3015</f>
        <v>0</v>
      </c>
      <c r="Q3011" s="51">
        <f>VLOOKUP(CONCATENATE($F3011," ",$G3011),AllocFactorMatrix,(Q$4+1),FALSE)*$E3015</f>
        <v>0</v>
      </c>
      <c r="R3011" s="51">
        <f t="shared" si="1406"/>
        <v>0</v>
      </c>
      <c r="S3011" s="51">
        <f>VLOOKUP(CONCATENATE($F3011," ",$G3011),AllocFactorMatrix,(S$4+1),FALSE)*$E3015</f>
        <v>0</v>
      </c>
      <c r="T3011" s="51">
        <f>VLOOKUP(CONCATENATE($F3011," ",$G3011),AllocFactorMatrix,(T$4+1),FALSE)*$E3015</f>
        <v>0</v>
      </c>
      <c r="U3011" s="51">
        <f>VLOOKUP(CONCATENATE($F3011," ",$G3011),AllocFactorMatrix,(U$4+1),FALSE)*$E3015</f>
        <v>0</v>
      </c>
      <c r="V3011" s="51">
        <f>VLOOKUP(CONCATENATE($F3011," ",$G3011),AllocFactorMatrix,(V$4+1),FALSE)*$E3015</f>
        <v>0</v>
      </c>
      <c r="W3011" s="51">
        <f t="shared" si="1407"/>
        <v>0</v>
      </c>
      <c r="X3011" s="51">
        <f>VLOOKUP(CONCATENATE($F3011," ",$G3011),AllocFactorMatrix,(X$4+1),FALSE)*$E3015</f>
        <v>0</v>
      </c>
      <c r="Y3011" s="51">
        <f>VLOOKUP(CONCATENATE($F3011," ",$G3011),AllocFactorMatrix,(Y$4+1),FALSE)*$E3015</f>
        <v>0</v>
      </c>
      <c r="Z3011" s="51">
        <f t="shared" si="1405"/>
        <v>0</v>
      </c>
      <c r="AA3011" s="51">
        <f>VLOOKUP(CONCATENATE($F3011," ",$G3011),AllocFactorMatrix,(AA$4+1),FALSE)*$E3015</f>
        <v>0</v>
      </c>
      <c r="AB3011" s="51">
        <f>VLOOKUP(CONCATENATE($F3011," ",$G3011),AllocFactorMatrix,(AB$4+1),FALSE)*$E3015</f>
        <v>0</v>
      </c>
      <c r="AC3011" s="51">
        <f>VLOOKUP(CONCATENATE($F3011," ",$G3011),AllocFactorMatrix,(AC$4+1),FALSE)*$E3015</f>
        <v>0</v>
      </c>
    </row>
    <row r="3012" spans="1:29" s="48" customFormat="1" hidden="1" outlineLevel="1">
      <c r="A3012" s="53"/>
      <c r="B3012" s="104"/>
      <c r="C3012" s="52"/>
      <c r="D3012" s="52"/>
      <c r="F3012" s="175" t="str">
        <f>F3015</f>
        <v>TRANS_TOTAL</v>
      </c>
      <c r="G3012" s="52" t="str">
        <f>$G$12</f>
        <v>DISTSEC</v>
      </c>
      <c r="H3012" s="50">
        <f t="shared" si="1403"/>
        <v>0</v>
      </c>
      <c r="I3012" s="51">
        <f>VLOOKUP(CONCATENATE($F3012," ",$G3012),AllocFactorMatrix,(I$4+1),FALSE)*$E3015</f>
        <v>0</v>
      </c>
      <c r="J3012" s="51">
        <f>VLOOKUP(CONCATENATE($F3012," ",$G3012),AllocFactorMatrix,(J$4+1),FALSE)*$E3015</f>
        <v>0</v>
      </c>
      <c r="K3012" s="51">
        <f>VLOOKUP(CONCATENATE($F3012," ",$G3012),AllocFactorMatrix,(K$4+1),FALSE)*$E3015</f>
        <v>0</v>
      </c>
      <c r="L3012" s="51">
        <f>VLOOKUP(CONCATENATE($F3012," ",$G3012),AllocFactorMatrix,(L$4+1),FALSE)*$E3015</f>
        <v>0</v>
      </c>
      <c r="M3012" s="51">
        <f t="shared" si="1404"/>
        <v>0</v>
      </c>
      <c r="N3012" s="51">
        <f>VLOOKUP(CONCATENATE($F3012," ",$G3012),AllocFactorMatrix,(N$4+1),FALSE)*$E3015</f>
        <v>0</v>
      </c>
      <c r="O3012" s="51">
        <f>VLOOKUP(CONCATENATE($F3012," ",$G3012),AllocFactorMatrix,(O$4+1),FALSE)*$E3015</f>
        <v>0</v>
      </c>
      <c r="P3012" s="51">
        <f>VLOOKUP(CONCATENATE($F3012," ",$G3012),AllocFactorMatrix,(P$4+1),FALSE)*$E3015</f>
        <v>0</v>
      </c>
      <c r="Q3012" s="51">
        <f>VLOOKUP(CONCATENATE($F3012," ",$G3012),AllocFactorMatrix,(Q$4+1),FALSE)*$E3015</f>
        <v>0</v>
      </c>
      <c r="R3012" s="51">
        <f t="shared" si="1406"/>
        <v>0</v>
      </c>
      <c r="S3012" s="51">
        <f>VLOOKUP(CONCATENATE($F3012," ",$G3012),AllocFactorMatrix,(S$4+1),FALSE)*$E3015</f>
        <v>0</v>
      </c>
      <c r="T3012" s="51">
        <f>VLOOKUP(CONCATENATE($F3012," ",$G3012),AllocFactorMatrix,(T$4+1),FALSE)*$E3015</f>
        <v>0</v>
      </c>
      <c r="U3012" s="51">
        <f>VLOOKUP(CONCATENATE($F3012," ",$G3012),AllocFactorMatrix,(U$4+1),FALSE)*$E3015</f>
        <v>0</v>
      </c>
      <c r="V3012" s="51">
        <f>VLOOKUP(CONCATENATE($F3012," ",$G3012),AllocFactorMatrix,(V$4+1),FALSE)*$E3015</f>
        <v>0</v>
      </c>
      <c r="W3012" s="51">
        <f t="shared" si="1407"/>
        <v>0</v>
      </c>
      <c r="X3012" s="51">
        <f>VLOOKUP(CONCATENATE($F3012," ",$G3012),AllocFactorMatrix,(X$4+1),FALSE)*$E3015</f>
        <v>0</v>
      </c>
      <c r="Y3012" s="51">
        <f>VLOOKUP(CONCATENATE($F3012," ",$G3012),AllocFactorMatrix,(Y$4+1),FALSE)*$E3015</f>
        <v>0</v>
      </c>
      <c r="Z3012" s="51">
        <f t="shared" si="1405"/>
        <v>0</v>
      </c>
      <c r="AA3012" s="51">
        <f>VLOOKUP(CONCATENATE($F3012," ",$G3012),AllocFactorMatrix,(AA$4+1),FALSE)*$E3015</f>
        <v>0</v>
      </c>
      <c r="AB3012" s="51">
        <f>VLOOKUP(CONCATENATE($F3012," ",$G3012),AllocFactorMatrix,(AB$4+1),FALSE)*$E3015</f>
        <v>0</v>
      </c>
      <c r="AC3012" s="51">
        <f>VLOOKUP(CONCATENATE($F3012," ",$G3012),AllocFactorMatrix,(AC$4+1),FALSE)*$E3015</f>
        <v>0</v>
      </c>
    </row>
    <row r="3013" spans="1:29" s="48" customFormat="1" hidden="1" outlineLevel="1">
      <c r="A3013" s="53"/>
      <c r="B3013" s="104"/>
      <c r="C3013" s="52"/>
      <c r="D3013" s="52"/>
      <c r="F3013" s="175" t="str">
        <f>F3015</f>
        <v>TRANS_TOTAL</v>
      </c>
      <c r="G3013" s="52" t="str">
        <f>$G$13</f>
        <v>ENERGY</v>
      </c>
      <c r="H3013" s="50">
        <f t="shared" si="1403"/>
        <v>0</v>
      </c>
      <c r="I3013" s="51">
        <f>VLOOKUP(CONCATENATE($F3013," ",$G3013),AllocFactorMatrix,(I$4+1),FALSE)*$E3015</f>
        <v>0</v>
      </c>
      <c r="J3013" s="51">
        <f>VLOOKUP(CONCATENATE($F3013," ",$G3013),AllocFactorMatrix,(J$4+1),FALSE)*$E3015</f>
        <v>0</v>
      </c>
      <c r="K3013" s="51">
        <f>VLOOKUP(CONCATENATE($F3013," ",$G3013),AllocFactorMatrix,(K$4+1),FALSE)*$E3015</f>
        <v>0</v>
      </c>
      <c r="L3013" s="51">
        <f>VLOOKUP(CONCATENATE($F3013," ",$G3013),AllocFactorMatrix,(L$4+1),FALSE)*$E3015</f>
        <v>0</v>
      </c>
      <c r="M3013" s="51">
        <f t="shared" si="1404"/>
        <v>0</v>
      </c>
      <c r="N3013" s="51">
        <f>VLOOKUP(CONCATENATE($F3013," ",$G3013),AllocFactorMatrix,(N$4+1),FALSE)*$E3015</f>
        <v>0</v>
      </c>
      <c r="O3013" s="51">
        <f>VLOOKUP(CONCATENATE($F3013," ",$G3013),AllocFactorMatrix,(O$4+1),FALSE)*$E3015</f>
        <v>0</v>
      </c>
      <c r="P3013" s="51">
        <f>VLOOKUP(CONCATENATE($F3013," ",$G3013),AllocFactorMatrix,(P$4+1),FALSE)*$E3015</f>
        <v>0</v>
      </c>
      <c r="Q3013" s="51">
        <f>VLOOKUP(CONCATENATE($F3013," ",$G3013),AllocFactorMatrix,(Q$4+1),FALSE)*$E3015</f>
        <v>0</v>
      </c>
      <c r="R3013" s="51">
        <f t="shared" si="1406"/>
        <v>0</v>
      </c>
      <c r="S3013" s="51">
        <f>VLOOKUP(CONCATENATE($F3013," ",$G3013),AllocFactorMatrix,(S$4+1),FALSE)*$E3015</f>
        <v>0</v>
      </c>
      <c r="T3013" s="51">
        <f>VLOOKUP(CONCATENATE($F3013," ",$G3013),AllocFactorMatrix,(T$4+1),FALSE)*$E3015</f>
        <v>0</v>
      </c>
      <c r="U3013" s="51">
        <f>VLOOKUP(CONCATENATE($F3013," ",$G3013),AllocFactorMatrix,(U$4+1),FALSE)*$E3015</f>
        <v>0</v>
      </c>
      <c r="V3013" s="51">
        <f>VLOOKUP(CONCATENATE($F3013," ",$G3013),AllocFactorMatrix,(V$4+1),FALSE)*$E3015</f>
        <v>0</v>
      </c>
      <c r="W3013" s="51">
        <f t="shared" si="1407"/>
        <v>0</v>
      </c>
      <c r="X3013" s="51">
        <f>VLOOKUP(CONCATENATE($F3013," ",$G3013),AllocFactorMatrix,(X$4+1),FALSE)*$E3015</f>
        <v>0</v>
      </c>
      <c r="Y3013" s="51">
        <f>VLOOKUP(CONCATENATE($F3013," ",$G3013),AllocFactorMatrix,(Y$4+1),FALSE)*$E3015</f>
        <v>0</v>
      </c>
      <c r="Z3013" s="51">
        <f t="shared" si="1405"/>
        <v>0</v>
      </c>
      <c r="AA3013" s="51">
        <f>VLOOKUP(CONCATENATE($F3013," ",$G3013),AllocFactorMatrix,(AA$4+1),FALSE)*$E3015</f>
        <v>0</v>
      </c>
      <c r="AB3013" s="51">
        <f>VLOOKUP(CONCATENATE($F3013," ",$G3013),AllocFactorMatrix,(AB$4+1),FALSE)*$E3015</f>
        <v>0</v>
      </c>
      <c r="AC3013" s="51">
        <f>VLOOKUP(CONCATENATE($F3013," ",$G3013),AllocFactorMatrix,(AC$4+1),FALSE)*$E3015</f>
        <v>0</v>
      </c>
    </row>
    <row r="3014" spans="1:29" s="48" customFormat="1" hidden="1" outlineLevel="1">
      <c r="A3014" s="53"/>
      <c r="B3014" s="104"/>
      <c r="C3014" s="52"/>
      <c r="D3014" s="52"/>
      <c r="F3014" s="175" t="str">
        <f>F3015</f>
        <v>TRANS_TOTAL</v>
      </c>
      <c r="G3014" s="52" t="str">
        <f>$G$14</f>
        <v>CUSTOMER</v>
      </c>
      <c r="H3014" s="50">
        <f t="shared" si="1403"/>
        <v>0</v>
      </c>
      <c r="I3014" s="51">
        <f>VLOOKUP(CONCATENATE($F3014," ",$G3014),AllocFactorMatrix,(I$4+1),FALSE)*$E3015</f>
        <v>0</v>
      </c>
      <c r="J3014" s="51">
        <f>VLOOKUP(CONCATENATE($F3014," ",$G3014),AllocFactorMatrix,(J$4+1),FALSE)*$E3015</f>
        <v>0</v>
      </c>
      <c r="K3014" s="51">
        <f>VLOOKUP(CONCATENATE($F3014," ",$G3014),AllocFactorMatrix,(K$4+1),FALSE)*$E3015</f>
        <v>0</v>
      </c>
      <c r="L3014" s="51">
        <f>VLOOKUP(CONCATENATE($F3014," ",$G3014),AllocFactorMatrix,(L$4+1),FALSE)*$E3015</f>
        <v>0</v>
      </c>
      <c r="M3014" s="51">
        <f t="shared" si="1404"/>
        <v>0</v>
      </c>
      <c r="N3014" s="51">
        <f>VLOOKUP(CONCATENATE($F3014," ",$G3014),AllocFactorMatrix,(N$4+1),FALSE)*$E3015</f>
        <v>0</v>
      </c>
      <c r="O3014" s="51">
        <f>VLOOKUP(CONCATENATE($F3014," ",$G3014),AllocFactorMatrix,(O$4+1),FALSE)*$E3015</f>
        <v>0</v>
      </c>
      <c r="P3014" s="51">
        <f>VLOOKUP(CONCATENATE($F3014," ",$G3014),AllocFactorMatrix,(P$4+1),FALSE)*$E3015</f>
        <v>0</v>
      </c>
      <c r="Q3014" s="51">
        <f>VLOOKUP(CONCATENATE($F3014," ",$G3014),AllocFactorMatrix,(Q$4+1),FALSE)*$E3015</f>
        <v>0</v>
      </c>
      <c r="R3014" s="51">
        <f t="shared" si="1406"/>
        <v>0</v>
      </c>
      <c r="S3014" s="51">
        <f>VLOOKUP(CONCATENATE($F3014," ",$G3014),AllocFactorMatrix,(S$4+1),FALSE)*$E3015</f>
        <v>0</v>
      </c>
      <c r="T3014" s="51">
        <f>VLOOKUP(CONCATENATE($F3014," ",$G3014),AllocFactorMatrix,(T$4+1),FALSE)*$E3015</f>
        <v>0</v>
      </c>
      <c r="U3014" s="51">
        <f>VLOOKUP(CONCATENATE($F3014," ",$G3014),AllocFactorMatrix,(U$4+1),FALSE)*$E3015</f>
        <v>0</v>
      </c>
      <c r="V3014" s="51">
        <f>VLOOKUP(CONCATENATE($F3014," ",$G3014),AllocFactorMatrix,(V$4+1),FALSE)*$E3015</f>
        <v>0</v>
      </c>
      <c r="W3014" s="51">
        <f t="shared" si="1407"/>
        <v>0</v>
      </c>
      <c r="X3014" s="51">
        <f>VLOOKUP(CONCATENATE($F3014," ",$G3014),AllocFactorMatrix,(X$4+1),FALSE)*$E3015</f>
        <v>0</v>
      </c>
      <c r="Y3014" s="51">
        <f>VLOOKUP(CONCATENATE($F3014," ",$G3014),AllocFactorMatrix,(Y$4+1),FALSE)*$E3015</f>
        <v>0</v>
      </c>
      <c r="Z3014" s="51">
        <f t="shared" si="1405"/>
        <v>0</v>
      </c>
      <c r="AA3014" s="51">
        <f>VLOOKUP(CONCATENATE($F3014," ",$G3014),AllocFactorMatrix,(AA$4+1),FALSE)*$E3015</f>
        <v>0</v>
      </c>
      <c r="AB3014" s="51">
        <f>VLOOKUP(CONCATENATE($F3014," ",$G3014),AllocFactorMatrix,(AB$4+1),FALSE)*$E3015</f>
        <v>0</v>
      </c>
      <c r="AC3014" s="51">
        <f>VLOOKUP(CONCATENATE($F3014," ",$G3014),AllocFactorMatrix,(AC$4+1),FALSE)*$E3015</f>
        <v>0</v>
      </c>
    </row>
    <row r="3015" spans="1:29" s="48" customFormat="1" collapsed="1">
      <c r="A3015" s="53"/>
      <c r="B3015" s="104"/>
      <c r="C3015" s="52"/>
      <c r="D3015" s="102" t="s">
        <v>678</v>
      </c>
      <c r="E3015" s="58">
        <v>-38724</v>
      </c>
      <c r="F3015" s="93" t="s">
        <v>191</v>
      </c>
      <c r="G3015" s="52" t="str">
        <f>$G$15</f>
        <v>TOTAL</v>
      </c>
      <c r="H3015" s="50">
        <f t="shared" si="1403"/>
        <v>-38724</v>
      </c>
      <c r="I3015" s="51">
        <f>VLOOKUP(CONCATENATE($F3015," ",$G3015),AllocFactorMatrix,(I$4+1),FALSE)*$E3015</f>
        <v>-19890.238022520578</v>
      </c>
      <c r="J3015" s="51">
        <f>VLOOKUP(CONCATENATE($F3015," ",$G3015),AllocFactorMatrix,(J$4+1),FALSE)*$E3015</f>
        <v>-4643.630752605367</v>
      </c>
      <c r="K3015" s="51">
        <f>VLOOKUP(CONCATENATE($F3015," ",$G3015),AllocFactorMatrix,(K$4+1),FALSE)*$E3015</f>
        <v>-64.630933673416507</v>
      </c>
      <c r="L3015" s="51">
        <f>VLOOKUP(CONCATENATE($F3015," ",$G3015),AllocFactorMatrix,(L$4+1),FALSE)*$E3015</f>
        <v>-9.5880084358115987</v>
      </c>
      <c r="M3015" s="51">
        <f t="shared" si="1404"/>
        <v>-4717.849694714595</v>
      </c>
      <c r="N3015" s="51">
        <f>VLOOKUP(CONCATENATE($F3015," ",$G3015),AllocFactorMatrix,(N$4+1),FALSE)*$E3015</f>
        <v>-2746.5351719535984</v>
      </c>
      <c r="O3015" s="51">
        <f>VLOOKUP(CONCATENATE($F3015," ",$G3015),AllocFactorMatrix,(O$4+1),FALSE)*$E3015</f>
        <v>-492.44880409357438</v>
      </c>
      <c r="P3015" s="51">
        <f>VLOOKUP(CONCATENATE($F3015," ",$G3015),AllocFactorMatrix,(P$4+1),FALSE)*$E3015</f>
        <v>-106.10399461660541</v>
      </c>
      <c r="Q3015" s="51">
        <f>VLOOKUP(CONCATENATE($F3015," ",$G3015),AllocFactorMatrix,(Q$4+1),FALSE)*$E3015</f>
        <v>-2.9873434239315824</v>
      </c>
      <c r="R3015" s="51">
        <f t="shared" si="1406"/>
        <v>-3348.0753140877096</v>
      </c>
      <c r="S3015" s="51">
        <f>VLOOKUP(CONCATENATE($F3015," ",$G3015),AllocFactorMatrix,(S$4+1),FALSE)*$E3015</f>
        <v>-128.74020075251477</v>
      </c>
      <c r="T3015" s="51">
        <f>VLOOKUP(CONCATENATE($F3015," ",$G3015),AllocFactorMatrix,(T$4+1),FALSE)*$E3015</f>
        <v>-1751.9732903561778</v>
      </c>
      <c r="U3015" s="51">
        <f>VLOOKUP(CONCATENATE($F3015," ",$G3015),AllocFactorMatrix,(U$4+1),FALSE)*$E3015</f>
        <v>-7107.5278229772939</v>
      </c>
      <c r="V3015" s="51">
        <f>VLOOKUP(CONCATENATE($F3015," ",$G3015),AllocFactorMatrix,(V$4+1),FALSE)*$E3015</f>
        <v>-958.98844881943558</v>
      </c>
      <c r="W3015" s="51">
        <f t="shared" si="1407"/>
        <v>-9947.229762905421</v>
      </c>
      <c r="X3015" s="51">
        <f>VLOOKUP(CONCATENATE($F3015," ",$G3015),AllocFactorMatrix,(X$4+1),FALSE)*$E3015</f>
        <v>-753.61553833721644</v>
      </c>
      <c r="Y3015" s="51">
        <f>VLOOKUP(CONCATENATE($F3015," ",$G3015),AllocFactorMatrix,(Y$4+1),FALSE)*$E3015</f>
        <v>-15.068529342185796</v>
      </c>
      <c r="Z3015" s="51">
        <f t="shared" si="1405"/>
        <v>-768.68406767940223</v>
      </c>
      <c r="AA3015" s="51">
        <f>VLOOKUP(CONCATENATE($F3015," ",$G3015),AllocFactorMatrix,(AA$4+1),FALSE)*$E3015</f>
        <v>-9.9581713993737289</v>
      </c>
      <c r="AB3015" s="51">
        <f>VLOOKUP(CONCATENATE($F3015," ",$G3015),AllocFactorMatrix,(AB$4+1),FALSE)*$E3015</f>
        <v>-34.820865249692019</v>
      </c>
      <c r="AC3015" s="51">
        <f>VLOOKUP(CONCATENATE($F3015," ",$G3015),AllocFactorMatrix,(AC$4+1),FALSE)*$E3015</f>
        <v>-7.1441014432249164</v>
      </c>
    </row>
    <row r="3016" spans="1:29" s="48" customFormat="1" hidden="1" outlineLevel="1">
      <c r="A3016" s="53"/>
      <c r="B3016" s="104"/>
      <c r="C3016" s="52"/>
      <c r="D3016" s="52"/>
      <c r="F3016" s="175" t="str">
        <f>F3023</f>
        <v>RB_GUP</v>
      </c>
      <c r="G3016" s="52" t="str">
        <f>$G$8</f>
        <v>PRODUCTION</v>
      </c>
      <c r="H3016" s="50">
        <f t="shared" ca="1" si="1403"/>
        <v>12106.238813955712</v>
      </c>
      <c r="I3016" s="51">
        <f ca="1">VLOOKUP(CONCATENATE($F3016," ",$G3016),AllocFactorMatrix,(I$4+1),FALSE)*$E3023</f>
        <v>6227.279515974993</v>
      </c>
      <c r="J3016" s="51">
        <f ca="1">VLOOKUP(CONCATENATE($F3016," ",$G3016),AllocFactorMatrix,(J$4+1),FALSE)*$E3023</f>
        <v>1452.202540529825</v>
      </c>
      <c r="K3016" s="51">
        <f ca="1">VLOOKUP(CONCATENATE($F3016," ",$G3016),AllocFactorMatrix,(K$4+1),FALSE)*$E3023</f>
        <v>20.191365644100902</v>
      </c>
      <c r="L3016" s="51">
        <f ca="1">VLOOKUP(CONCATENATE($F3016," ",$G3016),AllocFactorMatrix,(L$4+1),FALSE)*$E3023</f>
        <v>2.8121263484996071</v>
      </c>
      <c r="M3016" s="51">
        <f t="shared" ref="M3016:M3023" ca="1" si="1408">SUBTOTAL(9,J3016:L3016)</f>
        <v>1475.2060325224254</v>
      </c>
      <c r="N3016" s="51">
        <f ca="1">VLOOKUP(CONCATENATE($F3016," ",$G3016),AllocFactorMatrix,(N$4+1),FALSE)*$E3023</f>
        <v>864.36285604885052</v>
      </c>
      <c r="O3016" s="51">
        <f ca="1">VLOOKUP(CONCATENATE($F3016," ",$G3016),AllocFactorMatrix,(O$4+1),FALSE)*$E3023</f>
        <v>154.88655053866287</v>
      </c>
      <c r="P3016" s="51">
        <f ca="1">VLOOKUP(CONCATENATE($F3016," ",$G3016),AllocFactorMatrix,(P$4+1),FALSE)*$E3023</f>
        <v>31.409411860638478</v>
      </c>
      <c r="Q3016" s="51">
        <f ca="1">VLOOKUP(CONCATENATE($F3016," ",$G3016),AllocFactorMatrix,(Q$4+1),FALSE)*$E3023</f>
        <v>1.1927582113816402</v>
      </c>
      <c r="R3016" s="51">
        <f ca="1">SUBTOTAL(9,N3016:Q3016)</f>
        <v>1051.8515766595335</v>
      </c>
      <c r="S3016" s="51">
        <f ca="1">VLOOKUP(CONCATENATE($F3016," ",$G3016),AllocFactorMatrix,(S$4+1),FALSE)*$E3023</f>
        <v>40.93378113362904</v>
      </c>
      <c r="T3016" s="51">
        <f ca="1">VLOOKUP(CONCATENATE($F3016," ",$G3016),AllocFactorMatrix,(T$4+1),FALSE)*$E3023</f>
        <v>552.62968249992866</v>
      </c>
      <c r="U3016" s="51">
        <f ca="1">VLOOKUP(CONCATENATE($F3016," ",$G3016),AllocFactorMatrix,(U$4+1),FALSE)*$E3023</f>
        <v>2113.5866935195781</v>
      </c>
      <c r="V3016" s="51">
        <f ca="1">VLOOKUP(CONCATENATE($F3016," ",$G3016),AllocFactorMatrix,(V$4+1),FALSE)*$E3023</f>
        <v>382.89583239282797</v>
      </c>
      <c r="W3016" s="51">
        <f ca="1">SUBTOTAL(9,S3016:V3016)</f>
        <v>3090.0459895459635</v>
      </c>
      <c r="X3016" s="51">
        <f ca="1">VLOOKUP(CONCATENATE($F3016," ",$G3016),AllocFactorMatrix,(X$4+1),FALSE)*$E3023</f>
        <v>237.23269601756311</v>
      </c>
      <c r="Y3016" s="51">
        <f ca="1">VLOOKUP(CONCATENATE($F3016," ",$G3016),AllocFactorMatrix,(Y$4+1),FALSE)*$E3023</f>
        <v>4.7381454160119771</v>
      </c>
      <c r="Z3016" s="51">
        <f t="shared" ref="Z3016:Z3023" ca="1" si="1409">SUBTOTAL(9,X3016:Y3016)</f>
        <v>241.97084143357509</v>
      </c>
      <c r="AA3016" s="51">
        <f ca="1">VLOOKUP(CONCATENATE($F3016," ",$G3016),AllocFactorMatrix,(AA$4+1),FALSE)*$E3023</f>
        <v>3.1294830563675564</v>
      </c>
      <c r="AB3016" s="51">
        <f ca="1">VLOOKUP(CONCATENATE($F3016," ",$G3016),AllocFactorMatrix,(AB$4+1),FALSE)*$E3023</f>
        <v>13.902945547292713</v>
      </c>
      <c r="AC3016" s="51">
        <f ca="1">VLOOKUP(CONCATENATE($F3016," ",$G3016),AllocFactorMatrix,(AC$4+1),FALSE)*$E3023</f>
        <v>2.8524292155655084</v>
      </c>
    </row>
    <row r="3017" spans="1:29" s="48" customFormat="1" hidden="1" outlineLevel="1">
      <c r="A3017" s="53"/>
      <c r="B3017" s="104"/>
      <c r="C3017" s="52"/>
      <c r="D3017" s="52"/>
      <c r="F3017" s="175" t="str">
        <f>F3023</f>
        <v>RB_GUP</v>
      </c>
      <c r="G3017" s="52" t="str">
        <f>$G$9</f>
        <v>BULKTRAN</v>
      </c>
      <c r="H3017" s="50">
        <f t="shared" ca="1" si="1403"/>
        <v>6574.3470846422579</v>
      </c>
      <c r="I3017" s="51">
        <f ca="1">VLOOKUP(CONCATENATE($F3017," ",$G3017),AllocFactorMatrix,(I$4+1),FALSE)*$E3023</f>
        <v>3381.7519677464052</v>
      </c>
      <c r="J3017" s="51">
        <f ca="1">VLOOKUP(CONCATENATE($F3017," ",$G3017),AllocFactorMatrix,(J$4+1),FALSE)*$E3023</f>
        <v>788.6250788012303</v>
      </c>
      <c r="K3017" s="51">
        <f ca="1">VLOOKUP(CONCATENATE($F3017," ",$G3017),AllocFactorMatrix,(K$4+1),FALSE)*$E3023</f>
        <v>10.965011338138813</v>
      </c>
      <c r="L3017" s="51">
        <f ca="1">VLOOKUP(CONCATENATE($F3017," ",$G3017),AllocFactorMatrix,(L$4+1),FALSE)*$E3023</f>
        <v>1.5271377795382475</v>
      </c>
      <c r="M3017" s="51">
        <f t="shared" ca="1" si="1408"/>
        <v>801.11722791890736</v>
      </c>
      <c r="N3017" s="51">
        <f ca="1">VLOOKUP(CONCATENATE($F3017," ",$G3017),AllocFactorMatrix,(N$4+1),FALSE)*$E3023</f>
        <v>469.39611138242702</v>
      </c>
      <c r="O3017" s="51">
        <f ca="1">VLOOKUP(CONCATENATE($F3017," ",$G3017),AllocFactorMatrix,(O$4+1),FALSE)*$E3023</f>
        <v>84.111833380513971</v>
      </c>
      <c r="P3017" s="51">
        <f ca="1">VLOOKUP(CONCATENATE($F3017," ",$G3017),AllocFactorMatrix,(P$4+1),FALSE)*$E3023</f>
        <v>17.057021463864867</v>
      </c>
      <c r="Q3017" s="51">
        <f ca="1">VLOOKUP(CONCATENATE($F3017," ",$G3017),AllocFactorMatrix,(Q$4+1),FALSE)*$E3023</f>
        <v>0.64773267653042088</v>
      </c>
      <c r="R3017" s="51">
        <f t="shared" ref="R3017:R3023" ca="1" si="1410">SUBTOTAL(9,N3017:Q3017)</f>
        <v>571.21269890333622</v>
      </c>
      <c r="S3017" s="51">
        <f ca="1">VLOOKUP(CONCATENATE($F3017," ",$G3017),AllocFactorMatrix,(S$4+1),FALSE)*$E3023</f>
        <v>22.229272757202921</v>
      </c>
      <c r="T3017" s="51">
        <f ca="1">VLOOKUP(CONCATENATE($F3017," ",$G3017),AllocFactorMatrix,(T$4+1),FALSE)*$E3023</f>
        <v>300.10801850711567</v>
      </c>
      <c r="U3017" s="51">
        <f ca="1">VLOOKUP(CONCATENATE($F3017," ",$G3017),AllocFactorMatrix,(U$4+1),FALSE)*$E3023</f>
        <v>1147.7926984771559</v>
      </c>
      <c r="V3017" s="51">
        <f ca="1">VLOOKUP(CONCATENATE($F3017," ",$G3017),AllocFactorMatrix,(V$4+1),FALSE)*$E3023</f>
        <v>207.93329275080887</v>
      </c>
      <c r="W3017" s="51">
        <f t="shared" ref="W3017:W3023" ca="1" si="1411">SUBTOTAL(9,S3017:V3017)</f>
        <v>1678.0632824922834</v>
      </c>
      <c r="X3017" s="51">
        <f ca="1">VLOOKUP(CONCATENATE($F3017," ",$G3017),AllocFactorMatrix,(X$4+1),FALSE)*$E3023</f>
        <v>128.830275646551</v>
      </c>
      <c r="Y3017" s="51">
        <f ca="1">VLOOKUP(CONCATENATE($F3017," ",$G3017),AllocFactorMatrix,(Y$4+1),FALSE)*$E3023</f>
        <v>2.573071040566322</v>
      </c>
      <c r="Z3017" s="51">
        <f t="shared" ca="1" si="1409"/>
        <v>131.40334668711733</v>
      </c>
      <c r="AA3017" s="51">
        <f ca="1">VLOOKUP(CONCATENATE($F3017," ",$G3017),AllocFactorMatrix,(AA$4+1),FALSE)*$E3023</f>
        <v>1.6994797578542675</v>
      </c>
      <c r="AB3017" s="51">
        <f ca="1">VLOOKUP(CONCATENATE($F3017," ",$G3017),AllocFactorMatrix,(AB$4+1),FALSE)*$E3023</f>
        <v>7.550056704764283</v>
      </c>
      <c r="AC3017" s="51">
        <f ca="1">VLOOKUP(CONCATENATE($F3017," ",$G3017),AllocFactorMatrix,(AC$4+1),FALSE)*$E3023</f>
        <v>1.5490244315917316</v>
      </c>
    </row>
    <row r="3018" spans="1:29" s="48" customFormat="1" hidden="1" outlineLevel="1">
      <c r="A3018" s="53"/>
      <c r="B3018" s="104"/>
      <c r="C3018" s="52"/>
      <c r="D3018" s="52"/>
      <c r="F3018" s="175" t="str">
        <f>F3023</f>
        <v>RB_GUP</v>
      </c>
      <c r="G3018" s="52" t="str">
        <f>$G$10</f>
        <v>SUBTRAN</v>
      </c>
      <c r="H3018" s="50">
        <f t="shared" ca="1" si="1403"/>
        <v>1820.2636191042347</v>
      </c>
      <c r="I3018" s="51">
        <f ca="1">VLOOKUP(CONCATENATE($F3018," ",$G3018),AllocFactorMatrix,(I$4+1),FALSE)*$E3023</f>
        <v>930.0698145902445</v>
      </c>
      <c r="J3018" s="51">
        <f ca="1">VLOOKUP(CONCATENATE($F3018," ",$G3018),AllocFactorMatrix,(J$4+1),FALSE)*$E3023</f>
        <v>218.02407634239123</v>
      </c>
      <c r="K3018" s="51">
        <f ca="1">VLOOKUP(CONCATENATE($F3018," ",$G3018),AllocFactorMatrix,(K$4+1),FALSE)*$E3023</f>
        <v>3.0457118039739846</v>
      </c>
      <c r="L3018" s="51">
        <f ca="1">VLOOKUP(CONCATENATE($F3018," ",$G3018),AllocFactorMatrix,(L$4+1),FALSE)*$E3023</f>
        <v>0.55125968537589554</v>
      </c>
      <c r="M3018" s="51">
        <f t="shared" ca="1" si="1408"/>
        <v>221.62104783174109</v>
      </c>
      <c r="N3018" s="51">
        <f ca="1">VLOOKUP(CONCATENATE($F3018," ",$G3018),AllocFactorMatrix,(N$4+1),FALSE)*$E3023</f>
        <v>126.00231695432063</v>
      </c>
      <c r="O3018" s="51">
        <f ca="1">VLOOKUP(CONCATENATE($F3018," ",$G3018),AllocFactorMatrix,(O$4+1),FALSE)*$E3023</f>
        <v>22.641983318152576</v>
      </c>
      <c r="P3018" s="51">
        <f ca="1">VLOOKUP(CONCATENATE($F3018," ",$G3018),AllocFactorMatrix,(P$4+1),FALSE)*$E3023</f>
        <v>5.9433460513014706</v>
      </c>
      <c r="Q3018" s="51">
        <f ca="1">VLOOKUP(CONCATENATE($F3018," ",$G3018),AllocFactorMatrix,(Q$4+1),FALSE)*$E3023</f>
        <v>0</v>
      </c>
      <c r="R3018" s="51">
        <f t="shared" ca="1" si="1410"/>
        <v>154.58764632377466</v>
      </c>
      <c r="S3018" s="51">
        <f ca="1">VLOOKUP(CONCATENATE($F3018," ",$G3018),AllocFactorMatrix,(S$4+1),FALSE)*$E3023</f>
        <v>5.6794579253980206</v>
      </c>
      <c r="T3018" s="51">
        <f ca="1">VLOOKUP(CONCATENATE($F3018," ",$G3018),AllocFactorMatrix,(T$4+1),FALSE)*$E3023</f>
        <v>79.688301947716525</v>
      </c>
      <c r="U3018" s="51">
        <f ca="1">VLOOKUP(CONCATENATE($F3018," ",$G3018),AllocFactorMatrix,(U$4+1),FALSE)*$E3023</f>
        <v>392.92479913003314</v>
      </c>
      <c r="V3018" s="51">
        <f ca="1">VLOOKUP(CONCATENATE($F3018," ",$G3018),AllocFactorMatrix,(V$4+1),FALSE)*$E3023</f>
        <v>0</v>
      </c>
      <c r="W3018" s="51">
        <f t="shared" ca="1" si="1411"/>
        <v>478.29255900314769</v>
      </c>
      <c r="X3018" s="51">
        <f ca="1">VLOOKUP(CONCATENATE($F3018," ",$G3018),AllocFactorMatrix,(X$4+1),FALSE)*$E3023</f>
        <v>34.539777094037355</v>
      </c>
      <c r="Y3018" s="51">
        <f ca="1">VLOOKUP(CONCATENATE($F3018," ",$G3018),AllocFactorMatrix,(Y$4+1),FALSE)*$E3023</f>
        <v>0.69350750350126533</v>
      </c>
      <c r="Z3018" s="51">
        <f t="shared" ca="1" si="1409"/>
        <v>35.233284597538621</v>
      </c>
      <c r="AA3018" s="51">
        <f ca="1">VLOOKUP(CONCATENATE($F3018," ",$G3018),AllocFactorMatrix,(AA$4+1),FALSE)*$E3023</f>
        <v>0.45926675778839138</v>
      </c>
      <c r="AB3018" s="51">
        <f ca="1">VLOOKUP(CONCATENATE($F3018," ",$G3018),AllocFactorMatrix,(AB$4+1),FALSE)*$E3023</f>
        <v>0</v>
      </c>
      <c r="AC3018" s="51">
        <f ca="1">VLOOKUP(CONCATENATE($F3018," ",$G3018),AllocFactorMatrix,(AC$4+1),FALSE)*$E3023</f>
        <v>0</v>
      </c>
    </row>
    <row r="3019" spans="1:29" s="48" customFormat="1" hidden="1" outlineLevel="1">
      <c r="A3019" s="53"/>
      <c r="B3019" s="104"/>
      <c r="C3019" s="52"/>
      <c r="D3019" s="52"/>
      <c r="F3019" s="175" t="str">
        <f>F3023</f>
        <v>RB_GUP</v>
      </c>
      <c r="G3019" s="52" t="str">
        <f>$G$11</f>
        <v>DISTPRI</v>
      </c>
      <c r="H3019" s="50">
        <f t="shared" ca="1" si="1403"/>
        <v>7282.5874375237345</v>
      </c>
      <c r="I3019" s="51">
        <f ca="1">VLOOKUP(CONCATENATE($F3019," ",$G3019),AllocFactorMatrix,(I$4+1),FALSE)*$E3023</f>
        <v>4768.689727474647</v>
      </c>
      <c r="J3019" s="51">
        <f ca="1">VLOOKUP(CONCATENATE($F3019," ",$G3019),AllocFactorMatrix,(J$4+1),FALSE)*$E3023</f>
        <v>1116.0574511584648</v>
      </c>
      <c r="K3019" s="51">
        <f ca="1">VLOOKUP(CONCATENATE($F3019," ",$G3019),AllocFactorMatrix,(K$4+1),FALSE)*$E3023</f>
        <v>15.588812437185657</v>
      </c>
      <c r="L3019" s="51">
        <f ca="1">VLOOKUP(CONCATENATE($F3019," ",$G3019),AllocFactorMatrix,(L$4+1),FALSE)*$E3023</f>
        <v>0</v>
      </c>
      <c r="M3019" s="51">
        <f t="shared" ca="1" si="1408"/>
        <v>1131.6462635956505</v>
      </c>
      <c r="N3019" s="51">
        <f ca="1">VLOOKUP(CONCATENATE($F3019," ",$G3019),AllocFactorMatrix,(N$4+1),FALSE)*$E3023</f>
        <v>647.89324395456504</v>
      </c>
      <c r="O3019" s="51">
        <f ca="1">VLOOKUP(CONCATENATE($F3019," ",$G3019),AllocFactorMatrix,(O$4+1),FALSE)*$E3023</f>
        <v>116.41293403790162</v>
      </c>
      <c r="P3019" s="51">
        <f ca="1">VLOOKUP(CONCATENATE($F3019," ",$G3019),AllocFactorMatrix,(P$4+1),FALSE)*$E3023</f>
        <v>0</v>
      </c>
      <c r="Q3019" s="51">
        <f ca="1">VLOOKUP(CONCATENATE($F3019," ",$G3019),AllocFactorMatrix,(Q$4+1),FALSE)*$E3023</f>
        <v>0</v>
      </c>
      <c r="R3019" s="51">
        <f t="shared" ca="1" si="1410"/>
        <v>764.3061779924667</v>
      </c>
      <c r="S3019" s="51">
        <f ca="1">VLOOKUP(CONCATENATE($F3019," ",$G3019),AllocFactorMatrix,(S$4+1),FALSE)*$E3023</f>
        <v>29.295631446298309</v>
      </c>
      <c r="T3019" s="51">
        <f ca="1">VLOOKUP(CONCATENATE($F3019," ",$G3019),AllocFactorMatrix,(T$4+1),FALSE)*$E3023</f>
        <v>405.09597267741941</v>
      </c>
      <c r="U3019" s="51">
        <f ca="1">VLOOKUP(CONCATENATE($F3019," ",$G3019),AllocFactorMatrix,(U$4+1),FALSE)*$E3023</f>
        <v>0</v>
      </c>
      <c r="V3019" s="51">
        <f ca="1">VLOOKUP(CONCATENATE($F3019," ",$G3019),AllocFactorMatrix,(V$4+1),FALSE)*$E3023</f>
        <v>0</v>
      </c>
      <c r="W3019" s="51">
        <f t="shared" ca="1" si="1411"/>
        <v>434.39160412371774</v>
      </c>
      <c r="X3019" s="51">
        <f ca="1">VLOOKUP(CONCATENATE($F3019," ",$G3019),AllocFactorMatrix,(X$4+1),FALSE)*$E3023</f>
        <v>177.6469739452761</v>
      </c>
      <c r="Y3019" s="51">
        <f ca="1">VLOOKUP(CONCATENATE($F3019," ",$G3019),AllocFactorMatrix,(Y$4+1),FALSE)*$E3023</f>
        <v>3.5656549180738084</v>
      </c>
      <c r="Z3019" s="51">
        <f t="shared" ca="1" si="1409"/>
        <v>181.21262886334992</v>
      </c>
      <c r="AA3019" s="51">
        <f ca="1">VLOOKUP(CONCATENATE($F3019," ",$G3019),AllocFactorMatrix,(AA$4+1),FALSE)*$E3023</f>
        <v>2.3410354739033816</v>
      </c>
      <c r="AB3019" s="51">
        <f ca="1">VLOOKUP(CONCATENATE($F3019," ",$G3019),AllocFactorMatrix,(AB$4+1),FALSE)*$E3023</f>
        <v>0</v>
      </c>
      <c r="AC3019" s="51">
        <f ca="1">VLOOKUP(CONCATENATE($F3019," ",$G3019),AllocFactorMatrix,(AC$4+1),FALSE)*$E3023</f>
        <v>0</v>
      </c>
    </row>
    <row r="3020" spans="1:29" s="48" customFormat="1" hidden="1" outlineLevel="1">
      <c r="A3020" s="53"/>
      <c r="B3020" s="104"/>
      <c r="C3020" s="52"/>
      <c r="D3020" s="52"/>
      <c r="F3020" s="175" t="str">
        <f>F3023</f>
        <v>RB_GUP</v>
      </c>
      <c r="G3020" s="52" t="str">
        <f>$G$12</f>
        <v>DISTSEC</v>
      </c>
      <c r="H3020" s="50">
        <f t="shared" ca="1" si="1403"/>
        <v>3491.1743177704516</v>
      </c>
      <c r="I3020" s="51">
        <f ca="1">VLOOKUP(CONCATENATE($F3020," ",$G3020),AllocFactorMatrix,(I$4+1),FALSE)*$E3023</f>
        <v>2590.8182104919065</v>
      </c>
      <c r="J3020" s="51">
        <f ca="1">VLOOKUP(CONCATENATE($F3020," ",$G3020),AllocFactorMatrix,(J$4+1),FALSE)*$E3023</f>
        <v>522.42470159167419</v>
      </c>
      <c r="K3020" s="51">
        <f ca="1">VLOOKUP(CONCATENATE($F3020," ",$G3020),AllocFactorMatrix,(K$4+1),FALSE)*$E3023</f>
        <v>0</v>
      </c>
      <c r="L3020" s="51">
        <f ca="1">VLOOKUP(CONCATENATE($F3020," ",$G3020),AllocFactorMatrix,(L$4+1),FALSE)*$E3023</f>
        <v>0</v>
      </c>
      <c r="M3020" s="51">
        <f t="shared" ca="1" si="1408"/>
        <v>522.42470159167419</v>
      </c>
      <c r="N3020" s="51">
        <f ca="1">VLOOKUP(CONCATENATE($F3020," ",$G3020),AllocFactorMatrix,(N$4+1),FALSE)*$E3023</f>
        <v>261.12640156543142</v>
      </c>
      <c r="O3020" s="51">
        <f ca="1">VLOOKUP(CONCATENATE($F3020," ",$G3020),AllocFactorMatrix,(O$4+1),FALSE)*$E3023</f>
        <v>0</v>
      </c>
      <c r="P3020" s="51">
        <f ca="1">VLOOKUP(CONCATENATE($F3020," ",$G3020),AllocFactorMatrix,(P$4+1),FALSE)*$E3023</f>
        <v>0</v>
      </c>
      <c r="Q3020" s="51">
        <f ca="1">VLOOKUP(CONCATENATE($F3020," ",$G3020),AllocFactorMatrix,(Q$4+1),FALSE)*$E3023</f>
        <v>0</v>
      </c>
      <c r="R3020" s="51">
        <f t="shared" ca="1" si="1410"/>
        <v>261.12640156543142</v>
      </c>
      <c r="S3020" s="51">
        <f ca="1">VLOOKUP(CONCATENATE($F3020," ",$G3020),AllocFactorMatrix,(S$4+1),FALSE)*$E3023</f>
        <v>9.7602934881374139</v>
      </c>
      <c r="T3020" s="51">
        <f ca="1">VLOOKUP(CONCATENATE($F3020," ",$G3020),AllocFactorMatrix,(T$4+1),FALSE)*$E3023</f>
        <v>0</v>
      </c>
      <c r="U3020" s="51">
        <f ca="1">VLOOKUP(CONCATENATE($F3020," ",$G3020),AllocFactorMatrix,(U$4+1),FALSE)*$E3023</f>
        <v>0</v>
      </c>
      <c r="V3020" s="51">
        <f ca="1">VLOOKUP(CONCATENATE($F3020," ",$G3020),AllocFactorMatrix,(V$4+1),FALSE)*$E3023</f>
        <v>0</v>
      </c>
      <c r="W3020" s="51">
        <f t="shared" ca="1" si="1411"/>
        <v>9.7602934881374139</v>
      </c>
      <c r="X3020" s="51">
        <f ca="1">VLOOKUP(CONCATENATE($F3020," ",$G3020),AllocFactorMatrix,(X$4+1),FALSE)*$E3023</f>
        <v>73.762135117938783</v>
      </c>
      <c r="Y3020" s="51">
        <f ca="1">VLOOKUP(CONCATENATE($F3020," ",$G3020),AllocFactorMatrix,(Y$4+1),FALSE)*$E3023</f>
        <v>0</v>
      </c>
      <c r="Z3020" s="51">
        <f t="shared" ca="1" si="1409"/>
        <v>73.762135117938783</v>
      </c>
      <c r="AA3020" s="51">
        <f ca="1">VLOOKUP(CONCATENATE($F3020," ",$G3020),AllocFactorMatrix,(AA$4+1),FALSE)*$E3023</f>
        <v>0.87213189676441549</v>
      </c>
      <c r="AB3020" s="51">
        <f ca="1">VLOOKUP(CONCATENATE($F3020," ",$G3020),AllocFactorMatrix,(AB$4+1),FALSE)*$E3023</f>
        <v>26.843966990554573</v>
      </c>
      <c r="AC3020" s="51">
        <f ca="1">VLOOKUP(CONCATENATE($F3020," ",$G3020),AllocFactorMatrix,(AC$4+1),FALSE)*$E3023</f>
        <v>5.5664766280441826</v>
      </c>
    </row>
    <row r="3021" spans="1:29" s="48" customFormat="1" hidden="1" outlineLevel="1">
      <c r="A3021" s="53"/>
      <c r="B3021" s="104"/>
      <c r="C3021" s="52"/>
      <c r="D3021" s="52"/>
      <c r="F3021" s="175" t="str">
        <f>F3023</f>
        <v>RB_GUP</v>
      </c>
      <c r="G3021" s="52" t="str">
        <f>$G$13</f>
        <v>ENERGY</v>
      </c>
      <c r="H3021" s="50">
        <f t="shared" ca="1" si="1403"/>
        <v>226.0207828281942</v>
      </c>
      <c r="I3021" s="51">
        <f ca="1">VLOOKUP(CONCATENATE($F3021," ",$G3021),AllocFactorMatrix,(I$4+1),FALSE)*$E3023</f>
        <v>88.438815316068116</v>
      </c>
      <c r="J3021" s="51">
        <f ca="1">VLOOKUP(CONCATENATE($F3021," ",$G3021),AllocFactorMatrix,(J$4+1),FALSE)*$E3023</f>
        <v>25.514341621906024</v>
      </c>
      <c r="K3021" s="51">
        <f ca="1">VLOOKUP(CONCATENATE($F3021," ",$G3021),AllocFactorMatrix,(K$4+1),FALSE)*$E3023</f>
        <v>0.35561546310072656</v>
      </c>
      <c r="L3021" s="51">
        <f ca="1">VLOOKUP(CONCATENATE($F3021," ",$G3021),AllocFactorMatrix,(L$4+1),FALSE)*$E3023</f>
        <v>4.9714740353341544E-2</v>
      </c>
      <c r="M3021" s="51">
        <f t="shared" ca="1" si="1408"/>
        <v>25.919671825360091</v>
      </c>
      <c r="N3021" s="51">
        <f ca="1">VLOOKUP(CONCATENATE($F3021," ",$G3021),AllocFactorMatrix,(N$4+1),FALSE)*$E3023</f>
        <v>16.554325268073722</v>
      </c>
      <c r="O3021" s="51">
        <f ca="1">VLOOKUP(CONCATENATE($F3021," ",$G3021),AllocFactorMatrix,(O$4+1),FALSE)*$E3023</f>
        <v>2.9522812398816614</v>
      </c>
      <c r="P3021" s="51">
        <f ca="1">VLOOKUP(CONCATENATE($F3021," ",$G3021),AllocFactorMatrix,(P$4+1),FALSE)*$E3023</f>
        <v>0.60119257752823008</v>
      </c>
      <c r="Q3021" s="51">
        <f ca="1">VLOOKUP(CONCATENATE($F3021," ",$G3021),AllocFactorMatrix,(Q$4+1),FALSE)*$E3023</f>
        <v>2.270724711491395E-2</v>
      </c>
      <c r="R3021" s="51">
        <f t="shared" ca="1" si="1410"/>
        <v>20.130506332598529</v>
      </c>
      <c r="S3021" s="51">
        <f ca="1">VLOOKUP(CONCATENATE($F3021," ",$G3021),AllocFactorMatrix,(S$4+1),FALSE)*$E3023</f>
        <v>0.86695031521895605</v>
      </c>
      <c r="T3021" s="51">
        <f ca="1">VLOOKUP(CONCATENATE($F3021," ",$G3021),AllocFactorMatrix,(T$4+1),FALSE)*$E3023</f>
        <v>13.706649320982356</v>
      </c>
      <c r="U3021" s="51">
        <f ca="1">VLOOKUP(CONCATENATE($F3021," ",$G3021),AllocFactorMatrix,(U$4+1),FALSE)*$E3023</f>
        <v>58.950067899222752</v>
      </c>
      <c r="V3021" s="51">
        <f ca="1">VLOOKUP(CONCATENATE($F3021," ",$G3021),AllocFactorMatrix,(V$4+1),FALSE)*$E3023</f>
        <v>11.089123490036874</v>
      </c>
      <c r="W3021" s="51">
        <f t="shared" ca="1" si="1411"/>
        <v>84.612791025460936</v>
      </c>
      <c r="X3021" s="51">
        <f ca="1">VLOOKUP(CONCATENATE($F3021," ",$G3021),AllocFactorMatrix,(X$4+1),FALSE)*$E3023</f>
        <v>4.5473090473461379</v>
      </c>
      <c r="Y3021" s="51">
        <f ca="1">VLOOKUP(CONCATENATE($F3021," ",$G3021),AllocFactorMatrix,(Y$4+1),FALSE)*$E3023</f>
        <v>9.1240848952225756E-2</v>
      </c>
      <c r="Z3021" s="51">
        <f t="shared" ca="1" si="1409"/>
        <v>4.6385498962983638</v>
      </c>
      <c r="AA3021" s="51">
        <f ca="1">VLOOKUP(CONCATENATE($F3021," ",$G3021),AllocFactorMatrix,(AA$4+1),FALSE)*$E3023</f>
        <v>8.1387228520960531E-2</v>
      </c>
      <c r="AB3021" s="51">
        <f ca="1">VLOOKUP(CONCATENATE($F3021," ",$G3021),AllocFactorMatrix,(AB$4+1),FALSE)*$E3023</f>
        <v>1.8230460453036301</v>
      </c>
      <c r="AC3021" s="51">
        <f ca="1">VLOOKUP(CONCATENATE($F3021," ",$G3021),AllocFactorMatrix,(AC$4+1),FALSE)*$E3023</f>
        <v>0.37601515858350426</v>
      </c>
    </row>
    <row r="3022" spans="1:29" s="48" customFormat="1" hidden="1" outlineLevel="1">
      <c r="A3022" s="53"/>
      <c r="B3022" s="104"/>
      <c r="C3022" s="52"/>
      <c r="D3022" s="52"/>
      <c r="F3022" s="175" t="str">
        <f>F3023</f>
        <v>RB_GUP</v>
      </c>
      <c r="G3022" s="52" t="str">
        <f>$G$14</f>
        <v>CUSTOMER</v>
      </c>
      <c r="H3022" s="50">
        <f t="shared" ca="1" si="1403"/>
        <v>1645.367944175415</v>
      </c>
      <c r="I3022" s="51">
        <f ca="1">VLOOKUP(CONCATENATE($F3022," ",$G3022),AllocFactorMatrix,(I$4+1),FALSE)*$E3023</f>
        <v>814.96089421852571</v>
      </c>
      <c r="J3022" s="51">
        <f ca="1">VLOOKUP(CONCATENATE($F3022," ",$G3022),AllocFactorMatrix,(J$4+1),FALSE)*$E3023</f>
        <v>259.73980483363073</v>
      </c>
      <c r="K3022" s="51">
        <f ca="1">VLOOKUP(CONCATENATE($F3022," ",$G3022),AllocFactorMatrix,(K$4+1),FALSE)*$E3023</f>
        <v>16.579511135355997</v>
      </c>
      <c r="L3022" s="51">
        <f ca="1">VLOOKUP(CONCATENATE($F3022," ",$G3022),AllocFactorMatrix,(L$4+1),FALSE)*$E3023</f>
        <v>2.7884531556931984</v>
      </c>
      <c r="M3022" s="51">
        <f t="shared" ca="1" si="1408"/>
        <v>279.10776912467992</v>
      </c>
      <c r="N3022" s="51">
        <f ca="1">VLOOKUP(CONCATENATE($F3022," ",$G3022),AllocFactorMatrix,(N$4+1),FALSE)*$E3023</f>
        <v>20.250319845197726</v>
      </c>
      <c r="O3022" s="51">
        <f ca="1">VLOOKUP(CONCATENATE($F3022," ",$G3022),AllocFactorMatrix,(O$4+1),FALSE)*$E3023</f>
        <v>5.8534643031990408</v>
      </c>
      <c r="P3022" s="51">
        <f ca="1">VLOOKUP(CONCATENATE($F3022," ",$G3022),AllocFactorMatrix,(P$4+1),FALSE)*$E3023</f>
        <v>6.8566763019556785</v>
      </c>
      <c r="Q3022" s="51">
        <f ca="1">VLOOKUP(CONCATENATE($F3022," ",$G3022),AllocFactorMatrix,(Q$4+1),FALSE)*$E3023</f>
        <v>0.85672495177556673</v>
      </c>
      <c r="R3022" s="51">
        <f t="shared" ca="1" si="1410"/>
        <v>33.817185402128011</v>
      </c>
      <c r="S3022" s="51">
        <f ca="1">VLOOKUP(CONCATENATE($F3022," ",$G3022),AllocFactorMatrix,(S$4+1),FALSE)*$E3023</f>
        <v>0.13408290229312436</v>
      </c>
      <c r="T3022" s="51">
        <f ca="1">VLOOKUP(CONCATENATE($F3022," ",$G3022),AllocFactorMatrix,(T$4+1),FALSE)*$E3023</f>
        <v>4.1546237294798845</v>
      </c>
      <c r="U3022" s="51">
        <f ca="1">VLOOKUP(CONCATENATE($F3022," ",$G3022),AllocFactorMatrix,(U$4+1),FALSE)*$E3023</f>
        <v>11.525461698004559</v>
      </c>
      <c r="V3022" s="51">
        <f ca="1">VLOOKUP(CONCATENATE($F3022," ",$G3022),AllocFactorMatrix,(V$4+1),FALSE)*$E3023</f>
        <v>3.4270193479583226</v>
      </c>
      <c r="W3022" s="51">
        <f t="shared" ca="1" si="1411"/>
        <v>19.241187677735891</v>
      </c>
      <c r="X3022" s="51">
        <f ca="1">VLOOKUP(CONCATENATE($F3022," ",$G3022),AllocFactorMatrix,(X$4+1),FALSE)*$E3023</f>
        <v>4.0922498048729814</v>
      </c>
      <c r="Y3022" s="51">
        <f ca="1">VLOOKUP(CONCATENATE($F3022," ",$G3022),AllocFactorMatrix,(Y$4+1),FALSE)*$E3023</f>
        <v>7.6626962647547092E-2</v>
      </c>
      <c r="Z3022" s="51">
        <f t="shared" ca="1" si="1409"/>
        <v>4.168876767520528</v>
      </c>
      <c r="AA3022" s="51">
        <f ca="1">VLOOKUP(CONCATENATE($F3022," ",$G3022),AllocFactorMatrix,(AA$4+1),FALSE)*$E3023</f>
        <v>0.39587807927769159</v>
      </c>
      <c r="AB3022" s="51">
        <f ca="1">VLOOKUP(CONCATENATE($F3022," ",$G3022),AllocFactorMatrix,(AB$4+1),FALSE)*$E3023</f>
        <v>435.04707639276495</v>
      </c>
      <c r="AC3022" s="51">
        <f ca="1">VLOOKUP(CONCATENATE($F3022," ",$G3022),AllocFactorMatrix,(AC$4+1),FALSE)*$E3023</f>
        <v>58.629076512782376</v>
      </c>
    </row>
    <row r="3023" spans="1:29" s="48" customFormat="1" collapsed="1">
      <c r="A3023" s="53"/>
      <c r="B3023" s="104"/>
      <c r="C3023" s="52"/>
      <c r="D3023" s="52" t="s">
        <v>280</v>
      </c>
      <c r="E3023" s="58">
        <v>33146</v>
      </c>
      <c r="F3023" s="93" t="s">
        <v>73</v>
      </c>
      <c r="G3023" s="52" t="str">
        <f>$G$15</f>
        <v>TOTAL</v>
      </c>
      <c r="H3023" s="50">
        <f t="shared" ca="1" si="1403"/>
        <v>33146.000000000007</v>
      </c>
      <c r="I3023" s="51">
        <f ca="1">VLOOKUP(CONCATENATE($F3023," ",$G3023),AllocFactorMatrix,(I$4+1),FALSE)*$E3023</f>
        <v>18802.008945812791</v>
      </c>
      <c r="J3023" s="51">
        <f ca="1">VLOOKUP(CONCATENATE($F3023," ",$G3023),AllocFactorMatrix,(J$4+1),FALSE)*$E3023</f>
        <v>4382.5879948791226</v>
      </c>
      <c r="K3023" s="51">
        <f ca="1">VLOOKUP(CONCATENATE($F3023," ",$G3023),AllocFactorMatrix,(K$4+1),FALSE)*$E3023</f>
        <v>66.726027821856093</v>
      </c>
      <c r="L3023" s="51">
        <f ca="1">VLOOKUP(CONCATENATE($F3023," ",$G3023),AllocFactorMatrix,(L$4+1),FALSE)*$E3023</f>
        <v>7.7286917094602909</v>
      </c>
      <c r="M3023" s="51">
        <f t="shared" ca="1" si="1408"/>
        <v>4457.0427144104397</v>
      </c>
      <c r="N3023" s="51">
        <f ca="1">VLOOKUP(CONCATENATE($F3023," ",$G3023),AllocFactorMatrix,(N$4+1),FALSE)*$E3023</f>
        <v>2405.5855750188662</v>
      </c>
      <c r="O3023" s="51">
        <f ca="1">VLOOKUP(CONCATENATE($F3023," ",$G3023),AllocFactorMatrix,(O$4+1),FALSE)*$E3023</f>
        <v>386.85904681831175</v>
      </c>
      <c r="P3023" s="51">
        <f ca="1">VLOOKUP(CONCATENATE($F3023," ",$G3023),AllocFactorMatrix,(P$4+1),FALSE)*$E3023</f>
        <v>61.867648255288721</v>
      </c>
      <c r="Q3023" s="51">
        <f ca="1">VLOOKUP(CONCATENATE($F3023," ",$G3023),AllocFactorMatrix,(Q$4+1),FALSE)*$E3023</f>
        <v>2.7199230868025421</v>
      </c>
      <c r="R3023" s="51">
        <f t="shared" ca="1" si="1410"/>
        <v>2857.0321931792691</v>
      </c>
      <c r="S3023" s="51">
        <f ca="1">VLOOKUP(CONCATENATE($F3023," ",$G3023),AllocFactorMatrix,(S$4+1),FALSE)*$E3023</f>
        <v>108.89946996817778</v>
      </c>
      <c r="T3023" s="51">
        <f ca="1">VLOOKUP(CONCATENATE($F3023," ",$G3023),AllocFactorMatrix,(T$4+1),FALSE)*$E3023</f>
        <v>1355.3832486826427</v>
      </c>
      <c r="U3023" s="51">
        <f ca="1">VLOOKUP(CONCATENATE($F3023," ",$G3023),AllocFactorMatrix,(U$4+1),FALSE)*$E3023</f>
        <v>3724.7797207239946</v>
      </c>
      <c r="V3023" s="51">
        <f ca="1">VLOOKUP(CONCATENATE($F3023," ",$G3023),AllocFactorMatrix,(V$4+1),FALSE)*$E3023</f>
        <v>605.34526798163211</v>
      </c>
      <c r="W3023" s="51">
        <f t="shared" ca="1" si="1411"/>
        <v>5794.4077073564467</v>
      </c>
      <c r="X3023" s="51">
        <f ca="1">VLOOKUP(CONCATENATE($F3023," ",$G3023),AllocFactorMatrix,(X$4+1),FALSE)*$E3023</f>
        <v>660.65141667358535</v>
      </c>
      <c r="Y3023" s="51">
        <f ca="1">VLOOKUP(CONCATENATE($F3023," ",$G3023),AllocFactorMatrix,(Y$4+1),FALSE)*$E3023</f>
        <v>11.738246689753145</v>
      </c>
      <c r="Z3023" s="51">
        <f t="shared" ca="1" si="1409"/>
        <v>672.38966336333851</v>
      </c>
      <c r="AA3023" s="51">
        <f ca="1">VLOOKUP(CONCATENATE($F3023," ",$G3023),AllocFactorMatrix,(AA$4+1),FALSE)*$E3023</f>
        <v>8.9786622504766633</v>
      </c>
      <c r="AB3023" s="51">
        <f ca="1">VLOOKUP(CONCATENATE($F3023," ",$G3023),AllocFactorMatrix,(AB$4+1),FALSE)*$E3023</f>
        <v>485.16709168068013</v>
      </c>
      <c r="AC3023" s="51">
        <f ca="1">VLOOKUP(CONCATENATE($F3023," ",$G3023),AllocFactorMatrix,(AC$4+1),FALSE)*$E3023</f>
        <v>68.9730219465673</v>
      </c>
    </row>
    <row r="3024" spans="1:29" s="48" customFormat="1" hidden="1" outlineLevel="1">
      <c r="A3024" s="53"/>
      <c r="B3024" s="104"/>
      <c r="C3024" s="52"/>
      <c r="D3024" s="52"/>
      <c r="F3024" s="175" t="str">
        <f>F3031</f>
        <v>LABOR_M</v>
      </c>
      <c r="G3024" s="52" t="str">
        <f>$G$8</f>
        <v>PRODUCTION</v>
      </c>
      <c r="H3024" s="50">
        <f t="shared" ca="1" si="1403"/>
        <v>-1143339.4264124967</v>
      </c>
      <c r="I3024" s="51">
        <f ca="1">VLOOKUP(CONCATENATE($F3024," ",$G3024),AllocFactorMatrix,(I$4+1),FALSE)*$E3031</f>
        <v>-588117.77128479665</v>
      </c>
      <c r="J3024" s="51">
        <f ca="1">VLOOKUP(CONCATENATE($F3024," ",$G3024),AllocFactorMatrix,(J$4+1),FALSE)*$E3031</f>
        <v>-137149.15468296595</v>
      </c>
      <c r="K3024" s="51">
        <f ca="1">VLOOKUP(CONCATENATE($F3024," ",$G3024),AllocFactorMatrix,(K$4+1),FALSE)*$E3031</f>
        <v>-1906.9163237882694</v>
      </c>
      <c r="L3024" s="51">
        <f ca="1">VLOOKUP(CONCATENATE($F3024," ",$G3024),AllocFactorMatrix,(L$4+1),FALSE)*$E3031</f>
        <v>-265.58330590559683</v>
      </c>
      <c r="M3024" s="51">
        <f t="shared" ref="M3024:M3031" ca="1" si="1412">SUBTOTAL(9,J3024:L3024)</f>
        <v>-139321.65431265981</v>
      </c>
      <c r="N3024" s="51">
        <f ca="1">VLOOKUP(CONCATENATE($F3024," ",$G3024),AllocFactorMatrix,(N$4+1),FALSE)*$E3031</f>
        <v>-81632.301099820019</v>
      </c>
      <c r="O3024" s="51">
        <f ca="1">VLOOKUP(CONCATENATE($F3024," ",$G3024),AllocFactorMatrix,(O$4+1),FALSE)*$E3031</f>
        <v>-14627.821454153322</v>
      </c>
      <c r="P3024" s="51">
        <f ca="1">VLOOKUP(CONCATENATE($F3024," ",$G3024),AllocFactorMatrix,(P$4+1),FALSE)*$E3031</f>
        <v>-2966.3729166897306</v>
      </c>
      <c r="Q3024" s="51">
        <f ca="1">VLOOKUP(CONCATENATE($F3024," ",$G3024),AllocFactorMatrix,(Q$4+1),FALSE)*$E3031</f>
        <v>-112.64667005228861</v>
      </c>
      <c r="R3024" s="51">
        <f ca="1">SUBTOTAL(9,N3024:Q3024)</f>
        <v>-99339.142140715354</v>
      </c>
      <c r="S3024" s="51">
        <f ca="1">VLOOKUP(CONCATENATE($F3024," ",$G3024),AllocFactorMatrix,(S$4+1),FALSE)*$E3031</f>
        <v>-3865.8749890401205</v>
      </c>
      <c r="T3024" s="51">
        <f ca="1">VLOOKUP(CONCATENATE($F3024," ",$G3024),AllocFactorMatrix,(T$4+1),FALSE)*$E3031</f>
        <v>-52191.544700044928</v>
      </c>
      <c r="U3024" s="51">
        <f ca="1">VLOOKUP(CONCATENATE($F3024," ",$G3024),AllocFactorMatrix,(U$4+1),FALSE)*$E3031</f>
        <v>-199611.70723445789</v>
      </c>
      <c r="V3024" s="51">
        <f ca="1">VLOOKUP(CONCATENATE($F3024," ",$G3024),AllocFactorMatrix,(V$4+1),FALSE)*$E3031</f>
        <v>-36161.512102263434</v>
      </c>
      <c r="W3024" s="51">
        <f ca="1">SUBTOTAL(9,S3024:V3024)</f>
        <v>-291830.63902580639</v>
      </c>
      <c r="X3024" s="51">
        <f ca="1">VLOOKUP(CONCATENATE($F3024," ",$G3024),AllocFactorMatrix,(X$4+1),FALSE)*$E3031</f>
        <v>-22404.769867775627</v>
      </c>
      <c r="Y3024" s="51">
        <f ca="1">VLOOKUP(CONCATENATE($F3024," ",$G3024),AllocFactorMatrix,(Y$4+1),FALSE)*$E3031</f>
        <v>-447.48072010253287</v>
      </c>
      <c r="Z3024" s="51">
        <f t="shared" ref="Z3024:Z3031" ca="1" si="1413">SUBTOTAL(9,X3024:Y3024)</f>
        <v>-22852.250587878159</v>
      </c>
      <c r="AA3024" s="51">
        <f ca="1">VLOOKUP(CONCATENATE($F3024," ",$G3024),AllocFactorMatrix,(AA$4+1),FALSE)*$E3031</f>
        <v>-295.55516107201049</v>
      </c>
      <c r="AB3024" s="51">
        <f ca="1">VLOOKUP(CONCATENATE($F3024," ",$G3024),AllocFactorMatrix,(AB$4+1),FALSE)*$E3031</f>
        <v>-1313.0243035650039</v>
      </c>
      <c r="AC3024" s="51">
        <f ca="1">VLOOKUP(CONCATENATE($F3024," ",$G3024),AllocFactorMatrix,(AC$4+1),FALSE)*$E3031</f>
        <v>-269.38959600296289</v>
      </c>
    </row>
    <row r="3025" spans="1:29" s="48" customFormat="1" hidden="1" outlineLevel="1">
      <c r="A3025" s="53"/>
      <c r="B3025" s="104"/>
      <c r="C3025" s="52"/>
      <c r="D3025" s="52"/>
      <c r="F3025" s="175" t="str">
        <f>F3031</f>
        <v>LABOR_M</v>
      </c>
      <c r="G3025" s="52" t="str">
        <f>$G$9</f>
        <v>BULKTRAN</v>
      </c>
      <c r="H3025" s="50">
        <f t="shared" ca="1" si="1403"/>
        <v>-177226.65485306192</v>
      </c>
      <c r="I3025" s="51">
        <f ca="1">VLOOKUP(CONCATENATE($F3025," ",$G3025),AllocFactorMatrix,(I$4+1),FALSE)*$E3031</f>
        <v>-91162.906532043315</v>
      </c>
      <c r="J3025" s="51">
        <f ca="1">VLOOKUP(CONCATENATE($F3025," ",$G3025),AllocFactorMatrix,(J$4+1),FALSE)*$E3031</f>
        <v>-21259.203818987233</v>
      </c>
      <c r="K3025" s="51">
        <f ca="1">VLOOKUP(CONCATENATE($F3025," ",$G3025),AllocFactorMatrix,(K$4+1),FALSE)*$E3031</f>
        <v>-295.58711380234001</v>
      </c>
      <c r="L3025" s="51">
        <f ca="1">VLOOKUP(CONCATENATE($F3025," ",$G3025),AllocFactorMatrix,(L$4+1),FALSE)*$E3031</f>
        <v>-41.167513166369964</v>
      </c>
      <c r="M3025" s="51">
        <f t="shared" ca="1" si="1412"/>
        <v>-21595.958445955941</v>
      </c>
      <c r="N3025" s="51">
        <f ca="1">VLOOKUP(CONCATENATE($F3025," ",$G3025),AllocFactorMatrix,(N$4+1),FALSE)*$E3031</f>
        <v>-12653.652377994151</v>
      </c>
      <c r="O3025" s="51">
        <f ca="1">VLOOKUP(CONCATENATE($F3025," ",$G3025),AllocFactorMatrix,(O$4+1),FALSE)*$E3031</f>
        <v>-2267.42803074836</v>
      </c>
      <c r="P3025" s="51">
        <f ca="1">VLOOKUP(CONCATENATE($F3025," ",$G3025),AllocFactorMatrix,(P$4+1),FALSE)*$E3031</f>
        <v>-459.81126595206882</v>
      </c>
      <c r="Q3025" s="51">
        <f ca="1">VLOOKUP(CONCATENATE($F3025," ",$G3025),AllocFactorMatrix,(Q$4+1),FALSE)*$E3031</f>
        <v>-17.46112488777327</v>
      </c>
      <c r="R3025" s="51">
        <f t="shared" ref="R3025:R3031" ca="1" si="1414">SUBTOTAL(9,N3025:Q3025)</f>
        <v>-15398.352799582353</v>
      </c>
      <c r="S3025" s="51">
        <f ca="1">VLOOKUP(CONCATENATE($F3025," ",$G3025),AllocFactorMatrix,(S$4+1),FALSE)*$E3031</f>
        <v>-599.24120218391795</v>
      </c>
      <c r="T3025" s="51">
        <f ca="1">VLOOKUP(CONCATENATE($F3025," ",$G3025),AllocFactorMatrix,(T$4+1),FALSE)*$E3031</f>
        <v>-8090.1022610811769</v>
      </c>
      <c r="U3025" s="51">
        <f ca="1">VLOOKUP(CONCATENATE($F3025," ",$G3025),AllocFactorMatrix,(U$4+1),FALSE)*$E3031</f>
        <v>-30941.393540214121</v>
      </c>
      <c r="V3025" s="51">
        <f ca="1">VLOOKUP(CONCATENATE($F3025," ",$G3025),AllocFactorMatrix,(V$4+1),FALSE)*$E3031</f>
        <v>-5605.3204116486777</v>
      </c>
      <c r="W3025" s="51">
        <f t="shared" ref="W3025:W3031" ca="1" si="1415">SUBTOTAL(9,S3025:V3025)</f>
        <v>-45236.0574151279</v>
      </c>
      <c r="X3025" s="51">
        <f ca="1">VLOOKUP(CONCATENATE($F3025," ",$G3025),AllocFactorMatrix,(X$4+1),FALSE)*$E3031</f>
        <v>-3472.9165501426351</v>
      </c>
      <c r="Y3025" s="51">
        <f ca="1">VLOOKUP(CONCATENATE($F3025," ",$G3025),AllocFactorMatrix,(Y$4+1),FALSE)*$E3031</f>
        <v>-69.363051166573754</v>
      </c>
      <c r="Z3025" s="51">
        <f t="shared" ca="1" si="1413"/>
        <v>-3542.2796013092088</v>
      </c>
      <c r="AA3025" s="51">
        <f ca="1">VLOOKUP(CONCATENATE($F3025," ",$G3025),AllocFactorMatrix,(AA$4+1),FALSE)*$E3031</f>
        <v>-45.813387793077275</v>
      </c>
      <c r="AB3025" s="51">
        <f ca="1">VLOOKUP(CONCATENATE($F3025," ",$G3025),AllocFactorMatrix,(AB$4+1),FALSE)*$E3031</f>
        <v>-203.52915301080628</v>
      </c>
      <c r="AC3025" s="51">
        <f ca="1">VLOOKUP(CONCATENATE($F3025," ",$G3025),AllocFactorMatrix,(AC$4+1),FALSE)*$E3031</f>
        <v>-41.75751823903078</v>
      </c>
    </row>
    <row r="3026" spans="1:29" s="48" customFormat="1" hidden="1" outlineLevel="1">
      <c r="A3026" s="53"/>
      <c r="B3026" s="104"/>
      <c r="C3026" s="52"/>
      <c r="D3026" s="52"/>
      <c r="F3026" s="175" t="str">
        <f>F3031</f>
        <v>LABOR_M</v>
      </c>
      <c r="G3026" s="52" t="str">
        <f>$G$10</f>
        <v>SUBTRAN</v>
      </c>
      <c r="H3026" s="50">
        <f t="shared" ca="1" si="1403"/>
        <v>-49116.454793249562</v>
      </c>
      <c r="I3026" s="51">
        <f ca="1">VLOOKUP(CONCATENATE($F3026," ",$G3026),AllocFactorMatrix,(I$4+1),FALSE)*$E3031</f>
        <v>-25096.217670585553</v>
      </c>
      <c r="J3026" s="51">
        <f ca="1">VLOOKUP(CONCATENATE($F3026," ",$G3026),AllocFactorMatrix,(J$4+1),FALSE)*$E3031</f>
        <v>-5882.9773759807413</v>
      </c>
      <c r="K3026" s="51">
        <f ca="1">VLOOKUP(CONCATENATE($F3026," ",$G3026),AllocFactorMatrix,(K$4+1),FALSE)*$E3031</f>
        <v>-82.182912718307946</v>
      </c>
      <c r="L3026" s="51">
        <f ca="1">VLOOKUP(CONCATENATE($F3026," ",$G3026),AllocFactorMatrix,(L$4+1),FALSE)*$E3031</f>
        <v>-14.874725359522586</v>
      </c>
      <c r="M3026" s="51">
        <f t="shared" ca="1" si="1412"/>
        <v>-5980.0350140585724</v>
      </c>
      <c r="N3026" s="51">
        <f ca="1">VLOOKUP(CONCATENATE($F3026," ",$G3026),AllocFactorMatrix,(N$4+1),FALSE)*$E3031</f>
        <v>-3399.9400084571967</v>
      </c>
      <c r="O3026" s="51">
        <f ca="1">VLOOKUP(CONCATENATE($F3026," ",$G3026),AllocFactorMatrix,(O$4+1),FALSE)*$E3031</f>
        <v>-610.95213814294618</v>
      </c>
      <c r="P3026" s="51">
        <f ca="1">VLOOKUP(CONCATENATE($F3026," ",$G3026),AllocFactorMatrix,(P$4+1),FALSE)*$E3031</f>
        <v>-160.37022582093905</v>
      </c>
      <c r="Q3026" s="51">
        <f ca="1">VLOOKUP(CONCATENATE($F3026," ",$G3026),AllocFactorMatrix,(Q$4+1),FALSE)*$E3031</f>
        <v>0</v>
      </c>
      <c r="R3026" s="51">
        <f t="shared" ca="1" si="1414"/>
        <v>-4171.2623724210816</v>
      </c>
      <c r="S3026" s="51">
        <f ca="1">VLOOKUP(CONCATENATE($F3026," ",$G3026),AllocFactorMatrix,(S$4+1),FALSE)*$E3031</f>
        <v>-153.24969170138678</v>
      </c>
      <c r="T3026" s="51">
        <f ca="1">VLOOKUP(CONCATENATE($F3026," ",$G3026),AllocFactorMatrix,(T$4+1),FALSE)*$E3031</f>
        <v>-2150.2417776673142</v>
      </c>
      <c r="U3026" s="51">
        <f ca="1">VLOOKUP(CONCATENATE($F3026," ",$G3026),AllocFactorMatrix,(U$4+1),FALSE)*$E3031</f>
        <v>-10602.350632659553</v>
      </c>
      <c r="V3026" s="51">
        <f ca="1">VLOOKUP(CONCATENATE($F3026," ",$G3026),AllocFactorMatrix,(V$4+1),FALSE)*$E3031</f>
        <v>0</v>
      </c>
      <c r="W3026" s="51">
        <f t="shared" ca="1" si="1415"/>
        <v>-12905.842102028253</v>
      </c>
      <c r="X3026" s="51">
        <f ca="1">VLOOKUP(CONCATENATE($F3026," ",$G3026),AllocFactorMatrix,(X$4+1),FALSE)*$E3031</f>
        <v>-931.99214795219996</v>
      </c>
      <c r="Y3026" s="51">
        <f ca="1">VLOOKUP(CONCATENATE($F3026," ",$G3026),AllocFactorMatrix,(Y$4+1),FALSE)*$E3031</f>
        <v>-18.713020238937538</v>
      </c>
      <c r="Z3026" s="51">
        <f t="shared" ca="1" si="1413"/>
        <v>-950.70516819113755</v>
      </c>
      <c r="AA3026" s="51">
        <f ca="1">VLOOKUP(CONCATENATE($F3026," ",$G3026),AllocFactorMatrix,(AA$4+1),FALSE)*$E3031</f>
        <v>-12.392465964933431</v>
      </c>
      <c r="AB3026" s="51">
        <f ca="1">VLOOKUP(CONCATENATE($F3026," ",$G3026),AllocFactorMatrix,(AB$4+1),FALSE)*$E3031</f>
        <v>0</v>
      </c>
      <c r="AC3026" s="51">
        <f ca="1">VLOOKUP(CONCATENATE($F3026," ",$G3026),AllocFactorMatrix,(AC$4+1),FALSE)*$E3031</f>
        <v>0</v>
      </c>
    </row>
    <row r="3027" spans="1:29" s="48" customFormat="1" hidden="1" outlineLevel="1">
      <c r="A3027" s="53"/>
      <c r="B3027" s="104"/>
      <c r="C3027" s="52"/>
      <c r="D3027" s="52"/>
      <c r="F3027" s="175" t="str">
        <f>F3031</f>
        <v>LABOR_M</v>
      </c>
      <c r="G3027" s="52" t="str">
        <f>$G$11</f>
        <v>DISTPRI</v>
      </c>
      <c r="H3027" s="50">
        <f t="shared" ca="1" si="1403"/>
        <v>-401211.65154921694</v>
      </c>
      <c r="I3027" s="51">
        <f ca="1">VLOOKUP(CONCATENATE($F3027," ",$G3027),AllocFactorMatrix,(I$4+1),FALSE)*$E3031</f>
        <v>-262716.22520147084</v>
      </c>
      <c r="J3027" s="51">
        <f ca="1">VLOOKUP(CONCATENATE($F3027," ",$G3027),AllocFactorMatrix,(J$4+1),FALSE)*$E3031</f>
        <v>-61485.736634746412</v>
      </c>
      <c r="K3027" s="51">
        <f ca="1">VLOOKUP(CONCATENATE($F3027," ",$G3027),AllocFactorMatrix,(K$4+1),FALSE)*$E3031</f>
        <v>-858.81745152666372</v>
      </c>
      <c r="L3027" s="51">
        <f ca="1">VLOOKUP(CONCATENATE($F3027," ",$G3027),AllocFactorMatrix,(L$4+1),FALSE)*$E3031</f>
        <v>0</v>
      </c>
      <c r="M3027" s="51">
        <f t="shared" ca="1" si="1412"/>
        <v>-62344.554086273078</v>
      </c>
      <c r="N3027" s="51">
        <f ca="1">VLOOKUP(CONCATENATE($F3027," ",$G3027),AllocFactorMatrix,(N$4+1),FALSE)*$E3031</f>
        <v>-35693.676274345926</v>
      </c>
      <c r="O3027" s="51">
        <f ca="1">VLOOKUP(CONCATENATE($F3027," ",$G3027),AllocFactorMatrix,(O$4+1),FALSE)*$E3031</f>
        <v>-6413.4108828383469</v>
      </c>
      <c r="P3027" s="51">
        <f ca="1">VLOOKUP(CONCATENATE($F3027," ",$G3027),AllocFactorMatrix,(P$4+1),FALSE)*$E3031</f>
        <v>0</v>
      </c>
      <c r="Q3027" s="51">
        <f ca="1">VLOOKUP(CONCATENATE($F3027," ",$G3027),AllocFactorMatrix,(Q$4+1),FALSE)*$E3031</f>
        <v>0</v>
      </c>
      <c r="R3027" s="51">
        <f t="shared" ca="1" si="1414"/>
        <v>-42107.087157184273</v>
      </c>
      <c r="S3027" s="51">
        <f ca="1">VLOOKUP(CONCATENATE($F3027," ",$G3027),AllocFactorMatrix,(S$4+1),FALSE)*$E3031</f>
        <v>-1613.9522905258918</v>
      </c>
      <c r="T3027" s="51">
        <f ca="1">VLOOKUP(CONCATENATE($F3027," ",$G3027),AllocFactorMatrix,(T$4+1),FALSE)*$E3031</f>
        <v>-22317.510861099654</v>
      </c>
      <c r="U3027" s="51">
        <f ca="1">VLOOKUP(CONCATENATE($F3027," ",$G3027),AllocFactorMatrix,(U$4+1),FALSE)*$E3031</f>
        <v>0</v>
      </c>
      <c r="V3027" s="51">
        <f ca="1">VLOOKUP(CONCATENATE($F3027," ",$G3027),AllocFactorMatrix,(V$4+1),FALSE)*$E3031</f>
        <v>0</v>
      </c>
      <c r="W3027" s="51">
        <f t="shared" ca="1" si="1415"/>
        <v>-23931.463151625547</v>
      </c>
      <c r="X3027" s="51">
        <f ca="1">VLOOKUP(CONCATENATE($F3027," ",$G3027),AllocFactorMatrix,(X$4+1),FALSE)*$E3031</f>
        <v>-9786.9110972926264</v>
      </c>
      <c r="Y3027" s="51">
        <f ca="1">VLOOKUP(CONCATENATE($F3027," ",$G3027),AllocFactorMatrix,(Y$4+1),FALSE)*$E3031</f>
        <v>-196.43873977590232</v>
      </c>
      <c r="Z3027" s="51">
        <f t="shared" ca="1" si="1413"/>
        <v>-9983.3498370685284</v>
      </c>
      <c r="AA3027" s="51">
        <f ca="1">VLOOKUP(CONCATENATE($F3027," ",$G3027),AllocFactorMatrix,(AA$4+1),FALSE)*$E3031</f>
        <v>-128.97211559459808</v>
      </c>
      <c r="AB3027" s="51">
        <f ca="1">VLOOKUP(CONCATENATE($F3027," ",$G3027),AllocFactorMatrix,(AB$4+1),FALSE)*$E3031</f>
        <v>0</v>
      </c>
      <c r="AC3027" s="51">
        <f ca="1">VLOOKUP(CONCATENATE($F3027," ",$G3027),AllocFactorMatrix,(AC$4+1),FALSE)*$E3031</f>
        <v>0</v>
      </c>
    </row>
    <row r="3028" spans="1:29" s="48" customFormat="1" hidden="1" outlineLevel="1">
      <c r="A3028" s="53"/>
      <c r="B3028" s="104"/>
      <c r="C3028" s="52"/>
      <c r="D3028" s="52"/>
      <c r="F3028" s="175" t="str">
        <f>F3031</f>
        <v>LABOR_M</v>
      </c>
      <c r="G3028" s="52" t="str">
        <f>$G$12</f>
        <v>DISTSEC</v>
      </c>
      <c r="H3028" s="50">
        <f t="shared" ca="1" si="1403"/>
        <v>-158949.24341940129</v>
      </c>
      <c r="I3028" s="51">
        <f ca="1">VLOOKUP(CONCATENATE($F3028," ",$G3028),AllocFactorMatrix,(I$4+1),FALSE)*$E3031</f>
        <v>-117957.04164605751</v>
      </c>
      <c r="J3028" s="51">
        <f ca="1">VLOOKUP(CONCATENATE($F3028," ",$G3028),AllocFactorMatrix,(J$4+1),FALSE)*$E3031</f>
        <v>-23785.40957950041</v>
      </c>
      <c r="K3028" s="51">
        <f ca="1">VLOOKUP(CONCATENATE($F3028," ",$G3028),AllocFactorMatrix,(K$4+1),FALSE)*$E3031</f>
        <v>0</v>
      </c>
      <c r="L3028" s="51">
        <f ca="1">VLOOKUP(CONCATENATE($F3028," ",$G3028),AllocFactorMatrix,(L$4+1),FALSE)*$E3031</f>
        <v>0</v>
      </c>
      <c r="M3028" s="51">
        <f t="shared" ca="1" si="1412"/>
        <v>-23785.40957950041</v>
      </c>
      <c r="N3028" s="51">
        <f ca="1">VLOOKUP(CONCATENATE($F3028," ",$G3028),AllocFactorMatrix,(N$4+1),FALSE)*$E3031</f>
        <v>-11888.791617876799</v>
      </c>
      <c r="O3028" s="51">
        <f ca="1">VLOOKUP(CONCATENATE($F3028," ",$G3028),AllocFactorMatrix,(O$4+1),FALSE)*$E3031</f>
        <v>0</v>
      </c>
      <c r="P3028" s="51">
        <f ca="1">VLOOKUP(CONCATENATE($F3028," ",$G3028),AllocFactorMatrix,(P$4+1),FALSE)*$E3031</f>
        <v>0</v>
      </c>
      <c r="Q3028" s="51">
        <f ca="1">VLOOKUP(CONCATENATE($F3028," ",$G3028),AllocFactorMatrix,(Q$4+1),FALSE)*$E3031</f>
        <v>0</v>
      </c>
      <c r="R3028" s="51">
        <f t="shared" ca="1" si="1414"/>
        <v>-11888.791617876799</v>
      </c>
      <c r="S3028" s="51">
        <f ca="1">VLOOKUP(CONCATENATE($F3028," ",$G3028),AllocFactorMatrix,(S$4+1),FALSE)*$E3031</f>
        <v>-444.37519421301982</v>
      </c>
      <c r="T3028" s="51">
        <f ca="1">VLOOKUP(CONCATENATE($F3028," ",$G3028),AllocFactorMatrix,(T$4+1),FALSE)*$E3031</f>
        <v>0</v>
      </c>
      <c r="U3028" s="51">
        <f ca="1">VLOOKUP(CONCATENATE($F3028," ",$G3028),AllocFactorMatrix,(U$4+1),FALSE)*$E3031</f>
        <v>0</v>
      </c>
      <c r="V3028" s="51">
        <f ca="1">VLOOKUP(CONCATENATE($F3028," ",$G3028),AllocFactorMatrix,(V$4+1),FALSE)*$E3031</f>
        <v>0</v>
      </c>
      <c r="W3028" s="51">
        <f t="shared" ca="1" si="1415"/>
        <v>-444.37519421301982</v>
      </c>
      <c r="X3028" s="51">
        <f ca="1">VLOOKUP(CONCATENATE($F3028," ",$G3028),AllocFactorMatrix,(X$4+1),FALSE)*$E3031</f>
        <v>-3358.3071204200205</v>
      </c>
      <c r="Y3028" s="51">
        <f ca="1">VLOOKUP(CONCATENATE($F3028," ",$G3028),AllocFactorMatrix,(Y$4+1),FALSE)*$E3031</f>
        <v>0</v>
      </c>
      <c r="Z3028" s="51">
        <f t="shared" ca="1" si="1413"/>
        <v>-3358.3071204200205</v>
      </c>
      <c r="AA3028" s="51">
        <f ca="1">VLOOKUP(CONCATENATE($F3028," ",$G3028),AllocFactorMatrix,(AA$4+1),FALSE)*$E3031</f>
        <v>-39.707185186089568</v>
      </c>
      <c r="AB3028" s="51">
        <f ca="1">VLOOKUP(CONCATENATE($F3028," ",$G3028),AllocFactorMatrix,(AB$4+1),FALSE)*$E3031</f>
        <v>-1222.1756506987972</v>
      </c>
      <c r="AC3028" s="51">
        <f ca="1">VLOOKUP(CONCATENATE($F3028," ",$G3028),AllocFactorMatrix,(AC$4+1),FALSE)*$E3031</f>
        <v>-253.4354254486064</v>
      </c>
    </row>
    <row r="3029" spans="1:29" s="48" customFormat="1" hidden="1" outlineLevel="1">
      <c r="A3029" s="53"/>
      <c r="B3029" s="104"/>
      <c r="C3029" s="52"/>
      <c r="D3029" s="52"/>
      <c r="F3029" s="175" t="str">
        <f>F3031</f>
        <v>LABOR_M</v>
      </c>
      <c r="G3029" s="52" t="str">
        <f>$G$13</f>
        <v>ENERGY</v>
      </c>
      <c r="H3029" s="50">
        <f t="shared" ca="1" si="1403"/>
        <v>-457305.32358528749</v>
      </c>
      <c r="I3029" s="51">
        <f ca="1">VLOOKUP(CONCATENATE($F3029," ",$G3029),AllocFactorMatrix,(I$4+1),FALSE)*$E3031</f>
        <v>-178937.26651834697</v>
      </c>
      <c r="J3029" s="51">
        <f ca="1">VLOOKUP(CONCATENATE($F3029," ",$G3029),AllocFactorMatrix,(J$4+1),FALSE)*$E3031</f>
        <v>-51622.882221146952</v>
      </c>
      <c r="K3029" s="51">
        <f ca="1">VLOOKUP(CONCATENATE($F3029," ",$G3029),AllocFactorMatrix,(K$4+1),FALSE)*$E3031</f>
        <v>-719.51279165697838</v>
      </c>
      <c r="L3029" s="51">
        <f ca="1">VLOOKUP(CONCATENATE($F3029," ",$G3029),AllocFactorMatrix,(L$4+1),FALSE)*$E3031</f>
        <v>-100.58727847839057</v>
      </c>
      <c r="M3029" s="51">
        <f t="shared" ca="1" si="1412"/>
        <v>-52442.982291282322</v>
      </c>
      <c r="N3029" s="51">
        <f ca="1">VLOOKUP(CONCATENATE($F3029," ",$G3029),AllocFactorMatrix,(N$4+1),FALSE)*$E3031</f>
        <v>-33494.181281581747</v>
      </c>
      <c r="O3029" s="51">
        <f ca="1">VLOOKUP(CONCATENATE($F3029," ",$G3029),AllocFactorMatrix,(O$4+1),FALSE)*$E3031</f>
        <v>-5973.317634003186</v>
      </c>
      <c r="P3029" s="51">
        <f ca="1">VLOOKUP(CONCATENATE($F3029," ",$G3029),AllocFactorMatrix,(P$4+1),FALSE)*$E3031</f>
        <v>-1216.3862223793931</v>
      </c>
      <c r="Q3029" s="51">
        <f ca="1">VLOOKUP(CONCATENATE($F3029," ",$G3029),AllocFactorMatrix,(Q$4+1),FALSE)*$E3031</f>
        <v>-45.943319280997883</v>
      </c>
      <c r="R3029" s="51">
        <f t="shared" ca="1" si="1414"/>
        <v>-40729.828457245319</v>
      </c>
      <c r="S3029" s="51">
        <f ca="1">VLOOKUP(CONCATENATE($F3029," ",$G3029),AllocFactorMatrix,(S$4+1),FALSE)*$E3031</f>
        <v>-1754.0908825846102</v>
      </c>
      <c r="T3029" s="51">
        <f ca="1">VLOOKUP(CONCATENATE($F3029," ",$G3029),AllocFactorMatrix,(T$4+1),FALSE)*$E3031</f>
        <v>-27732.510367272305</v>
      </c>
      <c r="U3029" s="51">
        <f ca="1">VLOOKUP(CONCATENATE($F3029," ",$G3029),AllocFactorMatrix,(U$4+1),FALSE)*$E3031</f>
        <v>-119273.0134755817</v>
      </c>
      <c r="V3029" s="51">
        <f ca="1">VLOOKUP(CONCATENATE($F3029," ",$G3029),AllocFactorMatrix,(V$4+1),FALSE)*$E3031</f>
        <v>-22436.499610494873</v>
      </c>
      <c r="W3029" s="51">
        <f t="shared" ca="1" si="1415"/>
        <v>-171196.1143359335</v>
      </c>
      <c r="X3029" s="51">
        <f ca="1">VLOOKUP(CONCATENATE($F3029," ",$G3029),AllocFactorMatrix,(X$4+1),FALSE)*$E3031</f>
        <v>-9200.5195686789284</v>
      </c>
      <c r="Y3029" s="51">
        <f ca="1">VLOOKUP(CONCATENATE($F3029," ",$G3029),AllocFactorMatrix,(Y$4+1),FALSE)*$E3031</f>
        <v>-184.60658985510386</v>
      </c>
      <c r="Z3029" s="51">
        <f t="shared" ca="1" si="1413"/>
        <v>-9385.1261585340326</v>
      </c>
      <c r="AA3029" s="51">
        <f ca="1">VLOOKUP(CONCATENATE($F3029," ",$G3029),AllocFactorMatrix,(AA$4+1),FALSE)*$E3031</f>
        <v>-164.6698697737846</v>
      </c>
      <c r="AB3029" s="51">
        <f ca="1">VLOOKUP(CONCATENATE($F3029," ",$G3029),AllocFactorMatrix,(AB$4+1),FALSE)*$E3031</f>
        <v>-3688.5486866584715</v>
      </c>
      <c r="AC3029" s="51">
        <f ca="1">VLOOKUP(CONCATENATE($F3029," ",$G3029),AllocFactorMatrix,(AC$4+1),FALSE)*$E3031</f>
        <v>-760.78726751296267</v>
      </c>
    </row>
    <row r="3030" spans="1:29" s="48" customFormat="1" hidden="1" outlineLevel="1">
      <c r="A3030" s="53"/>
      <c r="B3030" s="104"/>
      <c r="C3030" s="52"/>
      <c r="D3030" s="52"/>
      <c r="F3030" s="175" t="str">
        <f>F3031</f>
        <v>LABOR_M</v>
      </c>
      <c r="G3030" s="52" t="str">
        <f>$G$14</f>
        <v>CUSTOMER</v>
      </c>
      <c r="H3030" s="50">
        <f t="shared" ca="1" si="1403"/>
        <v>-302644.24538728717</v>
      </c>
      <c r="I3030" s="51">
        <f ca="1">VLOOKUP(CONCATENATE($F3030," ",$G3030),AllocFactorMatrix,(I$4+1),FALSE)*$E3031</f>
        <v>-233680.79445828116</v>
      </c>
      <c r="J3030" s="51">
        <f ca="1">VLOOKUP(CONCATENATE($F3030," ",$G3030),AllocFactorMatrix,(J$4+1),FALSE)*$E3031</f>
        <v>-47318.28067471314</v>
      </c>
      <c r="K3030" s="51">
        <f ca="1">VLOOKUP(CONCATENATE($F3030," ",$G3030),AllocFactorMatrix,(K$4+1),FALSE)*$E3031</f>
        <v>-1209.4638418668733</v>
      </c>
      <c r="L3030" s="51">
        <f ca="1">VLOOKUP(CONCATENATE($F3030," ",$G3030),AllocFactorMatrix,(L$4+1),FALSE)*$E3031</f>
        <v>-195.00324227625933</v>
      </c>
      <c r="M3030" s="51">
        <f t="shared" ca="1" si="1412"/>
        <v>-48722.747758856276</v>
      </c>
      <c r="N3030" s="51">
        <f ca="1">VLOOKUP(CONCATENATE($F3030," ",$G3030),AllocFactorMatrix,(N$4+1),FALSE)*$E3031</f>
        <v>-1940.504301965057</v>
      </c>
      <c r="O3030" s="51">
        <f ca="1">VLOOKUP(CONCATENATE($F3030," ",$G3030),AllocFactorMatrix,(O$4+1),FALSE)*$E3031</f>
        <v>-468.67048685778127</v>
      </c>
      <c r="P3030" s="51">
        <f ca="1">VLOOKUP(CONCATENATE($F3030," ",$G3030),AllocFactorMatrix,(P$4+1),FALSE)*$E3031</f>
        <v>-477.08874211452638</v>
      </c>
      <c r="Q3030" s="51">
        <f ca="1">VLOOKUP(CONCATENATE($F3030," ",$G3030),AllocFactorMatrix,(Q$4+1),FALSE)*$E3031</f>
        <v>-58.931617037562646</v>
      </c>
      <c r="R3030" s="51">
        <f t="shared" ca="1" si="1414"/>
        <v>-2945.1951479749273</v>
      </c>
      <c r="S3030" s="51">
        <f ca="1">VLOOKUP(CONCATENATE($F3030," ",$G3030),AllocFactorMatrix,(S$4+1),FALSE)*$E3031</f>
        <v>-14.747971422325527</v>
      </c>
      <c r="T3030" s="51">
        <f ca="1">VLOOKUP(CONCATENATE($F3030," ",$G3030),AllocFactorMatrix,(T$4+1),FALSE)*$E3031</f>
        <v>-340.72582362255855</v>
      </c>
      <c r="U3030" s="51">
        <f ca="1">VLOOKUP(CONCATENATE($F3030," ",$G3030),AllocFactorMatrix,(U$4+1),FALSE)*$E3031</f>
        <v>-801.41964114694144</v>
      </c>
      <c r="V3030" s="51">
        <f ca="1">VLOOKUP(CONCATENATE($F3030," ",$G3030),AllocFactorMatrix,(V$4+1),FALSE)*$E3031</f>
        <v>-235.98884097917573</v>
      </c>
      <c r="W3030" s="51">
        <f t="shared" ca="1" si="1415"/>
        <v>-1392.8822771710011</v>
      </c>
      <c r="X3030" s="51">
        <f ca="1">VLOOKUP(CONCATENATE($F3030," ",$G3030),AllocFactorMatrix,(X$4+1),FALSE)*$E3031</f>
        <v>-429.98083728444522</v>
      </c>
      <c r="Y3030" s="51">
        <f ca="1">VLOOKUP(CONCATENATE($F3030," ",$G3030),AllocFactorMatrix,(Y$4+1),FALSE)*$E3031</f>
        <v>-6.4231536196105914</v>
      </c>
      <c r="Z3030" s="51">
        <f t="shared" ca="1" si="1413"/>
        <v>-436.40399090405583</v>
      </c>
      <c r="AA3030" s="51">
        <f ca="1">VLOOKUP(CONCATENATE($F3030," ",$G3030),AllocFactorMatrix,(AA$4+1),FALSE)*$E3031</f>
        <v>-35.00387720910259</v>
      </c>
      <c r="AB3030" s="51">
        <f ca="1">VLOOKUP(CONCATENATE($F3030," ",$G3030),AllocFactorMatrix,(AB$4+1),FALSE)*$E3031</f>
        <v>-12718.499461902302</v>
      </c>
      <c r="AC3030" s="51">
        <f ca="1">VLOOKUP(CONCATENATE($F3030," ",$G3030),AllocFactorMatrix,(AC$4+1),FALSE)*$E3031</f>
        <v>-2712.718414988185</v>
      </c>
    </row>
    <row r="3031" spans="1:29" s="48" customFormat="1" collapsed="1">
      <c r="A3031" s="53"/>
      <c r="B3031" s="104"/>
      <c r="C3031" s="52"/>
      <c r="D3031" s="52" t="s">
        <v>261</v>
      </c>
      <c r="E3031" s="58">
        <v>-2689793</v>
      </c>
      <c r="F3031" s="93" t="s">
        <v>69</v>
      </c>
      <c r="G3031" s="52" t="str">
        <f>$G$15</f>
        <v>TOTAL</v>
      </c>
      <c r="H3031" s="50">
        <f t="shared" ca="1" si="1403"/>
        <v>-2689793.0000000009</v>
      </c>
      <c r="I3031" s="51">
        <f ca="1">VLOOKUP(CONCATENATE($F3031," ",$G3031),AllocFactorMatrix,(I$4+1),FALSE)*$E3031</f>
        <v>-1497668.2233115821</v>
      </c>
      <c r="J3031" s="51">
        <f ca="1">VLOOKUP(CONCATENATE($F3031," ",$G3031),AllocFactorMatrix,(J$4+1),FALSE)*$E3031</f>
        <v>-348503.64498804085</v>
      </c>
      <c r="K3031" s="51">
        <f ca="1">VLOOKUP(CONCATENATE($F3031," ",$G3031),AllocFactorMatrix,(K$4+1),FALSE)*$E3031</f>
        <v>-5072.4804353594336</v>
      </c>
      <c r="L3031" s="51">
        <f ca="1">VLOOKUP(CONCATENATE($F3031," ",$G3031),AllocFactorMatrix,(L$4+1),FALSE)*$E3031</f>
        <v>-617.2160651861393</v>
      </c>
      <c r="M3031" s="51">
        <f t="shared" ca="1" si="1412"/>
        <v>-354193.34148858639</v>
      </c>
      <c r="N3031" s="51">
        <f ca="1">VLOOKUP(CONCATENATE($F3031," ",$G3031),AllocFactorMatrix,(N$4+1),FALSE)*$E3031</f>
        <v>-180703.04696204091</v>
      </c>
      <c r="O3031" s="51">
        <f ca="1">VLOOKUP(CONCATENATE($F3031," ",$G3031),AllocFactorMatrix,(O$4+1),FALSE)*$E3031</f>
        <v>-30361.600626743937</v>
      </c>
      <c r="P3031" s="51">
        <f ca="1">VLOOKUP(CONCATENATE($F3031," ",$G3031),AllocFactorMatrix,(P$4+1),FALSE)*$E3031</f>
        <v>-5280.0293729566574</v>
      </c>
      <c r="Q3031" s="51">
        <f ca="1">VLOOKUP(CONCATENATE($F3031," ",$G3031),AllocFactorMatrix,(Q$4+1),FALSE)*$E3031</f>
        <v>-234.98273125862244</v>
      </c>
      <c r="R3031" s="51">
        <f t="shared" ca="1" si="1414"/>
        <v>-216579.65969300014</v>
      </c>
      <c r="S3031" s="51">
        <f ca="1">VLOOKUP(CONCATENATE($F3031," ",$G3031),AllocFactorMatrix,(S$4+1),FALSE)*$E3031</f>
        <v>-8445.5322216712721</v>
      </c>
      <c r="T3031" s="51">
        <f ca="1">VLOOKUP(CONCATENATE($F3031," ",$G3031),AllocFactorMatrix,(T$4+1),FALSE)*$E3031</f>
        <v>-112822.63579078793</v>
      </c>
      <c r="U3031" s="51">
        <f ca="1">VLOOKUP(CONCATENATE($F3031," ",$G3031),AllocFactorMatrix,(U$4+1),FALSE)*$E3031</f>
        <v>-361229.88452406018</v>
      </c>
      <c r="V3031" s="51">
        <f ca="1">VLOOKUP(CONCATENATE($F3031," ",$G3031),AllocFactorMatrix,(V$4+1),FALSE)*$E3031</f>
        <v>-64439.320965386163</v>
      </c>
      <c r="W3031" s="51">
        <f t="shared" ca="1" si="1415"/>
        <v>-546937.37350190547</v>
      </c>
      <c r="X3031" s="51">
        <f ca="1">VLOOKUP(CONCATENATE($F3031," ",$G3031),AllocFactorMatrix,(X$4+1),FALSE)*$E3031</f>
        <v>-49585.397189546478</v>
      </c>
      <c r="Y3031" s="51">
        <f ca="1">VLOOKUP(CONCATENATE($F3031," ",$G3031),AllocFactorMatrix,(Y$4+1),FALSE)*$E3031</f>
        <v>-923.02527475866088</v>
      </c>
      <c r="Z3031" s="51">
        <f t="shared" ca="1" si="1413"/>
        <v>-50508.422464305142</v>
      </c>
      <c r="AA3031" s="51">
        <f ca="1">VLOOKUP(CONCATENATE($F3031," ",$G3031),AllocFactorMatrix,(AA$4+1),FALSE)*$E3031</f>
        <v>-722.11406259359603</v>
      </c>
      <c r="AB3031" s="51">
        <f ca="1">VLOOKUP(CONCATENATE($F3031," ",$G3031),AllocFactorMatrix,(AB$4+1),FALSE)*$E3031</f>
        <v>-19145.777255835379</v>
      </c>
      <c r="AC3031" s="51">
        <f ca="1">VLOOKUP(CONCATENATE($F3031," ",$G3031),AllocFactorMatrix,(AC$4+1),FALSE)*$E3031</f>
        <v>-4038.0882221917477</v>
      </c>
    </row>
    <row r="3032" spans="1:29" hidden="1" outlineLevel="1">
      <c r="E3032" s="48"/>
      <c r="F3032" s="175" t="str">
        <f>F3039</f>
        <v>LABOR_M</v>
      </c>
      <c r="G3032" s="52" t="str">
        <f>$G$8</f>
        <v>PRODUCTION</v>
      </c>
      <c r="H3032" s="4">
        <f t="shared" ca="1" si="1403"/>
        <v>-1513458.3793499281</v>
      </c>
      <c r="I3032" s="5">
        <f ca="1">VLOOKUP(CONCATENATE($F3032," ",$G3032),AllocFactorMatrix,(I$4+1),FALSE)*$E3039</f>
        <v>-778501.77159416059</v>
      </c>
      <c r="J3032" s="5">
        <f ca="1">VLOOKUP(CONCATENATE($F3032," ",$G3032),AllocFactorMatrix,(J$4+1),FALSE)*$E3039</f>
        <v>-181546.73282543381</v>
      </c>
      <c r="K3032" s="5">
        <f ca="1">VLOOKUP(CONCATENATE($F3032," ",$G3032),AllocFactorMatrix,(K$4+1),FALSE)*$E3039</f>
        <v>-2524.2184624142274</v>
      </c>
      <c r="L3032" s="5">
        <f ca="1">VLOOKUP(CONCATENATE($F3032," ",$G3032),AllocFactorMatrix,(L$4+1),FALSE)*$E3039</f>
        <v>-351.55726327001037</v>
      </c>
      <c r="M3032" s="5">
        <f t="shared" ref="M3032:M3039" ca="1" si="1416">SUBTOTAL(9,J3032:L3032)</f>
        <v>-184422.50855111805</v>
      </c>
      <c r="N3032" s="5">
        <f ca="1">VLOOKUP(CONCATENATE($F3032," ",$G3032),AllocFactorMatrix,(N$4+1),FALSE)*$E3039</f>
        <v>-108058.10354392989</v>
      </c>
      <c r="O3032" s="5">
        <f ca="1">VLOOKUP(CONCATENATE($F3032," ",$G3032),AllocFactorMatrix,(O$4+1),FALSE)*$E3039</f>
        <v>-19363.102889653856</v>
      </c>
      <c r="P3032" s="5">
        <f ca="1">VLOOKUP(CONCATENATE($F3032," ",$G3032),AllocFactorMatrix,(P$4+1),FALSE)*$E3039</f>
        <v>-3926.6396691379673</v>
      </c>
      <c r="Q3032" s="5">
        <f ca="1">VLOOKUP(CONCATENATE($F3032," ",$G3032),AllocFactorMatrix,(Q$4+1),FALSE)*$E3039</f>
        <v>-149.11236572278793</v>
      </c>
      <c r="R3032" s="5">
        <f ca="1">SUBTOTAL(9,N3032:Q3032)</f>
        <v>-131496.95846844453</v>
      </c>
      <c r="S3032" s="5">
        <f ca="1">VLOOKUP(CONCATENATE($F3032," ",$G3032),AllocFactorMatrix,(S$4+1),FALSE)*$E3039</f>
        <v>-5117.3262816979086</v>
      </c>
      <c r="T3032" s="5">
        <f ca="1">VLOOKUP(CONCATENATE($F3032," ",$G3032),AllocFactorMatrix,(T$4+1),FALSE)*$E3039</f>
        <v>-69086.85980098549</v>
      </c>
      <c r="U3032" s="5">
        <f ca="1">VLOOKUP(CONCATENATE($F3032," ",$G3032),AllocFactorMatrix,(U$4+1),FALSE)*$E3039</f>
        <v>-264229.50521199044</v>
      </c>
      <c r="V3032" s="5">
        <f ca="1">VLOOKUP(CONCATENATE($F3032," ",$G3032),AllocFactorMatrix,(V$4+1),FALSE)*$E3039</f>
        <v>-47867.625515949971</v>
      </c>
      <c r="W3032" s="5">
        <f ca="1">SUBTOTAL(9,S3032:V3032)</f>
        <v>-386301.3168106238</v>
      </c>
      <c r="X3032" s="5">
        <f ca="1">VLOOKUP(CONCATENATE($F3032," ",$G3032),AllocFactorMatrix,(X$4+1),FALSE)*$E3039</f>
        <v>-29657.585412049062</v>
      </c>
      <c r="Y3032" s="5">
        <f ca="1">VLOOKUP(CONCATENATE($F3032," ",$G3032),AllocFactorMatrix,(Y$4+1),FALSE)*$E3039</f>
        <v>-592.33804921932312</v>
      </c>
      <c r="Z3032" s="5">
        <f t="shared" ref="Z3032:Z3039" ca="1" si="1417">SUBTOTAL(9,X3032:Y3032)</f>
        <v>-30249.923461268387</v>
      </c>
      <c r="AA3032" s="5">
        <f ca="1">VLOOKUP(CONCATENATE($F3032," ",$G3032),AllocFactorMatrix,(AA$4+1),FALSE)*$E3039</f>
        <v>-391.23153173165417</v>
      </c>
      <c r="AB3032" s="5">
        <f ca="1">VLOOKUP(CONCATENATE($F3032," ",$G3032),AllocFactorMatrix,(AB$4+1),FALSE)*$E3039</f>
        <v>-1738.0732165914217</v>
      </c>
      <c r="AC3032" s="5">
        <f ca="1">VLOOKUP(CONCATENATE($F3032," ",$G3032),AllocFactorMatrix,(AC$4+1),FALSE)*$E3039</f>
        <v>-356.59571598931427</v>
      </c>
    </row>
    <row r="3033" spans="1:29" hidden="1" outlineLevel="1">
      <c r="E3033" s="48"/>
      <c r="F3033" s="175" t="str">
        <f>F3039</f>
        <v>LABOR_M</v>
      </c>
      <c r="G3033" s="52" t="str">
        <f>$G$9</f>
        <v>BULKTRAN</v>
      </c>
      <c r="H3033" s="4">
        <f t="shared" ca="1" si="1403"/>
        <v>-234598.0201812381</v>
      </c>
      <c r="I3033" s="5">
        <f ca="1">VLOOKUP(CONCATENATE($F3033," ",$G3033),AllocFactorMatrix,(I$4+1),FALSE)*$E3039</f>
        <v>-120673.93250815586</v>
      </c>
      <c r="J3033" s="5">
        <f ca="1">VLOOKUP(CONCATENATE($F3033," ",$G3033),AllocFactorMatrix,(J$4+1),FALSE)*$E3039</f>
        <v>-28141.179613748471</v>
      </c>
      <c r="K3033" s="5">
        <f ca="1">VLOOKUP(CONCATENATE($F3033," ",$G3033),AllocFactorMatrix,(K$4+1),FALSE)*$E3039</f>
        <v>-391.27382811918631</v>
      </c>
      <c r="L3033" s="5">
        <f ca="1">VLOOKUP(CONCATENATE($F3033," ",$G3033),AllocFactorMatrix,(L$4+1),FALSE)*$E3039</f>
        <v>-54.494156607665566</v>
      </c>
      <c r="M3033" s="5">
        <f t="shared" ca="1" si="1416"/>
        <v>-28586.947598475323</v>
      </c>
      <c r="N3033" s="5">
        <f ca="1">VLOOKUP(CONCATENATE($F3033," ",$G3033),AllocFactorMatrix,(N$4+1),FALSE)*$E3039</f>
        <v>-16749.86078364023</v>
      </c>
      <c r="O3033" s="5">
        <f ca="1">VLOOKUP(CONCATENATE($F3033," ",$G3033),AllocFactorMatrix,(O$4+1),FALSE)*$E3039</f>
        <v>-3001.4341090962516</v>
      </c>
      <c r="P3033" s="5">
        <f ca="1">VLOOKUP(CONCATENATE($F3033," ",$G3033),AllocFactorMatrix,(P$4+1),FALSE)*$E3039</f>
        <v>-608.66020824474435</v>
      </c>
      <c r="Q3033" s="5">
        <f ca="1">VLOOKUP(CONCATENATE($F3033," ",$G3033),AllocFactorMatrix,(Q$4+1),FALSE)*$E3039</f>
        <v>-23.113596158575703</v>
      </c>
      <c r="R3033" s="5">
        <f t="shared" ref="R3033:R3039" ca="1" si="1418">SUBTOTAL(9,N3033:Q3033)</f>
        <v>-20383.068697139803</v>
      </c>
      <c r="S3033" s="5">
        <f ca="1">VLOOKUP(CONCATENATE($F3033," ",$G3033),AllocFactorMatrix,(S$4+1),FALSE)*$E3039</f>
        <v>-793.22605146459102</v>
      </c>
      <c r="T3033" s="5">
        <f ca="1">VLOOKUP(CONCATENATE($F3033," ",$G3033),AllocFactorMatrix,(T$4+1),FALSE)*$E3039</f>
        <v>-10709.009742845758</v>
      </c>
      <c r="U3033" s="5">
        <f ca="1">VLOOKUP(CONCATENATE($F3033," ",$G3033),AllocFactorMatrix,(U$4+1),FALSE)*$E3039</f>
        <v>-40957.663350363553</v>
      </c>
      <c r="V3033" s="5">
        <f ca="1">VLOOKUP(CONCATENATE($F3033," ",$G3033),AllocFactorMatrix,(V$4+1),FALSE)*$E3039</f>
        <v>-7419.8605855565174</v>
      </c>
      <c r="W3033" s="5">
        <f t="shared" ref="W3033:W3039" ca="1" si="1419">SUBTOTAL(9,S3033:V3033)</f>
        <v>-59879.75973023042</v>
      </c>
      <c r="X3033" s="5">
        <f ca="1">VLOOKUP(CONCATENATE($F3033," ",$G3033),AllocFactorMatrix,(X$4+1),FALSE)*$E3039</f>
        <v>-4597.1603289223949</v>
      </c>
      <c r="Y3033" s="5">
        <f ca="1">VLOOKUP(CONCATENATE($F3033," ",$G3033),AllocFactorMatrix,(Y$4+1),FALSE)*$E3039</f>
        <v>-91.817082994087713</v>
      </c>
      <c r="Z3033" s="5">
        <f t="shared" ca="1" si="1417"/>
        <v>-4688.9774119164822</v>
      </c>
      <c r="AA3033" s="5">
        <f ca="1">VLOOKUP(CONCATENATE($F3033," ",$G3033),AllocFactorMatrix,(AA$4+1),FALSE)*$E3039</f>
        <v>-60.643982040749698</v>
      </c>
      <c r="AB3033" s="5">
        <f ca="1">VLOOKUP(CONCATENATE($F3033," ",$G3033),AllocFactorMatrix,(AB$4+1),FALSE)*$E3039</f>
        <v>-269.41509664608168</v>
      </c>
      <c r="AC3033" s="5">
        <f ca="1">VLOOKUP(CONCATENATE($F3033," ",$G3033),AllocFactorMatrix,(AC$4+1),FALSE)*$E3039</f>
        <v>-55.275156633072989</v>
      </c>
    </row>
    <row r="3034" spans="1:29" hidden="1" outlineLevel="1">
      <c r="E3034" s="48"/>
      <c r="F3034" s="175" t="str">
        <f>F3039</f>
        <v>LABOR_M</v>
      </c>
      <c r="G3034" s="52" t="str">
        <f>$G$10</f>
        <v>SUBTRAN</v>
      </c>
      <c r="H3034" s="4">
        <f t="shared" ca="1" si="1403"/>
        <v>-65016.309552143852</v>
      </c>
      <c r="I3034" s="5">
        <f ca="1">VLOOKUP(CONCATENATE($F3034," ",$G3034),AllocFactorMatrix,(I$4+1),FALSE)*$E3039</f>
        <v>-33220.301903447325</v>
      </c>
      <c r="J3034" s="5">
        <f ca="1">VLOOKUP(CONCATENATE($F3034," ",$G3034),AllocFactorMatrix,(J$4+1),FALSE)*$E3039</f>
        <v>-7787.3999614807553</v>
      </c>
      <c r="K3034" s="5">
        <f ca="1">VLOOKUP(CONCATENATE($F3034," ",$G3034),AllocFactorMatrix,(K$4+1),FALSE)*$E3039</f>
        <v>-108.78695776562216</v>
      </c>
      <c r="L3034" s="5">
        <f ca="1">VLOOKUP(CONCATENATE($F3034," ",$G3034),AllocFactorMatrix,(L$4+1),FALSE)*$E3039</f>
        <v>-19.689933903999123</v>
      </c>
      <c r="M3034" s="5">
        <f t="shared" ca="1" si="1416"/>
        <v>-7915.8768531503765</v>
      </c>
      <c r="N3034" s="5">
        <f ca="1">VLOOKUP(CONCATENATE($F3034," ",$G3034),AllocFactorMatrix,(N$4+1),FALSE)*$E3039</f>
        <v>-4500.5600053803655</v>
      </c>
      <c r="O3034" s="5">
        <f ca="1">VLOOKUP(CONCATENATE($F3034," ",$G3034),AllocFactorMatrix,(O$4+1),FALSE)*$E3039</f>
        <v>-808.72802204985726</v>
      </c>
      <c r="P3034" s="5">
        <f ca="1">VLOOKUP(CONCATENATE($F3034," ",$G3034),AllocFactorMatrix,(P$4+1),FALSE)*$E3039</f>
        <v>-212.2848704942443</v>
      </c>
      <c r="Q3034" s="5">
        <f ca="1">VLOOKUP(CONCATENATE($F3034," ",$G3034),AllocFactorMatrix,(Q$4+1),FALSE)*$E3039</f>
        <v>0</v>
      </c>
      <c r="R3034" s="5">
        <f t="shared" ca="1" si="1418"/>
        <v>-5521.5728979244668</v>
      </c>
      <c r="S3034" s="5">
        <f ca="1">VLOOKUP(CONCATENATE($F3034," ",$G3034),AllocFactorMatrix,(S$4+1),FALSE)*$E3039</f>
        <v>-202.8592950441807</v>
      </c>
      <c r="T3034" s="5">
        <f ca="1">VLOOKUP(CONCATENATE($F3034," ",$G3034),AllocFactorMatrix,(T$4+1),FALSE)*$E3039</f>
        <v>-2846.3126179861019</v>
      </c>
      <c r="U3034" s="5">
        <f ca="1">VLOOKUP(CONCATENATE($F3034," ",$G3034),AllocFactorMatrix,(U$4+1),FALSE)*$E3039</f>
        <v>-14034.516815495017</v>
      </c>
      <c r="V3034" s="5">
        <f ca="1">VLOOKUP(CONCATENATE($F3034," ",$G3034),AllocFactorMatrix,(V$4+1),FALSE)*$E3039</f>
        <v>0</v>
      </c>
      <c r="W3034" s="5">
        <f t="shared" ca="1" si="1419"/>
        <v>-17083.6887285253</v>
      </c>
      <c r="X3034" s="5">
        <f ca="1">VLOOKUP(CONCATENATE($F3034," ",$G3034),AllocFactorMatrix,(X$4+1),FALSE)*$E3039</f>
        <v>-1233.6942934194769</v>
      </c>
      <c r="Y3034" s="5">
        <f ca="1">VLOOKUP(CONCATENATE($F3034," ",$G3034),AllocFactorMatrix,(Y$4+1),FALSE)*$E3039</f>
        <v>-24.770751912605661</v>
      </c>
      <c r="Z3034" s="5">
        <f t="shared" ca="1" si="1417"/>
        <v>-1258.4650453320826</v>
      </c>
      <c r="AA3034" s="5">
        <f ca="1">VLOOKUP(CONCATENATE($F3034," ",$G3034),AllocFactorMatrix,(AA$4+1),FALSE)*$E3039</f>
        <v>-16.40412376426757</v>
      </c>
      <c r="AB3034" s="5">
        <f ca="1">VLOOKUP(CONCATENATE($F3034," ",$G3034),AllocFactorMatrix,(AB$4+1),FALSE)*$E3039</f>
        <v>0</v>
      </c>
      <c r="AC3034" s="5">
        <f ca="1">VLOOKUP(CONCATENATE($F3034," ",$G3034),AllocFactorMatrix,(AC$4+1),FALSE)*$E3039</f>
        <v>0</v>
      </c>
    </row>
    <row r="3035" spans="1:29" hidden="1" outlineLevel="1">
      <c r="E3035" s="48"/>
      <c r="F3035" s="175" t="str">
        <f>F3039</f>
        <v>LABOR_M</v>
      </c>
      <c r="G3035" s="52" t="str">
        <f>$G$11</f>
        <v>DISTPRI</v>
      </c>
      <c r="H3035" s="4">
        <f t="shared" ca="1" si="1403"/>
        <v>-531090.87459292484</v>
      </c>
      <c r="I3035" s="5">
        <f ca="1">VLOOKUP(CONCATENATE($F3035," ",$G3035),AllocFactorMatrix,(I$4+1),FALSE)*$E3039</f>
        <v>-347762.05843783967</v>
      </c>
      <c r="J3035" s="5">
        <f ca="1">VLOOKUP(CONCATENATE($F3035," ",$G3035),AllocFactorMatrix,(J$4+1),FALSE)*$E3039</f>
        <v>-81389.744087060637</v>
      </c>
      <c r="K3035" s="5">
        <f ca="1">VLOOKUP(CONCATENATE($F3035," ",$G3035),AllocFactorMatrix,(K$4+1),FALSE)*$E3039</f>
        <v>-1136.8316689850951</v>
      </c>
      <c r="L3035" s="5">
        <f ca="1">VLOOKUP(CONCATENATE($F3035," ",$G3035),AllocFactorMatrix,(L$4+1),FALSE)*$E3039</f>
        <v>0</v>
      </c>
      <c r="M3035" s="5">
        <f t="shared" ca="1" si="1416"/>
        <v>-82526.575756045728</v>
      </c>
      <c r="N3035" s="5">
        <f ca="1">VLOOKUP(CONCATENATE($F3035," ",$G3035),AllocFactorMatrix,(N$4+1),FALSE)*$E3039</f>
        <v>-47248.343054797086</v>
      </c>
      <c r="O3035" s="5">
        <f ca="1">VLOOKUP(CONCATENATE($F3035," ",$G3035),AllocFactorMatrix,(O$4+1),FALSE)*$E3039</f>
        <v>-8489.5440641822206</v>
      </c>
      <c r="P3035" s="5">
        <f ca="1">VLOOKUP(CONCATENATE($F3035," ",$G3035),AllocFactorMatrix,(P$4+1),FALSE)*$E3039</f>
        <v>0</v>
      </c>
      <c r="Q3035" s="5">
        <f ca="1">VLOOKUP(CONCATENATE($F3035," ",$G3035),AllocFactorMatrix,(Q$4+1),FALSE)*$E3039</f>
        <v>0</v>
      </c>
      <c r="R3035" s="5">
        <f t="shared" ca="1" si="1418"/>
        <v>-55737.887118979306</v>
      </c>
      <c r="S3035" s="5">
        <f ca="1">VLOOKUP(CONCATENATE($F3035," ",$G3035),AllocFactorMatrix,(S$4+1),FALSE)*$E3039</f>
        <v>-2136.416851845845</v>
      </c>
      <c r="T3035" s="5">
        <f ca="1">VLOOKUP(CONCATENATE($F3035," ",$G3035),AllocFactorMatrix,(T$4+1),FALSE)*$E3039</f>
        <v>-29542.079140003603</v>
      </c>
      <c r="U3035" s="5">
        <f ca="1">VLOOKUP(CONCATENATE($F3035," ",$G3035),AllocFactorMatrix,(U$4+1),FALSE)*$E3039</f>
        <v>0</v>
      </c>
      <c r="V3035" s="5">
        <f ca="1">VLOOKUP(CONCATENATE($F3035," ",$G3035),AllocFactorMatrix,(V$4+1),FALSE)*$E3039</f>
        <v>0</v>
      </c>
      <c r="W3035" s="5">
        <f t="shared" ca="1" si="1419"/>
        <v>-31678.49599184945</v>
      </c>
      <c r="X3035" s="5">
        <f ca="1">VLOOKUP(CONCATENATE($F3035," ",$G3035),AllocFactorMatrix,(X$4+1),FALSE)*$E3039</f>
        <v>-12955.105252188152</v>
      </c>
      <c r="Y3035" s="5">
        <f ca="1">VLOOKUP(CONCATENATE($F3035," ",$G3035),AllocFactorMatrix,(Y$4+1),FALSE)*$E3039</f>
        <v>-260.0293927374093</v>
      </c>
      <c r="Z3035" s="5">
        <f t="shared" ca="1" si="1417"/>
        <v>-13215.134644925562</v>
      </c>
      <c r="AA3035" s="5">
        <f ca="1">VLOOKUP(CONCATENATE($F3035," ",$G3035),AllocFactorMatrix,(AA$4+1),FALSE)*$E3039</f>
        <v>-170.72264328503047</v>
      </c>
      <c r="AB3035" s="5">
        <f ca="1">VLOOKUP(CONCATENATE($F3035," ",$G3035),AllocFactorMatrix,(AB$4+1),FALSE)*$E3039</f>
        <v>0</v>
      </c>
      <c r="AC3035" s="5">
        <f ca="1">VLOOKUP(CONCATENATE($F3035," ",$G3035),AllocFactorMatrix,(AC$4+1),FALSE)*$E3039</f>
        <v>0</v>
      </c>
    </row>
    <row r="3036" spans="1:29" hidden="1" outlineLevel="1">
      <c r="E3036" s="48"/>
      <c r="F3036" s="175" t="str">
        <f>F3039</f>
        <v>LABOR_M</v>
      </c>
      <c r="G3036" s="52" t="str">
        <f>$G$12</f>
        <v>DISTSEC</v>
      </c>
      <c r="H3036" s="4">
        <f t="shared" ca="1" si="1403"/>
        <v>-210403.89125672766</v>
      </c>
      <c r="I3036" s="5">
        <f ca="1">VLOOKUP(CONCATENATE($F3036," ",$G3036),AllocFactorMatrix,(I$4+1),FALSE)*$E3039</f>
        <v>-156141.79740369262</v>
      </c>
      <c r="J3036" s="5">
        <f ca="1">VLOOKUP(CONCATENATE($F3036," ",$G3036),AllocFactorMatrix,(J$4+1),FALSE)*$E3039</f>
        <v>-31485.162326045265</v>
      </c>
      <c r="K3036" s="5">
        <f ca="1">VLOOKUP(CONCATENATE($F3036," ",$G3036),AllocFactorMatrix,(K$4+1),FALSE)*$E3039</f>
        <v>0</v>
      </c>
      <c r="L3036" s="5">
        <f ca="1">VLOOKUP(CONCATENATE($F3036," ",$G3036),AllocFactorMatrix,(L$4+1),FALSE)*$E3039</f>
        <v>0</v>
      </c>
      <c r="M3036" s="5">
        <f t="shared" ca="1" si="1416"/>
        <v>-31485.162326045265</v>
      </c>
      <c r="N3036" s="5">
        <f ca="1">VLOOKUP(CONCATENATE($F3036," ",$G3036),AllocFactorMatrix,(N$4+1),FALSE)*$E3039</f>
        <v>-15737.401229028555</v>
      </c>
      <c r="O3036" s="5">
        <f ca="1">VLOOKUP(CONCATENATE($F3036," ",$G3036),AllocFactorMatrix,(O$4+1),FALSE)*$E3039</f>
        <v>0</v>
      </c>
      <c r="P3036" s="5">
        <f ca="1">VLOOKUP(CONCATENATE($F3036," ",$G3036),AllocFactorMatrix,(P$4+1),FALSE)*$E3039</f>
        <v>0</v>
      </c>
      <c r="Q3036" s="5">
        <f ca="1">VLOOKUP(CONCATENATE($F3036," ",$G3036),AllocFactorMatrix,(Q$4+1),FALSE)*$E3039</f>
        <v>0</v>
      </c>
      <c r="R3036" s="5">
        <f t="shared" ca="1" si="1418"/>
        <v>-15737.401229028555</v>
      </c>
      <c r="S3036" s="5">
        <f ca="1">VLOOKUP(CONCATENATE($F3036," ",$G3036),AllocFactorMatrix,(S$4+1),FALSE)*$E3039</f>
        <v>-588.22721032826939</v>
      </c>
      <c r="T3036" s="5">
        <f ca="1">VLOOKUP(CONCATENATE($F3036," ",$G3036),AllocFactorMatrix,(T$4+1),FALSE)*$E3039</f>
        <v>0</v>
      </c>
      <c r="U3036" s="5">
        <f ca="1">VLOOKUP(CONCATENATE($F3036," ",$G3036),AllocFactorMatrix,(U$4+1),FALSE)*$E3039</f>
        <v>0</v>
      </c>
      <c r="V3036" s="5">
        <f ca="1">VLOOKUP(CONCATENATE($F3036," ",$G3036),AllocFactorMatrix,(V$4+1),FALSE)*$E3039</f>
        <v>0</v>
      </c>
      <c r="W3036" s="5">
        <f t="shared" ca="1" si="1419"/>
        <v>-588.22721032826939</v>
      </c>
      <c r="X3036" s="5">
        <f ca="1">VLOOKUP(CONCATENATE($F3036," ",$G3036),AllocFactorMatrix,(X$4+1),FALSE)*$E3039</f>
        <v>-4445.4498239234817</v>
      </c>
      <c r="Y3036" s="5">
        <f ca="1">VLOOKUP(CONCATENATE($F3036," ",$G3036),AllocFactorMatrix,(Y$4+1),FALSE)*$E3039</f>
        <v>0</v>
      </c>
      <c r="Z3036" s="5">
        <f t="shared" ca="1" si="1417"/>
        <v>-4445.4498239234817</v>
      </c>
      <c r="AA3036" s="5">
        <f ca="1">VLOOKUP(CONCATENATE($F3036," ",$G3036),AllocFactorMatrix,(AA$4+1),FALSE)*$E3039</f>
        <v>-52.561094939977437</v>
      </c>
      <c r="AB3036" s="5">
        <f ca="1">VLOOKUP(CONCATENATE($F3036," ",$G3036),AllocFactorMatrix,(AB$4+1),FALSE)*$E3039</f>
        <v>-1617.8152671525229</v>
      </c>
      <c r="AC3036" s="5">
        <f ca="1">VLOOKUP(CONCATENATE($F3036," ",$G3036),AllocFactorMatrix,(AC$4+1),FALSE)*$E3039</f>
        <v>-335.47690161689945</v>
      </c>
    </row>
    <row r="3037" spans="1:29" hidden="1" outlineLevel="1">
      <c r="E3037" s="48"/>
      <c r="F3037" s="175" t="str">
        <f>F3039</f>
        <v>LABOR_M</v>
      </c>
      <c r="G3037" s="52" t="str">
        <f>$G$13</f>
        <v>ENERGY</v>
      </c>
      <c r="H3037" s="4">
        <f t="shared" ca="1" si="1403"/>
        <v>-605343.04854084656</v>
      </c>
      <c r="I3037" s="5">
        <f ca="1">VLOOKUP(CONCATENATE($F3037," ",$G3037),AllocFactorMatrix,(I$4+1),FALSE)*$E3039</f>
        <v>-236862.38673663881</v>
      </c>
      <c r="J3037" s="5">
        <f ca="1">VLOOKUP(CONCATENATE($F3037," ",$G3037),AllocFactorMatrix,(J$4+1),FALSE)*$E3039</f>
        <v>-68334.111339917785</v>
      </c>
      <c r="K3037" s="5">
        <f ca="1">VLOOKUP(CONCATENATE($F3037," ",$G3037),AllocFactorMatrix,(K$4+1),FALSE)*$E3039</f>
        <v>-952.43165627513144</v>
      </c>
      <c r="L3037" s="5">
        <f ca="1">VLOOKUP(CONCATENATE($F3037," ",$G3037),AllocFactorMatrix,(L$4+1),FALSE)*$E3039</f>
        <v>-133.14913835062774</v>
      </c>
      <c r="M3037" s="5">
        <f t="shared" ca="1" si="1416"/>
        <v>-69419.69213454354</v>
      </c>
      <c r="N3037" s="5">
        <f ca="1">VLOOKUP(CONCATENATE($F3037," ",$G3037),AllocFactorMatrix,(N$4+1),FALSE)*$E3039</f>
        <v>-44336.833095254959</v>
      </c>
      <c r="O3037" s="5">
        <f ca="1">VLOOKUP(CONCATENATE($F3037," ",$G3037),AllocFactorMatrix,(O$4+1),FALSE)*$E3039</f>
        <v>-7906.9849397804319</v>
      </c>
      <c r="P3037" s="5">
        <f ca="1">VLOOKUP(CONCATENATE($F3037," ",$G3037),AllocFactorMatrix,(P$4+1),FALSE)*$E3039</f>
        <v>-1610.1516997120636</v>
      </c>
      <c r="Q3037" s="5">
        <f ca="1">VLOOKUP(CONCATENATE($F3037," ",$G3037),AllocFactorMatrix,(Q$4+1),FALSE)*$E3039</f>
        <v>-60.815974621948335</v>
      </c>
      <c r="R3037" s="5">
        <f t="shared" ca="1" si="1418"/>
        <v>-53914.785709369404</v>
      </c>
      <c r="S3037" s="5">
        <f ca="1">VLOOKUP(CONCATENATE($F3037," ",$G3037),AllocFactorMatrix,(S$4+1),FALSE)*$E3039</f>
        <v>-2321.9207551679451</v>
      </c>
      <c r="T3037" s="5">
        <f ca="1">VLOOKUP(CONCATENATE($F3037," ",$G3037),AllocFactorMatrix,(T$4+1),FALSE)*$E3039</f>
        <v>-36710.008616998632</v>
      </c>
      <c r="U3037" s="5">
        <f ca="1">VLOOKUP(CONCATENATE($F3037," ",$G3037),AllocFactorMatrix,(U$4+1),FALSE)*$E3039</f>
        <v>-157883.77231190616</v>
      </c>
      <c r="V3037" s="5">
        <f ca="1">VLOOKUP(CONCATENATE($F3037," ",$G3037),AllocFactorMatrix,(V$4+1),FALSE)*$E3039</f>
        <v>-29699.58662698463</v>
      </c>
      <c r="W3037" s="5">
        <f t="shared" ca="1" si="1419"/>
        <v>-226615.28831105737</v>
      </c>
      <c r="X3037" s="5">
        <f ca="1">VLOOKUP(CONCATENATE($F3037," ",$G3037),AllocFactorMatrix,(X$4+1),FALSE)*$E3039</f>
        <v>-12178.88853818495</v>
      </c>
      <c r="Y3037" s="5">
        <f ca="1">VLOOKUP(CONCATENATE($F3037," ",$G3037),AllocFactorMatrix,(Y$4+1),FALSE)*$E3039</f>
        <v>-244.3669691126542</v>
      </c>
      <c r="Z3037" s="5">
        <f t="shared" ca="1" si="1417"/>
        <v>-12423.255507297605</v>
      </c>
      <c r="AA3037" s="5">
        <f ca="1">VLOOKUP(CONCATENATE($F3037," ",$G3037),AllocFactorMatrix,(AA$4+1),FALSE)*$E3039</f>
        <v>-217.9763843337291</v>
      </c>
      <c r="AB3037" s="5">
        <f ca="1">VLOOKUP(CONCATENATE($F3037," ",$G3037),AllocFactorMatrix,(AB$4+1),FALSE)*$E3039</f>
        <v>-4882.5963563416744</v>
      </c>
      <c r="AC3037" s="5">
        <f ca="1">VLOOKUP(CONCATENATE($F3037," ",$G3037),AllocFactorMatrix,(AC$4+1),FALSE)*$E3039</f>
        <v>-1007.0674012642828</v>
      </c>
    </row>
    <row r="3038" spans="1:29" hidden="1" outlineLevel="1">
      <c r="E3038" s="48"/>
      <c r="F3038" s="175" t="str">
        <f>F3039</f>
        <v>LABOR_M</v>
      </c>
      <c r="G3038" s="52" t="str">
        <f>$G$14</f>
        <v>CUSTOMER</v>
      </c>
      <c r="H3038" s="4">
        <f t="shared" ca="1" si="1403"/>
        <v>-400615.47652619216</v>
      </c>
      <c r="I3038" s="5">
        <f ca="1">VLOOKUP(CONCATENATE($F3038," ",$G3038),AllocFactorMatrix,(I$4+1),FALSE)*$E3039</f>
        <v>-309327.3513498496</v>
      </c>
      <c r="J3038" s="5">
        <f ca="1">VLOOKUP(CONCATENATE($F3038," ",$G3038),AllocFactorMatrix,(J$4+1),FALSE)*$E3039</f>
        <v>-62636.035047162986</v>
      </c>
      <c r="K3038" s="5">
        <f ca="1">VLOOKUP(CONCATENATE($F3038," ",$G3038),AllocFactorMatrix,(K$4+1),FALSE)*$E3039</f>
        <v>-1600.9884236544933</v>
      </c>
      <c r="L3038" s="5">
        <f ca="1">VLOOKUP(CONCATENATE($F3038," ",$G3038),AllocFactorMatrix,(L$4+1),FALSE)*$E3039</f>
        <v>-258.12919961086988</v>
      </c>
      <c r="M3038" s="5">
        <f t="shared" ca="1" si="1416"/>
        <v>-64495.152670428353</v>
      </c>
      <c r="N3038" s="5">
        <f ca="1">VLOOKUP(CONCATENATE($F3038," ",$G3038),AllocFactorMatrix,(N$4+1),FALSE)*$E3039</f>
        <v>-2568.6794560988287</v>
      </c>
      <c r="O3038" s="5">
        <f ca="1">VLOOKUP(CONCATENATE($F3038," ",$G3038),AllocFactorMatrix,(O$4+1),FALSE)*$E3039</f>
        <v>-620.38731377834222</v>
      </c>
      <c r="P3038" s="5">
        <f ca="1">VLOOKUP(CONCATENATE($F3038," ",$G3038),AllocFactorMatrix,(P$4+1),FALSE)*$E3039</f>
        <v>-631.53070537623751</v>
      </c>
      <c r="Q3038" s="5">
        <f ca="1">VLOOKUP(CONCATENATE($F3038," ",$G3038),AllocFactorMatrix,(Q$4+1),FALSE)*$E3039</f>
        <v>-78.008811341350352</v>
      </c>
      <c r="R3038" s="5">
        <f t="shared" ca="1" si="1418"/>
        <v>-3898.6062865947588</v>
      </c>
      <c r="S3038" s="5">
        <f ca="1">VLOOKUP(CONCATENATE($F3038," ",$G3038),AllocFactorMatrix,(S$4+1),FALSE)*$E3039</f>
        <v>-19.522147502223042</v>
      </c>
      <c r="T3038" s="5">
        <f ca="1">VLOOKUP(CONCATENATE($F3038," ",$G3038),AllocFactorMatrix,(T$4+1),FALSE)*$E3039</f>
        <v>-451.02472713682204</v>
      </c>
      <c r="U3038" s="5">
        <f ca="1">VLOOKUP(CONCATENATE($F3038," ",$G3038),AllocFactorMatrix,(U$4+1),FALSE)*$E3039</f>
        <v>-1060.8531843210071</v>
      </c>
      <c r="V3038" s="5">
        <f ca="1">VLOOKUP(CONCATENATE($F3038," ",$G3038),AllocFactorMatrix,(V$4+1),FALSE)*$E3039</f>
        <v>-312.38255286418723</v>
      </c>
      <c r="W3038" s="5">
        <f t="shared" ca="1" si="1419"/>
        <v>-1843.7826118242397</v>
      </c>
      <c r="X3038" s="5">
        <f ca="1">VLOOKUP(CONCATENATE($F3038," ",$G3038),AllocFactorMatrix,(X$4+1),FALSE)*$E3039</f>
        <v>-569.17314851107005</v>
      </c>
      <c r="Y3038" s="5">
        <f ca="1">VLOOKUP(CONCATENATE($F3038," ",$G3038),AllocFactorMatrix,(Y$4+1),FALSE)*$E3039</f>
        <v>-8.5024406951083673</v>
      </c>
      <c r="Z3038" s="5">
        <f t="shared" ca="1" si="1417"/>
        <v>-577.67558920617842</v>
      </c>
      <c r="AA3038" s="5">
        <f ca="1">VLOOKUP(CONCATENATE($F3038," ",$G3038),AllocFactorMatrix,(AA$4+1),FALSE)*$E3039</f>
        <v>-46.33524397744258</v>
      </c>
      <c r="AB3038" s="5">
        <f ca="1">VLOOKUP(CONCATENATE($F3038," ",$G3038),AllocFactorMatrix,(AB$4+1),FALSE)*$E3039</f>
        <v>-16835.700001854846</v>
      </c>
      <c r="AC3038" s="5">
        <f ca="1">VLOOKUP(CONCATENATE($F3038," ",$G3038),AllocFactorMatrix,(AC$4+1),FALSE)*$E3039</f>
        <v>-3590.8727724565506</v>
      </c>
    </row>
    <row r="3039" spans="1:29" collapsed="1">
      <c r="D3039" s="52" t="s">
        <v>260</v>
      </c>
      <c r="E3039" s="58">
        <v>-3560526</v>
      </c>
      <c r="F3039" s="93" t="s">
        <v>69</v>
      </c>
      <c r="G3039" s="52" t="str">
        <f>$G$15</f>
        <v>TOTAL</v>
      </c>
      <c r="H3039" s="4">
        <f t="shared" ca="1" si="1403"/>
        <v>-3560526.0000000005</v>
      </c>
      <c r="I3039" s="5">
        <f ca="1">VLOOKUP(CONCATENATE($F3039," ",$G3039),AllocFactorMatrix,(I$4+1),FALSE)*$E3039</f>
        <v>-1982489.5999337847</v>
      </c>
      <c r="J3039" s="5">
        <f ca="1">VLOOKUP(CONCATENATE($F3039," ",$G3039),AllocFactorMatrix,(J$4+1),FALSE)*$E3039</f>
        <v>-461320.36520084972</v>
      </c>
      <c r="K3039" s="5">
        <f ca="1">VLOOKUP(CONCATENATE($F3039," ",$G3039),AllocFactorMatrix,(K$4+1),FALSE)*$E3039</f>
        <v>-6714.5309972137566</v>
      </c>
      <c r="L3039" s="5">
        <f ca="1">VLOOKUP(CONCATENATE($F3039," ",$G3039),AllocFactorMatrix,(L$4+1),FALSE)*$E3039</f>
        <v>-817.01969174317276</v>
      </c>
      <c r="M3039" s="5">
        <f t="shared" ca="1" si="1416"/>
        <v>-468851.91588980664</v>
      </c>
      <c r="N3039" s="5">
        <f ca="1">VLOOKUP(CONCATENATE($F3039," ",$G3039),AllocFactorMatrix,(N$4+1),FALSE)*$E3039</f>
        <v>-239199.78116812991</v>
      </c>
      <c r="O3039" s="5">
        <f ca="1">VLOOKUP(CONCATENATE($F3039," ",$G3039),AllocFactorMatrix,(O$4+1),FALSE)*$E3039</f>
        <v>-40190.181338540955</v>
      </c>
      <c r="P3039" s="5">
        <f ca="1">VLOOKUP(CONCATENATE($F3039," ",$G3039),AllocFactorMatrix,(P$4+1),FALSE)*$E3039</f>
        <v>-6989.2671529652562</v>
      </c>
      <c r="Q3039" s="5">
        <f ca="1">VLOOKUP(CONCATENATE($F3039," ",$G3039),AllocFactorMatrix,(Q$4+1),FALSE)*$E3039</f>
        <v>-311.0507478446624</v>
      </c>
      <c r="R3039" s="5">
        <f t="shared" ca="1" si="1418"/>
        <v>-286690.28040748078</v>
      </c>
      <c r="S3039" s="5">
        <f ca="1">VLOOKUP(CONCATENATE($F3039," ",$G3039),AllocFactorMatrix,(S$4+1),FALSE)*$E3039</f>
        <v>-11179.498593050963</v>
      </c>
      <c r="T3039" s="5">
        <f ca="1">VLOOKUP(CONCATENATE($F3039," ",$G3039),AllocFactorMatrix,(T$4+1),FALSE)*$E3039</f>
        <v>-149345.2946459564</v>
      </c>
      <c r="U3039" s="5">
        <f ca="1">VLOOKUP(CONCATENATE($F3039," ",$G3039),AllocFactorMatrix,(U$4+1),FALSE)*$E3039</f>
        <v>-478166.31087407615</v>
      </c>
      <c r="V3039" s="5">
        <f ca="1">VLOOKUP(CONCATENATE($F3039," ",$G3039),AllocFactorMatrix,(V$4+1),FALSE)*$E3039</f>
        <v>-85299.455281355302</v>
      </c>
      <c r="W3039" s="5">
        <f t="shared" ca="1" si="1419"/>
        <v>-723990.55939443887</v>
      </c>
      <c r="X3039" s="5">
        <f ca="1">VLOOKUP(CONCATENATE($F3039," ",$G3039),AllocFactorMatrix,(X$4+1),FALSE)*$E3039</f>
        <v>-65637.056797198587</v>
      </c>
      <c r="Y3039" s="5">
        <f ca="1">VLOOKUP(CONCATENATE($F3039," ",$G3039),AllocFactorMatrix,(Y$4+1),FALSE)*$E3039</f>
        <v>-1221.8246866711884</v>
      </c>
      <c r="Z3039" s="5">
        <f t="shared" ca="1" si="1417"/>
        <v>-66858.881483869773</v>
      </c>
      <c r="AA3039" s="5">
        <f ca="1">VLOOKUP(CONCATENATE($F3039," ",$G3039),AllocFactorMatrix,(AA$4+1),FALSE)*$E3039</f>
        <v>-955.87500407285097</v>
      </c>
      <c r="AB3039" s="5">
        <f ca="1">VLOOKUP(CONCATENATE($F3039," ",$G3039),AllocFactorMatrix,(AB$4+1),FALSE)*$E3039</f>
        <v>-25343.599938586547</v>
      </c>
      <c r="AC3039" s="5">
        <f ca="1">VLOOKUP(CONCATENATE($F3039," ",$G3039),AllocFactorMatrix,(AC$4+1),FALSE)*$E3039</f>
        <v>-5345.2879479601197</v>
      </c>
    </row>
    <row r="3040" spans="1:29" hidden="1" outlineLevel="1">
      <c r="E3040" s="48"/>
      <c r="F3040" s="175" t="str">
        <f>F3047</f>
        <v>LABOR_M</v>
      </c>
      <c r="G3040" s="52" t="str">
        <f>$G$8</f>
        <v>PRODUCTION</v>
      </c>
      <c r="H3040" s="4">
        <f t="shared" ca="1" si="1403"/>
        <v>63657.877204504395</v>
      </c>
      <c r="I3040" s="5">
        <f ca="1">VLOOKUP(CONCATENATE($F3040," ",$G3040),AllocFactorMatrix,(I$4+1),FALSE)*$E3047</f>
        <v>32744.719548162684</v>
      </c>
      <c r="J3040" s="5">
        <f ca="1">VLOOKUP(CONCATENATE($F3040," ",$G3040),AllocFactorMatrix,(J$4+1),FALSE)*$E3047</f>
        <v>7636.0736329230476</v>
      </c>
      <c r="K3040" s="5">
        <f ca="1">VLOOKUP(CONCATENATE($F3040," ",$G3040),AllocFactorMatrix,(K$4+1),FALSE)*$E3047</f>
        <v>106.17166029152847</v>
      </c>
      <c r="L3040" s="5">
        <f ca="1">VLOOKUP(CONCATENATE($F3040," ",$G3040),AllocFactorMatrix,(L$4+1),FALSE)*$E3047</f>
        <v>14.786920737923765</v>
      </c>
      <c r="M3040" s="5">
        <f t="shared" ref="M3040:M3047" ca="1" si="1420">SUBTOTAL(9,J3040:L3040)</f>
        <v>7757.0322139524997</v>
      </c>
      <c r="N3040" s="5">
        <f ca="1">VLOOKUP(CONCATENATE($F3040," ",$G3040),AllocFactorMatrix,(N$4+1),FALSE)*$E3047</f>
        <v>4545.0536203748943</v>
      </c>
      <c r="O3040" s="5">
        <f ca="1">VLOOKUP(CONCATENATE($F3040," ",$G3040),AllocFactorMatrix,(O$4+1),FALSE)*$E3047</f>
        <v>814.43536397559274</v>
      </c>
      <c r="P3040" s="5">
        <f ca="1">VLOOKUP(CONCATENATE($F3040," ",$G3040),AllocFactorMatrix,(P$4+1),FALSE)*$E3047</f>
        <v>165.15918065198849</v>
      </c>
      <c r="Q3040" s="5">
        <f ca="1">VLOOKUP(CONCATENATE($F3040," ",$G3040),AllocFactorMatrix,(Q$4+1),FALSE)*$E3047</f>
        <v>6.2718451966492372</v>
      </c>
      <c r="R3040" s="5">
        <f ca="1">SUBTOTAL(9,N3040:Q3040)</f>
        <v>5530.9200101991246</v>
      </c>
      <c r="S3040" s="5">
        <f ca="1">VLOOKUP(CONCATENATE($F3040," ",$G3040),AllocFactorMatrix,(S$4+1),FALSE)*$E3047</f>
        <v>215.24088967390742</v>
      </c>
      <c r="T3040" s="5">
        <f ca="1">VLOOKUP(CONCATENATE($F3040," ",$G3040),AllocFactorMatrix,(T$4+1),FALSE)*$E3047</f>
        <v>2905.8763013654684</v>
      </c>
      <c r="U3040" s="5">
        <f ca="1">VLOOKUP(CONCATENATE($F3040," ",$G3040),AllocFactorMatrix,(U$4+1),FALSE)*$E3047</f>
        <v>11113.810347276692</v>
      </c>
      <c r="V3040" s="5">
        <f ca="1">VLOOKUP(CONCATENATE($F3040," ",$G3040),AllocFactorMatrix,(V$4+1),FALSE)*$E3047</f>
        <v>2013.36982155689</v>
      </c>
      <c r="W3040" s="5">
        <f ca="1">SUBTOTAL(9,S3040:V3040)</f>
        <v>16248.297359872957</v>
      </c>
      <c r="X3040" s="5">
        <f ca="1">VLOOKUP(CONCATENATE($F3040," ",$G3040),AllocFactorMatrix,(X$4+1),FALSE)*$E3047</f>
        <v>1247.4336632588745</v>
      </c>
      <c r="Y3040" s="5">
        <f ca="1">VLOOKUP(CONCATENATE($F3040," ",$G3040),AllocFactorMatrix,(Y$4+1),FALSE)*$E3047</f>
        <v>24.91444978946533</v>
      </c>
      <c r="Z3040" s="5">
        <f t="shared" ref="Z3040:Z3047" ca="1" si="1421">SUBTOTAL(9,X3040:Y3040)</f>
        <v>1272.3481130483399</v>
      </c>
      <c r="AA3040" s="5">
        <f ca="1">VLOOKUP(CONCATENATE($F3040," ",$G3040),AllocFactorMatrix,(AA$4+1),FALSE)*$E3047</f>
        <v>16.455668120983397</v>
      </c>
      <c r="AB3040" s="5">
        <f ca="1">VLOOKUP(CONCATENATE($F3040," ",$G3040),AllocFactorMatrix,(AB$4+1),FALSE)*$E3047</f>
        <v>73.10544703696344</v>
      </c>
      <c r="AC3040" s="5">
        <f ca="1">VLOOKUP(CONCATENATE($F3040," ",$G3040),AllocFactorMatrix,(AC$4+1),FALSE)*$E3047</f>
        <v>14.998844110830731</v>
      </c>
    </row>
    <row r="3041" spans="1:29" hidden="1" outlineLevel="1">
      <c r="E3041" s="48"/>
      <c r="F3041" s="175" t="str">
        <f>F3047</f>
        <v>LABOR_M</v>
      </c>
      <c r="G3041" s="52" t="str">
        <f>$G$9</f>
        <v>BULKTRAN</v>
      </c>
      <c r="H3041" s="4">
        <f t="shared" ca="1" si="1403"/>
        <v>9867.474497403533</v>
      </c>
      <c r="I3041" s="5">
        <f ca="1">VLOOKUP(CONCATENATE($F3041," ",$G3041),AllocFactorMatrix,(I$4+1),FALSE)*$E3047</f>
        <v>5075.6905391005212</v>
      </c>
      <c r="J3041" s="5">
        <f ca="1">VLOOKUP(CONCATENATE($F3041," ",$G3041),AllocFactorMatrix,(J$4+1),FALSE)*$E3047</f>
        <v>1183.6518140732496</v>
      </c>
      <c r="K3041" s="5">
        <f ca="1">VLOOKUP(CONCATENATE($F3041," ",$G3041),AllocFactorMatrix,(K$4+1),FALSE)*$E3047</f>
        <v>16.457447157843909</v>
      </c>
      <c r="L3041" s="5">
        <f ca="1">VLOOKUP(CONCATENATE($F3041," ",$G3041),AllocFactorMatrix,(L$4+1),FALSE)*$E3047</f>
        <v>2.2920896782003544</v>
      </c>
      <c r="M3041" s="5">
        <f t="shared" ca="1" si="1420"/>
        <v>1202.401350909294</v>
      </c>
      <c r="N3041" s="5">
        <f ca="1">VLOOKUP(CONCATENATE($F3041," ",$G3041),AllocFactorMatrix,(N$4+1),FALSE)*$E3047</f>
        <v>704.51926231067</v>
      </c>
      <c r="O3041" s="5">
        <f ca="1">VLOOKUP(CONCATENATE($F3041," ",$G3041),AllocFactorMatrix,(O$4+1),FALSE)*$E3047</f>
        <v>126.24392356024214</v>
      </c>
      <c r="P3041" s="5">
        <f ca="1">VLOOKUP(CONCATENATE($F3041," ",$G3041),AllocFactorMatrix,(P$4+1),FALSE)*$E3047</f>
        <v>25.600979402125674</v>
      </c>
      <c r="Q3041" s="5">
        <f ca="1">VLOOKUP(CONCATENATE($F3041," ",$G3041),AllocFactorMatrix,(Q$4+1),FALSE)*$E3047</f>
        <v>0.97218561547038196</v>
      </c>
      <c r="R3041" s="5">
        <f t="shared" ref="R3041:R3047" ca="1" si="1422">SUBTOTAL(9,N3041:Q3041)</f>
        <v>857.33635088850815</v>
      </c>
      <c r="S3041" s="5">
        <f ca="1">VLOOKUP(CONCATENATE($F3041," ",$G3041),AllocFactorMatrix,(S$4+1),FALSE)*$E3047</f>
        <v>33.364040444399826</v>
      </c>
      <c r="T3041" s="5">
        <f ca="1">VLOOKUP(CONCATENATE($F3041," ",$G3041),AllocFactorMatrix,(T$4+1),FALSE)*$E3047</f>
        <v>450.43381205152855</v>
      </c>
      <c r="U3041" s="5">
        <f ca="1">VLOOKUP(CONCATENATE($F3041," ",$G3041),AllocFactorMatrix,(U$4+1),FALSE)*$E3047</f>
        <v>1722.7285135259356</v>
      </c>
      <c r="V3041" s="5">
        <f ca="1">VLOOKUP(CONCATENATE($F3041," ",$G3041),AllocFactorMatrix,(V$4+1),FALSE)*$E3047</f>
        <v>312.08824799845416</v>
      </c>
      <c r="W3041" s="5">
        <f t="shared" ref="W3041:W3047" ca="1" si="1423">SUBTOTAL(9,S3041:V3041)</f>
        <v>2518.6146140203182</v>
      </c>
      <c r="X3041" s="5">
        <f ca="1">VLOOKUP(CONCATENATE($F3041," ",$G3041),AllocFactorMatrix,(X$4+1),FALSE)*$E3047</f>
        <v>193.36208494458904</v>
      </c>
      <c r="Y3041" s="5">
        <f ca="1">VLOOKUP(CONCATENATE($F3041," ",$G3041),AllocFactorMatrix,(Y$4+1),FALSE)*$E3047</f>
        <v>3.8619367894503722</v>
      </c>
      <c r="Z3041" s="5">
        <f t="shared" ca="1" si="1421"/>
        <v>197.22402173403941</v>
      </c>
      <c r="AA3041" s="5">
        <f ca="1">VLOOKUP(CONCATENATE($F3041," ",$G3041),AllocFactorMatrix,(AA$4+1),FALSE)*$E3047</f>
        <v>2.550758722285043</v>
      </c>
      <c r="AB3041" s="5">
        <f ca="1">VLOOKUP(CONCATENATE($F3041," ",$G3041),AllocFactorMatrix,(AB$4+1),FALSE)*$E3047</f>
        <v>11.331922551251472</v>
      </c>
      <c r="AC3041" s="5">
        <f ca="1">VLOOKUP(CONCATENATE($F3041," ",$G3041),AllocFactorMatrix,(AC$4+1),FALSE)*$E3047</f>
        <v>2.32493947730448</v>
      </c>
    </row>
    <row r="3042" spans="1:29" hidden="1" outlineLevel="1">
      <c r="E3042" s="48"/>
      <c r="F3042" s="175" t="str">
        <f>F3047</f>
        <v>LABOR_M</v>
      </c>
      <c r="G3042" s="52" t="str">
        <f>$G$10</f>
        <v>SUBTRAN</v>
      </c>
      <c r="H3042" s="4">
        <f t="shared" ca="1" si="1403"/>
        <v>2734.6640688845032</v>
      </c>
      <c r="I3042" s="5">
        <f ca="1">VLOOKUP(CONCATENATE($F3042," ",$G3042),AllocFactorMatrix,(I$4+1),FALSE)*$E3047</f>
        <v>1397.2857979580183</v>
      </c>
      <c r="J3042" s="5">
        <f ca="1">VLOOKUP(CONCATENATE($F3042," ",$G3042),AllocFactorMatrix,(J$4+1),FALSE)*$E3047</f>
        <v>327.54739559024648</v>
      </c>
      <c r="K3042" s="5">
        <f ca="1">VLOOKUP(CONCATENATE($F3042," ",$G3042),AllocFactorMatrix,(K$4+1),FALSE)*$E3047</f>
        <v>4.5757101043440143</v>
      </c>
      <c r="L3042" s="5">
        <f ca="1">VLOOKUP(CONCATENATE($F3042," ",$G3042),AllocFactorMatrix,(L$4+1),FALSE)*$E3047</f>
        <v>0.82818226898579272</v>
      </c>
      <c r="M3042" s="5">
        <f t="shared" ca="1" si="1420"/>
        <v>332.95128796357631</v>
      </c>
      <c r="N3042" s="5">
        <f ca="1">VLOOKUP(CONCATENATE($F3042," ",$G3042),AllocFactorMatrix,(N$4+1),FALSE)*$E3047</f>
        <v>189.2989593126868</v>
      </c>
      <c r="O3042" s="5">
        <f ca="1">VLOOKUP(CONCATENATE($F3042," ",$G3042),AllocFactorMatrix,(O$4+1),FALSE)*$E3047</f>
        <v>34.016071946163748</v>
      </c>
      <c r="P3042" s="5">
        <f ca="1">VLOOKUP(CONCATENATE($F3042," ",$G3042),AllocFactorMatrix,(P$4+1),FALSE)*$E3047</f>
        <v>8.9289566219199141</v>
      </c>
      <c r="Q3042" s="5">
        <f ca="1">VLOOKUP(CONCATENATE($F3042," ",$G3042),AllocFactorMatrix,(Q$4+1),FALSE)*$E3047</f>
        <v>0</v>
      </c>
      <c r="R3042" s="5">
        <f t="shared" ca="1" si="1422"/>
        <v>232.24398788077048</v>
      </c>
      <c r="S3042" s="5">
        <f ca="1">VLOOKUP(CONCATENATE($F3042," ",$G3042),AllocFactorMatrix,(S$4+1),FALSE)*$E3047</f>
        <v>8.5325055977168827</v>
      </c>
      <c r="T3042" s="5">
        <f ca="1">VLOOKUP(CONCATENATE($F3042," ",$G3042),AllocFactorMatrix,(T$4+1),FALSE)*$E3047</f>
        <v>119.71932733242184</v>
      </c>
      <c r="U3042" s="5">
        <f ca="1">VLOOKUP(CONCATENATE($F3042," ",$G3042),AllocFactorMatrix,(U$4+1),FALSE)*$E3047</f>
        <v>590.30863369303688</v>
      </c>
      <c r="V3042" s="5">
        <f ca="1">VLOOKUP(CONCATENATE($F3042," ",$G3042),AllocFactorMatrix,(V$4+1),FALSE)*$E3047</f>
        <v>0</v>
      </c>
      <c r="W3042" s="5">
        <f t="shared" ca="1" si="1423"/>
        <v>718.56046662317567</v>
      </c>
      <c r="X3042" s="5">
        <f ca="1">VLOOKUP(CONCATENATE($F3042," ",$G3042),AllocFactorMatrix,(X$4+1),FALSE)*$E3047</f>
        <v>51.890663734094581</v>
      </c>
      <c r="Y3042" s="5">
        <f ca="1">VLOOKUP(CONCATENATE($F3042," ",$G3042),AllocFactorMatrix,(Y$4+1),FALSE)*$E3047</f>
        <v>1.0418875768444953</v>
      </c>
      <c r="Z3042" s="5">
        <f t="shared" ca="1" si="1421"/>
        <v>52.932551310939076</v>
      </c>
      <c r="AA3042" s="5">
        <f ca="1">VLOOKUP(CONCATENATE($F3042," ",$G3042),AllocFactorMatrix,(AA$4+1),FALSE)*$E3047</f>
        <v>0.68997714802158772</v>
      </c>
      <c r="AB3042" s="5">
        <f ca="1">VLOOKUP(CONCATENATE($F3042," ",$G3042),AllocFactorMatrix,(AB$4+1),FALSE)*$E3047</f>
        <v>0</v>
      </c>
      <c r="AC3042" s="5">
        <f ca="1">VLOOKUP(CONCATENATE($F3042," ",$G3042),AllocFactorMatrix,(AC$4+1),FALSE)*$E3047</f>
        <v>0</v>
      </c>
    </row>
    <row r="3043" spans="1:29" hidden="1" outlineLevel="1">
      <c r="E3043" s="48"/>
      <c r="F3043" s="175" t="str">
        <f>F3047</f>
        <v>LABOR_M</v>
      </c>
      <c r="G3043" s="52" t="str">
        <f>$G$11</f>
        <v>DISTPRI</v>
      </c>
      <c r="H3043" s="4">
        <f t="shared" ca="1" si="1403"/>
        <v>22338.320062551556</v>
      </c>
      <c r="I3043" s="5">
        <f ca="1">VLOOKUP(CONCATENATE($F3043," ",$G3043),AllocFactorMatrix,(I$4+1),FALSE)*$E3047</f>
        <v>14627.289864377026</v>
      </c>
      <c r="J3043" s="5">
        <f ca="1">VLOOKUP(CONCATENATE($F3043," ",$G3043),AllocFactorMatrix,(J$4+1),FALSE)*$E3047</f>
        <v>3423.3503910596919</v>
      </c>
      <c r="K3043" s="5">
        <f ca="1">VLOOKUP(CONCATENATE($F3043," ",$G3043),AllocFactorMatrix,(K$4+1),FALSE)*$E3047</f>
        <v>47.816505411618351</v>
      </c>
      <c r="L3043" s="5">
        <f ca="1">VLOOKUP(CONCATENATE($F3043," ",$G3043),AllocFactorMatrix,(L$4+1),FALSE)*$E3047</f>
        <v>0</v>
      </c>
      <c r="M3043" s="5">
        <f t="shared" ca="1" si="1420"/>
        <v>3471.1668964713103</v>
      </c>
      <c r="N3043" s="5">
        <f ca="1">VLOOKUP(CONCATENATE($F3043," ",$G3043),AllocFactorMatrix,(N$4+1),FALSE)*$E3047</f>
        <v>1987.3220574393815</v>
      </c>
      <c r="O3043" s="5">
        <f ca="1">VLOOKUP(CONCATENATE($F3043," ",$G3043),AllocFactorMatrix,(O$4+1),FALSE)*$E3047</f>
        <v>357.08041987389765</v>
      </c>
      <c r="P3043" s="5">
        <f ca="1">VLOOKUP(CONCATENATE($F3043," ",$G3043),AllocFactorMatrix,(P$4+1),FALSE)*$E3047</f>
        <v>0</v>
      </c>
      <c r="Q3043" s="5">
        <f ca="1">VLOOKUP(CONCATENATE($F3043," ",$G3043),AllocFactorMatrix,(Q$4+1),FALSE)*$E3047</f>
        <v>0</v>
      </c>
      <c r="R3043" s="5">
        <f t="shared" ca="1" si="1422"/>
        <v>2344.4024773132792</v>
      </c>
      <c r="S3043" s="5">
        <f ca="1">VLOOKUP(CONCATENATE($F3043," ",$G3043),AllocFactorMatrix,(S$4+1),FALSE)*$E3047</f>
        <v>89.860258774246773</v>
      </c>
      <c r="T3043" s="5">
        <f ca="1">VLOOKUP(CONCATENATE($F3043," ",$G3043),AllocFactorMatrix,(T$4+1),FALSE)*$E3047</f>
        <v>1242.5753307255554</v>
      </c>
      <c r="U3043" s="5">
        <f ca="1">VLOOKUP(CONCATENATE($F3043," ",$G3043),AllocFactorMatrix,(U$4+1),FALSE)*$E3047</f>
        <v>0</v>
      </c>
      <c r="V3043" s="5">
        <f ca="1">VLOOKUP(CONCATENATE($F3043," ",$G3043),AllocFactorMatrix,(V$4+1),FALSE)*$E3047</f>
        <v>0</v>
      </c>
      <c r="W3043" s="5">
        <f t="shared" ca="1" si="1423"/>
        <v>1332.4355894998023</v>
      </c>
      <c r="X3043" s="5">
        <f ca="1">VLOOKUP(CONCATENATE($F3043," ",$G3043),AllocFactorMatrix,(X$4+1),FALSE)*$E3047</f>
        <v>544.90728689179571</v>
      </c>
      <c r="Y3043" s="5">
        <f ca="1">VLOOKUP(CONCATENATE($F3043," ",$G3043),AllocFactorMatrix,(Y$4+1),FALSE)*$E3047</f>
        <v>10.937148571967855</v>
      </c>
      <c r="Z3043" s="5">
        <f t="shared" ca="1" si="1421"/>
        <v>555.8444354637636</v>
      </c>
      <c r="AA3043" s="5">
        <f ca="1">VLOOKUP(CONCATENATE($F3043," ",$G3043),AllocFactorMatrix,(AA$4+1),FALSE)*$E3047</f>
        <v>7.1807994263673862</v>
      </c>
      <c r="AB3043" s="5">
        <f ca="1">VLOOKUP(CONCATENATE($F3043," ",$G3043),AllocFactorMatrix,(AB$4+1),FALSE)*$E3047</f>
        <v>0</v>
      </c>
      <c r="AC3043" s="5">
        <f ca="1">VLOOKUP(CONCATENATE($F3043," ",$G3043),AllocFactorMatrix,(AC$4+1),FALSE)*$E3047</f>
        <v>0</v>
      </c>
    </row>
    <row r="3044" spans="1:29" hidden="1" outlineLevel="1">
      <c r="E3044" s="48"/>
      <c r="F3044" s="175" t="str">
        <f>F3047</f>
        <v>LABOR_M</v>
      </c>
      <c r="G3044" s="52" t="str">
        <f>$G$12</f>
        <v>DISTSEC</v>
      </c>
      <c r="H3044" s="4">
        <f t="shared" ca="1" si="1403"/>
        <v>8849.8403760027395</v>
      </c>
      <c r="I3044" s="5">
        <f ca="1">VLOOKUP(CONCATENATE($F3044," ",$G3044),AllocFactorMatrix,(I$4+1),FALSE)*$E3047</f>
        <v>6567.5115359856954</v>
      </c>
      <c r="J3044" s="5">
        <f ca="1">VLOOKUP(CONCATENATE($F3044," ",$G3044),AllocFactorMatrix,(J$4+1),FALSE)*$E3047</f>
        <v>1324.3037433088648</v>
      </c>
      <c r="K3044" s="5">
        <f ca="1">VLOOKUP(CONCATENATE($F3044," ",$G3044),AllocFactorMatrix,(K$4+1),FALSE)*$E3047</f>
        <v>0</v>
      </c>
      <c r="L3044" s="5">
        <f ca="1">VLOOKUP(CONCATENATE($F3044," ",$G3044),AllocFactorMatrix,(L$4+1),FALSE)*$E3047</f>
        <v>0</v>
      </c>
      <c r="M3044" s="5">
        <f t="shared" ca="1" si="1420"/>
        <v>1324.3037433088648</v>
      </c>
      <c r="N3044" s="5">
        <f ca="1">VLOOKUP(CONCATENATE($F3044," ",$G3044),AllocFactorMatrix,(N$4+1),FALSE)*$E3047</f>
        <v>661.9339974091796</v>
      </c>
      <c r="O3044" s="5">
        <f ca="1">VLOOKUP(CONCATENATE($F3044," ",$G3044),AllocFactorMatrix,(O$4+1),FALSE)*$E3047</f>
        <v>0</v>
      </c>
      <c r="P3044" s="5">
        <f ca="1">VLOOKUP(CONCATENATE($F3044," ",$G3044),AllocFactorMatrix,(P$4+1),FALSE)*$E3047</f>
        <v>0</v>
      </c>
      <c r="Q3044" s="5">
        <f ca="1">VLOOKUP(CONCATENATE($F3044," ",$G3044),AllocFactorMatrix,(Q$4+1),FALSE)*$E3047</f>
        <v>0</v>
      </c>
      <c r="R3044" s="5">
        <f t="shared" ca="1" si="1422"/>
        <v>661.9339974091796</v>
      </c>
      <c r="S3044" s="5">
        <f ca="1">VLOOKUP(CONCATENATE($F3044," ",$G3044),AllocFactorMatrix,(S$4+1),FALSE)*$E3047</f>
        <v>24.741542968303452</v>
      </c>
      <c r="T3044" s="5">
        <f ca="1">VLOOKUP(CONCATENATE($F3044," ",$G3044),AllocFactorMatrix,(T$4+1),FALSE)*$E3047</f>
        <v>0</v>
      </c>
      <c r="U3044" s="5">
        <f ca="1">VLOOKUP(CONCATENATE($F3044," ",$G3044),AllocFactorMatrix,(U$4+1),FALSE)*$E3047</f>
        <v>0</v>
      </c>
      <c r="V3044" s="5">
        <f ca="1">VLOOKUP(CONCATENATE($F3044," ",$G3044),AllocFactorMatrix,(V$4+1),FALSE)*$E3047</f>
        <v>0</v>
      </c>
      <c r="W3044" s="5">
        <f t="shared" ca="1" si="1423"/>
        <v>24.741542968303452</v>
      </c>
      <c r="X3044" s="5">
        <f ca="1">VLOOKUP(CONCATENATE($F3044," ",$G3044),AllocFactorMatrix,(X$4+1),FALSE)*$E3047</f>
        <v>186.98095888943953</v>
      </c>
      <c r="Y3044" s="5">
        <f ca="1">VLOOKUP(CONCATENATE($F3044," ",$G3044),AllocFactorMatrix,(Y$4+1),FALSE)*$E3047</f>
        <v>0</v>
      </c>
      <c r="Z3044" s="5">
        <f t="shared" ca="1" si="1421"/>
        <v>186.98095888943953</v>
      </c>
      <c r="AA3044" s="5">
        <f ca="1">VLOOKUP(CONCATENATE($F3044," ",$G3044),AllocFactorMatrix,(AA$4+1),FALSE)*$E3047</f>
        <v>2.2107827827155373</v>
      </c>
      <c r="AB3044" s="5">
        <f ca="1">VLOOKUP(CONCATENATE($F3044," ",$G3044),AllocFactorMatrix,(AB$4+1),FALSE)*$E3047</f>
        <v>68.047253245380546</v>
      </c>
      <c r="AC3044" s="5">
        <f ca="1">VLOOKUP(CONCATENATE($F3044," ",$G3044),AllocFactorMatrix,(AC$4+1),FALSE)*$E3047</f>
        <v>14.110561413158297</v>
      </c>
    </row>
    <row r="3045" spans="1:29" hidden="1" outlineLevel="1">
      <c r="E3045" s="48"/>
      <c r="F3045" s="175" t="str">
        <f>F3047</f>
        <v>LABOR_M</v>
      </c>
      <c r="G3045" s="52" t="str">
        <f>$G$13</f>
        <v>ENERGY</v>
      </c>
      <c r="H3045" s="4">
        <f t="shared" ca="1" si="1403"/>
        <v>25461.455680839626</v>
      </c>
      <c r="I3045" s="5">
        <f ca="1">VLOOKUP(CONCATENATE($F3045," ",$G3045),AllocFactorMatrix,(I$4+1),FALSE)*$E3047</f>
        <v>9962.7164743858139</v>
      </c>
      <c r="J3045" s="5">
        <f ca="1">VLOOKUP(CONCATENATE($F3045," ",$G3045),AllocFactorMatrix,(J$4+1),FALSE)*$E3047</f>
        <v>2874.2147969895705</v>
      </c>
      <c r="K3045" s="5">
        <f ca="1">VLOOKUP(CONCATENATE($F3045," ",$G3045),AllocFactorMatrix,(K$4+1),FALSE)*$E3047</f>
        <v>40.06041939976388</v>
      </c>
      <c r="L3045" s="5">
        <f ca="1">VLOOKUP(CONCATENATE($F3045," ",$G3045),AllocFactorMatrix,(L$4+1),FALSE)*$E3047</f>
        <v>5.600412680426996</v>
      </c>
      <c r="M3045" s="5">
        <f t="shared" ca="1" si="1420"/>
        <v>2919.8756290697611</v>
      </c>
      <c r="N3045" s="5">
        <f ca="1">VLOOKUP(CONCATENATE($F3045," ",$G3045),AllocFactorMatrix,(N$4+1),FALSE)*$E3047</f>
        <v>1864.8604516145601</v>
      </c>
      <c r="O3045" s="5">
        <f ca="1">VLOOKUP(CONCATENATE($F3045," ",$G3045),AllocFactorMatrix,(O$4+1),FALSE)*$E3047</f>
        <v>332.57728340742841</v>
      </c>
      <c r="P3045" s="5">
        <f ca="1">VLOOKUP(CONCATENATE($F3045," ",$G3045),AllocFactorMatrix,(P$4+1),FALSE)*$E3047</f>
        <v>67.724914394355963</v>
      </c>
      <c r="Q3045" s="5">
        <f ca="1">VLOOKUP(CONCATENATE($F3045," ",$G3045),AllocFactorMatrix,(Q$4+1),FALSE)*$E3047</f>
        <v>2.5579929368253405</v>
      </c>
      <c r="R3045" s="5">
        <f t="shared" ca="1" si="1422"/>
        <v>2267.7206423531698</v>
      </c>
      <c r="S3045" s="5">
        <f ca="1">VLOOKUP(CONCATENATE($F3045," ",$G3045),AllocFactorMatrix,(S$4+1),FALSE)*$E3047</f>
        <v>97.662775751097286</v>
      </c>
      <c r="T3045" s="5">
        <f ca="1">VLOOKUP(CONCATENATE($F3045," ",$G3045),AllocFactorMatrix,(T$4+1),FALSE)*$E3047</f>
        <v>1544.067053711085</v>
      </c>
      <c r="U3045" s="5">
        <f ca="1">VLOOKUP(CONCATENATE($F3045," ",$G3045),AllocFactorMatrix,(U$4+1),FALSE)*$E3047</f>
        <v>6640.7810928584895</v>
      </c>
      <c r="V3045" s="5">
        <f ca="1">VLOOKUP(CONCATENATE($F3045," ",$G3045),AllocFactorMatrix,(V$4+1),FALSE)*$E3047</f>
        <v>1249.2002848054524</v>
      </c>
      <c r="W3045" s="5">
        <f t="shared" ca="1" si="1423"/>
        <v>9531.7112071261236</v>
      </c>
      <c r="X3045" s="5">
        <f ca="1">VLOOKUP(CONCATENATE($F3045," ",$G3045),AllocFactorMatrix,(X$4+1),FALSE)*$E3047</f>
        <v>512.25867961042218</v>
      </c>
      <c r="Y3045" s="5">
        <f ca="1">VLOOKUP(CONCATENATE($F3045," ",$G3045),AllocFactorMatrix,(Y$4+1),FALSE)*$E3047</f>
        <v>10.278368222647748</v>
      </c>
      <c r="Z3045" s="5">
        <f t="shared" ca="1" si="1421"/>
        <v>522.53704783306989</v>
      </c>
      <c r="AA3045" s="5">
        <f ca="1">VLOOKUP(CONCATENATE($F3045," ",$G3045),AllocFactorMatrix,(AA$4+1),FALSE)*$E3047</f>
        <v>9.1683485299136347</v>
      </c>
      <c r="AB3045" s="5">
        <f ca="1">VLOOKUP(CONCATENATE($F3045," ",$G3045),AllocFactorMatrix,(AB$4+1),FALSE)*$E3047</f>
        <v>205.3678670864162</v>
      </c>
      <c r="AC3045" s="5">
        <f ca="1">VLOOKUP(CONCATENATE($F3045," ",$G3045),AllocFactorMatrix,(AC$4+1),FALSE)*$E3047</f>
        <v>42.358464455347047</v>
      </c>
    </row>
    <row r="3046" spans="1:29" hidden="1" outlineLevel="1">
      <c r="E3046" s="48"/>
      <c r="F3046" s="175" t="str">
        <f>F3047</f>
        <v>LABOR_M</v>
      </c>
      <c r="G3046" s="52" t="str">
        <f>$G$14</f>
        <v>CUSTOMER</v>
      </c>
      <c r="H3046" s="4">
        <f t="shared" ca="1" si="1403"/>
        <v>16850.368109813695</v>
      </c>
      <c r="I3046" s="5">
        <f ca="1">VLOOKUP(CONCATENATE($F3046," ",$G3046),AllocFactorMatrix,(I$4+1),FALSE)*$E3047</f>
        <v>13010.679921492914</v>
      </c>
      <c r="J3046" s="5">
        <f ca="1">VLOOKUP(CONCATENATE($F3046," ",$G3046),AllocFactorMatrix,(J$4+1),FALSE)*$E3047</f>
        <v>2634.5468643293516</v>
      </c>
      <c r="K3046" s="5">
        <f ca="1">VLOOKUP(CONCATENATE($F3046," ",$G3046),AllocFactorMatrix,(K$4+1),FALSE)*$E3047</f>
        <v>67.339495997641052</v>
      </c>
      <c r="L3046" s="5">
        <f ca="1">VLOOKUP(CONCATENATE($F3046," ",$G3046),AllocFactorMatrix,(L$4+1),FALSE)*$E3047</f>
        <v>10.857224166801162</v>
      </c>
      <c r="M3046" s="5">
        <f t="shared" ca="1" si="1420"/>
        <v>2712.7435844937941</v>
      </c>
      <c r="N3046" s="5">
        <f ca="1">VLOOKUP(CONCATENATE($F3046," ",$G3046),AllocFactorMatrix,(N$4+1),FALSE)*$E3047</f>
        <v>108.04174308665645</v>
      </c>
      <c r="O3046" s="5">
        <f ca="1">VLOOKUP(CONCATENATE($F3046," ",$G3046),AllocFactorMatrix,(O$4+1),FALSE)*$E3047</f>
        <v>26.094235545940272</v>
      </c>
      <c r="P3046" s="5">
        <f ca="1">VLOOKUP(CONCATENATE($F3046," ",$G3046),AllocFactorMatrix,(P$4+1),FALSE)*$E3047</f>
        <v>26.562939980538083</v>
      </c>
      <c r="Q3046" s="5">
        <f ca="1">VLOOKUP(CONCATENATE($F3046," ",$G3046),AllocFactorMatrix,(Q$4+1),FALSE)*$E3047</f>
        <v>3.2811442990391386</v>
      </c>
      <c r="R3046" s="5">
        <f t="shared" ca="1" si="1422"/>
        <v>163.98006291217396</v>
      </c>
      <c r="S3046" s="5">
        <f ca="1">VLOOKUP(CONCATENATE($F3046," ",$G3046),AllocFactorMatrix,(S$4+1),FALSE)*$E3047</f>
        <v>0.8211249714039226</v>
      </c>
      <c r="T3046" s="5">
        <f ca="1">VLOOKUP(CONCATENATE($F3046," ",$G3046),AllocFactorMatrix,(T$4+1),FALSE)*$E3047</f>
        <v>18.970641735521792</v>
      </c>
      <c r="U3046" s="5">
        <f ca="1">VLOOKUP(CONCATENATE($F3046," ",$G3046),AllocFactorMatrix,(U$4+1),FALSE)*$E3047</f>
        <v>44.620759091188788</v>
      </c>
      <c r="V3046" s="5">
        <f ca="1">VLOOKUP(CONCATENATE($F3046," ",$G3046),AllocFactorMatrix,(V$4+1),FALSE)*$E3047</f>
        <v>13.13918536669601</v>
      </c>
      <c r="W3046" s="5">
        <f t="shared" ca="1" si="1423"/>
        <v>77.551711164810513</v>
      </c>
      <c r="X3046" s="5">
        <f ca="1">VLOOKUP(CONCATENATE($F3046," ",$G3046),AllocFactorMatrix,(X$4+1),FALSE)*$E3047</f>
        <v>23.940106243015173</v>
      </c>
      <c r="Y3046" s="5">
        <f ca="1">VLOOKUP(CONCATENATE($F3046," ",$G3046),AllocFactorMatrix,(Y$4+1),FALSE)*$E3047</f>
        <v>0.35762286766040441</v>
      </c>
      <c r="Z3046" s="5">
        <f t="shared" ca="1" si="1421"/>
        <v>24.297729110675576</v>
      </c>
      <c r="AA3046" s="5">
        <f ca="1">VLOOKUP(CONCATENATE($F3046," ",$G3046),AllocFactorMatrix,(AA$4+1),FALSE)*$E3047</f>
        <v>1.9489160135501891</v>
      </c>
      <c r="AB3046" s="5">
        <f ca="1">VLOOKUP(CONCATENATE($F3046," ",$G3046),AllocFactorMatrix,(AB$4+1),FALSE)*$E3047</f>
        <v>708.12976292766348</v>
      </c>
      <c r="AC3046" s="5">
        <f ca="1">VLOOKUP(CONCATENATE($F3046," ",$G3046),AllocFactorMatrix,(AC$4+1),FALSE)*$E3047</f>
        <v>151.03642169811229</v>
      </c>
    </row>
    <row r="3047" spans="1:29" s="52" customFormat="1" collapsed="1">
      <c r="A3047" s="53"/>
      <c r="B3047" s="104"/>
      <c r="D3047" s="52" t="s">
        <v>259</v>
      </c>
      <c r="E3047" s="60">
        <v>149760</v>
      </c>
      <c r="F3047" s="93" t="s">
        <v>69</v>
      </c>
      <c r="G3047" s="52" t="str">
        <f>$G$15</f>
        <v>TOTAL</v>
      </c>
      <c r="H3047" s="57">
        <f t="shared" ca="1" si="1403"/>
        <v>149760.00000000003</v>
      </c>
      <c r="I3047" s="59">
        <f ca="1">VLOOKUP(CONCATENATE($F3047," ",$G3047),AllocFactorMatrix,(I$4+1),FALSE)*$E3047</f>
        <v>83385.89368146268</v>
      </c>
      <c r="J3047" s="59">
        <f ca="1">VLOOKUP(CONCATENATE($F3047," ",$G3047),AllocFactorMatrix,(J$4+1),FALSE)*$E3047</f>
        <v>19403.688638274023</v>
      </c>
      <c r="K3047" s="59">
        <f ca="1">VLOOKUP(CONCATENATE($F3047," ",$G3047),AllocFactorMatrix,(K$4+1),FALSE)*$E3047</f>
        <v>282.4212383627397</v>
      </c>
      <c r="L3047" s="59">
        <f ca="1">VLOOKUP(CONCATENATE($F3047," ",$G3047),AllocFactorMatrix,(L$4+1),FALSE)*$E3047</f>
        <v>34.364829532338071</v>
      </c>
      <c r="M3047" s="59">
        <f t="shared" ca="1" si="1420"/>
        <v>19720.474706169098</v>
      </c>
      <c r="N3047" s="59">
        <f ca="1">VLOOKUP(CONCATENATE($F3047," ",$G3047),AllocFactorMatrix,(N$4+1),FALSE)*$E3047</f>
        <v>10061.030091548029</v>
      </c>
      <c r="O3047" s="59">
        <f ca="1">VLOOKUP(CONCATENATE($F3047," ",$G3047),AllocFactorMatrix,(O$4+1),FALSE)*$E3047</f>
        <v>1690.4472983092646</v>
      </c>
      <c r="P3047" s="59">
        <f ca="1">VLOOKUP(CONCATENATE($F3047," ",$G3047),AllocFactorMatrix,(P$4+1),FALSE)*$E3047</f>
        <v>293.97697105092806</v>
      </c>
      <c r="Q3047" s="59">
        <f ca="1">VLOOKUP(CONCATENATE($F3047," ",$G3047),AllocFactorMatrix,(Q$4+1),FALSE)*$E3047</f>
        <v>13.083168047984101</v>
      </c>
      <c r="R3047" s="59">
        <f t="shared" ca="1" si="1422"/>
        <v>12058.537528956205</v>
      </c>
      <c r="S3047" s="59">
        <f ca="1">VLOOKUP(CONCATENATE($F3047," ",$G3047),AllocFactorMatrix,(S$4+1),FALSE)*$E3047</f>
        <v>470.22313818107551</v>
      </c>
      <c r="T3047" s="59">
        <f ca="1">VLOOKUP(CONCATENATE($F3047," ",$G3047),AllocFactorMatrix,(T$4+1),FALSE)*$E3047</f>
        <v>6281.6424669215812</v>
      </c>
      <c r="U3047" s="59">
        <f ca="1">VLOOKUP(CONCATENATE($F3047," ",$G3047),AllocFactorMatrix,(U$4+1),FALSE)*$E3047</f>
        <v>20112.24934644534</v>
      </c>
      <c r="V3047" s="59">
        <f ca="1">VLOOKUP(CONCATENATE($F3047," ",$G3047),AllocFactorMatrix,(V$4+1),FALSE)*$E3047</f>
        <v>3587.7975397274927</v>
      </c>
      <c r="W3047" s="59">
        <f t="shared" ca="1" si="1423"/>
        <v>30451.912491275489</v>
      </c>
      <c r="X3047" s="59">
        <f ca="1">VLOOKUP(CONCATENATE($F3047," ",$G3047),AllocFactorMatrix,(X$4+1),FALSE)*$E3047</f>
        <v>2760.7734435722305</v>
      </c>
      <c r="Y3047" s="59">
        <f ca="1">VLOOKUP(CONCATENATE($F3047," ",$G3047),AllocFactorMatrix,(Y$4+1),FALSE)*$E3047</f>
        <v>51.391413818036206</v>
      </c>
      <c r="Z3047" s="59">
        <f t="shared" ca="1" si="1421"/>
        <v>2812.1648573902667</v>
      </c>
      <c r="AA3047" s="59">
        <f ca="1">VLOOKUP(CONCATENATE($F3047," ",$G3047),AllocFactorMatrix,(AA$4+1),FALSE)*$E3047</f>
        <v>40.205250743836771</v>
      </c>
      <c r="AB3047" s="59">
        <f ca="1">VLOOKUP(CONCATENATE($F3047," ",$G3047),AllocFactorMatrix,(AB$4+1),FALSE)*$E3047</f>
        <v>1065.982252847675</v>
      </c>
      <c r="AC3047" s="59">
        <f ca="1">VLOOKUP(CONCATENATE($F3047," ",$G3047),AllocFactorMatrix,(AC$4+1),FALSE)*$E3047</f>
        <v>224.82923115475285</v>
      </c>
    </row>
    <row r="3048" spans="1:29" hidden="1" outlineLevel="1">
      <c r="E3048" s="48"/>
      <c r="F3048" s="175" t="str">
        <f>F3055</f>
        <v>RB_GUP</v>
      </c>
      <c r="G3048" s="52" t="str">
        <f>$G$8</f>
        <v>PRODUCTION</v>
      </c>
      <c r="H3048" s="4">
        <f t="shared" ca="1" si="1403"/>
        <v>-6704371.2112495108</v>
      </c>
      <c r="I3048" s="5">
        <f ca="1">VLOOKUP(CONCATENATE($F3048," ",$G3048),AllocFactorMatrix,(I$4+1),FALSE)*$E3055</f>
        <v>-3448634.5555300261</v>
      </c>
      <c r="J3048" s="5">
        <f ca="1">VLOOKUP(CONCATENATE($F3048," ",$G3048),AllocFactorMatrix,(J$4+1),FALSE)*$E3055</f>
        <v>-804222.10855514114</v>
      </c>
      <c r="K3048" s="5">
        <f ca="1">VLOOKUP(CONCATENATE($F3048," ",$G3048),AllocFactorMatrix,(K$4+1),FALSE)*$E3055</f>
        <v>-11181.871811753083</v>
      </c>
      <c r="L3048" s="5">
        <f ca="1">VLOOKUP(CONCATENATE($F3048," ",$G3048),AllocFactorMatrix,(L$4+1),FALSE)*$E3055</f>
        <v>-1557.3407416631469</v>
      </c>
      <c r="M3048" s="5">
        <f t="shared" ref="M3048:M3055" ca="1" si="1424">SUBTOTAL(9,J3048:L3048)</f>
        <v>-816961.3211085574</v>
      </c>
      <c r="N3048" s="5">
        <f ca="1">VLOOKUP(CONCATENATE($F3048," ",$G3048),AllocFactorMatrix,(N$4+1),FALSE)*$E3055</f>
        <v>-478679.59134318423</v>
      </c>
      <c r="O3048" s="5">
        <f ca="1">VLOOKUP(CONCATENATE($F3048," ",$G3048),AllocFactorMatrix,(O$4+1),FALSE)*$E3055</f>
        <v>-85775.354872736934</v>
      </c>
      <c r="P3048" s="5">
        <f ca="1">VLOOKUP(CONCATENATE($F3048," ",$G3048),AllocFactorMatrix,(P$4+1),FALSE)*$E3055</f>
        <v>-17394.366646558523</v>
      </c>
      <c r="Q3048" s="5">
        <f ca="1">VLOOKUP(CONCATENATE($F3048," ",$G3048),AllocFactorMatrix,(Q$4+1),FALSE)*$E3055</f>
        <v>-660.54320728830919</v>
      </c>
      <c r="R3048" s="5">
        <f ca="1">SUBTOTAL(9,N3048:Q3048)</f>
        <v>-582509.85606976796</v>
      </c>
      <c r="S3048" s="5">
        <f ca="1">VLOOKUP(CONCATENATE($F3048," ",$G3048),AllocFactorMatrix,(S$4+1),FALSE)*$E3055</f>
        <v>-22668.912121866451</v>
      </c>
      <c r="T3048" s="5">
        <f ca="1">VLOOKUP(CONCATENATE($F3048," ",$G3048),AllocFactorMatrix,(T$4+1),FALSE)*$E3055</f>
        <v>-306043.40379965276</v>
      </c>
      <c r="U3048" s="5">
        <f ca="1">VLOOKUP(CONCATENATE($F3048," ",$G3048),AllocFactorMatrix,(U$4+1),FALSE)*$E3055</f>
        <v>-1170493.1645803675</v>
      </c>
      <c r="V3048" s="5">
        <f ca="1">VLOOKUP(CONCATENATE($F3048," ",$G3048),AllocFactorMatrix,(V$4+1),FALSE)*$E3055</f>
        <v>-212045.69272519584</v>
      </c>
      <c r="W3048" s="5">
        <f ca="1">SUBTOTAL(9,S3048:V3048)</f>
        <v>-1711251.1732270825</v>
      </c>
      <c r="X3048" s="5">
        <f ca="1">VLOOKUP(CONCATENATE($F3048," ",$G3048),AllocFactorMatrix,(X$4+1),FALSE)*$E3055</f>
        <v>-131378.21597520274</v>
      </c>
      <c r="Y3048" s="5">
        <f ca="1">VLOOKUP(CONCATENATE($F3048," ",$G3048),AllocFactorMatrix,(Y$4+1),FALSE)*$E3055</f>
        <v>-2623.9599441244536</v>
      </c>
      <c r="Z3048" s="5">
        <f t="shared" ref="Z3048:Z3055" ca="1" si="1425">SUBTOTAL(9,X3048:Y3048)</f>
        <v>-134002.17591932719</v>
      </c>
      <c r="AA3048" s="5">
        <f ca="1">VLOOKUP(CONCATENATE($F3048," ",$G3048),AllocFactorMatrix,(AA$4+1),FALSE)*$E3055</f>
        <v>-1733.0912128560724</v>
      </c>
      <c r="AB3048" s="5">
        <f ca="1">VLOOKUP(CONCATENATE($F3048," ",$G3048),AllocFactorMatrix,(AB$4+1),FALSE)*$E3055</f>
        <v>-7699.3779249909139</v>
      </c>
      <c r="AC3048" s="5">
        <f ca="1">VLOOKUP(CONCATENATE($F3048," ",$G3048),AllocFactorMatrix,(AC$4+1),FALSE)*$E3055</f>
        <v>-1579.6602569015181</v>
      </c>
    </row>
    <row r="3049" spans="1:29" hidden="1" outlineLevel="1">
      <c r="E3049" s="48"/>
      <c r="F3049" s="175" t="str">
        <f>F3055</f>
        <v>RB_GUP</v>
      </c>
      <c r="G3049" s="52" t="str">
        <f>$G$9</f>
        <v>BULKTRAN</v>
      </c>
      <c r="H3049" s="4">
        <f t="shared" ca="1" si="1403"/>
        <v>-3640838.7447492937</v>
      </c>
      <c r="I3049" s="5">
        <f ca="1">VLOOKUP(CONCATENATE($F3049," ",$G3049),AllocFactorMatrix,(I$4+1),FALSE)*$E3055</f>
        <v>-1872796.4056028009</v>
      </c>
      <c r="J3049" s="5">
        <f ca="1">VLOOKUP(CONCATENATE($F3049," ",$G3049),AllocFactorMatrix,(J$4+1),FALSE)*$E3055</f>
        <v>-436736.40971706051</v>
      </c>
      <c r="K3049" s="5">
        <f ca="1">VLOOKUP(CONCATENATE($F3049," ",$G3049),AllocFactorMatrix,(K$4+1),FALSE)*$E3055</f>
        <v>-6072.3654535625146</v>
      </c>
      <c r="L3049" s="5">
        <f ca="1">VLOOKUP(CONCATENATE($F3049," ",$G3049),AllocFactorMatrix,(L$4+1),FALSE)*$E3055</f>
        <v>-845.72084873669326</v>
      </c>
      <c r="M3049" s="5">
        <f t="shared" ca="1" si="1424"/>
        <v>-443654.49601935974</v>
      </c>
      <c r="N3049" s="5">
        <f ca="1">VLOOKUP(CONCATENATE($F3049," ",$G3049),AllocFactorMatrix,(N$4+1),FALSE)*$E3055</f>
        <v>-259949.09105849094</v>
      </c>
      <c r="O3049" s="5">
        <f ca="1">VLOOKUP(CONCATENATE($F3049," ",$G3049),AllocFactorMatrix,(O$4+1),FALSE)*$E3055</f>
        <v>-46580.689750780934</v>
      </c>
      <c r="P3049" s="5">
        <f ca="1">VLOOKUP(CONCATENATE($F3049," ",$G3049),AllocFactorMatrix,(P$4+1),FALSE)*$E3055</f>
        <v>-9446.0885341344529</v>
      </c>
      <c r="Q3049" s="5">
        <f ca="1">VLOOKUP(CONCATENATE($F3049," ",$G3049),AllocFactorMatrix,(Q$4+1),FALSE)*$E3055</f>
        <v>-358.7109403549909</v>
      </c>
      <c r="R3049" s="5">
        <f t="shared" ref="R3049:R3055" ca="1" si="1426">SUBTOTAL(9,N3049:Q3049)</f>
        <v>-316334.58028376126</v>
      </c>
      <c r="S3049" s="5">
        <f ca="1">VLOOKUP(CONCATENATE($F3049," ",$G3049),AllocFactorMatrix,(S$4+1),FALSE)*$E3055</f>
        <v>-12310.454023804905</v>
      </c>
      <c r="T3049" s="5">
        <f ca="1">VLOOKUP(CONCATENATE($F3049," ",$G3049),AllocFactorMatrix,(T$4+1),FALSE)*$E3055</f>
        <v>-166198.23798823677</v>
      </c>
      <c r="U3049" s="5">
        <f ca="1">VLOOKUP(CONCATENATE($F3049," ",$G3049),AllocFactorMatrix,(U$4+1),FALSE)*$E3055</f>
        <v>-635641.54337363632</v>
      </c>
      <c r="V3049" s="5">
        <f ca="1">VLOOKUP(CONCATENATE($F3049," ",$G3049),AllocFactorMatrix,(V$4+1),FALSE)*$E3055</f>
        <v>-115152.36096051613</v>
      </c>
      <c r="W3049" s="5">
        <f t="shared" ref="W3049:W3055" ca="1" si="1427">SUBTOTAL(9,S3049:V3049)</f>
        <v>-929302.59634619416</v>
      </c>
      <c r="X3049" s="5">
        <f ca="1">VLOOKUP(CONCATENATE($F3049," ",$G3049),AllocFactorMatrix,(X$4+1),FALSE)*$E3055</f>
        <v>-71345.527248842758</v>
      </c>
      <c r="Y3049" s="5">
        <f ca="1">VLOOKUP(CONCATENATE($F3049," ",$G3049),AllocFactorMatrix,(Y$4+1),FALSE)*$E3055</f>
        <v>-1424.9531728208126</v>
      </c>
      <c r="Z3049" s="5">
        <f t="shared" ca="1" si="1425"/>
        <v>-72770.480421663568</v>
      </c>
      <c r="AA3049" s="5">
        <f ca="1">VLOOKUP(CONCATENATE($F3049," ",$G3049),AllocFactorMatrix,(AA$4+1),FALSE)*$E3055</f>
        <v>-941.16292745892611</v>
      </c>
      <c r="AB3049" s="5">
        <f ca="1">VLOOKUP(CONCATENATE($F3049," ",$G3049),AllocFactorMatrix,(AB$4+1),FALSE)*$E3055</f>
        <v>-4181.1815868336917</v>
      </c>
      <c r="AC3049" s="5">
        <f ca="1">VLOOKUP(CONCATENATE($F3049," ",$G3049),AllocFactorMatrix,(AC$4+1),FALSE)*$E3055</f>
        <v>-857.84156122163631</v>
      </c>
    </row>
    <row r="3050" spans="1:29" hidden="1" outlineLevel="1">
      <c r="E3050" s="48"/>
      <c r="F3050" s="175" t="str">
        <f>F3055</f>
        <v>RB_GUP</v>
      </c>
      <c r="G3050" s="52" t="str">
        <f>$G$10</f>
        <v>SUBTRAN</v>
      </c>
      <c r="H3050" s="4">
        <f t="shared" ca="1" si="1403"/>
        <v>-1008052.3928488164</v>
      </c>
      <c r="I3050" s="5">
        <f ca="1">VLOOKUP(CONCATENATE($F3050," ",$G3050),AllocFactorMatrix,(I$4+1),FALSE)*$E3055</f>
        <v>-515067.758468705</v>
      </c>
      <c r="J3050" s="5">
        <f ca="1">VLOOKUP(CONCATENATE($F3050," ",$G3050),AllocFactorMatrix,(J$4+1),FALSE)*$E3055</f>
        <v>-120740.58369839621</v>
      </c>
      <c r="K3050" s="5">
        <f ca="1">VLOOKUP(CONCATENATE($F3050," ",$G3050),AllocFactorMatrix,(K$4+1),FALSE)*$E3055</f>
        <v>-1686.6991350597591</v>
      </c>
      <c r="L3050" s="5">
        <f ca="1">VLOOKUP(CONCATENATE($F3050," ",$G3050),AllocFactorMatrix,(L$4+1),FALSE)*$E3055</f>
        <v>-305.2847066172319</v>
      </c>
      <c r="M3050" s="5">
        <f t="shared" ca="1" si="1424"/>
        <v>-122732.56754007319</v>
      </c>
      <c r="N3050" s="5">
        <f ca="1">VLOOKUP(CONCATENATE($F3050," ",$G3050),AllocFactorMatrix,(N$4+1),FALSE)*$E3055</f>
        <v>-69779.418638715564</v>
      </c>
      <c r="O3050" s="5">
        <f ca="1">VLOOKUP(CONCATENATE($F3050," ",$G3050),AllocFactorMatrix,(O$4+1),FALSE)*$E3055</f>
        <v>-12539.010955972792</v>
      </c>
      <c r="P3050" s="5">
        <f ca="1">VLOOKUP(CONCATENATE($F3050," ",$G3050),AllocFactorMatrix,(P$4+1),FALSE)*$E3055</f>
        <v>-3291.3937001560944</v>
      </c>
      <c r="Q3050" s="5">
        <f ca="1">VLOOKUP(CONCATENATE($F3050," ",$G3050),AllocFactorMatrix,(Q$4+1),FALSE)*$E3055</f>
        <v>0</v>
      </c>
      <c r="R3050" s="5">
        <f t="shared" ca="1" si="1426"/>
        <v>-85609.823294844449</v>
      </c>
      <c r="S3050" s="5">
        <f ca="1">VLOOKUP(CONCATENATE($F3050," ",$G3050),AllocFactorMatrix,(S$4+1),FALSE)*$E3055</f>
        <v>-3145.253847681171</v>
      </c>
      <c r="T3050" s="5">
        <f ca="1">VLOOKUP(CONCATENATE($F3050," ",$G3050),AllocFactorMatrix,(T$4+1),FALSE)*$E3055</f>
        <v>-44130.961371400481</v>
      </c>
      <c r="U3050" s="5">
        <f ca="1">VLOOKUP(CONCATENATE($F3050," ",$G3050),AllocFactorMatrix,(U$4+1),FALSE)*$E3055</f>
        <v>-217599.68161512155</v>
      </c>
      <c r="V3050" s="5">
        <f ca="1">VLOOKUP(CONCATENATE($F3050," ",$G3050),AllocFactorMatrix,(V$4+1),FALSE)*$E3055</f>
        <v>0</v>
      </c>
      <c r="W3050" s="5">
        <f t="shared" ca="1" si="1427"/>
        <v>-264875.89683420322</v>
      </c>
      <c r="X3050" s="5">
        <f ca="1">VLOOKUP(CONCATENATE($F3050," ",$G3050),AllocFactorMatrix,(X$4+1),FALSE)*$E3055</f>
        <v>-19127.946404402257</v>
      </c>
      <c r="Y3050" s="5">
        <f ca="1">VLOOKUP(CONCATENATE($F3050," ",$G3050),AllocFactorMatrix,(Y$4+1),FALSE)*$E3055</f>
        <v>-384.0607981315847</v>
      </c>
      <c r="Z3050" s="5">
        <f t="shared" ca="1" si="1425"/>
        <v>-19512.007202533841</v>
      </c>
      <c r="AA3050" s="5">
        <f ca="1">VLOOKUP(CONCATENATE($F3050," ",$G3050),AllocFactorMatrix,(AA$4+1),FALSE)*$E3055</f>
        <v>-254.33950845665646</v>
      </c>
      <c r="AB3050" s="5">
        <f ca="1">VLOOKUP(CONCATENATE($F3050," ",$G3050),AllocFactorMatrix,(AB$4+1),FALSE)*$E3055</f>
        <v>0</v>
      </c>
      <c r="AC3050" s="5">
        <f ca="1">VLOOKUP(CONCATENATE($F3050," ",$G3050),AllocFactorMatrix,(AC$4+1),FALSE)*$E3055</f>
        <v>0</v>
      </c>
    </row>
    <row r="3051" spans="1:29" hidden="1" outlineLevel="1">
      <c r="E3051" s="48"/>
      <c r="F3051" s="175" t="str">
        <f>F3055</f>
        <v>RB_GUP</v>
      </c>
      <c r="G3051" s="52" t="str">
        <f>$G$11</f>
        <v>DISTPRI</v>
      </c>
      <c r="H3051" s="4">
        <f t="shared" ca="1" si="1403"/>
        <v>-4033058.5171719273</v>
      </c>
      <c r="I3051" s="5">
        <f ca="1">VLOOKUP(CONCATENATE($F3051," ",$G3051),AllocFactorMatrix,(I$4+1),FALSE)*$E3055</f>
        <v>-2640875.2227328434</v>
      </c>
      <c r="J3051" s="5">
        <f ca="1">VLOOKUP(CONCATENATE($F3051," ",$G3051),AllocFactorMatrix,(J$4+1),FALSE)*$E3055</f>
        <v>-618066.73076874646</v>
      </c>
      <c r="K3051" s="5">
        <f ca="1">VLOOKUP(CONCATENATE($F3051," ",$G3051),AllocFactorMatrix,(K$4+1),FALSE)*$E3055</f>
        <v>-8633.0021179621945</v>
      </c>
      <c r="L3051" s="5">
        <f ca="1">VLOOKUP(CONCATENATE($F3051," ",$G3051),AllocFactorMatrix,(L$4+1),FALSE)*$E3055</f>
        <v>0</v>
      </c>
      <c r="M3051" s="5">
        <f t="shared" ca="1" si="1424"/>
        <v>-626699.73288670869</v>
      </c>
      <c r="N3051" s="5">
        <f ca="1">VLOOKUP(CONCATENATE($F3051," ",$G3051),AllocFactorMatrix,(N$4+1),FALSE)*$E3055</f>
        <v>-358799.86174770747</v>
      </c>
      <c r="O3051" s="5">
        <f ca="1">VLOOKUP(CONCATENATE($F3051," ",$G3051),AllocFactorMatrix,(O$4+1),FALSE)*$E3055</f>
        <v>-64468.868950535369</v>
      </c>
      <c r="P3051" s="5">
        <f ca="1">VLOOKUP(CONCATENATE($F3051," ",$G3051),AllocFactorMatrix,(P$4+1),FALSE)*$E3055</f>
        <v>0</v>
      </c>
      <c r="Q3051" s="5">
        <f ca="1">VLOOKUP(CONCATENATE($F3051," ",$G3051),AllocFactorMatrix,(Q$4+1),FALSE)*$E3055</f>
        <v>0</v>
      </c>
      <c r="R3051" s="5">
        <f t="shared" ca="1" si="1426"/>
        <v>-423268.73069824284</v>
      </c>
      <c r="S3051" s="5">
        <f ca="1">VLOOKUP(CONCATENATE($F3051," ",$G3051),AllocFactorMatrix,(S$4+1),FALSE)*$E3055</f>
        <v>-16223.766200409324</v>
      </c>
      <c r="T3051" s="5">
        <f ca="1">VLOOKUP(CONCATENATE($F3051," ",$G3051),AllocFactorMatrix,(T$4+1),FALSE)*$E3055</f>
        <v>-224340.01333930262</v>
      </c>
      <c r="U3051" s="5">
        <f ca="1">VLOOKUP(CONCATENATE($F3051," ",$G3051),AllocFactorMatrix,(U$4+1),FALSE)*$E3055</f>
        <v>0</v>
      </c>
      <c r="V3051" s="5">
        <f ca="1">VLOOKUP(CONCATENATE($F3051," ",$G3051),AllocFactorMatrix,(V$4+1),FALSE)*$E3055</f>
        <v>0</v>
      </c>
      <c r="W3051" s="5">
        <f t="shared" ca="1" si="1427"/>
        <v>-240563.77953971195</v>
      </c>
      <c r="X3051" s="5">
        <f ca="1">VLOOKUP(CONCATENATE($F3051," ",$G3051),AllocFactorMatrix,(X$4+1),FALSE)*$E3055</f>
        <v>-98379.957325089112</v>
      </c>
      <c r="Y3051" s="5">
        <f ca="1">VLOOKUP(CONCATENATE($F3051," ",$G3051),AllocFactorMatrix,(Y$4+1),FALSE)*$E3055</f>
        <v>-1974.6408896565581</v>
      </c>
      <c r="Z3051" s="5">
        <f t="shared" ca="1" si="1425"/>
        <v>-100354.59821474567</v>
      </c>
      <c r="AA3051" s="5">
        <f ca="1">VLOOKUP(CONCATENATE($F3051," ",$G3051),AllocFactorMatrix,(AA$4+1),FALSE)*$E3055</f>
        <v>-1296.4530996744218</v>
      </c>
      <c r="AB3051" s="5">
        <f ca="1">VLOOKUP(CONCATENATE($F3051," ",$G3051),AllocFactorMatrix,(AB$4+1),FALSE)*$E3055</f>
        <v>0</v>
      </c>
      <c r="AC3051" s="5">
        <f ca="1">VLOOKUP(CONCATENATE($F3051," ",$G3051),AllocFactorMatrix,(AC$4+1),FALSE)*$E3055</f>
        <v>0</v>
      </c>
    </row>
    <row r="3052" spans="1:29" hidden="1" outlineLevel="1">
      <c r="E3052" s="48"/>
      <c r="F3052" s="175" t="str">
        <f>F3055</f>
        <v>RB_GUP</v>
      </c>
      <c r="G3052" s="52" t="str">
        <f>$G$12</f>
        <v>DISTSEC</v>
      </c>
      <c r="H3052" s="4">
        <f t="shared" ca="1" si="1403"/>
        <v>-1933393.9259922714</v>
      </c>
      <c r="I3052" s="5">
        <f ca="1">VLOOKUP(CONCATENATE($F3052," ",$G3052),AllocFactorMatrix,(I$4+1),FALSE)*$E3055</f>
        <v>-1434781.4619334543</v>
      </c>
      <c r="J3052" s="5">
        <f ca="1">VLOOKUP(CONCATENATE($F3052," ",$G3052),AllocFactorMatrix,(J$4+1),FALSE)*$E3055</f>
        <v>-289316.04466279189</v>
      </c>
      <c r="K3052" s="5">
        <f ca="1">VLOOKUP(CONCATENATE($F3052," ",$G3052),AllocFactorMatrix,(K$4+1),FALSE)*$E3055</f>
        <v>0</v>
      </c>
      <c r="L3052" s="5">
        <f ca="1">VLOOKUP(CONCATENATE($F3052," ",$G3052),AllocFactorMatrix,(L$4+1),FALSE)*$E3055</f>
        <v>0</v>
      </c>
      <c r="M3052" s="5">
        <f t="shared" ca="1" si="1424"/>
        <v>-289316.04466279189</v>
      </c>
      <c r="N3052" s="5">
        <f ca="1">VLOOKUP(CONCATENATE($F3052," ",$G3052),AllocFactorMatrix,(N$4+1),FALSE)*$E3055</f>
        <v>-144610.42410086238</v>
      </c>
      <c r="O3052" s="5">
        <f ca="1">VLOOKUP(CONCATENATE($F3052," ",$G3052),AllocFactorMatrix,(O$4+1),FALSE)*$E3055</f>
        <v>0</v>
      </c>
      <c r="P3052" s="5">
        <f ca="1">VLOOKUP(CONCATENATE($F3052," ",$G3052),AllocFactorMatrix,(P$4+1),FALSE)*$E3055</f>
        <v>0</v>
      </c>
      <c r="Q3052" s="5">
        <f ca="1">VLOOKUP(CONCATENATE($F3052," ",$G3052),AllocFactorMatrix,(Q$4+1),FALSE)*$E3055</f>
        <v>0</v>
      </c>
      <c r="R3052" s="5">
        <f t="shared" ca="1" si="1426"/>
        <v>-144610.42410086238</v>
      </c>
      <c r="S3052" s="5">
        <f ca="1">VLOOKUP(CONCATENATE($F3052," ",$G3052),AllocFactorMatrix,(S$4+1),FALSE)*$E3055</f>
        <v>-5405.1990614773858</v>
      </c>
      <c r="T3052" s="5">
        <f ca="1">VLOOKUP(CONCATENATE($F3052," ",$G3052),AllocFactorMatrix,(T$4+1),FALSE)*$E3055</f>
        <v>0</v>
      </c>
      <c r="U3052" s="5">
        <f ca="1">VLOOKUP(CONCATENATE($F3052," ",$G3052),AllocFactorMatrix,(U$4+1),FALSE)*$E3055</f>
        <v>0</v>
      </c>
      <c r="V3052" s="5">
        <f ca="1">VLOOKUP(CONCATENATE($F3052," ",$G3052),AllocFactorMatrix,(V$4+1),FALSE)*$E3055</f>
        <v>0</v>
      </c>
      <c r="W3052" s="5">
        <f t="shared" ca="1" si="1427"/>
        <v>-5405.1990614773858</v>
      </c>
      <c r="X3052" s="5">
        <f ca="1">VLOOKUP(CONCATENATE($F3052," ",$G3052),AllocFactorMatrix,(X$4+1),FALSE)*$E3055</f>
        <v>-40849.081433527237</v>
      </c>
      <c r="Y3052" s="5">
        <f ca="1">VLOOKUP(CONCATENATE($F3052," ",$G3052),AllocFactorMatrix,(Y$4+1),FALSE)*$E3055</f>
        <v>0</v>
      </c>
      <c r="Z3052" s="5">
        <f t="shared" ca="1" si="1425"/>
        <v>-40849.081433527237</v>
      </c>
      <c r="AA3052" s="5">
        <f ca="1">VLOOKUP(CONCATENATE($F3052," ",$G3052),AllocFactorMatrix,(AA$4+1),FALSE)*$E3055</f>
        <v>-482.98204512035693</v>
      </c>
      <c r="AB3052" s="5">
        <f ca="1">VLOOKUP(CONCATENATE($F3052," ",$G3052),AllocFactorMatrix,(AB$4+1),FALSE)*$E3055</f>
        <v>-14866.047354008901</v>
      </c>
      <c r="AC3052" s="5">
        <f ca="1">VLOOKUP(CONCATENATE($F3052," ",$G3052),AllocFactorMatrix,(AC$4+1),FALSE)*$E3055</f>
        <v>-3082.6854010290608</v>
      </c>
    </row>
    <row r="3053" spans="1:29" hidden="1" outlineLevel="1">
      <c r="E3053" s="48"/>
      <c r="F3053" s="175" t="str">
        <f>F3055</f>
        <v>RB_GUP</v>
      </c>
      <c r="G3053" s="52" t="str">
        <f>$G$13</f>
        <v>ENERGY</v>
      </c>
      <c r="H3053" s="4">
        <f t="shared" ca="1" si="1403"/>
        <v>-125169.11757849992</v>
      </c>
      <c r="I3053" s="5">
        <f ca="1">VLOOKUP(CONCATENATE($F3053," ",$G3053),AllocFactorMatrix,(I$4+1),FALSE)*$E3055</f>
        <v>-48976.949527755132</v>
      </c>
      <c r="J3053" s="5">
        <f ca="1">VLOOKUP(CONCATENATE($F3053," ",$G3053),AllocFactorMatrix,(J$4+1),FALSE)*$E3055</f>
        <v>-14129.707836813996</v>
      </c>
      <c r="K3053" s="5">
        <f ca="1">VLOOKUP(CONCATENATE($F3053," ",$G3053),AllocFactorMatrix,(K$4+1),FALSE)*$E3055</f>
        <v>-196.937968078018</v>
      </c>
      <c r="L3053" s="5">
        <f ca="1">VLOOKUP(CONCATENATE($F3053," ",$G3053),AllocFactorMatrix,(L$4+1),FALSE)*$E3055</f>
        <v>-27.531761030144381</v>
      </c>
      <c r="M3053" s="5">
        <f t="shared" ca="1" si="1424"/>
        <v>-14354.177565922158</v>
      </c>
      <c r="N3053" s="5">
        <f ca="1">VLOOKUP(CONCATENATE($F3053," ",$G3053),AllocFactorMatrix,(N$4+1),FALSE)*$E3055</f>
        <v>-9167.6980319430004</v>
      </c>
      <c r="O3053" s="5">
        <f ca="1">VLOOKUP(CONCATENATE($F3053," ",$G3053),AllocFactorMatrix,(O$4+1),FALSE)*$E3055</f>
        <v>-1634.9577813843891</v>
      </c>
      <c r="P3053" s="5">
        <f ca="1">VLOOKUP(CONCATENATE($F3053," ",$G3053),AllocFactorMatrix,(P$4+1),FALSE)*$E3055</f>
        <v>-332.93727896320502</v>
      </c>
      <c r="Q3053" s="5">
        <f ca="1">VLOOKUP(CONCATENATE($F3053," ",$G3053),AllocFactorMatrix,(Q$4+1),FALSE)*$E3055</f>
        <v>-12.575153702441611</v>
      </c>
      <c r="R3053" s="5">
        <f t="shared" ca="1" si="1426"/>
        <v>-11148.168245993036</v>
      </c>
      <c r="S3053" s="5">
        <f ca="1">VLOOKUP(CONCATENATE($F3053," ",$G3053),AllocFactorMatrix,(S$4+1),FALSE)*$E3055</f>
        <v>-480.11251258626606</v>
      </c>
      <c r="T3053" s="5">
        <f ca="1">VLOOKUP(CONCATENATE($F3053," ",$G3053),AllocFactorMatrix,(T$4+1),FALSE)*$E3055</f>
        <v>-7590.6701100554465</v>
      </c>
      <c r="U3053" s="5">
        <f ca="1">VLOOKUP(CONCATENATE($F3053," ",$G3053),AllocFactorMatrix,(U$4+1),FALSE)*$E3055</f>
        <v>-32646.23672128054</v>
      </c>
      <c r="V3053" s="5">
        <f ca="1">VLOOKUP(CONCATENATE($F3053," ",$G3053),AllocFactorMatrix,(V$4+1),FALSE)*$E3055</f>
        <v>-6141.0981087611199</v>
      </c>
      <c r="W3053" s="5">
        <f t="shared" ca="1" si="1427"/>
        <v>-46858.117452683371</v>
      </c>
      <c r="X3053" s="5">
        <f ca="1">VLOOKUP(CONCATENATE($F3053," ",$G3053),AllocFactorMatrix,(X$4+1),FALSE)*$E3055</f>
        <v>-2518.2757695592077</v>
      </c>
      <c r="Y3053" s="5">
        <f ca="1">VLOOKUP(CONCATENATE($F3053," ",$G3053),AllocFactorMatrix,(Y$4+1),FALSE)*$E3055</f>
        <v>-50.528700978548613</v>
      </c>
      <c r="Z3053" s="5">
        <f t="shared" ca="1" si="1425"/>
        <v>-2568.8044705377561</v>
      </c>
      <c r="AA3053" s="5">
        <f ca="1">VLOOKUP(CONCATENATE($F3053," ",$G3053),AllocFactorMatrix,(AA$4+1),FALSE)*$E3055</f>
        <v>-45.07181794813954</v>
      </c>
      <c r="AB3053" s="5">
        <f ca="1">VLOOKUP(CONCATENATE($F3053," ",$G3053),AllocFactorMatrix,(AB$4+1),FALSE)*$E3055</f>
        <v>-1009.5932858045331</v>
      </c>
      <c r="AC3053" s="5">
        <f ca="1">VLOOKUP(CONCATENATE($F3053," ",$G3053),AllocFactorMatrix,(AC$4+1),FALSE)*$E3055</f>
        <v>-208.23521185577417</v>
      </c>
    </row>
    <row r="3054" spans="1:29" hidden="1" outlineLevel="1">
      <c r="E3054" s="48"/>
      <c r="F3054" s="175" t="str">
        <f>F3055</f>
        <v>RB_GUP</v>
      </c>
      <c r="G3054" s="52" t="str">
        <f>$G$14</f>
        <v>CUSTOMER</v>
      </c>
      <c r="H3054" s="4">
        <f t="shared" ca="1" si="1403"/>
        <v>-911196.09040968586</v>
      </c>
      <c r="I3054" s="5">
        <f ca="1">VLOOKUP(CONCATENATE($F3054," ",$G3054),AllocFactorMatrix,(I$4+1),FALSE)*$E3055</f>
        <v>-451321.04540960584</v>
      </c>
      <c r="J3054" s="5">
        <f ca="1">VLOOKUP(CONCATENATE($F3054," ",$G3054),AllocFactorMatrix,(J$4+1),FALSE)*$E3055</f>
        <v>-143842.53414320014</v>
      </c>
      <c r="K3054" s="5">
        <f ca="1">VLOOKUP(CONCATENATE($F3054," ",$G3054),AllocFactorMatrix,(K$4+1),FALSE)*$E3055</f>
        <v>-9181.6458324227824</v>
      </c>
      <c r="L3054" s="5">
        <f ca="1">VLOOKUP(CONCATENATE($F3054," ",$G3054),AllocFactorMatrix,(L$4+1),FALSE)*$E3055</f>
        <v>-1544.2306523308032</v>
      </c>
      <c r="M3054" s="5">
        <f t="shared" ca="1" si="1424"/>
        <v>-154568.41062795371</v>
      </c>
      <c r="N3054" s="5">
        <f ca="1">VLOOKUP(CONCATENATE($F3054," ",$G3054),AllocFactorMatrix,(N$4+1),FALSE)*$E3055</f>
        <v>-11214.520337417398</v>
      </c>
      <c r="O3054" s="5">
        <f ca="1">VLOOKUP(CONCATENATE($F3054," ",$G3054),AllocFactorMatrix,(O$4+1),FALSE)*$E3055</f>
        <v>-3241.6176620607566</v>
      </c>
      <c r="P3054" s="5">
        <f ca="1">VLOOKUP(CONCATENATE($F3054," ",$G3054),AllocFactorMatrix,(P$4+1),FALSE)*$E3055</f>
        <v>-3797.1911763954199</v>
      </c>
      <c r="Q3054" s="5">
        <f ca="1">VLOOKUP(CONCATENATE($F3054," ",$G3054),AllocFactorMatrix,(Q$4+1),FALSE)*$E3055</f>
        <v>-474.44976023618068</v>
      </c>
      <c r="R3054" s="5">
        <f t="shared" ca="1" si="1426"/>
        <v>-18727.778936109757</v>
      </c>
      <c r="S3054" s="5">
        <f ca="1">VLOOKUP(CONCATENATE($F3054," ",$G3054),AllocFactorMatrix,(S$4+1),FALSE)*$E3055</f>
        <v>-74.254404185264406</v>
      </c>
      <c r="T3054" s="5">
        <f ca="1">VLOOKUP(CONCATENATE($F3054," ",$G3054),AllocFactorMatrix,(T$4+1),FALSE)*$E3055</f>
        <v>-2300.80871140503</v>
      </c>
      <c r="U3054" s="5">
        <f ca="1">VLOOKUP(CONCATENATE($F3054," ",$G3054),AllocFactorMatrix,(U$4+1),FALSE)*$E3055</f>
        <v>-6382.7399072439366</v>
      </c>
      <c r="V3054" s="5">
        <f ca="1">VLOOKUP(CONCATENATE($F3054," ",$G3054),AllocFactorMatrix,(V$4+1),FALSE)*$E3055</f>
        <v>-1897.8652420403912</v>
      </c>
      <c r="W3054" s="5">
        <f t="shared" ca="1" si="1427"/>
        <v>-10655.668264874621</v>
      </c>
      <c r="X3054" s="5">
        <f ca="1">VLOOKUP(CONCATENATE($F3054," ",$G3054),AllocFactorMatrix,(X$4+1),FALSE)*$E3055</f>
        <v>-2266.2663608952162</v>
      </c>
      <c r="Y3054" s="5">
        <f ca="1">VLOOKUP(CONCATENATE($F3054," ",$G3054),AllocFactorMatrix,(Y$4+1),FALSE)*$E3055</f>
        <v>-42.435607811361443</v>
      </c>
      <c r="Z3054" s="5">
        <f t="shared" ca="1" si="1425"/>
        <v>-2308.7019687065776</v>
      </c>
      <c r="AA3054" s="5">
        <f ca="1">VLOOKUP(CONCATENATE($F3054," ",$G3054),AllocFactorMatrix,(AA$4+1),FALSE)*$E3055</f>
        <v>-219.23519258636486</v>
      </c>
      <c r="AB3054" s="5">
        <f ca="1">VLOOKUP(CONCATENATE($F3054," ",$G3054),AllocFactorMatrix,(AB$4+1),FALSE)*$E3055</f>
        <v>-240926.77662558694</v>
      </c>
      <c r="AC3054" s="5">
        <f ca="1">VLOOKUP(CONCATENATE($F3054," ",$G3054),AllocFactorMatrix,(AC$4+1),FALSE)*$E3055</f>
        <v>-32468.473384262183</v>
      </c>
    </row>
    <row r="3055" spans="1:29" collapsed="1">
      <c r="D3055" s="52" t="s">
        <v>258</v>
      </c>
      <c r="E3055" s="58">
        <v>-18356080</v>
      </c>
      <c r="F3055" s="93" t="s">
        <v>73</v>
      </c>
      <c r="G3055" s="52" t="str">
        <f>$G$15</f>
        <v>TOTAL</v>
      </c>
      <c r="H3055" s="4">
        <f t="shared" ca="1" si="1403"/>
        <v>-18356080.000000004</v>
      </c>
      <c r="I3055" s="5">
        <f ca="1">VLOOKUP(CONCATENATE($F3055," ",$G3055),AllocFactorMatrix,(I$4+1),FALSE)*$E3055</f>
        <v>-10412453.399205191</v>
      </c>
      <c r="J3055" s="5">
        <f ca="1">VLOOKUP(CONCATENATE($F3055," ",$G3055),AllocFactorMatrix,(J$4+1),FALSE)*$E3055</f>
        <v>-2427054.1193821505</v>
      </c>
      <c r="K3055" s="5">
        <f ca="1">VLOOKUP(CONCATENATE($F3055," ",$G3055),AllocFactorMatrix,(K$4+1),FALSE)*$E3055</f>
        <v>-36952.522318838353</v>
      </c>
      <c r="L3055" s="5">
        <f ca="1">VLOOKUP(CONCATENATE($F3055," ",$G3055),AllocFactorMatrix,(L$4+1),FALSE)*$E3055</f>
        <v>-4280.1087103780201</v>
      </c>
      <c r="M3055" s="5">
        <f t="shared" ca="1" si="1424"/>
        <v>-2468286.7504113666</v>
      </c>
      <c r="N3055" s="5">
        <f ca="1">VLOOKUP(CONCATENATE($F3055," ",$G3055),AllocFactorMatrix,(N$4+1),FALSE)*$E3055</f>
        <v>-1332200.6052583212</v>
      </c>
      <c r="O3055" s="5">
        <f ca="1">VLOOKUP(CONCATENATE($F3055," ",$G3055),AllocFactorMatrix,(O$4+1),FALSE)*$E3055</f>
        <v>-214240.49997347119</v>
      </c>
      <c r="P3055" s="5">
        <f ca="1">VLOOKUP(CONCATENATE($F3055," ",$G3055),AllocFactorMatrix,(P$4+1),FALSE)*$E3055</f>
        <v>-34261.977336207688</v>
      </c>
      <c r="Q3055" s="5">
        <f ca="1">VLOOKUP(CONCATENATE($F3055," ",$G3055),AllocFactorMatrix,(Q$4+1),FALSE)*$E3055</f>
        <v>-1506.2790615819224</v>
      </c>
      <c r="R3055" s="5">
        <f t="shared" ca="1" si="1426"/>
        <v>-1582209.361629582</v>
      </c>
      <c r="S3055" s="5">
        <f ca="1">VLOOKUP(CONCATENATE($F3055," ",$G3055),AllocFactorMatrix,(S$4+1),FALSE)*$E3055</f>
        <v>-60307.952172010766</v>
      </c>
      <c r="T3055" s="5">
        <f ca="1">VLOOKUP(CONCATENATE($F3055," ",$G3055),AllocFactorMatrix,(T$4+1),FALSE)*$E3055</f>
        <v>-750604.09532005317</v>
      </c>
      <c r="U3055" s="5">
        <f ca="1">VLOOKUP(CONCATENATE($F3055," ",$G3055),AllocFactorMatrix,(U$4+1),FALSE)*$E3055</f>
        <v>-2062763.3661976499</v>
      </c>
      <c r="V3055" s="5">
        <f ca="1">VLOOKUP(CONCATENATE($F3055," ",$G3055),AllocFactorMatrix,(V$4+1),FALSE)*$E3055</f>
        <v>-335237.01703651348</v>
      </c>
      <c r="W3055" s="5">
        <f t="shared" ca="1" si="1427"/>
        <v>-3208912.4307262274</v>
      </c>
      <c r="X3055" s="5">
        <f ca="1">VLOOKUP(CONCATENATE($F3055," ",$G3055),AllocFactorMatrix,(X$4+1),FALSE)*$E3055</f>
        <v>-365865.27051751845</v>
      </c>
      <c r="Y3055" s="5">
        <f ca="1">VLOOKUP(CONCATENATE($F3055," ",$G3055),AllocFactorMatrix,(Y$4+1),FALSE)*$E3055</f>
        <v>-6500.5791135233185</v>
      </c>
      <c r="Z3055" s="5">
        <f t="shared" ca="1" si="1425"/>
        <v>-372365.84963104175</v>
      </c>
      <c r="AA3055" s="5">
        <f ca="1">VLOOKUP(CONCATENATE($F3055," ",$G3055),AllocFactorMatrix,(AA$4+1),FALSE)*$E3055</f>
        <v>-4972.3358041009378</v>
      </c>
      <c r="AB3055" s="5">
        <f ca="1">VLOOKUP(CONCATENATE($F3055," ",$G3055),AllocFactorMatrix,(AB$4+1),FALSE)*$E3055</f>
        <v>-268682.97677722498</v>
      </c>
      <c r="AC3055" s="5">
        <f ca="1">VLOOKUP(CONCATENATE($F3055," ",$G3055),AllocFactorMatrix,(AC$4+1),FALSE)*$E3055</f>
        <v>-38196.895815270174</v>
      </c>
    </row>
    <row r="3056" spans="1:29" hidden="1" outlineLevel="1">
      <c r="E3056" s="48"/>
      <c r="F3056" s="175" t="str">
        <f>F3063</f>
        <v>LABOR_M</v>
      </c>
      <c r="G3056" s="52" t="str">
        <f>$G$8</f>
        <v>PRODUCTION</v>
      </c>
      <c r="H3056" s="4">
        <f t="shared" ca="1" si="1403"/>
        <v>91157.094003838036</v>
      </c>
      <c r="I3056" s="5">
        <f ca="1">VLOOKUP(CONCATENATE($F3056," ",$G3056),AllocFactorMatrix,(I$4+1),FALSE)*$E3063</f>
        <v>46889.931129685363</v>
      </c>
      <c r="J3056" s="5">
        <f ca="1">VLOOKUP(CONCATENATE($F3056," ",$G3056),AllocFactorMatrix,(J$4+1),FALSE)*$E3063</f>
        <v>10934.73914847008</v>
      </c>
      <c r="K3056" s="5">
        <f ca="1">VLOOKUP(CONCATENATE($F3056," ",$G3056),AllocFactorMatrix,(K$4+1),FALSE)*$E3063</f>
        <v>152.03617278418434</v>
      </c>
      <c r="L3056" s="5">
        <f ca="1">VLOOKUP(CONCATENATE($F3056," ",$G3056),AllocFactorMatrix,(L$4+1),FALSE)*$E3063</f>
        <v>21.174641425819331</v>
      </c>
      <c r="M3056" s="5">
        <f t="shared" ref="M3056:M3063" ca="1" si="1428">SUBTOTAL(9,J3056:L3056)</f>
        <v>11107.949962680084</v>
      </c>
      <c r="N3056" s="5">
        <f ca="1">VLOOKUP(CONCATENATE($F3056," ",$G3056),AllocFactorMatrix,(N$4+1),FALSE)*$E3063</f>
        <v>6508.4463748923445</v>
      </c>
      <c r="O3056" s="5">
        <f ca="1">VLOOKUP(CONCATENATE($F3056," ",$G3056),AllocFactorMatrix,(O$4+1),FALSE)*$E3063</f>
        <v>1166.2588244258932</v>
      </c>
      <c r="P3056" s="5">
        <f ca="1">VLOOKUP(CONCATENATE($F3056," ",$G3056),AllocFactorMatrix,(P$4+1),FALSE)*$E3063</f>
        <v>236.50538813796433</v>
      </c>
      <c r="Q3056" s="5">
        <f ca="1">VLOOKUP(CONCATENATE($F3056," ",$G3056),AllocFactorMatrix,(Q$4+1),FALSE)*$E3063</f>
        <v>8.9811851616066747</v>
      </c>
      <c r="R3056" s="5">
        <f ca="1">SUBTOTAL(9,N3056:Q3056)</f>
        <v>7920.191772617809</v>
      </c>
      <c r="S3056" s="5">
        <f ca="1">VLOOKUP(CONCATENATE($F3056," ",$G3056),AllocFactorMatrix,(S$4+1),FALSE)*$E3063</f>
        <v>308.22161961891118</v>
      </c>
      <c r="T3056" s="5">
        <f ca="1">VLOOKUP(CONCATENATE($F3056," ",$G3056),AllocFactorMatrix,(T$4+1),FALSE)*$E3063</f>
        <v>4161.1698473092292</v>
      </c>
      <c r="U3056" s="5">
        <f ca="1">VLOOKUP(CONCATENATE($F3056," ",$G3056),AllocFactorMatrix,(U$4+1),FALSE)*$E3063</f>
        <v>15914.804248229671</v>
      </c>
      <c r="V3056" s="5">
        <f ca="1">VLOOKUP(CONCATENATE($F3056," ",$G3056),AllocFactorMatrix,(V$4+1),FALSE)*$E3063</f>
        <v>2883.1143944455216</v>
      </c>
      <c r="W3056" s="5">
        <f ca="1">SUBTOTAL(9,S3056:V3056)</f>
        <v>23267.310109603332</v>
      </c>
      <c r="X3056" s="5">
        <f ca="1">VLOOKUP(CONCATENATE($F3056," ",$G3056),AllocFactorMatrix,(X$4+1),FALSE)*$E3063</f>
        <v>1786.3056812267541</v>
      </c>
      <c r="Y3056" s="5">
        <f ca="1">VLOOKUP(CONCATENATE($F3056," ",$G3056),AllocFactorMatrix,(Y$4+1),FALSE)*$E3063</f>
        <v>35.677106137486632</v>
      </c>
      <c r="Z3056" s="5">
        <f t="shared" ref="Z3056:Z3063" ca="1" si="1429">SUBTOTAL(9,X3056:Y3056)</f>
        <v>1821.9827873642407</v>
      </c>
      <c r="AA3056" s="5">
        <f ca="1">VLOOKUP(CONCATENATE($F3056," ",$G3056),AllocFactorMatrix,(AA$4+1),FALSE)*$E3063</f>
        <v>23.564261827039083</v>
      </c>
      <c r="AB3056" s="5">
        <f ca="1">VLOOKUP(CONCATENATE($F3056," ",$G3056),AllocFactorMatrix,(AB$4+1),FALSE)*$E3063</f>
        <v>104.68586764733546</v>
      </c>
      <c r="AC3056" s="5">
        <f ca="1">VLOOKUP(CONCATENATE($F3056," ",$G3056),AllocFactorMatrix,(AC$4+1),FALSE)*$E3063</f>
        <v>21.47811241282114</v>
      </c>
    </row>
    <row r="3057" spans="4:29" hidden="1" outlineLevel="1">
      <c r="E3057" s="48"/>
      <c r="F3057" s="175" t="str">
        <f>F3063</f>
        <v>LABOR_M</v>
      </c>
      <c r="G3057" s="52" t="str">
        <f>$G$9</f>
        <v>BULKTRAN</v>
      </c>
      <c r="H3057" s="4">
        <f t="shared" ca="1" si="1403"/>
        <v>14130.070618764545</v>
      </c>
      <c r="I3057" s="5">
        <f ca="1">VLOOKUP(CONCATENATE($F3057," ",$G3057),AllocFactorMatrix,(I$4+1),FALSE)*$E3063</f>
        <v>7268.3102221705603</v>
      </c>
      <c r="J3057" s="5">
        <f ca="1">VLOOKUP(CONCATENATE($F3057," ",$G3057),AllocFactorMatrix,(J$4+1),FALSE)*$E3063</f>
        <v>1694.9710612664574</v>
      </c>
      <c r="K3057" s="5">
        <f ca="1">VLOOKUP(CONCATENATE($F3057," ",$G3057),AllocFactorMatrix,(K$4+1),FALSE)*$E3063</f>
        <v>23.566809380263471</v>
      </c>
      <c r="L3057" s="5">
        <f ca="1">VLOOKUP(CONCATENATE($F3057," ",$G3057),AllocFactorMatrix,(L$4+1),FALSE)*$E3063</f>
        <v>3.2822369113834053</v>
      </c>
      <c r="M3057" s="5">
        <f t="shared" ca="1" si="1428"/>
        <v>1721.8201075581044</v>
      </c>
      <c r="N3057" s="5">
        <f ca="1">VLOOKUP(CONCATENATE($F3057," ",$G3057),AllocFactorMatrix,(N$4+1),FALSE)*$E3063</f>
        <v>1008.8606696018459</v>
      </c>
      <c r="O3057" s="5">
        <f ca="1">VLOOKUP(CONCATENATE($F3057," ",$G3057),AllocFactorMatrix,(O$4+1),FALSE)*$E3063</f>
        <v>180.77934283645945</v>
      </c>
      <c r="P3057" s="5">
        <f ca="1">VLOOKUP(CONCATENATE($F3057," ",$G3057),AllocFactorMatrix,(P$4+1),FALSE)*$E3063</f>
        <v>36.660205907475024</v>
      </c>
      <c r="Q3057" s="5">
        <f ca="1">VLOOKUP(CONCATENATE($F3057," ",$G3057),AllocFactorMatrix,(Q$4+1),FALSE)*$E3063</f>
        <v>1.3921547407858259</v>
      </c>
      <c r="R3057" s="5">
        <f t="shared" ref="R3057:R3063" ca="1" si="1430">SUBTOTAL(9,N3057:Q3057)</f>
        <v>1227.6923730865662</v>
      </c>
      <c r="S3057" s="5">
        <f ca="1">VLOOKUP(CONCATENATE($F3057," ",$G3057),AllocFactorMatrix,(S$4+1),FALSE)*$E3063</f>
        <v>47.776789058916407</v>
      </c>
      <c r="T3057" s="5">
        <f ca="1">VLOOKUP(CONCATENATE($F3057," ",$G3057),AllocFactorMatrix,(T$4+1),FALSE)*$E3063</f>
        <v>645.0142409835637</v>
      </c>
      <c r="U3057" s="5">
        <f ca="1">VLOOKUP(CONCATENATE($F3057," ",$G3057),AllocFactorMatrix,(U$4+1),FALSE)*$E3063</f>
        <v>2466.9205438013555</v>
      </c>
      <c r="V3057" s="5">
        <f ca="1">VLOOKUP(CONCATENATE($F3057," ",$G3057),AllocFactorMatrix,(V$4+1),FALSE)*$E3063</f>
        <v>446.9055364333633</v>
      </c>
      <c r="W3057" s="5">
        <f t="shared" ref="W3057:W3063" ca="1" si="1431">SUBTOTAL(9,S3057:V3057)</f>
        <v>3606.6171102771987</v>
      </c>
      <c r="X3057" s="5">
        <f ca="1">VLOOKUP(CONCATENATE($F3057," ",$G3057),AllocFactorMatrix,(X$4+1),FALSE)*$E3063</f>
        <v>276.89151018100227</v>
      </c>
      <c r="Y3057" s="5">
        <f ca="1">VLOOKUP(CONCATENATE($F3057," ",$G3057),AllocFactorMatrix,(Y$4+1),FALSE)*$E3063</f>
        <v>5.5302336554807034</v>
      </c>
      <c r="Z3057" s="5">
        <f t="shared" ca="1" si="1429"/>
        <v>282.42174383648296</v>
      </c>
      <c r="AA3057" s="5">
        <f ca="1">VLOOKUP(CONCATENATE($F3057," ",$G3057),AllocFactorMatrix,(AA$4+1),FALSE)*$E3063</f>
        <v>3.6526469753533428</v>
      </c>
      <c r="AB3057" s="5">
        <f ca="1">VLOOKUP(CONCATENATE($F3057," ",$G3057),AllocFactorMatrix,(AB$4+1),FALSE)*$E3063</f>
        <v>16.227137545446602</v>
      </c>
      <c r="AC3057" s="5">
        <f ca="1">VLOOKUP(CONCATENATE($F3057," ",$G3057),AllocFactorMatrix,(AC$4+1),FALSE)*$E3063</f>
        <v>3.3292773148093948</v>
      </c>
    </row>
    <row r="3058" spans="4:29" hidden="1" outlineLevel="1">
      <c r="E3058" s="48"/>
      <c r="F3058" s="175" t="str">
        <f>F3063</f>
        <v>LABOR_M</v>
      </c>
      <c r="G3058" s="52" t="str">
        <f>$G$10</f>
        <v>SUBTRAN</v>
      </c>
      <c r="H3058" s="4">
        <f t="shared" ca="1" si="1403"/>
        <v>3915.9965827227379</v>
      </c>
      <c r="I3058" s="5">
        <f ca="1">VLOOKUP(CONCATENATE($F3058," ",$G3058),AllocFactorMatrix,(I$4+1),FALSE)*$E3063</f>
        <v>2000.8916166886277</v>
      </c>
      <c r="J3058" s="5">
        <f ca="1">VLOOKUP(CONCATENATE($F3058," ",$G3058),AllocFactorMatrix,(J$4+1),FALSE)*$E3063</f>
        <v>469.04279630015174</v>
      </c>
      <c r="K3058" s="5">
        <f ca="1">VLOOKUP(CONCATENATE($F3058," ",$G3058),AllocFactorMatrix,(K$4+1),FALSE)*$E3063</f>
        <v>6.5523459850226438</v>
      </c>
      <c r="L3058" s="5">
        <f ca="1">VLOOKUP(CONCATENATE($F3058," ",$G3058),AllocFactorMatrix,(L$4+1),FALSE)*$E3063</f>
        <v>1.1859441794409669</v>
      </c>
      <c r="M3058" s="5">
        <f t="shared" ca="1" si="1428"/>
        <v>476.78108646461538</v>
      </c>
      <c r="N3058" s="5">
        <f ca="1">VLOOKUP(CONCATENATE($F3058," ",$G3058),AllocFactorMatrix,(N$4+1),FALSE)*$E3063</f>
        <v>271.07317721983799</v>
      </c>
      <c r="O3058" s="5">
        <f ca="1">VLOOKUP(CONCATENATE($F3058," ",$G3058),AllocFactorMatrix,(O$4+1),FALSE)*$E3063</f>
        <v>48.710488068526978</v>
      </c>
      <c r="P3058" s="5">
        <f ca="1">VLOOKUP(CONCATENATE($F3058," ",$G3058),AllocFactorMatrix,(P$4+1),FALSE)*$E3063</f>
        <v>12.786127560077547</v>
      </c>
      <c r="Q3058" s="5">
        <f ca="1">VLOOKUP(CONCATENATE($F3058," ",$G3058),AllocFactorMatrix,(Q$4+1),FALSE)*$E3063</f>
        <v>0</v>
      </c>
      <c r="R3058" s="5">
        <f t="shared" ca="1" si="1430"/>
        <v>332.56979284844249</v>
      </c>
      <c r="S3058" s="5">
        <f ca="1">VLOOKUP(CONCATENATE($F3058," ",$G3058),AllocFactorMatrix,(S$4+1),FALSE)*$E3063</f>
        <v>12.21841583502121</v>
      </c>
      <c r="T3058" s="5">
        <f ca="1">VLOOKUP(CONCATENATE($F3058," ",$G3058),AllocFactorMatrix,(T$4+1),FALSE)*$E3063</f>
        <v>171.43622211369654</v>
      </c>
      <c r="U3058" s="5">
        <f ca="1">VLOOKUP(CONCATENATE($F3058," ",$G3058),AllocFactorMatrix,(U$4+1),FALSE)*$E3063</f>
        <v>845.31281870997941</v>
      </c>
      <c r="V3058" s="5">
        <f ca="1">VLOOKUP(CONCATENATE($F3058," ",$G3058),AllocFactorMatrix,(V$4+1),FALSE)*$E3063</f>
        <v>0</v>
      </c>
      <c r="W3058" s="5">
        <f t="shared" ca="1" si="1431"/>
        <v>1028.9674566586971</v>
      </c>
      <c r="X3058" s="5">
        <f ca="1">VLOOKUP(CONCATENATE($F3058," ",$G3058),AllocFactorMatrix,(X$4+1),FALSE)*$E3063</f>
        <v>74.306626605445516</v>
      </c>
      <c r="Y3058" s="5">
        <f ca="1">VLOOKUP(CONCATENATE($F3058," ",$G3058),AllocFactorMatrix,(Y$4+1),FALSE)*$E3063</f>
        <v>1.4919668696888984</v>
      </c>
      <c r="Z3058" s="5">
        <f t="shared" ca="1" si="1429"/>
        <v>75.79859347513441</v>
      </c>
      <c r="AA3058" s="5">
        <f ca="1">VLOOKUP(CONCATENATE($F3058," ",$G3058),AllocFactorMatrix,(AA$4+1),FALSE)*$E3063</f>
        <v>0.98803658721835985</v>
      </c>
      <c r="AB3058" s="5">
        <f ca="1">VLOOKUP(CONCATENATE($F3058," ",$G3058),AllocFactorMatrix,(AB$4+1),FALSE)*$E3063</f>
        <v>0</v>
      </c>
      <c r="AC3058" s="5">
        <f ca="1">VLOOKUP(CONCATENATE($F3058," ",$G3058),AllocFactorMatrix,(AC$4+1),FALSE)*$E3063</f>
        <v>0</v>
      </c>
    </row>
    <row r="3059" spans="4:29" hidden="1" outlineLevel="1">
      <c r="E3059" s="48"/>
      <c r="F3059" s="175" t="str">
        <f>F3063</f>
        <v>LABOR_M</v>
      </c>
      <c r="G3059" s="52" t="str">
        <f>$G$11</f>
        <v>DISTPRI</v>
      </c>
      <c r="H3059" s="4">
        <f t="shared" ca="1" si="1403"/>
        <v>31988.128276538671</v>
      </c>
      <c r="I3059" s="5">
        <f ca="1">VLOOKUP(CONCATENATE($F3059," ",$G3059),AllocFactorMatrix,(I$4+1),FALSE)*$E3063</f>
        <v>20946.052487814573</v>
      </c>
      <c r="J3059" s="5">
        <f ca="1">VLOOKUP(CONCATENATE($F3059," ",$G3059),AllocFactorMatrix,(J$4+1),FALSE)*$E3063</f>
        <v>4902.1847273258227</v>
      </c>
      <c r="K3059" s="5">
        <f ca="1">VLOOKUP(CONCATENATE($F3059," ",$G3059),AllocFactorMatrix,(K$4+1),FALSE)*$E3063</f>
        <v>68.47249500229168</v>
      </c>
      <c r="L3059" s="5">
        <f ca="1">VLOOKUP(CONCATENATE($F3059," ",$G3059),AllocFactorMatrix,(L$4+1),FALSE)*$E3063</f>
        <v>0</v>
      </c>
      <c r="M3059" s="5">
        <f t="shared" ca="1" si="1428"/>
        <v>4970.6572223281146</v>
      </c>
      <c r="N3059" s="5">
        <f ca="1">VLOOKUP(CONCATENATE($F3059," ",$G3059),AllocFactorMatrix,(N$4+1),FALSE)*$E3063</f>
        <v>2845.8143997469624</v>
      </c>
      <c r="O3059" s="5">
        <f ca="1">VLOOKUP(CONCATENATE($F3059," ",$G3059),AllocFactorMatrix,(O$4+1),FALSE)*$E3063</f>
        <v>511.33362956488281</v>
      </c>
      <c r="P3059" s="5">
        <f ca="1">VLOOKUP(CONCATENATE($F3059," ",$G3059),AllocFactorMatrix,(P$4+1),FALSE)*$E3063</f>
        <v>0</v>
      </c>
      <c r="Q3059" s="5">
        <f ca="1">VLOOKUP(CONCATENATE($F3059," ",$G3059),AllocFactorMatrix,(Q$4+1),FALSE)*$E3063</f>
        <v>0</v>
      </c>
      <c r="R3059" s="5">
        <f t="shared" ca="1" si="1430"/>
        <v>3357.1480293118452</v>
      </c>
      <c r="S3059" s="5">
        <f ca="1">VLOOKUP(CONCATENATE($F3059," ",$G3059),AllocFactorMatrix,(S$4+1),FALSE)*$E3063</f>
        <v>128.67849849874679</v>
      </c>
      <c r="T3059" s="5">
        <f ca="1">VLOOKUP(CONCATENATE($F3059," ",$G3059),AllocFactorMatrix,(T$4+1),FALSE)*$E3063</f>
        <v>1779.3486243016712</v>
      </c>
      <c r="U3059" s="5">
        <f ca="1">VLOOKUP(CONCATENATE($F3059," ",$G3059),AllocFactorMatrix,(U$4+1),FALSE)*$E3063</f>
        <v>0</v>
      </c>
      <c r="V3059" s="5">
        <f ca="1">VLOOKUP(CONCATENATE($F3059," ",$G3059),AllocFactorMatrix,(V$4+1),FALSE)*$E3063</f>
        <v>0</v>
      </c>
      <c r="W3059" s="5">
        <f t="shared" ca="1" si="1431"/>
        <v>1908.0271228004181</v>
      </c>
      <c r="X3059" s="5">
        <f ca="1">VLOOKUP(CONCATENATE($F3059," ",$G3059),AllocFactorMatrix,(X$4+1),FALSE)*$E3063</f>
        <v>780.29879342343179</v>
      </c>
      <c r="Y3059" s="5">
        <f ca="1">VLOOKUP(CONCATENATE($F3059," ",$G3059),AllocFactorMatrix,(Y$4+1),FALSE)*$E3063</f>
        <v>15.661827322735004</v>
      </c>
      <c r="Z3059" s="5">
        <f t="shared" ca="1" si="1429"/>
        <v>795.9606207461668</v>
      </c>
      <c r="AA3059" s="5">
        <f ca="1">VLOOKUP(CONCATENATE($F3059," ",$G3059),AllocFactorMatrix,(AA$4+1),FALSE)*$E3063</f>
        <v>10.282793537541343</v>
      </c>
      <c r="AB3059" s="5">
        <f ca="1">VLOOKUP(CONCATENATE($F3059," ",$G3059),AllocFactorMatrix,(AB$4+1),FALSE)*$E3063</f>
        <v>0</v>
      </c>
      <c r="AC3059" s="5">
        <f ca="1">VLOOKUP(CONCATENATE($F3059," ",$G3059),AllocFactorMatrix,(AC$4+1),FALSE)*$E3063</f>
        <v>0</v>
      </c>
    </row>
    <row r="3060" spans="4:29" hidden="1" outlineLevel="1">
      <c r="E3060" s="48"/>
      <c r="F3060" s="175" t="str">
        <f>F3063</f>
        <v>LABOR_M</v>
      </c>
      <c r="G3060" s="52" t="str">
        <f>$G$12</f>
        <v>DISTSEC</v>
      </c>
      <c r="H3060" s="4">
        <f t="shared" ca="1" si="1403"/>
        <v>12672.834321549757</v>
      </c>
      <c r="I3060" s="5">
        <f ca="1">VLOOKUP(CONCATENATE($F3060," ",$G3060),AllocFactorMatrix,(I$4+1),FALSE)*$E3063</f>
        <v>9404.574779235285</v>
      </c>
      <c r="J3060" s="5">
        <f ca="1">VLOOKUP(CONCATENATE($F3060," ",$G3060),AllocFactorMatrix,(J$4+1),FALSE)*$E3063</f>
        <v>1896.3824450291083</v>
      </c>
      <c r="K3060" s="5">
        <f ca="1">VLOOKUP(CONCATENATE($F3060," ",$G3060),AllocFactorMatrix,(K$4+1),FALSE)*$E3063</f>
        <v>0</v>
      </c>
      <c r="L3060" s="5">
        <f ca="1">VLOOKUP(CONCATENATE($F3060," ",$G3060),AllocFactorMatrix,(L$4+1),FALSE)*$E3063</f>
        <v>0</v>
      </c>
      <c r="M3060" s="5">
        <f t="shared" ca="1" si="1428"/>
        <v>1896.3824450291083</v>
      </c>
      <c r="N3060" s="5">
        <f ca="1">VLOOKUP(CONCATENATE($F3060," ",$G3060),AllocFactorMatrix,(N$4+1),FALSE)*$E3063</f>
        <v>947.87922997054079</v>
      </c>
      <c r="O3060" s="5">
        <f ca="1">VLOOKUP(CONCATENATE($F3060," ",$G3060),AllocFactorMatrix,(O$4+1),FALSE)*$E3063</f>
        <v>0</v>
      </c>
      <c r="P3060" s="5">
        <f ca="1">VLOOKUP(CONCATENATE($F3060," ",$G3060),AllocFactorMatrix,(P$4+1),FALSE)*$E3063</f>
        <v>0</v>
      </c>
      <c r="Q3060" s="5">
        <f ca="1">VLOOKUP(CONCATENATE($F3060," ",$G3060),AllocFactorMatrix,(Q$4+1),FALSE)*$E3063</f>
        <v>0</v>
      </c>
      <c r="R3060" s="5">
        <f t="shared" ca="1" si="1430"/>
        <v>947.87922997054079</v>
      </c>
      <c r="S3060" s="5">
        <f ca="1">VLOOKUP(CONCATENATE($F3060," ",$G3060),AllocFactorMatrix,(S$4+1),FALSE)*$E3063</f>
        <v>35.429506248160713</v>
      </c>
      <c r="T3060" s="5">
        <f ca="1">VLOOKUP(CONCATENATE($F3060," ",$G3060),AllocFactorMatrix,(T$4+1),FALSE)*$E3063</f>
        <v>0</v>
      </c>
      <c r="U3060" s="5">
        <f ca="1">VLOOKUP(CONCATENATE($F3060," ",$G3060),AllocFactorMatrix,(U$4+1),FALSE)*$E3063</f>
        <v>0</v>
      </c>
      <c r="V3060" s="5">
        <f ca="1">VLOOKUP(CONCATENATE($F3060," ",$G3060),AllocFactorMatrix,(V$4+1),FALSE)*$E3063</f>
        <v>0</v>
      </c>
      <c r="W3060" s="5">
        <f t="shared" ca="1" si="1431"/>
        <v>35.429506248160713</v>
      </c>
      <c r="X3060" s="5">
        <f ca="1">VLOOKUP(CONCATENATE($F3060," ",$G3060),AllocFactorMatrix,(X$4+1),FALSE)*$E3063</f>
        <v>267.75383652294249</v>
      </c>
      <c r="Y3060" s="5">
        <f ca="1">VLOOKUP(CONCATENATE($F3060," ",$G3060),AllocFactorMatrix,(Y$4+1),FALSE)*$E3063</f>
        <v>0</v>
      </c>
      <c r="Z3060" s="5">
        <f t="shared" ca="1" si="1429"/>
        <v>267.75383652294249</v>
      </c>
      <c r="AA3060" s="5">
        <f ca="1">VLOOKUP(CONCATENATE($F3060," ",$G3060),AllocFactorMatrix,(AA$4+1),FALSE)*$E3063</f>
        <v>3.1658066966110967</v>
      </c>
      <c r="AB3060" s="5">
        <f ca="1">VLOOKUP(CONCATENATE($F3060," ",$G3060),AllocFactorMatrix,(AB$4+1),FALSE)*$E3063</f>
        <v>97.442612496560102</v>
      </c>
      <c r="AC3060" s="5">
        <f ca="1">VLOOKUP(CONCATENATE($F3060," ",$G3060),AllocFactorMatrix,(AC$4+1),FALSE)*$E3063</f>
        <v>20.206105350543865</v>
      </c>
    </row>
    <row r="3061" spans="4:29" hidden="1" outlineLevel="1">
      <c r="E3061" s="48"/>
      <c r="F3061" s="175" t="str">
        <f>F3063</f>
        <v>LABOR_M</v>
      </c>
      <c r="G3061" s="52" t="str">
        <f>$G$13</f>
        <v>ENERGY</v>
      </c>
      <c r="H3061" s="4">
        <f t="shared" ca="1" si="1403"/>
        <v>36460.410100018569</v>
      </c>
      <c r="I3061" s="5">
        <f ca="1">VLOOKUP(CONCATENATE($F3061," ",$G3061),AllocFactorMatrix,(I$4+1),FALSE)*$E3063</f>
        <v>14266.455654366557</v>
      </c>
      <c r="J3061" s="5">
        <f ca="1">VLOOKUP(CONCATENATE($F3061," ",$G3061),AllocFactorMatrix,(J$4+1),FALSE)*$E3063</f>
        <v>4115.8310635256503</v>
      </c>
      <c r="K3061" s="5">
        <f ca="1">VLOOKUP(CONCATENATE($F3061," ",$G3061),AllocFactorMatrix,(K$4+1),FALSE)*$E3063</f>
        <v>57.365899986357924</v>
      </c>
      <c r="L3061" s="5">
        <f ca="1">VLOOKUP(CONCATENATE($F3061," ",$G3061),AllocFactorMatrix,(L$4+1),FALSE)*$E3063</f>
        <v>8.0197041998416871</v>
      </c>
      <c r="M3061" s="5">
        <f t="shared" ca="1" si="1428"/>
        <v>4181.2166677118503</v>
      </c>
      <c r="N3061" s="5">
        <f ca="1">VLOOKUP(CONCATENATE($F3061," ",$G3061),AllocFactorMatrix,(N$4+1),FALSE)*$E3063</f>
        <v>2670.4512773140282</v>
      </c>
      <c r="O3061" s="5">
        <f ca="1">VLOOKUP(CONCATENATE($F3061," ",$G3061),AllocFactorMatrix,(O$4+1),FALSE)*$E3063</f>
        <v>476.24551773408558</v>
      </c>
      <c r="P3061" s="5">
        <f ca="1">VLOOKUP(CONCATENATE($F3061," ",$G3061),AllocFactorMatrix,(P$4+1),FALSE)*$E3063</f>
        <v>96.981028255390044</v>
      </c>
      <c r="Q3061" s="5">
        <f ca="1">VLOOKUP(CONCATENATE($F3061," ",$G3061),AllocFactorMatrix,(Q$4+1),FALSE)*$E3063</f>
        <v>3.6630062585065546</v>
      </c>
      <c r="R3061" s="5">
        <f t="shared" ca="1" si="1430"/>
        <v>3247.3408295620102</v>
      </c>
      <c r="S3061" s="5">
        <f ca="1">VLOOKUP(CONCATENATE($F3061," ",$G3061),AllocFactorMatrix,(S$4+1),FALSE)*$E3063</f>
        <v>139.85158193727176</v>
      </c>
      <c r="T3061" s="5">
        <f ca="1">VLOOKUP(CONCATENATE($F3061," ",$G3061),AllocFactorMatrix,(T$4+1),FALSE)*$E3063</f>
        <v>2211.0801010720957</v>
      </c>
      <c r="U3061" s="5">
        <f ca="1">VLOOKUP(CONCATENATE($F3061," ",$G3061),AllocFactorMatrix,(U$4+1),FALSE)*$E3063</f>
        <v>9509.4956496252307</v>
      </c>
      <c r="V3061" s="5">
        <f ca="1">VLOOKUP(CONCATENATE($F3061," ",$G3061),AllocFactorMatrix,(V$4+1),FALSE)*$E3063</f>
        <v>1788.8354559139188</v>
      </c>
      <c r="W3061" s="5">
        <f t="shared" ca="1" si="1431"/>
        <v>13649.262788548516</v>
      </c>
      <c r="X3061" s="5">
        <f ca="1">VLOOKUP(CONCATENATE($F3061," ",$G3061),AllocFactorMatrix,(X$4+1),FALSE)*$E3063</f>
        <v>733.54649357086998</v>
      </c>
      <c r="Y3061" s="5">
        <f ca="1">VLOOKUP(CONCATENATE($F3061," ",$G3061),AllocFactorMatrix,(Y$4+1),FALSE)*$E3063</f>
        <v>14.718464067973425</v>
      </c>
      <c r="Z3061" s="5">
        <f t="shared" ca="1" si="1429"/>
        <v>748.26495763884338</v>
      </c>
      <c r="AA3061" s="5">
        <f ca="1">VLOOKUP(CONCATENATE($F3061," ",$G3061),AllocFactorMatrix,(AA$4+1),FALSE)*$E3063</f>
        <v>13.128933063796064</v>
      </c>
      <c r="AB3061" s="5">
        <f ca="1">VLOOKUP(CONCATENATE($F3061," ",$G3061),AllocFactorMatrix,(AB$4+1),FALSE)*$E3063</f>
        <v>294.08360422108905</v>
      </c>
      <c r="AC3061" s="5">
        <f ca="1">VLOOKUP(CONCATENATE($F3061," ",$G3061),AllocFactorMatrix,(AC$4+1),FALSE)*$E3063</f>
        <v>60.656664905896065</v>
      </c>
    </row>
    <row r="3062" spans="4:29" hidden="1" outlineLevel="1">
      <c r="E3062" s="48"/>
      <c r="F3062" s="175" t="str">
        <f>F3063</f>
        <v>LABOR_M</v>
      </c>
      <c r="G3062" s="52" t="str">
        <f>$G$14</f>
        <v>CUSTOMER</v>
      </c>
      <c r="H3062" s="4">
        <f t="shared" ca="1" si="1403"/>
        <v>24129.46609656775</v>
      </c>
      <c r="I3062" s="5">
        <f ca="1">VLOOKUP(CONCATENATE($F3062," ",$G3062),AllocFactorMatrix,(I$4+1),FALSE)*$E3063</f>
        <v>18631.092093241463</v>
      </c>
      <c r="J3062" s="5">
        <f ca="1">VLOOKUP(CONCATENATE($F3062," ",$G3062),AllocFactorMatrix,(J$4+1),FALSE)*$E3063</f>
        <v>3772.6302967607289</v>
      </c>
      <c r="K3062" s="5">
        <f ca="1">VLOOKUP(CONCATENATE($F3062," ",$G3062),AllocFactorMatrix,(K$4+1),FALSE)*$E3063</f>
        <v>96.429115081985273</v>
      </c>
      <c r="L3062" s="5">
        <f ca="1">VLOOKUP(CONCATENATE($F3062," ",$G3062),AllocFactorMatrix,(L$4+1),FALSE)*$E3063</f>
        <v>15.547376812681467</v>
      </c>
      <c r="M3062" s="5">
        <f t="shared" ca="1" si="1428"/>
        <v>3884.6067886553956</v>
      </c>
      <c r="N3062" s="5">
        <f ca="1">VLOOKUP(CONCATENATE($F3062," ",$G3062),AllocFactorMatrix,(N$4+1),FALSE)*$E3063</f>
        <v>154.7141023765079</v>
      </c>
      <c r="O3062" s="5">
        <f ca="1">VLOOKUP(CONCATENATE($F3062," ",$G3062),AllocFactorMatrix,(O$4+1),FALSE)*$E3063</f>
        <v>37.366541064163165</v>
      </c>
      <c r="P3062" s="5">
        <f ca="1">VLOOKUP(CONCATENATE($F3062," ",$G3062),AllocFactorMatrix,(P$4+1),FALSE)*$E3063</f>
        <v>38.037718553594509</v>
      </c>
      <c r="Q3062" s="5">
        <f ca="1">VLOOKUP(CONCATENATE($F3062," ",$G3062),AllocFactorMatrix,(Q$4+1),FALSE)*$E3063</f>
        <v>4.6985478065313799</v>
      </c>
      <c r="R3062" s="5">
        <f t="shared" ca="1" si="1430"/>
        <v>234.81690980079696</v>
      </c>
      <c r="S3062" s="5">
        <f ca="1">VLOOKUP(CONCATENATE($F3062," ",$G3062),AllocFactorMatrix,(S$4+1),FALSE)*$E3063</f>
        <v>1.1758382386315225</v>
      </c>
      <c r="T3062" s="5">
        <f ca="1">VLOOKUP(CONCATENATE($F3062," ",$G3062),AllocFactorMatrix,(T$4+1),FALSE)*$E3063</f>
        <v>27.165665082462546</v>
      </c>
      <c r="U3062" s="5">
        <f ca="1">VLOOKUP(CONCATENATE($F3062," ",$G3062),AllocFactorMatrix,(U$4+1),FALSE)*$E3063</f>
        <v>63.896235778190437</v>
      </c>
      <c r="V3062" s="5">
        <f ca="1">VLOOKUP(CONCATENATE($F3062," ",$G3062),AllocFactorMatrix,(V$4+1),FALSE)*$E3063</f>
        <v>18.81510990003623</v>
      </c>
      <c r="W3062" s="5">
        <f t="shared" ca="1" si="1431"/>
        <v>111.05284899932074</v>
      </c>
      <c r="X3062" s="5">
        <f ca="1">VLOOKUP(CONCATENATE($F3062," ",$G3062),AllocFactorMatrix,(X$4+1),FALSE)*$E3063</f>
        <v>34.281861272967255</v>
      </c>
      <c r="Y3062" s="5">
        <f ca="1">VLOOKUP(CONCATENATE($F3062," ",$G3062),AllocFactorMatrix,(Y$4+1),FALSE)*$E3063</f>
        <v>0.51211040639185612</v>
      </c>
      <c r="Z3062" s="5">
        <f t="shared" ca="1" si="1429"/>
        <v>34.79397167935911</v>
      </c>
      <c r="AA3062" s="5">
        <f ca="1">VLOOKUP(CONCATENATE($F3062," ",$G3062),AllocFactorMatrix,(AA$4+1),FALSE)*$E3063</f>
        <v>2.7908175398630624</v>
      </c>
      <c r="AB3062" s="5">
        <f ca="1">VLOOKUP(CONCATENATE($F3062," ",$G3062),AllocFactorMatrix,(AB$4+1),FALSE)*$E3063</f>
        <v>1014.0308505534798</v>
      </c>
      <c r="AC3062" s="5">
        <f ca="1">VLOOKUP(CONCATENATE($F3062," ",$G3062),AllocFactorMatrix,(AC$4+1),FALSE)*$E3063</f>
        <v>216.2818160980701</v>
      </c>
    </row>
    <row r="3063" spans="4:29" collapsed="1">
      <c r="D3063" s="52" t="s">
        <v>328</v>
      </c>
      <c r="E3063" s="58">
        <v>214454</v>
      </c>
      <c r="F3063" s="93" t="s">
        <v>69</v>
      </c>
      <c r="G3063" s="52" t="str">
        <f>$G$15</f>
        <v>TOTAL</v>
      </c>
      <c r="H3063" s="4">
        <f t="shared" ca="1" si="1403"/>
        <v>214454.00000000015</v>
      </c>
      <c r="I3063" s="5">
        <f ca="1">VLOOKUP(CONCATENATE($F3063," ",$G3063),AllocFactorMatrix,(I$4+1),FALSE)*$E3063</f>
        <v>119407.30798320244</v>
      </c>
      <c r="J3063" s="5">
        <f ca="1">VLOOKUP(CONCATENATE($F3063," ",$G3063),AllocFactorMatrix,(J$4+1),FALSE)*$E3063</f>
        <v>27785.781538678002</v>
      </c>
      <c r="K3063" s="5">
        <f ca="1">VLOOKUP(CONCATENATE($F3063," ",$G3063),AllocFactorMatrix,(K$4+1),FALSE)*$E3063</f>
        <v>404.4228382201054</v>
      </c>
      <c r="L3063" s="5">
        <f ca="1">VLOOKUP(CONCATENATE($F3063," ",$G3063),AllocFactorMatrix,(L$4+1),FALSE)*$E3063</f>
        <v>49.209903529166859</v>
      </c>
      <c r="M3063" s="5">
        <f t="shared" ca="1" si="1428"/>
        <v>28239.414280427278</v>
      </c>
      <c r="N3063" s="5">
        <f ca="1">VLOOKUP(CONCATENATE($F3063," ",$G3063),AllocFactorMatrix,(N$4+1),FALSE)*$E3063</f>
        <v>14407.239231122068</v>
      </c>
      <c r="O3063" s="5">
        <f ca="1">VLOOKUP(CONCATENATE($F3063," ",$G3063),AllocFactorMatrix,(O$4+1),FALSE)*$E3063</f>
        <v>2420.6943436940105</v>
      </c>
      <c r="P3063" s="5">
        <f ca="1">VLOOKUP(CONCATENATE($F3063," ",$G3063),AllocFactorMatrix,(P$4+1),FALSE)*$E3063</f>
        <v>420.9704684145014</v>
      </c>
      <c r="Q3063" s="5">
        <f ca="1">VLOOKUP(CONCATENATE($F3063," ",$G3063),AllocFactorMatrix,(Q$4+1),FALSE)*$E3063</f>
        <v>18.734893967430438</v>
      </c>
      <c r="R3063" s="5">
        <f t="shared" ca="1" si="1430"/>
        <v>17267.638937198008</v>
      </c>
      <c r="S3063" s="5">
        <f ca="1">VLOOKUP(CONCATENATE($F3063," ",$G3063),AllocFactorMatrix,(S$4+1),FALSE)*$E3063</f>
        <v>673.35224943565959</v>
      </c>
      <c r="T3063" s="5">
        <f ca="1">VLOOKUP(CONCATENATE($F3063," ",$G3063),AllocFactorMatrix,(T$4+1),FALSE)*$E3063</f>
        <v>8995.214700862718</v>
      </c>
      <c r="U3063" s="5">
        <f ca="1">VLOOKUP(CONCATENATE($F3063," ",$G3063),AllocFactorMatrix,(U$4+1),FALSE)*$E3063</f>
        <v>28800.429496144425</v>
      </c>
      <c r="V3063" s="5">
        <f ca="1">VLOOKUP(CONCATENATE($F3063," ",$G3063),AllocFactorMatrix,(V$4+1),FALSE)*$E3063</f>
        <v>5137.6704966928401</v>
      </c>
      <c r="W3063" s="5">
        <f t="shared" ca="1" si="1431"/>
        <v>43606.666943135642</v>
      </c>
      <c r="X3063" s="5">
        <f ca="1">VLOOKUP(CONCATENATE($F3063," ",$G3063),AllocFactorMatrix,(X$4+1),FALSE)*$E3063</f>
        <v>3953.3848028034131</v>
      </c>
      <c r="Y3063" s="5">
        <f ca="1">VLOOKUP(CONCATENATE($F3063," ",$G3063),AllocFactorMatrix,(Y$4+1),FALSE)*$E3063</f>
        <v>73.591708459756518</v>
      </c>
      <c r="Z3063" s="5">
        <f t="shared" ca="1" si="1429"/>
        <v>4026.9765112631694</v>
      </c>
      <c r="AA3063" s="5">
        <f ca="1">VLOOKUP(CONCATENATE($F3063," ",$G3063),AllocFactorMatrix,(AA$4+1),FALSE)*$E3063</f>
        <v>57.573296227422347</v>
      </c>
      <c r="AB3063" s="5">
        <f ca="1">VLOOKUP(CONCATENATE($F3063," ",$G3063),AllocFactorMatrix,(AB$4+1),FALSE)*$E3063</f>
        <v>1526.470072463911</v>
      </c>
      <c r="AC3063" s="5">
        <f ca="1">VLOOKUP(CONCATENATE($F3063," ",$G3063),AllocFactorMatrix,(AC$4+1),FALSE)*$E3063</f>
        <v>321.95197608214056</v>
      </c>
    </row>
    <row r="3064" spans="4:29" hidden="1" outlineLevel="1">
      <c r="E3064" s="48"/>
      <c r="F3064" s="175" t="str">
        <f>F3071</f>
        <v>RB_GUP</v>
      </c>
      <c r="G3064" s="52" t="str">
        <f>$G$8</f>
        <v>PRODUCTION</v>
      </c>
      <c r="H3064" s="4">
        <f t="shared" ca="1" si="1403"/>
        <v>9673.011185325624</v>
      </c>
      <c r="I3064" s="5">
        <f ca="1">VLOOKUP(CONCATENATE($F3064," ",$G3064),AllocFactorMatrix,(I$4+1),FALSE)*$E3071</f>
        <v>4975.6613377506101</v>
      </c>
      <c r="J3064" s="5">
        <f ca="1">VLOOKUP(CONCATENATE($F3064," ",$G3064),AllocFactorMatrix,(J$4+1),FALSE)*$E3071</f>
        <v>1160.324988939597</v>
      </c>
      <c r="K3064" s="5">
        <f ca="1">VLOOKUP(CONCATENATE($F3064," ",$G3064),AllocFactorMatrix,(K$4+1),FALSE)*$E3071</f>
        <v>16.133111920544508</v>
      </c>
      <c r="L3064" s="5">
        <f ca="1">VLOOKUP(CONCATENATE($F3064," ",$G3064),AllocFactorMatrix,(L$4+1),FALSE)*$E3071</f>
        <v>2.2469183072969168</v>
      </c>
      <c r="M3064" s="5">
        <f t="shared" ref="M3064:M3071" ca="1" si="1432">SUBTOTAL(9,J3064:L3064)</f>
        <v>1178.7050191674384</v>
      </c>
      <c r="N3064" s="5">
        <f ca="1">VLOOKUP(CONCATENATE($F3064," ",$G3064),AllocFactorMatrix,(N$4+1),FALSE)*$E3071</f>
        <v>690.63494477758275</v>
      </c>
      <c r="O3064" s="5">
        <f ca="1">VLOOKUP(CONCATENATE($F3064," ",$G3064),AllocFactorMatrix,(O$4+1),FALSE)*$E3071</f>
        <v>123.75597068925201</v>
      </c>
      <c r="P3064" s="5">
        <f ca="1">VLOOKUP(CONCATENATE($F3064," ",$G3064),AllocFactorMatrix,(P$4+1),FALSE)*$E3071</f>
        <v>25.096447948987795</v>
      </c>
      <c r="Q3064" s="5">
        <f ca="1">VLOOKUP(CONCATENATE($F3064," ",$G3064),AllocFactorMatrix,(Q$4+1),FALSE)*$E3071</f>
        <v>0.95302626169768168</v>
      </c>
      <c r="R3064" s="5">
        <f ca="1">SUBTOTAL(9,N3064:Q3064)</f>
        <v>840.44038967752022</v>
      </c>
      <c r="S3064" s="5">
        <f ca="1">VLOOKUP(CONCATENATE($F3064," ",$G3064),AllocFactorMatrix,(S$4+1),FALSE)*$E3071</f>
        <v>32.70651841981028</v>
      </c>
      <c r="T3064" s="5">
        <f ca="1">VLOOKUP(CONCATENATE($F3064," ",$G3064),AllocFactorMatrix,(T$4+1),FALSE)*$E3071</f>
        <v>441.5568850337329</v>
      </c>
      <c r="U3064" s="5">
        <f ca="1">VLOOKUP(CONCATENATE($F3064," ",$G3064),AllocFactorMatrix,(U$4+1),FALSE)*$E3071</f>
        <v>1688.7778311462171</v>
      </c>
      <c r="V3064" s="5">
        <f ca="1">VLOOKUP(CONCATENATE($F3064," ",$G3064),AllocFactorMatrix,(V$4+1),FALSE)*$E3071</f>
        <v>305.93776700330824</v>
      </c>
      <c r="W3064" s="5">
        <f ca="1">SUBTOTAL(9,S3064:V3064)</f>
        <v>2468.9790016030684</v>
      </c>
      <c r="X3064" s="5">
        <f ca="1">VLOOKUP(CONCATENATE($F3064," ",$G3064),AllocFactorMatrix,(X$4+1),FALSE)*$E3071</f>
        <v>189.55140051074463</v>
      </c>
      <c r="Y3064" s="5">
        <f ca="1">VLOOKUP(CONCATENATE($F3064," ",$G3064),AllocFactorMatrix,(Y$4+1),FALSE)*$E3071</f>
        <v>3.7858276473077055</v>
      </c>
      <c r="Z3064" s="5">
        <f t="shared" ref="Z3064:Z3071" ca="1" si="1433">SUBTOTAL(9,X3064:Y3064)</f>
        <v>193.33722815805234</v>
      </c>
      <c r="AA3064" s="5">
        <f ca="1">VLOOKUP(CONCATENATE($F3064," ",$G3064),AllocFactorMatrix,(AA$4+1),FALSE)*$E3071</f>
        <v>2.5004896296638619</v>
      </c>
      <c r="AB3064" s="5">
        <f ca="1">VLOOKUP(CONCATENATE($F3064," ",$G3064),AllocFactorMatrix,(AB$4+1),FALSE)*$E3071</f>
        <v>11.108598620482116</v>
      </c>
      <c r="AC3064" s="5">
        <f ca="1">VLOOKUP(CONCATENATE($F3064," ",$G3064),AllocFactorMatrix,(AC$4+1),FALSE)*$E3071</f>
        <v>2.2791207187907117</v>
      </c>
    </row>
    <row r="3065" spans="4:29" hidden="1" outlineLevel="1">
      <c r="E3065" s="48"/>
      <c r="F3065" s="175" t="str">
        <f>F3071</f>
        <v>RB_GUP</v>
      </c>
      <c r="G3065" s="52" t="str">
        <f>$G$9</f>
        <v>BULKTRAN</v>
      </c>
      <c r="H3065" s="4">
        <f t="shared" ca="1" si="1403"/>
        <v>5252.9719480379408</v>
      </c>
      <c r="I3065" s="5">
        <f ca="1">VLOOKUP(CONCATENATE($F3065," ",$G3065),AllocFactorMatrix,(I$4+1),FALSE)*$E3071</f>
        <v>2702.0551232062935</v>
      </c>
      <c r="J3065" s="5">
        <f ca="1">VLOOKUP(CONCATENATE($F3065," ",$G3065),AllocFactorMatrix,(J$4+1),FALSE)*$E3071</f>
        <v>630.119670155427</v>
      </c>
      <c r="K3065" s="5">
        <f ca="1">VLOOKUP(CONCATENATE($F3065," ",$G3065),AllocFactorMatrix,(K$4+1),FALSE)*$E3071</f>
        <v>8.76115851925627</v>
      </c>
      <c r="L3065" s="5">
        <f ca="1">VLOOKUP(CONCATENATE($F3065," ",$G3065),AllocFactorMatrix,(L$4+1),FALSE)*$E3071</f>
        <v>1.2201990271312058</v>
      </c>
      <c r="M3065" s="5">
        <f t="shared" ca="1" si="1432"/>
        <v>640.10102770181447</v>
      </c>
      <c r="N3065" s="5">
        <f ca="1">VLOOKUP(CONCATENATE($F3065," ",$G3065),AllocFactorMatrix,(N$4+1),FALSE)*$E3071</f>
        <v>375.05239286345852</v>
      </c>
      <c r="O3065" s="5">
        <f ca="1">VLOOKUP(CONCATENATE($F3065," ",$G3065),AllocFactorMatrix,(O$4+1),FALSE)*$E3071</f>
        <v>67.206232886307006</v>
      </c>
      <c r="P3065" s="5">
        <f ca="1">VLOOKUP(CONCATENATE($F3065," ",$G3065),AllocFactorMatrix,(P$4+1),FALSE)*$E3071</f>
        <v>13.628738202166087</v>
      </c>
      <c r="Q3065" s="5">
        <f ca="1">VLOOKUP(CONCATENATE($F3065," ",$G3065),AllocFactorMatrix,(Q$4+1),FALSE)*$E3071</f>
        <v>0.51754517001241973</v>
      </c>
      <c r="R3065" s="5">
        <f t="shared" ref="R3065:R3071" ca="1" si="1434">SUBTOTAL(9,N3065:Q3065)</f>
        <v>456.404909121944</v>
      </c>
      <c r="S3065" s="5">
        <f ca="1">VLOOKUP(CONCATENATE($F3065," ",$G3065),AllocFactorMatrix,(S$4+1),FALSE)*$E3071</f>
        <v>17.761420976943285</v>
      </c>
      <c r="T3065" s="5">
        <f ca="1">VLOOKUP(CONCATENATE($F3065," ",$G3065),AllocFactorMatrix,(T$4+1),FALSE)*$E3071</f>
        <v>239.78943951434414</v>
      </c>
      <c r="U3065" s="5">
        <f ca="1">VLOOKUP(CONCATENATE($F3065," ",$G3065),AllocFactorMatrix,(U$4+1),FALSE)*$E3071</f>
        <v>917.09834750705954</v>
      </c>
      <c r="V3065" s="5">
        <f ca="1">VLOOKUP(CONCATENATE($F3065," ",$G3065),AllocFactorMatrix,(V$4+1),FALSE)*$E3071</f>
        <v>166.14087145394382</v>
      </c>
      <c r="W3065" s="5">
        <f t="shared" ref="W3065:W3071" ca="1" si="1435">SUBTOTAL(9,S3065:V3065)</f>
        <v>1340.7900794522909</v>
      </c>
      <c r="X3065" s="5">
        <f ca="1">VLOOKUP(CONCATENATE($F3065," ",$G3065),AllocFactorMatrix,(X$4+1),FALSE)*$E3071</f>
        <v>102.9367350577221</v>
      </c>
      <c r="Y3065" s="5">
        <f ca="1">VLOOKUP(CONCATENATE($F3065," ",$G3065),AllocFactorMatrix,(Y$4+1),FALSE)*$E3071</f>
        <v>2.0559106208398745</v>
      </c>
      <c r="Z3065" s="5">
        <f t="shared" ca="1" si="1433"/>
        <v>104.99264567856198</v>
      </c>
      <c r="AA3065" s="5">
        <f ca="1">VLOOKUP(CONCATENATE($F3065," ",$G3065),AllocFactorMatrix,(AA$4+1),FALSE)*$E3071</f>
        <v>1.3579020668259345</v>
      </c>
      <c r="AB3065" s="5">
        <f ca="1">VLOOKUP(CONCATENATE($F3065," ",$G3065),AllocFactorMatrix,(AB$4+1),FALSE)*$E3071</f>
        <v>6.0325741196215912</v>
      </c>
      <c r="AC3065" s="5">
        <f ca="1">VLOOKUP(CONCATENATE($F3065," ",$G3065),AllocFactorMatrix,(AC$4+1),FALSE)*$E3071</f>
        <v>1.2376866905893751</v>
      </c>
    </row>
    <row r="3066" spans="4:29" hidden="1" outlineLevel="1">
      <c r="E3066" s="48"/>
      <c r="F3066" s="175" t="str">
        <f>F3071</f>
        <v>RB_GUP</v>
      </c>
      <c r="G3066" s="52" t="str">
        <f>$G$10</f>
        <v>SUBTRAN</v>
      </c>
      <c r="H3066" s="4">
        <f t="shared" ca="1" si="1403"/>
        <v>1454.4096327869588</v>
      </c>
      <c r="I3066" s="5">
        <f ca="1">VLOOKUP(CONCATENATE($F3066," ",$G3066),AllocFactorMatrix,(I$4+1),FALSE)*$E3071</f>
        <v>743.13549054510452</v>
      </c>
      <c r="J3066" s="5">
        <f ca="1">VLOOKUP(CONCATENATE($F3066," ",$G3066),AllocFactorMatrix,(J$4+1),FALSE)*$E3071</f>
        <v>174.20351287793065</v>
      </c>
      <c r="K3066" s="5">
        <f ca="1">VLOOKUP(CONCATENATE($F3066," ",$G3066),AllocFactorMatrix,(K$4+1),FALSE)*$E3071</f>
        <v>2.4335555245413327</v>
      </c>
      <c r="L3066" s="5">
        <f ca="1">VLOOKUP(CONCATENATE($F3066," ",$G3066),AllocFactorMatrix,(L$4+1),FALSE)*$E3071</f>
        <v>0.44046224303068898</v>
      </c>
      <c r="M3066" s="5">
        <f t="shared" ca="1" si="1432"/>
        <v>177.07753064550266</v>
      </c>
      <c r="N3066" s="5">
        <f ca="1">VLOOKUP(CONCATENATE($F3066," ",$G3066),AllocFactorMatrix,(N$4+1),FALSE)*$E3071</f>
        <v>100.67716654251578</v>
      </c>
      <c r="O3066" s="5">
        <f ca="1">VLOOKUP(CONCATENATE($F3066," ",$G3066),AllocFactorMatrix,(O$4+1),FALSE)*$E3071</f>
        <v>18.091181023289472</v>
      </c>
      <c r="P3066" s="5">
        <f ca="1">VLOOKUP(CONCATENATE($F3066," ",$G3066),AllocFactorMatrix,(P$4+1),FALSE)*$E3071</f>
        <v>4.7487955355900606</v>
      </c>
      <c r="Q3066" s="5">
        <f ca="1">VLOOKUP(CONCATENATE($F3066," ",$G3066),AllocFactorMatrix,(Q$4+1),FALSE)*$E3071</f>
        <v>0</v>
      </c>
      <c r="R3066" s="5">
        <f t="shared" ca="1" si="1434"/>
        <v>123.51714310139531</v>
      </c>
      <c r="S3066" s="5">
        <f ca="1">VLOOKUP(CONCATENATE($F3066," ",$G3066),AllocFactorMatrix,(S$4+1),FALSE)*$E3071</f>
        <v>4.5379461683533808</v>
      </c>
      <c r="T3066" s="5">
        <f ca="1">VLOOKUP(CONCATENATE($F3066," ",$G3066),AllocFactorMatrix,(T$4+1),FALSE)*$E3071</f>
        <v>63.671785095737775</v>
      </c>
      <c r="U3066" s="5">
        <f ca="1">VLOOKUP(CONCATENATE($F3066," ",$G3066),AllocFactorMatrix,(U$4+1),FALSE)*$E3071</f>
        <v>313.95101611536228</v>
      </c>
      <c r="V3066" s="5">
        <f ca="1">VLOOKUP(CONCATENATE($F3066," ",$G3066),AllocFactorMatrix,(V$4+1),FALSE)*$E3071</f>
        <v>0</v>
      </c>
      <c r="W3066" s="5">
        <f t="shared" ca="1" si="1435"/>
        <v>382.16074737945343</v>
      </c>
      <c r="X3066" s="5">
        <f ca="1">VLOOKUP(CONCATENATE($F3066," ",$G3066),AllocFactorMatrix,(X$4+1),FALSE)*$E3071</f>
        <v>27.597642447308434</v>
      </c>
      <c r="Y3066" s="5">
        <f ca="1">VLOOKUP(CONCATENATE($F3066," ",$G3066),AllocFactorMatrix,(Y$4+1),FALSE)*$E3071</f>
        <v>0.55411973459022235</v>
      </c>
      <c r="Z3066" s="5">
        <f t="shared" ca="1" si="1433"/>
        <v>28.151762181898658</v>
      </c>
      <c r="AA3066" s="5">
        <f ca="1">VLOOKUP(CONCATENATE($F3066," ",$G3066),AllocFactorMatrix,(AA$4+1),FALSE)*$E3071</f>
        <v>0.36695893360489223</v>
      </c>
      <c r="AB3066" s="5">
        <f ca="1">VLOOKUP(CONCATENATE($F3066," ",$G3066),AllocFactorMatrix,(AB$4+1),FALSE)*$E3071</f>
        <v>0</v>
      </c>
      <c r="AC3066" s="5">
        <f ca="1">VLOOKUP(CONCATENATE($F3066," ",$G3066),AllocFactorMatrix,(AC$4+1),FALSE)*$E3071</f>
        <v>0</v>
      </c>
    </row>
    <row r="3067" spans="4:29" hidden="1" outlineLevel="1">
      <c r="E3067" s="48"/>
      <c r="F3067" s="175" t="str">
        <f>F3071</f>
        <v>RB_GUP</v>
      </c>
      <c r="G3067" s="52" t="str">
        <f>$G$11</f>
        <v>DISTPRI</v>
      </c>
      <c r="H3067" s="4">
        <f t="shared" ca="1" si="1403"/>
        <v>5818.8633830742356</v>
      </c>
      <c r="I3067" s="5">
        <f ca="1">VLOOKUP(CONCATENATE($F3067," ",$G3067),AllocFactorMatrix,(I$4+1),FALSE)*$E3071</f>
        <v>3810.2328710082229</v>
      </c>
      <c r="J3067" s="5">
        <f ca="1">VLOOKUP(CONCATENATE($F3067," ",$G3067),AllocFactorMatrix,(J$4+1),FALSE)*$E3071</f>
        <v>891.74155362580041</v>
      </c>
      <c r="K3067" s="5">
        <f ca="1">VLOOKUP(CONCATENATE($F3067," ",$G3067),AllocFactorMatrix,(K$4+1),FALSE)*$E3071</f>
        <v>12.455623863706782</v>
      </c>
      <c r="L3067" s="5">
        <f ca="1">VLOOKUP(CONCATENATE($F3067," ",$G3067),AllocFactorMatrix,(L$4+1),FALSE)*$E3071</f>
        <v>0</v>
      </c>
      <c r="M3067" s="5">
        <f t="shared" ca="1" si="1432"/>
        <v>904.19717748950723</v>
      </c>
      <c r="N3067" s="5">
        <f ca="1">VLOOKUP(CONCATENATE($F3067," ",$G3067),AllocFactorMatrix,(N$4+1),FALSE)*$E3071</f>
        <v>517.67346506042054</v>
      </c>
      <c r="O3067" s="5">
        <f ca="1">VLOOKUP(CONCATENATE($F3067," ",$G3067),AllocFactorMatrix,(O$4+1),FALSE)*$E3071</f>
        <v>93.015149491938288</v>
      </c>
      <c r="P3067" s="5">
        <f ca="1">VLOOKUP(CONCATENATE($F3067," ",$G3067),AllocFactorMatrix,(P$4+1),FALSE)*$E3071</f>
        <v>0</v>
      </c>
      <c r="Q3067" s="5">
        <f ca="1">VLOOKUP(CONCATENATE($F3067," ",$G3067),AllocFactorMatrix,(Q$4+1),FALSE)*$E3071</f>
        <v>0</v>
      </c>
      <c r="R3067" s="5">
        <f t="shared" ca="1" si="1434"/>
        <v>610.68861455235879</v>
      </c>
      <c r="S3067" s="5">
        <f ca="1">VLOOKUP(CONCATENATE($F3067," ",$G3067),AllocFactorMatrix,(S$4+1),FALSE)*$E3071</f>
        <v>23.40751533288374</v>
      </c>
      <c r="T3067" s="5">
        <f ca="1">VLOOKUP(CONCATENATE($F3067," ",$G3067),AllocFactorMatrix,(T$4+1),FALSE)*$E3071</f>
        <v>323.67591083053082</v>
      </c>
      <c r="U3067" s="5">
        <f ca="1">VLOOKUP(CONCATENATE($F3067," ",$G3067),AllocFactorMatrix,(U$4+1),FALSE)*$E3071</f>
        <v>0</v>
      </c>
      <c r="V3067" s="5">
        <f ca="1">VLOOKUP(CONCATENATE($F3067," ",$G3067),AllocFactorMatrix,(V$4+1),FALSE)*$E3071</f>
        <v>0</v>
      </c>
      <c r="W3067" s="5">
        <f t="shared" ca="1" si="1435"/>
        <v>347.08342616341457</v>
      </c>
      <c r="X3067" s="5">
        <f ca="1">VLOOKUP(CONCATENATE($F3067," ",$G3067),AllocFactorMatrix,(X$4+1),FALSE)*$E3071</f>
        <v>141.94178657957798</v>
      </c>
      <c r="Y3067" s="5">
        <f ca="1">VLOOKUP(CONCATENATE($F3067," ",$G3067),AllocFactorMatrix,(Y$4+1),FALSE)*$E3071</f>
        <v>2.8489955002192344</v>
      </c>
      <c r="Z3067" s="5">
        <f t="shared" ca="1" si="1433"/>
        <v>144.79078207979722</v>
      </c>
      <c r="AA3067" s="5">
        <f ca="1">VLOOKUP(CONCATENATE($F3067," ",$G3067),AllocFactorMatrix,(AA$4+1),FALSE)*$E3071</f>
        <v>1.870511780934567</v>
      </c>
      <c r="AB3067" s="5">
        <f ca="1">VLOOKUP(CONCATENATE($F3067," ",$G3067),AllocFactorMatrix,(AB$4+1),FALSE)*$E3071</f>
        <v>0</v>
      </c>
      <c r="AC3067" s="5">
        <f ca="1">VLOOKUP(CONCATENATE($F3067," ",$G3067),AllocFactorMatrix,(AC$4+1),FALSE)*$E3071</f>
        <v>0</v>
      </c>
    </row>
    <row r="3068" spans="4:29" hidden="1" outlineLevel="1">
      <c r="E3068" s="48"/>
      <c r="F3068" s="175" t="str">
        <f>F3071</f>
        <v>RB_GUP</v>
      </c>
      <c r="G3068" s="52" t="str">
        <f>$G$12</f>
        <v>DISTSEC</v>
      </c>
      <c r="H3068" s="4">
        <f t="shared" ca="1" si="1403"/>
        <v>2789.4847230987939</v>
      </c>
      <c r="I3068" s="5">
        <f ca="1">VLOOKUP(CONCATENATE($F3068," ",$G3068),AllocFactorMatrix,(I$4+1),FALSE)*$E3071</f>
        <v>2070.0907948671829</v>
      </c>
      <c r="J3068" s="5">
        <f ca="1">VLOOKUP(CONCATENATE($F3068," ",$G3068),AllocFactorMatrix,(J$4+1),FALSE)*$E3071</f>
        <v>417.42278998835155</v>
      </c>
      <c r="K3068" s="5">
        <f ca="1">VLOOKUP(CONCATENATE($F3068," ",$G3068),AllocFactorMatrix,(K$4+1),FALSE)*$E3071</f>
        <v>0</v>
      </c>
      <c r="L3068" s="5">
        <f ca="1">VLOOKUP(CONCATENATE($F3068," ",$G3068),AllocFactorMatrix,(L$4+1),FALSE)*$E3071</f>
        <v>0</v>
      </c>
      <c r="M3068" s="5">
        <f t="shared" ca="1" si="1432"/>
        <v>417.42278998835155</v>
      </c>
      <c r="N3068" s="5">
        <f ca="1">VLOOKUP(CONCATENATE($F3068," ",$G3068),AllocFactorMatrix,(N$4+1),FALSE)*$E3071</f>
        <v>208.64272066188636</v>
      </c>
      <c r="O3068" s="5">
        <f ca="1">VLOOKUP(CONCATENATE($F3068," ",$G3068),AllocFactorMatrix,(O$4+1),FALSE)*$E3071</f>
        <v>0</v>
      </c>
      <c r="P3068" s="5">
        <f ca="1">VLOOKUP(CONCATENATE($F3068," ",$G3068),AllocFactorMatrix,(P$4+1),FALSE)*$E3071</f>
        <v>0</v>
      </c>
      <c r="Q3068" s="5">
        <f ca="1">VLOOKUP(CONCATENATE($F3068," ",$G3068),AllocFactorMatrix,(Q$4+1),FALSE)*$E3071</f>
        <v>0</v>
      </c>
      <c r="R3068" s="5">
        <f t="shared" ca="1" si="1434"/>
        <v>208.64272066188636</v>
      </c>
      <c r="S3068" s="5">
        <f ca="1">VLOOKUP(CONCATENATE($F3068," ",$G3068),AllocFactorMatrix,(S$4+1),FALSE)*$E3071</f>
        <v>7.7985763814587363</v>
      </c>
      <c r="T3068" s="5">
        <f ca="1">VLOOKUP(CONCATENATE($F3068," ",$G3068),AllocFactorMatrix,(T$4+1),FALSE)*$E3071</f>
        <v>0</v>
      </c>
      <c r="U3068" s="5">
        <f ca="1">VLOOKUP(CONCATENATE($F3068," ",$G3068),AllocFactorMatrix,(U$4+1),FALSE)*$E3071</f>
        <v>0</v>
      </c>
      <c r="V3068" s="5">
        <f ca="1">VLOOKUP(CONCATENATE($F3068," ",$G3068),AllocFactorMatrix,(V$4+1),FALSE)*$E3071</f>
        <v>0</v>
      </c>
      <c r="W3068" s="5">
        <f t="shared" ca="1" si="1435"/>
        <v>7.7985763814587363</v>
      </c>
      <c r="X3068" s="5">
        <f ca="1">VLOOKUP(CONCATENATE($F3068," ",$G3068),AllocFactorMatrix,(X$4+1),FALSE)*$E3071</f>
        <v>58.936715937473323</v>
      </c>
      <c r="Y3068" s="5">
        <f ca="1">VLOOKUP(CONCATENATE($F3068," ",$G3068),AllocFactorMatrix,(Y$4+1),FALSE)*$E3071</f>
        <v>0</v>
      </c>
      <c r="Z3068" s="5">
        <f t="shared" ca="1" si="1433"/>
        <v>58.936715937473323</v>
      </c>
      <c r="AA3068" s="5">
        <f ca="1">VLOOKUP(CONCATENATE($F3068," ",$G3068),AllocFactorMatrix,(AA$4+1),FALSE)*$E3071</f>
        <v>0.69684248940773486</v>
      </c>
      <c r="AB3068" s="5">
        <f ca="1">VLOOKUP(CONCATENATE($F3068," ",$G3068),AllocFactorMatrix,(AB$4+1),FALSE)*$E3071</f>
        <v>21.448609840639815</v>
      </c>
      <c r="AC3068" s="5">
        <f ca="1">VLOOKUP(CONCATENATE($F3068," ",$G3068),AllocFactorMatrix,(AC$4+1),FALSE)*$E3071</f>
        <v>4.4476729323937167</v>
      </c>
    </row>
    <row r="3069" spans="4:29" hidden="1" outlineLevel="1">
      <c r="E3069" s="48"/>
      <c r="F3069" s="175" t="str">
        <f>F3071</f>
        <v>RB_GUP</v>
      </c>
      <c r="G3069" s="52" t="str">
        <f>$G$13</f>
        <v>ENERGY</v>
      </c>
      <c r="H3069" s="4">
        <f t="shared" ca="1" si="1403"/>
        <v>180.5929648350297</v>
      </c>
      <c r="I3069" s="5">
        <f ca="1">VLOOKUP(CONCATENATE($F3069," ",$G3069),AllocFactorMatrix,(I$4+1),FALSE)*$E3071</f>
        <v>70.663536620730937</v>
      </c>
      <c r="J3069" s="5">
        <f ca="1">VLOOKUP(CONCATENATE($F3069," ",$G3069),AllocFactorMatrix,(J$4+1),FALSE)*$E3071</f>
        <v>20.386225291575428</v>
      </c>
      <c r="K3069" s="5">
        <f ca="1">VLOOKUP(CONCATENATE($F3069," ",$G3069),AllocFactorMatrix,(K$4+1),FALSE)*$E3071</f>
        <v>0.28414046716827496</v>
      </c>
      <c r="L3069" s="5">
        <f ca="1">VLOOKUP(CONCATENATE($F3069," ",$G3069),AllocFactorMatrix,(L$4+1),FALSE)*$E3071</f>
        <v>3.9722596497854867E-2</v>
      </c>
      <c r="M3069" s="5">
        <f t="shared" ca="1" si="1432"/>
        <v>20.710088355241556</v>
      </c>
      <c r="N3069" s="5">
        <f ca="1">VLOOKUP(CONCATENATE($F3069," ",$G3069),AllocFactorMatrix,(N$4+1),FALSE)*$E3071</f>
        <v>13.227078694251627</v>
      </c>
      <c r="O3069" s="5">
        <f ca="1">VLOOKUP(CONCATENATE($F3069," ",$G3069),AllocFactorMatrix,(O$4+1),FALSE)*$E3071</f>
        <v>2.358903528541179</v>
      </c>
      <c r="P3069" s="5">
        <f ca="1">VLOOKUP(CONCATENATE($F3069," ",$G3069),AllocFactorMatrix,(P$4+1),FALSE)*$E3071</f>
        <v>0.48035914509315286</v>
      </c>
      <c r="Q3069" s="5">
        <f ca="1">VLOOKUP(CONCATENATE($F3069," ",$G3069),AllocFactorMatrix,(Q$4+1),FALSE)*$E3071</f>
        <v>1.8143327478168741E-2</v>
      </c>
      <c r="R3069" s="5">
        <f t="shared" ca="1" si="1434"/>
        <v>16.084484695364125</v>
      </c>
      <c r="S3069" s="5">
        <f ca="1">VLOOKUP(CONCATENATE($F3069," ",$G3069),AllocFactorMatrix,(S$4+1),FALSE)*$E3071</f>
        <v>0.69270235166411731</v>
      </c>
      <c r="T3069" s="5">
        <f ca="1">VLOOKUP(CONCATENATE($F3069," ",$G3069),AllocFactorMatrix,(T$4+1),FALSE)*$E3071</f>
        <v>10.951755886589535</v>
      </c>
      <c r="U3069" s="5">
        <f ca="1">VLOOKUP(CONCATENATE($F3069," ",$G3069),AllocFactorMatrix,(U$4+1),FALSE)*$E3071</f>
        <v>47.101719611507129</v>
      </c>
      <c r="V3069" s="5">
        <f ca="1">VLOOKUP(CONCATENATE($F3069," ",$G3069),AllocFactorMatrix,(V$4+1),FALSE)*$E3071</f>
        <v>8.8603254241880336</v>
      </c>
      <c r="W3069" s="5">
        <f t="shared" ca="1" si="1435"/>
        <v>67.606503273948817</v>
      </c>
      <c r="X3069" s="5">
        <f ca="1">VLOOKUP(CONCATENATE($F3069," ",$G3069),AllocFactorMatrix,(X$4+1),FALSE)*$E3071</f>
        <v>3.6333473966667209</v>
      </c>
      <c r="Y3069" s="5">
        <f ca="1">VLOOKUP(CONCATENATE($F3069," ",$G3069),AllocFactorMatrix,(Y$4+1),FALSE)*$E3071</f>
        <v>7.2902390745512191E-2</v>
      </c>
      <c r="Z3069" s="5">
        <f t="shared" ca="1" si="1433"/>
        <v>3.7062497874122329</v>
      </c>
      <c r="AA3069" s="5">
        <f ca="1">VLOOKUP(CONCATENATE($F3069," ",$G3069),AllocFactorMatrix,(AA$4+1),FALSE)*$E3071</f>
        <v>6.5029245162285601E-2</v>
      </c>
      <c r="AB3069" s="5">
        <f ca="1">VLOOKUP(CONCATENATE($F3069," ",$G3069),AllocFactorMatrix,(AB$4+1),FALSE)*$E3071</f>
        <v>1.456632820365092</v>
      </c>
      <c r="AC3069" s="5">
        <f ca="1">VLOOKUP(CONCATENATE($F3069," ",$G3069),AllocFactorMatrix,(AC$4+1),FALSE)*$E3071</f>
        <v>0.30044003680460768</v>
      </c>
    </row>
    <row r="3070" spans="4:29" hidden="1" outlineLevel="1">
      <c r="E3070" s="48"/>
      <c r="F3070" s="175" t="str">
        <f>F3071</f>
        <v>RB_GUP</v>
      </c>
      <c r="G3070" s="52" t="str">
        <f>$G$14</f>
        <v>CUSTOMER</v>
      </c>
      <c r="H3070" s="4">
        <f t="shared" ca="1" si="1403"/>
        <v>1314.6661628414195</v>
      </c>
      <c r="I3070" s="5">
        <f ca="1">VLOOKUP(CONCATENATE($F3070," ",$G3070),AllocFactorMatrix,(I$4+1),FALSE)*$E3071</f>
        <v>651.16226158460847</v>
      </c>
      <c r="J3070" s="5">
        <f ca="1">VLOOKUP(CONCATENATE($F3070," ",$G3070),AllocFactorMatrix,(J$4+1),FALSE)*$E3071</f>
        <v>207.53481539895841</v>
      </c>
      <c r="K3070" s="5">
        <f ca="1">VLOOKUP(CONCATENATE($F3070," ",$G3070),AllocFactorMatrix,(K$4+1),FALSE)*$E3071</f>
        <v>13.247202465117004</v>
      </c>
      <c r="L3070" s="5">
        <f ca="1">VLOOKUP(CONCATENATE($F3070," ",$G3070),AllocFactorMatrix,(L$4+1),FALSE)*$E3071</f>
        <v>2.2280031791280597</v>
      </c>
      <c r="M3070" s="5">
        <f t="shared" ca="1" si="1432"/>
        <v>223.01002104320347</v>
      </c>
      <c r="N3070" s="5">
        <f ca="1">VLOOKUP(CONCATENATE($F3070," ",$G3070),AllocFactorMatrix,(N$4+1),FALSE)*$E3071</f>
        <v>16.180216942624046</v>
      </c>
      <c r="O3070" s="5">
        <f ca="1">VLOOKUP(CONCATENATE($F3070," ",$G3070),AllocFactorMatrix,(O$4+1),FALSE)*$E3071</f>
        <v>4.6769790806107343</v>
      </c>
      <c r="P3070" s="5">
        <f ca="1">VLOOKUP(CONCATENATE($F3070," ",$G3070),AllocFactorMatrix,(P$4+1),FALSE)*$E3071</f>
        <v>5.4785559398115664</v>
      </c>
      <c r="Q3070" s="5">
        <f ca="1">VLOOKUP(CONCATENATE($F3070," ",$G3070),AllocFactorMatrix,(Q$4+1),FALSE)*$E3071</f>
        <v>0.68453217953370271</v>
      </c>
      <c r="R3070" s="5">
        <f t="shared" ca="1" si="1434"/>
        <v>27.020284142580053</v>
      </c>
      <c r="S3070" s="5">
        <f ca="1">VLOOKUP(CONCATENATE($F3070," ",$G3070),AllocFactorMatrix,(S$4+1),FALSE)*$E3071</f>
        <v>0.10713363857874572</v>
      </c>
      <c r="T3070" s="5">
        <f ca="1">VLOOKUP(CONCATENATE($F3070," ",$G3070),AllocFactorMatrix,(T$4+1),FALSE)*$E3071</f>
        <v>3.3195877285809834</v>
      </c>
      <c r="U3070" s="5">
        <f ca="1">VLOOKUP(CONCATENATE($F3070," ",$G3070),AllocFactorMatrix,(U$4+1),FALSE)*$E3071</f>
        <v>9.2089642071427242</v>
      </c>
      <c r="V3070" s="5">
        <f ca="1">VLOOKUP(CONCATENATE($F3070," ",$G3070),AllocFactorMatrix,(V$4+1),FALSE)*$E3071</f>
        <v>2.7382242325266462</v>
      </c>
      <c r="W3070" s="5">
        <f t="shared" ca="1" si="1435"/>
        <v>15.373909806829099</v>
      </c>
      <c r="X3070" s="5">
        <f ca="1">VLOOKUP(CONCATENATE($F3070," ",$G3070),AllocFactorMatrix,(X$4+1),FALSE)*$E3071</f>
        <v>3.269750311719545</v>
      </c>
      <c r="Y3070" s="5">
        <f ca="1">VLOOKUP(CONCATENATE($F3070," ",$G3070),AllocFactorMatrix,(Y$4+1),FALSE)*$E3071</f>
        <v>6.1225743038606083E-2</v>
      </c>
      <c r="Z3070" s="5">
        <f t="shared" ca="1" si="1433"/>
        <v>3.3309760547581511</v>
      </c>
      <c r="AA3070" s="5">
        <f ca="1">VLOOKUP(CONCATENATE($F3070," ",$G3070),AllocFactorMatrix,(AA$4+1),FALSE)*$E3071</f>
        <v>0.31631071778164438</v>
      </c>
      <c r="AB3070" s="5">
        <f ca="1">VLOOKUP(CONCATENATE($F3070," ",$G3070),AllocFactorMatrix,(AB$4+1),FALSE)*$E3071</f>
        <v>347.60715534863897</v>
      </c>
      <c r="AC3070" s="5">
        <f ca="1">VLOOKUP(CONCATENATE($F3070," ",$G3070),AllocFactorMatrix,(AC$4+1),FALSE)*$E3071</f>
        <v>46.84524414301962</v>
      </c>
    </row>
    <row r="3071" spans="4:29" collapsed="1">
      <c r="D3071" s="52" t="s">
        <v>681</v>
      </c>
      <c r="E3071" s="41">
        <f>-8468603+8495087</f>
        <v>26484</v>
      </c>
      <c r="F3071" s="93" t="s">
        <v>73</v>
      </c>
      <c r="G3071" s="52" t="str">
        <f>$G$15</f>
        <v>TOTAL</v>
      </c>
      <c r="H3071" s="4">
        <f t="shared" ca="1" si="1403"/>
        <v>26484.000000000007</v>
      </c>
      <c r="I3071" s="5">
        <f ca="1">VLOOKUP(CONCATENATE($F3071," ",$G3071),AllocFactorMatrix,(I$4+1),FALSE)*$E3071</f>
        <v>15023.001415582754</v>
      </c>
      <c r="J3071" s="5">
        <f ca="1">VLOOKUP(CONCATENATE($F3071," ",$G3071),AllocFactorMatrix,(J$4+1),FALSE)*$E3071</f>
        <v>3501.7335562776407</v>
      </c>
      <c r="K3071" s="5">
        <f ca="1">VLOOKUP(CONCATENATE($F3071," ",$G3071),AllocFactorMatrix,(K$4+1),FALSE)*$E3071</f>
        <v>53.314792760334178</v>
      </c>
      <c r="L3071" s="5">
        <f ca="1">VLOOKUP(CONCATENATE($F3071," ",$G3071),AllocFactorMatrix,(L$4+1),FALSE)*$E3071</f>
        <v>6.1753053530847266</v>
      </c>
      <c r="M3071" s="5">
        <f t="shared" ca="1" si="1432"/>
        <v>3561.2236543910594</v>
      </c>
      <c r="N3071" s="5">
        <f ca="1">VLOOKUP(CONCATENATE($F3071," ",$G3071),AllocFactorMatrix,(N$4+1),FALSE)*$E3071</f>
        <v>1922.0879855427397</v>
      </c>
      <c r="O3071" s="5">
        <f ca="1">VLOOKUP(CONCATENATE($F3071," ",$G3071),AllocFactorMatrix,(O$4+1),FALSE)*$E3071</f>
        <v>309.10441669993872</v>
      </c>
      <c r="P3071" s="5">
        <f ca="1">VLOOKUP(CONCATENATE($F3071," ",$G3071),AllocFactorMatrix,(P$4+1),FALSE)*$E3071</f>
        <v>49.432896771648657</v>
      </c>
      <c r="Q3071" s="5">
        <f ca="1">VLOOKUP(CONCATENATE($F3071," ",$G3071),AllocFactorMatrix,(Q$4+1),FALSE)*$E3071</f>
        <v>2.1732469387219733</v>
      </c>
      <c r="R3071" s="5">
        <f t="shared" ca="1" si="1434"/>
        <v>2282.7985459530491</v>
      </c>
      <c r="S3071" s="5">
        <f ca="1">VLOOKUP(CONCATENATE($F3071," ",$G3071),AllocFactorMatrix,(S$4+1),FALSE)*$E3071</f>
        <v>87.011813269692283</v>
      </c>
      <c r="T3071" s="5">
        <f ca="1">VLOOKUP(CONCATENATE($F3071," ",$G3071),AllocFactorMatrix,(T$4+1),FALSE)*$E3071</f>
        <v>1082.9653640895162</v>
      </c>
      <c r="U3071" s="5">
        <f ca="1">VLOOKUP(CONCATENATE($F3071," ",$G3071),AllocFactorMatrix,(U$4+1),FALSE)*$E3071</f>
        <v>2976.1378785872885</v>
      </c>
      <c r="V3071" s="5">
        <f ca="1">VLOOKUP(CONCATENATE($F3071," ",$G3071),AllocFactorMatrix,(V$4+1),FALSE)*$E3071</f>
        <v>483.67718811396679</v>
      </c>
      <c r="W3071" s="5">
        <f t="shared" ca="1" si="1435"/>
        <v>4629.7922440604634</v>
      </c>
      <c r="X3071" s="5">
        <f ca="1">VLOOKUP(CONCATENATE($F3071," ",$G3071),AllocFactorMatrix,(X$4+1),FALSE)*$E3071</f>
        <v>527.86737824121269</v>
      </c>
      <c r="Y3071" s="5">
        <f ca="1">VLOOKUP(CONCATENATE($F3071," ",$G3071),AllocFactorMatrix,(Y$4+1),FALSE)*$E3071</f>
        <v>9.3789816367411536</v>
      </c>
      <c r="Z3071" s="5">
        <f t="shared" ca="1" si="1433"/>
        <v>537.24635987795386</v>
      </c>
      <c r="AA3071" s="5">
        <f ca="1">VLOOKUP(CONCATENATE($F3071," ",$G3071),AllocFactorMatrix,(AA$4+1),FALSE)*$E3071</f>
        <v>7.17404486338092</v>
      </c>
      <c r="AB3071" s="5">
        <f ca="1">VLOOKUP(CONCATENATE($F3071," ",$G3071),AllocFactorMatrix,(AB$4+1),FALSE)*$E3071</f>
        <v>387.65357074974753</v>
      </c>
      <c r="AC3071" s="5">
        <f ca="1">VLOOKUP(CONCATENATE($F3071," ",$G3071),AllocFactorMatrix,(AC$4+1),FALSE)*$E3071</f>
        <v>55.110164521598037</v>
      </c>
    </row>
    <row r="3072" spans="4:29" hidden="1" outlineLevel="1">
      <c r="E3072" s="48"/>
      <c r="F3072" s="175" t="str">
        <f>F3079</f>
        <v>RSALE</v>
      </c>
      <c r="G3072" s="52" t="str">
        <f>$G$8</f>
        <v>PRODUCTION</v>
      </c>
      <c r="H3072" s="4">
        <f t="shared" ref="H3072:H3135" ca="1" si="1436">SUBTOTAL(9,I3072:AC3072)</f>
        <v>-35290.812395949732</v>
      </c>
      <c r="I3072" s="5">
        <f ca="1">VLOOKUP(CONCATENATE($F3072," ",$G3072),AllocFactorMatrix,(I$4+1),FALSE)*$E3079</f>
        <v>-16069.093071376928</v>
      </c>
      <c r="J3072" s="5">
        <f ca="1">VLOOKUP(CONCATENATE($F3072," ",$G3072),AllocFactorMatrix,(J$4+1),FALSE)*$E3079</f>
        <v>-4641.986058435331</v>
      </c>
      <c r="K3072" s="5">
        <f ca="1">VLOOKUP(CONCATENATE($F3072," ",$G3072),AllocFactorMatrix,(K$4+1),FALSE)*$E3079</f>
        <v>-57.975831462874048</v>
      </c>
      <c r="L3072" s="5">
        <f ca="1">VLOOKUP(CONCATENATE($F3072," ",$G3072),AllocFactorMatrix,(L$4+1),FALSE)*$E3079</f>
        <v>-7.7026493695020335</v>
      </c>
      <c r="M3072" s="5">
        <f t="shared" ref="M3072:M3079" ca="1" si="1437">SUBTOTAL(9,J3072:L3072)</f>
        <v>-4707.6645392677074</v>
      </c>
      <c r="N3072" s="5">
        <f ca="1">VLOOKUP(CONCATENATE($F3072," ",$G3072),AllocFactorMatrix,(N$4+1),FALSE)*$E3079</f>
        <v>-2659.7398434454985</v>
      </c>
      <c r="O3072" s="5">
        <f ca="1">VLOOKUP(CONCATENATE($F3072," ",$G3072),AllocFactorMatrix,(O$4+1),FALSE)*$E3079</f>
        <v>-538.67012852430628</v>
      </c>
      <c r="P3072" s="5">
        <f ca="1">VLOOKUP(CONCATENATE($F3072," ",$G3072),AllocFactorMatrix,(P$4+1),FALSE)*$E3079</f>
        <v>-98.109148661977883</v>
      </c>
      <c r="Q3072" s="5">
        <f ca="1">VLOOKUP(CONCATENATE($F3072," ",$G3072),AllocFactorMatrix,(Q$4+1),FALSE)*$E3079</f>
        <v>-2.651562842462126</v>
      </c>
      <c r="R3072" s="5">
        <f ca="1">SUBTOTAL(9,N3072:Q3072)</f>
        <v>-3299.1706834742449</v>
      </c>
      <c r="S3072" s="5">
        <f ca="1">VLOOKUP(CONCATENATE($F3072," ",$G3072),AllocFactorMatrix,(S$4+1),FALSE)*$E3079</f>
        <v>-122.51305484747039</v>
      </c>
      <c r="T3072" s="5">
        <f ca="1">VLOOKUP(CONCATENATE($F3072," ",$G3072),AllocFactorMatrix,(T$4+1),FALSE)*$E3079</f>
        <v>-1951.1805272448396</v>
      </c>
      <c r="U3072" s="5">
        <f ca="1">VLOOKUP(CONCATENATE($F3072," ",$G3072),AllocFactorMatrix,(U$4+1),FALSE)*$E3079</f>
        <v>-6844.715655698129</v>
      </c>
      <c r="V3072" s="5">
        <f ca="1">VLOOKUP(CONCATENATE($F3072," ",$G3072),AllocFactorMatrix,(V$4+1),FALSE)*$E3079</f>
        <v>-1438.5565289242422</v>
      </c>
      <c r="W3072" s="5">
        <f ca="1">SUBTOTAL(9,S3072:V3072)</f>
        <v>-10356.96576671468</v>
      </c>
      <c r="X3072" s="5">
        <f ca="1">VLOOKUP(CONCATENATE($F3072," ",$G3072),AllocFactorMatrix,(X$4+1),FALSE)*$E3079</f>
        <v>-767.03617463870296</v>
      </c>
      <c r="Y3072" s="5">
        <f ca="1">VLOOKUP(CONCATENATE($F3072," ",$G3072),AllocFactorMatrix,(Y$4+1),FALSE)*$E3079</f>
        <v>-14.280058903907088</v>
      </c>
      <c r="Z3072" s="5">
        <f t="shared" ref="Z3072:Z3079" ca="1" si="1438">SUBTOTAL(9,X3072:Y3072)</f>
        <v>-781.31623354261001</v>
      </c>
      <c r="AA3072" s="5">
        <f ca="1">VLOOKUP(CONCATENATE($F3072," ",$G3072),AllocFactorMatrix,(AA$4+1),FALSE)*$E3079</f>
        <v>-10.688298595791846</v>
      </c>
      <c r="AB3072" s="5">
        <f ca="1">VLOOKUP(CONCATENATE($F3072," ",$G3072),AllocFactorMatrix,(AB$4+1),FALSE)*$E3079</f>
        <v>-54.223372787917604</v>
      </c>
      <c r="AC3072" s="5">
        <f ca="1">VLOOKUP(CONCATENATE($F3072," ",$G3072),AllocFactorMatrix,(AC$4+1),FALSE)*$E3079</f>
        <v>-11.690430189845058</v>
      </c>
    </row>
    <row r="3073" spans="4:29" hidden="1" outlineLevel="1">
      <c r="E3073" s="48"/>
      <c r="F3073" s="175" t="str">
        <f>F3079</f>
        <v>RSALE</v>
      </c>
      <c r="G3073" s="52" t="str">
        <f>$G$9</f>
        <v>BULKTRAN</v>
      </c>
      <c r="H3073" s="4">
        <f t="shared" ca="1" si="1436"/>
        <v>1481.1298411141809</v>
      </c>
      <c r="I3073" s="5">
        <f ca="1">VLOOKUP(CONCATENATE($F3073," ",$G3073),AllocFactorMatrix,(I$4+1),FALSE)*$E3079</f>
        <v>2230.2318145103472</v>
      </c>
      <c r="J3073" s="5">
        <f ca="1">VLOOKUP(CONCATENATE($F3073," ",$G3073),AllocFactorMatrix,(J$4+1),FALSE)*$E3079</f>
        <v>26.813295671452469</v>
      </c>
      <c r="K3073" s="5">
        <f ca="1">VLOOKUP(CONCATENATE($F3073," ",$G3073),AllocFactorMatrix,(K$4+1),FALSE)*$E3079</f>
        <v>3.2220188973732116</v>
      </c>
      <c r="L3073" s="5">
        <f ca="1">VLOOKUP(CONCATENATE($F3073," ",$G3073),AllocFactorMatrix,(L$4+1),FALSE)*$E3079</f>
        <v>1.8277903391429255</v>
      </c>
      <c r="M3073" s="5">
        <f t="shared" ca="1" si="1437"/>
        <v>31.863104907968605</v>
      </c>
      <c r="N3073" s="5">
        <f ca="1">VLOOKUP(CONCATENATE($F3073," ",$G3073),AllocFactorMatrix,(N$4+1),FALSE)*$E3079</f>
        <v>50.775414542403546</v>
      </c>
      <c r="O3073" s="5">
        <f ca="1">VLOOKUP(CONCATENATE($F3073," ",$G3073),AllocFactorMatrix,(O$4+1),FALSE)*$E3079</f>
        <v>-47.608639952785737</v>
      </c>
      <c r="P3073" s="5">
        <f ca="1">VLOOKUP(CONCATENATE($F3073," ",$G3073),AllocFactorMatrix,(P$4+1),FALSE)*$E3079</f>
        <v>-2.6578698818443991</v>
      </c>
      <c r="Q3073" s="5">
        <f ca="1">VLOOKUP(CONCATENATE($F3073," ",$G3073),AllocFactorMatrix,(Q$4+1),FALSE)*$E3079</f>
        <v>0.73556046020997412</v>
      </c>
      <c r="R3073" s="5">
        <f t="shared" ref="R3073:R3079" ca="1" si="1439">SUBTOTAL(9,N3073:Q3073)</f>
        <v>1.244465167983384</v>
      </c>
      <c r="S3073" s="5">
        <f ca="1">VLOOKUP(CONCATENATE($F3073," ",$G3073),AllocFactorMatrix,(S$4+1),FALSE)*$E3079</f>
        <v>6.380899455751444</v>
      </c>
      <c r="T3073" s="5">
        <f ca="1">VLOOKUP(CONCATENATE($F3073," ",$G3073),AllocFactorMatrix,(T$4+1),FALSE)*$E3079</f>
        <v>-188.25354943804976</v>
      </c>
      <c r="U3073" s="5">
        <f ca="1">VLOOKUP(CONCATENATE($F3073," ",$G3073),AllocFactorMatrix,(U$4+1),FALSE)*$E3079</f>
        <v>-403.47850030018736</v>
      </c>
      <c r="V3073" s="5">
        <f ca="1">VLOOKUP(CONCATENATE($F3073," ",$G3073),AllocFactorMatrix,(V$4+1),FALSE)*$E3079</f>
        <v>-191.75471860647522</v>
      </c>
      <c r="W3073" s="5">
        <f t="shared" ref="W3073:W3079" ca="1" si="1440">SUBTOTAL(9,S3073:V3073)</f>
        <v>-777.10586888896091</v>
      </c>
      <c r="X3073" s="5">
        <f ca="1">VLOOKUP(CONCATENATE($F3073," ",$G3073),AllocFactorMatrix,(X$4+1),FALSE)*$E3079</f>
        <v>0.47536516780968796</v>
      </c>
      <c r="Y3073" s="5">
        <f ca="1">VLOOKUP(CONCATENATE($F3073," ",$G3073),AllocFactorMatrix,(Y$4+1),FALSE)*$E3079</f>
        <v>0.63787646240487761</v>
      </c>
      <c r="Z3073" s="5">
        <f t="shared" ca="1" si="1438"/>
        <v>1.1132416302145656</v>
      </c>
      <c r="AA3073" s="5">
        <f ca="1">VLOOKUP(CONCATENATE($F3073," ",$G3073),AllocFactorMatrix,(AA$4+1),FALSE)*$E3079</f>
        <v>-0.24961986672471501</v>
      </c>
      <c r="AB3073" s="5">
        <f ca="1">VLOOKUP(CONCATENATE($F3073," ",$G3073),AllocFactorMatrix,(AB$4+1),FALSE)*$E3079</f>
        <v>-4.7352641447223851</v>
      </c>
      <c r="AC3073" s="5">
        <f ca="1">VLOOKUP(CONCATENATE($F3073," ",$G3073),AllocFactorMatrix,(AC$4+1),FALSE)*$E3079</f>
        <v>-1.232032201927824</v>
      </c>
    </row>
    <row r="3074" spans="4:29" hidden="1" outlineLevel="1">
      <c r="E3074" s="48"/>
      <c r="F3074" s="175" t="str">
        <f>F3079</f>
        <v>RSALE</v>
      </c>
      <c r="G3074" s="52" t="str">
        <f>$G$10</f>
        <v>SUBTRAN</v>
      </c>
      <c r="H3074" s="4">
        <f t="shared" ca="1" si="1436"/>
        <v>420.92563313584697</v>
      </c>
      <c r="I3074" s="5">
        <f ca="1">VLOOKUP(CONCATENATE($F3074," ",$G3074),AllocFactorMatrix,(I$4+1),FALSE)*$E3079</f>
        <v>588.47523288350533</v>
      </c>
      <c r="J3074" s="5">
        <f ca="1">VLOOKUP(CONCATENATE($F3074," ",$G3074),AllocFactorMatrix,(J$4+1),FALSE)*$E3079</f>
        <v>7.6179919458141834</v>
      </c>
      <c r="K3074" s="5">
        <f ca="1">VLOOKUP(CONCATENATE($F3074," ",$G3074),AllocFactorMatrix,(K$4+1),FALSE)*$E3079</f>
        <v>0.86571490902125847</v>
      </c>
      <c r="L3074" s="5">
        <f ca="1">VLOOKUP(CONCATENATE($F3074," ",$G3074),AllocFactorMatrix,(L$4+1),FALSE)*$E3079</f>
        <v>0.59056430718288766</v>
      </c>
      <c r="M3074" s="5">
        <f t="shared" ca="1" si="1437"/>
        <v>9.074271162018329</v>
      </c>
      <c r="N3074" s="5">
        <f ca="1">VLOOKUP(CONCATENATE($F3074," ",$G3074),AllocFactorMatrix,(N$4+1),FALSE)*$E3079</f>
        <v>13.323762336283576</v>
      </c>
      <c r="O3074" s="5">
        <f ca="1">VLOOKUP(CONCATENATE($F3074," ",$G3074),AllocFactorMatrix,(O$4+1),FALSE)*$E3079</f>
        <v>-12.173058516646973</v>
      </c>
      <c r="P3074" s="5">
        <f ca="1">VLOOKUP(CONCATENATE($F3074," ",$G3074),AllocFactorMatrix,(P$4+1),FALSE)*$E3079</f>
        <v>-0.86529549006043738</v>
      </c>
      <c r="Q3074" s="5">
        <f ca="1">VLOOKUP(CONCATENATE($F3074," ",$G3074),AllocFactorMatrix,(Q$4+1),FALSE)*$E3079</f>
        <v>0</v>
      </c>
      <c r="R3074" s="5">
        <f t="shared" ca="1" si="1439"/>
        <v>0.2854083295761648</v>
      </c>
      <c r="S3074" s="5">
        <f ca="1">VLOOKUP(CONCATENATE($F3074," ",$G3074),AllocFactorMatrix,(S$4+1),FALSE)*$E3079</f>
        <v>1.5710124323664429</v>
      </c>
      <c r="T3074" s="5">
        <f ca="1">VLOOKUP(CONCATENATE($F3074," ",$G3074),AllocFactorMatrix,(T$4+1),FALSE)*$E3079</f>
        <v>-47.541352501079921</v>
      </c>
      <c r="U3074" s="5">
        <f ca="1">VLOOKUP(CONCATENATE($F3074," ",$G3074),AllocFactorMatrix,(U$4+1),FALSE)*$E3079</f>
        <v>-131.23318989300921</v>
      </c>
      <c r="V3074" s="5">
        <f ca="1">VLOOKUP(CONCATENATE($F3074," ",$G3074),AllocFactorMatrix,(V$4+1),FALSE)*$E3079</f>
        <v>0</v>
      </c>
      <c r="W3074" s="5">
        <f t="shared" ca="1" si="1440"/>
        <v>-177.20352996172269</v>
      </c>
      <c r="X3074" s="5">
        <f ca="1">VLOOKUP(CONCATENATE($F3074," ",$G3074),AllocFactorMatrix,(X$4+1),FALSE)*$E3079</f>
        <v>0.19200433243286757</v>
      </c>
      <c r="Y3074" s="5">
        <f ca="1">VLOOKUP(CONCATENATE($F3074," ",$G3074),AllocFactorMatrix,(Y$4+1),FALSE)*$E3079</f>
        <v>0.16588091350442383</v>
      </c>
      <c r="Z3074" s="5">
        <f t="shared" ca="1" si="1438"/>
        <v>0.35788524593729143</v>
      </c>
      <c r="AA3074" s="5">
        <f ca="1">VLOOKUP(CONCATENATE($F3074," ",$G3074),AllocFactorMatrix,(AA$4+1),FALSE)*$E3079</f>
        <v>-6.3634523468361875E-2</v>
      </c>
      <c r="AB3074" s="5">
        <f ca="1">VLOOKUP(CONCATENATE($F3074," ",$G3074),AllocFactorMatrix,(AB$4+1),FALSE)*$E3079</f>
        <v>0</v>
      </c>
      <c r="AC3074" s="5">
        <f ca="1">VLOOKUP(CONCATENATE($F3074," ",$G3074),AllocFactorMatrix,(AC$4+1),FALSE)*$E3079</f>
        <v>0</v>
      </c>
    </row>
    <row r="3075" spans="4:29" hidden="1" outlineLevel="1">
      <c r="E3075" s="48"/>
      <c r="F3075" s="175" t="str">
        <f>F3079</f>
        <v>RSALE</v>
      </c>
      <c r="G3075" s="52" t="str">
        <f>$G$11</f>
        <v>DISTPRI</v>
      </c>
      <c r="H3075" s="4">
        <f t="shared" ca="1" si="1436"/>
        <v>-8519.6522580791552</v>
      </c>
      <c r="I3075" s="5">
        <f ca="1">VLOOKUP(CONCATENATE($F3075," ",$G3075),AllocFactorMatrix,(I$4+1),FALSE)*$E3079</f>
        <v>-4418.6229635885056</v>
      </c>
      <c r="J3075" s="5">
        <f ca="1">VLOOKUP(CONCATENATE($F3075," ",$G3075),AllocFactorMatrix,(J$4+1),FALSE)*$E3079</f>
        <v>-1729.0760801383344</v>
      </c>
      <c r="K3075" s="5">
        <f ca="1">VLOOKUP(CONCATENATE($F3075," ",$G3075),AllocFactorMatrix,(K$4+1),FALSE)*$E3079</f>
        <v>-19.707889625121634</v>
      </c>
      <c r="L3075" s="5">
        <f ca="1">VLOOKUP(CONCATENATE($F3075," ",$G3075),AllocFactorMatrix,(L$4+1),FALSE)*$E3079</f>
        <v>0</v>
      </c>
      <c r="M3075" s="5">
        <f t="shared" ca="1" si="1437"/>
        <v>-1748.7839697634561</v>
      </c>
      <c r="N3075" s="5">
        <f ca="1">VLOOKUP(CONCATENATE($F3075," ",$G3075),AllocFactorMatrix,(N$4+1),FALSE)*$E3079</f>
        <v>-947.27958140070689</v>
      </c>
      <c r="O3075" s="5">
        <f ca="1">VLOOKUP(CONCATENATE($F3075," ",$G3075),AllocFactorMatrix,(O$4+1),FALSE)*$E3079</f>
        <v>-234.8141377482992</v>
      </c>
      <c r="P3075" s="5">
        <f ca="1">VLOOKUP(CONCATENATE($F3075," ",$G3075),AllocFactorMatrix,(P$4+1),FALSE)*$E3079</f>
        <v>0</v>
      </c>
      <c r="Q3075" s="5">
        <f ca="1">VLOOKUP(CONCATENATE($F3075," ",$G3075),AllocFactorMatrix,(Q$4+1),FALSE)*$E3079</f>
        <v>0</v>
      </c>
      <c r="R3075" s="5">
        <f t="shared" ca="1" si="1439"/>
        <v>-1182.0937191490061</v>
      </c>
      <c r="S3075" s="5">
        <f ca="1">VLOOKUP(CONCATENATE($F3075," ",$G3075),AllocFactorMatrix,(S$4+1),FALSE)*$E3079</f>
        <v>-38.766727390977259</v>
      </c>
      <c r="T3075" s="5">
        <f ca="1">VLOOKUP(CONCATENATE($F3075," ",$G3075),AllocFactorMatrix,(T$4+1),FALSE)*$E3079</f>
        <v>-840.39483431759811</v>
      </c>
      <c r="U3075" s="5">
        <f ca="1">VLOOKUP(CONCATENATE($F3075," ",$G3075),AllocFactorMatrix,(U$4+1),FALSE)*$E3079</f>
        <v>0</v>
      </c>
      <c r="V3075" s="5">
        <f ca="1">VLOOKUP(CONCATENATE($F3075," ",$G3075),AllocFactorMatrix,(V$4+1),FALSE)*$E3079</f>
        <v>0</v>
      </c>
      <c r="W3075" s="5">
        <f t="shared" ca="1" si="1440"/>
        <v>-879.16156170857539</v>
      </c>
      <c r="X3075" s="5">
        <f ca="1">VLOOKUP(CONCATENATE($F3075," ",$G3075),AllocFactorMatrix,(X$4+1),FALSE)*$E3079</f>
        <v>-282.05969145576699</v>
      </c>
      <c r="Y3075" s="5">
        <f ca="1">VLOOKUP(CONCATENATE($F3075," ",$G3075),AllocFactorMatrix,(Y$4+1),FALSE)*$E3079</f>
        <v>-4.8345382734477278</v>
      </c>
      <c r="Z3075" s="5">
        <f t="shared" ca="1" si="1438"/>
        <v>-286.89422972921471</v>
      </c>
      <c r="AA3075" s="5">
        <f ca="1">VLOOKUP(CONCATENATE($F3075," ",$G3075),AllocFactorMatrix,(AA$4+1),FALSE)*$E3079</f>
        <v>-4.0958141404002353</v>
      </c>
      <c r="AB3075" s="5">
        <f ca="1">VLOOKUP(CONCATENATE($F3075," ",$G3075),AllocFactorMatrix,(AB$4+1),FALSE)*$E3079</f>
        <v>0</v>
      </c>
      <c r="AC3075" s="5">
        <f ca="1">VLOOKUP(CONCATENATE($F3075," ",$G3075),AllocFactorMatrix,(AC$4+1),FALSE)*$E3079</f>
        <v>0</v>
      </c>
    </row>
    <row r="3076" spans="4:29" hidden="1" outlineLevel="1">
      <c r="E3076" s="48"/>
      <c r="F3076" s="175" t="str">
        <f>F3079</f>
        <v>RSALE</v>
      </c>
      <c r="G3076" s="52" t="str">
        <f>$G$12</f>
        <v>DISTSEC</v>
      </c>
      <c r="H3076" s="4">
        <f t="shared" ca="1" si="1436"/>
        <v>-3294.6426761465718</v>
      </c>
      <c r="I3076" s="5">
        <f ca="1">VLOOKUP(CONCATENATE($F3076," ",$G3076),AllocFactorMatrix,(I$4+1),FALSE)*$E3079</f>
        <v>-2030.5543049992364</v>
      </c>
      <c r="J3076" s="5">
        <f ca="1">VLOOKUP(CONCATENATE($F3076," ",$G3076),AllocFactorMatrix,(J$4+1),FALSE)*$E3079</f>
        <v>-732.5725202715671</v>
      </c>
      <c r="K3076" s="5">
        <f ca="1">VLOOKUP(CONCATENATE($F3076," ",$G3076),AllocFactorMatrix,(K$4+1),FALSE)*$E3079</f>
        <v>0</v>
      </c>
      <c r="L3076" s="5">
        <f ca="1">VLOOKUP(CONCATENATE($F3076," ",$G3076),AllocFactorMatrix,(L$4+1),FALSE)*$E3079</f>
        <v>0</v>
      </c>
      <c r="M3076" s="5">
        <f t="shared" ca="1" si="1437"/>
        <v>-732.5725202715671</v>
      </c>
      <c r="N3076" s="5">
        <f ca="1">VLOOKUP(CONCATENATE($F3076," ",$G3076),AllocFactorMatrix,(N$4+1),FALSE)*$E3079</f>
        <v>-344.26817402268227</v>
      </c>
      <c r="O3076" s="5">
        <f ca="1">VLOOKUP(CONCATENATE($F3076," ",$G3076),AllocFactorMatrix,(O$4+1),FALSE)*$E3079</f>
        <v>0</v>
      </c>
      <c r="P3076" s="5">
        <f ca="1">VLOOKUP(CONCATENATE($F3076," ",$G3076),AllocFactorMatrix,(P$4+1),FALSE)*$E3079</f>
        <v>0</v>
      </c>
      <c r="Q3076" s="5">
        <f ca="1">VLOOKUP(CONCATENATE($F3076," ",$G3076),AllocFactorMatrix,(Q$4+1),FALSE)*$E3079</f>
        <v>0</v>
      </c>
      <c r="R3076" s="5">
        <f t="shared" ca="1" si="1439"/>
        <v>-344.26817402268227</v>
      </c>
      <c r="S3076" s="5">
        <f ca="1">VLOOKUP(CONCATENATE($F3076," ",$G3076),AllocFactorMatrix,(S$4+1),FALSE)*$E3079</f>
        <v>-11.474045892585089</v>
      </c>
      <c r="T3076" s="5">
        <f ca="1">VLOOKUP(CONCATENATE($F3076," ",$G3076),AllocFactorMatrix,(T$4+1),FALSE)*$E3079</f>
        <v>0</v>
      </c>
      <c r="U3076" s="5">
        <f ca="1">VLOOKUP(CONCATENATE($F3076," ",$G3076),AllocFactorMatrix,(U$4+1),FALSE)*$E3079</f>
        <v>0</v>
      </c>
      <c r="V3076" s="5">
        <f ca="1">VLOOKUP(CONCATENATE($F3076," ",$G3076),AllocFactorMatrix,(V$4+1),FALSE)*$E3079</f>
        <v>0</v>
      </c>
      <c r="W3076" s="5">
        <f t="shared" ca="1" si="1440"/>
        <v>-11.474045892585089</v>
      </c>
      <c r="X3076" s="5">
        <f ca="1">VLOOKUP(CONCATENATE($F3076," ",$G3076),AllocFactorMatrix,(X$4+1),FALSE)*$E3079</f>
        <v>-106.25493426336855</v>
      </c>
      <c r="Y3076" s="5">
        <f ca="1">VLOOKUP(CONCATENATE($F3076," ",$G3076),AllocFactorMatrix,(Y$4+1),FALSE)*$E3079</f>
        <v>0</v>
      </c>
      <c r="Z3076" s="5">
        <f t="shared" ca="1" si="1438"/>
        <v>-106.25493426336855</v>
      </c>
      <c r="AA3076" s="5">
        <f ca="1">VLOOKUP(CONCATENATE($F3076," ",$G3076),AllocFactorMatrix,(AA$4+1),FALSE)*$E3079</f>
        <v>-1.3948805368561257</v>
      </c>
      <c r="AB3076" s="5">
        <f ca="1">VLOOKUP(CONCATENATE($F3076," ",$G3076),AllocFactorMatrix,(AB$4+1),FALSE)*$E3079</f>
        <v>-55.606653912502637</v>
      </c>
      <c r="AC3076" s="5">
        <f ca="1">VLOOKUP(CONCATENATE($F3076," ",$G3076),AllocFactorMatrix,(AC$4+1),FALSE)*$E3079</f>
        <v>-12.517162247775087</v>
      </c>
    </row>
    <row r="3077" spans="4:29" hidden="1" outlineLevel="1">
      <c r="E3077" s="48"/>
      <c r="F3077" s="175" t="str">
        <f>F3079</f>
        <v>RSALE</v>
      </c>
      <c r="G3077" s="52" t="str">
        <f>$G$13</f>
        <v>ENERGY</v>
      </c>
      <c r="H3077" s="4">
        <f t="shared" ca="1" si="1436"/>
        <v>-21806.367996289682</v>
      </c>
      <c r="I3077" s="5">
        <f ca="1">VLOOKUP(CONCATENATE($F3077," ",$G3077),AllocFactorMatrix,(I$4+1),FALSE)*$E3079</f>
        <v>-9180.666509065557</v>
      </c>
      <c r="J3077" s="5">
        <f ca="1">VLOOKUP(CONCATENATE($F3077," ",$G3077),AllocFactorMatrix,(J$4+1),FALSE)*$E3079</f>
        <v>-2646.183055599307</v>
      </c>
      <c r="K3077" s="5">
        <f ca="1">VLOOKUP(CONCATENATE($F3077," ",$G3077),AllocFactorMatrix,(K$4+1),FALSE)*$E3079</f>
        <v>-35.806367346100181</v>
      </c>
      <c r="L3077" s="5">
        <f ca="1">VLOOKUP(CONCATENATE($F3077," ",$G3077),AllocFactorMatrix,(L$4+1),FALSE)*$E3079</f>
        <v>-6.9892943094513056</v>
      </c>
      <c r="M3077" s="5">
        <f t="shared" ca="1" si="1437"/>
        <v>-2688.9787172548586</v>
      </c>
      <c r="N3077" s="5">
        <f ca="1">VLOOKUP(CONCATENATE($F3077," ",$G3077),AllocFactorMatrix,(N$4+1),FALSE)*$E3079</f>
        <v>-1669.8951614821306</v>
      </c>
      <c r="O3077" s="5">
        <f ca="1">VLOOKUP(CONCATENATE($F3077," ",$G3077),AllocFactorMatrix,(O$4+1),FALSE)*$E3079</f>
        <v>-256.70425812236658</v>
      </c>
      <c r="P3077" s="5">
        <f ca="1">VLOOKUP(CONCATENATE($F3077," ",$G3077),AllocFactorMatrix,(P$4+1),FALSE)*$E3079</f>
        <v>-54.418674984292636</v>
      </c>
      <c r="Q3077" s="5">
        <f ca="1">VLOOKUP(CONCATENATE($F3077," ",$G3077),AllocFactorMatrix,(Q$4+1),FALSE)*$E3079</f>
        <v>-2.4912497506303923</v>
      </c>
      <c r="R3077" s="5">
        <f t="shared" ca="1" si="1439"/>
        <v>-1983.5093443394203</v>
      </c>
      <c r="S3077" s="5">
        <f ca="1">VLOOKUP(CONCATENATE($F3077," ",$G3077),AllocFactorMatrix,(S$4+1),FALSE)*$E3079</f>
        <v>-91.850697145231393</v>
      </c>
      <c r="T3077" s="5">
        <f ca="1">VLOOKUP(CONCATENATE($F3077," ",$G3077),AllocFactorMatrix,(T$4+1),FALSE)*$E3079</f>
        <v>-1186.4005280999579</v>
      </c>
      <c r="U3077" s="5">
        <f ca="1">VLOOKUP(CONCATENATE($F3077," ",$G3077),AllocFactorMatrix,(U$4+1),FALSE)*$E3079</f>
        <v>-5033.5665992389813</v>
      </c>
      <c r="V3077" s="5">
        <f ca="1">VLOOKUP(CONCATENATE($F3077," ",$G3077),AllocFactorMatrix,(V$4+1),FALSE)*$E3079</f>
        <v>-918.13413209035821</v>
      </c>
      <c r="W3077" s="5">
        <f t="shared" ca="1" si="1440"/>
        <v>-7229.9519565745295</v>
      </c>
      <c r="X3077" s="5">
        <f ca="1">VLOOKUP(CONCATENATE($F3077," ",$G3077),AllocFactorMatrix,(X$4+1),FALSE)*$E3079</f>
        <v>-470.81199292252802</v>
      </c>
      <c r="Y3077" s="5">
        <f ca="1">VLOOKUP(CONCATENATE($F3077," ",$G3077),AllocFactorMatrix,(Y$4+1),FALSE)*$E3079</f>
        <v>-9.5498746690083216</v>
      </c>
      <c r="Z3077" s="5">
        <f t="shared" ca="1" si="1438"/>
        <v>-480.36186759153634</v>
      </c>
      <c r="AA3077" s="5">
        <f ca="1">VLOOKUP(CONCATENATE($F3077," ",$G3077),AllocFactorMatrix,(AA$4+1),FALSE)*$E3079</f>
        <v>-8.5819388861199695</v>
      </c>
      <c r="AB3077" s="5">
        <f ca="1">VLOOKUP(CONCATENATE($F3077," ",$G3077),AllocFactorMatrix,(AB$4+1),FALSE)*$E3079</f>
        <v>-193.69156884828067</v>
      </c>
      <c r="AC3077" s="5">
        <f ca="1">VLOOKUP(CONCATENATE($F3077," ",$G3077),AllocFactorMatrix,(AC$4+1),FALSE)*$E3079</f>
        <v>-40.626093729381353</v>
      </c>
    </row>
    <row r="3078" spans="4:29" hidden="1" outlineLevel="1">
      <c r="E3078" s="48"/>
      <c r="F3078" s="175" t="str">
        <f>F3079</f>
        <v>RSALE</v>
      </c>
      <c r="G3078" s="52" t="str">
        <f>$G$14</f>
        <v>CUSTOMER</v>
      </c>
      <c r="H3078" s="4">
        <f t="shared" ca="1" si="1436"/>
        <v>-3278.5801477848981</v>
      </c>
      <c r="I3078" s="5">
        <f ca="1">VLOOKUP(CONCATENATE($F3078," ",$G3078),AllocFactorMatrix,(I$4+1),FALSE)*$E3079</f>
        <v>-1638.2417384277626</v>
      </c>
      <c r="J3078" s="5">
        <f ca="1">VLOOKUP(CONCATENATE($F3078," ",$G3078),AllocFactorMatrix,(J$4+1),FALSE)*$E3079</f>
        <v>-561.7901336039746</v>
      </c>
      <c r="K3078" s="5">
        <f ca="1">VLOOKUP(CONCATENATE($F3078," ",$G3078),AllocFactorMatrix,(K$4+1),FALSE)*$E3079</f>
        <v>-24.914482806072051</v>
      </c>
      <c r="L3078" s="5">
        <f ca="1">VLOOKUP(CONCATENATE($F3078," ",$G3078),AllocFactorMatrix,(L$4+1),FALSE)*$E3079</f>
        <v>-2.8227386593909713</v>
      </c>
      <c r="M3078" s="5">
        <f t="shared" ca="1" si="1437"/>
        <v>-589.5273550694377</v>
      </c>
      <c r="N3078" s="5">
        <f ca="1">VLOOKUP(CONCATENATE($F3078," ",$G3078),AllocFactorMatrix,(N$4+1),FALSE)*$E3079</f>
        <v>-35.896214965251978</v>
      </c>
      <c r="O3078" s="5">
        <f ca="1">VLOOKUP(CONCATENATE($F3078," ",$G3078),AllocFactorMatrix,(O$4+1),FALSE)*$E3079</f>
        <v>-13.215363566582774</v>
      </c>
      <c r="P3078" s="5">
        <f ca="1">VLOOKUP(CONCATENATE($F3078," ",$G3078),AllocFactorMatrix,(P$4+1),FALSE)*$E3079</f>
        <v>-12.544569982226811</v>
      </c>
      <c r="Q3078" s="5">
        <f ca="1">VLOOKUP(CONCATENATE($F3078," ",$G3078),AllocFactorMatrix,(Q$4+1),FALSE)*$E3079</f>
        <v>-0.64308649543908625</v>
      </c>
      <c r="R3078" s="5">
        <f t="shared" ca="1" si="1439"/>
        <v>-62.299235009500649</v>
      </c>
      <c r="S3078" s="5">
        <f ca="1">VLOOKUP(CONCATENATE($F3078," ",$G3078),AllocFactorMatrix,(S$4+1),FALSE)*$E3079</f>
        <v>-0.22838559941828787</v>
      </c>
      <c r="T3078" s="5">
        <f ca="1">VLOOKUP(CONCATENATE($F3078," ",$G3078),AllocFactorMatrix,(T$4+1),FALSE)*$E3079</f>
        <v>-9.6494928681675773</v>
      </c>
      <c r="U3078" s="5">
        <f ca="1">VLOOKUP(CONCATENATE($F3078," ",$G3078),AllocFactorMatrix,(U$4+1),FALSE)*$E3079</f>
        <v>-22.903863361062161</v>
      </c>
      <c r="V3078" s="5">
        <f ca="1">VLOOKUP(CONCATENATE($F3078," ",$G3078),AllocFactorMatrix,(V$4+1),FALSE)*$E3079</f>
        <v>-8.6409083210821169</v>
      </c>
      <c r="W3078" s="5">
        <f t="shared" ca="1" si="1440"/>
        <v>-41.422650149730138</v>
      </c>
      <c r="X3078" s="5">
        <f ca="1">VLOOKUP(CONCATENATE($F3078," ",$G3078),AllocFactorMatrix,(X$4+1),FALSE)*$E3079</f>
        <v>-7.913915075773196</v>
      </c>
      <c r="Y3078" s="5">
        <f ca="1">VLOOKUP(CONCATENATE($F3078," ",$G3078),AllocFactorMatrix,(Y$4+1),FALSE)*$E3079</f>
        <v>-0.1271275871515658</v>
      </c>
      <c r="Z3078" s="5">
        <f t="shared" ca="1" si="1438"/>
        <v>-8.0410426629247613</v>
      </c>
      <c r="AA3078" s="5">
        <f ca="1">VLOOKUP(CONCATENATE($F3078," ",$G3078),AllocFactorMatrix,(AA$4+1),FALSE)*$E3079</f>
        <v>-0.80609171187940476</v>
      </c>
      <c r="AB3078" s="5">
        <f ca="1">VLOOKUP(CONCATENATE($F3078," ",$G3078),AllocFactorMatrix,(AB$4+1),FALSE)*$E3079</f>
        <v>-800.46663868434587</v>
      </c>
      <c r="AC3078" s="5">
        <f ca="1">VLOOKUP(CONCATENATE($F3078," ",$G3078),AllocFactorMatrix,(AC$4+1),FALSE)*$E3079</f>
        <v>-137.77539606931728</v>
      </c>
    </row>
    <row r="3079" spans="4:29" collapsed="1">
      <c r="D3079" s="52" t="s">
        <v>682</v>
      </c>
      <c r="E3079" s="39">
        <v>-70288</v>
      </c>
      <c r="F3079" s="93" t="s">
        <v>72</v>
      </c>
      <c r="G3079" s="52" t="str">
        <f>$G$15</f>
        <v>TOTAL</v>
      </c>
      <c r="H3079" s="4">
        <f t="shared" ca="1" si="1436"/>
        <v>-70288.000000000015</v>
      </c>
      <c r="I3079" s="5">
        <f ca="1">VLOOKUP(CONCATENATE($F3079," ",$G3079),AllocFactorMatrix,(I$4+1),FALSE)*$E3079</f>
        <v>-30518.47154006414</v>
      </c>
      <c r="J3079" s="5">
        <f ca="1">VLOOKUP(CONCATENATE($F3079," ",$G3079),AllocFactorMatrix,(J$4+1),FALSE)*$E3079</f>
        <v>-10277.176560431246</v>
      </c>
      <c r="K3079" s="5">
        <f ca="1">VLOOKUP(CONCATENATE($F3079," ",$G3079),AllocFactorMatrix,(K$4+1),FALSE)*$E3079</f>
        <v>-134.31683743377349</v>
      </c>
      <c r="L3079" s="5">
        <f ca="1">VLOOKUP(CONCATENATE($F3079," ",$G3079),AllocFactorMatrix,(L$4+1),FALSE)*$E3079</f>
        <v>-15.096327692018487</v>
      </c>
      <c r="M3079" s="5">
        <f t="shared" ca="1" si="1437"/>
        <v>-10426.589725557038</v>
      </c>
      <c r="N3079" s="5">
        <f ca="1">VLOOKUP(CONCATENATE($F3079," ",$G3079),AllocFactorMatrix,(N$4+1),FALSE)*$E3079</f>
        <v>-5592.9797984375809</v>
      </c>
      <c r="O3079" s="5">
        <f ca="1">VLOOKUP(CONCATENATE($F3079," ",$G3079),AllocFactorMatrix,(O$4+1),FALSE)*$E3079</f>
        <v>-1103.1855864309878</v>
      </c>
      <c r="P3079" s="5">
        <f ca="1">VLOOKUP(CONCATENATE($F3079," ",$G3079),AllocFactorMatrix,(P$4+1),FALSE)*$E3079</f>
        <v>-168.59555900040212</v>
      </c>
      <c r="Q3079" s="5">
        <f ca="1">VLOOKUP(CONCATENATE($F3079," ",$G3079),AllocFactorMatrix,(Q$4+1),FALSE)*$E3079</f>
        <v>-5.0503386283216312</v>
      </c>
      <c r="R3079" s="5">
        <f t="shared" ca="1" si="1439"/>
        <v>-6869.8112824972932</v>
      </c>
      <c r="S3079" s="5">
        <f ca="1">VLOOKUP(CONCATENATE($F3079," ",$G3079),AllocFactorMatrix,(S$4+1),FALSE)*$E3079</f>
        <v>-256.88099898756457</v>
      </c>
      <c r="T3079" s="5">
        <f ca="1">VLOOKUP(CONCATENATE($F3079," ",$G3079),AllocFactorMatrix,(T$4+1),FALSE)*$E3079</f>
        <v>-4223.4202844696938</v>
      </c>
      <c r="U3079" s="5">
        <f ca="1">VLOOKUP(CONCATENATE($F3079," ",$G3079),AllocFactorMatrix,(U$4+1),FALSE)*$E3079</f>
        <v>-12435.897808491369</v>
      </c>
      <c r="V3079" s="5">
        <f ca="1">VLOOKUP(CONCATENATE($F3079," ",$G3079),AllocFactorMatrix,(V$4+1),FALSE)*$E3079</f>
        <v>-2557.0862879421575</v>
      </c>
      <c r="W3079" s="5">
        <f t="shared" ca="1" si="1440"/>
        <v>-19473.285379890785</v>
      </c>
      <c r="X3079" s="5">
        <f ca="1">VLOOKUP(CONCATENATE($F3079," ",$G3079),AllocFactorMatrix,(X$4+1),FALSE)*$E3079</f>
        <v>-1633.4093388558972</v>
      </c>
      <c r="Y3079" s="5">
        <f ca="1">VLOOKUP(CONCATENATE($F3079," ",$G3079),AllocFactorMatrix,(Y$4+1),FALSE)*$E3079</f>
        <v>-27.987842057605391</v>
      </c>
      <c r="Z3079" s="5">
        <f t="shared" ca="1" si="1438"/>
        <v>-1661.3971809135026</v>
      </c>
      <c r="AA3079" s="5">
        <f ca="1">VLOOKUP(CONCATENATE($F3079," ",$G3079),AllocFactorMatrix,(AA$4+1),FALSE)*$E3079</f>
        <v>-25.880278261240665</v>
      </c>
      <c r="AB3079" s="5">
        <f ca="1">VLOOKUP(CONCATENATE($F3079," ",$G3079),AllocFactorMatrix,(AB$4+1),FALSE)*$E3079</f>
        <v>-1108.7234983777691</v>
      </c>
      <c r="AC3079" s="5">
        <f ca="1">VLOOKUP(CONCATENATE($F3079," ",$G3079),AllocFactorMatrix,(AC$4+1),FALSE)*$E3079</f>
        <v>-203.84111443824665</v>
      </c>
    </row>
    <row r="3080" spans="4:29" hidden="1" outlineLevel="1">
      <c r="E3080" s="48"/>
      <c r="F3080" s="175" t="str">
        <f>F3087</f>
        <v>TDPLANT</v>
      </c>
      <c r="G3080" s="52" t="str">
        <f>$G$8</f>
        <v>PRODUCTION</v>
      </c>
      <c r="H3080" s="4">
        <f t="shared" si="1436"/>
        <v>3132.498034272779</v>
      </c>
      <c r="I3080" s="5">
        <f>VLOOKUP(CONCATENATE($F3080," ",$G3080),AllocFactorMatrix,(I$4+1),FALSE)*$E3087</f>
        <v>1611.3130710895753</v>
      </c>
      <c r="J3080" s="5">
        <f>VLOOKUP(CONCATENATE($F3080," ",$G3080),AllocFactorMatrix,(J$4+1),FALSE)*$E3087</f>
        <v>375.75845590718353</v>
      </c>
      <c r="K3080" s="5">
        <f>VLOOKUP(CONCATENATE($F3080," ",$G3080),AllocFactorMatrix,(K$4+1),FALSE)*$E3087</f>
        <v>5.2245304393398309</v>
      </c>
      <c r="L3080" s="5">
        <f>VLOOKUP(CONCATENATE($F3080," ",$G3080),AllocFactorMatrix,(L$4+1),FALSE)*$E3087</f>
        <v>0.72763972313572522</v>
      </c>
      <c r="M3080" s="5">
        <f t="shared" ref="M3080:M3087" si="1441">SUBTOTAL(9,J3080:L3080)</f>
        <v>381.7106260696591</v>
      </c>
      <c r="N3080" s="5">
        <f>VLOOKUP(CONCATENATE($F3080," ",$G3080),AllocFactorMatrix,(N$4+1),FALSE)*$E3087</f>
        <v>223.65451310527348</v>
      </c>
      <c r="O3080" s="5">
        <f>VLOOKUP(CONCATENATE($F3080," ",$G3080),AllocFactorMatrix,(O$4+1),FALSE)*$E3087</f>
        <v>40.07700678581935</v>
      </c>
      <c r="P3080" s="5">
        <f>VLOOKUP(CONCATENATE($F3080," ",$G3080),AllocFactorMatrix,(P$4+1),FALSE)*$E3087</f>
        <v>8.1272079977220599</v>
      </c>
      <c r="Q3080" s="5">
        <f>VLOOKUP(CONCATENATE($F3080," ",$G3080),AllocFactorMatrix,(Q$4+1),FALSE)*$E3087</f>
        <v>0.30862704841148453</v>
      </c>
      <c r="R3080" s="5">
        <f>SUBTOTAL(9,N3080:Q3080)</f>
        <v>272.16735493722638</v>
      </c>
      <c r="S3080" s="5">
        <f>VLOOKUP(CONCATENATE($F3080," ",$G3080),AllocFactorMatrix,(S$4+1),FALSE)*$E3087</f>
        <v>10.591645424062769</v>
      </c>
      <c r="T3080" s="5">
        <f>VLOOKUP(CONCATENATE($F3080," ",$G3080),AllocFactorMatrix,(T$4+1),FALSE)*$E3087</f>
        <v>142.99332936636293</v>
      </c>
      <c r="U3080" s="5">
        <f>VLOOKUP(CONCATENATE($F3080," ",$G3080),AllocFactorMatrix,(U$4+1),FALSE)*$E3087</f>
        <v>546.8920830376245</v>
      </c>
      <c r="V3080" s="5">
        <f>VLOOKUP(CONCATENATE($F3080," ",$G3080),AllocFactorMatrix,(V$4+1),FALSE)*$E3087</f>
        <v>99.074573096899101</v>
      </c>
      <c r="W3080" s="5">
        <f>SUBTOTAL(9,S3080:V3080)</f>
        <v>799.55163092494934</v>
      </c>
      <c r="X3080" s="5">
        <f>VLOOKUP(CONCATENATE($F3080," ",$G3080),AllocFactorMatrix,(X$4+1),FALSE)*$E3087</f>
        <v>61.384131385512454</v>
      </c>
      <c r="Y3080" s="5">
        <f>VLOOKUP(CONCATENATE($F3080," ",$G3080),AllocFactorMatrix,(Y$4+1),FALSE)*$E3087</f>
        <v>1.225998547513073</v>
      </c>
      <c r="Z3080" s="5">
        <f t="shared" ref="Z3080:Z3087" si="1442">SUBTOTAL(9,X3080:Y3080)</f>
        <v>62.610129933025526</v>
      </c>
      <c r="AA3080" s="5">
        <f>VLOOKUP(CONCATENATE($F3080," ",$G3080),AllocFactorMatrix,(AA$4+1),FALSE)*$E3087</f>
        <v>0.80975600044008844</v>
      </c>
      <c r="AB3080" s="5">
        <f>VLOOKUP(CONCATENATE($F3080," ",$G3080),AllocFactorMatrix,(AB$4+1),FALSE)*$E3087</f>
        <v>3.5973971988138596</v>
      </c>
      <c r="AC3080" s="5">
        <f>VLOOKUP(CONCATENATE($F3080," ",$G3080),AllocFactorMatrix,(AC$4+1),FALSE)*$E3087</f>
        <v>0.73806811908921977</v>
      </c>
    </row>
    <row r="3081" spans="4:29" hidden="1" outlineLevel="1">
      <c r="E3081" s="48"/>
      <c r="F3081" s="175" t="str">
        <f>F3087</f>
        <v>TDPLANT</v>
      </c>
      <c r="G3081" s="52" t="str">
        <f>$G$9</f>
        <v>BULKTRAN</v>
      </c>
      <c r="H3081" s="4">
        <f t="shared" si="1436"/>
        <v>129462.75237943533</v>
      </c>
      <c r="I3081" s="5">
        <f>VLOOKUP(CONCATENATE($F3081," ",$G3081),AllocFactorMatrix,(I$4+1),FALSE)*$E3087</f>
        <v>66593.824751320441</v>
      </c>
      <c r="J3081" s="5">
        <f>VLOOKUP(CONCATENATE($F3081," ",$G3081),AllocFactorMatrix,(J$4+1),FALSE)*$E3087</f>
        <v>15529.690170383203</v>
      </c>
      <c r="K3081" s="5">
        <f>VLOOKUP(CONCATENATE($F3081," ",$G3081),AllocFactorMatrix,(K$4+1),FALSE)*$E3087</f>
        <v>215.92418675662466</v>
      </c>
      <c r="L3081" s="5">
        <f>VLOOKUP(CONCATENATE($F3081," ",$G3081),AllocFactorMatrix,(L$4+1),FALSE)*$E3087</f>
        <v>30.072561983149242</v>
      </c>
      <c r="M3081" s="5">
        <f t="shared" si="1441"/>
        <v>15775.686919122978</v>
      </c>
      <c r="N3081" s="5">
        <f>VLOOKUP(CONCATENATE($F3081," ",$G3081),AllocFactorMatrix,(N$4+1),FALSE)*$E3087</f>
        <v>9243.3988886486877</v>
      </c>
      <c r="O3081" s="5">
        <f>VLOOKUP(CONCATENATE($F3081," ",$G3081),AllocFactorMatrix,(O$4+1),FALSE)*$E3087</f>
        <v>1656.3393013671935</v>
      </c>
      <c r="P3081" s="5">
        <f>VLOOKUP(CONCATENATE($F3081," ",$G3081),AllocFactorMatrix,(P$4+1),FALSE)*$E3087</f>
        <v>335.88870768103232</v>
      </c>
      <c r="Q3081" s="5">
        <f>VLOOKUP(CONCATENATE($F3081," ",$G3081),AllocFactorMatrix,(Q$4+1),FALSE)*$E3087</f>
        <v>12.755221777934139</v>
      </c>
      <c r="R3081" s="5">
        <f t="shared" ref="R3081:R3087" si="1443">SUBTOTAL(9,N3081:Q3081)</f>
        <v>11248.382119474847</v>
      </c>
      <c r="S3081" s="5">
        <f>VLOOKUP(CONCATENATE($F3081," ",$G3081),AllocFactorMatrix,(S$4+1),FALSE)*$E3087</f>
        <v>437.74123840577357</v>
      </c>
      <c r="T3081" s="5">
        <f>VLOOKUP(CONCATENATE($F3081," ",$G3081),AllocFactorMatrix,(T$4+1),FALSE)*$E3087</f>
        <v>5909.7594919851845</v>
      </c>
      <c r="U3081" s="5">
        <f>VLOOKUP(CONCATENATE($F3081," ",$G3081),AllocFactorMatrix,(U$4+1),FALSE)*$E3087</f>
        <v>22602.457703061431</v>
      </c>
      <c r="V3081" s="5">
        <f>VLOOKUP(CONCATENATE($F3081," ",$G3081),AllocFactorMatrix,(V$4+1),FALSE)*$E3087</f>
        <v>4094.6448437021381</v>
      </c>
      <c r="W3081" s="5">
        <f t="shared" ref="W3081:W3087" si="1444">SUBTOTAL(9,S3081:V3081)</f>
        <v>33044.603277154529</v>
      </c>
      <c r="X3081" s="5">
        <f>VLOOKUP(CONCATENATE($F3081," ",$G3081),AllocFactorMatrix,(X$4+1),FALSE)*$E3087</f>
        <v>2536.9396930632847</v>
      </c>
      <c r="Y3081" s="5">
        <f>VLOOKUP(CONCATENATE($F3081," ",$G3081),AllocFactorMatrix,(Y$4+1),FALSE)*$E3087</f>
        <v>50.669192649974036</v>
      </c>
      <c r="Z3081" s="5">
        <f t="shared" si="1442"/>
        <v>2587.6088857132586</v>
      </c>
      <c r="AA3081" s="5">
        <f>VLOOKUP(CONCATENATE($F3081," ",$G3081),AllocFactorMatrix,(AA$4+1),FALSE)*$E3087</f>
        <v>33.466338821526044</v>
      </c>
      <c r="AB3081" s="5">
        <f>VLOOKUP(CONCATENATE($F3081," ",$G3081),AllocFactorMatrix,(AB$4+1),FALSE)*$E3087</f>
        <v>148.67653153009363</v>
      </c>
      <c r="AC3081" s="5">
        <f>VLOOKUP(CONCATENATE($F3081," ",$G3081),AllocFactorMatrix,(AC$4+1),FALSE)*$E3087</f>
        <v>30.503556297677331</v>
      </c>
    </row>
    <row r="3082" spans="4:29" hidden="1" outlineLevel="1">
      <c r="E3082" s="48"/>
      <c r="F3082" s="175" t="str">
        <f>F3087</f>
        <v>TDPLANT</v>
      </c>
      <c r="G3082" s="52" t="str">
        <f>$G$10</f>
        <v>SUBTRAN</v>
      </c>
      <c r="H3082" s="4">
        <f t="shared" si="1436"/>
        <v>35844.363446393072</v>
      </c>
      <c r="I3082" s="5">
        <f>VLOOKUP(CONCATENATE($F3082," ",$G3082),AllocFactorMatrix,(I$4+1),FALSE)*$E3087</f>
        <v>18314.797985743346</v>
      </c>
      <c r="J3082" s="5">
        <f>VLOOKUP(CONCATENATE($F3082," ",$G3082),AllocFactorMatrix,(J$4+1),FALSE)*$E3087</f>
        <v>4293.2980423608124</v>
      </c>
      <c r="K3082" s="5">
        <f>VLOOKUP(CONCATENATE($F3082," ",$G3082),AllocFactorMatrix,(K$4+1),FALSE)*$E3087</f>
        <v>59.975708852730413</v>
      </c>
      <c r="L3082" s="5">
        <f>VLOOKUP(CONCATENATE($F3082," ",$G3082),AllocFactorMatrix,(L$4+1),FALSE)*$E3087</f>
        <v>10.855324640109936</v>
      </c>
      <c r="M3082" s="5">
        <f t="shared" si="1441"/>
        <v>4364.1290758536525</v>
      </c>
      <c r="N3082" s="5">
        <f>VLOOKUP(CONCATENATE($F3082," ",$G3082),AllocFactorMatrix,(N$4+1),FALSE)*$E3087</f>
        <v>2481.2190918922352</v>
      </c>
      <c r="O3082" s="5">
        <f>VLOOKUP(CONCATENATE($F3082," ",$G3082),AllocFactorMatrix,(O$4+1),FALSE)*$E3087</f>
        <v>445.8626051112409</v>
      </c>
      <c r="P3082" s="5">
        <f>VLOOKUP(CONCATENATE($F3082," ",$G3082),AllocFactorMatrix,(P$4+1),FALSE)*$E3087</f>
        <v>117.03549624057823</v>
      </c>
      <c r="Q3082" s="5">
        <f>VLOOKUP(CONCATENATE($F3082," ",$G3082),AllocFactorMatrix,(Q$4+1),FALSE)*$E3087</f>
        <v>0</v>
      </c>
      <c r="R3082" s="5">
        <f t="shared" si="1443"/>
        <v>3044.1171932440543</v>
      </c>
      <c r="S3082" s="5">
        <f>VLOOKUP(CONCATENATE($F3082," ",$G3082),AllocFactorMatrix,(S$4+1),FALSE)*$E3087</f>
        <v>111.83905008036456</v>
      </c>
      <c r="T3082" s="5">
        <f>VLOOKUP(CONCATENATE($F3082," ",$G3082),AllocFactorMatrix,(T$4+1),FALSE)*$E3087</f>
        <v>1569.2103206707538</v>
      </c>
      <c r="U3082" s="5">
        <f>VLOOKUP(CONCATENATE($F3082," ",$G3082),AllocFactorMatrix,(U$4+1),FALSE)*$E3087</f>
        <v>7737.4173494984225</v>
      </c>
      <c r="V3082" s="5">
        <f>VLOOKUP(CONCATENATE($F3082," ",$G3082),AllocFactorMatrix,(V$4+1),FALSE)*$E3087</f>
        <v>0</v>
      </c>
      <c r="W3082" s="5">
        <f t="shared" si="1444"/>
        <v>9418.4667202495402</v>
      </c>
      <c r="X3082" s="5">
        <f>VLOOKUP(CONCATENATE($F3082," ",$G3082),AllocFactorMatrix,(X$4+1),FALSE)*$E3087</f>
        <v>680.15221010972778</v>
      </c>
      <c r="Y3082" s="5">
        <f>VLOOKUP(CONCATENATE($F3082," ",$G3082),AllocFactorMatrix,(Y$4+1),FALSE)*$E3087</f>
        <v>13.656447751525704</v>
      </c>
      <c r="Z3082" s="5">
        <f t="shared" si="1442"/>
        <v>693.80865786125344</v>
      </c>
      <c r="AA3082" s="5">
        <f>VLOOKUP(CONCATENATE($F3082," ",$G3082),AllocFactorMatrix,(AA$4+1),FALSE)*$E3087</f>
        <v>9.0438134412172708</v>
      </c>
      <c r="AB3082" s="5">
        <f>VLOOKUP(CONCATENATE($F3082," ",$G3082),AllocFactorMatrix,(AB$4+1),FALSE)*$E3087</f>
        <v>0</v>
      </c>
      <c r="AC3082" s="5">
        <f>VLOOKUP(CONCATENATE($F3082," ",$G3082),AllocFactorMatrix,(AC$4+1),FALSE)*$E3087</f>
        <v>0</v>
      </c>
    </row>
    <row r="3083" spans="4:29" hidden="1" outlineLevel="1">
      <c r="E3083" s="48"/>
      <c r="F3083" s="175" t="str">
        <f>F3087</f>
        <v>TDPLANT</v>
      </c>
      <c r="G3083" s="52" t="str">
        <f>$G$11</f>
        <v>DISTPRI</v>
      </c>
      <c r="H3083" s="4">
        <f t="shared" si="1436"/>
        <v>141388.40562846101</v>
      </c>
      <c r="I3083" s="5">
        <f>VLOOKUP(CONCATENATE($F3083," ",$G3083),AllocFactorMatrix,(I$4+1),FALSE)*$E3087</f>
        <v>92582.127339856364</v>
      </c>
      <c r="J3083" s="5">
        <f>VLOOKUP(CONCATENATE($F3083," ",$G3083),AllocFactorMatrix,(J$4+1),FALSE)*$E3087</f>
        <v>21667.791147415945</v>
      </c>
      <c r="K3083" s="5">
        <f>VLOOKUP(CONCATENATE($F3083," ",$G3083),AllocFactorMatrix,(K$4+1),FALSE)*$E3087</f>
        <v>302.65030870460049</v>
      </c>
      <c r="L3083" s="5">
        <f>VLOOKUP(CONCATENATE($F3083," ",$G3083),AllocFactorMatrix,(L$4+1),FALSE)*$E3087</f>
        <v>0</v>
      </c>
      <c r="M3083" s="5">
        <f t="shared" si="1441"/>
        <v>21970.441456120545</v>
      </c>
      <c r="N3083" s="5">
        <f>VLOOKUP(CONCATENATE($F3083," ",$G3083),AllocFactorMatrix,(N$4+1),FALSE)*$E3087</f>
        <v>12578.577815378127</v>
      </c>
      <c r="O3083" s="5">
        <f>VLOOKUP(CONCATENATE($F3083," ",$G3083),AllocFactorMatrix,(O$4+1),FALSE)*$E3087</f>
        <v>2260.1086879290174</v>
      </c>
      <c r="P3083" s="5">
        <f>VLOOKUP(CONCATENATE($F3083," ",$G3083),AllocFactorMatrix,(P$4+1),FALSE)*$E3087</f>
        <v>0</v>
      </c>
      <c r="Q3083" s="5">
        <f>VLOOKUP(CONCATENATE($F3083," ",$G3083),AllocFactorMatrix,(Q$4+1),FALSE)*$E3087</f>
        <v>0</v>
      </c>
      <c r="R3083" s="5">
        <f t="shared" si="1443"/>
        <v>14838.686503307144</v>
      </c>
      <c r="S3083" s="5">
        <f>VLOOKUP(CONCATENATE($F3083," ",$G3083),AllocFactorMatrix,(S$4+1),FALSE)*$E3087</f>
        <v>568.7624978903832</v>
      </c>
      <c r="T3083" s="5">
        <f>VLOOKUP(CONCATENATE($F3083," ",$G3083),AllocFactorMatrix,(T$4+1),FALSE)*$E3087</f>
        <v>7864.7697943529529</v>
      </c>
      <c r="U3083" s="5">
        <f>VLOOKUP(CONCATENATE($F3083," ",$G3083),AllocFactorMatrix,(U$4+1),FALSE)*$E3087</f>
        <v>0</v>
      </c>
      <c r="V3083" s="5">
        <f>VLOOKUP(CONCATENATE($F3083," ",$G3083),AllocFactorMatrix,(V$4+1),FALSE)*$E3087</f>
        <v>0</v>
      </c>
      <c r="W3083" s="5">
        <f t="shared" si="1444"/>
        <v>8433.532292243337</v>
      </c>
      <c r="X3083" s="5">
        <f>VLOOKUP(CONCATENATE($F3083," ",$G3083),AllocFactorMatrix,(X$4+1),FALSE)*$E3087</f>
        <v>3448.9421000874158</v>
      </c>
      <c r="Y3083" s="5">
        <f>VLOOKUP(CONCATENATE($F3083," ",$G3083),AllocFactorMatrix,(Y$4+1),FALSE)*$E3087</f>
        <v>69.225706963726864</v>
      </c>
      <c r="Z3083" s="5">
        <f t="shared" si="1442"/>
        <v>3518.1678070511425</v>
      </c>
      <c r="AA3083" s="5">
        <f>VLOOKUP(CONCATENATE($F3083," ",$G3083),AllocFactorMatrix,(AA$4+1),FALSE)*$E3087</f>
        <v>45.45022988250102</v>
      </c>
      <c r="AB3083" s="5">
        <f>VLOOKUP(CONCATENATE($F3083," ",$G3083),AllocFactorMatrix,(AB$4+1),FALSE)*$E3087</f>
        <v>0</v>
      </c>
      <c r="AC3083" s="5">
        <f>VLOOKUP(CONCATENATE($F3083," ",$G3083),AllocFactorMatrix,(AC$4+1),FALSE)*$E3087</f>
        <v>0</v>
      </c>
    </row>
    <row r="3084" spans="4:29" hidden="1" outlineLevel="1">
      <c r="E3084" s="48"/>
      <c r="F3084" s="175" t="str">
        <f>F3087</f>
        <v>TDPLANT</v>
      </c>
      <c r="G3084" s="52" t="str">
        <f>$G$12</f>
        <v>DISTSEC</v>
      </c>
      <c r="H3084" s="4">
        <f t="shared" si="1436"/>
        <v>68109.02365810427</v>
      </c>
      <c r="I3084" s="5">
        <f>VLOOKUP(CONCATENATE($F3084," ",$G3084),AllocFactorMatrix,(I$4+1),FALSE)*$E3087</f>
        <v>50544.052725769092</v>
      </c>
      <c r="J3084" s="5">
        <f>VLOOKUP(CONCATENATE($F3084," ",$G3084),AllocFactorMatrix,(J$4+1),FALSE)*$E3087</f>
        <v>10191.939193402644</v>
      </c>
      <c r="K3084" s="5">
        <f>VLOOKUP(CONCATENATE($F3084," ",$G3084),AllocFactorMatrix,(K$4+1),FALSE)*$E3087</f>
        <v>0</v>
      </c>
      <c r="L3084" s="5">
        <f>VLOOKUP(CONCATENATE($F3084," ",$G3084),AllocFactorMatrix,(L$4+1),FALSE)*$E3087</f>
        <v>0</v>
      </c>
      <c r="M3084" s="5">
        <f t="shared" si="1441"/>
        <v>10191.939193402644</v>
      </c>
      <c r="N3084" s="5">
        <f>VLOOKUP(CONCATENATE($F3084," ",$G3084),AllocFactorMatrix,(N$4+1),FALSE)*$E3087</f>
        <v>5094.2928204552045</v>
      </c>
      <c r="O3084" s="5">
        <f>VLOOKUP(CONCATENATE($F3084," ",$G3084),AllocFactorMatrix,(O$4+1),FALSE)*$E3087</f>
        <v>0</v>
      </c>
      <c r="P3084" s="5">
        <f>VLOOKUP(CONCATENATE($F3084," ",$G3084),AllocFactorMatrix,(P$4+1),FALSE)*$E3087</f>
        <v>0</v>
      </c>
      <c r="Q3084" s="5">
        <f>VLOOKUP(CONCATENATE($F3084," ",$G3084),AllocFactorMatrix,(Q$4+1),FALSE)*$E3087</f>
        <v>0</v>
      </c>
      <c r="R3084" s="5">
        <f t="shared" si="1443"/>
        <v>5094.2928204552045</v>
      </c>
      <c r="S3084" s="5">
        <f>VLOOKUP(CONCATENATE($F3084," ",$G3084),AllocFactorMatrix,(S$4+1),FALSE)*$E3087</f>
        <v>190.41273783147179</v>
      </c>
      <c r="T3084" s="5">
        <f>VLOOKUP(CONCATENATE($F3084," ",$G3084),AllocFactorMatrix,(T$4+1),FALSE)*$E3087</f>
        <v>0</v>
      </c>
      <c r="U3084" s="5">
        <f>VLOOKUP(CONCATENATE($F3084," ",$G3084),AllocFactorMatrix,(U$4+1),FALSE)*$E3087</f>
        <v>0</v>
      </c>
      <c r="V3084" s="5">
        <f>VLOOKUP(CONCATENATE($F3084," ",$G3084),AllocFactorMatrix,(V$4+1),FALSE)*$E3087</f>
        <v>0</v>
      </c>
      <c r="W3084" s="5">
        <f t="shared" si="1444"/>
        <v>190.41273783147179</v>
      </c>
      <c r="X3084" s="5">
        <f>VLOOKUP(CONCATENATE($F3084," ",$G3084),AllocFactorMatrix,(X$4+1),FALSE)*$E3087</f>
        <v>1439.0192378100273</v>
      </c>
      <c r="Y3084" s="5">
        <f>VLOOKUP(CONCATENATE($F3084," ",$G3084),AllocFactorMatrix,(Y$4+1),FALSE)*$E3087</f>
        <v>0</v>
      </c>
      <c r="Z3084" s="5">
        <f t="shared" si="1442"/>
        <v>1439.0192378100273</v>
      </c>
      <c r="AA3084" s="5">
        <f>VLOOKUP(CONCATENATE($F3084," ",$G3084),AllocFactorMatrix,(AA$4+1),FALSE)*$E3087</f>
        <v>17.014347203278362</v>
      </c>
      <c r="AB3084" s="5">
        <f>VLOOKUP(CONCATENATE($F3084," ",$G3084),AllocFactorMatrix,(AB$4+1),FALSE)*$E3087</f>
        <v>523.69667522206646</v>
      </c>
      <c r="AC3084" s="5">
        <f>VLOOKUP(CONCATENATE($F3084," ",$G3084),AllocFactorMatrix,(AC$4+1),FALSE)*$E3087</f>
        <v>108.59592041048974</v>
      </c>
    </row>
    <row r="3085" spans="4:29" hidden="1" outlineLevel="1">
      <c r="E3085" s="48"/>
      <c r="F3085" s="175" t="str">
        <f>F3087</f>
        <v>TDPLANT</v>
      </c>
      <c r="G3085" s="52" t="str">
        <f>$G$13</f>
        <v>ENERGY</v>
      </c>
      <c r="H3085" s="4">
        <f t="shared" si="1436"/>
        <v>0</v>
      </c>
      <c r="I3085" s="5">
        <f>VLOOKUP(CONCATENATE($F3085," ",$G3085),AllocFactorMatrix,(I$4+1),FALSE)*$E3087</f>
        <v>0</v>
      </c>
      <c r="J3085" s="5">
        <f>VLOOKUP(CONCATENATE($F3085," ",$G3085),AllocFactorMatrix,(J$4+1),FALSE)*$E3087</f>
        <v>0</v>
      </c>
      <c r="K3085" s="5">
        <f>VLOOKUP(CONCATENATE($F3085," ",$G3085),AllocFactorMatrix,(K$4+1),FALSE)*$E3087</f>
        <v>0</v>
      </c>
      <c r="L3085" s="5">
        <f>VLOOKUP(CONCATENATE($F3085," ",$G3085),AllocFactorMatrix,(L$4+1),FALSE)*$E3087</f>
        <v>0</v>
      </c>
      <c r="M3085" s="5">
        <f t="shared" si="1441"/>
        <v>0</v>
      </c>
      <c r="N3085" s="5">
        <f>VLOOKUP(CONCATENATE($F3085," ",$G3085),AllocFactorMatrix,(N$4+1),FALSE)*$E3087</f>
        <v>0</v>
      </c>
      <c r="O3085" s="5">
        <f>VLOOKUP(CONCATENATE($F3085," ",$G3085),AllocFactorMatrix,(O$4+1),FALSE)*$E3087</f>
        <v>0</v>
      </c>
      <c r="P3085" s="5">
        <f>VLOOKUP(CONCATENATE($F3085," ",$G3085),AllocFactorMatrix,(P$4+1),FALSE)*$E3087</f>
        <v>0</v>
      </c>
      <c r="Q3085" s="5">
        <f>VLOOKUP(CONCATENATE($F3085," ",$G3085),AllocFactorMatrix,(Q$4+1),FALSE)*$E3087</f>
        <v>0</v>
      </c>
      <c r="R3085" s="5">
        <f t="shared" si="1443"/>
        <v>0</v>
      </c>
      <c r="S3085" s="5">
        <f>VLOOKUP(CONCATENATE($F3085," ",$G3085),AllocFactorMatrix,(S$4+1),FALSE)*$E3087</f>
        <v>0</v>
      </c>
      <c r="T3085" s="5">
        <f>VLOOKUP(CONCATENATE($F3085," ",$G3085),AllocFactorMatrix,(T$4+1),FALSE)*$E3087</f>
        <v>0</v>
      </c>
      <c r="U3085" s="5">
        <f>VLOOKUP(CONCATENATE($F3085," ",$G3085),AllocFactorMatrix,(U$4+1),FALSE)*$E3087</f>
        <v>0</v>
      </c>
      <c r="V3085" s="5">
        <f>VLOOKUP(CONCATENATE($F3085," ",$G3085),AllocFactorMatrix,(V$4+1),FALSE)*$E3087</f>
        <v>0</v>
      </c>
      <c r="W3085" s="5">
        <f t="shared" si="1444"/>
        <v>0</v>
      </c>
      <c r="X3085" s="5">
        <f>VLOOKUP(CONCATENATE($F3085," ",$G3085),AllocFactorMatrix,(X$4+1),FALSE)*$E3087</f>
        <v>0</v>
      </c>
      <c r="Y3085" s="5">
        <f>VLOOKUP(CONCATENATE($F3085," ",$G3085),AllocFactorMatrix,(Y$4+1),FALSE)*$E3087</f>
        <v>0</v>
      </c>
      <c r="Z3085" s="5">
        <f t="shared" si="1442"/>
        <v>0</v>
      </c>
      <c r="AA3085" s="5">
        <f>VLOOKUP(CONCATENATE($F3085," ",$G3085),AllocFactorMatrix,(AA$4+1),FALSE)*$E3087</f>
        <v>0</v>
      </c>
      <c r="AB3085" s="5">
        <f>VLOOKUP(CONCATENATE($F3085," ",$G3085),AllocFactorMatrix,(AB$4+1),FALSE)*$E3087</f>
        <v>0</v>
      </c>
      <c r="AC3085" s="5">
        <f>VLOOKUP(CONCATENATE($F3085," ",$G3085),AllocFactorMatrix,(AC$4+1),FALSE)*$E3087</f>
        <v>0</v>
      </c>
    </row>
    <row r="3086" spans="4:29" hidden="1" outlineLevel="1">
      <c r="E3086" s="48"/>
      <c r="F3086" s="175" t="str">
        <f>F3087</f>
        <v>TDPLANT</v>
      </c>
      <c r="G3086" s="52" t="str">
        <f>$G$14</f>
        <v>CUSTOMER</v>
      </c>
      <c r="H3086" s="4">
        <f t="shared" si="1436"/>
        <v>29852.956853333479</v>
      </c>
      <c r="I3086" s="5">
        <f>VLOOKUP(CONCATENATE($F3086," ",$G3086),AllocFactorMatrix,(I$4+1),FALSE)*$E3087</f>
        <v>13959.943034735932</v>
      </c>
      <c r="J3086" s="5">
        <f>VLOOKUP(CONCATENATE($F3086," ",$G3086),AllocFactorMatrix,(J$4+1),FALSE)*$E3087</f>
        <v>4717.1374026111889</v>
      </c>
      <c r="K3086" s="5">
        <f>VLOOKUP(CONCATENATE($F3086," ",$G3086),AllocFactorMatrix,(K$4+1),FALSE)*$E3087</f>
        <v>318.96386426845174</v>
      </c>
      <c r="L3086" s="5">
        <f>VLOOKUP(CONCATENATE($F3086," ",$G3086),AllocFactorMatrix,(L$4+1),FALSE)*$E3087</f>
        <v>53.728459599664305</v>
      </c>
      <c r="M3086" s="5">
        <f t="shared" si="1441"/>
        <v>5089.8297264793055</v>
      </c>
      <c r="N3086" s="5">
        <f>VLOOKUP(CONCATENATE($F3086," ",$G3086),AllocFactorMatrix,(N$4+1),FALSE)*$E3087</f>
        <v>385.01484252864884</v>
      </c>
      <c r="O3086" s="5">
        <f>VLOOKUP(CONCATENATE($F3086," ",$G3086),AllocFactorMatrix,(O$4+1),FALSE)*$E3087</f>
        <v>112.20051548109878</v>
      </c>
      <c r="P3086" s="5">
        <f>VLOOKUP(CONCATENATE($F3086," ",$G3086),AllocFactorMatrix,(P$4+1),FALSE)*$E3087</f>
        <v>132.13960042343578</v>
      </c>
      <c r="Q3086" s="5">
        <f>VLOOKUP(CONCATENATE($F3086," ",$G3086),AllocFactorMatrix,(Q$4+1),FALSE)*$E3087</f>
        <v>16.51722248167928</v>
      </c>
      <c r="R3086" s="5">
        <f t="shared" si="1443"/>
        <v>645.87218091486261</v>
      </c>
      <c r="S3086" s="5">
        <f>VLOOKUP(CONCATENATE($F3086," ",$G3086),AllocFactorMatrix,(S$4+1),FALSE)*$E3087</f>
        <v>2.5305529133631346</v>
      </c>
      <c r="T3086" s="5">
        <f>VLOOKUP(CONCATENATE($F3086," ",$G3086),AllocFactorMatrix,(T$4+1),FALSE)*$E3087</f>
        <v>79.557088496958187</v>
      </c>
      <c r="U3086" s="5">
        <f>VLOOKUP(CONCATENATE($F3086," ",$G3086),AllocFactorMatrix,(U$4+1),FALSE)*$E3087</f>
        <v>222.12005903583335</v>
      </c>
      <c r="V3086" s="5">
        <f>VLOOKUP(CONCATENATE($F3086," ",$G3086),AllocFactorMatrix,(V$4+1),FALSE)*$E3087</f>
        <v>66.068687641161418</v>
      </c>
      <c r="W3086" s="5">
        <f t="shared" si="1444"/>
        <v>370.27638808731609</v>
      </c>
      <c r="X3086" s="5">
        <f>VLOOKUP(CONCATENATE($F3086," ",$G3086),AllocFactorMatrix,(X$4+1),FALSE)*$E3087</f>
        <v>77.431803951353757</v>
      </c>
      <c r="Y3086" s="5">
        <f>VLOOKUP(CONCATENATE($F3086," ",$G3086),AllocFactorMatrix,(Y$4+1),FALSE)*$E3087</f>
        <v>1.4659634223449201</v>
      </c>
      <c r="Z3086" s="5">
        <f t="shared" si="1442"/>
        <v>78.89776737369867</v>
      </c>
      <c r="AA3086" s="5">
        <f>VLOOKUP(CONCATENATE($F3086," ",$G3086),AllocFactorMatrix,(AA$4+1),FALSE)*$E3087</f>
        <v>7.5556587205791113</v>
      </c>
      <c r="AB3086" s="5">
        <f>VLOOKUP(CONCATENATE($F3086," ",$G3086),AllocFactorMatrix,(AB$4+1),FALSE)*$E3087</f>
        <v>8557.2205441380447</v>
      </c>
      <c r="AC3086" s="5">
        <f>VLOOKUP(CONCATENATE($F3086," ",$G3086),AllocFactorMatrix,(AC$4+1),FALSE)*$E3087</f>
        <v>1143.361552883742</v>
      </c>
    </row>
    <row r="3087" spans="4:29" collapsed="1">
      <c r="D3087" s="52" t="s">
        <v>683</v>
      </c>
      <c r="E3087" s="39">
        <v>407790</v>
      </c>
      <c r="F3087" s="93" t="s">
        <v>204</v>
      </c>
      <c r="G3087" s="52" t="str">
        <f>$G$15</f>
        <v>TOTAL</v>
      </c>
      <c r="H3087" s="4">
        <f t="shared" si="1436"/>
        <v>407790</v>
      </c>
      <c r="I3087" s="5">
        <f>VLOOKUP(CONCATENATE($F3087," ",$G3087),AllocFactorMatrix,(I$4+1),FALSE)*$E3087</f>
        <v>243606.05890851479</v>
      </c>
      <c r="J3087" s="5">
        <f>VLOOKUP(CONCATENATE($F3087," ",$G3087),AllocFactorMatrix,(J$4+1),FALSE)*$E3087</f>
        <v>56775.614412080977</v>
      </c>
      <c r="K3087" s="5">
        <f>VLOOKUP(CONCATENATE($F3087," ",$G3087),AllocFactorMatrix,(K$4+1),FALSE)*$E3087</f>
        <v>902.73859902174718</v>
      </c>
      <c r="L3087" s="5">
        <f>VLOOKUP(CONCATENATE($F3087," ",$G3087),AllocFactorMatrix,(L$4+1),FALSE)*$E3087</f>
        <v>95.383985946059198</v>
      </c>
      <c r="M3087" s="5">
        <f t="shared" si="1441"/>
        <v>57773.736997048778</v>
      </c>
      <c r="N3087" s="5">
        <f>VLOOKUP(CONCATENATE($F3087," ",$G3087),AllocFactorMatrix,(N$4+1),FALSE)*$E3087</f>
        <v>30006.157972008179</v>
      </c>
      <c r="O3087" s="5">
        <f>VLOOKUP(CONCATENATE($F3087," ",$G3087),AllocFactorMatrix,(O$4+1),FALSE)*$E3087</f>
        <v>4514.5881166743711</v>
      </c>
      <c r="P3087" s="5">
        <f>VLOOKUP(CONCATENATE($F3087," ",$G3087),AllocFactorMatrix,(P$4+1),FALSE)*$E3087</f>
        <v>593.19101234276832</v>
      </c>
      <c r="Q3087" s="5">
        <f>VLOOKUP(CONCATENATE($F3087," ",$G3087),AllocFactorMatrix,(Q$4+1),FALSE)*$E3087</f>
        <v>29.581071308024907</v>
      </c>
      <c r="R3087" s="5">
        <f t="shared" si="1443"/>
        <v>35143.518172333344</v>
      </c>
      <c r="S3087" s="5">
        <f>VLOOKUP(CONCATENATE($F3087," ",$G3087),AllocFactorMatrix,(S$4+1),FALSE)*$E3087</f>
        <v>1321.8777225454191</v>
      </c>
      <c r="T3087" s="5">
        <f>VLOOKUP(CONCATENATE($F3087," ",$G3087),AllocFactorMatrix,(T$4+1),FALSE)*$E3087</f>
        <v>15566.290024872213</v>
      </c>
      <c r="U3087" s="5">
        <f>VLOOKUP(CONCATENATE($F3087," ",$G3087),AllocFactorMatrix,(U$4+1),FALSE)*$E3087</f>
        <v>31108.887194633313</v>
      </c>
      <c r="V3087" s="5">
        <f>VLOOKUP(CONCATENATE($F3087," ",$G3087),AllocFactorMatrix,(V$4+1),FALSE)*$E3087</f>
        <v>4259.7881044401984</v>
      </c>
      <c r="W3087" s="5">
        <f t="shared" si="1444"/>
        <v>52256.843046491151</v>
      </c>
      <c r="X3087" s="5">
        <f>VLOOKUP(CONCATENATE($F3087," ",$G3087),AllocFactorMatrix,(X$4+1),FALSE)*$E3087</f>
        <v>8243.869176407321</v>
      </c>
      <c r="Y3087" s="5">
        <f>VLOOKUP(CONCATENATE($F3087," ",$G3087),AllocFactorMatrix,(Y$4+1),FALSE)*$E3087</f>
        <v>136.2433093350846</v>
      </c>
      <c r="Z3087" s="5">
        <f t="shared" si="1442"/>
        <v>8380.1124857424056</v>
      </c>
      <c r="AA3087" s="5">
        <f>VLOOKUP(CONCATENATE($F3087," ",$G3087),AllocFactorMatrix,(AA$4+1),FALSE)*$E3087</f>
        <v>113.34014406954188</v>
      </c>
      <c r="AB3087" s="5">
        <f>VLOOKUP(CONCATENATE($F3087," ",$G3087),AllocFactorMatrix,(AB$4+1),FALSE)*$E3087</f>
        <v>9233.1911480890176</v>
      </c>
      <c r="AC3087" s="5">
        <f>VLOOKUP(CONCATENATE($F3087," ",$G3087),AllocFactorMatrix,(AC$4+1),FALSE)*$E3087</f>
        <v>1283.1990977109983</v>
      </c>
    </row>
    <row r="3088" spans="4:29" hidden="1" outlineLevel="1">
      <c r="E3088" s="48"/>
      <c r="F3088" s="175" t="str">
        <f>F3095</f>
        <v>RB_GUP</v>
      </c>
      <c r="G3088" s="52" t="str">
        <f>$G$8</f>
        <v>PRODUCTION</v>
      </c>
      <c r="H3088" s="4">
        <f t="shared" ca="1" si="1436"/>
        <v>2681020.1963143507</v>
      </c>
      <c r="I3088" s="5">
        <f ca="1">VLOOKUP(CONCATENATE($F3088," ",$G3088),AllocFactorMatrix,(I$4+1),FALSE)*$E3095</f>
        <v>1379079.2009800412</v>
      </c>
      <c r="J3088" s="5">
        <f ca="1">VLOOKUP(CONCATENATE($F3088," ",$G3088),AllocFactorMatrix,(J$4+1),FALSE)*$E3095</f>
        <v>321601.48169316561</v>
      </c>
      <c r="K3088" s="5">
        <f ca="1">VLOOKUP(CONCATENATE($F3088," ",$G3088),AllocFactorMatrix,(K$4+1),FALSE)*$E3095</f>
        <v>4471.5340507407445</v>
      </c>
      <c r="L3088" s="5">
        <f ca="1">VLOOKUP(CONCATENATE($F3088," ",$G3088),AllocFactorMatrix,(L$4+1),FALSE)*$E3095</f>
        <v>622.76712451963317</v>
      </c>
      <c r="M3088" s="5">
        <f t="shared" ref="M3088:M3095" ca="1" si="1445">SUBTOTAL(9,J3088:L3088)</f>
        <v>326695.782868426</v>
      </c>
      <c r="N3088" s="5">
        <f ca="1">VLOOKUP(CONCATENATE($F3088," ",$G3088),AllocFactorMatrix,(N$4+1),FALSE)*$E3095</f>
        <v>191419.83812012043</v>
      </c>
      <c r="O3088" s="5">
        <f ca="1">VLOOKUP(CONCATENATE($F3088," ",$G3088),AllocFactorMatrix,(O$4+1),FALSE)*$E3095</f>
        <v>34300.824270286648</v>
      </c>
      <c r="P3088" s="5">
        <f ca="1">VLOOKUP(CONCATENATE($F3088," ",$G3088),AllocFactorMatrix,(P$4+1),FALSE)*$E3095</f>
        <v>6955.8571284463096</v>
      </c>
      <c r="Q3088" s="5">
        <f ca="1">VLOOKUP(CONCATENATE($F3088," ",$G3088),AllocFactorMatrix,(Q$4+1),FALSE)*$E3095</f>
        <v>264.14552886133544</v>
      </c>
      <c r="R3088" s="5">
        <f ca="1">SUBTOTAL(9,N3088:Q3088)</f>
        <v>232940.66504771472</v>
      </c>
      <c r="S3088" s="5">
        <f ca="1">VLOOKUP(CONCATENATE($F3088," ",$G3088),AllocFactorMatrix,(S$4+1),FALSE)*$E3095</f>
        <v>9065.102350720259</v>
      </c>
      <c r="T3088" s="5">
        <f ca="1">VLOOKUP(CONCATENATE($F3088," ",$G3088),AllocFactorMatrix,(T$4+1),FALSE)*$E3095</f>
        <v>122384.11637453725</v>
      </c>
      <c r="U3088" s="5">
        <f ca="1">VLOOKUP(CONCATENATE($F3088," ",$G3088),AllocFactorMatrix,(U$4+1),FALSE)*$E3095</f>
        <v>468070.11649687646</v>
      </c>
      <c r="V3088" s="5">
        <f ca="1">VLOOKUP(CONCATENATE($F3088," ",$G3088),AllocFactorMatrix,(V$4+1),FALSE)*$E3095</f>
        <v>84795.242808723386</v>
      </c>
      <c r="W3088" s="5">
        <f ca="1">SUBTOTAL(9,S3088:V3088)</f>
        <v>684314.57803085726</v>
      </c>
      <c r="X3088" s="5">
        <f ca="1">VLOOKUP(CONCATENATE($F3088," ",$G3088),AllocFactorMatrix,(X$4+1),FALSE)*$E3095</f>
        <v>52537.01492456915</v>
      </c>
      <c r="Y3088" s="5">
        <f ca="1">VLOOKUP(CONCATENATE($F3088," ",$G3088),AllocFactorMatrix,(Y$4+1),FALSE)*$E3095</f>
        <v>1049.2989398787222</v>
      </c>
      <c r="Z3088" s="5">
        <f t="shared" ref="Z3088:Z3095" ca="1" si="1446">SUBTOTAL(9,X3088:Y3088)</f>
        <v>53586.313864447875</v>
      </c>
      <c r="AA3088" s="5">
        <f ca="1">VLOOKUP(CONCATENATE($F3088," ",$G3088),AllocFactorMatrix,(AA$4+1),FALSE)*$E3095</f>
        <v>693.04822142389889</v>
      </c>
      <c r="AB3088" s="5">
        <f ca="1">VLOOKUP(CONCATENATE($F3088," ",$G3088),AllocFactorMatrix,(AB$4+1),FALSE)*$E3095</f>
        <v>3078.9147953683168</v>
      </c>
      <c r="AC3088" s="5">
        <f ca="1">VLOOKUP(CONCATENATE($F3088," ",$G3088),AllocFactorMatrix,(AC$4+1),FALSE)*$E3095</f>
        <v>631.69250607153958</v>
      </c>
    </row>
    <row r="3089" spans="4:29" hidden="1" outlineLevel="1">
      <c r="E3089" s="48"/>
      <c r="F3089" s="175" t="str">
        <f>F3095</f>
        <v>RB_GUP</v>
      </c>
      <c r="G3089" s="52" t="str">
        <f>$G$9</f>
        <v>BULKTRAN</v>
      </c>
      <c r="H3089" s="4">
        <f t="shared" ca="1" si="1436"/>
        <v>1455939.9977462511</v>
      </c>
      <c r="I3089" s="5">
        <f ca="1">VLOOKUP(CONCATENATE($F3089," ",$G3089),AllocFactorMatrix,(I$4+1),FALSE)*$E3095</f>
        <v>748915.12250710453</v>
      </c>
      <c r="J3089" s="5">
        <f ca="1">VLOOKUP(CONCATENATE($F3089," ",$G3089),AllocFactorMatrix,(J$4+1),FALSE)*$E3095</f>
        <v>174647.12170957416</v>
      </c>
      <c r="K3089" s="5">
        <f ca="1">VLOOKUP(CONCATENATE($F3089," ",$G3089),AllocFactorMatrix,(K$4+1),FALSE)*$E3095</f>
        <v>2428.2865473029924</v>
      </c>
      <c r="L3089" s="5">
        <f ca="1">VLOOKUP(CONCATENATE($F3089," ",$G3089),AllocFactorMatrix,(L$4+1),FALSE)*$E3095</f>
        <v>338.19646980504962</v>
      </c>
      <c r="M3089" s="5">
        <f t="shared" ca="1" si="1445"/>
        <v>177413.60472668221</v>
      </c>
      <c r="N3089" s="5">
        <f ca="1">VLOOKUP(CONCATENATE($F3089," ",$G3089),AllocFactorMatrix,(N$4+1),FALSE)*$E3095</f>
        <v>103951.3984506064</v>
      </c>
      <c r="O3089" s="5">
        <f ca="1">VLOOKUP(CONCATENATE($F3089," ",$G3089),AllocFactorMatrix,(O$4+1),FALSE)*$E3095</f>
        <v>18627.215893199576</v>
      </c>
      <c r="P3089" s="5">
        <f ca="1">VLOOKUP(CONCATENATE($F3089," ",$G3089),AllocFactorMatrix,(P$4+1),FALSE)*$E3095</f>
        <v>3777.4092958477431</v>
      </c>
      <c r="Q3089" s="5">
        <f ca="1">VLOOKUP(CONCATENATE($F3089," ",$G3089),AllocFactorMatrix,(Q$4+1),FALSE)*$E3095</f>
        <v>143.44540978234505</v>
      </c>
      <c r="R3089" s="5">
        <f t="shared" ref="R3089:R3095" ca="1" si="1447">SUBTOTAL(9,N3089:Q3089)</f>
        <v>126499.46904943607</v>
      </c>
      <c r="S3089" s="5">
        <f ca="1">VLOOKUP(CONCATENATE($F3089," ",$G3089),AllocFactorMatrix,(S$4+1),FALSE)*$E3095</f>
        <v>4922.8443389650965</v>
      </c>
      <c r="T3089" s="5">
        <f ca="1">VLOOKUP(CONCATENATE($F3089," ",$G3089),AllocFactorMatrix,(T$4+1),FALSE)*$E3095</f>
        <v>66461.241270570652</v>
      </c>
      <c r="U3089" s="5">
        <f ca="1">VLOOKUP(CONCATENATE($F3089," ",$G3089),AllocFactorMatrix,(U$4+1),FALSE)*$E3095</f>
        <v>254187.56833476911</v>
      </c>
      <c r="V3089" s="5">
        <f ca="1">VLOOKUP(CONCATENATE($F3089," ",$G3089),AllocFactorMatrix,(V$4+1),FALSE)*$E3095</f>
        <v>46048.435514787969</v>
      </c>
      <c r="W3089" s="5">
        <f t="shared" ref="W3089:W3095" ca="1" si="1448">SUBTOTAL(9,S3089:V3089)</f>
        <v>371620.08945909282</v>
      </c>
      <c r="X3089" s="5">
        <f ca="1">VLOOKUP(CONCATENATE($F3089," ",$G3089),AllocFactorMatrix,(X$4+1),FALSE)*$E3095</f>
        <v>28530.460716418802</v>
      </c>
      <c r="Y3089" s="5">
        <f ca="1">VLOOKUP(CONCATENATE($F3089," ",$G3089),AllocFactorMatrix,(Y$4+1),FALSE)*$E3095</f>
        <v>569.82647809306013</v>
      </c>
      <c r="Z3089" s="5">
        <f t="shared" ca="1" si="1446"/>
        <v>29100.28719451186</v>
      </c>
      <c r="AA3089" s="5">
        <f ca="1">VLOOKUP(CONCATENATE($F3089," ",$G3089),AllocFactorMatrix,(AA$4+1),FALSE)*$E3095</f>
        <v>376.36293352996637</v>
      </c>
      <c r="AB3089" s="5">
        <f ca="1">VLOOKUP(CONCATENATE($F3089," ",$G3089),AllocFactorMatrix,(AB$4+1),FALSE)*$E3095</f>
        <v>1672.0184377543753</v>
      </c>
      <c r="AC3089" s="5">
        <f ca="1">VLOOKUP(CONCATENATE($F3089," ",$G3089),AllocFactorMatrix,(AC$4+1),FALSE)*$E3095</f>
        <v>343.04343813987657</v>
      </c>
    </row>
    <row r="3090" spans="4:29" hidden="1" outlineLevel="1">
      <c r="E3090" s="48"/>
      <c r="F3090" s="175" t="str">
        <f>F3095</f>
        <v>RB_GUP</v>
      </c>
      <c r="G3090" s="52" t="str">
        <f>$G$10</f>
        <v>SUBTRAN</v>
      </c>
      <c r="H3090" s="4">
        <f t="shared" ca="1" si="1436"/>
        <v>403111.45355971309</v>
      </c>
      <c r="I3090" s="5">
        <f ca="1">VLOOKUP(CONCATENATE($F3090," ",$G3090),AllocFactorMatrix,(I$4+1),FALSE)*$E3095</f>
        <v>205971.15216530458</v>
      </c>
      <c r="J3090" s="5">
        <f ca="1">VLOOKUP(CONCATENATE($F3090," ",$G3090),AllocFactorMatrix,(J$4+1),FALSE)*$E3095</f>
        <v>48283.117567688096</v>
      </c>
      <c r="K3090" s="5">
        <f ca="1">VLOOKUP(CONCATENATE($F3090," ",$G3090),AllocFactorMatrix,(K$4+1),FALSE)*$E3095</f>
        <v>674.49642982378532</v>
      </c>
      <c r="L3090" s="5">
        <f ca="1">VLOOKUP(CONCATENATE($F3090," ",$G3090),AllocFactorMatrix,(L$4+1),FALSE)*$E3095</f>
        <v>122.08071991797706</v>
      </c>
      <c r="M3090" s="5">
        <f t="shared" ca="1" si="1445"/>
        <v>49079.694717429855</v>
      </c>
      <c r="N3090" s="5">
        <f ca="1">VLOOKUP(CONCATENATE($F3090," ",$G3090),AllocFactorMatrix,(N$4+1),FALSE)*$E3095</f>
        <v>27904.187396957084</v>
      </c>
      <c r="O3090" s="5">
        <f ca="1">VLOOKUP(CONCATENATE($F3090," ",$G3090),AllocFactorMatrix,(O$4+1),FALSE)*$E3095</f>
        <v>5014.2422839538176</v>
      </c>
      <c r="P3090" s="5">
        <f ca="1">VLOOKUP(CONCATENATE($F3090," ",$G3090),AllocFactorMatrix,(P$4+1),FALSE)*$E3095</f>
        <v>1316.1999397249522</v>
      </c>
      <c r="Q3090" s="5">
        <f ca="1">VLOOKUP(CONCATENATE($F3090," ",$G3090),AllocFactorMatrix,(Q$4+1),FALSE)*$E3095</f>
        <v>0</v>
      </c>
      <c r="R3090" s="5">
        <f t="shared" ca="1" si="1447"/>
        <v>34234.629620635853</v>
      </c>
      <c r="S3090" s="5">
        <f ca="1">VLOOKUP(CONCATENATE($F3090," ",$G3090),AllocFactorMatrix,(S$4+1),FALSE)*$E3095</f>
        <v>1257.7598737402038</v>
      </c>
      <c r="T3090" s="5">
        <f ca="1">VLOOKUP(CONCATENATE($F3090," ",$G3090),AllocFactorMatrix,(T$4+1),FALSE)*$E3095</f>
        <v>17647.590652642622</v>
      </c>
      <c r="U3090" s="5">
        <f ca="1">VLOOKUP(CONCATENATE($F3090," ",$G3090),AllocFactorMatrix,(U$4+1),FALSE)*$E3095</f>
        <v>87016.235041225562</v>
      </c>
      <c r="V3090" s="5">
        <f ca="1">VLOOKUP(CONCATENATE($F3090," ",$G3090),AllocFactorMatrix,(V$4+1),FALSE)*$E3095</f>
        <v>0</v>
      </c>
      <c r="W3090" s="5">
        <f t="shared" ca="1" si="1448"/>
        <v>105921.58556760839</v>
      </c>
      <c r="X3090" s="5">
        <f ca="1">VLOOKUP(CONCATENATE($F3090," ",$G3090),AllocFactorMatrix,(X$4+1),FALSE)*$E3095</f>
        <v>7649.1007147951905</v>
      </c>
      <c r="Y3090" s="5">
        <f ca="1">VLOOKUP(CONCATENATE($F3090," ",$G3090),AllocFactorMatrix,(Y$4+1),FALSE)*$E3095</f>
        <v>153.58259916689258</v>
      </c>
      <c r="Z3090" s="5">
        <f t="shared" ca="1" si="1446"/>
        <v>7802.683313962083</v>
      </c>
      <c r="AA3090" s="5">
        <f ca="1">VLOOKUP(CONCATENATE($F3090," ",$G3090),AllocFactorMatrix,(AA$4+1),FALSE)*$E3095</f>
        <v>101.70817477242214</v>
      </c>
      <c r="AB3090" s="5">
        <f ca="1">VLOOKUP(CONCATENATE($F3090," ",$G3090),AllocFactorMatrix,(AB$4+1),FALSE)*$E3095</f>
        <v>0</v>
      </c>
      <c r="AC3090" s="5">
        <f ca="1">VLOOKUP(CONCATENATE($F3090," ",$G3090),AllocFactorMatrix,(AC$4+1),FALSE)*$E3095</f>
        <v>0</v>
      </c>
    </row>
    <row r="3091" spans="4:29" hidden="1" outlineLevel="1">
      <c r="E3091" s="48"/>
      <c r="F3091" s="175" t="str">
        <f>F3095</f>
        <v>RB_GUP</v>
      </c>
      <c r="G3091" s="52" t="str">
        <f>$G$11</f>
        <v>DISTPRI</v>
      </c>
      <c r="H3091" s="4">
        <f t="shared" ca="1" si="1436"/>
        <v>1612785.3003295076</v>
      </c>
      <c r="I3091" s="5">
        <f ca="1">VLOOKUP(CONCATENATE($F3091," ",$G3091),AllocFactorMatrix,(I$4+1),FALSE)*$E3095</f>
        <v>1056063.2138346871</v>
      </c>
      <c r="J3091" s="5">
        <f ca="1">VLOOKUP(CONCATENATE($F3091," ",$G3091),AllocFactorMatrix,(J$4+1),FALSE)*$E3095</f>
        <v>247159.55242462858</v>
      </c>
      <c r="K3091" s="5">
        <f ca="1">VLOOKUP(CONCATENATE($F3091," ",$G3091),AllocFactorMatrix,(K$4+1),FALSE)*$E3095</f>
        <v>3452.2630540273403</v>
      </c>
      <c r="L3091" s="5">
        <f ca="1">VLOOKUP(CONCATENATE($F3091," ",$G3091),AllocFactorMatrix,(L$4+1),FALSE)*$E3095</f>
        <v>0</v>
      </c>
      <c r="M3091" s="5">
        <f t="shared" ca="1" si="1445"/>
        <v>250611.81547865592</v>
      </c>
      <c r="N3091" s="5">
        <f ca="1">VLOOKUP(CONCATENATE($F3091," ",$G3091),AllocFactorMatrix,(N$4+1),FALSE)*$E3095</f>
        <v>143480.96868000241</v>
      </c>
      <c r="O3091" s="5">
        <f ca="1">VLOOKUP(CONCATENATE($F3091," ",$G3091),AllocFactorMatrix,(O$4+1),FALSE)*$E3095</f>
        <v>25780.544400630741</v>
      </c>
      <c r="P3091" s="5">
        <f ca="1">VLOOKUP(CONCATENATE($F3091," ",$G3091),AllocFactorMatrix,(P$4+1),FALSE)*$E3095</f>
        <v>0</v>
      </c>
      <c r="Q3091" s="5">
        <f ca="1">VLOOKUP(CONCATENATE($F3091," ",$G3091),AllocFactorMatrix,(Q$4+1),FALSE)*$E3095</f>
        <v>0</v>
      </c>
      <c r="R3091" s="5">
        <f t="shared" ca="1" si="1447"/>
        <v>169261.51308063316</v>
      </c>
      <c r="S3091" s="5">
        <f ca="1">VLOOKUP(CONCATENATE($F3091," ",$G3091),AllocFactorMatrix,(S$4+1),FALSE)*$E3095</f>
        <v>6487.7441109757756</v>
      </c>
      <c r="T3091" s="5">
        <f ca="1">VLOOKUP(CONCATENATE($F3091," ",$G3091),AllocFactorMatrix,(T$4+1),FALSE)*$E3095</f>
        <v>89711.635536363101</v>
      </c>
      <c r="U3091" s="5">
        <f ca="1">VLOOKUP(CONCATENATE($F3091," ",$G3091),AllocFactorMatrix,(U$4+1),FALSE)*$E3095</f>
        <v>0</v>
      </c>
      <c r="V3091" s="5">
        <f ca="1">VLOOKUP(CONCATENATE($F3091," ",$G3091),AllocFactorMatrix,(V$4+1),FALSE)*$E3095</f>
        <v>0</v>
      </c>
      <c r="W3091" s="5">
        <f t="shared" ca="1" si="1448"/>
        <v>96199.379647338879</v>
      </c>
      <c r="X3091" s="5">
        <f ca="1">VLOOKUP(CONCATENATE($F3091," ",$G3091),AllocFactorMatrix,(X$4+1),FALSE)*$E3095</f>
        <v>39341.296027662902</v>
      </c>
      <c r="Y3091" s="5">
        <f ca="1">VLOOKUP(CONCATENATE($F3091," ",$G3091),AllocFactorMatrix,(Y$4+1),FALSE)*$E3095</f>
        <v>789.64185287865416</v>
      </c>
      <c r="Z3091" s="5">
        <f t="shared" ca="1" si="1446"/>
        <v>40130.937880541554</v>
      </c>
      <c r="AA3091" s="5">
        <f ca="1">VLOOKUP(CONCATENATE($F3091," ",$G3091),AllocFactorMatrix,(AA$4+1),FALSE)*$E3095</f>
        <v>518.44040765064835</v>
      </c>
      <c r="AB3091" s="5">
        <f ca="1">VLOOKUP(CONCATENATE($F3091," ",$G3091),AllocFactorMatrix,(AB$4+1),FALSE)*$E3095</f>
        <v>0</v>
      </c>
      <c r="AC3091" s="5">
        <f ca="1">VLOOKUP(CONCATENATE($F3091," ",$G3091),AllocFactorMatrix,(AC$4+1),FALSE)*$E3095</f>
        <v>0</v>
      </c>
    </row>
    <row r="3092" spans="4:29" hidden="1" outlineLevel="1">
      <c r="E3092" s="48"/>
      <c r="F3092" s="175" t="str">
        <f>F3095</f>
        <v>RB_GUP</v>
      </c>
      <c r="G3092" s="52" t="str">
        <f>$G$12</f>
        <v>DISTSEC</v>
      </c>
      <c r="H3092" s="4">
        <f t="shared" ca="1" si="1436"/>
        <v>773147.54802348092</v>
      </c>
      <c r="I3092" s="5">
        <f ca="1">VLOOKUP(CONCATENATE($F3092," ",$G3092),AllocFactorMatrix,(I$4+1),FALSE)*$E3095</f>
        <v>573756.72610229859</v>
      </c>
      <c r="J3092" s="5">
        <f ca="1">VLOOKUP(CONCATENATE($F3092," ",$G3092),AllocFactorMatrix,(J$4+1),FALSE)*$E3095</f>
        <v>115694.98979370621</v>
      </c>
      <c r="K3092" s="5">
        <f ca="1">VLOOKUP(CONCATENATE($F3092," ",$G3092),AllocFactorMatrix,(K$4+1),FALSE)*$E3095</f>
        <v>0</v>
      </c>
      <c r="L3092" s="5">
        <f ca="1">VLOOKUP(CONCATENATE($F3092," ",$G3092),AllocFactorMatrix,(L$4+1),FALSE)*$E3095</f>
        <v>0</v>
      </c>
      <c r="M3092" s="5">
        <f t="shared" ca="1" si="1445"/>
        <v>115694.98979370621</v>
      </c>
      <c r="N3092" s="5">
        <f ca="1">VLOOKUP(CONCATENATE($F3092," ",$G3092),AllocFactorMatrix,(N$4+1),FALSE)*$E3095</f>
        <v>57828.460775181084</v>
      </c>
      <c r="O3092" s="5">
        <f ca="1">VLOOKUP(CONCATENATE($F3092," ",$G3092),AllocFactorMatrix,(O$4+1),FALSE)*$E3095</f>
        <v>0</v>
      </c>
      <c r="P3092" s="5">
        <f ca="1">VLOOKUP(CONCATENATE($F3092," ",$G3092),AllocFactorMatrix,(P$4+1),FALSE)*$E3095</f>
        <v>0</v>
      </c>
      <c r="Q3092" s="5">
        <f ca="1">VLOOKUP(CONCATENATE($F3092," ",$G3092),AllocFactorMatrix,(Q$4+1),FALSE)*$E3095</f>
        <v>0</v>
      </c>
      <c r="R3092" s="5">
        <f t="shared" ca="1" si="1447"/>
        <v>57828.460775181084</v>
      </c>
      <c r="S3092" s="5">
        <f ca="1">VLOOKUP(CONCATENATE($F3092," ",$G3092),AllocFactorMatrix,(S$4+1),FALSE)*$E3095</f>
        <v>2161.4924639919273</v>
      </c>
      <c r="T3092" s="5">
        <f ca="1">VLOOKUP(CONCATENATE($F3092," ",$G3092),AllocFactorMatrix,(T$4+1),FALSE)*$E3095</f>
        <v>0</v>
      </c>
      <c r="U3092" s="5">
        <f ca="1">VLOOKUP(CONCATENATE($F3092," ",$G3092),AllocFactorMatrix,(U$4+1),FALSE)*$E3095</f>
        <v>0</v>
      </c>
      <c r="V3092" s="5">
        <f ca="1">VLOOKUP(CONCATENATE($F3092," ",$G3092),AllocFactorMatrix,(V$4+1),FALSE)*$E3095</f>
        <v>0</v>
      </c>
      <c r="W3092" s="5">
        <f t="shared" ca="1" si="1448"/>
        <v>2161.4924639919273</v>
      </c>
      <c r="X3092" s="5">
        <f ca="1">VLOOKUP(CONCATENATE($F3092," ",$G3092),AllocFactorMatrix,(X$4+1),FALSE)*$E3095</f>
        <v>16335.195184361683</v>
      </c>
      <c r="Y3092" s="5">
        <f ca="1">VLOOKUP(CONCATENATE($F3092," ",$G3092),AllocFactorMatrix,(Y$4+1),FALSE)*$E3095</f>
        <v>0</v>
      </c>
      <c r="Z3092" s="5">
        <f t="shared" ca="1" si="1446"/>
        <v>16335.195184361683</v>
      </c>
      <c r="AA3092" s="5">
        <f ca="1">VLOOKUP(CONCATENATE($F3092," ",$G3092),AllocFactorMatrix,(AA$4+1),FALSE)*$E3095</f>
        <v>193.14035226035094</v>
      </c>
      <c r="AB3092" s="5">
        <f ca="1">VLOOKUP(CONCATENATE($F3092," ",$G3092),AllocFactorMatrix,(AB$4+1),FALSE)*$E3095</f>
        <v>5944.8040598628022</v>
      </c>
      <c r="AC3092" s="5">
        <f ca="1">VLOOKUP(CONCATENATE($F3092," ",$G3092),AllocFactorMatrix,(AC$4+1),FALSE)*$E3095</f>
        <v>1232.73929181824</v>
      </c>
    </row>
    <row r="3093" spans="4:29" hidden="1" outlineLevel="1">
      <c r="E3093" s="48"/>
      <c r="F3093" s="175" t="str">
        <f>F3095</f>
        <v>RB_GUP</v>
      </c>
      <c r="G3093" s="52" t="str">
        <f>$G$13</f>
        <v>ENERGY</v>
      </c>
      <c r="H3093" s="4">
        <f t="shared" ca="1" si="1436"/>
        <v>50054.050053153442</v>
      </c>
      <c r="I3093" s="5">
        <f ca="1">VLOOKUP(CONCATENATE($F3093," ",$G3093),AllocFactorMatrix,(I$4+1),FALSE)*$E3095</f>
        <v>19585.459501027224</v>
      </c>
      <c r="J3093" s="5">
        <f ca="1">VLOOKUP(CONCATENATE($F3093," ",$G3093),AllocFactorMatrix,(J$4+1),FALSE)*$E3095</f>
        <v>5650.3482407053825</v>
      </c>
      <c r="K3093" s="5">
        <f ca="1">VLOOKUP(CONCATENATE($F3093," ",$G3093),AllocFactorMatrix,(K$4+1),FALSE)*$E3095</f>
        <v>78.753794084721264</v>
      </c>
      <c r="L3093" s="5">
        <f ca="1">VLOOKUP(CONCATENATE($F3093," ",$G3093),AllocFactorMatrix,(L$4+1),FALSE)*$E3095</f>
        <v>11.009713668309953</v>
      </c>
      <c r="M3093" s="5">
        <f t="shared" ca="1" si="1445"/>
        <v>5740.1117484584138</v>
      </c>
      <c r="N3093" s="5">
        <f ca="1">VLOOKUP(CONCATENATE($F3093," ",$G3093),AllocFactorMatrix,(N$4+1),FALSE)*$E3095</f>
        <v>3666.0833362133749</v>
      </c>
      <c r="O3093" s="5">
        <f ca="1">VLOOKUP(CONCATENATE($F3093," ",$G3093),AllocFactorMatrix,(O$4+1),FALSE)*$E3095</f>
        <v>653.80550895777662</v>
      </c>
      <c r="P3093" s="5">
        <f ca="1">VLOOKUP(CONCATENATE($F3093," ",$G3093),AllocFactorMatrix,(P$4+1),FALSE)*$E3095</f>
        <v>133.13874498902331</v>
      </c>
      <c r="Q3093" s="5">
        <f ca="1">VLOOKUP(CONCATENATE($F3093," ",$G3093),AllocFactorMatrix,(Q$4+1),FALSE)*$E3095</f>
        <v>5.0286954563960879</v>
      </c>
      <c r="R3093" s="5">
        <f t="shared" ca="1" si="1447"/>
        <v>4458.0562856165716</v>
      </c>
      <c r="S3093" s="5">
        <f ca="1">VLOOKUP(CONCATENATE($F3093," ",$G3093),AllocFactorMatrix,(S$4+1),FALSE)*$E3095</f>
        <v>191.99285096075553</v>
      </c>
      <c r="T3093" s="5">
        <f ca="1">VLOOKUP(CONCATENATE($F3093," ",$G3093),AllocFactorMatrix,(T$4+1),FALSE)*$E3095</f>
        <v>3035.4434781998762</v>
      </c>
      <c r="U3093" s="5">
        <f ca="1">VLOOKUP(CONCATENATE($F3093," ",$G3093),AllocFactorMatrix,(U$4+1),FALSE)*$E3095</f>
        <v>13054.948365112981</v>
      </c>
      <c r="V3093" s="5">
        <f ca="1">VLOOKUP(CONCATENATE($F3093," ",$G3093),AllocFactorMatrix,(V$4+1),FALSE)*$E3095</f>
        <v>2455.7721430326224</v>
      </c>
      <c r="W3093" s="5">
        <f t="shared" ca="1" si="1448"/>
        <v>18738.156837306236</v>
      </c>
      <c r="X3093" s="5">
        <f ca="1">VLOOKUP(CONCATENATE($F3093," ",$G3093),AllocFactorMatrix,(X$4+1),FALSE)*$E3095</f>
        <v>1007.036750403771</v>
      </c>
      <c r="Y3093" s="5">
        <f ca="1">VLOOKUP(CONCATENATE($F3093," ",$G3093),AllocFactorMatrix,(Y$4+1),FALSE)*$E3095</f>
        <v>20.205991516357273</v>
      </c>
      <c r="Z3093" s="5">
        <f t="shared" ca="1" si="1446"/>
        <v>1027.2427419201283</v>
      </c>
      <c r="AA3093" s="5">
        <f ca="1">VLOOKUP(CONCATENATE($F3093," ",$G3093),AllocFactorMatrix,(AA$4+1),FALSE)*$E3095</f>
        <v>18.02383107916317</v>
      </c>
      <c r="AB3093" s="5">
        <f ca="1">VLOOKUP(CONCATENATE($F3093," ",$G3093),AllocFactorMatrix,(AB$4+1),FALSE)*$E3095</f>
        <v>403.72764335655847</v>
      </c>
      <c r="AC3093" s="5">
        <f ca="1">VLOOKUP(CONCATENATE($F3093," ",$G3093),AllocFactorMatrix,(AC$4+1),FALSE)*$E3095</f>
        <v>83.271464389138387</v>
      </c>
    </row>
    <row r="3094" spans="4:29" hidden="1" outlineLevel="1">
      <c r="E3094" s="48"/>
      <c r="F3094" s="175" t="str">
        <f>F3095</f>
        <v>RB_GUP</v>
      </c>
      <c r="G3094" s="52" t="str">
        <f>$G$14</f>
        <v>CUSTOMER</v>
      </c>
      <c r="H3094" s="4">
        <f t="shared" ca="1" si="1436"/>
        <v>364379.45397354424</v>
      </c>
      <c r="I3094" s="5">
        <f ca="1">VLOOKUP(CONCATENATE($F3094," ",$G3094),AllocFactorMatrix,(I$4+1),FALSE)*$E3095</f>
        <v>180479.39167427883</v>
      </c>
      <c r="J3094" s="5">
        <f ca="1">VLOOKUP(CONCATENATE($F3094," ",$G3094),AllocFactorMatrix,(J$4+1),FALSE)*$E3095</f>
        <v>57521.388207125041</v>
      </c>
      <c r="K3094" s="5">
        <f ca="1">VLOOKUP(CONCATENATE($F3094," ",$G3094),AllocFactorMatrix,(K$4+1),FALSE)*$E3095</f>
        <v>3671.6609412716557</v>
      </c>
      <c r="L3094" s="5">
        <f ca="1">VLOOKUP(CONCATENATE($F3094," ",$G3094),AllocFactorMatrix,(L$4+1),FALSE)*$E3095</f>
        <v>617.5245129207226</v>
      </c>
      <c r="M3094" s="5">
        <f t="shared" ca="1" si="1445"/>
        <v>61810.573661317423</v>
      </c>
      <c r="N3094" s="5">
        <f ca="1">VLOOKUP(CONCATENATE($F3094," ",$G3094),AllocFactorMatrix,(N$4+1),FALSE)*$E3095</f>
        <v>4484.5899144344266</v>
      </c>
      <c r="O3094" s="5">
        <f ca="1">VLOOKUP(CONCATENATE($F3094," ",$G3094),AllocFactorMatrix,(O$4+1),FALSE)*$E3095</f>
        <v>1296.2949316009701</v>
      </c>
      <c r="P3094" s="5">
        <f ca="1">VLOOKUP(CONCATENATE($F3094," ",$G3094),AllocFactorMatrix,(P$4+1),FALSE)*$E3095</f>
        <v>1518.463986018673</v>
      </c>
      <c r="Q3094" s="5">
        <f ca="1">VLOOKUP(CONCATENATE($F3094," ",$G3094),AllocFactorMatrix,(Q$4+1),FALSE)*$E3095</f>
        <v>189.72836515903992</v>
      </c>
      <c r="R3094" s="5">
        <f t="shared" ca="1" si="1447"/>
        <v>7489.0771972131088</v>
      </c>
      <c r="S3094" s="5">
        <f ca="1">VLOOKUP(CONCATENATE($F3094," ",$G3094),AllocFactorMatrix,(S$4+1),FALSE)*$E3095</f>
        <v>29.693695503009028</v>
      </c>
      <c r="T3094" s="5">
        <f ca="1">VLOOKUP(CONCATENATE($F3094," ",$G3094),AllocFactorMatrix,(T$4+1),FALSE)*$E3095</f>
        <v>920.07355034018792</v>
      </c>
      <c r="U3094" s="5">
        <f ca="1">VLOOKUP(CONCATENATE($F3094," ",$G3094),AllocFactorMatrix,(U$4+1),FALSE)*$E3095</f>
        <v>2552.4026131532369</v>
      </c>
      <c r="V3094" s="5">
        <f ca="1">VLOOKUP(CONCATENATE($F3094," ",$G3094),AllocFactorMatrix,(V$4+1),FALSE)*$E3095</f>
        <v>758.93993388307774</v>
      </c>
      <c r="W3094" s="5">
        <f t="shared" ca="1" si="1448"/>
        <v>4261.1097928795116</v>
      </c>
      <c r="X3094" s="5">
        <f ca="1">VLOOKUP(CONCATENATE($F3094," ",$G3094),AllocFactorMatrix,(X$4+1),FALSE)*$E3095</f>
        <v>906.26036243233625</v>
      </c>
      <c r="Y3094" s="5">
        <f ca="1">VLOOKUP(CONCATENATE($F3094," ",$G3094),AllocFactorMatrix,(Y$4+1),FALSE)*$E3095</f>
        <v>16.969633392947426</v>
      </c>
      <c r="Z3094" s="5">
        <f t="shared" ca="1" si="1446"/>
        <v>923.22999582528371</v>
      </c>
      <c r="AA3094" s="5">
        <f ca="1">VLOOKUP(CONCATENATE($F3094," ",$G3094),AllocFactorMatrix,(AA$4+1),FALSE)*$E3095</f>
        <v>87.670261766034514</v>
      </c>
      <c r="AB3094" s="5">
        <f ca="1">VLOOKUP(CONCATENATE($F3094," ",$G3094),AllocFactorMatrix,(AB$4+1),FALSE)*$E3095</f>
        <v>96344.539049730127</v>
      </c>
      <c r="AC3094" s="5">
        <f ca="1">VLOOKUP(CONCATENATE($F3094," ",$G3094),AllocFactorMatrix,(AC$4+1),FALSE)*$E3095</f>
        <v>12983.862340533857</v>
      </c>
    </row>
    <row r="3095" spans="4:29" collapsed="1">
      <c r="D3095" s="52" t="s">
        <v>336</v>
      </c>
      <c r="E3095" s="60">
        <v>7340438</v>
      </c>
      <c r="F3095" s="93" t="s">
        <v>73</v>
      </c>
      <c r="G3095" s="52" t="str">
        <f>$G$15</f>
        <v>TOTAL</v>
      </c>
      <c r="H3095" s="4">
        <f t="shared" ca="1" si="1436"/>
        <v>7340438.0000000009</v>
      </c>
      <c r="I3095" s="5">
        <f ca="1">VLOOKUP(CONCATENATE($F3095," ",$G3095),AllocFactorMatrix,(I$4+1),FALSE)*$E3095</f>
        <v>4163850.2667647428</v>
      </c>
      <c r="J3095" s="5">
        <f ca="1">VLOOKUP(CONCATENATE($F3095," ",$G3095),AllocFactorMatrix,(J$4+1),FALSE)*$E3095</f>
        <v>970557.99963659304</v>
      </c>
      <c r="K3095" s="5">
        <f ca="1">VLOOKUP(CONCATENATE($F3095," ",$G3095),AllocFactorMatrix,(K$4+1),FALSE)*$E3095</f>
        <v>14776.994817251241</v>
      </c>
      <c r="L3095" s="5">
        <f ca="1">VLOOKUP(CONCATENATE($F3095," ",$G3095),AllocFactorMatrix,(L$4+1),FALSE)*$E3095</f>
        <v>1711.5785408316926</v>
      </c>
      <c r="M3095" s="5">
        <f t="shared" ca="1" si="1445"/>
        <v>987046.57299467595</v>
      </c>
      <c r="N3095" s="5">
        <f ca="1">VLOOKUP(CONCATENATE($F3095," ",$G3095),AllocFactorMatrix,(N$4+1),FALSE)*$E3095</f>
        <v>532735.52667351521</v>
      </c>
      <c r="O3095" s="5">
        <f ca="1">VLOOKUP(CONCATENATE($F3095," ",$G3095),AllocFactorMatrix,(O$4+1),FALSE)*$E3095</f>
        <v>85672.927288629537</v>
      </c>
      <c r="P3095" s="5">
        <f ca="1">VLOOKUP(CONCATENATE($F3095," ",$G3095),AllocFactorMatrix,(P$4+1),FALSE)*$E3095</f>
        <v>13701.0690950267</v>
      </c>
      <c r="Q3095" s="5">
        <f ca="1">VLOOKUP(CONCATENATE($F3095," ",$G3095),AllocFactorMatrix,(Q$4+1),FALSE)*$E3095</f>
        <v>602.34799925911659</v>
      </c>
      <c r="R3095" s="5">
        <f t="shared" ca="1" si="1447"/>
        <v>632711.87105643062</v>
      </c>
      <c r="S3095" s="5">
        <f ca="1">VLOOKUP(CONCATENATE($F3095," ",$G3095),AllocFactorMatrix,(S$4+1),FALSE)*$E3095</f>
        <v>24116.629684857027</v>
      </c>
      <c r="T3095" s="5">
        <f ca="1">VLOOKUP(CONCATENATE($F3095," ",$G3095),AllocFactorMatrix,(T$4+1),FALSE)*$E3095</f>
        <v>300160.10086265369</v>
      </c>
      <c r="U3095" s="5">
        <f ca="1">VLOOKUP(CONCATENATE($F3095," ",$G3095),AllocFactorMatrix,(U$4+1),FALSE)*$E3095</f>
        <v>824881.27085113735</v>
      </c>
      <c r="V3095" s="5">
        <f ca="1">VLOOKUP(CONCATENATE($F3095," ",$G3095),AllocFactorMatrix,(V$4+1),FALSE)*$E3095</f>
        <v>134058.39040042707</v>
      </c>
      <c r="W3095" s="5">
        <f t="shared" ca="1" si="1448"/>
        <v>1283216.3917990753</v>
      </c>
      <c r="X3095" s="5">
        <f ca="1">VLOOKUP(CONCATENATE($F3095," ",$G3095),AllocFactorMatrix,(X$4+1),FALSE)*$E3095</f>
        <v>146306.3646806438</v>
      </c>
      <c r="Y3095" s="5">
        <f ca="1">VLOOKUP(CONCATENATE($F3095," ",$G3095),AllocFactorMatrix,(Y$4+1),FALSE)*$E3095</f>
        <v>2599.5254949266337</v>
      </c>
      <c r="Z3095" s="5">
        <f t="shared" ca="1" si="1446"/>
        <v>148905.89017557044</v>
      </c>
      <c r="AA3095" s="5">
        <f ca="1">VLOOKUP(CONCATENATE($F3095," ",$G3095),AllocFactorMatrix,(AA$4+1),FALSE)*$E3095</f>
        <v>1988.3941824824842</v>
      </c>
      <c r="AB3095" s="5">
        <f ca="1">VLOOKUP(CONCATENATE($F3095," ",$G3095),AllocFactorMatrix,(AB$4+1),FALSE)*$E3095</f>
        <v>107444.00398607217</v>
      </c>
      <c r="AC3095" s="5">
        <f ca="1">VLOOKUP(CONCATENATE($F3095," ",$G3095),AllocFactorMatrix,(AC$4+1),FALSE)*$E3095</f>
        <v>15274.609040952651</v>
      </c>
    </row>
    <row r="3096" spans="4:29" hidden="1" outlineLevel="1">
      <c r="E3096" s="48"/>
      <c r="F3096" s="175" t="str">
        <f>F3103</f>
        <v>RB_GUP</v>
      </c>
      <c r="G3096" s="52" t="str">
        <f>$G$8</f>
        <v>PRODUCTION</v>
      </c>
      <c r="H3096" s="4">
        <f t="shared" ca="1" si="1436"/>
        <v>-2681020.1963143507</v>
      </c>
      <c r="I3096" s="5">
        <f ca="1">VLOOKUP(CONCATENATE($F3096," ",$G3096),AllocFactorMatrix,(I$4+1),FALSE)*$E3103</f>
        <v>-1379079.2009800412</v>
      </c>
      <c r="J3096" s="5">
        <f ca="1">VLOOKUP(CONCATENATE($F3096," ",$G3096),AllocFactorMatrix,(J$4+1),FALSE)*$E3103</f>
        <v>-321601.48169316561</v>
      </c>
      <c r="K3096" s="5">
        <f ca="1">VLOOKUP(CONCATENATE($F3096," ",$G3096),AllocFactorMatrix,(K$4+1),FALSE)*$E3103</f>
        <v>-4471.5340507407445</v>
      </c>
      <c r="L3096" s="5">
        <f ca="1">VLOOKUP(CONCATENATE($F3096," ",$G3096),AllocFactorMatrix,(L$4+1),FALSE)*$E3103</f>
        <v>-622.76712451963317</v>
      </c>
      <c r="M3096" s="5">
        <f t="shared" ref="M3096:M3103" ca="1" si="1449">SUBTOTAL(9,J3096:L3096)</f>
        <v>-326695.782868426</v>
      </c>
      <c r="N3096" s="5">
        <f ca="1">VLOOKUP(CONCATENATE($F3096," ",$G3096),AllocFactorMatrix,(N$4+1),FALSE)*$E3103</f>
        <v>-191419.83812012043</v>
      </c>
      <c r="O3096" s="5">
        <f ca="1">VLOOKUP(CONCATENATE($F3096," ",$G3096),AllocFactorMatrix,(O$4+1),FALSE)*$E3103</f>
        <v>-34300.824270286648</v>
      </c>
      <c r="P3096" s="5">
        <f ca="1">VLOOKUP(CONCATENATE($F3096," ",$G3096),AllocFactorMatrix,(P$4+1),FALSE)*$E3103</f>
        <v>-6955.8571284463096</v>
      </c>
      <c r="Q3096" s="5">
        <f ca="1">VLOOKUP(CONCATENATE($F3096," ",$G3096),AllocFactorMatrix,(Q$4+1),FALSE)*$E3103</f>
        <v>-264.14552886133544</v>
      </c>
      <c r="R3096" s="5">
        <f ca="1">SUBTOTAL(9,N3096:Q3096)</f>
        <v>-232940.66504771472</v>
      </c>
      <c r="S3096" s="5">
        <f ca="1">VLOOKUP(CONCATENATE($F3096," ",$G3096),AllocFactorMatrix,(S$4+1),FALSE)*$E3103</f>
        <v>-9065.102350720259</v>
      </c>
      <c r="T3096" s="5">
        <f ca="1">VLOOKUP(CONCATENATE($F3096," ",$G3096),AllocFactorMatrix,(T$4+1),FALSE)*$E3103</f>
        <v>-122384.11637453725</v>
      </c>
      <c r="U3096" s="5">
        <f ca="1">VLOOKUP(CONCATENATE($F3096," ",$G3096),AllocFactorMatrix,(U$4+1),FALSE)*$E3103</f>
        <v>-468070.11649687646</v>
      </c>
      <c r="V3096" s="5">
        <f ca="1">VLOOKUP(CONCATENATE($F3096," ",$G3096),AllocFactorMatrix,(V$4+1),FALSE)*$E3103</f>
        <v>-84795.242808723386</v>
      </c>
      <c r="W3096" s="5">
        <f ca="1">SUBTOTAL(9,S3096:V3096)</f>
        <v>-684314.57803085726</v>
      </c>
      <c r="X3096" s="5">
        <f ca="1">VLOOKUP(CONCATENATE($F3096," ",$G3096),AllocFactorMatrix,(X$4+1),FALSE)*$E3103</f>
        <v>-52537.01492456915</v>
      </c>
      <c r="Y3096" s="5">
        <f ca="1">VLOOKUP(CONCATENATE($F3096," ",$G3096),AllocFactorMatrix,(Y$4+1),FALSE)*$E3103</f>
        <v>-1049.2989398787222</v>
      </c>
      <c r="Z3096" s="5">
        <f t="shared" ref="Z3096:Z3103" ca="1" si="1450">SUBTOTAL(9,X3096:Y3096)</f>
        <v>-53586.313864447875</v>
      </c>
      <c r="AA3096" s="5">
        <f ca="1">VLOOKUP(CONCATENATE($F3096," ",$G3096),AllocFactorMatrix,(AA$4+1),FALSE)*$E3103</f>
        <v>-693.04822142389889</v>
      </c>
      <c r="AB3096" s="5">
        <f ca="1">VLOOKUP(CONCATENATE($F3096," ",$G3096),AllocFactorMatrix,(AB$4+1),FALSE)*$E3103</f>
        <v>-3078.9147953683168</v>
      </c>
      <c r="AC3096" s="5">
        <f ca="1">VLOOKUP(CONCATENATE($F3096," ",$G3096),AllocFactorMatrix,(AC$4+1),FALSE)*$E3103</f>
        <v>-631.69250607153958</v>
      </c>
    </row>
    <row r="3097" spans="4:29" hidden="1" outlineLevel="1">
      <c r="E3097" s="48"/>
      <c r="F3097" s="175" t="str">
        <f>F3103</f>
        <v>RB_GUP</v>
      </c>
      <c r="G3097" s="52" t="str">
        <f>$G$9</f>
        <v>BULKTRAN</v>
      </c>
      <c r="H3097" s="4">
        <f t="shared" ca="1" si="1436"/>
        <v>-1455939.9977462511</v>
      </c>
      <c r="I3097" s="5">
        <f ca="1">VLOOKUP(CONCATENATE($F3097," ",$G3097),AllocFactorMatrix,(I$4+1),FALSE)*$E3103</f>
        <v>-748915.12250710453</v>
      </c>
      <c r="J3097" s="5">
        <f ca="1">VLOOKUP(CONCATENATE($F3097," ",$G3097),AllocFactorMatrix,(J$4+1),FALSE)*$E3103</f>
        <v>-174647.12170957416</v>
      </c>
      <c r="K3097" s="5">
        <f ca="1">VLOOKUP(CONCATENATE($F3097," ",$G3097),AllocFactorMatrix,(K$4+1),FALSE)*$E3103</f>
        <v>-2428.2865473029924</v>
      </c>
      <c r="L3097" s="5">
        <f ca="1">VLOOKUP(CONCATENATE($F3097," ",$G3097),AllocFactorMatrix,(L$4+1),FALSE)*$E3103</f>
        <v>-338.19646980504962</v>
      </c>
      <c r="M3097" s="5">
        <f t="shared" ca="1" si="1449"/>
        <v>-177413.60472668221</v>
      </c>
      <c r="N3097" s="5">
        <f ca="1">VLOOKUP(CONCATENATE($F3097," ",$G3097),AllocFactorMatrix,(N$4+1),FALSE)*$E3103</f>
        <v>-103951.3984506064</v>
      </c>
      <c r="O3097" s="5">
        <f ca="1">VLOOKUP(CONCATENATE($F3097," ",$G3097),AllocFactorMatrix,(O$4+1),FALSE)*$E3103</f>
        <v>-18627.215893199576</v>
      </c>
      <c r="P3097" s="5">
        <f ca="1">VLOOKUP(CONCATENATE($F3097," ",$G3097),AllocFactorMatrix,(P$4+1),FALSE)*$E3103</f>
        <v>-3777.4092958477431</v>
      </c>
      <c r="Q3097" s="5">
        <f ca="1">VLOOKUP(CONCATENATE($F3097," ",$G3097),AllocFactorMatrix,(Q$4+1),FALSE)*$E3103</f>
        <v>-143.44540978234505</v>
      </c>
      <c r="R3097" s="5">
        <f t="shared" ref="R3097:R3103" ca="1" si="1451">SUBTOTAL(9,N3097:Q3097)</f>
        <v>-126499.46904943607</v>
      </c>
      <c r="S3097" s="5">
        <f ca="1">VLOOKUP(CONCATENATE($F3097," ",$G3097),AllocFactorMatrix,(S$4+1),FALSE)*$E3103</f>
        <v>-4922.8443389650965</v>
      </c>
      <c r="T3097" s="5">
        <f ca="1">VLOOKUP(CONCATENATE($F3097," ",$G3097),AllocFactorMatrix,(T$4+1),FALSE)*$E3103</f>
        <v>-66461.241270570652</v>
      </c>
      <c r="U3097" s="5">
        <f ca="1">VLOOKUP(CONCATENATE($F3097," ",$G3097),AllocFactorMatrix,(U$4+1),FALSE)*$E3103</f>
        <v>-254187.56833476911</v>
      </c>
      <c r="V3097" s="5">
        <f ca="1">VLOOKUP(CONCATENATE($F3097," ",$G3097),AllocFactorMatrix,(V$4+1),FALSE)*$E3103</f>
        <v>-46048.435514787969</v>
      </c>
      <c r="W3097" s="5">
        <f t="shared" ref="W3097:W3103" ca="1" si="1452">SUBTOTAL(9,S3097:V3097)</f>
        <v>-371620.08945909282</v>
      </c>
      <c r="X3097" s="5">
        <f ca="1">VLOOKUP(CONCATENATE($F3097," ",$G3097),AllocFactorMatrix,(X$4+1),FALSE)*$E3103</f>
        <v>-28530.460716418802</v>
      </c>
      <c r="Y3097" s="5">
        <f ca="1">VLOOKUP(CONCATENATE($F3097," ",$G3097),AllocFactorMatrix,(Y$4+1),FALSE)*$E3103</f>
        <v>-569.82647809306013</v>
      </c>
      <c r="Z3097" s="5">
        <f t="shared" ca="1" si="1450"/>
        <v>-29100.28719451186</v>
      </c>
      <c r="AA3097" s="5">
        <f ca="1">VLOOKUP(CONCATENATE($F3097," ",$G3097),AllocFactorMatrix,(AA$4+1),FALSE)*$E3103</f>
        <v>-376.36293352996637</v>
      </c>
      <c r="AB3097" s="5">
        <f ca="1">VLOOKUP(CONCATENATE($F3097," ",$G3097),AllocFactorMatrix,(AB$4+1),FALSE)*$E3103</f>
        <v>-1672.0184377543753</v>
      </c>
      <c r="AC3097" s="5">
        <f ca="1">VLOOKUP(CONCATENATE($F3097," ",$G3097),AllocFactorMatrix,(AC$4+1),FALSE)*$E3103</f>
        <v>-343.04343813987657</v>
      </c>
    </row>
    <row r="3098" spans="4:29" hidden="1" outlineLevel="1">
      <c r="E3098" s="48"/>
      <c r="F3098" s="175" t="str">
        <f>F3103</f>
        <v>RB_GUP</v>
      </c>
      <c r="G3098" s="52" t="str">
        <f>$G$10</f>
        <v>SUBTRAN</v>
      </c>
      <c r="H3098" s="4">
        <f t="shared" ca="1" si="1436"/>
        <v>-403111.45355971309</v>
      </c>
      <c r="I3098" s="5">
        <f ca="1">VLOOKUP(CONCATENATE($F3098," ",$G3098),AllocFactorMatrix,(I$4+1),FALSE)*$E3103</f>
        <v>-205971.15216530458</v>
      </c>
      <c r="J3098" s="5">
        <f ca="1">VLOOKUP(CONCATENATE($F3098," ",$G3098),AllocFactorMatrix,(J$4+1),FALSE)*$E3103</f>
        <v>-48283.117567688096</v>
      </c>
      <c r="K3098" s="5">
        <f ca="1">VLOOKUP(CONCATENATE($F3098," ",$G3098),AllocFactorMatrix,(K$4+1),FALSE)*$E3103</f>
        <v>-674.49642982378532</v>
      </c>
      <c r="L3098" s="5">
        <f ca="1">VLOOKUP(CONCATENATE($F3098," ",$G3098),AllocFactorMatrix,(L$4+1),FALSE)*$E3103</f>
        <v>-122.08071991797706</v>
      </c>
      <c r="M3098" s="5">
        <f t="shared" ca="1" si="1449"/>
        <v>-49079.694717429855</v>
      </c>
      <c r="N3098" s="5">
        <f ca="1">VLOOKUP(CONCATENATE($F3098," ",$G3098),AllocFactorMatrix,(N$4+1),FALSE)*$E3103</f>
        <v>-27904.187396957084</v>
      </c>
      <c r="O3098" s="5">
        <f ca="1">VLOOKUP(CONCATENATE($F3098," ",$G3098),AllocFactorMatrix,(O$4+1),FALSE)*$E3103</f>
        <v>-5014.2422839538176</v>
      </c>
      <c r="P3098" s="5">
        <f ca="1">VLOOKUP(CONCATENATE($F3098," ",$G3098),AllocFactorMatrix,(P$4+1),FALSE)*$E3103</f>
        <v>-1316.1999397249522</v>
      </c>
      <c r="Q3098" s="5">
        <f ca="1">VLOOKUP(CONCATENATE($F3098," ",$G3098),AllocFactorMatrix,(Q$4+1),FALSE)*$E3103</f>
        <v>0</v>
      </c>
      <c r="R3098" s="5">
        <f t="shared" ca="1" si="1451"/>
        <v>-34234.629620635853</v>
      </c>
      <c r="S3098" s="5">
        <f ca="1">VLOOKUP(CONCATENATE($F3098," ",$G3098),AllocFactorMatrix,(S$4+1),FALSE)*$E3103</f>
        <v>-1257.7598737402038</v>
      </c>
      <c r="T3098" s="5">
        <f ca="1">VLOOKUP(CONCATENATE($F3098," ",$G3098),AllocFactorMatrix,(T$4+1),FALSE)*$E3103</f>
        <v>-17647.590652642622</v>
      </c>
      <c r="U3098" s="5">
        <f ca="1">VLOOKUP(CONCATENATE($F3098," ",$G3098),AllocFactorMatrix,(U$4+1),FALSE)*$E3103</f>
        <v>-87016.235041225562</v>
      </c>
      <c r="V3098" s="5">
        <f ca="1">VLOOKUP(CONCATENATE($F3098," ",$G3098),AllocFactorMatrix,(V$4+1),FALSE)*$E3103</f>
        <v>0</v>
      </c>
      <c r="W3098" s="5">
        <f t="shared" ca="1" si="1452"/>
        <v>-105921.58556760839</v>
      </c>
      <c r="X3098" s="5">
        <f ca="1">VLOOKUP(CONCATENATE($F3098," ",$G3098),AllocFactorMatrix,(X$4+1),FALSE)*$E3103</f>
        <v>-7649.1007147951905</v>
      </c>
      <c r="Y3098" s="5">
        <f ca="1">VLOOKUP(CONCATENATE($F3098," ",$G3098),AllocFactorMatrix,(Y$4+1),FALSE)*$E3103</f>
        <v>-153.58259916689258</v>
      </c>
      <c r="Z3098" s="5">
        <f t="shared" ca="1" si="1450"/>
        <v>-7802.683313962083</v>
      </c>
      <c r="AA3098" s="5">
        <f ca="1">VLOOKUP(CONCATENATE($F3098," ",$G3098),AllocFactorMatrix,(AA$4+1),FALSE)*$E3103</f>
        <v>-101.70817477242214</v>
      </c>
      <c r="AB3098" s="5">
        <f ca="1">VLOOKUP(CONCATENATE($F3098," ",$G3098),AllocFactorMatrix,(AB$4+1),FALSE)*$E3103</f>
        <v>0</v>
      </c>
      <c r="AC3098" s="5">
        <f ca="1">VLOOKUP(CONCATENATE($F3098," ",$G3098),AllocFactorMatrix,(AC$4+1),FALSE)*$E3103</f>
        <v>0</v>
      </c>
    </row>
    <row r="3099" spans="4:29" hidden="1" outlineLevel="1">
      <c r="E3099" s="48"/>
      <c r="F3099" s="175" t="str">
        <f>F3103</f>
        <v>RB_GUP</v>
      </c>
      <c r="G3099" s="52" t="str">
        <f>$G$11</f>
        <v>DISTPRI</v>
      </c>
      <c r="H3099" s="4">
        <f t="shared" ca="1" si="1436"/>
        <v>-1612785.3003295076</v>
      </c>
      <c r="I3099" s="5">
        <f ca="1">VLOOKUP(CONCATENATE($F3099," ",$G3099),AllocFactorMatrix,(I$4+1),FALSE)*$E3103</f>
        <v>-1056063.2138346871</v>
      </c>
      <c r="J3099" s="5">
        <f ca="1">VLOOKUP(CONCATENATE($F3099," ",$G3099),AllocFactorMatrix,(J$4+1),FALSE)*$E3103</f>
        <v>-247159.55242462858</v>
      </c>
      <c r="K3099" s="5">
        <f ca="1">VLOOKUP(CONCATENATE($F3099," ",$G3099),AllocFactorMatrix,(K$4+1),FALSE)*$E3103</f>
        <v>-3452.2630540273403</v>
      </c>
      <c r="L3099" s="5">
        <f ca="1">VLOOKUP(CONCATENATE($F3099," ",$G3099),AllocFactorMatrix,(L$4+1),FALSE)*$E3103</f>
        <v>0</v>
      </c>
      <c r="M3099" s="5">
        <f t="shared" ca="1" si="1449"/>
        <v>-250611.81547865592</v>
      </c>
      <c r="N3099" s="5">
        <f ca="1">VLOOKUP(CONCATENATE($F3099," ",$G3099),AllocFactorMatrix,(N$4+1),FALSE)*$E3103</f>
        <v>-143480.96868000241</v>
      </c>
      <c r="O3099" s="5">
        <f ca="1">VLOOKUP(CONCATENATE($F3099," ",$G3099),AllocFactorMatrix,(O$4+1),FALSE)*$E3103</f>
        <v>-25780.544400630741</v>
      </c>
      <c r="P3099" s="5">
        <f ca="1">VLOOKUP(CONCATENATE($F3099," ",$G3099),AllocFactorMatrix,(P$4+1),FALSE)*$E3103</f>
        <v>0</v>
      </c>
      <c r="Q3099" s="5">
        <f ca="1">VLOOKUP(CONCATENATE($F3099," ",$G3099),AllocFactorMatrix,(Q$4+1),FALSE)*$E3103</f>
        <v>0</v>
      </c>
      <c r="R3099" s="5">
        <f t="shared" ca="1" si="1451"/>
        <v>-169261.51308063316</v>
      </c>
      <c r="S3099" s="5">
        <f ca="1">VLOOKUP(CONCATENATE($F3099," ",$G3099),AllocFactorMatrix,(S$4+1),FALSE)*$E3103</f>
        <v>-6487.7441109757756</v>
      </c>
      <c r="T3099" s="5">
        <f ca="1">VLOOKUP(CONCATENATE($F3099," ",$G3099),AllocFactorMatrix,(T$4+1),FALSE)*$E3103</f>
        <v>-89711.635536363101</v>
      </c>
      <c r="U3099" s="5">
        <f ca="1">VLOOKUP(CONCATENATE($F3099," ",$G3099),AllocFactorMatrix,(U$4+1),FALSE)*$E3103</f>
        <v>0</v>
      </c>
      <c r="V3099" s="5">
        <f ca="1">VLOOKUP(CONCATENATE($F3099," ",$G3099),AllocFactorMatrix,(V$4+1),FALSE)*$E3103</f>
        <v>0</v>
      </c>
      <c r="W3099" s="5">
        <f t="shared" ca="1" si="1452"/>
        <v>-96199.379647338879</v>
      </c>
      <c r="X3099" s="5">
        <f ca="1">VLOOKUP(CONCATENATE($F3099," ",$G3099),AllocFactorMatrix,(X$4+1),FALSE)*$E3103</f>
        <v>-39341.296027662902</v>
      </c>
      <c r="Y3099" s="5">
        <f ca="1">VLOOKUP(CONCATENATE($F3099," ",$G3099),AllocFactorMatrix,(Y$4+1),FALSE)*$E3103</f>
        <v>-789.64185287865416</v>
      </c>
      <c r="Z3099" s="5">
        <f t="shared" ca="1" si="1450"/>
        <v>-40130.937880541554</v>
      </c>
      <c r="AA3099" s="5">
        <f ca="1">VLOOKUP(CONCATENATE($F3099," ",$G3099),AllocFactorMatrix,(AA$4+1),FALSE)*$E3103</f>
        <v>-518.44040765064835</v>
      </c>
      <c r="AB3099" s="5">
        <f ca="1">VLOOKUP(CONCATENATE($F3099," ",$G3099),AllocFactorMatrix,(AB$4+1),FALSE)*$E3103</f>
        <v>0</v>
      </c>
      <c r="AC3099" s="5">
        <f ca="1">VLOOKUP(CONCATENATE($F3099," ",$G3099),AllocFactorMatrix,(AC$4+1),FALSE)*$E3103</f>
        <v>0</v>
      </c>
    </row>
    <row r="3100" spans="4:29" hidden="1" outlineLevel="1">
      <c r="E3100" s="48"/>
      <c r="F3100" s="175" t="str">
        <f>F3103</f>
        <v>RB_GUP</v>
      </c>
      <c r="G3100" s="52" t="str">
        <f>$G$12</f>
        <v>DISTSEC</v>
      </c>
      <c r="H3100" s="4">
        <f t="shared" ca="1" si="1436"/>
        <v>-773147.54802348092</v>
      </c>
      <c r="I3100" s="5">
        <f ca="1">VLOOKUP(CONCATENATE($F3100," ",$G3100),AllocFactorMatrix,(I$4+1),FALSE)*$E3103</f>
        <v>-573756.72610229859</v>
      </c>
      <c r="J3100" s="5">
        <f ca="1">VLOOKUP(CONCATENATE($F3100," ",$G3100),AllocFactorMatrix,(J$4+1),FALSE)*$E3103</f>
        <v>-115694.98979370621</v>
      </c>
      <c r="K3100" s="5">
        <f ca="1">VLOOKUP(CONCATENATE($F3100," ",$G3100),AllocFactorMatrix,(K$4+1),FALSE)*$E3103</f>
        <v>0</v>
      </c>
      <c r="L3100" s="5">
        <f ca="1">VLOOKUP(CONCATENATE($F3100," ",$G3100),AllocFactorMatrix,(L$4+1),FALSE)*$E3103</f>
        <v>0</v>
      </c>
      <c r="M3100" s="5">
        <f t="shared" ca="1" si="1449"/>
        <v>-115694.98979370621</v>
      </c>
      <c r="N3100" s="5">
        <f ca="1">VLOOKUP(CONCATENATE($F3100," ",$G3100),AllocFactorMatrix,(N$4+1),FALSE)*$E3103</f>
        <v>-57828.460775181084</v>
      </c>
      <c r="O3100" s="5">
        <f ca="1">VLOOKUP(CONCATENATE($F3100," ",$G3100),AllocFactorMatrix,(O$4+1),FALSE)*$E3103</f>
        <v>0</v>
      </c>
      <c r="P3100" s="5">
        <f ca="1">VLOOKUP(CONCATENATE($F3100," ",$G3100),AllocFactorMatrix,(P$4+1),FALSE)*$E3103</f>
        <v>0</v>
      </c>
      <c r="Q3100" s="5">
        <f ca="1">VLOOKUP(CONCATENATE($F3100," ",$G3100),AllocFactorMatrix,(Q$4+1),FALSE)*$E3103</f>
        <v>0</v>
      </c>
      <c r="R3100" s="5">
        <f t="shared" ca="1" si="1451"/>
        <v>-57828.460775181084</v>
      </c>
      <c r="S3100" s="5">
        <f ca="1">VLOOKUP(CONCATENATE($F3100," ",$G3100),AllocFactorMatrix,(S$4+1),FALSE)*$E3103</f>
        <v>-2161.4924639919273</v>
      </c>
      <c r="T3100" s="5">
        <f ca="1">VLOOKUP(CONCATENATE($F3100," ",$G3100),AllocFactorMatrix,(T$4+1),FALSE)*$E3103</f>
        <v>0</v>
      </c>
      <c r="U3100" s="5">
        <f ca="1">VLOOKUP(CONCATENATE($F3100," ",$G3100),AllocFactorMatrix,(U$4+1),FALSE)*$E3103</f>
        <v>0</v>
      </c>
      <c r="V3100" s="5">
        <f ca="1">VLOOKUP(CONCATENATE($F3100," ",$G3100),AllocFactorMatrix,(V$4+1),FALSE)*$E3103</f>
        <v>0</v>
      </c>
      <c r="W3100" s="5">
        <f t="shared" ca="1" si="1452"/>
        <v>-2161.4924639919273</v>
      </c>
      <c r="X3100" s="5">
        <f ca="1">VLOOKUP(CONCATENATE($F3100," ",$G3100),AllocFactorMatrix,(X$4+1),FALSE)*$E3103</f>
        <v>-16335.195184361683</v>
      </c>
      <c r="Y3100" s="5">
        <f ca="1">VLOOKUP(CONCATENATE($F3100," ",$G3100),AllocFactorMatrix,(Y$4+1),FALSE)*$E3103</f>
        <v>0</v>
      </c>
      <c r="Z3100" s="5">
        <f t="shared" ca="1" si="1450"/>
        <v>-16335.195184361683</v>
      </c>
      <c r="AA3100" s="5">
        <f ca="1">VLOOKUP(CONCATENATE($F3100," ",$G3100),AllocFactorMatrix,(AA$4+1),FALSE)*$E3103</f>
        <v>-193.14035226035094</v>
      </c>
      <c r="AB3100" s="5">
        <f ca="1">VLOOKUP(CONCATENATE($F3100," ",$G3100),AllocFactorMatrix,(AB$4+1),FALSE)*$E3103</f>
        <v>-5944.8040598628022</v>
      </c>
      <c r="AC3100" s="5">
        <f ca="1">VLOOKUP(CONCATENATE($F3100," ",$G3100),AllocFactorMatrix,(AC$4+1),FALSE)*$E3103</f>
        <v>-1232.73929181824</v>
      </c>
    </row>
    <row r="3101" spans="4:29" hidden="1" outlineLevel="1">
      <c r="E3101" s="48"/>
      <c r="F3101" s="175" t="str">
        <f>F3103</f>
        <v>RB_GUP</v>
      </c>
      <c r="G3101" s="52" t="str">
        <f>$G$13</f>
        <v>ENERGY</v>
      </c>
      <c r="H3101" s="4">
        <f t="shared" ca="1" si="1436"/>
        <v>-50054.050053153442</v>
      </c>
      <c r="I3101" s="5">
        <f ca="1">VLOOKUP(CONCATENATE($F3101," ",$G3101),AllocFactorMatrix,(I$4+1),FALSE)*$E3103</f>
        <v>-19585.459501027224</v>
      </c>
      <c r="J3101" s="5">
        <f ca="1">VLOOKUP(CONCATENATE($F3101," ",$G3101),AllocFactorMatrix,(J$4+1),FALSE)*$E3103</f>
        <v>-5650.3482407053825</v>
      </c>
      <c r="K3101" s="5">
        <f ca="1">VLOOKUP(CONCATENATE($F3101," ",$G3101),AllocFactorMatrix,(K$4+1),FALSE)*$E3103</f>
        <v>-78.753794084721264</v>
      </c>
      <c r="L3101" s="5">
        <f ca="1">VLOOKUP(CONCATENATE($F3101," ",$G3101),AllocFactorMatrix,(L$4+1),FALSE)*$E3103</f>
        <v>-11.009713668309953</v>
      </c>
      <c r="M3101" s="5">
        <f t="shared" ca="1" si="1449"/>
        <v>-5740.1117484584138</v>
      </c>
      <c r="N3101" s="5">
        <f ca="1">VLOOKUP(CONCATENATE($F3101," ",$G3101),AllocFactorMatrix,(N$4+1),FALSE)*$E3103</f>
        <v>-3666.0833362133749</v>
      </c>
      <c r="O3101" s="5">
        <f ca="1">VLOOKUP(CONCATENATE($F3101," ",$G3101),AllocFactorMatrix,(O$4+1),FALSE)*$E3103</f>
        <v>-653.80550895777662</v>
      </c>
      <c r="P3101" s="5">
        <f ca="1">VLOOKUP(CONCATENATE($F3101," ",$G3101),AllocFactorMatrix,(P$4+1),FALSE)*$E3103</f>
        <v>-133.13874498902331</v>
      </c>
      <c r="Q3101" s="5">
        <f ca="1">VLOOKUP(CONCATENATE($F3101," ",$G3101),AllocFactorMatrix,(Q$4+1),FALSE)*$E3103</f>
        <v>-5.0286954563960879</v>
      </c>
      <c r="R3101" s="5">
        <f t="shared" ca="1" si="1451"/>
        <v>-4458.0562856165716</v>
      </c>
      <c r="S3101" s="5">
        <f ca="1">VLOOKUP(CONCATENATE($F3101," ",$G3101),AllocFactorMatrix,(S$4+1),FALSE)*$E3103</f>
        <v>-191.99285096075553</v>
      </c>
      <c r="T3101" s="5">
        <f ca="1">VLOOKUP(CONCATENATE($F3101," ",$G3101),AllocFactorMatrix,(T$4+1),FALSE)*$E3103</f>
        <v>-3035.4434781998762</v>
      </c>
      <c r="U3101" s="5">
        <f ca="1">VLOOKUP(CONCATENATE($F3101," ",$G3101),AllocFactorMatrix,(U$4+1),FALSE)*$E3103</f>
        <v>-13054.948365112981</v>
      </c>
      <c r="V3101" s="5">
        <f ca="1">VLOOKUP(CONCATENATE($F3101," ",$G3101),AllocFactorMatrix,(V$4+1),FALSE)*$E3103</f>
        <v>-2455.7721430326224</v>
      </c>
      <c r="W3101" s="5">
        <f t="shared" ca="1" si="1452"/>
        <v>-18738.156837306236</v>
      </c>
      <c r="X3101" s="5">
        <f ca="1">VLOOKUP(CONCATENATE($F3101," ",$G3101),AllocFactorMatrix,(X$4+1),FALSE)*$E3103</f>
        <v>-1007.036750403771</v>
      </c>
      <c r="Y3101" s="5">
        <f ca="1">VLOOKUP(CONCATENATE($F3101," ",$G3101),AllocFactorMatrix,(Y$4+1),FALSE)*$E3103</f>
        <v>-20.205991516357273</v>
      </c>
      <c r="Z3101" s="5">
        <f t="shared" ca="1" si="1450"/>
        <v>-1027.2427419201283</v>
      </c>
      <c r="AA3101" s="5">
        <f ca="1">VLOOKUP(CONCATENATE($F3101," ",$G3101),AllocFactorMatrix,(AA$4+1),FALSE)*$E3103</f>
        <v>-18.02383107916317</v>
      </c>
      <c r="AB3101" s="5">
        <f ca="1">VLOOKUP(CONCATENATE($F3101," ",$G3101),AllocFactorMatrix,(AB$4+1),FALSE)*$E3103</f>
        <v>-403.72764335655847</v>
      </c>
      <c r="AC3101" s="5">
        <f ca="1">VLOOKUP(CONCATENATE($F3101," ",$G3101),AllocFactorMatrix,(AC$4+1),FALSE)*$E3103</f>
        <v>-83.271464389138387</v>
      </c>
    </row>
    <row r="3102" spans="4:29" hidden="1" outlineLevel="1">
      <c r="E3102" s="48"/>
      <c r="F3102" s="175" t="str">
        <f>F3103</f>
        <v>RB_GUP</v>
      </c>
      <c r="G3102" s="52" t="str">
        <f>$G$14</f>
        <v>CUSTOMER</v>
      </c>
      <c r="H3102" s="4">
        <f t="shared" ca="1" si="1436"/>
        <v>-364379.45397354424</v>
      </c>
      <c r="I3102" s="5">
        <f ca="1">VLOOKUP(CONCATENATE($F3102," ",$G3102),AllocFactorMatrix,(I$4+1),FALSE)*$E3103</f>
        <v>-180479.39167427883</v>
      </c>
      <c r="J3102" s="5">
        <f ca="1">VLOOKUP(CONCATENATE($F3102," ",$G3102),AllocFactorMatrix,(J$4+1),FALSE)*$E3103</f>
        <v>-57521.388207125041</v>
      </c>
      <c r="K3102" s="5">
        <f ca="1">VLOOKUP(CONCATENATE($F3102," ",$G3102),AllocFactorMatrix,(K$4+1),FALSE)*$E3103</f>
        <v>-3671.6609412716557</v>
      </c>
      <c r="L3102" s="5">
        <f ca="1">VLOOKUP(CONCATENATE($F3102," ",$G3102),AllocFactorMatrix,(L$4+1),FALSE)*$E3103</f>
        <v>-617.5245129207226</v>
      </c>
      <c r="M3102" s="5">
        <f t="shared" ca="1" si="1449"/>
        <v>-61810.573661317423</v>
      </c>
      <c r="N3102" s="5">
        <f ca="1">VLOOKUP(CONCATENATE($F3102," ",$G3102),AllocFactorMatrix,(N$4+1),FALSE)*$E3103</f>
        <v>-4484.5899144344266</v>
      </c>
      <c r="O3102" s="5">
        <f ca="1">VLOOKUP(CONCATENATE($F3102," ",$G3102),AllocFactorMatrix,(O$4+1),FALSE)*$E3103</f>
        <v>-1296.2949316009701</v>
      </c>
      <c r="P3102" s="5">
        <f ca="1">VLOOKUP(CONCATENATE($F3102," ",$G3102),AllocFactorMatrix,(P$4+1),FALSE)*$E3103</f>
        <v>-1518.463986018673</v>
      </c>
      <c r="Q3102" s="5">
        <f ca="1">VLOOKUP(CONCATENATE($F3102," ",$G3102),AllocFactorMatrix,(Q$4+1),FALSE)*$E3103</f>
        <v>-189.72836515903992</v>
      </c>
      <c r="R3102" s="5">
        <f t="shared" ca="1" si="1451"/>
        <v>-7489.0771972131088</v>
      </c>
      <c r="S3102" s="5">
        <f ca="1">VLOOKUP(CONCATENATE($F3102," ",$G3102),AllocFactorMatrix,(S$4+1),FALSE)*$E3103</f>
        <v>-29.693695503009028</v>
      </c>
      <c r="T3102" s="5">
        <f ca="1">VLOOKUP(CONCATENATE($F3102," ",$G3102),AllocFactorMatrix,(T$4+1),FALSE)*$E3103</f>
        <v>-920.07355034018792</v>
      </c>
      <c r="U3102" s="5">
        <f ca="1">VLOOKUP(CONCATENATE($F3102," ",$G3102),AllocFactorMatrix,(U$4+1),FALSE)*$E3103</f>
        <v>-2552.4026131532369</v>
      </c>
      <c r="V3102" s="5">
        <f ca="1">VLOOKUP(CONCATENATE($F3102," ",$G3102),AllocFactorMatrix,(V$4+1),FALSE)*$E3103</f>
        <v>-758.93993388307774</v>
      </c>
      <c r="W3102" s="5">
        <f t="shared" ca="1" si="1452"/>
        <v>-4261.1097928795116</v>
      </c>
      <c r="X3102" s="5">
        <f ca="1">VLOOKUP(CONCATENATE($F3102," ",$G3102),AllocFactorMatrix,(X$4+1),FALSE)*$E3103</f>
        <v>-906.26036243233625</v>
      </c>
      <c r="Y3102" s="5">
        <f ca="1">VLOOKUP(CONCATENATE($F3102," ",$G3102),AllocFactorMatrix,(Y$4+1),FALSE)*$E3103</f>
        <v>-16.969633392947426</v>
      </c>
      <c r="Z3102" s="5">
        <f t="shared" ca="1" si="1450"/>
        <v>-923.22999582528371</v>
      </c>
      <c r="AA3102" s="5">
        <f ca="1">VLOOKUP(CONCATENATE($F3102," ",$G3102),AllocFactorMatrix,(AA$4+1),FALSE)*$E3103</f>
        <v>-87.670261766034514</v>
      </c>
      <c r="AB3102" s="5">
        <f ca="1">VLOOKUP(CONCATENATE($F3102," ",$G3102),AllocFactorMatrix,(AB$4+1),FALSE)*$E3103</f>
        <v>-96344.539049730127</v>
      </c>
      <c r="AC3102" s="5">
        <f ca="1">VLOOKUP(CONCATENATE($F3102," ",$G3102),AllocFactorMatrix,(AC$4+1),FALSE)*$E3103</f>
        <v>-12983.862340533857</v>
      </c>
    </row>
    <row r="3103" spans="4:29" collapsed="1">
      <c r="D3103" s="52" t="s">
        <v>337</v>
      </c>
      <c r="E3103" s="39">
        <v>-7340438</v>
      </c>
      <c r="F3103" s="93" t="s">
        <v>73</v>
      </c>
      <c r="G3103" s="52" t="str">
        <f>$G$15</f>
        <v>TOTAL</v>
      </c>
      <c r="H3103" s="4">
        <f t="shared" ca="1" si="1436"/>
        <v>-7340438.0000000009</v>
      </c>
      <c r="I3103" s="5">
        <f ca="1">VLOOKUP(CONCATENATE($F3103," ",$G3103),AllocFactorMatrix,(I$4+1),FALSE)*$E3103</f>
        <v>-4163850.2667647428</v>
      </c>
      <c r="J3103" s="5">
        <f ca="1">VLOOKUP(CONCATENATE($F3103," ",$G3103),AllocFactorMatrix,(J$4+1),FALSE)*$E3103</f>
        <v>-970557.99963659304</v>
      </c>
      <c r="K3103" s="5">
        <f ca="1">VLOOKUP(CONCATENATE($F3103," ",$G3103),AllocFactorMatrix,(K$4+1),FALSE)*$E3103</f>
        <v>-14776.994817251241</v>
      </c>
      <c r="L3103" s="5">
        <f ca="1">VLOOKUP(CONCATENATE($F3103," ",$G3103),AllocFactorMatrix,(L$4+1),FALSE)*$E3103</f>
        <v>-1711.5785408316926</v>
      </c>
      <c r="M3103" s="5">
        <f t="shared" ca="1" si="1449"/>
        <v>-987046.57299467595</v>
      </c>
      <c r="N3103" s="5">
        <f ca="1">VLOOKUP(CONCATENATE($F3103," ",$G3103),AllocFactorMatrix,(N$4+1),FALSE)*$E3103</f>
        <v>-532735.52667351521</v>
      </c>
      <c r="O3103" s="5">
        <f ca="1">VLOOKUP(CONCATENATE($F3103," ",$G3103),AllocFactorMatrix,(O$4+1),FALSE)*$E3103</f>
        <v>-85672.927288629537</v>
      </c>
      <c r="P3103" s="5">
        <f ca="1">VLOOKUP(CONCATENATE($F3103," ",$G3103),AllocFactorMatrix,(P$4+1),FALSE)*$E3103</f>
        <v>-13701.0690950267</v>
      </c>
      <c r="Q3103" s="5">
        <f ca="1">VLOOKUP(CONCATENATE($F3103," ",$G3103),AllocFactorMatrix,(Q$4+1),FALSE)*$E3103</f>
        <v>-602.34799925911659</v>
      </c>
      <c r="R3103" s="5">
        <f t="shared" ca="1" si="1451"/>
        <v>-632711.87105643062</v>
      </c>
      <c r="S3103" s="5">
        <f ca="1">VLOOKUP(CONCATENATE($F3103," ",$G3103),AllocFactorMatrix,(S$4+1),FALSE)*$E3103</f>
        <v>-24116.629684857027</v>
      </c>
      <c r="T3103" s="5">
        <f ca="1">VLOOKUP(CONCATENATE($F3103," ",$G3103),AllocFactorMatrix,(T$4+1),FALSE)*$E3103</f>
        <v>-300160.10086265369</v>
      </c>
      <c r="U3103" s="5">
        <f ca="1">VLOOKUP(CONCATENATE($F3103," ",$G3103),AllocFactorMatrix,(U$4+1),FALSE)*$E3103</f>
        <v>-824881.27085113735</v>
      </c>
      <c r="V3103" s="5">
        <f ca="1">VLOOKUP(CONCATENATE($F3103," ",$G3103),AllocFactorMatrix,(V$4+1),FALSE)*$E3103</f>
        <v>-134058.39040042707</v>
      </c>
      <c r="W3103" s="5">
        <f t="shared" ca="1" si="1452"/>
        <v>-1283216.3917990753</v>
      </c>
      <c r="X3103" s="5">
        <f ca="1">VLOOKUP(CONCATENATE($F3103," ",$G3103),AllocFactorMatrix,(X$4+1),FALSE)*$E3103</f>
        <v>-146306.3646806438</v>
      </c>
      <c r="Y3103" s="5">
        <f ca="1">VLOOKUP(CONCATENATE($F3103," ",$G3103),AllocFactorMatrix,(Y$4+1),FALSE)*$E3103</f>
        <v>-2599.5254949266337</v>
      </c>
      <c r="Z3103" s="5">
        <f t="shared" ca="1" si="1450"/>
        <v>-148905.89017557044</v>
      </c>
      <c r="AA3103" s="5">
        <f ca="1">VLOOKUP(CONCATENATE($F3103," ",$G3103),AllocFactorMatrix,(AA$4+1),FALSE)*$E3103</f>
        <v>-1988.3941824824842</v>
      </c>
      <c r="AB3103" s="5">
        <f ca="1">VLOOKUP(CONCATENATE($F3103," ",$G3103),AllocFactorMatrix,(AB$4+1),FALSE)*$E3103</f>
        <v>-107444.00398607217</v>
      </c>
      <c r="AC3103" s="5">
        <f ca="1">VLOOKUP(CONCATENATE($F3103," ",$G3103),AllocFactorMatrix,(AC$4+1),FALSE)*$E3103</f>
        <v>-15274.609040952651</v>
      </c>
    </row>
    <row r="3104" spans="4:29" hidden="1" outlineLevel="1">
      <c r="E3104" s="48"/>
      <c r="F3104" s="175" t="str">
        <f>F3111</f>
        <v>LABOR_M</v>
      </c>
      <c r="G3104" s="52" t="str">
        <f>$G$8</f>
        <v>PRODUCTION</v>
      </c>
      <c r="H3104" s="4">
        <f t="shared" ca="1" si="1436"/>
        <v>-112885.19035174574</v>
      </c>
      <c r="I3104" s="5">
        <f ca="1">VLOOKUP(CONCATENATE($F3104," ",$G3104),AllocFactorMatrix,(I$4+1),FALSE)*$E3111</f>
        <v>-58066.559262320457</v>
      </c>
      <c r="J3104" s="5">
        <f ca="1">VLOOKUP(CONCATENATE($F3104," ",$G3104),AllocFactorMatrix,(J$4+1),FALSE)*$E3111</f>
        <v>-13541.130547335781</v>
      </c>
      <c r="K3104" s="5">
        <f ca="1">VLOOKUP(CONCATENATE($F3104," ",$G3104),AllocFactorMatrix,(K$4+1),FALSE)*$E3111</f>
        <v>-188.27533383601434</v>
      </c>
      <c r="L3104" s="5">
        <f ca="1">VLOOKUP(CONCATENATE($F3104," ",$G3104),AllocFactorMatrix,(L$4+1),FALSE)*$E3111</f>
        <v>-26.221803734583013</v>
      </c>
      <c r="M3104" s="5">
        <f t="shared" ref="M3104:M3111" ca="1" si="1453">SUBTOTAL(9,J3104:L3104)</f>
        <v>-13755.627684906378</v>
      </c>
      <c r="N3104" s="5">
        <f ca="1">VLOOKUP(CONCATENATE($F3104," ",$G3104),AllocFactorMatrix,(N$4+1),FALSE)*$E3111</f>
        <v>-8059.7919004846481</v>
      </c>
      <c r="O3104" s="5">
        <f ca="1">VLOOKUP(CONCATENATE($F3104," ",$G3104),AllocFactorMatrix,(O$4+1),FALSE)*$E3111</f>
        <v>-1444.2468886642771</v>
      </c>
      <c r="P3104" s="5">
        <f ca="1">VLOOKUP(CONCATENATE($F3104," ",$G3104),AllocFactorMatrix,(P$4+1),FALSE)*$E3111</f>
        <v>-292.87853074872618</v>
      </c>
      <c r="Q3104" s="5">
        <f ca="1">VLOOKUP(CONCATENATE($F3104," ",$G3104),AllocFactorMatrix,(Q$4+1),FALSE)*$E3111</f>
        <v>-11.121929759076753</v>
      </c>
      <c r="R3104" s="5">
        <f ca="1">SUBTOTAL(9,N3104:Q3104)</f>
        <v>-9808.0392496567274</v>
      </c>
      <c r="S3104" s="5">
        <f ca="1">VLOOKUP(CONCATENATE($F3104," ",$G3104),AllocFactorMatrix,(S$4+1),FALSE)*$E3111</f>
        <v>-381.68895774298386</v>
      </c>
      <c r="T3104" s="5">
        <f ca="1">VLOOKUP(CONCATENATE($F3104," ",$G3104),AllocFactorMatrix,(T$4+1),FALSE)*$E3111</f>
        <v>-5153.0213356699305</v>
      </c>
      <c r="U3104" s="5">
        <f ca="1">VLOOKUP(CONCATENATE($F3104," ",$G3104),AllocFactorMatrix,(U$4+1),FALSE)*$E3111</f>
        <v>-19708.238032429341</v>
      </c>
      <c r="V3104" s="5">
        <f ca="1">VLOOKUP(CONCATENATE($F3104," ",$G3104),AllocFactorMatrix,(V$4+1),FALSE)*$E3111</f>
        <v>-3570.3301073763678</v>
      </c>
      <c r="W3104" s="5">
        <f ca="1">SUBTOTAL(9,S3104:V3104)</f>
        <v>-28813.278433218624</v>
      </c>
      <c r="X3104" s="5">
        <f ca="1">VLOOKUP(CONCATENATE($F3104," ",$G3104),AllocFactorMatrix,(X$4+1),FALSE)*$E3111</f>
        <v>-2212.0873757032759</v>
      </c>
      <c r="Y3104" s="5">
        <f ca="1">VLOOKUP(CONCATENATE($F3104," ",$G3104),AllocFactorMatrix,(Y$4+1),FALSE)*$E3111</f>
        <v>-44.181058660777893</v>
      </c>
      <c r="Z3104" s="5">
        <f t="shared" ref="Z3104:Z3111" ca="1" si="1454">SUBTOTAL(9,X3104:Y3104)</f>
        <v>-2256.268434364054</v>
      </c>
      <c r="AA3104" s="5">
        <f ca="1">VLOOKUP(CONCATENATE($F3104," ",$G3104),AllocFactorMatrix,(AA$4+1),FALSE)*$E3111</f>
        <v>-29.181011208317852</v>
      </c>
      <c r="AB3104" s="5">
        <f ca="1">VLOOKUP(CONCATENATE($F3104," ",$G3104),AllocFactorMatrix,(AB$4+1),FALSE)*$E3111</f>
        <v>-129.63866636654259</v>
      </c>
      <c r="AC3104" s="5">
        <f ca="1">VLOOKUP(CONCATENATE($F3104," ",$G3104),AllocFactorMatrix,(AC$4+1),FALSE)*$E3111</f>
        <v>-26.597609704576843</v>
      </c>
    </row>
    <row r="3105" spans="1:29" hidden="1" outlineLevel="1">
      <c r="E3105" s="48"/>
      <c r="F3105" s="175" t="str">
        <f>F3111</f>
        <v>LABOR_M</v>
      </c>
      <c r="G3105" s="52" t="str">
        <f>$G$9</f>
        <v>BULKTRAN</v>
      </c>
      <c r="H3105" s="4">
        <f t="shared" ca="1" si="1436"/>
        <v>-17498.097420873095</v>
      </c>
      <c r="I3105" s="5">
        <f ca="1">VLOOKUP(CONCATENATE($F3105," ",$G3105),AllocFactorMatrix,(I$4+1),FALSE)*$E3111</f>
        <v>-9000.775989312664</v>
      </c>
      <c r="J3105" s="5">
        <f ca="1">VLOOKUP(CONCATENATE($F3105," ",$G3105),AllocFactorMatrix,(J$4+1),FALSE)*$E3111</f>
        <v>-2098.9823445195443</v>
      </c>
      <c r="K3105" s="5">
        <f ca="1">VLOOKUP(CONCATENATE($F3105," ",$G3105),AllocFactorMatrix,(K$4+1),FALSE)*$E3111</f>
        <v>-29.184165993294368</v>
      </c>
      <c r="L3105" s="5">
        <f ca="1">VLOOKUP(CONCATENATE($F3105," ",$G3105),AllocFactorMatrix,(L$4+1),FALSE)*$E3111</f>
        <v>-4.0645869920495885</v>
      </c>
      <c r="M3105" s="5">
        <f t="shared" ca="1" si="1453"/>
        <v>-2132.2310975048881</v>
      </c>
      <c r="N3105" s="5">
        <f ca="1">VLOOKUP(CONCATENATE($F3105," ",$G3105),AllocFactorMatrix,(N$4+1),FALSE)*$E3111</f>
        <v>-1249.3314971361308</v>
      </c>
      <c r="O3105" s="5">
        <f ca="1">VLOOKUP(CONCATENATE($F3105," ",$G3105),AllocFactorMatrix,(O$4+1),FALSE)*$E3111</f>
        <v>-223.86969166544515</v>
      </c>
      <c r="P3105" s="5">
        <f ca="1">VLOOKUP(CONCATENATE($F3105," ",$G3105),AllocFactorMatrix,(P$4+1),FALSE)*$E3111</f>
        <v>-45.398488920952978</v>
      </c>
      <c r="Q3105" s="5">
        <f ca="1">VLOOKUP(CONCATENATE($F3105," ",$G3105),AllocFactorMatrix,(Q$4+1),FALSE)*$E3111</f>
        <v>-1.7239870865790921</v>
      </c>
      <c r="R3105" s="5">
        <f t="shared" ref="R3105:R3111" ca="1" si="1455">SUBTOTAL(9,N3105:Q3105)</f>
        <v>-1520.3236648091081</v>
      </c>
      <c r="S3105" s="5">
        <f ca="1">VLOOKUP(CONCATENATE($F3105," ",$G3105),AllocFactorMatrix,(S$4+1),FALSE)*$E3111</f>
        <v>-59.164807591210653</v>
      </c>
      <c r="T3105" s="5">
        <f ca="1">VLOOKUP(CONCATENATE($F3105," ",$G3105),AllocFactorMatrix,(T$4+1),FALSE)*$E3111</f>
        <v>-798.75906717639214</v>
      </c>
      <c r="U3105" s="5">
        <f ca="1">VLOOKUP(CONCATENATE($F3105," ",$G3105),AllocFactorMatrix,(U$4+1),FALSE)*$E3111</f>
        <v>-3054.9327862286077</v>
      </c>
      <c r="V3105" s="5">
        <f ca="1">VLOOKUP(CONCATENATE($F3105," ",$G3105),AllocFactorMatrix,(V$4+1),FALSE)*$E3111</f>
        <v>-553.4294077804318</v>
      </c>
      <c r="W3105" s="5">
        <f t="shared" ref="W3105:W3111" ca="1" si="1456">SUBTOTAL(9,S3105:V3105)</f>
        <v>-4466.2860687766424</v>
      </c>
      <c r="X3105" s="5">
        <f ca="1">VLOOKUP(CONCATENATE($F3105," ",$G3105),AllocFactorMatrix,(X$4+1),FALSE)*$E3111</f>
        <v>-342.89104073730942</v>
      </c>
      <c r="Y3105" s="5">
        <f ca="1">VLOOKUP(CONCATENATE($F3105," ",$G3105),AllocFactorMatrix,(Y$4+1),FALSE)*$E3111</f>
        <v>-6.8484135624407374</v>
      </c>
      <c r="Z3105" s="5">
        <f t="shared" ca="1" si="1454"/>
        <v>-349.73945429975015</v>
      </c>
      <c r="AA3105" s="5">
        <f ca="1">VLOOKUP(CONCATENATE($F3105," ",$G3105),AllocFactorMatrix,(AA$4+1),FALSE)*$E3111</f>
        <v>-4.5232875576653386</v>
      </c>
      <c r="AB3105" s="5">
        <f ca="1">VLOOKUP(CONCATENATE($F3105," ",$G3105),AllocFactorMatrix,(AB$4+1),FALSE)*$E3111</f>
        <v>-20.095018722345117</v>
      </c>
      <c r="AC3105" s="5">
        <f ca="1">VLOOKUP(CONCATENATE($F3105," ",$G3105),AllocFactorMatrix,(AC$4+1),FALSE)*$E3111</f>
        <v>-4.1228398900055296</v>
      </c>
    </row>
    <row r="3106" spans="1:29" hidden="1" outlineLevel="1">
      <c r="E3106" s="48"/>
      <c r="F3106" s="175" t="str">
        <f>F3111</f>
        <v>LABOR_M</v>
      </c>
      <c r="G3106" s="52" t="str">
        <f>$G$10</f>
        <v>SUBTRAN</v>
      </c>
      <c r="H3106" s="4">
        <f t="shared" ca="1" si="1436"/>
        <v>-4849.4088637668692</v>
      </c>
      <c r="I3106" s="5">
        <f ca="1">VLOOKUP(CONCATENATE($F3106," ",$G3106),AllocFactorMatrix,(I$4+1),FALSE)*$E3111</f>
        <v>-2477.821759144691</v>
      </c>
      <c r="J3106" s="5">
        <f ca="1">VLOOKUP(CONCATENATE($F3106," ",$G3106),AllocFactorMatrix,(J$4+1),FALSE)*$E3111</f>
        <v>-580.84327854098126</v>
      </c>
      <c r="K3106" s="5">
        <f ca="1">VLOOKUP(CONCATENATE($F3106," ",$G3106),AllocFactorMatrix,(K$4+1),FALSE)*$E3111</f>
        <v>-8.1141553693959949</v>
      </c>
      <c r="L3106" s="5">
        <f ca="1">VLOOKUP(CONCATENATE($F3106," ",$G3106),AllocFactorMatrix,(L$4+1),FALSE)*$E3111</f>
        <v>-1.4686244214531647</v>
      </c>
      <c r="M3106" s="5">
        <f t="shared" ca="1" si="1453"/>
        <v>-590.4260583318304</v>
      </c>
      <c r="N3106" s="5">
        <f ca="1">VLOOKUP(CONCATENATE($F3106," ",$G3106),AllocFactorMatrix,(N$4+1),FALSE)*$E3111</f>
        <v>-335.68585686184258</v>
      </c>
      <c r="O3106" s="5">
        <f ca="1">VLOOKUP(CONCATENATE($F3106," ",$G3106),AllocFactorMatrix,(O$4+1),FALSE)*$E3111</f>
        <v>-60.321061984606381</v>
      </c>
      <c r="P3106" s="5">
        <f ca="1">VLOOKUP(CONCATENATE($F3106," ",$G3106),AllocFactorMatrix,(P$4+1),FALSE)*$E3111</f>
        <v>-15.833813695512111</v>
      </c>
      <c r="Q3106" s="5">
        <f ca="1">VLOOKUP(CONCATENATE($F3106," ",$G3106),AllocFactorMatrix,(Q$4+1),FALSE)*$E3111</f>
        <v>0</v>
      </c>
      <c r="R3106" s="5">
        <f t="shared" ca="1" si="1455"/>
        <v>-411.84073254196107</v>
      </c>
      <c r="S3106" s="5">
        <f ca="1">VLOOKUP(CONCATENATE($F3106," ",$G3106),AllocFactorMatrix,(S$4+1),FALSE)*$E3111</f>
        <v>-15.130782879882947</v>
      </c>
      <c r="T3106" s="5">
        <f ca="1">VLOOKUP(CONCATENATE($F3106," ",$G3106),AllocFactorMatrix,(T$4+1),FALSE)*$E3111</f>
        <v>-212.29955581596289</v>
      </c>
      <c r="U3106" s="5">
        <f ca="1">VLOOKUP(CONCATENATE($F3106," ",$G3106),AllocFactorMatrix,(U$4+1),FALSE)*$E3111</f>
        <v>-1046.8005753104533</v>
      </c>
      <c r="V3106" s="5">
        <f ca="1">VLOOKUP(CONCATENATE($F3106," ",$G3106),AllocFactorMatrix,(V$4+1),FALSE)*$E3111</f>
        <v>0</v>
      </c>
      <c r="W3106" s="5">
        <f t="shared" ca="1" si="1456"/>
        <v>-1274.2309140062991</v>
      </c>
      <c r="X3106" s="5">
        <f ca="1">VLOOKUP(CONCATENATE($F3106," ",$G3106),AllocFactorMatrix,(X$4+1),FALSE)*$E3111</f>
        <v>-92.018265615165816</v>
      </c>
      <c r="Y3106" s="5">
        <f ca="1">VLOOKUP(CONCATENATE($F3106," ",$G3106),AllocFactorMatrix,(Y$4+1),FALSE)*$E3111</f>
        <v>-1.8475903156394864</v>
      </c>
      <c r="Z3106" s="5">
        <f t="shared" ca="1" si="1454"/>
        <v>-93.86585593080531</v>
      </c>
      <c r="AA3106" s="5">
        <f ca="1">VLOOKUP(CONCATENATE($F3106," ",$G3106),AllocFactorMatrix,(AA$4+1),FALSE)*$E3111</f>
        <v>-1.2235438112796546</v>
      </c>
      <c r="AB3106" s="5">
        <f ca="1">VLOOKUP(CONCATENATE($F3106," ",$G3106),AllocFactorMatrix,(AB$4+1),FALSE)*$E3111</f>
        <v>0</v>
      </c>
      <c r="AC3106" s="5">
        <f ca="1">VLOOKUP(CONCATENATE($F3106," ",$G3106),AllocFactorMatrix,(AC$4+1),FALSE)*$E3111</f>
        <v>0</v>
      </c>
    </row>
    <row r="3107" spans="1:29" hidden="1" outlineLevel="1">
      <c r="E3107" s="48"/>
      <c r="F3107" s="175" t="str">
        <f>F3111</f>
        <v>LABOR_M</v>
      </c>
      <c r="G3107" s="52" t="str">
        <f>$G$11</f>
        <v>DISTPRI</v>
      </c>
      <c r="H3107" s="4">
        <f t="shared" ca="1" si="1436"/>
        <v>-39612.78043090197</v>
      </c>
      <c r="I3107" s="5">
        <f ca="1">VLOOKUP(CONCATENATE($F3107," ",$G3107),AllocFactorMatrix,(I$4+1),FALSE)*$E3111</f>
        <v>-25938.728609591821</v>
      </c>
      <c r="J3107" s="5">
        <f ca="1">VLOOKUP(CONCATENATE($F3107," ",$G3107),AllocFactorMatrix,(J$4+1),FALSE)*$E3111</f>
        <v>-6070.6636398511855</v>
      </c>
      <c r="K3107" s="5">
        <f ca="1">VLOOKUP(CONCATENATE($F3107," ",$G3107),AllocFactorMatrix,(K$4+1),FALSE)*$E3111</f>
        <v>-84.793517352222878</v>
      </c>
      <c r="L3107" s="5">
        <f ca="1">VLOOKUP(CONCATENATE($F3107," ",$G3107),AllocFactorMatrix,(L$4+1),FALSE)*$E3111</f>
        <v>0</v>
      </c>
      <c r="M3107" s="5">
        <f t="shared" ca="1" si="1453"/>
        <v>-6155.4571572034083</v>
      </c>
      <c r="N3107" s="5">
        <f ca="1">VLOOKUP(CONCATENATE($F3107," ",$G3107),AllocFactorMatrix,(N$4+1),FALSE)*$E3111</f>
        <v>-3524.139330370152</v>
      </c>
      <c r="O3107" s="5">
        <f ca="1">VLOOKUP(CONCATENATE($F3107," ",$G3107),AllocFactorMatrix,(O$4+1),FALSE)*$E3111</f>
        <v>-633.21450444932475</v>
      </c>
      <c r="P3107" s="5">
        <f ca="1">VLOOKUP(CONCATENATE($F3107," ",$G3107),AllocFactorMatrix,(P$4+1),FALSE)*$E3111</f>
        <v>0</v>
      </c>
      <c r="Q3107" s="5">
        <f ca="1">VLOOKUP(CONCATENATE($F3107," ",$G3107),AllocFactorMatrix,(Q$4+1),FALSE)*$E3111</f>
        <v>0</v>
      </c>
      <c r="R3107" s="5">
        <f t="shared" ca="1" si="1455"/>
        <v>-4157.353834819477</v>
      </c>
      <c r="S3107" s="5">
        <f ca="1">VLOOKUP(CONCATENATE($F3107," ",$G3107),AllocFactorMatrix,(S$4+1),FALSE)*$E3111</f>
        <v>-159.35015212964404</v>
      </c>
      <c r="T3107" s="5">
        <f ca="1">VLOOKUP(CONCATENATE($F3107," ",$G3107),AllocFactorMatrix,(T$4+1),FALSE)*$E3111</f>
        <v>-2203.4720429762051</v>
      </c>
      <c r="U3107" s="5">
        <f ca="1">VLOOKUP(CONCATENATE($F3107," ",$G3107),AllocFactorMatrix,(U$4+1),FALSE)*$E3111</f>
        <v>0</v>
      </c>
      <c r="V3107" s="5">
        <f ca="1">VLOOKUP(CONCATENATE($F3107," ",$G3107),AllocFactorMatrix,(V$4+1),FALSE)*$E3111</f>
        <v>0</v>
      </c>
      <c r="W3107" s="5">
        <f t="shared" ca="1" si="1456"/>
        <v>-2362.822195105849</v>
      </c>
      <c r="X3107" s="5">
        <f ca="1">VLOOKUP(CONCATENATE($F3107," ",$G3107),AllocFactorMatrix,(X$4+1),FALSE)*$E3111</f>
        <v>-966.28988439597401</v>
      </c>
      <c r="Y3107" s="5">
        <f ca="1">VLOOKUP(CONCATENATE($F3107," ",$G3107),AllocFactorMatrix,(Y$4+1),FALSE)*$E3111</f>
        <v>-19.394961828299113</v>
      </c>
      <c r="Z3107" s="5">
        <f t="shared" ca="1" si="1454"/>
        <v>-985.68484622427309</v>
      </c>
      <c r="AA3107" s="5">
        <f ca="1">VLOOKUP(CONCATENATE($F3107," ",$G3107),AllocFactorMatrix,(AA$4+1),FALSE)*$E3111</f>
        <v>-12.733787957130161</v>
      </c>
      <c r="AB3107" s="5">
        <f ca="1">VLOOKUP(CONCATENATE($F3107," ",$G3107),AllocFactorMatrix,(AB$4+1),FALSE)*$E3111</f>
        <v>0</v>
      </c>
      <c r="AC3107" s="5">
        <f ca="1">VLOOKUP(CONCATENATE($F3107," ",$G3107),AllocFactorMatrix,(AC$4+1),FALSE)*$E3111</f>
        <v>0</v>
      </c>
    </row>
    <row r="3108" spans="1:29" hidden="1" outlineLevel="1">
      <c r="E3108" s="48"/>
      <c r="F3108" s="175" t="str">
        <f>F3111</f>
        <v>LABOR_M</v>
      </c>
      <c r="G3108" s="52" t="str">
        <f>$G$12</f>
        <v>DISTSEC</v>
      </c>
      <c r="H3108" s="4">
        <f t="shared" ca="1" si="1436"/>
        <v>-15693.516015594441</v>
      </c>
      <c r="I3108" s="5">
        <f ca="1">VLOOKUP(CONCATENATE($F3108," ",$G3108),AllocFactorMatrix,(I$4+1),FALSE)*$E3111</f>
        <v>-11646.238021656365</v>
      </c>
      <c r="J3108" s="5">
        <f ca="1">VLOOKUP(CONCATENATE($F3108," ",$G3108),AllocFactorMatrix,(J$4+1),FALSE)*$E3111</f>
        <v>-2348.4019058111548</v>
      </c>
      <c r="K3108" s="5">
        <f ca="1">VLOOKUP(CONCATENATE($F3108," ",$G3108),AllocFactorMatrix,(K$4+1),FALSE)*$E3111</f>
        <v>0</v>
      </c>
      <c r="L3108" s="5">
        <f ca="1">VLOOKUP(CONCATENATE($F3108," ",$G3108),AllocFactorMatrix,(L$4+1),FALSE)*$E3111</f>
        <v>0</v>
      </c>
      <c r="M3108" s="5">
        <f t="shared" ca="1" si="1453"/>
        <v>-2348.4019058111548</v>
      </c>
      <c r="N3108" s="5">
        <f ca="1">VLOOKUP(CONCATENATE($F3108," ",$G3108),AllocFactorMatrix,(N$4+1),FALSE)*$E3111</f>
        <v>-1173.8145941903929</v>
      </c>
      <c r="O3108" s="5">
        <f ca="1">VLOOKUP(CONCATENATE($F3108," ",$G3108),AllocFactorMatrix,(O$4+1),FALSE)*$E3111</f>
        <v>0</v>
      </c>
      <c r="P3108" s="5">
        <f ca="1">VLOOKUP(CONCATENATE($F3108," ",$G3108),AllocFactorMatrix,(P$4+1),FALSE)*$E3111</f>
        <v>0</v>
      </c>
      <c r="Q3108" s="5">
        <f ca="1">VLOOKUP(CONCATENATE($F3108," ",$G3108),AllocFactorMatrix,(Q$4+1),FALSE)*$E3111</f>
        <v>0</v>
      </c>
      <c r="R3108" s="5">
        <f t="shared" ca="1" si="1455"/>
        <v>-1173.8145941903929</v>
      </c>
      <c r="S3108" s="5">
        <f ca="1">VLOOKUP(CONCATENATE($F3108," ",$G3108),AllocFactorMatrix,(S$4+1),FALSE)*$E3111</f>
        <v>-43.874441156752908</v>
      </c>
      <c r="T3108" s="5">
        <f ca="1">VLOOKUP(CONCATENATE($F3108," ",$G3108),AllocFactorMatrix,(T$4+1),FALSE)*$E3111</f>
        <v>0</v>
      </c>
      <c r="U3108" s="5">
        <f ca="1">VLOOKUP(CONCATENATE($F3108," ",$G3108),AllocFactorMatrix,(U$4+1),FALSE)*$E3111</f>
        <v>0</v>
      </c>
      <c r="V3108" s="5">
        <f ca="1">VLOOKUP(CONCATENATE($F3108," ",$G3108),AllocFactorMatrix,(V$4+1),FALSE)*$E3111</f>
        <v>0</v>
      </c>
      <c r="W3108" s="5">
        <f t="shared" ca="1" si="1456"/>
        <v>-43.874441156752908</v>
      </c>
      <c r="X3108" s="5">
        <f ca="1">VLOOKUP(CONCATENATE($F3108," ",$G3108),AllocFactorMatrix,(X$4+1),FALSE)*$E3111</f>
        <v>-331.57532207016123</v>
      </c>
      <c r="Y3108" s="5">
        <f ca="1">VLOOKUP(CONCATENATE($F3108," ",$G3108),AllocFactorMatrix,(Y$4+1),FALSE)*$E3111</f>
        <v>0</v>
      </c>
      <c r="Z3108" s="5">
        <f t="shared" ca="1" si="1454"/>
        <v>-331.57532207016123</v>
      </c>
      <c r="AA3108" s="5">
        <f ca="1">VLOOKUP(CONCATENATE($F3108," ",$G3108),AllocFactorMatrix,(AA$4+1),FALSE)*$E3111</f>
        <v>-3.9204046099662655</v>
      </c>
      <c r="AB3108" s="5">
        <f ca="1">VLOOKUP(CONCATENATE($F3108," ",$G3108),AllocFactorMatrix,(AB$4+1),FALSE)*$E3111</f>
        <v>-120.66891754559934</v>
      </c>
      <c r="AC3108" s="5">
        <f ca="1">VLOOKUP(CONCATENATE($F3108," ",$G3108),AllocFactorMatrix,(AC$4+1),FALSE)*$E3111</f>
        <v>-25.022408554045555</v>
      </c>
    </row>
    <row r="3109" spans="1:29" hidden="1" outlineLevel="1">
      <c r="E3109" s="48"/>
      <c r="F3109" s="175" t="str">
        <f>F3111</f>
        <v>LABOR_M</v>
      </c>
      <c r="G3109" s="52" t="str">
        <f>$G$13</f>
        <v>ENERGY</v>
      </c>
      <c r="H3109" s="4">
        <f t="shared" ca="1" si="1436"/>
        <v>-45151.070022811553</v>
      </c>
      <c r="I3109" s="5">
        <f ca="1">VLOOKUP(CONCATENATE($F3109," ",$G3109),AllocFactorMatrix,(I$4+1),FALSE)*$E3111</f>
        <v>-17666.991031110545</v>
      </c>
      <c r="J3109" s="5">
        <f ca="1">VLOOKUP(CONCATENATE($F3109," ",$G3109),AllocFactorMatrix,(J$4+1),FALSE)*$E3111</f>
        <v>-5096.8756533875348</v>
      </c>
      <c r="K3109" s="5">
        <f ca="1">VLOOKUP(CONCATENATE($F3109," ",$G3109),AllocFactorMatrix,(K$4+1),FALSE)*$E3111</f>
        <v>-71.039567577555374</v>
      </c>
      <c r="L3109" s="5">
        <f ca="1">VLOOKUP(CONCATENATE($F3109," ",$G3109),AllocFactorMatrix,(L$4+1),FALSE)*$E3111</f>
        <v>-9.931271340502656</v>
      </c>
      <c r="M3109" s="5">
        <f t="shared" ca="1" si="1453"/>
        <v>-5177.8464923055926</v>
      </c>
      <c r="N3109" s="5">
        <f ca="1">VLOOKUP(CONCATENATE($F3109," ",$G3109),AllocFactorMatrix,(N$4+1),FALSE)*$E3111</f>
        <v>-3306.9768629522591</v>
      </c>
      <c r="O3109" s="5">
        <f ca="1">VLOOKUP(CONCATENATE($F3109," ",$G3109),AllocFactorMatrix,(O$4+1),FALSE)*$E3111</f>
        <v>-589.76283207661709</v>
      </c>
      <c r="P3109" s="5">
        <f ca="1">VLOOKUP(CONCATENATE($F3109," ",$G3109),AllocFactorMatrix,(P$4+1),FALSE)*$E3111</f>
        <v>-120.09731063450525</v>
      </c>
      <c r="Q3109" s="5">
        <f ca="1">VLOOKUP(CONCATENATE($F3109," ",$G3109),AllocFactorMatrix,(Q$4+1),FALSE)*$E3111</f>
        <v>-4.5361160672118226</v>
      </c>
      <c r="R3109" s="5">
        <f t="shared" ca="1" si="1455"/>
        <v>-4021.3731217305935</v>
      </c>
      <c r="S3109" s="5">
        <f ca="1">VLOOKUP(CONCATENATE($F3109," ",$G3109),AllocFactorMatrix,(S$4+1),FALSE)*$E3111</f>
        <v>-173.18643842811605</v>
      </c>
      <c r="T3109" s="5">
        <f ca="1">VLOOKUP(CONCATENATE($F3109," ",$G3109),AllocFactorMatrix,(T$4+1),FALSE)*$E3111</f>
        <v>-2738.110520306534</v>
      </c>
      <c r="U3109" s="5">
        <f ca="1">VLOOKUP(CONCATENATE($F3109," ",$G3109),AllocFactorMatrix,(U$4+1),FALSE)*$E3111</f>
        <v>-11776.16770573933</v>
      </c>
      <c r="V3109" s="5">
        <f ca="1">VLOOKUP(CONCATENATE($F3109," ",$G3109),AllocFactorMatrix,(V$4+1),FALSE)*$E3111</f>
        <v>-2215.2201444716134</v>
      </c>
      <c r="W3109" s="5">
        <f t="shared" ca="1" si="1456"/>
        <v>-16902.684808945593</v>
      </c>
      <c r="X3109" s="5">
        <f ca="1">VLOOKUP(CONCATENATE($F3109," ",$G3109),AllocFactorMatrix,(X$4+1),FALSE)*$E3111</f>
        <v>-908.39376203805716</v>
      </c>
      <c r="Y3109" s="5">
        <f ca="1">VLOOKUP(CONCATENATE($F3109," ",$G3109),AllocFactorMatrix,(Y$4+1),FALSE)*$E3111</f>
        <v>-18.226739631789428</v>
      </c>
      <c r="Z3109" s="5">
        <f t="shared" ca="1" si="1454"/>
        <v>-926.62050166984659</v>
      </c>
      <c r="AA3109" s="5">
        <f ca="1">VLOOKUP(CONCATENATE($F3109," ",$G3109),AllocFactorMatrix,(AA$4+1),FALSE)*$E3111</f>
        <v>-16.258329910775199</v>
      </c>
      <c r="AB3109" s="5">
        <f ca="1">VLOOKUP(CONCATENATE($F3109," ",$G3109),AllocFactorMatrix,(AB$4+1),FALSE)*$E3111</f>
        <v>-364.18102183498019</v>
      </c>
      <c r="AC3109" s="5">
        <f ca="1">VLOOKUP(CONCATENATE($F3109," ",$G3109),AllocFactorMatrix,(AC$4+1),FALSE)*$E3111</f>
        <v>-75.114715303625601</v>
      </c>
    </row>
    <row r="3110" spans="1:29" hidden="1" outlineLevel="1">
      <c r="E3110" s="48"/>
      <c r="F3110" s="175" t="str">
        <f>F3111</f>
        <v>LABOR_M</v>
      </c>
      <c r="G3110" s="52" t="str">
        <f>$G$14</f>
        <v>CUSTOMER</v>
      </c>
      <c r="H3110" s="4">
        <f t="shared" ca="1" si="1436"/>
        <v>-29880.936894306455</v>
      </c>
      <c r="I3110" s="5">
        <f ca="1">VLOOKUP(CONCATENATE($F3110," ",$G3110),AllocFactorMatrix,(I$4+1),FALSE)*$E3111</f>
        <v>-23071.977012759045</v>
      </c>
      <c r="J3110" s="5">
        <f ca="1">VLOOKUP(CONCATENATE($F3110," ",$G3110),AllocFactorMatrix,(J$4+1),FALSE)*$E3111</f>
        <v>-4671.8699606491073</v>
      </c>
      <c r="K3110" s="5">
        <f ca="1">VLOOKUP(CONCATENATE($F3110," ",$G3110),AllocFactorMatrix,(K$4+1),FALSE)*$E3111</f>
        <v>-119.41384409448139</v>
      </c>
      <c r="L3110" s="5">
        <f ca="1">VLOOKUP(CONCATENATE($F3110," ",$G3110),AllocFactorMatrix,(L$4+1),FALSE)*$E3111</f>
        <v>-19.253231030993266</v>
      </c>
      <c r="M3110" s="5">
        <f t="shared" ca="1" si="1453"/>
        <v>-4810.5370357745824</v>
      </c>
      <c r="N3110" s="5">
        <f ca="1">VLOOKUP(CONCATENATE($F3110," ",$G3110),AllocFactorMatrix,(N$4+1),FALSE)*$E3111</f>
        <v>-191.59157153623426</v>
      </c>
      <c r="O3110" s="5">
        <f ca="1">VLOOKUP(CONCATENATE($F3110," ",$G3110),AllocFactorMatrix,(O$4+1),FALSE)*$E3111</f>
        <v>-46.273185284260848</v>
      </c>
      <c r="P3110" s="5">
        <f ca="1">VLOOKUP(CONCATENATE($F3110," ",$G3110),AllocFactorMatrix,(P$4+1),FALSE)*$E3111</f>
        <v>-47.104343840621517</v>
      </c>
      <c r="Q3110" s="5">
        <f ca="1">VLOOKUP(CONCATENATE($F3110," ",$G3110),AllocFactorMatrix,(Q$4+1),FALSE)*$E3111</f>
        <v>-5.8184880651717616</v>
      </c>
      <c r="R3110" s="5">
        <f t="shared" ca="1" si="1455"/>
        <v>-290.78758872628839</v>
      </c>
      <c r="S3110" s="5">
        <f ca="1">VLOOKUP(CONCATENATE($F3110," ",$G3110),AllocFactorMatrix,(S$4+1),FALSE)*$E3111</f>
        <v>-1.4561096406297485</v>
      </c>
      <c r="T3110" s="5">
        <f ca="1">VLOOKUP(CONCATENATE($F3110," ",$G3110),AllocFactorMatrix,(T$4+1),FALSE)*$E3111</f>
        <v>-33.640840654008137</v>
      </c>
      <c r="U3110" s="5">
        <f ca="1">VLOOKUP(CONCATENATE($F3110," ",$G3110),AllocFactorMatrix,(U$4+1),FALSE)*$E3111</f>
        <v>-79.126466430329174</v>
      </c>
      <c r="V3110" s="5">
        <f ca="1">VLOOKUP(CONCATENATE($F3110," ",$G3110),AllocFactorMatrix,(V$4+1),FALSE)*$E3111</f>
        <v>-23.29985708479451</v>
      </c>
      <c r="W3110" s="5">
        <f t="shared" ca="1" si="1456"/>
        <v>-137.52327380976158</v>
      </c>
      <c r="X3110" s="5">
        <f ca="1">VLOOKUP(CONCATENATE($F3110," ",$G3110),AllocFactorMatrix,(X$4+1),FALSE)*$E3111</f>
        <v>-42.453244892252826</v>
      </c>
      <c r="Y3110" s="5">
        <f ca="1">VLOOKUP(CONCATENATE($F3110," ",$G3110),AllocFactorMatrix,(Y$4+1),FALSE)*$E3111</f>
        <v>-0.6341764328755426</v>
      </c>
      <c r="Z3110" s="5">
        <f t="shared" ca="1" si="1454"/>
        <v>-43.087421325128368</v>
      </c>
      <c r="AA3110" s="5">
        <f ca="1">VLOOKUP(CONCATENATE($F3110," ",$G3110),AllocFactorMatrix,(AA$4+1),FALSE)*$E3111</f>
        <v>-3.4560334844720706</v>
      </c>
      <c r="AB3110" s="5">
        <f ca="1">VLOOKUP(CONCATENATE($F3110," ",$G3110),AllocFactorMatrix,(AB$4+1),FALSE)*$E3111</f>
        <v>-1255.7340362611012</v>
      </c>
      <c r="AC3110" s="5">
        <f ca="1">VLOOKUP(CONCATENATE($F3110," ",$G3110),AllocFactorMatrix,(AC$4+1),FALSE)*$E3111</f>
        <v>-267.83449216606158</v>
      </c>
    </row>
    <row r="3111" spans="1:29" collapsed="1">
      <c r="D3111" s="52" t="s">
        <v>255</v>
      </c>
      <c r="E3111" s="39">
        <v>-265571</v>
      </c>
      <c r="F3111" s="93" t="s">
        <v>69</v>
      </c>
      <c r="G3111" s="52" t="str">
        <f>$G$15</f>
        <v>TOTAL</v>
      </c>
      <c r="H3111" s="4">
        <f t="shared" ca="1" si="1436"/>
        <v>-265571.00000000006</v>
      </c>
      <c r="I3111" s="5">
        <f ca="1">VLOOKUP(CONCATENATE($F3111," ",$G3111),AllocFactorMatrix,(I$4+1),FALSE)*$E3111</f>
        <v>-147869.0916858956</v>
      </c>
      <c r="J3111" s="5">
        <f ca="1">VLOOKUP(CONCATENATE($F3111," ",$G3111),AllocFactorMatrix,(J$4+1),FALSE)*$E3111</f>
        <v>-34408.767330095288</v>
      </c>
      <c r="K3111" s="5">
        <f ca="1">VLOOKUP(CONCATENATE($F3111," ",$G3111),AllocFactorMatrix,(K$4+1),FALSE)*$E3111</f>
        <v>-500.82058422296438</v>
      </c>
      <c r="L3111" s="5">
        <f ca="1">VLOOKUP(CONCATENATE($F3111," ",$G3111),AllocFactorMatrix,(L$4+1),FALSE)*$E3111</f>
        <v>-60.939517519581692</v>
      </c>
      <c r="M3111" s="5">
        <f t="shared" ca="1" si="1453"/>
        <v>-34970.527431837836</v>
      </c>
      <c r="N3111" s="5">
        <f ca="1">VLOOKUP(CONCATENATE($F3111," ",$G3111),AllocFactorMatrix,(N$4+1),FALSE)*$E3111</f>
        <v>-17841.33161353166</v>
      </c>
      <c r="O3111" s="5">
        <f ca="1">VLOOKUP(CONCATENATE($F3111," ",$G3111),AllocFactorMatrix,(O$4+1),FALSE)*$E3111</f>
        <v>-2997.6881641245309</v>
      </c>
      <c r="P3111" s="5">
        <f ca="1">VLOOKUP(CONCATENATE($F3111," ",$G3111),AllocFactorMatrix,(P$4+1),FALSE)*$E3111</f>
        <v>-521.312487840318</v>
      </c>
      <c r="Q3111" s="5">
        <f ca="1">VLOOKUP(CONCATENATE($F3111," ",$G3111),AllocFactorMatrix,(Q$4+1),FALSE)*$E3111</f>
        <v>-23.200520978039432</v>
      </c>
      <c r="R3111" s="5">
        <f t="shared" ca="1" si="1455"/>
        <v>-21383.532786474549</v>
      </c>
      <c r="S3111" s="5">
        <f ca="1">VLOOKUP(CONCATENATE($F3111," ",$G3111),AllocFactorMatrix,(S$4+1),FALSE)*$E3111</f>
        <v>-833.85168956922018</v>
      </c>
      <c r="T3111" s="5">
        <f ca="1">VLOOKUP(CONCATENATE($F3111," ",$G3111),AllocFactorMatrix,(T$4+1),FALSE)*$E3111</f>
        <v>-11139.303362599034</v>
      </c>
      <c r="U3111" s="5">
        <f ca="1">VLOOKUP(CONCATENATE($F3111," ",$G3111),AllocFactorMatrix,(U$4+1),FALSE)*$E3111</f>
        <v>-35665.265566138056</v>
      </c>
      <c r="V3111" s="5">
        <f ca="1">VLOOKUP(CONCATENATE($F3111," ",$G3111),AllocFactorMatrix,(V$4+1),FALSE)*$E3111</f>
        <v>-6362.2795167132072</v>
      </c>
      <c r="W3111" s="5">
        <f t="shared" ca="1" si="1456"/>
        <v>-54000.700135019513</v>
      </c>
      <c r="X3111" s="5">
        <f ca="1">VLOOKUP(CONCATENATE($F3111," ",$G3111),AllocFactorMatrix,(X$4+1),FALSE)*$E3111</f>
        <v>-4895.708895452196</v>
      </c>
      <c r="Y3111" s="5">
        <f ca="1">VLOOKUP(CONCATENATE($F3111," ",$G3111),AllocFactorMatrix,(Y$4+1),FALSE)*$E3111</f>
        <v>-91.132940431822192</v>
      </c>
      <c r="Z3111" s="5">
        <f t="shared" ca="1" si="1454"/>
        <v>-4986.8418358840181</v>
      </c>
      <c r="AA3111" s="5">
        <f ca="1">VLOOKUP(CONCATENATE($F3111," ",$G3111),AllocFactorMatrix,(AA$4+1),FALSE)*$E3111</f>
        <v>-71.296398539606542</v>
      </c>
      <c r="AB3111" s="5">
        <f ca="1">VLOOKUP(CONCATENATE($F3111," ",$G3111),AllocFactorMatrix,(AB$4+1),FALSE)*$E3111</f>
        <v>-1890.3176607305684</v>
      </c>
      <c r="AC3111" s="5">
        <f ca="1">VLOOKUP(CONCATENATE($F3111," ",$G3111),AllocFactorMatrix,(AC$4+1),FALSE)*$E3111</f>
        <v>-398.6920656183151</v>
      </c>
    </row>
    <row r="3112" spans="1:29" hidden="1" outlineLevel="1">
      <c r="E3112" s="48"/>
      <c r="F3112" s="175" t="str">
        <f>F3119</f>
        <v>RB_GUP</v>
      </c>
      <c r="G3112" s="52" t="str">
        <f>$G$8</f>
        <v>PRODUCTION</v>
      </c>
      <c r="H3112" s="4">
        <f t="shared" ca="1" si="1436"/>
        <v>-632945.25440641632</v>
      </c>
      <c r="I3112" s="5">
        <f ca="1">VLOOKUP(CONCATENATE($F3112," ",$G3112),AllocFactorMatrix,(I$4+1),FALSE)*$E3119</f>
        <v>-325578.16495037085</v>
      </c>
      <c r="J3112" s="5">
        <f ca="1">VLOOKUP(CONCATENATE($F3112," ",$G3112),AllocFactorMatrix,(J$4+1),FALSE)*$E3119</f>
        <v>-75924.878121990114</v>
      </c>
      <c r="K3112" s="5">
        <f ca="1">VLOOKUP(CONCATENATE($F3112," ",$G3112),AllocFactorMatrix,(K$4+1),FALSE)*$E3119</f>
        <v>-1055.6564479535934</v>
      </c>
      <c r="L3112" s="5">
        <f ca="1">VLOOKUP(CONCATENATE($F3112," ",$G3112),AllocFactorMatrix,(L$4+1),FALSE)*$E3119</f>
        <v>-147.02518713097152</v>
      </c>
      <c r="M3112" s="5">
        <f t="shared" ref="M3112:M3119" ca="1" si="1457">SUBTOTAL(9,J3112:L3112)</f>
        <v>-77127.559757074676</v>
      </c>
      <c r="N3112" s="5">
        <f ca="1">VLOOKUP(CONCATENATE($F3112," ",$G3112),AllocFactorMatrix,(N$4+1),FALSE)*$E3119</f>
        <v>-45191.109826003252</v>
      </c>
      <c r="O3112" s="5">
        <f ca="1">VLOOKUP(CONCATENATE($F3112," ",$G3112),AllocFactorMatrix,(O$4+1),FALSE)*$E3119</f>
        <v>-8097.8666158323813</v>
      </c>
      <c r="P3112" s="5">
        <f ca="1">VLOOKUP(CONCATENATE($F3112," ",$G3112),AllocFactorMatrix,(P$4+1),FALSE)*$E3119</f>
        <v>-1642.1647124596734</v>
      </c>
      <c r="Q3112" s="5">
        <f ca="1">VLOOKUP(CONCATENATE($F3112," ",$G3112),AllocFactorMatrix,(Q$4+1),FALSE)*$E3119</f>
        <v>-62.360462332694873</v>
      </c>
      <c r="R3112" s="5">
        <f ca="1">SUBTOTAL(9,N3112:Q3112)</f>
        <v>-54993.501616628004</v>
      </c>
      <c r="S3112" s="5">
        <f ca="1">VLOOKUP(CONCATENATE($F3112," ",$G3112),AllocFactorMatrix,(S$4+1),FALSE)*$E3119</f>
        <v>-2140.1231969399478</v>
      </c>
      <c r="T3112" s="5">
        <f ca="1">VLOOKUP(CONCATENATE($F3112," ",$G3112),AllocFactorMatrix,(T$4+1),FALSE)*$E3119</f>
        <v>-28892.898971993949</v>
      </c>
      <c r="U3112" s="5">
        <f ca="1">VLOOKUP(CONCATENATE($F3112," ",$G3112),AllocFactorMatrix,(U$4+1),FALSE)*$E3119</f>
        <v>-110503.74009618962</v>
      </c>
      <c r="V3112" s="5">
        <f ca="1">VLOOKUP(CONCATENATE($F3112," ",$G3112),AllocFactorMatrix,(V$4+1),FALSE)*$E3119</f>
        <v>-20018.777406378154</v>
      </c>
      <c r="W3112" s="5">
        <f ca="1">SUBTOTAL(9,S3112:V3112)</f>
        <v>-161555.53967150167</v>
      </c>
      <c r="X3112" s="5">
        <f ca="1">VLOOKUP(CONCATENATE($F3112," ",$G3112),AllocFactorMatrix,(X$4+1),FALSE)*$E3119</f>
        <v>-12403.134569034097</v>
      </c>
      <c r="Y3112" s="5">
        <f ca="1">VLOOKUP(CONCATENATE($F3112," ",$G3112),AllocFactorMatrix,(Y$4+1),FALSE)*$E3119</f>
        <v>-247.72241005977446</v>
      </c>
      <c r="Z3112" s="5">
        <f t="shared" ref="Z3112:Z3119" ca="1" si="1458">SUBTOTAL(9,X3112:Y3112)</f>
        <v>-12650.856979093871</v>
      </c>
      <c r="AA3112" s="5">
        <f ca="1">VLOOKUP(CONCATENATE($F3112," ",$G3112),AllocFactorMatrix,(AA$4+1),FALSE)*$E3119</f>
        <v>-163.61741080059758</v>
      </c>
      <c r="AB3112" s="5">
        <f ca="1">VLOOKUP(CONCATENATE($F3112," ",$G3112),AllocFactorMatrix,(AB$4+1),FALSE)*$E3119</f>
        <v>-726.88169642627417</v>
      </c>
      <c r="AC3112" s="5">
        <f ca="1">VLOOKUP(CONCATENATE($F3112," ",$G3112),AllocFactorMatrix,(AC$4+1),FALSE)*$E3119</f>
        <v>-149.13232452024295</v>
      </c>
    </row>
    <row r="3113" spans="1:29" hidden="1" outlineLevel="1">
      <c r="E3113" s="48"/>
      <c r="F3113" s="175" t="str">
        <f>F3119</f>
        <v>RB_GUP</v>
      </c>
      <c r="G3113" s="52" t="str">
        <f>$G$9</f>
        <v>BULKTRAN</v>
      </c>
      <c r="H3113" s="4">
        <f t="shared" ca="1" si="1436"/>
        <v>-343723.74872103659</v>
      </c>
      <c r="I3113" s="5">
        <f ca="1">VLOOKUP(CONCATENATE($F3113," ",$G3113),AllocFactorMatrix,(I$4+1),FALSE)*$E3119</f>
        <v>-176806.67732220705</v>
      </c>
      <c r="J3113" s="5">
        <f ca="1">VLOOKUP(CONCATENATE($F3113," ",$G3113),AllocFactorMatrix,(J$4+1),FALSE)*$E3119</f>
        <v>-41231.344334436202</v>
      </c>
      <c r="K3113" s="5">
        <f ca="1">VLOOKUP(CONCATENATE($F3113," ",$G3113),AllocFactorMatrix,(K$4+1),FALSE)*$E3119</f>
        <v>-573.27895126164128</v>
      </c>
      <c r="L3113" s="5">
        <f ca="1">VLOOKUP(CONCATENATE($F3113," ",$G3113),AllocFactorMatrix,(L$4+1),FALSE)*$E3119</f>
        <v>-79.842684853467759</v>
      </c>
      <c r="M3113" s="5">
        <f t="shared" ca="1" si="1457"/>
        <v>-41884.465970551311</v>
      </c>
      <c r="N3113" s="5">
        <f ca="1">VLOOKUP(CONCATENATE($F3113," ",$G3113),AllocFactorMatrix,(N$4+1),FALSE)*$E3119</f>
        <v>-24541.234127468411</v>
      </c>
      <c r="O3113" s="5">
        <f ca="1">VLOOKUP(CONCATENATE($F3113," ",$G3113),AllocFactorMatrix,(O$4+1),FALSE)*$E3119</f>
        <v>-4397.5826510417164</v>
      </c>
      <c r="P3113" s="5">
        <f ca="1">VLOOKUP(CONCATENATE($F3113," ",$G3113),AllocFactorMatrix,(P$4+1),FALSE)*$E3119</f>
        <v>-891.78488511362855</v>
      </c>
      <c r="Q3113" s="5">
        <f ca="1">VLOOKUP(CONCATENATE($F3113," ",$G3113),AllocFactorMatrix,(Q$4+1),FALSE)*$E3119</f>
        <v>-33.865127727472547</v>
      </c>
      <c r="R3113" s="5">
        <f t="shared" ref="R3113:R3119" ca="1" si="1459">SUBTOTAL(9,N3113:Q3113)</f>
        <v>-29864.466791351231</v>
      </c>
      <c r="S3113" s="5">
        <f ca="1">VLOOKUP(CONCATENATE($F3113," ",$G3113),AllocFactorMatrix,(S$4+1),FALSE)*$E3119</f>
        <v>-1162.203465237943</v>
      </c>
      <c r="T3113" s="5">
        <f ca="1">VLOOKUP(CONCATENATE($F3113," ",$G3113),AllocFactorMatrix,(T$4+1),FALSE)*$E3119</f>
        <v>-15690.417894649554</v>
      </c>
      <c r="U3113" s="5">
        <f ca="1">VLOOKUP(CONCATENATE($F3113," ",$G3113),AllocFactorMatrix,(U$4+1),FALSE)*$E3119</f>
        <v>-60009.549845157031</v>
      </c>
      <c r="V3113" s="5">
        <f ca="1">VLOOKUP(CONCATENATE($F3113," ",$G3113),AllocFactorMatrix,(V$4+1),FALSE)*$E3119</f>
        <v>-10871.286524433001</v>
      </c>
      <c r="W3113" s="5">
        <f t="shared" ref="W3113:W3119" ca="1" si="1460">SUBTOTAL(9,S3113:V3113)</f>
        <v>-87733.457729477523</v>
      </c>
      <c r="X3113" s="5">
        <f ca="1">VLOOKUP(CONCATENATE($F3113," ",$G3113),AllocFactorMatrix,(X$4+1),FALSE)*$E3119</f>
        <v>-6735.5776511161448</v>
      </c>
      <c r="Y3113" s="5">
        <f ca="1">VLOOKUP(CONCATENATE($F3113," ",$G3113),AllocFactorMatrix,(Y$4+1),FALSE)*$E3119</f>
        <v>-134.52676173045714</v>
      </c>
      <c r="Z3113" s="5">
        <f t="shared" ca="1" si="1458"/>
        <v>-6870.1044128466019</v>
      </c>
      <c r="AA3113" s="5">
        <f ca="1">VLOOKUP(CONCATENATE($F3113," ",$G3113),AllocFactorMatrix,(AA$4+1),FALSE)*$E3119</f>
        <v>-88.853166059603453</v>
      </c>
      <c r="AB3113" s="5">
        <f ca="1">VLOOKUP(CONCATENATE($F3113," ",$G3113),AllocFactorMatrix,(AB$4+1),FALSE)*$E3119</f>
        <v>-394.73635331487668</v>
      </c>
      <c r="AC3113" s="5">
        <f ca="1">VLOOKUP(CONCATENATE($F3113," ",$G3113),AllocFactorMatrix,(AC$4+1),FALSE)*$E3119</f>
        <v>-80.986975228454241</v>
      </c>
    </row>
    <row r="3114" spans="1:29" hidden="1" outlineLevel="1">
      <c r="E3114" s="48"/>
      <c r="F3114" s="175" t="str">
        <f>F3119</f>
        <v>RB_GUP</v>
      </c>
      <c r="G3114" s="52" t="str">
        <f>$G$10</f>
        <v>SUBTRAN</v>
      </c>
      <c r="H3114" s="4">
        <f t="shared" ca="1" si="1436"/>
        <v>-95168.056502613777</v>
      </c>
      <c r="I3114" s="5">
        <f ca="1">VLOOKUP(CONCATENATE($F3114," ",$G3114),AllocFactorMatrix,(I$4+1),FALSE)*$E3119</f>
        <v>-48626.438356141945</v>
      </c>
      <c r="J3114" s="5">
        <f ca="1">VLOOKUP(CONCATENATE($F3114," ",$G3114),AllocFactorMatrix,(J$4+1),FALSE)*$E3119</f>
        <v>-11398.858604059544</v>
      </c>
      <c r="K3114" s="5">
        <f ca="1">VLOOKUP(CONCATENATE($F3114," ",$G3114),AllocFactorMatrix,(K$4+1),FALSE)*$E3119</f>
        <v>-159.23763459817621</v>
      </c>
      <c r="L3114" s="5">
        <f ca="1">VLOOKUP(CONCATENATE($F3114," ",$G3114),AllocFactorMatrix,(L$4+1),FALSE)*$E3119</f>
        <v>-28.821272004152572</v>
      </c>
      <c r="M3114" s="5">
        <f t="shared" ca="1" si="1457"/>
        <v>-11586.917510661871</v>
      </c>
      <c r="N3114" s="5">
        <f ca="1">VLOOKUP(CONCATENATE($F3114," ",$G3114),AllocFactorMatrix,(N$4+1),FALSE)*$E3119</f>
        <v>-6587.7247083969587</v>
      </c>
      <c r="O3114" s="5">
        <f ca="1">VLOOKUP(CONCATENATE($F3114," ",$G3114),AllocFactorMatrix,(O$4+1),FALSE)*$E3119</f>
        <v>-1183.7810332184592</v>
      </c>
      <c r="P3114" s="5">
        <f ca="1">VLOOKUP(CONCATENATE($F3114," ",$G3114),AllocFactorMatrix,(P$4+1),FALSE)*$E3119</f>
        <v>-310.73339426691894</v>
      </c>
      <c r="Q3114" s="5">
        <f ca="1">VLOOKUP(CONCATENATE($F3114," ",$G3114),AllocFactorMatrix,(Q$4+1),FALSE)*$E3119</f>
        <v>0</v>
      </c>
      <c r="R3114" s="5">
        <f t="shared" ca="1" si="1459"/>
        <v>-8082.239135882337</v>
      </c>
      <c r="S3114" s="5">
        <f ca="1">VLOOKUP(CONCATENATE($F3114," ",$G3114),AllocFactorMatrix,(S$4+1),FALSE)*$E3119</f>
        <v>-296.93664537144457</v>
      </c>
      <c r="T3114" s="5">
        <f ca="1">VLOOKUP(CONCATENATE($F3114," ",$G3114),AllocFactorMatrix,(T$4+1),FALSE)*$E3119</f>
        <v>-4166.3090679632814</v>
      </c>
      <c r="U3114" s="5">
        <f ca="1">VLOOKUP(CONCATENATE($F3114," ",$G3114),AllocFactorMatrix,(U$4+1),FALSE)*$E3119</f>
        <v>-20543.11754211018</v>
      </c>
      <c r="V3114" s="5">
        <f ca="1">VLOOKUP(CONCATENATE($F3114," ",$G3114),AllocFactorMatrix,(V$4+1),FALSE)*$E3119</f>
        <v>0</v>
      </c>
      <c r="W3114" s="5">
        <f t="shared" ca="1" si="1460"/>
        <v>-25006.363255444907</v>
      </c>
      <c r="X3114" s="5">
        <f ca="1">VLOOKUP(CONCATENATE($F3114," ",$G3114),AllocFactorMatrix,(X$4+1),FALSE)*$E3119</f>
        <v>-1805.8282457409275</v>
      </c>
      <c r="Y3114" s="5">
        <f ca="1">VLOOKUP(CONCATENATE($F3114," ",$G3114),AllocFactorMatrix,(Y$4+1),FALSE)*$E3119</f>
        <v>-36.258353232744398</v>
      </c>
      <c r="Z3114" s="5">
        <f t="shared" ca="1" si="1458"/>
        <v>-1842.0865989736719</v>
      </c>
      <c r="AA3114" s="5">
        <f ca="1">VLOOKUP(CONCATENATE($F3114," ",$G3114),AllocFactorMatrix,(AA$4+1),FALSE)*$E3119</f>
        <v>-24.011645509064596</v>
      </c>
      <c r="AB3114" s="5">
        <f ca="1">VLOOKUP(CONCATENATE($F3114," ",$G3114),AllocFactorMatrix,(AB$4+1),FALSE)*$E3119</f>
        <v>0</v>
      </c>
      <c r="AC3114" s="5">
        <f ca="1">VLOOKUP(CONCATENATE($F3114," ",$G3114),AllocFactorMatrix,(AC$4+1),FALSE)*$E3119</f>
        <v>0</v>
      </c>
    </row>
    <row r="3115" spans="1:29" hidden="1" outlineLevel="1">
      <c r="E3115" s="48"/>
      <c r="F3115" s="175" t="str">
        <f>F3119</f>
        <v>RB_GUP</v>
      </c>
      <c r="G3115" s="52" t="str">
        <f>$G$11</f>
        <v>DISTPRI</v>
      </c>
      <c r="H3115" s="4">
        <f t="shared" ca="1" si="1436"/>
        <v>-380752.37315381208</v>
      </c>
      <c r="I3115" s="5">
        <f ca="1">VLOOKUP(CONCATENATE($F3115," ",$G3115),AllocFactorMatrix,(I$4+1),FALSE)*$E3119</f>
        <v>-249319.34510182252</v>
      </c>
      <c r="J3115" s="5">
        <f ca="1">VLOOKUP(CONCATENATE($F3115," ",$G3115),AllocFactorMatrix,(J$4+1),FALSE)*$E3119</f>
        <v>-58350.349618194377</v>
      </c>
      <c r="K3115" s="5">
        <f ca="1">VLOOKUP(CONCATENATE($F3115," ",$G3115),AllocFactorMatrix,(K$4+1),FALSE)*$E3119</f>
        <v>-815.02314679057451</v>
      </c>
      <c r="L3115" s="5">
        <f ca="1">VLOOKUP(CONCATENATE($F3115," ",$G3115),AllocFactorMatrix,(L$4+1),FALSE)*$E3119</f>
        <v>0</v>
      </c>
      <c r="M3115" s="5">
        <f t="shared" ca="1" si="1457"/>
        <v>-59165.372764984953</v>
      </c>
      <c r="N3115" s="5">
        <f ca="1">VLOOKUP(CONCATENATE($F3115," ",$G3115),AllocFactorMatrix,(N$4+1),FALSE)*$E3119</f>
        <v>-33873.522604749145</v>
      </c>
      <c r="O3115" s="5">
        <f ca="1">VLOOKUP(CONCATENATE($F3115," ",$G3115),AllocFactorMatrix,(O$4+1),FALSE)*$E3119</f>
        <v>-6086.3671436811055</v>
      </c>
      <c r="P3115" s="5">
        <f ca="1">VLOOKUP(CONCATENATE($F3115," ",$G3115),AllocFactorMatrix,(P$4+1),FALSE)*$E3119</f>
        <v>0</v>
      </c>
      <c r="Q3115" s="5">
        <f ca="1">VLOOKUP(CONCATENATE($F3115," ",$G3115),AllocFactorMatrix,(Q$4+1),FALSE)*$E3119</f>
        <v>0</v>
      </c>
      <c r="R3115" s="5">
        <f t="shared" ca="1" si="1459"/>
        <v>-39959.889748430251</v>
      </c>
      <c r="S3115" s="5">
        <f ca="1">VLOOKUP(CONCATENATE($F3115," ",$G3115),AllocFactorMatrix,(S$4+1),FALSE)*$E3119</f>
        <v>-1531.6508441415019</v>
      </c>
      <c r="T3115" s="5">
        <f ca="1">VLOOKUP(CONCATENATE($F3115," ",$G3115),AllocFactorMatrix,(T$4+1),FALSE)*$E3119</f>
        <v>-21179.45775113484</v>
      </c>
      <c r="U3115" s="5">
        <f ca="1">VLOOKUP(CONCATENATE($F3115," ",$G3115),AllocFactorMatrix,(U$4+1),FALSE)*$E3119</f>
        <v>0</v>
      </c>
      <c r="V3115" s="5">
        <f ca="1">VLOOKUP(CONCATENATE($F3115," ",$G3115),AllocFactorMatrix,(V$4+1),FALSE)*$E3119</f>
        <v>0</v>
      </c>
      <c r="W3115" s="5">
        <f t="shared" ca="1" si="1460"/>
        <v>-22711.108595276342</v>
      </c>
      <c r="X3115" s="5">
        <f ca="1">VLOOKUP(CONCATENATE($F3115," ",$G3115),AllocFactorMatrix,(X$4+1),FALSE)*$E3119</f>
        <v>-9287.8400010335426</v>
      </c>
      <c r="Y3115" s="5">
        <f ca="1">VLOOKUP(CONCATENATE($F3115," ",$G3115),AllocFactorMatrix,(Y$4+1),FALSE)*$E3119</f>
        <v>-186.42159583404788</v>
      </c>
      <c r="Z3115" s="5">
        <f t="shared" ca="1" si="1458"/>
        <v>-9474.2615968675909</v>
      </c>
      <c r="AA3115" s="5">
        <f ca="1">VLOOKUP(CONCATENATE($F3115," ",$G3115),AllocFactorMatrix,(AA$4+1),FALSE)*$E3119</f>
        <v>-122.39534643047899</v>
      </c>
      <c r="AB3115" s="5">
        <f ca="1">VLOOKUP(CONCATENATE($F3115," ",$G3115),AllocFactorMatrix,(AB$4+1),FALSE)*$E3119</f>
        <v>0</v>
      </c>
      <c r="AC3115" s="5">
        <f ca="1">VLOOKUP(CONCATENATE($F3115," ",$G3115),AllocFactorMatrix,(AC$4+1),FALSE)*$E3119</f>
        <v>0</v>
      </c>
    </row>
    <row r="3116" spans="1:29" hidden="1" outlineLevel="1">
      <c r="E3116" s="48"/>
      <c r="F3116" s="175" t="str">
        <f>F3119</f>
        <v>RB_GUP</v>
      </c>
      <c r="G3116" s="52" t="str">
        <f>$G$12</f>
        <v>DISTSEC</v>
      </c>
      <c r="H3116" s="4">
        <f t="shared" ca="1" si="1436"/>
        <v>-182527.55878159797</v>
      </c>
      <c r="I3116" s="5">
        <f ca="1">VLOOKUP(CONCATENATE($F3116," ",$G3116),AllocFactorMatrix,(I$4+1),FALSE)*$E3119</f>
        <v>-135454.62934947302</v>
      </c>
      <c r="J3116" s="5">
        <f ca="1">VLOOKUP(CONCATENATE($F3116," ",$G3116),AllocFactorMatrix,(J$4+1),FALSE)*$E3119</f>
        <v>-27313.70500274255</v>
      </c>
      <c r="K3116" s="5">
        <f ca="1">VLOOKUP(CONCATENATE($F3116," ",$G3116),AllocFactorMatrix,(K$4+1),FALSE)*$E3119</f>
        <v>0</v>
      </c>
      <c r="L3116" s="5">
        <f ca="1">VLOOKUP(CONCATENATE($F3116," ",$G3116),AllocFactorMatrix,(L$4+1),FALSE)*$E3119</f>
        <v>0</v>
      </c>
      <c r="M3116" s="5">
        <f t="shared" ca="1" si="1457"/>
        <v>-27313.70500274255</v>
      </c>
      <c r="N3116" s="5">
        <f ca="1">VLOOKUP(CONCATENATE($F3116," ",$G3116),AllocFactorMatrix,(N$4+1),FALSE)*$E3119</f>
        <v>-13652.35885488526</v>
      </c>
      <c r="O3116" s="5">
        <f ca="1">VLOOKUP(CONCATENATE($F3116," ",$G3116),AllocFactorMatrix,(O$4+1),FALSE)*$E3119</f>
        <v>0</v>
      </c>
      <c r="P3116" s="5">
        <f ca="1">VLOOKUP(CONCATENATE($F3116," ",$G3116),AllocFactorMatrix,(P$4+1),FALSE)*$E3119</f>
        <v>0</v>
      </c>
      <c r="Q3116" s="5">
        <f ca="1">VLOOKUP(CONCATENATE($F3116," ",$G3116),AllocFactorMatrix,(Q$4+1),FALSE)*$E3119</f>
        <v>0</v>
      </c>
      <c r="R3116" s="5">
        <f t="shared" ca="1" si="1459"/>
        <v>-13652.35885488526</v>
      </c>
      <c r="S3116" s="5">
        <f ca="1">VLOOKUP(CONCATENATE($F3116," ",$G3116),AllocFactorMatrix,(S$4+1),FALSE)*$E3119</f>
        <v>-510.29320830916663</v>
      </c>
      <c r="T3116" s="5">
        <f ca="1">VLOOKUP(CONCATENATE($F3116," ",$G3116),AllocFactorMatrix,(T$4+1),FALSE)*$E3119</f>
        <v>0</v>
      </c>
      <c r="U3116" s="5">
        <f ca="1">VLOOKUP(CONCATENATE($F3116," ",$G3116),AllocFactorMatrix,(U$4+1),FALSE)*$E3119</f>
        <v>0</v>
      </c>
      <c r="V3116" s="5">
        <f ca="1">VLOOKUP(CONCATENATE($F3116," ",$G3116),AllocFactorMatrix,(V$4+1),FALSE)*$E3119</f>
        <v>0</v>
      </c>
      <c r="W3116" s="5">
        <f t="shared" ca="1" si="1460"/>
        <v>-510.29320830916663</v>
      </c>
      <c r="X3116" s="5">
        <f ca="1">VLOOKUP(CONCATENATE($F3116," ",$G3116),AllocFactorMatrix,(X$4+1),FALSE)*$E3119</f>
        <v>-3856.4738475144195</v>
      </c>
      <c r="Y3116" s="5">
        <f ca="1">VLOOKUP(CONCATENATE($F3116," ",$G3116),AllocFactorMatrix,(Y$4+1),FALSE)*$E3119</f>
        <v>0</v>
      </c>
      <c r="Z3116" s="5">
        <f t="shared" ca="1" si="1458"/>
        <v>-3856.4738475144195</v>
      </c>
      <c r="AA3116" s="5">
        <f ca="1">VLOOKUP(CONCATENATE($F3116," ",$G3116),AllocFactorMatrix,(AA$4+1),FALSE)*$E3119</f>
        <v>-45.59729522576081</v>
      </c>
      <c r="AB3116" s="5">
        <f ca="1">VLOOKUP(CONCATENATE($F3116," ",$G3116),AllocFactorMatrix,(AB$4+1),FALSE)*$E3119</f>
        <v>-1403.4715304416061</v>
      </c>
      <c r="AC3116" s="5">
        <f ca="1">VLOOKUP(CONCATENATE($F3116," ",$G3116),AllocFactorMatrix,(AC$4+1),FALSE)*$E3119</f>
        <v>-291.0296930061603</v>
      </c>
    </row>
    <row r="3117" spans="1:29" hidden="1" outlineLevel="1">
      <c r="E3117" s="48"/>
      <c r="F3117" s="175" t="str">
        <f>F3119</f>
        <v>RB_GUP</v>
      </c>
      <c r="G3117" s="52" t="str">
        <f>$G$13</f>
        <v>ENERGY</v>
      </c>
      <c r="H3117" s="4">
        <f t="shared" ca="1" si="1436"/>
        <v>-11816.946954938201</v>
      </c>
      <c r="I3117" s="5">
        <f ca="1">VLOOKUP(CONCATENATE($F3117," ",$G3117),AllocFactorMatrix,(I$4+1),FALSE)*$E3119</f>
        <v>-4623.8083784620394</v>
      </c>
      <c r="J3117" s="5">
        <f ca="1">VLOOKUP(CONCATENATE($F3117," ",$G3117),AllocFactorMatrix,(J$4+1),FALSE)*$E3119</f>
        <v>-1333.9553016477107</v>
      </c>
      <c r="K3117" s="5">
        <f ca="1">VLOOKUP(CONCATENATE($F3117," ",$G3117),AllocFactorMatrix,(K$4+1),FALSE)*$E3119</f>
        <v>-18.592489642916458</v>
      </c>
      <c r="L3117" s="5">
        <f ca="1">VLOOKUP(CONCATENATE($F3117," ",$G3117),AllocFactorMatrix,(L$4+1),FALSE)*$E3119</f>
        <v>-2.5992142947337857</v>
      </c>
      <c r="M3117" s="5">
        <f t="shared" ca="1" si="1457"/>
        <v>-1355.1470055853611</v>
      </c>
      <c r="N3117" s="5">
        <f ca="1">VLOOKUP(CONCATENATE($F3117," ",$G3117),AllocFactorMatrix,(N$4+1),FALSE)*$E3119</f>
        <v>-865.50263705757857</v>
      </c>
      <c r="O3117" s="5">
        <f ca="1">VLOOKUP(CONCATENATE($F3117," ",$G3117),AllocFactorMatrix,(O$4+1),FALSE)*$E3119</f>
        <v>-154.35284477471924</v>
      </c>
      <c r="P3117" s="5">
        <f ca="1">VLOOKUP(CONCATENATE($F3117," ",$G3117),AllocFactorMatrix,(P$4+1),FALSE)*$E3119</f>
        <v>-31.431891835158588</v>
      </c>
      <c r="Q3117" s="5">
        <f ca="1">VLOOKUP(CONCATENATE($F3117," ",$G3117),AllocFactorMatrix,(Q$4+1),FALSE)*$E3119</f>
        <v>-1.1871931921126848</v>
      </c>
      <c r="R3117" s="5">
        <f t="shared" ca="1" si="1459"/>
        <v>-1052.4745668595692</v>
      </c>
      <c r="S3117" s="5">
        <f ca="1">VLOOKUP(CONCATENATE($F3117," ",$G3117),AllocFactorMatrix,(S$4+1),FALSE)*$E3119</f>
        <v>-45.326388836095205</v>
      </c>
      <c r="T3117" s="5">
        <f ca="1">VLOOKUP(CONCATENATE($F3117," ",$G3117),AllocFactorMatrix,(T$4+1),FALSE)*$E3119</f>
        <v>-716.61882561971106</v>
      </c>
      <c r="U3117" s="5">
        <f ca="1">VLOOKUP(CONCATENATE($F3117," ",$G3117),AllocFactorMatrix,(U$4+1),FALSE)*$E3119</f>
        <v>-3082.0609354522799</v>
      </c>
      <c r="V3117" s="5">
        <f ca="1">VLOOKUP(CONCATENATE($F3117," ",$G3117),AllocFactorMatrix,(V$4+1),FALSE)*$E3119</f>
        <v>-579.76785328689198</v>
      </c>
      <c r="W3117" s="5">
        <f t="shared" ca="1" si="1460"/>
        <v>-4423.7740031949779</v>
      </c>
      <c r="X3117" s="5">
        <f ca="1">VLOOKUP(CONCATENATE($F3117," ",$G3117),AllocFactorMatrix,(X$4+1),FALSE)*$E3119</f>
        <v>-237.74499463195767</v>
      </c>
      <c r="Y3117" s="5">
        <f ca="1">VLOOKUP(CONCATENATE($F3117," ",$G3117),AllocFactorMatrix,(Y$4+1),FALSE)*$E3119</f>
        <v>-4.7703058926733615</v>
      </c>
      <c r="Z3117" s="5">
        <f t="shared" ca="1" si="1458"/>
        <v>-242.51530052463102</v>
      </c>
      <c r="AA3117" s="5">
        <f ca="1">VLOOKUP(CONCATENATE($F3117," ",$G3117),AllocFactorMatrix,(AA$4+1),FALSE)*$E3119</f>
        <v>-4.2551333121108641</v>
      </c>
      <c r="AB3117" s="5">
        <f ca="1">VLOOKUP(CONCATENATE($F3117," ",$G3117),AllocFactorMatrix,(AB$4+1),FALSE)*$E3119</f>
        <v>-95.313528889678636</v>
      </c>
      <c r="AC3117" s="5">
        <f ca="1">VLOOKUP(CONCATENATE($F3117," ",$G3117),AllocFactorMatrix,(AC$4+1),FALSE)*$E3119</f>
        <v>-19.659038109833837</v>
      </c>
    </row>
    <row r="3118" spans="1:29" hidden="1" outlineLevel="1">
      <c r="E3118" s="48"/>
      <c r="F3118" s="175" t="str">
        <f>F3119</f>
        <v>RB_GUP</v>
      </c>
      <c r="G3118" s="52" t="str">
        <f>$G$14</f>
        <v>CUSTOMER</v>
      </c>
      <c r="H3118" s="4">
        <f t="shared" ca="1" si="1436"/>
        <v>-86024.061479585434</v>
      </c>
      <c r="I3118" s="5">
        <f ca="1">VLOOKUP(CONCATENATE($F3118," ",$G3118),AllocFactorMatrix,(I$4+1),FALSE)*$E3119</f>
        <v>-42608.248395678143</v>
      </c>
      <c r="J3118" s="5">
        <f ca="1">VLOOKUP(CONCATENATE($F3118," ",$G3118),AllocFactorMatrix,(J$4+1),FALSE)*$E3119</f>
        <v>-13579.864016921469</v>
      </c>
      <c r="K3118" s="5">
        <f ca="1">VLOOKUP(CONCATENATE($F3118," ",$G3118),AllocFactorMatrix,(K$4+1),FALSE)*$E3119</f>
        <v>-866.81941887721769</v>
      </c>
      <c r="L3118" s="5">
        <f ca="1">VLOOKUP(CONCATENATE($F3118," ",$G3118),AllocFactorMatrix,(L$4+1),FALSE)*$E3119</f>
        <v>-145.78749181752772</v>
      </c>
      <c r="M3118" s="5">
        <f t="shared" ca="1" si="1457"/>
        <v>-14592.470927616214</v>
      </c>
      <c r="N3118" s="5">
        <f ca="1">VLOOKUP(CONCATENATE($F3118," ",$G3118),AllocFactorMatrix,(N$4+1),FALSE)*$E3119</f>
        <v>-1058.7387249832307</v>
      </c>
      <c r="O3118" s="5">
        <f ca="1">VLOOKUP(CONCATENATE($F3118," ",$G3118),AllocFactorMatrix,(O$4+1),FALSE)*$E3119</f>
        <v>-306.0341456568878</v>
      </c>
      <c r="P3118" s="5">
        <f ca="1">VLOOKUP(CONCATENATE($F3118," ",$G3118),AllocFactorMatrix,(P$4+1),FALSE)*$E3119</f>
        <v>-358.48464523274328</v>
      </c>
      <c r="Q3118" s="5">
        <f ca="1">VLOOKUP(CONCATENATE($F3118," ",$G3118),AllocFactorMatrix,(Q$4+1),FALSE)*$E3119</f>
        <v>-44.791780576210783</v>
      </c>
      <c r="R3118" s="5">
        <f t="shared" ca="1" si="1459"/>
        <v>-1768.0492964490727</v>
      </c>
      <c r="S3118" s="5">
        <f ca="1">VLOOKUP(CONCATENATE($F3118," ",$G3118),AllocFactorMatrix,(S$4+1),FALSE)*$E3119</f>
        <v>-7.0101984611141077</v>
      </c>
      <c r="T3118" s="5">
        <f ca="1">VLOOKUP(CONCATENATE($F3118," ",$G3118),AllocFactorMatrix,(T$4+1),FALSE)*$E3119</f>
        <v>-217.21439778531354</v>
      </c>
      <c r="U3118" s="5">
        <f ca="1">VLOOKUP(CONCATENATE($F3118," ",$G3118),AllocFactorMatrix,(U$4+1),FALSE)*$E3119</f>
        <v>-602.58073533007257</v>
      </c>
      <c r="V3118" s="5">
        <f ca="1">VLOOKUP(CONCATENATE($F3118," ",$G3118),AllocFactorMatrix,(V$4+1),FALSE)*$E3119</f>
        <v>-179.17337220778251</v>
      </c>
      <c r="W3118" s="5">
        <f t="shared" ca="1" si="1460"/>
        <v>-1005.9787037842827</v>
      </c>
      <c r="X3118" s="5">
        <f ca="1">VLOOKUP(CONCATENATE($F3118," ",$G3118),AllocFactorMatrix,(X$4+1),FALSE)*$E3119</f>
        <v>-213.95332882860896</v>
      </c>
      <c r="Y3118" s="5">
        <f ca="1">VLOOKUP(CONCATENATE($F3118," ",$G3118),AllocFactorMatrix,(Y$4+1),FALSE)*$E3119</f>
        <v>-4.006254387732092</v>
      </c>
      <c r="Z3118" s="5">
        <f t="shared" ca="1" si="1458"/>
        <v>-217.95958321634106</v>
      </c>
      <c r="AA3118" s="5">
        <f ca="1">VLOOKUP(CONCATENATE($F3118," ",$G3118),AllocFactorMatrix,(AA$4+1),FALSE)*$E3119</f>
        <v>-20.697522612348696</v>
      </c>
      <c r="AB3118" s="5">
        <f ca="1">VLOOKUP(CONCATENATE($F3118," ",$G3118),AllocFactorMatrix,(AB$4+1),FALSE)*$E3119</f>
        <v>-22745.378368776117</v>
      </c>
      <c r="AC3118" s="5">
        <f ca="1">VLOOKUP(CONCATENATE($F3118," ",$G3118),AllocFactorMatrix,(AC$4+1),FALSE)*$E3119</f>
        <v>-3065.278681452915</v>
      </c>
    </row>
    <row r="3119" spans="1:29" collapsed="1">
      <c r="D3119" s="102" t="s">
        <v>717</v>
      </c>
      <c r="E3119" s="39">
        <v>-1732958</v>
      </c>
      <c r="F3119" s="93" t="s">
        <v>73</v>
      </c>
      <c r="G3119" s="52" t="str">
        <f>$G$15</f>
        <v>TOTAL</v>
      </c>
      <c r="H3119" s="4">
        <f t="shared" ca="1" si="1436"/>
        <v>-1732958.0000000002</v>
      </c>
      <c r="I3119" s="5">
        <f ca="1">VLOOKUP(CONCATENATE($F3119," ",$G3119),AllocFactorMatrix,(I$4+1),FALSE)*$E3119</f>
        <v>-983017.31185415573</v>
      </c>
      <c r="J3119" s="5">
        <f ca="1">VLOOKUP(CONCATENATE($F3119," ",$G3119),AllocFactorMatrix,(J$4+1),FALSE)*$E3119</f>
        <v>-229132.95499999198</v>
      </c>
      <c r="K3119" s="5">
        <f ca="1">VLOOKUP(CONCATENATE($F3119," ",$G3119),AllocFactorMatrix,(K$4+1),FALSE)*$E3119</f>
        <v>-3488.6080891241199</v>
      </c>
      <c r="L3119" s="5">
        <f ca="1">VLOOKUP(CONCATENATE($F3119," ",$G3119),AllocFactorMatrix,(L$4+1),FALSE)*$E3119</f>
        <v>-404.07585010085342</v>
      </c>
      <c r="M3119" s="5">
        <f t="shared" ca="1" si="1457"/>
        <v>-233025.63893921697</v>
      </c>
      <c r="N3119" s="5">
        <f ca="1">VLOOKUP(CONCATENATE($F3119," ",$G3119),AllocFactorMatrix,(N$4+1),FALSE)*$E3119</f>
        <v>-125770.19148354385</v>
      </c>
      <c r="O3119" s="5">
        <f ca="1">VLOOKUP(CONCATENATE($F3119," ",$G3119),AllocFactorMatrix,(O$4+1),FALSE)*$E3119</f>
        <v>-20225.984434205271</v>
      </c>
      <c r="P3119" s="5">
        <f ca="1">VLOOKUP(CONCATENATE($F3119," ",$G3119),AllocFactorMatrix,(P$4+1),FALSE)*$E3119</f>
        <v>-3234.5995289081225</v>
      </c>
      <c r="Q3119" s="5">
        <f ca="1">VLOOKUP(CONCATENATE($F3119," ",$G3119),AllocFactorMatrix,(Q$4+1),FALSE)*$E3119</f>
        <v>-142.2045638284909</v>
      </c>
      <c r="R3119" s="5">
        <f t="shared" ca="1" si="1459"/>
        <v>-149372.98001048574</v>
      </c>
      <c r="S3119" s="5">
        <f ca="1">VLOOKUP(CONCATENATE($F3119," ",$G3119),AllocFactorMatrix,(S$4+1),FALSE)*$E3119</f>
        <v>-5693.5439472972139</v>
      </c>
      <c r="T3119" s="5">
        <f ca="1">VLOOKUP(CONCATENATE($F3119," ",$G3119),AllocFactorMatrix,(T$4+1),FALSE)*$E3119</f>
        <v>-70862.916909146661</v>
      </c>
      <c r="U3119" s="5">
        <f ca="1">VLOOKUP(CONCATENATE($F3119," ",$G3119),AllocFactorMatrix,(U$4+1),FALSE)*$E3119</f>
        <v>-194741.04915423918</v>
      </c>
      <c r="V3119" s="5">
        <f ca="1">VLOOKUP(CONCATENATE($F3119," ",$G3119),AllocFactorMatrix,(V$4+1),FALSE)*$E3119</f>
        <v>-31649.005156305833</v>
      </c>
      <c r="W3119" s="5">
        <f t="shared" ca="1" si="1460"/>
        <v>-302946.51516698895</v>
      </c>
      <c r="X3119" s="5">
        <f ca="1">VLOOKUP(CONCATENATE($F3119," ",$G3119),AllocFactorMatrix,(X$4+1),FALSE)*$E3119</f>
        <v>-34540.552637899687</v>
      </c>
      <c r="Y3119" s="5">
        <f ca="1">VLOOKUP(CONCATENATE($F3119," ",$G3119),AllocFactorMatrix,(Y$4+1),FALSE)*$E3119</f>
        <v>-613.70568113742922</v>
      </c>
      <c r="Z3119" s="5">
        <f t="shared" ca="1" si="1458"/>
        <v>-35154.258319037115</v>
      </c>
      <c r="AA3119" s="5">
        <f ca="1">VLOOKUP(CONCATENATE($F3119," ",$G3119),AllocFactorMatrix,(AA$4+1),FALSE)*$E3119</f>
        <v>-469.42751994996496</v>
      </c>
      <c r="AB3119" s="5">
        <f ca="1">VLOOKUP(CONCATENATE($F3119," ",$G3119),AllocFactorMatrix,(AB$4+1),FALSE)*$E3119</f>
        <v>-25365.781477848552</v>
      </c>
      <c r="AC3119" s="5">
        <f ca="1">VLOOKUP(CONCATENATE($F3119," ",$G3119),AllocFactorMatrix,(AC$4+1),FALSE)*$E3119</f>
        <v>-3606.0867123176063</v>
      </c>
    </row>
    <row r="3120" spans="1:29" s="48" customFormat="1" hidden="1" outlineLevel="1">
      <c r="A3120" s="53"/>
      <c r="B3120" s="104"/>
      <c r="C3120" s="52"/>
      <c r="D3120" s="52"/>
      <c r="F3120" s="175" t="str">
        <f>F3127</f>
        <v>RB_GUP</v>
      </c>
      <c r="G3120" s="52" t="str">
        <f>$G$8</f>
        <v>PRODUCTION</v>
      </c>
      <c r="H3120" s="50">
        <f t="shared" ca="1" si="1436"/>
        <v>144473.5296195829</v>
      </c>
      <c r="I3120" s="51">
        <f ca="1">VLOOKUP(CONCATENATE($F3120," ",$G3120),AllocFactorMatrix,(I$4+1),FALSE)*$E3127</f>
        <v>74315.158111990473</v>
      </c>
      <c r="J3120" s="51">
        <f ca="1">VLOOKUP(CONCATENATE($F3120," ",$G3120),AllocFactorMatrix,(J$4+1),FALSE)*$E3127</f>
        <v>17330.306297197141</v>
      </c>
      <c r="K3120" s="51">
        <f ca="1">VLOOKUP(CONCATENATE($F3120," ",$G3120),AllocFactorMatrix,(K$4+1),FALSE)*$E3127</f>
        <v>240.95988087398973</v>
      </c>
      <c r="L3120" s="51">
        <f ca="1">VLOOKUP(CONCATENATE($F3120," ",$G3120),AllocFactorMatrix,(L$4+1),FALSE)*$E3127</f>
        <v>33.559375917450296</v>
      </c>
      <c r="M3120" s="51">
        <f t="shared" ref="M3120:M3127" ca="1" si="1461">SUBTOTAL(9,J3120:L3120)</f>
        <v>17604.825553988583</v>
      </c>
      <c r="N3120" s="51">
        <f ca="1">VLOOKUP(CONCATENATE($F3120," ",$G3120),AllocFactorMatrix,(N$4+1),FALSE)*$E3127</f>
        <v>10315.1403672531</v>
      </c>
      <c r="O3120" s="51">
        <f ca="1">VLOOKUP(CONCATENATE($F3120," ",$G3120),AllocFactorMatrix,(O$4+1),FALSE)*$E3127</f>
        <v>1848.3863560602306</v>
      </c>
      <c r="P3120" s="51">
        <f ca="1">VLOOKUP(CONCATENATE($F3120," ",$G3120),AllocFactorMatrix,(P$4+1),FALSE)*$E3127</f>
        <v>374.8338905681058</v>
      </c>
      <c r="Q3120" s="51">
        <f ca="1">VLOOKUP(CONCATENATE($F3120," ",$G3120),AllocFactorMatrix,(Q$4+1),FALSE)*$E3127</f>
        <v>14.234147486203428</v>
      </c>
      <c r="R3120" s="51">
        <f ca="1">SUBTOTAL(9,N3120:Q3120)</f>
        <v>12552.594761367642</v>
      </c>
      <c r="S3120" s="51">
        <f ca="1">VLOOKUP(CONCATENATE($F3120," ",$G3120),AllocFactorMatrix,(S$4+1),FALSE)*$E3127</f>
        <v>488.49588480226981</v>
      </c>
      <c r="T3120" s="51">
        <f ca="1">VLOOKUP(CONCATENATE($F3120," ",$G3120),AllocFactorMatrix,(T$4+1),FALSE)*$E3127</f>
        <v>6594.9765265886317</v>
      </c>
      <c r="U3120" s="51">
        <f ca="1">VLOOKUP(CONCATENATE($F3120," ",$G3120),AllocFactorMatrix,(U$4+1),FALSE)*$E3127</f>
        <v>25223.137793858004</v>
      </c>
      <c r="V3120" s="51">
        <f ca="1">VLOOKUP(CONCATENATE($F3120," ",$G3120),AllocFactorMatrix,(V$4+1),FALSE)*$E3127</f>
        <v>4569.4053481458468</v>
      </c>
      <c r="W3120" s="51">
        <f ca="1">SUBTOTAL(9,S3120:V3120)</f>
        <v>36876.015553394755</v>
      </c>
      <c r="X3120" s="51">
        <f ca="1">VLOOKUP(CONCATENATE($F3120," ",$G3120),AllocFactorMatrix,(X$4+1),FALSE)*$E3127</f>
        <v>2831.0894458249936</v>
      </c>
      <c r="Y3120" s="51">
        <f ca="1">VLOOKUP(CONCATENATE($F3120," ",$G3120),AllocFactorMatrix,(Y$4+1),FALSE)*$E3127</f>
        <v>56.54411767534139</v>
      </c>
      <c r="Z3120" s="51">
        <f t="shared" ref="Z3120:Z3127" ca="1" si="1462">SUBTOTAL(9,X3120:Y3120)</f>
        <v>2887.6335635003352</v>
      </c>
      <c r="AA3120" s="51">
        <f ca="1">VLOOKUP(CONCATENATE($F3120," ",$G3120),AllocFactorMatrix,(AA$4+1),FALSE)*$E3127</f>
        <v>37.34664993696488</v>
      </c>
      <c r="AB3120" s="51">
        <f ca="1">VLOOKUP(CONCATENATE($F3120," ",$G3120),AllocFactorMatrix,(AB$4+1),FALSE)*$E3127</f>
        <v>165.91508280926843</v>
      </c>
      <c r="AC3120" s="51">
        <f ca="1">VLOOKUP(CONCATENATE($F3120," ",$G3120),AllocFactorMatrix,(AC$4+1),FALSE)*$E3127</f>
        <v>34.040342594903201</v>
      </c>
    </row>
    <row r="3121" spans="1:29" s="48" customFormat="1" hidden="1" outlineLevel="1">
      <c r="A3121" s="53"/>
      <c r="B3121" s="104"/>
      <c r="C3121" s="52"/>
      <c r="D3121" s="52"/>
      <c r="F3121" s="175" t="str">
        <f>F3127</f>
        <v>RB_GUP</v>
      </c>
      <c r="G3121" s="52" t="str">
        <f>$G$9</f>
        <v>BULKTRAN</v>
      </c>
      <c r="H3121" s="50">
        <f t="shared" ca="1" si="1436"/>
        <v>78456.995839827505</v>
      </c>
      <c r="I3121" s="51">
        <f ca="1">VLOOKUP(CONCATENATE($F3121," ",$G3121),AllocFactorMatrix,(I$4+1),FALSE)*$E3127</f>
        <v>40357.178689972621</v>
      </c>
      <c r="J3121" s="51">
        <f ca="1">VLOOKUP(CONCATENATE($F3121," ",$G3121),AllocFactorMatrix,(J$4+1),FALSE)*$E3127</f>
        <v>9411.3002751601107</v>
      </c>
      <c r="K3121" s="51">
        <f ca="1">VLOOKUP(CONCATENATE($F3121," ",$G3121),AllocFactorMatrix,(K$4+1),FALSE)*$E3127</f>
        <v>130.85434003775757</v>
      </c>
      <c r="L3121" s="51">
        <f ca="1">VLOOKUP(CONCATENATE($F3121," ",$G3121),AllocFactorMatrix,(L$4+1),FALSE)*$E3127</f>
        <v>18.224569052030112</v>
      </c>
      <c r="M3121" s="51">
        <f t="shared" ca="1" si="1461"/>
        <v>9560.3791842498995</v>
      </c>
      <c r="N3121" s="51">
        <f ca="1">VLOOKUP(CONCATENATE($F3121," ",$G3121),AllocFactorMatrix,(N$4+1),FALSE)*$E3127</f>
        <v>5601.6830696376655</v>
      </c>
      <c r="O3121" s="51">
        <f ca="1">VLOOKUP(CONCATENATE($F3121," ",$G3121),AllocFactorMatrix,(O$4+1),FALSE)*$E3127</f>
        <v>1003.7744701722484</v>
      </c>
      <c r="P3121" s="51">
        <f ca="1">VLOOKUP(CONCATENATE($F3121," ",$G3121),AllocFactorMatrix,(P$4+1),FALSE)*$E3127</f>
        <v>203.55521921810953</v>
      </c>
      <c r="Q3121" s="51">
        <f ca="1">VLOOKUP(CONCATENATE($F3121," ",$G3121),AllocFactorMatrix,(Q$4+1),FALSE)*$E3127</f>
        <v>7.7299173976654867</v>
      </c>
      <c r="R3121" s="51">
        <f t="shared" ref="R3121:R3127" ca="1" si="1463">SUBTOTAL(9,N3121:Q3121)</f>
        <v>6816.7426764256888</v>
      </c>
      <c r="S3121" s="51">
        <f ca="1">VLOOKUP(CONCATENATE($F3121," ",$G3121),AllocFactorMatrix,(S$4+1),FALSE)*$E3127</f>
        <v>265.279873085551</v>
      </c>
      <c r="T3121" s="51">
        <f ca="1">VLOOKUP(CONCATENATE($F3121," ",$G3121),AllocFactorMatrix,(T$4+1),FALSE)*$E3127</f>
        <v>3581.4314724140968</v>
      </c>
      <c r="U3121" s="51">
        <f ca="1">VLOOKUP(CONCATENATE($F3121," ",$G3121),AllocFactorMatrix,(U$4+1),FALSE)*$E3127</f>
        <v>13697.537688536378</v>
      </c>
      <c r="V3121" s="51">
        <f ca="1">VLOOKUP(CONCATENATE($F3121," ",$G3121),AllocFactorMatrix,(V$4+1),FALSE)*$E3127</f>
        <v>2481.435992696689</v>
      </c>
      <c r="W3121" s="51">
        <f t="shared" ref="W3121:W3127" ca="1" si="1464">SUBTOTAL(9,S3121:V3121)</f>
        <v>20025.685026732717</v>
      </c>
      <c r="X3121" s="51">
        <f ca="1">VLOOKUP(CONCATENATE($F3121," ",$G3121),AllocFactorMatrix,(X$4+1),FALSE)*$E3127</f>
        <v>1537.4357742773916</v>
      </c>
      <c r="Y3121" s="51">
        <f ca="1">VLOOKUP(CONCATENATE($F3121," ",$G3121),AllocFactorMatrix,(Y$4+1),FALSE)*$E3127</f>
        <v>30.706535770962809</v>
      </c>
      <c r="Z3121" s="51">
        <f t="shared" ca="1" si="1462"/>
        <v>1568.1423100483544</v>
      </c>
      <c r="AA3121" s="51">
        <f ca="1">VLOOKUP(CONCATENATE($F3121," ",$G3121),AllocFactorMatrix,(AA$4+1),FALSE)*$E3127</f>
        <v>20.281265131760044</v>
      </c>
      <c r="AB3121" s="51">
        <f ca="1">VLOOKUP(CONCATENATE($F3121," ",$G3121),AllocFactorMatrix,(AB$4+1),FALSE)*$E3127</f>
        <v>90.100927111058652</v>
      </c>
      <c r="AC3121" s="51">
        <f ca="1">VLOOKUP(CONCATENATE($F3121," ",$G3121),AllocFactorMatrix,(AC$4+1),FALSE)*$E3127</f>
        <v>18.48576015542033</v>
      </c>
    </row>
    <row r="3122" spans="1:29" s="48" customFormat="1" hidden="1" outlineLevel="1">
      <c r="A3122" s="53"/>
      <c r="B3122" s="104"/>
      <c r="C3122" s="52"/>
      <c r="D3122" s="52"/>
      <c r="F3122" s="175" t="str">
        <f>F3127</f>
        <v>RB_GUP</v>
      </c>
      <c r="G3122" s="52" t="str">
        <f>$G$10</f>
        <v>SUBTRAN</v>
      </c>
      <c r="H3122" s="50">
        <f t="shared" ca="1" si="1436"/>
        <v>21722.676541532397</v>
      </c>
      <c r="I3122" s="51">
        <f ca="1">VLOOKUP(CONCATENATE($F3122," ",$G3122),AllocFactorMatrix,(I$4+1),FALSE)*$E3127</f>
        <v>11099.274594813491</v>
      </c>
      <c r="J3122" s="51">
        <f ca="1">VLOOKUP(CONCATENATE($F3122," ",$G3122),AllocFactorMatrix,(J$4+1),FALSE)*$E3127</f>
        <v>2601.8574666579252</v>
      </c>
      <c r="K3122" s="51">
        <f ca="1">VLOOKUP(CONCATENATE($F3122," ",$G3122),AllocFactorMatrix,(K$4+1),FALSE)*$E3127</f>
        <v>36.346939894899577</v>
      </c>
      <c r="L3122" s="51">
        <f ca="1">VLOOKUP(CONCATENATE($F3122," ",$G3122),AllocFactorMatrix,(L$4+1),FALSE)*$E3127</f>
        <v>6.5786272439485449</v>
      </c>
      <c r="M3122" s="51">
        <f t="shared" ca="1" si="1461"/>
        <v>2644.7830337967735</v>
      </c>
      <c r="N3122" s="51">
        <f ca="1">VLOOKUP(CONCATENATE($F3122," ",$G3122),AllocFactorMatrix,(N$4+1),FALSE)*$E3127</f>
        <v>1503.6874582096532</v>
      </c>
      <c r="O3122" s="51">
        <f ca="1">VLOOKUP(CONCATENATE($F3122," ",$G3122),AllocFactorMatrix,(O$4+1),FALSE)*$E3127</f>
        <v>270.20508167989487</v>
      </c>
      <c r="P3122" s="51">
        <f ca="1">VLOOKUP(CONCATENATE($F3122," ",$G3122),AllocFactorMatrix,(P$4+1),FALSE)*$E3127</f>
        <v>70.926750659527769</v>
      </c>
      <c r="Q3122" s="51">
        <f ca="1">VLOOKUP(CONCATENATE($F3122," ",$G3122),AllocFactorMatrix,(Q$4+1),FALSE)*$E3127</f>
        <v>0</v>
      </c>
      <c r="R3122" s="51">
        <f t="shared" ca="1" si="1463"/>
        <v>1844.8192905490757</v>
      </c>
      <c r="S3122" s="51">
        <f ca="1">VLOOKUP(CONCATENATE($F3122," ",$G3122),AllocFactorMatrix,(S$4+1),FALSE)*$E3127</f>
        <v>67.777560431261392</v>
      </c>
      <c r="T3122" s="51">
        <f ca="1">VLOOKUP(CONCATENATE($F3122," ",$G3122),AllocFactorMatrix,(T$4+1),FALSE)*$E3127</f>
        <v>950.98489536700811</v>
      </c>
      <c r="U3122" s="51">
        <f ca="1">VLOOKUP(CONCATENATE($F3122," ",$G3122),AllocFactorMatrix,(U$4+1),FALSE)*$E3127</f>
        <v>4689.0891116357225</v>
      </c>
      <c r="V3122" s="51">
        <f ca="1">VLOOKUP(CONCATENATE($F3122," ",$G3122),AllocFactorMatrix,(V$4+1),FALSE)*$E3127</f>
        <v>0</v>
      </c>
      <c r="W3122" s="51">
        <f t="shared" ca="1" si="1464"/>
        <v>5707.8515674339924</v>
      </c>
      <c r="X3122" s="51">
        <f ca="1">VLOOKUP(CONCATENATE($F3122," ",$G3122),AllocFactorMatrix,(X$4+1),FALSE)*$E3127</f>
        <v>412.19106823638532</v>
      </c>
      <c r="Y3122" s="51">
        <f ca="1">VLOOKUP(CONCATENATE($F3122," ",$G3122),AllocFactorMatrix,(Y$4+1),FALSE)*$E3127</f>
        <v>8.2761853940129591</v>
      </c>
      <c r="Z3122" s="51">
        <f t="shared" ca="1" si="1462"/>
        <v>420.46725363039826</v>
      </c>
      <c r="AA3122" s="51">
        <f ca="1">VLOOKUP(CONCATENATE($F3122," ",$G3122),AllocFactorMatrix,(AA$4+1),FALSE)*$E3127</f>
        <v>5.4808013086725555</v>
      </c>
      <c r="AB3122" s="51">
        <f ca="1">VLOOKUP(CONCATENATE($F3122," ",$G3122),AllocFactorMatrix,(AB$4+1),FALSE)*$E3127</f>
        <v>0</v>
      </c>
      <c r="AC3122" s="51">
        <f ca="1">VLOOKUP(CONCATENATE($F3122," ",$G3122),AllocFactorMatrix,(AC$4+1),FALSE)*$E3127</f>
        <v>0</v>
      </c>
    </row>
    <row r="3123" spans="1:29" s="48" customFormat="1" hidden="1" outlineLevel="1">
      <c r="A3123" s="53"/>
      <c r="B3123" s="104"/>
      <c r="C3123" s="52"/>
      <c r="D3123" s="52"/>
      <c r="F3123" s="175" t="str">
        <f>F3127</f>
        <v>RB_GUP</v>
      </c>
      <c r="G3123" s="52" t="str">
        <f>$G$11</f>
        <v>DISTPRI</v>
      </c>
      <c r="H3123" s="50">
        <f t="shared" ca="1" si="1436"/>
        <v>86909.000229651065</v>
      </c>
      <c r="I3123" s="51">
        <f ca="1">VLOOKUP(CONCATENATE($F3123," ",$G3123),AllocFactorMatrix,(I$4+1),FALSE)*$E3127</f>
        <v>56908.627623858578</v>
      </c>
      <c r="J3123" s="51">
        <f ca="1">VLOOKUP(CONCATENATE($F3123," ",$G3123),AllocFactorMatrix,(J$4+1),FALSE)*$E3127</f>
        <v>13318.815340171966</v>
      </c>
      <c r="K3123" s="51">
        <f ca="1">VLOOKUP(CONCATENATE($F3123," ",$G3123),AllocFactorMatrix,(K$4+1),FALSE)*$E3127</f>
        <v>186.03389458843554</v>
      </c>
      <c r="L3123" s="51">
        <f ca="1">VLOOKUP(CONCATENATE($F3123," ",$G3123),AllocFactorMatrix,(L$4+1),FALSE)*$E3127</f>
        <v>0</v>
      </c>
      <c r="M3123" s="51">
        <f t="shared" ca="1" si="1461"/>
        <v>13504.849234760402</v>
      </c>
      <c r="N3123" s="51">
        <f ca="1">VLOOKUP(CONCATENATE($F3123," ",$G3123),AllocFactorMatrix,(N$4+1),FALSE)*$E3127</f>
        <v>7731.8335784764322</v>
      </c>
      <c r="O3123" s="51">
        <f ca="1">VLOOKUP(CONCATENATE($F3123," ",$G3123),AllocFactorMatrix,(O$4+1),FALSE)*$E3127</f>
        <v>1389.2496036373707</v>
      </c>
      <c r="P3123" s="51">
        <f ca="1">VLOOKUP(CONCATENATE($F3123," ",$G3123),AllocFactorMatrix,(P$4+1),FALSE)*$E3127</f>
        <v>0</v>
      </c>
      <c r="Q3123" s="51">
        <f ca="1">VLOOKUP(CONCATENATE($F3123," ",$G3123),AllocFactorMatrix,(Q$4+1),FALSE)*$E3127</f>
        <v>0</v>
      </c>
      <c r="R3123" s="51">
        <f t="shared" ca="1" si="1463"/>
        <v>9121.0831821138036</v>
      </c>
      <c r="S3123" s="51">
        <f ca="1">VLOOKUP(CONCATENATE($F3123," ",$G3123),AllocFactorMatrix,(S$4+1),FALSE)*$E3127</f>
        <v>349.60844094716907</v>
      </c>
      <c r="T3123" s="51">
        <f ca="1">VLOOKUP(CONCATENATE($F3123," ",$G3123),AllocFactorMatrix,(T$4+1),FALSE)*$E3127</f>
        <v>4834.3375598966595</v>
      </c>
      <c r="U3123" s="51">
        <f ca="1">VLOOKUP(CONCATENATE($F3123," ",$G3123),AllocFactorMatrix,(U$4+1),FALSE)*$E3127</f>
        <v>0</v>
      </c>
      <c r="V3123" s="51">
        <f ca="1">VLOOKUP(CONCATENATE($F3123," ",$G3123),AllocFactorMatrix,(V$4+1),FALSE)*$E3127</f>
        <v>0</v>
      </c>
      <c r="W3123" s="51">
        <f t="shared" ca="1" si="1464"/>
        <v>5183.9460008438282</v>
      </c>
      <c r="X3123" s="51">
        <f ca="1">VLOOKUP(CONCATENATE($F3123," ",$G3123),AllocFactorMatrix,(X$4+1),FALSE)*$E3127</f>
        <v>2120.0048790154324</v>
      </c>
      <c r="Y3123" s="51">
        <f ca="1">VLOOKUP(CONCATENATE($F3123," ",$G3123),AllocFactorMatrix,(Y$4+1),FALSE)*$E3127</f>
        <v>42.551841189990931</v>
      </c>
      <c r="Z3123" s="51">
        <f t="shared" ca="1" si="1462"/>
        <v>2162.5567202054235</v>
      </c>
      <c r="AA3123" s="51">
        <f ca="1">VLOOKUP(CONCATENATE($F3123," ",$G3123),AllocFactorMatrix,(AA$4+1),FALSE)*$E3127</f>
        <v>27.937467869012064</v>
      </c>
      <c r="AB3123" s="51">
        <f ca="1">VLOOKUP(CONCATENATE($F3123," ",$G3123),AllocFactorMatrix,(AB$4+1),FALSE)*$E3127</f>
        <v>0</v>
      </c>
      <c r="AC3123" s="51">
        <f ca="1">VLOOKUP(CONCATENATE($F3123," ",$G3123),AllocFactorMatrix,(AC$4+1),FALSE)*$E3127</f>
        <v>0</v>
      </c>
    </row>
    <row r="3124" spans="1:29" s="48" customFormat="1" hidden="1" outlineLevel="1">
      <c r="A3124" s="53"/>
      <c r="B3124" s="104"/>
      <c r="C3124" s="52"/>
      <c r="D3124" s="52"/>
      <c r="F3124" s="175" t="str">
        <f>F3127</f>
        <v>RB_GUP</v>
      </c>
      <c r="G3124" s="52" t="str">
        <f>$G$12</f>
        <v>DISTSEC</v>
      </c>
      <c r="H3124" s="50">
        <f t="shared" ca="1" si="1436"/>
        <v>41663.004006174015</v>
      </c>
      <c r="I3124" s="51">
        <f ca="1">VLOOKUP(CONCATENATE($F3124," ",$G3124),AllocFactorMatrix,(I$4+1),FALSE)*$E3127</f>
        <v>30918.327089415237</v>
      </c>
      <c r="J3124" s="51">
        <f ca="1">VLOOKUP(CONCATENATE($F3124," ",$G3124),AllocFactorMatrix,(J$4+1),FALSE)*$E3127</f>
        <v>6234.5160837566964</v>
      </c>
      <c r="K3124" s="51">
        <f ca="1">VLOOKUP(CONCATENATE($F3124," ",$G3124),AllocFactorMatrix,(K$4+1),FALSE)*$E3127</f>
        <v>0</v>
      </c>
      <c r="L3124" s="51">
        <f ca="1">VLOOKUP(CONCATENATE($F3124," ",$G3124),AllocFactorMatrix,(L$4+1),FALSE)*$E3127</f>
        <v>0</v>
      </c>
      <c r="M3124" s="51">
        <f t="shared" ca="1" si="1461"/>
        <v>6234.5160837566964</v>
      </c>
      <c r="N3124" s="51">
        <f ca="1">VLOOKUP(CONCATENATE($F3124," ",$G3124),AllocFactorMatrix,(N$4+1),FALSE)*$E3127</f>
        <v>3116.2323402648558</v>
      </c>
      <c r="O3124" s="51">
        <f ca="1">VLOOKUP(CONCATENATE($F3124," ",$G3124),AllocFactorMatrix,(O$4+1),FALSE)*$E3127</f>
        <v>0</v>
      </c>
      <c r="P3124" s="51">
        <f ca="1">VLOOKUP(CONCATENATE($F3124," ",$G3124),AllocFactorMatrix,(P$4+1),FALSE)*$E3127</f>
        <v>0</v>
      </c>
      <c r="Q3124" s="51">
        <f ca="1">VLOOKUP(CONCATENATE($F3124," ",$G3124),AllocFactorMatrix,(Q$4+1),FALSE)*$E3127</f>
        <v>0</v>
      </c>
      <c r="R3124" s="51">
        <f t="shared" ca="1" si="1463"/>
        <v>3116.2323402648558</v>
      </c>
      <c r="S3124" s="51">
        <f ca="1">VLOOKUP(CONCATENATE($F3124," ",$G3124),AllocFactorMatrix,(S$4+1),FALSE)*$E3127</f>
        <v>116.47746852050501</v>
      </c>
      <c r="T3124" s="51">
        <f ca="1">VLOOKUP(CONCATENATE($F3124," ",$G3124),AllocFactorMatrix,(T$4+1),FALSE)*$E3127</f>
        <v>0</v>
      </c>
      <c r="U3124" s="51">
        <f ca="1">VLOOKUP(CONCATENATE($F3124," ",$G3124),AllocFactorMatrix,(U$4+1),FALSE)*$E3127</f>
        <v>0</v>
      </c>
      <c r="V3124" s="51">
        <f ca="1">VLOOKUP(CONCATENATE($F3124," ",$G3124),AllocFactorMatrix,(V$4+1),FALSE)*$E3127</f>
        <v>0</v>
      </c>
      <c r="W3124" s="51">
        <f t="shared" ca="1" si="1464"/>
        <v>116.47746852050501</v>
      </c>
      <c r="X3124" s="51">
        <f ca="1">VLOOKUP(CONCATENATE($F3124," ",$G3124),AllocFactorMatrix,(X$4+1),FALSE)*$E3127</f>
        <v>880.26315823875063</v>
      </c>
      <c r="Y3124" s="51">
        <f ca="1">VLOOKUP(CONCATENATE($F3124," ",$G3124),AllocFactorMatrix,(Y$4+1),FALSE)*$E3127</f>
        <v>0</v>
      </c>
      <c r="Z3124" s="51">
        <f t="shared" ca="1" si="1462"/>
        <v>880.26315823875063</v>
      </c>
      <c r="AA3124" s="51">
        <f ca="1">VLOOKUP(CONCATENATE($F3124," ",$G3124),AllocFactorMatrix,(AA$4+1),FALSE)*$E3127</f>
        <v>10.407854607504333</v>
      </c>
      <c r="AB3124" s="51">
        <f ca="1">VLOOKUP(CONCATENATE($F3124," ",$G3124),AllocFactorMatrix,(AB$4+1),FALSE)*$E3127</f>
        <v>320.35074804953194</v>
      </c>
      <c r="AC3124" s="51">
        <f ca="1">VLOOKUP(CONCATENATE($F3124," ",$G3124),AllocFactorMatrix,(AC$4+1),FALSE)*$E3127</f>
        <v>66.429263320940706</v>
      </c>
    </row>
    <row r="3125" spans="1:29" s="48" customFormat="1" hidden="1" outlineLevel="1">
      <c r="A3125" s="53"/>
      <c r="B3125" s="104"/>
      <c r="C3125" s="52"/>
      <c r="D3125" s="52"/>
      <c r="F3125" s="175" t="str">
        <f>F3127</f>
        <v>RB_GUP</v>
      </c>
      <c r="G3125" s="52" t="str">
        <f>$G$13</f>
        <v>ENERGY</v>
      </c>
      <c r="H3125" s="50">
        <f t="shared" ca="1" si="1436"/>
        <v>2697.2886264995732</v>
      </c>
      <c r="I3125" s="51">
        <f ca="1">VLOOKUP(CONCATENATE($F3125," ",$G3125),AllocFactorMatrix,(I$4+1),FALSE)*$E3127</f>
        <v>1055.4118418147973</v>
      </c>
      <c r="J3125" s="51">
        <f ca="1">VLOOKUP(CONCATENATE($F3125," ",$G3125),AllocFactorMatrix,(J$4+1),FALSE)*$E3127</f>
        <v>304.48325418686727</v>
      </c>
      <c r="K3125" s="51">
        <f ca="1">VLOOKUP(CONCATENATE($F3125," ",$G3125),AllocFactorMatrix,(K$4+1),FALSE)*$E3127</f>
        <v>4.2438466588184758</v>
      </c>
      <c r="L3125" s="51">
        <f ca="1">VLOOKUP(CONCATENATE($F3125," ",$G3125),AllocFactorMatrix,(L$4+1),FALSE)*$E3127</f>
        <v>0.59328616619462604</v>
      </c>
      <c r="M3125" s="51">
        <f t="shared" ca="1" si="1461"/>
        <v>309.32038701188037</v>
      </c>
      <c r="N3125" s="51">
        <f ca="1">VLOOKUP(CONCATENATE($F3125," ",$G3125),AllocFactorMatrix,(N$4+1),FALSE)*$E3127</f>
        <v>197.55613933472227</v>
      </c>
      <c r="O3125" s="51">
        <f ca="1">VLOOKUP(CONCATENATE($F3125," ",$G3125),AllocFactorMatrix,(O$4+1),FALSE)*$E3127</f>
        <v>35.231957481599899</v>
      </c>
      <c r="P3125" s="51">
        <f ca="1">VLOOKUP(CONCATENATE($F3125," ",$G3125),AllocFactorMatrix,(P$4+1),FALSE)*$E3127</f>
        <v>7.1745167918274193</v>
      </c>
      <c r="Q3125" s="51">
        <f ca="1">VLOOKUP(CONCATENATE($F3125," ",$G3125),AllocFactorMatrix,(Q$4+1),FALSE)*$E3127</f>
        <v>0.27098392729985915</v>
      </c>
      <c r="R3125" s="51">
        <f t="shared" ca="1" si="1463"/>
        <v>240.23359753544943</v>
      </c>
      <c r="S3125" s="51">
        <f ca="1">VLOOKUP(CONCATENATE($F3125," ",$G3125),AllocFactorMatrix,(S$4+1),FALSE)*$E3127</f>
        <v>10.346018608199476</v>
      </c>
      <c r="T3125" s="51">
        <f ca="1">VLOOKUP(CONCATENATE($F3125," ",$G3125),AllocFactorMatrix,(T$4+1),FALSE)*$E3127</f>
        <v>163.57252133316658</v>
      </c>
      <c r="U3125" s="51">
        <f ca="1">VLOOKUP(CONCATENATE($F3125," ",$G3125),AllocFactorMatrix,(U$4+1),FALSE)*$E3127</f>
        <v>703.49879195319954</v>
      </c>
      <c r="V3125" s="51">
        <f ca="1">VLOOKUP(CONCATENATE($F3125," ",$G3125),AllocFactorMatrix,(V$4+1),FALSE)*$E3127</f>
        <v>132.33547062909571</v>
      </c>
      <c r="W3125" s="51">
        <f t="shared" ca="1" si="1464"/>
        <v>1009.7528025236613</v>
      </c>
      <c r="X3125" s="51">
        <f ca="1">VLOOKUP(CONCATENATE($F3125," ",$G3125),AllocFactorMatrix,(X$4+1),FALSE)*$E3127</f>
        <v>54.266713092081815</v>
      </c>
      <c r="Y3125" s="51">
        <f ca="1">VLOOKUP(CONCATENATE($F3125," ",$G3125),AllocFactorMatrix,(Y$4+1),FALSE)*$E3127</f>
        <v>1.0888507732409496</v>
      </c>
      <c r="Z3125" s="51">
        <f t="shared" ca="1" si="1462"/>
        <v>55.355563865322765</v>
      </c>
      <c r="AA3125" s="51">
        <f ca="1">VLOOKUP(CONCATENATE($F3125," ",$G3125),AllocFactorMatrix,(AA$4+1),FALSE)*$E3127</f>
        <v>0.97125955889984017</v>
      </c>
      <c r="AB3125" s="51">
        <f ca="1">VLOOKUP(CONCATENATE($F3125," ",$G3125),AllocFactorMatrix,(AB$4+1),FALSE)*$E3127</f>
        <v>21.755881481572839</v>
      </c>
      <c r="AC3125" s="51">
        <f ca="1">VLOOKUP(CONCATENATE($F3125," ",$G3125),AllocFactorMatrix,(AC$4+1),FALSE)*$E3127</f>
        <v>4.4872927079881064</v>
      </c>
    </row>
    <row r="3126" spans="1:29" s="48" customFormat="1" hidden="1" outlineLevel="1">
      <c r="A3126" s="53"/>
      <c r="B3126" s="104"/>
      <c r="C3126" s="52"/>
      <c r="D3126" s="52"/>
      <c r="F3126" s="175" t="str">
        <f>F3127</f>
        <v>RB_GUP</v>
      </c>
      <c r="G3126" s="52" t="str">
        <f>$G$14</f>
        <v>CUSTOMER</v>
      </c>
      <c r="H3126" s="50">
        <f t="shared" ca="1" si="1436"/>
        <v>19635.505136732601</v>
      </c>
      <c r="I3126" s="51">
        <f ca="1">VLOOKUP(CONCATENATE($F3126," ",$G3126),AllocFactorMatrix,(I$4+1),FALSE)*$E3127</f>
        <v>9725.5868398989805</v>
      </c>
      <c r="J3126" s="51">
        <f ca="1">VLOOKUP(CONCATENATE($F3126," ",$G3126),AllocFactorMatrix,(J$4+1),FALSE)*$E3127</f>
        <v>3099.6849610927802</v>
      </c>
      <c r="K3126" s="51">
        <f ca="1">VLOOKUP(CONCATENATE($F3126," ",$G3126),AllocFactorMatrix,(K$4+1),FALSE)*$E3127</f>
        <v>197.85670263920676</v>
      </c>
      <c r="L3126" s="51">
        <f ca="1">VLOOKUP(CONCATENATE($F3126," ",$G3126),AllocFactorMatrix,(L$4+1),FALSE)*$E3127</f>
        <v>33.27686457972878</v>
      </c>
      <c r="M3126" s="51">
        <f t="shared" ca="1" si="1461"/>
        <v>3330.8185283117155</v>
      </c>
      <c r="N3126" s="51">
        <f ca="1">VLOOKUP(CONCATENATE($F3126," ",$G3126),AllocFactorMatrix,(N$4+1),FALSE)*$E3127</f>
        <v>241.66342899072959</v>
      </c>
      <c r="O3126" s="51">
        <f ca="1">VLOOKUP(CONCATENATE($F3126," ",$G3126),AllocFactorMatrix,(O$4+1),FALSE)*$E3127</f>
        <v>69.854119134882225</v>
      </c>
      <c r="P3126" s="51">
        <f ca="1">VLOOKUP(CONCATENATE($F3126," ",$G3126),AllocFactorMatrix,(P$4+1),FALSE)*$E3127</f>
        <v>81.826258512308698</v>
      </c>
      <c r="Q3126" s="51">
        <f ca="1">VLOOKUP(CONCATENATE($F3126," ",$G3126),AllocFactorMatrix,(Q$4+1),FALSE)*$E3127</f>
        <v>10.223991084125977</v>
      </c>
      <c r="R3126" s="51">
        <f t="shared" ca="1" si="1463"/>
        <v>403.56779772204652</v>
      </c>
      <c r="S3126" s="51">
        <f ca="1">VLOOKUP(CONCATENATE($F3126," ",$G3126),AllocFactorMatrix,(S$4+1),FALSE)*$E3127</f>
        <v>1.600119612178353</v>
      </c>
      <c r="T3126" s="51">
        <f ca="1">VLOOKUP(CONCATENATE($F3126," ",$G3126),AllocFactorMatrix,(T$4+1),FALSE)*$E3127</f>
        <v>49.580481903867863</v>
      </c>
      <c r="U3126" s="51">
        <f ca="1">VLOOKUP(CONCATENATE($F3126," ",$G3126),AllocFactorMatrix,(U$4+1),FALSE)*$E3127</f>
        <v>137.54264702646736</v>
      </c>
      <c r="V3126" s="51">
        <f ca="1">VLOOKUP(CONCATENATE($F3126," ",$G3126),AllocFactorMatrix,(V$4+1),FALSE)*$E3127</f>
        <v>40.897390914128344</v>
      </c>
      <c r="W3126" s="51">
        <f t="shared" ca="1" si="1464"/>
        <v>229.62063945664192</v>
      </c>
      <c r="X3126" s="51">
        <f ca="1">VLOOKUP(CONCATENATE($F3126," ",$G3126),AllocFactorMatrix,(X$4+1),FALSE)*$E3127</f>
        <v>48.836123463342389</v>
      </c>
      <c r="Y3126" s="51">
        <f ca="1">VLOOKUP(CONCATENATE($F3126," ",$G3126),AllocFactorMatrix,(Y$4+1),FALSE)*$E3127</f>
        <v>0.91445145993297638</v>
      </c>
      <c r="Z3126" s="51">
        <f t="shared" ca="1" si="1462"/>
        <v>49.750574923275366</v>
      </c>
      <c r="AA3126" s="51">
        <f ca="1">VLOOKUP(CONCATENATE($F3126," ",$G3126),AllocFactorMatrix,(AA$4+1),FALSE)*$E3127</f>
        <v>4.7243329898909412</v>
      </c>
      <c r="AB3126" s="51">
        <f ca="1">VLOOKUP(CONCATENATE($F3126," ",$G3126),AllocFactorMatrix,(AB$4+1),FALSE)*$E3127</f>
        <v>5191.7682810525948</v>
      </c>
      <c r="AC3126" s="51">
        <f ca="1">VLOOKUP(CONCATENATE($F3126," ",$G3126),AllocFactorMatrix,(AC$4+1),FALSE)*$E3127</f>
        <v>699.66814237745643</v>
      </c>
    </row>
    <row r="3127" spans="1:29" s="48" customFormat="1" collapsed="1">
      <c r="A3127" s="53"/>
      <c r="B3127" s="104"/>
      <c r="C3127" s="52"/>
      <c r="D3127" s="102" t="s">
        <v>674</v>
      </c>
      <c r="E3127" s="58">
        <f>258232+137326</f>
        <v>395558</v>
      </c>
      <c r="F3127" s="92" t="s">
        <v>73</v>
      </c>
      <c r="G3127" s="52" t="str">
        <f>$G$15</f>
        <v>TOTAL</v>
      </c>
      <c r="H3127" s="50">
        <f t="shared" ca="1" si="1436"/>
        <v>395558.00000000012</v>
      </c>
      <c r="I3127" s="51">
        <f ca="1">VLOOKUP(CONCATENATE($F3127," ",$G3127),AllocFactorMatrix,(I$4+1),FALSE)*$E3127</f>
        <v>224379.56479176419</v>
      </c>
      <c r="J3127" s="51">
        <f ca="1">VLOOKUP(CONCATENATE($F3127," ",$G3127),AllocFactorMatrix,(J$4+1),FALSE)*$E3127</f>
        <v>52300.963678223488</v>
      </c>
      <c r="K3127" s="51">
        <f ca="1">VLOOKUP(CONCATENATE($F3127," ",$G3127),AllocFactorMatrix,(K$4+1),FALSE)*$E3127</f>
        <v>796.29560469310775</v>
      </c>
      <c r="L3127" s="51">
        <f ca="1">VLOOKUP(CONCATENATE($F3127," ",$G3127),AllocFactorMatrix,(L$4+1),FALSE)*$E3127</f>
        <v>92.232722959352373</v>
      </c>
      <c r="M3127" s="51">
        <f t="shared" ca="1" si="1461"/>
        <v>53189.492005875945</v>
      </c>
      <c r="N3127" s="51">
        <f ca="1">VLOOKUP(CONCATENATE($F3127," ",$G3127),AllocFactorMatrix,(N$4+1),FALSE)*$E3127</f>
        <v>28707.796382167158</v>
      </c>
      <c r="O3127" s="51">
        <f ca="1">VLOOKUP(CONCATENATE($F3127," ",$G3127),AllocFactorMatrix,(O$4+1),FALSE)*$E3127</f>
        <v>4616.7015881662273</v>
      </c>
      <c r="P3127" s="51">
        <f ca="1">VLOOKUP(CONCATENATE($F3127," ",$G3127),AllocFactorMatrix,(P$4+1),FALSE)*$E3127</f>
        <v>738.3166357498792</v>
      </c>
      <c r="Q3127" s="51">
        <f ca="1">VLOOKUP(CONCATENATE($F3127," ",$G3127),AllocFactorMatrix,(Q$4+1),FALSE)*$E3127</f>
        <v>32.459039895294751</v>
      </c>
      <c r="R3127" s="51">
        <f t="shared" ca="1" si="1463"/>
        <v>34095.273645978559</v>
      </c>
      <c r="S3127" s="51">
        <f ca="1">VLOOKUP(CONCATENATE($F3127," ",$G3127),AllocFactorMatrix,(S$4+1),FALSE)*$E3127</f>
        <v>1299.5853660071341</v>
      </c>
      <c r="T3127" s="51">
        <f ca="1">VLOOKUP(CONCATENATE($F3127," ",$G3127),AllocFactorMatrix,(T$4+1),FALSE)*$E3127</f>
        <v>16174.883457503433</v>
      </c>
      <c r="U3127" s="51">
        <f ca="1">VLOOKUP(CONCATENATE($F3127," ",$G3127),AllocFactorMatrix,(U$4+1),FALSE)*$E3127</f>
        <v>44450.806033009772</v>
      </c>
      <c r="V3127" s="51">
        <f ca="1">VLOOKUP(CONCATENATE($F3127," ",$G3127),AllocFactorMatrix,(V$4+1),FALSE)*$E3127</f>
        <v>7224.0742023857601</v>
      </c>
      <c r="W3127" s="51">
        <f t="shared" ca="1" si="1464"/>
        <v>69149.349058906097</v>
      </c>
      <c r="X3127" s="51">
        <f ca="1">VLOOKUP(CONCATENATE($F3127," ",$G3127),AllocFactorMatrix,(X$4+1),FALSE)*$E3127</f>
        <v>7884.0871621483766</v>
      </c>
      <c r="Y3127" s="51">
        <f ca="1">VLOOKUP(CONCATENATE($F3127," ",$G3127),AllocFactorMatrix,(Y$4+1),FALSE)*$E3127</f>
        <v>140.08198226348199</v>
      </c>
      <c r="Z3127" s="51">
        <f t="shared" ca="1" si="1462"/>
        <v>8024.1691444118587</v>
      </c>
      <c r="AA3127" s="51">
        <f ca="1">VLOOKUP(CONCATENATE($F3127," ",$G3127),AllocFactorMatrix,(AA$4+1),FALSE)*$E3127</f>
        <v>107.14963140270464</v>
      </c>
      <c r="AB3127" s="51">
        <f ca="1">VLOOKUP(CONCATENATE($F3127," ",$G3127),AllocFactorMatrix,(AB$4+1),FALSE)*$E3127</f>
        <v>5789.8909205040263</v>
      </c>
      <c r="AC3127" s="51">
        <f ca="1">VLOOKUP(CONCATENATE($F3127," ",$G3127),AllocFactorMatrix,(AC$4+1),FALSE)*$E3127</f>
        <v>823.11080115670882</v>
      </c>
    </row>
    <row r="3128" spans="1:29" hidden="1" outlineLevel="1">
      <c r="E3128" s="48"/>
      <c r="F3128" s="175" t="str">
        <f>F3135</f>
        <v>LABOR_M</v>
      </c>
      <c r="G3128" s="52" t="str">
        <f>$G$8</f>
        <v>PRODUCTION</v>
      </c>
      <c r="H3128" s="4">
        <f t="shared" ca="1" si="1436"/>
        <v>-386.38495178214811</v>
      </c>
      <c r="I3128" s="5">
        <f ca="1">VLOOKUP(CONCATENATE($F3128," ",$G3128),AllocFactorMatrix,(I$4+1),FALSE)*$E3135</f>
        <v>-198.75100206517013</v>
      </c>
      <c r="J3128" s="5">
        <f ca="1">VLOOKUP(CONCATENATE($F3128," ",$G3128),AllocFactorMatrix,(J$4+1),FALSE)*$E3135</f>
        <v>-46.34876423829494</v>
      </c>
      <c r="K3128" s="5">
        <f ca="1">VLOOKUP(CONCATENATE($F3128," ",$G3128),AllocFactorMatrix,(K$4+1),FALSE)*$E3135</f>
        <v>-0.64443135152910913</v>
      </c>
      <c r="L3128" s="5">
        <f ca="1">VLOOKUP(CONCATENATE($F3128," ",$G3128),AllocFactorMatrix,(L$4+1),FALSE)*$E3135</f>
        <v>-8.9752343421292083E-2</v>
      </c>
      <c r="M3128" s="5">
        <f t="shared" ref="M3128:M3223" ca="1" si="1465">SUBTOTAL(9,J3128:L3128)</f>
        <v>-47.082947933245336</v>
      </c>
      <c r="N3128" s="5">
        <f ca="1">VLOOKUP(CONCATENATE($F3128," ",$G3128),AllocFactorMatrix,(N$4+1),FALSE)*$E3135</f>
        <v>-27.587164402515882</v>
      </c>
      <c r="O3128" s="5">
        <f ca="1">VLOOKUP(CONCATENATE($F3128," ",$G3128),AllocFactorMatrix,(O$4+1),FALSE)*$E3135</f>
        <v>-4.9433877260537775</v>
      </c>
      <c r="P3128" s="5">
        <f ca="1">VLOOKUP(CONCATENATE($F3128," ",$G3128),AllocFactorMatrix,(P$4+1),FALSE)*$E3135</f>
        <v>-1.0024685844862282</v>
      </c>
      <c r="Q3128" s="5">
        <f ca="1">VLOOKUP(CONCATENATE($F3128," ",$G3128),AllocFactorMatrix,(Q$4+1),FALSE)*$E3135</f>
        <v>-3.8068291157546452E-2</v>
      </c>
      <c r="R3128" s="5">
        <f ca="1">SUBTOTAL(9,N3128:Q3128)</f>
        <v>-33.571089004213434</v>
      </c>
      <c r="S3128" s="5">
        <f ca="1">VLOOKUP(CONCATENATE($F3128," ",$G3128),AllocFactorMatrix,(S$4+1),FALSE)*$E3135</f>
        <v>-1.3064501116024427</v>
      </c>
      <c r="T3128" s="5">
        <f ca="1">VLOOKUP(CONCATENATE($F3128," ",$G3128),AllocFactorMatrix,(T$4+1),FALSE)*$E3135</f>
        <v>-17.637830915739922</v>
      </c>
      <c r="U3128" s="5">
        <f ca="1">VLOOKUP(CONCATENATE($F3128," ",$G3128),AllocFactorMatrix,(U$4+1),FALSE)*$E3135</f>
        <v>-67.457622901138578</v>
      </c>
      <c r="V3128" s="5">
        <f ca="1">VLOOKUP(CONCATENATE($F3128," ",$G3128),AllocFactorMatrix,(V$4+1),FALSE)*$E3135</f>
        <v>-12.220574037094105</v>
      </c>
      <c r="W3128" s="5">
        <f ca="1">SUBTOTAL(9,S3128:V3128)</f>
        <v>-98.622477965575058</v>
      </c>
      <c r="X3128" s="5">
        <f ca="1">VLOOKUP(CONCATENATE($F3128," ",$G3128),AllocFactorMatrix,(X$4+1),FALSE)*$E3135</f>
        <v>-7.5715624993477366</v>
      </c>
      <c r="Y3128" s="5">
        <f ca="1">VLOOKUP(CONCATENATE($F3128," ",$G3128),AllocFactorMatrix,(Y$4+1),FALSE)*$E3135</f>
        <v>-0.15122352336153838</v>
      </c>
      <c r="Z3128" s="5">
        <f t="shared" ref="Z3128:Z3159" ca="1" si="1466">SUBTOTAL(9,X3128:Y3128)</f>
        <v>-7.7227860227092746</v>
      </c>
      <c r="AA3128" s="5">
        <f ca="1">VLOOKUP(CONCATENATE($F3128," ",$G3128),AllocFactorMatrix,(AA$4+1),FALSE)*$E3135</f>
        <v>-9.9881158667026626E-2</v>
      </c>
      <c r="AB3128" s="5">
        <f ca="1">VLOOKUP(CONCATENATE($F3128," ",$G3128),AllocFactorMatrix,(AB$4+1),FALSE)*$E3135</f>
        <v>-0.4437289754046459</v>
      </c>
      <c r="AC3128" s="5">
        <f ca="1">VLOOKUP(CONCATENATE($F3128," ",$G3128),AllocFactorMatrix,(AC$4+1),FALSE)*$E3135</f>
        <v>-9.1038657163095185E-2</v>
      </c>
    </row>
    <row r="3129" spans="1:29" hidden="1" outlineLevel="1">
      <c r="E3129" s="48"/>
      <c r="F3129" s="175" t="str">
        <f>F3135</f>
        <v>LABOR_M</v>
      </c>
      <c r="G3129" s="52" t="str">
        <f>$G$9</f>
        <v>BULKTRAN</v>
      </c>
      <c r="H3129" s="4">
        <f t="shared" ca="1" si="1436"/>
        <v>-59.892723812365212</v>
      </c>
      <c r="I3129" s="5">
        <f ca="1">VLOOKUP(CONCATENATE($F3129," ",$G3129),AllocFactorMatrix,(I$4+1),FALSE)*$E3135</f>
        <v>-30.807977430838498</v>
      </c>
      <c r="J3129" s="5">
        <f ca="1">VLOOKUP(CONCATENATE($F3129," ",$G3129),AllocFactorMatrix,(J$4+1),FALSE)*$E3135</f>
        <v>-7.1844250734013348</v>
      </c>
      <c r="K3129" s="5">
        <f ca="1">VLOOKUP(CONCATENATE($F3129," ",$G3129),AllocFactorMatrix,(K$4+1),FALSE)*$E3135</f>
        <v>-9.9891956907586232E-2</v>
      </c>
      <c r="L3129" s="5">
        <f ca="1">VLOOKUP(CONCATENATE($F3129," ",$G3129),AllocFactorMatrix,(L$4+1),FALSE)*$E3135</f>
        <v>-1.3912323166961286E-2</v>
      </c>
      <c r="M3129" s="5">
        <f t="shared" ca="1" si="1465"/>
        <v>-7.2982293534758824</v>
      </c>
      <c r="N3129" s="5">
        <f ca="1">VLOOKUP(CONCATENATE($F3129," ",$G3129),AllocFactorMatrix,(N$4+1),FALSE)*$E3135</f>
        <v>-4.2762286955154849</v>
      </c>
      <c r="O3129" s="5">
        <f ca="1">VLOOKUP(CONCATENATE($F3129," ",$G3129),AllocFactorMatrix,(O$4+1),FALSE)*$E3135</f>
        <v>-0.76626419949425817</v>
      </c>
      <c r="P3129" s="5">
        <f ca="1">VLOOKUP(CONCATENATE($F3129," ",$G3129),AllocFactorMatrix,(P$4+1),FALSE)*$E3135</f>
        <v>-0.1553905600729984</v>
      </c>
      <c r="Q3129" s="5">
        <f ca="1">VLOOKUP(CONCATENATE($F3129," ",$G3129),AllocFactorMatrix,(Q$4+1),FALSE)*$E3135</f>
        <v>-5.9008862477469099E-3</v>
      </c>
      <c r="R3129" s="5">
        <f t="shared" ref="R3129:R3200" ca="1" si="1467">SUBTOTAL(9,N3129:Q3129)</f>
        <v>-5.2037843413304881</v>
      </c>
      <c r="S3129" s="5">
        <f ca="1">VLOOKUP(CONCATENATE($F3129," ",$G3129),AllocFactorMatrix,(S$4+1),FALSE)*$E3135</f>
        <v>-0.20251010125507107</v>
      </c>
      <c r="T3129" s="5">
        <f ca="1">VLOOKUP(CONCATENATE($F3129," ",$G3129),AllocFactorMatrix,(T$4+1),FALSE)*$E3135</f>
        <v>-2.7340033063223785</v>
      </c>
      <c r="U3129" s="5">
        <f ca="1">VLOOKUP(CONCATENATE($F3129," ",$G3129),AllocFactorMatrix,(U$4+1),FALSE)*$E3135</f>
        <v>-10.456465136185066</v>
      </c>
      <c r="V3129" s="5">
        <f ca="1">VLOOKUP(CONCATENATE($F3129," ",$G3129),AllocFactorMatrix,(V$4+1),FALSE)*$E3135</f>
        <v>-1.8942856398944634</v>
      </c>
      <c r="W3129" s="5">
        <f t="shared" ref="W3129:W3135" ca="1" si="1468">SUBTOTAL(9,S3129:V3129)</f>
        <v>-15.28726418365698</v>
      </c>
      <c r="X3129" s="5">
        <f ca="1">VLOOKUP(CONCATENATE($F3129," ",$G3129),AllocFactorMatrix,(X$4+1),FALSE)*$E3135</f>
        <v>-1.1736520780891522</v>
      </c>
      <c r="Y3129" s="5">
        <f ca="1">VLOOKUP(CONCATENATE($F3129," ",$G3129),AllocFactorMatrix,(Y$4+1),FALSE)*$E3135</f>
        <v>-2.3440842291736035E-2</v>
      </c>
      <c r="Z3129" s="5">
        <f t="shared" ca="1" si="1466"/>
        <v>-1.1970929203808882</v>
      </c>
      <c r="AA3129" s="5">
        <f ca="1">VLOOKUP(CONCATENATE($F3129," ",$G3129),AllocFactorMatrix,(AA$4+1),FALSE)*$E3135</f>
        <v>-1.5482369648484937E-2</v>
      </c>
      <c r="AB3129" s="5">
        <f ca="1">VLOOKUP(CONCATENATE($F3129," ",$G3129),AllocFactorMatrix,(AB$4+1),FALSE)*$E3135</f>
        <v>-6.8781501062283562E-2</v>
      </c>
      <c r="AC3129" s="5">
        <f ca="1">VLOOKUP(CONCATENATE($F3129," ",$G3129),AllocFactorMatrix,(AC$4+1),FALSE)*$E3135</f>
        <v>-1.411171197161974E-2</v>
      </c>
    </row>
    <row r="3130" spans="1:29" hidden="1" outlineLevel="1">
      <c r="E3130" s="48"/>
      <c r="F3130" s="175" t="str">
        <f>F3135</f>
        <v>LABOR_M</v>
      </c>
      <c r="G3130" s="52" t="str">
        <f>$G$10</f>
        <v>SUBTRAN</v>
      </c>
      <c r="H3130" s="4">
        <f t="shared" ca="1" si="1436"/>
        <v>-16.598622052724451</v>
      </c>
      <c r="I3130" s="5">
        <f ca="1">VLOOKUP(CONCATENATE($F3130," ",$G3130),AllocFactorMatrix,(I$4+1),FALSE)*$E3135</f>
        <v>-8.4811217303942215</v>
      </c>
      <c r="J3130" s="5">
        <f ca="1">VLOOKUP(CONCATENATE($F3130," ",$G3130),AllocFactorMatrix,(J$4+1),FALSE)*$E3135</f>
        <v>-1.9881182064071452</v>
      </c>
      <c r="K3130" s="5">
        <f ca="1">VLOOKUP(CONCATENATE($F3130," ",$G3130),AllocFactorMatrix,(K$4+1),FALSE)*$E3135</f>
        <v>-2.7773240416991911E-2</v>
      </c>
      <c r="L3130" s="5">
        <f ca="1">VLOOKUP(CONCATENATE($F3130," ",$G3130),AllocFactorMatrix,(L$4+1),FALSE)*$E3135</f>
        <v>-5.0268274740123235E-3</v>
      </c>
      <c r="M3130" s="5">
        <f t="shared" ca="1" si="1465"/>
        <v>-2.0209182742981495</v>
      </c>
      <c r="N3130" s="5">
        <f ca="1">VLOOKUP(CONCATENATE($F3130," ",$G3130),AllocFactorMatrix,(N$4+1),FALSE)*$E3135</f>
        <v>-1.1489900775589763</v>
      </c>
      <c r="O3130" s="5">
        <f ca="1">VLOOKUP(CONCATENATE($F3130," ",$G3130),AllocFactorMatrix,(O$4+1),FALSE)*$E3135</f>
        <v>-0.20646774438476792</v>
      </c>
      <c r="P3130" s="5">
        <f ca="1">VLOOKUP(CONCATENATE($F3130," ",$G3130),AllocFactorMatrix,(P$4+1),FALSE)*$E3135</f>
        <v>-5.4196191034489867E-2</v>
      </c>
      <c r="Q3130" s="5">
        <f ca="1">VLOOKUP(CONCATENATE($F3130," ",$G3130),AllocFactorMatrix,(Q$4+1),FALSE)*$E3135</f>
        <v>0</v>
      </c>
      <c r="R3130" s="5">
        <f t="shared" ca="1" si="1467"/>
        <v>-1.4096540129782342</v>
      </c>
      <c r="S3130" s="5">
        <f ca="1">VLOOKUP(CONCATENATE($F3130," ",$G3130),AllocFactorMatrix,(S$4+1),FALSE)*$E3135</f>
        <v>-5.1789847678449824E-2</v>
      </c>
      <c r="T3130" s="5">
        <f ca="1">VLOOKUP(CONCATENATE($F3130," ",$G3130),AllocFactorMatrix,(T$4+1),FALSE)*$E3135</f>
        <v>-0.72666178248645474</v>
      </c>
      <c r="U3130" s="5">
        <f ca="1">VLOOKUP(CONCATENATE($F3130," ",$G3130),AllocFactorMatrix,(U$4+1),FALSE)*$E3135</f>
        <v>-3.5830031251800913</v>
      </c>
      <c r="V3130" s="5">
        <f ca="1">VLOOKUP(CONCATENATE($F3130," ",$G3130),AllocFactorMatrix,(V$4+1),FALSE)*$E3135</f>
        <v>0</v>
      </c>
      <c r="W3130" s="5">
        <f t="shared" ca="1" si="1468"/>
        <v>-4.3614547553449956</v>
      </c>
      <c r="X3130" s="5">
        <f ca="1">VLOOKUP(CONCATENATE($F3130," ",$G3130),AllocFactorMatrix,(X$4+1),FALSE)*$E3135</f>
        <v>-0.31496136040526157</v>
      </c>
      <c r="Y3130" s="5">
        <f ca="1">VLOOKUP(CONCATENATE($F3130," ",$G3130),AllocFactorMatrix,(Y$4+1),FALSE)*$E3135</f>
        <v>-6.3239570469527662E-3</v>
      </c>
      <c r="Z3130" s="5">
        <f t="shared" ca="1" si="1466"/>
        <v>-0.32128531745221434</v>
      </c>
      <c r="AA3130" s="5">
        <f ca="1">VLOOKUP(CONCATENATE($F3130," ",$G3130),AllocFactorMatrix,(AA$4+1),FALSE)*$E3135</f>
        <v>-4.1879622566214159E-3</v>
      </c>
      <c r="AB3130" s="5">
        <f ca="1">VLOOKUP(CONCATENATE($F3130," ",$G3130),AllocFactorMatrix,(AB$4+1),FALSE)*$E3135</f>
        <v>0</v>
      </c>
      <c r="AC3130" s="5">
        <f ca="1">VLOOKUP(CONCATENATE($F3130," ",$G3130),AllocFactorMatrix,(AC$4+1),FALSE)*$E3135</f>
        <v>0</v>
      </c>
    </row>
    <row r="3131" spans="1:29" hidden="1" outlineLevel="1">
      <c r="E3131" s="48"/>
      <c r="F3131" s="175" t="str">
        <f>F3135</f>
        <v>LABOR_M</v>
      </c>
      <c r="G3131" s="52" t="str">
        <f>$G$11</f>
        <v>DISTPRI</v>
      </c>
      <c r="H3131" s="4">
        <f t="shared" ca="1" si="1436"/>
        <v>-135.587159033516</v>
      </c>
      <c r="I3131" s="5">
        <f ca="1">VLOOKUP(CONCATENATE($F3131," ",$G3131),AllocFactorMatrix,(I$4+1),FALSE)*$E3135</f>
        <v>-88.78343006623075</v>
      </c>
      <c r="J3131" s="5">
        <f ca="1">VLOOKUP(CONCATENATE($F3131," ",$G3131),AllocFactorMatrix,(J$4+1),FALSE)*$E3135</f>
        <v>-20.778749368811834</v>
      </c>
      <c r="K3131" s="5">
        <f ca="1">VLOOKUP(CONCATENATE($F3131," ",$G3131),AllocFactorMatrix,(K$4+1),FALSE)*$E3135</f>
        <v>-0.29023239462580852</v>
      </c>
      <c r="L3131" s="5">
        <f ca="1">VLOOKUP(CONCATENATE($F3131," ",$G3131),AllocFactorMatrix,(L$4+1),FALSE)*$E3135</f>
        <v>0</v>
      </c>
      <c r="M3131" s="5">
        <f t="shared" ca="1" si="1465"/>
        <v>-21.068981763437641</v>
      </c>
      <c r="N3131" s="5">
        <f ca="1">VLOOKUP(CONCATENATE($F3131," ",$G3131),AllocFactorMatrix,(N$4+1),FALSE)*$E3135</f>
        <v>-12.062471622678938</v>
      </c>
      <c r="O3131" s="5">
        <f ca="1">VLOOKUP(CONCATENATE($F3131," ",$G3131),AllocFactorMatrix,(O$4+1),FALSE)*$E3135</f>
        <v>-2.1673751446672873</v>
      </c>
      <c r="P3131" s="5">
        <f ca="1">VLOOKUP(CONCATENATE($F3131," ",$G3131),AllocFactorMatrix,(P$4+1),FALSE)*$E3135</f>
        <v>0</v>
      </c>
      <c r="Q3131" s="5">
        <f ca="1">VLOOKUP(CONCATENATE($F3131," ",$G3131),AllocFactorMatrix,(Q$4+1),FALSE)*$E3135</f>
        <v>0</v>
      </c>
      <c r="R3131" s="5">
        <f t="shared" ca="1" si="1467"/>
        <v>-14.229846767346226</v>
      </c>
      <c r="S3131" s="5">
        <f ca="1">VLOOKUP(CONCATENATE($F3131," ",$G3131),AllocFactorMatrix,(S$4+1),FALSE)*$E3135</f>
        <v>-0.54542584953118534</v>
      </c>
      <c r="T3131" s="5">
        <f ca="1">VLOOKUP(CONCATENATE($F3131," ",$G3131),AllocFactorMatrix,(T$4+1),FALSE)*$E3135</f>
        <v>-7.5420738223125667</v>
      </c>
      <c r="U3131" s="5">
        <f ca="1">VLOOKUP(CONCATENATE($F3131," ",$G3131),AllocFactorMatrix,(U$4+1),FALSE)*$E3135</f>
        <v>0</v>
      </c>
      <c r="V3131" s="5">
        <f ca="1">VLOOKUP(CONCATENATE($F3131," ",$G3131),AllocFactorMatrix,(V$4+1),FALSE)*$E3135</f>
        <v>0</v>
      </c>
      <c r="W3131" s="5">
        <f t="shared" ca="1" si="1468"/>
        <v>-8.0874996718437515</v>
      </c>
      <c r="X3131" s="5">
        <f ca="1">VLOOKUP(CONCATENATE($F3131," ",$G3131),AllocFactorMatrix,(X$4+1),FALSE)*$E3135</f>
        <v>-3.3074300466389039</v>
      </c>
      <c r="Y3131" s="5">
        <f ca="1">VLOOKUP(CONCATENATE($F3131," ",$G3131),AllocFactorMatrix,(Y$4+1),FALSE)*$E3135</f>
        <v>-6.6385336885141422E-2</v>
      </c>
      <c r="Z3131" s="5">
        <f t="shared" ca="1" si="1466"/>
        <v>-3.3738153835240454</v>
      </c>
      <c r="AA3131" s="5">
        <f ca="1">VLOOKUP(CONCATENATE($F3131," ",$G3131),AllocFactorMatrix,(AA$4+1),FALSE)*$E3135</f>
        <v>-4.3585381133600117E-2</v>
      </c>
      <c r="AB3131" s="5">
        <f ca="1">VLOOKUP(CONCATENATE($F3131," ",$G3131),AllocFactorMatrix,(AB$4+1),FALSE)*$E3135</f>
        <v>0</v>
      </c>
      <c r="AC3131" s="5">
        <f ca="1">VLOOKUP(CONCATENATE($F3131," ",$G3131),AllocFactorMatrix,(AC$4+1),FALSE)*$E3135</f>
        <v>0</v>
      </c>
    </row>
    <row r="3132" spans="1:29" hidden="1" outlineLevel="1">
      <c r="E3132" s="48"/>
      <c r="F3132" s="175" t="str">
        <f>F3135</f>
        <v>LABOR_M</v>
      </c>
      <c r="G3132" s="52" t="str">
        <f>$G$12</f>
        <v>DISTSEC</v>
      </c>
      <c r="H3132" s="4">
        <f t="shared" ca="1" si="1436"/>
        <v>-53.715978243766628</v>
      </c>
      <c r="I3132" s="5">
        <f ca="1">VLOOKUP(CONCATENATE($F3132," ",$G3132),AllocFactorMatrix,(I$4+1),FALSE)*$E3135</f>
        <v>-39.862900548951636</v>
      </c>
      <c r="J3132" s="5">
        <f ca="1">VLOOKUP(CONCATENATE($F3132," ",$G3132),AllocFactorMatrix,(J$4+1),FALSE)*$E3135</f>
        <v>-8.0381417111896241</v>
      </c>
      <c r="K3132" s="5">
        <f ca="1">VLOOKUP(CONCATENATE($F3132," ",$G3132),AllocFactorMatrix,(K$4+1),FALSE)*$E3135</f>
        <v>0</v>
      </c>
      <c r="L3132" s="5">
        <f ca="1">VLOOKUP(CONCATENATE($F3132," ",$G3132),AllocFactorMatrix,(L$4+1),FALSE)*$E3135</f>
        <v>0</v>
      </c>
      <c r="M3132" s="5">
        <f t="shared" ca="1" si="1465"/>
        <v>-8.0381417111896241</v>
      </c>
      <c r="N3132" s="5">
        <f ca="1">VLOOKUP(CONCATENATE($F3132," ",$G3132),AllocFactorMatrix,(N$4+1),FALSE)*$E3135</f>
        <v>-4.017748421774467</v>
      </c>
      <c r="O3132" s="5">
        <f ca="1">VLOOKUP(CONCATENATE($F3132," ",$G3132),AllocFactorMatrix,(O$4+1),FALSE)*$E3135</f>
        <v>0</v>
      </c>
      <c r="P3132" s="5">
        <f ca="1">VLOOKUP(CONCATENATE($F3132," ",$G3132),AllocFactorMatrix,(P$4+1),FALSE)*$E3135</f>
        <v>0</v>
      </c>
      <c r="Q3132" s="5">
        <f ca="1">VLOOKUP(CONCATENATE($F3132," ",$G3132),AllocFactorMatrix,(Q$4+1),FALSE)*$E3135</f>
        <v>0</v>
      </c>
      <c r="R3132" s="5">
        <f t="shared" ca="1" si="1467"/>
        <v>-4.017748421774467</v>
      </c>
      <c r="S3132" s="5">
        <f ca="1">VLOOKUP(CONCATENATE($F3132," ",$G3132),AllocFactorMatrix,(S$4+1),FALSE)*$E3135</f>
        <v>-0.1501740288340534</v>
      </c>
      <c r="T3132" s="5">
        <f ca="1">VLOOKUP(CONCATENATE($F3132," ",$G3132),AllocFactorMatrix,(T$4+1),FALSE)*$E3135</f>
        <v>0</v>
      </c>
      <c r="U3132" s="5">
        <f ca="1">VLOOKUP(CONCATENATE($F3132," ",$G3132),AllocFactorMatrix,(U$4+1),FALSE)*$E3135</f>
        <v>0</v>
      </c>
      <c r="V3132" s="5">
        <f ca="1">VLOOKUP(CONCATENATE($F3132," ",$G3132),AllocFactorMatrix,(V$4+1),FALSE)*$E3135</f>
        <v>0</v>
      </c>
      <c r="W3132" s="5">
        <f t="shared" ca="1" si="1468"/>
        <v>-0.1501740288340534</v>
      </c>
      <c r="X3132" s="5">
        <f ca="1">VLOOKUP(CONCATENATE($F3132," ",$G3132),AllocFactorMatrix,(X$4+1),FALSE)*$E3135</f>
        <v>-1.1349204836438338</v>
      </c>
      <c r="Y3132" s="5">
        <f ca="1">VLOOKUP(CONCATENATE($F3132," ",$G3132),AllocFactorMatrix,(Y$4+1),FALSE)*$E3135</f>
        <v>0</v>
      </c>
      <c r="Z3132" s="5">
        <f t="shared" ca="1" si="1466"/>
        <v>-1.1349204836438338</v>
      </c>
      <c r="AA3132" s="5">
        <f ca="1">VLOOKUP(CONCATENATE($F3132," ",$G3132),AllocFactorMatrix,(AA$4+1),FALSE)*$E3135</f>
        <v>-1.3418813765280604E-2</v>
      </c>
      <c r="AB3132" s="5">
        <f ca="1">VLOOKUP(CONCATENATE($F3132," ",$G3132),AllocFactorMatrix,(AB$4+1),FALSE)*$E3135</f>
        <v>-0.41302719818410066</v>
      </c>
      <c r="AC3132" s="5">
        <f ca="1">VLOOKUP(CONCATENATE($F3132," ",$G3132),AllocFactorMatrix,(AC$4+1),FALSE)*$E3135</f>
        <v>-8.5647037423617067E-2</v>
      </c>
    </row>
    <row r="3133" spans="1:29" hidden="1" outlineLevel="1">
      <c r="E3133" s="48"/>
      <c r="F3133" s="175" t="str">
        <f>F3135</f>
        <v>LABOR_M</v>
      </c>
      <c r="G3133" s="52" t="str">
        <f>$G$13</f>
        <v>ENERGY</v>
      </c>
      <c r="H3133" s="4">
        <f t="shared" ca="1" si="1436"/>
        <v>-154.54369133201934</v>
      </c>
      <c r="I3133" s="5">
        <f ca="1">VLOOKUP(CONCATENATE($F3133," ",$G3133),AllocFactorMatrix,(I$4+1),FALSE)*$E3135</f>
        <v>-60.470815139000436</v>
      </c>
      <c r="J3133" s="5">
        <f ca="1">VLOOKUP(CONCATENATE($F3133," ",$G3133),AllocFactorMatrix,(J$4+1),FALSE)*$E3135</f>
        <v>-17.445654717304485</v>
      </c>
      <c r="K3133" s="5">
        <f ca="1">VLOOKUP(CONCATENATE($F3133," ",$G3133),AllocFactorMatrix,(K$4+1),FALSE)*$E3135</f>
        <v>-0.24315518986635526</v>
      </c>
      <c r="L3133" s="5">
        <f ca="1">VLOOKUP(CONCATENATE($F3133," ",$G3133),AllocFactorMatrix,(L$4+1),FALSE)*$E3135</f>
        <v>-3.3992889466534053E-2</v>
      </c>
      <c r="M3133" s="5">
        <f t="shared" ca="1" si="1465"/>
        <v>-17.722802796637374</v>
      </c>
      <c r="N3133" s="5">
        <f ca="1">VLOOKUP(CONCATENATE($F3133," ",$G3133),AllocFactorMatrix,(N$4+1),FALSE)*$E3135</f>
        <v>-11.319165000785491</v>
      </c>
      <c r="O3133" s="5">
        <f ca="1">VLOOKUP(CONCATENATE($F3133," ",$G3133),AllocFactorMatrix,(O$4+1),FALSE)*$E3135</f>
        <v>-2.0186481745282614</v>
      </c>
      <c r="P3133" s="5">
        <f ca="1">VLOOKUP(CONCATENATE($F3133," ",$G3133),AllocFactorMatrix,(P$4+1),FALSE)*$E3135</f>
        <v>-0.41107069434074228</v>
      </c>
      <c r="Q3133" s="5">
        <f ca="1">VLOOKUP(CONCATENATE($F3133," ",$G3133),AllocFactorMatrix,(Q$4+1),FALSE)*$E3135</f>
        <v>-1.5526279243951887E-2</v>
      </c>
      <c r="R3133" s="5">
        <f t="shared" ca="1" si="1467"/>
        <v>-13.764410148898445</v>
      </c>
      <c r="S3133" s="5">
        <f ca="1">VLOOKUP(CONCATENATE($F3133," ",$G3133),AllocFactorMatrix,(S$4+1),FALSE)*$E3135</f>
        <v>-0.592784876854617</v>
      </c>
      <c r="T3133" s="5">
        <f ca="1">VLOOKUP(CONCATENATE($F3133," ",$G3133),AllocFactorMatrix,(T$4+1),FALSE)*$E3135</f>
        <v>-9.3720416120684842</v>
      </c>
      <c r="U3133" s="5">
        <f ca="1">VLOOKUP(CONCATENATE($F3133," ",$G3133),AllocFactorMatrix,(U$4+1),FALSE)*$E3135</f>
        <v>-40.307625623720398</v>
      </c>
      <c r="V3133" s="5">
        <f ca="1">VLOOKUP(CONCATENATE($F3133," ",$G3133),AllocFactorMatrix,(V$4+1),FALSE)*$E3135</f>
        <v>-7.5822853825330947</v>
      </c>
      <c r="W3133" s="5">
        <f t="shared" ca="1" si="1468"/>
        <v>-57.854737495176593</v>
      </c>
      <c r="X3133" s="5">
        <f ca="1">VLOOKUP(CONCATENATE($F3133," ",$G3133),AllocFactorMatrix,(X$4+1),FALSE)*$E3135</f>
        <v>-3.1092624183084521</v>
      </c>
      <c r="Y3133" s="5">
        <f ca="1">VLOOKUP(CONCATENATE($F3133," ",$G3133),AllocFactorMatrix,(Y$4+1),FALSE)*$E3135</f>
        <v>-6.2386730197561448E-2</v>
      </c>
      <c r="Z3133" s="5">
        <f t="shared" ca="1" si="1466"/>
        <v>-3.1716491485060136</v>
      </c>
      <c r="AA3133" s="5">
        <f ca="1">VLOOKUP(CONCATENATE($F3133," ",$G3133),AllocFactorMatrix,(AA$4+1),FALSE)*$E3135</f>
        <v>-5.5649230860653667E-2</v>
      </c>
      <c r="AB3133" s="5">
        <f ca="1">VLOOKUP(CONCATENATE($F3133," ",$G3133),AllocFactorMatrix,(AB$4+1),FALSE)*$E3135</f>
        <v>-1.2465237124836559</v>
      </c>
      <c r="AC3133" s="5">
        <f ca="1">VLOOKUP(CONCATENATE($F3133," ",$G3133),AllocFactorMatrix,(AC$4+1),FALSE)*$E3135</f>
        <v>-0.25710366045613292</v>
      </c>
    </row>
    <row r="3134" spans="1:29" hidden="1" outlineLevel="1">
      <c r="E3134" s="48"/>
      <c r="F3134" s="175" t="str">
        <f>F3135</f>
        <v>LABOR_M</v>
      </c>
      <c r="G3134" s="52" t="str">
        <f>$G$14</f>
        <v>CUSTOMER</v>
      </c>
      <c r="H3134" s="4">
        <f t="shared" ca="1" si="1436"/>
        <v>-102.27687374346051</v>
      </c>
      <c r="I3134" s="5">
        <f ca="1">VLOOKUP(CONCATENATE($F3134," ",$G3134),AllocFactorMatrix,(I$4+1),FALSE)*$E3135</f>
        <v>-78.971074042715401</v>
      </c>
      <c r="J3134" s="5">
        <f ca="1">VLOOKUP(CONCATENATE($F3134," ",$G3134),AllocFactorMatrix,(J$4+1),FALSE)*$E3135</f>
        <v>-15.990939501037531</v>
      </c>
      <c r="K3134" s="5">
        <f ca="1">VLOOKUP(CONCATENATE($F3134," ",$G3134),AllocFactorMatrix,(K$4+1),FALSE)*$E3135</f>
        <v>-0.40873131585106653</v>
      </c>
      <c r="L3134" s="5">
        <f ca="1">VLOOKUP(CONCATENATE($F3134," ",$G3134),AllocFactorMatrix,(L$4+1),FALSE)*$E3135</f>
        <v>-6.5900218800896471E-2</v>
      </c>
      <c r="M3134" s="5">
        <f t="shared" ca="1" si="1465"/>
        <v>-16.465571035689493</v>
      </c>
      <c r="N3134" s="5">
        <f ca="1">VLOOKUP(CONCATENATE($F3134," ",$G3134),AllocFactorMatrix,(N$4+1),FALSE)*$E3135</f>
        <v>-0.65578221464857589</v>
      </c>
      <c r="O3134" s="5">
        <f ca="1">VLOOKUP(CONCATENATE($F3134," ",$G3134),AllocFactorMatrix,(O$4+1),FALSE)*$E3135</f>
        <v>-0.1583844825805269</v>
      </c>
      <c r="P3134" s="5">
        <f ca="1">VLOOKUP(CONCATENATE($F3134," ",$G3134),AllocFactorMatrix,(P$4+1),FALSE)*$E3135</f>
        <v>-0.16122938329533332</v>
      </c>
      <c r="Q3134" s="5">
        <f ca="1">VLOOKUP(CONCATENATE($F3134," ",$G3134),AllocFactorMatrix,(Q$4+1),FALSE)*$E3135</f>
        <v>-1.9915599411235156E-2</v>
      </c>
      <c r="R3134" s="5">
        <f t="shared" ca="1" si="1467"/>
        <v>-0.99531167993567127</v>
      </c>
      <c r="S3134" s="5">
        <f ca="1">VLOOKUP(CONCATENATE($F3134," ",$G3134),AllocFactorMatrix,(S$4+1),FALSE)*$E3135</f>
        <v>-4.9839917134492893E-3</v>
      </c>
      <c r="T3134" s="5">
        <f ca="1">VLOOKUP(CONCATENATE($F3134," ",$G3134),AllocFactorMatrix,(T$4+1),FALSE)*$E3135</f>
        <v>-0.11514632303411665</v>
      </c>
      <c r="U3134" s="5">
        <f ca="1">VLOOKUP(CONCATENATE($F3134," ",$G3134),AllocFactorMatrix,(U$4+1),FALSE)*$E3135</f>
        <v>-0.27083513631070116</v>
      </c>
      <c r="V3134" s="5">
        <f ca="1">VLOOKUP(CONCATENATE($F3134," ",$G3134),AllocFactorMatrix,(V$4+1),FALSE)*$E3135</f>
        <v>-7.9751065026219772E-2</v>
      </c>
      <c r="W3134" s="5">
        <f t="shared" ca="1" si="1468"/>
        <v>-0.47071651608448684</v>
      </c>
      <c r="X3134" s="5">
        <f ca="1">VLOOKUP(CONCATENATE($F3134," ",$G3134),AllocFactorMatrix,(X$4+1),FALSE)*$E3135</f>
        <v>-0.14530953909522432</v>
      </c>
      <c r="Y3134" s="5">
        <f ca="1">VLOOKUP(CONCATENATE($F3134," ",$G3134),AllocFactorMatrix,(Y$4+1),FALSE)*$E3135</f>
        <v>-2.1706676462560602E-3</v>
      </c>
      <c r="Z3134" s="5">
        <f t="shared" ca="1" si="1466"/>
        <v>-0.14748020674148038</v>
      </c>
      <c r="AA3134" s="5">
        <f ca="1">VLOOKUP(CONCATENATE($F3134," ",$G3134),AllocFactorMatrix,(AA$4+1),FALSE)*$E3135</f>
        <v>-1.1829358014938047E-2</v>
      </c>
      <c r="AB3134" s="5">
        <f ca="1">VLOOKUP(CONCATENATE($F3134," ",$G3134),AllocFactorMatrix,(AB$4+1),FALSE)*$E3135</f>
        <v>-4.298143392770073</v>
      </c>
      <c r="AC3134" s="5">
        <f ca="1">VLOOKUP(CONCATENATE($F3134," ",$G3134),AllocFactorMatrix,(AC$4+1),FALSE)*$E3135</f>
        <v>-0.91674751150897493</v>
      </c>
    </row>
    <row r="3135" spans="1:29" collapsed="1">
      <c r="D3135" s="52" t="s">
        <v>257</v>
      </c>
      <c r="E3135" s="39">
        <v>-909</v>
      </c>
      <c r="F3135" s="93" t="s">
        <v>69</v>
      </c>
      <c r="G3135" s="52" t="str">
        <f>$G$15</f>
        <v>TOTAL</v>
      </c>
      <c r="H3135" s="4">
        <f t="shared" ca="1" si="1436"/>
        <v>-909.00000000000045</v>
      </c>
      <c r="I3135" s="5">
        <f ca="1">VLOOKUP(CONCATENATE($F3135," ",$G3135),AllocFactorMatrix,(I$4+1),FALSE)*$E3135</f>
        <v>-506.12832102330111</v>
      </c>
      <c r="J3135" s="5">
        <f ca="1">VLOOKUP(CONCATENATE($F3135," ",$G3135),AllocFactorMatrix,(J$4+1),FALSE)*$E3135</f>
        <v>-117.77479281644689</v>
      </c>
      <c r="K3135" s="5">
        <f ca="1">VLOOKUP(CONCATENATE($F3135," ",$G3135),AllocFactorMatrix,(K$4+1),FALSE)*$E3135</f>
        <v>-1.7142154491969177</v>
      </c>
      <c r="L3135" s="5">
        <f ca="1">VLOOKUP(CONCATENATE($F3135," ",$G3135),AllocFactorMatrix,(L$4+1),FALSE)*$E3135</f>
        <v>-0.20858460232969625</v>
      </c>
      <c r="M3135" s="5">
        <f t="shared" ca="1" si="1465"/>
        <v>-119.6975928679735</v>
      </c>
      <c r="N3135" s="5">
        <f ca="1">VLOOKUP(CONCATENATE($F3135," ",$G3135),AllocFactorMatrix,(N$4+1),FALSE)*$E3135</f>
        <v>-61.06755043547782</v>
      </c>
      <c r="O3135" s="5">
        <f ca="1">VLOOKUP(CONCATENATE($F3135," ",$G3135),AllocFactorMatrix,(O$4+1),FALSE)*$E3135</f>
        <v>-10.260527471708878</v>
      </c>
      <c r="P3135" s="5">
        <f ca="1">VLOOKUP(CONCATENATE($F3135," ",$G3135),AllocFactorMatrix,(P$4+1),FALSE)*$E3135</f>
        <v>-1.7843554132297919</v>
      </c>
      <c r="Q3135" s="5">
        <f ca="1">VLOOKUP(CONCATENATE($F3135," ",$G3135),AllocFactorMatrix,(Q$4+1),FALSE)*$E3135</f>
        <v>-7.941105606048042E-2</v>
      </c>
      <c r="R3135" s="5">
        <f t="shared" ca="1" si="1467"/>
        <v>-73.191844376476965</v>
      </c>
      <c r="S3135" s="5">
        <f ca="1">VLOOKUP(CONCATENATE($F3135," ",$G3135),AllocFactorMatrix,(S$4+1),FALSE)*$E3135</f>
        <v>-2.8541188074692685</v>
      </c>
      <c r="T3135" s="5">
        <f ca="1">VLOOKUP(CONCATENATE($F3135," ",$G3135),AllocFactorMatrix,(T$4+1),FALSE)*$E3135</f>
        <v>-38.127757761963927</v>
      </c>
      <c r="U3135" s="5">
        <f ca="1">VLOOKUP(CONCATENATE($F3135," ",$G3135),AllocFactorMatrix,(U$4+1),FALSE)*$E3135</f>
        <v>-122.07555192253481</v>
      </c>
      <c r="V3135" s="5">
        <f ca="1">VLOOKUP(CONCATENATE($F3135," ",$G3135),AllocFactorMatrix,(V$4+1),FALSE)*$E3135</f>
        <v>-21.776896124547882</v>
      </c>
      <c r="W3135" s="5">
        <f t="shared" ca="1" si="1468"/>
        <v>-184.83432461651589</v>
      </c>
      <c r="X3135" s="5">
        <f ca="1">VLOOKUP(CONCATENATE($F3135," ",$G3135),AllocFactorMatrix,(X$4+1),FALSE)*$E3135</f>
        <v>-16.757098425528564</v>
      </c>
      <c r="Y3135" s="5">
        <f ca="1">VLOOKUP(CONCATENATE($F3135," ",$G3135),AllocFactorMatrix,(Y$4+1),FALSE)*$E3135</f>
        <v>-0.31193105742918609</v>
      </c>
      <c r="Z3135" s="5">
        <f t="shared" ca="1" si="1466"/>
        <v>-17.069029482957749</v>
      </c>
      <c r="AA3135" s="5">
        <f ca="1">VLOOKUP(CONCATENATE($F3135," ",$G3135),AllocFactorMatrix,(AA$4+1),FALSE)*$E3135</f>
        <v>-0.24403427434660541</v>
      </c>
      <c r="AB3135" s="5">
        <f ca="1">VLOOKUP(CONCATENATE($F3135," ",$G3135),AllocFactorMatrix,(AB$4+1),FALSE)*$E3135</f>
        <v>-6.4702047799047584</v>
      </c>
      <c r="AC3135" s="5">
        <f ca="1">VLOOKUP(CONCATENATE($F3135," ",$G3135),AllocFactorMatrix,(AC$4+1),FALSE)*$E3135</f>
        <v>-1.3646485785234399</v>
      </c>
    </row>
    <row r="3136" spans="1:29" hidden="1" outlineLevel="1">
      <c r="E3136" s="48"/>
      <c r="F3136" s="175" t="str">
        <f>F3143</f>
        <v>LABOR_M</v>
      </c>
      <c r="G3136" s="52" t="str">
        <f>$G$8</f>
        <v>PRODUCTION</v>
      </c>
      <c r="H3136" s="4">
        <f t="shared" ref="H3136:H3199" ca="1" si="1469">SUBTOTAL(9,I3136:AC3136)</f>
        <v>39481.826030069366</v>
      </c>
      <c r="I3136" s="5">
        <f ca="1">VLOOKUP(CONCATENATE($F3136," ",$G3136),AllocFactorMatrix,(I$4+1),FALSE)*$E3143</f>
        <v>20308.897773180706</v>
      </c>
      <c r="J3136" s="5">
        <f ca="1">VLOOKUP(CONCATENATE($F3136," ",$G3136),AllocFactorMatrix,(J$4+1),FALSE)*$E3143</f>
        <v>4736.0380830690729</v>
      </c>
      <c r="K3136" s="5">
        <f ca="1">VLOOKUP(CONCATENATE($F3136," ",$G3136),AllocFactorMatrix,(K$4+1),FALSE)*$E3143</f>
        <v>65.849682789251673</v>
      </c>
      <c r="L3136" s="5">
        <f ca="1">VLOOKUP(CONCATENATE($F3136," ",$G3136),AllocFactorMatrix,(L$4+1),FALSE)*$E3143</f>
        <v>9.1711294459222152</v>
      </c>
      <c r="M3136" s="5">
        <f t="shared" ref="M3136:M3143" ca="1" si="1470">SUBTOTAL(9,J3136:L3136)</f>
        <v>4811.0588953042461</v>
      </c>
      <c r="N3136" s="5">
        <f ca="1">VLOOKUP(CONCATENATE($F3136," ",$G3136),AllocFactorMatrix,(N$4+1),FALSE)*$E3143</f>
        <v>2818.9286890685207</v>
      </c>
      <c r="O3136" s="5">
        <f ca="1">VLOOKUP(CONCATENATE($F3136," ",$G3136),AllocFactorMatrix,(O$4+1),FALSE)*$E3143</f>
        <v>505.12830093155014</v>
      </c>
      <c r="P3136" s="5">
        <f ca="1">VLOOKUP(CONCATENATE($F3136," ",$G3136),AllocFactorMatrix,(P$4+1),FALSE)*$E3143</f>
        <v>102.43486468802951</v>
      </c>
      <c r="Q3136" s="5">
        <f ca="1">VLOOKUP(CONCATENATE($F3136," ",$G3136),AllocFactorMatrix,(Q$4+1),FALSE)*$E3143</f>
        <v>3.8899176632316221</v>
      </c>
      <c r="R3136" s="5">
        <f t="shared" ca="1" si="1467"/>
        <v>3430.3817723513321</v>
      </c>
      <c r="S3136" s="5">
        <f ca="1">VLOOKUP(CONCATENATE($F3136," ",$G3136),AllocFactorMatrix,(S$4+1),FALSE)*$E3143</f>
        <v>133.49649303199263</v>
      </c>
      <c r="T3136" s="5">
        <f ca="1">VLOOKUP(CONCATENATE($F3136," ",$G3136),AllocFactorMatrix,(T$4+1),FALSE)*$E3143</f>
        <v>1802.2797434296888</v>
      </c>
      <c r="U3136" s="5">
        <f ca="1">VLOOKUP(CONCATENATE($F3136," ",$G3136),AllocFactorMatrix,(U$4+1),FALSE)*$E3143</f>
        <v>6892.9965297572662</v>
      </c>
      <c r="V3136" s="5">
        <f ca="1">VLOOKUP(CONCATENATE($F3136," ",$G3136),AllocFactorMatrix,(V$4+1),FALSE)*$E3143</f>
        <v>1248.730251772771</v>
      </c>
      <c r="W3136" s="5">
        <f ca="1">SUBTOTAL(9,S3136:V3136)</f>
        <v>10077.503017991719</v>
      </c>
      <c r="X3136" s="5">
        <f ca="1">VLOOKUP(CONCATENATE($F3136," ",$G3136),AllocFactorMatrix,(X$4+1),FALSE)*$E3143</f>
        <v>773.68208051640829</v>
      </c>
      <c r="Y3136" s="5">
        <f ca="1">VLOOKUP(CONCATENATE($F3136," ",$G3136),AllocFactorMatrix,(Y$4+1),FALSE)*$E3143</f>
        <v>15.452415559860428</v>
      </c>
      <c r="Z3136" s="5">
        <f t="shared" ca="1" si="1466"/>
        <v>789.13449607626876</v>
      </c>
      <c r="AA3136" s="5">
        <f ca="1">VLOOKUP(CONCATENATE($F3136," ",$G3136),AllocFactorMatrix,(AA$4+1),FALSE)*$E3143</f>
        <v>10.206118307621672</v>
      </c>
      <c r="AB3136" s="5">
        <f ca="1">VLOOKUP(CONCATENATE($F3136," ",$G3136),AllocFactorMatrix,(AB$4+1),FALSE)*$E3143</f>
        <v>45.34138850548419</v>
      </c>
      <c r="AC3136" s="5">
        <f ca="1">VLOOKUP(CONCATENATE($F3136," ",$G3136),AllocFactorMatrix,(AC$4+1),FALSE)*$E3143</f>
        <v>9.3025683519658227</v>
      </c>
    </row>
    <row r="3137" spans="4:29" hidden="1" outlineLevel="1">
      <c r="E3137" s="48"/>
      <c r="F3137" s="175" t="str">
        <f>F3143</f>
        <v>LABOR_M</v>
      </c>
      <c r="G3137" s="52" t="str">
        <f>$G$9</f>
        <v>BULKTRAN</v>
      </c>
      <c r="H3137" s="4">
        <f t="shared" ca="1" si="1469"/>
        <v>6119.9953339799013</v>
      </c>
      <c r="I3137" s="5">
        <f ca="1">VLOOKUP(CONCATENATE($F3137," ",$G3137),AllocFactorMatrix,(I$4+1),FALSE)*$E3143</f>
        <v>3148.0397972343267</v>
      </c>
      <c r="J3137" s="5">
        <f ca="1">VLOOKUP(CONCATENATE($F3137," ",$G3137),AllocFactorMatrix,(J$4+1),FALSE)*$E3143</f>
        <v>734.12336470606112</v>
      </c>
      <c r="K3137" s="5">
        <f ca="1">VLOOKUP(CONCATENATE($F3137," ",$G3137),AllocFactorMatrix,(K$4+1),FALSE)*$E3143</f>
        <v>10.207221700114674</v>
      </c>
      <c r="L3137" s="5">
        <f ca="1">VLOOKUP(CONCATENATE($F3137," ",$G3137),AllocFactorMatrix,(L$4+1),FALSE)*$E3143</f>
        <v>1.4215976073047658</v>
      </c>
      <c r="M3137" s="5">
        <f t="shared" ca="1" si="1470"/>
        <v>745.75218401348059</v>
      </c>
      <c r="N3137" s="5">
        <f ca="1">VLOOKUP(CONCATENATE($F3137," ",$G3137),AllocFactorMatrix,(N$4+1),FALSE)*$E3143</f>
        <v>436.9562443941258</v>
      </c>
      <c r="O3137" s="5">
        <f ca="1">VLOOKUP(CONCATENATE($F3137," ",$G3137),AllocFactorMatrix,(O$4+1),FALSE)*$E3143</f>
        <v>78.298882184625597</v>
      </c>
      <c r="P3137" s="5">
        <f ca="1">VLOOKUP(CONCATENATE($F3137," ",$G3137),AllocFactorMatrix,(P$4+1),FALSE)*$E3143</f>
        <v>15.878214281430564</v>
      </c>
      <c r="Q3137" s="5">
        <f ca="1">VLOOKUP(CONCATENATE($F3137," ",$G3137),AllocFactorMatrix,(Q$4+1),FALSE)*$E3143</f>
        <v>0.60296800685998242</v>
      </c>
      <c r="R3137" s="5">
        <f t="shared" ca="1" si="1467"/>
        <v>531.736308867042</v>
      </c>
      <c r="S3137" s="5">
        <f ca="1">VLOOKUP(CONCATENATE($F3137," ",$G3137),AllocFactorMatrix,(S$4+1),FALSE)*$E3143</f>
        <v>20.693012370710694</v>
      </c>
      <c r="T3137" s="5">
        <f ca="1">VLOOKUP(CONCATENATE($F3137," ",$G3137),AllocFactorMatrix,(T$4+1),FALSE)*$E3143</f>
        <v>279.36761617651024</v>
      </c>
      <c r="U3137" s="5">
        <f ca="1">VLOOKUP(CONCATENATE($F3137," ",$G3137),AllocFactorMatrix,(U$4+1),FALSE)*$E3143</f>
        <v>1068.468985378893</v>
      </c>
      <c r="V3137" s="5">
        <f ca="1">VLOOKUP(CONCATENATE($F3137," ",$G3137),AllocFactorMatrix,(V$4+1),FALSE)*$E3143</f>
        <v>193.5630664201951</v>
      </c>
      <c r="W3137" s="5">
        <f t="shared" ref="W3137:W3143" ca="1" si="1471">SUBTOTAL(9,S3137:V3137)</f>
        <v>1562.092680346309</v>
      </c>
      <c r="X3137" s="5">
        <f ca="1">VLOOKUP(CONCATENATE($F3137," ",$G3137),AllocFactorMatrix,(X$4+1),FALSE)*$E3143</f>
        <v>119.92684226758286</v>
      </c>
      <c r="Y3137" s="5">
        <f ca="1">VLOOKUP(CONCATENATE($F3137," ",$G3137),AllocFactorMatrix,(Y$4+1),FALSE)*$E3143</f>
        <v>2.3952466396321337</v>
      </c>
      <c r="Z3137" s="5">
        <f t="shared" ca="1" si="1466"/>
        <v>122.32208890721499</v>
      </c>
      <c r="AA3137" s="5">
        <f ca="1">VLOOKUP(CONCATENATE($F3137," ",$G3137),AllocFactorMatrix,(AA$4+1),FALSE)*$E3143</f>
        <v>1.5820290675796203</v>
      </c>
      <c r="AB3137" s="5">
        <f ca="1">VLOOKUP(CONCATENATE($F3137," ",$G3137),AllocFactorMatrix,(AB$4+1),FALSE)*$E3143</f>
        <v>7.0282738665227136</v>
      </c>
      <c r="AC3137" s="5">
        <f ca="1">VLOOKUP(CONCATENATE($F3137," ",$G3137),AllocFactorMatrix,(AC$4+1),FALSE)*$E3143</f>
        <v>1.4419716774168625</v>
      </c>
    </row>
    <row r="3138" spans="4:29" hidden="1" outlineLevel="1">
      <c r="E3138" s="48"/>
      <c r="F3138" s="175" t="str">
        <f>F3143</f>
        <v>LABOR_M</v>
      </c>
      <c r="G3138" s="52" t="str">
        <f>$G$10</f>
        <v>SUBTRAN</v>
      </c>
      <c r="H3138" s="4">
        <f t="shared" ca="1" si="1469"/>
        <v>1696.0906608858716</v>
      </c>
      <c r="I3138" s="5">
        <f ca="1">VLOOKUP(CONCATENATE($F3138," ",$G3138),AllocFactorMatrix,(I$4+1),FALSE)*$E3143</f>
        <v>866.62322420895157</v>
      </c>
      <c r="J3138" s="5">
        <f ca="1">VLOOKUP(CONCATENATE($F3138," ",$G3138),AllocFactorMatrix,(J$4+1),FALSE)*$E3143</f>
        <v>203.15112374468788</v>
      </c>
      <c r="K3138" s="5">
        <f ca="1">VLOOKUP(CONCATENATE($F3138," ",$G3138),AllocFactorMatrix,(K$4+1),FALSE)*$E3143</f>
        <v>2.837942423423407</v>
      </c>
      <c r="L3138" s="5">
        <f ca="1">VLOOKUP(CONCATENATE($F3138," ",$G3138),AllocFactorMatrix,(L$4+1),FALSE)*$E3143</f>
        <v>0.5136543928450612</v>
      </c>
      <c r="M3138" s="5">
        <f t="shared" ca="1" si="1470"/>
        <v>206.50272056095636</v>
      </c>
      <c r="N3138" s="5">
        <f ca="1">VLOOKUP(CONCATENATE($F3138," ",$G3138),AllocFactorMatrix,(N$4+1),FALSE)*$E3143</f>
        <v>117.40681448183494</v>
      </c>
      <c r="O3138" s="5">
        <f ca="1">VLOOKUP(CONCATENATE($F3138," ",$G3138),AllocFactorMatrix,(O$4+1),FALSE)*$E3143</f>
        <v>21.097414707849047</v>
      </c>
      <c r="P3138" s="5">
        <f ca="1">VLOOKUP(CONCATENATE($F3138," ",$G3138),AllocFactorMatrix,(P$4+1),FALSE)*$E3143</f>
        <v>5.5379086997222844</v>
      </c>
      <c r="Q3138" s="5">
        <f ca="1">VLOOKUP(CONCATENATE($F3138," ",$G3138),AllocFactorMatrix,(Q$4+1),FALSE)*$E3143</f>
        <v>0</v>
      </c>
      <c r="R3138" s="5">
        <f t="shared" ca="1" si="1467"/>
        <v>144.04213788940629</v>
      </c>
      <c r="S3138" s="5">
        <f ca="1">VLOOKUP(CONCATENATE($F3138," ",$G3138),AllocFactorMatrix,(S$4+1),FALSE)*$E3143</f>
        <v>5.2920222351651631</v>
      </c>
      <c r="T3138" s="5">
        <f ca="1">VLOOKUP(CONCATENATE($F3138," ",$G3138),AllocFactorMatrix,(T$4+1),FALSE)*$E3143</f>
        <v>74.252203525271568</v>
      </c>
      <c r="U3138" s="5">
        <f ca="1">VLOOKUP(CONCATENATE($F3138," ",$G3138),AllocFactorMatrix,(U$4+1),FALSE)*$E3143</f>
        <v>366.1206405712075</v>
      </c>
      <c r="V3138" s="5">
        <f ca="1">VLOOKUP(CONCATENATE($F3138," ",$G3138),AllocFactorMatrix,(V$4+1),FALSE)*$E3143</f>
        <v>0</v>
      </c>
      <c r="W3138" s="5">
        <f t="shared" ca="1" si="1471"/>
        <v>445.66486633164425</v>
      </c>
      <c r="X3138" s="5">
        <f ca="1">VLOOKUP(CONCATENATE($F3138," ",$G3138),AllocFactorMatrix,(X$4+1),FALSE)*$E3143</f>
        <v>32.183576457516303</v>
      </c>
      <c r="Y3138" s="5">
        <f ca="1">VLOOKUP(CONCATENATE($F3138," ",$G3138),AllocFactorMatrix,(Y$4+1),FALSE)*$E3143</f>
        <v>0.64619848883296016</v>
      </c>
      <c r="Z3138" s="5">
        <f t="shared" ca="1" si="1466"/>
        <v>32.829774946349261</v>
      </c>
      <c r="AA3138" s="5">
        <f ca="1">VLOOKUP(CONCATENATE($F3138," ",$G3138),AllocFactorMatrix,(AA$4+1),FALSE)*$E3143</f>
        <v>0.42793694856328229</v>
      </c>
      <c r="AB3138" s="5">
        <f ca="1">VLOOKUP(CONCATENATE($F3138," ",$G3138),AllocFactorMatrix,(AB$4+1),FALSE)*$E3143</f>
        <v>0</v>
      </c>
      <c r="AC3138" s="5">
        <f ca="1">VLOOKUP(CONCATENATE($F3138," ",$G3138),AllocFactorMatrix,(AC$4+1),FALSE)*$E3143</f>
        <v>0</v>
      </c>
    </row>
    <row r="3139" spans="4:29" hidden="1" outlineLevel="1">
      <c r="E3139" s="48"/>
      <c r="F3139" s="175" t="str">
        <f>F3143</f>
        <v>LABOR_M</v>
      </c>
      <c r="G3139" s="52" t="str">
        <f>$G$11</f>
        <v>DISTPRI</v>
      </c>
      <c r="H3139" s="4">
        <f t="shared" ca="1" si="1469"/>
        <v>13854.650912727288</v>
      </c>
      <c r="I3139" s="5">
        <f ca="1">VLOOKUP(CONCATENATE($F3139," ",$G3139),AllocFactorMatrix,(I$4+1),FALSE)*$E3143</f>
        <v>9072.1233424331967</v>
      </c>
      <c r="J3139" s="5">
        <f ca="1">VLOOKUP(CONCATENATE($F3139," ",$G3139),AllocFactorMatrix,(J$4+1),FALSE)*$E3143</f>
        <v>2123.2270147114614</v>
      </c>
      <c r="K3139" s="5">
        <f ca="1">VLOOKUP(CONCATENATE($F3139," ",$G3139),AllocFactorMatrix,(K$4+1),FALSE)*$E3143</f>
        <v>29.656705987264683</v>
      </c>
      <c r="L3139" s="5">
        <f ca="1">VLOOKUP(CONCATENATE($F3139," ",$G3139),AllocFactorMatrix,(L$4+1),FALSE)*$E3143</f>
        <v>0</v>
      </c>
      <c r="M3139" s="5">
        <f t="shared" ca="1" si="1470"/>
        <v>2152.8837206987259</v>
      </c>
      <c r="N3139" s="5">
        <f ca="1">VLOOKUP(CONCATENATE($F3139," ",$G3139),AllocFactorMatrix,(N$4+1),FALSE)*$E3143</f>
        <v>1232.5749331143129</v>
      </c>
      <c r="O3139" s="5">
        <f ca="1">VLOOKUP(CONCATENATE($F3139," ",$G3139),AllocFactorMatrix,(O$4+1),FALSE)*$E3143</f>
        <v>221.46806703770773</v>
      </c>
      <c r="P3139" s="5">
        <f ca="1">VLOOKUP(CONCATENATE($F3139," ",$G3139),AllocFactorMatrix,(P$4+1),FALSE)*$E3143</f>
        <v>0</v>
      </c>
      <c r="Q3139" s="5">
        <f ca="1">VLOOKUP(CONCATENATE($F3139," ",$G3139),AllocFactorMatrix,(Q$4+1),FALSE)*$E3143</f>
        <v>0</v>
      </c>
      <c r="R3139" s="5">
        <f t="shared" ca="1" si="1467"/>
        <v>1454.0430001520206</v>
      </c>
      <c r="S3139" s="5">
        <f ca="1">VLOOKUP(CONCATENATE($F3139," ",$G3139),AllocFactorMatrix,(S$4+1),FALSE)*$E3143</f>
        <v>55.733041372777357</v>
      </c>
      <c r="T3139" s="5">
        <f ca="1">VLOOKUP(CONCATENATE($F3139," ",$G3139),AllocFactorMatrix,(T$4+1),FALSE)*$E3143</f>
        <v>770.66885028787726</v>
      </c>
      <c r="U3139" s="5">
        <f ca="1">VLOOKUP(CONCATENATE($F3139," ",$G3139),AllocFactorMatrix,(U$4+1),FALSE)*$E3143</f>
        <v>0</v>
      </c>
      <c r="V3139" s="5">
        <f ca="1">VLOOKUP(CONCATENATE($F3139," ",$G3139),AllocFactorMatrix,(V$4+1),FALSE)*$E3143</f>
        <v>0</v>
      </c>
      <c r="W3139" s="5">
        <f t="shared" ca="1" si="1471"/>
        <v>826.40189166065466</v>
      </c>
      <c r="X3139" s="5">
        <f ca="1">VLOOKUP(CONCATENATE($F3139," ",$G3139),AllocFactorMatrix,(X$4+1),FALSE)*$E3143</f>
        <v>337.96186188339709</v>
      </c>
      <c r="Y3139" s="5">
        <f ca="1">VLOOKUP(CONCATENATE($F3139," ",$G3139),AllocFactorMatrix,(Y$4+1),FALSE)*$E3143</f>
        <v>6.7834275371171353</v>
      </c>
      <c r="Z3139" s="5">
        <f t="shared" ca="1" si="1466"/>
        <v>344.74528942051421</v>
      </c>
      <c r="AA3139" s="5">
        <f ca="1">VLOOKUP(CONCATENATE($F3139," ",$G3139),AllocFactorMatrix,(AA$4+1),FALSE)*$E3143</f>
        <v>4.4536683621708617</v>
      </c>
      <c r="AB3139" s="5">
        <f ca="1">VLOOKUP(CONCATENATE($F3139," ",$G3139),AllocFactorMatrix,(AB$4+1),FALSE)*$E3143</f>
        <v>0</v>
      </c>
      <c r="AC3139" s="5">
        <f ca="1">VLOOKUP(CONCATENATE($F3139," ",$G3139),AllocFactorMatrix,(AC$4+1),FALSE)*$E3143</f>
        <v>0</v>
      </c>
    </row>
    <row r="3140" spans="4:29" hidden="1" outlineLevel="1">
      <c r="E3140" s="48"/>
      <c r="F3140" s="175" t="str">
        <f>F3143</f>
        <v>LABOR_M</v>
      </c>
      <c r="G3140" s="52" t="str">
        <f>$G$12</f>
        <v>DISTSEC</v>
      </c>
      <c r="H3140" s="4">
        <f t="shared" ca="1" si="1469"/>
        <v>5488.8392994433652</v>
      </c>
      <c r="I3140" s="5">
        <f ca="1">VLOOKUP(CONCATENATE($F3140," ",$G3140),AllocFactorMatrix,(I$4+1),FALSE)*$E3143</f>
        <v>4073.2955496026666</v>
      </c>
      <c r="J3140" s="5">
        <f ca="1">VLOOKUP(CONCATENATE($F3140," ",$G3140),AllocFactorMatrix,(J$4+1),FALSE)*$E3143</f>
        <v>821.35836600895163</v>
      </c>
      <c r="K3140" s="5">
        <f ca="1">VLOOKUP(CONCATENATE($F3140," ",$G3140),AllocFactorMatrix,(K$4+1),FALSE)*$E3143</f>
        <v>0</v>
      </c>
      <c r="L3140" s="5">
        <f ca="1">VLOOKUP(CONCATENATE($F3140," ",$G3140),AllocFactorMatrix,(L$4+1),FALSE)*$E3143</f>
        <v>0</v>
      </c>
      <c r="M3140" s="5">
        <f t="shared" ca="1" si="1470"/>
        <v>821.35836600895163</v>
      </c>
      <c r="N3140" s="5">
        <f ca="1">VLOOKUP(CONCATENATE($F3140," ",$G3140),AllocFactorMatrix,(N$4+1),FALSE)*$E3143</f>
        <v>410.544053254235</v>
      </c>
      <c r="O3140" s="5">
        <f ca="1">VLOOKUP(CONCATENATE($F3140," ",$G3140),AllocFactorMatrix,(O$4+1),FALSE)*$E3143</f>
        <v>0</v>
      </c>
      <c r="P3140" s="5">
        <f ca="1">VLOOKUP(CONCATENATE($F3140," ",$G3140),AllocFactorMatrix,(P$4+1),FALSE)*$E3143</f>
        <v>0</v>
      </c>
      <c r="Q3140" s="5">
        <f ca="1">VLOOKUP(CONCATENATE($F3140," ",$G3140),AllocFactorMatrix,(Q$4+1),FALSE)*$E3143</f>
        <v>0</v>
      </c>
      <c r="R3140" s="5">
        <f t="shared" ca="1" si="1467"/>
        <v>410.544053254235</v>
      </c>
      <c r="S3140" s="5">
        <f ca="1">VLOOKUP(CONCATENATE($F3140," ",$G3140),AllocFactorMatrix,(S$4+1),FALSE)*$E3143</f>
        <v>15.345175461190557</v>
      </c>
      <c r="T3140" s="5">
        <f ca="1">VLOOKUP(CONCATENATE($F3140," ",$G3140),AllocFactorMatrix,(T$4+1),FALSE)*$E3143</f>
        <v>0</v>
      </c>
      <c r="U3140" s="5">
        <f ca="1">VLOOKUP(CONCATENATE($F3140," ",$G3140),AllocFactorMatrix,(U$4+1),FALSE)*$E3143</f>
        <v>0</v>
      </c>
      <c r="V3140" s="5">
        <f ca="1">VLOOKUP(CONCATENATE($F3140," ",$G3140),AllocFactorMatrix,(V$4+1),FALSE)*$E3143</f>
        <v>0</v>
      </c>
      <c r="W3140" s="5">
        <f t="shared" ca="1" si="1471"/>
        <v>15.345175461190557</v>
      </c>
      <c r="X3140" s="5">
        <f ca="1">VLOOKUP(CONCATENATE($F3140," ",$G3140),AllocFactorMatrix,(X$4+1),FALSE)*$E3143</f>
        <v>115.96914653770502</v>
      </c>
      <c r="Y3140" s="5">
        <f ca="1">VLOOKUP(CONCATENATE($F3140," ",$G3140),AllocFactorMatrix,(Y$4+1),FALSE)*$E3143</f>
        <v>0</v>
      </c>
      <c r="Z3140" s="5">
        <f t="shared" ca="1" si="1466"/>
        <v>115.96914653770502</v>
      </c>
      <c r="AA3140" s="5">
        <f ca="1">VLOOKUP(CONCATENATE($F3140," ",$G3140),AllocFactorMatrix,(AA$4+1),FALSE)*$E3143</f>
        <v>1.3711695245042066</v>
      </c>
      <c r="AB3140" s="5">
        <f ca="1">VLOOKUP(CONCATENATE($F3140," ",$G3140),AllocFactorMatrix,(AB$4+1),FALSE)*$E3143</f>
        <v>42.204200523797589</v>
      </c>
      <c r="AC3140" s="5">
        <f ca="1">VLOOKUP(CONCATENATE($F3140," ",$G3140),AllocFactorMatrix,(AC$4+1),FALSE)*$E3143</f>
        <v>8.7516385303138033</v>
      </c>
    </row>
    <row r="3141" spans="4:29" hidden="1" outlineLevel="1">
      <c r="E3141" s="48"/>
      <c r="F3141" s="175" t="str">
        <f>F3143</f>
        <v>LABOR_M</v>
      </c>
      <c r="G3141" s="52" t="str">
        <f>$G$13</f>
        <v>ENERGY</v>
      </c>
      <c r="H3141" s="4">
        <f t="shared" ca="1" si="1469"/>
        <v>15791.679016153223</v>
      </c>
      <c r="I3141" s="5">
        <f ca="1">VLOOKUP(CONCATENATE($F3141," ",$G3141),AllocFactorMatrix,(I$4+1),FALSE)*$E3143</f>
        <v>6179.0662193299413</v>
      </c>
      <c r="J3141" s="5">
        <f ca="1">VLOOKUP(CONCATENATE($F3141," ",$G3141),AllocFactorMatrix,(J$4+1),FALSE)*$E3143</f>
        <v>1782.6426763059512</v>
      </c>
      <c r="K3141" s="5">
        <f ca="1">VLOOKUP(CONCATENATE($F3141," ",$G3141),AllocFactorMatrix,(K$4+1),FALSE)*$E3143</f>
        <v>24.846233944495648</v>
      </c>
      <c r="L3141" s="5">
        <f ca="1">VLOOKUP(CONCATENATE($F3141," ",$G3141),AllocFactorMatrix,(L$4+1),FALSE)*$E3143</f>
        <v>3.473482447975301</v>
      </c>
      <c r="M3141" s="5">
        <f t="shared" ca="1" si="1470"/>
        <v>1810.9623926984223</v>
      </c>
      <c r="N3141" s="5">
        <f ca="1">VLOOKUP(CONCATENATE($F3141," ",$G3141),AllocFactorMatrix,(N$4+1),FALSE)*$E3143</f>
        <v>1156.6219163178873</v>
      </c>
      <c r="O3141" s="5">
        <f ca="1">VLOOKUP(CONCATENATE($F3141," ",$G3141),AllocFactorMatrix,(O$4+1),FALSE)*$E3143</f>
        <v>206.27075582275361</v>
      </c>
      <c r="P3141" s="5">
        <f ca="1">VLOOKUP(CONCATENATE($F3141," ",$G3141),AllocFactorMatrix,(P$4+1),FALSE)*$E3143</f>
        <v>42.004279838443907</v>
      </c>
      <c r="Q3141" s="5">
        <f ca="1">VLOOKUP(CONCATENATE($F3141," ",$G3141),AllocFactorMatrix,(Q$4+1),FALSE)*$E3143</f>
        <v>1.586515865011251</v>
      </c>
      <c r="R3141" s="5">
        <f t="shared" ca="1" si="1467"/>
        <v>1406.4834678440961</v>
      </c>
      <c r="S3141" s="5">
        <f ca="1">VLOOKUP(CONCATENATE($F3141," ",$G3141),AllocFactorMatrix,(S$4+1),FALSE)*$E3143</f>
        <v>60.57231078301897</v>
      </c>
      <c r="T3141" s="5">
        <f ca="1">VLOOKUP(CONCATENATE($F3141," ",$G3141),AllocFactorMatrix,(T$4+1),FALSE)*$E3143</f>
        <v>957.65975037994406</v>
      </c>
      <c r="U3141" s="5">
        <f ca="1">VLOOKUP(CONCATENATE($F3141," ",$G3141),AllocFactorMatrix,(U$4+1),FALSE)*$E3143</f>
        <v>4118.7387221492254</v>
      </c>
      <c r="V3141" s="5">
        <f ca="1">VLOOKUP(CONCATENATE($F3141," ",$G3141),AllocFactorMatrix,(V$4+1),FALSE)*$E3143</f>
        <v>774.77777279560394</v>
      </c>
      <c r="W3141" s="5">
        <f t="shared" ca="1" si="1471"/>
        <v>5911.748556107792</v>
      </c>
      <c r="X3141" s="5">
        <f ca="1">VLOOKUP(CONCATENATE($F3141," ",$G3141),AllocFactorMatrix,(X$4+1),FALSE)*$E3143</f>
        <v>317.71257476585509</v>
      </c>
      <c r="Y3141" s="5">
        <f ca="1">VLOOKUP(CONCATENATE($F3141," ",$G3141),AllocFactorMatrix,(Y$4+1),FALSE)*$E3143</f>
        <v>6.3748394363809657</v>
      </c>
      <c r="Z3141" s="5">
        <f t="shared" ca="1" si="1466"/>
        <v>324.08741420223606</v>
      </c>
      <c r="AA3141" s="5">
        <f ca="1">VLOOKUP(CONCATENATE($F3141," ",$G3141),AllocFactorMatrix,(AA$4+1),FALSE)*$E3143</f>
        <v>5.6863841135984101</v>
      </c>
      <c r="AB3141" s="5">
        <f ca="1">VLOOKUP(CONCATENATE($F3141," ",$G3141),AllocFactorMatrix,(AB$4+1),FALSE)*$E3143</f>
        <v>127.37305666703179</v>
      </c>
      <c r="AC3141" s="5">
        <f ca="1">VLOOKUP(CONCATENATE($F3141," ",$G3141),AllocFactorMatrix,(AC$4+1),FALSE)*$E3143</f>
        <v>26.271525190107205</v>
      </c>
    </row>
    <row r="3142" spans="4:29" hidden="1" outlineLevel="1">
      <c r="E3142" s="48"/>
      <c r="F3142" s="175" t="str">
        <f>F3143</f>
        <v>LABOR_M</v>
      </c>
      <c r="G3142" s="52" t="str">
        <f>$G$14</f>
        <v>CUSTOMER</v>
      </c>
      <c r="H3142" s="4">
        <f t="shared" ca="1" si="1469"/>
        <v>10450.918746741023</v>
      </c>
      <c r="I3142" s="5">
        <f ca="1">VLOOKUP(CONCATENATE($F3142," ",$G3142),AllocFactorMatrix,(I$4+1),FALSE)*$E3143</f>
        <v>8069.4711126331986</v>
      </c>
      <c r="J3142" s="5">
        <f ca="1">VLOOKUP(CONCATENATE($F3142," ",$G3142),AllocFactorMatrix,(J$4+1),FALSE)*$E3143</f>
        <v>1633.9960666824752</v>
      </c>
      <c r="K3142" s="5">
        <f ca="1">VLOOKUP(CONCATENATE($F3142," ",$G3142),AllocFactorMatrix,(K$4+1),FALSE)*$E3143</f>
        <v>41.765236019263433</v>
      </c>
      <c r="L3142" s="5">
        <f ca="1">VLOOKUP(CONCATENATE($F3142," ",$G3142),AllocFactorMatrix,(L$4+1),FALSE)*$E3143</f>
        <v>6.7338569011028255</v>
      </c>
      <c r="M3142" s="5">
        <f t="shared" ca="1" si="1470"/>
        <v>1682.4951596028416</v>
      </c>
      <c r="N3142" s="5">
        <f ca="1">VLOOKUP(CONCATENATE($F3142," ",$G3142),AllocFactorMatrix,(N$4+1),FALSE)*$E3143</f>
        <v>67.00954370233039</v>
      </c>
      <c r="O3142" s="5">
        <f ca="1">VLOOKUP(CONCATENATE($F3142," ",$G3142),AllocFactorMatrix,(O$4+1),FALSE)*$E3143</f>
        <v>16.184141122122838</v>
      </c>
      <c r="P3142" s="5">
        <f ca="1">VLOOKUP(CONCATENATE($F3142," ",$G3142),AllocFactorMatrix,(P$4+1),FALSE)*$E3143</f>
        <v>16.474840525856699</v>
      </c>
      <c r="Q3142" s="5">
        <f ca="1">VLOOKUP(CONCATENATE($F3142," ",$G3142),AllocFactorMatrix,(Q$4+1),FALSE)*$E3143</f>
        <v>2.0350280920936923</v>
      </c>
      <c r="R3142" s="5">
        <f t="shared" ca="1" si="1467"/>
        <v>101.70355344240362</v>
      </c>
      <c r="S3142" s="5">
        <f ca="1">VLOOKUP(CONCATENATE($F3142," ",$G3142),AllocFactorMatrix,(S$4+1),FALSE)*$E3143</f>
        <v>0.50927732267549375</v>
      </c>
      <c r="T3142" s="5">
        <f ca="1">VLOOKUP(CONCATENATE($F3142," ",$G3142),AllocFactorMatrix,(T$4+1),FALSE)*$E3143</f>
        <v>11.765952770848065</v>
      </c>
      <c r="U3142" s="5">
        <f ca="1">VLOOKUP(CONCATENATE($F3142," ",$G3142),AllocFactorMatrix,(U$4+1),FALSE)*$E3143</f>
        <v>27.674643345526036</v>
      </c>
      <c r="V3142" s="5">
        <f ca="1">VLOOKUP(CONCATENATE($F3142," ",$G3142),AllocFactorMatrix,(V$4+1),FALSE)*$E3143</f>
        <v>8.1491726335482912</v>
      </c>
      <c r="W3142" s="5">
        <f t="shared" ca="1" si="1471"/>
        <v>48.099046072597886</v>
      </c>
      <c r="X3142" s="5">
        <f ca="1">VLOOKUP(CONCATENATE($F3142," ",$G3142),AllocFactorMatrix,(X$4+1),FALSE)*$E3143</f>
        <v>14.848109163169214</v>
      </c>
      <c r="Y3142" s="5">
        <f ca="1">VLOOKUP(CONCATENATE($F3142," ",$G3142),AllocFactorMatrix,(Y$4+1),FALSE)*$E3143</f>
        <v>0.22180450347067976</v>
      </c>
      <c r="Z3142" s="5">
        <f t="shared" ca="1" si="1466"/>
        <v>15.069913666639893</v>
      </c>
      <c r="AA3142" s="5">
        <f ca="1">VLOOKUP(CONCATENATE($F3142," ",$G3142),AllocFactorMatrix,(AA$4+1),FALSE)*$E3143</f>
        <v>1.2087547743228884</v>
      </c>
      <c r="AB3142" s="5">
        <f ca="1">VLOOKUP(CONCATENATE($F3142," ",$G3142),AllocFactorMatrix,(AB$4+1),FALSE)*$E3143</f>
        <v>439.19554553801476</v>
      </c>
      <c r="AC3142" s="5">
        <f ca="1">VLOOKUP(CONCATENATE($F3142," ",$G3142),AllocFactorMatrix,(AC$4+1),FALSE)*$E3143</f>
        <v>93.675661011000685</v>
      </c>
    </row>
    <row r="3143" spans="4:29" collapsed="1">
      <c r="D3143" s="52" t="s">
        <v>329</v>
      </c>
      <c r="E3143" s="39">
        <v>92884</v>
      </c>
      <c r="F3143" s="93" t="s">
        <v>69</v>
      </c>
      <c r="G3143" s="52" t="str">
        <f>$G$15</f>
        <v>TOTAL</v>
      </c>
      <c r="H3143" s="4">
        <f t="shared" ca="1" si="1469"/>
        <v>92884.000000000058</v>
      </c>
      <c r="I3143" s="5">
        <f ca="1">VLOOKUP(CONCATENATE($F3143," ",$G3143),AllocFactorMatrix,(I$4+1),FALSE)*$E3143</f>
        <v>51717.517018622995</v>
      </c>
      <c r="J3143" s="5">
        <f ca="1">VLOOKUP(CONCATENATE($F3143," ",$G3143),AllocFactorMatrix,(J$4+1),FALSE)*$E3143</f>
        <v>12034.536695228662</v>
      </c>
      <c r="K3143" s="5">
        <f ca="1">VLOOKUP(CONCATENATE($F3143," ",$G3143),AllocFactorMatrix,(K$4+1),FALSE)*$E3143</f>
        <v>175.16302286381355</v>
      </c>
      <c r="L3143" s="5">
        <f ca="1">VLOOKUP(CONCATENATE($F3143," ",$G3143),AllocFactorMatrix,(L$4+1),FALSE)*$E3143</f>
        <v>21.313720795150171</v>
      </c>
      <c r="M3143" s="5">
        <f t="shared" ca="1" si="1470"/>
        <v>12231.013438887625</v>
      </c>
      <c r="N3143" s="5">
        <f ca="1">VLOOKUP(CONCATENATE($F3143," ",$G3143),AllocFactorMatrix,(N$4+1),FALSE)*$E3143</f>
        <v>6240.0421943332476</v>
      </c>
      <c r="O3143" s="5">
        <f ca="1">VLOOKUP(CONCATENATE($F3143," ",$G3143),AllocFactorMatrix,(O$4+1),FALSE)*$E3143</f>
        <v>1048.4475618066087</v>
      </c>
      <c r="P3143" s="5">
        <f ca="1">VLOOKUP(CONCATENATE($F3143," ",$G3143),AllocFactorMatrix,(P$4+1),FALSE)*$E3143</f>
        <v>182.33010803348293</v>
      </c>
      <c r="Q3143" s="5">
        <f ca="1">VLOOKUP(CONCATENATE($F3143," ",$G3143),AllocFactorMatrix,(Q$4+1),FALSE)*$E3143</f>
        <v>8.1144296271965484</v>
      </c>
      <c r="R3143" s="5">
        <f t="shared" ca="1" si="1467"/>
        <v>7478.9342938005366</v>
      </c>
      <c r="S3143" s="5">
        <f ca="1">VLOOKUP(CONCATENATE($F3143," ",$G3143),AllocFactorMatrix,(S$4+1),FALSE)*$E3143</f>
        <v>291.64133257753087</v>
      </c>
      <c r="T3143" s="5">
        <f ca="1">VLOOKUP(CONCATENATE($F3143," ",$G3143),AllocFactorMatrix,(T$4+1),FALSE)*$E3143</f>
        <v>3895.9941165701398</v>
      </c>
      <c r="U3143" s="5">
        <f ca="1">VLOOKUP(CONCATENATE($F3143," ",$G3143),AllocFactorMatrix,(U$4+1),FALSE)*$E3143</f>
        <v>12473.999521202117</v>
      </c>
      <c r="V3143" s="5">
        <f ca="1">VLOOKUP(CONCATENATE($F3143," ",$G3143),AllocFactorMatrix,(V$4+1),FALSE)*$E3143</f>
        <v>2225.2202636221182</v>
      </c>
      <c r="W3143" s="5">
        <f t="shared" ca="1" si="1471"/>
        <v>18886.855233971906</v>
      </c>
      <c r="X3143" s="5">
        <f ca="1">VLOOKUP(CONCATENATE($F3143," ",$G3143),AllocFactorMatrix,(X$4+1),FALSE)*$E3143</f>
        <v>1712.2841915916338</v>
      </c>
      <c r="Y3143" s="5">
        <f ca="1">VLOOKUP(CONCATENATE($F3143," ",$G3143),AllocFactorMatrix,(Y$4+1),FALSE)*$E3143</f>
        <v>31.873932165294303</v>
      </c>
      <c r="Z3143" s="5">
        <f t="shared" ca="1" si="1466"/>
        <v>1744.158123756928</v>
      </c>
      <c r="AA3143" s="5">
        <f ca="1">VLOOKUP(CONCATENATE($F3143," ",$G3143),AllocFactorMatrix,(AA$4+1),FALSE)*$E3143</f>
        <v>24.936061098360941</v>
      </c>
      <c r="AB3143" s="5">
        <f ca="1">VLOOKUP(CONCATENATE($F3143," ",$G3143),AllocFactorMatrix,(AB$4+1),FALSE)*$E3143</f>
        <v>661.14246510085104</v>
      </c>
      <c r="AC3143" s="5">
        <f ca="1">VLOOKUP(CONCATENATE($F3143," ",$G3143),AllocFactorMatrix,(AC$4+1),FALSE)*$E3143</f>
        <v>139.44336476080437</v>
      </c>
    </row>
    <row r="3144" spans="4:29" hidden="1" outlineLevel="1">
      <c r="E3144" s="48"/>
      <c r="F3144" s="175" t="str">
        <f>F3151</f>
        <v>RB_GUP</v>
      </c>
      <c r="G3144" s="52" t="str">
        <f>$G$8</f>
        <v>PRODUCTION</v>
      </c>
      <c r="H3144" s="4">
        <f t="shared" ca="1" si="1469"/>
        <v>-6613.0320390237803</v>
      </c>
      <c r="I3144" s="5">
        <f ca="1">VLOOKUP(CONCATENATE($F3144," ",$G3144),AllocFactorMatrix,(I$4+1),FALSE)*$E3151</f>
        <v>-3401.6509659157432</v>
      </c>
      <c r="J3144" s="5">
        <f ca="1">VLOOKUP(CONCATENATE($F3144," ",$G3144),AllocFactorMatrix,(J$4+1),FALSE)*$E3151</f>
        <v>-793.26552823366353</v>
      </c>
      <c r="K3144" s="5">
        <f ca="1">VLOOKUP(CONCATENATE($F3144," ",$G3144),AllocFactorMatrix,(K$4+1),FALSE)*$E3151</f>
        <v>-11.029531960178932</v>
      </c>
      <c r="L3144" s="5">
        <f ca="1">VLOOKUP(CONCATENATE($F3144," ",$G3144),AllocFactorMatrix,(L$4+1),FALSE)*$E3151</f>
        <v>-1.5361238057664239</v>
      </c>
      <c r="M3144" s="5">
        <f t="shared" ca="1" si="1465"/>
        <v>-805.83118399960892</v>
      </c>
      <c r="N3144" s="5">
        <f ca="1">VLOOKUP(CONCATENATE($F3144," ",$G3144),AllocFactorMatrix,(N$4+1),FALSE)*$E3151</f>
        <v>-472.15814492308232</v>
      </c>
      <c r="O3144" s="5">
        <f ca="1">VLOOKUP(CONCATENATE($F3144," ",$G3144),AllocFactorMatrix,(O$4+1),FALSE)*$E3151</f>
        <v>-84.606766549599641</v>
      </c>
      <c r="P3144" s="5">
        <f ca="1">VLOOKUP(CONCATENATE($F3144," ",$G3144),AllocFactorMatrix,(P$4+1),FALSE)*$E3151</f>
        <v>-17.157388859853988</v>
      </c>
      <c r="Q3144" s="5">
        <f ca="1">VLOOKUP(CONCATENATE($F3144," ",$G3144),AllocFactorMatrix,(Q$4+1),FALSE)*$E3151</f>
        <v>-0.65154408300476607</v>
      </c>
      <c r="R3144" s="5">
        <f t="shared" ca="1" si="1467"/>
        <v>-574.57384441554075</v>
      </c>
      <c r="S3144" s="5">
        <f ca="1">VLOOKUP(CONCATENATE($F3144," ",$G3144),AllocFactorMatrix,(S$4+1),FALSE)*$E3151</f>
        <v>-22.360074856860177</v>
      </c>
      <c r="T3144" s="5">
        <f ca="1">VLOOKUP(CONCATENATE($F3144," ",$G3144),AllocFactorMatrix,(T$4+1),FALSE)*$E3151</f>
        <v>-301.87392238410996</v>
      </c>
      <c r="U3144" s="5">
        <f ca="1">VLOOKUP(CONCATENATE($F3144," ",$G3144),AllocFactorMatrix,(U$4+1),FALSE)*$E3151</f>
        <v>-1154.5465719201559</v>
      </c>
      <c r="V3144" s="5">
        <f ca="1">VLOOKUP(CONCATENATE($F3144," ",$G3144),AllocFactorMatrix,(V$4+1),FALSE)*$E3151</f>
        <v>-209.15681956509209</v>
      </c>
      <c r="W3144" s="5">
        <f ca="1">SUBTOTAL(9,S3144:V3144)</f>
        <v>-1687.9373887262182</v>
      </c>
      <c r="X3144" s="5">
        <f ca="1">VLOOKUP(CONCATENATE($F3144," ",$G3144),AllocFactorMatrix,(X$4+1),FALSE)*$E3151</f>
        <v>-129.58834230658294</v>
      </c>
      <c r="Y3144" s="5">
        <f ca="1">VLOOKUP(CONCATENATE($F3144," ",$G3144),AllocFactorMatrix,(Y$4+1),FALSE)*$E3151</f>
        <v>-2.5882115761272209</v>
      </c>
      <c r="Z3144" s="5">
        <f t="shared" ca="1" si="1466"/>
        <v>-132.17655388271015</v>
      </c>
      <c r="AA3144" s="5">
        <f ca="1">VLOOKUP(CONCATENATE($F3144," ",$G3144),AllocFactorMatrix,(AA$4+1),FALSE)*$E3151</f>
        <v>-1.7094798835030163</v>
      </c>
      <c r="AB3144" s="5">
        <f ca="1">VLOOKUP(CONCATENATE($F3144," ",$G3144),AllocFactorMatrix,(AB$4+1),FALSE)*$E3151</f>
        <v>-7.5944829565945167</v>
      </c>
      <c r="AC3144" s="5">
        <f ca="1">VLOOKUP(CONCATENATE($F3144," ",$G3144),AllocFactorMatrix,(AC$4+1),FALSE)*$E3151</f>
        <v>-1.5581392438613739</v>
      </c>
    </row>
    <row r="3145" spans="4:29" hidden="1" outlineLevel="1">
      <c r="E3145" s="48"/>
      <c r="F3145" s="175" t="str">
        <f>F3151</f>
        <v>RB_GUP</v>
      </c>
      <c r="G3145" s="52" t="str">
        <f>$G$9</f>
        <v>BULKTRAN</v>
      </c>
      <c r="H3145" s="4">
        <f t="shared" ca="1" si="1469"/>
        <v>-3591.236599123054</v>
      </c>
      <c r="I3145" s="5">
        <f ca="1">VLOOKUP(CONCATENATE($F3145," ",$G3145),AllocFactorMatrix,(I$4+1),FALSE)*$E3151</f>
        <v>-1847.2817573166119</v>
      </c>
      <c r="J3145" s="5">
        <f ca="1">VLOOKUP(CONCATENATE($F3145," ",$G3145),AllocFactorMatrix,(J$4+1),FALSE)*$E3151</f>
        <v>-430.78638981400701</v>
      </c>
      <c r="K3145" s="5">
        <f ca="1">VLOOKUP(CONCATENATE($F3145," ",$G3145),AllocFactorMatrix,(K$4+1),FALSE)*$E3151</f>
        <v>-5.9896366164346029</v>
      </c>
      <c r="L3145" s="5">
        <f ca="1">VLOOKUP(CONCATENATE($F3145," ",$G3145),AllocFactorMatrix,(L$4+1),FALSE)*$E3151</f>
        <v>-0.83419889689010773</v>
      </c>
      <c r="M3145" s="5">
        <f t="shared" ca="1" si="1465"/>
        <v>-437.6102253273317</v>
      </c>
      <c r="N3145" s="5">
        <f ca="1">VLOOKUP(CONCATENATE($F3145," ",$G3145),AllocFactorMatrix,(N$4+1),FALSE)*$E3151</f>
        <v>-256.40759043897373</v>
      </c>
      <c r="O3145" s="5">
        <f ca="1">VLOOKUP(CONCATENATE($F3145," ",$G3145),AllocFactorMatrix,(O$4+1),FALSE)*$E3151</f>
        <v>-45.946082640064738</v>
      </c>
      <c r="P3145" s="5">
        <f ca="1">VLOOKUP(CONCATENATE($F3145," ",$G3145),AllocFactorMatrix,(P$4+1),FALSE)*$E3151</f>
        <v>-9.3173966881294046</v>
      </c>
      <c r="Q3145" s="5">
        <f ca="1">VLOOKUP(CONCATENATE($F3145," ",$G3145),AllocFactorMatrix,(Q$4+1),FALSE)*$E3151</f>
        <v>-0.3538239257002293</v>
      </c>
      <c r="R3145" s="5">
        <f t="shared" ca="1" si="1467"/>
        <v>-312.02489369286809</v>
      </c>
      <c r="S3145" s="5">
        <f ca="1">VLOOKUP(CONCATENATE($F3145," ",$G3145),AllocFactorMatrix,(S$4+1),FALSE)*$E3151</f>
        <v>-12.142738567004045</v>
      </c>
      <c r="T3145" s="5">
        <f ca="1">VLOOKUP(CONCATENATE($F3145," ",$G3145),AllocFactorMatrix,(T$4+1),FALSE)*$E3151</f>
        <v>-163.93398247420009</v>
      </c>
      <c r="U3145" s="5">
        <f ca="1">VLOOKUP(CONCATENATE($F3145," ",$G3145),AllocFactorMatrix,(U$4+1),FALSE)*$E3151</f>
        <v>-626.98167497216502</v>
      </c>
      <c r="V3145" s="5">
        <f ca="1">VLOOKUP(CONCATENATE($F3145," ",$G3145),AllocFactorMatrix,(V$4+1),FALSE)*$E3151</f>
        <v>-113.58354548199317</v>
      </c>
      <c r="W3145" s="5">
        <f t="shared" ref="W3145:W3151" ca="1" si="1472">SUBTOTAL(9,S3145:V3145)</f>
        <v>-916.64194149536229</v>
      </c>
      <c r="X3145" s="5">
        <f ca="1">VLOOKUP(CONCATENATE($F3145," ",$G3145),AllocFactorMatrix,(X$4+1),FALSE)*$E3151</f>
        <v>-70.373528355048947</v>
      </c>
      <c r="Y3145" s="5">
        <f ca="1">VLOOKUP(CONCATENATE($F3145," ",$G3145),AllocFactorMatrix,(Y$4+1),FALSE)*$E3151</f>
        <v>-1.4055398618383463</v>
      </c>
      <c r="Z3145" s="5">
        <f t="shared" ca="1" si="1466"/>
        <v>-71.779068216887296</v>
      </c>
      <c r="AA3145" s="5">
        <f ca="1">VLOOKUP(CONCATENATE($F3145," ",$G3145),AllocFactorMatrix,(AA$4+1),FALSE)*$E3151</f>
        <v>-0.92834068954653259</v>
      </c>
      <c r="AB3145" s="5">
        <f ca="1">VLOOKUP(CONCATENATE($F3145," ",$G3145),AllocFactorMatrix,(AB$4+1),FALSE)*$E3151</f>
        <v>-4.1242179055229018</v>
      </c>
      <c r="AC3145" s="5">
        <f ca="1">VLOOKUP(CONCATENATE($F3145," ",$G3145),AllocFactorMatrix,(AC$4+1),FALSE)*$E3151</f>
        <v>-0.84615447892354723</v>
      </c>
    </row>
    <row r="3146" spans="4:29" hidden="1" outlineLevel="1">
      <c r="E3146" s="48"/>
      <c r="F3146" s="175" t="str">
        <f>F3151</f>
        <v>RB_GUP</v>
      </c>
      <c r="G3146" s="52" t="str">
        <f>$G$10</f>
        <v>SUBTRAN</v>
      </c>
      <c r="H3146" s="4">
        <f t="shared" ca="1" si="1469"/>
        <v>-994.31886464433933</v>
      </c>
      <c r="I3146" s="5">
        <f ca="1">VLOOKUP(CONCATENATE($F3146," ",$G3146),AllocFactorMatrix,(I$4+1),FALSE)*$E3151</f>
        <v>-508.05056607044492</v>
      </c>
      <c r="J3146" s="5">
        <f ca="1">VLOOKUP(CONCATENATE($F3146," ",$G3146),AllocFactorMatrix,(J$4+1),FALSE)*$E3151</f>
        <v>-119.09563525780895</v>
      </c>
      <c r="K3146" s="5">
        <f ca="1">VLOOKUP(CONCATENATE($F3146," ",$G3146),AllocFactorMatrix,(K$4+1),FALSE)*$E3151</f>
        <v>-1.6637198432013807</v>
      </c>
      <c r="L3146" s="5">
        <f ca="1">VLOOKUP(CONCATENATE($F3146," ",$G3146),AllocFactorMatrix,(L$4+1),FALSE)*$E3151</f>
        <v>-0.30112556155843734</v>
      </c>
      <c r="M3146" s="5">
        <f t="shared" ca="1" si="1465"/>
        <v>-121.06048066256876</v>
      </c>
      <c r="N3146" s="5">
        <f ca="1">VLOOKUP(CONCATENATE($F3146," ",$G3146),AllocFactorMatrix,(N$4+1),FALSE)*$E3151</f>
        <v>-68.828756132713735</v>
      </c>
      <c r="O3146" s="5">
        <f ca="1">VLOOKUP(CONCATENATE($F3146," ",$G3146),AllocFactorMatrix,(O$4+1),FALSE)*$E3151</f>
        <v>-12.368181679794562</v>
      </c>
      <c r="P3146" s="5">
        <f ca="1">VLOOKUP(CONCATENATE($F3146," ",$G3146),AllocFactorMatrix,(P$4+1),FALSE)*$E3151</f>
        <v>-3.2465523322531959</v>
      </c>
      <c r="Q3146" s="5">
        <f ca="1">VLOOKUP(CONCATENATE($F3146," ",$G3146),AllocFactorMatrix,(Q$4+1),FALSE)*$E3151</f>
        <v>0</v>
      </c>
      <c r="R3146" s="5">
        <f t="shared" ca="1" si="1467"/>
        <v>-84.443490144761498</v>
      </c>
      <c r="S3146" s="5">
        <f ca="1">VLOOKUP(CONCATENATE($F3146," ",$G3146),AllocFactorMatrix,(S$4+1),FALSE)*$E3151</f>
        <v>-3.1024034633819029</v>
      </c>
      <c r="T3146" s="5">
        <f ca="1">VLOOKUP(CONCATENATE($F3146," ",$G3146),AllocFactorMatrix,(T$4+1),FALSE)*$E3151</f>
        <v>-43.529728928539051</v>
      </c>
      <c r="U3146" s="5">
        <f ca="1">VLOOKUP(CONCATENATE($F3146," ",$G3146),AllocFactorMatrix,(U$4+1),FALSE)*$E3151</f>
        <v>-214.63514188886685</v>
      </c>
      <c r="V3146" s="5">
        <f ca="1">VLOOKUP(CONCATENATE($F3146," ",$G3146),AllocFactorMatrix,(V$4+1),FALSE)*$E3151</f>
        <v>0</v>
      </c>
      <c r="W3146" s="5">
        <f t="shared" ca="1" si="1472"/>
        <v>-261.26727428078783</v>
      </c>
      <c r="X3146" s="5">
        <f ca="1">VLOOKUP(CONCATENATE($F3146," ",$G3146),AllocFactorMatrix,(X$4+1),FALSE)*$E3151</f>
        <v>-18.867350632493824</v>
      </c>
      <c r="Y3146" s="5">
        <f ca="1">VLOOKUP(CONCATENATE($F3146," ",$G3146),AllocFactorMatrix,(Y$4+1),FALSE)*$E3151</f>
        <v>-0.37882842148053791</v>
      </c>
      <c r="Z3146" s="5">
        <f t="shared" ca="1" si="1466"/>
        <v>-19.246179053974362</v>
      </c>
      <c r="AA3146" s="5">
        <f ca="1">VLOOKUP(CONCATENATE($F3146," ",$G3146),AllocFactorMatrix,(AA$4+1),FALSE)*$E3151</f>
        <v>-0.25087443180222696</v>
      </c>
      <c r="AB3146" s="5">
        <f ca="1">VLOOKUP(CONCATENATE($F3146," ",$G3146),AllocFactorMatrix,(AB$4+1),FALSE)*$E3151</f>
        <v>0</v>
      </c>
      <c r="AC3146" s="5">
        <f ca="1">VLOOKUP(CONCATENATE($F3146," ",$G3146),AllocFactorMatrix,(AC$4+1),FALSE)*$E3151</f>
        <v>0</v>
      </c>
    </row>
    <row r="3147" spans="4:29" hidden="1" outlineLevel="1">
      <c r="E3147" s="48"/>
      <c r="F3147" s="175" t="str">
        <f>F3151</f>
        <v>RB_GUP</v>
      </c>
      <c r="G3147" s="52" t="str">
        <f>$G$11</f>
        <v>DISTPRI</v>
      </c>
      <c r="H3147" s="4">
        <f t="shared" ca="1" si="1469"/>
        <v>-3978.112838466323</v>
      </c>
      <c r="I3147" s="5">
        <f ca="1">VLOOKUP(CONCATENATE($F3147," ",$G3147),AllocFactorMatrix,(I$4+1),FALSE)*$E3151</f>
        <v>-2604.8964039599337</v>
      </c>
      <c r="J3147" s="5">
        <f ca="1">VLOOKUP(CONCATENATE($F3147," ",$G3147),AllocFactorMatrix,(J$4+1),FALSE)*$E3151</f>
        <v>-609.64629851792563</v>
      </c>
      <c r="K3147" s="5">
        <f ca="1">VLOOKUP(CONCATENATE($F3147," ",$G3147),AllocFactorMatrix,(K$4+1),FALSE)*$E3151</f>
        <v>-8.5153876180439116</v>
      </c>
      <c r="L3147" s="5">
        <f ca="1">VLOOKUP(CONCATENATE($F3147," ",$G3147),AllocFactorMatrix,(L$4+1),FALSE)*$E3151</f>
        <v>0</v>
      </c>
      <c r="M3147" s="5">
        <f t="shared" ca="1" si="1465"/>
        <v>-618.16168613596949</v>
      </c>
      <c r="N3147" s="5">
        <f ca="1">VLOOKUP(CONCATENATE($F3147," ",$G3147),AllocFactorMatrix,(N$4+1),FALSE)*$E3151</f>
        <v>-353.91163564355742</v>
      </c>
      <c r="O3147" s="5">
        <f ca="1">VLOOKUP(CONCATENATE($F3147," ",$G3147),AllocFactorMatrix,(O$4+1),FALSE)*$E3151</f>
        <v>-63.590556437888338</v>
      </c>
      <c r="P3147" s="5">
        <f ca="1">VLOOKUP(CONCATENATE($F3147," ",$G3147),AllocFactorMatrix,(P$4+1),FALSE)*$E3151</f>
        <v>0</v>
      </c>
      <c r="Q3147" s="5">
        <f ca="1">VLOOKUP(CONCATENATE($F3147," ",$G3147),AllocFactorMatrix,(Q$4+1),FALSE)*$E3151</f>
        <v>0</v>
      </c>
      <c r="R3147" s="5">
        <f t="shared" ca="1" si="1467"/>
        <v>-417.50219208144574</v>
      </c>
      <c r="S3147" s="5">
        <f ca="1">VLOOKUP(CONCATENATE($F3147," ",$G3147),AllocFactorMatrix,(S$4+1),FALSE)*$E3151</f>
        <v>-16.002736467950196</v>
      </c>
      <c r="T3147" s="5">
        <f ca="1">VLOOKUP(CONCATENATE($F3147," ",$G3147),AllocFactorMatrix,(T$4+1),FALSE)*$E3151</f>
        <v>-221.28364452112942</v>
      </c>
      <c r="U3147" s="5">
        <f ca="1">VLOOKUP(CONCATENATE($F3147," ",$G3147),AllocFactorMatrix,(U$4+1),FALSE)*$E3151</f>
        <v>0</v>
      </c>
      <c r="V3147" s="5">
        <f ca="1">VLOOKUP(CONCATENATE($F3147," ",$G3147),AllocFactorMatrix,(V$4+1),FALSE)*$E3151</f>
        <v>0</v>
      </c>
      <c r="W3147" s="5">
        <f t="shared" ca="1" si="1472"/>
        <v>-237.28638098907962</v>
      </c>
      <c r="X3147" s="5">
        <f ca="1">VLOOKUP(CONCATENATE($F3147," ",$G3147),AllocFactorMatrix,(X$4+1),FALSE)*$E3151</f>
        <v>-97.039646118782628</v>
      </c>
      <c r="Y3147" s="5">
        <f ca="1">VLOOKUP(CONCATENATE($F3147," ",$G3147),AllocFactorMatrix,(Y$4+1),FALSE)*$E3151</f>
        <v>-1.9477387300622813</v>
      </c>
      <c r="Z3147" s="5">
        <f t="shared" ca="1" si="1466"/>
        <v>-98.987384848844911</v>
      </c>
      <c r="AA3147" s="5">
        <f ca="1">VLOOKUP(CONCATENATE($F3147," ",$G3147),AllocFactorMatrix,(AA$4+1),FALSE)*$E3151</f>
        <v>-1.2787904510497383</v>
      </c>
      <c r="AB3147" s="5">
        <f ca="1">VLOOKUP(CONCATENATE($F3147," ",$G3147),AllocFactorMatrix,(AB$4+1),FALSE)*$E3151</f>
        <v>0</v>
      </c>
      <c r="AC3147" s="5">
        <f ca="1">VLOOKUP(CONCATENATE($F3147," ",$G3147),AllocFactorMatrix,(AC$4+1),FALSE)*$E3151</f>
        <v>0</v>
      </c>
    </row>
    <row r="3148" spans="4:29" hidden="1" outlineLevel="1">
      <c r="E3148" s="48"/>
      <c r="F3148" s="175" t="str">
        <f>F3151</f>
        <v>RB_GUP</v>
      </c>
      <c r="G3148" s="52" t="str">
        <f>$G$12</f>
        <v>DISTSEC</v>
      </c>
      <c r="H3148" s="4">
        <f t="shared" ca="1" si="1469"/>
        <v>-1907.0537077641884</v>
      </c>
      <c r="I3148" s="5">
        <f ca="1">VLOOKUP(CONCATENATE($F3148," ",$G3148),AllocFactorMatrix,(I$4+1),FALSE)*$E3151</f>
        <v>-1415.2342520716363</v>
      </c>
      <c r="J3148" s="5">
        <f ca="1">VLOOKUP(CONCATENATE($F3148," ",$G3148),AllocFactorMatrix,(J$4+1),FALSE)*$E3151</f>
        <v>-285.3744538411529</v>
      </c>
      <c r="K3148" s="5">
        <f ca="1">VLOOKUP(CONCATENATE($F3148," ",$G3148),AllocFactorMatrix,(K$4+1),FALSE)*$E3151</f>
        <v>0</v>
      </c>
      <c r="L3148" s="5">
        <f ca="1">VLOOKUP(CONCATENATE($F3148," ",$G3148),AllocFactorMatrix,(L$4+1),FALSE)*$E3151</f>
        <v>0</v>
      </c>
      <c r="M3148" s="5">
        <f t="shared" ca="1" si="1465"/>
        <v>-285.3744538411529</v>
      </c>
      <c r="N3148" s="5">
        <f ca="1">VLOOKUP(CONCATENATE($F3148," ",$G3148),AllocFactorMatrix,(N$4+1),FALSE)*$E3151</f>
        <v>-142.64027715994996</v>
      </c>
      <c r="O3148" s="5">
        <f ca="1">VLOOKUP(CONCATENATE($F3148," ",$G3148),AllocFactorMatrix,(O$4+1),FALSE)*$E3151</f>
        <v>0</v>
      </c>
      <c r="P3148" s="5">
        <f ca="1">VLOOKUP(CONCATENATE($F3148," ",$G3148),AllocFactorMatrix,(P$4+1),FALSE)*$E3151</f>
        <v>0</v>
      </c>
      <c r="Q3148" s="5">
        <f ca="1">VLOOKUP(CONCATENATE($F3148," ",$G3148),AllocFactorMatrix,(Q$4+1),FALSE)*$E3151</f>
        <v>0</v>
      </c>
      <c r="R3148" s="5">
        <f t="shared" ca="1" si="1467"/>
        <v>-142.64027715994996</v>
      </c>
      <c r="S3148" s="5">
        <f ca="1">VLOOKUP(CONCATENATE($F3148," ",$G3148),AllocFactorMatrix,(S$4+1),FALSE)*$E3151</f>
        <v>-5.3315595817358359</v>
      </c>
      <c r="T3148" s="5">
        <f ca="1">VLOOKUP(CONCATENATE($F3148," ",$G3148),AllocFactorMatrix,(T$4+1),FALSE)*$E3151</f>
        <v>0</v>
      </c>
      <c r="U3148" s="5">
        <f ca="1">VLOOKUP(CONCATENATE($F3148," ",$G3148),AllocFactorMatrix,(U$4+1),FALSE)*$E3151</f>
        <v>0</v>
      </c>
      <c r="V3148" s="5">
        <f ca="1">VLOOKUP(CONCATENATE($F3148," ",$G3148),AllocFactorMatrix,(V$4+1),FALSE)*$E3151</f>
        <v>0</v>
      </c>
      <c r="W3148" s="5">
        <f t="shared" ca="1" si="1472"/>
        <v>-5.3315595817358359</v>
      </c>
      <c r="X3148" s="5">
        <f ca="1">VLOOKUP(CONCATENATE($F3148," ",$G3148),AllocFactorMatrix,(X$4+1),FALSE)*$E3151</f>
        <v>-40.292560744747469</v>
      </c>
      <c r="Y3148" s="5">
        <f ca="1">VLOOKUP(CONCATENATE($F3148," ",$G3148),AllocFactorMatrix,(Y$4+1),FALSE)*$E3151</f>
        <v>0</v>
      </c>
      <c r="Z3148" s="5">
        <f t="shared" ca="1" si="1466"/>
        <v>-40.292560744747469</v>
      </c>
      <c r="AA3148" s="5">
        <f ca="1">VLOOKUP(CONCATENATE($F3148," ",$G3148),AllocFactorMatrix,(AA$4+1),FALSE)*$E3151</f>
        <v>-0.47640198282798846</v>
      </c>
      <c r="AB3148" s="5">
        <f ca="1">VLOOKUP(CONCATENATE($F3148," ",$G3148),AllocFactorMatrix,(AB$4+1),FALSE)*$E3151</f>
        <v>-14.663514943914231</v>
      </c>
      <c r="AC3148" s="5">
        <f ca="1">VLOOKUP(CONCATENATE($F3148," ",$G3148),AllocFactorMatrix,(AC$4+1),FALSE)*$E3151</f>
        <v>-3.0406874382238569</v>
      </c>
    </row>
    <row r="3149" spans="4:29" hidden="1" outlineLevel="1">
      <c r="E3149" s="48"/>
      <c r="F3149" s="175" t="str">
        <f>F3151</f>
        <v>RB_GUP</v>
      </c>
      <c r="G3149" s="52" t="str">
        <f>$G$13</f>
        <v>ENERGY</v>
      </c>
      <c r="H3149" s="4">
        <f t="shared" ca="1" si="1469"/>
        <v>-123.46383557253617</v>
      </c>
      <c r="I3149" s="5">
        <f ca="1">VLOOKUP(CONCATENATE($F3149," ",$G3149),AllocFactorMatrix,(I$4+1),FALSE)*$E3151</f>
        <v>-48.309696196003415</v>
      </c>
      <c r="J3149" s="5">
        <f ca="1">VLOOKUP(CONCATENATE($F3149," ",$G3149),AllocFactorMatrix,(J$4+1),FALSE)*$E3151</f>
        <v>-13.937207186575467</v>
      </c>
      <c r="K3149" s="5">
        <f ca="1">VLOOKUP(CONCATENATE($F3149," ",$G3149),AllocFactorMatrix,(K$4+1),FALSE)*$E3151</f>
        <v>-0.19425491989687307</v>
      </c>
      <c r="L3149" s="5">
        <f ca="1">VLOOKUP(CONCATENATE($F3149," ",$G3149),AllocFactorMatrix,(L$4+1),FALSE)*$E3151</f>
        <v>-2.7156673168334099E-2</v>
      </c>
      <c r="M3149" s="5">
        <f t="shared" ca="1" si="1465"/>
        <v>-14.158618779640673</v>
      </c>
      <c r="N3149" s="5">
        <f ca="1">VLOOKUP(CONCATENATE($F3149," ",$G3149),AllocFactorMatrix,(N$4+1),FALSE)*$E3151</f>
        <v>-9.0427989290937916</v>
      </c>
      <c r="O3149" s="5">
        <f ca="1">VLOOKUP(CONCATENATE($F3149," ",$G3149),AllocFactorMatrix,(O$4+1),FALSE)*$E3151</f>
        <v>-1.6126834046128451</v>
      </c>
      <c r="P3149" s="5">
        <f ca="1">VLOOKUP(CONCATENATE($F3149," ",$G3149),AllocFactorMatrix,(P$4+1),FALSE)*$E3151</f>
        <v>-0.32840140013051755</v>
      </c>
      <c r="Q3149" s="5">
        <f ca="1">VLOOKUP(CONCATENATE($F3149," ",$G3149),AllocFactorMatrix,(Q$4+1),FALSE)*$E3151</f>
        <v>-1.2403832023853013E-2</v>
      </c>
      <c r="R3149" s="5">
        <f t="shared" ca="1" si="1467"/>
        <v>-10.996287565861007</v>
      </c>
      <c r="S3149" s="5">
        <f ca="1">VLOOKUP(CONCATENATE($F3149," ",$G3149),AllocFactorMatrix,(S$4+1),FALSE)*$E3151</f>
        <v>-0.47357154429959625</v>
      </c>
      <c r="T3149" s="5">
        <f ca="1">VLOOKUP(CONCATENATE($F3149," ",$G3149),AllocFactorMatrix,(T$4+1),FALSE)*$E3151</f>
        <v>-7.4872561577779084</v>
      </c>
      <c r="U3149" s="5">
        <f ca="1">VLOOKUP(CONCATENATE($F3149," ",$G3149),AllocFactorMatrix,(U$4+1),FALSE)*$E3151</f>
        <v>-32.201470143707454</v>
      </c>
      <c r="V3149" s="5">
        <f ca="1">VLOOKUP(CONCATENATE($F3149," ",$G3149),AllocFactorMatrix,(V$4+1),FALSE)*$E3151</f>
        <v>-6.057432870047899</v>
      </c>
      <c r="W3149" s="5">
        <f t="shared" ca="1" si="1472"/>
        <v>-46.219730715832853</v>
      </c>
      <c r="X3149" s="5">
        <f ca="1">VLOOKUP(CONCATENATE($F3149," ",$G3149),AllocFactorMatrix,(X$4+1),FALSE)*$E3151</f>
        <v>-2.483967224137126</v>
      </c>
      <c r="Y3149" s="5">
        <f ca="1">VLOOKUP(CONCATENATE($F3149," ",$G3149),AllocFactorMatrix,(Y$4+1),FALSE)*$E3151</f>
        <v>-4.9840306858414278E-2</v>
      </c>
      <c r="Z3149" s="5">
        <f t="shared" ca="1" si="1466"/>
        <v>-2.5338075309955403</v>
      </c>
      <c r="AA3149" s="5">
        <f ca="1">VLOOKUP(CONCATENATE($F3149," ",$G3149),AllocFactorMatrix,(AA$4+1),FALSE)*$E3151</f>
        <v>-4.4457767441033948E-2</v>
      </c>
      <c r="AB3149" s="5">
        <f ca="1">VLOOKUP(CONCATENATE($F3149," ",$G3149),AllocFactorMatrix,(AB$4+1),FALSE)*$E3151</f>
        <v>-0.99583876474589772</v>
      </c>
      <c r="AC3149" s="5">
        <f ca="1">VLOOKUP(CONCATENATE($F3149," ",$G3149),AllocFactorMatrix,(AC$4+1),FALSE)*$E3151</f>
        <v>-0.20539825201571615</v>
      </c>
    </row>
    <row r="3150" spans="4:29" hidden="1" outlineLevel="1">
      <c r="E3150" s="48"/>
      <c r="F3150" s="175" t="str">
        <f>F3151</f>
        <v>RB_GUP</v>
      </c>
      <c r="G3150" s="52" t="str">
        <f>$G$14</f>
        <v>CUSTOMER</v>
      </c>
      <c r="H3150" s="4">
        <f t="shared" ca="1" si="1469"/>
        <v>-898.78211540578229</v>
      </c>
      <c r="I3150" s="5">
        <f ca="1">VLOOKUP(CONCATENATE($F3150," ",$G3150),AllocFactorMatrix,(I$4+1),FALSE)*$E3151</f>
        <v>-445.17232699935516</v>
      </c>
      <c r="J3150" s="5">
        <f ca="1">VLOOKUP(CONCATENATE($F3150," ",$G3150),AllocFactorMatrix,(J$4+1),FALSE)*$E3151</f>
        <v>-141.88284879978633</v>
      </c>
      <c r="K3150" s="5">
        <f ca="1">VLOOKUP(CONCATENATE($F3150," ",$G3150),AllocFactorMatrix,(K$4+1),FALSE)*$E3151</f>
        <v>-9.0565567071971191</v>
      </c>
      <c r="L3150" s="5">
        <f ca="1">VLOOKUP(CONCATENATE($F3150," ",$G3150),AllocFactorMatrix,(L$4+1),FALSE)*$E3151</f>
        <v>-1.5231923259814473</v>
      </c>
      <c r="M3150" s="5">
        <f t="shared" ca="1" si="1465"/>
        <v>-152.46259783296492</v>
      </c>
      <c r="N3150" s="5">
        <f ca="1">VLOOKUP(CONCATENATE($F3150," ",$G3150),AllocFactorMatrix,(N$4+1),FALSE)*$E3151</f>
        <v>-11.061735688081519</v>
      </c>
      <c r="O3150" s="5">
        <f ca="1">VLOOKUP(CONCATENATE($F3150," ",$G3150),AllocFactorMatrix,(O$4+1),FALSE)*$E3151</f>
        <v>-3.1974544341314735</v>
      </c>
      <c r="P3150" s="5">
        <f ca="1">VLOOKUP(CONCATENATE($F3150," ",$G3150),AllocFactorMatrix,(P$4+1),FALSE)*$E3151</f>
        <v>-3.7454589127861437</v>
      </c>
      <c r="Q3150" s="5">
        <f ca="1">VLOOKUP(CONCATENATE($F3150," ",$G3150),AllocFactorMatrix,(Q$4+1),FALSE)*$E3151</f>
        <v>-0.4679859402898815</v>
      </c>
      <c r="R3150" s="5">
        <f t="shared" ca="1" si="1467"/>
        <v>-18.472634975289019</v>
      </c>
      <c r="S3150" s="5">
        <f ca="1">VLOOKUP(CONCATENATE($F3150," ",$G3150),AllocFactorMatrix,(S$4+1),FALSE)*$E3151</f>
        <v>-7.3242775264566157E-2</v>
      </c>
      <c r="T3150" s="5">
        <f ca="1">VLOOKUP(CONCATENATE($F3150," ",$G3150),AllocFactorMatrix,(T$4+1),FALSE)*$E3151</f>
        <v>-2.2694628988705361</v>
      </c>
      <c r="U3150" s="5">
        <f ca="1">VLOOKUP(CONCATENATE($F3150," ",$G3150),AllocFactorMatrix,(U$4+1),FALSE)*$E3151</f>
        <v>-6.2957825832399248</v>
      </c>
      <c r="V3150" s="5">
        <f ca="1">VLOOKUP(CONCATENATE($F3150," ",$G3150),AllocFactorMatrix,(V$4+1),FALSE)*$E3151</f>
        <v>-1.8720090603431301</v>
      </c>
      <c r="W3150" s="5">
        <f t="shared" ca="1" si="1472"/>
        <v>-10.510497317718157</v>
      </c>
      <c r="X3150" s="5">
        <f ca="1">VLOOKUP(CONCATENATE($F3150," ",$G3150),AllocFactorMatrix,(X$4+1),FALSE)*$E3151</f>
        <v>-2.2353911472584986</v>
      </c>
      <c r="Y3150" s="5">
        <f ca="1">VLOOKUP(CONCATENATE($F3150," ",$G3150),AllocFactorMatrix,(Y$4+1),FALSE)*$E3151</f>
        <v>-4.1857472566719595E-2</v>
      </c>
      <c r="Z3150" s="5">
        <f t="shared" ca="1" si="1466"/>
        <v>-2.2772486198252184</v>
      </c>
      <c r="AA3150" s="5">
        <f ca="1">VLOOKUP(CONCATENATE($F3150," ",$G3150),AllocFactorMatrix,(AA$4+1),FALSE)*$E3151</f>
        <v>-0.21624837094677743</v>
      </c>
      <c r="AB3150" s="5">
        <f ca="1">VLOOKUP(CONCATENATE($F3150," ",$G3150),AllocFactorMatrix,(AB$4+1),FALSE)*$E3151</f>
        <v>-237.6444326666084</v>
      </c>
      <c r="AC3150" s="5">
        <f ca="1">VLOOKUP(CONCATENATE($F3150," ",$G3150),AllocFactorMatrix,(AC$4+1),FALSE)*$E3151</f>
        <v>-32.026128623074811</v>
      </c>
    </row>
    <row r="3151" spans="4:29" collapsed="1">
      <c r="D3151" s="52" t="s">
        <v>679</v>
      </c>
      <c r="E3151" s="39">
        <v>-18106</v>
      </c>
      <c r="F3151" s="93" t="s">
        <v>73</v>
      </c>
      <c r="G3151" s="52" t="str">
        <f>$G$15</f>
        <v>TOTAL</v>
      </c>
      <c r="H3151" s="4">
        <f t="shared" ca="1" si="1469"/>
        <v>-18106.000000000004</v>
      </c>
      <c r="I3151" s="5">
        <f ca="1">VLOOKUP(CONCATENATE($F3151," ",$G3151),AllocFactorMatrix,(I$4+1),FALSE)*$E3151</f>
        <v>-10270.595968529729</v>
      </c>
      <c r="J3151" s="5">
        <f ca="1">VLOOKUP(CONCATENATE($F3151," ",$G3151),AllocFactorMatrix,(J$4+1),FALSE)*$E3151</f>
        <v>-2393.9883616509196</v>
      </c>
      <c r="K3151" s="5">
        <f ca="1">VLOOKUP(CONCATENATE($F3151," ",$G3151),AllocFactorMatrix,(K$4+1),FALSE)*$E3151</f>
        <v>-36.449087664952827</v>
      </c>
      <c r="L3151" s="5">
        <f ca="1">VLOOKUP(CONCATENATE($F3151," ",$G3151),AllocFactorMatrix,(L$4+1),FALSE)*$E3151</f>
        <v>-4.2217972633647509</v>
      </c>
      <c r="M3151" s="5">
        <f t="shared" ca="1" si="1465"/>
        <v>-2434.6592465792373</v>
      </c>
      <c r="N3151" s="5">
        <f ca="1">VLOOKUP(CONCATENATE($F3151," ",$G3151),AllocFactorMatrix,(N$4+1),FALSE)*$E3151</f>
        <v>-1314.0509389154527</v>
      </c>
      <c r="O3151" s="5">
        <f ca="1">VLOOKUP(CONCATENATE($F3151," ",$G3151),AllocFactorMatrix,(O$4+1),FALSE)*$E3151</f>
        <v>-211.32172514609161</v>
      </c>
      <c r="P3151" s="5">
        <f ca="1">VLOOKUP(CONCATENATE($F3151," ",$G3151),AllocFactorMatrix,(P$4+1),FALSE)*$E3151</f>
        <v>-33.795198193153247</v>
      </c>
      <c r="Q3151" s="5">
        <f ca="1">VLOOKUP(CONCATENATE($F3151," ",$G3151),AllocFactorMatrix,(Q$4+1),FALSE)*$E3151</f>
        <v>-1.4857577810187299</v>
      </c>
      <c r="R3151" s="5">
        <f t="shared" ca="1" si="1467"/>
        <v>-1560.6536200357164</v>
      </c>
      <c r="S3151" s="5">
        <f ca="1">VLOOKUP(CONCATENATE($F3151," ",$G3151),AllocFactorMatrix,(S$4+1),FALSE)*$E3151</f>
        <v>-59.486327256496317</v>
      </c>
      <c r="T3151" s="5">
        <f ca="1">VLOOKUP(CONCATENATE($F3151," ",$G3151),AllocFactorMatrix,(T$4+1),FALSE)*$E3151</f>
        <v>-740.37799736462705</v>
      </c>
      <c r="U3151" s="5">
        <f ca="1">VLOOKUP(CONCATENATE($F3151," ",$G3151),AllocFactorMatrix,(U$4+1),FALSE)*$E3151</f>
        <v>-2034.6606415081351</v>
      </c>
      <c r="V3151" s="5">
        <f ca="1">VLOOKUP(CONCATENATE($F3151," ",$G3151),AllocFactorMatrix,(V$4+1),FALSE)*$E3151</f>
        <v>-330.6698069774763</v>
      </c>
      <c r="W3151" s="5">
        <f t="shared" ca="1" si="1472"/>
        <v>-3165.1947731067344</v>
      </c>
      <c r="X3151" s="5">
        <f ca="1">VLOOKUP(CONCATENATE($F3151," ",$G3151),AllocFactorMatrix,(X$4+1),FALSE)*$E3151</f>
        <v>-360.88078652905136</v>
      </c>
      <c r="Y3151" s="5">
        <f ca="1">VLOOKUP(CONCATENATE($F3151," ",$G3151),AllocFactorMatrix,(Y$4+1),FALSE)*$E3151</f>
        <v>-6.4120163689335197</v>
      </c>
      <c r="Z3151" s="5">
        <f t="shared" ca="1" si="1466"/>
        <v>-367.29280289798487</v>
      </c>
      <c r="AA3151" s="5">
        <f ca="1">VLOOKUP(CONCATENATE($F3151," ",$G3151),AllocFactorMatrix,(AA$4+1),FALSE)*$E3151</f>
        <v>-4.9045935771173133</v>
      </c>
      <c r="AB3151" s="5">
        <f ca="1">VLOOKUP(CONCATENATE($F3151," ",$G3151),AllocFactorMatrix,(AB$4+1),FALSE)*$E3151</f>
        <v>-265.02248723738592</v>
      </c>
      <c r="AC3151" s="5">
        <f ca="1">VLOOKUP(CONCATENATE($F3151," ",$G3151),AllocFactorMatrix,(AC$4+1),FALSE)*$E3151</f>
        <v>-37.676508036099307</v>
      </c>
    </row>
    <row r="3152" spans="4:29" hidden="1" outlineLevel="1">
      <c r="E3152" s="48"/>
      <c r="F3152" s="175" t="str">
        <f>F3159</f>
        <v>RB_GUP</v>
      </c>
      <c r="G3152" s="52" t="str">
        <f>$G$8</f>
        <v>PRODUCTION</v>
      </c>
      <c r="H3152" s="4">
        <f t="shared" ca="1" si="1469"/>
        <v>-44630.113607449013</v>
      </c>
      <c r="I3152" s="5">
        <f ca="1">VLOOKUP(CONCATENATE($F3152," ",$G3152),AllocFactorMatrix,(I$4+1),FALSE)*$E3159</f>
        <v>-22957.104723799199</v>
      </c>
      <c r="J3152" s="5">
        <f ca="1">VLOOKUP(CONCATENATE($F3152," ",$G3152),AllocFactorMatrix,(J$4+1),FALSE)*$E3159</f>
        <v>-5353.6003510982146</v>
      </c>
      <c r="K3152" s="5">
        <f ca="1">VLOOKUP(CONCATENATE($F3152," ",$G3152),AllocFactorMatrix,(K$4+1),FALSE)*$E3159</f>
        <v>-74.436243695024004</v>
      </c>
      <c r="L3152" s="5">
        <f ca="1">VLOOKUP(CONCATENATE($F3152," ",$G3152),AllocFactorMatrix,(L$4+1),FALSE)*$E3159</f>
        <v>-10.367011616139534</v>
      </c>
      <c r="M3152" s="5">
        <f t="shared" ca="1" si="1465"/>
        <v>-5438.403606409378</v>
      </c>
      <c r="N3152" s="5">
        <f ca="1">VLOOKUP(CONCATENATE($F3152," ",$G3152),AllocFactorMatrix,(N$4+1),FALSE)*$E3159</f>
        <v>-3186.5068132514702</v>
      </c>
      <c r="O3152" s="5">
        <f ca="1">VLOOKUP(CONCATENATE($F3152," ",$G3152),AllocFactorMatrix,(O$4+1),FALSE)*$E3159</f>
        <v>-570.99520776327063</v>
      </c>
      <c r="P3152" s="5">
        <f ca="1">VLOOKUP(CONCATENATE($F3152," ",$G3152),AllocFactorMatrix,(P$4+1),FALSE)*$E3159</f>
        <v>-115.79200123390027</v>
      </c>
      <c r="Q3152" s="5">
        <f ca="1">VLOOKUP(CONCATENATE($F3152," ",$G3152),AllocFactorMatrix,(Q$4+1),FALSE)*$E3159</f>
        <v>-4.3971488831704617</v>
      </c>
      <c r="R3152" s="5">
        <f t="shared" ca="1" si="1467"/>
        <v>-3877.6911711318116</v>
      </c>
      <c r="S3152" s="5">
        <f ca="1">VLOOKUP(CONCATENATE($F3152," ",$G3152),AllocFactorMatrix,(S$4+1),FALSE)*$E3159</f>
        <v>-150.90395377549831</v>
      </c>
      <c r="T3152" s="5">
        <f ca="1">VLOOKUP(CONCATENATE($F3152," ",$G3152),AllocFactorMatrix,(T$4+1),FALSE)*$E3159</f>
        <v>-2037.2905153984277</v>
      </c>
      <c r="U3152" s="5">
        <f ca="1">VLOOKUP(CONCATENATE($F3152," ",$G3152),AllocFactorMatrix,(U$4+1),FALSE)*$E3159</f>
        <v>-7791.8183922021162</v>
      </c>
      <c r="V3152" s="5">
        <f ca="1">VLOOKUP(CONCATENATE($F3152," ",$G3152),AllocFactorMatrix,(V$4+1),FALSE)*$E3159</f>
        <v>-1411.5601684489598</v>
      </c>
      <c r="W3152" s="5">
        <f ca="1">SUBTOTAL(9,S3152:V3152)</f>
        <v>-11391.573029825002</v>
      </c>
      <c r="X3152" s="5">
        <f ca="1">VLOOKUP(CONCATENATE($F3152," ",$G3152),AllocFactorMatrix,(X$4+1),FALSE)*$E3159</f>
        <v>-874.56743067549951</v>
      </c>
      <c r="Y3152" s="5">
        <f ca="1">VLOOKUP(CONCATENATE($F3152," ",$G3152),AllocFactorMatrix,(Y$4+1),FALSE)*$E3159</f>
        <v>-17.46735476269135</v>
      </c>
      <c r="Z3152" s="5">
        <f t="shared" ca="1" si="1466"/>
        <v>-892.03478543819085</v>
      </c>
      <c r="AA3152" s="5">
        <f ca="1">VLOOKUP(CONCATENATE($F3152," ",$G3152),AllocFactorMatrix,(AA$4+1),FALSE)*$E3159</f>
        <v>-11.536959288896917</v>
      </c>
      <c r="AB3152" s="5">
        <f ca="1">VLOOKUP(CONCATENATE($F3152," ",$G3152),AllocFactorMatrix,(AB$4+1),FALSE)*$E3159</f>
        <v>-51.25374187551698</v>
      </c>
      <c r="AC3152" s="5">
        <f ca="1">VLOOKUP(CONCATENATE($F3152," ",$G3152),AllocFactorMatrix,(AC$4+1),FALSE)*$E3159</f>
        <v>-10.515589681011638</v>
      </c>
    </row>
    <row r="3153" spans="4:29" hidden="1" outlineLevel="1">
      <c r="E3153" s="48"/>
      <c r="F3153" s="175" t="str">
        <f>F3159</f>
        <v>RB_GUP</v>
      </c>
      <c r="G3153" s="52" t="str">
        <f>$G$9</f>
        <v>BULKTRAN</v>
      </c>
      <c r="H3153" s="4">
        <f t="shared" ca="1" si="1469"/>
        <v>-24236.582624171133</v>
      </c>
      <c r="I3153" s="5">
        <f ca="1">VLOOKUP(CONCATENATE($F3153," ",$G3153),AllocFactorMatrix,(I$4+1),FALSE)*$E3159</f>
        <v>-12466.958304073018</v>
      </c>
      <c r="J3153" s="5">
        <f ca="1">VLOOKUP(CONCATENATE($F3153," ",$G3153),AllocFactorMatrix,(J$4+1),FALSE)*$E3159</f>
        <v>-2907.2965932250509</v>
      </c>
      <c r="K3153" s="5">
        <f ca="1">VLOOKUP(CONCATENATE($F3153," ",$G3153),AllocFactorMatrix,(K$4+1),FALSE)*$E3159</f>
        <v>-40.422934756909854</v>
      </c>
      <c r="L3153" s="5">
        <f ca="1">VLOOKUP(CONCATENATE($F3153," ",$G3153),AllocFactorMatrix,(L$4+1),FALSE)*$E3159</f>
        <v>-5.6298519831321014</v>
      </c>
      <c r="M3153" s="5">
        <f t="shared" ca="1" si="1465"/>
        <v>-2953.3493799650928</v>
      </c>
      <c r="N3153" s="5">
        <f ca="1">VLOOKUP(CONCATENATE($F3153," ",$G3153),AllocFactorMatrix,(N$4+1),FALSE)*$E3159</f>
        <v>-1730.4467638407134</v>
      </c>
      <c r="O3153" s="5">
        <f ca="1">VLOOKUP(CONCATENATE($F3153," ",$G3153),AllocFactorMatrix,(O$4+1),FALSE)*$E3159</f>
        <v>-310.08149906771627</v>
      </c>
      <c r="P3153" s="5">
        <f ca="1">VLOOKUP(CONCATENATE($F3153," ",$G3153),AllocFactorMatrix,(P$4+1),FALSE)*$E3159</f>
        <v>-62.881363686583704</v>
      </c>
      <c r="Q3153" s="5">
        <f ca="1">VLOOKUP(CONCATENATE($F3153," ",$G3153),AllocFactorMatrix,(Q$4+1),FALSE)*$E3159</f>
        <v>-2.3878913496638581</v>
      </c>
      <c r="R3153" s="5">
        <f t="shared" ca="1" si="1467"/>
        <v>-2105.7975179446771</v>
      </c>
      <c r="S3153" s="5">
        <f ca="1">VLOOKUP(CONCATENATE($F3153," ",$G3153),AllocFactorMatrix,(S$4+1),FALSE)*$E3159</f>
        <v>-81.949066412045312</v>
      </c>
      <c r="T3153" s="5">
        <f ca="1">VLOOKUP(CONCATENATE($F3153," ",$G3153),AllocFactorMatrix,(T$4+1),FALSE)*$E3159</f>
        <v>-1106.3597180190216</v>
      </c>
      <c r="U3153" s="5">
        <f ca="1">VLOOKUP(CONCATENATE($F3153," ",$G3153),AllocFactorMatrix,(U$4+1),FALSE)*$E3159</f>
        <v>-4231.3817956229286</v>
      </c>
      <c r="V3153" s="5">
        <f ca="1">VLOOKUP(CONCATENATE($F3153," ",$G3153),AllocFactorMatrix,(V$4+1),FALSE)*$E3159</f>
        <v>-766.55405703229167</v>
      </c>
      <c r="W3153" s="5">
        <f t="shared" ref="W3153:W3159" ca="1" si="1473">SUBTOTAL(9,S3153:V3153)</f>
        <v>-6186.2446370862872</v>
      </c>
      <c r="X3153" s="5">
        <f ca="1">VLOOKUP(CONCATENATE($F3153," ",$G3153),AllocFactorMatrix,(X$4+1),FALSE)*$E3159</f>
        <v>-474.9377512325666</v>
      </c>
      <c r="Y3153" s="5">
        <f ca="1">VLOOKUP(CONCATENATE($F3153," ",$G3153),AllocFactorMatrix,(Y$4+1),FALSE)*$E3159</f>
        <v>-9.4857250567477571</v>
      </c>
      <c r="Z3153" s="5">
        <f t="shared" ca="1" si="1466"/>
        <v>-484.42347628931435</v>
      </c>
      <c r="AA3153" s="5">
        <f ca="1">VLOOKUP(CONCATENATE($F3153," ",$G3153),AllocFactorMatrix,(AA$4+1),FALSE)*$E3159</f>
        <v>-6.2651972947337349</v>
      </c>
      <c r="AB3153" s="5">
        <f ca="1">VLOOKUP(CONCATENATE($F3153," ",$G3153),AllocFactorMatrix,(AB$4+1),FALSE)*$E3159</f>
        <v>-27.833573552825886</v>
      </c>
      <c r="AC3153" s="5">
        <f ca="1">VLOOKUP(CONCATENATE($F3153," ",$G3153),AllocFactorMatrix,(AC$4+1),FALSE)*$E3159</f>
        <v>-5.7105379651819241</v>
      </c>
    </row>
    <row r="3154" spans="4:29" hidden="1" outlineLevel="1">
      <c r="E3154" s="48"/>
      <c r="F3154" s="175" t="str">
        <f>F3159</f>
        <v>RB_GUP</v>
      </c>
      <c r="G3154" s="52" t="str">
        <f>$G$10</f>
        <v>SUBTRAN</v>
      </c>
      <c r="H3154" s="4">
        <f t="shared" ca="1" si="1469"/>
        <v>-6710.4716307494973</v>
      </c>
      <c r="I3154" s="5">
        <f ca="1">VLOOKUP(CONCATENATE($F3154," ",$G3154),AllocFactorMatrix,(I$4+1),FALSE)*$E3159</f>
        <v>-3428.7380354806114</v>
      </c>
      <c r="J3154" s="5">
        <f ca="1">VLOOKUP(CONCATENATE($F3154," ",$G3154),AllocFactorMatrix,(J$4+1),FALSE)*$E3159</f>
        <v>-803.75411767881963</v>
      </c>
      <c r="K3154" s="5">
        <f ca="1">VLOOKUP(CONCATENATE($F3154," ",$G3154),AllocFactorMatrix,(K$4+1),FALSE)*$E3159</f>
        <v>-11.228133354697311</v>
      </c>
      <c r="L3154" s="5">
        <f ca="1">VLOOKUP(CONCATENATE($F3154," ",$G3154),AllocFactorMatrix,(L$4+1),FALSE)*$E3159</f>
        <v>-2.0322399684674521</v>
      </c>
      <c r="M3154" s="5">
        <f t="shared" ca="1" si="1465"/>
        <v>-817.01449100198442</v>
      </c>
      <c r="N3154" s="5">
        <f ca="1">VLOOKUP(CONCATENATE($F3154," ",$G3154),AllocFactorMatrix,(N$4+1),FALSE)*$E3159</f>
        <v>-464.51237307416449</v>
      </c>
      <c r="O3154" s="5">
        <f ca="1">VLOOKUP(CONCATENATE($F3154," ",$G3154),AllocFactorMatrix,(O$4+1),FALSE)*$E3159</f>
        <v>-83.470539720579737</v>
      </c>
      <c r="P3154" s="5">
        <f ca="1">VLOOKUP(CONCATENATE($F3154," ",$G3154),AllocFactorMatrix,(P$4+1),FALSE)*$E3159</f>
        <v>-21.910373118709103</v>
      </c>
      <c r="Q3154" s="5">
        <f ca="1">VLOOKUP(CONCATENATE($F3154," ",$G3154),AllocFactorMatrix,(Q$4+1),FALSE)*$E3159</f>
        <v>0</v>
      </c>
      <c r="R3154" s="5">
        <f t="shared" ca="1" si="1467"/>
        <v>-569.89328591345338</v>
      </c>
      <c r="S3154" s="5">
        <f ca="1">VLOOKUP(CONCATENATE($F3154," ",$G3154),AllocFactorMatrix,(S$4+1),FALSE)*$E3159</f>
        <v>-20.937539423643447</v>
      </c>
      <c r="T3154" s="5">
        <f ca="1">VLOOKUP(CONCATENATE($F3154," ",$G3154),AllocFactorMatrix,(T$4+1),FALSE)*$E3159</f>
        <v>-293.77398081817631</v>
      </c>
      <c r="U3154" s="5">
        <f ca="1">VLOOKUP(CONCATENATE($F3154," ",$G3154),AllocFactorMatrix,(U$4+1),FALSE)*$E3159</f>
        <v>-1448.532338891428</v>
      </c>
      <c r="V3154" s="5">
        <f ca="1">VLOOKUP(CONCATENATE($F3154," ",$G3154),AllocFactorMatrix,(V$4+1),FALSE)*$E3159</f>
        <v>0</v>
      </c>
      <c r="W3154" s="5">
        <f t="shared" ca="1" si="1473"/>
        <v>-1763.2438591332477</v>
      </c>
      <c r="X3154" s="5">
        <f ca="1">VLOOKUP(CONCATENATE($F3154," ",$G3154),AllocFactorMatrix,(X$4+1),FALSE)*$E3159</f>
        <v>-127.33221270225067</v>
      </c>
      <c r="Y3154" s="5">
        <f ca="1">VLOOKUP(CONCATENATE($F3154," ",$G3154),AllocFactorMatrix,(Y$4+1),FALSE)*$E3159</f>
        <v>-2.5566420045505827</v>
      </c>
      <c r="Z3154" s="5">
        <f t="shared" ca="1" si="1466"/>
        <v>-129.88885470680125</v>
      </c>
      <c r="AA3154" s="5">
        <f ca="1">VLOOKUP(CONCATENATE($F3154," ",$G3154),AllocFactorMatrix,(AA$4+1),FALSE)*$E3159</f>
        <v>-1.6931045134011553</v>
      </c>
      <c r="AB3154" s="5">
        <f ca="1">VLOOKUP(CONCATENATE($F3154," ",$G3154),AllocFactorMatrix,(AB$4+1),FALSE)*$E3159</f>
        <v>0</v>
      </c>
      <c r="AC3154" s="5">
        <f ca="1">VLOOKUP(CONCATENATE($F3154," ",$G3154),AllocFactorMatrix,(AC$4+1),FALSE)*$E3159</f>
        <v>0</v>
      </c>
    </row>
    <row r="3155" spans="4:29" hidden="1" outlineLevel="1">
      <c r="E3155" s="48"/>
      <c r="F3155" s="175" t="str">
        <f>F3159</f>
        <v>RB_GUP</v>
      </c>
      <c r="G3155" s="52" t="str">
        <f>$G$11</f>
        <v>DISTPRI</v>
      </c>
      <c r="H3155" s="4">
        <f t="shared" ca="1" si="1469"/>
        <v>-26847.537842900358</v>
      </c>
      <c r="I3155" s="5">
        <f ca="1">VLOOKUP(CONCATENATE($F3155," ",$G3155),AllocFactorMatrix,(I$4+1),FALSE)*$E3159</f>
        <v>-17579.957538135433</v>
      </c>
      <c r="J3155" s="5">
        <f ca="1">VLOOKUP(CONCATENATE($F3155," ",$G3155),AllocFactorMatrix,(J$4+1),FALSE)*$E3159</f>
        <v>-4114.3885894785926</v>
      </c>
      <c r="K3155" s="5">
        <f ca="1">VLOOKUP(CONCATENATE($F3155," ",$G3155),AllocFactorMatrix,(K$4+1),FALSE)*$E3159</f>
        <v>-57.468754810519044</v>
      </c>
      <c r="L3155" s="5">
        <f ca="1">VLOOKUP(CONCATENATE($F3155," ",$G3155),AllocFactorMatrix,(L$4+1),FALSE)*$E3159</f>
        <v>0</v>
      </c>
      <c r="M3155" s="5">
        <f t="shared" ca="1" si="1465"/>
        <v>-4171.857344289112</v>
      </c>
      <c r="N3155" s="5">
        <f ca="1">VLOOKUP(CONCATENATE($F3155," ",$G3155),AllocFactorMatrix,(N$4+1),FALSE)*$E3159</f>
        <v>-2388.4832876300043</v>
      </c>
      <c r="O3155" s="5">
        <f ca="1">VLOOKUP(CONCATENATE($F3155," ",$G3155),AllocFactorMatrix,(O$4+1),FALSE)*$E3159</f>
        <v>-429.16074524308669</v>
      </c>
      <c r="P3155" s="5">
        <f ca="1">VLOOKUP(CONCATENATE($F3155," ",$G3155),AllocFactorMatrix,(P$4+1),FALSE)*$E3159</f>
        <v>0</v>
      </c>
      <c r="Q3155" s="5">
        <f ca="1">VLOOKUP(CONCATENATE($F3155," ",$G3155),AllocFactorMatrix,(Q$4+1),FALSE)*$E3159</f>
        <v>0</v>
      </c>
      <c r="R3155" s="5">
        <f t="shared" ca="1" si="1467"/>
        <v>-2817.644032873091</v>
      </c>
      <c r="S3155" s="5">
        <f ca="1">VLOOKUP(CONCATENATE($F3155," ",$G3155),AllocFactorMatrix,(S$4+1),FALSE)*$E3159</f>
        <v>-107.99946868246472</v>
      </c>
      <c r="T3155" s="5">
        <f ca="1">VLOOKUP(CONCATENATE($F3155," ",$G3155),AllocFactorMatrix,(T$4+1),FALSE)*$E3159</f>
        <v>-1493.4018368836234</v>
      </c>
      <c r="U3155" s="5">
        <f ca="1">VLOOKUP(CONCATENATE($F3155," ",$G3155),AllocFactorMatrix,(U$4+1),FALSE)*$E3159</f>
        <v>0</v>
      </c>
      <c r="V3155" s="5">
        <f ca="1">VLOOKUP(CONCATENATE($F3155," ",$G3155),AllocFactorMatrix,(V$4+1),FALSE)*$E3159</f>
        <v>0</v>
      </c>
      <c r="W3155" s="5">
        <f t="shared" ca="1" si="1473"/>
        <v>-1601.4013055660882</v>
      </c>
      <c r="X3155" s="5">
        <f ca="1">VLOOKUP(CONCATENATE($F3155," ",$G3155),AllocFactorMatrix,(X$4+1),FALSE)*$E3159</f>
        <v>-654.90238141160523</v>
      </c>
      <c r="Y3155" s="5">
        <f ca="1">VLOOKUP(CONCATENATE($F3155," ",$G3155),AllocFactorMatrix,(Y$4+1),FALSE)*$E3159</f>
        <v>-13.144923582305887</v>
      </c>
      <c r="Z3155" s="5">
        <f t="shared" ca="1" si="1466"/>
        <v>-668.0473049939111</v>
      </c>
      <c r="AA3155" s="5">
        <f ca="1">VLOOKUP(CONCATENATE($F3155," ",$G3155),AllocFactorMatrix,(AA$4+1),FALSE)*$E3159</f>
        <v>-8.6303170427246076</v>
      </c>
      <c r="AB3155" s="5">
        <f ca="1">VLOOKUP(CONCATENATE($F3155," ",$G3155),AllocFactorMatrix,(AB$4+1),FALSE)*$E3159</f>
        <v>0</v>
      </c>
      <c r="AC3155" s="5">
        <f ca="1">VLOOKUP(CONCATENATE($F3155," ",$G3155),AllocFactorMatrix,(AC$4+1),FALSE)*$E3159</f>
        <v>0</v>
      </c>
    </row>
    <row r="3156" spans="4:29" hidden="1" outlineLevel="1">
      <c r="E3156" s="48"/>
      <c r="F3156" s="175" t="str">
        <f>F3159</f>
        <v>RB_GUP</v>
      </c>
      <c r="G3156" s="52" t="str">
        <f>$G$12</f>
        <v>DISTSEC</v>
      </c>
      <c r="H3156" s="4">
        <f t="shared" ca="1" si="1469"/>
        <v>-12870.347993291572</v>
      </c>
      <c r="I3156" s="5">
        <f ca="1">VLOOKUP(CONCATENATE($F3156," ",$G3156),AllocFactorMatrix,(I$4+1),FALSE)*$E3159</f>
        <v>-9551.1506792025575</v>
      </c>
      <c r="J3156" s="5">
        <f ca="1">VLOOKUP(CONCATENATE($F3156," ",$G3156),AllocFactorMatrix,(J$4+1),FALSE)*$E3159</f>
        <v>-1925.9386950550004</v>
      </c>
      <c r="K3156" s="5">
        <f ca="1">VLOOKUP(CONCATENATE($F3156," ",$G3156),AllocFactorMatrix,(K$4+1),FALSE)*$E3159</f>
        <v>0</v>
      </c>
      <c r="L3156" s="5">
        <f ca="1">VLOOKUP(CONCATENATE($F3156," ",$G3156),AllocFactorMatrix,(L$4+1),FALSE)*$E3159</f>
        <v>0</v>
      </c>
      <c r="M3156" s="5">
        <f t="shared" ca="1" si="1465"/>
        <v>-1925.9386950550004</v>
      </c>
      <c r="N3156" s="5">
        <f ca="1">VLOOKUP(CONCATENATE($F3156," ",$G3156),AllocFactorMatrix,(N$4+1),FALSE)*$E3159</f>
        <v>-962.65249239384309</v>
      </c>
      <c r="O3156" s="5">
        <f ca="1">VLOOKUP(CONCATENATE($F3156," ",$G3156),AllocFactorMatrix,(O$4+1),FALSE)*$E3159</f>
        <v>0</v>
      </c>
      <c r="P3156" s="5">
        <f ca="1">VLOOKUP(CONCATENATE($F3156," ",$G3156),AllocFactorMatrix,(P$4+1),FALSE)*$E3159</f>
        <v>0</v>
      </c>
      <c r="Q3156" s="5">
        <f ca="1">VLOOKUP(CONCATENATE($F3156," ",$G3156),AllocFactorMatrix,(Q$4+1),FALSE)*$E3159</f>
        <v>0</v>
      </c>
      <c r="R3156" s="5">
        <f t="shared" ca="1" si="1467"/>
        <v>-962.65249239384309</v>
      </c>
      <c r="S3156" s="5">
        <f ca="1">VLOOKUP(CONCATENATE($F3156," ",$G3156),AllocFactorMatrix,(S$4+1),FALSE)*$E3159</f>
        <v>-35.981696207369311</v>
      </c>
      <c r="T3156" s="5">
        <f ca="1">VLOOKUP(CONCATENATE($F3156," ",$G3156),AllocFactorMatrix,(T$4+1),FALSE)*$E3159</f>
        <v>0</v>
      </c>
      <c r="U3156" s="5">
        <f ca="1">VLOOKUP(CONCATENATE($F3156," ",$G3156),AllocFactorMatrix,(U$4+1),FALSE)*$E3159</f>
        <v>0</v>
      </c>
      <c r="V3156" s="5">
        <f ca="1">VLOOKUP(CONCATENATE($F3156," ",$G3156),AllocFactorMatrix,(V$4+1),FALSE)*$E3159</f>
        <v>0</v>
      </c>
      <c r="W3156" s="5">
        <f t="shared" ca="1" si="1473"/>
        <v>-35.981696207369311</v>
      </c>
      <c r="X3156" s="5">
        <f ca="1">VLOOKUP(CONCATENATE($F3156," ",$G3156),AllocFactorMatrix,(X$4+1),FALSE)*$E3159</f>
        <v>-271.92693955836035</v>
      </c>
      <c r="Y3156" s="5">
        <f ca="1">VLOOKUP(CONCATENATE($F3156," ",$G3156),AllocFactorMatrix,(Y$4+1),FALSE)*$E3159</f>
        <v>0</v>
      </c>
      <c r="Z3156" s="5">
        <f t="shared" ca="1" si="1466"/>
        <v>-271.92693955836035</v>
      </c>
      <c r="AA3156" s="5">
        <f ca="1">VLOOKUP(CONCATENATE($F3156," ",$G3156),AllocFactorMatrix,(AA$4+1),FALSE)*$E3159</f>
        <v>-3.2151476797571648</v>
      </c>
      <c r="AB3156" s="5">
        <f ca="1">VLOOKUP(CONCATENATE($F3156," ",$G3156),AllocFactorMatrix,(AB$4+1),FALSE)*$E3159</f>
        <v>-98.961313656061833</v>
      </c>
      <c r="AC3156" s="5">
        <f ca="1">VLOOKUP(CONCATENATE($F3156," ",$G3156),AllocFactorMatrix,(AC$4+1),FALSE)*$E3159</f>
        <v>-20.521029538623992</v>
      </c>
    </row>
    <row r="3157" spans="4:29" hidden="1" outlineLevel="1">
      <c r="E3157" s="48"/>
      <c r="F3157" s="175" t="str">
        <f>F3159</f>
        <v>RB_GUP</v>
      </c>
      <c r="G3157" s="52" t="str">
        <f>$G$13</f>
        <v>ENERGY</v>
      </c>
      <c r="H3157" s="4">
        <f t="shared" ca="1" si="1469"/>
        <v>-833.23428277645451</v>
      </c>
      <c r="I3157" s="5">
        <f ca="1">VLOOKUP(CONCATENATE($F3157," ",$G3157),AllocFactorMatrix,(I$4+1),FALSE)*$E3159</f>
        <v>-326.03308389342988</v>
      </c>
      <c r="J3157" s="5">
        <f ca="1">VLOOKUP(CONCATENATE($F3157," ",$G3157),AllocFactorMatrix,(J$4+1),FALSE)*$E3159</f>
        <v>-94.059598749387092</v>
      </c>
      <c r="K3157" s="5">
        <f ca="1">VLOOKUP(CONCATENATE($F3157," ",$G3157),AllocFactorMatrix,(K$4+1),FALSE)*$E3159</f>
        <v>-1.3109900409741804</v>
      </c>
      <c r="L3157" s="5">
        <f ca="1">VLOOKUP(CONCATENATE($F3157," ",$G3157),AllocFactorMatrix,(L$4+1),FALSE)*$E3159</f>
        <v>-0.18327529664925532</v>
      </c>
      <c r="M3157" s="5">
        <f t="shared" ca="1" si="1465"/>
        <v>-95.553864087010524</v>
      </c>
      <c r="N3157" s="5">
        <f ca="1">VLOOKUP(CONCATENATE($F3157," ",$G3157),AllocFactorMatrix,(N$4+1),FALSE)*$E3159</f>
        <v>-61.028154884661809</v>
      </c>
      <c r="O3157" s="5">
        <f ca="1">VLOOKUP(CONCATENATE($F3157," ",$G3157),AllocFactorMatrix,(O$4+1),FALSE)*$E3159</f>
        <v>-10.883697997529106</v>
      </c>
      <c r="P3157" s="5">
        <f ca="1">VLOOKUP(CONCATENATE($F3157," ",$G3157),AllocFactorMatrix,(P$4+1),FALSE)*$E3159</f>
        <v>-2.2163194900888357</v>
      </c>
      <c r="Q3157" s="5">
        <f ca="1">VLOOKUP(CONCATENATE($F3157," ",$G3157),AllocFactorMatrix,(Q$4+1),FALSE)*$E3159</f>
        <v>-8.3711137209913564E-2</v>
      </c>
      <c r="R3157" s="5">
        <f t="shared" ca="1" si="1467"/>
        <v>-74.211883509489667</v>
      </c>
      <c r="S3157" s="5">
        <f ca="1">VLOOKUP(CONCATENATE($F3157," ",$G3157),AllocFactorMatrix,(S$4+1),FALSE)*$E3159</f>
        <v>-3.1960455806994843</v>
      </c>
      <c r="T3157" s="5">
        <f ca="1">VLOOKUP(CONCATENATE($F3157," ",$G3157),AllocFactorMatrix,(T$4+1),FALSE)*$E3159</f>
        <v>-50.530088310146567</v>
      </c>
      <c r="U3157" s="5">
        <f ca="1">VLOOKUP(CONCATENATE($F3157," ",$G3157),AllocFactorMatrix,(U$4+1),FALSE)*$E3159</f>
        <v>-217.3216857804147</v>
      </c>
      <c r="V3157" s="5">
        <f ca="1">VLOOKUP(CONCATENATE($F3157," ",$G3157),AllocFactorMatrix,(V$4+1),FALSE)*$E3159</f>
        <v>-40.880478964024796</v>
      </c>
      <c r="W3157" s="5">
        <f t="shared" ca="1" si="1473"/>
        <v>-311.92829863528556</v>
      </c>
      <c r="X3157" s="5">
        <f ca="1">VLOOKUP(CONCATENATE($F3157," ",$G3157),AllocFactorMatrix,(X$4+1),FALSE)*$E3159</f>
        <v>-16.763829171888432</v>
      </c>
      <c r="Y3157" s="5">
        <f ca="1">VLOOKUP(CONCATENATE($F3157," ",$G3157),AllocFactorMatrix,(Y$4+1),FALSE)*$E3159</f>
        <v>-0.33636288833851069</v>
      </c>
      <c r="Z3157" s="5">
        <f t="shared" ca="1" si="1466"/>
        <v>-17.100192060226941</v>
      </c>
      <c r="AA3157" s="5">
        <f ca="1">VLOOKUP(CONCATENATE($F3157," ",$G3157),AllocFactorMatrix,(AA$4+1),FALSE)*$E3159</f>
        <v>-0.30003713877663218</v>
      </c>
      <c r="AB3157" s="5">
        <f ca="1">VLOOKUP(CONCATENATE($F3157," ",$G3157),AllocFactorMatrix,(AB$4+1),FALSE)*$E3159</f>
        <v>-6.7207291516270971</v>
      </c>
      <c r="AC3157" s="5">
        <f ca="1">VLOOKUP(CONCATENATE($F3157," ",$G3157),AllocFactorMatrix,(AC$4+1),FALSE)*$E3159</f>
        <v>-1.3861943006079984</v>
      </c>
    </row>
    <row r="3158" spans="4:29" hidden="1" outlineLevel="1">
      <c r="E3158" s="48"/>
      <c r="F3158" s="175" t="str">
        <f>F3159</f>
        <v>RB_GUP</v>
      </c>
      <c r="G3158" s="52" t="str">
        <f>$G$14</f>
        <v>CUSTOMER</v>
      </c>
      <c r="H3158" s="4">
        <f t="shared" ca="1" si="1469"/>
        <v>-6065.7120186620014</v>
      </c>
      <c r="I3158" s="5">
        <f ca="1">VLOOKUP(CONCATENATE($F3158," ",$G3158),AllocFactorMatrix,(I$4+1),FALSE)*$E3159</f>
        <v>-3004.3845866209658</v>
      </c>
      <c r="J3158" s="5">
        <f ca="1">VLOOKUP(CONCATENATE($F3158," ",$G3158),AllocFactorMatrix,(J$4+1),FALSE)*$E3159</f>
        <v>-957.54075037231257</v>
      </c>
      <c r="K3158" s="5">
        <f ca="1">VLOOKUP(CONCATENATE($F3158," ",$G3158),AllocFactorMatrix,(K$4+1),FALSE)*$E3159</f>
        <v>-61.121003550162634</v>
      </c>
      <c r="L3158" s="5">
        <f ca="1">VLOOKUP(CONCATENATE($F3158," ",$G3158),AllocFactorMatrix,(L$4+1),FALSE)*$E3159</f>
        <v>-10.279739483098252</v>
      </c>
      <c r="M3158" s="5">
        <f t="shared" ca="1" si="1465"/>
        <v>-1028.9414934055735</v>
      </c>
      <c r="N3158" s="5">
        <f ca="1">VLOOKUP(CONCATENATE($F3158," ",$G3158),AllocFactorMatrix,(N$4+1),FALSE)*$E3159</f>
        <v>-74.653580617995871</v>
      </c>
      <c r="O3158" s="5">
        <f ca="1">VLOOKUP(CONCATENATE($F3158," ",$G3158),AllocFactorMatrix,(O$4+1),FALSE)*$E3159</f>
        <v>-21.579020607768765</v>
      </c>
      <c r="P3158" s="5">
        <f ca="1">VLOOKUP(CONCATENATE($F3158," ",$G3158),AllocFactorMatrix,(P$4+1),FALSE)*$E3159</f>
        <v>-25.277400109852536</v>
      </c>
      <c r="Q3158" s="5">
        <f ca="1">VLOOKUP(CONCATENATE($F3158," ",$G3158),AllocFactorMatrix,(Q$4+1),FALSE)*$E3159</f>
        <v>-3.1583493862687382</v>
      </c>
      <c r="R3158" s="5">
        <f t="shared" ca="1" si="1467"/>
        <v>-124.66835072188591</v>
      </c>
      <c r="S3158" s="5">
        <f ca="1">VLOOKUP(CONCATENATE($F3158," ",$G3158),AllocFactorMatrix,(S$4+1),FALSE)*$E3159</f>
        <v>-0.4943017607797634</v>
      </c>
      <c r="T3158" s="5">
        <f ca="1">VLOOKUP(CONCATENATE($F3158," ",$G3158),AllocFactorMatrix,(T$4+1),FALSE)*$E3159</f>
        <v>-15.316179689858959</v>
      </c>
      <c r="U3158" s="5">
        <f ca="1">VLOOKUP(CONCATENATE($F3158," ",$G3158),AllocFactorMatrix,(U$4+1),FALSE)*$E3159</f>
        <v>-42.489056499305164</v>
      </c>
      <c r="V3158" s="5">
        <f ca="1">VLOOKUP(CONCATENATE($F3158," ",$G3158),AllocFactorMatrix,(V$4+1),FALSE)*$E3159</f>
        <v>-12.633838237024657</v>
      </c>
      <c r="W3158" s="5">
        <f t="shared" ca="1" si="1473"/>
        <v>-70.933376186968545</v>
      </c>
      <c r="X3158" s="5">
        <f ca="1">VLOOKUP(CONCATENATE($F3158," ",$G3158),AllocFactorMatrix,(X$4+1),FALSE)*$E3159</f>
        <v>-15.086235825036177</v>
      </c>
      <c r="Y3158" s="5">
        <f ca="1">VLOOKUP(CONCATENATE($F3158," ",$G3158),AllocFactorMatrix,(Y$4+1),FALSE)*$E3159</f>
        <v>-0.28248823609951035</v>
      </c>
      <c r="Z3158" s="5">
        <f t="shared" ca="1" si="1466"/>
        <v>-15.368724061135687</v>
      </c>
      <c r="AA3158" s="5">
        <f ca="1">VLOOKUP(CONCATENATE($F3158," ",$G3158),AllocFactorMatrix,(AA$4+1),FALSE)*$E3159</f>
        <v>-1.4594197194007799</v>
      </c>
      <c r="AB3158" s="5">
        <f ca="1">VLOOKUP(CONCATENATE($F3158," ",$G3158),AllocFactorMatrix,(AB$4+1),FALSE)*$E3159</f>
        <v>-1603.8177292203438</v>
      </c>
      <c r="AC3158" s="5">
        <f ca="1">VLOOKUP(CONCATENATE($F3158," ",$G3158),AllocFactorMatrix,(AC$4+1),FALSE)*$E3159</f>
        <v>-216.13833872572647</v>
      </c>
    </row>
    <row r="3159" spans="4:29" collapsed="1">
      <c r="D3159" s="52" t="s">
        <v>278</v>
      </c>
      <c r="E3159" s="39">
        <v>-122194</v>
      </c>
      <c r="F3159" s="93" t="s">
        <v>73</v>
      </c>
      <c r="G3159" s="52" t="str">
        <f>$G$15</f>
        <v>TOTAL</v>
      </c>
      <c r="H3159" s="4">
        <f t="shared" ca="1" si="1469"/>
        <v>-122194.00000000001</v>
      </c>
      <c r="I3159" s="5">
        <f ca="1">VLOOKUP(CONCATENATE($F3159," ",$G3159),AllocFactorMatrix,(I$4+1),FALSE)*$E3159</f>
        <v>-69314.326951205221</v>
      </c>
      <c r="J3159" s="5">
        <f ca="1">VLOOKUP(CONCATENATE($F3159," ",$G3159),AllocFactorMatrix,(J$4+1),FALSE)*$E3159</f>
        <v>-16156.578695657379</v>
      </c>
      <c r="K3159" s="5">
        <f ca="1">VLOOKUP(CONCATENATE($F3159," ",$G3159),AllocFactorMatrix,(K$4+1),FALSE)*$E3159</f>
        <v>-245.98806020828707</v>
      </c>
      <c r="L3159" s="5">
        <f ca="1">VLOOKUP(CONCATENATE($F3159," ",$G3159),AllocFactorMatrix,(L$4+1),FALSE)*$E3159</f>
        <v>-28.492118347486599</v>
      </c>
      <c r="M3159" s="5">
        <f t="shared" ca="1" si="1465"/>
        <v>-16431.058874213155</v>
      </c>
      <c r="N3159" s="5">
        <f ca="1">VLOOKUP(CONCATENATE($F3159," ",$G3159),AllocFactorMatrix,(N$4+1),FALSE)*$E3159</f>
        <v>-8868.2834656928535</v>
      </c>
      <c r="O3159" s="5">
        <f ca="1">VLOOKUP(CONCATENATE($F3159," ",$G3159),AllocFactorMatrix,(O$4+1),FALSE)*$E3159</f>
        <v>-1426.1707103999513</v>
      </c>
      <c r="P3159" s="5">
        <f ca="1">VLOOKUP(CONCATENATE($F3159," ",$G3159),AllocFactorMatrix,(P$4+1),FALSE)*$E3159</f>
        <v>-228.07745763913442</v>
      </c>
      <c r="Q3159" s="5">
        <f ca="1">VLOOKUP(CONCATENATE($F3159," ",$G3159),AllocFactorMatrix,(Q$4+1),FALSE)*$E3159</f>
        <v>-10.027100756312974</v>
      </c>
      <c r="R3159" s="5">
        <f t="shared" ca="1" si="1467"/>
        <v>-10532.558734488252</v>
      </c>
      <c r="S3159" s="5">
        <f ca="1">VLOOKUP(CONCATENATE($F3159," ",$G3159),AllocFactorMatrix,(S$4+1),FALSE)*$E3159</f>
        <v>-401.46207184250034</v>
      </c>
      <c r="T3159" s="5">
        <f ca="1">VLOOKUP(CONCATENATE($F3159," ",$G3159),AllocFactorMatrix,(T$4+1),FALSE)*$E3159</f>
        <v>-4996.672319119255</v>
      </c>
      <c r="U3159" s="5">
        <f ca="1">VLOOKUP(CONCATENATE($F3159," ",$G3159),AllocFactorMatrix,(U$4+1),FALSE)*$E3159</f>
        <v>-13731.543268996193</v>
      </c>
      <c r="V3159" s="5">
        <f ca="1">VLOOKUP(CONCATENATE($F3159," ",$G3159),AllocFactorMatrix,(V$4+1),FALSE)*$E3159</f>
        <v>-2231.628542682301</v>
      </c>
      <c r="W3159" s="5">
        <f t="shared" ca="1" si="1473"/>
        <v>-21361.306202640248</v>
      </c>
      <c r="X3159" s="5">
        <f ca="1">VLOOKUP(CONCATENATE($F3159," ",$G3159),AllocFactorMatrix,(X$4+1),FALSE)*$E3159</f>
        <v>-2435.5167805772066</v>
      </c>
      <c r="Y3159" s="5">
        <f ca="1">VLOOKUP(CONCATENATE($F3159," ",$G3159),AllocFactorMatrix,(Y$4+1),FALSE)*$E3159</f>
        <v>-43.273496530733595</v>
      </c>
      <c r="Z3159" s="5">
        <f t="shared" ca="1" si="1466"/>
        <v>-2478.7902771079403</v>
      </c>
      <c r="AA3159" s="5">
        <f ca="1">VLOOKUP(CONCATENATE($F3159," ",$G3159),AllocFactorMatrix,(AA$4+1),FALSE)*$E3159</f>
        <v>-33.100182677690988</v>
      </c>
      <c r="AB3159" s="5">
        <f ca="1">VLOOKUP(CONCATENATE($F3159," ",$G3159),AllocFactorMatrix,(AB$4+1),FALSE)*$E3159</f>
        <v>-1788.5870874563757</v>
      </c>
      <c r="AC3159" s="5">
        <f ca="1">VLOOKUP(CONCATENATE($F3159," ",$G3159),AllocFactorMatrix,(AC$4+1),FALSE)*$E3159</f>
        <v>-254.27169021115202</v>
      </c>
    </row>
    <row r="3160" spans="4:29" hidden="1" outlineLevel="1">
      <c r="E3160" s="48"/>
      <c r="F3160" s="175" t="str">
        <f>F3167</f>
        <v>RB_GUP</v>
      </c>
      <c r="G3160" s="52" t="str">
        <f>$G$8</f>
        <v>PRODUCTION</v>
      </c>
      <c r="H3160" s="4">
        <f t="shared" ca="1" si="1469"/>
        <v>-1337759.8423715881</v>
      </c>
      <c r="I3160" s="5">
        <f ca="1">VLOOKUP(CONCATENATE($F3160," ",$G3160),AllocFactorMatrix,(I$4+1),FALSE)*$E3167</f>
        <v>-688124.90747260395</v>
      </c>
      <c r="J3160" s="5">
        <f ca="1">VLOOKUP(CONCATENATE($F3160," ",$G3160),AllocFactorMatrix,(J$4+1),FALSE)*$E3167</f>
        <v>-160470.83421742122</v>
      </c>
      <c r="K3160" s="5">
        <f ca="1">VLOOKUP(CONCATENATE($F3160," ",$G3160),AllocFactorMatrix,(K$4+1),FALSE)*$E3167</f>
        <v>-2231.1800168836749</v>
      </c>
      <c r="L3160" s="5">
        <f ca="1">VLOOKUP(CONCATENATE($F3160," ",$G3160),AllocFactorMatrix,(L$4+1),FALSE)*$E3167</f>
        <v>-310.74471258250401</v>
      </c>
      <c r="M3160" s="5">
        <f t="shared" ref="M3160:M3175" ca="1" si="1474">SUBTOTAL(9,J3160:L3160)</f>
        <v>-163012.75894688739</v>
      </c>
      <c r="N3160" s="5">
        <f ca="1">VLOOKUP(CONCATENATE($F3160," ",$G3160),AllocFactorMatrix,(N$4+1),FALSE)*$E3167</f>
        <v>-95513.555930088347</v>
      </c>
      <c r="O3160" s="5">
        <f ca="1">VLOOKUP(CONCATENATE($F3160," ",$G3160),AllocFactorMatrix,(O$4+1),FALSE)*$E3167</f>
        <v>-17115.225514569014</v>
      </c>
      <c r="P3160" s="5">
        <f ca="1">VLOOKUP(CONCATENATE($F3160," ",$G3160),AllocFactorMatrix,(P$4+1),FALSE)*$E3167</f>
        <v>-3470.7930766436398</v>
      </c>
      <c r="Q3160" s="5">
        <f ca="1">VLOOKUP(CONCATENATE($F3160," ",$G3160),AllocFactorMatrix,(Q$4+1),FALSE)*$E3167</f>
        <v>-131.80179751665986</v>
      </c>
      <c r="R3160" s="5">
        <f t="shared" ca="1" si="1467"/>
        <v>-116231.37631881765</v>
      </c>
      <c r="S3160" s="5">
        <f ca="1">VLOOKUP(CONCATENATE($F3160," ",$G3160),AllocFactorMatrix,(S$4+1),FALSE)*$E3167</f>
        <v>-4523.2519726829969</v>
      </c>
      <c r="T3160" s="5">
        <f ca="1">VLOOKUP(CONCATENATE($F3160," ",$G3160),AllocFactorMatrix,(T$4+1),FALSE)*$E3167</f>
        <v>-61066.513581306383</v>
      </c>
      <c r="U3160" s="5">
        <f ca="1">VLOOKUP(CONCATENATE($F3160," ",$G3160),AllocFactorMatrix,(U$4+1),FALSE)*$E3167</f>
        <v>-233554.90052798318</v>
      </c>
      <c r="V3160" s="5">
        <f ca="1">VLOOKUP(CONCATENATE($F3160," ",$G3160),AllocFactorMatrix,(V$4+1),FALSE)*$E3167</f>
        <v>-42310.636379987169</v>
      </c>
      <c r="W3160" s="5">
        <f ca="1">SUBTOTAL(9,S3160:V3160)</f>
        <v>-341455.30246195971</v>
      </c>
      <c r="X3160" s="5">
        <f ca="1">VLOOKUP(CONCATENATE($F3160," ",$G3160),AllocFactorMatrix,(X$4+1),FALSE)*$E3167</f>
        <v>-26214.613713385395</v>
      </c>
      <c r="Y3160" s="5">
        <f ca="1">VLOOKUP(CONCATENATE($F3160," ",$G3160),AllocFactorMatrix,(Y$4+1),FALSE)*$E3167</f>
        <v>-523.57307354213162</v>
      </c>
      <c r="Z3160" s="5">
        <f t="shared" ref="Z3160:Z3199" ca="1" si="1475">SUBTOTAL(9,X3160:Y3160)</f>
        <v>-26738.186786927527</v>
      </c>
      <c r="AA3160" s="5">
        <f ca="1">VLOOKUP(CONCATENATE($F3160," ",$G3160),AllocFactorMatrix,(AA$4+1),FALSE)*$E3167</f>
        <v>-345.81316497447136</v>
      </c>
      <c r="AB3160" s="5">
        <f ca="1">VLOOKUP(CONCATENATE($F3160," ",$G3160),AllocFactorMatrix,(AB$4+1),FALSE)*$E3167</f>
        <v>-1536.2989719322995</v>
      </c>
      <c r="AC3160" s="5">
        <f ca="1">VLOOKUP(CONCATENATE($F3160," ",$G3160),AllocFactorMatrix,(AC$4+1),FALSE)*$E3167</f>
        <v>-315.19824748477697</v>
      </c>
    </row>
    <row r="3161" spans="4:29" hidden="1" outlineLevel="1">
      <c r="E3161" s="48"/>
      <c r="F3161" s="175" t="str">
        <f>F3167</f>
        <v>RB_GUP</v>
      </c>
      <c r="G3161" s="52" t="str">
        <f>$G$9</f>
        <v>BULKTRAN</v>
      </c>
      <c r="H3161" s="4">
        <f t="shared" ca="1" si="1469"/>
        <v>-726476.46017924545</v>
      </c>
      <c r="I3161" s="5">
        <f ca="1">VLOOKUP(CONCATENATE($F3161," ",$G3161),AllocFactorMatrix,(I$4+1),FALSE)*$E3167</f>
        <v>-373689.30588888895</v>
      </c>
      <c r="J3161" s="5">
        <f ca="1">VLOOKUP(CONCATENATE($F3161," ",$G3161),AllocFactorMatrix,(J$4+1),FALSE)*$E3167</f>
        <v>-87144.403585633234</v>
      </c>
      <c r="K3161" s="5">
        <f ca="1">VLOOKUP(CONCATENATE($F3161," ",$G3161),AllocFactorMatrix,(K$4+1),FALSE)*$E3167</f>
        <v>-1211.6522781957494</v>
      </c>
      <c r="L3161" s="5">
        <f ca="1">VLOOKUP(CONCATENATE($F3161," ",$G3161),AllocFactorMatrix,(L$4+1),FALSE)*$E3167</f>
        <v>-168.75130473056069</v>
      </c>
      <c r="M3161" s="5">
        <f t="shared" ca="1" si="1474"/>
        <v>-88524.807168559535</v>
      </c>
      <c r="N3161" s="5">
        <f ca="1">VLOOKUP(CONCATENATE($F3161," ",$G3161),AllocFactorMatrix,(N$4+1),FALSE)*$E3167</f>
        <v>-51869.063350123397</v>
      </c>
      <c r="O3161" s="5">
        <f ca="1">VLOOKUP(CONCATENATE($F3161," ",$G3161),AllocFactorMatrix,(O$4+1),FALSE)*$E3167</f>
        <v>-9294.4996950655077</v>
      </c>
      <c r="P3161" s="5">
        <f ca="1">VLOOKUP(CONCATENATE($F3161," ",$G3161),AllocFactorMatrix,(P$4+1),FALSE)*$E3167</f>
        <v>-1884.8296895088922</v>
      </c>
      <c r="Q3161" s="5">
        <f ca="1">VLOOKUP(CONCATENATE($F3161," ",$G3161),AllocFactorMatrix,(Q$4+1),FALSE)*$E3167</f>
        <v>-71.575555097705021</v>
      </c>
      <c r="R3161" s="5">
        <f t="shared" ca="1" si="1467"/>
        <v>-63119.968289795499</v>
      </c>
      <c r="S3161" s="5">
        <f ca="1">VLOOKUP(CONCATENATE($F3161," ",$G3161),AllocFactorMatrix,(S$4+1),FALSE)*$E3167</f>
        <v>-2456.3721959152481</v>
      </c>
      <c r="T3161" s="5">
        <f ca="1">VLOOKUP(CONCATENATE($F3161," ",$G3161),AllocFactorMatrix,(T$4+1),FALSE)*$E3167</f>
        <v>-33162.443076021511</v>
      </c>
      <c r="U3161" s="5">
        <f ca="1">VLOOKUP(CONCATENATE($F3161," ",$G3161),AllocFactorMatrix,(U$4+1),FALSE)*$E3167</f>
        <v>-126833.03237170685</v>
      </c>
      <c r="V3161" s="5">
        <f ca="1">VLOOKUP(CONCATENATE($F3161," ",$G3161),AllocFactorMatrix,(V$4+1),FALSE)*$E3167</f>
        <v>-22976.980151214848</v>
      </c>
      <c r="W3161" s="5">
        <f t="shared" ref="W3161:W3167" ca="1" si="1476">SUBTOTAL(9,S3161:V3161)</f>
        <v>-185428.82779485846</v>
      </c>
      <c r="X3161" s="5">
        <f ca="1">VLOOKUP(CONCATENATE($F3161," ",$G3161),AllocFactorMatrix,(X$4+1),FALSE)*$E3167</f>
        <v>-14235.963117045503</v>
      </c>
      <c r="Y3161" s="5">
        <f ca="1">VLOOKUP(CONCATENATE($F3161," ",$G3161),AllocFactorMatrix,(Y$4+1),FALSE)*$E3167</f>
        <v>-284.3286971731377</v>
      </c>
      <c r="Z3161" s="5">
        <f t="shared" ca="1" si="1475"/>
        <v>-14520.291814218641</v>
      </c>
      <c r="AA3161" s="5">
        <f ca="1">VLOOKUP(CONCATENATE($F3161," ",$G3161),AllocFactorMatrix,(AA$4+1),FALSE)*$E3167</f>
        <v>-187.79538450538496</v>
      </c>
      <c r="AB3161" s="5">
        <f ca="1">VLOOKUP(CONCATENATE($F3161," ",$G3161),AllocFactorMatrix,(AB$4+1),FALSE)*$E3167</f>
        <v>-834.29402165921636</v>
      </c>
      <c r="AC3161" s="5">
        <f ca="1">VLOOKUP(CONCATENATE($F3161," ",$G3161),AllocFactorMatrix,(AC$4+1),FALSE)*$E3167</f>
        <v>-171.16981675985906</v>
      </c>
    </row>
    <row r="3162" spans="4:29" hidden="1" outlineLevel="1">
      <c r="E3162" s="48"/>
      <c r="F3162" s="175" t="str">
        <f>F3167</f>
        <v>RB_GUP</v>
      </c>
      <c r="G3162" s="52" t="str">
        <f>$G$10</f>
        <v>SUBTRAN</v>
      </c>
      <c r="H3162" s="4">
        <f t="shared" ca="1" si="1469"/>
        <v>-201142.20523723139</v>
      </c>
      <c r="I3162" s="5">
        <f ca="1">VLOOKUP(CONCATENATE($F3162," ",$G3162),AllocFactorMatrix,(I$4+1),FALSE)*$E3167</f>
        <v>-102774.28586048778</v>
      </c>
      <c r="J3162" s="5">
        <f ca="1">VLOOKUP(CONCATENATE($F3162," ",$G3162),AllocFactorMatrix,(J$4+1),FALSE)*$E3167</f>
        <v>-24092.028786412739</v>
      </c>
      <c r="K3162" s="5">
        <f ca="1">VLOOKUP(CONCATENATE($F3162," ",$G3162),AllocFactorMatrix,(K$4+1),FALSE)*$E3167</f>
        <v>-336.55630005387286</v>
      </c>
      <c r="L3162" s="5">
        <f ca="1">VLOOKUP(CONCATENATE($F3162," ",$G3162),AllocFactorMatrix,(L$4+1),FALSE)*$E3167</f>
        <v>-60.915126584497472</v>
      </c>
      <c r="M3162" s="5">
        <f t="shared" ca="1" si="1474"/>
        <v>-24489.500213051106</v>
      </c>
      <c r="N3162" s="5">
        <f ca="1">VLOOKUP(CONCATENATE($F3162," ",$G3162),AllocFactorMatrix,(N$4+1),FALSE)*$E3167</f>
        <v>-13923.468903732086</v>
      </c>
      <c r="O3162" s="5">
        <f ca="1">VLOOKUP(CONCATENATE($F3162," ",$G3162),AllocFactorMatrix,(O$4+1),FALSE)*$E3167</f>
        <v>-2501.977410172598</v>
      </c>
      <c r="P3162" s="5">
        <f ca="1">VLOOKUP(CONCATENATE($F3162," ",$G3162),AllocFactorMatrix,(P$4+1),FALSE)*$E3167</f>
        <v>-656.74977992202173</v>
      </c>
      <c r="Q3162" s="5">
        <f ca="1">VLOOKUP(CONCATENATE($F3162," ",$G3162),AllocFactorMatrix,(Q$4+1),FALSE)*$E3167</f>
        <v>0</v>
      </c>
      <c r="R3162" s="5">
        <f t="shared" ca="1" si="1467"/>
        <v>-17082.196093826708</v>
      </c>
      <c r="S3162" s="5">
        <f ca="1">VLOOKUP(CONCATENATE($F3162," ",$G3162),AllocFactorMatrix,(S$4+1),FALSE)*$E3167</f>
        <v>-627.58969617203127</v>
      </c>
      <c r="T3162" s="5">
        <f ca="1">VLOOKUP(CONCATENATE($F3162," ",$G3162),AllocFactorMatrix,(T$4+1),FALSE)*$E3167</f>
        <v>-8805.6919982073214</v>
      </c>
      <c r="U3162" s="5">
        <f ca="1">VLOOKUP(CONCATENATE($F3162," ",$G3162),AllocFactorMatrix,(U$4+1),FALSE)*$E3167</f>
        <v>-43418.854148337115</v>
      </c>
      <c r="V3162" s="5">
        <f ca="1">VLOOKUP(CONCATENATE($F3162," ",$G3162),AllocFactorMatrix,(V$4+1),FALSE)*$E3167</f>
        <v>0</v>
      </c>
      <c r="W3162" s="5">
        <f t="shared" ca="1" si="1476"/>
        <v>-52852.135842716467</v>
      </c>
      <c r="X3162" s="5">
        <f ca="1">VLOOKUP(CONCATENATE($F3162," ",$G3162),AllocFactorMatrix,(X$4+1),FALSE)*$E3167</f>
        <v>-3816.703723670506</v>
      </c>
      <c r="Y3162" s="5">
        <f ca="1">VLOOKUP(CONCATENATE($F3162," ",$G3162),AllocFactorMatrix,(Y$4+1),FALSE)*$E3167</f>
        <v>-76.63375081432288</v>
      </c>
      <c r="Z3162" s="5">
        <f t="shared" ca="1" si="1475"/>
        <v>-3893.3374744848288</v>
      </c>
      <c r="AA3162" s="5">
        <f ca="1">VLOOKUP(CONCATENATE($F3162," ",$G3162),AllocFactorMatrix,(AA$4+1),FALSE)*$E3167</f>
        <v>-50.7497526644906</v>
      </c>
      <c r="AB3162" s="5">
        <f ca="1">VLOOKUP(CONCATENATE($F3162," ",$G3162),AllocFactorMatrix,(AB$4+1),FALSE)*$E3167</f>
        <v>0</v>
      </c>
      <c r="AC3162" s="5">
        <f ca="1">VLOOKUP(CONCATENATE($F3162," ",$G3162),AllocFactorMatrix,(AC$4+1),FALSE)*$E3167</f>
        <v>0</v>
      </c>
    </row>
    <row r="3163" spans="4:29" hidden="1" outlineLevel="1">
      <c r="E3163" s="48"/>
      <c r="F3163" s="175" t="str">
        <f>F3167</f>
        <v>RB_GUP</v>
      </c>
      <c r="G3163" s="52" t="str">
        <f>$G$11</f>
        <v>DISTPRI</v>
      </c>
      <c r="H3163" s="4">
        <f t="shared" ca="1" si="1469"/>
        <v>-804738.21574115637</v>
      </c>
      <c r="I3163" s="5">
        <f ca="1">VLOOKUP(CONCATENATE($F3163," ",$G3163),AllocFactorMatrix,(I$4+1),FALSE)*$E3167</f>
        <v>-526948.27156321693</v>
      </c>
      <c r="J3163" s="5">
        <f ca="1">VLOOKUP(CONCATENATE($F3163," ",$G3163),AllocFactorMatrix,(J$4+1),FALSE)*$E3167</f>
        <v>-123326.23392645104</v>
      </c>
      <c r="K3163" s="5">
        <f ca="1">VLOOKUP(CONCATENATE($F3163," ",$G3163),AllocFactorMatrix,(K$4+1),FALSE)*$E3167</f>
        <v>-1722.5901115290865</v>
      </c>
      <c r="L3163" s="5">
        <f ca="1">VLOOKUP(CONCATENATE($F3163," ",$G3163),AllocFactorMatrix,(L$4+1),FALSE)*$E3167</f>
        <v>0</v>
      </c>
      <c r="M3163" s="5">
        <f t="shared" ca="1" si="1474"/>
        <v>-125048.82403798013</v>
      </c>
      <c r="N3163" s="5">
        <f ca="1">VLOOKUP(CONCATENATE($F3163," ",$G3163),AllocFactorMatrix,(N$4+1),FALSE)*$E3167</f>
        <v>-71593.2980693508</v>
      </c>
      <c r="O3163" s="5">
        <f ca="1">VLOOKUP(CONCATENATE($F3163," ",$G3163),AllocFactorMatrix,(O$4+1),FALSE)*$E3167</f>
        <v>-12863.825890253662</v>
      </c>
      <c r="P3163" s="5">
        <f ca="1">VLOOKUP(CONCATENATE($F3163," ",$G3163),AllocFactorMatrix,(P$4+1),FALSE)*$E3167</f>
        <v>0</v>
      </c>
      <c r="Q3163" s="5">
        <f ca="1">VLOOKUP(CONCATENATE($F3163," ",$G3163),AllocFactorMatrix,(Q$4+1),FALSE)*$E3167</f>
        <v>0</v>
      </c>
      <c r="R3163" s="5">
        <f t="shared" ca="1" si="1467"/>
        <v>-84457.123959604462</v>
      </c>
      <c r="S3163" s="5">
        <f ca="1">VLOOKUP(CONCATENATE($F3163," ",$G3163),AllocFactorMatrix,(S$4+1),FALSE)*$E3167</f>
        <v>-3237.216769637691</v>
      </c>
      <c r="T3163" s="5">
        <f ca="1">VLOOKUP(CONCATENATE($F3163," ",$G3163),AllocFactorMatrix,(T$4+1),FALSE)*$E3167</f>
        <v>-44763.789388459678</v>
      </c>
      <c r="U3163" s="5">
        <f ca="1">VLOOKUP(CONCATENATE($F3163," ",$G3163),AllocFactorMatrix,(U$4+1),FALSE)*$E3167</f>
        <v>0</v>
      </c>
      <c r="V3163" s="5">
        <f ca="1">VLOOKUP(CONCATENATE($F3163," ",$G3163),AllocFactorMatrix,(V$4+1),FALSE)*$E3167</f>
        <v>0</v>
      </c>
      <c r="W3163" s="5">
        <f t="shared" ca="1" si="1476"/>
        <v>-48001.006158097371</v>
      </c>
      <c r="X3163" s="5">
        <f ca="1">VLOOKUP(CONCATENATE($F3163," ",$G3163),AllocFactorMatrix,(X$4+1),FALSE)*$E3167</f>
        <v>-19630.290754620448</v>
      </c>
      <c r="Y3163" s="5">
        <f ca="1">VLOOKUP(CONCATENATE($F3163," ",$G3163),AllocFactorMatrix,(Y$4+1),FALSE)*$E3167</f>
        <v>-394.01089260317502</v>
      </c>
      <c r="Z3163" s="5">
        <f t="shared" ca="1" si="1475"/>
        <v>-20024.301647223623</v>
      </c>
      <c r="AA3163" s="5">
        <f ca="1">VLOOKUP(CONCATENATE($F3163," ",$G3163),AllocFactorMatrix,(AA$4+1),FALSE)*$E3167</f>
        <v>-258.68837503396196</v>
      </c>
      <c r="AB3163" s="5">
        <f ca="1">VLOOKUP(CONCATENATE($F3163," ",$G3163),AllocFactorMatrix,(AB$4+1),FALSE)*$E3167</f>
        <v>0</v>
      </c>
      <c r="AC3163" s="5">
        <f ca="1">VLOOKUP(CONCATENATE($F3163," ",$G3163),AllocFactorMatrix,(AC$4+1),FALSE)*$E3167</f>
        <v>0</v>
      </c>
    </row>
    <row r="3164" spans="4:29" hidden="1" outlineLevel="1">
      <c r="E3164" s="48"/>
      <c r="F3164" s="175" t="str">
        <f>F3167</f>
        <v>RB_GUP</v>
      </c>
      <c r="G3164" s="52" t="str">
        <f>$G$12</f>
        <v>DISTSEC</v>
      </c>
      <c r="H3164" s="4">
        <f t="shared" ca="1" si="1469"/>
        <v>-385780.66043505509</v>
      </c>
      <c r="I3164" s="5">
        <f ca="1">VLOOKUP(CONCATENATE($F3164," ",$G3164),AllocFactorMatrix,(I$4+1),FALSE)*$E3167</f>
        <v>-286289.78943366889</v>
      </c>
      <c r="J3164" s="5">
        <f ca="1">VLOOKUP(CONCATENATE($F3164," ",$G3164),AllocFactorMatrix,(J$4+1),FALSE)*$E3167</f>
        <v>-57728.812159781199</v>
      </c>
      <c r="K3164" s="5">
        <f ca="1">VLOOKUP(CONCATENATE($F3164," ",$G3164),AllocFactorMatrix,(K$4+1),FALSE)*$E3167</f>
        <v>0</v>
      </c>
      <c r="L3164" s="5">
        <f ca="1">VLOOKUP(CONCATENATE($F3164," ",$G3164),AllocFactorMatrix,(L$4+1),FALSE)*$E3167</f>
        <v>0</v>
      </c>
      <c r="M3164" s="5">
        <f t="shared" ca="1" si="1474"/>
        <v>-57728.812159781199</v>
      </c>
      <c r="N3164" s="5">
        <f ca="1">VLOOKUP(CONCATENATE($F3164," ",$G3164),AllocFactorMatrix,(N$4+1),FALSE)*$E3167</f>
        <v>-28854.908544719976</v>
      </c>
      <c r="O3164" s="5">
        <f ca="1">VLOOKUP(CONCATENATE($F3164," ",$G3164),AllocFactorMatrix,(O$4+1),FALSE)*$E3167</f>
        <v>0</v>
      </c>
      <c r="P3164" s="5">
        <f ca="1">VLOOKUP(CONCATENATE($F3164," ",$G3164),AllocFactorMatrix,(P$4+1),FALSE)*$E3167</f>
        <v>0</v>
      </c>
      <c r="Q3164" s="5">
        <f ca="1">VLOOKUP(CONCATENATE($F3164," ",$G3164),AllocFactorMatrix,(Q$4+1),FALSE)*$E3167</f>
        <v>0</v>
      </c>
      <c r="R3164" s="5">
        <f t="shared" ca="1" si="1467"/>
        <v>-28854.908544719976</v>
      </c>
      <c r="S3164" s="5">
        <f ca="1">VLOOKUP(CONCATENATE($F3164," ",$G3164),AllocFactorMatrix,(S$4+1),FALSE)*$E3167</f>
        <v>-1078.528920405857</v>
      </c>
      <c r="T3164" s="5">
        <f ca="1">VLOOKUP(CONCATENATE($F3164," ",$G3164),AllocFactorMatrix,(T$4+1),FALSE)*$E3167</f>
        <v>0</v>
      </c>
      <c r="U3164" s="5">
        <f ca="1">VLOOKUP(CONCATENATE($F3164," ",$G3164),AllocFactorMatrix,(U$4+1),FALSE)*$E3167</f>
        <v>0</v>
      </c>
      <c r="V3164" s="5">
        <f ca="1">VLOOKUP(CONCATENATE($F3164," ",$G3164),AllocFactorMatrix,(V$4+1),FALSE)*$E3167</f>
        <v>0</v>
      </c>
      <c r="W3164" s="5">
        <f t="shared" ca="1" si="1476"/>
        <v>-1078.528920405857</v>
      </c>
      <c r="X3164" s="5">
        <f ca="1">VLOOKUP(CONCATENATE($F3164," ",$G3164),AllocFactorMatrix,(X$4+1),FALSE)*$E3167</f>
        <v>-8150.8405512878799</v>
      </c>
      <c r="Y3164" s="5">
        <f ca="1">VLOOKUP(CONCATENATE($F3164," ",$G3164),AllocFactorMatrix,(Y$4+1),FALSE)*$E3167</f>
        <v>0</v>
      </c>
      <c r="Z3164" s="5">
        <f t="shared" ca="1" si="1475"/>
        <v>-8150.8405512878799</v>
      </c>
      <c r="AA3164" s="5">
        <f ca="1">VLOOKUP(CONCATENATE($F3164," ",$G3164),AllocFactorMatrix,(AA$4+1),FALSE)*$E3167</f>
        <v>-96.372048054913421</v>
      </c>
      <c r="AB3164" s="5">
        <f ca="1">VLOOKUP(CONCATENATE($F3164," ",$G3164),AllocFactorMatrix,(AB$4+1),FALSE)*$E3167</f>
        <v>-2966.3037052032628</v>
      </c>
      <c r="AC3164" s="5">
        <f ca="1">VLOOKUP(CONCATENATE($F3164," ",$G3164),AllocFactorMatrix,(AC$4+1),FALSE)*$E3167</f>
        <v>-615.10507193309957</v>
      </c>
    </row>
    <row r="3165" spans="4:29" hidden="1" outlineLevel="1">
      <c r="E3165" s="48"/>
      <c r="F3165" s="175" t="str">
        <f>F3167</f>
        <v>RB_GUP</v>
      </c>
      <c r="G3165" s="52" t="str">
        <f>$G$13</f>
        <v>ENERGY</v>
      </c>
      <c r="H3165" s="4">
        <f t="shared" ca="1" si="1469"/>
        <v>-24975.678363489289</v>
      </c>
      <c r="I3165" s="5">
        <f ca="1">VLOOKUP(CONCATENATE($F3165," ",$G3165),AllocFactorMatrix,(I$4+1),FALSE)*$E3167</f>
        <v>-9772.6385093584195</v>
      </c>
      <c r="J3165" s="5">
        <f ca="1">VLOOKUP(CONCATENATE($F3165," ",$G3165),AllocFactorMatrix,(J$4+1),FALSE)*$E3167</f>
        <v>-2819.3778555722365</v>
      </c>
      <c r="K3165" s="5">
        <f ca="1">VLOOKUP(CONCATENATE($F3165," ",$G3165),AllocFactorMatrix,(K$4+1),FALSE)*$E3167</f>
        <v>-39.296109483163491</v>
      </c>
      <c r="L3165" s="5">
        <f ca="1">VLOOKUP(CONCATENATE($F3165," ",$G3165),AllocFactorMatrix,(L$4+1),FALSE)*$E3167</f>
        <v>-5.493562801847589</v>
      </c>
      <c r="M3165" s="5">
        <f t="shared" ca="1" si="1474"/>
        <v>-2864.1675278572475</v>
      </c>
      <c r="N3165" s="5">
        <f ca="1">VLOOKUP(CONCATENATE($F3165," ",$G3165),AllocFactorMatrix,(N$4+1),FALSE)*$E3167</f>
        <v>-1829.2809105712806</v>
      </c>
      <c r="O3165" s="5">
        <f ca="1">VLOOKUP(CONCATENATE($F3165," ",$G3165),AllocFactorMatrix,(O$4+1),FALSE)*$E3167</f>
        <v>-326.23206487120382</v>
      </c>
      <c r="P3165" s="5">
        <f ca="1">VLOOKUP(CONCATENATE($F3165," ",$G3165),AllocFactorMatrix,(P$4+1),FALSE)*$E3167</f>
        <v>-66.432795528700154</v>
      </c>
      <c r="Q3165" s="5">
        <f ca="1">VLOOKUP(CONCATENATE($F3165," ",$G3165),AllocFactorMatrix,(Q$4+1),FALSE)*$E3167</f>
        <v>-2.5091891699775859</v>
      </c>
      <c r="R3165" s="5">
        <f t="shared" ca="1" si="1467"/>
        <v>-2224.4549601411622</v>
      </c>
      <c r="S3165" s="5">
        <f ca="1">VLOOKUP(CONCATENATE($F3165," ",$G3165),AllocFactorMatrix,(S$4+1),FALSE)*$E3167</f>
        <v>-95.79947453988423</v>
      </c>
      <c r="T3165" s="5">
        <f ca="1">VLOOKUP(CONCATENATE($F3165," ",$G3165),AllocFactorMatrix,(T$4+1),FALSE)*$E3167</f>
        <v>-1514.6079072835198</v>
      </c>
      <c r="U3165" s="5">
        <f ca="1">VLOOKUP(CONCATENATE($F3165," ",$G3165),AllocFactorMatrix,(U$4+1),FALSE)*$E3167</f>
        <v>-6514.0820987068209</v>
      </c>
      <c r="V3165" s="5">
        <f ca="1">VLOOKUP(CONCATENATE($F3165," ",$G3165),AllocFactorMatrix,(V$4+1),FALSE)*$E3167</f>
        <v>-1225.3668806673406</v>
      </c>
      <c r="W3165" s="5">
        <f t="shared" ca="1" si="1476"/>
        <v>-9349.856361197566</v>
      </c>
      <c r="X3165" s="5">
        <f ca="1">VLOOKUP(CONCATENATE($F3165," ",$G3165),AllocFactorMatrix,(X$4+1),FALSE)*$E3167</f>
        <v>-502.48533238747297</v>
      </c>
      <c r="Y3165" s="5">
        <f ca="1">VLOOKUP(CONCATENATE($F3165," ",$G3165),AllocFactorMatrix,(Y$4+1),FALSE)*$E3167</f>
        <v>-10.082267960175551</v>
      </c>
      <c r="Z3165" s="5">
        <f t="shared" ca="1" si="1475"/>
        <v>-512.56760034764852</v>
      </c>
      <c r="AA3165" s="5">
        <f ca="1">VLOOKUP(CONCATENATE($F3165," ",$G3165),AllocFactorMatrix,(AA$4+1),FALSE)*$E3167</f>
        <v>-8.9934262548786705</v>
      </c>
      <c r="AB3165" s="5">
        <f ca="1">VLOOKUP(CONCATENATE($F3165," ",$G3165),AllocFactorMatrix,(AB$4+1),FALSE)*$E3167</f>
        <v>-201.44966803315958</v>
      </c>
      <c r="AC3165" s="5">
        <f ca="1">VLOOKUP(CONCATENATE($F3165," ",$G3165),AllocFactorMatrix,(AC$4+1),FALSE)*$E3167</f>
        <v>-41.550310299193164</v>
      </c>
    </row>
    <row r="3166" spans="4:29" hidden="1" outlineLevel="1">
      <c r="E3166" s="48"/>
      <c r="F3166" s="175" t="str">
        <f>F3167</f>
        <v>RB_GUP</v>
      </c>
      <c r="G3166" s="52" t="str">
        <f>$G$14</f>
        <v>CUSTOMER</v>
      </c>
      <c r="H3166" s="4">
        <f t="shared" ca="1" si="1469"/>
        <v>-181815.93767223513</v>
      </c>
      <c r="I3166" s="5">
        <f ca="1">VLOOKUP(CONCATENATE($F3166," ",$G3166),AllocFactorMatrix,(I$4+1),FALSE)*$E3167</f>
        <v>-90054.555683471845</v>
      </c>
      <c r="J3166" s="5">
        <f ca="1">VLOOKUP(CONCATENATE($F3166," ",$G3166),AllocFactorMatrix,(J$4+1),FALSE)*$E3167</f>
        <v>-28701.687263207808</v>
      </c>
      <c r="K3166" s="5">
        <f ca="1">VLOOKUP(CONCATENATE($F3166," ",$G3166),AllocFactorMatrix,(K$4+1),FALSE)*$E3167</f>
        <v>-1832.063991457368</v>
      </c>
      <c r="L3166" s="5">
        <f ca="1">VLOOKUP(CONCATENATE($F3166," ",$G3166),AllocFactorMatrix,(L$4+1),FALSE)*$E3167</f>
        <v>-308.12878478165584</v>
      </c>
      <c r="M3166" s="5">
        <f t="shared" ca="1" si="1474"/>
        <v>-30841.880039446834</v>
      </c>
      <c r="N3166" s="5">
        <f ca="1">VLOOKUP(CONCATENATE($F3166," ",$G3166),AllocFactorMatrix,(N$4+1),FALSE)*$E3167</f>
        <v>-2237.6945557076997</v>
      </c>
      <c r="O3166" s="5">
        <f ca="1">VLOOKUP(CONCATENATE($F3166," ",$G3166),AllocFactorMatrix,(O$4+1),FALSE)*$E3167</f>
        <v>-646.81769490194267</v>
      </c>
      <c r="P3166" s="5">
        <f ca="1">VLOOKUP(CONCATENATE($F3166," ",$G3166),AllocFactorMatrix,(P$4+1),FALSE)*$E3167</f>
        <v>-757.6743156861686</v>
      </c>
      <c r="Q3166" s="5">
        <f ca="1">VLOOKUP(CONCATENATE($F3166," ",$G3166),AllocFactorMatrix,(Q$4+1),FALSE)*$E3167</f>
        <v>-94.669554603689704</v>
      </c>
      <c r="R3166" s="5">
        <f t="shared" ca="1" si="1467"/>
        <v>-3736.8561208995006</v>
      </c>
      <c r="S3166" s="5">
        <f ca="1">VLOOKUP(CONCATENATE($F3166," ",$G3166),AllocFactorMatrix,(S$4+1),FALSE)*$E3167</f>
        <v>-14.816387235778114</v>
      </c>
      <c r="T3166" s="5">
        <f ca="1">VLOOKUP(CONCATENATE($F3166," ",$G3166),AllocFactorMatrix,(T$4+1),FALSE)*$E3167</f>
        <v>-459.0929413233859</v>
      </c>
      <c r="U3166" s="5">
        <f ca="1">VLOOKUP(CONCATENATE($F3166," ",$G3166),AllocFactorMatrix,(U$4+1),FALSE)*$E3167</f>
        <v>-1273.5829898389736</v>
      </c>
      <c r="V3166" s="5">
        <f ca="1">VLOOKUP(CONCATENATE($F3166," ",$G3166),AllocFactorMatrix,(V$4+1),FALSE)*$E3167</f>
        <v>-378.6914278813166</v>
      </c>
      <c r="W3166" s="5">
        <f t="shared" ca="1" si="1476"/>
        <v>-2126.1837462794542</v>
      </c>
      <c r="X3166" s="5">
        <f ca="1">VLOOKUP(CONCATENATE($F3166," ",$G3166),AllocFactorMatrix,(X$4+1),FALSE)*$E3167</f>
        <v>-452.20051727389176</v>
      </c>
      <c r="Y3166" s="5">
        <f ca="1">VLOOKUP(CONCATENATE($F3166," ",$G3166),AllocFactorMatrix,(Y$4+1),FALSE)*$E3167</f>
        <v>-8.4674088334212758</v>
      </c>
      <c r="Z3166" s="5">
        <f t="shared" ca="1" si="1475"/>
        <v>-460.66792610731306</v>
      </c>
      <c r="AA3166" s="5">
        <f ca="1">VLOOKUP(CONCATENATE($F3166," ",$G3166),AllocFactorMatrix,(AA$4+1),FALSE)*$E3167</f>
        <v>-43.745196594205304</v>
      </c>
      <c r="AB3166" s="5">
        <f ca="1">VLOOKUP(CONCATENATE($F3166," ",$G3166),AllocFactorMatrix,(AB$4+1),FALSE)*$E3167</f>
        <v>-48073.436951244184</v>
      </c>
      <c r="AC3166" s="5">
        <f ca="1">VLOOKUP(CONCATENATE($F3166," ",$G3166),AllocFactorMatrix,(AC$4+1),FALSE)*$E3167</f>
        <v>-6478.6120081918289</v>
      </c>
    </row>
    <row r="3167" spans="4:29" collapsed="1">
      <c r="D3167" s="52" t="s">
        <v>279</v>
      </c>
      <c r="E3167" s="39">
        <v>-3662689</v>
      </c>
      <c r="F3167" s="93" t="s">
        <v>73</v>
      </c>
      <c r="G3167" s="52" t="str">
        <f>$G$15</f>
        <v>TOTAL</v>
      </c>
      <c r="H3167" s="4">
        <f t="shared" ca="1" si="1469"/>
        <v>-3662689.0000000009</v>
      </c>
      <c r="I3167" s="5">
        <f ca="1">VLOOKUP(CONCATENATE($F3167," ",$G3167),AllocFactorMatrix,(I$4+1),FALSE)*$E3167</f>
        <v>-2077653.7544116969</v>
      </c>
      <c r="J3167" s="5">
        <f ca="1">VLOOKUP(CONCATENATE($F3167," ",$G3167),AllocFactorMatrix,(J$4+1),FALSE)*$E3167</f>
        <v>-484283.37779447949</v>
      </c>
      <c r="K3167" s="5">
        <f ca="1">VLOOKUP(CONCATENATE($F3167," ",$G3167),AllocFactorMatrix,(K$4+1),FALSE)*$E3167</f>
        <v>-7373.3388076029159</v>
      </c>
      <c r="L3167" s="5">
        <f ca="1">VLOOKUP(CONCATENATE($F3167," ",$G3167),AllocFactorMatrix,(L$4+1),FALSE)*$E3167</f>
        <v>-854.03349148106577</v>
      </c>
      <c r="M3167" s="5">
        <f t="shared" ca="1" si="1474"/>
        <v>-492510.75009356346</v>
      </c>
      <c r="N3167" s="5">
        <f ca="1">VLOOKUP(CONCATENATE($F3167," ",$G3167),AllocFactorMatrix,(N$4+1),FALSE)*$E3167</f>
        <v>-265821.27026429359</v>
      </c>
      <c r="O3167" s="5">
        <f ca="1">VLOOKUP(CONCATENATE($F3167," ",$G3167),AllocFactorMatrix,(O$4+1),FALSE)*$E3167</f>
        <v>-42748.578269833932</v>
      </c>
      <c r="P3167" s="5">
        <f ca="1">VLOOKUP(CONCATENATE($F3167," ",$G3167),AllocFactorMatrix,(P$4+1),FALSE)*$E3167</f>
        <v>-6836.479657289422</v>
      </c>
      <c r="Q3167" s="5">
        <f ca="1">VLOOKUP(CONCATENATE($F3167," ",$G3167),AllocFactorMatrix,(Q$4+1),FALSE)*$E3167</f>
        <v>-300.55609638803219</v>
      </c>
      <c r="R3167" s="5">
        <f t="shared" ca="1" si="1467"/>
        <v>-315706.88428780495</v>
      </c>
      <c r="S3167" s="5">
        <f ca="1">VLOOKUP(CONCATENATE($F3167," ",$G3167),AllocFactorMatrix,(S$4+1),FALSE)*$E3167</f>
        <v>-12033.575416589487</v>
      </c>
      <c r="T3167" s="5">
        <f ca="1">VLOOKUP(CONCATENATE($F3167," ",$G3167),AllocFactorMatrix,(T$4+1),FALSE)*$E3167</f>
        <v>-149772.13889260183</v>
      </c>
      <c r="U3167" s="5">
        <f ca="1">VLOOKUP(CONCATENATE($F3167," ",$G3167),AllocFactorMatrix,(U$4+1),FALSE)*$E3167</f>
        <v>-411594.45213657292</v>
      </c>
      <c r="V3167" s="5">
        <f ca="1">VLOOKUP(CONCATENATE($F3167," ",$G3167),AllocFactorMatrix,(V$4+1),FALSE)*$E3167</f>
        <v>-66891.674839750674</v>
      </c>
      <c r="W3167" s="5">
        <f t="shared" ca="1" si="1476"/>
        <v>-640291.84128551488</v>
      </c>
      <c r="X3167" s="5">
        <f ca="1">VLOOKUP(CONCATENATE($F3167," ",$G3167),AllocFactorMatrix,(X$4+1),FALSE)*$E3167</f>
        <v>-73003.097709671085</v>
      </c>
      <c r="Y3167" s="5">
        <f ca="1">VLOOKUP(CONCATENATE($F3167," ",$G3167),AllocFactorMatrix,(Y$4+1),FALSE)*$E3167</f>
        <v>-1297.0960909263638</v>
      </c>
      <c r="Z3167" s="5">
        <f t="shared" ca="1" si="1475"/>
        <v>-74300.193800597452</v>
      </c>
      <c r="AA3167" s="5">
        <f ca="1">VLOOKUP(CONCATENATE($F3167," ",$G3167),AllocFactorMatrix,(AA$4+1),FALSE)*$E3167</f>
        <v>-992.15734808230616</v>
      </c>
      <c r="AB3167" s="5">
        <f ca="1">VLOOKUP(CONCATENATE($F3167," ",$G3167),AllocFactorMatrix,(AB$4+1),FALSE)*$E3167</f>
        <v>-53611.783318072121</v>
      </c>
      <c r="AC3167" s="5">
        <f ca="1">VLOOKUP(CONCATENATE($F3167," ",$G3167),AllocFactorMatrix,(AC$4+1),FALSE)*$E3167</f>
        <v>-7621.635454668758</v>
      </c>
    </row>
    <row r="3168" spans="4:29" hidden="1" outlineLevel="1">
      <c r="E3168" s="48"/>
      <c r="F3168" s="175" t="str">
        <f>F3175</f>
        <v>PROD_DEMAND</v>
      </c>
      <c r="G3168" s="52" t="str">
        <f>$G$8</f>
        <v>PRODUCTION</v>
      </c>
      <c r="H3168" s="4">
        <f t="shared" si="1469"/>
        <v>36667.999999999993</v>
      </c>
      <c r="I3168" s="5">
        <f>VLOOKUP(CONCATENATE($F3168," ",$G3168),AllocFactorMatrix,(I$4+1),FALSE)*$E3175</f>
        <v>18861.505113259882</v>
      </c>
      <c r="J3168" s="5">
        <f>VLOOKUP(CONCATENATE($F3168," ",$G3168),AllocFactorMatrix,(J$4+1),FALSE)*$E3175</f>
        <v>4398.505892248163</v>
      </c>
      <c r="K3168" s="5">
        <f>VLOOKUP(CONCATENATE($F3168," ",$G3168),AllocFactorMatrix,(K$4+1),FALSE)*$E3175</f>
        <v>61.15664880031995</v>
      </c>
      <c r="L3168" s="5">
        <f>VLOOKUP(CONCATENATE($F3168," ",$G3168),AllocFactorMatrix,(L$4+1),FALSE)*$E3175</f>
        <v>8.5175132038462369</v>
      </c>
      <c r="M3168" s="5">
        <f t="shared" si="1474"/>
        <v>4468.1800542523297</v>
      </c>
      <c r="N3168" s="5">
        <f>VLOOKUP(CONCATENATE($F3168," ",$G3168),AllocFactorMatrix,(N$4+1),FALSE)*$E3175</f>
        <v>2618.026762289111</v>
      </c>
      <c r="O3168" s="5">
        <f>VLOOKUP(CONCATENATE($F3168," ",$G3168),AllocFactorMatrix,(O$4+1),FALSE)*$E3175</f>
        <v>469.12836616147598</v>
      </c>
      <c r="P3168" s="5">
        <f>VLOOKUP(CONCATENATE($F3168," ",$G3168),AllocFactorMatrix,(P$4+1),FALSE)*$E3175</f>
        <v>95.134445289334792</v>
      </c>
      <c r="Q3168" s="5">
        <f>VLOOKUP(CONCATENATE($F3168," ",$G3168),AllocFactorMatrix,(Q$4+1),FALSE)*$E3175</f>
        <v>3.6126875379762327</v>
      </c>
      <c r="R3168" s="5">
        <f t="shared" ref="R3168:R3175" si="1477">SUBTOTAL(9,N3168:Q3168)</f>
        <v>3185.9022612778986</v>
      </c>
      <c r="S3168" s="5">
        <f>VLOOKUP(CONCATENATE($F3168," ",$G3168),AllocFactorMatrix,(S$4+1),FALSE)*$E3175</f>
        <v>123.9823457701534</v>
      </c>
      <c r="T3168" s="5">
        <f>VLOOKUP(CONCATENATE($F3168," ",$G3168),AllocFactorMatrix,(T$4+1),FALSE)*$E3175</f>
        <v>1673.833261454238</v>
      </c>
      <c r="U3168" s="5">
        <f>VLOOKUP(CONCATENATE($F3168," ",$G3168),AllocFactorMatrix,(U$4+1),FALSE)*$E3175</f>
        <v>6401.7402984513265</v>
      </c>
      <c r="V3168" s="5">
        <f>VLOOKUP(CONCATENATE($F3168," ",$G3168),AllocFactorMatrix,(V$4+1),FALSE)*$E3175</f>
        <v>1159.7346292223547</v>
      </c>
      <c r="W3168" s="5">
        <f>SUBTOTAL(9,S3168:V3168)</f>
        <v>9359.2905348980712</v>
      </c>
      <c r="X3168" s="5">
        <f>VLOOKUP(CONCATENATE($F3168," ",$G3168),AllocFactorMatrix,(X$4+1),FALSE)*$E3175</f>
        <v>718.54261519640829</v>
      </c>
      <c r="Y3168" s="5">
        <f>VLOOKUP(CONCATENATE($F3168," ",$G3168),AllocFactorMatrix,(Y$4+1),FALSE)*$E3175</f>
        <v>14.351139010577484</v>
      </c>
      <c r="Z3168" s="5">
        <f t="shared" ref="Z3168:Z3175" si="1478">SUBTOTAL(9,X3168:Y3168)</f>
        <v>732.89375420698582</v>
      </c>
      <c r="AA3168" s="5">
        <f>VLOOKUP(CONCATENATE($F3168," ",$G3168),AllocFactorMatrix,(AA$4+1),FALSE)*$E3175</f>
        <v>9.4787395552285787</v>
      </c>
      <c r="AB3168" s="5">
        <f>VLOOKUP(CONCATENATE($F3168," ",$G3168),AllocFactorMatrix,(AB$4+1),FALSE)*$E3175</f>
        <v>42.109957945027041</v>
      </c>
      <c r="AC3168" s="5">
        <f>VLOOKUP(CONCATENATE($F3168," ",$G3168),AllocFactorMatrix,(AC$4+1),FALSE)*$E3175</f>
        <v>8.6395846045746687</v>
      </c>
    </row>
    <row r="3169" spans="4:29" hidden="1" outlineLevel="1">
      <c r="E3169" s="48"/>
      <c r="F3169" s="175" t="str">
        <f>F3175</f>
        <v>PROD_DEMAND</v>
      </c>
      <c r="G3169" s="52" t="str">
        <f>$G$9</f>
        <v>BULKTRAN</v>
      </c>
      <c r="H3169" s="4">
        <f t="shared" si="1469"/>
        <v>0</v>
      </c>
      <c r="I3169" s="5">
        <f>VLOOKUP(CONCATENATE($F3169," ",$G3169),AllocFactorMatrix,(I$4+1),FALSE)*$E3175</f>
        <v>0</v>
      </c>
      <c r="J3169" s="5">
        <f>VLOOKUP(CONCATENATE($F3169," ",$G3169),AllocFactorMatrix,(J$4+1),FALSE)*$E3175</f>
        <v>0</v>
      </c>
      <c r="K3169" s="5">
        <f>VLOOKUP(CONCATENATE($F3169," ",$G3169),AllocFactorMatrix,(K$4+1),FALSE)*$E3175</f>
        <v>0</v>
      </c>
      <c r="L3169" s="5">
        <f>VLOOKUP(CONCATENATE($F3169," ",$G3169),AllocFactorMatrix,(L$4+1),FALSE)*$E3175</f>
        <v>0</v>
      </c>
      <c r="M3169" s="5">
        <f t="shared" si="1474"/>
        <v>0</v>
      </c>
      <c r="N3169" s="5">
        <f>VLOOKUP(CONCATENATE($F3169," ",$G3169),AllocFactorMatrix,(N$4+1),FALSE)*$E3175</f>
        <v>0</v>
      </c>
      <c r="O3169" s="5">
        <f>VLOOKUP(CONCATENATE($F3169," ",$G3169),AllocFactorMatrix,(O$4+1),FALSE)*$E3175</f>
        <v>0</v>
      </c>
      <c r="P3169" s="5">
        <f>VLOOKUP(CONCATENATE($F3169," ",$G3169),AllocFactorMatrix,(P$4+1),FALSE)*$E3175</f>
        <v>0</v>
      </c>
      <c r="Q3169" s="5">
        <f>VLOOKUP(CONCATENATE($F3169," ",$G3169),AllocFactorMatrix,(Q$4+1),FALSE)*$E3175</f>
        <v>0</v>
      </c>
      <c r="R3169" s="5">
        <f t="shared" si="1477"/>
        <v>0</v>
      </c>
      <c r="S3169" s="5">
        <f>VLOOKUP(CONCATENATE($F3169," ",$G3169),AllocFactorMatrix,(S$4+1),FALSE)*$E3175</f>
        <v>0</v>
      </c>
      <c r="T3169" s="5">
        <f>VLOOKUP(CONCATENATE($F3169," ",$G3169),AllocFactorMatrix,(T$4+1),FALSE)*$E3175</f>
        <v>0</v>
      </c>
      <c r="U3169" s="5">
        <f>VLOOKUP(CONCATENATE($F3169," ",$G3169),AllocFactorMatrix,(U$4+1),FALSE)*$E3175</f>
        <v>0</v>
      </c>
      <c r="V3169" s="5">
        <f>VLOOKUP(CONCATENATE($F3169," ",$G3169),AllocFactorMatrix,(V$4+1),FALSE)*$E3175</f>
        <v>0</v>
      </c>
      <c r="W3169" s="5">
        <f t="shared" ref="W3169:W3175" si="1479">SUBTOTAL(9,S3169:V3169)</f>
        <v>0</v>
      </c>
      <c r="X3169" s="5">
        <f>VLOOKUP(CONCATENATE($F3169," ",$G3169),AllocFactorMatrix,(X$4+1),FALSE)*$E3175</f>
        <v>0</v>
      </c>
      <c r="Y3169" s="5">
        <f>VLOOKUP(CONCATENATE($F3169," ",$G3169),AllocFactorMatrix,(Y$4+1),FALSE)*$E3175</f>
        <v>0</v>
      </c>
      <c r="Z3169" s="5">
        <f t="shared" si="1478"/>
        <v>0</v>
      </c>
      <c r="AA3169" s="5">
        <f>VLOOKUP(CONCATENATE($F3169," ",$G3169),AllocFactorMatrix,(AA$4+1),FALSE)*$E3175</f>
        <v>0</v>
      </c>
      <c r="AB3169" s="5">
        <f>VLOOKUP(CONCATENATE($F3169," ",$G3169),AllocFactorMatrix,(AB$4+1),FALSE)*$E3175</f>
        <v>0</v>
      </c>
      <c r="AC3169" s="5">
        <f>VLOOKUP(CONCATENATE($F3169," ",$G3169),AllocFactorMatrix,(AC$4+1),FALSE)*$E3175</f>
        <v>0</v>
      </c>
    </row>
    <row r="3170" spans="4:29" hidden="1" outlineLevel="1">
      <c r="E3170" s="48"/>
      <c r="F3170" s="175" t="str">
        <f>F3175</f>
        <v>PROD_DEMAND</v>
      </c>
      <c r="G3170" s="52" t="str">
        <f>$G$10</f>
        <v>SUBTRAN</v>
      </c>
      <c r="H3170" s="4">
        <f t="shared" si="1469"/>
        <v>0</v>
      </c>
      <c r="I3170" s="5">
        <f>VLOOKUP(CONCATENATE($F3170," ",$G3170),AllocFactorMatrix,(I$4+1),FALSE)*$E3175</f>
        <v>0</v>
      </c>
      <c r="J3170" s="5">
        <f>VLOOKUP(CONCATENATE($F3170," ",$G3170),AllocFactorMatrix,(J$4+1),FALSE)*$E3175</f>
        <v>0</v>
      </c>
      <c r="K3170" s="5">
        <f>VLOOKUP(CONCATENATE($F3170," ",$G3170),AllocFactorMatrix,(K$4+1),FALSE)*$E3175</f>
        <v>0</v>
      </c>
      <c r="L3170" s="5">
        <f>VLOOKUP(CONCATENATE($F3170," ",$G3170),AllocFactorMatrix,(L$4+1),FALSE)*$E3175</f>
        <v>0</v>
      </c>
      <c r="M3170" s="5">
        <f t="shared" si="1474"/>
        <v>0</v>
      </c>
      <c r="N3170" s="5">
        <f>VLOOKUP(CONCATENATE($F3170," ",$G3170),AllocFactorMatrix,(N$4+1),FALSE)*$E3175</f>
        <v>0</v>
      </c>
      <c r="O3170" s="5">
        <f>VLOOKUP(CONCATENATE($F3170," ",$G3170),AllocFactorMatrix,(O$4+1),FALSE)*$E3175</f>
        <v>0</v>
      </c>
      <c r="P3170" s="5">
        <f>VLOOKUP(CONCATENATE($F3170," ",$G3170),AllocFactorMatrix,(P$4+1),FALSE)*$E3175</f>
        <v>0</v>
      </c>
      <c r="Q3170" s="5">
        <f>VLOOKUP(CONCATENATE($F3170," ",$G3170),AllocFactorMatrix,(Q$4+1),FALSE)*$E3175</f>
        <v>0</v>
      </c>
      <c r="R3170" s="5">
        <f t="shared" si="1477"/>
        <v>0</v>
      </c>
      <c r="S3170" s="5">
        <f>VLOOKUP(CONCATENATE($F3170," ",$G3170),AllocFactorMatrix,(S$4+1),FALSE)*$E3175</f>
        <v>0</v>
      </c>
      <c r="T3170" s="5">
        <f>VLOOKUP(CONCATENATE($F3170," ",$G3170),AllocFactorMatrix,(T$4+1),FALSE)*$E3175</f>
        <v>0</v>
      </c>
      <c r="U3170" s="5">
        <f>VLOOKUP(CONCATENATE($F3170," ",$G3170),AllocFactorMatrix,(U$4+1),FALSE)*$E3175</f>
        <v>0</v>
      </c>
      <c r="V3170" s="5">
        <f>VLOOKUP(CONCATENATE($F3170," ",$G3170),AllocFactorMatrix,(V$4+1),FALSE)*$E3175</f>
        <v>0</v>
      </c>
      <c r="W3170" s="5">
        <f t="shared" si="1479"/>
        <v>0</v>
      </c>
      <c r="X3170" s="5">
        <f>VLOOKUP(CONCATENATE($F3170," ",$G3170),AllocFactorMatrix,(X$4+1),FALSE)*$E3175</f>
        <v>0</v>
      </c>
      <c r="Y3170" s="5">
        <f>VLOOKUP(CONCATENATE($F3170," ",$G3170),AllocFactorMatrix,(Y$4+1),FALSE)*$E3175</f>
        <v>0</v>
      </c>
      <c r="Z3170" s="5">
        <f t="shared" si="1478"/>
        <v>0</v>
      </c>
      <c r="AA3170" s="5">
        <f>VLOOKUP(CONCATENATE($F3170," ",$G3170),AllocFactorMatrix,(AA$4+1),FALSE)*$E3175</f>
        <v>0</v>
      </c>
      <c r="AB3170" s="5">
        <f>VLOOKUP(CONCATENATE($F3170," ",$G3170),AllocFactorMatrix,(AB$4+1),FALSE)*$E3175</f>
        <v>0</v>
      </c>
      <c r="AC3170" s="5">
        <f>VLOOKUP(CONCATENATE($F3170," ",$G3170),AllocFactorMatrix,(AC$4+1),FALSE)*$E3175</f>
        <v>0</v>
      </c>
    </row>
    <row r="3171" spans="4:29" hidden="1" outlineLevel="1">
      <c r="E3171" s="48"/>
      <c r="F3171" s="175" t="str">
        <f>F3175</f>
        <v>PROD_DEMAND</v>
      </c>
      <c r="G3171" s="52" t="str">
        <f>$G$11</f>
        <v>DISTPRI</v>
      </c>
      <c r="H3171" s="4">
        <f t="shared" si="1469"/>
        <v>0</v>
      </c>
      <c r="I3171" s="5">
        <f>VLOOKUP(CONCATENATE($F3171," ",$G3171),AllocFactorMatrix,(I$4+1),FALSE)*$E3175</f>
        <v>0</v>
      </c>
      <c r="J3171" s="5">
        <f>VLOOKUP(CONCATENATE($F3171," ",$G3171),AllocFactorMatrix,(J$4+1),FALSE)*$E3175</f>
        <v>0</v>
      </c>
      <c r="K3171" s="5">
        <f>VLOOKUP(CONCATENATE($F3171," ",$G3171),AllocFactorMatrix,(K$4+1),FALSE)*$E3175</f>
        <v>0</v>
      </c>
      <c r="L3171" s="5">
        <f>VLOOKUP(CONCATENATE($F3171," ",$G3171),AllocFactorMatrix,(L$4+1),FALSE)*$E3175</f>
        <v>0</v>
      </c>
      <c r="M3171" s="5">
        <f t="shared" si="1474"/>
        <v>0</v>
      </c>
      <c r="N3171" s="5">
        <f>VLOOKUP(CONCATENATE($F3171," ",$G3171),AllocFactorMatrix,(N$4+1),FALSE)*$E3175</f>
        <v>0</v>
      </c>
      <c r="O3171" s="5">
        <f>VLOOKUP(CONCATENATE($F3171," ",$G3171),AllocFactorMatrix,(O$4+1),FALSE)*$E3175</f>
        <v>0</v>
      </c>
      <c r="P3171" s="5">
        <f>VLOOKUP(CONCATENATE($F3171," ",$G3171),AllocFactorMatrix,(P$4+1),FALSE)*$E3175</f>
        <v>0</v>
      </c>
      <c r="Q3171" s="5">
        <f>VLOOKUP(CONCATENATE($F3171," ",$G3171),AllocFactorMatrix,(Q$4+1),FALSE)*$E3175</f>
        <v>0</v>
      </c>
      <c r="R3171" s="5">
        <f t="shared" si="1477"/>
        <v>0</v>
      </c>
      <c r="S3171" s="5">
        <f>VLOOKUP(CONCATENATE($F3171," ",$G3171),AllocFactorMatrix,(S$4+1),FALSE)*$E3175</f>
        <v>0</v>
      </c>
      <c r="T3171" s="5">
        <f>VLOOKUP(CONCATENATE($F3171," ",$G3171),AllocFactorMatrix,(T$4+1),FALSE)*$E3175</f>
        <v>0</v>
      </c>
      <c r="U3171" s="5">
        <f>VLOOKUP(CONCATENATE($F3171," ",$G3171),AllocFactorMatrix,(U$4+1),FALSE)*$E3175</f>
        <v>0</v>
      </c>
      <c r="V3171" s="5">
        <f>VLOOKUP(CONCATENATE($F3171," ",$G3171),AllocFactorMatrix,(V$4+1),FALSE)*$E3175</f>
        <v>0</v>
      </c>
      <c r="W3171" s="5">
        <f t="shared" si="1479"/>
        <v>0</v>
      </c>
      <c r="X3171" s="5">
        <f>VLOOKUP(CONCATENATE($F3171," ",$G3171),AllocFactorMatrix,(X$4+1),FALSE)*$E3175</f>
        <v>0</v>
      </c>
      <c r="Y3171" s="5">
        <f>VLOOKUP(CONCATENATE($F3171," ",$G3171),AllocFactorMatrix,(Y$4+1),FALSE)*$E3175</f>
        <v>0</v>
      </c>
      <c r="Z3171" s="5">
        <f t="shared" si="1478"/>
        <v>0</v>
      </c>
      <c r="AA3171" s="5">
        <f>VLOOKUP(CONCATENATE($F3171," ",$G3171),AllocFactorMatrix,(AA$4+1),FALSE)*$E3175</f>
        <v>0</v>
      </c>
      <c r="AB3171" s="5">
        <f>VLOOKUP(CONCATENATE($F3171," ",$G3171),AllocFactorMatrix,(AB$4+1),FALSE)*$E3175</f>
        <v>0</v>
      </c>
      <c r="AC3171" s="5">
        <f>VLOOKUP(CONCATENATE($F3171," ",$G3171),AllocFactorMatrix,(AC$4+1),FALSE)*$E3175</f>
        <v>0</v>
      </c>
    </row>
    <row r="3172" spans="4:29" hidden="1" outlineLevel="1">
      <c r="E3172" s="48"/>
      <c r="F3172" s="175" t="str">
        <f>F3175</f>
        <v>PROD_DEMAND</v>
      </c>
      <c r="G3172" s="52" t="str">
        <f>$G$12</f>
        <v>DISTSEC</v>
      </c>
      <c r="H3172" s="4">
        <f t="shared" si="1469"/>
        <v>0</v>
      </c>
      <c r="I3172" s="5">
        <f>VLOOKUP(CONCATENATE($F3172," ",$G3172),AllocFactorMatrix,(I$4+1),FALSE)*$E3175</f>
        <v>0</v>
      </c>
      <c r="J3172" s="5">
        <f>VLOOKUP(CONCATENATE($F3172," ",$G3172),AllocFactorMatrix,(J$4+1),FALSE)*$E3175</f>
        <v>0</v>
      </c>
      <c r="K3172" s="5">
        <f>VLOOKUP(CONCATENATE($F3172," ",$G3172),AllocFactorMatrix,(K$4+1),FALSE)*$E3175</f>
        <v>0</v>
      </c>
      <c r="L3172" s="5">
        <f>VLOOKUP(CONCATENATE($F3172," ",$G3172),AllocFactorMatrix,(L$4+1),FALSE)*$E3175</f>
        <v>0</v>
      </c>
      <c r="M3172" s="5">
        <f t="shared" si="1474"/>
        <v>0</v>
      </c>
      <c r="N3172" s="5">
        <f>VLOOKUP(CONCATENATE($F3172," ",$G3172),AllocFactorMatrix,(N$4+1),FALSE)*$E3175</f>
        <v>0</v>
      </c>
      <c r="O3172" s="5">
        <f>VLOOKUP(CONCATENATE($F3172," ",$G3172),AllocFactorMatrix,(O$4+1),FALSE)*$E3175</f>
        <v>0</v>
      </c>
      <c r="P3172" s="5">
        <f>VLOOKUP(CONCATENATE($F3172," ",$G3172),AllocFactorMatrix,(P$4+1),FALSE)*$E3175</f>
        <v>0</v>
      </c>
      <c r="Q3172" s="5">
        <f>VLOOKUP(CONCATENATE($F3172," ",$G3172),AllocFactorMatrix,(Q$4+1),FALSE)*$E3175</f>
        <v>0</v>
      </c>
      <c r="R3172" s="5">
        <f t="shared" si="1477"/>
        <v>0</v>
      </c>
      <c r="S3172" s="5">
        <f>VLOOKUP(CONCATENATE($F3172," ",$G3172),AllocFactorMatrix,(S$4+1),FALSE)*$E3175</f>
        <v>0</v>
      </c>
      <c r="T3172" s="5">
        <f>VLOOKUP(CONCATENATE($F3172," ",$G3172),AllocFactorMatrix,(T$4+1),FALSE)*$E3175</f>
        <v>0</v>
      </c>
      <c r="U3172" s="5">
        <f>VLOOKUP(CONCATENATE($F3172," ",$G3172),AllocFactorMatrix,(U$4+1),FALSE)*$E3175</f>
        <v>0</v>
      </c>
      <c r="V3172" s="5">
        <f>VLOOKUP(CONCATENATE($F3172," ",$G3172),AllocFactorMatrix,(V$4+1),FALSE)*$E3175</f>
        <v>0</v>
      </c>
      <c r="W3172" s="5">
        <f t="shared" si="1479"/>
        <v>0</v>
      </c>
      <c r="X3172" s="5">
        <f>VLOOKUP(CONCATENATE($F3172," ",$G3172),AllocFactorMatrix,(X$4+1),FALSE)*$E3175</f>
        <v>0</v>
      </c>
      <c r="Y3172" s="5">
        <f>VLOOKUP(CONCATENATE($F3172," ",$G3172),AllocFactorMatrix,(Y$4+1),FALSE)*$E3175</f>
        <v>0</v>
      </c>
      <c r="Z3172" s="5">
        <f t="shared" si="1478"/>
        <v>0</v>
      </c>
      <c r="AA3172" s="5">
        <f>VLOOKUP(CONCATENATE($F3172," ",$G3172),AllocFactorMatrix,(AA$4+1),FALSE)*$E3175</f>
        <v>0</v>
      </c>
      <c r="AB3172" s="5">
        <f>VLOOKUP(CONCATENATE($F3172," ",$G3172),AllocFactorMatrix,(AB$4+1),FALSE)*$E3175</f>
        <v>0</v>
      </c>
      <c r="AC3172" s="5">
        <f>VLOOKUP(CONCATENATE($F3172," ",$G3172),AllocFactorMatrix,(AC$4+1),FALSE)*$E3175</f>
        <v>0</v>
      </c>
    </row>
    <row r="3173" spans="4:29" hidden="1" outlineLevel="1">
      <c r="E3173" s="48"/>
      <c r="F3173" s="175" t="str">
        <f>F3175</f>
        <v>PROD_DEMAND</v>
      </c>
      <c r="G3173" s="52" t="str">
        <f>$G$13</f>
        <v>ENERGY</v>
      </c>
      <c r="H3173" s="4">
        <f t="shared" si="1469"/>
        <v>0</v>
      </c>
      <c r="I3173" s="5">
        <f>VLOOKUP(CONCATENATE($F3173," ",$G3173),AllocFactorMatrix,(I$4+1),FALSE)*$E3175</f>
        <v>0</v>
      </c>
      <c r="J3173" s="5">
        <f>VLOOKUP(CONCATENATE($F3173," ",$G3173),AllocFactorMatrix,(J$4+1),FALSE)*$E3175</f>
        <v>0</v>
      </c>
      <c r="K3173" s="5">
        <f>VLOOKUP(CONCATENATE($F3173," ",$G3173),AllocFactorMatrix,(K$4+1),FALSE)*$E3175</f>
        <v>0</v>
      </c>
      <c r="L3173" s="5">
        <f>VLOOKUP(CONCATENATE($F3173," ",$G3173),AllocFactorMatrix,(L$4+1),FALSE)*$E3175</f>
        <v>0</v>
      </c>
      <c r="M3173" s="5">
        <f t="shared" si="1474"/>
        <v>0</v>
      </c>
      <c r="N3173" s="5">
        <f>VLOOKUP(CONCATENATE($F3173," ",$G3173),AllocFactorMatrix,(N$4+1),FALSE)*$E3175</f>
        <v>0</v>
      </c>
      <c r="O3173" s="5">
        <f>VLOOKUP(CONCATENATE($F3173," ",$G3173),AllocFactorMatrix,(O$4+1),FALSE)*$E3175</f>
        <v>0</v>
      </c>
      <c r="P3173" s="5">
        <f>VLOOKUP(CONCATENATE($F3173," ",$G3173),AllocFactorMatrix,(P$4+1),FALSE)*$E3175</f>
        <v>0</v>
      </c>
      <c r="Q3173" s="5">
        <f>VLOOKUP(CONCATENATE($F3173," ",$G3173),AllocFactorMatrix,(Q$4+1),FALSE)*$E3175</f>
        <v>0</v>
      </c>
      <c r="R3173" s="5">
        <f t="shared" si="1477"/>
        <v>0</v>
      </c>
      <c r="S3173" s="5">
        <f>VLOOKUP(CONCATENATE($F3173," ",$G3173),AllocFactorMatrix,(S$4+1),FALSE)*$E3175</f>
        <v>0</v>
      </c>
      <c r="T3173" s="5">
        <f>VLOOKUP(CONCATENATE($F3173," ",$G3173),AllocFactorMatrix,(T$4+1),FALSE)*$E3175</f>
        <v>0</v>
      </c>
      <c r="U3173" s="5">
        <f>VLOOKUP(CONCATENATE($F3173," ",$G3173),AllocFactorMatrix,(U$4+1),FALSE)*$E3175</f>
        <v>0</v>
      </c>
      <c r="V3173" s="5">
        <f>VLOOKUP(CONCATENATE($F3173," ",$G3173),AllocFactorMatrix,(V$4+1),FALSE)*$E3175</f>
        <v>0</v>
      </c>
      <c r="W3173" s="5">
        <f t="shared" si="1479"/>
        <v>0</v>
      </c>
      <c r="X3173" s="5">
        <f>VLOOKUP(CONCATENATE($F3173," ",$G3173),AllocFactorMatrix,(X$4+1),FALSE)*$E3175</f>
        <v>0</v>
      </c>
      <c r="Y3173" s="5">
        <f>VLOOKUP(CONCATENATE($F3173," ",$G3173),AllocFactorMatrix,(Y$4+1),FALSE)*$E3175</f>
        <v>0</v>
      </c>
      <c r="Z3173" s="5">
        <f t="shared" si="1478"/>
        <v>0</v>
      </c>
      <c r="AA3173" s="5">
        <f>VLOOKUP(CONCATENATE($F3173," ",$G3173),AllocFactorMatrix,(AA$4+1),FALSE)*$E3175</f>
        <v>0</v>
      </c>
      <c r="AB3173" s="5">
        <f>VLOOKUP(CONCATENATE($F3173," ",$G3173),AllocFactorMatrix,(AB$4+1),FALSE)*$E3175</f>
        <v>0</v>
      </c>
      <c r="AC3173" s="5">
        <f>VLOOKUP(CONCATENATE($F3173," ",$G3173),AllocFactorMatrix,(AC$4+1),FALSE)*$E3175</f>
        <v>0</v>
      </c>
    </row>
    <row r="3174" spans="4:29" hidden="1" outlineLevel="1">
      <c r="E3174" s="48"/>
      <c r="F3174" s="175" t="str">
        <f>F3175</f>
        <v>PROD_DEMAND</v>
      </c>
      <c r="G3174" s="52" t="str">
        <f>$G$14</f>
        <v>CUSTOMER</v>
      </c>
      <c r="H3174" s="4">
        <f t="shared" si="1469"/>
        <v>0</v>
      </c>
      <c r="I3174" s="5">
        <f>VLOOKUP(CONCATENATE($F3174," ",$G3174),AllocFactorMatrix,(I$4+1),FALSE)*$E3175</f>
        <v>0</v>
      </c>
      <c r="J3174" s="5">
        <f>VLOOKUP(CONCATENATE($F3174," ",$G3174),AllocFactorMatrix,(J$4+1),FALSE)*$E3175</f>
        <v>0</v>
      </c>
      <c r="K3174" s="5">
        <f>VLOOKUP(CONCATENATE($F3174," ",$G3174),AllocFactorMatrix,(K$4+1),FALSE)*$E3175</f>
        <v>0</v>
      </c>
      <c r="L3174" s="5">
        <f>VLOOKUP(CONCATENATE($F3174," ",$G3174),AllocFactorMatrix,(L$4+1),FALSE)*$E3175</f>
        <v>0</v>
      </c>
      <c r="M3174" s="5">
        <f t="shared" si="1474"/>
        <v>0</v>
      </c>
      <c r="N3174" s="5">
        <f>VLOOKUP(CONCATENATE($F3174," ",$G3174),AllocFactorMatrix,(N$4+1),FALSE)*$E3175</f>
        <v>0</v>
      </c>
      <c r="O3174" s="5">
        <f>VLOOKUP(CONCATENATE($F3174," ",$G3174),AllocFactorMatrix,(O$4+1),FALSE)*$E3175</f>
        <v>0</v>
      </c>
      <c r="P3174" s="5">
        <f>VLOOKUP(CONCATENATE($F3174," ",$G3174),AllocFactorMatrix,(P$4+1),FALSE)*$E3175</f>
        <v>0</v>
      </c>
      <c r="Q3174" s="5">
        <f>VLOOKUP(CONCATENATE($F3174," ",$G3174),AllocFactorMatrix,(Q$4+1),FALSE)*$E3175</f>
        <v>0</v>
      </c>
      <c r="R3174" s="5">
        <f t="shared" si="1477"/>
        <v>0</v>
      </c>
      <c r="S3174" s="5">
        <f>VLOOKUP(CONCATENATE($F3174," ",$G3174),AllocFactorMatrix,(S$4+1),FALSE)*$E3175</f>
        <v>0</v>
      </c>
      <c r="T3174" s="5">
        <f>VLOOKUP(CONCATENATE($F3174," ",$G3174),AllocFactorMatrix,(T$4+1),FALSE)*$E3175</f>
        <v>0</v>
      </c>
      <c r="U3174" s="5">
        <f>VLOOKUP(CONCATENATE($F3174," ",$G3174),AllocFactorMatrix,(U$4+1),FALSE)*$E3175</f>
        <v>0</v>
      </c>
      <c r="V3174" s="5">
        <f>VLOOKUP(CONCATENATE($F3174," ",$G3174),AllocFactorMatrix,(V$4+1),FALSE)*$E3175</f>
        <v>0</v>
      </c>
      <c r="W3174" s="5">
        <f t="shared" si="1479"/>
        <v>0</v>
      </c>
      <c r="X3174" s="5">
        <f>VLOOKUP(CONCATENATE($F3174," ",$G3174),AllocFactorMatrix,(X$4+1),FALSE)*$E3175</f>
        <v>0</v>
      </c>
      <c r="Y3174" s="5">
        <f>VLOOKUP(CONCATENATE($F3174," ",$G3174),AllocFactorMatrix,(Y$4+1),FALSE)*$E3175</f>
        <v>0</v>
      </c>
      <c r="Z3174" s="5">
        <f t="shared" si="1478"/>
        <v>0</v>
      </c>
      <c r="AA3174" s="5">
        <f>VLOOKUP(CONCATENATE($F3174," ",$G3174),AllocFactorMatrix,(AA$4+1),FALSE)*$E3175</f>
        <v>0</v>
      </c>
      <c r="AB3174" s="5">
        <f>VLOOKUP(CONCATENATE($F3174," ",$G3174),AllocFactorMatrix,(AB$4+1),FALSE)*$E3175</f>
        <v>0</v>
      </c>
      <c r="AC3174" s="5">
        <f>VLOOKUP(CONCATENATE($F3174," ",$G3174),AllocFactorMatrix,(AC$4+1),FALSE)*$E3175</f>
        <v>0</v>
      </c>
    </row>
    <row r="3175" spans="4:29" collapsed="1">
      <c r="D3175" s="52" t="s">
        <v>680</v>
      </c>
      <c r="E3175" s="39">
        <v>36668</v>
      </c>
      <c r="F3175" s="93" t="s">
        <v>29</v>
      </c>
      <c r="G3175" s="52" t="str">
        <f>$G$15</f>
        <v>TOTAL</v>
      </c>
      <c r="H3175" s="4">
        <f t="shared" si="1469"/>
        <v>36667.999999999993</v>
      </c>
      <c r="I3175" s="5">
        <f>VLOOKUP(CONCATENATE($F3175," ",$G3175),AllocFactorMatrix,(I$4+1),FALSE)*$E3175</f>
        <v>18861.505113259882</v>
      </c>
      <c r="J3175" s="5">
        <f>VLOOKUP(CONCATENATE($F3175," ",$G3175),AllocFactorMatrix,(J$4+1),FALSE)*$E3175</f>
        <v>4398.505892248163</v>
      </c>
      <c r="K3175" s="5">
        <f>VLOOKUP(CONCATENATE($F3175," ",$G3175),AllocFactorMatrix,(K$4+1),FALSE)*$E3175</f>
        <v>61.15664880031995</v>
      </c>
      <c r="L3175" s="5">
        <f>VLOOKUP(CONCATENATE($F3175," ",$G3175),AllocFactorMatrix,(L$4+1),FALSE)*$E3175</f>
        <v>8.5175132038462369</v>
      </c>
      <c r="M3175" s="5">
        <f t="shared" si="1474"/>
        <v>4468.1800542523297</v>
      </c>
      <c r="N3175" s="5">
        <f>VLOOKUP(CONCATENATE($F3175," ",$G3175),AllocFactorMatrix,(N$4+1),FALSE)*$E3175</f>
        <v>2618.026762289111</v>
      </c>
      <c r="O3175" s="5">
        <f>VLOOKUP(CONCATENATE($F3175," ",$G3175),AllocFactorMatrix,(O$4+1),FALSE)*$E3175</f>
        <v>469.12836616147598</v>
      </c>
      <c r="P3175" s="5">
        <f>VLOOKUP(CONCATENATE($F3175," ",$G3175),AllocFactorMatrix,(P$4+1),FALSE)*$E3175</f>
        <v>95.134445289334792</v>
      </c>
      <c r="Q3175" s="5">
        <f>VLOOKUP(CONCATENATE($F3175," ",$G3175),AllocFactorMatrix,(Q$4+1),FALSE)*$E3175</f>
        <v>3.6126875379762327</v>
      </c>
      <c r="R3175" s="5">
        <f t="shared" si="1477"/>
        <v>3185.9022612778986</v>
      </c>
      <c r="S3175" s="5">
        <f>VLOOKUP(CONCATENATE($F3175," ",$G3175),AllocFactorMatrix,(S$4+1),FALSE)*$E3175</f>
        <v>123.9823457701534</v>
      </c>
      <c r="T3175" s="5">
        <f>VLOOKUP(CONCATENATE($F3175," ",$G3175),AllocFactorMatrix,(T$4+1),FALSE)*$E3175</f>
        <v>1673.833261454238</v>
      </c>
      <c r="U3175" s="5">
        <f>VLOOKUP(CONCATENATE($F3175," ",$G3175),AllocFactorMatrix,(U$4+1),FALSE)*$E3175</f>
        <v>6401.7402984513265</v>
      </c>
      <c r="V3175" s="5">
        <f>VLOOKUP(CONCATENATE($F3175," ",$G3175),AllocFactorMatrix,(V$4+1),FALSE)*$E3175</f>
        <v>1159.7346292223547</v>
      </c>
      <c r="W3175" s="5">
        <f t="shared" si="1479"/>
        <v>9359.2905348980712</v>
      </c>
      <c r="X3175" s="5">
        <f>VLOOKUP(CONCATENATE($F3175," ",$G3175),AllocFactorMatrix,(X$4+1),FALSE)*$E3175</f>
        <v>718.54261519640829</v>
      </c>
      <c r="Y3175" s="5">
        <f>VLOOKUP(CONCATENATE($F3175," ",$G3175),AllocFactorMatrix,(Y$4+1),FALSE)*$E3175</f>
        <v>14.351139010577484</v>
      </c>
      <c r="Z3175" s="5">
        <f t="shared" si="1478"/>
        <v>732.89375420698582</v>
      </c>
      <c r="AA3175" s="5">
        <f>VLOOKUP(CONCATENATE($F3175," ",$G3175),AllocFactorMatrix,(AA$4+1),FALSE)*$E3175</f>
        <v>9.4787395552285787</v>
      </c>
      <c r="AB3175" s="5">
        <f>VLOOKUP(CONCATENATE($F3175," ",$G3175),AllocFactorMatrix,(AB$4+1),FALSE)*$E3175</f>
        <v>42.109957945027041</v>
      </c>
      <c r="AC3175" s="5">
        <f>VLOOKUP(CONCATENATE($F3175," ",$G3175),AllocFactorMatrix,(AC$4+1),FALSE)*$E3175</f>
        <v>8.6395846045746687</v>
      </c>
    </row>
    <row r="3176" spans="4:29" hidden="1" outlineLevel="1">
      <c r="E3176" s="48"/>
      <c r="F3176" s="175" t="str">
        <f>F3183</f>
        <v>PROD_ENERGY</v>
      </c>
      <c r="G3176" s="52" t="str">
        <f>$G$8</f>
        <v>PRODUCTION</v>
      </c>
      <c r="H3176" s="4">
        <f t="shared" si="1469"/>
        <v>0</v>
      </c>
      <c r="I3176" s="5">
        <f>VLOOKUP(CONCATENATE($F3176," ",$G3176),AllocFactorMatrix,(I$4+1),FALSE)*$E3183</f>
        <v>0</v>
      </c>
      <c r="J3176" s="5">
        <f>VLOOKUP(CONCATENATE($F3176," ",$G3176),AllocFactorMatrix,(J$4+1),FALSE)*$E3183</f>
        <v>0</v>
      </c>
      <c r="K3176" s="5">
        <f>VLOOKUP(CONCATENATE($F3176," ",$G3176),AllocFactorMatrix,(K$4+1),FALSE)*$E3183</f>
        <v>0</v>
      </c>
      <c r="L3176" s="5">
        <f>VLOOKUP(CONCATENATE($F3176," ",$G3176),AllocFactorMatrix,(L$4+1),FALSE)*$E3183</f>
        <v>0</v>
      </c>
      <c r="M3176" s="5">
        <f t="shared" si="1465"/>
        <v>0</v>
      </c>
      <c r="N3176" s="5">
        <f>VLOOKUP(CONCATENATE($F3176," ",$G3176),AllocFactorMatrix,(N$4+1),FALSE)*$E3183</f>
        <v>0</v>
      </c>
      <c r="O3176" s="5">
        <f>VLOOKUP(CONCATENATE($F3176," ",$G3176),AllocFactorMatrix,(O$4+1),FALSE)*$E3183</f>
        <v>0</v>
      </c>
      <c r="P3176" s="5">
        <f>VLOOKUP(CONCATENATE($F3176," ",$G3176),AllocFactorMatrix,(P$4+1),FALSE)*$E3183</f>
        <v>0</v>
      </c>
      <c r="Q3176" s="5">
        <f>VLOOKUP(CONCATENATE($F3176," ",$G3176),AllocFactorMatrix,(Q$4+1),FALSE)*$E3183</f>
        <v>0</v>
      </c>
      <c r="R3176" s="5">
        <f t="shared" si="1467"/>
        <v>0</v>
      </c>
      <c r="S3176" s="5">
        <f>VLOOKUP(CONCATENATE($F3176," ",$G3176),AllocFactorMatrix,(S$4+1),FALSE)*$E3183</f>
        <v>0</v>
      </c>
      <c r="T3176" s="5">
        <f>VLOOKUP(CONCATENATE($F3176," ",$G3176),AllocFactorMatrix,(T$4+1),FALSE)*$E3183</f>
        <v>0</v>
      </c>
      <c r="U3176" s="5">
        <f>VLOOKUP(CONCATENATE($F3176," ",$G3176),AllocFactorMatrix,(U$4+1),FALSE)*$E3183</f>
        <v>0</v>
      </c>
      <c r="V3176" s="5">
        <f>VLOOKUP(CONCATENATE($F3176," ",$G3176),AllocFactorMatrix,(V$4+1),FALSE)*$E3183</f>
        <v>0</v>
      </c>
      <c r="W3176" s="5">
        <f>SUBTOTAL(9,S3176:V3176)</f>
        <v>0</v>
      </c>
      <c r="X3176" s="5">
        <f>VLOOKUP(CONCATENATE($F3176," ",$G3176),AllocFactorMatrix,(X$4+1),FALSE)*$E3183</f>
        <v>0</v>
      </c>
      <c r="Y3176" s="5">
        <f>VLOOKUP(CONCATENATE($F3176," ",$G3176),AllocFactorMatrix,(Y$4+1),FALSE)*$E3183</f>
        <v>0</v>
      </c>
      <c r="Z3176" s="5">
        <f t="shared" si="1475"/>
        <v>0</v>
      </c>
      <c r="AA3176" s="5">
        <f>VLOOKUP(CONCATENATE($F3176," ",$G3176),AllocFactorMatrix,(AA$4+1),FALSE)*$E3183</f>
        <v>0</v>
      </c>
      <c r="AB3176" s="5">
        <f>VLOOKUP(CONCATENATE($F3176," ",$G3176),AllocFactorMatrix,(AB$4+1),FALSE)*$E3183</f>
        <v>0</v>
      </c>
      <c r="AC3176" s="5">
        <f>VLOOKUP(CONCATENATE($F3176," ",$G3176),AllocFactorMatrix,(AC$4+1),FALSE)*$E3183</f>
        <v>0</v>
      </c>
    </row>
    <row r="3177" spans="4:29" hidden="1" outlineLevel="1">
      <c r="E3177" s="48"/>
      <c r="F3177" s="175" t="str">
        <f>F3183</f>
        <v>PROD_ENERGY</v>
      </c>
      <c r="G3177" s="52" t="str">
        <f>$G$9</f>
        <v>BULKTRAN</v>
      </c>
      <c r="H3177" s="4">
        <f t="shared" si="1469"/>
        <v>0</v>
      </c>
      <c r="I3177" s="5">
        <f>VLOOKUP(CONCATENATE($F3177," ",$G3177),AllocFactorMatrix,(I$4+1),FALSE)*$E3183</f>
        <v>0</v>
      </c>
      <c r="J3177" s="5">
        <f>VLOOKUP(CONCATENATE($F3177," ",$G3177),AllocFactorMatrix,(J$4+1),FALSE)*$E3183</f>
        <v>0</v>
      </c>
      <c r="K3177" s="5">
        <f>VLOOKUP(CONCATENATE($F3177," ",$G3177),AllocFactorMatrix,(K$4+1),FALSE)*$E3183</f>
        <v>0</v>
      </c>
      <c r="L3177" s="5">
        <f>VLOOKUP(CONCATENATE($F3177," ",$G3177),AllocFactorMatrix,(L$4+1),FALSE)*$E3183</f>
        <v>0</v>
      </c>
      <c r="M3177" s="5">
        <f t="shared" si="1465"/>
        <v>0</v>
      </c>
      <c r="N3177" s="5">
        <f>VLOOKUP(CONCATENATE($F3177," ",$G3177),AllocFactorMatrix,(N$4+1),FALSE)*$E3183</f>
        <v>0</v>
      </c>
      <c r="O3177" s="5">
        <f>VLOOKUP(CONCATENATE($F3177," ",$G3177),AllocFactorMatrix,(O$4+1),FALSE)*$E3183</f>
        <v>0</v>
      </c>
      <c r="P3177" s="5">
        <f>VLOOKUP(CONCATENATE($F3177," ",$G3177),AllocFactorMatrix,(P$4+1),FALSE)*$E3183</f>
        <v>0</v>
      </c>
      <c r="Q3177" s="5">
        <f>VLOOKUP(CONCATENATE($F3177," ",$G3177),AllocFactorMatrix,(Q$4+1),FALSE)*$E3183</f>
        <v>0</v>
      </c>
      <c r="R3177" s="5">
        <f t="shared" si="1467"/>
        <v>0</v>
      </c>
      <c r="S3177" s="5">
        <f>VLOOKUP(CONCATENATE($F3177," ",$G3177),AllocFactorMatrix,(S$4+1),FALSE)*$E3183</f>
        <v>0</v>
      </c>
      <c r="T3177" s="5">
        <f>VLOOKUP(CONCATENATE($F3177," ",$G3177),AllocFactorMatrix,(T$4+1),FALSE)*$E3183</f>
        <v>0</v>
      </c>
      <c r="U3177" s="5">
        <f>VLOOKUP(CONCATENATE($F3177," ",$G3177),AllocFactorMatrix,(U$4+1),FALSE)*$E3183</f>
        <v>0</v>
      </c>
      <c r="V3177" s="5">
        <f>VLOOKUP(CONCATENATE($F3177," ",$G3177),AllocFactorMatrix,(V$4+1),FALSE)*$E3183</f>
        <v>0</v>
      </c>
      <c r="W3177" s="5">
        <f t="shared" ref="W3177:W3183" si="1480">SUBTOTAL(9,S3177:V3177)</f>
        <v>0</v>
      </c>
      <c r="X3177" s="5">
        <f>VLOOKUP(CONCATENATE($F3177," ",$G3177),AllocFactorMatrix,(X$4+1),FALSE)*$E3183</f>
        <v>0</v>
      </c>
      <c r="Y3177" s="5">
        <f>VLOOKUP(CONCATENATE($F3177," ",$G3177),AllocFactorMatrix,(Y$4+1),FALSE)*$E3183</f>
        <v>0</v>
      </c>
      <c r="Z3177" s="5">
        <f t="shared" si="1475"/>
        <v>0</v>
      </c>
      <c r="AA3177" s="5">
        <f>VLOOKUP(CONCATENATE($F3177," ",$G3177),AllocFactorMatrix,(AA$4+1),FALSE)*$E3183</f>
        <v>0</v>
      </c>
      <c r="AB3177" s="5">
        <f>VLOOKUP(CONCATENATE($F3177," ",$G3177),AllocFactorMatrix,(AB$4+1),FALSE)*$E3183</f>
        <v>0</v>
      </c>
      <c r="AC3177" s="5">
        <f>VLOOKUP(CONCATENATE($F3177," ",$G3177),AllocFactorMatrix,(AC$4+1),FALSE)*$E3183</f>
        <v>0</v>
      </c>
    </row>
    <row r="3178" spans="4:29" hidden="1" outlineLevel="1">
      <c r="E3178" s="48"/>
      <c r="F3178" s="175" t="str">
        <f>F3183</f>
        <v>PROD_ENERGY</v>
      </c>
      <c r="G3178" s="52" t="str">
        <f>$G$10</f>
        <v>SUBTRAN</v>
      </c>
      <c r="H3178" s="4">
        <f t="shared" si="1469"/>
        <v>0</v>
      </c>
      <c r="I3178" s="5">
        <f>VLOOKUP(CONCATENATE($F3178," ",$G3178),AllocFactorMatrix,(I$4+1),FALSE)*$E3183</f>
        <v>0</v>
      </c>
      <c r="J3178" s="5">
        <f>VLOOKUP(CONCATENATE($F3178," ",$G3178),AllocFactorMatrix,(J$4+1),FALSE)*$E3183</f>
        <v>0</v>
      </c>
      <c r="K3178" s="5">
        <f>VLOOKUP(CONCATENATE($F3178," ",$G3178),AllocFactorMatrix,(K$4+1),FALSE)*$E3183</f>
        <v>0</v>
      </c>
      <c r="L3178" s="5">
        <f>VLOOKUP(CONCATENATE($F3178," ",$G3178),AllocFactorMatrix,(L$4+1),FALSE)*$E3183</f>
        <v>0</v>
      </c>
      <c r="M3178" s="5">
        <f t="shared" si="1465"/>
        <v>0</v>
      </c>
      <c r="N3178" s="5">
        <f>VLOOKUP(CONCATENATE($F3178," ",$G3178),AllocFactorMatrix,(N$4+1),FALSE)*$E3183</f>
        <v>0</v>
      </c>
      <c r="O3178" s="5">
        <f>VLOOKUP(CONCATENATE($F3178," ",$G3178),AllocFactorMatrix,(O$4+1),FALSE)*$E3183</f>
        <v>0</v>
      </c>
      <c r="P3178" s="5">
        <f>VLOOKUP(CONCATENATE($F3178," ",$G3178),AllocFactorMatrix,(P$4+1),FALSE)*$E3183</f>
        <v>0</v>
      </c>
      <c r="Q3178" s="5">
        <f>VLOOKUP(CONCATENATE($F3178," ",$G3178),AllocFactorMatrix,(Q$4+1),FALSE)*$E3183</f>
        <v>0</v>
      </c>
      <c r="R3178" s="5">
        <f t="shared" si="1467"/>
        <v>0</v>
      </c>
      <c r="S3178" s="5">
        <f>VLOOKUP(CONCATENATE($F3178," ",$G3178),AllocFactorMatrix,(S$4+1),FALSE)*$E3183</f>
        <v>0</v>
      </c>
      <c r="T3178" s="5">
        <f>VLOOKUP(CONCATENATE($F3178," ",$G3178),AllocFactorMatrix,(T$4+1),FALSE)*$E3183</f>
        <v>0</v>
      </c>
      <c r="U3178" s="5">
        <f>VLOOKUP(CONCATENATE($F3178," ",$G3178),AllocFactorMatrix,(U$4+1),FALSE)*$E3183</f>
        <v>0</v>
      </c>
      <c r="V3178" s="5">
        <f>VLOOKUP(CONCATENATE($F3178," ",$G3178),AllocFactorMatrix,(V$4+1),FALSE)*$E3183</f>
        <v>0</v>
      </c>
      <c r="W3178" s="5">
        <f t="shared" si="1480"/>
        <v>0</v>
      </c>
      <c r="X3178" s="5">
        <f>VLOOKUP(CONCATENATE($F3178," ",$G3178),AllocFactorMatrix,(X$4+1),FALSE)*$E3183</f>
        <v>0</v>
      </c>
      <c r="Y3178" s="5">
        <f>VLOOKUP(CONCATENATE($F3178," ",$G3178),AllocFactorMatrix,(Y$4+1),FALSE)*$E3183</f>
        <v>0</v>
      </c>
      <c r="Z3178" s="5">
        <f t="shared" si="1475"/>
        <v>0</v>
      </c>
      <c r="AA3178" s="5">
        <f>VLOOKUP(CONCATENATE($F3178," ",$G3178),AllocFactorMatrix,(AA$4+1),FALSE)*$E3183</f>
        <v>0</v>
      </c>
      <c r="AB3178" s="5">
        <f>VLOOKUP(CONCATENATE($F3178," ",$G3178),AllocFactorMatrix,(AB$4+1),FALSE)*$E3183</f>
        <v>0</v>
      </c>
      <c r="AC3178" s="5">
        <f>VLOOKUP(CONCATENATE($F3178," ",$G3178),AllocFactorMatrix,(AC$4+1),FALSE)*$E3183</f>
        <v>0</v>
      </c>
    </row>
    <row r="3179" spans="4:29" hidden="1" outlineLevel="1">
      <c r="E3179" s="48"/>
      <c r="F3179" s="175" t="str">
        <f>F3183</f>
        <v>PROD_ENERGY</v>
      </c>
      <c r="G3179" s="52" t="str">
        <f>$G$11</f>
        <v>DISTPRI</v>
      </c>
      <c r="H3179" s="4">
        <f t="shared" si="1469"/>
        <v>0</v>
      </c>
      <c r="I3179" s="5">
        <f>VLOOKUP(CONCATENATE($F3179," ",$G3179),AllocFactorMatrix,(I$4+1),FALSE)*$E3183</f>
        <v>0</v>
      </c>
      <c r="J3179" s="5">
        <f>VLOOKUP(CONCATENATE($F3179," ",$G3179),AllocFactorMatrix,(J$4+1),FALSE)*$E3183</f>
        <v>0</v>
      </c>
      <c r="K3179" s="5">
        <f>VLOOKUP(CONCATENATE($F3179," ",$G3179),AllocFactorMatrix,(K$4+1),FALSE)*$E3183</f>
        <v>0</v>
      </c>
      <c r="L3179" s="5">
        <f>VLOOKUP(CONCATENATE($F3179," ",$G3179),AllocFactorMatrix,(L$4+1),FALSE)*$E3183</f>
        <v>0</v>
      </c>
      <c r="M3179" s="5">
        <f t="shared" si="1465"/>
        <v>0</v>
      </c>
      <c r="N3179" s="5">
        <f>VLOOKUP(CONCATENATE($F3179," ",$G3179),AllocFactorMatrix,(N$4+1),FALSE)*$E3183</f>
        <v>0</v>
      </c>
      <c r="O3179" s="5">
        <f>VLOOKUP(CONCATENATE($F3179," ",$G3179),AllocFactorMatrix,(O$4+1),FALSE)*$E3183</f>
        <v>0</v>
      </c>
      <c r="P3179" s="5">
        <f>VLOOKUP(CONCATENATE($F3179," ",$G3179),AllocFactorMatrix,(P$4+1),FALSE)*$E3183</f>
        <v>0</v>
      </c>
      <c r="Q3179" s="5">
        <f>VLOOKUP(CONCATENATE($F3179," ",$G3179),AllocFactorMatrix,(Q$4+1),FALSE)*$E3183</f>
        <v>0</v>
      </c>
      <c r="R3179" s="5">
        <f t="shared" si="1467"/>
        <v>0</v>
      </c>
      <c r="S3179" s="5">
        <f>VLOOKUP(CONCATENATE($F3179," ",$G3179),AllocFactorMatrix,(S$4+1),FALSE)*$E3183</f>
        <v>0</v>
      </c>
      <c r="T3179" s="5">
        <f>VLOOKUP(CONCATENATE($F3179," ",$G3179),AllocFactorMatrix,(T$4+1),FALSE)*$E3183</f>
        <v>0</v>
      </c>
      <c r="U3179" s="5">
        <f>VLOOKUP(CONCATENATE($F3179," ",$G3179),AllocFactorMatrix,(U$4+1),FALSE)*$E3183</f>
        <v>0</v>
      </c>
      <c r="V3179" s="5">
        <f>VLOOKUP(CONCATENATE($F3179," ",$G3179),AllocFactorMatrix,(V$4+1),FALSE)*$E3183</f>
        <v>0</v>
      </c>
      <c r="W3179" s="5">
        <f t="shared" si="1480"/>
        <v>0</v>
      </c>
      <c r="X3179" s="5">
        <f>VLOOKUP(CONCATENATE($F3179," ",$G3179),AllocFactorMatrix,(X$4+1),FALSE)*$E3183</f>
        <v>0</v>
      </c>
      <c r="Y3179" s="5">
        <f>VLOOKUP(CONCATENATE($F3179," ",$G3179),AllocFactorMatrix,(Y$4+1),FALSE)*$E3183</f>
        <v>0</v>
      </c>
      <c r="Z3179" s="5">
        <f t="shared" si="1475"/>
        <v>0</v>
      </c>
      <c r="AA3179" s="5">
        <f>VLOOKUP(CONCATENATE($F3179," ",$G3179),AllocFactorMatrix,(AA$4+1),FALSE)*$E3183</f>
        <v>0</v>
      </c>
      <c r="AB3179" s="5">
        <f>VLOOKUP(CONCATENATE($F3179," ",$G3179),AllocFactorMatrix,(AB$4+1),FALSE)*$E3183</f>
        <v>0</v>
      </c>
      <c r="AC3179" s="5">
        <f>VLOOKUP(CONCATENATE($F3179," ",$G3179),AllocFactorMatrix,(AC$4+1),FALSE)*$E3183</f>
        <v>0</v>
      </c>
    </row>
    <row r="3180" spans="4:29" hidden="1" outlineLevel="1">
      <c r="E3180" s="48"/>
      <c r="F3180" s="175" t="str">
        <f>F3183</f>
        <v>PROD_ENERGY</v>
      </c>
      <c r="G3180" s="52" t="str">
        <f>$G$12</f>
        <v>DISTSEC</v>
      </c>
      <c r="H3180" s="4">
        <f t="shared" si="1469"/>
        <v>0</v>
      </c>
      <c r="I3180" s="5">
        <f>VLOOKUP(CONCATENATE($F3180," ",$G3180),AllocFactorMatrix,(I$4+1),FALSE)*$E3183</f>
        <v>0</v>
      </c>
      <c r="J3180" s="5">
        <f>VLOOKUP(CONCATENATE($F3180," ",$G3180),AllocFactorMatrix,(J$4+1),FALSE)*$E3183</f>
        <v>0</v>
      </c>
      <c r="K3180" s="5">
        <f>VLOOKUP(CONCATENATE($F3180," ",$G3180),AllocFactorMatrix,(K$4+1),FALSE)*$E3183</f>
        <v>0</v>
      </c>
      <c r="L3180" s="5">
        <f>VLOOKUP(CONCATENATE($F3180," ",$G3180),AllocFactorMatrix,(L$4+1),FALSE)*$E3183</f>
        <v>0</v>
      </c>
      <c r="M3180" s="5">
        <f t="shared" si="1465"/>
        <v>0</v>
      </c>
      <c r="N3180" s="5">
        <f>VLOOKUP(CONCATENATE($F3180," ",$G3180),AllocFactorMatrix,(N$4+1),FALSE)*$E3183</f>
        <v>0</v>
      </c>
      <c r="O3180" s="5">
        <f>VLOOKUP(CONCATENATE($F3180," ",$G3180),AllocFactorMatrix,(O$4+1),FALSE)*$E3183</f>
        <v>0</v>
      </c>
      <c r="P3180" s="5">
        <f>VLOOKUP(CONCATENATE($F3180," ",$G3180),AllocFactorMatrix,(P$4+1),FALSE)*$E3183</f>
        <v>0</v>
      </c>
      <c r="Q3180" s="5">
        <f>VLOOKUP(CONCATENATE($F3180," ",$G3180),AllocFactorMatrix,(Q$4+1),FALSE)*$E3183</f>
        <v>0</v>
      </c>
      <c r="R3180" s="5">
        <f t="shared" si="1467"/>
        <v>0</v>
      </c>
      <c r="S3180" s="5">
        <f>VLOOKUP(CONCATENATE($F3180," ",$G3180),AllocFactorMatrix,(S$4+1),FALSE)*$E3183</f>
        <v>0</v>
      </c>
      <c r="T3180" s="5">
        <f>VLOOKUP(CONCATENATE($F3180," ",$G3180),AllocFactorMatrix,(T$4+1),FALSE)*$E3183</f>
        <v>0</v>
      </c>
      <c r="U3180" s="5">
        <f>VLOOKUP(CONCATENATE($F3180," ",$G3180),AllocFactorMatrix,(U$4+1),FALSE)*$E3183</f>
        <v>0</v>
      </c>
      <c r="V3180" s="5">
        <f>VLOOKUP(CONCATENATE($F3180," ",$G3180),AllocFactorMatrix,(V$4+1),FALSE)*$E3183</f>
        <v>0</v>
      </c>
      <c r="W3180" s="5">
        <f t="shared" si="1480"/>
        <v>0</v>
      </c>
      <c r="X3180" s="5">
        <f>VLOOKUP(CONCATENATE($F3180," ",$G3180),AllocFactorMatrix,(X$4+1),FALSE)*$E3183</f>
        <v>0</v>
      </c>
      <c r="Y3180" s="5">
        <f>VLOOKUP(CONCATENATE($F3180," ",$G3180),AllocFactorMatrix,(Y$4+1),FALSE)*$E3183</f>
        <v>0</v>
      </c>
      <c r="Z3180" s="5">
        <f t="shared" si="1475"/>
        <v>0</v>
      </c>
      <c r="AA3180" s="5">
        <f>VLOOKUP(CONCATENATE($F3180," ",$G3180),AllocFactorMatrix,(AA$4+1),FALSE)*$E3183</f>
        <v>0</v>
      </c>
      <c r="AB3180" s="5">
        <f>VLOOKUP(CONCATENATE($F3180," ",$G3180),AllocFactorMatrix,(AB$4+1),FALSE)*$E3183</f>
        <v>0</v>
      </c>
      <c r="AC3180" s="5">
        <f>VLOOKUP(CONCATENATE($F3180," ",$G3180),AllocFactorMatrix,(AC$4+1),FALSE)*$E3183</f>
        <v>0</v>
      </c>
    </row>
    <row r="3181" spans="4:29" hidden="1" outlineLevel="1">
      <c r="E3181" s="48"/>
      <c r="F3181" s="175" t="str">
        <f>F3183</f>
        <v>PROD_ENERGY</v>
      </c>
      <c r="G3181" s="52" t="str">
        <f>$G$13</f>
        <v>ENERGY</v>
      </c>
      <c r="H3181" s="4">
        <f t="shared" si="1469"/>
        <v>6283506.9999999981</v>
      </c>
      <c r="I3181" s="5">
        <f>VLOOKUP(CONCATENATE($F3181," ",$G3181),AllocFactorMatrix,(I$4+1),FALSE)*$E3183</f>
        <v>2458649.6345897159</v>
      </c>
      <c r="J3181" s="5">
        <f>VLOOKUP(CONCATENATE($F3181," ",$G3181),AllocFactorMatrix,(J$4+1),FALSE)*$E3183</f>
        <v>709313.28604193882</v>
      </c>
      <c r="K3181" s="5">
        <f>VLOOKUP(CONCATENATE($F3181," ",$G3181),AllocFactorMatrix,(K$4+1),FALSE)*$E3183</f>
        <v>9886.3132130649392</v>
      </c>
      <c r="L3181" s="5">
        <f>VLOOKUP(CONCATENATE($F3181," ",$G3181),AllocFactorMatrix,(L$4+1),FALSE)*$E3183</f>
        <v>1382.0982084238535</v>
      </c>
      <c r="M3181" s="5">
        <f t="shared" si="1465"/>
        <v>720581.69746342755</v>
      </c>
      <c r="N3181" s="5">
        <f>VLOOKUP(CONCATENATE($F3181," ",$G3181),AllocFactorMatrix,(N$4+1),FALSE)*$E3183</f>
        <v>460219.70811987907</v>
      </c>
      <c r="O3181" s="5">
        <f>VLOOKUP(CONCATENATE($F3181," ",$G3181),AllocFactorMatrix,(O$4+1),FALSE)*$E3183</f>
        <v>82075.106566045622</v>
      </c>
      <c r="P3181" s="5">
        <f>VLOOKUP(CONCATENATE($F3181," ",$G3181),AllocFactorMatrix,(P$4+1),FALSE)*$E3183</f>
        <v>16713.497413723024</v>
      </c>
      <c r="Q3181" s="5">
        <f>VLOOKUP(CONCATENATE($F3181," ",$G3181),AllocFactorMatrix,(Q$4+1),FALSE)*$E3183</f>
        <v>631.27445366715767</v>
      </c>
      <c r="R3181" s="5">
        <f t="shared" si="1467"/>
        <v>559639.58655331482</v>
      </c>
      <c r="S3181" s="5">
        <f>VLOOKUP(CONCATENATE($F3181," ",$G3181),AllocFactorMatrix,(S$4+1),FALSE)*$E3183</f>
        <v>24101.714480262333</v>
      </c>
      <c r="T3181" s="5">
        <f>VLOOKUP(CONCATENATE($F3181," ",$G3181),AllocFactorMatrix,(T$4+1),FALSE)*$E3183</f>
        <v>381052.68850610493</v>
      </c>
      <c r="U3181" s="5">
        <f>VLOOKUP(CONCATENATE($F3181," ",$G3181),AllocFactorMatrix,(U$4+1),FALSE)*$E3183</f>
        <v>1638845.59490622</v>
      </c>
      <c r="V3181" s="5">
        <f>VLOOKUP(CONCATENATE($F3181," ",$G3181),AllocFactorMatrix,(V$4+1),FALSE)*$E3183</f>
        <v>308283.97371969157</v>
      </c>
      <c r="W3181" s="5">
        <f t="shared" si="1480"/>
        <v>2352283.9716122788</v>
      </c>
      <c r="X3181" s="5">
        <f>VLOOKUP(CONCATENATE($F3181," ",$G3181),AllocFactorMatrix,(X$4+1),FALSE)*$E3183</f>
        <v>126417.79164123195</v>
      </c>
      <c r="Y3181" s="5">
        <f>VLOOKUP(CONCATENATE($F3181," ",$G3181),AllocFactorMatrix,(Y$4+1),FALSE)*$E3183</f>
        <v>2536.5477718615234</v>
      </c>
      <c r="Z3181" s="5">
        <f t="shared" si="1475"/>
        <v>128954.33941309348</v>
      </c>
      <c r="AA3181" s="5">
        <f>VLOOKUP(CONCATENATE($F3181," ",$G3181),AllocFactorMatrix,(AA$4+1),FALSE)*$E3183</f>
        <v>2262.6114896291856</v>
      </c>
      <c r="AB3181" s="5">
        <f>VLOOKUP(CONCATENATE($F3181," ",$G3181),AllocFactorMatrix,(AB$4+1),FALSE)*$E3183</f>
        <v>50681.722466624189</v>
      </c>
      <c r="AC3181" s="5">
        <f>VLOOKUP(CONCATENATE($F3181," ",$G3181),AllocFactorMatrix,(AC$4+1),FALSE)*$E3183</f>
        <v>10453.436411914034</v>
      </c>
    </row>
    <row r="3182" spans="4:29" hidden="1" outlineLevel="1">
      <c r="E3182" s="48"/>
      <c r="F3182" s="175" t="str">
        <f>F3183</f>
        <v>PROD_ENERGY</v>
      </c>
      <c r="G3182" s="52" t="str">
        <f>$G$14</f>
        <v>CUSTOMER</v>
      </c>
      <c r="H3182" s="4">
        <f t="shared" si="1469"/>
        <v>0</v>
      </c>
      <c r="I3182" s="5">
        <f>VLOOKUP(CONCATENATE($F3182," ",$G3182),AllocFactorMatrix,(I$4+1),FALSE)*$E3183</f>
        <v>0</v>
      </c>
      <c r="J3182" s="5">
        <f>VLOOKUP(CONCATENATE($F3182," ",$G3182),AllocFactorMatrix,(J$4+1),FALSE)*$E3183</f>
        <v>0</v>
      </c>
      <c r="K3182" s="5">
        <f>VLOOKUP(CONCATENATE($F3182," ",$G3182),AllocFactorMatrix,(K$4+1),FALSE)*$E3183</f>
        <v>0</v>
      </c>
      <c r="L3182" s="5">
        <f>VLOOKUP(CONCATENATE($F3182," ",$G3182),AllocFactorMatrix,(L$4+1),FALSE)*$E3183</f>
        <v>0</v>
      </c>
      <c r="M3182" s="5">
        <f t="shared" si="1465"/>
        <v>0</v>
      </c>
      <c r="N3182" s="5">
        <f>VLOOKUP(CONCATENATE($F3182," ",$G3182),AllocFactorMatrix,(N$4+1),FALSE)*$E3183</f>
        <v>0</v>
      </c>
      <c r="O3182" s="5">
        <f>VLOOKUP(CONCATENATE($F3182," ",$G3182),AllocFactorMatrix,(O$4+1),FALSE)*$E3183</f>
        <v>0</v>
      </c>
      <c r="P3182" s="5">
        <f>VLOOKUP(CONCATENATE($F3182," ",$G3182),AllocFactorMatrix,(P$4+1),FALSE)*$E3183</f>
        <v>0</v>
      </c>
      <c r="Q3182" s="5">
        <f>VLOOKUP(CONCATENATE($F3182," ",$G3182),AllocFactorMatrix,(Q$4+1),FALSE)*$E3183</f>
        <v>0</v>
      </c>
      <c r="R3182" s="5">
        <f t="shared" si="1467"/>
        <v>0</v>
      </c>
      <c r="S3182" s="5">
        <f>VLOOKUP(CONCATENATE($F3182," ",$G3182),AllocFactorMatrix,(S$4+1),FALSE)*$E3183</f>
        <v>0</v>
      </c>
      <c r="T3182" s="5">
        <f>VLOOKUP(CONCATENATE($F3182," ",$G3182),AllocFactorMatrix,(T$4+1),FALSE)*$E3183</f>
        <v>0</v>
      </c>
      <c r="U3182" s="5">
        <f>VLOOKUP(CONCATENATE($F3182," ",$G3182),AllocFactorMatrix,(U$4+1),FALSE)*$E3183</f>
        <v>0</v>
      </c>
      <c r="V3182" s="5">
        <f>VLOOKUP(CONCATENATE($F3182," ",$G3182),AllocFactorMatrix,(V$4+1),FALSE)*$E3183</f>
        <v>0</v>
      </c>
      <c r="W3182" s="5">
        <f t="shared" si="1480"/>
        <v>0</v>
      </c>
      <c r="X3182" s="5">
        <f>VLOOKUP(CONCATENATE($F3182," ",$G3182),AllocFactorMatrix,(X$4+1),FALSE)*$E3183</f>
        <v>0</v>
      </c>
      <c r="Y3182" s="5">
        <f>VLOOKUP(CONCATENATE($F3182," ",$G3182),AllocFactorMatrix,(Y$4+1),FALSE)*$E3183</f>
        <v>0</v>
      </c>
      <c r="Z3182" s="5">
        <f t="shared" si="1475"/>
        <v>0</v>
      </c>
      <c r="AA3182" s="5">
        <f>VLOOKUP(CONCATENATE($F3182," ",$G3182),AllocFactorMatrix,(AA$4+1),FALSE)*$E3183</f>
        <v>0</v>
      </c>
      <c r="AB3182" s="5">
        <f>VLOOKUP(CONCATENATE($F3182," ",$G3182),AllocFactorMatrix,(AB$4+1),FALSE)*$E3183</f>
        <v>0</v>
      </c>
      <c r="AC3182" s="5">
        <f>VLOOKUP(CONCATENATE($F3182," ",$G3182),AllocFactorMatrix,(AC$4+1),FALSE)*$E3183</f>
        <v>0</v>
      </c>
    </row>
    <row r="3183" spans="4:29" collapsed="1">
      <c r="D3183" s="52" t="s">
        <v>252</v>
      </c>
      <c r="E3183" s="58">
        <v>6283507</v>
      </c>
      <c r="F3183" s="93" t="s">
        <v>31</v>
      </c>
      <c r="G3183" s="52" t="str">
        <f>$G$15</f>
        <v>TOTAL</v>
      </c>
      <c r="H3183" s="4">
        <f t="shared" si="1469"/>
        <v>6283506.9999999981</v>
      </c>
      <c r="I3183" s="5">
        <f>VLOOKUP(CONCATENATE($F3183," ",$G3183),AllocFactorMatrix,(I$4+1),FALSE)*$E3183</f>
        <v>2458649.6345897159</v>
      </c>
      <c r="J3183" s="5">
        <f>VLOOKUP(CONCATENATE($F3183," ",$G3183),AllocFactorMatrix,(J$4+1),FALSE)*$E3183</f>
        <v>709313.28604193882</v>
      </c>
      <c r="K3183" s="5">
        <f>VLOOKUP(CONCATENATE($F3183," ",$G3183),AllocFactorMatrix,(K$4+1),FALSE)*$E3183</f>
        <v>9886.3132130649392</v>
      </c>
      <c r="L3183" s="5">
        <f>VLOOKUP(CONCATENATE($F3183," ",$G3183),AllocFactorMatrix,(L$4+1),FALSE)*$E3183</f>
        <v>1382.0982084238535</v>
      </c>
      <c r="M3183" s="5">
        <f t="shared" si="1465"/>
        <v>720581.69746342755</v>
      </c>
      <c r="N3183" s="5">
        <f>VLOOKUP(CONCATENATE($F3183," ",$G3183),AllocFactorMatrix,(N$4+1),FALSE)*$E3183</f>
        <v>460219.70811987907</v>
      </c>
      <c r="O3183" s="5">
        <f>VLOOKUP(CONCATENATE($F3183," ",$G3183),AllocFactorMatrix,(O$4+1),FALSE)*$E3183</f>
        <v>82075.106566045622</v>
      </c>
      <c r="P3183" s="5">
        <f>VLOOKUP(CONCATENATE($F3183," ",$G3183),AllocFactorMatrix,(P$4+1),FALSE)*$E3183</f>
        <v>16713.497413723024</v>
      </c>
      <c r="Q3183" s="5">
        <f>VLOOKUP(CONCATENATE($F3183," ",$G3183),AllocFactorMatrix,(Q$4+1),FALSE)*$E3183</f>
        <v>631.27445366715767</v>
      </c>
      <c r="R3183" s="5">
        <f t="shared" si="1467"/>
        <v>559639.58655331482</v>
      </c>
      <c r="S3183" s="5">
        <f>VLOOKUP(CONCATENATE($F3183," ",$G3183),AllocFactorMatrix,(S$4+1),FALSE)*$E3183</f>
        <v>24101.714480262333</v>
      </c>
      <c r="T3183" s="5">
        <f>VLOOKUP(CONCATENATE($F3183," ",$G3183),AllocFactorMatrix,(T$4+1),FALSE)*$E3183</f>
        <v>381052.68850610493</v>
      </c>
      <c r="U3183" s="5">
        <f>VLOOKUP(CONCATENATE($F3183," ",$G3183),AllocFactorMatrix,(U$4+1),FALSE)*$E3183</f>
        <v>1638845.59490622</v>
      </c>
      <c r="V3183" s="5">
        <f>VLOOKUP(CONCATENATE($F3183," ",$G3183),AllocFactorMatrix,(V$4+1),FALSE)*$E3183</f>
        <v>308283.97371969157</v>
      </c>
      <c r="W3183" s="5">
        <f t="shared" si="1480"/>
        <v>2352283.9716122788</v>
      </c>
      <c r="X3183" s="5">
        <f>VLOOKUP(CONCATENATE($F3183," ",$G3183),AllocFactorMatrix,(X$4+1),FALSE)*$E3183</f>
        <v>126417.79164123195</v>
      </c>
      <c r="Y3183" s="5">
        <f>VLOOKUP(CONCATENATE($F3183," ",$G3183),AllocFactorMatrix,(Y$4+1),FALSE)*$E3183</f>
        <v>2536.5477718615234</v>
      </c>
      <c r="Z3183" s="5">
        <f t="shared" si="1475"/>
        <v>128954.33941309348</v>
      </c>
      <c r="AA3183" s="5">
        <f>VLOOKUP(CONCATENATE($F3183," ",$G3183),AllocFactorMatrix,(AA$4+1),FALSE)*$E3183</f>
        <v>2262.6114896291856</v>
      </c>
      <c r="AB3183" s="5">
        <f>VLOOKUP(CONCATENATE($F3183," ",$G3183),AllocFactorMatrix,(AB$4+1),FALSE)*$E3183</f>
        <v>50681.722466624189</v>
      </c>
      <c r="AC3183" s="5">
        <f>VLOOKUP(CONCATENATE($F3183," ",$G3183),AllocFactorMatrix,(AC$4+1),FALSE)*$E3183</f>
        <v>10453.436411914034</v>
      </c>
    </row>
    <row r="3184" spans="4:29" hidden="1" outlineLevel="1">
      <c r="E3184" s="48"/>
      <c r="F3184" s="175" t="str">
        <f>F3191</f>
        <v>PROD_ENERGY</v>
      </c>
      <c r="G3184" s="52" t="str">
        <f>$G$8</f>
        <v>PRODUCTION</v>
      </c>
      <c r="H3184" s="4">
        <f t="shared" si="1469"/>
        <v>0</v>
      </c>
      <c r="I3184" s="5">
        <f>VLOOKUP(CONCATENATE($F3184," ",$G3184),AllocFactorMatrix,(I$4+1),FALSE)*$E3191</f>
        <v>0</v>
      </c>
      <c r="J3184" s="5">
        <f>VLOOKUP(CONCATENATE($F3184," ",$G3184),AllocFactorMatrix,(J$4+1),FALSE)*$E3191</f>
        <v>0</v>
      </c>
      <c r="K3184" s="5">
        <f>VLOOKUP(CONCATENATE($F3184," ",$G3184),AllocFactorMatrix,(K$4+1),FALSE)*$E3191</f>
        <v>0</v>
      </c>
      <c r="L3184" s="5">
        <f>VLOOKUP(CONCATENATE($F3184," ",$G3184),AllocFactorMatrix,(L$4+1),FALSE)*$E3191</f>
        <v>0</v>
      </c>
      <c r="M3184" s="5">
        <f t="shared" si="1465"/>
        <v>0</v>
      </c>
      <c r="N3184" s="5">
        <f>VLOOKUP(CONCATENATE($F3184," ",$G3184),AllocFactorMatrix,(N$4+1),FALSE)*$E3191</f>
        <v>0</v>
      </c>
      <c r="O3184" s="5">
        <f>VLOOKUP(CONCATENATE($F3184," ",$G3184),AllocFactorMatrix,(O$4+1),FALSE)*$E3191</f>
        <v>0</v>
      </c>
      <c r="P3184" s="5">
        <f>VLOOKUP(CONCATENATE($F3184," ",$G3184),AllocFactorMatrix,(P$4+1),FALSE)*$E3191</f>
        <v>0</v>
      </c>
      <c r="Q3184" s="5">
        <f>VLOOKUP(CONCATENATE($F3184," ",$G3184),AllocFactorMatrix,(Q$4+1),FALSE)*$E3191</f>
        <v>0</v>
      </c>
      <c r="R3184" s="5">
        <f t="shared" si="1467"/>
        <v>0</v>
      </c>
      <c r="S3184" s="5">
        <f>VLOOKUP(CONCATENATE($F3184," ",$G3184),AllocFactorMatrix,(S$4+1),FALSE)*$E3191</f>
        <v>0</v>
      </c>
      <c r="T3184" s="5">
        <f>VLOOKUP(CONCATENATE($F3184," ",$G3184),AllocFactorMatrix,(T$4+1),FALSE)*$E3191</f>
        <v>0</v>
      </c>
      <c r="U3184" s="5">
        <f>VLOOKUP(CONCATENATE($F3184," ",$G3184),AllocFactorMatrix,(U$4+1),FALSE)*$E3191</f>
        <v>0</v>
      </c>
      <c r="V3184" s="5">
        <f>VLOOKUP(CONCATENATE($F3184," ",$G3184),AllocFactorMatrix,(V$4+1),FALSE)*$E3191</f>
        <v>0</v>
      </c>
      <c r="W3184" s="5">
        <f>SUBTOTAL(9,S3184:V3184)</f>
        <v>0</v>
      </c>
      <c r="X3184" s="5">
        <f>VLOOKUP(CONCATENATE($F3184," ",$G3184),AllocFactorMatrix,(X$4+1),FALSE)*$E3191</f>
        <v>0</v>
      </c>
      <c r="Y3184" s="5">
        <f>VLOOKUP(CONCATENATE($F3184," ",$G3184),AllocFactorMatrix,(Y$4+1),FALSE)*$E3191</f>
        <v>0</v>
      </c>
      <c r="Z3184" s="5">
        <f t="shared" si="1475"/>
        <v>0</v>
      </c>
      <c r="AA3184" s="5">
        <f>VLOOKUP(CONCATENATE($F3184," ",$G3184),AllocFactorMatrix,(AA$4+1),FALSE)*$E3191</f>
        <v>0</v>
      </c>
      <c r="AB3184" s="5">
        <f>VLOOKUP(CONCATENATE($F3184," ",$G3184),AllocFactorMatrix,(AB$4+1),FALSE)*$E3191</f>
        <v>0</v>
      </c>
      <c r="AC3184" s="5">
        <f>VLOOKUP(CONCATENATE($F3184," ",$G3184),AllocFactorMatrix,(AC$4+1),FALSE)*$E3191</f>
        <v>0</v>
      </c>
    </row>
    <row r="3185" spans="4:29" hidden="1" outlineLevel="1">
      <c r="E3185" s="48"/>
      <c r="F3185" s="175" t="str">
        <f>F3191</f>
        <v>PROD_ENERGY</v>
      </c>
      <c r="G3185" s="52" t="str">
        <f>$G$9</f>
        <v>BULKTRAN</v>
      </c>
      <c r="H3185" s="4">
        <f t="shared" si="1469"/>
        <v>0</v>
      </c>
      <c r="I3185" s="5">
        <f>VLOOKUP(CONCATENATE($F3185," ",$G3185),AllocFactorMatrix,(I$4+1),FALSE)*$E3191</f>
        <v>0</v>
      </c>
      <c r="J3185" s="5">
        <f>VLOOKUP(CONCATENATE($F3185," ",$G3185),AllocFactorMatrix,(J$4+1),FALSE)*$E3191</f>
        <v>0</v>
      </c>
      <c r="K3185" s="5">
        <f>VLOOKUP(CONCATENATE($F3185," ",$G3185),AllocFactorMatrix,(K$4+1),FALSE)*$E3191</f>
        <v>0</v>
      </c>
      <c r="L3185" s="5">
        <f>VLOOKUP(CONCATENATE($F3185," ",$G3185),AllocFactorMatrix,(L$4+1),FALSE)*$E3191</f>
        <v>0</v>
      </c>
      <c r="M3185" s="5">
        <f t="shared" si="1465"/>
        <v>0</v>
      </c>
      <c r="N3185" s="5">
        <f>VLOOKUP(CONCATENATE($F3185," ",$G3185),AllocFactorMatrix,(N$4+1),FALSE)*$E3191</f>
        <v>0</v>
      </c>
      <c r="O3185" s="5">
        <f>VLOOKUP(CONCATENATE($F3185," ",$G3185),AllocFactorMatrix,(O$4+1),FALSE)*$E3191</f>
        <v>0</v>
      </c>
      <c r="P3185" s="5">
        <f>VLOOKUP(CONCATENATE($F3185," ",$G3185),AllocFactorMatrix,(P$4+1),FALSE)*$E3191</f>
        <v>0</v>
      </c>
      <c r="Q3185" s="5">
        <f>VLOOKUP(CONCATENATE($F3185," ",$G3185),AllocFactorMatrix,(Q$4+1),FALSE)*$E3191</f>
        <v>0</v>
      </c>
      <c r="R3185" s="5">
        <f t="shared" si="1467"/>
        <v>0</v>
      </c>
      <c r="S3185" s="5">
        <f>VLOOKUP(CONCATENATE($F3185," ",$G3185),AllocFactorMatrix,(S$4+1),FALSE)*$E3191</f>
        <v>0</v>
      </c>
      <c r="T3185" s="5">
        <f>VLOOKUP(CONCATENATE($F3185," ",$G3185),AllocFactorMatrix,(T$4+1),FALSE)*$E3191</f>
        <v>0</v>
      </c>
      <c r="U3185" s="5">
        <f>VLOOKUP(CONCATENATE($F3185," ",$G3185),AllocFactorMatrix,(U$4+1),FALSE)*$E3191</f>
        <v>0</v>
      </c>
      <c r="V3185" s="5">
        <f>VLOOKUP(CONCATENATE($F3185," ",$G3185),AllocFactorMatrix,(V$4+1),FALSE)*$E3191</f>
        <v>0</v>
      </c>
      <c r="W3185" s="5">
        <f t="shared" ref="W3185:W3191" si="1481">SUBTOTAL(9,S3185:V3185)</f>
        <v>0</v>
      </c>
      <c r="X3185" s="5">
        <f>VLOOKUP(CONCATENATE($F3185," ",$G3185),AllocFactorMatrix,(X$4+1),FALSE)*$E3191</f>
        <v>0</v>
      </c>
      <c r="Y3185" s="5">
        <f>VLOOKUP(CONCATENATE($F3185," ",$G3185),AllocFactorMatrix,(Y$4+1),FALSE)*$E3191</f>
        <v>0</v>
      </c>
      <c r="Z3185" s="5">
        <f t="shared" si="1475"/>
        <v>0</v>
      </c>
      <c r="AA3185" s="5">
        <f>VLOOKUP(CONCATENATE($F3185," ",$G3185),AllocFactorMatrix,(AA$4+1),FALSE)*$E3191</f>
        <v>0</v>
      </c>
      <c r="AB3185" s="5">
        <f>VLOOKUP(CONCATENATE($F3185," ",$G3185),AllocFactorMatrix,(AB$4+1),FALSE)*$E3191</f>
        <v>0</v>
      </c>
      <c r="AC3185" s="5">
        <f>VLOOKUP(CONCATENATE($F3185," ",$G3185),AllocFactorMatrix,(AC$4+1),FALSE)*$E3191</f>
        <v>0</v>
      </c>
    </row>
    <row r="3186" spans="4:29" hidden="1" outlineLevel="1">
      <c r="E3186" s="48"/>
      <c r="F3186" s="175" t="str">
        <f>F3191</f>
        <v>PROD_ENERGY</v>
      </c>
      <c r="G3186" s="52" t="str">
        <f>$G$10</f>
        <v>SUBTRAN</v>
      </c>
      <c r="H3186" s="4">
        <f t="shared" si="1469"/>
        <v>0</v>
      </c>
      <c r="I3186" s="5">
        <f>VLOOKUP(CONCATENATE($F3186," ",$G3186),AllocFactorMatrix,(I$4+1),FALSE)*$E3191</f>
        <v>0</v>
      </c>
      <c r="J3186" s="5">
        <f>VLOOKUP(CONCATENATE($F3186," ",$G3186),AllocFactorMatrix,(J$4+1),FALSE)*$E3191</f>
        <v>0</v>
      </c>
      <c r="K3186" s="5">
        <f>VLOOKUP(CONCATENATE($F3186," ",$G3186),AllocFactorMatrix,(K$4+1),FALSE)*$E3191</f>
        <v>0</v>
      </c>
      <c r="L3186" s="5">
        <f>VLOOKUP(CONCATENATE($F3186," ",$G3186),AllocFactorMatrix,(L$4+1),FALSE)*$E3191</f>
        <v>0</v>
      </c>
      <c r="M3186" s="5">
        <f t="shared" si="1465"/>
        <v>0</v>
      </c>
      <c r="N3186" s="5">
        <f>VLOOKUP(CONCATENATE($F3186," ",$G3186),AllocFactorMatrix,(N$4+1),FALSE)*$E3191</f>
        <v>0</v>
      </c>
      <c r="O3186" s="5">
        <f>VLOOKUP(CONCATENATE($F3186," ",$G3186),AllocFactorMatrix,(O$4+1),FALSE)*$E3191</f>
        <v>0</v>
      </c>
      <c r="P3186" s="5">
        <f>VLOOKUP(CONCATENATE($F3186," ",$G3186),AllocFactorMatrix,(P$4+1),FALSE)*$E3191</f>
        <v>0</v>
      </c>
      <c r="Q3186" s="5">
        <f>VLOOKUP(CONCATENATE($F3186," ",$G3186),AllocFactorMatrix,(Q$4+1),FALSE)*$E3191</f>
        <v>0</v>
      </c>
      <c r="R3186" s="5">
        <f t="shared" si="1467"/>
        <v>0</v>
      </c>
      <c r="S3186" s="5">
        <f>VLOOKUP(CONCATENATE($F3186," ",$G3186),AllocFactorMatrix,(S$4+1),FALSE)*$E3191</f>
        <v>0</v>
      </c>
      <c r="T3186" s="5">
        <f>VLOOKUP(CONCATENATE($F3186," ",$G3186),AllocFactorMatrix,(T$4+1),FALSE)*$E3191</f>
        <v>0</v>
      </c>
      <c r="U3186" s="5">
        <f>VLOOKUP(CONCATENATE($F3186," ",$G3186),AllocFactorMatrix,(U$4+1),FALSE)*$E3191</f>
        <v>0</v>
      </c>
      <c r="V3186" s="5">
        <f>VLOOKUP(CONCATENATE($F3186," ",$G3186),AllocFactorMatrix,(V$4+1),FALSE)*$E3191</f>
        <v>0</v>
      </c>
      <c r="W3186" s="5">
        <f t="shared" si="1481"/>
        <v>0</v>
      </c>
      <c r="X3186" s="5">
        <f>VLOOKUP(CONCATENATE($F3186," ",$G3186),AllocFactorMatrix,(X$4+1),FALSE)*$E3191</f>
        <v>0</v>
      </c>
      <c r="Y3186" s="5">
        <f>VLOOKUP(CONCATENATE($F3186," ",$G3186),AllocFactorMatrix,(Y$4+1),FALSE)*$E3191</f>
        <v>0</v>
      </c>
      <c r="Z3186" s="5">
        <f t="shared" si="1475"/>
        <v>0</v>
      </c>
      <c r="AA3186" s="5">
        <f>VLOOKUP(CONCATENATE($F3186," ",$G3186),AllocFactorMatrix,(AA$4+1),FALSE)*$E3191</f>
        <v>0</v>
      </c>
      <c r="AB3186" s="5">
        <f>VLOOKUP(CONCATENATE($F3186," ",$G3186),AllocFactorMatrix,(AB$4+1),FALSE)*$E3191</f>
        <v>0</v>
      </c>
      <c r="AC3186" s="5">
        <f>VLOOKUP(CONCATENATE($F3186," ",$G3186),AllocFactorMatrix,(AC$4+1),FALSE)*$E3191</f>
        <v>0</v>
      </c>
    </row>
    <row r="3187" spans="4:29" hidden="1" outlineLevel="1">
      <c r="E3187" s="48"/>
      <c r="F3187" s="175" t="str">
        <f>F3191</f>
        <v>PROD_ENERGY</v>
      </c>
      <c r="G3187" s="52" t="str">
        <f>$G$11</f>
        <v>DISTPRI</v>
      </c>
      <c r="H3187" s="4">
        <f t="shared" si="1469"/>
        <v>0</v>
      </c>
      <c r="I3187" s="5">
        <f>VLOOKUP(CONCATENATE($F3187," ",$G3187),AllocFactorMatrix,(I$4+1),FALSE)*$E3191</f>
        <v>0</v>
      </c>
      <c r="J3187" s="5">
        <f>VLOOKUP(CONCATENATE($F3187," ",$G3187),AllocFactorMatrix,(J$4+1),FALSE)*$E3191</f>
        <v>0</v>
      </c>
      <c r="K3187" s="5">
        <f>VLOOKUP(CONCATENATE($F3187," ",$G3187),AllocFactorMatrix,(K$4+1),FALSE)*$E3191</f>
        <v>0</v>
      </c>
      <c r="L3187" s="5">
        <f>VLOOKUP(CONCATENATE($F3187," ",$G3187),AllocFactorMatrix,(L$4+1),FALSE)*$E3191</f>
        <v>0</v>
      </c>
      <c r="M3187" s="5">
        <f t="shared" si="1465"/>
        <v>0</v>
      </c>
      <c r="N3187" s="5">
        <f>VLOOKUP(CONCATENATE($F3187," ",$G3187),AllocFactorMatrix,(N$4+1),FALSE)*$E3191</f>
        <v>0</v>
      </c>
      <c r="O3187" s="5">
        <f>VLOOKUP(CONCATENATE($F3187," ",$G3187),AllocFactorMatrix,(O$4+1),FALSE)*$E3191</f>
        <v>0</v>
      </c>
      <c r="P3187" s="5">
        <f>VLOOKUP(CONCATENATE($F3187," ",$G3187),AllocFactorMatrix,(P$4+1),FALSE)*$E3191</f>
        <v>0</v>
      </c>
      <c r="Q3187" s="5">
        <f>VLOOKUP(CONCATENATE($F3187," ",$G3187),AllocFactorMatrix,(Q$4+1),FALSE)*$E3191</f>
        <v>0</v>
      </c>
      <c r="R3187" s="5">
        <f t="shared" si="1467"/>
        <v>0</v>
      </c>
      <c r="S3187" s="5">
        <f>VLOOKUP(CONCATENATE($F3187," ",$G3187),AllocFactorMatrix,(S$4+1),FALSE)*$E3191</f>
        <v>0</v>
      </c>
      <c r="T3187" s="5">
        <f>VLOOKUP(CONCATENATE($F3187," ",$G3187),AllocFactorMatrix,(T$4+1),FALSE)*$E3191</f>
        <v>0</v>
      </c>
      <c r="U3187" s="5">
        <f>VLOOKUP(CONCATENATE($F3187," ",$G3187),AllocFactorMatrix,(U$4+1),FALSE)*$E3191</f>
        <v>0</v>
      </c>
      <c r="V3187" s="5">
        <f>VLOOKUP(CONCATENATE($F3187," ",$G3187),AllocFactorMatrix,(V$4+1),FALSE)*$E3191</f>
        <v>0</v>
      </c>
      <c r="W3187" s="5">
        <f t="shared" si="1481"/>
        <v>0</v>
      </c>
      <c r="X3187" s="5">
        <f>VLOOKUP(CONCATENATE($F3187," ",$G3187),AllocFactorMatrix,(X$4+1),FALSE)*$E3191</f>
        <v>0</v>
      </c>
      <c r="Y3187" s="5">
        <f>VLOOKUP(CONCATENATE($F3187," ",$G3187),AllocFactorMatrix,(Y$4+1),FALSE)*$E3191</f>
        <v>0</v>
      </c>
      <c r="Z3187" s="5">
        <f t="shared" si="1475"/>
        <v>0</v>
      </c>
      <c r="AA3187" s="5">
        <f>VLOOKUP(CONCATENATE($F3187," ",$G3187),AllocFactorMatrix,(AA$4+1),FALSE)*$E3191</f>
        <v>0</v>
      </c>
      <c r="AB3187" s="5">
        <f>VLOOKUP(CONCATENATE($F3187," ",$G3187),AllocFactorMatrix,(AB$4+1),FALSE)*$E3191</f>
        <v>0</v>
      </c>
      <c r="AC3187" s="5">
        <f>VLOOKUP(CONCATENATE($F3187," ",$G3187),AllocFactorMatrix,(AC$4+1),FALSE)*$E3191</f>
        <v>0</v>
      </c>
    </row>
    <row r="3188" spans="4:29" hidden="1" outlineLevel="1">
      <c r="E3188" s="48"/>
      <c r="F3188" s="175" t="str">
        <f>F3191</f>
        <v>PROD_ENERGY</v>
      </c>
      <c r="G3188" s="52" t="str">
        <f>$G$12</f>
        <v>DISTSEC</v>
      </c>
      <c r="H3188" s="4">
        <f t="shared" si="1469"/>
        <v>0</v>
      </c>
      <c r="I3188" s="5">
        <f>VLOOKUP(CONCATENATE($F3188," ",$G3188),AllocFactorMatrix,(I$4+1),FALSE)*$E3191</f>
        <v>0</v>
      </c>
      <c r="J3188" s="5">
        <f>VLOOKUP(CONCATENATE($F3188," ",$G3188),AllocFactorMatrix,(J$4+1),FALSE)*$E3191</f>
        <v>0</v>
      </c>
      <c r="K3188" s="5">
        <f>VLOOKUP(CONCATENATE($F3188," ",$G3188),AllocFactorMatrix,(K$4+1),FALSE)*$E3191</f>
        <v>0</v>
      </c>
      <c r="L3188" s="5">
        <f>VLOOKUP(CONCATENATE($F3188," ",$G3188),AllocFactorMatrix,(L$4+1),FALSE)*$E3191</f>
        <v>0</v>
      </c>
      <c r="M3188" s="5">
        <f t="shared" si="1465"/>
        <v>0</v>
      </c>
      <c r="N3188" s="5">
        <f>VLOOKUP(CONCATENATE($F3188," ",$G3188),AllocFactorMatrix,(N$4+1),FALSE)*$E3191</f>
        <v>0</v>
      </c>
      <c r="O3188" s="5">
        <f>VLOOKUP(CONCATENATE($F3188," ",$G3188),AllocFactorMatrix,(O$4+1),FALSE)*$E3191</f>
        <v>0</v>
      </c>
      <c r="P3188" s="5">
        <f>VLOOKUP(CONCATENATE($F3188," ",$G3188),AllocFactorMatrix,(P$4+1),FALSE)*$E3191</f>
        <v>0</v>
      </c>
      <c r="Q3188" s="5">
        <f>VLOOKUP(CONCATENATE($F3188," ",$G3188),AllocFactorMatrix,(Q$4+1),FALSE)*$E3191</f>
        <v>0</v>
      </c>
      <c r="R3188" s="5">
        <f t="shared" si="1467"/>
        <v>0</v>
      </c>
      <c r="S3188" s="5">
        <f>VLOOKUP(CONCATENATE($F3188," ",$G3188),AllocFactorMatrix,(S$4+1),FALSE)*$E3191</f>
        <v>0</v>
      </c>
      <c r="T3188" s="5">
        <f>VLOOKUP(CONCATENATE($F3188," ",$G3188),AllocFactorMatrix,(T$4+1),FALSE)*$E3191</f>
        <v>0</v>
      </c>
      <c r="U3188" s="5">
        <f>VLOOKUP(CONCATENATE($F3188," ",$G3188),AllocFactorMatrix,(U$4+1),FALSE)*$E3191</f>
        <v>0</v>
      </c>
      <c r="V3188" s="5">
        <f>VLOOKUP(CONCATENATE($F3188," ",$G3188),AllocFactorMatrix,(V$4+1),FALSE)*$E3191</f>
        <v>0</v>
      </c>
      <c r="W3188" s="5">
        <f t="shared" si="1481"/>
        <v>0</v>
      </c>
      <c r="X3188" s="5">
        <f>VLOOKUP(CONCATENATE($F3188," ",$G3188),AllocFactorMatrix,(X$4+1),FALSE)*$E3191</f>
        <v>0</v>
      </c>
      <c r="Y3188" s="5">
        <f>VLOOKUP(CONCATENATE($F3188," ",$G3188),AllocFactorMatrix,(Y$4+1),FALSE)*$E3191</f>
        <v>0</v>
      </c>
      <c r="Z3188" s="5">
        <f t="shared" si="1475"/>
        <v>0</v>
      </c>
      <c r="AA3188" s="5">
        <f>VLOOKUP(CONCATENATE($F3188," ",$G3188),AllocFactorMatrix,(AA$4+1),FALSE)*$E3191</f>
        <v>0</v>
      </c>
      <c r="AB3188" s="5">
        <f>VLOOKUP(CONCATENATE($F3188," ",$G3188),AllocFactorMatrix,(AB$4+1),FALSE)*$E3191</f>
        <v>0</v>
      </c>
      <c r="AC3188" s="5">
        <f>VLOOKUP(CONCATENATE($F3188," ",$G3188),AllocFactorMatrix,(AC$4+1),FALSE)*$E3191</f>
        <v>0</v>
      </c>
    </row>
    <row r="3189" spans="4:29" hidden="1" outlineLevel="1">
      <c r="E3189" s="48"/>
      <c r="F3189" s="175" t="str">
        <f>F3191</f>
        <v>PROD_ENERGY</v>
      </c>
      <c r="G3189" s="52" t="str">
        <f>$G$13</f>
        <v>ENERGY</v>
      </c>
      <c r="H3189" s="4">
        <f t="shared" si="1469"/>
        <v>283316.99999999988</v>
      </c>
      <c r="I3189" s="5">
        <f>VLOOKUP(CONCATENATE($F3189," ",$G3189),AllocFactorMatrix,(I$4+1),FALSE)*$E3191</f>
        <v>110858.03493543566</v>
      </c>
      <c r="J3189" s="5">
        <f>VLOOKUP(CONCATENATE($F3189," ",$G3189),AllocFactorMatrix,(J$4+1),FALSE)*$E3191</f>
        <v>31982.221434868137</v>
      </c>
      <c r="K3189" s="5">
        <f>VLOOKUP(CONCATENATE($F3189," ",$G3189),AllocFactorMatrix,(K$4+1),FALSE)*$E3191</f>
        <v>445.76390232173202</v>
      </c>
      <c r="L3189" s="5">
        <f>VLOOKUP(CONCATENATE($F3189," ",$G3189),AllocFactorMatrix,(L$4+1),FALSE)*$E3191</f>
        <v>62.317415754612973</v>
      </c>
      <c r="M3189" s="5">
        <f t="shared" si="1465"/>
        <v>32490.302752944481</v>
      </c>
      <c r="N3189" s="5">
        <f>VLOOKUP(CONCATENATE($F3189," ",$G3189),AllocFactorMatrix,(N$4+1),FALSE)*$E3191</f>
        <v>20750.8429680113</v>
      </c>
      <c r="O3189" s="5">
        <f>VLOOKUP(CONCATENATE($F3189," ",$G3189),AllocFactorMatrix,(O$4+1),FALSE)*$E3191</f>
        <v>3700.6838644362692</v>
      </c>
      <c r="P3189" s="5">
        <f>VLOOKUP(CONCATENATE($F3189," ",$G3189),AllocFactorMatrix,(P$4+1),FALSE)*$E3191</f>
        <v>753.59475954491108</v>
      </c>
      <c r="Q3189" s="5">
        <f>VLOOKUP(CONCATENATE($F3189," ",$G3189),AllocFactorMatrix,(Q$4+1),FALSE)*$E3191</f>
        <v>28.463529107171858</v>
      </c>
      <c r="R3189" s="5">
        <f t="shared" si="1467"/>
        <v>25233.585121099652</v>
      </c>
      <c r="S3189" s="5">
        <f>VLOOKUP(CONCATENATE($F3189," ",$G3189),AllocFactorMatrix,(S$4+1),FALSE)*$E3191</f>
        <v>1086.7220234503573</v>
      </c>
      <c r="T3189" s="5">
        <f>VLOOKUP(CONCATENATE($F3189," ",$G3189),AllocFactorMatrix,(T$4+1),FALSE)*$E3191</f>
        <v>17181.281814356877</v>
      </c>
      <c r="U3189" s="5">
        <f>VLOOKUP(CONCATENATE($F3189," ",$G3189),AllocFactorMatrix,(U$4+1),FALSE)*$E3191</f>
        <v>73893.896738245938</v>
      </c>
      <c r="V3189" s="5">
        <f>VLOOKUP(CONCATENATE($F3189," ",$G3189),AllocFactorMatrix,(V$4+1),FALSE)*$E3191</f>
        <v>13900.213779079399</v>
      </c>
      <c r="W3189" s="5">
        <f t="shared" si="1481"/>
        <v>106062.11435513257</v>
      </c>
      <c r="X3189" s="5">
        <f>VLOOKUP(CONCATENATE($F3189," ",$G3189),AllocFactorMatrix,(X$4+1),FALSE)*$E3191</f>
        <v>5700.050859244513</v>
      </c>
      <c r="Y3189" s="5">
        <f>VLOOKUP(CONCATENATE($F3189," ",$G3189),AllocFactorMatrix,(Y$4+1),FALSE)*$E3191</f>
        <v>114.37038346268912</v>
      </c>
      <c r="Z3189" s="5">
        <f t="shared" si="1475"/>
        <v>5814.4212427072025</v>
      </c>
      <c r="AA3189" s="5">
        <f>VLOOKUP(CONCATENATE($F3189," ",$G3189),AllocFactorMatrix,(AA$4+1),FALSE)*$E3191</f>
        <v>102.01887248749335</v>
      </c>
      <c r="AB3189" s="5">
        <f>VLOOKUP(CONCATENATE($F3189," ",$G3189),AllocFactorMatrix,(AB$4+1),FALSE)*$E3191</f>
        <v>2285.1878042113372</v>
      </c>
      <c r="AC3189" s="5">
        <f>VLOOKUP(CONCATENATE($F3189," ",$G3189),AllocFactorMatrix,(AC$4+1),FALSE)*$E3191</f>
        <v>471.33491598151289</v>
      </c>
    </row>
    <row r="3190" spans="4:29" hidden="1" outlineLevel="1">
      <c r="E3190" s="48"/>
      <c r="F3190" s="175" t="str">
        <f>F3191</f>
        <v>PROD_ENERGY</v>
      </c>
      <c r="G3190" s="52" t="str">
        <f>$G$14</f>
        <v>CUSTOMER</v>
      </c>
      <c r="H3190" s="4">
        <f t="shared" si="1469"/>
        <v>0</v>
      </c>
      <c r="I3190" s="5">
        <f>VLOOKUP(CONCATENATE($F3190," ",$G3190),AllocFactorMatrix,(I$4+1),FALSE)*$E3191</f>
        <v>0</v>
      </c>
      <c r="J3190" s="5">
        <f>VLOOKUP(CONCATENATE($F3190," ",$G3190),AllocFactorMatrix,(J$4+1),FALSE)*$E3191</f>
        <v>0</v>
      </c>
      <c r="K3190" s="5">
        <f>VLOOKUP(CONCATENATE($F3190," ",$G3190),AllocFactorMatrix,(K$4+1),FALSE)*$E3191</f>
        <v>0</v>
      </c>
      <c r="L3190" s="5">
        <f>VLOOKUP(CONCATENATE($F3190," ",$G3190),AllocFactorMatrix,(L$4+1),FALSE)*$E3191</f>
        <v>0</v>
      </c>
      <c r="M3190" s="5">
        <f t="shared" si="1465"/>
        <v>0</v>
      </c>
      <c r="N3190" s="5">
        <f>VLOOKUP(CONCATENATE($F3190," ",$G3190),AllocFactorMatrix,(N$4+1),FALSE)*$E3191</f>
        <v>0</v>
      </c>
      <c r="O3190" s="5">
        <f>VLOOKUP(CONCATENATE($F3190," ",$G3190),AllocFactorMatrix,(O$4+1),FALSE)*$E3191</f>
        <v>0</v>
      </c>
      <c r="P3190" s="5">
        <f>VLOOKUP(CONCATENATE($F3190," ",$G3190),AllocFactorMatrix,(P$4+1),FALSE)*$E3191</f>
        <v>0</v>
      </c>
      <c r="Q3190" s="5">
        <f>VLOOKUP(CONCATENATE($F3190," ",$G3190),AllocFactorMatrix,(Q$4+1),FALSE)*$E3191</f>
        <v>0</v>
      </c>
      <c r="R3190" s="5">
        <f t="shared" si="1467"/>
        <v>0</v>
      </c>
      <c r="S3190" s="5">
        <f>VLOOKUP(CONCATENATE($F3190," ",$G3190),AllocFactorMatrix,(S$4+1),FALSE)*$E3191</f>
        <v>0</v>
      </c>
      <c r="T3190" s="5">
        <f>VLOOKUP(CONCATENATE($F3190," ",$G3190),AllocFactorMatrix,(T$4+1),FALSE)*$E3191</f>
        <v>0</v>
      </c>
      <c r="U3190" s="5">
        <f>VLOOKUP(CONCATENATE($F3190," ",$G3190),AllocFactorMatrix,(U$4+1),FALSE)*$E3191</f>
        <v>0</v>
      </c>
      <c r="V3190" s="5">
        <f>VLOOKUP(CONCATENATE($F3190," ",$G3190),AllocFactorMatrix,(V$4+1),FALSE)*$E3191</f>
        <v>0</v>
      </c>
      <c r="W3190" s="5">
        <f t="shared" si="1481"/>
        <v>0</v>
      </c>
      <c r="X3190" s="5">
        <f>VLOOKUP(CONCATENATE($F3190," ",$G3190),AllocFactorMatrix,(X$4+1),FALSE)*$E3191</f>
        <v>0</v>
      </c>
      <c r="Y3190" s="5">
        <f>VLOOKUP(CONCATENATE($F3190," ",$G3190),AllocFactorMatrix,(Y$4+1),FALSE)*$E3191</f>
        <v>0</v>
      </c>
      <c r="Z3190" s="5">
        <f t="shared" si="1475"/>
        <v>0</v>
      </c>
      <c r="AA3190" s="5">
        <f>VLOOKUP(CONCATENATE($F3190," ",$G3190),AllocFactorMatrix,(AA$4+1),FALSE)*$E3191</f>
        <v>0</v>
      </c>
      <c r="AB3190" s="5">
        <f>VLOOKUP(CONCATENATE($F3190," ",$G3190),AllocFactorMatrix,(AB$4+1),FALSE)*$E3191</f>
        <v>0</v>
      </c>
      <c r="AC3190" s="5">
        <f>VLOOKUP(CONCATENATE($F3190," ",$G3190),AllocFactorMatrix,(AC$4+1),FALSE)*$E3191</f>
        <v>0</v>
      </c>
    </row>
    <row r="3191" spans="4:29" collapsed="1">
      <c r="D3191" s="52" t="s">
        <v>253</v>
      </c>
      <c r="E3191" s="58">
        <v>283317</v>
      </c>
      <c r="F3191" s="93" t="s">
        <v>31</v>
      </c>
      <c r="G3191" s="52" t="str">
        <f>$G$15</f>
        <v>TOTAL</v>
      </c>
      <c r="H3191" s="4">
        <f t="shared" si="1469"/>
        <v>283316.99999999988</v>
      </c>
      <c r="I3191" s="5">
        <f>VLOOKUP(CONCATENATE($F3191," ",$G3191),AllocFactorMatrix,(I$4+1),FALSE)*$E3191</f>
        <v>110858.03493543566</v>
      </c>
      <c r="J3191" s="5">
        <f>VLOOKUP(CONCATENATE($F3191," ",$G3191),AllocFactorMatrix,(J$4+1),FALSE)*$E3191</f>
        <v>31982.221434868137</v>
      </c>
      <c r="K3191" s="5">
        <f>VLOOKUP(CONCATENATE($F3191," ",$G3191),AllocFactorMatrix,(K$4+1),FALSE)*$E3191</f>
        <v>445.76390232173202</v>
      </c>
      <c r="L3191" s="5">
        <f>VLOOKUP(CONCATENATE($F3191," ",$G3191),AllocFactorMatrix,(L$4+1),FALSE)*$E3191</f>
        <v>62.317415754612973</v>
      </c>
      <c r="M3191" s="5">
        <f t="shared" si="1465"/>
        <v>32490.302752944481</v>
      </c>
      <c r="N3191" s="5">
        <f>VLOOKUP(CONCATENATE($F3191," ",$G3191),AllocFactorMatrix,(N$4+1),FALSE)*$E3191</f>
        <v>20750.8429680113</v>
      </c>
      <c r="O3191" s="5">
        <f>VLOOKUP(CONCATENATE($F3191," ",$G3191),AllocFactorMatrix,(O$4+1),FALSE)*$E3191</f>
        <v>3700.6838644362692</v>
      </c>
      <c r="P3191" s="5">
        <f>VLOOKUP(CONCATENATE($F3191," ",$G3191),AllocFactorMatrix,(P$4+1),FALSE)*$E3191</f>
        <v>753.59475954491108</v>
      </c>
      <c r="Q3191" s="5">
        <f>VLOOKUP(CONCATENATE($F3191," ",$G3191),AllocFactorMatrix,(Q$4+1),FALSE)*$E3191</f>
        <v>28.463529107171858</v>
      </c>
      <c r="R3191" s="5">
        <f t="shared" si="1467"/>
        <v>25233.585121099652</v>
      </c>
      <c r="S3191" s="5">
        <f>VLOOKUP(CONCATENATE($F3191," ",$G3191),AllocFactorMatrix,(S$4+1),FALSE)*$E3191</f>
        <v>1086.7220234503573</v>
      </c>
      <c r="T3191" s="5">
        <f>VLOOKUP(CONCATENATE($F3191," ",$G3191),AllocFactorMatrix,(T$4+1),FALSE)*$E3191</f>
        <v>17181.281814356877</v>
      </c>
      <c r="U3191" s="5">
        <f>VLOOKUP(CONCATENATE($F3191," ",$G3191),AllocFactorMatrix,(U$4+1),FALSE)*$E3191</f>
        <v>73893.896738245938</v>
      </c>
      <c r="V3191" s="5">
        <f>VLOOKUP(CONCATENATE($F3191," ",$G3191),AllocFactorMatrix,(V$4+1),FALSE)*$E3191</f>
        <v>13900.213779079399</v>
      </c>
      <c r="W3191" s="5">
        <f t="shared" si="1481"/>
        <v>106062.11435513257</v>
      </c>
      <c r="X3191" s="5">
        <f>VLOOKUP(CONCATENATE($F3191," ",$G3191),AllocFactorMatrix,(X$4+1),FALSE)*$E3191</f>
        <v>5700.050859244513</v>
      </c>
      <c r="Y3191" s="5">
        <f>VLOOKUP(CONCATENATE($F3191," ",$G3191),AllocFactorMatrix,(Y$4+1),FALSE)*$E3191</f>
        <v>114.37038346268912</v>
      </c>
      <c r="Z3191" s="5">
        <f t="shared" si="1475"/>
        <v>5814.4212427072025</v>
      </c>
      <c r="AA3191" s="5">
        <f>VLOOKUP(CONCATENATE($F3191," ",$G3191),AllocFactorMatrix,(AA$4+1),FALSE)*$E3191</f>
        <v>102.01887248749335</v>
      </c>
      <c r="AB3191" s="5">
        <f>VLOOKUP(CONCATENATE($F3191," ",$G3191),AllocFactorMatrix,(AB$4+1),FALSE)*$E3191</f>
        <v>2285.1878042113372</v>
      </c>
      <c r="AC3191" s="5">
        <f>VLOOKUP(CONCATENATE($F3191," ",$G3191),AllocFactorMatrix,(AC$4+1),FALSE)*$E3191</f>
        <v>471.33491598151289</v>
      </c>
    </row>
    <row r="3192" spans="4:29" hidden="1" outlineLevel="1">
      <c r="E3192" s="48"/>
      <c r="F3192" s="175" t="str">
        <f>F3199</f>
        <v>PROD_ENERGY</v>
      </c>
      <c r="G3192" s="52" t="str">
        <f>$G$8</f>
        <v>PRODUCTION</v>
      </c>
      <c r="H3192" s="4">
        <f t="shared" si="1469"/>
        <v>0</v>
      </c>
      <c r="I3192" s="5">
        <f>VLOOKUP(CONCATENATE($F3192," ",$G3192),AllocFactorMatrix,(I$4+1),FALSE)*$E3199</f>
        <v>0</v>
      </c>
      <c r="J3192" s="5">
        <f>VLOOKUP(CONCATENATE($F3192," ",$G3192),AllocFactorMatrix,(J$4+1),FALSE)*$E3199</f>
        <v>0</v>
      </c>
      <c r="K3192" s="5">
        <f>VLOOKUP(CONCATENATE($F3192," ",$G3192),AllocFactorMatrix,(K$4+1),FALSE)*$E3199</f>
        <v>0</v>
      </c>
      <c r="L3192" s="5">
        <f>VLOOKUP(CONCATENATE($F3192," ",$G3192),AllocFactorMatrix,(L$4+1),FALSE)*$E3199</f>
        <v>0</v>
      </c>
      <c r="M3192" s="5">
        <f t="shared" ref="M3192:M3199" si="1482">SUBTOTAL(9,J3192:L3192)</f>
        <v>0</v>
      </c>
      <c r="N3192" s="5">
        <f>VLOOKUP(CONCATENATE($F3192," ",$G3192),AllocFactorMatrix,(N$4+1),FALSE)*$E3199</f>
        <v>0</v>
      </c>
      <c r="O3192" s="5">
        <f>VLOOKUP(CONCATENATE($F3192," ",$G3192),AllocFactorMatrix,(O$4+1),FALSE)*$E3199</f>
        <v>0</v>
      </c>
      <c r="P3192" s="5">
        <f>VLOOKUP(CONCATENATE($F3192," ",$G3192),AllocFactorMatrix,(P$4+1),FALSE)*$E3199</f>
        <v>0</v>
      </c>
      <c r="Q3192" s="5">
        <f>VLOOKUP(CONCATENATE($F3192," ",$G3192),AllocFactorMatrix,(Q$4+1),FALSE)*$E3199</f>
        <v>0</v>
      </c>
      <c r="R3192" s="5">
        <f t="shared" si="1467"/>
        <v>0</v>
      </c>
      <c r="S3192" s="5">
        <f>VLOOKUP(CONCATENATE($F3192," ",$G3192),AllocFactorMatrix,(S$4+1),FALSE)*$E3199</f>
        <v>0</v>
      </c>
      <c r="T3192" s="5">
        <f>VLOOKUP(CONCATENATE($F3192," ",$G3192),AllocFactorMatrix,(T$4+1),FALSE)*$E3199</f>
        <v>0</v>
      </c>
      <c r="U3192" s="5">
        <f>VLOOKUP(CONCATENATE($F3192," ",$G3192),AllocFactorMatrix,(U$4+1),FALSE)*$E3199</f>
        <v>0</v>
      </c>
      <c r="V3192" s="5">
        <f>VLOOKUP(CONCATENATE($F3192," ",$G3192),AllocFactorMatrix,(V$4+1),FALSE)*$E3199</f>
        <v>0</v>
      </c>
      <c r="W3192" s="5">
        <f>SUBTOTAL(9,S3192:V3192)</f>
        <v>0</v>
      </c>
      <c r="X3192" s="5">
        <f>VLOOKUP(CONCATENATE($F3192," ",$G3192),AllocFactorMatrix,(X$4+1),FALSE)*$E3199</f>
        <v>0</v>
      </c>
      <c r="Y3192" s="5">
        <f>VLOOKUP(CONCATENATE($F3192," ",$G3192),AllocFactorMatrix,(Y$4+1),FALSE)*$E3199</f>
        <v>0</v>
      </c>
      <c r="Z3192" s="5">
        <f t="shared" si="1475"/>
        <v>0</v>
      </c>
      <c r="AA3192" s="5">
        <f>VLOOKUP(CONCATENATE($F3192," ",$G3192),AllocFactorMatrix,(AA$4+1),FALSE)*$E3199</f>
        <v>0</v>
      </c>
      <c r="AB3192" s="5">
        <f>VLOOKUP(CONCATENATE($F3192," ",$G3192),AllocFactorMatrix,(AB$4+1),FALSE)*$E3199</f>
        <v>0</v>
      </c>
      <c r="AC3192" s="5">
        <f>VLOOKUP(CONCATENATE($F3192," ",$G3192),AllocFactorMatrix,(AC$4+1),FALSE)*$E3199</f>
        <v>0</v>
      </c>
    </row>
    <row r="3193" spans="4:29" hidden="1" outlineLevel="1">
      <c r="E3193" s="48"/>
      <c r="F3193" s="175" t="str">
        <f>F3199</f>
        <v>PROD_ENERGY</v>
      </c>
      <c r="G3193" s="52" t="str">
        <f>$G$9</f>
        <v>BULKTRAN</v>
      </c>
      <c r="H3193" s="4">
        <f t="shared" si="1469"/>
        <v>0</v>
      </c>
      <c r="I3193" s="5">
        <f>VLOOKUP(CONCATENATE($F3193," ",$G3193),AllocFactorMatrix,(I$4+1),FALSE)*$E3199</f>
        <v>0</v>
      </c>
      <c r="J3193" s="5">
        <f>VLOOKUP(CONCATENATE($F3193," ",$G3193),AllocFactorMatrix,(J$4+1),FALSE)*$E3199</f>
        <v>0</v>
      </c>
      <c r="K3193" s="5">
        <f>VLOOKUP(CONCATENATE($F3193," ",$G3193),AllocFactorMatrix,(K$4+1),FALSE)*$E3199</f>
        <v>0</v>
      </c>
      <c r="L3193" s="5">
        <f>VLOOKUP(CONCATENATE($F3193," ",$G3193),AllocFactorMatrix,(L$4+1),FALSE)*$E3199</f>
        <v>0</v>
      </c>
      <c r="M3193" s="5">
        <f t="shared" si="1482"/>
        <v>0</v>
      </c>
      <c r="N3193" s="5">
        <f>VLOOKUP(CONCATENATE($F3193," ",$G3193),AllocFactorMatrix,(N$4+1),FALSE)*$E3199</f>
        <v>0</v>
      </c>
      <c r="O3193" s="5">
        <f>VLOOKUP(CONCATENATE($F3193," ",$G3193),AllocFactorMatrix,(O$4+1),FALSE)*$E3199</f>
        <v>0</v>
      </c>
      <c r="P3193" s="5">
        <f>VLOOKUP(CONCATENATE($F3193," ",$G3193),AllocFactorMatrix,(P$4+1),FALSE)*$E3199</f>
        <v>0</v>
      </c>
      <c r="Q3193" s="5">
        <f>VLOOKUP(CONCATENATE($F3193," ",$G3193),AllocFactorMatrix,(Q$4+1),FALSE)*$E3199</f>
        <v>0</v>
      </c>
      <c r="R3193" s="5">
        <f t="shared" si="1467"/>
        <v>0</v>
      </c>
      <c r="S3193" s="5">
        <f>VLOOKUP(CONCATENATE($F3193," ",$G3193),AllocFactorMatrix,(S$4+1),FALSE)*$E3199</f>
        <v>0</v>
      </c>
      <c r="T3193" s="5">
        <f>VLOOKUP(CONCATENATE($F3193," ",$G3193),AllocFactorMatrix,(T$4+1),FALSE)*$E3199</f>
        <v>0</v>
      </c>
      <c r="U3193" s="5">
        <f>VLOOKUP(CONCATENATE($F3193," ",$G3193),AllocFactorMatrix,(U$4+1),FALSE)*$E3199</f>
        <v>0</v>
      </c>
      <c r="V3193" s="5">
        <f>VLOOKUP(CONCATENATE($F3193," ",$G3193),AllocFactorMatrix,(V$4+1),FALSE)*$E3199</f>
        <v>0</v>
      </c>
      <c r="W3193" s="5">
        <f t="shared" ref="W3193:W3199" si="1483">SUBTOTAL(9,S3193:V3193)</f>
        <v>0</v>
      </c>
      <c r="X3193" s="5">
        <f>VLOOKUP(CONCATENATE($F3193," ",$G3193),AllocFactorMatrix,(X$4+1),FALSE)*$E3199</f>
        <v>0</v>
      </c>
      <c r="Y3193" s="5">
        <f>VLOOKUP(CONCATENATE($F3193," ",$G3193),AllocFactorMatrix,(Y$4+1),FALSE)*$E3199</f>
        <v>0</v>
      </c>
      <c r="Z3193" s="5">
        <f t="shared" si="1475"/>
        <v>0</v>
      </c>
      <c r="AA3193" s="5">
        <f>VLOOKUP(CONCATENATE($F3193," ",$G3193),AllocFactorMatrix,(AA$4+1),FALSE)*$E3199</f>
        <v>0</v>
      </c>
      <c r="AB3193" s="5">
        <f>VLOOKUP(CONCATENATE($F3193," ",$G3193),AllocFactorMatrix,(AB$4+1),FALSE)*$E3199</f>
        <v>0</v>
      </c>
      <c r="AC3193" s="5">
        <f>VLOOKUP(CONCATENATE($F3193," ",$G3193),AllocFactorMatrix,(AC$4+1),FALSE)*$E3199</f>
        <v>0</v>
      </c>
    </row>
    <row r="3194" spans="4:29" hidden="1" outlineLevel="1">
      <c r="E3194" s="48"/>
      <c r="F3194" s="175" t="str">
        <f>F3199</f>
        <v>PROD_ENERGY</v>
      </c>
      <c r="G3194" s="52" t="str">
        <f>$G$10</f>
        <v>SUBTRAN</v>
      </c>
      <c r="H3194" s="4">
        <f t="shared" si="1469"/>
        <v>0</v>
      </c>
      <c r="I3194" s="5">
        <f>VLOOKUP(CONCATENATE($F3194," ",$G3194),AllocFactorMatrix,(I$4+1),FALSE)*$E3199</f>
        <v>0</v>
      </c>
      <c r="J3194" s="5">
        <f>VLOOKUP(CONCATENATE($F3194," ",$G3194),AllocFactorMatrix,(J$4+1),FALSE)*$E3199</f>
        <v>0</v>
      </c>
      <c r="K3194" s="5">
        <f>VLOOKUP(CONCATENATE($F3194," ",$G3194),AllocFactorMatrix,(K$4+1),FALSE)*$E3199</f>
        <v>0</v>
      </c>
      <c r="L3194" s="5">
        <f>VLOOKUP(CONCATENATE($F3194," ",$G3194),AllocFactorMatrix,(L$4+1),FALSE)*$E3199</f>
        <v>0</v>
      </c>
      <c r="M3194" s="5">
        <f t="shared" si="1482"/>
        <v>0</v>
      </c>
      <c r="N3194" s="5">
        <f>VLOOKUP(CONCATENATE($F3194," ",$G3194),AllocFactorMatrix,(N$4+1),FALSE)*$E3199</f>
        <v>0</v>
      </c>
      <c r="O3194" s="5">
        <f>VLOOKUP(CONCATENATE($F3194," ",$G3194),AllocFactorMatrix,(O$4+1),FALSE)*$E3199</f>
        <v>0</v>
      </c>
      <c r="P3194" s="5">
        <f>VLOOKUP(CONCATENATE($F3194," ",$G3194),AllocFactorMatrix,(P$4+1),FALSE)*$E3199</f>
        <v>0</v>
      </c>
      <c r="Q3194" s="5">
        <f>VLOOKUP(CONCATENATE($F3194," ",$G3194),AllocFactorMatrix,(Q$4+1),FALSE)*$E3199</f>
        <v>0</v>
      </c>
      <c r="R3194" s="5">
        <f t="shared" si="1467"/>
        <v>0</v>
      </c>
      <c r="S3194" s="5">
        <f>VLOOKUP(CONCATENATE($F3194," ",$G3194),AllocFactorMatrix,(S$4+1),FALSE)*$E3199</f>
        <v>0</v>
      </c>
      <c r="T3194" s="5">
        <f>VLOOKUP(CONCATENATE($F3194," ",$G3194),AllocFactorMatrix,(T$4+1),FALSE)*$E3199</f>
        <v>0</v>
      </c>
      <c r="U3194" s="5">
        <f>VLOOKUP(CONCATENATE($F3194," ",$G3194),AllocFactorMatrix,(U$4+1),FALSE)*$E3199</f>
        <v>0</v>
      </c>
      <c r="V3194" s="5">
        <f>VLOOKUP(CONCATENATE($F3194," ",$G3194),AllocFactorMatrix,(V$4+1),FALSE)*$E3199</f>
        <v>0</v>
      </c>
      <c r="W3194" s="5">
        <f t="shared" si="1483"/>
        <v>0</v>
      </c>
      <c r="X3194" s="5">
        <f>VLOOKUP(CONCATENATE($F3194," ",$G3194),AllocFactorMatrix,(X$4+1),FALSE)*$E3199</f>
        <v>0</v>
      </c>
      <c r="Y3194" s="5">
        <f>VLOOKUP(CONCATENATE($F3194," ",$G3194),AllocFactorMatrix,(Y$4+1),FALSE)*$E3199</f>
        <v>0</v>
      </c>
      <c r="Z3194" s="5">
        <f t="shared" si="1475"/>
        <v>0</v>
      </c>
      <c r="AA3194" s="5">
        <f>VLOOKUP(CONCATENATE($F3194," ",$G3194),AllocFactorMatrix,(AA$4+1),FALSE)*$E3199</f>
        <v>0</v>
      </c>
      <c r="AB3194" s="5">
        <f>VLOOKUP(CONCATENATE($F3194," ",$G3194),AllocFactorMatrix,(AB$4+1),FALSE)*$E3199</f>
        <v>0</v>
      </c>
      <c r="AC3194" s="5">
        <f>VLOOKUP(CONCATENATE($F3194," ",$G3194),AllocFactorMatrix,(AC$4+1),FALSE)*$E3199</f>
        <v>0</v>
      </c>
    </row>
    <row r="3195" spans="4:29" hidden="1" outlineLevel="1">
      <c r="E3195" s="48"/>
      <c r="F3195" s="175" t="str">
        <f>F3199</f>
        <v>PROD_ENERGY</v>
      </c>
      <c r="G3195" s="52" t="str">
        <f>$G$11</f>
        <v>DISTPRI</v>
      </c>
      <c r="H3195" s="4">
        <f t="shared" si="1469"/>
        <v>0</v>
      </c>
      <c r="I3195" s="5">
        <f>VLOOKUP(CONCATENATE($F3195," ",$G3195),AllocFactorMatrix,(I$4+1),FALSE)*$E3199</f>
        <v>0</v>
      </c>
      <c r="J3195" s="5">
        <f>VLOOKUP(CONCATENATE($F3195," ",$G3195),AllocFactorMatrix,(J$4+1),FALSE)*$E3199</f>
        <v>0</v>
      </c>
      <c r="K3195" s="5">
        <f>VLOOKUP(CONCATENATE($F3195," ",$G3195),AllocFactorMatrix,(K$4+1),FALSE)*$E3199</f>
        <v>0</v>
      </c>
      <c r="L3195" s="5">
        <f>VLOOKUP(CONCATENATE($F3195," ",$G3195),AllocFactorMatrix,(L$4+1),FALSE)*$E3199</f>
        <v>0</v>
      </c>
      <c r="M3195" s="5">
        <f t="shared" si="1482"/>
        <v>0</v>
      </c>
      <c r="N3195" s="5">
        <f>VLOOKUP(CONCATENATE($F3195," ",$G3195),AllocFactorMatrix,(N$4+1),FALSE)*$E3199</f>
        <v>0</v>
      </c>
      <c r="O3195" s="5">
        <f>VLOOKUP(CONCATENATE($F3195," ",$G3195),AllocFactorMatrix,(O$4+1),FALSE)*$E3199</f>
        <v>0</v>
      </c>
      <c r="P3195" s="5">
        <f>VLOOKUP(CONCATENATE($F3195," ",$G3195),AllocFactorMatrix,(P$4+1),FALSE)*$E3199</f>
        <v>0</v>
      </c>
      <c r="Q3195" s="5">
        <f>VLOOKUP(CONCATENATE($F3195," ",$G3195),AllocFactorMatrix,(Q$4+1),FALSE)*$E3199</f>
        <v>0</v>
      </c>
      <c r="R3195" s="5">
        <f t="shared" si="1467"/>
        <v>0</v>
      </c>
      <c r="S3195" s="5">
        <f>VLOOKUP(CONCATENATE($F3195," ",$G3195),AllocFactorMatrix,(S$4+1),FALSE)*$E3199</f>
        <v>0</v>
      </c>
      <c r="T3195" s="5">
        <f>VLOOKUP(CONCATENATE($F3195," ",$G3195),AllocFactorMatrix,(T$4+1),FALSE)*$E3199</f>
        <v>0</v>
      </c>
      <c r="U3195" s="5">
        <f>VLOOKUP(CONCATENATE($F3195," ",$G3195),AllocFactorMatrix,(U$4+1),FALSE)*$E3199</f>
        <v>0</v>
      </c>
      <c r="V3195" s="5">
        <f>VLOOKUP(CONCATENATE($F3195," ",$G3195),AllocFactorMatrix,(V$4+1),FALSE)*$E3199</f>
        <v>0</v>
      </c>
      <c r="W3195" s="5">
        <f t="shared" si="1483"/>
        <v>0</v>
      </c>
      <c r="X3195" s="5">
        <f>VLOOKUP(CONCATENATE($F3195," ",$G3195),AllocFactorMatrix,(X$4+1),FALSE)*$E3199</f>
        <v>0</v>
      </c>
      <c r="Y3195" s="5">
        <f>VLOOKUP(CONCATENATE($F3195," ",$G3195),AllocFactorMatrix,(Y$4+1),FALSE)*$E3199</f>
        <v>0</v>
      </c>
      <c r="Z3195" s="5">
        <f t="shared" si="1475"/>
        <v>0</v>
      </c>
      <c r="AA3195" s="5">
        <f>VLOOKUP(CONCATENATE($F3195," ",$G3195),AllocFactorMatrix,(AA$4+1),FALSE)*$E3199</f>
        <v>0</v>
      </c>
      <c r="AB3195" s="5">
        <f>VLOOKUP(CONCATENATE($F3195," ",$G3195),AllocFactorMatrix,(AB$4+1),FALSE)*$E3199</f>
        <v>0</v>
      </c>
      <c r="AC3195" s="5">
        <f>VLOOKUP(CONCATENATE($F3195," ",$G3195),AllocFactorMatrix,(AC$4+1),FALSE)*$E3199</f>
        <v>0</v>
      </c>
    </row>
    <row r="3196" spans="4:29" hidden="1" outlineLevel="1">
      <c r="E3196" s="48"/>
      <c r="F3196" s="175" t="str">
        <f>F3199</f>
        <v>PROD_ENERGY</v>
      </c>
      <c r="G3196" s="52" t="str">
        <f>$G$12</f>
        <v>DISTSEC</v>
      </c>
      <c r="H3196" s="4">
        <f t="shared" si="1469"/>
        <v>0</v>
      </c>
      <c r="I3196" s="5">
        <f>VLOOKUP(CONCATENATE($F3196," ",$G3196),AllocFactorMatrix,(I$4+1),FALSE)*$E3199</f>
        <v>0</v>
      </c>
      <c r="J3196" s="5">
        <f>VLOOKUP(CONCATENATE($F3196," ",$G3196),AllocFactorMatrix,(J$4+1),FALSE)*$E3199</f>
        <v>0</v>
      </c>
      <c r="K3196" s="5">
        <f>VLOOKUP(CONCATENATE($F3196," ",$G3196),AllocFactorMatrix,(K$4+1),FALSE)*$E3199</f>
        <v>0</v>
      </c>
      <c r="L3196" s="5">
        <f>VLOOKUP(CONCATENATE($F3196," ",$G3196),AllocFactorMatrix,(L$4+1),FALSE)*$E3199</f>
        <v>0</v>
      </c>
      <c r="M3196" s="5">
        <f t="shared" si="1482"/>
        <v>0</v>
      </c>
      <c r="N3196" s="5">
        <f>VLOOKUP(CONCATENATE($F3196," ",$G3196),AllocFactorMatrix,(N$4+1),FALSE)*$E3199</f>
        <v>0</v>
      </c>
      <c r="O3196" s="5">
        <f>VLOOKUP(CONCATENATE($F3196," ",$G3196),AllocFactorMatrix,(O$4+1),FALSE)*$E3199</f>
        <v>0</v>
      </c>
      <c r="P3196" s="5">
        <f>VLOOKUP(CONCATENATE($F3196," ",$G3196),AllocFactorMatrix,(P$4+1),FALSE)*$E3199</f>
        <v>0</v>
      </c>
      <c r="Q3196" s="5">
        <f>VLOOKUP(CONCATENATE($F3196," ",$G3196),AllocFactorMatrix,(Q$4+1),FALSE)*$E3199</f>
        <v>0</v>
      </c>
      <c r="R3196" s="5">
        <f t="shared" si="1467"/>
        <v>0</v>
      </c>
      <c r="S3196" s="5">
        <f>VLOOKUP(CONCATENATE($F3196," ",$G3196),AllocFactorMatrix,(S$4+1),FALSE)*$E3199</f>
        <v>0</v>
      </c>
      <c r="T3196" s="5">
        <f>VLOOKUP(CONCATENATE($F3196," ",$G3196),AllocFactorMatrix,(T$4+1),FALSE)*$E3199</f>
        <v>0</v>
      </c>
      <c r="U3196" s="5">
        <f>VLOOKUP(CONCATENATE($F3196," ",$G3196),AllocFactorMatrix,(U$4+1),FALSE)*$E3199</f>
        <v>0</v>
      </c>
      <c r="V3196" s="5">
        <f>VLOOKUP(CONCATENATE($F3196," ",$G3196),AllocFactorMatrix,(V$4+1),FALSE)*$E3199</f>
        <v>0</v>
      </c>
      <c r="W3196" s="5">
        <f t="shared" si="1483"/>
        <v>0</v>
      </c>
      <c r="X3196" s="5">
        <f>VLOOKUP(CONCATENATE($F3196," ",$G3196),AllocFactorMatrix,(X$4+1),FALSE)*$E3199</f>
        <v>0</v>
      </c>
      <c r="Y3196" s="5">
        <f>VLOOKUP(CONCATENATE($F3196," ",$G3196),AllocFactorMatrix,(Y$4+1),FALSE)*$E3199</f>
        <v>0</v>
      </c>
      <c r="Z3196" s="5">
        <f t="shared" si="1475"/>
        <v>0</v>
      </c>
      <c r="AA3196" s="5">
        <f>VLOOKUP(CONCATENATE($F3196," ",$G3196),AllocFactorMatrix,(AA$4+1),FALSE)*$E3199</f>
        <v>0</v>
      </c>
      <c r="AB3196" s="5">
        <f>VLOOKUP(CONCATENATE($F3196," ",$G3196),AllocFactorMatrix,(AB$4+1),FALSE)*$E3199</f>
        <v>0</v>
      </c>
      <c r="AC3196" s="5">
        <f>VLOOKUP(CONCATENATE($F3196," ",$G3196),AllocFactorMatrix,(AC$4+1),FALSE)*$E3199</f>
        <v>0</v>
      </c>
    </row>
    <row r="3197" spans="4:29" hidden="1" outlineLevel="1">
      <c r="E3197" s="48"/>
      <c r="F3197" s="175" t="str">
        <f>F3199</f>
        <v>PROD_ENERGY</v>
      </c>
      <c r="G3197" s="52" t="str">
        <f>$G$13</f>
        <v>ENERGY</v>
      </c>
      <c r="H3197" s="4">
        <f t="shared" si="1469"/>
        <v>9051.9999999999982</v>
      </c>
      <c r="I3197" s="5">
        <f>VLOOKUP(CONCATENATE($F3197," ",$G3197),AllocFactorMatrix,(I$4+1),FALSE)*$E3199</f>
        <v>3541.9227657908405</v>
      </c>
      <c r="J3197" s="5">
        <f>VLOOKUP(CONCATENATE($F3197," ",$G3197),AllocFactorMatrix,(J$4+1),FALSE)*$E3199</f>
        <v>1021.8344413798903</v>
      </c>
      <c r="K3197" s="5">
        <f>VLOOKUP(CONCATENATE($F3197," ",$G3197),AllocFactorMatrix,(K$4+1),FALSE)*$E3199</f>
        <v>14.242191057424433</v>
      </c>
      <c r="L3197" s="5">
        <f>VLOOKUP(CONCATENATE($F3197," ",$G3197),AllocFactorMatrix,(L$4+1),FALSE)*$E3199</f>
        <v>1.9910462394094128</v>
      </c>
      <c r="M3197" s="5">
        <f t="shared" si="1482"/>
        <v>1038.0676786767242</v>
      </c>
      <c r="N3197" s="5">
        <f>VLOOKUP(CONCATENATE($F3197," ",$G3197),AllocFactorMatrix,(N$4+1),FALSE)*$E3199</f>
        <v>662.99103317640061</v>
      </c>
      <c r="O3197" s="5">
        <f>VLOOKUP(CONCATENATE($F3197," ",$G3197),AllocFactorMatrix,(O$4+1),FALSE)*$E3199</f>
        <v>118.23713487322365</v>
      </c>
      <c r="P3197" s="5">
        <f>VLOOKUP(CONCATENATE($F3197," ",$G3197),AllocFactorMatrix,(P$4+1),FALSE)*$E3199</f>
        <v>24.077410686264979</v>
      </c>
      <c r="Q3197" s="5">
        <f>VLOOKUP(CONCATENATE($F3197," ",$G3197),AllocFactorMatrix,(Q$4+1),FALSE)*$E3199</f>
        <v>0.90941195014107756</v>
      </c>
      <c r="R3197" s="5">
        <f t="shared" si="1467"/>
        <v>806.21499068603043</v>
      </c>
      <c r="S3197" s="5">
        <f>VLOOKUP(CONCATENATE($F3197," ",$G3197),AllocFactorMatrix,(S$4+1),FALSE)*$E3199</f>
        <v>34.720852459515783</v>
      </c>
      <c r="T3197" s="5">
        <f>VLOOKUP(CONCATENATE($F3197," ",$G3197),AllocFactorMatrix,(T$4+1),FALSE)*$E3199</f>
        <v>548.94327902511475</v>
      </c>
      <c r="U3197" s="5">
        <f>VLOOKUP(CONCATENATE($F3197," ",$G3197),AllocFactorMatrix,(U$4+1),FALSE)*$E3199</f>
        <v>2360.9156996389283</v>
      </c>
      <c r="V3197" s="5">
        <f>VLOOKUP(CONCATENATE($F3197," ",$G3197),AllocFactorMatrix,(V$4+1),FALSE)*$E3199</f>
        <v>444.11290225516547</v>
      </c>
      <c r="W3197" s="5">
        <f t="shared" si="1483"/>
        <v>3388.6927333787244</v>
      </c>
      <c r="X3197" s="5">
        <f>VLOOKUP(CONCATENATE($F3197," ",$G3197),AllocFactorMatrix,(X$4+1),FALSE)*$E3199</f>
        <v>182.1170645527142</v>
      </c>
      <c r="Y3197" s="5">
        <f>VLOOKUP(CONCATENATE($F3197," ",$G3197),AllocFactorMatrix,(Y$4+1),FALSE)*$E3199</f>
        <v>3.6541425721162581</v>
      </c>
      <c r="Z3197" s="5">
        <f t="shared" si="1475"/>
        <v>185.77120712483045</v>
      </c>
      <c r="AA3197" s="5">
        <f>VLOOKUP(CONCATENATE($F3197," ",$G3197),AllocFactorMatrix,(AA$4+1),FALSE)*$E3199</f>
        <v>3.2595108438843763</v>
      </c>
      <c r="AB3197" s="5">
        <f>VLOOKUP(CONCATENATE($F3197," ",$G3197),AllocFactorMatrix,(AB$4+1),FALSE)*$E3199</f>
        <v>73.011926583018393</v>
      </c>
      <c r="AC3197" s="5">
        <f>VLOOKUP(CONCATENATE($F3197," ",$G3197),AllocFactorMatrix,(AC$4+1),FALSE)*$E3199</f>
        <v>15.059186915944524</v>
      </c>
    </row>
    <row r="3198" spans="4:29" hidden="1" outlineLevel="1">
      <c r="E3198" s="48"/>
      <c r="F3198" s="175" t="str">
        <f>F3199</f>
        <v>PROD_ENERGY</v>
      </c>
      <c r="G3198" s="52" t="str">
        <f>$G$14</f>
        <v>CUSTOMER</v>
      </c>
      <c r="H3198" s="4">
        <f t="shared" si="1469"/>
        <v>0</v>
      </c>
      <c r="I3198" s="5">
        <f>VLOOKUP(CONCATENATE($F3198," ",$G3198),AllocFactorMatrix,(I$4+1),FALSE)*$E3199</f>
        <v>0</v>
      </c>
      <c r="J3198" s="5">
        <f>VLOOKUP(CONCATENATE($F3198," ",$G3198),AllocFactorMatrix,(J$4+1),FALSE)*$E3199</f>
        <v>0</v>
      </c>
      <c r="K3198" s="5">
        <f>VLOOKUP(CONCATENATE($F3198," ",$G3198),AllocFactorMatrix,(K$4+1),FALSE)*$E3199</f>
        <v>0</v>
      </c>
      <c r="L3198" s="5">
        <f>VLOOKUP(CONCATENATE($F3198," ",$G3198),AllocFactorMatrix,(L$4+1),FALSE)*$E3199</f>
        <v>0</v>
      </c>
      <c r="M3198" s="5">
        <f t="shared" si="1482"/>
        <v>0</v>
      </c>
      <c r="N3198" s="5">
        <f>VLOOKUP(CONCATENATE($F3198," ",$G3198),AllocFactorMatrix,(N$4+1),FALSE)*$E3199</f>
        <v>0</v>
      </c>
      <c r="O3198" s="5">
        <f>VLOOKUP(CONCATENATE($F3198," ",$G3198),AllocFactorMatrix,(O$4+1),FALSE)*$E3199</f>
        <v>0</v>
      </c>
      <c r="P3198" s="5">
        <f>VLOOKUP(CONCATENATE($F3198," ",$G3198),AllocFactorMatrix,(P$4+1),FALSE)*$E3199</f>
        <v>0</v>
      </c>
      <c r="Q3198" s="5">
        <f>VLOOKUP(CONCATENATE($F3198," ",$G3198),AllocFactorMatrix,(Q$4+1),FALSE)*$E3199</f>
        <v>0</v>
      </c>
      <c r="R3198" s="5">
        <f t="shared" si="1467"/>
        <v>0</v>
      </c>
      <c r="S3198" s="5">
        <f>VLOOKUP(CONCATENATE($F3198," ",$G3198),AllocFactorMatrix,(S$4+1),FALSE)*$E3199</f>
        <v>0</v>
      </c>
      <c r="T3198" s="5">
        <f>VLOOKUP(CONCATENATE($F3198," ",$G3198),AllocFactorMatrix,(T$4+1),FALSE)*$E3199</f>
        <v>0</v>
      </c>
      <c r="U3198" s="5">
        <f>VLOOKUP(CONCATENATE($F3198," ",$G3198),AllocFactorMatrix,(U$4+1),FALSE)*$E3199</f>
        <v>0</v>
      </c>
      <c r="V3198" s="5">
        <f>VLOOKUP(CONCATENATE($F3198," ",$G3198),AllocFactorMatrix,(V$4+1),FALSE)*$E3199</f>
        <v>0</v>
      </c>
      <c r="W3198" s="5">
        <f t="shared" si="1483"/>
        <v>0</v>
      </c>
      <c r="X3198" s="5">
        <f>VLOOKUP(CONCATENATE($F3198," ",$G3198),AllocFactorMatrix,(X$4+1),FALSE)*$E3199</f>
        <v>0</v>
      </c>
      <c r="Y3198" s="5">
        <f>VLOOKUP(CONCATENATE($F3198," ",$G3198),AllocFactorMatrix,(Y$4+1),FALSE)*$E3199</f>
        <v>0</v>
      </c>
      <c r="Z3198" s="5">
        <f t="shared" si="1475"/>
        <v>0</v>
      </c>
      <c r="AA3198" s="5">
        <f>VLOOKUP(CONCATENATE($F3198," ",$G3198),AllocFactorMatrix,(AA$4+1),FALSE)*$E3199</f>
        <v>0</v>
      </c>
      <c r="AB3198" s="5">
        <f>VLOOKUP(CONCATENATE($F3198," ",$G3198),AllocFactorMatrix,(AB$4+1),FALSE)*$E3199</f>
        <v>0</v>
      </c>
      <c r="AC3198" s="5">
        <f>VLOOKUP(CONCATENATE($F3198," ",$G3198),AllocFactorMatrix,(AC$4+1),FALSE)*$E3199</f>
        <v>0</v>
      </c>
    </row>
    <row r="3199" spans="4:29" collapsed="1">
      <c r="D3199" s="52" t="s">
        <v>267</v>
      </c>
      <c r="E3199" s="58">
        <v>9052</v>
      </c>
      <c r="F3199" s="93" t="s">
        <v>31</v>
      </c>
      <c r="G3199" s="52" t="str">
        <f>$G$15</f>
        <v>TOTAL</v>
      </c>
      <c r="H3199" s="4">
        <f t="shared" si="1469"/>
        <v>9051.9999999999982</v>
      </c>
      <c r="I3199" s="5">
        <f>VLOOKUP(CONCATENATE($F3199," ",$G3199),AllocFactorMatrix,(I$4+1),FALSE)*$E3199</f>
        <v>3541.9227657908405</v>
      </c>
      <c r="J3199" s="5">
        <f>VLOOKUP(CONCATENATE($F3199," ",$G3199),AllocFactorMatrix,(J$4+1),FALSE)*$E3199</f>
        <v>1021.8344413798903</v>
      </c>
      <c r="K3199" s="5">
        <f>VLOOKUP(CONCATENATE($F3199," ",$G3199),AllocFactorMatrix,(K$4+1),FALSE)*$E3199</f>
        <v>14.242191057424433</v>
      </c>
      <c r="L3199" s="5">
        <f>VLOOKUP(CONCATENATE($F3199," ",$G3199),AllocFactorMatrix,(L$4+1),FALSE)*$E3199</f>
        <v>1.9910462394094128</v>
      </c>
      <c r="M3199" s="5">
        <f t="shared" si="1482"/>
        <v>1038.0676786767242</v>
      </c>
      <c r="N3199" s="5">
        <f>VLOOKUP(CONCATENATE($F3199," ",$G3199),AllocFactorMatrix,(N$4+1),FALSE)*$E3199</f>
        <v>662.99103317640061</v>
      </c>
      <c r="O3199" s="5">
        <f>VLOOKUP(CONCATENATE($F3199," ",$G3199),AllocFactorMatrix,(O$4+1),FALSE)*$E3199</f>
        <v>118.23713487322365</v>
      </c>
      <c r="P3199" s="5">
        <f>VLOOKUP(CONCATENATE($F3199," ",$G3199),AllocFactorMatrix,(P$4+1),FALSE)*$E3199</f>
        <v>24.077410686264979</v>
      </c>
      <c r="Q3199" s="5">
        <f>VLOOKUP(CONCATENATE($F3199," ",$G3199),AllocFactorMatrix,(Q$4+1),FALSE)*$E3199</f>
        <v>0.90941195014107756</v>
      </c>
      <c r="R3199" s="5">
        <f t="shared" si="1467"/>
        <v>806.21499068603043</v>
      </c>
      <c r="S3199" s="5">
        <f>VLOOKUP(CONCATENATE($F3199," ",$G3199),AllocFactorMatrix,(S$4+1),FALSE)*$E3199</f>
        <v>34.720852459515783</v>
      </c>
      <c r="T3199" s="5">
        <f>VLOOKUP(CONCATENATE($F3199," ",$G3199),AllocFactorMatrix,(T$4+1),FALSE)*$E3199</f>
        <v>548.94327902511475</v>
      </c>
      <c r="U3199" s="5">
        <f>VLOOKUP(CONCATENATE($F3199," ",$G3199),AllocFactorMatrix,(U$4+1),FALSE)*$E3199</f>
        <v>2360.9156996389283</v>
      </c>
      <c r="V3199" s="5">
        <f>VLOOKUP(CONCATENATE($F3199," ",$G3199),AllocFactorMatrix,(V$4+1),FALSE)*$E3199</f>
        <v>444.11290225516547</v>
      </c>
      <c r="W3199" s="5">
        <f t="shared" si="1483"/>
        <v>3388.6927333787244</v>
      </c>
      <c r="X3199" s="5">
        <f>VLOOKUP(CONCATENATE($F3199," ",$G3199),AllocFactorMatrix,(X$4+1),FALSE)*$E3199</f>
        <v>182.1170645527142</v>
      </c>
      <c r="Y3199" s="5">
        <f>VLOOKUP(CONCATENATE($F3199," ",$G3199),AllocFactorMatrix,(Y$4+1),FALSE)*$E3199</f>
        <v>3.6541425721162581</v>
      </c>
      <c r="Z3199" s="5">
        <f t="shared" si="1475"/>
        <v>185.77120712483045</v>
      </c>
      <c r="AA3199" s="5">
        <f>VLOOKUP(CONCATENATE($F3199," ",$G3199),AllocFactorMatrix,(AA$4+1),FALSE)*$E3199</f>
        <v>3.2595108438843763</v>
      </c>
      <c r="AB3199" s="5">
        <f>VLOOKUP(CONCATENATE($F3199," ",$G3199),AllocFactorMatrix,(AB$4+1),FALSE)*$E3199</f>
        <v>73.011926583018393</v>
      </c>
      <c r="AC3199" s="5">
        <f>VLOOKUP(CONCATENATE($F3199," ",$G3199),AllocFactorMatrix,(AC$4+1),FALSE)*$E3199</f>
        <v>15.059186915944524</v>
      </c>
    </row>
    <row r="3200" spans="4:29" hidden="1" outlineLevel="1">
      <c r="E3200" s="48"/>
      <c r="F3200" s="175" t="str">
        <f>F3207</f>
        <v>PROD_ENERGY</v>
      </c>
      <c r="G3200" s="52" t="str">
        <f>$G$8</f>
        <v>PRODUCTION</v>
      </c>
      <c r="H3200" s="4">
        <f t="shared" ref="H3200:H3223" si="1484">SUBTOTAL(9,I3200:AC3200)</f>
        <v>0</v>
      </c>
      <c r="I3200" s="5">
        <f>VLOOKUP(CONCATENATE($F3200," ",$G3200),AllocFactorMatrix,(I$4+1),FALSE)*$E3207</f>
        <v>0</v>
      </c>
      <c r="J3200" s="5">
        <f>VLOOKUP(CONCATENATE($F3200," ",$G3200),AllocFactorMatrix,(J$4+1),FALSE)*$E3207</f>
        <v>0</v>
      </c>
      <c r="K3200" s="5">
        <f>VLOOKUP(CONCATENATE($F3200," ",$G3200),AllocFactorMatrix,(K$4+1),FALSE)*$E3207</f>
        <v>0</v>
      </c>
      <c r="L3200" s="5">
        <f>VLOOKUP(CONCATENATE($F3200," ",$G3200),AllocFactorMatrix,(L$4+1),FALSE)*$E3207</f>
        <v>0</v>
      </c>
      <c r="M3200" s="5">
        <f t="shared" si="1465"/>
        <v>0</v>
      </c>
      <c r="N3200" s="5">
        <f>VLOOKUP(CONCATENATE($F3200," ",$G3200),AllocFactorMatrix,(N$4+1),FALSE)*$E3207</f>
        <v>0</v>
      </c>
      <c r="O3200" s="5">
        <f>VLOOKUP(CONCATENATE($F3200," ",$G3200),AllocFactorMatrix,(O$4+1),FALSE)*$E3207</f>
        <v>0</v>
      </c>
      <c r="P3200" s="5">
        <f>VLOOKUP(CONCATENATE($F3200," ",$G3200),AllocFactorMatrix,(P$4+1),FALSE)*$E3207</f>
        <v>0</v>
      </c>
      <c r="Q3200" s="5">
        <f>VLOOKUP(CONCATENATE($F3200," ",$G3200),AllocFactorMatrix,(Q$4+1),FALSE)*$E3207</f>
        <v>0</v>
      </c>
      <c r="R3200" s="5">
        <f t="shared" si="1467"/>
        <v>0</v>
      </c>
      <c r="S3200" s="5">
        <f>VLOOKUP(CONCATENATE($F3200," ",$G3200),AllocFactorMatrix,(S$4+1),FALSE)*$E3207</f>
        <v>0</v>
      </c>
      <c r="T3200" s="5">
        <f>VLOOKUP(CONCATENATE($F3200," ",$G3200),AllocFactorMatrix,(T$4+1),FALSE)*$E3207</f>
        <v>0</v>
      </c>
      <c r="U3200" s="5">
        <f>VLOOKUP(CONCATENATE($F3200," ",$G3200),AllocFactorMatrix,(U$4+1),FALSE)*$E3207</f>
        <v>0</v>
      </c>
      <c r="V3200" s="5">
        <f>VLOOKUP(CONCATENATE($F3200," ",$G3200),AllocFactorMatrix,(V$4+1),FALSE)*$E3207</f>
        <v>0</v>
      </c>
      <c r="W3200" s="5">
        <f>SUBTOTAL(9,S3200:V3200)</f>
        <v>0</v>
      </c>
      <c r="X3200" s="5">
        <f>VLOOKUP(CONCATENATE($F3200," ",$G3200),AllocFactorMatrix,(X$4+1),FALSE)*$E3207</f>
        <v>0</v>
      </c>
      <c r="Y3200" s="5">
        <f>VLOOKUP(CONCATENATE($F3200," ",$G3200),AllocFactorMatrix,(Y$4+1),FALSE)*$E3207</f>
        <v>0</v>
      </c>
      <c r="Z3200" s="5">
        <f t="shared" ref="Z3200:Z3223" si="1485">SUBTOTAL(9,X3200:Y3200)</f>
        <v>0</v>
      </c>
      <c r="AA3200" s="5">
        <f>VLOOKUP(CONCATENATE($F3200," ",$G3200),AllocFactorMatrix,(AA$4+1),FALSE)*$E3207</f>
        <v>0</v>
      </c>
      <c r="AB3200" s="5">
        <f>VLOOKUP(CONCATENATE($F3200," ",$G3200),AllocFactorMatrix,(AB$4+1),FALSE)*$E3207</f>
        <v>0</v>
      </c>
      <c r="AC3200" s="5">
        <f>VLOOKUP(CONCATENATE($F3200," ",$G3200),AllocFactorMatrix,(AC$4+1),FALSE)*$E3207</f>
        <v>0</v>
      </c>
    </row>
    <row r="3201" spans="4:29" hidden="1" outlineLevel="1">
      <c r="E3201" s="48"/>
      <c r="F3201" s="175" t="str">
        <f>F3207</f>
        <v>PROD_ENERGY</v>
      </c>
      <c r="G3201" s="52" t="str">
        <f>$G$9</f>
        <v>BULKTRAN</v>
      </c>
      <c r="H3201" s="4">
        <f t="shared" si="1484"/>
        <v>0</v>
      </c>
      <c r="I3201" s="5">
        <f>VLOOKUP(CONCATENATE($F3201," ",$G3201),AllocFactorMatrix,(I$4+1),FALSE)*$E3207</f>
        <v>0</v>
      </c>
      <c r="J3201" s="5">
        <f>VLOOKUP(CONCATENATE($F3201," ",$G3201),AllocFactorMatrix,(J$4+1),FALSE)*$E3207</f>
        <v>0</v>
      </c>
      <c r="K3201" s="5">
        <f>VLOOKUP(CONCATENATE($F3201," ",$G3201),AllocFactorMatrix,(K$4+1),FALSE)*$E3207</f>
        <v>0</v>
      </c>
      <c r="L3201" s="5">
        <f>VLOOKUP(CONCATENATE($F3201," ",$G3201),AllocFactorMatrix,(L$4+1),FALSE)*$E3207</f>
        <v>0</v>
      </c>
      <c r="M3201" s="5">
        <f t="shared" si="1465"/>
        <v>0</v>
      </c>
      <c r="N3201" s="5">
        <f>VLOOKUP(CONCATENATE($F3201," ",$G3201),AllocFactorMatrix,(N$4+1),FALSE)*$E3207</f>
        <v>0</v>
      </c>
      <c r="O3201" s="5">
        <f>VLOOKUP(CONCATENATE($F3201," ",$G3201),AllocFactorMatrix,(O$4+1),FALSE)*$E3207</f>
        <v>0</v>
      </c>
      <c r="P3201" s="5">
        <f>VLOOKUP(CONCATENATE($F3201," ",$G3201),AllocFactorMatrix,(P$4+1),FALSE)*$E3207</f>
        <v>0</v>
      </c>
      <c r="Q3201" s="5">
        <f>VLOOKUP(CONCATENATE($F3201," ",$G3201),AllocFactorMatrix,(Q$4+1),FALSE)*$E3207</f>
        <v>0</v>
      </c>
      <c r="R3201" s="5">
        <f t="shared" ref="R3201:R3223" si="1486">SUBTOTAL(9,N3201:Q3201)</f>
        <v>0</v>
      </c>
      <c r="S3201" s="5">
        <f>VLOOKUP(CONCATENATE($F3201," ",$G3201),AllocFactorMatrix,(S$4+1),FALSE)*$E3207</f>
        <v>0</v>
      </c>
      <c r="T3201" s="5">
        <f>VLOOKUP(CONCATENATE($F3201," ",$G3201),AllocFactorMatrix,(T$4+1),FALSE)*$E3207</f>
        <v>0</v>
      </c>
      <c r="U3201" s="5">
        <f>VLOOKUP(CONCATENATE($F3201," ",$G3201),AllocFactorMatrix,(U$4+1),FALSE)*$E3207</f>
        <v>0</v>
      </c>
      <c r="V3201" s="5">
        <f>VLOOKUP(CONCATENATE($F3201," ",$G3201),AllocFactorMatrix,(V$4+1),FALSE)*$E3207</f>
        <v>0</v>
      </c>
      <c r="W3201" s="5">
        <f t="shared" ref="W3201:W3207" si="1487">SUBTOTAL(9,S3201:V3201)</f>
        <v>0</v>
      </c>
      <c r="X3201" s="5">
        <f>VLOOKUP(CONCATENATE($F3201," ",$G3201),AllocFactorMatrix,(X$4+1),FALSE)*$E3207</f>
        <v>0</v>
      </c>
      <c r="Y3201" s="5">
        <f>VLOOKUP(CONCATENATE($F3201," ",$G3201),AllocFactorMatrix,(Y$4+1),FALSE)*$E3207</f>
        <v>0</v>
      </c>
      <c r="Z3201" s="5">
        <f t="shared" si="1485"/>
        <v>0</v>
      </c>
      <c r="AA3201" s="5">
        <f>VLOOKUP(CONCATENATE($F3201," ",$G3201),AllocFactorMatrix,(AA$4+1),FALSE)*$E3207</f>
        <v>0</v>
      </c>
      <c r="AB3201" s="5">
        <f>VLOOKUP(CONCATENATE($F3201," ",$G3201),AllocFactorMatrix,(AB$4+1),FALSE)*$E3207</f>
        <v>0</v>
      </c>
      <c r="AC3201" s="5">
        <f>VLOOKUP(CONCATENATE($F3201," ",$G3201),AllocFactorMatrix,(AC$4+1),FALSE)*$E3207</f>
        <v>0</v>
      </c>
    </row>
    <row r="3202" spans="4:29" hidden="1" outlineLevel="1">
      <c r="E3202" s="48"/>
      <c r="F3202" s="175" t="str">
        <f>F3207</f>
        <v>PROD_ENERGY</v>
      </c>
      <c r="G3202" s="52" t="str">
        <f>$G$10</f>
        <v>SUBTRAN</v>
      </c>
      <c r="H3202" s="4">
        <f t="shared" si="1484"/>
        <v>0</v>
      </c>
      <c r="I3202" s="5">
        <f>VLOOKUP(CONCATENATE($F3202," ",$G3202),AllocFactorMatrix,(I$4+1),FALSE)*$E3207</f>
        <v>0</v>
      </c>
      <c r="J3202" s="5">
        <f>VLOOKUP(CONCATENATE($F3202," ",$G3202),AllocFactorMatrix,(J$4+1),FALSE)*$E3207</f>
        <v>0</v>
      </c>
      <c r="K3202" s="5">
        <f>VLOOKUP(CONCATENATE($F3202," ",$G3202),AllocFactorMatrix,(K$4+1),FALSE)*$E3207</f>
        <v>0</v>
      </c>
      <c r="L3202" s="5">
        <f>VLOOKUP(CONCATENATE($F3202," ",$G3202),AllocFactorMatrix,(L$4+1),FALSE)*$E3207</f>
        <v>0</v>
      </c>
      <c r="M3202" s="5">
        <f t="shared" si="1465"/>
        <v>0</v>
      </c>
      <c r="N3202" s="5">
        <f>VLOOKUP(CONCATENATE($F3202," ",$G3202),AllocFactorMatrix,(N$4+1),FALSE)*$E3207</f>
        <v>0</v>
      </c>
      <c r="O3202" s="5">
        <f>VLOOKUP(CONCATENATE($F3202," ",$G3202),AllocFactorMatrix,(O$4+1),FALSE)*$E3207</f>
        <v>0</v>
      </c>
      <c r="P3202" s="5">
        <f>VLOOKUP(CONCATENATE($F3202," ",$G3202),AllocFactorMatrix,(P$4+1),FALSE)*$E3207</f>
        <v>0</v>
      </c>
      <c r="Q3202" s="5">
        <f>VLOOKUP(CONCATENATE($F3202," ",$G3202),AllocFactorMatrix,(Q$4+1),FALSE)*$E3207</f>
        <v>0</v>
      </c>
      <c r="R3202" s="5">
        <f t="shared" si="1486"/>
        <v>0</v>
      </c>
      <c r="S3202" s="5">
        <f>VLOOKUP(CONCATENATE($F3202," ",$G3202),AllocFactorMatrix,(S$4+1),FALSE)*$E3207</f>
        <v>0</v>
      </c>
      <c r="T3202" s="5">
        <f>VLOOKUP(CONCATENATE($F3202," ",$G3202),AllocFactorMatrix,(T$4+1),FALSE)*$E3207</f>
        <v>0</v>
      </c>
      <c r="U3202" s="5">
        <f>VLOOKUP(CONCATENATE($F3202," ",$G3202),AllocFactorMatrix,(U$4+1),FALSE)*$E3207</f>
        <v>0</v>
      </c>
      <c r="V3202" s="5">
        <f>VLOOKUP(CONCATENATE($F3202," ",$G3202),AllocFactorMatrix,(V$4+1),FALSE)*$E3207</f>
        <v>0</v>
      </c>
      <c r="W3202" s="5">
        <f t="shared" si="1487"/>
        <v>0</v>
      </c>
      <c r="X3202" s="5">
        <f>VLOOKUP(CONCATENATE($F3202," ",$G3202),AllocFactorMatrix,(X$4+1),FALSE)*$E3207</f>
        <v>0</v>
      </c>
      <c r="Y3202" s="5">
        <f>VLOOKUP(CONCATENATE($F3202," ",$G3202),AllocFactorMatrix,(Y$4+1),FALSE)*$E3207</f>
        <v>0</v>
      </c>
      <c r="Z3202" s="5">
        <f t="shared" si="1485"/>
        <v>0</v>
      </c>
      <c r="AA3202" s="5">
        <f>VLOOKUP(CONCATENATE($F3202," ",$G3202),AllocFactorMatrix,(AA$4+1),FALSE)*$E3207</f>
        <v>0</v>
      </c>
      <c r="AB3202" s="5">
        <f>VLOOKUP(CONCATENATE($F3202," ",$G3202),AllocFactorMatrix,(AB$4+1),FALSE)*$E3207</f>
        <v>0</v>
      </c>
      <c r="AC3202" s="5">
        <f>VLOOKUP(CONCATENATE($F3202," ",$G3202),AllocFactorMatrix,(AC$4+1),FALSE)*$E3207</f>
        <v>0</v>
      </c>
    </row>
    <row r="3203" spans="4:29" hidden="1" outlineLevel="1">
      <c r="E3203" s="48"/>
      <c r="F3203" s="175" t="str">
        <f>F3207</f>
        <v>PROD_ENERGY</v>
      </c>
      <c r="G3203" s="52" t="str">
        <f>$G$11</f>
        <v>DISTPRI</v>
      </c>
      <c r="H3203" s="4">
        <f t="shared" si="1484"/>
        <v>0</v>
      </c>
      <c r="I3203" s="5">
        <f>VLOOKUP(CONCATENATE($F3203," ",$G3203),AllocFactorMatrix,(I$4+1),FALSE)*$E3207</f>
        <v>0</v>
      </c>
      <c r="J3203" s="5">
        <f>VLOOKUP(CONCATENATE($F3203," ",$G3203),AllocFactorMatrix,(J$4+1),FALSE)*$E3207</f>
        <v>0</v>
      </c>
      <c r="K3203" s="5">
        <f>VLOOKUP(CONCATENATE($F3203," ",$G3203),AllocFactorMatrix,(K$4+1),FALSE)*$E3207</f>
        <v>0</v>
      </c>
      <c r="L3203" s="5">
        <f>VLOOKUP(CONCATENATE($F3203," ",$G3203),AllocFactorMatrix,(L$4+1),FALSE)*$E3207</f>
        <v>0</v>
      </c>
      <c r="M3203" s="5">
        <f t="shared" si="1465"/>
        <v>0</v>
      </c>
      <c r="N3203" s="5">
        <f>VLOOKUP(CONCATENATE($F3203," ",$G3203),AllocFactorMatrix,(N$4+1),FALSE)*$E3207</f>
        <v>0</v>
      </c>
      <c r="O3203" s="5">
        <f>VLOOKUP(CONCATENATE($F3203," ",$G3203),AllocFactorMatrix,(O$4+1),FALSE)*$E3207</f>
        <v>0</v>
      </c>
      <c r="P3203" s="5">
        <f>VLOOKUP(CONCATENATE($F3203," ",$G3203),AllocFactorMatrix,(P$4+1),FALSE)*$E3207</f>
        <v>0</v>
      </c>
      <c r="Q3203" s="5">
        <f>VLOOKUP(CONCATENATE($F3203," ",$G3203),AllocFactorMatrix,(Q$4+1),FALSE)*$E3207</f>
        <v>0</v>
      </c>
      <c r="R3203" s="5">
        <f t="shared" si="1486"/>
        <v>0</v>
      </c>
      <c r="S3203" s="5">
        <f>VLOOKUP(CONCATENATE($F3203," ",$G3203),AllocFactorMatrix,(S$4+1),FALSE)*$E3207</f>
        <v>0</v>
      </c>
      <c r="T3203" s="5">
        <f>VLOOKUP(CONCATENATE($F3203," ",$G3203),AllocFactorMatrix,(T$4+1),FALSE)*$E3207</f>
        <v>0</v>
      </c>
      <c r="U3203" s="5">
        <f>VLOOKUP(CONCATENATE($F3203," ",$G3203),AllocFactorMatrix,(U$4+1),FALSE)*$E3207</f>
        <v>0</v>
      </c>
      <c r="V3203" s="5">
        <f>VLOOKUP(CONCATENATE($F3203," ",$G3203),AllocFactorMatrix,(V$4+1),FALSE)*$E3207</f>
        <v>0</v>
      </c>
      <c r="W3203" s="5">
        <f t="shared" si="1487"/>
        <v>0</v>
      </c>
      <c r="X3203" s="5">
        <f>VLOOKUP(CONCATENATE($F3203," ",$G3203),AllocFactorMatrix,(X$4+1),FALSE)*$E3207</f>
        <v>0</v>
      </c>
      <c r="Y3203" s="5">
        <f>VLOOKUP(CONCATENATE($F3203," ",$G3203),AllocFactorMatrix,(Y$4+1),FALSE)*$E3207</f>
        <v>0</v>
      </c>
      <c r="Z3203" s="5">
        <f t="shared" si="1485"/>
        <v>0</v>
      </c>
      <c r="AA3203" s="5">
        <f>VLOOKUP(CONCATENATE($F3203," ",$G3203),AllocFactorMatrix,(AA$4+1),FALSE)*$E3207</f>
        <v>0</v>
      </c>
      <c r="AB3203" s="5">
        <f>VLOOKUP(CONCATENATE($F3203," ",$G3203),AllocFactorMatrix,(AB$4+1),FALSE)*$E3207</f>
        <v>0</v>
      </c>
      <c r="AC3203" s="5">
        <f>VLOOKUP(CONCATENATE($F3203," ",$G3203),AllocFactorMatrix,(AC$4+1),FALSE)*$E3207</f>
        <v>0</v>
      </c>
    </row>
    <row r="3204" spans="4:29" hidden="1" outlineLevel="1">
      <c r="E3204" s="48"/>
      <c r="F3204" s="175" t="str">
        <f>F3207</f>
        <v>PROD_ENERGY</v>
      </c>
      <c r="G3204" s="52" t="str">
        <f>$G$12</f>
        <v>DISTSEC</v>
      </c>
      <c r="H3204" s="4">
        <f t="shared" si="1484"/>
        <v>0</v>
      </c>
      <c r="I3204" s="5">
        <f>VLOOKUP(CONCATENATE($F3204," ",$G3204),AllocFactorMatrix,(I$4+1),FALSE)*$E3207</f>
        <v>0</v>
      </c>
      <c r="J3204" s="5">
        <f>VLOOKUP(CONCATENATE($F3204," ",$G3204),AllocFactorMatrix,(J$4+1),FALSE)*$E3207</f>
        <v>0</v>
      </c>
      <c r="K3204" s="5">
        <f>VLOOKUP(CONCATENATE($F3204," ",$G3204),AllocFactorMatrix,(K$4+1),FALSE)*$E3207</f>
        <v>0</v>
      </c>
      <c r="L3204" s="5">
        <f>VLOOKUP(CONCATENATE($F3204," ",$G3204),AllocFactorMatrix,(L$4+1),FALSE)*$E3207</f>
        <v>0</v>
      </c>
      <c r="M3204" s="5">
        <f t="shared" si="1465"/>
        <v>0</v>
      </c>
      <c r="N3204" s="5">
        <f>VLOOKUP(CONCATENATE($F3204," ",$G3204),AllocFactorMatrix,(N$4+1),FALSE)*$E3207</f>
        <v>0</v>
      </c>
      <c r="O3204" s="5">
        <f>VLOOKUP(CONCATENATE($F3204," ",$G3204),AllocFactorMatrix,(O$4+1),FALSE)*$E3207</f>
        <v>0</v>
      </c>
      <c r="P3204" s="5">
        <f>VLOOKUP(CONCATENATE($F3204," ",$G3204),AllocFactorMatrix,(P$4+1),FALSE)*$E3207</f>
        <v>0</v>
      </c>
      <c r="Q3204" s="5">
        <f>VLOOKUP(CONCATENATE($F3204," ",$G3204),AllocFactorMatrix,(Q$4+1),FALSE)*$E3207</f>
        <v>0</v>
      </c>
      <c r="R3204" s="5">
        <f t="shared" si="1486"/>
        <v>0</v>
      </c>
      <c r="S3204" s="5">
        <f>VLOOKUP(CONCATENATE($F3204," ",$G3204),AllocFactorMatrix,(S$4+1),FALSE)*$E3207</f>
        <v>0</v>
      </c>
      <c r="T3204" s="5">
        <f>VLOOKUP(CONCATENATE($F3204," ",$G3204),AllocFactorMatrix,(T$4+1),FALSE)*$E3207</f>
        <v>0</v>
      </c>
      <c r="U3204" s="5">
        <f>VLOOKUP(CONCATENATE($F3204," ",$G3204),AllocFactorMatrix,(U$4+1),FALSE)*$E3207</f>
        <v>0</v>
      </c>
      <c r="V3204" s="5">
        <f>VLOOKUP(CONCATENATE($F3204," ",$G3204),AllocFactorMatrix,(V$4+1),FALSE)*$E3207</f>
        <v>0</v>
      </c>
      <c r="W3204" s="5">
        <f t="shared" si="1487"/>
        <v>0</v>
      </c>
      <c r="X3204" s="5">
        <f>VLOOKUP(CONCATENATE($F3204," ",$G3204),AllocFactorMatrix,(X$4+1),FALSE)*$E3207</f>
        <v>0</v>
      </c>
      <c r="Y3204" s="5">
        <f>VLOOKUP(CONCATENATE($F3204," ",$G3204),AllocFactorMatrix,(Y$4+1),FALSE)*$E3207</f>
        <v>0</v>
      </c>
      <c r="Z3204" s="5">
        <f t="shared" si="1485"/>
        <v>0</v>
      </c>
      <c r="AA3204" s="5">
        <f>VLOOKUP(CONCATENATE($F3204," ",$G3204),AllocFactorMatrix,(AA$4+1),FALSE)*$E3207</f>
        <v>0</v>
      </c>
      <c r="AB3204" s="5">
        <f>VLOOKUP(CONCATENATE($F3204," ",$G3204),AllocFactorMatrix,(AB$4+1),FALSE)*$E3207</f>
        <v>0</v>
      </c>
      <c r="AC3204" s="5">
        <f>VLOOKUP(CONCATENATE($F3204," ",$G3204),AllocFactorMatrix,(AC$4+1),FALSE)*$E3207</f>
        <v>0</v>
      </c>
    </row>
    <row r="3205" spans="4:29" hidden="1" outlineLevel="1">
      <c r="E3205" s="48"/>
      <c r="F3205" s="175" t="str">
        <f>F3207</f>
        <v>PROD_ENERGY</v>
      </c>
      <c r="G3205" s="52" t="str">
        <f>$G$13</f>
        <v>ENERGY</v>
      </c>
      <c r="H3205" s="4">
        <f t="shared" si="1484"/>
        <v>0</v>
      </c>
      <c r="I3205" s="5">
        <f>VLOOKUP(CONCATENATE($F3205," ",$G3205),AllocFactorMatrix,(I$4+1),FALSE)*$E3207</f>
        <v>0</v>
      </c>
      <c r="J3205" s="5">
        <f>VLOOKUP(CONCATENATE($F3205," ",$G3205),AllocFactorMatrix,(J$4+1),FALSE)*$E3207</f>
        <v>0</v>
      </c>
      <c r="K3205" s="5">
        <f>VLOOKUP(CONCATENATE($F3205," ",$G3205),AllocFactorMatrix,(K$4+1),FALSE)*$E3207</f>
        <v>0</v>
      </c>
      <c r="L3205" s="5">
        <f>VLOOKUP(CONCATENATE($F3205," ",$G3205),AllocFactorMatrix,(L$4+1),FALSE)*$E3207</f>
        <v>0</v>
      </c>
      <c r="M3205" s="5">
        <f t="shared" si="1465"/>
        <v>0</v>
      </c>
      <c r="N3205" s="5">
        <f>VLOOKUP(CONCATENATE($F3205," ",$G3205),AllocFactorMatrix,(N$4+1),FALSE)*$E3207</f>
        <v>0</v>
      </c>
      <c r="O3205" s="5">
        <f>VLOOKUP(CONCATENATE($F3205," ",$G3205),AllocFactorMatrix,(O$4+1),FALSE)*$E3207</f>
        <v>0</v>
      </c>
      <c r="P3205" s="5">
        <f>VLOOKUP(CONCATENATE($F3205," ",$G3205),AllocFactorMatrix,(P$4+1),FALSE)*$E3207</f>
        <v>0</v>
      </c>
      <c r="Q3205" s="5">
        <f>VLOOKUP(CONCATENATE($F3205," ",$G3205),AllocFactorMatrix,(Q$4+1),FALSE)*$E3207</f>
        <v>0</v>
      </c>
      <c r="R3205" s="5">
        <f t="shared" si="1486"/>
        <v>0</v>
      </c>
      <c r="S3205" s="5">
        <f>VLOOKUP(CONCATENATE($F3205," ",$G3205),AllocFactorMatrix,(S$4+1),FALSE)*$E3207</f>
        <v>0</v>
      </c>
      <c r="T3205" s="5">
        <f>VLOOKUP(CONCATENATE($F3205," ",$G3205),AllocFactorMatrix,(T$4+1),FALSE)*$E3207</f>
        <v>0</v>
      </c>
      <c r="U3205" s="5">
        <f>VLOOKUP(CONCATENATE($F3205," ",$G3205),AllocFactorMatrix,(U$4+1),FALSE)*$E3207</f>
        <v>0</v>
      </c>
      <c r="V3205" s="5">
        <f>VLOOKUP(CONCATENATE($F3205," ",$G3205),AllocFactorMatrix,(V$4+1),FALSE)*$E3207</f>
        <v>0</v>
      </c>
      <c r="W3205" s="5">
        <f t="shared" si="1487"/>
        <v>0</v>
      </c>
      <c r="X3205" s="5">
        <f>VLOOKUP(CONCATENATE($F3205," ",$G3205),AllocFactorMatrix,(X$4+1),FALSE)*$E3207</f>
        <v>0</v>
      </c>
      <c r="Y3205" s="5">
        <f>VLOOKUP(CONCATENATE($F3205," ",$G3205),AllocFactorMatrix,(Y$4+1),FALSE)*$E3207</f>
        <v>0</v>
      </c>
      <c r="Z3205" s="5">
        <f t="shared" si="1485"/>
        <v>0</v>
      </c>
      <c r="AA3205" s="5">
        <f>VLOOKUP(CONCATENATE($F3205," ",$G3205),AllocFactorMatrix,(AA$4+1),FALSE)*$E3207</f>
        <v>0</v>
      </c>
      <c r="AB3205" s="5">
        <f>VLOOKUP(CONCATENATE($F3205," ",$G3205),AllocFactorMatrix,(AB$4+1),FALSE)*$E3207</f>
        <v>0</v>
      </c>
      <c r="AC3205" s="5">
        <f>VLOOKUP(CONCATENATE($F3205," ",$G3205),AllocFactorMatrix,(AC$4+1),FALSE)*$E3207</f>
        <v>0</v>
      </c>
    </row>
    <row r="3206" spans="4:29" hidden="1" outlineLevel="1">
      <c r="E3206" s="48"/>
      <c r="F3206" s="175" t="str">
        <f>F3207</f>
        <v>PROD_ENERGY</v>
      </c>
      <c r="G3206" s="52" t="str">
        <f>$G$14</f>
        <v>CUSTOMER</v>
      </c>
      <c r="H3206" s="4">
        <f t="shared" si="1484"/>
        <v>0</v>
      </c>
      <c r="I3206" s="5">
        <f>VLOOKUP(CONCATENATE($F3206," ",$G3206),AllocFactorMatrix,(I$4+1),FALSE)*$E3207</f>
        <v>0</v>
      </c>
      <c r="J3206" s="5">
        <f>VLOOKUP(CONCATENATE($F3206," ",$G3206),AllocFactorMatrix,(J$4+1),FALSE)*$E3207</f>
        <v>0</v>
      </c>
      <c r="K3206" s="5">
        <f>VLOOKUP(CONCATENATE($F3206," ",$G3206),AllocFactorMatrix,(K$4+1),FALSE)*$E3207</f>
        <v>0</v>
      </c>
      <c r="L3206" s="5">
        <f>VLOOKUP(CONCATENATE($F3206," ",$G3206),AllocFactorMatrix,(L$4+1),FALSE)*$E3207</f>
        <v>0</v>
      </c>
      <c r="M3206" s="5">
        <f t="shared" si="1465"/>
        <v>0</v>
      </c>
      <c r="N3206" s="5">
        <f>VLOOKUP(CONCATENATE($F3206," ",$G3206),AllocFactorMatrix,(N$4+1),FALSE)*$E3207</f>
        <v>0</v>
      </c>
      <c r="O3206" s="5">
        <f>VLOOKUP(CONCATENATE($F3206," ",$G3206),AllocFactorMatrix,(O$4+1),FALSE)*$E3207</f>
        <v>0</v>
      </c>
      <c r="P3206" s="5">
        <f>VLOOKUP(CONCATENATE($F3206," ",$G3206),AllocFactorMatrix,(P$4+1),FALSE)*$E3207</f>
        <v>0</v>
      </c>
      <c r="Q3206" s="5">
        <f>VLOOKUP(CONCATENATE($F3206," ",$G3206),AllocFactorMatrix,(Q$4+1),FALSE)*$E3207</f>
        <v>0</v>
      </c>
      <c r="R3206" s="5">
        <f t="shared" si="1486"/>
        <v>0</v>
      </c>
      <c r="S3206" s="5">
        <f>VLOOKUP(CONCATENATE($F3206," ",$G3206),AllocFactorMatrix,(S$4+1),FALSE)*$E3207</f>
        <v>0</v>
      </c>
      <c r="T3206" s="5">
        <f>VLOOKUP(CONCATENATE($F3206," ",$G3206),AllocFactorMatrix,(T$4+1),FALSE)*$E3207</f>
        <v>0</v>
      </c>
      <c r="U3206" s="5">
        <f>VLOOKUP(CONCATENATE($F3206," ",$G3206),AllocFactorMatrix,(U$4+1),FALSE)*$E3207</f>
        <v>0</v>
      </c>
      <c r="V3206" s="5">
        <f>VLOOKUP(CONCATENATE($F3206," ",$G3206),AllocFactorMatrix,(V$4+1),FALSE)*$E3207</f>
        <v>0</v>
      </c>
      <c r="W3206" s="5">
        <f t="shared" si="1487"/>
        <v>0</v>
      </c>
      <c r="X3206" s="5">
        <f>VLOOKUP(CONCATENATE($F3206," ",$G3206),AllocFactorMatrix,(X$4+1),FALSE)*$E3207</f>
        <v>0</v>
      </c>
      <c r="Y3206" s="5">
        <f>VLOOKUP(CONCATENATE($F3206," ",$G3206),AllocFactorMatrix,(Y$4+1),FALSE)*$E3207</f>
        <v>0</v>
      </c>
      <c r="Z3206" s="5">
        <f t="shared" si="1485"/>
        <v>0</v>
      </c>
      <c r="AA3206" s="5">
        <f>VLOOKUP(CONCATENATE($F3206," ",$G3206),AllocFactorMatrix,(AA$4+1),FALSE)*$E3207</f>
        <v>0</v>
      </c>
      <c r="AB3206" s="5">
        <f>VLOOKUP(CONCATENATE($F3206," ",$G3206),AllocFactorMatrix,(AB$4+1),FALSE)*$E3207</f>
        <v>0</v>
      </c>
      <c r="AC3206" s="5">
        <f>VLOOKUP(CONCATENATE($F3206," ",$G3206),AllocFactorMatrix,(AC$4+1),FALSE)*$E3207</f>
        <v>0</v>
      </c>
    </row>
    <row r="3207" spans="4:29" collapsed="1">
      <c r="D3207" s="52" t="s">
        <v>268</v>
      </c>
      <c r="E3207" s="39">
        <v>0</v>
      </c>
      <c r="F3207" s="93" t="s">
        <v>31</v>
      </c>
      <c r="G3207" s="52" t="str">
        <f>$G$15</f>
        <v>TOTAL</v>
      </c>
      <c r="H3207" s="4">
        <f t="shared" si="1484"/>
        <v>0</v>
      </c>
      <c r="I3207" s="5">
        <f>VLOOKUP(CONCATENATE($F3207," ",$G3207),AllocFactorMatrix,(I$4+1),FALSE)*$E3207</f>
        <v>0</v>
      </c>
      <c r="J3207" s="5">
        <f>VLOOKUP(CONCATENATE($F3207," ",$G3207),AllocFactorMatrix,(J$4+1),FALSE)*$E3207</f>
        <v>0</v>
      </c>
      <c r="K3207" s="5">
        <f>VLOOKUP(CONCATENATE($F3207," ",$G3207),AllocFactorMatrix,(K$4+1),FALSE)*$E3207</f>
        <v>0</v>
      </c>
      <c r="L3207" s="5">
        <f>VLOOKUP(CONCATENATE($F3207," ",$G3207),AllocFactorMatrix,(L$4+1),FALSE)*$E3207</f>
        <v>0</v>
      </c>
      <c r="M3207" s="5">
        <f t="shared" si="1465"/>
        <v>0</v>
      </c>
      <c r="N3207" s="5">
        <f>VLOOKUP(CONCATENATE($F3207," ",$G3207),AllocFactorMatrix,(N$4+1),FALSE)*$E3207</f>
        <v>0</v>
      </c>
      <c r="O3207" s="5">
        <f>VLOOKUP(CONCATENATE($F3207," ",$G3207),AllocFactorMatrix,(O$4+1),FALSE)*$E3207</f>
        <v>0</v>
      </c>
      <c r="P3207" s="5">
        <f>VLOOKUP(CONCATENATE($F3207," ",$G3207),AllocFactorMatrix,(P$4+1),FALSE)*$E3207</f>
        <v>0</v>
      </c>
      <c r="Q3207" s="5">
        <f>VLOOKUP(CONCATENATE($F3207," ",$G3207),AllocFactorMatrix,(Q$4+1),FALSE)*$E3207</f>
        <v>0</v>
      </c>
      <c r="R3207" s="5">
        <f t="shared" si="1486"/>
        <v>0</v>
      </c>
      <c r="S3207" s="5">
        <f>VLOOKUP(CONCATENATE($F3207," ",$G3207),AllocFactorMatrix,(S$4+1),FALSE)*$E3207</f>
        <v>0</v>
      </c>
      <c r="T3207" s="5">
        <f>VLOOKUP(CONCATENATE($F3207," ",$G3207),AllocFactorMatrix,(T$4+1),FALSE)*$E3207</f>
        <v>0</v>
      </c>
      <c r="U3207" s="5">
        <f>VLOOKUP(CONCATENATE($F3207," ",$G3207),AllocFactorMatrix,(U$4+1),FALSE)*$E3207</f>
        <v>0</v>
      </c>
      <c r="V3207" s="5">
        <f>VLOOKUP(CONCATENATE($F3207," ",$G3207),AllocFactorMatrix,(V$4+1),FALSE)*$E3207</f>
        <v>0</v>
      </c>
      <c r="W3207" s="5">
        <f t="shared" si="1487"/>
        <v>0</v>
      </c>
      <c r="X3207" s="5">
        <f>VLOOKUP(CONCATENATE($F3207," ",$G3207),AllocFactorMatrix,(X$4+1),FALSE)*$E3207</f>
        <v>0</v>
      </c>
      <c r="Y3207" s="5">
        <f>VLOOKUP(CONCATENATE($F3207," ",$G3207),AllocFactorMatrix,(Y$4+1),FALSE)*$E3207</f>
        <v>0</v>
      </c>
      <c r="Z3207" s="5">
        <f t="shared" si="1485"/>
        <v>0</v>
      </c>
      <c r="AA3207" s="5">
        <f>VLOOKUP(CONCATENATE($F3207," ",$G3207),AllocFactorMatrix,(AA$4+1),FALSE)*$E3207</f>
        <v>0</v>
      </c>
      <c r="AB3207" s="5">
        <f>VLOOKUP(CONCATENATE($F3207," ",$G3207),AllocFactorMatrix,(AB$4+1),FALSE)*$E3207</f>
        <v>0</v>
      </c>
      <c r="AC3207" s="5">
        <f>VLOOKUP(CONCATENATE($F3207," ",$G3207),AllocFactorMatrix,(AC$4+1),FALSE)*$E3207</f>
        <v>0</v>
      </c>
    </row>
    <row r="3208" spans="4:29" hidden="1" outlineLevel="1">
      <c r="E3208" s="48"/>
      <c r="F3208" s="175" t="str">
        <f>F3215</f>
        <v>PROD_ENERGY</v>
      </c>
      <c r="G3208" s="52" t="str">
        <f>$G$8</f>
        <v>PRODUCTION</v>
      </c>
      <c r="H3208" s="4">
        <f t="shared" si="1484"/>
        <v>0</v>
      </c>
      <c r="I3208" s="5">
        <f>VLOOKUP(CONCATENATE($F3208," ",$G3208),AllocFactorMatrix,(I$4+1),FALSE)*$E3215</f>
        <v>0</v>
      </c>
      <c r="J3208" s="5">
        <f>VLOOKUP(CONCATENATE($F3208," ",$G3208),AllocFactorMatrix,(J$4+1),FALSE)*$E3215</f>
        <v>0</v>
      </c>
      <c r="K3208" s="5">
        <f>VLOOKUP(CONCATENATE($F3208," ",$G3208),AllocFactorMatrix,(K$4+1),FALSE)*$E3215</f>
        <v>0</v>
      </c>
      <c r="L3208" s="5">
        <f>VLOOKUP(CONCATENATE($F3208," ",$G3208),AllocFactorMatrix,(L$4+1),FALSE)*$E3215</f>
        <v>0</v>
      </c>
      <c r="M3208" s="5">
        <f t="shared" si="1465"/>
        <v>0</v>
      </c>
      <c r="N3208" s="5">
        <f>VLOOKUP(CONCATENATE($F3208," ",$G3208),AllocFactorMatrix,(N$4+1),FALSE)*$E3215</f>
        <v>0</v>
      </c>
      <c r="O3208" s="5">
        <f>VLOOKUP(CONCATENATE($F3208," ",$G3208),AllocFactorMatrix,(O$4+1),FALSE)*$E3215</f>
        <v>0</v>
      </c>
      <c r="P3208" s="5">
        <f>VLOOKUP(CONCATENATE($F3208," ",$G3208),AllocFactorMatrix,(P$4+1),FALSE)*$E3215</f>
        <v>0</v>
      </c>
      <c r="Q3208" s="5">
        <f>VLOOKUP(CONCATENATE($F3208," ",$G3208),AllocFactorMatrix,(Q$4+1),FALSE)*$E3215</f>
        <v>0</v>
      </c>
      <c r="R3208" s="5">
        <f t="shared" si="1486"/>
        <v>0</v>
      </c>
      <c r="S3208" s="5">
        <f>VLOOKUP(CONCATENATE($F3208," ",$G3208),AllocFactorMatrix,(S$4+1),FALSE)*$E3215</f>
        <v>0</v>
      </c>
      <c r="T3208" s="5">
        <f>VLOOKUP(CONCATENATE($F3208," ",$G3208),AllocFactorMatrix,(T$4+1),FALSE)*$E3215</f>
        <v>0</v>
      </c>
      <c r="U3208" s="5">
        <f>VLOOKUP(CONCATENATE($F3208," ",$G3208),AllocFactorMatrix,(U$4+1),FALSE)*$E3215</f>
        <v>0</v>
      </c>
      <c r="V3208" s="5">
        <f>VLOOKUP(CONCATENATE($F3208," ",$G3208),AllocFactorMatrix,(V$4+1),FALSE)*$E3215</f>
        <v>0</v>
      </c>
      <c r="W3208" s="5">
        <f>SUBTOTAL(9,S3208:V3208)</f>
        <v>0</v>
      </c>
      <c r="X3208" s="5">
        <f>VLOOKUP(CONCATENATE($F3208," ",$G3208),AllocFactorMatrix,(X$4+1),FALSE)*$E3215</f>
        <v>0</v>
      </c>
      <c r="Y3208" s="5">
        <f>VLOOKUP(CONCATENATE($F3208," ",$G3208),AllocFactorMatrix,(Y$4+1),FALSE)*$E3215</f>
        <v>0</v>
      </c>
      <c r="Z3208" s="5">
        <f t="shared" si="1485"/>
        <v>0</v>
      </c>
      <c r="AA3208" s="5">
        <f>VLOOKUP(CONCATENATE($F3208," ",$G3208),AllocFactorMatrix,(AA$4+1),FALSE)*$E3215</f>
        <v>0</v>
      </c>
      <c r="AB3208" s="5">
        <f>VLOOKUP(CONCATENATE($F3208," ",$G3208),AllocFactorMatrix,(AB$4+1),FALSE)*$E3215</f>
        <v>0</v>
      </c>
      <c r="AC3208" s="5">
        <f>VLOOKUP(CONCATENATE($F3208," ",$G3208),AllocFactorMatrix,(AC$4+1),FALSE)*$E3215</f>
        <v>0</v>
      </c>
    </row>
    <row r="3209" spans="4:29" hidden="1" outlineLevel="1">
      <c r="E3209" s="48"/>
      <c r="F3209" s="175" t="str">
        <f>F3215</f>
        <v>PROD_ENERGY</v>
      </c>
      <c r="G3209" s="52" t="str">
        <f>$G$9</f>
        <v>BULKTRAN</v>
      </c>
      <c r="H3209" s="4">
        <f t="shared" si="1484"/>
        <v>0</v>
      </c>
      <c r="I3209" s="5">
        <f>VLOOKUP(CONCATENATE($F3209," ",$G3209),AllocFactorMatrix,(I$4+1),FALSE)*$E3215</f>
        <v>0</v>
      </c>
      <c r="J3209" s="5">
        <f>VLOOKUP(CONCATENATE($F3209," ",$G3209),AllocFactorMatrix,(J$4+1),FALSE)*$E3215</f>
        <v>0</v>
      </c>
      <c r="K3209" s="5">
        <f>VLOOKUP(CONCATENATE($F3209," ",$G3209),AllocFactorMatrix,(K$4+1),FALSE)*$E3215</f>
        <v>0</v>
      </c>
      <c r="L3209" s="5">
        <f>VLOOKUP(CONCATENATE($F3209," ",$G3209),AllocFactorMatrix,(L$4+1),FALSE)*$E3215</f>
        <v>0</v>
      </c>
      <c r="M3209" s="5">
        <f t="shared" si="1465"/>
        <v>0</v>
      </c>
      <c r="N3209" s="5">
        <f>VLOOKUP(CONCATENATE($F3209," ",$G3209),AllocFactorMatrix,(N$4+1),FALSE)*$E3215</f>
        <v>0</v>
      </c>
      <c r="O3209" s="5">
        <f>VLOOKUP(CONCATENATE($F3209," ",$G3209),AllocFactorMatrix,(O$4+1),FALSE)*$E3215</f>
        <v>0</v>
      </c>
      <c r="P3209" s="5">
        <f>VLOOKUP(CONCATENATE($F3209," ",$G3209),AllocFactorMatrix,(P$4+1),FALSE)*$E3215</f>
        <v>0</v>
      </c>
      <c r="Q3209" s="5">
        <f>VLOOKUP(CONCATENATE($F3209," ",$G3209),AllocFactorMatrix,(Q$4+1),FALSE)*$E3215</f>
        <v>0</v>
      </c>
      <c r="R3209" s="5">
        <f t="shared" si="1486"/>
        <v>0</v>
      </c>
      <c r="S3209" s="5">
        <f>VLOOKUP(CONCATENATE($F3209," ",$G3209),AllocFactorMatrix,(S$4+1),FALSE)*$E3215</f>
        <v>0</v>
      </c>
      <c r="T3209" s="5">
        <f>VLOOKUP(CONCATENATE($F3209," ",$G3209),AllocFactorMatrix,(T$4+1),FALSE)*$E3215</f>
        <v>0</v>
      </c>
      <c r="U3209" s="5">
        <f>VLOOKUP(CONCATENATE($F3209," ",$G3209),AllocFactorMatrix,(U$4+1),FALSE)*$E3215</f>
        <v>0</v>
      </c>
      <c r="V3209" s="5">
        <f>VLOOKUP(CONCATENATE($F3209," ",$G3209),AllocFactorMatrix,(V$4+1),FALSE)*$E3215</f>
        <v>0</v>
      </c>
      <c r="W3209" s="5">
        <f t="shared" ref="W3209:W3215" si="1488">SUBTOTAL(9,S3209:V3209)</f>
        <v>0</v>
      </c>
      <c r="X3209" s="5">
        <f>VLOOKUP(CONCATENATE($F3209," ",$G3209),AllocFactorMatrix,(X$4+1),FALSE)*$E3215</f>
        <v>0</v>
      </c>
      <c r="Y3209" s="5">
        <f>VLOOKUP(CONCATENATE($F3209," ",$G3209),AllocFactorMatrix,(Y$4+1),FALSE)*$E3215</f>
        <v>0</v>
      </c>
      <c r="Z3209" s="5">
        <f t="shared" si="1485"/>
        <v>0</v>
      </c>
      <c r="AA3209" s="5">
        <f>VLOOKUP(CONCATENATE($F3209," ",$G3209),AllocFactorMatrix,(AA$4+1),FALSE)*$E3215</f>
        <v>0</v>
      </c>
      <c r="AB3209" s="5">
        <f>VLOOKUP(CONCATENATE($F3209," ",$G3209),AllocFactorMatrix,(AB$4+1),FALSE)*$E3215</f>
        <v>0</v>
      </c>
      <c r="AC3209" s="5">
        <f>VLOOKUP(CONCATENATE($F3209," ",$G3209),AllocFactorMatrix,(AC$4+1),FALSE)*$E3215</f>
        <v>0</v>
      </c>
    </row>
    <row r="3210" spans="4:29" hidden="1" outlineLevel="1">
      <c r="E3210" s="48"/>
      <c r="F3210" s="175" t="str">
        <f>F3215</f>
        <v>PROD_ENERGY</v>
      </c>
      <c r="G3210" s="52" t="str">
        <f>$G$10</f>
        <v>SUBTRAN</v>
      </c>
      <c r="H3210" s="4">
        <f t="shared" si="1484"/>
        <v>0</v>
      </c>
      <c r="I3210" s="5">
        <f>VLOOKUP(CONCATENATE($F3210," ",$G3210),AllocFactorMatrix,(I$4+1),FALSE)*$E3215</f>
        <v>0</v>
      </c>
      <c r="J3210" s="5">
        <f>VLOOKUP(CONCATENATE($F3210," ",$G3210),AllocFactorMatrix,(J$4+1),FALSE)*$E3215</f>
        <v>0</v>
      </c>
      <c r="K3210" s="5">
        <f>VLOOKUP(CONCATENATE($F3210," ",$G3210),AllocFactorMatrix,(K$4+1),FALSE)*$E3215</f>
        <v>0</v>
      </c>
      <c r="L3210" s="5">
        <f>VLOOKUP(CONCATENATE($F3210," ",$G3210),AllocFactorMatrix,(L$4+1),FALSE)*$E3215</f>
        <v>0</v>
      </c>
      <c r="M3210" s="5">
        <f t="shared" si="1465"/>
        <v>0</v>
      </c>
      <c r="N3210" s="5">
        <f>VLOOKUP(CONCATENATE($F3210," ",$G3210),AllocFactorMatrix,(N$4+1),FALSE)*$E3215</f>
        <v>0</v>
      </c>
      <c r="O3210" s="5">
        <f>VLOOKUP(CONCATENATE($F3210," ",$G3210),AllocFactorMatrix,(O$4+1),FALSE)*$E3215</f>
        <v>0</v>
      </c>
      <c r="P3210" s="5">
        <f>VLOOKUP(CONCATENATE($F3210," ",$G3210),AllocFactorMatrix,(P$4+1),FALSE)*$E3215</f>
        <v>0</v>
      </c>
      <c r="Q3210" s="5">
        <f>VLOOKUP(CONCATENATE($F3210," ",$G3210),AllocFactorMatrix,(Q$4+1),FALSE)*$E3215</f>
        <v>0</v>
      </c>
      <c r="R3210" s="5">
        <f t="shared" si="1486"/>
        <v>0</v>
      </c>
      <c r="S3210" s="5">
        <f>VLOOKUP(CONCATENATE($F3210," ",$G3210),AllocFactorMatrix,(S$4+1),FALSE)*$E3215</f>
        <v>0</v>
      </c>
      <c r="T3210" s="5">
        <f>VLOOKUP(CONCATENATE($F3210," ",$G3210),AllocFactorMatrix,(T$4+1),FALSE)*$E3215</f>
        <v>0</v>
      </c>
      <c r="U3210" s="5">
        <f>VLOOKUP(CONCATENATE($F3210," ",$G3210),AllocFactorMatrix,(U$4+1),FALSE)*$E3215</f>
        <v>0</v>
      </c>
      <c r="V3210" s="5">
        <f>VLOOKUP(CONCATENATE($F3210," ",$G3210),AllocFactorMatrix,(V$4+1),FALSE)*$E3215</f>
        <v>0</v>
      </c>
      <c r="W3210" s="5">
        <f t="shared" si="1488"/>
        <v>0</v>
      </c>
      <c r="X3210" s="5">
        <f>VLOOKUP(CONCATENATE($F3210," ",$G3210),AllocFactorMatrix,(X$4+1),FALSE)*$E3215</f>
        <v>0</v>
      </c>
      <c r="Y3210" s="5">
        <f>VLOOKUP(CONCATENATE($F3210," ",$G3210),AllocFactorMatrix,(Y$4+1),FALSE)*$E3215</f>
        <v>0</v>
      </c>
      <c r="Z3210" s="5">
        <f t="shared" si="1485"/>
        <v>0</v>
      </c>
      <c r="AA3210" s="5">
        <f>VLOOKUP(CONCATENATE($F3210," ",$G3210),AllocFactorMatrix,(AA$4+1),FALSE)*$E3215</f>
        <v>0</v>
      </c>
      <c r="AB3210" s="5">
        <f>VLOOKUP(CONCATENATE($F3210," ",$G3210),AllocFactorMatrix,(AB$4+1),FALSE)*$E3215</f>
        <v>0</v>
      </c>
      <c r="AC3210" s="5">
        <f>VLOOKUP(CONCATENATE($F3210," ",$G3210),AllocFactorMatrix,(AC$4+1),FALSE)*$E3215</f>
        <v>0</v>
      </c>
    </row>
    <row r="3211" spans="4:29" hidden="1" outlineLevel="1">
      <c r="E3211" s="48"/>
      <c r="F3211" s="175" t="str">
        <f>F3215</f>
        <v>PROD_ENERGY</v>
      </c>
      <c r="G3211" s="52" t="str">
        <f>$G$11</f>
        <v>DISTPRI</v>
      </c>
      <c r="H3211" s="4">
        <f t="shared" si="1484"/>
        <v>0</v>
      </c>
      <c r="I3211" s="5">
        <f>VLOOKUP(CONCATENATE($F3211," ",$G3211),AllocFactorMatrix,(I$4+1),FALSE)*$E3215</f>
        <v>0</v>
      </c>
      <c r="J3211" s="5">
        <f>VLOOKUP(CONCATENATE($F3211," ",$G3211),AllocFactorMatrix,(J$4+1),FALSE)*$E3215</f>
        <v>0</v>
      </c>
      <c r="K3211" s="5">
        <f>VLOOKUP(CONCATENATE($F3211," ",$G3211),AllocFactorMatrix,(K$4+1),FALSE)*$E3215</f>
        <v>0</v>
      </c>
      <c r="L3211" s="5">
        <f>VLOOKUP(CONCATENATE($F3211," ",$G3211),AllocFactorMatrix,(L$4+1),FALSE)*$E3215</f>
        <v>0</v>
      </c>
      <c r="M3211" s="5">
        <f t="shared" si="1465"/>
        <v>0</v>
      </c>
      <c r="N3211" s="5">
        <f>VLOOKUP(CONCATENATE($F3211," ",$G3211),AllocFactorMatrix,(N$4+1),FALSE)*$E3215</f>
        <v>0</v>
      </c>
      <c r="O3211" s="5">
        <f>VLOOKUP(CONCATENATE($F3211," ",$G3211),AllocFactorMatrix,(O$4+1),FALSE)*$E3215</f>
        <v>0</v>
      </c>
      <c r="P3211" s="5">
        <f>VLOOKUP(CONCATENATE($F3211," ",$G3211),AllocFactorMatrix,(P$4+1),FALSE)*$E3215</f>
        <v>0</v>
      </c>
      <c r="Q3211" s="5">
        <f>VLOOKUP(CONCATENATE($F3211," ",$G3211),AllocFactorMatrix,(Q$4+1),FALSE)*$E3215</f>
        <v>0</v>
      </c>
      <c r="R3211" s="5">
        <f t="shared" si="1486"/>
        <v>0</v>
      </c>
      <c r="S3211" s="5">
        <f>VLOOKUP(CONCATENATE($F3211," ",$G3211),AllocFactorMatrix,(S$4+1),FALSE)*$E3215</f>
        <v>0</v>
      </c>
      <c r="T3211" s="5">
        <f>VLOOKUP(CONCATENATE($F3211," ",$G3211),AllocFactorMatrix,(T$4+1),FALSE)*$E3215</f>
        <v>0</v>
      </c>
      <c r="U3211" s="5">
        <f>VLOOKUP(CONCATENATE($F3211," ",$G3211),AllocFactorMatrix,(U$4+1),FALSE)*$E3215</f>
        <v>0</v>
      </c>
      <c r="V3211" s="5">
        <f>VLOOKUP(CONCATENATE($F3211," ",$G3211),AllocFactorMatrix,(V$4+1),FALSE)*$E3215</f>
        <v>0</v>
      </c>
      <c r="W3211" s="5">
        <f t="shared" si="1488"/>
        <v>0</v>
      </c>
      <c r="X3211" s="5">
        <f>VLOOKUP(CONCATENATE($F3211," ",$G3211),AllocFactorMatrix,(X$4+1),FALSE)*$E3215</f>
        <v>0</v>
      </c>
      <c r="Y3211" s="5">
        <f>VLOOKUP(CONCATENATE($F3211," ",$G3211),AllocFactorMatrix,(Y$4+1),FALSE)*$E3215</f>
        <v>0</v>
      </c>
      <c r="Z3211" s="5">
        <f t="shared" si="1485"/>
        <v>0</v>
      </c>
      <c r="AA3211" s="5">
        <f>VLOOKUP(CONCATENATE($F3211," ",$G3211),AllocFactorMatrix,(AA$4+1),FALSE)*$E3215</f>
        <v>0</v>
      </c>
      <c r="AB3211" s="5">
        <f>VLOOKUP(CONCATENATE($F3211," ",$G3211),AllocFactorMatrix,(AB$4+1),FALSE)*$E3215</f>
        <v>0</v>
      </c>
      <c r="AC3211" s="5">
        <f>VLOOKUP(CONCATENATE($F3211," ",$G3211),AllocFactorMatrix,(AC$4+1),FALSE)*$E3215</f>
        <v>0</v>
      </c>
    </row>
    <row r="3212" spans="4:29" hidden="1" outlineLevel="1">
      <c r="E3212" s="48"/>
      <c r="F3212" s="175" t="str">
        <f>F3215</f>
        <v>PROD_ENERGY</v>
      </c>
      <c r="G3212" s="52" t="str">
        <f>$G$12</f>
        <v>DISTSEC</v>
      </c>
      <c r="H3212" s="4">
        <f t="shared" si="1484"/>
        <v>0</v>
      </c>
      <c r="I3212" s="5">
        <f>VLOOKUP(CONCATENATE($F3212," ",$G3212),AllocFactorMatrix,(I$4+1),FALSE)*$E3215</f>
        <v>0</v>
      </c>
      <c r="J3212" s="5">
        <f>VLOOKUP(CONCATENATE($F3212," ",$G3212),AllocFactorMatrix,(J$4+1),FALSE)*$E3215</f>
        <v>0</v>
      </c>
      <c r="K3212" s="5">
        <f>VLOOKUP(CONCATENATE($F3212," ",$G3212),AllocFactorMatrix,(K$4+1),FALSE)*$E3215</f>
        <v>0</v>
      </c>
      <c r="L3212" s="5">
        <f>VLOOKUP(CONCATENATE($F3212," ",$G3212),AllocFactorMatrix,(L$4+1),FALSE)*$E3215</f>
        <v>0</v>
      </c>
      <c r="M3212" s="5">
        <f t="shared" si="1465"/>
        <v>0</v>
      </c>
      <c r="N3212" s="5">
        <f>VLOOKUP(CONCATENATE($F3212," ",$G3212),AllocFactorMatrix,(N$4+1),FALSE)*$E3215</f>
        <v>0</v>
      </c>
      <c r="O3212" s="5">
        <f>VLOOKUP(CONCATENATE($F3212," ",$G3212),AllocFactorMatrix,(O$4+1),FALSE)*$E3215</f>
        <v>0</v>
      </c>
      <c r="P3212" s="5">
        <f>VLOOKUP(CONCATENATE($F3212," ",$G3212),AllocFactorMatrix,(P$4+1),FALSE)*$E3215</f>
        <v>0</v>
      </c>
      <c r="Q3212" s="5">
        <f>VLOOKUP(CONCATENATE($F3212," ",$G3212),AllocFactorMatrix,(Q$4+1),FALSE)*$E3215</f>
        <v>0</v>
      </c>
      <c r="R3212" s="5">
        <f t="shared" si="1486"/>
        <v>0</v>
      </c>
      <c r="S3212" s="5">
        <f>VLOOKUP(CONCATENATE($F3212," ",$G3212),AllocFactorMatrix,(S$4+1),FALSE)*$E3215</f>
        <v>0</v>
      </c>
      <c r="T3212" s="5">
        <f>VLOOKUP(CONCATENATE($F3212," ",$G3212),AllocFactorMatrix,(T$4+1),FALSE)*$E3215</f>
        <v>0</v>
      </c>
      <c r="U3212" s="5">
        <f>VLOOKUP(CONCATENATE($F3212," ",$G3212),AllocFactorMatrix,(U$4+1),FALSE)*$E3215</f>
        <v>0</v>
      </c>
      <c r="V3212" s="5">
        <f>VLOOKUP(CONCATENATE($F3212," ",$G3212),AllocFactorMatrix,(V$4+1),FALSE)*$E3215</f>
        <v>0</v>
      </c>
      <c r="W3212" s="5">
        <f t="shared" si="1488"/>
        <v>0</v>
      </c>
      <c r="X3212" s="5">
        <f>VLOOKUP(CONCATENATE($F3212," ",$G3212),AllocFactorMatrix,(X$4+1),FALSE)*$E3215</f>
        <v>0</v>
      </c>
      <c r="Y3212" s="5">
        <f>VLOOKUP(CONCATENATE($F3212," ",$G3212),AllocFactorMatrix,(Y$4+1),FALSE)*$E3215</f>
        <v>0</v>
      </c>
      <c r="Z3212" s="5">
        <f t="shared" si="1485"/>
        <v>0</v>
      </c>
      <c r="AA3212" s="5">
        <f>VLOOKUP(CONCATENATE($F3212," ",$G3212),AllocFactorMatrix,(AA$4+1),FALSE)*$E3215</f>
        <v>0</v>
      </c>
      <c r="AB3212" s="5">
        <f>VLOOKUP(CONCATENATE($F3212," ",$G3212),AllocFactorMatrix,(AB$4+1),FALSE)*$E3215</f>
        <v>0</v>
      </c>
      <c r="AC3212" s="5">
        <f>VLOOKUP(CONCATENATE($F3212," ",$G3212),AllocFactorMatrix,(AC$4+1),FALSE)*$E3215</f>
        <v>0</v>
      </c>
    </row>
    <row r="3213" spans="4:29" hidden="1" outlineLevel="1">
      <c r="E3213" s="48"/>
      <c r="F3213" s="175" t="str">
        <f>F3215</f>
        <v>PROD_ENERGY</v>
      </c>
      <c r="G3213" s="52" t="str">
        <f>$G$13</f>
        <v>ENERGY</v>
      </c>
      <c r="H3213" s="4">
        <f t="shared" si="1484"/>
        <v>-3244681.9999999991</v>
      </c>
      <c r="I3213" s="5">
        <f>VLOOKUP(CONCATENATE($F3213," ",$G3213),AllocFactorMatrix,(I$4+1),FALSE)*$E3215</f>
        <v>-1269599.3198797787</v>
      </c>
      <c r="J3213" s="5">
        <f>VLOOKUP(CONCATENATE($F3213," ",$G3213),AllocFactorMatrix,(J$4+1),FALSE)*$E3215</f>
        <v>-366275.7201640947</v>
      </c>
      <c r="K3213" s="5">
        <f>VLOOKUP(CONCATENATE($F3213," ",$G3213),AllocFactorMatrix,(K$4+1),FALSE)*$E3215</f>
        <v>-5105.1017415583328</v>
      </c>
      <c r="L3213" s="5">
        <f>VLOOKUP(CONCATENATE($F3213," ",$G3213),AllocFactorMatrix,(L$4+1),FALSE)*$E3215</f>
        <v>-713.68889683820282</v>
      </c>
      <c r="M3213" s="5">
        <f t="shared" si="1465"/>
        <v>-372094.51080249128</v>
      </c>
      <c r="N3213" s="5">
        <f>VLOOKUP(CONCATENATE($F3213," ",$G3213),AllocFactorMatrix,(N$4+1),FALSE)*$E3215</f>
        <v>-237648.59384764358</v>
      </c>
      <c r="O3213" s="5">
        <f>VLOOKUP(CONCATENATE($F3213," ",$G3213),AllocFactorMatrix,(O$4+1),FALSE)*$E3215</f>
        <v>-42382.004336579885</v>
      </c>
      <c r="P3213" s="5">
        <f>VLOOKUP(CONCATENATE($F3213," ",$G3213),AllocFactorMatrix,(P$4+1),FALSE)*$E3215</f>
        <v>-8630.5281772350445</v>
      </c>
      <c r="Q3213" s="5">
        <f>VLOOKUP(CONCATENATE($F3213," ",$G3213),AllocFactorMatrix,(Q$4+1),FALSE)*$E3215</f>
        <v>-325.97797008480467</v>
      </c>
      <c r="R3213" s="5">
        <f t="shared" si="1486"/>
        <v>-288987.10433154332</v>
      </c>
      <c r="S3213" s="5">
        <f>VLOOKUP(CONCATENATE($F3213," ",$G3213),AllocFactorMatrix,(S$4+1),FALSE)*$E3215</f>
        <v>-12445.661179854904</v>
      </c>
      <c r="T3213" s="5">
        <f>VLOOKUP(CONCATENATE($F3213," ",$G3213),AllocFactorMatrix,(T$4+1),FALSE)*$E3215</f>
        <v>-196768.26960602822</v>
      </c>
      <c r="U3213" s="5">
        <f>VLOOKUP(CONCATENATE($F3213," ",$G3213),AllocFactorMatrix,(U$4+1),FALSE)*$E3215</f>
        <v>-846268.30248959758</v>
      </c>
      <c r="V3213" s="5">
        <f>VLOOKUP(CONCATENATE($F3213," ",$G3213),AllocFactorMatrix,(V$4+1),FALSE)*$E3215</f>
        <v>-159191.90675155708</v>
      </c>
      <c r="W3213" s="5">
        <f t="shared" si="1488"/>
        <v>-1214674.1400270378</v>
      </c>
      <c r="X3213" s="5">
        <f>VLOOKUP(CONCATENATE($F3213," ",$G3213),AllocFactorMatrix,(X$4+1),FALSE)*$E3215</f>
        <v>-65279.712908421323</v>
      </c>
      <c r="Y3213" s="5">
        <f>VLOOKUP(CONCATENATE($F3213," ",$G3213),AllocFactorMatrix,(Y$4+1),FALSE)*$E3215</f>
        <v>-1309.8244177175568</v>
      </c>
      <c r="Z3213" s="5">
        <f t="shared" si="1485"/>
        <v>-66589.537326138874</v>
      </c>
      <c r="AA3213" s="5">
        <f>VLOOKUP(CONCATENATE($F3213," ",$G3213),AllocFactorMatrix,(AA$4+1),FALSE)*$E3215</f>
        <v>-1168.3689973438406</v>
      </c>
      <c r="AB3213" s="5">
        <f>VLOOKUP(CONCATENATE($F3213," ",$G3213),AllocFactorMatrix,(AB$4+1),FALSE)*$E3215</f>
        <v>-26171.065396513623</v>
      </c>
      <c r="AC3213" s="5">
        <f>VLOOKUP(CONCATENATE($F3213," ",$G3213),AllocFactorMatrix,(AC$4+1),FALSE)*$E3215</f>
        <v>-5397.9532391516477</v>
      </c>
    </row>
    <row r="3214" spans="4:29" hidden="1" outlineLevel="1">
      <c r="E3214" s="48"/>
      <c r="F3214" s="175" t="str">
        <f>F3215</f>
        <v>PROD_ENERGY</v>
      </c>
      <c r="G3214" s="52" t="str">
        <f>$G$14</f>
        <v>CUSTOMER</v>
      </c>
      <c r="H3214" s="4">
        <f t="shared" si="1484"/>
        <v>0</v>
      </c>
      <c r="I3214" s="5">
        <f>VLOOKUP(CONCATENATE($F3214," ",$G3214),AllocFactorMatrix,(I$4+1),FALSE)*$E3215</f>
        <v>0</v>
      </c>
      <c r="J3214" s="5">
        <f>VLOOKUP(CONCATENATE($F3214," ",$G3214),AllocFactorMatrix,(J$4+1),FALSE)*$E3215</f>
        <v>0</v>
      </c>
      <c r="K3214" s="5">
        <f>VLOOKUP(CONCATENATE($F3214," ",$G3214),AllocFactorMatrix,(K$4+1),FALSE)*$E3215</f>
        <v>0</v>
      </c>
      <c r="L3214" s="5">
        <f>VLOOKUP(CONCATENATE($F3214," ",$G3214),AllocFactorMatrix,(L$4+1),FALSE)*$E3215</f>
        <v>0</v>
      </c>
      <c r="M3214" s="5">
        <f t="shared" si="1465"/>
        <v>0</v>
      </c>
      <c r="N3214" s="5">
        <f>VLOOKUP(CONCATENATE($F3214," ",$G3214),AllocFactorMatrix,(N$4+1),FALSE)*$E3215</f>
        <v>0</v>
      </c>
      <c r="O3214" s="5">
        <f>VLOOKUP(CONCATENATE($F3214," ",$G3214),AllocFactorMatrix,(O$4+1),FALSE)*$E3215</f>
        <v>0</v>
      </c>
      <c r="P3214" s="5">
        <f>VLOOKUP(CONCATENATE($F3214," ",$G3214),AllocFactorMatrix,(P$4+1),FALSE)*$E3215</f>
        <v>0</v>
      </c>
      <c r="Q3214" s="5">
        <f>VLOOKUP(CONCATENATE($F3214," ",$G3214),AllocFactorMatrix,(Q$4+1),FALSE)*$E3215</f>
        <v>0</v>
      </c>
      <c r="R3214" s="5">
        <f t="shared" si="1486"/>
        <v>0</v>
      </c>
      <c r="S3214" s="5">
        <f>VLOOKUP(CONCATENATE($F3214," ",$G3214),AllocFactorMatrix,(S$4+1),FALSE)*$E3215</f>
        <v>0</v>
      </c>
      <c r="T3214" s="5">
        <f>VLOOKUP(CONCATENATE($F3214," ",$G3214),AllocFactorMatrix,(T$4+1),FALSE)*$E3215</f>
        <v>0</v>
      </c>
      <c r="U3214" s="5">
        <f>VLOOKUP(CONCATENATE($F3214," ",$G3214),AllocFactorMatrix,(U$4+1),FALSE)*$E3215</f>
        <v>0</v>
      </c>
      <c r="V3214" s="5">
        <f>VLOOKUP(CONCATENATE($F3214," ",$G3214),AllocFactorMatrix,(V$4+1),FALSE)*$E3215</f>
        <v>0</v>
      </c>
      <c r="W3214" s="5">
        <f t="shared" si="1488"/>
        <v>0</v>
      </c>
      <c r="X3214" s="5">
        <f>VLOOKUP(CONCATENATE($F3214," ",$G3214),AllocFactorMatrix,(X$4+1),FALSE)*$E3215</f>
        <v>0</v>
      </c>
      <c r="Y3214" s="5">
        <f>VLOOKUP(CONCATENATE($F3214," ",$G3214),AllocFactorMatrix,(Y$4+1),FALSE)*$E3215</f>
        <v>0</v>
      </c>
      <c r="Z3214" s="5">
        <f t="shared" si="1485"/>
        <v>0</v>
      </c>
      <c r="AA3214" s="5">
        <f>VLOOKUP(CONCATENATE($F3214," ",$G3214),AllocFactorMatrix,(AA$4+1),FALSE)*$E3215</f>
        <v>0</v>
      </c>
      <c r="AB3214" s="5">
        <f>VLOOKUP(CONCATENATE($F3214," ",$G3214),AllocFactorMatrix,(AB$4+1),FALSE)*$E3215</f>
        <v>0</v>
      </c>
      <c r="AC3214" s="5">
        <f>VLOOKUP(CONCATENATE($F3214," ",$G3214),AllocFactorMatrix,(AC$4+1),FALSE)*$E3215</f>
        <v>0</v>
      </c>
    </row>
    <row r="3215" spans="4:29" collapsed="1">
      <c r="D3215" s="52" t="s">
        <v>274</v>
      </c>
      <c r="E3215" s="39">
        <v>-3244682</v>
      </c>
      <c r="F3215" s="93" t="s">
        <v>31</v>
      </c>
      <c r="G3215" s="52" t="str">
        <f>$G$15</f>
        <v>TOTAL</v>
      </c>
      <c r="H3215" s="4">
        <f t="shared" si="1484"/>
        <v>-3244681.9999999991</v>
      </c>
      <c r="I3215" s="5">
        <f>VLOOKUP(CONCATENATE($F3215," ",$G3215),AllocFactorMatrix,(I$4+1),FALSE)*$E3215</f>
        <v>-1269599.3198797787</v>
      </c>
      <c r="J3215" s="5">
        <f>VLOOKUP(CONCATENATE($F3215," ",$G3215),AllocFactorMatrix,(J$4+1),FALSE)*$E3215</f>
        <v>-366275.7201640947</v>
      </c>
      <c r="K3215" s="5">
        <f>VLOOKUP(CONCATENATE($F3215," ",$G3215),AllocFactorMatrix,(K$4+1),FALSE)*$E3215</f>
        <v>-5105.1017415583328</v>
      </c>
      <c r="L3215" s="5">
        <f>VLOOKUP(CONCATENATE($F3215," ",$G3215),AllocFactorMatrix,(L$4+1),FALSE)*$E3215</f>
        <v>-713.68889683820282</v>
      </c>
      <c r="M3215" s="5">
        <f t="shared" si="1465"/>
        <v>-372094.51080249128</v>
      </c>
      <c r="N3215" s="5">
        <f>VLOOKUP(CONCATENATE($F3215," ",$G3215),AllocFactorMatrix,(N$4+1),FALSE)*$E3215</f>
        <v>-237648.59384764358</v>
      </c>
      <c r="O3215" s="5">
        <f>VLOOKUP(CONCATENATE($F3215," ",$G3215),AllocFactorMatrix,(O$4+1),FALSE)*$E3215</f>
        <v>-42382.004336579885</v>
      </c>
      <c r="P3215" s="5">
        <f>VLOOKUP(CONCATENATE($F3215," ",$G3215),AllocFactorMatrix,(P$4+1),FALSE)*$E3215</f>
        <v>-8630.5281772350445</v>
      </c>
      <c r="Q3215" s="5">
        <f>VLOOKUP(CONCATENATE($F3215," ",$G3215),AllocFactorMatrix,(Q$4+1),FALSE)*$E3215</f>
        <v>-325.97797008480467</v>
      </c>
      <c r="R3215" s="5">
        <f t="shared" si="1486"/>
        <v>-288987.10433154332</v>
      </c>
      <c r="S3215" s="5">
        <f>VLOOKUP(CONCATENATE($F3215," ",$G3215),AllocFactorMatrix,(S$4+1),FALSE)*$E3215</f>
        <v>-12445.661179854904</v>
      </c>
      <c r="T3215" s="5">
        <f>VLOOKUP(CONCATENATE($F3215," ",$G3215),AllocFactorMatrix,(T$4+1),FALSE)*$E3215</f>
        <v>-196768.26960602822</v>
      </c>
      <c r="U3215" s="5">
        <f>VLOOKUP(CONCATENATE($F3215," ",$G3215),AllocFactorMatrix,(U$4+1),FALSE)*$E3215</f>
        <v>-846268.30248959758</v>
      </c>
      <c r="V3215" s="5">
        <f>VLOOKUP(CONCATENATE($F3215," ",$G3215),AllocFactorMatrix,(V$4+1),FALSE)*$E3215</f>
        <v>-159191.90675155708</v>
      </c>
      <c r="W3215" s="5">
        <f t="shared" si="1488"/>
        <v>-1214674.1400270378</v>
      </c>
      <c r="X3215" s="5">
        <f>VLOOKUP(CONCATENATE($F3215," ",$G3215),AllocFactorMatrix,(X$4+1),FALSE)*$E3215</f>
        <v>-65279.712908421323</v>
      </c>
      <c r="Y3215" s="5">
        <f>VLOOKUP(CONCATENATE($F3215," ",$G3215),AllocFactorMatrix,(Y$4+1),FALSE)*$E3215</f>
        <v>-1309.8244177175568</v>
      </c>
      <c r="Z3215" s="5">
        <f t="shared" si="1485"/>
        <v>-66589.537326138874</v>
      </c>
      <c r="AA3215" s="5">
        <f>VLOOKUP(CONCATENATE($F3215," ",$G3215),AllocFactorMatrix,(AA$4+1),FALSE)*$E3215</f>
        <v>-1168.3689973438406</v>
      </c>
      <c r="AB3215" s="5">
        <f>VLOOKUP(CONCATENATE($F3215," ",$G3215),AllocFactorMatrix,(AB$4+1),FALSE)*$E3215</f>
        <v>-26171.065396513623</v>
      </c>
      <c r="AC3215" s="5">
        <f>VLOOKUP(CONCATENATE($F3215," ",$G3215),AllocFactorMatrix,(AC$4+1),FALSE)*$E3215</f>
        <v>-5397.9532391516477</v>
      </c>
    </row>
    <row r="3216" spans="4:29" hidden="1" outlineLevel="1">
      <c r="E3216" s="48"/>
      <c r="F3216" s="175" t="str">
        <f>F3223</f>
        <v>PROD_ENERGY</v>
      </c>
      <c r="G3216" s="52" t="str">
        <f>$G$8</f>
        <v>PRODUCTION</v>
      </c>
      <c r="H3216" s="4">
        <f t="shared" si="1484"/>
        <v>0</v>
      </c>
      <c r="I3216" s="5">
        <f>VLOOKUP(CONCATENATE($F3216," ",$G3216),AllocFactorMatrix,(I$4+1),FALSE)*$E3223</f>
        <v>0</v>
      </c>
      <c r="J3216" s="5">
        <f>VLOOKUP(CONCATENATE($F3216," ",$G3216),AllocFactorMatrix,(J$4+1),FALSE)*$E3223</f>
        <v>0</v>
      </c>
      <c r="K3216" s="5">
        <f>VLOOKUP(CONCATENATE($F3216," ",$G3216),AllocFactorMatrix,(K$4+1),FALSE)*$E3223</f>
        <v>0</v>
      </c>
      <c r="L3216" s="5">
        <f>VLOOKUP(CONCATENATE($F3216," ",$G3216),AllocFactorMatrix,(L$4+1),FALSE)*$E3223</f>
        <v>0</v>
      </c>
      <c r="M3216" s="5">
        <f t="shared" si="1465"/>
        <v>0</v>
      </c>
      <c r="N3216" s="5">
        <f>VLOOKUP(CONCATENATE($F3216," ",$G3216),AllocFactorMatrix,(N$4+1),FALSE)*$E3223</f>
        <v>0</v>
      </c>
      <c r="O3216" s="5">
        <f>VLOOKUP(CONCATENATE($F3216," ",$G3216),AllocFactorMatrix,(O$4+1),FALSE)*$E3223</f>
        <v>0</v>
      </c>
      <c r="P3216" s="5">
        <f>VLOOKUP(CONCATENATE($F3216," ",$G3216),AllocFactorMatrix,(P$4+1),FALSE)*$E3223</f>
        <v>0</v>
      </c>
      <c r="Q3216" s="5">
        <f>VLOOKUP(CONCATENATE($F3216," ",$G3216),AllocFactorMatrix,(Q$4+1),FALSE)*$E3223</f>
        <v>0</v>
      </c>
      <c r="R3216" s="5">
        <f t="shared" si="1486"/>
        <v>0</v>
      </c>
      <c r="S3216" s="5">
        <f>VLOOKUP(CONCATENATE($F3216," ",$G3216),AllocFactorMatrix,(S$4+1),FALSE)*$E3223</f>
        <v>0</v>
      </c>
      <c r="T3216" s="5">
        <f>VLOOKUP(CONCATENATE($F3216," ",$G3216),AllocFactorMatrix,(T$4+1),FALSE)*$E3223</f>
        <v>0</v>
      </c>
      <c r="U3216" s="5">
        <f>VLOOKUP(CONCATENATE($F3216," ",$G3216),AllocFactorMatrix,(U$4+1),FALSE)*$E3223</f>
        <v>0</v>
      </c>
      <c r="V3216" s="5">
        <f>VLOOKUP(CONCATENATE($F3216," ",$G3216),AllocFactorMatrix,(V$4+1),FALSE)*$E3223</f>
        <v>0</v>
      </c>
      <c r="W3216" s="5">
        <f>SUBTOTAL(9,S3216:V3216)</f>
        <v>0</v>
      </c>
      <c r="X3216" s="5">
        <f>VLOOKUP(CONCATENATE($F3216," ",$G3216),AllocFactorMatrix,(X$4+1),FALSE)*$E3223</f>
        <v>0</v>
      </c>
      <c r="Y3216" s="5">
        <f>VLOOKUP(CONCATENATE($F3216," ",$G3216),AllocFactorMatrix,(Y$4+1),FALSE)*$E3223</f>
        <v>0</v>
      </c>
      <c r="Z3216" s="5">
        <f t="shared" si="1485"/>
        <v>0</v>
      </c>
      <c r="AA3216" s="5">
        <f>VLOOKUP(CONCATENATE($F3216," ",$G3216),AllocFactorMatrix,(AA$4+1),FALSE)*$E3223</f>
        <v>0</v>
      </c>
      <c r="AB3216" s="5">
        <f>VLOOKUP(CONCATENATE($F3216," ",$G3216),AllocFactorMatrix,(AB$4+1),FALSE)*$E3223</f>
        <v>0</v>
      </c>
      <c r="AC3216" s="5">
        <f>VLOOKUP(CONCATENATE($F3216," ",$G3216),AllocFactorMatrix,(AC$4+1),FALSE)*$E3223</f>
        <v>0</v>
      </c>
    </row>
    <row r="3217" spans="1:29" hidden="1" outlineLevel="1">
      <c r="E3217" s="48"/>
      <c r="F3217" s="175" t="str">
        <f>F3223</f>
        <v>PROD_ENERGY</v>
      </c>
      <c r="G3217" s="52" t="str">
        <f>$G$9</f>
        <v>BULKTRAN</v>
      </c>
      <c r="H3217" s="4">
        <f t="shared" si="1484"/>
        <v>0</v>
      </c>
      <c r="I3217" s="5">
        <f>VLOOKUP(CONCATENATE($F3217," ",$G3217),AllocFactorMatrix,(I$4+1),FALSE)*$E3223</f>
        <v>0</v>
      </c>
      <c r="J3217" s="5">
        <f>VLOOKUP(CONCATENATE($F3217," ",$G3217),AllocFactorMatrix,(J$4+1),FALSE)*$E3223</f>
        <v>0</v>
      </c>
      <c r="K3217" s="5">
        <f>VLOOKUP(CONCATENATE($F3217," ",$G3217),AllocFactorMatrix,(K$4+1),FALSE)*$E3223</f>
        <v>0</v>
      </c>
      <c r="L3217" s="5">
        <f>VLOOKUP(CONCATENATE($F3217," ",$G3217),AllocFactorMatrix,(L$4+1),FALSE)*$E3223</f>
        <v>0</v>
      </c>
      <c r="M3217" s="5">
        <f t="shared" si="1465"/>
        <v>0</v>
      </c>
      <c r="N3217" s="5">
        <f>VLOOKUP(CONCATENATE($F3217," ",$G3217),AllocFactorMatrix,(N$4+1),FALSE)*$E3223</f>
        <v>0</v>
      </c>
      <c r="O3217" s="5">
        <f>VLOOKUP(CONCATENATE($F3217," ",$G3217),AllocFactorMatrix,(O$4+1),FALSE)*$E3223</f>
        <v>0</v>
      </c>
      <c r="P3217" s="5">
        <f>VLOOKUP(CONCATENATE($F3217," ",$G3217),AllocFactorMatrix,(P$4+1),FALSE)*$E3223</f>
        <v>0</v>
      </c>
      <c r="Q3217" s="5">
        <f>VLOOKUP(CONCATENATE($F3217," ",$G3217),AllocFactorMatrix,(Q$4+1),FALSE)*$E3223</f>
        <v>0</v>
      </c>
      <c r="R3217" s="5">
        <f t="shared" si="1486"/>
        <v>0</v>
      </c>
      <c r="S3217" s="5">
        <f>VLOOKUP(CONCATENATE($F3217," ",$G3217),AllocFactorMatrix,(S$4+1),FALSE)*$E3223</f>
        <v>0</v>
      </c>
      <c r="T3217" s="5">
        <f>VLOOKUP(CONCATENATE($F3217," ",$G3217),AllocFactorMatrix,(T$4+1),FALSE)*$E3223</f>
        <v>0</v>
      </c>
      <c r="U3217" s="5">
        <f>VLOOKUP(CONCATENATE($F3217," ",$G3217),AllocFactorMatrix,(U$4+1),FALSE)*$E3223</f>
        <v>0</v>
      </c>
      <c r="V3217" s="5">
        <f>VLOOKUP(CONCATENATE($F3217," ",$G3217),AllocFactorMatrix,(V$4+1),FALSE)*$E3223</f>
        <v>0</v>
      </c>
      <c r="W3217" s="5">
        <f t="shared" ref="W3217:W3223" si="1489">SUBTOTAL(9,S3217:V3217)</f>
        <v>0</v>
      </c>
      <c r="X3217" s="5">
        <f>VLOOKUP(CONCATENATE($F3217," ",$G3217),AllocFactorMatrix,(X$4+1),FALSE)*$E3223</f>
        <v>0</v>
      </c>
      <c r="Y3217" s="5">
        <f>VLOOKUP(CONCATENATE($F3217," ",$G3217),AllocFactorMatrix,(Y$4+1),FALSE)*$E3223</f>
        <v>0</v>
      </c>
      <c r="Z3217" s="5">
        <f t="shared" si="1485"/>
        <v>0</v>
      </c>
      <c r="AA3217" s="5">
        <f>VLOOKUP(CONCATENATE($F3217," ",$G3217),AllocFactorMatrix,(AA$4+1),FALSE)*$E3223</f>
        <v>0</v>
      </c>
      <c r="AB3217" s="5">
        <f>VLOOKUP(CONCATENATE($F3217," ",$G3217),AllocFactorMatrix,(AB$4+1),FALSE)*$E3223</f>
        <v>0</v>
      </c>
      <c r="AC3217" s="5">
        <f>VLOOKUP(CONCATENATE($F3217," ",$G3217),AllocFactorMatrix,(AC$4+1),FALSE)*$E3223</f>
        <v>0</v>
      </c>
    </row>
    <row r="3218" spans="1:29" hidden="1" outlineLevel="1">
      <c r="E3218" s="48"/>
      <c r="F3218" s="175" t="str">
        <f>F3223</f>
        <v>PROD_ENERGY</v>
      </c>
      <c r="G3218" s="52" t="str">
        <f>$G$10</f>
        <v>SUBTRAN</v>
      </c>
      <c r="H3218" s="4">
        <f t="shared" si="1484"/>
        <v>0</v>
      </c>
      <c r="I3218" s="5">
        <f>VLOOKUP(CONCATENATE($F3218," ",$G3218),AllocFactorMatrix,(I$4+1),FALSE)*$E3223</f>
        <v>0</v>
      </c>
      <c r="J3218" s="5">
        <f>VLOOKUP(CONCATENATE($F3218," ",$G3218),AllocFactorMatrix,(J$4+1),FALSE)*$E3223</f>
        <v>0</v>
      </c>
      <c r="K3218" s="5">
        <f>VLOOKUP(CONCATENATE($F3218," ",$G3218),AllocFactorMatrix,(K$4+1),FALSE)*$E3223</f>
        <v>0</v>
      </c>
      <c r="L3218" s="5">
        <f>VLOOKUP(CONCATENATE($F3218," ",$G3218),AllocFactorMatrix,(L$4+1),FALSE)*$E3223</f>
        <v>0</v>
      </c>
      <c r="M3218" s="5">
        <f t="shared" si="1465"/>
        <v>0</v>
      </c>
      <c r="N3218" s="5">
        <f>VLOOKUP(CONCATENATE($F3218," ",$G3218),AllocFactorMatrix,(N$4+1),FALSE)*$E3223</f>
        <v>0</v>
      </c>
      <c r="O3218" s="5">
        <f>VLOOKUP(CONCATENATE($F3218," ",$G3218),AllocFactorMatrix,(O$4+1),FALSE)*$E3223</f>
        <v>0</v>
      </c>
      <c r="P3218" s="5">
        <f>VLOOKUP(CONCATENATE($F3218," ",$G3218),AllocFactorMatrix,(P$4+1),FALSE)*$E3223</f>
        <v>0</v>
      </c>
      <c r="Q3218" s="5">
        <f>VLOOKUP(CONCATENATE($F3218," ",$G3218),AllocFactorMatrix,(Q$4+1),FALSE)*$E3223</f>
        <v>0</v>
      </c>
      <c r="R3218" s="5">
        <f t="shared" si="1486"/>
        <v>0</v>
      </c>
      <c r="S3218" s="5">
        <f>VLOOKUP(CONCATENATE($F3218," ",$G3218),AllocFactorMatrix,(S$4+1),FALSE)*$E3223</f>
        <v>0</v>
      </c>
      <c r="T3218" s="5">
        <f>VLOOKUP(CONCATENATE($F3218," ",$G3218),AllocFactorMatrix,(T$4+1),FALSE)*$E3223</f>
        <v>0</v>
      </c>
      <c r="U3218" s="5">
        <f>VLOOKUP(CONCATENATE($F3218," ",$G3218),AllocFactorMatrix,(U$4+1),FALSE)*$E3223</f>
        <v>0</v>
      </c>
      <c r="V3218" s="5">
        <f>VLOOKUP(CONCATENATE($F3218," ",$G3218),AllocFactorMatrix,(V$4+1),FALSE)*$E3223</f>
        <v>0</v>
      </c>
      <c r="W3218" s="5">
        <f t="shared" si="1489"/>
        <v>0</v>
      </c>
      <c r="X3218" s="5">
        <f>VLOOKUP(CONCATENATE($F3218," ",$G3218),AllocFactorMatrix,(X$4+1),FALSE)*$E3223</f>
        <v>0</v>
      </c>
      <c r="Y3218" s="5">
        <f>VLOOKUP(CONCATENATE($F3218," ",$G3218),AllocFactorMatrix,(Y$4+1),FALSE)*$E3223</f>
        <v>0</v>
      </c>
      <c r="Z3218" s="5">
        <f t="shared" si="1485"/>
        <v>0</v>
      </c>
      <c r="AA3218" s="5">
        <f>VLOOKUP(CONCATENATE($F3218," ",$G3218),AllocFactorMatrix,(AA$4+1),FALSE)*$E3223</f>
        <v>0</v>
      </c>
      <c r="AB3218" s="5">
        <f>VLOOKUP(CONCATENATE($F3218," ",$G3218),AllocFactorMatrix,(AB$4+1),FALSE)*$E3223</f>
        <v>0</v>
      </c>
      <c r="AC3218" s="5">
        <f>VLOOKUP(CONCATENATE($F3218," ",$G3218),AllocFactorMatrix,(AC$4+1),FALSE)*$E3223</f>
        <v>0</v>
      </c>
    </row>
    <row r="3219" spans="1:29" hidden="1" outlineLevel="1">
      <c r="E3219" s="48"/>
      <c r="F3219" s="175" t="str">
        <f>F3223</f>
        <v>PROD_ENERGY</v>
      </c>
      <c r="G3219" s="52" t="str">
        <f>$G$11</f>
        <v>DISTPRI</v>
      </c>
      <c r="H3219" s="4">
        <f t="shared" si="1484"/>
        <v>0</v>
      </c>
      <c r="I3219" s="5">
        <f>VLOOKUP(CONCATENATE($F3219," ",$G3219),AllocFactorMatrix,(I$4+1),FALSE)*$E3223</f>
        <v>0</v>
      </c>
      <c r="J3219" s="5">
        <f>VLOOKUP(CONCATENATE($F3219," ",$G3219),AllocFactorMatrix,(J$4+1),FALSE)*$E3223</f>
        <v>0</v>
      </c>
      <c r="K3219" s="5">
        <f>VLOOKUP(CONCATENATE($F3219," ",$G3219),AllocFactorMatrix,(K$4+1),FALSE)*$E3223</f>
        <v>0</v>
      </c>
      <c r="L3219" s="5">
        <f>VLOOKUP(CONCATENATE($F3219," ",$G3219),AllocFactorMatrix,(L$4+1),FALSE)*$E3223</f>
        <v>0</v>
      </c>
      <c r="M3219" s="5">
        <f t="shared" si="1465"/>
        <v>0</v>
      </c>
      <c r="N3219" s="5">
        <f>VLOOKUP(CONCATENATE($F3219," ",$G3219),AllocFactorMatrix,(N$4+1),FALSE)*$E3223</f>
        <v>0</v>
      </c>
      <c r="O3219" s="5">
        <f>VLOOKUP(CONCATENATE($F3219," ",$G3219),AllocFactorMatrix,(O$4+1),FALSE)*$E3223</f>
        <v>0</v>
      </c>
      <c r="P3219" s="5">
        <f>VLOOKUP(CONCATENATE($F3219," ",$G3219),AllocFactorMatrix,(P$4+1),FALSE)*$E3223</f>
        <v>0</v>
      </c>
      <c r="Q3219" s="5">
        <f>VLOOKUP(CONCATENATE($F3219," ",$G3219),AllocFactorMatrix,(Q$4+1),FALSE)*$E3223</f>
        <v>0</v>
      </c>
      <c r="R3219" s="5">
        <f t="shared" si="1486"/>
        <v>0</v>
      </c>
      <c r="S3219" s="5">
        <f>VLOOKUP(CONCATENATE($F3219," ",$G3219),AllocFactorMatrix,(S$4+1),FALSE)*$E3223</f>
        <v>0</v>
      </c>
      <c r="T3219" s="5">
        <f>VLOOKUP(CONCATENATE($F3219," ",$G3219),AllocFactorMatrix,(T$4+1),FALSE)*$E3223</f>
        <v>0</v>
      </c>
      <c r="U3219" s="5">
        <f>VLOOKUP(CONCATENATE($F3219," ",$G3219),AllocFactorMatrix,(U$4+1),FALSE)*$E3223</f>
        <v>0</v>
      </c>
      <c r="V3219" s="5">
        <f>VLOOKUP(CONCATENATE($F3219," ",$G3219),AllocFactorMatrix,(V$4+1),FALSE)*$E3223</f>
        <v>0</v>
      </c>
      <c r="W3219" s="5">
        <f t="shared" si="1489"/>
        <v>0</v>
      </c>
      <c r="X3219" s="5">
        <f>VLOOKUP(CONCATENATE($F3219," ",$G3219),AllocFactorMatrix,(X$4+1),FALSE)*$E3223</f>
        <v>0</v>
      </c>
      <c r="Y3219" s="5">
        <f>VLOOKUP(CONCATENATE($F3219," ",$G3219),AllocFactorMatrix,(Y$4+1),FALSE)*$E3223</f>
        <v>0</v>
      </c>
      <c r="Z3219" s="5">
        <f t="shared" si="1485"/>
        <v>0</v>
      </c>
      <c r="AA3219" s="5">
        <f>VLOOKUP(CONCATENATE($F3219," ",$G3219),AllocFactorMatrix,(AA$4+1),FALSE)*$E3223</f>
        <v>0</v>
      </c>
      <c r="AB3219" s="5">
        <f>VLOOKUP(CONCATENATE($F3219," ",$G3219),AllocFactorMatrix,(AB$4+1),FALSE)*$E3223</f>
        <v>0</v>
      </c>
      <c r="AC3219" s="5">
        <f>VLOOKUP(CONCATENATE($F3219," ",$G3219),AllocFactorMatrix,(AC$4+1),FALSE)*$E3223</f>
        <v>0</v>
      </c>
    </row>
    <row r="3220" spans="1:29" hidden="1" outlineLevel="1">
      <c r="E3220" s="48"/>
      <c r="F3220" s="175" t="str">
        <f>F3223</f>
        <v>PROD_ENERGY</v>
      </c>
      <c r="G3220" s="52" t="str">
        <f>$G$12</f>
        <v>DISTSEC</v>
      </c>
      <c r="H3220" s="4">
        <f t="shared" si="1484"/>
        <v>0</v>
      </c>
      <c r="I3220" s="5">
        <f>VLOOKUP(CONCATENATE($F3220," ",$G3220),AllocFactorMatrix,(I$4+1),FALSE)*$E3223</f>
        <v>0</v>
      </c>
      <c r="J3220" s="5">
        <f>VLOOKUP(CONCATENATE($F3220," ",$G3220),AllocFactorMatrix,(J$4+1),FALSE)*$E3223</f>
        <v>0</v>
      </c>
      <c r="K3220" s="5">
        <f>VLOOKUP(CONCATENATE($F3220," ",$G3220),AllocFactorMatrix,(K$4+1),FALSE)*$E3223</f>
        <v>0</v>
      </c>
      <c r="L3220" s="5">
        <f>VLOOKUP(CONCATENATE($F3220," ",$G3220),AllocFactorMatrix,(L$4+1),FALSE)*$E3223</f>
        <v>0</v>
      </c>
      <c r="M3220" s="5">
        <f t="shared" si="1465"/>
        <v>0</v>
      </c>
      <c r="N3220" s="5">
        <f>VLOOKUP(CONCATENATE($F3220," ",$G3220),AllocFactorMatrix,(N$4+1),FALSE)*$E3223</f>
        <v>0</v>
      </c>
      <c r="O3220" s="5">
        <f>VLOOKUP(CONCATENATE($F3220," ",$G3220),AllocFactorMatrix,(O$4+1),FALSE)*$E3223</f>
        <v>0</v>
      </c>
      <c r="P3220" s="5">
        <f>VLOOKUP(CONCATENATE($F3220," ",$G3220),AllocFactorMatrix,(P$4+1),FALSE)*$E3223</f>
        <v>0</v>
      </c>
      <c r="Q3220" s="5">
        <f>VLOOKUP(CONCATENATE($F3220," ",$G3220),AllocFactorMatrix,(Q$4+1),FALSE)*$E3223</f>
        <v>0</v>
      </c>
      <c r="R3220" s="5">
        <f t="shared" si="1486"/>
        <v>0</v>
      </c>
      <c r="S3220" s="5">
        <f>VLOOKUP(CONCATENATE($F3220," ",$G3220),AllocFactorMatrix,(S$4+1),FALSE)*$E3223</f>
        <v>0</v>
      </c>
      <c r="T3220" s="5">
        <f>VLOOKUP(CONCATENATE($F3220," ",$G3220),AllocFactorMatrix,(T$4+1),FALSE)*$E3223</f>
        <v>0</v>
      </c>
      <c r="U3220" s="5">
        <f>VLOOKUP(CONCATENATE($F3220," ",$G3220),AllocFactorMatrix,(U$4+1),FALSE)*$E3223</f>
        <v>0</v>
      </c>
      <c r="V3220" s="5">
        <f>VLOOKUP(CONCATENATE($F3220," ",$G3220),AllocFactorMatrix,(V$4+1),FALSE)*$E3223</f>
        <v>0</v>
      </c>
      <c r="W3220" s="5">
        <f t="shared" si="1489"/>
        <v>0</v>
      </c>
      <c r="X3220" s="5">
        <f>VLOOKUP(CONCATENATE($F3220," ",$G3220),AllocFactorMatrix,(X$4+1),FALSE)*$E3223</f>
        <v>0</v>
      </c>
      <c r="Y3220" s="5">
        <f>VLOOKUP(CONCATENATE($F3220," ",$G3220),AllocFactorMatrix,(Y$4+1),FALSE)*$E3223</f>
        <v>0</v>
      </c>
      <c r="Z3220" s="5">
        <f t="shared" si="1485"/>
        <v>0</v>
      </c>
      <c r="AA3220" s="5">
        <f>VLOOKUP(CONCATENATE($F3220," ",$G3220),AllocFactorMatrix,(AA$4+1),FALSE)*$E3223</f>
        <v>0</v>
      </c>
      <c r="AB3220" s="5">
        <f>VLOOKUP(CONCATENATE($F3220," ",$G3220),AllocFactorMatrix,(AB$4+1),FALSE)*$E3223</f>
        <v>0</v>
      </c>
      <c r="AC3220" s="5">
        <f>VLOOKUP(CONCATENATE($F3220," ",$G3220),AllocFactorMatrix,(AC$4+1),FALSE)*$E3223</f>
        <v>0</v>
      </c>
    </row>
    <row r="3221" spans="1:29" hidden="1" outlineLevel="1">
      <c r="E3221" s="48"/>
      <c r="F3221" s="175" t="str">
        <f>F3223</f>
        <v>PROD_ENERGY</v>
      </c>
      <c r="G3221" s="52" t="str">
        <f>$G$13</f>
        <v>ENERGY</v>
      </c>
      <c r="H3221" s="4">
        <f t="shared" si="1484"/>
        <v>316118.99999999988</v>
      </c>
      <c r="I3221" s="5">
        <f>VLOOKUP(CONCATENATE($F3221," ",$G3221),AllocFactorMatrix,(I$4+1),FALSE)*$E3223</f>
        <v>123693.00517002151</v>
      </c>
      <c r="J3221" s="5">
        <f>VLOOKUP(CONCATENATE($F3221," ",$G3221),AllocFactorMatrix,(J$4+1),FALSE)*$E3223</f>
        <v>35685.073108105338</v>
      </c>
      <c r="K3221" s="5">
        <f>VLOOKUP(CONCATENATE($F3221," ",$G3221),AllocFactorMatrix,(K$4+1),FALSE)*$E3223</f>
        <v>497.37375109168744</v>
      </c>
      <c r="L3221" s="5">
        <f>VLOOKUP(CONCATENATE($F3221," ",$G3221),AllocFactorMatrix,(L$4+1),FALSE)*$E3223</f>
        <v>69.532428872720303</v>
      </c>
      <c r="M3221" s="5">
        <f t="shared" si="1465"/>
        <v>36251.97928806975</v>
      </c>
      <c r="N3221" s="5">
        <f>VLOOKUP(CONCATENATE($F3221," ",$G3221),AllocFactorMatrix,(N$4+1),FALSE)*$E3223</f>
        <v>23153.343174623351</v>
      </c>
      <c r="O3221" s="5">
        <f>VLOOKUP(CONCATENATE($F3221," ",$G3221),AllocFactorMatrix,(O$4+1),FALSE)*$E3223</f>
        <v>4129.1432654649352</v>
      </c>
      <c r="P3221" s="5">
        <f>VLOOKUP(CONCATENATE($F3221," ",$G3221),AllocFactorMatrix,(P$4+1),FALSE)*$E3223</f>
        <v>840.84478443784792</v>
      </c>
      <c r="Q3221" s="5">
        <f>VLOOKUP(CONCATENATE($F3221," ",$G3221),AllocFactorMatrix,(Q$4+1),FALSE)*$E3223</f>
        <v>31.758992075413975</v>
      </c>
      <c r="R3221" s="5">
        <f t="shared" si="1486"/>
        <v>28155.090216601548</v>
      </c>
      <c r="S3221" s="5">
        <f>VLOOKUP(CONCATENATE($F3221," ",$G3221),AllocFactorMatrix,(S$4+1),FALSE)*$E3223</f>
        <v>1212.5410029440643</v>
      </c>
      <c r="T3221" s="5">
        <f>VLOOKUP(CONCATENATE($F3221," ",$G3221),AllocFactorMatrix,(T$4+1),FALSE)*$E3223</f>
        <v>19170.503802711031</v>
      </c>
      <c r="U3221" s="5">
        <f>VLOOKUP(CONCATENATE($F3221," ",$G3221),AllocFactorMatrix,(U$4+1),FALSE)*$E3223</f>
        <v>82449.216753663102</v>
      </c>
      <c r="V3221" s="5">
        <f>VLOOKUP(CONCATENATE($F3221," ",$G3221),AllocFactorMatrix,(V$4+1),FALSE)*$E3223</f>
        <v>15509.558832081379</v>
      </c>
      <c r="W3221" s="5">
        <f t="shared" si="1489"/>
        <v>118341.82039139958</v>
      </c>
      <c r="X3221" s="5">
        <f>VLOOKUP(CONCATENATE($F3221," ",$G3221),AllocFactorMatrix,(X$4+1),FALSE)*$E3223</f>
        <v>6359.993849904934</v>
      </c>
      <c r="Y3221" s="5">
        <f>VLOOKUP(CONCATENATE($F3221," ",$G3221),AllocFactorMatrix,(Y$4+1),FALSE)*$E3223</f>
        <v>127.6120079269575</v>
      </c>
      <c r="Z3221" s="5">
        <f t="shared" si="1485"/>
        <v>6487.6058578318916</v>
      </c>
      <c r="AA3221" s="5">
        <f>VLOOKUP(CONCATENATE($F3221," ",$G3221),AllocFactorMatrix,(AA$4+1),FALSE)*$E3223</f>
        <v>113.83045829185652</v>
      </c>
      <c r="AB3221" s="5">
        <f>VLOOKUP(CONCATENATE($F3221," ",$G3221),AllocFactorMatrix,(AB$4+1),FALSE)*$E3223</f>
        <v>2549.7632809873171</v>
      </c>
      <c r="AC3221" s="5">
        <f>VLOOKUP(CONCATENATE($F3221," ",$G3221),AllocFactorMatrix,(AC$4+1),FALSE)*$E3223</f>
        <v>525.90533679645023</v>
      </c>
    </row>
    <row r="3222" spans="1:29" hidden="1" outlineLevel="1">
      <c r="E3222" s="48"/>
      <c r="F3222" s="175" t="str">
        <f>F3223</f>
        <v>PROD_ENERGY</v>
      </c>
      <c r="G3222" s="52" t="str">
        <f>$G$14</f>
        <v>CUSTOMER</v>
      </c>
      <c r="H3222" s="4">
        <f t="shared" si="1484"/>
        <v>0</v>
      </c>
      <c r="I3222" s="5">
        <f>VLOOKUP(CONCATENATE($F3222," ",$G3222),AllocFactorMatrix,(I$4+1),FALSE)*$E3223</f>
        <v>0</v>
      </c>
      <c r="J3222" s="5">
        <f>VLOOKUP(CONCATENATE($F3222," ",$G3222),AllocFactorMatrix,(J$4+1),FALSE)*$E3223</f>
        <v>0</v>
      </c>
      <c r="K3222" s="5">
        <f>VLOOKUP(CONCATENATE($F3222," ",$G3222),AllocFactorMatrix,(K$4+1),FALSE)*$E3223</f>
        <v>0</v>
      </c>
      <c r="L3222" s="5">
        <f>VLOOKUP(CONCATENATE($F3222," ",$G3222),AllocFactorMatrix,(L$4+1),FALSE)*$E3223</f>
        <v>0</v>
      </c>
      <c r="M3222" s="5">
        <f t="shared" si="1465"/>
        <v>0</v>
      </c>
      <c r="N3222" s="5">
        <f>VLOOKUP(CONCATENATE($F3222," ",$G3222),AllocFactorMatrix,(N$4+1),FALSE)*$E3223</f>
        <v>0</v>
      </c>
      <c r="O3222" s="5">
        <f>VLOOKUP(CONCATENATE($F3222," ",$G3222),AllocFactorMatrix,(O$4+1),FALSE)*$E3223</f>
        <v>0</v>
      </c>
      <c r="P3222" s="5">
        <f>VLOOKUP(CONCATENATE($F3222," ",$G3222),AllocFactorMatrix,(P$4+1),FALSE)*$E3223</f>
        <v>0</v>
      </c>
      <c r="Q3222" s="5">
        <f>VLOOKUP(CONCATENATE($F3222," ",$G3222),AllocFactorMatrix,(Q$4+1),FALSE)*$E3223</f>
        <v>0</v>
      </c>
      <c r="R3222" s="5">
        <f t="shared" si="1486"/>
        <v>0</v>
      </c>
      <c r="S3222" s="5">
        <f>VLOOKUP(CONCATENATE($F3222," ",$G3222),AllocFactorMatrix,(S$4+1),FALSE)*$E3223</f>
        <v>0</v>
      </c>
      <c r="T3222" s="5">
        <f>VLOOKUP(CONCATENATE($F3222," ",$G3222),AllocFactorMatrix,(T$4+1),FALSE)*$E3223</f>
        <v>0</v>
      </c>
      <c r="U3222" s="5">
        <f>VLOOKUP(CONCATENATE($F3222," ",$G3222),AllocFactorMatrix,(U$4+1),FALSE)*$E3223</f>
        <v>0</v>
      </c>
      <c r="V3222" s="5">
        <f>VLOOKUP(CONCATENATE($F3222," ",$G3222),AllocFactorMatrix,(V$4+1),FALSE)*$E3223</f>
        <v>0</v>
      </c>
      <c r="W3222" s="5">
        <f t="shared" si="1489"/>
        <v>0</v>
      </c>
      <c r="X3222" s="5">
        <f>VLOOKUP(CONCATENATE($F3222," ",$G3222),AllocFactorMatrix,(X$4+1),FALSE)*$E3223</f>
        <v>0</v>
      </c>
      <c r="Y3222" s="5">
        <f>VLOOKUP(CONCATENATE($F3222," ",$G3222),AllocFactorMatrix,(Y$4+1),FALSE)*$E3223</f>
        <v>0</v>
      </c>
      <c r="Z3222" s="5">
        <f t="shared" si="1485"/>
        <v>0</v>
      </c>
      <c r="AA3222" s="5">
        <f>VLOOKUP(CONCATENATE($F3222," ",$G3222),AllocFactorMatrix,(AA$4+1),FALSE)*$E3223</f>
        <v>0</v>
      </c>
      <c r="AB3222" s="5">
        <f>VLOOKUP(CONCATENATE($F3222," ",$G3222),AllocFactorMatrix,(AB$4+1),FALSE)*$E3223</f>
        <v>0</v>
      </c>
      <c r="AC3222" s="5">
        <f>VLOOKUP(CONCATENATE($F3222," ",$G3222),AllocFactorMatrix,(AC$4+1),FALSE)*$E3223</f>
        <v>0</v>
      </c>
    </row>
    <row r="3223" spans="1:29" collapsed="1">
      <c r="D3223" s="52" t="s">
        <v>272</v>
      </c>
      <c r="E3223" s="39">
        <v>316119</v>
      </c>
      <c r="F3223" s="93" t="s">
        <v>31</v>
      </c>
      <c r="G3223" s="52" t="str">
        <f>$G$15</f>
        <v>TOTAL</v>
      </c>
      <c r="H3223" s="4">
        <f t="shared" si="1484"/>
        <v>316118.99999999988</v>
      </c>
      <c r="I3223" s="5">
        <f>VLOOKUP(CONCATENATE($F3223," ",$G3223),AllocFactorMatrix,(I$4+1),FALSE)*$E3223</f>
        <v>123693.00517002151</v>
      </c>
      <c r="J3223" s="5">
        <f>VLOOKUP(CONCATENATE($F3223," ",$G3223),AllocFactorMatrix,(J$4+1),FALSE)*$E3223</f>
        <v>35685.073108105338</v>
      </c>
      <c r="K3223" s="5">
        <f>VLOOKUP(CONCATENATE($F3223," ",$G3223),AllocFactorMatrix,(K$4+1),FALSE)*$E3223</f>
        <v>497.37375109168744</v>
      </c>
      <c r="L3223" s="5">
        <f>VLOOKUP(CONCATENATE($F3223," ",$G3223),AllocFactorMatrix,(L$4+1),FALSE)*$E3223</f>
        <v>69.532428872720303</v>
      </c>
      <c r="M3223" s="5">
        <f t="shared" si="1465"/>
        <v>36251.97928806975</v>
      </c>
      <c r="N3223" s="5">
        <f>VLOOKUP(CONCATENATE($F3223," ",$G3223),AllocFactorMatrix,(N$4+1),FALSE)*$E3223</f>
        <v>23153.343174623351</v>
      </c>
      <c r="O3223" s="5">
        <f>VLOOKUP(CONCATENATE($F3223," ",$G3223),AllocFactorMatrix,(O$4+1),FALSE)*$E3223</f>
        <v>4129.1432654649352</v>
      </c>
      <c r="P3223" s="5">
        <f>VLOOKUP(CONCATENATE($F3223," ",$G3223),AllocFactorMatrix,(P$4+1),FALSE)*$E3223</f>
        <v>840.84478443784792</v>
      </c>
      <c r="Q3223" s="5">
        <f>VLOOKUP(CONCATENATE($F3223," ",$G3223),AllocFactorMatrix,(Q$4+1),FALSE)*$E3223</f>
        <v>31.758992075413975</v>
      </c>
      <c r="R3223" s="5">
        <f t="shared" si="1486"/>
        <v>28155.090216601548</v>
      </c>
      <c r="S3223" s="5">
        <f>VLOOKUP(CONCATENATE($F3223," ",$G3223),AllocFactorMatrix,(S$4+1),FALSE)*$E3223</f>
        <v>1212.5410029440643</v>
      </c>
      <c r="T3223" s="5">
        <f>VLOOKUP(CONCATENATE($F3223," ",$G3223),AllocFactorMatrix,(T$4+1),FALSE)*$E3223</f>
        <v>19170.503802711031</v>
      </c>
      <c r="U3223" s="5">
        <f>VLOOKUP(CONCATENATE($F3223," ",$G3223),AllocFactorMatrix,(U$4+1),FALSE)*$E3223</f>
        <v>82449.216753663102</v>
      </c>
      <c r="V3223" s="5">
        <f>VLOOKUP(CONCATENATE($F3223," ",$G3223),AllocFactorMatrix,(V$4+1),FALSE)*$E3223</f>
        <v>15509.558832081379</v>
      </c>
      <c r="W3223" s="5">
        <f t="shared" si="1489"/>
        <v>118341.82039139958</v>
      </c>
      <c r="X3223" s="5">
        <f>VLOOKUP(CONCATENATE($F3223," ",$G3223),AllocFactorMatrix,(X$4+1),FALSE)*$E3223</f>
        <v>6359.993849904934</v>
      </c>
      <c r="Y3223" s="5">
        <f>VLOOKUP(CONCATENATE($F3223," ",$G3223),AllocFactorMatrix,(Y$4+1),FALSE)*$E3223</f>
        <v>127.6120079269575</v>
      </c>
      <c r="Z3223" s="5">
        <f t="shared" si="1485"/>
        <v>6487.6058578318916</v>
      </c>
      <c r="AA3223" s="5">
        <f>VLOOKUP(CONCATENATE($F3223," ",$G3223),AllocFactorMatrix,(AA$4+1),FALSE)*$E3223</f>
        <v>113.83045829185652</v>
      </c>
      <c r="AB3223" s="5">
        <f>VLOOKUP(CONCATENATE($F3223," ",$G3223),AllocFactorMatrix,(AB$4+1),FALSE)*$E3223</f>
        <v>2549.7632809873171</v>
      </c>
      <c r="AC3223" s="5">
        <f>VLOOKUP(CONCATENATE($F3223," ",$G3223),AllocFactorMatrix,(AC$4+1),FALSE)*$E3223</f>
        <v>525.90533679645023</v>
      </c>
    </row>
    <row r="3224" spans="1:29" hidden="1" outlineLevel="1">
      <c r="E3224" s="11"/>
      <c r="F3224" s="107"/>
      <c r="G3224" s="52" t="str">
        <f>$G$8</f>
        <v>PRODUCTION</v>
      </c>
      <c r="H3224" s="50">
        <f t="shared" ref="H3224:AC3224" ca="1" si="1490">H2624+H2632+H2640+H2648+H2656+H2664+H2672+H2680+H2688+H2696+H2712+H2720+H2728+H2736+H2744+H2752+H2760+H2768+H2776+H2784+H2792+H2800+H2808+H2816+H2824+H2832+H2840+H2848+H2856+H2864+H2872+H2880+H2888+H2896+H3032+H3040+H3048+H3056+H3064+H3072+H3080+H3088+H3096+H3104+H3112+H3128+H3136+H3144+H3152+H3160+H3168+H3176+H3184+H3192+H3200+H3208+H3216+H2704+H2904+H2912+H2920+H2928+H2936+H2944+H2952+H2960+H2968+H2976+H2984+H2992+H3000+H3008+H3016+H3024+H3120</f>
        <v>-24189485.288267616</v>
      </c>
      <c r="I3224" s="50">
        <f t="shared" ca="1" si="1490"/>
        <v>-12438813.355056083</v>
      </c>
      <c r="J3224" s="50">
        <f t="shared" ca="1" si="1490"/>
        <v>-2903135.7007942405</v>
      </c>
      <c r="K3224" s="50">
        <f t="shared" ca="1" si="1490"/>
        <v>-40346.60072318009</v>
      </c>
      <c r="L3224" s="50">
        <f t="shared" ca="1" si="1490"/>
        <v>-5623.1354620076663</v>
      </c>
      <c r="M3224" s="50">
        <f t="shared" ca="1" si="1490"/>
        <v>-2949105.4369794289</v>
      </c>
      <c r="N3224" s="50">
        <f t="shared" ca="1" si="1490"/>
        <v>-1727554.0749877258</v>
      </c>
      <c r="O3224" s="50">
        <f t="shared" ca="1" si="1490"/>
        <v>-309657.44576872059</v>
      </c>
      <c r="P3224" s="50">
        <f t="shared" ca="1" si="1490"/>
        <v>-62769.835478114859</v>
      </c>
      <c r="Q3224" s="50">
        <f t="shared" ca="1" si="1490"/>
        <v>-2381.6767836413082</v>
      </c>
      <c r="R3224" s="50">
        <f t="shared" ca="1" si="1490"/>
        <v>-2102363.0330182021</v>
      </c>
      <c r="S3224" s="50">
        <f t="shared" ca="1" si="1490"/>
        <v>-81811.650480010241</v>
      </c>
      <c r="T3224" s="50">
        <f t="shared" ca="1" si="1490"/>
        <v>-1104874.9986717219</v>
      </c>
      <c r="U3224" s="50">
        <f t="shared" ca="1" si="1490"/>
        <v>-4223425.2702058805</v>
      </c>
      <c r="V3224" s="50">
        <f t="shared" ca="1" si="1490"/>
        <v>-765569.74515305797</v>
      </c>
      <c r="W3224" s="50">
        <f t="shared" ca="1" si="1490"/>
        <v>-6175681.664510671</v>
      </c>
      <c r="X3224" s="50">
        <f t="shared" ca="1" si="1490"/>
        <v>-474262.99662848195</v>
      </c>
      <c r="Y3224" s="50">
        <f t="shared" ca="1" si="1490"/>
        <v>-9469.6309969496069</v>
      </c>
      <c r="Z3224" s="50">
        <f t="shared" ca="1" si="1490"/>
        <v>-483732.62762543157</v>
      </c>
      <c r="AA3224" s="50">
        <f t="shared" ca="1" si="1490"/>
        <v>-6258.101745298577</v>
      </c>
      <c r="AB3224" s="50">
        <f t="shared" ca="1" si="1490"/>
        <v>-27821.371984919759</v>
      </c>
      <c r="AC3224" s="50">
        <f t="shared" ca="1" si="1490"/>
        <v>-5709.6973475798786</v>
      </c>
    </row>
    <row r="3225" spans="1:29" hidden="1" outlineLevel="1">
      <c r="E3225" s="11"/>
      <c r="F3225" s="107"/>
      <c r="G3225" s="52" t="str">
        <f>$G$9</f>
        <v>BULKTRAN</v>
      </c>
      <c r="H3225" s="50">
        <f t="shared" ref="H3225:AC3225" ca="1" si="1491">H2625+H2633+H2641+H2649+H2657+H2665+H2673+H2681+H2689+H2697+H2713+H2721+H2729+H2737+H2745+H2753+H2761+H2769+H2777+H2785+H2793+H2801+H2809+H2817+H2825+H2833+H2841+H2849+H2857+H2865+H2873+H2881+H2889+H2897+H3033+H3041+H3049+H3057+H3065+H3073+H3081+H3089+H3097+H3105+H3113+H3129+H3137+H3145+H3153+H3161+H3169+H3177+H3185+H3193+H3201+H3209+H3217+H2705+H2905+H2913+H2921+H2929+H2937+H2945+H2953+H2961+H2969+H2977+H2985+H2993+H3001+H3009+H3017+H3025+H3121</f>
        <v>-12256558.270052807</v>
      </c>
      <c r="I3225" s="50">
        <f t="shared" ca="1" si="1491"/>
        <v>-6300445.5120480424</v>
      </c>
      <c r="J3225" s="50">
        <f t="shared" ca="1" si="1491"/>
        <v>-1470710.8410037744</v>
      </c>
      <c r="K3225" s="50">
        <f t="shared" ca="1" si="1491"/>
        <v>-20440.468625589649</v>
      </c>
      <c r="L3225" s="50">
        <f t="shared" ca="1" si="1491"/>
        <v>-2841.6511295215428</v>
      </c>
      <c r="M3225" s="50">
        <f t="shared" ca="1" si="1491"/>
        <v>-1493992.960758887</v>
      </c>
      <c r="N3225" s="50">
        <f t="shared" ca="1" si="1491"/>
        <v>-875281.07744169573</v>
      </c>
      <c r="O3225" s="50">
        <f t="shared" ca="1" si="1491"/>
        <v>-156996.66790535022</v>
      </c>
      <c r="P3225" s="50">
        <f t="shared" ca="1" si="1491"/>
        <v>-31818.650953393488</v>
      </c>
      <c r="Q3225" s="50">
        <f t="shared" ca="1" si="1491"/>
        <v>-1205.7512179336156</v>
      </c>
      <c r="R3225" s="50">
        <f t="shared" ca="1" si="1491"/>
        <v>-1065302.1475183729</v>
      </c>
      <c r="S3225" s="50">
        <f t="shared" ca="1" si="1491"/>
        <v>-41439.068436494519</v>
      </c>
      <c r="T3225" s="50">
        <f t="shared" ca="1" si="1491"/>
        <v>-560203.04158226994</v>
      </c>
      <c r="U3225" s="50">
        <f t="shared" ca="1" si="1491"/>
        <v>-2141672.4867956033</v>
      </c>
      <c r="V3225" s="50">
        <f t="shared" ca="1" si="1491"/>
        <v>-388281.41086960858</v>
      </c>
      <c r="W3225" s="50">
        <f t="shared" ca="1" si="1491"/>
        <v>-3131596.0076839761</v>
      </c>
      <c r="X3225" s="50">
        <f t="shared" ca="1" si="1491"/>
        <v>-240267.48924579268</v>
      </c>
      <c r="Y3225" s="50">
        <f t="shared" ca="1" si="1491"/>
        <v>-4796.9479067326938</v>
      </c>
      <c r="Z3225" s="50">
        <f t="shared" ca="1" si="1491"/>
        <v>-245064.43715252538</v>
      </c>
      <c r="AA3225" s="50">
        <f t="shared" ca="1" si="1491"/>
        <v>-3170.2517795921267</v>
      </c>
      <c r="AB3225" s="50">
        <f t="shared" ca="1" si="1491"/>
        <v>-14094.475967256905</v>
      </c>
      <c r="AC3225" s="50">
        <f t="shared" ca="1" si="1491"/>
        <v>-2892.4771441561647</v>
      </c>
    </row>
    <row r="3226" spans="1:29" hidden="1" outlineLevel="1">
      <c r="E3226" s="11"/>
      <c r="F3226" s="107"/>
      <c r="G3226" s="52" t="str">
        <f>$G$10</f>
        <v>SUBTRAN</v>
      </c>
      <c r="H3226" s="50">
        <f t="shared" ref="H3226:AC3226" ca="1" si="1492">H2626+H2634+H2642+H2650+H2658+H2666+H2674+H2682+H2690+H2698+H2714+H2722+H2730+H2738+H2746+H2754+H2762+H2770+H2778+H2786+H2794+H2802+H2810+H2818+H2826+H2834+H2842+H2850+H2858+H2866+H2874+H2882+H2890+H2898+H3034+H3042+H3050+H3058+H3066+H3074+H3082+H3090+H3098+H3106+H3114+H3130+H3138+H3146+H3154+H3162+H3170+H3178+H3186+H3194+H3202+H3210+H3218+H2706+H2906+H2914+H2922+H2930+H2938+H2946+H2954+H2962+H2970+H2978+H2986+H2994+H3002+H3010+H3018+H3026+H3122</f>
        <v>-3393567.7529704315</v>
      </c>
      <c r="I3226" s="50">
        <f t="shared" ca="1" si="1492"/>
        <v>-1732892.9681940235</v>
      </c>
      <c r="J3226" s="50">
        <f t="shared" ca="1" si="1492"/>
        <v>-406601.45816087286</v>
      </c>
      <c r="K3226" s="50">
        <f t="shared" ca="1" si="1492"/>
        <v>-5677.8698965742751</v>
      </c>
      <c r="L3226" s="50">
        <f t="shared" ca="1" si="1492"/>
        <v>-1026.0318523807621</v>
      </c>
      <c r="M3226" s="50">
        <f t="shared" ca="1" si="1492"/>
        <v>-413305.359909828</v>
      </c>
      <c r="N3226" s="50">
        <f t="shared" ca="1" si="1492"/>
        <v>-234961.43599397325</v>
      </c>
      <c r="O3226" s="50">
        <f t="shared" ca="1" si="1492"/>
        <v>-42260.872348821322</v>
      </c>
      <c r="P3226" s="50">
        <f t="shared" ca="1" si="1492"/>
        <v>-11086.934392212719</v>
      </c>
      <c r="Q3226" s="50">
        <f t="shared" ca="1" si="1492"/>
        <v>0</v>
      </c>
      <c r="R3226" s="50">
        <f t="shared" ca="1" si="1492"/>
        <v>-288309.24273500725</v>
      </c>
      <c r="S3226" s="50">
        <f t="shared" ca="1" si="1492"/>
        <v>-10587.833440896291</v>
      </c>
      <c r="T3226" s="50">
        <f t="shared" ca="1" si="1492"/>
        <v>-148748.23875246395</v>
      </c>
      <c r="U3226" s="50">
        <f t="shared" ca="1" si="1492"/>
        <v>-733156.95177334512</v>
      </c>
      <c r="V3226" s="50">
        <f t="shared" ca="1" si="1492"/>
        <v>0</v>
      </c>
      <c r="W3226" s="50">
        <f t="shared" ca="1" si="1492"/>
        <v>-892493.02396670543</v>
      </c>
      <c r="X3226" s="50">
        <f t="shared" ca="1" si="1492"/>
        <v>-64417.484168027324</v>
      </c>
      <c r="Y3226" s="50">
        <f t="shared" ca="1" si="1492"/>
        <v>-1292.9407895739776</v>
      </c>
      <c r="Z3226" s="50">
        <f t="shared" ca="1" si="1492"/>
        <v>-65710.424957601295</v>
      </c>
      <c r="AA3226" s="50">
        <f t="shared" ca="1" si="1492"/>
        <v>-856.73320726596648</v>
      </c>
      <c r="AB3226" s="50">
        <f t="shared" ca="1" si="1492"/>
        <v>0</v>
      </c>
      <c r="AC3226" s="50">
        <f t="shared" ca="1" si="1492"/>
        <v>0</v>
      </c>
    </row>
    <row r="3227" spans="1:29" hidden="1" outlineLevel="1">
      <c r="E3227" s="11"/>
      <c r="F3227" s="107"/>
      <c r="G3227" s="52" t="str">
        <f>$G$11</f>
        <v>DISTPRI</v>
      </c>
      <c r="H3227" s="50">
        <f t="shared" ref="H3227:AC3227" ca="1" si="1493">H2627+H2635+H2643+H2651+H2659+H2667+H2675+H2683+H2691+H2699+H2715+H2723+H2731+H2739+H2747+H2755+H2763+H2771+H2779+H2787+H2795+H2803+H2811+H2819+H2827+H2835+H2843+H2851+H2859+H2867+H2875+H2883+H2891+H2899+H3035+H3043+H3051+H3059+H3067+H3075+H3083+H3091+H3099+H3107+H3115+H3131+H3139+H3147+H3155+H3163+H3171+H3179+H3187+H3195+H3203+H3211+H3219+H2707+H2907+H2915+H2923+H2931+H2939+H2947+H2955+H2963+H2971+H2979+H2987+H2995+H3003+H3011+H3019+H3027+H3123</f>
        <v>-12106378.442136602</v>
      </c>
      <c r="I3227" s="50">
        <f t="shared" ca="1" si="1493"/>
        <v>-7924280.0732549736</v>
      </c>
      <c r="J3227" s="50">
        <f t="shared" ca="1" si="1493"/>
        <v>-1856528.4673665951</v>
      </c>
      <c r="K3227" s="50">
        <f t="shared" ca="1" si="1493"/>
        <v>-25918.811617296094</v>
      </c>
      <c r="L3227" s="50">
        <f t="shared" ca="1" si="1493"/>
        <v>0</v>
      </c>
      <c r="M3227" s="50">
        <f t="shared" ca="1" si="1493"/>
        <v>-1882447.2789838908</v>
      </c>
      <c r="N3227" s="50">
        <f t="shared" ca="1" si="1493"/>
        <v>-1077541.8837326097</v>
      </c>
      <c r="O3227" s="50">
        <f t="shared" ca="1" si="1493"/>
        <v>-193759.5150572664</v>
      </c>
      <c r="P3227" s="50">
        <f t="shared" ca="1" si="1493"/>
        <v>0</v>
      </c>
      <c r="Q3227" s="50">
        <f t="shared" ca="1" si="1493"/>
        <v>0</v>
      </c>
      <c r="R3227" s="50">
        <f t="shared" ca="1" si="1493"/>
        <v>-1271301.3987898759</v>
      </c>
      <c r="S3227" s="50">
        <f t="shared" ca="1" si="1493"/>
        <v>-48714.36317679791</v>
      </c>
      <c r="T3227" s="50">
        <f t="shared" ca="1" si="1493"/>
        <v>-674288.90099843906</v>
      </c>
      <c r="U3227" s="50">
        <f t="shared" ca="1" si="1493"/>
        <v>0</v>
      </c>
      <c r="V3227" s="50">
        <f t="shared" ca="1" si="1493"/>
        <v>0</v>
      </c>
      <c r="W3227" s="50">
        <f t="shared" ca="1" si="1493"/>
        <v>-723003.26417523704</v>
      </c>
      <c r="X3227" s="50">
        <f t="shared" ca="1" si="1493"/>
        <v>-295521.54656571033</v>
      </c>
      <c r="Y3227" s="50">
        <f t="shared" ca="1" si="1493"/>
        <v>-5929.3412521391128</v>
      </c>
      <c r="Z3227" s="50">
        <f t="shared" ca="1" si="1493"/>
        <v>-301450.88781784952</v>
      </c>
      <c r="AA3227" s="50">
        <f t="shared" ca="1" si="1493"/>
        <v>-3895.5391147754085</v>
      </c>
      <c r="AB3227" s="50">
        <f t="shared" ca="1" si="1493"/>
        <v>0</v>
      </c>
      <c r="AC3227" s="50">
        <f t="shared" ca="1" si="1493"/>
        <v>0</v>
      </c>
    </row>
    <row r="3228" spans="1:29" hidden="1" outlineLevel="1">
      <c r="E3228" s="11"/>
      <c r="F3228" s="107"/>
      <c r="G3228" s="52" t="str">
        <f>$G$12</f>
        <v>DISTSEC</v>
      </c>
      <c r="H3228" s="50">
        <f t="shared" ref="H3228:AC3228" ca="1" si="1494">H2628+H2636+H2644+H2652+H2660+H2668+H2676+H2684+H2692+H2700+H2716+H2724+H2732+H2740+H2748+H2756+H2764+H2772+H2780+H2788+H2796+H2804+H2812+H2820+H2828+H2836+H2844+H2852+H2860+H2868+H2876+H2884+H2892+H2900+H3036+H3044+H3052+H3060+H3068+H3076+H3084+H3092+H3100+H3108+H3116+H3132+H3140+H3148+H3156+H3164+H3172+H3180+H3188+H3196+H3204+H3212+H3220+H2708+H2908+H2916+H2924+H2932+H2940+H2948+H2956+H2964+H2972+H2980+H2988+H2996+H3004+H3012+H3020+H3028+H3124</f>
        <v>-5866176.4265859304</v>
      </c>
      <c r="I3228" s="50">
        <f t="shared" ca="1" si="1494"/>
        <v>-4352173.0702633392</v>
      </c>
      <c r="J3228" s="50">
        <f t="shared" ca="1" si="1494"/>
        <v>-878498.33394969988</v>
      </c>
      <c r="K3228" s="50">
        <f t="shared" ca="1" si="1494"/>
        <v>0</v>
      </c>
      <c r="L3228" s="50">
        <f t="shared" ca="1" si="1494"/>
        <v>0</v>
      </c>
      <c r="M3228" s="50">
        <f t="shared" ca="1" si="1494"/>
        <v>-878498.33394969988</v>
      </c>
      <c r="N3228" s="50">
        <f t="shared" ca="1" si="1494"/>
        <v>-439024.44114174141</v>
      </c>
      <c r="O3228" s="50">
        <f t="shared" ca="1" si="1494"/>
        <v>0</v>
      </c>
      <c r="P3228" s="50">
        <f t="shared" ca="1" si="1494"/>
        <v>0</v>
      </c>
      <c r="Q3228" s="50">
        <f t="shared" ca="1" si="1494"/>
        <v>0</v>
      </c>
      <c r="R3228" s="50">
        <f t="shared" ca="1" si="1494"/>
        <v>-439024.44114174141</v>
      </c>
      <c r="S3228" s="50">
        <f t="shared" ca="1" si="1494"/>
        <v>-16406.623792023056</v>
      </c>
      <c r="T3228" s="50">
        <f t="shared" ca="1" si="1494"/>
        <v>0</v>
      </c>
      <c r="U3228" s="50">
        <f t="shared" ca="1" si="1494"/>
        <v>0</v>
      </c>
      <c r="V3228" s="50">
        <f t="shared" ca="1" si="1494"/>
        <v>0</v>
      </c>
      <c r="W3228" s="50">
        <f t="shared" ca="1" si="1494"/>
        <v>-16406.623792023056</v>
      </c>
      <c r="X3228" s="50">
        <f t="shared" ca="1" si="1494"/>
        <v>-124041.67955743241</v>
      </c>
      <c r="Y3228" s="50">
        <f t="shared" ca="1" si="1494"/>
        <v>0</v>
      </c>
      <c r="Z3228" s="50">
        <f t="shared" ca="1" si="1494"/>
        <v>-124041.67955743241</v>
      </c>
      <c r="AA3228" s="50">
        <f t="shared" ca="1" si="1494"/>
        <v>-1467.0346610430277</v>
      </c>
      <c r="AB3228" s="50">
        <f t="shared" ca="1" si="1494"/>
        <v>-45191.321392625621</v>
      </c>
      <c r="AC3228" s="50">
        <f t="shared" ca="1" si="1494"/>
        <v>-9373.9218280250898</v>
      </c>
    </row>
    <row r="3229" spans="1:29" hidden="1" outlineLevel="1">
      <c r="E3229" s="11"/>
      <c r="F3229" s="107"/>
      <c r="G3229" s="52" t="str">
        <f>$G$13</f>
        <v>ENERGY</v>
      </c>
      <c r="H3229" s="50">
        <f t="shared" ref="H3229:AC3229" ca="1" si="1495">H2629+H2637+H2645+H2653+H2661+H2669+H2677+H2685+H2693+H2701+H2717+H2725+H2733+H2741+H2749+H2757+H2765+H2773+H2781+H2789+H2797+H2805+H2813+H2821+H2829+H2837+H2845+H2853+H2861+H2869+H2877+H2885+H2893+H2901+H3037+H3045+H3053+H3061+H3069+H3077+H3085+H3093+H3101+H3109+H3117+H3133+H3141+H3149+H3157+H3165+H3173+H3181+H3189+H3197+H3205+H3213+H3221+H2709+H2909+H2917+H2925+H2933+H2941+H2949+H2957+H2965+H2973+H2981+H2989+H2997+H3005+H3013+H3021+H3029+H3125</f>
        <v>-3630874.1363797043</v>
      </c>
      <c r="I3229" s="50">
        <f t="shared" ca="1" si="1495"/>
        <v>-1423745.5585643386</v>
      </c>
      <c r="J3229" s="50">
        <f t="shared" ca="1" si="1495"/>
        <v>-410615.22856321651</v>
      </c>
      <c r="K3229" s="50">
        <f t="shared" ca="1" si="1495"/>
        <v>-5720.2724546826139</v>
      </c>
      <c r="L3229" s="50">
        <f t="shared" ca="1" si="1495"/>
        <v>-809.94810728945504</v>
      </c>
      <c r="M3229" s="50">
        <f t="shared" ca="1" si="1495"/>
        <v>-417145.44912518875</v>
      </c>
      <c r="N3229" s="50">
        <f t="shared" ca="1" si="1495"/>
        <v>-266207.16212964064</v>
      </c>
      <c r="O3229" s="50">
        <f t="shared" ca="1" si="1495"/>
        <v>-47319.501809210371</v>
      </c>
      <c r="P3229" s="50">
        <f t="shared" ca="1" si="1495"/>
        <v>-9644.1534035774639</v>
      </c>
      <c r="Q3229" s="50">
        <f t="shared" ca="1" si="1495"/>
        <v>-366.34769643074094</v>
      </c>
      <c r="R3229" s="50">
        <f t="shared" ca="1" si="1495"/>
        <v>-323537.16503885924</v>
      </c>
      <c r="S3229" s="50">
        <f t="shared" ca="1" si="1495"/>
        <v>-13960.760870570091</v>
      </c>
      <c r="T3229" s="50">
        <f t="shared" ca="1" si="1495"/>
        <v>-219646.70177537313</v>
      </c>
      <c r="U3229" s="50">
        <f t="shared" ca="1" si="1495"/>
        <v>-944014.35483436228</v>
      </c>
      <c r="V3229" s="50">
        <f t="shared" ca="1" si="1495"/>
        <v>-177471.61452375553</v>
      </c>
      <c r="W3229" s="50">
        <f t="shared" ca="1" si="1495"/>
        <v>-1355093.4320040615</v>
      </c>
      <c r="X3229" s="50">
        <f t="shared" ca="1" si="1495"/>
        <v>-73167.456166761738</v>
      </c>
      <c r="Y3229" s="50">
        <f t="shared" ca="1" si="1495"/>
        <v>-1468.6198255952825</v>
      </c>
      <c r="Z3229" s="50">
        <f t="shared" ca="1" si="1495"/>
        <v>-74636.075992357029</v>
      </c>
      <c r="AA3229" s="50">
        <f t="shared" ca="1" si="1495"/>
        <v>-1310.1298470723193</v>
      </c>
      <c r="AB3229" s="50">
        <f t="shared" ca="1" si="1495"/>
        <v>-29350.514955342634</v>
      </c>
      <c r="AC3229" s="50">
        <f t="shared" ca="1" si="1495"/>
        <v>-6055.8108524847612</v>
      </c>
    </row>
    <row r="3230" spans="1:29" hidden="1" outlineLevel="1">
      <c r="E3230" s="11"/>
      <c r="F3230" s="107"/>
      <c r="G3230" s="52" t="str">
        <f>$G$14</f>
        <v>CUSTOMER</v>
      </c>
      <c r="H3230" s="50">
        <f t="shared" ref="H3230:AC3230" ca="1" si="1496">H2630+H2638+H2646+H2654+H2662+H2670+H2678+H2686+H2694+H2702+H2718+H2726+H2734+H2742+H2750+H2758+H2766+H2774+H2782+H2790+H2798+H2806+H2814+H2822+H2830+H2838+H2846+H2854+H2862+H2870+H2878+H2886+H2894+H2902+H3038+H3046+H3054+H3062+H3070+H3078+H3086+H3094+H3102+H3110+H3118+H3134+H3142+H3150+H3158+H3166+H3174+H3182+H3190+H3198+H3206+H3214+H3222+H2710+H2910+H2918+H2926+H2934+H2942+H2950+H2958+H2966+H2974+H2982+H2990+H2998+H3006+H3014+H3022+H3030+H3126</f>
        <v>-2835584.6836069142</v>
      </c>
      <c r="I3230" s="50">
        <f t="shared" ca="1" si="1496"/>
        <v>-1481684.2271153156</v>
      </c>
      <c r="J3230" s="50">
        <f t="shared" ca="1" si="1496"/>
        <v>-441687.52958706289</v>
      </c>
      <c r="K3230" s="50">
        <f t="shared" ca="1" si="1496"/>
        <v>-27189.819667948886</v>
      </c>
      <c r="L3230" s="50">
        <f t="shared" ca="1" si="1496"/>
        <v>-4570.3873958560534</v>
      </c>
      <c r="M3230" s="50">
        <f t="shared" ca="1" si="1496"/>
        <v>-473447.73665086756</v>
      </c>
      <c r="N3230" s="50">
        <f t="shared" ca="1" si="1496"/>
        <v>-33562.336359621135</v>
      </c>
      <c r="O3230" s="50">
        <f t="shared" ca="1" si="1496"/>
        <v>-9619.1972311478621</v>
      </c>
      <c r="P3230" s="50">
        <f t="shared" ca="1" si="1496"/>
        <v>-11249.470086370946</v>
      </c>
      <c r="Q3230" s="50">
        <f t="shared" ca="1" si="1496"/>
        <v>-1403.1603236428928</v>
      </c>
      <c r="R3230" s="50">
        <f t="shared" ca="1" si="1496"/>
        <v>-55834.16400078281</v>
      </c>
      <c r="S3230" s="50">
        <f t="shared" ca="1" si="1496"/>
        <v>-223.7647087011384</v>
      </c>
      <c r="T3230" s="50">
        <f t="shared" ca="1" si="1496"/>
        <v>-6832.6671425056211</v>
      </c>
      <c r="U3230" s="50">
        <f t="shared" ca="1" si="1496"/>
        <v>-18911.956647961917</v>
      </c>
      <c r="V3230" s="50">
        <f t="shared" ca="1" si="1496"/>
        <v>-5627.1549624951931</v>
      </c>
      <c r="W3230" s="50">
        <f t="shared" ca="1" si="1496"/>
        <v>-31595.54346166387</v>
      </c>
      <c r="X3230" s="50">
        <f t="shared" ca="1" si="1496"/>
        <v>-6798.5600387474105</v>
      </c>
      <c r="Y3230" s="50">
        <f t="shared" ca="1" si="1496"/>
        <v>-125.76846089924695</v>
      </c>
      <c r="Z3230" s="50">
        <f t="shared" ca="1" si="1496"/>
        <v>-6924.3284996466573</v>
      </c>
      <c r="AA3230" s="50">
        <f t="shared" ca="1" si="1496"/>
        <v>-653.44900826434309</v>
      </c>
      <c r="AB3230" s="50">
        <f t="shared" ca="1" si="1496"/>
        <v>-686734.65894529119</v>
      </c>
      <c r="AC3230" s="50">
        <f t="shared" ca="1" si="1496"/>
        <v>-98710.575925082332</v>
      </c>
    </row>
    <row r="3231" spans="1:29" collapsed="1">
      <c r="C3231" s="52" t="s">
        <v>282</v>
      </c>
      <c r="E3231" s="57">
        <f>E2631+E2639+E2647+E2655+E2663+E2671+E2679+E2687+E2695+E2703+E2719+E2727+E2735+E2743+E2751+E2759+E2767+E2775+E2783+E2791+E2799+E2807+E2815+E2823+E2831+E2839+E2847+E2855+E2863+E2871+E2879+E2887+E2895+E2903+E3039+E3047+E3055+E3063+E3071+E3079+E3087+E3095+E3103+E3111+E3119+E3135+E3143+E3151+E3159+E3167+E3175+E3183+E3191+E3199+E3207+E3215+E3223+E2711+E2911+E2919+E2927+E2935+E2943+E2951+E2959+E2967+E2975+E2983+E2991+E2999+E3007+E3015+E3023+E3031+E3127</f>
        <v>-64278625</v>
      </c>
      <c r="F3231" s="175"/>
      <c r="G3231" s="52" t="str">
        <f>$G$15</f>
        <v>TOTAL</v>
      </c>
      <c r="H3231" s="50">
        <f t="shared" ref="H3231:AC3231" ca="1" si="1497">H2631+H2639+H2647+H2655+H2663+H2671+H2679+H2687+H2695+H2703+H2719+H2727+H2735+H2743+H2751+H2759+H2767+H2775+H2783+H2791+H2799+H2807+H2815+H2823+H2831+H2839+H2847+H2855+H2863+H2871+H2879+H2887+H2895+H2903+H3039+H3047+H3055+H3063+H3071+H3079+H3087+H3095+H3103+H3111+H3119+H3135+H3143+H3151+H3159+H3167+H3175+H3183+H3191+H3199+H3207+H3215+H3223+H2711+H2911+H2919+H2927+H2935+H2943+H2951+H2959+H2967+H2975+H2983+H2991+H2999+H3007+H3015+H3023+H3031+H3127</f>
        <v>-64278625.000000015</v>
      </c>
      <c r="I3231" s="50">
        <f t="shared" ca="1" si="1497"/>
        <v>-35654034.764496118</v>
      </c>
      <c r="J3231" s="50">
        <f t="shared" ca="1" si="1497"/>
        <v>-8367777.5594254611</v>
      </c>
      <c r="K3231" s="50">
        <f t="shared" ca="1" si="1497"/>
        <v>-125293.84298527161</v>
      </c>
      <c r="L3231" s="50">
        <f t="shared" ca="1" si="1497"/>
        <v>-14871.153947055489</v>
      </c>
      <c r="M3231" s="50">
        <f t="shared" ca="1" si="1497"/>
        <v>-8507942.5563577879</v>
      </c>
      <c r="N3231" s="50">
        <f t="shared" ca="1" si="1497"/>
        <v>-4654132.4117870079</v>
      </c>
      <c r="O3231" s="50">
        <f t="shared" ca="1" si="1497"/>
        <v>-759613.20012051705</v>
      </c>
      <c r="P3231" s="50">
        <f t="shared" ca="1" si="1497"/>
        <v>-126569.04431366942</v>
      </c>
      <c r="Q3231" s="50">
        <f t="shared" ca="1" si="1497"/>
        <v>-5356.9360216485575</v>
      </c>
      <c r="R3231" s="50">
        <f t="shared" ca="1" si="1497"/>
        <v>-5545671.5922428425</v>
      </c>
      <c r="S3231" s="50">
        <f t="shared" ca="1" si="1497"/>
        <v>-213144.06490549326</v>
      </c>
      <c r="T3231" s="50">
        <f t="shared" ca="1" si="1497"/>
        <v>-2714594.5489227739</v>
      </c>
      <c r="U3231" s="50">
        <f t="shared" ca="1" si="1497"/>
        <v>-8061181.0202571526</v>
      </c>
      <c r="V3231" s="50">
        <f t="shared" ca="1" si="1497"/>
        <v>-1336949.9255089173</v>
      </c>
      <c r="W3231" s="50">
        <f t="shared" ca="1" si="1497"/>
        <v>-12325869.559594337</v>
      </c>
      <c r="X3231" s="50">
        <f t="shared" ca="1" si="1497"/>
        <v>-1278477.2123709538</v>
      </c>
      <c r="Y3231" s="50">
        <f t="shared" ca="1" si="1497"/>
        <v>-23083.24923188992</v>
      </c>
      <c r="Z3231" s="50">
        <f t="shared" ca="1" si="1497"/>
        <v>-1301560.4616028438</v>
      </c>
      <c r="AA3231" s="50">
        <f t="shared" ca="1" si="1497"/>
        <v>-17611.239363311761</v>
      </c>
      <c r="AB3231" s="50">
        <f t="shared" ca="1" si="1497"/>
        <v>-803192.34324543586</v>
      </c>
      <c r="AC3231" s="50">
        <f t="shared" ca="1" si="1497"/>
        <v>-122742.48309732824</v>
      </c>
    </row>
    <row r="3232" spans="1:29" s="48" customFormat="1">
      <c r="A3232" s="53"/>
      <c r="B3232" s="104"/>
      <c r="C3232" s="52"/>
      <c r="D3232" s="52"/>
      <c r="E3232" s="57"/>
      <c r="F3232" s="175"/>
      <c r="G3232" s="52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50"/>
      <c r="AB3232" s="50"/>
      <c r="AC3232" s="50"/>
    </row>
    <row r="3233" spans="3:29">
      <c r="C3233" s="102" t="s">
        <v>283</v>
      </c>
    </row>
    <row r="3234" spans="3:29" hidden="1" outlineLevel="1">
      <c r="E3234" s="48"/>
      <c r="F3234" s="175" t="str">
        <f>F3241</f>
        <v>PROD_DEMAND</v>
      </c>
      <c r="G3234" s="52" t="str">
        <f>$G$8</f>
        <v>PRODUCTION</v>
      </c>
      <c r="H3234" s="4">
        <f t="shared" ref="H3234:H3265" si="1498">SUBTOTAL(9,I3234:AC3234)</f>
        <v>-5933294.9999999991</v>
      </c>
      <c r="I3234" s="5">
        <f>VLOOKUP(CONCATENATE($F3234," ",$G3234),AllocFactorMatrix,(I$4+1),FALSE)*$E3241</f>
        <v>-3052003.7629807815</v>
      </c>
      <c r="J3234" s="5">
        <f>VLOOKUP(CONCATENATE($F3234," ",$G3234),AllocFactorMatrix,(J$4+1),FALSE)*$E3241</f>
        <v>-711727.74675320613</v>
      </c>
      <c r="K3234" s="5">
        <f>VLOOKUP(CONCATENATE($F3234," ",$G3234),AllocFactorMatrix,(K$4+1),FALSE)*$E3241</f>
        <v>-9895.8339299578474</v>
      </c>
      <c r="L3234" s="5">
        <f>VLOOKUP(CONCATENATE($F3234," ",$G3234),AllocFactorMatrix,(L$4+1),FALSE)*$E3241</f>
        <v>-1378.2294781502906</v>
      </c>
      <c r="M3234" s="5">
        <f t="shared" ref="M3234:M3241" si="1499">SUBTOTAL(9,J3234:L3234)</f>
        <v>-723001.81016131421</v>
      </c>
      <c r="N3234" s="5">
        <f>VLOOKUP(CONCATENATE($F3234," ",$G3234),AllocFactorMatrix,(N$4+1),FALSE)*$E3241</f>
        <v>-423626.18900829525</v>
      </c>
      <c r="O3234" s="5">
        <f>VLOOKUP(CONCATENATE($F3234," ",$G3234),AllocFactorMatrix,(O$4+1),FALSE)*$E3241</f>
        <v>-75910.248426531427</v>
      </c>
      <c r="P3234" s="5">
        <f>VLOOKUP(CONCATENATE($F3234," ",$G3234),AllocFactorMatrix,(P$4+1),FALSE)*$E3241</f>
        <v>-15393.823730854798</v>
      </c>
      <c r="Q3234" s="5">
        <f>VLOOKUP(CONCATENATE($F3234," ",$G3234),AllocFactorMatrix,(Q$4+1),FALSE)*$E3241</f>
        <v>-584.57349475391868</v>
      </c>
      <c r="R3234" s="5">
        <f t="shared" ref="R3234:R3241" si="1500">SUBTOTAL(9,N3234:Q3234)</f>
        <v>-515514.83466043539</v>
      </c>
      <c r="S3234" s="5">
        <f>VLOOKUP(CONCATENATE($F3234," ",$G3234),AllocFactorMatrix,(S$4+1),FALSE)*$E3241</f>
        <v>-20061.738634403904</v>
      </c>
      <c r="T3234" s="5">
        <f>VLOOKUP(CONCATENATE($F3234," ",$G3234),AllocFactorMatrix,(T$4+1),FALSE)*$E3241</f>
        <v>-270845.0562075958</v>
      </c>
      <c r="U3234" s="5">
        <f>VLOOKUP(CONCATENATE($F3234," ",$G3234),AllocFactorMatrix,(U$4+1),FALSE)*$E3241</f>
        <v>-1035873.6147076405</v>
      </c>
      <c r="V3234" s="5">
        <f>VLOOKUP(CONCATENATE($F3234," ",$G3234),AllocFactorMatrix,(V$4+1),FALSE)*$E3241</f>
        <v>-187658.1127111337</v>
      </c>
      <c r="W3234" s="5">
        <f>SUBTOTAL(9,S3234:V3234)</f>
        <v>-1514438.5222607739</v>
      </c>
      <c r="X3234" s="5">
        <f>VLOOKUP(CONCATENATE($F3234," ",$G3234),AllocFactorMatrix,(X$4+1),FALSE)*$E3241</f>
        <v>-116268.28040885167</v>
      </c>
      <c r="Y3234" s="5">
        <f>VLOOKUP(CONCATENATE($F3234," ",$G3234),AllocFactorMatrix,(Y$4+1),FALSE)*$E3241</f>
        <v>-2322.1757754926457</v>
      </c>
      <c r="Z3234" s="5">
        <f t="shared" ref="Z3234:Z3241" si="1501">SUBTOTAL(9,X3234:Y3234)</f>
        <v>-118590.45618434432</v>
      </c>
      <c r="AA3234" s="5">
        <f>VLOOKUP(CONCATENATE($F3234," ",$G3234),AllocFactorMatrix,(AA$4+1),FALSE)*$E3241</f>
        <v>-1533.7667178286231</v>
      </c>
      <c r="AB3234" s="5">
        <f>VLOOKUP(CONCATENATE($F3234," ",$G3234),AllocFactorMatrix,(AB$4+1),FALSE)*$E3241</f>
        <v>-6813.8650301472453</v>
      </c>
      <c r="AC3234" s="5">
        <f>VLOOKUP(CONCATENATE($F3234," ",$G3234),AllocFactorMatrix,(AC$4+1),FALSE)*$E3241</f>
        <v>-1397.9820043743823</v>
      </c>
    </row>
    <row r="3235" spans="3:29" hidden="1" outlineLevel="1">
      <c r="E3235" s="48"/>
      <c r="F3235" s="175" t="str">
        <f>F3241</f>
        <v>PROD_DEMAND</v>
      </c>
      <c r="G3235" s="52" t="str">
        <f>$G$9</f>
        <v>BULKTRAN</v>
      </c>
      <c r="H3235" s="4">
        <f t="shared" si="1498"/>
        <v>0</v>
      </c>
      <c r="I3235" s="5">
        <f>VLOOKUP(CONCATENATE($F3235," ",$G3235),AllocFactorMatrix,(I$4+1),FALSE)*$E3241</f>
        <v>0</v>
      </c>
      <c r="J3235" s="5">
        <f>VLOOKUP(CONCATENATE($F3235," ",$G3235),AllocFactorMatrix,(J$4+1),FALSE)*$E3241</f>
        <v>0</v>
      </c>
      <c r="K3235" s="5">
        <f>VLOOKUP(CONCATENATE($F3235," ",$G3235),AllocFactorMatrix,(K$4+1),FALSE)*$E3241</f>
        <v>0</v>
      </c>
      <c r="L3235" s="5">
        <f>VLOOKUP(CONCATENATE($F3235," ",$G3235),AllocFactorMatrix,(L$4+1),FALSE)*$E3241</f>
        <v>0</v>
      </c>
      <c r="M3235" s="5">
        <f t="shared" si="1499"/>
        <v>0</v>
      </c>
      <c r="N3235" s="5">
        <f>VLOOKUP(CONCATENATE($F3235," ",$G3235),AllocFactorMatrix,(N$4+1),FALSE)*$E3241</f>
        <v>0</v>
      </c>
      <c r="O3235" s="5">
        <f>VLOOKUP(CONCATENATE($F3235," ",$G3235),AllocFactorMatrix,(O$4+1),FALSE)*$E3241</f>
        <v>0</v>
      </c>
      <c r="P3235" s="5">
        <f>VLOOKUP(CONCATENATE($F3235," ",$G3235),AllocFactorMatrix,(P$4+1),FALSE)*$E3241</f>
        <v>0</v>
      </c>
      <c r="Q3235" s="5">
        <f>VLOOKUP(CONCATENATE($F3235," ",$G3235),AllocFactorMatrix,(Q$4+1),FALSE)*$E3241</f>
        <v>0</v>
      </c>
      <c r="R3235" s="5">
        <f t="shared" si="1500"/>
        <v>0</v>
      </c>
      <c r="S3235" s="5">
        <f>VLOOKUP(CONCATENATE($F3235," ",$G3235),AllocFactorMatrix,(S$4+1),FALSE)*$E3241</f>
        <v>0</v>
      </c>
      <c r="T3235" s="5">
        <f>VLOOKUP(CONCATENATE($F3235," ",$G3235),AllocFactorMatrix,(T$4+1),FALSE)*$E3241</f>
        <v>0</v>
      </c>
      <c r="U3235" s="5">
        <f>VLOOKUP(CONCATENATE($F3235," ",$G3235),AllocFactorMatrix,(U$4+1),FALSE)*$E3241</f>
        <v>0</v>
      </c>
      <c r="V3235" s="5">
        <f>VLOOKUP(CONCATENATE($F3235," ",$G3235),AllocFactorMatrix,(V$4+1),FALSE)*$E3241</f>
        <v>0</v>
      </c>
      <c r="W3235" s="5">
        <f t="shared" ref="W3235:W3241" si="1502">SUBTOTAL(9,S3235:V3235)</f>
        <v>0</v>
      </c>
      <c r="X3235" s="5">
        <f>VLOOKUP(CONCATENATE($F3235," ",$G3235),AllocFactorMatrix,(X$4+1),FALSE)*$E3241</f>
        <v>0</v>
      </c>
      <c r="Y3235" s="5">
        <f>VLOOKUP(CONCATENATE($F3235," ",$G3235),AllocFactorMatrix,(Y$4+1),FALSE)*$E3241</f>
        <v>0</v>
      </c>
      <c r="Z3235" s="5">
        <f t="shared" si="1501"/>
        <v>0</v>
      </c>
      <c r="AA3235" s="5">
        <f>VLOOKUP(CONCATENATE($F3235," ",$G3235),AllocFactorMatrix,(AA$4+1),FALSE)*$E3241</f>
        <v>0</v>
      </c>
      <c r="AB3235" s="5">
        <f>VLOOKUP(CONCATENATE($F3235," ",$G3235),AllocFactorMatrix,(AB$4+1),FALSE)*$E3241</f>
        <v>0</v>
      </c>
      <c r="AC3235" s="5">
        <f>VLOOKUP(CONCATENATE($F3235," ",$G3235),AllocFactorMatrix,(AC$4+1),FALSE)*$E3241</f>
        <v>0</v>
      </c>
    </row>
    <row r="3236" spans="3:29" hidden="1" outlineLevel="1">
      <c r="E3236" s="48"/>
      <c r="F3236" s="175" t="str">
        <f>F3241</f>
        <v>PROD_DEMAND</v>
      </c>
      <c r="G3236" s="52" t="str">
        <f>$G$10</f>
        <v>SUBTRAN</v>
      </c>
      <c r="H3236" s="4">
        <f t="shared" si="1498"/>
        <v>0</v>
      </c>
      <c r="I3236" s="5">
        <f>VLOOKUP(CONCATENATE($F3236," ",$G3236),AllocFactorMatrix,(I$4+1),FALSE)*$E3241</f>
        <v>0</v>
      </c>
      <c r="J3236" s="5">
        <f>VLOOKUP(CONCATENATE($F3236," ",$G3236),AllocFactorMatrix,(J$4+1),FALSE)*$E3241</f>
        <v>0</v>
      </c>
      <c r="K3236" s="5">
        <f>VLOOKUP(CONCATENATE($F3236," ",$G3236),AllocFactorMatrix,(K$4+1),FALSE)*$E3241</f>
        <v>0</v>
      </c>
      <c r="L3236" s="5">
        <f>VLOOKUP(CONCATENATE($F3236," ",$G3236),AllocFactorMatrix,(L$4+1),FALSE)*$E3241</f>
        <v>0</v>
      </c>
      <c r="M3236" s="5">
        <f t="shared" si="1499"/>
        <v>0</v>
      </c>
      <c r="N3236" s="5">
        <f>VLOOKUP(CONCATENATE($F3236," ",$G3236),AllocFactorMatrix,(N$4+1),FALSE)*$E3241</f>
        <v>0</v>
      </c>
      <c r="O3236" s="5">
        <f>VLOOKUP(CONCATENATE($F3236," ",$G3236),AllocFactorMatrix,(O$4+1),FALSE)*$E3241</f>
        <v>0</v>
      </c>
      <c r="P3236" s="5">
        <f>VLOOKUP(CONCATENATE($F3236," ",$G3236),AllocFactorMatrix,(P$4+1),FALSE)*$E3241</f>
        <v>0</v>
      </c>
      <c r="Q3236" s="5">
        <f>VLOOKUP(CONCATENATE($F3236," ",$G3236),AllocFactorMatrix,(Q$4+1),FALSE)*$E3241</f>
        <v>0</v>
      </c>
      <c r="R3236" s="5">
        <f t="shared" si="1500"/>
        <v>0</v>
      </c>
      <c r="S3236" s="5">
        <f>VLOOKUP(CONCATENATE($F3236," ",$G3236),AllocFactorMatrix,(S$4+1),FALSE)*$E3241</f>
        <v>0</v>
      </c>
      <c r="T3236" s="5">
        <f>VLOOKUP(CONCATENATE($F3236," ",$G3236),AllocFactorMatrix,(T$4+1),FALSE)*$E3241</f>
        <v>0</v>
      </c>
      <c r="U3236" s="5">
        <f>VLOOKUP(CONCATENATE($F3236," ",$G3236),AllocFactorMatrix,(U$4+1),FALSE)*$E3241</f>
        <v>0</v>
      </c>
      <c r="V3236" s="5">
        <f>VLOOKUP(CONCATENATE($F3236," ",$G3236),AllocFactorMatrix,(V$4+1),FALSE)*$E3241</f>
        <v>0</v>
      </c>
      <c r="W3236" s="5">
        <f t="shared" si="1502"/>
        <v>0</v>
      </c>
      <c r="X3236" s="5">
        <f>VLOOKUP(CONCATENATE($F3236," ",$G3236),AllocFactorMatrix,(X$4+1),FALSE)*$E3241</f>
        <v>0</v>
      </c>
      <c r="Y3236" s="5">
        <f>VLOOKUP(CONCATENATE($F3236," ",$G3236),AllocFactorMatrix,(Y$4+1),FALSE)*$E3241</f>
        <v>0</v>
      </c>
      <c r="Z3236" s="5">
        <f t="shared" si="1501"/>
        <v>0</v>
      </c>
      <c r="AA3236" s="5">
        <f>VLOOKUP(CONCATENATE($F3236," ",$G3236),AllocFactorMatrix,(AA$4+1),FALSE)*$E3241</f>
        <v>0</v>
      </c>
      <c r="AB3236" s="5">
        <f>VLOOKUP(CONCATENATE($F3236," ",$G3236),AllocFactorMatrix,(AB$4+1),FALSE)*$E3241</f>
        <v>0</v>
      </c>
      <c r="AC3236" s="5">
        <f>VLOOKUP(CONCATENATE($F3236," ",$G3236),AllocFactorMatrix,(AC$4+1),FALSE)*$E3241</f>
        <v>0</v>
      </c>
    </row>
    <row r="3237" spans="3:29" hidden="1" outlineLevel="1">
      <c r="E3237" s="48"/>
      <c r="F3237" s="175" t="str">
        <f>F3241</f>
        <v>PROD_DEMAND</v>
      </c>
      <c r="G3237" s="52" t="str">
        <f>$G$11</f>
        <v>DISTPRI</v>
      </c>
      <c r="H3237" s="4">
        <f t="shared" si="1498"/>
        <v>0</v>
      </c>
      <c r="I3237" s="5">
        <f>VLOOKUP(CONCATENATE($F3237," ",$G3237),AllocFactorMatrix,(I$4+1),FALSE)*$E3241</f>
        <v>0</v>
      </c>
      <c r="J3237" s="5">
        <f>VLOOKUP(CONCATENATE($F3237," ",$G3237),AllocFactorMatrix,(J$4+1),FALSE)*$E3241</f>
        <v>0</v>
      </c>
      <c r="K3237" s="5">
        <f>VLOOKUP(CONCATENATE($F3237," ",$G3237),AllocFactorMatrix,(K$4+1),FALSE)*$E3241</f>
        <v>0</v>
      </c>
      <c r="L3237" s="5">
        <f>VLOOKUP(CONCATENATE($F3237," ",$G3237),AllocFactorMatrix,(L$4+1),FALSE)*$E3241</f>
        <v>0</v>
      </c>
      <c r="M3237" s="5">
        <f t="shared" si="1499"/>
        <v>0</v>
      </c>
      <c r="N3237" s="5">
        <f>VLOOKUP(CONCATENATE($F3237," ",$G3237),AllocFactorMatrix,(N$4+1),FALSE)*$E3241</f>
        <v>0</v>
      </c>
      <c r="O3237" s="5">
        <f>VLOOKUP(CONCATENATE($F3237," ",$G3237),AllocFactorMatrix,(O$4+1),FALSE)*$E3241</f>
        <v>0</v>
      </c>
      <c r="P3237" s="5">
        <f>VLOOKUP(CONCATENATE($F3237," ",$G3237),AllocFactorMatrix,(P$4+1),FALSE)*$E3241</f>
        <v>0</v>
      </c>
      <c r="Q3237" s="5">
        <f>VLOOKUP(CONCATENATE($F3237," ",$G3237),AllocFactorMatrix,(Q$4+1),FALSE)*$E3241</f>
        <v>0</v>
      </c>
      <c r="R3237" s="5">
        <f t="shared" si="1500"/>
        <v>0</v>
      </c>
      <c r="S3237" s="5">
        <f>VLOOKUP(CONCATENATE($F3237," ",$G3237),AllocFactorMatrix,(S$4+1),FALSE)*$E3241</f>
        <v>0</v>
      </c>
      <c r="T3237" s="5">
        <f>VLOOKUP(CONCATENATE($F3237," ",$G3237),AllocFactorMatrix,(T$4+1),FALSE)*$E3241</f>
        <v>0</v>
      </c>
      <c r="U3237" s="5">
        <f>VLOOKUP(CONCATENATE($F3237," ",$G3237),AllocFactorMatrix,(U$4+1),FALSE)*$E3241</f>
        <v>0</v>
      </c>
      <c r="V3237" s="5">
        <f>VLOOKUP(CONCATENATE($F3237," ",$G3237),AllocFactorMatrix,(V$4+1),FALSE)*$E3241</f>
        <v>0</v>
      </c>
      <c r="W3237" s="5">
        <f t="shared" si="1502"/>
        <v>0</v>
      </c>
      <c r="X3237" s="5">
        <f>VLOOKUP(CONCATENATE($F3237," ",$G3237),AllocFactorMatrix,(X$4+1),FALSE)*$E3241</f>
        <v>0</v>
      </c>
      <c r="Y3237" s="5">
        <f>VLOOKUP(CONCATENATE($F3237," ",$G3237),AllocFactorMatrix,(Y$4+1),FALSE)*$E3241</f>
        <v>0</v>
      </c>
      <c r="Z3237" s="5">
        <f t="shared" si="1501"/>
        <v>0</v>
      </c>
      <c r="AA3237" s="5">
        <f>VLOOKUP(CONCATENATE($F3237," ",$G3237),AllocFactorMatrix,(AA$4+1),FALSE)*$E3241</f>
        <v>0</v>
      </c>
      <c r="AB3237" s="5">
        <f>VLOOKUP(CONCATENATE($F3237," ",$G3237),AllocFactorMatrix,(AB$4+1),FALSE)*$E3241</f>
        <v>0</v>
      </c>
      <c r="AC3237" s="5">
        <f>VLOOKUP(CONCATENATE($F3237," ",$G3237),AllocFactorMatrix,(AC$4+1),FALSE)*$E3241</f>
        <v>0</v>
      </c>
    </row>
    <row r="3238" spans="3:29" hidden="1" outlineLevel="1">
      <c r="E3238" s="48"/>
      <c r="F3238" s="175" t="str">
        <f>F3241</f>
        <v>PROD_DEMAND</v>
      </c>
      <c r="G3238" s="52" t="str">
        <f>$G$12</f>
        <v>DISTSEC</v>
      </c>
      <c r="H3238" s="4">
        <f t="shared" si="1498"/>
        <v>0</v>
      </c>
      <c r="I3238" s="5">
        <f>VLOOKUP(CONCATENATE($F3238," ",$G3238),AllocFactorMatrix,(I$4+1),FALSE)*$E3241</f>
        <v>0</v>
      </c>
      <c r="J3238" s="5">
        <f>VLOOKUP(CONCATENATE($F3238," ",$G3238),AllocFactorMatrix,(J$4+1),FALSE)*$E3241</f>
        <v>0</v>
      </c>
      <c r="K3238" s="5">
        <f>VLOOKUP(CONCATENATE($F3238," ",$G3238),AllocFactorMatrix,(K$4+1),FALSE)*$E3241</f>
        <v>0</v>
      </c>
      <c r="L3238" s="5">
        <f>VLOOKUP(CONCATENATE($F3238," ",$G3238),AllocFactorMatrix,(L$4+1),FALSE)*$E3241</f>
        <v>0</v>
      </c>
      <c r="M3238" s="5">
        <f t="shared" si="1499"/>
        <v>0</v>
      </c>
      <c r="N3238" s="5">
        <f>VLOOKUP(CONCATENATE($F3238," ",$G3238),AllocFactorMatrix,(N$4+1),FALSE)*$E3241</f>
        <v>0</v>
      </c>
      <c r="O3238" s="5">
        <f>VLOOKUP(CONCATENATE($F3238," ",$G3238),AllocFactorMatrix,(O$4+1),FALSE)*$E3241</f>
        <v>0</v>
      </c>
      <c r="P3238" s="5">
        <f>VLOOKUP(CONCATENATE($F3238," ",$G3238),AllocFactorMatrix,(P$4+1),FALSE)*$E3241</f>
        <v>0</v>
      </c>
      <c r="Q3238" s="5">
        <f>VLOOKUP(CONCATENATE($F3238," ",$G3238),AllocFactorMatrix,(Q$4+1),FALSE)*$E3241</f>
        <v>0</v>
      </c>
      <c r="R3238" s="5">
        <f t="shared" si="1500"/>
        <v>0</v>
      </c>
      <c r="S3238" s="5">
        <f>VLOOKUP(CONCATENATE($F3238," ",$G3238),AllocFactorMatrix,(S$4+1),FALSE)*$E3241</f>
        <v>0</v>
      </c>
      <c r="T3238" s="5">
        <f>VLOOKUP(CONCATENATE($F3238," ",$G3238),AllocFactorMatrix,(T$4+1),FALSE)*$E3241</f>
        <v>0</v>
      </c>
      <c r="U3238" s="5">
        <f>VLOOKUP(CONCATENATE($F3238," ",$G3238),AllocFactorMatrix,(U$4+1),FALSE)*$E3241</f>
        <v>0</v>
      </c>
      <c r="V3238" s="5">
        <f>VLOOKUP(CONCATENATE($F3238," ",$G3238),AllocFactorMatrix,(V$4+1),FALSE)*$E3241</f>
        <v>0</v>
      </c>
      <c r="W3238" s="5">
        <f t="shared" si="1502"/>
        <v>0</v>
      </c>
      <c r="X3238" s="5">
        <f>VLOOKUP(CONCATENATE($F3238," ",$G3238),AllocFactorMatrix,(X$4+1),FALSE)*$E3241</f>
        <v>0</v>
      </c>
      <c r="Y3238" s="5">
        <f>VLOOKUP(CONCATENATE($F3238," ",$G3238),AllocFactorMatrix,(Y$4+1),FALSE)*$E3241</f>
        <v>0</v>
      </c>
      <c r="Z3238" s="5">
        <f t="shared" si="1501"/>
        <v>0</v>
      </c>
      <c r="AA3238" s="5">
        <f>VLOOKUP(CONCATENATE($F3238," ",$G3238),AllocFactorMatrix,(AA$4+1),FALSE)*$E3241</f>
        <v>0</v>
      </c>
      <c r="AB3238" s="5">
        <f>VLOOKUP(CONCATENATE($F3238," ",$G3238),AllocFactorMatrix,(AB$4+1),FALSE)*$E3241</f>
        <v>0</v>
      </c>
      <c r="AC3238" s="5">
        <f>VLOOKUP(CONCATENATE($F3238," ",$G3238),AllocFactorMatrix,(AC$4+1),FALSE)*$E3241</f>
        <v>0</v>
      </c>
    </row>
    <row r="3239" spans="3:29" hidden="1" outlineLevel="1">
      <c r="E3239" s="48"/>
      <c r="F3239" s="175" t="str">
        <f>F3241</f>
        <v>PROD_DEMAND</v>
      </c>
      <c r="G3239" s="52" t="str">
        <f>$G$13</f>
        <v>ENERGY</v>
      </c>
      <c r="H3239" s="4">
        <f t="shared" si="1498"/>
        <v>0</v>
      </c>
      <c r="I3239" s="5">
        <f>VLOOKUP(CONCATENATE($F3239," ",$G3239),AllocFactorMatrix,(I$4+1),FALSE)*$E3241</f>
        <v>0</v>
      </c>
      <c r="J3239" s="5">
        <f>VLOOKUP(CONCATENATE($F3239," ",$G3239),AllocFactorMatrix,(J$4+1),FALSE)*$E3241</f>
        <v>0</v>
      </c>
      <c r="K3239" s="5">
        <f>VLOOKUP(CONCATENATE($F3239," ",$G3239),AllocFactorMatrix,(K$4+1),FALSE)*$E3241</f>
        <v>0</v>
      </c>
      <c r="L3239" s="5">
        <f>VLOOKUP(CONCATENATE($F3239," ",$G3239),AllocFactorMatrix,(L$4+1),FALSE)*$E3241</f>
        <v>0</v>
      </c>
      <c r="M3239" s="5">
        <f t="shared" si="1499"/>
        <v>0</v>
      </c>
      <c r="N3239" s="5">
        <f>VLOOKUP(CONCATENATE($F3239," ",$G3239),AllocFactorMatrix,(N$4+1),FALSE)*$E3241</f>
        <v>0</v>
      </c>
      <c r="O3239" s="5">
        <f>VLOOKUP(CONCATENATE($F3239," ",$G3239),AllocFactorMatrix,(O$4+1),FALSE)*$E3241</f>
        <v>0</v>
      </c>
      <c r="P3239" s="5">
        <f>VLOOKUP(CONCATENATE($F3239," ",$G3239),AllocFactorMatrix,(P$4+1),FALSE)*$E3241</f>
        <v>0</v>
      </c>
      <c r="Q3239" s="5">
        <f>VLOOKUP(CONCATENATE($F3239," ",$G3239),AllocFactorMatrix,(Q$4+1),FALSE)*$E3241</f>
        <v>0</v>
      </c>
      <c r="R3239" s="5">
        <f t="shared" si="1500"/>
        <v>0</v>
      </c>
      <c r="S3239" s="5">
        <f>VLOOKUP(CONCATENATE($F3239," ",$G3239),AllocFactorMatrix,(S$4+1),FALSE)*$E3241</f>
        <v>0</v>
      </c>
      <c r="T3239" s="5">
        <f>VLOOKUP(CONCATENATE($F3239," ",$G3239),AllocFactorMatrix,(T$4+1),FALSE)*$E3241</f>
        <v>0</v>
      </c>
      <c r="U3239" s="5">
        <f>VLOOKUP(CONCATENATE($F3239," ",$G3239),AllocFactorMatrix,(U$4+1),FALSE)*$E3241</f>
        <v>0</v>
      </c>
      <c r="V3239" s="5">
        <f>VLOOKUP(CONCATENATE($F3239," ",$G3239),AllocFactorMatrix,(V$4+1),FALSE)*$E3241</f>
        <v>0</v>
      </c>
      <c r="W3239" s="5">
        <f t="shared" si="1502"/>
        <v>0</v>
      </c>
      <c r="X3239" s="5">
        <f>VLOOKUP(CONCATENATE($F3239," ",$G3239),AllocFactorMatrix,(X$4+1),FALSE)*$E3241</f>
        <v>0</v>
      </c>
      <c r="Y3239" s="5">
        <f>VLOOKUP(CONCATENATE($F3239," ",$G3239),AllocFactorMatrix,(Y$4+1),FALSE)*$E3241</f>
        <v>0</v>
      </c>
      <c r="Z3239" s="5">
        <f t="shared" si="1501"/>
        <v>0</v>
      </c>
      <c r="AA3239" s="5">
        <f>VLOOKUP(CONCATENATE($F3239," ",$G3239),AllocFactorMatrix,(AA$4+1),FALSE)*$E3241</f>
        <v>0</v>
      </c>
      <c r="AB3239" s="5">
        <f>VLOOKUP(CONCATENATE($F3239," ",$G3239),AllocFactorMatrix,(AB$4+1),FALSE)*$E3241</f>
        <v>0</v>
      </c>
      <c r="AC3239" s="5">
        <f>VLOOKUP(CONCATENATE($F3239," ",$G3239),AllocFactorMatrix,(AC$4+1),FALSE)*$E3241</f>
        <v>0</v>
      </c>
    </row>
    <row r="3240" spans="3:29" hidden="1" outlineLevel="1">
      <c r="E3240" s="48"/>
      <c r="F3240" s="175" t="str">
        <f>F3241</f>
        <v>PROD_DEMAND</v>
      </c>
      <c r="G3240" s="52" t="str">
        <f>$G$14</f>
        <v>CUSTOMER</v>
      </c>
      <c r="H3240" s="4">
        <f t="shared" si="1498"/>
        <v>0</v>
      </c>
      <c r="I3240" s="5">
        <f>VLOOKUP(CONCATENATE($F3240," ",$G3240),AllocFactorMatrix,(I$4+1),FALSE)*$E3241</f>
        <v>0</v>
      </c>
      <c r="J3240" s="5">
        <f>VLOOKUP(CONCATENATE($F3240," ",$G3240),AllocFactorMatrix,(J$4+1),FALSE)*$E3241</f>
        <v>0</v>
      </c>
      <c r="K3240" s="5">
        <f>VLOOKUP(CONCATENATE($F3240," ",$G3240),AllocFactorMatrix,(K$4+1),FALSE)*$E3241</f>
        <v>0</v>
      </c>
      <c r="L3240" s="5">
        <f>VLOOKUP(CONCATENATE($F3240," ",$G3240),AllocFactorMatrix,(L$4+1),FALSE)*$E3241</f>
        <v>0</v>
      </c>
      <c r="M3240" s="5">
        <f t="shared" si="1499"/>
        <v>0</v>
      </c>
      <c r="N3240" s="5">
        <f>VLOOKUP(CONCATENATE($F3240," ",$G3240),AllocFactorMatrix,(N$4+1),FALSE)*$E3241</f>
        <v>0</v>
      </c>
      <c r="O3240" s="5">
        <f>VLOOKUP(CONCATENATE($F3240," ",$G3240),AllocFactorMatrix,(O$4+1),FALSE)*$E3241</f>
        <v>0</v>
      </c>
      <c r="P3240" s="5">
        <f>VLOOKUP(CONCATENATE($F3240," ",$G3240),AllocFactorMatrix,(P$4+1),FALSE)*$E3241</f>
        <v>0</v>
      </c>
      <c r="Q3240" s="5">
        <f>VLOOKUP(CONCATENATE($F3240," ",$G3240),AllocFactorMatrix,(Q$4+1),FALSE)*$E3241</f>
        <v>0</v>
      </c>
      <c r="R3240" s="5">
        <f t="shared" si="1500"/>
        <v>0</v>
      </c>
      <c r="S3240" s="5">
        <f>VLOOKUP(CONCATENATE($F3240," ",$G3240),AllocFactorMatrix,(S$4+1),FALSE)*$E3241</f>
        <v>0</v>
      </c>
      <c r="T3240" s="5">
        <f>VLOOKUP(CONCATENATE($F3240," ",$G3240),AllocFactorMatrix,(T$4+1),FALSE)*$E3241</f>
        <v>0</v>
      </c>
      <c r="U3240" s="5">
        <f>VLOOKUP(CONCATENATE($F3240," ",$G3240),AllocFactorMatrix,(U$4+1),FALSE)*$E3241</f>
        <v>0</v>
      </c>
      <c r="V3240" s="5">
        <f>VLOOKUP(CONCATENATE($F3240," ",$G3240),AllocFactorMatrix,(V$4+1),FALSE)*$E3241</f>
        <v>0</v>
      </c>
      <c r="W3240" s="5">
        <f t="shared" si="1502"/>
        <v>0</v>
      </c>
      <c r="X3240" s="5">
        <f>VLOOKUP(CONCATENATE($F3240," ",$G3240),AllocFactorMatrix,(X$4+1),FALSE)*$E3241</f>
        <v>0</v>
      </c>
      <c r="Y3240" s="5">
        <f>VLOOKUP(CONCATENATE($F3240," ",$G3240),AllocFactorMatrix,(Y$4+1),FALSE)*$E3241</f>
        <v>0</v>
      </c>
      <c r="Z3240" s="5">
        <f t="shared" si="1501"/>
        <v>0</v>
      </c>
      <c r="AA3240" s="5">
        <f>VLOOKUP(CONCATENATE($F3240," ",$G3240),AllocFactorMatrix,(AA$4+1),FALSE)*$E3241</f>
        <v>0</v>
      </c>
      <c r="AB3240" s="5">
        <f>VLOOKUP(CONCATENATE($F3240," ",$G3240),AllocFactorMatrix,(AB$4+1),FALSE)*$E3241</f>
        <v>0</v>
      </c>
      <c r="AC3240" s="5">
        <f>VLOOKUP(CONCATENATE($F3240," ",$G3240),AllocFactorMatrix,(AC$4+1),FALSE)*$E3241</f>
        <v>0</v>
      </c>
    </row>
    <row r="3241" spans="3:29" collapsed="1">
      <c r="D3241" s="52" t="s">
        <v>593</v>
      </c>
      <c r="E3241" s="54">
        <v>-5933295</v>
      </c>
      <c r="F3241" s="93" t="s">
        <v>29</v>
      </c>
      <c r="G3241" s="52" t="str">
        <f>$G$15</f>
        <v>TOTAL</v>
      </c>
      <c r="H3241" s="4">
        <f t="shared" si="1498"/>
        <v>-5933294.9999999991</v>
      </c>
      <c r="I3241" s="5">
        <f>VLOOKUP(CONCATENATE($F3241," ",$G3241),AllocFactorMatrix,(I$4+1),FALSE)*$E3241</f>
        <v>-3052003.7629807815</v>
      </c>
      <c r="J3241" s="5">
        <f>VLOOKUP(CONCATENATE($F3241," ",$G3241),AllocFactorMatrix,(J$4+1),FALSE)*$E3241</f>
        <v>-711727.74675320613</v>
      </c>
      <c r="K3241" s="5">
        <f>VLOOKUP(CONCATENATE($F3241," ",$G3241),AllocFactorMatrix,(K$4+1),FALSE)*$E3241</f>
        <v>-9895.8339299578474</v>
      </c>
      <c r="L3241" s="5">
        <f>VLOOKUP(CONCATENATE($F3241," ",$G3241),AllocFactorMatrix,(L$4+1),FALSE)*$E3241</f>
        <v>-1378.2294781502906</v>
      </c>
      <c r="M3241" s="5">
        <f t="shared" si="1499"/>
        <v>-723001.81016131421</v>
      </c>
      <c r="N3241" s="5">
        <f>VLOOKUP(CONCATENATE($F3241," ",$G3241),AllocFactorMatrix,(N$4+1),FALSE)*$E3241</f>
        <v>-423626.18900829525</v>
      </c>
      <c r="O3241" s="5">
        <f>VLOOKUP(CONCATENATE($F3241," ",$G3241),AllocFactorMatrix,(O$4+1),FALSE)*$E3241</f>
        <v>-75910.248426531427</v>
      </c>
      <c r="P3241" s="5">
        <f>VLOOKUP(CONCATENATE($F3241," ",$G3241),AllocFactorMatrix,(P$4+1),FALSE)*$E3241</f>
        <v>-15393.823730854798</v>
      </c>
      <c r="Q3241" s="5">
        <f>VLOOKUP(CONCATENATE($F3241," ",$G3241),AllocFactorMatrix,(Q$4+1),FALSE)*$E3241</f>
        <v>-584.57349475391868</v>
      </c>
      <c r="R3241" s="5">
        <f t="shared" si="1500"/>
        <v>-515514.83466043539</v>
      </c>
      <c r="S3241" s="5">
        <f>VLOOKUP(CONCATENATE($F3241," ",$G3241),AllocFactorMatrix,(S$4+1),FALSE)*$E3241</f>
        <v>-20061.738634403904</v>
      </c>
      <c r="T3241" s="5">
        <f>VLOOKUP(CONCATENATE($F3241," ",$G3241),AllocFactorMatrix,(T$4+1),FALSE)*$E3241</f>
        <v>-270845.0562075958</v>
      </c>
      <c r="U3241" s="5">
        <f>VLOOKUP(CONCATENATE($F3241," ",$G3241),AllocFactorMatrix,(U$4+1),FALSE)*$E3241</f>
        <v>-1035873.6147076405</v>
      </c>
      <c r="V3241" s="5">
        <f>VLOOKUP(CONCATENATE($F3241," ",$G3241),AllocFactorMatrix,(V$4+1),FALSE)*$E3241</f>
        <v>-187658.1127111337</v>
      </c>
      <c r="W3241" s="5">
        <f t="shared" si="1502"/>
        <v>-1514438.5222607739</v>
      </c>
      <c r="X3241" s="5">
        <f>VLOOKUP(CONCATENATE($F3241," ",$G3241),AllocFactorMatrix,(X$4+1),FALSE)*$E3241</f>
        <v>-116268.28040885167</v>
      </c>
      <c r="Y3241" s="5">
        <f>VLOOKUP(CONCATENATE($F3241," ",$G3241),AllocFactorMatrix,(Y$4+1),FALSE)*$E3241</f>
        <v>-2322.1757754926457</v>
      </c>
      <c r="Z3241" s="5">
        <f t="shared" si="1501"/>
        <v>-118590.45618434432</v>
      </c>
      <c r="AA3241" s="5">
        <f>VLOOKUP(CONCATENATE($F3241," ",$G3241),AllocFactorMatrix,(AA$4+1),FALSE)*$E3241</f>
        <v>-1533.7667178286231</v>
      </c>
      <c r="AB3241" s="5">
        <f>VLOOKUP(CONCATENATE($F3241," ",$G3241),AllocFactorMatrix,(AB$4+1),FALSE)*$E3241</f>
        <v>-6813.8650301472453</v>
      </c>
      <c r="AC3241" s="5">
        <f>VLOOKUP(CONCATENATE($F3241," ",$G3241),AllocFactorMatrix,(AC$4+1),FALSE)*$E3241</f>
        <v>-1397.9820043743823</v>
      </c>
    </row>
    <row r="3242" spans="3:29" hidden="1" outlineLevel="1">
      <c r="E3242" s="48"/>
      <c r="F3242" s="175" t="str">
        <f>F3249</f>
        <v>PROD_ENERGY</v>
      </c>
      <c r="G3242" s="52" t="str">
        <f>$G$8</f>
        <v>PRODUCTION</v>
      </c>
      <c r="H3242" s="4">
        <f t="shared" si="1498"/>
        <v>0</v>
      </c>
      <c r="I3242" s="5">
        <f>VLOOKUP(CONCATENATE($F3242," ",$G3242),AllocFactorMatrix,(I$4+1),FALSE)*$E3249</f>
        <v>0</v>
      </c>
      <c r="J3242" s="5">
        <f>VLOOKUP(CONCATENATE($F3242," ",$G3242),AllocFactorMatrix,(J$4+1),FALSE)*$E3249</f>
        <v>0</v>
      </c>
      <c r="K3242" s="5">
        <f>VLOOKUP(CONCATENATE($F3242," ",$G3242),AllocFactorMatrix,(K$4+1),FALSE)*$E3249</f>
        <v>0</v>
      </c>
      <c r="L3242" s="5">
        <f>VLOOKUP(CONCATENATE($F3242," ",$G3242),AllocFactorMatrix,(L$4+1),FALSE)*$E3249</f>
        <v>0</v>
      </c>
      <c r="M3242" s="5">
        <f t="shared" ref="M3242:M3249" si="1503">SUBTOTAL(9,J3242:L3242)</f>
        <v>0</v>
      </c>
      <c r="N3242" s="5">
        <f>VLOOKUP(CONCATENATE($F3242," ",$G3242),AllocFactorMatrix,(N$4+1),FALSE)*$E3249</f>
        <v>0</v>
      </c>
      <c r="O3242" s="5">
        <f>VLOOKUP(CONCATENATE($F3242," ",$G3242),AllocFactorMatrix,(O$4+1),FALSE)*$E3249</f>
        <v>0</v>
      </c>
      <c r="P3242" s="5">
        <f>VLOOKUP(CONCATENATE($F3242," ",$G3242),AllocFactorMatrix,(P$4+1),FALSE)*$E3249</f>
        <v>0</v>
      </c>
      <c r="Q3242" s="5">
        <f>VLOOKUP(CONCATENATE($F3242," ",$G3242),AllocFactorMatrix,(Q$4+1),FALSE)*$E3249</f>
        <v>0</v>
      </c>
      <c r="R3242" s="5">
        <f t="shared" ref="R3242:R3249" si="1504">SUBTOTAL(9,N3242:Q3242)</f>
        <v>0</v>
      </c>
      <c r="S3242" s="5">
        <f>VLOOKUP(CONCATENATE($F3242," ",$G3242),AllocFactorMatrix,(S$4+1),FALSE)*$E3249</f>
        <v>0</v>
      </c>
      <c r="T3242" s="5">
        <f>VLOOKUP(CONCATENATE($F3242," ",$G3242),AllocFactorMatrix,(T$4+1),FALSE)*$E3249</f>
        <v>0</v>
      </c>
      <c r="U3242" s="5">
        <f>VLOOKUP(CONCATENATE($F3242," ",$G3242),AllocFactorMatrix,(U$4+1),FALSE)*$E3249</f>
        <v>0</v>
      </c>
      <c r="V3242" s="5">
        <f>VLOOKUP(CONCATENATE($F3242," ",$G3242),AllocFactorMatrix,(V$4+1),FALSE)*$E3249</f>
        <v>0</v>
      </c>
      <c r="W3242" s="5">
        <f>SUBTOTAL(9,S3242:V3242)</f>
        <v>0</v>
      </c>
      <c r="X3242" s="5">
        <f>VLOOKUP(CONCATENATE($F3242," ",$G3242),AllocFactorMatrix,(X$4+1),FALSE)*$E3249</f>
        <v>0</v>
      </c>
      <c r="Y3242" s="5">
        <f>VLOOKUP(CONCATENATE($F3242," ",$G3242),AllocFactorMatrix,(Y$4+1),FALSE)*$E3249</f>
        <v>0</v>
      </c>
      <c r="Z3242" s="5">
        <f t="shared" ref="Z3242:Z3249" si="1505">SUBTOTAL(9,X3242:Y3242)</f>
        <v>0</v>
      </c>
      <c r="AA3242" s="5">
        <f>VLOOKUP(CONCATENATE($F3242," ",$G3242),AllocFactorMatrix,(AA$4+1),FALSE)*$E3249</f>
        <v>0</v>
      </c>
      <c r="AB3242" s="5">
        <f>VLOOKUP(CONCATENATE($F3242," ",$G3242),AllocFactorMatrix,(AB$4+1),FALSE)*$E3249</f>
        <v>0</v>
      </c>
      <c r="AC3242" s="5">
        <f>VLOOKUP(CONCATENATE($F3242," ",$G3242),AllocFactorMatrix,(AC$4+1),FALSE)*$E3249</f>
        <v>0</v>
      </c>
    </row>
    <row r="3243" spans="3:29" hidden="1" outlineLevel="1">
      <c r="E3243" s="48"/>
      <c r="F3243" s="175" t="str">
        <f>F3249</f>
        <v>PROD_ENERGY</v>
      </c>
      <c r="G3243" s="52" t="str">
        <f>$G$9</f>
        <v>BULKTRAN</v>
      </c>
      <c r="H3243" s="4">
        <f t="shared" si="1498"/>
        <v>0</v>
      </c>
      <c r="I3243" s="5">
        <f>VLOOKUP(CONCATENATE($F3243," ",$G3243),AllocFactorMatrix,(I$4+1),FALSE)*$E3249</f>
        <v>0</v>
      </c>
      <c r="J3243" s="5">
        <f>VLOOKUP(CONCATENATE($F3243," ",$G3243),AllocFactorMatrix,(J$4+1),FALSE)*$E3249</f>
        <v>0</v>
      </c>
      <c r="K3243" s="5">
        <f>VLOOKUP(CONCATENATE($F3243," ",$G3243),AllocFactorMatrix,(K$4+1),FALSE)*$E3249</f>
        <v>0</v>
      </c>
      <c r="L3243" s="5">
        <f>VLOOKUP(CONCATENATE($F3243," ",$G3243),AllocFactorMatrix,(L$4+1),FALSE)*$E3249</f>
        <v>0</v>
      </c>
      <c r="M3243" s="5">
        <f t="shared" si="1503"/>
        <v>0</v>
      </c>
      <c r="N3243" s="5">
        <f>VLOOKUP(CONCATENATE($F3243," ",$G3243),AllocFactorMatrix,(N$4+1),FALSE)*$E3249</f>
        <v>0</v>
      </c>
      <c r="O3243" s="5">
        <f>VLOOKUP(CONCATENATE($F3243," ",$G3243),AllocFactorMatrix,(O$4+1),FALSE)*$E3249</f>
        <v>0</v>
      </c>
      <c r="P3243" s="5">
        <f>VLOOKUP(CONCATENATE($F3243," ",$G3243),AllocFactorMatrix,(P$4+1),FALSE)*$E3249</f>
        <v>0</v>
      </c>
      <c r="Q3243" s="5">
        <f>VLOOKUP(CONCATENATE($F3243," ",$G3243),AllocFactorMatrix,(Q$4+1),FALSE)*$E3249</f>
        <v>0</v>
      </c>
      <c r="R3243" s="5">
        <f t="shared" si="1504"/>
        <v>0</v>
      </c>
      <c r="S3243" s="5">
        <f>VLOOKUP(CONCATENATE($F3243," ",$G3243),AllocFactorMatrix,(S$4+1),FALSE)*$E3249</f>
        <v>0</v>
      </c>
      <c r="T3243" s="5">
        <f>VLOOKUP(CONCATENATE($F3243," ",$G3243),AllocFactorMatrix,(T$4+1),FALSE)*$E3249</f>
        <v>0</v>
      </c>
      <c r="U3243" s="5">
        <f>VLOOKUP(CONCATENATE($F3243," ",$G3243),AllocFactorMatrix,(U$4+1),FALSE)*$E3249</f>
        <v>0</v>
      </c>
      <c r="V3243" s="5">
        <f>VLOOKUP(CONCATENATE($F3243," ",$G3243),AllocFactorMatrix,(V$4+1),FALSE)*$E3249</f>
        <v>0</v>
      </c>
      <c r="W3243" s="5">
        <f t="shared" ref="W3243:W3249" si="1506">SUBTOTAL(9,S3243:V3243)</f>
        <v>0</v>
      </c>
      <c r="X3243" s="5">
        <f>VLOOKUP(CONCATENATE($F3243," ",$G3243),AllocFactorMatrix,(X$4+1),FALSE)*$E3249</f>
        <v>0</v>
      </c>
      <c r="Y3243" s="5">
        <f>VLOOKUP(CONCATENATE($F3243," ",$G3243),AllocFactorMatrix,(Y$4+1),FALSE)*$E3249</f>
        <v>0</v>
      </c>
      <c r="Z3243" s="5">
        <f t="shared" si="1505"/>
        <v>0</v>
      </c>
      <c r="AA3243" s="5">
        <f>VLOOKUP(CONCATENATE($F3243," ",$G3243),AllocFactorMatrix,(AA$4+1),FALSE)*$E3249</f>
        <v>0</v>
      </c>
      <c r="AB3243" s="5">
        <f>VLOOKUP(CONCATENATE($F3243," ",$G3243),AllocFactorMatrix,(AB$4+1),FALSE)*$E3249</f>
        <v>0</v>
      </c>
      <c r="AC3243" s="5">
        <f>VLOOKUP(CONCATENATE($F3243," ",$G3243),AllocFactorMatrix,(AC$4+1),FALSE)*$E3249</f>
        <v>0</v>
      </c>
    </row>
    <row r="3244" spans="3:29" hidden="1" outlineLevel="1">
      <c r="E3244" s="48"/>
      <c r="F3244" s="175" t="str">
        <f>F3249</f>
        <v>PROD_ENERGY</v>
      </c>
      <c r="G3244" s="52" t="str">
        <f>$G$10</f>
        <v>SUBTRAN</v>
      </c>
      <c r="H3244" s="4">
        <f t="shared" si="1498"/>
        <v>0</v>
      </c>
      <c r="I3244" s="5">
        <f>VLOOKUP(CONCATENATE($F3244," ",$G3244),AllocFactorMatrix,(I$4+1),FALSE)*$E3249</f>
        <v>0</v>
      </c>
      <c r="J3244" s="5">
        <f>VLOOKUP(CONCATENATE($F3244," ",$G3244),AllocFactorMatrix,(J$4+1),FALSE)*$E3249</f>
        <v>0</v>
      </c>
      <c r="K3244" s="5">
        <f>VLOOKUP(CONCATENATE($F3244," ",$G3244),AllocFactorMatrix,(K$4+1),FALSE)*$E3249</f>
        <v>0</v>
      </c>
      <c r="L3244" s="5">
        <f>VLOOKUP(CONCATENATE($F3244," ",$G3244),AllocFactorMatrix,(L$4+1),FALSE)*$E3249</f>
        <v>0</v>
      </c>
      <c r="M3244" s="5">
        <f t="shared" si="1503"/>
        <v>0</v>
      </c>
      <c r="N3244" s="5">
        <f>VLOOKUP(CONCATENATE($F3244," ",$G3244),AllocFactorMatrix,(N$4+1),FALSE)*$E3249</f>
        <v>0</v>
      </c>
      <c r="O3244" s="5">
        <f>VLOOKUP(CONCATENATE($F3244," ",$G3244),AllocFactorMatrix,(O$4+1),FALSE)*$E3249</f>
        <v>0</v>
      </c>
      <c r="P3244" s="5">
        <f>VLOOKUP(CONCATENATE($F3244," ",$G3244),AllocFactorMatrix,(P$4+1),FALSE)*$E3249</f>
        <v>0</v>
      </c>
      <c r="Q3244" s="5">
        <f>VLOOKUP(CONCATENATE($F3244," ",$G3244),AllocFactorMatrix,(Q$4+1),FALSE)*$E3249</f>
        <v>0</v>
      </c>
      <c r="R3244" s="5">
        <f t="shared" si="1504"/>
        <v>0</v>
      </c>
      <c r="S3244" s="5">
        <f>VLOOKUP(CONCATENATE($F3244," ",$G3244),AllocFactorMatrix,(S$4+1),FALSE)*$E3249</f>
        <v>0</v>
      </c>
      <c r="T3244" s="5">
        <f>VLOOKUP(CONCATENATE($F3244," ",$G3244),AllocFactorMatrix,(T$4+1),FALSE)*$E3249</f>
        <v>0</v>
      </c>
      <c r="U3244" s="5">
        <f>VLOOKUP(CONCATENATE($F3244," ",$G3244),AllocFactorMatrix,(U$4+1),FALSE)*$E3249</f>
        <v>0</v>
      </c>
      <c r="V3244" s="5">
        <f>VLOOKUP(CONCATENATE($F3244," ",$G3244),AllocFactorMatrix,(V$4+1),FALSE)*$E3249</f>
        <v>0</v>
      </c>
      <c r="W3244" s="5">
        <f t="shared" si="1506"/>
        <v>0</v>
      </c>
      <c r="X3244" s="5">
        <f>VLOOKUP(CONCATENATE($F3244," ",$G3244),AllocFactorMatrix,(X$4+1),FALSE)*$E3249</f>
        <v>0</v>
      </c>
      <c r="Y3244" s="5">
        <f>VLOOKUP(CONCATENATE($F3244," ",$G3244),AllocFactorMatrix,(Y$4+1),FALSE)*$E3249</f>
        <v>0</v>
      </c>
      <c r="Z3244" s="5">
        <f t="shared" si="1505"/>
        <v>0</v>
      </c>
      <c r="AA3244" s="5">
        <f>VLOOKUP(CONCATENATE($F3244," ",$G3244),AllocFactorMatrix,(AA$4+1),FALSE)*$E3249</f>
        <v>0</v>
      </c>
      <c r="AB3244" s="5">
        <f>VLOOKUP(CONCATENATE($F3244," ",$G3244),AllocFactorMatrix,(AB$4+1),FALSE)*$E3249</f>
        <v>0</v>
      </c>
      <c r="AC3244" s="5">
        <f>VLOOKUP(CONCATENATE($F3244," ",$G3244),AllocFactorMatrix,(AC$4+1),FALSE)*$E3249</f>
        <v>0</v>
      </c>
    </row>
    <row r="3245" spans="3:29" hidden="1" outlineLevel="1">
      <c r="E3245" s="48"/>
      <c r="F3245" s="175" t="str">
        <f>F3249</f>
        <v>PROD_ENERGY</v>
      </c>
      <c r="G3245" s="52" t="str">
        <f>$G$11</f>
        <v>DISTPRI</v>
      </c>
      <c r="H3245" s="4">
        <f t="shared" si="1498"/>
        <v>0</v>
      </c>
      <c r="I3245" s="5">
        <f>VLOOKUP(CONCATENATE($F3245," ",$G3245),AllocFactorMatrix,(I$4+1),FALSE)*$E3249</f>
        <v>0</v>
      </c>
      <c r="J3245" s="5">
        <f>VLOOKUP(CONCATENATE($F3245," ",$G3245),AllocFactorMatrix,(J$4+1),FALSE)*$E3249</f>
        <v>0</v>
      </c>
      <c r="K3245" s="5">
        <f>VLOOKUP(CONCATENATE($F3245," ",$G3245),AllocFactorMatrix,(K$4+1),FALSE)*$E3249</f>
        <v>0</v>
      </c>
      <c r="L3245" s="5">
        <f>VLOOKUP(CONCATENATE($F3245," ",$G3245),AllocFactorMatrix,(L$4+1),FALSE)*$E3249</f>
        <v>0</v>
      </c>
      <c r="M3245" s="5">
        <f t="shared" si="1503"/>
        <v>0</v>
      </c>
      <c r="N3245" s="5">
        <f>VLOOKUP(CONCATENATE($F3245," ",$G3245),AllocFactorMatrix,(N$4+1),FALSE)*$E3249</f>
        <v>0</v>
      </c>
      <c r="O3245" s="5">
        <f>VLOOKUP(CONCATENATE($F3245," ",$G3245),AllocFactorMatrix,(O$4+1),FALSE)*$E3249</f>
        <v>0</v>
      </c>
      <c r="P3245" s="5">
        <f>VLOOKUP(CONCATENATE($F3245," ",$G3245),AllocFactorMatrix,(P$4+1),FALSE)*$E3249</f>
        <v>0</v>
      </c>
      <c r="Q3245" s="5">
        <f>VLOOKUP(CONCATENATE($F3245," ",$G3245),AllocFactorMatrix,(Q$4+1),FALSE)*$E3249</f>
        <v>0</v>
      </c>
      <c r="R3245" s="5">
        <f t="shared" si="1504"/>
        <v>0</v>
      </c>
      <c r="S3245" s="5">
        <f>VLOOKUP(CONCATENATE($F3245," ",$G3245),AllocFactorMatrix,(S$4+1),FALSE)*$E3249</f>
        <v>0</v>
      </c>
      <c r="T3245" s="5">
        <f>VLOOKUP(CONCATENATE($F3245," ",$G3245),AllocFactorMatrix,(T$4+1),FALSE)*$E3249</f>
        <v>0</v>
      </c>
      <c r="U3245" s="5">
        <f>VLOOKUP(CONCATENATE($F3245," ",$G3245),AllocFactorMatrix,(U$4+1),FALSE)*$E3249</f>
        <v>0</v>
      </c>
      <c r="V3245" s="5">
        <f>VLOOKUP(CONCATENATE($F3245," ",$G3245),AllocFactorMatrix,(V$4+1),FALSE)*$E3249</f>
        <v>0</v>
      </c>
      <c r="W3245" s="5">
        <f t="shared" si="1506"/>
        <v>0</v>
      </c>
      <c r="X3245" s="5">
        <f>VLOOKUP(CONCATENATE($F3245," ",$G3245),AllocFactorMatrix,(X$4+1),FALSE)*$E3249</f>
        <v>0</v>
      </c>
      <c r="Y3245" s="5">
        <f>VLOOKUP(CONCATENATE($F3245," ",$G3245),AllocFactorMatrix,(Y$4+1),FALSE)*$E3249</f>
        <v>0</v>
      </c>
      <c r="Z3245" s="5">
        <f t="shared" si="1505"/>
        <v>0</v>
      </c>
      <c r="AA3245" s="5">
        <f>VLOOKUP(CONCATENATE($F3245," ",$G3245),AllocFactorMatrix,(AA$4+1),FALSE)*$E3249</f>
        <v>0</v>
      </c>
      <c r="AB3245" s="5">
        <f>VLOOKUP(CONCATENATE($F3245," ",$G3245),AllocFactorMatrix,(AB$4+1),FALSE)*$E3249</f>
        <v>0</v>
      </c>
      <c r="AC3245" s="5">
        <f>VLOOKUP(CONCATENATE($F3245," ",$G3245),AllocFactorMatrix,(AC$4+1),FALSE)*$E3249</f>
        <v>0</v>
      </c>
    </row>
    <row r="3246" spans="3:29" hidden="1" outlineLevel="1">
      <c r="E3246" s="48"/>
      <c r="F3246" s="175" t="str">
        <f>F3249</f>
        <v>PROD_ENERGY</v>
      </c>
      <c r="G3246" s="52" t="str">
        <f>$G$12</f>
        <v>DISTSEC</v>
      </c>
      <c r="H3246" s="4">
        <f t="shared" si="1498"/>
        <v>0</v>
      </c>
      <c r="I3246" s="5">
        <f>VLOOKUP(CONCATENATE($F3246," ",$G3246),AllocFactorMatrix,(I$4+1),FALSE)*$E3249</f>
        <v>0</v>
      </c>
      <c r="J3246" s="5">
        <f>VLOOKUP(CONCATENATE($F3246," ",$G3246),AllocFactorMatrix,(J$4+1),FALSE)*$E3249</f>
        <v>0</v>
      </c>
      <c r="K3246" s="5">
        <f>VLOOKUP(CONCATENATE($F3246," ",$G3246),AllocFactorMatrix,(K$4+1),FALSE)*$E3249</f>
        <v>0</v>
      </c>
      <c r="L3246" s="5">
        <f>VLOOKUP(CONCATENATE($F3246," ",$G3246),AllocFactorMatrix,(L$4+1),FALSE)*$E3249</f>
        <v>0</v>
      </c>
      <c r="M3246" s="5">
        <f t="shared" si="1503"/>
        <v>0</v>
      </c>
      <c r="N3246" s="5">
        <f>VLOOKUP(CONCATENATE($F3246," ",$G3246),AllocFactorMatrix,(N$4+1),FALSE)*$E3249</f>
        <v>0</v>
      </c>
      <c r="O3246" s="5">
        <f>VLOOKUP(CONCATENATE($F3246," ",$G3246),AllocFactorMatrix,(O$4+1),FALSE)*$E3249</f>
        <v>0</v>
      </c>
      <c r="P3246" s="5">
        <f>VLOOKUP(CONCATENATE($F3246," ",$G3246),AllocFactorMatrix,(P$4+1),FALSE)*$E3249</f>
        <v>0</v>
      </c>
      <c r="Q3246" s="5">
        <f>VLOOKUP(CONCATENATE($F3246," ",$G3246),AllocFactorMatrix,(Q$4+1),FALSE)*$E3249</f>
        <v>0</v>
      </c>
      <c r="R3246" s="5">
        <f t="shared" si="1504"/>
        <v>0</v>
      </c>
      <c r="S3246" s="5">
        <f>VLOOKUP(CONCATENATE($F3246," ",$G3246),AllocFactorMatrix,(S$4+1),FALSE)*$E3249</f>
        <v>0</v>
      </c>
      <c r="T3246" s="5">
        <f>VLOOKUP(CONCATENATE($F3246," ",$G3246),AllocFactorMatrix,(T$4+1),FALSE)*$E3249</f>
        <v>0</v>
      </c>
      <c r="U3246" s="5">
        <f>VLOOKUP(CONCATENATE($F3246," ",$G3246),AllocFactorMatrix,(U$4+1),FALSE)*$E3249</f>
        <v>0</v>
      </c>
      <c r="V3246" s="5">
        <f>VLOOKUP(CONCATENATE($F3246," ",$G3246),AllocFactorMatrix,(V$4+1),FALSE)*$E3249</f>
        <v>0</v>
      </c>
      <c r="W3246" s="5">
        <f t="shared" si="1506"/>
        <v>0</v>
      </c>
      <c r="X3246" s="5">
        <f>VLOOKUP(CONCATENATE($F3246," ",$G3246),AllocFactorMatrix,(X$4+1),FALSE)*$E3249</f>
        <v>0</v>
      </c>
      <c r="Y3246" s="5">
        <f>VLOOKUP(CONCATENATE($F3246," ",$G3246),AllocFactorMatrix,(Y$4+1),FALSE)*$E3249</f>
        <v>0</v>
      </c>
      <c r="Z3246" s="5">
        <f t="shared" si="1505"/>
        <v>0</v>
      </c>
      <c r="AA3246" s="5">
        <f>VLOOKUP(CONCATENATE($F3246," ",$G3246),AllocFactorMatrix,(AA$4+1),FALSE)*$E3249</f>
        <v>0</v>
      </c>
      <c r="AB3246" s="5">
        <f>VLOOKUP(CONCATENATE($F3246," ",$G3246),AllocFactorMatrix,(AB$4+1),FALSE)*$E3249</f>
        <v>0</v>
      </c>
      <c r="AC3246" s="5">
        <f>VLOOKUP(CONCATENATE($F3246," ",$G3246),AllocFactorMatrix,(AC$4+1),FALSE)*$E3249</f>
        <v>0</v>
      </c>
    </row>
    <row r="3247" spans="3:29" hidden="1" outlineLevel="1">
      <c r="E3247" s="48"/>
      <c r="F3247" s="175" t="str">
        <f>F3249</f>
        <v>PROD_ENERGY</v>
      </c>
      <c r="G3247" s="52" t="str">
        <f>$G$13</f>
        <v>ENERGY</v>
      </c>
      <c r="H3247" s="4">
        <f t="shared" si="1498"/>
        <v>457502.99999999988</v>
      </c>
      <c r="I3247" s="5">
        <f>VLOOKUP(CONCATENATE($F3247," ",$G3247),AllocFactorMatrix,(I$4+1),FALSE)*$E3249</f>
        <v>179014.61457331054</v>
      </c>
      <c r="J3247" s="5">
        <f>VLOOKUP(CONCATENATE($F3247," ",$G3247),AllocFactorMatrix,(J$4+1),FALSE)*$E3249</f>
        <v>51645.196910585946</v>
      </c>
      <c r="K3247" s="5">
        <f>VLOOKUP(CONCATENATE($F3247," ",$G3247),AllocFactorMatrix,(K$4+1),FALSE)*$E3249</f>
        <v>719.82381079814968</v>
      </c>
      <c r="L3247" s="5">
        <f>VLOOKUP(CONCATENATE($F3247," ",$G3247),AllocFactorMatrix,(L$4+1),FALSE)*$E3249</f>
        <v>100.63075869073404</v>
      </c>
      <c r="M3247" s="5">
        <f t="shared" si="1503"/>
        <v>52465.651480074834</v>
      </c>
      <c r="N3247" s="5">
        <f>VLOOKUP(CONCATENATE($F3247," ",$G3247),AllocFactorMatrix,(N$4+1),FALSE)*$E3249</f>
        <v>33508.659594708661</v>
      </c>
      <c r="O3247" s="5">
        <f>VLOOKUP(CONCATENATE($F3247," ",$G3247),AllocFactorMatrix,(O$4+1),FALSE)*$E3249</f>
        <v>5975.8996813858203</v>
      </c>
      <c r="P3247" s="5">
        <f>VLOOKUP(CONCATENATE($F3247," ",$G3247),AllocFactorMatrix,(P$4+1),FALSE)*$E3249</f>
        <v>1216.9120217850516</v>
      </c>
      <c r="Q3247" s="5">
        <f>VLOOKUP(CONCATENATE($F3247," ",$G3247),AllocFactorMatrix,(Q$4+1),FALSE)*$E3249</f>
        <v>45.963178902495955</v>
      </c>
      <c r="R3247" s="5">
        <f t="shared" si="1504"/>
        <v>40747.434476782022</v>
      </c>
      <c r="S3247" s="5">
        <f>VLOOKUP(CONCATENATE($F3247," ",$G3247),AllocFactorMatrix,(S$4+1),FALSE)*$E3249</f>
        <v>1754.8491121062582</v>
      </c>
      <c r="T3247" s="5">
        <f>VLOOKUP(CONCATENATE($F3247," ",$G3247),AllocFactorMatrix,(T$4+1),FALSE)*$E3249</f>
        <v>27744.498120175333</v>
      </c>
      <c r="U3247" s="5">
        <f>VLOOKUP(CONCATENATE($F3247," ",$G3247),AllocFactorMatrix,(U$4+1),FALSE)*$E3249</f>
        <v>119324.57084974687</v>
      </c>
      <c r="V3247" s="5">
        <f>VLOOKUP(CONCATENATE($F3247," ",$G3247),AllocFactorMatrix,(V$4+1),FALSE)*$E3249</f>
        <v>22446.198091078761</v>
      </c>
      <c r="W3247" s="5">
        <f t="shared" si="1506"/>
        <v>171270.11617310721</v>
      </c>
      <c r="X3247" s="5">
        <f>VLOOKUP(CONCATENATE($F3247," ",$G3247),AllocFactorMatrix,(X$4+1),FALSE)*$E3249</f>
        <v>9204.4966177707029</v>
      </c>
      <c r="Y3247" s="5">
        <f>VLOOKUP(CONCATENATE($F3247," ",$G3247),AllocFactorMatrix,(Y$4+1),FALSE)*$E3249</f>
        <v>184.6863885518012</v>
      </c>
      <c r="Z3247" s="5">
        <f t="shared" si="1505"/>
        <v>9389.1830063225043</v>
      </c>
      <c r="AA3247" s="5">
        <f>VLOOKUP(CONCATENATE($F3247," ",$G3247),AllocFactorMatrix,(AA$4+1),FALSE)*$E3249</f>
        <v>164.74105055342841</v>
      </c>
      <c r="AB3247" s="5">
        <f>VLOOKUP(CONCATENATE($F3247," ",$G3247),AllocFactorMatrix,(AB$4+1),FALSE)*$E3249</f>
        <v>3690.1431117444395</v>
      </c>
      <c r="AC3247" s="5">
        <f>VLOOKUP(CONCATENATE($F3247," ",$G3247),AllocFactorMatrix,(AC$4+1),FALSE)*$E3249</f>
        <v>761.11612810487929</v>
      </c>
    </row>
    <row r="3248" spans="3:29" hidden="1" outlineLevel="1">
      <c r="E3248" s="48"/>
      <c r="F3248" s="175" t="str">
        <f>F3249</f>
        <v>PROD_ENERGY</v>
      </c>
      <c r="G3248" s="52" t="str">
        <f>$G$14</f>
        <v>CUSTOMER</v>
      </c>
      <c r="H3248" s="4">
        <f t="shared" si="1498"/>
        <v>0</v>
      </c>
      <c r="I3248" s="5">
        <f>VLOOKUP(CONCATENATE($F3248," ",$G3248),AllocFactorMatrix,(I$4+1),FALSE)*$E3249</f>
        <v>0</v>
      </c>
      <c r="J3248" s="5">
        <f>VLOOKUP(CONCATENATE($F3248," ",$G3248),AllocFactorMatrix,(J$4+1),FALSE)*$E3249</f>
        <v>0</v>
      </c>
      <c r="K3248" s="5">
        <f>VLOOKUP(CONCATENATE($F3248," ",$G3248),AllocFactorMatrix,(K$4+1),FALSE)*$E3249</f>
        <v>0</v>
      </c>
      <c r="L3248" s="5">
        <f>VLOOKUP(CONCATENATE($F3248," ",$G3248),AllocFactorMatrix,(L$4+1),FALSE)*$E3249</f>
        <v>0</v>
      </c>
      <c r="M3248" s="5">
        <f t="shared" si="1503"/>
        <v>0</v>
      </c>
      <c r="N3248" s="5">
        <f>VLOOKUP(CONCATENATE($F3248," ",$G3248),AllocFactorMatrix,(N$4+1),FALSE)*$E3249</f>
        <v>0</v>
      </c>
      <c r="O3248" s="5">
        <f>VLOOKUP(CONCATENATE($F3248," ",$G3248),AllocFactorMatrix,(O$4+1),FALSE)*$E3249</f>
        <v>0</v>
      </c>
      <c r="P3248" s="5">
        <f>VLOOKUP(CONCATENATE($F3248," ",$G3248),AllocFactorMatrix,(P$4+1),FALSE)*$E3249</f>
        <v>0</v>
      </c>
      <c r="Q3248" s="5">
        <f>VLOOKUP(CONCATENATE($F3248," ",$G3248),AllocFactorMatrix,(Q$4+1),FALSE)*$E3249</f>
        <v>0</v>
      </c>
      <c r="R3248" s="5">
        <f t="shared" si="1504"/>
        <v>0</v>
      </c>
      <c r="S3248" s="5">
        <f>VLOOKUP(CONCATENATE($F3248," ",$G3248),AllocFactorMatrix,(S$4+1),FALSE)*$E3249</f>
        <v>0</v>
      </c>
      <c r="T3248" s="5">
        <f>VLOOKUP(CONCATENATE($F3248," ",$G3248),AllocFactorMatrix,(T$4+1),FALSE)*$E3249</f>
        <v>0</v>
      </c>
      <c r="U3248" s="5">
        <f>VLOOKUP(CONCATENATE($F3248," ",$G3248),AllocFactorMatrix,(U$4+1),FALSE)*$E3249</f>
        <v>0</v>
      </c>
      <c r="V3248" s="5">
        <f>VLOOKUP(CONCATENATE($F3248," ",$G3248),AllocFactorMatrix,(V$4+1),FALSE)*$E3249</f>
        <v>0</v>
      </c>
      <c r="W3248" s="5">
        <f t="shared" si="1506"/>
        <v>0</v>
      </c>
      <c r="X3248" s="5">
        <f>VLOOKUP(CONCATENATE($F3248," ",$G3248),AllocFactorMatrix,(X$4+1),FALSE)*$E3249</f>
        <v>0</v>
      </c>
      <c r="Y3248" s="5">
        <f>VLOOKUP(CONCATENATE($F3248," ",$G3248),AllocFactorMatrix,(Y$4+1),FALSE)*$E3249</f>
        <v>0</v>
      </c>
      <c r="Z3248" s="5">
        <f t="shared" si="1505"/>
        <v>0</v>
      </c>
      <c r="AA3248" s="5">
        <f>VLOOKUP(CONCATENATE($F3248," ",$G3248),AllocFactorMatrix,(AA$4+1),FALSE)*$E3249</f>
        <v>0</v>
      </c>
      <c r="AB3248" s="5">
        <f>VLOOKUP(CONCATENATE($F3248," ",$G3248),AllocFactorMatrix,(AB$4+1),FALSE)*$E3249</f>
        <v>0</v>
      </c>
      <c r="AC3248" s="5">
        <f>VLOOKUP(CONCATENATE($F3248," ",$G3248),AllocFactorMatrix,(AC$4+1),FALSE)*$E3249</f>
        <v>0</v>
      </c>
    </row>
    <row r="3249" spans="4:29" collapsed="1">
      <c r="D3249" s="52" t="s">
        <v>665</v>
      </c>
      <c r="E3249" s="54">
        <v>457503</v>
      </c>
      <c r="F3249" s="92" t="s">
        <v>31</v>
      </c>
      <c r="G3249" s="52" t="str">
        <f>$G$15</f>
        <v>TOTAL</v>
      </c>
      <c r="H3249" s="4">
        <f t="shared" si="1498"/>
        <v>457502.99999999988</v>
      </c>
      <c r="I3249" s="5">
        <f>VLOOKUP(CONCATENATE($F3249," ",$G3249),AllocFactorMatrix,(I$4+1),FALSE)*$E3249</f>
        <v>179014.61457331054</v>
      </c>
      <c r="J3249" s="5">
        <f>VLOOKUP(CONCATENATE($F3249," ",$G3249),AllocFactorMatrix,(J$4+1),FALSE)*$E3249</f>
        <v>51645.196910585946</v>
      </c>
      <c r="K3249" s="5">
        <f>VLOOKUP(CONCATENATE($F3249," ",$G3249),AllocFactorMatrix,(K$4+1),FALSE)*$E3249</f>
        <v>719.82381079814968</v>
      </c>
      <c r="L3249" s="5">
        <f>VLOOKUP(CONCATENATE($F3249," ",$G3249),AllocFactorMatrix,(L$4+1),FALSE)*$E3249</f>
        <v>100.63075869073404</v>
      </c>
      <c r="M3249" s="5">
        <f t="shared" si="1503"/>
        <v>52465.651480074834</v>
      </c>
      <c r="N3249" s="5">
        <f>VLOOKUP(CONCATENATE($F3249," ",$G3249),AllocFactorMatrix,(N$4+1),FALSE)*$E3249</f>
        <v>33508.659594708661</v>
      </c>
      <c r="O3249" s="5">
        <f>VLOOKUP(CONCATENATE($F3249," ",$G3249),AllocFactorMatrix,(O$4+1),FALSE)*$E3249</f>
        <v>5975.8996813858203</v>
      </c>
      <c r="P3249" s="5">
        <f>VLOOKUP(CONCATENATE($F3249," ",$G3249),AllocFactorMatrix,(P$4+1),FALSE)*$E3249</f>
        <v>1216.9120217850516</v>
      </c>
      <c r="Q3249" s="5">
        <f>VLOOKUP(CONCATENATE($F3249," ",$G3249),AllocFactorMatrix,(Q$4+1),FALSE)*$E3249</f>
        <v>45.963178902495955</v>
      </c>
      <c r="R3249" s="5">
        <f t="shared" si="1504"/>
        <v>40747.434476782022</v>
      </c>
      <c r="S3249" s="5">
        <f>VLOOKUP(CONCATENATE($F3249," ",$G3249),AllocFactorMatrix,(S$4+1),FALSE)*$E3249</f>
        <v>1754.8491121062582</v>
      </c>
      <c r="T3249" s="5">
        <f>VLOOKUP(CONCATENATE($F3249," ",$G3249),AllocFactorMatrix,(T$4+1),FALSE)*$E3249</f>
        <v>27744.498120175333</v>
      </c>
      <c r="U3249" s="5">
        <f>VLOOKUP(CONCATENATE($F3249," ",$G3249),AllocFactorMatrix,(U$4+1),FALSE)*$E3249</f>
        <v>119324.57084974687</v>
      </c>
      <c r="V3249" s="5">
        <f>VLOOKUP(CONCATENATE($F3249," ",$G3249),AllocFactorMatrix,(V$4+1),FALSE)*$E3249</f>
        <v>22446.198091078761</v>
      </c>
      <c r="W3249" s="5">
        <f t="shared" si="1506"/>
        <v>171270.11617310721</v>
      </c>
      <c r="X3249" s="5">
        <f>VLOOKUP(CONCATENATE($F3249," ",$G3249),AllocFactorMatrix,(X$4+1),FALSE)*$E3249</f>
        <v>9204.4966177707029</v>
      </c>
      <c r="Y3249" s="5">
        <f>VLOOKUP(CONCATENATE($F3249," ",$G3249),AllocFactorMatrix,(Y$4+1),FALSE)*$E3249</f>
        <v>184.6863885518012</v>
      </c>
      <c r="Z3249" s="5">
        <f t="shared" si="1505"/>
        <v>9389.1830063225043</v>
      </c>
      <c r="AA3249" s="5">
        <f>VLOOKUP(CONCATENATE($F3249," ",$G3249),AllocFactorMatrix,(AA$4+1),FALSE)*$E3249</f>
        <v>164.74105055342841</v>
      </c>
      <c r="AB3249" s="5">
        <f>VLOOKUP(CONCATENATE($F3249," ",$G3249),AllocFactorMatrix,(AB$4+1),FALSE)*$E3249</f>
        <v>3690.1431117444395</v>
      </c>
      <c r="AC3249" s="5">
        <f>VLOOKUP(CONCATENATE($F3249," ",$G3249),AllocFactorMatrix,(AC$4+1),FALSE)*$E3249</f>
        <v>761.11612810487929</v>
      </c>
    </row>
    <row r="3250" spans="4:29" hidden="1" outlineLevel="1">
      <c r="E3250" s="48"/>
      <c r="F3250" s="175" t="str">
        <f>F3257</f>
        <v>LABOR_M</v>
      </c>
      <c r="G3250" s="52" t="str">
        <f>$G$8</f>
        <v>PRODUCTION</v>
      </c>
      <c r="H3250" s="4">
        <f t="shared" ca="1" si="1498"/>
        <v>-3758.0080953861084</v>
      </c>
      <c r="I3250" s="5">
        <f ca="1">VLOOKUP(CONCATENATE($F3250," ",$G3250),AllocFactorMatrix,(I$4+1),FALSE)*$E3257</f>
        <v>-1933.0666768516712</v>
      </c>
      <c r="J3250" s="5">
        <f ca="1">VLOOKUP(CONCATENATE($F3250," ",$G3250),AllocFactorMatrix,(J$4+1),FALSE)*$E3257</f>
        <v>-450.79144623846594</v>
      </c>
      <c r="K3250" s="5">
        <f ca="1">VLOOKUP(CONCATENATE($F3250," ",$G3250),AllocFactorMatrix,(K$4+1),FALSE)*$E3257</f>
        <v>-6.2677861153672758</v>
      </c>
      <c r="L3250" s="5">
        <f ca="1">VLOOKUP(CONCATENATE($F3250," ",$G3250),AllocFactorMatrix,(L$4+1),FALSE)*$E3257</f>
        <v>-0.87293780878728633</v>
      </c>
      <c r="M3250" s="5">
        <f t="shared" ref="M3250:M3257" ca="1" si="1507">SUBTOTAL(9,J3250:L3250)</f>
        <v>-457.93217016262054</v>
      </c>
      <c r="N3250" s="5">
        <f ca="1">VLOOKUP(CONCATENATE($F3250," ",$G3250),AllocFactorMatrix,(N$4+1),FALSE)*$E3257</f>
        <v>-268.31476400730793</v>
      </c>
      <c r="O3250" s="5">
        <f ca="1">VLOOKUP(CONCATENATE($F3250," ",$G3250),AllocFactorMatrix,(O$4+1),FALSE)*$E3257</f>
        <v>-48.079747949440538</v>
      </c>
      <c r="P3250" s="5">
        <f ca="1">VLOOKUP(CONCATENATE($F3250," ",$G3250),AllocFactorMatrix,(P$4+1),FALSE)*$E3257</f>
        <v>-9.7500822392109381</v>
      </c>
      <c r="Q3250" s="5">
        <f ca="1">VLOOKUP(CONCATENATE($F3250," ",$G3250),AllocFactorMatrix,(Q$4+1),FALSE)*$E3257</f>
        <v>-0.37025496383263828</v>
      </c>
      <c r="R3250" s="5">
        <f t="shared" ref="R3250:R3258" ca="1" si="1508">SUBTOTAL(9,N3250:Q3250)</f>
        <v>-326.51484915979205</v>
      </c>
      <c r="S3250" s="5">
        <f ca="1">VLOOKUP(CONCATENATE($F3250," ",$G3250),AllocFactorMatrix,(S$4+1),FALSE)*$E3257</f>
        <v>-12.706628643209237</v>
      </c>
      <c r="T3250" s="5">
        <f ca="1">VLOOKUP(CONCATENATE($F3250," ",$G3250),AllocFactorMatrix,(T$4+1),FALSE)*$E3257</f>
        <v>-171.54682412107445</v>
      </c>
      <c r="U3250" s="5">
        <f ca="1">VLOOKUP(CONCATENATE($F3250," ",$G3250),AllocFactorMatrix,(U$4+1),FALSE)*$E3257</f>
        <v>-656.09773824968772</v>
      </c>
      <c r="V3250" s="5">
        <f ca="1">VLOOKUP(CONCATENATE($F3250," ",$G3250),AllocFactorMatrix,(V$4+1),FALSE)*$E3257</f>
        <v>-118.85819038718259</v>
      </c>
      <c r="W3250" s="5">
        <f ca="1">SUBTOTAL(9,S3250:V3250)</f>
        <v>-959.20938140115402</v>
      </c>
      <c r="X3250" s="5">
        <f ca="1">VLOOKUP(CONCATENATE($F3250," ",$G3250),AllocFactorMatrix,(X$4+1),FALSE)*$E3257</f>
        <v>-73.641566619068584</v>
      </c>
      <c r="Y3250" s="5">
        <f ca="1">VLOOKUP(CONCATENATE($F3250," ",$G3250),AllocFactorMatrix,(Y$4+1),FALSE)*$E3257</f>
        <v>-1.4708109681401109</v>
      </c>
      <c r="Z3250" s="5">
        <f t="shared" ref="Z3250:Z3257" ca="1" si="1509">SUBTOTAL(9,X3250:Y3250)</f>
        <v>-75.112377587208698</v>
      </c>
      <c r="AA3250" s="5">
        <f ca="1">VLOOKUP(CONCATENATE($F3250," ",$G3250),AllocFactorMatrix,(AA$4+1),FALSE)*$E3257</f>
        <v>-0.97145140129282992</v>
      </c>
      <c r="AB3250" s="5">
        <f ca="1">VLOOKUP(CONCATENATE($F3250," ",$G3250),AllocFactorMatrix,(AB$4+1),FALSE)*$E3257</f>
        <v>-4.3157402327309944</v>
      </c>
      <c r="AC3250" s="5">
        <f ca="1">VLOOKUP(CONCATENATE($F3250," ",$G3250),AllocFactorMatrix,(AC$4+1),FALSE)*$E3257</f>
        <v>-0.88544858963578055</v>
      </c>
    </row>
    <row r="3251" spans="4:29" hidden="1" outlineLevel="1">
      <c r="E3251" s="48"/>
      <c r="F3251" s="175" t="str">
        <f>F3257</f>
        <v>LABOR_M</v>
      </c>
      <c r="G3251" s="52" t="str">
        <f>$G$9</f>
        <v>BULKTRAN</v>
      </c>
      <c r="H3251" s="4">
        <f t="shared" ca="1" si="1498"/>
        <v>-582.52098044567754</v>
      </c>
      <c r="I3251" s="5">
        <f ca="1">VLOOKUP(CONCATENATE($F3251," ",$G3251),AllocFactorMatrix,(I$4+1),FALSE)*$E3257</f>
        <v>-299.64062537518498</v>
      </c>
      <c r="J3251" s="5">
        <f ca="1">VLOOKUP(CONCATENATE($F3251," ",$G3251),AllocFactorMatrix,(J$4+1),FALSE)*$E3257</f>
        <v>-69.876239905325846</v>
      </c>
      <c r="K3251" s="5">
        <f ca="1">VLOOKUP(CONCATENATE($F3251," ",$G3251),AllocFactorMatrix,(K$4+1),FALSE)*$E3257</f>
        <v>-0.97155642576454326</v>
      </c>
      <c r="L3251" s="5">
        <f ca="1">VLOOKUP(CONCATENATE($F3251," ",$G3251),AllocFactorMatrix,(L$4+1),FALSE)*$E3257</f>
        <v>-0.13531226525754095</v>
      </c>
      <c r="M3251" s="5">
        <f t="shared" ca="1" si="1507"/>
        <v>-70.983108596347932</v>
      </c>
      <c r="N3251" s="5">
        <f ca="1">VLOOKUP(CONCATENATE($F3251," ",$G3251),AllocFactorMatrix,(N$4+1),FALSE)*$E3257</f>
        <v>-41.590910777835433</v>
      </c>
      <c r="O3251" s="5">
        <f ca="1">VLOOKUP(CONCATENATE($F3251," ",$G3251),AllocFactorMatrix,(O$4+1),FALSE)*$E3257</f>
        <v>-7.4527412406256719</v>
      </c>
      <c r="P3251" s="5">
        <f ca="1">VLOOKUP(CONCATENATE($F3251," ",$G3251),AllocFactorMatrix,(P$4+1),FALSE)*$E3257</f>
        <v>-1.5113398697528919</v>
      </c>
      <c r="Q3251" s="5">
        <f ca="1">VLOOKUP(CONCATENATE($F3251," ",$G3251),AllocFactorMatrix,(Q$4+1),FALSE)*$E3257</f>
        <v>-5.7392448092772753E-2</v>
      </c>
      <c r="R3251" s="5">
        <f t="shared" ca="1" si="1508"/>
        <v>-50.612384336306768</v>
      </c>
      <c r="S3251" s="5">
        <f ca="1">VLOOKUP(CONCATENATE($F3251," ",$G3251),AllocFactorMatrix,(S$4+1),FALSE)*$E3257</f>
        <v>-1.9696279485105428</v>
      </c>
      <c r="T3251" s="5">
        <f ca="1">VLOOKUP(CONCATENATE($F3251," ",$G3251),AllocFactorMatrix,(T$4+1),FALSE)*$E3257</f>
        <v>-26.591114665782342</v>
      </c>
      <c r="U3251" s="5">
        <f ca="1">VLOOKUP(CONCATENATE($F3251," ",$G3251),AllocFactorMatrix,(U$4+1),FALSE)*$E3257</f>
        <v>-101.70033912982638</v>
      </c>
      <c r="V3251" s="5">
        <f ca="1">VLOOKUP(CONCATENATE($F3251," ",$G3251),AllocFactorMatrix,(V$4+1),FALSE)*$E3257</f>
        <v>-18.423959672504896</v>
      </c>
      <c r="W3251" s="5">
        <f t="shared" ref="W3251:W3257" ca="1" si="1510">SUBTOTAL(9,S3251:V3251)</f>
        <v>-148.68504141662416</v>
      </c>
      <c r="X3251" s="5">
        <f ca="1">VLOOKUP(CONCATENATE($F3251," ",$G3251),AllocFactorMatrix,(X$4+1),FALSE)*$E3257</f>
        <v>-11.415025327157529</v>
      </c>
      <c r="Y3251" s="5">
        <f ca="1">VLOOKUP(CONCATENATE($F3251," ",$G3251),AllocFactorMatrix,(Y$4+1),FALSE)*$E3257</f>
        <v>-0.22798733410477257</v>
      </c>
      <c r="Z3251" s="5">
        <f t="shared" ca="1" si="1509"/>
        <v>-11.643012661262302</v>
      </c>
      <c r="AA3251" s="5">
        <f ca="1">VLOOKUP(CONCATENATE($F3251," ",$G3251),AllocFactorMatrix,(AA$4+1),FALSE)*$E3257</f>
        <v>-0.1505826513336142</v>
      </c>
      <c r="AB3251" s="5">
        <f ca="1">VLOOKUP(CONCATENATE($F3251," ",$G3251),AllocFactorMatrix,(AB$4+1),FALSE)*$E3257</f>
        <v>-0.66897387336815073</v>
      </c>
      <c r="AC3251" s="5">
        <f ca="1">VLOOKUP(CONCATENATE($F3251," ",$G3251),AllocFactorMatrix,(AC$4+1),FALSE)*$E3257</f>
        <v>-0.13725153524872402</v>
      </c>
    </row>
    <row r="3252" spans="4:29" hidden="1" outlineLevel="1">
      <c r="E3252" s="48"/>
      <c r="F3252" s="175" t="str">
        <f>F3257</f>
        <v>LABOR_M</v>
      </c>
      <c r="G3252" s="52" t="str">
        <f>$G$10</f>
        <v>SUBTRAN</v>
      </c>
      <c r="H3252" s="4">
        <f t="shared" ca="1" si="1498"/>
        <v>-161.43940326527704</v>
      </c>
      <c r="I3252" s="5">
        <f ca="1">VLOOKUP(CONCATENATE($F3252," ",$G3252),AllocFactorMatrix,(I$4+1),FALSE)*$E3257</f>
        <v>-82.488005740830928</v>
      </c>
      <c r="J3252" s="5">
        <f ca="1">VLOOKUP(CONCATENATE($F3252," ",$G3252),AllocFactorMatrix,(J$4+1),FALSE)*$E3257</f>
        <v>-19.336582027332859</v>
      </c>
      <c r="K3252" s="5">
        <f ca="1">VLOOKUP(CONCATENATE($F3252," ",$G3252),AllocFactorMatrix,(K$4+1),FALSE)*$E3257</f>
        <v>-0.27012455283457149</v>
      </c>
      <c r="L3252" s="5">
        <f ca="1">VLOOKUP(CONCATENATE($F3252," ",$G3252),AllocFactorMatrix,(L$4+1),FALSE)*$E3257</f>
        <v>-4.8891288996416891E-2</v>
      </c>
      <c r="M3252" s="5">
        <f t="shared" ca="1" si="1507"/>
        <v>-19.655597869163845</v>
      </c>
      <c r="N3252" s="5">
        <f ca="1">VLOOKUP(CONCATENATE($F3252," ",$G3252),AllocFactorMatrix,(N$4+1),FALSE)*$E3257</f>
        <v>-11.175160919360737</v>
      </c>
      <c r="O3252" s="5">
        <f ca="1">VLOOKUP(CONCATENATE($F3252," ",$G3252),AllocFactorMatrix,(O$4+1),FALSE)*$E3257</f>
        <v>-2.008120272943601</v>
      </c>
      <c r="P3252" s="5">
        <f ca="1">VLOOKUP(CONCATENATE($F3252," ",$G3252),AllocFactorMatrix,(P$4+1),FALSE)*$E3257</f>
        <v>-0.52711608903842122</v>
      </c>
      <c r="Q3252" s="5">
        <f ca="1">VLOOKUP(CONCATENATE($F3252," ",$G3252),AllocFactorMatrix,(Q$4+1),FALSE)*$E3257</f>
        <v>0</v>
      </c>
      <c r="R3252" s="5">
        <f t="shared" ca="1" si="1508"/>
        <v>-13.710397281342759</v>
      </c>
      <c r="S3252" s="5">
        <f ca="1">VLOOKUP(CONCATENATE($F3252," ",$G3252),AllocFactorMatrix,(S$4+1),FALSE)*$E3257</f>
        <v>-0.50371181883957639</v>
      </c>
      <c r="T3252" s="5">
        <f ca="1">VLOOKUP(CONCATENATE($F3252," ",$G3252),AllocFactorMatrix,(T$4+1),FALSE)*$E3257</f>
        <v>-7.0675652573847589</v>
      </c>
      <c r="U3252" s="5">
        <f ca="1">VLOOKUP(CONCATENATE($F3252," ",$G3252),AllocFactorMatrix,(U$4+1),FALSE)*$E3257</f>
        <v>-34.848548547543658</v>
      </c>
      <c r="V3252" s="5">
        <f ca="1">VLOOKUP(CONCATENATE($F3252," ",$G3252),AllocFactorMatrix,(V$4+1),FALSE)*$E3257</f>
        <v>0</v>
      </c>
      <c r="W3252" s="5">
        <f t="shared" ca="1" si="1510"/>
        <v>-42.419825623767991</v>
      </c>
      <c r="X3252" s="5">
        <f ca="1">VLOOKUP(CONCATENATE($F3252," ",$G3252),AllocFactorMatrix,(X$4+1),FALSE)*$E3257</f>
        <v>-3.0633370597831879</v>
      </c>
      <c r="Y3252" s="5">
        <f ca="1">VLOOKUP(CONCATENATE($F3252," ",$G3252),AllocFactorMatrix,(Y$4+1),FALSE)*$E3257</f>
        <v>-6.1507265403860735E-2</v>
      </c>
      <c r="Z3252" s="5">
        <f t="shared" ca="1" si="1509"/>
        <v>-3.1248443251870488</v>
      </c>
      <c r="AA3252" s="5">
        <f ca="1">VLOOKUP(CONCATENATE($F3252," ",$G3252),AllocFactorMatrix,(AA$4+1),FALSE)*$E3257</f>
        <v>-4.0732424984367369E-2</v>
      </c>
      <c r="AB3252" s="5">
        <f ca="1">VLOOKUP(CONCATENATE($F3252," ",$G3252),AllocFactorMatrix,(AB$4+1),FALSE)*$E3257</f>
        <v>0</v>
      </c>
      <c r="AC3252" s="5">
        <f ca="1">VLOOKUP(CONCATENATE($F3252," ",$G3252),AllocFactorMatrix,(AC$4+1),FALSE)*$E3257</f>
        <v>0</v>
      </c>
    </row>
    <row r="3253" spans="4:29" hidden="1" outlineLevel="1">
      <c r="E3253" s="48"/>
      <c r="F3253" s="175" t="str">
        <f>F3257</f>
        <v>LABOR_M</v>
      </c>
      <c r="G3253" s="52" t="str">
        <f>$G$11</f>
        <v>DISTPRI</v>
      </c>
      <c r="H3253" s="4">
        <f t="shared" ca="1" si="1498"/>
        <v>-1318.730553372184</v>
      </c>
      <c r="I3253" s="5">
        <f ca="1">VLOOKUP(CONCATENATE($F3253," ",$G3253),AllocFactorMatrix,(I$4+1),FALSE)*$E3257</f>
        <v>-863.51408714581521</v>
      </c>
      <c r="J3253" s="5">
        <f ca="1">VLOOKUP(CONCATENATE($F3253," ",$G3253),AllocFactorMatrix,(J$4+1),FALSE)*$E3257</f>
        <v>-202.09562504913686</v>
      </c>
      <c r="K3253" s="5">
        <f ca="1">VLOOKUP(CONCATENATE($F3253," ",$G3253),AllocFactorMatrix,(K$4+1),FALSE)*$E3257</f>
        <v>-2.8228213431097613</v>
      </c>
      <c r="L3253" s="5">
        <f ca="1">VLOOKUP(CONCATENATE($F3253," ",$G3253),AllocFactorMatrix,(L$4+1),FALSE)*$E3257</f>
        <v>0</v>
      </c>
      <c r="M3253" s="5">
        <f t="shared" ca="1" si="1507"/>
        <v>-204.91844639224661</v>
      </c>
      <c r="N3253" s="5">
        <f ca="1">VLOOKUP(CONCATENATE($F3253," ",$G3253),AllocFactorMatrix,(N$4+1),FALSE)*$E3257</f>
        <v>-117.32047482519746</v>
      </c>
      <c r="O3253" s="5">
        <f ca="1">VLOOKUP(CONCATENATE($F3253," ",$G3253),AllocFactorMatrix,(O$4+1),FALSE)*$E3257</f>
        <v>-21.08004802420626</v>
      </c>
      <c r="P3253" s="5">
        <f ca="1">VLOOKUP(CONCATENATE($F3253," ",$G3253),AllocFactorMatrix,(P$4+1),FALSE)*$E3257</f>
        <v>0</v>
      </c>
      <c r="Q3253" s="5">
        <f ca="1">VLOOKUP(CONCATENATE($F3253," ",$G3253),AllocFactorMatrix,(Q$4+1),FALSE)*$E3257</f>
        <v>0</v>
      </c>
      <c r="R3253" s="5">
        <f t="shared" ca="1" si="1508"/>
        <v>-138.40052284940373</v>
      </c>
      <c r="S3253" s="5">
        <f ca="1">VLOOKUP(CONCATENATE($F3253," ",$G3253),AllocFactorMatrix,(S$4+1),FALSE)*$E3257</f>
        <v>-5.3048514144171728</v>
      </c>
      <c r="T3253" s="5">
        <f ca="1">VLOOKUP(CONCATENATE($F3253," ",$G3253),AllocFactorMatrix,(T$4+1),FALSE)*$E3257</f>
        <v>-73.354757605132448</v>
      </c>
      <c r="U3253" s="5">
        <f ca="1">VLOOKUP(CONCATENATE($F3253," ",$G3253),AllocFactorMatrix,(U$4+1),FALSE)*$E3257</f>
        <v>0</v>
      </c>
      <c r="V3253" s="5">
        <f ca="1">VLOOKUP(CONCATENATE($F3253," ",$G3253),AllocFactorMatrix,(V$4+1),FALSE)*$E3257</f>
        <v>0</v>
      </c>
      <c r="W3253" s="5">
        <f t="shared" ca="1" si="1510"/>
        <v>-78.65960901954962</v>
      </c>
      <c r="X3253" s="5">
        <f ca="1">VLOOKUP(CONCATENATE($F3253," ",$G3253),AllocFactorMatrix,(X$4+1),FALSE)*$E3257</f>
        <v>-32.168304777045712</v>
      </c>
      <c r="Y3253" s="5">
        <f ca="1">VLOOKUP(CONCATENATE($F3253," ",$G3253),AllocFactorMatrix,(Y$4+1),FALSE)*$E3257</f>
        <v>-0.64566860660234915</v>
      </c>
      <c r="Z3253" s="5">
        <f t="shared" ca="1" si="1509"/>
        <v>-32.813973383648062</v>
      </c>
      <c r="AA3253" s="5">
        <f ca="1">VLOOKUP(CONCATENATE($F3253," ",$G3253),AllocFactorMatrix,(AA$4+1),FALSE)*$E3257</f>
        <v>-0.42391458152052658</v>
      </c>
      <c r="AB3253" s="5">
        <f ca="1">VLOOKUP(CONCATENATE($F3253," ",$G3253),AllocFactorMatrix,(AB$4+1),FALSE)*$E3257</f>
        <v>0</v>
      </c>
      <c r="AC3253" s="5">
        <f ca="1">VLOOKUP(CONCATENATE($F3253," ",$G3253),AllocFactorMatrix,(AC$4+1),FALSE)*$E3257</f>
        <v>0</v>
      </c>
    </row>
    <row r="3254" spans="4:29" hidden="1" outlineLevel="1">
      <c r="E3254" s="48"/>
      <c r="F3254" s="175" t="str">
        <f>F3257</f>
        <v>LABOR_M</v>
      </c>
      <c r="G3254" s="52" t="str">
        <f>$G$12</f>
        <v>DISTSEC</v>
      </c>
      <c r="H3254" s="4">
        <f t="shared" ca="1" si="1498"/>
        <v>-522.44550456891182</v>
      </c>
      <c r="I3254" s="5">
        <f ca="1">VLOOKUP(CONCATENATE($F3254," ",$G3254),AllocFactorMatrix,(I$4+1),FALSE)*$E3257</f>
        <v>-387.70946507511707</v>
      </c>
      <c r="J3254" s="5">
        <f ca="1">VLOOKUP(CONCATENATE($F3254," ",$G3254),AllocFactorMatrix,(J$4+1),FALSE)*$E3257</f>
        <v>-78.179549910481256</v>
      </c>
      <c r="K3254" s="5">
        <f ca="1">VLOOKUP(CONCATENATE($F3254," ",$G3254),AllocFactorMatrix,(K$4+1),FALSE)*$E3257</f>
        <v>0</v>
      </c>
      <c r="L3254" s="5">
        <f ca="1">VLOOKUP(CONCATENATE($F3254," ",$G3254),AllocFactorMatrix,(L$4+1),FALSE)*$E3257</f>
        <v>0</v>
      </c>
      <c r="M3254" s="5">
        <f t="shared" ca="1" si="1507"/>
        <v>-78.179549910481256</v>
      </c>
      <c r="N3254" s="5">
        <f ca="1">VLOOKUP(CONCATENATE($F3254," ",$G3254),AllocFactorMatrix,(N$4+1),FALSE)*$E3257</f>
        <v>-39.07691286788566</v>
      </c>
      <c r="O3254" s="5">
        <f ca="1">VLOOKUP(CONCATENATE($F3254," ",$G3254),AllocFactorMatrix,(O$4+1),FALSE)*$E3257</f>
        <v>0</v>
      </c>
      <c r="P3254" s="5">
        <f ca="1">VLOOKUP(CONCATENATE($F3254," ",$G3254),AllocFactorMatrix,(P$4+1),FALSE)*$E3257</f>
        <v>0</v>
      </c>
      <c r="Q3254" s="5">
        <f ca="1">VLOOKUP(CONCATENATE($F3254," ",$G3254),AllocFactorMatrix,(Q$4+1),FALSE)*$E3257</f>
        <v>0</v>
      </c>
      <c r="R3254" s="5">
        <f t="shared" ca="1" si="1508"/>
        <v>-39.07691286788566</v>
      </c>
      <c r="S3254" s="5">
        <f ca="1">VLOOKUP(CONCATENATE($F3254," ",$G3254),AllocFactorMatrix,(S$4+1),FALSE)*$E3257</f>
        <v>-1.4606035081648692</v>
      </c>
      <c r="T3254" s="5">
        <f ca="1">VLOOKUP(CONCATENATE($F3254," ",$G3254),AllocFactorMatrix,(T$4+1),FALSE)*$E3257</f>
        <v>0</v>
      </c>
      <c r="U3254" s="5">
        <f ca="1">VLOOKUP(CONCATENATE($F3254," ",$G3254),AllocFactorMatrix,(U$4+1),FALSE)*$E3257</f>
        <v>0</v>
      </c>
      <c r="V3254" s="5">
        <f ca="1">VLOOKUP(CONCATENATE($F3254," ",$G3254),AllocFactorMatrix,(V$4+1),FALSE)*$E3257</f>
        <v>0</v>
      </c>
      <c r="W3254" s="5">
        <f t="shared" ca="1" si="1510"/>
        <v>-1.4606035081648692</v>
      </c>
      <c r="X3254" s="5">
        <f ca="1">VLOOKUP(CONCATENATE($F3254," ",$G3254),AllocFactorMatrix,(X$4+1),FALSE)*$E3257</f>
        <v>-11.038319027387386</v>
      </c>
      <c r="Y3254" s="5">
        <f ca="1">VLOOKUP(CONCATENATE($F3254," ",$G3254),AllocFactorMatrix,(Y$4+1),FALSE)*$E3257</f>
        <v>0</v>
      </c>
      <c r="Z3254" s="5">
        <f t="shared" ca="1" si="1509"/>
        <v>-11.038319027387386</v>
      </c>
      <c r="AA3254" s="5">
        <f ca="1">VLOOKUP(CONCATENATE($F3254," ",$G3254),AllocFactorMatrix,(AA$4+1),FALSE)*$E3257</f>
        <v>-0.13051235698442884</v>
      </c>
      <c r="AB3254" s="5">
        <f ca="1">VLOOKUP(CONCATENATE($F3254," ",$G3254),AllocFactorMatrix,(AB$4+1),FALSE)*$E3257</f>
        <v>-4.017132518312029</v>
      </c>
      <c r="AC3254" s="5">
        <f ca="1">VLOOKUP(CONCATENATE($F3254," ",$G3254),AllocFactorMatrix,(AC$4+1),FALSE)*$E3257</f>
        <v>-0.83300930457887623</v>
      </c>
    </row>
    <row r="3255" spans="4:29" hidden="1" outlineLevel="1">
      <c r="E3255" s="48"/>
      <c r="F3255" s="175" t="str">
        <f>F3257</f>
        <v>LABOR_M</v>
      </c>
      <c r="G3255" s="52" t="str">
        <f>$G$13</f>
        <v>ENERGY</v>
      </c>
      <c r="H3255" s="4">
        <f t="shared" ca="1" si="1498"/>
        <v>-1503.1031628893102</v>
      </c>
      <c r="I3255" s="5">
        <f ca="1">VLOOKUP(CONCATENATE($F3255," ",$G3255),AllocFactorMatrix,(I$4+1),FALSE)*$E3257</f>
        <v>-588.14353866215936</v>
      </c>
      <c r="J3255" s="5">
        <f ca="1">VLOOKUP(CONCATENATE($F3255," ",$G3255),AllocFactorMatrix,(J$4+1),FALSE)*$E3257</f>
        <v>-169.677704461704</v>
      </c>
      <c r="K3255" s="5">
        <f ca="1">VLOOKUP(CONCATENATE($F3255," ",$G3255),AllocFactorMatrix,(K$4+1),FALSE)*$E3257</f>
        <v>-2.364945031472439</v>
      </c>
      <c r="L3255" s="5">
        <f ca="1">VLOOKUP(CONCATENATE($F3255," ",$G3255),AllocFactorMatrix,(L$4+1),FALSE)*$E3257</f>
        <v>-0.33061731108209852</v>
      </c>
      <c r="M3255" s="5">
        <f t="shared" ca="1" si="1507"/>
        <v>-172.37326680425855</v>
      </c>
      <c r="N3255" s="5">
        <f ca="1">VLOOKUP(CONCATENATE($F3255," ",$G3255),AllocFactorMatrix,(N$4+1),FALSE)*$E3257</f>
        <v>-110.0910206512041</v>
      </c>
      <c r="O3255" s="5">
        <f ca="1">VLOOKUP(CONCATENATE($F3255," ",$G3255),AllocFactorMatrix,(O$4+1),FALSE)*$E3257</f>
        <v>-19.633518713976194</v>
      </c>
      <c r="P3255" s="5">
        <f ca="1">VLOOKUP(CONCATENATE($F3255," ",$G3255),AllocFactorMatrix,(P$4+1),FALSE)*$E3257</f>
        <v>-3.9981034198751404</v>
      </c>
      <c r="Q3255" s="5">
        <f ca="1">VLOOKUP(CONCATENATE($F3255," ",$G3255),AllocFactorMatrix,(Q$4+1),FALSE)*$E3257</f>
        <v>-0.15100971924728121</v>
      </c>
      <c r="R3255" s="5">
        <f t="shared" ca="1" si="1508"/>
        <v>-133.87365250430273</v>
      </c>
      <c r="S3255" s="5">
        <f ca="1">VLOOKUP(CONCATENATE($F3255," ",$G3255),AllocFactorMatrix,(S$4+1),FALSE)*$E3257</f>
        <v>-5.7654687527741126</v>
      </c>
      <c r="T3255" s="5">
        <f ca="1">VLOOKUP(CONCATENATE($F3255," ",$G3255),AllocFactorMatrix,(T$4+1),FALSE)*$E3257</f>
        <v>-91.153157197246941</v>
      </c>
      <c r="U3255" s="5">
        <f ca="1">VLOOKUP(CONCATENATE($F3255," ",$G3255),AllocFactorMatrix,(U$4+1),FALSE)*$E3257</f>
        <v>-392.03489344258753</v>
      </c>
      <c r="V3255" s="5">
        <f ca="1">VLOOKUP(CONCATENATE($F3255," ",$G3255),AllocFactorMatrix,(V$4+1),FALSE)*$E3257</f>
        <v>-73.745858159488549</v>
      </c>
      <c r="W3255" s="5">
        <f t="shared" ca="1" si="1510"/>
        <v>-562.69937755209719</v>
      </c>
      <c r="X3255" s="5">
        <f ca="1">VLOOKUP(CONCATENATE($F3255," ",$G3255),AllocFactorMatrix,(X$4+1),FALSE)*$E3257</f>
        <v>-30.240912035495075</v>
      </c>
      <c r="Y3255" s="5">
        <f ca="1">VLOOKUP(CONCATENATE($F3255," ",$G3255),AllocFactorMatrix,(Y$4+1),FALSE)*$E3257</f>
        <v>-0.606777867631068</v>
      </c>
      <c r="Z3255" s="5">
        <f t="shared" ca="1" si="1509"/>
        <v>-30.847689903126142</v>
      </c>
      <c r="AA3255" s="5">
        <f ca="1">VLOOKUP(CONCATENATE($F3255," ",$G3255),AllocFactorMatrix,(AA$4+1),FALSE)*$E3257</f>
        <v>-0.54124845988893189</v>
      </c>
      <c r="AB3255" s="5">
        <f ca="1">VLOOKUP(CONCATENATE($F3255," ",$G3255),AllocFactorMatrix,(AB$4+1),FALSE)*$E3257</f>
        <v>-12.123780134288232</v>
      </c>
      <c r="AC3255" s="5">
        <f ca="1">VLOOKUP(CONCATENATE($F3255," ",$G3255),AllocFactorMatrix,(AC$4+1),FALSE)*$E3257</f>
        <v>-2.5006088691888571</v>
      </c>
    </row>
    <row r="3256" spans="4:29" hidden="1" outlineLevel="1">
      <c r="E3256" s="48"/>
      <c r="F3256" s="175" t="str">
        <f>F3257</f>
        <v>LABOR_M</v>
      </c>
      <c r="G3256" s="52" t="str">
        <f>$G$14</f>
        <v>CUSTOMER</v>
      </c>
      <c r="H3256" s="4">
        <f t="shared" ca="1" si="1498"/>
        <v>-994.75230007253515</v>
      </c>
      <c r="I3256" s="5">
        <f ca="1">VLOOKUP(CONCATENATE($F3256," ",$G3256),AllocFactorMatrix,(I$4+1),FALSE)*$E3257</f>
        <v>-768.07840001281284</v>
      </c>
      <c r="J3256" s="5">
        <f ca="1">VLOOKUP(CONCATENATE($F3256," ",$G3256),AllocFactorMatrix,(J$4+1),FALSE)*$E3257</f>
        <v>-155.52903864540463</v>
      </c>
      <c r="K3256" s="5">
        <f ca="1">VLOOKUP(CONCATENATE($F3256," ",$G3256),AllocFactorMatrix,(K$4+1),FALSE)*$E3257</f>
        <v>-3.97535045482869</v>
      </c>
      <c r="L3256" s="5">
        <f ca="1">VLOOKUP(CONCATENATE($F3256," ",$G3256),AllocFactorMatrix,(L$4+1),FALSE)*$E3257</f>
        <v>-0.64095031289188753</v>
      </c>
      <c r="M3256" s="5">
        <f t="shared" ca="1" si="1507"/>
        <v>-160.14533941312519</v>
      </c>
      <c r="N3256" s="5">
        <f ca="1">VLOOKUP(CONCATENATE($F3256," ",$G3256),AllocFactorMatrix,(N$4+1),FALSE)*$E3257</f>
        <v>-6.3781854342222877</v>
      </c>
      <c r="O3256" s="5">
        <f ca="1">VLOOKUP(CONCATENATE($F3256," ",$G3256),AllocFactorMatrix,(O$4+1),FALSE)*$E3257</f>
        <v>-1.5404589774416262</v>
      </c>
      <c r="P3256" s="5">
        <f ca="1">VLOOKUP(CONCATENATE($F3256," ",$G3256),AllocFactorMatrix,(P$4+1),FALSE)*$E3257</f>
        <v>-1.5681286883542813</v>
      </c>
      <c r="Q3256" s="5">
        <f ca="1">VLOOKUP(CONCATENATE($F3256," ",$G3256),AllocFactorMatrix,(Q$4+1),FALSE)*$E3257</f>
        <v>-0.1937005658907921</v>
      </c>
      <c r="R3256" s="5">
        <f t="shared" ca="1" si="1508"/>
        <v>-9.6804736659089876</v>
      </c>
      <c r="S3256" s="5">
        <f ca="1">VLOOKUP(CONCATENATE($F3256," ",$G3256),AllocFactorMatrix,(S$4+1),FALSE)*$E3257</f>
        <v>-4.8474665278993585E-2</v>
      </c>
      <c r="T3256" s="5">
        <f ca="1">VLOOKUP(CONCATENATE($F3256," ",$G3256),AllocFactorMatrix,(T$4+1),FALSE)*$E3257</f>
        <v>-1.1199214982889167</v>
      </c>
      <c r="U3256" s="5">
        <f ca="1">VLOOKUP(CONCATENATE($F3256," ",$G3256),AllocFactorMatrix,(U$4+1),FALSE)*$E3257</f>
        <v>-2.6341622003552354</v>
      </c>
      <c r="V3256" s="5">
        <f ca="1">VLOOKUP(CONCATENATE($F3256," ",$G3256),AllocFactorMatrix,(V$4+1),FALSE)*$E3257</f>
        <v>-0.77566464895138498</v>
      </c>
      <c r="W3256" s="5">
        <f t="shared" ca="1" si="1510"/>
        <v>-4.5782230128745312</v>
      </c>
      <c r="X3256" s="5">
        <f ca="1">VLOOKUP(CONCATENATE($F3256," ",$G3256),AllocFactorMatrix,(X$4+1),FALSE)*$E3257</f>
        <v>-1.4132911277677427</v>
      </c>
      <c r="Y3256" s="5">
        <f ca="1">VLOOKUP(CONCATENATE($F3256," ",$G3256),AllocFactorMatrix,(Y$4+1),FALSE)*$E3257</f>
        <v>-2.1112071133718185E-2</v>
      </c>
      <c r="Z3256" s="5">
        <f t="shared" ca="1" si="1509"/>
        <v>-1.434403198901461</v>
      </c>
      <c r="AA3256" s="5">
        <f ca="1">VLOOKUP(CONCATENATE($F3256," ",$G3256),AllocFactorMatrix,(AA$4+1),FALSE)*$E3257</f>
        <v>-0.11505319495056905</v>
      </c>
      <c r="AB3256" s="5">
        <f ca="1">VLOOKUP(CONCATENATE($F3256," ",$G3256),AllocFactorMatrix,(AB$4+1),FALSE)*$E3257</f>
        <v>-41.804054714499685</v>
      </c>
      <c r="AC3256" s="5">
        <f ca="1">VLOOKUP(CONCATENATE($F3256," ",$G3256),AllocFactorMatrix,(AC$4+1),FALSE)*$E3257</f>
        <v>-8.9163528594618775</v>
      </c>
    </row>
    <row r="3257" spans="4:29" collapsed="1">
      <c r="D3257" s="52" t="s">
        <v>640</v>
      </c>
      <c r="E3257" s="54">
        <v>-8841</v>
      </c>
      <c r="F3257" s="93" t="s">
        <v>69</v>
      </c>
      <c r="G3257" s="52" t="str">
        <f>$G$15</f>
        <v>TOTAL</v>
      </c>
      <c r="H3257" s="4">
        <f t="shared" ca="1" si="1498"/>
        <v>-8841.0000000000036</v>
      </c>
      <c r="I3257" s="5">
        <f ca="1">VLOOKUP(CONCATENATE($F3257," ",$G3257),AllocFactorMatrix,(I$4+1),FALSE)*$E3257</f>
        <v>-4922.640798863592</v>
      </c>
      <c r="J3257" s="5">
        <f ca="1">VLOOKUP(CONCATENATE($F3257," ",$G3257),AllocFactorMatrix,(J$4+1),FALSE)*$E3257</f>
        <v>-1145.4861862378516</v>
      </c>
      <c r="K3257" s="5">
        <f ca="1">VLOOKUP(CONCATENATE($F3257," ",$G3257),AllocFactorMatrix,(K$4+1),FALSE)*$E3257</f>
        <v>-16.672583923377282</v>
      </c>
      <c r="L3257" s="5">
        <f ca="1">VLOOKUP(CONCATENATE($F3257," ",$G3257),AllocFactorMatrix,(L$4+1),FALSE)*$E3257</f>
        <v>-2.0287089870152304</v>
      </c>
      <c r="M3257" s="5">
        <f t="shared" ca="1" si="1507"/>
        <v>-1164.1874791482442</v>
      </c>
      <c r="N3257" s="5">
        <f ca="1">VLOOKUP(CONCATENATE($F3257," ",$G3257),AllocFactorMatrix,(N$4+1),FALSE)*$E3257</f>
        <v>-593.94742948301359</v>
      </c>
      <c r="O3257" s="5">
        <f ca="1">VLOOKUP(CONCATENATE($F3257," ",$G3257),AllocFactorMatrix,(O$4+1),FALSE)*$E3257</f>
        <v>-99.794635178633868</v>
      </c>
      <c r="P3257" s="5">
        <f ca="1">VLOOKUP(CONCATENATE($F3257," ",$G3257),AllocFactorMatrix,(P$4+1),FALSE)*$E3257</f>
        <v>-17.354770306231671</v>
      </c>
      <c r="Q3257" s="5">
        <f ca="1">VLOOKUP(CONCATENATE($F3257," ",$G3257),AllocFactorMatrix,(Q$4+1),FALSE)*$E3257</f>
        <v>-0.77235769706348445</v>
      </c>
      <c r="R3257" s="5">
        <f t="shared" ca="1" si="1508"/>
        <v>-711.8691926649426</v>
      </c>
      <c r="S3257" s="5">
        <f ca="1">VLOOKUP(CONCATENATE($F3257," ",$G3257),AllocFactorMatrix,(S$4+1),FALSE)*$E3257</f>
        <v>-27.759366751194502</v>
      </c>
      <c r="T3257" s="5">
        <f ca="1">VLOOKUP(CONCATENATE($F3257," ",$G3257),AllocFactorMatrix,(T$4+1),FALSE)*$E3257</f>
        <v>-370.83334034490986</v>
      </c>
      <c r="U3257" s="5">
        <f ca="1">VLOOKUP(CONCATENATE($F3257," ",$G3257),AllocFactorMatrix,(U$4+1),FALSE)*$E3257</f>
        <v>-1187.3156815700004</v>
      </c>
      <c r="V3257" s="5">
        <f ca="1">VLOOKUP(CONCATENATE($F3257," ",$G3257),AllocFactorMatrix,(V$4+1),FALSE)*$E3257</f>
        <v>-211.80367286812742</v>
      </c>
      <c r="W3257" s="5">
        <f t="shared" ca="1" si="1510"/>
        <v>-1797.7120615342321</v>
      </c>
      <c r="X3257" s="5">
        <f ca="1">VLOOKUP(CONCATENATE($F3257," ",$G3257),AllocFactorMatrix,(X$4+1),FALSE)*$E3257</f>
        <v>-162.98075597370519</v>
      </c>
      <c r="Y3257" s="5">
        <f ca="1">VLOOKUP(CONCATENATE($F3257," ",$G3257),AllocFactorMatrix,(Y$4+1),FALSE)*$E3257</f>
        <v>-3.0338641130158792</v>
      </c>
      <c r="Z3257" s="5">
        <f t="shared" ca="1" si="1509"/>
        <v>-166.01462008672107</v>
      </c>
      <c r="AA3257" s="5">
        <f ca="1">VLOOKUP(CONCATENATE($F3257," ",$G3257),AllocFactorMatrix,(AA$4+1),FALSE)*$E3257</f>
        <v>-2.3734950709552676</v>
      </c>
      <c r="AB3257" s="5">
        <f ca="1">VLOOKUP(CONCATENATE($F3257," ",$G3257),AllocFactorMatrix,(AB$4+1),FALSE)*$E3257</f>
        <v>-62.929681473199089</v>
      </c>
      <c r="AC3257" s="5">
        <f ca="1">VLOOKUP(CONCATENATE($F3257," ",$G3257),AllocFactorMatrix,(AC$4+1),FALSE)*$E3257</f>
        <v>-13.272671158114116</v>
      </c>
    </row>
    <row r="3258" spans="4:29" hidden="1" outlineLevel="1">
      <c r="E3258" s="48"/>
      <c r="F3258" s="175" t="str">
        <f>F3265</f>
        <v>RB_GUP-Land_P</v>
      </c>
      <c r="G3258" s="52" t="str">
        <f>$G$8</f>
        <v>PRODUCTION</v>
      </c>
      <c r="H3258" s="4">
        <f t="shared" si="1498"/>
        <v>291297.00000000006</v>
      </c>
      <c r="I3258" s="5">
        <f>VLOOKUP(CONCATENATE($F3258," ",$G3258),AllocFactorMatrix,(I$4+1),FALSE)*$E3265</f>
        <v>149839.09280509612</v>
      </c>
      <c r="J3258" s="5">
        <f>VLOOKUP(CONCATENATE($F3258," ",$G3258),AllocFactorMatrix,(J$4+1),FALSE)*$E3265</f>
        <v>34942.499478952042</v>
      </c>
      <c r="K3258" s="5">
        <f>VLOOKUP(CONCATENATE($F3258," ",$G3258),AllocFactorMatrix,(K$4+1),FALSE)*$E3265</f>
        <v>485.83910563943499</v>
      </c>
      <c r="L3258" s="5">
        <f>VLOOKUP(CONCATENATE($F3258," ",$G3258),AllocFactorMatrix,(L$4+1),FALSE)*$E3265</f>
        <v>67.664613388807609</v>
      </c>
      <c r="M3258" s="5">
        <f t="shared" ref="M3258:M3297" si="1511">SUBTOTAL(9,J3258:L3258)</f>
        <v>35496.003197980281</v>
      </c>
      <c r="N3258" s="5">
        <f>VLOOKUP(CONCATENATE($F3258," ",$G3258),AllocFactorMatrix,(N$4+1),FALSE)*$E3265</f>
        <v>20798.062118864713</v>
      </c>
      <c r="O3258" s="5">
        <f>VLOOKUP(CONCATENATE($F3258," ",$G3258),AllocFactorMatrix,(O$4+1),FALSE)*$E3265</f>
        <v>3726.8377243847362</v>
      </c>
      <c r="P3258" s="5">
        <f>VLOOKUP(CONCATENATE($F3258," ",$G3258),AllocFactorMatrix,(P$4+1),FALSE)*$E3265</f>
        <v>755.76465881551678</v>
      </c>
      <c r="Q3258" s="5">
        <f>VLOOKUP(CONCATENATE($F3258," ",$G3258),AllocFactorMatrix,(Q$4+1),FALSE)*$E3265</f>
        <v>28.69982114513644</v>
      </c>
      <c r="R3258" s="5">
        <f t="shared" si="1508"/>
        <v>25309.364323210102</v>
      </c>
      <c r="S3258" s="5">
        <f>VLOOKUP(CONCATENATE($F3258," ",$G3258),AllocFactorMatrix,(S$4+1),FALSE)*$E3265</f>
        <v>984.93742161580644</v>
      </c>
      <c r="T3258" s="5">
        <f>VLOOKUP(CONCATENATE($F3258," ",$G3258),AllocFactorMatrix,(T$4+1),FALSE)*$E3265</f>
        <v>13297.223943543017</v>
      </c>
      <c r="U3258" s="5">
        <f>VLOOKUP(CONCATENATE($F3258," ",$G3258),AllocFactorMatrix,(U$4+1),FALSE)*$E3265</f>
        <v>50856.543681629111</v>
      </c>
      <c r="V3258" s="5">
        <f>VLOOKUP(CONCATENATE($F3258," ",$G3258),AllocFactorMatrix,(V$4+1),FALSE)*$E3265</f>
        <v>9213.134566613513</v>
      </c>
      <c r="W3258" s="5">
        <f>SUBTOTAL(9,S3258:V3258)</f>
        <v>74351.839613401447</v>
      </c>
      <c r="X3258" s="5">
        <f>VLOOKUP(CONCATENATE($F3258," ",$G3258),AllocFactorMatrix,(X$4+1),FALSE)*$E3265</f>
        <v>5708.2281056743805</v>
      </c>
      <c r="Y3258" s="5">
        <f>VLOOKUP(CONCATENATE($F3258," ",$G3258),AllocFactorMatrix,(Y$4+1),FALSE)*$E3265</f>
        <v>114.00795626606825</v>
      </c>
      <c r="Z3258" s="5">
        <f t="shared" ref="Z3258:Z3297" si="1512">SUBTOTAL(9,X3258:Y3258)</f>
        <v>5822.236061940449</v>
      </c>
      <c r="AA3258" s="5">
        <f>VLOOKUP(CONCATENATE($F3258," ",$G3258),AllocFactorMatrix,(AA$4+1),FALSE)*$E3265</f>
        <v>75.300763505493066</v>
      </c>
      <c r="AB3258" s="5">
        <f>VLOOKUP(CONCATENATE($F3258," ",$G3258),AllocFactorMatrix,(AB$4+1),FALSE)*$E3265</f>
        <v>334.52886493707166</v>
      </c>
      <c r="AC3258" s="5">
        <f>VLOOKUP(CONCATENATE($F3258," ",$G3258),AllocFactorMatrix,(AC$4+1),FALSE)*$E3265</f>
        <v>68.634369929060426</v>
      </c>
    </row>
    <row r="3259" spans="4:29" hidden="1" outlineLevel="1">
      <c r="E3259" s="48"/>
      <c r="F3259" s="175" t="str">
        <f>F3265</f>
        <v>RB_GUP-Land_P</v>
      </c>
      <c r="G3259" s="52" t="str">
        <f>$G$9</f>
        <v>BULKTRAN</v>
      </c>
      <c r="H3259" s="4">
        <f t="shared" si="1498"/>
        <v>0</v>
      </c>
      <c r="I3259" s="5">
        <f>VLOOKUP(CONCATENATE($F3259," ",$G3259),AllocFactorMatrix,(I$4+1),FALSE)*$E3265</f>
        <v>0</v>
      </c>
      <c r="J3259" s="5">
        <f>VLOOKUP(CONCATENATE($F3259," ",$G3259),AllocFactorMatrix,(J$4+1),FALSE)*$E3265</f>
        <v>0</v>
      </c>
      <c r="K3259" s="5">
        <f>VLOOKUP(CONCATENATE($F3259," ",$G3259),AllocFactorMatrix,(K$4+1),FALSE)*$E3265</f>
        <v>0</v>
      </c>
      <c r="L3259" s="5">
        <f>VLOOKUP(CONCATENATE($F3259," ",$G3259),AllocFactorMatrix,(L$4+1),FALSE)*$E3265</f>
        <v>0</v>
      </c>
      <c r="M3259" s="5">
        <f t="shared" si="1511"/>
        <v>0</v>
      </c>
      <c r="N3259" s="5">
        <f>VLOOKUP(CONCATENATE($F3259," ",$G3259),AllocFactorMatrix,(N$4+1),FALSE)*$E3265</f>
        <v>0</v>
      </c>
      <c r="O3259" s="5">
        <f>VLOOKUP(CONCATENATE($F3259," ",$G3259),AllocFactorMatrix,(O$4+1),FALSE)*$E3265</f>
        <v>0</v>
      </c>
      <c r="P3259" s="5">
        <f>VLOOKUP(CONCATENATE($F3259," ",$G3259),AllocFactorMatrix,(P$4+1),FALSE)*$E3265</f>
        <v>0</v>
      </c>
      <c r="Q3259" s="5">
        <f>VLOOKUP(CONCATENATE($F3259," ",$G3259),AllocFactorMatrix,(Q$4+1),FALSE)*$E3265</f>
        <v>0</v>
      </c>
      <c r="R3259" s="5">
        <f t="shared" ref="R3259:R3297" si="1513">SUBTOTAL(9,N3259:Q3259)</f>
        <v>0</v>
      </c>
      <c r="S3259" s="5">
        <f>VLOOKUP(CONCATENATE($F3259," ",$G3259),AllocFactorMatrix,(S$4+1),FALSE)*$E3265</f>
        <v>0</v>
      </c>
      <c r="T3259" s="5">
        <f>VLOOKUP(CONCATENATE($F3259," ",$G3259),AllocFactorMatrix,(T$4+1),FALSE)*$E3265</f>
        <v>0</v>
      </c>
      <c r="U3259" s="5">
        <f>VLOOKUP(CONCATENATE($F3259," ",$G3259),AllocFactorMatrix,(U$4+1),FALSE)*$E3265</f>
        <v>0</v>
      </c>
      <c r="V3259" s="5">
        <f>VLOOKUP(CONCATENATE($F3259," ",$G3259),AllocFactorMatrix,(V$4+1),FALSE)*$E3265</f>
        <v>0</v>
      </c>
      <c r="W3259" s="5">
        <f t="shared" ref="W3259:W3265" si="1514">SUBTOTAL(9,S3259:V3259)</f>
        <v>0</v>
      </c>
      <c r="X3259" s="5">
        <f>VLOOKUP(CONCATENATE($F3259," ",$G3259),AllocFactorMatrix,(X$4+1),FALSE)*$E3265</f>
        <v>0</v>
      </c>
      <c r="Y3259" s="5">
        <f>VLOOKUP(CONCATENATE($F3259," ",$G3259),AllocFactorMatrix,(Y$4+1),FALSE)*$E3265</f>
        <v>0</v>
      </c>
      <c r="Z3259" s="5">
        <f t="shared" si="1512"/>
        <v>0</v>
      </c>
      <c r="AA3259" s="5">
        <f>VLOOKUP(CONCATENATE($F3259," ",$G3259),AllocFactorMatrix,(AA$4+1),FALSE)*$E3265</f>
        <v>0</v>
      </c>
      <c r="AB3259" s="5">
        <f>VLOOKUP(CONCATENATE($F3259," ",$G3259),AllocFactorMatrix,(AB$4+1),FALSE)*$E3265</f>
        <v>0</v>
      </c>
      <c r="AC3259" s="5">
        <f>VLOOKUP(CONCATENATE($F3259," ",$G3259),AllocFactorMatrix,(AC$4+1),FALSE)*$E3265</f>
        <v>0</v>
      </c>
    </row>
    <row r="3260" spans="4:29" hidden="1" outlineLevel="1">
      <c r="E3260" s="48"/>
      <c r="F3260" s="175" t="str">
        <f>F3265</f>
        <v>RB_GUP-Land_P</v>
      </c>
      <c r="G3260" s="52" t="str">
        <f>$G$10</f>
        <v>SUBTRAN</v>
      </c>
      <c r="H3260" s="4">
        <f t="shared" si="1498"/>
        <v>0</v>
      </c>
      <c r="I3260" s="5">
        <f>VLOOKUP(CONCATENATE($F3260," ",$G3260),AllocFactorMatrix,(I$4+1),FALSE)*$E3265</f>
        <v>0</v>
      </c>
      <c r="J3260" s="5">
        <f>VLOOKUP(CONCATENATE($F3260," ",$G3260),AllocFactorMatrix,(J$4+1),FALSE)*$E3265</f>
        <v>0</v>
      </c>
      <c r="K3260" s="5">
        <f>VLOOKUP(CONCATENATE($F3260," ",$G3260),AllocFactorMatrix,(K$4+1),FALSE)*$E3265</f>
        <v>0</v>
      </c>
      <c r="L3260" s="5">
        <f>VLOOKUP(CONCATENATE($F3260," ",$G3260),AllocFactorMatrix,(L$4+1),FALSE)*$E3265</f>
        <v>0</v>
      </c>
      <c r="M3260" s="5">
        <f t="shared" si="1511"/>
        <v>0</v>
      </c>
      <c r="N3260" s="5">
        <f>VLOOKUP(CONCATENATE($F3260," ",$G3260),AllocFactorMatrix,(N$4+1),FALSE)*$E3265</f>
        <v>0</v>
      </c>
      <c r="O3260" s="5">
        <f>VLOOKUP(CONCATENATE($F3260," ",$G3260),AllocFactorMatrix,(O$4+1),FALSE)*$E3265</f>
        <v>0</v>
      </c>
      <c r="P3260" s="5">
        <f>VLOOKUP(CONCATENATE($F3260," ",$G3260),AllocFactorMatrix,(P$4+1),FALSE)*$E3265</f>
        <v>0</v>
      </c>
      <c r="Q3260" s="5">
        <f>VLOOKUP(CONCATENATE($F3260," ",$G3260),AllocFactorMatrix,(Q$4+1),FALSE)*$E3265</f>
        <v>0</v>
      </c>
      <c r="R3260" s="5">
        <f t="shared" si="1513"/>
        <v>0</v>
      </c>
      <c r="S3260" s="5">
        <f>VLOOKUP(CONCATENATE($F3260," ",$G3260),AllocFactorMatrix,(S$4+1),FALSE)*$E3265</f>
        <v>0</v>
      </c>
      <c r="T3260" s="5">
        <f>VLOOKUP(CONCATENATE($F3260," ",$G3260),AllocFactorMatrix,(T$4+1),FALSE)*$E3265</f>
        <v>0</v>
      </c>
      <c r="U3260" s="5">
        <f>VLOOKUP(CONCATENATE($F3260," ",$G3260),AllocFactorMatrix,(U$4+1),FALSE)*$E3265</f>
        <v>0</v>
      </c>
      <c r="V3260" s="5">
        <f>VLOOKUP(CONCATENATE($F3260," ",$G3260),AllocFactorMatrix,(V$4+1),FALSE)*$E3265</f>
        <v>0</v>
      </c>
      <c r="W3260" s="5">
        <f t="shared" si="1514"/>
        <v>0</v>
      </c>
      <c r="X3260" s="5">
        <f>VLOOKUP(CONCATENATE($F3260," ",$G3260),AllocFactorMatrix,(X$4+1),FALSE)*$E3265</f>
        <v>0</v>
      </c>
      <c r="Y3260" s="5">
        <f>VLOOKUP(CONCATENATE($F3260," ",$G3260),AllocFactorMatrix,(Y$4+1),FALSE)*$E3265</f>
        <v>0</v>
      </c>
      <c r="Z3260" s="5">
        <f t="shared" si="1512"/>
        <v>0</v>
      </c>
      <c r="AA3260" s="5">
        <f>VLOOKUP(CONCATENATE($F3260," ",$G3260),AllocFactorMatrix,(AA$4+1),FALSE)*$E3265</f>
        <v>0</v>
      </c>
      <c r="AB3260" s="5">
        <f>VLOOKUP(CONCATENATE($F3260," ",$G3260),AllocFactorMatrix,(AB$4+1),FALSE)*$E3265</f>
        <v>0</v>
      </c>
      <c r="AC3260" s="5">
        <f>VLOOKUP(CONCATENATE($F3260," ",$G3260),AllocFactorMatrix,(AC$4+1),FALSE)*$E3265</f>
        <v>0</v>
      </c>
    </row>
    <row r="3261" spans="4:29" hidden="1" outlineLevel="1">
      <c r="E3261" s="48"/>
      <c r="F3261" s="175" t="str">
        <f>F3265</f>
        <v>RB_GUP-Land_P</v>
      </c>
      <c r="G3261" s="52" t="str">
        <f>$G$11</f>
        <v>DISTPRI</v>
      </c>
      <c r="H3261" s="4">
        <f t="shared" si="1498"/>
        <v>0</v>
      </c>
      <c r="I3261" s="5">
        <f>VLOOKUP(CONCATENATE($F3261," ",$G3261),AllocFactorMatrix,(I$4+1),FALSE)*$E3265</f>
        <v>0</v>
      </c>
      <c r="J3261" s="5">
        <f>VLOOKUP(CONCATENATE($F3261," ",$G3261),AllocFactorMatrix,(J$4+1),FALSE)*$E3265</f>
        <v>0</v>
      </c>
      <c r="K3261" s="5">
        <f>VLOOKUP(CONCATENATE($F3261," ",$G3261),AllocFactorMatrix,(K$4+1),FALSE)*$E3265</f>
        <v>0</v>
      </c>
      <c r="L3261" s="5">
        <f>VLOOKUP(CONCATENATE($F3261," ",$G3261),AllocFactorMatrix,(L$4+1),FALSE)*$E3265</f>
        <v>0</v>
      </c>
      <c r="M3261" s="5">
        <f t="shared" si="1511"/>
        <v>0</v>
      </c>
      <c r="N3261" s="5">
        <f>VLOOKUP(CONCATENATE($F3261," ",$G3261),AllocFactorMatrix,(N$4+1),FALSE)*$E3265</f>
        <v>0</v>
      </c>
      <c r="O3261" s="5">
        <f>VLOOKUP(CONCATENATE($F3261," ",$G3261),AllocFactorMatrix,(O$4+1),FALSE)*$E3265</f>
        <v>0</v>
      </c>
      <c r="P3261" s="5">
        <f>VLOOKUP(CONCATENATE($F3261," ",$G3261),AllocFactorMatrix,(P$4+1),FALSE)*$E3265</f>
        <v>0</v>
      </c>
      <c r="Q3261" s="5">
        <f>VLOOKUP(CONCATENATE($F3261," ",$G3261),AllocFactorMatrix,(Q$4+1),FALSE)*$E3265</f>
        <v>0</v>
      </c>
      <c r="R3261" s="5">
        <f t="shared" si="1513"/>
        <v>0</v>
      </c>
      <c r="S3261" s="5">
        <f>VLOOKUP(CONCATENATE($F3261," ",$G3261),AllocFactorMatrix,(S$4+1),FALSE)*$E3265</f>
        <v>0</v>
      </c>
      <c r="T3261" s="5">
        <f>VLOOKUP(CONCATENATE($F3261," ",$G3261),AllocFactorMatrix,(T$4+1),FALSE)*$E3265</f>
        <v>0</v>
      </c>
      <c r="U3261" s="5">
        <f>VLOOKUP(CONCATENATE($F3261," ",$G3261),AllocFactorMatrix,(U$4+1),FALSE)*$E3265</f>
        <v>0</v>
      </c>
      <c r="V3261" s="5">
        <f>VLOOKUP(CONCATENATE($F3261," ",$G3261),AllocFactorMatrix,(V$4+1),FALSE)*$E3265</f>
        <v>0</v>
      </c>
      <c r="W3261" s="5">
        <f t="shared" si="1514"/>
        <v>0</v>
      </c>
      <c r="X3261" s="5">
        <f>VLOOKUP(CONCATENATE($F3261," ",$G3261),AllocFactorMatrix,(X$4+1),FALSE)*$E3265</f>
        <v>0</v>
      </c>
      <c r="Y3261" s="5">
        <f>VLOOKUP(CONCATENATE($F3261," ",$G3261),AllocFactorMatrix,(Y$4+1),FALSE)*$E3265</f>
        <v>0</v>
      </c>
      <c r="Z3261" s="5">
        <f t="shared" si="1512"/>
        <v>0</v>
      </c>
      <c r="AA3261" s="5">
        <f>VLOOKUP(CONCATENATE($F3261," ",$G3261),AllocFactorMatrix,(AA$4+1),FALSE)*$E3265</f>
        <v>0</v>
      </c>
      <c r="AB3261" s="5">
        <f>VLOOKUP(CONCATENATE($F3261," ",$G3261),AllocFactorMatrix,(AB$4+1),FALSE)*$E3265</f>
        <v>0</v>
      </c>
      <c r="AC3261" s="5">
        <f>VLOOKUP(CONCATENATE($F3261," ",$G3261),AllocFactorMatrix,(AC$4+1),FALSE)*$E3265</f>
        <v>0</v>
      </c>
    </row>
    <row r="3262" spans="4:29" hidden="1" outlineLevel="1">
      <c r="E3262" s="48"/>
      <c r="F3262" s="175" t="str">
        <f>F3265</f>
        <v>RB_GUP-Land_P</v>
      </c>
      <c r="G3262" s="52" t="str">
        <f>$G$12</f>
        <v>DISTSEC</v>
      </c>
      <c r="H3262" s="4">
        <f t="shared" si="1498"/>
        <v>0</v>
      </c>
      <c r="I3262" s="5">
        <f>VLOOKUP(CONCATENATE($F3262," ",$G3262),AllocFactorMatrix,(I$4+1),FALSE)*$E3265</f>
        <v>0</v>
      </c>
      <c r="J3262" s="5">
        <f>VLOOKUP(CONCATENATE($F3262," ",$G3262),AllocFactorMatrix,(J$4+1),FALSE)*$E3265</f>
        <v>0</v>
      </c>
      <c r="K3262" s="5">
        <f>VLOOKUP(CONCATENATE($F3262," ",$G3262),AllocFactorMatrix,(K$4+1),FALSE)*$E3265</f>
        <v>0</v>
      </c>
      <c r="L3262" s="5">
        <f>VLOOKUP(CONCATENATE($F3262," ",$G3262),AllocFactorMatrix,(L$4+1),FALSE)*$E3265</f>
        <v>0</v>
      </c>
      <c r="M3262" s="5">
        <f t="shared" si="1511"/>
        <v>0</v>
      </c>
      <c r="N3262" s="5">
        <f>VLOOKUP(CONCATENATE($F3262," ",$G3262),AllocFactorMatrix,(N$4+1),FALSE)*$E3265</f>
        <v>0</v>
      </c>
      <c r="O3262" s="5">
        <f>VLOOKUP(CONCATENATE($F3262," ",$G3262),AllocFactorMatrix,(O$4+1),FALSE)*$E3265</f>
        <v>0</v>
      </c>
      <c r="P3262" s="5">
        <f>VLOOKUP(CONCATENATE($F3262," ",$G3262),AllocFactorMatrix,(P$4+1),FALSE)*$E3265</f>
        <v>0</v>
      </c>
      <c r="Q3262" s="5">
        <f>VLOOKUP(CONCATENATE($F3262," ",$G3262),AllocFactorMatrix,(Q$4+1),FALSE)*$E3265</f>
        <v>0</v>
      </c>
      <c r="R3262" s="5">
        <f t="shared" si="1513"/>
        <v>0</v>
      </c>
      <c r="S3262" s="5">
        <f>VLOOKUP(CONCATENATE($F3262," ",$G3262),AllocFactorMatrix,(S$4+1),FALSE)*$E3265</f>
        <v>0</v>
      </c>
      <c r="T3262" s="5">
        <f>VLOOKUP(CONCATENATE($F3262," ",$G3262),AllocFactorMatrix,(T$4+1),FALSE)*$E3265</f>
        <v>0</v>
      </c>
      <c r="U3262" s="5">
        <f>VLOOKUP(CONCATENATE($F3262," ",$G3262),AllocFactorMatrix,(U$4+1),FALSE)*$E3265</f>
        <v>0</v>
      </c>
      <c r="V3262" s="5">
        <f>VLOOKUP(CONCATENATE($F3262," ",$G3262),AllocFactorMatrix,(V$4+1),FALSE)*$E3265</f>
        <v>0</v>
      </c>
      <c r="W3262" s="5">
        <f t="shared" si="1514"/>
        <v>0</v>
      </c>
      <c r="X3262" s="5">
        <f>VLOOKUP(CONCATENATE($F3262," ",$G3262),AllocFactorMatrix,(X$4+1),FALSE)*$E3265</f>
        <v>0</v>
      </c>
      <c r="Y3262" s="5">
        <f>VLOOKUP(CONCATENATE($F3262," ",$G3262),AllocFactorMatrix,(Y$4+1),FALSE)*$E3265</f>
        <v>0</v>
      </c>
      <c r="Z3262" s="5">
        <f t="shared" si="1512"/>
        <v>0</v>
      </c>
      <c r="AA3262" s="5">
        <f>VLOOKUP(CONCATENATE($F3262," ",$G3262),AllocFactorMatrix,(AA$4+1),FALSE)*$E3265</f>
        <v>0</v>
      </c>
      <c r="AB3262" s="5">
        <f>VLOOKUP(CONCATENATE($F3262," ",$G3262),AllocFactorMatrix,(AB$4+1),FALSE)*$E3265</f>
        <v>0</v>
      </c>
      <c r="AC3262" s="5">
        <f>VLOOKUP(CONCATENATE($F3262," ",$G3262),AllocFactorMatrix,(AC$4+1),FALSE)*$E3265</f>
        <v>0</v>
      </c>
    </row>
    <row r="3263" spans="4:29" hidden="1" outlineLevel="1">
      <c r="E3263" s="48"/>
      <c r="F3263" s="175" t="str">
        <f>F3265</f>
        <v>RB_GUP-Land_P</v>
      </c>
      <c r="G3263" s="52" t="str">
        <f>$G$13</f>
        <v>ENERGY</v>
      </c>
      <c r="H3263" s="4">
        <f t="shared" si="1498"/>
        <v>0</v>
      </c>
      <c r="I3263" s="5">
        <f>VLOOKUP(CONCATENATE($F3263," ",$G3263),AllocFactorMatrix,(I$4+1),FALSE)*$E3265</f>
        <v>0</v>
      </c>
      <c r="J3263" s="5">
        <f>VLOOKUP(CONCATENATE($F3263," ",$G3263),AllocFactorMatrix,(J$4+1),FALSE)*$E3265</f>
        <v>0</v>
      </c>
      <c r="K3263" s="5">
        <f>VLOOKUP(CONCATENATE($F3263," ",$G3263),AllocFactorMatrix,(K$4+1),FALSE)*$E3265</f>
        <v>0</v>
      </c>
      <c r="L3263" s="5">
        <f>VLOOKUP(CONCATENATE($F3263," ",$G3263),AllocFactorMatrix,(L$4+1),FALSE)*$E3265</f>
        <v>0</v>
      </c>
      <c r="M3263" s="5">
        <f t="shared" si="1511"/>
        <v>0</v>
      </c>
      <c r="N3263" s="5">
        <f>VLOOKUP(CONCATENATE($F3263," ",$G3263),AllocFactorMatrix,(N$4+1),FALSE)*$E3265</f>
        <v>0</v>
      </c>
      <c r="O3263" s="5">
        <f>VLOOKUP(CONCATENATE($F3263," ",$G3263),AllocFactorMatrix,(O$4+1),FALSE)*$E3265</f>
        <v>0</v>
      </c>
      <c r="P3263" s="5">
        <f>VLOOKUP(CONCATENATE($F3263," ",$G3263),AllocFactorMatrix,(P$4+1),FALSE)*$E3265</f>
        <v>0</v>
      </c>
      <c r="Q3263" s="5">
        <f>VLOOKUP(CONCATENATE($F3263," ",$G3263),AllocFactorMatrix,(Q$4+1),FALSE)*$E3265</f>
        <v>0</v>
      </c>
      <c r="R3263" s="5">
        <f t="shared" si="1513"/>
        <v>0</v>
      </c>
      <c r="S3263" s="5">
        <f>VLOOKUP(CONCATENATE($F3263," ",$G3263),AllocFactorMatrix,(S$4+1),FALSE)*$E3265</f>
        <v>0</v>
      </c>
      <c r="T3263" s="5">
        <f>VLOOKUP(CONCATENATE($F3263," ",$G3263),AllocFactorMatrix,(T$4+1),FALSE)*$E3265</f>
        <v>0</v>
      </c>
      <c r="U3263" s="5">
        <f>VLOOKUP(CONCATENATE($F3263," ",$G3263),AllocFactorMatrix,(U$4+1),FALSE)*$E3265</f>
        <v>0</v>
      </c>
      <c r="V3263" s="5">
        <f>VLOOKUP(CONCATENATE($F3263," ",$G3263),AllocFactorMatrix,(V$4+1),FALSE)*$E3265</f>
        <v>0</v>
      </c>
      <c r="W3263" s="5">
        <f t="shared" si="1514"/>
        <v>0</v>
      </c>
      <c r="X3263" s="5">
        <f>VLOOKUP(CONCATENATE($F3263," ",$G3263),AllocFactorMatrix,(X$4+1),FALSE)*$E3265</f>
        <v>0</v>
      </c>
      <c r="Y3263" s="5">
        <f>VLOOKUP(CONCATENATE($F3263," ",$G3263),AllocFactorMatrix,(Y$4+1),FALSE)*$E3265</f>
        <v>0</v>
      </c>
      <c r="Z3263" s="5">
        <f t="shared" si="1512"/>
        <v>0</v>
      </c>
      <c r="AA3263" s="5">
        <f>VLOOKUP(CONCATENATE($F3263," ",$G3263),AllocFactorMatrix,(AA$4+1),FALSE)*$E3265</f>
        <v>0</v>
      </c>
      <c r="AB3263" s="5">
        <f>VLOOKUP(CONCATENATE($F3263," ",$G3263),AllocFactorMatrix,(AB$4+1),FALSE)*$E3265</f>
        <v>0</v>
      </c>
      <c r="AC3263" s="5">
        <f>VLOOKUP(CONCATENATE($F3263," ",$G3263),AllocFactorMatrix,(AC$4+1),FALSE)*$E3265</f>
        <v>0</v>
      </c>
    </row>
    <row r="3264" spans="4:29" hidden="1" outlineLevel="1">
      <c r="E3264" s="48"/>
      <c r="F3264" s="175" t="str">
        <f>F3265</f>
        <v>RB_GUP-Land_P</v>
      </c>
      <c r="G3264" s="52" t="str">
        <f>$G$14</f>
        <v>CUSTOMER</v>
      </c>
      <c r="H3264" s="4">
        <f t="shared" si="1498"/>
        <v>0</v>
      </c>
      <c r="I3264" s="5">
        <f>VLOOKUP(CONCATENATE($F3264," ",$G3264),AllocFactorMatrix,(I$4+1),FALSE)*$E3265</f>
        <v>0</v>
      </c>
      <c r="J3264" s="5">
        <f>VLOOKUP(CONCATENATE($F3264," ",$G3264),AllocFactorMatrix,(J$4+1),FALSE)*$E3265</f>
        <v>0</v>
      </c>
      <c r="K3264" s="5">
        <f>VLOOKUP(CONCATENATE($F3264," ",$G3264),AllocFactorMatrix,(K$4+1),FALSE)*$E3265</f>
        <v>0</v>
      </c>
      <c r="L3264" s="5">
        <f>VLOOKUP(CONCATENATE($F3264," ",$G3264),AllocFactorMatrix,(L$4+1),FALSE)*$E3265</f>
        <v>0</v>
      </c>
      <c r="M3264" s="5">
        <f t="shared" si="1511"/>
        <v>0</v>
      </c>
      <c r="N3264" s="5">
        <f>VLOOKUP(CONCATENATE($F3264," ",$G3264),AllocFactorMatrix,(N$4+1),FALSE)*$E3265</f>
        <v>0</v>
      </c>
      <c r="O3264" s="5">
        <f>VLOOKUP(CONCATENATE($F3264," ",$G3264),AllocFactorMatrix,(O$4+1),FALSE)*$E3265</f>
        <v>0</v>
      </c>
      <c r="P3264" s="5">
        <f>VLOOKUP(CONCATENATE($F3264," ",$G3264),AllocFactorMatrix,(P$4+1),FALSE)*$E3265</f>
        <v>0</v>
      </c>
      <c r="Q3264" s="5">
        <f>VLOOKUP(CONCATENATE($F3264," ",$G3264),AllocFactorMatrix,(Q$4+1),FALSE)*$E3265</f>
        <v>0</v>
      </c>
      <c r="R3264" s="5">
        <f t="shared" si="1513"/>
        <v>0</v>
      </c>
      <c r="S3264" s="5">
        <f>VLOOKUP(CONCATENATE($F3264," ",$G3264),AllocFactorMatrix,(S$4+1),FALSE)*$E3265</f>
        <v>0</v>
      </c>
      <c r="T3264" s="5">
        <f>VLOOKUP(CONCATENATE($F3264," ",$G3264),AllocFactorMatrix,(T$4+1),FALSE)*$E3265</f>
        <v>0</v>
      </c>
      <c r="U3264" s="5">
        <f>VLOOKUP(CONCATENATE($F3264," ",$G3264),AllocFactorMatrix,(U$4+1),FALSE)*$E3265</f>
        <v>0</v>
      </c>
      <c r="V3264" s="5">
        <f>VLOOKUP(CONCATENATE($F3264," ",$G3264),AllocFactorMatrix,(V$4+1),FALSE)*$E3265</f>
        <v>0</v>
      </c>
      <c r="W3264" s="5">
        <f t="shared" si="1514"/>
        <v>0</v>
      </c>
      <c r="X3264" s="5">
        <f>VLOOKUP(CONCATENATE($F3264," ",$G3264),AllocFactorMatrix,(X$4+1),FALSE)*$E3265</f>
        <v>0</v>
      </c>
      <c r="Y3264" s="5">
        <f>VLOOKUP(CONCATENATE($F3264," ",$G3264),AllocFactorMatrix,(Y$4+1),FALSE)*$E3265</f>
        <v>0</v>
      </c>
      <c r="Z3264" s="5">
        <f t="shared" si="1512"/>
        <v>0</v>
      </c>
      <c r="AA3264" s="5">
        <f>VLOOKUP(CONCATENATE($F3264," ",$G3264),AllocFactorMatrix,(AA$4+1),FALSE)*$E3265</f>
        <v>0</v>
      </c>
      <c r="AB3264" s="5">
        <f>VLOOKUP(CONCATENATE($F3264," ",$G3264),AllocFactorMatrix,(AB$4+1),FALSE)*$E3265</f>
        <v>0</v>
      </c>
      <c r="AC3264" s="5">
        <f>VLOOKUP(CONCATENATE($F3264," ",$G3264),AllocFactorMatrix,(AC$4+1),FALSE)*$E3265</f>
        <v>0</v>
      </c>
    </row>
    <row r="3265" spans="1:29" collapsed="1">
      <c r="D3265" s="52" t="s">
        <v>666</v>
      </c>
      <c r="E3265" s="54">
        <v>291297</v>
      </c>
      <c r="F3265" s="92" t="s">
        <v>551</v>
      </c>
      <c r="G3265" s="52" t="str">
        <f>$G$15</f>
        <v>TOTAL</v>
      </c>
      <c r="H3265" s="4">
        <f t="shared" si="1498"/>
        <v>291297.00000000006</v>
      </c>
      <c r="I3265" s="5">
        <f>VLOOKUP(CONCATENATE($F3265," ",$G3265),AllocFactorMatrix,(I$4+1),FALSE)*$E3265</f>
        <v>149839.09280509612</v>
      </c>
      <c r="J3265" s="5">
        <f>VLOOKUP(CONCATENATE($F3265," ",$G3265),AllocFactorMatrix,(J$4+1),FALSE)*$E3265</f>
        <v>34942.499478952042</v>
      </c>
      <c r="K3265" s="5">
        <f>VLOOKUP(CONCATENATE($F3265," ",$G3265),AllocFactorMatrix,(K$4+1),FALSE)*$E3265</f>
        <v>485.83910563943499</v>
      </c>
      <c r="L3265" s="5">
        <f>VLOOKUP(CONCATENATE($F3265," ",$G3265),AllocFactorMatrix,(L$4+1),FALSE)*$E3265</f>
        <v>67.664613388807609</v>
      </c>
      <c r="M3265" s="5">
        <f t="shared" si="1511"/>
        <v>35496.003197980281</v>
      </c>
      <c r="N3265" s="5">
        <f>VLOOKUP(CONCATENATE($F3265," ",$G3265),AllocFactorMatrix,(N$4+1),FALSE)*$E3265</f>
        <v>20798.062118864713</v>
      </c>
      <c r="O3265" s="5">
        <f>VLOOKUP(CONCATENATE($F3265," ",$G3265),AllocFactorMatrix,(O$4+1),FALSE)*$E3265</f>
        <v>3726.8377243847362</v>
      </c>
      <c r="P3265" s="5">
        <f>VLOOKUP(CONCATENATE($F3265," ",$G3265),AllocFactorMatrix,(P$4+1),FALSE)*$E3265</f>
        <v>755.76465881551678</v>
      </c>
      <c r="Q3265" s="5">
        <f>VLOOKUP(CONCATENATE($F3265," ",$G3265),AllocFactorMatrix,(Q$4+1),FALSE)*$E3265</f>
        <v>28.69982114513644</v>
      </c>
      <c r="R3265" s="5">
        <f t="shared" si="1513"/>
        <v>25309.364323210102</v>
      </c>
      <c r="S3265" s="5">
        <f>VLOOKUP(CONCATENATE($F3265," ",$G3265),AllocFactorMatrix,(S$4+1),FALSE)*$E3265</f>
        <v>984.93742161580644</v>
      </c>
      <c r="T3265" s="5">
        <f>VLOOKUP(CONCATENATE($F3265," ",$G3265),AllocFactorMatrix,(T$4+1),FALSE)*$E3265</f>
        <v>13297.223943543017</v>
      </c>
      <c r="U3265" s="5">
        <f>VLOOKUP(CONCATENATE($F3265," ",$G3265),AllocFactorMatrix,(U$4+1),FALSE)*$E3265</f>
        <v>50856.543681629111</v>
      </c>
      <c r="V3265" s="5">
        <f>VLOOKUP(CONCATENATE($F3265," ",$G3265),AllocFactorMatrix,(V$4+1),FALSE)*$E3265</f>
        <v>9213.134566613513</v>
      </c>
      <c r="W3265" s="5">
        <f t="shared" si="1514"/>
        <v>74351.839613401447</v>
      </c>
      <c r="X3265" s="5">
        <f>VLOOKUP(CONCATENATE($F3265," ",$G3265),AllocFactorMatrix,(X$4+1),FALSE)*$E3265</f>
        <v>5708.2281056743805</v>
      </c>
      <c r="Y3265" s="5">
        <f>VLOOKUP(CONCATENATE($F3265," ",$G3265),AllocFactorMatrix,(Y$4+1),FALSE)*$E3265</f>
        <v>114.00795626606825</v>
      </c>
      <c r="Z3265" s="5">
        <f t="shared" si="1512"/>
        <v>5822.236061940449</v>
      </c>
      <c r="AA3265" s="5">
        <f>VLOOKUP(CONCATENATE($F3265," ",$G3265),AllocFactorMatrix,(AA$4+1),FALSE)*$E3265</f>
        <v>75.300763505493066</v>
      </c>
      <c r="AB3265" s="5">
        <f>VLOOKUP(CONCATENATE($F3265," ",$G3265),AllocFactorMatrix,(AB$4+1),FALSE)*$E3265</f>
        <v>334.52886493707166</v>
      </c>
      <c r="AC3265" s="5">
        <f>VLOOKUP(CONCATENATE($F3265," ",$G3265),AllocFactorMatrix,(AC$4+1),FALSE)*$E3265</f>
        <v>68.634369929060426</v>
      </c>
    </row>
    <row r="3266" spans="1:29" s="44" customFormat="1" hidden="1" outlineLevel="1">
      <c r="A3266" s="53"/>
      <c r="B3266" s="104"/>
      <c r="C3266" s="52"/>
      <c r="D3266" s="52"/>
      <c r="E3266" s="48"/>
      <c r="F3266" s="175" t="str">
        <f>F3273</f>
        <v>LABOR_M</v>
      </c>
      <c r="G3266" s="52" t="str">
        <f>$G$8</f>
        <v>PRODUCTION</v>
      </c>
      <c r="H3266" s="45">
        <f t="shared" ref="H3266:H3297" ca="1" si="1515">SUBTOTAL(9,I3266:AC3266)</f>
        <v>192775.91125658952</v>
      </c>
      <c r="I3266" s="46">
        <f ca="1">VLOOKUP(CONCATENATE($F3266," ",$G3266),AllocFactorMatrix,(I$4+1),FALSE)*$E3273</f>
        <v>99161.226024858042</v>
      </c>
      <c r="J3266" s="46">
        <f ca="1">VLOOKUP(CONCATENATE($F3266," ",$G3266),AllocFactorMatrix,(J$4+1),FALSE)*$E3273</f>
        <v>23124.413154402115</v>
      </c>
      <c r="K3266" s="46">
        <f ca="1">VLOOKUP(CONCATENATE($F3266," ",$G3266),AllocFactorMatrix,(K$4+1),FALSE)*$E3273</f>
        <v>321.5209092909588</v>
      </c>
      <c r="L3266" s="46">
        <f ca="1">VLOOKUP(CONCATENATE($F3266," ",$G3266),AllocFactorMatrix,(L$4+1),FALSE)*$E3273</f>
        <v>44.77940900816764</v>
      </c>
      <c r="M3266" s="46">
        <f t="shared" ref="M3266:M3273" ca="1" si="1516">SUBTOTAL(9,J3266:L3266)</f>
        <v>23490.713472701238</v>
      </c>
      <c r="N3266" s="46">
        <f ca="1">VLOOKUP(CONCATENATE($F3266," ",$G3266),AllocFactorMatrix,(N$4+1),FALSE)*$E3273</f>
        <v>13763.840263838287</v>
      </c>
      <c r="O3266" s="46">
        <f ca="1">VLOOKUP(CONCATENATE($F3266," ",$G3266),AllocFactorMatrix,(O$4+1),FALSE)*$E3273</f>
        <v>2466.3643581077108</v>
      </c>
      <c r="P3266" s="46">
        <f ca="1">VLOOKUP(CONCATENATE($F3266," ",$G3266),AllocFactorMatrix,(P$4+1),FALSE)*$E3273</f>
        <v>500.15352303211682</v>
      </c>
      <c r="Q3266" s="46">
        <f ca="1">VLOOKUP(CONCATENATE($F3266," ",$G3266),AllocFactorMatrix,(Q$4+1),FALSE)*$E3273</f>
        <v>18.993103856733185</v>
      </c>
      <c r="R3266" s="46">
        <f t="shared" ref="R3266:R3273" ca="1" si="1517">SUBTOTAL(9,N3266:Q3266)</f>
        <v>16749.351248834846</v>
      </c>
      <c r="S3266" s="46">
        <f ca="1">VLOOKUP(CONCATENATE($F3266," ",$G3266),AllocFactorMatrix,(S$4+1),FALSE)*$E3273</f>
        <v>651.81656173150702</v>
      </c>
      <c r="T3266" s="46">
        <f ca="1">VLOOKUP(CONCATENATE($F3266," ",$G3266),AllocFactorMatrix,(T$4+1),FALSE)*$E3273</f>
        <v>8799.8999745944675</v>
      </c>
      <c r="U3266" s="46">
        <f ca="1">VLOOKUP(CONCATENATE($F3266," ",$G3266),AllocFactorMatrix,(U$4+1),FALSE)*$E3273</f>
        <v>33656.084860422845</v>
      </c>
      <c r="V3266" s="46">
        <f ca="1">VLOOKUP(CONCATENATE($F3266," ",$G3266),AllocFactorMatrix,(V$4+1),FALSE)*$E3273</f>
        <v>6097.111922225432</v>
      </c>
      <c r="W3266" s="46">
        <f ca="1">SUBTOTAL(9,S3266:V3266)</f>
        <v>49204.913318974257</v>
      </c>
      <c r="X3266" s="46">
        <f ca="1">VLOOKUP(CONCATENATE($F3266," ",$G3266),AllocFactorMatrix,(X$4+1),FALSE)*$E3273</f>
        <v>3777.6182890035043</v>
      </c>
      <c r="Y3266" s="46">
        <f ca="1">VLOOKUP(CONCATENATE($F3266," ",$G3266),AllocFactorMatrix,(Y$4+1),FALSE)*$E3273</f>
        <v>75.44872641905927</v>
      </c>
      <c r="Z3266" s="46">
        <f t="shared" ref="Z3266:Z3273" ca="1" si="1518">SUBTOTAL(9,X3266:Y3266)</f>
        <v>3853.0670154225636</v>
      </c>
      <c r="AA3266" s="46">
        <f ca="1">VLOOKUP(CONCATENATE($F3266," ",$G3266),AllocFactorMatrix,(AA$4+1),FALSE)*$E3273</f>
        <v>49.832896676204527</v>
      </c>
      <c r="AB3266" s="46">
        <f ca="1">VLOOKUP(CONCATENATE($F3266," ",$G3266),AllocFactorMatrix,(AB$4+1),FALSE)*$E3273</f>
        <v>221.38610002806931</v>
      </c>
      <c r="AC3266" s="46">
        <f ca="1">VLOOKUP(CONCATENATE($F3266," ",$G3266),AllocFactorMatrix,(AC$4+1),FALSE)*$E3273</f>
        <v>45.421179094177042</v>
      </c>
    </row>
    <row r="3267" spans="1:29" s="44" customFormat="1" hidden="1" outlineLevel="1">
      <c r="A3267" s="53"/>
      <c r="B3267" s="104"/>
      <c r="C3267" s="52"/>
      <c r="D3267" s="52"/>
      <c r="E3267" s="48"/>
      <c r="F3267" s="175" t="str">
        <f>F3273</f>
        <v>LABOR_M</v>
      </c>
      <c r="G3267" s="52" t="str">
        <f>$G$9</f>
        <v>BULKTRAN</v>
      </c>
      <c r="H3267" s="45">
        <f t="shared" ca="1" si="1515"/>
        <v>29881.79109283154</v>
      </c>
      <c r="I3267" s="46">
        <f ca="1">VLOOKUP(CONCATENATE($F3267," ",$G3267),AllocFactorMatrix,(I$4+1),FALSE)*$E3273</f>
        <v>15370.774394316695</v>
      </c>
      <c r="J3267" s="46">
        <f ca="1">VLOOKUP(CONCATENATE($F3267," ",$G3267),AllocFactorMatrix,(J$4+1),FALSE)*$E3273</f>
        <v>3584.4669519130621</v>
      </c>
      <c r="K3267" s="46">
        <f ca="1">VLOOKUP(CONCATENATE($F3267," ",$G3267),AllocFactorMatrix,(K$4+1),FALSE)*$E3273</f>
        <v>49.83828415481684</v>
      </c>
      <c r="L3267" s="46">
        <f ca="1">VLOOKUP(CONCATENATE($F3267," ",$G3267),AllocFactorMatrix,(L$4+1),FALSE)*$E3273</f>
        <v>6.9411625992082318</v>
      </c>
      <c r="M3267" s="46">
        <f t="shared" ca="1" si="1516"/>
        <v>3641.2463986670873</v>
      </c>
      <c r="N3267" s="46">
        <f ca="1">VLOOKUP(CONCATENATE($F3267," ",$G3267),AllocFactorMatrix,(N$4+1),FALSE)*$E3273</f>
        <v>2133.5041122004213</v>
      </c>
      <c r="O3267" s="46">
        <f ca="1">VLOOKUP(CONCATENATE($F3267," ",$G3267),AllocFactorMatrix,(O$4+1),FALSE)*$E3273</f>
        <v>382.30598432853242</v>
      </c>
      <c r="P3267" s="46">
        <f ca="1">VLOOKUP(CONCATENATE($F3267," ",$G3267),AllocFactorMatrix,(P$4+1),FALSE)*$E3273</f>
        <v>77.527752259962853</v>
      </c>
      <c r="Q3267" s="46">
        <f ca="1">VLOOKUP(CONCATENATE($F3267," ",$G3267),AllocFactorMatrix,(Q$4+1),FALSE)*$E3273</f>
        <v>2.9440813323192283</v>
      </c>
      <c r="R3267" s="46">
        <f t="shared" ca="1" si="1517"/>
        <v>2596.2819301212353</v>
      </c>
      <c r="S3267" s="46">
        <f ca="1">VLOOKUP(CONCATENATE($F3267," ",$G3267),AllocFactorMatrix,(S$4+1),FALSE)*$E3273</f>
        <v>101.03672290561038</v>
      </c>
      <c r="T3267" s="46">
        <f ca="1">VLOOKUP(CONCATENATE($F3267," ",$G3267),AllocFactorMatrix,(T$4+1),FALSE)*$E3273</f>
        <v>1364.0541028419418</v>
      </c>
      <c r="U3267" s="46">
        <f ca="1">VLOOKUP(CONCATENATE($F3267," ",$G3267),AllocFactorMatrix,(U$4+1),FALSE)*$E3273</f>
        <v>5216.9593713560516</v>
      </c>
      <c r="V3267" s="46">
        <f ca="1">VLOOKUP(CONCATENATE($F3267," ",$G3267),AllocFactorMatrix,(V$4+1),FALSE)*$E3273</f>
        <v>945.100575803011</v>
      </c>
      <c r="W3267" s="46">
        <f t="shared" ref="W3267:W3273" ca="1" si="1519">SUBTOTAL(9,S3267:V3267)</f>
        <v>7627.1507729066143</v>
      </c>
      <c r="X3267" s="46">
        <f ca="1">VLOOKUP(CONCATENATE($F3267," ",$G3267),AllocFactorMatrix,(X$4+1),FALSE)*$E3273</f>
        <v>585.56071557204882</v>
      </c>
      <c r="Y3267" s="46">
        <f ca="1">VLOOKUP(CONCATENATE($F3267," ",$G3267),AllocFactorMatrix,(Y$4+1),FALSE)*$E3273</f>
        <v>11.695149390702008</v>
      </c>
      <c r="Z3267" s="46">
        <f t="shared" ca="1" si="1518"/>
        <v>597.25586496275082</v>
      </c>
      <c r="AA3267" s="46">
        <f ca="1">VLOOKUP(CONCATENATE($F3267," ",$G3267),AllocFactorMatrix,(AA$4+1),FALSE)*$E3273</f>
        <v>7.7244931605950367</v>
      </c>
      <c r="AB3267" s="46">
        <f ca="1">VLOOKUP(CONCATENATE($F3267," ",$G3267),AllocFactorMatrix,(AB$4+1),FALSE)*$E3273</f>
        <v>34.316596657609288</v>
      </c>
      <c r="AC3267" s="46">
        <f ca="1">VLOOKUP(CONCATENATE($F3267," ",$G3267),AllocFactorMatrix,(AC$4+1),FALSE)*$E3273</f>
        <v>7.0406420389097741</v>
      </c>
    </row>
    <row r="3268" spans="1:29" s="44" customFormat="1" hidden="1" outlineLevel="1">
      <c r="A3268" s="53"/>
      <c r="B3268" s="104"/>
      <c r="C3268" s="52"/>
      <c r="D3268" s="52"/>
      <c r="E3268" s="48"/>
      <c r="F3268" s="175" t="str">
        <f>F3273</f>
        <v>LABOR_M</v>
      </c>
      <c r="G3268" s="52" t="str">
        <f>$G$10</f>
        <v>SUBTRAN</v>
      </c>
      <c r="H3268" s="45">
        <f t="shared" ca="1" si="1515"/>
        <v>8281.4159222789785</v>
      </c>
      <c r="I3268" s="46">
        <f ca="1">VLOOKUP(CONCATENATE($F3268," ",$G3268),AllocFactorMatrix,(I$4+1),FALSE)*$E3273</f>
        <v>4231.4173016153882</v>
      </c>
      <c r="J3268" s="46">
        <f ca="1">VLOOKUP(CONCATENATE($F3268," ",$G3268),AllocFactorMatrix,(J$4+1),FALSE)*$E3273</f>
        <v>991.91569743648893</v>
      </c>
      <c r="K3268" s="46">
        <f ca="1">VLOOKUP(CONCATENATE($F3268," ",$G3268),AllocFactorMatrix,(K$4+1),FALSE)*$E3273</f>
        <v>13.856677661071696</v>
      </c>
      <c r="L3268" s="46">
        <f ca="1">VLOOKUP(CONCATENATE($F3268," ",$G3268),AllocFactorMatrix,(L$4+1),FALSE)*$E3273</f>
        <v>2.50799427504298</v>
      </c>
      <c r="M3268" s="46">
        <f t="shared" ca="1" si="1516"/>
        <v>1008.2803693726036</v>
      </c>
      <c r="N3268" s="46">
        <f ca="1">VLOOKUP(CONCATENATE($F3268," ",$G3268),AllocFactorMatrix,(N$4+1),FALSE)*$E3273</f>
        <v>573.25630360236187</v>
      </c>
      <c r="O3268" s="46">
        <f ca="1">VLOOKUP(CONCATENATE($F3268," ",$G3268),AllocFactorMatrix,(O$4+1),FALSE)*$E3273</f>
        <v>103.01127770448839</v>
      </c>
      <c r="P3268" s="46">
        <f ca="1">VLOOKUP(CONCATENATE($F3268," ",$G3268),AllocFactorMatrix,(P$4+1),FALSE)*$E3273</f>
        <v>27.039666180376067</v>
      </c>
      <c r="Q3268" s="46">
        <f ca="1">VLOOKUP(CONCATENATE($F3268," ",$G3268),AllocFactorMatrix,(Q$4+1),FALSE)*$E3273</f>
        <v>0</v>
      </c>
      <c r="R3268" s="46">
        <f t="shared" ca="1" si="1517"/>
        <v>703.30724748722639</v>
      </c>
      <c r="S3268" s="46">
        <f ca="1">VLOOKUP(CONCATENATE($F3268," ",$G3268),AllocFactorMatrix,(S$4+1),FALSE)*$E3273</f>
        <v>25.839088799923612</v>
      </c>
      <c r="T3268" s="46">
        <f ca="1">VLOOKUP(CONCATENATE($F3268," ",$G3268),AllocFactorMatrix,(T$4+1),FALSE)*$E3273</f>
        <v>362.54747149973258</v>
      </c>
      <c r="U3268" s="46">
        <f ca="1">VLOOKUP(CONCATENATE($F3268," ",$G3268),AllocFactorMatrix,(U$4+1),FALSE)*$E3273</f>
        <v>1787.6386989347359</v>
      </c>
      <c r="V3268" s="46">
        <f ca="1">VLOOKUP(CONCATENATE($F3268," ",$G3268),AllocFactorMatrix,(V$4+1),FALSE)*$E3273</f>
        <v>0</v>
      </c>
      <c r="W3268" s="46">
        <f t="shared" ca="1" si="1519"/>
        <v>2176.0252592343923</v>
      </c>
      <c r="X3268" s="46">
        <f ca="1">VLOOKUP(CONCATENATE($F3268," ",$G3268),AllocFactorMatrix,(X$4+1),FALSE)*$E3273</f>
        <v>157.14111789988365</v>
      </c>
      <c r="Y3268" s="46">
        <f ca="1">VLOOKUP(CONCATENATE($F3268," ",$G3268),AllocFactorMatrix,(Y$4+1),FALSE)*$E3273</f>
        <v>3.1551606159890193</v>
      </c>
      <c r="Z3268" s="46">
        <f t="shared" ca="1" si="1518"/>
        <v>160.29627851587267</v>
      </c>
      <c r="AA3268" s="46">
        <f ca="1">VLOOKUP(CONCATENATE($F3268," ",$G3268),AllocFactorMatrix,(AA$4+1),FALSE)*$E3273</f>
        <v>2.0894660534905878</v>
      </c>
      <c r="AB3268" s="46">
        <f ca="1">VLOOKUP(CONCATENATE($F3268," ",$G3268),AllocFactorMatrix,(AB$4+1),FALSE)*$E3273</f>
        <v>0</v>
      </c>
      <c r="AC3268" s="46">
        <f ca="1">VLOOKUP(CONCATENATE($F3268," ",$G3268),AllocFactorMatrix,(AC$4+1),FALSE)*$E3273</f>
        <v>0</v>
      </c>
    </row>
    <row r="3269" spans="1:29" s="44" customFormat="1" hidden="1" outlineLevel="1">
      <c r="A3269" s="53"/>
      <c r="B3269" s="104"/>
      <c r="C3269" s="52"/>
      <c r="D3269" s="52"/>
      <c r="E3269" s="48"/>
      <c r="F3269" s="175" t="str">
        <f>F3273</f>
        <v>LABOR_M</v>
      </c>
      <c r="G3269" s="52" t="str">
        <f>$G$11</f>
        <v>DISTPRI</v>
      </c>
      <c r="H3269" s="45">
        <f t="shared" ca="1" si="1515"/>
        <v>67647.401941562377</v>
      </c>
      <c r="I3269" s="46">
        <f ca="1">VLOOKUP(CONCATENATE($F3269," ",$G3269),AllocFactorMatrix,(I$4+1),FALSE)*$E3273</f>
        <v>44295.996923693034</v>
      </c>
      <c r="J3269" s="46">
        <f ca="1">VLOOKUP(CONCATENATE($F3269," ",$G3269),AllocFactorMatrix,(J$4+1),FALSE)*$E3273</f>
        <v>10366.972952413138</v>
      </c>
      <c r="K3269" s="46">
        <f ca="1">VLOOKUP(CONCATENATE($F3269," ",$G3269),AllocFactorMatrix,(K$4+1),FALSE)*$E3273</f>
        <v>144.80329550131648</v>
      </c>
      <c r="L3269" s="46">
        <f ca="1">VLOOKUP(CONCATENATE($F3269," ",$G3269),AllocFactorMatrix,(L$4+1),FALSE)*$E3273</f>
        <v>0</v>
      </c>
      <c r="M3269" s="46">
        <f t="shared" ca="1" si="1516"/>
        <v>10511.776247914455</v>
      </c>
      <c r="N3269" s="46">
        <f ca="1">VLOOKUP(CONCATENATE($F3269," ",$G3269),AllocFactorMatrix,(N$4+1),FALSE)*$E3273</f>
        <v>6018.2311664657336</v>
      </c>
      <c r="O3269" s="46">
        <f ca="1">VLOOKUP(CONCATENATE($F3269," ",$G3269),AllocFactorMatrix,(O$4+1),FALSE)*$E3273</f>
        <v>1081.3509082612852</v>
      </c>
      <c r="P3269" s="46">
        <f ca="1">VLOOKUP(CONCATENATE($F3269," ",$G3269),AllocFactorMatrix,(P$4+1),FALSE)*$E3273</f>
        <v>0</v>
      </c>
      <c r="Q3269" s="46">
        <f ca="1">VLOOKUP(CONCATENATE($F3269," ",$G3269),AllocFactorMatrix,(Q$4+1),FALSE)*$E3273</f>
        <v>0</v>
      </c>
      <c r="R3269" s="46">
        <f t="shared" ca="1" si="1517"/>
        <v>7099.5820747270191</v>
      </c>
      <c r="S3269" s="46">
        <f ca="1">VLOOKUP(CONCATENATE($F3269," ",$G3269),AllocFactorMatrix,(S$4+1),FALSE)*$E3273</f>
        <v>272.12489689701118</v>
      </c>
      <c r="T3269" s="46">
        <f ca="1">VLOOKUP(CONCATENATE($F3269," ",$G3269),AllocFactorMatrix,(T$4+1),FALSE)*$E3273</f>
        <v>3762.9057424589605</v>
      </c>
      <c r="U3269" s="46">
        <f ca="1">VLOOKUP(CONCATENATE($F3269," ",$G3269),AllocFactorMatrix,(U$4+1),FALSE)*$E3273</f>
        <v>0</v>
      </c>
      <c r="V3269" s="46">
        <f ca="1">VLOOKUP(CONCATENATE($F3269," ",$G3269),AllocFactorMatrix,(V$4+1),FALSE)*$E3273</f>
        <v>0</v>
      </c>
      <c r="W3269" s="46">
        <f t="shared" ca="1" si="1519"/>
        <v>4035.0306393559717</v>
      </c>
      <c r="X3269" s="46">
        <f ca="1">VLOOKUP(CONCATENATE($F3269," ",$G3269),AllocFactorMatrix,(X$4+1),FALSE)*$E3273</f>
        <v>1650.1492571525587</v>
      </c>
      <c r="Y3269" s="46">
        <f ca="1">VLOOKUP(CONCATENATE($F3269," ",$G3269),AllocFactorMatrix,(Y$4+1),FALSE)*$E3273</f>
        <v>33.121097892353511</v>
      </c>
      <c r="Z3269" s="46">
        <f t="shared" ca="1" si="1518"/>
        <v>1683.2703550449121</v>
      </c>
      <c r="AA3269" s="46">
        <f ca="1">VLOOKUP(CONCATENATE($F3269," ",$G3269),AllocFactorMatrix,(AA$4+1),FALSE)*$E3273</f>
        <v>21.745700826964054</v>
      </c>
      <c r="AB3269" s="46">
        <f ca="1">VLOOKUP(CONCATENATE($F3269," ",$G3269),AllocFactorMatrix,(AB$4+1),FALSE)*$E3273</f>
        <v>0</v>
      </c>
      <c r="AC3269" s="46">
        <f ca="1">VLOOKUP(CONCATENATE($F3269," ",$G3269),AllocFactorMatrix,(AC$4+1),FALSE)*$E3273</f>
        <v>0</v>
      </c>
    </row>
    <row r="3270" spans="1:29" s="44" customFormat="1" hidden="1" outlineLevel="1">
      <c r="A3270" s="53"/>
      <c r="B3270" s="104"/>
      <c r="C3270" s="52"/>
      <c r="D3270" s="52"/>
      <c r="E3270" s="48"/>
      <c r="F3270" s="175" t="str">
        <f>F3273</f>
        <v>LABOR_M</v>
      </c>
      <c r="G3270" s="52" t="str">
        <f>$G$12</f>
        <v>DISTSEC</v>
      </c>
      <c r="H3270" s="45">
        <f t="shared" ca="1" si="1515"/>
        <v>26800.077506174966</v>
      </c>
      <c r="I3270" s="46">
        <f ca="1">VLOOKUP(CONCATENATE($F3270," ",$G3270),AllocFactorMatrix,(I$4+1),FALSE)*$E3273</f>
        <v>19888.473770033605</v>
      </c>
      <c r="J3270" s="46">
        <f ca="1">VLOOKUP(CONCATENATE($F3270," ",$G3270),AllocFactorMatrix,(J$4+1),FALSE)*$E3273</f>
        <v>4010.404872231813</v>
      </c>
      <c r="K3270" s="46">
        <f ca="1">VLOOKUP(CONCATENATE($F3270," ",$G3270),AllocFactorMatrix,(K$4+1),FALSE)*$E3273</f>
        <v>0</v>
      </c>
      <c r="L3270" s="46">
        <f ca="1">VLOOKUP(CONCATENATE($F3270," ",$G3270),AllocFactorMatrix,(L$4+1),FALSE)*$E3273</f>
        <v>0</v>
      </c>
      <c r="M3270" s="46">
        <f t="shared" ca="1" si="1516"/>
        <v>4010.404872231813</v>
      </c>
      <c r="N3270" s="46">
        <f ca="1">VLOOKUP(CONCATENATE($F3270," ",$G3270),AllocFactorMatrix,(N$4+1),FALSE)*$E3273</f>
        <v>2004.5426449319652</v>
      </c>
      <c r="O3270" s="46">
        <f ca="1">VLOOKUP(CONCATENATE($F3270," ",$G3270),AllocFactorMatrix,(O$4+1),FALSE)*$E3273</f>
        <v>0</v>
      </c>
      <c r="P3270" s="46">
        <f ca="1">VLOOKUP(CONCATENATE($F3270," ",$G3270),AllocFactorMatrix,(P$4+1),FALSE)*$E3273</f>
        <v>0</v>
      </c>
      <c r="Q3270" s="46">
        <f ca="1">VLOOKUP(CONCATENATE($F3270," ",$G3270),AllocFactorMatrix,(Q$4+1),FALSE)*$E3273</f>
        <v>0</v>
      </c>
      <c r="R3270" s="46">
        <f t="shared" ca="1" si="1517"/>
        <v>2004.5426449319652</v>
      </c>
      <c r="S3270" s="46">
        <f ca="1">VLOOKUP(CONCATENATE($F3270," ",$G3270),AllocFactorMatrix,(S$4+1),FALSE)*$E3273</f>
        <v>74.925110623564251</v>
      </c>
      <c r="T3270" s="46">
        <f ca="1">VLOOKUP(CONCATENATE($F3270," ",$G3270),AllocFactorMatrix,(T$4+1),FALSE)*$E3273</f>
        <v>0</v>
      </c>
      <c r="U3270" s="46">
        <f ca="1">VLOOKUP(CONCATENATE($F3270," ",$G3270),AllocFactorMatrix,(U$4+1),FALSE)*$E3273</f>
        <v>0</v>
      </c>
      <c r="V3270" s="46">
        <f ca="1">VLOOKUP(CONCATENATE($F3270," ",$G3270),AllocFactorMatrix,(V$4+1),FALSE)*$E3273</f>
        <v>0</v>
      </c>
      <c r="W3270" s="46">
        <f t="shared" ca="1" si="1519"/>
        <v>74.925110623564251</v>
      </c>
      <c r="X3270" s="46">
        <f ca="1">VLOOKUP(CONCATENATE($F3270," ",$G3270),AllocFactorMatrix,(X$4+1),FALSE)*$E3273</f>
        <v>566.23667518388504</v>
      </c>
      <c r="Y3270" s="46">
        <f ca="1">VLOOKUP(CONCATENATE($F3270," ",$G3270),AllocFactorMatrix,(Y$4+1),FALSE)*$E3273</f>
        <v>0</v>
      </c>
      <c r="Z3270" s="46">
        <f t="shared" ca="1" si="1518"/>
        <v>566.23667518388504</v>
      </c>
      <c r="AA3270" s="46">
        <f ca="1">VLOOKUP(CONCATENATE($F3270," ",$G3270),AllocFactorMatrix,(AA$4+1),FALSE)*$E3273</f>
        <v>6.6949399547085369</v>
      </c>
      <c r="AB3270" s="46">
        <f ca="1">VLOOKUP(CONCATENATE($F3270," ",$G3270),AllocFactorMatrix,(AB$4+1),FALSE)*$E3273</f>
        <v>206.06831124362304</v>
      </c>
      <c r="AC3270" s="46">
        <f ca="1">VLOOKUP(CONCATENATE($F3270," ",$G3270),AllocFactorMatrix,(AC$4+1),FALSE)*$E3273</f>
        <v>42.73118197179187</v>
      </c>
    </row>
    <row r="3271" spans="1:29" s="44" customFormat="1" hidden="1" outlineLevel="1">
      <c r="A3271" s="53"/>
      <c r="B3271" s="104"/>
      <c r="C3271" s="52"/>
      <c r="D3271" s="52"/>
      <c r="E3271" s="48"/>
      <c r="F3271" s="175" t="str">
        <f>F3273</f>
        <v>LABOR_M</v>
      </c>
      <c r="G3271" s="52" t="str">
        <f>$G$13</f>
        <v>ENERGY</v>
      </c>
      <c r="H3271" s="45">
        <f t="shared" ca="1" si="1515"/>
        <v>77105.230905277684</v>
      </c>
      <c r="I3271" s="46">
        <f ca="1">VLOOKUP(CONCATENATE($F3271," ",$G3271),AllocFactorMatrix,(I$4+1),FALSE)*$E3273</f>
        <v>30170.213511374564</v>
      </c>
      <c r="J3271" s="46">
        <f ca="1">VLOOKUP(CONCATENATE($F3271," ",$G3271),AllocFactorMatrix,(J$4+1),FALSE)*$E3273</f>
        <v>8704.0190620373269</v>
      </c>
      <c r="K3271" s="46">
        <f ca="1">VLOOKUP(CONCATENATE($F3271," ",$G3271),AllocFactorMatrix,(K$4+1),FALSE)*$E3273</f>
        <v>121.31544742375077</v>
      </c>
      <c r="L3271" s="46">
        <f ca="1">VLOOKUP(CONCATENATE($F3271," ",$G3271),AllocFactorMatrix,(L$4+1),FALSE)*$E3273</f>
        <v>16.959796733622138</v>
      </c>
      <c r="M3271" s="46">
        <f t="shared" ca="1" si="1516"/>
        <v>8842.2943061946989</v>
      </c>
      <c r="N3271" s="46">
        <f ca="1">VLOOKUP(CONCATENATE($F3271," ",$G3271),AllocFactorMatrix,(N$4+1),FALSE)*$E3273</f>
        <v>5647.3792201938786</v>
      </c>
      <c r="O3271" s="46">
        <f ca="1">VLOOKUP(CONCATENATE($F3271," ",$G3271),AllocFactorMatrix,(O$4+1),FALSE)*$E3273</f>
        <v>1007.1477668999528</v>
      </c>
      <c r="P3271" s="46">
        <f ca="1">VLOOKUP(CONCATENATE($F3271," ",$G3271),AllocFactorMatrix,(P$4+1),FALSE)*$E3273</f>
        <v>205.09216864401921</v>
      </c>
      <c r="Q3271" s="46">
        <f ca="1">VLOOKUP(CONCATENATE($F3271," ",$G3271),AllocFactorMatrix,(Q$4+1),FALSE)*$E3273</f>
        <v>7.7464006190506707</v>
      </c>
      <c r="R3271" s="46">
        <f t="shared" ca="1" si="1517"/>
        <v>6867.3655563569009</v>
      </c>
      <c r="S3271" s="46">
        <f ca="1">VLOOKUP(CONCATENATE($F3271," ",$G3271),AllocFactorMatrix,(S$4+1),FALSE)*$E3273</f>
        <v>295.7533524214586</v>
      </c>
      <c r="T3271" s="46">
        <f ca="1">VLOOKUP(CONCATENATE($F3271," ",$G3271),AllocFactorMatrix,(T$4+1),FALSE)*$E3273</f>
        <v>4675.9167347693065</v>
      </c>
      <c r="U3271" s="46">
        <f ca="1">VLOOKUP(CONCATENATE($F3271," ",$G3271),AllocFactorMatrix,(U$4+1),FALSE)*$E3273</f>
        <v>20110.356845841226</v>
      </c>
      <c r="V3271" s="46">
        <f ca="1">VLOOKUP(CONCATENATE($F3271," ",$G3271),AllocFactorMatrix,(V$4+1),FALSE)*$E3273</f>
        <v>3782.9681701720674</v>
      </c>
      <c r="W3271" s="46">
        <f t="shared" ca="1" si="1519"/>
        <v>28864.995103204063</v>
      </c>
      <c r="X3271" s="46">
        <f ca="1">VLOOKUP(CONCATENATE($F3271," ",$G3271),AllocFactorMatrix,(X$4+1),FALSE)*$E3273</f>
        <v>1551.2790890552797</v>
      </c>
      <c r="Y3271" s="46">
        <f ca="1">VLOOKUP(CONCATENATE($F3271," ",$G3271),AllocFactorMatrix,(Y$4+1),FALSE)*$E3273</f>
        <v>31.126105477665643</v>
      </c>
      <c r="Z3271" s="46">
        <f t="shared" ca="1" si="1518"/>
        <v>1582.4051945329452</v>
      </c>
      <c r="AA3271" s="46">
        <f ca="1">VLOOKUP(CONCATENATE($F3271," ",$G3271),AllocFactorMatrix,(AA$4+1),FALSE)*$E3273</f>
        <v>27.764619559872003</v>
      </c>
      <c r="AB3271" s="46">
        <f ca="1">VLOOKUP(CONCATENATE($F3271," ",$G3271),AllocFactorMatrix,(AB$4+1),FALSE)*$E3273</f>
        <v>621.91796929107556</v>
      </c>
      <c r="AC3271" s="46">
        <f ca="1">VLOOKUP(CONCATENATE($F3271," ",$G3271),AllocFactorMatrix,(AC$4+1),FALSE)*$E3273</f>
        <v>128.27464476354828</v>
      </c>
    </row>
    <row r="3272" spans="1:29" s="44" customFormat="1" hidden="1" outlineLevel="1">
      <c r="A3272" s="53"/>
      <c r="B3272" s="104"/>
      <c r="C3272" s="52"/>
      <c r="D3272" s="52"/>
      <c r="E3272" s="48"/>
      <c r="F3272" s="175" t="str">
        <f>F3273</f>
        <v>LABOR_M</v>
      </c>
      <c r="G3272" s="52" t="str">
        <f>$G$14</f>
        <v>CUSTOMER</v>
      </c>
      <c r="H3272" s="45">
        <f t="shared" ca="1" si="1515"/>
        <v>51028.171375285179</v>
      </c>
      <c r="I3272" s="46">
        <f ca="1">VLOOKUP(CONCATENATE($F3272," ",$G3272),AllocFactorMatrix,(I$4+1),FALSE)*$E3273</f>
        <v>39400.397689606478</v>
      </c>
      <c r="J3272" s="46">
        <f ca="1">VLOOKUP(CONCATENATE($F3272," ",$G3272),AllocFactorMatrix,(J$4+1),FALSE)*$E3273</f>
        <v>7978.2297937409694</v>
      </c>
      <c r="K3272" s="46">
        <f ca="1">VLOOKUP(CONCATENATE($F3272," ",$G3272),AllocFactorMatrix,(K$4+1),FALSE)*$E3273</f>
        <v>203.92500150140339</v>
      </c>
      <c r="L3272" s="46">
        <f ca="1">VLOOKUP(CONCATENATE($F3272," ",$G3272),AllocFactorMatrix,(L$4+1),FALSE)*$E3273</f>
        <v>32.879061859826813</v>
      </c>
      <c r="M3272" s="46">
        <f t="shared" ca="1" si="1516"/>
        <v>8215.0338571021985</v>
      </c>
      <c r="N3272" s="46">
        <f ca="1">VLOOKUP(CONCATENATE($F3272," ",$G3272),AllocFactorMatrix,(N$4+1),FALSE)*$E3273</f>
        <v>327.18410339650399</v>
      </c>
      <c r="O3272" s="46">
        <f ca="1">VLOOKUP(CONCATENATE($F3272," ",$G3272),AllocFactorMatrix,(O$4+1),FALSE)*$E3273</f>
        <v>79.02148574248686</v>
      </c>
      <c r="P3272" s="46">
        <f ca="1">VLOOKUP(CONCATENATE($F3272," ",$G3272),AllocFactorMatrix,(P$4+1),FALSE)*$E3273</f>
        <v>80.440868990208543</v>
      </c>
      <c r="Q3272" s="46">
        <f ca="1">VLOOKUP(CONCATENATE($F3272," ",$G3272),AllocFactorMatrix,(Q$4+1),FALSE)*$E3273</f>
        <v>9.9363285423359375</v>
      </c>
      <c r="R3272" s="46">
        <f t="shared" ca="1" si="1517"/>
        <v>496.5827866715353</v>
      </c>
      <c r="S3272" s="46">
        <f ca="1">VLOOKUP(CONCATENATE($F3272," ",$G3272),AllocFactorMatrix,(S$4+1),FALSE)*$E3273</f>
        <v>2.4866225763295069</v>
      </c>
      <c r="T3272" s="46">
        <f ca="1">VLOOKUP(CONCATENATE($F3272," ",$G3272),AllocFactorMatrix,(T$4+1),FALSE)*$E3273</f>
        <v>57.449021366812524</v>
      </c>
      <c r="U3272" s="46">
        <f ca="1">VLOOKUP(CONCATENATE($F3272," ",$G3272),AllocFactorMatrix,(U$4+1),FALSE)*$E3273</f>
        <v>135.12557867946006</v>
      </c>
      <c r="V3272" s="46">
        <f ca="1">VLOOKUP(CONCATENATE($F3272," ",$G3272),AllocFactorMatrix,(V$4+1),FALSE)*$E3273</f>
        <v>39.789552266987009</v>
      </c>
      <c r="W3272" s="46">
        <f t="shared" ca="1" si="1519"/>
        <v>234.8507748895891</v>
      </c>
      <c r="X3272" s="46">
        <f ca="1">VLOOKUP(CONCATENATE($F3272," ",$G3272),AllocFactorMatrix,(X$4+1),FALSE)*$E3273</f>
        <v>72.498110198532601</v>
      </c>
      <c r="Y3272" s="46">
        <f ca="1">VLOOKUP(CONCATENATE($F3272," ",$G3272),AllocFactorMatrix,(Y$4+1),FALSE)*$E3273</f>
        <v>1.0829936093839918</v>
      </c>
      <c r="Z3272" s="46">
        <f t="shared" ca="1" si="1518"/>
        <v>73.581103807916591</v>
      </c>
      <c r="AA3272" s="46">
        <f ca="1">VLOOKUP(CONCATENATE($F3272," ",$G3272),AllocFactorMatrix,(AA$4+1),FALSE)*$E3273</f>
        <v>5.901925684196593</v>
      </c>
      <c r="AB3272" s="46">
        <f ca="1">VLOOKUP(CONCATENATE($F3272," ",$G3272),AllocFactorMatrix,(AB$4+1),FALSE)*$E3273</f>
        <v>2144.4378344214338</v>
      </c>
      <c r="AC3272" s="46">
        <f ca="1">VLOOKUP(CONCATENATE($F3272," ",$G3272),AllocFactorMatrix,(AC$4+1),FALSE)*$E3273</f>
        <v>457.38540310181554</v>
      </c>
    </row>
    <row r="3273" spans="1:29" s="44" customFormat="1" collapsed="1">
      <c r="A3273" s="53"/>
      <c r="B3273" s="104"/>
      <c r="C3273" s="52"/>
      <c r="D3273" s="102" t="s">
        <v>684</v>
      </c>
      <c r="E3273" s="93">
        <v>453520</v>
      </c>
      <c r="F3273" s="92" t="s">
        <v>69</v>
      </c>
      <c r="G3273" s="52" t="str">
        <f>$G$15</f>
        <v>TOTAL</v>
      </c>
      <c r="H3273" s="45">
        <f t="shared" ca="1" si="1515"/>
        <v>453520.00000000017</v>
      </c>
      <c r="I3273" s="46">
        <f ca="1">VLOOKUP(CONCATENATE($F3273," ",$G3273),AllocFactorMatrix,(I$4+1),FALSE)*$E3273</f>
        <v>252518.49961549783</v>
      </c>
      <c r="J3273" s="46">
        <f ca="1">VLOOKUP(CONCATENATE($F3273," ",$G3273),AllocFactorMatrix,(J$4+1),FALSE)*$E3273</f>
        <v>58760.422484174916</v>
      </c>
      <c r="K3273" s="46">
        <f ca="1">VLOOKUP(CONCATENATE($F3273," ",$G3273),AllocFactorMatrix,(K$4+1),FALSE)*$E3273</f>
        <v>855.25961553331808</v>
      </c>
      <c r="L3273" s="46">
        <f ca="1">VLOOKUP(CONCATENATE($F3273," ",$G3273),AllocFactorMatrix,(L$4+1),FALSE)*$E3273</f>
        <v>104.06742447586781</v>
      </c>
      <c r="M3273" s="46">
        <f t="shared" ca="1" si="1516"/>
        <v>59719.749524184102</v>
      </c>
      <c r="N3273" s="46">
        <f ca="1">VLOOKUP(CONCATENATE($F3273," ",$G3273),AllocFactorMatrix,(N$4+1),FALSE)*$E3273</f>
        <v>30467.937814629153</v>
      </c>
      <c r="O3273" s="46">
        <f ca="1">VLOOKUP(CONCATENATE($F3273," ",$G3273),AllocFactorMatrix,(O$4+1),FALSE)*$E3273</f>
        <v>5119.2017810444559</v>
      </c>
      <c r="P3273" s="46">
        <f ca="1">VLOOKUP(CONCATENATE($F3273," ",$G3273),AllocFactorMatrix,(P$4+1),FALSE)*$E3273</f>
        <v>890.25397910668335</v>
      </c>
      <c r="Q3273" s="46">
        <f ca="1">VLOOKUP(CONCATENATE($F3273," ",$G3273),AllocFactorMatrix,(Q$4+1),FALSE)*$E3273</f>
        <v>39.619914350439032</v>
      </c>
      <c r="R3273" s="46">
        <f t="shared" ca="1" si="1517"/>
        <v>36517.013489130732</v>
      </c>
      <c r="S3273" s="46">
        <f ca="1">VLOOKUP(CONCATENATE($F3273," ",$G3273),AllocFactorMatrix,(S$4+1),FALSE)*$E3273</f>
        <v>1423.9823559554045</v>
      </c>
      <c r="T3273" s="46">
        <f ca="1">VLOOKUP(CONCATENATE($F3273," ",$G3273),AllocFactorMatrix,(T$4+1),FALSE)*$E3273</f>
        <v>19022.77304753122</v>
      </c>
      <c r="U3273" s="46">
        <f ca="1">VLOOKUP(CONCATENATE($F3273," ",$G3273),AllocFactorMatrix,(U$4+1),FALSE)*$E3273</f>
        <v>60906.165355234312</v>
      </c>
      <c r="V3273" s="46">
        <f ca="1">VLOOKUP(CONCATENATE($F3273," ",$G3273),AllocFactorMatrix,(V$4+1),FALSE)*$E3273</f>
        <v>10864.970220467498</v>
      </c>
      <c r="W3273" s="46">
        <f t="shared" ca="1" si="1519"/>
        <v>92217.890979188436</v>
      </c>
      <c r="X3273" s="46">
        <f ca="1">VLOOKUP(CONCATENATE($F3273," ",$G3273),AllocFactorMatrix,(X$4+1),FALSE)*$E3273</f>
        <v>8360.4832540656917</v>
      </c>
      <c r="Y3273" s="46">
        <f ca="1">VLOOKUP(CONCATENATE($F3273," ",$G3273),AllocFactorMatrix,(Y$4+1),FALSE)*$E3273</f>
        <v>155.62923340515343</v>
      </c>
      <c r="Z3273" s="46">
        <f t="shared" ca="1" si="1518"/>
        <v>8516.1124874708457</v>
      </c>
      <c r="AA3273" s="46">
        <f ca="1">VLOOKUP(CONCATENATE($F3273," ",$G3273),AllocFactorMatrix,(AA$4+1),FALSE)*$E3273</f>
        <v>121.75404191603134</v>
      </c>
      <c r="AB3273" s="46">
        <f ca="1">VLOOKUP(CONCATENATE($F3273," ",$G3273),AllocFactorMatrix,(AB$4+1),FALSE)*$E3273</f>
        <v>3228.1268116418109</v>
      </c>
      <c r="AC3273" s="46">
        <f ca="1">VLOOKUP(CONCATENATE($F3273," ",$G3273),AllocFactorMatrix,(AC$4+1),FALSE)*$E3273</f>
        <v>680.85305097024252</v>
      </c>
    </row>
    <row r="3274" spans="1:29" s="44" customFormat="1" hidden="1" outlineLevel="1">
      <c r="A3274" s="53"/>
      <c r="B3274" s="104"/>
      <c r="C3274" s="52"/>
      <c r="D3274" s="52"/>
      <c r="E3274" s="48"/>
      <c r="F3274" s="175" t="str">
        <f>F3281</f>
        <v>RB_GUP-Land_P</v>
      </c>
      <c r="G3274" s="52" t="str">
        <f>$G$8</f>
        <v>PRODUCTION</v>
      </c>
      <c r="H3274" s="45">
        <f t="shared" si="1515"/>
        <v>51634</v>
      </c>
      <c r="I3274" s="46">
        <f>VLOOKUP(CONCATENATE($F3274," ",$G3274),AllocFactorMatrix,(I$4+1),FALSE)*$E3281</f>
        <v>26559.805689376593</v>
      </c>
      <c r="J3274" s="46">
        <f>VLOOKUP(CONCATENATE($F3274," ",$G3274),AllocFactorMatrix,(J$4+1),FALSE)*$E3281</f>
        <v>6193.7507701631312</v>
      </c>
      <c r="K3274" s="46">
        <f>VLOOKUP(CONCATENATE($F3274," ",$G3274),AllocFactorMatrix,(K$4+1),FALSE)*$E3281</f>
        <v>86.11766128929095</v>
      </c>
      <c r="L3274" s="46">
        <f>VLOOKUP(CONCATENATE($F3274," ",$G3274),AllocFactorMatrix,(L$4+1),FALSE)*$E3281</f>
        <v>11.99392595089442</v>
      </c>
      <c r="M3274" s="46">
        <f t="shared" ref="M3274:M3281" si="1520">SUBTOTAL(9,J3274:L3274)</f>
        <v>6291.8623574033172</v>
      </c>
      <c r="N3274" s="46">
        <f>VLOOKUP(CONCATENATE($F3274," ",$G3274),AllocFactorMatrix,(N$4+1),FALSE)*$E3281</f>
        <v>3686.5712295199078</v>
      </c>
      <c r="O3274" s="46">
        <f>VLOOKUP(CONCATENATE($F3274," ",$G3274),AllocFactorMatrix,(O$4+1),FALSE)*$E3281</f>
        <v>660.60254331792453</v>
      </c>
      <c r="P3274" s="46">
        <f>VLOOKUP(CONCATENATE($F3274," ",$G3274),AllocFactorMatrix,(P$4+1),FALSE)*$E3281</f>
        <v>133.96345445809737</v>
      </c>
      <c r="Q3274" s="46">
        <f>VLOOKUP(CONCATENATE($F3274," ",$G3274),AllocFactorMatrix,(Q$4+1),FALSE)*$E3281</f>
        <v>5.0872016018289754</v>
      </c>
      <c r="R3274" s="46">
        <f t="shared" ref="R3274:R3281" si="1521">SUBTOTAL(9,N3274:Q3274)</f>
        <v>4486.224428897759</v>
      </c>
      <c r="S3274" s="46">
        <f>VLOOKUP(CONCATENATE($F3274," ",$G3274),AllocFactorMatrix,(S$4+1),FALSE)*$E3281</f>
        <v>174.58559074659385</v>
      </c>
      <c r="T3274" s="46">
        <f>VLOOKUP(CONCATENATE($F3274," ",$G3274),AllocFactorMatrix,(T$4+1),FALSE)*$E3281</f>
        <v>2357.006289460242</v>
      </c>
      <c r="U3274" s="46">
        <f>VLOOKUP(CONCATENATE($F3274," ",$G3274),AllocFactorMatrix,(U$4+1),FALSE)*$E3281</f>
        <v>9014.6028845379024</v>
      </c>
      <c r="V3274" s="46">
        <f>VLOOKUP(CONCATENATE($F3274," ",$G3274),AllocFactorMatrix,(V$4+1),FALSE)*$E3281</f>
        <v>1633.0789201829136</v>
      </c>
      <c r="W3274" s="46">
        <f>SUBTOTAL(9,S3274:V3274)</f>
        <v>13179.273684927652</v>
      </c>
      <c r="X3274" s="46">
        <f>VLOOKUP(CONCATENATE($F3274," ",$G3274),AllocFactorMatrix,(X$4+1),FALSE)*$E3281</f>
        <v>1011.8149174498568</v>
      </c>
      <c r="Y3274" s="46">
        <f>VLOOKUP(CONCATENATE($F3274," ",$G3274),AllocFactorMatrix,(Y$4+1),FALSE)*$E3281</f>
        <v>20.208539098727993</v>
      </c>
      <c r="Z3274" s="46">
        <f t="shared" ref="Z3274:Z3281" si="1522">SUBTOTAL(9,X3274:Y3274)</f>
        <v>1032.0234565485848</v>
      </c>
      <c r="AA3274" s="46">
        <f>VLOOKUP(CONCATENATE($F3274," ",$G3274),AllocFactorMatrix,(AA$4+1),FALSE)*$E3281</f>
        <v>13.347475678920926</v>
      </c>
      <c r="AB3274" s="46">
        <f>VLOOKUP(CONCATENATE($F3274," ",$G3274),AllocFactorMatrix,(AB$4+1),FALSE)*$E3281</f>
        <v>59.297086520495434</v>
      </c>
      <c r="AC3274" s="46">
        <f>VLOOKUP(CONCATENATE($F3274," ",$G3274),AllocFactorMatrix,(AC$4+1),FALSE)*$E3281</f>
        <v>12.165820646683988</v>
      </c>
    </row>
    <row r="3275" spans="1:29" s="44" customFormat="1" hidden="1" outlineLevel="1">
      <c r="A3275" s="53"/>
      <c r="B3275" s="104"/>
      <c r="C3275" s="52"/>
      <c r="D3275" s="52"/>
      <c r="E3275" s="48"/>
      <c r="F3275" s="175" t="str">
        <f>F3281</f>
        <v>RB_GUP-Land_P</v>
      </c>
      <c r="G3275" s="52" t="str">
        <f>$G$9</f>
        <v>BULKTRAN</v>
      </c>
      <c r="H3275" s="45">
        <f t="shared" si="1515"/>
        <v>0</v>
      </c>
      <c r="I3275" s="46">
        <f>VLOOKUP(CONCATENATE($F3275," ",$G3275),AllocFactorMatrix,(I$4+1),FALSE)*$E3281</f>
        <v>0</v>
      </c>
      <c r="J3275" s="46">
        <f>VLOOKUP(CONCATENATE($F3275," ",$G3275),AllocFactorMatrix,(J$4+1),FALSE)*$E3281</f>
        <v>0</v>
      </c>
      <c r="K3275" s="46">
        <f>VLOOKUP(CONCATENATE($F3275," ",$G3275),AllocFactorMatrix,(K$4+1),FALSE)*$E3281</f>
        <v>0</v>
      </c>
      <c r="L3275" s="46">
        <f>VLOOKUP(CONCATENATE($F3275," ",$G3275),AllocFactorMatrix,(L$4+1),FALSE)*$E3281</f>
        <v>0</v>
      </c>
      <c r="M3275" s="46">
        <f t="shared" si="1520"/>
        <v>0</v>
      </c>
      <c r="N3275" s="46">
        <f>VLOOKUP(CONCATENATE($F3275," ",$G3275),AllocFactorMatrix,(N$4+1),FALSE)*$E3281</f>
        <v>0</v>
      </c>
      <c r="O3275" s="46">
        <f>VLOOKUP(CONCATENATE($F3275," ",$G3275),AllocFactorMatrix,(O$4+1),FALSE)*$E3281</f>
        <v>0</v>
      </c>
      <c r="P3275" s="46">
        <f>VLOOKUP(CONCATENATE($F3275," ",$G3275),AllocFactorMatrix,(P$4+1),FALSE)*$E3281</f>
        <v>0</v>
      </c>
      <c r="Q3275" s="46">
        <f>VLOOKUP(CONCATENATE($F3275," ",$G3275),AllocFactorMatrix,(Q$4+1),FALSE)*$E3281</f>
        <v>0</v>
      </c>
      <c r="R3275" s="46">
        <f t="shared" si="1521"/>
        <v>0</v>
      </c>
      <c r="S3275" s="46">
        <f>VLOOKUP(CONCATENATE($F3275," ",$G3275),AllocFactorMatrix,(S$4+1),FALSE)*$E3281</f>
        <v>0</v>
      </c>
      <c r="T3275" s="46">
        <f>VLOOKUP(CONCATENATE($F3275," ",$G3275),AllocFactorMatrix,(T$4+1),FALSE)*$E3281</f>
        <v>0</v>
      </c>
      <c r="U3275" s="46">
        <f>VLOOKUP(CONCATENATE($F3275," ",$G3275),AllocFactorMatrix,(U$4+1),FALSE)*$E3281</f>
        <v>0</v>
      </c>
      <c r="V3275" s="46">
        <f>VLOOKUP(CONCATENATE($F3275," ",$G3275),AllocFactorMatrix,(V$4+1),FALSE)*$E3281</f>
        <v>0</v>
      </c>
      <c r="W3275" s="46">
        <f t="shared" ref="W3275:W3281" si="1523">SUBTOTAL(9,S3275:V3275)</f>
        <v>0</v>
      </c>
      <c r="X3275" s="46">
        <f>VLOOKUP(CONCATENATE($F3275," ",$G3275),AllocFactorMatrix,(X$4+1),FALSE)*$E3281</f>
        <v>0</v>
      </c>
      <c r="Y3275" s="46">
        <f>VLOOKUP(CONCATENATE($F3275," ",$G3275),AllocFactorMatrix,(Y$4+1),FALSE)*$E3281</f>
        <v>0</v>
      </c>
      <c r="Z3275" s="46">
        <f t="shared" si="1522"/>
        <v>0</v>
      </c>
      <c r="AA3275" s="46">
        <f>VLOOKUP(CONCATENATE($F3275," ",$G3275),AllocFactorMatrix,(AA$4+1),FALSE)*$E3281</f>
        <v>0</v>
      </c>
      <c r="AB3275" s="46">
        <f>VLOOKUP(CONCATENATE($F3275," ",$G3275),AllocFactorMatrix,(AB$4+1),FALSE)*$E3281</f>
        <v>0</v>
      </c>
      <c r="AC3275" s="46">
        <f>VLOOKUP(CONCATENATE($F3275," ",$G3275),AllocFactorMatrix,(AC$4+1),FALSE)*$E3281</f>
        <v>0</v>
      </c>
    </row>
    <row r="3276" spans="1:29" s="44" customFormat="1" hidden="1" outlineLevel="1">
      <c r="A3276" s="53"/>
      <c r="B3276" s="104"/>
      <c r="C3276" s="52"/>
      <c r="D3276" s="52"/>
      <c r="E3276" s="48"/>
      <c r="F3276" s="175" t="str">
        <f>F3281</f>
        <v>RB_GUP-Land_P</v>
      </c>
      <c r="G3276" s="52" t="str">
        <f>$G$10</f>
        <v>SUBTRAN</v>
      </c>
      <c r="H3276" s="45">
        <f t="shared" si="1515"/>
        <v>0</v>
      </c>
      <c r="I3276" s="46">
        <f>VLOOKUP(CONCATENATE($F3276," ",$G3276),AllocFactorMatrix,(I$4+1),FALSE)*$E3281</f>
        <v>0</v>
      </c>
      <c r="J3276" s="46">
        <f>VLOOKUP(CONCATENATE($F3276," ",$G3276),AllocFactorMatrix,(J$4+1),FALSE)*$E3281</f>
        <v>0</v>
      </c>
      <c r="K3276" s="46">
        <f>VLOOKUP(CONCATENATE($F3276," ",$G3276),AllocFactorMatrix,(K$4+1),FALSE)*$E3281</f>
        <v>0</v>
      </c>
      <c r="L3276" s="46">
        <f>VLOOKUP(CONCATENATE($F3276," ",$G3276),AllocFactorMatrix,(L$4+1),FALSE)*$E3281</f>
        <v>0</v>
      </c>
      <c r="M3276" s="46">
        <f t="shared" si="1520"/>
        <v>0</v>
      </c>
      <c r="N3276" s="46">
        <f>VLOOKUP(CONCATENATE($F3276," ",$G3276),AllocFactorMatrix,(N$4+1),FALSE)*$E3281</f>
        <v>0</v>
      </c>
      <c r="O3276" s="46">
        <f>VLOOKUP(CONCATENATE($F3276," ",$G3276),AllocFactorMatrix,(O$4+1),FALSE)*$E3281</f>
        <v>0</v>
      </c>
      <c r="P3276" s="46">
        <f>VLOOKUP(CONCATENATE($F3276," ",$G3276),AllocFactorMatrix,(P$4+1),FALSE)*$E3281</f>
        <v>0</v>
      </c>
      <c r="Q3276" s="46">
        <f>VLOOKUP(CONCATENATE($F3276," ",$G3276),AllocFactorMatrix,(Q$4+1),FALSE)*$E3281</f>
        <v>0</v>
      </c>
      <c r="R3276" s="46">
        <f t="shared" si="1521"/>
        <v>0</v>
      </c>
      <c r="S3276" s="46">
        <f>VLOOKUP(CONCATENATE($F3276," ",$G3276),AllocFactorMatrix,(S$4+1),FALSE)*$E3281</f>
        <v>0</v>
      </c>
      <c r="T3276" s="46">
        <f>VLOOKUP(CONCATENATE($F3276," ",$G3276),AllocFactorMatrix,(T$4+1),FALSE)*$E3281</f>
        <v>0</v>
      </c>
      <c r="U3276" s="46">
        <f>VLOOKUP(CONCATENATE($F3276," ",$G3276),AllocFactorMatrix,(U$4+1),FALSE)*$E3281</f>
        <v>0</v>
      </c>
      <c r="V3276" s="46">
        <f>VLOOKUP(CONCATENATE($F3276," ",$G3276),AllocFactorMatrix,(V$4+1),FALSE)*$E3281</f>
        <v>0</v>
      </c>
      <c r="W3276" s="46">
        <f t="shared" si="1523"/>
        <v>0</v>
      </c>
      <c r="X3276" s="46">
        <f>VLOOKUP(CONCATENATE($F3276," ",$G3276),AllocFactorMatrix,(X$4+1),FALSE)*$E3281</f>
        <v>0</v>
      </c>
      <c r="Y3276" s="46">
        <f>VLOOKUP(CONCATENATE($F3276," ",$G3276),AllocFactorMatrix,(Y$4+1),FALSE)*$E3281</f>
        <v>0</v>
      </c>
      <c r="Z3276" s="46">
        <f t="shared" si="1522"/>
        <v>0</v>
      </c>
      <c r="AA3276" s="46">
        <f>VLOOKUP(CONCATENATE($F3276," ",$G3276),AllocFactorMatrix,(AA$4+1),FALSE)*$E3281</f>
        <v>0</v>
      </c>
      <c r="AB3276" s="46">
        <f>VLOOKUP(CONCATENATE($F3276," ",$G3276),AllocFactorMatrix,(AB$4+1),FALSE)*$E3281</f>
        <v>0</v>
      </c>
      <c r="AC3276" s="46">
        <f>VLOOKUP(CONCATENATE($F3276," ",$G3276),AllocFactorMatrix,(AC$4+1),FALSE)*$E3281</f>
        <v>0</v>
      </c>
    </row>
    <row r="3277" spans="1:29" s="44" customFormat="1" hidden="1" outlineLevel="1">
      <c r="A3277" s="53"/>
      <c r="B3277" s="104"/>
      <c r="C3277" s="52"/>
      <c r="D3277" s="52"/>
      <c r="E3277" s="48"/>
      <c r="F3277" s="175" t="str">
        <f>F3281</f>
        <v>RB_GUP-Land_P</v>
      </c>
      <c r="G3277" s="52" t="str">
        <f>$G$11</f>
        <v>DISTPRI</v>
      </c>
      <c r="H3277" s="45">
        <f t="shared" si="1515"/>
        <v>0</v>
      </c>
      <c r="I3277" s="46">
        <f>VLOOKUP(CONCATENATE($F3277," ",$G3277),AllocFactorMatrix,(I$4+1),FALSE)*$E3281</f>
        <v>0</v>
      </c>
      <c r="J3277" s="46">
        <f>VLOOKUP(CONCATENATE($F3277," ",$G3277),AllocFactorMatrix,(J$4+1),FALSE)*$E3281</f>
        <v>0</v>
      </c>
      <c r="K3277" s="46">
        <f>VLOOKUP(CONCATENATE($F3277," ",$G3277),AllocFactorMatrix,(K$4+1),FALSE)*$E3281</f>
        <v>0</v>
      </c>
      <c r="L3277" s="46">
        <f>VLOOKUP(CONCATENATE($F3277," ",$G3277),AllocFactorMatrix,(L$4+1),FALSE)*$E3281</f>
        <v>0</v>
      </c>
      <c r="M3277" s="46">
        <f t="shared" si="1520"/>
        <v>0</v>
      </c>
      <c r="N3277" s="46">
        <f>VLOOKUP(CONCATENATE($F3277," ",$G3277),AllocFactorMatrix,(N$4+1),FALSE)*$E3281</f>
        <v>0</v>
      </c>
      <c r="O3277" s="46">
        <f>VLOOKUP(CONCATENATE($F3277," ",$G3277),AllocFactorMatrix,(O$4+1),FALSE)*$E3281</f>
        <v>0</v>
      </c>
      <c r="P3277" s="46">
        <f>VLOOKUP(CONCATENATE($F3277," ",$G3277),AllocFactorMatrix,(P$4+1),FALSE)*$E3281</f>
        <v>0</v>
      </c>
      <c r="Q3277" s="46">
        <f>VLOOKUP(CONCATENATE($F3277," ",$G3277),AllocFactorMatrix,(Q$4+1),FALSE)*$E3281</f>
        <v>0</v>
      </c>
      <c r="R3277" s="46">
        <f t="shared" si="1521"/>
        <v>0</v>
      </c>
      <c r="S3277" s="46">
        <f>VLOOKUP(CONCATENATE($F3277," ",$G3277),AllocFactorMatrix,(S$4+1),FALSE)*$E3281</f>
        <v>0</v>
      </c>
      <c r="T3277" s="46">
        <f>VLOOKUP(CONCATENATE($F3277," ",$G3277),AllocFactorMatrix,(T$4+1),FALSE)*$E3281</f>
        <v>0</v>
      </c>
      <c r="U3277" s="46">
        <f>VLOOKUP(CONCATENATE($F3277," ",$G3277),AllocFactorMatrix,(U$4+1),FALSE)*$E3281</f>
        <v>0</v>
      </c>
      <c r="V3277" s="46">
        <f>VLOOKUP(CONCATENATE($F3277," ",$G3277),AllocFactorMatrix,(V$4+1),FALSE)*$E3281</f>
        <v>0</v>
      </c>
      <c r="W3277" s="46">
        <f t="shared" si="1523"/>
        <v>0</v>
      </c>
      <c r="X3277" s="46">
        <f>VLOOKUP(CONCATENATE($F3277," ",$G3277),AllocFactorMatrix,(X$4+1),FALSE)*$E3281</f>
        <v>0</v>
      </c>
      <c r="Y3277" s="46">
        <f>VLOOKUP(CONCATENATE($F3277," ",$G3277),AllocFactorMatrix,(Y$4+1),FALSE)*$E3281</f>
        <v>0</v>
      </c>
      <c r="Z3277" s="46">
        <f t="shared" si="1522"/>
        <v>0</v>
      </c>
      <c r="AA3277" s="46">
        <f>VLOOKUP(CONCATENATE($F3277," ",$G3277),AllocFactorMatrix,(AA$4+1),FALSE)*$E3281</f>
        <v>0</v>
      </c>
      <c r="AB3277" s="46">
        <f>VLOOKUP(CONCATENATE($F3277," ",$G3277),AllocFactorMatrix,(AB$4+1),FALSE)*$E3281</f>
        <v>0</v>
      </c>
      <c r="AC3277" s="46">
        <f>VLOOKUP(CONCATENATE($F3277," ",$G3277),AllocFactorMatrix,(AC$4+1),FALSE)*$E3281</f>
        <v>0</v>
      </c>
    </row>
    <row r="3278" spans="1:29" s="44" customFormat="1" hidden="1" outlineLevel="1">
      <c r="A3278" s="53"/>
      <c r="B3278" s="104"/>
      <c r="C3278" s="52"/>
      <c r="D3278" s="52"/>
      <c r="E3278" s="48"/>
      <c r="F3278" s="175" t="str">
        <f>F3281</f>
        <v>RB_GUP-Land_P</v>
      </c>
      <c r="G3278" s="52" t="str">
        <f>$G$12</f>
        <v>DISTSEC</v>
      </c>
      <c r="H3278" s="45">
        <f t="shared" si="1515"/>
        <v>0</v>
      </c>
      <c r="I3278" s="46">
        <f>VLOOKUP(CONCATENATE($F3278," ",$G3278),AllocFactorMatrix,(I$4+1),FALSE)*$E3281</f>
        <v>0</v>
      </c>
      <c r="J3278" s="46">
        <f>VLOOKUP(CONCATENATE($F3278," ",$G3278),AllocFactorMatrix,(J$4+1),FALSE)*$E3281</f>
        <v>0</v>
      </c>
      <c r="K3278" s="46">
        <f>VLOOKUP(CONCATENATE($F3278," ",$G3278),AllocFactorMatrix,(K$4+1),FALSE)*$E3281</f>
        <v>0</v>
      </c>
      <c r="L3278" s="46">
        <f>VLOOKUP(CONCATENATE($F3278," ",$G3278),AllocFactorMatrix,(L$4+1),FALSE)*$E3281</f>
        <v>0</v>
      </c>
      <c r="M3278" s="46">
        <f t="shared" si="1520"/>
        <v>0</v>
      </c>
      <c r="N3278" s="46">
        <f>VLOOKUP(CONCATENATE($F3278," ",$G3278),AllocFactorMatrix,(N$4+1),FALSE)*$E3281</f>
        <v>0</v>
      </c>
      <c r="O3278" s="46">
        <f>VLOOKUP(CONCATENATE($F3278," ",$G3278),AllocFactorMatrix,(O$4+1),FALSE)*$E3281</f>
        <v>0</v>
      </c>
      <c r="P3278" s="46">
        <f>VLOOKUP(CONCATENATE($F3278," ",$G3278),AllocFactorMatrix,(P$4+1),FALSE)*$E3281</f>
        <v>0</v>
      </c>
      <c r="Q3278" s="46">
        <f>VLOOKUP(CONCATENATE($F3278," ",$G3278),AllocFactorMatrix,(Q$4+1),FALSE)*$E3281</f>
        <v>0</v>
      </c>
      <c r="R3278" s="46">
        <f t="shared" si="1521"/>
        <v>0</v>
      </c>
      <c r="S3278" s="46">
        <f>VLOOKUP(CONCATENATE($F3278," ",$G3278),AllocFactorMatrix,(S$4+1),FALSE)*$E3281</f>
        <v>0</v>
      </c>
      <c r="T3278" s="46">
        <f>VLOOKUP(CONCATENATE($F3278," ",$G3278),AllocFactorMatrix,(T$4+1),FALSE)*$E3281</f>
        <v>0</v>
      </c>
      <c r="U3278" s="46">
        <f>VLOOKUP(CONCATENATE($F3278," ",$G3278),AllocFactorMatrix,(U$4+1),FALSE)*$E3281</f>
        <v>0</v>
      </c>
      <c r="V3278" s="46">
        <f>VLOOKUP(CONCATENATE($F3278," ",$G3278),AllocFactorMatrix,(V$4+1),FALSE)*$E3281</f>
        <v>0</v>
      </c>
      <c r="W3278" s="46">
        <f t="shared" si="1523"/>
        <v>0</v>
      </c>
      <c r="X3278" s="46">
        <f>VLOOKUP(CONCATENATE($F3278," ",$G3278),AllocFactorMatrix,(X$4+1),FALSE)*$E3281</f>
        <v>0</v>
      </c>
      <c r="Y3278" s="46">
        <f>VLOOKUP(CONCATENATE($F3278," ",$G3278),AllocFactorMatrix,(Y$4+1),FALSE)*$E3281</f>
        <v>0</v>
      </c>
      <c r="Z3278" s="46">
        <f t="shared" si="1522"/>
        <v>0</v>
      </c>
      <c r="AA3278" s="46">
        <f>VLOOKUP(CONCATENATE($F3278," ",$G3278),AllocFactorMatrix,(AA$4+1),FALSE)*$E3281</f>
        <v>0</v>
      </c>
      <c r="AB3278" s="46">
        <f>VLOOKUP(CONCATENATE($F3278," ",$G3278),AllocFactorMatrix,(AB$4+1),FALSE)*$E3281</f>
        <v>0</v>
      </c>
      <c r="AC3278" s="46">
        <f>VLOOKUP(CONCATENATE($F3278," ",$G3278),AllocFactorMatrix,(AC$4+1),FALSE)*$E3281</f>
        <v>0</v>
      </c>
    </row>
    <row r="3279" spans="1:29" s="44" customFormat="1" hidden="1" outlineLevel="1">
      <c r="A3279" s="53"/>
      <c r="B3279" s="104"/>
      <c r="C3279" s="52"/>
      <c r="D3279" s="52"/>
      <c r="E3279" s="48"/>
      <c r="F3279" s="175" t="str">
        <f>F3281</f>
        <v>RB_GUP-Land_P</v>
      </c>
      <c r="G3279" s="52" t="str">
        <f>$G$13</f>
        <v>ENERGY</v>
      </c>
      <c r="H3279" s="45">
        <f t="shared" si="1515"/>
        <v>0</v>
      </c>
      <c r="I3279" s="46">
        <f>VLOOKUP(CONCATENATE($F3279," ",$G3279),AllocFactorMatrix,(I$4+1),FALSE)*$E3281</f>
        <v>0</v>
      </c>
      <c r="J3279" s="46">
        <f>VLOOKUP(CONCATENATE($F3279," ",$G3279),AllocFactorMatrix,(J$4+1),FALSE)*$E3281</f>
        <v>0</v>
      </c>
      <c r="K3279" s="46">
        <f>VLOOKUP(CONCATENATE($F3279," ",$G3279),AllocFactorMatrix,(K$4+1),FALSE)*$E3281</f>
        <v>0</v>
      </c>
      <c r="L3279" s="46">
        <f>VLOOKUP(CONCATENATE($F3279," ",$G3279),AllocFactorMatrix,(L$4+1),FALSE)*$E3281</f>
        <v>0</v>
      </c>
      <c r="M3279" s="46">
        <f t="shared" si="1520"/>
        <v>0</v>
      </c>
      <c r="N3279" s="46">
        <f>VLOOKUP(CONCATENATE($F3279," ",$G3279),AllocFactorMatrix,(N$4+1),FALSE)*$E3281</f>
        <v>0</v>
      </c>
      <c r="O3279" s="46">
        <f>VLOOKUP(CONCATENATE($F3279," ",$G3279),AllocFactorMatrix,(O$4+1),FALSE)*$E3281</f>
        <v>0</v>
      </c>
      <c r="P3279" s="46">
        <f>VLOOKUP(CONCATENATE($F3279," ",$G3279),AllocFactorMatrix,(P$4+1),FALSE)*$E3281</f>
        <v>0</v>
      </c>
      <c r="Q3279" s="46">
        <f>VLOOKUP(CONCATENATE($F3279," ",$G3279),AllocFactorMatrix,(Q$4+1),FALSE)*$E3281</f>
        <v>0</v>
      </c>
      <c r="R3279" s="46">
        <f t="shared" si="1521"/>
        <v>0</v>
      </c>
      <c r="S3279" s="46">
        <f>VLOOKUP(CONCATENATE($F3279," ",$G3279),AllocFactorMatrix,(S$4+1),FALSE)*$E3281</f>
        <v>0</v>
      </c>
      <c r="T3279" s="46">
        <f>VLOOKUP(CONCATENATE($F3279," ",$G3279),AllocFactorMatrix,(T$4+1),FALSE)*$E3281</f>
        <v>0</v>
      </c>
      <c r="U3279" s="46">
        <f>VLOOKUP(CONCATENATE($F3279," ",$G3279),AllocFactorMatrix,(U$4+1),FALSE)*$E3281</f>
        <v>0</v>
      </c>
      <c r="V3279" s="46">
        <f>VLOOKUP(CONCATENATE($F3279," ",$G3279),AllocFactorMatrix,(V$4+1),FALSE)*$E3281</f>
        <v>0</v>
      </c>
      <c r="W3279" s="46">
        <f t="shared" si="1523"/>
        <v>0</v>
      </c>
      <c r="X3279" s="46">
        <f>VLOOKUP(CONCATENATE($F3279," ",$G3279),AllocFactorMatrix,(X$4+1),FALSE)*$E3281</f>
        <v>0</v>
      </c>
      <c r="Y3279" s="46">
        <f>VLOOKUP(CONCATENATE($F3279," ",$G3279),AllocFactorMatrix,(Y$4+1),FALSE)*$E3281</f>
        <v>0</v>
      </c>
      <c r="Z3279" s="46">
        <f t="shared" si="1522"/>
        <v>0</v>
      </c>
      <c r="AA3279" s="46">
        <f>VLOOKUP(CONCATENATE($F3279," ",$G3279),AllocFactorMatrix,(AA$4+1),FALSE)*$E3281</f>
        <v>0</v>
      </c>
      <c r="AB3279" s="46">
        <f>VLOOKUP(CONCATENATE($F3279," ",$G3279),AllocFactorMatrix,(AB$4+1),FALSE)*$E3281</f>
        <v>0</v>
      </c>
      <c r="AC3279" s="46">
        <f>VLOOKUP(CONCATENATE($F3279," ",$G3279),AllocFactorMatrix,(AC$4+1),FALSE)*$E3281</f>
        <v>0</v>
      </c>
    </row>
    <row r="3280" spans="1:29" s="44" customFormat="1" hidden="1" outlineLevel="1">
      <c r="A3280" s="53"/>
      <c r="B3280" s="104"/>
      <c r="C3280" s="52"/>
      <c r="D3280" s="52"/>
      <c r="E3280" s="48"/>
      <c r="F3280" s="175" t="str">
        <f>F3281</f>
        <v>RB_GUP-Land_P</v>
      </c>
      <c r="G3280" s="52" t="str">
        <f>$G$14</f>
        <v>CUSTOMER</v>
      </c>
      <c r="H3280" s="45">
        <f t="shared" si="1515"/>
        <v>0</v>
      </c>
      <c r="I3280" s="46">
        <f>VLOOKUP(CONCATENATE($F3280," ",$G3280),AllocFactorMatrix,(I$4+1),FALSE)*$E3281</f>
        <v>0</v>
      </c>
      <c r="J3280" s="46">
        <f>VLOOKUP(CONCATENATE($F3280," ",$G3280),AllocFactorMatrix,(J$4+1),FALSE)*$E3281</f>
        <v>0</v>
      </c>
      <c r="K3280" s="46">
        <f>VLOOKUP(CONCATENATE($F3280," ",$G3280),AllocFactorMatrix,(K$4+1),FALSE)*$E3281</f>
        <v>0</v>
      </c>
      <c r="L3280" s="46">
        <f>VLOOKUP(CONCATENATE($F3280," ",$G3280),AllocFactorMatrix,(L$4+1),FALSE)*$E3281</f>
        <v>0</v>
      </c>
      <c r="M3280" s="46">
        <f t="shared" si="1520"/>
        <v>0</v>
      </c>
      <c r="N3280" s="46">
        <f>VLOOKUP(CONCATENATE($F3280," ",$G3280),AllocFactorMatrix,(N$4+1),FALSE)*$E3281</f>
        <v>0</v>
      </c>
      <c r="O3280" s="46">
        <f>VLOOKUP(CONCATENATE($F3280," ",$G3280),AllocFactorMatrix,(O$4+1),FALSE)*$E3281</f>
        <v>0</v>
      </c>
      <c r="P3280" s="46">
        <f>VLOOKUP(CONCATENATE($F3280," ",$G3280),AllocFactorMatrix,(P$4+1),FALSE)*$E3281</f>
        <v>0</v>
      </c>
      <c r="Q3280" s="46">
        <f>VLOOKUP(CONCATENATE($F3280," ",$G3280),AllocFactorMatrix,(Q$4+1),FALSE)*$E3281</f>
        <v>0</v>
      </c>
      <c r="R3280" s="46">
        <f t="shared" si="1521"/>
        <v>0</v>
      </c>
      <c r="S3280" s="46">
        <f>VLOOKUP(CONCATENATE($F3280," ",$G3280),AllocFactorMatrix,(S$4+1),FALSE)*$E3281</f>
        <v>0</v>
      </c>
      <c r="T3280" s="46">
        <f>VLOOKUP(CONCATENATE($F3280," ",$G3280),AllocFactorMatrix,(T$4+1),FALSE)*$E3281</f>
        <v>0</v>
      </c>
      <c r="U3280" s="46">
        <f>VLOOKUP(CONCATENATE($F3280," ",$G3280),AllocFactorMatrix,(U$4+1),FALSE)*$E3281</f>
        <v>0</v>
      </c>
      <c r="V3280" s="46">
        <f>VLOOKUP(CONCATENATE($F3280," ",$G3280),AllocFactorMatrix,(V$4+1),FALSE)*$E3281</f>
        <v>0</v>
      </c>
      <c r="W3280" s="46">
        <f t="shared" si="1523"/>
        <v>0</v>
      </c>
      <c r="X3280" s="46">
        <f>VLOOKUP(CONCATENATE($F3280," ",$G3280),AllocFactorMatrix,(X$4+1),FALSE)*$E3281</f>
        <v>0</v>
      </c>
      <c r="Y3280" s="46">
        <f>VLOOKUP(CONCATENATE($F3280," ",$G3280),AllocFactorMatrix,(Y$4+1),FALSE)*$E3281</f>
        <v>0</v>
      </c>
      <c r="Z3280" s="46">
        <f t="shared" si="1522"/>
        <v>0</v>
      </c>
      <c r="AA3280" s="46">
        <f>VLOOKUP(CONCATENATE($F3280," ",$G3280),AllocFactorMatrix,(AA$4+1),FALSE)*$E3281</f>
        <v>0</v>
      </c>
      <c r="AB3280" s="46">
        <f>VLOOKUP(CONCATENATE($F3280," ",$G3280),AllocFactorMatrix,(AB$4+1),FALSE)*$E3281</f>
        <v>0</v>
      </c>
      <c r="AC3280" s="46">
        <f>VLOOKUP(CONCATENATE($F3280," ",$G3280),AllocFactorMatrix,(AC$4+1),FALSE)*$E3281</f>
        <v>0</v>
      </c>
    </row>
    <row r="3281" spans="1:29" s="44" customFormat="1" collapsed="1">
      <c r="A3281" s="53"/>
      <c r="B3281" s="104"/>
      <c r="C3281" s="52"/>
      <c r="D3281" s="52" t="s">
        <v>667</v>
      </c>
      <c r="E3281" s="54">
        <v>51634</v>
      </c>
      <c r="F3281" s="93" t="s">
        <v>551</v>
      </c>
      <c r="G3281" s="52" t="str">
        <f>$G$15</f>
        <v>TOTAL</v>
      </c>
      <c r="H3281" s="45">
        <f t="shared" si="1515"/>
        <v>51634</v>
      </c>
      <c r="I3281" s="46">
        <f>VLOOKUP(CONCATENATE($F3281," ",$G3281),AllocFactorMatrix,(I$4+1),FALSE)*$E3281</f>
        <v>26559.805689376593</v>
      </c>
      <c r="J3281" s="46">
        <f>VLOOKUP(CONCATENATE($F3281," ",$G3281),AllocFactorMatrix,(J$4+1),FALSE)*$E3281</f>
        <v>6193.7507701631312</v>
      </c>
      <c r="K3281" s="46">
        <f>VLOOKUP(CONCATENATE($F3281," ",$G3281),AllocFactorMatrix,(K$4+1),FALSE)*$E3281</f>
        <v>86.11766128929095</v>
      </c>
      <c r="L3281" s="46">
        <f>VLOOKUP(CONCATENATE($F3281," ",$G3281),AllocFactorMatrix,(L$4+1),FALSE)*$E3281</f>
        <v>11.99392595089442</v>
      </c>
      <c r="M3281" s="46">
        <f t="shared" si="1520"/>
        <v>6291.8623574033172</v>
      </c>
      <c r="N3281" s="46">
        <f>VLOOKUP(CONCATENATE($F3281," ",$G3281),AllocFactorMatrix,(N$4+1),FALSE)*$E3281</f>
        <v>3686.5712295199078</v>
      </c>
      <c r="O3281" s="46">
        <f>VLOOKUP(CONCATENATE($F3281," ",$G3281),AllocFactorMatrix,(O$4+1),FALSE)*$E3281</f>
        <v>660.60254331792453</v>
      </c>
      <c r="P3281" s="46">
        <f>VLOOKUP(CONCATENATE($F3281," ",$G3281),AllocFactorMatrix,(P$4+1),FALSE)*$E3281</f>
        <v>133.96345445809737</v>
      </c>
      <c r="Q3281" s="46">
        <f>VLOOKUP(CONCATENATE($F3281," ",$G3281),AllocFactorMatrix,(Q$4+1),FALSE)*$E3281</f>
        <v>5.0872016018289754</v>
      </c>
      <c r="R3281" s="46">
        <f t="shared" si="1521"/>
        <v>4486.224428897759</v>
      </c>
      <c r="S3281" s="46">
        <f>VLOOKUP(CONCATENATE($F3281," ",$G3281),AllocFactorMatrix,(S$4+1),FALSE)*$E3281</f>
        <v>174.58559074659385</v>
      </c>
      <c r="T3281" s="46">
        <f>VLOOKUP(CONCATENATE($F3281," ",$G3281),AllocFactorMatrix,(T$4+1),FALSE)*$E3281</f>
        <v>2357.006289460242</v>
      </c>
      <c r="U3281" s="46">
        <f>VLOOKUP(CONCATENATE($F3281," ",$G3281),AllocFactorMatrix,(U$4+1),FALSE)*$E3281</f>
        <v>9014.6028845379024</v>
      </c>
      <c r="V3281" s="46">
        <f>VLOOKUP(CONCATENATE($F3281," ",$G3281),AllocFactorMatrix,(V$4+1),FALSE)*$E3281</f>
        <v>1633.0789201829136</v>
      </c>
      <c r="W3281" s="46">
        <f t="shared" si="1523"/>
        <v>13179.273684927652</v>
      </c>
      <c r="X3281" s="46">
        <f>VLOOKUP(CONCATENATE($F3281," ",$G3281),AllocFactorMatrix,(X$4+1),FALSE)*$E3281</f>
        <v>1011.8149174498568</v>
      </c>
      <c r="Y3281" s="46">
        <f>VLOOKUP(CONCATENATE($F3281," ",$G3281),AllocFactorMatrix,(Y$4+1),FALSE)*$E3281</f>
        <v>20.208539098727993</v>
      </c>
      <c r="Z3281" s="46">
        <f t="shared" si="1522"/>
        <v>1032.0234565485848</v>
      </c>
      <c r="AA3281" s="46">
        <f>VLOOKUP(CONCATENATE($F3281," ",$G3281),AllocFactorMatrix,(AA$4+1),FALSE)*$E3281</f>
        <v>13.347475678920926</v>
      </c>
      <c r="AB3281" s="46">
        <f>VLOOKUP(CONCATENATE($F3281," ",$G3281),AllocFactorMatrix,(AB$4+1),FALSE)*$E3281</f>
        <v>59.297086520495434</v>
      </c>
      <c r="AC3281" s="46">
        <f>VLOOKUP(CONCATENATE($F3281," ",$G3281),AllocFactorMatrix,(AC$4+1),FALSE)*$E3281</f>
        <v>12.165820646683988</v>
      </c>
    </row>
    <row r="3282" spans="1:29" hidden="1" outlineLevel="1">
      <c r="E3282" s="48"/>
      <c r="F3282" s="175" t="str">
        <f>F3289</f>
        <v>PROD_DEMAND</v>
      </c>
      <c r="G3282" s="52" t="str">
        <f>$G$8</f>
        <v>PRODUCTION</v>
      </c>
      <c r="H3282" s="4">
        <f t="shared" si="1515"/>
        <v>-150303.99999999994</v>
      </c>
      <c r="I3282" s="5">
        <f>VLOOKUP(CONCATENATE($F3282," ",$G3282),AllocFactorMatrix,(I$4+1),FALSE)*$E3289</f>
        <v>-77314.270332262822</v>
      </c>
      <c r="J3282" s="5">
        <f>VLOOKUP(CONCATENATE($F3282," ",$G3282),AllocFactorMatrix,(J$4+1),FALSE)*$E3289</f>
        <v>-18029.699728059011</v>
      </c>
      <c r="K3282" s="5">
        <f>VLOOKUP(CONCATENATE($F3282," ",$G3282),AllocFactorMatrix,(K$4+1),FALSE)*$E3289</f>
        <v>-250.6842189724907</v>
      </c>
      <c r="L3282" s="5">
        <f>VLOOKUP(CONCATENATE($F3282," ",$G3282),AllocFactorMatrix,(L$4+1),FALSE)*$E3289</f>
        <v>-34.913720535368846</v>
      </c>
      <c r="M3282" s="5">
        <f t="shared" si="1511"/>
        <v>-18315.297667566872</v>
      </c>
      <c r="N3282" s="5">
        <f>VLOOKUP(CONCATENATE($F3282," ",$G3282),AllocFactorMatrix,(N$4+1),FALSE)*$E3289</f>
        <v>-10731.425070336603</v>
      </c>
      <c r="O3282" s="5">
        <f>VLOOKUP(CONCATENATE($F3282," ",$G3282),AllocFactorMatrix,(O$4+1),FALSE)*$E3289</f>
        <v>-1922.9810719846864</v>
      </c>
      <c r="P3282" s="5">
        <f>VLOOKUP(CONCATENATE($F3282," ",$G3282),AllocFactorMatrix,(P$4+1),FALSE)*$E3289</f>
        <v>-389.96093773230547</v>
      </c>
      <c r="Q3282" s="5">
        <f>VLOOKUP(CONCATENATE($F3282," ",$G3282),AllocFactorMatrix,(Q$4+1),FALSE)*$E3289</f>
        <v>-14.808590261480845</v>
      </c>
      <c r="R3282" s="5">
        <f t="shared" si="1513"/>
        <v>-13059.175670315075</v>
      </c>
      <c r="S3282" s="5">
        <f>VLOOKUP(CONCATENATE($F3282," ",$G3282),AllocFactorMatrix,(S$4+1),FALSE)*$E3289</f>
        <v>-508.20995141914301</v>
      </c>
      <c r="T3282" s="5">
        <f>VLOOKUP(CONCATENATE($F3282," ",$G3282),AllocFactorMatrix,(T$4+1),FALSE)*$E3289</f>
        <v>-6861.1278097964932</v>
      </c>
      <c r="U3282" s="5">
        <f>VLOOKUP(CONCATENATE($F3282," ",$G3282),AllocFactorMatrix,(U$4+1),FALSE)*$E3289</f>
        <v>-26241.059611062185</v>
      </c>
      <c r="V3282" s="5">
        <f>VLOOKUP(CONCATENATE($F3282," ",$G3282),AllocFactorMatrix,(V$4+1),FALSE)*$E3289</f>
        <v>-4753.8113262418674</v>
      </c>
      <c r="W3282" s="5">
        <f>SUBTOTAL(9,S3282:V3282)</f>
        <v>-38364.208698519687</v>
      </c>
      <c r="X3282" s="5">
        <f>VLOOKUP(CONCATENATE($F3282," ",$G3282),AllocFactorMatrix,(X$4+1),FALSE)*$E3289</f>
        <v>-2945.3427848391225</v>
      </c>
      <c r="Y3282" s="5">
        <f>VLOOKUP(CONCATENATE($F3282," ",$G3282),AllocFactorMatrix,(Y$4+1),FALSE)*$E3289</f>
        <v>-58.826049903071841</v>
      </c>
      <c r="Z3282" s="5">
        <f t="shared" si="1512"/>
        <v>-3004.1688347421941</v>
      </c>
      <c r="AA3282" s="5">
        <f>VLOOKUP(CONCATENATE($F3282," ",$G3282),AllocFactorMatrix,(AA$4+1),FALSE)*$E3289</f>
        <v>-38.853836318017791</v>
      </c>
      <c r="AB3282" s="5">
        <f>VLOOKUP(CONCATENATE($F3282," ",$G3282),AllocFactorMatrix,(AB$4+1),FALSE)*$E3289</f>
        <v>-172.61086284960575</v>
      </c>
      <c r="AC3282" s="5">
        <f>VLOOKUP(CONCATENATE($F3282," ",$G3282),AllocFactorMatrix,(AC$4+1),FALSE)*$E3289</f>
        <v>-35.414097425711546</v>
      </c>
    </row>
    <row r="3283" spans="1:29" hidden="1" outlineLevel="1">
      <c r="E3283" s="48"/>
      <c r="F3283" s="175" t="str">
        <f>F3289</f>
        <v>PROD_DEMAND</v>
      </c>
      <c r="G3283" s="52" t="str">
        <f>$G$9</f>
        <v>BULKTRAN</v>
      </c>
      <c r="H3283" s="4">
        <f t="shared" si="1515"/>
        <v>0</v>
      </c>
      <c r="I3283" s="5">
        <f>VLOOKUP(CONCATENATE($F3283," ",$G3283),AllocFactorMatrix,(I$4+1),FALSE)*$E3289</f>
        <v>0</v>
      </c>
      <c r="J3283" s="5">
        <f>VLOOKUP(CONCATENATE($F3283," ",$G3283),AllocFactorMatrix,(J$4+1),FALSE)*$E3289</f>
        <v>0</v>
      </c>
      <c r="K3283" s="5">
        <f>VLOOKUP(CONCATENATE($F3283," ",$G3283),AllocFactorMatrix,(K$4+1),FALSE)*$E3289</f>
        <v>0</v>
      </c>
      <c r="L3283" s="5">
        <f>VLOOKUP(CONCATENATE($F3283," ",$G3283),AllocFactorMatrix,(L$4+1),FALSE)*$E3289</f>
        <v>0</v>
      </c>
      <c r="M3283" s="5">
        <f t="shared" si="1511"/>
        <v>0</v>
      </c>
      <c r="N3283" s="5">
        <f>VLOOKUP(CONCATENATE($F3283," ",$G3283),AllocFactorMatrix,(N$4+1),FALSE)*$E3289</f>
        <v>0</v>
      </c>
      <c r="O3283" s="5">
        <f>VLOOKUP(CONCATENATE($F3283," ",$G3283),AllocFactorMatrix,(O$4+1),FALSE)*$E3289</f>
        <v>0</v>
      </c>
      <c r="P3283" s="5">
        <f>VLOOKUP(CONCATENATE($F3283," ",$G3283),AllocFactorMatrix,(P$4+1),FALSE)*$E3289</f>
        <v>0</v>
      </c>
      <c r="Q3283" s="5">
        <f>VLOOKUP(CONCATENATE($F3283," ",$G3283),AllocFactorMatrix,(Q$4+1),FALSE)*$E3289</f>
        <v>0</v>
      </c>
      <c r="R3283" s="5">
        <f t="shared" si="1513"/>
        <v>0</v>
      </c>
      <c r="S3283" s="5">
        <f>VLOOKUP(CONCATENATE($F3283," ",$G3283),AllocFactorMatrix,(S$4+1),FALSE)*$E3289</f>
        <v>0</v>
      </c>
      <c r="T3283" s="5">
        <f>VLOOKUP(CONCATENATE($F3283," ",$G3283),AllocFactorMatrix,(T$4+1),FALSE)*$E3289</f>
        <v>0</v>
      </c>
      <c r="U3283" s="5">
        <f>VLOOKUP(CONCATENATE($F3283," ",$G3283),AllocFactorMatrix,(U$4+1),FALSE)*$E3289</f>
        <v>0</v>
      </c>
      <c r="V3283" s="5">
        <f>VLOOKUP(CONCATENATE($F3283," ",$G3283),AllocFactorMatrix,(V$4+1),FALSE)*$E3289</f>
        <v>0</v>
      </c>
      <c r="W3283" s="5">
        <f t="shared" ref="W3283:W3289" si="1524">SUBTOTAL(9,S3283:V3283)</f>
        <v>0</v>
      </c>
      <c r="X3283" s="5">
        <f>VLOOKUP(CONCATENATE($F3283," ",$G3283),AllocFactorMatrix,(X$4+1),FALSE)*$E3289</f>
        <v>0</v>
      </c>
      <c r="Y3283" s="5">
        <f>VLOOKUP(CONCATENATE($F3283," ",$G3283),AllocFactorMatrix,(Y$4+1),FALSE)*$E3289</f>
        <v>0</v>
      </c>
      <c r="Z3283" s="5">
        <f t="shared" si="1512"/>
        <v>0</v>
      </c>
      <c r="AA3283" s="5">
        <f>VLOOKUP(CONCATENATE($F3283," ",$G3283),AllocFactorMatrix,(AA$4+1),FALSE)*$E3289</f>
        <v>0</v>
      </c>
      <c r="AB3283" s="5">
        <f>VLOOKUP(CONCATENATE($F3283," ",$G3283),AllocFactorMatrix,(AB$4+1),FALSE)*$E3289</f>
        <v>0</v>
      </c>
      <c r="AC3283" s="5">
        <f>VLOOKUP(CONCATENATE($F3283," ",$G3283),AllocFactorMatrix,(AC$4+1),FALSE)*$E3289</f>
        <v>0</v>
      </c>
    </row>
    <row r="3284" spans="1:29" hidden="1" outlineLevel="1">
      <c r="E3284" s="48"/>
      <c r="F3284" s="175" t="str">
        <f>F3289</f>
        <v>PROD_DEMAND</v>
      </c>
      <c r="G3284" s="52" t="str">
        <f>$G$10</f>
        <v>SUBTRAN</v>
      </c>
      <c r="H3284" s="4">
        <f t="shared" si="1515"/>
        <v>0</v>
      </c>
      <c r="I3284" s="5">
        <f>VLOOKUP(CONCATENATE($F3284," ",$G3284),AllocFactorMatrix,(I$4+1),FALSE)*$E3289</f>
        <v>0</v>
      </c>
      <c r="J3284" s="5">
        <f>VLOOKUP(CONCATENATE($F3284," ",$G3284),AllocFactorMatrix,(J$4+1),FALSE)*$E3289</f>
        <v>0</v>
      </c>
      <c r="K3284" s="5">
        <f>VLOOKUP(CONCATENATE($F3284," ",$G3284),AllocFactorMatrix,(K$4+1),FALSE)*$E3289</f>
        <v>0</v>
      </c>
      <c r="L3284" s="5">
        <f>VLOOKUP(CONCATENATE($F3284," ",$G3284),AllocFactorMatrix,(L$4+1),FALSE)*$E3289</f>
        <v>0</v>
      </c>
      <c r="M3284" s="5">
        <f t="shared" si="1511"/>
        <v>0</v>
      </c>
      <c r="N3284" s="5">
        <f>VLOOKUP(CONCATENATE($F3284," ",$G3284),AllocFactorMatrix,(N$4+1),FALSE)*$E3289</f>
        <v>0</v>
      </c>
      <c r="O3284" s="5">
        <f>VLOOKUP(CONCATENATE($F3284," ",$G3284),AllocFactorMatrix,(O$4+1),FALSE)*$E3289</f>
        <v>0</v>
      </c>
      <c r="P3284" s="5">
        <f>VLOOKUP(CONCATENATE($F3284," ",$G3284),AllocFactorMatrix,(P$4+1),FALSE)*$E3289</f>
        <v>0</v>
      </c>
      <c r="Q3284" s="5">
        <f>VLOOKUP(CONCATENATE($F3284," ",$G3284),AllocFactorMatrix,(Q$4+1),FALSE)*$E3289</f>
        <v>0</v>
      </c>
      <c r="R3284" s="5">
        <f t="shared" si="1513"/>
        <v>0</v>
      </c>
      <c r="S3284" s="5">
        <f>VLOOKUP(CONCATENATE($F3284," ",$G3284),AllocFactorMatrix,(S$4+1),FALSE)*$E3289</f>
        <v>0</v>
      </c>
      <c r="T3284" s="5">
        <f>VLOOKUP(CONCATENATE($F3284," ",$G3284),AllocFactorMatrix,(T$4+1),FALSE)*$E3289</f>
        <v>0</v>
      </c>
      <c r="U3284" s="5">
        <f>VLOOKUP(CONCATENATE($F3284," ",$G3284),AllocFactorMatrix,(U$4+1),FALSE)*$E3289</f>
        <v>0</v>
      </c>
      <c r="V3284" s="5">
        <f>VLOOKUP(CONCATENATE($F3284," ",$G3284),AllocFactorMatrix,(V$4+1),FALSE)*$E3289</f>
        <v>0</v>
      </c>
      <c r="W3284" s="5">
        <f t="shared" si="1524"/>
        <v>0</v>
      </c>
      <c r="X3284" s="5">
        <f>VLOOKUP(CONCATENATE($F3284," ",$G3284),AllocFactorMatrix,(X$4+1),FALSE)*$E3289</f>
        <v>0</v>
      </c>
      <c r="Y3284" s="5">
        <f>VLOOKUP(CONCATENATE($F3284," ",$G3284),AllocFactorMatrix,(Y$4+1),FALSE)*$E3289</f>
        <v>0</v>
      </c>
      <c r="Z3284" s="5">
        <f t="shared" si="1512"/>
        <v>0</v>
      </c>
      <c r="AA3284" s="5">
        <f>VLOOKUP(CONCATENATE($F3284," ",$G3284),AllocFactorMatrix,(AA$4+1),FALSE)*$E3289</f>
        <v>0</v>
      </c>
      <c r="AB3284" s="5">
        <f>VLOOKUP(CONCATENATE($F3284," ",$G3284),AllocFactorMatrix,(AB$4+1),FALSE)*$E3289</f>
        <v>0</v>
      </c>
      <c r="AC3284" s="5">
        <f>VLOOKUP(CONCATENATE($F3284," ",$G3284),AllocFactorMatrix,(AC$4+1),FALSE)*$E3289</f>
        <v>0</v>
      </c>
    </row>
    <row r="3285" spans="1:29" hidden="1" outlineLevel="1">
      <c r="E3285" s="48"/>
      <c r="F3285" s="175" t="str">
        <f>F3289</f>
        <v>PROD_DEMAND</v>
      </c>
      <c r="G3285" s="52" t="str">
        <f>$G$11</f>
        <v>DISTPRI</v>
      </c>
      <c r="H3285" s="4">
        <f t="shared" si="1515"/>
        <v>0</v>
      </c>
      <c r="I3285" s="5">
        <f>VLOOKUP(CONCATENATE($F3285," ",$G3285),AllocFactorMatrix,(I$4+1),FALSE)*$E3289</f>
        <v>0</v>
      </c>
      <c r="J3285" s="5">
        <f>VLOOKUP(CONCATENATE($F3285," ",$G3285),AllocFactorMatrix,(J$4+1),FALSE)*$E3289</f>
        <v>0</v>
      </c>
      <c r="K3285" s="5">
        <f>VLOOKUP(CONCATENATE($F3285," ",$G3285),AllocFactorMatrix,(K$4+1),FALSE)*$E3289</f>
        <v>0</v>
      </c>
      <c r="L3285" s="5">
        <f>VLOOKUP(CONCATENATE($F3285," ",$G3285),AllocFactorMatrix,(L$4+1),FALSE)*$E3289</f>
        <v>0</v>
      </c>
      <c r="M3285" s="5">
        <f t="shared" si="1511"/>
        <v>0</v>
      </c>
      <c r="N3285" s="5">
        <f>VLOOKUP(CONCATENATE($F3285," ",$G3285),AllocFactorMatrix,(N$4+1),FALSE)*$E3289</f>
        <v>0</v>
      </c>
      <c r="O3285" s="5">
        <f>VLOOKUP(CONCATENATE($F3285," ",$G3285),AllocFactorMatrix,(O$4+1),FALSE)*$E3289</f>
        <v>0</v>
      </c>
      <c r="P3285" s="5">
        <f>VLOOKUP(CONCATENATE($F3285," ",$G3285),AllocFactorMatrix,(P$4+1),FALSE)*$E3289</f>
        <v>0</v>
      </c>
      <c r="Q3285" s="5">
        <f>VLOOKUP(CONCATENATE($F3285," ",$G3285),AllocFactorMatrix,(Q$4+1),FALSE)*$E3289</f>
        <v>0</v>
      </c>
      <c r="R3285" s="5">
        <f t="shared" si="1513"/>
        <v>0</v>
      </c>
      <c r="S3285" s="5">
        <f>VLOOKUP(CONCATENATE($F3285," ",$G3285),AllocFactorMatrix,(S$4+1),FALSE)*$E3289</f>
        <v>0</v>
      </c>
      <c r="T3285" s="5">
        <f>VLOOKUP(CONCATENATE($F3285," ",$G3285),AllocFactorMatrix,(T$4+1),FALSE)*$E3289</f>
        <v>0</v>
      </c>
      <c r="U3285" s="5">
        <f>VLOOKUP(CONCATENATE($F3285," ",$G3285),AllocFactorMatrix,(U$4+1),FALSE)*$E3289</f>
        <v>0</v>
      </c>
      <c r="V3285" s="5">
        <f>VLOOKUP(CONCATENATE($F3285," ",$G3285),AllocFactorMatrix,(V$4+1),FALSE)*$E3289</f>
        <v>0</v>
      </c>
      <c r="W3285" s="5">
        <f t="shared" si="1524"/>
        <v>0</v>
      </c>
      <c r="X3285" s="5">
        <f>VLOOKUP(CONCATENATE($F3285," ",$G3285),AllocFactorMatrix,(X$4+1),FALSE)*$E3289</f>
        <v>0</v>
      </c>
      <c r="Y3285" s="5">
        <f>VLOOKUP(CONCATENATE($F3285," ",$G3285),AllocFactorMatrix,(Y$4+1),FALSE)*$E3289</f>
        <v>0</v>
      </c>
      <c r="Z3285" s="5">
        <f t="shared" si="1512"/>
        <v>0</v>
      </c>
      <c r="AA3285" s="5">
        <f>VLOOKUP(CONCATENATE($F3285," ",$G3285),AllocFactorMatrix,(AA$4+1),FALSE)*$E3289</f>
        <v>0</v>
      </c>
      <c r="AB3285" s="5">
        <f>VLOOKUP(CONCATENATE($F3285," ",$G3285),AllocFactorMatrix,(AB$4+1),FALSE)*$E3289</f>
        <v>0</v>
      </c>
      <c r="AC3285" s="5">
        <f>VLOOKUP(CONCATENATE($F3285," ",$G3285),AllocFactorMatrix,(AC$4+1),FALSE)*$E3289</f>
        <v>0</v>
      </c>
    </row>
    <row r="3286" spans="1:29" hidden="1" outlineLevel="1">
      <c r="E3286" s="48"/>
      <c r="F3286" s="175" t="str">
        <f>F3289</f>
        <v>PROD_DEMAND</v>
      </c>
      <c r="G3286" s="52" t="str">
        <f>$G$12</f>
        <v>DISTSEC</v>
      </c>
      <c r="H3286" s="4">
        <f t="shared" si="1515"/>
        <v>0</v>
      </c>
      <c r="I3286" s="5">
        <f>VLOOKUP(CONCATENATE($F3286," ",$G3286),AllocFactorMatrix,(I$4+1),FALSE)*$E3289</f>
        <v>0</v>
      </c>
      <c r="J3286" s="5">
        <f>VLOOKUP(CONCATENATE($F3286," ",$G3286),AllocFactorMatrix,(J$4+1),FALSE)*$E3289</f>
        <v>0</v>
      </c>
      <c r="K3286" s="5">
        <f>VLOOKUP(CONCATENATE($F3286," ",$G3286),AllocFactorMatrix,(K$4+1),FALSE)*$E3289</f>
        <v>0</v>
      </c>
      <c r="L3286" s="5">
        <f>VLOOKUP(CONCATENATE($F3286," ",$G3286),AllocFactorMatrix,(L$4+1),FALSE)*$E3289</f>
        <v>0</v>
      </c>
      <c r="M3286" s="5">
        <f t="shared" si="1511"/>
        <v>0</v>
      </c>
      <c r="N3286" s="5">
        <f>VLOOKUP(CONCATENATE($F3286," ",$G3286),AllocFactorMatrix,(N$4+1),FALSE)*$E3289</f>
        <v>0</v>
      </c>
      <c r="O3286" s="5">
        <f>VLOOKUP(CONCATENATE($F3286," ",$G3286),AllocFactorMatrix,(O$4+1),FALSE)*$E3289</f>
        <v>0</v>
      </c>
      <c r="P3286" s="5">
        <f>VLOOKUP(CONCATENATE($F3286," ",$G3286),AllocFactorMatrix,(P$4+1),FALSE)*$E3289</f>
        <v>0</v>
      </c>
      <c r="Q3286" s="5">
        <f>VLOOKUP(CONCATENATE($F3286," ",$G3286),AllocFactorMatrix,(Q$4+1),FALSE)*$E3289</f>
        <v>0</v>
      </c>
      <c r="R3286" s="5">
        <f t="shared" si="1513"/>
        <v>0</v>
      </c>
      <c r="S3286" s="5">
        <f>VLOOKUP(CONCATENATE($F3286," ",$G3286),AllocFactorMatrix,(S$4+1),FALSE)*$E3289</f>
        <v>0</v>
      </c>
      <c r="T3286" s="5">
        <f>VLOOKUP(CONCATENATE($F3286," ",$G3286),AllocFactorMatrix,(T$4+1),FALSE)*$E3289</f>
        <v>0</v>
      </c>
      <c r="U3286" s="5">
        <f>VLOOKUP(CONCATENATE($F3286," ",$G3286),AllocFactorMatrix,(U$4+1),FALSE)*$E3289</f>
        <v>0</v>
      </c>
      <c r="V3286" s="5">
        <f>VLOOKUP(CONCATENATE($F3286," ",$G3286),AllocFactorMatrix,(V$4+1),FALSE)*$E3289</f>
        <v>0</v>
      </c>
      <c r="W3286" s="5">
        <f t="shared" si="1524"/>
        <v>0</v>
      </c>
      <c r="X3286" s="5">
        <f>VLOOKUP(CONCATENATE($F3286," ",$G3286),AllocFactorMatrix,(X$4+1),FALSE)*$E3289</f>
        <v>0</v>
      </c>
      <c r="Y3286" s="5">
        <f>VLOOKUP(CONCATENATE($F3286," ",$G3286),AllocFactorMatrix,(Y$4+1),FALSE)*$E3289</f>
        <v>0</v>
      </c>
      <c r="Z3286" s="5">
        <f t="shared" si="1512"/>
        <v>0</v>
      </c>
      <c r="AA3286" s="5">
        <f>VLOOKUP(CONCATENATE($F3286," ",$G3286),AllocFactorMatrix,(AA$4+1),FALSE)*$E3289</f>
        <v>0</v>
      </c>
      <c r="AB3286" s="5">
        <f>VLOOKUP(CONCATENATE($F3286," ",$G3286),AllocFactorMatrix,(AB$4+1),FALSE)*$E3289</f>
        <v>0</v>
      </c>
      <c r="AC3286" s="5">
        <f>VLOOKUP(CONCATENATE($F3286," ",$G3286),AllocFactorMatrix,(AC$4+1),FALSE)*$E3289</f>
        <v>0</v>
      </c>
    </row>
    <row r="3287" spans="1:29" hidden="1" outlineLevel="1">
      <c r="E3287" s="48"/>
      <c r="F3287" s="175" t="str">
        <f>F3289</f>
        <v>PROD_DEMAND</v>
      </c>
      <c r="G3287" s="52" t="str">
        <f>$G$13</f>
        <v>ENERGY</v>
      </c>
      <c r="H3287" s="4">
        <f t="shared" si="1515"/>
        <v>0</v>
      </c>
      <c r="I3287" s="5">
        <f>VLOOKUP(CONCATENATE($F3287," ",$G3287),AllocFactorMatrix,(I$4+1),FALSE)*$E3289</f>
        <v>0</v>
      </c>
      <c r="J3287" s="5">
        <f>VLOOKUP(CONCATENATE($F3287," ",$G3287),AllocFactorMatrix,(J$4+1),FALSE)*$E3289</f>
        <v>0</v>
      </c>
      <c r="K3287" s="5">
        <f>VLOOKUP(CONCATENATE($F3287," ",$G3287),AllocFactorMatrix,(K$4+1),FALSE)*$E3289</f>
        <v>0</v>
      </c>
      <c r="L3287" s="5">
        <f>VLOOKUP(CONCATENATE($F3287," ",$G3287),AllocFactorMatrix,(L$4+1),FALSE)*$E3289</f>
        <v>0</v>
      </c>
      <c r="M3287" s="5">
        <f t="shared" si="1511"/>
        <v>0</v>
      </c>
      <c r="N3287" s="5">
        <f>VLOOKUP(CONCATENATE($F3287," ",$G3287),AllocFactorMatrix,(N$4+1),FALSE)*$E3289</f>
        <v>0</v>
      </c>
      <c r="O3287" s="5">
        <f>VLOOKUP(CONCATENATE($F3287," ",$G3287),AllocFactorMatrix,(O$4+1),FALSE)*$E3289</f>
        <v>0</v>
      </c>
      <c r="P3287" s="5">
        <f>VLOOKUP(CONCATENATE($F3287," ",$G3287),AllocFactorMatrix,(P$4+1),FALSE)*$E3289</f>
        <v>0</v>
      </c>
      <c r="Q3287" s="5">
        <f>VLOOKUP(CONCATENATE($F3287," ",$G3287),AllocFactorMatrix,(Q$4+1),FALSE)*$E3289</f>
        <v>0</v>
      </c>
      <c r="R3287" s="5">
        <f t="shared" si="1513"/>
        <v>0</v>
      </c>
      <c r="S3287" s="5">
        <f>VLOOKUP(CONCATENATE($F3287," ",$G3287),AllocFactorMatrix,(S$4+1),FALSE)*$E3289</f>
        <v>0</v>
      </c>
      <c r="T3287" s="5">
        <f>VLOOKUP(CONCATENATE($F3287," ",$G3287),AllocFactorMatrix,(T$4+1),FALSE)*$E3289</f>
        <v>0</v>
      </c>
      <c r="U3287" s="5">
        <f>VLOOKUP(CONCATENATE($F3287," ",$G3287),AllocFactorMatrix,(U$4+1),FALSE)*$E3289</f>
        <v>0</v>
      </c>
      <c r="V3287" s="5">
        <f>VLOOKUP(CONCATENATE($F3287," ",$G3287),AllocFactorMatrix,(V$4+1),FALSE)*$E3289</f>
        <v>0</v>
      </c>
      <c r="W3287" s="5">
        <f t="shared" si="1524"/>
        <v>0</v>
      </c>
      <c r="X3287" s="5">
        <f>VLOOKUP(CONCATENATE($F3287," ",$G3287),AllocFactorMatrix,(X$4+1),FALSE)*$E3289</f>
        <v>0</v>
      </c>
      <c r="Y3287" s="5">
        <f>VLOOKUP(CONCATENATE($F3287," ",$G3287),AllocFactorMatrix,(Y$4+1),FALSE)*$E3289</f>
        <v>0</v>
      </c>
      <c r="Z3287" s="5">
        <f t="shared" si="1512"/>
        <v>0</v>
      </c>
      <c r="AA3287" s="5">
        <f>VLOOKUP(CONCATENATE($F3287," ",$G3287),AllocFactorMatrix,(AA$4+1),FALSE)*$E3289</f>
        <v>0</v>
      </c>
      <c r="AB3287" s="5">
        <f>VLOOKUP(CONCATENATE($F3287," ",$G3287),AllocFactorMatrix,(AB$4+1),FALSE)*$E3289</f>
        <v>0</v>
      </c>
      <c r="AC3287" s="5">
        <f>VLOOKUP(CONCATENATE($F3287," ",$G3287),AllocFactorMatrix,(AC$4+1),FALSE)*$E3289</f>
        <v>0</v>
      </c>
    </row>
    <row r="3288" spans="1:29" hidden="1" outlineLevel="1">
      <c r="E3288" s="48"/>
      <c r="F3288" s="175" t="str">
        <f>F3289</f>
        <v>PROD_DEMAND</v>
      </c>
      <c r="G3288" s="52" t="str">
        <f>$G$14</f>
        <v>CUSTOMER</v>
      </c>
      <c r="H3288" s="4">
        <f t="shared" si="1515"/>
        <v>0</v>
      </c>
      <c r="I3288" s="5">
        <f>VLOOKUP(CONCATENATE($F3288," ",$G3288),AllocFactorMatrix,(I$4+1),FALSE)*$E3289</f>
        <v>0</v>
      </c>
      <c r="J3288" s="5">
        <f>VLOOKUP(CONCATENATE($F3288," ",$G3288),AllocFactorMatrix,(J$4+1),FALSE)*$E3289</f>
        <v>0</v>
      </c>
      <c r="K3288" s="5">
        <f>VLOOKUP(CONCATENATE($F3288," ",$G3288),AllocFactorMatrix,(K$4+1),FALSE)*$E3289</f>
        <v>0</v>
      </c>
      <c r="L3288" s="5">
        <f>VLOOKUP(CONCATENATE($F3288," ",$G3288),AllocFactorMatrix,(L$4+1),FALSE)*$E3289</f>
        <v>0</v>
      </c>
      <c r="M3288" s="5">
        <f t="shared" si="1511"/>
        <v>0</v>
      </c>
      <c r="N3288" s="5">
        <f>VLOOKUP(CONCATENATE($F3288," ",$G3288),AllocFactorMatrix,(N$4+1),FALSE)*$E3289</f>
        <v>0</v>
      </c>
      <c r="O3288" s="5">
        <f>VLOOKUP(CONCATENATE($F3288," ",$G3288),AllocFactorMatrix,(O$4+1),FALSE)*$E3289</f>
        <v>0</v>
      </c>
      <c r="P3288" s="5">
        <f>VLOOKUP(CONCATENATE($F3288," ",$G3288),AllocFactorMatrix,(P$4+1),FALSE)*$E3289</f>
        <v>0</v>
      </c>
      <c r="Q3288" s="5">
        <f>VLOOKUP(CONCATENATE($F3288," ",$G3288),AllocFactorMatrix,(Q$4+1),FALSE)*$E3289</f>
        <v>0</v>
      </c>
      <c r="R3288" s="5">
        <f t="shared" si="1513"/>
        <v>0</v>
      </c>
      <c r="S3288" s="5">
        <f>VLOOKUP(CONCATENATE($F3288," ",$G3288),AllocFactorMatrix,(S$4+1),FALSE)*$E3289</f>
        <v>0</v>
      </c>
      <c r="T3288" s="5">
        <f>VLOOKUP(CONCATENATE($F3288," ",$G3288),AllocFactorMatrix,(T$4+1),FALSE)*$E3289</f>
        <v>0</v>
      </c>
      <c r="U3288" s="5">
        <f>VLOOKUP(CONCATENATE($F3288," ",$G3288),AllocFactorMatrix,(U$4+1),FALSE)*$E3289</f>
        <v>0</v>
      </c>
      <c r="V3288" s="5">
        <f>VLOOKUP(CONCATENATE($F3288," ",$G3288),AllocFactorMatrix,(V$4+1),FALSE)*$E3289</f>
        <v>0</v>
      </c>
      <c r="W3288" s="5">
        <f t="shared" si="1524"/>
        <v>0</v>
      </c>
      <c r="X3288" s="5">
        <f>VLOOKUP(CONCATENATE($F3288," ",$G3288),AllocFactorMatrix,(X$4+1),FALSE)*$E3289</f>
        <v>0</v>
      </c>
      <c r="Y3288" s="5">
        <f>VLOOKUP(CONCATENATE($F3288," ",$G3288),AllocFactorMatrix,(Y$4+1),FALSE)*$E3289</f>
        <v>0</v>
      </c>
      <c r="Z3288" s="5">
        <f t="shared" si="1512"/>
        <v>0</v>
      </c>
      <c r="AA3288" s="5">
        <f>VLOOKUP(CONCATENATE($F3288," ",$G3288),AllocFactorMatrix,(AA$4+1),FALSE)*$E3289</f>
        <v>0</v>
      </c>
      <c r="AB3288" s="5">
        <f>VLOOKUP(CONCATENATE($F3288," ",$G3288),AllocFactorMatrix,(AB$4+1),FALSE)*$E3289</f>
        <v>0</v>
      </c>
      <c r="AC3288" s="5">
        <f>VLOOKUP(CONCATENATE($F3288," ",$G3288),AllocFactorMatrix,(AC$4+1),FALSE)*$E3289</f>
        <v>0</v>
      </c>
    </row>
    <row r="3289" spans="1:29" collapsed="1">
      <c r="D3289" s="102" t="s">
        <v>685</v>
      </c>
      <c r="E3289" s="54">
        <v>-150304</v>
      </c>
      <c r="F3289" s="93" t="s">
        <v>29</v>
      </c>
      <c r="G3289" s="52" t="str">
        <f>$G$15</f>
        <v>TOTAL</v>
      </c>
      <c r="H3289" s="4">
        <f t="shared" si="1515"/>
        <v>-150303.99999999994</v>
      </c>
      <c r="I3289" s="5">
        <f>VLOOKUP(CONCATENATE($F3289," ",$G3289),AllocFactorMatrix,(I$4+1),FALSE)*$E3289</f>
        <v>-77314.270332262822</v>
      </c>
      <c r="J3289" s="5">
        <f>VLOOKUP(CONCATENATE($F3289," ",$G3289),AllocFactorMatrix,(J$4+1),FALSE)*$E3289</f>
        <v>-18029.699728059011</v>
      </c>
      <c r="K3289" s="5">
        <f>VLOOKUP(CONCATENATE($F3289," ",$G3289),AllocFactorMatrix,(K$4+1),FALSE)*$E3289</f>
        <v>-250.6842189724907</v>
      </c>
      <c r="L3289" s="5">
        <f>VLOOKUP(CONCATENATE($F3289," ",$G3289),AllocFactorMatrix,(L$4+1),FALSE)*$E3289</f>
        <v>-34.913720535368846</v>
      </c>
      <c r="M3289" s="5">
        <f t="shared" si="1511"/>
        <v>-18315.297667566872</v>
      </c>
      <c r="N3289" s="5">
        <f>VLOOKUP(CONCATENATE($F3289," ",$G3289),AllocFactorMatrix,(N$4+1),FALSE)*$E3289</f>
        <v>-10731.425070336603</v>
      </c>
      <c r="O3289" s="5">
        <f>VLOOKUP(CONCATENATE($F3289," ",$G3289),AllocFactorMatrix,(O$4+1),FALSE)*$E3289</f>
        <v>-1922.9810719846864</v>
      </c>
      <c r="P3289" s="5">
        <f>VLOOKUP(CONCATENATE($F3289," ",$G3289),AllocFactorMatrix,(P$4+1),FALSE)*$E3289</f>
        <v>-389.96093773230547</v>
      </c>
      <c r="Q3289" s="5">
        <f>VLOOKUP(CONCATENATE($F3289," ",$G3289),AllocFactorMatrix,(Q$4+1),FALSE)*$E3289</f>
        <v>-14.808590261480845</v>
      </c>
      <c r="R3289" s="5">
        <f t="shared" si="1513"/>
        <v>-13059.175670315075</v>
      </c>
      <c r="S3289" s="5">
        <f>VLOOKUP(CONCATENATE($F3289," ",$G3289),AllocFactorMatrix,(S$4+1),FALSE)*$E3289</f>
        <v>-508.20995141914301</v>
      </c>
      <c r="T3289" s="5">
        <f>VLOOKUP(CONCATENATE($F3289," ",$G3289),AllocFactorMatrix,(T$4+1),FALSE)*$E3289</f>
        <v>-6861.1278097964932</v>
      </c>
      <c r="U3289" s="5">
        <f>VLOOKUP(CONCATENATE($F3289," ",$G3289),AllocFactorMatrix,(U$4+1),FALSE)*$E3289</f>
        <v>-26241.059611062185</v>
      </c>
      <c r="V3289" s="5">
        <f>VLOOKUP(CONCATENATE($F3289," ",$G3289),AllocFactorMatrix,(V$4+1),FALSE)*$E3289</f>
        <v>-4753.8113262418674</v>
      </c>
      <c r="W3289" s="5">
        <f t="shared" si="1524"/>
        <v>-38364.208698519687</v>
      </c>
      <c r="X3289" s="5">
        <f>VLOOKUP(CONCATENATE($F3289," ",$G3289),AllocFactorMatrix,(X$4+1),FALSE)*$E3289</f>
        <v>-2945.3427848391225</v>
      </c>
      <c r="Y3289" s="5">
        <f>VLOOKUP(CONCATENATE($F3289," ",$G3289),AllocFactorMatrix,(Y$4+1),FALSE)*$E3289</f>
        <v>-58.826049903071841</v>
      </c>
      <c r="Z3289" s="5">
        <f t="shared" si="1512"/>
        <v>-3004.1688347421941</v>
      </c>
      <c r="AA3289" s="5">
        <f>VLOOKUP(CONCATENATE($F3289," ",$G3289),AllocFactorMatrix,(AA$4+1),FALSE)*$E3289</f>
        <v>-38.853836318017791</v>
      </c>
      <c r="AB3289" s="5">
        <f>VLOOKUP(CONCATENATE($F3289," ",$G3289),AllocFactorMatrix,(AB$4+1),FALSE)*$E3289</f>
        <v>-172.61086284960575</v>
      </c>
      <c r="AC3289" s="5">
        <f>VLOOKUP(CONCATENATE($F3289," ",$G3289),AllocFactorMatrix,(AC$4+1),FALSE)*$E3289</f>
        <v>-35.414097425711546</v>
      </c>
    </row>
    <row r="3290" spans="1:29" hidden="1" outlineLevel="1">
      <c r="E3290" s="48"/>
      <c r="F3290" s="175" t="str">
        <f>F3297</f>
        <v>TRANS_TOTAL</v>
      </c>
      <c r="G3290" s="52" t="str">
        <f>$G$8</f>
        <v>PRODUCTION</v>
      </c>
      <c r="H3290" s="4">
        <f t="shared" si="1515"/>
        <v>0</v>
      </c>
      <c r="I3290" s="5">
        <f>VLOOKUP(CONCATENATE($F3290," ",$G3290),AllocFactorMatrix,(I$4+1),FALSE)*$E3297</f>
        <v>0</v>
      </c>
      <c r="J3290" s="5">
        <f>VLOOKUP(CONCATENATE($F3290," ",$G3290),AllocFactorMatrix,(J$4+1),FALSE)*$E3297</f>
        <v>0</v>
      </c>
      <c r="K3290" s="5">
        <f>VLOOKUP(CONCATENATE($F3290," ",$G3290),AllocFactorMatrix,(K$4+1),FALSE)*$E3297</f>
        <v>0</v>
      </c>
      <c r="L3290" s="5">
        <f>VLOOKUP(CONCATENATE($F3290," ",$G3290),AllocFactorMatrix,(L$4+1),FALSE)*$E3297</f>
        <v>0</v>
      </c>
      <c r="M3290" s="5">
        <f t="shared" si="1511"/>
        <v>0</v>
      </c>
      <c r="N3290" s="5">
        <f>VLOOKUP(CONCATENATE($F3290," ",$G3290),AllocFactorMatrix,(N$4+1),FALSE)*$E3297</f>
        <v>0</v>
      </c>
      <c r="O3290" s="5">
        <f>VLOOKUP(CONCATENATE($F3290," ",$G3290),AllocFactorMatrix,(O$4+1),FALSE)*$E3297</f>
        <v>0</v>
      </c>
      <c r="P3290" s="5">
        <f>VLOOKUP(CONCATENATE($F3290," ",$G3290),AllocFactorMatrix,(P$4+1),FALSE)*$E3297</f>
        <v>0</v>
      </c>
      <c r="Q3290" s="5">
        <f>VLOOKUP(CONCATENATE($F3290," ",$G3290),AllocFactorMatrix,(Q$4+1),FALSE)*$E3297</f>
        <v>0</v>
      </c>
      <c r="R3290" s="5">
        <f t="shared" si="1513"/>
        <v>0</v>
      </c>
      <c r="S3290" s="5">
        <f>VLOOKUP(CONCATENATE($F3290," ",$G3290),AllocFactorMatrix,(S$4+1),FALSE)*$E3297</f>
        <v>0</v>
      </c>
      <c r="T3290" s="5">
        <f>VLOOKUP(CONCATENATE($F3290," ",$G3290),AllocFactorMatrix,(T$4+1),FALSE)*$E3297</f>
        <v>0</v>
      </c>
      <c r="U3290" s="5">
        <f>VLOOKUP(CONCATENATE($F3290," ",$G3290),AllocFactorMatrix,(U$4+1),FALSE)*$E3297</f>
        <v>0</v>
      </c>
      <c r="V3290" s="5">
        <f>VLOOKUP(CONCATENATE($F3290," ",$G3290),AllocFactorMatrix,(V$4+1),FALSE)*$E3297</f>
        <v>0</v>
      </c>
      <c r="W3290" s="5">
        <f>SUBTOTAL(9,S3290:V3290)</f>
        <v>0</v>
      </c>
      <c r="X3290" s="5">
        <f>VLOOKUP(CONCATENATE($F3290," ",$G3290),AllocFactorMatrix,(X$4+1),FALSE)*$E3297</f>
        <v>0</v>
      </c>
      <c r="Y3290" s="5">
        <f>VLOOKUP(CONCATENATE($F3290," ",$G3290),AllocFactorMatrix,(Y$4+1),FALSE)*$E3297</f>
        <v>0</v>
      </c>
      <c r="Z3290" s="5">
        <f t="shared" si="1512"/>
        <v>0</v>
      </c>
      <c r="AA3290" s="5">
        <f>VLOOKUP(CONCATENATE($F3290," ",$G3290),AllocFactorMatrix,(AA$4+1),FALSE)*$E3297</f>
        <v>0</v>
      </c>
      <c r="AB3290" s="5">
        <f>VLOOKUP(CONCATENATE($F3290," ",$G3290),AllocFactorMatrix,(AB$4+1),FALSE)*$E3297</f>
        <v>0</v>
      </c>
      <c r="AC3290" s="5">
        <f>VLOOKUP(CONCATENATE($F3290," ",$G3290),AllocFactorMatrix,(AC$4+1),FALSE)*$E3297</f>
        <v>0</v>
      </c>
    </row>
    <row r="3291" spans="1:29" hidden="1" outlineLevel="1">
      <c r="E3291" s="48"/>
      <c r="F3291" s="175" t="str">
        <f>F3297</f>
        <v>TRANS_TOTAL</v>
      </c>
      <c r="G3291" s="52" t="str">
        <f>$G$9</f>
        <v>BULKTRAN</v>
      </c>
      <c r="H3291" s="4">
        <f t="shared" si="1515"/>
        <v>-25966.629000000001</v>
      </c>
      <c r="I3291" s="5">
        <f>VLOOKUP(CONCATENATE($F3291," ",$G3291),AllocFactorMatrix,(I$4+1),FALSE)*$E3297</f>
        <v>-13356.869904484081</v>
      </c>
      <c r="J3291" s="5">
        <f>VLOOKUP(CONCATENATE($F3291," ",$G3291),AllocFactorMatrix,(J$4+1),FALSE)*$E3297</f>
        <v>-3114.8241152591368</v>
      </c>
      <c r="K3291" s="5">
        <f>VLOOKUP(CONCATENATE($F3291," ",$G3291),AllocFactorMatrix,(K$4+1),FALSE)*$E3297</f>
        <v>-43.308389066248587</v>
      </c>
      <c r="L3291" s="5">
        <f>VLOOKUP(CONCATENATE($F3291," ",$G3291),AllocFactorMatrix,(L$4+1),FALSE)*$E3297</f>
        <v>-6.0317199020092893</v>
      </c>
      <c r="M3291" s="5">
        <f t="shared" si="1511"/>
        <v>-3164.1642242273947</v>
      </c>
      <c r="N3291" s="5">
        <f>VLOOKUP(CONCATENATE($F3291," ",$G3291),AllocFactorMatrix,(N$4+1),FALSE)*$E3297</f>
        <v>-1853.9688460901205</v>
      </c>
      <c r="O3291" s="5">
        <f>VLOOKUP(CONCATENATE($F3291," ",$G3291),AllocFactorMatrix,(O$4+1),FALSE)*$E3297</f>
        <v>-332.21561681823937</v>
      </c>
      <c r="P3291" s="5">
        <f>VLOOKUP(CONCATENATE($F3291," ",$G3291),AllocFactorMatrix,(P$4+1),FALSE)*$E3297</f>
        <v>-67.36993689181179</v>
      </c>
      <c r="Q3291" s="5">
        <f>VLOOKUP(CONCATENATE($F3291," ",$G3291),AllocFactorMatrix,(Q$4+1),FALSE)*$E3297</f>
        <v>-2.5583428873009777</v>
      </c>
      <c r="R3291" s="5">
        <f t="shared" si="1513"/>
        <v>-2256.1127426874727</v>
      </c>
      <c r="S3291" s="5">
        <f>VLOOKUP(CONCATENATE($F3291," ",$G3291),AllocFactorMatrix,(S$4+1),FALSE)*$E3297</f>
        <v>-87.798723005435065</v>
      </c>
      <c r="T3291" s="5">
        <f>VLOOKUP(CONCATENATE($F3291," ",$G3291),AllocFactorMatrix,(T$4+1),FALSE)*$E3297</f>
        <v>-1185.3334599116997</v>
      </c>
      <c r="U3291" s="5">
        <f>VLOOKUP(CONCATENATE($F3291," ",$G3291),AllocFactorMatrix,(U$4+1),FALSE)*$E3297</f>
        <v>-4533.424655946189</v>
      </c>
      <c r="V3291" s="5">
        <f>VLOOKUP(CONCATENATE($F3291," ",$G3291),AllocFactorMatrix,(V$4+1),FALSE)*$E3297</f>
        <v>-821.27192253380178</v>
      </c>
      <c r="W3291" s="5">
        <f t="shared" ref="W3291:W3297" si="1525">SUBTOTAL(9,S3291:V3291)</f>
        <v>-6627.8287613971252</v>
      </c>
      <c r="X3291" s="5">
        <f>VLOOKUP(CONCATENATE($F3291," ",$G3291),AllocFactorMatrix,(X$4+1),FALSE)*$E3297</f>
        <v>-508.83957427443266</v>
      </c>
      <c r="Y3291" s="5">
        <f>VLOOKUP(CONCATENATE($F3291," ",$G3291),AllocFactorMatrix,(Y$4+1),FALSE)*$E3297</f>
        <v>-10.162831417450983</v>
      </c>
      <c r="Z3291" s="5">
        <f t="shared" si="1512"/>
        <v>-519.00240569188361</v>
      </c>
      <c r="AA3291" s="5">
        <f>VLOOKUP(CONCATENATE($F3291," ",$G3291),AllocFactorMatrix,(AA$4+1),FALSE)*$E3297</f>
        <v>-6.7124171871453449</v>
      </c>
      <c r="AB3291" s="5">
        <f>VLOOKUP(CONCATENATE($F3291," ",$G3291),AllocFactorMatrix,(AB$4+1),FALSE)*$E3297</f>
        <v>-29.820378945241618</v>
      </c>
      <c r="AC3291" s="5">
        <f>VLOOKUP(CONCATENATE($F3291," ",$G3291),AllocFactorMatrix,(AC$4+1),FALSE)*$E3297</f>
        <v>-6.1181653796526154</v>
      </c>
    </row>
    <row r="3292" spans="1:29" hidden="1" outlineLevel="1">
      <c r="E3292" s="48"/>
      <c r="F3292" s="175" t="str">
        <f>F3297</f>
        <v>TRANS_TOTAL</v>
      </c>
      <c r="G3292" s="52" t="str">
        <f>$G$10</f>
        <v>SUBTRAN</v>
      </c>
      <c r="H3292" s="4">
        <f t="shared" si="1515"/>
        <v>-7196.3709999999983</v>
      </c>
      <c r="I3292" s="5">
        <f>VLOOKUP(CONCATENATE($F3292," ",$G3292),AllocFactorMatrix,(I$4+1),FALSE)*$E3297</f>
        <v>-3677.0099514411809</v>
      </c>
      <c r="J3292" s="5">
        <f>VLOOKUP(CONCATENATE($F3292," ",$G3292),AllocFactorMatrix,(J$4+1),FALSE)*$E3297</f>
        <v>-861.95324887297227</v>
      </c>
      <c r="K3292" s="5">
        <f>VLOOKUP(CONCATENATE($F3292," ",$G3292),AllocFactorMatrix,(K$4+1),FALSE)*$E3297</f>
        <v>-12.041152649780532</v>
      </c>
      <c r="L3292" s="5">
        <f>VLOOKUP(CONCATENATE($F3292," ",$G3292),AllocFactorMatrix,(L$4+1),FALSE)*$E3297</f>
        <v>-2.1793926833853003</v>
      </c>
      <c r="M3292" s="5">
        <f t="shared" si="1511"/>
        <v>-876.17379420613815</v>
      </c>
      <c r="N3292" s="5">
        <f>VLOOKUP(CONCATENATE($F3292," ",$G3292),AllocFactorMatrix,(N$4+1),FALSE)*$E3297</f>
        <v>-498.14730687695885</v>
      </c>
      <c r="O3292" s="5">
        <f>VLOOKUP(CONCATENATE($F3292," ",$G3292),AllocFactorMatrix,(O$4+1),FALSE)*$E3297</f>
        <v>-89.514568342260745</v>
      </c>
      <c r="P3292" s="5">
        <f>VLOOKUP(CONCATENATE($F3292," ",$G3292),AllocFactorMatrix,(P$4+1),FALSE)*$E3297</f>
        <v>-23.496884032433769</v>
      </c>
      <c r="Q3292" s="5">
        <f>VLOOKUP(CONCATENATE($F3292," ",$G3292),AllocFactorMatrix,(Q$4+1),FALSE)*$E3297</f>
        <v>0</v>
      </c>
      <c r="R3292" s="5">
        <f t="shared" si="1513"/>
        <v>-611.15875925165335</v>
      </c>
      <c r="S3292" s="5">
        <f>VLOOKUP(CONCATENATE($F3292," ",$G3292),AllocFactorMatrix,(S$4+1),FALSE)*$E3297</f>
        <v>-22.453608302168682</v>
      </c>
      <c r="T3292" s="5">
        <f>VLOOKUP(CONCATENATE($F3292," ",$G3292),AllocFactorMatrix,(T$4+1),FALSE)*$E3297</f>
        <v>-315.04589728492056</v>
      </c>
      <c r="U3292" s="5">
        <f>VLOOKUP(CONCATENATE($F3292," ",$G3292),AllocFactorMatrix,(U$4+1),FALSE)*$E3297</f>
        <v>-1553.4192959543373</v>
      </c>
      <c r="V3292" s="5">
        <f>VLOOKUP(CONCATENATE($F3292," ",$G3292),AllocFactorMatrix,(V$4+1),FALSE)*$E3297</f>
        <v>0</v>
      </c>
      <c r="W3292" s="5">
        <f t="shared" si="1525"/>
        <v>-1890.9188015414265</v>
      </c>
      <c r="X3292" s="5">
        <f>VLOOKUP(CONCATENATE($F3292," ",$G3292),AllocFactorMatrix,(X$4+1),FALSE)*$E3297</f>
        <v>-136.55222662106127</v>
      </c>
      <c r="Y3292" s="5">
        <f>VLOOKUP(CONCATENATE($F3292," ",$G3292),AllocFactorMatrix,(Y$4+1),FALSE)*$E3297</f>
        <v>-2.7417662112781671</v>
      </c>
      <c r="Z3292" s="5">
        <f t="shared" si="1512"/>
        <v>-139.29399283233943</v>
      </c>
      <c r="AA3292" s="5">
        <f>VLOOKUP(CONCATENATE($F3292," ",$G3292),AllocFactorMatrix,(AA$4+1),FALSE)*$E3297</f>
        <v>-1.8157007272599583</v>
      </c>
      <c r="AB3292" s="5">
        <f>VLOOKUP(CONCATENATE($F3292," ",$G3292),AllocFactorMatrix,(AB$4+1),FALSE)*$E3297</f>
        <v>0</v>
      </c>
      <c r="AC3292" s="5">
        <f>VLOOKUP(CONCATENATE($F3292," ",$G3292),AllocFactorMatrix,(AC$4+1),FALSE)*$E3297</f>
        <v>0</v>
      </c>
    </row>
    <row r="3293" spans="1:29" hidden="1" outlineLevel="1">
      <c r="E3293" s="48"/>
      <c r="F3293" s="175" t="str">
        <f>F3297</f>
        <v>TRANS_TOTAL</v>
      </c>
      <c r="G3293" s="52" t="str">
        <f>$G$11</f>
        <v>DISTPRI</v>
      </c>
      <c r="H3293" s="4">
        <f t="shared" si="1515"/>
        <v>0</v>
      </c>
      <c r="I3293" s="5">
        <f>VLOOKUP(CONCATENATE($F3293," ",$G3293),AllocFactorMatrix,(I$4+1),FALSE)*$E3297</f>
        <v>0</v>
      </c>
      <c r="J3293" s="5">
        <f>VLOOKUP(CONCATENATE($F3293," ",$G3293),AllocFactorMatrix,(J$4+1),FALSE)*$E3297</f>
        <v>0</v>
      </c>
      <c r="K3293" s="5">
        <f>VLOOKUP(CONCATENATE($F3293," ",$G3293),AllocFactorMatrix,(K$4+1),FALSE)*$E3297</f>
        <v>0</v>
      </c>
      <c r="L3293" s="5">
        <f>VLOOKUP(CONCATENATE($F3293," ",$G3293),AllocFactorMatrix,(L$4+1),FALSE)*$E3297</f>
        <v>0</v>
      </c>
      <c r="M3293" s="5">
        <f t="shared" si="1511"/>
        <v>0</v>
      </c>
      <c r="N3293" s="5">
        <f>VLOOKUP(CONCATENATE($F3293," ",$G3293),AllocFactorMatrix,(N$4+1),FALSE)*$E3297</f>
        <v>0</v>
      </c>
      <c r="O3293" s="5">
        <f>VLOOKUP(CONCATENATE($F3293," ",$G3293),AllocFactorMatrix,(O$4+1),FALSE)*$E3297</f>
        <v>0</v>
      </c>
      <c r="P3293" s="5">
        <f>VLOOKUP(CONCATENATE($F3293," ",$G3293),AllocFactorMatrix,(P$4+1),FALSE)*$E3297</f>
        <v>0</v>
      </c>
      <c r="Q3293" s="5">
        <f>VLOOKUP(CONCATENATE($F3293," ",$G3293),AllocFactorMatrix,(Q$4+1),FALSE)*$E3297</f>
        <v>0</v>
      </c>
      <c r="R3293" s="5">
        <f t="shared" si="1513"/>
        <v>0</v>
      </c>
      <c r="S3293" s="5">
        <f>VLOOKUP(CONCATENATE($F3293," ",$G3293),AllocFactorMatrix,(S$4+1),FALSE)*$E3297</f>
        <v>0</v>
      </c>
      <c r="T3293" s="5">
        <f>VLOOKUP(CONCATENATE($F3293," ",$G3293),AllocFactorMatrix,(T$4+1),FALSE)*$E3297</f>
        <v>0</v>
      </c>
      <c r="U3293" s="5">
        <f>VLOOKUP(CONCATENATE($F3293," ",$G3293),AllocFactorMatrix,(U$4+1),FALSE)*$E3297</f>
        <v>0</v>
      </c>
      <c r="V3293" s="5">
        <f>VLOOKUP(CONCATENATE($F3293," ",$G3293),AllocFactorMatrix,(V$4+1),FALSE)*$E3297</f>
        <v>0</v>
      </c>
      <c r="W3293" s="5">
        <f t="shared" si="1525"/>
        <v>0</v>
      </c>
      <c r="X3293" s="5">
        <f>VLOOKUP(CONCATENATE($F3293," ",$G3293),AllocFactorMatrix,(X$4+1),FALSE)*$E3297</f>
        <v>0</v>
      </c>
      <c r="Y3293" s="5">
        <f>VLOOKUP(CONCATENATE($F3293," ",$G3293),AllocFactorMatrix,(Y$4+1),FALSE)*$E3297</f>
        <v>0</v>
      </c>
      <c r="Z3293" s="5">
        <f t="shared" si="1512"/>
        <v>0</v>
      </c>
      <c r="AA3293" s="5">
        <f>VLOOKUP(CONCATENATE($F3293," ",$G3293),AllocFactorMatrix,(AA$4+1),FALSE)*$E3297</f>
        <v>0</v>
      </c>
      <c r="AB3293" s="5">
        <f>VLOOKUP(CONCATENATE($F3293," ",$G3293),AllocFactorMatrix,(AB$4+1),FALSE)*$E3297</f>
        <v>0</v>
      </c>
      <c r="AC3293" s="5">
        <f>VLOOKUP(CONCATENATE($F3293," ",$G3293),AllocFactorMatrix,(AC$4+1),FALSE)*$E3297</f>
        <v>0</v>
      </c>
    </row>
    <row r="3294" spans="1:29" hidden="1" outlineLevel="1">
      <c r="E3294" s="48"/>
      <c r="F3294" s="175" t="str">
        <f>F3297</f>
        <v>TRANS_TOTAL</v>
      </c>
      <c r="G3294" s="52" t="str">
        <f>$G$12</f>
        <v>DISTSEC</v>
      </c>
      <c r="H3294" s="4">
        <f t="shared" si="1515"/>
        <v>0</v>
      </c>
      <c r="I3294" s="5">
        <f>VLOOKUP(CONCATENATE($F3294," ",$G3294),AllocFactorMatrix,(I$4+1),FALSE)*$E3297</f>
        <v>0</v>
      </c>
      <c r="J3294" s="5">
        <f>VLOOKUP(CONCATENATE($F3294," ",$G3294),AllocFactorMatrix,(J$4+1),FALSE)*$E3297</f>
        <v>0</v>
      </c>
      <c r="K3294" s="5">
        <f>VLOOKUP(CONCATENATE($F3294," ",$G3294),AllocFactorMatrix,(K$4+1),FALSE)*$E3297</f>
        <v>0</v>
      </c>
      <c r="L3294" s="5">
        <f>VLOOKUP(CONCATENATE($F3294," ",$G3294),AllocFactorMatrix,(L$4+1),FALSE)*$E3297</f>
        <v>0</v>
      </c>
      <c r="M3294" s="5">
        <f t="shared" si="1511"/>
        <v>0</v>
      </c>
      <c r="N3294" s="5">
        <f>VLOOKUP(CONCATENATE($F3294," ",$G3294),AllocFactorMatrix,(N$4+1),FALSE)*$E3297</f>
        <v>0</v>
      </c>
      <c r="O3294" s="5">
        <f>VLOOKUP(CONCATENATE($F3294," ",$G3294),AllocFactorMatrix,(O$4+1),FALSE)*$E3297</f>
        <v>0</v>
      </c>
      <c r="P3294" s="5">
        <f>VLOOKUP(CONCATENATE($F3294," ",$G3294),AllocFactorMatrix,(P$4+1),FALSE)*$E3297</f>
        <v>0</v>
      </c>
      <c r="Q3294" s="5">
        <f>VLOOKUP(CONCATENATE($F3294," ",$G3294),AllocFactorMatrix,(Q$4+1),FALSE)*$E3297</f>
        <v>0</v>
      </c>
      <c r="R3294" s="5">
        <f t="shared" si="1513"/>
        <v>0</v>
      </c>
      <c r="S3294" s="5">
        <f>VLOOKUP(CONCATENATE($F3294," ",$G3294),AllocFactorMatrix,(S$4+1),FALSE)*$E3297</f>
        <v>0</v>
      </c>
      <c r="T3294" s="5">
        <f>VLOOKUP(CONCATENATE($F3294," ",$G3294),AllocFactorMatrix,(T$4+1),FALSE)*$E3297</f>
        <v>0</v>
      </c>
      <c r="U3294" s="5">
        <f>VLOOKUP(CONCATENATE($F3294," ",$G3294),AllocFactorMatrix,(U$4+1),FALSE)*$E3297</f>
        <v>0</v>
      </c>
      <c r="V3294" s="5">
        <f>VLOOKUP(CONCATENATE($F3294," ",$G3294),AllocFactorMatrix,(V$4+1),FALSE)*$E3297</f>
        <v>0</v>
      </c>
      <c r="W3294" s="5">
        <f t="shared" si="1525"/>
        <v>0</v>
      </c>
      <c r="X3294" s="5">
        <f>VLOOKUP(CONCATENATE($F3294," ",$G3294),AllocFactorMatrix,(X$4+1),FALSE)*$E3297</f>
        <v>0</v>
      </c>
      <c r="Y3294" s="5">
        <f>VLOOKUP(CONCATENATE($F3294," ",$G3294),AllocFactorMatrix,(Y$4+1),FALSE)*$E3297</f>
        <v>0</v>
      </c>
      <c r="Z3294" s="5">
        <f t="shared" si="1512"/>
        <v>0</v>
      </c>
      <c r="AA3294" s="5">
        <f>VLOOKUP(CONCATENATE($F3294," ",$G3294),AllocFactorMatrix,(AA$4+1),FALSE)*$E3297</f>
        <v>0</v>
      </c>
      <c r="AB3294" s="5">
        <f>VLOOKUP(CONCATENATE($F3294," ",$G3294),AllocFactorMatrix,(AB$4+1),FALSE)*$E3297</f>
        <v>0</v>
      </c>
      <c r="AC3294" s="5">
        <f>VLOOKUP(CONCATENATE($F3294," ",$G3294),AllocFactorMatrix,(AC$4+1),FALSE)*$E3297</f>
        <v>0</v>
      </c>
    </row>
    <row r="3295" spans="1:29" hidden="1" outlineLevel="1">
      <c r="E3295" s="48"/>
      <c r="F3295" s="175" t="str">
        <f>F3297</f>
        <v>TRANS_TOTAL</v>
      </c>
      <c r="G3295" s="52" t="str">
        <f>$G$13</f>
        <v>ENERGY</v>
      </c>
      <c r="H3295" s="4">
        <f t="shared" si="1515"/>
        <v>0</v>
      </c>
      <c r="I3295" s="5">
        <f>VLOOKUP(CONCATENATE($F3295," ",$G3295),AllocFactorMatrix,(I$4+1),FALSE)*$E3297</f>
        <v>0</v>
      </c>
      <c r="J3295" s="5">
        <f>VLOOKUP(CONCATENATE($F3295," ",$G3295),AllocFactorMatrix,(J$4+1),FALSE)*$E3297</f>
        <v>0</v>
      </c>
      <c r="K3295" s="5">
        <f>VLOOKUP(CONCATENATE($F3295," ",$G3295),AllocFactorMatrix,(K$4+1),FALSE)*$E3297</f>
        <v>0</v>
      </c>
      <c r="L3295" s="5">
        <f>VLOOKUP(CONCATENATE($F3295," ",$G3295),AllocFactorMatrix,(L$4+1),FALSE)*$E3297</f>
        <v>0</v>
      </c>
      <c r="M3295" s="5">
        <f t="shared" si="1511"/>
        <v>0</v>
      </c>
      <c r="N3295" s="5">
        <f>VLOOKUP(CONCATENATE($F3295," ",$G3295),AllocFactorMatrix,(N$4+1),FALSE)*$E3297</f>
        <v>0</v>
      </c>
      <c r="O3295" s="5">
        <f>VLOOKUP(CONCATENATE($F3295," ",$G3295),AllocFactorMatrix,(O$4+1),FALSE)*$E3297</f>
        <v>0</v>
      </c>
      <c r="P3295" s="5">
        <f>VLOOKUP(CONCATENATE($F3295," ",$G3295),AllocFactorMatrix,(P$4+1),FALSE)*$E3297</f>
        <v>0</v>
      </c>
      <c r="Q3295" s="5">
        <f>VLOOKUP(CONCATENATE($F3295," ",$G3295),AllocFactorMatrix,(Q$4+1),FALSE)*$E3297</f>
        <v>0</v>
      </c>
      <c r="R3295" s="5">
        <f t="shared" si="1513"/>
        <v>0</v>
      </c>
      <c r="S3295" s="5">
        <f>VLOOKUP(CONCATENATE($F3295," ",$G3295),AllocFactorMatrix,(S$4+1),FALSE)*$E3297</f>
        <v>0</v>
      </c>
      <c r="T3295" s="5">
        <f>VLOOKUP(CONCATENATE($F3295," ",$G3295),AllocFactorMatrix,(T$4+1),FALSE)*$E3297</f>
        <v>0</v>
      </c>
      <c r="U3295" s="5">
        <f>VLOOKUP(CONCATENATE($F3295," ",$G3295),AllocFactorMatrix,(U$4+1),FALSE)*$E3297</f>
        <v>0</v>
      </c>
      <c r="V3295" s="5">
        <f>VLOOKUP(CONCATENATE($F3295," ",$G3295),AllocFactorMatrix,(V$4+1),FALSE)*$E3297</f>
        <v>0</v>
      </c>
      <c r="W3295" s="5">
        <f t="shared" si="1525"/>
        <v>0</v>
      </c>
      <c r="X3295" s="5">
        <f>VLOOKUP(CONCATENATE($F3295," ",$G3295),AllocFactorMatrix,(X$4+1),FALSE)*$E3297</f>
        <v>0</v>
      </c>
      <c r="Y3295" s="5">
        <f>VLOOKUP(CONCATENATE($F3295," ",$G3295),AllocFactorMatrix,(Y$4+1),FALSE)*$E3297</f>
        <v>0</v>
      </c>
      <c r="Z3295" s="5">
        <f t="shared" si="1512"/>
        <v>0</v>
      </c>
      <c r="AA3295" s="5">
        <f>VLOOKUP(CONCATENATE($F3295," ",$G3295),AllocFactorMatrix,(AA$4+1),FALSE)*$E3297</f>
        <v>0</v>
      </c>
      <c r="AB3295" s="5">
        <f>VLOOKUP(CONCATENATE($F3295," ",$G3295),AllocFactorMatrix,(AB$4+1),FALSE)*$E3297</f>
        <v>0</v>
      </c>
      <c r="AC3295" s="5">
        <f>VLOOKUP(CONCATENATE($F3295," ",$G3295),AllocFactorMatrix,(AC$4+1),FALSE)*$E3297</f>
        <v>0</v>
      </c>
    </row>
    <row r="3296" spans="1:29" hidden="1" outlineLevel="1">
      <c r="E3296" s="48"/>
      <c r="F3296" s="175" t="str">
        <f>F3297</f>
        <v>TRANS_TOTAL</v>
      </c>
      <c r="G3296" s="52" t="str">
        <f>$G$14</f>
        <v>CUSTOMER</v>
      </c>
      <c r="H3296" s="4">
        <f t="shared" si="1515"/>
        <v>0</v>
      </c>
      <c r="I3296" s="5">
        <f>VLOOKUP(CONCATENATE($F3296," ",$G3296),AllocFactorMatrix,(I$4+1),FALSE)*$E3297</f>
        <v>0</v>
      </c>
      <c r="J3296" s="5">
        <f>VLOOKUP(CONCATENATE($F3296," ",$G3296),AllocFactorMatrix,(J$4+1),FALSE)*$E3297</f>
        <v>0</v>
      </c>
      <c r="K3296" s="5">
        <f>VLOOKUP(CONCATENATE($F3296," ",$G3296),AllocFactorMatrix,(K$4+1),FALSE)*$E3297</f>
        <v>0</v>
      </c>
      <c r="L3296" s="5">
        <f>VLOOKUP(CONCATENATE($F3296," ",$G3296),AllocFactorMatrix,(L$4+1),FALSE)*$E3297</f>
        <v>0</v>
      </c>
      <c r="M3296" s="5">
        <f t="shared" si="1511"/>
        <v>0</v>
      </c>
      <c r="N3296" s="5">
        <f>VLOOKUP(CONCATENATE($F3296," ",$G3296),AllocFactorMatrix,(N$4+1),FALSE)*$E3297</f>
        <v>0</v>
      </c>
      <c r="O3296" s="5">
        <f>VLOOKUP(CONCATENATE($F3296," ",$G3296),AllocFactorMatrix,(O$4+1),FALSE)*$E3297</f>
        <v>0</v>
      </c>
      <c r="P3296" s="5">
        <f>VLOOKUP(CONCATENATE($F3296," ",$G3296),AllocFactorMatrix,(P$4+1),FALSE)*$E3297</f>
        <v>0</v>
      </c>
      <c r="Q3296" s="5">
        <f>VLOOKUP(CONCATENATE($F3296," ",$G3296),AllocFactorMatrix,(Q$4+1),FALSE)*$E3297</f>
        <v>0</v>
      </c>
      <c r="R3296" s="5">
        <f t="shared" si="1513"/>
        <v>0</v>
      </c>
      <c r="S3296" s="5">
        <f>VLOOKUP(CONCATENATE($F3296," ",$G3296),AllocFactorMatrix,(S$4+1),FALSE)*$E3297</f>
        <v>0</v>
      </c>
      <c r="T3296" s="5">
        <f>VLOOKUP(CONCATENATE($F3296," ",$G3296),AllocFactorMatrix,(T$4+1),FALSE)*$E3297</f>
        <v>0</v>
      </c>
      <c r="U3296" s="5">
        <f>VLOOKUP(CONCATENATE($F3296," ",$G3296),AllocFactorMatrix,(U$4+1),FALSE)*$E3297</f>
        <v>0</v>
      </c>
      <c r="V3296" s="5">
        <f>VLOOKUP(CONCATENATE($F3296," ",$G3296),AllocFactorMatrix,(V$4+1),FALSE)*$E3297</f>
        <v>0</v>
      </c>
      <c r="W3296" s="5">
        <f t="shared" si="1525"/>
        <v>0</v>
      </c>
      <c r="X3296" s="5">
        <f>VLOOKUP(CONCATENATE($F3296," ",$G3296),AllocFactorMatrix,(X$4+1),FALSE)*$E3297</f>
        <v>0</v>
      </c>
      <c r="Y3296" s="5">
        <f>VLOOKUP(CONCATENATE($F3296," ",$G3296),AllocFactorMatrix,(Y$4+1),FALSE)*$E3297</f>
        <v>0</v>
      </c>
      <c r="Z3296" s="5">
        <f t="shared" si="1512"/>
        <v>0</v>
      </c>
      <c r="AA3296" s="5">
        <f>VLOOKUP(CONCATENATE($F3296," ",$G3296),AllocFactorMatrix,(AA$4+1),FALSE)*$E3297</f>
        <v>0</v>
      </c>
      <c r="AB3296" s="5">
        <f>VLOOKUP(CONCATENATE($F3296," ",$G3296),AllocFactorMatrix,(AB$4+1),FALSE)*$E3297</f>
        <v>0</v>
      </c>
      <c r="AC3296" s="5">
        <f>VLOOKUP(CONCATENATE($F3296," ",$G3296),AllocFactorMatrix,(AC$4+1),FALSE)*$E3297</f>
        <v>0</v>
      </c>
    </row>
    <row r="3297" spans="1:29" collapsed="1">
      <c r="D3297" s="88" t="s">
        <v>652</v>
      </c>
      <c r="E3297" s="54">
        <v>-33163</v>
      </c>
      <c r="F3297" s="93" t="s">
        <v>191</v>
      </c>
      <c r="G3297" s="52" t="str">
        <f>$G$15</f>
        <v>TOTAL</v>
      </c>
      <c r="H3297" s="4">
        <f t="shared" si="1515"/>
        <v>-33162.999999999993</v>
      </c>
      <c r="I3297" s="5">
        <f>VLOOKUP(CONCATENATE($F3297," ",$G3297),AllocFactorMatrix,(I$4+1),FALSE)*$E3297</f>
        <v>-17033.879855925261</v>
      </c>
      <c r="J3297" s="5">
        <f>VLOOKUP(CONCATENATE($F3297," ",$G3297),AllocFactorMatrix,(J$4+1),FALSE)*$E3297</f>
        <v>-3976.7773641321087</v>
      </c>
      <c r="K3297" s="5">
        <f>VLOOKUP(CONCATENATE($F3297," ",$G3297),AllocFactorMatrix,(K$4+1),FALSE)*$E3297</f>
        <v>-55.349541716029115</v>
      </c>
      <c r="L3297" s="5">
        <f>VLOOKUP(CONCATENATE($F3297," ",$G3297),AllocFactorMatrix,(L$4+1),FALSE)*$E3297</f>
        <v>-8.2111125853945897</v>
      </c>
      <c r="M3297" s="5">
        <f t="shared" si="1511"/>
        <v>-4040.3380184335324</v>
      </c>
      <c r="N3297" s="5">
        <f>VLOOKUP(CONCATENATE($F3297," ",$G3297),AllocFactorMatrix,(N$4+1),FALSE)*$E3297</f>
        <v>-2352.1161529670794</v>
      </c>
      <c r="O3297" s="5">
        <f>VLOOKUP(CONCATENATE($F3297," ",$G3297),AllocFactorMatrix,(O$4+1),FALSE)*$E3297</f>
        <v>-421.73018516050013</v>
      </c>
      <c r="P3297" s="5">
        <f>VLOOKUP(CONCATENATE($F3297," ",$G3297),AllocFactorMatrix,(P$4+1),FALSE)*$E3297</f>
        <v>-90.866820924245559</v>
      </c>
      <c r="Q3297" s="5">
        <f>VLOOKUP(CONCATENATE($F3297," ",$G3297),AllocFactorMatrix,(Q$4+1),FALSE)*$E3297</f>
        <v>-2.5583428873009777</v>
      </c>
      <c r="R3297" s="5">
        <f t="shared" si="1513"/>
        <v>-2867.2715019391262</v>
      </c>
      <c r="S3297" s="5">
        <f>VLOOKUP(CONCATENATE($F3297," ",$G3297),AllocFactorMatrix,(S$4+1),FALSE)*$E3297</f>
        <v>-110.25233130760374</v>
      </c>
      <c r="T3297" s="5">
        <f>VLOOKUP(CONCATENATE($F3297," ",$G3297),AllocFactorMatrix,(T$4+1),FALSE)*$E3297</f>
        <v>-1500.3793571966203</v>
      </c>
      <c r="U3297" s="5">
        <f>VLOOKUP(CONCATENATE($F3297," ",$G3297),AllocFactorMatrix,(U$4+1),FALSE)*$E3297</f>
        <v>-6086.8439519005269</v>
      </c>
      <c r="V3297" s="5">
        <f>VLOOKUP(CONCATENATE($F3297," ",$G3297),AllocFactorMatrix,(V$4+1),FALSE)*$E3297</f>
        <v>-821.27192253380178</v>
      </c>
      <c r="W3297" s="5">
        <f t="shared" si="1525"/>
        <v>-8518.7475629385535</v>
      </c>
      <c r="X3297" s="5">
        <f>VLOOKUP(CONCATENATE($F3297," ",$G3297),AllocFactorMatrix,(X$4+1),FALSE)*$E3297</f>
        <v>-645.39180089549393</v>
      </c>
      <c r="Y3297" s="5">
        <f>VLOOKUP(CONCATENATE($F3297," ",$G3297),AllocFactorMatrix,(Y$4+1),FALSE)*$E3297</f>
        <v>-12.90459762872915</v>
      </c>
      <c r="Z3297" s="5">
        <f t="shared" si="1512"/>
        <v>-658.29639852422304</v>
      </c>
      <c r="AA3297" s="5">
        <f>VLOOKUP(CONCATENATE($F3297," ",$G3297),AllocFactorMatrix,(AA$4+1),FALSE)*$E3297</f>
        <v>-8.5281179144053034</v>
      </c>
      <c r="AB3297" s="5">
        <f>VLOOKUP(CONCATENATE($F3297," ",$G3297),AllocFactorMatrix,(AB$4+1),FALSE)*$E3297</f>
        <v>-29.820378945241618</v>
      </c>
      <c r="AC3297" s="5">
        <f>VLOOKUP(CONCATENATE($F3297," ",$G3297),AllocFactorMatrix,(AC$4+1),FALSE)*$E3297</f>
        <v>-6.1181653796526154</v>
      </c>
    </row>
    <row r="3298" spans="1:29" s="44" customFormat="1" hidden="1" outlineLevel="1">
      <c r="A3298" s="53"/>
      <c r="B3298" s="104"/>
      <c r="C3298" s="52"/>
      <c r="D3298" s="52"/>
      <c r="E3298" s="48"/>
      <c r="F3298" s="175" t="str">
        <f>F3305</f>
        <v>TDPLANT</v>
      </c>
      <c r="G3298" s="52" t="str">
        <f>$G$8</f>
        <v>PRODUCTION</v>
      </c>
      <c r="H3298" s="45">
        <f t="shared" ref="H3298:H3321" si="1526">SUBTOTAL(9,I3298:AC3298)</f>
        <v>-3132.498034272779</v>
      </c>
      <c r="I3298" s="46">
        <f>VLOOKUP(CONCATENATE($F3298," ",$G3298),AllocFactorMatrix,(I$4+1),FALSE)*$E3305</f>
        <v>-1611.3130710895753</v>
      </c>
      <c r="J3298" s="46">
        <f>VLOOKUP(CONCATENATE($F3298," ",$G3298),AllocFactorMatrix,(J$4+1),FALSE)*$E3305</f>
        <v>-375.75845590718353</v>
      </c>
      <c r="K3298" s="46">
        <f>VLOOKUP(CONCATENATE($F3298," ",$G3298),AllocFactorMatrix,(K$4+1),FALSE)*$E3305</f>
        <v>-5.2245304393398309</v>
      </c>
      <c r="L3298" s="46">
        <f>VLOOKUP(CONCATENATE($F3298," ",$G3298),AllocFactorMatrix,(L$4+1),FALSE)*$E3305</f>
        <v>-0.72763972313572522</v>
      </c>
      <c r="M3298" s="46">
        <f t="shared" ref="M3298:M3305" si="1527">SUBTOTAL(9,J3298:L3298)</f>
        <v>-381.7106260696591</v>
      </c>
      <c r="N3298" s="46">
        <f>VLOOKUP(CONCATENATE($F3298," ",$G3298),AllocFactorMatrix,(N$4+1),FALSE)*$E3305</f>
        <v>-223.65451310527348</v>
      </c>
      <c r="O3298" s="46">
        <f>VLOOKUP(CONCATENATE($F3298," ",$G3298),AllocFactorMatrix,(O$4+1),FALSE)*$E3305</f>
        <v>-40.07700678581935</v>
      </c>
      <c r="P3298" s="46">
        <f>VLOOKUP(CONCATENATE($F3298," ",$G3298),AllocFactorMatrix,(P$4+1),FALSE)*$E3305</f>
        <v>-8.1272079977220599</v>
      </c>
      <c r="Q3298" s="46">
        <f>VLOOKUP(CONCATENATE($F3298," ",$G3298),AllocFactorMatrix,(Q$4+1),FALSE)*$E3305</f>
        <v>-0.30862704841148453</v>
      </c>
      <c r="R3298" s="46">
        <f t="shared" ref="R3298:R3305" si="1528">SUBTOTAL(9,N3298:Q3298)</f>
        <v>-272.16735493722638</v>
      </c>
      <c r="S3298" s="46">
        <f>VLOOKUP(CONCATENATE($F3298," ",$G3298),AllocFactorMatrix,(S$4+1),FALSE)*$E3305</f>
        <v>-10.591645424062769</v>
      </c>
      <c r="T3298" s="46">
        <f>VLOOKUP(CONCATENATE($F3298," ",$G3298),AllocFactorMatrix,(T$4+1),FALSE)*$E3305</f>
        <v>-142.99332936636293</v>
      </c>
      <c r="U3298" s="46">
        <f>VLOOKUP(CONCATENATE($F3298," ",$G3298),AllocFactorMatrix,(U$4+1),FALSE)*$E3305</f>
        <v>-546.8920830376245</v>
      </c>
      <c r="V3298" s="46">
        <f>VLOOKUP(CONCATENATE($F3298," ",$G3298),AllocFactorMatrix,(V$4+1),FALSE)*$E3305</f>
        <v>-99.074573096899101</v>
      </c>
      <c r="W3298" s="46">
        <f>SUBTOTAL(9,S3298:V3298)</f>
        <v>-799.55163092494934</v>
      </c>
      <c r="X3298" s="46">
        <f>VLOOKUP(CONCATENATE($F3298," ",$G3298),AllocFactorMatrix,(X$4+1),FALSE)*$E3305</f>
        <v>-61.384131385512454</v>
      </c>
      <c r="Y3298" s="46">
        <f>VLOOKUP(CONCATENATE($F3298," ",$G3298),AllocFactorMatrix,(Y$4+1),FALSE)*$E3305</f>
        <v>-1.225998547513073</v>
      </c>
      <c r="Z3298" s="46">
        <f t="shared" ref="Z3298:Z3305" si="1529">SUBTOTAL(9,X3298:Y3298)</f>
        <v>-62.610129933025526</v>
      </c>
      <c r="AA3298" s="46">
        <f>VLOOKUP(CONCATENATE($F3298," ",$G3298),AllocFactorMatrix,(AA$4+1),FALSE)*$E3305</f>
        <v>-0.80975600044008844</v>
      </c>
      <c r="AB3298" s="46">
        <f>VLOOKUP(CONCATENATE($F3298," ",$G3298),AllocFactorMatrix,(AB$4+1),FALSE)*$E3305</f>
        <v>-3.5973971988138596</v>
      </c>
      <c r="AC3298" s="46">
        <f>VLOOKUP(CONCATENATE($F3298," ",$G3298),AllocFactorMatrix,(AC$4+1),FALSE)*$E3305</f>
        <v>-0.73806811908921977</v>
      </c>
    </row>
    <row r="3299" spans="1:29" s="44" customFormat="1" hidden="1" outlineLevel="1">
      <c r="A3299" s="53"/>
      <c r="B3299" s="104"/>
      <c r="C3299" s="52"/>
      <c r="D3299" s="52"/>
      <c r="E3299" s="48"/>
      <c r="F3299" s="175" t="str">
        <f>F3305</f>
        <v>TDPLANT</v>
      </c>
      <c r="G3299" s="52" t="str">
        <f>$G$9</f>
        <v>BULKTRAN</v>
      </c>
      <c r="H3299" s="45">
        <f t="shared" si="1526"/>
        <v>-129462.75237943533</v>
      </c>
      <c r="I3299" s="46">
        <f>VLOOKUP(CONCATENATE($F3299," ",$G3299),AllocFactorMatrix,(I$4+1),FALSE)*$E3305</f>
        <v>-66593.824751320441</v>
      </c>
      <c r="J3299" s="46">
        <f>VLOOKUP(CONCATENATE($F3299," ",$G3299),AllocFactorMatrix,(J$4+1),FALSE)*$E3305</f>
        <v>-15529.690170383203</v>
      </c>
      <c r="K3299" s="46">
        <f>VLOOKUP(CONCATENATE($F3299," ",$G3299),AllocFactorMatrix,(K$4+1),FALSE)*$E3305</f>
        <v>-215.92418675662466</v>
      </c>
      <c r="L3299" s="46">
        <f>VLOOKUP(CONCATENATE($F3299," ",$G3299),AllocFactorMatrix,(L$4+1),FALSE)*$E3305</f>
        <v>-30.072561983149242</v>
      </c>
      <c r="M3299" s="46">
        <f t="shared" si="1527"/>
        <v>-15775.686919122978</v>
      </c>
      <c r="N3299" s="46">
        <f>VLOOKUP(CONCATENATE($F3299," ",$G3299),AllocFactorMatrix,(N$4+1),FALSE)*$E3305</f>
        <v>-9243.3988886486877</v>
      </c>
      <c r="O3299" s="46">
        <f>VLOOKUP(CONCATENATE($F3299," ",$G3299),AllocFactorMatrix,(O$4+1),FALSE)*$E3305</f>
        <v>-1656.3393013671935</v>
      </c>
      <c r="P3299" s="46">
        <f>VLOOKUP(CONCATENATE($F3299," ",$G3299),AllocFactorMatrix,(P$4+1),FALSE)*$E3305</f>
        <v>-335.88870768103232</v>
      </c>
      <c r="Q3299" s="46">
        <f>VLOOKUP(CONCATENATE($F3299," ",$G3299),AllocFactorMatrix,(Q$4+1),FALSE)*$E3305</f>
        <v>-12.755221777934139</v>
      </c>
      <c r="R3299" s="46">
        <f t="shared" si="1528"/>
        <v>-11248.382119474847</v>
      </c>
      <c r="S3299" s="46">
        <f>VLOOKUP(CONCATENATE($F3299," ",$G3299),AllocFactorMatrix,(S$4+1),FALSE)*$E3305</f>
        <v>-437.74123840577357</v>
      </c>
      <c r="T3299" s="46">
        <f>VLOOKUP(CONCATENATE($F3299," ",$G3299),AllocFactorMatrix,(T$4+1),FALSE)*$E3305</f>
        <v>-5909.7594919851845</v>
      </c>
      <c r="U3299" s="46">
        <f>VLOOKUP(CONCATENATE($F3299," ",$G3299),AllocFactorMatrix,(U$4+1),FALSE)*$E3305</f>
        <v>-22602.457703061431</v>
      </c>
      <c r="V3299" s="46">
        <f>VLOOKUP(CONCATENATE($F3299," ",$G3299),AllocFactorMatrix,(V$4+1),FALSE)*$E3305</f>
        <v>-4094.6448437021381</v>
      </c>
      <c r="W3299" s="46">
        <f t="shared" ref="W3299:W3305" si="1530">SUBTOTAL(9,S3299:V3299)</f>
        <v>-33044.603277154529</v>
      </c>
      <c r="X3299" s="46">
        <f>VLOOKUP(CONCATENATE($F3299," ",$G3299),AllocFactorMatrix,(X$4+1),FALSE)*$E3305</f>
        <v>-2536.9396930632847</v>
      </c>
      <c r="Y3299" s="46">
        <f>VLOOKUP(CONCATENATE($F3299," ",$G3299),AllocFactorMatrix,(Y$4+1),FALSE)*$E3305</f>
        <v>-50.669192649974036</v>
      </c>
      <c r="Z3299" s="46">
        <f t="shared" si="1529"/>
        <v>-2587.6088857132586</v>
      </c>
      <c r="AA3299" s="46">
        <f>VLOOKUP(CONCATENATE($F3299," ",$G3299),AllocFactorMatrix,(AA$4+1),FALSE)*$E3305</f>
        <v>-33.466338821526044</v>
      </c>
      <c r="AB3299" s="46">
        <f>VLOOKUP(CONCATENATE($F3299," ",$G3299),AllocFactorMatrix,(AB$4+1),FALSE)*$E3305</f>
        <v>-148.67653153009363</v>
      </c>
      <c r="AC3299" s="46">
        <f>VLOOKUP(CONCATENATE($F3299," ",$G3299),AllocFactorMatrix,(AC$4+1),FALSE)*$E3305</f>
        <v>-30.503556297677331</v>
      </c>
    </row>
    <row r="3300" spans="1:29" s="44" customFormat="1" hidden="1" outlineLevel="1">
      <c r="A3300" s="53"/>
      <c r="B3300" s="104"/>
      <c r="C3300" s="52"/>
      <c r="D3300" s="52"/>
      <c r="E3300" s="48"/>
      <c r="F3300" s="175" t="str">
        <f>F3305</f>
        <v>TDPLANT</v>
      </c>
      <c r="G3300" s="52" t="str">
        <f>$G$10</f>
        <v>SUBTRAN</v>
      </c>
      <c r="H3300" s="45">
        <f t="shared" si="1526"/>
        <v>-35844.363446393072</v>
      </c>
      <c r="I3300" s="46">
        <f>VLOOKUP(CONCATENATE($F3300," ",$G3300),AllocFactorMatrix,(I$4+1),FALSE)*$E3305</f>
        <v>-18314.797985743346</v>
      </c>
      <c r="J3300" s="46">
        <f>VLOOKUP(CONCATENATE($F3300," ",$G3300),AllocFactorMatrix,(J$4+1),FALSE)*$E3305</f>
        <v>-4293.2980423608124</v>
      </c>
      <c r="K3300" s="46">
        <f>VLOOKUP(CONCATENATE($F3300," ",$G3300),AllocFactorMatrix,(K$4+1),FALSE)*$E3305</f>
        <v>-59.975708852730413</v>
      </c>
      <c r="L3300" s="46">
        <f>VLOOKUP(CONCATENATE($F3300," ",$G3300),AllocFactorMatrix,(L$4+1),FALSE)*$E3305</f>
        <v>-10.855324640109936</v>
      </c>
      <c r="M3300" s="46">
        <f t="shared" si="1527"/>
        <v>-4364.1290758536525</v>
      </c>
      <c r="N3300" s="46">
        <f>VLOOKUP(CONCATENATE($F3300," ",$G3300),AllocFactorMatrix,(N$4+1),FALSE)*$E3305</f>
        <v>-2481.2190918922352</v>
      </c>
      <c r="O3300" s="46">
        <f>VLOOKUP(CONCATENATE($F3300," ",$G3300),AllocFactorMatrix,(O$4+1),FALSE)*$E3305</f>
        <v>-445.8626051112409</v>
      </c>
      <c r="P3300" s="46">
        <f>VLOOKUP(CONCATENATE($F3300," ",$G3300),AllocFactorMatrix,(P$4+1),FALSE)*$E3305</f>
        <v>-117.03549624057823</v>
      </c>
      <c r="Q3300" s="46">
        <f>VLOOKUP(CONCATENATE($F3300," ",$G3300),AllocFactorMatrix,(Q$4+1),FALSE)*$E3305</f>
        <v>0</v>
      </c>
      <c r="R3300" s="46">
        <f t="shared" si="1528"/>
        <v>-3044.1171932440543</v>
      </c>
      <c r="S3300" s="46">
        <f>VLOOKUP(CONCATENATE($F3300," ",$G3300),AllocFactorMatrix,(S$4+1),FALSE)*$E3305</f>
        <v>-111.83905008036456</v>
      </c>
      <c r="T3300" s="46">
        <f>VLOOKUP(CONCATENATE($F3300," ",$G3300),AllocFactorMatrix,(T$4+1),FALSE)*$E3305</f>
        <v>-1569.2103206707538</v>
      </c>
      <c r="U3300" s="46">
        <f>VLOOKUP(CONCATENATE($F3300," ",$G3300),AllocFactorMatrix,(U$4+1),FALSE)*$E3305</f>
        <v>-7737.4173494984225</v>
      </c>
      <c r="V3300" s="46">
        <f>VLOOKUP(CONCATENATE($F3300," ",$G3300),AllocFactorMatrix,(V$4+1),FALSE)*$E3305</f>
        <v>0</v>
      </c>
      <c r="W3300" s="46">
        <f t="shared" si="1530"/>
        <v>-9418.4667202495402</v>
      </c>
      <c r="X3300" s="46">
        <f>VLOOKUP(CONCATENATE($F3300," ",$G3300),AllocFactorMatrix,(X$4+1),FALSE)*$E3305</f>
        <v>-680.15221010972778</v>
      </c>
      <c r="Y3300" s="46">
        <f>VLOOKUP(CONCATENATE($F3300," ",$G3300),AllocFactorMatrix,(Y$4+1),FALSE)*$E3305</f>
        <v>-13.656447751525704</v>
      </c>
      <c r="Z3300" s="46">
        <f t="shared" si="1529"/>
        <v>-693.80865786125344</v>
      </c>
      <c r="AA3300" s="46">
        <f>VLOOKUP(CONCATENATE($F3300," ",$G3300),AllocFactorMatrix,(AA$4+1),FALSE)*$E3305</f>
        <v>-9.0438134412172708</v>
      </c>
      <c r="AB3300" s="46">
        <f>VLOOKUP(CONCATENATE($F3300," ",$G3300),AllocFactorMatrix,(AB$4+1),FALSE)*$E3305</f>
        <v>0</v>
      </c>
      <c r="AC3300" s="46">
        <f>VLOOKUP(CONCATENATE($F3300," ",$G3300),AllocFactorMatrix,(AC$4+1),FALSE)*$E3305</f>
        <v>0</v>
      </c>
    </row>
    <row r="3301" spans="1:29" s="44" customFormat="1" hidden="1" outlineLevel="1">
      <c r="A3301" s="53"/>
      <c r="B3301" s="104"/>
      <c r="C3301" s="52"/>
      <c r="D3301" s="52"/>
      <c r="E3301" s="48"/>
      <c r="F3301" s="175" t="str">
        <f>F3305</f>
        <v>TDPLANT</v>
      </c>
      <c r="G3301" s="52" t="str">
        <f>$G$11</f>
        <v>DISTPRI</v>
      </c>
      <c r="H3301" s="45">
        <f t="shared" si="1526"/>
        <v>-141388.40562846101</v>
      </c>
      <c r="I3301" s="46">
        <f>VLOOKUP(CONCATENATE($F3301," ",$G3301),AllocFactorMatrix,(I$4+1),FALSE)*$E3305</f>
        <v>-92582.127339856364</v>
      </c>
      <c r="J3301" s="46">
        <f>VLOOKUP(CONCATENATE($F3301," ",$G3301),AllocFactorMatrix,(J$4+1),FALSE)*$E3305</f>
        <v>-21667.791147415945</v>
      </c>
      <c r="K3301" s="46">
        <f>VLOOKUP(CONCATENATE($F3301," ",$G3301),AllocFactorMatrix,(K$4+1),FALSE)*$E3305</f>
        <v>-302.65030870460049</v>
      </c>
      <c r="L3301" s="46">
        <f>VLOOKUP(CONCATENATE($F3301," ",$G3301),AllocFactorMatrix,(L$4+1),FALSE)*$E3305</f>
        <v>0</v>
      </c>
      <c r="M3301" s="46">
        <f t="shared" si="1527"/>
        <v>-21970.441456120545</v>
      </c>
      <c r="N3301" s="46">
        <f>VLOOKUP(CONCATENATE($F3301," ",$G3301),AllocFactorMatrix,(N$4+1),FALSE)*$E3305</f>
        <v>-12578.577815378127</v>
      </c>
      <c r="O3301" s="46">
        <f>VLOOKUP(CONCATENATE($F3301," ",$G3301),AllocFactorMatrix,(O$4+1),FALSE)*$E3305</f>
        <v>-2260.1086879290174</v>
      </c>
      <c r="P3301" s="46">
        <f>VLOOKUP(CONCATENATE($F3301," ",$G3301),AllocFactorMatrix,(P$4+1),FALSE)*$E3305</f>
        <v>0</v>
      </c>
      <c r="Q3301" s="46">
        <f>VLOOKUP(CONCATENATE($F3301," ",$G3301),AllocFactorMatrix,(Q$4+1),FALSE)*$E3305</f>
        <v>0</v>
      </c>
      <c r="R3301" s="46">
        <f t="shared" si="1528"/>
        <v>-14838.686503307144</v>
      </c>
      <c r="S3301" s="46">
        <f>VLOOKUP(CONCATENATE($F3301," ",$G3301),AllocFactorMatrix,(S$4+1),FALSE)*$E3305</f>
        <v>-568.7624978903832</v>
      </c>
      <c r="T3301" s="46">
        <f>VLOOKUP(CONCATENATE($F3301," ",$G3301),AllocFactorMatrix,(T$4+1),FALSE)*$E3305</f>
        <v>-7864.7697943529529</v>
      </c>
      <c r="U3301" s="46">
        <f>VLOOKUP(CONCATENATE($F3301," ",$G3301),AllocFactorMatrix,(U$4+1),FALSE)*$E3305</f>
        <v>0</v>
      </c>
      <c r="V3301" s="46">
        <f>VLOOKUP(CONCATENATE($F3301," ",$G3301),AllocFactorMatrix,(V$4+1),FALSE)*$E3305</f>
        <v>0</v>
      </c>
      <c r="W3301" s="46">
        <f t="shared" si="1530"/>
        <v>-8433.532292243337</v>
      </c>
      <c r="X3301" s="46">
        <f>VLOOKUP(CONCATENATE($F3301," ",$G3301),AllocFactorMatrix,(X$4+1),FALSE)*$E3305</f>
        <v>-3448.9421000874158</v>
      </c>
      <c r="Y3301" s="46">
        <f>VLOOKUP(CONCATENATE($F3301," ",$G3301),AllocFactorMatrix,(Y$4+1),FALSE)*$E3305</f>
        <v>-69.225706963726864</v>
      </c>
      <c r="Z3301" s="46">
        <f t="shared" si="1529"/>
        <v>-3518.1678070511425</v>
      </c>
      <c r="AA3301" s="46">
        <f>VLOOKUP(CONCATENATE($F3301," ",$G3301),AllocFactorMatrix,(AA$4+1),FALSE)*$E3305</f>
        <v>-45.45022988250102</v>
      </c>
      <c r="AB3301" s="46">
        <f>VLOOKUP(CONCATENATE($F3301," ",$G3301),AllocFactorMatrix,(AB$4+1),FALSE)*$E3305</f>
        <v>0</v>
      </c>
      <c r="AC3301" s="46">
        <f>VLOOKUP(CONCATENATE($F3301," ",$G3301),AllocFactorMatrix,(AC$4+1),FALSE)*$E3305</f>
        <v>0</v>
      </c>
    </row>
    <row r="3302" spans="1:29" s="44" customFormat="1" hidden="1" outlineLevel="1">
      <c r="A3302" s="53"/>
      <c r="B3302" s="104"/>
      <c r="C3302" s="52"/>
      <c r="D3302" s="52"/>
      <c r="E3302" s="48"/>
      <c r="F3302" s="175" t="str">
        <f>F3305</f>
        <v>TDPLANT</v>
      </c>
      <c r="G3302" s="52" t="str">
        <f>$G$12</f>
        <v>DISTSEC</v>
      </c>
      <c r="H3302" s="45">
        <f t="shared" si="1526"/>
        <v>-68109.02365810427</v>
      </c>
      <c r="I3302" s="46">
        <f>VLOOKUP(CONCATENATE($F3302," ",$G3302),AllocFactorMatrix,(I$4+1),FALSE)*$E3305</f>
        <v>-50544.052725769092</v>
      </c>
      <c r="J3302" s="46">
        <f>VLOOKUP(CONCATENATE($F3302," ",$G3302),AllocFactorMatrix,(J$4+1),FALSE)*$E3305</f>
        <v>-10191.939193402644</v>
      </c>
      <c r="K3302" s="46">
        <f>VLOOKUP(CONCATENATE($F3302," ",$G3302),AllocFactorMatrix,(K$4+1),FALSE)*$E3305</f>
        <v>0</v>
      </c>
      <c r="L3302" s="46">
        <f>VLOOKUP(CONCATENATE($F3302," ",$G3302),AllocFactorMatrix,(L$4+1),FALSE)*$E3305</f>
        <v>0</v>
      </c>
      <c r="M3302" s="46">
        <f t="shared" si="1527"/>
        <v>-10191.939193402644</v>
      </c>
      <c r="N3302" s="46">
        <f>VLOOKUP(CONCATENATE($F3302," ",$G3302),AllocFactorMatrix,(N$4+1),FALSE)*$E3305</f>
        <v>-5094.2928204552045</v>
      </c>
      <c r="O3302" s="46">
        <f>VLOOKUP(CONCATENATE($F3302," ",$G3302),AllocFactorMatrix,(O$4+1),FALSE)*$E3305</f>
        <v>0</v>
      </c>
      <c r="P3302" s="46">
        <f>VLOOKUP(CONCATENATE($F3302," ",$G3302),AllocFactorMatrix,(P$4+1),FALSE)*$E3305</f>
        <v>0</v>
      </c>
      <c r="Q3302" s="46">
        <f>VLOOKUP(CONCATENATE($F3302," ",$G3302),AllocFactorMatrix,(Q$4+1),FALSE)*$E3305</f>
        <v>0</v>
      </c>
      <c r="R3302" s="46">
        <f t="shared" si="1528"/>
        <v>-5094.2928204552045</v>
      </c>
      <c r="S3302" s="46">
        <f>VLOOKUP(CONCATENATE($F3302," ",$G3302),AllocFactorMatrix,(S$4+1),FALSE)*$E3305</f>
        <v>-190.41273783147179</v>
      </c>
      <c r="T3302" s="46">
        <f>VLOOKUP(CONCATENATE($F3302," ",$G3302),AllocFactorMatrix,(T$4+1),FALSE)*$E3305</f>
        <v>0</v>
      </c>
      <c r="U3302" s="46">
        <f>VLOOKUP(CONCATENATE($F3302," ",$G3302),AllocFactorMatrix,(U$4+1),FALSE)*$E3305</f>
        <v>0</v>
      </c>
      <c r="V3302" s="46">
        <f>VLOOKUP(CONCATENATE($F3302," ",$G3302),AllocFactorMatrix,(V$4+1),FALSE)*$E3305</f>
        <v>0</v>
      </c>
      <c r="W3302" s="46">
        <f t="shared" si="1530"/>
        <v>-190.41273783147179</v>
      </c>
      <c r="X3302" s="46">
        <f>VLOOKUP(CONCATENATE($F3302," ",$G3302),AllocFactorMatrix,(X$4+1),FALSE)*$E3305</f>
        <v>-1439.0192378100273</v>
      </c>
      <c r="Y3302" s="46">
        <f>VLOOKUP(CONCATENATE($F3302," ",$G3302),AllocFactorMatrix,(Y$4+1),FALSE)*$E3305</f>
        <v>0</v>
      </c>
      <c r="Z3302" s="46">
        <f t="shared" si="1529"/>
        <v>-1439.0192378100273</v>
      </c>
      <c r="AA3302" s="46">
        <f>VLOOKUP(CONCATENATE($F3302," ",$G3302),AllocFactorMatrix,(AA$4+1),FALSE)*$E3305</f>
        <v>-17.014347203278362</v>
      </c>
      <c r="AB3302" s="46">
        <f>VLOOKUP(CONCATENATE($F3302," ",$G3302),AllocFactorMatrix,(AB$4+1),FALSE)*$E3305</f>
        <v>-523.69667522206646</v>
      </c>
      <c r="AC3302" s="46">
        <f>VLOOKUP(CONCATENATE($F3302," ",$G3302),AllocFactorMatrix,(AC$4+1),FALSE)*$E3305</f>
        <v>-108.59592041048974</v>
      </c>
    </row>
    <row r="3303" spans="1:29" s="44" customFormat="1" hidden="1" outlineLevel="1">
      <c r="A3303" s="53"/>
      <c r="B3303" s="104"/>
      <c r="C3303" s="52"/>
      <c r="D3303" s="52"/>
      <c r="E3303" s="48"/>
      <c r="F3303" s="175" t="str">
        <f>F3305</f>
        <v>TDPLANT</v>
      </c>
      <c r="G3303" s="52" t="str">
        <f>$G$13</f>
        <v>ENERGY</v>
      </c>
      <c r="H3303" s="45">
        <f t="shared" si="1526"/>
        <v>0</v>
      </c>
      <c r="I3303" s="46">
        <f>VLOOKUP(CONCATENATE($F3303," ",$G3303),AllocFactorMatrix,(I$4+1),FALSE)*$E3305</f>
        <v>0</v>
      </c>
      <c r="J3303" s="46">
        <f>VLOOKUP(CONCATENATE($F3303," ",$G3303),AllocFactorMatrix,(J$4+1),FALSE)*$E3305</f>
        <v>0</v>
      </c>
      <c r="K3303" s="46">
        <f>VLOOKUP(CONCATENATE($F3303," ",$G3303),AllocFactorMatrix,(K$4+1),FALSE)*$E3305</f>
        <v>0</v>
      </c>
      <c r="L3303" s="46">
        <f>VLOOKUP(CONCATENATE($F3303," ",$G3303),AllocFactorMatrix,(L$4+1),FALSE)*$E3305</f>
        <v>0</v>
      </c>
      <c r="M3303" s="46">
        <f t="shared" si="1527"/>
        <v>0</v>
      </c>
      <c r="N3303" s="46">
        <f>VLOOKUP(CONCATENATE($F3303," ",$G3303),AllocFactorMatrix,(N$4+1),FALSE)*$E3305</f>
        <v>0</v>
      </c>
      <c r="O3303" s="46">
        <f>VLOOKUP(CONCATENATE($F3303," ",$G3303),AllocFactorMatrix,(O$4+1),FALSE)*$E3305</f>
        <v>0</v>
      </c>
      <c r="P3303" s="46">
        <f>VLOOKUP(CONCATENATE($F3303," ",$G3303),AllocFactorMatrix,(P$4+1),FALSE)*$E3305</f>
        <v>0</v>
      </c>
      <c r="Q3303" s="46">
        <f>VLOOKUP(CONCATENATE($F3303," ",$G3303),AllocFactorMatrix,(Q$4+1),FALSE)*$E3305</f>
        <v>0</v>
      </c>
      <c r="R3303" s="46">
        <f t="shared" si="1528"/>
        <v>0</v>
      </c>
      <c r="S3303" s="46">
        <f>VLOOKUP(CONCATENATE($F3303," ",$G3303),AllocFactorMatrix,(S$4+1),FALSE)*$E3305</f>
        <v>0</v>
      </c>
      <c r="T3303" s="46">
        <f>VLOOKUP(CONCATENATE($F3303," ",$G3303),AllocFactorMatrix,(T$4+1),FALSE)*$E3305</f>
        <v>0</v>
      </c>
      <c r="U3303" s="46">
        <f>VLOOKUP(CONCATENATE($F3303," ",$G3303),AllocFactorMatrix,(U$4+1),FALSE)*$E3305</f>
        <v>0</v>
      </c>
      <c r="V3303" s="46">
        <f>VLOOKUP(CONCATENATE($F3303," ",$G3303),AllocFactorMatrix,(V$4+1),FALSE)*$E3305</f>
        <v>0</v>
      </c>
      <c r="W3303" s="46">
        <f t="shared" si="1530"/>
        <v>0</v>
      </c>
      <c r="X3303" s="46">
        <f>VLOOKUP(CONCATENATE($F3303," ",$G3303),AllocFactorMatrix,(X$4+1),FALSE)*$E3305</f>
        <v>0</v>
      </c>
      <c r="Y3303" s="46">
        <f>VLOOKUP(CONCATENATE($F3303," ",$G3303),AllocFactorMatrix,(Y$4+1),FALSE)*$E3305</f>
        <v>0</v>
      </c>
      <c r="Z3303" s="46">
        <f t="shared" si="1529"/>
        <v>0</v>
      </c>
      <c r="AA3303" s="46">
        <f>VLOOKUP(CONCATENATE($F3303," ",$G3303),AllocFactorMatrix,(AA$4+1),FALSE)*$E3305</f>
        <v>0</v>
      </c>
      <c r="AB3303" s="46">
        <f>VLOOKUP(CONCATENATE($F3303," ",$G3303),AllocFactorMatrix,(AB$4+1),FALSE)*$E3305</f>
        <v>0</v>
      </c>
      <c r="AC3303" s="46">
        <f>VLOOKUP(CONCATENATE($F3303," ",$G3303),AllocFactorMatrix,(AC$4+1),FALSE)*$E3305</f>
        <v>0</v>
      </c>
    </row>
    <row r="3304" spans="1:29" s="44" customFormat="1" hidden="1" outlineLevel="1">
      <c r="A3304" s="53"/>
      <c r="B3304" s="104"/>
      <c r="C3304" s="52"/>
      <c r="D3304" s="52"/>
      <c r="E3304" s="48"/>
      <c r="F3304" s="175" t="str">
        <f>F3305</f>
        <v>TDPLANT</v>
      </c>
      <c r="G3304" s="52" t="str">
        <f>$G$14</f>
        <v>CUSTOMER</v>
      </c>
      <c r="H3304" s="45">
        <f t="shared" si="1526"/>
        <v>-29852.956853333479</v>
      </c>
      <c r="I3304" s="46">
        <f>VLOOKUP(CONCATENATE($F3304," ",$G3304),AllocFactorMatrix,(I$4+1),FALSE)*$E3305</f>
        <v>-13959.943034735932</v>
      </c>
      <c r="J3304" s="46">
        <f>VLOOKUP(CONCATENATE($F3304," ",$G3304),AllocFactorMatrix,(J$4+1),FALSE)*$E3305</f>
        <v>-4717.1374026111889</v>
      </c>
      <c r="K3304" s="46">
        <f>VLOOKUP(CONCATENATE($F3304," ",$G3304),AllocFactorMatrix,(K$4+1),FALSE)*$E3305</f>
        <v>-318.96386426845174</v>
      </c>
      <c r="L3304" s="46">
        <f>VLOOKUP(CONCATENATE($F3304," ",$G3304),AllocFactorMatrix,(L$4+1),FALSE)*$E3305</f>
        <v>-53.728459599664305</v>
      </c>
      <c r="M3304" s="46">
        <f t="shared" si="1527"/>
        <v>-5089.8297264793055</v>
      </c>
      <c r="N3304" s="46">
        <f>VLOOKUP(CONCATENATE($F3304," ",$G3304),AllocFactorMatrix,(N$4+1),FALSE)*$E3305</f>
        <v>-385.01484252864884</v>
      </c>
      <c r="O3304" s="46">
        <f>VLOOKUP(CONCATENATE($F3304," ",$G3304),AllocFactorMatrix,(O$4+1),FALSE)*$E3305</f>
        <v>-112.20051548109878</v>
      </c>
      <c r="P3304" s="46">
        <f>VLOOKUP(CONCATENATE($F3304," ",$G3304),AllocFactorMatrix,(P$4+1),FALSE)*$E3305</f>
        <v>-132.13960042343578</v>
      </c>
      <c r="Q3304" s="46">
        <f>VLOOKUP(CONCATENATE($F3304," ",$G3304),AllocFactorMatrix,(Q$4+1),FALSE)*$E3305</f>
        <v>-16.51722248167928</v>
      </c>
      <c r="R3304" s="46">
        <f t="shared" si="1528"/>
        <v>-645.87218091486261</v>
      </c>
      <c r="S3304" s="46">
        <f>VLOOKUP(CONCATENATE($F3304," ",$G3304),AllocFactorMatrix,(S$4+1),FALSE)*$E3305</f>
        <v>-2.5305529133631346</v>
      </c>
      <c r="T3304" s="46">
        <f>VLOOKUP(CONCATENATE($F3304," ",$G3304),AllocFactorMatrix,(T$4+1),FALSE)*$E3305</f>
        <v>-79.557088496958187</v>
      </c>
      <c r="U3304" s="46">
        <f>VLOOKUP(CONCATENATE($F3304," ",$G3304),AllocFactorMatrix,(U$4+1),FALSE)*$E3305</f>
        <v>-222.12005903583335</v>
      </c>
      <c r="V3304" s="46">
        <f>VLOOKUP(CONCATENATE($F3304," ",$G3304),AllocFactorMatrix,(V$4+1),FALSE)*$E3305</f>
        <v>-66.068687641161418</v>
      </c>
      <c r="W3304" s="46">
        <f t="shared" si="1530"/>
        <v>-370.27638808731609</v>
      </c>
      <c r="X3304" s="46">
        <f>VLOOKUP(CONCATENATE($F3304," ",$G3304),AllocFactorMatrix,(X$4+1),FALSE)*$E3305</f>
        <v>-77.431803951353757</v>
      </c>
      <c r="Y3304" s="46">
        <f>VLOOKUP(CONCATENATE($F3304," ",$G3304),AllocFactorMatrix,(Y$4+1),FALSE)*$E3305</f>
        <v>-1.4659634223449201</v>
      </c>
      <c r="Z3304" s="46">
        <f t="shared" si="1529"/>
        <v>-78.89776737369867</v>
      </c>
      <c r="AA3304" s="46">
        <f>VLOOKUP(CONCATENATE($F3304," ",$G3304),AllocFactorMatrix,(AA$4+1),FALSE)*$E3305</f>
        <v>-7.5556587205791113</v>
      </c>
      <c r="AB3304" s="46">
        <f>VLOOKUP(CONCATENATE($F3304," ",$G3304),AllocFactorMatrix,(AB$4+1),FALSE)*$E3305</f>
        <v>-8557.2205441380447</v>
      </c>
      <c r="AC3304" s="46">
        <f>VLOOKUP(CONCATENATE($F3304," ",$G3304),AllocFactorMatrix,(AC$4+1),FALSE)*$E3305</f>
        <v>-1143.361552883742</v>
      </c>
    </row>
    <row r="3305" spans="1:29" s="44" customFormat="1" collapsed="1">
      <c r="A3305" s="53"/>
      <c r="B3305" s="104"/>
      <c r="C3305" s="52"/>
      <c r="D3305" s="52" t="s">
        <v>670</v>
      </c>
      <c r="E3305" s="93">
        <v>-407790</v>
      </c>
      <c r="F3305" s="92" t="s">
        <v>204</v>
      </c>
      <c r="G3305" s="52" t="str">
        <f>$G$15</f>
        <v>TOTAL</v>
      </c>
      <c r="H3305" s="45">
        <f t="shared" si="1526"/>
        <v>-407790</v>
      </c>
      <c r="I3305" s="46">
        <f>VLOOKUP(CONCATENATE($F3305," ",$G3305),AllocFactorMatrix,(I$4+1),FALSE)*$E3305</f>
        <v>-243606.05890851479</v>
      </c>
      <c r="J3305" s="46">
        <f>VLOOKUP(CONCATENATE($F3305," ",$G3305),AllocFactorMatrix,(J$4+1),FALSE)*$E3305</f>
        <v>-56775.614412080977</v>
      </c>
      <c r="K3305" s="46">
        <f>VLOOKUP(CONCATENATE($F3305," ",$G3305),AllocFactorMatrix,(K$4+1),FALSE)*$E3305</f>
        <v>-902.73859902174718</v>
      </c>
      <c r="L3305" s="46">
        <f>VLOOKUP(CONCATENATE($F3305," ",$G3305),AllocFactorMatrix,(L$4+1),FALSE)*$E3305</f>
        <v>-95.383985946059198</v>
      </c>
      <c r="M3305" s="46">
        <f t="shared" si="1527"/>
        <v>-57773.736997048778</v>
      </c>
      <c r="N3305" s="46">
        <f>VLOOKUP(CONCATENATE($F3305," ",$G3305),AllocFactorMatrix,(N$4+1),FALSE)*$E3305</f>
        <v>-30006.157972008179</v>
      </c>
      <c r="O3305" s="46">
        <f>VLOOKUP(CONCATENATE($F3305," ",$G3305),AllocFactorMatrix,(O$4+1),FALSE)*$E3305</f>
        <v>-4514.5881166743711</v>
      </c>
      <c r="P3305" s="46">
        <f>VLOOKUP(CONCATENATE($F3305," ",$G3305),AllocFactorMatrix,(P$4+1),FALSE)*$E3305</f>
        <v>-593.19101234276832</v>
      </c>
      <c r="Q3305" s="46">
        <f>VLOOKUP(CONCATENATE($F3305," ",$G3305),AllocFactorMatrix,(Q$4+1),FALSE)*$E3305</f>
        <v>-29.581071308024907</v>
      </c>
      <c r="R3305" s="46">
        <f t="shared" si="1528"/>
        <v>-35143.518172333344</v>
      </c>
      <c r="S3305" s="46">
        <f>VLOOKUP(CONCATENATE($F3305," ",$G3305),AllocFactorMatrix,(S$4+1),FALSE)*$E3305</f>
        <v>-1321.8777225454191</v>
      </c>
      <c r="T3305" s="46">
        <f>VLOOKUP(CONCATENATE($F3305," ",$G3305),AllocFactorMatrix,(T$4+1),FALSE)*$E3305</f>
        <v>-15566.290024872213</v>
      </c>
      <c r="U3305" s="46">
        <f>VLOOKUP(CONCATENATE($F3305," ",$G3305),AllocFactorMatrix,(U$4+1),FALSE)*$E3305</f>
        <v>-31108.887194633313</v>
      </c>
      <c r="V3305" s="46">
        <f>VLOOKUP(CONCATENATE($F3305," ",$G3305),AllocFactorMatrix,(V$4+1),FALSE)*$E3305</f>
        <v>-4259.7881044401984</v>
      </c>
      <c r="W3305" s="46">
        <f t="shared" si="1530"/>
        <v>-52256.843046491151</v>
      </c>
      <c r="X3305" s="46">
        <f>VLOOKUP(CONCATENATE($F3305," ",$G3305),AllocFactorMatrix,(X$4+1),FALSE)*$E3305</f>
        <v>-8243.869176407321</v>
      </c>
      <c r="Y3305" s="46">
        <f>VLOOKUP(CONCATENATE($F3305," ",$G3305),AllocFactorMatrix,(Y$4+1),FALSE)*$E3305</f>
        <v>-136.2433093350846</v>
      </c>
      <c r="Z3305" s="46">
        <f t="shared" si="1529"/>
        <v>-8380.1124857424056</v>
      </c>
      <c r="AA3305" s="46">
        <f>VLOOKUP(CONCATENATE($F3305," ",$G3305),AllocFactorMatrix,(AA$4+1),FALSE)*$E3305</f>
        <v>-113.34014406954188</v>
      </c>
      <c r="AB3305" s="46">
        <f>VLOOKUP(CONCATENATE($F3305," ",$G3305),AllocFactorMatrix,(AB$4+1),FALSE)*$E3305</f>
        <v>-9233.1911480890176</v>
      </c>
      <c r="AC3305" s="46">
        <f>VLOOKUP(CONCATENATE($F3305," ",$G3305),AllocFactorMatrix,(AC$4+1),FALSE)*$E3305</f>
        <v>-1283.1990977109983</v>
      </c>
    </row>
    <row r="3306" spans="1:29" s="48" customFormat="1" hidden="1" outlineLevel="1">
      <c r="A3306" s="53"/>
      <c r="B3306" s="104"/>
      <c r="C3306" s="52"/>
      <c r="D3306" s="52"/>
      <c r="F3306" s="175" t="str">
        <f>F3313</f>
        <v>RB_GUP-Land_P</v>
      </c>
      <c r="G3306" s="52" t="str">
        <f>$G$8</f>
        <v>PRODUCTION</v>
      </c>
      <c r="H3306" s="50">
        <f t="shared" si="1526"/>
        <v>1121850.0000000002</v>
      </c>
      <c r="I3306" s="51">
        <f>VLOOKUP(CONCATENATE($F3306," ",$G3306),AllocFactorMatrix,(I$4+1),FALSE)*$E3313</f>
        <v>577063.9116207757</v>
      </c>
      <c r="J3306" s="51">
        <f>VLOOKUP(CONCATENATE($F3306," ",$G3306),AllocFactorMatrix,(J$4+1),FALSE)*$E3313</f>
        <v>134571.39290985608</v>
      </c>
      <c r="K3306" s="51">
        <f>VLOOKUP(CONCATENATE($F3306," ",$G3306),AllocFactorMatrix,(K$4+1),FALSE)*$E3313</f>
        <v>1871.0752279000474</v>
      </c>
      <c r="L3306" s="51">
        <f>VLOOKUP(CONCATENATE($F3306," ",$G3306),AllocFactorMatrix,(L$4+1),FALSE)*$E3313</f>
        <v>260.59158360791156</v>
      </c>
      <c r="M3306" s="51">
        <f t="shared" ref="M3306:M3329" si="1531">SUBTOTAL(9,J3306:L3306)</f>
        <v>136703.05972136406</v>
      </c>
      <c r="N3306" s="51">
        <f>VLOOKUP(CONCATENATE($F3306," ",$G3306),AllocFactorMatrix,(N$4+1),FALSE)*$E3313</f>
        <v>80097.99616215883</v>
      </c>
      <c r="O3306" s="51">
        <f>VLOOKUP(CONCATENATE($F3306," ",$G3306),AllocFactorMatrix,(O$4+1),FALSE)*$E3313</f>
        <v>14352.886919882512</v>
      </c>
      <c r="P3306" s="51">
        <f>VLOOKUP(CONCATENATE($F3306," ",$G3306),AllocFactorMatrix,(P$4+1),FALSE)*$E3313</f>
        <v>2910.6189987956877</v>
      </c>
      <c r="Q3306" s="51">
        <f>VLOOKUP(CONCATENATE($F3306," ",$G3306),AllocFactorMatrix,(Q$4+1),FALSE)*$E3313</f>
        <v>110.52944023340892</v>
      </c>
      <c r="R3306" s="51">
        <f t="shared" ref="R3306:R3329" si="1532">SUBTOTAL(9,N3306:Q3306)</f>
        <v>97472.031521070443</v>
      </c>
      <c r="S3306" s="51">
        <f>VLOOKUP(CONCATENATE($F3306," ",$G3306),AllocFactorMatrix,(S$4+1),FALSE)*$E3313</f>
        <v>3793.2146449832726</v>
      </c>
      <c r="T3306" s="51">
        <f>VLOOKUP(CONCATENATE($F3306," ",$G3306),AllocFactorMatrix,(T$4+1),FALSE)*$E3313</f>
        <v>51210.588097590204</v>
      </c>
      <c r="U3306" s="51">
        <f>VLOOKUP(CONCATENATE($F3306," ",$G3306),AllocFactorMatrix,(U$4+1),FALSE)*$E3313</f>
        <v>195859.9420153164</v>
      </c>
      <c r="V3306" s="51">
        <f>VLOOKUP(CONCATENATE($F3306," ",$G3306),AllocFactorMatrix,(V$4+1),FALSE)*$E3313</f>
        <v>35481.845036355917</v>
      </c>
      <c r="W3306" s="51">
        <f>SUBTOTAL(9,S3306:V3306)</f>
        <v>286345.58979424578</v>
      </c>
      <c r="X3306" s="51">
        <f>VLOOKUP(CONCATENATE($F3306," ",$G3306),AllocFactorMatrix,(X$4+1),FALSE)*$E3313</f>
        <v>21983.665126488784</v>
      </c>
      <c r="Y3306" s="51">
        <f>VLOOKUP(CONCATENATE($F3306," ",$G3306),AllocFactorMatrix,(Y$4+1),FALSE)*$E3313</f>
        <v>439.07017833032495</v>
      </c>
      <c r="Z3306" s="51">
        <f t="shared" ref="Z3306:Z3329" si="1533">SUBTOTAL(9,X3306:Y3306)</f>
        <v>22422.735304819111</v>
      </c>
      <c r="AA3306" s="51">
        <f>VLOOKUP(CONCATENATE($F3306," ",$G3306),AllocFactorMatrix,(AA$4+1),FALSE)*$E3313</f>
        <v>290.0001082696952</v>
      </c>
      <c r="AB3306" s="51">
        <f>VLOOKUP(CONCATENATE($F3306," ",$G3306),AllocFactorMatrix,(AB$4+1),FALSE)*$E3313</f>
        <v>1288.3455961772825</v>
      </c>
      <c r="AC3306" s="51">
        <f>VLOOKUP(CONCATENATE($F3306," ",$G3306),AllocFactorMatrix,(AC$4+1),FALSE)*$E3313</f>
        <v>264.32633327811971</v>
      </c>
    </row>
    <row r="3307" spans="1:29" s="48" customFormat="1" hidden="1" outlineLevel="1">
      <c r="A3307" s="53"/>
      <c r="B3307" s="104"/>
      <c r="C3307" s="52"/>
      <c r="D3307" s="52"/>
      <c r="F3307" s="175" t="str">
        <f>F3313</f>
        <v>RB_GUP-Land_P</v>
      </c>
      <c r="G3307" s="52" t="str">
        <f>$G$9</f>
        <v>BULKTRAN</v>
      </c>
      <c r="H3307" s="50">
        <f t="shared" si="1526"/>
        <v>0</v>
      </c>
      <c r="I3307" s="51">
        <f>VLOOKUP(CONCATENATE($F3307," ",$G3307),AllocFactorMatrix,(I$4+1),FALSE)*$E3313</f>
        <v>0</v>
      </c>
      <c r="J3307" s="51">
        <f>VLOOKUP(CONCATENATE($F3307," ",$G3307),AllocFactorMatrix,(J$4+1),FALSE)*$E3313</f>
        <v>0</v>
      </c>
      <c r="K3307" s="51">
        <f>VLOOKUP(CONCATENATE($F3307," ",$G3307),AllocFactorMatrix,(K$4+1),FALSE)*$E3313</f>
        <v>0</v>
      </c>
      <c r="L3307" s="51">
        <f>VLOOKUP(CONCATENATE($F3307," ",$G3307),AllocFactorMatrix,(L$4+1),FALSE)*$E3313</f>
        <v>0</v>
      </c>
      <c r="M3307" s="51">
        <f t="shared" si="1531"/>
        <v>0</v>
      </c>
      <c r="N3307" s="51">
        <f>VLOOKUP(CONCATENATE($F3307," ",$G3307),AllocFactorMatrix,(N$4+1),FALSE)*$E3313</f>
        <v>0</v>
      </c>
      <c r="O3307" s="51">
        <f>VLOOKUP(CONCATENATE($F3307," ",$G3307),AllocFactorMatrix,(O$4+1),FALSE)*$E3313</f>
        <v>0</v>
      </c>
      <c r="P3307" s="51">
        <f>VLOOKUP(CONCATENATE($F3307," ",$G3307),AllocFactorMatrix,(P$4+1),FALSE)*$E3313</f>
        <v>0</v>
      </c>
      <c r="Q3307" s="51">
        <f>VLOOKUP(CONCATENATE($F3307," ",$G3307),AllocFactorMatrix,(Q$4+1),FALSE)*$E3313</f>
        <v>0</v>
      </c>
      <c r="R3307" s="51">
        <f t="shared" si="1532"/>
        <v>0</v>
      </c>
      <c r="S3307" s="51">
        <f>VLOOKUP(CONCATENATE($F3307," ",$G3307),AllocFactorMatrix,(S$4+1),FALSE)*$E3313</f>
        <v>0</v>
      </c>
      <c r="T3307" s="51">
        <f>VLOOKUP(CONCATENATE($F3307," ",$G3307),AllocFactorMatrix,(T$4+1),FALSE)*$E3313</f>
        <v>0</v>
      </c>
      <c r="U3307" s="51">
        <f>VLOOKUP(CONCATENATE($F3307," ",$G3307),AllocFactorMatrix,(U$4+1),FALSE)*$E3313</f>
        <v>0</v>
      </c>
      <c r="V3307" s="51">
        <f>VLOOKUP(CONCATENATE($F3307," ",$G3307),AllocFactorMatrix,(V$4+1),FALSE)*$E3313</f>
        <v>0</v>
      </c>
      <c r="W3307" s="51">
        <f t="shared" ref="W3307:W3313" si="1534">SUBTOTAL(9,S3307:V3307)</f>
        <v>0</v>
      </c>
      <c r="X3307" s="51">
        <f>VLOOKUP(CONCATENATE($F3307," ",$G3307),AllocFactorMatrix,(X$4+1),FALSE)*$E3313</f>
        <v>0</v>
      </c>
      <c r="Y3307" s="51">
        <f>VLOOKUP(CONCATENATE($F3307," ",$G3307),AllocFactorMatrix,(Y$4+1),FALSE)*$E3313</f>
        <v>0</v>
      </c>
      <c r="Z3307" s="51">
        <f t="shared" si="1533"/>
        <v>0</v>
      </c>
      <c r="AA3307" s="51">
        <f>VLOOKUP(CONCATENATE($F3307," ",$G3307),AllocFactorMatrix,(AA$4+1),FALSE)*$E3313</f>
        <v>0</v>
      </c>
      <c r="AB3307" s="51">
        <f>VLOOKUP(CONCATENATE($F3307," ",$G3307),AllocFactorMatrix,(AB$4+1),FALSE)*$E3313</f>
        <v>0</v>
      </c>
      <c r="AC3307" s="51">
        <f>VLOOKUP(CONCATENATE($F3307," ",$G3307),AllocFactorMatrix,(AC$4+1),FALSE)*$E3313</f>
        <v>0</v>
      </c>
    </row>
    <row r="3308" spans="1:29" s="48" customFormat="1" hidden="1" outlineLevel="1">
      <c r="A3308" s="53"/>
      <c r="B3308" s="104"/>
      <c r="C3308" s="52"/>
      <c r="D3308" s="52"/>
      <c r="F3308" s="175" t="str">
        <f>F3313</f>
        <v>RB_GUP-Land_P</v>
      </c>
      <c r="G3308" s="52" t="str">
        <f>$G$10</f>
        <v>SUBTRAN</v>
      </c>
      <c r="H3308" s="50">
        <f t="shared" si="1526"/>
        <v>0</v>
      </c>
      <c r="I3308" s="51">
        <f>VLOOKUP(CONCATENATE($F3308," ",$G3308),AllocFactorMatrix,(I$4+1),FALSE)*$E3313</f>
        <v>0</v>
      </c>
      <c r="J3308" s="51">
        <f>VLOOKUP(CONCATENATE($F3308," ",$G3308),AllocFactorMatrix,(J$4+1),FALSE)*$E3313</f>
        <v>0</v>
      </c>
      <c r="K3308" s="51">
        <f>VLOOKUP(CONCATENATE($F3308," ",$G3308),AllocFactorMatrix,(K$4+1),FALSE)*$E3313</f>
        <v>0</v>
      </c>
      <c r="L3308" s="51">
        <f>VLOOKUP(CONCATENATE($F3308," ",$G3308),AllocFactorMatrix,(L$4+1),FALSE)*$E3313</f>
        <v>0</v>
      </c>
      <c r="M3308" s="51">
        <f t="shared" si="1531"/>
        <v>0</v>
      </c>
      <c r="N3308" s="51">
        <f>VLOOKUP(CONCATENATE($F3308," ",$G3308),AllocFactorMatrix,(N$4+1),FALSE)*$E3313</f>
        <v>0</v>
      </c>
      <c r="O3308" s="51">
        <f>VLOOKUP(CONCATENATE($F3308," ",$G3308),AllocFactorMatrix,(O$4+1),FALSE)*$E3313</f>
        <v>0</v>
      </c>
      <c r="P3308" s="51">
        <f>VLOOKUP(CONCATENATE($F3308," ",$G3308),AllocFactorMatrix,(P$4+1),FALSE)*$E3313</f>
        <v>0</v>
      </c>
      <c r="Q3308" s="51">
        <f>VLOOKUP(CONCATENATE($F3308," ",$G3308),AllocFactorMatrix,(Q$4+1),FALSE)*$E3313</f>
        <v>0</v>
      </c>
      <c r="R3308" s="51">
        <f t="shared" si="1532"/>
        <v>0</v>
      </c>
      <c r="S3308" s="51">
        <f>VLOOKUP(CONCATENATE($F3308," ",$G3308),AllocFactorMatrix,(S$4+1),FALSE)*$E3313</f>
        <v>0</v>
      </c>
      <c r="T3308" s="51">
        <f>VLOOKUP(CONCATENATE($F3308," ",$G3308),AllocFactorMatrix,(T$4+1),FALSE)*$E3313</f>
        <v>0</v>
      </c>
      <c r="U3308" s="51">
        <f>VLOOKUP(CONCATENATE($F3308," ",$G3308),AllocFactorMatrix,(U$4+1),FALSE)*$E3313</f>
        <v>0</v>
      </c>
      <c r="V3308" s="51">
        <f>VLOOKUP(CONCATENATE($F3308," ",$G3308),AllocFactorMatrix,(V$4+1),FALSE)*$E3313</f>
        <v>0</v>
      </c>
      <c r="W3308" s="51">
        <f t="shared" si="1534"/>
        <v>0</v>
      </c>
      <c r="X3308" s="51">
        <f>VLOOKUP(CONCATENATE($F3308," ",$G3308),AllocFactorMatrix,(X$4+1),FALSE)*$E3313</f>
        <v>0</v>
      </c>
      <c r="Y3308" s="51">
        <f>VLOOKUP(CONCATENATE($F3308," ",$G3308),AllocFactorMatrix,(Y$4+1),FALSE)*$E3313</f>
        <v>0</v>
      </c>
      <c r="Z3308" s="51">
        <f t="shared" si="1533"/>
        <v>0</v>
      </c>
      <c r="AA3308" s="51">
        <f>VLOOKUP(CONCATENATE($F3308," ",$G3308),AllocFactorMatrix,(AA$4+1),FALSE)*$E3313</f>
        <v>0</v>
      </c>
      <c r="AB3308" s="51">
        <f>VLOOKUP(CONCATENATE($F3308," ",$G3308),AllocFactorMatrix,(AB$4+1),FALSE)*$E3313</f>
        <v>0</v>
      </c>
      <c r="AC3308" s="51">
        <f>VLOOKUP(CONCATENATE($F3308," ",$G3308),AllocFactorMatrix,(AC$4+1),FALSE)*$E3313</f>
        <v>0</v>
      </c>
    </row>
    <row r="3309" spans="1:29" s="48" customFormat="1" hidden="1" outlineLevel="1">
      <c r="A3309" s="53"/>
      <c r="B3309" s="104"/>
      <c r="C3309" s="52"/>
      <c r="D3309" s="52"/>
      <c r="F3309" s="175" t="str">
        <f>F3313</f>
        <v>RB_GUP-Land_P</v>
      </c>
      <c r="G3309" s="52" t="str">
        <f>$G$11</f>
        <v>DISTPRI</v>
      </c>
      <c r="H3309" s="50">
        <f t="shared" si="1526"/>
        <v>0</v>
      </c>
      <c r="I3309" s="51">
        <f>VLOOKUP(CONCATENATE($F3309," ",$G3309),AllocFactorMatrix,(I$4+1),FALSE)*$E3313</f>
        <v>0</v>
      </c>
      <c r="J3309" s="51">
        <f>VLOOKUP(CONCATENATE($F3309," ",$G3309),AllocFactorMatrix,(J$4+1),FALSE)*$E3313</f>
        <v>0</v>
      </c>
      <c r="K3309" s="51">
        <f>VLOOKUP(CONCATENATE($F3309," ",$G3309),AllocFactorMatrix,(K$4+1),FALSE)*$E3313</f>
        <v>0</v>
      </c>
      <c r="L3309" s="51">
        <f>VLOOKUP(CONCATENATE($F3309," ",$G3309),AllocFactorMatrix,(L$4+1),FALSE)*$E3313</f>
        <v>0</v>
      </c>
      <c r="M3309" s="51">
        <f t="shared" si="1531"/>
        <v>0</v>
      </c>
      <c r="N3309" s="51">
        <f>VLOOKUP(CONCATENATE($F3309," ",$G3309),AllocFactorMatrix,(N$4+1),FALSE)*$E3313</f>
        <v>0</v>
      </c>
      <c r="O3309" s="51">
        <f>VLOOKUP(CONCATENATE($F3309," ",$G3309),AllocFactorMatrix,(O$4+1),FALSE)*$E3313</f>
        <v>0</v>
      </c>
      <c r="P3309" s="51">
        <f>VLOOKUP(CONCATENATE($F3309," ",$G3309),AllocFactorMatrix,(P$4+1),FALSE)*$E3313</f>
        <v>0</v>
      </c>
      <c r="Q3309" s="51">
        <f>VLOOKUP(CONCATENATE($F3309," ",$G3309),AllocFactorMatrix,(Q$4+1),FALSE)*$E3313</f>
        <v>0</v>
      </c>
      <c r="R3309" s="51">
        <f t="shared" si="1532"/>
        <v>0</v>
      </c>
      <c r="S3309" s="51">
        <f>VLOOKUP(CONCATENATE($F3309," ",$G3309),AllocFactorMatrix,(S$4+1),FALSE)*$E3313</f>
        <v>0</v>
      </c>
      <c r="T3309" s="51">
        <f>VLOOKUP(CONCATENATE($F3309," ",$G3309),AllocFactorMatrix,(T$4+1),FALSE)*$E3313</f>
        <v>0</v>
      </c>
      <c r="U3309" s="51">
        <f>VLOOKUP(CONCATENATE($F3309," ",$G3309),AllocFactorMatrix,(U$4+1),FALSE)*$E3313</f>
        <v>0</v>
      </c>
      <c r="V3309" s="51">
        <f>VLOOKUP(CONCATENATE($F3309," ",$G3309),AllocFactorMatrix,(V$4+1),FALSE)*$E3313</f>
        <v>0</v>
      </c>
      <c r="W3309" s="51">
        <f t="shared" si="1534"/>
        <v>0</v>
      </c>
      <c r="X3309" s="51">
        <f>VLOOKUP(CONCATENATE($F3309," ",$G3309),AllocFactorMatrix,(X$4+1),FALSE)*$E3313</f>
        <v>0</v>
      </c>
      <c r="Y3309" s="51">
        <f>VLOOKUP(CONCATENATE($F3309," ",$G3309),AllocFactorMatrix,(Y$4+1),FALSE)*$E3313</f>
        <v>0</v>
      </c>
      <c r="Z3309" s="51">
        <f t="shared" si="1533"/>
        <v>0</v>
      </c>
      <c r="AA3309" s="51">
        <f>VLOOKUP(CONCATENATE($F3309," ",$G3309),AllocFactorMatrix,(AA$4+1),FALSE)*$E3313</f>
        <v>0</v>
      </c>
      <c r="AB3309" s="51">
        <f>VLOOKUP(CONCATENATE($F3309," ",$G3309),AllocFactorMatrix,(AB$4+1),FALSE)*$E3313</f>
        <v>0</v>
      </c>
      <c r="AC3309" s="51">
        <f>VLOOKUP(CONCATENATE($F3309," ",$G3309),AllocFactorMatrix,(AC$4+1),FALSE)*$E3313</f>
        <v>0</v>
      </c>
    </row>
    <row r="3310" spans="1:29" s="48" customFormat="1" hidden="1" outlineLevel="1">
      <c r="A3310" s="53"/>
      <c r="B3310" s="104"/>
      <c r="C3310" s="52"/>
      <c r="D3310" s="52"/>
      <c r="F3310" s="175" t="str">
        <f>F3313</f>
        <v>RB_GUP-Land_P</v>
      </c>
      <c r="G3310" s="52" t="str">
        <f>$G$12</f>
        <v>DISTSEC</v>
      </c>
      <c r="H3310" s="50">
        <f t="shared" si="1526"/>
        <v>0</v>
      </c>
      <c r="I3310" s="51">
        <f>VLOOKUP(CONCATENATE($F3310," ",$G3310),AllocFactorMatrix,(I$4+1),FALSE)*$E3313</f>
        <v>0</v>
      </c>
      <c r="J3310" s="51">
        <f>VLOOKUP(CONCATENATE($F3310," ",$G3310),AllocFactorMatrix,(J$4+1),FALSE)*$E3313</f>
        <v>0</v>
      </c>
      <c r="K3310" s="51">
        <f>VLOOKUP(CONCATENATE($F3310," ",$G3310),AllocFactorMatrix,(K$4+1),FALSE)*$E3313</f>
        <v>0</v>
      </c>
      <c r="L3310" s="51">
        <f>VLOOKUP(CONCATENATE($F3310," ",$G3310),AllocFactorMatrix,(L$4+1),FALSE)*$E3313</f>
        <v>0</v>
      </c>
      <c r="M3310" s="51">
        <f t="shared" si="1531"/>
        <v>0</v>
      </c>
      <c r="N3310" s="51">
        <f>VLOOKUP(CONCATENATE($F3310," ",$G3310),AllocFactorMatrix,(N$4+1),FALSE)*$E3313</f>
        <v>0</v>
      </c>
      <c r="O3310" s="51">
        <f>VLOOKUP(CONCATENATE($F3310," ",$G3310),AllocFactorMatrix,(O$4+1),FALSE)*$E3313</f>
        <v>0</v>
      </c>
      <c r="P3310" s="51">
        <f>VLOOKUP(CONCATENATE($F3310," ",$G3310),AllocFactorMatrix,(P$4+1),FALSE)*$E3313</f>
        <v>0</v>
      </c>
      <c r="Q3310" s="51">
        <f>VLOOKUP(CONCATENATE($F3310," ",$G3310),AllocFactorMatrix,(Q$4+1),FALSE)*$E3313</f>
        <v>0</v>
      </c>
      <c r="R3310" s="51">
        <f t="shared" si="1532"/>
        <v>0</v>
      </c>
      <c r="S3310" s="51">
        <f>VLOOKUP(CONCATENATE($F3310," ",$G3310),AllocFactorMatrix,(S$4+1),FALSE)*$E3313</f>
        <v>0</v>
      </c>
      <c r="T3310" s="51">
        <f>VLOOKUP(CONCATENATE($F3310," ",$G3310),AllocFactorMatrix,(T$4+1),FALSE)*$E3313</f>
        <v>0</v>
      </c>
      <c r="U3310" s="51">
        <f>VLOOKUP(CONCATENATE($F3310," ",$G3310),AllocFactorMatrix,(U$4+1),FALSE)*$E3313</f>
        <v>0</v>
      </c>
      <c r="V3310" s="51">
        <f>VLOOKUP(CONCATENATE($F3310," ",$G3310),AllocFactorMatrix,(V$4+1),FALSE)*$E3313</f>
        <v>0</v>
      </c>
      <c r="W3310" s="51">
        <f t="shared" si="1534"/>
        <v>0</v>
      </c>
      <c r="X3310" s="51">
        <f>VLOOKUP(CONCATENATE($F3310," ",$G3310),AllocFactorMatrix,(X$4+1),FALSE)*$E3313</f>
        <v>0</v>
      </c>
      <c r="Y3310" s="51">
        <f>VLOOKUP(CONCATENATE($F3310," ",$G3310),AllocFactorMatrix,(Y$4+1),FALSE)*$E3313</f>
        <v>0</v>
      </c>
      <c r="Z3310" s="51">
        <f t="shared" si="1533"/>
        <v>0</v>
      </c>
      <c r="AA3310" s="51">
        <f>VLOOKUP(CONCATENATE($F3310," ",$G3310),AllocFactorMatrix,(AA$4+1),FALSE)*$E3313</f>
        <v>0</v>
      </c>
      <c r="AB3310" s="51">
        <f>VLOOKUP(CONCATENATE($F3310," ",$G3310),AllocFactorMatrix,(AB$4+1),FALSE)*$E3313</f>
        <v>0</v>
      </c>
      <c r="AC3310" s="51">
        <f>VLOOKUP(CONCATENATE($F3310," ",$G3310),AllocFactorMatrix,(AC$4+1),FALSE)*$E3313</f>
        <v>0</v>
      </c>
    </row>
    <row r="3311" spans="1:29" s="48" customFormat="1" hidden="1" outlineLevel="1">
      <c r="A3311" s="53"/>
      <c r="B3311" s="104"/>
      <c r="C3311" s="52"/>
      <c r="D3311" s="52"/>
      <c r="F3311" s="175" t="str">
        <f>F3313</f>
        <v>RB_GUP-Land_P</v>
      </c>
      <c r="G3311" s="52" t="str">
        <f>$G$13</f>
        <v>ENERGY</v>
      </c>
      <c r="H3311" s="50">
        <f t="shared" si="1526"/>
        <v>0</v>
      </c>
      <c r="I3311" s="51">
        <f>VLOOKUP(CONCATENATE($F3311," ",$G3311),AllocFactorMatrix,(I$4+1),FALSE)*$E3313</f>
        <v>0</v>
      </c>
      <c r="J3311" s="51">
        <f>VLOOKUP(CONCATENATE($F3311," ",$G3311),AllocFactorMatrix,(J$4+1),FALSE)*$E3313</f>
        <v>0</v>
      </c>
      <c r="K3311" s="51">
        <f>VLOOKUP(CONCATENATE($F3311," ",$G3311),AllocFactorMatrix,(K$4+1),FALSE)*$E3313</f>
        <v>0</v>
      </c>
      <c r="L3311" s="51">
        <f>VLOOKUP(CONCATENATE($F3311," ",$G3311),AllocFactorMatrix,(L$4+1),FALSE)*$E3313</f>
        <v>0</v>
      </c>
      <c r="M3311" s="51">
        <f t="shared" si="1531"/>
        <v>0</v>
      </c>
      <c r="N3311" s="51">
        <f>VLOOKUP(CONCATENATE($F3311," ",$G3311),AllocFactorMatrix,(N$4+1),FALSE)*$E3313</f>
        <v>0</v>
      </c>
      <c r="O3311" s="51">
        <f>VLOOKUP(CONCATENATE($F3311," ",$G3311),AllocFactorMatrix,(O$4+1),FALSE)*$E3313</f>
        <v>0</v>
      </c>
      <c r="P3311" s="51">
        <f>VLOOKUP(CONCATENATE($F3311," ",$G3311),AllocFactorMatrix,(P$4+1),FALSE)*$E3313</f>
        <v>0</v>
      </c>
      <c r="Q3311" s="51">
        <f>VLOOKUP(CONCATENATE($F3311," ",$G3311),AllocFactorMatrix,(Q$4+1),FALSE)*$E3313</f>
        <v>0</v>
      </c>
      <c r="R3311" s="51">
        <f t="shared" si="1532"/>
        <v>0</v>
      </c>
      <c r="S3311" s="51">
        <f>VLOOKUP(CONCATENATE($F3311," ",$G3311),AllocFactorMatrix,(S$4+1),FALSE)*$E3313</f>
        <v>0</v>
      </c>
      <c r="T3311" s="51">
        <f>VLOOKUP(CONCATENATE($F3311," ",$G3311),AllocFactorMatrix,(T$4+1),FALSE)*$E3313</f>
        <v>0</v>
      </c>
      <c r="U3311" s="51">
        <f>VLOOKUP(CONCATENATE($F3311," ",$G3311),AllocFactorMatrix,(U$4+1),FALSE)*$E3313</f>
        <v>0</v>
      </c>
      <c r="V3311" s="51">
        <f>VLOOKUP(CONCATENATE($F3311," ",$G3311),AllocFactorMatrix,(V$4+1),FALSE)*$E3313</f>
        <v>0</v>
      </c>
      <c r="W3311" s="51">
        <f t="shared" si="1534"/>
        <v>0</v>
      </c>
      <c r="X3311" s="51">
        <f>VLOOKUP(CONCATENATE($F3311," ",$G3311),AllocFactorMatrix,(X$4+1),FALSE)*$E3313</f>
        <v>0</v>
      </c>
      <c r="Y3311" s="51">
        <f>VLOOKUP(CONCATENATE($F3311," ",$G3311),AllocFactorMatrix,(Y$4+1),FALSE)*$E3313</f>
        <v>0</v>
      </c>
      <c r="Z3311" s="51">
        <f t="shared" si="1533"/>
        <v>0</v>
      </c>
      <c r="AA3311" s="51">
        <f>VLOOKUP(CONCATENATE($F3311," ",$G3311),AllocFactorMatrix,(AA$4+1),FALSE)*$E3313</f>
        <v>0</v>
      </c>
      <c r="AB3311" s="51">
        <f>VLOOKUP(CONCATENATE($F3311," ",$G3311),AllocFactorMatrix,(AB$4+1),FALSE)*$E3313</f>
        <v>0</v>
      </c>
      <c r="AC3311" s="51">
        <f>VLOOKUP(CONCATENATE($F3311," ",$G3311),AllocFactorMatrix,(AC$4+1),FALSE)*$E3313</f>
        <v>0</v>
      </c>
    </row>
    <row r="3312" spans="1:29" s="48" customFormat="1" hidden="1" outlineLevel="1">
      <c r="A3312" s="53"/>
      <c r="B3312" s="104"/>
      <c r="C3312" s="52"/>
      <c r="D3312" s="52"/>
      <c r="F3312" s="175" t="str">
        <f>F3313</f>
        <v>RB_GUP-Land_P</v>
      </c>
      <c r="G3312" s="52" t="str">
        <f>$G$14</f>
        <v>CUSTOMER</v>
      </c>
      <c r="H3312" s="50">
        <f t="shared" si="1526"/>
        <v>0</v>
      </c>
      <c r="I3312" s="51">
        <f>VLOOKUP(CONCATENATE($F3312," ",$G3312),AllocFactorMatrix,(I$4+1),FALSE)*$E3313</f>
        <v>0</v>
      </c>
      <c r="J3312" s="51">
        <f>VLOOKUP(CONCATENATE($F3312," ",$G3312),AllocFactorMatrix,(J$4+1),FALSE)*$E3313</f>
        <v>0</v>
      </c>
      <c r="K3312" s="51">
        <f>VLOOKUP(CONCATENATE($F3312," ",$G3312),AllocFactorMatrix,(K$4+1),FALSE)*$E3313</f>
        <v>0</v>
      </c>
      <c r="L3312" s="51">
        <f>VLOOKUP(CONCATENATE($F3312," ",$G3312),AllocFactorMatrix,(L$4+1),FALSE)*$E3313</f>
        <v>0</v>
      </c>
      <c r="M3312" s="51">
        <f t="shared" si="1531"/>
        <v>0</v>
      </c>
      <c r="N3312" s="51">
        <f>VLOOKUP(CONCATENATE($F3312," ",$G3312),AllocFactorMatrix,(N$4+1),FALSE)*$E3313</f>
        <v>0</v>
      </c>
      <c r="O3312" s="51">
        <f>VLOOKUP(CONCATENATE($F3312," ",$G3312),AllocFactorMatrix,(O$4+1),FALSE)*$E3313</f>
        <v>0</v>
      </c>
      <c r="P3312" s="51">
        <f>VLOOKUP(CONCATENATE($F3312," ",$G3312),AllocFactorMatrix,(P$4+1),FALSE)*$E3313</f>
        <v>0</v>
      </c>
      <c r="Q3312" s="51">
        <f>VLOOKUP(CONCATENATE($F3312," ",$G3312),AllocFactorMatrix,(Q$4+1),FALSE)*$E3313</f>
        <v>0</v>
      </c>
      <c r="R3312" s="51">
        <f t="shared" si="1532"/>
        <v>0</v>
      </c>
      <c r="S3312" s="51">
        <f>VLOOKUP(CONCATENATE($F3312," ",$G3312),AllocFactorMatrix,(S$4+1),FALSE)*$E3313</f>
        <v>0</v>
      </c>
      <c r="T3312" s="51">
        <f>VLOOKUP(CONCATENATE($F3312," ",$G3312),AllocFactorMatrix,(T$4+1),FALSE)*$E3313</f>
        <v>0</v>
      </c>
      <c r="U3312" s="51">
        <f>VLOOKUP(CONCATENATE($F3312," ",$G3312),AllocFactorMatrix,(U$4+1),FALSE)*$E3313</f>
        <v>0</v>
      </c>
      <c r="V3312" s="51">
        <f>VLOOKUP(CONCATENATE($F3312," ",$G3312),AllocFactorMatrix,(V$4+1),FALSE)*$E3313</f>
        <v>0</v>
      </c>
      <c r="W3312" s="51">
        <f t="shared" si="1534"/>
        <v>0</v>
      </c>
      <c r="X3312" s="51">
        <f>VLOOKUP(CONCATENATE($F3312," ",$G3312),AllocFactorMatrix,(X$4+1),FALSE)*$E3313</f>
        <v>0</v>
      </c>
      <c r="Y3312" s="51">
        <f>VLOOKUP(CONCATENATE($F3312," ",$G3312),AllocFactorMatrix,(Y$4+1),FALSE)*$E3313</f>
        <v>0</v>
      </c>
      <c r="Z3312" s="51">
        <f t="shared" si="1533"/>
        <v>0</v>
      </c>
      <c r="AA3312" s="51">
        <f>VLOOKUP(CONCATENATE($F3312," ",$G3312),AllocFactorMatrix,(AA$4+1),FALSE)*$E3313</f>
        <v>0</v>
      </c>
      <c r="AB3312" s="51">
        <f>VLOOKUP(CONCATENATE($F3312," ",$G3312),AllocFactorMatrix,(AB$4+1),FALSE)*$E3313</f>
        <v>0</v>
      </c>
      <c r="AC3312" s="51">
        <f>VLOOKUP(CONCATENATE($F3312," ",$G3312),AllocFactorMatrix,(AC$4+1),FALSE)*$E3313</f>
        <v>0</v>
      </c>
    </row>
    <row r="3313" spans="1:29" s="48" customFormat="1" collapsed="1">
      <c r="A3313" s="53"/>
      <c r="B3313" s="104"/>
      <c r="C3313" s="52"/>
      <c r="D3313" s="102" t="s">
        <v>704</v>
      </c>
      <c r="E3313" s="93">
        <v>1121850</v>
      </c>
      <c r="F3313" s="92" t="s">
        <v>551</v>
      </c>
      <c r="G3313" s="52" t="str">
        <f>$G$15</f>
        <v>TOTAL</v>
      </c>
      <c r="H3313" s="50">
        <f t="shared" si="1526"/>
        <v>1121850.0000000002</v>
      </c>
      <c r="I3313" s="51">
        <f>VLOOKUP(CONCATENATE($F3313," ",$G3313),AllocFactorMatrix,(I$4+1),FALSE)*$E3313</f>
        <v>577063.9116207757</v>
      </c>
      <c r="J3313" s="51">
        <f>VLOOKUP(CONCATENATE($F3313," ",$G3313),AllocFactorMatrix,(J$4+1),FALSE)*$E3313</f>
        <v>134571.39290985608</v>
      </c>
      <c r="K3313" s="51">
        <f>VLOOKUP(CONCATENATE($F3313," ",$G3313),AllocFactorMatrix,(K$4+1),FALSE)*$E3313</f>
        <v>1871.0752279000474</v>
      </c>
      <c r="L3313" s="51">
        <f>VLOOKUP(CONCATENATE($F3313," ",$G3313),AllocFactorMatrix,(L$4+1),FALSE)*$E3313</f>
        <v>260.59158360791156</v>
      </c>
      <c r="M3313" s="51">
        <f t="shared" si="1531"/>
        <v>136703.05972136406</v>
      </c>
      <c r="N3313" s="51">
        <f>VLOOKUP(CONCATENATE($F3313," ",$G3313),AllocFactorMatrix,(N$4+1),FALSE)*$E3313</f>
        <v>80097.99616215883</v>
      </c>
      <c r="O3313" s="51">
        <f>VLOOKUP(CONCATENATE($F3313," ",$G3313),AllocFactorMatrix,(O$4+1),FALSE)*$E3313</f>
        <v>14352.886919882512</v>
      </c>
      <c r="P3313" s="51">
        <f>VLOOKUP(CONCATENATE($F3313," ",$G3313),AllocFactorMatrix,(P$4+1),FALSE)*$E3313</f>
        <v>2910.6189987956877</v>
      </c>
      <c r="Q3313" s="51">
        <f>VLOOKUP(CONCATENATE($F3313," ",$G3313),AllocFactorMatrix,(Q$4+1),FALSE)*$E3313</f>
        <v>110.52944023340892</v>
      </c>
      <c r="R3313" s="51">
        <f t="shared" si="1532"/>
        <v>97472.031521070443</v>
      </c>
      <c r="S3313" s="51">
        <f>VLOOKUP(CONCATENATE($F3313," ",$G3313),AllocFactorMatrix,(S$4+1),FALSE)*$E3313</f>
        <v>3793.2146449832726</v>
      </c>
      <c r="T3313" s="51">
        <f>VLOOKUP(CONCATENATE($F3313," ",$G3313),AllocFactorMatrix,(T$4+1),FALSE)*$E3313</f>
        <v>51210.588097590204</v>
      </c>
      <c r="U3313" s="51">
        <f>VLOOKUP(CONCATENATE($F3313," ",$G3313),AllocFactorMatrix,(U$4+1),FALSE)*$E3313</f>
        <v>195859.9420153164</v>
      </c>
      <c r="V3313" s="51">
        <f>VLOOKUP(CONCATENATE($F3313," ",$G3313),AllocFactorMatrix,(V$4+1),FALSE)*$E3313</f>
        <v>35481.845036355917</v>
      </c>
      <c r="W3313" s="51">
        <f t="shared" si="1534"/>
        <v>286345.58979424578</v>
      </c>
      <c r="X3313" s="51">
        <f>VLOOKUP(CONCATENATE($F3313," ",$G3313),AllocFactorMatrix,(X$4+1),FALSE)*$E3313</f>
        <v>21983.665126488784</v>
      </c>
      <c r="Y3313" s="51">
        <f>VLOOKUP(CONCATENATE($F3313," ",$G3313),AllocFactorMatrix,(Y$4+1),FALSE)*$E3313</f>
        <v>439.07017833032495</v>
      </c>
      <c r="Z3313" s="51">
        <f t="shared" si="1533"/>
        <v>22422.735304819111</v>
      </c>
      <c r="AA3313" s="51">
        <f>VLOOKUP(CONCATENATE($F3313," ",$G3313),AllocFactorMatrix,(AA$4+1),FALSE)*$E3313</f>
        <v>290.0001082696952</v>
      </c>
      <c r="AB3313" s="51">
        <f>VLOOKUP(CONCATENATE($F3313," ",$G3313),AllocFactorMatrix,(AB$4+1),FALSE)*$E3313</f>
        <v>1288.3455961772825</v>
      </c>
      <c r="AC3313" s="51">
        <f>VLOOKUP(CONCATENATE($F3313," ",$G3313),AllocFactorMatrix,(AC$4+1),FALSE)*$E3313</f>
        <v>264.32633327811971</v>
      </c>
    </row>
    <row r="3314" spans="1:29" s="48" customFormat="1" hidden="1" outlineLevel="1">
      <c r="A3314" s="53"/>
      <c r="B3314" s="104"/>
      <c r="C3314" s="52"/>
      <c r="D3314" s="52"/>
      <c r="F3314" s="175" t="str">
        <f>F3321</f>
        <v>RB_GUP-Land_T</v>
      </c>
      <c r="G3314" s="52" t="str">
        <f>$G$8</f>
        <v>PRODUCTION</v>
      </c>
      <c r="H3314" s="50">
        <f t="shared" si="1526"/>
        <v>16463.519422156314</v>
      </c>
      <c r="I3314" s="51">
        <f>VLOOKUP(CONCATENATE($F3314," ",$G3314),AllocFactorMatrix,(I$4+1),FALSE)*$E3321</f>
        <v>8468.603571595253</v>
      </c>
      <c r="J3314" s="51">
        <f>VLOOKUP(CONCATENATE($F3314," ",$G3314),AllocFactorMatrix,(J$4+1),FALSE)*$E3321</f>
        <v>1974.8796548897299</v>
      </c>
      <c r="K3314" s="51">
        <f>VLOOKUP(CONCATENATE($F3314," ",$G3314),AllocFactorMatrix,(K$4+1),FALSE)*$E3321</f>
        <v>27.458647194230938</v>
      </c>
      <c r="L3314" s="51">
        <f>VLOOKUP(CONCATENATE($F3314," ",$G3314),AllocFactorMatrix,(L$4+1),FALSE)*$E3321</f>
        <v>3.8242675919056226</v>
      </c>
      <c r="M3314" s="51">
        <f t="shared" si="1531"/>
        <v>2006.1625696758665</v>
      </c>
      <c r="N3314" s="51">
        <f>VLOOKUP(CONCATENATE($F3314," ",$G3314),AllocFactorMatrix,(N$4+1),FALSE)*$E3321</f>
        <v>1175.4645589798133</v>
      </c>
      <c r="O3314" s="51">
        <f>VLOOKUP(CONCATENATE($F3314," ",$G3314),AllocFactorMatrix,(O$4+1),FALSE)*$E3321</f>
        <v>210.63335790836479</v>
      </c>
      <c r="P3314" s="51">
        <f>VLOOKUP(CONCATENATE($F3314," ",$G3314),AllocFactorMatrix,(P$4+1),FALSE)*$E3321</f>
        <v>42.714295509355047</v>
      </c>
      <c r="Q3314" s="51">
        <f>VLOOKUP(CONCATENATE($F3314," ",$G3314),AllocFactorMatrix,(Q$4+1),FALSE)*$E3321</f>
        <v>1.6220560556248984</v>
      </c>
      <c r="R3314" s="51">
        <f t="shared" si="1532"/>
        <v>1430.434268453158</v>
      </c>
      <c r="S3314" s="51">
        <f>VLOOKUP(CONCATENATE($F3314," ",$G3314),AllocFactorMatrix,(S$4+1),FALSE)*$E3321</f>
        <v>55.66667823692103</v>
      </c>
      <c r="T3314" s="51">
        <f>VLOOKUP(CONCATENATE($F3314," ",$G3314),AllocFactorMatrix,(T$4+1),FALSE)*$E3321</f>
        <v>751.53230090005195</v>
      </c>
      <c r="U3314" s="51">
        <f>VLOOKUP(CONCATENATE($F3314," ",$G3314),AllocFactorMatrix,(U$4+1),FALSE)*$E3321</f>
        <v>2874.3093634546249</v>
      </c>
      <c r="V3314" s="51">
        <f>VLOOKUP(CONCATENATE($F3314," ",$G3314),AllocFactorMatrix,(V$4+1),FALSE)*$E3321</f>
        <v>520.70779951863994</v>
      </c>
      <c r="W3314" s="51">
        <f>SUBTOTAL(9,S3314:V3314)</f>
        <v>4202.2161421102373</v>
      </c>
      <c r="X3314" s="51">
        <f>VLOOKUP(CONCATENATE($F3314," ",$G3314),AllocFactorMatrix,(X$4+1),FALSE)*$E3321</f>
        <v>322.61754938728751</v>
      </c>
      <c r="Y3314" s="51">
        <f>VLOOKUP(CONCATENATE($F3314," ",$G3314),AllocFactorMatrix,(Y$4+1),FALSE)*$E3321</f>
        <v>6.4434999408396303</v>
      </c>
      <c r="Z3314" s="51">
        <f t="shared" si="1533"/>
        <v>329.06104932812713</v>
      </c>
      <c r="AA3314" s="51">
        <f>VLOOKUP(CONCATENATE($F3314," ",$G3314),AllocFactorMatrix,(AA$4+1),FALSE)*$E3321</f>
        <v>4.2558474082324373</v>
      </c>
      <c r="AB3314" s="51">
        <f>VLOOKUP(CONCATENATE($F3314," ",$G3314),AllocFactorMatrix,(AB$4+1),FALSE)*$E3321</f>
        <v>18.906897308119838</v>
      </c>
      <c r="AC3314" s="51">
        <f>VLOOKUP(CONCATENATE($F3314," ",$G3314),AllocFactorMatrix,(AC$4+1),FALSE)*$E3321</f>
        <v>3.879076277320217</v>
      </c>
    </row>
    <row r="3315" spans="1:29" s="48" customFormat="1" hidden="1" outlineLevel="1">
      <c r="A3315" s="53"/>
      <c r="B3315" s="104"/>
      <c r="C3315" s="52"/>
      <c r="D3315" s="52"/>
      <c r="F3315" s="175" t="str">
        <f>F3321</f>
        <v>RB_GUP-Land_T</v>
      </c>
      <c r="G3315" s="52" t="str">
        <f>$G$9</f>
        <v>BULKTRAN</v>
      </c>
      <c r="H3315" s="50">
        <f t="shared" si="1526"/>
        <v>631805.93000772374</v>
      </c>
      <c r="I3315" s="51">
        <f>VLOOKUP(CONCATENATE($F3315," ",$G3315),AllocFactorMatrix,(I$4+1),FALSE)*$E3321</f>
        <v>324992.11245305435</v>
      </c>
      <c r="J3315" s="51">
        <f>VLOOKUP(CONCATENATE($F3315," ",$G3315),AllocFactorMatrix,(J$4+1),FALSE)*$E3321</f>
        <v>75788.210589514114</v>
      </c>
      <c r="K3315" s="51">
        <f>VLOOKUP(CONCATENATE($F3315," ",$G3315),AllocFactorMatrix,(K$4+1),FALSE)*$E3321</f>
        <v>1053.7562280855755</v>
      </c>
      <c r="L3315" s="51">
        <f>VLOOKUP(CONCATENATE($F3315," ",$G3315),AllocFactorMatrix,(L$4+1),FALSE)*$E3321</f>
        <v>146.76053646528686</v>
      </c>
      <c r="M3315" s="51">
        <f t="shared" si="1531"/>
        <v>76988.727354064977</v>
      </c>
      <c r="N3315" s="51">
        <f>VLOOKUP(CONCATENATE($F3315," ",$G3315),AllocFactorMatrix,(N$4+1),FALSE)*$E3321</f>
        <v>45109.764190388953</v>
      </c>
      <c r="O3315" s="51">
        <f>VLOOKUP(CONCATENATE($F3315," ",$G3315),AllocFactorMatrix,(O$4+1),FALSE)*$E3321</f>
        <v>8083.290162421059</v>
      </c>
      <c r="P3315" s="51">
        <f>VLOOKUP(CONCATENATE($F3315," ",$G3315),AllocFactorMatrix,(P$4+1),FALSE)*$E3321</f>
        <v>1639.2087564578678</v>
      </c>
      <c r="Q3315" s="51">
        <f>VLOOKUP(CONCATENATE($F3315," ",$G3315),AllocFactorMatrix,(Q$4+1),FALSE)*$E3321</f>
        <v>62.248211240274564</v>
      </c>
      <c r="R3315" s="51">
        <f t="shared" si="1532"/>
        <v>54894.511320508151</v>
      </c>
      <c r="S3315" s="51">
        <f>VLOOKUP(CONCATENATE($F3315," ",$G3315),AllocFactorMatrix,(S$4+1),FALSE)*$E3321</f>
        <v>2136.2708976178401</v>
      </c>
      <c r="T3315" s="51">
        <f>VLOOKUP(CONCATENATE($F3315," ",$G3315),AllocFactorMatrix,(T$4+1),FALSE)*$E3321</f>
        <v>28840.890706636757</v>
      </c>
      <c r="U3315" s="51">
        <f>VLOOKUP(CONCATENATE($F3315," ",$G3315),AllocFactorMatrix,(U$4+1),FALSE)*$E3321</f>
        <v>110304.82935886776</v>
      </c>
      <c r="V3315" s="51">
        <f>VLOOKUP(CONCATENATE($F3315," ",$G3315),AllocFactorMatrix,(V$4+1),FALSE)*$E3321</f>
        <v>19982.742881476835</v>
      </c>
      <c r="W3315" s="51">
        <f t="shared" ref="W3315:W3321" si="1535">SUBTOTAL(9,S3315:V3315)</f>
        <v>161264.73384459922</v>
      </c>
      <c r="X3315" s="51">
        <f>VLOOKUP(CONCATENATE($F3315," ",$G3315),AllocFactorMatrix,(X$4+1),FALSE)*$E3321</f>
        <v>12380.808477264885</v>
      </c>
      <c r="Y3315" s="51">
        <f>VLOOKUP(CONCATENATE($F3315," ",$G3315),AllocFactorMatrix,(Y$4+1),FALSE)*$E3321</f>
        <v>247.27650074310117</v>
      </c>
      <c r="Z3315" s="51">
        <f t="shared" si="1533"/>
        <v>12628.084978007986</v>
      </c>
      <c r="AA3315" s="51">
        <f>VLOOKUP(CONCATENATE($F3315," ",$G3315),AllocFactorMatrix,(AA$4+1),FALSE)*$E3321</f>
        <v>163.32289353093134</v>
      </c>
      <c r="AB3315" s="51">
        <f>VLOOKUP(CONCATENATE($F3315," ",$G3315),AllocFactorMatrix,(AB$4+1),FALSE)*$E3321</f>
        <v>725.57328302727035</v>
      </c>
      <c r="AC3315" s="51">
        <f>VLOOKUP(CONCATENATE($F3315," ",$G3315),AllocFactorMatrix,(AC$4+1),FALSE)*$E3321</f>
        <v>148.86388093088556</v>
      </c>
    </row>
    <row r="3316" spans="1:29" s="48" customFormat="1" hidden="1" outlineLevel="1">
      <c r="A3316" s="53"/>
      <c r="B3316" s="104"/>
      <c r="C3316" s="52"/>
      <c r="D3316" s="52"/>
      <c r="F3316" s="175" t="str">
        <f>F3321</f>
        <v>RB_GUP-Land_T</v>
      </c>
      <c r="G3316" s="52" t="str">
        <f>$G$10</f>
        <v>SUBTRAN</v>
      </c>
      <c r="H3316" s="50">
        <f t="shared" si="1526"/>
        <v>188387.78742011939</v>
      </c>
      <c r="I3316" s="51">
        <f>VLOOKUP(CONCATENATE($F3316," ",$G3316),AllocFactorMatrix,(I$4+1),FALSE)*$E3321</f>
        <v>96257.373205712269</v>
      </c>
      <c r="J3316" s="51">
        <f>VLOOKUP(CONCATENATE($F3316," ",$G3316),AllocFactorMatrix,(J$4+1),FALSE)*$E3321</f>
        <v>22564.354368995537</v>
      </c>
      <c r="K3316" s="51">
        <f>VLOOKUP(CONCATENATE($F3316," ",$G3316),AllocFactorMatrix,(K$4+1),FALSE)*$E3321</f>
        <v>315.21528082419081</v>
      </c>
      <c r="L3316" s="51">
        <f>VLOOKUP(CONCATENATE($F3316," ",$G3316),AllocFactorMatrix,(L$4+1),FALSE)*$E3321</f>
        <v>57.052501259670137</v>
      </c>
      <c r="M3316" s="51">
        <f t="shared" si="1531"/>
        <v>22936.622151079398</v>
      </c>
      <c r="N3316" s="51">
        <f>VLOOKUP(CONCATENATE($F3316," ",$G3316),AllocFactorMatrix,(N$4+1),FALSE)*$E3321</f>
        <v>13040.582392408829</v>
      </c>
      <c r="O3316" s="51">
        <f>VLOOKUP(CONCATENATE($F3316," ",$G3316),AllocFactorMatrix,(O$4+1),FALSE)*$E3321</f>
        <v>2343.3271397299513</v>
      </c>
      <c r="P3316" s="51">
        <f>VLOOKUP(CONCATENATE($F3316," ",$G3316),AllocFactorMatrix,(P$4+1),FALSE)*$E3321</f>
        <v>615.10530712456762</v>
      </c>
      <c r="Q3316" s="51">
        <f>VLOOKUP(CONCATENATE($F3316," ",$G3316),AllocFactorMatrix,(Q$4+1),FALSE)*$E3321</f>
        <v>0</v>
      </c>
      <c r="R3316" s="51">
        <f t="shared" si="1532"/>
        <v>15999.014839263347</v>
      </c>
      <c r="S3316" s="51">
        <f>VLOOKUP(CONCATENATE($F3316," ",$G3316),AllocFactorMatrix,(S$4+1),FALSE)*$E3321</f>
        <v>587.79426291996094</v>
      </c>
      <c r="T3316" s="51">
        <f>VLOOKUP(CONCATENATE($F3316," ",$G3316),AllocFactorMatrix,(T$4+1),FALSE)*$E3321</f>
        <v>8247.3234808617271</v>
      </c>
      <c r="U3316" s="51">
        <f>VLOOKUP(CONCATENATE($F3316," ",$G3316),AllocFactorMatrix,(U$4+1),FALSE)*$E3321</f>
        <v>40665.666639554482</v>
      </c>
      <c r="V3316" s="51">
        <f>VLOOKUP(CONCATENATE($F3316," ",$G3316),AllocFactorMatrix,(V$4+1),FALSE)*$E3321</f>
        <v>0</v>
      </c>
      <c r="W3316" s="51">
        <f t="shared" si="1535"/>
        <v>49500.784383336169</v>
      </c>
      <c r="X3316" s="51">
        <f>VLOOKUP(CONCATENATE($F3316," ",$G3316),AllocFactorMatrix,(X$4+1),FALSE)*$E3321</f>
        <v>3574.6867192411933</v>
      </c>
      <c r="Y3316" s="51">
        <f>VLOOKUP(CONCATENATE($F3316," ",$G3316),AllocFactorMatrix,(Y$4+1),FALSE)*$E3321</f>
        <v>71.774408262989454</v>
      </c>
      <c r="Z3316" s="51">
        <f t="shared" si="1533"/>
        <v>3646.4611275041825</v>
      </c>
      <c r="AA3316" s="51">
        <f>VLOOKUP(CONCATENATE($F3316," ",$G3316),AllocFactorMatrix,(AA$4+1),FALSE)*$E3321</f>
        <v>47.531713224013217</v>
      </c>
      <c r="AB3316" s="51">
        <f>VLOOKUP(CONCATENATE($F3316," ",$G3316),AllocFactorMatrix,(AB$4+1),FALSE)*$E3321</f>
        <v>0</v>
      </c>
      <c r="AC3316" s="51">
        <f>VLOOKUP(CONCATENATE($F3316," ",$G3316),AllocFactorMatrix,(AC$4+1),FALSE)*$E3321</f>
        <v>0</v>
      </c>
    </row>
    <row r="3317" spans="1:29" s="48" customFormat="1" hidden="1" outlineLevel="1">
      <c r="A3317" s="53"/>
      <c r="B3317" s="104"/>
      <c r="C3317" s="52"/>
      <c r="D3317" s="52"/>
      <c r="F3317" s="175" t="str">
        <f>F3321</f>
        <v>RB_GUP-Land_T</v>
      </c>
      <c r="G3317" s="52" t="str">
        <f>$G$11</f>
        <v>DISTPRI</v>
      </c>
      <c r="H3317" s="50">
        <f t="shared" si="1526"/>
        <v>0</v>
      </c>
      <c r="I3317" s="51">
        <f>VLOOKUP(CONCATENATE($F3317," ",$G3317),AllocFactorMatrix,(I$4+1),FALSE)*$E3321</f>
        <v>0</v>
      </c>
      <c r="J3317" s="51">
        <f>VLOOKUP(CONCATENATE($F3317," ",$G3317),AllocFactorMatrix,(J$4+1),FALSE)*$E3321</f>
        <v>0</v>
      </c>
      <c r="K3317" s="51">
        <f>VLOOKUP(CONCATENATE($F3317," ",$G3317),AllocFactorMatrix,(K$4+1),FALSE)*$E3321</f>
        <v>0</v>
      </c>
      <c r="L3317" s="51">
        <f>VLOOKUP(CONCATENATE($F3317," ",$G3317),AllocFactorMatrix,(L$4+1),FALSE)*$E3321</f>
        <v>0</v>
      </c>
      <c r="M3317" s="51">
        <f t="shared" si="1531"/>
        <v>0</v>
      </c>
      <c r="N3317" s="51">
        <f>VLOOKUP(CONCATENATE($F3317," ",$G3317),AllocFactorMatrix,(N$4+1),FALSE)*$E3321</f>
        <v>0</v>
      </c>
      <c r="O3317" s="51">
        <f>VLOOKUP(CONCATENATE($F3317," ",$G3317),AllocFactorMatrix,(O$4+1),FALSE)*$E3321</f>
        <v>0</v>
      </c>
      <c r="P3317" s="51">
        <f>VLOOKUP(CONCATENATE($F3317," ",$G3317),AllocFactorMatrix,(P$4+1),FALSE)*$E3321</f>
        <v>0</v>
      </c>
      <c r="Q3317" s="51">
        <f>VLOOKUP(CONCATENATE($F3317," ",$G3317),AllocFactorMatrix,(Q$4+1),FALSE)*$E3321</f>
        <v>0</v>
      </c>
      <c r="R3317" s="51">
        <f t="shared" si="1532"/>
        <v>0</v>
      </c>
      <c r="S3317" s="51">
        <f>VLOOKUP(CONCATENATE($F3317," ",$G3317),AllocFactorMatrix,(S$4+1),FALSE)*$E3321</f>
        <v>0</v>
      </c>
      <c r="T3317" s="51">
        <f>VLOOKUP(CONCATENATE($F3317," ",$G3317),AllocFactorMatrix,(T$4+1),FALSE)*$E3321</f>
        <v>0</v>
      </c>
      <c r="U3317" s="51">
        <f>VLOOKUP(CONCATENATE($F3317," ",$G3317),AllocFactorMatrix,(U$4+1),FALSE)*$E3321</f>
        <v>0</v>
      </c>
      <c r="V3317" s="51">
        <f>VLOOKUP(CONCATENATE($F3317," ",$G3317),AllocFactorMatrix,(V$4+1),FALSE)*$E3321</f>
        <v>0</v>
      </c>
      <c r="W3317" s="51">
        <f t="shared" si="1535"/>
        <v>0</v>
      </c>
      <c r="X3317" s="51">
        <f>VLOOKUP(CONCATENATE($F3317," ",$G3317),AllocFactorMatrix,(X$4+1),FALSE)*$E3321</f>
        <v>0</v>
      </c>
      <c r="Y3317" s="51">
        <f>VLOOKUP(CONCATENATE($F3317," ",$G3317),AllocFactorMatrix,(Y$4+1),FALSE)*$E3321</f>
        <v>0</v>
      </c>
      <c r="Z3317" s="51">
        <f t="shared" si="1533"/>
        <v>0</v>
      </c>
      <c r="AA3317" s="51">
        <f>VLOOKUP(CONCATENATE($F3317," ",$G3317),AllocFactorMatrix,(AA$4+1),FALSE)*$E3321</f>
        <v>0</v>
      </c>
      <c r="AB3317" s="51">
        <f>VLOOKUP(CONCATENATE($F3317," ",$G3317),AllocFactorMatrix,(AB$4+1),FALSE)*$E3321</f>
        <v>0</v>
      </c>
      <c r="AC3317" s="51">
        <f>VLOOKUP(CONCATENATE($F3317," ",$G3317),AllocFactorMatrix,(AC$4+1),FALSE)*$E3321</f>
        <v>0</v>
      </c>
    </row>
    <row r="3318" spans="1:29" s="48" customFormat="1" hidden="1" outlineLevel="1">
      <c r="A3318" s="53"/>
      <c r="B3318" s="104"/>
      <c r="C3318" s="52"/>
      <c r="D3318" s="52"/>
      <c r="F3318" s="175" t="str">
        <f>F3321</f>
        <v>RB_GUP-Land_T</v>
      </c>
      <c r="G3318" s="52" t="str">
        <f>$G$12</f>
        <v>DISTSEC</v>
      </c>
      <c r="H3318" s="50">
        <f t="shared" si="1526"/>
        <v>0</v>
      </c>
      <c r="I3318" s="51">
        <f>VLOOKUP(CONCATENATE($F3318," ",$G3318),AllocFactorMatrix,(I$4+1),FALSE)*$E3321</f>
        <v>0</v>
      </c>
      <c r="J3318" s="51">
        <f>VLOOKUP(CONCATENATE($F3318," ",$G3318),AllocFactorMatrix,(J$4+1),FALSE)*$E3321</f>
        <v>0</v>
      </c>
      <c r="K3318" s="51">
        <f>VLOOKUP(CONCATENATE($F3318," ",$G3318),AllocFactorMatrix,(K$4+1),FALSE)*$E3321</f>
        <v>0</v>
      </c>
      <c r="L3318" s="51">
        <f>VLOOKUP(CONCATENATE($F3318," ",$G3318),AllocFactorMatrix,(L$4+1),FALSE)*$E3321</f>
        <v>0</v>
      </c>
      <c r="M3318" s="51">
        <f t="shared" si="1531"/>
        <v>0</v>
      </c>
      <c r="N3318" s="51">
        <f>VLOOKUP(CONCATENATE($F3318," ",$G3318),AllocFactorMatrix,(N$4+1),FALSE)*$E3321</f>
        <v>0</v>
      </c>
      <c r="O3318" s="51">
        <f>VLOOKUP(CONCATENATE($F3318," ",$G3318),AllocFactorMatrix,(O$4+1),FALSE)*$E3321</f>
        <v>0</v>
      </c>
      <c r="P3318" s="51">
        <f>VLOOKUP(CONCATENATE($F3318," ",$G3318),AllocFactorMatrix,(P$4+1),FALSE)*$E3321</f>
        <v>0</v>
      </c>
      <c r="Q3318" s="51">
        <f>VLOOKUP(CONCATENATE($F3318," ",$G3318),AllocFactorMatrix,(Q$4+1),FALSE)*$E3321</f>
        <v>0</v>
      </c>
      <c r="R3318" s="51">
        <f t="shared" si="1532"/>
        <v>0</v>
      </c>
      <c r="S3318" s="51">
        <f>VLOOKUP(CONCATENATE($F3318," ",$G3318),AllocFactorMatrix,(S$4+1),FALSE)*$E3321</f>
        <v>0</v>
      </c>
      <c r="T3318" s="51">
        <f>VLOOKUP(CONCATENATE($F3318," ",$G3318),AllocFactorMatrix,(T$4+1),FALSE)*$E3321</f>
        <v>0</v>
      </c>
      <c r="U3318" s="51">
        <f>VLOOKUP(CONCATENATE($F3318," ",$G3318),AllocFactorMatrix,(U$4+1),FALSE)*$E3321</f>
        <v>0</v>
      </c>
      <c r="V3318" s="51">
        <f>VLOOKUP(CONCATENATE($F3318," ",$G3318),AllocFactorMatrix,(V$4+1),FALSE)*$E3321</f>
        <v>0</v>
      </c>
      <c r="W3318" s="51">
        <f t="shared" si="1535"/>
        <v>0</v>
      </c>
      <c r="X3318" s="51">
        <f>VLOOKUP(CONCATENATE($F3318," ",$G3318),AllocFactorMatrix,(X$4+1),FALSE)*$E3321</f>
        <v>0</v>
      </c>
      <c r="Y3318" s="51">
        <f>VLOOKUP(CONCATENATE($F3318," ",$G3318),AllocFactorMatrix,(Y$4+1),FALSE)*$E3321</f>
        <v>0</v>
      </c>
      <c r="Z3318" s="51">
        <f t="shared" si="1533"/>
        <v>0</v>
      </c>
      <c r="AA3318" s="51">
        <f>VLOOKUP(CONCATENATE($F3318," ",$G3318),AllocFactorMatrix,(AA$4+1),FALSE)*$E3321</f>
        <v>0</v>
      </c>
      <c r="AB3318" s="51">
        <f>VLOOKUP(CONCATENATE($F3318," ",$G3318),AllocFactorMatrix,(AB$4+1),FALSE)*$E3321</f>
        <v>0</v>
      </c>
      <c r="AC3318" s="51">
        <f>VLOOKUP(CONCATENATE($F3318," ",$G3318),AllocFactorMatrix,(AC$4+1),FALSE)*$E3321</f>
        <v>0</v>
      </c>
    </row>
    <row r="3319" spans="1:29" s="48" customFormat="1" hidden="1" outlineLevel="1">
      <c r="A3319" s="53"/>
      <c r="B3319" s="104"/>
      <c r="C3319" s="52"/>
      <c r="D3319" s="52"/>
      <c r="F3319" s="175" t="str">
        <f>F3321</f>
        <v>RB_GUP-Land_T</v>
      </c>
      <c r="G3319" s="52" t="str">
        <f>$G$13</f>
        <v>ENERGY</v>
      </c>
      <c r="H3319" s="50">
        <f t="shared" si="1526"/>
        <v>0</v>
      </c>
      <c r="I3319" s="51">
        <f>VLOOKUP(CONCATENATE($F3319," ",$G3319),AllocFactorMatrix,(I$4+1),FALSE)*$E3321</f>
        <v>0</v>
      </c>
      <c r="J3319" s="51">
        <f>VLOOKUP(CONCATENATE($F3319," ",$G3319),AllocFactorMatrix,(J$4+1),FALSE)*$E3321</f>
        <v>0</v>
      </c>
      <c r="K3319" s="51">
        <f>VLOOKUP(CONCATENATE($F3319," ",$G3319),AllocFactorMatrix,(K$4+1),FALSE)*$E3321</f>
        <v>0</v>
      </c>
      <c r="L3319" s="51">
        <f>VLOOKUP(CONCATENATE($F3319," ",$G3319),AllocFactorMatrix,(L$4+1),FALSE)*$E3321</f>
        <v>0</v>
      </c>
      <c r="M3319" s="51">
        <f t="shared" si="1531"/>
        <v>0</v>
      </c>
      <c r="N3319" s="51">
        <f>VLOOKUP(CONCATENATE($F3319," ",$G3319),AllocFactorMatrix,(N$4+1),FALSE)*$E3321</f>
        <v>0</v>
      </c>
      <c r="O3319" s="51">
        <f>VLOOKUP(CONCATENATE($F3319," ",$G3319),AllocFactorMatrix,(O$4+1),FALSE)*$E3321</f>
        <v>0</v>
      </c>
      <c r="P3319" s="51">
        <f>VLOOKUP(CONCATENATE($F3319," ",$G3319),AllocFactorMatrix,(P$4+1),FALSE)*$E3321</f>
        <v>0</v>
      </c>
      <c r="Q3319" s="51">
        <f>VLOOKUP(CONCATENATE($F3319," ",$G3319),AllocFactorMatrix,(Q$4+1),FALSE)*$E3321</f>
        <v>0</v>
      </c>
      <c r="R3319" s="51">
        <f t="shared" si="1532"/>
        <v>0</v>
      </c>
      <c r="S3319" s="51">
        <f>VLOOKUP(CONCATENATE($F3319," ",$G3319),AllocFactorMatrix,(S$4+1),FALSE)*$E3321</f>
        <v>0</v>
      </c>
      <c r="T3319" s="51">
        <f>VLOOKUP(CONCATENATE($F3319," ",$G3319),AllocFactorMatrix,(T$4+1),FALSE)*$E3321</f>
        <v>0</v>
      </c>
      <c r="U3319" s="51">
        <f>VLOOKUP(CONCATENATE($F3319," ",$G3319),AllocFactorMatrix,(U$4+1),FALSE)*$E3321</f>
        <v>0</v>
      </c>
      <c r="V3319" s="51">
        <f>VLOOKUP(CONCATENATE($F3319," ",$G3319),AllocFactorMatrix,(V$4+1),FALSE)*$E3321</f>
        <v>0</v>
      </c>
      <c r="W3319" s="51">
        <f t="shared" si="1535"/>
        <v>0</v>
      </c>
      <c r="X3319" s="51">
        <f>VLOOKUP(CONCATENATE($F3319," ",$G3319),AllocFactorMatrix,(X$4+1),FALSE)*$E3321</f>
        <v>0</v>
      </c>
      <c r="Y3319" s="51">
        <f>VLOOKUP(CONCATENATE($F3319," ",$G3319),AllocFactorMatrix,(Y$4+1),FALSE)*$E3321</f>
        <v>0</v>
      </c>
      <c r="Z3319" s="51">
        <f t="shared" si="1533"/>
        <v>0</v>
      </c>
      <c r="AA3319" s="51">
        <f>VLOOKUP(CONCATENATE($F3319," ",$G3319),AllocFactorMatrix,(AA$4+1),FALSE)*$E3321</f>
        <v>0</v>
      </c>
      <c r="AB3319" s="51">
        <f>VLOOKUP(CONCATENATE($F3319," ",$G3319),AllocFactorMatrix,(AB$4+1),FALSE)*$E3321</f>
        <v>0</v>
      </c>
      <c r="AC3319" s="51">
        <f>VLOOKUP(CONCATENATE($F3319," ",$G3319),AllocFactorMatrix,(AC$4+1),FALSE)*$E3321</f>
        <v>0</v>
      </c>
    </row>
    <row r="3320" spans="1:29" s="48" customFormat="1" hidden="1" outlineLevel="1">
      <c r="A3320" s="53"/>
      <c r="B3320" s="104"/>
      <c r="C3320" s="52"/>
      <c r="D3320" s="52"/>
      <c r="F3320" s="175" t="str">
        <f>F3321</f>
        <v>RB_GUP-Land_T</v>
      </c>
      <c r="G3320" s="52" t="str">
        <f>$G$14</f>
        <v>CUSTOMER</v>
      </c>
      <c r="H3320" s="50">
        <f t="shared" si="1526"/>
        <v>0</v>
      </c>
      <c r="I3320" s="51">
        <f>VLOOKUP(CONCATENATE($F3320," ",$G3320),AllocFactorMatrix,(I$4+1),FALSE)*$E3321</f>
        <v>0</v>
      </c>
      <c r="J3320" s="51">
        <f>VLOOKUP(CONCATENATE($F3320," ",$G3320),AllocFactorMatrix,(J$4+1),FALSE)*$E3321</f>
        <v>0</v>
      </c>
      <c r="K3320" s="51">
        <f>VLOOKUP(CONCATENATE($F3320," ",$G3320),AllocFactorMatrix,(K$4+1),FALSE)*$E3321</f>
        <v>0</v>
      </c>
      <c r="L3320" s="51">
        <f>VLOOKUP(CONCATENATE($F3320," ",$G3320),AllocFactorMatrix,(L$4+1),FALSE)*$E3321</f>
        <v>0</v>
      </c>
      <c r="M3320" s="51">
        <f t="shared" si="1531"/>
        <v>0</v>
      </c>
      <c r="N3320" s="51">
        <f>VLOOKUP(CONCATENATE($F3320," ",$G3320),AllocFactorMatrix,(N$4+1),FALSE)*$E3321</f>
        <v>0</v>
      </c>
      <c r="O3320" s="51">
        <f>VLOOKUP(CONCATENATE($F3320," ",$G3320),AllocFactorMatrix,(O$4+1),FALSE)*$E3321</f>
        <v>0</v>
      </c>
      <c r="P3320" s="51">
        <f>VLOOKUP(CONCATENATE($F3320," ",$G3320),AllocFactorMatrix,(P$4+1),FALSE)*$E3321</f>
        <v>0</v>
      </c>
      <c r="Q3320" s="51">
        <f>VLOOKUP(CONCATENATE($F3320," ",$G3320),AllocFactorMatrix,(Q$4+1),FALSE)*$E3321</f>
        <v>0</v>
      </c>
      <c r="R3320" s="51">
        <f t="shared" si="1532"/>
        <v>0</v>
      </c>
      <c r="S3320" s="51">
        <f>VLOOKUP(CONCATENATE($F3320," ",$G3320),AllocFactorMatrix,(S$4+1),FALSE)*$E3321</f>
        <v>0</v>
      </c>
      <c r="T3320" s="51">
        <f>VLOOKUP(CONCATENATE($F3320," ",$G3320),AllocFactorMatrix,(T$4+1),FALSE)*$E3321</f>
        <v>0</v>
      </c>
      <c r="U3320" s="51">
        <f>VLOOKUP(CONCATENATE($F3320," ",$G3320),AllocFactorMatrix,(U$4+1),FALSE)*$E3321</f>
        <v>0</v>
      </c>
      <c r="V3320" s="51">
        <f>VLOOKUP(CONCATENATE($F3320," ",$G3320),AllocFactorMatrix,(V$4+1),FALSE)*$E3321</f>
        <v>0</v>
      </c>
      <c r="W3320" s="51">
        <f t="shared" si="1535"/>
        <v>0</v>
      </c>
      <c r="X3320" s="51">
        <f>VLOOKUP(CONCATENATE($F3320," ",$G3320),AllocFactorMatrix,(X$4+1),FALSE)*$E3321</f>
        <v>0</v>
      </c>
      <c r="Y3320" s="51">
        <f>VLOOKUP(CONCATENATE($F3320," ",$G3320),AllocFactorMatrix,(Y$4+1),FALSE)*$E3321</f>
        <v>0</v>
      </c>
      <c r="Z3320" s="51">
        <f t="shared" si="1533"/>
        <v>0</v>
      </c>
      <c r="AA3320" s="51">
        <f>VLOOKUP(CONCATENATE($F3320," ",$G3320),AllocFactorMatrix,(AA$4+1),FALSE)*$E3321</f>
        <v>0</v>
      </c>
      <c r="AB3320" s="51">
        <f>VLOOKUP(CONCATENATE($F3320," ",$G3320),AllocFactorMatrix,(AB$4+1),FALSE)*$E3321</f>
        <v>0</v>
      </c>
      <c r="AC3320" s="51">
        <f>VLOOKUP(CONCATENATE($F3320," ",$G3320),AllocFactorMatrix,(AC$4+1),FALSE)*$E3321</f>
        <v>0</v>
      </c>
    </row>
    <row r="3321" spans="1:29" s="48" customFormat="1" collapsed="1">
      <c r="A3321" s="53"/>
      <c r="B3321" s="104"/>
      <c r="C3321" s="52"/>
      <c r="D3321" s="102" t="s">
        <v>710</v>
      </c>
      <c r="E3321" s="93">
        <v>836657.23684999952</v>
      </c>
      <c r="F3321" s="92" t="s">
        <v>552</v>
      </c>
      <c r="G3321" s="52" t="str">
        <f>$G$15</f>
        <v>TOTAL</v>
      </c>
      <c r="H3321" s="50">
        <f t="shared" si="1526"/>
        <v>836657.23684999952</v>
      </c>
      <c r="I3321" s="51">
        <f>VLOOKUP(CONCATENATE($F3321," ",$G3321),AllocFactorMatrix,(I$4+1),FALSE)*$E3321</f>
        <v>429718.08923036186</v>
      </c>
      <c r="J3321" s="51">
        <f>VLOOKUP(CONCATENATE($F3321," ",$G3321),AllocFactorMatrix,(J$4+1),FALSE)*$E3321</f>
        <v>100327.44461339939</v>
      </c>
      <c r="K3321" s="51">
        <f>VLOOKUP(CONCATENATE($F3321," ",$G3321),AllocFactorMatrix,(K$4+1),FALSE)*$E3321</f>
        <v>1396.4301561039972</v>
      </c>
      <c r="L3321" s="51">
        <f>VLOOKUP(CONCATENATE($F3321," ",$G3321),AllocFactorMatrix,(L$4+1),FALSE)*$E3321</f>
        <v>207.63730531686261</v>
      </c>
      <c r="M3321" s="51">
        <f t="shared" si="1531"/>
        <v>101931.51207482025</v>
      </c>
      <c r="N3321" s="51">
        <f>VLOOKUP(CONCATENATE($F3321," ",$G3321),AllocFactorMatrix,(N$4+1),FALSE)*$E3321</f>
        <v>59325.811141777602</v>
      </c>
      <c r="O3321" s="51">
        <f>VLOOKUP(CONCATENATE($F3321," ",$G3321),AllocFactorMatrix,(O$4+1),FALSE)*$E3321</f>
        <v>10637.250660059373</v>
      </c>
      <c r="P3321" s="51">
        <f>VLOOKUP(CONCATENATE($F3321," ",$G3321),AllocFactorMatrix,(P$4+1),FALSE)*$E3321</f>
        <v>2297.0283590917907</v>
      </c>
      <c r="Q3321" s="51">
        <f>VLOOKUP(CONCATENATE($F3321," ",$G3321),AllocFactorMatrix,(Q$4+1),FALSE)*$E3321</f>
        <v>63.87026729589946</v>
      </c>
      <c r="R3321" s="51">
        <f t="shared" si="1532"/>
        <v>72323.960428224673</v>
      </c>
      <c r="S3321" s="51">
        <f>VLOOKUP(CONCATENATE($F3321," ",$G3321),AllocFactorMatrix,(S$4+1),FALSE)*$E3321</f>
        <v>2779.7318387747218</v>
      </c>
      <c r="T3321" s="51">
        <f>VLOOKUP(CONCATENATE($F3321," ",$G3321),AllocFactorMatrix,(T$4+1),FALSE)*$E3321</f>
        <v>37839.746488398538</v>
      </c>
      <c r="U3321" s="51">
        <f>VLOOKUP(CONCATENATE($F3321," ",$G3321),AllocFactorMatrix,(U$4+1),FALSE)*$E3321</f>
        <v>153844.80536187685</v>
      </c>
      <c r="V3321" s="51">
        <f>VLOOKUP(CONCATENATE($F3321," ",$G3321),AllocFactorMatrix,(V$4+1),FALSE)*$E3321</f>
        <v>20503.450680995473</v>
      </c>
      <c r="W3321" s="51">
        <f t="shared" si="1535"/>
        <v>214967.7343700456</v>
      </c>
      <c r="X3321" s="51">
        <f>VLOOKUP(CONCATENATE($F3321," ",$G3321),AllocFactorMatrix,(X$4+1),FALSE)*$E3321</f>
        <v>16278.112745893366</v>
      </c>
      <c r="Y3321" s="51">
        <f>VLOOKUP(CONCATENATE($F3321," ",$G3321),AllocFactorMatrix,(Y$4+1),FALSE)*$E3321</f>
        <v>325.49440894693026</v>
      </c>
      <c r="Z3321" s="51">
        <f t="shared" si="1533"/>
        <v>16603.607154840298</v>
      </c>
      <c r="AA3321" s="51">
        <f>VLOOKUP(CONCATENATE($F3321," ",$G3321),AllocFactorMatrix,(AA$4+1),FALSE)*$E3321</f>
        <v>215.11045416317702</v>
      </c>
      <c r="AB3321" s="51">
        <f>VLOOKUP(CONCATENATE($F3321," ",$G3321),AllocFactorMatrix,(AB$4+1),FALSE)*$E3321</f>
        <v>744.48018033539006</v>
      </c>
      <c r="AC3321" s="51">
        <f>VLOOKUP(CONCATENATE($F3321," ",$G3321),AllocFactorMatrix,(AC$4+1),FALSE)*$E3321</f>
        <v>152.74295720820578</v>
      </c>
    </row>
    <row r="3322" spans="1:29" s="48" customFormat="1" hidden="1" outlineLevel="1">
      <c r="A3322" s="53"/>
      <c r="B3322" s="104"/>
      <c r="C3322" s="52"/>
      <c r="D3322" s="52"/>
      <c r="F3322" s="175" t="str">
        <f>F3329</f>
        <v>RB_GUP-Land_D</v>
      </c>
      <c r="G3322" s="52" t="str">
        <f>$G$8</f>
        <v>PRODUCTION</v>
      </c>
      <c r="H3322" s="50">
        <f t="shared" ref="H3322:H3353" si="1536">SUBTOTAL(9,I3322:AC3322)</f>
        <v>0</v>
      </c>
      <c r="I3322" s="51">
        <f>VLOOKUP(CONCATENATE($F3322," ",$G3322),AllocFactorMatrix,(I$4+1),FALSE)*$E3329</f>
        <v>0</v>
      </c>
      <c r="J3322" s="51">
        <f>VLOOKUP(CONCATENATE($F3322," ",$G3322),AllocFactorMatrix,(J$4+1),FALSE)*$E3329</f>
        <v>0</v>
      </c>
      <c r="K3322" s="51">
        <f>VLOOKUP(CONCATENATE($F3322," ",$G3322),AllocFactorMatrix,(K$4+1),FALSE)*$E3329</f>
        <v>0</v>
      </c>
      <c r="L3322" s="51">
        <f>VLOOKUP(CONCATENATE($F3322," ",$G3322),AllocFactorMatrix,(L$4+1),FALSE)*$E3329</f>
        <v>0</v>
      </c>
      <c r="M3322" s="51">
        <f t="shared" si="1531"/>
        <v>0</v>
      </c>
      <c r="N3322" s="51">
        <f>VLOOKUP(CONCATENATE($F3322," ",$G3322),AllocFactorMatrix,(N$4+1),FALSE)*$E3329</f>
        <v>0</v>
      </c>
      <c r="O3322" s="51">
        <f>VLOOKUP(CONCATENATE($F3322," ",$G3322),AllocFactorMatrix,(O$4+1),FALSE)*$E3329</f>
        <v>0</v>
      </c>
      <c r="P3322" s="51">
        <f>VLOOKUP(CONCATENATE($F3322," ",$G3322),AllocFactorMatrix,(P$4+1),FALSE)*$E3329</f>
        <v>0</v>
      </c>
      <c r="Q3322" s="51">
        <f>VLOOKUP(CONCATENATE($F3322," ",$G3322),AllocFactorMatrix,(Q$4+1),FALSE)*$E3329</f>
        <v>0</v>
      </c>
      <c r="R3322" s="51">
        <f t="shared" si="1532"/>
        <v>0</v>
      </c>
      <c r="S3322" s="51">
        <f>VLOOKUP(CONCATENATE($F3322," ",$G3322),AllocFactorMatrix,(S$4+1),FALSE)*$E3329</f>
        <v>0</v>
      </c>
      <c r="T3322" s="51">
        <f>VLOOKUP(CONCATENATE($F3322," ",$G3322),AllocFactorMatrix,(T$4+1),FALSE)*$E3329</f>
        <v>0</v>
      </c>
      <c r="U3322" s="51">
        <f>VLOOKUP(CONCATENATE($F3322," ",$G3322),AllocFactorMatrix,(U$4+1),FALSE)*$E3329</f>
        <v>0</v>
      </c>
      <c r="V3322" s="51">
        <f>VLOOKUP(CONCATENATE($F3322," ",$G3322),AllocFactorMatrix,(V$4+1),FALSE)*$E3329</f>
        <v>0</v>
      </c>
      <c r="W3322" s="51">
        <f>SUBTOTAL(9,S3322:V3322)</f>
        <v>0</v>
      </c>
      <c r="X3322" s="51">
        <f>VLOOKUP(CONCATENATE($F3322," ",$G3322),AllocFactorMatrix,(X$4+1),FALSE)*$E3329</f>
        <v>0</v>
      </c>
      <c r="Y3322" s="51">
        <f>VLOOKUP(CONCATENATE($F3322," ",$G3322),AllocFactorMatrix,(Y$4+1),FALSE)*$E3329</f>
        <v>0</v>
      </c>
      <c r="Z3322" s="51">
        <f t="shared" si="1533"/>
        <v>0</v>
      </c>
      <c r="AA3322" s="51">
        <f>VLOOKUP(CONCATENATE($F3322," ",$G3322),AllocFactorMatrix,(AA$4+1),FALSE)*$E3329</f>
        <v>0</v>
      </c>
      <c r="AB3322" s="51">
        <f>VLOOKUP(CONCATENATE($F3322," ",$G3322),AllocFactorMatrix,(AB$4+1),FALSE)*$E3329</f>
        <v>0</v>
      </c>
      <c r="AC3322" s="51">
        <f>VLOOKUP(CONCATENATE($F3322," ",$G3322),AllocFactorMatrix,(AC$4+1),FALSE)*$E3329</f>
        <v>0</v>
      </c>
    </row>
    <row r="3323" spans="1:29" s="48" customFormat="1" hidden="1" outlineLevel="1">
      <c r="A3323" s="53"/>
      <c r="B3323" s="104"/>
      <c r="C3323" s="52"/>
      <c r="D3323" s="52"/>
      <c r="F3323" s="175" t="str">
        <f>F3329</f>
        <v>RB_GUP-Land_D</v>
      </c>
      <c r="G3323" s="52" t="str">
        <f>$G$9</f>
        <v>BULKTRAN</v>
      </c>
      <c r="H3323" s="50">
        <f t="shared" si="1536"/>
        <v>0</v>
      </c>
      <c r="I3323" s="51">
        <f>VLOOKUP(CONCATENATE($F3323," ",$G3323),AllocFactorMatrix,(I$4+1),FALSE)*$E3329</f>
        <v>0</v>
      </c>
      <c r="J3323" s="51">
        <f>VLOOKUP(CONCATENATE($F3323," ",$G3323),AllocFactorMatrix,(J$4+1),FALSE)*$E3329</f>
        <v>0</v>
      </c>
      <c r="K3323" s="51">
        <f>VLOOKUP(CONCATENATE($F3323," ",$G3323),AllocFactorMatrix,(K$4+1),FALSE)*$E3329</f>
        <v>0</v>
      </c>
      <c r="L3323" s="51">
        <f>VLOOKUP(CONCATENATE($F3323," ",$G3323),AllocFactorMatrix,(L$4+1),FALSE)*$E3329</f>
        <v>0</v>
      </c>
      <c r="M3323" s="51">
        <f t="shared" si="1531"/>
        <v>0</v>
      </c>
      <c r="N3323" s="51">
        <f>VLOOKUP(CONCATENATE($F3323," ",$G3323),AllocFactorMatrix,(N$4+1),FALSE)*$E3329</f>
        <v>0</v>
      </c>
      <c r="O3323" s="51">
        <f>VLOOKUP(CONCATENATE($F3323," ",$G3323),AllocFactorMatrix,(O$4+1),FALSE)*$E3329</f>
        <v>0</v>
      </c>
      <c r="P3323" s="51">
        <f>VLOOKUP(CONCATENATE($F3323," ",$G3323),AllocFactorMatrix,(P$4+1),FALSE)*$E3329</f>
        <v>0</v>
      </c>
      <c r="Q3323" s="51">
        <f>VLOOKUP(CONCATENATE($F3323," ",$G3323),AllocFactorMatrix,(Q$4+1),FALSE)*$E3329</f>
        <v>0</v>
      </c>
      <c r="R3323" s="51">
        <f t="shared" si="1532"/>
        <v>0</v>
      </c>
      <c r="S3323" s="51">
        <f>VLOOKUP(CONCATENATE($F3323," ",$G3323),AllocFactorMatrix,(S$4+1),FALSE)*$E3329</f>
        <v>0</v>
      </c>
      <c r="T3323" s="51">
        <f>VLOOKUP(CONCATENATE($F3323," ",$G3323),AllocFactorMatrix,(T$4+1),FALSE)*$E3329</f>
        <v>0</v>
      </c>
      <c r="U3323" s="51">
        <f>VLOOKUP(CONCATENATE($F3323," ",$G3323),AllocFactorMatrix,(U$4+1),FALSE)*$E3329</f>
        <v>0</v>
      </c>
      <c r="V3323" s="51">
        <f>VLOOKUP(CONCATENATE($F3323," ",$G3323),AllocFactorMatrix,(V$4+1),FALSE)*$E3329</f>
        <v>0</v>
      </c>
      <c r="W3323" s="51">
        <f t="shared" ref="W3323:W3329" si="1537">SUBTOTAL(9,S3323:V3323)</f>
        <v>0</v>
      </c>
      <c r="X3323" s="51">
        <f>VLOOKUP(CONCATENATE($F3323," ",$G3323),AllocFactorMatrix,(X$4+1),FALSE)*$E3329</f>
        <v>0</v>
      </c>
      <c r="Y3323" s="51">
        <f>VLOOKUP(CONCATENATE($F3323," ",$G3323),AllocFactorMatrix,(Y$4+1),FALSE)*$E3329</f>
        <v>0</v>
      </c>
      <c r="Z3323" s="51">
        <f t="shared" si="1533"/>
        <v>0</v>
      </c>
      <c r="AA3323" s="51">
        <f>VLOOKUP(CONCATENATE($F3323," ",$G3323),AllocFactorMatrix,(AA$4+1),FALSE)*$E3329</f>
        <v>0</v>
      </c>
      <c r="AB3323" s="51">
        <f>VLOOKUP(CONCATENATE($F3323," ",$G3323),AllocFactorMatrix,(AB$4+1),FALSE)*$E3329</f>
        <v>0</v>
      </c>
      <c r="AC3323" s="51">
        <f>VLOOKUP(CONCATENATE($F3323," ",$G3323),AllocFactorMatrix,(AC$4+1),FALSE)*$E3329</f>
        <v>0</v>
      </c>
    </row>
    <row r="3324" spans="1:29" s="48" customFormat="1" hidden="1" outlineLevel="1">
      <c r="A3324" s="53"/>
      <c r="B3324" s="104"/>
      <c r="C3324" s="52"/>
      <c r="D3324" s="52"/>
      <c r="F3324" s="175" t="str">
        <f>F3329</f>
        <v>RB_GUP-Land_D</v>
      </c>
      <c r="G3324" s="52" t="str">
        <f>$G$10</f>
        <v>SUBTRAN</v>
      </c>
      <c r="H3324" s="50">
        <f t="shared" si="1536"/>
        <v>0</v>
      </c>
      <c r="I3324" s="51">
        <f>VLOOKUP(CONCATENATE($F3324," ",$G3324),AllocFactorMatrix,(I$4+1),FALSE)*$E3329</f>
        <v>0</v>
      </c>
      <c r="J3324" s="51">
        <f>VLOOKUP(CONCATENATE($F3324," ",$G3324),AllocFactorMatrix,(J$4+1),FALSE)*$E3329</f>
        <v>0</v>
      </c>
      <c r="K3324" s="51">
        <f>VLOOKUP(CONCATENATE($F3324," ",$G3324),AllocFactorMatrix,(K$4+1),FALSE)*$E3329</f>
        <v>0</v>
      </c>
      <c r="L3324" s="51">
        <f>VLOOKUP(CONCATENATE($F3324," ",$G3324),AllocFactorMatrix,(L$4+1),FALSE)*$E3329</f>
        <v>0</v>
      </c>
      <c r="M3324" s="51">
        <f t="shared" si="1531"/>
        <v>0</v>
      </c>
      <c r="N3324" s="51">
        <f>VLOOKUP(CONCATENATE($F3324," ",$G3324),AllocFactorMatrix,(N$4+1),FALSE)*$E3329</f>
        <v>0</v>
      </c>
      <c r="O3324" s="51">
        <f>VLOOKUP(CONCATENATE($F3324," ",$G3324),AllocFactorMatrix,(O$4+1),FALSE)*$E3329</f>
        <v>0</v>
      </c>
      <c r="P3324" s="51">
        <f>VLOOKUP(CONCATENATE($F3324," ",$G3324),AllocFactorMatrix,(P$4+1),FALSE)*$E3329</f>
        <v>0</v>
      </c>
      <c r="Q3324" s="51">
        <f>VLOOKUP(CONCATENATE($F3324," ",$G3324),AllocFactorMatrix,(Q$4+1),FALSE)*$E3329</f>
        <v>0</v>
      </c>
      <c r="R3324" s="51">
        <f t="shared" si="1532"/>
        <v>0</v>
      </c>
      <c r="S3324" s="51">
        <f>VLOOKUP(CONCATENATE($F3324," ",$G3324),AllocFactorMatrix,(S$4+1),FALSE)*$E3329</f>
        <v>0</v>
      </c>
      <c r="T3324" s="51">
        <f>VLOOKUP(CONCATENATE($F3324," ",$G3324),AllocFactorMatrix,(T$4+1),FALSE)*$E3329</f>
        <v>0</v>
      </c>
      <c r="U3324" s="51">
        <f>VLOOKUP(CONCATENATE($F3324," ",$G3324),AllocFactorMatrix,(U$4+1),FALSE)*$E3329</f>
        <v>0</v>
      </c>
      <c r="V3324" s="51">
        <f>VLOOKUP(CONCATENATE($F3324," ",$G3324),AllocFactorMatrix,(V$4+1),FALSE)*$E3329</f>
        <v>0</v>
      </c>
      <c r="W3324" s="51">
        <f t="shared" si="1537"/>
        <v>0</v>
      </c>
      <c r="X3324" s="51">
        <f>VLOOKUP(CONCATENATE($F3324," ",$G3324),AllocFactorMatrix,(X$4+1),FALSE)*$E3329</f>
        <v>0</v>
      </c>
      <c r="Y3324" s="51">
        <f>VLOOKUP(CONCATENATE($F3324," ",$G3324),AllocFactorMatrix,(Y$4+1),FALSE)*$E3329</f>
        <v>0</v>
      </c>
      <c r="Z3324" s="51">
        <f t="shared" si="1533"/>
        <v>0</v>
      </c>
      <c r="AA3324" s="51">
        <f>VLOOKUP(CONCATENATE($F3324," ",$G3324),AllocFactorMatrix,(AA$4+1),FALSE)*$E3329</f>
        <v>0</v>
      </c>
      <c r="AB3324" s="51">
        <f>VLOOKUP(CONCATENATE($F3324," ",$G3324),AllocFactorMatrix,(AB$4+1),FALSE)*$E3329</f>
        <v>0</v>
      </c>
      <c r="AC3324" s="51">
        <f>VLOOKUP(CONCATENATE($F3324," ",$G3324),AllocFactorMatrix,(AC$4+1),FALSE)*$E3329</f>
        <v>0</v>
      </c>
    </row>
    <row r="3325" spans="1:29" s="48" customFormat="1" hidden="1" outlineLevel="1">
      <c r="A3325" s="53"/>
      <c r="B3325" s="104"/>
      <c r="C3325" s="52"/>
      <c r="D3325" s="52"/>
      <c r="F3325" s="175" t="str">
        <f>F3329</f>
        <v>RB_GUP-Land_D</v>
      </c>
      <c r="G3325" s="52" t="str">
        <f>$G$11</f>
        <v>DISTPRI</v>
      </c>
      <c r="H3325" s="50">
        <f t="shared" si="1536"/>
        <v>816512.20670664159</v>
      </c>
      <c r="I3325" s="51">
        <f>VLOOKUP(CONCATENATE($F3325," ",$G3325),AllocFactorMatrix,(I$4+1),FALSE)*$E3329</f>
        <v>534657.96406607539</v>
      </c>
      <c r="J3325" s="51">
        <f>VLOOKUP(CONCATENATE($F3325," ",$G3325),AllocFactorMatrix,(J$4+1),FALSE)*$E3329</f>
        <v>125130.59953958403</v>
      </c>
      <c r="K3325" s="51">
        <f>VLOOKUP(CONCATENATE($F3325," ",$G3325),AllocFactorMatrix,(K$4+1),FALSE)*$E3329</f>
        <v>1747.793040896245</v>
      </c>
      <c r="L3325" s="51">
        <f>VLOOKUP(CONCATENATE($F3325," ",$G3325),AllocFactorMatrix,(L$4+1),FALSE)*$E3329</f>
        <v>0</v>
      </c>
      <c r="M3325" s="51">
        <f t="shared" si="1531"/>
        <v>126878.39258048027</v>
      </c>
      <c r="N3325" s="51">
        <f>VLOOKUP(CONCATENATE($F3325," ",$G3325),AllocFactorMatrix,(N$4+1),FALSE)*$E3329</f>
        <v>72640.76770378527</v>
      </c>
      <c r="O3325" s="51">
        <f>VLOOKUP(CONCATENATE($F3325," ",$G3325),AllocFactorMatrix,(O$4+1),FALSE)*$E3329</f>
        <v>13052.034386943398</v>
      </c>
      <c r="P3325" s="51">
        <f>VLOOKUP(CONCATENATE($F3325," ",$G3325),AllocFactorMatrix,(P$4+1),FALSE)*$E3329</f>
        <v>0</v>
      </c>
      <c r="Q3325" s="51">
        <f>VLOOKUP(CONCATENATE($F3325," ",$G3325),AllocFactorMatrix,(Q$4+1),FALSE)*$E3329</f>
        <v>0</v>
      </c>
      <c r="R3325" s="51">
        <f t="shared" si="1532"/>
        <v>85692.80209072867</v>
      </c>
      <c r="S3325" s="51">
        <f>VLOOKUP(CONCATENATE($F3325," ",$G3325),AllocFactorMatrix,(S$4+1),FALSE)*$E3329</f>
        <v>3284.5799496799459</v>
      </c>
      <c r="T3325" s="51">
        <f>VLOOKUP(CONCATENATE($F3325," ",$G3325),AllocFactorMatrix,(T$4+1),FALSE)*$E3329</f>
        <v>45418.720944500179</v>
      </c>
      <c r="U3325" s="51">
        <f>VLOOKUP(CONCATENATE($F3325," ",$G3325),AllocFactorMatrix,(U$4+1),FALSE)*$E3329</f>
        <v>0</v>
      </c>
      <c r="V3325" s="51">
        <f>VLOOKUP(CONCATENATE($F3325," ",$G3325),AllocFactorMatrix,(V$4+1),FALSE)*$E3329</f>
        <v>0</v>
      </c>
      <c r="W3325" s="51">
        <f t="shared" si="1537"/>
        <v>48703.300894180124</v>
      </c>
      <c r="X3325" s="51">
        <f>VLOOKUP(CONCATENATE($F3325," ",$G3325),AllocFactorMatrix,(X$4+1),FALSE)*$E3329</f>
        <v>19917.498273132394</v>
      </c>
      <c r="Y3325" s="51">
        <f>VLOOKUP(CONCATENATE($F3325," ",$G3325),AllocFactorMatrix,(Y$4+1),FALSE)*$E3329</f>
        <v>399.77560042873785</v>
      </c>
      <c r="Z3325" s="51">
        <f t="shared" si="1533"/>
        <v>20317.273873561131</v>
      </c>
      <c r="AA3325" s="51">
        <f>VLOOKUP(CONCATENATE($F3325," ",$G3325),AllocFactorMatrix,(AA$4+1),FALSE)*$E3329</f>
        <v>262.47320161600857</v>
      </c>
      <c r="AB3325" s="51">
        <f>VLOOKUP(CONCATENATE($F3325," ",$G3325),AllocFactorMatrix,(AB$4+1),FALSE)*$E3329</f>
        <v>0</v>
      </c>
      <c r="AC3325" s="51">
        <f>VLOOKUP(CONCATENATE($F3325," ",$G3325),AllocFactorMatrix,(AC$4+1),FALSE)*$E3329</f>
        <v>0</v>
      </c>
    </row>
    <row r="3326" spans="1:29" s="48" customFormat="1" hidden="1" outlineLevel="1">
      <c r="A3326" s="53"/>
      <c r="B3326" s="104"/>
      <c r="C3326" s="52"/>
      <c r="D3326" s="52"/>
      <c r="F3326" s="175" t="str">
        <f>F3329</f>
        <v>RB_GUP-Land_D</v>
      </c>
      <c r="G3326" s="52" t="str">
        <f>$G$12</f>
        <v>DISTSEC</v>
      </c>
      <c r="H3326" s="50">
        <f t="shared" si="1536"/>
        <v>399011.30179254402</v>
      </c>
      <c r="I3326" s="51">
        <f>VLOOKUP(CONCATENATE($F3326," ",$G3326),AllocFactorMatrix,(I$4+1),FALSE)*$E3329</f>
        <v>296108.31565018866</v>
      </c>
      <c r="J3326" s="51">
        <f>VLOOKUP(CONCATENATE($F3326," ",$G3326),AllocFactorMatrix,(J$4+1),FALSE)*$E3329</f>
        <v>59708.665708734545</v>
      </c>
      <c r="K3326" s="51">
        <f>VLOOKUP(CONCATENATE($F3326," ",$G3326),AllocFactorMatrix,(K$4+1),FALSE)*$E3329</f>
        <v>0</v>
      </c>
      <c r="L3326" s="51">
        <f>VLOOKUP(CONCATENATE($F3326," ",$G3326),AllocFactorMatrix,(L$4+1),FALSE)*$E3329</f>
        <v>0</v>
      </c>
      <c r="M3326" s="51">
        <f t="shared" si="1531"/>
        <v>59708.665708734545</v>
      </c>
      <c r="N3326" s="51">
        <f>VLOOKUP(CONCATENATE($F3326," ",$G3326),AllocFactorMatrix,(N$4+1),FALSE)*$E3329</f>
        <v>29844.50959399965</v>
      </c>
      <c r="O3326" s="51">
        <f>VLOOKUP(CONCATENATE($F3326," ",$G3326),AllocFactorMatrix,(O$4+1),FALSE)*$E3329</f>
        <v>0</v>
      </c>
      <c r="P3326" s="51">
        <f>VLOOKUP(CONCATENATE($F3326," ",$G3326),AllocFactorMatrix,(P$4+1),FALSE)*$E3329</f>
        <v>0</v>
      </c>
      <c r="Q3326" s="51">
        <f>VLOOKUP(CONCATENATE($F3326," ",$G3326),AllocFactorMatrix,(Q$4+1),FALSE)*$E3329</f>
        <v>0</v>
      </c>
      <c r="R3326" s="51">
        <f t="shared" si="1532"/>
        <v>29844.50959399965</v>
      </c>
      <c r="S3326" s="51">
        <f>VLOOKUP(CONCATENATE($F3326," ",$G3326),AllocFactorMatrix,(S$4+1),FALSE)*$E3329</f>
        <v>1115.5178905721618</v>
      </c>
      <c r="T3326" s="51">
        <f>VLOOKUP(CONCATENATE($F3326," ",$G3326),AllocFactorMatrix,(T$4+1),FALSE)*$E3329</f>
        <v>0</v>
      </c>
      <c r="U3326" s="51">
        <f>VLOOKUP(CONCATENATE($F3326," ",$G3326),AllocFactorMatrix,(U$4+1),FALSE)*$E3329</f>
        <v>0</v>
      </c>
      <c r="V3326" s="51">
        <f>VLOOKUP(CONCATENATE($F3326," ",$G3326),AllocFactorMatrix,(V$4+1),FALSE)*$E3329</f>
        <v>0</v>
      </c>
      <c r="W3326" s="51">
        <f t="shared" si="1537"/>
        <v>1115.5178905721618</v>
      </c>
      <c r="X3326" s="51">
        <f>VLOOKUP(CONCATENATE($F3326," ",$G3326),AllocFactorMatrix,(X$4+1),FALSE)*$E3329</f>
        <v>8430.3798313921561</v>
      </c>
      <c r="Y3326" s="51">
        <f>VLOOKUP(CONCATENATE($F3326," ",$G3326),AllocFactorMatrix,(Y$4+1),FALSE)*$E3329</f>
        <v>0</v>
      </c>
      <c r="Z3326" s="51">
        <f t="shared" si="1533"/>
        <v>8430.3798313921561</v>
      </c>
      <c r="AA3326" s="51">
        <f>VLOOKUP(CONCATENATE($F3326," ",$G3326),AllocFactorMatrix,(AA$4+1),FALSE)*$E3329</f>
        <v>99.677200789276313</v>
      </c>
      <c r="AB3326" s="51">
        <f>VLOOKUP(CONCATENATE($F3326," ",$G3326),AllocFactorMatrix,(AB$4+1),FALSE)*$E3329</f>
        <v>3068.0353483516674</v>
      </c>
      <c r="AC3326" s="51">
        <f>VLOOKUP(CONCATENATE($F3326," ",$G3326),AllocFactorMatrix,(AC$4+1),FALSE)*$E3329</f>
        <v>636.20056851590277</v>
      </c>
    </row>
    <row r="3327" spans="1:29" s="48" customFormat="1" hidden="1" outlineLevel="1">
      <c r="A3327" s="53"/>
      <c r="B3327" s="104"/>
      <c r="C3327" s="52"/>
      <c r="D3327" s="52"/>
      <c r="F3327" s="175" t="str">
        <f>F3329</f>
        <v>RB_GUP-Land_D</v>
      </c>
      <c r="G3327" s="52" t="str">
        <f>$G$13</f>
        <v>ENERGY</v>
      </c>
      <c r="H3327" s="50">
        <f t="shared" si="1536"/>
        <v>0</v>
      </c>
      <c r="I3327" s="51">
        <f>VLOOKUP(CONCATENATE($F3327," ",$G3327),AllocFactorMatrix,(I$4+1),FALSE)*$E3329</f>
        <v>0</v>
      </c>
      <c r="J3327" s="51">
        <f>VLOOKUP(CONCATENATE($F3327," ",$G3327),AllocFactorMatrix,(J$4+1),FALSE)*$E3329</f>
        <v>0</v>
      </c>
      <c r="K3327" s="51">
        <f>VLOOKUP(CONCATENATE($F3327," ",$G3327),AllocFactorMatrix,(K$4+1),FALSE)*$E3329</f>
        <v>0</v>
      </c>
      <c r="L3327" s="51">
        <f>VLOOKUP(CONCATENATE($F3327," ",$G3327),AllocFactorMatrix,(L$4+1),FALSE)*$E3329</f>
        <v>0</v>
      </c>
      <c r="M3327" s="51">
        <f t="shared" si="1531"/>
        <v>0</v>
      </c>
      <c r="N3327" s="51">
        <f>VLOOKUP(CONCATENATE($F3327," ",$G3327),AllocFactorMatrix,(N$4+1),FALSE)*$E3329</f>
        <v>0</v>
      </c>
      <c r="O3327" s="51">
        <f>VLOOKUP(CONCATENATE($F3327," ",$G3327),AllocFactorMatrix,(O$4+1),FALSE)*$E3329</f>
        <v>0</v>
      </c>
      <c r="P3327" s="51">
        <f>VLOOKUP(CONCATENATE($F3327," ",$G3327),AllocFactorMatrix,(P$4+1),FALSE)*$E3329</f>
        <v>0</v>
      </c>
      <c r="Q3327" s="51">
        <f>VLOOKUP(CONCATENATE($F3327," ",$G3327),AllocFactorMatrix,(Q$4+1),FALSE)*$E3329</f>
        <v>0</v>
      </c>
      <c r="R3327" s="51">
        <f t="shared" si="1532"/>
        <v>0</v>
      </c>
      <c r="S3327" s="51">
        <f>VLOOKUP(CONCATENATE($F3327," ",$G3327),AllocFactorMatrix,(S$4+1),FALSE)*$E3329</f>
        <v>0</v>
      </c>
      <c r="T3327" s="51">
        <f>VLOOKUP(CONCATENATE($F3327," ",$G3327),AllocFactorMatrix,(T$4+1),FALSE)*$E3329</f>
        <v>0</v>
      </c>
      <c r="U3327" s="51">
        <f>VLOOKUP(CONCATENATE($F3327," ",$G3327),AllocFactorMatrix,(U$4+1),FALSE)*$E3329</f>
        <v>0</v>
      </c>
      <c r="V3327" s="51">
        <f>VLOOKUP(CONCATENATE($F3327," ",$G3327),AllocFactorMatrix,(V$4+1),FALSE)*$E3329</f>
        <v>0</v>
      </c>
      <c r="W3327" s="51">
        <f t="shared" si="1537"/>
        <v>0</v>
      </c>
      <c r="X3327" s="51">
        <f>VLOOKUP(CONCATENATE($F3327," ",$G3327),AllocFactorMatrix,(X$4+1),FALSE)*$E3329</f>
        <v>0</v>
      </c>
      <c r="Y3327" s="51">
        <f>VLOOKUP(CONCATENATE($F3327," ",$G3327),AllocFactorMatrix,(Y$4+1),FALSE)*$E3329</f>
        <v>0</v>
      </c>
      <c r="Z3327" s="51">
        <f t="shared" si="1533"/>
        <v>0</v>
      </c>
      <c r="AA3327" s="51">
        <f>VLOOKUP(CONCATENATE($F3327," ",$G3327),AllocFactorMatrix,(AA$4+1),FALSE)*$E3329</f>
        <v>0</v>
      </c>
      <c r="AB3327" s="51">
        <f>VLOOKUP(CONCATENATE($F3327," ",$G3327),AllocFactorMatrix,(AB$4+1),FALSE)*$E3329</f>
        <v>0</v>
      </c>
      <c r="AC3327" s="51">
        <f>VLOOKUP(CONCATENATE($F3327," ",$G3327),AllocFactorMatrix,(AC$4+1),FALSE)*$E3329</f>
        <v>0</v>
      </c>
    </row>
    <row r="3328" spans="1:29" s="48" customFormat="1" hidden="1" outlineLevel="1">
      <c r="A3328" s="53"/>
      <c r="B3328" s="104"/>
      <c r="C3328" s="52"/>
      <c r="D3328" s="52"/>
      <c r="F3328" s="175" t="str">
        <f>F3329</f>
        <v>RB_GUP-Land_D</v>
      </c>
      <c r="G3328" s="52" t="str">
        <f>$G$14</f>
        <v>CUSTOMER</v>
      </c>
      <c r="H3328" s="50">
        <f t="shared" si="1536"/>
        <v>174891.17501081483</v>
      </c>
      <c r="I3328" s="51">
        <f>VLOOKUP(CONCATENATE($F3328," ",$G3328),AllocFactorMatrix,(I$4+1),FALSE)*$E3329</f>
        <v>81783.216732059984</v>
      </c>
      <c r="J3328" s="51">
        <f>VLOOKUP(CONCATENATE($F3328," ",$G3328),AllocFactorMatrix,(J$4+1),FALSE)*$E3329</f>
        <v>27634.974554891141</v>
      </c>
      <c r="K3328" s="51">
        <f>VLOOKUP(CONCATENATE($F3328," ",$G3328),AllocFactorMatrix,(K$4+1),FALSE)*$E3329</f>
        <v>1868.6244475535282</v>
      </c>
      <c r="L3328" s="51">
        <f>VLOOKUP(CONCATENATE($F3328," ",$G3328),AllocFactorMatrix,(L$4+1),FALSE)*$E3329</f>
        <v>314.76391022409308</v>
      </c>
      <c r="M3328" s="51">
        <f t="shared" si="1531"/>
        <v>29818.362912668763</v>
      </c>
      <c r="N3328" s="51">
        <f>VLOOKUP(CONCATENATE($F3328," ",$G3328),AllocFactorMatrix,(N$4+1),FALSE)*$E3329</f>
        <v>2255.5788539559794</v>
      </c>
      <c r="O3328" s="51">
        <f>VLOOKUP(CONCATENATE($F3328," ",$G3328),AllocFactorMatrix,(O$4+1),FALSE)*$E3329</f>
        <v>657.31780224367719</v>
      </c>
      <c r="P3328" s="51">
        <f>VLOOKUP(CONCATENATE($F3328," ",$G3328),AllocFactorMatrix,(P$4+1),FALSE)*$E3329</f>
        <v>774.12934661893314</v>
      </c>
      <c r="Q3328" s="51">
        <f>VLOOKUP(CONCATENATE($F3328," ",$G3328),AllocFactorMatrix,(Q$4+1),FALSE)*$E3329</f>
        <v>96.764835119284768</v>
      </c>
      <c r="R3328" s="51">
        <f t="shared" si="1532"/>
        <v>3783.7908379378746</v>
      </c>
      <c r="S3328" s="51">
        <f>VLOOKUP(CONCATENATE($F3328," ",$G3328),AllocFactorMatrix,(S$4+1),FALSE)*$E3329</f>
        <v>14.825043114471267</v>
      </c>
      <c r="T3328" s="51">
        <f>VLOOKUP(CONCATENATE($F3328," ",$G3328),AllocFactorMatrix,(T$4+1),FALSE)*$E3329</f>
        <v>466.07887975822842</v>
      </c>
      <c r="U3328" s="51">
        <f>VLOOKUP(CONCATENATE($F3328," ",$G3328),AllocFactorMatrix,(U$4+1),FALSE)*$E3329</f>
        <v>1301.2727117485074</v>
      </c>
      <c r="V3328" s="51">
        <f>VLOOKUP(CONCATENATE($F3328," ",$G3328),AllocFactorMatrix,(V$4+1),FALSE)*$E3329</f>
        <v>387.05815540328854</v>
      </c>
      <c r="W3328" s="51">
        <f t="shared" si="1537"/>
        <v>2169.2347900244959</v>
      </c>
      <c r="X3328" s="51">
        <f>VLOOKUP(CONCATENATE($F3328," ",$G3328),AllocFactorMatrix,(X$4+1),FALSE)*$E3329</f>
        <v>453.62806916552222</v>
      </c>
      <c r="Y3328" s="51">
        <f>VLOOKUP(CONCATENATE($F3328," ",$G3328),AllocFactorMatrix,(Y$4+1),FALSE)*$E3329</f>
        <v>8.5882301949647495</v>
      </c>
      <c r="Z3328" s="51">
        <f t="shared" si="1533"/>
        <v>462.21629936048697</v>
      </c>
      <c r="AA3328" s="51">
        <f>VLOOKUP(CONCATENATE($F3328," ",$G3328),AllocFactorMatrix,(AA$4+1),FALSE)*$E3329</f>
        <v>44.264226090396022</v>
      </c>
      <c r="AB3328" s="51">
        <f>VLOOKUP(CONCATENATE($F3328," ",$G3328),AllocFactorMatrix,(AB$4+1),FALSE)*$E3329</f>
        <v>50131.796429534363</v>
      </c>
      <c r="AC3328" s="51">
        <f>VLOOKUP(CONCATENATE($F3328," ",$G3328),AllocFactorMatrix,(AC$4+1),FALSE)*$E3329</f>
        <v>6698.2927831384604</v>
      </c>
    </row>
    <row r="3329" spans="1:29" s="48" customFormat="1" collapsed="1">
      <c r="A3329" s="53"/>
      <c r="B3329" s="104"/>
      <c r="C3329" s="52"/>
      <c r="D3329" s="102" t="s">
        <v>705</v>
      </c>
      <c r="E3329" s="93">
        <v>1390414.6835100004</v>
      </c>
      <c r="F3329" s="92" t="s">
        <v>553</v>
      </c>
      <c r="G3329" s="52" t="str">
        <f>$G$15</f>
        <v>TOTAL</v>
      </c>
      <c r="H3329" s="50">
        <f t="shared" si="1536"/>
        <v>1390414.6835100004</v>
      </c>
      <c r="I3329" s="51">
        <f>VLOOKUP(CONCATENATE($F3329," ",$G3329),AllocFactorMatrix,(I$4+1),FALSE)*$E3329</f>
        <v>912549.49644832418</v>
      </c>
      <c r="J3329" s="51">
        <f>VLOOKUP(CONCATENATE($F3329," ",$G3329),AllocFactorMatrix,(J$4+1),FALSE)*$E3329</f>
        <v>212474.23980320973</v>
      </c>
      <c r="K3329" s="51">
        <f>VLOOKUP(CONCATENATE($F3329," ",$G3329),AllocFactorMatrix,(K$4+1),FALSE)*$E3329</f>
        <v>3616.4174884497729</v>
      </c>
      <c r="L3329" s="51">
        <f>VLOOKUP(CONCATENATE($F3329," ",$G3329),AllocFactorMatrix,(L$4+1),FALSE)*$E3329</f>
        <v>314.76391022409308</v>
      </c>
      <c r="M3329" s="51">
        <f t="shared" si="1531"/>
        <v>216405.42120188358</v>
      </c>
      <c r="N3329" s="51">
        <f>VLOOKUP(CONCATENATE($F3329," ",$G3329),AllocFactorMatrix,(N$4+1),FALSE)*$E3329</f>
        <v>104740.85615174088</v>
      </c>
      <c r="O3329" s="51">
        <f>VLOOKUP(CONCATENATE($F3329," ",$G3329),AllocFactorMatrix,(O$4+1),FALSE)*$E3329</f>
        <v>13709.352189187075</v>
      </c>
      <c r="P3329" s="51">
        <f>VLOOKUP(CONCATENATE($F3329," ",$G3329),AllocFactorMatrix,(P$4+1),FALSE)*$E3329</f>
        <v>774.12934661893314</v>
      </c>
      <c r="Q3329" s="51">
        <f>VLOOKUP(CONCATENATE($F3329," ",$G3329),AllocFactorMatrix,(Q$4+1),FALSE)*$E3329</f>
        <v>96.764835119284768</v>
      </c>
      <c r="R3329" s="51">
        <f t="shared" si="1532"/>
        <v>119321.10252266619</v>
      </c>
      <c r="S3329" s="51">
        <f>VLOOKUP(CONCATENATE($F3329," ",$G3329),AllocFactorMatrix,(S$4+1),FALSE)*$E3329</f>
        <v>4414.9228833665793</v>
      </c>
      <c r="T3329" s="51">
        <f>VLOOKUP(CONCATENATE($F3329," ",$G3329),AllocFactorMatrix,(T$4+1),FALSE)*$E3329</f>
        <v>45884.799824258407</v>
      </c>
      <c r="U3329" s="51">
        <f>VLOOKUP(CONCATENATE($F3329," ",$G3329),AllocFactorMatrix,(U$4+1),FALSE)*$E3329</f>
        <v>1301.2727117485074</v>
      </c>
      <c r="V3329" s="51">
        <f>VLOOKUP(CONCATENATE($F3329," ",$G3329),AllocFactorMatrix,(V$4+1),FALSE)*$E3329</f>
        <v>387.05815540328854</v>
      </c>
      <c r="W3329" s="51">
        <f t="shared" si="1537"/>
        <v>51988.053574776779</v>
      </c>
      <c r="X3329" s="51">
        <f>VLOOKUP(CONCATENATE($F3329," ",$G3329),AllocFactorMatrix,(X$4+1),FALSE)*$E3329</f>
        <v>28801.506173690068</v>
      </c>
      <c r="Y3329" s="51">
        <f>VLOOKUP(CONCATENATE($F3329," ",$G3329),AllocFactorMatrix,(Y$4+1),FALSE)*$E3329</f>
        <v>408.36383062370254</v>
      </c>
      <c r="Z3329" s="51">
        <f t="shared" si="1533"/>
        <v>29209.870004313769</v>
      </c>
      <c r="AA3329" s="51">
        <f>VLOOKUP(CONCATENATE($F3329," ",$G3329),AllocFactorMatrix,(AA$4+1),FALSE)*$E3329</f>
        <v>406.41462849568097</v>
      </c>
      <c r="AB3329" s="51">
        <f>VLOOKUP(CONCATENATE($F3329," ",$G3329),AllocFactorMatrix,(AB$4+1),FALSE)*$E3329</f>
        <v>53199.831777886029</v>
      </c>
      <c r="AC3329" s="51">
        <f>VLOOKUP(CONCATENATE($F3329," ",$G3329),AllocFactorMatrix,(AC$4+1),FALSE)*$E3329</f>
        <v>7334.4933516543624</v>
      </c>
    </row>
    <row r="3330" spans="1:29" hidden="1" outlineLevel="1">
      <c r="E3330" s="48"/>
      <c r="F3330" s="175" t="str">
        <f>F3337</f>
        <v>RB_GUP-Land_G</v>
      </c>
      <c r="G3330" s="52" t="str">
        <f>$G$8</f>
        <v>PRODUCTION</v>
      </c>
      <c r="H3330" s="4">
        <f t="shared" ca="1" si="1536"/>
        <v>783754.88300203718</v>
      </c>
      <c r="I3330" s="5">
        <f ca="1">VLOOKUP(CONCATENATE($F3330," ",$G3330),AllocFactorMatrix,(I$4+1),FALSE)*$E3337</f>
        <v>403152.52354328887</v>
      </c>
      <c r="J3330" s="5">
        <f ca="1">VLOOKUP(CONCATENATE($F3330," ",$G3330),AllocFactorMatrix,(J$4+1),FALSE)*$E3337</f>
        <v>94015.230472420808</v>
      </c>
      <c r="K3330" s="5">
        <f ca="1">VLOOKUP(CONCATENATE($F3330," ",$G3330),AllocFactorMatrix,(K$4+1),FALSE)*$E3337</f>
        <v>1307.1839785450923</v>
      </c>
      <c r="L3330" s="5">
        <f ca="1">VLOOKUP(CONCATENATE($F3330," ",$G3330),AllocFactorMatrix,(L$4+1),FALSE)*$E3337</f>
        <v>182.05635880192017</v>
      </c>
      <c r="M3330" s="5">
        <f t="shared" ref="M3330:M3337" ca="1" si="1538">SUBTOTAL(9,J3330:L3330)</f>
        <v>95504.470809767809</v>
      </c>
      <c r="N3330" s="5">
        <f ca="1">VLOOKUP(CONCATENATE($F3330," ",$G3330),AllocFactorMatrix,(N$4+1),FALSE)*$E3337</f>
        <v>55958.635834354303</v>
      </c>
      <c r="O3330" s="5">
        <f ca="1">VLOOKUP(CONCATENATE($F3330," ",$G3330),AllocFactorMatrix,(O$4+1),FALSE)*$E3337</f>
        <v>10027.316672134384</v>
      </c>
      <c r="P3330" s="5">
        <f ca="1">VLOOKUP(CONCATENATE($F3330," ",$G3330),AllocFactorMatrix,(P$4+1),FALSE)*$E3337</f>
        <v>2033.4374941967433</v>
      </c>
      <c r="Q3330" s="5">
        <f ca="1">VLOOKUP(CONCATENATE($F3330," ",$G3330),AllocFactorMatrix,(Q$4+1),FALSE)*$E3337</f>
        <v>77.218869277012146</v>
      </c>
      <c r="R3330" s="5">
        <f t="shared" ref="R3330:R3337" ca="1" si="1539">SUBTOTAL(9,N3330:Q3330)</f>
        <v>68096.608869962438</v>
      </c>
      <c r="S3330" s="5">
        <f ca="1">VLOOKUP(CONCATENATE($F3330," ",$G3330),AllocFactorMatrix,(S$4+1),FALSE)*$E3337</f>
        <v>2650.0427867187946</v>
      </c>
      <c r="T3330" s="5">
        <f ca="1">VLOOKUP(CONCATENATE($F3330," ",$G3330),AllocFactorMatrix,(T$4+1),FALSE)*$E3337</f>
        <v>35777.107886876373</v>
      </c>
      <c r="U3330" s="5">
        <f ca="1">VLOOKUP(CONCATENATE($F3330," ",$G3330),AllocFactorMatrix,(U$4+1),FALSE)*$E3337</f>
        <v>136833.07566876133</v>
      </c>
      <c r="V3330" s="5">
        <f ca="1">VLOOKUP(CONCATENATE($F3330," ",$G3330),AllocFactorMatrix,(V$4+1),FALSE)*$E3337</f>
        <v>24788.580741779657</v>
      </c>
      <c r="W3330" s="5">
        <f ca="1">SUBTOTAL(9,S3330:V3330)</f>
        <v>200048.80708413615</v>
      </c>
      <c r="X3330" s="5">
        <f ca="1">VLOOKUP(CONCATENATE($F3330," ",$G3330),AllocFactorMatrix,(X$4+1),FALSE)*$E3337</f>
        <v>15358.385603393657</v>
      </c>
      <c r="Y3330" s="5">
        <f ca="1">VLOOKUP(CONCATENATE($F3330," ",$G3330),AllocFactorMatrix,(Y$4+1),FALSE)*$E3337</f>
        <v>306.74635311937141</v>
      </c>
      <c r="Z3330" s="5">
        <f t="shared" ref="Z3330:Z3337" ca="1" si="1540">SUBTOTAL(9,X3330:Y3330)</f>
        <v>15665.131956513029</v>
      </c>
      <c r="AA3330" s="5">
        <f ca="1">VLOOKUP(CONCATENATE($F3330," ",$G3330),AllocFactorMatrix,(AA$4+1),FALSE)*$E3337</f>
        <v>202.60195295939113</v>
      </c>
      <c r="AB3330" s="5">
        <f ca="1">VLOOKUP(CONCATENATE($F3330," ",$G3330),AllocFactorMatrix,(AB$4+1),FALSE)*$E3337</f>
        <v>900.07322903963575</v>
      </c>
      <c r="AC3330" s="5">
        <f ca="1">VLOOKUP(CONCATENATE($F3330," ",$G3330),AllocFactorMatrix,(AC$4+1),FALSE)*$E3337</f>
        <v>184.66555636916689</v>
      </c>
    </row>
    <row r="3331" spans="1:29" hidden="1" outlineLevel="1">
      <c r="E3331" s="48"/>
      <c r="F3331" s="175" t="str">
        <f>F3337</f>
        <v>RB_GUP-Land_G</v>
      </c>
      <c r="G3331" s="52" t="str">
        <f>$G$9</f>
        <v>BULKTRAN</v>
      </c>
      <c r="H3331" s="4">
        <f t="shared" ca="1" si="1536"/>
        <v>121488.20632823135</v>
      </c>
      <c r="I3331" s="5">
        <f ca="1">VLOOKUP(CONCATENATE($F3331," ",$G3331),AllocFactorMatrix,(I$4+1),FALSE)*$E3337</f>
        <v>62491.830066017334</v>
      </c>
      <c r="J3331" s="5">
        <f ca="1">VLOOKUP(CONCATENATE($F3331," ",$G3331),AllocFactorMatrix,(J$4+1),FALSE)*$E3337</f>
        <v>14573.104379115035</v>
      </c>
      <c r="K3331" s="5">
        <f ca="1">VLOOKUP(CONCATENATE($F3331," ",$G3331),AllocFactorMatrix,(K$4+1),FALSE)*$E3337</f>
        <v>202.6238564360342</v>
      </c>
      <c r="L3331" s="5">
        <f ca="1">VLOOKUP(CONCATENATE($F3331," ",$G3331),AllocFactorMatrix,(L$4+1),FALSE)*$E3337</f>
        <v>28.220175671220574</v>
      </c>
      <c r="M3331" s="5">
        <f t="shared" ca="1" si="1538"/>
        <v>14803.948411222289</v>
      </c>
      <c r="N3331" s="5">
        <f ca="1">VLOOKUP(CONCATENATE($F3331," ",$G3331),AllocFactorMatrix,(N$4+1),FALSE)*$E3337</f>
        <v>8674.0311844063563</v>
      </c>
      <c r="O3331" s="5">
        <f ca="1">VLOOKUP(CONCATENATE($F3331," ",$G3331),AllocFactorMatrix,(O$4+1),FALSE)*$E3337</f>
        <v>1554.313399766881</v>
      </c>
      <c r="P3331" s="5">
        <f ca="1">VLOOKUP(CONCATENATE($F3331," ",$G3331),AllocFactorMatrix,(P$4+1),FALSE)*$E3337</f>
        <v>315.19889599194528</v>
      </c>
      <c r="Q3331" s="5">
        <f ca="1">VLOOKUP(CONCATENATE($F3331," ",$G3331),AllocFactorMatrix,(Q$4+1),FALSE)*$E3337</f>
        <v>11.969535535428422</v>
      </c>
      <c r="R3331" s="5">
        <f t="shared" ca="1" si="1539"/>
        <v>10555.513015700612</v>
      </c>
      <c r="S3331" s="5">
        <f ca="1">VLOOKUP(CONCATENATE($F3331," ",$G3331),AllocFactorMatrix,(S$4+1),FALSE)*$E3337</f>
        <v>410.77759365066606</v>
      </c>
      <c r="T3331" s="5">
        <f ca="1">VLOOKUP(CONCATENATE($F3331," ",$G3331),AllocFactorMatrix,(T$4+1),FALSE)*$E3337</f>
        <v>5545.734717645094</v>
      </c>
      <c r="U3331" s="5">
        <f ca="1">VLOOKUP(CONCATENATE($F3331," ",$G3331),AllocFactorMatrix,(U$4+1),FALSE)*$E3337</f>
        <v>21210.20907161602</v>
      </c>
      <c r="V3331" s="5">
        <f ca="1">VLOOKUP(CONCATENATE($F3331," ",$G3331),AllocFactorMatrix,(V$4+1),FALSE)*$E3337</f>
        <v>3842.4260914410734</v>
      </c>
      <c r="W3331" s="5">
        <f t="shared" ref="W3331:W3337" ca="1" si="1541">SUBTOTAL(9,S3331:V3331)</f>
        <v>31009.147474352852</v>
      </c>
      <c r="X3331" s="5">
        <f ca="1">VLOOKUP(CONCATENATE($F3331," ",$G3331),AllocFactorMatrix,(X$4+1),FALSE)*$E3337</f>
        <v>2380.6712526074184</v>
      </c>
      <c r="Y3331" s="5">
        <f ca="1">VLOOKUP(CONCATENATE($F3331," ",$G3331),AllocFactorMatrix,(Y$4+1),FALSE)*$E3337</f>
        <v>47.548111082201963</v>
      </c>
      <c r="Z3331" s="5">
        <f t="shared" ca="1" si="1540"/>
        <v>2428.2193636896204</v>
      </c>
      <c r="AA3331" s="5">
        <f ca="1">VLOOKUP(CONCATENATE($F3331," ",$G3331),AllocFactorMatrix,(AA$4+1),FALSE)*$E3337</f>
        <v>31.404905280276648</v>
      </c>
      <c r="AB3331" s="5">
        <f ca="1">VLOOKUP(CONCATENATE($F3331," ",$G3331),AllocFactorMatrix,(AB$4+1),FALSE)*$E3337</f>
        <v>139.5184700365065</v>
      </c>
      <c r="AC3331" s="5">
        <f ca="1">VLOOKUP(CONCATENATE($F3331," ",$G3331),AllocFactorMatrix,(AC$4+1),FALSE)*$E3337</f>
        <v>28.62462193276933</v>
      </c>
    </row>
    <row r="3332" spans="1:29" hidden="1" outlineLevel="1">
      <c r="E3332" s="48"/>
      <c r="F3332" s="175" t="str">
        <f>F3337</f>
        <v>RB_GUP-Land_G</v>
      </c>
      <c r="G3332" s="52" t="str">
        <f>$G$10</f>
        <v>SUBTRAN</v>
      </c>
      <c r="H3332" s="4">
        <f t="shared" ca="1" si="1536"/>
        <v>33669.145304248013</v>
      </c>
      <c r="I3332" s="5">
        <f ca="1">VLOOKUP(CONCATENATE($F3332," ",$G3332),AllocFactorMatrix,(I$4+1),FALSE)*$E3337</f>
        <v>17203.362964505286</v>
      </c>
      <c r="J3332" s="5">
        <f ca="1">VLOOKUP(CONCATENATE($F3332," ",$G3332),AllocFactorMatrix,(J$4+1),FALSE)*$E3337</f>
        <v>4032.7588977517908</v>
      </c>
      <c r="K3332" s="5">
        <f ca="1">VLOOKUP(CONCATENATE($F3332," ",$G3332),AllocFactorMatrix,(K$4+1),FALSE)*$E3337</f>
        <v>56.33607803100962</v>
      </c>
      <c r="L3332" s="5">
        <f ca="1">VLOOKUP(CONCATENATE($F3332," ",$G3332),AllocFactorMatrix,(L$4+1),FALSE)*$E3337</f>
        <v>10.196568372019065</v>
      </c>
      <c r="M3332" s="5">
        <f t="shared" ca="1" si="1538"/>
        <v>4099.2915441548193</v>
      </c>
      <c r="N3332" s="5">
        <f ca="1">VLOOKUP(CONCATENATE($F3332," ",$G3332),AllocFactorMatrix,(N$4+1),FALSE)*$E3337</f>
        <v>2330.6461073449759</v>
      </c>
      <c r="O3332" s="5">
        <f ca="1">VLOOKUP(CONCATENATE($F3332," ",$G3332),AllocFactorMatrix,(O$4+1),FALSE)*$E3337</f>
        <v>418.80539627023671</v>
      </c>
      <c r="P3332" s="5">
        <f ca="1">VLOOKUP(CONCATENATE($F3332," ",$G3332),AllocFactorMatrix,(P$4+1),FALSE)*$E3337</f>
        <v>109.93318753092096</v>
      </c>
      <c r="Q3332" s="5">
        <f ca="1">VLOOKUP(CONCATENATE($F3332," ",$G3332),AllocFactorMatrix,(Q$4+1),FALSE)*$E3337</f>
        <v>0</v>
      </c>
      <c r="R3332" s="5">
        <f t="shared" ca="1" si="1539"/>
        <v>2859.3846911461333</v>
      </c>
      <c r="S3332" s="5">
        <f ca="1">VLOOKUP(CONCATENATE($F3332," ",$G3332),AllocFactorMatrix,(S$4+1),FALSE)*$E3337</f>
        <v>105.05208813308707</v>
      </c>
      <c r="T3332" s="5">
        <f ca="1">VLOOKUP(CONCATENATE($F3332," ",$G3332),AllocFactorMatrix,(T$4+1),FALSE)*$E3337</f>
        <v>1473.9826633720299</v>
      </c>
      <c r="U3332" s="5">
        <f ca="1">VLOOKUP(CONCATENATE($F3332," ",$G3332),AllocFactorMatrix,(U$4+1),FALSE)*$E3337</f>
        <v>7267.87154162977</v>
      </c>
      <c r="V3332" s="5">
        <f ca="1">VLOOKUP(CONCATENATE($F3332," ",$G3332),AllocFactorMatrix,(V$4+1),FALSE)*$E3337</f>
        <v>0</v>
      </c>
      <c r="W3332" s="5">
        <f t="shared" ca="1" si="1541"/>
        <v>8846.9062931348872</v>
      </c>
      <c r="X3332" s="5">
        <f ca="1">VLOOKUP(CONCATENATE($F3332," ",$G3332),AllocFactorMatrix,(X$4+1),FALSE)*$E3337</f>
        <v>638.87711733082506</v>
      </c>
      <c r="Y3332" s="5">
        <f ca="1">VLOOKUP(CONCATENATE($F3332," ",$G3332),AllocFactorMatrix,(Y$4+1),FALSE)*$E3337</f>
        <v>12.827705097166733</v>
      </c>
      <c r="Z3332" s="5">
        <f t="shared" ca="1" si="1540"/>
        <v>651.70482242799176</v>
      </c>
      <c r="AA3332" s="5">
        <f ca="1">VLOOKUP(CONCATENATE($F3332," ",$G3332),AllocFactorMatrix,(AA$4+1),FALSE)*$E3337</f>
        <v>8.4949888791370984</v>
      </c>
      <c r="AB3332" s="5">
        <f ca="1">VLOOKUP(CONCATENATE($F3332," ",$G3332),AllocFactorMatrix,(AB$4+1),FALSE)*$E3337</f>
        <v>0</v>
      </c>
      <c r="AC3332" s="5">
        <f ca="1">VLOOKUP(CONCATENATE($F3332," ",$G3332),AllocFactorMatrix,(AC$4+1),FALSE)*$E3337</f>
        <v>0</v>
      </c>
    </row>
    <row r="3333" spans="1:29" hidden="1" outlineLevel="1">
      <c r="E3333" s="48"/>
      <c r="F3333" s="175" t="str">
        <f>F3337</f>
        <v>RB_GUP-Land_G</v>
      </c>
      <c r="G3333" s="52" t="str">
        <f>$G$11</f>
        <v>DISTPRI</v>
      </c>
      <c r="H3333" s="4">
        <f t="shared" ca="1" si="1536"/>
        <v>275029.08038925799</v>
      </c>
      <c r="I3333" s="5">
        <f ca="1">VLOOKUP(CONCATENATE($F3333," ",$G3333),AllocFactorMatrix,(I$4+1),FALSE)*$E3337</f>
        <v>180090.98574654467</v>
      </c>
      <c r="J3333" s="5">
        <f ca="1">VLOOKUP(CONCATENATE($F3333," ",$G3333),AllocFactorMatrix,(J$4+1),FALSE)*$E3337</f>
        <v>42148.241553837302</v>
      </c>
      <c r="K3333" s="5">
        <f ca="1">VLOOKUP(CONCATENATE($F3333," ",$G3333),AllocFactorMatrix,(K$4+1),FALSE)*$E3337</f>
        <v>588.71613773821184</v>
      </c>
      <c r="L3333" s="5">
        <f ca="1">VLOOKUP(CONCATENATE($F3333," ",$G3333),AllocFactorMatrix,(L$4+1),FALSE)*$E3337</f>
        <v>0</v>
      </c>
      <c r="M3333" s="5">
        <f t="shared" ca="1" si="1538"/>
        <v>42736.957691575517</v>
      </c>
      <c r="N3333" s="5">
        <f ca="1">VLOOKUP(CONCATENATE($F3333," ",$G3333),AllocFactorMatrix,(N$4+1),FALSE)*$E3337</f>
        <v>24467.881038696592</v>
      </c>
      <c r="O3333" s="5">
        <f ca="1">VLOOKUP(CONCATENATE($F3333," ",$G3333),AllocFactorMatrix,(O$4+1),FALSE)*$E3337</f>
        <v>4396.3690746631073</v>
      </c>
      <c r="P3333" s="5">
        <f ca="1">VLOOKUP(CONCATENATE($F3333," ",$G3333),AllocFactorMatrix,(P$4+1),FALSE)*$E3337</f>
        <v>0</v>
      </c>
      <c r="Q3333" s="5">
        <f ca="1">VLOOKUP(CONCATENATE($F3333," ",$G3333),AllocFactorMatrix,(Q$4+1),FALSE)*$E3337</f>
        <v>0</v>
      </c>
      <c r="R3333" s="5">
        <f t="shared" ca="1" si="1539"/>
        <v>28864.2501133597</v>
      </c>
      <c r="S3333" s="5">
        <f ca="1">VLOOKUP(CONCATENATE($F3333," ",$G3333),AllocFactorMatrix,(S$4+1),FALSE)*$E3337</f>
        <v>1106.3582339682389</v>
      </c>
      <c r="T3333" s="5">
        <f ca="1">VLOOKUP(CONCATENATE($F3333," ",$G3333),AllocFactorMatrix,(T$4+1),FALSE)*$E3337</f>
        <v>15298.569882017899</v>
      </c>
      <c r="U3333" s="5">
        <f ca="1">VLOOKUP(CONCATENATE($F3333," ",$G3333),AllocFactorMatrix,(U$4+1),FALSE)*$E3337</f>
        <v>0</v>
      </c>
      <c r="V3333" s="5">
        <f ca="1">VLOOKUP(CONCATENATE($F3333," ",$G3333),AllocFactorMatrix,(V$4+1),FALSE)*$E3337</f>
        <v>0</v>
      </c>
      <c r="W3333" s="5">
        <f t="shared" ca="1" si="1541"/>
        <v>16404.928115986138</v>
      </c>
      <c r="X3333" s="5">
        <f ca="1">VLOOKUP(CONCATENATE($F3333," ",$G3333),AllocFactorMatrix,(X$4+1),FALSE)*$E3337</f>
        <v>6708.8908025135488</v>
      </c>
      <c r="Y3333" s="5">
        <f ca="1">VLOOKUP(CONCATENATE($F3333," ",$G3333),AllocFactorMatrix,(Y$4+1),FALSE)*$E3337</f>
        <v>134.65801839197997</v>
      </c>
      <c r="Z3333" s="5">
        <f t="shared" ca="1" si="1540"/>
        <v>6843.5488209055284</v>
      </c>
      <c r="AA3333" s="5">
        <f ca="1">VLOOKUP(CONCATENATE($F3333," ",$G3333),AllocFactorMatrix,(AA$4+1),FALSE)*$E3337</f>
        <v>88.409900886161338</v>
      </c>
      <c r="AB3333" s="5">
        <f ca="1">VLOOKUP(CONCATENATE($F3333," ",$G3333),AllocFactorMatrix,(AB$4+1),FALSE)*$E3337</f>
        <v>0</v>
      </c>
      <c r="AC3333" s="5">
        <f ca="1">VLOOKUP(CONCATENATE($F3333," ",$G3333),AllocFactorMatrix,(AC$4+1),FALSE)*$E3337</f>
        <v>0</v>
      </c>
    </row>
    <row r="3334" spans="1:29" hidden="1" outlineLevel="1">
      <c r="E3334" s="48"/>
      <c r="F3334" s="175" t="str">
        <f>F3337</f>
        <v>RB_GUP-Land_G</v>
      </c>
      <c r="G3334" s="52" t="str">
        <f>$G$12</f>
        <v>DISTSEC</v>
      </c>
      <c r="H3334" s="4">
        <f t="shared" ca="1" si="1536"/>
        <v>108959.10943115671</v>
      </c>
      <c r="I3334" s="5">
        <f ca="1">VLOOKUP(CONCATENATE($F3334," ",$G3334),AllocFactorMatrix,(I$4+1),FALSE)*$E3337</f>
        <v>80859.109061474825</v>
      </c>
      <c r="J3334" s="5">
        <f ca="1">VLOOKUP(CONCATENATE($F3334," ",$G3334),AllocFactorMatrix,(J$4+1),FALSE)*$E3337</f>
        <v>16304.808940797588</v>
      </c>
      <c r="K3334" s="5">
        <f ca="1">VLOOKUP(CONCATENATE($F3334," ",$G3334),AllocFactorMatrix,(K$4+1),FALSE)*$E3337</f>
        <v>0</v>
      </c>
      <c r="L3334" s="5">
        <f ca="1">VLOOKUP(CONCATENATE($F3334," ",$G3334),AllocFactorMatrix,(L$4+1),FALSE)*$E3337</f>
        <v>0</v>
      </c>
      <c r="M3334" s="5">
        <f t="shared" ca="1" si="1538"/>
        <v>16304.808940797588</v>
      </c>
      <c r="N3334" s="5">
        <f ca="1">VLOOKUP(CONCATENATE($F3334," ",$G3334),AllocFactorMatrix,(N$4+1),FALSE)*$E3337</f>
        <v>8149.7220057754648</v>
      </c>
      <c r="O3334" s="5">
        <f ca="1">VLOOKUP(CONCATENATE($F3334," ",$G3334),AllocFactorMatrix,(O$4+1),FALSE)*$E3337</f>
        <v>0</v>
      </c>
      <c r="P3334" s="5">
        <f ca="1">VLOOKUP(CONCATENATE($F3334," ",$G3334),AllocFactorMatrix,(P$4+1),FALSE)*$E3337</f>
        <v>0</v>
      </c>
      <c r="Q3334" s="5">
        <f ca="1">VLOOKUP(CONCATENATE($F3334," ",$G3334),AllocFactorMatrix,(Q$4+1),FALSE)*$E3337</f>
        <v>0</v>
      </c>
      <c r="R3334" s="5">
        <f t="shared" ca="1" si="1539"/>
        <v>8149.7220057754648</v>
      </c>
      <c r="S3334" s="5">
        <f ca="1">VLOOKUP(CONCATENATE($F3334," ",$G3334),AllocFactorMatrix,(S$4+1),FALSE)*$E3337</f>
        <v>304.61752678489268</v>
      </c>
      <c r="T3334" s="5">
        <f ca="1">VLOOKUP(CONCATENATE($F3334," ",$G3334),AllocFactorMatrix,(T$4+1),FALSE)*$E3337</f>
        <v>0</v>
      </c>
      <c r="U3334" s="5">
        <f ca="1">VLOOKUP(CONCATENATE($F3334," ",$G3334),AllocFactorMatrix,(U$4+1),FALSE)*$E3337</f>
        <v>0</v>
      </c>
      <c r="V3334" s="5">
        <f ca="1">VLOOKUP(CONCATENATE($F3334," ",$G3334),AllocFactorMatrix,(V$4+1),FALSE)*$E3337</f>
        <v>0</v>
      </c>
      <c r="W3334" s="5">
        <f t="shared" ca="1" si="1541"/>
        <v>304.61752678489268</v>
      </c>
      <c r="X3334" s="5">
        <f ca="1">VLOOKUP(CONCATENATE($F3334," ",$G3334),AllocFactorMatrix,(X$4+1),FALSE)*$E3337</f>
        <v>2302.106918947522</v>
      </c>
      <c r="Y3334" s="5">
        <f ca="1">VLOOKUP(CONCATENATE($F3334," ",$G3334),AllocFactorMatrix,(Y$4+1),FALSE)*$E3337</f>
        <v>0</v>
      </c>
      <c r="Z3334" s="5">
        <f t="shared" ca="1" si="1540"/>
        <v>2302.106918947522</v>
      </c>
      <c r="AA3334" s="5">
        <f ca="1">VLOOKUP(CONCATENATE($F3334," ",$G3334),AllocFactorMatrix,(AA$4+1),FALSE)*$E3337</f>
        <v>27.219126324990405</v>
      </c>
      <c r="AB3334" s="5">
        <f ca="1">VLOOKUP(CONCATENATE($F3334," ",$G3334),AllocFactorMatrix,(AB$4+1),FALSE)*$E3337</f>
        <v>837.79681868137163</v>
      </c>
      <c r="AC3334" s="5">
        <f ca="1">VLOOKUP(CONCATENATE($F3334," ",$G3334),AllocFactorMatrix,(AC$4+1),FALSE)*$E3337</f>
        <v>173.72903236993878</v>
      </c>
    </row>
    <row r="3335" spans="1:29" hidden="1" outlineLevel="1">
      <c r="E3335" s="48"/>
      <c r="F3335" s="175" t="str">
        <f>F3337</f>
        <v>RB_GUP-Land_G</v>
      </c>
      <c r="G3335" s="52" t="str">
        <f>$G$13</f>
        <v>ENERGY</v>
      </c>
      <c r="H3335" s="4">
        <f t="shared" ca="1" si="1536"/>
        <v>313481.08191056625</v>
      </c>
      <c r="I3335" s="5">
        <f ca="1">VLOOKUP(CONCATENATE($F3335," ",$G3335),AllocFactorMatrix,(I$4+1),FALSE)*$E3337</f>
        <v>122660.82420059401</v>
      </c>
      <c r="J3335" s="5">
        <f ca="1">VLOOKUP(CONCATENATE($F3335," ",$G3335),AllocFactorMatrix,(J$4+1),FALSE)*$E3337</f>
        <v>35387.291893200054</v>
      </c>
      <c r="K3335" s="5">
        <f ca="1">VLOOKUP(CONCATENATE($F3335," ",$G3335),AllocFactorMatrix,(K$4+1),FALSE)*$E3337</f>
        <v>493.22331655528052</v>
      </c>
      <c r="L3335" s="5">
        <f ca="1">VLOOKUP(CONCATENATE($F3335," ",$G3335),AllocFactorMatrix,(L$4+1),FALSE)*$E3337</f>
        <v>68.952201642070989</v>
      </c>
      <c r="M3335" s="5">
        <f t="shared" ca="1" si="1538"/>
        <v>35949.467411397411</v>
      </c>
      <c r="N3335" s="5">
        <f ca="1">VLOOKUP(CONCATENATE($F3335," ",$G3335),AllocFactorMatrix,(N$4+1),FALSE)*$E3337</f>
        <v>22960.135481345784</v>
      </c>
      <c r="O3335" s="5">
        <f ca="1">VLOOKUP(CONCATENATE($F3335," ",$G3335),AllocFactorMatrix,(O$4+1),FALSE)*$E3337</f>
        <v>4094.6868053539197</v>
      </c>
      <c r="P3335" s="5">
        <f ca="1">VLOOKUP(CONCATENATE($F3335," ",$G3335),AllocFactorMatrix,(P$4+1),FALSE)*$E3337</f>
        <v>833.82818731058001</v>
      </c>
      <c r="Q3335" s="5">
        <f ca="1">VLOOKUP(CONCATENATE($F3335," ",$G3335),AllocFactorMatrix,(Q$4+1),FALSE)*$E3337</f>
        <v>31.493972827289298</v>
      </c>
      <c r="R3335" s="5">
        <f t="shared" ca="1" si="1539"/>
        <v>27920.14444683757</v>
      </c>
      <c r="S3335" s="5">
        <f ca="1">VLOOKUP(CONCATENATE($F3335," ",$G3335),AllocFactorMatrix,(S$4+1),FALSE)*$E3337</f>
        <v>1202.4227125349257</v>
      </c>
      <c r="T3335" s="5">
        <f ca="1">VLOOKUP(CONCATENATE($F3335," ",$G3335),AllocFactorMatrix,(T$4+1),FALSE)*$E3337</f>
        <v>19010.531707504058</v>
      </c>
      <c r="U3335" s="5">
        <f ca="1">VLOOKUP(CONCATENATE($F3335," ",$G3335),AllocFactorMatrix,(U$4+1),FALSE)*$E3337</f>
        <v>81761.202808490081</v>
      </c>
      <c r="V3335" s="5">
        <f ca="1">VLOOKUP(CONCATENATE($F3335," ",$G3335),AllocFactorMatrix,(V$4+1),FALSE)*$E3337</f>
        <v>15380.136222866849</v>
      </c>
      <c r="W3335" s="5">
        <f t="shared" ca="1" si="1541"/>
        <v>117354.2934513959</v>
      </c>
      <c r="X3335" s="5">
        <f ca="1">VLOOKUP(CONCATENATE($F3335," ",$G3335),AllocFactorMatrix,(X$4+1),FALSE)*$E3337</f>
        <v>6306.9216118384065</v>
      </c>
      <c r="Y3335" s="5">
        <f ca="1">VLOOKUP(CONCATENATE($F3335," ",$G3335),AllocFactorMatrix,(Y$4+1),FALSE)*$E3337</f>
        <v>126.54712405683418</v>
      </c>
      <c r="Z3335" s="5">
        <f t="shared" ca="1" si="1540"/>
        <v>6433.4687358952406</v>
      </c>
      <c r="AA3335" s="5">
        <f ca="1">VLOOKUP(CONCATENATE($F3335," ",$G3335),AllocFactorMatrix,(AA$4+1),FALSE)*$E3337</f>
        <v>112.88057731331159</v>
      </c>
      <c r="AB3335" s="5">
        <f ca="1">VLOOKUP(CONCATENATE($F3335," ",$G3335),AllocFactorMatrix,(AB$4+1),FALSE)*$E3337</f>
        <v>2528.4862723839401</v>
      </c>
      <c r="AC3335" s="5">
        <f ca="1">VLOOKUP(CONCATENATE($F3335," ",$G3335),AllocFactorMatrix,(AC$4+1),FALSE)*$E3337</f>
        <v>521.51681474853399</v>
      </c>
    </row>
    <row r="3336" spans="1:29" hidden="1" outlineLevel="1">
      <c r="E3336" s="48"/>
      <c r="F3336" s="175" t="str">
        <f>F3337</f>
        <v>RB_GUP-Land_G</v>
      </c>
      <c r="G3336" s="52" t="str">
        <f>$G$14</f>
        <v>CUSTOMER</v>
      </c>
      <c r="H3336" s="4">
        <f t="shared" ca="1" si="1536"/>
        <v>207461.49363450345</v>
      </c>
      <c r="I3336" s="5">
        <f ca="1">VLOOKUP(CONCATENATE($F3336," ",$G3336),AllocFactorMatrix,(I$4+1),FALSE)*$E3337</f>
        <v>160187.30701445817</v>
      </c>
      <c r="J3336" s="5">
        <f ca="1">VLOOKUP(CONCATENATE($F3336," ",$G3336),AllocFactorMatrix,(J$4+1),FALSE)*$E3337</f>
        <v>32436.503699022593</v>
      </c>
      <c r="K3336" s="5">
        <f ca="1">VLOOKUP(CONCATENATE($F3336," ",$G3336),AllocFactorMatrix,(K$4+1),FALSE)*$E3337</f>
        <v>829.08292146620238</v>
      </c>
      <c r="L3336" s="5">
        <f ca="1">VLOOKUP(CONCATENATE($F3336," ",$G3336),AllocFactorMatrix,(L$4+1),FALSE)*$E3337</f>
        <v>133.67399024697616</v>
      </c>
      <c r="M3336" s="5">
        <f t="shared" ca="1" si="1538"/>
        <v>33399.260610735771</v>
      </c>
      <c r="N3336" s="5">
        <f ca="1">VLOOKUP(CONCATENATE($F3336," ",$G3336),AllocFactorMatrix,(N$4+1),FALSE)*$E3337</f>
        <v>1330.208411445846</v>
      </c>
      <c r="O3336" s="5">
        <f ca="1">VLOOKUP(CONCATENATE($F3336," ",$G3336),AllocFactorMatrix,(O$4+1),FALSE)*$E3337</f>
        <v>321.27185865206428</v>
      </c>
      <c r="P3336" s="5">
        <f ca="1">VLOOKUP(CONCATENATE($F3336," ",$G3336),AllocFactorMatrix,(P$4+1),FALSE)*$E3337</f>
        <v>327.04254101586048</v>
      </c>
      <c r="Q3336" s="5">
        <f ca="1">VLOOKUP(CONCATENATE($F3336," ",$G3336),AllocFactorMatrix,(Q$4+1),FALSE)*$E3337</f>
        <v>40.397402161947262</v>
      </c>
      <c r="R3336" s="5">
        <f t="shared" ca="1" si="1539"/>
        <v>2018.920213275718</v>
      </c>
      <c r="S3336" s="5">
        <f ca="1">VLOOKUP(CONCATENATE($F3336," ",$G3336),AllocFactorMatrix,(S$4+1),FALSE)*$E3337</f>
        <v>10.109679024094033</v>
      </c>
      <c r="T3336" s="5">
        <f ca="1">VLOOKUP(CONCATENATE($F3336," ",$G3336),AllocFactorMatrix,(T$4+1),FALSE)*$E3337</f>
        <v>233.56627249966419</v>
      </c>
      <c r="U3336" s="5">
        <f ca="1">VLOOKUP(CONCATENATE($F3336," ",$G3336),AllocFactorMatrix,(U$4+1),FALSE)*$E3337</f>
        <v>549.37015428001325</v>
      </c>
      <c r="V3336" s="5">
        <f ca="1">VLOOKUP(CONCATENATE($F3336," ",$G3336),AllocFactorMatrix,(V$4+1),FALSE)*$E3337</f>
        <v>161.76946423667781</v>
      </c>
      <c r="W3336" s="5">
        <f t="shared" ca="1" si="1541"/>
        <v>954.8155700404493</v>
      </c>
      <c r="X3336" s="5">
        <f ca="1">VLOOKUP(CONCATENATE($F3336," ",$G3336),AllocFactorMatrix,(X$4+1),FALSE)*$E3337</f>
        <v>294.75024916826806</v>
      </c>
      <c r="Y3336" s="5">
        <f ca="1">VLOOKUP(CONCATENATE($F3336," ",$G3336),AllocFactorMatrix,(Y$4+1),FALSE)*$E3337</f>
        <v>4.403047684131697</v>
      </c>
      <c r="Z3336" s="5">
        <f t="shared" ca="1" si="1540"/>
        <v>299.15329685239976</v>
      </c>
      <c r="AA3336" s="5">
        <f ca="1">VLOOKUP(CONCATENATE($F3336," ",$G3336),AllocFactorMatrix,(AA$4+1),FALSE)*$E3337</f>
        <v>23.995026370008155</v>
      </c>
      <c r="AB3336" s="5">
        <f ca="1">VLOOKUP(CONCATENATE($F3336," ",$G3336),AllocFactorMatrix,(AB$4+1),FALSE)*$E3337</f>
        <v>8718.483616892574</v>
      </c>
      <c r="AC3336" s="5">
        <f ca="1">VLOOKUP(CONCATENATE($F3336," ",$G3336),AllocFactorMatrix,(AC$4+1),FALSE)*$E3337</f>
        <v>1859.5582858781545</v>
      </c>
    </row>
    <row r="3337" spans="1:29" collapsed="1">
      <c r="D3337" s="102" t="s">
        <v>711</v>
      </c>
      <c r="E3337" s="93">
        <v>1843843</v>
      </c>
      <c r="F3337" s="92" t="s">
        <v>554</v>
      </c>
      <c r="G3337" s="52" t="str">
        <f>$G$15</f>
        <v>TOTAL</v>
      </c>
      <c r="H3337" s="4">
        <f t="shared" ca="1" si="1536"/>
        <v>1843843.0000000007</v>
      </c>
      <c r="I3337" s="5">
        <f ca="1">VLOOKUP(CONCATENATE($F3337," ",$G3337),AllocFactorMatrix,(I$4+1),FALSE)*$E3337</f>
        <v>1026645.9425968832</v>
      </c>
      <c r="J3337" s="5">
        <f ca="1">VLOOKUP(CONCATENATE($F3337," ",$G3337),AllocFactorMatrix,(J$4+1),FALSE)*$E3337</f>
        <v>238897.93983614515</v>
      </c>
      <c r="K3337" s="5">
        <f ca="1">VLOOKUP(CONCATENATE($F3337," ",$G3337),AllocFactorMatrix,(K$4+1),FALSE)*$E3337</f>
        <v>3477.1662887718298</v>
      </c>
      <c r="L3337" s="5">
        <f ca="1">VLOOKUP(CONCATENATE($F3337," ",$G3337),AllocFactorMatrix,(L$4+1),FALSE)*$E3337</f>
        <v>423.09929473420698</v>
      </c>
      <c r="M3337" s="5">
        <f t="shared" ca="1" si="1538"/>
        <v>242798.2054196512</v>
      </c>
      <c r="N3337" s="5">
        <f ca="1">VLOOKUP(CONCATENATE($F3337," ",$G3337),AllocFactorMatrix,(N$4+1),FALSE)*$E3337</f>
        <v>123871.26006336931</v>
      </c>
      <c r="O3337" s="5">
        <f ca="1">VLOOKUP(CONCATENATE($F3337," ",$G3337),AllocFactorMatrix,(O$4+1),FALSE)*$E3337</f>
        <v>20812.763206840591</v>
      </c>
      <c r="P3337" s="5">
        <f ca="1">VLOOKUP(CONCATENATE($F3337," ",$G3337),AllocFactorMatrix,(P$4+1),FALSE)*$E3337</f>
        <v>3619.4403060460504</v>
      </c>
      <c r="Q3337" s="5">
        <f ca="1">VLOOKUP(CONCATENATE($F3337," ",$G3337),AllocFactorMatrix,(Q$4+1),FALSE)*$E3337</f>
        <v>161.07977980167712</v>
      </c>
      <c r="R3337" s="5">
        <f t="shared" ca="1" si="1539"/>
        <v>148464.54335605763</v>
      </c>
      <c r="S3337" s="5">
        <f ca="1">VLOOKUP(CONCATENATE($F3337," ",$G3337),AllocFactorMatrix,(S$4+1),FALSE)*$E3337</f>
        <v>5789.3806208146989</v>
      </c>
      <c r="T3337" s="5">
        <f ca="1">VLOOKUP(CONCATENATE($F3337," ",$G3337),AllocFactorMatrix,(T$4+1),FALSE)*$E3337</f>
        <v>77339.493129915121</v>
      </c>
      <c r="U3337" s="5">
        <f ca="1">VLOOKUP(CONCATENATE($F3337," ",$G3337),AllocFactorMatrix,(U$4+1),FALSE)*$E3337</f>
        <v>247621.72924477723</v>
      </c>
      <c r="V3337" s="5">
        <f ca="1">VLOOKUP(CONCATENATE($F3337," ",$G3337),AllocFactorMatrix,(V$4+1),FALSE)*$E3337</f>
        <v>44172.912520324258</v>
      </c>
      <c r="W3337" s="5">
        <f t="shared" ca="1" si="1541"/>
        <v>374923.5155158313</v>
      </c>
      <c r="X3337" s="5">
        <f ca="1">VLOOKUP(CONCATENATE($F3337," ",$G3337),AllocFactorMatrix,(X$4+1),FALSE)*$E3337</f>
        <v>33990.603555799644</v>
      </c>
      <c r="Y3337" s="5">
        <f ca="1">VLOOKUP(CONCATENATE($F3337," ",$G3337),AllocFactorMatrix,(Y$4+1),FALSE)*$E3337</f>
        <v>632.73035943168577</v>
      </c>
      <c r="Z3337" s="5">
        <f t="shared" ca="1" si="1540"/>
        <v>34623.333915231327</v>
      </c>
      <c r="AA3337" s="5">
        <f ca="1">VLOOKUP(CONCATENATE($F3337," ",$G3337),AllocFactorMatrix,(AA$4+1),FALSE)*$E3337</f>
        <v>495.00647801327648</v>
      </c>
      <c r="AB3337" s="5">
        <f ca="1">VLOOKUP(CONCATENATE($F3337," ",$G3337),AllocFactorMatrix,(AB$4+1),FALSE)*$E3337</f>
        <v>13124.358407034028</v>
      </c>
      <c r="AC3337" s="5">
        <f ca="1">VLOOKUP(CONCATENATE($F3337," ",$G3337),AllocFactorMatrix,(AC$4+1),FALSE)*$E3337</f>
        <v>2768.0943112985633</v>
      </c>
    </row>
    <row r="3338" spans="1:29" hidden="1" outlineLevel="1">
      <c r="E3338" s="48"/>
      <c r="F3338" s="175" t="str">
        <f>F3345</f>
        <v>RB_GUP-Land_P</v>
      </c>
      <c r="G3338" s="52" t="str">
        <f>$G$8</f>
        <v>PRODUCTION</v>
      </c>
      <c r="H3338" s="4">
        <f t="shared" si="1536"/>
        <v>0</v>
      </c>
      <c r="I3338" s="5">
        <f>VLOOKUP(CONCATENATE($F3338," ",$G3338),AllocFactorMatrix,(I$4+1),FALSE)*$E3345</f>
        <v>0</v>
      </c>
      <c r="J3338" s="5">
        <f>VLOOKUP(CONCATENATE($F3338," ",$G3338),AllocFactorMatrix,(J$4+1),FALSE)*$E3345</f>
        <v>0</v>
      </c>
      <c r="K3338" s="5">
        <f>VLOOKUP(CONCATENATE($F3338," ",$G3338),AllocFactorMatrix,(K$4+1),FALSE)*$E3345</f>
        <v>0</v>
      </c>
      <c r="L3338" s="5">
        <f>VLOOKUP(CONCATENATE($F3338," ",$G3338),AllocFactorMatrix,(L$4+1),FALSE)*$E3345</f>
        <v>0</v>
      </c>
      <c r="M3338" s="5">
        <f t="shared" ref="M3338:M3345" si="1542">SUBTOTAL(9,J3338:L3338)</f>
        <v>0</v>
      </c>
      <c r="N3338" s="5">
        <f>VLOOKUP(CONCATENATE($F3338," ",$G3338),AllocFactorMatrix,(N$4+1),FALSE)*$E3345</f>
        <v>0</v>
      </c>
      <c r="O3338" s="5">
        <f>VLOOKUP(CONCATENATE($F3338," ",$G3338),AllocFactorMatrix,(O$4+1),FALSE)*$E3345</f>
        <v>0</v>
      </c>
      <c r="P3338" s="5">
        <f>VLOOKUP(CONCATENATE($F3338," ",$G3338),AllocFactorMatrix,(P$4+1),FALSE)*$E3345</f>
        <v>0</v>
      </c>
      <c r="Q3338" s="5">
        <f>VLOOKUP(CONCATENATE($F3338," ",$G3338),AllocFactorMatrix,(Q$4+1),FALSE)*$E3345</f>
        <v>0</v>
      </c>
      <c r="R3338" s="5">
        <f t="shared" ref="R3338:R3345" si="1543">SUBTOTAL(9,N3338:Q3338)</f>
        <v>0</v>
      </c>
      <c r="S3338" s="5">
        <f>VLOOKUP(CONCATENATE($F3338," ",$G3338),AllocFactorMatrix,(S$4+1),FALSE)*$E3345</f>
        <v>0</v>
      </c>
      <c r="T3338" s="5">
        <f>VLOOKUP(CONCATENATE($F3338," ",$G3338),AllocFactorMatrix,(T$4+1),FALSE)*$E3345</f>
        <v>0</v>
      </c>
      <c r="U3338" s="5">
        <f>VLOOKUP(CONCATENATE($F3338," ",$G3338),AllocFactorMatrix,(U$4+1),FALSE)*$E3345</f>
        <v>0</v>
      </c>
      <c r="V3338" s="5">
        <f>VLOOKUP(CONCATENATE($F3338," ",$G3338),AllocFactorMatrix,(V$4+1),FALSE)*$E3345</f>
        <v>0</v>
      </c>
      <c r="W3338" s="5">
        <f>SUBTOTAL(9,S3338:V3338)</f>
        <v>0</v>
      </c>
      <c r="X3338" s="5">
        <f>VLOOKUP(CONCATENATE($F3338," ",$G3338),AllocFactorMatrix,(X$4+1),FALSE)*$E3345</f>
        <v>0</v>
      </c>
      <c r="Y3338" s="5">
        <f>VLOOKUP(CONCATENATE($F3338," ",$G3338),AllocFactorMatrix,(Y$4+1),FALSE)*$E3345</f>
        <v>0</v>
      </c>
      <c r="Z3338" s="5">
        <f t="shared" ref="Z3338:Z3345" si="1544">SUBTOTAL(9,X3338:Y3338)</f>
        <v>0</v>
      </c>
      <c r="AA3338" s="5">
        <f>VLOOKUP(CONCATENATE($F3338," ",$G3338),AllocFactorMatrix,(AA$4+1),FALSE)*$E3345</f>
        <v>0</v>
      </c>
      <c r="AB3338" s="5">
        <f>VLOOKUP(CONCATENATE($F3338," ",$G3338),AllocFactorMatrix,(AB$4+1),FALSE)*$E3345</f>
        <v>0</v>
      </c>
      <c r="AC3338" s="5">
        <f>VLOOKUP(CONCATENATE($F3338," ",$G3338),AllocFactorMatrix,(AC$4+1),FALSE)*$E3345</f>
        <v>0</v>
      </c>
    </row>
    <row r="3339" spans="1:29" hidden="1" outlineLevel="1">
      <c r="E3339" s="48"/>
      <c r="F3339" s="175" t="str">
        <f>F3345</f>
        <v>RB_GUP-Land_P</v>
      </c>
      <c r="G3339" s="52" t="str">
        <f>$G$9</f>
        <v>BULKTRAN</v>
      </c>
      <c r="H3339" s="4">
        <f t="shared" si="1536"/>
        <v>0</v>
      </c>
      <c r="I3339" s="5">
        <f>VLOOKUP(CONCATENATE($F3339," ",$G3339),AllocFactorMatrix,(I$4+1),FALSE)*$E3345</f>
        <v>0</v>
      </c>
      <c r="J3339" s="5">
        <f>VLOOKUP(CONCATENATE($F3339," ",$G3339),AllocFactorMatrix,(J$4+1),FALSE)*$E3345</f>
        <v>0</v>
      </c>
      <c r="K3339" s="5">
        <f>VLOOKUP(CONCATENATE($F3339," ",$G3339),AllocFactorMatrix,(K$4+1),FALSE)*$E3345</f>
        <v>0</v>
      </c>
      <c r="L3339" s="5">
        <f>VLOOKUP(CONCATENATE($F3339," ",$G3339),AllocFactorMatrix,(L$4+1),FALSE)*$E3345</f>
        <v>0</v>
      </c>
      <c r="M3339" s="5">
        <f t="shared" si="1542"/>
        <v>0</v>
      </c>
      <c r="N3339" s="5">
        <f>VLOOKUP(CONCATENATE($F3339," ",$G3339),AllocFactorMatrix,(N$4+1),FALSE)*$E3345</f>
        <v>0</v>
      </c>
      <c r="O3339" s="5">
        <f>VLOOKUP(CONCATENATE($F3339," ",$G3339),AllocFactorMatrix,(O$4+1),FALSE)*$E3345</f>
        <v>0</v>
      </c>
      <c r="P3339" s="5">
        <f>VLOOKUP(CONCATENATE($F3339," ",$G3339),AllocFactorMatrix,(P$4+1),FALSE)*$E3345</f>
        <v>0</v>
      </c>
      <c r="Q3339" s="5">
        <f>VLOOKUP(CONCATENATE($F3339," ",$G3339),AllocFactorMatrix,(Q$4+1),FALSE)*$E3345</f>
        <v>0</v>
      </c>
      <c r="R3339" s="5">
        <f t="shared" si="1543"/>
        <v>0</v>
      </c>
      <c r="S3339" s="5">
        <f>VLOOKUP(CONCATENATE($F3339," ",$G3339),AllocFactorMatrix,(S$4+1),FALSE)*$E3345</f>
        <v>0</v>
      </c>
      <c r="T3339" s="5">
        <f>VLOOKUP(CONCATENATE($F3339," ",$G3339),AllocFactorMatrix,(T$4+1),FALSE)*$E3345</f>
        <v>0</v>
      </c>
      <c r="U3339" s="5">
        <f>VLOOKUP(CONCATENATE($F3339," ",$G3339),AllocFactorMatrix,(U$4+1),FALSE)*$E3345</f>
        <v>0</v>
      </c>
      <c r="V3339" s="5">
        <f>VLOOKUP(CONCATENATE($F3339," ",$G3339),AllocFactorMatrix,(V$4+1),FALSE)*$E3345</f>
        <v>0</v>
      </c>
      <c r="W3339" s="5">
        <f t="shared" ref="W3339:W3345" si="1545">SUBTOTAL(9,S3339:V3339)</f>
        <v>0</v>
      </c>
      <c r="X3339" s="5">
        <f>VLOOKUP(CONCATENATE($F3339," ",$G3339),AllocFactorMatrix,(X$4+1),FALSE)*$E3345</f>
        <v>0</v>
      </c>
      <c r="Y3339" s="5">
        <f>VLOOKUP(CONCATENATE($F3339," ",$G3339),AllocFactorMatrix,(Y$4+1),FALSE)*$E3345</f>
        <v>0</v>
      </c>
      <c r="Z3339" s="5">
        <f t="shared" si="1544"/>
        <v>0</v>
      </c>
      <c r="AA3339" s="5">
        <f>VLOOKUP(CONCATENATE($F3339," ",$G3339),AllocFactorMatrix,(AA$4+1),FALSE)*$E3345</f>
        <v>0</v>
      </c>
      <c r="AB3339" s="5">
        <f>VLOOKUP(CONCATENATE($F3339," ",$G3339),AllocFactorMatrix,(AB$4+1),FALSE)*$E3345</f>
        <v>0</v>
      </c>
      <c r="AC3339" s="5">
        <f>VLOOKUP(CONCATENATE($F3339," ",$G3339),AllocFactorMatrix,(AC$4+1),FALSE)*$E3345</f>
        <v>0</v>
      </c>
    </row>
    <row r="3340" spans="1:29" hidden="1" outlineLevel="1">
      <c r="E3340" s="48"/>
      <c r="F3340" s="175" t="str">
        <f>F3345</f>
        <v>RB_GUP-Land_P</v>
      </c>
      <c r="G3340" s="52" t="str">
        <f>$G$10</f>
        <v>SUBTRAN</v>
      </c>
      <c r="H3340" s="4">
        <f t="shared" si="1536"/>
        <v>0</v>
      </c>
      <c r="I3340" s="5">
        <f>VLOOKUP(CONCATENATE($F3340," ",$G3340),AllocFactorMatrix,(I$4+1),FALSE)*$E3345</f>
        <v>0</v>
      </c>
      <c r="J3340" s="5">
        <f>VLOOKUP(CONCATENATE($F3340," ",$G3340),AllocFactorMatrix,(J$4+1),FALSE)*$E3345</f>
        <v>0</v>
      </c>
      <c r="K3340" s="5">
        <f>VLOOKUP(CONCATENATE($F3340," ",$G3340),AllocFactorMatrix,(K$4+1),FALSE)*$E3345</f>
        <v>0</v>
      </c>
      <c r="L3340" s="5">
        <f>VLOOKUP(CONCATENATE($F3340," ",$G3340),AllocFactorMatrix,(L$4+1),FALSE)*$E3345</f>
        <v>0</v>
      </c>
      <c r="M3340" s="5">
        <f t="shared" si="1542"/>
        <v>0</v>
      </c>
      <c r="N3340" s="5">
        <f>VLOOKUP(CONCATENATE($F3340," ",$G3340),AllocFactorMatrix,(N$4+1),FALSE)*$E3345</f>
        <v>0</v>
      </c>
      <c r="O3340" s="5">
        <f>VLOOKUP(CONCATENATE($F3340," ",$G3340),AllocFactorMatrix,(O$4+1),FALSE)*$E3345</f>
        <v>0</v>
      </c>
      <c r="P3340" s="5">
        <f>VLOOKUP(CONCATENATE($F3340," ",$G3340),AllocFactorMatrix,(P$4+1),FALSE)*$E3345</f>
        <v>0</v>
      </c>
      <c r="Q3340" s="5">
        <f>VLOOKUP(CONCATENATE($F3340," ",$G3340),AllocFactorMatrix,(Q$4+1),FALSE)*$E3345</f>
        <v>0</v>
      </c>
      <c r="R3340" s="5">
        <f t="shared" si="1543"/>
        <v>0</v>
      </c>
      <c r="S3340" s="5">
        <f>VLOOKUP(CONCATENATE($F3340," ",$G3340),AllocFactorMatrix,(S$4+1),FALSE)*$E3345</f>
        <v>0</v>
      </c>
      <c r="T3340" s="5">
        <f>VLOOKUP(CONCATENATE($F3340," ",$G3340),AllocFactorMatrix,(T$4+1),FALSE)*$E3345</f>
        <v>0</v>
      </c>
      <c r="U3340" s="5">
        <f>VLOOKUP(CONCATENATE($F3340," ",$G3340),AllocFactorMatrix,(U$4+1),FALSE)*$E3345</f>
        <v>0</v>
      </c>
      <c r="V3340" s="5">
        <f>VLOOKUP(CONCATENATE($F3340," ",$G3340),AllocFactorMatrix,(V$4+1),FALSE)*$E3345</f>
        <v>0</v>
      </c>
      <c r="W3340" s="5">
        <f t="shared" si="1545"/>
        <v>0</v>
      </c>
      <c r="X3340" s="5">
        <f>VLOOKUP(CONCATENATE($F3340," ",$G3340),AllocFactorMatrix,(X$4+1),FALSE)*$E3345</f>
        <v>0</v>
      </c>
      <c r="Y3340" s="5">
        <f>VLOOKUP(CONCATENATE($F3340," ",$G3340),AllocFactorMatrix,(Y$4+1),FALSE)*$E3345</f>
        <v>0</v>
      </c>
      <c r="Z3340" s="5">
        <f t="shared" si="1544"/>
        <v>0</v>
      </c>
      <c r="AA3340" s="5">
        <f>VLOOKUP(CONCATENATE($F3340," ",$G3340),AllocFactorMatrix,(AA$4+1),FALSE)*$E3345</f>
        <v>0</v>
      </c>
      <c r="AB3340" s="5">
        <f>VLOOKUP(CONCATENATE($F3340," ",$G3340),AllocFactorMatrix,(AB$4+1),FALSE)*$E3345</f>
        <v>0</v>
      </c>
      <c r="AC3340" s="5">
        <f>VLOOKUP(CONCATENATE($F3340," ",$G3340),AllocFactorMatrix,(AC$4+1),FALSE)*$E3345</f>
        <v>0</v>
      </c>
    </row>
    <row r="3341" spans="1:29" hidden="1" outlineLevel="1">
      <c r="E3341" s="48"/>
      <c r="F3341" s="175" t="str">
        <f>F3345</f>
        <v>RB_GUP-Land_P</v>
      </c>
      <c r="G3341" s="52" t="str">
        <f>$G$11</f>
        <v>DISTPRI</v>
      </c>
      <c r="H3341" s="4">
        <f t="shared" si="1536"/>
        <v>0</v>
      </c>
      <c r="I3341" s="5">
        <f>VLOOKUP(CONCATENATE($F3341," ",$G3341),AllocFactorMatrix,(I$4+1),FALSE)*$E3345</f>
        <v>0</v>
      </c>
      <c r="J3341" s="5">
        <f>VLOOKUP(CONCATENATE($F3341," ",$G3341),AllocFactorMatrix,(J$4+1),FALSE)*$E3345</f>
        <v>0</v>
      </c>
      <c r="K3341" s="5">
        <f>VLOOKUP(CONCATENATE($F3341," ",$G3341),AllocFactorMatrix,(K$4+1),FALSE)*$E3345</f>
        <v>0</v>
      </c>
      <c r="L3341" s="5">
        <f>VLOOKUP(CONCATENATE($F3341," ",$G3341),AllocFactorMatrix,(L$4+1),FALSE)*$E3345</f>
        <v>0</v>
      </c>
      <c r="M3341" s="5">
        <f t="shared" si="1542"/>
        <v>0</v>
      </c>
      <c r="N3341" s="5">
        <f>VLOOKUP(CONCATENATE($F3341," ",$G3341),AllocFactorMatrix,(N$4+1),FALSE)*$E3345</f>
        <v>0</v>
      </c>
      <c r="O3341" s="5">
        <f>VLOOKUP(CONCATENATE($F3341," ",$G3341),AllocFactorMatrix,(O$4+1),FALSE)*$E3345</f>
        <v>0</v>
      </c>
      <c r="P3341" s="5">
        <f>VLOOKUP(CONCATENATE($F3341," ",$G3341),AllocFactorMatrix,(P$4+1),FALSE)*$E3345</f>
        <v>0</v>
      </c>
      <c r="Q3341" s="5">
        <f>VLOOKUP(CONCATENATE($F3341," ",$G3341),AllocFactorMatrix,(Q$4+1),FALSE)*$E3345</f>
        <v>0</v>
      </c>
      <c r="R3341" s="5">
        <f t="shared" si="1543"/>
        <v>0</v>
      </c>
      <c r="S3341" s="5">
        <f>VLOOKUP(CONCATENATE($F3341," ",$G3341),AllocFactorMatrix,(S$4+1),FALSE)*$E3345</f>
        <v>0</v>
      </c>
      <c r="T3341" s="5">
        <f>VLOOKUP(CONCATENATE($F3341," ",$G3341),AllocFactorMatrix,(T$4+1),FALSE)*$E3345</f>
        <v>0</v>
      </c>
      <c r="U3341" s="5">
        <f>VLOOKUP(CONCATENATE($F3341," ",$G3341),AllocFactorMatrix,(U$4+1),FALSE)*$E3345</f>
        <v>0</v>
      </c>
      <c r="V3341" s="5">
        <f>VLOOKUP(CONCATENATE($F3341," ",$G3341),AllocFactorMatrix,(V$4+1),FALSE)*$E3345</f>
        <v>0</v>
      </c>
      <c r="W3341" s="5">
        <f t="shared" si="1545"/>
        <v>0</v>
      </c>
      <c r="X3341" s="5">
        <f>VLOOKUP(CONCATENATE($F3341," ",$G3341),AllocFactorMatrix,(X$4+1),FALSE)*$E3345</f>
        <v>0</v>
      </c>
      <c r="Y3341" s="5">
        <f>VLOOKUP(CONCATENATE($F3341," ",$G3341),AllocFactorMatrix,(Y$4+1),FALSE)*$E3345</f>
        <v>0</v>
      </c>
      <c r="Z3341" s="5">
        <f t="shared" si="1544"/>
        <v>0</v>
      </c>
      <c r="AA3341" s="5">
        <f>VLOOKUP(CONCATENATE($F3341," ",$G3341),AllocFactorMatrix,(AA$4+1),FALSE)*$E3345</f>
        <v>0</v>
      </c>
      <c r="AB3341" s="5">
        <f>VLOOKUP(CONCATENATE($F3341," ",$G3341),AllocFactorMatrix,(AB$4+1),FALSE)*$E3345</f>
        <v>0</v>
      </c>
      <c r="AC3341" s="5">
        <f>VLOOKUP(CONCATENATE($F3341," ",$G3341),AllocFactorMatrix,(AC$4+1),FALSE)*$E3345</f>
        <v>0</v>
      </c>
    </row>
    <row r="3342" spans="1:29" hidden="1" outlineLevel="1">
      <c r="E3342" s="48"/>
      <c r="F3342" s="175" t="str">
        <f>F3345</f>
        <v>RB_GUP-Land_P</v>
      </c>
      <c r="G3342" s="52" t="str">
        <f>$G$12</f>
        <v>DISTSEC</v>
      </c>
      <c r="H3342" s="4">
        <f t="shared" si="1536"/>
        <v>0</v>
      </c>
      <c r="I3342" s="5">
        <f>VLOOKUP(CONCATENATE($F3342," ",$G3342),AllocFactorMatrix,(I$4+1),FALSE)*$E3345</f>
        <v>0</v>
      </c>
      <c r="J3342" s="5">
        <f>VLOOKUP(CONCATENATE($F3342," ",$G3342),AllocFactorMatrix,(J$4+1),FALSE)*$E3345</f>
        <v>0</v>
      </c>
      <c r="K3342" s="5">
        <f>VLOOKUP(CONCATENATE($F3342," ",$G3342),AllocFactorMatrix,(K$4+1),FALSE)*$E3345</f>
        <v>0</v>
      </c>
      <c r="L3342" s="5">
        <f>VLOOKUP(CONCATENATE($F3342," ",$G3342),AllocFactorMatrix,(L$4+1),FALSE)*$E3345</f>
        <v>0</v>
      </c>
      <c r="M3342" s="5">
        <f t="shared" si="1542"/>
        <v>0</v>
      </c>
      <c r="N3342" s="5">
        <f>VLOOKUP(CONCATENATE($F3342," ",$G3342),AllocFactorMatrix,(N$4+1),FALSE)*$E3345</f>
        <v>0</v>
      </c>
      <c r="O3342" s="5">
        <f>VLOOKUP(CONCATENATE($F3342," ",$G3342),AllocFactorMatrix,(O$4+1),FALSE)*$E3345</f>
        <v>0</v>
      </c>
      <c r="P3342" s="5">
        <f>VLOOKUP(CONCATENATE($F3342," ",$G3342),AllocFactorMatrix,(P$4+1),FALSE)*$E3345</f>
        <v>0</v>
      </c>
      <c r="Q3342" s="5">
        <f>VLOOKUP(CONCATENATE($F3342," ",$G3342),AllocFactorMatrix,(Q$4+1),FALSE)*$E3345</f>
        <v>0</v>
      </c>
      <c r="R3342" s="5">
        <f t="shared" si="1543"/>
        <v>0</v>
      </c>
      <c r="S3342" s="5">
        <f>VLOOKUP(CONCATENATE($F3342," ",$G3342),AllocFactorMatrix,(S$4+1),FALSE)*$E3345</f>
        <v>0</v>
      </c>
      <c r="T3342" s="5">
        <f>VLOOKUP(CONCATENATE($F3342," ",$G3342),AllocFactorMatrix,(T$4+1),FALSE)*$E3345</f>
        <v>0</v>
      </c>
      <c r="U3342" s="5">
        <f>VLOOKUP(CONCATENATE($F3342," ",$G3342),AllocFactorMatrix,(U$4+1),FALSE)*$E3345</f>
        <v>0</v>
      </c>
      <c r="V3342" s="5">
        <f>VLOOKUP(CONCATENATE($F3342," ",$G3342),AllocFactorMatrix,(V$4+1),FALSE)*$E3345</f>
        <v>0</v>
      </c>
      <c r="W3342" s="5">
        <f t="shared" si="1545"/>
        <v>0</v>
      </c>
      <c r="X3342" s="5">
        <f>VLOOKUP(CONCATENATE($F3342," ",$G3342),AllocFactorMatrix,(X$4+1),FALSE)*$E3345</f>
        <v>0</v>
      </c>
      <c r="Y3342" s="5">
        <f>VLOOKUP(CONCATENATE($F3342," ",$G3342),AllocFactorMatrix,(Y$4+1),FALSE)*$E3345</f>
        <v>0</v>
      </c>
      <c r="Z3342" s="5">
        <f t="shared" si="1544"/>
        <v>0</v>
      </c>
      <c r="AA3342" s="5">
        <f>VLOOKUP(CONCATENATE($F3342," ",$G3342),AllocFactorMatrix,(AA$4+1),FALSE)*$E3345</f>
        <v>0</v>
      </c>
      <c r="AB3342" s="5">
        <f>VLOOKUP(CONCATENATE($F3342," ",$G3342),AllocFactorMatrix,(AB$4+1),FALSE)*$E3345</f>
        <v>0</v>
      </c>
      <c r="AC3342" s="5">
        <f>VLOOKUP(CONCATENATE($F3342," ",$G3342),AllocFactorMatrix,(AC$4+1),FALSE)*$E3345</f>
        <v>0</v>
      </c>
    </row>
    <row r="3343" spans="1:29" hidden="1" outlineLevel="1">
      <c r="E3343" s="48"/>
      <c r="F3343" s="175" t="str">
        <f>F3345</f>
        <v>RB_GUP-Land_P</v>
      </c>
      <c r="G3343" s="52" t="str">
        <f>$G$13</f>
        <v>ENERGY</v>
      </c>
      <c r="H3343" s="4">
        <f t="shared" si="1536"/>
        <v>0</v>
      </c>
      <c r="I3343" s="5">
        <f>VLOOKUP(CONCATENATE($F3343," ",$G3343),AllocFactorMatrix,(I$4+1),FALSE)*$E3345</f>
        <v>0</v>
      </c>
      <c r="J3343" s="5">
        <f>VLOOKUP(CONCATENATE($F3343," ",$G3343),AllocFactorMatrix,(J$4+1),FALSE)*$E3345</f>
        <v>0</v>
      </c>
      <c r="K3343" s="5">
        <f>VLOOKUP(CONCATENATE($F3343," ",$G3343),AllocFactorMatrix,(K$4+1),FALSE)*$E3345</f>
        <v>0</v>
      </c>
      <c r="L3343" s="5">
        <f>VLOOKUP(CONCATENATE($F3343," ",$G3343),AllocFactorMatrix,(L$4+1),FALSE)*$E3345</f>
        <v>0</v>
      </c>
      <c r="M3343" s="5">
        <f t="shared" si="1542"/>
        <v>0</v>
      </c>
      <c r="N3343" s="5">
        <f>VLOOKUP(CONCATENATE($F3343," ",$G3343),AllocFactorMatrix,(N$4+1),FALSE)*$E3345</f>
        <v>0</v>
      </c>
      <c r="O3343" s="5">
        <f>VLOOKUP(CONCATENATE($F3343," ",$G3343),AllocFactorMatrix,(O$4+1),FALSE)*$E3345</f>
        <v>0</v>
      </c>
      <c r="P3343" s="5">
        <f>VLOOKUP(CONCATENATE($F3343," ",$G3343),AllocFactorMatrix,(P$4+1),FALSE)*$E3345</f>
        <v>0</v>
      </c>
      <c r="Q3343" s="5">
        <f>VLOOKUP(CONCATENATE($F3343," ",$G3343),AllocFactorMatrix,(Q$4+1),FALSE)*$E3345</f>
        <v>0</v>
      </c>
      <c r="R3343" s="5">
        <f t="shared" si="1543"/>
        <v>0</v>
      </c>
      <c r="S3343" s="5">
        <f>VLOOKUP(CONCATENATE($F3343," ",$G3343),AllocFactorMatrix,(S$4+1),FALSE)*$E3345</f>
        <v>0</v>
      </c>
      <c r="T3343" s="5">
        <f>VLOOKUP(CONCATENATE($F3343," ",$G3343),AllocFactorMatrix,(T$4+1),FALSE)*$E3345</f>
        <v>0</v>
      </c>
      <c r="U3343" s="5">
        <f>VLOOKUP(CONCATENATE($F3343," ",$G3343),AllocFactorMatrix,(U$4+1),FALSE)*$E3345</f>
        <v>0</v>
      </c>
      <c r="V3343" s="5">
        <f>VLOOKUP(CONCATENATE($F3343," ",$G3343),AllocFactorMatrix,(V$4+1),FALSE)*$E3345</f>
        <v>0</v>
      </c>
      <c r="W3343" s="5">
        <f t="shared" si="1545"/>
        <v>0</v>
      </c>
      <c r="X3343" s="5">
        <f>VLOOKUP(CONCATENATE($F3343," ",$G3343),AllocFactorMatrix,(X$4+1),FALSE)*$E3345</f>
        <v>0</v>
      </c>
      <c r="Y3343" s="5">
        <f>VLOOKUP(CONCATENATE($F3343," ",$G3343),AllocFactorMatrix,(Y$4+1),FALSE)*$E3345</f>
        <v>0</v>
      </c>
      <c r="Z3343" s="5">
        <f t="shared" si="1544"/>
        <v>0</v>
      </c>
      <c r="AA3343" s="5">
        <f>VLOOKUP(CONCATENATE($F3343," ",$G3343),AllocFactorMatrix,(AA$4+1),FALSE)*$E3345</f>
        <v>0</v>
      </c>
      <c r="AB3343" s="5">
        <f>VLOOKUP(CONCATENATE($F3343," ",$G3343),AllocFactorMatrix,(AB$4+1),FALSE)*$E3345</f>
        <v>0</v>
      </c>
      <c r="AC3343" s="5">
        <f>VLOOKUP(CONCATENATE($F3343," ",$G3343),AllocFactorMatrix,(AC$4+1),FALSE)*$E3345</f>
        <v>0</v>
      </c>
    </row>
    <row r="3344" spans="1:29" hidden="1" outlineLevel="1">
      <c r="E3344" s="48"/>
      <c r="F3344" s="175" t="str">
        <f>F3345</f>
        <v>RB_GUP-Land_P</v>
      </c>
      <c r="G3344" s="52" t="str">
        <f>$G$14</f>
        <v>CUSTOMER</v>
      </c>
      <c r="H3344" s="4">
        <f t="shared" si="1536"/>
        <v>0</v>
      </c>
      <c r="I3344" s="5">
        <f>VLOOKUP(CONCATENATE($F3344," ",$G3344),AllocFactorMatrix,(I$4+1),FALSE)*$E3345</f>
        <v>0</v>
      </c>
      <c r="J3344" s="5">
        <f>VLOOKUP(CONCATENATE($F3344," ",$G3344),AllocFactorMatrix,(J$4+1),FALSE)*$E3345</f>
        <v>0</v>
      </c>
      <c r="K3344" s="5">
        <f>VLOOKUP(CONCATENATE($F3344," ",$G3344),AllocFactorMatrix,(K$4+1),FALSE)*$E3345</f>
        <v>0</v>
      </c>
      <c r="L3344" s="5">
        <f>VLOOKUP(CONCATENATE($F3344," ",$G3344),AllocFactorMatrix,(L$4+1),FALSE)*$E3345</f>
        <v>0</v>
      </c>
      <c r="M3344" s="5">
        <f t="shared" si="1542"/>
        <v>0</v>
      </c>
      <c r="N3344" s="5">
        <f>VLOOKUP(CONCATENATE($F3344," ",$G3344),AllocFactorMatrix,(N$4+1),FALSE)*$E3345</f>
        <v>0</v>
      </c>
      <c r="O3344" s="5">
        <f>VLOOKUP(CONCATENATE($F3344," ",$G3344),AllocFactorMatrix,(O$4+1),FALSE)*$E3345</f>
        <v>0</v>
      </c>
      <c r="P3344" s="5">
        <f>VLOOKUP(CONCATENATE($F3344," ",$G3344),AllocFactorMatrix,(P$4+1),FALSE)*$E3345</f>
        <v>0</v>
      </c>
      <c r="Q3344" s="5">
        <f>VLOOKUP(CONCATENATE($F3344," ",$G3344),AllocFactorMatrix,(Q$4+1),FALSE)*$E3345</f>
        <v>0</v>
      </c>
      <c r="R3344" s="5">
        <f t="shared" si="1543"/>
        <v>0</v>
      </c>
      <c r="S3344" s="5">
        <f>VLOOKUP(CONCATENATE($F3344," ",$G3344),AllocFactorMatrix,(S$4+1),FALSE)*$E3345</f>
        <v>0</v>
      </c>
      <c r="T3344" s="5">
        <f>VLOOKUP(CONCATENATE($F3344," ",$G3344),AllocFactorMatrix,(T$4+1),FALSE)*$E3345</f>
        <v>0</v>
      </c>
      <c r="U3344" s="5">
        <f>VLOOKUP(CONCATENATE($F3344," ",$G3344),AllocFactorMatrix,(U$4+1),FALSE)*$E3345</f>
        <v>0</v>
      </c>
      <c r="V3344" s="5">
        <f>VLOOKUP(CONCATENATE($F3344," ",$G3344),AllocFactorMatrix,(V$4+1),FALSE)*$E3345</f>
        <v>0</v>
      </c>
      <c r="W3344" s="5">
        <f t="shared" si="1545"/>
        <v>0</v>
      </c>
      <c r="X3344" s="5">
        <f>VLOOKUP(CONCATENATE($F3344," ",$G3344),AllocFactorMatrix,(X$4+1),FALSE)*$E3345</f>
        <v>0</v>
      </c>
      <c r="Y3344" s="5">
        <f>VLOOKUP(CONCATENATE($F3344," ",$G3344),AllocFactorMatrix,(Y$4+1),FALSE)*$E3345</f>
        <v>0</v>
      </c>
      <c r="Z3344" s="5">
        <f t="shared" si="1544"/>
        <v>0</v>
      </c>
      <c r="AA3344" s="5">
        <f>VLOOKUP(CONCATENATE($F3344," ",$G3344),AllocFactorMatrix,(AA$4+1),FALSE)*$E3345</f>
        <v>0</v>
      </c>
      <c r="AB3344" s="5">
        <f>VLOOKUP(CONCATENATE($F3344," ",$G3344),AllocFactorMatrix,(AB$4+1),FALSE)*$E3345</f>
        <v>0</v>
      </c>
      <c r="AC3344" s="5">
        <f>VLOOKUP(CONCATENATE($F3344," ",$G3344),AllocFactorMatrix,(AC$4+1),FALSE)*$E3345</f>
        <v>0</v>
      </c>
    </row>
    <row r="3345" spans="4:29" collapsed="1">
      <c r="D3345" s="102"/>
      <c r="E3345" s="93"/>
      <c r="F3345" s="92" t="s">
        <v>551</v>
      </c>
      <c r="G3345" s="52" t="str">
        <f>$G$15</f>
        <v>TOTAL</v>
      </c>
      <c r="H3345" s="4">
        <f t="shared" si="1536"/>
        <v>0</v>
      </c>
      <c r="I3345" s="5">
        <f>VLOOKUP(CONCATENATE($F3345," ",$G3345),AllocFactorMatrix,(I$4+1),FALSE)*$E3345</f>
        <v>0</v>
      </c>
      <c r="J3345" s="5">
        <f>VLOOKUP(CONCATENATE($F3345," ",$G3345),AllocFactorMatrix,(J$4+1),FALSE)*$E3345</f>
        <v>0</v>
      </c>
      <c r="K3345" s="5">
        <f>VLOOKUP(CONCATENATE($F3345," ",$G3345),AllocFactorMatrix,(K$4+1),FALSE)*$E3345</f>
        <v>0</v>
      </c>
      <c r="L3345" s="5">
        <f>VLOOKUP(CONCATENATE($F3345," ",$G3345),AllocFactorMatrix,(L$4+1),FALSE)*$E3345</f>
        <v>0</v>
      </c>
      <c r="M3345" s="5">
        <f t="shared" si="1542"/>
        <v>0</v>
      </c>
      <c r="N3345" s="5">
        <f>VLOOKUP(CONCATENATE($F3345," ",$G3345),AllocFactorMatrix,(N$4+1),FALSE)*$E3345</f>
        <v>0</v>
      </c>
      <c r="O3345" s="5">
        <f>VLOOKUP(CONCATENATE($F3345," ",$G3345),AllocFactorMatrix,(O$4+1),FALSE)*$E3345</f>
        <v>0</v>
      </c>
      <c r="P3345" s="5">
        <f>VLOOKUP(CONCATENATE($F3345," ",$G3345),AllocFactorMatrix,(P$4+1),FALSE)*$E3345</f>
        <v>0</v>
      </c>
      <c r="Q3345" s="5">
        <f>VLOOKUP(CONCATENATE($F3345," ",$G3345),AllocFactorMatrix,(Q$4+1),FALSE)*$E3345</f>
        <v>0</v>
      </c>
      <c r="R3345" s="5">
        <f t="shared" si="1543"/>
        <v>0</v>
      </c>
      <c r="S3345" s="5">
        <f>VLOOKUP(CONCATENATE($F3345," ",$G3345),AllocFactorMatrix,(S$4+1),FALSE)*$E3345</f>
        <v>0</v>
      </c>
      <c r="T3345" s="5">
        <f>VLOOKUP(CONCATENATE($F3345," ",$G3345),AllocFactorMatrix,(T$4+1),FALSE)*$E3345</f>
        <v>0</v>
      </c>
      <c r="U3345" s="5">
        <f>VLOOKUP(CONCATENATE($F3345," ",$G3345),AllocFactorMatrix,(U$4+1),FALSE)*$E3345</f>
        <v>0</v>
      </c>
      <c r="V3345" s="5">
        <f>VLOOKUP(CONCATENATE($F3345," ",$G3345),AllocFactorMatrix,(V$4+1),FALSE)*$E3345</f>
        <v>0</v>
      </c>
      <c r="W3345" s="5">
        <f t="shared" si="1545"/>
        <v>0</v>
      </c>
      <c r="X3345" s="5">
        <f>VLOOKUP(CONCATENATE($F3345," ",$G3345),AllocFactorMatrix,(X$4+1),FALSE)*$E3345</f>
        <v>0</v>
      </c>
      <c r="Y3345" s="5">
        <f>VLOOKUP(CONCATENATE($F3345," ",$G3345),AllocFactorMatrix,(Y$4+1),FALSE)*$E3345</f>
        <v>0</v>
      </c>
      <c r="Z3345" s="5">
        <f t="shared" si="1544"/>
        <v>0</v>
      </c>
      <c r="AA3345" s="5">
        <f>VLOOKUP(CONCATENATE($F3345," ",$G3345),AllocFactorMatrix,(AA$4+1),FALSE)*$E3345</f>
        <v>0</v>
      </c>
      <c r="AB3345" s="5">
        <f>VLOOKUP(CONCATENATE($F3345," ",$G3345),AllocFactorMatrix,(AB$4+1),FALSE)*$E3345</f>
        <v>0</v>
      </c>
      <c r="AC3345" s="5">
        <f>VLOOKUP(CONCATENATE($F3345," ",$G3345),AllocFactorMatrix,(AC$4+1),FALSE)*$E3345</f>
        <v>0</v>
      </c>
    </row>
    <row r="3346" spans="4:29" hidden="1" outlineLevel="1">
      <c r="E3346" s="48"/>
      <c r="F3346" s="175" t="str">
        <f>F3353</f>
        <v>PROD_DEMAND</v>
      </c>
      <c r="G3346" s="52" t="str">
        <f>$G$8</f>
        <v>PRODUCTION</v>
      </c>
      <c r="H3346" s="4">
        <f t="shared" si="1536"/>
        <v>0</v>
      </c>
      <c r="I3346" s="5">
        <f>VLOOKUP(CONCATENATE($F3346," ",$G3346),AllocFactorMatrix,(I$4+1),FALSE)*$E3353</f>
        <v>0</v>
      </c>
      <c r="J3346" s="5">
        <f>VLOOKUP(CONCATENATE($F3346," ",$G3346),AllocFactorMatrix,(J$4+1),FALSE)*$E3353</f>
        <v>0</v>
      </c>
      <c r="K3346" s="5">
        <f>VLOOKUP(CONCATENATE($F3346," ",$G3346),AllocFactorMatrix,(K$4+1),FALSE)*$E3353</f>
        <v>0</v>
      </c>
      <c r="L3346" s="5">
        <f>VLOOKUP(CONCATENATE($F3346," ",$G3346),AllocFactorMatrix,(L$4+1),FALSE)*$E3353</f>
        <v>0</v>
      </c>
      <c r="M3346" s="5">
        <f t="shared" ref="M3346:M3353" si="1546">SUBTOTAL(9,J3346:L3346)</f>
        <v>0</v>
      </c>
      <c r="N3346" s="5">
        <f>VLOOKUP(CONCATENATE($F3346," ",$G3346),AllocFactorMatrix,(N$4+1),FALSE)*$E3353</f>
        <v>0</v>
      </c>
      <c r="O3346" s="5">
        <f>VLOOKUP(CONCATENATE($F3346," ",$G3346),AllocFactorMatrix,(O$4+1),FALSE)*$E3353</f>
        <v>0</v>
      </c>
      <c r="P3346" s="5">
        <f>VLOOKUP(CONCATENATE($F3346," ",$G3346),AllocFactorMatrix,(P$4+1),FALSE)*$E3353</f>
        <v>0</v>
      </c>
      <c r="Q3346" s="5">
        <f>VLOOKUP(CONCATENATE($F3346," ",$G3346),AllocFactorMatrix,(Q$4+1),FALSE)*$E3353</f>
        <v>0</v>
      </c>
      <c r="R3346" s="5">
        <f t="shared" ref="R3346:R3353" si="1547">SUBTOTAL(9,N3346:Q3346)</f>
        <v>0</v>
      </c>
      <c r="S3346" s="5">
        <f>VLOOKUP(CONCATENATE($F3346," ",$G3346),AllocFactorMatrix,(S$4+1),FALSE)*$E3353</f>
        <v>0</v>
      </c>
      <c r="T3346" s="5">
        <f>VLOOKUP(CONCATENATE($F3346," ",$G3346),AllocFactorMatrix,(T$4+1),FALSE)*$E3353</f>
        <v>0</v>
      </c>
      <c r="U3346" s="5">
        <f>VLOOKUP(CONCATENATE($F3346," ",$G3346),AllocFactorMatrix,(U$4+1),FALSE)*$E3353</f>
        <v>0</v>
      </c>
      <c r="V3346" s="5">
        <f>VLOOKUP(CONCATENATE($F3346," ",$G3346),AllocFactorMatrix,(V$4+1),FALSE)*$E3353</f>
        <v>0</v>
      </c>
      <c r="W3346" s="5">
        <f>SUBTOTAL(9,S3346:V3346)</f>
        <v>0</v>
      </c>
      <c r="X3346" s="5">
        <f>VLOOKUP(CONCATENATE($F3346," ",$G3346),AllocFactorMatrix,(X$4+1),FALSE)*$E3353</f>
        <v>0</v>
      </c>
      <c r="Y3346" s="5">
        <f>VLOOKUP(CONCATENATE($F3346," ",$G3346),AllocFactorMatrix,(Y$4+1),FALSE)*$E3353</f>
        <v>0</v>
      </c>
      <c r="Z3346" s="5">
        <f t="shared" ref="Z3346:Z3353" si="1548">SUBTOTAL(9,X3346:Y3346)</f>
        <v>0</v>
      </c>
      <c r="AA3346" s="5">
        <f>VLOOKUP(CONCATENATE($F3346," ",$G3346),AllocFactorMatrix,(AA$4+1),FALSE)*$E3353</f>
        <v>0</v>
      </c>
      <c r="AB3346" s="5">
        <f>VLOOKUP(CONCATENATE($F3346," ",$G3346),AllocFactorMatrix,(AB$4+1),FALSE)*$E3353</f>
        <v>0</v>
      </c>
      <c r="AC3346" s="5">
        <f>VLOOKUP(CONCATENATE($F3346," ",$G3346),AllocFactorMatrix,(AC$4+1),FALSE)*$E3353</f>
        <v>0</v>
      </c>
    </row>
    <row r="3347" spans="4:29" hidden="1" outlineLevel="1">
      <c r="E3347" s="48"/>
      <c r="F3347" s="175" t="str">
        <f>F3353</f>
        <v>PROD_DEMAND</v>
      </c>
      <c r="G3347" s="52" t="str">
        <f>$G$9</f>
        <v>BULKTRAN</v>
      </c>
      <c r="H3347" s="4">
        <f t="shared" si="1536"/>
        <v>0</v>
      </c>
      <c r="I3347" s="5">
        <f>VLOOKUP(CONCATENATE($F3347," ",$G3347),AllocFactorMatrix,(I$4+1),FALSE)*$E3353</f>
        <v>0</v>
      </c>
      <c r="J3347" s="5">
        <f>VLOOKUP(CONCATENATE($F3347," ",$G3347),AllocFactorMatrix,(J$4+1),FALSE)*$E3353</f>
        <v>0</v>
      </c>
      <c r="K3347" s="5">
        <f>VLOOKUP(CONCATENATE($F3347," ",$G3347),AllocFactorMatrix,(K$4+1),FALSE)*$E3353</f>
        <v>0</v>
      </c>
      <c r="L3347" s="5">
        <f>VLOOKUP(CONCATENATE($F3347," ",$G3347),AllocFactorMatrix,(L$4+1),FALSE)*$E3353</f>
        <v>0</v>
      </c>
      <c r="M3347" s="5">
        <f t="shared" si="1546"/>
        <v>0</v>
      </c>
      <c r="N3347" s="5">
        <f>VLOOKUP(CONCATENATE($F3347," ",$G3347),AllocFactorMatrix,(N$4+1),FALSE)*$E3353</f>
        <v>0</v>
      </c>
      <c r="O3347" s="5">
        <f>VLOOKUP(CONCATENATE($F3347," ",$G3347),AllocFactorMatrix,(O$4+1),FALSE)*$E3353</f>
        <v>0</v>
      </c>
      <c r="P3347" s="5">
        <f>VLOOKUP(CONCATENATE($F3347," ",$G3347),AllocFactorMatrix,(P$4+1),FALSE)*$E3353</f>
        <v>0</v>
      </c>
      <c r="Q3347" s="5">
        <f>VLOOKUP(CONCATENATE($F3347," ",$G3347),AllocFactorMatrix,(Q$4+1),FALSE)*$E3353</f>
        <v>0</v>
      </c>
      <c r="R3347" s="5">
        <f t="shared" si="1547"/>
        <v>0</v>
      </c>
      <c r="S3347" s="5">
        <f>VLOOKUP(CONCATENATE($F3347," ",$G3347),AllocFactorMatrix,(S$4+1),FALSE)*$E3353</f>
        <v>0</v>
      </c>
      <c r="T3347" s="5">
        <f>VLOOKUP(CONCATENATE($F3347," ",$G3347),AllocFactorMatrix,(T$4+1),FALSE)*$E3353</f>
        <v>0</v>
      </c>
      <c r="U3347" s="5">
        <f>VLOOKUP(CONCATENATE($F3347," ",$G3347),AllocFactorMatrix,(U$4+1),FALSE)*$E3353</f>
        <v>0</v>
      </c>
      <c r="V3347" s="5">
        <f>VLOOKUP(CONCATENATE($F3347," ",$G3347),AllocFactorMatrix,(V$4+1),FALSE)*$E3353</f>
        <v>0</v>
      </c>
      <c r="W3347" s="5">
        <f t="shared" ref="W3347:W3353" si="1549">SUBTOTAL(9,S3347:V3347)</f>
        <v>0</v>
      </c>
      <c r="X3347" s="5">
        <f>VLOOKUP(CONCATENATE($F3347," ",$G3347),AllocFactorMatrix,(X$4+1),FALSE)*$E3353</f>
        <v>0</v>
      </c>
      <c r="Y3347" s="5">
        <f>VLOOKUP(CONCATENATE($F3347," ",$G3347),AllocFactorMatrix,(Y$4+1),FALSE)*$E3353</f>
        <v>0</v>
      </c>
      <c r="Z3347" s="5">
        <f t="shared" si="1548"/>
        <v>0</v>
      </c>
      <c r="AA3347" s="5">
        <f>VLOOKUP(CONCATENATE($F3347," ",$G3347),AllocFactorMatrix,(AA$4+1),FALSE)*$E3353</f>
        <v>0</v>
      </c>
      <c r="AB3347" s="5">
        <f>VLOOKUP(CONCATENATE($F3347," ",$G3347),AllocFactorMatrix,(AB$4+1),FALSE)*$E3353</f>
        <v>0</v>
      </c>
      <c r="AC3347" s="5">
        <f>VLOOKUP(CONCATENATE($F3347," ",$G3347),AllocFactorMatrix,(AC$4+1),FALSE)*$E3353</f>
        <v>0</v>
      </c>
    </row>
    <row r="3348" spans="4:29" hidden="1" outlineLevel="1">
      <c r="E3348" s="48"/>
      <c r="F3348" s="175" t="str">
        <f>F3353</f>
        <v>PROD_DEMAND</v>
      </c>
      <c r="G3348" s="52" t="str">
        <f>$G$10</f>
        <v>SUBTRAN</v>
      </c>
      <c r="H3348" s="4">
        <f t="shared" si="1536"/>
        <v>0</v>
      </c>
      <c r="I3348" s="5">
        <f>VLOOKUP(CONCATENATE($F3348," ",$G3348),AllocFactorMatrix,(I$4+1),FALSE)*$E3353</f>
        <v>0</v>
      </c>
      <c r="J3348" s="5">
        <f>VLOOKUP(CONCATENATE($F3348," ",$G3348),AllocFactorMatrix,(J$4+1),FALSE)*$E3353</f>
        <v>0</v>
      </c>
      <c r="K3348" s="5">
        <f>VLOOKUP(CONCATENATE($F3348," ",$G3348),AllocFactorMatrix,(K$4+1),FALSE)*$E3353</f>
        <v>0</v>
      </c>
      <c r="L3348" s="5">
        <f>VLOOKUP(CONCATENATE($F3348," ",$G3348),AllocFactorMatrix,(L$4+1),FALSE)*$E3353</f>
        <v>0</v>
      </c>
      <c r="M3348" s="5">
        <f t="shared" si="1546"/>
        <v>0</v>
      </c>
      <c r="N3348" s="5">
        <f>VLOOKUP(CONCATENATE($F3348," ",$G3348),AllocFactorMatrix,(N$4+1),FALSE)*$E3353</f>
        <v>0</v>
      </c>
      <c r="O3348" s="5">
        <f>VLOOKUP(CONCATENATE($F3348," ",$G3348),AllocFactorMatrix,(O$4+1),FALSE)*$E3353</f>
        <v>0</v>
      </c>
      <c r="P3348" s="5">
        <f>VLOOKUP(CONCATENATE($F3348," ",$G3348),AllocFactorMatrix,(P$4+1),FALSE)*$E3353</f>
        <v>0</v>
      </c>
      <c r="Q3348" s="5">
        <f>VLOOKUP(CONCATENATE($F3348," ",$G3348),AllocFactorMatrix,(Q$4+1),FALSE)*$E3353</f>
        <v>0</v>
      </c>
      <c r="R3348" s="5">
        <f t="shared" si="1547"/>
        <v>0</v>
      </c>
      <c r="S3348" s="5">
        <f>VLOOKUP(CONCATENATE($F3348," ",$G3348),AllocFactorMatrix,(S$4+1),FALSE)*$E3353</f>
        <v>0</v>
      </c>
      <c r="T3348" s="5">
        <f>VLOOKUP(CONCATENATE($F3348," ",$G3348),AllocFactorMatrix,(T$4+1),FALSE)*$E3353</f>
        <v>0</v>
      </c>
      <c r="U3348" s="5">
        <f>VLOOKUP(CONCATENATE($F3348," ",$G3348),AllocFactorMatrix,(U$4+1),FALSE)*$E3353</f>
        <v>0</v>
      </c>
      <c r="V3348" s="5">
        <f>VLOOKUP(CONCATENATE($F3348," ",$G3348),AllocFactorMatrix,(V$4+1),FALSE)*$E3353</f>
        <v>0</v>
      </c>
      <c r="W3348" s="5">
        <f t="shared" si="1549"/>
        <v>0</v>
      </c>
      <c r="X3348" s="5">
        <f>VLOOKUP(CONCATENATE($F3348," ",$G3348),AllocFactorMatrix,(X$4+1),FALSE)*$E3353</f>
        <v>0</v>
      </c>
      <c r="Y3348" s="5">
        <f>VLOOKUP(CONCATENATE($F3348," ",$G3348),AllocFactorMatrix,(Y$4+1),FALSE)*$E3353</f>
        <v>0</v>
      </c>
      <c r="Z3348" s="5">
        <f t="shared" si="1548"/>
        <v>0</v>
      </c>
      <c r="AA3348" s="5">
        <f>VLOOKUP(CONCATENATE($F3348," ",$G3348),AllocFactorMatrix,(AA$4+1),FALSE)*$E3353</f>
        <v>0</v>
      </c>
      <c r="AB3348" s="5">
        <f>VLOOKUP(CONCATENATE($F3348," ",$G3348),AllocFactorMatrix,(AB$4+1),FALSE)*$E3353</f>
        <v>0</v>
      </c>
      <c r="AC3348" s="5">
        <f>VLOOKUP(CONCATENATE($F3348," ",$G3348),AllocFactorMatrix,(AC$4+1),FALSE)*$E3353</f>
        <v>0</v>
      </c>
    </row>
    <row r="3349" spans="4:29" hidden="1" outlineLevel="1">
      <c r="E3349" s="48"/>
      <c r="F3349" s="175" t="str">
        <f>F3353</f>
        <v>PROD_DEMAND</v>
      </c>
      <c r="G3349" s="52" t="str">
        <f>$G$11</f>
        <v>DISTPRI</v>
      </c>
      <c r="H3349" s="4">
        <f t="shared" si="1536"/>
        <v>0</v>
      </c>
      <c r="I3349" s="5">
        <f>VLOOKUP(CONCATENATE($F3349," ",$G3349),AllocFactorMatrix,(I$4+1),FALSE)*$E3353</f>
        <v>0</v>
      </c>
      <c r="J3349" s="5">
        <f>VLOOKUP(CONCATENATE($F3349," ",$G3349),AllocFactorMatrix,(J$4+1),FALSE)*$E3353</f>
        <v>0</v>
      </c>
      <c r="K3349" s="5">
        <f>VLOOKUP(CONCATENATE($F3349," ",$G3349),AllocFactorMatrix,(K$4+1),FALSE)*$E3353</f>
        <v>0</v>
      </c>
      <c r="L3349" s="5">
        <f>VLOOKUP(CONCATENATE($F3349," ",$G3349),AllocFactorMatrix,(L$4+1),FALSE)*$E3353</f>
        <v>0</v>
      </c>
      <c r="M3349" s="5">
        <f t="shared" si="1546"/>
        <v>0</v>
      </c>
      <c r="N3349" s="5">
        <f>VLOOKUP(CONCATENATE($F3349," ",$G3349),AllocFactorMatrix,(N$4+1),FALSE)*$E3353</f>
        <v>0</v>
      </c>
      <c r="O3349" s="5">
        <f>VLOOKUP(CONCATENATE($F3349," ",$G3349),AllocFactorMatrix,(O$4+1),FALSE)*$E3353</f>
        <v>0</v>
      </c>
      <c r="P3349" s="5">
        <f>VLOOKUP(CONCATENATE($F3349," ",$G3349),AllocFactorMatrix,(P$4+1),FALSE)*$E3353</f>
        <v>0</v>
      </c>
      <c r="Q3349" s="5">
        <f>VLOOKUP(CONCATENATE($F3349," ",$G3349),AllocFactorMatrix,(Q$4+1),FALSE)*$E3353</f>
        <v>0</v>
      </c>
      <c r="R3349" s="5">
        <f t="shared" si="1547"/>
        <v>0</v>
      </c>
      <c r="S3349" s="5">
        <f>VLOOKUP(CONCATENATE($F3349," ",$G3349),AllocFactorMatrix,(S$4+1),FALSE)*$E3353</f>
        <v>0</v>
      </c>
      <c r="T3349" s="5">
        <f>VLOOKUP(CONCATENATE($F3349," ",$G3349),AllocFactorMatrix,(T$4+1),FALSE)*$E3353</f>
        <v>0</v>
      </c>
      <c r="U3349" s="5">
        <f>VLOOKUP(CONCATENATE($F3349," ",$G3349),AllocFactorMatrix,(U$4+1),FALSE)*$E3353</f>
        <v>0</v>
      </c>
      <c r="V3349" s="5">
        <f>VLOOKUP(CONCATENATE($F3349," ",$G3349),AllocFactorMatrix,(V$4+1),FALSE)*$E3353</f>
        <v>0</v>
      </c>
      <c r="W3349" s="5">
        <f t="shared" si="1549"/>
        <v>0</v>
      </c>
      <c r="X3349" s="5">
        <f>VLOOKUP(CONCATENATE($F3349," ",$G3349),AllocFactorMatrix,(X$4+1),FALSE)*$E3353</f>
        <v>0</v>
      </c>
      <c r="Y3349" s="5">
        <f>VLOOKUP(CONCATENATE($F3349," ",$G3349),AllocFactorMatrix,(Y$4+1),FALSE)*$E3353</f>
        <v>0</v>
      </c>
      <c r="Z3349" s="5">
        <f t="shared" si="1548"/>
        <v>0</v>
      </c>
      <c r="AA3349" s="5">
        <f>VLOOKUP(CONCATENATE($F3349," ",$G3349),AllocFactorMatrix,(AA$4+1),FALSE)*$E3353</f>
        <v>0</v>
      </c>
      <c r="AB3349" s="5">
        <f>VLOOKUP(CONCATENATE($F3349," ",$G3349),AllocFactorMatrix,(AB$4+1),FALSE)*$E3353</f>
        <v>0</v>
      </c>
      <c r="AC3349" s="5">
        <f>VLOOKUP(CONCATENATE($F3349," ",$G3349),AllocFactorMatrix,(AC$4+1),FALSE)*$E3353</f>
        <v>0</v>
      </c>
    </row>
    <row r="3350" spans="4:29" hidden="1" outlineLevel="1">
      <c r="E3350" s="48"/>
      <c r="F3350" s="175" t="str">
        <f>F3353</f>
        <v>PROD_DEMAND</v>
      </c>
      <c r="G3350" s="52" t="str">
        <f>$G$12</f>
        <v>DISTSEC</v>
      </c>
      <c r="H3350" s="4">
        <f t="shared" si="1536"/>
        <v>0</v>
      </c>
      <c r="I3350" s="5">
        <f>VLOOKUP(CONCATENATE($F3350," ",$G3350),AllocFactorMatrix,(I$4+1),FALSE)*$E3353</f>
        <v>0</v>
      </c>
      <c r="J3350" s="5">
        <f>VLOOKUP(CONCATENATE($F3350," ",$G3350),AllocFactorMatrix,(J$4+1),FALSE)*$E3353</f>
        <v>0</v>
      </c>
      <c r="K3350" s="5">
        <f>VLOOKUP(CONCATENATE($F3350," ",$G3350),AllocFactorMatrix,(K$4+1),FALSE)*$E3353</f>
        <v>0</v>
      </c>
      <c r="L3350" s="5">
        <f>VLOOKUP(CONCATENATE($F3350," ",$G3350),AllocFactorMatrix,(L$4+1),FALSE)*$E3353</f>
        <v>0</v>
      </c>
      <c r="M3350" s="5">
        <f t="shared" si="1546"/>
        <v>0</v>
      </c>
      <c r="N3350" s="5">
        <f>VLOOKUP(CONCATENATE($F3350," ",$G3350),AllocFactorMatrix,(N$4+1),FALSE)*$E3353</f>
        <v>0</v>
      </c>
      <c r="O3350" s="5">
        <f>VLOOKUP(CONCATENATE($F3350," ",$G3350),AllocFactorMatrix,(O$4+1),FALSE)*$E3353</f>
        <v>0</v>
      </c>
      <c r="P3350" s="5">
        <f>VLOOKUP(CONCATENATE($F3350," ",$G3350),AllocFactorMatrix,(P$4+1),FALSE)*$E3353</f>
        <v>0</v>
      </c>
      <c r="Q3350" s="5">
        <f>VLOOKUP(CONCATENATE($F3350," ",$G3350),AllocFactorMatrix,(Q$4+1),FALSE)*$E3353</f>
        <v>0</v>
      </c>
      <c r="R3350" s="5">
        <f t="shared" si="1547"/>
        <v>0</v>
      </c>
      <c r="S3350" s="5">
        <f>VLOOKUP(CONCATENATE($F3350," ",$G3350),AllocFactorMatrix,(S$4+1),FALSE)*$E3353</f>
        <v>0</v>
      </c>
      <c r="T3350" s="5">
        <f>VLOOKUP(CONCATENATE($F3350," ",$G3350),AllocFactorMatrix,(T$4+1),FALSE)*$E3353</f>
        <v>0</v>
      </c>
      <c r="U3350" s="5">
        <f>VLOOKUP(CONCATENATE($F3350," ",$G3350),AllocFactorMatrix,(U$4+1),FALSE)*$E3353</f>
        <v>0</v>
      </c>
      <c r="V3350" s="5">
        <f>VLOOKUP(CONCATENATE($F3350," ",$G3350),AllocFactorMatrix,(V$4+1),FALSE)*$E3353</f>
        <v>0</v>
      </c>
      <c r="W3350" s="5">
        <f t="shared" si="1549"/>
        <v>0</v>
      </c>
      <c r="X3350" s="5">
        <f>VLOOKUP(CONCATENATE($F3350," ",$G3350),AllocFactorMatrix,(X$4+1),FALSE)*$E3353</f>
        <v>0</v>
      </c>
      <c r="Y3350" s="5">
        <f>VLOOKUP(CONCATENATE($F3350," ",$G3350),AllocFactorMatrix,(Y$4+1),FALSE)*$E3353</f>
        <v>0</v>
      </c>
      <c r="Z3350" s="5">
        <f t="shared" si="1548"/>
        <v>0</v>
      </c>
      <c r="AA3350" s="5">
        <f>VLOOKUP(CONCATENATE($F3350," ",$G3350),AllocFactorMatrix,(AA$4+1),FALSE)*$E3353</f>
        <v>0</v>
      </c>
      <c r="AB3350" s="5">
        <f>VLOOKUP(CONCATENATE($F3350," ",$G3350),AllocFactorMatrix,(AB$4+1),FALSE)*$E3353</f>
        <v>0</v>
      </c>
      <c r="AC3350" s="5">
        <f>VLOOKUP(CONCATENATE($F3350," ",$G3350),AllocFactorMatrix,(AC$4+1),FALSE)*$E3353</f>
        <v>0</v>
      </c>
    </row>
    <row r="3351" spans="4:29" hidden="1" outlineLevel="1">
      <c r="E3351" s="48"/>
      <c r="F3351" s="175" t="str">
        <f>F3353</f>
        <v>PROD_DEMAND</v>
      </c>
      <c r="G3351" s="52" t="str">
        <f>$G$13</f>
        <v>ENERGY</v>
      </c>
      <c r="H3351" s="4">
        <f t="shared" si="1536"/>
        <v>0</v>
      </c>
      <c r="I3351" s="5">
        <f>VLOOKUP(CONCATENATE($F3351," ",$G3351),AllocFactorMatrix,(I$4+1),FALSE)*$E3353</f>
        <v>0</v>
      </c>
      <c r="J3351" s="5">
        <f>VLOOKUP(CONCATENATE($F3351," ",$G3351),AllocFactorMatrix,(J$4+1),FALSE)*$E3353</f>
        <v>0</v>
      </c>
      <c r="K3351" s="5">
        <f>VLOOKUP(CONCATENATE($F3351," ",$G3351),AllocFactorMatrix,(K$4+1),FALSE)*$E3353</f>
        <v>0</v>
      </c>
      <c r="L3351" s="5">
        <f>VLOOKUP(CONCATENATE($F3351," ",$G3351),AllocFactorMatrix,(L$4+1),FALSE)*$E3353</f>
        <v>0</v>
      </c>
      <c r="M3351" s="5">
        <f t="shared" si="1546"/>
        <v>0</v>
      </c>
      <c r="N3351" s="5">
        <f>VLOOKUP(CONCATENATE($F3351," ",$G3351),AllocFactorMatrix,(N$4+1),FALSE)*$E3353</f>
        <v>0</v>
      </c>
      <c r="O3351" s="5">
        <f>VLOOKUP(CONCATENATE($F3351," ",$G3351),AllocFactorMatrix,(O$4+1),FALSE)*$E3353</f>
        <v>0</v>
      </c>
      <c r="P3351" s="5">
        <f>VLOOKUP(CONCATENATE($F3351," ",$G3351),AllocFactorMatrix,(P$4+1),FALSE)*$E3353</f>
        <v>0</v>
      </c>
      <c r="Q3351" s="5">
        <f>VLOOKUP(CONCATENATE($F3351," ",$G3351),AllocFactorMatrix,(Q$4+1),FALSE)*$E3353</f>
        <v>0</v>
      </c>
      <c r="R3351" s="5">
        <f t="shared" si="1547"/>
        <v>0</v>
      </c>
      <c r="S3351" s="5">
        <f>VLOOKUP(CONCATENATE($F3351," ",$G3351),AllocFactorMatrix,(S$4+1),FALSE)*$E3353</f>
        <v>0</v>
      </c>
      <c r="T3351" s="5">
        <f>VLOOKUP(CONCATENATE($F3351," ",$G3351),AllocFactorMatrix,(T$4+1),FALSE)*$E3353</f>
        <v>0</v>
      </c>
      <c r="U3351" s="5">
        <f>VLOOKUP(CONCATENATE($F3351," ",$G3351),AllocFactorMatrix,(U$4+1),FALSE)*$E3353</f>
        <v>0</v>
      </c>
      <c r="V3351" s="5">
        <f>VLOOKUP(CONCATENATE($F3351," ",$G3351),AllocFactorMatrix,(V$4+1),FALSE)*$E3353</f>
        <v>0</v>
      </c>
      <c r="W3351" s="5">
        <f t="shared" si="1549"/>
        <v>0</v>
      </c>
      <c r="X3351" s="5">
        <f>VLOOKUP(CONCATENATE($F3351," ",$G3351),AllocFactorMatrix,(X$4+1),FALSE)*$E3353</f>
        <v>0</v>
      </c>
      <c r="Y3351" s="5">
        <f>VLOOKUP(CONCATENATE($F3351," ",$G3351),AllocFactorMatrix,(Y$4+1),FALSE)*$E3353</f>
        <v>0</v>
      </c>
      <c r="Z3351" s="5">
        <f t="shared" si="1548"/>
        <v>0</v>
      </c>
      <c r="AA3351" s="5">
        <f>VLOOKUP(CONCATENATE($F3351," ",$G3351),AllocFactorMatrix,(AA$4+1),FALSE)*$E3353</f>
        <v>0</v>
      </c>
      <c r="AB3351" s="5">
        <f>VLOOKUP(CONCATENATE($F3351," ",$G3351),AllocFactorMatrix,(AB$4+1),FALSE)*$E3353</f>
        <v>0</v>
      </c>
      <c r="AC3351" s="5">
        <f>VLOOKUP(CONCATENATE($F3351," ",$G3351),AllocFactorMatrix,(AC$4+1),FALSE)*$E3353</f>
        <v>0</v>
      </c>
    </row>
    <row r="3352" spans="4:29" hidden="1" outlineLevel="1">
      <c r="E3352" s="48"/>
      <c r="F3352" s="175" t="str">
        <f>F3353</f>
        <v>PROD_DEMAND</v>
      </c>
      <c r="G3352" s="52" t="str">
        <f>$G$14</f>
        <v>CUSTOMER</v>
      </c>
      <c r="H3352" s="4">
        <f t="shared" si="1536"/>
        <v>0</v>
      </c>
      <c r="I3352" s="5">
        <f>VLOOKUP(CONCATENATE($F3352," ",$G3352),AllocFactorMatrix,(I$4+1),FALSE)*$E3353</f>
        <v>0</v>
      </c>
      <c r="J3352" s="5">
        <f>VLOOKUP(CONCATENATE($F3352," ",$G3352),AllocFactorMatrix,(J$4+1),FALSE)*$E3353</f>
        <v>0</v>
      </c>
      <c r="K3352" s="5">
        <f>VLOOKUP(CONCATENATE($F3352," ",$G3352),AllocFactorMatrix,(K$4+1),FALSE)*$E3353</f>
        <v>0</v>
      </c>
      <c r="L3352" s="5">
        <f>VLOOKUP(CONCATENATE($F3352," ",$G3352),AllocFactorMatrix,(L$4+1),FALSE)*$E3353</f>
        <v>0</v>
      </c>
      <c r="M3352" s="5">
        <f t="shared" si="1546"/>
        <v>0</v>
      </c>
      <c r="N3352" s="5">
        <f>VLOOKUP(CONCATENATE($F3352," ",$G3352),AllocFactorMatrix,(N$4+1),FALSE)*$E3353</f>
        <v>0</v>
      </c>
      <c r="O3352" s="5">
        <f>VLOOKUP(CONCATENATE($F3352," ",$G3352),AllocFactorMatrix,(O$4+1),FALSE)*$E3353</f>
        <v>0</v>
      </c>
      <c r="P3352" s="5">
        <f>VLOOKUP(CONCATENATE($F3352," ",$G3352),AllocFactorMatrix,(P$4+1),FALSE)*$E3353</f>
        <v>0</v>
      </c>
      <c r="Q3352" s="5">
        <f>VLOOKUP(CONCATENATE($F3352," ",$G3352),AllocFactorMatrix,(Q$4+1),FALSE)*$E3353</f>
        <v>0</v>
      </c>
      <c r="R3352" s="5">
        <f t="shared" si="1547"/>
        <v>0</v>
      </c>
      <c r="S3352" s="5">
        <f>VLOOKUP(CONCATENATE($F3352," ",$G3352),AllocFactorMatrix,(S$4+1),FALSE)*$E3353</f>
        <v>0</v>
      </c>
      <c r="T3352" s="5">
        <f>VLOOKUP(CONCATENATE($F3352," ",$G3352),AllocFactorMatrix,(T$4+1),FALSE)*$E3353</f>
        <v>0</v>
      </c>
      <c r="U3352" s="5">
        <f>VLOOKUP(CONCATENATE($F3352," ",$G3352),AllocFactorMatrix,(U$4+1),FALSE)*$E3353</f>
        <v>0</v>
      </c>
      <c r="V3352" s="5">
        <f>VLOOKUP(CONCATENATE($F3352," ",$G3352),AllocFactorMatrix,(V$4+1),FALSE)*$E3353</f>
        <v>0</v>
      </c>
      <c r="W3352" s="5">
        <f t="shared" si="1549"/>
        <v>0</v>
      </c>
      <c r="X3352" s="5">
        <f>VLOOKUP(CONCATENATE($F3352," ",$G3352),AllocFactorMatrix,(X$4+1),FALSE)*$E3353</f>
        <v>0</v>
      </c>
      <c r="Y3352" s="5">
        <f>VLOOKUP(CONCATENATE($F3352," ",$G3352),AllocFactorMatrix,(Y$4+1),FALSE)*$E3353</f>
        <v>0</v>
      </c>
      <c r="Z3352" s="5">
        <f t="shared" si="1548"/>
        <v>0</v>
      </c>
      <c r="AA3352" s="5">
        <f>VLOOKUP(CONCATENATE($F3352," ",$G3352),AllocFactorMatrix,(AA$4+1),FALSE)*$E3353</f>
        <v>0</v>
      </c>
      <c r="AB3352" s="5">
        <f>VLOOKUP(CONCATENATE($F3352," ",$G3352),AllocFactorMatrix,(AB$4+1),FALSE)*$E3353</f>
        <v>0</v>
      </c>
      <c r="AC3352" s="5">
        <f>VLOOKUP(CONCATENATE($F3352," ",$G3352),AllocFactorMatrix,(AC$4+1),FALSE)*$E3353</f>
        <v>0</v>
      </c>
    </row>
    <row r="3353" spans="4:29" collapsed="1">
      <c r="D3353" s="102"/>
      <c r="E3353" s="93"/>
      <c r="F3353" s="93" t="s">
        <v>29</v>
      </c>
      <c r="G3353" s="52" t="str">
        <f>$G$15</f>
        <v>TOTAL</v>
      </c>
      <c r="H3353" s="4">
        <f t="shared" si="1536"/>
        <v>0</v>
      </c>
      <c r="I3353" s="5">
        <f>VLOOKUP(CONCATENATE($F3353," ",$G3353),AllocFactorMatrix,(I$4+1),FALSE)*$E3353</f>
        <v>0</v>
      </c>
      <c r="J3353" s="5">
        <f>VLOOKUP(CONCATENATE($F3353," ",$G3353),AllocFactorMatrix,(J$4+1),FALSE)*$E3353</f>
        <v>0</v>
      </c>
      <c r="K3353" s="5">
        <f>VLOOKUP(CONCATENATE($F3353," ",$G3353),AllocFactorMatrix,(K$4+1),FALSE)*$E3353</f>
        <v>0</v>
      </c>
      <c r="L3353" s="5">
        <f>VLOOKUP(CONCATENATE($F3353," ",$G3353),AllocFactorMatrix,(L$4+1),FALSE)*$E3353</f>
        <v>0</v>
      </c>
      <c r="M3353" s="5">
        <f t="shared" si="1546"/>
        <v>0</v>
      </c>
      <c r="N3353" s="5">
        <f>VLOOKUP(CONCATENATE($F3353," ",$G3353),AllocFactorMatrix,(N$4+1),FALSE)*$E3353</f>
        <v>0</v>
      </c>
      <c r="O3353" s="5">
        <f>VLOOKUP(CONCATENATE($F3353," ",$G3353),AllocFactorMatrix,(O$4+1),FALSE)*$E3353</f>
        <v>0</v>
      </c>
      <c r="P3353" s="5">
        <f>VLOOKUP(CONCATENATE($F3353," ",$G3353),AllocFactorMatrix,(P$4+1),FALSE)*$E3353</f>
        <v>0</v>
      </c>
      <c r="Q3353" s="5">
        <f>VLOOKUP(CONCATENATE($F3353," ",$G3353),AllocFactorMatrix,(Q$4+1),FALSE)*$E3353</f>
        <v>0</v>
      </c>
      <c r="R3353" s="5">
        <f t="shared" si="1547"/>
        <v>0</v>
      </c>
      <c r="S3353" s="5">
        <f>VLOOKUP(CONCATENATE($F3353," ",$G3353),AllocFactorMatrix,(S$4+1),FALSE)*$E3353</f>
        <v>0</v>
      </c>
      <c r="T3353" s="5">
        <f>VLOOKUP(CONCATENATE($F3353," ",$G3353),AllocFactorMatrix,(T$4+1),FALSE)*$E3353</f>
        <v>0</v>
      </c>
      <c r="U3353" s="5">
        <f>VLOOKUP(CONCATENATE($F3353," ",$G3353),AllocFactorMatrix,(U$4+1),FALSE)*$E3353</f>
        <v>0</v>
      </c>
      <c r="V3353" s="5">
        <f>VLOOKUP(CONCATENATE($F3353," ",$G3353),AllocFactorMatrix,(V$4+1),FALSE)*$E3353</f>
        <v>0</v>
      </c>
      <c r="W3353" s="5">
        <f t="shared" si="1549"/>
        <v>0</v>
      </c>
      <c r="X3353" s="5">
        <f>VLOOKUP(CONCATENATE($F3353," ",$G3353),AllocFactorMatrix,(X$4+1),FALSE)*$E3353</f>
        <v>0</v>
      </c>
      <c r="Y3353" s="5">
        <f>VLOOKUP(CONCATENATE($F3353," ",$G3353),AllocFactorMatrix,(Y$4+1),FALSE)*$E3353</f>
        <v>0</v>
      </c>
      <c r="Z3353" s="5">
        <f t="shared" si="1548"/>
        <v>0</v>
      </c>
      <c r="AA3353" s="5">
        <f>VLOOKUP(CONCATENATE($F3353," ",$G3353),AllocFactorMatrix,(AA$4+1),FALSE)*$E3353</f>
        <v>0</v>
      </c>
      <c r="AB3353" s="5">
        <f>VLOOKUP(CONCATENATE($F3353," ",$G3353),AllocFactorMatrix,(AB$4+1),FALSE)*$E3353</f>
        <v>0</v>
      </c>
      <c r="AC3353" s="5">
        <f>VLOOKUP(CONCATENATE($F3353," ",$G3353),AllocFactorMatrix,(AC$4+1),FALSE)*$E3353</f>
        <v>0</v>
      </c>
    </row>
    <row r="3355" spans="4:29" hidden="1" outlineLevel="1">
      <c r="E3355" s="55"/>
      <c r="F3355" s="107"/>
      <c r="G3355" s="52" t="str">
        <f>$G$8</f>
        <v>PRODUCTION</v>
      </c>
      <c r="H3355" s="49">
        <f t="shared" ref="H3355:AC3355" ca="1" si="1550">+H3250+H3290+H3282+H3234+H3242+H3258+H3330+H3338+H3346+H3298+H3266+H3274+H3322+H3314+H3306</f>
        <v>-3632714.192448874</v>
      </c>
      <c r="I3355" s="49">
        <f t="shared" ca="1" si="1550"/>
        <v>-1868617.2498059953</v>
      </c>
      <c r="J3355" s="49">
        <f t="shared" ca="1" si="1550"/>
        <v>-435761.829942727</v>
      </c>
      <c r="K3355" s="49">
        <f t="shared" ca="1" si="1550"/>
        <v>-6058.8149356259892</v>
      </c>
      <c r="L3355" s="49">
        <f t="shared" ca="1" si="1550"/>
        <v>-843.83361786797536</v>
      </c>
      <c r="M3355" s="49">
        <f t="shared" ca="1" si="1550"/>
        <v>-442664.47849622089</v>
      </c>
      <c r="N3355" s="49">
        <f t="shared" ca="1" si="1550"/>
        <v>-259369.01318802853</v>
      </c>
      <c r="O3355" s="49">
        <f t="shared" ca="1" si="1550"/>
        <v>-46476.74467751573</v>
      </c>
      <c r="P3355" s="49">
        <f t="shared" ca="1" si="1550"/>
        <v>-9425.0095340165208</v>
      </c>
      <c r="Q3355" s="49">
        <f t="shared" ca="1" si="1550"/>
        <v>-357.91047485789915</v>
      </c>
      <c r="R3355" s="49">
        <f t="shared" ca="1" si="1550"/>
        <v>-315628.67787441867</v>
      </c>
      <c r="S3355" s="49">
        <f t="shared" ca="1" si="1550"/>
        <v>-12282.983175857424</v>
      </c>
      <c r="T3355" s="49">
        <f t="shared" ca="1" si="1550"/>
        <v>-165827.36567791534</v>
      </c>
      <c r="U3355" s="49">
        <f t="shared" ca="1" si="1550"/>
        <v>-634223.10566586768</v>
      </c>
      <c r="V3355" s="49">
        <f t="shared" ca="1" si="1550"/>
        <v>-114895.39781418361</v>
      </c>
      <c r="W3355" s="49">
        <f t="shared" ca="1" si="1550"/>
        <v>-927228.85233382392</v>
      </c>
      <c r="X3355" s="49">
        <f t="shared" ca="1" si="1550"/>
        <v>-71186.31930029791</v>
      </c>
      <c r="Y3355" s="49">
        <f t="shared" ca="1" si="1550"/>
        <v>-1421.7733817369794</v>
      </c>
      <c r="Z3355" s="49">
        <f t="shared" ca="1" si="1550"/>
        <v>-72608.092682034869</v>
      </c>
      <c r="AA3355" s="49">
        <f t="shared" ca="1" si="1550"/>
        <v>-939.0627170504365</v>
      </c>
      <c r="AB3355" s="49">
        <f t="shared" ca="1" si="1550"/>
        <v>-4171.8512564177217</v>
      </c>
      <c r="AC3355" s="49">
        <f t="shared" ca="1" si="1550"/>
        <v>-855.92728291429023</v>
      </c>
    </row>
    <row r="3356" spans="4:29" hidden="1" outlineLevel="1">
      <c r="E3356" s="49"/>
      <c r="F3356" s="107"/>
      <c r="G3356" s="52" t="str">
        <f>$G$9</f>
        <v>BULKTRAN</v>
      </c>
      <c r="H3356" s="49">
        <f t="shared" ref="H3356:AC3356" ca="1" si="1551">+H3251+H3291+H3283+H3235+H3243+H3259+H3331+H3339+H3347+H3299+H3267+H3275+H3323+H3315+H3307</f>
        <v>627164.02506890567</v>
      </c>
      <c r="I3356" s="49">
        <f t="shared" ca="1" si="1551"/>
        <v>322604.38163220865</v>
      </c>
      <c r="J3356" s="49">
        <f t="shared" ca="1" si="1551"/>
        <v>75231.391394994542</v>
      </c>
      <c r="K3356" s="49">
        <f t="shared" ca="1" si="1551"/>
        <v>1046.0142364277888</v>
      </c>
      <c r="L3356" s="49">
        <f t="shared" ca="1" si="1551"/>
        <v>145.68228058529959</v>
      </c>
      <c r="M3356" s="49">
        <f t="shared" ca="1" si="1551"/>
        <v>76423.087912007628</v>
      </c>
      <c r="N3356" s="49">
        <f t="shared" ca="1" si="1551"/>
        <v>44778.34084147909</v>
      </c>
      <c r="O3356" s="49">
        <f t="shared" ca="1" si="1551"/>
        <v>8023.9018870904138</v>
      </c>
      <c r="P3356" s="49">
        <f t="shared" ca="1" si="1551"/>
        <v>1627.1654202671789</v>
      </c>
      <c r="Q3356" s="49">
        <f t="shared" ca="1" si="1551"/>
        <v>61.790870994694323</v>
      </c>
      <c r="R3356" s="49">
        <f t="shared" ca="1" si="1551"/>
        <v>54491.199019831372</v>
      </c>
      <c r="S3356" s="49">
        <f t="shared" ca="1" si="1551"/>
        <v>2120.5756248143975</v>
      </c>
      <c r="T3356" s="49">
        <f t="shared" ca="1" si="1551"/>
        <v>28628.995460561127</v>
      </c>
      <c r="U3356" s="49">
        <f t="shared" ca="1" si="1551"/>
        <v>109494.41510370238</v>
      </c>
      <c r="V3356" s="49">
        <f t="shared" ca="1" si="1551"/>
        <v>19835.928822812475</v>
      </c>
      <c r="W3356" s="49">
        <f t="shared" ca="1" si="1551"/>
        <v>160079.91501189041</v>
      </c>
      <c r="X3356" s="49">
        <f t="shared" ca="1" si="1551"/>
        <v>12289.846152779477</v>
      </c>
      <c r="Y3356" s="49">
        <f t="shared" ca="1" si="1551"/>
        <v>245.45974981447534</v>
      </c>
      <c r="Z3356" s="49">
        <f t="shared" ca="1" si="1551"/>
        <v>12535.305902593953</v>
      </c>
      <c r="AA3356" s="49">
        <f t="shared" ca="1" si="1551"/>
        <v>162.12295331179803</v>
      </c>
      <c r="AB3356" s="49">
        <f t="shared" ca="1" si="1551"/>
        <v>720.24246537268277</v>
      </c>
      <c r="AC3356" s="49">
        <f t="shared" ca="1" si="1551"/>
        <v>147.770171689986</v>
      </c>
    </row>
    <row r="3357" spans="4:29" hidden="1" outlineLevel="1">
      <c r="E3357" s="49"/>
      <c r="F3357" s="107"/>
      <c r="G3357" s="52" t="str">
        <f>$G$10</f>
        <v>SUBTRAN</v>
      </c>
      <c r="H3357" s="49">
        <f t="shared" ref="H3357:AC3357" ca="1" si="1552">+H3252+H3292+H3284+H3236+H3244+H3260+H3332+H3340+H3348+H3300+H3268+H3276+H3324+H3316+H3308</f>
        <v>187136.17479698802</v>
      </c>
      <c r="I3357" s="49">
        <f t="shared" ca="1" si="1552"/>
        <v>95617.857528907582</v>
      </c>
      <c r="J3357" s="49">
        <f t="shared" ca="1" si="1552"/>
        <v>22414.441090922701</v>
      </c>
      <c r="K3357" s="49">
        <f t="shared" ca="1" si="1552"/>
        <v>313.1210504609266</v>
      </c>
      <c r="L3357" s="49">
        <f t="shared" ca="1" si="1552"/>
        <v>56.673455294240526</v>
      </c>
      <c r="M3357" s="49">
        <f t="shared" ca="1" si="1552"/>
        <v>22784.235596677867</v>
      </c>
      <c r="N3357" s="49">
        <f t="shared" ca="1" si="1552"/>
        <v>12953.943243667612</v>
      </c>
      <c r="O3357" s="49">
        <f t="shared" ca="1" si="1552"/>
        <v>2327.7585199782311</v>
      </c>
      <c r="P3357" s="49">
        <f t="shared" ca="1" si="1552"/>
        <v>611.01866447381428</v>
      </c>
      <c r="Q3357" s="49">
        <f t="shared" ca="1" si="1552"/>
        <v>0</v>
      </c>
      <c r="R3357" s="49">
        <f t="shared" ca="1" si="1552"/>
        <v>15892.720428119655</v>
      </c>
      <c r="S3357" s="49">
        <f t="shared" ca="1" si="1552"/>
        <v>583.88906965159879</v>
      </c>
      <c r="T3357" s="49">
        <f t="shared" ca="1" si="1552"/>
        <v>8192.5298325204312</v>
      </c>
      <c r="U3357" s="49">
        <f t="shared" ca="1" si="1552"/>
        <v>40395.491686118687</v>
      </c>
      <c r="V3357" s="49">
        <f t="shared" ca="1" si="1552"/>
        <v>0</v>
      </c>
      <c r="W3357" s="49">
        <f t="shared" ca="1" si="1552"/>
        <v>49171.910588290717</v>
      </c>
      <c r="X3357" s="49">
        <f t="shared" ca="1" si="1552"/>
        <v>3550.9371806813297</v>
      </c>
      <c r="Y3357" s="49">
        <f t="shared" ca="1" si="1552"/>
        <v>71.297552747937473</v>
      </c>
      <c r="Z3357" s="49">
        <f t="shared" ca="1" si="1552"/>
        <v>3622.2347334292672</v>
      </c>
      <c r="AA3357" s="49">
        <f t="shared" ca="1" si="1552"/>
        <v>47.215921563179307</v>
      </c>
      <c r="AB3357" s="49">
        <f t="shared" ca="1" si="1552"/>
        <v>0</v>
      </c>
      <c r="AC3357" s="49">
        <f t="shared" ca="1" si="1552"/>
        <v>0</v>
      </c>
    </row>
    <row r="3358" spans="4:29" hidden="1" outlineLevel="1">
      <c r="E3358" s="49"/>
      <c r="F3358" s="107"/>
      <c r="G3358" s="52" t="str">
        <f>$G$11</f>
        <v>DISTPRI</v>
      </c>
      <c r="H3358" s="49">
        <f t="shared" ref="H3358:AC3358" ca="1" si="1553">+H3253+H3293+H3285+H3237+H3245+H3261+H3333+H3341+H3349+H3301+H3269+H3277+H3325+H3317+H3309</f>
        <v>1016481.5528556288</v>
      </c>
      <c r="I3358" s="49">
        <f t="shared" ca="1" si="1553"/>
        <v>665599.3053093109</v>
      </c>
      <c r="J3358" s="49">
        <f t="shared" ca="1" si="1553"/>
        <v>155775.92727336939</v>
      </c>
      <c r="K3358" s="49">
        <f t="shared" ca="1" si="1553"/>
        <v>2175.8393440880632</v>
      </c>
      <c r="L3358" s="49">
        <f t="shared" ca="1" si="1553"/>
        <v>0</v>
      </c>
      <c r="M3358" s="49">
        <f t="shared" ca="1" si="1553"/>
        <v>157951.76661745744</v>
      </c>
      <c r="N3358" s="49">
        <f t="shared" ca="1" si="1553"/>
        <v>90430.981618744263</v>
      </c>
      <c r="O3358" s="49">
        <f t="shared" ca="1" si="1553"/>
        <v>16248.565633914568</v>
      </c>
      <c r="P3358" s="49">
        <f t="shared" ca="1" si="1553"/>
        <v>0</v>
      </c>
      <c r="Q3358" s="49">
        <f t="shared" ca="1" si="1553"/>
        <v>0</v>
      </c>
      <c r="R3358" s="49">
        <f t="shared" ca="1" si="1553"/>
        <v>106679.54725265884</v>
      </c>
      <c r="S3358" s="49">
        <f t="shared" ca="1" si="1553"/>
        <v>4088.9957312403958</v>
      </c>
      <c r="T3358" s="49">
        <f t="shared" ca="1" si="1553"/>
        <v>56542.072017018952</v>
      </c>
      <c r="U3358" s="49">
        <f t="shared" ca="1" si="1553"/>
        <v>0</v>
      </c>
      <c r="V3358" s="49">
        <f t="shared" ca="1" si="1553"/>
        <v>0</v>
      </c>
      <c r="W3358" s="49">
        <f t="shared" ca="1" si="1553"/>
        <v>60631.067748259346</v>
      </c>
      <c r="X3358" s="49">
        <f t="shared" ca="1" si="1553"/>
        <v>24795.427927934041</v>
      </c>
      <c r="Y3358" s="49">
        <f t="shared" ca="1" si="1553"/>
        <v>497.68334114274211</v>
      </c>
      <c r="Z3358" s="49">
        <f t="shared" ca="1" si="1553"/>
        <v>25293.11126907678</v>
      </c>
      <c r="AA3358" s="49">
        <f t="shared" ca="1" si="1553"/>
        <v>326.75465886511245</v>
      </c>
      <c r="AB3358" s="49">
        <f t="shared" ca="1" si="1553"/>
        <v>0</v>
      </c>
      <c r="AC3358" s="49">
        <f t="shared" ca="1" si="1553"/>
        <v>0</v>
      </c>
    </row>
    <row r="3359" spans="4:29" hidden="1" outlineLevel="1">
      <c r="E3359" s="49"/>
      <c r="F3359" s="107"/>
      <c r="G3359" s="52" t="str">
        <f>$G$12</f>
        <v>DISTSEC</v>
      </c>
      <c r="H3359" s="49">
        <f t="shared" ref="H3359:AC3359" ca="1" si="1554">+H3254+H3294+H3286+H3238+H3246+H3262+H3334+H3342+H3350+H3302+H3270+H3278+H3326+H3318+H3310</f>
        <v>466139.01956720254</v>
      </c>
      <c r="I3359" s="49">
        <f t="shared" ca="1" si="1554"/>
        <v>345924.13629085285</v>
      </c>
      <c r="J3359" s="49">
        <f t="shared" ca="1" si="1554"/>
        <v>69753.760778450815</v>
      </c>
      <c r="K3359" s="49">
        <f t="shared" ca="1" si="1554"/>
        <v>0</v>
      </c>
      <c r="L3359" s="49">
        <f t="shared" ca="1" si="1554"/>
        <v>0</v>
      </c>
      <c r="M3359" s="49">
        <f t="shared" ca="1" si="1554"/>
        <v>69753.760778450815</v>
      </c>
      <c r="N3359" s="49">
        <f t="shared" ca="1" si="1554"/>
        <v>34865.404511383989</v>
      </c>
      <c r="O3359" s="49">
        <f t="shared" ca="1" si="1554"/>
        <v>0</v>
      </c>
      <c r="P3359" s="49">
        <f t="shared" ca="1" si="1554"/>
        <v>0</v>
      </c>
      <c r="Q3359" s="49">
        <f t="shared" ca="1" si="1554"/>
        <v>0</v>
      </c>
      <c r="R3359" s="49">
        <f t="shared" ca="1" si="1554"/>
        <v>34865.404511383989</v>
      </c>
      <c r="S3359" s="49">
        <f t="shared" ca="1" si="1554"/>
        <v>1303.1871866409822</v>
      </c>
      <c r="T3359" s="49">
        <f t="shared" ca="1" si="1554"/>
        <v>0</v>
      </c>
      <c r="U3359" s="49">
        <f t="shared" ca="1" si="1554"/>
        <v>0</v>
      </c>
      <c r="V3359" s="49">
        <f t="shared" ca="1" si="1554"/>
        <v>0</v>
      </c>
      <c r="W3359" s="49">
        <f t="shared" ca="1" si="1554"/>
        <v>1303.1871866409822</v>
      </c>
      <c r="X3359" s="49">
        <f t="shared" ca="1" si="1554"/>
        <v>9848.6658686861483</v>
      </c>
      <c r="Y3359" s="49">
        <f t="shared" ca="1" si="1554"/>
        <v>0</v>
      </c>
      <c r="Z3359" s="49">
        <f t="shared" ca="1" si="1554"/>
        <v>9848.6658686861483</v>
      </c>
      <c r="AA3359" s="49">
        <f t="shared" ca="1" si="1554"/>
        <v>116.44640750871247</v>
      </c>
      <c r="AB3359" s="49">
        <f t="shared" ca="1" si="1554"/>
        <v>3584.1866705362836</v>
      </c>
      <c r="AC3359" s="49">
        <f t="shared" ca="1" si="1554"/>
        <v>743.23185314256477</v>
      </c>
    </row>
    <row r="3360" spans="4:29" hidden="1" outlineLevel="1">
      <c r="E3360" s="49"/>
      <c r="F3360" s="107"/>
      <c r="G3360" s="52" t="str">
        <f>$G$13</f>
        <v>ENERGY</v>
      </c>
      <c r="H3360" s="49">
        <f t="shared" ref="H3360:AC3360" ca="1" si="1555">+H3255+H3295+H3287+H3239+H3247+H3263+H3335+H3343+H3351+H3303+H3271+H3279+H3327+H3319+H3311</f>
        <v>846586.20965295448</v>
      </c>
      <c r="I3360" s="49">
        <f t="shared" ca="1" si="1555"/>
        <v>331257.50874661695</v>
      </c>
      <c r="J3360" s="49">
        <f t="shared" ca="1" si="1555"/>
        <v>95566.83016136162</v>
      </c>
      <c r="K3360" s="49">
        <f t="shared" ca="1" si="1555"/>
        <v>1331.9976297457085</v>
      </c>
      <c r="L3360" s="49">
        <f t="shared" ca="1" si="1555"/>
        <v>186.21213975534508</v>
      </c>
      <c r="M3360" s="49">
        <f t="shared" ca="1" si="1555"/>
        <v>97085.039930862695</v>
      </c>
      <c r="N3360" s="49">
        <f t="shared" ca="1" si="1555"/>
        <v>62006.083275597121</v>
      </c>
      <c r="O3360" s="49">
        <f t="shared" ca="1" si="1555"/>
        <v>11058.100734925716</v>
      </c>
      <c r="P3360" s="49">
        <f t="shared" ca="1" si="1555"/>
        <v>2251.8342743197754</v>
      </c>
      <c r="Q3360" s="49">
        <f t="shared" ca="1" si="1555"/>
        <v>85.052542629588643</v>
      </c>
      <c r="R3360" s="49">
        <f t="shared" ca="1" si="1555"/>
        <v>75401.070827472198</v>
      </c>
      <c r="S3360" s="49">
        <f t="shared" ca="1" si="1555"/>
        <v>3247.2597083098685</v>
      </c>
      <c r="T3360" s="49">
        <f t="shared" ca="1" si="1555"/>
        <v>51339.793405251454</v>
      </c>
      <c r="U3360" s="49">
        <f t="shared" ca="1" si="1555"/>
        <v>220804.09561063559</v>
      </c>
      <c r="V3360" s="49">
        <f t="shared" ca="1" si="1555"/>
        <v>41535.55662595819</v>
      </c>
      <c r="W3360" s="49">
        <f t="shared" ca="1" si="1555"/>
        <v>316926.70535015501</v>
      </c>
      <c r="X3360" s="49">
        <f t="shared" ca="1" si="1555"/>
        <v>17032.456406628895</v>
      </c>
      <c r="Y3360" s="49">
        <f t="shared" ca="1" si="1555"/>
        <v>341.75284021866992</v>
      </c>
      <c r="Z3360" s="49">
        <f t="shared" ca="1" si="1555"/>
        <v>17374.209246847564</v>
      </c>
      <c r="AA3360" s="49">
        <f t="shared" ca="1" si="1555"/>
        <v>304.8449989667231</v>
      </c>
      <c r="AB3360" s="49">
        <f t="shared" ca="1" si="1555"/>
        <v>6828.4235732851675</v>
      </c>
      <c r="AC3360" s="49">
        <f t="shared" ca="1" si="1555"/>
        <v>1408.4069787477724</v>
      </c>
    </row>
    <row r="3361" spans="1:29" hidden="1" outlineLevel="1">
      <c r="E3361" s="49"/>
      <c r="F3361" s="107"/>
      <c r="G3361" s="52" t="str">
        <f>$G$14</f>
        <v>CUSTOMER</v>
      </c>
      <c r="H3361" s="49">
        <f t="shared" ref="H3361:AC3361" ca="1" si="1556">+H3256+H3296+H3288+H3240+H3248+H3264+H3336+H3344+H3352+H3304+H3272+H3280+H3328+H3320+H3312</f>
        <v>402533.13086719741</v>
      </c>
      <c r="I3361" s="49">
        <f t="shared" ca="1" si="1556"/>
        <v>266642.90000137588</v>
      </c>
      <c r="J3361" s="49">
        <f t="shared" ca="1" si="1556"/>
        <v>63177.04160639811</v>
      </c>
      <c r="K3361" s="49">
        <f t="shared" ca="1" si="1556"/>
        <v>2578.6931557978533</v>
      </c>
      <c r="L3361" s="49">
        <f t="shared" ca="1" si="1556"/>
        <v>426.94755241833991</v>
      </c>
      <c r="M3361" s="49">
        <f t="shared" ca="1" si="1556"/>
        <v>66182.6823146143</v>
      </c>
      <c r="N3361" s="49">
        <f t="shared" ca="1" si="1556"/>
        <v>3521.5783408354582</v>
      </c>
      <c r="O3361" s="49">
        <f t="shared" ca="1" si="1556"/>
        <v>943.87017217968787</v>
      </c>
      <c r="P3361" s="49">
        <f t="shared" ca="1" si="1556"/>
        <v>1047.9050275132122</v>
      </c>
      <c r="Q3361" s="49">
        <f t="shared" ca="1" si="1556"/>
        <v>130.3876427759979</v>
      </c>
      <c r="R3361" s="49">
        <f t="shared" ca="1" si="1556"/>
        <v>5643.7411833043561</v>
      </c>
      <c r="S3361" s="49">
        <f t="shared" ca="1" si="1556"/>
        <v>24.842317136252682</v>
      </c>
      <c r="T3361" s="49">
        <f t="shared" ca="1" si="1556"/>
        <v>676.41716362945806</v>
      </c>
      <c r="U3361" s="49">
        <f t="shared" ca="1" si="1556"/>
        <v>1761.0142234717921</v>
      </c>
      <c r="V3361" s="49">
        <f t="shared" ca="1" si="1556"/>
        <v>521.77281961684048</v>
      </c>
      <c r="W3361" s="49">
        <f t="shared" ca="1" si="1556"/>
        <v>2984.0465238543438</v>
      </c>
      <c r="X3361" s="49">
        <f t="shared" ca="1" si="1556"/>
        <v>742.03133345320134</v>
      </c>
      <c r="Y3361" s="49">
        <f t="shared" ca="1" si="1556"/>
        <v>12.5871959950018</v>
      </c>
      <c r="Z3361" s="49">
        <f t="shared" ca="1" si="1556"/>
        <v>754.61852944820316</v>
      </c>
      <c r="AA3361" s="49">
        <f t="shared" ca="1" si="1556"/>
        <v>66.490466229071089</v>
      </c>
      <c r="AB3361" s="49">
        <f t="shared" ca="1" si="1556"/>
        <v>52395.693281995824</v>
      </c>
      <c r="AC3361" s="49">
        <f t="shared" ca="1" si="1556"/>
        <v>7862.9585663752268</v>
      </c>
    </row>
    <row r="3362" spans="1:29" collapsed="1">
      <c r="C3362" s="102" t="s">
        <v>601</v>
      </c>
      <c r="E3362" s="49">
        <f>+E3257+E3297+E3289+E3241+E3249+E3265+E3337+E3345+E3353+E3305+E3273+E3281+E3329+E3321+E3313</f>
        <v>-86674.079640000127</v>
      </c>
      <c r="F3362" s="175"/>
      <c r="G3362" s="52" t="str">
        <f>$G$15</f>
        <v>TOTAL</v>
      </c>
      <c r="H3362" s="49">
        <f t="shared" ref="H3362:AC3362" ca="1" si="1557">+H3257+H3297+H3289+H3241+H3249+H3265+H3337+H3345+H3353+H3305+H3273+H3281+H3329+H3321+H3313</f>
        <v>-86674.079639998032</v>
      </c>
      <c r="I3362" s="49">
        <f t="shared" ca="1" si="1557"/>
        <v>159028.83970327803</v>
      </c>
      <c r="J3362" s="49">
        <f t="shared" ca="1" si="1557"/>
        <v>46157.562362770288</v>
      </c>
      <c r="K3362" s="49">
        <f t="shared" ca="1" si="1557"/>
        <v>1386.8504808943521</v>
      </c>
      <c r="L3362" s="49">
        <f t="shared" ca="1" si="1557"/>
        <v>-28.318189814750497</v>
      </c>
      <c r="M3362" s="49">
        <f t="shared" ca="1" si="1557"/>
        <v>47516.094653850028</v>
      </c>
      <c r="N3362" s="49">
        <f t="shared" ca="1" si="1557"/>
        <v>-10812.681356321074</v>
      </c>
      <c r="O3362" s="49">
        <f t="shared" ca="1" si="1557"/>
        <v>-7874.5477294271222</v>
      </c>
      <c r="P3362" s="49">
        <f t="shared" ca="1" si="1557"/>
        <v>-3887.0861474425392</v>
      </c>
      <c r="Q3362" s="49">
        <f t="shared" ca="1" si="1557"/>
        <v>-80.679418457618183</v>
      </c>
      <c r="R3362" s="49">
        <f t="shared" ca="1" si="1557"/>
        <v>-22654.994651648289</v>
      </c>
      <c r="S3362" s="49">
        <f t="shared" ca="1" si="1557"/>
        <v>-914.2335380639297</v>
      </c>
      <c r="T3362" s="49">
        <f t="shared" ca="1" si="1557"/>
        <v>-20447.557798933944</v>
      </c>
      <c r="U3362" s="49">
        <f t="shared" ca="1" si="1557"/>
        <v>-261768.0890419393</v>
      </c>
      <c r="V3362" s="49">
        <f t="shared" ca="1" si="1557"/>
        <v>-53002.139545796097</v>
      </c>
      <c r="W3362" s="49">
        <f t="shared" ca="1" si="1557"/>
        <v>-336132.01992473367</v>
      </c>
      <c r="X3362" s="49">
        <f t="shared" ca="1" si="1557"/>
        <v>-2926.9544301348251</v>
      </c>
      <c r="Y3362" s="49">
        <f t="shared" ca="1" si="1557"/>
        <v>-252.99270181815342</v>
      </c>
      <c r="Z3362" s="49">
        <f t="shared" ca="1" si="1557"/>
        <v>-3179.947131952973</v>
      </c>
      <c r="AA3362" s="49">
        <f t="shared" ca="1" si="1557"/>
        <v>84.812689394160174</v>
      </c>
      <c r="AB3362" s="49">
        <f t="shared" ca="1" si="1557"/>
        <v>59356.694734772238</v>
      </c>
      <c r="AC3362" s="49">
        <f t="shared" ca="1" si="1557"/>
        <v>9306.4402870412578</v>
      </c>
    </row>
    <row r="3363" spans="1:29">
      <c r="E3363" s="52"/>
      <c r="F3363" s="175"/>
      <c r="G3363" s="7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</row>
    <row r="3364" spans="1:29" hidden="1" outlineLevel="1">
      <c r="E3364" s="4"/>
      <c r="F3364" s="175"/>
      <c r="G3364" s="52" t="str">
        <f>$G$8</f>
        <v>PRODUCTION</v>
      </c>
      <c r="H3364" s="4">
        <f t="shared" ref="H3364:AC3364" ca="1" si="1558">+H3355+H3224</f>
        <v>-27822199.480716489</v>
      </c>
      <c r="I3364" s="4">
        <f t="shared" ca="1" si="1558"/>
        <v>-14307430.604862079</v>
      </c>
      <c r="J3364" s="4">
        <f t="shared" ca="1" si="1558"/>
        <v>-3338897.5307369675</v>
      </c>
      <c r="K3364" s="4">
        <f t="shared" ca="1" si="1558"/>
        <v>-46405.41565880608</v>
      </c>
      <c r="L3364" s="4">
        <f t="shared" ca="1" si="1558"/>
        <v>-6466.9690798756419</v>
      </c>
      <c r="M3364" s="4">
        <f t="shared" ca="1" si="1558"/>
        <v>-3391769.9154756498</v>
      </c>
      <c r="N3364" s="4">
        <f t="shared" ca="1" si="1558"/>
        <v>-1986923.0881757543</v>
      </c>
      <c r="O3364" s="4">
        <f t="shared" ca="1" si="1558"/>
        <v>-356134.19044623629</v>
      </c>
      <c r="P3364" s="4">
        <f t="shared" ca="1" si="1558"/>
        <v>-72194.84501213138</v>
      </c>
      <c r="Q3364" s="4">
        <f t="shared" ca="1" si="1558"/>
        <v>-2739.5872584992076</v>
      </c>
      <c r="R3364" s="4">
        <f t="shared" ca="1" si="1558"/>
        <v>-2417991.7108926205</v>
      </c>
      <c r="S3364" s="4">
        <f t="shared" ca="1" si="1558"/>
        <v>-94094.63365586767</v>
      </c>
      <c r="T3364" s="4">
        <f t="shared" ca="1" si="1558"/>
        <v>-1270702.3643496372</v>
      </c>
      <c r="U3364" s="4">
        <f t="shared" ca="1" si="1558"/>
        <v>-4857648.3758717477</v>
      </c>
      <c r="V3364" s="4">
        <f t="shared" ca="1" si="1558"/>
        <v>-880465.14296724158</v>
      </c>
      <c r="W3364" s="4">
        <f t="shared" ca="1" si="1558"/>
        <v>-7102910.5168444952</v>
      </c>
      <c r="X3364" s="4">
        <f t="shared" ca="1" si="1558"/>
        <v>-545449.31592877989</v>
      </c>
      <c r="Y3364" s="4">
        <f t="shared" ca="1" si="1558"/>
        <v>-10891.404378686586</v>
      </c>
      <c r="Z3364" s="4">
        <f t="shared" ca="1" si="1558"/>
        <v>-556340.72030746646</v>
      </c>
      <c r="AA3364" s="4">
        <f t="shared" ca="1" si="1558"/>
        <v>-7197.1644623490138</v>
      </c>
      <c r="AB3364" s="4">
        <f t="shared" ca="1" si="1558"/>
        <v>-31993.22324133748</v>
      </c>
      <c r="AC3364" s="4">
        <f t="shared" ca="1" si="1558"/>
        <v>-6565.6246304941687</v>
      </c>
    </row>
    <row r="3365" spans="1:29" hidden="1" outlineLevel="1">
      <c r="E3365" s="4"/>
      <c r="F3365" s="175"/>
      <c r="G3365" s="52" t="str">
        <f>$G$9</f>
        <v>BULKTRAN</v>
      </c>
      <c r="H3365" s="4">
        <f t="shared" ref="H3365:AC3365" ca="1" si="1559">+H3356+H3225</f>
        <v>-11629394.244983902</v>
      </c>
      <c r="I3365" s="4">
        <f t="shared" ca="1" si="1559"/>
        <v>-5977841.1304158336</v>
      </c>
      <c r="J3365" s="4">
        <f t="shared" ca="1" si="1559"/>
        <v>-1395479.44960878</v>
      </c>
      <c r="K3365" s="4">
        <f t="shared" ca="1" si="1559"/>
        <v>-19394.45438916186</v>
      </c>
      <c r="L3365" s="4">
        <f t="shared" ca="1" si="1559"/>
        <v>-2695.9688489362434</v>
      </c>
      <c r="M3365" s="4">
        <f t="shared" ca="1" si="1559"/>
        <v>-1417569.8728468793</v>
      </c>
      <c r="N3365" s="4">
        <f t="shared" ca="1" si="1559"/>
        <v>-830502.73660021659</v>
      </c>
      <c r="O3365" s="4">
        <f t="shared" ca="1" si="1559"/>
        <v>-148972.7660182598</v>
      </c>
      <c r="P3365" s="4">
        <f t="shared" ca="1" si="1559"/>
        <v>-30191.48553312631</v>
      </c>
      <c r="Q3365" s="4">
        <f t="shared" ca="1" si="1559"/>
        <v>-1143.9603469389212</v>
      </c>
      <c r="R3365" s="4">
        <f t="shared" ca="1" si="1559"/>
        <v>-1010810.9484985415</v>
      </c>
      <c r="S3365" s="4">
        <f t="shared" ca="1" si="1559"/>
        <v>-39318.492811680124</v>
      </c>
      <c r="T3365" s="4">
        <f t="shared" ca="1" si="1559"/>
        <v>-531574.04612170882</v>
      </c>
      <c r="U3365" s="4">
        <f t="shared" ca="1" si="1559"/>
        <v>-2032178.071691901</v>
      </c>
      <c r="V3365" s="4">
        <f t="shared" ca="1" si="1559"/>
        <v>-368445.48204679613</v>
      </c>
      <c r="W3365" s="4">
        <f t="shared" ca="1" si="1559"/>
        <v>-2971516.0926720859</v>
      </c>
      <c r="X3365" s="4">
        <f t="shared" ca="1" si="1559"/>
        <v>-227977.6430930132</v>
      </c>
      <c r="Y3365" s="4">
        <f t="shared" ca="1" si="1559"/>
        <v>-4551.488156918218</v>
      </c>
      <c r="Z3365" s="4">
        <f t="shared" ca="1" si="1559"/>
        <v>-232529.13124993144</v>
      </c>
      <c r="AA3365" s="4">
        <f t="shared" ca="1" si="1559"/>
        <v>-3008.1288262803287</v>
      </c>
      <c r="AB3365" s="4">
        <f t="shared" ca="1" si="1559"/>
        <v>-13374.233501884222</v>
      </c>
      <c r="AC3365" s="4">
        <f t="shared" ca="1" si="1559"/>
        <v>-2744.7069724661787</v>
      </c>
    </row>
    <row r="3366" spans="1:29" hidden="1" outlineLevel="1">
      <c r="E3366" s="4"/>
      <c r="F3366" s="175"/>
      <c r="G3366" s="52" t="str">
        <f>$G$10</f>
        <v>SUBTRAN</v>
      </c>
      <c r="H3366" s="4">
        <f t="shared" ref="H3366:AC3366" ca="1" si="1560">+H3357+H3226</f>
        <v>-3206431.5781734437</v>
      </c>
      <c r="I3366" s="4">
        <f t="shared" ca="1" si="1560"/>
        <v>-1637275.110665116</v>
      </c>
      <c r="J3366" s="4">
        <f t="shared" ca="1" si="1560"/>
        <v>-384187.01706995018</v>
      </c>
      <c r="K3366" s="4">
        <f t="shared" ca="1" si="1560"/>
        <v>-5364.7488461133489</v>
      </c>
      <c r="L3366" s="4">
        <f t="shared" ca="1" si="1560"/>
        <v>-969.35839708652156</v>
      </c>
      <c r="M3366" s="4">
        <f t="shared" ca="1" si="1560"/>
        <v>-390521.12431315013</v>
      </c>
      <c r="N3366" s="4">
        <f t="shared" ca="1" si="1560"/>
        <v>-222007.49275030565</v>
      </c>
      <c r="O3366" s="4">
        <f t="shared" ca="1" si="1560"/>
        <v>-39933.113828843088</v>
      </c>
      <c r="P3366" s="4">
        <f t="shared" ca="1" si="1560"/>
        <v>-10475.915727738904</v>
      </c>
      <c r="Q3366" s="4">
        <f t="shared" ca="1" si="1560"/>
        <v>0</v>
      </c>
      <c r="R3366" s="4">
        <f t="shared" ca="1" si="1560"/>
        <v>-272416.52230688761</v>
      </c>
      <c r="S3366" s="4">
        <f t="shared" ca="1" si="1560"/>
        <v>-10003.944371244692</v>
      </c>
      <c r="T3366" s="4">
        <f t="shared" ca="1" si="1560"/>
        <v>-140555.70891994351</v>
      </c>
      <c r="U3366" s="4">
        <f t="shared" ca="1" si="1560"/>
        <v>-692761.46008722647</v>
      </c>
      <c r="V3366" s="4">
        <f t="shared" ca="1" si="1560"/>
        <v>0</v>
      </c>
      <c r="W3366" s="4">
        <f t="shared" ca="1" si="1560"/>
        <v>-843321.11337841465</v>
      </c>
      <c r="X3366" s="4">
        <f t="shared" ca="1" si="1560"/>
        <v>-60866.546987345995</v>
      </c>
      <c r="Y3366" s="4">
        <f t="shared" ca="1" si="1560"/>
        <v>-1221.64323682604</v>
      </c>
      <c r="Z3366" s="4">
        <f t="shared" ca="1" si="1560"/>
        <v>-62088.190224172031</v>
      </c>
      <c r="AA3366" s="4">
        <f t="shared" ca="1" si="1560"/>
        <v>-809.51728570278715</v>
      </c>
      <c r="AB3366" s="4">
        <f t="shared" ca="1" si="1560"/>
        <v>0</v>
      </c>
      <c r="AC3366" s="4">
        <f t="shared" ca="1" si="1560"/>
        <v>0</v>
      </c>
    </row>
    <row r="3367" spans="1:29" hidden="1" outlineLevel="1">
      <c r="E3367" s="4"/>
      <c r="F3367" s="175"/>
      <c r="G3367" s="52" t="str">
        <f>$G$11</f>
        <v>DISTPRI</v>
      </c>
      <c r="H3367" s="4">
        <f t="shared" ref="H3367:AC3367" ca="1" si="1561">+H3358+H3227</f>
        <v>-11089896.889280973</v>
      </c>
      <c r="I3367" s="4">
        <f t="shared" ca="1" si="1561"/>
        <v>-7258680.7679456631</v>
      </c>
      <c r="J3367" s="4">
        <f t="shared" ca="1" si="1561"/>
        <v>-1700752.5400932257</v>
      </c>
      <c r="K3367" s="4">
        <f t="shared" ca="1" si="1561"/>
        <v>-23742.97227320803</v>
      </c>
      <c r="L3367" s="4">
        <f t="shared" ca="1" si="1561"/>
        <v>0</v>
      </c>
      <c r="M3367" s="4">
        <f t="shared" ca="1" si="1561"/>
        <v>-1724495.5123664334</v>
      </c>
      <c r="N3367" s="4">
        <f t="shared" ca="1" si="1561"/>
        <v>-987110.90211386536</v>
      </c>
      <c r="O3367" s="4">
        <f t="shared" ca="1" si="1561"/>
        <v>-177510.94942335182</v>
      </c>
      <c r="P3367" s="4">
        <f t="shared" ca="1" si="1561"/>
        <v>0</v>
      </c>
      <c r="Q3367" s="4">
        <f t="shared" ca="1" si="1561"/>
        <v>0</v>
      </c>
      <c r="R3367" s="4">
        <f t="shared" ca="1" si="1561"/>
        <v>-1164621.8515372172</v>
      </c>
      <c r="S3367" s="4">
        <f t="shared" ca="1" si="1561"/>
        <v>-44625.367445557516</v>
      </c>
      <c r="T3367" s="4">
        <f t="shared" ca="1" si="1561"/>
        <v>-617746.82898142014</v>
      </c>
      <c r="U3367" s="4">
        <f t="shared" ca="1" si="1561"/>
        <v>0</v>
      </c>
      <c r="V3367" s="4">
        <f t="shared" ca="1" si="1561"/>
        <v>0</v>
      </c>
      <c r="W3367" s="4">
        <f t="shared" ca="1" si="1561"/>
        <v>-662372.19642697764</v>
      </c>
      <c r="X3367" s="4">
        <f t="shared" ca="1" si="1561"/>
        <v>-270726.11863777629</v>
      </c>
      <c r="Y3367" s="4">
        <f t="shared" ca="1" si="1561"/>
        <v>-5431.6579109963704</v>
      </c>
      <c r="Z3367" s="4">
        <f t="shared" ca="1" si="1561"/>
        <v>-276157.77654877276</v>
      </c>
      <c r="AA3367" s="4">
        <f t="shared" ca="1" si="1561"/>
        <v>-3568.7844559102959</v>
      </c>
      <c r="AB3367" s="4">
        <f t="shared" ca="1" si="1561"/>
        <v>0</v>
      </c>
      <c r="AC3367" s="4">
        <f t="shared" ca="1" si="1561"/>
        <v>0</v>
      </c>
    </row>
    <row r="3368" spans="1:29" hidden="1" outlineLevel="1">
      <c r="E3368" s="4"/>
      <c r="F3368" s="175"/>
      <c r="G3368" s="52" t="str">
        <f>$G$12</f>
        <v>DISTSEC</v>
      </c>
      <c r="H3368" s="4">
        <f t="shared" ref="H3368:AC3368" ca="1" si="1562">+H3359+H3228</f>
        <v>-5400037.4070187276</v>
      </c>
      <c r="I3368" s="4">
        <f t="shared" ca="1" si="1562"/>
        <v>-4006248.9339724863</v>
      </c>
      <c r="J3368" s="4">
        <f t="shared" ca="1" si="1562"/>
        <v>-808744.57317124913</v>
      </c>
      <c r="K3368" s="4">
        <f t="shared" ca="1" si="1562"/>
        <v>0</v>
      </c>
      <c r="L3368" s="4">
        <f t="shared" ca="1" si="1562"/>
        <v>0</v>
      </c>
      <c r="M3368" s="4">
        <f t="shared" ca="1" si="1562"/>
        <v>-808744.57317124913</v>
      </c>
      <c r="N3368" s="4">
        <f t="shared" ca="1" si="1562"/>
        <v>-404159.03663035744</v>
      </c>
      <c r="O3368" s="4">
        <f t="shared" ca="1" si="1562"/>
        <v>0</v>
      </c>
      <c r="P3368" s="4">
        <f t="shared" ca="1" si="1562"/>
        <v>0</v>
      </c>
      <c r="Q3368" s="4">
        <f t="shared" ca="1" si="1562"/>
        <v>0</v>
      </c>
      <c r="R3368" s="4">
        <f t="shared" ca="1" si="1562"/>
        <v>-404159.03663035744</v>
      </c>
      <c r="S3368" s="4">
        <f t="shared" ca="1" si="1562"/>
        <v>-15103.436605382074</v>
      </c>
      <c r="T3368" s="4">
        <f t="shared" ca="1" si="1562"/>
        <v>0</v>
      </c>
      <c r="U3368" s="4">
        <f t="shared" ca="1" si="1562"/>
        <v>0</v>
      </c>
      <c r="V3368" s="4">
        <f t="shared" ca="1" si="1562"/>
        <v>0</v>
      </c>
      <c r="W3368" s="4">
        <f t="shared" ca="1" si="1562"/>
        <v>-15103.436605382074</v>
      </c>
      <c r="X3368" s="4">
        <f t="shared" ca="1" si="1562"/>
        <v>-114193.01368874626</v>
      </c>
      <c r="Y3368" s="4">
        <f t="shared" ca="1" si="1562"/>
        <v>0</v>
      </c>
      <c r="Z3368" s="4">
        <f t="shared" ca="1" si="1562"/>
        <v>-114193.01368874626</v>
      </c>
      <c r="AA3368" s="4">
        <f t="shared" ca="1" si="1562"/>
        <v>-1350.5882535343153</v>
      </c>
      <c r="AB3368" s="4">
        <f t="shared" ca="1" si="1562"/>
        <v>-41607.134722089337</v>
      </c>
      <c r="AC3368" s="4">
        <f t="shared" ca="1" si="1562"/>
        <v>-8630.6899748825253</v>
      </c>
    </row>
    <row r="3369" spans="1:29" hidden="1" outlineLevel="1">
      <c r="E3369" s="4"/>
      <c r="F3369" s="175"/>
      <c r="G3369" s="52" t="str">
        <f>$G$13</f>
        <v>ENERGY</v>
      </c>
      <c r="H3369" s="4">
        <f t="shared" ref="H3369:AC3369" ca="1" si="1563">+H3360+H3229</f>
        <v>-2784287.9267267501</v>
      </c>
      <c r="I3369" s="4">
        <f t="shared" ca="1" si="1563"/>
        <v>-1092488.0498177216</v>
      </c>
      <c r="J3369" s="4">
        <f t="shared" ca="1" si="1563"/>
        <v>-315048.39840185491</v>
      </c>
      <c r="K3369" s="4">
        <f t="shared" ca="1" si="1563"/>
        <v>-4388.2748249369051</v>
      </c>
      <c r="L3369" s="4">
        <f t="shared" ca="1" si="1563"/>
        <v>-623.73596753410993</v>
      </c>
      <c r="M3369" s="4">
        <f t="shared" ca="1" si="1563"/>
        <v>-320060.40919432603</v>
      </c>
      <c r="N3369" s="4">
        <f t="shared" ca="1" si="1563"/>
        <v>-204201.0788540435</v>
      </c>
      <c r="O3369" s="4">
        <f t="shared" ca="1" si="1563"/>
        <v>-36261.401074284659</v>
      </c>
      <c r="P3369" s="4">
        <f t="shared" ca="1" si="1563"/>
        <v>-7392.3191292576885</v>
      </c>
      <c r="Q3369" s="4">
        <f t="shared" ca="1" si="1563"/>
        <v>-281.29515380115231</v>
      </c>
      <c r="R3369" s="4">
        <f t="shared" ca="1" si="1563"/>
        <v>-248136.09421138704</v>
      </c>
      <c r="S3369" s="4">
        <f t="shared" ca="1" si="1563"/>
        <v>-10713.501162260223</v>
      </c>
      <c r="T3369" s="4">
        <f t="shared" ca="1" si="1563"/>
        <v>-168306.90837012167</v>
      </c>
      <c r="U3369" s="4">
        <f t="shared" ca="1" si="1563"/>
        <v>-723210.25922372669</v>
      </c>
      <c r="V3369" s="4">
        <f t="shared" ca="1" si="1563"/>
        <v>-135936.05789779735</v>
      </c>
      <c r="W3369" s="4">
        <f t="shared" ca="1" si="1563"/>
        <v>-1038166.7266539065</v>
      </c>
      <c r="X3369" s="4">
        <f t="shared" ca="1" si="1563"/>
        <v>-56134.999760132843</v>
      </c>
      <c r="Y3369" s="4">
        <f t="shared" ca="1" si="1563"/>
        <v>-1126.8669853766125</v>
      </c>
      <c r="Z3369" s="4">
        <f t="shared" ca="1" si="1563"/>
        <v>-57261.866745509469</v>
      </c>
      <c r="AA3369" s="4">
        <f t="shared" ca="1" si="1563"/>
        <v>-1005.2848481055962</v>
      </c>
      <c r="AB3369" s="4">
        <f t="shared" ca="1" si="1563"/>
        <v>-22522.091382057468</v>
      </c>
      <c r="AC3369" s="4">
        <f t="shared" ca="1" si="1563"/>
        <v>-4647.4038737369883</v>
      </c>
    </row>
    <row r="3370" spans="1:29" hidden="1" outlineLevel="1">
      <c r="E3370" s="4"/>
      <c r="F3370" s="175"/>
      <c r="G3370" s="52" t="str">
        <f>$G$14</f>
        <v>CUSTOMER</v>
      </c>
      <c r="H3370" s="4">
        <f t="shared" ref="H3370:AC3370" ca="1" si="1564">+H3361+H3230</f>
        <v>-2433051.5527397171</v>
      </c>
      <c r="I3370" s="4">
        <f t="shared" ca="1" si="1564"/>
        <v>-1215041.3271139397</v>
      </c>
      <c r="J3370" s="4">
        <f t="shared" ca="1" si="1564"/>
        <v>-378510.48798066477</v>
      </c>
      <c r="K3370" s="4">
        <f t="shared" ca="1" si="1564"/>
        <v>-24611.126512151033</v>
      </c>
      <c r="L3370" s="4">
        <f t="shared" ca="1" si="1564"/>
        <v>-4143.4398434377135</v>
      </c>
      <c r="M3370" s="4">
        <f t="shared" ca="1" si="1564"/>
        <v>-407265.05433625326</v>
      </c>
      <c r="N3370" s="4">
        <f t="shared" ca="1" si="1564"/>
        <v>-30040.758018785677</v>
      </c>
      <c r="O3370" s="4">
        <f t="shared" ca="1" si="1564"/>
        <v>-8675.3270589681742</v>
      </c>
      <c r="P3370" s="4">
        <f t="shared" ca="1" si="1564"/>
        <v>-10201.565058857734</v>
      </c>
      <c r="Q3370" s="4">
        <f t="shared" ca="1" si="1564"/>
        <v>-1272.7726808668949</v>
      </c>
      <c r="R3370" s="4">
        <f t="shared" ca="1" si="1564"/>
        <v>-50190.422817478451</v>
      </c>
      <c r="S3370" s="4">
        <f t="shared" ca="1" si="1564"/>
        <v>-198.92239156488571</v>
      </c>
      <c r="T3370" s="4">
        <f t="shared" ca="1" si="1564"/>
        <v>-6156.2499788761634</v>
      </c>
      <c r="U3370" s="4">
        <f t="shared" ca="1" si="1564"/>
        <v>-17150.942424490124</v>
      </c>
      <c r="V3370" s="4">
        <f t="shared" ca="1" si="1564"/>
        <v>-5105.3821428783522</v>
      </c>
      <c r="W3370" s="4">
        <f t="shared" ca="1" si="1564"/>
        <v>-28611.496937809527</v>
      </c>
      <c r="X3370" s="4">
        <f t="shared" ca="1" si="1564"/>
        <v>-6056.5287052942094</v>
      </c>
      <c r="Y3370" s="4">
        <f t="shared" ca="1" si="1564"/>
        <v>-113.18126490424515</v>
      </c>
      <c r="Z3370" s="4">
        <f t="shared" ca="1" si="1564"/>
        <v>-6169.7099701984544</v>
      </c>
      <c r="AA3370" s="4">
        <f t="shared" ca="1" si="1564"/>
        <v>-586.95854203527199</v>
      </c>
      <c r="AB3370" s="4">
        <f t="shared" ca="1" si="1564"/>
        <v>-634338.96566329536</v>
      </c>
      <c r="AC3370" s="4">
        <f t="shared" ca="1" si="1564"/>
        <v>-90847.61735870711</v>
      </c>
    </row>
    <row r="3371" spans="1:29" collapsed="1">
      <c r="B3371" s="104" t="s">
        <v>285</v>
      </c>
      <c r="E3371" s="57">
        <f>+E3362+E3231</f>
        <v>-64365299.079640001</v>
      </c>
      <c r="F3371" s="175"/>
      <c r="G3371" s="52" t="str">
        <f>$G$15</f>
        <v>TOTAL</v>
      </c>
      <c r="H3371" s="4">
        <f t="shared" ref="H3371:AC3371" ca="1" si="1565">+H3362+H3231</f>
        <v>-64365299.079640016</v>
      </c>
      <c r="I3371" s="4">
        <f t="shared" ca="1" si="1565"/>
        <v>-35495005.924792841</v>
      </c>
      <c r="J3371" s="4">
        <f t="shared" ca="1" si="1565"/>
        <v>-8321619.9970626906</v>
      </c>
      <c r="K3371" s="4">
        <f t="shared" ca="1" si="1565"/>
        <v>-123906.99250437725</v>
      </c>
      <c r="L3371" s="4">
        <f t="shared" ca="1" si="1565"/>
        <v>-14899.472136870239</v>
      </c>
      <c r="M3371" s="4">
        <f t="shared" ca="1" si="1565"/>
        <v>-8460426.4617039375</v>
      </c>
      <c r="N3371" s="4">
        <f t="shared" ca="1" si="1565"/>
        <v>-4664945.093143329</v>
      </c>
      <c r="O3371" s="4">
        <f t="shared" ca="1" si="1565"/>
        <v>-767487.74784994416</v>
      </c>
      <c r="P3371" s="4">
        <f t="shared" ca="1" si="1565"/>
        <v>-130456.13046111196</v>
      </c>
      <c r="Q3371" s="4">
        <f t="shared" ca="1" si="1565"/>
        <v>-5437.6154401061758</v>
      </c>
      <c r="R3371" s="4">
        <f t="shared" ca="1" si="1565"/>
        <v>-5568326.5868944908</v>
      </c>
      <c r="S3371" s="4">
        <f t="shared" ca="1" si="1565"/>
        <v>-214058.2984435572</v>
      </c>
      <c r="T3371" s="4">
        <f t="shared" ca="1" si="1565"/>
        <v>-2735042.1067217081</v>
      </c>
      <c r="U3371" s="4">
        <f t="shared" ca="1" si="1565"/>
        <v>-8322949.1092990916</v>
      </c>
      <c r="V3371" s="4">
        <f t="shared" ca="1" si="1565"/>
        <v>-1389952.0650547135</v>
      </c>
      <c r="W3371" s="4">
        <f t="shared" ca="1" si="1565"/>
        <v>-12662001.579519071</v>
      </c>
      <c r="X3371" s="4">
        <f t="shared" ca="1" si="1565"/>
        <v>-1281404.1668010885</v>
      </c>
      <c r="Y3371" s="4">
        <f t="shared" ca="1" si="1565"/>
        <v>-23336.241933708076</v>
      </c>
      <c r="Z3371" s="4">
        <f t="shared" ca="1" si="1565"/>
        <v>-1304740.4087347968</v>
      </c>
      <c r="AA3371" s="4">
        <f t="shared" ca="1" si="1565"/>
        <v>-17526.426673917602</v>
      </c>
      <c r="AB3371" s="4">
        <f t="shared" ca="1" si="1565"/>
        <v>-743835.64851066365</v>
      </c>
      <c r="AC3371" s="4">
        <f t="shared" ca="1" si="1565"/>
        <v>-113436.04281028698</v>
      </c>
    </row>
    <row r="3372" spans="1:29" s="48" customFormat="1">
      <c r="A3372" s="53"/>
      <c r="B3372" s="104"/>
      <c r="C3372" s="52"/>
      <c r="D3372" s="52"/>
      <c r="E3372" s="50"/>
      <c r="F3372" s="175"/>
      <c r="G3372" s="52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50"/>
      <c r="AB3372" s="50"/>
      <c r="AC3372" s="50"/>
    </row>
    <row r="3373" spans="1:29" hidden="1" outlineLevel="1">
      <c r="F3373" s="175"/>
      <c r="G3373" s="52" t="str">
        <f>$G$8</f>
        <v>PRODUCTION</v>
      </c>
      <c r="H3373" s="11">
        <f t="shared" ref="H3373:AC3373" ca="1" si="1566">+H3364+H2614</f>
        <v>-26162808.899783306</v>
      </c>
      <c r="I3373" s="11">
        <f t="shared" ca="1" si="1566"/>
        <v>-23605340.763876107</v>
      </c>
      <c r="J3373" s="11">
        <f t="shared" ca="1" si="1566"/>
        <v>425801.40794928139</v>
      </c>
      <c r="K3373" s="11">
        <f t="shared" ca="1" si="1566"/>
        <v>-36465.085112175992</v>
      </c>
      <c r="L3373" s="11">
        <f t="shared" ca="1" si="1566"/>
        <v>2252.9919018551464</v>
      </c>
      <c r="M3373" s="11">
        <f t="shared" ca="1" si="1566"/>
        <v>391589.31473896001</v>
      </c>
      <c r="N3373" s="11">
        <f t="shared" ca="1" si="1566"/>
        <v>-726432.98656365834</v>
      </c>
      <c r="O3373" s="11">
        <f t="shared" ca="1" si="1566"/>
        <v>183325.02682479634</v>
      </c>
      <c r="P3373" s="11">
        <f t="shared" ca="1" si="1566"/>
        <v>-31927.233739867748</v>
      </c>
      <c r="Q3373" s="11">
        <f t="shared" ca="1" si="1566"/>
        <v>-6673.4988201597198</v>
      </c>
      <c r="R3373" s="11">
        <f t="shared" ca="1" si="1566"/>
        <v>-581708.69229888613</v>
      </c>
      <c r="S3373" s="11">
        <f t="shared" ca="1" si="1566"/>
        <v>-41068.360886288567</v>
      </c>
      <c r="T3373" s="11">
        <f t="shared" ca="1" si="1566"/>
        <v>673802.69622796774</v>
      </c>
      <c r="U3373" s="11">
        <f t="shared" ca="1" si="1566"/>
        <v>-3622452.7435876317</v>
      </c>
      <c r="V3373" s="11">
        <f t="shared" ca="1" si="1566"/>
        <v>459985.45889670518</v>
      </c>
      <c r="W3373" s="11">
        <f t="shared" ca="1" si="1566"/>
        <v>-2529732.949349232</v>
      </c>
      <c r="X3373" s="11">
        <f t="shared" ca="1" si="1566"/>
        <v>72575.256335080718</v>
      </c>
      <c r="Y3373" s="11">
        <f t="shared" ca="1" si="1566"/>
        <v>-5168.9271565404024</v>
      </c>
      <c r="Z3373" s="11">
        <f t="shared" ca="1" si="1566"/>
        <v>67406.329178541084</v>
      </c>
      <c r="AA3373" s="11">
        <f t="shared" ca="1" si="1566"/>
        <v>5249.1317834824822</v>
      </c>
      <c r="AB3373" s="11">
        <f t="shared" ca="1" si="1566"/>
        <v>71258.478765222739</v>
      </c>
      <c r="AC3373" s="11">
        <f t="shared" ca="1" si="1566"/>
        <v>18470.251274768299</v>
      </c>
    </row>
    <row r="3374" spans="1:29" hidden="1" outlineLevel="1">
      <c r="F3374" s="175"/>
      <c r="G3374" s="52" t="str">
        <f>$G$9</f>
        <v>BULKTRAN</v>
      </c>
      <c r="H3374" s="11">
        <f t="shared" ref="H3374:AC3374" ca="1" si="1567">+H3365+H2615</f>
        <v>-4877822.6764011737</v>
      </c>
      <c r="I3374" s="11">
        <f t="shared" ca="1" si="1567"/>
        <v>-12631935.058281712</v>
      </c>
      <c r="J3374" s="11">
        <f t="shared" ca="1" si="1567"/>
        <v>625359.72573650582</v>
      </c>
      <c r="K3374" s="11">
        <f t="shared" ca="1" si="1567"/>
        <v>-11078.618935501043</v>
      </c>
      <c r="L3374" s="11">
        <f t="shared" ca="1" si="1567"/>
        <v>-15724.394490404586</v>
      </c>
      <c r="M3374" s="11">
        <f t="shared" ca="1" si="1567"/>
        <v>598556.71231059986</v>
      </c>
      <c r="N3374" s="11">
        <f t="shared" ca="1" si="1567"/>
        <v>138571.97370826278</v>
      </c>
      <c r="O3374" s="11">
        <f t="shared" ca="1" si="1567"/>
        <v>392145.11379361188</v>
      </c>
      <c r="P3374" s="11">
        <f t="shared" ca="1" si="1567"/>
        <v>35586.481478821224</v>
      </c>
      <c r="Q3374" s="11">
        <f t="shared" ca="1" si="1567"/>
        <v>-5107.3517071212245</v>
      </c>
      <c r="R3374" s="11">
        <f t="shared" ca="1" si="1567"/>
        <v>561196.21727357432</v>
      </c>
      <c r="S3374" s="11">
        <f t="shared" ca="1" si="1567"/>
        <v>-23064.975996955702</v>
      </c>
      <c r="T3374" s="11">
        <f t="shared" ca="1" si="1567"/>
        <v>1496708.7227257909</v>
      </c>
      <c r="U3374" s="11">
        <f t="shared" ca="1" si="1567"/>
        <v>3611912.5240381151</v>
      </c>
      <c r="V3374" s="11">
        <f t="shared" ca="1" si="1567"/>
        <v>1326636.007857963</v>
      </c>
      <c r="W3374" s="11">
        <f t="shared" ca="1" si="1567"/>
        <v>6412192.2786249127</v>
      </c>
      <c r="X3374" s="11">
        <f t="shared" ca="1" si="1567"/>
        <v>129365.68186306738</v>
      </c>
      <c r="Y3374" s="11">
        <f t="shared" ca="1" si="1567"/>
        <v>-1854.3096748144339</v>
      </c>
      <c r="Z3374" s="11">
        <f t="shared" ca="1" si="1567"/>
        <v>127511.37218825295</v>
      </c>
      <c r="AA3374" s="11">
        <f t="shared" ca="1" si="1567"/>
        <v>3491.4064547866433</v>
      </c>
      <c r="AB3374" s="11">
        <f t="shared" ca="1" si="1567"/>
        <v>40933.9679080036</v>
      </c>
      <c r="AC3374" s="11">
        <f t="shared" ca="1" si="1567"/>
        <v>10230.427120420067</v>
      </c>
    </row>
    <row r="3375" spans="1:29" hidden="1" outlineLevel="1">
      <c r="F3375" s="175"/>
      <c r="G3375" s="52" t="str">
        <f>$G$10</f>
        <v>SUBTRAN</v>
      </c>
      <c r="H3375" s="11">
        <f t="shared" ref="H3375:AC3375" ca="1" si="1568">+H3366+H2616</f>
        <v>-1556160.3101894199</v>
      </c>
      <c r="I3375" s="11">
        <f t="shared" ca="1" si="1568"/>
        <v>-3389298.9310507379</v>
      </c>
      <c r="J3375" s="11">
        <f t="shared" ca="1" si="1568"/>
        <v>149195.77851029189</v>
      </c>
      <c r="K3375" s="11">
        <f t="shared" ca="1" si="1568"/>
        <v>-3181.1851809204768</v>
      </c>
      <c r="L3375" s="11">
        <f t="shared" ca="1" si="1568"/>
        <v>-5074.3980658404089</v>
      </c>
      <c r="M3375" s="11">
        <f t="shared" ca="1" si="1568"/>
        <v>140940.19526353077</v>
      </c>
      <c r="N3375" s="11">
        <f t="shared" ca="1" si="1568"/>
        <v>26445.957922022557</v>
      </c>
      <c r="O3375" s="11">
        <f t="shared" ca="1" si="1568"/>
        <v>99200.391731764597</v>
      </c>
      <c r="P3375" s="11">
        <f t="shared" ca="1" si="1568"/>
        <v>11400.011268693155</v>
      </c>
      <c r="Q3375" s="11">
        <f t="shared" ca="1" si="1568"/>
        <v>0</v>
      </c>
      <c r="R3375" s="11">
        <f t="shared" ca="1" si="1568"/>
        <v>137046.36092248023</v>
      </c>
      <c r="S3375" s="11">
        <f t="shared" ca="1" si="1568"/>
        <v>-6048.0739447872083</v>
      </c>
      <c r="T3375" s="11">
        <f t="shared" ca="1" si="1568"/>
        <v>374113.47327323246</v>
      </c>
      <c r="U3375" s="11">
        <f t="shared" ca="1" si="1568"/>
        <v>1156034.0706104443</v>
      </c>
      <c r="V3375" s="11">
        <f t="shared" ca="1" si="1568"/>
        <v>0</v>
      </c>
      <c r="W3375" s="11">
        <f t="shared" ca="1" si="1568"/>
        <v>1524099.4699388903</v>
      </c>
      <c r="X3375" s="11">
        <f t="shared" ca="1" si="1568"/>
        <v>30710.756856708758</v>
      </c>
      <c r="Y3375" s="11">
        <f t="shared" ca="1" si="1568"/>
        <v>-528.03277068098771</v>
      </c>
      <c r="Z3375" s="11">
        <f t="shared" ca="1" si="1568"/>
        <v>30182.724086027774</v>
      </c>
      <c r="AA3375" s="11">
        <f t="shared" ca="1" si="1568"/>
        <v>869.87065039064805</v>
      </c>
      <c r="AB3375" s="11">
        <f t="shared" ca="1" si="1568"/>
        <v>0</v>
      </c>
      <c r="AC3375" s="11">
        <f t="shared" ca="1" si="1568"/>
        <v>0</v>
      </c>
    </row>
    <row r="3376" spans="1:29" hidden="1" outlineLevel="1">
      <c r="F3376" s="175"/>
      <c r="G3376" s="52" t="str">
        <f>$G$11</f>
        <v>DISTPRI</v>
      </c>
      <c r="H3376" s="11">
        <f t="shared" ref="H3376:AC3376" ca="1" si="1569">+H3367+H2617</f>
        <v>-11922586.542412113</v>
      </c>
      <c r="I3376" s="11">
        <f t="shared" ca="1" si="1569"/>
        <v>-15264597.166840471</v>
      </c>
      <c r="J3376" s="11">
        <f t="shared" ca="1" si="1569"/>
        <v>1170818.8186853749</v>
      </c>
      <c r="K3376" s="11">
        <f t="shared" ca="1" si="1569"/>
        <v>-13662.942970779937</v>
      </c>
      <c r="L3376" s="11">
        <f t="shared" ca="1" si="1569"/>
        <v>0</v>
      </c>
      <c r="M3376" s="11">
        <f t="shared" ca="1" si="1569"/>
        <v>1157155.8757145929</v>
      </c>
      <c r="N3376" s="11">
        <f t="shared" ca="1" si="1569"/>
        <v>158926.41754058539</v>
      </c>
      <c r="O3376" s="11">
        <f t="shared" ca="1" si="1569"/>
        <v>392672.22671378672</v>
      </c>
      <c r="P3376" s="11">
        <f t="shared" ca="1" si="1569"/>
        <v>0</v>
      </c>
      <c r="Q3376" s="11">
        <f t="shared" ca="1" si="1569"/>
        <v>0</v>
      </c>
      <c r="R3376" s="11">
        <f t="shared" ca="1" si="1569"/>
        <v>551598.64425437222</v>
      </c>
      <c r="S3376" s="11">
        <f t="shared" ca="1" si="1569"/>
        <v>-14490.930918183014</v>
      </c>
      <c r="T3376" s="11">
        <f t="shared" ca="1" si="1569"/>
        <v>1437408.5729659363</v>
      </c>
      <c r="U3376" s="11">
        <f t="shared" ca="1" si="1569"/>
        <v>0</v>
      </c>
      <c r="V3376" s="11">
        <f t="shared" ca="1" si="1569"/>
        <v>0</v>
      </c>
      <c r="W3376" s="11">
        <f t="shared" ca="1" si="1569"/>
        <v>1422917.6420477524</v>
      </c>
      <c r="X3376" s="11">
        <f t="shared" ca="1" si="1569"/>
        <v>206181.19904103532</v>
      </c>
      <c r="Y3376" s="11">
        <f t="shared" ca="1" si="1569"/>
        <v>-1354.7793476083739</v>
      </c>
      <c r="Z3376" s="11">
        <f t="shared" ca="1" si="1569"/>
        <v>204826.41969342687</v>
      </c>
      <c r="AA3376" s="11">
        <f t="shared" ca="1" si="1569"/>
        <v>5512.0427182308995</v>
      </c>
      <c r="AB3376" s="11">
        <f t="shared" ca="1" si="1569"/>
        <v>0</v>
      </c>
      <c r="AC3376" s="11">
        <f t="shared" ca="1" si="1569"/>
        <v>0</v>
      </c>
    </row>
    <row r="3377" spans="4:29" hidden="1" outlineLevel="1">
      <c r="F3377" s="175"/>
      <c r="G3377" s="52" t="str">
        <f>$G$12</f>
        <v>DISTSEC</v>
      </c>
      <c r="H3377" s="11">
        <f t="shared" ref="H3377:AC3377" ca="1" si="1570">+H3368+H2618</f>
        <v>-7527401.1058491506</v>
      </c>
      <c r="I3377" s="11">
        <f t="shared" ca="1" si="1570"/>
        <v>-8377428.8923906973</v>
      </c>
      <c r="J3377" s="11">
        <f t="shared" ca="1" si="1570"/>
        <v>522143.26919527049</v>
      </c>
      <c r="K3377" s="11">
        <f t="shared" ca="1" si="1570"/>
        <v>0</v>
      </c>
      <c r="L3377" s="11">
        <f t="shared" ca="1" si="1570"/>
        <v>0</v>
      </c>
      <c r="M3377" s="11">
        <f t="shared" ca="1" si="1570"/>
        <v>522143.26919527049</v>
      </c>
      <c r="N3377" s="11">
        <f t="shared" ca="1" si="1570"/>
        <v>59758.837911613809</v>
      </c>
      <c r="O3377" s="11">
        <f t="shared" ca="1" si="1570"/>
        <v>0</v>
      </c>
      <c r="P3377" s="11">
        <f t="shared" ca="1" si="1570"/>
        <v>0</v>
      </c>
      <c r="Q3377" s="11">
        <f t="shared" ca="1" si="1570"/>
        <v>0</v>
      </c>
      <c r="R3377" s="11">
        <f t="shared" ca="1" si="1570"/>
        <v>59758.837911613809</v>
      </c>
      <c r="S3377" s="11">
        <f t="shared" ca="1" si="1570"/>
        <v>-5401.449334287312</v>
      </c>
      <c r="T3377" s="11">
        <f t="shared" ca="1" si="1570"/>
        <v>0</v>
      </c>
      <c r="U3377" s="11">
        <f t="shared" ca="1" si="1570"/>
        <v>0</v>
      </c>
      <c r="V3377" s="11">
        <f t="shared" ca="1" si="1570"/>
        <v>0</v>
      </c>
      <c r="W3377" s="11">
        <f t="shared" ca="1" si="1570"/>
        <v>-5401.449334287312</v>
      </c>
      <c r="X3377" s="11">
        <f t="shared" ca="1" si="1570"/>
        <v>82528.271125508531</v>
      </c>
      <c r="Y3377" s="11">
        <f t="shared" ca="1" si="1570"/>
        <v>0</v>
      </c>
      <c r="Z3377" s="11">
        <f t="shared" ca="1" si="1570"/>
        <v>82528.271125508531</v>
      </c>
      <c r="AA3377" s="11">
        <f t="shared" ca="1" si="1570"/>
        <v>1996.8986531835471</v>
      </c>
      <c r="AB3377" s="11">
        <f t="shared" ca="1" si="1570"/>
        <v>150859.39632721088</v>
      </c>
      <c r="AC3377" s="11">
        <f t="shared" ca="1" si="1570"/>
        <v>38142.56266305891</v>
      </c>
    </row>
    <row r="3378" spans="4:29" hidden="1" outlineLevel="1">
      <c r="F3378" s="175"/>
      <c r="G3378" s="52" t="str">
        <f>$G$13</f>
        <v>ENERGY</v>
      </c>
      <c r="H3378" s="11">
        <f t="shared" ref="H3378:AC3378" ca="1" si="1571">+H3369+H2619</f>
        <v>-11374871.641761258</v>
      </c>
      <c r="I3378" s="11">
        <f t="shared" ca="1" si="1571"/>
        <v>-92881.209147769259</v>
      </c>
      <c r="J3378" s="11">
        <f t="shared" ca="1" si="1571"/>
        <v>-154896.09661001508</v>
      </c>
      <c r="K3378" s="11">
        <f t="shared" ca="1" si="1571"/>
        <v>-6813.3214958508297</v>
      </c>
      <c r="L3378" s="11">
        <f t="shared" ca="1" si="1571"/>
        <v>18831.46250730152</v>
      </c>
      <c r="M3378" s="11">
        <f t="shared" ca="1" si="1571"/>
        <v>-142877.95559856255</v>
      </c>
      <c r="N3378" s="11">
        <f t="shared" ca="1" si="1571"/>
        <v>-452619.1400650026</v>
      </c>
      <c r="O3378" s="11">
        <f t="shared" ca="1" si="1571"/>
        <v>-254522.09081753597</v>
      </c>
      <c r="P3378" s="11">
        <f t="shared" ca="1" si="1571"/>
        <v>-49658.354246098635</v>
      </c>
      <c r="Q3378" s="11">
        <f t="shared" ca="1" si="1571"/>
        <v>1567.572882607607</v>
      </c>
      <c r="R3378" s="11">
        <f t="shared" ca="1" si="1571"/>
        <v>-755232.01224603143</v>
      </c>
      <c r="S3378" s="11">
        <f t="shared" ca="1" si="1571"/>
        <v>6480.9026884716241</v>
      </c>
      <c r="T3378" s="11">
        <f t="shared" ca="1" si="1571"/>
        <v>-1286577.2550241693</v>
      </c>
      <c r="U3378" s="11">
        <f t="shared" ca="1" si="1571"/>
        <v>-7642250.8833012944</v>
      </c>
      <c r="V3378" s="11">
        <f t="shared" ca="1" si="1571"/>
        <v>-1430982.9958186015</v>
      </c>
      <c r="W3378" s="11">
        <f t="shared" ca="1" si="1571"/>
        <v>-10353330.231455602</v>
      </c>
      <c r="X3378" s="11">
        <f t="shared" ca="1" si="1571"/>
        <v>-54860.539154076083</v>
      </c>
      <c r="Y3378" s="11">
        <f t="shared" ca="1" si="1571"/>
        <v>-461.50990268941632</v>
      </c>
      <c r="Z3378" s="11">
        <f t="shared" ca="1" si="1571"/>
        <v>-55322.04905676582</v>
      </c>
      <c r="AA3378" s="11">
        <f t="shared" ca="1" si="1571"/>
        <v>32.609125211608443</v>
      </c>
      <c r="AB3378" s="11">
        <f t="shared" ca="1" si="1571"/>
        <v>18069.338255915583</v>
      </c>
      <c r="AC3378" s="11">
        <f t="shared" ca="1" si="1571"/>
        <v>6669.8683623300549</v>
      </c>
    </row>
    <row r="3379" spans="4:29" hidden="1" outlineLevel="1">
      <c r="F3379" s="175"/>
      <c r="G3379" s="52" t="str">
        <f>$G$14</f>
        <v>CUSTOMER</v>
      </c>
      <c r="H3379" s="11">
        <f t="shared" ref="H3379:AC3379" ca="1" si="1572">+H3370+H2620</f>
        <v>751047.11116558407</v>
      </c>
      <c r="I3379" s="11">
        <f t="shared" ca="1" si="1572"/>
        <v>-2453450.1915866081</v>
      </c>
      <c r="J3379" s="11">
        <f t="shared" ca="1" si="1572"/>
        <v>291675.26297083992</v>
      </c>
      <c r="K3379" s="11">
        <f t="shared" ca="1" si="1572"/>
        <v>-14270.331130252162</v>
      </c>
      <c r="L3379" s="11">
        <f t="shared" ca="1" si="1572"/>
        <v>-8673.5408580410331</v>
      </c>
      <c r="M3379" s="11">
        <f t="shared" ca="1" si="1572"/>
        <v>268731.3909825469</v>
      </c>
      <c r="N3379" s="11">
        <f t="shared" ca="1" si="1572"/>
        <v>4410.5170441772243</v>
      </c>
      <c r="O3379" s="11">
        <f t="shared" ca="1" si="1572"/>
        <v>18313.412750827785</v>
      </c>
      <c r="P3379" s="11">
        <f t="shared" ca="1" si="1572"/>
        <v>5932.7645925831202</v>
      </c>
      <c r="Q3379" s="11">
        <f t="shared" ca="1" si="1572"/>
        <v>-5038.2036393050957</v>
      </c>
      <c r="R3379" s="11">
        <f t="shared" ca="1" si="1572"/>
        <v>23618.490748283017</v>
      </c>
      <c r="S3379" s="11">
        <f t="shared" ca="1" si="1572"/>
        <v>-52.253995770742904</v>
      </c>
      <c r="T3379" s="11">
        <f t="shared" ca="1" si="1572"/>
        <v>13584.067669344862</v>
      </c>
      <c r="U3379" s="11">
        <f t="shared" ca="1" si="1572"/>
        <v>10347.493988319493</v>
      </c>
      <c r="V3379" s="11">
        <f t="shared" ca="1" si="1572"/>
        <v>13281.109744157136</v>
      </c>
      <c r="W3379" s="11">
        <f t="shared" ca="1" si="1572"/>
        <v>37160.417406050707</v>
      </c>
      <c r="X3379" s="11">
        <f t="shared" ca="1" si="1572"/>
        <v>4810.4357010329859</v>
      </c>
      <c r="Y3379" s="11">
        <f t="shared" ca="1" si="1572"/>
        <v>-24.634907805137033</v>
      </c>
      <c r="Z3379" s="11">
        <f t="shared" ca="1" si="1572"/>
        <v>4785.8007932278515</v>
      </c>
      <c r="AA3379" s="11">
        <f t="shared" ca="1" si="1572"/>
        <v>946.00461673413736</v>
      </c>
      <c r="AB3379" s="11">
        <f t="shared" ca="1" si="1572"/>
        <v>2467326.8873773566</v>
      </c>
      <c r="AC3379" s="11">
        <f t="shared" ca="1" si="1572"/>
        <v>401928.31082799792</v>
      </c>
    </row>
    <row r="3380" spans="4:29" collapsed="1">
      <c r="D3380" s="52" t="s">
        <v>345</v>
      </c>
      <c r="E3380" s="11">
        <f>+E3371+E2621</f>
        <v>-62670604.065230936</v>
      </c>
      <c r="F3380" s="175"/>
      <c r="G3380" s="52" t="str">
        <f>$G$15</f>
        <v>TOTAL</v>
      </c>
      <c r="H3380" s="11">
        <f t="shared" ref="H3380:AC3380" ca="1" si="1573">+H3371+H2621</f>
        <v>-62670604.065230772</v>
      </c>
      <c r="I3380" s="11">
        <f t="shared" ca="1" si="1573"/>
        <v>-65814932.213174105</v>
      </c>
      <c r="J3380" s="11">
        <f t="shared" ca="1" si="1573"/>
        <v>3030098.1664375439</v>
      </c>
      <c r="K3380" s="11">
        <f t="shared" ca="1" si="1573"/>
        <v>-85471.484825480293</v>
      </c>
      <c r="L3380" s="11">
        <f t="shared" ca="1" si="1573"/>
        <v>-8387.8790051295</v>
      </c>
      <c r="M3380" s="11">
        <f t="shared" ca="1" si="1573"/>
        <v>2936238.802606931</v>
      </c>
      <c r="N3380" s="11">
        <f t="shared" ca="1" si="1573"/>
        <v>-790938.42250201618</v>
      </c>
      <c r="O3380" s="11">
        <f t="shared" ca="1" si="1573"/>
        <v>831134.08099725179</v>
      </c>
      <c r="P3380" s="11">
        <f t="shared" ca="1" si="1573"/>
        <v>-28666.330645869079</v>
      </c>
      <c r="Q3380" s="11">
        <f t="shared" ca="1" si="1573"/>
        <v>-15251.48128397843</v>
      </c>
      <c r="R3380" s="11">
        <f t="shared" ca="1" si="1573"/>
        <v>-3722.1534346072003</v>
      </c>
      <c r="S3380" s="11">
        <f t="shared" ca="1" si="1573"/>
        <v>-83645.142387801126</v>
      </c>
      <c r="T3380" s="11">
        <f t="shared" ca="1" si="1573"/>
        <v>2709040.2778381011</v>
      </c>
      <c r="U3380" s="11">
        <f t="shared" ca="1" si="1573"/>
        <v>-6486409.5382520352</v>
      </c>
      <c r="V3380" s="11">
        <f t="shared" ca="1" si="1573"/>
        <v>368919.58068022155</v>
      </c>
      <c r="W3380" s="11">
        <f t="shared" ca="1" si="1573"/>
        <v>-3492094.8221215159</v>
      </c>
      <c r="X3380" s="11">
        <f t="shared" ca="1" si="1573"/>
        <v>471311.06176835811</v>
      </c>
      <c r="Y3380" s="11">
        <f t="shared" ca="1" si="1573"/>
        <v>-9392.1937601388054</v>
      </c>
      <c r="Z3380" s="11">
        <f t="shared" ca="1" si="1573"/>
        <v>461918.86800821847</v>
      </c>
      <c r="AA3380" s="11">
        <f t="shared" ca="1" si="1573"/>
        <v>18097.964002020017</v>
      </c>
      <c r="AB3380" s="11">
        <f t="shared" ca="1" si="1573"/>
        <v>2748448.0686337105</v>
      </c>
      <c r="AC3380" s="11">
        <f t="shared" ca="1" si="1573"/>
        <v>475441.42024857551</v>
      </c>
    </row>
    <row r="3381" spans="4:29" hidden="1" outlineLevel="1">
      <c r="E3381" s="48"/>
      <c r="F3381" s="175" t="str">
        <f>F3388</f>
        <v>RB_GUP</v>
      </c>
      <c r="G3381" s="52" t="str">
        <f>$G$8</f>
        <v>PRODUCTION</v>
      </c>
      <c r="H3381" s="4">
        <f t="shared" ref="H3381:H3388" ca="1" si="1574">SUBTOTAL(9,I3381:AC3381)</f>
        <v>-5659805.8018927323</v>
      </c>
      <c r="I3381" s="5">
        <f ca="1">VLOOKUP(CONCATENATE($F3381," ",$G3381),AllocFactorMatrix,(I$4+1),FALSE)*$E3388</f>
        <v>-2911324.7538032541</v>
      </c>
      <c r="J3381" s="5">
        <f ca="1">VLOOKUP(CONCATENATE($F3381," ",$G3381),AllocFactorMatrix,(J$4+1),FALSE)*$E3388</f>
        <v>-678921.38018450735</v>
      </c>
      <c r="K3381" s="5">
        <f ca="1">VLOOKUP(CONCATENATE($F3381," ",$G3381),AllocFactorMatrix,(K$4+1),FALSE)*$E3388</f>
        <v>-9439.6955302816368</v>
      </c>
      <c r="L3381" s="5">
        <f ca="1">VLOOKUP(CONCATENATE($F3381," ",$G3381),AllocFactorMatrix,(L$4+1),FALSE)*$E3388</f>
        <v>-1314.7013921901078</v>
      </c>
      <c r="M3381" s="5">
        <f t="shared" ref="M3381:M3388" ca="1" si="1575">SUBTOTAL(9,J3381:L3381)</f>
        <v>-689675.77710697905</v>
      </c>
      <c r="N3381" s="5">
        <f ca="1">VLOOKUP(CONCATENATE($F3381," ",$G3381),AllocFactorMatrix,(N$4+1),FALSE)*$E3388</f>
        <v>-404099.57070782024</v>
      </c>
      <c r="O3381" s="5">
        <f ca="1">VLOOKUP(CONCATENATE($F3381," ",$G3381),AllocFactorMatrix,(O$4+1),FALSE)*$E3388</f>
        <v>-72411.242735714506</v>
      </c>
      <c r="P3381" s="5">
        <f ca="1">VLOOKUP(CONCATENATE($F3381," ",$G3381),AllocFactorMatrix,(P$4+1),FALSE)*$E3388</f>
        <v>-14684.261083463069</v>
      </c>
      <c r="Q3381" s="5">
        <f ca="1">VLOOKUP(CONCATENATE($F3381," ",$G3381),AllocFactorMatrix,(Q$4+1),FALSE)*$E3388</f>
        <v>-557.62817409903585</v>
      </c>
      <c r="R3381" s="5">
        <f ca="1">SUBTOTAL(9,N3381:Q3381)</f>
        <v>-491752.70270109689</v>
      </c>
      <c r="S3381" s="5">
        <f ca="1">VLOOKUP(CONCATENATE($F3381," ",$G3381),AllocFactorMatrix,(S$4+1),FALSE)*$E3388</f>
        <v>-19137.013197397868</v>
      </c>
      <c r="T3381" s="5">
        <f ca="1">VLOOKUP(CONCATENATE($F3381," ",$G3381),AllocFactorMatrix,(T$4+1),FALSE)*$E3388</f>
        <v>-258360.72882567171</v>
      </c>
      <c r="U3381" s="5">
        <f ca="1">VLOOKUP(CONCATENATE($F3381," ",$G3381),AllocFactorMatrix,(U$4+1),FALSE)*$E3388</f>
        <v>-988126.07405327051</v>
      </c>
      <c r="V3381" s="5">
        <f ca="1">VLOOKUP(CONCATENATE($F3381," ",$G3381),AllocFactorMatrix,(V$4+1),FALSE)*$E3388</f>
        <v>-179008.20287794809</v>
      </c>
      <c r="W3381" s="5">
        <f ca="1">SUBTOTAL(9,S3381:V3381)</f>
        <v>-1444632.0189542882</v>
      </c>
      <c r="X3381" s="5">
        <f ca="1">VLOOKUP(CONCATENATE($F3381," ",$G3381),AllocFactorMatrix,(X$4+1),FALSE)*$E3388</f>
        <v>-110909.01228307538</v>
      </c>
      <c r="Y3381" s="5">
        <f ca="1">VLOOKUP(CONCATENATE($F3381," ",$G3381),AllocFactorMatrix,(Y$4+1),FALSE)*$E3388</f>
        <v>-2215.1374450702401</v>
      </c>
      <c r="Z3381" s="5">
        <f t="shared" ref="Z3381:Z3388" ca="1" si="1576">SUBTOTAL(9,X3381:Y3381)</f>
        <v>-113124.14972814562</v>
      </c>
      <c r="AA3381" s="5">
        <f ca="1">VLOOKUP(CONCATENATE($F3381," ",$G3381),AllocFactorMatrix,(AA$4+1),FALSE)*$E3388</f>
        <v>-1463.0693010066771</v>
      </c>
      <c r="AB3381" s="5">
        <f ca="1">VLOOKUP(CONCATENATE($F3381," ",$G3381),AllocFactorMatrix,(AB$4+1),FALSE)*$E3388</f>
        <v>-6499.786852152366</v>
      </c>
      <c r="AC3381" s="5">
        <f ca="1">VLOOKUP(CONCATENATE($F3381," ",$G3381),AllocFactorMatrix,(AC$4+1),FALSE)*$E3388</f>
        <v>-1333.5434458087382</v>
      </c>
    </row>
    <row r="3382" spans="4:29" hidden="1" outlineLevel="1">
      <c r="E3382" s="48"/>
      <c r="F3382" s="175" t="str">
        <f>F3388</f>
        <v>RB_GUP</v>
      </c>
      <c r="G3382" s="52" t="str">
        <f>$G$9</f>
        <v>BULKTRAN</v>
      </c>
      <c r="H3382" s="4">
        <f t="shared" ca="1" si="1574"/>
        <v>-3073582.8315579547</v>
      </c>
      <c r="I3382" s="5">
        <f ca="1">VLOOKUP(CONCATENATE($F3382," ",$G3382),AllocFactorMatrix,(I$4+1),FALSE)*$E3388</f>
        <v>-1581007.9168064294</v>
      </c>
      <c r="J3382" s="5">
        <f ca="1">VLOOKUP(CONCATENATE($F3382," ",$G3382),AllocFactorMatrix,(J$4+1),FALSE)*$E3388</f>
        <v>-368691.28926912998</v>
      </c>
      <c r="K3382" s="5">
        <f ca="1">VLOOKUP(CONCATENATE($F3382," ",$G3382),AllocFactorMatrix,(K$4+1),FALSE)*$E3388</f>
        <v>-5126.2688389953846</v>
      </c>
      <c r="L3382" s="5">
        <f ca="1">VLOOKUP(CONCATENATE($F3382," ",$G3382),AllocFactorMatrix,(L$4+1),FALSE)*$E3388</f>
        <v>-713.95446577151699</v>
      </c>
      <c r="M3382" s="5">
        <f t="shared" ca="1" si="1575"/>
        <v>-374531.51257389685</v>
      </c>
      <c r="N3382" s="5">
        <f ca="1">VLOOKUP(CONCATENATE($F3382," ",$G3382),AllocFactorMatrix,(N$4+1),FALSE)*$E3388</f>
        <v>-219448.07759166224</v>
      </c>
      <c r="O3382" s="5">
        <f ca="1">VLOOKUP(CONCATENATE($F3382," ",$G3382),AllocFactorMatrix,(O$4+1),FALSE)*$E3388</f>
        <v>-39323.248937240816</v>
      </c>
      <c r="P3382" s="5">
        <f ca="1">VLOOKUP(CONCATENATE($F3382," ",$G3382),AllocFactorMatrix,(P$4+1),FALSE)*$E3388</f>
        <v>-7974.3535979897742</v>
      </c>
      <c r="Q3382" s="5">
        <f ca="1">VLOOKUP(CONCATENATE($F3382," ",$G3382),AllocFactorMatrix,(Q$4+1),FALSE)*$E3388</f>
        <v>-302.82247170576869</v>
      </c>
      <c r="R3382" s="5">
        <f t="shared" ref="R3382:R3388" ca="1" si="1577">SUBTOTAL(9,N3382:Q3382)</f>
        <v>-267048.5025985986</v>
      </c>
      <c r="S3382" s="5">
        <f ca="1">VLOOKUP(CONCATENATE($F3382," ",$G3382),AllocFactorMatrix,(S$4+1),FALSE)*$E3388</f>
        <v>-10392.440530583221</v>
      </c>
      <c r="T3382" s="5">
        <f ca="1">VLOOKUP(CONCATENATE($F3382," ",$G3382),AllocFactorMatrix,(T$4+1),FALSE)*$E3388</f>
        <v>-140303.94827360107</v>
      </c>
      <c r="U3382" s="5">
        <f ca="1">VLOOKUP(CONCATENATE($F3382," ",$G3382),AllocFactorMatrix,(U$4+1),FALSE)*$E3388</f>
        <v>-536606.27995562053</v>
      </c>
      <c r="V3382" s="5">
        <f ca="1">VLOOKUP(CONCATENATE($F3382," ",$G3382),AllocFactorMatrix,(V$4+1),FALSE)*$E3388</f>
        <v>-97211.204470957236</v>
      </c>
      <c r="W3382" s="5">
        <f t="shared" ref="W3382:W3388" ca="1" si="1578">SUBTOTAL(9,S3382:V3382)</f>
        <v>-784513.87323076208</v>
      </c>
      <c r="X3382" s="5">
        <f ca="1">VLOOKUP(CONCATENATE($F3382," ",$G3382),AllocFactorMatrix,(X$4+1),FALSE)*$E3388</f>
        <v>-60229.634717203953</v>
      </c>
      <c r="Y3382" s="5">
        <f ca="1">VLOOKUP(CONCATENATE($F3382," ",$G3382),AllocFactorMatrix,(Y$4+1),FALSE)*$E3388</f>
        <v>-1202.9402878862379</v>
      </c>
      <c r="Z3382" s="5">
        <f t="shared" ca="1" si="1576"/>
        <v>-61432.575005090192</v>
      </c>
      <c r="AA3382" s="5">
        <f ca="1">VLOOKUP(CONCATENATE($F3382," ",$G3382),AllocFactorMatrix,(AA$4+1),FALSE)*$E3388</f>
        <v>-794.52632163629994</v>
      </c>
      <c r="AB3382" s="5">
        <f ca="1">VLOOKUP(CONCATENATE($F3382," ",$G3382),AllocFactorMatrix,(AB$4+1),FALSE)*$E3388</f>
        <v>-3529.7382943564585</v>
      </c>
      <c r="AC3382" s="5">
        <f ca="1">VLOOKUP(CONCATENATE($F3382," ",$G3382),AllocFactorMatrix,(AC$4+1),FALSE)*$E3388</f>
        <v>-724.18672718482389</v>
      </c>
    </row>
    <row r="3383" spans="4:29" hidden="1" outlineLevel="1">
      <c r="E3383" s="48"/>
      <c r="F3383" s="175" t="str">
        <f>F3388</f>
        <v>RB_GUP</v>
      </c>
      <c r="G3383" s="52" t="str">
        <f>$G$10</f>
        <v>SUBTRAN</v>
      </c>
      <c r="H3383" s="4">
        <f t="shared" ca="1" si="1574"/>
        <v>-850994.16513278882</v>
      </c>
      <c r="I3383" s="5">
        <f ca="1">VLOOKUP(CONCATENATE($F3383," ",$G3383),AllocFactorMatrix,(I$4+1),FALSE)*$E3388</f>
        <v>-434818.32910110458</v>
      </c>
      <c r="J3383" s="5">
        <f ca="1">VLOOKUP(CONCATENATE($F3383," ",$G3383),AllocFactorMatrix,(J$4+1),FALSE)*$E3388</f>
        <v>-101928.76178953952</v>
      </c>
      <c r="K3383" s="5">
        <f ca="1">VLOOKUP(CONCATENATE($F3383," ",$G3383),AllocFactorMatrix,(K$4+1),FALSE)*$E3388</f>
        <v>-1423.9052775956739</v>
      </c>
      <c r="L3383" s="5">
        <f ca="1">VLOOKUP(CONCATENATE($F3383," ",$G3383),AllocFactorMatrix,(L$4+1),FALSE)*$E3388</f>
        <v>-257.72023942261774</v>
      </c>
      <c r="M3383" s="5">
        <f t="shared" ca="1" si="1575"/>
        <v>-103610.38730655782</v>
      </c>
      <c r="N3383" s="5">
        <f ca="1">VLOOKUP(CONCATENATE($F3383," ",$G3383),AllocFactorMatrix,(N$4+1),FALSE)*$E3388</f>
        <v>-58907.531522333265</v>
      </c>
      <c r="O3383" s="5">
        <f ca="1">VLOOKUP(CONCATENATE($F3383," ",$G3383),AllocFactorMatrix,(O$4+1),FALSE)*$E3388</f>
        <v>-10585.387461769853</v>
      </c>
      <c r="P3383" s="5">
        <f ca="1">VLOOKUP(CONCATENATE($F3383," ",$G3383),AllocFactorMatrix,(P$4+1),FALSE)*$E3388</f>
        <v>-2778.5825953668791</v>
      </c>
      <c r="Q3383" s="5">
        <f ca="1">VLOOKUP(CONCATENATE($F3383," ",$G3383),AllocFactorMatrix,(Q$4+1),FALSE)*$E3388</f>
        <v>0</v>
      </c>
      <c r="R3383" s="5">
        <f t="shared" ca="1" si="1577"/>
        <v>-72271.501579470001</v>
      </c>
      <c r="S3383" s="5">
        <f ca="1">VLOOKUP(CONCATENATE($F3383," ",$G3383),AllocFactorMatrix,(S$4+1),FALSE)*$E3388</f>
        <v>-2655.2118632186562</v>
      </c>
      <c r="T3383" s="5">
        <f ca="1">VLOOKUP(CONCATENATE($F3383," ",$G3383),AllocFactorMatrix,(T$4+1),FALSE)*$E3388</f>
        <v>-37255.197145685153</v>
      </c>
      <c r="U3383" s="5">
        <f ca="1">VLOOKUP(CONCATENATE($F3383," ",$G3383),AllocFactorMatrix,(U$4+1),FALSE)*$E3388</f>
        <v>-183696.86010654908</v>
      </c>
      <c r="V3383" s="5">
        <f ca="1">VLOOKUP(CONCATENATE($F3383," ",$G3383),AllocFactorMatrix,(V$4+1),FALSE)*$E3388</f>
        <v>0</v>
      </c>
      <c r="W3383" s="5">
        <f t="shared" ca="1" si="1578"/>
        <v>-223607.26911545289</v>
      </c>
      <c r="X3383" s="5">
        <f ca="1">VLOOKUP(CONCATENATE($F3383," ",$G3383),AllocFactorMatrix,(X$4+1),FALSE)*$E3388</f>
        <v>-16147.74281237216</v>
      </c>
      <c r="Y3383" s="5">
        <f ca="1">VLOOKUP(CONCATENATE($F3383," ",$G3383),AllocFactorMatrix,(Y$4+1),FALSE)*$E3388</f>
        <v>-324.22272947794858</v>
      </c>
      <c r="Z3383" s="5">
        <f t="shared" ca="1" si="1576"/>
        <v>-16471.96554185011</v>
      </c>
      <c r="AA3383" s="5">
        <f ca="1">VLOOKUP(CONCATENATE($F3383," ",$G3383),AllocFactorMatrix,(AA$4+1),FALSE)*$E3388</f>
        <v>-214.71248835358631</v>
      </c>
      <c r="AB3383" s="5">
        <f ca="1">VLOOKUP(CONCATENATE($F3383," ",$G3383),AllocFactorMatrix,(AB$4+1),FALSE)*$E3388</f>
        <v>0</v>
      </c>
      <c r="AC3383" s="5">
        <f ca="1">VLOOKUP(CONCATENATE($F3383," ",$G3383),AllocFactorMatrix,(AC$4+1),FALSE)*$E3388</f>
        <v>0</v>
      </c>
    </row>
    <row r="3384" spans="4:29" hidden="1" outlineLevel="1">
      <c r="E3384" s="48"/>
      <c r="F3384" s="175" t="str">
        <f>F3388</f>
        <v>RB_GUP</v>
      </c>
      <c r="G3384" s="52" t="str">
        <f>$G$11</f>
        <v>DISTPRI</v>
      </c>
      <c r="H3384" s="4">
        <f t="shared" ca="1" si="1574"/>
        <v>-3404693.3374693571</v>
      </c>
      <c r="I3384" s="5">
        <f ca="1">VLOOKUP(CONCATENATE($F3384," ",$G3384),AllocFactorMatrix,(I$4+1),FALSE)*$E3388</f>
        <v>-2229417.2617736701</v>
      </c>
      <c r="J3384" s="5">
        <f ca="1">VLOOKUP(CONCATENATE($F3384," ",$G3384),AllocFactorMatrix,(J$4+1),FALSE)*$E3388</f>
        <v>-521769.6870501698</v>
      </c>
      <c r="K3384" s="5">
        <f ca="1">VLOOKUP(CONCATENATE($F3384," ",$G3384),AllocFactorMatrix,(K$4+1),FALSE)*$E3388</f>
        <v>-7287.9490015422798</v>
      </c>
      <c r="L3384" s="5">
        <f ca="1">VLOOKUP(CONCATENATE($F3384," ",$G3384),AllocFactorMatrix,(L$4+1),FALSE)*$E3388</f>
        <v>0</v>
      </c>
      <c r="M3384" s="5">
        <f t="shared" ca="1" si="1575"/>
        <v>-529057.63605171209</v>
      </c>
      <c r="N3384" s="5">
        <f ca="1">VLOOKUP(CONCATENATE($F3384," ",$G3384),AllocFactorMatrix,(N$4+1),FALSE)*$E3388</f>
        <v>-302897.53882221435</v>
      </c>
      <c r="O3384" s="5">
        <f ca="1">VLOOKUP(CONCATENATE($F3384," ",$G3384),AllocFactorMatrix,(O$4+1),FALSE)*$E3388</f>
        <v>-54424.384782789864</v>
      </c>
      <c r="P3384" s="5">
        <f ca="1">VLOOKUP(CONCATENATE($F3384," ",$G3384),AllocFactorMatrix,(P$4+1),FALSE)*$E3388</f>
        <v>0</v>
      </c>
      <c r="Q3384" s="5">
        <f ca="1">VLOOKUP(CONCATENATE($F3384," ",$G3384),AllocFactorMatrix,(Q$4+1),FALSE)*$E3388</f>
        <v>0</v>
      </c>
      <c r="R3384" s="5">
        <f t="shared" ca="1" si="1577"/>
        <v>-357321.92360500421</v>
      </c>
      <c r="S3384" s="5">
        <f ca="1">VLOOKUP(CONCATENATE($F3384," ",$G3384),AllocFactorMatrix,(S$4+1),FALSE)*$E3388</f>
        <v>-13696.044442699429</v>
      </c>
      <c r="T3384" s="5">
        <f ca="1">VLOOKUP(CONCATENATE($F3384," ",$G3384),AllocFactorMatrix,(T$4+1),FALSE)*$E3388</f>
        <v>-189387.02364271934</v>
      </c>
      <c r="U3384" s="5">
        <f ca="1">VLOOKUP(CONCATENATE($F3384," ",$G3384),AllocFactorMatrix,(U$4+1),FALSE)*$E3388</f>
        <v>0</v>
      </c>
      <c r="V3384" s="5">
        <f ca="1">VLOOKUP(CONCATENATE($F3384," ",$G3384),AllocFactorMatrix,(V$4+1),FALSE)*$E3388</f>
        <v>0</v>
      </c>
      <c r="W3384" s="5">
        <f t="shared" ca="1" si="1578"/>
        <v>-203083.06808541878</v>
      </c>
      <c r="X3384" s="5">
        <f ca="1">VLOOKUP(CONCATENATE($F3384," ",$G3384),AllocFactorMatrix,(X$4+1),FALSE)*$E3388</f>
        <v>-83052.002300261112</v>
      </c>
      <c r="Y3384" s="5">
        <f ca="1">VLOOKUP(CONCATENATE($F3384," ",$G3384),AllocFactorMatrix,(Y$4+1),FALSE)*$E3388</f>
        <v>-1666.9846599752789</v>
      </c>
      <c r="Z3384" s="5">
        <f t="shared" ca="1" si="1576"/>
        <v>-84718.986960236391</v>
      </c>
      <c r="AA3384" s="5">
        <f ca="1">VLOOKUP(CONCATENATE($F3384," ",$G3384),AllocFactorMatrix,(AA$4+1),FALSE)*$E3388</f>
        <v>-1094.4609933153699</v>
      </c>
      <c r="AB3384" s="5">
        <f ca="1">VLOOKUP(CONCATENATE($F3384," ",$G3384),AllocFactorMatrix,(AB$4+1),FALSE)*$E3388</f>
        <v>0</v>
      </c>
      <c r="AC3384" s="5">
        <f ca="1">VLOOKUP(CONCATENATE($F3384," ",$G3384),AllocFactorMatrix,(AC$4+1),FALSE)*$E3388</f>
        <v>0</v>
      </c>
    </row>
    <row r="3385" spans="4:29" hidden="1" outlineLevel="1">
      <c r="E3385" s="48"/>
      <c r="F3385" s="175" t="str">
        <f>F3388</f>
        <v>RB_GUP</v>
      </c>
      <c r="G3385" s="52" t="str">
        <f>$G$12</f>
        <v>DISTSEC</v>
      </c>
      <c r="H3385" s="4">
        <f t="shared" ca="1" si="1574"/>
        <v>-1632164.1232087768</v>
      </c>
      <c r="I3385" s="5">
        <f ca="1">VLOOKUP(CONCATENATE($F3385," ",$G3385),AllocFactorMatrix,(I$4+1),FALSE)*$E3388</f>
        <v>-1211237.2938230617</v>
      </c>
      <c r="J3385" s="5">
        <f ca="1">VLOOKUP(CONCATENATE($F3385," ",$G3385),AllocFactorMatrix,(J$4+1),FALSE)*$E3388</f>
        <v>-244239.55305689978</v>
      </c>
      <c r="K3385" s="5">
        <f ca="1">VLOOKUP(CONCATENATE($F3385," ",$G3385),AllocFactorMatrix,(K$4+1),FALSE)*$E3388</f>
        <v>0</v>
      </c>
      <c r="L3385" s="5">
        <f ca="1">VLOOKUP(CONCATENATE($F3385," ",$G3385),AllocFactorMatrix,(L$4+1),FALSE)*$E3388</f>
        <v>0</v>
      </c>
      <c r="M3385" s="5">
        <f t="shared" ca="1" si="1575"/>
        <v>-244239.55305689978</v>
      </c>
      <c r="N3385" s="5">
        <f ca="1">VLOOKUP(CONCATENATE($F3385," ",$G3385),AllocFactorMatrix,(N$4+1),FALSE)*$E3388</f>
        <v>-122079.59427528323</v>
      </c>
      <c r="O3385" s="5">
        <f ca="1">VLOOKUP(CONCATENATE($F3385," ",$G3385),AllocFactorMatrix,(O$4+1),FALSE)*$E3388</f>
        <v>0</v>
      </c>
      <c r="P3385" s="5">
        <f ca="1">VLOOKUP(CONCATENATE($F3385," ",$G3385),AllocFactorMatrix,(P$4+1),FALSE)*$E3388</f>
        <v>0</v>
      </c>
      <c r="Q3385" s="5">
        <f ca="1">VLOOKUP(CONCATENATE($F3385," ",$G3385),AllocFactorMatrix,(Q$4+1),FALSE)*$E3388</f>
        <v>0</v>
      </c>
      <c r="R3385" s="5">
        <f t="shared" ca="1" si="1577"/>
        <v>-122079.59427528323</v>
      </c>
      <c r="S3385" s="5">
        <f ca="1">VLOOKUP(CONCATENATE($F3385," ",$G3385),AllocFactorMatrix,(S$4+1),FALSE)*$E3388</f>
        <v>-4563.0493963703539</v>
      </c>
      <c r="T3385" s="5">
        <f ca="1">VLOOKUP(CONCATENATE($F3385," ",$G3385),AllocFactorMatrix,(T$4+1),FALSE)*$E3388</f>
        <v>0</v>
      </c>
      <c r="U3385" s="5">
        <f ca="1">VLOOKUP(CONCATENATE($F3385," ",$G3385),AllocFactorMatrix,(U$4+1),FALSE)*$E3388</f>
        <v>0</v>
      </c>
      <c r="V3385" s="5">
        <f ca="1">VLOOKUP(CONCATENATE($F3385," ",$G3385),AllocFactorMatrix,(V$4+1),FALSE)*$E3388</f>
        <v>0</v>
      </c>
      <c r="W3385" s="5">
        <f t="shared" ca="1" si="1578"/>
        <v>-4563.0493963703539</v>
      </c>
      <c r="X3385" s="5">
        <f ca="1">VLOOKUP(CONCATENATE($F3385," ",$G3385),AllocFactorMatrix,(X$4+1),FALSE)*$E3388</f>
        <v>-34484.646033848891</v>
      </c>
      <c r="Y3385" s="5">
        <f ca="1">VLOOKUP(CONCATENATE($F3385," ",$G3385),AllocFactorMatrix,(Y$4+1),FALSE)*$E3388</f>
        <v>0</v>
      </c>
      <c r="Z3385" s="5">
        <f t="shared" ca="1" si="1576"/>
        <v>-34484.646033848891</v>
      </c>
      <c r="AA3385" s="5">
        <f ca="1">VLOOKUP(CONCATENATE($F3385," ",$G3385),AllocFactorMatrix,(AA$4+1),FALSE)*$E3388</f>
        <v>-407.73168654435955</v>
      </c>
      <c r="AB3385" s="5">
        <f ca="1">VLOOKUP(CONCATENATE($F3385," ",$G3385),AllocFactorMatrix,(AB$4+1),FALSE)*$E3388</f>
        <v>-12549.863128737839</v>
      </c>
      <c r="AC3385" s="5">
        <f ca="1">VLOOKUP(CONCATENATE($F3385," ",$G3385),AllocFactorMatrix,(AC$4+1),FALSE)*$E3388</f>
        <v>-2602.3918080309559</v>
      </c>
    </row>
    <row r="3386" spans="4:29" hidden="1" outlineLevel="1">
      <c r="E3386" s="48"/>
      <c r="F3386" s="175" t="str">
        <f>F3388</f>
        <v>RB_GUP</v>
      </c>
      <c r="G3386" s="52" t="str">
        <f>$G$13</f>
        <v>ENERGY</v>
      </c>
      <c r="H3386" s="4">
        <f t="shared" ca="1" si="1574"/>
        <v>-105667.31399059197</v>
      </c>
      <c r="I3386" s="5">
        <f ca="1">VLOOKUP(CONCATENATE($F3386," ",$G3386),AllocFactorMatrix,(I$4+1),FALSE)*$E3388</f>
        <v>-41346.162729037424</v>
      </c>
      <c r="J3386" s="5">
        <f ca="1">VLOOKUP(CONCATENATE($F3386," ",$G3386),AllocFactorMatrix,(J$4+1),FALSE)*$E3388</f>
        <v>-11928.247985383343</v>
      </c>
      <c r="K3386" s="5">
        <f ca="1">VLOOKUP(CONCATENATE($F3386," ",$G3386),AllocFactorMatrix,(K$4+1),FALSE)*$E3388</f>
        <v>-166.25431665696738</v>
      </c>
      <c r="L3386" s="5">
        <f ca="1">VLOOKUP(CONCATENATE($F3386," ",$G3386),AllocFactorMatrix,(L$4+1),FALSE)*$E3388</f>
        <v>-23.242212566224239</v>
      </c>
      <c r="M3386" s="5">
        <f t="shared" ca="1" si="1575"/>
        <v>-12117.744514606535</v>
      </c>
      <c r="N3386" s="5">
        <f ca="1">VLOOKUP(CONCATENATE($F3386," ",$G3386),AllocFactorMatrix,(N$4+1),FALSE)*$E3388</f>
        <v>-7739.3373481658973</v>
      </c>
      <c r="O3386" s="5">
        <f ca="1">VLOOKUP(CONCATENATE($F3386," ",$G3386),AllocFactorMatrix,(O$4+1),FALSE)*$E3388</f>
        <v>-1380.2254149355833</v>
      </c>
      <c r="P3386" s="5">
        <f ca="1">VLOOKUP(CONCATENATE($F3386," ",$G3386),AllocFactorMatrix,(P$4+1),FALSE)*$E3388</f>
        <v>-281.06444046243882</v>
      </c>
      <c r="Q3386" s="5">
        <f ca="1">VLOOKUP(CONCATENATE($F3386," ",$G3386),AllocFactorMatrix,(Q$4+1),FALSE)*$E3388</f>
        <v>-10.615899036937012</v>
      </c>
      <c r="R3386" s="5">
        <f t="shared" ca="1" si="1577"/>
        <v>-9411.2431026008562</v>
      </c>
      <c r="S3386" s="5">
        <f ca="1">VLOOKUP(CONCATENATE($F3386," ",$G3386),AllocFactorMatrix,(S$4+1),FALSE)*$E3388</f>
        <v>-405.30923761165184</v>
      </c>
      <c r="T3386" s="5">
        <f ca="1">VLOOKUP(CONCATENATE($F3386," ",$G3386),AllocFactorMatrix,(T$4+1),FALSE)*$E3388</f>
        <v>-6408.0161100057403</v>
      </c>
      <c r="U3386" s="5">
        <f ca="1">VLOOKUP(CONCATENATE($F3386," ",$G3386),AllocFactorMatrix,(U$4+1),FALSE)*$E3388</f>
        <v>-27559.83435031648</v>
      </c>
      <c r="V3386" s="5">
        <f ca="1">VLOOKUP(CONCATENATE($F3386," ",$G3386),AllocFactorMatrix,(V$4+1),FALSE)*$E3388</f>
        <v>-5184.2926966272262</v>
      </c>
      <c r="W3386" s="5">
        <f t="shared" ca="1" si="1578"/>
        <v>-39557.4523945611</v>
      </c>
      <c r="X3386" s="5">
        <f ca="1">VLOOKUP(CONCATENATE($F3386," ",$G3386),AllocFactorMatrix,(X$4+1),FALSE)*$E3388</f>
        <v>-2125.9192491313038</v>
      </c>
      <c r="Y3386" s="5">
        <f ca="1">VLOOKUP(CONCATENATE($F3386," ",$G3386),AllocFactorMatrix,(Y$4+1),FALSE)*$E3388</f>
        <v>-42.656145662195975</v>
      </c>
      <c r="Z3386" s="5">
        <f t="shared" ca="1" si="1576"/>
        <v>-2168.5753947935</v>
      </c>
      <c r="AA3386" s="5">
        <f ca="1">VLOOKUP(CONCATENATE($F3386," ",$G3386),AllocFactorMatrix,(AA$4+1),FALSE)*$E3388</f>
        <v>-38.049464847157523</v>
      </c>
      <c r="AB3386" s="5">
        <f ca="1">VLOOKUP(CONCATENATE($F3386," ",$G3386),AllocFactorMatrix,(AB$4+1),FALSE)*$E3388</f>
        <v>-852.29498136388133</v>
      </c>
      <c r="AC3386" s="5">
        <f ca="1">VLOOKUP(CONCATENATE($F3386," ",$G3386),AllocFactorMatrix,(AC$4+1),FALSE)*$E3388</f>
        <v>-175.79140878149849</v>
      </c>
    </row>
    <row r="3387" spans="4:29" hidden="1" outlineLevel="1">
      <c r="E3387" s="48"/>
      <c r="F3387" s="175" t="str">
        <f>F3388</f>
        <v>RB_GUP</v>
      </c>
      <c r="G3387" s="52" t="str">
        <f>$G$14</f>
        <v>CUSTOMER</v>
      </c>
      <c r="H3387" s="4">
        <f t="shared" ca="1" si="1574"/>
        <v>-769228.42674780195</v>
      </c>
      <c r="I3387" s="5">
        <f ca="1">VLOOKUP(CONCATENATE($F3387," ",$G3387),AllocFactorMatrix,(I$4+1),FALSE)*$E3388</f>
        <v>-381003.58569637022</v>
      </c>
      <c r="J3387" s="5">
        <f ca="1">VLOOKUP(CONCATENATE($F3387," ",$G3387),AllocFactorMatrix,(J$4+1),FALSE)*$E3388</f>
        <v>-121431.34436479209</v>
      </c>
      <c r="K3387" s="5">
        <f ca="1">VLOOKUP(CONCATENATE($F3387," ",$G3387),AllocFactorMatrix,(K$4+1),FALSE)*$E3388</f>
        <v>-7751.1120306218227</v>
      </c>
      <c r="L3387" s="5">
        <f ca="1">VLOOKUP(CONCATENATE($F3387," ",$G3387),AllocFactorMatrix,(L$4+1),FALSE)*$E3388</f>
        <v>-1303.6339024392378</v>
      </c>
      <c r="M3387" s="5">
        <f t="shared" ca="1" si="1575"/>
        <v>-130486.09029785315</v>
      </c>
      <c r="N3387" s="5">
        <f ca="1">VLOOKUP(CONCATENATE($F3387," ",$G3387),AllocFactorMatrix,(N$4+1),FALSE)*$E3388</f>
        <v>-9467.2572969493431</v>
      </c>
      <c r="O3387" s="5">
        <f ca="1">VLOOKUP(CONCATENATE($F3387," ",$G3387),AllocFactorMatrix,(O$4+1),FALSE)*$E3388</f>
        <v>-2736.5618449742824</v>
      </c>
      <c r="P3387" s="5">
        <f ca="1">VLOOKUP(CONCATENATE($F3387," ",$G3387),AllocFactorMatrix,(P$4+1),FALSE)*$E3388</f>
        <v>-3205.5749859133007</v>
      </c>
      <c r="Q3387" s="5">
        <f ca="1">VLOOKUP(CONCATENATE($F3387," ",$G3387),AllocFactorMatrix,(Q$4+1),FALSE)*$E3388</f>
        <v>-400.52876266540829</v>
      </c>
      <c r="R3387" s="5">
        <f t="shared" ca="1" si="1577"/>
        <v>-15809.922890502334</v>
      </c>
      <c r="S3387" s="5">
        <f ca="1">VLOOKUP(CONCATENATE($F3387," ",$G3387),AllocFactorMatrix,(S$4+1),FALSE)*$E3388</f>
        <v>-62.68529805131741</v>
      </c>
      <c r="T3387" s="5">
        <f ca="1">VLOOKUP(CONCATENATE($F3387," ",$G3387),AllocFactorMatrix,(T$4+1),FALSE)*$E3388</f>
        <v>-1942.334349268313</v>
      </c>
      <c r="U3387" s="5">
        <f ca="1">VLOOKUP(CONCATENATE($F3387," ",$G3387),AllocFactorMatrix,(U$4+1),FALSE)*$E3388</f>
        <v>-5388.2858243851315</v>
      </c>
      <c r="V3387" s="5">
        <f ca="1">VLOOKUP(CONCATENATE($F3387," ",$G3387),AllocFactorMatrix,(V$4+1),FALSE)*$E3388</f>
        <v>-1602.1709373859135</v>
      </c>
      <c r="W3387" s="5">
        <f t="shared" ca="1" si="1578"/>
        <v>-8995.4764090906756</v>
      </c>
      <c r="X3387" s="5">
        <f ca="1">VLOOKUP(CONCATENATE($F3387," ",$G3387),AllocFactorMatrix,(X$4+1),FALSE)*$E3388</f>
        <v>-1913.1738225512938</v>
      </c>
      <c r="Y3387" s="5">
        <f ca="1">VLOOKUP(CONCATENATE($F3387," ",$G3387),AllocFactorMatrix,(Y$4+1),FALSE)*$E3388</f>
        <v>-35.823985833986299</v>
      </c>
      <c r="Z3387" s="5">
        <f t="shared" ca="1" si="1576"/>
        <v>-1948.9978083852802</v>
      </c>
      <c r="AA3387" s="5">
        <f ca="1">VLOOKUP(CONCATENATE($F3387," ",$G3387),AllocFactorMatrix,(AA$4+1),FALSE)*$E3388</f>
        <v>-185.07755252235236</v>
      </c>
      <c r="AB3387" s="5">
        <f ca="1">VLOOKUP(CONCATENATE($F3387," ",$G3387),AllocFactorMatrix,(AB$4+1),FALSE)*$E3388</f>
        <v>-203389.50890558967</v>
      </c>
      <c r="AC3387" s="5">
        <f ca="1">VLOOKUP(CONCATENATE($F3387," ",$G3387),AllocFactorMatrix,(AC$4+1),FALSE)*$E3388</f>
        <v>-27409.767187488123</v>
      </c>
    </row>
    <row r="3388" spans="4:29" collapsed="1">
      <c r="D3388" s="52" t="s">
        <v>686</v>
      </c>
      <c r="E3388" s="58">
        <v>-15496136</v>
      </c>
      <c r="F3388" s="93" t="s">
        <v>73</v>
      </c>
      <c r="G3388" s="52" t="str">
        <f>$G$15</f>
        <v>TOTAL</v>
      </c>
      <c r="H3388" s="4">
        <f t="shared" ca="1" si="1574"/>
        <v>-15496136.000000004</v>
      </c>
      <c r="I3388" s="5">
        <f ca="1">VLOOKUP(CONCATENATE($F3388," ",$G3388),AllocFactorMatrix,(I$4+1),FALSE)*$E3388</f>
        <v>-8790155.3037329279</v>
      </c>
      <c r="J3388" s="5">
        <f ca="1">VLOOKUP(CONCATENATE($F3388," ",$G3388),AllocFactorMatrix,(J$4+1),FALSE)*$E3388</f>
        <v>-2048910.2637004219</v>
      </c>
      <c r="K3388" s="5">
        <f ca="1">VLOOKUP(CONCATENATE($F3388," ",$G3388),AllocFactorMatrix,(K$4+1),FALSE)*$E3388</f>
        <v>-31195.184995693769</v>
      </c>
      <c r="L3388" s="5">
        <f ca="1">VLOOKUP(CONCATENATE($F3388," ",$G3388),AllocFactorMatrix,(L$4+1),FALSE)*$E3388</f>
        <v>-3613.2522123897052</v>
      </c>
      <c r="M3388" s="5">
        <f t="shared" ca="1" si="1575"/>
        <v>-2083718.7009085054</v>
      </c>
      <c r="N3388" s="5">
        <f ca="1">VLOOKUP(CONCATENATE($F3388," ",$G3388),AllocFactorMatrix,(N$4+1),FALSE)*$E3388</f>
        <v>-1124638.9075644286</v>
      </c>
      <c r="O3388" s="5">
        <f ca="1">VLOOKUP(CONCATENATE($F3388," ",$G3388),AllocFactorMatrix,(O$4+1),FALSE)*$E3388</f>
        <v>-180861.05117742493</v>
      </c>
      <c r="P3388" s="5">
        <f ca="1">VLOOKUP(CONCATENATE($F3388," ",$G3388),AllocFactorMatrix,(P$4+1),FALSE)*$E3388</f>
        <v>-28923.836703195459</v>
      </c>
      <c r="Q3388" s="5">
        <f ca="1">VLOOKUP(CONCATENATE($F3388," ",$G3388),AllocFactorMatrix,(Q$4+1),FALSE)*$E3388</f>
        <v>-1271.59530750715</v>
      </c>
      <c r="R3388" s="5">
        <f t="shared" ca="1" si="1577"/>
        <v>-1335695.390752556</v>
      </c>
      <c r="S3388" s="5">
        <f ca="1">VLOOKUP(CONCATENATE($F3388," ",$G3388),AllocFactorMatrix,(S$4+1),FALSE)*$E3388</f>
        <v>-50911.753965932498</v>
      </c>
      <c r="T3388" s="5">
        <f ca="1">VLOOKUP(CONCATENATE($F3388," ",$G3388),AllocFactorMatrix,(T$4+1),FALSE)*$E3388</f>
        <v>-633657.24834695144</v>
      </c>
      <c r="U3388" s="5">
        <f ca="1">VLOOKUP(CONCATENATE($F3388," ",$G3388),AllocFactorMatrix,(U$4+1),FALSE)*$E3388</f>
        <v>-1741377.3342901417</v>
      </c>
      <c r="V3388" s="5">
        <f ca="1">VLOOKUP(CONCATENATE($F3388," ",$G3388),AllocFactorMatrix,(V$4+1),FALSE)*$E3388</f>
        <v>-283005.87098291848</v>
      </c>
      <c r="W3388" s="5">
        <f t="shared" ca="1" si="1578"/>
        <v>-2708952.2075859443</v>
      </c>
      <c r="X3388" s="5">
        <f ca="1">VLOOKUP(CONCATENATE($F3388," ",$G3388),AllocFactorMatrix,(X$4+1),FALSE)*$E3388</f>
        <v>-308862.13121844403</v>
      </c>
      <c r="Y3388" s="5">
        <f ca="1">VLOOKUP(CONCATENATE($F3388," ",$G3388),AllocFactorMatrix,(Y$4+1),FALSE)*$E3388</f>
        <v>-5487.7652539058872</v>
      </c>
      <c r="Z3388" s="5">
        <f t="shared" ca="1" si="1576"/>
        <v>-314349.89647234994</v>
      </c>
      <c r="AA3388" s="5">
        <f ca="1">VLOOKUP(CONCATENATE($F3388," ",$G3388),AllocFactorMatrix,(AA$4+1),FALSE)*$E3388</f>
        <v>-4197.6278082258023</v>
      </c>
      <c r="AB3388" s="5">
        <f ca="1">VLOOKUP(CONCATENATE($F3388," ",$G3388),AllocFactorMatrix,(AB$4+1),FALSE)*$E3388</f>
        <v>-226821.1921622002</v>
      </c>
      <c r="AC3388" s="5">
        <f ca="1">VLOOKUP(CONCATENATE($F3388," ",$G3388),AllocFactorMatrix,(AC$4+1),FALSE)*$E3388</f>
        <v>-32245.680577294144</v>
      </c>
    </row>
    <row r="3389" spans="4:29" hidden="1" outlineLevel="1">
      <c r="E3389" s="11"/>
      <c r="F3389" s="107"/>
      <c r="G3389" s="52" t="str">
        <f>$G$8</f>
        <v>PRODUCTION</v>
      </c>
      <c r="H3389" s="4">
        <f t="shared" ref="H3389:AC3389" ca="1" si="1579">+H3373+H3381</f>
        <v>-31822614.701676037</v>
      </c>
      <c r="I3389" s="4">
        <f t="shared" ca="1" si="1579"/>
        <v>-26516665.51767936</v>
      </c>
      <c r="J3389" s="4">
        <f t="shared" ca="1" si="1579"/>
        <v>-253119.97223522596</v>
      </c>
      <c r="K3389" s="4">
        <f t="shared" ca="1" si="1579"/>
        <v>-45904.780642457627</v>
      </c>
      <c r="L3389" s="4">
        <f t="shared" ca="1" si="1579"/>
        <v>938.2905096650386</v>
      </c>
      <c r="M3389" s="4">
        <f t="shared" ca="1" si="1579"/>
        <v>-298086.46236801904</v>
      </c>
      <c r="N3389" s="4">
        <f t="shared" ca="1" si="1579"/>
        <v>-1130532.5572714787</v>
      </c>
      <c r="O3389" s="4">
        <f t="shared" ca="1" si="1579"/>
        <v>110913.78408908183</v>
      </c>
      <c r="P3389" s="4">
        <f t="shared" ca="1" si="1579"/>
        <v>-46611.494823330817</v>
      </c>
      <c r="Q3389" s="4">
        <f t="shared" ca="1" si="1579"/>
        <v>-7231.126994258756</v>
      </c>
      <c r="R3389" s="4">
        <f t="shared" ca="1" si="1579"/>
        <v>-1073461.394999983</v>
      </c>
      <c r="S3389" s="4">
        <f t="shared" ca="1" si="1579"/>
        <v>-60205.374083686431</v>
      </c>
      <c r="T3389" s="4">
        <f t="shared" ca="1" si="1579"/>
        <v>415441.96740229602</v>
      </c>
      <c r="U3389" s="4">
        <f t="shared" ca="1" si="1579"/>
        <v>-4610578.8176409025</v>
      </c>
      <c r="V3389" s="4">
        <f t="shared" ca="1" si="1579"/>
        <v>280977.25601875712</v>
      </c>
      <c r="W3389" s="4">
        <f t="shared" ca="1" si="1579"/>
        <v>-3974364.9683035202</v>
      </c>
      <c r="X3389" s="4">
        <f t="shared" ca="1" si="1579"/>
        <v>-38333.755947994665</v>
      </c>
      <c r="Y3389" s="4">
        <f t="shared" ca="1" si="1579"/>
        <v>-7384.0646016106421</v>
      </c>
      <c r="Z3389" s="4">
        <f t="shared" ca="1" si="1579"/>
        <v>-45717.820549604541</v>
      </c>
      <c r="AA3389" s="4">
        <f t="shared" ca="1" si="1579"/>
        <v>3786.0624824758052</v>
      </c>
      <c r="AB3389" s="4">
        <f t="shared" ca="1" si="1579"/>
        <v>64758.691913070375</v>
      </c>
      <c r="AC3389" s="4">
        <f t="shared" ca="1" si="1579"/>
        <v>17136.707828959563</v>
      </c>
    </row>
    <row r="3390" spans="4:29" hidden="1" outlineLevel="1">
      <c r="E3390" s="11"/>
      <c r="F3390" s="107"/>
      <c r="G3390" s="52" t="str">
        <f>$G$9</f>
        <v>BULKTRAN</v>
      </c>
      <c r="H3390" s="4">
        <f t="shared" ref="H3390:AC3390" ca="1" si="1580">+H3374+H3382</f>
        <v>-7951405.5079591284</v>
      </c>
      <c r="I3390" s="4">
        <f t="shared" ca="1" si="1580"/>
        <v>-14212942.975088142</v>
      </c>
      <c r="J3390" s="4">
        <f t="shared" ca="1" si="1580"/>
        <v>256668.43646737584</v>
      </c>
      <c r="K3390" s="4">
        <f t="shared" ca="1" si="1580"/>
        <v>-16204.887774496427</v>
      </c>
      <c r="L3390" s="4">
        <f t="shared" ca="1" si="1580"/>
        <v>-16438.348956176102</v>
      </c>
      <c r="M3390" s="4">
        <f t="shared" ca="1" si="1580"/>
        <v>224025.19973670301</v>
      </c>
      <c r="N3390" s="4">
        <f t="shared" ca="1" si="1580"/>
        <v>-80876.103883399453</v>
      </c>
      <c r="O3390" s="4">
        <f t="shared" ca="1" si="1580"/>
        <v>352821.86485637107</v>
      </c>
      <c r="P3390" s="4">
        <f t="shared" ca="1" si="1580"/>
        <v>27612.127880831449</v>
      </c>
      <c r="Q3390" s="4">
        <f t="shared" ca="1" si="1580"/>
        <v>-5410.1741788269928</v>
      </c>
      <c r="R3390" s="4">
        <f t="shared" ca="1" si="1580"/>
        <v>294147.71467497572</v>
      </c>
      <c r="S3390" s="4">
        <f t="shared" ca="1" si="1580"/>
        <v>-33457.416527538924</v>
      </c>
      <c r="T3390" s="4">
        <f t="shared" ca="1" si="1580"/>
        <v>1356404.7744521899</v>
      </c>
      <c r="U3390" s="4">
        <f t="shared" ca="1" si="1580"/>
        <v>3075306.2440824946</v>
      </c>
      <c r="V3390" s="4">
        <f t="shared" ca="1" si="1580"/>
        <v>1229424.8033870058</v>
      </c>
      <c r="W3390" s="4">
        <f t="shared" ca="1" si="1580"/>
        <v>5627678.4053941509</v>
      </c>
      <c r="X3390" s="4">
        <f t="shared" ca="1" si="1580"/>
        <v>69136.047145863427</v>
      </c>
      <c r="Y3390" s="4">
        <f t="shared" ca="1" si="1580"/>
        <v>-3057.2499627006719</v>
      </c>
      <c r="Z3390" s="4">
        <f t="shared" ca="1" si="1580"/>
        <v>66078.797183162766</v>
      </c>
      <c r="AA3390" s="4">
        <f t="shared" ca="1" si="1580"/>
        <v>2696.8801331503432</v>
      </c>
      <c r="AB3390" s="4">
        <f t="shared" ca="1" si="1580"/>
        <v>37404.229613647141</v>
      </c>
      <c r="AC3390" s="4">
        <f t="shared" ca="1" si="1580"/>
        <v>9506.2403932352427</v>
      </c>
    </row>
    <row r="3391" spans="4:29" hidden="1" outlineLevel="1">
      <c r="E3391" s="11"/>
      <c r="F3391" s="107"/>
      <c r="G3391" s="52" t="str">
        <f>$G$10</f>
        <v>SUBTRAN</v>
      </c>
      <c r="H3391" s="4">
        <f t="shared" ref="H3391:AC3391" ca="1" si="1581">+H3375+H3383</f>
        <v>-2407154.4753222088</v>
      </c>
      <c r="I3391" s="4">
        <f t="shared" ca="1" si="1581"/>
        <v>-3824117.2601518426</v>
      </c>
      <c r="J3391" s="4">
        <f t="shared" ca="1" si="1581"/>
        <v>47267.016720752363</v>
      </c>
      <c r="K3391" s="4">
        <f t="shared" ca="1" si="1581"/>
        <v>-4605.0904585161506</v>
      </c>
      <c r="L3391" s="4">
        <f t="shared" ca="1" si="1581"/>
        <v>-5332.1183052630267</v>
      </c>
      <c r="M3391" s="4">
        <f t="shared" ca="1" si="1581"/>
        <v>37329.807956972945</v>
      </c>
      <c r="N3391" s="4">
        <f t="shared" ca="1" si="1581"/>
        <v>-32461.573600310709</v>
      </c>
      <c r="O3391" s="4">
        <f t="shared" ca="1" si="1581"/>
        <v>88615.004269994737</v>
      </c>
      <c r="P3391" s="4">
        <f t="shared" ca="1" si="1581"/>
        <v>8621.4286733262761</v>
      </c>
      <c r="Q3391" s="4">
        <f t="shared" ca="1" si="1581"/>
        <v>0</v>
      </c>
      <c r="R3391" s="4">
        <f t="shared" ca="1" si="1581"/>
        <v>64774.859343010234</v>
      </c>
      <c r="S3391" s="4">
        <f t="shared" ca="1" si="1581"/>
        <v>-8703.285808005865</v>
      </c>
      <c r="T3391" s="4">
        <f t="shared" ca="1" si="1581"/>
        <v>336858.27612754732</v>
      </c>
      <c r="U3391" s="4">
        <f t="shared" ca="1" si="1581"/>
        <v>972337.21050389518</v>
      </c>
      <c r="V3391" s="4">
        <f t="shared" ca="1" si="1581"/>
        <v>0</v>
      </c>
      <c r="W3391" s="4">
        <f t="shared" ca="1" si="1581"/>
        <v>1300492.2008234374</v>
      </c>
      <c r="X3391" s="4">
        <f t="shared" ca="1" si="1581"/>
        <v>14563.014044336598</v>
      </c>
      <c r="Y3391" s="4">
        <f t="shared" ca="1" si="1581"/>
        <v>-852.25550015893623</v>
      </c>
      <c r="Z3391" s="4">
        <f t="shared" ca="1" si="1581"/>
        <v>13710.758544177665</v>
      </c>
      <c r="AA3391" s="4">
        <f t="shared" ca="1" si="1581"/>
        <v>655.15816203706174</v>
      </c>
      <c r="AB3391" s="4">
        <f t="shared" ca="1" si="1581"/>
        <v>0</v>
      </c>
      <c r="AC3391" s="4">
        <f t="shared" ca="1" si="1581"/>
        <v>0</v>
      </c>
    </row>
    <row r="3392" spans="4:29" hidden="1" outlineLevel="1">
      <c r="E3392" s="11"/>
      <c r="F3392" s="107"/>
      <c r="G3392" s="52" t="str">
        <f>$G$11</f>
        <v>DISTPRI</v>
      </c>
      <c r="H3392" s="4">
        <f t="shared" ref="H3392:AC3392" ca="1" si="1582">+H3376+H3384</f>
        <v>-15327279.879881471</v>
      </c>
      <c r="I3392" s="4">
        <f t="shared" ca="1" si="1582"/>
        <v>-17494014.42861414</v>
      </c>
      <c r="J3392" s="4">
        <f t="shared" ca="1" si="1582"/>
        <v>649049.13163520512</v>
      </c>
      <c r="K3392" s="4">
        <f t="shared" ca="1" si="1582"/>
        <v>-20950.891972322217</v>
      </c>
      <c r="L3392" s="4">
        <f t="shared" ca="1" si="1582"/>
        <v>0</v>
      </c>
      <c r="M3392" s="4">
        <f t="shared" ca="1" si="1582"/>
        <v>628098.23966288078</v>
      </c>
      <c r="N3392" s="4">
        <f t="shared" ca="1" si="1582"/>
        <v>-143971.12128162896</v>
      </c>
      <c r="O3392" s="4">
        <f t="shared" ca="1" si="1582"/>
        <v>338247.84193099686</v>
      </c>
      <c r="P3392" s="4">
        <f t="shared" ca="1" si="1582"/>
        <v>0</v>
      </c>
      <c r="Q3392" s="4">
        <f t="shared" ca="1" si="1582"/>
        <v>0</v>
      </c>
      <c r="R3392" s="4">
        <f t="shared" ca="1" si="1582"/>
        <v>194276.72064936801</v>
      </c>
      <c r="S3392" s="4">
        <f t="shared" ca="1" si="1582"/>
        <v>-28186.975360882443</v>
      </c>
      <c r="T3392" s="4">
        <f t="shared" ca="1" si="1582"/>
        <v>1248021.549323217</v>
      </c>
      <c r="U3392" s="4">
        <f t="shared" ca="1" si="1582"/>
        <v>0</v>
      </c>
      <c r="V3392" s="4">
        <f t="shared" ca="1" si="1582"/>
        <v>0</v>
      </c>
      <c r="W3392" s="4">
        <f t="shared" ca="1" si="1582"/>
        <v>1219834.5739623336</v>
      </c>
      <c r="X3392" s="4">
        <f t="shared" ca="1" si="1582"/>
        <v>123129.1967407742</v>
      </c>
      <c r="Y3392" s="4">
        <f t="shared" ca="1" si="1582"/>
        <v>-3021.7640075836525</v>
      </c>
      <c r="Z3392" s="4">
        <f t="shared" ca="1" si="1582"/>
        <v>120107.43273319048</v>
      </c>
      <c r="AA3392" s="4">
        <f t="shared" ca="1" si="1582"/>
        <v>4417.5817249155298</v>
      </c>
      <c r="AB3392" s="4">
        <f t="shared" ca="1" si="1582"/>
        <v>0</v>
      </c>
      <c r="AC3392" s="4">
        <f t="shared" ca="1" si="1582"/>
        <v>0</v>
      </c>
    </row>
    <row r="3393" spans="2:29" hidden="1" outlineLevel="1">
      <c r="E3393" s="11"/>
      <c r="F3393" s="107"/>
      <c r="G3393" s="52" t="str">
        <f>$G$12</f>
        <v>DISTSEC</v>
      </c>
      <c r="H3393" s="4">
        <f t="shared" ref="H3393:AC3393" ca="1" si="1583">+H3377+H3385</f>
        <v>-9159565.2290579267</v>
      </c>
      <c r="I3393" s="4">
        <f t="shared" ca="1" si="1583"/>
        <v>-9588666.1862137597</v>
      </c>
      <c r="J3393" s="4">
        <f t="shared" ca="1" si="1583"/>
        <v>277903.71613837068</v>
      </c>
      <c r="K3393" s="4">
        <f t="shared" ca="1" si="1583"/>
        <v>0</v>
      </c>
      <c r="L3393" s="4">
        <f t="shared" ca="1" si="1583"/>
        <v>0</v>
      </c>
      <c r="M3393" s="4">
        <f t="shared" ca="1" si="1583"/>
        <v>277903.71613837068</v>
      </c>
      <c r="N3393" s="4">
        <f t="shared" ca="1" si="1583"/>
        <v>-62320.756363669425</v>
      </c>
      <c r="O3393" s="4">
        <f t="shared" ca="1" si="1583"/>
        <v>0</v>
      </c>
      <c r="P3393" s="4">
        <f t="shared" ca="1" si="1583"/>
        <v>0</v>
      </c>
      <c r="Q3393" s="4">
        <f t="shared" ca="1" si="1583"/>
        <v>0</v>
      </c>
      <c r="R3393" s="4">
        <f t="shared" ca="1" si="1583"/>
        <v>-62320.756363669425</v>
      </c>
      <c r="S3393" s="4">
        <f t="shared" ca="1" si="1583"/>
        <v>-9964.4987306576659</v>
      </c>
      <c r="T3393" s="4">
        <f t="shared" ca="1" si="1583"/>
        <v>0</v>
      </c>
      <c r="U3393" s="4">
        <f t="shared" ca="1" si="1583"/>
        <v>0</v>
      </c>
      <c r="V3393" s="4">
        <f t="shared" ca="1" si="1583"/>
        <v>0</v>
      </c>
      <c r="W3393" s="4">
        <f t="shared" ca="1" si="1583"/>
        <v>-9964.4987306576659</v>
      </c>
      <c r="X3393" s="4">
        <f t="shared" ca="1" si="1583"/>
        <v>48043.62509165964</v>
      </c>
      <c r="Y3393" s="4">
        <f t="shared" ca="1" si="1583"/>
        <v>0</v>
      </c>
      <c r="Z3393" s="4">
        <f t="shared" ca="1" si="1583"/>
        <v>48043.62509165964</v>
      </c>
      <c r="AA3393" s="4">
        <f t="shared" ca="1" si="1583"/>
        <v>1589.1669666391876</v>
      </c>
      <c r="AB3393" s="4">
        <f t="shared" ca="1" si="1583"/>
        <v>138309.53319847304</v>
      </c>
      <c r="AC3393" s="4">
        <f t="shared" ca="1" si="1583"/>
        <v>35540.170855027958</v>
      </c>
    </row>
    <row r="3394" spans="2:29" hidden="1" outlineLevel="1">
      <c r="E3394" s="11"/>
      <c r="F3394" s="107"/>
      <c r="G3394" s="52" t="str">
        <f>$G$13</f>
        <v>ENERGY</v>
      </c>
      <c r="H3394" s="4">
        <f t="shared" ref="H3394:AC3394" ca="1" si="1584">+H3378+H3386</f>
        <v>-11480538.955751849</v>
      </c>
      <c r="I3394" s="4">
        <f t="shared" ca="1" si="1584"/>
        <v>-134227.37187680669</v>
      </c>
      <c r="J3394" s="4">
        <f t="shared" ca="1" si="1584"/>
        <v>-166824.34459539843</v>
      </c>
      <c r="K3394" s="4">
        <f t="shared" ca="1" si="1584"/>
        <v>-6979.5758125077973</v>
      </c>
      <c r="L3394" s="4">
        <f t="shared" ca="1" si="1584"/>
        <v>18808.220294735296</v>
      </c>
      <c r="M3394" s="4">
        <f t="shared" ca="1" si="1584"/>
        <v>-154995.70011316909</v>
      </c>
      <c r="N3394" s="4">
        <f t="shared" ca="1" si="1584"/>
        <v>-460358.47741316853</v>
      </c>
      <c r="O3394" s="4">
        <f t="shared" ca="1" si="1584"/>
        <v>-255902.31623247155</v>
      </c>
      <c r="P3394" s="4">
        <f t="shared" ca="1" si="1584"/>
        <v>-49939.418686561075</v>
      </c>
      <c r="Q3394" s="4">
        <f t="shared" ca="1" si="1584"/>
        <v>1556.95698357067</v>
      </c>
      <c r="R3394" s="4">
        <f t="shared" ca="1" si="1584"/>
        <v>-764643.25534863234</v>
      </c>
      <c r="S3394" s="4">
        <f t="shared" ca="1" si="1584"/>
        <v>6075.5934508599721</v>
      </c>
      <c r="T3394" s="4">
        <f t="shared" ca="1" si="1584"/>
        <v>-1292985.2711341751</v>
      </c>
      <c r="U3394" s="4">
        <f t="shared" ca="1" si="1584"/>
        <v>-7669810.7176516112</v>
      </c>
      <c r="V3394" s="4">
        <f t="shared" ca="1" si="1584"/>
        <v>-1436167.2885152288</v>
      </c>
      <c r="W3394" s="4">
        <f t="shared" ca="1" si="1584"/>
        <v>-10392887.683850164</v>
      </c>
      <c r="X3394" s="4">
        <f t="shared" ca="1" si="1584"/>
        <v>-56986.458403207384</v>
      </c>
      <c r="Y3394" s="4">
        <f t="shared" ca="1" si="1584"/>
        <v>-504.16604835161229</v>
      </c>
      <c r="Z3394" s="4">
        <f t="shared" ca="1" si="1584"/>
        <v>-57490.624451559321</v>
      </c>
      <c r="AA3394" s="4">
        <f t="shared" ca="1" si="1584"/>
        <v>-5.4403396355490798</v>
      </c>
      <c r="AB3394" s="4">
        <f t="shared" ca="1" si="1584"/>
        <v>17217.043274551703</v>
      </c>
      <c r="AC3394" s="4">
        <f t="shared" ca="1" si="1584"/>
        <v>6494.076953548556</v>
      </c>
    </row>
    <row r="3395" spans="2:29" hidden="1" outlineLevel="1">
      <c r="E3395" s="11"/>
      <c r="F3395" s="107"/>
      <c r="G3395" s="52" t="str">
        <f>$G$14</f>
        <v>CUSTOMER</v>
      </c>
      <c r="H3395" s="4">
        <f t="shared" ref="H3395:AC3395" ca="1" si="1585">+H3379+H3387</f>
        <v>-18181.315582217881</v>
      </c>
      <c r="I3395" s="4">
        <f t="shared" ca="1" si="1585"/>
        <v>-2834453.7772829784</v>
      </c>
      <c r="J3395" s="4">
        <f t="shared" ca="1" si="1585"/>
        <v>170243.91860604781</v>
      </c>
      <c r="K3395" s="4">
        <f t="shared" ca="1" si="1585"/>
        <v>-22021.443160873983</v>
      </c>
      <c r="L3395" s="4">
        <f t="shared" ca="1" si="1585"/>
        <v>-9977.1747604802713</v>
      </c>
      <c r="M3395" s="4">
        <f t="shared" ca="1" si="1585"/>
        <v>138245.30068469374</v>
      </c>
      <c r="N3395" s="4">
        <f t="shared" ca="1" si="1585"/>
        <v>-5056.7402527721188</v>
      </c>
      <c r="O3395" s="4">
        <f t="shared" ca="1" si="1585"/>
        <v>15576.850905853502</v>
      </c>
      <c r="P3395" s="4">
        <f t="shared" ca="1" si="1585"/>
        <v>2727.1896066698196</v>
      </c>
      <c r="Q3395" s="4">
        <f t="shared" ca="1" si="1585"/>
        <v>-5438.7324019705038</v>
      </c>
      <c r="R3395" s="4">
        <f t="shared" ca="1" si="1585"/>
        <v>7808.567857780683</v>
      </c>
      <c r="S3395" s="4">
        <f t="shared" ca="1" si="1585"/>
        <v>-114.93929382206031</v>
      </c>
      <c r="T3395" s="4">
        <f t="shared" ca="1" si="1585"/>
        <v>11641.73332007655</v>
      </c>
      <c r="U3395" s="4">
        <f t="shared" ca="1" si="1585"/>
        <v>4959.2081639343614</v>
      </c>
      <c r="V3395" s="4">
        <f t="shared" ca="1" si="1585"/>
        <v>11678.938806771223</v>
      </c>
      <c r="W3395" s="4">
        <f t="shared" ca="1" si="1585"/>
        <v>28164.940996960031</v>
      </c>
      <c r="X3395" s="4">
        <f t="shared" ca="1" si="1585"/>
        <v>2897.2618784816923</v>
      </c>
      <c r="Y3395" s="4">
        <f t="shared" ca="1" si="1585"/>
        <v>-60.458893639123332</v>
      </c>
      <c r="Z3395" s="4">
        <f t="shared" ca="1" si="1585"/>
        <v>2836.8029848425713</v>
      </c>
      <c r="AA3395" s="4">
        <f t="shared" ca="1" si="1585"/>
        <v>760.92706421178502</v>
      </c>
      <c r="AB3395" s="4">
        <f t="shared" ca="1" si="1585"/>
        <v>2263937.3784717671</v>
      </c>
      <c r="AC3395" s="4">
        <f t="shared" ca="1" si="1585"/>
        <v>374518.54364050977</v>
      </c>
    </row>
    <row r="3396" spans="2:29" collapsed="1">
      <c r="B3396" s="104" t="s">
        <v>156</v>
      </c>
      <c r="E3396" s="4">
        <f>+E3380+E3388</f>
        <v>-78166740.065230936</v>
      </c>
      <c r="F3396" s="175"/>
      <c r="G3396" s="52" t="str">
        <f>$G$15</f>
        <v>TOTAL</v>
      </c>
      <c r="H3396" s="4">
        <f t="shared" ref="H3396:AC3396" ca="1" si="1586">+H3380+H3388</f>
        <v>-78166740.065230772</v>
      </c>
      <c r="I3396" s="4">
        <f t="shared" ca="1" si="1586"/>
        <v>-74605087.516907036</v>
      </c>
      <c r="J3396" s="4">
        <f t="shared" ca="1" si="1586"/>
        <v>981187.90273712203</v>
      </c>
      <c r="K3396" s="4">
        <f t="shared" ca="1" si="1586"/>
        <v>-116666.66982117406</v>
      </c>
      <c r="L3396" s="4">
        <f t="shared" ca="1" si="1586"/>
        <v>-12001.131217519205</v>
      </c>
      <c r="M3396" s="4">
        <f t="shared" ca="1" si="1586"/>
        <v>852520.1016984256</v>
      </c>
      <c r="N3396" s="4">
        <f t="shared" ca="1" si="1586"/>
        <v>-1915577.3300664448</v>
      </c>
      <c r="O3396" s="4">
        <f t="shared" ca="1" si="1586"/>
        <v>650273.02981982683</v>
      </c>
      <c r="P3396" s="4">
        <f t="shared" ca="1" si="1586"/>
        <v>-57590.167349064533</v>
      </c>
      <c r="Q3396" s="4">
        <f t="shared" ca="1" si="1586"/>
        <v>-16523.07659148558</v>
      </c>
      <c r="R3396" s="4">
        <f t="shared" ca="1" si="1586"/>
        <v>-1339417.5441871632</v>
      </c>
      <c r="S3396" s="4">
        <f t="shared" ca="1" si="1586"/>
        <v>-134556.89635373361</v>
      </c>
      <c r="T3396" s="4">
        <f t="shared" ca="1" si="1586"/>
        <v>2075383.0294911498</v>
      </c>
      <c r="U3396" s="4">
        <f t="shared" ca="1" si="1586"/>
        <v>-8227786.8725421764</v>
      </c>
      <c r="V3396" s="4">
        <f t="shared" ca="1" si="1586"/>
        <v>85913.709697303071</v>
      </c>
      <c r="W3396" s="4">
        <f t="shared" ca="1" si="1586"/>
        <v>-6201047.0297074597</v>
      </c>
      <c r="X3396" s="4">
        <f t="shared" ca="1" si="1586"/>
        <v>162448.93054991408</v>
      </c>
      <c r="Y3396" s="4">
        <f t="shared" ca="1" si="1586"/>
        <v>-14879.959014044693</v>
      </c>
      <c r="Z3396" s="4">
        <f t="shared" ca="1" si="1586"/>
        <v>147568.97153586854</v>
      </c>
      <c r="AA3396" s="4">
        <f t="shared" ca="1" si="1586"/>
        <v>13900.336193794214</v>
      </c>
      <c r="AB3396" s="4">
        <f t="shared" ca="1" si="1586"/>
        <v>2521626.8764715102</v>
      </c>
      <c r="AC3396" s="4">
        <f t="shared" ca="1" si="1586"/>
        <v>443195.73967128136</v>
      </c>
    </row>
    <row r="3397" spans="2:29">
      <c r="D3397" s="102" t="s">
        <v>155</v>
      </c>
      <c r="E3397" s="111">
        <v>4.3960900000000004E-2</v>
      </c>
    </row>
    <row r="3398" spans="2:29" hidden="1" outlineLevel="1">
      <c r="E3398" s="11"/>
      <c r="G3398" s="52" t="str">
        <f>$G$8</f>
        <v>PRODUCTION</v>
      </c>
      <c r="H3398" s="50">
        <f t="shared" ref="H3398:AC3398" ca="1" si="1587">H3389*$E$3397</f>
        <v>-1398950.7826389102</v>
      </c>
      <c r="I3398" s="50">
        <f ca="1">I3389*$E$3397</f>
        <v>-1165696.4811561506</v>
      </c>
      <c r="J3398" s="50">
        <f t="shared" ca="1" si="1587"/>
        <v>-11127.381787435546</v>
      </c>
      <c r="K3398" s="50">
        <f t="shared" ca="1" si="1587"/>
        <v>-2018.0154713450156</v>
      </c>
      <c r="L3398" s="50">
        <f t="shared" ca="1" si="1587"/>
        <v>41.248095266333799</v>
      </c>
      <c r="M3398" s="50">
        <f t="shared" ca="1" si="1587"/>
        <v>-13104.14916351425</v>
      </c>
      <c r="N3398" s="50">
        <f t="shared" ca="1" si="1587"/>
        <v>-49699.228696955754</v>
      </c>
      <c r="O3398" s="50">
        <f t="shared" ca="1" si="1587"/>
        <v>4875.8697709617181</v>
      </c>
      <c r="P3398" s="50">
        <f t="shared" ca="1" si="1587"/>
        <v>-2049.0832627789641</v>
      </c>
      <c r="Q3398" s="50">
        <f t="shared" ca="1" si="1587"/>
        <v>-317.88685068190978</v>
      </c>
      <c r="R3398" s="50">
        <f t="shared" ca="1" si="1587"/>
        <v>-47190.329039454758</v>
      </c>
      <c r="S3398" s="50">
        <f t="shared" ca="1" si="1587"/>
        <v>-2646.6824295555311</v>
      </c>
      <c r="T3398" s="50">
        <f t="shared" ca="1" si="1587"/>
        <v>18263.202784775596</v>
      </c>
      <c r="U3398" s="50">
        <f t="shared" ca="1" si="1587"/>
        <v>-202685.19434442997</v>
      </c>
      <c r="V3398" s="50">
        <f t="shared" ca="1" si="1587"/>
        <v>12352.013054114981</v>
      </c>
      <c r="W3398" s="50">
        <f t="shared" ca="1" si="1587"/>
        <v>-174716.66093509423</v>
      </c>
      <c r="X3398" s="50">
        <f t="shared" ca="1" si="1587"/>
        <v>-1685.1864118541989</v>
      </c>
      <c r="Y3398" s="50">
        <f t="shared" ca="1" si="1587"/>
        <v>-324.61012554494533</v>
      </c>
      <c r="Z3398" s="50">
        <f t="shared" ca="1" si="1587"/>
        <v>-2009.7965373991105</v>
      </c>
      <c r="AA3398" s="50">
        <f t="shared" ca="1" si="1587"/>
        <v>166.43871418587065</v>
      </c>
      <c r="AB3398" s="50">
        <f t="shared" ca="1" si="1587"/>
        <v>2846.8503793212958</v>
      </c>
      <c r="AC3398" s="50">
        <f t="shared" ca="1" si="1587"/>
        <v>753.34509919810853</v>
      </c>
    </row>
    <row r="3399" spans="2:29" hidden="1" outlineLevel="1">
      <c r="E3399" s="11"/>
      <c r="G3399" s="52" t="str">
        <f>$G$9</f>
        <v>BULKTRAN</v>
      </c>
      <c r="H3399" s="50">
        <f t="shared" ref="H3399:AC3399" ca="1" si="1588">H3390*$E$3397</f>
        <v>-349550.94239484047</v>
      </c>
      <c r="I3399" s="50">
        <f t="shared" ca="1" si="1588"/>
        <v>-624813.7648335523</v>
      </c>
      <c r="J3399" s="50">
        <f t="shared" ca="1" si="1588"/>
        <v>11283.375468698663</v>
      </c>
      <c r="K3399" s="50">
        <f t="shared" ca="1" si="1588"/>
        <v>-712.38145096586004</v>
      </c>
      <c r="L3399" s="50">
        <f t="shared" ca="1" si="1588"/>
        <v>-722.64461462756208</v>
      </c>
      <c r="M3399" s="50">
        <f t="shared" ca="1" si="1588"/>
        <v>9848.3494031052287</v>
      </c>
      <c r="N3399" s="50">
        <f t="shared" ca="1" si="1588"/>
        <v>-3555.3863152077352</v>
      </c>
      <c r="O3399" s="50">
        <f t="shared" ca="1" si="1588"/>
        <v>15510.366718764444</v>
      </c>
      <c r="P3399" s="50">
        <f t="shared" ca="1" si="1588"/>
        <v>1213.8539925564435</v>
      </c>
      <c r="Q3399" s="50">
        <f t="shared" ca="1" si="1588"/>
        <v>-237.83612605799559</v>
      </c>
      <c r="R3399" s="50">
        <f t="shared" ca="1" si="1588"/>
        <v>12930.998270055141</v>
      </c>
      <c r="S3399" s="50">
        <f t="shared" ca="1" si="1588"/>
        <v>-1470.8181422254861</v>
      </c>
      <c r="T3399" s="50">
        <f t="shared" ca="1" si="1588"/>
        <v>59628.77464921528</v>
      </c>
      <c r="U3399" s="50">
        <f t="shared" ca="1" si="1588"/>
        <v>135193.23026548614</v>
      </c>
      <c r="V3399" s="50">
        <f t="shared" ca="1" si="1588"/>
        <v>54046.62083921583</v>
      </c>
      <c r="W3399" s="50">
        <f t="shared" ca="1" si="1588"/>
        <v>247397.80761169174</v>
      </c>
      <c r="X3399" s="50">
        <f t="shared" ca="1" si="1588"/>
        <v>3039.2828549745877</v>
      </c>
      <c r="Y3399" s="50">
        <f t="shared" ca="1" si="1588"/>
        <v>-134.39945988528797</v>
      </c>
      <c r="Z3399" s="50">
        <f t="shared" ca="1" si="1588"/>
        <v>2904.8833950893004</v>
      </c>
      <c r="AA3399" s="50">
        <f t="shared" ca="1" si="1588"/>
        <v>118.55727784540893</v>
      </c>
      <c r="AB3399" s="50">
        <f t="shared" ca="1" si="1588"/>
        <v>1644.3235976225808</v>
      </c>
      <c r="AC3399" s="50">
        <f t="shared" ca="1" si="1588"/>
        <v>417.90288330297523</v>
      </c>
    </row>
    <row r="3400" spans="2:29" hidden="1" outlineLevel="1">
      <c r="E3400" s="11"/>
      <c r="G3400" s="52" t="str">
        <f>$G$10</f>
        <v>SUBTRAN</v>
      </c>
      <c r="H3400" s="50">
        <f t="shared" ref="H3400:AC3400" ca="1" si="1589">H3391*$E$3397</f>
        <v>-105820.6771741921</v>
      </c>
      <c r="I3400" s="50">
        <f t="shared" ca="1" si="1589"/>
        <v>-168111.63646180916</v>
      </c>
      <c r="J3400" s="50">
        <f t="shared" ca="1" si="1589"/>
        <v>2077.9005953593228</v>
      </c>
      <c r="K3400" s="50">
        <f t="shared" ca="1" si="1589"/>
        <v>-202.44392113778267</v>
      </c>
      <c r="L3400" s="50">
        <f t="shared" ca="1" si="1589"/>
        <v>-234.40471960583741</v>
      </c>
      <c r="M3400" s="50">
        <f t="shared" ca="1" si="1589"/>
        <v>1641.051954615692</v>
      </c>
      <c r="N3400" s="50">
        <f t="shared" ca="1" si="1589"/>
        <v>-1427.0399908858992</v>
      </c>
      <c r="O3400" s="50">
        <f t="shared" ca="1" si="1589"/>
        <v>3895.5953412128119</v>
      </c>
      <c r="P3400" s="50">
        <f t="shared" ca="1" si="1589"/>
        <v>379.00576376522912</v>
      </c>
      <c r="Q3400" s="50">
        <f t="shared" ca="1" si="1589"/>
        <v>0</v>
      </c>
      <c r="R3400" s="50">
        <f t="shared" ca="1" si="1589"/>
        <v>2847.5611140921387</v>
      </c>
      <c r="S3400" s="50">
        <f t="shared" ca="1" si="1589"/>
        <v>-382.60427707716508</v>
      </c>
      <c r="T3400" s="50">
        <f t="shared" ca="1" si="1589"/>
        <v>14808.592991015495</v>
      </c>
      <c r="U3400" s="50">
        <f t="shared" ca="1" si="1589"/>
        <v>42744.818877240687</v>
      </c>
      <c r="V3400" s="50">
        <f t="shared" ca="1" si="1589"/>
        <v>0</v>
      </c>
      <c r="W3400" s="50">
        <f t="shared" ca="1" si="1589"/>
        <v>57170.807591179058</v>
      </c>
      <c r="X3400" s="50">
        <f t="shared" ca="1" si="1589"/>
        <v>640.20320410167676</v>
      </c>
      <c r="Y3400" s="50">
        <f t="shared" ca="1" si="1589"/>
        <v>-37.465918816936984</v>
      </c>
      <c r="Z3400" s="50">
        <f t="shared" ca="1" si="1589"/>
        <v>602.73728528473998</v>
      </c>
      <c r="AA3400" s="50">
        <f t="shared" ca="1" si="1589"/>
        <v>28.80134244549507</v>
      </c>
      <c r="AB3400" s="50">
        <f t="shared" ca="1" si="1589"/>
        <v>0</v>
      </c>
      <c r="AC3400" s="50">
        <f t="shared" ca="1" si="1589"/>
        <v>0</v>
      </c>
    </row>
    <row r="3401" spans="2:29" hidden="1" outlineLevel="1">
      <c r="E3401" s="11"/>
      <c r="G3401" s="52" t="str">
        <f>$G$11</f>
        <v>DISTPRI</v>
      </c>
      <c r="H3401" s="50">
        <f t="shared" ref="H3401:AC3401" ca="1" si="1590">H3392*$E$3397</f>
        <v>-673801.01807148149</v>
      </c>
      <c r="I3401" s="50">
        <f t="shared" ca="1" si="1590"/>
        <v>-769052.61889486341</v>
      </c>
      <c r="J3401" s="50">
        <f t="shared" ca="1" si="1590"/>
        <v>28532.783970902092</v>
      </c>
      <c r="K3401" s="50">
        <f t="shared" ca="1" si="1590"/>
        <v>-921.02006690605981</v>
      </c>
      <c r="L3401" s="50">
        <f t="shared" ca="1" si="1590"/>
        <v>0</v>
      </c>
      <c r="M3401" s="50">
        <f t="shared" ca="1" si="1590"/>
        <v>27611.763903995939</v>
      </c>
      <c r="N3401" s="50">
        <f t="shared" ca="1" si="1590"/>
        <v>-6329.1000655495636</v>
      </c>
      <c r="O3401" s="50">
        <f t="shared" ca="1" si="1590"/>
        <v>14869.67955434436</v>
      </c>
      <c r="P3401" s="50">
        <f t="shared" ca="1" si="1590"/>
        <v>0</v>
      </c>
      <c r="Q3401" s="50">
        <f t="shared" ca="1" si="1590"/>
        <v>0</v>
      </c>
      <c r="R3401" s="50">
        <f t="shared" ca="1" si="1590"/>
        <v>8540.5794887948032</v>
      </c>
      <c r="S3401" s="50">
        <f t="shared" ca="1" si="1590"/>
        <v>-1239.1248051422172</v>
      </c>
      <c r="T3401" s="50">
        <f t="shared" ca="1" si="1590"/>
        <v>54864.150527643018</v>
      </c>
      <c r="U3401" s="50">
        <f t="shared" ca="1" si="1590"/>
        <v>0</v>
      </c>
      <c r="V3401" s="50">
        <f t="shared" ca="1" si="1590"/>
        <v>0</v>
      </c>
      <c r="W3401" s="50">
        <f t="shared" ca="1" si="1590"/>
        <v>53625.025722500759</v>
      </c>
      <c r="X3401" s="50">
        <f t="shared" ca="1" si="1590"/>
        <v>5412.870305001501</v>
      </c>
      <c r="Y3401" s="50">
        <f t="shared" ca="1" si="1590"/>
        <v>-132.83946536098421</v>
      </c>
      <c r="Z3401" s="50">
        <f t="shared" ca="1" si="1590"/>
        <v>5280.0308396405135</v>
      </c>
      <c r="AA3401" s="50">
        <f t="shared" ca="1" si="1590"/>
        <v>194.20086845083912</v>
      </c>
      <c r="AB3401" s="50">
        <f t="shared" ca="1" si="1590"/>
        <v>0</v>
      </c>
      <c r="AC3401" s="50">
        <f t="shared" ca="1" si="1590"/>
        <v>0</v>
      </c>
    </row>
    <row r="3402" spans="2:29" hidden="1" outlineLevel="1">
      <c r="E3402" s="11"/>
      <c r="G3402" s="52" t="str">
        <f>$G$12</f>
        <v>DISTSEC</v>
      </c>
      <c r="H3402" s="50">
        <f t="shared" ref="H3402:AC3402" ca="1" si="1591">H3393*$E$3397</f>
        <v>-402662.73107809265</v>
      </c>
      <c r="I3402" s="50">
        <f t="shared" ca="1" si="1591"/>
        <v>-421526.39534552454</v>
      </c>
      <c r="J3402" s="50">
        <f t="shared" ca="1" si="1591"/>
        <v>12216.897474787302</v>
      </c>
      <c r="K3402" s="50">
        <f t="shared" ca="1" si="1591"/>
        <v>0</v>
      </c>
      <c r="L3402" s="50">
        <f t="shared" ca="1" si="1591"/>
        <v>0</v>
      </c>
      <c r="M3402" s="50">
        <f t="shared" ca="1" si="1591"/>
        <v>12216.897474787302</v>
      </c>
      <c r="N3402" s="50">
        <f t="shared" ca="1" si="1591"/>
        <v>-2739.6765384276355</v>
      </c>
      <c r="O3402" s="50">
        <f t="shared" ca="1" si="1591"/>
        <v>0</v>
      </c>
      <c r="P3402" s="50">
        <f t="shared" ca="1" si="1591"/>
        <v>0</v>
      </c>
      <c r="Q3402" s="50">
        <f t="shared" ca="1" si="1591"/>
        <v>0</v>
      </c>
      <c r="R3402" s="50">
        <f t="shared" ca="1" si="1591"/>
        <v>-2739.6765384276355</v>
      </c>
      <c r="S3402" s="50">
        <f t="shared" ca="1" si="1591"/>
        <v>-438.04833224856861</v>
      </c>
      <c r="T3402" s="50">
        <f t="shared" ca="1" si="1591"/>
        <v>0</v>
      </c>
      <c r="U3402" s="50">
        <f t="shared" ca="1" si="1591"/>
        <v>0</v>
      </c>
      <c r="V3402" s="50">
        <f t="shared" ca="1" si="1591"/>
        <v>0</v>
      </c>
      <c r="W3402" s="50">
        <f t="shared" ca="1" si="1591"/>
        <v>-438.04833224856861</v>
      </c>
      <c r="X3402" s="50">
        <f t="shared" ca="1" si="1591"/>
        <v>2112.0409982919405</v>
      </c>
      <c r="Y3402" s="50">
        <f t="shared" ca="1" si="1591"/>
        <v>0</v>
      </c>
      <c r="Z3402" s="50">
        <f t="shared" ca="1" si="1591"/>
        <v>2112.0409982919405</v>
      </c>
      <c r="AA3402" s="50">
        <f t="shared" ca="1" si="1591"/>
        <v>69.861210103728666</v>
      </c>
      <c r="AB3402" s="50">
        <f t="shared" ca="1" si="1591"/>
        <v>6080.2115579847541</v>
      </c>
      <c r="AC3402" s="50">
        <f t="shared" ca="1" si="1591"/>
        <v>1562.3778969407988</v>
      </c>
    </row>
    <row r="3403" spans="2:29" hidden="1" outlineLevel="1">
      <c r="E3403" s="11"/>
      <c r="G3403" s="52" t="str">
        <f>$G$13</f>
        <v>ENERGY</v>
      </c>
      <c r="H3403" s="50">
        <f t="shared" ref="H3403:AC3403" ca="1" si="1592">H3394*$E$3397</f>
        <v>-504694.8249799115</v>
      </c>
      <c r="I3403" s="50">
        <f t="shared" ca="1" si="1592"/>
        <v>-5900.7560723391116</v>
      </c>
      <c r="J3403" s="50">
        <f t="shared" ca="1" si="1592"/>
        <v>-7333.7483303238514</v>
      </c>
      <c r="K3403" s="50">
        <f t="shared" ca="1" si="1592"/>
        <v>-306.82843433607405</v>
      </c>
      <c r="L3403" s="50">
        <f t="shared" ca="1" si="1592"/>
        <v>826.82629155482891</v>
      </c>
      <c r="M3403" s="50">
        <f t="shared" ca="1" si="1592"/>
        <v>-6813.7504731050158</v>
      </c>
      <c r="N3403" s="50">
        <f t="shared" ca="1" si="1592"/>
        <v>-20237.772989712561</v>
      </c>
      <c r="O3403" s="50">
        <f t="shared" ca="1" si="1592"/>
        <v>-11249.69613366406</v>
      </c>
      <c r="P3403" s="50">
        <f t="shared" ca="1" si="1592"/>
        <v>-2195.3817909380432</v>
      </c>
      <c r="Q3403" s="50">
        <f t="shared" ca="1" si="1592"/>
        <v>68.445230259051868</v>
      </c>
      <c r="R3403" s="50">
        <f t="shared" ca="1" si="1592"/>
        <v>-33614.405684055695</v>
      </c>
      <c r="S3403" s="50">
        <f t="shared" ca="1" si="1592"/>
        <v>267.08855613391017</v>
      </c>
      <c r="T3403" s="50">
        <f t="shared" ca="1" si="1592"/>
        <v>-56840.796205802362</v>
      </c>
      <c r="U3403" s="50">
        <f t="shared" ca="1" si="1592"/>
        <v>-337171.78197761072</v>
      </c>
      <c r="V3403" s="50">
        <f t="shared" ca="1" si="1592"/>
        <v>-63135.206553689124</v>
      </c>
      <c r="W3403" s="50">
        <f t="shared" ca="1" si="1592"/>
        <v>-456880.69618096872</v>
      </c>
      <c r="X3403" s="50">
        <f t="shared" ca="1" si="1592"/>
        <v>-2505.1759992175598</v>
      </c>
      <c r="Y3403" s="50">
        <f t="shared" ca="1" si="1592"/>
        <v>-22.163593234980393</v>
      </c>
      <c r="Z3403" s="50">
        <f t="shared" ca="1" si="1592"/>
        <v>-2527.3395924525544</v>
      </c>
      <c r="AA3403" s="50">
        <f t="shared" ca="1" si="1592"/>
        <v>-0.23916222668440956</v>
      </c>
      <c r="AB3403" s="50">
        <f t="shared" ca="1" si="1592"/>
        <v>756.87671768823998</v>
      </c>
      <c r="AC3403" s="50">
        <f t="shared" ca="1" si="1592"/>
        <v>285.48546754725277</v>
      </c>
    </row>
    <row r="3404" spans="2:29" hidden="1" outlineLevel="1">
      <c r="E3404" s="11"/>
      <c r="G3404" s="52" t="str">
        <f>$G$14</f>
        <v>CUSTOMER</v>
      </c>
      <c r="H3404" s="50">
        <f t="shared" ref="H3404:AC3404" ca="1" si="1593">H3395*$E$3397</f>
        <v>-799.26699617832219</v>
      </c>
      <c r="I3404" s="50">
        <f t="shared" ca="1" si="1593"/>
        <v>-124605.1390577593</v>
      </c>
      <c r="J3404" s="50">
        <f t="shared" ca="1" si="1593"/>
        <v>7484.075881448608</v>
      </c>
      <c r="K3404" s="50">
        <f t="shared" ca="1" si="1593"/>
        <v>-968.08246065086519</v>
      </c>
      <c r="L3404" s="50">
        <f t="shared" ca="1" si="1593"/>
        <v>-438.60558192799721</v>
      </c>
      <c r="M3404" s="50">
        <f t="shared" ca="1" si="1593"/>
        <v>6077.3878388697531</v>
      </c>
      <c r="N3404" s="50">
        <f t="shared" ca="1" si="1593"/>
        <v>-222.29885257808985</v>
      </c>
      <c r="O3404" s="50">
        <f t="shared" ca="1" si="1593"/>
        <v>684.7723849871353</v>
      </c>
      <c r="P3404" s="50">
        <f t="shared" ca="1" si="1593"/>
        <v>119.88970957985129</v>
      </c>
      <c r="Q3404" s="50">
        <f t="shared" ca="1" si="1593"/>
        <v>-239.09157124978515</v>
      </c>
      <c r="R3404" s="50">
        <f t="shared" ca="1" si="1593"/>
        <v>343.27167073911085</v>
      </c>
      <c r="S3404" s="50">
        <f t="shared" ca="1" si="1593"/>
        <v>-5.0528348017822111</v>
      </c>
      <c r="T3404" s="50">
        <f t="shared" ca="1" si="1593"/>
        <v>511.78107431055327</v>
      </c>
      <c r="U3404" s="50">
        <f t="shared" ca="1" si="1593"/>
        <v>218.0112541739021</v>
      </c>
      <c r="V3404" s="50">
        <f t="shared" ca="1" si="1593"/>
        <v>513.41666099058909</v>
      </c>
      <c r="W3404" s="50">
        <f t="shared" ca="1" si="1593"/>
        <v>1238.1561546732603</v>
      </c>
      <c r="X3404" s="50">
        <f t="shared" ca="1" si="1593"/>
        <v>127.36623971374584</v>
      </c>
      <c r="Y3404" s="50">
        <f t="shared" ca="1" si="1593"/>
        <v>-2.6578273773801371</v>
      </c>
      <c r="Z3404" s="50">
        <f t="shared" ca="1" si="1593"/>
        <v>124.7084123363658</v>
      </c>
      <c r="AA3404" s="50">
        <f t="shared" ca="1" si="1593"/>
        <v>33.451038577107866</v>
      </c>
      <c r="AB3404" s="50">
        <f t="shared" ca="1" si="1593"/>
        <v>99524.724701259518</v>
      </c>
      <c r="AC3404" s="50">
        <f t="shared" ca="1" si="1593"/>
        <v>16464.172245126087</v>
      </c>
    </row>
    <row r="3405" spans="2:29" collapsed="1">
      <c r="B3405" s="104" t="s">
        <v>157</v>
      </c>
      <c r="E3405" s="57">
        <f>(E3396*$E$3397)</f>
        <v>-3436280.2433336112</v>
      </c>
      <c r="G3405" s="52" t="str">
        <f>$G$15</f>
        <v>TOTAL</v>
      </c>
      <c r="H3405" s="50">
        <f t="shared" ref="H3405:AC3405" ca="1" si="1594">H3396*$E$3397</f>
        <v>-3436280.2433336037</v>
      </c>
      <c r="I3405" s="50">
        <f t="shared" ca="1" si="1594"/>
        <v>-3279706.791821999</v>
      </c>
      <c r="J3405" s="50">
        <f t="shared" ca="1" si="1594"/>
        <v>43133.90327343635</v>
      </c>
      <c r="K3405" s="50">
        <f t="shared" ca="1" si="1594"/>
        <v>-5128.7718053416511</v>
      </c>
      <c r="L3405" s="50">
        <f t="shared" ca="1" si="1594"/>
        <v>-527.5805293402401</v>
      </c>
      <c r="M3405" s="50">
        <f t="shared" ca="1" si="1594"/>
        <v>37477.550938754321</v>
      </c>
      <c r="N3405" s="50">
        <f t="shared" ca="1" si="1594"/>
        <v>-84210.503449317985</v>
      </c>
      <c r="O3405" s="50">
        <f t="shared" ca="1" si="1594"/>
        <v>28586.587636606429</v>
      </c>
      <c r="P3405" s="50">
        <f t="shared" ca="1" si="1594"/>
        <v>-2531.7155878154913</v>
      </c>
      <c r="Q3405" s="50">
        <f t="shared" ca="1" si="1594"/>
        <v>-726.3693177306385</v>
      </c>
      <c r="R3405" s="50">
        <f t="shared" ca="1" si="1594"/>
        <v>-58882.00071825747</v>
      </c>
      <c r="S3405" s="50">
        <f t="shared" ca="1" si="1594"/>
        <v>-5915.2422649168484</v>
      </c>
      <c r="T3405" s="50">
        <f t="shared" ca="1" si="1594"/>
        <v>91235.705821157491</v>
      </c>
      <c r="U3405" s="50">
        <f t="shared" ca="1" si="1594"/>
        <v>-361700.91592513939</v>
      </c>
      <c r="V3405" s="50">
        <f t="shared" ca="1" si="1594"/>
        <v>3776.8440006321707</v>
      </c>
      <c r="W3405" s="50">
        <f t="shared" ca="1" si="1594"/>
        <v>-272603.60836826666</v>
      </c>
      <c r="X3405" s="50">
        <f t="shared" ca="1" si="1594"/>
        <v>7141.4011910117188</v>
      </c>
      <c r="Y3405" s="50">
        <f t="shared" ca="1" si="1594"/>
        <v>-654.13639022051734</v>
      </c>
      <c r="Z3405" s="50">
        <f t="shared" ca="1" si="1594"/>
        <v>6487.2648007911639</v>
      </c>
      <c r="AA3405" s="50">
        <f t="shared" ca="1" si="1594"/>
        <v>611.07128938176811</v>
      </c>
      <c r="AB3405" s="50">
        <f t="shared" ca="1" si="1594"/>
        <v>110852.98695387642</v>
      </c>
      <c r="AC3405" s="50">
        <f t="shared" ca="1" si="1594"/>
        <v>19483.283592115236</v>
      </c>
    </row>
    <row r="3407" spans="2:29" hidden="1" outlineLevel="1">
      <c r="F3407" s="175"/>
      <c r="G3407" s="52" t="str">
        <f>$G$8</f>
        <v>PRODUCTION</v>
      </c>
      <c r="H3407" s="11">
        <f t="shared" ref="H3407:AC3407" ca="1" si="1595">+H3364+H2614</f>
        <v>-26162808.899783306</v>
      </c>
      <c r="I3407" s="11">
        <f t="shared" ca="1" si="1595"/>
        <v>-23605340.763876107</v>
      </c>
      <c r="J3407" s="11">
        <f t="shared" ca="1" si="1595"/>
        <v>425801.40794928139</v>
      </c>
      <c r="K3407" s="11">
        <f t="shared" ca="1" si="1595"/>
        <v>-36465.085112175992</v>
      </c>
      <c r="L3407" s="11">
        <f t="shared" ca="1" si="1595"/>
        <v>2252.9919018551464</v>
      </c>
      <c r="M3407" s="11">
        <f t="shared" ca="1" si="1595"/>
        <v>391589.31473896001</v>
      </c>
      <c r="N3407" s="11">
        <f t="shared" ca="1" si="1595"/>
        <v>-726432.98656365834</v>
      </c>
      <c r="O3407" s="11">
        <f t="shared" ca="1" si="1595"/>
        <v>183325.02682479634</v>
      </c>
      <c r="P3407" s="11">
        <f t="shared" ca="1" si="1595"/>
        <v>-31927.233739867748</v>
      </c>
      <c r="Q3407" s="11">
        <f t="shared" ca="1" si="1595"/>
        <v>-6673.4988201597198</v>
      </c>
      <c r="R3407" s="11">
        <f t="shared" ca="1" si="1595"/>
        <v>-581708.69229888613</v>
      </c>
      <c r="S3407" s="11">
        <f t="shared" ca="1" si="1595"/>
        <v>-41068.360886288567</v>
      </c>
      <c r="T3407" s="11">
        <f t="shared" ca="1" si="1595"/>
        <v>673802.69622796774</v>
      </c>
      <c r="U3407" s="11">
        <f t="shared" ca="1" si="1595"/>
        <v>-3622452.7435876317</v>
      </c>
      <c r="V3407" s="11">
        <f t="shared" ca="1" si="1595"/>
        <v>459985.45889670518</v>
      </c>
      <c r="W3407" s="11">
        <f t="shared" ca="1" si="1595"/>
        <v>-2529732.949349232</v>
      </c>
      <c r="X3407" s="11">
        <f t="shared" ca="1" si="1595"/>
        <v>72575.256335080718</v>
      </c>
      <c r="Y3407" s="11">
        <f t="shared" ca="1" si="1595"/>
        <v>-5168.9271565404024</v>
      </c>
      <c r="Z3407" s="11">
        <f t="shared" ca="1" si="1595"/>
        <v>67406.329178541084</v>
      </c>
      <c r="AA3407" s="11">
        <f t="shared" ca="1" si="1595"/>
        <v>5249.1317834824822</v>
      </c>
      <c r="AB3407" s="11">
        <f t="shared" ca="1" si="1595"/>
        <v>71258.478765222739</v>
      </c>
      <c r="AC3407" s="11">
        <f t="shared" ca="1" si="1595"/>
        <v>18470.251274768299</v>
      </c>
    </row>
    <row r="3408" spans="2:29" hidden="1" outlineLevel="1">
      <c r="F3408" s="175"/>
      <c r="G3408" s="52" t="str">
        <f>$G$9</f>
        <v>BULKTRAN</v>
      </c>
      <c r="H3408" s="11">
        <f t="shared" ref="H3408:AC3408" ca="1" si="1596">+H3365+H2615</f>
        <v>-4877822.6764011737</v>
      </c>
      <c r="I3408" s="11">
        <f t="shared" ca="1" si="1596"/>
        <v>-12631935.058281712</v>
      </c>
      <c r="J3408" s="11">
        <f t="shared" ca="1" si="1596"/>
        <v>625359.72573650582</v>
      </c>
      <c r="K3408" s="11">
        <f t="shared" ca="1" si="1596"/>
        <v>-11078.618935501043</v>
      </c>
      <c r="L3408" s="11">
        <f t="shared" ca="1" si="1596"/>
        <v>-15724.394490404586</v>
      </c>
      <c r="M3408" s="11">
        <f t="shared" ca="1" si="1596"/>
        <v>598556.71231059986</v>
      </c>
      <c r="N3408" s="11">
        <f t="shared" ca="1" si="1596"/>
        <v>138571.97370826278</v>
      </c>
      <c r="O3408" s="11">
        <f t="shared" ca="1" si="1596"/>
        <v>392145.11379361188</v>
      </c>
      <c r="P3408" s="11">
        <f t="shared" ca="1" si="1596"/>
        <v>35586.481478821224</v>
      </c>
      <c r="Q3408" s="11">
        <f t="shared" ca="1" si="1596"/>
        <v>-5107.3517071212245</v>
      </c>
      <c r="R3408" s="11">
        <f t="shared" ca="1" si="1596"/>
        <v>561196.21727357432</v>
      </c>
      <c r="S3408" s="11">
        <f t="shared" ca="1" si="1596"/>
        <v>-23064.975996955702</v>
      </c>
      <c r="T3408" s="11">
        <f t="shared" ca="1" si="1596"/>
        <v>1496708.7227257909</v>
      </c>
      <c r="U3408" s="11">
        <f t="shared" ca="1" si="1596"/>
        <v>3611912.5240381151</v>
      </c>
      <c r="V3408" s="11">
        <f t="shared" ca="1" si="1596"/>
        <v>1326636.007857963</v>
      </c>
      <c r="W3408" s="11">
        <f t="shared" ca="1" si="1596"/>
        <v>6412192.2786249127</v>
      </c>
      <c r="X3408" s="11">
        <f t="shared" ca="1" si="1596"/>
        <v>129365.68186306738</v>
      </c>
      <c r="Y3408" s="11">
        <f t="shared" ca="1" si="1596"/>
        <v>-1854.3096748144339</v>
      </c>
      <c r="Z3408" s="11">
        <f t="shared" ca="1" si="1596"/>
        <v>127511.37218825295</v>
      </c>
      <c r="AA3408" s="11">
        <f t="shared" ca="1" si="1596"/>
        <v>3491.4064547866433</v>
      </c>
      <c r="AB3408" s="11">
        <f t="shared" ca="1" si="1596"/>
        <v>40933.9679080036</v>
      </c>
      <c r="AC3408" s="11">
        <f t="shared" ca="1" si="1596"/>
        <v>10230.427120420067</v>
      </c>
    </row>
    <row r="3409" spans="4:29" hidden="1" outlineLevel="1">
      <c r="F3409" s="175"/>
      <c r="G3409" s="52" t="str">
        <f>$G$10</f>
        <v>SUBTRAN</v>
      </c>
      <c r="H3409" s="11">
        <f t="shared" ref="H3409:AC3409" ca="1" si="1597">+H3366+H2616</f>
        <v>-1556160.3101894199</v>
      </c>
      <c r="I3409" s="11">
        <f t="shared" ca="1" si="1597"/>
        <v>-3389298.9310507379</v>
      </c>
      <c r="J3409" s="11">
        <f t="shared" ca="1" si="1597"/>
        <v>149195.77851029189</v>
      </c>
      <c r="K3409" s="11">
        <f t="shared" ca="1" si="1597"/>
        <v>-3181.1851809204768</v>
      </c>
      <c r="L3409" s="11">
        <f t="shared" ca="1" si="1597"/>
        <v>-5074.3980658404089</v>
      </c>
      <c r="M3409" s="11">
        <f t="shared" ca="1" si="1597"/>
        <v>140940.19526353077</v>
      </c>
      <c r="N3409" s="11">
        <f t="shared" ca="1" si="1597"/>
        <v>26445.957922022557</v>
      </c>
      <c r="O3409" s="11">
        <f t="shared" ca="1" si="1597"/>
        <v>99200.391731764597</v>
      </c>
      <c r="P3409" s="11">
        <f t="shared" ca="1" si="1597"/>
        <v>11400.011268693155</v>
      </c>
      <c r="Q3409" s="11">
        <f t="shared" ca="1" si="1597"/>
        <v>0</v>
      </c>
      <c r="R3409" s="11">
        <f t="shared" ca="1" si="1597"/>
        <v>137046.36092248023</v>
      </c>
      <c r="S3409" s="11">
        <f t="shared" ca="1" si="1597"/>
        <v>-6048.0739447872083</v>
      </c>
      <c r="T3409" s="11">
        <f t="shared" ca="1" si="1597"/>
        <v>374113.47327323246</v>
      </c>
      <c r="U3409" s="11">
        <f t="shared" ca="1" si="1597"/>
        <v>1156034.0706104443</v>
      </c>
      <c r="V3409" s="11">
        <f t="shared" ca="1" si="1597"/>
        <v>0</v>
      </c>
      <c r="W3409" s="11">
        <f t="shared" ca="1" si="1597"/>
        <v>1524099.4699388903</v>
      </c>
      <c r="X3409" s="11">
        <f t="shared" ca="1" si="1597"/>
        <v>30710.756856708758</v>
      </c>
      <c r="Y3409" s="11">
        <f t="shared" ca="1" si="1597"/>
        <v>-528.03277068098771</v>
      </c>
      <c r="Z3409" s="11">
        <f t="shared" ca="1" si="1597"/>
        <v>30182.724086027774</v>
      </c>
      <c r="AA3409" s="11">
        <f t="shared" ca="1" si="1597"/>
        <v>869.87065039064805</v>
      </c>
      <c r="AB3409" s="11">
        <f t="shared" ca="1" si="1597"/>
        <v>0</v>
      </c>
      <c r="AC3409" s="11">
        <f t="shared" ca="1" si="1597"/>
        <v>0</v>
      </c>
    </row>
    <row r="3410" spans="4:29" hidden="1" outlineLevel="1">
      <c r="F3410" s="175"/>
      <c r="G3410" s="52" t="str">
        <f>$G$11</f>
        <v>DISTPRI</v>
      </c>
      <c r="H3410" s="11">
        <f t="shared" ref="H3410:AC3410" ca="1" si="1598">+H3367+H2617</f>
        <v>-11922586.542412113</v>
      </c>
      <c r="I3410" s="11">
        <f t="shared" ca="1" si="1598"/>
        <v>-15264597.166840471</v>
      </c>
      <c r="J3410" s="11">
        <f t="shared" ca="1" si="1598"/>
        <v>1170818.8186853749</v>
      </c>
      <c r="K3410" s="11">
        <f t="shared" ca="1" si="1598"/>
        <v>-13662.942970779937</v>
      </c>
      <c r="L3410" s="11">
        <f t="shared" ca="1" si="1598"/>
        <v>0</v>
      </c>
      <c r="M3410" s="11">
        <f t="shared" ca="1" si="1598"/>
        <v>1157155.8757145929</v>
      </c>
      <c r="N3410" s="11">
        <f t="shared" ca="1" si="1598"/>
        <v>158926.41754058539</v>
      </c>
      <c r="O3410" s="11">
        <f t="shared" ca="1" si="1598"/>
        <v>392672.22671378672</v>
      </c>
      <c r="P3410" s="11">
        <f t="shared" ca="1" si="1598"/>
        <v>0</v>
      </c>
      <c r="Q3410" s="11">
        <f t="shared" ca="1" si="1598"/>
        <v>0</v>
      </c>
      <c r="R3410" s="11">
        <f t="shared" ca="1" si="1598"/>
        <v>551598.64425437222</v>
      </c>
      <c r="S3410" s="11">
        <f t="shared" ca="1" si="1598"/>
        <v>-14490.930918183014</v>
      </c>
      <c r="T3410" s="11">
        <f t="shared" ca="1" si="1598"/>
        <v>1437408.5729659363</v>
      </c>
      <c r="U3410" s="11">
        <f t="shared" ca="1" si="1598"/>
        <v>0</v>
      </c>
      <c r="V3410" s="11">
        <f t="shared" ca="1" si="1598"/>
        <v>0</v>
      </c>
      <c r="W3410" s="11">
        <f t="shared" ca="1" si="1598"/>
        <v>1422917.6420477524</v>
      </c>
      <c r="X3410" s="11">
        <f t="shared" ca="1" si="1598"/>
        <v>206181.19904103532</v>
      </c>
      <c r="Y3410" s="11">
        <f t="shared" ca="1" si="1598"/>
        <v>-1354.7793476083739</v>
      </c>
      <c r="Z3410" s="11">
        <f t="shared" ca="1" si="1598"/>
        <v>204826.41969342687</v>
      </c>
      <c r="AA3410" s="11">
        <f t="shared" ca="1" si="1598"/>
        <v>5512.0427182308995</v>
      </c>
      <c r="AB3410" s="11">
        <f t="shared" ca="1" si="1598"/>
        <v>0</v>
      </c>
      <c r="AC3410" s="11">
        <f t="shared" ca="1" si="1598"/>
        <v>0</v>
      </c>
    </row>
    <row r="3411" spans="4:29" hidden="1" outlineLevel="1">
      <c r="F3411" s="175"/>
      <c r="G3411" s="52" t="str">
        <f>$G$12</f>
        <v>DISTSEC</v>
      </c>
      <c r="H3411" s="11">
        <f t="shared" ref="H3411:AC3411" ca="1" si="1599">+H3368+H2618</f>
        <v>-7527401.1058491506</v>
      </c>
      <c r="I3411" s="11">
        <f t="shared" ca="1" si="1599"/>
        <v>-8377428.8923906973</v>
      </c>
      <c r="J3411" s="11">
        <f t="shared" ca="1" si="1599"/>
        <v>522143.26919527049</v>
      </c>
      <c r="K3411" s="11">
        <f t="shared" ca="1" si="1599"/>
        <v>0</v>
      </c>
      <c r="L3411" s="11">
        <f t="shared" ca="1" si="1599"/>
        <v>0</v>
      </c>
      <c r="M3411" s="11">
        <f t="shared" ca="1" si="1599"/>
        <v>522143.26919527049</v>
      </c>
      <c r="N3411" s="11">
        <f t="shared" ca="1" si="1599"/>
        <v>59758.837911613809</v>
      </c>
      <c r="O3411" s="11">
        <f t="shared" ca="1" si="1599"/>
        <v>0</v>
      </c>
      <c r="P3411" s="11">
        <f t="shared" ca="1" si="1599"/>
        <v>0</v>
      </c>
      <c r="Q3411" s="11">
        <f t="shared" ca="1" si="1599"/>
        <v>0</v>
      </c>
      <c r="R3411" s="11">
        <f t="shared" ca="1" si="1599"/>
        <v>59758.837911613809</v>
      </c>
      <c r="S3411" s="11">
        <f t="shared" ca="1" si="1599"/>
        <v>-5401.449334287312</v>
      </c>
      <c r="T3411" s="11">
        <f t="shared" ca="1" si="1599"/>
        <v>0</v>
      </c>
      <c r="U3411" s="11">
        <f t="shared" ca="1" si="1599"/>
        <v>0</v>
      </c>
      <c r="V3411" s="11">
        <f t="shared" ca="1" si="1599"/>
        <v>0</v>
      </c>
      <c r="W3411" s="11">
        <f t="shared" ca="1" si="1599"/>
        <v>-5401.449334287312</v>
      </c>
      <c r="X3411" s="11">
        <f t="shared" ca="1" si="1599"/>
        <v>82528.271125508531</v>
      </c>
      <c r="Y3411" s="11">
        <f t="shared" ca="1" si="1599"/>
        <v>0</v>
      </c>
      <c r="Z3411" s="11">
        <f t="shared" ca="1" si="1599"/>
        <v>82528.271125508531</v>
      </c>
      <c r="AA3411" s="11">
        <f t="shared" ca="1" si="1599"/>
        <v>1996.8986531835471</v>
      </c>
      <c r="AB3411" s="11">
        <f t="shared" ca="1" si="1599"/>
        <v>150859.39632721088</v>
      </c>
      <c r="AC3411" s="11">
        <f t="shared" ca="1" si="1599"/>
        <v>38142.56266305891</v>
      </c>
    </row>
    <row r="3412" spans="4:29" hidden="1" outlineLevel="1">
      <c r="F3412" s="175"/>
      <c r="G3412" s="52" t="str">
        <f>$G$13</f>
        <v>ENERGY</v>
      </c>
      <c r="H3412" s="11">
        <f t="shared" ref="H3412:AC3412" ca="1" si="1600">+H3369+H2619</f>
        <v>-11374871.641761258</v>
      </c>
      <c r="I3412" s="11">
        <f t="shared" ca="1" si="1600"/>
        <v>-92881.209147769259</v>
      </c>
      <c r="J3412" s="11">
        <f t="shared" ca="1" si="1600"/>
        <v>-154896.09661001508</v>
      </c>
      <c r="K3412" s="11">
        <f t="shared" ca="1" si="1600"/>
        <v>-6813.3214958508297</v>
      </c>
      <c r="L3412" s="11">
        <f t="shared" ca="1" si="1600"/>
        <v>18831.46250730152</v>
      </c>
      <c r="M3412" s="11">
        <f t="shared" ca="1" si="1600"/>
        <v>-142877.95559856255</v>
      </c>
      <c r="N3412" s="11">
        <f t="shared" ca="1" si="1600"/>
        <v>-452619.1400650026</v>
      </c>
      <c r="O3412" s="11">
        <f t="shared" ca="1" si="1600"/>
        <v>-254522.09081753597</v>
      </c>
      <c r="P3412" s="11">
        <f t="shared" ca="1" si="1600"/>
        <v>-49658.354246098635</v>
      </c>
      <c r="Q3412" s="11">
        <f t="shared" ca="1" si="1600"/>
        <v>1567.572882607607</v>
      </c>
      <c r="R3412" s="11">
        <f t="shared" ca="1" si="1600"/>
        <v>-755232.01224603143</v>
      </c>
      <c r="S3412" s="11">
        <f t="shared" ca="1" si="1600"/>
        <v>6480.9026884716241</v>
      </c>
      <c r="T3412" s="11">
        <f t="shared" ca="1" si="1600"/>
        <v>-1286577.2550241693</v>
      </c>
      <c r="U3412" s="11">
        <f t="shared" ca="1" si="1600"/>
        <v>-7642250.8833012944</v>
      </c>
      <c r="V3412" s="11">
        <f t="shared" ca="1" si="1600"/>
        <v>-1430982.9958186015</v>
      </c>
      <c r="W3412" s="11">
        <f t="shared" ca="1" si="1600"/>
        <v>-10353330.231455602</v>
      </c>
      <c r="X3412" s="11">
        <f t="shared" ca="1" si="1600"/>
        <v>-54860.539154076083</v>
      </c>
      <c r="Y3412" s="11">
        <f t="shared" ca="1" si="1600"/>
        <v>-461.50990268941632</v>
      </c>
      <c r="Z3412" s="11">
        <f t="shared" ca="1" si="1600"/>
        <v>-55322.04905676582</v>
      </c>
      <c r="AA3412" s="11">
        <f t="shared" ca="1" si="1600"/>
        <v>32.609125211608443</v>
      </c>
      <c r="AB3412" s="11">
        <f t="shared" ca="1" si="1600"/>
        <v>18069.338255915583</v>
      </c>
      <c r="AC3412" s="11">
        <f t="shared" ca="1" si="1600"/>
        <v>6669.8683623300549</v>
      </c>
    </row>
    <row r="3413" spans="4:29" hidden="1" outlineLevel="1">
      <c r="F3413" s="175"/>
      <c r="G3413" s="52" t="str">
        <f>$G$14</f>
        <v>CUSTOMER</v>
      </c>
      <c r="H3413" s="11">
        <f t="shared" ref="H3413:AC3413" ca="1" si="1601">+H3370+H2620</f>
        <v>751047.11116558407</v>
      </c>
      <c r="I3413" s="11">
        <f t="shared" ca="1" si="1601"/>
        <v>-2453450.1915866081</v>
      </c>
      <c r="J3413" s="11">
        <f t="shared" ca="1" si="1601"/>
        <v>291675.26297083992</v>
      </c>
      <c r="K3413" s="11">
        <f t="shared" ca="1" si="1601"/>
        <v>-14270.331130252162</v>
      </c>
      <c r="L3413" s="11">
        <f t="shared" ca="1" si="1601"/>
        <v>-8673.5408580410331</v>
      </c>
      <c r="M3413" s="11">
        <f t="shared" ca="1" si="1601"/>
        <v>268731.3909825469</v>
      </c>
      <c r="N3413" s="11">
        <f t="shared" ca="1" si="1601"/>
        <v>4410.5170441772243</v>
      </c>
      <c r="O3413" s="11">
        <f t="shared" ca="1" si="1601"/>
        <v>18313.412750827785</v>
      </c>
      <c r="P3413" s="11">
        <f t="shared" ca="1" si="1601"/>
        <v>5932.7645925831202</v>
      </c>
      <c r="Q3413" s="11">
        <f t="shared" ca="1" si="1601"/>
        <v>-5038.2036393050957</v>
      </c>
      <c r="R3413" s="11">
        <f t="shared" ca="1" si="1601"/>
        <v>23618.490748283017</v>
      </c>
      <c r="S3413" s="11">
        <f t="shared" ca="1" si="1601"/>
        <v>-52.253995770742904</v>
      </c>
      <c r="T3413" s="11">
        <f t="shared" ca="1" si="1601"/>
        <v>13584.067669344862</v>
      </c>
      <c r="U3413" s="11">
        <f t="shared" ca="1" si="1601"/>
        <v>10347.493988319493</v>
      </c>
      <c r="V3413" s="11">
        <f t="shared" ca="1" si="1601"/>
        <v>13281.109744157136</v>
      </c>
      <c r="W3413" s="11">
        <f t="shared" ca="1" si="1601"/>
        <v>37160.417406050707</v>
      </c>
      <c r="X3413" s="11">
        <f t="shared" ca="1" si="1601"/>
        <v>4810.4357010329859</v>
      </c>
      <c r="Y3413" s="11">
        <f t="shared" ca="1" si="1601"/>
        <v>-24.634907805137033</v>
      </c>
      <c r="Z3413" s="11">
        <f t="shared" ca="1" si="1601"/>
        <v>4785.8007932278515</v>
      </c>
      <c r="AA3413" s="11">
        <f t="shared" ca="1" si="1601"/>
        <v>946.00461673413736</v>
      </c>
      <c r="AB3413" s="11">
        <f t="shared" ca="1" si="1601"/>
        <v>2467326.8873773566</v>
      </c>
      <c r="AC3413" s="11">
        <f t="shared" ca="1" si="1601"/>
        <v>401928.31082799792</v>
      </c>
    </row>
    <row r="3414" spans="4:29" collapsed="1">
      <c r="D3414" s="52" t="s">
        <v>349</v>
      </c>
      <c r="E3414" s="11">
        <f>+E3371+E2621</f>
        <v>-62670604.065230936</v>
      </c>
      <c r="F3414" s="175"/>
      <c r="G3414" s="52" t="str">
        <f>$G$15</f>
        <v>TOTAL</v>
      </c>
      <c r="H3414" s="11">
        <f t="shared" ref="H3414:AC3414" ca="1" si="1602">+H3371+H2621</f>
        <v>-62670604.065230772</v>
      </c>
      <c r="I3414" s="11">
        <f t="shared" ca="1" si="1602"/>
        <v>-65814932.213174105</v>
      </c>
      <c r="J3414" s="11">
        <f t="shared" ca="1" si="1602"/>
        <v>3030098.1664375439</v>
      </c>
      <c r="K3414" s="11">
        <f t="shared" ca="1" si="1602"/>
        <v>-85471.484825480293</v>
      </c>
      <c r="L3414" s="11">
        <f t="shared" ca="1" si="1602"/>
        <v>-8387.8790051295</v>
      </c>
      <c r="M3414" s="11">
        <f t="shared" ca="1" si="1602"/>
        <v>2936238.802606931</v>
      </c>
      <c r="N3414" s="11">
        <f t="shared" ca="1" si="1602"/>
        <v>-790938.42250201618</v>
      </c>
      <c r="O3414" s="11">
        <f t="shared" ca="1" si="1602"/>
        <v>831134.08099725179</v>
      </c>
      <c r="P3414" s="11">
        <f t="shared" ca="1" si="1602"/>
        <v>-28666.330645869079</v>
      </c>
      <c r="Q3414" s="11">
        <f t="shared" ca="1" si="1602"/>
        <v>-15251.48128397843</v>
      </c>
      <c r="R3414" s="11">
        <f t="shared" ca="1" si="1602"/>
        <v>-3722.1534346072003</v>
      </c>
      <c r="S3414" s="11">
        <f t="shared" ca="1" si="1602"/>
        <v>-83645.142387801126</v>
      </c>
      <c r="T3414" s="11">
        <f t="shared" ca="1" si="1602"/>
        <v>2709040.2778381011</v>
      </c>
      <c r="U3414" s="11">
        <f t="shared" ca="1" si="1602"/>
        <v>-6486409.5382520352</v>
      </c>
      <c r="V3414" s="11">
        <f t="shared" ca="1" si="1602"/>
        <v>368919.58068022155</v>
      </c>
      <c r="W3414" s="11">
        <f t="shared" ca="1" si="1602"/>
        <v>-3492094.8221215159</v>
      </c>
      <c r="X3414" s="11">
        <f t="shared" ca="1" si="1602"/>
        <v>471311.06176835811</v>
      </c>
      <c r="Y3414" s="11">
        <f t="shared" ca="1" si="1602"/>
        <v>-9392.1937601388054</v>
      </c>
      <c r="Z3414" s="11">
        <f t="shared" ca="1" si="1602"/>
        <v>461918.86800821847</v>
      </c>
      <c r="AA3414" s="11">
        <f t="shared" ca="1" si="1602"/>
        <v>18097.964002020017</v>
      </c>
      <c r="AB3414" s="11">
        <f t="shared" ca="1" si="1602"/>
        <v>2748448.0686337105</v>
      </c>
      <c r="AC3414" s="11">
        <f t="shared" ca="1" si="1602"/>
        <v>475441.42024857551</v>
      </c>
    </row>
    <row r="3415" spans="4:29" hidden="1" outlineLevel="1">
      <c r="E3415" s="48"/>
      <c r="F3415" s="175" t="str">
        <f>F3422</f>
        <v>RB_GUP</v>
      </c>
      <c r="G3415" s="52" t="str">
        <f>$G$8</f>
        <v>PRODUCTION</v>
      </c>
      <c r="H3415" s="4">
        <f t="shared" ref="H3415:H3422" ca="1" si="1603">SUBTOTAL(9,I3415:AC3415)</f>
        <v>-1861325.6345101059</v>
      </c>
      <c r="I3415" s="5">
        <f ca="1">VLOOKUP(CONCATENATE($F3415," ",$G3415),AllocFactorMatrix,(I$4+1),FALSE)*$E3422</f>
        <v>-957439.8105365457</v>
      </c>
      <c r="J3415" s="5">
        <f ca="1">VLOOKUP(CONCATENATE($F3415," ",$G3415),AllocFactorMatrix,(J$4+1),FALSE)*$E3422</f>
        <v>-223275.11101737886</v>
      </c>
      <c r="K3415" s="5">
        <f ca="1">VLOOKUP(CONCATENATE($F3415," ",$G3415),AllocFactorMatrix,(K$4+1),FALSE)*$E3422</f>
        <v>-3104.4081524153821</v>
      </c>
      <c r="L3415" s="5">
        <f ca="1">VLOOKUP(CONCATENATE($F3415," ",$G3415),AllocFactorMatrix,(L$4+1),FALSE)*$E3422</f>
        <v>-432.36243232784159</v>
      </c>
      <c r="M3415" s="5">
        <f t="shared" ref="M3415:M3422" ca="1" si="1604">SUBTOTAL(9,J3415:L3415)</f>
        <v>-226811.8816021221</v>
      </c>
      <c r="N3415" s="5">
        <f ca="1">VLOOKUP(CONCATENATE($F3415," ",$G3415),AllocFactorMatrix,(N$4+1),FALSE)*$E3422</f>
        <v>-132895.17629764962</v>
      </c>
      <c r="O3415" s="5">
        <f ca="1">VLOOKUP(CONCATENATE($F3415," ",$G3415),AllocFactorMatrix,(O$4+1),FALSE)*$E3422</f>
        <v>-23813.697333156932</v>
      </c>
      <c r="P3415" s="5">
        <f ca="1">VLOOKUP(CONCATENATE($F3415," ",$G3415),AllocFactorMatrix,(P$4+1),FALSE)*$E3422</f>
        <v>-4829.174804787227</v>
      </c>
      <c r="Q3415" s="5">
        <f ca="1">VLOOKUP(CONCATENATE($F3415," ",$G3415),AllocFactorMatrix,(Q$4+1),FALSE)*$E3422</f>
        <v>-183.38572935285157</v>
      </c>
      <c r="R3415" s="5">
        <f ca="1">SUBTOTAL(9,N3415:Q3415)</f>
        <v>-161721.43416494667</v>
      </c>
      <c r="S3415" s="5">
        <f ca="1">VLOOKUP(CONCATENATE($F3415," ",$G3415),AllocFactorMatrix,(S$4+1),FALSE)*$E3422</f>
        <v>-6293.5398278794073</v>
      </c>
      <c r="T3415" s="5">
        <f ca="1">VLOOKUP(CONCATENATE($F3415," ",$G3415),AllocFactorMatrix,(T$4+1),FALSE)*$E3422</f>
        <v>-84966.421878488851</v>
      </c>
      <c r="U3415" s="5">
        <f ca="1">VLOOKUP(CONCATENATE($F3415," ",$G3415),AllocFactorMatrix,(U$4+1),FALSE)*$E3422</f>
        <v>-324962.45562844514</v>
      </c>
      <c r="V3415" s="5">
        <f ca="1">VLOOKUP(CONCATENATE($F3415," ",$G3415),AllocFactorMatrix,(V$4+1),FALSE)*$E3422</f>
        <v>-58869.962763189753</v>
      </c>
      <c r="W3415" s="5">
        <f ca="1">SUBTOTAL(9,S3415:V3415)</f>
        <v>-475092.38009800314</v>
      </c>
      <c r="X3415" s="5">
        <f ca="1">VLOOKUP(CONCATENATE($F3415," ",$G3415),AllocFactorMatrix,(X$4+1),FALSE)*$E3422</f>
        <v>-36474.358818397654</v>
      </c>
      <c r="Y3415" s="5">
        <f ca="1">VLOOKUP(CONCATENATE($F3415," ",$G3415),AllocFactorMatrix,(Y$4+1),FALSE)*$E3422</f>
        <v>-728.48649844021668</v>
      </c>
      <c r="Z3415" s="5">
        <f t="shared" ref="Z3415:Z3422" ca="1" si="1605">SUBTOTAL(9,X3415:Y3415)</f>
        <v>-37202.845316837869</v>
      </c>
      <c r="AA3415" s="5">
        <f ca="1">VLOOKUP(CONCATENATE($F3415," ",$G3415),AllocFactorMatrix,(AA$4+1),FALSE)*$E3422</f>
        <v>-481.15580116155417</v>
      </c>
      <c r="AB3415" s="5">
        <f ca="1">VLOOKUP(CONCATENATE($F3415," ",$G3415),AllocFactorMatrix,(AB$4+1),FALSE)*$E3422</f>
        <v>-2137.5680209234565</v>
      </c>
      <c r="AC3415" s="5">
        <f ca="1">VLOOKUP(CONCATENATE($F3415," ",$G3415),AllocFactorMatrix,(AC$4+1),FALSE)*$E3422</f>
        <v>-438.55896956511617</v>
      </c>
    </row>
    <row r="3416" spans="4:29" hidden="1" outlineLevel="1">
      <c r="E3416" s="48"/>
      <c r="F3416" s="175" t="str">
        <f>F3422</f>
        <v>RB_GUP</v>
      </c>
      <c r="G3416" s="52" t="str">
        <f>$G$9</f>
        <v>BULKTRAN</v>
      </c>
      <c r="H3416" s="4">
        <f t="shared" ca="1" si="1603"/>
        <v>-1010801.2031536137</v>
      </c>
      <c r="I3416" s="5">
        <f ca="1">VLOOKUP(CONCATENATE($F3416," ",$G3416),AllocFactorMatrix,(I$4+1),FALSE)*$E3422</f>
        <v>-519941.96743130602</v>
      </c>
      <c r="J3416" s="5">
        <f ca="1">VLOOKUP(CONCATENATE($F3416," ",$G3416),AllocFactorMatrix,(J$4+1),FALSE)*$E3422</f>
        <v>-121250.54674273761</v>
      </c>
      <c r="K3416" s="5">
        <f ca="1">VLOOKUP(CONCATENATE($F3416," ",$G3416),AllocFactorMatrix,(K$4+1),FALSE)*$E3422</f>
        <v>-1685.8627192158399</v>
      </c>
      <c r="L3416" s="5">
        <f ca="1">VLOOKUP(CONCATENATE($F3416," ",$G3416),AllocFactorMatrix,(L$4+1),FALSE)*$E3422</f>
        <v>-234.79635088700144</v>
      </c>
      <c r="M3416" s="5">
        <f t="shared" ca="1" si="1604"/>
        <v>-123171.20581284046</v>
      </c>
      <c r="N3416" s="5">
        <f ca="1">VLOOKUP(CONCATENATE($F3416," ",$G3416),AllocFactorMatrix,(N$4+1),FALSE)*$E3422</f>
        <v>-72169.319330484184</v>
      </c>
      <c r="O3416" s="5">
        <f ca="1">VLOOKUP(CONCATENATE($F3416," ",$G3416),AllocFactorMatrix,(O$4+1),FALSE)*$E3422</f>
        <v>-12932.134748268491</v>
      </c>
      <c r="P3416" s="5">
        <f ca="1">VLOOKUP(CONCATENATE($F3416," ",$G3416),AllocFactorMatrix,(P$4+1),FALSE)*$E3422</f>
        <v>-2622.5049569055109</v>
      </c>
      <c r="Q3416" s="5">
        <f ca="1">VLOOKUP(CONCATENATE($F3416," ",$G3416),AllocFactorMatrix,(Q$4+1),FALSE)*$E3422</f>
        <v>-99.588439784129037</v>
      </c>
      <c r="R3416" s="5">
        <f t="shared" ref="R3416:R3422" ca="1" si="1606">SUBTOTAL(9,N3416:Q3416)</f>
        <v>-87823.547475442319</v>
      </c>
      <c r="S3416" s="5">
        <f ca="1">VLOOKUP(CONCATENATE($F3416," ",$G3416),AllocFactorMatrix,(S$4+1),FALSE)*$E3422</f>
        <v>-3417.7349262102771</v>
      </c>
      <c r="T3416" s="5">
        <f ca="1">VLOOKUP(CONCATENATE($F3416," ",$G3416),AllocFactorMatrix,(T$4+1),FALSE)*$E3422</f>
        <v>-46141.395073537729</v>
      </c>
      <c r="U3416" s="5">
        <f ca="1">VLOOKUP(CONCATENATE($F3416," ",$G3416),AllocFactorMatrix,(U$4+1),FALSE)*$E3422</f>
        <v>-176472.31362363847</v>
      </c>
      <c r="V3416" s="5">
        <f ca="1">VLOOKUP(CONCATENATE($F3416," ",$G3416),AllocFactorMatrix,(V$4+1),FALSE)*$E3422</f>
        <v>-31969.596338956755</v>
      </c>
      <c r="W3416" s="5">
        <f t="shared" ref="W3416:W3422" ca="1" si="1607">SUBTOTAL(9,S3416:V3416)</f>
        <v>-258001.03996234326</v>
      </c>
      <c r="X3416" s="5">
        <f ca="1">VLOOKUP(CONCATENATE($F3416," ",$G3416),AllocFactorMatrix,(X$4+1),FALSE)*$E3422</f>
        <v>-19807.563541989573</v>
      </c>
      <c r="Y3416" s="5">
        <f ca="1">VLOOKUP(CONCATENATE($F3416," ",$G3416),AllocFactorMatrix,(Y$4+1),FALSE)*$E3422</f>
        <v>-395.60784821960527</v>
      </c>
      <c r="Z3416" s="5">
        <f t="shared" ca="1" si="1605"/>
        <v>-20203.17139020918</v>
      </c>
      <c r="AA3416" s="5">
        <f ca="1">VLOOKUP(CONCATENATE($F3416," ",$G3416),AllocFactorMatrix,(AA$4+1),FALSE)*$E3422</f>
        <v>-261.29380786529941</v>
      </c>
      <c r="AB3416" s="5">
        <f ca="1">VLOOKUP(CONCATENATE($F3416," ",$G3416),AllocFactorMatrix,(AB$4+1),FALSE)*$E3422</f>
        <v>-1160.8158654843846</v>
      </c>
      <c r="AC3416" s="5">
        <f ca="1">VLOOKUP(CONCATENATE($F3416," ",$G3416),AllocFactorMatrix,(AC$4+1),FALSE)*$E3422</f>
        <v>-238.16140812292772</v>
      </c>
    </row>
    <row r="3417" spans="4:29" hidden="1" outlineLevel="1">
      <c r="E3417" s="48"/>
      <c r="F3417" s="175" t="str">
        <f>F3422</f>
        <v>RB_GUP</v>
      </c>
      <c r="G3417" s="52" t="str">
        <f>$G$10</f>
        <v>SUBTRAN</v>
      </c>
      <c r="H3417" s="4">
        <f t="shared" ca="1" si="1603"/>
        <v>-279864.24089859723</v>
      </c>
      <c r="I3417" s="5">
        <f ca="1">VLOOKUP(CONCATENATE($F3417," ",$G3417),AllocFactorMatrix,(I$4+1),FALSE)*$E3422</f>
        <v>-142997.57458817429</v>
      </c>
      <c r="J3417" s="5">
        <f ca="1">VLOOKUP(CONCATENATE($F3417," ",$G3417),AllocFactorMatrix,(J$4+1),FALSE)*$E3422</f>
        <v>-33521.047161953458</v>
      </c>
      <c r="K3417" s="5">
        <f ca="1">VLOOKUP(CONCATENATE($F3417," ",$G3417),AllocFactorMatrix,(K$4+1),FALSE)*$E3422</f>
        <v>-468.2760304985614</v>
      </c>
      <c r="L3417" s="5">
        <f ca="1">VLOOKUP(CONCATENATE($F3417," ",$G3417),AllocFactorMatrix,(L$4+1),FALSE)*$E3422</f>
        <v>-84.75578579197547</v>
      </c>
      <c r="M3417" s="5">
        <f t="shared" ca="1" si="1604"/>
        <v>-34074.078978243997</v>
      </c>
      <c r="N3417" s="5">
        <f ca="1">VLOOKUP(CONCATENATE($F3417," ",$G3417),AllocFactorMatrix,(N$4+1),FALSE)*$E3422</f>
        <v>-19372.766898038015</v>
      </c>
      <c r="O3417" s="5">
        <f ca="1">VLOOKUP(CONCATENATE($F3417," ",$G3417),AllocFactorMatrix,(O$4+1),FALSE)*$E3422</f>
        <v>-3481.1888823508984</v>
      </c>
      <c r="P3417" s="5">
        <f ca="1">VLOOKUP(CONCATENATE($F3417," ",$G3417),AllocFactorMatrix,(P$4+1),FALSE)*$E3422</f>
        <v>-913.78524164741521</v>
      </c>
      <c r="Q3417" s="5">
        <f ca="1">VLOOKUP(CONCATENATE($F3417," ",$G3417),AllocFactorMatrix,(Q$4+1),FALSE)*$E3422</f>
        <v>0</v>
      </c>
      <c r="R3417" s="5">
        <f t="shared" ca="1" si="1606"/>
        <v>-23767.741022036331</v>
      </c>
      <c r="S3417" s="5">
        <f ca="1">VLOOKUP(CONCATENATE($F3417," ",$G3417),AllocFactorMatrix,(S$4+1),FALSE)*$E3422</f>
        <v>-873.21262938234872</v>
      </c>
      <c r="T3417" s="5">
        <f ca="1">VLOOKUP(CONCATENATE($F3417," ",$G3417),AllocFactorMatrix,(T$4+1),FALSE)*$E3422</f>
        <v>-12252.019926691073</v>
      </c>
      <c r="U3417" s="5">
        <f ca="1">VLOOKUP(CONCATENATE($F3417," ",$G3417),AllocFactorMatrix,(U$4+1),FALSE)*$E3422</f>
        <v>-60411.909288653158</v>
      </c>
      <c r="V3417" s="5">
        <f ca="1">VLOOKUP(CONCATENATE($F3417," ",$G3417),AllocFactorMatrix,(V$4+1),FALSE)*$E3422</f>
        <v>0</v>
      </c>
      <c r="W3417" s="5">
        <f t="shared" ca="1" si="1607"/>
        <v>-73537.141844726575</v>
      </c>
      <c r="X3417" s="5">
        <f ca="1">VLOOKUP(CONCATENATE($F3417," ",$G3417),AllocFactorMatrix,(X$4+1),FALSE)*$E3422</f>
        <v>-5310.4662400418974</v>
      </c>
      <c r="Y3417" s="5">
        <f ca="1">VLOOKUP(CONCATENATE($F3417," ",$G3417),AllocFactorMatrix,(Y$4+1),FALSE)*$E3422</f>
        <v>-106.62628697725388</v>
      </c>
      <c r="Z3417" s="5">
        <f t="shared" ca="1" si="1605"/>
        <v>-5417.092527019151</v>
      </c>
      <c r="AA3417" s="5">
        <f ca="1">VLOOKUP(CONCATENATE($F3417," ",$G3417),AllocFactorMatrix,(AA$4+1),FALSE)*$E3422</f>
        <v>-70.611938396955821</v>
      </c>
      <c r="AB3417" s="5">
        <f ca="1">VLOOKUP(CONCATENATE($F3417," ",$G3417),AllocFactorMatrix,(AB$4+1),FALSE)*$E3422</f>
        <v>0</v>
      </c>
      <c r="AC3417" s="5">
        <f ca="1">VLOOKUP(CONCATENATE($F3417," ",$G3417),AllocFactorMatrix,(AC$4+1),FALSE)*$E3422</f>
        <v>0</v>
      </c>
    </row>
    <row r="3418" spans="4:29" hidden="1" outlineLevel="1">
      <c r="E3418" s="48"/>
      <c r="F3418" s="175" t="str">
        <f>F3422</f>
        <v>RB_GUP</v>
      </c>
      <c r="G3418" s="52" t="str">
        <f>$G$11</f>
        <v>DISTPRI</v>
      </c>
      <c r="H3418" s="4">
        <f t="shared" ca="1" si="1603"/>
        <v>-1119692.6552777132</v>
      </c>
      <c r="I3418" s="5">
        <f ca="1">VLOOKUP(CONCATENATE($F3418," ",$G3418),AllocFactorMatrix,(I$4+1),FALSE)*$E3422</f>
        <v>-733182.66467215901</v>
      </c>
      <c r="J3418" s="5">
        <f ca="1">VLOOKUP(CONCATENATE($F3418," ",$G3418),AllocFactorMatrix,(J$4+1),FALSE)*$E3422</f>
        <v>-171593.04184818795</v>
      </c>
      <c r="K3418" s="5">
        <f ca="1">VLOOKUP(CONCATENATE($F3418," ",$G3418),AllocFactorMatrix,(K$4+1),FALSE)*$E3422</f>
        <v>-2396.7688599910148</v>
      </c>
      <c r="L3418" s="5">
        <f ca="1">VLOOKUP(CONCATENATE($F3418," ",$G3418),AllocFactorMatrix,(L$4+1),FALSE)*$E3422</f>
        <v>0</v>
      </c>
      <c r="M3418" s="5">
        <f t="shared" ca="1" si="1604"/>
        <v>-173989.81070817896</v>
      </c>
      <c r="N3418" s="5">
        <f ca="1">VLOOKUP(CONCATENATE($F3418," ",$G3418),AllocFactorMatrix,(N$4+1),FALSE)*$E3422</f>
        <v>-99613.126911751388</v>
      </c>
      <c r="O3418" s="5">
        <f ca="1">VLOOKUP(CONCATENATE($F3418," ",$G3418),AllocFactorMatrix,(O$4+1),FALSE)*$E3422</f>
        <v>-17898.406073362374</v>
      </c>
      <c r="P3418" s="5">
        <f ca="1">VLOOKUP(CONCATENATE($F3418," ",$G3418),AllocFactorMatrix,(P$4+1),FALSE)*$E3422</f>
        <v>0</v>
      </c>
      <c r="Q3418" s="5">
        <f ca="1">VLOOKUP(CONCATENATE($F3418," ",$G3418),AllocFactorMatrix,(Q$4+1),FALSE)*$E3422</f>
        <v>0</v>
      </c>
      <c r="R3418" s="5">
        <f t="shared" ca="1" si="1606"/>
        <v>-117511.53298511376</v>
      </c>
      <c r="S3418" s="5">
        <f ca="1">VLOOKUP(CONCATENATE($F3418," ",$G3418),AllocFactorMatrix,(S$4+1),FALSE)*$E3422</f>
        <v>-4504.1825647199612</v>
      </c>
      <c r="T3418" s="5">
        <f ca="1">VLOOKUP(CONCATENATE($F3418," ",$G3418),AllocFactorMatrix,(T$4+1),FALSE)*$E3422</f>
        <v>-62283.218592390491</v>
      </c>
      <c r="U3418" s="5">
        <f ca="1">VLOOKUP(CONCATENATE($F3418," ",$G3418),AllocFactorMatrix,(U$4+1),FALSE)*$E3422</f>
        <v>0</v>
      </c>
      <c r="V3418" s="5">
        <f ca="1">VLOOKUP(CONCATENATE($F3418," ",$G3418),AllocFactorMatrix,(V$4+1),FALSE)*$E3422</f>
        <v>0</v>
      </c>
      <c r="W3418" s="5">
        <f t="shared" ca="1" si="1607"/>
        <v>-66787.401157110449</v>
      </c>
      <c r="X3418" s="5">
        <f ca="1">VLOOKUP(CONCATENATE($F3418," ",$G3418),AllocFactorMatrix,(X$4+1),FALSE)*$E3422</f>
        <v>-27313.096295136471</v>
      </c>
      <c r="Y3418" s="5">
        <f ca="1">VLOOKUP(CONCATENATE($F3418," ",$G3418),AllocFactorMatrix,(Y$4+1),FALSE)*$E3422</f>
        <v>-548.21691565980427</v>
      </c>
      <c r="Z3418" s="5">
        <f t="shared" ca="1" si="1605"/>
        <v>-27861.313210796274</v>
      </c>
      <c r="AA3418" s="5">
        <f ca="1">VLOOKUP(CONCATENATE($F3418," ",$G3418),AllocFactorMatrix,(AA$4+1),FALSE)*$E3422</f>
        <v>-359.93254435479673</v>
      </c>
      <c r="AB3418" s="5">
        <f ca="1">VLOOKUP(CONCATENATE($F3418," ",$G3418),AllocFactorMatrix,(AB$4+1),FALSE)*$E3422</f>
        <v>0</v>
      </c>
      <c r="AC3418" s="5">
        <f ca="1">VLOOKUP(CONCATENATE($F3418," ",$G3418),AllocFactorMatrix,(AC$4+1),FALSE)*$E3422</f>
        <v>0</v>
      </c>
    </row>
    <row r="3419" spans="4:29" hidden="1" outlineLevel="1">
      <c r="E3419" s="48"/>
      <c r="F3419" s="175" t="str">
        <f>F3422</f>
        <v>RB_GUP</v>
      </c>
      <c r="G3419" s="52" t="str">
        <f>$G$12</f>
        <v>DISTSEC</v>
      </c>
      <c r="H3419" s="4">
        <f t="shared" ca="1" si="1603"/>
        <v>-536765.57616875379</v>
      </c>
      <c r="I3419" s="5">
        <f ca="1">VLOOKUP(CONCATENATE($F3419," ",$G3419),AllocFactorMatrix,(I$4+1),FALSE)*$E3422</f>
        <v>-398336.46301319555</v>
      </c>
      <c r="J3419" s="5">
        <f ca="1">VLOOKUP(CONCATENATE($F3419," ",$G3419),AllocFactorMatrix,(J$4+1),FALSE)*$E3422</f>
        <v>-80322.427478707803</v>
      </c>
      <c r="K3419" s="5">
        <f ca="1">VLOOKUP(CONCATENATE($F3419," ",$G3419),AllocFactorMatrix,(K$4+1),FALSE)*$E3422</f>
        <v>0</v>
      </c>
      <c r="L3419" s="5">
        <f ca="1">VLOOKUP(CONCATENATE($F3419," ",$G3419),AllocFactorMatrix,(L$4+1),FALSE)*$E3422</f>
        <v>0</v>
      </c>
      <c r="M3419" s="5">
        <f t="shared" ca="1" si="1604"/>
        <v>-80322.427478707803</v>
      </c>
      <c r="N3419" s="5">
        <f ca="1">VLOOKUP(CONCATENATE($F3419," ",$G3419),AllocFactorMatrix,(N$4+1),FALSE)*$E3422</f>
        <v>-40147.999106115691</v>
      </c>
      <c r="O3419" s="5">
        <f ca="1">VLOOKUP(CONCATENATE($F3419," ",$G3419),AllocFactorMatrix,(O$4+1),FALSE)*$E3422</f>
        <v>0</v>
      </c>
      <c r="P3419" s="5">
        <f ca="1">VLOOKUP(CONCATENATE($F3419," ",$G3419),AllocFactorMatrix,(P$4+1),FALSE)*$E3422</f>
        <v>0</v>
      </c>
      <c r="Q3419" s="5">
        <f ca="1">VLOOKUP(CONCATENATE($F3419," ",$G3419),AllocFactorMatrix,(Q$4+1),FALSE)*$E3422</f>
        <v>0</v>
      </c>
      <c r="R3419" s="5">
        <f t="shared" ca="1" si="1606"/>
        <v>-40147.999106115691</v>
      </c>
      <c r="S3419" s="5">
        <f ca="1">VLOOKUP(CONCATENATE($F3419," ",$G3419),AllocFactorMatrix,(S$4+1),FALSE)*$E3422</f>
        <v>-1500.6382039043988</v>
      </c>
      <c r="T3419" s="5">
        <f ca="1">VLOOKUP(CONCATENATE($F3419," ",$G3419),AllocFactorMatrix,(T$4+1),FALSE)*$E3422</f>
        <v>0</v>
      </c>
      <c r="U3419" s="5">
        <f ca="1">VLOOKUP(CONCATENATE($F3419," ",$G3419),AllocFactorMatrix,(U$4+1),FALSE)*$E3422</f>
        <v>0</v>
      </c>
      <c r="V3419" s="5">
        <f ca="1">VLOOKUP(CONCATENATE($F3419," ",$G3419),AllocFactorMatrix,(V$4+1),FALSE)*$E3422</f>
        <v>0</v>
      </c>
      <c r="W3419" s="5">
        <f t="shared" ca="1" si="1607"/>
        <v>-1500.6382039043988</v>
      </c>
      <c r="X3419" s="5">
        <f ca="1">VLOOKUP(CONCATENATE($F3419," ",$G3419),AllocFactorMatrix,(X$4+1),FALSE)*$E3422</f>
        <v>-11340.87597817313</v>
      </c>
      <c r="Y3419" s="5">
        <f ca="1">VLOOKUP(CONCATENATE($F3419," ",$G3419),AllocFactorMatrix,(Y$4+1),FALSE)*$E3422</f>
        <v>0</v>
      </c>
      <c r="Z3419" s="5">
        <f t="shared" ca="1" si="1605"/>
        <v>-11340.87597817313</v>
      </c>
      <c r="AA3419" s="5">
        <f ca="1">VLOOKUP(CONCATENATE($F3419," ",$G3419),AllocFactorMatrix,(AA$4+1),FALSE)*$E3422</f>
        <v>-134.08966079953836</v>
      </c>
      <c r="AB3419" s="5">
        <f ca="1">VLOOKUP(CONCATENATE($F3419," ",$G3419),AllocFactorMatrix,(AB$4+1),FALSE)*$E3422</f>
        <v>-4127.2408928414425</v>
      </c>
      <c r="AC3419" s="5">
        <f ca="1">VLOOKUP(CONCATENATE($F3419," ",$G3419),AllocFactorMatrix,(AC$4+1),FALSE)*$E3422</f>
        <v>-855.84183501618395</v>
      </c>
    </row>
    <row r="3420" spans="4:29" hidden="1" outlineLevel="1">
      <c r="E3420" s="48"/>
      <c r="F3420" s="175" t="str">
        <f>F3422</f>
        <v>RB_GUP</v>
      </c>
      <c r="G3420" s="52" t="str">
        <f>$G$13</f>
        <v>ENERGY</v>
      </c>
      <c r="H3420" s="4">
        <f t="shared" ca="1" si="1603"/>
        <v>-34750.535114604769</v>
      </c>
      <c r="I3420" s="5">
        <f ca="1">VLOOKUP(CONCATENATE($F3420," ",$G3420),AllocFactorMatrix,(I$4+1),FALSE)*$E3422</f>
        <v>-13597.405153096846</v>
      </c>
      <c r="J3420" s="5">
        <f ca="1">VLOOKUP(CONCATENATE($F3420," ",$G3420),AllocFactorMatrix,(J$4+1),FALSE)*$E3422</f>
        <v>-3922.8119350954958</v>
      </c>
      <c r="K3420" s="5">
        <f ca="1">VLOOKUP(CONCATENATE($F3420," ",$G3420),AllocFactorMatrix,(K$4+1),FALSE)*$E3422</f>
        <v>-54.675625325887957</v>
      </c>
      <c r="L3420" s="5">
        <f ca="1">VLOOKUP(CONCATENATE($F3420," ",$G3420),AllocFactorMatrix,(L$4+1),FALSE)*$E3422</f>
        <v>-7.6436060823462864</v>
      </c>
      <c r="M3420" s="5">
        <f t="shared" ca="1" si="1604"/>
        <v>-3985.1311665037301</v>
      </c>
      <c r="N3420" s="5">
        <f ca="1">VLOOKUP(CONCATENATE($F3420," ",$G3420),AllocFactorMatrix,(N$4+1),FALSE)*$E3422</f>
        <v>-2545.2157732064297</v>
      </c>
      <c r="O3420" s="5">
        <f ca="1">VLOOKUP(CONCATENATE($F3420," ",$G3420),AllocFactorMatrix,(O$4+1),FALSE)*$E3422</f>
        <v>-453.91114751018785</v>
      </c>
      <c r="P3420" s="5">
        <f ca="1">VLOOKUP(CONCATENATE($F3420," ",$G3420),AllocFactorMatrix,(P$4+1),FALSE)*$E3422</f>
        <v>-92.432932558750693</v>
      </c>
      <c r="Q3420" s="5">
        <f ca="1">VLOOKUP(CONCATENATE($F3420," ",$G3420),AllocFactorMatrix,(Q$4+1),FALSE)*$E3422</f>
        <v>-3.49122314483194</v>
      </c>
      <c r="R3420" s="5">
        <f t="shared" ca="1" si="1606"/>
        <v>-3095.0510764201999</v>
      </c>
      <c r="S3420" s="5">
        <f ca="1">VLOOKUP(CONCATENATE($F3420," ",$G3420),AllocFactorMatrix,(S$4+1),FALSE)*$E3422</f>
        <v>-133.29299631058493</v>
      </c>
      <c r="T3420" s="5">
        <f ca="1">VLOOKUP(CONCATENATE($F3420," ",$G3420),AllocFactorMatrix,(T$4+1),FALSE)*$E3422</f>
        <v>-2107.3876152992198</v>
      </c>
      <c r="U3420" s="5">
        <f ca="1">VLOOKUP(CONCATENATE($F3420," ",$G3420),AllocFactorMatrix,(U$4+1),FALSE)*$E3422</f>
        <v>-9063.5311448215052</v>
      </c>
      <c r="V3420" s="5">
        <f ca="1">VLOOKUP(CONCATENATE($F3420," ",$G3420),AllocFactorMatrix,(V$4+1),FALSE)*$E3422</f>
        <v>-1704.9448745765758</v>
      </c>
      <c r="W3420" s="5">
        <f t="shared" ca="1" si="1607"/>
        <v>-13009.156631007885</v>
      </c>
      <c r="X3420" s="5">
        <f ca="1">VLOOKUP(CONCATENATE($F3420," ",$G3420),AllocFactorMatrix,(X$4+1),FALSE)*$E3422</f>
        <v>-699.14554205786999</v>
      </c>
      <c r="Y3420" s="5">
        <f ca="1">VLOOKUP(CONCATENATE($F3420," ",$G3420),AllocFactorMatrix,(Y$4+1),FALSE)*$E3422</f>
        <v>-14.028215838057688</v>
      </c>
      <c r="Z3420" s="5">
        <f t="shared" ca="1" si="1605"/>
        <v>-713.17375789592768</v>
      </c>
      <c r="AA3420" s="5">
        <f ca="1">VLOOKUP(CONCATENATE($F3420," ",$G3420),AllocFactorMatrix,(AA$4+1),FALSE)*$E3422</f>
        <v>-12.513228682814743</v>
      </c>
      <c r="AB3420" s="5">
        <f ca="1">VLOOKUP(CONCATENATE($F3420," ",$G3420),AllocFactorMatrix,(AB$4+1),FALSE)*$E3422</f>
        <v>-280.29203695405727</v>
      </c>
      <c r="AC3420" s="5">
        <f ca="1">VLOOKUP(CONCATENATE($F3420," ",$G3420),AllocFactorMatrix,(AC$4+1),FALSE)*$E3422</f>
        <v>-57.812064043297269</v>
      </c>
    </row>
    <row r="3421" spans="4:29" hidden="1" outlineLevel="1">
      <c r="E3421" s="48"/>
      <c r="F3421" s="175" t="str">
        <f>F3422</f>
        <v>RB_GUP</v>
      </c>
      <c r="G3421" s="52" t="str">
        <f>$G$14</f>
        <v>CUSTOMER</v>
      </c>
      <c r="H3421" s="4">
        <f t="shared" ca="1" si="1603"/>
        <v>-252974.15487661259</v>
      </c>
      <c r="I3421" s="5">
        <f ca="1">VLOOKUP(CONCATENATE($F3421," ",$G3421),AllocFactorMatrix,(I$4+1),FALSE)*$E3422</f>
        <v>-125299.65969146205</v>
      </c>
      <c r="J3421" s="5">
        <f ca="1">VLOOKUP(CONCATENATE($F3421," ",$G3421),AllocFactorMatrix,(J$4+1),FALSE)*$E3422</f>
        <v>-39934.810841676917</v>
      </c>
      <c r="K3421" s="5">
        <f ca="1">VLOOKUP(CONCATENATE($F3421," ",$G3421),AllocFactorMatrix,(K$4+1),FALSE)*$E3422</f>
        <v>-2549.0880824446908</v>
      </c>
      <c r="L3421" s="5">
        <f ca="1">VLOOKUP(CONCATENATE($F3421," ",$G3421),AllocFactorMatrix,(L$4+1),FALSE)*$E3422</f>
        <v>-428.72269571778281</v>
      </c>
      <c r="M3421" s="5">
        <f t="shared" ca="1" si="1604"/>
        <v>-42912.621619839396</v>
      </c>
      <c r="N3421" s="5">
        <f ca="1">VLOOKUP(CONCATENATE($F3421," ",$G3421),AllocFactorMatrix,(N$4+1),FALSE)*$E3422</f>
        <v>-3113.4723190364052</v>
      </c>
      <c r="O3421" s="5">
        <f ca="1">VLOOKUP(CONCATENATE($F3421," ",$G3421),AllocFactorMatrix,(O$4+1),FALSE)*$E3422</f>
        <v>-899.96598660143206</v>
      </c>
      <c r="P3421" s="5">
        <f ca="1">VLOOKUP(CONCATENATE($F3421," ",$G3421),AllocFactorMatrix,(P$4+1),FALSE)*$E3422</f>
        <v>-1054.209120148515</v>
      </c>
      <c r="Q3421" s="5">
        <f ca="1">VLOOKUP(CONCATENATE($F3421," ",$G3421),AllocFactorMatrix,(Q$4+1),FALSE)*$E3422</f>
        <v>-131.72085393078794</v>
      </c>
      <c r="R3421" s="5">
        <f t="shared" ca="1" si="1606"/>
        <v>-5199.3682797171396</v>
      </c>
      <c r="S3421" s="5">
        <f ca="1">VLOOKUP(CONCATENATE($F3421," ",$G3421),AllocFactorMatrix,(S$4+1),FALSE)*$E3422</f>
        <v>-20.615151164869388</v>
      </c>
      <c r="T3421" s="5">
        <f ca="1">VLOOKUP(CONCATENATE($F3421," ",$G3421),AllocFactorMatrix,(T$4+1),FALSE)*$E3422</f>
        <v>-638.77045284373446</v>
      </c>
      <c r="U3421" s="5">
        <f ca="1">VLOOKUP(CONCATENATE($F3421," ",$G3421),AllocFactorMatrix,(U$4+1),FALSE)*$E3422</f>
        <v>-1772.0315646945839</v>
      </c>
      <c r="V3421" s="5">
        <f ca="1">VLOOKUP(CONCATENATE($F3421," ",$G3421),AllocFactorMatrix,(V$4+1),FALSE)*$E3422</f>
        <v>-526.90179504501771</v>
      </c>
      <c r="W3421" s="5">
        <f t="shared" ca="1" si="1607"/>
        <v>-2958.3189637482055</v>
      </c>
      <c r="X3421" s="5">
        <f ca="1">VLOOKUP(CONCATENATE($F3421," ",$G3421),AllocFactorMatrix,(X$4+1),FALSE)*$E3422</f>
        <v>-629.1805061575684</v>
      </c>
      <c r="Y3421" s="5">
        <f ca="1">VLOOKUP(CONCATENATE($F3421," ",$G3421),AllocFactorMatrix,(Y$4+1),FALSE)*$E3422</f>
        <v>-11.781341179732115</v>
      </c>
      <c r="Z3421" s="5">
        <f t="shared" ca="1" si="1605"/>
        <v>-640.96184733730047</v>
      </c>
      <c r="AA3421" s="5">
        <f ca="1">VLOOKUP(CONCATENATE($F3421," ",$G3421),AllocFactorMatrix,(AA$4+1),FALSE)*$E3422</f>
        <v>-60.865974017525815</v>
      </c>
      <c r="AB3421" s="5">
        <f ca="1">VLOOKUP(CONCATENATE($F3421," ",$G3421),AllocFactorMatrix,(AB$4+1),FALSE)*$E3422</f>
        <v>-66888.179553756781</v>
      </c>
      <c r="AC3421" s="5">
        <f ca="1">VLOOKUP(CONCATENATE($F3421," ",$G3421),AllocFactorMatrix,(AC$4+1),FALSE)*$E3422</f>
        <v>-9014.1789467342114</v>
      </c>
    </row>
    <row r="3422" spans="4:29" collapsed="1">
      <c r="D3422" s="52" t="s">
        <v>687</v>
      </c>
      <c r="E3422" s="39">
        <v>-5096174</v>
      </c>
      <c r="F3422" s="93" t="s">
        <v>73</v>
      </c>
      <c r="G3422" s="52" t="str">
        <f>$G$15</f>
        <v>TOTAL</v>
      </c>
      <c r="H3422" s="4">
        <f t="shared" ca="1" si="1603"/>
        <v>-5096174</v>
      </c>
      <c r="I3422" s="5">
        <f ca="1">VLOOKUP(CONCATENATE($F3422," ",$G3422),AllocFactorMatrix,(I$4+1),FALSE)*$E3422</f>
        <v>-2890795.5450859396</v>
      </c>
      <c r="J3422" s="5">
        <f ca="1">VLOOKUP(CONCATENATE($F3422," ",$G3422),AllocFactorMatrix,(J$4+1),FALSE)*$E3422</f>
        <v>-673819.79702573817</v>
      </c>
      <c r="K3422" s="5">
        <f ca="1">VLOOKUP(CONCATENATE($F3422," ",$G3422),AllocFactorMatrix,(K$4+1),FALSE)*$E3422</f>
        <v>-10259.079469891378</v>
      </c>
      <c r="L3422" s="5">
        <f ca="1">VLOOKUP(CONCATENATE($F3422," ",$G3422),AllocFactorMatrix,(L$4+1),FALSE)*$E3422</f>
        <v>-1188.2808708069479</v>
      </c>
      <c r="M3422" s="5">
        <f t="shared" ca="1" si="1604"/>
        <v>-685267.15736643644</v>
      </c>
      <c r="N3422" s="5">
        <f ca="1">VLOOKUP(CONCATENATE($F3422," ",$G3422),AllocFactorMatrix,(N$4+1),FALSE)*$E3422</f>
        <v>-369857.07663628174</v>
      </c>
      <c r="O3422" s="5">
        <f ca="1">VLOOKUP(CONCATENATE($F3422," ",$G3422),AllocFactorMatrix,(O$4+1),FALSE)*$E3422</f>
        <v>-59479.304171250318</v>
      </c>
      <c r="P3422" s="5">
        <f ca="1">VLOOKUP(CONCATENATE($F3422," ",$G3422),AllocFactorMatrix,(P$4+1),FALSE)*$E3422</f>
        <v>-9512.1070560474182</v>
      </c>
      <c r="Q3422" s="5">
        <f ca="1">VLOOKUP(CONCATENATE($F3422," ",$G3422),AllocFactorMatrix,(Q$4+1),FALSE)*$E3422</f>
        <v>-418.18624621260051</v>
      </c>
      <c r="R3422" s="5">
        <f t="shared" ca="1" si="1606"/>
        <v>-439266.67410979205</v>
      </c>
      <c r="S3422" s="5">
        <f ca="1">VLOOKUP(CONCATENATE($F3422," ",$G3422),AllocFactorMatrix,(S$4+1),FALSE)*$E3422</f>
        <v>-16743.216299571846</v>
      </c>
      <c r="T3422" s="5">
        <f ca="1">VLOOKUP(CONCATENATE($F3422," ",$G3422),AllocFactorMatrix,(T$4+1),FALSE)*$E3422</f>
        <v>-208389.21353925113</v>
      </c>
      <c r="U3422" s="5">
        <f ca="1">VLOOKUP(CONCATENATE($F3422," ",$G3422),AllocFactorMatrix,(U$4+1),FALSE)*$E3422</f>
        <v>-572682.24125025293</v>
      </c>
      <c r="V3422" s="5">
        <f ca="1">VLOOKUP(CONCATENATE($F3422," ",$G3422),AllocFactorMatrix,(V$4+1),FALSE)*$E3422</f>
        <v>-93071.405771768113</v>
      </c>
      <c r="W3422" s="5">
        <f t="shared" ca="1" si="1607"/>
        <v>-890886.07686084404</v>
      </c>
      <c r="X3422" s="5">
        <f ca="1">VLOOKUP(CONCATENATE($F3422," ",$G3422),AllocFactorMatrix,(X$4+1),FALSE)*$E3422</f>
        <v>-101574.68692195415</v>
      </c>
      <c r="Y3422" s="5">
        <f ca="1">VLOOKUP(CONCATENATE($F3422," ",$G3422),AllocFactorMatrix,(Y$4+1),FALSE)*$E3422</f>
        <v>-1804.7471063146697</v>
      </c>
      <c r="Z3422" s="5">
        <f t="shared" ca="1" si="1605"/>
        <v>-103379.43402826882</v>
      </c>
      <c r="AA3422" s="5">
        <f ca="1">VLOOKUP(CONCATENATE($F3422," ",$G3422),AllocFactorMatrix,(AA$4+1),FALSE)*$E3422</f>
        <v>-1380.462955278485</v>
      </c>
      <c r="AB3422" s="5">
        <f ca="1">VLOOKUP(CONCATENATE($F3422," ",$G3422),AllocFactorMatrix,(AB$4+1),FALSE)*$E3422</f>
        <v>-74594.096369960127</v>
      </c>
      <c r="AC3422" s="5">
        <f ca="1">VLOOKUP(CONCATENATE($F3422," ",$G3422),AllocFactorMatrix,(AC$4+1),FALSE)*$E3422</f>
        <v>-10604.553223481738</v>
      </c>
    </row>
    <row r="3423" spans="4:29" hidden="1" outlineLevel="1">
      <c r="E3423" s="11"/>
      <c r="F3423" s="107"/>
      <c r="G3423" s="52" t="str">
        <f>$G$8</f>
        <v>PRODUCTION</v>
      </c>
      <c r="H3423" s="4">
        <f t="shared" ref="H3423:AC3423" ca="1" si="1608">+H3407+H3415</f>
        <v>-28024134.534293413</v>
      </c>
      <c r="I3423" s="4">
        <f t="shared" ca="1" si="1608"/>
        <v>-24562780.574412651</v>
      </c>
      <c r="J3423" s="4">
        <f t="shared" ca="1" si="1608"/>
        <v>202526.29693190253</v>
      </c>
      <c r="K3423" s="4">
        <f t="shared" ca="1" si="1608"/>
        <v>-39569.493264591372</v>
      </c>
      <c r="L3423" s="4">
        <f t="shared" ca="1" si="1608"/>
        <v>1820.6294695273048</v>
      </c>
      <c r="M3423" s="4">
        <f t="shared" ca="1" si="1608"/>
        <v>164777.43313683791</v>
      </c>
      <c r="N3423" s="4">
        <f t="shared" ca="1" si="1608"/>
        <v>-859328.16286130797</v>
      </c>
      <c r="O3423" s="4">
        <f t="shared" ca="1" si="1608"/>
        <v>159511.32949163939</v>
      </c>
      <c r="P3423" s="4">
        <f t="shared" ca="1" si="1608"/>
        <v>-36756.408544654973</v>
      </c>
      <c r="Q3423" s="4">
        <f t="shared" ca="1" si="1608"/>
        <v>-6856.8845495125715</v>
      </c>
      <c r="R3423" s="4">
        <f t="shared" ca="1" si="1608"/>
        <v>-743430.1264638328</v>
      </c>
      <c r="S3423" s="4">
        <f t="shared" ca="1" si="1608"/>
        <v>-47361.900714167976</v>
      </c>
      <c r="T3423" s="4">
        <f t="shared" ca="1" si="1608"/>
        <v>588836.27434947889</v>
      </c>
      <c r="U3423" s="4">
        <f t="shared" ca="1" si="1608"/>
        <v>-3947415.1992160771</v>
      </c>
      <c r="V3423" s="4">
        <f t="shared" ca="1" si="1608"/>
        <v>401115.49613351544</v>
      </c>
      <c r="W3423" s="4">
        <f t="shared" ca="1" si="1608"/>
        <v>-3004825.329447235</v>
      </c>
      <c r="X3423" s="4">
        <f t="shared" ca="1" si="1608"/>
        <v>36100.897516683064</v>
      </c>
      <c r="Y3423" s="4">
        <f t="shared" ca="1" si="1608"/>
        <v>-5897.413654980619</v>
      </c>
      <c r="Z3423" s="4">
        <f t="shared" ca="1" si="1608"/>
        <v>30203.483861703215</v>
      </c>
      <c r="AA3423" s="4">
        <f t="shared" ca="1" si="1608"/>
        <v>4767.9759823209279</v>
      </c>
      <c r="AB3423" s="4">
        <f t="shared" ca="1" si="1608"/>
        <v>69120.910744299283</v>
      </c>
      <c r="AC3423" s="4">
        <f t="shared" ca="1" si="1608"/>
        <v>18031.692305203182</v>
      </c>
    </row>
    <row r="3424" spans="4:29" hidden="1" outlineLevel="1">
      <c r="E3424" s="11"/>
      <c r="F3424" s="107"/>
      <c r="G3424" s="52" t="str">
        <f>$G$9</f>
        <v>BULKTRAN</v>
      </c>
      <c r="H3424" s="4">
        <f t="shared" ref="H3424:AC3424" ca="1" si="1609">+H3408+H3416</f>
        <v>-5888623.8795547877</v>
      </c>
      <c r="I3424" s="4">
        <f t="shared" ca="1" si="1609"/>
        <v>-13151877.025713019</v>
      </c>
      <c r="J3424" s="4">
        <f t="shared" ca="1" si="1609"/>
        <v>504109.17899376818</v>
      </c>
      <c r="K3424" s="4">
        <f t="shared" ca="1" si="1609"/>
        <v>-12764.481654716883</v>
      </c>
      <c r="L3424" s="4">
        <f t="shared" ca="1" si="1609"/>
        <v>-15959.190841291587</v>
      </c>
      <c r="M3424" s="4">
        <f t="shared" ca="1" si="1609"/>
        <v>475385.50649775937</v>
      </c>
      <c r="N3424" s="4">
        <f t="shared" ca="1" si="1609"/>
        <v>66402.654377778599</v>
      </c>
      <c r="O3424" s="4">
        <f t="shared" ca="1" si="1609"/>
        <v>379212.97904534341</v>
      </c>
      <c r="P3424" s="4">
        <f t="shared" ca="1" si="1609"/>
        <v>32963.976521915713</v>
      </c>
      <c r="Q3424" s="4">
        <f t="shared" ca="1" si="1609"/>
        <v>-5206.9401469053537</v>
      </c>
      <c r="R3424" s="4">
        <f t="shared" ca="1" si="1609"/>
        <v>473372.66979813203</v>
      </c>
      <c r="S3424" s="4">
        <f t="shared" ca="1" si="1609"/>
        <v>-26482.710923165978</v>
      </c>
      <c r="T3424" s="4">
        <f t="shared" ca="1" si="1609"/>
        <v>1450567.3276522532</v>
      </c>
      <c r="U3424" s="4">
        <f t="shared" ca="1" si="1609"/>
        <v>3435440.2104144767</v>
      </c>
      <c r="V3424" s="4">
        <f t="shared" ca="1" si="1609"/>
        <v>1294666.4115190061</v>
      </c>
      <c r="W3424" s="4">
        <f t="shared" ca="1" si="1609"/>
        <v>6154191.2386625698</v>
      </c>
      <c r="X3424" s="4">
        <f t="shared" ca="1" si="1609"/>
        <v>109558.11832107781</v>
      </c>
      <c r="Y3424" s="4">
        <f t="shared" ca="1" si="1609"/>
        <v>-2249.9175230340393</v>
      </c>
      <c r="Z3424" s="4">
        <f t="shared" ca="1" si="1609"/>
        <v>107308.20079804378</v>
      </c>
      <c r="AA3424" s="4">
        <f t="shared" ca="1" si="1609"/>
        <v>3230.1126469213441</v>
      </c>
      <c r="AB3424" s="4">
        <f t="shared" ca="1" si="1609"/>
        <v>39773.152042519214</v>
      </c>
      <c r="AC3424" s="4">
        <f t="shared" ca="1" si="1609"/>
        <v>9992.2657122971395</v>
      </c>
    </row>
    <row r="3425" spans="1:29" hidden="1" outlineLevel="1">
      <c r="E3425" s="11"/>
      <c r="F3425" s="107"/>
      <c r="G3425" s="52" t="str">
        <f>$G$10</f>
        <v>SUBTRAN</v>
      </c>
      <c r="H3425" s="4">
        <f t="shared" ref="H3425:AC3425" ca="1" si="1610">+H3409+H3417</f>
        <v>-1836024.5510880172</v>
      </c>
      <c r="I3425" s="4">
        <f t="shared" ca="1" si="1610"/>
        <v>-3532296.5056389123</v>
      </c>
      <c r="J3425" s="4">
        <f t="shared" ca="1" si="1610"/>
        <v>115674.73134833842</v>
      </c>
      <c r="K3425" s="4">
        <f t="shared" ca="1" si="1610"/>
        <v>-3649.4612114190381</v>
      </c>
      <c r="L3425" s="4">
        <f t="shared" ca="1" si="1610"/>
        <v>-5159.1538516323844</v>
      </c>
      <c r="M3425" s="4">
        <f t="shared" ca="1" si="1610"/>
        <v>106866.11628528677</v>
      </c>
      <c r="N3425" s="4">
        <f t="shared" ca="1" si="1610"/>
        <v>7073.191023984542</v>
      </c>
      <c r="O3425" s="4">
        <f t="shared" ca="1" si="1610"/>
        <v>95719.202849413705</v>
      </c>
      <c r="P3425" s="4">
        <f t="shared" ca="1" si="1610"/>
        <v>10486.226027045741</v>
      </c>
      <c r="Q3425" s="4">
        <f t="shared" ca="1" si="1610"/>
        <v>0</v>
      </c>
      <c r="R3425" s="4">
        <f t="shared" ca="1" si="1610"/>
        <v>113278.61990044391</v>
      </c>
      <c r="S3425" s="4">
        <f t="shared" ca="1" si="1610"/>
        <v>-6921.2865741695568</v>
      </c>
      <c r="T3425" s="4">
        <f t="shared" ca="1" si="1610"/>
        <v>361861.45334654138</v>
      </c>
      <c r="U3425" s="4">
        <f t="shared" ca="1" si="1610"/>
        <v>1095622.1613217911</v>
      </c>
      <c r="V3425" s="4">
        <f t="shared" ca="1" si="1610"/>
        <v>0</v>
      </c>
      <c r="W3425" s="4">
        <f t="shared" ca="1" si="1610"/>
        <v>1450562.3280941637</v>
      </c>
      <c r="X3425" s="4">
        <f t="shared" ca="1" si="1610"/>
        <v>25400.290616666862</v>
      </c>
      <c r="Y3425" s="4">
        <f t="shared" ca="1" si="1610"/>
        <v>-634.65905765824164</v>
      </c>
      <c r="Z3425" s="4">
        <f t="shared" ca="1" si="1610"/>
        <v>24765.631559008623</v>
      </c>
      <c r="AA3425" s="4">
        <f t="shared" ca="1" si="1610"/>
        <v>799.25871199369226</v>
      </c>
      <c r="AB3425" s="4">
        <f t="shared" ca="1" si="1610"/>
        <v>0</v>
      </c>
      <c r="AC3425" s="4">
        <f t="shared" ca="1" si="1610"/>
        <v>0</v>
      </c>
    </row>
    <row r="3426" spans="1:29" hidden="1" outlineLevel="1">
      <c r="E3426" s="11"/>
      <c r="F3426" s="107"/>
      <c r="G3426" s="52" t="str">
        <f>$G$11</f>
        <v>DISTPRI</v>
      </c>
      <c r="H3426" s="4">
        <f t="shared" ref="H3426:AC3426" ca="1" si="1611">+H3410+H3418</f>
        <v>-13042279.197689828</v>
      </c>
      <c r="I3426" s="4">
        <f t="shared" ca="1" si="1611"/>
        <v>-15997779.83151263</v>
      </c>
      <c r="J3426" s="4">
        <f t="shared" ca="1" si="1611"/>
        <v>999225.776837187</v>
      </c>
      <c r="K3426" s="4">
        <f t="shared" ca="1" si="1611"/>
        <v>-16059.711830770952</v>
      </c>
      <c r="L3426" s="4">
        <f t="shared" ca="1" si="1611"/>
        <v>0</v>
      </c>
      <c r="M3426" s="4">
        <f t="shared" ca="1" si="1611"/>
        <v>983166.06500641396</v>
      </c>
      <c r="N3426" s="4">
        <f t="shared" ca="1" si="1611"/>
        <v>59313.290628834002</v>
      </c>
      <c r="O3426" s="4">
        <f t="shared" ca="1" si="1611"/>
        <v>374773.82064042432</v>
      </c>
      <c r="P3426" s="4">
        <f t="shared" ca="1" si="1611"/>
        <v>0</v>
      </c>
      <c r="Q3426" s="4">
        <f t="shared" ca="1" si="1611"/>
        <v>0</v>
      </c>
      <c r="R3426" s="4">
        <f t="shared" ca="1" si="1611"/>
        <v>434087.11126925843</v>
      </c>
      <c r="S3426" s="4">
        <f t="shared" ca="1" si="1611"/>
        <v>-18995.113482902976</v>
      </c>
      <c r="T3426" s="4">
        <f t="shared" ca="1" si="1611"/>
        <v>1375125.3543735459</v>
      </c>
      <c r="U3426" s="4">
        <f t="shared" ca="1" si="1611"/>
        <v>0</v>
      </c>
      <c r="V3426" s="4">
        <f t="shared" ca="1" si="1611"/>
        <v>0</v>
      </c>
      <c r="W3426" s="4">
        <f t="shared" ca="1" si="1611"/>
        <v>1356130.2408906419</v>
      </c>
      <c r="X3426" s="4">
        <f t="shared" ca="1" si="1611"/>
        <v>178868.10274589885</v>
      </c>
      <c r="Y3426" s="4">
        <f t="shared" ca="1" si="1611"/>
        <v>-1902.9962632681782</v>
      </c>
      <c r="Z3426" s="4">
        <f t="shared" ca="1" si="1611"/>
        <v>176965.1064826306</v>
      </c>
      <c r="AA3426" s="4">
        <f t="shared" ca="1" si="1611"/>
        <v>5152.1101738761026</v>
      </c>
      <c r="AB3426" s="4">
        <f t="shared" ca="1" si="1611"/>
        <v>0</v>
      </c>
      <c r="AC3426" s="4">
        <f t="shared" ca="1" si="1611"/>
        <v>0</v>
      </c>
    </row>
    <row r="3427" spans="1:29" hidden="1" outlineLevel="1">
      <c r="E3427" s="11"/>
      <c r="F3427" s="107"/>
      <c r="G3427" s="52" t="str">
        <f>$G$12</f>
        <v>DISTSEC</v>
      </c>
      <c r="H3427" s="4">
        <f t="shared" ref="H3427:AC3427" ca="1" si="1612">+H3411+H3419</f>
        <v>-8064166.6820179047</v>
      </c>
      <c r="I3427" s="4">
        <f t="shared" ca="1" si="1612"/>
        <v>-8775765.3554038927</v>
      </c>
      <c r="J3427" s="4">
        <f t="shared" ca="1" si="1612"/>
        <v>441820.84171656269</v>
      </c>
      <c r="K3427" s="4">
        <f t="shared" ca="1" si="1612"/>
        <v>0</v>
      </c>
      <c r="L3427" s="4">
        <f t="shared" ca="1" si="1612"/>
        <v>0</v>
      </c>
      <c r="M3427" s="4">
        <f t="shared" ca="1" si="1612"/>
        <v>441820.84171656269</v>
      </c>
      <c r="N3427" s="4">
        <f t="shared" ca="1" si="1612"/>
        <v>19610.838805498119</v>
      </c>
      <c r="O3427" s="4">
        <f t="shared" ca="1" si="1612"/>
        <v>0</v>
      </c>
      <c r="P3427" s="4">
        <f t="shared" ca="1" si="1612"/>
        <v>0</v>
      </c>
      <c r="Q3427" s="4">
        <f t="shared" ca="1" si="1612"/>
        <v>0</v>
      </c>
      <c r="R3427" s="4">
        <f t="shared" ca="1" si="1612"/>
        <v>19610.838805498119</v>
      </c>
      <c r="S3427" s="4">
        <f t="shared" ca="1" si="1612"/>
        <v>-6902.0875381917103</v>
      </c>
      <c r="T3427" s="4">
        <f t="shared" ca="1" si="1612"/>
        <v>0</v>
      </c>
      <c r="U3427" s="4">
        <f t="shared" ca="1" si="1612"/>
        <v>0</v>
      </c>
      <c r="V3427" s="4">
        <f t="shared" ca="1" si="1612"/>
        <v>0</v>
      </c>
      <c r="W3427" s="4">
        <f t="shared" ca="1" si="1612"/>
        <v>-6902.0875381917103</v>
      </c>
      <c r="X3427" s="4">
        <f t="shared" ca="1" si="1612"/>
        <v>71187.395147335395</v>
      </c>
      <c r="Y3427" s="4">
        <f t="shared" ca="1" si="1612"/>
        <v>0</v>
      </c>
      <c r="Z3427" s="4">
        <f t="shared" ca="1" si="1612"/>
        <v>71187.395147335395</v>
      </c>
      <c r="AA3427" s="4">
        <f t="shared" ca="1" si="1612"/>
        <v>1862.8089923840089</v>
      </c>
      <c r="AB3427" s="4">
        <f t="shared" ca="1" si="1612"/>
        <v>146732.15543436943</v>
      </c>
      <c r="AC3427" s="4">
        <f t="shared" ca="1" si="1612"/>
        <v>37286.720828042729</v>
      </c>
    </row>
    <row r="3428" spans="1:29" hidden="1" outlineLevel="1">
      <c r="E3428" s="11"/>
      <c r="F3428" s="107"/>
      <c r="G3428" s="52" t="str">
        <f>$G$13</f>
        <v>ENERGY</v>
      </c>
      <c r="H3428" s="4">
        <f t="shared" ref="H3428:AC3428" ca="1" si="1613">+H3412+H3420</f>
        <v>-11409622.176875863</v>
      </c>
      <c r="I3428" s="4">
        <f t="shared" ca="1" si="1613"/>
        <v>-106478.6143008661</v>
      </c>
      <c r="J3428" s="4">
        <f t="shared" ca="1" si="1613"/>
        <v>-158818.90854511058</v>
      </c>
      <c r="K3428" s="4">
        <f t="shared" ca="1" si="1613"/>
        <v>-6867.9971211767179</v>
      </c>
      <c r="L3428" s="4">
        <f t="shared" ca="1" si="1613"/>
        <v>18823.818901219172</v>
      </c>
      <c r="M3428" s="4">
        <f t="shared" ca="1" si="1613"/>
        <v>-146863.08676506628</v>
      </c>
      <c r="N3428" s="4">
        <f t="shared" ca="1" si="1613"/>
        <v>-455164.35583820904</v>
      </c>
      <c r="O3428" s="4">
        <f t="shared" ca="1" si="1613"/>
        <v>-254976.00196504616</v>
      </c>
      <c r="P3428" s="4">
        <f t="shared" ca="1" si="1613"/>
        <v>-49750.787178657389</v>
      </c>
      <c r="Q3428" s="4">
        <f t="shared" ca="1" si="1613"/>
        <v>1564.081659462775</v>
      </c>
      <c r="R3428" s="4">
        <f t="shared" ca="1" si="1613"/>
        <v>-758327.06332245166</v>
      </c>
      <c r="S3428" s="4">
        <f t="shared" ca="1" si="1613"/>
        <v>6347.6096921610388</v>
      </c>
      <c r="T3428" s="4">
        <f t="shared" ca="1" si="1613"/>
        <v>-1288684.6426394687</v>
      </c>
      <c r="U3428" s="4">
        <f t="shared" ca="1" si="1613"/>
        <v>-7651314.4144461155</v>
      </c>
      <c r="V3428" s="4">
        <f t="shared" ca="1" si="1613"/>
        <v>-1432687.940693178</v>
      </c>
      <c r="W3428" s="4">
        <f t="shared" ca="1" si="1613"/>
        <v>-10366339.38808661</v>
      </c>
      <c r="X3428" s="4">
        <f t="shared" ca="1" si="1613"/>
        <v>-55559.684696133954</v>
      </c>
      <c r="Y3428" s="4">
        <f t="shared" ca="1" si="1613"/>
        <v>-475.53811852747401</v>
      </c>
      <c r="Z3428" s="4">
        <f t="shared" ca="1" si="1613"/>
        <v>-56035.222814661749</v>
      </c>
      <c r="AA3428" s="4">
        <f t="shared" ca="1" si="1613"/>
        <v>20.095896528793702</v>
      </c>
      <c r="AB3428" s="4">
        <f t="shared" ca="1" si="1613"/>
        <v>17789.046218961525</v>
      </c>
      <c r="AC3428" s="4">
        <f t="shared" ca="1" si="1613"/>
        <v>6612.0562982867577</v>
      </c>
    </row>
    <row r="3429" spans="1:29" hidden="1" outlineLevel="1">
      <c r="E3429" s="11"/>
      <c r="F3429" s="107"/>
      <c r="G3429" s="52" t="str">
        <f>$G$14</f>
        <v>CUSTOMER</v>
      </c>
      <c r="H3429" s="4">
        <f t="shared" ref="H3429:AC3429" ca="1" si="1614">+H3413+H3421</f>
        <v>498072.95628897147</v>
      </c>
      <c r="I3429" s="4">
        <f t="shared" ca="1" si="1614"/>
        <v>-2578749.8512780699</v>
      </c>
      <c r="J3429" s="4">
        <f t="shared" ca="1" si="1614"/>
        <v>251740.45212916299</v>
      </c>
      <c r="K3429" s="4">
        <f t="shared" ca="1" si="1614"/>
        <v>-16819.419212696852</v>
      </c>
      <c r="L3429" s="4">
        <f t="shared" ca="1" si="1614"/>
        <v>-9102.2635537588158</v>
      </c>
      <c r="M3429" s="4">
        <f t="shared" ca="1" si="1614"/>
        <v>225818.76936270751</v>
      </c>
      <c r="N3429" s="4">
        <f t="shared" ca="1" si="1614"/>
        <v>1297.0447251408191</v>
      </c>
      <c r="O3429" s="4">
        <f t="shared" ca="1" si="1614"/>
        <v>17413.446764226352</v>
      </c>
      <c r="P3429" s="4">
        <f t="shared" ca="1" si="1614"/>
        <v>4878.5554724346057</v>
      </c>
      <c r="Q3429" s="4">
        <f t="shared" ca="1" si="1614"/>
        <v>-5169.9244932358833</v>
      </c>
      <c r="R3429" s="4">
        <f t="shared" ca="1" si="1614"/>
        <v>18419.122468565878</v>
      </c>
      <c r="S3429" s="4">
        <f t="shared" ca="1" si="1614"/>
        <v>-72.869146935612292</v>
      </c>
      <c r="T3429" s="4">
        <f t="shared" ca="1" si="1614"/>
        <v>12945.297216501127</v>
      </c>
      <c r="U3429" s="4">
        <f t="shared" ca="1" si="1614"/>
        <v>8575.4624236249092</v>
      </c>
      <c r="V3429" s="4">
        <f t="shared" ca="1" si="1614"/>
        <v>12754.207949112119</v>
      </c>
      <c r="W3429" s="4">
        <f t="shared" ca="1" si="1614"/>
        <v>34202.0984423025</v>
      </c>
      <c r="X3429" s="4">
        <f t="shared" ca="1" si="1614"/>
        <v>4181.2551948754171</v>
      </c>
      <c r="Y3429" s="4">
        <f t="shared" ca="1" si="1614"/>
        <v>-36.416248984869149</v>
      </c>
      <c r="Z3429" s="4">
        <f t="shared" ca="1" si="1614"/>
        <v>4144.8389458905513</v>
      </c>
      <c r="AA3429" s="4">
        <f t="shared" ca="1" si="1614"/>
        <v>885.13864271661157</v>
      </c>
      <c r="AB3429" s="4">
        <f t="shared" ca="1" si="1614"/>
        <v>2400438.7078235997</v>
      </c>
      <c r="AC3429" s="4">
        <f t="shared" ca="1" si="1614"/>
        <v>392914.13188126369</v>
      </c>
    </row>
    <row r="3430" spans="1:29" collapsed="1">
      <c r="B3430" s="104" t="s">
        <v>158</v>
      </c>
      <c r="E3430" s="4">
        <f>+E3414+E3422</f>
        <v>-67766778.065230936</v>
      </c>
      <c r="F3430" s="175"/>
      <c r="G3430" s="52" t="str">
        <f>$G$15</f>
        <v>TOTAL</v>
      </c>
      <c r="H3430" s="4">
        <f t="shared" ref="H3430:AC3430" ca="1" si="1615">+H3414+H3422</f>
        <v>-67766778.065230772</v>
      </c>
      <c r="I3430" s="4">
        <f t="shared" ca="1" si="1615"/>
        <v>-68705727.758260041</v>
      </c>
      <c r="J3430" s="4">
        <f t="shared" ca="1" si="1615"/>
        <v>2356278.3694118056</v>
      </c>
      <c r="K3430" s="4">
        <f t="shared" ca="1" si="1615"/>
        <v>-95730.564295371674</v>
      </c>
      <c r="L3430" s="4">
        <f t="shared" ca="1" si="1615"/>
        <v>-9576.1598759364479</v>
      </c>
      <c r="M3430" s="4">
        <f t="shared" ca="1" si="1615"/>
        <v>2250971.6452404945</v>
      </c>
      <c r="N3430" s="4">
        <f t="shared" ca="1" si="1615"/>
        <v>-1160795.499138298</v>
      </c>
      <c r="O3430" s="4">
        <f t="shared" ca="1" si="1615"/>
        <v>771654.77682600147</v>
      </c>
      <c r="P3430" s="4">
        <f t="shared" ca="1" si="1615"/>
        <v>-38178.437701916497</v>
      </c>
      <c r="Q3430" s="4">
        <f t="shared" ca="1" si="1615"/>
        <v>-15669.667530191031</v>
      </c>
      <c r="R3430" s="4">
        <f t="shared" ca="1" si="1615"/>
        <v>-442988.82754439925</v>
      </c>
      <c r="S3430" s="4">
        <f t="shared" ca="1" si="1615"/>
        <v>-100388.35868737297</v>
      </c>
      <c r="T3430" s="4">
        <f t="shared" ca="1" si="1615"/>
        <v>2500651.06429885</v>
      </c>
      <c r="U3430" s="4">
        <f t="shared" ca="1" si="1615"/>
        <v>-7059091.7795022884</v>
      </c>
      <c r="V3430" s="4">
        <f t="shared" ca="1" si="1615"/>
        <v>275848.17490845342</v>
      </c>
      <c r="W3430" s="4">
        <f t="shared" ca="1" si="1615"/>
        <v>-4382980.89898236</v>
      </c>
      <c r="X3430" s="4">
        <f t="shared" ca="1" si="1615"/>
        <v>369736.37484640395</v>
      </c>
      <c r="Y3430" s="4">
        <f t="shared" ca="1" si="1615"/>
        <v>-11196.940866453475</v>
      </c>
      <c r="Z3430" s="4">
        <f t="shared" ca="1" si="1615"/>
        <v>358539.43397994968</v>
      </c>
      <c r="AA3430" s="4">
        <f t="shared" ca="1" si="1615"/>
        <v>16717.50104674153</v>
      </c>
      <c r="AB3430" s="4">
        <f t="shared" ca="1" si="1615"/>
        <v>2673853.9722637502</v>
      </c>
      <c r="AC3430" s="4">
        <f t="shared" ca="1" si="1615"/>
        <v>464836.86702509376</v>
      </c>
    </row>
    <row r="3431" spans="1:29">
      <c r="B3431" s="52"/>
      <c r="D3431" s="102" t="s">
        <v>352</v>
      </c>
      <c r="E3431" s="112">
        <v>0.21041399999999999</v>
      </c>
    </row>
    <row r="3432" spans="1:29" s="48" customFormat="1" hidden="1" outlineLevel="1">
      <c r="A3432" s="53"/>
      <c r="B3432" s="104"/>
      <c r="C3432" s="52"/>
      <c r="D3432" s="52"/>
      <c r="E3432" s="55"/>
      <c r="F3432" s="91"/>
      <c r="G3432" s="52" t="str">
        <f>$G$8</f>
        <v>PRODUCTION</v>
      </c>
      <c r="H3432" s="50">
        <f t="shared" ref="H3432:AC3432" ca="1" si="1616">H3423*$E$3431</f>
        <v>-5896670.2438988136</v>
      </c>
      <c r="I3432" s="50">
        <f t="shared" ca="1" si="1616"/>
        <v>-5168352.9117844636</v>
      </c>
      <c r="J3432" s="50">
        <f t="shared" ca="1" si="1616"/>
        <v>42614.368242629338</v>
      </c>
      <c r="K3432" s="50">
        <f t="shared" ca="1" si="1616"/>
        <v>-8325.9753557757285</v>
      </c>
      <c r="L3432" s="50">
        <f t="shared" ca="1" si="1616"/>
        <v>383.08592920111829</v>
      </c>
      <c r="M3432" s="50">
        <f t="shared" ca="1" si="1616"/>
        <v>34671.478816054609</v>
      </c>
      <c r="N3432" s="50">
        <f t="shared" ca="1" si="1616"/>
        <v>-180814.67606029924</v>
      </c>
      <c r="O3432" s="50">
        <f t="shared" ca="1" si="1616"/>
        <v>33563.416883653808</v>
      </c>
      <c r="P3432" s="50">
        <f t="shared" ca="1" si="1616"/>
        <v>-7734.0629475150308</v>
      </c>
      <c r="Q3432" s="50">
        <f t="shared" ca="1" si="1616"/>
        <v>-1442.7845056011381</v>
      </c>
      <c r="R3432" s="50">
        <f t="shared" ca="1" si="1616"/>
        <v>-156428.10662976091</v>
      </c>
      <c r="S3432" s="50">
        <f t="shared" ca="1" si="1616"/>
        <v>-9965.6069768709403</v>
      </c>
      <c r="T3432" s="50">
        <f t="shared" ca="1" si="1616"/>
        <v>123899.39583097125</v>
      </c>
      <c r="U3432" s="50">
        <f t="shared" ca="1" si="1616"/>
        <v>-830591.42172785162</v>
      </c>
      <c r="V3432" s="50">
        <f t="shared" ca="1" si="1616"/>
        <v>84400.316003437518</v>
      </c>
      <c r="W3432" s="50">
        <f t="shared" ca="1" si="1616"/>
        <v>-632257.31687031046</v>
      </c>
      <c r="X3432" s="50">
        <f t="shared" ca="1" si="1616"/>
        <v>7596.1342500753499</v>
      </c>
      <c r="Y3432" s="50">
        <f t="shared" ca="1" si="1616"/>
        <v>-1240.8983967990919</v>
      </c>
      <c r="Z3432" s="50">
        <f t="shared" ca="1" si="1616"/>
        <v>6355.2358532764201</v>
      </c>
      <c r="AA3432" s="50">
        <f t="shared" ca="1" si="1616"/>
        <v>1003.2488983440757</v>
      </c>
      <c r="AB3432" s="50">
        <f t="shared" ca="1" si="1616"/>
        <v>14544.007313350989</v>
      </c>
      <c r="AC3432" s="50">
        <f t="shared" ca="1" si="1616"/>
        <v>3794.1205047070221</v>
      </c>
    </row>
    <row r="3433" spans="1:29" s="48" customFormat="1" hidden="1" outlineLevel="1">
      <c r="A3433" s="53"/>
      <c r="B3433" s="104"/>
      <c r="C3433" s="52"/>
      <c r="D3433" s="52"/>
      <c r="E3433" s="55"/>
      <c r="F3433" s="91"/>
      <c r="G3433" s="52" t="str">
        <f>$G$9</f>
        <v>BULKTRAN</v>
      </c>
      <c r="H3433" s="50">
        <f t="shared" ref="H3433:AC3433" ca="1" si="1617">H3424*$E$3431</f>
        <v>-1239048.9049926409</v>
      </c>
      <c r="I3433" s="50">
        <f t="shared" ca="1" si="1617"/>
        <v>-2767339.0524883792</v>
      </c>
      <c r="J3433" s="50">
        <f t="shared" ca="1" si="1617"/>
        <v>106071.62878879473</v>
      </c>
      <c r="K3433" s="50">
        <f t="shared" ca="1" si="1617"/>
        <v>-2685.8256428955979</v>
      </c>
      <c r="L3433" s="50">
        <f t="shared" ca="1" si="1617"/>
        <v>-3358.0371816795277</v>
      </c>
      <c r="M3433" s="50">
        <f t="shared" ca="1" si="1617"/>
        <v>100027.76596421954</v>
      </c>
      <c r="N3433" s="50">
        <f t="shared" ca="1" si="1617"/>
        <v>13972.048118245906</v>
      </c>
      <c r="O3433" s="50">
        <f t="shared" ca="1" si="1617"/>
        <v>79791.719772846889</v>
      </c>
      <c r="P3433" s="50">
        <f t="shared" ca="1" si="1617"/>
        <v>6936.0821558823727</v>
      </c>
      <c r="Q3433" s="50">
        <f t="shared" ca="1" si="1617"/>
        <v>-1095.6131040709431</v>
      </c>
      <c r="R3433" s="50">
        <f t="shared" ca="1" si="1617"/>
        <v>99604.236942904143</v>
      </c>
      <c r="S3433" s="50">
        <f t="shared" ca="1" si="1617"/>
        <v>-5572.333136187046</v>
      </c>
      <c r="T3433" s="50">
        <f t="shared" ca="1" si="1617"/>
        <v>305219.6736806212</v>
      </c>
      <c r="U3433" s="50">
        <f t="shared" ca="1" si="1617"/>
        <v>722864.71643415163</v>
      </c>
      <c r="V3433" s="50">
        <f t="shared" ca="1" si="1617"/>
        <v>272415.93831336015</v>
      </c>
      <c r="W3433" s="50">
        <f t="shared" ca="1" si="1617"/>
        <v>1294927.995291946</v>
      </c>
      <c r="X3433" s="50">
        <f t="shared" ca="1" si="1617"/>
        <v>23052.561908411266</v>
      </c>
      <c r="Y3433" s="50">
        <f t="shared" ca="1" si="1617"/>
        <v>-473.41414569168433</v>
      </c>
      <c r="Z3433" s="50">
        <f t="shared" ca="1" si="1617"/>
        <v>22579.147762719582</v>
      </c>
      <c r="AA3433" s="50">
        <f t="shared" ca="1" si="1617"/>
        <v>679.66092248930761</v>
      </c>
      <c r="AB3433" s="50">
        <f t="shared" ca="1" si="1617"/>
        <v>8368.8280138746377</v>
      </c>
      <c r="AC3433" s="50">
        <f t="shared" ca="1" si="1617"/>
        <v>2102.5125975872902</v>
      </c>
    </row>
    <row r="3434" spans="1:29" s="48" customFormat="1" hidden="1" outlineLevel="1">
      <c r="A3434" s="53"/>
      <c r="B3434" s="104"/>
      <c r="C3434" s="52"/>
      <c r="D3434" s="52"/>
      <c r="E3434" s="55"/>
      <c r="F3434" s="91"/>
      <c r="G3434" s="52" t="str">
        <f>$G$10</f>
        <v>SUBTRAN</v>
      </c>
      <c r="H3434" s="50">
        <f t="shared" ref="H3434:AC3434" ca="1" si="1618">H3425*$E$3431</f>
        <v>-386325.26989263401</v>
      </c>
      <c r="I3434" s="50">
        <f t="shared" ca="1" si="1618"/>
        <v>-743244.63693750603</v>
      </c>
      <c r="J3434" s="50">
        <f t="shared" ca="1" si="1618"/>
        <v>24339.582921929279</v>
      </c>
      <c r="K3434" s="50">
        <f t="shared" ca="1" si="1618"/>
        <v>-767.89773133952542</v>
      </c>
      <c r="L3434" s="50">
        <f t="shared" ca="1" si="1618"/>
        <v>-1085.5581985373765</v>
      </c>
      <c r="M3434" s="50">
        <f t="shared" ca="1" si="1618"/>
        <v>22486.12699205233</v>
      </c>
      <c r="N3434" s="50">
        <f t="shared" ca="1" si="1618"/>
        <v>1488.2984161206834</v>
      </c>
      <c r="O3434" s="50">
        <f t="shared" ca="1" si="1618"/>
        <v>20140.660348356534</v>
      </c>
      <c r="P3434" s="50">
        <f t="shared" ca="1" si="1618"/>
        <v>2206.4487632548025</v>
      </c>
      <c r="Q3434" s="50">
        <f t="shared" ca="1" si="1618"/>
        <v>0</v>
      </c>
      <c r="R3434" s="50">
        <f t="shared" ca="1" si="1618"/>
        <v>23835.407527732004</v>
      </c>
      <c r="S3434" s="50">
        <f t="shared" ca="1" si="1618"/>
        <v>-1456.3355932173131</v>
      </c>
      <c r="T3434" s="50">
        <f t="shared" ca="1" si="1618"/>
        <v>76140.715844459162</v>
      </c>
      <c r="U3434" s="50">
        <f t="shared" ca="1" si="1618"/>
        <v>230534.24145236335</v>
      </c>
      <c r="V3434" s="50">
        <f t="shared" ca="1" si="1618"/>
        <v>0</v>
      </c>
      <c r="W3434" s="50">
        <f t="shared" ca="1" si="1618"/>
        <v>305218.62170360534</v>
      </c>
      <c r="X3434" s="50">
        <f t="shared" ca="1" si="1618"/>
        <v>5344.5767498153409</v>
      </c>
      <c r="Y3434" s="50">
        <f t="shared" ca="1" si="1618"/>
        <v>-133.54115095810124</v>
      </c>
      <c r="Z3434" s="50">
        <f t="shared" ca="1" si="1618"/>
        <v>5211.0355988572401</v>
      </c>
      <c r="AA3434" s="50">
        <f t="shared" ca="1" si="1618"/>
        <v>168.17522262544077</v>
      </c>
      <c r="AB3434" s="50">
        <f t="shared" ca="1" si="1618"/>
        <v>0</v>
      </c>
      <c r="AC3434" s="50">
        <f t="shared" ca="1" si="1618"/>
        <v>0</v>
      </c>
    </row>
    <row r="3435" spans="1:29" s="48" customFormat="1" hidden="1" outlineLevel="1">
      <c r="A3435" s="53"/>
      <c r="B3435" s="104"/>
      <c r="C3435" s="52"/>
      <c r="D3435" s="52"/>
      <c r="E3435" s="55"/>
      <c r="F3435" s="91"/>
      <c r="G3435" s="52" t="str">
        <f>$G$11</f>
        <v>DISTPRI</v>
      </c>
      <c r="H3435" s="50">
        <f t="shared" ref="H3435:AC3435" ca="1" si="1619">H3426*$E$3431</f>
        <v>-2744278.1351027074</v>
      </c>
      <c r="I3435" s="50">
        <f t="shared" ca="1" si="1619"/>
        <v>-3366156.8454678985</v>
      </c>
      <c r="J3435" s="50">
        <f t="shared" ca="1" si="1619"/>
        <v>210251.09260741985</v>
      </c>
      <c r="K3435" s="50">
        <f t="shared" ca="1" si="1619"/>
        <v>-3379.1882051598386</v>
      </c>
      <c r="L3435" s="50">
        <f t="shared" ca="1" si="1619"/>
        <v>0</v>
      </c>
      <c r="M3435" s="50">
        <f t="shared" ca="1" si="1619"/>
        <v>206871.90440225959</v>
      </c>
      <c r="N3435" s="50">
        <f t="shared" ca="1" si="1619"/>
        <v>12480.346734375476</v>
      </c>
      <c r="O3435" s="50">
        <f t="shared" ca="1" si="1619"/>
        <v>78857.658696234241</v>
      </c>
      <c r="P3435" s="50">
        <f t="shared" ca="1" si="1619"/>
        <v>0</v>
      </c>
      <c r="Q3435" s="50">
        <f t="shared" ca="1" si="1619"/>
        <v>0</v>
      </c>
      <c r="R3435" s="50">
        <f t="shared" ca="1" si="1619"/>
        <v>91338.005430609745</v>
      </c>
      <c r="S3435" s="50">
        <f t="shared" ca="1" si="1619"/>
        <v>-3996.8378083915468</v>
      </c>
      <c r="T3435" s="50">
        <f t="shared" ca="1" si="1619"/>
        <v>289345.62631515524</v>
      </c>
      <c r="U3435" s="50">
        <f t="shared" ca="1" si="1619"/>
        <v>0</v>
      </c>
      <c r="V3435" s="50">
        <f t="shared" ca="1" si="1619"/>
        <v>0</v>
      </c>
      <c r="W3435" s="50">
        <f t="shared" ca="1" si="1619"/>
        <v>285348.78850676352</v>
      </c>
      <c r="X3435" s="50">
        <f t="shared" ca="1" si="1619"/>
        <v>37636.352971175562</v>
      </c>
      <c r="Y3435" s="50">
        <f t="shared" ca="1" si="1619"/>
        <v>-400.4170557393104</v>
      </c>
      <c r="Z3435" s="50">
        <f t="shared" ca="1" si="1619"/>
        <v>37235.935915436232</v>
      </c>
      <c r="AA3435" s="50">
        <f t="shared" ca="1" si="1619"/>
        <v>1084.0761101259661</v>
      </c>
      <c r="AB3435" s="50">
        <f t="shared" ca="1" si="1619"/>
        <v>0</v>
      </c>
      <c r="AC3435" s="50">
        <f t="shared" ca="1" si="1619"/>
        <v>0</v>
      </c>
    </row>
    <row r="3436" spans="1:29" s="48" customFormat="1" hidden="1" outlineLevel="1">
      <c r="A3436" s="53"/>
      <c r="B3436" s="104"/>
      <c r="C3436" s="52"/>
      <c r="D3436" s="52"/>
      <c r="E3436" s="55"/>
      <c r="F3436" s="91"/>
      <c r="G3436" s="52" t="str">
        <f>$G$12</f>
        <v>DISTSEC</v>
      </c>
      <c r="H3436" s="50">
        <f t="shared" ref="H3436:AC3436" ca="1" si="1620">H3427*$E$3431</f>
        <v>-1696813.5682301153</v>
      </c>
      <c r="I3436" s="50">
        <f t="shared" ca="1" si="1620"/>
        <v>-1846543.8914919547</v>
      </c>
      <c r="J3436" s="50">
        <f t="shared" ca="1" si="1620"/>
        <v>92965.290588948817</v>
      </c>
      <c r="K3436" s="50">
        <f t="shared" ca="1" si="1620"/>
        <v>0</v>
      </c>
      <c r="L3436" s="50">
        <f t="shared" ca="1" si="1620"/>
        <v>0</v>
      </c>
      <c r="M3436" s="50">
        <f t="shared" ca="1" si="1620"/>
        <v>92965.290588948817</v>
      </c>
      <c r="N3436" s="50">
        <f t="shared" ca="1" si="1620"/>
        <v>4126.3950364200809</v>
      </c>
      <c r="O3436" s="50">
        <f t="shared" ca="1" si="1620"/>
        <v>0</v>
      </c>
      <c r="P3436" s="50">
        <f t="shared" ca="1" si="1620"/>
        <v>0</v>
      </c>
      <c r="Q3436" s="50">
        <f t="shared" ca="1" si="1620"/>
        <v>0</v>
      </c>
      <c r="R3436" s="50">
        <f t="shared" ca="1" si="1620"/>
        <v>4126.3950364200809</v>
      </c>
      <c r="S3436" s="50">
        <f t="shared" ca="1" si="1620"/>
        <v>-1452.2958472610705</v>
      </c>
      <c r="T3436" s="50">
        <f t="shared" ca="1" si="1620"/>
        <v>0</v>
      </c>
      <c r="U3436" s="50">
        <f t="shared" ca="1" si="1620"/>
        <v>0</v>
      </c>
      <c r="V3436" s="50">
        <f t="shared" ca="1" si="1620"/>
        <v>0</v>
      </c>
      <c r="W3436" s="50">
        <f t="shared" ca="1" si="1620"/>
        <v>-1452.2958472610705</v>
      </c>
      <c r="X3436" s="50">
        <f t="shared" ca="1" si="1620"/>
        <v>14978.824562531428</v>
      </c>
      <c r="Y3436" s="50">
        <f t="shared" ca="1" si="1620"/>
        <v>0</v>
      </c>
      <c r="Z3436" s="50">
        <f t="shared" ca="1" si="1620"/>
        <v>14978.824562531428</v>
      </c>
      <c r="AA3436" s="50">
        <f t="shared" ca="1" si="1620"/>
        <v>391.9610913234888</v>
      </c>
      <c r="AB3436" s="50">
        <f t="shared" ca="1" si="1620"/>
        <v>30874.499753567408</v>
      </c>
      <c r="AC3436" s="50">
        <f t="shared" ca="1" si="1620"/>
        <v>7845.6480763117825</v>
      </c>
    </row>
    <row r="3437" spans="1:29" s="48" customFormat="1" hidden="1" outlineLevel="1">
      <c r="A3437" s="53"/>
      <c r="B3437" s="104"/>
      <c r="C3437" s="52"/>
      <c r="D3437" s="52"/>
      <c r="E3437" s="55"/>
      <c r="F3437" s="91"/>
      <c r="G3437" s="52" t="str">
        <f>$G$13</f>
        <v>ENERGY</v>
      </c>
      <c r="H3437" s="50">
        <f t="shared" ref="H3437:AC3437" ca="1" si="1621">H3428*$E$3431</f>
        <v>-2400744.2407251578</v>
      </c>
      <c r="I3437" s="50">
        <f t="shared" ca="1" si="1621"/>
        <v>-22404.591149502437</v>
      </c>
      <c r="J3437" s="50">
        <f t="shared" ca="1" si="1621"/>
        <v>-33417.721822610896</v>
      </c>
      <c r="K3437" s="50">
        <f t="shared" ca="1" si="1621"/>
        <v>-1445.1227462552779</v>
      </c>
      <c r="L3437" s="50">
        <f t="shared" ca="1" si="1621"/>
        <v>3960.7950302811309</v>
      </c>
      <c r="M3437" s="50">
        <f t="shared" ca="1" si="1621"/>
        <v>-30902.049538584655</v>
      </c>
      <c r="N3437" s="50">
        <f t="shared" ca="1" si="1621"/>
        <v>-95772.952769340918</v>
      </c>
      <c r="O3437" s="50">
        <f t="shared" ca="1" si="1621"/>
        <v>-53650.520477473219</v>
      </c>
      <c r="P3437" s="50">
        <f t="shared" ca="1" si="1621"/>
        <v>-10468.262133410015</v>
      </c>
      <c r="Q3437" s="50">
        <f t="shared" ca="1" si="1621"/>
        <v>329.10467829420031</v>
      </c>
      <c r="R3437" s="50">
        <f t="shared" ca="1" si="1621"/>
        <v>-159562.63070193035</v>
      </c>
      <c r="S3437" s="50">
        <f t="shared" ca="1" si="1621"/>
        <v>1335.6259457663728</v>
      </c>
      <c r="T3437" s="50">
        <f t="shared" ca="1" si="1621"/>
        <v>-271157.29039634112</v>
      </c>
      <c r="U3437" s="50">
        <f t="shared" ca="1" si="1621"/>
        <v>-1609943.671201265</v>
      </c>
      <c r="V3437" s="50">
        <f t="shared" ca="1" si="1621"/>
        <v>-301457.60035301436</v>
      </c>
      <c r="W3437" s="50">
        <f t="shared" ca="1" si="1621"/>
        <v>-2181222.9360048557</v>
      </c>
      <c r="X3437" s="50">
        <f t="shared" ca="1" si="1621"/>
        <v>-11690.53549565233</v>
      </c>
      <c r="Y3437" s="50">
        <f t="shared" ca="1" si="1621"/>
        <v>-100.05987767183991</v>
      </c>
      <c r="Z3437" s="50">
        <f t="shared" ca="1" si="1621"/>
        <v>-11790.595373324237</v>
      </c>
      <c r="AA3437" s="50">
        <f t="shared" ca="1" si="1621"/>
        <v>4.2284579722095978</v>
      </c>
      <c r="AB3437" s="50">
        <f t="shared" ca="1" si="1621"/>
        <v>3743.0643711165699</v>
      </c>
      <c r="AC3437" s="50">
        <f t="shared" ca="1" si="1621"/>
        <v>1391.2692139477099</v>
      </c>
    </row>
    <row r="3438" spans="1:29" s="48" customFormat="1" hidden="1" outlineLevel="1">
      <c r="A3438" s="53"/>
      <c r="B3438" s="104"/>
      <c r="C3438" s="52"/>
      <c r="D3438" s="52"/>
      <c r="E3438" s="55"/>
      <c r="F3438" s="91"/>
      <c r="G3438" s="52" t="str">
        <f>$G$14</f>
        <v>CUSTOMER</v>
      </c>
      <c r="H3438" s="50">
        <f t="shared" ref="H3438:AC3438" ca="1" si="1622">H3429*$E$3431</f>
        <v>104801.52302458764</v>
      </c>
      <c r="I3438" s="50">
        <f t="shared" ca="1" si="1622"/>
        <v>-542605.07120682381</v>
      </c>
      <c r="J3438" s="50">
        <f t="shared" ca="1" si="1622"/>
        <v>52969.715494305703</v>
      </c>
      <c r="K3438" s="50">
        <f t="shared" ca="1" si="1622"/>
        <v>-3539.0412742203953</v>
      </c>
      <c r="L3438" s="50">
        <f t="shared" ca="1" si="1622"/>
        <v>-1915.2436834006073</v>
      </c>
      <c r="M3438" s="50">
        <f t="shared" ca="1" si="1622"/>
        <v>47515.430536684733</v>
      </c>
      <c r="N3438" s="50">
        <f t="shared" ca="1" si="1622"/>
        <v>272.91636879578027</v>
      </c>
      <c r="O3438" s="50">
        <f t="shared" ca="1" si="1622"/>
        <v>3664.0329874479235</v>
      </c>
      <c r="P3438" s="50">
        <f t="shared" ca="1" si="1622"/>
        <v>1026.516371176855</v>
      </c>
      <c r="Q3438" s="50">
        <f t="shared" ca="1" si="1622"/>
        <v>-1087.8244923197351</v>
      </c>
      <c r="R3438" s="50">
        <f t="shared" ca="1" si="1622"/>
        <v>3875.6412351008203</v>
      </c>
      <c r="S3438" s="50">
        <f t="shared" ca="1" si="1622"/>
        <v>-15.332688683309923</v>
      </c>
      <c r="T3438" s="50">
        <f t="shared" ca="1" si="1622"/>
        <v>2723.8717685128681</v>
      </c>
      <c r="U3438" s="50">
        <f t="shared" ca="1" si="1622"/>
        <v>1804.3973504046116</v>
      </c>
      <c r="V3438" s="50">
        <f t="shared" ca="1" si="1622"/>
        <v>2683.6639114044774</v>
      </c>
      <c r="W3438" s="50">
        <f t="shared" ca="1" si="1622"/>
        <v>7196.6003416386384</v>
      </c>
      <c r="X3438" s="50">
        <f t="shared" ca="1" si="1622"/>
        <v>879.79463057451596</v>
      </c>
      <c r="Y3438" s="50">
        <f t="shared" ca="1" si="1622"/>
        <v>-7.6624886139022568</v>
      </c>
      <c r="Z3438" s="50">
        <f t="shared" ca="1" si="1622"/>
        <v>872.13214196061438</v>
      </c>
      <c r="AA3438" s="50">
        <f t="shared" ca="1" si="1622"/>
        <v>186.2455623685731</v>
      </c>
      <c r="AB3438" s="50">
        <f t="shared" ca="1" si="1622"/>
        <v>505085.91026799486</v>
      </c>
      <c r="AC3438" s="50">
        <f t="shared" ca="1" si="1622"/>
        <v>82674.634145664211</v>
      </c>
    </row>
    <row r="3439" spans="1:29" s="48" customFormat="1" collapsed="1">
      <c r="A3439" s="53"/>
      <c r="B3439" s="104" t="s">
        <v>424</v>
      </c>
      <c r="C3439" s="52"/>
      <c r="D3439" s="52"/>
      <c r="E3439" s="50">
        <f>E3430*$E$3431</f>
        <v>-14259078.839817502</v>
      </c>
      <c r="F3439" s="91"/>
      <c r="G3439" s="52" t="str">
        <f>$G$15</f>
        <v>TOTAL</v>
      </c>
      <c r="H3439" s="50">
        <f t="shared" ref="H3439:AC3439" ca="1" si="1623">H3430*$E$3431</f>
        <v>-14259078.839817466</v>
      </c>
      <c r="I3439" s="50">
        <f t="shared" ca="1" si="1623"/>
        <v>-14456647.000526527</v>
      </c>
      <c r="J3439" s="50">
        <f t="shared" ca="1" si="1623"/>
        <v>495793.95682141563</v>
      </c>
      <c r="K3439" s="50">
        <f t="shared" ca="1" si="1623"/>
        <v>-20143.050955646333</v>
      </c>
      <c r="L3439" s="50">
        <f t="shared" ca="1" si="1623"/>
        <v>-2014.9581041352917</v>
      </c>
      <c r="M3439" s="50">
        <f t="shared" ca="1" si="1623"/>
        <v>473635.94776163338</v>
      </c>
      <c r="N3439" s="50">
        <f t="shared" ca="1" si="1623"/>
        <v>-244247.62415568583</v>
      </c>
      <c r="O3439" s="50">
        <f t="shared" ca="1" si="1623"/>
        <v>162366.96821106627</v>
      </c>
      <c r="P3439" s="50">
        <f t="shared" ca="1" si="1623"/>
        <v>-8033.2777906110578</v>
      </c>
      <c r="Q3439" s="50">
        <f t="shared" ca="1" si="1623"/>
        <v>-3297.1174236976153</v>
      </c>
      <c r="R3439" s="50">
        <f t="shared" ca="1" si="1623"/>
        <v>-93211.051158927221</v>
      </c>
      <c r="S3439" s="50">
        <f t="shared" ca="1" si="1623"/>
        <v>-21123.116104844896</v>
      </c>
      <c r="T3439" s="50">
        <f t="shared" ca="1" si="1623"/>
        <v>526171.99304337823</v>
      </c>
      <c r="U3439" s="50">
        <f t="shared" ca="1" si="1623"/>
        <v>-1485331.7376921945</v>
      </c>
      <c r="V3439" s="50">
        <f t="shared" ca="1" si="1623"/>
        <v>58042.317875187313</v>
      </c>
      <c r="W3439" s="50">
        <f t="shared" ca="1" si="1623"/>
        <v>-922240.54287847423</v>
      </c>
      <c r="X3439" s="50">
        <f t="shared" ca="1" si="1623"/>
        <v>77797.709576931244</v>
      </c>
      <c r="Y3439" s="50">
        <f t="shared" ca="1" si="1623"/>
        <v>-2355.9931154739415</v>
      </c>
      <c r="Z3439" s="50">
        <f t="shared" ca="1" si="1623"/>
        <v>75441.716461457123</v>
      </c>
      <c r="AA3439" s="50">
        <f t="shared" ca="1" si="1623"/>
        <v>3517.5962652490721</v>
      </c>
      <c r="AB3439" s="50">
        <f t="shared" ca="1" si="1623"/>
        <v>562616.30971990468</v>
      </c>
      <c r="AC3439" s="50">
        <f t="shared" ca="1" si="1623"/>
        <v>97808.184538218076</v>
      </c>
    </row>
    <row r="3440" spans="1:29" s="48" customFormat="1" hidden="1" outlineLevel="1">
      <c r="A3440" s="53"/>
      <c r="B3440" s="104"/>
      <c r="C3440" s="52"/>
      <c r="D3440" s="52"/>
      <c r="F3440" s="175" t="str">
        <f>F3447</f>
        <v>RB_GUP</v>
      </c>
      <c r="G3440" s="52" t="str">
        <f>$G$8</f>
        <v>PRODUCTION</v>
      </c>
      <c r="H3440" s="50">
        <f t="shared" ref="H3440:H3447" ca="1" si="1624">SUBTOTAL(9,I3440:AC3440)</f>
        <v>2495084.2779782088</v>
      </c>
      <c r="I3440" s="51">
        <f ca="1">VLOOKUP(CONCATENATE($F3440," ",$G3440),AllocFactorMatrix,(I$4+1),FALSE)*$E3447</f>
        <v>1283436.3714165031</v>
      </c>
      <c r="J3440" s="51">
        <f ca="1">VLOOKUP(CONCATENATE($F3440," ",$G3440),AllocFactorMatrix,(J$4+1),FALSE)*$E3447</f>
        <v>299297.55913447426</v>
      </c>
      <c r="K3440" s="51">
        <f ca="1">VLOOKUP(CONCATENATE($F3440," ",$G3440),AllocFactorMatrix,(K$4+1),FALSE)*$E3447</f>
        <v>4161.4212096518277</v>
      </c>
      <c r="L3440" s="51">
        <f ca="1">VLOOKUP(CONCATENATE($F3440," ",$G3440),AllocFactorMatrix,(L$4+1),FALSE)*$E3447</f>
        <v>579.57655946297984</v>
      </c>
      <c r="M3440" s="51">
        <f t="shared" ref="M3440:M3447" ca="1" si="1625">SUBTOTAL(9,J3440:L3440)</f>
        <v>304038.55690358905</v>
      </c>
      <c r="N3440" s="51">
        <f ca="1">VLOOKUP(CONCATENATE($F3440," ",$G3440),AllocFactorMatrix,(N$4+1),FALSE)*$E3447</f>
        <v>178144.36058453567</v>
      </c>
      <c r="O3440" s="51">
        <f ca="1">VLOOKUP(CONCATENATE($F3440," ",$G3440),AllocFactorMatrix,(O$4+1),FALSE)*$E3447</f>
        <v>31921.970403706313</v>
      </c>
      <c r="P3440" s="51">
        <f ca="1">VLOOKUP(CONCATENATE($F3440," ",$G3440),AllocFactorMatrix,(P$4+1),FALSE)*$E3447</f>
        <v>6473.449840067562</v>
      </c>
      <c r="Q3440" s="51">
        <f ca="1">VLOOKUP(CONCATENATE($F3440," ",$G3440),AllocFactorMatrix,(Q$4+1),FALSE)*$E3447</f>
        <v>245.82633024032674</v>
      </c>
      <c r="R3440" s="51">
        <f ca="1">SUBTOTAL(9,N3440:Q3440)</f>
        <v>216785.60715854986</v>
      </c>
      <c r="S3440" s="51">
        <f ca="1">VLOOKUP(CONCATENATE($F3440," ",$G3440),AllocFactorMatrix,(S$4+1),FALSE)*$E3447</f>
        <v>8436.4132670985018</v>
      </c>
      <c r="T3440" s="51">
        <f ca="1">VLOOKUP(CONCATENATE($F3440," ",$G3440),AllocFactorMatrix,(T$4+1),FALSE)*$E3447</f>
        <v>113896.4507093776</v>
      </c>
      <c r="U3440" s="51">
        <f ca="1">VLOOKUP(CONCATENATE($F3440," ",$G3440),AllocFactorMatrix,(U$4+1),FALSE)*$E3447</f>
        <v>435608.20252987428</v>
      </c>
      <c r="V3440" s="51">
        <f ca="1">VLOOKUP(CONCATENATE($F3440," ",$G3440),AllocFactorMatrix,(V$4+1),FALSE)*$E3447</f>
        <v>78914.466019406158</v>
      </c>
      <c r="W3440" s="51">
        <f ca="1">SUBTOTAL(9,S3440:V3440)</f>
        <v>636855.53252575663</v>
      </c>
      <c r="X3440" s="51">
        <f ca="1">VLOOKUP(CONCATENATE($F3440," ",$G3440),AllocFactorMatrix,(X$4+1),FALSE)*$E3447</f>
        <v>48893.4324815617</v>
      </c>
      <c r="Y3440" s="51">
        <f ca="1">VLOOKUP(CONCATENATE($F3440," ",$G3440),AllocFactorMatrix,(Y$4+1),FALSE)*$E3447</f>
        <v>976.52725309184109</v>
      </c>
      <c r="Z3440" s="51">
        <f t="shared" ref="Z3440:Z3447" ca="1" si="1626">SUBTOTAL(9,X3440:Y3440)</f>
        <v>49869.959734653545</v>
      </c>
      <c r="AA3440" s="51">
        <f ca="1">VLOOKUP(CONCATENATE($F3440," ",$G3440),AllocFactorMatrix,(AA$4+1),FALSE)*$E3447</f>
        <v>644.98347440004864</v>
      </c>
      <c r="AB3440" s="51">
        <f ca="1">VLOOKUP(CONCATENATE($F3440," ",$G3440),AllocFactorMatrix,(AB$4+1),FALSE)*$E3447</f>
        <v>2865.3838228144573</v>
      </c>
      <c r="AC3440" s="51">
        <f ca="1">VLOOKUP(CONCATENATE($F3440," ",$G3440),AllocFactorMatrix,(AC$4+1),FALSE)*$E3447</f>
        <v>587.88294194220646</v>
      </c>
    </row>
    <row r="3441" spans="1:29" s="48" customFormat="1" hidden="1" outlineLevel="1">
      <c r="A3441" s="53"/>
      <c r="B3441" s="104"/>
      <c r="C3441" s="52"/>
      <c r="D3441" s="52"/>
      <c r="F3441" s="175" t="str">
        <f>F3447</f>
        <v>RB_GUP</v>
      </c>
      <c r="G3441" s="52" t="str">
        <f>$G$9</f>
        <v>BULKTRAN</v>
      </c>
      <c r="H3441" s="50">
        <f t="shared" ca="1" si="1624"/>
        <v>1354966.6664392285</v>
      </c>
      <c r="I3441" s="51">
        <f ca="1">VLOOKUP(CONCATENATE($F3441," ",$G3441),AllocFactorMatrix,(I$4+1),FALSE)*$E3447</f>
        <v>696975.85653267708</v>
      </c>
      <c r="J3441" s="51">
        <f ca="1">VLOOKUP(CONCATENATE($F3441," ",$G3441),AllocFactorMatrix,(J$4+1),FALSE)*$E3447</f>
        <v>162534.87689900724</v>
      </c>
      <c r="K3441" s="51">
        <f ca="1">VLOOKUP(CONCATENATE($F3441," ",$G3441),AllocFactorMatrix,(K$4+1),FALSE)*$E3447</f>
        <v>2259.8783832105419</v>
      </c>
      <c r="L3441" s="51">
        <f ca="1">VLOOKUP(CONCATENATE($F3441," ",$G3441),AllocFactorMatrix,(L$4+1),FALSE)*$E3447</f>
        <v>314.74164045401022</v>
      </c>
      <c r="M3441" s="51">
        <f t="shared" ca="1" si="1625"/>
        <v>165109.49692267179</v>
      </c>
      <c r="N3441" s="51">
        <f ca="1">VLOOKUP(CONCATENATE($F3441," ",$G3441),AllocFactorMatrix,(N$4+1),FALSE)*$E3447</f>
        <v>96742.091053440687</v>
      </c>
      <c r="O3441" s="51">
        <f ca="1">VLOOKUP(CONCATENATE($F3441," ",$G3441),AllocFactorMatrix,(O$4+1),FALSE)*$E3447</f>
        <v>17335.368671045511</v>
      </c>
      <c r="P3441" s="51">
        <f ca="1">VLOOKUP(CONCATENATE($F3441," ",$G3441),AllocFactorMatrix,(P$4+1),FALSE)*$E3447</f>
        <v>3515.4358622568766</v>
      </c>
      <c r="Q3441" s="51">
        <f ca="1">VLOOKUP(CONCATENATE($F3441," ",$G3441),AllocFactorMatrix,(Q$4+1),FALSE)*$E3447</f>
        <v>133.49708711187409</v>
      </c>
      <c r="R3441" s="51">
        <f t="shared" ref="R3441:R3447" ca="1" si="1627">SUBTOTAL(9,N3441:Q3441)</f>
        <v>117726.39267385495</v>
      </c>
      <c r="S3441" s="51">
        <f ca="1">VLOOKUP(CONCATENATE($F3441," ",$G3441),AllocFactorMatrix,(S$4+1),FALSE)*$E3447</f>
        <v>4581.4319228073673</v>
      </c>
      <c r="T3441" s="51">
        <f ca="1">VLOOKUP(CONCATENATE($F3441," ",$G3441),AllocFactorMatrix,(T$4+1),FALSE)*$E3447</f>
        <v>61851.976503974875</v>
      </c>
      <c r="U3441" s="51">
        <f ca="1">VLOOKUP(CONCATENATE($F3441," ",$G3441),AllocFactorMatrix,(U$4+1),FALSE)*$E3447</f>
        <v>236558.98089893817</v>
      </c>
      <c r="V3441" s="51">
        <f ca="1">VLOOKUP(CONCATENATE($F3441," ",$G3441),AllocFactorMatrix,(V$4+1),FALSE)*$E3447</f>
        <v>42854.853401100372</v>
      </c>
      <c r="W3441" s="51">
        <f t="shared" ref="W3441:W3447" ca="1" si="1628">SUBTOTAL(9,S3441:V3441)</f>
        <v>345847.24272682081</v>
      </c>
      <c r="X3441" s="51">
        <f ca="1">VLOOKUP(CONCATENATE($F3441," ",$G3441),AllocFactorMatrix,(X$4+1),FALSE)*$E3447</f>
        <v>26551.796989396822</v>
      </c>
      <c r="Y3441" s="51">
        <f ca="1">VLOOKUP(CONCATENATE($F3441," ",$G3441),AllocFactorMatrix,(Y$4+1),FALSE)*$E3447</f>
        <v>530.30748840318915</v>
      </c>
      <c r="Z3441" s="51">
        <f t="shared" ca="1" si="1626"/>
        <v>27082.10447780001</v>
      </c>
      <c r="AA3441" s="51">
        <f ca="1">VLOOKUP(CONCATENATE($F3441," ",$G3441),AllocFactorMatrix,(AA$4+1),FALSE)*$E3447</f>
        <v>350.26115788136042</v>
      </c>
      <c r="AB3441" s="51">
        <f ca="1">VLOOKUP(CONCATENATE($F3441," ",$G3441),AllocFactorMatrix,(AB$4+1),FALSE)*$E3447</f>
        <v>1556.059488945931</v>
      </c>
      <c r="AC3441" s="51">
        <f ca="1">VLOOKUP(CONCATENATE($F3441," ",$G3441),AllocFactorMatrix,(AC$4+1),FALSE)*$E3447</f>
        <v>319.2524585764213</v>
      </c>
    </row>
    <row r="3442" spans="1:29" s="48" customFormat="1" hidden="1" outlineLevel="1">
      <c r="A3442" s="53"/>
      <c r="B3442" s="104"/>
      <c r="C3442" s="52"/>
      <c r="D3442" s="52"/>
      <c r="F3442" s="175" t="str">
        <f>F3447</f>
        <v>RB_GUP</v>
      </c>
      <c r="G3442" s="52" t="str">
        <f>$G$10</f>
        <v>SUBTRAN</v>
      </c>
      <c r="H3442" s="50">
        <f t="shared" ca="1" si="1624"/>
        <v>375154.59653473378</v>
      </c>
      <c r="I3442" s="51">
        <f ca="1">VLOOKUP(CONCATENATE($F3442," ",$G3442),AllocFactorMatrix,(I$4+1),FALSE)*$E3447</f>
        <v>191686.50209767086</v>
      </c>
      <c r="J3442" s="51">
        <f ca="1">VLOOKUP(CONCATENATE($F3442," ",$G3442),AllocFactorMatrix,(J$4+1),FALSE)*$E3447</f>
        <v>44934.554279197531</v>
      </c>
      <c r="K3442" s="51">
        <f ca="1">VLOOKUP(CONCATENATE($F3442," ",$G3442),AllocFactorMatrix,(K$4+1),FALSE)*$E3447</f>
        <v>627.7182991457164</v>
      </c>
      <c r="L3442" s="51">
        <f ca="1">VLOOKUP(CONCATENATE($F3442," ",$G3442),AllocFactorMatrix,(L$4+1),FALSE)*$E3447</f>
        <v>113.61409560821191</v>
      </c>
      <c r="M3442" s="51">
        <f t="shared" ca="1" si="1625"/>
        <v>45675.886673951456</v>
      </c>
      <c r="N3442" s="51">
        <f ca="1">VLOOKUP(CONCATENATE($F3442," ",$G3442),AllocFactorMatrix,(N$4+1),FALSE)*$E3447</f>
        <v>25968.957398984821</v>
      </c>
      <c r="O3442" s="51">
        <f ca="1">VLOOKUP(CONCATENATE($F3442," ",$G3442),AllocFactorMatrix,(O$4+1),FALSE)*$E3447</f>
        <v>4666.4911759582292</v>
      </c>
      <c r="P3442" s="51">
        <f ca="1">VLOOKUP(CONCATENATE($F3442," ",$G3442),AllocFactorMatrix,(P$4+1),FALSE)*$E3447</f>
        <v>1224.9179550374936</v>
      </c>
      <c r="Q3442" s="51">
        <f ca="1">VLOOKUP(CONCATENATE($F3442," ",$G3442),AllocFactorMatrix,(Q$4+1),FALSE)*$E3447</f>
        <v>0</v>
      </c>
      <c r="R3442" s="51">
        <f t="shared" ca="1" si="1627"/>
        <v>31860.366529980543</v>
      </c>
      <c r="S3442" s="51">
        <f ca="1">VLOOKUP(CONCATENATE($F3442," ",$G3442),AllocFactorMatrix,(S$4+1),FALSE)*$E3447</f>
        <v>1170.5308638686145</v>
      </c>
      <c r="T3442" s="51">
        <f ca="1">VLOOKUP(CONCATENATE($F3442," ",$G3442),AllocFactorMatrix,(T$4+1),FALSE)*$E3447</f>
        <v>16423.683059954466</v>
      </c>
      <c r="U3442" s="51">
        <f ca="1">VLOOKUP(CONCATENATE($F3442," ",$G3442),AllocFactorMatrix,(U$4+1),FALSE)*$E3447</f>
        <v>80981.426502749775</v>
      </c>
      <c r="V3442" s="51">
        <f ca="1">VLOOKUP(CONCATENATE($F3442," ",$G3442),AllocFactorMatrix,(V$4+1),FALSE)*$E3447</f>
        <v>0</v>
      </c>
      <c r="W3442" s="51">
        <f t="shared" ca="1" si="1628"/>
        <v>98575.640426572849</v>
      </c>
      <c r="X3442" s="51">
        <f ca="1">VLOOKUP(CONCATENATE($F3442," ",$G3442),AllocFactorMatrix,(X$4+1),FALSE)*$E3447</f>
        <v>7118.6151303127353</v>
      </c>
      <c r="Y3442" s="51">
        <f ca="1">VLOOKUP(CONCATENATE($F3442," ",$G3442),AllocFactorMatrix,(Y$4+1),FALSE)*$E3447</f>
        <v>142.93123531077356</v>
      </c>
      <c r="Z3442" s="51">
        <f t="shared" ca="1" si="1626"/>
        <v>7261.5463656235088</v>
      </c>
      <c r="AA3442" s="51">
        <f ca="1">VLOOKUP(CONCATENATE($F3442," ",$G3442),AllocFactorMatrix,(AA$4+1),FALSE)*$E3447</f>
        <v>94.654440934608928</v>
      </c>
      <c r="AB3442" s="51">
        <f ca="1">VLOOKUP(CONCATENATE($F3442," ",$G3442),AllocFactorMatrix,(AB$4+1),FALSE)*$E3447</f>
        <v>0</v>
      </c>
      <c r="AC3442" s="51">
        <f ca="1">VLOOKUP(CONCATENATE($F3442," ",$G3442),AllocFactorMatrix,(AC$4+1),FALSE)*$E3447</f>
        <v>0</v>
      </c>
    </row>
    <row r="3443" spans="1:29" s="48" customFormat="1" hidden="1" outlineLevel="1">
      <c r="A3443" s="53"/>
      <c r="B3443" s="104"/>
      <c r="C3443" s="52"/>
      <c r="D3443" s="52"/>
      <c r="F3443" s="175" t="str">
        <f>F3447</f>
        <v>RB_GUP</v>
      </c>
      <c r="G3443" s="52" t="str">
        <f>$G$11</f>
        <v>DISTPRI</v>
      </c>
      <c r="H3443" s="50">
        <f t="shared" ca="1" si="1624"/>
        <v>1500934.3279615855</v>
      </c>
      <c r="I3443" s="51">
        <f ca="1">VLOOKUP(CONCATENATE($F3443," ",$G3443),AllocFactorMatrix,(I$4+1),FALSE)*$E3447</f>
        <v>982822.40656463755</v>
      </c>
      <c r="J3443" s="51">
        <f ca="1">VLOOKUP(CONCATENATE($F3443," ",$G3443),AllocFactorMatrix,(J$4+1),FALSE)*$E3447</f>
        <v>230018.37668160378</v>
      </c>
      <c r="K3443" s="51">
        <f ca="1">VLOOKUP(CONCATENATE($F3443," ",$G3443),AllocFactorMatrix,(K$4+1),FALSE)*$E3447</f>
        <v>3212.839381586924</v>
      </c>
      <c r="L3443" s="51">
        <f ca="1">VLOOKUP(CONCATENATE($F3443," ",$G3443),AllocFactorMatrix,(L$4+1),FALSE)*$E3447</f>
        <v>0</v>
      </c>
      <c r="M3443" s="51">
        <f t="shared" ca="1" si="1625"/>
        <v>233231.21606319072</v>
      </c>
      <c r="N3443" s="51">
        <f ca="1">VLOOKUP(CONCATENATE($F3443," ",$G3443),AllocFactorMatrix,(N$4+1),FALSE)*$E3447</f>
        <v>133530.17990491202</v>
      </c>
      <c r="O3443" s="51">
        <f ca="1">VLOOKUP(CONCATENATE($F3443," ",$G3443),AllocFactorMatrix,(O$4+1),FALSE)*$E3447</f>
        <v>23992.594722024547</v>
      </c>
      <c r="P3443" s="51">
        <f ca="1">VLOOKUP(CONCATENATE($F3443," ",$G3443),AllocFactorMatrix,(P$4+1),FALSE)*$E3447</f>
        <v>0</v>
      </c>
      <c r="Q3443" s="51">
        <f ca="1">VLOOKUP(CONCATENATE($F3443," ",$G3443),AllocFactorMatrix,(Q$4+1),FALSE)*$E3447</f>
        <v>0</v>
      </c>
      <c r="R3443" s="51">
        <f t="shared" ca="1" si="1627"/>
        <v>157522.77462693656</v>
      </c>
      <c r="S3443" s="51">
        <f ca="1">VLOOKUP(CONCATENATE($F3443," ",$G3443),AllocFactorMatrix,(S$4+1),FALSE)*$E3447</f>
        <v>6037.8017118612497</v>
      </c>
      <c r="T3443" s="51">
        <f ca="1">VLOOKUP(CONCATENATE($F3443," ",$G3443),AllocFactorMatrix,(T$4+1),FALSE)*$E3447</f>
        <v>83489.893767381975</v>
      </c>
      <c r="U3443" s="51">
        <f ca="1">VLOOKUP(CONCATENATE($F3443," ",$G3443),AllocFactorMatrix,(U$4+1),FALSE)*$E3447</f>
        <v>0</v>
      </c>
      <c r="V3443" s="51">
        <f ca="1">VLOOKUP(CONCATENATE($F3443," ",$G3443),AllocFactorMatrix,(V$4+1),FALSE)*$E3447</f>
        <v>0</v>
      </c>
      <c r="W3443" s="51">
        <f t="shared" ca="1" si="1628"/>
        <v>89527.695479243223</v>
      </c>
      <c r="X3443" s="51">
        <f ca="1">VLOOKUP(CONCATENATE($F3443," ",$G3443),AllocFactorMatrix,(X$4+1),FALSE)*$E3447</f>
        <v>36612.871968980493</v>
      </c>
      <c r="Y3443" s="51">
        <f ca="1">VLOOKUP(CONCATENATE($F3443," ",$G3443),AllocFactorMatrix,(Y$4+1),FALSE)*$E3447</f>
        <v>734.87807926982964</v>
      </c>
      <c r="Z3443" s="51">
        <f t="shared" ca="1" si="1626"/>
        <v>37347.750048250324</v>
      </c>
      <c r="AA3443" s="51">
        <f ca="1">VLOOKUP(CONCATENATE($F3443," ",$G3443),AllocFactorMatrix,(AA$4+1),FALSE)*$E3447</f>
        <v>482.48517932689106</v>
      </c>
      <c r="AB3443" s="51">
        <f ca="1">VLOOKUP(CONCATENATE($F3443," ",$G3443),AllocFactorMatrix,(AB$4+1),FALSE)*$E3447</f>
        <v>0</v>
      </c>
      <c r="AC3443" s="51">
        <f ca="1">VLOOKUP(CONCATENATE($F3443," ",$G3443),AllocFactorMatrix,(AC$4+1),FALSE)*$E3447</f>
        <v>0</v>
      </c>
    </row>
    <row r="3444" spans="1:29" s="48" customFormat="1" hidden="1" outlineLevel="1">
      <c r="A3444" s="53"/>
      <c r="B3444" s="104"/>
      <c r="C3444" s="52"/>
      <c r="D3444" s="52"/>
      <c r="F3444" s="175" t="str">
        <f>F3447</f>
        <v>RB_GUP</v>
      </c>
      <c r="G3444" s="52" t="str">
        <f>$G$12</f>
        <v>DISTSEC</v>
      </c>
      <c r="H3444" s="50">
        <f t="shared" ca="1" si="1624"/>
        <v>719527.69855397439</v>
      </c>
      <c r="I3444" s="51">
        <f ca="1">VLOOKUP(CONCATENATE($F3444," ",$G3444),AllocFactorMatrix,(I$4+1),FALSE)*$E3447</f>
        <v>533965.16320544796</v>
      </c>
      <c r="J3444" s="51">
        <f ca="1">VLOOKUP(CONCATENATE($F3444," ",$G3444),AllocFactorMatrix,(J$4+1),FALSE)*$E3447</f>
        <v>107671.23294034267</v>
      </c>
      <c r="K3444" s="51">
        <f ca="1">VLOOKUP(CONCATENATE($F3444," ",$G3444),AllocFactorMatrix,(K$4+1),FALSE)*$E3447</f>
        <v>0</v>
      </c>
      <c r="L3444" s="51">
        <f ca="1">VLOOKUP(CONCATENATE($F3444," ",$G3444),AllocFactorMatrix,(L$4+1),FALSE)*$E3447</f>
        <v>0</v>
      </c>
      <c r="M3444" s="51">
        <f t="shared" ca="1" si="1625"/>
        <v>107671.23294034267</v>
      </c>
      <c r="N3444" s="51">
        <f ca="1">VLOOKUP(CONCATENATE($F3444," ",$G3444),AllocFactorMatrix,(N$4+1),FALSE)*$E3447</f>
        <v>53817.90241572509</v>
      </c>
      <c r="O3444" s="51">
        <f ca="1">VLOOKUP(CONCATENATE($F3444," ",$G3444),AllocFactorMatrix,(O$4+1),FALSE)*$E3447</f>
        <v>0</v>
      </c>
      <c r="P3444" s="51">
        <f ca="1">VLOOKUP(CONCATENATE($F3444," ",$G3444),AllocFactorMatrix,(P$4+1),FALSE)*$E3447</f>
        <v>0</v>
      </c>
      <c r="Q3444" s="51">
        <f ca="1">VLOOKUP(CONCATENATE($F3444," ",$G3444),AllocFactorMatrix,(Q$4+1),FALSE)*$E3447</f>
        <v>0</v>
      </c>
      <c r="R3444" s="51">
        <f t="shared" ca="1" si="1627"/>
        <v>53817.90241572509</v>
      </c>
      <c r="S3444" s="51">
        <f ca="1">VLOOKUP(CONCATENATE($F3444," ",$G3444),AllocFactorMatrix,(S$4+1),FALSE)*$E3447</f>
        <v>2011.5871828524987</v>
      </c>
      <c r="T3444" s="51">
        <f ca="1">VLOOKUP(CONCATENATE($F3444," ",$G3444),AllocFactorMatrix,(T$4+1),FALSE)*$E3447</f>
        <v>0</v>
      </c>
      <c r="U3444" s="51">
        <f ca="1">VLOOKUP(CONCATENATE($F3444," ",$G3444),AllocFactorMatrix,(U$4+1),FALSE)*$E3447</f>
        <v>0</v>
      </c>
      <c r="V3444" s="51">
        <f ca="1">VLOOKUP(CONCATENATE($F3444," ",$G3444),AllocFactorMatrix,(V$4+1),FALSE)*$E3447</f>
        <v>0</v>
      </c>
      <c r="W3444" s="51">
        <f t="shared" ca="1" si="1628"/>
        <v>2011.5871828524987</v>
      </c>
      <c r="X3444" s="51">
        <f ca="1">VLOOKUP(CONCATENATE($F3444," ",$G3444),AllocFactorMatrix,(X$4+1),FALSE)*$E3447</f>
        <v>15202.305726095068</v>
      </c>
      <c r="Y3444" s="51">
        <f ca="1">VLOOKUP(CONCATENATE($F3444," ",$G3444),AllocFactorMatrix,(Y$4+1),FALSE)*$E3447</f>
        <v>0</v>
      </c>
      <c r="Z3444" s="51">
        <f t="shared" ca="1" si="1626"/>
        <v>15202.305726095068</v>
      </c>
      <c r="AA3444" s="51">
        <f ca="1">VLOOKUP(CONCATENATE($F3444," ",$G3444),AllocFactorMatrix,(AA$4+1),FALSE)*$E3447</f>
        <v>179.7455524693375</v>
      </c>
      <c r="AB3444" s="51">
        <f ca="1">VLOOKUP(CONCATENATE($F3444," ",$G3444),AllocFactorMatrix,(AB$4+1),FALSE)*$E3447</f>
        <v>5532.5160048460721</v>
      </c>
      <c r="AC3444" s="51">
        <f ca="1">VLOOKUP(CONCATENATE($F3444," ",$G3444),AllocFactorMatrix,(AC$4+1),FALSE)*$E3447</f>
        <v>1147.2455261955977</v>
      </c>
    </row>
    <row r="3445" spans="1:29" s="48" customFormat="1" hidden="1" outlineLevel="1">
      <c r="A3445" s="53"/>
      <c r="B3445" s="104"/>
      <c r="C3445" s="52"/>
      <c r="D3445" s="52"/>
      <c r="F3445" s="175" t="str">
        <f>F3447</f>
        <v>RB_GUP</v>
      </c>
      <c r="G3445" s="52" t="str">
        <f>$G$13</f>
        <v>ENERGY</v>
      </c>
      <c r="H3445" s="50">
        <f t="shared" ca="1" si="1624"/>
        <v>46582.667862198447</v>
      </c>
      <c r="I3445" s="51">
        <f ca="1">VLOOKUP(CONCATENATE($F3445," ",$G3445),AllocFactorMatrix,(I$4+1),FALSE)*$E3447</f>
        <v>18227.155522800935</v>
      </c>
      <c r="J3445" s="51">
        <f ca="1">VLOOKUP(CONCATENATE($F3445," ",$G3445),AllocFactorMatrix,(J$4+1),FALSE)*$E3447</f>
        <v>5258.4814839764167</v>
      </c>
      <c r="K3445" s="51">
        <f ca="1">VLOOKUP(CONCATENATE($F3445," ",$G3445),AllocFactorMatrix,(K$4+1),FALSE)*$E3447</f>
        <v>73.292007916258868</v>
      </c>
      <c r="L3445" s="51">
        <f ca="1">VLOOKUP(CONCATENATE($F3445," ",$G3445),AllocFactorMatrix,(L$4+1),FALSE)*$E3447</f>
        <v>10.24616059088466</v>
      </c>
      <c r="M3445" s="51">
        <f t="shared" ca="1" si="1625"/>
        <v>5342.0196524835601</v>
      </c>
      <c r="N3445" s="51">
        <f ca="1">VLOOKUP(CONCATENATE($F3445," ",$G3445),AllocFactorMatrix,(N$4+1),FALSE)*$E3447</f>
        <v>3411.8306555536965</v>
      </c>
      <c r="O3445" s="51">
        <f ca="1">VLOOKUP(CONCATENATE($F3445," ",$G3445),AllocFactorMatrix,(O$4+1),FALSE)*$E3447</f>
        <v>608.46234895905229</v>
      </c>
      <c r="P3445" s="51">
        <f ca="1">VLOOKUP(CONCATENATE($F3445," ",$G3445),AllocFactorMatrix,(P$4+1),FALSE)*$E3447</f>
        <v>123.9052170768923</v>
      </c>
      <c r="Q3445" s="51">
        <f ca="1">VLOOKUP(CONCATENATE($F3445," ",$G3445),AllocFactorMatrix,(Q$4+1),FALSE)*$E3447</f>
        <v>4.6799419822509938</v>
      </c>
      <c r="R3445" s="51">
        <f t="shared" ca="1" si="1627"/>
        <v>4148.8781635718915</v>
      </c>
      <c r="S3445" s="51">
        <f ca="1">VLOOKUP(CONCATENATE($F3445," ",$G3445),AllocFactorMatrix,(S$4+1),FALSE)*$E3447</f>
        <v>178.67763345271985</v>
      </c>
      <c r="T3445" s="51">
        <f ca="1">VLOOKUP(CONCATENATE($F3445," ",$G3445),AllocFactorMatrix,(T$4+1),FALSE)*$E3447</f>
        <v>2824.9273577124454</v>
      </c>
      <c r="U3445" s="51">
        <f ca="1">VLOOKUP(CONCATENATE($F3445," ",$G3445),AllocFactorMatrix,(U$4+1),FALSE)*$E3447</f>
        <v>12149.552793518567</v>
      </c>
      <c r="V3445" s="51">
        <f ca="1">VLOOKUP(CONCATENATE($F3445," ",$G3445),AllocFactorMatrix,(V$4+1),FALSE)*$E3447</f>
        <v>2285.4577793934354</v>
      </c>
      <c r="W3445" s="51">
        <f t="shared" ca="1" si="1628"/>
        <v>17438.615564077169</v>
      </c>
      <c r="X3445" s="51">
        <f ca="1">VLOOKUP(CONCATENATE($F3445," ",$G3445),AllocFactorMatrix,(X$4+1),FALSE)*$E3447</f>
        <v>937.19605944516582</v>
      </c>
      <c r="Y3445" s="51">
        <f ca="1">VLOOKUP(CONCATENATE($F3445," ",$G3445),AllocFactorMatrix,(Y$4+1),FALSE)*$E3447</f>
        <v>18.804651983872201</v>
      </c>
      <c r="Z3445" s="51">
        <f t="shared" ca="1" si="1626"/>
        <v>956.00071142903801</v>
      </c>
      <c r="AA3445" s="51">
        <f ca="1">VLOOKUP(CONCATENATE($F3445," ",$G3445),AllocFactorMatrix,(AA$4+1),FALSE)*$E3447</f>
        <v>16.773830207015035</v>
      </c>
      <c r="AB3445" s="51">
        <f ca="1">VLOOKUP(CONCATENATE($F3445," ",$G3445),AllocFactorMatrix,(AB$4+1),FALSE)*$E3447</f>
        <v>375.72805192178123</v>
      </c>
      <c r="AC3445" s="51">
        <f ca="1">VLOOKUP(CONCATENATE($F3445," ",$G3445),AllocFactorMatrix,(AC$4+1),FALSE)*$E3447</f>
        <v>77.49636570704908</v>
      </c>
    </row>
    <row r="3446" spans="1:29" s="48" customFormat="1" hidden="1" outlineLevel="1">
      <c r="A3446" s="53"/>
      <c r="B3446" s="104"/>
      <c r="C3446" s="52"/>
      <c r="D3446" s="52"/>
      <c r="F3446" s="175" t="str">
        <f>F3447</f>
        <v>RB_GUP</v>
      </c>
      <c r="G3446" s="52" t="str">
        <f>$G$14</f>
        <v>CUSTOMER</v>
      </c>
      <c r="H3446" s="50">
        <f t="shared" ca="1" si="1624"/>
        <v>339108.76467007241</v>
      </c>
      <c r="I3446" s="51">
        <f ca="1">VLOOKUP(CONCATENATE($F3446," ",$G3446),AllocFactorMatrix,(I$4+1),FALSE)*$E3447</f>
        <v>167962.6633490549</v>
      </c>
      <c r="J3446" s="51">
        <f ca="1">VLOOKUP(CONCATENATE($F3446," ",$G3446),AllocFactorMatrix,(J$4+1),FALSE)*$E3447</f>
        <v>53532.126151223878</v>
      </c>
      <c r="K3446" s="51">
        <f ca="1">VLOOKUP(CONCATENATE($F3446," ",$G3446),AllocFactorMatrix,(K$4+1),FALSE)*$E3447</f>
        <v>3417.0214387894289</v>
      </c>
      <c r="L3446" s="51">
        <f ca="1">VLOOKUP(CONCATENATE($F3446," ",$G3446),AllocFactorMatrix,(L$4+1),FALSE)*$E3447</f>
        <v>574.69753699460364</v>
      </c>
      <c r="M3446" s="51">
        <f t="shared" ca="1" si="1625"/>
        <v>57523.845127007909</v>
      </c>
      <c r="N3446" s="51">
        <f ca="1">VLOOKUP(CONCATENATE($F3446," ",$G3446),AllocFactorMatrix,(N$4+1),FALSE)*$E3447</f>
        <v>4173.5716142934325</v>
      </c>
      <c r="O3446" s="51">
        <f ca="1">VLOOKUP(CONCATENATE($F3446," ",$G3446),AllocFactorMatrix,(O$4+1),FALSE)*$E3447</f>
        <v>1206.3934124430548</v>
      </c>
      <c r="P3446" s="51">
        <f ca="1">VLOOKUP(CONCATENATE($F3446," ",$G3446),AllocFactorMatrix,(P$4+1),FALSE)*$E3447</f>
        <v>1413.1544489667424</v>
      </c>
      <c r="Q3446" s="51">
        <f ca="1">VLOOKUP(CONCATENATE($F3446," ",$G3446),AllocFactorMatrix,(Q$4+1),FALSE)*$E3447</f>
        <v>176.57019579546804</v>
      </c>
      <c r="R3446" s="51">
        <f t="shared" ca="1" si="1627"/>
        <v>6969.689671498697</v>
      </c>
      <c r="S3446" s="51">
        <f ca="1">VLOOKUP(CONCATENATE($F3446," ",$G3446),AllocFactorMatrix,(S$4+1),FALSE)*$E3447</f>
        <v>27.634358333622632</v>
      </c>
      <c r="T3446" s="51">
        <f ca="1">VLOOKUP(CONCATENATE($F3446," ",$G3446),AllocFactorMatrix,(T$4+1),FALSE)*$E3447</f>
        <v>856.26398980256977</v>
      </c>
      <c r="U3446" s="51">
        <f ca="1">VLOOKUP(CONCATENATE($F3446," ",$G3446),AllocFactorMatrix,(U$4+1),FALSE)*$E3447</f>
        <v>2375.3866680691099</v>
      </c>
      <c r="V3446" s="51">
        <f ca="1">VLOOKUP(CONCATENATE($F3446," ",$G3446),AllocFactorMatrix,(V$4+1),FALSE)*$E3447</f>
        <v>706.30542043833998</v>
      </c>
      <c r="W3446" s="51">
        <f t="shared" ca="1" si="1628"/>
        <v>3965.5904366436425</v>
      </c>
      <c r="X3446" s="51">
        <f ca="1">VLOOKUP(CONCATENATE($F3446," ",$G3446),AllocFactorMatrix,(X$4+1),FALSE)*$E3447</f>
        <v>843.40878340575898</v>
      </c>
      <c r="Y3446" s="51">
        <f ca="1">VLOOKUP(CONCATENATE($F3446," ",$G3446),AllocFactorMatrix,(Y$4+1),FALSE)*$E3447</f>
        <v>15.792743948741467</v>
      </c>
      <c r="Z3446" s="51">
        <f t="shared" ca="1" si="1626"/>
        <v>859.2015273545004</v>
      </c>
      <c r="AA3446" s="51">
        <f ca="1">VLOOKUP(CONCATENATE($F3446," ",$G3446),AllocFactorMatrix,(AA$4+1),FALSE)*$E3447</f>
        <v>81.590094725649308</v>
      </c>
      <c r="AB3446" s="51">
        <f ca="1">VLOOKUP(CONCATENATE($F3446," ",$G3446),AllocFactorMatrix,(AB$4+1),FALSE)*$E3447</f>
        <v>89662.787688994213</v>
      </c>
      <c r="AC3446" s="51">
        <f ca="1">VLOOKUP(CONCATENATE($F3446," ",$G3446),AllocFactorMatrix,(AC$4+1),FALSE)*$E3447</f>
        <v>12083.396774792871</v>
      </c>
    </row>
    <row r="3447" spans="1:29" s="48" customFormat="1" collapsed="1">
      <c r="A3447" s="53"/>
      <c r="B3447" s="104"/>
      <c r="C3447" s="52"/>
      <c r="D3447" s="52" t="s">
        <v>353</v>
      </c>
      <c r="E3447" s="58">
        <v>6831359</v>
      </c>
      <c r="F3447" s="93" t="s">
        <v>73</v>
      </c>
      <c r="G3447" s="52" t="str">
        <f>$G$15</f>
        <v>TOTAL</v>
      </c>
      <c r="H3447" s="50">
        <f t="shared" ca="1" si="1624"/>
        <v>6831359.0000000009</v>
      </c>
      <c r="I3447" s="51">
        <f ca="1">VLOOKUP(CONCATENATE($F3447," ",$G3447),AllocFactorMatrix,(I$4+1),FALSE)*$E3447</f>
        <v>3875076.1186887929</v>
      </c>
      <c r="J3447" s="51">
        <f ca="1">VLOOKUP(CONCATENATE($F3447," ",$G3447),AllocFactorMatrix,(J$4+1),FALSE)*$E3447</f>
        <v>903247.20756982581</v>
      </c>
      <c r="K3447" s="51">
        <f ca="1">VLOOKUP(CONCATENATE($F3447," ",$G3447),AllocFactorMatrix,(K$4+1),FALSE)*$E3447</f>
        <v>13752.170720300699</v>
      </c>
      <c r="L3447" s="51">
        <f ca="1">VLOOKUP(CONCATENATE($F3447," ",$G3447),AllocFactorMatrix,(L$4+1),FALSE)*$E3447</f>
        <v>1592.8759931106904</v>
      </c>
      <c r="M3447" s="51">
        <f t="shared" ca="1" si="1625"/>
        <v>918592.25428323727</v>
      </c>
      <c r="N3447" s="51">
        <f ca="1">VLOOKUP(CONCATENATE($F3447," ",$G3447),AllocFactorMatrix,(N$4+1),FALSE)*$E3447</f>
        <v>495788.89362744545</v>
      </c>
      <c r="O3447" s="51">
        <f ca="1">VLOOKUP(CONCATENATE($F3447," ",$G3447),AllocFactorMatrix,(O$4+1),FALSE)*$E3447</f>
        <v>79731.280734136715</v>
      </c>
      <c r="P3447" s="51">
        <f ca="1">VLOOKUP(CONCATENATE($F3447," ",$G3447),AllocFactorMatrix,(P$4+1),FALSE)*$E3447</f>
        <v>12750.863323405565</v>
      </c>
      <c r="Q3447" s="51">
        <f ca="1">VLOOKUP(CONCATENATE($F3447," ",$G3447),AllocFactorMatrix,(Q$4+1),FALSE)*$E3447</f>
        <v>560.5735551299199</v>
      </c>
      <c r="R3447" s="51">
        <f t="shared" ca="1" si="1627"/>
        <v>588831.61124011769</v>
      </c>
      <c r="S3447" s="51">
        <f ca="1">VLOOKUP(CONCATENATE($F3447," ",$G3447),AllocFactorMatrix,(S$4+1),FALSE)*$E3447</f>
        <v>22444.076940274575</v>
      </c>
      <c r="T3447" s="51">
        <f ca="1">VLOOKUP(CONCATENATE($F3447," ",$G3447),AllocFactorMatrix,(T$4+1),FALSE)*$E3447</f>
        <v>279343.19538820395</v>
      </c>
      <c r="U3447" s="51">
        <f ca="1">VLOOKUP(CONCATENATE($F3447," ",$G3447),AllocFactorMatrix,(U$4+1),FALSE)*$E3447</f>
        <v>767673.54939314991</v>
      </c>
      <c r="V3447" s="51">
        <f ca="1">VLOOKUP(CONCATENATE($F3447," ",$G3447),AllocFactorMatrix,(V$4+1),FALSE)*$E3447</f>
        <v>124761.08262033832</v>
      </c>
      <c r="W3447" s="51">
        <f t="shared" ca="1" si="1628"/>
        <v>1194221.9043419666</v>
      </c>
      <c r="X3447" s="51">
        <f ca="1">VLOOKUP(CONCATENATE($F3447," ",$G3447),AllocFactorMatrix,(X$4+1),FALSE)*$E3447</f>
        <v>136159.62713919772</v>
      </c>
      <c r="Y3447" s="51">
        <f ca="1">VLOOKUP(CONCATENATE($F3447," ",$G3447),AllocFactorMatrix,(Y$4+1),FALSE)*$E3447</f>
        <v>2419.2414520082471</v>
      </c>
      <c r="Z3447" s="51">
        <f t="shared" ca="1" si="1626"/>
        <v>138578.86859120597</v>
      </c>
      <c r="AA3447" s="51">
        <f ca="1">VLOOKUP(CONCATENATE($F3447," ",$G3447),AllocFactorMatrix,(AA$4+1),FALSE)*$E3447</f>
        <v>1850.4937299449107</v>
      </c>
      <c r="AB3447" s="51">
        <f ca="1">VLOOKUP(CONCATENATE($F3447," ",$G3447),AllocFactorMatrix,(AB$4+1),FALSE)*$E3447</f>
        <v>99992.475057522461</v>
      </c>
      <c r="AC3447" s="51">
        <f ca="1">VLOOKUP(CONCATENATE($F3447," ",$G3447),AllocFactorMatrix,(AC$4+1),FALSE)*$E3447</f>
        <v>14215.274067214146</v>
      </c>
    </row>
    <row r="3448" spans="1:29" s="48" customFormat="1" hidden="1" outlineLevel="1">
      <c r="A3448" s="53"/>
      <c r="B3448" s="104"/>
      <c r="C3448" s="52"/>
      <c r="D3448" s="52"/>
      <c r="F3448" s="175"/>
      <c r="G3448" s="52" t="str">
        <f>$G$8</f>
        <v>PRODUCTION</v>
      </c>
      <c r="H3448" s="55">
        <f t="shared" ref="H3448:AC3448" ca="1" si="1629">+H3432+H3440</f>
        <v>-3401585.9659206048</v>
      </c>
      <c r="I3448" s="55">
        <f t="shared" ca="1" si="1629"/>
        <v>-3884916.5403679605</v>
      </c>
      <c r="J3448" s="55">
        <f t="shared" ca="1" si="1629"/>
        <v>341911.9273771036</v>
      </c>
      <c r="K3448" s="55">
        <f t="shared" ca="1" si="1629"/>
        <v>-4164.5541461239009</v>
      </c>
      <c r="L3448" s="55">
        <f t="shared" ca="1" si="1629"/>
        <v>962.66248866409819</v>
      </c>
      <c r="M3448" s="55">
        <f t="shared" ca="1" si="1629"/>
        <v>338710.03571964364</v>
      </c>
      <c r="N3448" s="55">
        <f t="shared" ca="1" si="1629"/>
        <v>-2670.3154757635784</v>
      </c>
      <c r="O3448" s="55">
        <f t="shared" ca="1" si="1629"/>
        <v>65485.387287360121</v>
      </c>
      <c r="P3448" s="55">
        <f t="shared" ca="1" si="1629"/>
        <v>-1260.6131074474688</v>
      </c>
      <c r="Q3448" s="55">
        <f t="shared" ca="1" si="1629"/>
        <v>-1196.9581753608113</v>
      </c>
      <c r="R3448" s="55">
        <f t="shared" ca="1" si="1629"/>
        <v>60357.500528788951</v>
      </c>
      <c r="S3448" s="55">
        <f t="shared" ca="1" si="1629"/>
        <v>-1529.1937097724385</v>
      </c>
      <c r="T3448" s="55">
        <f t="shared" ca="1" si="1629"/>
        <v>237795.84654034884</v>
      </c>
      <c r="U3448" s="55">
        <f t="shared" ca="1" si="1629"/>
        <v>-394983.21919797733</v>
      </c>
      <c r="V3448" s="55">
        <f t="shared" ca="1" si="1629"/>
        <v>163314.78202284366</v>
      </c>
      <c r="W3448" s="55">
        <f t="shared" ca="1" si="1629"/>
        <v>4598.215655446169</v>
      </c>
      <c r="X3448" s="55">
        <f t="shared" ca="1" si="1629"/>
        <v>56489.566731637053</v>
      </c>
      <c r="Y3448" s="55">
        <f t="shared" ca="1" si="1629"/>
        <v>-264.37114370725078</v>
      </c>
      <c r="Z3448" s="55">
        <f t="shared" ca="1" si="1629"/>
        <v>56225.195587929964</v>
      </c>
      <c r="AA3448" s="55">
        <f t="shared" ca="1" si="1629"/>
        <v>1648.2323727441244</v>
      </c>
      <c r="AB3448" s="55">
        <f t="shared" ca="1" si="1629"/>
        <v>17409.391136165446</v>
      </c>
      <c r="AC3448" s="55">
        <f t="shared" ca="1" si="1629"/>
        <v>4382.0034466492289</v>
      </c>
    </row>
    <row r="3449" spans="1:29" s="48" customFormat="1" hidden="1" outlineLevel="1">
      <c r="A3449" s="53"/>
      <c r="B3449" s="104"/>
      <c r="C3449" s="52"/>
      <c r="D3449" s="52"/>
      <c r="F3449" s="175"/>
      <c r="G3449" s="52" t="str">
        <f>$G$9</f>
        <v>BULKTRAN</v>
      </c>
      <c r="H3449" s="55">
        <f t="shared" ref="H3449:AC3449" ca="1" si="1630">+H3433+H3441</f>
        <v>115917.76144658751</v>
      </c>
      <c r="I3449" s="55">
        <f t="shared" ca="1" si="1630"/>
        <v>-2070363.1959557021</v>
      </c>
      <c r="J3449" s="55">
        <f t="shared" ca="1" si="1630"/>
        <v>268606.50568780198</v>
      </c>
      <c r="K3449" s="55">
        <f t="shared" ca="1" si="1630"/>
        <v>-425.947259685056</v>
      </c>
      <c r="L3449" s="55">
        <f t="shared" ca="1" si="1630"/>
        <v>-3043.2955412255174</v>
      </c>
      <c r="M3449" s="55">
        <f t="shared" ca="1" si="1630"/>
        <v>265137.26288689132</v>
      </c>
      <c r="N3449" s="55">
        <f t="shared" ca="1" si="1630"/>
        <v>110714.13917168659</v>
      </c>
      <c r="O3449" s="55">
        <f t="shared" ca="1" si="1630"/>
        <v>97127.088443892397</v>
      </c>
      <c r="P3449" s="55">
        <f t="shared" ca="1" si="1630"/>
        <v>10451.51801813925</v>
      </c>
      <c r="Q3449" s="55">
        <f t="shared" ca="1" si="1630"/>
        <v>-962.11601695906904</v>
      </c>
      <c r="R3449" s="55">
        <f t="shared" ca="1" si="1630"/>
        <v>217330.62961675908</v>
      </c>
      <c r="S3449" s="55">
        <f t="shared" ca="1" si="1630"/>
        <v>-990.90121337967867</v>
      </c>
      <c r="T3449" s="55">
        <f t="shared" ca="1" si="1630"/>
        <v>367071.65018459607</v>
      </c>
      <c r="U3449" s="55">
        <f t="shared" ca="1" si="1630"/>
        <v>959423.69733308977</v>
      </c>
      <c r="V3449" s="55">
        <f t="shared" ca="1" si="1630"/>
        <v>315270.79171446053</v>
      </c>
      <c r="W3449" s="55">
        <f t="shared" ca="1" si="1630"/>
        <v>1640775.2380187667</v>
      </c>
      <c r="X3449" s="55">
        <f t="shared" ca="1" si="1630"/>
        <v>49604.358897808088</v>
      </c>
      <c r="Y3449" s="55">
        <f t="shared" ca="1" si="1630"/>
        <v>56.893342711504829</v>
      </c>
      <c r="Z3449" s="55">
        <f t="shared" ca="1" si="1630"/>
        <v>49661.252240519592</v>
      </c>
      <c r="AA3449" s="55">
        <f t="shared" ca="1" si="1630"/>
        <v>1029.922080370668</v>
      </c>
      <c r="AB3449" s="55">
        <f t="shared" ca="1" si="1630"/>
        <v>9924.8875028205694</v>
      </c>
      <c r="AC3449" s="55">
        <f t="shared" ca="1" si="1630"/>
        <v>2421.7650561637115</v>
      </c>
    </row>
    <row r="3450" spans="1:29" s="48" customFormat="1" hidden="1" outlineLevel="1">
      <c r="A3450" s="53"/>
      <c r="B3450" s="104"/>
      <c r="C3450" s="52"/>
      <c r="D3450" s="52"/>
      <c r="F3450" s="175"/>
      <c r="G3450" s="52" t="str">
        <f>$G$10</f>
        <v>SUBTRAN</v>
      </c>
      <c r="H3450" s="55">
        <f t="shared" ref="H3450:AC3450" ca="1" si="1631">+H3434+H3442</f>
        <v>-11170.673357900232</v>
      </c>
      <c r="I3450" s="55">
        <f t="shared" ca="1" si="1631"/>
        <v>-551558.13483983511</v>
      </c>
      <c r="J3450" s="55">
        <f t="shared" ca="1" si="1631"/>
        <v>69274.13720112681</v>
      </c>
      <c r="K3450" s="55">
        <f t="shared" ca="1" si="1631"/>
        <v>-140.17943219380902</v>
      </c>
      <c r="L3450" s="55">
        <f t="shared" ca="1" si="1631"/>
        <v>-971.94410292916461</v>
      </c>
      <c r="M3450" s="55">
        <f t="shared" ca="1" si="1631"/>
        <v>68162.013666003782</v>
      </c>
      <c r="N3450" s="55">
        <f t="shared" ca="1" si="1631"/>
        <v>27457.255815105505</v>
      </c>
      <c r="O3450" s="55">
        <f t="shared" ca="1" si="1631"/>
        <v>24807.151524314762</v>
      </c>
      <c r="P3450" s="55">
        <f t="shared" ca="1" si="1631"/>
        <v>3431.3667182922964</v>
      </c>
      <c r="Q3450" s="55">
        <f t="shared" ca="1" si="1631"/>
        <v>0</v>
      </c>
      <c r="R3450" s="55">
        <f t="shared" ca="1" si="1631"/>
        <v>55695.774057712551</v>
      </c>
      <c r="S3450" s="55">
        <f t="shared" ca="1" si="1631"/>
        <v>-285.80472934869863</v>
      </c>
      <c r="T3450" s="55">
        <f t="shared" ca="1" si="1631"/>
        <v>92564.398904413625</v>
      </c>
      <c r="U3450" s="55">
        <f t="shared" ca="1" si="1631"/>
        <v>311515.66795511311</v>
      </c>
      <c r="V3450" s="55">
        <f t="shared" ca="1" si="1631"/>
        <v>0</v>
      </c>
      <c r="W3450" s="55">
        <f t="shared" ca="1" si="1631"/>
        <v>403794.26213017816</v>
      </c>
      <c r="X3450" s="55">
        <f t="shared" ca="1" si="1631"/>
        <v>12463.191880128077</v>
      </c>
      <c r="Y3450" s="55">
        <f t="shared" ca="1" si="1631"/>
        <v>9.3900843526723179</v>
      </c>
      <c r="Z3450" s="55">
        <f t="shared" ca="1" si="1631"/>
        <v>12472.581964480749</v>
      </c>
      <c r="AA3450" s="55">
        <f t="shared" ca="1" si="1631"/>
        <v>262.82966356004971</v>
      </c>
      <c r="AB3450" s="55">
        <f t="shared" ca="1" si="1631"/>
        <v>0</v>
      </c>
      <c r="AC3450" s="55">
        <f t="shared" ca="1" si="1631"/>
        <v>0</v>
      </c>
    </row>
    <row r="3451" spans="1:29" s="48" customFormat="1" hidden="1" outlineLevel="1">
      <c r="A3451" s="53"/>
      <c r="B3451" s="104"/>
      <c r="C3451" s="52"/>
      <c r="D3451" s="52"/>
      <c r="F3451" s="175"/>
      <c r="G3451" s="52" t="str">
        <f>$G$11</f>
        <v>DISTPRI</v>
      </c>
      <c r="H3451" s="55">
        <f t="shared" ref="H3451:AC3451" ca="1" si="1632">+H3435+H3443</f>
        <v>-1243343.8071411219</v>
      </c>
      <c r="I3451" s="55">
        <f t="shared" ca="1" si="1632"/>
        <v>-2383334.438903261</v>
      </c>
      <c r="J3451" s="55">
        <f t="shared" ca="1" si="1632"/>
        <v>440269.46928902366</v>
      </c>
      <c r="K3451" s="55">
        <f t="shared" ca="1" si="1632"/>
        <v>-166.34882357291463</v>
      </c>
      <c r="L3451" s="55">
        <f t="shared" ca="1" si="1632"/>
        <v>0</v>
      </c>
      <c r="M3451" s="55">
        <f t="shared" ca="1" si="1632"/>
        <v>440103.12046545034</v>
      </c>
      <c r="N3451" s="55">
        <f t="shared" ca="1" si="1632"/>
        <v>146010.52663928751</v>
      </c>
      <c r="O3451" s="55">
        <f t="shared" ca="1" si="1632"/>
        <v>102850.25341825878</v>
      </c>
      <c r="P3451" s="55">
        <f t="shared" ca="1" si="1632"/>
        <v>0</v>
      </c>
      <c r="Q3451" s="55">
        <f t="shared" ca="1" si="1632"/>
        <v>0</v>
      </c>
      <c r="R3451" s="55">
        <f t="shared" ca="1" si="1632"/>
        <v>248860.7800575463</v>
      </c>
      <c r="S3451" s="55">
        <f t="shared" ca="1" si="1632"/>
        <v>2040.9639034697029</v>
      </c>
      <c r="T3451" s="55">
        <f t="shared" ca="1" si="1632"/>
        <v>372835.5200825372</v>
      </c>
      <c r="U3451" s="55">
        <f t="shared" ca="1" si="1632"/>
        <v>0</v>
      </c>
      <c r="V3451" s="55">
        <f t="shared" ca="1" si="1632"/>
        <v>0</v>
      </c>
      <c r="W3451" s="55">
        <f t="shared" ca="1" si="1632"/>
        <v>374876.48398600676</v>
      </c>
      <c r="X3451" s="55">
        <f t="shared" ca="1" si="1632"/>
        <v>74249.224940156055</v>
      </c>
      <c r="Y3451" s="55">
        <f t="shared" ca="1" si="1632"/>
        <v>334.46102353051924</v>
      </c>
      <c r="Z3451" s="55">
        <f t="shared" ca="1" si="1632"/>
        <v>74583.685963686556</v>
      </c>
      <c r="AA3451" s="55">
        <f t="shared" ca="1" si="1632"/>
        <v>1566.5612894528572</v>
      </c>
      <c r="AB3451" s="55">
        <f t="shared" ca="1" si="1632"/>
        <v>0</v>
      </c>
      <c r="AC3451" s="55">
        <f t="shared" ca="1" si="1632"/>
        <v>0</v>
      </c>
    </row>
    <row r="3452" spans="1:29" s="48" customFormat="1" hidden="1" outlineLevel="1">
      <c r="A3452" s="53"/>
      <c r="B3452" s="104"/>
      <c r="C3452" s="52"/>
      <c r="D3452" s="52"/>
      <c r="F3452" s="175"/>
      <c r="G3452" s="52" t="str">
        <f>$G$12</f>
        <v>DISTSEC</v>
      </c>
      <c r="H3452" s="55">
        <f t="shared" ref="H3452:AC3452" ca="1" si="1633">+H3436+H3444</f>
        <v>-977285.86967614095</v>
      </c>
      <c r="I3452" s="55">
        <f t="shared" ca="1" si="1633"/>
        <v>-1312578.7282865066</v>
      </c>
      <c r="J3452" s="55">
        <f t="shared" ca="1" si="1633"/>
        <v>200636.5235292915</v>
      </c>
      <c r="K3452" s="55">
        <f t="shared" ca="1" si="1633"/>
        <v>0</v>
      </c>
      <c r="L3452" s="55">
        <f t="shared" ca="1" si="1633"/>
        <v>0</v>
      </c>
      <c r="M3452" s="55">
        <f t="shared" ca="1" si="1633"/>
        <v>200636.5235292915</v>
      </c>
      <c r="N3452" s="55">
        <f t="shared" ca="1" si="1633"/>
        <v>57944.297452145169</v>
      </c>
      <c r="O3452" s="55">
        <f t="shared" ca="1" si="1633"/>
        <v>0</v>
      </c>
      <c r="P3452" s="55">
        <f t="shared" ca="1" si="1633"/>
        <v>0</v>
      </c>
      <c r="Q3452" s="55">
        <f t="shared" ca="1" si="1633"/>
        <v>0</v>
      </c>
      <c r="R3452" s="55">
        <f t="shared" ca="1" si="1633"/>
        <v>57944.297452145169</v>
      </c>
      <c r="S3452" s="55">
        <f t="shared" ca="1" si="1633"/>
        <v>559.29133559142815</v>
      </c>
      <c r="T3452" s="55">
        <f t="shared" ca="1" si="1633"/>
        <v>0</v>
      </c>
      <c r="U3452" s="55">
        <f t="shared" ca="1" si="1633"/>
        <v>0</v>
      </c>
      <c r="V3452" s="55">
        <f t="shared" ca="1" si="1633"/>
        <v>0</v>
      </c>
      <c r="W3452" s="55">
        <f t="shared" ca="1" si="1633"/>
        <v>559.29133559142815</v>
      </c>
      <c r="X3452" s="55">
        <f t="shared" ca="1" si="1633"/>
        <v>30181.130288626497</v>
      </c>
      <c r="Y3452" s="55">
        <f t="shared" ca="1" si="1633"/>
        <v>0</v>
      </c>
      <c r="Z3452" s="55">
        <f t="shared" ca="1" si="1633"/>
        <v>30181.130288626497</v>
      </c>
      <c r="AA3452" s="55">
        <f t="shared" ca="1" si="1633"/>
        <v>571.7066437928263</v>
      </c>
      <c r="AB3452" s="55">
        <f t="shared" ca="1" si="1633"/>
        <v>36407.015758413479</v>
      </c>
      <c r="AC3452" s="55">
        <f t="shared" ca="1" si="1633"/>
        <v>8992.8936025073799</v>
      </c>
    </row>
    <row r="3453" spans="1:29" s="48" customFormat="1" hidden="1" outlineLevel="1">
      <c r="A3453" s="53"/>
      <c r="B3453" s="104"/>
      <c r="C3453" s="52"/>
      <c r="D3453" s="52"/>
      <c r="F3453" s="175"/>
      <c r="G3453" s="52" t="str">
        <f>$G$13</f>
        <v>ENERGY</v>
      </c>
      <c r="H3453" s="55">
        <f t="shared" ref="H3453:AC3453" ca="1" si="1634">+H3437+H3445</f>
        <v>-2354161.5728629595</v>
      </c>
      <c r="I3453" s="55">
        <f t="shared" ca="1" si="1634"/>
        <v>-4177.4356267015028</v>
      </c>
      <c r="J3453" s="55">
        <f t="shared" ca="1" si="1634"/>
        <v>-28159.240338634481</v>
      </c>
      <c r="K3453" s="55">
        <f t="shared" ca="1" si="1634"/>
        <v>-1371.830738339019</v>
      </c>
      <c r="L3453" s="55">
        <f t="shared" ca="1" si="1634"/>
        <v>3971.0411908720157</v>
      </c>
      <c r="M3453" s="55">
        <f t="shared" ca="1" si="1634"/>
        <v>-25560.029886101096</v>
      </c>
      <c r="N3453" s="55">
        <f t="shared" ca="1" si="1634"/>
        <v>-92361.12211378722</v>
      </c>
      <c r="O3453" s="55">
        <f t="shared" ca="1" si="1634"/>
        <v>-53042.058128514167</v>
      </c>
      <c r="P3453" s="55">
        <f t="shared" ca="1" si="1634"/>
        <v>-10344.356916333123</v>
      </c>
      <c r="Q3453" s="55">
        <f t="shared" ca="1" si="1634"/>
        <v>333.78462027645128</v>
      </c>
      <c r="R3453" s="55">
        <f t="shared" ca="1" si="1634"/>
        <v>-155413.75253835844</v>
      </c>
      <c r="S3453" s="55">
        <f t="shared" ca="1" si="1634"/>
        <v>1514.3035792190926</v>
      </c>
      <c r="T3453" s="55">
        <f t="shared" ca="1" si="1634"/>
        <v>-268332.36303862865</v>
      </c>
      <c r="U3453" s="55">
        <f t="shared" ca="1" si="1634"/>
        <v>-1597794.1184077463</v>
      </c>
      <c r="V3453" s="55">
        <f t="shared" ca="1" si="1634"/>
        <v>-299172.14257362095</v>
      </c>
      <c r="W3453" s="55">
        <f t="shared" ca="1" si="1634"/>
        <v>-2163784.3204407785</v>
      </c>
      <c r="X3453" s="55">
        <f t="shared" ca="1" si="1634"/>
        <v>-10753.339436207163</v>
      </c>
      <c r="Y3453" s="55">
        <f t="shared" ca="1" si="1634"/>
        <v>-81.255225687967709</v>
      </c>
      <c r="Z3453" s="55">
        <f t="shared" ca="1" si="1634"/>
        <v>-10834.594661895198</v>
      </c>
      <c r="AA3453" s="55">
        <f t="shared" ca="1" si="1634"/>
        <v>21.002288179224632</v>
      </c>
      <c r="AB3453" s="55">
        <f t="shared" ca="1" si="1634"/>
        <v>4118.7924230383514</v>
      </c>
      <c r="AC3453" s="55">
        <f t="shared" ca="1" si="1634"/>
        <v>1468.765579654759</v>
      </c>
    </row>
    <row r="3454" spans="1:29" s="48" customFormat="1" hidden="1" outlineLevel="1">
      <c r="A3454" s="53"/>
      <c r="B3454" s="104"/>
      <c r="C3454" s="52"/>
      <c r="D3454" s="52"/>
      <c r="F3454" s="175"/>
      <c r="G3454" s="52" t="str">
        <f>$G$14</f>
        <v>CUSTOMER</v>
      </c>
      <c r="H3454" s="55">
        <f t="shared" ref="H3454:AC3454" ca="1" si="1635">+H3438+H3446</f>
        <v>443910.28769466007</v>
      </c>
      <c r="I3454" s="55">
        <f t="shared" ca="1" si="1635"/>
        <v>-374642.40785776894</v>
      </c>
      <c r="J3454" s="55">
        <f t="shared" ca="1" si="1635"/>
        <v>106501.84164552958</v>
      </c>
      <c r="K3454" s="55">
        <f t="shared" ca="1" si="1635"/>
        <v>-122.0198354309664</v>
      </c>
      <c r="L3454" s="55">
        <f t="shared" ca="1" si="1635"/>
        <v>-1340.5461464060036</v>
      </c>
      <c r="M3454" s="55">
        <f t="shared" ca="1" si="1635"/>
        <v>105039.27566369265</v>
      </c>
      <c r="N3454" s="55">
        <f t="shared" ca="1" si="1635"/>
        <v>4446.4879830892132</v>
      </c>
      <c r="O3454" s="55">
        <f t="shared" ca="1" si="1635"/>
        <v>4870.4263998909782</v>
      </c>
      <c r="P3454" s="55">
        <f t="shared" ca="1" si="1635"/>
        <v>2439.6708201435977</v>
      </c>
      <c r="Q3454" s="55">
        <f t="shared" ca="1" si="1635"/>
        <v>-911.25429652426703</v>
      </c>
      <c r="R3454" s="55">
        <f t="shared" ca="1" si="1635"/>
        <v>10845.330906599516</v>
      </c>
      <c r="S3454" s="55">
        <f t="shared" ca="1" si="1635"/>
        <v>12.301669650312709</v>
      </c>
      <c r="T3454" s="55">
        <f t="shared" ca="1" si="1635"/>
        <v>3580.1357583154377</v>
      </c>
      <c r="U3454" s="55">
        <f t="shared" ca="1" si="1635"/>
        <v>4179.7840184737215</v>
      </c>
      <c r="V3454" s="55">
        <f t="shared" ca="1" si="1635"/>
        <v>3389.9693318428172</v>
      </c>
      <c r="W3454" s="55">
        <f t="shared" ca="1" si="1635"/>
        <v>11162.190778282282</v>
      </c>
      <c r="X3454" s="55">
        <f t="shared" ca="1" si="1635"/>
        <v>1723.2034139802749</v>
      </c>
      <c r="Y3454" s="55">
        <f t="shared" ca="1" si="1635"/>
        <v>8.1302553348392106</v>
      </c>
      <c r="Z3454" s="55">
        <f t="shared" ca="1" si="1635"/>
        <v>1731.3336693151148</v>
      </c>
      <c r="AA3454" s="55">
        <f t="shared" ca="1" si="1635"/>
        <v>267.83565709422243</v>
      </c>
      <c r="AB3454" s="55">
        <f t="shared" ca="1" si="1635"/>
        <v>594748.69795698905</v>
      </c>
      <c r="AC3454" s="55">
        <f t="shared" ca="1" si="1635"/>
        <v>94758.03092045708</v>
      </c>
    </row>
    <row r="3455" spans="1:29" s="48" customFormat="1" collapsed="1">
      <c r="A3455" s="53"/>
      <c r="B3455" s="104" t="s">
        <v>355</v>
      </c>
      <c r="C3455" s="52"/>
      <c r="D3455" s="52"/>
      <c r="E3455" s="55">
        <f>+E3439+E3447</f>
        <v>-7427719.8398175016</v>
      </c>
      <c r="F3455" s="175"/>
      <c r="G3455" s="52" t="str">
        <f>$G$15</f>
        <v>TOTAL</v>
      </c>
      <c r="H3455" s="55">
        <f t="shared" ref="H3455:AC3455" ca="1" si="1636">+H3439+H3447</f>
        <v>-7427719.8398174653</v>
      </c>
      <c r="I3455" s="55">
        <f t="shared" ca="1" si="1636"/>
        <v>-10581570.881837733</v>
      </c>
      <c r="J3455" s="55">
        <f t="shared" ca="1" si="1636"/>
        <v>1399041.1643912415</v>
      </c>
      <c r="K3455" s="55">
        <f t="shared" ca="1" si="1636"/>
        <v>-6390.880235345634</v>
      </c>
      <c r="L3455" s="55">
        <f t="shared" ca="1" si="1636"/>
        <v>-422.08211102460132</v>
      </c>
      <c r="M3455" s="55">
        <f t="shared" ca="1" si="1636"/>
        <v>1392228.2020448707</v>
      </c>
      <c r="N3455" s="55">
        <f t="shared" ca="1" si="1636"/>
        <v>251541.26947175962</v>
      </c>
      <c r="O3455" s="55">
        <f t="shared" ca="1" si="1636"/>
        <v>242098.24894520297</v>
      </c>
      <c r="P3455" s="55">
        <f t="shared" ca="1" si="1636"/>
        <v>4717.5855327945073</v>
      </c>
      <c r="Q3455" s="55">
        <f t="shared" ca="1" si="1636"/>
        <v>-2736.5438685676954</v>
      </c>
      <c r="R3455" s="55">
        <f t="shared" ca="1" si="1636"/>
        <v>495620.56008119049</v>
      </c>
      <c r="S3455" s="55">
        <f t="shared" ca="1" si="1636"/>
        <v>1320.9608354296797</v>
      </c>
      <c r="T3455" s="55">
        <f t="shared" ca="1" si="1636"/>
        <v>805515.18843158218</v>
      </c>
      <c r="U3455" s="55">
        <f t="shared" ca="1" si="1636"/>
        <v>-717658.18829904462</v>
      </c>
      <c r="V3455" s="55">
        <f t="shared" ca="1" si="1636"/>
        <v>182803.40049552562</v>
      </c>
      <c r="W3455" s="55">
        <f t="shared" ca="1" si="1636"/>
        <v>271981.36146349239</v>
      </c>
      <c r="X3455" s="55">
        <f t="shared" ca="1" si="1636"/>
        <v>213957.33671612898</v>
      </c>
      <c r="Y3455" s="55">
        <f t="shared" ca="1" si="1636"/>
        <v>63.248336534305508</v>
      </c>
      <c r="Z3455" s="55">
        <f t="shared" ca="1" si="1636"/>
        <v>214020.58505266311</v>
      </c>
      <c r="AA3455" s="55">
        <f t="shared" ca="1" si="1636"/>
        <v>5368.0899951939828</v>
      </c>
      <c r="AB3455" s="55">
        <f t="shared" ca="1" si="1636"/>
        <v>662608.78477742709</v>
      </c>
      <c r="AC3455" s="55">
        <f t="shared" ca="1" si="1636"/>
        <v>112023.45860543223</v>
      </c>
    </row>
    <row r="3456" spans="1:29" s="48" customFormat="1">
      <c r="A3456" s="53"/>
      <c r="B3456" s="52"/>
      <c r="C3456" s="52"/>
      <c r="D3456" s="102" t="s">
        <v>354</v>
      </c>
      <c r="E3456" s="13">
        <v>6.5000000000000002E-2</v>
      </c>
      <c r="F3456" s="91"/>
      <c r="I3456" s="47"/>
      <c r="J3456" s="47"/>
      <c r="K3456" s="47"/>
      <c r="L3456" s="47"/>
      <c r="M3456" s="47"/>
      <c r="N3456" s="47"/>
      <c r="O3456" s="47"/>
      <c r="P3456" s="47"/>
      <c r="Q3456" s="47"/>
      <c r="R3456" s="47"/>
      <c r="S3456" s="47"/>
      <c r="T3456" s="47"/>
      <c r="U3456" s="47"/>
      <c r="V3456" s="47"/>
      <c r="W3456" s="47"/>
      <c r="X3456" s="47"/>
      <c r="Y3456" s="47"/>
      <c r="Z3456" s="47"/>
      <c r="AA3456" s="47"/>
      <c r="AB3456" s="47"/>
      <c r="AC3456" s="47"/>
    </row>
    <row r="3457" spans="2:29" hidden="1" outlineLevel="1">
      <c r="E3457" s="11"/>
      <c r="G3457" s="52" t="str">
        <f>$G$8</f>
        <v>PRODUCTION</v>
      </c>
      <c r="H3457" s="50">
        <f t="shared" ref="H3457:AC3457" ca="1" si="1637">H3448*$E$3456</f>
        <v>-221103.08778483933</v>
      </c>
      <c r="I3457" s="50">
        <f t="shared" ca="1" si="1637"/>
        <v>-252519.57512391743</v>
      </c>
      <c r="J3457" s="50">
        <f t="shared" ca="1" si="1637"/>
        <v>22224.275279511734</v>
      </c>
      <c r="K3457" s="50">
        <f t="shared" ca="1" si="1637"/>
        <v>-270.69601949805354</v>
      </c>
      <c r="L3457" s="50">
        <f t="shared" ca="1" si="1637"/>
        <v>62.573061763166386</v>
      </c>
      <c r="M3457" s="50">
        <f t="shared" ca="1" si="1637"/>
        <v>22016.152321776837</v>
      </c>
      <c r="N3457" s="50">
        <f t="shared" ca="1" si="1637"/>
        <v>-173.57050592463261</v>
      </c>
      <c r="O3457" s="50">
        <f t="shared" ca="1" si="1637"/>
        <v>4256.5501736784081</v>
      </c>
      <c r="P3457" s="50">
        <f t="shared" ca="1" si="1637"/>
        <v>-81.939851984085479</v>
      </c>
      <c r="Q3457" s="50">
        <f t="shared" ca="1" si="1637"/>
        <v>-77.802281398452735</v>
      </c>
      <c r="R3457" s="50">
        <f t="shared" ca="1" si="1637"/>
        <v>3923.237534371282</v>
      </c>
      <c r="S3457" s="50">
        <f t="shared" ca="1" si="1637"/>
        <v>-99.397591135208501</v>
      </c>
      <c r="T3457" s="50">
        <f t="shared" ca="1" si="1637"/>
        <v>15456.730025122675</v>
      </c>
      <c r="U3457" s="50">
        <f t="shared" ca="1" si="1637"/>
        <v>-25673.909247868527</v>
      </c>
      <c r="V3457" s="50">
        <f t="shared" ca="1" si="1637"/>
        <v>10615.460831484839</v>
      </c>
      <c r="W3457" s="50">
        <f t="shared" ca="1" si="1637"/>
        <v>298.88401760400097</v>
      </c>
      <c r="X3457" s="50">
        <f t="shared" ca="1" si="1637"/>
        <v>3671.8218375564084</v>
      </c>
      <c r="Y3457" s="50">
        <f t="shared" ca="1" si="1637"/>
        <v>-17.184124340971302</v>
      </c>
      <c r="Z3457" s="50">
        <f t="shared" ca="1" si="1637"/>
        <v>3654.637713215448</v>
      </c>
      <c r="AA3457" s="50">
        <f t="shared" ca="1" si="1637"/>
        <v>107.13510422836809</v>
      </c>
      <c r="AB3457" s="50">
        <f t="shared" ca="1" si="1637"/>
        <v>1131.6104238507542</v>
      </c>
      <c r="AC3457" s="50">
        <f t="shared" ca="1" si="1637"/>
        <v>284.83022403219991</v>
      </c>
    </row>
    <row r="3458" spans="2:29" hidden="1" outlineLevel="1">
      <c r="E3458" s="11"/>
      <c r="G3458" s="52" t="str">
        <f>$G$9</f>
        <v>BULKTRAN</v>
      </c>
      <c r="H3458" s="50">
        <f t="shared" ref="H3458:AC3458" ca="1" si="1638">H3449*$E$3456</f>
        <v>7534.6544940281883</v>
      </c>
      <c r="I3458" s="50">
        <f t="shared" ca="1" si="1638"/>
        <v>-134573.60773712065</v>
      </c>
      <c r="J3458" s="50">
        <f t="shared" ca="1" si="1638"/>
        <v>17459.42286970713</v>
      </c>
      <c r="K3458" s="50">
        <f t="shared" ca="1" si="1638"/>
        <v>-27.686571879528639</v>
      </c>
      <c r="L3458" s="50">
        <f t="shared" ca="1" si="1638"/>
        <v>-197.81421017965863</v>
      </c>
      <c r="M3458" s="50">
        <f t="shared" ca="1" si="1638"/>
        <v>17233.922087647938</v>
      </c>
      <c r="N3458" s="50">
        <f t="shared" ca="1" si="1638"/>
        <v>7196.419046159629</v>
      </c>
      <c r="O3458" s="50">
        <f t="shared" ca="1" si="1638"/>
        <v>6313.2607488530057</v>
      </c>
      <c r="P3458" s="50">
        <f t="shared" ca="1" si="1638"/>
        <v>679.34867117905128</v>
      </c>
      <c r="Q3458" s="50">
        <f t="shared" ca="1" si="1638"/>
        <v>-62.537541102339489</v>
      </c>
      <c r="R3458" s="50">
        <f t="shared" ca="1" si="1638"/>
        <v>14126.49092508934</v>
      </c>
      <c r="S3458" s="50">
        <f t="shared" ca="1" si="1638"/>
        <v>-64.408578869679118</v>
      </c>
      <c r="T3458" s="50">
        <f t="shared" ca="1" si="1638"/>
        <v>23859.657261998746</v>
      </c>
      <c r="U3458" s="50">
        <f t="shared" ca="1" si="1638"/>
        <v>62362.540326650837</v>
      </c>
      <c r="V3458" s="50">
        <f t="shared" ca="1" si="1638"/>
        <v>20492.601461439936</v>
      </c>
      <c r="W3458" s="50">
        <f t="shared" ca="1" si="1638"/>
        <v>106650.39047121984</v>
      </c>
      <c r="X3458" s="50">
        <f t="shared" ca="1" si="1638"/>
        <v>3224.283328357526</v>
      </c>
      <c r="Y3458" s="50">
        <f t="shared" ca="1" si="1638"/>
        <v>3.698067276247814</v>
      </c>
      <c r="Z3458" s="50">
        <f t="shared" ca="1" si="1638"/>
        <v>3227.9813956337734</v>
      </c>
      <c r="AA3458" s="50">
        <f t="shared" ca="1" si="1638"/>
        <v>66.944935224093427</v>
      </c>
      <c r="AB3458" s="50">
        <f t="shared" ca="1" si="1638"/>
        <v>645.11768768333707</v>
      </c>
      <c r="AC3458" s="50">
        <f t="shared" ca="1" si="1638"/>
        <v>157.41472865064125</v>
      </c>
    </row>
    <row r="3459" spans="2:29" hidden="1" outlineLevel="1">
      <c r="E3459" s="11"/>
      <c r="G3459" s="52" t="str">
        <f>$G$10</f>
        <v>SUBTRAN</v>
      </c>
      <c r="H3459" s="50">
        <f t="shared" ref="H3459:AC3459" ca="1" si="1639">H3450*$E$3456</f>
        <v>-726.09376826351513</v>
      </c>
      <c r="I3459" s="50">
        <f t="shared" ca="1" si="1639"/>
        <v>-35851.278764589282</v>
      </c>
      <c r="J3459" s="50">
        <f t="shared" ca="1" si="1639"/>
        <v>4502.8189180732425</v>
      </c>
      <c r="K3459" s="50">
        <f t="shared" ca="1" si="1639"/>
        <v>-9.1116630925975866</v>
      </c>
      <c r="L3459" s="50">
        <f t="shared" ca="1" si="1639"/>
        <v>-63.176366690395703</v>
      </c>
      <c r="M3459" s="50">
        <f t="shared" ca="1" si="1639"/>
        <v>4430.5308882902464</v>
      </c>
      <c r="N3459" s="50">
        <f t="shared" ca="1" si="1639"/>
        <v>1784.7216279818579</v>
      </c>
      <c r="O3459" s="50">
        <f t="shared" ca="1" si="1639"/>
        <v>1612.4648490804595</v>
      </c>
      <c r="P3459" s="50">
        <f t="shared" ca="1" si="1639"/>
        <v>223.03883668899928</v>
      </c>
      <c r="Q3459" s="50">
        <f t="shared" ca="1" si="1639"/>
        <v>0</v>
      </c>
      <c r="R3459" s="50">
        <f t="shared" ca="1" si="1639"/>
        <v>3620.2253137513158</v>
      </c>
      <c r="S3459" s="50">
        <f t="shared" ca="1" si="1639"/>
        <v>-18.577307407665412</v>
      </c>
      <c r="T3459" s="50">
        <f t="shared" ca="1" si="1639"/>
        <v>6016.6859287868856</v>
      </c>
      <c r="U3459" s="50">
        <f t="shared" ca="1" si="1639"/>
        <v>20248.518417082352</v>
      </c>
      <c r="V3459" s="50">
        <f t="shared" ca="1" si="1639"/>
        <v>0</v>
      </c>
      <c r="W3459" s="50">
        <f t="shared" ca="1" si="1639"/>
        <v>26246.627038461582</v>
      </c>
      <c r="X3459" s="50">
        <f t="shared" ca="1" si="1639"/>
        <v>810.10747220832502</v>
      </c>
      <c r="Y3459" s="50">
        <f t="shared" ca="1" si="1639"/>
        <v>0.61035548292370068</v>
      </c>
      <c r="Z3459" s="50">
        <f t="shared" ca="1" si="1639"/>
        <v>810.71782769124866</v>
      </c>
      <c r="AA3459" s="50">
        <f t="shared" ca="1" si="1639"/>
        <v>17.083928131403233</v>
      </c>
      <c r="AB3459" s="50">
        <f t="shared" ca="1" si="1639"/>
        <v>0</v>
      </c>
      <c r="AC3459" s="50">
        <f t="shared" ca="1" si="1639"/>
        <v>0</v>
      </c>
    </row>
    <row r="3460" spans="2:29" hidden="1" outlineLevel="1">
      <c r="E3460" s="11"/>
      <c r="G3460" s="52" t="str">
        <f>$G$11</f>
        <v>DISTPRI</v>
      </c>
      <c r="H3460" s="50">
        <f t="shared" ref="H3460:AC3460" ca="1" si="1640">H3451*$E$3456</f>
        <v>-80817.347464172926</v>
      </c>
      <c r="I3460" s="50">
        <f t="shared" ca="1" si="1640"/>
        <v>-154916.73852871198</v>
      </c>
      <c r="J3460" s="50">
        <f t="shared" ca="1" si="1640"/>
        <v>28617.515503786541</v>
      </c>
      <c r="K3460" s="50">
        <f t="shared" ca="1" si="1640"/>
        <v>-10.812673532239451</v>
      </c>
      <c r="L3460" s="50">
        <f t="shared" ca="1" si="1640"/>
        <v>0</v>
      </c>
      <c r="M3460" s="50">
        <f t="shared" ca="1" si="1640"/>
        <v>28606.702830254271</v>
      </c>
      <c r="N3460" s="50">
        <f t="shared" ca="1" si="1640"/>
        <v>9490.6842315536887</v>
      </c>
      <c r="O3460" s="50">
        <f t="shared" ca="1" si="1640"/>
        <v>6685.2664721868214</v>
      </c>
      <c r="P3460" s="50">
        <f t="shared" ca="1" si="1640"/>
        <v>0</v>
      </c>
      <c r="Q3460" s="50">
        <f t="shared" ca="1" si="1640"/>
        <v>0</v>
      </c>
      <c r="R3460" s="50">
        <f t="shared" ca="1" si="1640"/>
        <v>16175.950703740511</v>
      </c>
      <c r="S3460" s="50">
        <f t="shared" ca="1" si="1640"/>
        <v>132.6626537255307</v>
      </c>
      <c r="T3460" s="50">
        <f t="shared" ca="1" si="1640"/>
        <v>24234.308805364919</v>
      </c>
      <c r="U3460" s="50">
        <f t="shared" ca="1" si="1640"/>
        <v>0</v>
      </c>
      <c r="V3460" s="50">
        <f t="shared" ca="1" si="1640"/>
        <v>0</v>
      </c>
      <c r="W3460" s="50">
        <f t="shared" ca="1" si="1640"/>
        <v>24366.97145909044</v>
      </c>
      <c r="X3460" s="50">
        <f t="shared" ca="1" si="1640"/>
        <v>4826.1996211101441</v>
      </c>
      <c r="Y3460" s="50">
        <f t="shared" ca="1" si="1640"/>
        <v>21.739966529483752</v>
      </c>
      <c r="Z3460" s="50">
        <f t="shared" ca="1" si="1640"/>
        <v>4847.9395876396266</v>
      </c>
      <c r="AA3460" s="50">
        <f t="shared" ca="1" si="1640"/>
        <v>101.82648381443572</v>
      </c>
      <c r="AB3460" s="50">
        <f t="shared" ca="1" si="1640"/>
        <v>0</v>
      </c>
      <c r="AC3460" s="50">
        <f t="shared" ca="1" si="1640"/>
        <v>0</v>
      </c>
    </row>
    <row r="3461" spans="2:29" hidden="1" outlineLevel="1">
      <c r="E3461" s="11"/>
      <c r="G3461" s="52" t="str">
        <f>$G$12</f>
        <v>DISTSEC</v>
      </c>
      <c r="H3461" s="50">
        <f t="shared" ref="H3461:AC3461" ca="1" si="1641">H3452*$E$3456</f>
        <v>-63523.581528949166</v>
      </c>
      <c r="I3461" s="50">
        <f t="shared" ca="1" si="1641"/>
        <v>-85317.617338622935</v>
      </c>
      <c r="J3461" s="50">
        <f t="shared" ca="1" si="1641"/>
        <v>13041.374029403949</v>
      </c>
      <c r="K3461" s="50">
        <f t="shared" ca="1" si="1641"/>
        <v>0</v>
      </c>
      <c r="L3461" s="50">
        <f t="shared" ca="1" si="1641"/>
        <v>0</v>
      </c>
      <c r="M3461" s="50">
        <f t="shared" ca="1" si="1641"/>
        <v>13041.374029403949</v>
      </c>
      <c r="N3461" s="50">
        <f t="shared" ca="1" si="1641"/>
        <v>3766.3793343894363</v>
      </c>
      <c r="O3461" s="50">
        <f t="shared" ca="1" si="1641"/>
        <v>0</v>
      </c>
      <c r="P3461" s="50">
        <f t="shared" ca="1" si="1641"/>
        <v>0</v>
      </c>
      <c r="Q3461" s="50">
        <f t="shared" ca="1" si="1641"/>
        <v>0</v>
      </c>
      <c r="R3461" s="50">
        <f t="shared" ca="1" si="1641"/>
        <v>3766.3793343894363</v>
      </c>
      <c r="S3461" s="50">
        <f t="shared" ca="1" si="1641"/>
        <v>36.353936813442829</v>
      </c>
      <c r="T3461" s="50">
        <f t="shared" ca="1" si="1641"/>
        <v>0</v>
      </c>
      <c r="U3461" s="50">
        <f t="shared" ca="1" si="1641"/>
        <v>0</v>
      </c>
      <c r="V3461" s="50">
        <f t="shared" ca="1" si="1641"/>
        <v>0</v>
      </c>
      <c r="W3461" s="50">
        <f t="shared" ca="1" si="1641"/>
        <v>36.353936813442829</v>
      </c>
      <c r="X3461" s="50">
        <f t="shared" ca="1" si="1641"/>
        <v>1961.7734687607224</v>
      </c>
      <c r="Y3461" s="50">
        <f t="shared" ca="1" si="1641"/>
        <v>0</v>
      </c>
      <c r="Z3461" s="50">
        <f t="shared" ca="1" si="1641"/>
        <v>1961.7734687607224</v>
      </c>
      <c r="AA3461" s="50">
        <f t="shared" ca="1" si="1641"/>
        <v>37.160931846533714</v>
      </c>
      <c r="AB3461" s="50">
        <f t="shared" ca="1" si="1641"/>
        <v>2366.4560242968764</v>
      </c>
      <c r="AC3461" s="50">
        <f t="shared" ca="1" si="1641"/>
        <v>584.53808416297966</v>
      </c>
    </row>
    <row r="3462" spans="2:29" hidden="1" outlineLevel="1">
      <c r="E3462" s="11"/>
      <c r="G3462" s="52" t="str">
        <f>$G$13</f>
        <v>ENERGY</v>
      </c>
      <c r="H3462" s="50">
        <f t="shared" ref="H3462:AC3462" ca="1" si="1642">H3453*$E$3456</f>
        <v>-153020.50223609238</v>
      </c>
      <c r="I3462" s="50">
        <f t="shared" ca="1" si="1642"/>
        <v>-271.53331573559768</v>
      </c>
      <c r="J3462" s="50">
        <f t="shared" ca="1" si="1642"/>
        <v>-1830.3506220112413</v>
      </c>
      <c r="K3462" s="50">
        <f t="shared" ca="1" si="1642"/>
        <v>-89.168997992036239</v>
      </c>
      <c r="L3462" s="50">
        <f t="shared" ca="1" si="1642"/>
        <v>258.11767740668103</v>
      </c>
      <c r="M3462" s="50">
        <f t="shared" ca="1" si="1642"/>
        <v>-1661.4019425965712</v>
      </c>
      <c r="N3462" s="50">
        <f t="shared" ca="1" si="1642"/>
        <v>-6003.4729373961691</v>
      </c>
      <c r="O3462" s="50">
        <f t="shared" ca="1" si="1642"/>
        <v>-3447.7337783534208</v>
      </c>
      <c r="P3462" s="50">
        <f t="shared" ca="1" si="1642"/>
        <v>-672.38319956165299</v>
      </c>
      <c r="Q3462" s="50">
        <f t="shared" ca="1" si="1642"/>
        <v>21.696000317969332</v>
      </c>
      <c r="R3462" s="50">
        <f t="shared" ca="1" si="1642"/>
        <v>-10101.893914993299</v>
      </c>
      <c r="S3462" s="50">
        <f t="shared" ca="1" si="1642"/>
        <v>98.429732649241018</v>
      </c>
      <c r="T3462" s="50">
        <f t="shared" ca="1" si="1642"/>
        <v>-17441.603597510864</v>
      </c>
      <c r="U3462" s="50">
        <f t="shared" ca="1" si="1642"/>
        <v>-103856.61769650351</v>
      </c>
      <c r="V3462" s="50">
        <f t="shared" ca="1" si="1642"/>
        <v>-19446.189267285361</v>
      </c>
      <c r="W3462" s="50">
        <f t="shared" ca="1" si="1642"/>
        <v>-140645.98082865062</v>
      </c>
      <c r="X3462" s="50">
        <f t="shared" ca="1" si="1642"/>
        <v>-698.96706335346562</v>
      </c>
      <c r="Y3462" s="50">
        <f t="shared" ca="1" si="1642"/>
        <v>-5.281589669717901</v>
      </c>
      <c r="Z3462" s="50">
        <f t="shared" ca="1" si="1642"/>
        <v>-704.2486530231879</v>
      </c>
      <c r="AA3462" s="50">
        <f t="shared" ca="1" si="1642"/>
        <v>1.3651487316496012</v>
      </c>
      <c r="AB3462" s="50">
        <f t="shared" ca="1" si="1642"/>
        <v>267.72150749749284</v>
      </c>
      <c r="AC3462" s="50">
        <f t="shared" ca="1" si="1642"/>
        <v>95.469762677559345</v>
      </c>
    </row>
    <row r="3463" spans="2:29" hidden="1" outlineLevel="1">
      <c r="E3463" s="11"/>
      <c r="G3463" s="52" t="str">
        <f>$G$14</f>
        <v>CUSTOMER</v>
      </c>
      <c r="H3463" s="50">
        <f t="shared" ref="H3463:AC3463" ca="1" si="1643">H3454*$E$3456</f>
        <v>28854.168700152906</v>
      </c>
      <c r="I3463" s="50">
        <f t="shared" ca="1" si="1643"/>
        <v>-24351.756510754982</v>
      </c>
      <c r="J3463" s="50">
        <f t="shared" ca="1" si="1643"/>
        <v>6922.6197069594227</v>
      </c>
      <c r="K3463" s="50">
        <f t="shared" ca="1" si="1643"/>
        <v>-7.9312893030128162</v>
      </c>
      <c r="L3463" s="50">
        <f t="shared" ca="1" si="1643"/>
        <v>-87.13549951639024</v>
      </c>
      <c r="M3463" s="50">
        <f t="shared" ca="1" si="1643"/>
        <v>6827.5529181400225</v>
      </c>
      <c r="N3463" s="50">
        <f t="shared" ca="1" si="1643"/>
        <v>289.02171890079887</v>
      </c>
      <c r="O3463" s="50">
        <f t="shared" ca="1" si="1643"/>
        <v>316.57771599291362</v>
      </c>
      <c r="P3463" s="50">
        <f t="shared" ca="1" si="1643"/>
        <v>158.57860330933386</v>
      </c>
      <c r="Q3463" s="50">
        <f t="shared" ca="1" si="1643"/>
        <v>-59.23152927407736</v>
      </c>
      <c r="R3463" s="50">
        <f t="shared" ca="1" si="1643"/>
        <v>704.94650892896857</v>
      </c>
      <c r="S3463" s="50">
        <f t="shared" ca="1" si="1643"/>
        <v>0.79960852727032616</v>
      </c>
      <c r="T3463" s="50">
        <f t="shared" ca="1" si="1643"/>
        <v>232.70882429050346</v>
      </c>
      <c r="U3463" s="50">
        <f t="shared" ca="1" si="1643"/>
        <v>271.68596120079189</v>
      </c>
      <c r="V3463" s="50">
        <f t="shared" ca="1" si="1643"/>
        <v>220.34800656978311</v>
      </c>
      <c r="W3463" s="50">
        <f t="shared" ca="1" si="1643"/>
        <v>725.5424005883483</v>
      </c>
      <c r="X3463" s="50">
        <f t="shared" ca="1" si="1643"/>
        <v>112.00822190871787</v>
      </c>
      <c r="Y3463" s="50">
        <f t="shared" ca="1" si="1643"/>
        <v>0.52846659676454866</v>
      </c>
      <c r="Z3463" s="50">
        <f t="shared" ca="1" si="1643"/>
        <v>112.53668850548246</v>
      </c>
      <c r="AA3463" s="50">
        <f t="shared" ca="1" si="1643"/>
        <v>17.409317711124459</v>
      </c>
      <c r="AB3463" s="50">
        <f t="shared" ca="1" si="1643"/>
        <v>38658.665367204288</v>
      </c>
      <c r="AC3463" s="50">
        <f t="shared" ca="1" si="1643"/>
        <v>6159.2720098297104</v>
      </c>
    </row>
    <row r="3464" spans="2:29" collapsed="1">
      <c r="B3464" s="104" t="s">
        <v>159</v>
      </c>
      <c r="E3464" s="57">
        <f>E3455*$E$3456</f>
        <v>-482801.78958813765</v>
      </c>
      <c r="G3464" s="52" t="str">
        <f>$G$15</f>
        <v>TOTAL</v>
      </c>
      <c r="H3464" s="50">
        <f t="shared" ref="H3464:AC3464" ca="1" si="1644">H3455*$E$3456</f>
        <v>-482801.78958813526</v>
      </c>
      <c r="I3464" s="50">
        <f t="shared" ca="1" si="1644"/>
        <v>-687802.10731945268</v>
      </c>
      <c r="J3464" s="50">
        <f t="shared" ca="1" si="1644"/>
        <v>90937.675685430702</v>
      </c>
      <c r="K3464" s="50">
        <f t="shared" ca="1" si="1644"/>
        <v>-415.40721529746622</v>
      </c>
      <c r="L3464" s="50">
        <f t="shared" ca="1" si="1644"/>
        <v>-27.435337216599088</v>
      </c>
      <c r="M3464" s="50">
        <f t="shared" ca="1" si="1644"/>
        <v>90494.833132916596</v>
      </c>
      <c r="N3464" s="50">
        <f t="shared" ca="1" si="1644"/>
        <v>16350.182515664375</v>
      </c>
      <c r="O3464" s="50">
        <f t="shared" ca="1" si="1644"/>
        <v>15736.386181438194</v>
      </c>
      <c r="P3464" s="50">
        <f t="shared" ca="1" si="1644"/>
        <v>306.64305963164298</v>
      </c>
      <c r="Q3464" s="50">
        <f t="shared" ca="1" si="1644"/>
        <v>-177.8753514569002</v>
      </c>
      <c r="R3464" s="50">
        <f t="shared" ca="1" si="1644"/>
        <v>32215.336405277383</v>
      </c>
      <c r="S3464" s="50">
        <f t="shared" ca="1" si="1644"/>
        <v>85.86245430292918</v>
      </c>
      <c r="T3464" s="50">
        <f t="shared" ca="1" si="1644"/>
        <v>52358.487248052843</v>
      </c>
      <c r="U3464" s="50">
        <f t="shared" ca="1" si="1644"/>
        <v>-46647.782239437904</v>
      </c>
      <c r="V3464" s="50">
        <f t="shared" ca="1" si="1644"/>
        <v>11882.221032209167</v>
      </c>
      <c r="W3464" s="50">
        <f t="shared" ca="1" si="1644"/>
        <v>17678.788495127006</v>
      </c>
      <c r="X3464" s="50">
        <f t="shared" ca="1" si="1644"/>
        <v>13907.226886548384</v>
      </c>
      <c r="Y3464" s="50">
        <f t="shared" ca="1" si="1644"/>
        <v>4.1111418747298583</v>
      </c>
      <c r="Z3464" s="50">
        <f t="shared" ca="1" si="1644"/>
        <v>13911.338028423103</v>
      </c>
      <c r="AA3464" s="50">
        <f t="shared" ca="1" si="1644"/>
        <v>348.92584968760889</v>
      </c>
      <c r="AB3464" s="50">
        <f t="shared" ca="1" si="1644"/>
        <v>43069.57101053276</v>
      </c>
      <c r="AC3464" s="50">
        <f t="shared" ca="1" si="1644"/>
        <v>7281.5248093530954</v>
      </c>
    </row>
    <row r="3466" spans="2:29" hidden="1" outlineLevel="1">
      <c r="F3466" s="175"/>
      <c r="G3466" s="52" t="str">
        <f>$G$8</f>
        <v>PRODUCTION</v>
      </c>
      <c r="H3466" s="11">
        <f t="shared" ref="H3466:AC3466" ca="1" si="1645">+H3364+H2614</f>
        <v>-26162808.899783306</v>
      </c>
      <c r="I3466" s="11">
        <f t="shared" ca="1" si="1645"/>
        <v>-23605340.763876107</v>
      </c>
      <c r="J3466" s="11">
        <f t="shared" ca="1" si="1645"/>
        <v>425801.40794928139</v>
      </c>
      <c r="K3466" s="11">
        <f t="shared" ca="1" si="1645"/>
        <v>-36465.085112175992</v>
      </c>
      <c r="L3466" s="11">
        <f t="shared" ca="1" si="1645"/>
        <v>2252.9919018551464</v>
      </c>
      <c r="M3466" s="11">
        <f t="shared" ca="1" si="1645"/>
        <v>391589.31473896001</v>
      </c>
      <c r="N3466" s="11">
        <f t="shared" ca="1" si="1645"/>
        <v>-726432.98656365834</v>
      </c>
      <c r="O3466" s="11">
        <f t="shared" ca="1" si="1645"/>
        <v>183325.02682479634</v>
      </c>
      <c r="P3466" s="11">
        <f t="shared" ca="1" si="1645"/>
        <v>-31927.233739867748</v>
      </c>
      <c r="Q3466" s="11">
        <f t="shared" ca="1" si="1645"/>
        <v>-6673.4988201597198</v>
      </c>
      <c r="R3466" s="11">
        <f t="shared" ca="1" si="1645"/>
        <v>-581708.69229888613</v>
      </c>
      <c r="S3466" s="11">
        <f t="shared" ca="1" si="1645"/>
        <v>-41068.360886288567</v>
      </c>
      <c r="T3466" s="11">
        <f t="shared" ca="1" si="1645"/>
        <v>673802.69622796774</v>
      </c>
      <c r="U3466" s="11">
        <f t="shared" ca="1" si="1645"/>
        <v>-3622452.7435876317</v>
      </c>
      <c r="V3466" s="11">
        <f t="shared" ca="1" si="1645"/>
        <v>459985.45889670518</v>
      </c>
      <c r="W3466" s="11">
        <f t="shared" ca="1" si="1645"/>
        <v>-2529732.949349232</v>
      </c>
      <c r="X3466" s="11">
        <f t="shared" ca="1" si="1645"/>
        <v>72575.256335080718</v>
      </c>
      <c r="Y3466" s="11">
        <f t="shared" ca="1" si="1645"/>
        <v>-5168.9271565404024</v>
      </c>
      <c r="Z3466" s="11">
        <f t="shared" ca="1" si="1645"/>
        <v>67406.329178541084</v>
      </c>
      <c r="AA3466" s="11">
        <f t="shared" ca="1" si="1645"/>
        <v>5249.1317834824822</v>
      </c>
      <c r="AB3466" s="11">
        <f t="shared" ca="1" si="1645"/>
        <v>71258.478765222739</v>
      </c>
      <c r="AC3466" s="11">
        <f t="shared" ca="1" si="1645"/>
        <v>18470.251274768299</v>
      </c>
    </row>
    <row r="3467" spans="2:29" hidden="1" outlineLevel="1">
      <c r="F3467" s="175"/>
      <c r="G3467" s="52" t="str">
        <f>$G$9</f>
        <v>BULKTRAN</v>
      </c>
      <c r="H3467" s="11">
        <f t="shared" ref="H3467:AC3467" ca="1" si="1646">+H3365+H2615</f>
        <v>-4877822.6764011737</v>
      </c>
      <c r="I3467" s="11">
        <f t="shared" ca="1" si="1646"/>
        <v>-12631935.058281712</v>
      </c>
      <c r="J3467" s="11">
        <f t="shared" ca="1" si="1646"/>
        <v>625359.72573650582</v>
      </c>
      <c r="K3467" s="11">
        <f t="shared" ca="1" si="1646"/>
        <v>-11078.618935501043</v>
      </c>
      <c r="L3467" s="11">
        <f t="shared" ca="1" si="1646"/>
        <v>-15724.394490404586</v>
      </c>
      <c r="M3467" s="11">
        <f t="shared" ca="1" si="1646"/>
        <v>598556.71231059986</v>
      </c>
      <c r="N3467" s="11">
        <f t="shared" ca="1" si="1646"/>
        <v>138571.97370826278</v>
      </c>
      <c r="O3467" s="11">
        <f t="shared" ca="1" si="1646"/>
        <v>392145.11379361188</v>
      </c>
      <c r="P3467" s="11">
        <f t="shared" ca="1" si="1646"/>
        <v>35586.481478821224</v>
      </c>
      <c r="Q3467" s="11">
        <f t="shared" ca="1" si="1646"/>
        <v>-5107.3517071212245</v>
      </c>
      <c r="R3467" s="11">
        <f t="shared" ca="1" si="1646"/>
        <v>561196.21727357432</v>
      </c>
      <c r="S3467" s="11">
        <f t="shared" ca="1" si="1646"/>
        <v>-23064.975996955702</v>
      </c>
      <c r="T3467" s="11">
        <f t="shared" ca="1" si="1646"/>
        <v>1496708.7227257909</v>
      </c>
      <c r="U3467" s="11">
        <f t="shared" ca="1" si="1646"/>
        <v>3611912.5240381151</v>
      </c>
      <c r="V3467" s="11">
        <f t="shared" ca="1" si="1646"/>
        <v>1326636.007857963</v>
      </c>
      <c r="W3467" s="11">
        <f t="shared" ca="1" si="1646"/>
        <v>6412192.2786249127</v>
      </c>
      <c r="X3467" s="11">
        <f t="shared" ca="1" si="1646"/>
        <v>129365.68186306738</v>
      </c>
      <c r="Y3467" s="11">
        <f t="shared" ca="1" si="1646"/>
        <v>-1854.3096748144339</v>
      </c>
      <c r="Z3467" s="11">
        <f t="shared" ca="1" si="1646"/>
        <v>127511.37218825295</v>
      </c>
      <c r="AA3467" s="11">
        <f t="shared" ca="1" si="1646"/>
        <v>3491.4064547866433</v>
      </c>
      <c r="AB3467" s="11">
        <f t="shared" ca="1" si="1646"/>
        <v>40933.9679080036</v>
      </c>
      <c r="AC3467" s="11">
        <f t="shared" ca="1" si="1646"/>
        <v>10230.427120420067</v>
      </c>
    </row>
    <row r="3468" spans="2:29" hidden="1" outlineLevel="1">
      <c r="F3468" s="175"/>
      <c r="G3468" s="52" t="str">
        <f>$G$10</f>
        <v>SUBTRAN</v>
      </c>
      <c r="H3468" s="11">
        <f t="shared" ref="H3468:AC3468" ca="1" si="1647">+H3366+H2616</f>
        <v>-1556160.3101894199</v>
      </c>
      <c r="I3468" s="11">
        <f t="shared" ca="1" si="1647"/>
        <v>-3389298.9310507379</v>
      </c>
      <c r="J3468" s="11">
        <f t="shared" ca="1" si="1647"/>
        <v>149195.77851029189</v>
      </c>
      <c r="K3468" s="11">
        <f t="shared" ca="1" si="1647"/>
        <v>-3181.1851809204768</v>
      </c>
      <c r="L3468" s="11">
        <f t="shared" ca="1" si="1647"/>
        <v>-5074.3980658404089</v>
      </c>
      <c r="M3468" s="11">
        <f t="shared" ca="1" si="1647"/>
        <v>140940.19526353077</v>
      </c>
      <c r="N3468" s="11">
        <f t="shared" ca="1" si="1647"/>
        <v>26445.957922022557</v>
      </c>
      <c r="O3468" s="11">
        <f t="shared" ca="1" si="1647"/>
        <v>99200.391731764597</v>
      </c>
      <c r="P3468" s="11">
        <f t="shared" ca="1" si="1647"/>
        <v>11400.011268693155</v>
      </c>
      <c r="Q3468" s="11">
        <f t="shared" ca="1" si="1647"/>
        <v>0</v>
      </c>
      <c r="R3468" s="11">
        <f t="shared" ca="1" si="1647"/>
        <v>137046.36092248023</v>
      </c>
      <c r="S3468" s="11">
        <f t="shared" ca="1" si="1647"/>
        <v>-6048.0739447872083</v>
      </c>
      <c r="T3468" s="11">
        <f t="shared" ca="1" si="1647"/>
        <v>374113.47327323246</v>
      </c>
      <c r="U3468" s="11">
        <f t="shared" ca="1" si="1647"/>
        <v>1156034.0706104443</v>
      </c>
      <c r="V3468" s="11">
        <f t="shared" ca="1" si="1647"/>
        <v>0</v>
      </c>
      <c r="W3468" s="11">
        <f t="shared" ca="1" si="1647"/>
        <v>1524099.4699388903</v>
      </c>
      <c r="X3468" s="11">
        <f t="shared" ca="1" si="1647"/>
        <v>30710.756856708758</v>
      </c>
      <c r="Y3468" s="11">
        <f t="shared" ca="1" si="1647"/>
        <v>-528.03277068098771</v>
      </c>
      <c r="Z3468" s="11">
        <f t="shared" ca="1" si="1647"/>
        <v>30182.724086027774</v>
      </c>
      <c r="AA3468" s="11">
        <f t="shared" ca="1" si="1647"/>
        <v>869.87065039064805</v>
      </c>
      <c r="AB3468" s="11">
        <f t="shared" ca="1" si="1647"/>
        <v>0</v>
      </c>
      <c r="AC3468" s="11">
        <f t="shared" ca="1" si="1647"/>
        <v>0</v>
      </c>
    </row>
    <row r="3469" spans="2:29" hidden="1" outlineLevel="1">
      <c r="F3469" s="175"/>
      <c r="G3469" s="52" t="str">
        <f>$G$11</f>
        <v>DISTPRI</v>
      </c>
      <c r="H3469" s="11">
        <f t="shared" ref="H3469:AC3469" ca="1" si="1648">+H3367+H2617</f>
        <v>-11922586.542412113</v>
      </c>
      <c r="I3469" s="11">
        <f t="shared" ca="1" si="1648"/>
        <v>-15264597.166840471</v>
      </c>
      <c r="J3469" s="11">
        <f t="shared" ca="1" si="1648"/>
        <v>1170818.8186853749</v>
      </c>
      <c r="K3469" s="11">
        <f t="shared" ca="1" si="1648"/>
        <v>-13662.942970779937</v>
      </c>
      <c r="L3469" s="11">
        <f t="shared" ca="1" si="1648"/>
        <v>0</v>
      </c>
      <c r="M3469" s="11">
        <f t="shared" ca="1" si="1648"/>
        <v>1157155.8757145929</v>
      </c>
      <c r="N3469" s="11">
        <f t="shared" ca="1" si="1648"/>
        <v>158926.41754058539</v>
      </c>
      <c r="O3469" s="11">
        <f t="shared" ca="1" si="1648"/>
        <v>392672.22671378672</v>
      </c>
      <c r="P3469" s="11">
        <f t="shared" ca="1" si="1648"/>
        <v>0</v>
      </c>
      <c r="Q3469" s="11">
        <f t="shared" ca="1" si="1648"/>
        <v>0</v>
      </c>
      <c r="R3469" s="11">
        <f t="shared" ca="1" si="1648"/>
        <v>551598.64425437222</v>
      </c>
      <c r="S3469" s="11">
        <f t="shared" ca="1" si="1648"/>
        <v>-14490.930918183014</v>
      </c>
      <c r="T3469" s="11">
        <f t="shared" ca="1" si="1648"/>
        <v>1437408.5729659363</v>
      </c>
      <c r="U3469" s="11">
        <f t="shared" ca="1" si="1648"/>
        <v>0</v>
      </c>
      <c r="V3469" s="11">
        <f t="shared" ca="1" si="1648"/>
        <v>0</v>
      </c>
      <c r="W3469" s="11">
        <f t="shared" ca="1" si="1648"/>
        <v>1422917.6420477524</v>
      </c>
      <c r="X3469" s="11">
        <f t="shared" ca="1" si="1648"/>
        <v>206181.19904103532</v>
      </c>
      <c r="Y3469" s="11">
        <f t="shared" ca="1" si="1648"/>
        <v>-1354.7793476083739</v>
      </c>
      <c r="Z3469" s="11">
        <f t="shared" ca="1" si="1648"/>
        <v>204826.41969342687</v>
      </c>
      <c r="AA3469" s="11">
        <f t="shared" ca="1" si="1648"/>
        <v>5512.0427182308995</v>
      </c>
      <c r="AB3469" s="11">
        <f t="shared" ca="1" si="1648"/>
        <v>0</v>
      </c>
      <c r="AC3469" s="11">
        <f t="shared" ca="1" si="1648"/>
        <v>0</v>
      </c>
    </row>
    <row r="3470" spans="2:29" hidden="1" outlineLevel="1">
      <c r="F3470" s="175"/>
      <c r="G3470" s="52" t="str">
        <f>$G$12</f>
        <v>DISTSEC</v>
      </c>
      <c r="H3470" s="11">
        <f t="shared" ref="H3470:AC3470" ca="1" si="1649">+H3368+H2618</f>
        <v>-7527401.1058491506</v>
      </c>
      <c r="I3470" s="11">
        <f t="shared" ca="1" si="1649"/>
        <v>-8377428.8923906973</v>
      </c>
      <c r="J3470" s="11">
        <f t="shared" ca="1" si="1649"/>
        <v>522143.26919527049</v>
      </c>
      <c r="K3470" s="11">
        <f t="shared" ca="1" si="1649"/>
        <v>0</v>
      </c>
      <c r="L3470" s="11">
        <f t="shared" ca="1" si="1649"/>
        <v>0</v>
      </c>
      <c r="M3470" s="11">
        <f t="shared" ca="1" si="1649"/>
        <v>522143.26919527049</v>
      </c>
      <c r="N3470" s="11">
        <f t="shared" ca="1" si="1649"/>
        <v>59758.837911613809</v>
      </c>
      <c r="O3470" s="11">
        <f t="shared" ca="1" si="1649"/>
        <v>0</v>
      </c>
      <c r="P3470" s="11">
        <f t="shared" ca="1" si="1649"/>
        <v>0</v>
      </c>
      <c r="Q3470" s="11">
        <f t="shared" ca="1" si="1649"/>
        <v>0</v>
      </c>
      <c r="R3470" s="11">
        <f t="shared" ca="1" si="1649"/>
        <v>59758.837911613809</v>
      </c>
      <c r="S3470" s="11">
        <f t="shared" ca="1" si="1649"/>
        <v>-5401.449334287312</v>
      </c>
      <c r="T3470" s="11">
        <f t="shared" ca="1" si="1649"/>
        <v>0</v>
      </c>
      <c r="U3470" s="11">
        <f t="shared" ca="1" si="1649"/>
        <v>0</v>
      </c>
      <c r="V3470" s="11">
        <f t="shared" ca="1" si="1649"/>
        <v>0</v>
      </c>
      <c r="W3470" s="11">
        <f t="shared" ca="1" si="1649"/>
        <v>-5401.449334287312</v>
      </c>
      <c r="X3470" s="11">
        <f t="shared" ca="1" si="1649"/>
        <v>82528.271125508531</v>
      </c>
      <c r="Y3470" s="11">
        <f t="shared" ca="1" si="1649"/>
        <v>0</v>
      </c>
      <c r="Z3470" s="11">
        <f t="shared" ca="1" si="1649"/>
        <v>82528.271125508531</v>
      </c>
      <c r="AA3470" s="11">
        <f t="shared" ca="1" si="1649"/>
        <v>1996.8986531835471</v>
      </c>
      <c r="AB3470" s="11">
        <f t="shared" ca="1" si="1649"/>
        <v>150859.39632721088</v>
      </c>
      <c r="AC3470" s="11">
        <f t="shared" ca="1" si="1649"/>
        <v>38142.56266305891</v>
      </c>
    </row>
    <row r="3471" spans="2:29" hidden="1" outlineLevel="1">
      <c r="F3471" s="175"/>
      <c r="G3471" s="52" t="str">
        <f>$G$13</f>
        <v>ENERGY</v>
      </c>
      <c r="H3471" s="11">
        <f t="shared" ref="H3471:AC3471" ca="1" si="1650">+H3369+H2619</f>
        <v>-11374871.641761258</v>
      </c>
      <c r="I3471" s="11">
        <f t="shared" ca="1" si="1650"/>
        <v>-92881.209147769259</v>
      </c>
      <c r="J3471" s="11">
        <f t="shared" ca="1" si="1650"/>
        <v>-154896.09661001508</v>
      </c>
      <c r="K3471" s="11">
        <f t="shared" ca="1" si="1650"/>
        <v>-6813.3214958508297</v>
      </c>
      <c r="L3471" s="11">
        <f t="shared" ca="1" si="1650"/>
        <v>18831.46250730152</v>
      </c>
      <c r="M3471" s="11">
        <f t="shared" ca="1" si="1650"/>
        <v>-142877.95559856255</v>
      </c>
      <c r="N3471" s="11">
        <f t="shared" ca="1" si="1650"/>
        <v>-452619.1400650026</v>
      </c>
      <c r="O3471" s="11">
        <f t="shared" ca="1" si="1650"/>
        <v>-254522.09081753597</v>
      </c>
      <c r="P3471" s="11">
        <f t="shared" ca="1" si="1650"/>
        <v>-49658.354246098635</v>
      </c>
      <c r="Q3471" s="11">
        <f t="shared" ca="1" si="1650"/>
        <v>1567.572882607607</v>
      </c>
      <c r="R3471" s="11">
        <f t="shared" ca="1" si="1650"/>
        <v>-755232.01224603143</v>
      </c>
      <c r="S3471" s="11">
        <f t="shared" ca="1" si="1650"/>
        <v>6480.9026884716241</v>
      </c>
      <c r="T3471" s="11">
        <f t="shared" ca="1" si="1650"/>
        <v>-1286577.2550241693</v>
      </c>
      <c r="U3471" s="11">
        <f t="shared" ca="1" si="1650"/>
        <v>-7642250.8833012944</v>
      </c>
      <c r="V3471" s="11">
        <f t="shared" ca="1" si="1650"/>
        <v>-1430982.9958186015</v>
      </c>
      <c r="W3471" s="11">
        <f t="shared" ca="1" si="1650"/>
        <v>-10353330.231455602</v>
      </c>
      <c r="X3471" s="11">
        <f t="shared" ca="1" si="1650"/>
        <v>-54860.539154076083</v>
      </c>
      <c r="Y3471" s="11">
        <f t="shared" ca="1" si="1650"/>
        <v>-461.50990268941632</v>
      </c>
      <c r="Z3471" s="11">
        <f t="shared" ca="1" si="1650"/>
        <v>-55322.04905676582</v>
      </c>
      <c r="AA3471" s="11">
        <f t="shared" ca="1" si="1650"/>
        <v>32.609125211608443</v>
      </c>
      <c r="AB3471" s="11">
        <f t="shared" ca="1" si="1650"/>
        <v>18069.338255915583</v>
      </c>
      <c r="AC3471" s="11">
        <f t="shared" ca="1" si="1650"/>
        <v>6669.8683623300549</v>
      </c>
    </row>
    <row r="3472" spans="2:29" hidden="1" outlineLevel="1">
      <c r="F3472" s="175"/>
      <c r="G3472" s="52" t="str">
        <f>$G$14</f>
        <v>CUSTOMER</v>
      </c>
      <c r="H3472" s="11">
        <f t="shared" ref="H3472:AC3472" ca="1" si="1651">+H3370+H2620</f>
        <v>751047.11116558407</v>
      </c>
      <c r="I3472" s="11">
        <f t="shared" ca="1" si="1651"/>
        <v>-2453450.1915866081</v>
      </c>
      <c r="J3472" s="11">
        <f t="shared" ca="1" si="1651"/>
        <v>291675.26297083992</v>
      </c>
      <c r="K3472" s="11">
        <f t="shared" ca="1" si="1651"/>
        <v>-14270.331130252162</v>
      </c>
      <c r="L3472" s="11">
        <f t="shared" ca="1" si="1651"/>
        <v>-8673.5408580410331</v>
      </c>
      <c r="M3472" s="11">
        <f t="shared" ca="1" si="1651"/>
        <v>268731.3909825469</v>
      </c>
      <c r="N3472" s="11">
        <f t="shared" ca="1" si="1651"/>
        <v>4410.5170441772243</v>
      </c>
      <c r="O3472" s="11">
        <f t="shared" ca="1" si="1651"/>
        <v>18313.412750827785</v>
      </c>
      <c r="P3472" s="11">
        <f t="shared" ca="1" si="1651"/>
        <v>5932.7645925831202</v>
      </c>
      <c r="Q3472" s="11">
        <f t="shared" ca="1" si="1651"/>
        <v>-5038.2036393050957</v>
      </c>
      <c r="R3472" s="11">
        <f t="shared" ca="1" si="1651"/>
        <v>23618.490748283017</v>
      </c>
      <c r="S3472" s="11">
        <f t="shared" ca="1" si="1651"/>
        <v>-52.253995770742904</v>
      </c>
      <c r="T3472" s="11">
        <f t="shared" ca="1" si="1651"/>
        <v>13584.067669344862</v>
      </c>
      <c r="U3472" s="11">
        <f t="shared" ca="1" si="1651"/>
        <v>10347.493988319493</v>
      </c>
      <c r="V3472" s="11">
        <f t="shared" ca="1" si="1651"/>
        <v>13281.109744157136</v>
      </c>
      <c r="W3472" s="11">
        <f t="shared" ca="1" si="1651"/>
        <v>37160.417406050707</v>
      </c>
      <c r="X3472" s="11">
        <f t="shared" ca="1" si="1651"/>
        <v>4810.4357010329859</v>
      </c>
      <c r="Y3472" s="11">
        <f t="shared" ca="1" si="1651"/>
        <v>-24.634907805137033</v>
      </c>
      <c r="Z3472" s="11">
        <f t="shared" ca="1" si="1651"/>
        <v>4785.8007932278515</v>
      </c>
      <c r="AA3472" s="11">
        <f t="shared" ca="1" si="1651"/>
        <v>946.00461673413736</v>
      </c>
      <c r="AB3472" s="11">
        <f t="shared" ca="1" si="1651"/>
        <v>2467326.8873773566</v>
      </c>
      <c r="AC3472" s="11">
        <f t="shared" ca="1" si="1651"/>
        <v>401928.31082799792</v>
      </c>
    </row>
    <row r="3473" spans="4:29" collapsed="1">
      <c r="D3473" s="52" t="s">
        <v>350</v>
      </c>
      <c r="E3473" s="11">
        <f>+E3371+E2621</f>
        <v>-62670604.065230936</v>
      </c>
      <c r="F3473" s="175"/>
      <c r="G3473" s="52" t="str">
        <f>$G$15</f>
        <v>TOTAL</v>
      </c>
      <c r="H3473" s="11">
        <f t="shared" ref="H3473:AC3473" ca="1" si="1652">+H3371+H2621</f>
        <v>-62670604.065230772</v>
      </c>
      <c r="I3473" s="11">
        <f t="shared" ca="1" si="1652"/>
        <v>-65814932.213174105</v>
      </c>
      <c r="J3473" s="11">
        <f t="shared" ca="1" si="1652"/>
        <v>3030098.1664375439</v>
      </c>
      <c r="K3473" s="11">
        <f t="shared" ca="1" si="1652"/>
        <v>-85471.484825480293</v>
      </c>
      <c r="L3473" s="11">
        <f t="shared" ca="1" si="1652"/>
        <v>-8387.8790051295</v>
      </c>
      <c r="M3473" s="11">
        <f t="shared" ca="1" si="1652"/>
        <v>2936238.802606931</v>
      </c>
      <c r="N3473" s="11">
        <f t="shared" ca="1" si="1652"/>
        <v>-790938.42250201618</v>
      </c>
      <c r="O3473" s="11">
        <f t="shared" ca="1" si="1652"/>
        <v>831134.08099725179</v>
      </c>
      <c r="P3473" s="11">
        <f t="shared" ca="1" si="1652"/>
        <v>-28666.330645869079</v>
      </c>
      <c r="Q3473" s="11">
        <f t="shared" ca="1" si="1652"/>
        <v>-15251.48128397843</v>
      </c>
      <c r="R3473" s="11">
        <f t="shared" ca="1" si="1652"/>
        <v>-3722.1534346072003</v>
      </c>
      <c r="S3473" s="11">
        <f t="shared" ca="1" si="1652"/>
        <v>-83645.142387801126</v>
      </c>
      <c r="T3473" s="11">
        <f t="shared" ca="1" si="1652"/>
        <v>2709040.2778381011</v>
      </c>
      <c r="U3473" s="11">
        <f t="shared" ca="1" si="1652"/>
        <v>-6486409.5382520352</v>
      </c>
      <c r="V3473" s="11">
        <f t="shared" ca="1" si="1652"/>
        <v>368919.58068022155</v>
      </c>
      <c r="W3473" s="11">
        <f t="shared" ca="1" si="1652"/>
        <v>-3492094.8221215159</v>
      </c>
      <c r="X3473" s="11">
        <f t="shared" ca="1" si="1652"/>
        <v>471311.06176835811</v>
      </c>
      <c r="Y3473" s="11">
        <f t="shared" ca="1" si="1652"/>
        <v>-9392.1937601388054</v>
      </c>
      <c r="Z3473" s="11">
        <f t="shared" ca="1" si="1652"/>
        <v>461918.86800821847</v>
      </c>
      <c r="AA3473" s="11">
        <f t="shared" ca="1" si="1652"/>
        <v>18097.964002020017</v>
      </c>
      <c r="AB3473" s="11">
        <f t="shared" ca="1" si="1652"/>
        <v>2748448.0686337105</v>
      </c>
      <c r="AC3473" s="11">
        <f t="shared" ca="1" si="1652"/>
        <v>475441.42024857551</v>
      </c>
    </row>
    <row r="3474" spans="4:29" hidden="1" outlineLevel="1">
      <c r="E3474" s="48"/>
      <c r="F3474" s="175" t="str">
        <f>F3481</f>
        <v>RB_GUP</v>
      </c>
      <c r="G3474" s="52" t="str">
        <f>$G$8</f>
        <v>PRODUCTION</v>
      </c>
      <c r="H3474" s="4">
        <f t="shared" ref="H3474:H3481" ca="1" si="1653">SUBTOTAL(9,I3474:AC3474)</f>
        <v>-4889267.7706880718</v>
      </c>
      <c r="I3474" s="5">
        <f ca="1">VLOOKUP(CONCATENATE($F3474," ",$G3474),AllocFactorMatrix,(I$4+1),FALSE)*$E3481</f>
        <v>-2514970.7935237763</v>
      </c>
      <c r="J3474" s="5">
        <f ca="1">VLOOKUP(CONCATENATE($F3474," ",$G3474),AllocFactorMatrix,(J$4+1),FALSE)*$E3481</f>
        <v>-586491.57571044285</v>
      </c>
      <c r="K3474" s="5">
        <f ca="1">VLOOKUP(CONCATENATE($F3474," ",$G3474),AllocFactorMatrix,(K$4+1),FALSE)*$E3481</f>
        <v>-8154.5552509734298</v>
      </c>
      <c r="L3474" s="5">
        <f ca="1">VLOOKUP(CONCATENATE($F3474," ",$G3474),AllocFactorMatrix,(L$4+1),FALSE)*$E3481</f>
        <v>-1135.7151411032917</v>
      </c>
      <c r="M3474" s="5">
        <f t="shared" ref="M3474:M3481" ca="1" si="1654">SUBTOTAL(9,J3474:L3474)</f>
        <v>-595781.84610251954</v>
      </c>
      <c r="N3474" s="5">
        <f ca="1">VLOOKUP(CONCATENATE($F3474," ",$G3474),AllocFactorMatrix,(N$4+1),FALSE)*$E3481</f>
        <v>-349084.5934236662</v>
      </c>
      <c r="O3474" s="5">
        <f ca="1">VLOOKUP(CONCATENATE($F3474," ",$G3474),AllocFactorMatrix,(O$4+1),FALSE)*$E3481</f>
        <v>-62553.021735269365</v>
      </c>
      <c r="P3474" s="5">
        <f ca="1">VLOOKUP(CONCATENATE($F3474," ",$G3474),AllocFactorMatrix,(P$4+1),FALSE)*$E3481</f>
        <v>-12685.114465894851</v>
      </c>
      <c r="Q3474" s="5">
        <f ca="1">VLOOKUP(CONCATENATE($F3474," ",$G3474),AllocFactorMatrix,(Q$4+1),FALSE)*$E3481</f>
        <v>-481.71148535490431</v>
      </c>
      <c r="R3474" s="5">
        <f ca="1">SUBTOTAL(9,N3474:Q3474)</f>
        <v>-424804.44111018535</v>
      </c>
      <c r="S3474" s="5">
        <f ca="1">VLOOKUP(CONCATENATE($F3474," ",$G3474),AllocFactorMatrix,(S$4+1),FALSE)*$E3481</f>
        <v>-16531.659411702731</v>
      </c>
      <c r="T3474" s="5">
        <f ca="1">VLOOKUP(CONCATENATE($F3474," ",$G3474),AllocFactorMatrix,(T$4+1),FALSE)*$E3481</f>
        <v>-223186.94825826082</v>
      </c>
      <c r="U3474" s="5">
        <f ca="1">VLOOKUP(CONCATENATE($F3474," ",$G3474),AllocFactorMatrix,(U$4+1),FALSE)*$E3481</f>
        <v>-853600.48318787792</v>
      </c>
      <c r="V3474" s="5">
        <f ca="1">VLOOKUP(CONCATENATE($F3474," ",$G3474),AllocFactorMatrix,(V$4+1),FALSE)*$E3481</f>
        <v>-154637.64440950533</v>
      </c>
      <c r="W3474" s="5">
        <f ca="1">SUBTOTAL(9,S3474:V3474)</f>
        <v>-1247956.735267347</v>
      </c>
      <c r="X3474" s="5">
        <f ca="1">VLOOKUP(CONCATENATE($F3474," ",$G3474),AllocFactorMatrix,(X$4+1),FALSE)*$E3481</f>
        <v>-95809.622841325414</v>
      </c>
      <c r="Y3474" s="5">
        <f ca="1">VLOOKUP(CONCATENATE($F3474," ",$G3474),AllocFactorMatrix,(Y$4+1),FALSE)*$E3481</f>
        <v>-1913.5639095964</v>
      </c>
      <c r="Z3474" s="5">
        <f t="shared" ref="Z3474:Z3481" ca="1" si="1655">SUBTOTAL(9,X3474:Y3474)</f>
        <v>-97723.186750921814</v>
      </c>
      <c r="AA3474" s="5">
        <f ca="1">VLOOKUP(CONCATENATE($F3474," ",$G3474),AllocFactorMatrix,(AA$4+1),FALSE)*$E3481</f>
        <v>-1263.8839264242738</v>
      </c>
      <c r="AB3474" s="5">
        <f ca="1">VLOOKUP(CONCATENATE($F3474," ",$G3474),AllocFactorMatrix,(AB$4+1),FALSE)*$E3481</f>
        <v>-5614.8920095355843</v>
      </c>
      <c r="AC3474" s="5">
        <f ca="1">VLOOKUP(CONCATENATE($F3474," ",$G3474),AllocFactorMatrix,(AC$4+1),FALSE)*$E3481</f>
        <v>-1151.9919973622711</v>
      </c>
    </row>
    <row r="3475" spans="4:29" hidden="1" outlineLevel="1">
      <c r="E3475" s="48"/>
      <c r="F3475" s="175" t="str">
        <f>F3481</f>
        <v>RB_GUP</v>
      </c>
      <c r="G3475" s="52" t="str">
        <f>$G$9</f>
        <v>BULKTRAN</v>
      </c>
      <c r="H3475" s="4">
        <f t="shared" ca="1" si="1653"/>
        <v>-2655138.7105633602</v>
      </c>
      <c r="I3475" s="5">
        <f ca="1">VLOOKUP(CONCATENATE($F3475," ",$G3475),AllocFactorMatrix,(I$4+1),FALSE)*$E3481</f>
        <v>-1365766.127569136</v>
      </c>
      <c r="J3475" s="5">
        <f ca="1">VLOOKUP(CONCATENATE($F3475," ",$G3475),AllocFactorMatrix,(J$4+1),FALSE)*$E3481</f>
        <v>-318496.87092694256</v>
      </c>
      <c r="K3475" s="5">
        <f ca="1">VLOOKUP(CONCATENATE($F3475," ",$G3475),AllocFactorMatrix,(K$4+1),FALSE)*$E3481</f>
        <v>-4428.3676676682062</v>
      </c>
      <c r="L3475" s="5">
        <f ca="1">VLOOKUP(CONCATENATE($F3475," ",$G3475),AllocFactorMatrix,(L$4+1),FALSE)*$E3481</f>
        <v>-616.75518231882552</v>
      </c>
      <c r="M3475" s="5">
        <f t="shared" ca="1" si="1654"/>
        <v>-323541.99377692956</v>
      </c>
      <c r="N3475" s="5">
        <f ca="1">VLOOKUP(CONCATENATE($F3475," ",$G3475),AllocFactorMatrix,(N$4+1),FALSE)*$E3481</f>
        <v>-189571.94834309697</v>
      </c>
      <c r="O3475" s="5">
        <f ca="1">VLOOKUP(CONCATENATE($F3475," ",$G3475),AllocFactorMatrix,(O$4+1),FALSE)*$E3481</f>
        <v>-33969.697971492235</v>
      </c>
      <c r="P3475" s="5">
        <f ca="1">VLOOKUP(CONCATENATE($F3475," ",$G3475),AllocFactorMatrix,(P$4+1),FALSE)*$E3481</f>
        <v>-6888.7080941334407</v>
      </c>
      <c r="Q3475" s="5">
        <f ca="1">VLOOKUP(CONCATENATE($F3475," ",$G3475),AllocFactorMatrix,(Q$4+1),FALSE)*$E3481</f>
        <v>-261.59557464957282</v>
      </c>
      <c r="R3475" s="5">
        <f t="shared" ref="R3475:R3481" ca="1" si="1656">SUBTOTAL(9,N3475:Q3475)</f>
        <v>-230691.94998337221</v>
      </c>
      <c r="S3475" s="5">
        <f ca="1">VLOOKUP(CONCATENATE($F3475," ",$G3475),AllocFactorMatrix,(S$4+1),FALSE)*$E3481</f>
        <v>-8977.5915152390589</v>
      </c>
      <c r="T3475" s="5">
        <f ca="1">VLOOKUP(CONCATENATE($F3475," ",$G3475),AllocFactorMatrix,(T$4+1),FALSE)*$E3481</f>
        <v>-121202.66956244328</v>
      </c>
      <c r="U3475" s="5">
        <f ca="1">VLOOKUP(CONCATENATE($F3475," ",$G3475),AllocFactorMatrix,(U$4+1),FALSE)*$E3481</f>
        <v>-463551.55670861667</v>
      </c>
      <c r="V3475" s="5">
        <f ca="1">VLOOKUP(CONCATENATE($F3475," ",$G3475),AllocFactorMatrix,(V$4+1),FALSE)*$E3481</f>
        <v>-83976.663794837994</v>
      </c>
      <c r="W3475" s="5">
        <f t="shared" ref="W3475:W3481" ca="1" si="1657">SUBTOTAL(9,S3475:V3475)</f>
        <v>-677708.48158113705</v>
      </c>
      <c r="X3475" s="5">
        <f ca="1">VLOOKUP(CONCATENATE($F3475," ",$G3475),AllocFactorMatrix,(X$4+1),FALSE)*$E3481</f>
        <v>-52029.843809245562</v>
      </c>
      <c r="Y3475" s="5">
        <f ca="1">VLOOKUP(CONCATENATE($F3475," ",$G3475),AllocFactorMatrix,(Y$4+1),FALSE)*$E3481</f>
        <v>-1039.1694318659388</v>
      </c>
      <c r="Z3475" s="5">
        <f t="shared" ca="1" si="1655"/>
        <v>-53069.013241111497</v>
      </c>
      <c r="AA3475" s="5">
        <f ca="1">VLOOKUP(CONCATENATE($F3475," ",$G3475),AllocFactorMatrix,(AA$4+1),FALSE)*$E3481</f>
        <v>-686.35781390955412</v>
      </c>
      <c r="AB3475" s="5">
        <f ca="1">VLOOKUP(CONCATENATE($F3475," ",$G3475),AllocFactorMatrix,(AB$4+1),FALSE)*$E3481</f>
        <v>-3049.1921959211422</v>
      </c>
      <c r="AC3475" s="5">
        <f ca="1">VLOOKUP(CONCATENATE($F3475," ",$G3475),AllocFactorMatrix,(AC$4+1),FALSE)*$E3481</f>
        <v>-625.59440184339053</v>
      </c>
    </row>
    <row r="3476" spans="4:29" hidden="1" outlineLevel="1">
      <c r="E3476" s="48"/>
      <c r="F3476" s="175" t="str">
        <f>F3481</f>
        <v>RB_GUP</v>
      </c>
      <c r="G3476" s="52" t="str">
        <f>$G$10</f>
        <v>SUBTRAN</v>
      </c>
      <c r="H3476" s="4">
        <f t="shared" ca="1" si="1653"/>
        <v>-735138.00477675896</v>
      </c>
      <c r="I3476" s="5">
        <f ca="1">VLOOKUP(CONCATENATE($F3476," ",$G3476),AllocFactorMatrix,(I$4+1),FALSE)*$E3481</f>
        <v>-375621.23454262689</v>
      </c>
      <c r="J3476" s="5">
        <f ca="1">VLOOKUP(CONCATENATE($F3476," ",$G3476),AllocFactorMatrix,(J$4+1),FALSE)*$E3481</f>
        <v>-88051.962800044959</v>
      </c>
      <c r="K3476" s="5">
        <f ca="1">VLOOKUP(CONCATENATE($F3476," ",$G3476),AllocFactorMatrix,(K$4+1),FALSE)*$E3481</f>
        <v>-1230.0517766763344</v>
      </c>
      <c r="L3476" s="5">
        <f ca="1">VLOOKUP(CONCATENATE($F3476," ",$G3476),AllocFactorMatrix,(L$4+1),FALSE)*$E3481</f>
        <v>-222.63365644835952</v>
      </c>
      <c r="M3476" s="5">
        <f t="shared" ca="1" si="1654"/>
        <v>-89504.648233169661</v>
      </c>
      <c r="N3476" s="5">
        <f ca="1">VLOOKUP(CONCATENATE($F3476," ",$G3476),AllocFactorMatrix,(N$4+1),FALSE)*$E3481</f>
        <v>-50887.734562662707</v>
      </c>
      <c r="O3476" s="5">
        <f ca="1">VLOOKUP(CONCATENATE($F3476," ",$G3476),AllocFactorMatrix,(O$4+1),FALSE)*$E3481</f>
        <v>-9144.2702397614612</v>
      </c>
      <c r="P3476" s="5">
        <f ca="1">VLOOKUP(CONCATENATE($F3476," ",$G3476),AllocFactorMatrix,(P$4+1),FALSE)*$E3481</f>
        <v>-2400.3004356048705</v>
      </c>
      <c r="Q3476" s="5">
        <f ca="1">VLOOKUP(CONCATENATE($F3476," ",$G3476),AllocFactorMatrix,(Q$4+1),FALSE)*$E3481</f>
        <v>0</v>
      </c>
      <c r="R3476" s="5">
        <f t="shared" ca="1" si="1656"/>
        <v>-62432.305238029039</v>
      </c>
      <c r="S3476" s="5">
        <f ca="1">VLOOKUP(CONCATENATE($F3476," ",$G3476),AllocFactorMatrix,(S$4+1),FALSE)*$E3481</f>
        <v>-2293.7256580150142</v>
      </c>
      <c r="T3476" s="5">
        <f ca="1">VLOOKUP(CONCATENATE($F3476," ",$G3476),AllocFactorMatrix,(T$4+1),FALSE)*$E3481</f>
        <v>-32183.195160886</v>
      </c>
      <c r="U3476" s="5">
        <f ca="1">VLOOKUP(CONCATENATE($F3476," ",$G3476),AllocFactorMatrix,(U$4+1),FALSE)*$E3481</f>
        <v>-158687.97784460944</v>
      </c>
      <c r="V3476" s="5">
        <f ca="1">VLOOKUP(CONCATENATE($F3476," ",$G3476),AllocFactorMatrix,(V$4+1),FALSE)*$E3481</f>
        <v>0</v>
      </c>
      <c r="W3476" s="5">
        <f t="shared" ca="1" si="1657"/>
        <v>-193164.89866351045</v>
      </c>
      <c r="X3476" s="5">
        <f ca="1">VLOOKUP(CONCATENATE($F3476," ",$G3476),AllocFactorMatrix,(X$4+1),FALSE)*$E3481</f>
        <v>-13949.354671407416</v>
      </c>
      <c r="Y3476" s="5">
        <f ca="1">VLOOKUP(CONCATENATE($F3476," ",$G3476),AllocFactorMatrix,(Y$4+1),FALSE)*$E3481</f>
        <v>-280.08235569335801</v>
      </c>
      <c r="Z3476" s="5">
        <f t="shared" ca="1" si="1655"/>
        <v>-14229.437027100774</v>
      </c>
      <c r="AA3476" s="5">
        <f ca="1">VLOOKUP(CONCATENATE($F3476," ",$G3476),AllocFactorMatrix,(AA$4+1),FALSE)*$E3481</f>
        <v>-185.48107232236868</v>
      </c>
      <c r="AB3476" s="5">
        <f ca="1">VLOOKUP(CONCATENATE($F3476," ",$G3476),AllocFactorMatrix,(AB$4+1),FALSE)*$E3481</f>
        <v>0</v>
      </c>
      <c r="AC3476" s="5">
        <f ca="1">VLOOKUP(CONCATENATE($F3476," ",$G3476),AllocFactorMatrix,(AC$4+1),FALSE)*$E3481</f>
        <v>0</v>
      </c>
    </row>
    <row r="3477" spans="4:29" hidden="1" outlineLevel="1">
      <c r="E3477" s="48"/>
      <c r="F3477" s="175" t="str">
        <f>F3481</f>
        <v>RB_GUP</v>
      </c>
      <c r="G3477" s="52" t="str">
        <f>$G$11</f>
        <v>DISTPRI</v>
      </c>
      <c r="H3477" s="4">
        <f t="shared" ca="1" si="1653"/>
        <v>-2941171.1261185831</v>
      </c>
      <c r="I3477" s="5">
        <f ca="1">VLOOKUP(CONCATENATE($F3477," ",$G3477),AllocFactorMatrix,(I$4+1),FALSE)*$E3481</f>
        <v>-1925899.6416026228</v>
      </c>
      <c r="J3477" s="5">
        <f ca="1">VLOOKUP(CONCATENATE($F3477," ",$G3477),AllocFactorMatrix,(J$4+1),FALSE)*$E3481</f>
        <v>-450734.84919982171</v>
      </c>
      <c r="K3477" s="5">
        <f ca="1">VLOOKUP(CONCATENATE($F3477," ",$G3477),AllocFactorMatrix,(K$4+1),FALSE)*$E3481</f>
        <v>-6295.7520831797465</v>
      </c>
      <c r="L3477" s="5">
        <f ca="1">VLOOKUP(CONCATENATE($F3477," ",$G3477),AllocFactorMatrix,(L$4+1),FALSE)*$E3481</f>
        <v>0</v>
      </c>
      <c r="M3477" s="5">
        <f t="shared" ca="1" si="1654"/>
        <v>-457030.60128300148</v>
      </c>
      <c r="N3477" s="5">
        <f ca="1">VLOOKUP(CONCATENATE($F3477," ",$G3477),AllocFactorMatrix,(N$4+1),FALSE)*$E3481</f>
        <v>-261660.42196870761</v>
      </c>
      <c r="O3477" s="5">
        <f ca="1">VLOOKUP(CONCATENATE($F3477," ",$G3477),AllocFactorMatrix,(O$4+1),FALSE)*$E3481</f>
        <v>-47014.932980392041</v>
      </c>
      <c r="P3477" s="5">
        <f ca="1">VLOOKUP(CONCATENATE($F3477," ",$G3477),AllocFactorMatrix,(P$4+1),FALSE)*$E3481</f>
        <v>0</v>
      </c>
      <c r="Q3477" s="5">
        <f ca="1">VLOOKUP(CONCATENATE($F3477," ",$G3477),AllocFactorMatrix,(Q$4+1),FALSE)*$E3481</f>
        <v>0</v>
      </c>
      <c r="R3477" s="5">
        <f t="shared" ca="1" si="1656"/>
        <v>-308675.35494909965</v>
      </c>
      <c r="S3477" s="5">
        <f ca="1">VLOOKUP(CONCATENATE($F3477," ",$G3477),AllocFactorMatrix,(S$4+1),FALSE)*$E3481</f>
        <v>-11831.435745941682</v>
      </c>
      <c r="T3477" s="5">
        <f ca="1">VLOOKUP(CONCATENATE($F3477," ",$G3477),AllocFactorMatrix,(T$4+1),FALSE)*$E3481</f>
        <v>-163603.47038289372</v>
      </c>
      <c r="U3477" s="5">
        <f ca="1">VLOOKUP(CONCATENATE($F3477," ",$G3477),AllocFactorMatrix,(U$4+1),FALSE)*$E3481</f>
        <v>0</v>
      </c>
      <c r="V3477" s="5">
        <f ca="1">VLOOKUP(CONCATENATE($F3477," ",$G3477),AllocFactorMatrix,(V$4+1),FALSE)*$E3481</f>
        <v>0</v>
      </c>
      <c r="W3477" s="5">
        <f t="shared" ca="1" si="1657"/>
        <v>-175434.9061288354</v>
      </c>
      <c r="X3477" s="5">
        <f ca="1">VLOOKUP(CONCATENATE($F3477," ",$G3477),AllocFactorMatrix,(X$4+1),FALSE)*$E3481</f>
        <v>-71745.125601656517</v>
      </c>
      <c r="Y3477" s="5">
        <f ca="1">VLOOKUP(CONCATENATE($F3477," ",$G3477),AllocFactorMatrix,(Y$4+1),FALSE)*$E3481</f>
        <v>-1440.037813580625</v>
      </c>
      <c r="Z3477" s="5">
        <f t="shared" ca="1" si="1655"/>
        <v>-73185.163415237141</v>
      </c>
      <c r="AA3477" s="5">
        <f ca="1">VLOOKUP(CONCATENATE($F3477," ",$G3477),AllocFactorMatrix,(AA$4+1),FALSE)*$E3481</f>
        <v>-945.45873978619409</v>
      </c>
      <c r="AB3477" s="5">
        <f ca="1">VLOOKUP(CONCATENATE($F3477," ",$G3477),AllocFactorMatrix,(AB$4+1),FALSE)*$E3481</f>
        <v>0</v>
      </c>
      <c r="AC3477" s="5">
        <f ca="1">VLOOKUP(CONCATENATE($F3477," ",$G3477),AllocFactorMatrix,(AC$4+1),FALSE)*$E3481</f>
        <v>0</v>
      </c>
    </row>
    <row r="3478" spans="4:29" hidden="1" outlineLevel="1">
      <c r="E3478" s="48"/>
      <c r="F3478" s="175" t="str">
        <f>F3481</f>
        <v>RB_GUP</v>
      </c>
      <c r="G3478" s="52" t="str">
        <f>$G$12</f>
        <v>DISTSEC</v>
      </c>
      <c r="H3478" s="4">
        <f t="shared" ca="1" si="1653"/>
        <v>-1409957.8189430733</v>
      </c>
      <c r="I3478" s="5">
        <f ca="1">VLOOKUP(CONCATENATE($F3478," ",$G3478),AllocFactorMatrix,(I$4+1),FALSE)*$E3481</f>
        <v>-1046336.8657214527</v>
      </c>
      <c r="J3478" s="5">
        <f ca="1">VLOOKUP(CONCATENATE($F3478," ",$G3478),AllocFactorMatrix,(J$4+1),FALSE)*$E3481</f>
        <v>-210988.25947155559</v>
      </c>
      <c r="K3478" s="5">
        <f ca="1">VLOOKUP(CONCATENATE($F3478," ",$G3478),AllocFactorMatrix,(K$4+1),FALSE)*$E3481</f>
        <v>0</v>
      </c>
      <c r="L3478" s="5">
        <f ca="1">VLOOKUP(CONCATENATE($F3478," ",$G3478),AllocFactorMatrix,(L$4+1),FALSE)*$E3481</f>
        <v>0</v>
      </c>
      <c r="M3478" s="5">
        <f t="shared" ca="1" si="1654"/>
        <v>-210988.25947155559</v>
      </c>
      <c r="N3478" s="5">
        <f ca="1">VLOOKUP(CONCATENATE($F3478," ",$G3478),AllocFactorMatrix,(N$4+1),FALSE)*$E3481</f>
        <v>-105459.41798024447</v>
      </c>
      <c r="O3478" s="5">
        <f ca="1">VLOOKUP(CONCATENATE($F3478," ",$G3478),AllocFactorMatrix,(O$4+1),FALSE)*$E3481</f>
        <v>0</v>
      </c>
      <c r="P3478" s="5">
        <f ca="1">VLOOKUP(CONCATENATE($F3478," ",$G3478),AllocFactorMatrix,(P$4+1),FALSE)*$E3481</f>
        <v>0</v>
      </c>
      <c r="Q3478" s="5">
        <f ca="1">VLOOKUP(CONCATENATE($F3478," ",$G3478),AllocFactorMatrix,(Q$4+1),FALSE)*$E3481</f>
        <v>0</v>
      </c>
      <c r="R3478" s="5">
        <f t="shared" ca="1" si="1656"/>
        <v>-105459.41798024447</v>
      </c>
      <c r="S3478" s="5">
        <f ca="1">VLOOKUP(CONCATENATE($F3478," ",$G3478),AllocFactorMatrix,(S$4+1),FALSE)*$E3481</f>
        <v>-3941.8261210076175</v>
      </c>
      <c r="T3478" s="5">
        <f ca="1">VLOOKUP(CONCATENATE($F3478," ",$G3478),AllocFactorMatrix,(T$4+1),FALSE)*$E3481</f>
        <v>0</v>
      </c>
      <c r="U3478" s="5">
        <f ca="1">VLOOKUP(CONCATENATE($F3478," ",$G3478),AllocFactorMatrix,(U$4+1),FALSE)*$E3481</f>
        <v>0</v>
      </c>
      <c r="V3478" s="5">
        <f ca="1">VLOOKUP(CONCATENATE($F3478," ",$G3478),AllocFactorMatrix,(V$4+1),FALSE)*$E3481</f>
        <v>0</v>
      </c>
      <c r="W3478" s="5">
        <f t="shared" ca="1" si="1657"/>
        <v>-3941.8261210076175</v>
      </c>
      <c r="X3478" s="5">
        <f ca="1">VLOOKUP(CONCATENATE($F3478," ",$G3478),AllocFactorMatrix,(X$4+1),FALSE)*$E3481</f>
        <v>-29789.832785517036</v>
      </c>
      <c r="Y3478" s="5">
        <f ca="1">VLOOKUP(CONCATENATE($F3478," ",$G3478),AllocFactorMatrix,(Y$4+1),FALSE)*$E3481</f>
        <v>0</v>
      </c>
      <c r="Z3478" s="5">
        <f t="shared" ca="1" si="1655"/>
        <v>-29789.832785517036</v>
      </c>
      <c r="AA3478" s="5">
        <f ca="1">VLOOKUP(CONCATENATE($F3478," ",$G3478),AllocFactorMatrix,(AA$4+1),FALSE)*$E3481</f>
        <v>-352.22222526486092</v>
      </c>
      <c r="AB3478" s="5">
        <f ca="1">VLOOKUP(CONCATENATE($F3478," ",$G3478),AllocFactorMatrix,(AB$4+1),FALSE)*$E3481</f>
        <v>-10841.298000253792</v>
      </c>
      <c r="AC3478" s="5">
        <f ca="1">VLOOKUP(CONCATENATE($F3478," ",$G3478),AllocFactorMatrix,(AC$4+1),FALSE)*$E3481</f>
        <v>-2248.0966377774603</v>
      </c>
    </row>
    <row r="3479" spans="4:29" hidden="1" outlineLevel="1">
      <c r="E3479" s="48"/>
      <c r="F3479" s="175" t="str">
        <f>F3481</f>
        <v>RB_GUP</v>
      </c>
      <c r="G3479" s="52" t="str">
        <f>$G$13</f>
        <v>ENERGY</v>
      </c>
      <c r="H3479" s="4">
        <f t="shared" ca="1" si="1653"/>
        <v>-91281.540532116269</v>
      </c>
      <c r="I3479" s="5">
        <f ca="1">VLOOKUP(CONCATENATE($F3479," ",$G3479),AllocFactorMatrix,(I$4+1),FALSE)*$E3481</f>
        <v>-35717.207965881789</v>
      </c>
      <c r="J3479" s="5">
        <f ca="1">VLOOKUP(CONCATENATE($F3479," ",$G3479),AllocFactorMatrix,(J$4+1),FALSE)*$E3481</f>
        <v>-10304.310868087809</v>
      </c>
      <c r="K3479" s="5">
        <f ca="1">VLOOKUP(CONCATENATE($F3479," ",$G3479),AllocFactorMatrix,(K$4+1),FALSE)*$E3481</f>
        <v>-143.62009945585859</v>
      </c>
      <c r="L3479" s="5">
        <f ca="1">VLOOKUP(CONCATENATE($F3479," ",$G3479),AllocFactorMatrix,(L$4+1),FALSE)*$E3481</f>
        <v>-20.077968184265131</v>
      </c>
      <c r="M3479" s="5">
        <f t="shared" ca="1" si="1654"/>
        <v>-10468.008935727932</v>
      </c>
      <c r="N3479" s="5">
        <f ca="1">VLOOKUP(CONCATENATE($F3479," ",$G3479),AllocFactorMatrix,(N$4+1),FALSE)*$E3481</f>
        <v>-6685.6874577243971</v>
      </c>
      <c r="O3479" s="5">
        <f ca="1">VLOOKUP(CONCATENATE($F3479," ",$G3479),AllocFactorMatrix,(O$4+1),FALSE)*$E3481</f>
        <v>-1192.3185836645455</v>
      </c>
      <c r="P3479" s="5">
        <f ca="1">VLOOKUP(CONCATENATE($F3479," ",$G3479),AllocFactorMatrix,(P$4+1),FALSE)*$E3481</f>
        <v>-242.79972817793922</v>
      </c>
      <c r="Q3479" s="5">
        <f ca="1">VLOOKUP(CONCATENATE($F3479," ",$G3479),AllocFactorMatrix,(Q$4+1),FALSE)*$E3481</f>
        <v>-9.1706279040205114</v>
      </c>
      <c r="R3479" s="5">
        <f t="shared" ca="1" si="1656"/>
        <v>-8129.9763974709022</v>
      </c>
      <c r="S3479" s="5">
        <f ca="1">VLOOKUP(CONCATENATE($F3479," ",$G3479),AllocFactorMatrix,(S$4+1),FALSE)*$E3481</f>
        <v>-350.12957369563844</v>
      </c>
      <c r="T3479" s="5">
        <f ca="1">VLOOKUP(CONCATENATE($F3479," ",$G3479),AllocFactorMatrix,(T$4+1),FALSE)*$E3481</f>
        <v>-5535.6151319226501</v>
      </c>
      <c r="U3479" s="5">
        <f ca="1">VLOOKUP(CONCATENATE($F3479," ",$G3479),AllocFactorMatrix,(U$4+1),FALSE)*$E3481</f>
        <v>-23807.779731495852</v>
      </c>
      <c r="V3479" s="5">
        <f ca="1">VLOOKUP(CONCATENATE($F3479," ",$G3479),AllocFactorMatrix,(V$4+1),FALSE)*$E3481</f>
        <v>-4478.4920335882316</v>
      </c>
      <c r="W3479" s="5">
        <f t="shared" ca="1" si="1657"/>
        <v>-34172.016470702372</v>
      </c>
      <c r="X3479" s="5">
        <f ca="1">VLOOKUP(CONCATENATE($F3479," ",$G3479),AllocFactorMatrix,(X$4+1),FALSE)*$E3481</f>
        <v>-1836.4920691072268</v>
      </c>
      <c r="Y3479" s="5">
        <f ca="1">VLOOKUP(CONCATENATE($F3479," ",$G3479),AllocFactorMatrix,(Y$4+1),FALSE)*$E3481</f>
        <v>-36.848847029028029</v>
      </c>
      <c r="Z3479" s="5">
        <f t="shared" ca="1" si="1655"/>
        <v>-1873.3409161362549</v>
      </c>
      <c r="AA3479" s="5">
        <f ca="1">VLOOKUP(CONCATENATE($F3479," ",$G3479),AllocFactorMatrix,(AA$4+1),FALSE)*$E3481</f>
        <v>-32.869329563732236</v>
      </c>
      <c r="AB3479" s="5">
        <f ca="1">VLOOKUP(CONCATENATE($F3479," ",$G3479),AllocFactorMatrix,(AB$4+1),FALSE)*$E3481</f>
        <v>-736.26172511220614</v>
      </c>
      <c r="AC3479" s="5">
        <f ca="1">VLOOKUP(CONCATENATE($F3479," ",$G3479),AllocFactorMatrix,(AC$4+1),FALSE)*$E3481</f>
        <v>-151.85879152104562</v>
      </c>
    </row>
    <row r="3480" spans="4:29" hidden="1" outlineLevel="1">
      <c r="E3480" s="48"/>
      <c r="F3480" s="175" t="str">
        <f>F3481</f>
        <v>RB_GUP</v>
      </c>
      <c r="G3480" s="52" t="str">
        <f>$G$14</f>
        <v>CUSTOMER</v>
      </c>
      <c r="H3480" s="4">
        <f t="shared" ca="1" si="1653"/>
        <v>-664504.02837803913</v>
      </c>
      <c r="I3480" s="5">
        <f ca="1">VLOOKUP(CONCATENATE($F3480," ",$G3480),AllocFactorMatrix,(I$4+1),FALSE)*$E3481</f>
        <v>-329132.94506304321</v>
      </c>
      <c r="J3480" s="5">
        <f ca="1">VLOOKUP(CONCATENATE($F3480," ",$G3480),AllocFactorMatrix,(J$4+1),FALSE)*$E3481</f>
        <v>-104899.42219493754</v>
      </c>
      <c r="K3480" s="5">
        <f ca="1">VLOOKUP(CONCATENATE($F3480," ",$G3480),AllocFactorMatrix,(K$4+1),FALSE)*$E3481</f>
        <v>-6695.8591098016805</v>
      </c>
      <c r="L3480" s="5">
        <f ca="1">VLOOKUP(CONCATENATE($F3480," ",$G3480),AllocFactorMatrix,(L$4+1),FALSE)*$E3481</f>
        <v>-1126.1544030081343</v>
      </c>
      <c r="M3480" s="5">
        <f t="shared" ca="1" si="1654"/>
        <v>-112721.43570774734</v>
      </c>
      <c r="N3480" s="5">
        <f ca="1">VLOOKUP(CONCATENATE($F3480," ",$G3480),AllocFactorMatrix,(N$4+1),FALSE)*$E3481</f>
        <v>-8178.3646999525045</v>
      </c>
      <c r="O3480" s="5">
        <f ca="1">VLOOKUP(CONCATENATE($F3480," ",$G3480),AllocFactorMatrix,(O$4+1),FALSE)*$E3481</f>
        <v>-2364.0004797784809</v>
      </c>
      <c r="P3480" s="5">
        <f ca="1">VLOOKUP(CONCATENATE($F3480," ",$G3480),AllocFactorMatrix,(P$4+1),FALSE)*$E3481</f>
        <v>-2769.1611715561853</v>
      </c>
      <c r="Q3480" s="5">
        <f ca="1">VLOOKUP(CONCATENATE($F3480," ",$G3480),AllocFactorMatrix,(Q$4+1),FALSE)*$E3481</f>
        <v>-345.99992280276962</v>
      </c>
      <c r="R3480" s="5">
        <f t="shared" ca="1" si="1656"/>
        <v>-13657.52627408994</v>
      </c>
      <c r="S3480" s="5">
        <f ca="1">VLOOKUP(CONCATENATE($F3480," ",$G3480),AllocFactorMatrix,(S$4+1),FALSE)*$E3481</f>
        <v>-54.151187900437918</v>
      </c>
      <c r="T3480" s="5">
        <f ca="1">VLOOKUP(CONCATENATE($F3480," ",$G3480),AllocFactorMatrix,(T$4+1),FALSE)*$E3481</f>
        <v>-1677.9008089998663</v>
      </c>
      <c r="U3480" s="5">
        <f ca="1">VLOOKUP(CONCATENATE($F3480," ",$G3480),AllocFactorMatrix,(U$4+1),FALSE)*$E3481</f>
        <v>-4654.713101925071</v>
      </c>
      <c r="V3480" s="5">
        <f ca="1">VLOOKUP(CONCATENATE($F3480," ",$G3480),AllocFactorMatrix,(V$4+1),FALSE)*$E3481</f>
        <v>-1384.0479693975387</v>
      </c>
      <c r="W3480" s="5">
        <f t="shared" ca="1" si="1657"/>
        <v>-7770.8130682229139</v>
      </c>
      <c r="X3480" s="5">
        <f ca="1">VLOOKUP(CONCATENATE($F3480," ",$G3480),AllocFactorMatrix,(X$4+1),FALSE)*$E3481</f>
        <v>-1652.7102585738903</v>
      </c>
      <c r="Y3480" s="5">
        <f ca="1">VLOOKUP(CONCATENATE($F3480," ",$G3480),AllocFactorMatrix,(Y$4+1),FALSE)*$E3481</f>
        <v>-30.94683200916915</v>
      </c>
      <c r="Z3480" s="5">
        <f t="shared" ca="1" si="1655"/>
        <v>-1683.6570905830595</v>
      </c>
      <c r="AA3480" s="5">
        <f ca="1">VLOOKUP(CONCATENATE($F3480," ",$G3480),AllocFactorMatrix,(AA$4+1),FALSE)*$E3481</f>
        <v>-159.88069985064769</v>
      </c>
      <c r="AB3480" s="5">
        <f ca="1">VLOOKUP(CONCATENATE($F3480," ",$G3480),AllocFactorMatrix,(AB$4+1),FALSE)*$E3481</f>
        <v>-175699.62744227407</v>
      </c>
      <c r="AC3480" s="5">
        <f ca="1">VLOOKUP(CONCATENATE($F3480," ",$G3480),AllocFactorMatrix,(AC$4+1),FALSE)*$E3481</f>
        <v>-23678.143032227847</v>
      </c>
    </row>
    <row r="3481" spans="4:29" collapsed="1">
      <c r="D3481" s="52" t="s">
        <v>686</v>
      </c>
      <c r="E3481" s="39">
        <v>-13386459</v>
      </c>
      <c r="F3481" s="93" t="s">
        <v>73</v>
      </c>
      <c r="G3481" s="52" t="str">
        <f>$G$15</f>
        <v>TOTAL</v>
      </c>
      <c r="H3481" s="4">
        <f t="shared" ca="1" si="1653"/>
        <v>-13386458.999999998</v>
      </c>
      <c r="I3481" s="5">
        <f ca="1">VLOOKUP(CONCATENATE($F3481," ",$G3481),AllocFactorMatrix,(I$4+1),FALSE)*$E3481</f>
        <v>-7593444.8159885406</v>
      </c>
      <c r="J3481" s="5">
        <f ca="1">VLOOKUP(CONCATENATE($F3481," ",$G3481),AllocFactorMatrix,(J$4+1),FALSE)*$E3481</f>
        <v>-1769967.2511718331</v>
      </c>
      <c r="K3481" s="5">
        <f ca="1">VLOOKUP(CONCATENATE($F3481," ",$G3481),AllocFactorMatrix,(K$4+1),FALSE)*$E3481</f>
        <v>-26948.20598775526</v>
      </c>
      <c r="L3481" s="5">
        <f ca="1">VLOOKUP(CONCATENATE($F3481," ",$G3481),AllocFactorMatrix,(L$4+1),FALSE)*$E3481</f>
        <v>-3121.3363510628765</v>
      </c>
      <c r="M3481" s="5">
        <f t="shared" ca="1" si="1654"/>
        <v>-1800036.7935106512</v>
      </c>
      <c r="N3481" s="5">
        <f ca="1">VLOOKUP(CONCATENATE($F3481," ",$G3481),AllocFactorMatrix,(N$4+1),FALSE)*$E3481</f>
        <v>-971528.16843605496</v>
      </c>
      <c r="O3481" s="5">
        <f ca="1">VLOOKUP(CONCATENATE($F3481," ",$G3481),AllocFactorMatrix,(O$4+1),FALSE)*$E3481</f>
        <v>-156238.24199035813</v>
      </c>
      <c r="P3481" s="5">
        <f ca="1">VLOOKUP(CONCATENATE($F3481," ",$G3481),AllocFactorMatrix,(P$4+1),FALSE)*$E3481</f>
        <v>-24986.083895367283</v>
      </c>
      <c r="Q3481" s="5">
        <f ca="1">VLOOKUP(CONCATENATE($F3481," ",$G3481),AllocFactorMatrix,(Q$4+1),FALSE)*$E3481</f>
        <v>-1098.4776107112673</v>
      </c>
      <c r="R3481" s="5">
        <f t="shared" ca="1" si="1656"/>
        <v>-1153850.9719324918</v>
      </c>
      <c r="S3481" s="5">
        <f ca="1">VLOOKUP(CONCATENATE($F3481," ",$G3481),AllocFactorMatrix,(S$4+1),FALSE)*$E3481</f>
        <v>-43980.519213502179</v>
      </c>
      <c r="T3481" s="5">
        <f ca="1">VLOOKUP(CONCATENATE($F3481," ",$G3481),AllocFactorMatrix,(T$4+1),FALSE)*$E3481</f>
        <v>-547389.7993054064</v>
      </c>
      <c r="U3481" s="5">
        <f ca="1">VLOOKUP(CONCATENATE($F3481," ",$G3481),AllocFactorMatrix,(U$4+1),FALSE)*$E3481</f>
        <v>-1504302.510574525</v>
      </c>
      <c r="V3481" s="5">
        <f ca="1">VLOOKUP(CONCATENATE($F3481," ",$G3481),AllocFactorMatrix,(V$4+1),FALSE)*$E3481</f>
        <v>-244476.84820732911</v>
      </c>
      <c r="W3481" s="5">
        <f t="shared" ca="1" si="1657"/>
        <v>-2340149.6773007624</v>
      </c>
      <c r="X3481" s="5">
        <f ca="1">VLOOKUP(CONCATENATE($F3481," ",$G3481),AllocFactorMatrix,(X$4+1),FALSE)*$E3481</f>
        <v>-266812.98203683301</v>
      </c>
      <c r="Y3481" s="5">
        <f ca="1">VLOOKUP(CONCATENATE($F3481," ",$G3481),AllocFactorMatrix,(Y$4+1),FALSE)*$E3481</f>
        <v>-4740.6491897745182</v>
      </c>
      <c r="Z3481" s="5">
        <f t="shared" ca="1" si="1655"/>
        <v>-271553.63122660754</v>
      </c>
      <c r="AA3481" s="5">
        <f ca="1">VLOOKUP(CONCATENATE($F3481," ",$G3481),AllocFactorMatrix,(AA$4+1),FALSE)*$E3481</f>
        <v>-3626.1538071216314</v>
      </c>
      <c r="AB3481" s="5">
        <f ca="1">VLOOKUP(CONCATENATE($F3481," ",$G3481),AllocFactorMatrix,(AB$4+1),FALSE)*$E3481</f>
        <v>-195941.27137309677</v>
      </c>
      <c r="AC3481" s="5">
        <f ca="1">VLOOKUP(CONCATENATE($F3481," ",$G3481),AllocFactorMatrix,(AC$4+1),FALSE)*$E3481</f>
        <v>-27855.684860732017</v>
      </c>
    </row>
    <row r="3482" spans="4:29" hidden="1" outlineLevel="1">
      <c r="E3482" s="11"/>
      <c r="F3482" s="107"/>
      <c r="G3482" s="52" t="str">
        <f>$G$8</f>
        <v>PRODUCTION</v>
      </c>
      <c r="H3482" s="50">
        <f t="shared" ref="H3482:AC3482" ca="1" si="1658">+H3466+H3474</f>
        <v>-31052076.670471378</v>
      </c>
      <c r="I3482" s="50">
        <f t="shared" ca="1" si="1658"/>
        <v>-26120311.557399884</v>
      </c>
      <c r="J3482" s="50">
        <f t="shared" ca="1" si="1658"/>
        <v>-160690.16776116146</v>
      </c>
      <c r="K3482" s="50">
        <f t="shared" ca="1" si="1658"/>
        <v>-44619.640363149418</v>
      </c>
      <c r="L3482" s="50">
        <f t="shared" ca="1" si="1658"/>
        <v>1117.2767607518547</v>
      </c>
      <c r="M3482" s="50">
        <f t="shared" ca="1" si="1658"/>
        <v>-204192.53136355954</v>
      </c>
      <c r="N3482" s="50">
        <f t="shared" ca="1" si="1658"/>
        <v>-1075517.5799873245</v>
      </c>
      <c r="O3482" s="50">
        <f t="shared" ca="1" si="1658"/>
        <v>120772.00508952697</v>
      </c>
      <c r="P3482" s="50">
        <f t="shared" ca="1" si="1658"/>
        <v>-44612.348205762595</v>
      </c>
      <c r="Q3482" s="50">
        <f t="shared" ca="1" si="1658"/>
        <v>-7155.2103055146245</v>
      </c>
      <c r="R3482" s="50">
        <f t="shared" ca="1" si="1658"/>
        <v>-1006513.1334090715</v>
      </c>
      <c r="S3482" s="50">
        <f t="shared" ca="1" si="1658"/>
        <v>-57600.020297991301</v>
      </c>
      <c r="T3482" s="50">
        <f t="shared" ca="1" si="1658"/>
        <v>450615.74796970689</v>
      </c>
      <c r="U3482" s="50">
        <f t="shared" ca="1" si="1658"/>
        <v>-4476053.2267755093</v>
      </c>
      <c r="V3482" s="50">
        <f t="shared" ca="1" si="1658"/>
        <v>305347.81448719988</v>
      </c>
      <c r="W3482" s="50">
        <f t="shared" ca="1" si="1658"/>
        <v>-3777689.6846165787</v>
      </c>
      <c r="X3482" s="50">
        <f t="shared" ca="1" si="1658"/>
        <v>-23234.366506244696</v>
      </c>
      <c r="Y3482" s="50">
        <f t="shared" ca="1" si="1658"/>
        <v>-7082.4910661368021</v>
      </c>
      <c r="Z3482" s="50">
        <f t="shared" ca="1" si="1658"/>
        <v>-30316.85757238073</v>
      </c>
      <c r="AA3482" s="50">
        <f t="shared" ca="1" si="1658"/>
        <v>3985.2478570582084</v>
      </c>
      <c r="AB3482" s="50">
        <f t="shared" ca="1" si="1658"/>
        <v>65643.586755687153</v>
      </c>
      <c r="AC3482" s="50">
        <f t="shared" ca="1" si="1658"/>
        <v>17318.259277406029</v>
      </c>
    </row>
    <row r="3483" spans="4:29" hidden="1" outlineLevel="1">
      <c r="E3483" s="11"/>
      <c r="F3483" s="107"/>
      <c r="G3483" s="52" t="str">
        <f>$G$9</f>
        <v>BULKTRAN</v>
      </c>
      <c r="H3483" s="50">
        <f t="shared" ref="H3483:AC3483" ca="1" si="1659">+H3467+H3475</f>
        <v>-7532961.3869645335</v>
      </c>
      <c r="I3483" s="50">
        <f t="shared" ca="1" si="1659"/>
        <v>-13997701.185850848</v>
      </c>
      <c r="J3483" s="50">
        <f t="shared" ca="1" si="1659"/>
        <v>306862.85480956326</v>
      </c>
      <c r="K3483" s="50">
        <f t="shared" ca="1" si="1659"/>
        <v>-15506.986603169249</v>
      </c>
      <c r="L3483" s="50">
        <f t="shared" ca="1" si="1659"/>
        <v>-16341.149672723412</v>
      </c>
      <c r="M3483" s="50">
        <f t="shared" ca="1" si="1659"/>
        <v>275014.7185336703</v>
      </c>
      <c r="N3483" s="50">
        <f t="shared" ca="1" si="1659"/>
        <v>-50999.974634834187</v>
      </c>
      <c r="O3483" s="50">
        <f t="shared" ca="1" si="1659"/>
        <v>358175.41582211963</v>
      </c>
      <c r="P3483" s="50">
        <f t="shared" ca="1" si="1659"/>
        <v>28697.773384687782</v>
      </c>
      <c r="Q3483" s="50">
        <f t="shared" ca="1" si="1659"/>
        <v>-5368.9472817707974</v>
      </c>
      <c r="R3483" s="50">
        <f t="shared" ca="1" si="1659"/>
        <v>330504.26729020209</v>
      </c>
      <c r="S3483" s="50">
        <f t="shared" ca="1" si="1659"/>
        <v>-32042.567512194761</v>
      </c>
      <c r="T3483" s="50">
        <f t="shared" ca="1" si="1659"/>
        <v>1375506.0531633478</v>
      </c>
      <c r="U3483" s="50">
        <f t="shared" ca="1" si="1659"/>
        <v>3148360.9673294984</v>
      </c>
      <c r="V3483" s="50">
        <f t="shared" ca="1" si="1659"/>
        <v>1242659.3440631251</v>
      </c>
      <c r="W3483" s="50">
        <f t="shared" ca="1" si="1659"/>
        <v>5734483.7970437761</v>
      </c>
      <c r="X3483" s="50">
        <f t="shared" ca="1" si="1659"/>
        <v>77335.838053821819</v>
      </c>
      <c r="Y3483" s="50">
        <f t="shared" ca="1" si="1659"/>
        <v>-2893.4791066803728</v>
      </c>
      <c r="Z3483" s="50">
        <f t="shared" ca="1" si="1659"/>
        <v>74442.358947141445</v>
      </c>
      <c r="AA3483" s="50">
        <f t="shared" ca="1" si="1659"/>
        <v>2805.0486408770894</v>
      </c>
      <c r="AB3483" s="50">
        <f t="shared" ca="1" si="1659"/>
        <v>37884.775712082461</v>
      </c>
      <c r="AC3483" s="50">
        <f t="shared" ca="1" si="1659"/>
        <v>9604.8327185766757</v>
      </c>
    </row>
    <row r="3484" spans="4:29" hidden="1" outlineLevel="1">
      <c r="E3484" s="11"/>
      <c r="F3484" s="107"/>
      <c r="G3484" s="52" t="str">
        <f>$G$10</f>
        <v>SUBTRAN</v>
      </c>
      <c r="H3484" s="50">
        <f t="shared" ref="H3484:AC3484" ca="1" si="1660">+H3468+H3476</f>
        <v>-2291298.314966179</v>
      </c>
      <c r="I3484" s="50">
        <f t="shared" ca="1" si="1660"/>
        <v>-3764920.1655933647</v>
      </c>
      <c r="J3484" s="50">
        <f t="shared" ca="1" si="1660"/>
        <v>61143.815710246927</v>
      </c>
      <c r="K3484" s="50">
        <f t="shared" ca="1" si="1660"/>
        <v>-4411.2369575968114</v>
      </c>
      <c r="L3484" s="50">
        <f t="shared" ca="1" si="1660"/>
        <v>-5297.0317222887688</v>
      </c>
      <c r="M3484" s="50">
        <f t="shared" ca="1" si="1660"/>
        <v>51435.547030361107</v>
      </c>
      <c r="N3484" s="50">
        <f t="shared" ca="1" si="1660"/>
        <v>-24441.77664064015</v>
      </c>
      <c r="O3484" s="50">
        <f t="shared" ca="1" si="1660"/>
        <v>90056.121492003134</v>
      </c>
      <c r="P3484" s="50">
        <f t="shared" ca="1" si="1660"/>
        <v>8999.7108330882838</v>
      </c>
      <c r="Q3484" s="50">
        <f t="shared" ca="1" si="1660"/>
        <v>0</v>
      </c>
      <c r="R3484" s="50">
        <f t="shared" ca="1" si="1660"/>
        <v>74614.055684451188</v>
      </c>
      <c r="S3484" s="50">
        <f t="shared" ca="1" si="1660"/>
        <v>-8341.7996028022226</v>
      </c>
      <c r="T3484" s="50">
        <f t="shared" ca="1" si="1660"/>
        <v>341930.27811234648</v>
      </c>
      <c r="U3484" s="50">
        <f t="shared" ca="1" si="1660"/>
        <v>997346.09276583488</v>
      </c>
      <c r="V3484" s="50">
        <f t="shared" ca="1" si="1660"/>
        <v>0</v>
      </c>
      <c r="W3484" s="50">
        <f t="shared" ca="1" si="1660"/>
        <v>1330934.57127538</v>
      </c>
      <c r="X3484" s="50">
        <f t="shared" ca="1" si="1660"/>
        <v>16761.40218530134</v>
      </c>
      <c r="Y3484" s="50">
        <f t="shared" ca="1" si="1660"/>
        <v>-808.11512637434566</v>
      </c>
      <c r="Z3484" s="50">
        <f t="shared" ca="1" si="1660"/>
        <v>15953.287058927001</v>
      </c>
      <c r="AA3484" s="50">
        <f t="shared" ca="1" si="1660"/>
        <v>684.38957806827943</v>
      </c>
      <c r="AB3484" s="50">
        <f t="shared" ca="1" si="1660"/>
        <v>0</v>
      </c>
      <c r="AC3484" s="50">
        <f t="shared" ca="1" si="1660"/>
        <v>0</v>
      </c>
    </row>
    <row r="3485" spans="4:29" hidden="1" outlineLevel="1">
      <c r="E3485" s="11"/>
      <c r="F3485" s="107"/>
      <c r="G3485" s="52" t="str">
        <f>$G$11</f>
        <v>DISTPRI</v>
      </c>
      <c r="H3485" s="50">
        <f t="shared" ref="H3485:AC3485" ca="1" si="1661">+H3469+H3477</f>
        <v>-14863757.668530697</v>
      </c>
      <c r="I3485" s="50">
        <f t="shared" ca="1" si="1661"/>
        <v>-17190496.808443096</v>
      </c>
      <c r="J3485" s="50">
        <f t="shared" ca="1" si="1661"/>
        <v>720083.96948555321</v>
      </c>
      <c r="K3485" s="50">
        <f t="shared" ca="1" si="1661"/>
        <v>-19958.695053959684</v>
      </c>
      <c r="L3485" s="50">
        <f t="shared" ca="1" si="1661"/>
        <v>0</v>
      </c>
      <c r="M3485" s="50">
        <f t="shared" ca="1" si="1661"/>
        <v>700125.27443159139</v>
      </c>
      <c r="N3485" s="50">
        <f t="shared" ca="1" si="1661"/>
        <v>-102734.00442812222</v>
      </c>
      <c r="O3485" s="50">
        <f t="shared" ca="1" si="1661"/>
        <v>345657.2937333947</v>
      </c>
      <c r="P3485" s="50">
        <f t="shared" ca="1" si="1661"/>
        <v>0</v>
      </c>
      <c r="Q3485" s="50">
        <f t="shared" ca="1" si="1661"/>
        <v>0</v>
      </c>
      <c r="R3485" s="50">
        <f t="shared" ca="1" si="1661"/>
        <v>242923.28930527257</v>
      </c>
      <c r="S3485" s="50">
        <f t="shared" ca="1" si="1661"/>
        <v>-26322.366664124696</v>
      </c>
      <c r="T3485" s="50">
        <f t="shared" ca="1" si="1661"/>
        <v>1273805.1025830426</v>
      </c>
      <c r="U3485" s="50">
        <f t="shared" ca="1" si="1661"/>
        <v>0</v>
      </c>
      <c r="V3485" s="50">
        <f t="shared" ca="1" si="1661"/>
        <v>0</v>
      </c>
      <c r="W3485" s="50">
        <f t="shared" ca="1" si="1661"/>
        <v>1247482.735918917</v>
      </c>
      <c r="X3485" s="50">
        <f t="shared" ca="1" si="1661"/>
        <v>134436.07343937882</v>
      </c>
      <c r="Y3485" s="50">
        <f t="shared" ca="1" si="1661"/>
        <v>-2794.8171611889989</v>
      </c>
      <c r="Z3485" s="50">
        <f t="shared" ca="1" si="1661"/>
        <v>131641.25627818971</v>
      </c>
      <c r="AA3485" s="50">
        <f t="shared" ca="1" si="1661"/>
        <v>4566.5839784447053</v>
      </c>
      <c r="AB3485" s="50">
        <f t="shared" ca="1" si="1661"/>
        <v>0</v>
      </c>
      <c r="AC3485" s="50">
        <f t="shared" ca="1" si="1661"/>
        <v>0</v>
      </c>
    </row>
    <row r="3486" spans="4:29" hidden="1" outlineLevel="1">
      <c r="E3486" s="11"/>
      <c r="F3486" s="107"/>
      <c r="G3486" s="52" t="str">
        <f>$G$12</f>
        <v>DISTSEC</v>
      </c>
      <c r="H3486" s="50">
        <f t="shared" ref="H3486:AC3486" ca="1" si="1662">+H3470+H3478</f>
        <v>-8937358.9247922245</v>
      </c>
      <c r="I3486" s="50">
        <f t="shared" ca="1" si="1662"/>
        <v>-9423765.7581121493</v>
      </c>
      <c r="J3486" s="50">
        <f t="shared" ca="1" si="1662"/>
        <v>311155.0097237149</v>
      </c>
      <c r="K3486" s="50">
        <f t="shared" ca="1" si="1662"/>
        <v>0</v>
      </c>
      <c r="L3486" s="50">
        <f t="shared" ca="1" si="1662"/>
        <v>0</v>
      </c>
      <c r="M3486" s="50">
        <f t="shared" ca="1" si="1662"/>
        <v>311155.0097237149</v>
      </c>
      <c r="N3486" s="50">
        <f t="shared" ca="1" si="1662"/>
        <v>-45700.580068630661</v>
      </c>
      <c r="O3486" s="50">
        <f t="shared" ca="1" si="1662"/>
        <v>0</v>
      </c>
      <c r="P3486" s="50">
        <f t="shared" ca="1" si="1662"/>
        <v>0</v>
      </c>
      <c r="Q3486" s="50">
        <f t="shared" ca="1" si="1662"/>
        <v>0</v>
      </c>
      <c r="R3486" s="50">
        <f t="shared" ca="1" si="1662"/>
        <v>-45700.580068630661</v>
      </c>
      <c r="S3486" s="50">
        <f t="shared" ca="1" si="1662"/>
        <v>-9343.27545529493</v>
      </c>
      <c r="T3486" s="50">
        <f t="shared" ca="1" si="1662"/>
        <v>0</v>
      </c>
      <c r="U3486" s="50">
        <f t="shared" ca="1" si="1662"/>
        <v>0</v>
      </c>
      <c r="V3486" s="50">
        <f t="shared" ca="1" si="1662"/>
        <v>0</v>
      </c>
      <c r="W3486" s="50">
        <f t="shared" ca="1" si="1662"/>
        <v>-9343.27545529493</v>
      </c>
      <c r="X3486" s="50">
        <f t="shared" ca="1" si="1662"/>
        <v>52738.438339991495</v>
      </c>
      <c r="Y3486" s="50">
        <f t="shared" ca="1" si="1662"/>
        <v>0</v>
      </c>
      <c r="Z3486" s="50">
        <f t="shared" ca="1" si="1662"/>
        <v>52738.438339991495</v>
      </c>
      <c r="AA3486" s="50">
        <f t="shared" ca="1" si="1662"/>
        <v>1644.6764279186862</v>
      </c>
      <c r="AB3486" s="50">
        <f t="shared" ca="1" si="1662"/>
        <v>140018.09832695709</v>
      </c>
      <c r="AC3486" s="50">
        <f t="shared" ca="1" si="1662"/>
        <v>35894.46602528145</v>
      </c>
    </row>
    <row r="3487" spans="4:29" hidden="1" outlineLevel="1">
      <c r="E3487" s="11"/>
      <c r="F3487" s="107"/>
      <c r="G3487" s="52" t="str">
        <f>$G$13</f>
        <v>ENERGY</v>
      </c>
      <c r="H3487" s="50">
        <f t="shared" ref="H3487:AC3487" ca="1" si="1663">+H3471+H3479</f>
        <v>-11466153.182293374</v>
      </c>
      <c r="I3487" s="50">
        <f t="shared" ca="1" si="1663"/>
        <v>-128598.41711365106</v>
      </c>
      <c r="J3487" s="50">
        <f t="shared" ca="1" si="1663"/>
        <v>-165200.40747810289</v>
      </c>
      <c r="K3487" s="50">
        <f t="shared" ca="1" si="1663"/>
        <v>-6956.9415953066882</v>
      </c>
      <c r="L3487" s="50">
        <f t="shared" ca="1" si="1663"/>
        <v>18811.384539117254</v>
      </c>
      <c r="M3487" s="50">
        <f t="shared" ca="1" si="1663"/>
        <v>-153345.96453429048</v>
      </c>
      <c r="N3487" s="50">
        <f t="shared" ca="1" si="1663"/>
        <v>-459304.82752272702</v>
      </c>
      <c r="O3487" s="50">
        <f t="shared" ca="1" si="1663"/>
        <v>-255714.40940120051</v>
      </c>
      <c r="P3487" s="50">
        <f t="shared" ca="1" si="1663"/>
        <v>-49901.153974276574</v>
      </c>
      <c r="Q3487" s="50">
        <f t="shared" ca="1" si="1663"/>
        <v>1558.4022547035866</v>
      </c>
      <c r="R3487" s="50">
        <f t="shared" ca="1" si="1663"/>
        <v>-763361.98864350235</v>
      </c>
      <c r="S3487" s="50">
        <f t="shared" ca="1" si="1663"/>
        <v>6130.773114775986</v>
      </c>
      <c r="T3487" s="50">
        <f t="shared" ca="1" si="1663"/>
        <v>-1292112.8701560921</v>
      </c>
      <c r="U3487" s="50">
        <f t="shared" ca="1" si="1663"/>
        <v>-7666058.6630327906</v>
      </c>
      <c r="V3487" s="50">
        <f t="shared" ca="1" si="1663"/>
        <v>-1435461.4878521897</v>
      </c>
      <c r="W3487" s="50">
        <f t="shared" ca="1" si="1663"/>
        <v>-10387502.247926304</v>
      </c>
      <c r="X3487" s="50">
        <f t="shared" ca="1" si="1663"/>
        <v>-56697.031223183309</v>
      </c>
      <c r="Y3487" s="50">
        <f t="shared" ca="1" si="1663"/>
        <v>-498.35874971844436</v>
      </c>
      <c r="Z3487" s="50">
        <f t="shared" ca="1" si="1663"/>
        <v>-57195.389972902078</v>
      </c>
      <c r="AA3487" s="50">
        <f t="shared" ca="1" si="1663"/>
        <v>-0.26020435212379311</v>
      </c>
      <c r="AB3487" s="50">
        <f t="shared" ca="1" si="1663"/>
        <v>17333.076530803377</v>
      </c>
      <c r="AC3487" s="50">
        <f t="shared" ca="1" si="1663"/>
        <v>6518.0095708090093</v>
      </c>
    </row>
    <row r="3488" spans="4:29" hidden="1" outlineLevel="1">
      <c r="E3488" s="11"/>
      <c r="F3488" s="107"/>
      <c r="G3488" s="52" t="str">
        <f>$G$14</f>
        <v>CUSTOMER</v>
      </c>
      <c r="H3488" s="50">
        <f t="shared" ref="H3488:AC3488" ca="1" si="1664">+H3472+H3480</f>
        <v>86543.082787544932</v>
      </c>
      <c r="I3488" s="50">
        <f t="shared" ca="1" si="1664"/>
        <v>-2782583.1366496515</v>
      </c>
      <c r="J3488" s="50">
        <f t="shared" ca="1" si="1664"/>
        <v>186775.84077590238</v>
      </c>
      <c r="K3488" s="50">
        <f t="shared" ca="1" si="1664"/>
        <v>-20966.190240053842</v>
      </c>
      <c r="L3488" s="50">
        <f t="shared" ca="1" si="1664"/>
        <v>-9799.695261049168</v>
      </c>
      <c r="M3488" s="50">
        <f t="shared" ca="1" si="1664"/>
        <v>156009.95527479955</v>
      </c>
      <c r="N3488" s="50">
        <f t="shared" ca="1" si="1664"/>
        <v>-3767.8476557752801</v>
      </c>
      <c r="O3488" s="50">
        <f t="shared" ca="1" si="1664"/>
        <v>15949.412271049305</v>
      </c>
      <c r="P3488" s="50">
        <f t="shared" ca="1" si="1664"/>
        <v>3163.6034210269349</v>
      </c>
      <c r="Q3488" s="50">
        <f t="shared" ca="1" si="1664"/>
        <v>-5384.2035621078658</v>
      </c>
      <c r="R3488" s="50">
        <f t="shared" ca="1" si="1664"/>
        <v>9960.964474193077</v>
      </c>
      <c r="S3488" s="50">
        <f t="shared" ca="1" si="1664"/>
        <v>-106.40518367118082</v>
      </c>
      <c r="T3488" s="50">
        <f t="shared" ca="1" si="1664"/>
        <v>11906.166860344996</v>
      </c>
      <c r="U3488" s="50">
        <f t="shared" ca="1" si="1664"/>
        <v>5692.7808863944219</v>
      </c>
      <c r="V3488" s="50">
        <f t="shared" ca="1" si="1664"/>
        <v>11897.061774759597</v>
      </c>
      <c r="W3488" s="50">
        <f t="shared" ca="1" si="1664"/>
        <v>29389.604337827794</v>
      </c>
      <c r="X3488" s="50">
        <f t="shared" ca="1" si="1664"/>
        <v>3157.7254424590956</v>
      </c>
      <c r="Y3488" s="50">
        <f t="shared" ca="1" si="1664"/>
        <v>-55.581739814306182</v>
      </c>
      <c r="Z3488" s="50">
        <f t="shared" ca="1" si="1664"/>
        <v>3102.143702644792</v>
      </c>
      <c r="AA3488" s="50">
        <f t="shared" ca="1" si="1664"/>
        <v>786.12391688348964</v>
      </c>
      <c r="AB3488" s="50">
        <f t="shared" ca="1" si="1664"/>
        <v>2291627.2599350824</v>
      </c>
      <c r="AC3488" s="50">
        <f t="shared" ca="1" si="1664"/>
        <v>378250.1677957701</v>
      </c>
    </row>
    <row r="3489" spans="2:29" collapsed="1">
      <c r="B3489" s="104" t="s">
        <v>351</v>
      </c>
      <c r="E3489" s="4">
        <f>+E3473+E3481</f>
        <v>-76057063.065230936</v>
      </c>
      <c r="F3489" s="175"/>
      <c r="G3489" s="52" t="str">
        <f>$G$15</f>
        <v>TOTAL</v>
      </c>
      <c r="H3489" s="50">
        <f t="shared" ref="H3489:AC3489" ca="1" si="1665">+H3473+H3481</f>
        <v>-76057063.065230772</v>
      </c>
      <c r="I3489" s="50">
        <f t="shared" ca="1" si="1665"/>
        <v>-73408377.029162645</v>
      </c>
      <c r="J3489" s="50">
        <f t="shared" ca="1" si="1665"/>
        <v>1260130.9152657108</v>
      </c>
      <c r="K3489" s="50">
        <f t="shared" ca="1" si="1665"/>
        <v>-112419.69081323556</v>
      </c>
      <c r="L3489" s="50">
        <f t="shared" ca="1" si="1665"/>
        <v>-11509.215356192377</v>
      </c>
      <c r="M3489" s="50">
        <f t="shared" ca="1" si="1665"/>
        <v>1136202.0090962797</v>
      </c>
      <c r="N3489" s="50">
        <f t="shared" ca="1" si="1665"/>
        <v>-1762466.5909380713</v>
      </c>
      <c r="O3489" s="50">
        <f t="shared" ca="1" si="1665"/>
        <v>674895.83900689369</v>
      </c>
      <c r="P3489" s="50">
        <f t="shared" ca="1" si="1665"/>
        <v>-53652.414541236358</v>
      </c>
      <c r="Q3489" s="50">
        <f t="shared" ca="1" si="1665"/>
        <v>-16349.958894689697</v>
      </c>
      <c r="R3489" s="50">
        <f t="shared" ca="1" si="1665"/>
        <v>-1157573.125367099</v>
      </c>
      <c r="S3489" s="50">
        <f t="shared" ca="1" si="1665"/>
        <v>-127625.66160130331</v>
      </c>
      <c r="T3489" s="50">
        <f t="shared" ca="1" si="1665"/>
        <v>2161650.4785326947</v>
      </c>
      <c r="U3489" s="50">
        <f t="shared" ca="1" si="1665"/>
        <v>-7990712.0488265604</v>
      </c>
      <c r="V3489" s="50">
        <f t="shared" ca="1" si="1665"/>
        <v>124442.73247289244</v>
      </c>
      <c r="W3489" s="50">
        <f t="shared" ca="1" si="1665"/>
        <v>-5832244.4994222783</v>
      </c>
      <c r="X3489" s="50">
        <f t="shared" ca="1" si="1665"/>
        <v>204498.0797315251</v>
      </c>
      <c r="Y3489" s="50">
        <f t="shared" ca="1" si="1665"/>
        <v>-14132.842949913324</v>
      </c>
      <c r="Z3489" s="50">
        <f t="shared" ca="1" si="1665"/>
        <v>190365.23678161093</v>
      </c>
      <c r="AA3489" s="50">
        <f t="shared" ca="1" si="1665"/>
        <v>14471.810194898386</v>
      </c>
      <c r="AB3489" s="50">
        <f t="shared" ca="1" si="1665"/>
        <v>2552506.7972606136</v>
      </c>
      <c r="AC3489" s="50">
        <f t="shared" ca="1" si="1665"/>
        <v>447585.73538784351</v>
      </c>
    </row>
    <row r="3490" spans="2:29">
      <c r="B3490" s="104" t="s">
        <v>352</v>
      </c>
      <c r="E3490" s="112">
        <v>9.3480000000000004E-3</v>
      </c>
    </row>
    <row r="3491" spans="2:29" hidden="1" outlineLevel="1">
      <c r="E3491" s="11"/>
      <c r="G3491" s="52" t="str">
        <f>$G$8</f>
        <v>PRODUCTION</v>
      </c>
      <c r="H3491" s="50">
        <f t="shared" ref="H3491:AC3491" ca="1" si="1666">H3482*$E$3490</f>
        <v>-290274.81271556643</v>
      </c>
      <c r="I3491" s="50">
        <f t="shared" ca="1" si="1666"/>
        <v>-244172.67243857411</v>
      </c>
      <c r="J3491" s="50">
        <f t="shared" ca="1" si="1666"/>
        <v>-1502.1316882313374</v>
      </c>
      <c r="K3491" s="50">
        <f t="shared" ca="1" si="1666"/>
        <v>-417.10439811472077</v>
      </c>
      <c r="L3491" s="50">
        <f t="shared" ca="1" si="1666"/>
        <v>10.444303159508339</v>
      </c>
      <c r="M3491" s="50">
        <f t="shared" ca="1" si="1666"/>
        <v>-1908.7917831865545</v>
      </c>
      <c r="N3491" s="50">
        <f t="shared" ca="1" si="1666"/>
        <v>-10053.938337721511</v>
      </c>
      <c r="O3491" s="50">
        <f t="shared" ca="1" si="1666"/>
        <v>1128.9767035768982</v>
      </c>
      <c r="P3491" s="50">
        <f t="shared" ca="1" si="1666"/>
        <v>-417.03623102746877</v>
      </c>
      <c r="Q3491" s="50">
        <f t="shared" ca="1" si="1666"/>
        <v>-66.886905935950708</v>
      </c>
      <c r="R3491" s="50">
        <f t="shared" ca="1" si="1666"/>
        <v>-9408.8847711079998</v>
      </c>
      <c r="S3491" s="50">
        <f t="shared" ca="1" si="1666"/>
        <v>-538.44498974562271</v>
      </c>
      <c r="T3491" s="50">
        <f t="shared" ca="1" si="1666"/>
        <v>4212.3560120208203</v>
      </c>
      <c r="U3491" s="50">
        <f t="shared" ca="1" si="1666"/>
        <v>-41842.145563897466</v>
      </c>
      <c r="V3491" s="50">
        <f t="shared" ca="1" si="1666"/>
        <v>2854.3913698263445</v>
      </c>
      <c r="W3491" s="50">
        <f t="shared" ca="1" si="1666"/>
        <v>-35313.843171795779</v>
      </c>
      <c r="X3491" s="50">
        <f t="shared" ca="1" si="1666"/>
        <v>-217.19485810037543</v>
      </c>
      <c r="Y3491" s="50">
        <f t="shared" ca="1" si="1666"/>
        <v>-66.207126486246835</v>
      </c>
      <c r="Z3491" s="50">
        <f t="shared" ca="1" si="1666"/>
        <v>-283.40198458661507</v>
      </c>
      <c r="AA3491" s="50">
        <f t="shared" ca="1" si="1666"/>
        <v>37.254096967780136</v>
      </c>
      <c r="AB3491" s="50">
        <f t="shared" ca="1" si="1666"/>
        <v>613.63624899216347</v>
      </c>
      <c r="AC3491" s="50">
        <f t="shared" ca="1" si="1666"/>
        <v>161.89108772519157</v>
      </c>
    </row>
    <row r="3492" spans="2:29" hidden="1" outlineLevel="1">
      <c r="E3492" s="11"/>
      <c r="G3492" s="52" t="str">
        <f>$G$9</f>
        <v>BULKTRAN</v>
      </c>
      <c r="H3492" s="50">
        <f t="shared" ref="H3492:AC3492" ca="1" si="1667">H3483*$E$3490</f>
        <v>-70418.123045344459</v>
      </c>
      <c r="I3492" s="50">
        <f t="shared" ca="1" si="1667"/>
        <v>-130850.51068533373</v>
      </c>
      <c r="J3492" s="50">
        <f t="shared" ca="1" si="1667"/>
        <v>2868.5539667597973</v>
      </c>
      <c r="K3492" s="50">
        <f t="shared" ca="1" si="1667"/>
        <v>-144.95931076642614</v>
      </c>
      <c r="L3492" s="50">
        <f t="shared" ca="1" si="1667"/>
        <v>-152.75706714061846</v>
      </c>
      <c r="M3492" s="50">
        <f t="shared" ca="1" si="1667"/>
        <v>2570.8375888527498</v>
      </c>
      <c r="N3492" s="50">
        <f t="shared" ca="1" si="1667"/>
        <v>-476.74776288643</v>
      </c>
      <c r="O3492" s="50">
        <f t="shared" ca="1" si="1667"/>
        <v>3348.2237871051743</v>
      </c>
      <c r="P3492" s="50">
        <f t="shared" ca="1" si="1667"/>
        <v>268.26678560006138</v>
      </c>
      <c r="Q3492" s="50">
        <f t="shared" ca="1" si="1667"/>
        <v>-50.188919189993413</v>
      </c>
      <c r="R3492" s="50">
        <f t="shared" ca="1" si="1667"/>
        <v>3089.5538906288093</v>
      </c>
      <c r="S3492" s="50">
        <f t="shared" ca="1" si="1667"/>
        <v>-299.53392110399665</v>
      </c>
      <c r="T3492" s="50">
        <f t="shared" ca="1" si="1667"/>
        <v>12858.230584970976</v>
      </c>
      <c r="U3492" s="50">
        <f t="shared" ca="1" si="1667"/>
        <v>29430.878322596152</v>
      </c>
      <c r="V3492" s="50">
        <f t="shared" ca="1" si="1667"/>
        <v>11616.379548302093</v>
      </c>
      <c r="W3492" s="50">
        <f t="shared" ca="1" si="1667"/>
        <v>53605.954534765224</v>
      </c>
      <c r="X3492" s="50">
        <f t="shared" ca="1" si="1667"/>
        <v>722.93541412712636</v>
      </c>
      <c r="Y3492" s="50">
        <f t="shared" ca="1" si="1667"/>
        <v>-27.048242689248127</v>
      </c>
      <c r="Z3492" s="50">
        <f t="shared" ca="1" si="1667"/>
        <v>695.88717143787824</v>
      </c>
      <c r="AA3492" s="50">
        <f t="shared" ca="1" si="1667"/>
        <v>26.221594694919034</v>
      </c>
      <c r="AB3492" s="50">
        <f t="shared" ca="1" si="1667"/>
        <v>354.14688335654688</v>
      </c>
      <c r="AC3492" s="50">
        <f t="shared" ca="1" si="1667"/>
        <v>89.785976253254773</v>
      </c>
    </row>
    <row r="3493" spans="2:29" hidden="1" outlineLevel="1">
      <c r="E3493" s="11"/>
      <c r="G3493" s="52" t="str">
        <f>$G$10</f>
        <v>SUBTRAN</v>
      </c>
      <c r="H3493" s="50">
        <f t="shared" ref="H3493:AC3493" ca="1" si="1668">H3484*$E$3490</f>
        <v>-21419.056648303842</v>
      </c>
      <c r="I3493" s="50">
        <f t="shared" ca="1" si="1668"/>
        <v>-35194.473707966776</v>
      </c>
      <c r="J3493" s="50">
        <f t="shared" ca="1" si="1668"/>
        <v>571.57238925938827</v>
      </c>
      <c r="K3493" s="50">
        <f t="shared" ca="1" si="1668"/>
        <v>-41.236243079614994</v>
      </c>
      <c r="L3493" s="50">
        <f t="shared" ca="1" si="1668"/>
        <v>-49.516652539955416</v>
      </c>
      <c r="M3493" s="50">
        <f t="shared" ca="1" si="1668"/>
        <v>480.81949363981568</v>
      </c>
      <c r="N3493" s="50">
        <f t="shared" ca="1" si="1668"/>
        <v>-228.48172803670414</v>
      </c>
      <c r="O3493" s="50">
        <f t="shared" ca="1" si="1668"/>
        <v>841.84462370724532</v>
      </c>
      <c r="P3493" s="50">
        <f t="shared" ca="1" si="1668"/>
        <v>84.129296867709286</v>
      </c>
      <c r="Q3493" s="50">
        <f t="shared" ca="1" si="1668"/>
        <v>0</v>
      </c>
      <c r="R3493" s="50">
        <f t="shared" ca="1" si="1668"/>
        <v>697.4921925382497</v>
      </c>
      <c r="S3493" s="50">
        <f t="shared" ca="1" si="1668"/>
        <v>-77.979142686995175</v>
      </c>
      <c r="T3493" s="50">
        <f t="shared" ca="1" si="1668"/>
        <v>3196.3642397942149</v>
      </c>
      <c r="U3493" s="50">
        <f t="shared" ca="1" si="1668"/>
        <v>9323.1912751750242</v>
      </c>
      <c r="V3493" s="50">
        <f t="shared" ca="1" si="1668"/>
        <v>0</v>
      </c>
      <c r="W3493" s="50">
        <f t="shared" ca="1" si="1668"/>
        <v>12441.576372282252</v>
      </c>
      <c r="X3493" s="50">
        <f t="shared" ca="1" si="1668"/>
        <v>156.68558762819694</v>
      </c>
      <c r="Y3493" s="50">
        <f t="shared" ca="1" si="1668"/>
        <v>-7.5542602013473834</v>
      </c>
      <c r="Z3493" s="50">
        <f t="shared" ca="1" si="1668"/>
        <v>149.13132742684959</v>
      </c>
      <c r="AA3493" s="50">
        <f t="shared" ca="1" si="1668"/>
        <v>6.3976737757822768</v>
      </c>
      <c r="AB3493" s="50">
        <f t="shared" ca="1" si="1668"/>
        <v>0</v>
      </c>
      <c r="AC3493" s="50">
        <f t="shared" ca="1" si="1668"/>
        <v>0</v>
      </c>
    </row>
    <row r="3494" spans="2:29" hidden="1" outlineLevel="1">
      <c r="E3494" s="11"/>
      <c r="G3494" s="52" t="str">
        <f>$G$11</f>
        <v>DISTPRI</v>
      </c>
      <c r="H3494" s="50">
        <f t="shared" ref="H3494:AC3494" ca="1" si="1669">H3485*$E$3490</f>
        <v>-138946.40668542497</v>
      </c>
      <c r="I3494" s="50">
        <f t="shared" ca="1" si="1669"/>
        <v>-160696.76416532605</v>
      </c>
      <c r="J3494" s="50">
        <f t="shared" ca="1" si="1669"/>
        <v>6731.3449467509517</v>
      </c>
      <c r="K3494" s="50">
        <f t="shared" ca="1" si="1669"/>
        <v>-186.57388136441514</v>
      </c>
      <c r="L3494" s="50">
        <f t="shared" ca="1" si="1669"/>
        <v>0</v>
      </c>
      <c r="M3494" s="50">
        <f t="shared" ca="1" si="1669"/>
        <v>6544.771065386517</v>
      </c>
      <c r="N3494" s="50">
        <f t="shared" ca="1" si="1669"/>
        <v>-960.35747339408658</v>
      </c>
      <c r="O3494" s="50">
        <f t="shared" ca="1" si="1669"/>
        <v>3231.204381819774</v>
      </c>
      <c r="P3494" s="50">
        <f t="shared" ca="1" si="1669"/>
        <v>0</v>
      </c>
      <c r="Q3494" s="50">
        <f t="shared" ca="1" si="1669"/>
        <v>0</v>
      </c>
      <c r="R3494" s="50">
        <f t="shared" ca="1" si="1669"/>
        <v>2270.8469084256881</v>
      </c>
      <c r="S3494" s="50">
        <f t="shared" ca="1" si="1669"/>
        <v>-246.06148357623766</v>
      </c>
      <c r="T3494" s="50">
        <f t="shared" ca="1" si="1669"/>
        <v>11907.530098946283</v>
      </c>
      <c r="U3494" s="50">
        <f t="shared" ca="1" si="1669"/>
        <v>0</v>
      </c>
      <c r="V3494" s="50">
        <f t="shared" ca="1" si="1669"/>
        <v>0</v>
      </c>
      <c r="W3494" s="50">
        <f t="shared" ca="1" si="1669"/>
        <v>11661.468615370037</v>
      </c>
      <c r="X3494" s="50">
        <f t="shared" ca="1" si="1669"/>
        <v>1256.7084145113133</v>
      </c>
      <c r="Y3494" s="50">
        <f t="shared" ca="1" si="1669"/>
        <v>-26.125950822794763</v>
      </c>
      <c r="Z3494" s="50">
        <f t="shared" ca="1" si="1669"/>
        <v>1230.5824636885175</v>
      </c>
      <c r="AA3494" s="50">
        <f t="shared" ca="1" si="1669"/>
        <v>42.68842703050111</v>
      </c>
      <c r="AB3494" s="50">
        <f t="shared" ca="1" si="1669"/>
        <v>0</v>
      </c>
      <c r="AC3494" s="50">
        <f t="shared" ca="1" si="1669"/>
        <v>0</v>
      </c>
    </row>
    <row r="3495" spans="2:29" hidden="1" outlineLevel="1">
      <c r="E3495" s="11"/>
      <c r="G3495" s="52" t="str">
        <f>$G$12</f>
        <v>DISTSEC</v>
      </c>
      <c r="H3495" s="50">
        <f t="shared" ref="H3495:AC3495" ca="1" si="1670">H3486*$E$3490</f>
        <v>-83546.431228957721</v>
      </c>
      <c r="I3495" s="50">
        <f t="shared" ca="1" si="1670"/>
        <v>-88093.36230683238</v>
      </c>
      <c r="J3495" s="50">
        <f t="shared" ca="1" si="1670"/>
        <v>2908.6770308972868</v>
      </c>
      <c r="K3495" s="50">
        <f t="shared" ca="1" si="1670"/>
        <v>0</v>
      </c>
      <c r="L3495" s="50">
        <f t="shared" ca="1" si="1670"/>
        <v>0</v>
      </c>
      <c r="M3495" s="50">
        <f t="shared" ca="1" si="1670"/>
        <v>2908.6770308972868</v>
      </c>
      <c r="N3495" s="50">
        <f t="shared" ca="1" si="1670"/>
        <v>-427.20902248155943</v>
      </c>
      <c r="O3495" s="50">
        <f t="shared" ca="1" si="1670"/>
        <v>0</v>
      </c>
      <c r="P3495" s="50">
        <f t="shared" ca="1" si="1670"/>
        <v>0</v>
      </c>
      <c r="Q3495" s="50">
        <f t="shared" ca="1" si="1670"/>
        <v>0</v>
      </c>
      <c r="R3495" s="50">
        <f t="shared" ca="1" si="1670"/>
        <v>-427.20902248155943</v>
      </c>
      <c r="S3495" s="50">
        <f t="shared" ca="1" si="1670"/>
        <v>-87.340938956097006</v>
      </c>
      <c r="T3495" s="50">
        <f t="shared" ca="1" si="1670"/>
        <v>0</v>
      </c>
      <c r="U3495" s="50">
        <f t="shared" ca="1" si="1670"/>
        <v>0</v>
      </c>
      <c r="V3495" s="50">
        <f t="shared" ca="1" si="1670"/>
        <v>0</v>
      </c>
      <c r="W3495" s="50">
        <f t="shared" ca="1" si="1670"/>
        <v>-87.340938956097006</v>
      </c>
      <c r="X3495" s="50">
        <f t="shared" ca="1" si="1670"/>
        <v>492.9989216022405</v>
      </c>
      <c r="Y3495" s="50">
        <f t="shared" ca="1" si="1670"/>
        <v>0</v>
      </c>
      <c r="Z3495" s="50">
        <f t="shared" ca="1" si="1670"/>
        <v>492.9989216022405</v>
      </c>
      <c r="AA3495" s="50">
        <f t="shared" ca="1" si="1670"/>
        <v>15.374435248183879</v>
      </c>
      <c r="AB3495" s="50">
        <f t="shared" ca="1" si="1670"/>
        <v>1308.8891831603949</v>
      </c>
      <c r="AC3495" s="50">
        <f t="shared" ca="1" si="1670"/>
        <v>335.541468404331</v>
      </c>
    </row>
    <row r="3496" spans="2:29" hidden="1" outlineLevel="1">
      <c r="E3496" s="11"/>
      <c r="G3496" s="52" t="str">
        <f>$G$13</f>
        <v>ENERGY</v>
      </c>
      <c r="H3496" s="50">
        <f t="shared" ref="H3496:AC3496" ca="1" si="1671">H3487*$E$3490</f>
        <v>-107185.59994807847</v>
      </c>
      <c r="I3496" s="50">
        <f t="shared" ca="1" si="1671"/>
        <v>-1202.1380031784101</v>
      </c>
      <c r="J3496" s="50">
        <f t="shared" ca="1" si="1671"/>
        <v>-1544.293409105306</v>
      </c>
      <c r="K3496" s="50">
        <f t="shared" ca="1" si="1671"/>
        <v>-65.03349003292692</v>
      </c>
      <c r="L3496" s="50">
        <f t="shared" ca="1" si="1671"/>
        <v>175.8488226716681</v>
      </c>
      <c r="M3496" s="50">
        <f t="shared" ca="1" si="1671"/>
        <v>-1433.4780764665475</v>
      </c>
      <c r="N3496" s="50">
        <f t="shared" ca="1" si="1671"/>
        <v>-4293.5815276824524</v>
      </c>
      <c r="O3496" s="50">
        <f t="shared" ca="1" si="1671"/>
        <v>-2390.4182990824224</v>
      </c>
      <c r="P3496" s="50">
        <f t="shared" ca="1" si="1671"/>
        <v>-466.47598735153741</v>
      </c>
      <c r="Q3496" s="50">
        <f t="shared" ca="1" si="1671"/>
        <v>14.567944276969127</v>
      </c>
      <c r="R3496" s="50">
        <f t="shared" ca="1" si="1671"/>
        <v>-7135.9078698394605</v>
      </c>
      <c r="S3496" s="50">
        <f t="shared" ca="1" si="1671"/>
        <v>57.310467076925917</v>
      </c>
      <c r="T3496" s="50">
        <f t="shared" ca="1" si="1671"/>
        <v>-12078.671110219149</v>
      </c>
      <c r="U3496" s="50">
        <f t="shared" ca="1" si="1671"/>
        <v>-71662.316382030534</v>
      </c>
      <c r="V3496" s="50">
        <f t="shared" ca="1" si="1671"/>
        <v>-13418.69398844227</v>
      </c>
      <c r="W3496" s="50">
        <f t="shared" ca="1" si="1671"/>
        <v>-97102.371013615091</v>
      </c>
      <c r="X3496" s="50">
        <f t="shared" ca="1" si="1671"/>
        <v>-530.00384787431756</v>
      </c>
      <c r="Y3496" s="50">
        <f t="shared" ca="1" si="1671"/>
        <v>-4.6586575923680185</v>
      </c>
      <c r="Z3496" s="50">
        <f t="shared" ca="1" si="1671"/>
        <v>-534.66250546668869</v>
      </c>
      <c r="AA3496" s="50">
        <f t="shared" ca="1" si="1671"/>
        <v>-2.4323902836532181E-3</v>
      </c>
      <c r="AB3496" s="50">
        <f t="shared" ca="1" si="1671"/>
        <v>162.02959940994998</v>
      </c>
      <c r="AC3496" s="50">
        <f t="shared" ca="1" si="1671"/>
        <v>60.930353467922622</v>
      </c>
    </row>
    <row r="3497" spans="2:29" hidden="1" outlineLevel="1">
      <c r="E3497" s="11"/>
      <c r="G3497" s="52" t="str">
        <f>$G$14</f>
        <v>CUSTOMER</v>
      </c>
      <c r="H3497" s="50">
        <f t="shared" ref="H3497:AC3497" ca="1" si="1672">H3488*$E$3490</f>
        <v>809.00473789797002</v>
      </c>
      <c r="I3497" s="50">
        <f t="shared" ca="1" si="1672"/>
        <v>-26011.587161400941</v>
      </c>
      <c r="J3497" s="50">
        <f t="shared" ca="1" si="1672"/>
        <v>1745.9805595731355</v>
      </c>
      <c r="K3497" s="50">
        <f t="shared" ca="1" si="1672"/>
        <v>-195.99194636402333</v>
      </c>
      <c r="L3497" s="50">
        <f t="shared" ca="1" si="1672"/>
        <v>-91.607551300287625</v>
      </c>
      <c r="M3497" s="50">
        <f t="shared" ca="1" si="1672"/>
        <v>1458.3810619088263</v>
      </c>
      <c r="N3497" s="50">
        <f t="shared" ca="1" si="1672"/>
        <v>-35.221839886187318</v>
      </c>
      <c r="O3497" s="50">
        <f t="shared" ca="1" si="1672"/>
        <v>149.0951059097689</v>
      </c>
      <c r="P3497" s="50">
        <f t="shared" ca="1" si="1672"/>
        <v>29.573364779759789</v>
      </c>
      <c r="Q3497" s="50">
        <f t="shared" ca="1" si="1672"/>
        <v>-50.33153489858433</v>
      </c>
      <c r="R3497" s="50">
        <f t="shared" ca="1" si="1672"/>
        <v>93.115095904756885</v>
      </c>
      <c r="S3497" s="50">
        <f t="shared" ca="1" si="1672"/>
        <v>-0.99467565695819837</v>
      </c>
      <c r="T3497" s="50">
        <f t="shared" ca="1" si="1672"/>
        <v>111.29884781050502</v>
      </c>
      <c r="U3497" s="50">
        <f t="shared" ca="1" si="1672"/>
        <v>53.216115726015062</v>
      </c>
      <c r="V3497" s="50">
        <f t="shared" ca="1" si="1672"/>
        <v>111.21373347045272</v>
      </c>
      <c r="W3497" s="50">
        <f t="shared" ca="1" si="1672"/>
        <v>274.73402135001425</v>
      </c>
      <c r="X3497" s="50">
        <f t="shared" ca="1" si="1672"/>
        <v>29.518417436107626</v>
      </c>
      <c r="Y3497" s="50">
        <f t="shared" ca="1" si="1672"/>
        <v>-0.51957810378413416</v>
      </c>
      <c r="Z3497" s="50">
        <f t="shared" ca="1" si="1672"/>
        <v>28.998839332323517</v>
      </c>
      <c r="AA3497" s="50">
        <f t="shared" ca="1" si="1672"/>
        <v>7.3486863750268618</v>
      </c>
      <c r="AB3497" s="50">
        <f t="shared" ca="1" si="1672"/>
        <v>21422.131625873149</v>
      </c>
      <c r="AC3497" s="50">
        <f t="shared" ca="1" si="1672"/>
        <v>3535.8825685548591</v>
      </c>
    </row>
    <row r="3498" spans="2:29" collapsed="1">
      <c r="B3498" s="104" t="s">
        <v>356</v>
      </c>
      <c r="E3498" s="4">
        <f>E3489*$E$3490</f>
        <v>-710981.42553377885</v>
      </c>
      <c r="G3498" s="52" t="str">
        <f>$G$15</f>
        <v>TOTAL</v>
      </c>
      <c r="H3498" s="50">
        <f t="shared" ref="H3498:AC3498" ca="1" si="1673">H3489*$E$3490</f>
        <v>-710981.42553377734</v>
      </c>
      <c r="I3498" s="50">
        <f t="shared" ca="1" si="1673"/>
        <v>-686221.50846861245</v>
      </c>
      <c r="J3498" s="50">
        <f t="shared" ca="1" si="1673"/>
        <v>11779.703795903864</v>
      </c>
      <c r="K3498" s="50">
        <f t="shared" ca="1" si="1673"/>
        <v>-1050.8992697221261</v>
      </c>
      <c r="L3498" s="50">
        <f t="shared" ca="1" si="1673"/>
        <v>-107.58814514968634</v>
      </c>
      <c r="M3498" s="50">
        <f t="shared" ca="1" si="1673"/>
        <v>10621.216381032023</v>
      </c>
      <c r="N3498" s="50">
        <f t="shared" ca="1" si="1673"/>
        <v>-16475.537692089092</v>
      </c>
      <c r="O3498" s="50">
        <f t="shared" ca="1" si="1673"/>
        <v>6308.9263030364427</v>
      </c>
      <c r="P3498" s="50">
        <f t="shared" ca="1" si="1673"/>
        <v>-501.54277113147748</v>
      </c>
      <c r="Q3498" s="50">
        <f t="shared" ca="1" si="1673"/>
        <v>-152.83941574755929</v>
      </c>
      <c r="R3498" s="50">
        <f t="shared" ca="1" si="1673"/>
        <v>-10820.993575931641</v>
      </c>
      <c r="S3498" s="50">
        <f t="shared" ca="1" si="1673"/>
        <v>-1193.0446846489833</v>
      </c>
      <c r="T3498" s="50">
        <f t="shared" ca="1" si="1673"/>
        <v>20207.10867332363</v>
      </c>
      <c r="U3498" s="50">
        <f t="shared" ca="1" si="1673"/>
        <v>-74697.176232430691</v>
      </c>
      <c r="V3498" s="50">
        <f t="shared" ca="1" si="1673"/>
        <v>1163.2906631565986</v>
      </c>
      <c r="W3498" s="50">
        <f t="shared" ca="1" si="1673"/>
        <v>-54519.821580599462</v>
      </c>
      <c r="X3498" s="50">
        <f t="shared" ca="1" si="1673"/>
        <v>1911.6480493302968</v>
      </c>
      <c r="Y3498" s="50">
        <f t="shared" ca="1" si="1673"/>
        <v>-132.11381589578974</v>
      </c>
      <c r="Z3498" s="50">
        <f t="shared" ca="1" si="1673"/>
        <v>1779.5342334344991</v>
      </c>
      <c r="AA3498" s="50">
        <f t="shared" ca="1" si="1673"/>
        <v>135.28248170191011</v>
      </c>
      <c r="AB3498" s="50">
        <f t="shared" ca="1" si="1673"/>
        <v>23860.833540792217</v>
      </c>
      <c r="AC3498" s="50">
        <f t="shared" ca="1" si="1673"/>
        <v>4184.0314544055609</v>
      </c>
    </row>
    <row r="3499" spans="2:29" hidden="1" outlineLevel="1">
      <c r="E3499" s="48"/>
      <c r="F3499" s="175" t="str">
        <f>F3506</f>
        <v>RB_GUP</v>
      </c>
      <c r="G3499" s="52" t="str">
        <f>$G$8</f>
        <v>PRODUCTION</v>
      </c>
      <c r="H3499" s="4">
        <f t="shared" ref="H3499:H3506" ca="1" si="1674">SUBTOTAL(9,I3499:AC3499)</f>
        <v>201.61237631399132</v>
      </c>
      <c r="I3499" s="5">
        <f ca="1">VLOOKUP(CONCATENATE($F3499," ",$G3499),AllocFactorMatrix,(I$4+1),FALSE)*$E3506</f>
        <v>103.70657976281289</v>
      </c>
      <c r="J3499" s="5">
        <f ca="1">VLOOKUP(CONCATENATE($F3499," ",$G3499),AllocFactorMatrix,(J$4+1),FALSE)*$E3506</f>
        <v>24.184390344912309</v>
      </c>
      <c r="K3499" s="5">
        <f ca="1">VLOOKUP(CONCATENATE($F3499," ",$G3499),AllocFactorMatrix,(K$4+1),FALSE)*$E3506</f>
        <v>0.33625878946309351</v>
      </c>
      <c r="L3499" s="5">
        <f ca="1">VLOOKUP(CONCATENATE($F3499," ",$G3499),AllocFactorMatrix,(L$4+1),FALSE)*$E3506</f>
        <v>4.6832008217334915E-2</v>
      </c>
      <c r="M3499" s="5">
        <f t="shared" ref="M3499:M3506" ca="1" si="1675">SUBTOTAL(9,J3499:L3499)</f>
        <v>24.56748114259274</v>
      </c>
      <c r="N3499" s="5">
        <f ca="1">VLOOKUP(CONCATENATE($F3499," ",$G3499),AllocFactorMatrix,(N$4+1),FALSE)*$E3506</f>
        <v>14.394747376424469</v>
      </c>
      <c r="O3499" s="5">
        <f ca="1">VLOOKUP(CONCATENATE($F3499," ",$G3499),AllocFactorMatrix,(O$4+1),FALSE)*$E3506</f>
        <v>2.5794176038539161</v>
      </c>
      <c r="P3499" s="5">
        <f ca="1">VLOOKUP(CONCATENATE($F3499," ",$G3499),AllocFactorMatrix,(P$4+1),FALSE)*$E3506</f>
        <v>0.52307956758198393</v>
      </c>
      <c r="Q3499" s="5">
        <f ca="1">VLOOKUP(CONCATENATE($F3499," ",$G3499),AllocFactorMatrix,(Q$4+1),FALSE)*$E3506</f>
        <v>1.9863710030853358E-2</v>
      </c>
      <c r="R3499" s="5">
        <f ca="1">SUBTOTAL(9,N3499:Q3499)</f>
        <v>17.517108257891223</v>
      </c>
      <c r="S3499" s="5">
        <f ca="1">VLOOKUP(CONCATENATE($F3499," ",$G3499),AllocFactorMatrix,(S$4+1),FALSE)*$E3506</f>
        <v>0.68169453888141041</v>
      </c>
      <c r="T3499" s="5">
        <f ca="1">VLOOKUP(CONCATENATE($F3499," ",$G3499),AllocFactorMatrix,(T$4+1),FALSE)*$E3506</f>
        <v>9.2032699191444109</v>
      </c>
      <c r="U3499" s="5">
        <f ca="1">VLOOKUP(CONCATENATE($F3499," ",$G3499),AllocFactorMatrix,(U$4+1),FALSE)*$E3506</f>
        <v>35.198812973595828</v>
      </c>
      <c r="V3499" s="5">
        <f ca="1">VLOOKUP(CONCATENATE($F3499," ",$G3499),AllocFactorMatrix,(V$4+1),FALSE)*$E3506</f>
        <v>6.3765914282520075</v>
      </c>
      <c r="W3499" s="5">
        <f ca="1">SUBTOTAL(9,S3499:V3499)</f>
        <v>51.460368859873654</v>
      </c>
      <c r="X3499" s="5">
        <f ca="1">VLOOKUP(CONCATENATE($F3499," ",$G3499),AllocFactorMatrix,(X$4+1),FALSE)*$E3506</f>
        <v>3.9507768117327835</v>
      </c>
      <c r="Y3499" s="5">
        <f ca="1">VLOOKUP(CONCATENATE($F3499," ",$G3499),AllocFactorMatrix,(Y$4+1),FALSE)*$E3506</f>
        <v>7.8907146251089466E-2</v>
      </c>
      <c r="Z3499" s="5">
        <f t="shared" ref="Z3499:Z3506" ca="1" si="1676">SUBTOTAL(9,X3499:Y3499)</f>
        <v>4.029683957983873</v>
      </c>
      <c r="AA3499" s="5">
        <f ca="1">VLOOKUP(CONCATENATE($F3499," ",$G3499),AllocFactorMatrix,(AA$4+1),FALSE)*$E3506</f>
        <v>5.2117137727475144E-2</v>
      </c>
      <c r="AB3499" s="5">
        <f ca="1">VLOOKUP(CONCATENATE($F3499," ",$G3499),AllocFactorMatrix,(AB$4+1),FALSE)*$E3506</f>
        <v>0.23153399933945507</v>
      </c>
      <c r="AC3499" s="5">
        <f ca="1">VLOOKUP(CONCATENATE($F3499," ",$G3499),AllocFactorMatrix,(AC$4+1),FALSE)*$E3506</f>
        <v>4.7503195769992179E-2</v>
      </c>
    </row>
    <row r="3500" spans="2:29" hidden="1" outlineLevel="1">
      <c r="E3500" s="48"/>
      <c r="F3500" s="175" t="str">
        <f>F3506</f>
        <v>RB_GUP</v>
      </c>
      <c r="G3500" s="52" t="str">
        <f>$G$9</f>
        <v>BULKTRAN</v>
      </c>
      <c r="H3500" s="4">
        <f t="shared" ca="1" si="1674"/>
        <v>109.48650186214107</v>
      </c>
      <c r="I3500" s="5">
        <f ca="1">VLOOKUP(CONCATENATE($F3500," ",$G3500),AllocFactorMatrix,(I$4+1),FALSE)*$E3506</f>
        <v>56.318321553008381</v>
      </c>
      <c r="J3500" s="5">
        <f ca="1">VLOOKUP(CONCATENATE($F3500," ",$G3500),AllocFactorMatrix,(J$4+1),FALSE)*$E3506</f>
        <v>13.133441244743834</v>
      </c>
      <c r="K3500" s="5">
        <f ca="1">VLOOKUP(CONCATENATE($F3500," ",$G3500),AllocFactorMatrix,(K$4+1),FALSE)*$E3506</f>
        <v>0.1826068381902077</v>
      </c>
      <c r="L3500" s="5">
        <f ca="1">VLOOKUP(CONCATENATE($F3500," ",$G3500),AllocFactorMatrix,(L$4+1),FALSE)*$E3506</f>
        <v>2.543233133123492E-2</v>
      </c>
      <c r="M3500" s="5">
        <f t="shared" ca="1" si="1675"/>
        <v>13.341480414265275</v>
      </c>
      <c r="N3500" s="5">
        <f ca="1">VLOOKUP(CONCATENATE($F3500," ",$G3500),AllocFactorMatrix,(N$4+1),FALSE)*$E3506</f>
        <v>7.8171318856905723</v>
      </c>
      <c r="O3500" s="5">
        <f ca="1">VLOOKUP(CONCATENATE($F3500," ",$G3500),AllocFactorMatrix,(O$4+1),FALSE)*$E3506</f>
        <v>1.4007642558994662</v>
      </c>
      <c r="P3500" s="5">
        <f ca="1">VLOOKUP(CONCATENATE($F3500," ",$G3500),AllocFactorMatrix,(P$4+1),FALSE)*$E3506</f>
        <v>0.28406069655624833</v>
      </c>
      <c r="Q3500" s="5">
        <f ca="1">VLOOKUP(CONCATENATE($F3500," ",$G3500),AllocFactorMatrix,(Q$4+1),FALSE)*$E3506</f>
        <v>1.0787076493235754E-2</v>
      </c>
      <c r="R3500" s="5">
        <f t="shared" ref="R3500:R3506" ca="1" si="1677">SUBTOTAL(9,N3500:Q3500)</f>
        <v>9.5127439146395218</v>
      </c>
      <c r="S3500" s="5">
        <f ca="1">VLOOKUP(CONCATENATE($F3500," ",$G3500),AllocFactorMatrix,(S$4+1),FALSE)*$E3506</f>
        <v>0.37019726549134169</v>
      </c>
      <c r="T3500" s="5">
        <f ca="1">VLOOKUP(CONCATENATE($F3500," ",$G3500),AllocFactorMatrix,(T$4+1),FALSE)*$E3506</f>
        <v>4.9978768543995606</v>
      </c>
      <c r="U3500" s="5">
        <f ca="1">VLOOKUP(CONCATENATE($F3500," ",$G3500),AllocFactorMatrix,(U$4+1),FALSE)*$E3506</f>
        <v>19.114872671193808</v>
      </c>
      <c r="V3500" s="5">
        <f ca="1">VLOOKUP(CONCATENATE($F3500," ",$G3500),AllocFactorMatrix,(V$4+1),FALSE)*$E3506</f>
        <v>3.4628364689086615</v>
      </c>
      <c r="W3500" s="5">
        <f t="shared" ref="W3500:W3506" ca="1" si="1678">SUBTOTAL(9,S3500:V3500)</f>
        <v>27.945783259993373</v>
      </c>
      <c r="X3500" s="5">
        <f ca="1">VLOOKUP(CONCATENATE($F3500," ",$G3500),AllocFactorMatrix,(X$4+1),FALSE)*$E3506</f>
        <v>2.1454870016561922</v>
      </c>
      <c r="Y3500" s="5">
        <f ca="1">VLOOKUP(CONCATENATE($F3500," ",$G3500),AllocFactorMatrix,(Y$4+1),FALSE)*$E3506</f>
        <v>4.2850878368207619E-2</v>
      </c>
      <c r="Z3500" s="5">
        <f t="shared" ca="1" si="1676"/>
        <v>2.1883378800243998</v>
      </c>
      <c r="AA3500" s="5">
        <f ca="1">VLOOKUP(CONCATENATE($F3500," ",$G3500),AllocFactorMatrix,(AA$4+1),FALSE)*$E3506</f>
        <v>2.8302444528315807E-2</v>
      </c>
      <c r="AB3500" s="5">
        <f ca="1">VLOOKUP(CONCATENATE($F3500," ",$G3500),AllocFactorMatrix,(AB$4+1),FALSE)*$E3506</f>
        <v>0.12573557295088048</v>
      </c>
      <c r="AC3500" s="5">
        <f ca="1">VLOOKUP(CONCATENATE($F3500," ",$G3500),AllocFactorMatrix,(AC$4+1),FALSE)*$E3506</f>
        <v>2.5796822730906773E-2</v>
      </c>
    </row>
    <row r="3501" spans="2:29" hidden="1" outlineLevel="1">
      <c r="E3501" s="48"/>
      <c r="F3501" s="175" t="str">
        <f>F3506</f>
        <v>RB_GUP</v>
      </c>
      <c r="G3501" s="52" t="str">
        <f>$G$10</f>
        <v>SUBTRAN</v>
      </c>
      <c r="H3501" s="4">
        <f t="shared" ca="1" si="1674"/>
        <v>30.31392981794297</v>
      </c>
      <c r="I3501" s="5">
        <f ca="1">VLOOKUP(CONCATENATE($F3501," ",$G3501),AllocFactorMatrix,(I$4+1),FALSE)*$E3506</f>
        <v>15.489004333971367</v>
      </c>
      <c r="J3501" s="5">
        <f ca="1">VLOOKUP(CONCATENATE($F3501," ",$G3501),AllocFactorMatrix,(J$4+1),FALSE)*$E3506</f>
        <v>3.6308842738490301</v>
      </c>
      <c r="K3501" s="5">
        <f ca="1">VLOOKUP(CONCATENATE($F3501," ",$G3501),AllocFactorMatrix,(K$4+1),FALSE)*$E3506</f>
        <v>5.0722045368781735E-2</v>
      </c>
      <c r="L3501" s="5">
        <f ca="1">VLOOKUP(CONCATENATE($F3501," ",$G3501),AllocFactorMatrix,(L$4+1),FALSE)*$E3506</f>
        <v>9.1804545443641555E-3</v>
      </c>
      <c r="M3501" s="5">
        <f t="shared" ca="1" si="1675"/>
        <v>3.6907867737621758</v>
      </c>
      <c r="N3501" s="5">
        <f ca="1">VLOOKUP(CONCATENATE($F3501," ",$G3501),AllocFactorMatrix,(N$4+1),FALSE)*$E3506</f>
        <v>2.0983913280270619</v>
      </c>
      <c r="O3501" s="5">
        <f ca="1">VLOOKUP(CONCATENATE($F3501," ",$G3501),AllocFactorMatrix,(O$4+1),FALSE)*$E3506</f>
        <v>0.37707037928016113</v>
      </c>
      <c r="P3501" s="5">
        <f ca="1">VLOOKUP(CONCATENATE($F3501," ",$G3501),AllocFactorMatrix,(P$4+1),FALSE)*$E3506</f>
        <v>9.8978067348048399E-2</v>
      </c>
      <c r="Q3501" s="5">
        <f ca="1">VLOOKUP(CONCATENATE($F3501," ",$G3501),AllocFactorMatrix,(Q$4+1),FALSE)*$E3506</f>
        <v>0</v>
      </c>
      <c r="R3501" s="5">
        <f t="shared" ca="1" si="1677"/>
        <v>2.5744397746552714</v>
      </c>
      <c r="S3501" s="5">
        <f ca="1">VLOOKUP(CONCATENATE($F3501," ",$G3501),AllocFactorMatrix,(S$4+1),FALSE)*$E3506</f>
        <v>9.4583381850591536E-2</v>
      </c>
      <c r="T3501" s="5">
        <f ca="1">VLOOKUP(CONCATENATE($F3501," ",$G3501),AllocFactorMatrix,(T$4+1),FALSE)*$E3506</f>
        <v>1.3270965629378966</v>
      </c>
      <c r="U3501" s="5">
        <f ca="1">VLOOKUP(CONCATENATE($F3501," ",$G3501),AllocFactorMatrix,(U$4+1),FALSE)*$E3506</f>
        <v>6.5436097604470618</v>
      </c>
      <c r="V3501" s="5">
        <f ca="1">VLOOKUP(CONCATENATE($F3501," ",$G3501),AllocFactorMatrix,(V$4+1),FALSE)*$E3506</f>
        <v>0</v>
      </c>
      <c r="W3501" s="5">
        <f t="shared" ca="1" si="1678"/>
        <v>7.9652897052355502</v>
      </c>
      <c r="X3501" s="5">
        <f ca="1">VLOOKUP(CONCATENATE($F3501," ",$G3501),AllocFactorMatrix,(X$4+1),FALSE)*$E3506</f>
        <v>0.57521139672686361</v>
      </c>
      <c r="Y3501" s="5">
        <f ca="1">VLOOKUP(CONCATENATE($F3501," ",$G3501),AllocFactorMatrix,(Y$4+1),FALSE)*$E3506</f>
        <v>1.1549391840122443E-2</v>
      </c>
      <c r="Z3501" s="5">
        <f t="shared" ca="1" si="1676"/>
        <v>0.5867607885669861</v>
      </c>
      <c r="AA3501" s="5">
        <f ca="1">VLOOKUP(CONCATENATE($F3501," ",$G3501),AllocFactorMatrix,(AA$4+1),FALSE)*$E3506</f>
        <v>7.6484417516198651E-3</v>
      </c>
      <c r="AB3501" s="5">
        <f ca="1">VLOOKUP(CONCATENATE($F3501," ",$G3501),AllocFactorMatrix,(AB$4+1),FALSE)*$E3506</f>
        <v>0</v>
      </c>
      <c r="AC3501" s="5">
        <f ca="1">VLOOKUP(CONCATENATE($F3501," ",$G3501),AllocFactorMatrix,(AC$4+1),FALSE)*$E3506</f>
        <v>0</v>
      </c>
    </row>
    <row r="3502" spans="2:29" hidden="1" outlineLevel="1">
      <c r="E3502" s="48"/>
      <c r="F3502" s="175" t="str">
        <f>F3506</f>
        <v>RB_GUP</v>
      </c>
      <c r="G3502" s="52" t="str">
        <f>$G$11</f>
        <v>DISTPRI</v>
      </c>
      <c r="H3502" s="4">
        <f t="shared" ca="1" si="1674"/>
        <v>121.28124858242627</v>
      </c>
      <c r="I3502" s="5">
        <f ca="1">VLOOKUP(CONCATENATE($F3502," ",$G3502),AllocFactorMatrix,(I$4+1),FALSE)*$E3506</f>
        <v>79.415818788571926</v>
      </c>
      <c r="J3502" s="5">
        <f ca="1">VLOOKUP(CONCATENATE($F3502," ",$G3502),AllocFactorMatrix,(J$4+1),FALSE)*$E3506</f>
        <v>18.58636677244532</v>
      </c>
      <c r="K3502" s="5">
        <f ca="1">VLOOKUP(CONCATENATE($F3502," ",$G3502),AllocFactorMatrix,(K$4+1),FALSE)*$E3506</f>
        <v>0.25960974070254278</v>
      </c>
      <c r="L3502" s="5">
        <f ca="1">VLOOKUP(CONCATENATE($F3502," ",$G3502),AllocFactorMatrix,(L$4+1),FALSE)*$E3506</f>
        <v>0</v>
      </c>
      <c r="M3502" s="5">
        <f t="shared" ca="1" si="1675"/>
        <v>18.845976513147864</v>
      </c>
      <c r="N3502" s="5">
        <f ca="1">VLOOKUP(CONCATENATE($F3502," ",$G3502),AllocFactorMatrix,(N$4+1),FALSE)*$E3506</f>
        <v>10.78975051779762</v>
      </c>
      <c r="O3502" s="5">
        <f ca="1">VLOOKUP(CONCATENATE($F3502," ",$G3502),AllocFactorMatrix,(O$4+1),FALSE)*$E3506</f>
        <v>1.9386936459579345</v>
      </c>
      <c r="P3502" s="5">
        <f ca="1">VLOOKUP(CONCATENATE($F3502," ",$G3502),AllocFactorMatrix,(P$4+1),FALSE)*$E3506</f>
        <v>0</v>
      </c>
      <c r="Q3502" s="5">
        <f ca="1">VLOOKUP(CONCATENATE($F3502," ",$G3502),AllocFactorMatrix,(Q$4+1),FALSE)*$E3506</f>
        <v>0</v>
      </c>
      <c r="R3502" s="5">
        <f t="shared" ca="1" si="1677"/>
        <v>12.728444163755555</v>
      </c>
      <c r="S3502" s="5">
        <f ca="1">VLOOKUP(CONCATENATE($F3502," ",$G3502),AllocFactorMatrix,(S$4+1),FALSE)*$E3506</f>
        <v>0.48787752846064886</v>
      </c>
      <c r="T3502" s="5">
        <f ca="1">VLOOKUP(CONCATENATE($F3502," ",$G3502),AllocFactorMatrix,(T$4+1),FALSE)*$E3506</f>
        <v>6.7463035333957491</v>
      </c>
      <c r="U3502" s="5">
        <f ca="1">VLOOKUP(CONCATENATE($F3502," ",$G3502),AllocFactorMatrix,(U$4+1),FALSE)*$E3506</f>
        <v>0</v>
      </c>
      <c r="V3502" s="5">
        <f ca="1">VLOOKUP(CONCATENATE($F3502," ",$G3502),AllocFactorMatrix,(V$4+1),FALSE)*$E3506</f>
        <v>0</v>
      </c>
      <c r="W3502" s="5">
        <f t="shared" ca="1" si="1678"/>
        <v>7.2341810618563978</v>
      </c>
      <c r="X3502" s="5">
        <f ca="1">VLOOKUP(CONCATENATE($F3502," ",$G3502),AllocFactorMatrix,(X$4+1),FALSE)*$E3506</f>
        <v>2.9584604361851325</v>
      </c>
      <c r="Y3502" s="5">
        <f ca="1">VLOOKUP(CONCATENATE($F3502," ",$G3502),AllocFactorMatrix,(Y$4+1),FALSE)*$E3506</f>
        <v>5.9380966474891154E-2</v>
      </c>
      <c r="Z3502" s="5">
        <f t="shared" ca="1" si="1676"/>
        <v>3.0178414026600238</v>
      </c>
      <c r="AA3502" s="5">
        <f ca="1">VLOOKUP(CONCATENATE($F3502," ",$G3502),AllocFactorMatrix,(AA$4+1),FALSE)*$E3506</f>
        <v>3.8986652434522012E-2</v>
      </c>
      <c r="AB3502" s="5">
        <f ca="1">VLOOKUP(CONCATENATE($F3502," ",$G3502),AllocFactorMatrix,(AB$4+1),FALSE)*$E3506</f>
        <v>0</v>
      </c>
      <c r="AC3502" s="5">
        <f ca="1">VLOOKUP(CONCATENATE($F3502," ",$G3502),AllocFactorMatrix,(AC$4+1),FALSE)*$E3506</f>
        <v>0</v>
      </c>
    </row>
    <row r="3503" spans="2:29" hidden="1" outlineLevel="1">
      <c r="E3503" s="48"/>
      <c r="F3503" s="175" t="str">
        <f>F3506</f>
        <v>RB_GUP</v>
      </c>
      <c r="G3503" s="52" t="str">
        <f>$G$12</f>
        <v>DISTSEC</v>
      </c>
      <c r="H3503" s="4">
        <f t="shared" ca="1" si="1674"/>
        <v>58.140596856612838</v>
      </c>
      <c r="I3503" s="5">
        <f ca="1">VLOOKUP(CONCATENATE($F3503," ",$G3503),AllocFactorMatrix,(I$4+1),FALSE)*$E3506</f>
        <v>43.146432516488638</v>
      </c>
      <c r="J3503" s="5">
        <f ca="1">VLOOKUP(CONCATENATE($F3503," ",$G3503),AllocFactorMatrix,(J$4+1),FALSE)*$E3506</f>
        <v>8.7002484546733889</v>
      </c>
      <c r="K3503" s="5">
        <f ca="1">VLOOKUP(CONCATENATE($F3503," ",$G3503),AllocFactorMatrix,(K$4+1),FALSE)*$E3506</f>
        <v>0</v>
      </c>
      <c r="L3503" s="5">
        <f ca="1">VLOOKUP(CONCATENATE($F3503," ",$G3503),AllocFactorMatrix,(L$4+1),FALSE)*$E3506</f>
        <v>0</v>
      </c>
      <c r="M3503" s="5">
        <f t="shared" ca="1" si="1675"/>
        <v>8.7002484546733889</v>
      </c>
      <c r="N3503" s="5">
        <f ca="1">VLOOKUP(CONCATENATE($F3503," ",$G3503),AllocFactorMatrix,(N$4+1),FALSE)*$E3506</f>
        <v>4.3486928638182025</v>
      </c>
      <c r="O3503" s="5">
        <f ca="1">VLOOKUP(CONCATENATE($F3503," ",$G3503),AllocFactorMatrix,(O$4+1),FALSE)*$E3506</f>
        <v>0</v>
      </c>
      <c r="P3503" s="5">
        <f ca="1">VLOOKUP(CONCATENATE($F3503," ",$G3503),AllocFactorMatrix,(P$4+1),FALSE)*$E3506</f>
        <v>0</v>
      </c>
      <c r="Q3503" s="5">
        <f ca="1">VLOOKUP(CONCATENATE($F3503," ",$G3503),AllocFactorMatrix,(Q$4+1),FALSE)*$E3506</f>
        <v>0</v>
      </c>
      <c r="R3503" s="5">
        <f t="shared" ca="1" si="1677"/>
        <v>4.3486928638182025</v>
      </c>
      <c r="S3503" s="5">
        <f ca="1">VLOOKUP(CONCATENATE($F3503," ",$G3503),AllocFactorMatrix,(S$4+1),FALSE)*$E3506</f>
        <v>0.16254395720303666</v>
      </c>
      <c r="T3503" s="5">
        <f ca="1">VLOOKUP(CONCATENATE($F3503," ",$G3503),AllocFactorMatrix,(T$4+1),FALSE)*$E3506</f>
        <v>0</v>
      </c>
      <c r="U3503" s="5">
        <f ca="1">VLOOKUP(CONCATENATE($F3503," ",$G3503),AllocFactorMatrix,(U$4+1),FALSE)*$E3506</f>
        <v>0</v>
      </c>
      <c r="V3503" s="5">
        <f ca="1">VLOOKUP(CONCATENATE($F3503," ",$G3503),AllocFactorMatrix,(V$4+1),FALSE)*$E3506</f>
        <v>0</v>
      </c>
      <c r="W3503" s="5">
        <f t="shared" ca="1" si="1678"/>
        <v>0.16254395720303666</v>
      </c>
      <c r="X3503" s="5">
        <f ca="1">VLOOKUP(CONCATENATE($F3503," ",$G3503),AllocFactorMatrix,(X$4+1),FALSE)*$E3506</f>
        <v>1.2284045913564896</v>
      </c>
      <c r="Y3503" s="5">
        <f ca="1">VLOOKUP(CONCATENATE($F3503," ",$G3503),AllocFactorMatrix,(Y$4+1),FALSE)*$E3506</f>
        <v>0</v>
      </c>
      <c r="Z3503" s="5">
        <f t="shared" ca="1" si="1676"/>
        <v>1.2284045913564896</v>
      </c>
      <c r="AA3503" s="5">
        <f ca="1">VLOOKUP(CONCATENATE($F3503," ",$G3503),AllocFactorMatrix,(AA$4+1),FALSE)*$E3506</f>
        <v>1.452412982000716E-2</v>
      </c>
      <c r="AB3503" s="5">
        <f ca="1">VLOOKUP(CONCATENATE($F3503," ",$G3503),AllocFactorMatrix,(AB$4+1),FALSE)*$E3506</f>
        <v>0.44704850596711898</v>
      </c>
      <c r="AC3503" s="5">
        <f ca="1">VLOOKUP(CONCATENATE($F3503," ",$G3503),AllocFactorMatrix,(AC$4+1),FALSE)*$E3506</f>
        <v>9.2701837285958752E-2</v>
      </c>
    </row>
    <row r="3504" spans="2:29" hidden="1" outlineLevel="1">
      <c r="E3504" s="48"/>
      <c r="F3504" s="175" t="str">
        <f>F3506</f>
        <v>RB_GUP</v>
      </c>
      <c r="G3504" s="52" t="str">
        <f>$G$13</f>
        <v>ENERGY</v>
      </c>
      <c r="H3504" s="4">
        <f t="shared" ca="1" si="1674"/>
        <v>3.7640581705534055</v>
      </c>
      <c r="I3504" s="5">
        <f ca="1">VLOOKUP(CONCATENATE($F3504," ",$G3504),AllocFactorMatrix,(I$4+1),FALSE)*$E3506</f>
        <v>1.4728240528108851</v>
      </c>
      <c r="J3504" s="5">
        <f ca="1">VLOOKUP(CONCATENATE($F3504," ",$G3504),AllocFactorMatrix,(J$4+1),FALSE)*$E3506</f>
        <v>0.42490546597755763</v>
      </c>
      <c r="K3504" s="5">
        <f ca="1">VLOOKUP(CONCATENATE($F3504," ",$G3504),AllocFactorMatrix,(K$4+1),FALSE)*$E3506</f>
        <v>5.9222752558861121E-3</v>
      </c>
      <c r="L3504" s="5">
        <f ca="1">VLOOKUP(CONCATENATE($F3504," ",$G3504),AllocFactorMatrix,(L$4+1),FALSE)*$E3506</f>
        <v>8.2792906157740098E-4</v>
      </c>
      <c r="M3504" s="5">
        <f t="shared" ca="1" si="1675"/>
        <v>0.43165567029502117</v>
      </c>
      <c r="N3504" s="5">
        <f ca="1">VLOOKUP(CONCATENATE($F3504," ",$G3504),AllocFactorMatrix,(N$4+1),FALSE)*$E3506</f>
        <v>0.27568899861149743</v>
      </c>
      <c r="O3504" s="5">
        <f ca="1">VLOOKUP(CONCATENATE($F3504," ",$G3504),AllocFactorMatrix,(O$4+1),FALSE)*$E3506</f>
        <v>4.9166090762525705E-2</v>
      </c>
      <c r="P3504" s="5">
        <f ca="1">VLOOKUP(CONCATENATE($F3504," ",$G3504),AllocFactorMatrix,(P$4+1),FALSE)*$E3506</f>
        <v>1.0012016617256472E-2</v>
      </c>
      <c r="Q3504" s="5">
        <f ca="1">VLOOKUP(CONCATENATE($F3504," ",$G3504),AllocFactorMatrix,(Q$4+1),FALSE)*$E3506</f>
        <v>3.7815725600170459E-4</v>
      </c>
      <c r="R3504" s="5">
        <f t="shared" ca="1" si="1677"/>
        <v>0.33524526324728132</v>
      </c>
      <c r="S3504" s="5">
        <f ca="1">VLOOKUP(CONCATENATE($F3504," ",$G3504),AllocFactorMatrix,(S$4+1),FALSE)*$E3506</f>
        <v>1.4437837868848842E-2</v>
      </c>
      <c r="T3504" s="5">
        <f ca="1">VLOOKUP(CONCATENATE($F3504," ",$G3504),AllocFactorMatrix,(T$4+1),FALSE)*$E3506</f>
        <v>0.22826496184101433</v>
      </c>
      <c r="U3504" s="5">
        <f ca="1">VLOOKUP(CONCATENATE($F3504," ",$G3504),AllocFactorMatrix,(U$4+1),FALSE)*$E3506</f>
        <v>0.98173044953752975</v>
      </c>
      <c r="V3504" s="5">
        <f ca="1">VLOOKUP(CONCATENATE($F3504," ",$G3504),AllocFactorMatrix,(V$4+1),FALSE)*$E3506</f>
        <v>0.1846737514783188</v>
      </c>
      <c r="W3504" s="5">
        <f t="shared" ca="1" si="1678"/>
        <v>1.4091070007257116</v>
      </c>
      <c r="X3504" s="5">
        <f ca="1">VLOOKUP(CONCATENATE($F3504," ",$G3504),AllocFactorMatrix,(X$4+1),FALSE)*$E3506</f>
        <v>7.5729035000756298E-2</v>
      </c>
      <c r="Y3504" s="5">
        <f ca="1">VLOOKUP(CONCATENATE($F3504," ",$G3504),AllocFactorMatrix,(Y$4+1),FALSE)*$E3506</f>
        <v>1.5194879811026554E-3</v>
      </c>
      <c r="Z3504" s="5">
        <f t="shared" ca="1" si="1676"/>
        <v>7.7248522981858955E-2</v>
      </c>
      <c r="AA3504" s="5">
        <f ca="1">VLOOKUP(CONCATENATE($F3504," ",$G3504),AllocFactorMatrix,(AA$4+1),FALSE)*$E3506</f>
        <v>1.355389794954752E-3</v>
      </c>
      <c r="AB3504" s="5">
        <f ca="1">VLOOKUP(CONCATENATE($F3504," ",$G3504),AllocFactorMatrix,(AB$4+1),FALSE)*$E3506</f>
        <v>3.0360267211959325E-2</v>
      </c>
      <c r="AC3504" s="5">
        <f ca="1">VLOOKUP(CONCATENATE($F3504," ",$G3504),AllocFactorMatrix,(AC$4+1),FALSE)*$E3506</f>
        <v>6.262003485732648E-3</v>
      </c>
    </row>
    <row r="3505" spans="2:29" hidden="1" outlineLevel="1">
      <c r="E3505" s="48"/>
      <c r="F3505" s="175" t="str">
        <f>F3506</f>
        <v>RB_GUP</v>
      </c>
      <c r="G3505" s="52" t="str">
        <f>$G$14</f>
        <v>CUSTOMER</v>
      </c>
      <c r="H3505" s="4">
        <f t="shared" ca="1" si="1674"/>
        <v>27.401288396332252</v>
      </c>
      <c r="I3505" s="5">
        <f ca="1">VLOOKUP(CONCATENATE($F3505," ",$G3505),AllocFactorMatrix,(I$4+1),FALSE)*$E3506</f>
        <v>13.572027201129131</v>
      </c>
      <c r="J3505" s="5">
        <f ca="1">VLOOKUP(CONCATENATE($F3505," ",$G3505),AllocFactorMatrix,(J$4+1),FALSE)*$E3506</f>
        <v>4.3256010459230119</v>
      </c>
      <c r="K3505" s="5">
        <f ca="1">VLOOKUP(CONCATENATE($F3505," ",$G3505),AllocFactorMatrix,(K$4+1),FALSE)*$E3506</f>
        <v>0.27610843379944822</v>
      </c>
      <c r="L3505" s="5">
        <f ca="1">VLOOKUP(CONCATENATE($F3505," ",$G3505),AllocFactorMatrix,(L$4+1),FALSE)*$E3506</f>
        <v>4.6437764494739804E-2</v>
      </c>
      <c r="M3505" s="5">
        <f t="shared" ca="1" si="1675"/>
        <v>4.6481472442172</v>
      </c>
      <c r="N3505" s="5">
        <f ca="1">VLOOKUP(CONCATENATE($F3505," ",$G3505),AllocFactorMatrix,(N$4+1),FALSE)*$E3506</f>
        <v>0.3372405887452225</v>
      </c>
      <c r="O3505" s="5">
        <f ca="1">VLOOKUP(CONCATENATE($F3505," ",$G3505),AllocFactorMatrix,(O$4+1),FALSE)*$E3506</f>
        <v>9.7481213279607501E-2</v>
      </c>
      <c r="P3505" s="5">
        <f ca="1">VLOOKUP(CONCATENATE($F3505," ",$G3505),AllocFactorMatrix,(P$4+1),FALSE)*$E3506</f>
        <v>0.11418829779398826</v>
      </c>
      <c r="Q3505" s="5">
        <f ca="1">VLOOKUP(CONCATENATE($F3505," ",$G3505),AllocFactorMatrix,(Q$4+1),FALSE)*$E3506</f>
        <v>1.4267548825804405E-2</v>
      </c>
      <c r="R3505" s="5">
        <f t="shared" ca="1" si="1677"/>
        <v>0.56317764864462272</v>
      </c>
      <c r="S3505" s="5">
        <f ca="1">VLOOKUP(CONCATENATE($F3505," ",$G3505),AllocFactorMatrix,(S$4+1),FALSE)*$E3506</f>
        <v>2.2329621090268702E-3</v>
      </c>
      <c r="T3505" s="5">
        <f ca="1">VLOOKUP(CONCATENATE($F3505," ",$G3505),AllocFactorMatrix,(T$4+1),FALSE)*$E3506</f>
        <v>6.9189413463853752E-2</v>
      </c>
      <c r="U3505" s="5">
        <f ca="1">VLOOKUP(CONCATENATE($F3505," ",$G3505),AllocFactorMatrix,(U$4+1),FALSE)*$E3506</f>
        <v>0.19194035048870201</v>
      </c>
      <c r="V3505" s="5">
        <f ca="1">VLOOKUP(CONCATENATE($F3505," ",$G3505),AllocFactorMatrix,(V$4+1),FALSE)*$E3506</f>
        <v>5.7072186088004406E-2</v>
      </c>
      <c r="W3505" s="5">
        <f t="shared" ca="1" si="1678"/>
        <v>0.32043491214958703</v>
      </c>
      <c r="X3505" s="5">
        <f ca="1">VLOOKUP(CONCATENATE($F3505," ",$G3505),AllocFactorMatrix,(X$4+1),FALSE)*$E3506</f>
        <v>6.8150663497552819E-2</v>
      </c>
      <c r="Y3505" s="5">
        <f ca="1">VLOOKUP(CONCATENATE($F3505," ",$G3505),AllocFactorMatrix,(Y$4+1),FALSE)*$E3506</f>
        <v>1.2761142636048392E-3</v>
      </c>
      <c r="Z3505" s="5">
        <f t="shared" ca="1" si="1676"/>
        <v>6.942677776115766E-2</v>
      </c>
      <c r="AA3505" s="5">
        <f ca="1">VLOOKUP(CONCATENATE($F3505," ",$G3505),AllocFactorMatrix,(AA$4+1),FALSE)*$E3506</f>
        <v>6.59279248661334E-3</v>
      </c>
      <c r="AB3505" s="5">
        <f ca="1">VLOOKUP(CONCATENATE($F3505," ",$G3505),AllocFactorMatrix,(AB$4+1),FALSE)*$E3506</f>
        <v>7.2450970303748941</v>
      </c>
      <c r="AC3505" s="5">
        <f ca="1">VLOOKUP(CONCATENATE($F3505," ",$G3505),AllocFactorMatrix,(AC$4+1),FALSE)*$E3506</f>
        <v>0.97638478956905417</v>
      </c>
    </row>
    <row r="3506" spans="2:29" collapsed="1">
      <c r="D3506" s="52" t="s">
        <v>353</v>
      </c>
      <c r="E3506" s="39">
        <v>552</v>
      </c>
      <c r="F3506" s="93" t="s">
        <v>73</v>
      </c>
      <c r="G3506" s="52" t="str">
        <f>$G$15</f>
        <v>TOTAL</v>
      </c>
      <c r="H3506" s="4">
        <f t="shared" ca="1" si="1674"/>
        <v>552.00000000000011</v>
      </c>
      <c r="I3506" s="5">
        <f ca="1">VLOOKUP(CONCATENATE($F3506," ",$G3506),AllocFactorMatrix,(I$4+1),FALSE)*$E3506</f>
        <v>313.12100820879323</v>
      </c>
      <c r="J3506" s="5">
        <f ca="1">VLOOKUP(CONCATENATE($F3506," ",$G3506),AllocFactorMatrix,(J$4+1),FALSE)*$E3506</f>
        <v>72.985837602524455</v>
      </c>
      <c r="K3506" s="5">
        <f ca="1">VLOOKUP(CONCATENATE($F3506," ",$G3506),AllocFactorMatrix,(K$4+1),FALSE)*$E3506</f>
        <v>1.1112281227799603</v>
      </c>
      <c r="L3506" s="5">
        <f ca="1">VLOOKUP(CONCATENATE($F3506," ",$G3506),AllocFactorMatrix,(L$4+1),FALSE)*$E3506</f>
        <v>0.12871048764925122</v>
      </c>
      <c r="M3506" s="5">
        <f t="shared" ca="1" si="1675"/>
        <v>74.225776212953676</v>
      </c>
      <c r="N3506" s="5">
        <f ca="1">VLOOKUP(CONCATENATE($F3506," ",$G3506),AllocFactorMatrix,(N$4+1),FALSE)*$E3506</f>
        <v>40.06164355911465</v>
      </c>
      <c r="O3506" s="5">
        <f ca="1">VLOOKUP(CONCATENATE($F3506," ",$G3506),AllocFactorMatrix,(O$4+1),FALSE)*$E3506</f>
        <v>6.4425931890336114</v>
      </c>
      <c r="P3506" s="5">
        <f ca="1">VLOOKUP(CONCATENATE($F3506," ",$G3506),AllocFactorMatrix,(P$4+1),FALSE)*$E3506</f>
        <v>1.0303186458975253</v>
      </c>
      <c r="Q3506" s="5">
        <f ca="1">VLOOKUP(CONCATENATE($F3506," ",$G3506),AllocFactorMatrix,(Q$4+1),FALSE)*$E3506</f>
        <v>4.5296492605895224E-2</v>
      </c>
      <c r="R3506" s="5">
        <f t="shared" ca="1" si="1677"/>
        <v>47.579851886651674</v>
      </c>
      <c r="S3506" s="5">
        <f ca="1">VLOOKUP(CONCATENATE($F3506," ",$G3506),AllocFactorMatrix,(S$4+1),FALSE)*$E3506</f>
        <v>1.8135674718649049</v>
      </c>
      <c r="T3506" s="5">
        <f ca="1">VLOOKUP(CONCATENATE($F3506," ",$G3506),AllocFactorMatrix,(T$4+1),FALSE)*$E3506</f>
        <v>22.572001245182488</v>
      </c>
      <c r="U3506" s="5">
        <f ca="1">VLOOKUP(CONCATENATE($F3506," ",$G3506),AllocFactorMatrix,(U$4+1),FALSE)*$E3506</f>
        <v>62.030966205262928</v>
      </c>
      <c r="V3506" s="5">
        <f ca="1">VLOOKUP(CONCATENATE($F3506," ",$G3506),AllocFactorMatrix,(V$4+1),FALSE)*$E3506</f>
        <v>10.081173834726993</v>
      </c>
      <c r="W3506" s="5">
        <f t="shared" ca="1" si="1678"/>
        <v>96.497708757037316</v>
      </c>
      <c r="X3506" s="5">
        <f ca="1">VLOOKUP(CONCATENATE($F3506," ",$G3506),AllocFactorMatrix,(X$4+1),FALSE)*$E3506</f>
        <v>11.00221993615577</v>
      </c>
      <c r="Y3506" s="5">
        <f ca="1">VLOOKUP(CONCATENATE($F3506," ",$G3506),AllocFactorMatrix,(Y$4+1),FALSE)*$E3506</f>
        <v>0.19548398517901816</v>
      </c>
      <c r="Z3506" s="5">
        <f t="shared" ca="1" si="1676"/>
        <v>11.197703921334789</v>
      </c>
      <c r="AA3506" s="5">
        <f ca="1">VLOOKUP(CONCATENATE($F3506," ",$G3506),AllocFactorMatrix,(AA$4+1),FALSE)*$E3506</f>
        <v>0.14952698854350807</v>
      </c>
      <c r="AB3506" s="5">
        <f ca="1">VLOOKUP(CONCATENATE($F3506," ",$G3506),AllocFactorMatrix,(AB$4+1),FALSE)*$E3506</f>
        <v>8.0797753758443083</v>
      </c>
      <c r="AC3506" s="5">
        <f ca="1">VLOOKUP(CONCATENATE($F3506," ",$G3506),AllocFactorMatrix,(AC$4+1),FALSE)*$E3506</f>
        <v>1.1486486488416445</v>
      </c>
    </row>
    <row r="3507" spans="2:29" hidden="1" outlineLevel="1">
      <c r="F3507" s="175"/>
      <c r="G3507" s="52" t="str">
        <f>$G$8</f>
        <v>PRODUCTION</v>
      </c>
      <c r="H3507" s="11">
        <f t="shared" ref="H3507:AC3507" ca="1" si="1679">+H3491+H3499</f>
        <v>-290073.20033925242</v>
      </c>
      <c r="I3507" s="11">
        <f t="shared" ca="1" si="1679"/>
        <v>-244068.96585881131</v>
      </c>
      <c r="J3507" s="11">
        <f t="shared" ca="1" si="1679"/>
        <v>-1477.9472978864251</v>
      </c>
      <c r="K3507" s="11">
        <f t="shared" ca="1" si="1679"/>
        <v>-416.76813932525766</v>
      </c>
      <c r="L3507" s="11">
        <f t="shared" ca="1" si="1679"/>
        <v>10.491135167725673</v>
      </c>
      <c r="M3507" s="11">
        <f t="shared" ca="1" si="1679"/>
        <v>-1884.2243020439619</v>
      </c>
      <c r="N3507" s="11">
        <f t="shared" ca="1" si="1679"/>
        <v>-10039.543590345087</v>
      </c>
      <c r="O3507" s="11">
        <f t="shared" ca="1" si="1679"/>
        <v>1131.5561211807521</v>
      </c>
      <c r="P3507" s="11">
        <f t="shared" ca="1" si="1679"/>
        <v>-416.51315145988679</v>
      </c>
      <c r="Q3507" s="11">
        <f t="shared" ca="1" si="1679"/>
        <v>-66.86704222591986</v>
      </c>
      <c r="R3507" s="11">
        <f t="shared" ca="1" si="1679"/>
        <v>-9391.3676628501089</v>
      </c>
      <c r="S3507" s="11">
        <f t="shared" ca="1" si="1679"/>
        <v>-537.7632952067413</v>
      </c>
      <c r="T3507" s="11">
        <f t="shared" ca="1" si="1679"/>
        <v>4221.5592819399644</v>
      </c>
      <c r="U3507" s="11">
        <f t="shared" ca="1" si="1679"/>
        <v>-41806.946750923868</v>
      </c>
      <c r="V3507" s="11">
        <f t="shared" ca="1" si="1679"/>
        <v>2860.7679612545967</v>
      </c>
      <c r="W3507" s="11">
        <f t="shared" ca="1" si="1679"/>
        <v>-35262.382802935907</v>
      </c>
      <c r="X3507" s="11">
        <f t="shared" ca="1" si="1679"/>
        <v>-213.24408128864263</v>
      </c>
      <c r="Y3507" s="11">
        <f t="shared" ca="1" si="1679"/>
        <v>-66.128219339995752</v>
      </c>
      <c r="Z3507" s="11">
        <f t="shared" ca="1" si="1679"/>
        <v>-279.37230062863119</v>
      </c>
      <c r="AA3507" s="11">
        <f t="shared" ca="1" si="1679"/>
        <v>37.306214105507614</v>
      </c>
      <c r="AB3507" s="11">
        <f t="shared" ca="1" si="1679"/>
        <v>613.86778299150296</v>
      </c>
      <c r="AC3507" s="11">
        <f t="shared" ca="1" si="1679"/>
        <v>161.93859092096156</v>
      </c>
    </row>
    <row r="3508" spans="2:29" hidden="1" outlineLevel="1">
      <c r="F3508" s="175"/>
      <c r="G3508" s="52" t="str">
        <f>$G$9</f>
        <v>BULKTRAN</v>
      </c>
      <c r="H3508" s="11">
        <f t="shared" ref="H3508:AC3508" ca="1" si="1680">+H3492+H3500</f>
        <v>-70308.636543482324</v>
      </c>
      <c r="I3508" s="11">
        <f t="shared" ca="1" si="1680"/>
        <v>-130794.19236378072</v>
      </c>
      <c r="J3508" s="11">
        <f t="shared" ca="1" si="1680"/>
        <v>2881.6874080045409</v>
      </c>
      <c r="K3508" s="11">
        <f t="shared" ca="1" si="1680"/>
        <v>-144.77670392823595</v>
      </c>
      <c r="L3508" s="11">
        <f t="shared" ca="1" si="1680"/>
        <v>-152.73163480928721</v>
      </c>
      <c r="M3508" s="11">
        <f t="shared" ca="1" si="1680"/>
        <v>2584.1790692670152</v>
      </c>
      <c r="N3508" s="11">
        <f t="shared" ca="1" si="1680"/>
        <v>-468.93063100073942</v>
      </c>
      <c r="O3508" s="11">
        <f t="shared" ca="1" si="1680"/>
        <v>3349.6245513610738</v>
      </c>
      <c r="P3508" s="11">
        <f t="shared" ca="1" si="1680"/>
        <v>268.55084629661764</v>
      </c>
      <c r="Q3508" s="11">
        <f t="shared" ca="1" si="1680"/>
        <v>-50.178132113500176</v>
      </c>
      <c r="R3508" s="11">
        <f t="shared" ca="1" si="1680"/>
        <v>3099.0666345434488</v>
      </c>
      <c r="S3508" s="11">
        <f t="shared" ca="1" si="1680"/>
        <v>-299.16372383850529</v>
      </c>
      <c r="T3508" s="11">
        <f t="shared" ca="1" si="1680"/>
        <v>12863.228461825374</v>
      </c>
      <c r="U3508" s="11">
        <f t="shared" ca="1" si="1680"/>
        <v>29449.993195267347</v>
      </c>
      <c r="V3508" s="11">
        <f t="shared" ca="1" si="1680"/>
        <v>11619.842384771002</v>
      </c>
      <c r="W3508" s="11">
        <f t="shared" ca="1" si="1680"/>
        <v>53633.900318025218</v>
      </c>
      <c r="X3508" s="11">
        <f t="shared" ca="1" si="1680"/>
        <v>725.08090112878256</v>
      </c>
      <c r="Y3508" s="11">
        <f t="shared" ca="1" si="1680"/>
        <v>-27.005391810879921</v>
      </c>
      <c r="Z3508" s="11">
        <f t="shared" ca="1" si="1680"/>
        <v>698.07550931790263</v>
      </c>
      <c r="AA3508" s="11">
        <f t="shared" ca="1" si="1680"/>
        <v>26.249897139447349</v>
      </c>
      <c r="AB3508" s="11">
        <f t="shared" ca="1" si="1680"/>
        <v>354.27261892949775</v>
      </c>
      <c r="AC3508" s="11">
        <f t="shared" ca="1" si="1680"/>
        <v>89.811773075985684</v>
      </c>
    </row>
    <row r="3509" spans="2:29" hidden="1" outlineLevel="1">
      <c r="F3509" s="175"/>
      <c r="G3509" s="52" t="str">
        <f>$G$10</f>
        <v>SUBTRAN</v>
      </c>
      <c r="H3509" s="11">
        <f t="shared" ref="H3509:AC3509" ca="1" si="1681">+H3493+H3501</f>
        <v>-21388.742718485901</v>
      </c>
      <c r="I3509" s="11">
        <f t="shared" ca="1" si="1681"/>
        <v>-35178.984703632806</v>
      </c>
      <c r="J3509" s="11">
        <f t="shared" ca="1" si="1681"/>
        <v>575.20327353323728</v>
      </c>
      <c r="K3509" s="11">
        <f t="shared" ca="1" si="1681"/>
        <v>-41.185521034246214</v>
      </c>
      <c r="L3509" s="11">
        <f t="shared" ca="1" si="1681"/>
        <v>-49.507472085411052</v>
      </c>
      <c r="M3509" s="11">
        <f t="shared" ca="1" si="1681"/>
        <v>484.51028041357785</v>
      </c>
      <c r="N3509" s="11">
        <f t="shared" ca="1" si="1681"/>
        <v>-226.38333670867709</v>
      </c>
      <c r="O3509" s="11">
        <f t="shared" ca="1" si="1681"/>
        <v>842.22169408652553</v>
      </c>
      <c r="P3509" s="11">
        <f t="shared" ca="1" si="1681"/>
        <v>84.228274935057328</v>
      </c>
      <c r="Q3509" s="11">
        <f t="shared" ca="1" si="1681"/>
        <v>0</v>
      </c>
      <c r="R3509" s="11">
        <f t="shared" ca="1" si="1681"/>
        <v>700.06663231290497</v>
      </c>
      <c r="S3509" s="11">
        <f t="shared" ca="1" si="1681"/>
        <v>-77.884559305144577</v>
      </c>
      <c r="T3509" s="11">
        <f t="shared" ca="1" si="1681"/>
        <v>3197.691336357153</v>
      </c>
      <c r="U3509" s="11">
        <f t="shared" ca="1" si="1681"/>
        <v>9329.7348849354712</v>
      </c>
      <c r="V3509" s="11">
        <f t="shared" ca="1" si="1681"/>
        <v>0</v>
      </c>
      <c r="W3509" s="11">
        <f t="shared" ca="1" si="1681"/>
        <v>12449.541661987487</v>
      </c>
      <c r="X3509" s="11">
        <f t="shared" ca="1" si="1681"/>
        <v>157.26079902492381</v>
      </c>
      <c r="Y3509" s="11">
        <f t="shared" ca="1" si="1681"/>
        <v>-7.5427108095072608</v>
      </c>
      <c r="Z3509" s="11">
        <f t="shared" ca="1" si="1681"/>
        <v>149.71808821541657</v>
      </c>
      <c r="AA3509" s="11">
        <f t="shared" ca="1" si="1681"/>
        <v>6.4053222175338966</v>
      </c>
      <c r="AB3509" s="11">
        <f t="shared" ca="1" si="1681"/>
        <v>0</v>
      </c>
      <c r="AC3509" s="11">
        <f t="shared" ca="1" si="1681"/>
        <v>0</v>
      </c>
    </row>
    <row r="3510" spans="2:29" hidden="1" outlineLevel="1">
      <c r="F3510" s="175"/>
      <c r="G3510" s="52" t="str">
        <f>$G$11</f>
        <v>DISTPRI</v>
      </c>
      <c r="H3510" s="11">
        <f t="shared" ref="H3510:AC3510" ca="1" si="1682">+H3494+H3502</f>
        <v>-138825.12543684253</v>
      </c>
      <c r="I3510" s="11">
        <f t="shared" ca="1" si="1682"/>
        <v>-160617.34834653747</v>
      </c>
      <c r="J3510" s="11">
        <f t="shared" ca="1" si="1682"/>
        <v>6749.931313523397</v>
      </c>
      <c r="K3510" s="11">
        <f t="shared" ca="1" si="1682"/>
        <v>-186.31427162371261</v>
      </c>
      <c r="L3510" s="11">
        <f t="shared" ca="1" si="1682"/>
        <v>0</v>
      </c>
      <c r="M3510" s="11">
        <f t="shared" ca="1" si="1682"/>
        <v>6563.6170418996644</v>
      </c>
      <c r="N3510" s="11">
        <f t="shared" ca="1" si="1682"/>
        <v>-949.56772287628894</v>
      </c>
      <c r="O3510" s="11">
        <f t="shared" ca="1" si="1682"/>
        <v>3233.1430754657317</v>
      </c>
      <c r="P3510" s="11">
        <f t="shared" ca="1" si="1682"/>
        <v>0</v>
      </c>
      <c r="Q3510" s="11">
        <f t="shared" ca="1" si="1682"/>
        <v>0</v>
      </c>
      <c r="R3510" s="11">
        <f t="shared" ca="1" si="1682"/>
        <v>2283.5753525894438</v>
      </c>
      <c r="S3510" s="11">
        <f t="shared" ca="1" si="1682"/>
        <v>-245.57360604777702</v>
      </c>
      <c r="T3510" s="11">
        <f t="shared" ca="1" si="1682"/>
        <v>11914.276402479678</v>
      </c>
      <c r="U3510" s="11">
        <f t="shared" ca="1" si="1682"/>
        <v>0</v>
      </c>
      <c r="V3510" s="11">
        <f t="shared" ca="1" si="1682"/>
        <v>0</v>
      </c>
      <c r="W3510" s="11">
        <f t="shared" ca="1" si="1682"/>
        <v>11668.702796431893</v>
      </c>
      <c r="X3510" s="11">
        <f t="shared" ca="1" si="1682"/>
        <v>1259.6668749474984</v>
      </c>
      <c r="Y3510" s="11">
        <f t="shared" ca="1" si="1682"/>
        <v>-26.066569856319873</v>
      </c>
      <c r="Z3510" s="11">
        <f t="shared" ca="1" si="1682"/>
        <v>1233.6003050911775</v>
      </c>
      <c r="AA3510" s="11">
        <f t="shared" ca="1" si="1682"/>
        <v>42.727413682935634</v>
      </c>
      <c r="AB3510" s="11">
        <f t="shared" ca="1" si="1682"/>
        <v>0</v>
      </c>
      <c r="AC3510" s="11">
        <f t="shared" ca="1" si="1682"/>
        <v>0</v>
      </c>
    </row>
    <row r="3511" spans="2:29" hidden="1" outlineLevel="1">
      <c r="F3511" s="175"/>
      <c r="G3511" s="52" t="str">
        <f>$G$12</f>
        <v>DISTSEC</v>
      </c>
      <c r="H3511" s="11">
        <f t="shared" ref="H3511:AC3511" ca="1" si="1683">+H3495+H3503</f>
        <v>-83488.290632101111</v>
      </c>
      <c r="I3511" s="11">
        <f t="shared" ca="1" si="1683"/>
        <v>-88050.215874315894</v>
      </c>
      <c r="J3511" s="11">
        <f t="shared" ca="1" si="1683"/>
        <v>2917.3772793519602</v>
      </c>
      <c r="K3511" s="11">
        <f t="shared" ca="1" si="1683"/>
        <v>0</v>
      </c>
      <c r="L3511" s="11">
        <f t="shared" ca="1" si="1683"/>
        <v>0</v>
      </c>
      <c r="M3511" s="11">
        <f t="shared" ca="1" si="1683"/>
        <v>2917.3772793519602</v>
      </c>
      <c r="N3511" s="11">
        <f t="shared" ca="1" si="1683"/>
        <v>-422.86032961774123</v>
      </c>
      <c r="O3511" s="11">
        <f t="shared" ca="1" si="1683"/>
        <v>0</v>
      </c>
      <c r="P3511" s="11">
        <f t="shared" ca="1" si="1683"/>
        <v>0</v>
      </c>
      <c r="Q3511" s="11">
        <f t="shared" ca="1" si="1683"/>
        <v>0</v>
      </c>
      <c r="R3511" s="11">
        <f t="shared" ca="1" si="1683"/>
        <v>-422.86032961774123</v>
      </c>
      <c r="S3511" s="11">
        <f t="shared" ca="1" si="1683"/>
        <v>-87.178394998893964</v>
      </c>
      <c r="T3511" s="11">
        <f t="shared" ca="1" si="1683"/>
        <v>0</v>
      </c>
      <c r="U3511" s="11">
        <f t="shared" ca="1" si="1683"/>
        <v>0</v>
      </c>
      <c r="V3511" s="11">
        <f t="shared" ca="1" si="1683"/>
        <v>0</v>
      </c>
      <c r="W3511" s="11">
        <f t="shared" ca="1" si="1683"/>
        <v>-87.178394998893964</v>
      </c>
      <c r="X3511" s="11">
        <f t="shared" ca="1" si="1683"/>
        <v>494.22732619359698</v>
      </c>
      <c r="Y3511" s="11">
        <f t="shared" ca="1" si="1683"/>
        <v>0</v>
      </c>
      <c r="Z3511" s="11">
        <f t="shared" ca="1" si="1683"/>
        <v>494.22732619359698</v>
      </c>
      <c r="AA3511" s="11">
        <f t="shared" ca="1" si="1683"/>
        <v>15.388959378003886</v>
      </c>
      <c r="AB3511" s="11">
        <f t="shared" ca="1" si="1683"/>
        <v>1309.336231666362</v>
      </c>
      <c r="AC3511" s="11">
        <f t="shared" ca="1" si="1683"/>
        <v>335.63417024161697</v>
      </c>
    </row>
    <row r="3512" spans="2:29" hidden="1" outlineLevel="1">
      <c r="F3512" s="175"/>
      <c r="G3512" s="52" t="str">
        <f>$G$13</f>
        <v>ENERGY</v>
      </c>
      <c r="H3512" s="11">
        <f t="shared" ref="H3512:AC3512" ca="1" si="1684">+H3496+H3504</f>
        <v>-107181.83588990792</v>
      </c>
      <c r="I3512" s="11">
        <f t="shared" ca="1" si="1684"/>
        <v>-1200.6651791255993</v>
      </c>
      <c r="J3512" s="11">
        <f t="shared" ca="1" si="1684"/>
        <v>-1543.8685036393283</v>
      </c>
      <c r="K3512" s="11">
        <f t="shared" ca="1" si="1684"/>
        <v>-65.027567757671036</v>
      </c>
      <c r="L3512" s="11">
        <f t="shared" ca="1" si="1684"/>
        <v>175.84965060072969</v>
      </c>
      <c r="M3512" s="11">
        <f t="shared" ca="1" si="1684"/>
        <v>-1433.0464207962525</v>
      </c>
      <c r="N3512" s="11">
        <f t="shared" ca="1" si="1684"/>
        <v>-4293.3058386838411</v>
      </c>
      <c r="O3512" s="11">
        <f t="shared" ca="1" si="1684"/>
        <v>-2390.3691329916601</v>
      </c>
      <c r="P3512" s="11">
        <f t="shared" ca="1" si="1684"/>
        <v>-466.46597533492013</v>
      </c>
      <c r="Q3512" s="11">
        <f t="shared" ca="1" si="1684"/>
        <v>14.568322434225129</v>
      </c>
      <c r="R3512" s="11">
        <f t="shared" ca="1" si="1684"/>
        <v>-7135.5726245762135</v>
      </c>
      <c r="S3512" s="11">
        <f t="shared" ca="1" si="1684"/>
        <v>57.324904914794764</v>
      </c>
      <c r="T3512" s="11">
        <f t="shared" ca="1" si="1684"/>
        <v>-12078.442845257308</v>
      </c>
      <c r="U3512" s="11">
        <f t="shared" ca="1" si="1684"/>
        <v>-71661.334651580997</v>
      </c>
      <c r="V3512" s="11">
        <f t="shared" ca="1" si="1684"/>
        <v>-13418.509314690791</v>
      </c>
      <c r="W3512" s="11">
        <f t="shared" ca="1" si="1684"/>
        <v>-97100.961906614364</v>
      </c>
      <c r="X3512" s="11">
        <f t="shared" ca="1" si="1684"/>
        <v>-529.92811883931677</v>
      </c>
      <c r="Y3512" s="11">
        <f t="shared" ca="1" si="1684"/>
        <v>-4.6571381043869158</v>
      </c>
      <c r="Z3512" s="11">
        <f t="shared" ca="1" si="1684"/>
        <v>-534.58525694370678</v>
      </c>
      <c r="AA3512" s="11">
        <f t="shared" ca="1" si="1684"/>
        <v>-1.0770004886984661E-3</v>
      </c>
      <c r="AB3512" s="11">
        <f t="shared" ca="1" si="1684"/>
        <v>162.05995967716194</v>
      </c>
      <c r="AC3512" s="11">
        <f t="shared" ca="1" si="1684"/>
        <v>60.936615471408352</v>
      </c>
    </row>
    <row r="3513" spans="2:29" hidden="1" outlineLevel="1">
      <c r="F3513" s="175"/>
      <c r="G3513" s="52" t="str">
        <f>$G$14</f>
        <v>CUSTOMER</v>
      </c>
      <c r="H3513" s="11">
        <f t="shared" ref="H3513:AC3513" ca="1" si="1685">+H3497+H3505</f>
        <v>836.40602629430225</v>
      </c>
      <c r="I3513" s="11">
        <f t="shared" ca="1" si="1685"/>
        <v>-25998.015134199813</v>
      </c>
      <c r="J3513" s="11">
        <f t="shared" ca="1" si="1685"/>
        <v>1750.3061606190586</v>
      </c>
      <c r="K3513" s="11">
        <f t="shared" ca="1" si="1685"/>
        <v>-195.7158379302239</v>
      </c>
      <c r="L3513" s="11">
        <f t="shared" ca="1" si="1685"/>
        <v>-91.561113535792884</v>
      </c>
      <c r="M3513" s="11">
        <f t="shared" ca="1" si="1685"/>
        <v>1463.0292091530434</v>
      </c>
      <c r="N3513" s="11">
        <f t="shared" ca="1" si="1685"/>
        <v>-34.884599297442094</v>
      </c>
      <c r="O3513" s="11">
        <f t="shared" ca="1" si="1685"/>
        <v>149.19258712304853</v>
      </c>
      <c r="P3513" s="11">
        <f t="shared" ca="1" si="1685"/>
        <v>29.687553077553776</v>
      </c>
      <c r="Q3513" s="11">
        <f t="shared" ca="1" si="1685"/>
        <v>-50.317267349758524</v>
      </c>
      <c r="R3513" s="11">
        <f t="shared" ca="1" si="1685"/>
        <v>93.67827355340151</v>
      </c>
      <c r="S3513" s="11">
        <f t="shared" ca="1" si="1685"/>
        <v>-0.99244269484917147</v>
      </c>
      <c r="T3513" s="11">
        <f t="shared" ca="1" si="1685"/>
        <v>111.36803722396888</v>
      </c>
      <c r="U3513" s="11">
        <f t="shared" ca="1" si="1685"/>
        <v>53.408056076503762</v>
      </c>
      <c r="V3513" s="11">
        <f t="shared" ca="1" si="1685"/>
        <v>111.27080565654073</v>
      </c>
      <c r="W3513" s="11">
        <f t="shared" ca="1" si="1685"/>
        <v>275.05445626216385</v>
      </c>
      <c r="X3513" s="11">
        <f t="shared" ca="1" si="1685"/>
        <v>29.586568099605177</v>
      </c>
      <c r="Y3513" s="11">
        <f t="shared" ca="1" si="1685"/>
        <v>-0.5183019895205293</v>
      </c>
      <c r="Z3513" s="11">
        <f t="shared" ca="1" si="1685"/>
        <v>29.068266110084675</v>
      </c>
      <c r="AA3513" s="11">
        <f t="shared" ca="1" si="1685"/>
        <v>7.3552791675134754</v>
      </c>
      <c r="AB3513" s="11">
        <f t="shared" ca="1" si="1685"/>
        <v>21429.376722903526</v>
      </c>
      <c r="AC3513" s="11">
        <f t="shared" ca="1" si="1685"/>
        <v>3536.8589533444283</v>
      </c>
    </row>
    <row r="3514" spans="2:29" collapsed="1">
      <c r="B3514" s="104" t="s">
        <v>355</v>
      </c>
      <c r="E3514" s="11">
        <f>+E3498+E3506</f>
        <v>-710429.42553377885</v>
      </c>
      <c r="F3514" s="175"/>
      <c r="G3514" s="52" t="str">
        <f>$G$15</f>
        <v>TOTAL</v>
      </c>
      <c r="H3514" s="11">
        <f t="shared" ref="H3514:AC3514" ca="1" si="1686">+H3498+H3506</f>
        <v>-710429.42553377734</v>
      </c>
      <c r="I3514" s="11">
        <f t="shared" ca="1" si="1686"/>
        <v>-685908.38746040361</v>
      </c>
      <c r="J3514" s="11">
        <f t="shared" ca="1" si="1686"/>
        <v>11852.689633506388</v>
      </c>
      <c r="K3514" s="11">
        <f t="shared" ca="1" si="1686"/>
        <v>-1049.7880415993461</v>
      </c>
      <c r="L3514" s="11">
        <f t="shared" ca="1" si="1686"/>
        <v>-107.45943466203708</v>
      </c>
      <c r="M3514" s="11">
        <f t="shared" ca="1" si="1686"/>
        <v>10695.442157244977</v>
      </c>
      <c r="N3514" s="11">
        <f t="shared" ca="1" si="1686"/>
        <v>-16435.476048529978</v>
      </c>
      <c r="O3514" s="11">
        <f t="shared" ca="1" si="1686"/>
        <v>6315.3688962254764</v>
      </c>
      <c r="P3514" s="11">
        <f t="shared" ca="1" si="1686"/>
        <v>-500.51245248557996</v>
      </c>
      <c r="Q3514" s="11">
        <f t="shared" ca="1" si="1686"/>
        <v>-152.79411925495339</v>
      </c>
      <c r="R3514" s="11">
        <f t="shared" ca="1" si="1686"/>
        <v>-10773.413724044989</v>
      </c>
      <c r="S3514" s="11">
        <f t="shared" ca="1" si="1686"/>
        <v>-1191.2311171771184</v>
      </c>
      <c r="T3514" s="11">
        <f t="shared" ca="1" si="1686"/>
        <v>20229.680674568812</v>
      </c>
      <c r="U3514" s="11">
        <f t="shared" ca="1" si="1686"/>
        <v>-74635.145266225431</v>
      </c>
      <c r="V3514" s="11">
        <f t="shared" ca="1" si="1686"/>
        <v>1173.3718369913256</v>
      </c>
      <c r="W3514" s="11">
        <f t="shared" ca="1" si="1686"/>
        <v>-54423.323871842425</v>
      </c>
      <c r="X3514" s="11">
        <f t="shared" ca="1" si="1686"/>
        <v>1922.6502692664526</v>
      </c>
      <c r="Y3514" s="11">
        <f t="shared" ca="1" si="1686"/>
        <v>-131.91833191061073</v>
      </c>
      <c r="Z3514" s="11">
        <f t="shared" ca="1" si="1686"/>
        <v>1790.7319373558339</v>
      </c>
      <c r="AA3514" s="11">
        <f t="shared" ca="1" si="1686"/>
        <v>135.43200869045361</v>
      </c>
      <c r="AB3514" s="11">
        <f t="shared" ca="1" si="1686"/>
        <v>23868.913316168062</v>
      </c>
      <c r="AC3514" s="11">
        <f t="shared" ca="1" si="1686"/>
        <v>4185.1801030544029</v>
      </c>
    </row>
    <row r="3515" spans="2:29">
      <c r="B3515" s="52"/>
      <c r="D3515" s="102" t="s">
        <v>354</v>
      </c>
      <c r="E3515" s="13">
        <v>9.5000000000000001E-2</v>
      </c>
    </row>
    <row r="3516" spans="2:29" hidden="1" outlineLevel="1">
      <c r="E3516" s="11"/>
      <c r="G3516" s="52" t="str">
        <f>$G$8</f>
        <v>PRODUCTION</v>
      </c>
      <c r="H3516" s="50">
        <f t="shared" ref="H3516:AC3516" ca="1" si="1687">+H3507*$E$3515</f>
        <v>-27556.954032228979</v>
      </c>
      <c r="I3516" s="50">
        <f t="shared" ca="1" si="1687"/>
        <v>-23186.551756587076</v>
      </c>
      <c r="J3516" s="50">
        <f t="shared" ca="1" si="1687"/>
        <v>-140.40499329921039</v>
      </c>
      <c r="K3516" s="50">
        <f t="shared" ca="1" si="1687"/>
        <v>-39.592973235899478</v>
      </c>
      <c r="L3516" s="50">
        <f t="shared" ca="1" si="1687"/>
        <v>0.99665784093393894</v>
      </c>
      <c r="M3516" s="50">
        <f t="shared" ca="1" si="1687"/>
        <v>-179.00130869417637</v>
      </c>
      <c r="N3516" s="50">
        <f t="shared" ca="1" si="1687"/>
        <v>-953.75664108278329</v>
      </c>
      <c r="O3516" s="50">
        <f t="shared" ca="1" si="1687"/>
        <v>107.49783151217146</v>
      </c>
      <c r="P3516" s="50">
        <f t="shared" ca="1" si="1687"/>
        <v>-39.568749388689248</v>
      </c>
      <c r="Q3516" s="50">
        <f t="shared" ca="1" si="1687"/>
        <v>-6.352369011462387</v>
      </c>
      <c r="R3516" s="50">
        <f t="shared" ca="1" si="1687"/>
        <v>-892.17992797076033</v>
      </c>
      <c r="S3516" s="50">
        <f t="shared" ca="1" si="1687"/>
        <v>-51.087513044640424</v>
      </c>
      <c r="T3516" s="50">
        <f t="shared" ca="1" si="1687"/>
        <v>401.04813178429663</v>
      </c>
      <c r="U3516" s="50">
        <f t="shared" ca="1" si="1687"/>
        <v>-3971.6599413377676</v>
      </c>
      <c r="V3516" s="50">
        <f t="shared" ca="1" si="1687"/>
        <v>271.77295631918668</v>
      </c>
      <c r="W3516" s="50">
        <f t="shared" ca="1" si="1687"/>
        <v>-3349.9263662789112</v>
      </c>
      <c r="X3516" s="50">
        <f t="shared" ca="1" si="1687"/>
        <v>-20.258187722421049</v>
      </c>
      <c r="Y3516" s="50">
        <f t="shared" ca="1" si="1687"/>
        <v>-6.2821808372995962</v>
      </c>
      <c r="Z3516" s="50">
        <f t="shared" ca="1" si="1687"/>
        <v>-26.540368559719965</v>
      </c>
      <c r="AA3516" s="50">
        <f t="shared" ca="1" si="1687"/>
        <v>3.5440903400232235</v>
      </c>
      <c r="AB3516" s="50">
        <f t="shared" ca="1" si="1687"/>
        <v>58.317439384192781</v>
      </c>
      <c r="AC3516" s="50">
        <f t="shared" ca="1" si="1687"/>
        <v>15.384166137491349</v>
      </c>
    </row>
    <row r="3517" spans="2:29" hidden="1" outlineLevel="1">
      <c r="E3517" s="11"/>
      <c r="G3517" s="52" t="str">
        <f>$G$9</f>
        <v>BULKTRAN</v>
      </c>
      <c r="H3517" s="50">
        <f t="shared" ref="H3517:AC3517" ca="1" si="1688">+H3508*$E$3515</f>
        <v>-6679.320471630821</v>
      </c>
      <c r="I3517" s="50">
        <f t="shared" ca="1" si="1688"/>
        <v>-12425.448274559169</v>
      </c>
      <c r="J3517" s="50">
        <f t="shared" ca="1" si="1688"/>
        <v>273.76030376043138</v>
      </c>
      <c r="K3517" s="50">
        <f t="shared" ca="1" si="1688"/>
        <v>-13.753786873182415</v>
      </c>
      <c r="L3517" s="50">
        <f t="shared" ca="1" si="1688"/>
        <v>-14.509505306882286</v>
      </c>
      <c r="M3517" s="50">
        <f t="shared" ca="1" si="1688"/>
        <v>245.49701158036643</v>
      </c>
      <c r="N3517" s="50">
        <f t="shared" ca="1" si="1688"/>
        <v>-44.548409945070247</v>
      </c>
      <c r="O3517" s="50">
        <f t="shared" ca="1" si="1688"/>
        <v>318.21433237930199</v>
      </c>
      <c r="P3517" s="50">
        <f t="shared" ca="1" si="1688"/>
        <v>25.512330398178676</v>
      </c>
      <c r="Q3517" s="50">
        <f t="shared" ca="1" si="1688"/>
        <v>-4.7669225507825166</v>
      </c>
      <c r="R3517" s="50">
        <f t="shared" ca="1" si="1688"/>
        <v>294.41133028162761</v>
      </c>
      <c r="S3517" s="50">
        <f t="shared" ca="1" si="1688"/>
        <v>-28.420553764658003</v>
      </c>
      <c r="T3517" s="50">
        <f t="shared" ca="1" si="1688"/>
        <v>1222.0067038734105</v>
      </c>
      <c r="U3517" s="50">
        <f t="shared" ca="1" si="1688"/>
        <v>2797.7493535503982</v>
      </c>
      <c r="V3517" s="50">
        <f t="shared" ca="1" si="1688"/>
        <v>1103.8850265532451</v>
      </c>
      <c r="W3517" s="50">
        <f t="shared" ca="1" si="1688"/>
        <v>5095.2205302123957</v>
      </c>
      <c r="X3517" s="50">
        <f t="shared" ca="1" si="1688"/>
        <v>68.88268560723435</v>
      </c>
      <c r="Y3517" s="50">
        <f t="shared" ca="1" si="1688"/>
        <v>-2.5655122220335924</v>
      </c>
      <c r="Z3517" s="50">
        <f t="shared" ca="1" si="1688"/>
        <v>66.317173385200746</v>
      </c>
      <c r="AA3517" s="50">
        <f t="shared" ca="1" si="1688"/>
        <v>2.4937402282474981</v>
      </c>
      <c r="AB3517" s="50">
        <f t="shared" ca="1" si="1688"/>
        <v>33.655898798302289</v>
      </c>
      <c r="AC3517" s="50">
        <f t="shared" ca="1" si="1688"/>
        <v>8.5321184422186409</v>
      </c>
    </row>
    <row r="3518" spans="2:29" hidden="1" outlineLevel="1">
      <c r="E3518" s="11"/>
      <c r="G3518" s="52" t="str">
        <f>$G$10</f>
        <v>SUBTRAN</v>
      </c>
      <c r="H3518" s="50">
        <f t="shared" ref="H3518:AC3518" ca="1" si="1689">+H3509*$E$3515</f>
        <v>-2031.9305582561606</v>
      </c>
      <c r="I3518" s="50">
        <f t="shared" ca="1" si="1689"/>
        <v>-3342.0035468451165</v>
      </c>
      <c r="J3518" s="50">
        <f t="shared" ca="1" si="1689"/>
        <v>54.64431098565754</v>
      </c>
      <c r="K3518" s="50">
        <f t="shared" ca="1" si="1689"/>
        <v>-3.9126244982533902</v>
      </c>
      <c r="L3518" s="50">
        <f t="shared" ca="1" si="1689"/>
        <v>-4.7032098481140503</v>
      </c>
      <c r="M3518" s="50">
        <f t="shared" ca="1" si="1689"/>
        <v>46.028476639289899</v>
      </c>
      <c r="N3518" s="50">
        <f t="shared" ca="1" si="1689"/>
        <v>-21.506416987324325</v>
      </c>
      <c r="O3518" s="50">
        <f t="shared" ca="1" si="1689"/>
        <v>80.011060938219927</v>
      </c>
      <c r="P3518" s="50">
        <f t="shared" ca="1" si="1689"/>
        <v>8.0016861188304471</v>
      </c>
      <c r="Q3518" s="50">
        <f t="shared" ca="1" si="1689"/>
        <v>0</v>
      </c>
      <c r="R3518" s="50">
        <f t="shared" ca="1" si="1689"/>
        <v>66.506330069725976</v>
      </c>
      <c r="S3518" s="50">
        <f t="shared" ca="1" si="1689"/>
        <v>-7.399033133988735</v>
      </c>
      <c r="T3518" s="50">
        <f t="shared" ca="1" si="1689"/>
        <v>303.78067695392951</v>
      </c>
      <c r="U3518" s="50">
        <f t="shared" ca="1" si="1689"/>
        <v>886.32481406886973</v>
      </c>
      <c r="V3518" s="50">
        <f t="shared" ca="1" si="1689"/>
        <v>0</v>
      </c>
      <c r="W3518" s="50">
        <f t="shared" ca="1" si="1689"/>
        <v>1182.7064578888112</v>
      </c>
      <c r="X3518" s="50">
        <f t="shared" ca="1" si="1689"/>
        <v>14.939775907367762</v>
      </c>
      <c r="Y3518" s="50">
        <f t="shared" ca="1" si="1689"/>
        <v>-0.71655752690318975</v>
      </c>
      <c r="Z3518" s="50">
        <f t="shared" ca="1" si="1689"/>
        <v>14.223218380464575</v>
      </c>
      <c r="AA3518" s="50">
        <f t="shared" ca="1" si="1689"/>
        <v>0.60850561066572018</v>
      </c>
      <c r="AB3518" s="50">
        <f t="shared" ca="1" si="1689"/>
        <v>0</v>
      </c>
      <c r="AC3518" s="50">
        <f t="shared" ca="1" si="1689"/>
        <v>0</v>
      </c>
    </row>
    <row r="3519" spans="2:29" hidden="1" outlineLevel="1">
      <c r="E3519" s="11"/>
      <c r="G3519" s="52" t="str">
        <f>$G$11</f>
        <v>DISTPRI</v>
      </c>
      <c r="H3519" s="50">
        <f t="shared" ref="H3519:AC3519" ca="1" si="1690">+H3510*$E$3515</f>
        <v>-13188.38691650004</v>
      </c>
      <c r="I3519" s="50">
        <f t="shared" ca="1" si="1690"/>
        <v>-15258.648092921059</v>
      </c>
      <c r="J3519" s="50">
        <f t="shared" ca="1" si="1690"/>
        <v>641.24347478472271</v>
      </c>
      <c r="K3519" s="50">
        <f t="shared" ca="1" si="1690"/>
        <v>-17.699855804252699</v>
      </c>
      <c r="L3519" s="50">
        <f t="shared" ca="1" si="1690"/>
        <v>0</v>
      </c>
      <c r="M3519" s="50">
        <f t="shared" ca="1" si="1690"/>
        <v>623.54361898046818</v>
      </c>
      <c r="N3519" s="50">
        <f t="shared" ca="1" si="1690"/>
        <v>-90.208933673247444</v>
      </c>
      <c r="O3519" s="50">
        <f t="shared" ca="1" si="1690"/>
        <v>307.14859216924452</v>
      </c>
      <c r="P3519" s="50">
        <f t="shared" ca="1" si="1690"/>
        <v>0</v>
      </c>
      <c r="Q3519" s="50">
        <f t="shared" ca="1" si="1690"/>
        <v>0</v>
      </c>
      <c r="R3519" s="50">
        <f t="shared" ca="1" si="1690"/>
        <v>216.93965849599715</v>
      </c>
      <c r="S3519" s="50">
        <f t="shared" ca="1" si="1690"/>
        <v>-23.329492574538818</v>
      </c>
      <c r="T3519" s="50">
        <f t="shared" ca="1" si="1690"/>
        <v>1131.8562582355694</v>
      </c>
      <c r="U3519" s="50">
        <f t="shared" ca="1" si="1690"/>
        <v>0</v>
      </c>
      <c r="V3519" s="50">
        <f t="shared" ca="1" si="1690"/>
        <v>0</v>
      </c>
      <c r="W3519" s="50">
        <f t="shared" ca="1" si="1690"/>
        <v>1108.5267656610299</v>
      </c>
      <c r="X3519" s="50">
        <f t="shared" ca="1" si="1690"/>
        <v>119.66835312001236</v>
      </c>
      <c r="Y3519" s="50">
        <f t="shared" ca="1" si="1690"/>
        <v>-2.4763241363503878</v>
      </c>
      <c r="Z3519" s="50">
        <f t="shared" ca="1" si="1690"/>
        <v>117.19202898366186</v>
      </c>
      <c r="AA3519" s="50">
        <f t="shared" ca="1" si="1690"/>
        <v>4.0591042998788849</v>
      </c>
      <c r="AB3519" s="50">
        <f t="shared" ca="1" si="1690"/>
        <v>0</v>
      </c>
      <c r="AC3519" s="50">
        <f t="shared" ca="1" si="1690"/>
        <v>0</v>
      </c>
    </row>
    <row r="3520" spans="2:29" hidden="1" outlineLevel="1">
      <c r="E3520" s="11"/>
      <c r="G3520" s="52" t="str">
        <f>$G$12</f>
        <v>DISTSEC</v>
      </c>
      <c r="H3520" s="50">
        <f t="shared" ref="H3520:AC3520" ca="1" si="1691">+H3511*$E$3515</f>
        <v>-7931.3876100496054</v>
      </c>
      <c r="I3520" s="50">
        <f t="shared" ca="1" si="1691"/>
        <v>-8364.7705080600099</v>
      </c>
      <c r="J3520" s="50">
        <f t="shared" ca="1" si="1691"/>
        <v>277.15084153843623</v>
      </c>
      <c r="K3520" s="50">
        <f t="shared" ca="1" si="1691"/>
        <v>0</v>
      </c>
      <c r="L3520" s="50">
        <f t="shared" ca="1" si="1691"/>
        <v>0</v>
      </c>
      <c r="M3520" s="50">
        <f t="shared" ca="1" si="1691"/>
        <v>277.15084153843623</v>
      </c>
      <c r="N3520" s="50">
        <f t="shared" ca="1" si="1691"/>
        <v>-40.17173131368542</v>
      </c>
      <c r="O3520" s="50">
        <f t="shared" ca="1" si="1691"/>
        <v>0</v>
      </c>
      <c r="P3520" s="50">
        <f t="shared" ca="1" si="1691"/>
        <v>0</v>
      </c>
      <c r="Q3520" s="50">
        <f t="shared" ca="1" si="1691"/>
        <v>0</v>
      </c>
      <c r="R3520" s="50">
        <f t="shared" ca="1" si="1691"/>
        <v>-40.17173131368542</v>
      </c>
      <c r="S3520" s="50">
        <f t="shared" ca="1" si="1691"/>
        <v>-8.2819475248949264</v>
      </c>
      <c r="T3520" s="50">
        <f t="shared" ca="1" si="1691"/>
        <v>0</v>
      </c>
      <c r="U3520" s="50">
        <f t="shared" ca="1" si="1691"/>
        <v>0</v>
      </c>
      <c r="V3520" s="50">
        <f t="shared" ca="1" si="1691"/>
        <v>0</v>
      </c>
      <c r="W3520" s="50">
        <f t="shared" ca="1" si="1691"/>
        <v>-8.2819475248949264</v>
      </c>
      <c r="X3520" s="50">
        <f t="shared" ca="1" si="1691"/>
        <v>46.951595988391716</v>
      </c>
      <c r="Y3520" s="50">
        <f t="shared" ca="1" si="1691"/>
        <v>0</v>
      </c>
      <c r="Z3520" s="50">
        <f t="shared" ca="1" si="1691"/>
        <v>46.951595988391716</v>
      </c>
      <c r="AA3520" s="50">
        <f t="shared" ca="1" si="1691"/>
        <v>1.4619511409103692</v>
      </c>
      <c r="AB3520" s="50">
        <f t="shared" ca="1" si="1691"/>
        <v>124.38694200830439</v>
      </c>
      <c r="AC3520" s="50">
        <f t="shared" ca="1" si="1691"/>
        <v>31.885246172953611</v>
      </c>
    </row>
    <row r="3521" spans="2:29" hidden="1" outlineLevel="1">
      <c r="E3521" s="11"/>
      <c r="G3521" s="52" t="str">
        <f>$G$13</f>
        <v>ENERGY</v>
      </c>
      <c r="H3521" s="50">
        <f t="shared" ref="H3521:AC3521" ca="1" si="1692">+H3512*$E$3515</f>
        <v>-10182.274409541253</v>
      </c>
      <c r="I3521" s="50">
        <f t="shared" ca="1" si="1692"/>
        <v>-114.06319201693194</v>
      </c>
      <c r="J3521" s="50">
        <f t="shared" ca="1" si="1692"/>
        <v>-146.6675078457362</v>
      </c>
      <c r="K3521" s="50">
        <f t="shared" ca="1" si="1692"/>
        <v>-6.1776189369787486</v>
      </c>
      <c r="L3521" s="50">
        <f t="shared" ca="1" si="1692"/>
        <v>16.705716807069322</v>
      </c>
      <c r="M3521" s="50">
        <f t="shared" ca="1" si="1692"/>
        <v>-136.13940997564399</v>
      </c>
      <c r="N3521" s="50">
        <f t="shared" ca="1" si="1692"/>
        <v>-407.8640546749649</v>
      </c>
      <c r="O3521" s="50">
        <f t="shared" ca="1" si="1692"/>
        <v>-227.08506763420772</v>
      </c>
      <c r="P3521" s="50">
        <f t="shared" ca="1" si="1692"/>
        <v>-44.314267656817414</v>
      </c>
      <c r="Q3521" s="50">
        <f t="shared" ca="1" si="1692"/>
        <v>1.3839906312513872</v>
      </c>
      <c r="R3521" s="50">
        <f t="shared" ca="1" si="1692"/>
        <v>-677.87939933474024</v>
      </c>
      <c r="S3521" s="50">
        <f t="shared" ca="1" si="1692"/>
        <v>5.4458659669055027</v>
      </c>
      <c r="T3521" s="50">
        <f t="shared" ca="1" si="1692"/>
        <v>-1147.4520702994444</v>
      </c>
      <c r="U3521" s="50">
        <f t="shared" ca="1" si="1692"/>
        <v>-6807.8267919001946</v>
      </c>
      <c r="V3521" s="50">
        <f t="shared" ca="1" si="1692"/>
        <v>-1274.7583848956251</v>
      </c>
      <c r="W3521" s="50">
        <f t="shared" ca="1" si="1692"/>
        <v>-9224.5913811283644</v>
      </c>
      <c r="X3521" s="50">
        <f t="shared" ca="1" si="1692"/>
        <v>-50.343171289735096</v>
      </c>
      <c r="Y3521" s="50">
        <f t="shared" ca="1" si="1692"/>
        <v>-0.44242811991675701</v>
      </c>
      <c r="Z3521" s="50">
        <f t="shared" ca="1" si="1692"/>
        <v>-50.785599409652143</v>
      </c>
      <c r="AA3521" s="50">
        <f t="shared" ca="1" si="1692"/>
        <v>-1.0231504642635428E-4</v>
      </c>
      <c r="AB3521" s="50">
        <f t="shared" ca="1" si="1692"/>
        <v>15.395696169330385</v>
      </c>
      <c r="AC3521" s="50">
        <f t="shared" ca="1" si="1692"/>
        <v>5.7889784697837934</v>
      </c>
    </row>
    <row r="3522" spans="2:29" hidden="1" outlineLevel="1">
      <c r="E3522" s="11"/>
      <c r="G3522" s="52" t="str">
        <f>$G$14</f>
        <v>CUSTOMER</v>
      </c>
      <c r="H3522" s="50">
        <f t="shared" ref="H3522:AC3522" ca="1" si="1693">+H3513*$E$3515</f>
        <v>79.458572497958713</v>
      </c>
      <c r="I3522" s="50">
        <f t="shared" ca="1" si="1693"/>
        <v>-2469.8114377489824</v>
      </c>
      <c r="J3522" s="50">
        <f t="shared" ca="1" si="1693"/>
        <v>166.27908525881057</v>
      </c>
      <c r="K3522" s="50">
        <f t="shared" ca="1" si="1693"/>
        <v>-18.59300460337127</v>
      </c>
      <c r="L3522" s="50">
        <f t="shared" ca="1" si="1693"/>
        <v>-8.6983057859003239</v>
      </c>
      <c r="M3522" s="50">
        <f t="shared" ca="1" si="1693"/>
        <v>138.98777486953912</v>
      </c>
      <c r="N3522" s="50">
        <f t="shared" ca="1" si="1693"/>
        <v>-3.314036933256999</v>
      </c>
      <c r="O3522" s="50">
        <f t="shared" ca="1" si="1693"/>
        <v>14.17329577668961</v>
      </c>
      <c r="P3522" s="50">
        <f t="shared" ca="1" si="1693"/>
        <v>2.8203175423676088</v>
      </c>
      <c r="Q3522" s="50">
        <f t="shared" ca="1" si="1693"/>
        <v>-4.7801403982270596</v>
      </c>
      <c r="R3522" s="50">
        <f t="shared" ca="1" si="1693"/>
        <v>8.8994359875731437</v>
      </c>
      <c r="S3522" s="50">
        <f t="shared" ca="1" si="1693"/>
        <v>-9.4282056010671286E-2</v>
      </c>
      <c r="T3522" s="50">
        <f t="shared" ca="1" si="1693"/>
        <v>10.579963536277043</v>
      </c>
      <c r="U3522" s="50">
        <f t="shared" ca="1" si="1693"/>
        <v>5.0737653272678571</v>
      </c>
      <c r="V3522" s="50">
        <f t="shared" ca="1" si="1693"/>
        <v>10.570726537371369</v>
      </c>
      <c r="W3522" s="50">
        <f t="shared" ca="1" si="1693"/>
        <v>26.130173344905565</v>
      </c>
      <c r="X3522" s="50">
        <f t="shared" ca="1" si="1693"/>
        <v>2.8107239694624919</v>
      </c>
      <c r="Y3522" s="50">
        <f t="shared" ca="1" si="1693"/>
        <v>-4.9238689004450283E-2</v>
      </c>
      <c r="Z3522" s="50">
        <f t="shared" ca="1" si="1693"/>
        <v>2.7614852804580443</v>
      </c>
      <c r="AA3522" s="50">
        <f t="shared" ca="1" si="1693"/>
        <v>0.69875152091378012</v>
      </c>
      <c r="AB3522" s="50">
        <f t="shared" ca="1" si="1693"/>
        <v>2035.7907886758351</v>
      </c>
      <c r="AC3522" s="50">
        <f t="shared" ca="1" si="1693"/>
        <v>336.00160056772069</v>
      </c>
    </row>
    <row r="3523" spans="2:29" collapsed="1">
      <c r="B3523" s="104" t="s">
        <v>357</v>
      </c>
      <c r="E3523" s="57">
        <f>+E3514*$E$3515</f>
        <v>-67490.795425708988</v>
      </c>
      <c r="G3523" s="52" t="str">
        <f>$G$15</f>
        <v>TOTAL</v>
      </c>
      <c r="H3523" s="50">
        <f t="shared" ref="H3523:AC3523" ca="1" si="1694">+H3514*$E$3515</f>
        <v>-67490.795425708842</v>
      </c>
      <c r="I3523" s="50">
        <f t="shared" ca="1" si="1694"/>
        <v>-65161.296808738341</v>
      </c>
      <c r="J3523" s="50">
        <f t="shared" ca="1" si="1694"/>
        <v>1126.0055151831068</v>
      </c>
      <c r="K3523" s="50">
        <f t="shared" ca="1" si="1694"/>
        <v>-99.729863951937887</v>
      </c>
      <c r="L3523" s="50">
        <f t="shared" ca="1" si="1694"/>
        <v>-10.208646292893523</v>
      </c>
      <c r="M3523" s="50">
        <f t="shared" ca="1" si="1694"/>
        <v>1016.0670049382728</v>
      </c>
      <c r="N3523" s="50">
        <f t="shared" ca="1" si="1694"/>
        <v>-1561.3702246103478</v>
      </c>
      <c r="O3523" s="50">
        <f t="shared" ca="1" si="1694"/>
        <v>599.96004514142032</v>
      </c>
      <c r="P3523" s="50">
        <f t="shared" ca="1" si="1694"/>
        <v>-47.548682986130096</v>
      </c>
      <c r="Q3523" s="50">
        <f t="shared" ca="1" si="1694"/>
        <v>-14.515441329220572</v>
      </c>
      <c r="R3523" s="50">
        <f t="shared" ca="1" si="1694"/>
        <v>-1023.474303784274</v>
      </c>
      <c r="S3523" s="50">
        <f t="shared" ca="1" si="1694"/>
        <v>-113.16695613182625</v>
      </c>
      <c r="T3523" s="50">
        <f t="shared" ca="1" si="1694"/>
        <v>1921.8196640840372</v>
      </c>
      <c r="U3523" s="50">
        <f t="shared" ca="1" si="1694"/>
        <v>-7090.3388002914162</v>
      </c>
      <c r="V3523" s="50">
        <f t="shared" ca="1" si="1694"/>
        <v>111.47032451417593</v>
      </c>
      <c r="W3523" s="50">
        <f t="shared" ca="1" si="1694"/>
        <v>-5170.2157678250305</v>
      </c>
      <c r="X3523" s="50">
        <f t="shared" ca="1" si="1694"/>
        <v>182.651775580313</v>
      </c>
      <c r="Y3523" s="50">
        <f t="shared" ca="1" si="1694"/>
        <v>-12.532241531508019</v>
      </c>
      <c r="Z3523" s="50">
        <f t="shared" ca="1" si="1694"/>
        <v>170.11953404880421</v>
      </c>
      <c r="AA3523" s="50">
        <f t="shared" ca="1" si="1694"/>
        <v>12.866040825593094</v>
      </c>
      <c r="AB3523" s="50">
        <f t="shared" ca="1" si="1694"/>
        <v>2267.546765035966</v>
      </c>
      <c r="AC3523" s="50">
        <f t="shared" ca="1" si="1694"/>
        <v>397.59210979016831</v>
      </c>
    </row>
    <row r="3525" spans="2:29" hidden="1" outlineLevel="1">
      <c r="F3525" s="175"/>
      <c r="G3525" s="52" t="str">
        <f>$G$8</f>
        <v>PRODUCTION</v>
      </c>
      <c r="H3525" s="55">
        <f t="shared" ref="H3525:AC3525" ca="1" si="1695">+H3364+H2614</f>
        <v>-26162808.899783306</v>
      </c>
      <c r="I3525" s="55">
        <f t="shared" ca="1" si="1695"/>
        <v>-23605340.763876107</v>
      </c>
      <c r="J3525" s="55">
        <f t="shared" ca="1" si="1695"/>
        <v>425801.40794928139</v>
      </c>
      <c r="K3525" s="55">
        <f t="shared" ca="1" si="1695"/>
        <v>-36465.085112175992</v>
      </c>
      <c r="L3525" s="55">
        <f t="shared" ca="1" si="1695"/>
        <v>2252.9919018551464</v>
      </c>
      <c r="M3525" s="55">
        <f t="shared" ca="1" si="1695"/>
        <v>391589.31473896001</v>
      </c>
      <c r="N3525" s="55">
        <f t="shared" ca="1" si="1695"/>
        <v>-726432.98656365834</v>
      </c>
      <c r="O3525" s="55">
        <f t="shared" ca="1" si="1695"/>
        <v>183325.02682479634</v>
      </c>
      <c r="P3525" s="55">
        <f t="shared" ca="1" si="1695"/>
        <v>-31927.233739867748</v>
      </c>
      <c r="Q3525" s="55">
        <f t="shared" ca="1" si="1695"/>
        <v>-6673.4988201597198</v>
      </c>
      <c r="R3525" s="55">
        <f t="shared" ca="1" si="1695"/>
        <v>-581708.69229888613</v>
      </c>
      <c r="S3525" s="55">
        <f t="shared" ca="1" si="1695"/>
        <v>-41068.360886288567</v>
      </c>
      <c r="T3525" s="55">
        <f t="shared" ca="1" si="1695"/>
        <v>673802.69622796774</v>
      </c>
      <c r="U3525" s="55">
        <f t="shared" ca="1" si="1695"/>
        <v>-3622452.7435876317</v>
      </c>
      <c r="V3525" s="55">
        <f t="shared" ca="1" si="1695"/>
        <v>459985.45889670518</v>
      </c>
      <c r="W3525" s="55">
        <f t="shared" ca="1" si="1695"/>
        <v>-2529732.949349232</v>
      </c>
      <c r="X3525" s="55">
        <f t="shared" ca="1" si="1695"/>
        <v>72575.256335080718</v>
      </c>
      <c r="Y3525" s="55">
        <f t="shared" ca="1" si="1695"/>
        <v>-5168.9271565404024</v>
      </c>
      <c r="Z3525" s="55">
        <f t="shared" ca="1" si="1695"/>
        <v>67406.329178541084</v>
      </c>
      <c r="AA3525" s="55">
        <f t="shared" ca="1" si="1695"/>
        <v>5249.1317834824822</v>
      </c>
      <c r="AB3525" s="55">
        <f t="shared" ca="1" si="1695"/>
        <v>71258.478765222739</v>
      </c>
      <c r="AC3525" s="55">
        <f t="shared" ca="1" si="1695"/>
        <v>18470.251274768299</v>
      </c>
    </row>
    <row r="3526" spans="2:29" hidden="1" outlineLevel="1">
      <c r="F3526" s="175"/>
      <c r="G3526" s="52" t="str">
        <f>$G$9</f>
        <v>BULKTRAN</v>
      </c>
      <c r="H3526" s="55">
        <f t="shared" ref="H3526:AC3526" ca="1" si="1696">+H3365+H2615</f>
        <v>-4877822.6764011737</v>
      </c>
      <c r="I3526" s="55">
        <f t="shared" ca="1" si="1696"/>
        <v>-12631935.058281712</v>
      </c>
      <c r="J3526" s="55">
        <f t="shared" ca="1" si="1696"/>
        <v>625359.72573650582</v>
      </c>
      <c r="K3526" s="55">
        <f t="shared" ca="1" si="1696"/>
        <v>-11078.618935501043</v>
      </c>
      <c r="L3526" s="55">
        <f t="shared" ca="1" si="1696"/>
        <v>-15724.394490404586</v>
      </c>
      <c r="M3526" s="55">
        <f t="shared" ca="1" si="1696"/>
        <v>598556.71231059986</v>
      </c>
      <c r="N3526" s="55">
        <f t="shared" ca="1" si="1696"/>
        <v>138571.97370826278</v>
      </c>
      <c r="O3526" s="55">
        <f t="shared" ca="1" si="1696"/>
        <v>392145.11379361188</v>
      </c>
      <c r="P3526" s="55">
        <f t="shared" ca="1" si="1696"/>
        <v>35586.481478821224</v>
      </c>
      <c r="Q3526" s="55">
        <f t="shared" ca="1" si="1696"/>
        <v>-5107.3517071212245</v>
      </c>
      <c r="R3526" s="55">
        <f t="shared" ca="1" si="1696"/>
        <v>561196.21727357432</v>
      </c>
      <c r="S3526" s="55">
        <f t="shared" ca="1" si="1696"/>
        <v>-23064.975996955702</v>
      </c>
      <c r="T3526" s="55">
        <f t="shared" ca="1" si="1696"/>
        <v>1496708.7227257909</v>
      </c>
      <c r="U3526" s="55">
        <f t="shared" ca="1" si="1696"/>
        <v>3611912.5240381151</v>
      </c>
      <c r="V3526" s="55">
        <f t="shared" ca="1" si="1696"/>
        <v>1326636.007857963</v>
      </c>
      <c r="W3526" s="55">
        <f t="shared" ca="1" si="1696"/>
        <v>6412192.2786249127</v>
      </c>
      <c r="X3526" s="55">
        <f t="shared" ca="1" si="1696"/>
        <v>129365.68186306738</v>
      </c>
      <c r="Y3526" s="55">
        <f t="shared" ca="1" si="1696"/>
        <v>-1854.3096748144339</v>
      </c>
      <c r="Z3526" s="55">
        <f t="shared" ca="1" si="1696"/>
        <v>127511.37218825295</v>
      </c>
      <c r="AA3526" s="55">
        <f t="shared" ca="1" si="1696"/>
        <v>3491.4064547866433</v>
      </c>
      <c r="AB3526" s="55">
        <f t="shared" ca="1" si="1696"/>
        <v>40933.9679080036</v>
      </c>
      <c r="AC3526" s="55">
        <f t="shared" ca="1" si="1696"/>
        <v>10230.427120420067</v>
      </c>
    </row>
    <row r="3527" spans="2:29" hidden="1" outlineLevel="1">
      <c r="F3527" s="175"/>
      <c r="G3527" s="52" t="str">
        <f>$G$10</f>
        <v>SUBTRAN</v>
      </c>
      <c r="H3527" s="55">
        <f t="shared" ref="H3527:AC3527" ca="1" si="1697">+H3366+H2616</f>
        <v>-1556160.3101894199</v>
      </c>
      <c r="I3527" s="55">
        <f t="shared" ca="1" si="1697"/>
        <v>-3389298.9310507379</v>
      </c>
      <c r="J3527" s="55">
        <f t="shared" ca="1" si="1697"/>
        <v>149195.77851029189</v>
      </c>
      <c r="K3527" s="55">
        <f t="shared" ca="1" si="1697"/>
        <v>-3181.1851809204768</v>
      </c>
      <c r="L3527" s="55">
        <f t="shared" ca="1" si="1697"/>
        <v>-5074.3980658404089</v>
      </c>
      <c r="M3527" s="55">
        <f t="shared" ca="1" si="1697"/>
        <v>140940.19526353077</v>
      </c>
      <c r="N3527" s="55">
        <f t="shared" ca="1" si="1697"/>
        <v>26445.957922022557</v>
      </c>
      <c r="O3527" s="55">
        <f t="shared" ca="1" si="1697"/>
        <v>99200.391731764597</v>
      </c>
      <c r="P3527" s="55">
        <f t="shared" ca="1" si="1697"/>
        <v>11400.011268693155</v>
      </c>
      <c r="Q3527" s="55">
        <f t="shared" ca="1" si="1697"/>
        <v>0</v>
      </c>
      <c r="R3527" s="55">
        <f t="shared" ca="1" si="1697"/>
        <v>137046.36092248023</v>
      </c>
      <c r="S3527" s="55">
        <f t="shared" ca="1" si="1697"/>
        <v>-6048.0739447872083</v>
      </c>
      <c r="T3527" s="55">
        <f t="shared" ca="1" si="1697"/>
        <v>374113.47327323246</v>
      </c>
      <c r="U3527" s="55">
        <f t="shared" ca="1" si="1697"/>
        <v>1156034.0706104443</v>
      </c>
      <c r="V3527" s="55">
        <f t="shared" ca="1" si="1697"/>
        <v>0</v>
      </c>
      <c r="W3527" s="55">
        <f t="shared" ca="1" si="1697"/>
        <v>1524099.4699388903</v>
      </c>
      <c r="X3527" s="55">
        <f t="shared" ca="1" si="1697"/>
        <v>30710.756856708758</v>
      </c>
      <c r="Y3527" s="55">
        <f t="shared" ca="1" si="1697"/>
        <v>-528.03277068098771</v>
      </c>
      <c r="Z3527" s="55">
        <f t="shared" ca="1" si="1697"/>
        <v>30182.724086027774</v>
      </c>
      <c r="AA3527" s="55">
        <f t="shared" ca="1" si="1697"/>
        <v>869.87065039064805</v>
      </c>
      <c r="AB3527" s="55">
        <f t="shared" ca="1" si="1697"/>
        <v>0</v>
      </c>
      <c r="AC3527" s="55">
        <f t="shared" ca="1" si="1697"/>
        <v>0</v>
      </c>
    </row>
    <row r="3528" spans="2:29" hidden="1" outlineLevel="1">
      <c r="F3528" s="175"/>
      <c r="G3528" s="52" t="str">
        <f>$G$11</f>
        <v>DISTPRI</v>
      </c>
      <c r="H3528" s="55">
        <f t="shared" ref="H3528:AC3528" ca="1" si="1698">+H3367+H2617</f>
        <v>-11922586.542412113</v>
      </c>
      <c r="I3528" s="55">
        <f t="shared" ca="1" si="1698"/>
        <v>-15264597.166840471</v>
      </c>
      <c r="J3528" s="55">
        <f t="shared" ca="1" si="1698"/>
        <v>1170818.8186853749</v>
      </c>
      <c r="K3528" s="55">
        <f t="shared" ca="1" si="1698"/>
        <v>-13662.942970779937</v>
      </c>
      <c r="L3528" s="55">
        <f t="shared" ca="1" si="1698"/>
        <v>0</v>
      </c>
      <c r="M3528" s="55">
        <f t="shared" ca="1" si="1698"/>
        <v>1157155.8757145929</v>
      </c>
      <c r="N3528" s="55">
        <f t="shared" ca="1" si="1698"/>
        <v>158926.41754058539</v>
      </c>
      <c r="O3528" s="55">
        <f t="shared" ca="1" si="1698"/>
        <v>392672.22671378672</v>
      </c>
      <c r="P3528" s="55">
        <f t="shared" ca="1" si="1698"/>
        <v>0</v>
      </c>
      <c r="Q3528" s="55">
        <f t="shared" ca="1" si="1698"/>
        <v>0</v>
      </c>
      <c r="R3528" s="55">
        <f t="shared" ca="1" si="1698"/>
        <v>551598.64425437222</v>
      </c>
      <c r="S3528" s="55">
        <f t="shared" ca="1" si="1698"/>
        <v>-14490.930918183014</v>
      </c>
      <c r="T3528" s="55">
        <f t="shared" ca="1" si="1698"/>
        <v>1437408.5729659363</v>
      </c>
      <c r="U3528" s="55">
        <f t="shared" ca="1" si="1698"/>
        <v>0</v>
      </c>
      <c r="V3528" s="55">
        <f t="shared" ca="1" si="1698"/>
        <v>0</v>
      </c>
      <c r="W3528" s="55">
        <f t="shared" ca="1" si="1698"/>
        <v>1422917.6420477524</v>
      </c>
      <c r="X3528" s="55">
        <f t="shared" ca="1" si="1698"/>
        <v>206181.19904103532</v>
      </c>
      <c r="Y3528" s="55">
        <f t="shared" ca="1" si="1698"/>
        <v>-1354.7793476083739</v>
      </c>
      <c r="Z3528" s="55">
        <f t="shared" ca="1" si="1698"/>
        <v>204826.41969342687</v>
      </c>
      <c r="AA3528" s="55">
        <f t="shared" ca="1" si="1698"/>
        <v>5512.0427182308995</v>
      </c>
      <c r="AB3528" s="55">
        <f t="shared" ca="1" si="1698"/>
        <v>0</v>
      </c>
      <c r="AC3528" s="55">
        <f t="shared" ca="1" si="1698"/>
        <v>0</v>
      </c>
    </row>
    <row r="3529" spans="2:29" hidden="1" outlineLevel="1">
      <c r="F3529" s="175"/>
      <c r="G3529" s="52" t="str">
        <f>$G$12</f>
        <v>DISTSEC</v>
      </c>
      <c r="H3529" s="55">
        <f t="shared" ref="H3529:AC3529" ca="1" si="1699">+H3368+H2618</f>
        <v>-7527401.1058491506</v>
      </c>
      <c r="I3529" s="55">
        <f t="shared" ca="1" si="1699"/>
        <v>-8377428.8923906973</v>
      </c>
      <c r="J3529" s="55">
        <f t="shared" ca="1" si="1699"/>
        <v>522143.26919527049</v>
      </c>
      <c r="K3529" s="55">
        <f t="shared" ca="1" si="1699"/>
        <v>0</v>
      </c>
      <c r="L3529" s="55">
        <f t="shared" ca="1" si="1699"/>
        <v>0</v>
      </c>
      <c r="M3529" s="55">
        <f t="shared" ca="1" si="1699"/>
        <v>522143.26919527049</v>
      </c>
      <c r="N3529" s="55">
        <f t="shared" ca="1" si="1699"/>
        <v>59758.837911613809</v>
      </c>
      <c r="O3529" s="55">
        <f t="shared" ca="1" si="1699"/>
        <v>0</v>
      </c>
      <c r="P3529" s="55">
        <f t="shared" ca="1" si="1699"/>
        <v>0</v>
      </c>
      <c r="Q3529" s="55">
        <f t="shared" ca="1" si="1699"/>
        <v>0</v>
      </c>
      <c r="R3529" s="55">
        <f t="shared" ca="1" si="1699"/>
        <v>59758.837911613809</v>
      </c>
      <c r="S3529" s="55">
        <f t="shared" ca="1" si="1699"/>
        <v>-5401.449334287312</v>
      </c>
      <c r="T3529" s="55">
        <f t="shared" ca="1" si="1699"/>
        <v>0</v>
      </c>
      <c r="U3529" s="55">
        <f t="shared" ca="1" si="1699"/>
        <v>0</v>
      </c>
      <c r="V3529" s="55">
        <f t="shared" ca="1" si="1699"/>
        <v>0</v>
      </c>
      <c r="W3529" s="55">
        <f t="shared" ca="1" si="1699"/>
        <v>-5401.449334287312</v>
      </c>
      <c r="X3529" s="55">
        <f t="shared" ca="1" si="1699"/>
        <v>82528.271125508531</v>
      </c>
      <c r="Y3529" s="55">
        <f t="shared" ca="1" si="1699"/>
        <v>0</v>
      </c>
      <c r="Z3529" s="55">
        <f t="shared" ca="1" si="1699"/>
        <v>82528.271125508531</v>
      </c>
      <c r="AA3529" s="55">
        <f t="shared" ca="1" si="1699"/>
        <v>1996.8986531835471</v>
      </c>
      <c r="AB3529" s="55">
        <f t="shared" ca="1" si="1699"/>
        <v>150859.39632721088</v>
      </c>
      <c r="AC3529" s="55">
        <f t="shared" ca="1" si="1699"/>
        <v>38142.56266305891</v>
      </c>
    </row>
    <row r="3530" spans="2:29" hidden="1" outlineLevel="1">
      <c r="F3530" s="175"/>
      <c r="G3530" s="52" t="str">
        <f>$G$13</f>
        <v>ENERGY</v>
      </c>
      <c r="H3530" s="55">
        <f t="shared" ref="H3530:AC3530" ca="1" si="1700">+H3369+H2619</f>
        <v>-11374871.641761258</v>
      </c>
      <c r="I3530" s="55">
        <f t="shared" ca="1" si="1700"/>
        <v>-92881.209147769259</v>
      </c>
      <c r="J3530" s="55">
        <f t="shared" ca="1" si="1700"/>
        <v>-154896.09661001508</v>
      </c>
      <c r="K3530" s="55">
        <f t="shared" ca="1" si="1700"/>
        <v>-6813.3214958508297</v>
      </c>
      <c r="L3530" s="55">
        <f t="shared" ca="1" si="1700"/>
        <v>18831.46250730152</v>
      </c>
      <c r="M3530" s="55">
        <f t="shared" ca="1" si="1700"/>
        <v>-142877.95559856255</v>
      </c>
      <c r="N3530" s="55">
        <f t="shared" ca="1" si="1700"/>
        <v>-452619.1400650026</v>
      </c>
      <c r="O3530" s="55">
        <f t="shared" ca="1" si="1700"/>
        <v>-254522.09081753597</v>
      </c>
      <c r="P3530" s="55">
        <f t="shared" ca="1" si="1700"/>
        <v>-49658.354246098635</v>
      </c>
      <c r="Q3530" s="55">
        <f t="shared" ca="1" si="1700"/>
        <v>1567.572882607607</v>
      </c>
      <c r="R3530" s="55">
        <f t="shared" ca="1" si="1700"/>
        <v>-755232.01224603143</v>
      </c>
      <c r="S3530" s="55">
        <f t="shared" ca="1" si="1700"/>
        <v>6480.9026884716241</v>
      </c>
      <c r="T3530" s="55">
        <f t="shared" ca="1" si="1700"/>
        <v>-1286577.2550241693</v>
      </c>
      <c r="U3530" s="55">
        <f t="shared" ca="1" si="1700"/>
        <v>-7642250.8833012944</v>
      </c>
      <c r="V3530" s="55">
        <f t="shared" ca="1" si="1700"/>
        <v>-1430982.9958186015</v>
      </c>
      <c r="W3530" s="55">
        <f t="shared" ca="1" si="1700"/>
        <v>-10353330.231455602</v>
      </c>
      <c r="X3530" s="55">
        <f t="shared" ca="1" si="1700"/>
        <v>-54860.539154076083</v>
      </c>
      <c r="Y3530" s="55">
        <f t="shared" ca="1" si="1700"/>
        <v>-461.50990268941632</v>
      </c>
      <c r="Z3530" s="55">
        <f t="shared" ca="1" si="1700"/>
        <v>-55322.04905676582</v>
      </c>
      <c r="AA3530" s="55">
        <f t="shared" ca="1" si="1700"/>
        <v>32.609125211608443</v>
      </c>
      <c r="AB3530" s="55">
        <f t="shared" ca="1" si="1700"/>
        <v>18069.338255915583</v>
      </c>
      <c r="AC3530" s="55">
        <f t="shared" ca="1" si="1700"/>
        <v>6669.8683623300549</v>
      </c>
    </row>
    <row r="3531" spans="2:29" hidden="1" outlineLevel="1">
      <c r="F3531" s="175"/>
      <c r="G3531" s="52" t="str">
        <f>$G$14</f>
        <v>CUSTOMER</v>
      </c>
      <c r="H3531" s="55">
        <f t="shared" ref="H3531:AC3531" ca="1" si="1701">+H3370+H2620</f>
        <v>751047.11116558407</v>
      </c>
      <c r="I3531" s="55">
        <f t="shared" ca="1" si="1701"/>
        <v>-2453450.1915866081</v>
      </c>
      <c r="J3531" s="55">
        <f t="shared" ca="1" si="1701"/>
        <v>291675.26297083992</v>
      </c>
      <c r="K3531" s="55">
        <f t="shared" ca="1" si="1701"/>
        <v>-14270.331130252162</v>
      </c>
      <c r="L3531" s="55">
        <f t="shared" ca="1" si="1701"/>
        <v>-8673.5408580410331</v>
      </c>
      <c r="M3531" s="55">
        <f t="shared" ca="1" si="1701"/>
        <v>268731.3909825469</v>
      </c>
      <c r="N3531" s="55">
        <f t="shared" ca="1" si="1701"/>
        <v>4410.5170441772243</v>
      </c>
      <c r="O3531" s="55">
        <f t="shared" ca="1" si="1701"/>
        <v>18313.412750827785</v>
      </c>
      <c r="P3531" s="55">
        <f t="shared" ca="1" si="1701"/>
        <v>5932.7645925831202</v>
      </c>
      <c r="Q3531" s="55">
        <f t="shared" ca="1" si="1701"/>
        <v>-5038.2036393050957</v>
      </c>
      <c r="R3531" s="55">
        <f t="shared" ca="1" si="1701"/>
        <v>23618.490748283017</v>
      </c>
      <c r="S3531" s="55">
        <f t="shared" ca="1" si="1701"/>
        <v>-52.253995770742904</v>
      </c>
      <c r="T3531" s="55">
        <f t="shared" ca="1" si="1701"/>
        <v>13584.067669344862</v>
      </c>
      <c r="U3531" s="55">
        <f t="shared" ca="1" si="1701"/>
        <v>10347.493988319493</v>
      </c>
      <c r="V3531" s="55">
        <f t="shared" ca="1" si="1701"/>
        <v>13281.109744157136</v>
      </c>
      <c r="W3531" s="55">
        <f t="shared" ca="1" si="1701"/>
        <v>37160.417406050707</v>
      </c>
      <c r="X3531" s="55">
        <f t="shared" ca="1" si="1701"/>
        <v>4810.4357010329859</v>
      </c>
      <c r="Y3531" s="55">
        <f t="shared" ca="1" si="1701"/>
        <v>-24.634907805137033</v>
      </c>
      <c r="Z3531" s="55">
        <f t="shared" ca="1" si="1701"/>
        <v>4785.8007932278515</v>
      </c>
      <c r="AA3531" s="55">
        <f t="shared" ca="1" si="1701"/>
        <v>946.00461673413736</v>
      </c>
      <c r="AB3531" s="55">
        <f t="shared" ca="1" si="1701"/>
        <v>2467326.8873773566</v>
      </c>
      <c r="AC3531" s="55">
        <f t="shared" ca="1" si="1701"/>
        <v>401928.31082799792</v>
      </c>
    </row>
    <row r="3532" spans="2:29" collapsed="1">
      <c r="D3532" s="52" t="s">
        <v>346</v>
      </c>
      <c r="E3532" s="11">
        <f>+E3371+E2621</f>
        <v>-62670604.065230936</v>
      </c>
      <c r="F3532" s="175"/>
      <c r="G3532" s="52" t="str">
        <f>$G$15</f>
        <v>TOTAL</v>
      </c>
      <c r="H3532" s="55">
        <f t="shared" ref="H3532:AC3532" ca="1" si="1702">+H3371+H2621</f>
        <v>-62670604.065230772</v>
      </c>
      <c r="I3532" s="55">
        <f t="shared" ca="1" si="1702"/>
        <v>-65814932.213174105</v>
      </c>
      <c r="J3532" s="55">
        <f t="shared" ca="1" si="1702"/>
        <v>3030098.1664375439</v>
      </c>
      <c r="K3532" s="55">
        <f t="shared" ca="1" si="1702"/>
        <v>-85471.484825480293</v>
      </c>
      <c r="L3532" s="55">
        <f t="shared" ca="1" si="1702"/>
        <v>-8387.8790051295</v>
      </c>
      <c r="M3532" s="55">
        <f t="shared" ca="1" si="1702"/>
        <v>2936238.802606931</v>
      </c>
      <c r="N3532" s="55">
        <f t="shared" ca="1" si="1702"/>
        <v>-790938.42250201618</v>
      </c>
      <c r="O3532" s="55">
        <f t="shared" ca="1" si="1702"/>
        <v>831134.08099725179</v>
      </c>
      <c r="P3532" s="55">
        <f t="shared" ca="1" si="1702"/>
        <v>-28666.330645869079</v>
      </c>
      <c r="Q3532" s="55">
        <f t="shared" ca="1" si="1702"/>
        <v>-15251.48128397843</v>
      </c>
      <c r="R3532" s="55">
        <f t="shared" ca="1" si="1702"/>
        <v>-3722.1534346072003</v>
      </c>
      <c r="S3532" s="55">
        <f t="shared" ca="1" si="1702"/>
        <v>-83645.142387801126</v>
      </c>
      <c r="T3532" s="55">
        <f t="shared" ca="1" si="1702"/>
        <v>2709040.2778381011</v>
      </c>
      <c r="U3532" s="55">
        <f t="shared" ca="1" si="1702"/>
        <v>-6486409.5382520352</v>
      </c>
      <c r="V3532" s="55">
        <f t="shared" ca="1" si="1702"/>
        <v>368919.58068022155</v>
      </c>
      <c r="W3532" s="55">
        <f t="shared" ca="1" si="1702"/>
        <v>-3492094.8221215159</v>
      </c>
      <c r="X3532" s="55">
        <f t="shared" ca="1" si="1702"/>
        <v>471311.06176835811</v>
      </c>
      <c r="Y3532" s="55">
        <f t="shared" ca="1" si="1702"/>
        <v>-9392.1937601388054</v>
      </c>
      <c r="Z3532" s="55">
        <f t="shared" ca="1" si="1702"/>
        <v>461918.86800821847</v>
      </c>
      <c r="AA3532" s="55">
        <f t="shared" ca="1" si="1702"/>
        <v>18097.964002020017</v>
      </c>
      <c r="AB3532" s="55">
        <f t="shared" ca="1" si="1702"/>
        <v>2748448.0686337105</v>
      </c>
      <c r="AC3532" s="55">
        <f t="shared" ca="1" si="1702"/>
        <v>475441.42024857551</v>
      </c>
    </row>
    <row r="3533" spans="2:29" hidden="1" outlineLevel="1">
      <c r="E3533" s="48"/>
      <c r="F3533" s="175" t="str">
        <f>F3540</f>
        <v>RB_GUP</v>
      </c>
      <c r="G3533" s="52" t="str">
        <f>$G$8</f>
        <v>PRODUCTION</v>
      </c>
      <c r="H3533" s="4">
        <f t="shared" ref="H3533:H3540" ca="1" si="1703">SUBTOTAL(9,I3533:AC3533)</f>
        <v>-5366883.8377777953</v>
      </c>
      <c r="I3533" s="5">
        <f ca="1">VLOOKUP(CONCATENATE($F3533," ",$G3533),AllocFactorMatrix,(I$4+1),FALSE)*$E3540</f>
        <v>-2760649.802239493</v>
      </c>
      <c r="J3533" s="5">
        <f ca="1">VLOOKUP(CONCATENATE($F3533," ",$G3533),AllocFactorMatrix,(J$4+1),FALSE)*$E3540</f>
        <v>-643783.95831452659</v>
      </c>
      <c r="K3533" s="5">
        <f ca="1">VLOOKUP(CONCATENATE($F3533," ",$G3533),AllocFactorMatrix,(K$4+1),FALSE)*$E3540</f>
        <v>-8951.1462315667613</v>
      </c>
      <c r="L3533" s="5">
        <f ca="1">VLOOKUP(CONCATENATE($F3533," ",$G3533),AllocFactorMatrix,(L$4+1),FALSE)*$E3540</f>
        <v>-1246.659320164212</v>
      </c>
      <c r="M3533" s="5">
        <f t="shared" ref="M3533:M3540" ca="1" si="1704">SUBTOTAL(9,J3533:L3533)</f>
        <v>-653981.76386625762</v>
      </c>
      <c r="N3533" s="5">
        <f ca="1">VLOOKUP(CONCATENATE($F3533," ",$G3533),AllocFactorMatrix,(N$4+1),FALSE)*$E3540</f>
        <v>-383185.48918400676</v>
      </c>
      <c r="O3533" s="5">
        <f ca="1">VLOOKUP(CONCATENATE($F3533," ",$G3533),AllocFactorMatrix,(O$4+1),FALSE)*$E3540</f>
        <v>-68663.615310219509</v>
      </c>
      <c r="P3533" s="5">
        <f ca="1">VLOOKUP(CONCATENATE($F3533," ",$G3533),AllocFactorMatrix,(P$4+1),FALSE)*$E3540</f>
        <v>-13924.280485417446</v>
      </c>
      <c r="Q3533" s="5">
        <f ca="1">VLOOKUP(CONCATENATE($F3533," ",$G3533),AllocFactorMatrix,(Q$4+1),FALSE)*$E3540</f>
        <v>-528.76825456817653</v>
      </c>
      <c r="R3533" s="5">
        <f ca="1">SUBTOTAL(9,N3533:Q3533)</f>
        <v>-466302.1532342119</v>
      </c>
      <c r="S3533" s="5">
        <f ca="1">VLOOKUP(CONCATENATE($F3533," ",$G3533),AllocFactorMatrix,(S$4+1),FALSE)*$E3540</f>
        <v>-18146.581424774042</v>
      </c>
      <c r="T3533" s="5">
        <f ca="1">VLOOKUP(CONCATENATE($F3533," ",$G3533),AllocFactorMatrix,(T$4+1),FALSE)*$E3540</f>
        <v>-244989.32797080959</v>
      </c>
      <c r="U3533" s="5">
        <f ca="1">VLOOKUP(CONCATENATE($F3533," ",$G3533),AllocFactorMatrix,(U$4+1),FALSE)*$E3540</f>
        <v>-936985.83346267114</v>
      </c>
      <c r="V3533" s="5">
        <f ca="1">VLOOKUP(CONCATENATE($F3533," ",$G3533),AllocFactorMatrix,(V$4+1),FALSE)*$E3540</f>
        <v>-169743.67398507366</v>
      </c>
      <c r="W3533" s="5">
        <f ca="1">SUBTOTAL(9,S3533:V3533)</f>
        <v>-1369865.4168433284</v>
      </c>
      <c r="X3533" s="5">
        <f ca="1">VLOOKUP(CONCATENATE($F3533," ",$G3533),AllocFactorMatrix,(X$4+1),FALSE)*$E3540</f>
        <v>-105168.94153627669</v>
      </c>
      <c r="Y3533" s="5">
        <f ca="1">VLOOKUP(CONCATENATE($F3533," ",$G3533),AllocFactorMatrix,(Y$4+1),FALSE)*$E3540</f>
        <v>-2100.4935095879437</v>
      </c>
      <c r="Z3533" s="5">
        <f t="shared" ref="Z3533:Z3540" ca="1" si="1705">SUBTOTAL(9,X3533:Y3533)</f>
        <v>-107269.43504586464</v>
      </c>
      <c r="AA3533" s="5">
        <f ca="1">VLOOKUP(CONCATENATE($F3533," ",$G3533),AllocFactorMatrix,(AA$4+1),FALSE)*$E3540</f>
        <v>-1387.3484815496167</v>
      </c>
      <c r="AB3533" s="5">
        <f ca="1">VLOOKUP(CONCATENATE($F3533," ",$G3533),AllocFactorMatrix,(AB$4+1),FALSE)*$E3540</f>
        <v>-6163.3918595142432</v>
      </c>
      <c r="AC3533" s="5">
        <f ca="1">VLOOKUP(CONCATENATE($F3533," ",$G3533),AllocFactorMatrix,(AC$4+1),FALSE)*$E3540</f>
        <v>-1264.5262075762419</v>
      </c>
    </row>
    <row r="3534" spans="2:29" hidden="1" outlineLevel="1">
      <c r="E3534" s="48"/>
      <c r="F3534" s="175" t="str">
        <f>F3540</f>
        <v>RB_GUP</v>
      </c>
      <c r="G3534" s="52" t="str">
        <f>$G$9</f>
        <v>BULKTRAN</v>
      </c>
      <c r="H3534" s="4">
        <f t="shared" ca="1" si="1703"/>
        <v>-2914510.2500236514</v>
      </c>
      <c r="I3534" s="5">
        <f ca="1">VLOOKUP(CONCATENATE($F3534," ",$G3534),AllocFactorMatrix,(I$4+1),FALSE)*$E3540</f>
        <v>-1499183.2110687643</v>
      </c>
      <c r="J3534" s="5">
        <f ca="1">VLOOKUP(CONCATENATE($F3534," ",$G3534),AllocFactorMatrix,(J$4+1),FALSE)*$E3540</f>
        <v>-349609.75531108049</v>
      </c>
      <c r="K3534" s="5">
        <f ca="1">VLOOKUP(CONCATENATE($F3534," ",$G3534),AllocFactorMatrix,(K$4+1),FALSE)*$E3540</f>
        <v>-4860.9599592459135</v>
      </c>
      <c r="L3534" s="5">
        <f ca="1">VLOOKUP(CONCATENATE($F3534," ",$G3534),AllocFactorMatrix,(L$4+1),FALSE)*$E3540</f>
        <v>-677.00391451188102</v>
      </c>
      <c r="M3534" s="5">
        <f t="shared" ca="1" si="1704"/>
        <v>-355147.71918483829</v>
      </c>
      <c r="N3534" s="5">
        <f ca="1">VLOOKUP(CONCATENATE($F3534," ",$G3534),AllocFactorMatrix,(N$4+1),FALSE)*$E3540</f>
        <v>-208090.59216558986</v>
      </c>
      <c r="O3534" s="5">
        <f ca="1">VLOOKUP(CONCATENATE($F3534," ",$G3534),AllocFactorMatrix,(O$4+1),FALSE)*$E3540</f>
        <v>-37288.083117554015</v>
      </c>
      <c r="P3534" s="5">
        <f ca="1">VLOOKUP(CONCATENATE($F3534," ",$G3534),AllocFactorMatrix,(P$4+1),FALSE)*$E3540</f>
        <v>-7561.6427382480806</v>
      </c>
      <c r="Q3534" s="5">
        <f ca="1">VLOOKUP(CONCATENATE($F3534," ",$G3534),AllocFactorMatrix,(Q$4+1),FALSE)*$E3540</f>
        <v>-287.14996344399589</v>
      </c>
      <c r="R3534" s="5">
        <f t="shared" ref="R3534:R3540" ca="1" si="1706">SUBTOTAL(9,N3534:Q3534)</f>
        <v>-253227.46798483594</v>
      </c>
      <c r="S3534" s="5">
        <f ca="1">VLOOKUP(CONCATENATE($F3534," ",$G3534),AllocFactorMatrix,(S$4+1),FALSE)*$E3540</f>
        <v>-9854.5821307158476</v>
      </c>
      <c r="T3534" s="5">
        <f ca="1">VLOOKUP(CONCATENATE($F3534," ",$G3534),AllocFactorMatrix,(T$4+1),FALSE)*$E3540</f>
        <v>-133042.54928926847</v>
      </c>
      <c r="U3534" s="5">
        <f ca="1">VLOOKUP(CONCATENATE($F3534," ",$G3534),AllocFactorMatrix,(U$4+1),FALSE)*$E3540</f>
        <v>-508834.34378274961</v>
      </c>
      <c r="V3534" s="5">
        <f ca="1">VLOOKUP(CONCATENATE($F3534," ",$G3534),AllocFactorMatrix,(V$4+1),FALSE)*$E3540</f>
        <v>-92180.060657137888</v>
      </c>
      <c r="W3534" s="5">
        <f t="shared" ref="W3534:W3540" ca="1" si="1707">SUBTOTAL(9,S3534:V3534)</f>
        <v>-743911.53585987177</v>
      </c>
      <c r="X3534" s="5">
        <f ca="1">VLOOKUP(CONCATENATE($F3534," ",$G3534),AllocFactorMatrix,(X$4+1),FALSE)*$E3540</f>
        <v>-57112.463648650941</v>
      </c>
      <c r="Y3534" s="5">
        <f ca="1">VLOOKUP(CONCATENATE($F3534," ",$G3534),AllocFactorMatrix,(Y$4+1),FALSE)*$E3540</f>
        <v>-1140.6823864361943</v>
      </c>
      <c r="Z3534" s="5">
        <f t="shared" ca="1" si="1705"/>
        <v>-58253.146035087135</v>
      </c>
      <c r="AA3534" s="5">
        <f ca="1">VLOOKUP(CONCATENATE($F3534," ",$G3534),AllocFactorMatrix,(AA$4+1),FALSE)*$E3540</f>
        <v>-753.40579227168996</v>
      </c>
      <c r="AB3534" s="5">
        <f ca="1">VLOOKUP(CONCATENATE($F3534," ",$G3534),AllocFactorMatrix,(AB$4+1),FALSE)*$E3540</f>
        <v>-3347.0574904234272</v>
      </c>
      <c r="AC3534" s="5">
        <f ca="1">VLOOKUP(CONCATENATE($F3534," ",$G3534),AllocFactorMatrix,(AC$4+1),FALSE)*$E3540</f>
        <v>-686.70660755916356</v>
      </c>
    </row>
    <row r="3535" spans="2:29" hidden="1" outlineLevel="1">
      <c r="E3535" s="48"/>
      <c r="F3535" s="175" t="str">
        <f>F3540</f>
        <v>RB_GUP</v>
      </c>
      <c r="G3535" s="52" t="str">
        <f>$G$10</f>
        <v>SUBTRAN</v>
      </c>
      <c r="H3535" s="4">
        <f t="shared" ca="1" si="1703"/>
        <v>-806951.15535007068</v>
      </c>
      <c r="I3535" s="5">
        <f ca="1">VLOOKUP(CONCATENATE($F3535," ",$G3535),AllocFactorMatrix,(I$4+1),FALSE)*$E3540</f>
        <v>-412314.40521190042</v>
      </c>
      <c r="J3535" s="5">
        <f ca="1">VLOOKUP(CONCATENATE($F3535," ",$G3535),AllocFactorMatrix,(J$4+1),FALSE)*$E3540</f>
        <v>-96653.461867904291</v>
      </c>
      <c r="K3535" s="5">
        <f ca="1">VLOOKUP(CONCATENATE($F3535," ",$G3535),AllocFactorMatrix,(K$4+1),FALSE)*$E3540</f>
        <v>-1350.2113832773448</v>
      </c>
      <c r="L3535" s="5">
        <f ca="1">VLOOKUP(CONCATENATE($F3535," ",$G3535),AllocFactorMatrix,(L$4+1),FALSE)*$E3540</f>
        <v>-244.38198695137589</v>
      </c>
      <c r="M3535" s="5">
        <f t="shared" ca="1" si="1704"/>
        <v>-98248.05523813302</v>
      </c>
      <c r="N3535" s="5">
        <f ca="1">VLOOKUP(CONCATENATE($F3535," ",$G3535),AllocFactorMatrix,(N$4+1),FALSE)*$E3540</f>
        <v>-55858.785604423167</v>
      </c>
      <c r="O3535" s="5">
        <f ca="1">VLOOKUP(CONCATENATE($F3535," ",$G3535),AllocFactorMatrix,(O$4+1),FALSE)*$E3540</f>
        <v>-10037.543137291032</v>
      </c>
      <c r="P3535" s="5">
        <f ca="1">VLOOKUP(CONCATENATE($F3535," ",$G3535),AllocFactorMatrix,(P$4+1),FALSE)*$E3540</f>
        <v>-2634.7776840714669</v>
      </c>
      <c r="Q3535" s="5">
        <f ca="1">VLOOKUP(CONCATENATE($F3535," ",$G3535),AllocFactorMatrix,(Q$4+1),FALSE)*$E3540</f>
        <v>0</v>
      </c>
      <c r="R3535" s="5">
        <f t="shared" ca="1" si="1706"/>
        <v>-68531.106425785663</v>
      </c>
      <c r="S3535" s="5">
        <f ca="1">VLOOKUP(CONCATENATE($F3535," ",$G3535),AllocFactorMatrix,(S$4+1),FALSE)*$E3540</f>
        <v>-2517.7919761520029</v>
      </c>
      <c r="T3535" s="5">
        <f ca="1">VLOOKUP(CONCATENATE($F3535," ",$G3535),AllocFactorMatrix,(T$4+1),FALSE)*$E3540</f>
        <v>-35327.062876881479</v>
      </c>
      <c r="U3535" s="5">
        <f ca="1">VLOOKUP(CONCATENATE($F3535," ",$G3535),AllocFactorMatrix,(U$4+1),FALSE)*$E3540</f>
        <v>-174189.67082345346</v>
      </c>
      <c r="V3535" s="5">
        <f ca="1">VLOOKUP(CONCATENATE($F3535," ",$G3535),AllocFactorMatrix,(V$4+1),FALSE)*$E3540</f>
        <v>0</v>
      </c>
      <c r="W3535" s="5">
        <f t="shared" ca="1" si="1707"/>
        <v>-212034.52567648696</v>
      </c>
      <c r="X3535" s="5">
        <f ca="1">VLOOKUP(CONCATENATE($F3535," ",$G3535),AllocFactorMatrix,(X$4+1),FALSE)*$E3540</f>
        <v>-15312.020049757039</v>
      </c>
      <c r="Y3535" s="5">
        <f ca="1">VLOOKUP(CONCATENATE($F3535," ",$G3535),AllocFactorMatrix,(Y$4+1),FALSE)*$E3540</f>
        <v>-307.44265573449502</v>
      </c>
      <c r="Z3535" s="5">
        <f t="shared" ca="1" si="1705"/>
        <v>-15619.462705491533</v>
      </c>
      <c r="AA3535" s="5">
        <f ca="1">VLOOKUP(CONCATENATE($F3535," ",$G3535),AllocFactorMatrix,(AA$4+1),FALSE)*$E3540</f>
        <v>-203.60009227322874</v>
      </c>
      <c r="AB3535" s="5">
        <f ca="1">VLOOKUP(CONCATENATE($F3535," ",$G3535),AllocFactorMatrix,(AB$4+1),FALSE)*$E3540</f>
        <v>0</v>
      </c>
      <c r="AC3535" s="5">
        <f ca="1">VLOOKUP(CONCATENATE($F3535," ",$G3535),AllocFactorMatrix,(AC$4+1),FALSE)*$E3540</f>
        <v>0</v>
      </c>
    </row>
    <row r="3536" spans="2:29" hidden="1" outlineLevel="1">
      <c r="E3536" s="48"/>
      <c r="F3536" s="175" t="str">
        <f>F3540</f>
        <v>RB_GUP</v>
      </c>
      <c r="G3536" s="52" t="str">
        <f>$G$11</f>
        <v>DISTPRI</v>
      </c>
      <c r="H3536" s="4">
        <f t="shared" ca="1" si="1703"/>
        <v>-3228484.2068862822</v>
      </c>
      <c r="I3536" s="5">
        <f ca="1">VLOOKUP(CONCATENATE($F3536," ",$G3536),AllocFactorMatrix,(I$4+1),FALSE)*$E3540</f>
        <v>-2114034.2776203803</v>
      </c>
      <c r="J3536" s="5">
        <f ca="1">VLOOKUP(CONCATENATE($F3536," ",$G3536),AllocFactorMatrix,(J$4+1),FALSE)*$E3540</f>
        <v>-494765.61537420173</v>
      </c>
      <c r="K3536" s="5">
        <f ca="1">VLOOKUP(CONCATENATE($F3536," ",$G3536),AllocFactorMatrix,(K$4+1),FALSE)*$E3540</f>
        <v>-6910.762855829058</v>
      </c>
      <c r="L3536" s="5">
        <f ca="1">VLOOKUP(CONCATENATE($F3536," ",$G3536),AllocFactorMatrix,(L$4+1),FALSE)*$E3540</f>
        <v>0</v>
      </c>
      <c r="M3536" s="5">
        <f t="shared" ca="1" si="1704"/>
        <v>-501676.37823003076</v>
      </c>
      <c r="N3536" s="5">
        <f ca="1">VLOOKUP(CONCATENATE($F3536," ",$G3536),AllocFactorMatrix,(N$4+1),FALSE)*$E3540</f>
        <v>-287221.14547887526</v>
      </c>
      <c r="O3536" s="5">
        <f ca="1">VLOOKUP(CONCATENATE($F3536," ",$G3536),AllocFactorMatrix,(O$4+1),FALSE)*$E3540</f>
        <v>-51607.663106404689</v>
      </c>
      <c r="P3536" s="5">
        <f ca="1">VLOOKUP(CONCATENATE($F3536," ",$G3536),AllocFactorMatrix,(P$4+1),FALSE)*$E3540</f>
        <v>0</v>
      </c>
      <c r="Q3536" s="5">
        <f ca="1">VLOOKUP(CONCATENATE($F3536," ",$G3536),AllocFactorMatrix,(Q$4+1),FALSE)*$E3540</f>
        <v>0</v>
      </c>
      <c r="R3536" s="5">
        <f t="shared" ca="1" si="1706"/>
        <v>-338828.80858527997</v>
      </c>
      <c r="S3536" s="5">
        <f ca="1">VLOOKUP(CONCATENATE($F3536," ",$G3536),AllocFactorMatrix,(S$4+1),FALSE)*$E3540</f>
        <v>-12987.208772503936</v>
      </c>
      <c r="T3536" s="5">
        <f ca="1">VLOOKUP(CONCATENATE($F3536," ",$G3536),AllocFactorMatrix,(T$4+1),FALSE)*$E3540</f>
        <v>-179585.34123786452</v>
      </c>
      <c r="U3536" s="5">
        <f ca="1">VLOOKUP(CONCATENATE($F3536," ",$G3536),AllocFactorMatrix,(U$4+1),FALSE)*$E3540</f>
        <v>0</v>
      </c>
      <c r="V3536" s="5">
        <f ca="1">VLOOKUP(CONCATENATE($F3536," ",$G3536),AllocFactorMatrix,(V$4+1),FALSE)*$E3540</f>
        <v>0</v>
      </c>
      <c r="W3536" s="5">
        <f t="shared" ca="1" si="1707"/>
        <v>-192572.55001036846</v>
      </c>
      <c r="X3536" s="5">
        <f ca="1">VLOOKUP(CONCATENATE($F3536," ",$G3536),AllocFactorMatrix,(X$4+1),FALSE)*$E3540</f>
        <v>-78753.664779681334</v>
      </c>
      <c r="Y3536" s="5">
        <f ca="1">VLOOKUP(CONCATENATE($F3536," ",$G3536),AllocFactorMatrix,(Y$4+1),FALSE)*$E3540</f>
        <v>-1580.7102474174958</v>
      </c>
      <c r="Z3536" s="5">
        <f t="shared" ca="1" si="1705"/>
        <v>-80334.375027098824</v>
      </c>
      <c r="AA3536" s="5">
        <f ca="1">VLOOKUP(CONCATENATE($F3536," ",$G3536),AllocFactorMatrix,(AA$4+1),FALSE)*$E3540</f>
        <v>-1037.8174131236412</v>
      </c>
      <c r="AB3536" s="5">
        <f ca="1">VLOOKUP(CONCATENATE($F3536," ",$G3536),AllocFactorMatrix,(AB$4+1),FALSE)*$E3540</f>
        <v>0</v>
      </c>
      <c r="AC3536" s="5">
        <f ca="1">VLOOKUP(CONCATENATE($F3536," ",$G3536),AllocFactorMatrix,(AC$4+1),FALSE)*$E3540</f>
        <v>0</v>
      </c>
    </row>
    <row r="3537" spans="2:29" hidden="1" outlineLevel="1">
      <c r="E3537" s="48"/>
      <c r="F3537" s="175" t="str">
        <f>F3540</f>
        <v>RB_GUP</v>
      </c>
      <c r="G3537" s="52" t="str">
        <f>$G$12</f>
        <v>DISTSEC</v>
      </c>
      <c r="H3537" s="4">
        <f t="shared" ca="1" si="1703"/>
        <v>-1547691.8396247071</v>
      </c>
      <c r="I3537" s="5">
        <f ca="1">VLOOKUP(CONCATENATE($F3537," ",$G3537),AllocFactorMatrix,(I$4+1),FALSE)*$E3540</f>
        <v>-1148549.9827147441</v>
      </c>
      <c r="J3537" s="5">
        <f ca="1">VLOOKUP(CONCATENATE($F3537," ",$G3537),AllocFactorMatrix,(J$4+1),FALSE)*$E3540</f>
        <v>-231598.9904474802</v>
      </c>
      <c r="K3537" s="5">
        <f ca="1">VLOOKUP(CONCATENATE($F3537," ",$G3537),AllocFactorMatrix,(K$4+1),FALSE)*$E3540</f>
        <v>0</v>
      </c>
      <c r="L3537" s="5">
        <f ca="1">VLOOKUP(CONCATENATE($F3537," ",$G3537),AllocFactorMatrix,(L$4+1),FALSE)*$E3540</f>
        <v>0</v>
      </c>
      <c r="M3537" s="5">
        <f t="shared" ca="1" si="1704"/>
        <v>-231598.9904474802</v>
      </c>
      <c r="N3537" s="5">
        <f ca="1">VLOOKUP(CONCATENATE($F3537," ",$G3537),AllocFactorMatrix,(N$4+1),FALSE)*$E3540</f>
        <v>-115761.39259396197</v>
      </c>
      <c r="O3537" s="5">
        <f ca="1">VLOOKUP(CONCATENATE($F3537," ",$G3537),AllocFactorMatrix,(O$4+1),FALSE)*$E3540</f>
        <v>0</v>
      </c>
      <c r="P3537" s="5">
        <f ca="1">VLOOKUP(CONCATENATE($F3537," ",$G3537),AllocFactorMatrix,(P$4+1),FALSE)*$E3540</f>
        <v>0</v>
      </c>
      <c r="Q3537" s="5">
        <f ca="1">VLOOKUP(CONCATENATE($F3537," ",$G3537),AllocFactorMatrix,(Q$4+1),FALSE)*$E3540</f>
        <v>0</v>
      </c>
      <c r="R3537" s="5">
        <f t="shared" ca="1" si="1706"/>
        <v>-115761.39259396197</v>
      </c>
      <c r="S3537" s="5">
        <f ca="1">VLOOKUP(CONCATENATE($F3537," ",$G3537),AllocFactorMatrix,(S$4+1),FALSE)*$E3540</f>
        <v>-4326.889810984705</v>
      </c>
      <c r="T3537" s="5">
        <f ca="1">VLOOKUP(CONCATENATE($F3537," ",$G3537),AllocFactorMatrix,(T$4+1),FALSE)*$E3540</f>
        <v>0</v>
      </c>
      <c r="U3537" s="5">
        <f ca="1">VLOOKUP(CONCATENATE($F3537," ",$G3537),AllocFactorMatrix,(U$4+1),FALSE)*$E3540</f>
        <v>0</v>
      </c>
      <c r="V3537" s="5">
        <f ca="1">VLOOKUP(CONCATENATE($F3537," ",$G3537),AllocFactorMatrix,(V$4+1),FALSE)*$E3540</f>
        <v>0</v>
      </c>
      <c r="W3537" s="5">
        <f t="shared" ca="1" si="1707"/>
        <v>-4326.889810984705</v>
      </c>
      <c r="X3537" s="5">
        <f ca="1">VLOOKUP(CONCATENATE($F3537," ",$G3537),AllocFactorMatrix,(X$4+1),FALSE)*$E3540</f>
        <v>-32699.901008734196</v>
      </c>
      <c r="Y3537" s="5">
        <f ca="1">VLOOKUP(CONCATENATE($F3537," ",$G3537),AllocFactorMatrix,(Y$4+1),FALSE)*$E3540</f>
        <v>0</v>
      </c>
      <c r="Z3537" s="5">
        <f t="shared" ca="1" si="1705"/>
        <v>-32699.901008734196</v>
      </c>
      <c r="AA3537" s="5">
        <f ca="1">VLOOKUP(CONCATENATE($F3537," ",$G3537),AllocFactorMatrix,(AA$4+1),FALSE)*$E3540</f>
        <v>-386.62962569016406</v>
      </c>
      <c r="AB3537" s="5">
        <f ca="1">VLOOKUP(CONCATENATE($F3537," ",$G3537),AllocFactorMatrix,(AB$4+1),FALSE)*$E3540</f>
        <v>-11900.347812185079</v>
      </c>
      <c r="AC3537" s="5">
        <f ca="1">VLOOKUP(CONCATENATE($F3537," ",$G3537),AllocFactorMatrix,(AC$4+1),FALSE)*$E3540</f>
        <v>-2467.7056109267864</v>
      </c>
    </row>
    <row r="3538" spans="2:29" hidden="1" outlineLevel="1">
      <c r="E3538" s="48"/>
      <c r="F3538" s="175" t="str">
        <f>F3540</f>
        <v>RB_GUP</v>
      </c>
      <c r="G3538" s="52" t="str">
        <f>$G$13</f>
        <v>ENERGY</v>
      </c>
      <c r="H3538" s="4">
        <f t="shared" ca="1" si="1703"/>
        <v>-100198.52614869765</v>
      </c>
      <c r="I3538" s="5">
        <f ca="1">VLOOKUP(CONCATENATE($F3538," ",$G3538),AllocFactorMatrix,(I$4+1),FALSE)*$E3540</f>
        <v>-39206.30146539562</v>
      </c>
      <c r="J3538" s="5">
        <f ca="1">VLOOKUP(CONCATENATE($F3538," ",$G3538),AllocFactorMatrix,(J$4+1),FALSE)*$E3540</f>
        <v>-11310.904219425853</v>
      </c>
      <c r="K3538" s="5">
        <f ca="1">VLOOKUP(CONCATENATE($F3538," ",$G3538),AllocFactorMatrix,(K$4+1),FALSE)*$E3540</f>
        <v>-157.64986224945758</v>
      </c>
      <c r="L3538" s="5">
        <f ca="1">VLOOKUP(CONCATENATE($F3538," ",$G3538),AllocFactorMatrix,(L$4+1),FALSE)*$E3540</f>
        <v>-22.039317132427112</v>
      </c>
      <c r="M3538" s="5">
        <f t="shared" ca="1" si="1704"/>
        <v>-11490.593398807738</v>
      </c>
      <c r="N3538" s="5">
        <f ca="1">VLOOKUP(CONCATENATE($F3538," ",$G3538),AllocFactorMatrix,(N$4+1),FALSE)*$E3540</f>
        <v>-7338.7897010691177</v>
      </c>
      <c r="O3538" s="5">
        <f ca="1">VLOOKUP(CONCATENATE($F3538," ",$G3538),AllocFactorMatrix,(O$4+1),FALSE)*$E3540</f>
        <v>-1308.7921619909189</v>
      </c>
      <c r="P3538" s="5">
        <f ca="1">VLOOKUP(CONCATENATE($F3538," ",$G3538),AllocFactorMatrix,(P$4+1),FALSE)*$E3540</f>
        <v>-266.5180141671072</v>
      </c>
      <c r="Q3538" s="5">
        <f ca="1">VLOOKUP(CONCATENATE($F3538," ",$G3538),AllocFactorMatrix,(Q$4+1),FALSE)*$E3540</f>
        <v>-10.066475592813623</v>
      </c>
      <c r="R3538" s="5">
        <f t="shared" ca="1" si="1706"/>
        <v>-8924.1663528199588</v>
      </c>
      <c r="S3538" s="5">
        <f ca="1">VLOOKUP(CONCATENATE($F3538," ",$G3538),AllocFactorMatrix,(S$4+1),FALSE)*$E3540</f>
        <v>-384.33255005190745</v>
      </c>
      <c r="T3538" s="5">
        <f ca="1">VLOOKUP(CONCATENATE($F3538," ",$G3538),AllocFactorMatrix,(T$4+1),FALSE)*$E3540</f>
        <v>-6076.3706912891967</v>
      </c>
      <c r="U3538" s="5">
        <f ca="1">VLOOKUP(CONCATENATE($F3538," ",$G3538),AllocFactorMatrix,(U$4+1),FALSE)*$E3540</f>
        <v>-26133.481381478348</v>
      </c>
      <c r="V3538" s="5">
        <f ca="1">VLOOKUP(CONCATENATE($F3538," ",$G3538),AllocFactorMatrix,(V$4+1),FALSE)*$E3540</f>
        <v>-4915.980805301393</v>
      </c>
      <c r="W3538" s="5">
        <f t="shared" ca="1" si="1707"/>
        <v>-37510.165428120847</v>
      </c>
      <c r="X3538" s="5">
        <f ca="1">VLOOKUP(CONCATENATE($F3538," ",$G3538),AllocFactorMatrix,(X$4+1),FALSE)*$E3540</f>
        <v>-2015.8927811212104</v>
      </c>
      <c r="Y3538" s="5">
        <f ca="1">VLOOKUP(CONCATENATE($F3538," ",$G3538),AllocFactorMatrix,(Y$4+1),FALSE)*$E3540</f>
        <v>-40.448486529304041</v>
      </c>
      <c r="Z3538" s="5">
        <f t="shared" ca="1" si="1705"/>
        <v>-2056.3412676505145</v>
      </c>
      <c r="AA3538" s="5">
        <f ca="1">VLOOKUP(CONCATENATE($F3538," ",$G3538),AllocFactorMatrix,(AA$4+1),FALSE)*$E3540</f>
        <v>-36.080223433817089</v>
      </c>
      <c r="AB3538" s="5">
        <f ca="1">VLOOKUP(CONCATENATE($F3538," ",$G3538),AllocFactorMatrix,(AB$4+1),FALSE)*$E3540</f>
        <v>-808.18464813249705</v>
      </c>
      <c r="AC3538" s="5">
        <f ca="1">VLOOKUP(CONCATENATE($F3538," ",$G3538),AllocFactorMatrix,(AC$4+1),FALSE)*$E3540</f>
        <v>-166.69336433665413</v>
      </c>
    </row>
    <row r="3539" spans="2:29" hidden="1" outlineLevel="1">
      <c r="E3539" s="48"/>
      <c r="F3539" s="175" t="str">
        <f>F3540</f>
        <v>RB_GUP</v>
      </c>
      <c r="G3539" s="52" t="str">
        <f>$G$14</f>
        <v>CUSTOMER</v>
      </c>
      <c r="H3539" s="4">
        <f t="shared" ca="1" si="1703"/>
        <v>-729417.18418879819</v>
      </c>
      <c r="I3539" s="5">
        <f ca="1">VLOOKUP(CONCATENATE($F3539," ",$G3539),AllocFactorMatrix,(I$4+1),FALSE)*$E3540</f>
        <v>-361284.83163246018</v>
      </c>
      <c r="J3539" s="5">
        <f ca="1">VLOOKUP(CONCATENATE($F3539," ",$G3539),AllocFactorMatrix,(J$4+1),FALSE)*$E3540</f>
        <v>-115146.69271039136</v>
      </c>
      <c r="K3539" s="5">
        <f ca="1">VLOOKUP(CONCATENATE($F3539," ",$G3539),AllocFactorMatrix,(K$4+1),FALSE)*$E3540</f>
        <v>-7349.954987508193</v>
      </c>
      <c r="L3539" s="5">
        <f ca="1">VLOOKUP(CONCATENATE($F3539," ",$G3539),AllocFactorMatrix,(L$4+1),FALSE)*$E3540</f>
        <v>-1236.1646258323233</v>
      </c>
      <c r="M3539" s="5">
        <f t="shared" ca="1" si="1704"/>
        <v>-123732.81232373187</v>
      </c>
      <c r="N3539" s="5">
        <f ca="1">VLOOKUP(CONCATENATE($F3539," ",$G3539),AllocFactorMatrix,(N$4+1),FALSE)*$E3540</f>
        <v>-8977.2815452589821</v>
      </c>
      <c r="O3539" s="5">
        <f ca="1">VLOOKUP(CONCATENATE($F3539," ",$G3539),AllocFactorMatrix,(O$4+1),FALSE)*$E3540</f>
        <v>-2594.9317080738624</v>
      </c>
      <c r="P3539" s="5">
        <f ca="1">VLOOKUP(CONCATENATE($F3539," ",$G3539),AllocFactorMatrix,(P$4+1),FALSE)*$E3540</f>
        <v>-3039.6711804015599</v>
      </c>
      <c r="Q3539" s="5">
        <f ca="1">VLOOKUP(CONCATENATE($F3539," ",$G3539),AllocFactorMatrix,(Q$4+1),FALSE)*$E3540</f>
        <v>-379.79948750101283</v>
      </c>
      <c r="R3539" s="5">
        <f t="shared" ca="1" si="1706"/>
        <v>-14991.683921235417</v>
      </c>
      <c r="S3539" s="5">
        <f ca="1">VLOOKUP(CONCATENATE($F3539," ",$G3539),AllocFactorMatrix,(S$4+1),FALSE)*$E3540</f>
        <v>-59.441034684510456</v>
      </c>
      <c r="T3539" s="5">
        <f ca="1">VLOOKUP(CONCATENATE($F3539," ",$G3539),AllocFactorMatrix,(T$4+1),FALSE)*$E3540</f>
        <v>-1841.8092760643326</v>
      </c>
      <c r="U3539" s="5">
        <f ca="1">VLOOKUP(CONCATENATE($F3539," ",$G3539),AllocFactorMatrix,(U$4+1),FALSE)*$E3540</f>
        <v>-5109.4163150525437</v>
      </c>
      <c r="V3539" s="5">
        <f ca="1">VLOOKUP(CONCATENATE($F3539," ",$G3539),AllocFactorMatrix,(V$4+1),FALSE)*$E3540</f>
        <v>-1519.2509443236065</v>
      </c>
      <c r="W3539" s="5">
        <f t="shared" ca="1" si="1707"/>
        <v>-8529.9175701249933</v>
      </c>
      <c r="X3539" s="5">
        <f ca="1">VLOOKUP(CONCATENATE($F3539," ",$G3539),AllocFactorMatrix,(X$4+1),FALSE)*$E3540</f>
        <v>-1814.1579457861237</v>
      </c>
      <c r="Y3539" s="5">
        <f ca="1">VLOOKUP(CONCATENATE($F3539," ",$G3539),AllocFactorMatrix,(Y$4+1),FALSE)*$E3540</f>
        <v>-33.969923581636991</v>
      </c>
      <c r="Z3539" s="5">
        <f t="shared" ca="1" si="1705"/>
        <v>-1848.1278693677607</v>
      </c>
      <c r="AA3539" s="5">
        <f ca="1">VLOOKUP(CONCATENATE($F3539," ",$G3539),AllocFactorMatrix,(AA$4+1),FALSE)*$E3540</f>
        <v>-175.49890581678821</v>
      </c>
      <c r="AB3539" s="5">
        <f ca="1">VLOOKUP(CONCATENATE($F3539," ",$G3539),AllocFactorMatrix,(AB$4+1),FALSE)*$E3540</f>
        <v>-192863.1310554744</v>
      </c>
      <c r="AC3539" s="5">
        <f ca="1">VLOOKUP(CONCATENATE($F3539," ",$G3539),AllocFactorMatrix,(AC$4+1),FALSE)*$E3540</f>
        <v>-25991.180910586689</v>
      </c>
    </row>
    <row r="3540" spans="2:29" collapsed="1">
      <c r="D3540" s="52" t="s">
        <v>686</v>
      </c>
      <c r="E3540" s="39">
        <v>-14694137</v>
      </c>
      <c r="F3540" s="93" t="s">
        <v>73</v>
      </c>
      <c r="G3540" s="52" t="str">
        <f>$G$15</f>
        <v>TOTAL</v>
      </c>
      <c r="H3540" s="4">
        <f t="shared" ca="1" si="1703"/>
        <v>-14694137.000000004</v>
      </c>
      <c r="I3540" s="5">
        <f ca="1">VLOOKUP(CONCATENATE($F3540," ",$G3540),AllocFactorMatrix,(I$4+1),FALSE)*$E3540</f>
        <v>-8335222.8119531386</v>
      </c>
      <c r="J3540" s="5">
        <f ca="1">VLOOKUP(CONCATENATE($F3540," ",$G3540),AllocFactorMatrix,(J$4+1),FALSE)*$E3540</f>
        <v>-1942869.3782450105</v>
      </c>
      <c r="K3540" s="5">
        <f ca="1">VLOOKUP(CONCATENATE($F3540," ",$G3540),AllocFactorMatrix,(K$4+1),FALSE)*$E3540</f>
        <v>-29580.685279676731</v>
      </c>
      <c r="L3540" s="5">
        <f ca="1">VLOOKUP(CONCATENATE($F3540," ",$G3540),AllocFactorMatrix,(L$4+1),FALSE)*$E3540</f>
        <v>-3426.2491645922196</v>
      </c>
      <c r="M3540" s="5">
        <f t="shared" ca="1" si="1704"/>
        <v>-1975876.3126892794</v>
      </c>
      <c r="N3540" s="5">
        <f ca="1">VLOOKUP(CONCATENATE($F3540," ",$G3540),AllocFactorMatrix,(N$4+1),FALSE)*$E3540</f>
        <v>-1066433.4762731853</v>
      </c>
      <c r="O3540" s="5">
        <f ca="1">VLOOKUP(CONCATENATE($F3540," ",$G3540),AllocFactorMatrix,(O$4+1),FALSE)*$E3540</f>
        <v>-171500.62854153404</v>
      </c>
      <c r="P3540" s="5">
        <f ca="1">VLOOKUP(CONCATENATE($F3540," ",$G3540),AllocFactorMatrix,(P$4+1),FALSE)*$E3540</f>
        <v>-27426.890102305661</v>
      </c>
      <c r="Q3540" s="5">
        <f ca="1">VLOOKUP(CONCATENATE($F3540," ",$G3540),AllocFactorMatrix,(Q$4+1),FALSE)*$E3540</f>
        <v>-1205.7841811059991</v>
      </c>
      <c r="R3540" s="5">
        <f t="shared" ca="1" si="1706"/>
        <v>-1266566.779098131</v>
      </c>
      <c r="S3540" s="5">
        <f ca="1">VLOOKUP(CONCATENATE($F3540," ",$G3540),AllocFactorMatrix,(S$4+1),FALSE)*$E3540</f>
        <v>-48276.827699866953</v>
      </c>
      <c r="T3540" s="5">
        <f ca="1">VLOOKUP(CONCATENATE($F3540," ",$G3540),AllocFactorMatrix,(T$4+1),FALSE)*$E3540</f>
        <v>-600862.4613421777</v>
      </c>
      <c r="U3540" s="5">
        <f ca="1">VLOOKUP(CONCATENATE($F3540," ",$G3540),AllocFactorMatrix,(U$4+1),FALSE)*$E3540</f>
        <v>-1651252.745765405</v>
      </c>
      <c r="V3540" s="5">
        <f ca="1">VLOOKUP(CONCATENATE($F3540," ",$G3540),AllocFactorMatrix,(V$4+1),FALSE)*$E3540</f>
        <v>-268358.96639183658</v>
      </c>
      <c r="W3540" s="5">
        <f t="shared" ca="1" si="1707"/>
        <v>-2568751.0011992864</v>
      </c>
      <c r="X3540" s="5">
        <f ca="1">VLOOKUP(CONCATENATE($F3540," ",$G3540),AllocFactorMatrix,(X$4+1),FALSE)*$E3540</f>
        <v>-292877.04175000748</v>
      </c>
      <c r="Y3540" s="5">
        <f ca="1">VLOOKUP(CONCATENATE($F3540," ",$G3540),AllocFactorMatrix,(Y$4+1),FALSE)*$E3540</f>
        <v>-5203.7472092870694</v>
      </c>
      <c r="Z3540" s="5">
        <f t="shared" ca="1" si="1705"/>
        <v>-298080.78895929456</v>
      </c>
      <c r="AA3540" s="5">
        <f ca="1">VLOOKUP(CONCATENATE($F3540," ",$G3540),AllocFactorMatrix,(AA$4+1),FALSE)*$E3540</f>
        <v>-3980.3805341589455</v>
      </c>
      <c r="AB3540" s="5">
        <f ca="1">VLOOKUP(CONCATENATE($F3540," ",$G3540),AllocFactorMatrix,(AB$4+1),FALSE)*$E3540</f>
        <v>-215082.11286572964</v>
      </c>
      <c r="AC3540" s="5">
        <f ca="1">VLOOKUP(CONCATENATE($F3540," ",$G3540),AllocFactorMatrix,(AC$4+1),FALSE)*$E3540</f>
        <v>-30576.812700985538</v>
      </c>
    </row>
    <row r="3541" spans="2:29" hidden="1" outlineLevel="1">
      <c r="E3541" s="11"/>
      <c r="F3541" s="107"/>
      <c r="G3541" s="52" t="str">
        <f>$G$8</f>
        <v>PRODUCTION</v>
      </c>
      <c r="H3541" s="50">
        <f t="shared" ref="H3541:AC3541" ca="1" si="1708">+H3525+H3533</f>
        <v>-31529692.737561099</v>
      </c>
      <c r="I3541" s="50">
        <f t="shared" ca="1" si="1708"/>
        <v>-26365990.566115599</v>
      </c>
      <c r="J3541" s="50">
        <f t="shared" ca="1" si="1708"/>
        <v>-217982.5503652452</v>
      </c>
      <c r="K3541" s="50">
        <f t="shared" ca="1" si="1708"/>
        <v>-45416.231343742751</v>
      </c>
      <c r="L3541" s="50">
        <f t="shared" ca="1" si="1708"/>
        <v>1006.3325816909344</v>
      </c>
      <c r="M3541" s="50">
        <f t="shared" ca="1" si="1708"/>
        <v>-262392.44912729762</v>
      </c>
      <c r="N3541" s="50">
        <f t="shared" ca="1" si="1708"/>
        <v>-1109618.4757476652</v>
      </c>
      <c r="O3541" s="50">
        <f t="shared" ca="1" si="1708"/>
        <v>114661.41151457683</v>
      </c>
      <c r="P3541" s="50">
        <f t="shared" ca="1" si="1708"/>
        <v>-45851.514225285195</v>
      </c>
      <c r="Q3541" s="50">
        <f t="shared" ca="1" si="1708"/>
        <v>-7202.2670747278962</v>
      </c>
      <c r="R3541" s="50">
        <f t="shared" ca="1" si="1708"/>
        <v>-1048010.8455330981</v>
      </c>
      <c r="S3541" s="50">
        <f t="shared" ca="1" si="1708"/>
        <v>-59214.942311062608</v>
      </c>
      <c r="T3541" s="50">
        <f t="shared" ca="1" si="1708"/>
        <v>428813.36825715814</v>
      </c>
      <c r="U3541" s="50">
        <f t="shared" ca="1" si="1708"/>
        <v>-4559438.5770503031</v>
      </c>
      <c r="V3541" s="50">
        <f t="shared" ca="1" si="1708"/>
        <v>290241.78491163149</v>
      </c>
      <c r="W3541" s="50">
        <f t="shared" ca="1" si="1708"/>
        <v>-3899598.3661925606</v>
      </c>
      <c r="X3541" s="50">
        <f t="shared" ca="1" si="1708"/>
        <v>-32593.685201195971</v>
      </c>
      <c r="Y3541" s="50">
        <f t="shared" ca="1" si="1708"/>
        <v>-7269.4206661283461</v>
      </c>
      <c r="Z3541" s="50">
        <f t="shared" ca="1" si="1708"/>
        <v>-39863.105867323553</v>
      </c>
      <c r="AA3541" s="50">
        <f t="shared" ca="1" si="1708"/>
        <v>3861.7833019328655</v>
      </c>
      <c r="AB3541" s="50">
        <f t="shared" ca="1" si="1708"/>
        <v>65095.086905708493</v>
      </c>
      <c r="AC3541" s="50">
        <f t="shared" ca="1" si="1708"/>
        <v>17205.725067192059</v>
      </c>
    </row>
    <row r="3542" spans="2:29" hidden="1" outlineLevel="1">
      <c r="E3542" s="11"/>
      <c r="F3542" s="107"/>
      <c r="G3542" s="52" t="str">
        <f>$G$9</f>
        <v>BULKTRAN</v>
      </c>
      <c r="H3542" s="50">
        <f t="shared" ref="H3542:AC3542" ca="1" si="1709">+H3526+H3534</f>
        <v>-7792332.9264248256</v>
      </c>
      <c r="I3542" s="50">
        <f t="shared" ca="1" si="1709"/>
        <v>-14131118.269350477</v>
      </c>
      <c r="J3542" s="50">
        <f t="shared" ca="1" si="1709"/>
        <v>275749.97042542533</v>
      </c>
      <c r="K3542" s="50">
        <f t="shared" ca="1" si="1709"/>
        <v>-15939.578894746955</v>
      </c>
      <c r="L3542" s="50">
        <f t="shared" ca="1" si="1709"/>
        <v>-16401.398404916468</v>
      </c>
      <c r="M3542" s="50">
        <f t="shared" ca="1" si="1709"/>
        <v>243408.99312576157</v>
      </c>
      <c r="N3542" s="50">
        <f t="shared" ca="1" si="1709"/>
        <v>-69518.618457327073</v>
      </c>
      <c r="O3542" s="50">
        <f t="shared" ca="1" si="1709"/>
        <v>354857.03067605785</v>
      </c>
      <c r="P3542" s="50">
        <f t="shared" ca="1" si="1709"/>
        <v>28024.838740573145</v>
      </c>
      <c r="Q3542" s="50">
        <f t="shared" ca="1" si="1709"/>
        <v>-5394.5016705652206</v>
      </c>
      <c r="R3542" s="50">
        <f t="shared" ca="1" si="1709"/>
        <v>307968.74928873836</v>
      </c>
      <c r="S3542" s="50">
        <f t="shared" ca="1" si="1709"/>
        <v>-32919.558127671553</v>
      </c>
      <c r="T3542" s="50">
        <f t="shared" ca="1" si="1709"/>
        <v>1363666.1734365225</v>
      </c>
      <c r="U3542" s="50">
        <f t="shared" ca="1" si="1709"/>
        <v>3103078.1802553656</v>
      </c>
      <c r="V3542" s="50">
        <f t="shared" ca="1" si="1709"/>
        <v>1234455.947200825</v>
      </c>
      <c r="W3542" s="50">
        <f t="shared" ca="1" si="1709"/>
        <v>5668280.7427650411</v>
      </c>
      <c r="X3542" s="50">
        <f t="shared" ca="1" si="1709"/>
        <v>72253.21821441644</v>
      </c>
      <c r="Y3542" s="50">
        <f t="shared" ca="1" si="1709"/>
        <v>-2994.9920612506285</v>
      </c>
      <c r="Z3542" s="50">
        <f t="shared" ca="1" si="1709"/>
        <v>69258.226153165815</v>
      </c>
      <c r="AA3542" s="50">
        <f t="shared" ca="1" si="1709"/>
        <v>2738.0006625149535</v>
      </c>
      <c r="AB3542" s="50">
        <f t="shared" ca="1" si="1709"/>
        <v>37586.910417580177</v>
      </c>
      <c r="AC3542" s="50">
        <f t="shared" ca="1" si="1709"/>
        <v>9543.7205128609039</v>
      </c>
    </row>
    <row r="3543" spans="2:29" hidden="1" outlineLevel="1">
      <c r="E3543" s="11"/>
      <c r="F3543" s="107"/>
      <c r="G3543" s="52" t="str">
        <f>$G$10</f>
        <v>SUBTRAN</v>
      </c>
      <c r="H3543" s="50">
        <f t="shared" ref="H3543:AC3543" ca="1" si="1710">+H3527+H3535</f>
        <v>-2363111.4655394908</v>
      </c>
      <c r="I3543" s="50">
        <f t="shared" ca="1" si="1710"/>
        <v>-3801613.3362626382</v>
      </c>
      <c r="J3543" s="50">
        <f t="shared" ca="1" si="1710"/>
        <v>52542.316642387595</v>
      </c>
      <c r="K3543" s="50">
        <f t="shared" ca="1" si="1710"/>
        <v>-4531.3965641978211</v>
      </c>
      <c r="L3543" s="50">
        <f t="shared" ca="1" si="1710"/>
        <v>-5318.7800527917843</v>
      </c>
      <c r="M3543" s="50">
        <f t="shared" ca="1" si="1710"/>
        <v>42692.140025397748</v>
      </c>
      <c r="N3543" s="50">
        <f t="shared" ca="1" si="1710"/>
        <v>-29412.82768240061</v>
      </c>
      <c r="O3543" s="50">
        <f t="shared" ca="1" si="1710"/>
        <v>89162.848594473558</v>
      </c>
      <c r="P3543" s="50">
        <f t="shared" ca="1" si="1710"/>
        <v>8765.2335846216884</v>
      </c>
      <c r="Q3543" s="50">
        <f t="shared" ca="1" si="1710"/>
        <v>0</v>
      </c>
      <c r="R3543" s="50">
        <f t="shared" ca="1" si="1710"/>
        <v>68515.254496694572</v>
      </c>
      <c r="S3543" s="50">
        <f t="shared" ca="1" si="1710"/>
        <v>-8565.8659209392117</v>
      </c>
      <c r="T3543" s="50">
        <f t="shared" ca="1" si="1710"/>
        <v>338786.41039635101</v>
      </c>
      <c r="U3543" s="50">
        <f t="shared" ca="1" si="1710"/>
        <v>981844.39978699083</v>
      </c>
      <c r="V3543" s="50">
        <f t="shared" ca="1" si="1710"/>
        <v>0</v>
      </c>
      <c r="W3543" s="50">
        <f t="shared" ca="1" si="1710"/>
        <v>1312064.9442624033</v>
      </c>
      <c r="X3543" s="50">
        <f t="shared" ca="1" si="1710"/>
        <v>15398.73680695172</v>
      </c>
      <c r="Y3543" s="50">
        <f t="shared" ca="1" si="1710"/>
        <v>-835.47542641548273</v>
      </c>
      <c r="Z3543" s="50">
        <f t="shared" ca="1" si="1710"/>
        <v>14563.261380536242</v>
      </c>
      <c r="AA3543" s="50">
        <f t="shared" ca="1" si="1710"/>
        <v>666.27055811741934</v>
      </c>
      <c r="AB3543" s="50">
        <f t="shared" ca="1" si="1710"/>
        <v>0</v>
      </c>
      <c r="AC3543" s="50">
        <f t="shared" ca="1" si="1710"/>
        <v>0</v>
      </c>
    </row>
    <row r="3544" spans="2:29" hidden="1" outlineLevel="1">
      <c r="E3544" s="11"/>
      <c r="F3544" s="107"/>
      <c r="G3544" s="52" t="str">
        <f>$G$11</f>
        <v>DISTPRI</v>
      </c>
      <c r="H3544" s="50">
        <f t="shared" ref="H3544:AC3544" ca="1" si="1711">+H3528+H3536</f>
        <v>-15151070.749298396</v>
      </c>
      <c r="I3544" s="50">
        <f t="shared" ca="1" si="1711"/>
        <v>-17378631.44446085</v>
      </c>
      <c r="J3544" s="50">
        <f t="shared" ca="1" si="1711"/>
        <v>676053.20331117325</v>
      </c>
      <c r="K3544" s="50">
        <f t="shared" ca="1" si="1711"/>
        <v>-20573.705826608995</v>
      </c>
      <c r="L3544" s="50">
        <f t="shared" ca="1" si="1711"/>
        <v>0</v>
      </c>
      <c r="M3544" s="50">
        <f t="shared" ca="1" si="1711"/>
        <v>655479.4974845621</v>
      </c>
      <c r="N3544" s="50">
        <f t="shared" ca="1" si="1711"/>
        <v>-128294.72793828987</v>
      </c>
      <c r="O3544" s="50">
        <f t="shared" ca="1" si="1711"/>
        <v>341064.56360738201</v>
      </c>
      <c r="P3544" s="50">
        <f t="shared" ca="1" si="1711"/>
        <v>0</v>
      </c>
      <c r="Q3544" s="50">
        <f t="shared" ca="1" si="1711"/>
        <v>0</v>
      </c>
      <c r="R3544" s="50">
        <f t="shared" ca="1" si="1711"/>
        <v>212769.83566909225</v>
      </c>
      <c r="S3544" s="50">
        <f t="shared" ca="1" si="1711"/>
        <v>-27478.139690686949</v>
      </c>
      <c r="T3544" s="50">
        <f t="shared" ca="1" si="1711"/>
        <v>1257823.2317280718</v>
      </c>
      <c r="U3544" s="50">
        <f t="shared" ca="1" si="1711"/>
        <v>0</v>
      </c>
      <c r="V3544" s="50">
        <f t="shared" ca="1" si="1711"/>
        <v>0</v>
      </c>
      <c r="W3544" s="50">
        <f t="shared" ca="1" si="1711"/>
        <v>1230345.0920373839</v>
      </c>
      <c r="X3544" s="50">
        <f t="shared" ca="1" si="1711"/>
        <v>127427.53426135398</v>
      </c>
      <c r="Y3544" s="50">
        <f t="shared" ca="1" si="1711"/>
        <v>-2935.4895950258697</v>
      </c>
      <c r="Z3544" s="50">
        <f t="shared" ca="1" si="1711"/>
        <v>124492.04466632805</v>
      </c>
      <c r="AA3544" s="50">
        <f t="shared" ca="1" si="1711"/>
        <v>4474.2253051072585</v>
      </c>
      <c r="AB3544" s="50">
        <f t="shared" ca="1" si="1711"/>
        <v>0</v>
      </c>
      <c r="AC3544" s="50">
        <f t="shared" ca="1" si="1711"/>
        <v>0</v>
      </c>
    </row>
    <row r="3545" spans="2:29" hidden="1" outlineLevel="1">
      <c r="E3545" s="11"/>
      <c r="F3545" s="107"/>
      <c r="G3545" s="52" t="str">
        <f>$G$12</f>
        <v>DISTSEC</v>
      </c>
      <c r="H3545" s="50">
        <f t="shared" ref="H3545:AC3545" ca="1" si="1712">+H3529+H3537</f>
        <v>-9075092.9454738572</v>
      </c>
      <c r="I3545" s="50">
        <f t="shared" ca="1" si="1712"/>
        <v>-9525978.8751054406</v>
      </c>
      <c r="J3545" s="50">
        <f t="shared" ca="1" si="1712"/>
        <v>290544.27874779026</v>
      </c>
      <c r="K3545" s="50">
        <f t="shared" ca="1" si="1712"/>
        <v>0</v>
      </c>
      <c r="L3545" s="50">
        <f t="shared" ca="1" si="1712"/>
        <v>0</v>
      </c>
      <c r="M3545" s="50">
        <f t="shared" ca="1" si="1712"/>
        <v>290544.27874779026</v>
      </c>
      <c r="N3545" s="50">
        <f t="shared" ca="1" si="1712"/>
        <v>-56002.554682348156</v>
      </c>
      <c r="O3545" s="50">
        <f t="shared" ca="1" si="1712"/>
        <v>0</v>
      </c>
      <c r="P3545" s="50">
        <f t="shared" ca="1" si="1712"/>
        <v>0</v>
      </c>
      <c r="Q3545" s="50">
        <f t="shared" ca="1" si="1712"/>
        <v>0</v>
      </c>
      <c r="R3545" s="50">
        <f t="shared" ca="1" si="1712"/>
        <v>-56002.554682348156</v>
      </c>
      <c r="S3545" s="50">
        <f t="shared" ca="1" si="1712"/>
        <v>-9728.339145272017</v>
      </c>
      <c r="T3545" s="50">
        <f t="shared" ca="1" si="1712"/>
        <v>0</v>
      </c>
      <c r="U3545" s="50">
        <f t="shared" ca="1" si="1712"/>
        <v>0</v>
      </c>
      <c r="V3545" s="50">
        <f t="shared" ca="1" si="1712"/>
        <v>0</v>
      </c>
      <c r="W3545" s="50">
        <f t="shared" ca="1" si="1712"/>
        <v>-9728.339145272017</v>
      </c>
      <c r="X3545" s="50">
        <f t="shared" ca="1" si="1712"/>
        <v>49828.370116774335</v>
      </c>
      <c r="Y3545" s="50">
        <f t="shared" ca="1" si="1712"/>
        <v>0</v>
      </c>
      <c r="Z3545" s="50">
        <f t="shared" ca="1" si="1712"/>
        <v>49828.370116774335</v>
      </c>
      <c r="AA3545" s="50">
        <f t="shared" ca="1" si="1712"/>
        <v>1610.269027493383</v>
      </c>
      <c r="AB3545" s="50">
        <f t="shared" ca="1" si="1712"/>
        <v>138959.04851502582</v>
      </c>
      <c r="AC3545" s="50">
        <f t="shared" ca="1" si="1712"/>
        <v>35674.857052132123</v>
      </c>
    </row>
    <row r="3546" spans="2:29" hidden="1" outlineLevel="1">
      <c r="E3546" s="11"/>
      <c r="F3546" s="107"/>
      <c r="G3546" s="52" t="str">
        <f>$G$13</f>
        <v>ENERGY</v>
      </c>
      <c r="H3546" s="50">
        <f t="shared" ref="H3546:AC3546" ca="1" si="1713">+H3530+H3538</f>
        <v>-11475070.167909956</v>
      </c>
      <c r="I3546" s="50">
        <f t="shared" ca="1" si="1713"/>
        <v>-132087.51061316486</v>
      </c>
      <c r="J3546" s="50">
        <f t="shared" ca="1" si="1713"/>
        <v>-166207.00082944095</v>
      </c>
      <c r="K3546" s="50">
        <f t="shared" ca="1" si="1713"/>
        <v>-6970.971358100287</v>
      </c>
      <c r="L3546" s="50">
        <f t="shared" ca="1" si="1713"/>
        <v>18809.423190169091</v>
      </c>
      <c r="M3546" s="50">
        <f t="shared" ca="1" si="1713"/>
        <v>-154368.54899737029</v>
      </c>
      <c r="N3546" s="50">
        <f t="shared" ca="1" si="1713"/>
        <v>-459957.92976607173</v>
      </c>
      <c r="O3546" s="50">
        <f t="shared" ca="1" si="1713"/>
        <v>-255830.88297952688</v>
      </c>
      <c r="P3546" s="50">
        <f t="shared" ca="1" si="1713"/>
        <v>-49924.872260265744</v>
      </c>
      <c r="Q3546" s="50">
        <f t="shared" ca="1" si="1713"/>
        <v>1557.5064070147932</v>
      </c>
      <c r="R3546" s="50">
        <f t="shared" ca="1" si="1713"/>
        <v>-764156.17859885143</v>
      </c>
      <c r="S3546" s="50">
        <f t="shared" ca="1" si="1713"/>
        <v>6096.5701384197164</v>
      </c>
      <c r="T3546" s="50">
        <f t="shared" ca="1" si="1713"/>
        <v>-1292653.6257154585</v>
      </c>
      <c r="U3546" s="50">
        <f t="shared" ca="1" si="1713"/>
        <v>-7668384.3646827731</v>
      </c>
      <c r="V3546" s="50">
        <f t="shared" ca="1" si="1713"/>
        <v>-1435898.9766239028</v>
      </c>
      <c r="W3546" s="50">
        <f t="shared" ca="1" si="1713"/>
        <v>-10390840.396883722</v>
      </c>
      <c r="X3546" s="50">
        <f t="shared" ca="1" si="1713"/>
        <v>-56876.431935197295</v>
      </c>
      <c r="Y3546" s="50">
        <f t="shared" ca="1" si="1713"/>
        <v>-501.95838921872036</v>
      </c>
      <c r="Z3546" s="50">
        <f t="shared" ca="1" si="1713"/>
        <v>-57378.390324416338</v>
      </c>
      <c r="AA3546" s="50">
        <f t="shared" ca="1" si="1713"/>
        <v>-3.4710982222086457</v>
      </c>
      <c r="AB3546" s="50">
        <f t="shared" ca="1" si="1713"/>
        <v>17261.153607783086</v>
      </c>
      <c r="AC3546" s="50">
        <f t="shared" ca="1" si="1713"/>
        <v>6503.1749979934011</v>
      </c>
    </row>
    <row r="3547" spans="2:29" hidden="1" outlineLevel="1">
      <c r="E3547" s="11"/>
      <c r="F3547" s="107"/>
      <c r="G3547" s="52" t="str">
        <f>$G$14</f>
        <v>CUSTOMER</v>
      </c>
      <c r="H3547" s="50">
        <f t="shared" ref="H3547:AC3547" ca="1" si="1714">+H3531+H3539</f>
        <v>21629.926976785879</v>
      </c>
      <c r="I3547" s="50">
        <f t="shared" ca="1" si="1714"/>
        <v>-2814735.0232190681</v>
      </c>
      <c r="J3547" s="50">
        <f t="shared" ca="1" si="1714"/>
        <v>176528.57026044856</v>
      </c>
      <c r="K3547" s="50">
        <f t="shared" ca="1" si="1714"/>
        <v>-21620.286117760355</v>
      </c>
      <c r="L3547" s="50">
        <f t="shared" ca="1" si="1714"/>
        <v>-9909.7054838733566</v>
      </c>
      <c r="M3547" s="50">
        <f t="shared" ca="1" si="1714"/>
        <v>144998.57865881504</v>
      </c>
      <c r="N3547" s="50">
        <f t="shared" ca="1" si="1714"/>
        <v>-4566.7645010817578</v>
      </c>
      <c r="O3547" s="50">
        <f t="shared" ca="1" si="1714"/>
        <v>15718.481042753923</v>
      </c>
      <c r="P3547" s="50">
        <f t="shared" ca="1" si="1714"/>
        <v>2893.0934121815603</v>
      </c>
      <c r="Q3547" s="50">
        <f t="shared" ca="1" si="1714"/>
        <v>-5418.0031268061084</v>
      </c>
      <c r="R3547" s="50">
        <f t="shared" ca="1" si="1714"/>
        <v>8626.8068270475997</v>
      </c>
      <c r="S3547" s="50">
        <f t="shared" ca="1" si="1714"/>
        <v>-111.69503045525336</v>
      </c>
      <c r="T3547" s="50">
        <f t="shared" ca="1" si="1714"/>
        <v>11742.25839328053</v>
      </c>
      <c r="U3547" s="50">
        <f t="shared" ca="1" si="1714"/>
        <v>5238.0776732669492</v>
      </c>
      <c r="V3547" s="50">
        <f t="shared" ca="1" si="1714"/>
        <v>11761.85879983353</v>
      </c>
      <c r="W3547" s="50">
        <f t="shared" ca="1" si="1714"/>
        <v>28630.499835925715</v>
      </c>
      <c r="X3547" s="50">
        <f t="shared" ca="1" si="1714"/>
        <v>2996.2777552468624</v>
      </c>
      <c r="Y3547" s="50">
        <f t="shared" ca="1" si="1714"/>
        <v>-58.604831386774023</v>
      </c>
      <c r="Z3547" s="50">
        <f t="shared" ca="1" si="1714"/>
        <v>2937.672923860091</v>
      </c>
      <c r="AA3547" s="50">
        <f t="shared" ca="1" si="1714"/>
        <v>770.50571091734912</v>
      </c>
      <c r="AB3547" s="50">
        <f t="shared" ca="1" si="1714"/>
        <v>2274463.7563218824</v>
      </c>
      <c r="AC3547" s="50">
        <f t="shared" ca="1" si="1714"/>
        <v>375937.12991741125</v>
      </c>
    </row>
    <row r="3548" spans="2:29" collapsed="1">
      <c r="B3548" s="104" t="s">
        <v>347</v>
      </c>
      <c r="E3548" s="4">
        <f>+E3532+E3540</f>
        <v>-77364741.065230936</v>
      </c>
      <c r="F3548" s="175"/>
      <c r="G3548" s="52" t="str">
        <f>$G$15</f>
        <v>TOTAL</v>
      </c>
      <c r="H3548" s="50">
        <f t="shared" ref="H3548:AC3548" ca="1" si="1715">+H3532+H3540</f>
        <v>-77364741.065230772</v>
      </c>
      <c r="I3548" s="50">
        <f t="shared" ca="1" si="1715"/>
        <v>-74150155.025127247</v>
      </c>
      <c r="J3548" s="50">
        <f t="shared" ca="1" si="1715"/>
        <v>1087228.7881925334</v>
      </c>
      <c r="K3548" s="50">
        <f t="shared" ca="1" si="1715"/>
        <v>-115052.17010515703</v>
      </c>
      <c r="L3548" s="50">
        <f t="shared" ca="1" si="1715"/>
        <v>-11814.12816972172</v>
      </c>
      <c r="M3548" s="50">
        <f t="shared" ca="1" si="1715"/>
        <v>960362.48991765152</v>
      </c>
      <c r="N3548" s="50">
        <f t="shared" ca="1" si="1715"/>
        <v>-1857371.8987752015</v>
      </c>
      <c r="O3548" s="50">
        <f t="shared" ca="1" si="1715"/>
        <v>659633.45245571772</v>
      </c>
      <c r="P3548" s="50">
        <f t="shared" ca="1" si="1715"/>
        <v>-56093.220748174739</v>
      </c>
      <c r="Q3548" s="50">
        <f t="shared" ca="1" si="1715"/>
        <v>-16457.265465084431</v>
      </c>
      <c r="R3548" s="50">
        <f t="shared" ca="1" si="1715"/>
        <v>-1270288.9325327382</v>
      </c>
      <c r="S3548" s="50">
        <f t="shared" ca="1" si="1715"/>
        <v>-131921.97008766807</v>
      </c>
      <c r="T3548" s="50">
        <f t="shared" ca="1" si="1715"/>
        <v>2108177.8164959233</v>
      </c>
      <c r="U3548" s="50">
        <f t="shared" ca="1" si="1715"/>
        <v>-8137662.2840174399</v>
      </c>
      <c r="V3548" s="50">
        <f t="shared" ca="1" si="1715"/>
        <v>100560.61428838497</v>
      </c>
      <c r="W3548" s="50">
        <f t="shared" ca="1" si="1715"/>
        <v>-6060845.8233208023</v>
      </c>
      <c r="X3548" s="50">
        <f t="shared" ca="1" si="1715"/>
        <v>178434.02001835062</v>
      </c>
      <c r="Y3548" s="50">
        <f t="shared" ca="1" si="1715"/>
        <v>-14595.940969425876</v>
      </c>
      <c r="Z3548" s="50">
        <f t="shared" ca="1" si="1715"/>
        <v>163838.07904892392</v>
      </c>
      <c r="AA3548" s="50">
        <f t="shared" ca="1" si="1715"/>
        <v>14117.583467861072</v>
      </c>
      <c r="AB3548" s="50">
        <f t="shared" ca="1" si="1715"/>
        <v>2533365.9557679808</v>
      </c>
      <c r="AC3548" s="50">
        <f t="shared" ca="1" si="1715"/>
        <v>444864.60754758999</v>
      </c>
    </row>
    <row r="3549" spans="2:29">
      <c r="D3549" s="102" t="s">
        <v>155</v>
      </c>
      <c r="E3549" s="110">
        <f>0.000323*0.06</f>
        <v>1.9379999999999997E-5</v>
      </c>
    </row>
    <row r="3550" spans="2:29" hidden="1" outlineLevel="1">
      <c r="E3550" s="11"/>
      <c r="G3550" s="52" t="str">
        <f>$G$8</f>
        <v>PRODUCTION</v>
      </c>
      <c r="H3550" s="50">
        <f t="shared" ref="H3550:AC3550" ca="1" si="1716">H3541*$E$3549</f>
        <v>-611.04544525393408</v>
      </c>
      <c r="I3550" s="50">
        <f t="shared" ca="1" si="1716"/>
        <v>-510.97289717132026</v>
      </c>
      <c r="J3550" s="50">
        <f t="shared" ca="1" si="1716"/>
        <v>-4.224501826078451</v>
      </c>
      <c r="K3550" s="50">
        <f t="shared" ca="1" si="1716"/>
        <v>-0.88016656344173438</v>
      </c>
      <c r="L3550" s="50">
        <f t="shared" ca="1" si="1716"/>
        <v>1.9502725433170307E-2</v>
      </c>
      <c r="M3550" s="50">
        <f t="shared" ca="1" si="1716"/>
        <v>-5.0851656640870271</v>
      </c>
      <c r="N3550" s="50">
        <f t="shared" ca="1" si="1716"/>
        <v>-21.504406059989748</v>
      </c>
      <c r="O3550" s="50">
        <f t="shared" ca="1" si="1716"/>
        <v>2.2221381551524986</v>
      </c>
      <c r="P3550" s="50">
        <f t="shared" ca="1" si="1716"/>
        <v>-0.88860234568602692</v>
      </c>
      <c r="Q3550" s="50">
        <f t="shared" ca="1" si="1716"/>
        <v>-0.13957993590822662</v>
      </c>
      <c r="R3550" s="50">
        <f t="shared" ca="1" si="1716"/>
        <v>-20.310450186431439</v>
      </c>
      <c r="S3550" s="50">
        <f t="shared" ca="1" si="1716"/>
        <v>-1.1475855819883931</v>
      </c>
      <c r="T3550" s="50">
        <f t="shared" ca="1" si="1716"/>
        <v>8.3104030768237234</v>
      </c>
      <c r="U3550" s="50">
        <f t="shared" ca="1" si="1716"/>
        <v>-88.361919623234868</v>
      </c>
      <c r="V3550" s="50">
        <f t="shared" ca="1" si="1716"/>
        <v>5.6248857915874177</v>
      </c>
      <c r="W3550" s="50">
        <f t="shared" ca="1" si="1716"/>
        <v>-75.574216336811816</v>
      </c>
      <c r="X3550" s="50">
        <f t="shared" ca="1" si="1716"/>
        <v>-0.63166561919917785</v>
      </c>
      <c r="Y3550" s="50">
        <f t="shared" ca="1" si="1716"/>
        <v>-0.14088137250956734</v>
      </c>
      <c r="Z3550" s="50">
        <f t="shared" ca="1" si="1716"/>
        <v>-0.77254699170873031</v>
      </c>
      <c r="AA3550" s="50">
        <f t="shared" ca="1" si="1716"/>
        <v>7.4841360391458917E-2</v>
      </c>
      <c r="AB3550" s="50">
        <f t="shared" ca="1" si="1716"/>
        <v>1.2615427842326303</v>
      </c>
      <c r="AC3550" s="50">
        <f t="shared" ca="1" si="1716"/>
        <v>0.33344695180218209</v>
      </c>
    </row>
    <row r="3551" spans="2:29" hidden="1" outlineLevel="1">
      <c r="E3551" s="11"/>
      <c r="G3551" s="52" t="str">
        <f>$G$9</f>
        <v>BULKTRAN</v>
      </c>
      <c r="H3551" s="50">
        <f t="shared" ref="H3551:AC3551" ca="1" si="1717">H3542*$E$3549</f>
        <v>-151.0154121141131</v>
      </c>
      <c r="I3551" s="50">
        <f t="shared" ca="1" si="1717"/>
        <v>-273.86107206001219</v>
      </c>
      <c r="J3551" s="50">
        <f t="shared" ca="1" si="1717"/>
        <v>5.3440344268447424</v>
      </c>
      <c r="K3551" s="50">
        <f t="shared" ca="1" si="1717"/>
        <v>-0.30890903898019595</v>
      </c>
      <c r="L3551" s="50">
        <f t="shared" ca="1" si="1717"/>
        <v>-0.3178591010872811</v>
      </c>
      <c r="M3551" s="50">
        <f t="shared" ca="1" si="1717"/>
        <v>4.7172662867772583</v>
      </c>
      <c r="N3551" s="50">
        <f t="shared" ca="1" si="1717"/>
        <v>-1.3472708257029984</v>
      </c>
      <c r="O3551" s="50">
        <f t="shared" ca="1" si="1717"/>
        <v>6.877129254502</v>
      </c>
      <c r="P3551" s="50">
        <f t="shared" ca="1" si="1717"/>
        <v>0.54312137479230749</v>
      </c>
      <c r="Q3551" s="50">
        <f t="shared" ca="1" si="1717"/>
        <v>-0.10454544237555397</v>
      </c>
      <c r="R3551" s="50">
        <f t="shared" ca="1" si="1717"/>
        <v>5.9684343612157482</v>
      </c>
      <c r="S3551" s="50">
        <f t="shared" ca="1" si="1717"/>
        <v>-0.63798103651427462</v>
      </c>
      <c r="T3551" s="50">
        <f t="shared" ca="1" si="1717"/>
        <v>26.427850441199801</v>
      </c>
      <c r="U3551" s="50">
        <f t="shared" ca="1" si="1717"/>
        <v>60.137655133348979</v>
      </c>
      <c r="V3551" s="50">
        <f t="shared" ca="1" si="1717"/>
        <v>23.923756256751986</v>
      </c>
      <c r="W3551" s="50">
        <f t="shared" ca="1" si="1717"/>
        <v>109.85128079478648</v>
      </c>
      <c r="X3551" s="50">
        <f t="shared" ca="1" si="1717"/>
        <v>1.4002673689953904</v>
      </c>
      <c r="Y3551" s="50">
        <f t="shared" ca="1" si="1717"/>
        <v>-5.8042946147037172E-2</v>
      </c>
      <c r="Z3551" s="50">
        <f t="shared" ca="1" si="1717"/>
        <v>1.3422244228483533</v>
      </c>
      <c r="AA3551" s="50">
        <f t="shared" ca="1" si="1717"/>
        <v>5.3062452839539795E-2</v>
      </c>
      <c r="AB3551" s="50">
        <f t="shared" ca="1" si="1717"/>
        <v>0.72843432389270368</v>
      </c>
      <c r="AC3551" s="50">
        <f t="shared" ca="1" si="1717"/>
        <v>0.18495730353924431</v>
      </c>
    </row>
    <row r="3552" spans="2:29" hidden="1" outlineLevel="1">
      <c r="E3552" s="11"/>
      <c r="G3552" s="52" t="str">
        <f>$G$10</f>
        <v>SUBTRAN</v>
      </c>
      <c r="H3552" s="50">
        <f t="shared" ref="H3552:AC3552" ca="1" si="1718">H3543*$E$3549</f>
        <v>-45.797100202155328</v>
      </c>
      <c r="I3552" s="50">
        <f t="shared" ca="1" si="1718"/>
        <v>-73.675266456769918</v>
      </c>
      <c r="J3552" s="50">
        <f t="shared" ca="1" si="1718"/>
        <v>1.0182700965294715</v>
      </c>
      <c r="K3552" s="50">
        <f t="shared" ca="1" si="1718"/>
        <v>-8.7818465414153765E-2</v>
      </c>
      <c r="L3552" s="50">
        <f t="shared" ca="1" si="1718"/>
        <v>-0.10307795742310477</v>
      </c>
      <c r="M3552" s="50">
        <f t="shared" ca="1" si="1718"/>
        <v>0.82737367369220827</v>
      </c>
      <c r="N3552" s="50">
        <f t="shared" ca="1" si="1718"/>
        <v>-0.57002060048492376</v>
      </c>
      <c r="O3552" s="50">
        <f t="shared" ca="1" si="1718"/>
        <v>1.7279760057608973</v>
      </c>
      <c r="P3552" s="50">
        <f t="shared" ca="1" si="1718"/>
        <v>0.1698702268699683</v>
      </c>
      <c r="Q3552" s="50">
        <f t="shared" ca="1" si="1718"/>
        <v>0</v>
      </c>
      <c r="R3552" s="50">
        <f t="shared" ca="1" si="1718"/>
        <v>1.3278256321459405</v>
      </c>
      <c r="S3552" s="50">
        <f t="shared" ca="1" si="1718"/>
        <v>-0.1660064815478019</v>
      </c>
      <c r="T3552" s="50">
        <f t="shared" ca="1" si="1718"/>
        <v>6.5656806334812821</v>
      </c>
      <c r="U3552" s="50">
        <f t="shared" ca="1" si="1718"/>
        <v>19.028144467871879</v>
      </c>
      <c r="V3552" s="50">
        <f t="shared" ca="1" si="1718"/>
        <v>0</v>
      </c>
      <c r="W3552" s="50">
        <f t="shared" ca="1" si="1718"/>
        <v>25.427818619805372</v>
      </c>
      <c r="X3552" s="50">
        <f t="shared" ca="1" si="1718"/>
        <v>0.2984275193187243</v>
      </c>
      <c r="Y3552" s="50">
        <f t="shared" ca="1" si="1718"/>
        <v>-1.6191513763932054E-2</v>
      </c>
      <c r="Z3552" s="50">
        <f t="shared" ca="1" si="1718"/>
        <v>0.28223600555479234</v>
      </c>
      <c r="AA3552" s="50">
        <f t="shared" ca="1" si="1718"/>
        <v>1.2912323416315584E-2</v>
      </c>
      <c r="AB3552" s="50">
        <f t="shared" ca="1" si="1718"/>
        <v>0</v>
      </c>
      <c r="AC3552" s="50">
        <f t="shared" ca="1" si="1718"/>
        <v>0</v>
      </c>
    </row>
    <row r="3553" spans="1:29" hidden="1" outlineLevel="1">
      <c r="E3553" s="11"/>
      <c r="G3553" s="52" t="str">
        <f>$G$11</f>
        <v>DISTPRI</v>
      </c>
      <c r="H3553" s="50">
        <f t="shared" ref="H3553:AC3553" ca="1" si="1719">H3544*$E$3549</f>
        <v>-293.62775112140287</v>
      </c>
      <c r="I3553" s="50">
        <f t="shared" ca="1" si="1719"/>
        <v>-336.79787739365122</v>
      </c>
      <c r="J3553" s="50">
        <f t="shared" ca="1" si="1719"/>
        <v>13.101911080170536</v>
      </c>
      <c r="K3553" s="50">
        <f t="shared" ca="1" si="1719"/>
        <v>-0.39871841891968229</v>
      </c>
      <c r="L3553" s="50">
        <f t="shared" ca="1" si="1719"/>
        <v>0</v>
      </c>
      <c r="M3553" s="50">
        <f t="shared" ca="1" si="1719"/>
        <v>12.703192661250812</v>
      </c>
      <c r="N3553" s="50">
        <f t="shared" ca="1" si="1719"/>
        <v>-2.4863518274440572</v>
      </c>
      <c r="O3553" s="50">
        <f t="shared" ca="1" si="1719"/>
        <v>6.6098312427110626</v>
      </c>
      <c r="P3553" s="50">
        <f t="shared" ca="1" si="1719"/>
        <v>0</v>
      </c>
      <c r="Q3553" s="50">
        <f t="shared" ca="1" si="1719"/>
        <v>0</v>
      </c>
      <c r="R3553" s="50">
        <f t="shared" ca="1" si="1719"/>
        <v>4.1234794152670071</v>
      </c>
      <c r="S3553" s="50">
        <f t="shared" ca="1" si="1719"/>
        <v>-0.53252634720551295</v>
      </c>
      <c r="T3553" s="50">
        <f t="shared" ca="1" si="1719"/>
        <v>24.376614230890027</v>
      </c>
      <c r="U3553" s="50">
        <f t="shared" ca="1" si="1719"/>
        <v>0</v>
      </c>
      <c r="V3553" s="50">
        <f t="shared" ca="1" si="1719"/>
        <v>0</v>
      </c>
      <c r="W3553" s="50">
        <f t="shared" ca="1" si="1719"/>
        <v>23.844087883684498</v>
      </c>
      <c r="X3553" s="50">
        <f t="shared" ca="1" si="1719"/>
        <v>2.4695456139850398</v>
      </c>
      <c r="Y3553" s="50">
        <f t="shared" ca="1" si="1719"/>
        <v>-5.6889788351601349E-2</v>
      </c>
      <c r="Z3553" s="50">
        <f t="shared" ca="1" si="1719"/>
        <v>2.4126558256334372</v>
      </c>
      <c r="AA3553" s="50">
        <f t="shared" ca="1" si="1719"/>
        <v>8.6710486412978655E-2</v>
      </c>
      <c r="AB3553" s="50">
        <f t="shared" ca="1" si="1719"/>
        <v>0</v>
      </c>
      <c r="AC3553" s="50">
        <f t="shared" ca="1" si="1719"/>
        <v>0</v>
      </c>
    </row>
    <row r="3554" spans="1:29" hidden="1" outlineLevel="1">
      <c r="E3554" s="11"/>
      <c r="G3554" s="52" t="str">
        <f>$G$12</f>
        <v>DISTSEC</v>
      </c>
      <c r="H3554" s="50">
        <f t="shared" ref="H3554:AC3554" ca="1" si="1720">H3545*$E$3549</f>
        <v>-175.87530128328333</v>
      </c>
      <c r="I3554" s="50">
        <f t="shared" ca="1" si="1720"/>
        <v>-184.6134705995434</v>
      </c>
      <c r="J3554" s="50">
        <f t="shared" ca="1" si="1720"/>
        <v>5.6307481221321742</v>
      </c>
      <c r="K3554" s="50">
        <f t="shared" ca="1" si="1720"/>
        <v>0</v>
      </c>
      <c r="L3554" s="50">
        <f t="shared" ca="1" si="1720"/>
        <v>0</v>
      </c>
      <c r="M3554" s="50">
        <f t="shared" ca="1" si="1720"/>
        <v>5.6307481221321742</v>
      </c>
      <c r="N3554" s="50">
        <f t="shared" ca="1" si="1720"/>
        <v>-1.0853295097439071</v>
      </c>
      <c r="O3554" s="50">
        <f t="shared" ca="1" si="1720"/>
        <v>0</v>
      </c>
      <c r="P3554" s="50">
        <f t="shared" ca="1" si="1720"/>
        <v>0</v>
      </c>
      <c r="Q3554" s="50">
        <f t="shared" ca="1" si="1720"/>
        <v>0</v>
      </c>
      <c r="R3554" s="50">
        <f t="shared" ca="1" si="1720"/>
        <v>-1.0853295097439071</v>
      </c>
      <c r="S3554" s="50">
        <f t="shared" ca="1" si="1720"/>
        <v>-0.18853521263537165</v>
      </c>
      <c r="T3554" s="50">
        <f t="shared" ca="1" si="1720"/>
        <v>0</v>
      </c>
      <c r="U3554" s="50">
        <f t="shared" ca="1" si="1720"/>
        <v>0</v>
      </c>
      <c r="V3554" s="50">
        <f t="shared" ca="1" si="1720"/>
        <v>0</v>
      </c>
      <c r="W3554" s="50">
        <f t="shared" ca="1" si="1720"/>
        <v>-0.18853521263537165</v>
      </c>
      <c r="X3554" s="50">
        <f t="shared" ca="1" si="1720"/>
        <v>0.96567381286308651</v>
      </c>
      <c r="Y3554" s="50">
        <f t="shared" ca="1" si="1720"/>
        <v>0</v>
      </c>
      <c r="Z3554" s="50">
        <f t="shared" ca="1" si="1720"/>
        <v>0.96567381286308651</v>
      </c>
      <c r="AA3554" s="50">
        <f t="shared" ca="1" si="1720"/>
        <v>3.1207013752821759E-2</v>
      </c>
      <c r="AB3554" s="50">
        <f t="shared" ca="1" si="1720"/>
        <v>2.6930263602212001</v>
      </c>
      <c r="AC3554" s="50">
        <f t="shared" ca="1" si="1720"/>
        <v>0.69137872967032044</v>
      </c>
    </row>
    <row r="3555" spans="1:29" hidden="1" outlineLevel="1">
      <c r="E3555" s="11"/>
      <c r="G3555" s="52" t="str">
        <f>$G$13</f>
        <v>ENERGY</v>
      </c>
      <c r="H3555" s="50">
        <f t="shared" ref="H3555:AC3555" ca="1" si="1721">H3546*$E$3549</f>
        <v>-222.38685985409492</v>
      </c>
      <c r="I3555" s="50">
        <f t="shared" ca="1" si="1721"/>
        <v>-2.5598559556831346</v>
      </c>
      <c r="J3555" s="50">
        <f t="shared" ca="1" si="1721"/>
        <v>-3.2210916760745651</v>
      </c>
      <c r="K3555" s="50">
        <f t="shared" ca="1" si="1721"/>
        <v>-0.13509742491998356</v>
      </c>
      <c r="L3555" s="50">
        <f t="shared" ca="1" si="1721"/>
        <v>0.36452662142547693</v>
      </c>
      <c r="M3555" s="50">
        <f t="shared" ca="1" si="1721"/>
        <v>-2.9916624795690359</v>
      </c>
      <c r="N3555" s="50">
        <f t="shared" ca="1" si="1721"/>
        <v>-8.9139846788664681</v>
      </c>
      <c r="O3555" s="50">
        <f t="shared" ca="1" si="1721"/>
        <v>-4.9580025121432305</v>
      </c>
      <c r="P3555" s="50">
        <f t="shared" ca="1" si="1721"/>
        <v>-0.96754402440394993</v>
      </c>
      <c r="Q3555" s="50">
        <f t="shared" ca="1" si="1721"/>
        <v>3.0184474167946691E-2</v>
      </c>
      <c r="R3555" s="50">
        <f t="shared" ca="1" si="1721"/>
        <v>-14.809346741245738</v>
      </c>
      <c r="S3555" s="50">
        <f t="shared" ca="1" si="1721"/>
        <v>0.11815152928257409</v>
      </c>
      <c r="T3555" s="50">
        <f t="shared" ca="1" si="1721"/>
        <v>-25.051627266365582</v>
      </c>
      <c r="U3555" s="50">
        <f t="shared" ca="1" si="1721"/>
        <v>-148.61328898755212</v>
      </c>
      <c r="V3555" s="50">
        <f t="shared" ca="1" si="1721"/>
        <v>-27.827722166971231</v>
      </c>
      <c r="W3555" s="50">
        <f t="shared" ca="1" si="1721"/>
        <v>-201.37448689160652</v>
      </c>
      <c r="X3555" s="50">
        <f t="shared" ca="1" si="1721"/>
        <v>-1.1022652509041235</v>
      </c>
      <c r="Y3555" s="50">
        <f t="shared" ca="1" si="1721"/>
        <v>-9.7279535830587984E-3</v>
      </c>
      <c r="Z3555" s="50">
        <f t="shared" ca="1" si="1721"/>
        <v>-1.1119932044871885</v>
      </c>
      <c r="AA3555" s="50">
        <f t="shared" ca="1" si="1721"/>
        <v>-6.7269883546403544E-5</v>
      </c>
      <c r="AB3555" s="50">
        <f t="shared" ca="1" si="1721"/>
        <v>0.33452115691883616</v>
      </c>
      <c r="AC3555" s="50">
        <f t="shared" ca="1" si="1721"/>
        <v>0.1260315314611121</v>
      </c>
    </row>
    <row r="3556" spans="1:29" hidden="1" outlineLevel="1">
      <c r="E3556" s="11"/>
      <c r="G3556" s="52" t="str">
        <f>$G$14</f>
        <v>CUSTOMER</v>
      </c>
      <c r="H3556" s="50">
        <f t="shared" ref="H3556:AC3556" ca="1" si="1722">H3547*$E$3549</f>
        <v>0.41918798481011027</v>
      </c>
      <c r="I3556" s="50">
        <f t="shared" ca="1" si="1722"/>
        <v>-54.549564749985535</v>
      </c>
      <c r="J3556" s="50">
        <f t="shared" ca="1" si="1722"/>
        <v>3.4211236916474927</v>
      </c>
      <c r="K3556" s="50">
        <f t="shared" ca="1" si="1722"/>
        <v>-0.41900114496219565</v>
      </c>
      <c r="L3556" s="50">
        <f t="shared" ca="1" si="1722"/>
        <v>-0.19205009227746561</v>
      </c>
      <c r="M3556" s="50">
        <f t="shared" ca="1" si="1722"/>
        <v>2.8100724544078348</v>
      </c>
      <c r="N3556" s="50">
        <f t="shared" ca="1" si="1722"/>
        <v>-8.8503896030964452E-2</v>
      </c>
      <c r="O3556" s="50">
        <f t="shared" ca="1" si="1722"/>
        <v>0.304624162608571</v>
      </c>
      <c r="P3556" s="50">
        <f t="shared" ca="1" si="1722"/>
        <v>5.6068150328078631E-2</v>
      </c>
      <c r="Q3556" s="50">
        <f t="shared" ca="1" si="1722"/>
        <v>-0.10500090059750236</v>
      </c>
      <c r="R3556" s="50">
        <f t="shared" ca="1" si="1722"/>
        <v>0.16718751630818246</v>
      </c>
      <c r="S3556" s="50">
        <f t="shared" ca="1" si="1722"/>
        <v>-2.1646496902228097E-3</v>
      </c>
      <c r="T3556" s="50">
        <f t="shared" ca="1" si="1722"/>
        <v>0.22756496766177664</v>
      </c>
      <c r="U3556" s="50">
        <f t="shared" ca="1" si="1722"/>
        <v>0.10151394530791347</v>
      </c>
      <c r="V3556" s="50">
        <f t="shared" ca="1" si="1722"/>
        <v>0.22794482354077378</v>
      </c>
      <c r="W3556" s="50">
        <f t="shared" ca="1" si="1722"/>
        <v>0.55485908682024032</v>
      </c>
      <c r="X3556" s="50">
        <f t="shared" ca="1" si="1722"/>
        <v>5.8067862896684183E-2</v>
      </c>
      <c r="Y3556" s="50">
        <f t="shared" ca="1" si="1722"/>
        <v>-1.1357616322756805E-3</v>
      </c>
      <c r="Z3556" s="50">
        <f t="shared" ca="1" si="1722"/>
        <v>5.6932101264408556E-2</v>
      </c>
      <c r="AA3556" s="50">
        <f t="shared" ca="1" si="1722"/>
        <v>1.4932400677578225E-2</v>
      </c>
      <c r="AB3556" s="50">
        <f t="shared" ca="1" si="1722"/>
        <v>44.079107597518075</v>
      </c>
      <c r="AC3556" s="50">
        <f t="shared" ca="1" si="1722"/>
        <v>7.2856615777994289</v>
      </c>
    </row>
    <row r="3557" spans="1:29" collapsed="1">
      <c r="B3557" s="104" t="s">
        <v>348</v>
      </c>
      <c r="E3557" s="4">
        <f>E3548*$E$3549</f>
        <v>-1499.3286818441754</v>
      </c>
      <c r="G3557" s="52" t="str">
        <f>$G$15</f>
        <v>TOTAL</v>
      </c>
      <c r="H3557" s="50">
        <f t="shared" ref="H3557:AC3557" ca="1" si="1723">H3548*$E$3549</f>
        <v>-1499.3286818441723</v>
      </c>
      <c r="I3557" s="50">
        <f t="shared" ca="1" si="1723"/>
        <v>-1437.0300043869659</v>
      </c>
      <c r="J3557" s="50">
        <f t="shared" ca="1" si="1723"/>
        <v>21.070493915171294</v>
      </c>
      <c r="K3557" s="50">
        <f t="shared" ca="1" si="1723"/>
        <v>-2.2297110566379428</v>
      </c>
      <c r="L3557" s="50">
        <f t="shared" ca="1" si="1723"/>
        <v>-0.22895780392920689</v>
      </c>
      <c r="M3557" s="50">
        <f t="shared" ca="1" si="1723"/>
        <v>18.611825054604083</v>
      </c>
      <c r="N3557" s="50">
        <f t="shared" ca="1" si="1723"/>
        <v>-35.9958673982634</v>
      </c>
      <c r="O3557" s="50">
        <f t="shared" ca="1" si="1723"/>
        <v>12.783696308591807</v>
      </c>
      <c r="P3557" s="50">
        <f t="shared" ca="1" si="1723"/>
        <v>-1.0870866180996264</v>
      </c>
      <c r="Q3557" s="50">
        <f t="shared" ca="1" si="1723"/>
        <v>-0.31894180471333622</v>
      </c>
      <c r="R3557" s="50">
        <f t="shared" ca="1" si="1723"/>
        <v>-24.618199512484463</v>
      </c>
      <c r="S3557" s="50">
        <f t="shared" ca="1" si="1723"/>
        <v>-2.5566477802990071</v>
      </c>
      <c r="T3557" s="50">
        <f t="shared" ca="1" si="1723"/>
        <v>40.856486083690989</v>
      </c>
      <c r="U3557" s="50">
        <f t="shared" ca="1" si="1723"/>
        <v>-157.70789506425797</v>
      </c>
      <c r="V3557" s="50">
        <f t="shared" ca="1" si="1723"/>
        <v>1.9488647049089005</v>
      </c>
      <c r="W3557" s="50">
        <f t="shared" ca="1" si="1723"/>
        <v>-117.45919205595713</v>
      </c>
      <c r="X3557" s="50">
        <f t="shared" ca="1" si="1723"/>
        <v>3.4580513079556345</v>
      </c>
      <c r="Y3557" s="50">
        <f t="shared" ca="1" si="1723"/>
        <v>-0.28286933598747344</v>
      </c>
      <c r="Z3557" s="50">
        <f t="shared" ca="1" si="1723"/>
        <v>3.1751819719681449</v>
      </c>
      <c r="AA3557" s="50">
        <f t="shared" ca="1" si="1723"/>
        <v>0.27359876760714752</v>
      </c>
      <c r="AB3557" s="50">
        <f t="shared" ca="1" si="1723"/>
        <v>49.096632222783462</v>
      </c>
      <c r="AC3557" s="50">
        <f t="shared" ca="1" si="1723"/>
        <v>8.6214760942722926</v>
      </c>
    </row>
    <row r="3559" spans="1:29" s="48" customFormat="1" hidden="1" outlineLevel="1">
      <c r="A3559" s="53"/>
      <c r="B3559" s="104"/>
      <c r="C3559" s="52"/>
      <c r="D3559" s="52"/>
      <c r="E3559" s="55"/>
      <c r="F3559" s="91"/>
      <c r="G3559" s="52" t="str">
        <f>$G$8</f>
        <v>PRODUCTION</v>
      </c>
      <c r="H3559" s="50">
        <f t="shared" ref="H3559:AC3559" ca="1" si="1724">+H3398+H3457+H3516+H3550</f>
        <v>-1648221.8699012324</v>
      </c>
      <c r="I3559" s="50">
        <f t="shared" ca="1" si="1724"/>
        <v>-1441913.5809338265</v>
      </c>
      <c r="J3559" s="50">
        <f t="shared" ca="1" si="1724"/>
        <v>10952.263996950898</v>
      </c>
      <c r="K3559" s="50">
        <f t="shared" ca="1" si="1724"/>
        <v>-2329.1846306424104</v>
      </c>
      <c r="L3559" s="50">
        <f t="shared" ca="1" si="1724"/>
        <v>104.83731759586729</v>
      </c>
      <c r="M3559" s="50">
        <f t="shared" ca="1" si="1724"/>
        <v>8727.9166839043246</v>
      </c>
      <c r="N3559" s="50">
        <f t="shared" ca="1" si="1724"/>
        <v>-50848.060250023162</v>
      </c>
      <c r="O3559" s="50">
        <f t="shared" ca="1" si="1724"/>
        <v>9242.1399143074486</v>
      </c>
      <c r="P3559" s="50">
        <f t="shared" ca="1" si="1724"/>
        <v>-2171.4804664974254</v>
      </c>
      <c r="Q3559" s="50">
        <f t="shared" ca="1" si="1724"/>
        <v>-402.18108102773311</v>
      </c>
      <c r="R3559" s="50">
        <f t="shared" ca="1" si="1724"/>
        <v>-44179.581883240666</v>
      </c>
      <c r="S3559" s="50">
        <f t="shared" ca="1" si="1724"/>
        <v>-2798.3151193173685</v>
      </c>
      <c r="T3559" s="50">
        <f t="shared" ca="1" si="1724"/>
        <v>34129.291344759389</v>
      </c>
      <c r="U3559" s="50">
        <f t="shared" ca="1" si="1724"/>
        <v>-232419.1254532595</v>
      </c>
      <c r="V3559" s="50">
        <f t="shared" ca="1" si="1724"/>
        <v>23244.871727710597</v>
      </c>
      <c r="W3559" s="50">
        <f t="shared" ca="1" si="1724"/>
        <v>-177843.27750010593</v>
      </c>
      <c r="X3559" s="50">
        <f t="shared" ca="1" si="1724"/>
        <v>1965.7455723605892</v>
      </c>
      <c r="Y3559" s="50">
        <f t="shared" ca="1" si="1724"/>
        <v>-348.21731209572584</v>
      </c>
      <c r="Z3559" s="50">
        <f t="shared" ca="1" si="1724"/>
        <v>1617.5282602649088</v>
      </c>
      <c r="AA3559" s="50">
        <f t="shared" ca="1" si="1724"/>
        <v>277.19275011465345</v>
      </c>
      <c r="AB3559" s="50">
        <f t="shared" ca="1" si="1724"/>
        <v>4038.0397853404752</v>
      </c>
      <c r="AC3559" s="50">
        <f t="shared" ca="1" si="1724"/>
        <v>1053.8929363196021</v>
      </c>
    </row>
    <row r="3560" spans="1:29" s="48" customFormat="1" hidden="1" outlineLevel="1">
      <c r="A3560" s="53"/>
      <c r="B3560" s="104"/>
      <c r="C3560" s="52"/>
      <c r="D3560" s="52"/>
      <c r="E3560" s="55"/>
      <c r="F3560" s="91"/>
      <c r="G3560" s="52" t="str">
        <f>$G$9</f>
        <v>BULKTRAN</v>
      </c>
      <c r="H3560" s="50">
        <f t="shared" ref="H3560:AC3560" ca="1" si="1725">+H3399+H3458+H3517+H3551</f>
        <v>-348846.62378455722</v>
      </c>
      <c r="I3560" s="50">
        <f t="shared" ca="1" si="1725"/>
        <v>-772086.6819172923</v>
      </c>
      <c r="J3560" s="50">
        <f t="shared" ca="1" si="1725"/>
        <v>29021.902676593072</v>
      </c>
      <c r="K3560" s="50">
        <f t="shared" ca="1" si="1725"/>
        <v>-754.13071875755134</v>
      </c>
      <c r="L3560" s="50">
        <f t="shared" ca="1" si="1725"/>
        <v>-935.28618921519023</v>
      </c>
      <c r="M3560" s="50">
        <f t="shared" ca="1" si="1725"/>
        <v>27332.48576862031</v>
      </c>
      <c r="N3560" s="50">
        <f t="shared" ca="1" si="1725"/>
        <v>3595.1370501811207</v>
      </c>
      <c r="O3560" s="50">
        <f t="shared" ca="1" si="1725"/>
        <v>22148.718929251256</v>
      </c>
      <c r="P3560" s="50">
        <f t="shared" ca="1" si="1725"/>
        <v>1919.2581155084656</v>
      </c>
      <c r="Q3560" s="50">
        <f t="shared" ca="1" si="1725"/>
        <v>-305.24513515349315</v>
      </c>
      <c r="R3560" s="50">
        <f t="shared" ca="1" si="1725"/>
        <v>27357.868959787324</v>
      </c>
      <c r="S3560" s="50">
        <f t="shared" ca="1" si="1725"/>
        <v>-1564.2852558963375</v>
      </c>
      <c r="T3560" s="50">
        <f t="shared" ca="1" si="1725"/>
        <v>84736.866465528641</v>
      </c>
      <c r="U3560" s="50">
        <f t="shared" ca="1" si="1725"/>
        <v>200413.65760082073</v>
      </c>
      <c r="V3560" s="50">
        <f t="shared" ca="1" si="1725"/>
        <v>75667.031083465758</v>
      </c>
      <c r="W3560" s="50">
        <f t="shared" ca="1" si="1725"/>
        <v>359253.26989391871</v>
      </c>
      <c r="X3560" s="50">
        <f t="shared" ca="1" si="1725"/>
        <v>6333.849136308344</v>
      </c>
      <c r="Y3560" s="50">
        <f t="shared" ca="1" si="1725"/>
        <v>-133.32494777722076</v>
      </c>
      <c r="Z3560" s="50">
        <f t="shared" ca="1" si="1725"/>
        <v>6200.5241885311225</v>
      </c>
      <c r="AA3560" s="50">
        <f t="shared" ca="1" si="1725"/>
        <v>188.0490157505894</v>
      </c>
      <c r="AB3560" s="50">
        <f t="shared" ca="1" si="1725"/>
        <v>2323.8256184281126</v>
      </c>
      <c r="AC3560" s="50">
        <f t="shared" ca="1" si="1725"/>
        <v>584.03468769937444</v>
      </c>
    </row>
    <row r="3561" spans="1:29" s="48" customFormat="1" hidden="1" outlineLevel="1">
      <c r="A3561" s="53"/>
      <c r="B3561" s="104"/>
      <c r="C3561" s="52"/>
      <c r="D3561" s="52"/>
      <c r="E3561" s="55"/>
      <c r="F3561" s="91"/>
      <c r="G3561" s="52" t="str">
        <f>$G$10</f>
        <v>SUBTRAN</v>
      </c>
      <c r="H3561" s="50">
        <f t="shared" ref="H3561:AC3561" ca="1" si="1726">+H3400+H3459+H3518+H3552</f>
        <v>-108624.49860091392</v>
      </c>
      <c r="I3561" s="50">
        <f t="shared" ca="1" si="1726"/>
        <v>-207378.59403970031</v>
      </c>
      <c r="J3561" s="50">
        <f t="shared" ca="1" si="1726"/>
        <v>6636.3820945147518</v>
      </c>
      <c r="K3561" s="50">
        <f t="shared" ca="1" si="1726"/>
        <v>-215.5560271940478</v>
      </c>
      <c r="L3561" s="50">
        <f t="shared" ca="1" si="1726"/>
        <v>-302.38737410177032</v>
      </c>
      <c r="M3561" s="50">
        <f t="shared" ca="1" si="1726"/>
        <v>6118.43869321892</v>
      </c>
      <c r="N3561" s="50">
        <f t="shared" ca="1" si="1726"/>
        <v>335.60519950814938</v>
      </c>
      <c r="O3561" s="50">
        <f t="shared" ca="1" si="1726"/>
        <v>5589.7992272372521</v>
      </c>
      <c r="P3561" s="50">
        <f t="shared" ca="1" si="1726"/>
        <v>610.21615679992885</v>
      </c>
      <c r="Q3561" s="50">
        <f t="shared" ca="1" si="1726"/>
        <v>0</v>
      </c>
      <c r="R3561" s="50">
        <f t="shared" ca="1" si="1726"/>
        <v>6535.6205835453256</v>
      </c>
      <c r="S3561" s="50">
        <f t="shared" ca="1" si="1726"/>
        <v>-408.746624100367</v>
      </c>
      <c r="T3561" s="50">
        <f t="shared" ca="1" si="1726"/>
        <v>21135.625277389794</v>
      </c>
      <c r="U3561" s="50">
        <f t="shared" ca="1" si="1726"/>
        <v>63898.690252859771</v>
      </c>
      <c r="V3561" s="50">
        <f t="shared" ca="1" si="1726"/>
        <v>0</v>
      </c>
      <c r="W3561" s="50">
        <f t="shared" ca="1" si="1726"/>
        <v>84625.568906149259</v>
      </c>
      <c r="X3561" s="50">
        <f t="shared" ca="1" si="1726"/>
        <v>1465.5488797366881</v>
      </c>
      <c r="Y3561" s="50">
        <f t="shared" ca="1" si="1726"/>
        <v>-37.588312374680406</v>
      </c>
      <c r="Z3561" s="50">
        <f t="shared" ca="1" si="1726"/>
        <v>1427.9605673620081</v>
      </c>
      <c r="AA3561" s="50">
        <f t="shared" ca="1" si="1726"/>
        <v>46.506688510980347</v>
      </c>
      <c r="AB3561" s="50">
        <f t="shared" ca="1" si="1726"/>
        <v>0</v>
      </c>
      <c r="AC3561" s="50">
        <f t="shared" ca="1" si="1726"/>
        <v>0</v>
      </c>
    </row>
    <row r="3562" spans="1:29" s="48" customFormat="1" hidden="1" outlineLevel="1">
      <c r="A3562" s="53"/>
      <c r="B3562" s="104"/>
      <c r="C3562" s="52"/>
      <c r="D3562" s="52"/>
      <c r="E3562" s="55"/>
      <c r="F3562" s="91"/>
      <c r="G3562" s="52" t="str">
        <f>$G$11</f>
        <v>DISTPRI</v>
      </c>
      <c r="H3562" s="50">
        <f t="shared" ref="H3562:AC3562" ca="1" si="1727">+H3401+H3460+H3519+H3553</f>
        <v>-768100.38020327582</v>
      </c>
      <c r="I3562" s="50">
        <f t="shared" ca="1" si="1727"/>
        <v>-939564.80339389003</v>
      </c>
      <c r="J3562" s="50">
        <f t="shared" ca="1" si="1727"/>
        <v>57804.644860553526</v>
      </c>
      <c r="K3562" s="50">
        <f t="shared" ca="1" si="1727"/>
        <v>-949.93131466147167</v>
      </c>
      <c r="L3562" s="50">
        <f t="shared" ca="1" si="1727"/>
        <v>0</v>
      </c>
      <c r="M3562" s="50">
        <f t="shared" ca="1" si="1727"/>
        <v>56854.713545891929</v>
      </c>
      <c r="N3562" s="50">
        <f t="shared" ca="1" si="1727"/>
        <v>3068.8888805034335</v>
      </c>
      <c r="O3562" s="50">
        <f t="shared" ca="1" si="1727"/>
        <v>21868.704449943136</v>
      </c>
      <c r="P3562" s="50">
        <f t="shared" ca="1" si="1727"/>
        <v>0</v>
      </c>
      <c r="Q3562" s="50">
        <f t="shared" ca="1" si="1727"/>
        <v>0</v>
      </c>
      <c r="R3562" s="50">
        <f t="shared" ca="1" si="1727"/>
        <v>24937.593330446576</v>
      </c>
      <c r="S3562" s="50">
        <f t="shared" ca="1" si="1727"/>
        <v>-1130.3241703384308</v>
      </c>
      <c r="T3562" s="50">
        <f t="shared" ca="1" si="1727"/>
        <v>80254.692205474392</v>
      </c>
      <c r="U3562" s="50">
        <f t="shared" ca="1" si="1727"/>
        <v>0</v>
      </c>
      <c r="V3562" s="50">
        <f t="shared" ca="1" si="1727"/>
        <v>0</v>
      </c>
      <c r="W3562" s="50">
        <f t="shared" ca="1" si="1727"/>
        <v>79124.368035135907</v>
      </c>
      <c r="X3562" s="50">
        <f t="shared" ca="1" si="1727"/>
        <v>10361.207824845644</v>
      </c>
      <c r="Y3562" s="50">
        <f t="shared" ca="1" si="1727"/>
        <v>-113.63271275620244</v>
      </c>
      <c r="Z3562" s="50">
        <f t="shared" ca="1" si="1727"/>
        <v>10247.575112089435</v>
      </c>
      <c r="AA3562" s="50">
        <f t="shared" ca="1" si="1727"/>
        <v>300.17316705156668</v>
      </c>
      <c r="AB3562" s="50">
        <f t="shared" ca="1" si="1727"/>
        <v>0</v>
      </c>
      <c r="AC3562" s="50">
        <f t="shared" ca="1" si="1727"/>
        <v>0</v>
      </c>
    </row>
    <row r="3563" spans="1:29" s="48" customFormat="1" hidden="1" outlineLevel="1">
      <c r="A3563" s="53"/>
      <c r="B3563" s="104"/>
      <c r="C3563" s="52"/>
      <c r="D3563" s="52"/>
      <c r="E3563" s="55"/>
      <c r="F3563" s="91"/>
      <c r="G3563" s="52" t="str">
        <f>$G$12</f>
        <v>DISTSEC</v>
      </c>
      <c r="H3563" s="50">
        <f t="shared" ref="H3563:AC3563" ca="1" si="1728">+H3402+H3461+H3520+H3554</f>
        <v>-474293.57551837468</v>
      </c>
      <c r="I3563" s="50">
        <f t="shared" ca="1" si="1728"/>
        <v>-515393.39666280698</v>
      </c>
      <c r="J3563" s="50">
        <f t="shared" ca="1" si="1728"/>
        <v>25541.053093851824</v>
      </c>
      <c r="K3563" s="50">
        <f t="shared" ca="1" si="1728"/>
        <v>0</v>
      </c>
      <c r="L3563" s="50">
        <f t="shared" ca="1" si="1728"/>
        <v>0</v>
      </c>
      <c r="M3563" s="50">
        <f t="shared" ca="1" si="1728"/>
        <v>25541.053093851824</v>
      </c>
      <c r="N3563" s="50">
        <f t="shared" ca="1" si="1728"/>
        <v>985.44573513837145</v>
      </c>
      <c r="O3563" s="50">
        <f t="shared" ca="1" si="1728"/>
        <v>0</v>
      </c>
      <c r="P3563" s="50">
        <f t="shared" ca="1" si="1728"/>
        <v>0</v>
      </c>
      <c r="Q3563" s="50">
        <f t="shared" ca="1" si="1728"/>
        <v>0</v>
      </c>
      <c r="R3563" s="50">
        <f t="shared" ca="1" si="1728"/>
        <v>985.44573513837145</v>
      </c>
      <c r="S3563" s="50">
        <f t="shared" ca="1" si="1728"/>
        <v>-410.16487817265607</v>
      </c>
      <c r="T3563" s="50">
        <f t="shared" ca="1" si="1728"/>
        <v>0</v>
      </c>
      <c r="U3563" s="50">
        <f t="shared" ca="1" si="1728"/>
        <v>0</v>
      </c>
      <c r="V3563" s="50">
        <f t="shared" ca="1" si="1728"/>
        <v>0</v>
      </c>
      <c r="W3563" s="50">
        <f t="shared" ca="1" si="1728"/>
        <v>-410.16487817265607</v>
      </c>
      <c r="X3563" s="50">
        <f t="shared" ca="1" si="1728"/>
        <v>4121.7317368539179</v>
      </c>
      <c r="Y3563" s="50">
        <f t="shared" ca="1" si="1728"/>
        <v>0</v>
      </c>
      <c r="Z3563" s="50">
        <f t="shared" ca="1" si="1728"/>
        <v>4121.7317368539179</v>
      </c>
      <c r="AA3563" s="50">
        <f t="shared" ca="1" si="1728"/>
        <v>108.51530010492557</v>
      </c>
      <c r="AB3563" s="50">
        <f t="shared" ca="1" si="1728"/>
        <v>8573.747550650156</v>
      </c>
      <c r="AC3563" s="50">
        <f t="shared" ca="1" si="1728"/>
        <v>2179.4926060064022</v>
      </c>
    </row>
    <row r="3564" spans="1:29" s="48" customFormat="1" hidden="1" outlineLevel="1">
      <c r="A3564" s="53"/>
      <c r="B3564" s="104"/>
      <c r="C3564" s="52"/>
      <c r="D3564" s="52"/>
      <c r="E3564" s="55"/>
      <c r="F3564" s="91"/>
      <c r="G3564" s="52" t="str">
        <f>$G$13</f>
        <v>ENERGY</v>
      </c>
      <c r="H3564" s="50">
        <f t="shared" ref="H3564:AC3564" ca="1" si="1729">+H3403+H3462+H3521+H3555</f>
        <v>-668119.98848539928</v>
      </c>
      <c r="I3564" s="50">
        <f t="shared" ca="1" si="1729"/>
        <v>-6288.9124360473243</v>
      </c>
      <c r="J3564" s="50">
        <f t="shared" ca="1" si="1729"/>
        <v>-9313.9875518569024</v>
      </c>
      <c r="K3564" s="50">
        <f t="shared" ca="1" si="1729"/>
        <v>-402.31014869000904</v>
      </c>
      <c r="L3564" s="50">
        <f t="shared" ca="1" si="1729"/>
        <v>1102.0142123900048</v>
      </c>
      <c r="M3564" s="50">
        <f t="shared" ca="1" si="1729"/>
        <v>-8614.2834881567996</v>
      </c>
      <c r="N3564" s="50">
        <f t="shared" ca="1" si="1729"/>
        <v>-26658.023966462562</v>
      </c>
      <c r="O3564" s="50">
        <f t="shared" ca="1" si="1729"/>
        <v>-14929.47298216383</v>
      </c>
      <c r="P3564" s="50">
        <f t="shared" ca="1" si="1729"/>
        <v>-2913.0468021809174</v>
      </c>
      <c r="Q3564" s="50">
        <f t="shared" ca="1" si="1729"/>
        <v>91.555405682440551</v>
      </c>
      <c r="R3564" s="50">
        <f t="shared" ca="1" si="1729"/>
        <v>-44408.988345124984</v>
      </c>
      <c r="S3564" s="50">
        <f t="shared" ca="1" si="1729"/>
        <v>371.08230627933926</v>
      </c>
      <c r="T3564" s="50">
        <f t="shared" ca="1" si="1729"/>
        <v>-75454.903500879038</v>
      </c>
      <c r="U3564" s="50">
        <f t="shared" ca="1" si="1729"/>
        <v>-447984.839755002</v>
      </c>
      <c r="V3564" s="50">
        <f t="shared" ca="1" si="1729"/>
        <v>-83883.981928037087</v>
      </c>
      <c r="W3564" s="50">
        <f t="shared" ca="1" si="1729"/>
        <v>-606952.64287763927</v>
      </c>
      <c r="X3564" s="50">
        <f t="shared" ca="1" si="1729"/>
        <v>-3255.5884991116645</v>
      </c>
      <c r="Y3564" s="50">
        <f t="shared" ca="1" si="1729"/>
        <v>-27.897338978198107</v>
      </c>
      <c r="Z3564" s="50">
        <f t="shared" ca="1" si="1729"/>
        <v>-3283.4858380898813</v>
      </c>
      <c r="AA3564" s="50">
        <f t="shared" ca="1" si="1729"/>
        <v>1.1258169200352188</v>
      </c>
      <c r="AB3564" s="50">
        <f t="shared" ca="1" si="1729"/>
        <v>1040.3284425119821</v>
      </c>
      <c r="AC3564" s="50">
        <f t="shared" ca="1" si="1729"/>
        <v>386.87024022605704</v>
      </c>
    </row>
    <row r="3565" spans="1:29" s="48" customFormat="1" hidden="1" outlineLevel="1">
      <c r="A3565" s="53"/>
      <c r="B3565" s="104"/>
      <c r="C3565" s="52"/>
      <c r="D3565" s="52"/>
      <c r="E3565" s="55"/>
      <c r="F3565" s="91"/>
      <c r="G3565" s="52" t="str">
        <f>$G$14</f>
        <v>CUSTOMER</v>
      </c>
      <c r="H3565" s="50">
        <f t="shared" ref="H3565:AC3565" ca="1" si="1730">+H3404+H3463+H3522+H3556</f>
        <v>28134.779464457355</v>
      </c>
      <c r="I3565" s="50">
        <f t="shared" ca="1" si="1730"/>
        <v>-151481.25657101325</v>
      </c>
      <c r="J3565" s="50">
        <f t="shared" ca="1" si="1730"/>
        <v>14576.395797358489</v>
      </c>
      <c r="K3565" s="50">
        <f t="shared" ca="1" si="1730"/>
        <v>-995.02575570221143</v>
      </c>
      <c r="L3565" s="50">
        <f t="shared" ca="1" si="1730"/>
        <v>-534.63143732256515</v>
      </c>
      <c r="M3565" s="50">
        <f t="shared" ca="1" si="1730"/>
        <v>13046.738604333723</v>
      </c>
      <c r="N3565" s="50">
        <f t="shared" ca="1" si="1730"/>
        <v>63.320325493421059</v>
      </c>
      <c r="O3565" s="50">
        <f t="shared" ca="1" si="1730"/>
        <v>1015.8280209193471</v>
      </c>
      <c r="P3565" s="50">
        <f t="shared" ca="1" si="1730"/>
        <v>281.34469858188083</v>
      </c>
      <c r="Q3565" s="50">
        <f t="shared" ca="1" si="1730"/>
        <v>-303.20824182268706</v>
      </c>
      <c r="R3565" s="50">
        <f t="shared" ca="1" si="1730"/>
        <v>1057.2848031719604</v>
      </c>
      <c r="S3565" s="50">
        <f t="shared" ca="1" si="1730"/>
        <v>-4.3496729802127794</v>
      </c>
      <c r="T3565" s="50">
        <f t="shared" ca="1" si="1730"/>
        <v>755.29742710499556</v>
      </c>
      <c r="U3565" s="50">
        <f t="shared" ca="1" si="1730"/>
        <v>494.87249464726972</v>
      </c>
      <c r="V3565" s="50">
        <f t="shared" ca="1" si="1730"/>
        <v>744.5633389212843</v>
      </c>
      <c r="W3565" s="50">
        <f t="shared" ca="1" si="1730"/>
        <v>1990.3835876933344</v>
      </c>
      <c r="X3565" s="50">
        <f t="shared" ca="1" si="1730"/>
        <v>242.24325345482288</v>
      </c>
      <c r="Y3565" s="50">
        <f t="shared" ca="1" si="1730"/>
        <v>-2.1797352312523142</v>
      </c>
      <c r="Z3565" s="50">
        <f t="shared" ca="1" si="1730"/>
        <v>240.0635182235707</v>
      </c>
      <c r="AA3565" s="50">
        <f t="shared" ca="1" si="1730"/>
        <v>51.574040209823686</v>
      </c>
      <c r="AB3565" s="50">
        <f t="shared" ca="1" si="1730"/>
        <v>140263.25996473717</v>
      </c>
      <c r="AC3565" s="50">
        <f t="shared" ca="1" si="1730"/>
        <v>22966.731517101318</v>
      </c>
    </row>
    <row r="3566" spans="1:29" s="48" customFormat="1" collapsed="1">
      <c r="A3566" s="53"/>
      <c r="B3566" s="104" t="s">
        <v>425</v>
      </c>
      <c r="C3566" s="52"/>
      <c r="D3566" s="52"/>
      <c r="E3566" s="50">
        <f>+E3405+E3464+E3523+E3557</f>
        <v>-3988072.1570293019</v>
      </c>
      <c r="F3566" s="91"/>
      <c r="G3566" s="52" t="str">
        <f>$G$15</f>
        <v>TOTAL</v>
      </c>
      <c r="H3566" s="50">
        <f t="shared" ref="H3566:AC3566" ca="1" si="1731">+H3405+H3464+H3523+H3557</f>
        <v>-3988072.1570292921</v>
      </c>
      <c r="I3566" s="50">
        <f t="shared" ca="1" si="1731"/>
        <v>-4034107.2259545769</v>
      </c>
      <c r="J3566" s="50">
        <f t="shared" ca="1" si="1731"/>
        <v>135218.65496796535</v>
      </c>
      <c r="K3566" s="50">
        <f t="shared" ca="1" si="1731"/>
        <v>-5646.1385956476925</v>
      </c>
      <c r="L3566" s="50">
        <f t="shared" ca="1" si="1731"/>
        <v>-565.45347065366195</v>
      </c>
      <c r="M3566" s="50">
        <f t="shared" ca="1" si="1731"/>
        <v>129007.06290166378</v>
      </c>
      <c r="N3566" s="50">
        <f t="shared" ca="1" si="1731"/>
        <v>-69457.687025662221</v>
      </c>
      <c r="O3566" s="50">
        <f t="shared" ca="1" si="1731"/>
        <v>44935.717559494638</v>
      </c>
      <c r="P3566" s="50">
        <f t="shared" ca="1" si="1731"/>
        <v>-2273.7082977880777</v>
      </c>
      <c r="Q3566" s="50">
        <f t="shared" ca="1" si="1731"/>
        <v>-919.07905232147255</v>
      </c>
      <c r="R3566" s="50">
        <f t="shared" ca="1" si="1731"/>
        <v>-27714.756816276848</v>
      </c>
      <c r="S3566" s="50">
        <f t="shared" ca="1" si="1731"/>
        <v>-5945.1034145260437</v>
      </c>
      <c r="T3566" s="50">
        <f t="shared" ca="1" si="1731"/>
        <v>145556.86921937804</v>
      </c>
      <c r="U3566" s="50">
        <f t="shared" ca="1" si="1731"/>
        <v>-415596.74485993298</v>
      </c>
      <c r="V3566" s="50">
        <f t="shared" ca="1" si="1731"/>
        <v>15772.484222060422</v>
      </c>
      <c r="W3566" s="50">
        <f t="shared" ca="1" si="1731"/>
        <v>-260212.49483302064</v>
      </c>
      <c r="X3566" s="50">
        <f t="shared" ca="1" si="1731"/>
        <v>21234.737904448375</v>
      </c>
      <c r="Y3566" s="50">
        <f t="shared" ca="1" si="1731"/>
        <v>-662.84035921328302</v>
      </c>
      <c r="Z3566" s="50">
        <f t="shared" ca="1" si="1731"/>
        <v>20571.897545235039</v>
      </c>
      <c r="AA3566" s="50">
        <f t="shared" ca="1" si="1731"/>
        <v>973.13677866257729</v>
      </c>
      <c r="AB3566" s="50">
        <f t="shared" ca="1" si="1731"/>
        <v>156239.20136166795</v>
      </c>
      <c r="AC3566" s="50">
        <f t="shared" ca="1" si="1731"/>
        <v>27171.021987352775</v>
      </c>
    </row>
    <row r="3567" spans="1:29" s="48" customFormat="1">
      <c r="A3567" s="53"/>
      <c r="B3567" s="104"/>
      <c r="C3567" s="52"/>
      <c r="D3567" s="52"/>
      <c r="E3567" s="50"/>
      <c r="F3567" s="91"/>
      <c r="G3567" s="52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50"/>
      <c r="AB3567" s="50"/>
      <c r="AC3567" s="50"/>
    </row>
    <row r="3568" spans="1:29" s="48" customFormat="1">
      <c r="A3568" s="53"/>
      <c r="B3568" s="104" t="s">
        <v>426</v>
      </c>
      <c r="C3568" s="52"/>
      <c r="D3568" s="52"/>
      <c r="F3568" s="91"/>
      <c r="I3568" s="47"/>
      <c r="J3568" s="47"/>
      <c r="K3568" s="47"/>
      <c r="L3568" s="47"/>
      <c r="M3568" s="47"/>
      <c r="N3568" s="47"/>
      <c r="O3568" s="47"/>
      <c r="P3568" s="47"/>
      <c r="Q3568" s="47"/>
      <c r="R3568" s="47"/>
      <c r="S3568" s="47"/>
      <c r="T3568" s="47"/>
      <c r="U3568" s="47"/>
      <c r="V3568" s="47"/>
      <c r="W3568" s="47"/>
      <c r="X3568" s="47"/>
      <c r="Y3568" s="47"/>
      <c r="Z3568" s="47"/>
      <c r="AA3568" s="47"/>
      <c r="AB3568" s="47"/>
      <c r="AC3568" s="47"/>
    </row>
    <row r="3569" spans="1:29" s="48" customFormat="1" hidden="1" outlineLevel="1">
      <c r="A3569" s="53"/>
      <c r="B3569" s="104"/>
      <c r="C3569" s="52"/>
      <c r="D3569" s="52"/>
      <c r="F3569" s="91"/>
      <c r="G3569" s="52" t="str">
        <f>$G$8</f>
        <v>PRODUCTION</v>
      </c>
      <c r="H3569" s="55">
        <f t="shared" ref="H3569:AC3569" ca="1" si="1732">-H3440*$E$3456</f>
        <v>-162180.47806858359</v>
      </c>
      <c r="I3569" s="55">
        <f t="shared" ca="1" si="1732"/>
        <v>-83423.364142072707</v>
      </c>
      <c r="J3569" s="55">
        <f t="shared" ca="1" si="1732"/>
        <v>-19454.341343740827</v>
      </c>
      <c r="K3569" s="55">
        <f t="shared" ca="1" si="1732"/>
        <v>-270.49237862736879</v>
      </c>
      <c r="L3569" s="55">
        <f t="shared" ca="1" si="1732"/>
        <v>-37.672476365093694</v>
      </c>
      <c r="M3569" s="55">
        <f t="shared" ca="1" si="1732"/>
        <v>-19762.506198733288</v>
      </c>
      <c r="N3569" s="55">
        <f t="shared" ca="1" si="1732"/>
        <v>-11579.383437994818</v>
      </c>
      <c r="O3569" s="55">
        <f t="shared" ca="1" si="1732"/>
        <v>-2074.9280762409103</v>
      </c>
      <c r="P3569" s="55">
        <f t="shared" ca="1" si="1732"/>
        <v>-420.77423960439154</v>
      </c>
      <c r="Q3569" s="55">
        <f t="shared" ca="1" si="1732"/>
        <v>-15.978711465621238</v>
      </c>
      <c r="R3569" s="55">
        <f t="shared" ca="1" si="1732"/>
        <v>-14091.064465305741</v>
      </c>
      <c r="S3569" s="55">
        <f t="shared" ca="1" si="1732"/>
        <v>-548.36686236140258</v>
      </c>
      <c r="T3569" s="55">
        <f t="shared" ca="1" si="1732"/>
        <v>-7403.2692961095445</v>
      </c>
      <c r="U3569" s="55">
        <f t="shared" ca="1" si="1732"/>
        <v>-28314.533164441829</v>
      </c>
      <c r="V3569" s="55">
        <f t="shared" ca="1" si="1732"/>
        <v>-5129.4402912614005</v>
      </c>
      <c r="W3569" s="55">
        <f t="shared" ca="1" si="1732"/>
        <v>-41395.60961417418</v>
      </c>
      <c r="X3569" s="55">
        <f t="shared" ca="1" si="1732"/>
        <v>-3178.0731113015108</v>
      </c>
      <c r="Y3569" s="55">
        <f t="shared" ca="1" si="1732"/>
        <v>-63.474271450969674</v>
      </c>
      <c r="Z3569" s="55">
        <f t="shared" ca="1" si="1732"/>
        <v>-3241.5473827524806</v>
      </c>
      <c r="AA3569" s="55">
        <f t="shared" ca="1" si="1732"/>
        <v>-41.923925836003164</v>
      </c>
      <c r="AB3569" s="55">
        <f t="shared" ca="1" si="1732"/>
        <v>-186.24994848293974</v>
      </c>
      <c r="AC3569" s="55">
        <f t="shared" ca="1" si="1732"/>
        <v>-38.212391226243419</v>
      </c>
    </row>
    <row r="3570" spans="1:29" s="48" customFormat="1" hidden="1" outlineLevel="1">
      <c r="A3570" s="53"/>
      <c r="B3570" s="104"/>
      <c r="C3570" s="52"/>
      <c r="D3570" s="52"/>
      <c r="F3570" s="91"/>
      <c r="G3570" s="52" t="str">
        <f>$G$9</f>
        <v>BULKTRAN</v>
      </c>
      <c r="H3570" s="55">
        <f t="shared" ref="H3570:AC3570" ca="1" si="1733">-H3441*$E$3456</f>
        <v>-88072.833318549849</v>
      </c>
      <c r="I3570" s="55">
        <f t="shared" ca="1" si="1733"/>
        <v>-45303.430674624011</v>
      </c>
      <c r="J3570" s="55">
        <f t="shared" ca="1" si="1733"/>
        <v>-10564.766998435471</v>
      </c>
      <c r="K3570" s="55">
        <f t="shared" ca="1" si="1733"/>
        <v>-146.89209490868524</v>
      </c>
      <c r="L3570" s="55">
        <f t="shared" ca="1" si="1733"/>
        <v>-20.458206629510666</v>
      </c>
      <c r="M3570" s="55">
        <f t="shared" ca="1" si="1733"/>
        <v>-10732.117299973666</v>
      </c>
      <c r="N3570" s="55">
        <f t="shared" ca="1" si="1733"/>
        <v>-6288.2359184736451</v>
      </c>
      <c r="O3570" s="55">
        <f t="shared" ca="1" si="1733"/>
        <v>-1126.7989636179582</v>
      </c>
      <c r="P3570" s="55">
        <f t="shared" ca="1" si="1733"/>
        <v>-228.50333104669699</v>
      </c>
      <c r="Q3570" s="55">
        <f t="shared" ca="1" si="1733"/>
        <v>-8.6773106622718164</v>
      </c>
      <c r="R3570" s="55">
        <f t="shared" ca="1" si="1733"/>
        <v>-7652.2155238005716</v>
      </c>
      <c r="S3570" s="55">
        <f t="shared" ca="1" si="1733"/>
        <v>-297.79307498247886</v>
      </c>
      <c r="T3570" s="55">
        <f t="shared" ca="1" si="1733"/>
        <v>-4020.378472758367</v>
      </c>
      <c r="U3570" s="55">
        <f t="shared" ca="1" si="1733"/>
        <v>-15376.333758430981</v>
      </c>
      <c r="V3570" s="55">
        <f t="shared" ca="1" si="1733"/>
        <v>-2785.5654710715244</v>
      </c>
      <c r="W3570" s="55">
        <f t="shared" ca="1" si="1733"/>
        <v>-22480.070777243352</v>
      </c>
      <c r="X3570" s="55">
        <f t="shared" ca="1" si="1733"/>
        <v>-1725.8668043107934</v>
      </c>
      <c r="Y3570" s="55">
        <f t="shared" ca="1" si="1733"/>
        <v>-34.469986746207297</v>
      </c>
      <c r="Z3570" s="55">
        <f t="shared" ca="1" si="1733"/>
        <v>-1760.3367910570007</v>
      </c>
      <c r="AA3570" s="55">
        <f t="shared" ca="1" si="1733"/>
        <v>-22.76697526228843</v>
      </c>
      <c r="AB3570" s="55">
        <f t="shared" ca="1" si="1733"/>
        <v>-101.14386678148551</v>
      </c>
      <c r="AC3570" s="55">
        <f t="shared" ca="1" si="1733"/>
        <v>-20.751409807467386</v>
      </c>
    </row>
    <row r="3571" spans="1:29" s="48" customFormat="1" hidden="1" outlineLevel="1">
      <c r="A3571" s="53"/>
      <c r="B3571" s="104"/>
      <c r="C3571" s="52"/>
      <c r="D3571" s="52"/>
      <c r="F3571" s="91"/>
      <c r="G3571" s="52" t="str">
        <f>$G$10</f>
        <v>SUBTRAN</v>
      </c>
      <c r="H3571" s="55">
        <f t="shared" ref="H3571:AC3571" ca="1" si="1734">-H3442*$E$3456</f>
        <v>-24385.048774757695</v>
      </c>
      <c r="I3571" s="55">
        <f t="shared" ca="1" si="1734"/>
        <v>-12459.622636348606</v>
      </c>
      <c r="J3571" s="55">
        <f t="shared" ca="1" si="1734"/>
        <v>-2920.7460281478398</v>
      </c>
      <c r="K3571" s="55">
        <f t="shared" ca="1" si="1734"/>
        <v>-40.80168944447157</v>
      </c>
      <c r="L3571" s="55">
        <f t="shared" ca="1" si="1734"/>
        <v>-7.3849162145337743</v>
      </c>
      <c r="M3571" s="55">
        <f t="shared" ca="1" si="1734"/>
        <v>-2968.9326338068449</v>
      </c>
      <c r="N3571" s="55">
        <f t="shared" ca="1" si="1734"/>
        <v>-1687.9822309340134</v>
      </c>
      <c r="O3571" s="55">
        <f t="shared" ca="1" si="1734"/>
        <v>-303.3219264372849</v>
      </c>
      <c r="P3571" s="55">
        <f t="shared" ca="1" si="1734"/>
        <v>-79.619667077437086</v>
      </c>
      <c r="Q3571" s="55">
        <f t="shared" ca="1" si="1734"/>
        <v>0</v>
      </c>
      <c r="R3571" s="55">
        <f t="shared" ca="1" si="1734"/>
        <v>-2070.9238244487356</v>
      </c>
      <c r="S3571" s="55">
        <f t="shared" ca="1" si="1734"/>
        <v>-76.084506151459948</v>
      </c>
      <c r="T3571" s="55">
        <f t="shared" ca="1" si="1734"/>
        <v>-1067.5393988970404</v>
      </c>
      <c r="U3571" s="55">
        <f t="shared" ca="1" si="1734"/>
        <v>-5263.7927226787351</v>
      </c>
      <c r="V3571" s="55">
        <f t="shared" ca="1" si="1734"/>
        <v>0</v>
      </c>
      <c r="W3571" s="55">
        <f t="shared" ca="1" si="1734"/>
        <v>-6407.4166277272352</v>
      </c>
      <c r="X3571" s="55">
        <f t="shared" ca="1" si="1734"/>
        <v>-462.70998347032781</v>
      </c>
      <c r="Y3571" s="55">
        <f t="shared" ca="1" si="1734"/>
        <v>-9.2905302952002824</v>
      </c>
      <c r="Z3571" s="55">
        <f t="shared" ca="1" si="1734"/>
        <v>-472.00051376552807</v>
      </c>
      <c r="AA3571" s="55">
        <f t="shared" ca="1" si="1734"/>
        <v>-6.1525386607495802</v>
      </c>
      <c r="AB3571" s="55">
        <f t="shared" ca="1" si="1734"/>
        <v>0</v>
      </c>
      <c r="AC3571" s="55">
        <f t="shared" ca="1" si="1734"/>
        <v>0</v>
      </c>
    </row>
    <row r="3572" spans="1:29" s="48" customFormat="1" hidden="1" outlineLevel="1">
      <c r="A3572" s="53"/>
      <c r="B3572" s="104"/>
      <c r="C3572" s="52"/>
      <c r="D3572" s="52"/>
      <c r="F3572" s="91"/>
      <c r="G3572" s="52" t="str">
        <f>$G$11</f>
        <v>DISTPRI</v>
      </c>
      <c r="H3572" s="55">
        <f t="shared" ref="H3572:AC3572" ca="1" si="1735">-H3443*$E$3456</f>
        <v>-97560.731317503058</v>
      </c>
      <c r="I3572" s="55">
        <f t="shared" ca="1" si="1735"/>
        <v>-63883.456426701443</v>
      </c>
      <c r="J3572" s="55">
        <f t="shared" ca="1" si="1735"/>
        <v>-14951.194484304246</v>
      </c>
      <c r="K3572" s="55">
        <f t="shared" ca="1" si="1735"/>
        <v>-208.83455980315006</v>
      </c>
      <c r="L3572" s="55">
        <f t="shared" ca="1" si="1735"/>
        <v>0</v>
      </c>
      <c r="M3572" s="55">
        <f t="shared" ca="1" si="1735"/>
        <v>-15160.029044107398</v>
      </c>
      <c r="N3572" s="55">
        <f t="shared" ca="1" si="1735"/>
        <v>-8679.4616938192812</v>
      </c>
      <c r="O3572" s="55">
        <f t="shared" ca="1" si="1735"/>
        <v>-1559.5186569315956</v>
      </c>
      <c r="P3572" s="55">
        <f t="shared" ca="1" si="1735"/>
        <v>0</v>
      </c>
      <c r="Q3572" s="55">
        <f t="shared" ca="1" si="1735"/>
        <v>0</v>
      </c>
      <c r="R3572" s="55">
        <f t="shared" ca="1" si="1735"/>
        <v>-10238.980350750877</v>
      </c>
      <c r="S3572" s="55">
        <f t="shared" ca="1" si="1735"/>
        <v>-392.45711127098127</v>
      </c>
      <c r="T3572" s="55">
        <f t="shared" ca="1" si="1735"/>
        <v>-5426.8430948798286</v>
      </c>
      <c r="U3572" s="55">
        <f t="shared" ca="1" si="1735"/>
        <v>0</v>
      </c>
      <c r="V3572" s="55">
        <f t="shared" ca="1" si="1735"/>
        <v>0</v>
      </c>
      <c r="W3572" s="55">
        <f t="shared" ca="1" si="1735"/>
        <v>-5819.3002061508096</v>
      </c>
      <c r="X3572" s="55">
        <f t="shared" ca="1" si="1735"/>
        <v>-2379.836677983732</v>
      </c>
      <c r="Y3572" s="55">
        <f t="shared" ca="1" si="1735"/>
        <v>-47.767075152538929</v>
      </c>
      <c r="Z3572" s="55">
        <f t="shared" ca="1" si="1735"/>
        <v>-2427.6037531362713</v>
      </c>
      <c r="AA3572" s="55">
        <f t="shared" ca="1" si="1735"/>
        <v>-31.361536656247921</v>
      </c>
      <c r="AB3572" s="55">
        <f t="shared" ca="1" si="1735"/>
        <v>0</v>
      </c>
      <c r="AC3572" s="55">
        <f t="shared" ca="1" si="1735"/>
        <v>0</v>
      </c>
    </row>
    <row r="3573" spans="1:29" s="48" customFormat="1" hidden="1" outlineLevel="1">
      <c r="A3573" s="53"/>
      <c r="B3573" s="104"/>
      <c r="C3573" s="52"/>
      <c r="D3573" s="52"/>
      <c r="F3573" s="91"/>
      <c r="G3573" s="52" t="str">
        <f>$G$12</f>
        <v>DISTSEC</v>
      </c>
      <c r="H3573" s="55">
        <f t="shared" ref="H3573:AC3573" ca="1" si="1736">-H3444*$E$3456</f>
        <v>-46769.30040600834</v>
      </c>
      <c r="I3573" s="55">
        <f t="shared" ca="1" si="1736"/>
        <v>-34707.735608354116</v>
      </c>
      <c r="J3573" s="55">
        <f t="shared" ca="1" si="1736"/>
        <v>-6998.6301411222739</v>
      </c>
      <c r="K3573" s="55">
        <f t="shared" ca="1" si="1736"/>
        <v>0</v>
      </c>
      <c r="L3573" s="55">
        <f t="shared" ca="1" si="1736"/>
        <v>0</v>
      </c>
      <c r="M3573" s="55">
        <f t="shared" ca="1" si="1736"/>
        <v>-6998.6301411222739</v>
      </c>
      <c r="N3573" s="55">
        <f t="shared" ca="1" si="1736"/>
        <v>-3498.1636570221308</v>
      </c>
      <c r="O3573" s="55">
        <f t="shared" ca="1" si="1736"/>
        <v>0</v>
      </c>
      <c r="P3573" s="55">
        <f t="shared" ca="1" si="1736"/>
        <v>0</v>
      </c>
      <c r="Q3573" s="55">
        <f t="shared" ca="1" si="1736"/>
        <v>0</v>
      </c>
      <c r="R3573" s="55">
        <f t="shared" ca="1" si="1736"/>
        <v>-3498.1636570221308</v>
      </c>
      <c r="S3573" s="55">
        <f t="shared" ca="1" si="1736"/>
        <v>-130.75316688541241</v>
      </c>
      <c r="T3573" s="55">
        <f t="shared" ca="1" si="1736"/>
        <v>0</v>
      </c>
      <c r="U3573" s="55">
        <f t="shared" ca="1" si="1736"/>
        <v>0</v>
      </c>
      <c r="V3573" s="55">
        <f t="shared" ca="1" si="1736"/>
        <v>0</v>
      </c>
      <c r="W3573" s="55">
        <f t="shared" ca="1" si="1736"/>
        <v>-130.75316688541241</v>
      </c>
      <c r="X3573" s="55">
        <f t="shared" ca="1" si="1736"/>
        <v>-988.14987219617944</v>
      </c>
      <c r="Y3573" s="55">
        <f t="shared" ca="1" si="1736"/>
        <v>0</v>
      </c>
      <c r="Z3573" s="55">
        <f t="shared" ca="1" si="1736"/>
        <v>-988.14987219617944</v>
      </c>
      <c r="AA3573" s="55">
        <f t="shared" ca="1" si="1736"/>
        <v>-11.683460910506938</v>
      </c>
      <c r="AB3573" s="55">
        <f t="shared" ca="1" si="1736"/>
        <v>-359.61354031499468</v>
      </c>
      <c r="AC3573" s="55">
        <f t="shared" ca="1" si="1736"/>
        <v>-74.570959202713851</v>
      </c>
    </row>
    <row r="3574" spans="1:29" s="48" customFormat="1" hidden="1" outlineLevel="1">
      <c r="A3574" s="53"/>
      <c r="B3574" s="104"/>
      <c r="C3574" s="52"/>
      <c r="D3574" s="52"/>
      <c r="F3574" s="91"/>
      <c r="G3574" s="52" t="str">
        <f>$G$13</f>
        <v>ENERGY</v>
      </c>
      <c r="H3574" s="55">
        <f t="shared" ref="H3574:AC3574" ca="1" si="1737">-H3445*$E$3456</f>
        <v>-3027.8734110428991</v>
      </c>
      <c r="I3574" s="55">
        <f t="shared" ca="1" si="1737"/>
        <v>-1184.7651089820608</v>
      </c>
      <c r="J3574" s="55">
        <f t="shared" ca="1" si="1737"/>
        <v>-341.80129645846711</v>
      </c>
      <c r="K3574" s="55">
        <f t="shared" ca="1" si="1737"/>
        <v>-4.7639805145568266</v>
      </c>
      <c r="L3574" s="55">
        <f t="shared" ca="1" si="1737"/>
        <v>-0.66600043840750289</v>
      </c>
      <c r="M3574" s="55">
        <f t="shared" ca="1" si="1737"/>
        <v>-347.23127741143139</v>
      </c>
      <c r="N3574" s="55">
        <f t="shared" ca="1" si="1737"/>
        <v>-221.76899261099027</v>
      </c>
      <c r="O3574" s="55">
        <f t="shared" ca="1" si="1737"/>
        <v>-39.550052682338404</v>
      </c>
      <c r="P3574" s="55">
        <f t="shared" ca="1" si="1737"/>
        <v>-8.053839109998</v>
      </c>
      <c r="Q3574" s="55">
        <f t="shared" ca="1" si="1737"/>
        <v>-0.30419622884631459</v>
      </c>
      <c r="R3574" s="55">
        <f t="shared" ca="1" si="1737"/>
        <v>-269.67708063217293</v>
      </c>
      <c r="S3574" s="55">
        <f t="shared" ca="1" si="1737"/>
        <v>-11.61404617442679</v>
      </c>
      <c r="T3574" s="55">
        <f t="shared" ca="1" si="1737"/>
        <v>-183.62027825130895</v>
      </c>
      <c r="U3574" s="55">
        <f t="shared" ca="1" si="1737"/>
        <v>-789.72093157870688</v>
      </c>
      <c r="V3574" s="55">
        <f t="shared" ca="1" si="1737"/>
        <v>-148.55475566057331</v>
      </c>
      <c r="W3574" s="55">
        <f t="shared" ca="1" si="1737"/>
        <v>-1133.510011665016</v>
      </c>
      <c r="X3574" s="55">
        <f t="shared" ca="1" si="1737"/>
        <v>-60.917743863935783</v>
      </c>
      <c r="Y3574" s="55">
        <f t="shared" ca="1" si="1737"/>
        <v>-1.2223023789516931</v>
      </c>
      <c r="Z3574" s="55">
        <f t="shared" ca="1" si="1737"/>
        <v>-62.140046242887472</v>
      </c>
      <c r="AA3574" s="55">
        <f t="shared" ca="1" si="1737"/>
        <v>-1.0902989634559772</v>
      </c>
      <c r="AB3574" s="55">
        <f t="shared" ca="1" si="1737"/>
        <v>-24.422323374915781</v>
      </c>
      <c r="AC3574" s="55">
        <f t="shared" ca="1" si="1737"/>
        <v>-5.03726377095819</v>
      </c>
    </row>
    <row r="3575" spans="1:29" s="48" customFormat="1" hidden="1" outlineLevel="1">
      <c r="A3575" s="53"/>
      <c r="B3575" s="104"/>
      <c r="C3575" s="52"/>
      <c r="D3575" s="52"/>
      <c r="F3575" s="91"/>
      <c r="G3575" s="52" t="str">
        <f>$G$14</f>
        <v>CUSTOMER</v>
      </c>
      <c r="H3575" s="55">
        <f t="shared" ref="H3575:AC3575" ca="1" si="1738">-H3446*$E$3456</f>
        <v>-22042.069703554709</v>
      </c>
      <c r="I3575" s="55">
        <f t="shared" ca="1" si="1738"/>
        <v>-10917.573117688569</v>
      </c>
      <c r="J3575" s="55">
        <f t="shared" ca="1" si="1738"/>
        <v>-3479.5881998295522</v>
      </c>
      <c r="K3575" s="55">
        <f t="shared" ca="1" si="1738"/>
        <v>-222.1063935213129</v>
      </c>
      <c r="L3575" s="55">
        <f t="shared" ca="1" si="1738"/>
        <v>-37.355339904649234</v>
      </c>
      <c r="M3575" s="55">
        <f t="shared" ca="1" si="1738"/>
        <v>-3739.0499332555141</v>
      </c>
      <c r="N3575" s="55">
        <f t="shared" ca="1" si="1738"/>
        <v>-271.2821549290731</v>
      </c>
      <c r="O3575" s="55">
        <f t="shared" ca="1" si="1738"/>
        <v>-78.41557180879856</v>
      </c>
      <c r="P3575" s="55">
        <f t="shared" ca="1" si="1738"/>
        <v>-91.855039182838254</v>
      </c>
      <c r="Q3575" s="55">
        <f t="shared" ca="1" si="1738"/>
        <v>-11.477062726705423</v>
      </c>
      <c r="R3575" s="55">
        <f t="shared" ca="1" si="1738"/>
        <v>-453.02982864741534</v>
      </c>
      <c r="S3575" s="55">
        <f t="shared" ca="1" si="1738"/>
        <v>-1.7962332916854711</v>
      </c>
      <c r="T3575" s="55">
        <f t="shared" ca="1" si="1738"/>
        <v>-55.657159337167037</v>
      </c>
      <c r="U3575" s="55">
        <f t="shared" ca="1" si="1738"/>
        <v>-154.40013342449214</v>
      </c>
      <c r="V3575" s="55">
        <f t="shared" ca="1" si="1738"/>
        <v>-45.9098523284921</v>
      </c>
      <c r="W3575" s="55">
        <f t="shared" ca="1" si="1738"/>
        <v>-257.76337838183679</v>
      </c>
      <c r="X3575" s="55">
        <f t="shared" ca="1" si="1738"/>
        <v>-54.821570921374338</v>
      </c>
      <c r="Y3575" s="55">
        <f t="shared" ca="1" si="1738"/>
        <v>-1.0265283566681953</v>
      </c>
      <c r="Z3575" s="55">
        <f t="shared" ca="1" si="1738"/>
        <v>-55.848099278042525</v>
      </c>
      <c r="AA3575" s="55">
        <f t="shared" ca="1" si="1738"/>
        <v>-5.3033561571672054</v>
      </c>
      <c r="AB3575" s="55">
        <f t="shared" ca="1" si="1738"/>
        <v>-5828.081199784624</v>
      </c>
      <c r="AC3575" s="55">
        <f t="shared" ca="1" si="1738"/>
        <v>-785.42079036153666</v>
      </c>
    </row>
    <row r="3576" spans="1:29" s="48" customFormat="1" collapsed="1">
      <c r="A3576" s="53"/>
      <c r="B3576" s="52"/>
      <c r="C3576" s="102"/>
      <c r="D3576" s="52"/>
      <c r="E3576" s="55"/>
      <c r="F3576" s="91"/>
      <c r="G3576" s="52" t="str">
        <f>$G$15</f>
        <v>TOTAL</v>
      </c>
      <c r="H3576" s="55">
        <f t="shared" ref="H3576:AC3576" ca="1" si="1739">-H3447*$E$3456</f>
        <v>-444038.33500000008</v>
      </c>
      <c r="I3576" s="55">
        <f t="shared" ca="1" si="1739"/>
        <v>-251879.94771477155</v>
      </c>
      <c r="J3576" s="55">
        <f t="shared" ca="1" si="1739"/>
        <v>-58711.068492038678</v>
      </c>
      <c r="K3576" s="55">
        <f t="shared" ca="1" si="1739"/>
        <v>-893.89109681954551</v>
      </c>
      <c r="L3576" s="55">
        <f t="shared" ca="1" si="1739"/>
        <v>-103.53693955219488</v>
      </c>
      <c r="M3576" s="55">
        <f t="shared" ca="1" si="1739"/>
        <v>-59708.496528410426</v>
      </c>
      <c r="N3576" s="55">
        <f t="shared" ca="1" si="1739"/>
        <v>-32226.278085783953</v>
      </c>
      <c r="O3576" s="55">
        <f t="shared" ca="1" si="1739"/>
        <v>-5182.5332477188867</v>
      </c>
      <c r="P3576" s="55">
        <f t="shared" ca="1" si="1739"/>
        <v>-828.80611602136173</v>
      </c>
      <c r="Q3576" s="55">
        <f t="shared" ca="1" si="1739"/>
        <v>-36.437281083444795</v>
      </c>
      <c r="R3576" s="55">
        <f t="shared" ca="1" si="1739"/>
        <v>-38274.054730607648</v>
      </c>
      <c r="S3576" s="55">
        <f t="shared" ca="1" si="1739"/>
        <v>-1458.8650011178474</v>
      </c>
      <c r="T3576" s="55">
        <f t="shared" ca="1" si="1739"/>
        <v>-18157.307700233257</v>
      </c>
      <c r="U3576" s="55">
        <f t="shared" ca="1" si="1739"/>
        <v>-49898.780710554747</v>
      </c>
      <c r="V3576" s="55">
        <f t="shared" ca="1" si="1739"/>
        <v>-8109.4703703219911</v>
      </c>
      <c r="W3576" s="55">
        <f t="shared" ca="1" si="1739"/>
        <v>-77624.423782227837</v>
      </c>
      <c r="X3576" s="55">
        <f t="shared" ca="1" si="1739"/>
        <v>-8850.3757640478525</v>
      </c>
      <c r="Y3576" s="55">
        <f t="shared" ca="1" si="1739"/>
        <v>-157.25069438053606</v>
      </c>
      <c r="Z3576" s="55">
        <f t="shared" ca="1" si="1739"/>
        <v>-9007.626458428389</v>
      </c>
      <c r="AA3576" s="55">
        <f t="shared" ca="1" si="1739"/>
        <v>-120.2820924464192</v>
      </c>
      <c r="AB3576" s="55">
        <f t="shared" ca="1" si="1739"/>
        <v>-6499.5108787389599</v>
      </c>
      <c r="AC3576" s="55">
        <f t="shared" ca="1" si="1739"/>
        <v>-923.99281436891954</v>
      </c>
    </row>
    <row r="3577" spans="1:29" s="48" customFormat="1" hidden="1" outlineLevel="1">
      <c r="A3577" s="53"/>
      <c r="B3577" s="52"/>
      <c r="C3577" s="104"/>
      <c r="D3577" s="52"/>
      <c r="F3577" s="175" t="str">
        <f>F3584</f>
        <v>RB_GUP</v>
      </c>
      <c r="G3577" s="52" t="str">
        <f>$G$8</f>
        <v>PRODUCTION</v>
      </c>
      <c r="H3577" s="50">
        <f t="shared" ref="H3577:H3592" ca="1" si="1740">SUBTOTAL(9,I3577:AC3577)</f>
        <v>-162860.43224349406</v>
      </c>
      <c r="I3577" s="51">
        <f ca="1">VLOOKUP(CONCATENATE($F3577," ",$G3577),AllocFactorMatrix,(I$4+1),FALSE)*$E3584</f>
        <v>-83773.123036663528</v>
      </c>
      <c r="J3577" s="51">
        <f ca="1">VLOOKUP(CONCATENATE($F3577," ",$G3577),AllocFactorMatrix,(J$4+1),FALSE)*$E3584</f>
        <v>-19535.905171732604</v>
      </c>
      <c r="K3577" s="51">
        <f ca="1">VLOOKUP(CONCATENATE($F3577," ",$G3577),AllocFactorMatrix,(K$4+1),FALSE)*$E3584</f>
        <v>-271.62643880723442</v>
      </c>
      <c r="L3577" s="51">
        <f ca="1">VLOOKUP(CONCATENATE($F3577," ",$G3577),AllocFactorMatrix,(L$4+1),FALSE)*$E3584</f>
        <v>-37.830421130633404</v>
      </c>
      <c r="M3577" s="51">
        <f t="shared" ref="M3577:M3584" ca="1" si="1741">SUBTOTAL(9,J3577:L3577)</f>
        <v>-19845.362031670473</v>
      </c>
      <c r="N3577" s="51">
        <f ca="1">VLOOKUP(CONCATENATE($F3577," ",$G3577),AllocFactorMatrix,(N$4+1),FALSE)*$E3584</f>
        <v>-11627.93089700665</v>
      </c>
      <c r="O3577" s="51">
        <f ca="1">VLOOKUP(CONCATENATE($F3577," ",$G3577),AllocFactorMatrix,(O$4+1),FALSE)*$E3584</f>
        <v>-2083.6273723885165</v>
      </c>
      <c r="P3577" s="51">
        <f ca="1">VLOOKUP(CONCATENATE($F3577," ",$G3577),AllocFactorMatrix,(P$4+1),FALSE)*$E3584</f>
        <v>-422.53836808841783</v>
      </c>
      <c r="Q3577" s="51">
        <f ca="1">VLOOKUP(CONCATENATE($F3577," ",$G3577),AllocFactorMatrix,(Q$4+1),FALSE)*$E3584</f>
        <v>-16.045703447024479</v>
      </c>
      <c r="R3577" s="51">
        <f ca="1">SUBTOTAL(9,N3577:Q3577)</f>
        <v>-14150.142340930608</v>
      </c>
      <c r="S3577" s="51">
        <f ca="1">VLOOKUP(CONCATENATE($F3577," ",$G3577),AllocFactorMatrix,(S$4+1),FALSE)*$E3584</f>
        <v>-550.66593276670449</v>
      </c>
      <c r="T3577" s="51">
        <f ca="1">VLOOKUP(CONCATENATE($F3577," ",$G3577),AllocFactorMatrix,(T$4+1),FALSE)*$E3584</f>
        <v>-7434.3080741784288</v>
      </c>
      <c r="U3577" s="51">
        <f ca="1">VLOOKUP(CONCATENATE($F3577," ",$G3577),AllocFactorMatrix,(U$4+1),FALSE)*$E3584</f>
        <v>-28433.244030663729</v>
      </c>
      <c r="V3577" s="51">
        <f ca="1">VLOOKUP(CONCATENATE($F3577," ",$G3577),AllocFactorMatrix,(V$4+1),FALSE)*$E3584</f>
        <v>-5150.9458656840034</v>
      </c>
      <c r="W3577" s="51">
        <f ca="1">SUBTOTAL(9,S3577:V3577)</f>
        <v>-41569.163903292865</v>
      </c>
      <c r="X3577" s="51">
        <f ca="1">VLOOKUP(CONCATENATE($F3577," ",$G3577),AllocFactorMatrix,(X$4+1),FALSE)*$E3584</f>
        <v>-3191.3974281732758</v>
      </c>
      <c r="Y3577" s="51">
        <f ca="1">VLOOKUP(CONCATENATE($F3577," ",$G3577),AllocFactorMatrix,(Y$4+1),FALSE)*$E3584</f>
        <v>-63.740392234349265</v>
      </c>
      <c r="Z3577" s="51">
        <f t="shared" ref="Z3577:Z3584" ca="1" si="1742">SUBTOTAL(9,X3577:Y3577)</f>
        <v>-3255.137820407625</v>
      </c>
      <c r="AA3577" s="51">
        <f ca="1">VLOOKUP(CONCATENATE($F3577," ",$G3577),AllocFactorMatrix,(AA$4+1),FALSE)*$E3584</f>
        <v>-42.099695131668781</v>
      </c>
      <c r="AB3577" s="51">
        <f ca="1">VLOOKUP(CONCATENATE($F3577," ",$G3577),AllocFactorMatrix,(AB$4+1),FALSE)*$E3584</f>
        <v>-187.03081577076634</v>
      </c>
      <c r="AC3577" s="51">
        <f ca="1">VLOOKUP(CONCATENATE($F3577," ",$G3577),AllocFactorMatrix,(AC$4+1),FALSE)*$E3584</f>
        <v>-38.372599626520852</v>
      </c>
    </row>
    <row r="3578" spans="1:29" s="48" customFormat="1" hidden="1" outlineLevel="1">
      <c r="A3578" s="53"/>
      <c r="B3578" s="52"/>
      <c r="C3578" s="104"/>
      <c r="D3578" s="52"/>
      <c r="F3578" s="175" t="str">
        <f>F3584</f>
        <v>RB_GUP</v>
      </c>
      <c r="G3578" s="52" t="str">
        <f>$G$9</f>
        <v>BULKTRAN</v>
      </c>
      <c r="H3578" s="50">
        <f t="shared" ca="1" si="1740"/>
        <v>-88442.085471609957</v>
      </c>
      <c r="I3578" s="51">
        <f ca="1">VLOOKUP(CONCATENATE($F3578," ",$G3578),AllocFactorMatrix,(I$4+1),FALSE)*$E3584</f>
        <v>-45493.368805229053</v>
      </c>
      <c r="J3578" s="51">
        <f ca="1">VLOOKUP(CONCATENATE($F3578," ",$G3578),AllocFactorMatrix,(J$4+1),FALSE)*$E3584</f>
        <v>-10609.06059969434</v>
      </c>
      <c r="K3578" s="51">
        <f ca="1">VLOOKUP(CONCATENATE($F3578," ",$G3578),AllocFactorMatrix,(K$4+1),FALSE)*$E3584</f>
        <v>-147.50795135690873</v>
      </c>
      <c r="L3578" s="51">
        <f ca="1">VLOOKUP(CONCATENATE($F3578," ",$G3578),AllocFactorMatrix,(L$4+1),FALSE)*$E3584</f>
        <v>-20.543979240213137</v>
      </c>
      <c r="M3578" s="51">
        <f t="shared" ca="1" si="1741"/>
        <v>-10777.112530291462</v>
      </c>
      <c r="N3578" s="51">
        <f ca="1">VLOOKUP(CONCATENATE($F3578," ",$G3578),AllocFactorMatrix,(N$4+1),FALSE)*$E3584</f>
        <v>-6314.5998330243228</v>
      </c>
      <c r="O3578" s="51">
        <f ca="1">VLOOKUP(CONCATENATE($F3578," ",$G3578),AllocFactorMatrix,(O$4+1),FALSE)*$E3584</f>
        <v>-1131.5231552637174</v>
      </c>
      <c r="P3578" s="51">
        <f ca="1">VLOOKUP(CONCATENATE($F3578," ",$G3578),AllocFactorMatrix,(P$4+1),FALSE)*$E3584</f>
        <v>-229.46134890295491</v>
      </c>
      <c r="Q3578" s="51">
        <f ca="1">VLOOKUP(CONCATENATE($F3578," ",$G3578),AllocFactorMatrix,(Q$4+1),FALSE)*$E3584</f>
        <v>-8.7136909571264898</v>
      </c>
      <c r="R3578" s="51">
        <f t="shared" ref="R3578:R3584" ca="1" si="1743">SUBTOTAL(9,N3578:Q3578)</f>
        <v>-7684.2980281481214</v>
      </c>
      <c r="S3578" s="51">
        <f ca="1">VLOOKUP(CONCATENATE($F3578," ",$G3578),AllocFactorMatrix,(S$4+1),FALSE)*$E3584</f>
        <v>-299.04159543947333</v>
      </c>
      <c r="T3578" s="51">
        <f ca="1">VLOOKUP(CONCATENATE($F3578," ",$G3578),AllocFactorMatrix,(T$4+1),FALSE)*$E3584</f>
        <v>-4037.2342198854421</v>
      </c>
      <c r="U3578" s="51">
        <f ca="1">VLOOKUP(CONCATENATE($F3578," ",$G3578),AllocFactorMatrix,(U$4+1),FALSE)*$E3584</f>
        <v>-15440.800224792245</v>
      </c>
      <c r="V3578" s="51">
        <f ca="1">VLOOKUP(CONCATENATE($F3578," ",$G3578),AllocFactorMatrix,(V$4+1),FALSE)*$E3584</f>
        <v>-2797.2441693593701</v>
      </c>
      <c r="W3578" s="51">
        <f t="shared" ref="W3578:W3584" ca="1" si="1744">SUBTOTAL(9,S3578:V3578)</f>
        <v>-22574.320209476529</v>
      </c>
      <c r="X3578" s="51">
        <f ca="1">VLOOKUP(CONCATENATE($F3578," ",$G3578),AllocFactorMatrix,(X$4+1),FALSE)*$E3584</f>
        <v>-1733.1026341277104</v>
      </c>
      <c r="Y3578" s="51">
        <f ca="1">VLOOKUP(CONCATENATE($F3578," ",$G3578),AllocFactorMatrix,(Y$4+1),FALSE)*$E3584</f>
        <v>-34.614504826782209</v>
      </c>
      <c r="Z3578" s="51">
        <f t="shared" ca="1" si="1742"/>
        <v>-1767.7171389544926</v>
      </c>
      <c r="AA3578" s="51">
        <f ca="1">VLOOKUP(CONCATENATE($F3578," ",$G3578),AllocFactorMatrix,(AA$4+1),FALSE)*$E3584</f>
        <v>-22.862427563724669</v>
      </c>
      <c r="AB3578" s="51">
        <f ca="1">VLOOKUP(CONCATENATE($F3578," ",$G3578),AllocFactorMatrix,(AB$4+1),FALSE)*$E3584</f>
        <v>-101.56792025144493</v>
      </c>
      <c r="AC3578" s="51">
        <f ca="1">VLOOKUP(CONCATENATE($F3578," ",$G3578),AllocFactorMatrix,(AC$4+1),FALSE)*$E3584</f>
        <v>-20.838411695129221</v>
      </c>
    </row>
    <row r="3579" spans="1:29" s="48" customFormat="1" hidden="1" outlineLevel="1">
      <c r="A3579" s="53"/>
      <c r="B3579" s="52"/>
      <c r="C3579" s="104"/>
      <c r="D3579" s="52"/>
      <c r="F3579" s="175" t="str">
        <f>F3584</f>
        <v>RB_GUP</v>
      </c>
      <c r="G3579" s="52" t="str">
        <f>$G$10</f>
        <v>SUBTRAN</v>
      </c>
      <c r="H3579" s="50">
        <f t="shared" ca="1" si="1740"/>
        <v>-24487.284974312992</v>
      </c>
      <c r="I3579" s="51">
        <f ca="1">VLOOKUP(CONCATENATE($F3579," ",$G3579),AllocFactorMatrix,(I$4+1),FALSE)*$E3584</f>
        <v>-12511.860566155496</v>
      </c>
      <c r="J3579" s="51">
        <f ca="1">VLOOKUP(CONCATENATE($F3579," ",$G3579),AllocFactorMatrix,(J$4+1),FALSE)*$E3584</f>
        <v>-2932.991481357396</v>
      </c>
      <c r="K3579" s="51">
        <f ca="1">VLOOKUP(CONCATENATE($F3579," ",$G3579),AllocFactorMatrix,(K$4+1),FALSE)*$E3584</f>
        <v>-40.972753677427136</v>
      </c>
      <c r="L3579" s="51">
        <f ca="1">VLOOKUP(CONCATENATE($F3579," ",$G3579),AllocFactorMatrix,(L$4+1),FALSE)*$E3584</f>
        <v>-7.4158780458912625</v>
      </c>
      <c r="M3579" s="51">
        <f t="shared" ca="1" si="1741"/>
        <v>-2981.3801130807142</v>
      </c>
      <c r="N3579" s="51">
        <f ca="1">VLOOKUP(CONCATENATE($F3579," ",$G3579),AllocFactorMatrix,(N$4+1),FALSE)*$E3584</f>
        <v>-1695.0592267522952</v>
      </c>
      <c r="O3579" s="51">
        <f ca="1">VLOOKUP(CONCATENATE($F3579," ",$G3579),AllocFactorMatrix,(O$4+1),FALSE)*$E3584</f>
        <v>-304.59362703084031</v>
      </c>
      <c r="P3579" s="51">
        <f ca="1">VLOOKUP(CONCATENATE($F3579," ",$G3579),AllocFactorMatrix,(P$4+1),FALSE)*$E3584</f>
        <v>-79.953478678432575</v>
      </c>
      <c r="Q3579" s="51">
        <f ca="1">VLOOKUP(CONCATENATE($F3579," ",$G3579),AllocFactorMatrix,(Q$4+1),FALSE)*$E3584</f>
        <v>0</v>
      </c>
      <c r="R3579" s="51">
        <f t="shared" ca="1" si="1743"/>
        <v>-2079.6063324615679</v>
      </c>
      <c r="S3579" s="51">
        <f ca="1">VLOOKUP(CONCATENATE($F3579," ",$G3579),AllocFactorMatrix,(S$4+1),FALSE)*$E3584</f>
        <v>-76.403496317352847</v>
      </c>
      <c r="T3579" s="51">
        <f ca="1">VLOOKUP(CONCATENATE($F3579," ",$G3579),AllocFactorMatrix,(T$4+1),FALSE)*$E3584</f>
        <v>-1072.0151402427682</v>
      </c>
      <c r="U3579" s="51">
        <f ca="1">VLOOKUP(CONCATENATE($F3579," ",$G3579),AllocFactorMatrix,(U$4+1),FALSE)*$E3584</f>
        <v>-5285.8615800422913</v>
      </c>
      <c r="V3579" s="51">
        <f ca="1">VLOOKUP(CONCATENATE($F3579," ",$G3579),AllocFactorMatrix,(V$4+1),FALSE)*$E3584</f>
        <v>0</v>
      </c>
      <c r="W3579" s="51">
        <f t="shared" ca="1" si="1744"/>
        <v>-6434.2802166024121</v>
      </c>
      <c r="X3579" s="51">
        <f ca="1">VLOOKUP(CONCATENATE($F3579," ",$G3579),AllocFactorMatrix,(X$4+1),FALSE)*$E3584</f>
        <v>-464.64993079802258</v>
      </c>
      <c r="Y3579" s="51">
        <f ca="1">VLOOKUP(CONCATENATE($F3579," ",$G3579),AllocFactorMatrix,(Y$4+1),FALSE)*$E3584</f>
        <v>-9.3294815607076025</v>
      </c>
      <c r="Z3579" s="51">
        <f t="shared" ca="1" si="1742"/>
        <v>-473.9794123587302</v>
      </c>
      <c r="AA3579" s="51">
        <f ca="1">VLOOKUP(CONCATENATE($F3579," ",$G3579),AllocFactorMatrix,(AA$4+1),FALSE)*$E3584</f>
        <v>-6.1783336540711913</v>
      </c>
      <c r="AB3579" s="51">
        <f ca="1">VLOOKUP(CONCATENATE($F3579," ",$G3579),AllocFactorMatrix,(AB$4+1),FALSE)*$E3584</f>
        <v>0</v>
      </c>
      <c r="AC3579" s="51">
        <f ca="1">VLOOKUP(CONCATENATE($F3579," ",$G3579),AllocFactorMatrix,(AC$4+1),FALSE)*$E3584</f>
        <v>0</v>
      </c>
    </row>
    <row r="3580" spans="1:29" s="48" customFormat="1" hidden="1" outlineLevel="1">
      <c r="A3580" s="53"/>
      <c r="B3580" s="52"/>
      <c r="C3580" s="104"/>
      <c r="D3580" s="52"/>
      <c r="F3580" s="175" t="str">
        <f>F3584</f>
        <v>RB_GUP</v>
      </c>
      <c r="G3580" s="52" t="str">
        <f>$G$11</f>
        <v>DISTPRI</v>
      </c>
      <c r="H3580" s="50">
        <f t="shared" ca="1" si="1740"/>
        <v>-97969.762215405572</v>
      </c>
      <c r="I3580" s="51">
        <f ca="1">VLOOKUP(CONCATENATE($F3580," ",$G3580),AllocFactorMatrix,(I$4+1),FALSE)*$E3584</f>
        <v>-64151.292749681561</v>
      </c>
      <c r="J3580" s="51">
        <f ca="1">VLOOKUP(CONCATENATE($F3580," ",$G3580),AllocFactorMatrix,(J$4+1),FALSE)*$E3584</f>
        <v>-15013.87852143726</v>
      </c>
      <c r="K3580" s="51">
        <f ca="1">VLOOKUP(CONCATENATE($F3580," ",$G3580),AllocFactorMatrix,(K$4+1),FALSE)*$E3584</f>
        <v>-209.71011481750693</v>
      </c>
      <c r="L3580" s="51">
        <f ca="1">VLOOKUP(CONCATENATE($F3580," ",$G3580),AllocFactorMatrix,(L$4+1),FALSE)*$E3584</f>
        <v>0</v>
      </c>
      <c r="M3580" s="51">
        <f t="shared" ca="1" si="1741"/>
        <v>-15223.588636254766</v>
      </c>
      <c r="N3580" s="51">
        <f ca="1">VLOOKUP(CONCATENATE($F3580," ",$G3580),AllocFactorMatrix,(N$4+1),FALSE)*$E3584</f>
        <v>-8715.8510070397806</v>
      </c>
      <c r="O3580" s="51">
        <f ca="1">VLOOKUP(CONCATENATE($F3580," ",$G3580),AllocFactorMatrix,(O$4+1),FALSE)*$E3584</f>
        <v>-1566.0570592982663</v>
      </c>
      <c r="P3580" s="51">
        <f ca="1">VLOOKUP(CONCATENATE($F3580," ",$G3580),AllocFactorMatrix,(P$4+1),FALSE)*$E3584</f>
        <v>0</v>
      </c>
      <c r="Q3580" s="51">
        <f ca="1">VLOOKUP(CONCATENATE($F3580," ",$G3580),AllocFactorMatrix,(Q$4+1),FALSE)*$E3584</f>
        <v>0</v>
      </c>
      <c r="R3580" s="51">
        <f t="shared" ca="1" si="1743"/>
        <v>-10281.908066338046</v>
      </c>
      <c r="S3580" s="51">
        <f ca="1">VLOOKUP(CONCATENATE($F3580," ",$G3580),AllocFactorMatrix,(S$4+1),FALSE)*$E3584</f>
        <v>-394.10251800833936</v>
      </c>
      <c r="T3580" s="51">
        <f ca="1">VLOOKUP(CONCATENATE($F3580," ",$G3580),AllocFactorMatrix,(T$4+1),FALSE)*$E3584</f>
        <v>-5449.5955535166022</v>
      </c>
      <c r="U3580" s="51">
        <f ca="1">VLOOKUP(CONCATENATE($F3580," ",$G3580),AllocFactorMatrix,(U$4+1),FALSE)*$E3584</f>
        <v>0</v>
      </c>
      <c r="V3580" s="51">
        <f ca="1">VLOOKUP(CONCATENATE($F3580," ",$G3580),AllocFactorMatrix,(V$4+1),FALSE)*$E3584</f>
        <v>0</v>
      </c>
      <c r="W3580" s="51">
        <f t="shared" ca="1" si="1744"/>
        <v>-5843.698071524942</v>
      </c>
      <c r="X3580" s="51">
        <f ca="1">VLOOKUP(CONCATENATE($F3580," ",$G3580),AllocFactorMatrix,(X$4+1),FALSE)*$E3584</f>
        <v>-2389.8143269836064</v>
      </c>
      <c r="Y3580" s="51">
        <f ca="1">VLOOKUP(CONCATENATE($F3580," ",$G3580),AllocFactorMatrix,(Y$4+1),FALSE)*$E3584</f>
        <v>-47.967342302815155</v>
      </c>
      <c r="Z3580" s="51">
        <f t="shared" ca="1" si="1742"/>
        <v>-2437.7816692864217</v>
      </c>
      <c r="AA3580" s="51">
        <f ca="1">VLOOKUP(CONCATENATE($F3580," ",$G3580),AllocFactorMatrix,(AA$4+1),FALSE)*$E3584</f>
        <v>-31.493022319843057</v>
      </c>
      <c r="AB3580" s="51">
        <f ca="1">VLOOKUP(CONCATENATE($F3580," ",$G3580),AllocFactorMatrix,(AB$4+1),FALSE)*$E3584</f>
        <v>0</v>
      </c>
      <c r="AC3580" s="51">
        <f ca="1">VLOOKUP(CONCATENATE($F3580," ",$G3580),AllocFactorMatrix,(AC$4+1),FALSE)*$E3584</f>
        <v>0</v>
      </c>
    </row>
    <row r="3581" spans="1:29" s="48" customFormat="1" hidden="1" outlineLevel="1">
      <c r="A3581" s="53"/>
      <c r="B3581" s="52"/>
      <c r="C3581" s="104"/>
      <c r="D3581" s="52"/>
      <c r="F3581" s="175" t="str">
        <f>F3584</f>
        <v>RB_GUP</v>
      </c>
      <c r="G3581" s="52" t="str">
        <f>$G$12</f>
        <v>DISTSEC</v>
      </c>
      <c r="H3581" s="50">
        <f t="shared" ca="1" si="1740"/>
        <v>-46965.384308629829</v>
      </c>
      <c r="I3581" s="51">
        <f ca="1">VLOOKUP(CONCATENATE($F3581," ",$G3581),AllocFactorMatrix,(I$4+1),FALSE)*$E3584</f>
        <v>-34853.250469388193</v>
      </c>
      <c r="J3581" s="51">
        <f ca="1">VLOOKUP(CONCATENATE($F3581," ",$G3581),AllocFactorMatrix,(J$4+1),FALSE)*$E3584</f>
        <v>-7027.9724382950444</v>
      </c>
      <c r="K3581" s="51">
        <f ca="1">VLOOKUP(CONCATENATE($F3581," ",$G3581),AllocFactorMatrix,(K$4+1),FALSE)*$E3584</f>
        <v>0</v>
      </c>
      <c r="L3581" s="51">
        <f ca="1">VLOOKUP(CONCATENATE($F3581," ",$G3581),AllocFactorMatrix,(L$4+1),FALSE)*$E3584</f>
        <v>0</v>
      </c>
      <c r="M3581" s="51">
        <f t="shared" ca="1" si="1741"/>
        <v>-7027.9724382950444</v>
      </c>
      <c r="N3581" s="51">
        <f ca="1">VLOOKUP(CONCATENATE($F3581," ",$G3581),AllocFactorMatrix,(N$4+1),FALSE)*$E3584</f>
        <v>-3512.8299782183631</v>
      </c>
      <c r="O3581" s="51">
        <f ca="1">VLOOKUP(CONCATENATE($F3581," ",$G3581),AllocFactorMatrix,(O$4+1),FALSE)*$E3584</f>
        <v>0</v>
      </c>
      <c r="P3581" s="51">
        <f ca="1">VLOOKUP(CONCATENATE($F3581," ",$G3581),AllocFactorMatrix,(P$4+1),FALSE)*$E3584</f>
        <v>0</v>
      </c>
      <c r="Q3581" s="51">
        <f ca="1">VLOOKUP(CONCATENATE($F3581," ",$G3581),AllocFactorMatrix,(Q$4+1),FALSE)*$E3584</f>
        <v>0</v>
      </c>
      <c r="R3581" s="51">
        <f t="shared" ca="1" si="1743"/>
        <v>-3512.8299782183631</v>
      </c>
      <c r="S3581" s="51">
        <f ca="1">VLOOKUP(CONCATENATE($F3581," ",$G3581),AllocFactorMatrix,(S$4+1),FALSE)*$E3584</f>
        <v>-131.30135963194573</v>
      </c>
      <c r="T3581" s="51">
        <f ca="1">VLOOKUP(CONCATENATE($F3581," ",$G3581),AllocFactorMatrix,(T$4+1),FALSE)*$E3584</f>
        <v>0</v>
      </c>
      <c r="U3581" s="51">
        <f ca="1">VLOOKUP(CONCATENATE($F3581," ",$G3581),AllocFactorMatrix,(U$4+1),FALSE)*$E3584</f>
        <v>0</v>
      </c>
      <c r="V3581" s="51">
        <f ca="1">VLOOKUP(CONCATENATE($F3581," ",$G3581),AllocFactorMatrix,(V$4+1),FALSE)*$E3584</f>
        <v>0</v>
      </c>
      <c r="W3581" s="51">
        <f t="shared" ca="1" si="1744"/>
        <v>-131.30135963194573</v>
      </c>
      <c r="X3581" s="51">
        <f ca="1">VLOOKUP(CONCATENATE($F3581," ",$G3581),AllocFactorMatrix,(X$4+1),FALSE)*$E3584</f>
        <v>-992.29276682220791</v>
      </c>
      <c r="Y3581" s="51">
        <f ca="1">VLOOKUP(CONCATENATE($F3581," ",$G3581),AllocFactorMatrix,(Y$4+1),FALSE)*$E3584</f>
        <v>0</v>
      </c>
      <c r="Z3581" s="51">
        <f t="shared" ca="1" si="1742"/>
        <v>-992.29276682220791</v>
      </c>
      <c r="AA3581" s="51">
        <f ca="1">VLOOKUP(CONCATENATE($F3581," ",$G3581),AllocFactorMatrix,(AA$4+1),FALSE)*$E3584</f>
        <v>-11.732444722357233</v>
      </c>
      <c r="AB3581" s="51">
        <f ca="1">VLOOKUP(CONCATENATE($F3581," ",$G3581),AllocFactorMatrix,(AB$4+1),FALSE)*$E3584</f>
        <v>-361.12124784554049</v>
      </c>
      <c r="AC3581" s="51">
        <f ca="1">VLOOKUP(CONCATENATE($F3581," ",$G3581),AllocFactorMatrix,(AC$4+1),FALSE)*$E3584</f>
        <v>-74.883603706175734</v>
      </c>
    </row>
    <row r="3582" spans="1:29" s="48" customFormat="1" hidden="1" outlineLevel="1">
      <c r="A3582" s="53"/>
      <c r="B3582" s="52"/>
      <c r="C3582" s="104"/>
      <c r="D3582" s="52"/>
      <c r="F3582" s="175" t="str">
        <f>F3584</f>
        <v>RB_GUP</v>
      </c>
      <c r="G3582" s="52" t="str">
        <f>$G$13</f>
        <v>ENERGY</v>
      </c>
      <c r="H3582" s="50">
        <f t="shared" ca="1" si="1740"/>
        <v>-3040.5680040756583</v>
      </c>
      <c r="I3582" s="51">
        <f ca="1">VLOOKUP(CONCATENATE($F3582," ",$G3582),AllocFactorMatrix,(I$4+1),FALSE)*$E3584</f>
        <v>-1189.7323281673437</v>
      </c>
      <c r="J3582" s="51">
        <f ca="1">VLOOKUP(CONCATENATE($F3582," ",$G3582),AllocFactorMatrix,(J$4+1),FALSE)*$E3584</f>
        <v>-343.23432478150897</v>
      </c>
      <c r="K3582" s="51">
        <f ca="1">VLOOKUP(CONCATENATE($F3582," ",$G3582),AllocFactorMatrix,(K$4+1),FALSE)*$E3584</f>
        <v>-4.7839538706514801</v>
      </c>
      <c r="L3582" s="51">
        <f ca="1">VLOOKUP(CONCATENATE($F3582," ",$G3582),AllocFactorMatrix,(L$4+1),FALSE)*$E3584</f>
        <v>-0.66879269666188967</v>
      </c>
      <c r="M3582" s="51">
        <f t="shared" ca="1" si="1741"/>
        <v>-348.68707134882237</v>
      </c>
      <c r="N3582" s="51">
        <f ca="1">VLOOKUP(CONCATENATE($F3582," ",$G3582),AllocFactorMatrix,(N$4+1),FALSE)*$E3584</f>
        <v>-222.69877623345417</v>
      </c>
      <c r="O3582" s="51">
        <f ca="1">VLOOKUP(CONCATENATE($F3582," ",$G3582),AllocFactorMatrix,(O$4+1),FALSE)*$E3584</f>
        <v>-39.71586933154024</v>
      </c>
      <c r="P3582" s="51">
        <f ca="1">VLOOKUP(CONCATENATE($F3582," ",$G3582),AllocFactorMatrix,(P$4+1),FALSE)*$E3584</f>
        <v>-8.0876054522367049</v>
      </c>
      <c r="Q3582" s="51">
        <f ca="1">VLOOKUP(CONCATENATE($F3582," ",$G3582),AllocFactorMatrix,(Q$4+1),FALSE)*$E3584</f>
        <v>-0.30547159502021753</v>
      </c>
      <c r="R3582" s="51">
        <f t="shared" ca="1" si="1743"/>
        <v>-270.80772261225133</v>
      </c>
      <c r="S3582" s="51">
        <f ca="1">VLOOKUP(CONCATENATE($F3582," ",$G3582),AllocFactorMatrix,(S$4+1),FALSE)*$E3584</f>
        <v>-11.662738959637135</v>
      </c>
      <c r="T3582" s="51">
        <f ca="1">VLOOKUP(CONCATENATE($F3582," ",$G3582),AllocFactorMatrix,(T$4+1),FALSE)*$E3584</f>
        <v>-184.39012044367445</v>
      </c>
      <c r="U3582" s="51">
        <f ca="1">VLOOKUP(CONCATENATE($F3582," ",$G3582),AllocFactorMatrix,(U$4+1),FALSE)*$E3584</f>
        <v>-793.03189755214578</v>
      </c>
      <c r="V3582" s="51">
        <f ca="1">VLOOKUP(CONCATENATE($F3582," ",$G3582),AllocFactorMatrix,(V$4+1),FALSE)*$E3584</f>
        <v>-149.17758294235932</v>
      </c>
      <c r="W3582" s="51">
        <f t="shared" ca="1" si="1744"/>
        <v>-1138.2623398978167</v>
      </c>
      <c r="X3582" s="51">
        <f ca="1">VLOOKUP(CONCATENATE($F3582," ",$G3582),AllocFactorMatrix,(X$4+1),FALSE)*$E3584</f>
        <v>-61.173146208038467</v>
      </c>
      <c r="Y3582" s="51">
        <f ca="1">VLOOKUP(CONCATENATE($F3582," ",$G3582),AllocFactorMatrix,(Y$4+1),FALSE)*$E3584</f>
        <v>-1.2274269760392646</v>
      </c>
      <c r="Z3582" s="51">
        <f t="shared" ca="1" si="1742"/>
        <v>-62.400573184077729</v>
      </c>
      <c r="AA3582" s="51">
        <f ca="1">VLOOKUP(CONCATENATE($F3582," ",$G3582),AllocFactorMatrix,(AA$4+1),FALSE)*$E3584</f>
        <v>-1.0948701260331954</v>
      </c>
      <c r="AB3582" s="51">
        <f ca="1">VLOOKUP(CONCATENATE($F3582," ",$G3582),AllocFactorMatrix,(AB$4+1),FALSE)*$E3584</f>
        <v>-24.524715851109896</v>
      </c>
      <c r="AC3582" s="51">
        <f ca="1">VLOOKUP(CONCATENATE($F3582," ",$G3582),AllocFactorMatrix,(AC$4+1),FALSE)*$E3584</f>
        <v>-5.0583828882032389</v>
      </c>
    </row>
    <row r="3583" spans="1:29" s="48" customFormat="1" hidden="1" outlineLevel="1">
      <c r="A3583" s="53"/>
      <c r="B3583" s="52"/>
      <c r="C3583" s="104"/>
      <c r="D3583" s="52"/>
      <c r="F3583" s="175" t="str">
        <f>F3584</f>
        <v>RB_GUP</v>
      </c>
      <c r="G3583" s="52" t="str">
        <f>$G$14</f>
        <v>CUSTOMER</v>
      </c>
      <c r="H3583" s="50">
        <f t="shared" ca="1" si="1740"/>
        <v>-22134.48278247202</v>
      </c>
      <c r="I3583" s="51">
        <f ca="1">VLOOKUP(CONCATENATE($F3583," ",$G3583),AllocFactorMatrix,(I$4+1),FALSE)*$E3584</f>
        <v>-10963.345885839637</v>
      </c>
      <c r="J3583" s="51">
        <f ca="1">VLOOKUP(CONCATENATE($F3583," ",$G3583),AllocFactorMatrix,(J$4+1),FALSE)*$E3584</f>
        <v>-3494.1766419874475</v>
      </c>
      <c r="K3583" s="51">
        <f ca="1">VLOOKUP(CONCATENATE($F3583," ",$G3583),AllocFactorMatrix,(K$4+1),FALSE)*$E3584</f>
        <v>-223.03759172314122</v>
      </c>
      <c r="L3583" s="51">
        <f ca="1">VLOOKUP(CONCATENATE($F3583," ",$G3583),AllocFactorMatrix,(L$4+1),FALSE)*$E3584</f>
        <v>-37.511955051095072</v>
      </c>
      <c r="M3583" s="51">
        <f t="shared" ca="1" si="1741"/>
        <v>-3754.7261887616837</v>
      </c>
      <c r="N3583" s="51">
        <f ca="1">VLOOKUP(CONCATENATE($F3583," ",$G3583),AllocFactorMatrix,(N$4+1),FALSE)*$E3584</f>
        <v>-272.41952630705566</v>
      </c>
      <c r="O3583" s="51">
        <f ca="1">VLOOKUP(CONCATENATE($F3583," ",$G3583),AllocFactorMatrix,(O$4+1),FALSE)*$E3584</f>
        <v>-78.744335147422078</v>
      </c>
      <c r="P3583" s="51">
        <f ca="1">VLOOKUP(CONCATENATE($F3583," ",$G3583),AllocFactorMatrix,(P$4+1),FALSE)*$E3584</f>
        <v>-92.240148525977105</v>
      </c>
      <c r="Q3583" s="51">
        <f ca="1">VLOOKUP(CONCATENATE($F3583," ",$G3583),AllocFactorMatrix,(Q$4+1),FALSE)*$E3584</f>
        <v>-11.525181198235842</v>
      </c>
      <c r="R3583" s="51">
        <f t="shared" ca="1" si="1743"/>
        <v>-454.92919117869064</v>
      </c>
      <c r="S3583" s="51">
        <f ca="1">VLOOKUP(CONCATENATE($F3583," ",$G3583),AllocFactorMatrix,(S$4+1),FALSE)*$E3584</f>
        <v>-1.8037641384331187</v>
      </c>
      <c r="T3583" s="51">
        <f ca="1">VLOOKUP(CONCATENATE($F3583," ",$G3583),AllocFactorMatrix,(T$4+1),FALSE)*$E3584</f>
        <v>-55.890506274515197</v>
      </c>
      <c r="U3583" s="51">
        <f ca="1">VLOOKUP(CONCATENATE($F3583," ",$G3583),AllocFactorMatrix,(U$4+1),FALSE)*$E3584</f>
        <v>-155.04746790382649</v>
      </c>
      <c r="V3583" s="51">
        <f ca="1">VLOOKUP(CONCATENATE($F3583," ",$G3583),AllocFactorMatrix,(V$4+1),FALSE)*$E3584</f>
        <v>-46.102332928697763</v>
      </c>
      <c r="W3583" s="51">
        <f t="shared" ca="1" si="1744"/>
        <v>-258.84407124547255</v>
      </c>
      <c r="X3583" s="51">
        <f ca="1">VLOOKUP(CONCATENATE($F3583," ",$G3583),AllocFactorMatrix,(X$4+1),FALSE)*$E3584</f>
        <v>-55.051414589780443</v>
      </c>
      <c r="Y3583" s="51">
        <f ca="1">VLOOKUP(CONCATENATE($F3583," ",$G3583),AllocFactorMatrix,(Y$4+1),FALSE)*$E3584</f>
        <v>-1.0308321560532567</v>
      </c>
      <c r="Z3583" s="51">
        <f t="shared" ca="1" si="1742"/>
        <v>-56.0822467458337</v>
      </c>
      <c r="AA3583" s="51">
        <f ca="1">VLOOKUP(CONCATENATE($F3583," ",$G3583),AllocFactorMatrix,(AA$4+1),FALSE)*$E3584</f>
        <v>-5.3255908872842177</v>
      </c>
      <c r="AB3583" s="51">
        <f ca="1">VLOOKUP(CONCATENATE($F3583," ",$G3583),AllocFactorMatrix,(AB$4+1),FALSE)*$E3584</f>
        <v>-5852.515880152474</v>
      </c>
      <c r="AC3583" s="51">
        <f ca="1">VLOOKUP(CONCATENATE($F3583," ",$G3583),AllocFactorMatrix,(AC$4+1),FALSE)*$E3584</f>
        <v>-788.7137276609443</v>
      </c>
    </row>
    <row r="3584" spans="1:29" s="48" customFormat="1" collapsed="1">
      <c r="A3584" s="53"/>
      <c r="B3584" s="52"/>
      <c r="C3584" s="102" t="s">
        <v>602</v>
      </c>
      <c r="D3584" s="102"/>
      <c r="E3584" s="58">
        <v>-445900</v>
      </c>
      <c r="F3584" s="93" t="s">
        <v>73</v>
      </c>
      <c r="G3584" s="52" t="str">
        <f>$G$15</f>
        <v>TOTAL</v>
      </c>
      <c r="H3584" s="50">
        <f t="shared" ca="1" si="1740"/>
        <v>-445900.00000000006</v>
      </c>
      <c r="I3584" s="51">
        <f ca="1">VLOOKUP(CONCATENATE($F3584," ",$G3584),AllocFactorMatrix,(I$4+1),FALSE)*$E3584</f>
        <v>-252935.97384112483</v>
      </c>
      <c r="J3584" s="51">
        <f ca="1">VLOOKUP(CONCATENATE($F3584," ",$G3584),AllocFactorMatrix,(J$4+1),FALSE)*$E3584</f>
        <v>-58957.219179285603</v>
      </c>
      <c r="K3584" s="51">
        <f ca="1">VLOOKUP(CONCATENATE($F3584," ",$G3584),AllocFactorMatrix,(K$4+1),FALSE)*$E3584</f>
        <v>-897.63880425287005</v>
      </c>
      <c r="L3584" s="51">
        <f ca="1">VLOOKUP(CONCATENATE($F3584," ",$G3584),AllocFactorMatrix,(L$4+1),FALSE)*$E3584</f>
        <v>-103.97102616449477</v>
      </c>
      <c r="M3584" s="51">
        <f t="shared" ca="1" si="1741"/>
        <v>-59958.829009702968</v>
      </c>
      <c r="N3584" s="51">
        <f ca="1">VLOOKUP(CONCATENATE($F3584," ",$G3584),AllocFactorMatrix,(N$4+1),FALSE)*$E3584</f>
        <v>-32361.389244581922</v>
      </c>
      <c r="O3584" s="51">
        <f ca="1">VLOOKUP(CONCATENATE($F3584," ",$G3584),AllocFactorMatrix,(O$4+1),FALSE)*$E3584</f>
        <v>-5204.2614184603035</v>
      </c>
      <c r="P3584" s="51">
        <f ca="1">VLOOKUP(CONCATENATE($F3584," ",$G3584),AllocFactorMatrix,(P$4+1),FALSE)*$E3584</f>
        <v>-832.28094964801903</v>
      </c>
      <c r="Q3584" s="51">
        <f ca="1">VLOOKUP(CONCATENATE($F3584," ",$G3584),AllocFactorMatrix,(Q$4+1),FALSE)*$E3584</f>
        <v>-36.590047197407031</v>
      </c>
      <c r="R3584" s="51">
        <f t="shared" ca="1" si="1743"/>
        <v>-38434.52165988765</v>
      </c>
      <c r="S3584" s="51">
        <f ca="1">VLOOKUP(CONCATENATE($F3584," ",$G3584),AllocFactorMatrix,(S$4+1),FALSE)*$E3584</f>
        <v>-1464.981405261886</v>
      </c>
      <c r="T3584" s="51">
        <f ca="1">VLOOKUP(CONCATENATE($F3584," ",$G3584),AllocFactorMatrix,(T$4+1),FALSE)*$E3584</f>
        <v>-18233.433614541435</v>
      </c>
      <c r="U3584" s="51">
        <f ca="1">VLOOKUP(CONCATENATE($F3584," ",$G3584),AllocFactorMatrix,(U$4+1),FALSE)*$E3584</f>
        <v>-50107.985200954237</v>
      </c>
      <c r="V3584" s="51">
        <f ca="1">VLOOKUP(CONCATENATE($F3584," ",$G3584),AllocFactorMatrix,(V$4+1),FALSE)*$E3584</f>
        <v>-8143.4699509144311</v>
      </c>
      <c r="W3584" s="51">
        <f t="shared" ca="1" si="1744"/>
        <v>-77949.870171671981</v>
      </c>
      <c r="X3584" s="51">
        <f ca="1">VLOOKUP(CONCATENATE($F3584," ",$G3584),AllocFactorMatrix,(X$4+1),FALSE)*$E3584</f>
        <v>-8887.4816477026397</v>
      </c>
      <c r="Y3584" s="51">
        <f ca="1">VLOOKUP(CONCATENATE($F3584," ",$G3584),AllocFactorMatrix,(Y$4+1),FALSE)*$E3584</f>
        <v>-157.90998005674675</v>
      </c>
      <c r="Z3584" s="51">
        <f t="shared" ca="1" si="1742"/>
        <v>-9045.3916277593871</v>
      </c>
      <c r="AA3584" s="51">
        <f ca="1">VLOOKUP(CONCATENATE($F3584," ",$G3584),AllocFactorMatrix,(AA$4+1),FALSE)*$E3584</f>
        <v>-120.78638440498233</v>
      </c>
      <c r="AB3584" s="51">
        <f ca="1">VLOOKUP(CONCATENATE($F3584," ",$G3584),AllocFactorMatrix,(AB$4+1),FALSE)*$E3584</f>
        <v>-6526.7605798713348</v>
      </c>
      <c r="AC3584" s="51">
        <f ca="1">VLOOKUP(CONCATENATE($F3584," ",$G3584),AllocFactorMatrix,(AC$4+1),FALSE)*$E3584</f>
        <v>-927.86672557697341</v>
      </c>
    </row>
    <row r="3585" spans="1:29" s="48" customFormat="1" hidden="1" outlineLevel="1">
      <c r="A3585" s="53"/>
      <c r="B3585" s="104"/>
      <c r="C3585" s="52"/>
      <c r="D3585" s="52"/>
      <c r="F3585" s="175" t="str">
        <f>F3592</f>
        <v>RB_GUP_EPIS_P</v>
      </c>
      <c r="G3585" s="52" t="str">
        <f>$G$8</f>
        <v>PRODUCTION</v>
      </c>
      <c r="H3585" s="50">
        <f t="shared" si="1740"/>
        <v>0</v>
      </c>
      <c r="I3585" s="51">
        <f>VLOOKUP(CONCATENATE($F3585," ",$G3585),AllocFactorMatrix,(I$4+1),FALSE)*$E3592</f>
        <v>0</v>
      </c>
      <c r="J3585" s="51">
        <f>VLOOKUP(CONCATENATE($F3585," ",$G3585),AllocFactorMatrix,(J$4+1),FALSE)*$E3592</f>
        <v>0</v>
      </c>
      <c r="K3585" s="51">
        <f>VLOOKUP(CONCATENATE($F3585," ",$G3585),AllocFactorMatrix,(K$4+1),FALSE)*$E3592</f>
        <v>0</v>
      </c>
      <c r="L3585" s="51">
        <f>VLOOKUP(CONCATENATE($F3585," ",$G3585),AllocFactorMatrix,(L$4+1),FALSE)*$E3592</f>
        <v>0</v>
      </c>
      <c r="M3585" s="51">
        <f t="shared" ref="M3585:M3592" si="1745">SUBTOTAL(9,J3585:L3585)</f>
        <v>0</v>
      </c>
      <c r="N3585" s="51">
        <f>VLOOKUP(CONCATENATE($F3585," ",$G3585),AllocFactorMatrix,(N$4+1),FALSE)*$E3592</f>
        <v>0</v>
      </c>
      <c r="O3585" s="51">
        <f>VLOOKUP(CONCATENATE($F3585," ",$G3585),AllocFactorMatrix,(O$4+1),FALSE)*$E3592</f>
        <v>0</v>
      </c>
      <c r="P3585" s="51">
        <f>VLOOKUP(CONCATENATE($F3585," ",$G3585),AllocFactorMatrix,(P$4+1),FALSE)*$E3592</f>
        <v>0</v>
      </c>
      <c r="Q3585" s="51">
        <f>VLOOKUP(CONCATENATE($F3585," ",$G3585),AllocFactorMatrix,(Q$4+1),FALSE)*$E3592</f>
        <v>0</v>
      </c>
      <c r="R3585" s="51">
        <f>SUBTOTAL(9,N3585:Q3585)</f>
        <v>0</v>
      </c>
      <c r="S3585" s="51">
        <f>VLOOKUP(CONCATENATE($F3585," ",$G3585),AllocFactorMatrix,(S$4+1),FALSE)*$E3592</f>
        <v>0</v>
      </c>
      <c r="T3585" s="51">
        <f>VLOOKUP(CONCATENATE($F3585," ",$G3585),AllocFactorMatrix,(T$4+1),FALSE)*$E3592</f>
        <v>0</v>
      </c>
      <c r="U3585" s="51">
        <f>VLOOKUP(CONCATENATE($F3585," ",$G3585),AllocFactorMatrix,(U$4+1),FALSE)*$E3592</f>
        <v>0</v>
      </c>
      <c r="V3585" s="51">
        <f>VLOOKUP(CONCATENATE($F3585," ",$G3585),AllocFactorMatrix,(V$4+1),FALSE)*$E3592</f>
        <v>0</v>
      </c>
      <c r="W3585" s="51">
        <f>SUBTOTAL(9,S3585:V3585)</f>
        <v>0</v>
      </c>
      <c r="X3585" s="51">
        <f>VLOOKUP(CONCATENATE($F3585," ",$G3585),AllocFactorMatrix,(X$4+1),FALSE)*$E3592</f>
        <v>0</v>
      </c>
      <c r="Y3585" s="51">
        <f>VLOOKUP(CONCATENATE($F3585," ",$G3585),AllocFactorMatrix,(Y$4+1),FALSE)*$E3592</f>
        <v>0</v>
      </c>
      <c r="Z3585" s="51">
        <f t="shared" ref="Z3585:Z3592" si="1746">SUBTOTAL(9,X3585:Y3585)</f>
        <v>0</v>
      </c>
      <c r="AA3585" s="51">
        <f>VLOOKUP(CONCATENATE($F3585," ",$G3585),AllocFactorMatrix,(AA$4+1),FALSE)*$E3592</f>
        <v>0</v>
      </c>
      <c r="AB3585" s="51">
        <f>VLOOKUP(CONCATENATE($F3585," ",$G3585),AllocFactorMatrix,(AB$4+1),FALSE)*$E3592</f>
        <v>0</v>
      </c>
      <c r="AC3585" s="51">
        <f>VLOOKUP(CONCATENATE($F3585," ",$G3585),AllocFactorMatrix,(AC$4+1),FALSE)*$E3592</f>
        <v>0</v>
      </c>
    </row>
    <row r="3586" spans="1:29" s="48" customFormat="1" hidden="1" outlineLevel="1">
      <c r="A3586" s="53"/>
      <c r="B3586" s="104"/>
      <c r="C3586" s="52"/>
      <c r="D3586" s="52"/>
      <c r="F3586" s="175" t="str">
        <f>F3592</f>
        <v>RB_GUP_EPIS_P</v>
      </c>
      <c r="G3586" s="52" t="str">
        <f>$G$9</f>
        <v>BULKTRAN</v>
      </c>
      <c r="H3586" s="50">
        <f t="shared" si="1740"/>
        <v>0</v>
      </c>
      <c r="I3586" s="51">
        <f>VLOOKUP(CONCATENATE($F3586," ",$G3586),AllocFactorMatrix,(I$4+1),FALSE)*$E3592</f>
        <v>0</v>
      </c>
      <c r="J3586" s="51">
        <f>VLOOKUP(CONCATENATE($F3586," ",$G3586),AllocFactorMatrix,(J$4+1),FALSE)*$E3592</f>
        <v>0</v>
      </c>
      <c r="K3586" s="51">
        <f>VLOOKUP(CONCATENATE($F3586," ",$G3586),AllocFactorMatrix,(K$4+1),FALSE)*$E3592</f>
        <v>0</v>
      </c>
      <c r="L3586" s="51">
        <f>VLOOKUP(CONCATENATE($F3586," ",$G3586),AllocFactorMatrix,(L$4+1),FALSE)*$E3592</f>
        <v>0</v>
      </c>
      <c r="M3586" s="51">
        <f t="shared" si="1745"/>
        <v>0</v>
      </c>
      <c r="N3586" s="51">
        <f>VLOOKUP(CONCATENATE($F3586," ",$G3586),AllocFactorMatrix,(N$4+1),FALSE)*$E3592</f>
        <v>0</v>
      </c>
      <c r="O3586" s="51">
        <f>VLOOKUP(CONCATENATE($F3586," ",$G3586),AllocFactorMatrix,(O$4+1),FALSE)*$E3592</f>
        <v>0</v>
      </c>
      <c r="P3586" s="51">
        <f>VLOOKUP(CONCATENATE($F3586," ",$G3586),AllocFactorMatrix,(P$4+1),FALSE)*$E3592</f>
        <v>0</v>
      </c>
      <c r="Q3586" s="51">
        <f>VLOOKUP(CONCATENATE($F3586," ",$G3586),AllocFactorMatrix,(Q$4+1),FALSE)*$E3592</f>
        <v>0</v>
      </c>
      <c r="R3586" s="51">
        <f t="shared" ref="R3586:R3592" si="1747">SUBTOTAL(9,N3586:Q3586)</f>
        <v>0</v>
      </c>
      <c r="S3586" s="51">
        <f>VLOOKUP(CONCATENATE($F3586," ",$G3586),AllocFactorMatrix,(S$4+1),FALSE)*$E3592</f>
        <v>0</v>
      </c>
      <c r="T3586" s="51">
        <f>VLOOKUP(CONCATENATE($F3586," ",$G3586),AllocFactorMatrix,(T$4+1),FALSE)*$E3592</f>
        <v>0</v>
      </c>
      <c r="U3586" s="51">
        <f>VLOOKUP(CONCATENATE($F3586," ",$G3586),AllocFactorMatrix,(U$4+1),FALSE)*$E3592</f>
        <v>0</v>
      </c>
      <c r="V3586" s="51">
        <f>VLOOKUP(CONCATENATE($F3586," ",$G3586),AllocFactorMatrix,(V$4+1),FALSE)*$E3592</f>
        <v>0</v>
      </c>
      <c r="W3586" s="51">
        <f t="shared" ref="W3586:W3592" si="1748">SUBTOTAL(9,S3586:V3586)</f>
        <v>0</v>
      </c>
      <c r="X3586" s="51">
        <f>VLOOKUP(CONCATENATE($F3586," ",$G3586),AllocFactorMatrix,(X$4+1),FALSE)*$E3592</f>
        <v>0</v>
      </c>
      <c r="Y3586" s="51">
        <f>VLOOKUP(CONCATENATE($F3586," ",$G3586),AllocFactorMatrix,(Y$4+1),FALSE)*$E3592</f>
        <v>0</v>
      </c>
      <c r="Z3586" s="51">
        <f t="shared" si="1746"/>
        <v>0</v>
      </c>
      <c r="AA3586" s="51">
        <f>VLOOKUP(CONCATENATE($F3586," ",$G3586),AllocFactorMatrix,(AA$4+1),FALSE)*$E3592</f>
        <v>0</v>
      </c>
      <c r="AB3586" s="51">
        <f>VLOOKUP(CONCATENATE($F3586," ",$G3586),AllocFactorMatrix,(AB$4+1),FALSE)*$E3592</f>
        <v>0</v>
      </c>
      <c r="AC3586" s="51">
        <f>VLOOKUP(CONCATENATE($F3586," ",$G3586),AllocFactorMatrix,(AC$4+1),FALSE)*$E3592</f>
        <v>0</v>
      </c>
    </row>
    <row r="3587" spans="1:29" s="48" customFormat="1" hidden="1" outlineLevel="1">
      <c r="A3587" s="53"/>
      <c r="B3587" s="104"/>
      <c r="C3587" s="52"/>
      <c r="D3587" s="52"/>
      <c r="F3587" s="175" t="str">
        <f>F3592</f>
        <v>RB_GUP_EPIS_P</v>
      </c>
      <c r="G3587" s="52" t="str">
        <f>$G$10</f>
        <v>SUBTRAN</v>
      </c>
      <c r="H3587" s="50">
        <f t="shared" si="1740"/>
        <v>0</v>
      </c>
      <c r="I3587" s="51">
        <f>VLOOKUP(CONCATENATE($F3587," ",$G3587),AllocFactorMatrix,(I$4+1),FALSE)*$E3592</f>
        <v>0</v>
      </c>
      <c r="J3587" s="51">
        <f>VLOOKUP(CONCATENATE($F3587," ",$G3587),AllocFactorMatrix,(J$4+1),FALSE)*$E3592</f>
        <v>0</v>
      </c>
      <c r="K3587" s="51">
        <f>VLOOKUP(CONCATENATE($F3587," ",$G3587),AllocFactorMatrix,(K$4+1),FALSE)*$E3592</f>
        <v>0</v>
      </c>
      <c r="L3587" s="51">
        <f>VLOOKUP(CONCATENATE($F3587," ",$G3587),AllocFactorMatrix,(L$4+1),FALSE)*$E3592</f>
        <v>0</v>
      </c>
      <c r="M3587" s="51">
        <f t="shared" si="1745"/>
        <v>0</v>
      </c>
      <c r="N3587" s="51">
        <f>VLOOKUP(CONCATENATE($F3587," ",$G3587),AllocFactorMatrix,(N$4+1),FALSE)*$E3592</f>
        <v>0</v>
      </c>
      <c r="O3587" s="51">
        <f>VLOOKUP(CONCATENATE($F3587," ",$G3587),AllocFactorMatrix,(O$4+1),FALSE)*$E3592</f>
        <v>0</v>
      </c>
      <c r="P3587" s="51">
        <f>VLOOKUP(CONCATENATE($F3587," ",$G3587),AllocFactorMatrix,(P$4+1),FALSE)*$E3592</f>
        <v>0</v>
      </c>
      <c r="Q3587" s="51">
        <f>VLOOKUP(CONCATENATE($F3587," ",$G3587),AllocFactorMatrix,(Q$4+1),FALSE)*$E3592</f>
        <v>0</v>
      </c>
      <c r="R3587" s="51">
        <f t="shared" si="1747"/>
        <v>0</v>
      </c>
      <c r="S3587" s="51">
        <f>VLOOKUP(CONCATENATE($F3587," ",$G3587),AllocFactorMatrix,(S$4+1),FALSE)*$E3592</f>
        <v>0</v>
      </c>
      <c r="T3587" s="51">
        <f>VLOOKUP(CONCATENATE($F3587," ",$G3587),AllocFactorMatrix,(T$4+1),FALSE)*$E3592</f>
        <v>0</v>
      </c>
      <c r="U3587" s="51">
        <f>VLOOKUP(CONCATENATE($F3587," ",$G3587),AllocFactorMatrix,(U$4+1),FALSE)*$E3592</f>
        <v>0</v>
      </c>
      <c r="V3587" s="51">
        <f>VLOOKUP(CONCATENATE($F3587," ",$G3587),AllocFactorMatrix,(V$4+1),FALSE)*$E3592</f>
        <v>0</v>
      </c>
      <c r="W3587" s="51">
        <f t="shared" si="1748"/>
        <v>0</v>
      </c>
      <c r="X3587" s="51">
        <f>VLOOKUP(CONCATENATE($F3587," ",$G3587),AllocFactorMatrix,(X$4+1),FALSE)*$E3592</f>
        <v>0</v>
      </c>
      <c r="Y3587" s="51">
        <f>VLOOKUP(CONCATENATE($F3587," ",$G3587),AllocFactorMatrix,(Y$4+1),FALSE)*$E3592</f>
        <v>0</v>
      </c>
      <c r="Z3587" s="51">
        <f t="shared" si="1746"/>
        <v>0</v>
      </c>
      <c r="AA3587" s="51">
        <f>VLOOKUP(CONCATENATE($F3587," ",$G3587),AllocFactorMatrix,(AA$4+1),FALSE)*$E3592</f>
        <v>0</v>
      </c>
      <c r="AB3587" s="51">
        <f>VLOOKUP(CONCATENATE($F3587," ",$G3587),AllocFactorMatrix,(AB$4+1),FALSE)*$E3592</f>
        <v>0</v>
      </c>
      <c r="AC3587" s="51">
        <f>VLOOKUP(CONCATENATE($F3587," ",$G3587),AllocFactorMatrix,(AC$4+1),FALSE)*$E3592</f>
        <v>0</v>
      </c>
    </row>
    <row r="3588" spans="1:29" s="48" customFormat="1" hidden="1" outlineLevel="1">
      <c r="A3588" s="53"/>
      <c r="B3588" s="104"/>
      <c r="C3588" s="52"/>
      <c r="D3588" s="52"/>
      <c r="F3588" s="175" t="str">
        <f>F3592</f>
        <v>RB_GUP_EPIS_P</v>
      </c>
      <c r="G3588" s="52" t="str">
        <f>$G$11</f>
        <v>DISTPRI</v>
      </c>
      <c r="H3588" s="50">
        <f t="shared" si="1740"/>
        <v>0</v>
      </c>
      <c r="I3588" s="51">
        <f>VLOOKUP(CONCATENATE($F3588," ",$G3588),AllocFactorMatrix,(I$4+1),FALSE)*$E3592</f>
        <v>0</v>
      </c>
      <c r="J3588" s="51">
        <f>VLOOKUP(CONCATENATE($F3588," ",$G3588),AllocFactorMatrix,(J$4+1),FALSE)*$E3592</f>
        <v>0</v>
      </c>
      <c r="K3588" s="51">
        <f>VLOOKUP(CONCATENATE($F3588," ",$G3588),AllocFactorMatrix,(K$4+1),FALSE)*$E3592</f>
        <v>0</v>
      </c>
      <c r="L3588" s="51">
        <f>VLOOKUP(CONCATENATE($F3588," ",$G3588),AllocFactorMatrix,(L$4+1),FALSE)*$E3592</f>
        <v>0</v>
      </c>
      <c r="M3588" s="51">
        <f t="shared" si="1745"/>
        <v>0</v>
      </c>
      <c r="N3588" s="51">
        <f>VLOOKUP(CONCATENATE($F3588," ",$G3588),AllocFactorMatrix,(N$4+1),FALSE)*$E3592</f>
        <v>0</v>
      </c>
      <c r="O3588" s="51">
        <f>VLOOKUP(CONCATENATE($F3588," ",$G3588),AllocFactorMatrix,(O$4+1),FALSE)*$E3592</f>
        <v>0</v>
      </c>
      <c r="P3588" s="51">
        <f>VLOOKUP(CONCATENATE($F3588," ",$G3588),AllocFactorMatrix,(P$4+1),FALSE)*$E3592</f>
        <v>0</v>
      </c>
      <c r="Q3588" s="51">
        <f>VLOOKUP(CONCATENATE($F3588," ",$G3588),AllocFactorMatrix,(Q$4+1),FALSE)*$E3592</f>
        <v>0</v>
      </c>
      <c r="R3588" s="51">
        <f t="shared" si="1747"/>
        <v>0</v>
      </c>
      <c r="S3588" s="51">
        <f>VLOOKUP(CONCATENATE($F3588," ",$G3588),AllocFactorMatrix,(S$4+1),FALSE)*$E3592</f>
        <v>0</v>
      </c>
      <c r="T3588" s="51">
        <f>VLOOKUP(CONCATENATE($F3588," ",$G3588),AllocFactorMatrix,(T$4+1),FALSE)*$E3592</f>
        <v>0</v>
      </c>
      <c r="U3588" s="51">
        <f>VLOOKUP(CONCATENATE($F3588," ",$G3588),AllocFactorMatrix,(U$4+1),FALSE)*$E3592</f>
        <v>0</v>
      </c>
      <c r="V3588" s="51">
        <f>VLOOKUP(CONCATENATE($F3588," ",$G3588),AllocFactorMatrix,(V$4+1),FALSE)*$E3592</f>
        <v>0</v>
      </c>
      <c r="W3588" s="51">
        <f t="shared" si="1748"/>
        <v>0</v>
      </c>
      <c r="X3588" s="51">
        <f>VLOOKUP(CONCATENATE($F3588," ",$G3588),AllocFactorMatrix,(X$4+1),FALSE)*$E3592</f>
        <v>0</v>
      </c>
      <c r="Y3588" s="51">
        <f>VLOOKUP(CONCATENATE($F3588," ",$G3588),AllocFactorMatrix,(Y$4+1),FALSE)*$E3592</f>
        <v>0</v>
      </c>
      <c r="Z3588" s="51">
        <f t="shared" si="1746"/>
        <v>0</v>
      </c>
      <c r="AA3588" s="51">
        <f>VLOOKUP(CONCATENATE($F3588," ",$G3588),AllocFactorMatrix,(AA$4+1),FALSE)*$E3592</f>
        <v>0</v>
      </c>
      <c r="AB3588" s="51">
        <f>VLOOKUP(CONCATENATE($F3588," ",$G3588),AllocFactorMatrix,(AB$4+1),FALSE)*$E3592</f>
        <v>0</v>
      </c>
      <c r="AC3588" s="51">
        <f>VLOOKUP(CONCATENATE($F3588," ",$G3588),AllocFactorMatrix,(AC$4+1),FALSE)*$E3592</f>
        <v>0</v>
      </c>
    </row>
    <row r="3589" spans="1:29" s="48" customFormat="1" hidden="1" outlineLevel="1">
      <c r="A3589" s="53"/>
      <c r="B3589" s="104"/>
      <c r="C3589" s="52"/>
      <c r="D3589" s="52"/>
      <c r="F3589" s="175" t="str">
        <f>F3592</f>
        <v>RB_GUP_EPIS_P</v>
      </c>
      <c r="G3589" s="52" t="str">
        <f>$G$12</f>
        <v>DISTSEC</v>
      </c>
      <c r="H3589" s="50">
        <f t="shared" si="1740"/>
        <v>0</v>
      </c>
      <c r="I3589" s="51">
        <f>VLOOKUP(CONCATENATE($F3589," ",$G3589),AllocFactorMatrix,(I$4+1),FALSE)*$E3592</f>
        <v>0</v>
      </c>
      <c r="J3589" s="51">
        <f>VLOOKUP(CONCATENATE($F3589," ",$G3589),AllocFactorMatrix,(J$4+1),FALSE)*$E3592</f>
        <v>0</v>
      </c>
      <c r="K3589" s="51">
        <f>VLOOKUP(CONCATENATE($F3589," ",$G3589),AllocFactorMatrix,(K$4+1),FALSE)*$E3592</f>
        <v>0</v>
      </c>
      <c r="L3589" s="51">
        <f>VLOOKUP(CONCATENATE($F3589," ",$G3589),AllocFactorMatrix,(L$4+1),FALSE)*$E3592</f>
        <v>0</v>
      </c>
      <c r="M3589" s="51">
        <f t="shared" si="1745"/>
        <v>0</v>
      </c>
      <c r="N3589" s="51">
        <f>VLOOKUP(CONCATENATE($F3589," ",$G3589),AllocFactorMatrix,(N$4+1),FALSE)*$E3592</f>
        <v>0</v>
      </c>
      <c r="O3589" s="51">
        <f>VLOOKUP(CONCATENATE($F3589," ",$G3589),AllocFactorMatrix,(O$4+1),FALSE)*$E3592</f>
        <v>0</v>
      </c>
      <c r="P3589" s="51">
        <f>VLOOKUP(CONCATENATE($F3589," ",$G3589),AllocFactorMatrix,(P$4+1),FALSE)*$E3592</f>
        <v>0</v>
      </c>
      <c r="Q3589" s="51">
        <f>VLOOKUP(CONCATENATE($F3589," ",$G3589),AllocFactorMatrix,(Q$4+1),FALSE)*$E3592</f>
        <v>0</v>
      </c>
      <c r="R3589" s="51">
        <f t="shared" si="1747"/>
        <v>0</v>
      </c>
      <c r="S3589" s="51">
        <f>VLOOKUP(CONCATENATE($F3589," ",$G3589),AllocFactorMatrix,(S$4+1),FALSE)*$E3592</f>
        <v>0</v>
      </c>
      <c r="T3589" s="51">
        <f>VLOOKUP(CONCATENATE($F3589," ",$G3589),AllocFactorMatrix,(T$4+1),FALSE)*$E3592</f>
        <v>0</v>
      </c>
      <c r="U3589" s="51">
        <f>VLOOKUP(CONCATENATE($F3589," ",$G3589),AllocFactorMatrix,(U$4+1),FALSE)*$E3592</f>
        <v>0</v>
      </c>
      <c r="V3589" s="51">
        <f>VLOOKUP(CONCATENATE($F3589," ",$G3589),AllocFactorMatrix,(V$4+1),FALSE)*$E3592</f>
        <v>0</v>
      </c>
      <c r="W3589" s="51">
        <f t="shared" si="1748"/>
        <v>0</v>
      </c>
      <c r="X3589" s="51">
        <f>VLOOKUP(CONCATENATE($F3589," ",$G3589),AllocFactorMatrix,(X$4+1),FALSE)*$E3592</f>
        <v>0</v>
      </c>
      <c r="Y3589" s="51">
        <f>VLOOKUP(CONCATENATE($F3589," ",$G3589),AllocFactorMatrix,(Y$4+1),FALSE)*$E3592</f>
        <v>0</v>
      </c>
      <c r="Z3589" s="51">
        <f t="shared" si="1746"/>
        <v>0</v>
      </c>
      <c r="AA3589" s="51">
        <f>VLOOKUP(CONCATENATE($F3589," ",$G3589),AllocFactorMatrix,(AA$4+1),FALSE)*$E3592</f>
        <v>0</v>
      </c>
      <c r="AB3589" s="51">
        <f>VLOOKUP(CONCATENATE($F3589," ",$G3589),AllocFactorMatrix,(AB$4+1),FALSE)*$E3592</f>
        <v>0</v>
      </c>
      <c r="AC3589" s="51">
        <f>VLOOKUP(CONCATENATE($F3589," ",$G3589),AllocFactorMatrix,(AC$4+1),FALSE)*$E3592</f>
        <v>0</v>
      </c>
    </row>
    <row r="3590" spans="1:29" s="48" customFormat="1" hidden="1" outlineLevel="1">
      <c r="A3590" s="53"/>
      <c r="B3590" s="104"/>
      <c r="C3590" s="52"/>
      <c r="D3590" s="52"/>
      <c r="F3590" s="175" t="str">
        <f>F3592</f>
        <v>RB_GUP_EPIS_P</v>
      </c>
      <c r="G3590" s="52" t="str">
        <f>$G$13</f>
        <v>ENERGY</v>
      </c>
      <c r="H3590" s="50">
        <f t="shared" si="1740"/>
        <v>0</v>
      </c>
      <c r="I3590" s="51">
        <f>VLOOKUP(CONCATENATE($F3590," ",$G3590),AllocFactorMatrix,(I$4+1),FALSE)*$E3592</f>
        <v>0</v>
      </c>
      <c r="J3590" s="51">
        <f>VLOOKUP(CONCATENATE($F3590," ",$G3590),AllocFactorMatrix,(J$4+1),FALSE)*$E3592</f>
        <v>0</v>
      </c>
      <c r="K3590" s="51">
        <f>VLOOKUP(CONCATENATE($F3590," ",$G3590),AllocFactorMatrix,(K$4+1),FALSE)*$E3592</f>
        <v>0</v>
      </c>
      <c r="L3590" s="51">
        <f>VLOOKUP(CONCATENATE($F3590," ",$G3590),AllocFactorMatrix,(L$4+1),FALSE)*$E3592</f>
        <v>0</v>
      </c>
      <c r="M3590" s="51">
        <f t="shared" si="1745"/>
        <v>0</v>
      </c>
      <c r="N3590" s="51">
        <f>VLOOKUP(CONCATENATE($F3590," ",$G3590),AllocFactorMatrix,(N$4+1),FALSE)*$E3592</f>
        <v>0</v>
      </c>
      <c r="O3590" s="51">
        <f>VLOOKUP(CONCATENATE($F3590," ",$G3590),AllocFactorMatrix,(O$4+1),FALSE)*$E3592</f>
        <v>0</v>
      </c>
      <c r="P3590" s="51">
        <f>VLOOKUP(CONCATENATE($F3590," ",$G3590),AllocFactorMatrix,(P$4+1),FALSE)*$E3592</f>
        <v>0</v>
      </c>
      <c r="Q3590" s="51">
        <f>VLOOKUP(CONCATENATE($F3590," ",$G3590),AllocFactorMatrix,(Q$4+1),FALSE)*$E3592</f>
        <v>0</v>
      </c>
      <c r="R3590" s="51">
        <f t="shared" si="1747"/>
        <v>0</v>
      </c>
      <c r="S3590" s="51">
        <f>VLOOKUP(CONCATENATE($F3590," ",$G3590),AllocFactorMatrix,(S$4+1),FALSE)*$E3592</f>
        <v>0</v>
      </c>
      <c r="T3590" s="51">
        <f>VLOOKUP(CONCATENATE($F3590," ",$G3590),AllocFactorMatrix,(T$4+1),FALSE)*$E3592</f>
        <v>0</v>
      </c>
      <c r="U3590" s="51">
        <f>VLOOKUP(CONCATENATE($F3590," ",$G3590),AllocFactorMatrix,(U$4+1),FALSE)*$E3592</f>
        <v>0</v>
      </c>
      <c r="V3590" s="51">
        <f>VLOOKUP(CONCATENATE($F3590," ",$G3590),AllocFactorMatrix,(V$4+1),FALSE)*$E3592</f>
        <v>0</v>
      </c>
      <c r="W3590" s="51">
        <f t="shared" si="1748"/>
        <v>0</v>
      </c>
      <c r="X3590" s="51">
        <f>VLOOKUP(CONCATENATE($F3590," ",$G3590),AllocFactorMatrix,(X$4+1),FALSE)*$E3592</f>
        <v>0</v>
      </c>
      <c r="Y3590" s="51">
        <f>VLOOKUP(CONCATENATE($F3590," ",$G3590),AllocFactorMatrix,(Y$4+1),FALSE)*$E3592</f>
        <v>0</v>
      </c>
      <c r="Z3590" s="51">
        <f t="shared" si="1746"/>
        <v>0</v>
      </c>
      <c r="AA3590" s="51">
        <f>VLOOKUP(CONCATENATE($F3590," ",$G3590),AllocFactorMatrix,(AA$4+1),FALSE)*$E3592</f>
        <v>0</v>
      </c>
      <c r="AB3590" s="51">
        <f>VLOOKUP(CONCATENATE($F3590," ",$G3590),AllocFactorMatrix,(AB$4+1),FALSE)*$E3592</f>
        <v>0</v>
      </c>
      <c r="AC3590" s="51">
        <f>VLOOKUP(CONCATENATE($F3590," ",$G3590),AllocFactorMatrix,(AC$4+1),FALSE)*$E3592</f>
        <v>0</v>
      </c>
    </row>
    <row r="3591" spans="1:29" s="48" customFormat="1" hidden="1" outlineLevel="1">
      <c r="A3591" s="53"/>
      <c r="B3591" s="104"/>
      <c r="C3591" s="52"/>
      <c r="D3591" s="52"/>
      <c r="F3591" s="175" t="str">
        <f>F3592</f>
        <v>RB_GUP_EPIS_P</v>
      </c>
      <c r="G3591" s="52" t="str">
        <f>$G$14</f>
        <v>CUSTOMER</v>
      </c>
      <c r="H3591" s="50">
        <f t="shared" si="1740"/>
        <v>0</v>
      </c>
      <c r="I3591" s="51">
        <f>VLOOKUP(CONCATENATE($F3591," ",$G3591),AllocFactorMatrix,(I$4+1),FALSE)*$E3592</f>
        <v>0</v>
      </c>
      <c r="J3591" s="51">
        <f>VLOOKUP(CONCATENATE($F3591," ",$G3591),AllocFactorMatrix,(J$4+1),FALSE)*$E3592</f>
        <v>0</v>
      </c>
      <c r="K3591" s="51">
        <f>VLOOKUP(CONCATENATE($F3591," ",$G3591),AllocFactorMatrix,(K$4+1),FALSE)*$E3592</f>
        <v>0</v>
      </c>
      <c r="L3591" s="51">
        <f>VLOOKUP(CONCATENATE($F3591," ",$G3591),AllocFactorMatrix,(L$4+1),FALSE)*$E3592</f>
        <v>0</v>
      </c>
      <c r="M3591" s="51">
        <f t="shared" si="1745"/>
        <v>0</v>
      </c>
      <c r="N3591" s="51">
        <f>VLOOKUP(CONCATENATE($F3591," ",$G3591),AllocFactorMatrix,(N$4+1),FALSE)*$E3592</f>
        <v>0</v>
      </c>
      <c r="O3591" s="51">
        <f>VLOOKUP(CONCATENATE($F3591," ",$G3591),AllocFactorMatrix,(O$4+1),FALSE)*$E3592</f>
        <v>0</v>
      </c>
      <c r="P3591" s="51">
        <f>VLOOKUP(CONCATENATE($F3591," ",$G3591),AllocFactorMatrix,(P$4+1),FALSE)*$E3592</f>
        <v>0</v>
      </c>
      <c r="Q3591" s="51">
        <f>VLOOKUP(CONCATENATE($F3591," ",$G3591),AllocFactorMatrix,(Q$4+1),FALSE)*$E3592</f>
        <v>0</v>
      </c>
      <c r="R3591" s="51">
        <f t="shared" si="1747"/>
        <v>0</v>
      </c>
      <c r="S3591" s="51">
        <f>VLOOKUP(CONCATENATE($F3591," ",$G3591),AllocFactorMatrix,(S$4+1),FALSE)*$E3592</f>
        <v>0</v>
      </c>
      <c r="T3591" s="51">
        <f>VLOOKUP(CONCATENATE($F3591," ",$G3591),AllocFactorMatrix,(T$4+1),FALSE)*$E3592</f>
        <v>0</v>
      </c>
      <c r="U3591" s="51">
        <f>VLOOKUP(CONCATENATE($F3591," ",$G3591),AllocFactorMatrix,(U$4+1),FALSE)*$E3592</f>
        <v>0</v>
      </c>
      <c r="V3591" s="51">
        <f>VLOOKUP(CONCATENATE($F3591," ",$G3591),AllocFactorMatrix,(V$4+1),FALSE)*$E3592</f>
        <v>0</v>
      </c>
      <c r="W3591" s="51">
        <f t="shared" si="1748"/>
        <v>0</v>
      </c>
      <c r="X3591" s="51">
        <f>VLOOKUP(CONCATENATE($F3591," ",$G3591),AllocFactorMatrix,(X$4+1),FALSE)*$E3592</f>
        <v>0</v>
      </c>
      <c r="Y3591" s="51">
        <f>VLOOKUP(CONCATENATE($F3591," ",$G3591),AllocFactorMatrix,(Y$4+1),FALSE)*$E3592</f>
        <v>0</v>
      </c>
      <c r="Z3591" s="51">
        <f t="shared" si="1746"/>
        <v>0</v>
      </c>
      <c r="AA3591" s="51">
        <f>VLOOKUP(CONCATENATE($F3591," ",$G3591),AllocFactorMatrix,(AA$4+1),FALSE)*$E3592</f>
        <v>0</v>
      </c>
      <c r="AB3591" s="51">
        <f>VLOOKUP(CONCATENATE($F3591," ",$G3591),AllocFactorMatrix,(AB$4+1),FALSE)*$E3592</f>
        <v>0</v>
      </c>
      <c r="AC3591" s="51">
        <f>VLOOKUP(CONCATENATE($F3591," ",$G3591),AllocFactorMatrix,(AC$4+1),FALSE)*$E3592</f>
        <v>0</v>
      </c>
    </row>
    <row r="3592" spans="1:29" s="48" customFormat="1" collapsed="1">
      <c r="A3592" s="53"/>
      <c r="B3592" s="104"/>
      <c r="C3592" s="52"/>
      <c r="D3592" s="102" t="s">
        <v>596</v>
      </c>
      <c r="E3592" s="58">
        <v>0</v>
      </c>
      <c r="F3592" s="93" t="s">
        <v>63</v>
      </c>
      <c r="G3592" s="52" t="str">
        <f>$G$15</f>
        <v>TOTAL</v>
      </c>
      <c r="H3592" s="50">
        <f t="shared" si="1740"/>
        <v>0</v>
      </c>
      <c r="I3592" s="51">
        <f>VLOOKUP(CONCATENATE($F3592," ",$G3592),AllocFactorMatrix,(I$4+1),FALSE)*$E3592</f>
        <v>0</v>
      </c>
      <c r="J3592" s="51">
        <f>VLOOKUP(CONCATENATE($F3592," ",$G3592),AllocFactorMatrix,(J$4+1),FALSE)*$E3592</f>
        <v>0</v>
      </c>
      <c r="K3592" s="51">
        <f>VLOOKUP(CONCATENATE($F3592," ",$G3592),AllocFactorMatrix,(K$4+1),FALSE)*$E3592</f>
        <v>0</v>
      </c>
      <c r="L3592" s="51">
        <f>VLOOKUP(CONCATENATE($F3592," ",$G3592),AllocFactorMatrix,(L$4+1),FALSE)*$E3592</f>
        <v>0</v>
      </c>
      <c r="M3592" s="51">
        <f t="shared" si="1745"/>
        <v>0</v>
      </c>
      <c r="N3592" s="51">
        <f>VLOOKUP(CONCATENATE($F3592," ",$G3592),AllocFactorMatrix,(N$4+1),FALSE)*$E3592</f>
        <v>0</v>
      </c>
      <c r="O3592" s="51">
        <f>VLOOKUP(CONCATENATE($F3592," ",$G3592),AllocFactorMatrix,(O$4+1),FALSE)*$E3592</f>
        <v>0</v>
      </c>
      <c r="P3592" s="51">
        <f>VLOOKUP(CONCATENATE($F3592," ",$G3592),AllocFactorMatrix,(P$4+1),FALSE)*$E3592</f>
        <v>0</v>
      </c>
      <c r="Q3592" s="51">
        <f>VLOOKUP(CONCATENATE($F3592," ",$G3592),AllocFactorMatrix,(Q$4+1),FALSE)*$E3592</f>
        <v>0</v>
      </c>
      <c r="R3592" s="51">
        <f t="shared" si="1747"/>
        <v>0</v>
      </c>
      <c r="S3592" s="51">
        <f>VLOOKUP(CONCATENATE($F3592," ",$G3592),AllocFactorMatrix,(S$4+1),FALSE)*$E3592</f>
        <v>0</v>
      </c>
      <c r="T3592" s="51">
        <f>VLOOKUP(CONCATENATE($F3592," ",$G3592),AllocFactorMatrix,(T$4+1),FALSE)*$E3592</f>
        <v>0</v>
      </c>
      <c r="U3592" s="51">
        <f>VLOOKUP(CONCATENATE($F3592," ",$G3592),AllocFactorMatrix,(U$4+1),FALSE)*$E3592</f>
        <v>0</v>
      </c>
      <c r="V3592" s="51">
        <f>VLOOKUP(CONCATENATE($F3592," ",$G3592),AllocFactorMatrix,(V$4+1),FALSE)*$E3592</f>
        <v>0</v>
      </c>
      <c r="W3592" s="51">
        <f t="shared" si="1748"/>
        <v>0</v>
      </c>
      <c r="X3592" s="51">
        <f>VLOOKUP(CONCATENATE($F3592," ",$G3592),AllocFactorMatrix,(X$4+1),FALSE)*$E3592</f>
        <v>0</v>
      </c>
      <c r="Y3592" s="51">
        <f>VLOOKUP(CONCATENATE($F3592," ",$G3592),AllocFactorMatrix,(Y$4+1),FALSE)*$E3592</f>
        <v>0</v>
      </c>
      <c r="Z3592" s="51">
        <f t="shared" si="1746"/>
        <v>0</v>
      </c>
      <c r="AA3592" s="51">
        <f>VLOOKUP(CONCATENATE($F3592," ",$G3592),AllocFactorMatrix,(AA$4+1),FALSE)*$E3592</f>
        <v>0</v>
      </c>
      <c r="AB3592" s="51">
        <f>VLOOKUP(CONCATENATE($F3592," ",$G3592),AllocFactorMatrix,(AB$4+1),FALSE)*$E3592</f>
        <v>0</v>
      </c>
      <c r="AC3592" s="51">
        <f>VLOOKUP(CONCATENATE($F3592," ",$G3592),AllocFactorMatrix,(AC$4+1),FALSE)*$E3592</f>
        <v>0</v>
      </c>
    </row>
    <row r="3593" spans="1:29" s="48" customFormat="1">
      <c r="A3593" s="53"/>
      <c r="B3593" s="104"/>
      <c r="C3593" s="52"/>
      <c r="D3593" s="52"/>
      <c r="E3593" s="55"/>
      <c r="F3593" s="107"/>
      <c r="G3593" s="52"/>
      <c r="H3593" s="50"/>
      <c r="I3593" s="51"/>
      <c r="J3593" s="51"/>
      <c r="K3593" s="51"/>
      <c r="L3593" s="51"/>
      <c r="M3593" s="51"/>
      <c r="N3593" s="51"/>
      <c r="O3593" s="51"/>
      <c r="P3593" s="51"/>
      <c r="Q3593" s="51"/>
      <c r="R3593" s="51"/>
      <c r="S3593" s="51"/>
      <c r="T3593" s="51"/>
      <c r="U3593" s="51"/>
      <c r="V3593" s="51"/>
      <c r="W3593" s="51"/>
      <c r="X3593" s="51"/>
      <c r="Y3593" s="51"/>
      <c r="Z3593" s="51"/>
      <c r="AA3593" s="51"/>
      <c r="AB3593" s="51"/>
      <c r="AC3593" s="51"/>
    </row>
    <row r="3594" spans="1:29" s="48" customFormat="1" hidden="1" outlineLevel="1">
      <c r="A3594" s="53"/>
      <c r="B3594" s="104"/>
      <c r="C3594" s="52"/>
      <c r="D3594" s="52"/>
      <c r="E3594" s="55"/>
      <c r="F3594" s="107"/>
      <c r="G3594" s="52" t="str">
        <f>$G$8</f>
        <v>PRODUCTION</v>
      </c>
      <c r="H3594" s="57">
        <f t="shared" ref="H3594:AC3594" ca="1" si="1749">+H3577+H3585</f>
        <v>-162860.43224349406</v>
      </c>
      <c r="I3594" s="57">
        <f t="shared" ca="1" si="1749"/>
        <v>-83773.123036663528</v>
      </c>
      <c r="J3594" s="57">
        <f t="shared" ca="1" si="1749"/>
        <v>-19535.905171732604</v>
      </c>
      <c r="K3594" s="57">
        <f t="shared" ca="1" si="1749"/>
        <v>-271.62643880723442</v>
      </c>
      <c r="L3594" s="57">
        <f t="shared" ca="1" si="1749"/>
        <v>-37.830421130633404</v>
      </c>
      <c r="M3594" s="57">
        <f t="shared" ca="1" si="1749"/>
        <v>-19845.362031670473</v>
      </c>
      <c r="N3594" s="57">
        <f t="shared" ca="1" si="1749"/>
        <v>-11627.93089700665</v>
      </c>
      <c r="O3594" s="57">
        <f t="shared" ca="1" si="1749"/>
        <v>-2083.6273723885165</v>
      </c>
      <c r="P3594" s="57">
        <f t="shared" ca="1" si="1749"/>
        <v>-422.53836808841783</v>
      </c>
      <c r="Q3594" s="57">
        <f t="shared" ca="1" si="1749"/>
        <v>-16.045703447024479</v>
      </c>
      <c r="R3594" s="57">
        <f t="shared" ca="1" si="1749"/>
        <v>-14150.142340930608</v>
      </c>
      <c r="S3594" s="57">
        <f t="shared" ca="1" si="1749"/>
        <v>-550.66593276670449</v>
      </c>
      <c r="T3594" s="57">
        <f t="shared" ca="1" si="1749"/>
        <v>-7434.3080741784288</v>
      </c>
      <c r="U3594" s="57">
        <f t="shared" ca="1" si="1749"/>
        <v>-28433.244030663729</v>
      </c>
      <c r="V3594" s="57">
        <f t="shared" ca="1" si="1749"/>
        <v>-5150.9458656840034</v>
      </c>
      <c r="W3594" s="57">
        <f t="shared" ca="1" si="1749"/>
        <v>-41569.163903292865</v>
      </c>
      <c r="X3594" s="57">
        <f t="shared" ca="1" si="1749"/>
        <v>-3191.3974281732758</v>
      </c>
      <c r="Y3594" s="57">
        <f t="shared" ca="1" si="1749"/>
        <v>-63.740392234349265</v>
      </c>
      <c r="Z3594" s="57">
        <f t="shared" ca="1" si="1749"/>
        <v>-3255.137820407625</v>
      </c>
      <c r="AA3594" s="57">
        <f t="shared" ca="1" si="1749"/>
        <v>-42.099695131668781</v>
      </c>
      <c r="AB3594" s="57">
        <f t="shared" ca="1" si="1749"/>
        <v>-187.03081577076634</v>
      </c>
      <c r="AC3594" s="57">
        <f t="shared" ca="1" si="1749"/>
        <v>-38.372599626520852</v>
      </c>
    </row>
    <row r="3595" spans="1:29" s="48" customFormat="1" hidden="1" outlineLevel="1">
      <c r="A3595" s="53"/>
      <c r="B3595" s="104"/>
      <c r="C3595" s="52"/>
      <c r="D3595" s="52"/>
      <c r="E3595" s="55"/>
      <c r="F3595" s="107"/>
      <c r="G3595" s="52" t="str">
        <f>$G$9</f>
        <v>BULKTRAN</v>
      </c>
      <c r="H3595" s="57">
        <f t="shared" ref="H3595:AC3595" ca="1" si="1750">+H3578+H3586</f>
        <v>-88442.085471609957</v>
      </c>
      <c r="I3595" s="57">
        <f t="shared" ca="1" si="1750"/>
        <v>-45493.368805229053</v>
      </c>
      <c r="J3595" s="57">
        <f t="shared" ca="1" si="1750"/>
        <v>-10609.06059969434</v>
      </c>
      <c r="K3595" s="57">
        <f t="shared" ca="1" si="1750"/>
        <v>-147.50795135690873</v>
      </c>
      <c r="L3595" s="57">
        <f t="shared" ca="1" si="1750"/>
        <v>-20.543979240213137</v>
      </c>
      <c r="M3595" s="57">
        <f t="shared" ca="1" si="1750"/>
        <v>-10777.112530291462</v>
      </c>
      <c r="N3595" s="57">
        <f t="shared" ca="1" si="1750"/>
        <v>-6314.5998330243228</v>
      </c>
      <c r="O3595" s="57">
        <f t="shared" ca="1" si="1750"/>
        <v>-1131.5231552637174</v>
      </c>
      <c r="P3595" s="57">
        <f t="shared" ca="1" si="1750"/>
        <v>-229.46134890295491</v>
      </c>
      <c r="Q3595" s="57">
        <f t="shared" ca="1" si="1750"/>
        <v>-8.7136909571264898</v>
      </c>
      <c r="R3595" s="57">
        <f t="shared" ca="1" si="1750"/>
        <v>-7684.2980281481214</v>
      </c>
      <c r="S3595" s="57">
        <f t="shared" ca="1" si="1750"/>
        <v>-299.04159543947333</v>
      </c>
      <c r="T3595" s="57">
        <f t="shared" ca="1" si="1750"/>
        <v>-4037.2342198854421</v>
      </c>
      <c r="U3595" s="57">
        <f t="shared" ca="1" si="1750"/>
        <v>-15440.800224792245</v>
      </c>
      <c r="V3595" s="57">
        <f t="shared" ca="1" si="1750"/>
        <v>-2797.2441693593701</v>
      </c>
      <c r="W3595" s="57">
        <f t="shared" ca="1" si="1750"/>
        <v>-22574.320209476529</v>
      </c>
      <c r="X3595" s="57">
        <f t="shared" ca="1" si="1750"/>
        <v>-1733.1026341277104</v>
      </c>
      <c r="Y3595" s="57">
        <f t="shared" ca="1" si="1750"/>
        <v>-34.614504826782209</v>
      </c>
      <c r="Z3595" s="57">
        <f t="shared" ca="1" si="1750"/>
        <v>-1767.7171389544926</v>
      </c>
      <c r="AA3595" s="57">
        <f t="shared" ca="1" si="1750"/>
        <v>-22.862427563724669</v>
      </c>
      <c r="AB3595" s="57">
        <f t="shared" ca="1" si="1750"/>
        <v>-101.56792025144493</v>
      </c>
      <c r="AC3595" s="57">
        <f t="shared" ca="1" si="1750"/>
        <v>-20.838411695129221</v>
      </c>
    </row>
    <row r="3596" spans="1:29" s="48" customFormat="1" hidden="1" outlineLevel="1">
      <c r="A3596" s="53"/>
      <c r="B3596" s="104"/>
      <c r="C3596" s="52"/>
      <c r="D3596" s="52"/>
      <c r="E3596" s="55"/>
      <c r="F3596" s="107"/>
      <c r="G3596" s="52" t="str">
        <f>$G$10</f>
        <v>SUBTRAN</v>
      </c>
      <c r="H3596" s="57">
        <f t="shared" ref="H3596:AC3596" ca="1" si="1751">+H3579+H3587</f>
        <v>-24487.284974312992</v>
      </c>
      <c r="I3596" s="57">
        <f t="shared" ca="1" si="1751"/>
        <v>-12511.860566155496</v>
      </c>
      <c r="J3596" s="57">
        <f t="shared" ca="1" si="1751"/>
        <v>-2932.991481357396</v>
      </c>
      <c r="K3596" s="57">
        <f t="shared" ca="1" si="1751"/>
        <v>-40.972753677427136</v>
      </c>
      <c r="L3596" s="57">
        <f t="shared" ca="1" si="1751"/>
        <v>-7.4158780458912625</v>
      </c>
      <c r="M3596" s="57">
        <f t="shared" ca="1" si="1751"/>
        <v>-2981.3801130807142</v>
      </c>
      <c r="N3596" s="57">
        <f t="shared" ca="1" si="1751"/>
        <v>-1695.0592267522952</v>
      </c>
      <c r="O3596" s="57">
        <f t="shared" ca="1" si="1751"/>
        <v>-304.59362703084031</v>
      </c>
      <c r="P3596" s="57">
        <f t="shared" ca="1" si="1751"/>
        <v>-79.953478678432575</v>
      </c>
      <c r="Q3596" s="57">
        <f t="shared" ca="1" si="1751"/>
        <v>0</v>
      </c>
      <c r="R3596" s="57">
        <f t="shared" ca="1" si="1751"/>
        <v>-2079.6063324615679</v>
      </c>
      <c r="S3596" s="57">
        <f t="shared" ca="1" si="1751"/>
        <v>-76.403496317352847</v>
      </c>
      <c r="T3596" s="57">
        <f t="shared" ca="1" si="1751"/>
        <v>-1072.0151402427682</v>
      </c>
      <c r="U3596" s="57">
        <f t="shared" ca="1" si="1751"/>
        <v>-5285.8615800422913</v>
      </c>
      <c r="V3596" s="57">
        <f t="shared" ca="1" si="1751"/>
        <v>0</v>
      </c>
      <c r="W3596" s="57">
        <f t="shared" ca="1" si="1751"/>
        <v>-6434.2802166024121</v>
      </c>
      <c r="X3596" s="57">
        <f t="shared" ca="1" si="1751"/>
        <v>-464.64993079802258</v>
      </c>
      <c r="Y3596" s="57">
        <f t="shared" ca="1" si="1751"/>
        <v>-9.3294815607076025</v>
      </c>
      <c r="Z3596" s="57">
        <f t="shared" ca="1" si="1751"/>
        <v>-473.9794123587302</v>
      </c>
      <c r="AA3596" s="57">
        <f t="shared" ca="1" si="1751"/>
        <v>-6.1783336540711913</v>
      </c>
      <c r="AB3596" s="57">
        <f t="shared" ca="1" si="1751"/>
        <v>0</v>
      </c>
      <c r="AC3596" s="57">
        <f t="shared" ca="1" si="1751"/>
        <v>0</v>
      </c>
    </row>
    <row r="3597" spans="1:29" s="48" customFormat="1" hidden="1" outlineLevel="1">
      <c r="A3597" s="53"/>
      <c r="B3597" s="104"/>
      <c r="C3597" s="52"/>
      <c r="D3597" s="52"/>
      <c r="E3597" s="55"/>
      <c r="F3597" s="107"/>
      <c r="G3597" s="52" t="str">
        <f>$G$11</f>
        <v>DISTPRI</v>
      </c>
      <c r="H3597" s="57">
        <f t="shared" ref="H3597:AC3597" ca="1" si="1752">+H3580+H3588</f>
        <v>-97969.762215405572</v>
      </c>
      <c r="I3597" s="57">
        <f t="shared" ca="1" si="1752"/>
        <v>-64151.292749681561</v>
      </c>
      <c r="J3597" s="57">
        <f t="shared" ca="1" si="1752"/>
        <v>-15013.87852143726</v>
      </c>
      <c r="K3597" s="57">
        <f t="shared" ca="1" si="1752"/>
        <v>-209.71011481750693</v>
      </c>
      <c r="L3597" s="57">
        <f t="shared" ca="1" si="1752"/>
        <v>0</v>
      </c>
      <c r="M3597" s="57">
        <f t="shared" ca="1" si="1752"/>
        <v>-15223.588636254766</v>
      </c>
      <c r="N3597" s="57">
        <f t="shared" ca="1" si="1752"/>
        <v>-8715.8510070397806</v>
      </c>
      <c r="O3597" s="57">
        <f t="shared" ca="1" si="1752"/>
        <v>-1566.0570592982663</v>
      </c>
      <c r="P3597" s="57">
        <f t="shared" ca="1" si="1752"/>
        <v>0</v>
      </c>
      <c r="Q3597" s="57">
        <f t="shared" ca="1" si="1752"/>
        <v>0</v>
      </c>
      <c r="R3597" s="57">
        <f t="shared" ca="1" si="1752"/>
        <v>-10281.908066338046</v>
      </c>
      <c r="S3597" s="57">
        <f t="shared" ca="1" si="1752"/>
        <v>-394.10251800833936</v>
      </c>
      <c r="T3597" s="57">
        <f t="shared" ca="1" si="1752"/>
        <v>-5449.5955535166022</v>
      </c>
      <c r="U3597" s="57">
        <f t="shared" ca="1" si="1752"/>
        <v>0</v>
      </c>
      <c r="V3597" s="57">
        <f t="shared" ca="1" si="1752"/>
        <v>0</v>
      </c>
      <c r="W3597" s="57">
        <f t="shared" ca="1" si="1752"/>
        <v>-5843.698071524942</v>
      </c>
      <c r="X3597" s="57">
        <f t="shared" ca="1" si="1752"/>
        <v>-2389.8143269836064</v>
      </c>
      <c r="Y3597" s="57">
        <f t="shared" ca="1" si="1752"/>
        <v>-47.967342302815155</v>
      </c>
      <c r="Z3597" s="57">
        <f t="shared" ca="1" si="1752"/>
        <v>-2437.7816692864217</v>
      </c>
      <c r="AA3597" s="57">
        <f t="shared" ca="1" si="1752"/>
        <v>-31.493022319843057</v>
      </c>
      <c r="AB3597" s="57">
        <f t="shared" ca="1" si="1752"/>
        <v>0</v>
      </c>
      <c r="AC3597" s="57">
        <f t="shared" ca="1" si="1752"/>
        <v>0</v>
      </c>
    </row>
    <row r="3598" spans="1:29" s="48" customFormat="1" hidden="1" outlineLevel="1">
      <c r="A3598" s="53"/>
      <c r="B3598" s="104"/>
      <c r="C3598" s="52"/>
      <c r="D3598" s="52"/>
      <c r="E3598" s="55"/>
      <c r="F3598" s="107"/>
      <c r="G3598" s="52" t="str">
        <f>$G$12</f>
        <v>DISTSEC</v>
      </c>
      <c r="H3598" s="57">
        <f t="shared" ref="H3598:AC3598" ca="1" si="1753">+H3581+H3589</f>
        <v>-46965.384308629829</v>
      </c>
      <c r="I3598" s="57">
        <f t="shared" ca="1" si="1753"/>
        <v>-34853.250469388193</v>
      </c>
      <c r="J3598" s="57">
        <f t="shared" ca="1" si="1753"/>
        <v>-7027.9724382950444</v>
      </c>
      <c r="K3598" s="57">
        <f t="shared" ca="1" si="1753"/>
        <v>0</v>
      </c>
      <c r="L3598" s="57">
        <f t="shared" ca="1" si="1753"/>
        <v>0</v>
      </c>
      <c r="M3598" s="57">
        <f t="shared" ca="1" si="1753"/>
        <v>-7027.9724382950444</v>
      </c>
      <c r="N3598" s="57">
        <f t="shared" ca="1" si="1753"/>
        <v>-3512.8299782183631</v>
      </c>
      <c r="O3598" s="57">
        <f t="shared" ca="1" si="1753"/>
        <v>0</v>
      </c>
      <c r="P3598" s="57">
        <f t="shared" ca="1" si="1753"/>
        <v>0</v>
      </c>
      <c r="Q3598" s="57">
        <f t="shared" ca="1" si="1753"/>
        <v>0</v>
      </c>
      <c r="R3598" s="57">
        <f t="shared" ca="1" si="1753"/>
        <v>-3512.8299782183631</v>
      </c>
      <c r="S3598" s="57">
        <f t="shared" ca="1" si="1753"/>
        <v>-131.30135963194573</v>
      </c>
      <c r="T3598" s="57">
        <f t="shared" ca="1" si="1753"/>
        <v>0</v>
      </c>
      <c r="U3598" s="57">
        <f t="shared" ca="1" si="1753"/>
        <v>0</v>
      </c>
      <c r="V3598" s="57">
        <f t="shared" ca="1" si="1753"/>
        <v>0</v>
      </c>
      <c r="W3598" s="57">
        <f t="shared" ca="1" si="1753"/>
        <v>-131.30135963194573</v>
      </c>
      <c r="X3598" s="57">
        <f t="shared" ca="1" si="1753"/>
        <v>-992.29276682220791</v>
      </c>
      <c r="Y3598" s="57">
        <f t="shared" ca="1" si="1753"/>
        <v>0</v>
      </c>
      <c r="Z3598" s="57">
        <f t="shared" ca="1" si="1753"/>
        <v>-992.29276682220791</v>
      </c>
      <c r="AA3598" s="57">
        <f t="shared" ca="1" si="1753"/>
        <v>-11.732444722357233</v>
      </c>
      <c r="AB3598" s="57">
        <f t="shared" ca="1" si="1753"/>
        <v>-361.12124784554049</v>
      </c>
      <c r="AC3598" s="57">
        <f t="shared" ca="1" si="1753"/>
        <v>-74.883603706175734</v>
      </c>
    </row>
    <row r="3599" spans="1:29" s="48" customFormat="1" hidden="1" outlineLevel="1">
      <c r="A3599" s="53"/>
      <c r="B3599" s="104"/>
      <c r="C3599" s="52"/>
      <c r="D3599" s="52"/>
      <c r="E3599" s="55"/>
      <c r="F3599" s="107"/>
      <c r="G3599" s="52" t="str">
        <f>$G$13</f>
        <v>ENERGY</v>
      </c>
      <c r="H3599" s="57">
        <f t="shared" ref="H3599:AC3599" ca="1" si="1754">+H3582+H3590</f>
        <v>-3040.5680040756583</v>
      </c>
      <c r="I3599" s="57">
        <f t="shared" ca="1" si="1754"/>
        <v>-1189.7323281673437</v>
      </c>
      <c r="J3599" s="57">
        <f t="shared" ca="1" si="1754"/>
        <v>-343.23432478150897</v>
      </c>
      <c r="K3599" s="57">
        <f t="shared" ca="1" si="1754"/>
        <v>-4.7839538706514801</v>
      </c>
      <c r="L3599" s="57">
        <f t="shared" ca="1" si="1754"/>
        <v>-0.66879269666188967</v>
      </c>
      <c r="M3599" s="57">
        <f t="shared" ca="1" si="1754"/>
        <v>-348.68707134882237</v>
      </c>
      <c r="N3599" s="57">
        <f t="shared" ca="1" si="1754"/>
        <v>-222.69877623345417</v>
      </c>
      <c r="O3599" s="57">
        <f t="shared" ca="1" si="1754"/>
        <v>-39.71586933154024</v>
      </c>
      <c r="P3599" s="57">
        <f t="shared" ca="1" si="1754"/>
        <v>-8.0876054522367049</v>
      </c>
      <c r="Q3599" s="57">
        <f t="shared" ca="1" si="1754"/>
        <v>-0.30547159502021753</v>
      </c>
      <c r="R3599" s="57">
        <f t="shared" ca="1" si="1754"/>
        <v>-270.80772261225133</v>
      </c>
      <c r="S3599" s="57">
        <f t="shared" ca="1" si="1754"/>
        <v>-11.662738959637135</v>
      </c>
      <c r="T3599" s="57">
        <f t="shared" ca="1" si="1754"/>
        <v>-184.39012044367445</v>
      </c>
      <c r="U3599" s="57">
        <f t="shared" ca="1" si="1754"/>
        <v>-793.03189755214578</v>
      </c>
      <c r="V3599" s="57">
        <f t="shared" ca="1" si="1754"/>
        <v>-149.17758294235932</v>
      </c>
      <c r="W3599" s="57">
        <f t="shared" ca="1" si="1754"/>
        <v>-1138.2623398978167</v>
      </c>
      <c r="X3599" s="57">
        <f t="shared" ca="1" si="1754"/>
        <v>-61.173146208038467</v>
      </c>
      <c r="Y3599" s="57">
        <f t="shared" ca="1" si="1754"/>
        <v>-1.2274269760392646</v>
      </c>
      <c r="Z3599" s="57">
        <f t="shared" ca="1" si="1754"/>
        <v>-62.400573184077729</v>
      </c>
      <c r="AA3599" s="57">
        <f t="shared" ca="1" si="1754"/>
        <v>-1.0948701260331954</v>
      </c>
      <c r="AB3599" s="57">
        <f t="shared" ca="1" si="1754"/>
        <v>-24.524715851109896</v>
      </c>
      <c r="AC3599" s="57">
        <f t="shared" ca="1" si="1754"/>
        <v>-5.0583828882032389</v>
      </c>
    </row>
    <row r="3600" spans="1:29" s="48" customFormat="1" hidden="1" outlineLevel="1">
      <c r="A3600" s="53"/>
      <c r="B3600" s="104"/>
      <c r="C3600" s="52"/>
      <c r="D3600" s="52"/>
      <c r="E3600" s="55"/>
      <c r="F3600" s="107"/>
      <c r="G3600" s="52" t="str">
        <f>$G$14</f>
        <v>CUSTOMER</v>
      </c>
      <c r="H3600" s="57">
        <f t="shared" ref="H3600:AC3600" ca="1" si="1755">+H3583+H3591</f>
        <v>-22134.48278247202</v>
      </c>
      <c r="I3600" s="57">
        <f t="shared" ca="1" si="1755"/>
        <v>-10963.345885839637</v>
      </c>
      <c r="J3600" s="57">
        <f t="shared" ca="1" si="1755"/>
        <v>-3494.1766419874475</v>
      </c>
      <c r="K3600" s="57">
        <f t="shared" ca="1" si="1755"/>
        <v>-223.03759172314122</v>
      </c>
      <c r="L3600" s="57">
        <f t="shared" ca="1" si="1755"/>
        <v>-37.511955051095072</v>
      </c>
      <c r="M3600" s="57">
        <f t="shared" ca="1" si="1755"/>
        <v>-3754.7261887616837</v>
      </c>
      <c r="N3600" s="57">
        <f t="shared" ca="1" si="1755"/>
        <v>-272.41952630705566</v>
      </c>
      <c r="O3600" s="57">
        <f t="shared" ca="1" si="1755"/>
        <v>-78.744335147422078</v>
      </c>
      <c r="P3600" s="57">
        <f t="shared" ca="1" si="1755"/>
        <v>-92.240148525977105</v>
      </c>
      <c r="Q3600" s="57">
        <f t="shared" ca="1" si="1755"/>
        <v>-11.525181198235842</v>
      </c>
      <c r="R3600" s="57">
        <f t="shared" ca="1" si="1755"/>
        <v>-454.92919117869064</v>
      </c>
      <c r="S3600" s="57">
        <f t="shared" ca="1" si="1755"/>
        <v>-1.8037641384331187</v>
      </c>
      <c r="T3600" s="57">
        <f t="shared" ca="1" si="1755"/>
        <v>-55.890506274515197</v>
      </c>
      <c r="U3600" s="57">
        <f t="shared" ca="1" si="1755"/>
        <v>-155.04746790382649</v>
      </c>
      <c r="V3600" s="57">
        <f t="shared" ca="1" si="1755"/>
        <v>-46.102332928697763</v>
      </c>
      <c r="W3600" s="57">
        <f t="shared" ca="1" si="1755"/>
        <v>-258.84407124547255</v>
      </c>
      <c r="X3600" s="57">
        <f t="shared" ca="1" si="1755"/>
        <v>-55.051414589780443</v>
      </c>
      <c r="Y3600" s="57">
        <f t="shared" ca="1" si="1755"/>
        <v>-1.0308321560532567</v>
      </c>
      <c r="Z3600" s="57">
        <f t="shared" ca="1" si="1755"/>
        <v>-56.0822467458337</v>
      </c>
      <c r="AA3600" s="57">
        <f t="shared" ca="1" si="1755"/>
        <v>-5.3255908872842177</v>
      </c>
      <c r="AB3600" s="57">
        <f t="shared" ca="1" si="1755"/>
        <v>-5852.515880152474</v>
      </c>
      <c r="AC3600" s="57">
        <f t="shared" ca="1" si="1755"/>
        <v>-788.7137276609443</v>
      </c>
    </row>
    <row r="3601" spans="1:29" s="48" customFormat="1" collapsed="1">
      <c r="A3601" s="53"/>
      <c r="B3601" s="104" t="s">
        <v>427</v>
      </c>
      <c r="C3601" s="102"/>
      <c r="D3601" s="52"/>
      <c r="E3601" s="57">
        <f>+E3584+E3592</f>
        <v>-445900</v>
      </c>
      <c r="F3601" s="175"/>
      <c r="G3601" s="52" t="str">
        <f>$G$15</f>
        <v>TOTAL</v>
      </c>
      <c r="H3601" s="57">
        <f t="shared" ref="H3601:AC3601" ca="1" si="1756">+H3584+H3592</f>
        <v>-445900.00000000006</v>
      </c>
      <c r="I3601" s="57">
        <f t="shared" ca="1" si="1756"/>
        <v>-252935.97384112483</v>
      </c>
      <c r="J3601" s="57">
        <f t="shared" ca="1" si="1756"/>
        <v>-58957.219179285603</v>
      </c>
      <c r="K3601" s="57">
        <f t="shared" ca="1" si="1756"/>
        <v>-897.63880425287005</v>
      </c>
      <c r="L3601" s="57">
        <f t="shared" ca="1" si="1756"/>
        <v>-103.97102616449477</v>
      </c>
      <c r="M3601" s="57">
        <f t="shared" ca="1" si="1756"/>
        <v>-59958.829009702968</v>
      </c>
      <c r="N3601" s="57">
        <f t="shared" ca="1" si="1756"/>
        <v>-32361.389244581922</v>
      </c>
      <c r="O3601" s="57">
        <f t="shared" ca="1" si="1756"/>
        <v>-5204.2614184603035</v>
      </c>
      <c r="P3601" s="57">
        <f t="shared" ca="1" si="1756"/>
        <v>-832.28094964801903</v>
      </c>
      <c r="Q3601" s="57">
        <f t="shared" ca="1" si="1756"/>
        <v>-36.590047197407031</v>
      </c>
      <c r="R3601" s="57">
        <f t="shared" ca="1" si="1756"/>
        <v>-38434.52165988765</v>
      </c>
      <c r="S3601" s="57">
        <f t="shared" ca="1" si="1756"/>
        <v>-1464.981405261886</v>
      </c>
      <c r="T3601" s="57">
        <f t="shared" ca="1" si="1756"/>
        <v>-18233.433614541435</v>
      </c>
      <c r="U3601" s="57">
        <f t="shared" ca="1" si="1756"/>
        <v>-50107.985200954237</v>
      </c>
      <c r="V3601" s="57">
        <f t="shared" ca="1" si="1756"/>
        <v>-8143.4699509144311</v>
      </c>
      <c r="W3601" s="57">
        <f t="shared" ca="1" si="1756"/>
        <v>-77949.870171671981</v>
      </c>
      <c r="X3601" s="57">
        <f t="shared" ca="1" si="1756"/>
        <v>-8887.4816477026397</v>
      </c>
      <c r="Y3601" s="57">
        <f t="shared" ca="1" si="1756"/>
        <v>-157.90998005674675</v>
      </c>
      <c r="Z3601" s="57">
        <f t="shared" ca="1" si="1756"/>
        <v>-9045.3916277593871</v>
      </c>
      <c r="AA3601" s="57">
        <f t="shared" ca="1" si="1756"/>
        <v>-120.78638440498233</v>
      </c>
      <c r="AB3601" s="57">
        <f t="shared" ca="1" si="1756"/>
        <v>-6526.7605798713348</v>
      </c>
      <c r="AC3601" s="57">
        <f t="shared" ca="1" si="1756"/>
        <v>-927.86672557697341</v>
      </c>
    </row>
    <row r="3602" spans="1:29" s="48" customFormat="1">
      <c r="A3602" s="53"/>
      <c r="B3602" s="104"/>
      <c r="C3602" s="52"/>
      <c r="D3602" s="52"/>
      <c r="E3602" s="55"/>
      <c r="F3602" s="107"/>
      <c r="G3602" s="52"/>
      <c r="H3602" s="50"/>
      <c r="I3602" s="51"/>
      <c r="J3602" s="51"/>
      <c r="K3602" s="51"/>
      <c r="L3602" s="51"/>
      <c r="M3602" s="51"/>
      <c r="N3602" s="51"/>
      <c r="O3602" s="51"/>
      <c r="P3602" s="51"/>
      <c r="Q3602" s="51"/>
      <c r="R3602" s="51"/>
      <c r="S3602" s="51"/>
      <c r="T3602" s="51"/>
      <c r="U3602" s="51"/>
      <c r="V3602" s="51"/>
      <c r="W3602" s="51"/>
      <c r="X3602" s="51"/>
      <c r="Y3602" s="51"/>
      <c r="Z3602" s="51"/>
      <c r="AA3602" s="51"/>
      <c r="AB3602" s="51"/>
      <c r="AC3602" s="51"/>
    </row>
    <row r="3603" spans="1:29" hidden="1" outlineLevel="1">
      <c r="E3603" s="11"/>
      <c r="F3603" s="107"/>
      <c r="G3603" s="52" t="str">
        <f>$G$8</f>
        <v>PRODUCTION</v>
      </c>
      <c r="H3603" s="50">
        <f t="shared" ref="H3603:AC3603" ca="1" si="1757">+H3559+H3594</f>
        <v>-1811082.3021447265</v>
      </c>
      <c r="I3603" s="50">
        <f t="shared" ca="1" si="1757"/>
        <v>-1525686.70397049</v>
      </c>
      <c r="J3603" s="50">
        <f t="shared" ca="1" si="1757"/>
        <v>-8583.6411747817056</v>
      </c>
      <c r="K3603" s="50">
        <f t="shared" ca="1" si="1757"/>
        <v>-2600.8110694496449</v>
      </c>
      <c r="L3603" s="50">
        <f t="shared" ca="1" si="1757"/>
        <v>67.006896465233893</v>
      </c>
      <c r="M3603" s="50">
        <f t="shared" ca="1" si="1757"/>
        <v>-11117.445347766148</v>
      </c>
      <c r="N3603" s="50">
        <f t="shared" ca="1" si="1757"/>
        <v>-62475.99114702981</v>
      </c>
      <c r="O3603" s="50">
        <f t="shared" ca="1" si="1757"/>
        <v>7158.5125419189317</v>
      </c>
      <c r="P3603" s="50">
        <f t="shared" ca="1" si="1757"/>
        <v>-2594.0188345858433</v>
      </c>
      <c r="Q3603" s="50">
        <f t="shared" ca="1" si="1757"/>
        <v>-418.22678447475761</v>
      </c>
      <c r="R3603" s="50">
        <f t="shared" ca="1" si="1757"/>
        <v>-58329.724224171274</v>
      </c>
      <c r="S3603" s="50">
        <f t="shared" ca="1" si="1757"/>
        <v>-3348.9810520840729</v>
      </c>
      <c r="T3603" s="50">
        <f t="shared" ca="1" si="1757"/>
        <v>26694.98327058096</v>
      </c>
      <c r="U3603" s="50">
        <f t="shared" ca="1" si="1757"/>
        <v>-260852.36948392325</v>
      </c>
      <c r="V3603" s="50">
        <f t="shared" ca="1" si="1757"/>
        <v>18093.925862026594</v>
      </c>
      <c r="W3603" s="50">
        <f t="shared" ca="1" si="1757"/>
        <v>-219412.44140339881</v>
      </c>
      <c r="X3603" s="50">
        <f t="shared" ca="1" si="1757"/>
        <v>-1225.6518558126866</v>
      </c>
      <c r="Y3603" s="50">
        <f t="shared" ca="1" si="1757"/>
        <v>-411.9577043300751</v>
      </c>
      <c r="Z3603" s="50">
        <f t="shared" ca="1" si="1757"/>
        <v>-1637.6095601427162</v>
      </c>
      <c r="AA3603" s="50">
        <f t="shared" ca="1" si="1757"/>
        <v>235.09305498298465</v>
      </c>
      <c r="AB3603" s="50">
        <f t="shared" ca="1" si="1757"/>
        <v>3851.0089695697088</v>
      </c>
      <c r="AC3603" s="50">
        <f t="shared" ca="1" si="1757"/>
        <v>1015.5203366930813</v>
      </c>
    </row>
    <row r="3604" spans="1:29" hidden="1" outlineLevel="1">
      <c r="E3604" s="11"/>
      <c r="F3604" s="107"/>
      <c r="G3604" s="52" t="str">
        <f>$G$9</f>
        <v>BULKTRAN</v>
      </c>
      <c r="H3604" s="50">
        <f t="shared" ref="H3604:AC3604" ca="1" si="1758">+H3560+H3595</f>
        <v>-437288.70925616717</v>
      </c>
      <c r="I3604" s="50">
        <f t="shared" ca="1" si="1758"/>
        <v>-817580.05072252138</v>
      </c>
      <c r="J3604" s="50">
        <f t="shared" ca="1" si="1758"/>
        <v>18412.842076898734</v>
      </c>
      <c r="K3604" s="50">
        <f t="shared" ca="1" si="1758"/>
        <v>-901.63867011446007</v>
      </c>
      <c r="L3604" s="50">
        <f t="shared" ca="1" si="1758"/>
        <v>-955.8301684554034</v>
      </c>
      <c r="M3604" s="50">
        <f t="shared" ca="1" si="1758"/>
        <v>16555.373238328848</v>
      </c>
      <c r="N3604" s="50">
        <f t="shared" ca="1" si="1758"/>
        <v>-2719.4627828432021</v>
      </c>
      <c r="O3604" s="50">
        <f t="shared" ca="1" si="1758"/>
        <v>21017.19577398754</v>
      </c>
      <c r="P3604" s="50">
        <f t="shared" ca="1" si="1758"/>
        <v>1689.7967666055106</v>
      </c>
      <c r="Q3604" s="50">
        <f t="shared" ca="1" si="1758"/>
        <v>-313.95882611061967</v>
      </c>
      <c r="R3604" s="50">
        <f t="shared" ca="1" si="1758"/>
        <v>19673.570931639202</v>
      </c>
      <c r="S3604" s="50">
        <f t="shared" ca="1" si="1758"/>
        <v>-1863.3268513358107</v>
      </c>
      <c r="T3604" s="50">
        <f t="shared" ca="1" si="1758"/>
        <v>80699.632245643195</v>
      </c>
      <c r="U3604" s="50">
        <f t="shared" ca="1" si="1758"/>
        <v>184972.85737602849</v>
      </c>
      <c r="V3604" s="50">
        <f t="shared" ca="1" si="1758"/>
        <v>72869.786914106386</v>
      </c>
      <c r="W3604" s="50">
        <f t="shared" ca="1" si="1758"/>
        <v>336678.9496844422</v>
      </c>
      <c r="X3604" s="50">
        <f t="shared" ca="1" si="1758"/>
        <v>4600.7465021806338</v>
      </c>
      <c r="Y3604" s="50">
        <f t="shared" ca="1" si="1758"/>
        <v>-167.93945260400295</v>
      </c>
      <c r="Z3604" s="50">
        <f t="shared" ca="1" si="1758"/>
        <v>4432.8070495766297</v>
      </c>
      <c r="AA3604" s="50">
        <f t="shared" ca="1" si="1758"/>
        <v>165.18658818686473</v>
      </c>
      <c r="AB3604" s="50">
        <f t="shared" ca="1" si="1758"/>
        <v>2222.2576981766679</v>
      </c>
      <c r="AC3604" s="50">
        <f t="shared" ca="1" si="1758"/>
        <v>563.19627600424519</v>
      </c>
    </row>
    <row r="3605" spans="1:29" hidden="1" outlineLevel="1">
      <c r="E3605" s="11"/>
      <c r="F3605" s="107"/>
      <c r="G3605" s="52" t="str">
        <f>$G$10</f>
        <v>SUBTRAN</v>
      </c>
      <c r="H3605" s="50">
        <f t="shared" ref="H3605:AC3605" ca="1" si="1759">+H3561+H3596</f>
        <v>-133111.7835752269</v>
      </c>
      <c r="I3605" s="50">
        <f t="shared" ca="1" si="1759"/>
        <v>-219890.4546058558</v>
      </c>
      <c r="J3605" s="50">
        <f t="shared" ca="1" si="1759"/>
        <v>3703.3906131573558</v>
      </c>
      <c r="K3605" s="50">
        <f t="shared" ca="1" si="1759"/>
        <v>-256.52878087147496</v>
      </c>
      <c r="L3605" s="50">
        <f t="shared" ca="1" si="1759"/>
        <v>-309.80325214766157</v>
      </c>
      <c r="M3605" s="50">
        <f t="shared" ca="1" si="1759"/>
        <v>3137.0585801382058</v>
      </c>
      <c r="N3605" s="50">
        <f t="shared" ca="1" si="1759"/>
        <v>-1359.4540272441459</v>
      </c>
      <c r="O3605" s="50">
        <f t="shared" ca="1" si="1759"/>
        <v>5285.2056002064119</v>
      </c>
      <c r="P3605" s="50">
        <f t="shared" ca="1" si="1759"/>
        <v>530.26267812149626</v>
      </c>
      <c r="Q3605" s="50">
        <f t="shared" ca="1" si="1759"/>
        <v>0</v>
      </c>
      <c r="R3605" s="50">
        <f t="shared" ca="1" si="1759"/>
        <v>4456.0142510837577</v>
      </c>
      <c r="S3605" s="50">
        <f t="shared" ca="1" si="1759"/>
        <v>-485.15012041771985</v>
      </c>
      <c r="T3605" s="50">
        <f t="shared" ca="1" si="1759"/>
        <v>20063.610137147025</v>
      </c>
      <c r="U3605" s="50">
        <f t="shared" ca="1" si="1759"/>
        <v>58612.828672817479</v>
      </c>
      <c r="V3605" s="50">
        <f t="shared" ca="1" si="1759"/>
        <v>0</v>
      </c>
      <c r="W3605" s="50">
        <f t="shared" ca="1" si="1759"/>
        <v>78191.28868954684</v>
      </c>
      <c r="X3605" s="50">
        <f t="shared" ca="1" si="1759"/>
        <v>1000.8989489386656</v>
      </c>
      <c r="Y3605" s="50">
        <f t="shared" ca="1" si="1759"/>
        <v>-46.917793935388005</v>
      </c>
      <c r="Z3605" s="50">
        <f t="shared" ca="1" si="1759"/>
        <v>953.98115500327788</v>
      </c>
      <c r="AA3605" s="50">
        <f t="shared" ca="1" si="1759"/>
        <v>40.328354856909158</v>
      </c>
      <c r="AB3605" s="50">
        <f t="shared" ca="1" si="1759"/>
        <v>0</v>
      </c>
      <c r="AC3605" s="50">
        <f t="shared" ca="1" si="1759"/>
        <v>0</v>
      </c>
    </row>
    <row r="3606" spans="1:29" hidden="1" outlineLevel="1">
      <c r="E3606" s="11"/>
      <c r="F3606" s="107"/>
      <c r="G3606" s="52" t="str">
        <f>$G$11</f>
        <v>DISTPRI</v>
      </c>
      <c r="H3606" s="50">
        <f t="shared" ref="H3606:AC3606" ca="1" si="1760">+H3562+H3597</f>
        <v>-866070.14241868141</v>
      </c>
      <c r="I3606" s="50">
        <f t="shared" ca="1" si="1760"/>
        <v>-1003716.0961435715</v>
      </c>
      <c r="J3606" s="50">
        <f t="shared" ca="1" si="1760"/>
        <v>42790.766339116264</v>
      </c>
      <c r="K3606" s="50">
        <f t="shared" ca="1" si="1760"/>
        <v>-1159.6414294789786</v>
      </c>
      <c r="L3606" s="50">
        <f t="shared" ca="1" si="1760"/>
        <v>0</v>
      </c>
      <c r="M3606" s="50">
        <f t="shared" ca="1" si="1760"/>
        <v>41631.124909637161</v>
      </c>
      <c r="N3606" s="50">
        <f t="shared" ca="1" si="1760"/>
        <v>-5646.9621265363476</v>
      </c>
      <c r="O3606" s="50">
        <f t="shared" ca="1" si="1760"/>
        <v>20302.64739064487</v>
      </c>
      <c r="P3606" s="50">
        <f t="shared" ca="1" si="1760"/>
        <v>0</v>
      </c>
      <c r="Q3606" s="50">
        <f t="shared" ca="1" si="1760"/>
        <v>0</v>
      </c>
      <c r="R3606" s="50">
        <f t="shared" ca="1" si="1760"/>
        <v>14655.68526410853</v>
      </c>
      <c r="S3606" s="50">
        <f t="shared" ca="1" si="1760"/>
        <v>-1524.4266883467701</v>
      </c>
      <c r="T3606" s="50">
        <f t="shared" ca="1" si="1760"/>
        <v>74805.096651957792</v>
      </c>
      <c r="U3606" s="50">
        <f t="shared" ca="1" si="1760"/>
        <v>0</v>
      </c>
      <c r="V3606" s="50">
        <f t="shared" ca="1" si="1760"/>
        <v>0</v>
      </c>
      <c r="W3606" s="50">
        <f t="shared" ca="1" si="1760"/>
        <v>73280.66996361097</v>
      </c>
      <c r="X3606" s="50">
        <f t="shared" ca="1" si="1760"/>
        <v>7971.3934978620373</v>
      </c>
      <c r="Y3606" s="50">
        <f t="shared" ca="1" si="1760"/>
        <v>-161.60005505901759</v>
      </c>
      <c r="Z3606" s="50">
        <f t="shared" ca="1" si="1760"/>
        <v>7809.793442803013</v>
      </c>
      <c r="AA3606" s="50">
        <f t="shared" ca="1" si="1760"/>
        <v>268.6801447317236</v>
      </c>
      <c r="AB3606" s="50">
        <f t="shared" ca="1" si="1760"/>
        <v>0</v>
      </c>
      <c r="AC3606" s="50">
        <f t="shared" ca="1" si="1760"/>
        <v>0</v>
      </c>
    </row>
    <row r="3607" spans="1:29" hidden="1" outlineLevel="1">
      <c r="E3607" s="11"/>
      <c r="F3607" s="107"/>
      <c r="G3607" s="52" t="str">
        <f>$G$12</f>
        <v>DISTSEC</v>
      </c>
      <c r="H3607" s="50">
        <f t="shared" ref="H3607:AC3607" ca="1" si="1761">+H3563+H3598</f>
        <v>-521258.95982700452</v>
      </c>
      <c r="I3607" s="50">
        <f t="shared" ca="1" si="1761"/>
        <v>-550246.64713219518</v>
      </c>
      <c r="J3607" s="50">
        <f t="shared" ca="1" si="1761"/>
        <v>18513.08065555678</v>
      </c>
      <c r="K3607" s="50">
        <f t="shared" ca="1" si="1761"/>
        <v>0</v>
      </c>
      <c r="L3607" s="50">
        <f t="shared" ca="1" si="1761"/>
        <v>0</v>
      </c>
      <c r="M3607" s="50">
        <f t="shared" ca="1" si="1761"/>
        <v>18513.08065555678</v>
      </c>
      <c r="N3607" s="50">
        <f t="shared" ca="1" si="1761"/>
        <v>-2527.3842430799914</v>
      </c>
      <c r="O3607" s="50">
        <f t="shared" ca="1" si="1761"/>
        <v>0</v>
      </c>
      <c r="P3607" s="50">
        <f t="shared" ca="1" si="1761"/>
        <v>0</v>
      </c>
      <c r="Q3607" s="50">
        <f t="shared" ca="1" si="1761"/>
        <v>0</v>
      </c>
      <c r="R3607" s="50">
        <f t="shared" ca="1" si="1761"/>
        <v>-2527.3842430799914</v>
      </c>
      <c r="S3607" s="50">
        <f t="shared" ca="1" si="1761"/>
        <v>-541.46623780460186</v>
      </c>
      <c r="T3607" s="50">
        <f t="shared" ca="1" si="1761"/>
        <v>0</v>
      </c>
      <c r="U3607" s="50">
        <f t="shared" ca="1" si="1761"/>
        <v>0</v>
      </c>
      <c r="V3607" s="50">
        <f t="shared" ca="1" si="1761"/>
        <v>0</v>
      </c>
      <c r="W3607" s="50">
        <f t="shared" ca="1" si="1761"/>
        <v>-541.46623780460186</v>
      </c>
      <c r="X3607" s="50">
        <f t="shared" ca="1" si="1761"/>
        <v>3129.4389700317101</v>
      </c>
      <c r="Y3607" s="50">
        <f t="shared" ca="1" si="1761"/>
        <v>0</v>
      </c>
      <c r="Z3607" s="50">
        <f t="shared" ca="1" si="1761"/>
        <v>3129.4389700317101</v>
      </c>
      <c r="AA3607" s="50">
        <f t="shared" ca="1" si="1761"/>
        <v>96.782855382568343</v>
      </c>
      <c r="AB3607" s="50">
        <f t="shared" ca="1" si="1761"/>
        <v>8212.626302804616</v>
      </c>
      <c r="AC3607" s="50">
        <f t="shared" ca="1" si="1761"/>
        <v>2104.6090023002266</v>
      </c>
    </row>
    <row r="3608" spans="1:29" hidden="1" outlineLevel="1">
      <c r="E3608" s="11"/>
      <c r="F3608" s="107"/>
      <c r="G3608" s="52" t="str">
        <f>$G$13</f>
        <v>ENERGY</v>
      </c>
      <c r="H3608" s="50">
        <f t="shared" ref="H3608:AC3608" ca="1" si="1762">+H3564+H3599</f>
        <v>-671160.55648947496</v>
      </c>
      <c r="I3608" s="50">
        <f t="shared" ca="1" si="1762"/>
        <v>-7478.6447642146677</v>
      </c>
      <c r="J3608" s="50">
        <f t="shared" ca="1" si="1762"/>
        <v>-9657.2218766384121</v>
      </c>
      <c r="K3608" s="50">
        <f t="shared" ca="1" si="1762"/>
        <v>-407.09410256066053</v>
      </c>
      <c r="L3608" s="50">
        <f t="shared" ca="1" si="1762"/>
        <v>1101.3454196933428</v>
      </c>
      <c r="M3608" s="50">
        <f t="shared" ca="1" si="1762"/>
        <v>-8962.9705595056221</v>
      </c>
      <c r="N3608" s="50">
        <f t="shared" ca="1" si="1762"/>
        <v>-26880.722742696016</v>
      </c>
      <c r="O3608" s="50">
        <f t="shared" ca="1" si="1762"/>
        <v>-14969.18885149537</v>
      </c>
      <c r="P3608" s="50">
        <f t="shared" ca="1" si="1762"/>
        <v>-2921.1344076331543</v>
      </c>
      <c r="Q3608" s="50">
        <f t="shared" ca="1" si="1762"/>
        <v>91.249934087420328</v>
      </c>
      <c r="R3608" s="50">
        <f t="shared" ca="1" si="1762"/>
        <v>-44679.796067737232</v>
      </c>
      <c r="S3608" s="50">
        <f t="shared" ca="1" si="1762"/>
        <v>359.41956731970214</v>
      </c>
      <c r="T3608" s="50">
        <f t="shared" ca="1" si="1762"/>
        <v>-75639.293621322708</v>
      </c>
      <c r="U3608" s="50">
        <f t="shared" ca="1" si="1762"/>
        <v>-448777.87165255414</v>
      </c>
      <c r="V3608" s="50">
        <f t="shared" ca="1" si="1762"/>
        <v>-84033.159510979443</v>
      </c>
      <c r="W3608" s="50">
        <f t="shared" ca="1" si="1762"/>
        <v>-608090.90521753707</v>
      </c>
      <c r="X3608" s="50">
        <f t="shared" ca="1" si="1762"/>
        <v>-3316.7616453197029</v>
      </c>
      <c r="Y3608" s="50">
        <f t="shared" ca="1" si="1762"/>
        <v>-29.124765954237372</v>
      </c>
      <c r="Z3608" s="50">
        <f t="shared" ca="1" si="1762"/>
        <v>-3345.8864112739589</v>
      </c>
      <c r="AA3608" s="50">
        <f t="shared" ca="1" si="1762"/>
        <v>3.0946794002023381E-2</v>
      </c>
      <c r="AB3608" s="50">
        <f t="shared" ca="1" si="1762"/>
        <v>1015.8037266608721</v>
      </c>
      <c r="AC3608" s="50">
        <f t="shared" ca="1" si="1762"/>
        <v>381.81185733785378</v>
      </c>
    </row>
    <row r="3609" spans="1:29" hidden="1" outlineLevel="1">
      <c r="E3609" s="11"/>
      <c r="F3609" s="107"/>
      <c r="G3609" s="52" t="str">
        <f>$G$14</f>
        <v>CUSTOMER</v>
      </c>
      <c r="H3609" s="50">
        <f t="shared" ref="H3609:AC3609" ca="1" si="1763">+H3565+H3600</f>
        <v>6000.2966819853355</v>
      </c>
      <c r="I3609" s="50">
        <f t="shared" ca="1" si="1763"/>
        <v>-162444.60245685288</v>
      </c>
      <c r="J3609" s="50">
        <f t="shared" ca="1" si="1763"/>
        <v>11082.219155371042</v>
      </c>
      <c r="K3609" s="50">
        <f t="shared" ca="1" si="1763"/>
        <v>-1218.0633474253527</v>
      </c>
      <c r="L3609" s="50">
        <f t="shared" ca="1" si="1763"/>
        <v>-572.14339237366016</v>
      </c>
      <c r="M3609" s="50">
        <f t="shared" ca="1" si="1763"/>
        <v>9292.0124155720387</v>
      </c>
      <c r="N3609" s="50">
        <f t="shared" ca="1" si="1763"/>
        <v>-209.09920081363461</v>
      </c>
      <c r="O3609" s="50">
        <f t="shared" ca="1" si="1763"/>
        <v>937.08368577192505</v>
      </c>
      <c r="P3609" s="50">
        <f t="shared" ca="1" si="1763"/>
        <v>189.10455005590373</v>
      </c>
      <c r="Q3609" s="50">
        <f t="shared" ca="1" si="1763"/>
        <v>-314.73342302092288</v>
      </c>
      <c r="R3609" s="50">
        <f t="shared" ca="1" si="1763"/>
        <v>602.3556119932698</v>
      </c>
      <c r="S3609" s="50">
        <f t="shared" ca="1" si="1763"/>
        <v>-6.1534371186458978</v>
      </c>
      <c r="T3609" s="50">
        <f t="shared" ca="1" si="1763"/>
        <v>699.40692083048032</v>
      </c>
      <c r="U3609" s="50">
        <f t="shared" ca="1" si="1763"/>
        <v>339.82502674344323</v>
      </c>
      <c r="V3609" s="50">
        <f t="shared" ca="1" si="1763"/>
        <v>698.46100599258648</v>
      </c>
      <c r="W3609" s="50">
        <f t="shared" ca="1" si="1763"/>
        <v>1731.5395164478618</v>
      </c>
      <c r="X3609" s="50">
        <f t="shared" ca="1" si="1763"/>
        <v>187.19183886504243</v>
      </c>
      <c r="Y3609" s="50">
        <f t="shared" ca="1" si="1763"/>
        <v>-3.2105673873055709</v>
      </c>
      <c r="Z3609" s="50">
        <f t="shared" ca="1" si="1763"/>
        <v>183.98127147773698</v>
      </c>
      <c r="AA3609" s="50">
        <f t="shared" ca="1" si="1763"/>
        <v>46.248449322539471</v>
      </c>
      <c r="AB3609" s="50">
        <f t="shared" ca="1" si="1763"/>
        <v>134410.7440845847</v>
      </c>
      <c r="AC3609" s="50">
        <f t="shared" ca="1" si="1763"/>
        <v>22178.017789440375</v>
      </c>
    </row>
    <row r="3610" spans="1:29" collapsed="1">
      <c r="B3610" s="104" t="s">
        <v>525</v>
      </c>
      <c r="E3610" s="57">
        <f>+E3566+E3601</f>
        <v>-4433972.1570293019</v>
      </c>
      <c r="F3610" s="175"/>
      <c r="G3610" s="52" t="str">
        <f>$G$15</f>
        <v>TOTAL</v>
      </c>
      <c r="H3610" s="50">
        <f t="shared" ref="H3610:AC3610" ca="1" si="1764">+H3566+H3601</f>
        <v>-4433972.1570292925</v>
      </c>
      <c r="I3610" s="50">
        <f t="shared" ca="1" si="1764"/>
        <v>-4287043.1997957015</v>
      </c>
      <c r="J3610" s="50">
        <f t="shared" ca="1" si="1764"/>
        <v>76261.435788679752</v>
      </c>
      <c r="K3610" s="50">
        <f t="shared" ca="1" si="1764"/>
        <v>-6543.7773999005622</v>
      </c>
      <c r="L3610" s="50">
        <f t="shared" ca="1" si="1764"/>
        <v>-669.42449681815674</v>
      </c>
      <c r="M3610" s="50">
        <f t="shared" ca="1" si="1764"/>
        <v>69048.233891960816</v>
      </c>
      <c r="N3610" s="50">
        <f t="shared" ca="1" si="1764"/>
        <v>-101819.07627024414</v>
      </c>
      <c r="O3610" s="50">
        <f t="shared" ca="1" si="1764"/>
        <v>39731.456141034338</v>
      </c>
      <c r="P3610" s="50">
        <f t="shared" ca="1" si="1764"/>
        <v>-3105.9892474360968</v>
      </c>
      <c r="Q3610" s="50">
        <f t="shared" ca="1" si="1764"/>
        <v>-955.66909951887953</v>
      </c>
      <c r="R3610" s="50">
        <f t="shared" ca="1" si="1764"/>
        <v>-66149.278476164502</v>
      </c>
      <c r="S3610" s="50">
        <f t="shared" ca="1" si="1764"/>
        <v>-7410.0848197879295</v>
      </c>
      <c r="T3610" s="50">
        <f t="shared" ca="1" si="1764"/>
        <v>127323.43560483662</v>
      </c>
      <c r="U3610" s="50">
        <f t="shared" ca="1" si="1764"/>
        <v>-465704.73006088723</v>
      </c>
      <c r="V3610" s="50">
        <f t="shared" ca="1" si="1764"/>
        <v>7629.0142711459912</v>
      </c>
      <c r="W3610" s="50">
        <f t="shared" ca="1" si="1764"/>
        <v>-338162.36500469263</v>
      </c>
      <c r="X3610" s="50">
        <f t="shared" ca="1" si="1764"/>
        <v>12347.256256745735</v>
      </c>
      <c r="Y3610" s="50">
        <f t="shared" ca="1" si="1764"/>
        <v>-820.75033927002983</v>
      </c>
      <c r="Z3610" s="50">
        <f t="shared" ca="1" si="1764"/>
        <v>11526.505917475652</v>
      </c>
      <c r="AA3610" s="50">
        <f t="shared" ca="1" si="1764"/>
        <v>852.35039425759498</v>
      </c>
      <c r="AB3610" s="50">
        <f t="shared" ca="1" si="1764"/>
        <v>149712.44078179661</v>
      </c>
      <c r="AC3610" s="50">
        <f t="shared" ca="1" si="1764"/>
        <v>26243.155261775803</v>
      </c>
    </row>
    <row r="3612" spans="1:29" hidden="1" outlineLevel="1">
      <c r="E3612" s="11"/>
      <c r="F3612" s="107"/>
      <c r="G3612" s="52" t="str">
        <f>$G$8</f>
        <v>PRODUCTION</v>
      </c>
      <c r="H3612" s="50">
        <f t="shared" ref="H3612:AC3612" ca="1" si="1765">+H2614+H3364-H3559</f>
        <v>-24514587.029882073</v>
      </c>
      <c r="I3612" s="50">
        <f t="shared" ca="1" si="1765"/>
        <v>-22163427.182942279</v>
      </c>
      <c r="J3612" s="50">
        <f t="shared" ca="1" si="1765"/>
        <v>414849.14395233052</v>
      </c>
      <c r="K3612" s="50">
        <f t="shared" ca="1" si="1765"/>
        <v>-34135.900481533579</v>
      </c>
      <c r="L3612" s="50">
        <f t="shared" ca="1" si="1765"/>
        <v>2148.1545842592791</v>
      </c>
      <c r="M3612" s="50">
        <f t="shared" ca="1" si="1765"/>
        <v>382861.3980550557</v>
      </c>
      <c r="N3612" s="50">
        <f t="shared" ca="1" si="1765"/>
        <v>-675584.92631363519</v>
      </c>
      <c r="O3612" s="50">
        <f t="shared" ca="1" si="1765"/>
        <v>174082.88691048889</v>
      </c>
      <c r="P3612" s="50">
        <f t="shared" ca="1" si="1765"/>
        <v>-29755.753273370323</v>
      </c>
      <c r="Q3612" s="50">
        <f t="shared" ca="1" si="1765"/>
        <v>-6271.3177391319869</v>
      </c>
      <c r="R3612" s="50">
        <f t="shared" ca="1" si="1765"/>
        <v>-537529.11041564541</v>
      </c>
      <c r="S3612" s="50">
        <f t="shared" ca="1" si="1765"/>
        <v>-38270.045766971198</v>
      </c>
      <c r="T3612" s="50">
        <f t="shared" ca="1" si="1765"/>
        <v>639673.40488320834</v>
      </c>
      <c r="U3612" s="50">
        <f t="shared" ca="1" si="1765"/>
        <v>-3390033.6181343724</v>
      </c>
      <c r="V3612" s="50">
        <f t="shared" ca="1" si="1765"/>
        <v>436740.58716899459</v>
      </c>
      <c r="W3612" s="50">
        <f t="shared" ca="1" si="1765"/>
        <v>-2351889.671849126</v>
      </c>
      <c r="X3612" s="50">
        <f t="shared" ca="1" si="1765"/>
        <v>70609.510762720121</v>
      </c>
      <c r="Y3612" s="50">
        <f t="shared" ca="1" si="1765"/>
        <v>-4820.7098444446765</v>
      </c>
      <c r="Z3612" s="50">
        <f t="shared" ca="1" si="1765"/>
        <v>65788.800918276174</v>
      </c>
      <c r="AA3612" s="50">
        <f t="shared" ca="1" si="1765"/>
        <v>4971.9390333678284</v>
      </c>
      <c r="AB3612" s="50">
        <f t="shared" ca="1" si="1765"/>
        <v>67220.438979882267</v>
      </c>
      <c r="AC3612" s="50">
        <f t="shared" ca="1" si="1765"/>
        <v>17416.358338448699</v>
      </c>
    </row>
    <row r="3613" spans="1:29" hidden="1" outlineLevel="1">
      <c r="E3613" s="11"/>
      <c r="F3613" s="107"/>
      <c r="G3613" s="52" t="str">
        <f>$G$9</f>
        <v>BULKTRAN</v>
      </c>
      <c r="H3613" s="50">
        <f t="shared" ref="H3613:AC3613" ca="1" si="1766">+H2615+H3365-H3560</f>
        <v>-4528976.0526166167</v>
      </c>
      <c r="I3613" s="50">
        <f t="shared" ca="1" si="1766"/>
        <v>-11859848.376364419</v>
      </c>
      <c r="J3613" s="50">
        <f t="shared" ca="1" si="1766"/>
        <v>596337.82305991277</v>
      </c>
      <c r="K3613" s="50">
        <f t="shared" ca="1" si="1766"/>
        <v>-10324.488216743492</v>
      </c>
      <c r="L3613" s="50">
        <f t="shared" ca="1" si="1766"/>
        <v>-14789.108301189395</v>
      </c>
      <c r="M3613" s="50">
        <f t="shared" ca="1" si="1766"/>
        <v>571224.22654197959</v>
      </c>
      <c r="N3613" s="50">
        <f t="shared" ca="1" si="1766"/>
        <v>134976.83665808165</v>
      </c>
      <c r="O3613" s="50">
        <f t="shared" ca="1" si="1766"/>
        <v>369996.39486436063</v>
      </c>
      <c r="P3613" s="50">
        <f t="shared" ca="1" si="1766"/>
        <v>33667.223363312762</v>
      </c>
      <c r="Q3613" s="50">
        <f t="shared" ca="1" si="1766"/>
        <v>-4802.1065719677317</v>
      </c>
      <c r="R3613" s="50">
        <f t="shared" ca="1" si="1766"/>
        <v>533838.34831378702</v>
      </c>
      <c r="S3613" s="50">
        <f t="shared" ca="1" si="1766"/>
        <v>-21500.690741059363</v>
      </c>
      <c r="T3613" s="50">
        <f t="shared" ca="1" si="1766"/>
        <v>1411971.8562602622</v>
      </c>
      <c r="U3613" s="50">
        <f t="shared" ca="1" si="1766"/>
        <v>3411498.8664372945</v>
      </c>
      <c r="V3613" s="50">
        <f t="shared" ca="1" si="1766"/>
        <v>1250968.9767744972</v>
      </c>
      <c r="W3613" s="50">
        <f t="shared" ca="1" si="1766"/>
        <v>6052939.0087309936</v>
      </c>
      <c r="X3613" s="50">
        <f t="shared" ca="1" si="1766"/>
        <v>123031.83272675904</v>
      </c>
      <c r="Y3613" s="50">
        <f t="shared" ca="1" si="1766"/>
        <v>-1720.9847270372131</v>
      </c>
      <c r="Z3613" s="50">
        <f t="shared" ca="1" si="1766"/>
        <v>121310.84799972182</v>
      </c>
      <c r="AA3613" s="50">
        <f t="shared" ca="1" si="1766"/>
        <v>3303.3574390360541</v>
      </c>
      <c r="AB3613" s="50">
        <f t="shared" ca="1" si="1766"/>
        <v>38610.142289575488</v>
      </c>
      <c r="AC3613" s="50">
        <f t="shared" ca="1" si="1766"/>
        <v>9646.3924327206914</v>
      </c>
    </row>
    <row r="3614" spans="1:29" hidden="1" outlineLevel="1">
      <c r="E3614" s="11"/>
      <c r="F3614" s="107"/>
      <c r="G3614" s="52" t="str">
        <f>$G$10</f>
        <v>SUBTRAN</v>
      </c>
      <c r="H3614" s="50">
        <f t="shared" ref="H3614:AC3614" ca="1" si="1767">+H2616+H3366-H3561</f>
        <v>-1447535.811588506</v>
      </c>
      <c r="I3614" s="50">
        <f t="shared" ca="1" si="1767"/>
        <v>-3181920.3370110374</v>
      </c>
      <c r="J3614" s="50">
        <f t="shared" ca="1" si="1767"/>
        <v>142559.39641577713</v>
      </c>
      <c r="K3614" s="50">
        <f t="shared" ca="1" si="1767"/>
        <v>-2965.6291537264292</v>
      </c>
      <c r="L3614" s="50">
        <f t="shared" ca="1" si="1767"/>
        <v>-4772.0106917386383</v>
      </c>
      <c r="M3614" s="50">
        <f t="shared" ca="1" si="1767"/>
        <v>134821.75657031185</v>
      </c>
      <c r="N3614" s="50">
        <f t="shared" ca="1" si="1767"/>
        <v>26110.352722514406</v>
      </c>
      <c r="O3614" s="50">
        <f t="shared" ca="1" si="1767"/>
        <v>93610.592504527347</v>
      </c>
      <c r="P3614" s="50">
        <f t="shared" ca="1" si="1767"/>
        <v>10789.795111893227</v>
      </c>
      <c r="Q3614" s="50">
        <f t="shared" ca="1" si="1767"/>
        <v>0</v>
      </c>
      <c r="R3614" s="50">
        <f t="shared" ca="1" si="1767"/>
        <v>130510.74033893491</v>
      </c>
      <c r="S3614" s="50">
        <f t="shared" ca="1" si="1767"/>
        <v>-5639.3273206868416</v>
      </c>
      <c r="T3614" s="50">
        <f t="shared" ca="1" si="1767"/>
        <v>352977.84799584269</v>
      </c>
      <c r="U3614" s="50">
        <f t="shared" ca="1" si="1767"/>
        <v>1092135.3803575845</v>
      </c>
      <c r="V3614" s="50">
        <f t="shared" ca="1" si="1767"/>
        <v>0</v>
      </c>
      <c r="W3614" s="50">
        <f t="shared" ca="1" si="1767"/>
        <v>1439473.9010327409</v>
      </c>
      <c r="X3614" s="50">
        <f t="shared" ca="1" si="1767"/>
        <v>29245.207976972069</v>
      </c>
      <c r="Y3614" s="50">
        <f t="shared" ca="1" si="1767"/>
        <v>-490.4444583063073</v>
      </c>
      <c r="Z3614" s="50">
        <f t="shared" ca="1" si="1767"/>
        <v>28754.763518665764</v>
      </c>
      <c r="AA3614" s="50">
        <f t="shared" ca="1" si="1767"/>
        <v>823.36396187966773</v>
      </c>
      <c r="AB3614" s="50">
        <f t="shared" ca="1" si="1767"/>
        <v>0</v>
      </c>
      <c r="AC3614" s="50">
        <f t="shared" ca="1" si="1767"/>
        <v>0</v>
      </c>
    </row>
    <row r="3615" spans="1:29" hidden="1" outlineLevel="1">
      <c r="E3615" s="11"/>
      <c r="F3615" s="107"/>
      <c r="G3615" s="52" t="str">
        <f>$G$11</f>
        <v>DISTPRI</v>
      </c>
      <c r="H3615" s="50">
        <f t="shared" ref="H3615:AC3615" ca="1" si="1768">+H2617+H3367-H3562</f>
        <v>-11154486.162208838</v>
      </c>
      <c r="I3615" s="50">
        <f t="shared" ca="1" si="1768"/>
        <v>-14325032.363446582</v>
      </c>
      <c r="J3615" s="50">
        <f t="shared" ca="1" si="1768"/>
        <v>1113014.1738248214</v>
      </c>
      <c r="K3615" s="50">
        <f t="shared" ca="1" si="1768"/>
        <v>-12713.011656118466</v>
      </c>
      <c r="L3615" s="50">
        <f t="shared" ca="1" si="1768"/>
        <v>0</v>
      </c>
      <c r="M3615" s="50">
        <f t="shared" ca="1" si="1768"/>
        <v>1100301.1621687009</v>
      </c>
      <c r="N3615" s="50">
        <f t="shared" ca="1" si="1768"/>
        <v>155857.52866008197</v>
      </c>
      <c r="O3615" s="50">
        <f t="shared" ca="1" si="1768"/>
        <v>370803.52226384357</v>
      </c>
      <c r="P3615" s="50">
        <f t="shared" ca="1" si="1768"/>
        <v>0</v>
      </c>
      <c r="Q3615" s="50">
        <f t="shared" ca="1" si="1768"/>
        <v>0</v>
      </c>
      <c r="R3615" s="50">
        <f t="shared" ca="1" si="1768"/>
        <v>526661.05092392559</v>
      </c>
      <c r="S3615" s="50">
        <f t="shared" ca="1" si="1768"/>
        <v>-13360.606747844584</v>
      </c>
      <c r="T3615" s="50">
        <f t="shared" ca="1" si="1768"/>
        <v>1357153.8807604618</v>
      </c>
      <c r="U3615" s="50">
        <f t="shared" ca="1" si="1768"/>
        <v>0</v>
      </c>
      <c r="V3615" s="50">
        <f t="shared" ca="1" si="1768"/>
        <v>0</v>
      </c>
      <c r="W3615" s="50">
        <f t="shared" ca="1" si="1768"/>
        <v>1343793.2740126164</v>
      </c>
      <c r="X3615" s="50">
        <f t="shared" ca="1" si="1768"/>
        <v>195819.99121618966</v>
      </c>
      <c r="Y3615" s="50">
        <f t="shared" ca="1" si="1768"/>
        <v>-1241.1466348521715</v>
      </c>
      <c r="Z3615" s="50">
        <f t="shared" ca="1" si="1768"/>
        <v>194578.84458133744</v>
      </c>
      <c r="AA3615" s="50">
        <f t="shared" ca="1" si="1768"/>
        <v>5211.869551179333</v>
      </c>
      <c r="AB3615" s="50">
        <f t="shared" ca="1" si="1768"/>
        <v>0</v>
      </c>
      <c r="AC3615" s="50">
        <f t="shared" ca="1" si="1768"/>
        <v>0</v>
      </c>
    </row>
    <row r="3616" spans="1:29" hidden="1" outlineLevel="1">
      <c r="E3616" s="11"/>
      <c r="F3616" s="107"/>
      <c r="G3616" s="52" t="str">
        <f>$G$12</f>
        <v>DISTSEC</v>
      </c>
      <c r="H3616" s="50">
        <f t="shared" ref="H3616:AC3616" ca="1" si="1769">+H2618+H3368-H3563</f>
        <v>-7053107.5303307762</v>
      </c>
      <c r="I3616" s="50">
        <f t="shared" ca="1" si="1769"/>
        <v>-7862035.4957278902</v>
      </c>
      <c r="J3616" s="50">
        <f t="shared" ca="1" si="1769"/>
        <v>496602.21610141866</v>
      </c>
      <c r="K3616" s="50">
        <f t="shared" ca="1" si="1769"/>
        <v>0</v>
      </c>
      <c r="L3616" s="50">
        <f t="shared" ca="1" si="1769"/>
        <v>0</v>
      </c>
      <c r="M3616" s="50">
        <f t="shared" ca="1" si="1769"/>
        <v>496602.21610141866</v>
      </c>
      <c r="N3616" s="50">
        <f t="shared" ca="1" si="1769"/>
        <v>58773.392176475441</v>
      </c>
      <c r="O3616" s="50">
        <f t="shared" ca="1" si="1769"/>
        <v>0</v>
      </c>
      <c r="P3616" s="50">
        <f t="shared" ca="1" si="1769"/>
        <v>0</v>
      </c>
      <c r="Q3616" s="50">
        <f t="shared" ca="1" si="1769"/>
        <v>0</v>
      </c>
      <c r="R3616" s="50">
        <f t="shared" ca="1" si="1769"/>
        <v>58773.392176475441</v>
      </c>
      <c r="S3616" s="50">
        <f t="shared" ca="1" si="1769"/>
        <v>-4991.2844561146558</v>
      </c>
      <c r="T3616" s="50">
        <f t="shared" ca="1" si="1769"/>
        <v>0</v>
      </c>
      <c r="U3616" s="50">
        <f t="shared" ca="1" si="1769"/>
        <v>0</v>
      </c>
      <c r="V3616" s="50">
        <f t="shared" ca="1" si="1769"/>
        <v>0</v>
      </c>
      <c r="W3616" s="50">
        <f t="shared" ca="1" si="1769"/>
        <v>-4991.2844561146558</v>
      </c>
      <c r="X3616" s="50">
        <f t="shared" ca="1" si="1769"/>
        <v>78406.539388654608</v>
      </c>
      <c r="Y3616" s="50">
        <f t="shared" ca="1" si="1769"/>
        <v>0</v>
      </c>
      <c r="Z3616" s="50">
        <f t="shared" ca="1" si="1769"/>
        <v>78406.539388654608</v>
      </c>
      <c r="AA3616" s="50">
        <f t="shared" ca="1" si="1769"/>
        <v>1888.3833530786217</v>
      </c>
      <c r="AB3616" s="50">
        <f t="shared" ca="1" si="1769"/>
        <v>142285.64877656073</v>
      </c>
      <c r="AC3616" s="50">
        <f t="shared" ca="1" si="1769"/>
        <v>35963.070057052508</v>
      </c>
    </row>
    <row r="3617" spans="2:29" hidden="1" outlineLevel="1">
      <c r="E3617" s="11"/>
      <c r="F3617" s="107"/>
      <c r="G3617" s="52" t="str">
        <f>$G$13</f>
        <v>ENERGY</v>
      </c>
      <c r="H3617" s="50">
        <f t="shared" ref="H3617:AC3617" ca="1" si="1770">+H2619+H3369-H3564</f>
        <v>-10706751.653275859</v>
      </c>
      <c r="I3617" s="50">
        <f t="shared" ca="1" si="1770"/>
        <v>-86592.296711721938</v>
      </c>
      <c r="J3617" s="50">
        <f t="shared" ca="1" si="1770"/>
        <v>-145582.10905815818</v>
      </c>
      <c r="K3617" s="50">
        <f t="shared" ca="1" si="1770"/>
        <v>-6411.0113471608211</v>
      </c>
      <c r="L3617" s="50">
        <f t="shared" ca="1" si="1770"/>
        <v>17729.448294911515</v>
      </c>
      <c r="M3617" s="50">
        <f t="shared" ca="1" si="1770"/>
        <v>-134263.67211040575</v>
      </c>
      <c r="N3617" s="50">
        <f t="shared" ca="1" si="1770"/>
        <v>-425961.11609854002</v>
      </c>
      <c r="O3617" s="50">
        <f t="shared" ca="1" si="1770"/>
        <v>-239592.61783537213</v>
      </c>
      <c r="P3617" s="50">
        <f t="shared" ca="1" si="1770"/>
        <v>-46745.307443917714</v>
      </c>
      <c r="Q3617" s="50">
        <f t="shared" ca="1" si="1770"/>
        <v>1476.0174769251664</v>
      </c>
      <c r="R3617" s="50">
        <f t="shared" ca="1" si="1770"/>
        <v>-710823.02390090644</v>
      </c>
      <c r="S3617" s="50">
        <f t="shared" ca="1" si="1770"/>
        <v>6109.8203821922853</v>
      </c>
      <c r="T3617" s="50">
        <f t="shared" ca="1" si="1770"/>
        <v>-1211122.3515232904</v>
      </c>
      <c r="U3617" s="50">
        <f t="shared" ca="1" si="1770"/>
        <v>-7194266.043546292</v>
      </c>
      <c r="V3617" s="50">
        <f t="shared" ca="1" si="1770"/>
        <v>-1347099.0138905644</v>
      </c>
      <c r="W3617" s="50">
        <f t="shared" ca="1" si="1770"/>
        <v>-9746377.5885779634</v>
      </c>
      <c r="X3617" s="50">
        <f t="shared" ca="1" si="1770"/>
        <v>-51604.950654964421</v>
      </c>
      <c r="Y3617" s="50">
        <f t="shared" ca="1" si="1770"/>
        <v>-433.61256371121823</v>
      </c>
      <c r="Z3617" s="50">
        <f t="shared" ca="1" si="1770"/>
        <v>-52038.563218675939</v>
      </c>
      <c r="AA3617" s="50">
        <f t="shared" ca="1" si="1770"/>
        <v>31.483308291573223</v>
      </c>
      <c r="AB3617" s="50">
        <f t="shared" ca="1" si="1770"/>
        <v>17029.009813403602</v>
      </c>
      <c r="AC3617" s="50">
        <f t="shared" ca="1" si="1770"/>
        <v>6282.998122103998</v>
      </c>
    </row>
    <row r="3618" spans="2:29" hidden="1" outlineLevel="1">
      <c r="E3618" s="11"/>
      <c r="F3618" s="107"/>
      <c r="G3618" s="52" t="str">
        <f>$G$14</f>
        <v>CUSTOMER</v>
      </c>
      <c r="H3618" s="50">
        <f t="shared" ref="H3618:AC3618" ca="1" si="1771">+H2620+H3370-H3565</f>
        <v>722912.33170112676</v>
      </c>
      <c r="I3618" s="50">
        <f t="shared" ca="1" si="1771"/>
        <v>-2301968.9350155946</v>
      </c>
      <c r="J3618" s="50">
        <f t="shared" ca="1" si="1771"/>
        <v>277098.86717348144</v>
      </c>
      <c r="K3618" s="50">
        <f t="shared" ca="1" si="1771"/>
        <v>-13275.305374549949</v>
      </c>
      <c r="L3618" s="50">
        <f t="shared" ca="1" si="1771"/>
        <v>-8138.909420718468</v>
      </c>
      <c r="M3618" s="50">
        <f t="shared" ca="1" si="1771"/>
        <v>255684.65237821318</v>
      </c>
      <c r="N3618" s="50">
        <f t="shared" ca="1" si="1771"/>
        <v>4347.1967186838028</v>
      </c>
      <c r="O3618" s="50">
        <f t="shared" ca="1" si="1771"/>
        <v>17297.584729908438</v>
      </c>
      <c r="P3618" s="50">
        <f t="shared" ca="1" si="1771"/>
        <v>5651.4198940012393</v>
      </c>
      <c r="Q3618" s="50">
        <f t="shared" ca="1" si="1771"/>
        <v>-4734.9953974824084</v>
      </c>
      <c r="R3618" s="50">
        <f t="shared" ca="1" si="1771"/>
        <v>22561.205945111054</v>
      </c>
      <c r="S3618" s="50">
        <f t="shared" ca="1" si="1771"/>
        <v>-47.904322790530124</v>
      </c>
      <c r="T3618" s="50">
        <f t="shared" ca="1" si="1771"/>
        <v>12828.770242239867</v>
      </c>
      <c r="U3618" s="50">
        <f t="shared" ca="1" si="1771"/>
        <v>9852.6214936722226</v>
      </c>
      <c r="V3618" s="50">
        <f t="shared" ca="1" si="1771"/>
        <v>12536.546405235853</v>
      </c>
      <c r="W3618" s="50">
        <f t="shared" ca="1" si="1771"/>
        <v>35170.033818357369</v>
      </c>
      <c r="X3618" s="50">
        <f t="shared" ca="1" si="1771"/>
        <v>4568.1924475781634</v>
      </c>
      <c r="Y3618" s="50">
        <f t="shared" ca="1" si="1771"/>
        <v>-22.455172573884717</v>
      </c>
      <c r="Z3618" s="50">
        <f t="shared" ca="1" si="1771"/>
        <v>4545.7372750042805</v>
      </c>
      <c r="AA3618" s="50">
        <f t="shared" ca="1" si="1771"/>
        <v>894.43057652431366</v>
      </c>
      <c r="AB3618" s="50">
        <f t="shared" ca="1" si="1771"/>
        <v>2327063.6274126195</v>
      </c>
      <c r="AC3618" s="50">
        <f t="shared" ca="1" si="1771"/>
        <v>378961.57931089657</v>
      </c>
    </row>
    <row r="3619" spans="2:29" collapsed="1">
      <c r="B3619" s="104" t="s">
        <v>160</v>
      </c>
      <c r="E3619" s="4">
        <f>+E2621+E3371-E3566</f>
        <v>-58682531.908201635</v>
      </c>
      <c r="F3619" s="175"/>
      <c r="G3619" s="52" t="str">
        <f>$G$15</f>
        <v>TOTAL</v>
      </c>
      <c r="H3619" s="50">
        <f t="shared" ref="H3619:AC3619" ca="1" si="1772">+H2621+H3371-H3566</f>
        <v>-58682531.908201478</v>
      </c>
      <c r="I3619" s="50">
        <f t="shared" ca="1" si="1772"/>
        <v>-61780824.987219527</v>
      </c>
      <c r="J3619" s="50">
        <f t="shared" ca="1" si="1772"/>
        <v>2894879.5114695784</v>
      </c>
      <c r="K3619" s="50">
        <f t="shared" ca="1" si="1772"/>
        <v>-79825.346229832605</v>
      </c>
      <c r="L3619" s="50">
        <f t="shared" ca="1" si="1772"/>
        <v>-7822.4255344758385</v>
      </c>
      <c r="M3619" s="50">
        <f t="shared" ca="1" si="1772"/>
        <v>2807231.7397052674</v>
      </c>
      <c r="N3619" s="50">
        <f t="shared" ca="1" si="1772"/>
        <v>-721480.7354763539</v>
      </c>
      <c r="O3619" s="50">
        <f t="shared" ca="1" si="1772"/>
        <v>786198.36343775713</v>
      </c>
      <c r="P3619" s="50">
        <f t="shared" ca="1" si="1772"/>
        <v>-26392.622348081</v>
      </c>
      <c r="Q3619" s="50">
        <f t="shared" ca="1" si="1772"/>
        <v>-14332.402231656957</v>
      </c>
      <c r="R3619" s="50">
        <f t="shared" ca="1" si="1772"/>
        <v>23992.603381669647</v>
      </c>
      <c r="S3619" s="50">
        <f t="shared" ca="1" si="1772"/>
        <v>-77700.038973275077</v>
      </c>
      <c r="T3619" s="50">
        <f t="shared" ca="1" si="1772"/>
        <v>2563483.408618723</v>
      </c>
      <c r="U3619" s="50">
        <f t="shared" ca="1" si="1772"/>
        <v>-6070812.7933921022</v>
      </c>
      <c r="V3619" s="50">
        <f t="shared" ca="1" si="1772"/>
        <v>353147.09645816113</v>
      </c>
      <c r="W3619" s="50">
        <f t="shared" ca="1" si="1772"/>
        <v>-3231882.3272884954</v>
      </c>
      <c r="X3619" s="50">
        <f t="shared" ca="1" si="1772"/>
        <v>450076.32386390975</v>
      </c>
      <c r="Y3619" s="50">
        <f t="shared" ca="1" si="1772"/>
        <v>-8729.3534009255218</v>
      </c>
      <c r="Z3619" s="50">
        <f t="shared" ca="1" si="1772"/>
        <v>441346.97046298342</v>
      </c>
      <c r="AA3619" s="50">
        <f t="shared" ca="1" si="1772"/>
        <v>17124.827223357439</v>
      </c>
      <c r="AB3619" s="50">
        <f t="shared" ca="1" si="1772"/>
        <v>2592208.8672720427</v>
      </c>
      <c r="AC3619" s="50">
        <f t="shared" ca="1" si="1772"/>
        <v>448270.39826122276</v>
      </c>
    </row>
    <row r="3620" spans="2:29">
      <c r="D3620" s="102" t="s">
        <v>155</v>
      </c>
      <c r="E3620" s="13">
        <v>0.21</v>
      </c>
      <c r="F3620" s="184"/>
    </row>
    <row r="3621" spans="2:29" hidden="1" outlineLevel="1">
      <c r="E3621" s="11"/>
      <c r="G3621" s="52" t="str">
        <f>$G$8</f>
        <v>PRODUCTION</v>
      </c>
      <c r="H3621" s="50">
        <f t="shared" ref="H3621:AC3621" ca="1" si="1773">H3612*$E$3620</f>
        <v>-5148063.2762752352</v>
      </c>
      <c r="I3621" s="50">
        <f t="shared" ca="1" si="1773"/>
        <v>-4654319.7084178785</v>
      </c>
      <c r="J3621" s="50">
        <f t="shared" ca="1" si="1773"/>
        <v>87118.320229989404</v>
      </c>
      <c r="K3621" s="50">
        <f t="shared" ca="1" si="1773"/>
        <v>-7168.5391011220518</v>
      </c>
      <c r="L3621" s="50">
        <f t="shared" ca="1" si="1773"/>
        <v>451.1124626944486</v>
      </c>
      <c r="M3621" s="50">
        <f t="shared" ca="1" si="1773"/>
        <v>80400.893591561689</v>
      </c>
      <c r="N3621" s="50">
        <f t="shared" ca="1" si="1773"/>
        <v>-141872.83452586338</v>
      </c>
      <c r="O3621" s="50">
        <f t="shared" ca="1" si="1773"/>
        <v>36557.406251202665</v>
      </c>
      <c r="P3621" s="50">
        <f t="shared" ca="1" si="1773"/>
        <v>-6248.7081874077676</v>
      </c>
      <c r="Q3621" s="50">
        <f t="shared" ca="1" si="1773"/>
        <v>-1316.9767252177171</v>
      </c>
      <c r="R3621" s="50">
        <f t="shared" ca="1" si="1773"/>
        <v>-112881.11318728553</v>
      </c>
      <c r="S3621" s="50">
        <f t="shared" ca="1" si="1773"/>
        <v>-8036.7096110639513</v>
      </c>
      <c r="T3621" s="50">
        <f t="shared" ca="1" si="1773"/>
        <v>134331.41502547375</v>
      </c>
      <c r="U3621" s="50">
        <f t="shared" ca="1" si="1773"/>
        <v>-711907.05980821815</v>
      </c>
      <c r="V3621" s="50">
        <f t="shared" ca="1" si="1773"/>
        <v>91715.523305488867</v>
      </c>
      <c r="W3621" s="50">
        <f t="shared" ca="1" si="1773"/>
        <v>-493896.83108831645</v>
      </c>
      <c r="X3621" s="50">
        <f t="shared" ca="1" si="1773"/>
        <v>14827.997260171225</v>
      </c>
      <c r="Y3621" s="50">
        <f t="shared" ca="1" si="1773"/>
        <v>-1012.349067333382</v>
      </c>
      <c r="Z3621" s="50">
        <f t="shared" ca="1" si="1773"/>
        <v>13815.648192837996</v>
      </c>
      <c r="AA3621" s="50">
        <f t="shared" ca="1" si="1773"/>
        <v>1044.1071970072439</v>
      </c>
      <c r="AB3621" s="50">
        <f t="shared" ca="1" si="1773"/>
        <v>14116.292185775275</v>
      </c>
      <c r="AC3621" s="50">
        <f t="shared" ca="1" si="1773"/>
        <v>3657.4352510742269</v>
      </c>
    </row>
    <row r="3622" spans="2:29" hidden="1" outlineLevel="1">
      <c r="E3622" s="11"/>
      <c r="G3622" s="52" t="str">
        <f>$G$9</f>
        <v>BULKTRAN</v>
      </c>
      <c r="H3622" s="50">
        <f t="shared" ref="H3622:AC3622" ca="1" si="1774">H3613*$E$3620</f>
        <v>-951084.97104948945</v>
      </c>
      <c r="I3622" s="50">
        <f t="shared" ca="1" si="1774"/>
        <v>-2490568.1590365279</v>
      </c>
      <c r="J3622" s="50">
        <f t="shared" ca="1" si="1774"/>
        <v>125230.94284258167</v>
      </c>
      <c r="K3622" s="50">
        <f t="shared" ca="1" si="1774"/>
        <v>-2168.142525516133</v>
      </c>
      <c r="L3622" s="50">
        <f t="shared" ca="1" si="1774"/>
        <v>-3105.7127432497728</v>
      </c>
      <c r="M3622" s="50">
        <f t="shared" ca="1" si="1774"/>
        <v>119957.0875738157</v>
      </c>
      <c r="N3622" s="50">
        <f t="shared" ca="1" si="1774"/>
        <v>28345.135698197144</v>
      </c>
      <c r="O3622" s="50">
        <f t="shared" ca="1" si="1774"/>
        <v>77699.242921515732</v>
      </c>
      <c r="P3622" s="50">
        <f t="shared" ca="1" si="1774"/>
        <v>7070.1169062956797</v>
      </c>
      <c r="Q3622" s="50">
        <f t="shared" ca="1" si="1774"/>
        <v>-1008.4423801132236</v>
      </c>
      <c r="R3622" s="50">
        <f t="shared" ca="1" si="1774"/>
        <v>112106.05314589528</v>
      </c>
      <c r="S3622" s="50">
        <f t="shared" ca="1" si="1774"/>
        <v>-4515.1450556224663</v>
      </c>
      <c r="T3622" s="50">
        <f t="shared" ca="1" si="1774"/>
        <v>296514.08981465508</v>
      </c>
      <c r="U3622" s="50">
        <f t="shared" ca="1" si="1774"/>
        <v>716414.76195183187</v>
      </c>
      <c r="V3622" s="50">
        <f t="shared" ca="1" si="1774"/>
        <v>262703.4851226444</v>
      </c>
      <c r="W3622" s="50">
        <f t="shared" ca="1" si="1774"/>
        <v>1271117.1918335087</v>
      </c>
      <c r="X3622" s="50">
        <f t="shared" ca="1" si="1774"/>
        <v>25836.684872619397</v>
      </c>
      <c r="Y3622" s="50">
        <f t="shared" ca="1" si="1774"/>
        <v>-361.40679267781474</v>
      </c>
      <c r="Z3622" s="50">
        <f t="shared" ca="1" si="1774"/>
        <v>25475.278079941581</v>
      </c>
      <c r="AA3622" s="50">
        <f t="shared" ca="1" si="1774"/>
        <v>693.70506219757135</v>
      </c>
      <c r="AB3622" s="50">
        <f t="shared" ca="1" si="1774"/>
        <v>8108.1298808108522</v>
      </c>
      <c r="AC3622" s="50">
        <f t="shared" ca="1" si="1774"/>
        <v>2025.7424108713451</v>
      </c>
    </row>
    <row r="3623" spans="2:29" hidden="1" outlineLevel="1">
      <c r="E3623" s="11"/>
      <c r="G3623" s="52" t="str">
        <f>$G$10</f>
        <v>SUBTRAN</v>
      </c>
      <c r="H3623" s="50">
        <f t="shared" ref="H3623:AC3623" ca="1" si="1775">H3614*$E$3620</f>
        <v>-303982.52043358627</v>
      </c>
      <c r="I3623" s="50">
        <f t="shared" ca="1" si="1775"/>
        <v>-668203.27077231777</v>
      </c>
      <c r="J3623" s="50">
        <f t="shared" ca="1" si="1775"/>
        <v>29937.473247313195</v>
      </c>
      <c r="K3623" s="50">
        <f t="shared" ca="1" si="1775"/>
        <v>-622.78212228255006</v>
      </c>
      <c r="L3623" s="50">
        <f t="shared" ca="1" si="1775"/>
        <v>-1002.122245265114</v>
      </c>
      <c r="M3623" s="50">
        <f t="shared" ca="1" si="1775"/>
        <v>28312.568879765488</v>
      </c>
      <c r="N3623" s="50">
        <f t="shared" ca="1" si="1775"/>
        <v>5483.1740717280254</v>
      </c>
      <c r="O3623" s="50">
        <f t="shared" ca="1" si="1775"/>
        <v>19658.224425950742</v>
      </c>
      <c r="P3623" s="50">
        <f t="shared" ca="1" si="1775"/>
        <v>2265.8569734975777</v>
      </c>
      <c r="Q3623" s="50">
        <f t="shared" ca="1" si="1775"/>
        <v>0</v>
      </c>
      <c r="R3623" s="50">
        <f t="shared" ca="1" si="1775"/>
        <v>27407.25547117633</v>
      </c>
      <c r="S3623" s="50">
        <f t="shared" ca="1" si="1775"/>
        <v>-1184.2587373442368</v>
      </c>
      <c r="T3623" s="50">
        <f t="shared" ca="1" si="1775"/>
        <v>74125.348079126969</v>
      </c>
      <c r="U3623" s="50">
        <f t="shared" ca="1" si="1775"/>
        <v>229348.42987509273</v>
      </c>
      <c r="V3623" s="50">
        <f t="shared" ca="1" si="1775"/>
        <v>0</v>
      </c>
      <c r="W3623" s="50">
        <f t="shared" ca="1" si="1775"/>
        <v>302289.5192168756</v>
      </c>
      <c r="X3623" s="50">
        <f t="shared" ca="1" si="1775"/>
        <v>6141.4936751641344</v>
      </c>
      <c r="Y3623" s="50">
        <f t="shared" ca="1" si="1775"/>
        <v>-102.99333624432452</v>
      </c>
      <c r="Z3623" s="50">
        <f t="shared" ca="1" si="1775"/>
        <v>6038.50033891981</v>
      </c>
      <c r="AA3623" s="50">
        <f t="shared" ca="1" si="1775"/>
        <v>172.90643199473021</v>
      </c>
      <c r="AB3623" s="50">
        <f t="shared" ca="1" si="1775"/>
        <v>0</v>
      </c>
      <c r="AC3623" s="50">
        <f t="shared" ca="1" si="1775"/>
        <v>0</v>
      </c>
    </row>
    <row r="3624" spans="2:29" hidden="1" outlineLevel="1">
      <c r="E3624" s="11"/>
      <c r="G3624" s="52" t="str">
        <f>$G$11</f>
        <v>DISTPRI</v>
      </c>
      <c r="H3624" s="50">
        <f t="shared" ref="H3624:AC3624" ca="1" si="1776">H3615*$E$3620</f>
        <v>-2342442.0940638562</v>
      </c>
      <c r="I3624" s="50">
        <f t="shared" ca="1" si="1776"/>
        <v>-3008256.7963237823</v>
      </c>
      <c r="J3624" s="50">
        <f t="shared" ca="1" si="1776"/>
        <v>233732.97650321247</v>
      </c>
      <c r="K3624" s="50">
        <f t="shared" ca="1" si="1776"/>
        <v>-2669.7324477848779</v>
      </c>
      <c r="L3624" s="50">
        <f t="shared" ca="1" si="1776"/>
        <v>0</v>
      </c>
      <c r="M3624" s="50">
        <f t="shared" ca="1" si="1776"/>
        <v>231063.2440554272</v>
      </c>
      <c r="N3624" s="50">
        <f t="shared" ca="1" si="1776"/>
        <v>32730.081018617213</v>
      </c>
      <c r="O3624" s="50">
        <f t="shared" ca="1" si="1776"/>
        <v>77868.739675407152</v>
      </c>
      <c r="P3624" s="50">
        <f t="shared" ca="1" si="1776"/>
        <v>0</v>
      </c>
      <c r="Q3624" s="50">
        <f t="shared" ca="1" si="1776"/>
        <v>0</v>
      </c>
      <c r="R3624" s="50">
        <f t="shared" ca="1" si="1776"/>
        <v>110598.82069402437</v>
      </c>
      <c r="S3624" s="50">
        <f t="shared" ca="1" si="1776"/>
        <v>-2805.7274170473625</v>
      </c>
      <c r="T3624" s="50">
        <f t="shared" ca="1" si="1776"/>
        <v>285002.31495969696</v>
      </c>
      <c r="U3624" s="50">
        <f t="shared" ca="1" si="1776"/>
        <v>0</v>
      </c>
      <c r="V3624" s="50">
        <f t="shared" ca="1" si="1776"/>
        <v>0</v>
      </c>
      <c r="W3624" s="50">
        <f t="shared" ca="1" si="1776"/>
        <v>282196.58754264942</v>
      </c>
      <c r="X3624" s="50">
        <f t="shared" ca="1" si="1776"/>
        <v>41122.198155399827</v>
      </c>
      <c r="Y3624" s="50">
        <f t="shared" ca="1" si="1776"/>
        <v>-260.64079331895601</v>
      </c>
      <c r="Z3624" s="50">
        <f t="shared" ca="1" si="1776"/>
        <v>40861.557362080865</v>
      </c>
      <c r="AA3624" s="50">
        <f t="shared" ca="1" si="1776"/>
        <v>1094.4926057476598</v>
      </c>
      <c r="AB3624" s="50">
        <f t="shared" ca="1" si="1776"/>
        <v>0</v>
      </c>
      <c r="AC3624" s="50">
        <f t="shared" ca="1" si="1776"/>
        <v>0</v>
      </c>
    </row>
    <row r="3625" spans="2:29" hidden="1" outlineLevel="1">
      <c r="E3625" s="11"/>
      <c r="G3625" s="52" t="str">
        <f>$G$12</f>
        <v>DISTSEC</v>
      </c>
      <c r="H3625" s="50">
        <f t="shared" ref="H3625:AC3625" ca="1" si="1777">H3616*$E$3620</f>
        <v>-1481152.5813694629</v>
      </c>
      <c r="I3625" s="50">
        <f t="shared" ca="1" si="1777"/>
        <v>-1651027.4541028568</v>
      </c>
      <c r="J3625" s="50">
        <f t="shared" ca="1" si="1777"/>
        <v>104286.46538129791</v>
      </c>
      <c r="K3625" s="50">
        <f t="shared" ca="1" si="1777"/>
        <v>0</v>
      </c>
      <c r="L3625" s="50">
        <f t="shared" ca="1" si="1777"/>
        <v>0</v>
      </c>
      <c r="M3625" s="50">
        <f t="shared" ca="1" si="1777"/>
        <v>104286.46538129791</v>
      </c>
      <c r="N3625" s="50">
        <f t="shared" ca="1" si="1777"/>
        <v>12342.412357059842</v>
      </c>
      <c r="O3625" s="50">
        <f t="shared" ca="1" si="1777"/>
        <v>0</v>
      </c>
      <c r="P3625" s="50">
        <f t="shared" ca="1" si="1777"/>
        <v>0</v>
      </c>
      <c r="Q3625" s="50">
        <f t="shared" ca="1" si="1777"/>
        <v>0</v>
      </c>
      <c r="R3625" s="50">
        <f t="shared" ca="1" si="1777"/>
        <v>12342.412357059842</v>
      </c>
      <c r="S3625" s="50">
        <f t="shared" ca="1" si="1777"/>
        <v>-1048.1697357840776</v>
      </c>
      <c r="T3625" s="50">
        <f t="shared" ca="1" si="1777"/>
        <v>0</v>
      </c>
      <c r="U3625" s="50">
        <f t="shared" ca="1" si="1777"/>
        <v>0</v>
      </c>
      <c r="V3625" s="50">
        <f t="shared" ca="1" si="1777"/>
        <v>0</v>
      </c>
      <c r="W3625" s="50">
        <f t="shared" ca="1" si="1777"/>
        <v>-1048.1697357840776</v>
      </c>
      <c r="X3625" s="50">
        <f t="shared" ca="1" si="1777"/>
        <v>16465.373271617467</v>
      </c>
      <c r="Y3625" s="50">
        <f t="shared" ca="1" si="1777"/>
        <v>0</v>
      </c>
      <c r="Z3625" s="50">
        <f t="shared" ca="1" si="1777"/>
        <v>16465.373271617467</v>
      </c>
      <c r="AA3625" s="50">
        <f t="shared" ca="1" si="1777"/>
        <v>396.56050414651054</v>
      </c>
      <c r="AB3625" s="50">
        <f t="shared" ca="1" si="1777"/>
        <v>29879.986243077754</v>
      </c>
      <c r="AC3625" s="50">
        <f t="shared" ca="1" si="1777"/>
        <v>7552.2447119810267</v>
      </c>
    </row>
    <row r="3626" spans="2:29" hidden="1" outlineLevel="1">
      <c r="E3626" s="11"/>
      <c r="G3626" s="52" t="str">
        <f>$G$13</f>
        <v>ENERGY</v>
      </c>
      <c r="H3626" s="50">
        <f t="shared" ref="H3626:AC3626" ca="1" si="1778">H3617*$E$3620</f>
        <v>-2248417.8471879303</v>
      </c>
      <c r="I3626" s="50">
        <f t="shared" ca="1" si="1778"/>
        <v>-18184.382309461605</v>
      </c>
      <c r="J3626" s="50">
        <f t="shared" ca="1" si="1778"/>
        <v>-30572.242902213216</v>
      </c>
      <c r="K3626" s="50">
        <f t="shared" ca="1" si="1778"/>
        <v>-1346.3123829037725</v>
      </c>
      <c r="L3626" s="50">
        <f t="shared" ca="1" si="1778"/>
        <v>3723.1841419314183</v>
      </c>
      <c r="M3626" s="50">
        <f t="shared" ca="1" si="1778"/>
        <v>-28195.371143185206</v>
      </c>
      <c r="N3626" s="50">
        <f t="shared" ca="1" si="1778"/>
        <v>-89451.834380693399</v>
      </c>
      <c r="O3626" s="50">
        <f t="shared" ca="1" si="1778"/>
        <v>-50314.449745428145</v>
      </c>
      <c r="P3626" s="50">
        <f t="shared" ca="1" si="1778"/>
        <v>-9816.5145632227195</v>
      </c>
      <c r="Q3626" s="50">
        <f t="shared" ca="1" si="1778"/>
        <v>309.96367015428496</v>
      </c>
      <c r="R3626" s="50">
        <f t="shared" ca="1" si="1778"/>
        <v>-149272.83501919036</v>
      </c>
      <c r="S3626" s="50">
        <f t="shared" ca="1" si="1778"/>
        <v>1283.0622802603798</v>
      </c>
      <c r="T3626" s="50">
        <f t="shared" ca="1" si="1778"/>
        <v>-254335.69381989096</v>
      </c>
      <c r="U3626" s="50">
        <f t="shared" ca="1" si="1778"/>
        <v>-1510795.8691447212</v>
      </c>
      <c r="V3626" s="50">
        <f t="shared" ca="1" si="1778"/>
        <v>-282890.79291701852</v>
      </c>
      <c r="W3626" s="50">
        <f t="shared" ca="1" si="1778"/>
        <v>-2046739.2936013723</v>
      </c>
      <c r="X3626" s="50">
        <f t="shared" ca="1" si="1778"/>
        <v>-10837.039637542528</v>
      </c>
      <c r="Y3626" s="50">
        <f t="shared" ca="1" si="1778"/>
        <v>-91.058638379355827</v>
      </c>
      <c r="Z3626" s="50">
        <f t="shared" ca="1" si="1778"/>
        <v>-10928.098275921946</v>
      </c>
      <c r="AA3626" s="50">
        <f t="shared" ca="1" si="1778"/>
        <v>6.6114947412303771</v>
      </c>
      <c r="AB3626" s="50">
        <f t="shared" ca="1" si="1778"/>
        <v>3576.0920608147562</v>
      </c>
      <c r="AC3626" s="50">
        <f t="shared" ca="1" si="1778"/>
        <v>1319.4296056418395</v>
      </c>
    </row>
    <row r="3627" spans="2:29" hidden="1" outlineLevel="1">
      <c r="E3627" s="11"/>
      <c r="G3627" s="52" t="str">
        <f>$G$14</f>
        <v>CUSTOMER</v>
      </c>
      <c r="H3627" s="50">
        <f t="shared" ref="H3627:AC3627" ca="1" si="1779">H3618*$E$3620</f>
        <v>151811.58965723662</v>
      </c>
      <c r="I3627" s="50">
        <f t="shared" ca="1" si="1779"/>
        <v>-483413.47635327483</v>
      </c>
      <c r="J3627" s="50">
        <f t="shared" ca="1" si="1779"/>
        <v>58190.762106431102</v>
      </c>
      <c r="K3627" s="50">
        <f t="shared" ca="1" si="1779"/>
        <v>-2787.8141286554892</v>
      </c>
      <c r="L3627" s="50">
        <f t="shared" ca="1" si="1779"/>
        <v>-1709.1709783508782</v>
      </c>
      <c r="M3627" s="50">
        <f t="shared" ca="1" si="1779"/>
        <v>53693.776999424765</v>
      </c>
      <c r="N3627" s="50">
        <f t="shared" ca="1" si="1779"/>
        <v>912.91131092359853</v>
      </c>
      <c r="O3627" s="50">
        <f t="shared" ca="1" si="1779"/>
        <v>3632.4927932807718</v>
      </c>
      <c r="P3627" s="50">
        <f t="shared" ca="1" si="1779"/>
        <v>1186.7981777402601</v>
      </c>
      <c r="Q3627" s="50">
        <f t="shared" ca="1" si="1779"/>
        <v>-994.34903347130569</v>
      </c>
      <c r="R3627" s="50">
        <f t="shared" ca="1" si="1779"/>
        <v>4737.8532484733214</v>
      </c>
      <c r="S3627" s="50">
        <f t="shared" ca="1" si="1779"/>
        <v>-10.059907786011326</v>
      </c>
      <c r="T3627" s="50">
        <f t="shared" ca="1" si="1779"/>
        <v>2694.0417508703722</v>
      </c>
      <c r="U3627" s="50">
        <f t="shared" ca="1" si="1779"/>
        <v>2069.0505136711668</v>
      </c>
      <c r="V3627" s="50">
        <f t="shared" ca="1" si="1779"/>
        <v>2632.674745099529</v>
      </c>
      <c r="W3627" s="50">
        <f t="shared" ca="1" si="1779"/>
        <v>7385.7071018550469</v>
      </c>
      <c r="X3627" s="50">
        <f t="shared" ca="1" si="1779"/>
        <v>959.32041399141428</v>
      </c>
      <c r="Y3627" s="50">
        <f t="shared" ca="1" si="1779"/>
        <v>-4.7155862405157905</v>
      </c>
      <c r="Z3627" s="50">
        <f t="shared" ca="1" si="1779"/>
        <v>954.60482775089883</v>
      </c>
      <c r="AA3627" s="50">
        <f t="shared" ca="1" si="1779"/>
        <v>187.83042107010587</v>
      </c>
      <c r="AB3627" s="50">
        <f t="shared" ca="1" si="1779"/>
        <v>488683.36175665009</v>
      </c>
      <c r="AC3627" s="50">
        <f t="shared" ca="1" si="1779"/>
        <v>79581.931655288281</v>
      </c>
    </row>
    <row r="3628" spans="2:29" collapsed="1">
      <c r="B3628" s="104" t="s">
        <v>161</v>
      </c>
      <c r="E3628" s="4">
        <f>E3619*$E$3620</f>
        <v>-12323331.700722342</v>
      </c>
      <c r="F3628" s="182"/>
      <c r="G3628" s="52" t="str">
        <f>$G$15</f>
        <v>TOTAL</v>
      </c>
      <c r="H3628" s="50">
        <f t="shared" ref="H3628:AC3628" ca="1" si="1780">H3619*$E$3620</f>
        <v>-12323331.700722311</v>
      </c>
      <c r="I3628" s="50">
        <f t="shared" ca="1" si="1780"/>
        <v>-12973973.2473161</v>
      </c>
      <c r="J3628" s="50">
        <f t="shared" ca="1" si="1780"/>
        <v>607924.69740861142</v>
      </c>
      <c r="K3628" s="50">
        <f t="shared" ca="1" si="1780"/>
        <v>-16763.322708264848</v>
      </c>
      <c r="L3628" s="50">
        <f t="shared" ca="1" si="1780"/>
        <v>-1642.7093622399261</v>
      </c>
      <c r="M3628" s="50">
        <f t="shared" ca="1" si="1780"/>
        <v>589518.6653381061</v>
      </c>
      <c r="N3628" s="50">
        <f t="shared" ca="1" si="1780"/>
        <v>-151510.9544500343</v>
      </c>
      <c r="O3628" s="50">
        <f t="shared" ca="1" si="1780"/>
        <v>165101.65632192898</v>
      </c>
      <c r="P3628" s="50">
        <f t="shared" ca="1" si="1780"/>
        <v>-5542.4506930970101</v>
      </c>
      <c r="Q3628" s="50">
        <f t="shared" ca="1" si="1780"/>
        <v>-3009.8044686479607</v>
      </c>
      <c r="R3628" s="50">
        <f t="shared" ca="1" si="1780"/>
        <v>5038.4467101506261</v>
      </c>
      <c r="S3628" s="50">
        <f t="shared" ca="1" si="1780"/>
        <v>-16317.008184387765</v>
      </c>
      <c r="T3628" s="50">
        <f t="shared" ca="1" si="1780"/>
        <v>538331.51580993179</v>
      </c>
      <c r="U3628" s="50">
        <f t="shared" ca="1" si="1780"/>
        <v>-1274870.6866123413</v>
      </c>
      <c r="V3628" s="50">
        <f t="shared" ca="1" si="1780"/>
        <v>74160.890256213839</v>
      </c>
      <c r="W3628" s="50">
        <f t="shared" ca="1" si="1780"/>
        <v>-678695.28873058397</v>
      </c>
      <c r="X3628" s="50">
        <f t="shared" ca="1" si="1780"/>
        <v>94516.028011421047</v>
      </c>
      <c r="Y3628" s="50">
        <f t="shared" ca="1" si="1780"/>
        <v>-1833.1642141943596</v>
      </c>
      <c r="Z3628" s="50">
        <f t="shared" ca="1" si="1780"/>
        <v>92682.863797226513</v>
      </c>
      <c r="AA3628" s="50">
        <f t="shared" ca="1" si="1780"/>
        <v>3596.213716905062</v>
      </c>
      <c r="AB3628" s="50">
        <f t="shared" ca="1" si="1780"/>
        <v>544363.86212712899</v>
      </c>
      <c r="AC3628" s="50">
        <f t="shared" ca="1" si="1780"/>
        <v>94136.78363485678</v>
      </c>
    </row>
    <row r="3630" spans="2:29">
      <c r="B3630" s="104" t="s">
        <v>162</v>
      </c>
      <c r="E3630" s="3"/>
      <c r="F3630" s="175"/>
      <c r="G3630" s="3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</row>
    <row r="3631" spans="2:29" hidden="1" outlineLevel="1">
      <c r="E3631" s="48"/>
      <c r="F3631" s="175" t="str">
        <f>F3638</f>
        <v>RB_GUP</v>
      </c>
      <c r="G3631" s="52" t="str">
        <f>$G$8</f>
        <v>PRODUCTION</v>
      </c>
      <c r="H3631" s="4">
        <f t="shared" ref="H3631:H3694" ca="1" si="1781">SUBTOTAL(9,I3631:AC3631)</f>
        <v>-507489.76180616213</v>
      </c>
      <c r="I3631" s="5">
        <f ca="1">VLOOKUP(CONCATENATE($F3631," ",$G3631),AllocFactorMatrix,(I$4+1),FALSE)*$E3638</f>
        <v>-261045.61844752831</v>
      </c>
      <c r="J3631" s="5">
        <f ca="1">VLOOKUP(CONCATENATE($F3631," ",$G3631),AllocFactorMatrix,(J$4+1),FALSE)*$E3638</f>
        <v>-60875.878356060333</v>
      </c>
      <c r="K3631" s="5">
        <f ca="1">VLOOKUP(CONCATENATE($F3631," ",$G3631),AllocFactorMatrix,(K$4+1),FALSE)*$E3638</f>
        <v>-846.41576122334152</v>
      </c>
      <c r="L3631" s="5">
        <f ca="1">VLOOKUP(CONCATENATE($F3631," ",$G3631),AllocFactorMatrix,(L$4+1),FALSE)*$E3638</f>
        <v>-117.88346097416729</v>
      </c>
      <c r="M3631" s="5">
        <f t="shared" ref="M3631:M3638" ca="1" si="1782">SUBTOTAL(9,J3631:L3631)</f>
        <v>-61840.177578257841</v>
      </c>
      <c r="N3631" s="5">
        <f ca="1">VLOOKUP(CONCATENATE($F3631," ",$G3631),AllocFactorMatrix,(N$4+1),FALSE)*$E3638</f>
        <v>-36233.821806377731</v>
      </c>
      <c r="O3631" s="5">
        <f ca="1">VLOOKUP(CONCATENATE($F3631," ",$G3631),AllocFactorMatrix,(O$4+1),FALSE)*$E3638</f>
        <v>-6492.7959746864144</v>
      </c>
      <c r="P3631" s="5">
        <f ca="1">VLOOKUP(CONCATENATE($F3631," ",$G3631),AllocFactorMatrix,(P$4+1),FALSE)*$E3638</f>
        <v>-1316.6727658843101</v>
      </c>
      <c r="Q3631" s="5">
        <f ca="1">VLOOKUP(CONCATENATE($F3631," ",$G3631),AllocFactorMatrix,(Q$4+1),FALSE)*$E3638</f>
        <v>-50.000052856104737</v>
      </c>
      <c r="R3631" s="5">
        <f ca="1">SUBTOTAL(9,N3631:Q3631)</f>
        <v>-44093.290599804561</v>
      </c>
      <c r="S3631" s="5">
        <f ca="1">VLOOKUP(CONCATENATE($F3631," ",$G3631),AllocFactorMatrix,(S$4+1),FALSE)*$E3638</f>
        <v>-1715.9313603977416</v>
      </c>
      <c r="T3631" s="5">
        <f ca="1">VLOOKUP(CONCATENATE($F3631," ",$G3631),AllocFactorMatrix,(T$4+1),FALSE)*$E3638</f>
        <v>-23166.064229263739</v>
      </c>
      <c r="U3631" s="5">
        <f ca="1">VLOOKUP(CONCATENATE($F3631," ",$G3631),AllocFactorMatrix,(U$4+1),FALSE)*$E3638</f>
        <v>-88600.89612757643</v>
      </c>
      <c r="V3631" s="5">
        <f ca="1">VLOOKUP(CONCATENATE($F3631," ",$G3631),AllocFactorMatrix,(V$4+1),FALSE)*$E3638</f>
        <v>-16050.87407937195</v>
      </c>
      <c r="W3631" s="5">
        <f ca="1">SUBTOTAL(9,S3631:V3631)</f>
        <v>-129533.76579660986</v>
      </c>
      <c r="X3631" s="5">
        <f ca="1">VLOOKUP(CONCATENATE($F3631," ",$G3631),AllocFactorMatrix,(X$4+1),FALSE)*$E3638</f>
        <v>-9944.7207547071575</v>
      </c>
      <c r="Y3631" s="5">
        <f ca="1">VLOOKUP(CONCATENATE($F3631," ",$G3631),AllocFactorMatrix,(Y$4+1),FALSE)*$E3638</f>
        <v>-198.62158061866174</v>
      </c>
      <c r="Z3631" s="5">
        <f t="shared" ref="Z3631:Z3638" ca="1" si="1783">SUBTOTAL(9,X3631:Y3631)</f>
        <v>-10143.342335325819</v>
      </c>
      <c r="AA3631" s="5">
        <f ca="1">VLOOKUP(CONCATENATE($F3631," ",$G3631),AllocFactorMatrix,(AA$4+1),FALSE)*$E3638</f>
        <v>-131.18695535904871</v>
      </c>
      <c r="AB3631" s="5">
        <f ca="1">VLOOKUP(CONCATENATE($F3631," ",$G3631),AllocFactorMatrix,(AB$4+1),FALSE)*$E3638</f>
        <v>-582.80714866339247</v>
      </c>
      <c r="AC3631" s="5">
        <f ca="1">VLOOKUP(CONCATENATE($F3631," ",$G3631),AllocFactorMatrix,(AC$4+1),FALSE)*$E3638</f>
        <v>-119.57294461328085</v>
      </c>
    </row>
    <row r="3632" spans="2:29" hidden="1" outlineLevel="1">
      <c r="E3632" s="48"/>
      <c r="F3632" s="175" t="str">
        <f>F3638</f>
        <v>RB_GUP</v>
      </c>
      <c r="G3632" s="52" t="str">
        <f>$G$9</f>
        <v>BULKTRAN</v>
      </c>
      <c r="H3632" s="4">
        <f t="shared" ca="1" si="1781"/>
        <v>-275594.58286664699</v>
      </c>
      <c r="I3632" s="5">
        <f ca="1">VLOOKUP(CONCATENATE($F3632," ",$G3632),AllocFactorMatrix,(I$4+1),FALSE)*$E3638</f>
        <v>-141761.98958017855</v>
      </c>
      <c r="J3632" s="5">
        <f ca="1">VLOOKUP(CONCATENATE($F3632," ",$G3632),AllocFactorMatrix,(J$4+1),FALSE)*$E3638</f>
        <v>-33058.917765098216</v>
      </c>
      <c r="K3632" s="5">
        <f ca="1">VLOOKUP(CONCATENATE($F3632," ",$G3632),AllocFactorMatrix,(K$4+1),FALSE)*$E3638</f>
        <v>-459.64986134084762</v>
      </c>
      <c r="L3632" s="5">
        <f ca="1">VLOOKUP(CONCATENATE($F3632," ",$G3632),AllocFactorMatrix,(L$4+1),FALSE)*$E3638</f>
        <v>-64.017140244222801</v>
      </c>
      <c r="M3632" s="5">
        <f t="shared" ca="1" si="1782"/>
        <v>-33582.584766683285</v>
      </c>
      <c r="N3632" s="5">
        <f ca="1">VLOOKUP(CONCATENATE($F3632," ",$G3632),AllocFactorMatrix,(N$4+1),FALSE)*$E3638</f>
        <v>-19676.938842772608</v>
      </c>
      <c r="O3632" s="5">
        <f ca="1">VLOOKUP(CONCATENATE($F3632," ",$G3632),AllocFactorMatrix,(O$4+1),FALSE)*$E3638</f>
        <v>-3525.9418671098397</v>
      </c>
      <c r="P3632" s="5">
        <f ca="1">VLOOKUP(CONCATENATE($F3632," ",$G3632),AllocFactorMatrix,(P$4+1),FALSE)*$E3638</f>
        <v>-715.02502906523614</v>
      </c>
      <c r="Q3632" s="5">
        <f ca="1">VLOOKUP(CONCATENATE($F3632," ",$G3632),AllocFactorMatrix,(Q$4+1),FALSE)*$E3638</f>
        <v>-27.152752128725151</v>
      </c>
      <c r="R3632" s="5">
        <f t="shared" ref="R3632:R3638" ca="1" si="1784">SUBTOTAL(9,N3632:Q3632)</f>
        <v>-23945.058491076408</v>
      </c>
      <c r="S3632" s="5">
        <f ca="1">VLOOKUP(CONCATENATE($F3632," ",$G3632),AllocFactorMatrix,(S$4+1),FALSE)*$E3638</f>
        <v>-931.84419290263509</v>
      </c>
      <c r="T3632" s="5">
        <f ca="1">VLOOKUP(CONCATENATE($F3632," ",$G3632),AllocFactorMatrix,(T$4+1),FALSE)*$E3638</f>
        <v>-12580.43469725101</v>
      </c>
      <c r="U3632" s="5">
        <f ca="1">VLOOKUP(CONCATENATE($F3632," ",$G3632),AllocFactorMatrix,(U$4+1),FALSE)*$E3638</f>
        <v>-48115.112555151565</v>
      </c>
      <c r="V3632" s="5">
        <f ca="1">VLOOKUP(CONCATENATE($F3632," ",$G3632),AllocFactorMatrix,(V$4+1),FALSE)*$E3638</f>
        <v>-8716.4988921277509</v>
      </c>
      <c r="W3632" s="5">
        <f t="shared" ref="W3632:W3638" ca="1" si="1785">SUBTOTAL(9,S3632:V3632)</f>
        <v>-70343.890337432967</v>
      </c>
      <c r="X3632" s="5">
        <f ca="1">VLOOKUP(CONCATENATE($F3632," ",$G3632),AllocFactorMatrix,(X$4+1),FALSE)*$E3638</f>
        <v>-5400.5250438246912</v>
      </c>
      <c r="Y3632" s="5">
        <f ca="1">VLOOKUP(CONCATENATE($F3632," ",$G3632),AllocFactorMatrix,(Y$4+1),FALSE)*$E3638</f>
        <v>-107.8623368954229</v>
      </c>
      <c r="Z3632" s="5">
        <f t="shared" ca="1" si="1783"/>
        <v>-5508.3873807201144</v>
      </c>
      <c r="AA3632" s="5">
        <f ca="1">VLOOKUP(CONCATENATE($F3632," ",$G3632),AllocFactorMatrix,(AA$4+1),FALSE)*$E3638</f>
        <v>-71.241662316592326</v>
      </c>
      <c r="AB3632" s="5">
        <f ca="1">VLOOKUP(CONCATENATE($F3632," ",$G3632),AllocFactorMatrix,(AB$4+1),FALSE)*$E3638</f>
        <v>-316.49602635518096</v>
      </c>
      <c r="AC3632" s="5">
        <f ca="1">VLOOKUP(CONCATENATE($F3632," ",$G3632),AllocFactorMatrix,(AC$4+1),FALSE)*$E3638</f>
        <v>-64.934621883900419</v>
      </c>
    </row>
    <row r="3633" spans="4:29" hidden="1" outlineLevel="1">
      <c r="E3633" s="48"/>
      <c r="F3633" s="175" t="str">
        <f>F3638</f>
        <v>RB_GUP</v>
      </c>
      <c r="G3633" s="52" t="str">
        <f>$G$10</f>
        <v>SUBTRAN</v>
      </c>
      <c r="H3633" s="4">
        <f t="shared" ca="1" si="1781"/>
        <v>-76304.884174161605</v>
      </c>
      <c r="I3633" s="5">
        <f ca="1">VLOOKUP(CONCATENATE($F3633," ",$G3633),AllocFactorMatrix,(I$4+1),FALSE)*$E3638</f>
        <v>-38988.2370505855</v>
      </c>
      <c r="J3633" s="5">
        <f ca="1">VLOOKUP(CONCATENATE($F3633," ",$G3633),AllocFactorMatrix,(J$4+1),FALSE)*$E3638</f>
        <v>-9139.5013985235728</v>
      </c>
      <c r="K3633" s="5">
        <f ca="1">VLOOKUP(CONCATENATE($F3633," ",$G3633),AllocFactorMatrix,(K$4+1),FALSE)*$E3638</f>
        <v>-127.67529054087167</v>
      </c>
      <c r="L3633" s="5">
        <f ca="1">VLOOKUP(CONCATENATE($F3633," ",$G3633),AllocFactorMatrix,(L$4+1),FALSE)*$E3638</f>
        <v>-23.108634376372578</v>
      </c>
      <c r="M3633" s="5">
        <f t="shared" ca="1" si="1782"/>
        <v>-9290.2853234408176</v>
      </c>
      <c r="N3633" s="5">
        <f ca="1">VLOOKUP(CONCATENATE($F3633," ",$G3633),AllocFactorMatrix,(N$4+1),FALSE)*$E3638</f>
        <v>-5281.9778959307278</v>
      </c>
      <c r="O3633" s="5">
        <f ca="1">VLOOKUP(CONCATENATE($F3633," ",$G3633),AllocFactorMatrix,(O$4+1),FALSE)*$E3638</f>
        <v>-949.1448911202998</v>
      </c>
      <c r="P3633" s="5">
        <f ca="1">VLOOKUP(CONCATENATE($F3633," ",$G3633),AllocFactorMatrix,(P$4+1),FALSE)*$E3638</f>
        <v>-249.14321601103768</v>
      </c>
      <c r="Q3633" s="5">
        <f ca="1">VLOOKUP(CONCATENATE($F3633," ",$G3633),AllocFactorMatrix,(Q$4+1),FALSE)*$E3638</f>
        <v>0</v>
      </c>
      <c r="R3633" s="5">
        <f t="shared" ca="1" si="1784"/>
        <v>-6480.2660030620655</v>
      </c>
      <c r="S3633" s="5">
        <f ca="1">VLOOKUP(CONCATENATE($F3633," ",$G3633),AllocFactorMatrix,(S$4+1),FALSE)*$E3638</f>
        <v>-238.08110793467651</v>
      </c>
      <c r="T3633" s="5">
        <f ca="1">VLOOKUP(CONCATENATE($F3633," ",$G3633),AllocFactorMatrix,(T$4+1),FALSE)*$E3638</f>
        <v>-3340.5088067125348</v>
      </c>
      <c r="U3633" s="5">
        <f ca="1">VLOOKUP(CONCATENATE($F3633," ",$G3633),AllocFactorMatrix,(U$4+1),FALSE)*$E3638</f>
        <v>-16471.285242478945</v>
      </c>
      <c r="V3633" s="5">
        <f ca="1">VLOOKUP(CONCATENATE($F3633," ",$G3633),AllocFactorMatrix,(V$4+1),FALSE)*$E3638</f>
        <v>0</v>
      </c>
      <c r="W3633" s="5">
        <f t="shared" ca="1" si="1785"/>
        <v>-20049.875157126156</v>
      </c>
      <c r="X3633" s="5">
        <f ca="1">VLOOKUP(CONCATENATE($F3633," ",$G3633),AllocFactorMatrix,(X$4+1),FALSE)*$E3638</f>
        <v>-1447.8967018298463</v>
      </c>
      <c r="Y3633" s="5">
        <f ca="1">VLOOKUP(CONCATENATE($F3633," ",$G3633),AllocFactorMatrix,(Y$4+1),FALSE)*$E3638</f>
        <v>-29.071618623360379</v>
      </c>
      <c r="Z3633" s="5">
        <f t="shared" ca="1" si="1783"/>
        <v>-1476.9683204532066</v>
      </c>
      <c r="AA3633" s="5">
        <f ca="1">VLOOKUP(CONCATENATE($F3633," ",$G3633),AllocFactorMatrix,(AA$4+1),FALSE)*$E3638</f>
        <v>-19.252319493882705</v>
      </c>
      <c r="AB3633" s="5">
        <f ca="1">VLOOKUP(CONCATENATE($F3633," ",$G3633),AllocFactorMatrix,(AB$4+1),FALSE)*$E3638</f>
        <v>0</v>
      </c>
      <c r="AC3633" s="5">
        <f ca="1">VLOOKUP(CONCATENATE($F3633," ",$G3633),AllocFactorMatrix,(AC$4+1),FALSE)*$E3638</f>
        <v>0</v>
      </c>
    </row>
    <row r="3634" spans="4:29" hidden="1" outlineLevel="1">
      <c r="E3634" s="48"/>
      <c r="F3634" s="175" t="str">
        <f>F3638</f>
        <v>RB_GUP</v>
      </c>
      <c r="G3634" s="52" t="str">
        <f>$G$11</f>
        <v>DISTPRI</v>
      </c>
      <c r="H3634" s="4">
        <f t="shared" ca="1" si="1781"/>
        <v>-305283.79794895631</v>
      </c>
      <c r="I3634" s="5">
        <f ca="1">VLOOKUP(CONCATENATE($F3634," ",$G3634),AllocFactorMatrix,(I$4+1),FALSE)*$E3638</f>
        <v>-199901.98864521203</v>
      </c>
      <c r="J3634" s="5">
        <f ca="1">VLOOKUP(CONCATENATE($F3634," ",$G3634),AllocFactorMatrix,(J$4+1),FALSE)*$E3638</f>
        <v>-46784.78086831449</v>
      </c>
      <c r="K3634" s="5">
        <f ca="1">VLOOKUP(CONCATENATE($F3634," ",$G3634),AllocFactorMatrix,(K$4+1),FALSE)*$E3638</f>
        <v>-653.47816379340964</v>
      </c>
      <c r="L3634" s="5">
        <f ca="1">VLOOKUP(CONCATENATE($F3634," ",$G3634),AllocFactorMatrix,(L$4+1),FALSE)*$E3638</f>
        <v>0</v>
      </c>
      <c r="M3634" s="5">
        <f t="shared" ca="1" si="1782"/>
        <v>-47438.259032107897</v>
      </c>
      <c r="N3634" s="5">
        <f ca="1">VLOOKUP(CONCATENATE($F3634," ",$G3634),AllocFactorMatrix,(N$4+1),FALSE)*$E3638</f>
        <v>-27159.483065152643</v>
      </c>
      <c r="O3634" s="5">
        <f ca="1">VLOOKUP(CONCATENATE($F3634," ",$G3634),AllocFactorMatrix,(O$4+1),FALSE)*$E3638</f>
        <v>-4879.9939497267596</v>
      </c>
      <c r="P3634" s="5">
        <f ca="1">VLOOKUP(CONCATENATE($F3634," ",$G3634),AllocFactorMatrix,(P$4+1),FALSE)*$E3638</f>
        <v>0</v>
      </c>
      <c r="Q3634" s="5">
        <f ca="1">VLOOKUP(CONCATENATE($F3634," ",$G3634),AllocFactorMatrix,(Q$4+1),FALSE)*$E3638</f>
        <v>0</v>
      </c>
      <c r="R3634" s="5">
        <f t="shared" ca="1" si="1784"/>
        <v>-32039.477014879401</v>
      </c>
      <c r="S3634" s="5">
        <f ca="1">VLOOKUP(CONCATENATE($F3634," ",$G3634),AllocFactorMatrix,(S$4+1),FALSE)*$E3638</f>
        <v>-1228.0637490402496</v>
      </c>
      <c r="T3634" s="5">
        <f ca="1">VLOOKUP(CONCATENATE($F3634," ",$G3634),AllocFactorMatrix,(T$4+1),FALSE)*$E3638</f>
        <v>-16981.497048093101</v>
      </c>
      <c r="U3634" s="5">
        <f ca="1">VLOOKUP(CONCATENATE($F3634," ",$G3634),AllocFactorMatrix,(U$4+1),FALSE)*$E3638</f>
        <v>0</v>
      </c>
      <c r="V3634" s="5">
        <f ca="1">VLOOKUP(CONCATENATE($F3634," ",$G3634),AllocFactorMatrix,(V$4+1),FALSE)*$E3638</f>
        <v>0</v>
      </c>
      <c r="W3634" s="5">
        <f t="shared" ca="1" si="1785"/>
        <v>-18209.560797133352</v>
      </c>
      <c r="X3634" s="5">
        <f ca="1">VLOOKUP(CONCATENATE($F3634," ",$G3634),AllocFactorMatrix,(X$4+1),FALSE)*$E3638</f>
        <v>-7446.9058374386886</v>
      </c>
      <c r="Y3634" s="5">
        <f ca="1">VLOOKUP(CONCATENATE($F3634," ",$G3634),AllocFactorMatrix,(Y$4+1),FALSE)*$E3638</f>
        <v>-149.47114399975908</v>
      </c>
      <c r="Z3634" s="5">
        <f t="shared" ca="1" si="1783"/>
        <v>-7596.3769814384477</v>
      </c>
      <c r="AA3634" s="5">
        <f ca="1">VLOOKUP(CONCATENATE($F3634," ",$G3634),AllocFactorMatrix,(AA$4+1),FALSE)*$E3638</f>
        <v>-98.135478185136421</v>
      </c>
      <c r="AB3634" s="5">
        <f ca="1">VLOOKUP(CONCATENATE($F3634," ",$G3634),AllocFactorMatrix,(AB$4+1),FALSE)*$E3638</f>
        <v>0</v>
      </c>
      <c r="AC3634" s="5">
        <f ca="1">VLOOKUP(CONCATENATE($F3634," ",$G3634),AllocFactorMatrix,(AC$4+1),FALSE)*$E3638</f>
        <v>0</v>
      </c>
    </row>
    <row r="3635" spans="4:29" hidden="1" outlineLevel="1">
      <c r="E3635" s="48"/>
      <c r="F3635" s="175" t="str">
        <f>F3638</f>
        <v>RB_GUP</v>
      </c>
      <c r="G3635" s="52" t="str">
        <f>$G$12</f>
        <v>DISTSEC</v>
      </c>
      <c r="H3635" s="4">
        <f t="shared" ca="1" si="1781"/>
        <v>-146348.9404245613</v>
      </c>
      <c r="I3635" s="5">
        <f ca="1">VLOOKUP(CONCATENATE($F3635," ",$G3635),AllocFactorMatrix,(I$4+1),FALSE)*$E3638</f>
        <v>-108606.29273312584</v>
      </c>
      <c r="J3635" s="5">
        <f ca="1">VLOOKUP(CONCATENATE($F3635," ",$G3635),AllocFactorMatrix,(J$4+1),FALSE)*$E3638</f>
        <v>-21899.880833904048</v>
      </c>
      <c r="K3635" s="5">
        <f ca="1">VLOOKUP(CONCATENATE($F3635," ",$G3635),AllocFactorMatrix,(K$4+1),FALSE)*$E3638</f>
        <v>0</v>
      </c>
      <c r="L3635" s="5">
        <f ca="1">VLOOKUP(CONCATENATE($F3635," ",$G3635),AllocFactorMatrix,(L$4+1),FALSE)*$E3638</f>
        <v>0</v>
      </c>
      <c r="M3635" s="5">
        <f t="shared" ca="1" si="1782"/>
        <v>-21899.880833904048</v>
      </c>
      <c r="N3635" s="5">
        <f ca="1">VLOOKUP(CONCATENATE($F3635," ",$G3635),AllocFactorMatrix,(N$4+1),FALSE)*$E3638</f>
        <v>-10946.337451973692</v>
      </c>
      <c r="O3635" s="5">
        <f ca="1">VLOOKUP(CONCATENATE($F3635," ",$G3635),AllocFactorMatrix,(O$4+1),FALSE)*$E3638</f>
        <v>0</v>
      </c>
      <c r="P3635" s="5">
        <f ca="1">VLOOKUP(CONCATENATE($F3635," ",$G3635),AllocFactorMatrix,(P$4+1),FALSE)*$E3638</f>
        <v>0</v>
      </c>
      <c r="Q3635" s="5">
        <f ca="1">VLOOKUP(CONCATENATE($F3635," ",$G3635),AllocFactorMatrix,(Q$4+1),FALSE)*$E3638</f>
        <v>0</v>
      </c>
      <c r="R3635" s="5">
        <f t="shared" ca="1" si="1784"/>
        <v>-10946.337451973692</v>
      </c>
      <c r="S3635" s="5">
        <f ca="1">VLOOKUP(CONCATENATE($F3635," ",$G3635),AllocFactorMatrix,(S$4+1),FALSE)*$E3638</f>
        <v>-409.14846415743358</v>
      </c>
      <c r="T3635" s="5">
        <f ca="1">VLOOKUP(CONCATENATE($F3635," ",$G3635),AllocFactorMatrix,(T$4+1),FALSE)*$E3638</f>
        <v>0</v>
      </c>
      <c r="U3635" s="5">
        <f ca="1">VLOOKUP(CONCATENATE($F3635," ",$G3635),AllocFactorMatrix,(U$4+1),FALSE)*$E3638</f>
        <v>0</v>
      </c>
      <c r="V3635" s="5">
        <f ca="1">VLOOKUP(CONCATENATE($F3635," ",$G3635),AllocFactorMatrix,(V$4+1),FALSE)*$E3638</f>
        <v>0</v>
      </c>
      <c r="W3635" s="5">
        <f t="shared" ca="1" si="1785"/>
        <v>-409.14846415743358</v>
      </c>
      <c r="X3635" s="5">
        <f ca="1">VLOOKUP(CONCATENATE($F3635," ",$G3635),AllocFactorMatrix,(X$4+1),FALSE)*$E3638</f>
        <v>-3092.085738319025</v>
      </c>
      <c r="Y3635" s="5">
        <f ca="1">VLOOKUP(CONCATENATE($F3635," ",$G3635),AllocFactorMatrix,(Y$4+1),FALSE)*$E3638</f>
        <v>0</v>
      </c>
      <c r="Z3635" s="5">
        <f t="shared" ca="1" si="1783"/>
        <v>-3092.085738319025</v>
      </c>
      <c r="AA3635" s="5">
        <f ca="1">VLOOKUP(CONCATENATE($F3635," ",$G3635),AllocFactorMatrix,(AA$4+1),FALSE)*$E3638</f>
        <v>-36.559497574285054</v>
      </c>
      <c r="AB3635" s="5">
        <f ca="1">VLOOKUP(CONCATENATE($F3635," ",$G3635),AllocFactorMatrix,(AB$4+1),FALSE)*$E3638</f>
        <v>-1125.2907383806753</v>
      </c>
      <c r="AC3635" s="5">
        <f ca="1">VLOOKUP(CONCATENATE($F3635," ",$G3635),AllocFactorMatrix,(AC$4+1),FALSE)*$E3638</f>
        <v>-233.34496712630633</v>
      </c>
    </row>
    <row r="3636" spans="4:29" hidden="1" outlineLevel="1">
      <c r="E3636" s="48"/>
      <c r="F3636" s="175" t="str">
        <f>F3638</f>
        <v>RB_GUP</v>
      </c>
      <c r="G3636" s="52" t="str">
        <f>$G$13</f>
        <v>ENERGY</v>
      </c>
      <c r="H3636" s="4">
        <f t="shared" ca="1" si="1781"/>
        <v>-9474.7208446355817</v>
      </c>
      <c r="I3636" s="5">
        <f ca="1">VLOOKUP(CONCATENATE($F3636," ",$G3636),AllocFactorMatrix,(I$4+1),FALSE)*$E3638</f>
        <v>-3707.3276026433705</v>
      </c>
      <c r="J3636" s="5">
        <f ca="1">VLOOKUP(CONCATENATE($F3636," ",$G3636),AllocFactorMatrix,(J$4+1),FALSE)*$E3638</f>
        <v>-1069.5532569055017</v>
      </c>
      <c r="K3636" s="5">
        <f ca="1">VLOOKUP(CONCATENATE($F3636," ",$G3636),AllocFactorMatrix,(K$4+1),FALSE)*$E3638</f>
        <v>-14.907289492384196</v>
      </c>
      <c r="L3636" s="5">
        <f ca="1">VLOOKUP(CONCATENATE($F3636," ",$G3636),AllocFactorMatrix,(L$4+1),FALSE)*$E3638</f>
        <v>-2.0840264369383177</v>
      </c>
      <c r="M3636" s="5">
        <f t="shared" ca="1" si="1782"/>
        <v>-1086.5445728348243</v>
      </c>
      <c r="N3636" s="5">
        <f ca="1">VLOOKUP(CONCATENATE($F3636," ",$G3636),AllocFactorMatrix,(N$4+1),FALSE)*$E3638</f>
        <v>-693.95216105202417</v>
      </c>
      <c r="O3636" s="5">
        <f ca="1">VLOOKUP(CONCATENATE($F3636," ",$G3636),AllocFactorMatrix,(O$4+1),FALSE)*$E3638</f>
        <v>-123.75871038370759</v>
      </c>
      <c r="P3636" s="5">
        <f ca="1">VLOOKUP(CONCATENATE($F3636," ",$G3636),AllocFactorMatrix,(P$4+1),FALSE)*$E3638</f>
        <v>-25.201805668803171</v>
      </c>
      <c r="Q3636" s="5">
        <f ca="1">VLOOKUP(CONCATENATE($F3636," ",$G3636),AllocFactorMatrix,(Q$4+1),FALSE)*$E3638</f>
        <v>-0.95188072916066757</v>
      </c>
      <c r="R3636" s="5">
        <f t="shared" ca="1" si="1784"/>
        <v>-843.86455783369559</v>
      </c>
      <c r="S3636" s="5">
        <f ca="1">VLOOKUP(CONCATENATE($F3636," ",$G3636),AllocFactorMatrix,(S$4+1),FALSE)*$E3638</f>
        <v>-36.342287289183695</v>
      </c>
      <c r="T3636" s="5">
        <f ca="1">VLOOKUP(CONCATENATE($F3636," ",$G3636),AllocFactorMatrix,(T$4+1),FALSE)*$E3638</f>
        <v>-574.57847197325032</v>
      </c>
      <c r="U3636" s="5">
        <f ca="1">VLOOKUP(CONCATENATE($F3636," ",$G3636),AllocFactorMatrix,(U$4+1),FALSE)*$E3638</f>
        <v>-2471.1684922444047</v>
      </c>
      <c r="V3636" s="5">
        <f ca="1">VLOOKUP(CONCATENATE($F3636," ",$G3636),AllocFactorMatrix,(V$4+1),FALSE)*$E3638</f>
        <v>-464.8526041061225</v>
      </c>
      <c r="W3636" s="5">
        <f t="shared" ca="1" si="1785"/>
        <v>-3546.9418556129613</v>
      </c>
      <c r="X3636" s="5">
        <f ca="1">VLOOKUP(CONCATENATE($F3636," ",$G3636),AllocFactorMatrix,(X$4+1),FALSE)*$E3638</f>
        <v>-190.62177946105228</v>
      </c>
      <c r="Y3636" s="5">
        <f ca="1">VLOOKUP(CONCATENATE($F3636," ",$G3636),AllocFactorMatrix,(Y$4+1),FALSE)*$E3638</f>
        <v>-3.824787980258527</v>
      </c>
      <c r="Z3636" s="5">
        <f t="shared" ca="1" si="1783"/>
        <v>-194.4465674413108</v>
      </c>
      <c r="AA3636" s="5">
        <f ca="1">VLOOKUP(CONCATENATE($F3636," ",$G3636),AllocFactorMatrix,(AA$4+1),FALSE)*$E3638</f>
        <v>-3.4117272797024989</v>
      </c>
      <c r="AB3636" s="5">
        <f ca="1">VLOOKUP(CONCATENATE($F3636," ",$G3636),AllocFactorMatrix,(AB$4+1),FALSE)*$E3638</f>
        <v>-76.421522614132471</v>
      </c>
      <c r="AC3636" s="5">
        <f ca="1">VLOOKUP(CONCATENATE($F3636," ",$G3636),AllocFactorMatrix,(AC$4+1),FALSE)*$E3638</f>
        <v>-15.762438375581416</v>
      </c>
    </row>
    <row r="3637" spans="4:29" hidden="1" outlineLevel="1">
      <c r="E3637" s="48"/>
      <c r="F3637" s="175" t="str">
        <f>F3638</f>
        <v>RB_GUP</v>
      </c>
      <c r="G3637" s="52" t="str">
        <f>$G$14</f>
        <v>CUSTOMER</v>
      </c>
      <c r="H3637" s="4">
        <f t="shared" ca="1" si="1781"/>
        <v>-68973.31193487643</v>
      </c>
      <c r="I3637" s="5">
        <f ca="1">VLOOKUP(CONCATENATE($F3637," ",$G3637),AllocFactorMatrix,(I$4+1),FALSE)*$E3638</f>
        <v>-34162.906947740747</v>
      </c>
      <c r="J3637" s="5">
        <f ca="1">VLOOKUP(CONCATENATE($F3637," ",$G3637),AllocFactorMatrix,(J$4+1),FALSE)*$E3638</f>
        <v>-10888.211748693202</v>
      </c>
      <c r="K3637" s="5">
        <f ca="1">VLOOKUP(CONCATENATE($F3637," ",$G3637),AllocFactorMatrix,(K$4+1),FALSE)*$E3638</f>
        <v>-695.00794476688282</v>
      </c>
      <c r="L3637" s="5">
        <f ca="1">VLOOKUP(CONCATENATE($F3637," ",$G3637),AllocFactorMatrix,(L$4+1),FALSE)*$E3638</f>
        <v>-116.89108810236615</v>
      </c>
      <c r="M3637" s="5">
        <f t="shared" ca="1" si="1782"/>
        <v>-11700.110781562451</v>
      </c>
      <c r="N3637" s="5">
        <f ca="1">VLOOKUP(CONCATENATE($F3637," ",$G3637),AllocFactorMatrix,(N$4+1),FALSE)*$E3638</f>
        <v>-848.88710297794262</v>
      </c>
      <c r="O3637" s="5">
        <f ca="1">VLOOKUP(CONCATENATE($F3637," ",$G3637),AllocFactorMatrix,(O$4+1),FALSE)*$E3638</f>
        <v>-245.3754011152468</v>
      </c>
      <c r="P3637" s="5">
        <f ca="1">VLOOKUP(CONCATENATE($F3637," ",$G3637),AllocFactorMatrix,(P$4+1),FALSE)*$E3638</f>
        <v>-287.42973575328415</v>
      </c>
      <c r="Q3637" s="5">
        <f ca="1">VLOOKUP(CONCATENATE($F3637," ",$G3637),AllocFactorMatrix,(Q$4+1),FALSE)*$E3638</f>
        <v>-35.913643237301535</v>
      </c>
      <c r="R3637" s="5">
        <f t="shared" ca="1" si="1784"/>
        <v>-1417.6058830837751</v>
      </c>
      <c r="S3637" s="5">
        <f ca="1">VLOOKUP(CONCATENATE($F3637," ",$G3637),AllocFactorMatrix,(S$4+1),FALSE)*$E3638</f>
        <v>-5.620713517444865</v>
      </c>
      <c r="T3637" s="5">
        <f ca="1">VLOOKUP(CONCATENATE($F3637," ",$G3637),AllocFactorMatrix,(T$4+1),FALSE)*$E3638</f>
        <v>-174.16053319858852</v>
      </c>
      <c r="U3637" s="5">
        <f ca="1">VLOOKUP(CONCATENATE($F3637," ",$G3637),AllocFactorMatrix,(U$4+1),FALSE)*$E3638</f>
        <v>-483.14376593032023</v>
      </c>
      <c r="V3637" s="5">
        <f ca="1">VLOOKUP(CONCATENATE($F3637," ",$G3637),AllocFactorMatrix,(V$4+1),FALSE)*$E3638</f>
        <v>-143.65958406467297</v>
      </c>
      <c r="W3637" s="5">
        <f t="shared" ca="1" si="1785"/>
        <v>-806.58459671102651</v>
      </c>
      <c r="X3637" s="5">
        <f ca="1">VLOOKUP(CONCATENATE($F3637," ",$G3637),AllocFactorMatrix,(X$4+1),FALSE)*$E3638</f>
        <v>-171.54583769917522</v>
      </c>
      <c r="Y3637" s="5">
        <f ca="1">VLOOKUP(CONCATENATE($F3637," ",$G3637),AllocFactorMatrix,(Y$4+1),FALSE)*$E3638</f>
        <v>-3.2121784163967679</v>
      </c>
      <c r="Z3637" s="5">
        <f t="shared" ca="1" si="1783"/>
        <v>-174.75801611557199</v>
      </c>
      <c r="AA3637" s="5">
        <f ca="1">VLOOKUP(CONCATENATE($F3637," ",$G3637),AllocFactorMatrix,(AA$4+1),FALSE)*$E3638</f>
        <v>-16.595085826765647</v>
      </c>
      <c r="AB3637" s="5">
        <f ca="1">VLOOKUP(CONCATENATE($F3637," ",$G3637),AllocFactorMatrix,(AB$4+1),FALSE)*$E3638</f>
        <v>-18237.037990570661</v>
      </c>
      <c r="AC3637" s="5">
        <f ca="1">VLOOKUP(CONCATENATE($F3637," ",$G3637),AllocFactorMatrix,(AC$4+1),FALSE)*$E3638</f>
        <v>-2457.7126332654234</v>
      </c>
    </row>
    <row r="3638" spans="4:29" collapsed="1">
      <c r="D3638" s="52" t="s">
        <v>287</v>
      </c>
      <c r="E3638" s="58">
        <v>-1389470</v>
      </c>
      <c r="F3638" s="93" t="s">
        <v>73</v>
      </c>
      <c r="G3638" s="52" t="str">
        <f>$G$15</f>
        <v>TOTAL</v>
      </c>
      <c r="H3638" s="4">
        <f t="shared" ca="1" si="1781"/>
        <v>-1389470</v>
      </c>
      <c r="I3638" s="5">
        <f ca="1">VLOOKUP(CONCATENATE($F3638," ",$G3638),AllocFactorMatrix,(I$4+1),FALSE)*$E3638</f>
        <v>-788174.36100701441</v>
      </c>
      <c r="J3638" s="5">
        <f ca="1">VLOOKUP(CONCATENATE($F3638," ",$G3638),AllocFactorMatrix,(J$4+1),FALSE)*$E3638</f>
        <v>-183716.72422749936</v>
      </c>
      <c r="K3638" s="5">
        <f ca="1">VLOOKUP(CONCATENATE($F3638," ",$G3638),AllocFactorMatrix,(K$4+1),FALSE)*$E3638</f>
        <v>-2797.134311157738</v>
      </c>
      <c r="L3638" s="5">
        <f ca="1">VLOOKUP(CONCATENATE($F3638," ",$G3638),AllocFactorMatrix,(L$4+1),FALSE)*$E3638</f>
        <v>-323.9843501340672</v>
      </c>
      <c r="M3638" s="5">
        <f t="shared" ca="1" si="1782"/>
        <v>-186837.84288879117</v>
      </c>
      <c r="N3638" s="5">
        <f ca="1">VLOOKUP(CONCATENATE($F3638," ",$G3638),AllocFactorMatrix,(N$4+1),FALSE)*$E3638</f>
        <v>-100841.39832623738</v>
      </c>
      <c r="O3638" s="5">
        <f ca="1">VLOOKUP(CONCATENATE($F3638," ",$G3638),AllocFactorMatrix,(O$4+1),FALSE)*$E3638</f>
        <v>-16217.010794142268</v>
      </c>
      <c r="P3638" s="5">
        <f ca="1">VLOOKUP(CONCATENATE($F3638," ",$G3638),AllocFactorMatrix,(P$4+1),FALSE)*$E3638</f>
        <v>-2593.472552382671</v>
      </c>
      <c r="Q3638" s="5">
        <f ca="1">VLOOKUP(CONCATENATE($F3638," ",$G3638),AllocFactorMatrix,(Q$4+1),FALSE)*$E3638</f>
        <v>-114.0183289512921</v>
      </c>
      <c r="R3638" s="5">
        <f t="shared" ca="1" si="1784"/>
        <v>-119765.90000171363</v>
      </c>
      <c r="S3638" s="5">
        <f ca="1">VLOOKUP(CONCATENATE($F3638," ",$G3638),AllocFactorMatrix,(S$4+1),FALSE)*$E3638</f>
        <v>-4565.031875239365</v>
      </c>
      <c r="T3638" s="5">
        <f ca="1">VLOOKUP(CONCATENATE($F3638," ",$G3638),AllocFactorMatrix,(T$4+1),FALSE)*$E3638</f>
        <v>-56817.243786492232</v>
      </c>
      <c r="U3638" s="5">
        <f ca="1">VLOOKUP(CONCATENATE($F3638," ",$G3638),AllocFactorMatrix,(U$4+1),FALSE)*$E3638</f>
        <v>-156141.60618338166</v>
      </c>
      <c r="V3638" s="5">
        <f ca="1">VLOOKUP(CONCATENATE($F3638," ",$G3638),AllocFactorMatrix,(V$4+1),FALSE)*$E3638</f>
        <v>-25375.885159670499</v>
      </c>
      <c r="W3638" s="5">
        <f t="shared" ca="1" si="1785"/>
        <v>-242899.76700478376</v>
      </c>
      <c r="X3638" s="5">
        <f ca="1">VLOOKUP(CONCATENATE($F3638," ",$G3638),AllocFactorMatrix,(X$4+1),FALSE)*$E3638</f>
        <v>-27694.301693279631</v>
      </c>
      <c r="Y3638" s="5">
        <f ca="1">VLOOKUP(CONCATENATE($F3638," ",$G3638),AllocFactorMatrix,(Y$4+1),FALSE)*$E3638</f>
        <v>-492.06364653385936</v>
      </c>
      <c r="Z3638" s="5">
        <f t="shared" ca="1" si="1783"/>
        <v>-28186.365339813492</v>
      </c>
      <c r="AA3638" s="5">
        <f ca="1">VLOOKUP(CONCATENATE($F3638," ",$G3638),AllocFactorMatrix,(AA$4+1),FALSE)*$E3638</f>
        <v>-376.38272603541333</v>
      </c>
      <c r="AB3638" s="5">
        <f ca="1">VLOOKUP(CONCATENATE($F3638," ",$G3638),AllocFactorMatrix,(AB$4+1),FALSE)*$E3638</f>
        <v>-20338.05342658404</v>
      </c>
      <c r="AC3638" s="5">
        <f ca="1">VLOOKUP(CONCATENATE($F3638," ",$G3638),AllocFactorMatrix,(AC$4+1),FALSE)*$E3638</f>
        <v>-2891.3276052644928</v>
      </c>
    </row>
    <row r="3639" spans="4:29" hidden="1" outlineLevel="1">
      <c r="E3639" s="48"/>
      <c r="F3639" s="175" t="str">
        <f>F3646</f>
        <v>RB_GUP_CWIP</v>
      </c>
      <c r="G3639" s="52" t="str">
        <f>$G$8</f>
        <v>PRODUCTION</v>
      </c>
      <c r="H3639" s="4">
        <f t="shared" ca="1" si="1781"/>
        <v>16519.591801305709</v>
      </c>
      <c r="I3639" s="5">
        <f ca="1">VLOOKUP(CONCATENATE($F3639," ",$G3639),AllocFactorMatrix,(I$4+1),FALSE)*$E3646</f>
        <v>8497.4464172928328</v>
      </c>
      <c r="J3639" s="5">
        <f ca="1">VLOOKUP(CONCATENATE($F3639," ",$G3639),AllocFactorMatrix,(J$4+1),FALSE)*$E3646</f>
        <v>1981.6058109408086</v>
      </c>
      <c r="K3639" s="5">
        <f ca="1">VLOOKUP(CONCATENATE($F3639," ",$G3639),AllocFactorMatrix,(K$4+1),FALSE)*$E3646</f>
        <v>27.552167397106416</v>
      </c>
      <c r="L3639" s="5">
        <f ca="1">VLOOKUP(CONCATENATE($F3639," ",$G3639),AllocFactorMatrix,(L$4+1),FALSE)*$E3646</f>
        <v>3.8372924972665912</v>
      </c>
      <c r="M3639" s="5">
        <f t="shared" ref="M3639:M3646" ca="1" si="1786">SUBTOTAL(9,J3639:L3639)</f>
        <v>2012.9952708351816</v>
      </c>
      <c r="N3639" s="5">
        <f ca="1">VLOOKUP(CONCATENATE($F3639," ",$G3639),AllocFactorMatrix,(N$4+1),FALSE)*$E3646</f>
        <v>1179.4680221967419</v>
      </c>
      <c r="O3639" s="5">
        <f ca="1">VLOOKUP(CONCATENATE($F3639," ",$G3639),AllocFactorMatrix,(O$4+1),FALSE)*$E3646</f>
        <v>211.35074482930787</v>
      </c>
      <c r="P3639" s="5">
        <f ca="1">VLOOKUP(CONCATENATE($F3639," ",$G3639),AllocFactorMatrix,(P$4+1),FALSE)*$E3646</f>
        <v>42.859774256121455</v>
      </c>
      <c r="Q3639" s="5">
        <f ca="1">VLOOKUP(CONCATENATE($F3639," ",$G3639),AllocFactorMatrix,(Q$4+1),FALSE)*$E3646</f>
        <v>1.6275805452446681</v>
      </c>
      <c r="R3639" s="5">
        <f ca="1">SUBTOTAL(9,N3639:Q3639)</f>
        <v>1435.3061218274158</v>
      </c>
      <c r="S3639" s="5">
        <f ca="1">VLOOKUP(CONCATENATE($F3639," ",$G3639),AllocFactorMatrix,(S$4+1),FALSE)*$E3646</f>
        <v>55.856270936273482</v>
      </c>
      <c r="T3639" s="5">
        <f ca="1">VLOOKUP(CONCATENATE($F3639," ",$G3639),AllocFactorMatrix,(T$4+1),FALSE)*$E3646</f>
        <v>754.09191182153984</v>
      </c>
      <c r="U3639" s="5">
        <f ca="1">VLOOKUP(CONCATENATE($F3639," ",$G3639),AllocFactorMatrix,(U$4+1),FALSE)*$E3646</f>
        <v>2884.0988477251253</v>
      </c>
      <c r="V3639" s="5">
        <f ca="1">VLOOKUP(CONCATENATE($F3639," ",$G3639),AllocFactorMatrix,(V$4+1),FALSE)*$E3646</f>
        <v>522.48125538867487</v>
      </c>
      <c r="W3639" s="5">
        <f ca="1">SUBTOTAL(9,S3639:V3639)</f>
        <v>4216.5282858716137</v>
      </c>
      <c r="X3639" s="5">
        <f ca="1">VLOOKUP(CONCATENATE($F3639," ",$G3639),AllocFactorMatrix,(X$4+1),FALSE)*$E3646</f>
        <v>323.71633835735099</v>
      </c>
      <c r="Y3639" s="5">
        <f ca="1">VLOOKUP(CONCATENATE($F3639," ",$G3639),AllocFactorMatrix,(Y$4+1),FALSE)*$E3646</f>
        <v>6.465445574848216</v>
      </c>
      <c r="Z3639" s="5">
        <f t="shared" ref="Z3639:Z3646" ca="1" si="1787">SUBTOTAL(9,X3639:Y3639)</f>
        <v>330.18178393219921</v>
      </c>
      <c r="AA3639" s="5">
        <f ca="1">VLOOKUP(CONCATENATE($F3639," ",$G3639),AllocFactorMatrix,(AA$4+1),FALSE)*$E3646</f>
        <v>4.2703422123722632</v>
      </c>
      <c r="AB3639" s="5">
        <f ca="1">VLOOKUP(CONCATENATE($F3639," ",$G3639),AllocFactorMatrix,(AB$4+1),FALSE)*$E3646</f>
        <v>18.971291480909699</v>
      </c>
      <c r="AC3639" s="5">
        <f ca="1">VLOOKUP(CONCATENATE($F3639," ",$G3639),AllocFactorMatrix,(AC$4+1),FALSE)*$E3646</f>
        <v>3.8922878531803966</v>
      </c>
    </row>
    <row r="3640" spans="4:29" hidden="1" outlineLevel="1">
      <c r="E3640" s="48"/>
      <c r="F3640" s="175" t="str">
        <f>F3646</f>
        <v>RB_GUP_CWIP</v>
      </c>
      <c r="G3640" s="52" t="str">
        <f>$G$9</f>
        <v>BULKTRAN</v>
      </c>
      <c r="H3640" s="4">
        <f t="shared" ca="1" si="1781"/>
        <v>51220.869704803292</v>
      </c>
      <c r="I3640" s="5">
        <f ca="1">VLOOKUP(CONCATENATE($F3640," ",$G3640),AllocFactorMatrix,(I$4+1),FALSE)*$E3646</f>
        <v>26347.297257629682</v>
      </c>
      <c r="J3640" s="5">
        <f ca="1">VLOOKUP(CONCATENATE($F3640," ",$G3640),AllocFactorMatrix,(J$4+1),FALSE)*$E3646</f>
        <v>6144.193771207938</v>
      </c>
      <c r="K3640" s="5">
        <f ca="1">VLOOKUP(CONCATENATE($F3640," ",$G3640),AllocFactorMatrix,(K$4+1),FALSE)*$E3646</f>
        <v>85.428622771451998</v>
      </c>
      <c r="L3640" s="5">
        <f ca="1">VLOOKUP(CONCATENATE($F3640," ",$G3640),AllocFactorMatrix,(L$4+1),FALSE)*$E3646</f>
        <v>11.897961002049461</v>
      </c>
      <c r="M3640" s="5">
        <f t="shared" ca="1" si="1786"/>
        <v>6241.5203549814396</v>
      </c>
      <c r="N3640" s="5">
        <f ca="1">VLOOKUP(CONCATENATE($F3640," ",$G3640),AllocFactorMatrix,(N$4+1),FALSE)*$E3646</f>
        <v>3657.0744975155048</v>
      </c>
      <c r="O3640" s="5">
        <f ca="1">VLOOKUP(CONCATENATE($F3640," ",$G3640),AllocFactorMatrix,(O$4+1),FALSE)*$E3646</f>
        <v>655.31697714585493</v>
      </c>
      <c r="P3640" s="5">
        <f ca="1">VLOOKUP(CONCATENATE($F3640," ",$G3640),AllocFactorMatrix,(P$4+1),FALSE)*$E3646</f>
        <v>132.89159557662688</v>
      </c>
      <c r="Q3640" s="5">
        <f ca="1">VLOOKUP(CONCATENATE($F3640," ",$G3640),AllocFactorMatrix,(Q$4+1),FALSE)*$E3646</f>
        <v>5.0464982455232672</v>
      </c>
      <c r="R3640" s="5">
        <f t="shared" ref="R3640:R3646" ca="1" si="1788">SUBTOTAL(9,N3640:Q3640)</f>
        <v>4450.3295684835102</v>
      </c>
      <c r="S3640" s="5">
        <f ca="1">VLOOKUP(CONCATENATE($F3640," ",$G3640),AllocFactorMatrix,(S$4+1),FALSE)*$E3646</f>
        <v>173.18870891210034</v>
      </c>
      <c r="T3640" s="5">
        <f ca="1">VLOOKUP(CONCATENATE($F3640," ",$G3640),AllocFactorMatrix,(T$4+1),FALSE)*$E3646</f>
        <v>2338.1475780657101</v>
      </c>
      <c r="U3640" s="5">
        <f ca="1">VLOOKUP(CONCATENATE($F3640," ",$G3640),AllocFactorMatrix,(U$4+1),FALSE)*$E3646</f>
        <v>8942.4758839032347</v>
      </c>
      <c r="V3640" s="5">
        <f ca="1">VLOOKUP(CONCATENATE($F3640," ",$G3640),AllocFactorMatrix,(V$4+1),FALSE)*$E3646</f>
        <v>1620.0124450623589</v>
      </c>
      <c r="W3640" s="5">
        <f t="shared" ref="W3640:W3646" ca="1" si="1789">SUBTOTAL(9,S3640:V3640)</f>
        <v>13073.824615943404</v>
      </c>
      <c r="X3640" s="5">
        <f ca="1">VLOOKUP(CONCATENATE($F3640," ",$G3640),AllocFactorMatrix,(X$4+1),FALSE)*$E3646</f>
        <v>1003.7192557631678</v>
      </c>
      <c r="Y3640" s="5">
        <f ca="1">VLOOKUP(CONCATENATE($F3640," ",$G3640),AllocFactorMatrix,(Y$4+1),FALSE)*$E3646</f>
        <v>20.046847970336774</v>
      </c>
      <c r="Z3640" s="5">
        <f t="shared" ca="1" si="1787"/>
        <v>1023.7661037335046</v>
      </c>
      <c r="AA3640" s="5">
        <f ca="1">VLOOKUP(CONCATENATE($F3640," ",$G3640),AllocFactorMatrix,(AA$4+1),FALSE)*$E3646</f>
        <v>13.240680804083347</v>
      </c>
      <c r="AB3640" s="5">
        <f ca="1">VLOOKUP(CONCATENATE($F3640," ",$G3640),AllocFactorMatrix,(AB$4+1),FALSE)*$E3646</f>
        <v>58.822642881449113</v>
      </c>
      <c r="AC3640" s="5">
        <f ca="1">VLOOKUP(CONCATENATE($F3640," ",$G3640),AllocFactorMatrix,(AC$4+1),FALSE)*$E3646</f>
        <v>12.068480346202234</v>
      </c>
    </row>
    <row r="3641" spans="4:29" hidden="1" outlineLevel="1">
      <c r="E3641" s="48"/>
      <c r="F3641" s="175" t="str">
        <f>F3646</f>
        <v>RB_GUP_CWIP</v>
      </c>
      <c r="G3641" s="52" t="str">
        <f>$G$10</f>
        <v>SUBTRAN</v>
      </c>
      <c r="H3641" s="4">
        <f t="shared" ca="1" si="1781"/>
        <v>14181.861367714391</v>
      </c>
      <c r="I3641" s="5">
        <f ca="1">VLOOKUP(CONCATENATE($F3641," ",$G3641),AllocFactorMatrix,(I$4+1),FALSE)*$E3646</f>
        <v>7246.2697349879627</v>
      </c>
      <c r="J3641" s="5">
        <f ca="1">VLOOKUP(CONCATENATE($F3641," ",$G3641),AllocFactorMatrix,(J$4+1),FALSE)*$E3646</f>
        <v>1698.6480381524959</v>
      </c>
      <c r="K3641" s="5">
        <f ca="1">VLOOKUP(CONCATENATE($F3641," ",$G3641),AllocFactorMatrix,(K$4+1),FALSE)*$E3646</f>
        <v>23.729454413436212</v>
      </c>
      <c r="L3641" s="5">
        <f ca="1">VLOOKUP(CONCATENATE($F3641," ",$G3641),AllocFactorMatrix,(L$4+1),FALSE)*$E3646</f>
        <v>4.2949209958160033</v>
      </c>
      <c r="M3641" s="5">
        <f t="shared" ca="1" si="1786"/>
        <v>1726.6724135617483</v>
      </c>
      <c r="N3641" s="5">
        <f ca="1">VLOOKUP(CONCATENATE($F3641," ",$G3641),AllocFactorMatrix,(N$4+1),FALSE)*$E3646</f>
        <v>981.69703129943002</v>
      </c>
      <c r="O3641" s="5">
        <f ca="1">VLOOKUP(CONCATENATE($F3641," ",$G3641),AllocFactorMatrix,(O$4+1),FALSE)*$E3646</f>
        <v>176.40602445604006</v>
      </c>
      <c r="P3641" s="5">
        <f ca="1">VLOOKUP(CONCATENATE($F3641," ",$G3641),AllocFactorMatrix,(P$4+1),FALSE)*$E3646</f>
        <v>46.305221329089022</v>
      </c>
      <c r="Q3641" s="5">
        <f ca="1">VLOOKUP(CONCATENATE($F3641," ",$G3641),AllocFactorMatrix,(Q$4+1),FALSE)*$E3646</f>
        <v>0</v>
      </c>
      <c r="R3641" s="5">
        <f t="shared" ca="1" si="1788"/>
        <v>1204.4082770845589</v>
      </c>
      <c r="S3641" s="5">
        <f ca="1">VLOOKUP(CONCATENATE($F3641," ",$G3641),AllocFactorMatrix,(S$4+1),FALSE)*$E3646</f>
        <v>44.249241756201464</v>
      </c>
      <c r="T3641" s="5">
        <f ca="1">VLOOKUP(CONCATENATE($F3641," ",$G3641),AllocFactorMatrix,(T$4+1),FALSE)*$E3646</f>
        <v>620.85976942571915</v>
      </c>
      <c r="U3641" s="5">
        <f ca="1">VLOOKUP(CONCATENATE($F3641," ",$G3641),AllocFactorMatrix,(U$4+1),FALSE)*$E3646</f>
        <v>3061.3175864830919</v>
      </c>
      <c r="V3641" s="5">
        <f ca="1">VLOOKUP(CONCATENATE($F3641," ",$G3641),AllocFactorMatrix,(V$4+1),FALSE)*$E3646</f>
        <v>0</v>
      </c>
      <c r="W3641" s="5">
        <f t="shared" ca="1" si="1789"/>
        <v>3726.4265976650127</v>
      </c>
      <c r="X3641" s="5">
        <f ca="1">VLOOKUP(CONCATENATE($F3641," ",$G3641),AllocFactorMatrix,(X$4+1),FALSE)*$E3646</f>
        <v>269.10296139437639</v>
      </c>
      <c r="Y3641" s="5">
        <f ca="1">VLOOKUP(CONCATENATE($F3641," ",$G3641),AllocFactorMatrix,(Y$4+1),FALSE)*$E3646</f>
        <v>5.4031884002409685</v>
      </c>
      <c r="Z3641" s="5">
        <f t="shared" ca="1" si="1787"/>
        <v>274.50614979461739</v>
      </c>
      <c r="AA3641" s="5">
        <f ca="1">VLOOKUP(CONCATENATE($F3641," ",$G3641),AllocFactorMatrix,(AA$4+1),FALSE)*$E3646</f>
        <v>3.5781946204912076</v>
      </c>
      <c r="AB3641" s="5">
        <f ca="1">VLOOKUP(CONCATENATE($F3641," ",$G3641),AllocFactorMatrix,(AB$4+1),FALSE)*$E3646</f>
        <v>0</v>
      </c>
      <c r="AC3641" s="5">
        <f ca="1">VLOOKUP(CONCATENATE($F3641," ",$G3641),AllocFactorMatrix,(AC$4+1),FALSE)*$E3646</f>
        <v>0</v>
      </c>
    </row>
    <row r="3642" spans="4:29" hidden="1" outlineLevel="1">
      <c r="E3642" s="48"/>
      <c r="F3642" s="175" t="str">
        <f>F3646</f>
        <v>RB_GUP_CWIP</v>
      </c>
      <c r="G3642" s="52" t="str">
        <f>$G$11</f>
        <v>DISTPRI</v>
      </c>
      <c r="H3642" s="4">
        <f t="shared" ca="1" si="1781"/>
        <v>18509.836442385254</v>
      </c>
      <c r="I3642" s="5">
        <f ca="1">VLOOKUP(CONCATENATE($F3642," ",$G3642),AllocFactorMatrix,(I$4+1),FALSE)*$E3646</f>
        <v>12120.371730140419</v>
      </c>
      <c r="J3642" s="5">
        <f ca="1">VLOOKUP(CONCATENATE($F3642," ",$G3642),AllocFactorMatrix,(J$4+1),FALSE)*$E3646</f>
        <v>2836.6347892793456</v>
      </c>
      <c r="K3642" s="5">
        <f ca="1">VLOOKUP(CONCATENATE($F3642," ",$G3642),AllocFactorMatrix,(K$4+1),FALSE)*$E3646</f>
        <v>39.621408052937944</v>
      </c>
      <c r="L3642" s="5">
        <f ca="1">VLOOKUP(CONCATENATE($F3642," ",$G3642),AllocFactorMatrix,(L$4+1),FALSE)*$E3646</f>
        <v>0</v>
      </c>
      <c r="M3642" s="5">
        <f t="shared" ca="1" si="1786"/>
        <v>2876.2561973322836</v>
      </c>
      <c r="N3642" s="5">
        <f ca="1">VLOOKUP(CONCATENATE($F3642," ",$G3642),AllocFactorMatrix,(N$4+1),FALSE)*$E3646</f>
        <v>1646.7221410805507</v>
      </c>
      <c r="O3642" s="5">
        <f ca="1">VLOOKUP(CONCATENATE($F3642," ",$G3642),AllocFactorMatrix,(O$4+1),FALSE)*$E3646</f>
        <v>295.8817023901637</v>
      </c>
      <c r="P3642" s="5">
        <f ca="1">VLOOKUP(CONCATENATE($F3642," ",$G3642),AllocFactorMatrix,(P$4+1),FALSE)*$E3646</f>
        <v>0</v>
      </c>
      <c r="Q3642" s="5">
        <f ca="1">VLOOKUP(CONCATENATE($F3642," ",$G3642),AllocFactorMatrix,(Q$4+1),FALSE)*$E3646</f>
        <v>0</v>
      </c>
      <c r="R3642" s="5">
        <f t="shared" ca="1" si="1788"/>
        <v>1942.6038434707143</v>
      </c>
      <c r="S3642" s="5">
        <f ca="1">VLOOKUP(CONCATENATE($F3642," ",$G3642),AllocFactorMatrix,(S$4+1),FALSE)*$E3646</f>
        <v>74.459435083935105</v>
      </c>
      <c r="T3642" s="5">
        <f ca="1">VLOOKUP(CONCATENATE($F3642," ",$G3642),AllocFactorMatrix,(T$4+1),FALSE)*$E3646</f>
        <v>1029.6148535193695</v>
      </c>
      <c r="U3642" s="5">
        <f ca="1">VLOOKUP(CONCATENATE($F3642," ",$G3642),AllocFactorMatrix,(U$4+1),FALSE)*$E3646</f>
        <v>0</v>
      </c>
      <c r="V3642" s="5">
        <f ca="1">VLOOKUP(CONCATENATE($F3642," ",$G3642),AllocFactorMatrix,(V$4+1),FALSE)*$E3646</f>
        <v>0</v>
      </c>
      <c r="W3642" s="5">
        <f t="shared" ca="1" si="1789"/>
        <v>1104.0742886033047</v>
      </c>
      <c r="X3642" s="5">
        <f ca="1">VLOOKUP(CONCATENATE($F3642," ",$G3642),AllocFactorMatrix,(X$4+1),FALSE)*$E3646</f>
        <v>451.51760420604205</v>
      </c>
      <c r="Y3642" s="5">
        <f ca="1">VLOOKUP(CONCATENATE($F3642," ",$G3642),AllocFactorMatrix,(Y$4+1),FALSE)*$E3646</f>
        <v>9.062670364034016</v>
      </c>
      <c r="Z3642" s="5">
        <f t="shared" ca="1" si="1787"/>
        <v>460.58027457007609</v>
      </c>
      <c r="AA3642" s="5">
        <f ca="1">VLOOKUP(CONCATENATE($F3642," ",$G3642),AllocFactorMatrix,(AA$4+1),FALSE)*$E3646</f>
        <v>5.9501082684573285</v>
      </c>
      <c r="AB3642" s="5">
        <f ca="1">VLOOKUP(CONCATENATE($F3642," ",$G3642),AllocFactorMatrix,(AB$4+1),FALSE)*$E3646</f>
        <v>0</v>
      </c>
      <c r="AC3642" s="5">
        <f ca="1">VLOOKUP(CONCATENATE($F3642," ",$G3642),AllocFactorMatrix,(AC$4+1),FALSE)*$E3646</f>
        <v>0</v>
      </c>
    </row>
    <row r="3643" spans="4:29" hidden="1" outlineLevel="1">
      <c r="E3643" s="48"/>
      <c r="F3643" s="175" t="str">
        <f>F3646</f>
        <v>RB_GUP_CWIP</v>
      </c>
      <c r="G3643" s="52" t="str">
        <f>$G$12</f>
        <v>DISTSEC</v>
      </c>
      <c r="H3643" s="4">
        <f t="shared" ca="1" si="1781"/>
        <v>8675.6055552913131</v>
      </c>
      <c r="I3643" s="5">
        <f ca="1">VLOOKUP(CONCATENATE($F3643," ",$G3643),AllocFactorMatrix,(I$4+1),FALSE)*$E3646</f>
        <v>6438.2109897187211</v>
      </c>
      <c r="J3643" s="5">
        <f ca="1">VLOOKUP(CONCATENATE($F3643," ",$G3643),AllocFactorMatrix,(J$4+1),FALSE)*$E3646</f>
        <v>1298.2309764024058</v>
      </c>
      <c r="K3643" s="5">
        <f ca="1">VLOOKUP(CONCATENATE($F3643," ",$G3643),AllocFactorMatrix,(K$4+1),FALSE)*$E3646</f>
        <v>0</v>
      </c>
      <c r="L3643" s="5">
        <f ca="1">VLOOKUP(CONCATENATE($F3643," ",$G3643),AllocFactorMatrix,(L$4+1),FALSE)*$E3646</f>
        <v>0</v>
      </c>
      <c r="M3643" s="5">
        <f t="shared" ca="1" si="1786"/>
        <v>1298.2309764024058</v>
      </c>
      <c r="N3643" s="5">
        <f ca="1">VLOOKUP(CONCATENATE($F3643," ",$G3643),AllocFactorMatrix,(N$4+1),FALSE)*$E3646</f>
        <v>648.90190344349401</v>
      </c>
      <c r="O3643" s="5">
        <f ca="1">VLOOKUP(CONCATENATE($F3643," ",$G3643),AllocFactorMatrix,(O$4+1),FALSE)*$E3646</f>
        <v>0</v>
      </c>
      <c r="P3643" s="5">
        <f ca="1">VLOOKUP(CONCATENATE($F3643," ",$G3643),AllocFactorMatrix,(P$4+1),FALSE)*$E3646</f>
        <v>0</v>
      </c>
      <c r="Q3643" s="5">
        <f ca="1">VLOOKUP(CONCATENATE($F3643," ",$G3643),AllocFactorMatrix,(Q$4+1),FALSE)*$E3646</f>
        <v>0</v>
      </c>
      <c r="R3643" s="5">
        <f t="shared" ca="1" si="1788"/>
        <v>648.90190344349401</v>
      </c>
      <c r="S3643" s="5">
        <f ca="1">VLOOKUP(CONCATENATE($F3643," ",$G3643),AllocFactorMatrix,(S$4+1),FALSE)*$E3646</f>
        <v>24.254433809261936</v>
      </c>
      <c r="T3643" s="5">
        <f ca="1">VLOOKUP(CONCATENATE($F3643," ",$G3643),AllocFactorMatrix,(T$4+1),FALSE)*$E3646</f>
        <v>0</v>
      </c>
      <c r="U3643" s="5">
        <f ca="1">VLOOKUP(CONCATENATE($F3643," ",$G3643),AllocFactorMatrix,(U$4+1),FALSE)*$E3646</f>
        <v>0</v>
      </c>
      <c r="V3643" s="5">
        <f ca="1">VLOOKUP(CONCATENATE($F3643," ",$G3643),AllocFactorMatrix,(V$4+1),FALSE)*$E3646</f>
        <v>0</v>
      </c>
      <c r="W3643" s="5">
        <f t="shared" ca="1" si="1789"/>
        <v>24.254433809261936</v>
      </c>
      <c r="X3643" s="5">
        <f ca="1">VLOOKUP(CONCATENATE($F3643," ",$G3643),AllocFactorMatrix,(X$4+1),FALSE)*$E3646</f>
        <v>183.29969544689297</v>
      </c>
      <c r="Y3643" s="5">
        <f ca="1">VLOOKUP(CONCATENATE($F3643," ",$G3643),AllocFactorMatrix,(Y$4+1),FALSE)*$E3646</f>
        <v>0</v>
      </c>
      <c r="Z3643" s="5">
        <f t="shared" ca="1" si="1787"/>
        <v>183.29969544689297</v>
      </c>
      <c r="AA3643" s="5">
        <f ca="1">VLOOKUP(CONCATENATE($F3643," ",$G3643),AllocFactorMatrix,(AA$4+1),FALSE)*$E3646</f>
        <v>2.1672571002837002</v>
      </c>
      <c r="AB3643" s="5">
        <f ca="1">VLOOKUP(CONCATENATE($F3643," ",$G3643),AllocFactorMatrix,(AB$4+1),FALSE)*$E3646</f>
        <v>66.70754535626844</v>
      </c>
      <c r="AC3643" s="5">
        <f ca="1">VLOOKUP(CONCATENATE($F3643," ",$G3643),AllocFactorMatrix,(AC$4+1),FALSE)*$E3646</f>
        <v>13.83275401398466</v>
      </c>
    </row>
    <row r="3644" spans="4:29" hidden="1" outlineLevel="1">
      <c r="E3644" s="48"/>
      <c r="F3644" s="175" t="str">
        <f>F3646</f>
        <v>RB_GUP_CWIP</v>
      </c>
      <c r="G3644" s="52" t="str">
        <f>$G$13</f>
        <v>ENERGY</v>
      </c>
      <c r="H3644" s="4">
        <f t="shared" ca="1" si="1781"/>
        <v>3209.5222328448745</v>
      </c>
      <c r="I3644" s="5">
        <f ca="1">VLOOKUP(CONCATENATE($F3644," ",$G3644),AllocFactorMatrix,(I$4+1),FALSE)*$E3646</f>
        <v>1255.8417878728576</v>
      </c>
      <c r="J3644" s="5">
        <f ca="1">VLOOKUP(CONCATENATE($F3644," ",$G3644),AllocFactorMatrix,(J$4+1),FALSE)*$E3646</f>
        <v>362.30671209626382</v>
      </c>
      <c r="K3644" s="5">
        <f ca="1">VLOOKUP(CONCATENATE($F3644," ",$G3644),AllocFactorMatrix,(K$4+1),FALSE)*$E3646</f>
        <v>5.0497822407454871</v>
      </c>
      <c r="L3644" s="5">
        <f ca="1">VLOOKUP(CONCATENATE($F3644," ",$G3644),AllocFactorMatrix,(L$4+1),FALSE)*$E3646</f>
        <v>0.70595527750847187</v>
      </c>
      <c r="M3644" s="5">
        <f t="shared" ca="1" si="1786"/>
        <v>368.06244961451779</v>
      </c>
      <c r="N3644" s="5">
        <f ca="1">VLOOKUP(CONCATENATE($F3644," ",$G3644),AllocFactorMatrix,(N$4+1),FALSE)*$E3646</f>
        <v>235.07340490018237</v>
      </c>
      <c r="O3644" s="5">
        <f ca="1">VLOOKUP(CONCATENATE($F3644," ",$G3644),AllocFactorMatrix,(O$4+1),FALSE)*$E3646</f>
        <v>41.92274780418574</v>
      </c>
      <c r="P3644" s="5">
        <f ca="1">VLOOKUP(CONCATENATE($F3644," ",$G3644),AllocFactorMatrix,(P$4+1),FALSE)*$E3646</f>
        <v>8.5370067285576869</v>
      </c>
      <c r="Q3644" s="5">
        <f ca="1">VLOOKUP(CONCATENATE($F3644," ",$G3644),AllocFactorMatrix,(Q$4+1),FALSE)*$E3646</f>
        <v>0.32244563331778642</v>
      </c>
      <c r="R3644" s="5">
        <f t="shared" ca="1" si="1788"/>
        <v>285.85560506624358</v>
      </c>
      <c r="S3644" s="5">
        <f ca="1">VLOOKUP(CONCATENATE($F3644," ",$G3644),AllocFactorMatrix,(S$4+1),FALSE)*$E3646</f>
        <v>12.310798487863735</v>
      </c>
      <c r="T3644" s="5">
        <f ca="1">VLOOKUP(CONCATENATE($F3644," ",$G3644),AllocFactorMatrix,(T$4+1),FALSE)*$E3646</f>
        <v>194.63606480356529</v>
      </c>
      <c r="U3644" s="5">
        <f ca="1">VLOOKUP(CONCATENATE($F3644," ",$G3644),AllocFactorMatrix,(U$4+1),FALSE)*$E3646</f>
        <v>837.09803666191431</v>
      </c>
      <c r="V3644" s="5">
        <f ca="1">VLOOKUP(CONCATENATE($F3644," ",$G3644),AllocFactorMatrix,(V$4+1),FALSE)*$E3646</f>
        <v>157.46688396831814</v>
      </c>
      <c r="W3644" s="5">
        <f t="shared" ca="1" si="1789"/>
        <v>1201.5117839216614</v>
      </c>
      <c r="X3644" s="5">
        <f ca="1">VLOOKUP(CONCATENATE($F3644," ",$G3644),AllocFactorMatrix,(X$4+1),FALSE)*$E3646</f>
        <v>64.572334032521127</v>
      </c>
      <c r="Y3644" s="5">
        <f ca="1">VLOOKUP(CONCATENATE($F3644," ",$G3644),AllocFactorMatrix,(Y$4+1),FALSE)*$E3646</f>
        <v>1.2956310016783117</v>
      </c>
      <c r="Z3644" s="5">
        <f t="shared" ca="1" si="1787"/>
        <v>65.867965034199443</v>
      </c>
      <c r="AA3644" s="5">
        <f ca="1">VLOOKUP(CONCATENATE($F3644," ",$G3644),AllocFactorMatrix,(AA$4+1),FALSE)*$E3646</f>
        <v>1.155708409373162</v>
      </c>
      <c r="AB3644" s="5">
        <f ca="1">VLOOKUP(CONCATENATE($F3644," ",$G3644),AllocFactorMatrix,(AB$4+1),FALSE)*$E3646</f>
        <v>25.887472561979145</v>
      </c>
      <c r="AC3644" s="5">
        <f ca="1">VLOOKUP(CONCATENATE($F3644," ",$G3644),AllocFactorMatrix,(AC$4+1),FALSE)*$E3646</f>
        <v>5.3394603640400531</v>
      </c>
    </row>
    <row r="3645" spans="4:29" hidden="1" outlineLevel="1">
      <c r="E3645" s="48"/>
      <c r="F3645" s="175" t="str">
        <f>F3646</f>
        <v>RB_GUP_CWIP</v>
      </c>
      <c r="G3645" s="52" t="str">
        <f>$G$14</f>
        <v>CUSTOMER</v>
      </c>
      <c r="H3645" s="4">
        <f t="shared" ca="1" si="1781"/>
        <v>5437.7128956551851</v>
      </c>
      <c r="I3645" s="5">
        <f ca="1">VLOOKUP(CONCATENATE($F3645," ",$G3645),AllocFactorMatrix,(I$4+1),FALSE)*$E3646</f>
        <v>3189.5926007916705</v>
      </c>
      <c r="J3645" s="5">
        <f ca="1">VLOOKUP(CONCATENATE($F3645," ",$G3645),AllocFactorMatrix,(J$4+1),FALSE)*$E3646</f>
        <v>855.69400211657069</v>
      </c>
      <c r="K3645" s="5">
        <f ca="1">VLOOKUP(CONCATENATE($F3645," ",$G3645),AllocFactorMatrix,(K$4+1),FALSE)*$E3646</f>
        <v>43.893153542402572</v>
      </c>
      <c r="L3645" s="5">
        <f ca="1">VLOOKUP(CONCATENATE($F3645," ",$G3645),AllocFactorMatrix,(L$4+1),FALSE)*$E3646</f>
        <v>7.3324136644289322</v>
      </c>
      <c r="M3645" s="5">
        <f t="shared" ca="1" si="1786"/>
        <v>906.91956932340224</v>
      </c>
      <c r="N3645" s="5">
        <f ca="1">VLOOKUP(CONCATENATE($F3645," ",$G3645),AllocFactorMatrix,(N$4+1),FALSE)*$E3646</f>
        <v>56.35544587942266</v>
      </c>
      <c r="O3645" s="5">
        <f ca="1">VLOOKUP(CONCATENATE($F3645," ",$G3645),AllocFactorMatrix,(O$4+1),FALSE)*$E3646</f>
        <v>15.74345303916029</v>
      </c>
      <c r="P3645" s="5">
        <f ca="1">VLOOKUP(CONCATENATE($F3645," ",$G3645),AllocFactorMatrix,(P$4+1),FALSE)*$E3646</f>
        <v>18.015757447059908</v>
      </c>
      <c r="Q3645" s="5">
        <f ca="1">VLOOKUP(CONCATENATE($F3645," ",$G3645),AllocFactorMatrix,(Q$4+1),FALSE)*$E3646</f>
        <v>2.2470001735853677</v>
      </c>
      <c r="R3645" s="5">
        <f t="shared" ca="1" si="1788"/>
        <v>92.361656539228221</v>
      </c>
      <c r="S3645" s="5">
        <f ca="1">VLOOKUP(CONCATENATE($F3645," ",$G3645),AllocFactorMatrix,(S$4+1),FALSE)*$E3646</f>
        <v>0.38439553515901737</v>
      </c>
      <c r="T3645" s="5">
        <f ca="1">VLOOKUP(CONCATENATE($F3645," ",$G3645),AllocFactorMatrix,(T$4+1),FALSE)*$E3646</f>
        <v>11.222100517571386</v>
      </c>
      <c r="U3645" s="5">
        <f ca="1">VLOOKUP(CONCATENATE($F3645," ",$G3645),AllocFactorMatrix,(U$4+1),FALSE)*$E3646</f>
        <v>30.279778516052385</v>
      </c>
      <c r="V3645" s="5">
        <f ca="1">VLOOKUP(CONCATENATE($F3645," ",$G3645),AllocFactorMatrix,(V$4+1),FALSE)*$E3646</f>
        <v>8.9898196613746109</v>
      </c>
      <c r="W3645" s="5">
        <f t="shared" ca="1" si="1789"/>
        <v>50.876094230157399</v>
      </c>
      <c r="X3645" s="5">
        <f ca="1">VLOOKUP(CONCATENATE($F3645," ",$G3645),AllocFactorMatrix,(X$4+1),FALSE)*$E3646</f>
        <v>11.612617295531861</v>
      </c>
      <c r="Y3645" s="5">
        <f ca="1">VLOOKUP(CONCATENATE($F3645," ",$G3645),AllocFactorMatrix,(Y$4+1),FALSE)*$E3646</f>
        <v>0.20780059938667231</v>
      </c>
      <c r="Z3645" s="5">
        <f t="shared" ca="1" si="1787"/>
        <v>11.820417894918533</v>
      </c>
      <c r="AA3645" s="5">
        <f ca="1">VLOOKUP(CONCATENATE($F3645," ",$G3645),AllocFactorMatrix,(AA$4+1),FALSE)*$E3646</f>
        <v>1.0843409514567874</v>
      </c>
      <c r="AB3645" s="5">
        <f ca="1">VLOOKUP(CONCATENATE($F3645," ",$G3645),AllocFactorMatrix,(AB$4+1),FALSE)*$E3646</f>
        <v>1039.107242058966</v>
      </c>
      <c r="AC3645" s="5">
        <f ca="1">VLOOKUP(CONCATENATE($F3645," ",$G3645),AllocFactorMatrix,(AC$4+1),FALSE)*$E3646</f>
        <v>145.95097386538438</v>
      </c>
    </row>
    <row r="3646" spans="4:29" collapsed="1">
      <c r="D3646" s="52" t="s">
        <v>288</v>
      </c>
      <c r="E3646" s="58">
        <v>117755</v>
      </c>
      <c r="F3646" s="93" t="s">
        <v>70</v>
      </c>
      <c r="G3646" s="52" t="str">
        <f>$G$15</f>
        <v>TOTAL</v>
      </c>
      <c r="H3646" s="4">
        <f t="shared" ca="1" si="1781"/>
        <v>117755</v>
      </c>
      <c r="I3646" s="5">
        <f ca="1">VLOOKUP(CONCATENATE($F3646," ",$G3646),AllocFactorMatrix,(I$4+1),FALSE)*$E3646</f>
        <v>65095.030518434149</v>
      </c>
      <c r="J3646" s="5">
        <f ca="1">VLOOKUP(CONCATENATE($F3646," ",$G3646),AllocFactorMatrix,(J$4+1),FALSE)*$E3646</f>
        <v>15177.314100195825</v>
      </c>
      <c r="K3646" s="5">
        <f ca="1">VLOOKUP(CONCATENATE($F3646," ",$G3646),AllocFactorMatrix,(K$4+1),FALSE)*$E3646</f>
        <v>225.27458841808064</v>
      </c>
      <c r="L3646" s="5">
        <f ca="1">VLOOKUP(CONCATENATE($F3646," ",$G3646),AllocFactorMatrix,(L$4+1),FALSE)*$E3646</f>
        <v>28.068543437069458</v>
      </c>
      <c r="M3646" s="5">
        <f t="shared" ca="1" si="1786"/>
        <v>15430.657232050975</v>
      </c>
      <c r="N3646" s="5">
        <f ca="1">VLOOKUP(CONCATENATE($F3646," ",$G3646),AllocFactorMatrix,(N$4+1),FALSE)*$E3646</f>
        <v>8405.2924463153267</v>
      </c>
      <c r="O3646" s="5">
        <f ca="1">VLOOKUP(CONCATENATE($F3646," ",$G3646),AllocFactorMatrix,(O$4+1),FALSE)*$E3646</f>
        <v>1396.6216496647125</v>
      </c>
      <c r="P3646" s="5">
        <f ca="1">VLOOKUP(CONCATENATE($F3646," ",$G3646),AllocFactorMatrix,(P$4+1),FALSE)*$E3646</f>
        <v>248.60935533745493</v>
      </c>
      <c r="Q3646" s="5">
        <f ca="1">VLOOKUP(CONCATENATE($F3646," ",$G3646),AllocFactorMatrix,(Q$4+1),FALSE)*$E3646</f>
        <v>9.2435245976710902</v>
      </c>
      <c r="R3646" s="5">
        <f t="shared" ca="1" si="1788"/>
        <v>10059.766975915165</v>
      </c>
      <c r="S3646" s="5">
        <f ca="1">VLOOKUP(CONCATENATE($F3646," ",$G3646),AllocFactorMatrix,(S$4+1),FALSE)*$E3646</f>
        <v>384.70328452079514</v>
      </c>
      <c r="T3646" s="5">
        <f ca="1">VLOOKUP(CONCATENATE($F3646," ",$G3646),AllocFactorMatrix,(T$4+1),FALSE)*$E3646</f>
        <v>4948.5722781534751</v>
      </c>
      <c r="U3646" s="5">
        <f ca="1">VLOOKUP(CONCATENATE($F3646," ",$G3646),AllocFactorMatrix,(U$4+1),FALSE)*$E3646</f>
        <v>15755.270133289421</v>
      </c>
      <c r="V3646" s="5">
        <f ca="1">VLOOKUP(CONCATENATE($F3646," ",$G3646),AllocFactorMatrix,(V$4+1),FALSE)*$E3646</f>
        <v>2308.9504040807269</v>
      </c>
      <c r="W3646" s="5">
        <f t="shared" ca="1" si="1789"/>
        <v>23397.496100044416</v>
      </c>
      <c r="X3646" s="5">
        <f ca="1">VLOOKUP(CONCATENATE($F3646," ",$G3646),AllocFactorMatrix,(X$4+1),FALSE)*$E3646</f>
        <v>2307.5408064958833</v>
      </c>
      <c r="Y3646" s="5">
        <f ca="1">VLOOKUP(CONCATENATE($F3646," ",$G3646),AllocFactorMatrix,(Y$4+1),FALSE)*$E3646</f>
        <v>42.481583910524954</v>
      </c>
      <c r="Z3646" s="5">
        <f t="shared" ca="1" si="1787"/>
        <v>2350.0223904064082</v>
      </c>
      <c r="AA3646" s="5">
        <f ca="1">VLOOKUP(CONCATENATE($F3646," ",$G3646),AllocFactorMatrix,(AA$4+1),FALSE)*$E3646</f>
        <v>31.446632366517793</v>
      </c>
      <c r="AB3646" s="5">
        <f ca="1">VLOOKUP(CONCATENATE($F3646," ",$G3646),AllocFactorMatrix,(AB$4+1),FALSE)*$E3646</f>
        <v>1209.4961943395724</v>
      </c>
      <c r="AC3646" s="5">
        <f ca="1">VLOOKUP(CONCATENATE($F3646," ",$G3646),AllocFactorMatrix,(AC$4+1),FALSE)*$E3646</f>
        <v>181.08395644279173</v>
      </c>
    </row>
    <row r="3647" spans="4:29" hidden="1" outlineLevel="1">
      <c r="E3647" s="48"/>
      <c r="F3647" s="175" t="str">
        <f>F3654</f>
        <v>RB_GUP</v>
      </c>
      <c r="G3647" s="52" t="str">
        <f>$G$8</f>
        <v>PRODUCTION</v>
      </c>
      <c r="H3647" s="4">
        <f t="shared" ca="1" si="1781"/>
        <v>-93118.620590588238</v>
      </c>
      <c r="I3647" s="5">
        <f ca="1">VLOOKUP(CONCATENATE($F3647," ",$G3647),AllocFactorMatrix,(I$4+1),FALSE)*$E3654</f>
        <v>-47898.912905233097</v>
      </c>
      <c r="J3647" s="5">
        <f ca="1">VLOOKUP(CONCATENATE($F3647," ",$G3647),AllocFactorMatrix,(J$4+1),FALSE)*$E3654</f>
        <v>-11170.033853652323</v>
      </c>
      <c r="K3647" s="5">
        <f ca="1">VLOOKUP(CONCATENATE($F3647," ",$G3647),AllocFactorMatrix,(K$4+1),FALSE)*$E3654</f>
        <v>-155.30770088984531</v>
      </c>
      <c r="L3647" s="5">
        <f ca="1">VLOOKUP(CONCATENATE($F3647," ",$G3647),AllocFactorMatrix,(L$4+1),FALSE)*$E3654</f>
        <v>-21.630279273597775</v>
      </c>
      <c r="M3647" s="5">
        <f t="shared" ref="M3647:M3654" ca="1" si="1790">SUBTOTAL(9,J3647:L3647)</f>
        <v>-11346.971833815765</v>
      </c>
      <c r="N3647" s="5">
        <f ca="1">VLOOKUP(CONCATENATE($F3647," ",$G3647),AllocFactorMatrix,(N$4+1),FALSE)*$E3654</f>
        <v>-6648.4957121633543</v>
      </c>
      <c r="O3647" s="5">
        <f ca="1">VLOOKUP(CONCATENATE($F3647," ",$G3647),AllocFactorMatrix,(O$4+1),FALSE)*$E3654</f>
        <v>-1191.3544872060934</v>
      </c>
      <c r="P3647" s="5">
        <f ca="1">VLOOKUP(CONCATENATE($F3647," ",$G3647),AllocFactorMatrix,(P$4+1),FALSE)*$E3654</f>
        <v>-241.59453245319199</v>
      </c>
      <c r="Q3647" s="5">
        <f ca="1">VLOOKUP(CONCATENATE($F3647," ",$G3647),AllocFactorMatrix,(Q$4+1),FALSE)*$E3654</f>
        <v>-9.174443115554574</v>
      </c>
      <c r="R3647" s="5">
        <f ca="1">SUBTOTAL(9,N3647:Q3647)</f>
        <v>-8090.6191749381951</v>
      </c>
      <c r="S3647" s="5">
        <f ca="1">VLOOKUP(CONCATENATE($F3647," ",$G3647),AllocFactorMatrix,(S$4+1),FALSE)*$E3654</f>
        <v>-314.85396028422707</v>
      </c>
      <c r="T3647" s="5">
        <f ca="1">VLOOKUP(CONCATENATE($F3647," ",$G3647),AllocFactorMatrix,(T$4+1),FALSE)*$E3654</f>
        <v>-4250.7102761335245</v>
      </c>
      <c r="U3647" s="5">
        <f ca="1">VLOOKUP(CONCATENATE($F3647," ",$G3647),AllocFactorMatrix,(U$4+1),FALSE)*$E3654</f>
        <v>-16257.260444282976</v>
      </c>
      <c r="V3647" s="5">
        <f ca="1">VLOOKUP(CONCATENATE($F3647," ",$G3647),AllocFactorMatrix,(V$4+1),FALSE)*$E3654</f>
        <v>-2945.1535105356988</v>
      </c>
      <c r="W3647" s="5">
        <f ca="1">SUBTOTAL(9,S3647:V3647)</f>
        <v>-23767.978191236427</v>
      </c>
      <c r="X3647" s="5">
        <f ca="1">VLOOKUP(CONCATENATE($F3647," ",$G3647),AllocFactorMatrix,(X$4+1),FALSE)*$E3654</f>
        <v>-1824.7435683059721</v>
      </c>
      <c r="Y3647" s="5">
        <f ca="1">VLOOKUP(CONCATENATE($F3647," ",$G3647),AllocFactorMatrix,(Y$4+1),FALSE)*$E3654</f>
        <v>-36.444809331535801</v>
      </c>
      <c r="Z3647" s="5">
        <f t="shared" ref="Z3647:Z3654" ca="1" si="1791">SUBTOTAL(9,X3647:Y3647)</f>
        <v>-1861.188377637508</v>
      </c>
      <c r="AA3647" s="5">
        <f ca="1">VLOOKUP(CONCATENATE($F3647," ",$G3647),AllocFactorMatrix,(AA$4+1),FALSE)*$E3654</f>
        <v>-24.071319742563844</v>
      </c>
      <c r="AB3647" s="5">
        <f ca="1">VLOOKUP(CONCATENATE($F3647," ",$G3647),AllocFactorMatrix,(AB$4+1),FALSE)*$E3654</f>
        <v>-106.93850760795787</v>
      </c>
      <c r="AC3647" s="5">
        <f ca="1">VLOOKUP(CONCATENATE($F3647," ",$G3647),AllocFactorMatrix,(AC$4+1),FALSE)*$E3654</f>
        <v>-21.94028037672291</v>
      </c>
    </row>
    <row r="3648" spans="4:29" hidden="1" outlineLevel="1">
      <c r="E3648" s="48"/>
      <c r="F3648" s="175" t="str">
        <f>F3654</f>
        <v>RB_GUP</v>
      </c>
      <c r="G3648" s="52" t="str">
        <f>$G$9</f>
        <v>BULKTRAN</v>
      </c>
      <c r="H3648" s="4">
        <f t="shared" ca="1" si="1781"/>
        <v>-50568.483012240191</v>
      </c>
      <c r="I3648" s="5">
        <f ca="1">VLOOKUP(CONCATENATE($F3648," ",$G3648),AllocFactorMatrix,(I$4+1),FALSE)*$E3654</f>
        <v>-26011.718689461217</v>
      </c>
      <c r="J3648" s="5">
        <f ca="1">VLOOKUP(CONCATENATE($F3648," ",$G3648),AllocFactorMatrix,(J$4+1),FALSE)*$E3654</f>
        <v>-6065.9367975179894</v>
      </c>
      <c r="K3648" s="5">
        <f ca="1">VLOOKUP(CONCATENATE($F3648," ",$G3648),AllocFactorMatrix,(K$4+1),FALSE)*$E3654</f>
        <v>-84.34054096063376</v>
      </c>
      <c r="L3648" s="5">
        <f ca="1">VLOOKUP(CONCATENATE($F3648," ",$G3648),AllocFactorMatrix,(L$4+1),FALSE)*$E3654</f>
        <v>-11.746419814422111</v>
      </c>
      <c r="M3648" s="5">
        <f t="shared" ca="1" si="1790"/>
        <v>-6162.0237582930458</v>
      </c>
      <c r="N3648" s="5">
        <f ca="1">VLOOKUP(CONCATENATE($F3648," ",$G3648),AllocFactorMatrix,(N$4+1),FALSE)*$E3654</f>
        <v>-3610.4953052909109</v>
      </c>
      <c r="O3648" s="5">
        <f ca="1">VLOOKUP(CONCATENATE($F3648," ",$G3648),AllocFactorMatrix,(O$4+1),FALSE)*$E3654</f>
        <v>-646.97037784434917</v>
      </c>
      <c r="P3648" s="5">
        <f ca="1">VLOOKUP(CONCATENATE($F3648," ",$G3648),AllocFactorMatrix,(P$4+1),FALSE)*$E3654</f>
        <v>-131.19899041378372</v>
      </c>
      <c r="Q3648" s="5">
        <f ca="1">VLOOKUP(CONCATENATE($F3648," ",$G3648),AllocFactorMatrix,(Q$4+1),FALSE)*$E3654</f>
        <v>-4.9822223298975397</v>
      </c>
      <c r="R3648" s="5">
        <f t="shared" ref="R3648:R3654" ca="1" si="1792">SUBTOTAL(9,N3648:Q3648)</f>
        <v>-4393.6468958789419</v>
      </c>
      <c r="S3648" s="5">
        <f ca="1">VLOOKUP(CONCATENATE($F3648," ",$G3648),AllocFactorMatrix,(S$4+1),FALSE)*$E3654</f>
        <v>-170.98285005715317</v>
      </c>
      <c r="T3648" s="5">
        <f ca="1">VLOOKUP(CONCATENATE($F3648," ",$G3648),AllocFactorMatrix,(T$4+1),FALSE)*$E3654</f>
        <v>-2308.3672097515882</v>
      </c>
      <c r="U3648" s="5">
        <f ca="1">VLOOKUP(CONCATENATE($F3648," ",$G3648),AllocFactorMatrix,(U$4+1),FALSE)*$E3654</f>
        <v>-8828.5779298300804</v>
      </c>
      <c r="V3648" s="5">
        <f ca="1">VLOOKUP(CONCATENATE($F3648," ",$G3648),AllocFactorMatrix,(V$4+1),FALSE)*$E3654</f>
        <v>-1599.37877431377</v>
      </c>
      <c r="W3648" s="5">
        <f t="shared" ref="W3648:W3654" ca="1" si="1793">SUBTOTAL(9,S3648:V3648)</f>
        <v>-12907.306763952591</v>
      </c>
      <c r="X3648" s="5">
        <f ca="1">VLOOKUP(CONCATENATE($F3648," ",$G3648),AllocFactorMatrix,(X$4+1),FALSE)*$E3654</f>
        <v>-990.93514863451003</v>
      </c>
      <c r="Y3648" s="5">
        <f ca="1">VLOOKUP(CONCATENATE($F3648," ",$G3648),AllocFactorMatrix,(Y$4+1),FALSE)*$E3654</f>
        <v>-19.791516561107372</v>
      </c>
      <c r="Z3648" s="5">
        <f t="shared" ca="1" si="1791"/>
        <v>-1010.7266651956174</v>
      </c>
      <c r="AA3648" s="5">
        <f ca="1">VLOOKUP(CONCATENATE($F3648," ",$G3648),AllocFactorMatrix,(AA$4+1),FALSE)*$E3654</f>
        <v>-13.072037748882558</v>
      </c>
      <c r="AB3648" s="5">
        <f ca="1">VLOOKUP(CONCATENATE($F3648," ",$G3648),AllocFactorMatrix,(AB$4+1),FALSE)*$E3654</f>
        <v>-58.073434411182753</v>
      </c>
      <c r="AC3648" s="5">
        <f ca="1">VLOOKUP(CONCATENATE($F3648," ",$G3648),AllocFactorMatrix,(AC$4+1),FALSE)*$E3654</f>
        <v>-11.914767298714029</v>
      </c>
    </row>
    <row r="3649" spans="4:29" hidden="1" outlineLevel="1">
      <c r="E3649" s="48"/>
      <c r="F3649" s="175" t="str">
        <f>F3654</f>
        <v>RB_GUP</v>
      </c>
      <c r="G3649" s="52" t="str">
        <f>$G$10</f>
        <v>SUBTRAN</v>
      </c>
      <c r="H3649" s="4">
        <f t="shared" ca="1" si="1781"/>
        <v>-14001.08158504383</v>
      </c>
      <c r="I3649" s="5">
        <f ca="1">VLOOKUP(CONCATENATE($F3649," ",$G3649),AllocFactorMatrix,(I$4+1),FALSE)*$E3654</f>
        <v>-7153.8996973816456</v>
      </c>
      <c r="J3649" s="5">
        <f ca="1">VLOOKUP(CONCATENATE($F3649," ",$G3649),AllocFactorMatrix,(J$4+1),FALSE)*$E3654</f>
        <v>-1676.9949409173153</v>
      </c>
      <c r="K3649" s="5">
        <f ca="1">VLOOKUP(CONCATENATE($F3649," ",$G3649),AllocFactorMatrix,(K$4+1),FALSE)*$E3654</f>
        <v>-23.426969041416019</v>
      </c>
      <c r="L3649" s="5">
        <f ca="1">VLOOKUP(CONCATENATE($F3649," ",$G3649),AllocFactorMatrix,(L$4+1),FALSE)*$E3654</f>
        <v>-4.2401725489034972</v>
      </c>
      <c r="M3649" s="5">
        <f t="shared" ca="1" si="1790"/>
        <v>-1704.6620825076348</v>
      </c>
      <c r="N3649" s="5">
        <f ca="1">VLOOKUP(CONCATENATE($F3649," ",$G3649),AllocFactorMatrix,(N$4+1),FALSE)*$E3654</f>
        <v>-969.18309033180344</v>
      </c>
      <c r="O3649" s="5">
        <f ca="1">VLOOKUP(CONCATENATE($F3649," ",$G3649),AllocFactorMatrix,(O$4+1),FALSE)*$E3654</f>
        <v>-174.15733213448488</v>
      </c>
      <c r="P3649" s="5">
        <f ca="1">VLOOKUP(CONCATENATE($F3649," ",$G3649),AllocFactorMatrix,(P$4+1),FALSE)*$E3654</f>
        <v>-45.714956932100783</v>
      </c>
      <c r="Q3649" s="5">
        <f ca="1">VLOOKUP(CONCATENATE($F3649," ",$G3649),AllocFactorMatrix,(Q$4+1),FALSE)*$E3654</f>
        <v>0</v>
      </c>
      <c r="R3649" s="5">
        <f t="shared" ca="1" si="1792"/>
        <v>-1189.0553793983891</v>
      </c>
      <c r="S3649" s="5">
        <f ca="1">VLOOKUP(CONCATENATE($F3649," ",$G3649),AllocFactorMatrix,(S$4+1),FALSE)*$E3654</f>
        <v>-43.685185452123214</v>
      </c>
      <c r="T3649" s="5">
        <f ca="1">VLOOKUP(CONCATENATE($F3649," ",$G3649),AllocFactorMatrix,(T$4+1),FALSE)*$E3654</f>
        <v>-612.94551252562064</v>
      </c>
      <c r="U3649" s="5">
        <f ca="1">VLOOKUP(CONCATENATE($F3649," ",$G3649),AllocFactorMatrix,(U$4+1),FALSE)*$E3654</f>
        <v>-3022.2941950099626</v>
      </c>
      <c r="V3649" s="5">
        <f ca="1">VLOOKUP(CONCATENATE($F3649," ",$G3649),AllocFactorMatrix,(V$4+1),FALSE)*$E3654</f>
        <v>0</v>
      </c>
      <c r="W3649" s="5">
        <f t="shared" ca="1" si="1793"/>
        <v>-3678.9248929877062</v>
      </c>
      <c r="X3649" s="5">
        <f ca="1">VLOOKUP(CONCATENATE($F3649," ",$G3649),AllocFactorMatrix,(X$4+1),FALSE)*$E3654</f>
        <v>-265.67263771432488</v>
      </c>
      <c r="Y3649" s="5">
        <f ca="1">VLOOKUP(CONCATENATE($F3649," ",$G3649),AllocFactorMatrix,(Y$4+1),FALSE)*$E3654</f>
        <v>-5.3343125877226392</v>
      </c>
      <c r="Z3649" s="5">
        <f t="shared" ca="1" si="1791"/>
        <v>-271.00695030204753</v>
      </c>
      <c r="AA3649" s="5">
        <f ca="1">VLOOKUP(CONCATENATE($F3649," ",$G3649),AllocFactorMatrix,(AA$4+1),FALSE)*$E3654</f>
        <v>-3.5325824664112098</v>
      </c>
      <c r="AB3649" s="5">
        <f ca="1">VLOOKUP(CONCATENATE($F3649," ",$G3649),AllocFactorMatrix,(AB$4+1),FALSE)*$E3654</f>
        <v>0</v>
      </c>
      <c r="AC3649" s="5">
        <f ca="1">VLOOKUP(CONCATENATE($F3649," ",$G3649),AllocFactorMatrix,(AC$4+1),FALSE)*$E3654</f>
        <v>0</v>
      </c>
    </row>
    <row r="3650" spans="4:29" hidden="1" outlineLevel="1">
      <c r="E3650" s="48"/>
      <c r="F3650" s="175" t="str">
        <f>F3654</f>
        <v>RB_GUP</v>
      </c>
      <c r="G3650" s="52" t="str">
        <f>$G$11</f>
        <v>DISTPRI</v>
      </c>
      <c r="H3650" s="4">
        <f t="shared" ca="1" si="1781"/>
        <v>-56016.117551787589</v>
      </c>
      <c r="I3650" s="5">
        <f ca="1">VLOOKUP(CONCATENATE($F3650," ",$G3650),AllocFactorMatrix,(I$4+1),FALSE)*$E3654</f>
        <v>-36679.749695260849</v>
      </c>
      <c r="J3650" s="5">
        <f ca="1">VLOOKUP(CONCATENATE($F3650," ",$G3650),AllocFactorMatrix,(J$4+1),FALSE)*$E3654</f>
        <v>-8584.4771401602884</v>
      </c>
      <c r="K3650" s="5">
        <f ca="1">VLOOKUP(CONCATENATE($F3650," ",$G3650),AllocFactorMatrix,(K$4+1),FALSE)*$E3654</f>
        <v>-119.90583806448313</v>
      </c>
      <c r="L3650" s="5">
        <f ca="1">VLOOKUP(CONCATENATE($F3650," ",$G3650),AllocFactorMatrix,(L$4+1),FALSE)*$E3654</f>
        <v>0</v>
      </c>
      <c r="M3650" s="5">
        <f t="shared" ca="1" si="1790"/>
        <v>-8704.3829782247722</v>
      </c>
      <c r="N3650" s="5">
        <f ca="1">VLOOKUP(CONCATENATE($F3650," ",$G3650),AllocFactorMatrix,(N$4+1),FALSE)*$E3654</f>
        <v>-4983.4573804593092</v>
      </c>
      <c r="O3650" s="5">
        <f ca="1">VLOOKUP(CONCATENATE($F3650," ",$G3650),AllocFactorMatrix,(O$4+1),FALSE)*$E3654</f>
        <v>-895.42359134831042</v>
      </c>
      <c r="P3650" s="5">
        <f ca="1">VLOOKUP(CONCATENATE($F3650," ",$G3650),AllocFactorMatrix,(P$4+1),FALSE)*$E3654</f>
        <v>0</v>
      </c>
      <c r="Q3650" s="5">
        <f ca="1">VLOOKUP(CONCATENATE($F3650," ",$G3650),AllocFactorMatrix,(Q$4+1),FALSE)*$E3654</f>
        <v>0</v>
      </c>
      <c r="R3650" s="5">
        <f t="shared" ca="1" si="1792"/>
        <v>-5878.88097180762</v>
      </c>
      <c r="S3650" s="5">
        <f ca="1">VLOOKUP(CONCATENATE($F3650," ",$G3650),AllocFactorMatrix,(S$4+1),FALSE)*$E3654</f>
        <v>-225.33578194945534</v>
      </c>
      <c r="T3650" s="5">
        <f ca="1">VLOOKUP(CONCATENATE($F3650," ",$G3650),AllocFactorMatrix,(T$4+1),FALSE)*$E3654</f>
        <v>-3115.9122797940454</v>
      </c>
      <c r="U3650" s="5">
        <f ca="1">VLOOKUP(CONCATENATE($F3650," ",$G3650),AllocFactorMatrix,(U$4+1),FALSE)*$E3654</f>
        <v>0</v>
      </c>
      <c r="V3650" s="5">
        <f ca="1">VLOOKUP(CONCATENATE($F3650," ",$G3650),AllocFactorMatrix,(V$4+1),FALSE)*$E3654</f>
        <v>0</v>
      </c>
      <c r="W3650" s="5">
        <f t="shared" ca="1" si="1793"/>
        <v>-3341.2480617435008</v>
      </c>
      <c r="X3650" s="5">
        <f ca="1">VLOOKUP(CONCATENATE($F3650," ",$G3650),AllocFactorMatrix,(X$4+1),FALSE)*$E3654</f>
        <v>-1366.422835373681</v>
      </c>
      <c r="Y3650" s="5">
        <f ca="1">VLOOKUP(CONCATENATE($F3650," ",$G3650),AllocFactorMatrix,(Y$4+1),FALSE)*$E3654</f>
        <v>-27.426261167946468</v>
      </c>
      <c r="Z3650" s="5">
        <f t="shared" ca="1" si="1791"/>
        <v>-1393.8490965416274</v>
      </c>
      <c r="AA3650" s="5">
        <f ca="1">VLOOKUP(CONCATENATE($F3650," ",$G3650),AllocFactorMatrix,(AA$4+1),FALSE)*$E3654</f>
        <v>-18.006748209214233</v>
      </c>
      <c r="AB3650" s="5">
        <f ca="1">VLOOKUP(CONCATENATE($F3650," ",$G3650),AllocFactorMatrix,(AB$4+1),FALSE)*$E3654</f>
        <v>0</v>
      </c>
      <c r="AC3650" s="5">
        <f ca="1">VLOOKUP(CONCATENATE($F3650," ",$G3650),AllocFactorMatrix,(AC$4+1),FALSE)*$E3654</f>
        <v>0</v>
      </c>
    </row>
    <row r="3651" spans="4:29" hidden="1" outlineLevel="1">
      <c r="E3651" s="48"/>
      <c r="F3651" s="175" t="str">
        <f>F3654</f>
        <v>RB_GUP</v>
      </c>
      <c r="G3651" s="52" t="str">
        <f>$G$12</f>
        <v>DISTSEC</v>
      </c>
      <c r="H3651" s="4">
        <f t="shared" ca="1" si="1781"/>
        <v>-26853.372191643397</v>
      </c>
      <c r="I3651" s="5">
        <f ca="1">VLOOKUP(CONCATENATE($F3651," ",$G3651),AllocFactorMatrix,(I$4+1),FALSE)*$E3654</f>
        <v>-19928.024027072119</v>
      </c>
      <c r="J3651" s="5">
        <f ca="1">VLOOKUP(CONCATENATE($F3651," ",$G3651),AllocFactorMatrix,(J$4+1),FALSE)*$E3654</f>
        <v>-4018.3799710432791</v>
      </c>
      <c r="K3651" s="5">
        <f ca="1">VLOOKUP(CONCATENATE($F3651," ",$G3651),AllocFactorMatrix,(K$4+1),FALSE)*$E3654</f>
        <v>0</v>
      </c>
      <c r="L3651" s="5">
        <f ca="1">VLOOKUP(CONCATENATE($F3651," ",$G3651),AllocFactorMatrix,(L$4+1),FALSE)*$E3654</f>
        <v>0</v>
      </c>
      <c r="M3651" s="5">
        <f t="shared" ca="1" si="1790"/>
        <v>-4018.3799710432791</v>
      </c>
      <c r="N3651" s="5">
        <f ca="1">VLOOKUP(CONCATENATE($F3651," ",$G3651),AllocFactorMatrix,(N$4+1),FALSE)*$E3654</f>
        <v>-2008.5288822756854</v>
      </c>
      <c r="O3651" s="5">
        <f ca="1">VLOOKUP(CONCATENATE($F3651," ",$G3651),AllocFactorMatrix,(O$4+1),FALSE)*$E3654</f>
        <v>0</v>
      </c>
      <c r="P3651" s="5">
        <f ca="1">VLOOKUP(CONCATENATE($F3651," ",$G3651),AllocFactorMatrix,(P$4+1),FALSE)*$E3654</f>
        <v>0</v>
      </c>
      <c r="Q3651" s="5">
        <f ca="1">VLOOKUP(CONCATENATE($F3651," ",$G3651),AllocFactorMatrix,(Q$4+1),FALSE)*$E3654</f>
        <v>0</v>
      </c>
      <c r="R3651" s="5">
        <f t="shared" ca="1" si="1792"/>
        <v>-2008.5288822756854</v>
      </c>
      <c r="S3651" s="5">
        <f ca="1">VLOOKUP(CONCATENATE($F3651," ",$G3651),AllocFactorMatrix,(S$4+1),FALSE)*$E3654</f>
        <v>-75.074106842080795</v>
      </c>
      <c r="T3651" s="5">
        <f ca="1">VLOOKUP(CONCATENATE($F3651," ",$G3651),AllocFactorMatrix,(T$4+1),FALSE)*$E3654</f>
        <v>0</v>
      </c>
      <c r="U3651" s="5">
        <f ca="1">VLOOKUP(CONCATENATE($F3651," ",$G3651),AllocFactorMatrix,(U$4+1),FALSE)*$E3654</f>
        <v>0</v>
      </c>
      <c r="V3651" s="5">
        <f ca="1">VLOOKUP(CONCATENATE($F3651," ",$G3651),AllocFactorMatrix,(V$4+1),FALSE)*$E3654</f>
        <v>0</v>
      </c>
      <c r="W3651" s="5">
        <f t="shared" ca="1" si="1793"/>
        <v>-75.074106842080795</v>
      </c>
      <c r="X3651" s="5">
        <f ca="1">VLOOKUP(CONCATENATE($F3651," ",$G3651),AllocFactorMatrix,(X$4+1),FALSE)*$E3654</f>
        <v>-567.36269452086913</v>
      </c>
      <c r="Y3651" s="5">
        <f ca="1">VLOOKUP(CONCATENATE($F3651," ",$G3651),AllocFactorMatrix,(Y$4+1),FALSE)*$E3654</f>
        <v>0</v>
      </c>
      <c r="Z3651" s="5">
        <f t="shared" ca="1" si="1791"/>
        <v>-567.36269452086913</v>
      </c>
      <c r="AA3651" s="5">
        <f ca="1">VLOOKUP(CONCATENATE($F3651," ",$G3651),AllocFactorMatrix,(AA$4+1),FALSE)*$E3654</f>
        <v>-6.7082535251276552</v>
      </c>
      <c r="AB3651" s="5">
        <f ca="1">VLOOKUP(CONCATENATE($F3651," ",$G3651),AllocFactorMatrix,(AB$4+1),FALSE)*$E3654</f>
        <v>-206.47809908211761</v>
      </c>
      <c r="AC3651" s="5">
        <f ca="1">VLOOKUP(CONCATENATE($F3651," ",$G3651),AllocFactorMatrix,(AC$4+1),FALSE)*$E3654</f>
        <v>-42.816157282119121</v>
      </c>
    </row>
    <row r="3652" spans="4:29" hidden="1" outlineLevel="1">
      <c r="E3652" s="48"/>
      <c r="F3652" s="175" t="str">
        <f>F3654</f>
        <v>RB_GUP</v>
      </c>
      <c r="G3652" s="52" t="str">
        <f>$G$13</f>
        <v>ENERGY</v>
      </c>
      <c r="H3652" s="4">
        <f t="shared" ca="1" si="1781"/>
        <v>-1738.5039106864708</v>
      </c>
      <c r="I3652" s="5">
        <f ca="1">VLOOKUP(CONCATENATE($F3652," ",$G3652),AllocFactorMatrix,(I$4+1),FALSE)*$E3654</f>
        <v>-680.25260491347967</v>
      </c>
      <c r="J3652" s="5">
        <f ca="1">VLOOKUP(CONCATENATE($F3652," ",$G3652),AllocFactorMatrix,(J$4+1),FALSE)*$E3654</f>
        <v>-196.25090282954758</v>
      </c>
      <c r="K3652" s="5">
        <f ca="1">VLOOKUP(CONCATENATE($F3652," ",$G3652),AllocFactorMatrix,(K$4+1),FALSE)*$E3654</f>
        <v>-2.7353186975338333</v>
      </c>
      <c r="L3652" s="5">
        <f ca="1">VLOOKUP(CONCATENATE($F3652," ",$G3652),AllocFactorMatrix,(L$4+1),FALSE)*$E3654</f>
        <v>-0.382395235701597</v>
      </c>
      <c r="M3652" s="5">
        <f t="shared" ca="1" si="1790"/>
        <v>-199.36861676278303</v>
      </c>
      <c r="N3652" s="5">
        <f ca="1">VLOOKUP(CONCATENATE($F3652," ",$G3652),AllocFactorMatrix,(N$4+1),FALSE)*$E3654</f>
        <v>-127.33235792391031</v>
      </c>
      <c r="O3652" s="5">
        <f ca="1">VLOOKUP(CONCATENATE($F3652," ",$G3652),AllocFactorMatrix,(O$4+1),FALSE)*$E3654</f>
        <v>-22.708320963926546</v>
      </c>
      <c r="P3652" s="5">
        <f ca="1">VLOOKUP(CONCATENATE($F3652," ",$G3652),AllocFactorMatrix,(P$4+1),FALSE)*$E3654</f>
        <v>-4.6242457619615438</v>
      </c>
      <c r="Q3652" s="5">
        <f ca="1">VLOOKUP(CONCATENATE($F3652," ",$G3652),AllocFactorMatrix,(Q$4+1),FALSE)*$E3654</f>
        <v>-0.17465932741330903</v>
      </c>
      <c r="R3652" s="5">
        <f t="shared" ca="1" si="1792"/>
        <v>-154.8395839772117</v>
      </c>
      <c r="S3652" s="5">
        <f ca="1">VLOOKUP(CONCATENATE($F3652," ",$G3652),AllocFactorMatrix,(S$4+1),FALSE)*$E3654</f>
        <v>-6.6683978991644022</v>
      </c>
      <c r="T3652" s="5">
        <f ca="1">VLOOKUP(CONCATENATE($F3652," ",$G3652),AllocFactorMatrix,(T$4+1),FALSE)*$E3654</f>
        <v>-105.4286386798737</v>
      </c>
      <c r="U3652" s="5">
        <f ca="1">VLOOKUP(CONCATENATE($F3652," ",$G3652),AllocFactorMatrix,(U$4+1),FALSE)*$E3654</f>
        <v>-453.43141588857299</v>
      </c>
      <c r="V3652" s="5">
        <f ca="1">VLOOKUP(CONCATENATE($F3652," ",$G3652),AllocFactorMatrix,(V$4+1),FALSE)*$E3654</f>
        <v>-85.295185302355677</v>
      </c>
      <c r="W3652" s="5">
        <f t="shared" ca="1" si="1793"/>
        <v>-650.82363776996669</v>
      </c>
      <c r="X3652" s="5">
        <f ca="1">VLOOKUP(CONCATENATE($F3652," ",$G3652),AllocFactorMatrix,(X$4+1),FALSE)*$E3654</f>
        <v>-34.976936470131918</v>
      </c>
      <c r="Y3652" s="5">
        <f ca="1">VLOOKUP(CONCATENATE($F3652," ",$G3652),AllocFactorMatrix,(Y$4+1),FALSE)*$E3654</f>
        <v>-0.70180525318493525</v>
      </c>
      <c r="Z3652" s="5">
        <f t="shared" ca="1" si="1791"/>
        <v>-35.678741723316854</v>
      </c>
      <c r="AA3652" s="5">
        <f ca="1">VLOOKUP(CONCATENATE($F3652," ",$G3652),AllocFactorMatrix,(AA$4+1),FALSE)*$E3654</f>
        <v>-0.62601329529584049</v>
      </c>
      <c r="AB3652" s="5">
        <f ca="1">VLOOKUP(CONCATENATE($F3652," ",$G3652),AllocFactorMatrix,(AB$4+1),FALSE)*$E3654</f>
        <v>-14.022483417071474</v>
      </c>
      <c r="AC3652" s="5">
        <f ca="1">VLOOKUP(CONCATENATE($F3652," ",$G3652),AllocFactorMatrix,(AC$4+1),FALSE)*$E3654</f>
        <v>-2.8922288273451269</v>
      </c>
    </row>
    <row r="3653" spans="4:29" hidden="1" outlineLevel="1">
      <c r="E3653" s="48"/>
      <c r="F3653" s="175" t="str">
        <f>F3654</f>
        <v>RB_GUP</v>
      </c>
      <c r="G3653" s="52" t="str">
        <f>$G$14</f>
        <v>CUSTOMER</v>
      </c>
      <c r="H3653" s="4">
        <f t="shared" ca="1" si="1781"/>
        <v>-12655.821158010331</v>
      </c>
      <c r="I3653" s="5">
        <f ca="1">VLOOKUP(CONCATENATE($F3653," ",$G3653),AllocFactorMatrix,(I$4+1),FALSE)*$E3654</f>
        <v>-6268.50630250412</v>
      </c>
      <c r="J3653" s="5">
        <f ca="1">VLOOKUP(CONCATENATE($F3653," ",$G3653),AllocFactorMatrix,(J$4+1),FALSE)*$E3654</f>
        <v>-1997.8634743843545</v>
      </c>
      <c r="K3653" s="5">
        <f ca="1">VLOOKUP(CONCATENATE($F3653," ",$G3653),AllocFactorMatrix,(K$4+1),FALSE)*$E3654</f>
        <v>-127.52608227180602</v>
      </c>
      <c r="L3653" s="5">
        <f ca="1">VLOOKUP(CONCATENATE($F3653," ",$G3653),AllocFactorMatrix,(L$4+1),FALSE)*$E3654</f>
        <v>-21.448190096853082</v>
      </c>
      <c r="M3653" s="5">
        <f t="shared" ca="1" si="1790"/>
        <v>-2146.8377467530136</v>
      </c>
      <c r="N3653" s="5">
        <f ca="1">VLOOKUP(CONCATENATE($F3653," ",$G3653),AllocFactorMatrix,(N$4+1),FALSE)*$E3654</f>
        <v>-155.761164097413</v>
      </c>
      <c r="O3653" s="5">
        <f ca="1">VLOOKUP(CONCATENATE($F3653," ",$G3653),AllocFactorMatrix,(O$4+1),FALSE)*$E3654</f>
        <v>-45.023605594316109</v>
      </c>
      <c r="P3653" s="5">
        <f ca="1">VLOOKUP(CONCATENATE($F3653," ",$G3653),AllocFactorMatrix,(P$4+1),FALSE)*$E3654</f>
        <v>-52.740099455023355</v>
      </c>
      <c r="Q3653" s="5">
        <f ca="1">VLOOKUP(CONCATENATE($F3653," ",$G3653),AllocFactorMatrix,(Q$4+1),FALSE)*$E3654</f>
        <v>-6.5897465728921825</v>
      </c>
      <c r="R3653" s="5">
        <f t="shared" ca="1" si="1792"/>
        <v>-260.11461571964463</v>
      </c>
      <c r="S3653" s="5">
        <f ca="1">VLOOKUP(CONCATENATE($F3653," ",$G3653),AllocFactorMatrix,(S$4+1),FALSE)*$E3654</f>
        <v>-1.0313372384431498</v>
      </c>
      <c r="T3653" s="5">
        <f ca="1">VLOOKUP(CONCATENATE($F3653," ",$G3653),AllocFactorMatrix,(T$4+1),FALSE)*$E3654</f>
        <v>-31.956484314196452</v>
      </c>
      <c r="U3653" s="5">
        <f ca="1">VLOOKUP(CONCATENATE($F3653," ",$G3653),AllocFactorMatrix,(U$4+1),FALSE)*$E3654</f>
        <v>-88.65140622789049</v>
      </c>
      <c r="V3653" s="5">
        <f ca="1">VLOOKUP(CONCATENATE($F3653," ",$G3653),AllocFactorMatrix,(V$4+1),FALSE)*$E3654</f>
        <v>-26.359905774472644</v>
      </c>
      <c r="W3653" s="5">
        <f t="shared" ca="1" si="1793"/>
        <v>-147.99913355500274</v>
      </c>
      <c r="X3653" s="5">
        <f ca="1">VLOOKUP(CONCATENATE($F3653," ",$G3653),AllocFactorMatrix,(X$4+1),FALSE)*$E3654</f>
        <v>-31.47671731889146</v>
      </c>
      <c r="Y3653" s="5">
        <f ca="1">VLOOKUP(CONCATENATE($F3653," ",$G3653),AllocFactorMatrix,(Y$4+1),FALSE)*$E3654</f>
        <v>-0.58939834009887848</v>
      </c>
      <c r="Z3653" s="5">
        <f t="shared" ca="1" si="1791"/>
        <v>-32.066115658990341</v>
      </c>
      <c r="AA3653" s="5">
        <f ca="1">VLOOKUP(CONCATENATE($F3653," ",$G3653),AllocFactorMatrix,(AA$4+1),FALSE)*$E3654</f>
        <v>-3.0450101993605876</v>
      </c>
      <c r="AB3653" s="5">
        <f ca="1">VLOOKUP(CONCATENATE($F3653," ",$G3653),AllocFactorMatrix,(AB$4+1),FALSE)*$E3654</f>
        <v>-3346.2898153770652</v>
      </c>
      <c r="AC3653" s="5">
        <f ca="1">VLOOKUP(CONCATENATE($F3653," ",$G3653),AllocFactorMatrix,(AC$4+1),FALSE)*$E3654</f>
        <v>-450.96241824313313</v>
      </c>
    </row>
    <row r="3654" spans="4:29" collapsed="1">
      <c r="D3654" s="52" t="s">
        <v>245</v>
      </c>
      <c r="E3654" s="58">
        <v>-254952</v>
      </c>
      <c r="F3654" s="93" t="s">
        <v>73</v>
      </c>
      <c r="G3654" s="52" t="str">
        <f>$G$15</f>
        <v>TOTAL</v>
      </c>
      <c r="H3654" s="4">
        <f t="shared" ca="1" si="1781"/>
        <v>-254952</v>
      </c>
      <c r="I3654" s="5">
        <f ca="1">VLOOKUP(CONCATENATE($F3654," ",$G3654),AllocFactorMatrix,(I$4+1),FALSE)*$E3654</f>
        <v>-144621.06392182654</v>
      </c>
      <c r="J3654" s="5">
        <f ca="1">VLOOKUP(CONCATENATE($F3654," ",$G3654),AllocFactorMatrix,(J$4+1),FALSE)*$E3654</f>
        <v>-33709.9370805051</v>
      </c>
      <c r="K3654" s="5">
        <f ca="1">VLOOKUP(CONCATENATE($F3654," ",$G3654),AllocFactorMatrix,(K$4+1),FALSE)*$E3654</f>
        <v>-513.24244992571812</v>
      </c>
      <c r="L3654" s="5">
        <f ca="1">VLOOKUP(CONCATENATE($F3654," ",$G3654),AllocFactorMatrix,(L$4+1),FALSE)*$E3654</f>
        <v>-59.447456969478075</v>
      </c>
      <c r="M3654" s="5">
        <f t="shared" ca="1" si="1790"/>
        <v>-34282.626987400297</v>
      </c>
      <c r="N3654" s="5">
        <f ca="1">VLOOKUP(CONCATENATE($F3654," ",$G3654),AllocFactorMatrix,(N$4+1),FALSE)*$E3654</f>
        <v>-18503.253892542387</v>
      </c>
      <c r="O3654" s="5">
        <f ca="1">VLOOKUP(CONCATENATE($F3654," ",$G3654),AllocFactorMatrix,(O$4+1),FALSE)*$E3654</f>
        <v>-2975.6377150914809</v>
      </c>
      <c r="P3654" s="5">
        <f ca="1">VLOOKUP(CONCATENATE($F3654," ",$G3654),AllocFactorMatrix,(P$4+1),FALSE)*$E3654</f>
        <v>-475.87282501606137</v>
      </c>
      <c r="Q3654" s="5">
        <f ca="1">VLOOKUP(CONCATENATE($F3654," ",$G3654),AllocFactorMatrix,(Q$4+1),FALSE)*$E3654</f>
        <v>-20.921071345757607</v>
      </c>
      <c r="R3654" s="5">
        <f t="shared" ca="1" si="1792"/>
        <v>-21975.685503995686</v>
      </c>
      <c r="S3654" s="5">
        <f ca="1">VLOOKUP(CONCATENATE($F3654," ",$G3654),AllocFactorMatrix,(S$4+1),FALSE)*$E3654</f>
        <v>-837.6316197226472</v>
      </c>
      <c r="T3654" s="5">
        <f ca="1">VLOOKUP(CONCATENATE($F3654," ",$G3654),AllocFactorMatrix,(T$4+1),FALSE)*$E3654</f>
        <v>-10425.320401198851</v>
      </c>
      <c r="U3654" s="5">
        <f ca="1">VLOOKUP(CONCATENATE($F3654," ",$G3654),AllocFactorMatrix,(U$4+1),FALSE)*$E3654</f>
        <v>-28650.215391239482</v>
      </c>
      <c r="V3654" s="5">
        <f ca="1">VLOOKUP(CONCATENATE($F3654," ",$G3654),AllocFactorMatrix,(V$4+1),FALSE)*$E3654</f>
        <v>-4656.1873759262971</v>
      </c>
      <c r="W3654" s="5">
        <f t="shared" ca="1" si="1793"/>
        <v>-44569.354788087279</v>
      </c>
      <c r="X3654" s="5">
        <f ca="1">VLOOKUP(CONCATENATE($F3654," ",$G3654),AllocFactorMatrix,(X$4+1),FALSE)*$E3654</f>
        <v>-5081.5905383383797</v>
      </c>
      <c r="Y3654" s="5">
        <f ca="1">VLOOKUP(CONCATENATE($F3654," ",$G3654),AllocFactorMatrix,(Y$4+1),FALSE)*$E3654</f>
        <v>-90.288103241596076</v>
      </c>
      <c r="Z3654" s="5">
        <f t="shared" ca="1" si="1791"/>
        <v>-5171.8786415799759</v>
      </c>
      <c r="AA3654" s="5">
        <f ca="1">VLOOKUP(CONCATENATE($F3654," ",$G3654),AllocFactorMatrix,(AA$4+1),FALSE)*$E3654</f>
        <v>-69.061965186855929</v>
      </c>
      <c r="AB3654" s="5">
        <f ca="1">VLOOKUP(CONCATENATE($F3654," ",$G3654),AllocFactorMatrix,(AB$4+1),FALSE)*$E3654</f>
        <v>-3731.8023398953951</v>
      </c>
      <c r="AC3654" s="5">
        <f ca="1">VLOOKUP(CONCATENATE($F3654," ",$G3654),AllocFactorMatrix,(AC$4+1),FALSE)*$E3654</f>
        <v>-530.52585202803436</v>
      </c>
    </row>
    <row r="3655" spans="4:29" hidden="1" outlineLevel="1">
      <c r="E3655" s="48"/>
      <c r="F3655" s="175" t="str">
        <f>F3662</f>
        <v>RB_GUP</v>
      </c>
      <c r="G3655" s="52" t="str">
        <f>$G$8</f>
        <v>PRODUCTION</v>
      </c>
      <c r="H3655" s="4">
        <f t="shared" ca="1" si="1781"/>
        <v>57512.121782439011</v>
      </c>
      <c r="I3655" s="5">
        <f ca="1">VLOOKUP(CONCATENATE($F3655," ",$G3655),AllocFactorMatrix,(I$4+1),FALSE)*$E3662</f>
        <v>29583.429122774582</v>
      </c>
      <c r="J3655" s="5">
        <f ca="1">VLOOKUP(CONCATENATE($F3655," ",$G3655),AllocFactorMatrix,(J$4+1),FALSE)*$E3662</f>
        <v>6898.860219694333</v>
      </c>
      <c r="K3655" s="5">
        <f ca="1">VLOOKUP(CONCATENATE($F3655," ",$G3655),AllocFactorMatrix,(K$4+1),FALSE)*$E3662</f>
        <v>95.921474681189409</v>
      </c>
      <c r="L3655" s="5">
        <f ca="1">VLOOKUP(CONCATENATE($F3655," ",$G3655),AllocFactorMatrix,(L$4+1),FALSE)*$E3662</f>
        <v>13.359339387562365</v>
      </c>
      <c r="M3655" s="5">
        <f t="shared" ref="M3655:M3662" ca="1" si="1794">SUBTOTAL(9,J3655:L3655)</f>
        <v>7008.141033763085</v>
      </c>
      <c r="N3655" s="5">
        <f ca="1">VLOOKUP(CONCATENATE($F3655," ",$G3655),AllocFactorMatrix,(N$4+1),FALSE)*$E3662</f>
        <v>4106.2581537704764</v>
      </c>
      <c r="O3655" s="5">
        <f ca="1">VLOOKUP(CONCATENATE($F3655," ",$G3655),AllocFactorMatrix,(O$4+1),FALSE)*$E3662</f>
        <v>735.80690864719747</v>
      </c>
      <c r="P3655" s="5">
        <f ca="1">VLOOKUP(CONCATENATE($F3655," ",$G3655),AllocFactorMatrix,(P$4+1),FALSE)*$E3662</f>
        <v>149.21413230023464</v>
      </c>
      <c r="Q3655" s="5">
        <f ca="1">VLOOKUP(CONCATENATE($F3655," ",$G3655),AllocFactorMatrix,(Q$4+1),FALSE)*$E3662</f>
        <v>5.6663391961925598</v>
      </c>
      <c r="R3655" s="5">
        <f ca="1">SUBTOTAL(9,N3655:Q3655)</f>
        <v>4996.9455339141014</v>
      </c>
      <c r="S3655" s="5">
        <f ca="1">VLOOKUP(CONCATENATE($F3655," ",$G3655),AllocFactorMatrix,(S$4+1),FALSE)*$E3662</f>
        <v>194.46077693917104</v>
      </c>
      <c r="T3655" s="5">
        <f ca="1">VLOOKUP(CONCATENATE($F3655," ",$G3655),AllocFactorMatrix,(T$4+1),FALSE)*$E3662</f>
        <v>2625.3327799785425</v>
      </c>
      <c r="U3655" s="5">
        <f ca="1">VLOOKUP(CONCATENATE($F3655," ",$G3655),AllocFactorMatrix,(U$4+1),FALSE)*$E3662</f>
        <v>10040.843996511401</v>
      </c>
      <c r="V3655" s="5">
        <f ca="1">VLOOKUP(CONCATENATE($F3655," ",$G3655),AllocFactorMatrix,(V$4+1),FALSE)*$E3662</f>
        <v>1818.9920156852791</v>
      </c>
      <c r="W3655" s="5">
        <f ca="1">SUBTOTAL(9,S3655:V3655)</f>
        <v>14679.629569114393</v>
      </c>
      <c r="X3655" s="5">
        <f ca="1">VLOOKUP(CONCATENATE($F3655," ",$G3655),AllocFactorMatrix,(X$4+1),FALSE)*$E3662</f>
        <v>1127.002028772991</v>
      </c>
      <c r="Y3655" s="5">
        <f ca="1">VLOOKUP(CONCATENATE($F3655," ",$G3655),AllocFactorMatrix,(Y$4+1),FALSE)*$E3662</f>
        <v>22.509121154495563</v>
      </c>
      <c r="Z3655" s="5">
        <f t="shared" ref="Z3655:Z3662" ca="1" si="1795">SUBTOTAL(9,X3655:Y3655)</f>
        <v>1149.5111499274865</v>
      </c>
      <c r="AA3655" s="5">
        <f ca="1">VLOOKUP(CONCATENATE($F3655," ",$G3655),AllocFactorMatrix,(AA$4+1),FALSE)*$E3662</f>
        <v>14.866980027389758</v>
      </c>
      <c r="AB3655" s="5">
        <f ca="1">VLOOKUP(CONCATENATE($F3655," ",$G3655),AllocFactorMatrix,(AB$4+1),FALSE)*$E3662</f>
        <v>66.047589985485416</v>
      </c>
      <c r="AC3655" s="5">
        <f ca="1">VLOOKUP(CONCATENATE($F3655," ",$G3655),AllocFactorMatrix,(AC$4+1),FALSE)*$E3662</f>
        <v>13.550802932474724</v>
      </c>
    </row>
    <row r="3656" spans="4:29" hidden="1" outlineLevel="1">
      <c r="E3656" s="48"/>
      <c r="F3656" s="175" t="str">
        <f>F3662</f>
        <v>RB_GUP</v>
      </c>
      <c r="G3656" s="52" t="str">
        <f>$G$9</f>
        <v>BULKTRAN</v>
      </c>
      <c r="H3656" s="4">
        <f t="shared" ca="1" si="1781"/>
        <v>31232.214726848146</v>
      </c>
      <c r="I3656" s="5">
        <f ca="1">VLOOKUP(CONCATENATE($F3656," ",$G3656),AllocFactorMatrix,(I$4+1),FALSE)*$E3662</f>
        <v>16065.413378664694</v>
      </c>
      <c r="J3656" s="5">
        <f ca="1">VLOOKUP(CONCATENATE($F3656," ",$G3656),AllocFactorMatrix,(J$4+1),FALSE)*$E3662</f>
        <v>3746.4568698593171</v>
      </c>
      <c r="K3656" s="5">
        <f ca="1">VLOOKUP(CONCATENATE($F3656," ",$G3656),AllocFactorMatrix,(K$4+1),FALSE)*$E3662</f>
        <v>52.090585450693595</v>
      </c>
      <c r="L3656" s="5">
        <f ca="1">VLOOKUP(CONCATENATE($F3656," ",$G3656),AllocFactorMatrix,(L$4+1),FALSE)*$E3662</f>
        <v>7.2548489506187961</v>
      </c>
      <c r="M3656" s="5">
        <f t="shared" ca="1" si="1794"/>
        <v>3805.8023042606296</v>
      </c>
      <c r="N3656" s="5">
        <f ca="1">VLOOKUP(CONCATENATE($F3656," ",$G3656),AllocFactorMatrix,(N$4+1),FALSE)*$E3662</f>
        <v>2229.9218392180801</v>
      </c>
      <c r="O3656" s="5">
        <f ca="1">VLOOKUP(CONCATENATE($F3656," ",$G3656),AllocFactorMatrix,(O$4+1),FALSE)*$E3662</f>
        <v>399.58322969375644</v>
      </c>
      <c r="P3656" s="5">
        <f ca="1">VLOOKUP(CONCATENATE($F3656," ",$G3656),AllocFactorMatrix,(P$4+1),FALSE)*$E3662</f>
        <v>81.031401308936736</v>
      </c>
      <c r="Q3656" s="5">
        <f ca="1">VLOOKUP(CONCATENATE($F3656," ",$G3656),AllocFactorMatrix,(Q$4+1),FALSE)*$E3662</f>
        <v>3.0771308205269472</v>
      </c>
      <c r="R3656" s="5">
        <f t="shared" ref="R3656:R3662" ca="1" si="1796">SUBTOTAL(9,N3656:Q3656)</f>
        <v>2713.6136010413006</v>
      </c>
      <c r="S3656" s="5">
        <f ca="1">VLOOKUP(CONCATENATE($F3656," ",$G3656),AllocFactorMatrix,(S$4+1),FALSE)*$E3662</f>
        <v>105.60279386472578</v>
      </c>
      <c r="T3656" s="5">
        <f ca="1">VLOOKUP(CONCATENATE($F3656," ",$G3656),AllocFactorMatrix,(T$4+1),FALSE)*$E3662</f>
        <v>1425.6986974658921</v>
      </c>
      <c r="U3656" s="5">
        <f ca="1">VLOOKUP(CONCATENATE($F3656," ",$G3656),AllocFactorMatrix,(U$4+1),FALSE)*$E3662</f>
        <v>5452.725199813156</v>
      </c>
      <c r="V3656" s="5">
        <f ca="1">VLOOKUP(CONCATENATE($F3656," ",$G3656),AllocFactorMatrix,(V$4+1),FALSE)*$E3662</f>
        <v>987.81174228303166</v>
      </c>
      <c r="W3656" s="5">
        <f t="shared" ref="W3656:W3662" ca="1" si="1797">SUBTOTAL(9,S3656:V3656)</f>
        <v>7971.8384334268058</v>
      </c>
      <c r="X3656" s="5">
        <f ca="1">VLOOKUP(CONCATENATE($F3656," ",$G3656),AllocFactorMatrix,(X$4+1),FALSE)*$E3662</f>
        <v>612.02348773331641</v>
      </c>
      <c r="Y3656" s="5">
        <f ca="1">VLOOKUP(CONCATENATE($F3656," ",$G3656),AllocFactorMatrix,(Y$4+1),FALSE)*$E3662</f>
        <v>12.223678824948269</v>
      </c>
      <c r="Z3656" s="5">
        <f t="shared" ca="1" si="1795"/>
        <v>624.24716655826467</v>
      </c>
      <c r="AA3656" s="5">
        <f ca="1">VLOOKUP(CONCATENATE($F3656," ",$G3656),AllocFactorMatrix,(AA$4+1),FALSE)*$E3662</f>
        <v>8.0735799369686951</v>
      </c>
      <c r="AB3656" s="5">
        <f ca="1">VLOOKUP(CONCATENATE($F3656," ",$G3656),AllocFactorMatrix,(AB$4+1),FALSE)*$E3662</f>
        <v>35.867438875248993</v>
      </c>
      <c r="AC3656" s="5">
        <f ca="1">VLOOKUP(CONCATENATE($F3656," ",$G3656),AllocFactorMatrix,(AC$4+1),FALSE)*$E3662</f>
        <v>7.3588240842382326</v>
      </c>
    </row>
    <row r="3657" spans="4:29" hidden="1" outlineLevel="1">
      <c r="E3657" s="48"/>
      <c r="F3657" s="175" t="str">
        <f>F3662</f>
        <v>RB_GUP</v>
      </c>
      <c r="G3657" s="52" t="str">
        <f>$G$10</f>
        <v>SUBTRAN</v>
      </c>
      <c r="H3657" s="4">
        <f t="shared" ca="1" si="1781"/>
        <v>8647.377979805382</v>
      </c>
      <c r="I3657" s="5">
        <f ca="1">VLOOKUP(CONCATENATE($F3657," ",$G3657),AllocFactorMatrix,(I$4+1),FALSE)*$E3662</f>
        <v>4418.4068450080931</v>
      </c>
      <c r="J3657" s="5">
        <f ca="1">VLOOKUP(CONCATENATE($F3657," ",$G3657),AllocFactorMatrix,(J$4+1),FALSE)*$E3662</f>
        <v>1035.7492052488474</v>
      </c>
      <c r="K3657" s="5">
        <f ca="1">VLOOKUP(CONCATENATE($F3657," ",$G3657),AllocFactorMatrix,(K$4+1),FALSE)*$E3662</f>
        <v>14.469014768025087</v>
      </c>
      <c r="L3657" s="5">
        <f ca="1">VLOOKUP(CONCATENATE($F3657," ",$G3657),AllocFactorMatrix,(L$4+1),FALSE)*$E3662</f>
        <v>2.6188244463292709</v>
      </c>
      <c r="M3657" s="5">
        <f t="shared" ca="1" si="1794"/>
        <v>1052.8370444632017</v>
      </c>
      <c r="N3657" s="5">
        <f ca="1">VLOOKUP(CONCATENATE($F3657," ",$G3657),AllocFactorMatrix,(N$4+1),FALSE)*$E3662</f>
        <v>598.58893492111099</v>
      </c>
      <c r="O3657" s="5">
        <f ca="1">VLOOKUP(CONCATENATE($F3657," ",$G3657),AllocFactorMatrix,(O$4+1),FALSE)*$E3662</f>
        <v>107.5634242807451</v>
      </c>
      <c r="P3657" s="5">
        <f ca="1">VLOOKUP(CONCATENATE($F3657," ",$G3657),AllocFactorMatrix,(P$4+1),FALSE)*$E3662</f>
        <v>28.234569559588934</v>
      </c>
      <c r="Q3657" s="5">
        <f ca="1">VLOOKUP(CONCATENATE($F3657," ",$G3657),AllocFactorMatrix,(Q$4+1),FALSE)*$E3662</f>
        <v>0</v>
      </c>
      <c r="R3657" s="5">
        <f t="shared" ca="1" si="1796"/>
        <v>734.38692876144512</v>
      </c>
      <c r="S3657" s="5">
        <f ca="1">VLOOKUP(CONCATENATE($F3657," ",$G3657),AllocFactorMatrix,(S$4+1),FALSE)*$E3662</f>
        <v>26.980937753118745</v>
      </c>
      <c r="T3657" s="5">
        <f ca="1">VLOOKUP(CONCATENATE($F3657," ",$G3657),AllocFactorMatrix,(T$4+1),FALSE)*$E3662</f>
        <v>378.5687195406756</v>
      </c>
      <c r="U3657" s="5">
        <f ca="1">VLOOKUP(CONCATENATE($F3657," ",$G3657),AllocFactorMatrix,(U$4+1),FALSE)*$E3662</f>
        <v>1866.6358103605726</v>
      </c>
      <c r="V3657" s="5">
        <f ca="1">VLOOKUP(CONCATENATE($F3657," ",$G3657),AllocFactorMatrix,(V$4+1),FALSE)*$E3662</f>
        <v>0</v>
      </c>
      <c r="W3657" s="5">
        <f t="shared" ca="1" si="1797"/>
        <v>2272.1854676543671</v>
      </c>
      <c r="X3657" s="5">
        <f ca="1">VLOOKUP(CONCATENATE($F3657," ",$G3657),AllocFactorMatrix,(X$4+1),FALSE)*$E3662</f>
        <v>164.08530321412834</v>
      </c>
      <c r="Y3657" s="5">
        <f ca="1">VLOOKUP(CONCATENATE($F3657," ",$G3657),AllocFactorMatrix,(Y$4+1),FALSE)*$E3662</f>
        <v>3.2945895592627541</v>
      </c>
      <c r="Z3657" s="5">
        <f t="shared" ca="1" si="1795"/>
        <v>167.37989277339111</v>
      </c>
      <c r="AA3657" s="5">
        <f ca="1">VLOOKUP(CONCATENATE($F3657," ",$G3657),AllocFactorMatrix,(AA$4+1),FALSE)*$E3662</f>
        <v>2.1818011448859971</v>
      </c>
      <c r="AB3657" s="5">
        <f ca="1">VLOOKUP(CONCATENATE($F3657," ",$G3657),AllocFactorMatrix,(AB$4+1),FALSE)*$E3662</f>
        <v>0</v>
      </c>
      <c r="AC3657" s="5">
        <f ca="1">VLOOKUP(CONCATENATE($F3657," ",$G3657),AllocFactorMatrix,(AC$4+1),FALSE)*$E3662</f>
        <v>0</v>
      </c>
    </row>
    <row r="3658" spans="4:29" hidden="1" outlineLevel="1">
      <c r="E3658" s="48"/>
      <c r="F3658" s="175" t="str">
        <f>F3662</f>
        <v>RB_GUP</v>
      </c>
      <c r="G3658" s="52" t="str">
        <f>$G$11</f>
        <v>DISTPRI</v>
      </c>
      <c r="H3658" s="4">
        <f t="shared" ca="1" si="1781"/>
        <v>34596.794432578223</v>
      </c>
      <c r="I3658" s="5">
        <f ca="1">VLOOKUP(CONCATENATE($F3658," ",$G3658),AllocFactorMatrix,(I$4+1),FALSE)*$E3662</f>
        <v>22654.225524861758</v>
      </c>
      <c r="J3658" s="5">
        <f ca="1">VLOOKUP(CONCATENATE($F3658," ",$G3658),AllocFactorMatrix,(J$4+1),FALSE)*$E3662</f>
        <v>5301.9631475658152</v>
      </c>
      <c r="K3658" s="5">
        <f ca="1">VLOOKUP(CONCATENATE($F3658," ",$G3658),AllocFactorMatrix,(K$4+1),FALSE)*$E3662</f>
        <v>74.056500380407968</v>
      </c>
      <c r="L3658" s="5">
        <f ca="1">VLOOKUP(CONCATENATE($F3658," ",$G3658),AllocFactorMatrix,(L$4+1),FALSE)*$E3662</f>
        <v>0</v>
      </c>
      <c r="M3658" s="5">
        <f t="shared" ca="1" si="1794"/>
        <v>5376.0196479462229</v>
      </c>
      <c r="N3658" s="5">
        <f ca="1">VLOOKUP(CONCATENATE($F3658," ",$G3658),AllocFactorMatrix,(N$4+1),FALSE)*$E3662</f>
        <v>3077.8936150987033</v>
      </c>
      <c r="O3658" s="5">
        <f ca="1">VLOOKUP(CONCATENATE($F3658," ",$G3658),AllocFactorMatrix,(O$4+1),FALSE)*$E3662</f>
        <v>553.03343526652213</v>
      </c>
      <c r="P3658" s="5">
        <f ca="1">VLOOKUP(CONCATENATE($F3658," ",$G3658),AllocFactorMatrix,(P$4+1),FALSE)*$E3662</f>
        <v>0</v>
      </c>
      <c r="Q3658" s="5">
        <f ca="1">VLOOKUP(CONCATENATE($F3658," ",$G3658),AllocFactorMatrix,(Q$4+1),FALSE)*$E3662</f>
        <v>0</v>
      </c>
      <c r="R3658" s="5">
        <f t="shared" ca="1" si="1796"/>
        <v>3630.9270503652256</v>
      </c>
      <c r="S3658" s="5">
        <f ca="1">VLOOKUP(CONCATENATE($F3658," ",$G3658),AllocFactorMatrix,(S$4+1),FALSE)*$E3662</f>
        <v>139.1723680100138</v>
      </c>
      <c r="T3658" s="5">
        <f ca="1">VLOOKUP(CONCATENATE($F3658," ",$G3658),AllocFactorMatrix,(T$4+1),FALSE)*$E3662</f>
        <v>1924.4564122873701</v>
      </c>
      <c r="U3658" s="5">
        <f ca="1">VLOOKUP(CONCATENATE($F3658," ",$G3658),AllocFactorMatrix,(U$4+1),FALSE)*$E3662</f>
        <v>0</v>
      </c>
      <c r="V3658" s="5">
        <f ca="1">VLOOKUP(CONCATENATE($F3658," ",$G3658),AllocFactorMatrix,(V$4+1),FALSE)*$E3662</f>
        <v>0</v>
      </c>
      <c r="W3658" s="5">
        <f t="shared" ca="1" si="1797"/>
        <v>2063.6287802973839</v>
      </c>
      <c r="X3658" s="5">
        <f ca="1">VLOOKUP(CONCATENATE($F3658," ",$G3658),AllocFactorMatrix,(X$4+1),FALSE)*$E3662</f>
        <v>843.9329966004633</v>
      </c>
      <c r="Y3658" s="5">
        <f ca="1">VLOOKUP(CONCATENATE($F3658," ",$G3658),AllocFactorMatrix,(Y$4+1),FALSE)*$E3662</f>
        <v>16.939066132250474</v>
      </c>
      <c r="Z3658" s="5">
        <f t="shared" ca="1" si="1795"/>
        <v>860.87206273271374</v>
      </c>
      <c r="AA3658" s="5">
        <f ca="1">VLOOKUP(CONCATENATE($F3658," ",$G3658),AllocFactorMatrix,(AA$4+1),FALSE)*$E3662</f>
        <v>11.12136637490865</v>
      </c>
      <c r="AB3658" s="5">
        <f ca="1">VLOOKUP(CONCATENATE($F3658," ",$G3658),AllocFactorMatrix,(AB$4+1),FALSE)*$E3662</f>
        <v>0</v>
      </c>
      <c r="AC3658" s="5">
        <f ca="1">VLOOKUP(CONCATENATE($F3658," ",$G3658),AllocFactorMatrix,(AC$4+1),FALSE)*$E3662</f>
        <v>0</v>
      </c>
    </row>
    <row r="3659" spans="4:29" hidden="1" outlineLevel="1">
      <c r="E3659" s="48"/>
      <c r="F3659" s="175" t="str">
        <f>F3662</f>
        <v>RB_GUP</v>
      </c>
      <c r="G3659" s="52" t="str">
        <f>$G$12</f>
        <v>DISTSEC</v>
      </c>
      <c r="H3659" s="4">
        <f t="shared" ca="1" si="1781"/>
        <v>16585.23721635812</v>
      </c>
      <c r="I3659" s="5">
        <f ca="1">VLOOKUP(CONCATENATE($F3659," ",$G3659),AllocFactorMatrix,(I$4+1),FALSE)*$E3662</f>
        <v>12307.988858290519</v>
      </c>
      <c r="J3659" s="5">
        <f ca="1">VLOOKUP(CONCATENATE($F3659," ",$G3659),AllocFactorMatrix,(J$4+1),FALSE)*$E3662</f>
        <v>2481.8404396135697</v>
      </c>
      <c r="K3659" s="5">
        <f ca="1">VLOOKUP(CONCATENATE($F3659," ",$G3659),AllocFactorMatrix,(K$4+1),FALSE)*$E3662</f>
        <v>0</v>
      </c>
      <c r="L3659" s="5">
        <f ca="1">VLOOKUP(CONCATENATE($F3659," ",$G3659),AllocFactorMatrix,(L$4+1),FALSE)*$E3662</f>
        <v>0</v>
      </c>
      <c r="M3659" s="5">
        <f t="shared" ca="1" si="1794"/>
        <v>2481.8404396135697</v>
      </c>
      <c r="N3659" s="5">
        <f ca="1">VLOOKUP(CONCATENATE($F3659," ",$G3659),AllocFactorMatrix,(N$4+1),FALSE)*$E3662</f>
        <v>1240.5119078048358</v>
      </c>
      <c r="O3659" s="5">
        <f ca="1">VLOOKUP(CONCATENATE($F3659," ",$G3659),AllocFactorMatrix,(O$4+1),FALSE)*$E3662</f>
        <v>0</v>
      </c>
      <c r="P3659" s="5">
        <f ca="1">VLOOKUP(CONCATENATE($F3659," ",$G3659),AllocFactorMatrix,(P$4+1),FALSE)*$E3662</f>
        <v>0</v>
      </c>
      <c r="Q3659" s="5">
        <f ca="1">VLOOKUP(CONCATENATE($F3659," ",$G3659),AllocFactorMatrix,(Q$4+1),FALSE)*$E3662</f>
        <v>0</v>
      </c>
      <c r="R3659" s="5">
        <f t="shared" ca="1" si="1796"/>
        <v>1240.5119078048358</v>
      </c>
      <c r="S3659" s="5">
        <f ca="1">VLOOKUP(CONCATENATE($F3659," ",$G3659),AllocFactorMatrix,(S$4+1),FALSE)*$E3662</f>
        <v>46.367430574309715</v>
      </c>
      <c r="T3659" s="5">
        <f ca="1">VLOOKUP(CONCATENATE($F3659," ",$G3659),AllocFactorMatrix,(T$4+1),FALSE)*$E3662</f>
        <v>0</v>
      </c>
      <c r="U3659" s="5">
        <f ca="1">VLOOKUP(CONCATENATE($F3659," ",$G3659),AllocFactorMatrix,(U$4+1),FALSE)*$E3662</f>
        <v>0</v>
      </c>
      <c r="V3659" s="5">
        <f ca="1">VLOOKUP(CONCATENATE($F3659," ",$G3659),AllocFactorMatrix,(V$4+1),FALSE)*$E3662</f>
        <v>0</v>
      </c>
      <c r="W3659" s="5">
        <f t="shared" ca="1" si="1797"/>
        <v>46.367430574309715</v>
      </c>
      <c r="X3659" s="5">
        <f ca="1">VLOOKUP(CONCATENATE($F3659," ",$G3659),AllocFactorMatrix,(X$4+1),FALSE)*$E3662</f>
        <v>350.41576190825776</v>
      </c>
      <c r="Y3659" s="5">
        <f ca="1">VLOOKUP(CONCATENATE($F3659," ",$G3659),AllocFactorMatrix,(Y$4+1),FALSE)*$E3662</f>
        <v>0</v>
      </c>
      <c r="Z3659" s="5">
        <f t="shared" ca="1" si="1795"/>
        <v>350.41576190825776</v>
      </c>
      <c r="AA3659" s="5">
        <f ca="1">VLOOKUP(CONCATENATE($F3659," ",$G3659),AllocFactorMatrix,(AA$4+1),FALSE)*$E3662</f>
        <v>4.1431659021333465</v>
      </c>
      <c r="AB3659" s="5">
        <f ca="1">VLOOKUP(CONCATENATE($F3659," ",$G3659),AllocFactorMatrix,(AB$4+1),FALSE)*$E3662</f>
        <v>127.52544555001163</v>
      </c>
      <c r="AC3659" s="5">
        <f ca="1">VLOOKUP(CONCATENATE($F3659," ",$G3659),AllocFactorMatrix,(AC$4+1),FALSE)*$E3662</f>
        <v>26.444206714485883</v>
      </c>
    </row>
    <row r="3660" spans="4:29" hidden="1" outlineLevel="1">
      <c r="E3660" s="48"/>
      <c r="F3660" s="175" t="str">
        <f>F3662</f>
        <v>RB_GUP</v>
      </c>
      <c r="G3660" s="52" t="str">
        <f>$G$13</f>
        <v>ENERGY</v>
      </c>
      <c r="H3660" s="4">
        <f t="shared" ca="1" si="1781"/>
        <v>1073.7385068261258</v>
      </c>
      <c r="I3660" s="5">
        <f ca="1">VLOOKUP(CONCATENATE($F3660," ",$G3660),AllocFactorMatrix,(I$4+1),FALSE)*$E3662</f>
        <v>420.13907002140076</v>
      </c>
      <c r="J3660" s="5">
        <f ca="1">VLOOKUP(CONCATENATE($F3660," ",$G3660),AllocFactorMatrix,(J$4+1),FALSE)*$E3662</f>
        <v>121.20890270777198</v>
      </c>
      <c r="K3660" s="5">
        <f ca="1">VLOOKUP(CONCATENATE($F3660," ",$G3660),AllocFactorMatrix,(K$4+1),FALSE)*$E3662</f>
        <v>1.6893933892986426</v>
      </c>
      <c r="L3660" s="5">
        <f ca="1">VLOOKUP(CONCATENATE($F3660," ",$G3660),AllocFactorMatrix,(L$4+1),FALSE)*$E3662</f>
        <v>0.23617576404388382</v>
      </c>
      <c r="M3660" s="5">
        <f t="shared" ca="1" si="1794"/>
        <v>123.13447186111451</v>
      </c>
      <c r="N3660" s="5">
        <f ca="1">VLOOKUP(CONCATENATE($F3660," ",$G3660),AllocFactorMatrix,(N$4+1),FALSE)*$E3662</f>
        <v>78.643283473479769</v>
      </c>
      <c r="O3660" s="5">
        <f ca="1">VLOOKUP(CONCATENATE($F3660," ",$G3660),AllocFactorMatrix,(O$4+1),FALSE)*$E3662</f>
        <v>14.025161804040485</v>
      </c>
      <c r="P3660" s="5">
        <f ca="1">VLOOKUP(CONCATENATE($F3660," ",$G3660),AllocFactorMatrix,(P$4+1),FALSE)*$E3662</f>
        <v>2.8560365663399874</v>
      </c>
      <c r="Q3660" s="5">
        <f ca="1">VLOOKUP(CONCATENATE($F3660," ",$G3660),AllocFactorMatrix,(Q$4+1),FALSE)*$E3662</f>
        <v>0.10787346767944278</v>
      </c>
      <c r="R3660" s="5">
        <f t="shared" ca="1" si="1796"/>
        <v>95.632355311539669</v>
      </c>
      <c r="S3660" s="5">
        <f ca="1">VLOOKUP(CONCATENATE($F3660," ",$G3660),AllocFactorMatrix,(S$4+1),FALSE)*$E3662</f>
        <v>4.1185501851094459</v>
      </c>
      <c r="T3660" s="5">
        <f ca="1">VLOOKUP(CONCATENATE($F3660," ",$G3660),AllocFactorMatrix,(T$4+1),FALSE)*$E3662</f>
        <v>65.115061506038913</v>
      </c>
      <c r="U3660" s="5">
        <f ca="1">VLOOKUP(CONCATENATE($F3660," ",$G3660),AllocFactorMatrix,(U$4+1),FALSE)*$E3662</f>
        <v>280.04928171372751</v>
      </c>
      <c r="V3660" s="5">
        <f ca="1">VLOOKUP(CONCATENATE($F3660," ",$G3660),AllocFactorMatrix,(V$4+1),FALSE)*$E3662</f>
        <v>52.680194932576072</v>
      </c>
      <c r="W3660" s="5">
        <f t="shared" ca="1" si="1797"/>
        <v>401.96308833745189</v>
      </c>
      <c r="X3660" s="5">
        <f ca="1">VLOOKUP(CONCATENATE($F3660," ",$G3660),AllocFactorMatrix,(X$4+1),FALSE)*$E3662</f>
        <v>21.602530375650524</v>
      </c>
      <c r="Y3660" s="5">
        <f ca="1">VLOOKUP(CONCATENATE($F3660," ",$G3660),AllocFactorMatrix,(Y$4+1),FALSE)*$E3662</f>
        <v>0.43345046278324012</v>
      </c>
      <c r="Z3660" s="5">
        <f t="shared" ca="1" si="1795"/>
        <v>22.035980838433765</v>
      </c>
      <c r="AA3660" s="5">
        <f ca="1">VLOOKUP(CONCATENATE($F3660," ",$G3660),AllocFactorMatrix,(AA$4+1),FALSE)*$E3662</f>
        <v>0.38663967150861428</v>
      </c>
      <c r="AB3660" s="5">
        <f ca="1">VLOOKUP(CONCATENATE($F3660," ",$G3660),AllocFactorMatrix,(AB$4+1),FALSE)*$E3662</f>
        <v>8.6605962251158743</v>
      </c>
      <c r="AC3660" s="5">
        <f ca="1">VLOOKUP(CONCATENATE($F3660," ",$G3660),AllocFactorMatrix,(AC$4+1),FALSE)*$E3662</f>
        <v>1.7863045595605176</v>
      </c>
    </row>
    <row r="3661" spans="4:29" hidden="1" outlineLevel="1">
      <c r="E3661" s="48"/>
      <c r="F3661" s="175" t="str">
        <f>F3662</f>
        <v>RB_GUP</v>
      </c>
      <c r="G3661" s="52" t="str">
        <f>$G$14</f>
        <v>CUSTOMER</v>
      </c>
      <c r="H3661" s="4">
        <f t="shared" ca="1" si="1781"/>
        <v>7816.5153551450412</v>
      </c>
      <c r="I3661" s="5">
        <f ca="1">VLOOKUP(CONCATENATE($F3661," ",$G3661),AllocFactorMatrix,(I$4+1),FALSE)*$E3662</f>
        <v>3871.5682811568795</v>
      </c>
      <c r="J3661" s="5">
        <f ca="1">VLOOKUP(CONCATENATE($F3661," ",$G3661),AllocFactorMatrix,(J$4+1),FALSE)*$E3662</f>
        <v>1233.9247157522123</v>
      </c>
      <c r="K3661" s="5">
        <f ca="1">VLOOKUP(CONCATENATE($F3661," ",$G3661),AllocFactorMatrix,(K$4+1),FALSE)*$E3662</f>
        <v>78.76293191992086</v>
      </c>
      <c r="L3661" s="5">
        <f ca="1">VLOOKUP(CONCATENATE($F3661," ",$G3661),AllocFactorMatrix,(L$4+1),FALSE)*$E3662</f>
        <v>13.246877080434254</v>
      </c>
      <c r="M3661" s="5">
        <f t="shared" ca="1" si="1794"/>
        <v>1325.9345247525673</v>
      </c>
      <c r="N3661" s="5">
        <f ca="1">VLOOKUP(CONCATENATE($F3661," ",$G3661),AllocFactorMatrix,(N$4+1),FALSE)*$E3662</f>
        <v>96.201543598148035</v>
      </c>
      <c r="O3661" s="5">
        <f ca="1">VLOOKUP(CONCATENATE($F3661," ",$G3661),AllocFactorMatrix,(O$4+1),FALSE)*$E3662</f>
        <v>27.807575666413253</v>
      </c>
      <c r="P3661" s="5">
        <f ca="1">VLOOKUP(CONCATENATE($F3661," ",$G3661),AllocFactorMatrix,(P$4+1),FALSE)*$E3662</f>
        <v>32.573453122885084</v>
      </c>
      <c r="Q3661" s="5">
        <f ca="1">VLOOKUP(CONCATENATE($F3661," ",$G3661),AllocFactorMatrix,(Q$4+1),FALSE)*$E3662</f>
        <v>4.0699733846131609</v>
      </c>
      <c r="R3661" s="5">
        <f t="shared" ca="1" si="1796"/>
        <v>160.65254577205951</v>
      </c>
      <c r="S3661" s="5">
        <f ca="1">VLOOKUP(CONCATENATE($F3661," ",$G3661),AllocFactorMatrix,(S$4+1),FALSE)*$E3662</f>
        <v>0.63697671292718683</v>
      </c>
      <c r="T3661" s="5">
        <f ca="1">VLOOKUP(CONCATENATE($F3661," ",$G3661),AllocFactorMatrix,(T$4+1),FALSE)*$E3662</f>
        <v>19.73703224940628</v>
      </c>
      <c r="U3661" s="5">
        <f ca="1">VLOOKUP(CONCATENATE($F3661," ",$G3661),AllocFactorMatrix,(U$4+1),FALSE)*$E3662</f>
        <v>54.753071285059733</v>
      </c>
      <c r="V3661" s="5">
        <f ca="1">VLOOKUP(CONCATENATE($F3661," ",$G3661),AllocFactorMatrix,(V$4+1),FALSE)*$E3662</f>
        <v>16.280461431452039</v>
      </c>
      <c r="W3661" s="5">
        <f t="shared" ca="1" si="1797"/>
        <v>91.407541678845234</v>
      </c>
      <c r="X3661" s="5">
        <f ca="1">VLOOKUP(CONCATENATE($F3661," ",$G3661),AllocFactorMatrix,(X$4+1),FALSE)*$E3662</f>
        <v>19.440717530758437</v>
      </c>
      <c r="Y3661" s="5">
        <f ca="1">VLOOKUP(CONCATENATE($F3661," ",$G3661),AllocFactorMatrix,(Y$4+1),FALSE)*$E3662</f>
        <v>0.36402546450049345</v>
      </c>
      <c r="Z3661" s="5">
        <f t="shared" ca="1" si="1795"/>
        <v>19.80474299525893</v>
      </c>
      <c r="AA3661" s="5">
        <f ca="1">VLOOKUP(CONCATENATE($F3661," ",$G3661),AllocFactorMatrix,(AA$4+1),FALSE)*$E3662</f>
        <v>1.8806657175943533</v>
      </c>
      <c r="AB3661" s="5">
        <f ca="1">VLOOKUP(CONCATENATE($F3661," ",$G3661),AllocFactorMatrix,(AB$4+1),FALSE)*$E3662</f>
        <v>2066.7426789691167</v>
      </c>
      <c r="AC3661" s="5">
        <f ca="1">VLOOKUP(CONCATENATE($F3661," ",$G3661),AllocFactorMatrix,(AC$4+1),FALSE)*$E3662</f>
        <v>278.52437410272017</v>
      </c>
    </row>
    <row r="3662" spans="4:29" collapsed="1">
      <c r="D3662" s="52" t="s">
        <v>443</v>
      </c>
      <c r="E3662" s="58">
        <v>157464</v>
      </c>
      <c r="F3662" s="93" t="s">
        <v>73</v>
      </c>
      <c r="G3662" s="52" t="str">
        <f>$G$15</f>
        <v>TOTAL</v>
      </c>
      <c r="H3662" s="4">
        <f t="shared" ca="1" si="1781"/>
        <v>157464.00000000009</v>
      </c>
      <c r="I3662" s="5">
        <f ca="1">VLOOKUP(CONCATENATE($F3662," ",$G3662),AllocFactorMatrix,(I$4+1),FALSE)*$E3662</f>
        <v>89321.171080777931</v>
      </c>
      <c r="J3662" s="5">
        <f ca="1">VLOOKUP(CONCATENATE($F3662," ",$G3662),AllocFactorMatrix,(J$4+1),FALSE)*$E3662</f>
        <v>20820.003500441868</v>
      </c>
      <c r="K3662" s="5">
        <f ca="1">VLOOKUP(CONCATENATE($F3662," ",$G3662),AllocFactorMatrix,(K$4+1),FALSE)*$E3662</f>
        <v>316.98990058953558</v>
      </c>
      <c r="L3662" s="5">
        <f ca="1">VLOOKUP(CONCATENATE($F3662," ",$G3662),AllocFactorMatrix,(L$4+1),FALSE)*$E3662</f>
        <v>36.716065628988574</v>
      </c>
      <c r="M3662" s="5">
        <f t="shared" ca="1" si="1794"/>
        <v>21173.709466660392</v>
      </c>
      <c r="N3662" s="5">
        <f ca="1">VLOOKUP(CONCATENATE($F3662," ",$G3662),AllocFactorMatrix,(N$4+1),FALSE)*$E3662</f>
        <v>11428.019277884836</v>
      </c>
      <c r="O3662" s="5">
        <f ca="1">VLOOKUP(CONCATENATE($F3662," ",$G3662),AllocFactorMatrix,(O$4+1),FALSE)*$E3662</f>
        <v>1837.8197353586752</v>
      </c>
      <c r="P3662" s="5">
        <f ca="1">VLOOKUP(CONCATENATE($F3662," ",$G3662),AllocFactorMatrix,(P$4+1),FALSE)*$E3662</f>
        <v>293.90959285798539</v>
      </c>
      <c r="Q3662" s="5">
        <f ca="1">VLOOKUP(CONCATENATE($F3662," ",$G3662),AllocFactorMatrix,(Q$4+1),FALSE)*$E3662</f>
        <v>12.921316869012111</v>
      </c>
      <c r="R3662" s="5">
        <f t="shared" ca="1" si="1796"/>
        <v>13572.669922970506</v>
      </c>
      <c r="S3662" s="5">
        <f ca="1">VLOOKUP(CONCATENATE($F3662," ",$G3662),AllocFactorMatrix,(S$4+1),FALSE)*$E3662</f>
        <v>517.33983403937566</v>
      </c>
      <c r="T3662" s="5">
        <f ca="1">VLOOKUP(CONCATENATE($F3662," ",$G3662),AllocFactorMatrix,(T$4+1),FALSE)*$E3662</f>
        <v>6438.9087030279261</v>
      </c>
      <c r="U3662" s="5">
        <f ca="1">VLOOKUP(CONCATENATE($F3662," ",$G3662),AllocFactorMatrix,(U$4+1),FALSE)*$E3662</f>
        <v>17695.007359683917</v>
      </c>
      <c r="V3662" s="5">
        <f ca="1">VLOOKUP(CONCATENATE($F3662," ",$G3662),AllocFactorMatrix,(V$4+1),FALSE)*$E3662</f>
        <v>2875.7644143323391</v>
      </c>
      <c r="W3662" s="5">
        <f t="shared" ca="1" si="1797"/>
        <v>27527.020311083557</v>
      </c>
      <c r="X3662" s="5">
        <f ca="1">VLOOKUP(CONCATENATE($F3662," ",$G3662),AllocFactorMatrix,(X$4+1),FALSE)*$E3662</f>
        <v>3138.5028261355651</v>
      </c>
      <c r="Y3662" s="5">
        <f ca="1">VLOOKUP(CONCATENATE($F3662," ",$G3662),AllocFactorMatrix,(Y$4+1),FALSE)*$E3662</f>
        <v>55.763931598240788</v>
      </c>
      <c r="Z3662" s="5">
        <f t="shared" ca="1" si="1795"/>
        <v>3194.2667577338061</v>
      </c>
      <c r="AA3662" s="5">
        <f ca="1">VLOOKUP(CONCATENATE($F3662," ",$G3662),AllocFactorMatrix,(AA$4+1),FALSE)*$E3662</f>
        <v>42.654198775389411</v>
      </c>
      <c r="AB3662" s="5">
        <f ca="1">VLOOKUP(CONCATENATE($F3662," ",$G3662),AllocFactorMatrix,(AB$4+1),FALSE)*$E3662</f>
        <v>2304.8437496049783</v>
      </c>
      <c r="AC3662" s="5">
        <f ca="1">VLOOKUP(CONCATENATE($F3662," ",$G3662),AllocFactorMatrix,(AC$4+1),FALSE)*$E3662</f>
        <v>327.66451239347958</v>
      </c>
    </row>
    <row r="3663" spans="4:29" hidden="1" outlineLevel="1">
      <c r="E3663" s="48"/>
      <c r="F3663" s="175" t="str">
        <f>F3670</f>
        <v>RB_GUP</v>
      </c>
      <c r="G3663" s="52" t="str">
        <f>$G$8</f>
        <v>PRODUCTION</v>
      </c>
      <c r="H3663" s="4">
        <f t="shared" ca="1" si="1781"/>
        <v>263140.3098311628</v>
      </c>
      <c r="I3663" s="5">
        <f ca="1">VLOOKUP(CONCATENATE($F3663," ",$G3663),AllocFactorMatrix,(I$4+1),FALSE)*$E3670</f>
        <v>135355.68614010219</v>
      </c>
      <c r="J3663" s="5">
        <f ca="1">VLOOKUP(CONCATENATE($F3663," ",$G3663),AllocFactorMatrix,(J$4+1),FALSE)*$E3670</f>
        <v>31564.966817944161</v>
      </c>
      <c r="K3663" s="5">
        <f ca="1">VLOOKUP(CONCATENATE($F3663," ",$G3663),AllocFactorMatrix,(K$4+1),FALSE)*$E3670</f>
        <v>438.87802753222985</v>
      </c>
      <c r="L3663" s="5">
        <f ca="1">VLOOKUP(CONCATENATE($F3663," ",$G3663),AllocFactorMatrix,(L$4+1),FALSE)*$E3670</f>
        <v>61.124169942487136</v>
      </c>
      <c r="M3663" s="5">
        <f t="shared" ref="M3663:M3670" ca="1" si="1798">SUBTOTAL(9,J3663:L3663)</f>
        <v>32064.969015418879</v>
      </c>
      <c r="N3663" s="5">
        <f ca="1">VLOOKUP(CONCATENATE($F3663," ",$G3663),AllocFactorMatrix,(N$4+1),FALSE)*$E3670</f>
        <v>18787.726992882966</v>
      </c>
      <c r="O3663" s="5">
        <f ca="1">VLOOKUP(CONCATENATE($F3663," ",$G3663),AllocFactorMatrix,(O$4+1),FALSE)*$E3670</f>
        <v>3366.6025859691822</v>
      </c>
      <c r="P3663" s="5">
        <f ca="1">VLOOKUP(CONCATENATE($F3663," ",$G3663),AllocFactorMatrix,(P$4+1),FALSE)*$E3670</f>
        <v>682.71264887780535</v>
      </c>
      <c r="Q3663" s="5">
        <f ca="1">VLOOKUP(CONCATENATE($F3663," ",$G3663),AllocFactorMatrix,(Q$4+1),FALSE)*$E3670</f>
        <v>25.925704103475685</v>
      </c>
      <c r="R3663" s="5">
        <f ca="1">SUBTOTAL(9,N3663:Q3663)</f>
        <v>22862.967931833431</v>
      </c>
      <c r="S3663" s="5">
        <f ca="1">VLOOKUP(CONCATENATE($F3663," ",$G3663),AllocFactorMatrix,(S$4+1),FALSE)*$E3670</f>
        <v>889.73363367384434</v>
      </c>
      <c r="T3663" s="5">
        <f ca="1">VLOOKUP(CONCATENATE($F3663," ",$G3663),AllocFactorMatrix,(T$4+1),FALSE)*$E3670</f>
        <v>12011.917830936345</v>
      </c>
      <c r="U3663" s="5">
        <f ca="1">VLOOKUP(CONCATENATE($F3663," ",$G3663),AllocFactorMatrix,(U$4+1),FALSE)*$E3670</f>
        <v>45940.763761130205</v>
      </c>
      <c r="V3663" s="5">
        <f ca="1">VLOOKUP(CONCATENATE($F3663," ",$G3663),AllocFactorMatrix,(V$4+1),FALSE)*$E3670</f>
        <v>8322.5954416793702</v>
      </c>
      <c r="W3663" s="5">
        <f ca="1">SUBTOTAL(9,S3663:V3663)</f>
        <v>67165.01066741976</v>
      </c>
      <c r="X3663" s="5">
        <f ca="1">VLOOKUP(CONCATENATE($F3663," ",$G3663),AllocFactorMatrix,(X$4+1),FALSE)*$E3670</f>
        <v>5156.4723025438216</v>
      </c>
      <c r="Y3663" s="5">
        <f ca="1">VLOOKUP(CONCATENATE($F3663," ",$G3663),AllocFactorMatrix,(Y$4+1),FALSE)*$E3670</f>
        <v>102.98797768281462</v>
      </c>
      <c r="Z3663" s="5">
        <f t="shared" ref="Z3663:Z3670" ca="1" si="1799">SUBTOTAL(9,X3663:Y3663)</f>
        <v>5259.4602802266363</v>
      </c>
      <c r="AA3663" s="5">
        <f ca="1">VLOOKUP(CONCATENATE($F3663," ",$G3663),AllocFactorMatrix,(AA$4+1),FALSE)*$E3670</f>
        <v>68.022211829708354</v>
      </c>
      <c r="AB3663" s="5">
        <f ca="1">VLOOKUP(CONCATENATE($F3663," ",$G3663),AllocFactorMatrix,(AB$4+1),FALSE)*$E3670</f>
        <v>302.19339425743561</v>
      </c>
      <c r="AC3663" s="5">
        <f ca="1">VLOOKUP(CONCATENATE($F3663," ",$G3663),AllocFactorMatrix,(AC$4+1),FALSE)*$E3670</f>
        <v>62.000190074733325</v>
      </c>
    </row>
    <row r="3664" spans="4:29" hidden="1" outlineLevel="1">
      <c r="E3664" s="48"/>
      <c r="F3664" s="175" t="str">
        <f>F3670</f>
        <v>RB_GUP</v>
      </c>
      <c r="G3664" s="52" t="str">
        <f>$G$9</f>
        <v>BULKTRAN</v>
      </c>
      <c r="H3664" s="4">
        <f t="shared" ca="1" si="1781"/>
        <v>142899.5210961889</v>
      </c>
      <c r="I3664" s="5">
        <f ca="1">VLOOKUP(CONCATENATE($F3664," ",$G3664),AllocFactorMatrix,(I$4+1),FALSE)*$E3670</f>
        <v>73505.510195215335</v>
      </c>
      <c r="J3664" s="5">
        <f ca="1">VLOOKUP(CONCATENATE($F3664," ",$G3664),AllocFactorMatrix,(J$4+1),FALSE)*$E3670</f>
        <v>17141.496278526989</v>
      </c>
      <c r="K3664" s="5">
        <f ca="1">VLOOKUP(CONCATENATE($F3664," ",$G3664),AllocFactorMatrix,(K$4+1),FALSE)*$E3670</f>
        <v>238.33467397767907</v>
      </c>
      <c r="L3664" s="5">
        <f ca="1">VLOOKUP(CONCATENATE($F3664," ",$G3664),AllocFactorMatrix,(L$4+1),FALSE)*$E3670</f>
        <v>33.193753620598152</v>
      </c>
      <c r="M3664" s="5">
        <f t="shared" ca="1" si="1798"/>
        <v>17413.024706125267</v>
      </c>
      <c r="N3664" s="5">
        <f ca="1">VLOOKUP(CONCATENATE($F3664," ",$G3664),AllocFactorMatrix,(N$4+1),FALSE)*$E3670</f>
        <v>10202.75909643613</v>
      </c>
      <c r="O3664" s="5">
        <f ca="1">VLOOKUP(CONCATENATE($F3664," ",$G3664),AllocFactorMatrix,(O$4+1),FALSE)*$E3670</f>
        <v>1828.2485779729593</v>
      </c>
      <c r="P3664" s="5">
        <f ca="1">VLOOKUP(CONCATENATE($F3664," ",$G3664),AllocFactorMatrix,(P$4+1),FALSE)*$E3670</f>
        <v>370.75015467430813</v>
      </c>
      <c r="Q3664" s="5">
        <f ca="1">VLOOKUP(CONCATENATE($F3664," ",$G3664),AllocFactorMatrix,(Q$4+1),FALSE)*$E3670</f>
        <v>14.079069462391555</v>
      </c>
      <c r="R3664" s="5">
        <f t="shared" ref="R3664:R3670" ca="1" si="1800">SUBTOTAL(9,N3664:Q3664)</f>
        <v>12415.836898545789</v>
      </c>
      <c r="S3664" s="5">
        <f ca="1">VLOOKUP(CONCATENATE($F3664," ",$G3664),AllocFactorMatrix,(S$4+1),FALSE)*$E3670</f>
        <v>483.17382554099015</v>
      </c>
      <c r="T3664" s="5">
        <f ca="1">VLOOKUP(CONCATENATE($F3664," ",$G3664),AllocFactorMatrix,(T$4+1),FALSE)*$E3670</f>
        <v>6523.1256533403139</v>
      </c>
      <c r="U3664" s="5">
        <f ca="1">VLOOKUP(CONCATENATE($F3664," ",$G3664),AllocFactorMatrix,(U$4+1),FALSE)*$E3670</f>
        <v>24948.337046767429</v>
      </c>
      <c r="V3664" s="5">
        <f ca="1">VLOOKUP(CONCATENATE($F3664," ",$G3664),AllocFactorMatrix,(V$4+1),FALSE)*$E3670</f>
        <v>4519.6226441185963</v>
      </c>
      <c r="W3664" s="5">
        <f t="shared" ref="W3664:W3670" ca="1" si="1801">SUBTOTAL(9,S3664:V3664)</f>
        <v>36474.259169767327</v>
      </c>
      <c r="X3664" s="5">
        <f ca="1">VLOOKUP(CONCATENATE($F3664," ",$G3664),AllocFactorMatrix,(X$4+1),FALSE)*$E3670</f>
        <v>2800.2453255909759</v>
      </c>
      <c r="Y3664" s="5">
        <f ca="1">VLOOKUP(CONCATENATE($F3664," ",$G3664),AllocFactorMatrix,(Y$4+1),FALSE)*$E3670</f>
        <v>55.928081482392201</v>
      </c>
      <c r="Z3664" s="5">
        <f t="shared" ca="1" si="1799"/>
        <v>2856.1734070733683</v>
      </c>
      <c r="AA3664" s="5">
        <f ca="1">VLOOKUP(CONCATENATE($F3664," ",$G3664),AllocFactorMatrix,(AA$4+1),FALSE)*$E3670</f>
        <v>36.939766091351231</v>
      </c>
      <c r="AB3664" s="5">
        <f ca="1">VLOOKUP(CONCATENATE($F3664," ",$G3664),AllocFactorMatrix,(AB$4+1),FALSE)*$E3670</f>
        <v>164.10747310256954</v>
      </c>
      <c r="AC3664" s="5">
        <f ca="1">VLOOKUP(CONCATENATE($F3664," ",$G3664),AllocFactorMatrix,(AC$4+1),FALSE)*$E3670</f>
        <v>33.669480267910082</v>
      </c>
    </row>
    <row r="3665" spans="4:29" hidden="1" outlineLevel="1">
      <c r="E3665" s="48"/>
      <c r="F3665" s="175" t="str">
        <f>F3670</f>
        <v>RB_GUP</v>
      </c>
      <c r="G3665" s="52" t="str">
        <f>$G$10</f>
        <v>SUBTRAN</v>
      </c>
      <c r="H3665" s="4">
        <f t="shared" ca="1" si="1781"/>
        <v>39565.115149828569</v>
      </c>
      <c r="I3665" s="5">
        <f ca="1">VLOOKUP(CONCATENATE($F3665," ",$G3665),AllocFactorMatrix,(I$4+1),FALSE)*$E3670</f>
        <v>20215.928575088186</v>
      </c>
      <c r="J3665" s="5">
        <f ca="1">VLOOKUP(CONCATENATE($F3665," ",$G3665),AllocFactorMatrix,(J$4+1),FALSE)*$E3670</f>
        <v>4738.9551685742726</v>
      </c>
      <c r="K3665" s="5">
        <f ca="1">VLOOKUP(CONCATENATE($F3665," ",$G3665),AllocFactorMatrix,(K$4+1),FALSE)*$E3670</f>
        <v>66.201366094831741</v>
      </c>
      <c r="L3665" s="5">
        <f ca="1">VLOOKUP(CONCATENATE($F3665," ",$G3665),AllocFactorMatrix,(L$4+1),FALSE)*$E3670</f>
        <v>11.982139674960246</v>
      </c>
      <c r="M3665" s="5">
        <f t="shared" ca="1" si="1798"/>
        <v>4817.1386743440644</v>
      </c>
      <c r="N3665" s="5">
        <f ca="1">VLOOKUP(CONCATENATE($F3665," ",$G3665),AllocFactorMatrix,(N$4+1),FALSE)*$E3670</f>
        <v>2738.7770249982773</v>
      </c>
      <c r="O3665" s="5">
        <f ca="1">VLOOKUP(CONCATENATE($F3665," ",$G3665),AllocFactorMatrix,(O$4+1),FALSE)*$E3670</f>
        <v>492.14447171341601</v>
      </c>
      <c r="P3665" s="5">
        <f ca="1">VLOOKUP(CONCATENATE($F3665," ",$G3665),AllocFactorMatrix,(P$4+1),FALSE)*$E3670</f>
        <v>129.18412939041232</v>
      </c>
      <c r="Q3665" s="5">
        <f ca="1">VLOOKUP(CONCATENATE($F3665," ",$G3665),AllocFactorMatrix,(Q$4+1),FALSE)*$E3670</f>
        <v>0</v>
      </c>
      <c r="R3665" s="5">
        <f t="shared" ca="1" si="1800"/>
        <v>3360.1056261021054</v>
      </c>
      <c r="S3665" s="5">
        <f ca="1">VLOOKUP(CONCATENATE($F3665," ",$G3665),AllocFactorMatrix,(S$4+1),FALSE)*$E3670</f>
        <v>123.44827663894081</v>
      </c>
      <c r="T3665" s="5">
        <f ca="1">VLOOKUP(CONCATENATE($F3665," ",$G3665),AllocFactorMatrix,(T$4+1),FALSE)*$E3670</f>
        <v>1732.0990265175253</v>
      </c>
      <c r="U3665" s="5">
        <f ca="1">VLOOKUP(CONCATENATE($F3665," ",$G3665),AllocFactorMatrix,(U$4+1),FALSE)*$E3670</f>
        <v>8540.5843195687121</v>
      </c>
      <c r="V3665" s="5">
        <f ca="1">VLOOKUP(CONCATENATE($F3665," ",$G3665),AllocFactorMatrix,(V$4+1),FALSE)*$E3670</f>
        <v>0</v>
      </c>
      <c r="W3665" s="5">
        <f t="shared" ca="1" si="1801"/>
        <v>10396.131622725177</v>
      </c>
      <c r="X3665" s="5">
        <f ca="1">VLOOKUP(CONCATENATE($F3665," ",$G3665),AllocFactorMatrix,(X$4+1),FALSE)*$E3670</f>
        <v>750.75403564210035</v>
      </c>
      <c r="Y3665" s="5">
        <f ca="1">VLOOKUP(CONCATENATE($F3665," ",$G3665),AllocFactorMatrix,(Y$4+1),FALSE)*$E3670</f>
        <v>15.074027709678939</v>
      </c>
      <c r="Z3665" s="5">
        <f t="shared" ca="1" si="1799"/>
        <v>765.82806335177929</v>
      </c>
      <c r="AA3665" s="5">
        <f ca="1">VLOOKUP(CONCATENATE($F3665," ",$G3665),AllocFactorMatrix,(AA$4+1),FALSE)*$E3670</f>
        <v>9.9825882172650289</v>
      </c>
      <c r="AB3665" s="5">
        <f ca="1">VLOOKUP(CONCATENATE($F3665," ",$G3665),AllocFactorMatrix,(AB$4+1),FALSE)*$E3670</f>
        <v>0</v>
      </c>
      <c r="AC3665" s="5">
        <f ca="1">VLOOKUP(CONCATENATE($F3665," ",$G3665),AllocFactorMatrix,(AC$4+1),FALSE)*$E3670</f>
        <v>0</v>
      </c>
    </row>
    <row r="3666" spans="4:29" hidden="1" outlineLevel="1">
      <c r="E3666" s="48"/>
      <c r="F3666" s="175" t="str">
        <f>F3670</f>
        <v>RB_GUP</v>
      </c>
      <c r="G3666" s="52" t="str">
        <f>$G$11</f>
        <v>DISTPRI</v>
      </c>
      <c r="H3666" s="4">
        <f t="shared" ca="1" si="1781"/>
        <v>158293.78092834467</v>
      </c>
      <c r="I3666" s="5">
        <f ca="1">VLOOKUP(CONCATENATE($F3666," ",$G3666),AllocFactorMatrix,(I$4+1),FALSE)*$E3670</f>
        <v>103651.88657354302</v>
      </c>
      <c r="J3666" s="5">
        <f ca="1">VLOOKUP(CONCATENATE($F3666," ",$G3666),AllocFactorMatrix,(J$4+1),FALSE)*$E3670</f>
        <v>24258.542062516633</v>
      </c>
      <c r="K3666" s="5">
        <f ca="1">VLOOKUP(CONCATENATE($F3666," ",$G3666),AllocFactorMatrix,(K$4+1),FALSE)*$E3670</f>
        <v>338.83727205944433</v>
      </c>
      <c r="L3666" s="5">
        <f ca="1">VLOOKUP(CONCATENATE($F3666," ",$G3666),AllocFactorMatrix,(L$4+1),FALSE)*$E3670</f>
        <v>0</v>
      </c>
      <c r="M3666" s="5">
        <f t="shared" ca="1" si="1798"/>
        <v>24597.379334576079</v>
      </c>
      <c r="N3666" s="5">
        <f ca="1">VLOOKUP(CONCATENATE($F3666," ",$G3666),AllocFactorMatrix,(N$4+1),FALSE)*$E3670</f>
        <v>14082.55954402528</v>
      </c>
      <c r="O3666" s="5">
        <f ca="1">VLOOKUP(CONCATENATE($F3666," ",$G3666),AllocFactorMatrix,(O$4+1),FALSE)*$E3670</f>
        <v>2530.3429084659556</v>
      </c>
      <c r="P3666" s="5">
        <f ca="1">VLOOKUP(CONCATENATE($F3666," ",$G3666),AllocFactorMatrix,(P$4+1),FALSE)*$E3670</f>
        <v>0</v>
      </c>
      <c r="Q3666" s="5">
        <f ca="1">VLOOKUP(CONCATENATE($F3666," ",$G3666),AllocFactorMatrix,(Q$4+1),FALSE)*$E3670</f>
        <v>0</v>
      </c>
      <c r="R3666" s="5">
        <f t="shared" ca="1" si="1800"/>
        <v>16612.902452491235</v>
      </c>
      <c r="S3666" s="5">
        <f ca="1">VLOOKUP(CONCATENATE($F3666," ",$G3666),AllocFactorMatrix,(S$4+1),FALSE)*$E3670</f>
        <v>636.76767441527284</v>
      </c>
      <c r="T3666" s="5">
        <f ca="1">VLOOKUP(CONCATENATE($F3666," ",$G3666),AllocFactorMatrix,(T$4+1),FALSE)*$E3670</f>
        <v>8805.1360459542902</v>
      </c>
      <c r="U3666" s="5">
        <f ca="1">VLOOKUP(CONCATENATE($F3666," ",$G3666),AllocFactorMatrix,(U$4+1),FALSE)*$E3670</f>
        <v>0</v>
      </c>
      <c r="V3666" s="5">
        <f ca="1">VLOOKUP(CONCATENATE($F3666," ",$G3666),AllocFactorMatrix,(V$4+1),FALSE)*$E3670</f>
        <v>0</v>
      </c>
      <c r="W3666" s="5">
        <f t="shared" ca="1" si="1801"/>
        <v>9441.9037203695625</v>
      </c>
      <c r="X3666" s="5">
        <f ca="1">VLOOKUP(CONCATENATE($F3666," ",$G3666),AllocFactorMatrix,(X$4+1),FALSE)*$E3670</f>
        <v>3861.3214626693921</v>
      </c>
      <c r="Y3666" s="5">
        <f ca="1">VLOOKUP(CONCATENATE($F3666," ",$G3666),AllocFactorMatrix,(Y$4+1),FALSE)*$E3670</f>
        <v>77.502811096981176</v>
      </c>
      <c r="Z3666" s="5">
        <f t="shared" ca="1" si="1799"/>
        <v>3938.8242737663732</v>
      </c>
      <c r="AA3666" s="5">
        <f ca="1">VLOOKUP(CONCATENATE($F3666," ",$G3666),AllocFactorMatrix,(AA$4+1),FALSE)*$E3670</f>
        <v>50.88457359841177</v>
      </c>
      <c r="AB3666" s="5">
        <f ca="1">VLOOKUP(CONCATENATE($F3666," ",$G3666),AllocFactorMatrix,(AB$4+1),FALSE)*$E3670</f>
        <v>0</v>
      </c>
      <c r="AC3666" s="5">
        <f ca="1">VLOOKUP(CONCATENATE($F3666," ",$G3666),AllocFactorMatrix,(AC$4+1),FALSE)*$E3670</f>
        <v>0</v>
      </c>
    </row>
    <row r="3667" spans="4:29" hidden="1" outlineLevel="1">
      <c r="E3667" s="48"/>
      <c r="F3667" s="175" t="str">
        <f>F3670</f>
        <v>RB_GUP</v>
      </c>
      <c r="G3667" s="52" t="str">
        <f>$G$12</f>
        <v>DISTSEC</v>
      </c>
      <c r="H3667" s="4">
        <f t="shared" ca="1" si="1781"/>
        <v>75883.906287533391</v>
      </c>
      <c r="I3667" s="5">
        <f ca="1">VLOOKUP(CONCATENATE($F3667," ",$G3667),AllocFactorMatrix,(I$4+1),FALSE)*$E3670</f>
        <v>56313.83265289291</v>
      </c>
      <c r="J3667" s="5">
        <f ca="1">VLOOKUP(CONCATENATE($F3667," ",$G3667),AllocFactorMatrix,(J$4+1),FALSE)*$E3670</f>
        <v>11355.384603995535</v>
      </c>
      <c r="K3667" s="5">
        <f ca="1">VLOOKUP(CONCATENATE($F3667," ",$G3667),AllocFactorMatrix,(K$4+1),FALSE)*$E3670</f>
        <v>0</v>
      </c>
      <c r="L3667" s="5">
        <f ca="1">VLOOKUP(CONCATENATE($F3667," ",$G3667),AllocFactorMatrix,(L$4+1),FALSE)*$E3670</f>
        <v>0</v>
      </c>
      <c r="M3667" s="5">
        <f t="shared" ca="1" si="1798"/>
        <v>11355.384603995535</v>
      </c>
      <c r="N3667" s="5">
        <f ca="1">VLOOKUP(CONCATENATE($F3667," ",$G3667),AllocFactorMatrix,(N$4+1),FALSE)*$E3670</f>
        <v>5675.8241158942001</v>
      </c>
      <c r="O3667" s="5">
        <f ca="1">VLOOKUP(CONCATENATE($F3667," ",$G3667),AllocFactorMatrix,(O$4+1),FALSE)*$E3670</f>
        <v>0</v>
      </c>
      <c r="P3667" s="5">
        <f ca="1">VLOOKUP(CONCATENATE($F3667," ",$G3667),AllocFactorMatrix,(P$4+1),FALSE)*$E3670</f>
        <v>0</v>
      </c>
      <c r="Q3667" s="5">
        <f ca="1">VLOOKUP(CONCATENATE($F3667," ",$G3667),AllocFactorMatrix,(Q$4+1),FALSE)*$E3670</f>
        <v>0</v>
      </c>
      <c r="R3667" s="5">
        <f t="shared" ca="1" si="1800"/>
        <v>5675.8241158942001</v>
      </c>
      <c r="S3667" s="5">
        <f ca="1">VLOOKUP(CONCATENATE($F3667," ",$G3667),AllocFactorMatrix,(S$4+1),FALSE)*$E3670</f>
        <v>212.14901605533078</v>
      </c>
      <c r="T3667" s="5">
        <f ca="1">VLOOKUP(CONCATENATE($F3667," ",$G3667),AllocFactorMatrix,(T$4+1),FALSE)*$E3670</f>
        <v>0</v>
      </c>
      <c r="U3667" s="5">
        <f ca="1">VLOOKUP(CONCATENATE($F3667," ",$G3667),AllocFactorMatrix,(U$4+1),FALSE)*$E3670</f>
        <v>0</v>
      </c>
      <c r="V3667" s="5">
        <f ca="1">VLOOKUP(CONCATENATE($F3667," ",$G3667),AllocFactorMatrix,(V$4+1),FALSE)*$E3670</f>
        <v>0</v>
      </c>
      <c r="W3667" s="5">
        <f t="shared" ca="1" si="1801"/>
        <v>212.14901605533078</v>
      </c>
      <c r="X3667" s="5">
        <f ca="1">VLOOKUP(CONCATENATE($F3667," ",$G3667),AllocFactorMatrix,(X$4+1),FALSE)*$E3670</f>
        <v>1603.288303413234</v>
      </c>
      <c r="Y3667" s="5">
        <f ca="1">VLOOKUP(CONCATENATE($F3667," ",$G3667),AllocFactorMatrix,(Y$4+1),FALSE)*$E3670</f>
        <v>0</v>
      </c>
      <c r="Z3667" s="5">
        <f t="shared" ca="1" si="1799"/>
        <v>1603.288303413234</v>
      </c>
      <c r="AA3667" s="5">
        <f ca="1">VLOOKUP(CONCATENATE($F3667," ",$G3667),AllocFactorMatrix,(AA$4+1),FALSE)*$E3670</f>
        <v>18.956594286218365</v>
      </c>
      <c r="AB3667" s="5">
        <f ca="1">VLOOKUP(CONCATENATE($F3667," ",$G3667),AllocFactorMatrix,(AB$4+1),FALSE)*$E3670</f>
        <v>583.4784774647909</v>
      </c>
      <c r="AC3667" s="5">
        <f ca="1">VLOOKUP(CONCATENATE($F3667," ",$G3667),AllocFactorMatrix,(AC$4+1),FALSE)*$E3670</f>
        <v>120.99252353116766</v>
      </c>
    </row>
    <row r="3668" spans="4:29" hidden="1" outlineLevel="1">
      <c r="E3668" s="48"/>
      <c r="F3668" s="175" t="str">
        <f>F3670</f>
        <v>RB_GUP</v>
      </c>
      <c r="G3668" s="52" t="str">
        <f>$G$13</f>
        <v>ENERGY</v>
      </c>
      <c r="H3668" s="4">
        <f t="shared" ca="1" si="1781"/>
        <v>4912.770988222348</v>
      </c>
      <c r="I3668" s="5">
        <f ca="1">VLOOKUP(CONCATENATE($F3668," ",$G3668),AllocFactorMatrix,(I$4+1),FALSE)*$E3670</f>
        <v>1922.2995367102853</v>
      </c>
      <c r="J3668" s="5">
        <f ca="1">VLOOKUP(CONCATENATE($F3668," ",$G3668),AllocFactorMatrix,(J$4+1),FALSE)*$E3670</f>
        <v>554.57783897232821</v>
      </c>
      <c r="K3668" s="5">
        <f ca="1">VLOOKUP(CONCATENATE($F3668," ",$G3668),AllocFactorMatrix,(K$4+1),FALSE)*$E3670</f>
        <v>7.729631356124008</v>
      </c>
      <c r="L3668" s="5">
        <f ca="1">VLOOKUP(CONCATENATE($F3668," ",$G3668),AllocFactorMatrix,(L$4+1),FALSE)*$E3670</f>
        <v>1.0805959126358564</v>
      </c>
      <c r="M3668" s="5">
        <f t="shared" ca="1" si="1798"/>
        <v>563.38806624108815</v>
      </c>
      <c r="N3668" s="5">
        <f ca="1">VLOOKUP(CONCATENATE($F3668," ",$G3668),AllocFactorMatrix,(N$4+1),FALSE)*$E3670</f>
        <v>359.82358741058124</v>
      </c>
      <c r="O3668" s="5">
        <f ca="1">VLOOKUP(CONCATENATE($F3668," ",$G3668),AllocFactorMatrix,(O$4+1),FALSE)*$E3670</f>
        <v>64.170566276591501</v>
      </c>
      <c r="P3668" s="5">
        <f ca="1">VLOOKUP(CONCATENATE($F3668," ",$G3668),AllocFactorMatrix,(P$4+1),FALSE)*$E3670</f>
        <v>13.067477318934747</v>
      </c>
      <c r="Q3668" s="5">
        <f ca="1">VLOOKUP(CONCATENATE($F3668," ",$G3668),AllocFactorMatrix,(Q$4+1),FALSE)*$E3670</f>
        <v>0.49356304076400742</v>
      </c>
      <c r="R3668" s="5">
        <f t="shared" ca="1" si="1800"/>
        <v>437.55519404687146</v>
      </c>
      <c r="S3668" s="5">
        <f ca="1">VLOOKUP(CONCATENATE($F3668," ",$G3668),AllocFactorMatrix,(S$4+1),FALSE)*$E3670</f>
        <v>18.843967813682912</v>
      </c>
      <c r="T3668" s="5">
        <f ca="1">VLOOKUP(CONCATENATE($F3668," ",$G3668),AllocFactorMatrix,(T$4+1),FALSE)*$E3670</f>
        <v>297.92671402720168</v>
      </c>
      <c r="U3668" s="5">
        <f ca="1">VLOOKUP(CONCATENATE($F3668," ",$G3668),AllocFactorMatrix,(U$4+1),FALSE)*$E3670</f>
        <v>1281.3343078684043</v>
      </c>
      <c r="V3668" s="5">
        <f ca="1">VLOOKUP(CONCATENATE($F3668," ",$G3668),AllocFactorMatrix,(V$4+1),FALSE)*$E3670</f>
        <v>241.03236651506899</v>
      </c>
      <c r="W3668" s="5">
        <f t="shared" ca="1" si="1801"/>
        <v>1839.137356224358</v>
      </c>
      <c r="X3668" s="5">
        <f ca="1">VLOOKUP(CONCATENATE($F3668," ",$G3668),AllocFactorMatrix,(X$4+1),FALSE)*$E3670</f>
        <v>98.839972513786023</v>
      </c>
      <c r="Y3668" s="5">
        <f ca="1">VLOOKUP(CONCATENATE($F3668," ",$G3668),AllocFactorMatrix,(Y$4+1),FALSE)*$E3670</f>
        <v>1.9832043322051414</v>
      </c>
      <c r="Z3668" s="5">
        <f t="shared" ca="1" si="1799"/>
        <v>100.82317684599117</v>
      </c>
      <c r="AA3668" s="5">
        <f ca="1">VLOOKUP(CONCATENATE($F3668," ",$G3668),AllocFactorMatrix,(AA$4+1),FALSE)*$E3670</f>
        <v>1.769026768629177</v>
      </c>
      <c r="AB3668" s="5">
        <f ca="1">VLOOKUP(CONCATENATE($F3668," ",$G3668),AllocFactorMatrix,(AB$4+1),FALSE)*$E3670</f>
        <v>39.625593759530801</v>
      </c>
      <c r="AC3668" s="5">
        <f ca="1">VLOOKUP(CONCATENATE($F3668," ",$G3668),AllocFactorMatrix,(AC$4+1),FALSE)*$E3670</f>
        <v>8.1730376255932207</v>
      </c>
    </row>
    <row r="3669" spans="4:29" hidden="1" outlineLevel="1">
      <c r="E3669" s="48"/>
      <c r="F3669" s="175" t="str">
        <f>F3670</f>
        <v>RB_GUP</v>
      </c>
      <c r="G3669" s="52" t="str">
        <f>$G$14</f>
        <v>CUSTOMER</v>
      </c>
      <c r="H3669" s="4">
        <f t="shared" ca="1" si="1781"/>
        <v>35763.595718719458</v>
      </c>
      <c r="I3669" s="5">
        <f ca="1">VLOOKUP(CONCATENATE($F3669," ",$G3669),AllocFactorMatrix,(I$4+1),FALSE)*$E3670</f>
        <v>17713.929611047632</v>
      </c>
      <c r="J3669" s="5">
        <f ca="1">VLOOKUP(CONCATENATE($F3669," ",$G3669),AllocFactorMatrix,(J$4+1),FALSE)*$E3670</f>
        <v>5645.6851520736363</v>
      </c>
      <c r="K3669" s="5">
        <f ca="1">VLOOKUP(CONCATENATE($F3669," ",$G3669),AllocFactorMatrix,(K$4+1),FALSE)*$E3670</f>
        <v>360.3710255556461</v>
      </c>
      <c r="L3669" s="5">
        <f ca="1">VLOOKUP(CONCATENATE($F3669," ",$G3669),AllocFactorMatrix,(L$4+1),FALSE)*$E3670</f>
        <v>60.609611177745911</v>
      </c>
      <c r="M3669" s="5">
        <f t="shared" ca="1" si="1798"/>
        <v>6066.6657888070285</v>
      </c>
      <c r="N3669" s="5">
        <f ca="1">VLOOKUP(CONCATENATE($F3669," ",$G3669),AllocFactorMatrix,(N$4+1),FALSE)*$E3670</f>
        <v>440.15945167897513</v>
      </c>
      <c r="O3669" s="5">
        <f ca="1">VLOOKUP(CONCATENATE($F3669," ",$G3669),AllocFactorMatrix,(O$4+1),FALSE)*$E3670</f>
        <v>127.2304663735738</v>
      </c>
      <c r="P3669" s="5">
        <f ca="1">VLOOKUP(CONCATENATE($F3669," ",$G3669),AllocFactorMatrix,(P$4+1),FALSE)*$E3670</f>
        <v>149.03620804412859</v>
      </c>
      <c r="Q3669" s="5">
        <f ca="1">VLOOKUP(CONCATENATE($F3669," ",$G3669),AllocFactorMatrix,(Q$4+1),FALSE)*$E3670</f>
        <v>18.621710071540246</v>
      </c>
      <c r="R3669" s="5">
        <f t="shared" ca="1" si="1800"/>
        <v>735.04783616821783</v>
      </c>
      <c r="S3669" s="5">
        <f ca="1">VLOOKUP(CONCATENATE($F3669," ",$G3669),AllocFactorMatrix,(S$4+1),FALSE)*$E3670</f>
        <v>2.9144160291800545</v>
      </c>
      <c r="T3669" s="5">
        <f ca="1">VLOOKUP(CONCATENATE($F3669," ",$G3669),AllocFactorMatrix,(T$4+1),FALSE)*$E3670</f>
        <v>90.304593541222118</v>
      </c>
      <c r="U3669" s="5">
        <f ca="1">VLOOKUP(CONCATENATE($F3669," ",$G3669),AllocFactorMatrix,(U$4+1),FALSE)*$E3670</f>
        <v>250.51658147235463</v>
      </c>
      <c r="V3669" s="5">
        <f ca="1">VLOOKUP(CONCATENATE($F3669," ",$G3669),AllocFactorMatrix,(V$4+1),FALSE)*$E3670</f>
        <v>74.489438617350658</v>
      </c>
      <c r="W3669" s="5">
        <f t="shared" ca="1" si="1801"/>
        <v>418.22502966010745</v>
      </c>
      <c r="X3669" s="5">
        <f ca="1">VLOOKUP(CONCATENATE($F3669," ",$G3669),AllocFactorMatrix,(X$4+1),FALSE)*$E3670</f>
        <v>88.948838537651099</v>
      </c>
      <c r="Y3669" s="5">
        <f ca="1">VLOOKUP(CONCATENATE($F3669," ",$G3669),AllocFactorMatrix,(Y$4+1),FALSE)*$E3670</f>
        <v>1.6655579823233311</v>
      </c>
      <c r="Z3669" s="5">
        <f t="shared" ca="1" si="1799"/>
        <v>90.614396519974434</v>
      </c>
      <c r="AA3669" s="5">
        <f ca="1">VLOOKUP(CONCATENATE($F3669," ",$G3669),AllocFactorMatrix,(AA$4+1),FALSE)*$E3670</f>
        <v>8.6047765980307247</v>
      </c>
      <c r="AB3669" s="5">
        <f ca="1">VLOOKUP(CONCATENATE($F3669," ",$G3669),AllocFactorMatrix,(AB$4+1),FALSE)*$E3670</f>
        <v>9456.151017041424</v>
      </c>
      <c r="AC3669" s="5">
        <f ca="1">VLOOKUP(CONCATENATE($F3669," ",$G3669),AllocFactorMatrix,(AC$4+1),FALSE)*$E3670</f>
        <v>1274.3572628770494</v>
      </c>
    </row>
    <row r="3670" spans="4:29" collapsed="1">
      <c r="D3670" s="52" t="s">
        <v>256</v>
      </c>
      <c r="E3670" s="58">
        <v>720459</v>
      </c>
      <c r="F3670" s="93" t="s">
        <v>73</v>
      </c>
      <c r="G3670" s="52" t="str">
        <f>$G$15</f>
        <v>TOTAL</v>
      </c>
      <c r="H3670" s="4">
        <f t="shared" ca="1" si="1781"/>
        <v>720458.99999999988</v>
      </c>
      <c r="I3670" s="5">
        <f ca="1">VLOOKUP(CONCATENATE($F3670," ",$G3670),AllocFactorMatrix,(I$4+1),FALSE)*$E3670</f>
        <v>408679.07328459958</v>
      </c>
      <c r="J3670" s="5">
        <f ca="1">VLOOKUP(CONCATENATE($F3670," ",$G3670),AllocFactorMatrix,(J$4+1),FALSE)*$E3670</f>
        <v>95259.607922603565</v>
      </c>
      <c r="K3670" s="5">
        <f ca="1">VLOOKUP(CONCATENATE($F3670," ",$G3670),AllocFactorMatrix,(K$4+1),FALSE)*$E3670</f>
        <v>1450.3519965759554</v>
      </c>
      <c r="L3670" s="5">
        <f ca="1">VLOOKUP(CONCATENATE($F3670," ",$G3670),AllocFactorMatrix,(L$4+1),FALSE)*$E3670</f>
        <v>167.99027032842733</v>
      </c>
      <c r="M3670" s="5">
        <f t="shared" ca="1" si="1798"/>
        <v>96877.950189507959</v>
      </c>
      <c r="N3670" s="5">
        <f ca="1">VLOOKUP(CONCATENATE($F3670," ",$G3670),AllocFactorMatrix,(N$4+1),FALSE)*$E3670</f>
        <v>52287.629813326414</v>
      </c>
      <c r="O3670" s="5">
        <f ca="1">VLOOKUP(CONCATENATE($F3670," ",$G3670),AllocFactorMatrix,(O$4+1),FALSE)*$E3670</f>
        <v>8408.7395767716789</v>
      </c>
      <c r="P3670" s="5">
        <f ca="1">VLOOKUP(CONCATENATE($F3670," ",$G3670),AllocFactorMatrix,(P$4+1),FALSE)*$E3670</f>
        <v>1344.7506183055891</v>
      </c>
      <c r="Q3670" s="5">
        <f ca="1">VLOOKUP(CONCATENATE($F3670," ",$G3670),AllocFactorMatrix,(Q$4+1),FALSE)*$E3670</f>
        <v>59.120046678171498</v>
      </c>
      <c r="R3670" s="5">
        <f t="shared" ca="1" si="1800"/>
        <v>62100.240055081857</v>
      </c>
      <c r="S3670" s="5">
        <f ca="1">VLOOKUP(CONCATENATE($F3670," ",$G3670),AllocFactorMatrix,(S$4+1),FALSE)*$E3670</f>
        <v>2367.0308101672417</v>
      </c>
      <c r="T3670" s="5">
        <f ca="1">VLOOKUP(CONCATENATE($F3670," ",$G3670),AllocFactorMatrix,(T$4+1),FALSE)*$E3670</f>
        <v>29460.509864316904</v>
      </c>
      <c r="U3670" s="5">
        <f ca="1">VLOOKUP(CONCATENATE($F3670," ",$G3670),AllocFactorMatrix,(U$4+1),FALSE)*$E3670</f>
        <v>80961.536016807106</v>
      </c>
      <c r="V3670" s="5">
        <f ca="1">VLOOKUP(CONCATENATE($F3670," ",$G3670),AllocFactorMatrix,(V$4+1),FALSE)*$E3670</f>
        <v>13157.739890930388</v>
      </c>
      <c r="W3670" s="5">
        <f t="shared" ca="1" si="1801"/>
        <v>125946.81658222164</v>
      </c>
      <c r="X3670" s="5">
        <f ca="1">VLOOKUP(CONCATENATE($F3670," ",$G3670),AllocFactorMatrix,(X$4+1),FALSE)*$E3670</f>
        <v>14359.870240910959</v>
      </c>
      <c r="Y3670" s="5">
        <f ca="1">VLOOKUP(CONCATENATE($F3670," ",$G3670),AllocFactorMatrix,(Y$4+1),FALSE)*$E3670</f>
        <v>255.14166028639536</v>
      </c>
      <c r="Z3670" s="5">
        <f t="shared" ca="1" si="1799"/>
        <v>14615.011901197355</v>
      </c>
      <c r="AA3670" s="5">
        <f ca="1">VLOOKUP(CONCATENATE($F3670," ",$G3670),AllocFactorMatrix,(AA$4+1),FALSE)*$E3670</f>
        <v>195.15953738961463</v>
      </c>
      <c r="AB3670" s="5">
        <f ca="1">VLOOKUP(CONCATENATE($F3670," ",$G3670),AllocFactorMatrix,(AB$4+1),FALSE)*$E3670</f>
        <v>10545.55595562575</v>
      </c>
      <c r="AC3670" s="5">
        <f ca="1">VLOOKUP(CONCATENATE($F3670," ",$G3670),AllocFactorMatrix,(AC$4+1),FALSE)*$E3670</f>
        <v>1499.1924943764536</v>
      </c>
    </row>
    <row r="3671" spans="4:29" hidden="1" outlineLevel="1">
      <c r="E3671" s="48"/>
      <c r="F3671" s="175" t="str">
        <f>F3678</f>
        <v>RB_GUP</v>
      </c>
      <c r="G3671" s="52" t="str">
        <f>$G$8</f>
        <v>PRODUCTION</v>
      </c>
      <c r="H3671" s="4">
        <f t="shared" ca="1" si="1781"/>
        <v>3361409.7370809326</v>
      </c>
      <c r="I3671" s="5">
        <f ca="1">VLOOKUP(CONCATENATE($F3671," ",$G3671),AllocFactorMatrix,(I$4+1),FALSE)*$E3678</f>
        <v>1729062.0416634004</v>
      </c>
      <c r="J3671" s="5">
        <f ca="1">VLOOKUP(CONCATENATE($F3671," ",$G3671),AllocFactorMatrix,(J$4+1),FALSE)*$E3678</f>
        <v>403217.53394815169</v>
      </c>
      <c r="K3671" s="5">
        <f ca="1">VLOOKUP(CONCATENATE($F3671," ",$G3671),AllocFactorMatrix,(K$4+1),FALSE)*$E3678</f>
        <v>5606.3203546589511</v>
      </c>
      <c r="L3671" s="5">
        <f ca="1">VLOOKUP(CONCATENATE($F3671," ",$G3671),AllocFactorMatrix,(L$4+1),FALSE)*$E3678</f>
        <v>780.81302004811118</v>
      </c>
      <c r="M3671" s="5">
        <f t="shared" ref="M3671:M3678" ca="1" si="1802">SUBTOTAL(9,J3671:L3671)</f>
        <v>409604.66732285876</v>
      </c>
      <c r="N3671" s="5">
        <f ca="1">VLOOKUP(CONCATENATE($F3671," ",$G3671),AllocFactorMatrix,(N$4+1),FALSE)*$E3678</f>
        <v>239998.38144150443</v>
      </c>
      <c r="O3671" s="5">
        <f ca="1">VLOOKUP(CONCATENATE($F3671," ",$G3671),AllocFactorMatrix,(O$4+1),FALSE)*$E3678</f>
        <v>43005.690464602761</v>
      </c>
      <c r="P3671" s="5">
        <f ca="1">VLOOKUP(CONCATENATE($F3671," ",$G3671),AllocFactorMatrix,(P$4+1),FALSE)*$E3678</f>
        <v>8721.1151611040495</v>
      </c>
      <c r="Q3671" s="5">
        <f ca="1">VLOOKUP(CONCATENATE($F3671," ",$G3671),AllocFactorMatrix,(Q$4+1),FALSE)*$E3678</f>
        <v>331.18040436304807</v>
      </c>
      <c r="R3671" s="5">
        <f ca="1">SUBTOTAL(9,N3671:Q3671)</f>
        <v>292056.36747157428</v>
      </c>
      <c r="S3671" s="5">
        <f ca="1">VLOOKUP(CONCATENATE($F3671," ",$G3671),AllocFactorMatrix,(S$4+1),FALSE)*$E3678</f>
        <v>11365.644821040923</v>
      </c>
      <c r="T3671" s="5">
        <f ca="1">VLOOKUP(CONCATENATE($F3671," ",$G3671),AllocFactorMatrix,(T$4+1),FALSE)*$E3678</f>
        <v>153442.76817121767</v>
      </c>
      <c r="U3671" s="5">
        <f ca="1">VLOOKUP(CONCATENATE($F3671," ",$G3671),AllocFactorMatrix,(U$4+1),FALSE)*$E3678</f>
        <v>586856.99174969131</v>
      </c>
      <c r="V3671" s="5">
        <f ca="1">VLOOKUP(CONCATENATE($F3671," ",$G3671),AllocFactorMatrix,(V$4+1),FALSE)*$E3678</f>
        <v>106314.58697223652</v>
      </c>
      <c r="W3671" s="5">
        <f ca="1">SUBTOTAL(9,S3671:V3671)</f>
        <v>857979.99171418638</v>
      </c>
      <c r="X3671" s="5">
        <f ca="1">VLOOKUP(CONCATENATE($F3671," ",$G3671),AllocFactorMatrix,(X$4+1),FALSE)*$E3678</f>
        <v>65869.863183942522</v>
      </c>
      <c r="Y3671" s="5">
        <f ca="1">VLOOKUP(CONCATENATE($F3671," ",$G3671),AllocFactorMatrix,(Y$4+1),FALSE)*$E3678</f>
        <v>1315.5901169509427</v>
      </c>
      <c r="Z3671" s="5">
        <f t="shared" ref="Z3671:Z3678" ca="1" si="1803">SUBTOTAL(9,X3671:Y3671)</f>
        <v>67185.453300893467</v>
      </c>
      <c r="AA3671" s="5">
        <f ca="1">VLOOKUP(CONCATENATE($F3671," ",$G3671),AllocFactorMatrix,(AA$4+1),FALSE)*$E3678</f>
        <v>868.9300598941727</v>
      </c>
      <c r="AB3671" s="5">
        <f ca="1">VLOOKUP(CONCATENATE($F3671," ",$G3671),AllocFactorMatrix,(AB$4+1),FALSE)*$E3678</f>
        <v>3860.2820624108876</v>
      </c>
      <c r="AC3671" s="5">
        <f ca="1">VLOOKUP(CONCATENATE($F3671," ",$G3671),AllocFactorMatrix,(AC$4+1),FALSE)*$E3678</f>
        <v>792.00348571375025</v>
      </c>
    </row>
    <row r="3672" spans="4:29" hidden="1" outlineLevel="1">
      <c r="E3672" s="48"/>
      <c r="F3672" s="175" t="str">
        <f>F3678</f>
        <v>RB_GUP</v>
      </c>
      <c r="G3672" s="52" t="str">
        <f>$G$9</f>
        <v>BULKTRAN</v>
      </c>
      <c r="H3672" s="4">
        <f t="shared" ca="1" si="1781"/>
        <v>1825428.5781799515</v>
      </c>
      <c r="I3672" s="5">
        <f ca="1">VLOOKUP(CONCATENATE($F3672," ",$G3672),AllocFactorMatrix,(I$4+1),FALSE)*$E3678</f>
        <v>938974.86803839542</v>
      </c>
      <c r="J3672" s="5">
        <f ca="1">VLOOKUP(CONCATENATE($F3672," ",$G3672),AllocFactorMatrix,(J$4+1),FALSE)*$E3678</f>
        <v>218969.08358794331</v>
      </c>
      <c r="K3672" s="5">
        <f ca="1">VLOOKUP(CONCATENATE($F3672," ",$G3672),AllocFactorMatrix,(K$4+1),FALSE)*$E3678</f>
        <v>3044.5373204379484</v>
      </c>
      <c r="L3672" s="5">
        <f ca="1">VLOOKUP(CONCATENATE($F3672," ",$G3672),AllocFactorMatrix,(L$4+1),FALSE)*$E3678</f>
        <v>424.02399959981466</v>
      </c>
      <c r="M3672" s="5">
        <f t="shared" ca="1" si="1802"/>
        <v>222437.6449079811</v>
      </c>
      <c r="N3672" s="5">
        <f ca="1">VLOOKUP(CONCATENATE($F3672," ",$G3672),AllocFactorMatrix,(N$4+1),FALSE)*$E3678</f>
        <v>130332.19347448662</v>
      </c>
      <c r="O3672" s="5">
        <f ca="1">VLOOKUP(CONCATENATE($F3672," ",$G3672),AllocFactorMatrix,(O$4+1),FALSE)*$E3678</f>
        <v>23354.432377714271</v>
      </c>
      <c r="P3672" s="5">
        <f ca="1">VLOOKUP(CONCATENATE($F3672," ",$G3672),AllocFactorMatrix,(P$4+1),FALSE)*$E3678</f>
        <v>4736.0405585373865</v>
      </c>
      <c r="Q3672" s="5">
        <f ca="1">VLOOKUP(CONCATENATE($F3672," ",$G3672),AllocFactorMatrix,(Q$4+1),FALSE)*$E3678</f>
        <v>179.8489984688662</v>
      </c>
      <c r="R3672" s="5">
        <f t="shared" ref="R3672:R3678" ca="1" si="1804">SUBTOTAL(9,N3672:Q3672)</f>
        <v>158602.51540920715</v>
      </c>
      <c r="S3672" s="5">
        <f ca="1">VLOOKUP(CONCATENATE($F3672," ",$G3672),AllocFactorMatrix,(S$4+1),FALSE)*$E3678</f>
        <v>6172.1642074459014</v>
      </c>
      <c r="T3672" s="5">
        <f ca="1">VLOOKUP(CONCATENATE($F3672," ",$G3672),AllocFactorMatrix,(T$4+1),FALSE)*$E3678</f>
        <v>83327.780914331888</v>
      </c>
      <c r="U3672" s="5">
        <f ca="1">VLOOKUP(CONCATENATE($F3672," ",$G3672),AllocFactorMatrix,(U$4+1),FALSE)*$E3678</f>
        <v>318695.31173991779</v>
      </c>
      <c r="V3672" s="5">
        <f ca="1">VLOOKUP(CONCATENATE($F3672," ",$G3672),AllocFactorMatrix,(V$4+1),FALSE)*$E3678</f>
        <v>57734.611521965111</v>
      </c>
      <c r="W3672" s="5">
        <f t="shared" ref="W3672:W3678" ca="1" si="1805">SUBTOTAL(9,S3672:V3672)</f>
        <v>465929.86838366068</v>
      </c>
      <c r="X3672" s="5">
        <f ca="1">VLOOKUP(CONCATENATE($F3672," ",$G3672),AllocFactorMatrix,(X$4+1),FALSE)*$E3678</f>
        <v>35770.92354149896</v>
      </c>
      <c r="Y3672" s="5">
        <f ca="1">VLOOKUP(CONCATENATE($F3672," ",$G3672),AllocFactorMatrix,(Y$4+1),FALSE)*$E3678</f>
        <v>714.43709172415458</v>
      </c>
      <c r="Z3672" s="5">
        <f t="shared" ca="1" si="1803"/>
        <v>36485.360633223114</v>
      </c>
      <c r="AA3672" s="5">
        <f ca="1">VLOOKUP(CONCATENATE($F3672," ",$G3672),AllocFactorMatrix,(AA$4+1),FALSE)*$E3678</f>
        <v>471.87635183917791</v>
      </c>
      <c r="AB3672" s="5">
        <f ca="1">VLOOKUP(CONCATENATE($F3672," ",$G3672),AllocFactorMatrix,(AB$4+1),FALSE)*$E3678</f>
        <v>2096.3434236611838</v>
      </c>
      <c r="AC3672" s="5">
        <f ca="1">VLOOKUP(CONCATENATE($F3672," ",$G3672),AllocFactorMatrix,(AC$4+1),FALSE)*$E3678</f>
        <v>430.10103198413162</v>
      </c>
    </row>
    <row r="3673" spans="4:29" hidden="1" outlineLevel="1">
      <c r="E3673" s="48"/>
      <c r="F3673" s="175" t="str">
        <f>F3678</f>
        <v>RB_GUP</v>
      </c>
      <c r="G3673" s="52" t="str">
        <f>$G$10</f>
        <v>SUBTRAN</v>
      </c>
      <c r="H3673" s="4">
        <f t="shared" ca="1" si="1781"/>
        <v>505413.11363011837</v>
      </c>
      <c r="I3673" s="5">
        <f ca="1">VLOOKUP(CONCATENATE($F3673," ",$G3673),AllocFactorMatrix,(I$4+1),FALSE)*$E3678</f>
        <v>258242.52924242214</v>
      </c>
      <c r="J3673" s="5">
        <f ca="1">VLOOKUP(CONCATENATE($F3673," ",$G3673),AllocFactorMatrix,(J$4+1),FALSE)*$E3678</f>
        <v>60536.411382415601</v>
      </c>
      <c r="K3673" s="5">
        <f ca="1">VLOOKUP(CONCATENATE($F3673," ",$G3673),AllocFactorMatrix,(K$4+1),FALSE)*$E3678</f>
        <v>845.67019299326466</v>
      </c>
      <c r="L3673" s="5">
        <f ca="1">VLOOKUP(CONCATENATE($F3673," ",$G3673),AllocFactorMatrix,(L$4+1),FALSE)*$E3678</f>
        <v>153.06237573527883</v>
      </c>
      <c r="M3673" s="5">
        <f t="shared" ca="1" si="1802"/>
        <v>61535.143951144149</v>
      </c>
      <c r="N3673" s="5">
        <f ca="1">VLOOKUP(CONCATENATE($F3673," ",$G3673),AllocFactorMatrix,(N$4+1),FALSE)*$E3678</f>
        <v>34985.714524048584</v>
      </c>
      <c r="O3673" s="5">
        <f ca="1">VLOOKUP(CONCATENATE($F3673," ",$G3673),AllocFactorMatrix,(O$4+1),FALSE)*$E3678</f>
        <v>6286.757130936976</v>
      </c>
      <c r="P3673" s="5">
        <f ca="1">VLOOKUP(CONCATENATE($F3673," ",$G3673),AllocFactorMatrix,(P$4+1),FALSE)*$E3678</f>
        <v>1650.2252759673136</v>
      </c>
      <c r="Q3673" s="5">
        <f ca="1">VLOOKUP(CONCATENATE($F3673," ",$G3673),AllocFactorMatrix,(Q$4+1),FALSE)*$E3678</f>
        <v>0</v>
      </c>
      <c r="R3673" s="5">
        <f t="shared" ca="1" si="1804"/>
        <v>42922.696930952872</v>
      </c>
      <c r="S3673" s="5">
        <f ca="1">VLOOKUP(CONCATENATE($F3673," ",$G3673),AllocFactorMatrix,(S$4+1),FALSE)*$E3678</f>
        <v>1576.9542849069562</v>
      </c>
      <c r="T3673" s="5">
        <f ca="1">VLOOKUP(CONCATENATE($F3673," ",$G3673),AllocFactorMatrix,(T$4+1),FALSE)*$E3678</f>
        <v>22126.197757615089</v>
      </c>
      <c r="U3673" s="5">
        <f ca="1">VLOOKUP(CONCATENATE($F3673," ",$G3673),AllocFactorMatrix,(U$4+1),FALSE)*$E3678</f>
        <v>109099.22280846674</v>
      </c>
      <c r="V3673" s="5">
        <f ca="1">VLOOKUP(CONCATENATE($F3673," ",$G3673),AllocFactorMatrix,(V$4+1),FALSE)*$E3678</f>
        <v>0</v>
      </c>
      <c r="W3673" s="5">
        <f t="shared" ca="1" si="1805"/>
        <v>132802.3748509888</v>
      </c>
      <c r="X3673" s="5">
        <f ca="1">VLOOKUP(CONCATENATE($F3673," ",$G3673),AllocFactorMatrix,(X$4+1),FALSE)*$E3678</f>
        <v>9590.2901656510148</v>
      </c>
      <c r="Y3673" s="5">
        <f ca="1">VLOOKUP(CONCATENATE($F3673," ",$G3673),AllocFactorMatrix,(Y$4+1),FALSE)*$E3678</f>
        <v>192.55880466528927</v>
      </c>
      <c r="Z3673" s="5">
        <f t="shared" ca="1" si="1803"/>
        <v>9782.848970316305</v>
      </c>
      <c r="AA3673" s="5">
        <f ca="1">VLOOKUP(CONCATENATE($F3673," ",$G3673),AllocFactorMatrix,(AA$4+1),FALSE)*$E3678</f>
        <v>127.51968429433758</v>
      </c>
      <c r="AB3673" s="5">
        <f ca="1">VLOOKUP(CONCATENATE($F3673," ",$G3673),AllocFactorMatrix,(AB$4+1),FALSE)*$E3678</f>
        <v>0</v>
      </c>
      <c r="AC3673" s="5">
        <f ca="1">VLOOKUP(CONCATENATE($F3673," ",$G3673),AllocFactorMatrix,(AC$4+1),FALSE)*$E3678</f>
        <v>0</v>
      </c>
    </row>
    <row r="3674" spans="4:29" hidden="1" outlineLevel="1">
      <c r="E3674" s="48"/>
      <c r="F3674" s="175" t="str">
        <f>F3678</f>
        <v>RB_GUP</v>
      </c>
      <c r="G3674" s="52" t="str">
        <f>$G$11</f>
        <v>DISTPRI</v>
      </c>
      <c r="H3674" s="4">
        <f t="shared" ca="1" si="1781"/>
        <v>2022078.0954210162</v>
      </c>
      <c r="I3674" s="5">
        <f ca="1">VLOOKUP(CONCATENATE($F3674," ",$G3674),AllocFactorMatrix,(I$4+1),FALSE)*$E3678</f>
        <v>1324071.0289452358</v>
      </c>
      <c r="J3674" s="5">
        <f ca="1">VLOOKUP(CONCATENATE($F3674," ",$G3674),AllocFactorMatrix,(J$4+1),FALSE)*$E3678</f>
        <v>309883.72533516691</v>
      </c>
      <c r="K3674" s="5">
        <f ca="1">VLOOKUP(CONCATENATE($F3674," ",$G3674),AllocFactorMatrix,(K$4+1),FALSE)*$E3678</f>
        <v>4328.3786749257397</v>
      </c>
      <c r="L3674" s="5">
        <f ca="1">VLOOKUP(CONCATENATE($F3674," ",$G3674),AllocFactorMatrix,(L$4+1),FALSE)*$E3678</f>
        <v>0</v>
      </c>
      <c r="M3674" s="5">
        <f t="shared" ca="1" si="1802"/>
        <v>314212.10401009262</v>
      </c>
      <c r="N3674" s="5">
        <f ca="1">VLOOKUP(CONCATENATE($F3674," ",$G3674),AllocFactorMatrix,(N$4+1),FALSE)*$E3678</f>
        <v>179893.58150669246</v>
      </c>
      <c r="O3674" s="5">
        <f ca="1">VLOOKUP(CONCATENATE($F3674," ",$G3674),AllocFactorMatrix,(O$4+1),FALSE)*$E3678</f>
        <v>32323.133221696429</v>
      </c>
      <c r="P3674" s="5">
        <f ca="1">VLOOKUP(CONCATENATE($F3674," ",$G3674),AllocFactorMatrix,(P$4+1),FALSE)*$E3678</f>
        <v>0</v>
      </c>
      <c r="Q3674" s="5">
        <f ca="1">VLOOKUP(CONCATENATE($F3674," ",$G3674),AllocFactorMatrix,(Q$4+1),FALSE)*$E3678</f>
        <v>0</v>
      </c>
      <c r="R3674" s="5">
        <f t="shared" ca="1" si="1804"/>
        <v>212216.71472838888</v>
      </c>
      <c r="S3674" s="5">
        <f ca="1">VLOOKUP(CONCATENATE($F3674," ",$G3674),AllocFactorMatrix,(S$4+1),FALSE)*$E3678</f>
        <v>8134.2043809678389</v>
      </c>
      <c r="T3674" s="5">
        <f ca="1">VLOOKUP(CONCATENATE($F3674," ",$G3674),AllocFactorMatrix,(T$4+1),FALSE)*$E3678</f>
        <v>112478.66227786854</v>
      </c>
      <c r="U3674" s="5">
        <f ca="1">VLOOKUP(CONCATENATE($F3674," ",$G3674),AllocFactorMatrix,(U$4+1),FALSE)*$E3678</f>
        <v>0</v>
      </c>
      <c r="V3674" s="5">
        <f ca="1">VLOOKUP(CONCATENATE($F3674," ",$G3674),AllocFactorMatrix,(V$4+1),FALSE)*$E3678</f>
        <v>0</v>
      </c>
      <c r="W3674" s="5">
        <f t="shared" ca="1" si="1805"/>
        <v>120612.86665883638</v>
      </c>
      <c r="X3674" s="5">
        <f ca="1">VLOOKUP(CONCATENATE($F3674," ",$G3674),AllocFactorMatrix,(X$4+1),FALSE)*$E3678</f>
        <v>49325.333587029803</v>
      </c>
      <c r="Y3674" s="5">
        <f ca="1">VLOOKUP(CONCATENATE($F3674," ",$G3674),AllocFactorMatrix,(Y$4+1),FALSE)*$E3678</f>
        <v>990.03723161871994</v>
      </c>
      <c r="Z3674" s="5">
        <f t="shared" ca="1" si="1803"/>
        <v>50315.370818648524</v>
      </c>
      <c r="AA3674" s="5">
        <f ca="1">VLOOKUP(CONCATENATE($F3674," ",$G3674),AllocFactorMatrix,(AA$4+1),FALSE)*$E3678</f>
        <v>650.01025981408384</v>
      </c>
      <c r="AB3674" s="5">
        <f ca="1">VLOOKUP(CONCATENATE($F3674," ",$G3674),AllocFactorMatrix,(AB$4+1),FALSE)*$E3678</f>
        <v>0</v>
      </c>
      <c r="AC3674" s="5">
        <f ca="1">VLOOKUP(CONCATENATE($F3674," ",$G3674),AllocFactorMatrix,(AC$4+1),FALSE)*$E3678</f>
        <v>0</v>
      </c>
    </row>
    <row r="3675" spans="4:29" hidden="1" outlineLevel="1">
      <c r="E3675" s="48"/>
      <c r="F3675" s="175" t="str">
        <f>F3678</f>
        <v>RB_GUP</v>
      </c>
      <c r="G3675" s="52" t="str">
        <f>$G$12</f>
        <v>DISTSEC</v>
      </c>
      <c r="H3675" s="4">
        <f t="shared" ca="1" si="1781"/>
        <v>969357.00062949385</v>
      </c>
      <c r="I3675" s="5">
        <f ca="1">VLOOKUP(CONCATENATE($F3675," ",$G3675),AllocFactorMatrix,(I$4+1),FALSE)*$E3678</f>
        <v>719364.75841818342</v>
      </c>
      <c r="J3675" s="5">
        <f ca="1">VLOOKUP(CONCATENATE($F3675," ",$G3675),AllocFactorMatrix,(J$4+1),FALSE)*$E3678</f>
        <v>145056.07445951691</v>
      </c>
      <c r="K3675" s="5">
        <f ca="1">VLOOKUP(CONCATENATE($F3675," ",$G3675),AllocFactorMatrix,(K$4+1),FALSE)*$E3678</f>
        <v>0</v>
      </c>
      <c r="L3675" s="5">
        <f ca="1">VLOOKUP(CONCATENATE($F3675," ",$G3675),AllocFactorMatrix,(L$4+1),FALSE)*$E3678</f>
        <v>0</v>
      </c>
      <c r="M3675" s="5">
        <f t="shared" ca="1" si="1802"/>
        <v>145056.07445951691</v>
      </c>
      <c r="N3675" s="5">
        <f ca="1">VLOOKUP(CONCATENATE($F3675," ",$G3675),AllocFactorMatrix,(N$4+1),FALSE)*$E3678</f>
        <v>72504.172627017644</v>
      </c>
      <c r="O3675" s="5">
        <f ca="1">VLOOKUP(CONCATENATE($F3675," ",$G3675),AllocFactorMatrix,(O$4+1),FALSE)*$E3678</f>
        <v>0</v>
      </c>
      <c r="P3675" s="5">
        <f ca="1">VLOOKUP(CONCATENATE($F3675," ",$G3675),AllocFactorMatrix,(P$4+1),FALSE)*$E3678</f>
        <v>0</v>
      </c>
      <c r="Q3675" s="5">
        <f ca="1">VLOOKUP(CONCATENATE($F3675," ",$G3675),AllocFactorMatrix,(Q$4+1),FALSE)*$E3678</f>
        <v>0</v>
      </c>
      <c r="R3675" s="5">
        <f t="shared" ca="1" si="1804"/>
        <v>72504.172627017644</v>
      </c>
      <c r="S3675" s="5">
        <f ca="1">VLOOKUP(CONCATENATE($F3675," ",$G3675),AllocFactorMatrix,(S$4+1),FALSE)*$E3678</f>
        <v>2710.0362112444222</v>
      </c>
      <c r="T3675" s="5">
        <f ca="1">VLOOKUP(CONCATENATE($F3675," ",$G3675),AllocFactorMatrix,(T$4+1),FALSE)*$E3678</f>
        <v>0</v>
      </c>
      <c r="U3675" s="5">
        <f ca="1">VLOOKUP(CONCATENATE($F3675," ",$G3675),AllocFactorMatrix,(U$4+1),FALSE)*$E3678</f>
        <v>0</v>
      </c>
      <c r="V3675" s="5">
        <f ca="1">VLOOKUP(CONCATENATE($F3675," ",$G3675),AllocFactorMatrix,(V$4+1),FALSE)*$E3678</f>
        <v>0</v>
      </c>
      <c r="W3675" s="5">
        <f t="shared" ca="1" si="1805"/>
        <v>2710.0362112444222</v>
      </c>
      <c r="X3675" s="5">
        <f ca="1">VLOOKUP(CONCATENATE($F3675," ",$G3675),AllocFactorMatrix,(X$4+1),FALSE)*$E3678</f>
        <v>20480.742452188813</v>
      </c>
      <c r="Y3675" s="5">
        <f ca="1">VLOOKUP(CONCATENATE($F3675," ",$G3675),AllocFactorMatrix,(Y$4+1),FALSE)*$E3678</f>
        <v>0</v>
      </c>
      <c r="Z3675" s="5">
        <f t="shared" ca="1" si="1803"/>
        <v>20480.742452188813</v>
      </c>
      <c r="AA3675" s="5">
        <f ca="1">VLOOKUP(CONCATENATE($F3675," ",$G3675),AllocFactorMatrix,(AA$4+1),FALSE)*$E3678</f>
        <v>242.15552781127317</v>
      </c>
      <c r="AB3675" s="5">
        <f ca="1">VLOOKUP(CONCATENATE($F3675," ",$G3675),AllocFactorMatrix,(AB$4+1),FALSE)*$E3678</f>
        <v>7453.4769560229279</v>
      </c>
      <c r="AC3675" s="5">
        <f ca="1">VLOOKUP(CONCATENATE($F3675," ",$G3675),AllocFactorMatrix,(AC$4+1),FALSE)*$E3678</f>
        <v>1545.5839775084742</v>
      </c>
    </row>
    <row r="3676" spans="4:29" hidden="1" outlineLevel="1">
      <c r="E3676" s="48"/>
      <c r="F3676" s="175" t="str">
        <f>F3678</f>
        <v>RB_GUP</v>
      </c>
      <c r="G3676" s="52" t="str">
        <f>$G$13</f>
        <v>ENERGY</v>
      </c>
      <c r="H3676" s="4">
        <f t="shared" ca="1" si="1781"/>
        <v>62756.771269498749</v>
      </c>
      <c r="I3676" s="5">
        <f ca="1">VLOOKUP(CONCATENATE($F3676," ",$G3676),AllocFactorMatrix,(I$4+1),FALSE)*$E3678</f>
        <v>24555.859132453181</v>
      </c>
      <c r="J3676" s="5">
        <f ca="1">VLOOKUP(CONCATENATE($F3676," ",$G3676),AllocFactorMatrix,(J$4+1),FALSE)*$E3678</f>
        <v>7084.2941132317501</v>
      </c>
      <c r="K3676" s="5">
        <f ca="1">VLOOKUP(CONCATENATE($F3676," ",$G3676),AllocFactorMatrix,(K$4+1),FALSE)*$E3678</f>
        <v>98.739938860725317</v>
      </c>
      <c r="L3676" s="5">
        <f ca="1">VLOOKUP(CONCATENATE($F3676," ",$G3676),AllocFactorMatrix,(L$4+1),FALSE)*$E3678</f>
        <v>13.803759769510846</v>
      </c>
      <c r="M3676" s="5">
        <f t="shared" ca="1" si="1802"/>
        <v>7196.8378118619867</v>
      </c>
      <c r="N3676" s="5">
        <f ca="1">VLOOKUP(CONCATENATE($F3676," ",$G3676),AllocFactorMatrix,(N$4+1),FALSE)*$E3678</f>
        <v>4596.4622870945677</v>
      </c>
      <c r="O3676" s="5">
        <f ca="1">VLOOKUP(CONCATENATE($F3676," ",$G3676),AllocFactorMatrix,(O$4+1),FALSE)*$E3678</f>
        <v>819.72832841358513</v>
      </c>
      <c r="P3676" s="5">
        <f ca="1">VLOOKUP(CONCATENATE($F3676," ",$G3676),AllocFactorMatrix,(P$4+1),FALSE)*$E3678</f>
        <v>166.92670737955325</v>
      </c>
      <c r="Q3676" s="5">
        <f ca="1">VLOOKUP(CONCATENATE($F3676," ",$G3676),AllocFactorMatrix,(Q$4+1),FALSE)*$E3678</f>
        <v>6.3048782307503766</v>
      </c>
      <c r="R3676" s="5">
        <f t="shared" ca="1" si="1804"/>
        <v>5589.4222011184565</v>
      </c>
      <c r="S3676" s="5">
        <f ca="1">VLOOKUP(CONCATENATE($F3676," ",$G3676),AllocFactorMatrix,(S$4+1),FALSE)*$E3678</f>
        <v>240.71681353113624</v>
      </c>
      <c r="T3676" s="5">
        <f ca="1">VLOOKUP(CONCATENATE($F3676," ",$G3676),AllocFactorMatrix,(T$4+1),FALSE)*$E3678</f>
        <v>3805.778590555431</v>
      </c>
      <c r="U3676" s="5">
        <f ca="1">VLOOKUP(CONCATENATE($F3676," ",$G3676),AllocFactorMatrix,(U$4+1),FALSE)*$E3678</f>
        <v>16368.034307203803</v>
      </c>
      <c r="V3676" s="5">
        <f ca="1">VLOOKUP(CONCATENATE($F3676," ",$G3676),AllocFactorMatrix,(V$4+1),FALSE)*$E3678</f>
        <v>3078.9982130645903</v>
      </c>
      <c r="W3676" s="5">
        <f t="shared" ca="1" si="1805"/>
        <v>23493.527924354963</v>
      </c>
      <c r="X3676" s="5">
        <f ca="1">VLOOKUP(CONCATENATE($F3676," ",$G3676),AllocFactorMatrix,(X$4+1),FALSE)*$E3678</f>
        <v>1262.6026253211694</v>
      </c>
      <c r="Y3676" s="5">
        <f ca="1">VLOOKUP(CONCATENATE($F3676," ",$G3676),AllocFactorMatrix,(Y$4+1),FALSE)*$E3678</f>
        <v>25.33386981710537</v>
      </c>
      <c r="Z3676" s="5">
        <f t="shared" ca="1" si="1803"/>
        <v>1287.9364951382747</v>
      </c>
      <c r="AA3676" s="5">
        <f ca="1">VLOOKUP(CONCATENATE($F3676," ",$G3676),AllocFactorMatrix,(AA$4+1),FALSE)*$E3678</f>
        <v>22.597920512605242</v>
      </c>
      <c r="AB3676" s="5">
        <f ca="1">VLOOKUP(CONCATENATE($F3676," ",$G3676),AllocFactorMatrix,(AB$4+1),FALSE)*$E3678</f>
        <v>506.18568012769782</v>
      </c>
      <c r="AC3676" s="5">
        <f ca="1">VLOOKUP(CONCATENATE($F3676," ",$G3676),AllocFactorMatrix,(AC$4+1),FALSE)*$E3678</f>
        <v>104.40410393156857</v>
      </c>
    </row>
    <row r="3677" spans="4:29" hidden="1" outlineLevel="1">
      <c r="E3677" s="48"/>
      <c r="F3677" s="175" t="str">
        <f>F3678</f>
        <v>RB_GUP</v>
      </c>
      <c r="G3677" s="52" t="str">
        <f>$G$14</f>
        <v>CUSTOMER</v>
      </c>
      <c r="H3677" s="4">
        <f t="shared" ca="1" si="1781"/>
        <v>456851.70378899045</v>
      </c>
      <c r="I3677" s="5">
        <f ca="1">VLOOKUP(CONCATENATE($F3677," ",$G3677),AllocFactorMatrix,(I$4+1),FALSE)*$E3678</f>
        <v>226281.46753626037</v>
      </c>
      <c r="J3677" s="5">
        <f ca="1">VLOOKUP(CONCATENATE($F3677," ",$G3677),AllocFactorMatrix,(J$4+1),FALSE)*$E3678</f>
        <v>72119.171155684831</v>
      </c>
      <c r="K3677" s="5">
        <f ca="1">VLOOKUP(CONCATENATE($F3677," ",$G3677),AllocFactorMatrix,(K$4+1),FALSE)*$E3678</f>
        <v>4603.455377254154</v>
      </c>
      <c r="L3677" s="5">
        <f ca="1">VLOOKUP(CONCATENATE($F3677," ",$G3677),AllocFactorMatrix,(L$4+1),FALSE)*$E3678</f>
        <v>774.23993801742097</v>
      </c>
      <c r="M3677" s="5">
        <f t="shared" ca="1" si="1802"/>
        <v>77496.866470956404</v>
      </c>
      <c r="N3677" s="5">
        <f ca="1">VLOOKUP(CONCATENATE($F3677," ",$G3677),AllocFactorMatrix,(N$4+1),FALSE)*$E3678</f>
        <v>5622.6895365868886</v>
      </c>
      <c r="O3677" s="5">
        <f ca="1">VLOOKUP(CONCATENATE($F3677," ",$G3677),AllocFactorMatrix,(O$4+1),FALSE)*$E3678</f>
        <v>1625.2687731343212</v>
      </c>
      <c r="P3677" s="5">
        <f ca="1">VLOOKUP(CONCATENATE($F3677," ",$G3677),AllocFactorMatrix,(P$4+1),FALSE)*$E3678</f>
        <v>1903.8199096846433</v>
      </c>
      <c r="Q3677" s="5">
        <f ca="1">VLOOKUP(CONCATENATE($F3677," ",$G3677),AllocFactorMatrix,(Q$4+1),FALSE)*$E3678</f>
        <v>237.87764632387965</v>
      </c>
      <c r="R3677" s="5">
        <f t="shared" ca="1" si="1804"/>
        <v>9389.6558657297319</v>
      </c>
      <c r="S3677" s="5">
        <f ca="1">VLOOKUP(CONCATENATE($F3677," ",$G3677),AllocFactorMatrix,(S$4+1),FALSE)*$E3678</f>
        <v>37.229364154341397</v>
      </c>
      <c r="T3677" s="5">
        <f ca="1">VLOOKUP(CONCATENATE($F3677," ",$G3677),AllocFactorMatrix,(T$4+1),FALSE)*$E3678</f>
        <v>1153.5698967116266</v>
      </c>
      <c r="U3677" s="5">
        <f ca="1">VLOOKUP(CONCATENATE($F3677," ",$G3677),AllocFactorMatrix,(U$4+1),FALSE)*$E3678</f>
        <v>3200.1515723748525</v>
      </c>
      <c r="V3677" s="5">
        <f ca="1">VLOOKUP(CONCATENATE($F3677," ",$G3677),AllocFactorMatrix,(V$4+1),FALSE)*$E3678</f>
        <v>951.5437769253632</v>
      </c>
      <c r="W3677" s="5">
        <f t="shared" ca="1" si="1805"/>
        <v>5342.4946101661835</v>
      </c>
      <c r="X3677" s="5">
        <f ca="1">VLOOKUP(CONCATENATE($F3677," ",$G3677),AllocFactorMatrix,(X$4+1),FALSE)*$E3678</f>
        <v>1136.251196763968</v>
      </c>
      <c r="Y3677" s="5">
        <f ca="1">VLOOKUP(CONCATENATE($F3677," ",$G3677),AllocFactorMatrix,(Y$4+1),FALSE)*$E3678</f>
        <v>21.276188445041843</v>
      </c>
      <c r="Z3677" s="5">
        <f t="shared" ca="1" si="1803"/>
        <v>1157.5273852090099</v>
      </c>
      <c r="AA3677" s="5">
        <f ca="1">VLOOKUP(CONCATENATE($F3677," ",$G3677),AllocFactorMatrix,(AA$4+1),FALSE)*$E3678</f>
        <v>109.91922849290964</v>
      </c>
      <c r="AB3677" s="5">
        <f ca="1">VLOOKUP(CONCATENATE($F3677," ",$G3677),AllocFactorMatrix,(AB$4+1),FALSE)*$E3678</f>
        <v>120794.86462710889</v>
      </c>
      <c r="AC3677" s="5">
        <f ca="1">VLOOKUP(CONCATENATE($F3677," ",$G3677),AllocFactorMatrix,(AC$4+1),FALSE)*$E3678</f>
        <v>16278.9080650669</v>
      </c>
    </row>
    <row r="3678" spans="4:29" collapsed="1">
      <c r="D3678" s="52" t="s">
        <v>248</v>
      </c>
      <c r="E3678" s="58">
        <v>9203295</v>
      </c>
      <c r="F3678" s="93" t="s">
        <v>73</v>
      </c>
      <c r="G3678" s="52" t="str">
        <f>$G$15</f>
        <v>TOTAL</v>
      </c>
      <c r="H3678" s="4">
        <f t="shared" ca="1" si="1781"/>
        <v>9203295</v>
      </c>
      <c r="I3678" s="5">
        <f ca="1">VLOOKUP(CONCATENATE($F3678," ",$G3678),AllocFactorMatrix,(I$4+1),FALSE)*$E3678</f>
        <v>5220552.5529763512</v>
      </c>
      <c r="J3678" s="5">
        <f ca="1">VLOOKUP(CONCATENATE($F3678," ",$G3678),AllocFactorMatrix,(J$4+1),FALSE)*$E3678</f>
        <v>1216866.2939821109</v>
      </c>
      <c r="K3678" s="5">
        <f ca="1">VLOOKUP(CONCATENATE($F3678," ",$G3678),AllocFactorMatrix,(K$4+1),FALSE)*$E3678</f>
        <v>18527.101859130787</v>
      </c>
      <c r="L3678" s="5">
        <f ca="1">VLOOKUP(CONCATENATE($F3678," ",$G3678),AllocFactorMatrix,(L$4+1),FALSE)*$E3678</f>
        <v>2145.9430931701368</v>
      </c>
      <c r="M3678" s="5">
        <f t="shared" ca="1" si="1802"/>
        <v>1237539.338934412</v>
      </c>
      <c r="N3678" s="5">
        <f ca="1">VLOOKUP(CONCATENATE($F3678," ",$G3678),AllocFactorMatrix,(N$4+1),FALSE)*$E3678</f>
        <v>667933.19539743126</v>
      </c>
      <c r="O3678" s="5">
        <f ca="1">VLOOKUP(CONCATENATE($F3678," ",$G3678),AllocFactorMatrix,(O$4+1),FALSE)*$E3678</f>
        <v>107415.01029649835</v>
      </c>
      <c r="P3678" s="5">
        <f ca="1">VLOOKUP(CONCATENATE($F3678," ",$G3678),AllocFactorMatrix,(P$4+1),FALSE)*$E3678</f>
        <v>17178.127612672943</v>
      </c>
      <c r="Q3678" s="5">
        <f ca="1">VLOOKUP(CONCATENATE($F3678," ",$G3678),AllocFactorMatrix,(Q$4+1),FALSE)*$E3678</f>
        <v>755.2119273865444</v>
      </c>
      <c r="R3678" s="5">
        <f t="shared" ca="1" si="1804"/>
        <v>793281.54523398913</v>
      </c>
      <c r="S3678" s="5">
        <f ca="1">VLOOKUP(CONCATENATE($F3678," ",$G3678),AllocFactorMatrix,(S$4+1),FALSE)*$E3678</f>
        <v>30236.950083291522</v>
      </c>
      <c r="T3678" s="5">
        <f ca="1">VLOOKUP(CONCATENATE($F3678," ",$G3678),AllocFactorMatrix,(T$4+1),FALSE)*$E3678</f>
        <v>376334.75760830031</v>
      </c>
      <c r="U3678" s="5">
        <f ca="1">VLOOKUP(CONCATENATE($F3678," ",$G3678),AllocFactorMatrix,(U$4+1),FALSE)*$E3678</f>
        <v>1034219.7121776545</v>
      </c>
      <c r="V3678" s="5">
        <f ca="1">VLOOKUP(CONCATENATE($F3678," ",$G3678),AllocFactorMatrix,(V$4+1),FALSE)*$E3678</f>
        <v>168079.7404841916</v>
      </c>
      <c r="W3678" s="5">
        <f t="shared" ca="1" si="1805"/>
        <v>1608871.160353438</v>
      </c>
      <c r="X3678" s="5">
        <f ca="1">VLOOKUP(CONCATENATE($F3678," ",$G3678),AllocFactorMatrix,(X$4+1),FALSE)*$E3678</f>
        <v>183436.00675239621</v>
      </c>
      <c r="Y3678" s="5">
        <f ca="1">VLOOKUP(CONCATENATE($F3678," ",$G3678),AllocFactorMatrix,(Y$4+1),FALSE)*$E3678</f>
        <v>3259.2333032212537</v>
      </c>
      <c r="Z3678" s="5">
        <f t="shared" ca="1" si="1803"/>
        <v>186695.24005561747</v>
      </c>
      <c r="AA3678" s="5">
        <f ca="1">VLOOKUP(CONCATENATE($F3678," ",$G3678),AllocFactorMatrix,(AA$4+1),FALSE)*$E3678</f>
        <v>2493.00903265856</v>
      </c>
      <c r="AB3678" s="5">
        <f ca="1">VLOOKUP(CONCATENATE($F3678," ",$G3678),AllocFactorMatrix,(AB$4+1),FALSE)*$E3678</f>
        <v>134711.15274933158</v>
      </c>
      <c r="AC3678" s="5">
        <f ca="1">VLOOKUP(CONCATENATE($F3678," ",$G3678),AllocFactorMatrix,(AC$4+1),FALSE)*$E3678</f>
        <v>19151.000664204825</v>
      </c>
    </row>
    <row r="3679" spans="4:29" hidden="1" outlineLevel="1">
      <c r="E3679" s="48"/>
      <c r="F3679" s="175" t="str">
        <f>F3686</f>
        <v>PROD_DEMAND</v>
      </c>
      <c r="G3679" s="52" t="str">
        <f>$G$8</f>
        <v>PRODUCTION</v>
      </c>
      <c r="H3679" s="4">
        <f t="shared" si="1781"/>
        <v>-1967603.0000000002</v>
      </c>
      <c r="I3679" s="5">
        <f>VLOOKUP(CONCATENATE($F3679," ",$G3679),AllocFactorMatrix,(I$4+1),FALSE)*$E3686</f>
        <v>-1012107.397331883</v>
      </c>
      <c r="J3679" s="5">
        <f>VLOOKUP(CONCATENATE($F3679," ",$G3679),AllocFactorMatrix,(J$4+1),FALSE)*$E3686</f>
        <v>-236023.60066284394</v>
      </c>
      <c r="K3679" s="5">
        <f>VLOOKUP(CONCATENATE($F3679," ",$G3679),AllocFactorMatrix,(K$4+1),FALSE)*$E3686</f>
        <v>-3281.6626390710135</v>
      </c>
      <c r="L3679" s="5">
        <f>VLOOKUP(CONCATENATE($F3679," ",$G3679),AllocFactorMatrix,(L$4+1),FALSE)*$E3686</f>
        <v>-457.04932181813751</v>
      </c>
      <c r="M3679" s="5">
        <f t="shared" ref="M3679:M3686" si="1806">SUBTOTAL(9,J3679:L3679)</f>
        <v>-239762.31262373307</v>
      </c>
      <c r="N3679" s="5">
        <f>VLOOKUP(CONCATENATE($F3679," ",$G3679),AllocFactorMatrix,(N$4+1),FALSE)*$E3686</f>
        <v>-140483.18183594255</v>
      </c>
      <c r="O3679" s="5">
        <f>VLOOKUP(CONCATENATE($F3679," ",$G3679),AllocFactorMatrix,(O$4+1),FALSE)*$E3686</f>
        <v>-25173.404075608669</v>
      </c>
      <c r="P3679" s="5">
        <f>VLOOKUP(CONCATENATE($F3679," ",$G3679),AllocFactorMatrix,(P$4+1),FALSE)*$E3686</f>
        <v>-5104.9094566006061</v>
      </c>
      <c r="Q3679" s="5">
        <f>VLOOKUP(CONCATENATE($F3679," ",$G3679),AllocFactorMatrix,(Q$4+1),FALSE)*$E3686</f>
        <v>-193.85662806219725</v>
      </c>
      <c r="R3679" s="5">
        <f>SUBTOTAL(9,N3679:Q3679)</f>
        <v>-170955.35199621404</v>
      </c>
      <c r="S3679" s="5">
        <f>VLOOKUP(CONCATENATE($F3679," ",$G3679),AllocFactorMatrix,(S$4+1),FALSE)*$E3686</f>
        <v>-6652.8863173445825</v>
      </c>
      <c r="T3679" s="5">
        <f>VLOOKUP(CONCATENATE($F3679," ",$G3679),AllocFactorMatrix,(T$4+1),FALSE)*$E3686</f>
        <v>-89817.806990758792</v>
      </c>
      <c r="U3679" s="5">
        <f>VLOOKUP(CONCATENATE($F3679," ",$G3679),AllocFactorMatrix,(U$4+1),FALSE)*$E3686</f>
        <v>-343517.05619214918</v>
      </c>
      <c r="V3679" s="5">
        <f>VLOOKUP(CONCATENATE($F3679," ",$G3679),AllocFactorMatrix,(V$4+1),FALSE)*$E3686</f>
        <v>-62231.3007434764</v>
      </c>
      <c r="W3679" s="5">
        <f>SUBTOTAL(9,S3679:V3679)</f>
        <v>-502219.05024372891</v>
      </c>
      <c r="X3679" s="5">
        <f>VLOOKUP(CONCATENATE($F3679," ",$G3679),AllocFactorMatrix,(X$4+1),FALSE)*$E3686</f>
        <v>-38556.95989113937</v>
      </c>
      <c r="Y3679" s="5">
        <f>VLOOKUP(CONCATENATE($F3679," ",$G3679),AllocFactorMatrix,(Y$4+1),FALSE)*$E3686</f>
        <v>-770.08138351230741</v>
      </c>
      <c r="Z3679" s="5">
        <f t="shared" ref="Z3679:Z3686" si="1807">SUBTOTAL(9,X3679:Y3679)</f>
        <v>-39327.041274651674</v>
      </c>
      <c r="AA3679" s="5">
        <f>VLOOKUP(CONCATENATE($F3679," ",$G3679),AllocFactorMatrix,(AA$4+1),FALSE)*$E3686</f>
        <v>-508.62867855040952</v>
      </c>
      <c r="AB3679" s="5">
        <f>VLOOKUP(CONCATENATE($F3679," ",$G3679),AllocFactorMatrix,(AB$4+1),FALSE)*$E3686</f>
        <v>-2259.6181843162713</v>
      </c>
      <c r="AC3679" s="5">
        <f>VLOOKUP(CONCATENATE($F3679," ",$G3679),AllocFactorMatrix,(AC$4+1),FALSE)*$E3686</f>
        <v>-463.59966692251908</v>
      </c>
    </row>
    <row r="3680" spans="4:29" hidden="1" outlineLevel="1">
      <c r="E3680" s="48"/>
      <c r="F3680" s="175" t="str">
        <f>F3686</f>
        <v>PROD_DEMAND</v>
      </c>
      <c r="G3680" s="52" t="str">
        <f>$G$9</f>
        <v>BULKTRAN</v>
      </c>
      <c r="H3680" s="4">
        <f t="shared" si="1781"/>
        <v>0</v>
      </c>
      <c r="I3680" s="5">
        <f>VLOOKUP(CONCATENATE($F3680," ",$G3680),AllocFactorMatrix,(I$4+1),FALSE)*$E3686</f>
        <v>0</v>
      </c>
      <c r="J3680" s="5">
        <f>VLOOKUP(CONCATENATE($F3680," ",$G3680),AllocFactorMatrix,(J$4+1),FALSE)*$E3686</f>
        <v>0</v>
      </c>
      <c r="K3680" s="5">
        <f>VLOOKUP(CONCATENATE($F3680," ",$G3680),AllocFactorMatrix,(K$4+1),FALSE)*$E3686</f>
        <v>0</v>
      </c>
      <c r="L3680" s="5">
        <f>VLOOKUP(CONCATENATE($F3680," ",$G3680),AllocFactorMatrix,(L$4+1),FALSE)*$E3686</f>
        <v>0</v>
      </c>
      <c r="M3680" s="5">
        <f t="shared" si="1806"/>
        <v>0</v>
      </c>
      <c r="N3680" s="5">
        <f>VLOOKUP(CONCATENATE($F3680," ",$G3680),AllocFactorMatrix,(N$4+1),FALSE)*$E3686</f>
        <v>0</v>
      </c>
      <c r="O3680" s="5">
        <f>VLOOKUP(CONCATENATE($F3680," ",$G3680),AllocFactorMatrix,(O$4+1),FALSE)*$E3686</f>
        <v>0</v>
      </c>
      <c r="P3680" s="5">
        <f>VLOOKUP(CONCATENATE($F3680," ",$G3680),AllocFactorMatrix,(P$4+1),FALSE)*$E3686</f>
        <v>0</v>
      </c>
      <c r="Q3680" s="5">
        <f>VLOOKUP(CONCATENATE($F3680," ",$G3680),AllocFactorMatrix,(Q$4+1),FALSE)*$E3686</f>
        <v>0</v>
      </c>
      <c r="R3680" s="5">
        <f t="shared" ref="R3680:R3686" si="1808">SUBTOTAL(9,N3680:Q3680)</f>
        <v>0</v>
      </c>
      <c r="S3680" s="5">
        <f>VLOOKUP(CONCATENATE($F3680," ",$G3680),AllocFactorMatrix,(S$4+1),FALSE)*$E3686</f>
        <v>0</v>
      </c>
      <c r="T3680" s="5">
        <f>VLOOKUP(CONCATENATE($F3680," ",$G3680),AllocFactorMatrix,(T$4+1),FALSE)*$E3686</f>
        <v>0</v>
      </c>
      <c r="U3680" s="5">
        <f>VLOOKUP(CONCATENATE($F3680," ",$G3680),AllocFactorMatrix,(U$4+1),FALSE)*$E3686</f>
        <v>0</v>
      </c>
      <c r="V3680" s="5">
        <f>VLOOKUP(CONCATENATE($F3680," ",$G3680),AllocFactorMatrix,(V$4+1),FALSE)*$E3686</f>
        <v>0</v>
      </c>
      <c r="W3680" s="5">
        <f t="shared" ref="W3680:W3686" si="1809">SUBTOTAL(9,S3680:V3680)</f>
        <v>0</v>
      </c>
      <c r="X3680" s="5">
        <f>VLOOKUP(CONCATENATE($F3680," ",$G3680),AllocFactorMatrix,(X$4+1),FALSE)*$E3686</f>
        <v>0</v>
      </c>
      <c r="Y3680" s="5">
        <f>VLOOKUP(CONCATENATE($F3680," ",$G3680),AllocFactorMatrix,(Y$4+1),FALSE)*$E3686</f>
        <v>0</v>
      </c>
      <c r="Z3680" s="5">
        <f t="shared" si="1807"/>
        <v>0</v>
      </c>
      <c r="AA3680" s="5">
        <f>VLOOKUP(CONCATENATE($F3680," ",$G3680),AllocFactorMatrix,(AA$4+1),FALSE)*$E3686</f>
        <v>0</v>
      </c>
      <c r="AB3680" s="5">
        <f>VLOOKUP(CONCATENATE($F3680," ",$G3680),AllocFactorMatrix,(AB$4+1),FALSE)*$E3686</f>
        <v>0</v>
      </c>
      <c r="AC3680" s="5">
        <f>VLOOKUP(CONCATENATE($F3680," ",$G3680),AllocFactorMatrix,(AC$4+1),FALSE)*$E3686</f>
        <v>0</v>
      </c>
    </row>
    <row r="3681" spans="4:29" hidden="1" outlineLevel="1">
      <c r="E3681" s="48"/>
      <c r="F3681" s="175" t="str">
        <f>F3686</f>
        <v>PROD_DEMAND</v>
      </c>
      <c r="G3681" s="52" t="str">
        <f>$G$10</f>
        <v>SUBTRAN</v>
      </c>
      <c r="H3681" s="4">
        <f t="shared" si="1781"/>
        <v>0</v>
      </c>
      <c r="I3681" s="5">
        <f>VLOOKUP(CONCATENATE($F3681," ",$G3681),AllocFactorMatrix,(I$4+1),FALSE)*$E3686</f>
        <v>0</v>
      </c>
      <c r="J3681" s="5">
        <f>VLOOKUP(CONCATENATE($F3681," ",$G3681),AllocFactorMatrix,(J$4+1),FALSE)*$E3686</f>
        <v>0</v>
      </c>
      <c r="K3681" s="5">
        <f>VLOOKUP(CONCATENATE($F3681," ",$G3681),AllocFactorMatrix,(K$4+1),FALSE)*$E3686</f>
        <v>0</v>
      </c>
      <c r="L3681" s="5">
        <f>VLOOKUP(CONCATENATE($F3681," ",$G3681),AllocFactorMatrix,(L$4+1),FALSE)*$E3686</f>
        <v>0</v>
      </c>
      <c r="M3681" s="5">
        <f t="shared" si="1806"/>
        <v>0</v>
      </c>
      <c r="N3681" s="5">
        <f>VLOOKUP(CONCATENATE($F3681," ",$G3681),AllocFactorMatrix,(N$4+1),FALSE)*$E3686</f>
        <v>0</v>
      </c>
      <c r="O3681" s="5">
        <f>VLOOKUP(CONCATENATE($F3681," ",$G3681),AllocFactorMatrix,(O$4+1),FALSE)*$E3686</f>
        <v>0</v>
      </c>
      <c r="P3681" s="5">
        <f>VLOOKUP(CONCATENATE($F3681," ",$G3681),AllocFactorMatrix,(P$4+1),FALSE)*$E3686</f>
        <v>0</v>
      </c>
      <c r="Q3681" s="5">
        <f>VLOOKUP(CONCATENATE($F3681," ",$G3681),AllocFactorMatrix,(Q$4+1),FALSE)*$E3686</f>
        <v>0</v>
      </c>
      <c r="R3681" s="5">
        <f t="shared" si="1808"/>
        <v>0</v>
      </c>
      <c r="S3681" s="5">
        <f>VLOOKUP(CONCATENATE($F3681," ",$G3681),AllocFactorMatrix,(S$4+1),FALSE)*$E3686</f>
        <v>0</v>
      </c>
      <c r="T3681" s="5">
        <f>VLOOKUP(CONCATENATE($F3681," ",$G3681),AllocFactorMatrix,(T$4+1),FALSE)*$E3686</f>
        <v>0</v>
      </c>
      <c r="U3681" s="5">
        <f>VLOOKUP(CONCATENATE($F3681," ",$G3681),AllocFactorMatrix,(U$4+1),FALSE)*$E3686</f>
        <v>0</v>
      </c>
      <c r="V3681" s="5">
        <f>VLOOKUP(CONCATENATE($F3681," ",$G3681),AllocFactorMatrix,(V$4+1),FALSE)*$E3686</f>
        <v>0</v>
      </c>
      <c r="W3681" s="5">
        <f t="shared" si="1809"/>
        <v>0</v>
      </c>
      <c r="X3681" s="5">
        <f>VLOOKUP(CONCATENATE($F3681," ",$G3681),AllocFactorMatrix,(X$4+1),FALSE)*$E3686</f>
        <v>0</v>
      </c>
      <c r="Y3681" s="5">
        <f>VLOOKUP(CONCATENATE($F3681," ",$G3681),AllocFactorMatrix,(Y$4+1),FALSE)*$E3686</f>
        <v>0</v>
      </c>
      <c r="Z3681" s="5">
        <f t="shared" si="1807"/>
        <v>0</v>
      </c>
      <c r="AA3681" s="5">
        <f>VLOOKUP(CONCATENATE($F3681," ",$G3681),AllocFactorMatrix,(AA$4+1),FALSE)*$E3686</f>
        <v>0</v>
      </c>
      <c r="AB3681" s="5">
        <f>VLOOKUP(CONCATENATE($F3681," ",$G3681),AllocFactorMatrix,(AB$4+1),FALSE)*$E3686</f>
        <v>0</v>
      </c>
      <c r="AC3681" s="5">
        <f>VLOOKUP(CONCATENATE($F3681," ",$G3681),AllocFactorMatrix,(AC$4+1),FALSE)*$E3686</f>
        <v>0</v>
      </c>
    </row>
    <row r="3682" spans="4:29" hidden="1" outlineLevel="1">
      <c r="E3682" s="48"/>
      <c r="F3682" s="175" t="str">
        <f>F3686</f>
        <v>PROD_DEMAND</v>
      </c>
      <c r="G3682" s="52" t="str">
        <f>$G$11</f>
        <v>DISTPRI</v>
      </c>
      <c r="H3682" s="4">
        <f t="shared" si="1781"/>
        <v>0</v>
      </c>
      <c r="I3682" s="5">
        <f>VLOOKUP(CONCATENATE($F3682," ",$G3682),AllocFactorMatrix,(I$4+1),FALSE)*$E3686</f>
        <v>0</v>
      </c>
      <c r="J3682" s="5">
        <f>VLOOKUP(CONCATENATE($F3682," ",$G3682),AllocFactorMatrix,(J$4+1),FALSE)*$E3686</f>
        <v>0</v>
      </c>
      <c r="K3682" s="5">
        <f>VLOOKUP(CONCATENATE($F3682," ",$G3682),AllocFactorMatrix,(K$4+1),FALSE)*$E3686</f>
        <v>0</v>
      </c>
      <c r="L3682" s="5">
        <f>VLOOKUP(CONCATENATE($F3682," ",$G3682),AllocFactorMatrix,(L$4+1),FALSE)*$E3686</f>
        <v>0</v>
      </c>
      <c r="M3682" s="5">
        <f t="shared" si="1806"/>
        <v>0</v>
      </c>
      <c r="N3682" s="5">
        <f>VLOOKUP(CONCATENATE($F3682," ",$G3682),AllocFactorMatrix,(N$4+1),FALSE)*$E3686</f>
        <v>0</v>
      </c>
      <c r="O3682" s="5">
        <f>VLOOKUP(CONCATENATE($F3682," ",$G3682),AllocFactorMatrix,(O$4+1),FALSE)*$E3686</f>
        <v>0</v>
      </c>
      <c r="P3682" s="5">
        <f>VLOOKUP(CONCATENATE($F3682," ",$G3682),AllocFactorMatrix,(P$4+1),FALSE)*$E3686</f>
        <v>0</v>
      </c>
      <c r="Q3682" s="5">
        <f>VLOOKUP(CONCATENATE($F3682," ",$G3682),AllocFactorMatrix,(Q$4+1),FALSE)*$E3686</f>
        <v>0</v>
      </c>
      <c r="R3682" s="5">
        <f t="shared" si="1808"/>
        <v>0</v>
      </c>
      <c r="S3682" s="5">
        <f>VLOOKUP(CONCATENATE($F3682," ",$G3682),AllocFactorMatrix,(S$4+1),FALSE)*$E3686</f>
        <v>0</v>
      </c>
      <c r="T3682" s="5">
        <f>VLOOKUP(CONCATENATE($F3682," ",$G3682),AllocFactorMatrix,(T$4+1),FALSE)*$E3686</f>
        <v>0</v>
      </c>
      <c r="U3682" s="5">
        <f>VLOOKUP(CONCATENATE($F3682," ",$G3682),AllocFactorMatrix,(U$4+1),FALSE)*$E3686</f>
        <v>0</v>
      </c>
      <c r="V3682" s="5">
        <f>VLOOKUP(CONCATENATE($F3682," ",$G3682),AllocFactorMatrix,(V$4+1),FALSE)*$E3686</f>
        <v>0</v>
      </c>
      <c r="W3682" s="5">
        <f t="shared" si="1809"/>
        <v>0</v>
      </c>
      <c r="X3682" s="5">
        <f>VLOOKUP(CONCATENATE($F3682," ",$G3682),AllocFactorMatrix,(X$4+1),FALSE)*$E3686</f>
        <v>0</v>
      </c>
      <c r="Y3682" s="5">
        <f>VLOOKUP(CONCATENATE($F3682," ",$G3682),AllocFactorMatrix,(Y$4+1),FALSE)*$E3686</f>
        <v>0</v>
      </c>
      <c r="Z3682" s="5">
        <f t="shared" si="1807"/>
        <v>0</v>
      </c>
      <c r="AA3682" s="5">
        <f>VLOOKUP(CONCATENATE($F3682," ",$G3682),AllocFactorMatrix,(AA$4+1),FALSE)*$E3686</f>
        <v>0</v>
      </c>
      <c r="AB3682" s="5">
        <f>VLOOKUP(CONCATENATE($F3682," ",$G3682),AllocFactorMatrix,(AB$4+1),FALSE)*$E3686</f>
        <v>0</v>
      </c>
      <c r="AC3682" s="5">
        <f>VLOOKUP(CONCATENATE($F3682," ",$G3682),AllocFactorMatrix,(AC$4+1),FALSE)*$E3686</f>
        <v>0</v>
      </c>
    </row>
    <row r="3683" spans="4:29" hidden="1" outlineLevel="1">
      <c r="E3683" s="48"/>
      <c r="F3683" s="175" t="str">
        <f>F3686</f>
        <v>PROD_DEMAND</v>
      </c>
      <c r="G3683" s="52" t="str">
        <f>$G$12</f>
        <v>DISTSEC</v>
      </c>
      <c r="H3683" s="4">
        <f t="shared" si="1781"/>
        <v>0</v>
      </c>
      <c r="I3683" s="5">
        <f>VLOOKUP(CONCATENATE($F3683," ",$G3683),AllocFactorMatrix,(I$4+1),FALSE)*$E3686</f>
        <v>0</v>
      </c>
      <c r="J3683" s="5">
        <f>VLOOKUP(CONCATENATE($F3683," ",$G3683),AllocFactorMatrix,(J$4+1),FALSE)*$E3686</f>
        <v>0</v>
      </c>
      <c r="K3683" s="5">
        <f>VLOOKUP(CONCATENATE($F3683," ",$G3683),AllocFactorMatrix,(K$4+1),FALSE)*$E3686</f>
        <v>0</v>
      </c>
      <c r="L3683" s="5">
        <f>VLOOKUP(CONCATENATE($F3683," ",$G3683),AllocFactorMatrix,(L$4+1),FALSE)*$E3686</f>
        <v>0</v>
      </c>
      <c r="M3683" s="5">
        <f t="shared" si="1806"/>
        <v>0</v>
      </c>
      <c r="N3683" s="5">
        <f>VLOOKUP(CONCATENATE($F3683," ",$G3683),AllocFactorMatrix,(N$4+1),FALSE)*$E3686</f>
        <v>0</v>
      </c>
      <c r="O3683" s="5">
        <f>VLOOKUP(CONCATENATE($F3683," ",$G3683),AllocFactorMatrix,(O$4+1),FALSE)*$E3686</f>
        <v>0</v>
      </c>
      <c r="P3683" s="5">
        <f>VLOOKUP(CONCATENATE($F3683," ",$G3683),AllocFactorMatrix,(P$4+1),FALSE)*$E3686</f>
        <v>0</v>
      </c>
      <c r="Q3683" s="5">
        <f>VLOOKUP(CONCATENATE($F3683," ",$G3683),AllocFactorMatrix,(Q$4+1),FALSE)*$E3686</f>
        <v>0</v>
      </c>
      <c r="R3683" s="5">
        <f t="shared" si="1808"/>
        <v>0</v>
      </c>
      <c r="S3683" s="5">
        <f>VLOOKUP(CONCATENATE($F3683," ",$G3683),AllocFactorMatrix,(S$4+1),FALSE)*$E3686</f>
        <v>0</v>
      </c>
      <c r="T3683" s="5">
        <f>VLOOKUP(CONCATENATE($F3683," ",$G3683),AllocFactorMatrix,(T$4+1),FALSE)*$E3686</f>
        <v>0</v>
      </c>
      <c r="U3683" s="5">
        <f>VLOOKUP(CONCATENATE($F3683," ",$G3683),AllocFactorMatrix,(U$4+1),FALSE)*$E3686</f>
        <v>0</v>
      </c>
      <c r="V3683" s="5">
        <f>VLOOKUP(CONCATENATE($F3683," ",$G3683),AllocFactorMatrix,(V$4+1),FALSE)*$E3686</f>
        <v>0</v>
      </c>
      <c r="W3683" s="5">
        <f t="shared" si="1809"/>
        <v>0</v>
      </c>
      <c r="X3683" s="5">
        <f>VLOOKUP(CONCATENATE($F3683," ",$G3683),AllocFactorMatrix,(X$4+1),FALSE)*$E3686</f>
        <v>0</v>
      </c>
      <c r="Y3683" s="5">
        <f>VLOOKUP(CONCATENATE($F3683," ",$G3683),AllocFactorMatrix,(Y$4+1),FALSE)*$E3686</f>
        <v>0</v>
      </c>
      <c r="Z3683" s="5">
        <f t="shared" si="1807"/>
        <v>0</v>
      </c>
      <c r="AA3683" s="5">
        <f>VLOOKUP(CONCATENATE($F3683," ",$G3683),AllocFactorMatrix,(AA$4+1),FALSE)*$E3686</f>
        <v>0</v>
      </c>
      <c r="AB3683" s="5">
        <f>VLOOKUP(CONCATENATE($F3683," ",$G3683),AllocFactorMatrix,(AB$4+1),FALSE)*$E3686</f>
        <v>0</v>
      </c>
      <c r="AC3683" s="5">
        <f>VLOOKUP(CONCATENATE($F3683," ",$G3683),AllocFactorMatrix,(AC$4+1),FALSE)*$E3686</f>
        <v>0</v>
      </c>
    </row>
    <row r="3684" spans="4:29" hidden="1" outlineLevel="1">
      <c r="E3684" s="48"/>
      <c r="F3684" s="175" t="str">
        <f>F3686</f>
        <v>PROD_DEMAND</v>
      </c>
      <c r="G3684" s="52" t="str">
        <f>$G$13</f>
        <v>ENERGY</v>
      </c>
      <c r="H3684" s="4">
        <f t="shared" si="1781"/>
        <v>0</v>
      </c>
      <c r="I3684" s="5">
        <f>VLOOKUP(CONCATENATE($F3684," ",$G3684),AllocFactorMatrix,(I$4+1),FALSE)*$E3686</f>
        <v>0</v>
      </c>
      <c r="J3684" s="5">
        <f>VLOOKUP(CONCATENATE($F3684," ",$G3684),AllocFactorMatrix,(J$4+1),FALSE)*$E3686</f>
        <v>0</v>
      </c>
      <c r="K3684" s="5">
        <f>VLOOKUP(CONCATENATE($F3684," ",$G3684),AllocFactorMatrix,(K$4+1),FALSE)*$E3686</f>
        <v>0</v>
      </c>
      <c r="L3684" s="5">
        <f>VLOOKUP(CONCATENATE($F3684," ",$G3684),AllocFactorMatrix,(L$4+1),FALSE)*$E3686</f>
        <v>0</v>
      </c>
      <c r="M3684" s="5">
        <f t="shared" si="1806"/>
        <v>0</v>
      </c>
      <c r="N3684" s="5">
        <f>VLOOKUP(CONCATENATE($F3684," ",$G3684),AllocFactorMatrix,(N$4+1),FALSE)*$E3686</f>
        <v>0</v>
      </c>
      <c r="O3684" s="5">
        <f>VLOOKUP(CONCATENATE($F3684," ",$G3684),AllocFactorMatrix,(O$4+1),FALSE)*$E3686</f>
        <v>0</v>
      </c>
      <c r="P3684" s="5">
        <f>VLOOKUP(CONCATENATE($F3684," ",$G3684),AllocFactorMatrix,(P$4+1),FALSE)*$E3686</f>
        <v>0</v>
      </c>
      <c r="Q3684" s="5">
        <f>VLOOKUP(CONCATENATE($F3684," ",$G3684),AllocFactorMatrix,(Q$4+1),FALSE)*$E3686</f>
        <v>0</v>
      </c>
      <c r="R3684" s="5">
        <f t="shared" si="1808"/>
        <v>0</v>
      </c>
      <c r="S3684" s="5">
        <f>VLOOKUP(CONCATENATE($F3684," ",$G3684),AllocFactorMatrix,(S$4+1),FALSE)*$E3686</f>
        <v>0</v>
      </c>
      <c r="T3684" s="5">
        <f>VLOOKUP(CONCATENATE($F3684," ",$G3684),AllocFactorMatrix,(T$4+1),FALSE)*$E3686</f>
        <v>0</v>
      </c>
      <c r="U3684" s="5">
        <f>VLOOKUP(CONCATENATE($F3684," ",$G3684),AllocFactorMatrix,(U$4+1),FALSE)*$E3686</f>
        <v>0</v>
      </c>
      <c r="V3684" s="5">
        <f>VLOOKUP(CONCATENATE($F3684," ",$G3684),AllocFactorMatrix,(V$4+1),FALSE)*$E3686</f>
        <v>0</v>
      </c>
      <c r="W3684" s="5">
        <f t="shared" si="1809"/>
        <v>0</v>
      </c>
      <c r="X3684" s="5">
        <f>VLOOKUP(CONCATENATE($F3684," ",$G3684),AllocFactorMatrix,(X$4+1),FALSE)*$E3686</f>
        <v>0</v>
      </c>
      <c r="Y3684" s="5">
        <f>VLOOKUP(CONCATENATE($F3684," ",$G3684),AllocFactorMatrix,(Y$4+1),FALSE)*$E3686</f>
        <v>0</v>
      </c>
      <c r="Z3684" s="5">
        <f t="shared" si="1807"/>
        <v>0</v>
      </c>
      <c r="AA3684" s="5">
        <f>VLOOKUP(CONCATENATE($F3684," ",$G3684),AllocFactorMatrix,(AA$4+1),FALSE)*$E3686</f>
        <v>0</v>
      </c>
      <c r="AB3684" s="5">
        <f>VLOOKUP(CONCATENATE($F3684," ",$G3684),AllocFactorMatrix,(AB$4+1),FALSE)*$E3686</f>
        <v>0</v>
      </c>
      <c r="AC3684" s="5">
        <f>VLOOKUP(CONCATENATE($F3684," ",$G3684),AllocFactorMatrix,(AC$4+1),FALSE)*$E3686</f>
        <v>0</v>
      </c>
    </row>
    <row r="3685" spans="4:29" hidden="1" outlineLevel="1">
      <c r="E3685" s="48"/>
      <c r="F3685" s="175" t="str">
        <f>F3686</f>
        <v>PROD_DEMAND</v>
      </c>
      <c r="G3685" s="52" t="str">
        <f>$G$14</f>
        <v>CUSTOMER</v>
      </c>
      <c r="H3685" s="4">
        <f t="shared" si="1781"/>
        <v>0</v>
      </c>
      <c r="I3685" s="5">
        <f>VLOOKUP(CONCATENATE($F3685," ",$G3685),AllocFactorMatrix,(I$4+1),FALSE)*$E3686</f>
        <v>0</v>
      </c>
      <c r="J3685" s="5">
        <f>VLOOKUP(CONCATENATE($F3685," ",$G3685),AllocFactorMatrix,(J$4+1),FALSE)*$E3686</f>
        <v>0</v>
      </c>
      <c r="K3685" s="5">
        <f>VLOOKUP(CONCATENATE($F3685," ",$G3685),AllocFactorMatrix,(K$4+1),FALSE)*$E3686</f>
        <v>0</v>
      </c>
      <c r="L3685" s="5">
        <f>VLOOKUP(CONCATENATE($F3685," ",$G3685),AllocFactorMatrix,(L$4+1),FALSE)*$E3686</f>
        <v>0</v>
      </c>
      <c r="M3685" s="5">
        <f t="shared" si="1806"/>
        <v>0</v>
      </c>
      <c r="N3685" s="5">
        <f>VLOOKUP(CONCATENATE($F3685," ",$G3685),AllocFactorMatrix,(N$4+1),FALSE)*$E3686</f>
        <v>0</v>
      </c>
      <c r="O3685" s="5">
        <f>VLOOKUP(CONCATENATE($F3685," ",$G3685),AllocFactorMatrix,(O$4+1),FALSE)*$E3686</f>
        <v>0</v>
      </c>
      <c r="P3685" s="5">
        <f>VLOOKUP(CONCATENATE($F3685," ",$G3685),AllocFactorMatrix,(P$4+1),FALSE)*$E3686</f>
        <v>0</v>
      </c>
      <c r="Q3685" s="5">
        <f>VLOOKUP(CONCATENATE($F3685," ",$G3685),AllocFactorMatrix,(Q$4+1),FALSE)*$E3686</f>
        <v>0</v>
      </c>
      <c r="R3685" s="5">
        <f t="shared" si="1808"/>
        <v>0</v>
      </c>
      <c r="S3685" s="5">
        <f>VLOOKUP(CONCATENATE($F3685," ",$G3685),AllocFactorMatrix,(S$4+1),FALSE)*$E3686</f>
        <v>0</v>
      </c>
      <c r="T3685" s="5">
        <f>VLOOKUP(CONCATENATE($F3685," ",$G3685),AllocFactorMatrix,(T$4+1),FALSE)*$E3686</f>
        <v>0</v>
      </c>
      <c r="U3685" s="5">
        <f>VLOOKUP(CONCATENATE($F3685," ",$G3685),AllocFactorMatrix,(U$4+1),FALSE)*$E3686</f>
        <v>0</v>
      </c>
      <c r="V3685" s="5">
        <f>VLOOKUP(CONCATENATE($F3685," ",$G3685),AllocFactorMatrix,(V$4+1),FALSE)*$E3686</f>
        <v>0</v>
      </c>
      <c r="W3685" s="5">
        <f t="shared" si="1809"/>
        <v>0</v>
      </c>
      <c r="X3685" s="5">
        <f>VLOOKUP(CONCATENATE($F3685," ",$G3685),AllocFactorMatrix,(X$4+1),FALSE)*$E3686</f>
        <v>0</v>
      </c>
      <c r="Y3685" s="5">
        <f>VLOOKUP(CONCATENATE($F3685," ",$G3685),AllocFactorMatrix,(Y$4+1),FALSE)*$E3686</f>
        <v>0</v>
      </c>
      <c r="Z3685" s="5">
        <f t="shared" si="1807"/>
        <v>0</v>
      </c>
      <c r="AA3685" s="5">
        <f>VLOOKUP(CONCATENATE($F3685," ",$G3685),AllocFactorMatrix,(AA$4+1),FALSE)*$E3686</f>
        <v>0</v>
      </c>
      <c r="AB3685" s="5">
        <f>VLOOKUP(CONCATENATE($F3685," ",$G3685),AllocFactorMatrix,(AB$4+1),FALSE)*$E3686</f>
        <v>0</v>
      </c>
      <c r="AC3685" s="5">
        <f>VLOOKUP(CONCATENATE($F3685," ",$G3685),AllocFactorMatrix,(AC$4+1),FALSE)*$E3686</f>
        <v>0</v>
      </c>
    </row>
    <row r="3686" spans="4:29" collapsed="1">
      <c r="D3686" s="52" t="s">
        <v>289</v>
      </c>
      <c r="E3686" s="58">
        <v>-1967603</v>
      </c>
      <c r="F3686" s="93" t="s">
        <v>29</v>
      </c>
      <c r="G3686" s="52" t="str">
        <f>$G$15</f>
        <v>TOTAL</v>
      </c>
      <c r="H3686" s="4">
        <f t="shared" si="1781"/>
        <v>-1967603.0000000002</v>
      </c>
      <c r="I3686" s="5">
        <f>VLOOKUP(CONCATENATE($F3686," ",$G3686),AllocFactorMatrix,(I$4+1),FALSE)*$E3686</f>
        <v>-1012107.397331883</v>
      </c>
      <c r="J3686" s="5">
        <f>VLOOKUP(CONCATENATE($F3686," ",$G3686),AllocFactorMatrix,(J$4+1),FALSE)*$E3686</f>
        <v>-236023.60066284394</v>
      </c>
      <c r="K3686" s="5">
        <f>VLOOKUP(CONCATENATE($F3686," ",$G3686),AllocFactorMatrix,(K$4+1),FALSE)*$E3686</f>
        <v>-3281.6626390710135</v>
      </c>
      <c r="L3686" s="5">
        <f>VLOOKUP(CONCATENATE($F3686," ",$G3686),AllocFactorMatrix,(L$4+1),FALSE)*$E3686</f>
        <v>-457.04932181813751</v>
      </c>
      <c r="M3686" s="5">
        <f t="shared" si="1806"/>
        <v>-239762.31262373307</v>
      </c>
      <c r="N3686" s="5">
        <f>VLOOKUP(CONCATENATE($F3686," ",$G3686),AllocFactorMatrix,(N$4+1),FALSE)*$E3686</f>
        <v>-140483.18183594255</v>
      </c>
      <c r="O3686" s="5">
        <f>VLOOKUP(CONCATENATE($F3686," ",$G3686),AllocFactorMatrix,(O$4+1),FALSE)*$E3686</f>
        <v>-25173.404075608669</v>
      </c>
      <c r="P3686" s="5">
        <f>VLOOKUP(CONCATENATE($F3686," ",$G3686),AllocFactorMatrix,(P$4+1),FALSE)*$E3686</f>
        <v>-5104.9094566006061</v>
      </c>
      <c r="Q3686" s="5">
        <f>VLOOKUP(CONCATENATE($F3686," ",$G3686),AllocFactorMatrix,(Q$4+1),FALSE)*$E3686</f>
        <v>-193.85662806219725</v>
      </c>
      <c r="R3686" s="5">
        <f t="shared" si="1808"/>
        <v>-170955.35199621404</v>
      </c>
      <c r="S3686" s="5">
        <f>VLOOKUP(CONCATENATE($F3686," ",$G3686),AllocFactorMatrix,(S$4+1),FALSE)*$E3686</f>
        <v>-6652.8863173445825</v>
      </c>
      <c r="T3686" s="5">
        <f>VLOOKUP(CONCATENATE($F3686," ",$G3686),AllocFactorMatrix,(T$4+1),FALSE)*$E3686</f>
        <v>-89817.806990758792</v>
      </c>
      <c r="U3686" s="5">
        <f>VLOOKUP(CONCATENATE($F3686," ",$G3686),AllocFactorMatrix,(U$4+1),FALSE)*$E3686</f>
        <v>-343517.05619214918</v>
      </c>
      <c r="V3686" s="5">
        <f>VLOOKUP(CONCATENATE($F3686," ",$G3686),AllocFactorMatrix,(V$4+1),FALSE)*$E3686</f>
        <v>-62231.3007434764</v>
      </c>
      <c r="W3686" s="5">
        <f t="shared" si="1809"/>
        <v>-502219.05024372891</v>
      </c>
      <c r="X3686" s="5">
        <f>VLOOKUP(CONCATENATE($F3686," ",$G3686),AllocFactorMatrix,(X$4+1),FALSE)*$E3686</f>
        <v>-38556.95989113937</v>
      </c>
      <c r="Y3686" s="5">
        <f>VLOOKUP(CONCATENATE($F3686," ",$G3686),AllocFactorMatrix,(Y$4+1),FALSE)*$E3686</f>
        <v>-770.08138351230741</v>
      </c>
      <c r="Z3686" s="5">
        <f t="shared" si="1807"/>
        <v>-39327.041274651674</v>
      </c>
      <c r="AA3686" s="5">
        <f>VLOOKUP(CONCATENATE($F3686," ",$G3686),AllocFactorMatrix,(AA$4+1),FALSE)*$E3686</f>
        <v>-508.62867855040952</v>
      </c>
      <c r="AB3686" s="5">
        <f>VLOOKUP(CONCATENATE($F3686," ",$G3686),AllocFactorMatrix,(AB$4+1),FALSE)*$E3686</f>
        <v>-2259.6181843162713</v>
      </c>
      <c r="AC3686" s="5">
        <f>VLOOKUP(CONCATENATE($F3686," ",$G3686),AllocFactorMatrix,(AC$4+1),FALSE)*$E3686</f>
        <v>-463.59966692251908</v>
      </c>
    </row>
    <row r="3687" spans="4:29" hidden="1" outlineLevel="1">
      <c r="E3687" s="48"/>
      <c r="F3687" s="175" t="str">
        <f>F3694</f>
        <v>REV</v>
      </c>
      <c r="G3687" s="52" t="str">
        <f>$G$8</f>
        <v>PRODUCTION</v>
      </c>
      <c r="H3687" s="4">
        <f t="shared" ca="1" si="1781"/>
        <v>20563.270132366255</v>
      </c>
      <c r="I3687" s="5">
        <f ca="1">VLOOKUP(CONCATENATE($F3687," ",$G3687),AllocFactorMatrix,(I$4+1),FALSE)*$E3694</f>
        <v>9870.0789670949925</v>
      </c>
      <c r="J3687" s="5">
        <f ca="1">VLOOKUP(CONCATENATE($F3687," ",$G3687),AllocFactorMatrix,(J$4+1),FALSE)*$E3694</f>
        <v>2883.0505673466696</v>
      </c>
      <c r="K3687" s="5">
        <f ca="1">VLOOKUP(CONCATENATE($F3687," ",$G3687),AllocFactorMatrix,(K$4+1),FALSE)*$E3694</f>
        <v>35.492009251139798</v>
      </c>
      <c r="L3687" s="5">
        <f ca="1">VLOOKUP(CONCATENATE($F3687," ",$G3687),AllocFactorMatrix,(L$4+1),FALSE)*$E3694</f>
        <v>6.5958201125652831</v>
      </c>
      <c r="M3687" s="5">
        <f t="shared" ref="M3687:M3766" ca="1" si="1810">SUBTOTAL(9,J3687:L3687)</f>
        <v>2925.1383967103748</v>
      </c>
      <c r="N3687" s="5">
        <f ca="1">VLOOKUP(CONCATENATE($F3687," ",$G3687),AllocFactorMatrix,(N$4+1),FALSE)*$E3694</f>
        <v>1595.3836465843333</v>
      </c>
      <c r="O3687" s="5">
        <f ca="1">VLOOKUP(CONCATENATE($F3687," ",$G3687),AllocFactorMatrix,(O$4+1),FALSE)*$E3694</f>
        <v>298.30365490728605</v>
      </c>
      <c r="P3687" s="5">
        <f ca="1">VLOOKUP(CONCATENATE($F3687," ",$G3687),AllocFactorMatrix,(P$4+1),FALSE)*$E3694</f>
        <v>54.938389243503217</v>
      </c>
      <c r="Q3687" s="5">
        <f ca="1">VLOOKUP(CONCATENATE($F3687," ",$G3687),AllocFactorMatrix,(Q$4+1),FALSE)*$E3694</f>
        <v>1.7372445890303894</v>
      </c>
      <c r="R3687" s="5">
        <f ca="1">SUBTOTAL(9,N3687:Q3687)</f>
        <v>1950.3629353241529</v>
      </c>
      <c r="S3687" s="5">
        <f ca="1">VLOOKUP(CONCATENATE($F3687," ",$G3687),AllocFactorMatrix,(S$4+1),FALSE)*$E3694</f>
        <v>76.716574964016871</v>
      </c>
      <c r="T3687" s="5">
        <f ca="1">VLOOKUP(CONCATENATE($F3687," ",$G3687),AllocFactorMatrix,(T$4+1),FALSE)*$E3694</f>
        <v>1063.9755097139653</v>
      </c>
      <c r="U3687" s="5">
        <f ca="1">VLOOKUP(CONCATENATE($F3687," ",$G3687),AllocFactorMatrix,(U$4+1),FALSE)*$E3694</f>
        <v>3429.1516932937493</v>
      </c>
      <c r="V3687" s="5">
        <f ca="1">VLOOKUP(CONCATENATE($F3687," ",$G3687),AllocFactorMatrix,(V$4+1),FALSE)*$E3694</f>
        <v>720.8922084633648</v>
      </c>
      <c r="W3687" s="5">
        <f ca="1">SUBTOTAL(9,S3687:V3687)</f>
        <v>5290.7359864350965</v>
      </c>
      <c r="X3687" s="5">
        <f ca="1">VLOOKUP(CONCATENATE($F3687," ",$G3687),AllocFactorMatrix,(X$4+1),FALSE)*$E3694</f>
        <v>469.53219359970569</v>
      </c>
      <c r="Y3687" s="5">
        <f ca="1">VLOOKUP(CONCATENATE($F3687," ",$G3687),AllocFactorMatrix,(Y$4+1),FALSE)*$E3694</f>
        <v>8.7694210480682244</v>
      </c>
      <c r="Z3687" s="5">
        <f t="shared" ref="Z3687:Z3766" ca="1" si="1811">SUBTOTAL(9,X3687:Y3687)</f>
        <v>478.30161464777393</v>
      </c>
      <c r="AA3687" s="5">
        <f ca="1">VLOOKUP(CONCATENATE($F3687," ",$G3687),AllocFactorMatrix,(AA$4+1),FALSE)*$E3694</f>
        <v>6.6703134523391725</v>
      </c>
      <c r="AB3687" s="5">
        <f ca="1">VLOOKUP(CONCATENATE($F3687," ",$G3687),AllocFactorMatrix,(AB$4+1),FALSE)*$E3694</f>
        <v>34.483930883028279</v>
      </c>
      <c r="AC3687" s="5">
        <f ca="1">VLOOKUP(CONCATENATE($F3687," ",$G3687),AllocFactorMatrix,(AC$4+1),FALSE)*$E3694</f>
        <v>7.497987818489424</v>
      </c>
    </row>
    <row r="3688" spans="4:29" hidden="1" outlineLevel="1">
      <c r="E3688" s="48"/>
      <c r="F3688" s="175" t="str">
        <f>F3694</f>
        <v>REV</v>
      </c>
      <c r="G3688" s="52" t="str">
        <f>$G$9</f>
        <v>BULKTRAN</v>
      </c>
      <c r="H3688" s="4">
        <f t="shared" ca="1" si="1781"/>
        <v>3554.5872502714428</v>
      </c>
      <c r="I3688" s="5">
        <f ca="1">VLOOKUP(CONCATENATE($F3688," ",$G3688),AllocFactorMatrix,(I$4+1),FALSE)*$E3694</f>
        <v>792.12732103225039</v>
      </c>
      <c r="J3688" s="5">
        <f ca="1">VLOOKUP(CONCATENATE($F3688," ",$G3688),AllocFactorMatrix,(J$4+1),FALSE)*$E3694</f>
        <v>552.03701258502463</v>
      </c>
      <c r="K3688" s="5">
        <f ca="1">VLOOKUP(CONCATENATE($F3688," ",$G3688),AllocFactorMatrix,(K$4+1),FALSE)*$E3694</f>
        <v>5.5987528050815438</v>
      </c>
      <c r="L3688" s="5">
        <f ca="1">VLOOKUP(CONCATENATE($F3688," ",$G3688),AllocFactorMatrix,(L$4+1),FALSE)*$E3694</f>
        <v>-0.68134146780315119</v>
      </c>
      <c r="M3688" s="5">
        <f t="shared" ca="1" si="1810"/>
        <v>556.95442392230302</v>
      </c>
      <c r="N3688" s="5">
        <f ca="1">VLOOKUP(CONCATENATE($F3688," ",$G3688),AllocFactorMatrix,(N$4+1),FALSE)*$E3694</f>
        <v>304.18914260654486</v>
      </c>
      <c r="O3688" s="5">
        <f ca="1">VLOOKUP(CONCATENATE($F3688," ",$G3688),AllocFactorMatrix,(O$4+1),FALSE)*$E3694</f>
        <v>91.889686660085957</v>
      </c>
      <c r="P3688" s="5">
        <f ca="1">VLOOKUP(CONCATENATE($F3688," ",$G3688),AllocFactorMatrix,(P$4+1),FALSE)*$E3694</f>
        <v>14.13320456537814</v>
      </c>
      <c r="Q3688" s="5">
        <f ca="1">VLOOKUP(CONCATENATE($F3688," ",$G3688),AllocFactorMatrix,(Q$4+1),FALSE)*$E3694</f>
        <v>-0.12303744912260969</v>
      </c>
      <c r="R3688" s="5">
        <f t="shared" ref="R3688:R3694" ca="1" si="1812">SUBTOTAL(9,N3688:Q3688)</f>
        <v>410.08899638288636</v>
      </c>
      <c r="S3688" s="5">
        <f ca="1">VLOOKUP(CONCATENATE($F3688," ",$G3688),AllocFactorMatrix,(S$4+1),FALSE)*$E3694</f>
        <v>11.401160483363984</v>
      </c>
      <c r="T3688" s="5">
        <f ca="1">VLOOKUP(CONCATENATE($F3688," ",$G3688),AllocFactorMatrix,(T$4+1),FALSE)*$E3694</f>
        <v>337.94045699817588</v>
      </c>
      <c r="U3688" s="5">
        <f ca="1">VLOOKUP(CONCATENATE($F3688," ",$G3688),AllocFactorMatrix,(U$4+1),FALSE)*$E3694</f>
        <v>1075.5194241415636</v>
      </c>
      <c r="V3688" s="5">
        <f ca="1">VLOOKUP(CONCATENATE($F3688," ",$G3688),AllocFactorMatrix,(V$4+1),FALSE)*$E3694</f>
        <v>263.82100215080834</v>
      </c>
      <c r="W3688" s="5">
        <f t="shared" ref="W3688:W3694" ca="1" si="1813">SUBTOTAL(9,S3688:V3688)</f>
        <v>1688.682043773912</v>
      </c>
      <c r="X3688" s="5">
        <f ca="1">VLOOKUP(CONCATENATE($F3688," ",$G3688),AllocFactorMatrix,(X$4+1),FALSE)*$E3694</f>
        <v>93.019150751048187</v>
      </c>
      <c r="Y3688" s="5">
        <f ca="1">VLOOKUP(CONCATENATE($F3688," ",$G3688),AllocFactorMatrix,(Y$4+1),FALSE)*$E3694</f>
        <v>1.4022160695403563</v>
      </c>
      <c r="Z3688" s="5">
        <f t="shared" ca="1" si="1811"/>
        <v>94.421366820588545</v>
      </c>
      <c r="AA3688" s="5">
        <f ca="1">VLOOKUP(CONCATENATE($F3688," ",$G3688),AllocFactorMatrix,(AA$4+1),FALSE)*$E3694</f>
        <v>1.4117508898564832</v>
      </c>
      <c r="AB3688" s="5">
        <f ca="1">VLOOKUP(CONCATENATE($F3688," ",$G3688),AllocFactorMatrix,(AB$4+1),FALSE)*$E3694</f>
        <v>8.8882217814835727</v>
      </c>
      <c r="AC3688" s="5">
        <f ca="1">VLOOKUP(CONCATENATE($F3688," ",$G3688),AllocFactorMatrix,(AC$4+1),FALSE)*$E3694</f>
        <v>2.0131256681618339</v>
      </c>
    </row>
    <row r="3689" spans="4:29" hidden="1" outlineLevel="1">
      <c r="E3689" s="48"/>
      <c r="F3689" s="175" t="str">
        <f>F3694</f>
        <v>REV</v>
      </c>
      <c r="G3689" s="52" t="str">
        <f>$G$10</f>
        <v>SUBTRAN</v>
      </c>
      <c r="H3689" s="4">
        <f t="shared" ca="1" si="1781"/>
        <v>983.37534872520291</v>
      </c>
      <c r="I3689" s="5">
        <f ca="1">VLOOKUP(CONCATENATE($F3689," ",$G3689),AllocFactorMatrix,(I$4+1),FALSE)*$E3694</f>
        <v>237.01646720153423</v>
      </c>
      <c r="J3689" s="5">
        <f ca="1">VLOOKUP(CONCATENATE($F3689," ",$G3689),AllocFactorMatrix,(J$4+1),FALSE)*$E3694</f>
        <v>152.61937132132698</v>
      </c>
      <c r="K3689" s="5">
        <f ca="1">VLOOKUP(CONCATENATE($F3689," ",$G3689),AllocFactorMatrix,(K$4+1),FALSE)*$E3694</f>
        <v>1.5785735698590933</v>
      </c>
      <c r="L3689" s="5">
        <f ca="1">VLOOKUP(CONCATENATE($F3689," ",$G3689),AllocFactorMatrix,(L$4+1),FALSE)*$E3694</f>
        <v>-0.17784754992184729</v>
      </c>
      <c r="M3689" s="5">
        <f t="shared" ca="1" si="1810"/>
        <v>154.02009734126423</v>
      </c>
      <c r="N3689" s="5">
        <f ca="1">VLOOKUP(CONCATENATE($F3689," ",$G3689),AllocFactorMatrix,(N$4+1),FALSE)*$E3694</f>
        <v>81.959418454424039</v>
      </c>
      <c r="O3689" s="5">
        <f ca="1">VLOOKUP(CONCATENATE($F3689," ",$G3689),AllocFactorMatrix,(O$4+1),FALSE)*$E3694</f>
        <v>24.333822887346425</v>
      </c>
      <c r="P3689" s="5">
        <f ca="1">VLOOKUP(CONCATENATE($F3689," ",$G3689),AllocFactorMatrix,(P$4+1),FALSE)*$E3694</f>
        <v>4.8881469322340587</v>
      </c>
      <c r="Q3689" s="5">
        <f ca="1">VLOOKUP(CONCATENATE($F3689," ",$G3689),AllocFactorMatrix,(Q$4+1),FALSE)*$E3694</f>
        <v>0</v>
      </c>
      <c r="R3689" s="5">
        <f t="shared" ca="1" si="1812"/>
        <v>111.18138827400453</v>
      </c>
      <c r="S3689" s="5">
        <f ca="1">VLOOKUP(CONCATENATE($F3689," ",$G3689),AllocFactorMatrix,(S$4+1),FALSE)*$E3694</f>
        <v>2.9606115528693397</v>
      </c>
      <c r="T3689" s="5">
        <f ca="1">VLOOKUP(CONCATENATE($F3689," ",$G3689),AllocFactorMatrix,(T$4+1),FALSE)*$E3694</f>
        <v>88.224237777254558</v>
      </c>
      <c r="U3689" s="5">
        <f ca="1">VLOOKUP(CONCATENATE($F3689," ",$G3689),AllocFactorMatrix,(U$4+1),FALSE)*$E3694</f>
        <v>364.29415345027621</v>
      </c>
      <c r="V3689" s="5">
        <f ca="1">VLOOKUP(CONCATENATE($F3689," ",$G3689),AllocFactorMatrix,(V$4+1),FALSE)*$E3694</f>
        <v>0</v>
      </c>
      <c r="W3689" s="5">
        <f t="shared" ca="1" si="1813"/>
        <v>455.47900278040009</v>
      </c>
      <c r="X3689" s="5">
        <f ca="1">VLOOKUP(CONCATENATE($F3689," ",$G3689),AllocFactorMatrix,(X$4+1),FALSE)*$E3694</f>
        <v>24.916527215471451</v>
      </c>
      <c r="Y3689" s="5">
        <f ca="1">VLOOKUP(CONCATENATE($F3689," ",$G3689),AllocFactorMatrix,(Y$4+1),FALSE)*$E3694</f>
        <v>0.38279513955768885</v>
      </c>
      <c r="Z3689" s="5">
        <f t="shared" ca="1" si="1811"/>
        <v>25.29932235502914</v>
      </c>
      <c r="AA3689" s="5">
        <f ca="1">VLOOKUP(CONCATENATE($F3689," ",$G3689),AllocFactorMatrix,(AA$4+1),FALSE)*$E3694</f>
        <v>0.37907077297069347</v>
      </c>
      <c r="AB3689" s="5">
        <f ca="1">VLOOKUP(CONCATENATE($F3689," ",$G3689),AllocFactorMatrix,(AB$4+1),FALSE)*$E3694</f>
        <v>0</v>
      </c>
      <c r="AC3689" s="5">
        <f ca="1">VLOOKUP(CONCATENATE($F3689," ",$G3689),AllocFactorMatrix,(AC$4+1),FALSE)*$E3694</f>
        <v>0</v>
      </c>
    </row>
    <row r="3690" spans="4:29" hidden="1" outlineLevel="1">
      <c r="E3690" s="48"/>
      <c r="F3690" s="175" t="str">
        <f>F3694</f>
        <v>REV</v>
      </c>
      <c r="G3690" s="52" t="str">
        <f>$G$11</f>
        <v>DISTPRI</v>
      </c>
      <c r="H3690" s="4">
        <f t="shared" ca="1" si="1781"/>
        <v>6608.1787165345568</v>
      </c>
      <c r="I3690" s="5">
        <f ca="1">VLOOKUP(CONCATENATE($F3690," ",$G3690),AllocFactorMatrix,(I$4+1),FALSE)*$E3694</f>
        <v>3593.7714787453265</v>
      </c>
      <c r="J3690" s="5">
        <f ca="1">VLOOKUP(CONCATENATE($F3690," ",$G3690),AllocFactorMatrix,(J$4+1),FALSE)*$E3694</f>
        <v>1321.5258583882148</v>
      </c>
      <c r="K3690" s="5">
        <f ca="1">VLOOKUP(CONCATENATE($F3690," ",$G3690),AllocFactorMatrix,(K$4+1),FALSE)*$E3694</f>
        <v>15.269452412803789</v>
      </c>
      <c r="L3690" s="5">
        <f ca="1">VLOOKUP(CONCATENATE($F3690," ",$G3690),AllocFactorMatrix,(L$4+1),FALSE)*$E3694</f>
        <v>0</v>
      </c>
      <c r="M3690" s="5">
        <f t="shared" ca="1" si="1810"/>
        <v>1336.7953108010186</v>
      </c>
      <c r="N3690" s="5">
        <f ca="1">VLOOKUP(CONCATENATE($F3690," ",$G3690),AllocFactorMatrix,(N$4+1),FALSE)*$E3694</f>
        <v>708.24912918081907</v>
      </c>
      <c r="O3690" s="5">
        <f ca="1">VLOOKUP(CONCATENATE($F3690," ",$G3690),AllocFactorMatrix,(O$4+1),FALSE)*$E3694</f>
        <v>159.27868140988048</v>
      </c>
      <c r="P3690" s="5">
        <f ca="1">VLOOKUP(CONCATENATE($F3690," ",$G3690),AllocFactorMatrix,(P$4+1),FALSE)*$E3694</f>
        <v>0</v>
      </c>
      <c r="Q3690" s="5">
        <f ca="1">VLOOKUP(CONCATENATE($F3690," ",$G3690),AllocFactorMatrix,(Q$4+1),FALSE)*$E3694</f>
        <v>0</v>
      </c>
      <c r="R3690" s="5">
        <f t="shared" ca="1" si="1812"/>
        <v>867.52781059069957</v>
      </c>
      <c r="S3690" s="5">
        <f ca="1">VLOOKUP(CONCATENATE($F3690," ",$G3690),AllocFactorMatrix,(S$4+1),FALSE)*$E3694</f>
        <v>30.281943654428769</v>
      </c>
      <c r="T3690" s="5">
        <f ca="1">VLOOKUP(CONCATENATE($F3690," ",$G3690),AllocFactorMatrix,(T$4+1),FALSE)*$E3694</f>
        <v>561.015888043269</v>
      </c>
      <c r="U3690" s="5">
        <f ca="1">VLOOKUP(CONCATENATE($F3690," ",$G3690),AllocFactorMatrix,(U$4+1),FALSE)*$E3694</f>
        <v>0</v>
      </c>
      <c r="V3690" s="5">
        <f ca="1">VLOOKUP(CONCATENATE($F3690," ",$G3690),AllocFactorMatrix,(V$4+1),FALSE)*$E3694</f>
        <v>0</v>
      </c>
      <c r="W3690" s="5">
        <f t="shared" ca="1" si="1813"/>
        <v>591.2978316976978</v>
      </c>
      <c r="X3690" s="5">
        <f ca="1">VLOOKUP(CONCATENATE($F3690," ",$G3690),AllocFactorMatrix,(X$4+1),FALSE)*$E3694</f>
        <v>211.9861652214874</v>
      </c>
      <c r="Y3690" s="5">
        <f ca="1">VLOOKUP(CONCATENATE($F3690," ",$G3690),AllocFactorMatrix,(Y$4+1),FALSE)*$E3694</f>
        <v>3.709197708801693</v>
      </c>
      <c r="Z3690" s="5">
        <f t="shared" ca="1" si="1811"/>
        <v>215.69536293028909</v>
      </c>
      <c r="AA3690" s="5">
        <f ca="1">VLOOKUP(CONCATENATE($F3690," ",$G3690),AllocFactorMatrix,(AA$4+1),FALSE)*$E3694</f>
        <v>3.0909217695225797</v>
      </c>
      <c r="AB3690" s="5">
        <f ca="1">VLOOKUP(CONCATENATE($F3690," ",$G3690),AllocFactorMatrix,(AB$4+1),FALSE)*$E3694</f>
        <v>0</v>
      </c>
      <c r="AC3690" s="5">
        <f ca="1">VLOOKUP(CONCATENATE($F3690," ",$G3690),AllocFactorMatrix,(AC$4+1),FALSE)*$E3694</f>
        <v>0</v>
      </c>
    </row>
    <row r="3691" spans="4:29" hidden="1" outlineLevel="1">
      <c r="E3691" s="48"/>
      <c r="F3691" s="175" t="str">
        <f>F3694</f>
        <v>REV</v>
      </c>
      <c r="G3691" s="52" t="str">
        <f>$G$12</f>
        <v>DISTSEC</v>
      </c>
      <c r="H3691" s="4">
        <f t="shared" ca="1" si="1781"/>
        <v>2726.7313212973518</v>
      </c>
      <c r="I3691" s="5">
        <f ca="1">VLOOKUP(CONCATENATE($F3691," ",$G3691),AllocFactorMatrix,(I$4+1),FALSE)*$E3694</f>
        <v>1741.3524611132348</v>
      </c>
      <c r="J3691" s="5">
        <f ca="1">VLOOKUP(CONCATENATE($F3691," ",$G3691),AllocFactorMatrix,(J$4+1),FALSE)*$E3694</f>
        <v>575.7852105911121</v>
      </c>
      <c r="K3691" s="5">
        <f ca="1">VLOOKUP(CONCATENATE($F3691," ",$G3691),AllocFactorMatrix,(K$4+1),FALSE)*$E3694</f>
        <v>0</v>
      </c>
      <c r="L3691" s="5">
        <f ca="1">VLOOKUP(CONCATENATE($F3691," ",$G3691),AllocFactorMatrix,(L$4+1),FALSE)*$E3694</f>
        <v>0</v>
      </c>
      <c r="M3691" s="5">
        <f t="shared" ca="1" si="1810"/>
        <v>575.7852105911121</v>
      </c>
      <c r="N3691" s="5">
        <f ca="1">VLOOKUP(CONCATENATE($F3691," ",$G3691),AllocFactorMatrix,(N$4+1),FALSE)*$E3694</f>
        <v>265.32122217496078</v>
      </c>
      <c r="O3691" s="5">
        <f ca="1">VLOOKUP(CONCATENATE($F3691," ",$G3691),AllocFactorMatrix,(O$4+1),FALSE)*$E3694</f>
        <v>0</v>
      </c>
      <c r="P3691" s="5">
        <f ca="1">VLOOKUP(CONCATENATE($F3691," ",$G3691),AllocFactorMatrix,(P$4+1),FALSE)*$E3694</f>
        <v>0</v>
      </c>
      <c r="Q3691" s="5">
        <f ca="1">VLOOKUP(CONCATENATE($F3691," ",$G3691),AllocFactorMatrix,(Q$4+1),FALSE)*$E3694</f>
        <v>0</v>
      </c>
      <c r="R3691" s="5">
        <f t="shared" ca="1" si="1812"/>
        <v>265.32122217496078</v>
      </c>
      <c r="S3691" s="5">
        <f ca="1">VLOOKUP(CONCATENATE($F3691," ",$G3691),AllocFactorMatrix,(S$4+1),FALSE)*$E3694</f>
        <v>9.2662832401158326</v>
      </c>
      <c r="T3691" s="5">
        <f ca="1">VLOOKUP(CONCATENATE($F3691," ",$G3691),AllocFactorMatrix,(T$4+1),FALSE)*$E3694</f>
        <v>0</v>
      </c>
      <c r="U3691" s="5">
        <f ca="1">VLOOKUP(CONCATENATE($F3691," ",$G3691),AllocFactorMatrix,(U$4+1),FALSE)*$E3694</f>
        <v>0</v>
      </c>
      <c r="V3691" s="5">
        <f ca="1">VLOOKUP(CONCATENATE($F3691," ",$G3691),AllocFactorMatrix,(V$4+1),FALSE)*$E3694</f>
        <v>0</v>
      </c>
      <c r="W3691" s="5">
        <f t="shared" ca="1" si="1813"/>
        <v>9.2662832401158326</v>
      </c>
      <c r="X3691" s="5">
        <f ca="1">VLOOKUP(CONCATENATE($F3691," ",$G3691),AllocFactorMatrix,(X$4+1),FALSE)*$E3694</f>
        <v>82.071495219071522</v>
      </c>
      <c r="Y3691" s="5">
        <f ca="1">VLOOKUP(CONCATENATE($F3691," ",$G3691),AllocFactorMatrix,(Y$4+1),FALSE)*$E3694</f>
        <v>0</v>
      </c>
      <c r="Z3691" s="5">
        <f t="shared" ca="1" si="1811"/>
        <v>82.071495219071522</v>
      </c>
      <c r="AA3691" s="5">
        <f ca="1">VLOOKUP(CONCATENATE($F3691," ",$G3691),AllocFactorMatrix,(AA$4+1),FALSE)*$E3694</f>
        <v>1.0784842885434769</v>
      </c>
      <c r="AB3691" s="5">
        <f ca="1">VLOOKUP(CONCATENATE($F3691," ",$G3691),AllocFactorMatrix,(AB$4+1),FALSE)*$E3694</f>
        <v>42.351100370916882</v>
      </c>
      <c r="AC3691" s="5">
        <f ca="1">VLOOKUP(CONCATENATE($F3691," ",$G3691),AllocFactorMatrix,(AC$4+1),FALSE)*$E3694</f>
        <v>9.5050642993957464</v>
      </c>
    </row>
    <row r="3692" spans="4:29" hidden="1" outlineLevel="1">
      <c r="E3692" s="48"/>
      <c r="F3692" s="175" t="str">
        <f>F3694</f>
        <v>REV</v>
      </c>
      <c r="G3692" s="52" t="str">
        <f>$G$13</f>
        <v>ENERGY</v>
      </c>
      <c r="H3692" s="4">
        <f t="shared" ca="1" si="1781"/>
        <v>17835.805425142105</v>
      </c>
      <c r="I3692" s="5">
        <f ca="1">VLOOKUP(CONCATENATE($F3692," ",$G3692),AllocFactorMatrix,(I$4+1),FALSE)*$E3694</f>
        <v>7898.9955265608814</v>
      </c>
      <c r="J3692" s="5">
        <f ca="1">VLOOKUP(CONCATENATE($F3692," ",$G3692),AllocFactorMatrix,(J$4+1),FALSE)*$E3694</f>
        <v>2229.1703019089632</v>
      </c>
      <c r="K3692" s="5">
        <f ca="1">VLOOKUP(CONCATENATE($F3692," ",$G3692),AllocFactorMatrix,(K$4+1),FALSE)*$E3694</f>
        <v>30.394542520347869</v>
      </c>
      <c r="L3692" s="5">
        <f ca="1">VLOOKUP(CONCATENATE($F3692," ",$G3692),AllocFactorMatrix,(L$4+1),FALSE)*$E3694</f>
        <v>7.4396501598607241</v>
      </c>
      <c r="M3692" s="5">
        <f t="shared" ca="1" si="1810"/>
        <v>2267.0044945891718</v>
      </c>
      <c r="N3692" s="5">
        <f ca="1">VLOOKUP(CONCATENATE($F3692," ",$G3692),AllocFactorMatrix,(N$4+1),FALSE)*$E3694</f>
        <v>1383.506973537686</v>
      </c>
      <c r="O3692" s="5">
        <f ca="1">VLOOKUP(CONCATENATE($F3692," ",$G3692),AllocFactorMatrix,(O$4+1),FALSE)*$E3694</f>
        <v>202.585994335435</v>
      </c>
      <c r="P3692" s="5">
        <f ca="1">VLOOKUP(CONCATENATE($F3692," ",$G3692),AllocFactorMatrix,(P$4+1),FALSE)*$E3694</f>
        <v>43.577102232430519</v>
      </c>
      <c r="Q3692" s="5">
        <f ca="1">VLOOKUP(CONCATENATE($F3692," ",$G3692),AllocFactorMatrix,(Q$4+1),FALSE)*$E3694</f>
        <v>2.2816607973769916</v>
      </c>
      <c r="R3692" s="5">
        <f t="shared" ca="1" si="1812"/>
        <v>1631.9517309029286</v>
      </c>
      <c r="S3692" s="5">
        <f ca="1">VLOOKUP(CONCATENATE($F3692," ",$G3692),AllocFactorMatrix,(S$4+1),FALSE)*$E3694</f>
        <v>78.271709058050632</v>
      </c>
      <c r="T3692" s="5">
        <f ca="1">VLOOKUP(CONCATENATE($F3692," ",$G3692),AllocFactorMatrix,(T$4+1),FALSE)*$E3694</f>
        <v>925.27125407014</v>
      </c>
      <c r="U3692" s="5">
        <f ca="1">VLOOKUP(CONCATENATE($F3692," ",$G3692),AllocFactorMatrix,(U$4+1),FALSE)*$E3694</f>
        <v>3755.2785823026443</v>
      </c>
      <c r="V3692" s="5">
        <f ca="1">VLOOKUP(CONCATENATE($F3692," ",$G3692),AllocFactorMatrix,(V$4+1),FALSE)*$E3694</f>
        <v>676.09788654851388</v>
      </c>
      <c r="W3692" s="5">
        <f t="shared" ca="1" si="1813"/>
        <v>5434.9194319793487</v>
      </c>
      <c r="X3692" s="5">
        <f ca="1">VLOOKUP(CONCATENATE($F3692," ",$G3692),AllocFactorMatrix,(X$4+1),FALSE)*$E3694</f>
        <v>391.94112287026559</v>
      </c>
      <c r="Y3692" s="5">
        <f ca="1">VLOOKUP(CONCATENATE($F3692," ",$G3692),AllocFactorMatrix,(Y$4+1),FALSE)*$E3694</f>
        <v>8.0285747282980058</v>
      </c>
      <c r="Z3692" s="5">
        <f t="shared" ca="1" si="1811"/>
        <v>399.96969759856358</v>
      </c>
      <c r="AA3692" s="5">
        <f ca="1">VLOOKUP(CONCATENATE($F3692," ",$G3692),AllocFactorMatrix,(AA$4+1),FALSE)*$E3694</f>
        <v>7.1812844648947127</v>
      </c>
      <c r="AB3692" s="5">
        <f ca="1">VLOOKUP(CONCATENATE($F3692," ",$G3692),AllocFactorMatrix,(AB$4+1),FALSE)*$E3694</f>
        <v>161.85919592477495</v>
      </c>
      <c r="AC3692" s="5">
        <f ca="1">VLOOKUP(CONCATENATE($F3692," ",$G3692),AllocFactorMatrix,(AC$4+1),FALSE)*$E3694</f>
        <v>33.924063121541238</v>
      </c>
    </row>
    <row r="3693" spans="4:29" hidden="1" outlineLevel="1">
      <c r="E3693" s="48"/>
      <c r="F3693" s="175" t="str">
        <f>F3694</f>
        <v>REV</v>
      </c>
      <c r="G3693" s="52" t="str">
        <f>$G$14</f>
        <v>CUSTOMER</v>
      </c>
      <c r="H3693" s="4">
        <f t="shared" ca="1" si="1781"/>
        <v>2425.051805663084</v>
      </c>
      <c r="I3693" s="5">
        <f ca="1">VLOOKUP(CONCATENATE($F3693," ",$G3693),AllocFactorMatrix,(I$4+1),FALSE)*$E3694</f>
        <v>1232.9452487786953</v>
      </c>
      <c r="J3693" s="5">
        <f ca="1">VLOOKUP(CONCATENATE($F3693," ",$G3693),AllocFactorMatrix,(J$4+1),FALSE)*$E3694</f>
        <v>411.4628691596966</v>
      </c>
      <c r="K3693" s="5">
        <f ca="1">VLOOKUP(CONCATENATE($F3693," ",$G3693),AllocFactorMatrix,(K$4+1),FALSE)*$E3694</f>
        <v>18.386001962924347</v>
      </c>
      <c r="L3693" s="5">
        <f ca="1">VLOOKUP(CONCATENATE($F3693," ",$G3693),AllocFactorMatrix,(L$4+1),FALSE)*$E3694</f>
        <v>2.7990707047154286</v>
      </c>
      <c r="M3693" s="5">
        <f t="shared" ca="1" si="1810"/>
        <v>432.64794182733635</v>
      </c>
      <c r="N3693" s="5">
        <f ca="1">VLOOKUP(CONCATENATE($F3693," ",$G3693),AllocFactorMatrix,(N$4+1),FALSE)*$E3694</f>
        <v>25.691260597470549</v>
      </c>
      <c r="O3693" s="5">
        <f ca="1">VLOOKUP(CONCATENATE($F3693," ",$G3693),AllocFactorMatrix,(O$4+1),FALSE)*$E3694</f>
        <v>8.6645415748915724</v>
      </c>
      <c r="P3693" s="5">
        <f ca="1">VLOOKUP(CONCATENATE($F3693," ",$G3693),AllocFactorMatrix,(P$4+1),FALSE)*$E3694</f>
        <v>8.468072933612806</v>
      </c>
      <c r="Q3693" s="5">
        <f ca="1">VLOOKUP(CONCATENATE($F3693," ",$G3693),AllocFactorMatrix,(Q$4+1),FALSE)*$E3694</f>
        <v>0.53041249806457924</v>
      </c>
      <c r="R3693" s="5">
        <f t="shared" ca="1" si="1812"/>
        <v>43.354287604039499</v>
      </c>
      <c r="S3693" s="5">
        <f ca="1">VLOOKUP(CONCATENATE($F3693," ",$G3693),AllocFactorMatrix,(S$4+1),FALSE)*$E3694</f>
        <v>0.17021883513285199</v>
      </c>
      <c r="T3693" s="5">
        <f ca="1">VLOOKUP(CONCATENATE($F3693," ",$G3693),AllocFactorMatrix,(T$4+1),FALSE)*$E3694</f>
        <v>6.2288700132642507</v>
      </c>
      <c r="U3693" s="5">
        <f ca="1">VLOOKUP(CONCATENATE($F3693," ",$G3693),AllocFactorMatrix,(U$4+1),FALSE)*$E3694</f>
        <v>13.99411328324944</v>
      </c>
      <c r="V3693" s="5">
        <f ca="1">VLOOKUP(CONCATENATE($F3693," ",$G3693),AllocFactorMatrix,(V$4+1),FALSE)*$E3694</f>
        <v>5.1431976122008658</v>
      </c>
      <c r="W3693" s="5">
        <f t="shared" ca="1" si="1813"/>
        <v>25.536399743847408</v>
      </c>
      <c r="X3693" s="5">
        <f ca="1">VLOOKUP(CONCATENATE($F3693," ",$G3693),AllocFactorMatrix,(X$4+1),FALSE)*$E3694</f>
        <v>5.714525433006326</v>
      </c>
      <c r="Y3693" s="5">
        <f ca="1">VLOOKUP(CONCATENATE($F3693," ",$G3693),AllocFactorMatrix,(Y$4+1),FALSE)*$E3694</f>
        <v>9.3153782501987206E-2</v>
      </c>
      <c r="Z3693" s="5">
        <f t="shared" ca="1" si="1811"/>
        <v>5.8076792155083128</v>
      </c>
      <c r="AA3693" s="5">
        <f ca="1">VLOOKUP(CONCATENATE($F3693," ",$G3693),AllocFactorMatrix,(AA$4+1),FALSE)*$E3694</f>
        <v>0.58702586976123361</v>
      </c>
      <c r="AB3693" s="5">
        <f ca="1">VLOOKUP(CONCATENATE($F3693," ",$G3693),AllocFactorMatrix,(AB$4+1),FALSE)*$E3694</f>
        <v>583.8023455201369</v>
      </c>
      <c r="AC3693" s="5">
        <f ca="1">VLOOKUP(CONCATENATE($F3693," ",$G3693),AllocFactorMatrix,(AC$4+1),FALSE)*$E3694</f>
        <v>100.37087710375799</v>
      </c>
    </row>
    <row r="3694" spans="4:29" collapsed="1">
      <c r="D3694" s="52" t="s">
        <v>247</v>
      </c>
      <c r="E3694" s="58">
        <v>54697</v>
      </c>
      <c r="F3694" s="54" t="s">
        <v>238</v>
      </c>
      <c r="G3694" s="52" t="str">
        <f>$G$15</f>
        <v>TOTAL</v>
      </c>
      <c r="H3694" s="4">
        <f t="shared" ca="1" si="1781"/>
        <v>54697.000000000007</v>
      </c>
      <c r="I3694" s="5">
        <f ca="1">VLOOKUP(CONCATENATE($F3694," ",$G3694),AllocFactorMatrix,(I$4+1),FALSE)*$E3694</f>
        <v>25366.287470526921</v>
      </c>
      <c r="J3694" s="5">
        <f ca="1">VLOOKUP(CONCATENATE($F3694," ",$G3694),AllocFactorMatrix,(J$4+1),FALSE)*$E3694</f>
        <v>8125.6511913010063</v>
      </c>
      <c r="K3694" s="5">
        <f ca="1">VLOOKUP(CONCATENATE($F3694," ",$G3694),AllocFactorMatrix,(K$4+1),FALSE)*$E3694</f>
        <v>106.71933252215645</v>
      </c>
      <c r="L3694" s="5">
        <f ca="1">VLOOKUP(CONCATENATE($F3694," ",$G3694),AllocFactorMatrix,(L$4+1),FALSE)*$E3694</f>
        <v>15.975351959416423</v>
      </c>
      <c r="M3694" s="5">
        <f t="shared" ca="1" si="1810"/>
        <v>8248.3458757825792</v>
      </c>
      <c r="N3694" s="5">
        <f ca="1">VLOOKUP(CONCATENATE($F3694," ",$G3694),AllocFactorMatrix,(N$4+1),FALSE)*$E3694</f>
        <v>4364.3007931362363</v>
      </c>
      <c r="O3694" s="5">
        <f ca="1">VLOOKUP(CONCATENATE($F3694," ",$G3694),AllocFactorMatrix,(O$4+1),FALSE)*$E3694</f>
        <v>785.05638177492563</v>
      </c>
      <c r="P3694" s="5">
        <f ca="1">VLOOKUP(CONCATENATE($F3694," ",$G3694),AllocFactorMatrix,(P$4+1),FALSE)*$E3694</f>
        <v>126.0049159071587</v>
      </c>
      <c r="Q3694" s="5">
        <f ca="1">VLOOKUP(CONCATENATE($F3694," ",$G3694),AllocFactorMatrix,(Q$4+1),FALSE)*$E3694</f>
        <v>4.4262804353493514</v>
      </c>
      <c r="R3694" s="5">
        <f t="shared" ca="1" si="1812"/>
        <v>5279.7883712536695</v>
      </c>
      <c r="S3694" s="5">
        <f ca="1">VLOOKUP(CONCATENATE($F3694," ",$G3694),AllocFactorMatrix,(S$4+1),FALSE)*$E3694</f>
        <v>209.06850178797828</v>
      </c>
      <c r="T3694" s="5">
        <f ca="1">VLOOKUP(CONCATENATE($F3694," ",$G3694),AllocFactorMatrix,(T$4+1),FALSE)*$E3694</f>
        <v>2982.6562166160693</v>
      </c>
      <c r="U3694" s="5">
        <f ca="1">VLOOKUP(CONCATENATE($F3694," ",$G3694),AllocFactorMatrix,(U$4+1),FALSE)*$E3694</f>
        <v>8638.2379664714827</v>
      </c>
      <c r="V3694" s="5">
        <f ca="1">VLOOKUP(CONCATENATE($F3694," ",$G3694),AllocFactorMatrix,(V$4+1),FALSE)*$E3694</f>
        <v>1665.9542947748878</v>
      </c>
      <c r="W3694" s="5">
        <f t="shared" ca="1" si="1813"/>
        <v>13495.916979650417</v>
      </c>
      <c r="X3694" s="5">
        <f ca="1">VLOOKUP(CONCATENATE($F3694," ",$G3694),AllocFactorMatrix,(X$4+1),FALSE)*$E3694</f>
        <v>1279.1811803100561</v>
      </c>
      <c r="Y3694" s="5">
        <f ca="1">VLOOKUP(CONCATENATE($F3694," ",$G3694),AllocFactorMatrix,(Y$4+1),FALSE)*$E3694</f>
        <v>22.385358476767955</v>
      </c>
      <c r="Z3694" s="5">
        <f t="shared" ca="1" si="1811"/>
        <v>1301.5665387868241</v>
      </c>
      <c r="AA3694" s="5">
        <f ca="1">VLOOKUP(CONCATENATE($F3694," ",$G3694),AllocFactorMatrix,(AA$4+1),FALSE)*$E3694</f>
        <v>20.398851507888359</v>
      </c>
      <c r="AB3694" s="5">
        <f ca="1">VLOOKUP(CONCATENATE($F3694," ",$G3694),AllocFactorMatrix,(AB$4+1),FALSE)*$E3694</f>
        <v>831.3847944803407</v>
      </c>
      <c r="AC3694" s="5">
        <f ca="1">VLOOKUP(CONCATENATE($F3694," ",$G3694),AllocFactorMatrix,(AC$4+1),FALSE)*$E3694</f>
        <v>153.31111801134622</v>
      </c>
    </row>
    <row r="3695" spans="4:29" hidden="1" outlineLevel="1">
      <c r="E3695" s="48"/>
      <c r="F3695" s="175" t="str">
        <f>F3702</f>
        <v>FUELREV</v>
      </c>
      <c r="G3695" s="52" t="str">
        <f>$G$8</f>
        <v>PRODUCTION</v>
      </c>
      <c r="H3695" s="4">
        <f t="shared" ref="H3695:H3758" si="1814">SUBTOTAL(9,I3695:AC3695)</f>
        <v>0</v>
      </c>
      <c r="I3695" s="5">
        <f>VLOOKUP(CONCATENATE($F3695," ",$G3695),AllocFactorMatrix,(I$4+1),FALSE)*$E3702</f>
        <v>0</v>
      </c>
      <c r="J3695" s="5">
        <f>VLOOKUP(CONCATENATE($F3695," ",$G3695),AllocFactorMatrix,(J$4+1),FALSE)*$E3702</f>
        <v>0</v>
      </c>
      <c r="K3695" s="5">
        <f>VLOOKUP(CONCATENATE($F3695," ",$G3695),AllocFactorMatrix,(K$4+1),FALSE)*$E3702</f>
        <v>0</v>
      </c>
      <c r="L3695" s="5">
        <f>VLOOKUP(CONCATENATE($F3695," ",$G3695),AllocFactorMatrix,(L$4+1),FALSE)*$E3702</f>
        <v>0</v>
      </c>
      <c r="M3695" s="5">
        <f t="shared" si="1810"/>
        <v>0</v>
      </c>
      <c r="N3695" s="5">
        <f>VLOOKUP(CONCATENATE($F3695," ",$G3695),AllocFactorMatrix,(N$4+1),FALSE)*$E3702</f>
        <v>0</v>
      </c>
      <c r="O3695" s="5">
        <f>VLOOKUP(CONCATENATE($F3695," ",$G3695),AllocFactorMatrix,(O$4+1),FALSE)*$E3702</f>
        <v>0</v>
      </c>
      <c r="P3695" s="5">
        <f>VLOOKUP(CONCATENATE($F3695," ",$G3695),AllocFactorMatrix,(P$4+1),FALSE)*$E3702</f>
        <v>0</v>
      </c>
      <c r="Q3695" s="5">
        <f>VLOOKUP(CONCATENATE($F3695," ",$G3695),AllocFactorMatrix,(Q$4+1),FALSE)*$E3702</f>
        <v>0</v>
      </c>
      <c r="R3695" s="5">
        <f>SUBTOTAL(9,N3695:Q3695)</f>
        <v>0</v>
      </c>
      <c r="S3695" s="5">
        <f>VLOOKUP(CONCATENATE($F3695," ",$G3695),AllocFactorMatrix,(S$4+1),FALSE)*$E3702</f>
        <v>0</v>
      </c>
      <c r="T3695" s="5">
        <f>VLOOKUP(CONCATENATE($F3695," ",$G3695),AllocFactorMatrix,(T$4+1),FALSE)*$E3702</f>
        <v>0</v>
      </c>
      <c r="U3695" s="5">
        <f>VLOOKUP(CONCATENATE($F3695," ",$G3695),AllocFactorMatrix,(U$4+1),FALSE)*$E3702</f>
        <v>0</v>
      </c>
      <c r="V3695" s="5">
        <f>VLOOKUP(CONCATENATE($F3695," ",$G3695),AllocFactorMatrix,(V$4+1),FALSE)*$E3702</f>
        <v>0</v>
      </c>
      <c r="W3695" s="5">
        <f>SUBTOTAL(9,S3695:V3695)</f>
        <v>0</v>
      </c>
      <c r="X3695" s="5">
        <f>VLOOKUP(CONCATENATE($F3695," ",$G3695),AllocFactorMatrix,(X$4+1),FALSE)*$E3702</f>
        <v>0</v>
      </c>
      <c r="Y3695" s="5">
        <f>VLOOKUP(CONCATENATE($F3695," ",$G3695),AllocFactorMatrix,(Y$4+1),FALSE)*$E3702</f>
        <v>0</v>
      </c>
      <c r="Z3695" s="5">
        <f t="shared" si="1811"/>
        <v>0</v>
      </c>
      <c r="AA3695" s="5">
        <f>VLOOKUP(CONCATENATE($F3695," ",$G3695),AllocFactorMatrix,(AA$4+1),FALSE)*$E3702</f>
        <v>0</v>
      </c>
      <c r="AB3695" s="5">
        <f>VLOOKUP(CONCATENATE($F3695," ",$G3695),AllocFactorMatrix,(AB$4+1),FALSE)*$E3702</f>
        <v>0</v>
      </c>
      <c r="AC3695" s="5">
        <f>VLOOKUP(CONCATENATE($F3695," ",$G3695),AllocFactorMatrix,(AC$4+1),FALSE)*$E3702</f>
        <v>0</v>
      </c>
    </row>
    <row r="3696" spans="4:29" hidden="1" outlineLevel="1">
      <c r="E3696" s="48"/>
      <c r="F3696" s="175" t="str">
        <f>F3702</f>
        <v>FUELREV</v>
      </c>
      <c r="G3696" s="52" t="str">
        <f>$G$9</f>
        <v>BULKTRAN</v>
      </c>
      <c r="H3696" s="4">
        <f t="shared" si="1814"/>
        <v>0</v>
      </c>
      <c r="I3696" s="5">
        <f>VLOOKUP(CONCATENATE($F3696," ",$G3696),AllocFactorMatrix,(I$4+1),FALSE)*$E3702</f>
        <v>0</v>
      </c>
      <c r="J3696" s="5">
        <f>VLOOKUP(CONCATENATE($F3696," ",$G3696),AllocFactorMatrix,(J$4+1),FALSE)*$E3702</f>
        <v>0</v>
      </c>
      <c r="K3696" s="5">
        <f>VLOOKUP(CONCATENATE($F3696," ",$G3696),AllocFactorMatrix,(K$4+1),FALSE)*$E3702</f>
        <v>0</v>
      </c>
      <c r="L3696" s="5">
        <f>VLOOKUP(CONCATENATE($F3696," ",$G3696),AllocFactorMatrix,(L$4+1),FALSE)*$E3702</f>
        <v>0</v>
      </c>
      <c r="M3696" s="5">
        <f t="shared" si="1810"/>
        <v>0</v>
      </c>
      <c r="N3696" s="5">
        <f>VLOOKUP(CONCATENATE($F3696," ",$G3696),AllocFactorMatrix,(N$4+1),FALSE)*$E3702</f>
        <v>0</v>
      </c>
      <c r="O3696" s="5">
        <f>VLOOKUP(CONCATENATE($F3696," ",$G3696),AllocFactorMatrix,(O$4+1),FALSE)*$E3702</f>
        <v>0</v>
      </c>
      <c r="P3696" s="5">
        <f>VLOOKUP(CONCATENATE($F3696," ",$G3696),AllocFactorMatrix,(P$4+1),FALSE)*$E3702</f>
        <v>0</v>
      </c>
      <c r="Q3696" s="5">
        <f>VLOOKUP(CONCATENATE($F3696," ",$G3696),AllocFactorMatrix,(Q$4+1),FALSE)*$E3702</f>
        <v>0</v>
      </c>
      <c r="R3696" s="5">
        <f t="shared" ref="R3696:R3702" si="1815">SUBTOTAL(9,N3696:Q3696)</f>
        <v>0</v>
      </c>
      <c r="S3696" s="5">
        <f>VLOOKUP(CONCATENATE($F3696," ",$G3696),AllocFactorMatrix,(S$4+1),FALSE)*$E3702</f>
        <v>0</v>
      </c>
      <c r="T3696" s="5">
        <f>VLOOKUP(CONCATENATE($F3696," ",$G3696),AllocFactorMatrix,(T$4+1),FALSE)*$E3702</f>
        <v>0</v>
      </c>
      <c r="U3696" s="5">
        <f>VLOOKUP(CONCATENATE($F3696," ",$G3696),AllocFactorMatrix,(U$4+1),FALSE)*$E3702</f>
        <v>0</v>
      </c>
      <c r="V3696" s="5">
        <f>VLOOKUP(CONCATENATE($F3696," ",$G3696),AllocFactorMatrix,(V$4+1),FALSE)*$E3702</f>
        <v>0</v>
      </c>
      <c r="W3696" s="5">
        <f t="shared" ref="W3696:W3702" si="1816">SUBTOTAL(9,S3696:V3696)</f>
        <v>0</v>
      </c>
      <c r="X3696" s="5">
        <f>VLOOKUP(CONCATENATE($F3696," ",$G3696),AllocFactorMatrix,(X$4+1),FALSE)*$E3702</f>
        <v>0</v>
      </c>
      <c r="Y3696" s="5">
        <f>VLOOKUP(CONCATENATE($F3696," ",$G3696),AllocFactorMatrix,(Y$4+1),FALSE)*$E3702</f>
        <v>0</v>
      </c>
      <c r="Z3696" s="5">
        <f t="shared" si="1811"/>
        <v>0</v>
      </c>
      <c r="AA3696" s="5">
        <f>VLOOKUP(CONCATENATE($F3696," ",$G3696),AllocFactorMatrix,(AA$4+1),FALSE)*$E3702</f>
        <v>0</v>
      </c>
      <c r="AB3696" s="5">
        <f>VLOOKUP(CONCATENATE($F3696," ",$G3696),AllocFactorMatrix,(AB$4+1),FALSE)*$E3702</f>
        <v>0</v>
      </c>
      <c r="AC3696" s="5">
        <f>VLOOKUP(CONCATENATE($F3696," ",$G3696),AllocFactorMatrix,(AC$4+1),FALSE)*$E3702</f>
        <v>0</v>
      </c>
    </row>
    <row r="3697" spans="4:29" hidden="1" outlineLevel="1">
      <c r="E3697" s="48"/>
      <c r="F3697" s="175" t="str">
        <f>F3702</f>
        <v>FUELREV</v>
      </c>
      <c r="G3697" s="52" t="str">
        <f>$G$10</f>
        <v>SUBTRAN</v>
      </c>
      <c r="H3697" s="4">
        <f t="shared" si="1814"/>
        <v>0</v>
      </c>
      <c r="I3697" s="5">
        <f>VLOOKUP(CONCATENATE($F3697," ",$G3697),AllocFactorMatrix,(I$4+1),FALSE)*$E3702</f>
        <v>0</v>
      </c>
      <c r="J3697" s="5">
        <f>VLOOKUP(CONCATENATE($F3697," ",$G3697),AllocFactorMatrix,(J$4+1),FALSE)*$E3702</f>
        <v>0</v>
      </c>
      <c r="K3697" s="5">
        <f>VLOOKUP(CONCATENATE($F3697," ",$G3697),AllocFactorMatrix,(K$4+1),FALSE)*$E3702</f>
        <v>0</v>
      </c>
      <c r="L3697" s="5">
        <f>VLOOKUP(CONCATENATE($F3697," ",$G3697),AllocFactorMatrix,(L$4+1),FALSE)*$E3702</f>
        <v>0</v>
      </c>
      <c r="M3697" s="5">
        <f t="shared" si="1810"/>
        <v>0</v>
      </c>
      <c r="N3697" s="5">
        <f>VLOOKUP(CONCATENATE($F3697," ",$G3697),AllocFactorMatrix,(N$4+1),FALSE)*$E3702</f>
        <v>0</v>
      </c>
      <c r="O3697" s="5">
        <f>VLOOKUP(CONCATENATE($F3697," ",$G3697),AllocFactorMatrix,(O$4+1),FALSE)*$E3702</f>
        <v>0</v>
      </c>
      <c r="P3697" s="5">
        <f>VLOOKUP(CONCATENATE($F3697," ",$G3697),AllocFactorMatrix,(P$4+1),FALSE)*$E3702</f>
        <v>0</v>
      </c>
      <c r="Q3697" s="5">
        <f>VLOOKUP(CONCATENATE($F3697," ",$G3697),AllocFactorMatrix,(Q$4+1),FALSE)*$E3702</f>
        <v>0</v>
      </c>
      <c r="R3697" s="5">
        <f t="shared" si="1815"/>
        <v>0</v>
      </c>
      <c r="S3697" s="5">
        <f>VLOOKUP(CONCATENATE($F3697," ",$G3697),AllocFactorMatrix,(S$4+1),FALSE)*$E3702</f>
        <v>0</v>
      </c>
      <c r="T3697" s="5">
        <f>VLOOKUP(CONCATENATE($F3697," ",$G3697),AllocFactorMatrix,(T$4+1),FALSE)*$E3702</f>
        <v>0</v>
      </c>
      <c r="U3697" s="5">
        <f>VLOOKUP(CONCATENATE($F3697," ",$G3697),AllocFactorMatrix,(U$4+1),FALSE)*$E3702</f>
        <v>0</v>
      </c>
      <c r="V3697" s="5">
        <f>VLOOKUP(CONCATENATE($F3697," ",$G3697),AllocFactorMatrix,(V$4+1),FALSE)*$E3702</f>
        <v>0</v>
      </c>
      <c r="W3697" s="5">
        <f t="shared" si="1816"/>
        <v>0</v>
      </c>
      <c r="X3697" s="5">
        <f>VLOOKUP(CONCATENATE($F3697," ",$G3697),AllocFactorMatrix,(X$4+1),FALSE)*$E3702</f>
        <v>0</v>
      </c>
      <c r="Y3697" s="5">
        <f>VLOOKUP(CONCATENATE($F3697," ",$G3697),AllocFactorMatrix,(Y$4+1),FALSE)*$E3702</f>
        <v>0</v>
      </c>
      <c r="Z3697" s="5">
        <f t="shared" si="1811"/>
        <v>0</v>
      </c>
      <c r="AA3697" s="5">
        <f>VLOOKUP(CONCATENATE($F3697," ",$G3697),AllocFactorMatrix,(AA$4+1),FALSE)*$E3702</f>
        <v>0</v>
      </c>
      <c r="AB3697" s="5">
        <f>VLOOKUP(CONCATENATE($F3697," ",$G3697),AllocFactorMatrix,(AB$4+1),FALSE)*$E3702</f>
        <v>0</v>
      </c>
      <c r="AC3697" s="5">
        <f>VLOOKUP(CONCATENATE($F3697," ",$G3697),AllocFactorMatrix,(AC$4+1),FALSE)*$E3702</f>
        <v>0</v>
      </c>
    </row>
    <row r="3698" spans="4:29" hidden="1" outlineLevel="1">
      <c r="E3698" s="48"/>
      <c r="F3698" s="175" t="str">
        <f>F3702</f>
        <v>FUELREV</v>
      </c>
      <c r="G3698" s="52" t="str">
        <f>$G$11</f>
        <v>DISTPRI</v>
      </c>
      <c r="H3698" s="4">
        <f t="shared" si="1814"/>
        <v>0</v>
      </c>
      <c r="I3698" s="5">
        <f>VLOOKUP(CONCATENATE($F3698," ",$G3698),AllocFactorMatrix,(I$4+1),FALSE)*$E3702</f>
        <v>0</v>
      </c>
      <c r="J3698" s="5">
        <f>VLOOKUP(CONCATENATE($F3698," ",$G3698),AllocFactorMatrix,(J$4+1),FALSE)*$E3702</f>
        <v>0</v>
      </c>
      <c r="K3698" s="5">
        <f>VLOOKUP(CONCATENATE($F3698," ",$G3698),AllocFactorMatrix,(K$4+1),FALSE)*$E3702</f>
        <v>0</v>
      </c>
      <c r="L3698" s="5">
        <f>VLOOKUP(CONCATENATE($F3698," ",$G3698),AllocFactorMatrix,(L$4+1),FALSE)*$E3702</f>
        <v>0</v>
      </c>
      <c r="M3698" s="5">
        <f t="shared" si="1810"/>
        <v>0</v>
      </c>
      <c r="N3698" s="5">
        <f>VLOOKUP(CONCATENATE($F3698," ",$G3698),AllocFactorMatrix,(N$4+1),FALSE)*$E3702</f>
        <v>0</v>
      </c>
      <c r="O3698" s="5">
        <f>VLOOKUP(CONCATENATE($F3698," ",$G3698),AllocFactorMatrix,(O$4+1),FALSE)*$E3702</f>
        <v>0</v>
      </c>
      <c r="P3698" s="5">
        <f>VLOOKUP(CONCATENATE($F3698," ",$G3698),AllocFactorMatrix,(P$4+1),FALSE)*$E3702</f>
        <v>0</v>
      </c>
      <c r="Q3698" s="5">
        <f>VLOOKUP(CONCATENATE($F3698," ",$G3698),AllocFactorMatrix,(Q$4+1),FALSE)*$E3702</f>
        <v>0</v>
      </c>
      <c r="R3698" s="5">
        <f t="shared" si="1815"/>
        <v>0</v>
      </c>
      <c r="S3698" s="5">
        <f>VLOOKUP(CONCATENATE($F3698," ",$G3698),AllocFactorMatrix,(S$4+1),FALSE)*$E3702</f>
        <v>0</v>
      </c>
      <c r="T3698" s="5">
        <f>VLOOKUP(CONCATENATE($F3698," ",$G3698),AllocFactorMatrix,(T$4+1),FALSE)*$E3702</f>
        <v>0</v>
      </c>
      <c r="U3698" s="5">
        <f>VLOOKUP(CONCATENATE($F3698," ",$G3698),AllocFactorMatrix,(U$4+1),FALSE)*$E3702</f>
        <v>0</v>
      </c>
      <c r="V3698" s="5">
        <f>VLOOKUP(CONCATENATE($F3698," ",$G3698),AllocFactorMatrix,(V$4+1),FALSE)*$E3702</f>
        <v>0</v>
      </c>
      <c r="W3698" s="5">
        <f t="shared" si="1816"/>
        <v>0</v>
      </c>
      <c r="X3698" s="5">
        <f>VLOOKUP(CONCATENATE($F3698," ",$G3698),AllocFactorMatrix,(X$4+1),FALSE)*$E3702</f>
        <v>0</v>
      </c>
      <c r="Y3698" s="5">
        <f>VLOOKUP(CONCATENATE($F3698," ",$G3698),AllocFactorMatrix,(Y$4+1),FALSE)*$E3702</f>
        <v>0</v>
      </c>
      <c r="Z3698" s="5">
        <f t="shared" si="1811"/>
        <v>0</v>
      </c>
      <c r="AA3698" s="5">
        <f>VLOOKUP(CONCATENATE($F3698," ",$G3698),AllocFactorMatrix,(AA$4+1),FALSE)*$E3702</f>
        <v>0</v>
      </c>
      <c r="AB3698" s="5">
        <f>VLOOKUP(CONCATENATE($F3698," ",$G3698),AllocFactorMatrix,(AB$4+1),FALSE)*$E3702</f>
        <v>0</v>
      </c>
      <c r="AC3698" s="5">
        <f>VLOOKUP(CONCATENATE($F3698," ",$G3698),AllocFactorMatrix,(AC$4+1),FALSE)*$E3702</f>
        <v>0</v>
      </c>
    </row>
    <row r="3699" spans="4:29" hidden="1" outlineLevel="1">
      <c r="E3699" s="48"/>
      <c r="F3699" s="175" t="str">
        <f>F3702</f>
        <v>FUELREV</v>
      </c>
      <c r="G3699" s="52" t="str">
        <f>$G$12</f>
        <v>DISTSEC</v>
      </c>
      <c r="H3699" s="4">
        <f t="shared" si="1814"/>
        <v>0</v>
      </c>
      <c r="I3699" s="5">
        <f>VLOOKUP(CONCATENATE($F3699," ",$G3699),AllocFactorMatrix,(I$4+1),FALSE)*$E3702</f>
        <v>0</v>
      </c>
      <c r="J3699" s="5">
        <f>VLOOKUP(CONCATENATE($F3699," ",$G3699),AllocFactorMatrix,(J$4+1),FALSE)*$E3702</f>
        <v>0</v>
      </c>
      <c r="K3699" s="5">
        <f>VLOOKUP(CONCATENATE($F3699," ",$G3699),AllocFactorMatrix,(K$4+1),FALSE)*$E3702</f>
        <v>0</v>
      </c>
      <c r="L3699" s="5">
        <f>VLOOKUP(CONCATENATE($F3699," ",$G3699),AllocFactorMatrix,(L$4+1),FALSE)*$E3702</f>
        <v>0</v>
      </c>
      <c r="M3699" s="5">
        <f t="shared" si="1810"/>
        <v>0</v>
      </c>
      <c r="N3699" s="5">
        <f>VLOOKUP(CONCATENATE($F3699," ",$G3699),AllocFactorMatrix,(N$4+1),FALSE)*$E3702</f>
        <v>0</v>
      </c>
      <c r="O3699" s="5">
        <f>VLOOKUP(CONCATENATE($F3699," ",$G3699),AllocFactorMatrix,(O$4+1),FALSE)*$E3702</f>
        <v>0</v>
      </c>
      <c r="P3699" s="5">
        <f>VLOOKUP(CONCATENATE($F3699," ",$G3699),AllocFactorMatrix,(P$4+1),FALSE)*$E3702</f>
        <v>0</v>
      </c>
      <c r="Q3699" s="5">
        <f>VLOOKUP(CONCATENATE($F3699," ",$G3699),AllocFactorMatrix,(Q$4+1),FALSE)*$E3702</f>
        <v>0</v>
      </c>
      <c r="R3699" s="5">
        <f t="shared" si="1815"/>
        <v>0</v>
      </c>
      <c r="S3699" s="5">
        <f>VLOOKUP(CONCATENATE($F3699," ",$G3699),AllocFactorMatrix,(S$4+1),FALSE)*$E3702</f>
        <v>0</v>
      </c>
      <c r="T3699" s="5">
        <f>VLOOKUP(CONCATENATE($F3699," ",$G3699),AllocFactorMatrix,(T$4+1),FALSE)*$E3702</f>
        <v>0</v>
      </c>
      <c r="U3699" s="5">
        <f>VLOOKUP(CONCATENATE($F3699," ",$G3699),AllocFactorMatrix,(U$4+1),FALSE)*$E3702</f>
        <v>0</v>
      </c>
      <c r="V3699" s="5">
        <f>VLOOKUP(CONCATENATE($F3699," ",$G3699),AllocFactorMatrix,(V$4+1),FALSE)*$E3702</f>
        <v>0</v>
      </c>
      <c r="W3699" s="5">
        <f t="shared" si="1816"/>
        <v>0</v>
      </c>
      <c r="X3699" s="5">
        <f>VLOOKUP(CONCATENATE($F3699," ",$G3699),AllocFactorMatrix,(X$4+1),FALSE)*$E3702</f>
        <v>0</v>
      </c>
      <c r="Y3699" s="5">
        <f>VLOOKUP(CONCATENATE($F3699," ",$G3699),AllocFactorMatrix,(Y$4+1),FALSE)*$E3702</f>
        <v>0</v>
      </c>
      <c r="Z3699" s="5">
        <f t="shared" si="1811"/>
        <v>0</v>
      </c>
      <c r="AA3699" s="5">
        <f>VLOOKUP(CONCATENATE($F3699," ",$G3699),AllocFactorMatrix,(AA$4+1),FALSE)*$E3702</f>
        <v>0</v>
      </c>
      <c r="AB3699" s="5">
        <f>VLOOKUP(CONCATENATE($F3699," ",$G3699),AllocFactorMatrix,(AB$4+1),FALSE)*$E3702</f>
        <v>0</v>
      </c>
      <c r="AC3699" s="5">
        <f>VLOOKUP(CONCATENATE($F3699," ",$G3699),AllocFactorMatrix,(AC$4+1),FALSE)*$E3702</f>
        <v>0</v>
      </c>
    </row>
    <row r="3700" spans="4:29" hidden="1" outlineLevel="1">
      <c r="E3700" s="48"/>
      <c r="F3700" s="175" t="str">
        <f>F3702</f>
        <v>FUELREV</v>
      </c>
      <c r="G3700" s="52" t="str">
        <f>$G$13</f>
        <v>ENERGY</v>
      </c>
      <c r="H3700" s="4">
        <f t="shared" si="1814"/>
        <v>0</v>
      </c>
      <c r="I3700" s="5">
        <f>VLOOKUP(CONCATENATE($F3700," ",$G3700),AllocFactorMatrix,(I$4+1),FALSE)*$E3702</f>
        <v>0</v>
      </c>
      <c r="J3700" s="5">
        <f>VLOOKUP(CONCATENATE($F3700," ",$G3700),AllocFactorMatrix,(J$4+1),FALSE)*$E3702</f>
        <v>0</v>
      </c>
      <c r="K3700" s="5">
        <f>VLOOKUP(CONCATENATE($F3700," ",$G3700),AllocFactorMatrix,(K$4+1),FALSE)*$E3702</f>
        <v>0</v>
      </c>
      <c r="L3700" s="5">
        <f>VLOOKUP(CONCATENATE($F3700," ",$G3700),AllocFactorMatrix,(L$4+1),FALSE)*$E3702</f>
        <v>0</v>
      </c>
      <c r="M3700" s="5">
        <f t="shared" si="1810"/>
        <v>0</v>
      </c>
      <c r="N3700" s="5">
        <f>VLOOKUP(CONCATENATE($F3700," ",$G3700),AllocFactorMatrix,(N$4+1),FALSE)*$E3702</f>
        <v>0</v>
      </c>
      <c r="O3700" s="5">
        <f>VLOOKUP(CONCATENATE($F3700," ",$G3700),AllocFactorMatrix,(O$4+1),FALSE)*$E3702</f>
        <v>0</v>
      </c>
      <c r="P3700" s="5">
        <f>VLOOKUP(CONCATENATE($F3700," ",$G3700),AllocFactorMatrix,(P$4+1),FALSE)*$E3702</f>
        <v>0</v>
      </c>
      <c r="Q3700" s="5">
        <f>VLOOKUP(CONCATENATE($F3700," ",$G3700),AllocFactorMatrix,(Q$4+1),FALSE)*$E3702</f>
        <v>0</v>
      </c>
      <c r="R3700" s="5">
        <f t="shared" si="1815"/>
        <v>0</v>
      </c>
      <c r="S3700" s="5">
        <f>VLOOKUP(CONCATENATE($F3700," ",$G3700),AllocFactorMatrix,(S$4+1),FALSE)*$E3702</f>
        <v>0</v>
      </c>
      <c r="T3700" s="5">
        <f>VLOOKUP(CONCATENATE($F3700," ",$G3700),AllocFactorMatrix,(T$4+1),FALSE)*$E3702</f>
        <v>0</v>
      </c>
      <c r="U3700" s="5">
        <f>VLOOKUP(CONCATENATE($F3700," ",$G3700),AllocFactorMatrix,(U$4+1),FALSE)*$E3702</f>
        <v>0</v>
      </c>
      <c r="V3700" s="5">
        <f>VLOOKUP(CONCATENATE($F3700," ",$G3700),AllocFactorMatrix,(V$4+1),FALSE)*$E3702</f>
        <v>0</v>
      </c>
      <c r="W3700" s="5">
        <f t="shared" si="1816"/>
        <v>0</v>
      </c>
      <c r="X3700" s="5">
        <f>VLOOKUP(CONCATENATE($F3700," ",$G3700),AllocFactorMatrix,(X$4+1),FALSE)*$E3702</f>
        <v>0</v>
      </c>
      <c r="Y3700" s="5">
        <f>VLOOKUP(CONCATENATE($F3700," ",$G3700),AllocFactorMatrix,(Y$4+1),FALSE)*$E3702</f>
        <v>0</v>
      </c>
      <c r="Z3700" s="5">
        <f t="shared" si="1811"/>
        <v>0</v>
      </c>
      <c r="AA3700" s="5">
        <f>VLOOKUP(CONCATENATE($F3700," ",$G3700),AllocFactorMatrix,(AA$4+1),FALSE)*$E3702</f>
        <v>0</v>
      </c>
      <c r="AB3700" s="5">
        <f>VLOOKUP(CONCATENATE($F3700," ",$G3700),AllocFactorMatrix,(AB$4+1),FALSE)*$E3702</f>
        <v>0</v>
      </c>
      <c r="AC3700" s="5">
        <f>VLOOKUP(CONCATENATE($F3700," ",$G3700),AllocFactorMatrix,(AC$4+1),FALSE)*$E3702</f>
        <v>0</v>
      </c>
    </row>
    <row r="3701" spans="4:29" hidden="1" outlineLevel="1">
      <c r="E3701" s="48"/>
      <c r="F3701" s="175" t="str">
        <f>F3702</f>
        <v>FUELREV</v>
      </c>
      <c r="G3701" s="52" t="str">
        <f>$G$14</f>
        <v>CUSTOMER</v>
      </c>
      <c r="H3701" s="4">
        <f t="shared" si="1814"/>
        <v>0</v>
      </c>
      <c r="I3701" s="5">
        <f>VLOOKUP(CONCATENATE($F3701," ",$G3701),AllocFactorMatrix,(I$4+1),FALSE)*$E3702</f>
        <v>0</v>
      </c>
      <c r="J3701" s="5">
        <f>VLOOKUP(CONCATENATE($F3701," ",$G3701),AllocFactorMatrix,(J$4+1),FALSE)*$E3702</f>
        <v>0</v>
      </c>
      <c r="K3701" s="5">
        <f>VLOOKUP(CONCATENATE($F3701," ",$G3701),AllocFactorMatrix,(K$4+1),FALSE)*$E3702</f>
        <v>0</v>
      </c>
      <c r="L3701" s="5">
        <f>VLOOKUP(CONCATENATE($F3701," ",$G3701),AllocFactorMatrix,(L$4+1),FALSE)*$E3702</f>
        <v>0</v>
      </c>
      <c r="M3701" s="5">
        <f t="shared" si="1810"/>
        <v>0</v>
      </c>
      <c r="N3701" s="5">
        <f>VLOOKUP(CONCATENATE($F3701," ",$G3701),AllocFactorMatrix,(N$4+1),FALSE)*$E3702</f>
        <v>0</v>
      </c>
      <c r="O3701" s="5">
        <f>VLOOKUP(CONCATENATE($F3701," ",$G3701),AllocFactorMatrix,(O$4+1),FALSE)*$E3702</f>
        <v>0</v>
      </c>
      <c r="P3701" s="5">
        <f>VLOOKUP(CONCATENATE($F3701," ",$G3701),AllocFactorMatrix,(P$4+1),FALSE)*$E3702</f>
        <v>0</v>
      </c>
      <c r="Q3701" s="5">
        <f>VLOOKUP(CONCATENATE($F3701," ",$G3701),AllocFactorMatrix,(Q$4+1),FALSE)*$E3702</f>
        <v>0</v>
      </c>
      <c r="R3701" s="5">
        <f t="shared" si="1815"/>
        <v>0</v>
      </c>
      <c r="S3701" s="5">
        <f>VLOOKUP(CONCATENATE($F3701," ",$G3701),AllocFactorMatrix,(S$4+1),FALSE)*$E3702</f>
        <v>0</v>
      </c>
      <c r="T3701" s="5">
        <f>VLOOKUP(CONCATENATE($F3701," ",$G3701),AllocFactorMatrix,(T$4+1),FALSE)*$E3702</f>
        <v>0</v>
      </c>
      <c r="U3701" s="5">
        <f>VLOOKUP(CONCATENATE($F3701," ",$G3701),AllocFactorMatrix,(U$4+1),FALSE)*$E3702</f>
        <v>0</v>
      </c>
      <c r="V3701" s="5">
        <f>VLOOKUP(CONCATENATE($F3701," ",$G3701),AllocFactorMatrix,(V$4+1),FALSE)*$E3702</f>
        <v>0</v>
      </c>
      <c r="W3701" s="5">
        <f t="shared" si="1816"/>
        <v>0</v>
      </c>
      <c r="X3701" s="5">
        <f>VLOOKUP(CONCATENATE($F3701," ",$G3701),AllocFactorMatrix,(X$4+1),FALSE)*$E3702</f>
        <v>0</v>
      </c>
      <c r="Y3701" s="5">
        <f>VLOOKUP(CONCATENATE($F3701," ",$G3701),AllocFactorMatrix,(Y$4+1),FALSE)*$E3702</f>
        <v>0</v>
      </c>
      <c r="Z3701" s="5">
        <f t="shared" si="1811"/>
        <v>0</v>
      </c>
      <c r="AA3701" s="5">
        <f>VLOOKUP(CONCATENATE($F3701," ",$G3701),AllocFactorMatrix,(AA$4+1),FALSE)*$E3702</f>
        <v>0</v>
      </c>
      <c r="AB3701" s="5">
        <f>VLOOKUP(CONCATENATE($F3701," ",$G3701),AllocFactorMatrix,(AB$4+1),FALSE)*$E3702</f>
        <v>0</v>
      </c>
      <c r="AC3701" s="5">
        <f>VLOOKUP(CONCATENATE($F3701," ",$G3701),AllocFactorMatrix,(AC$4+1),FALSE)*$E3702</f>
        <v>0</v>
      </c>
    </row>
    <row r="3702" spans="4:29" collapsed="1">
      <c r="D3702" s="52" t="s">
        <v>340</v>
      </c>
      <c r="E3702" s="58">
        <v>0</v>
      </c>
      <c r="F3702" s="93" t="s">
        <v>239</v>
      </c>
      <c r="G3702" s="52" t="str">
        <f>$G$15</f>
        <v>TOTAL</v>
      </c>
      <c r="H3702" s="4">
        <f t="shared" si="1814"/>
        <v>0</v>
      </c>
      <c r="I3702" s="5">
        <f>VLOOKUP(CONCATENATE($F3702," ",$G3702),AllocFactorMatrix,(I$4+1),FALSE)*$E3702</f>
        <v>0</v>
      </c>
      <c r="J3702" s="5">
        <f>VLOOKUP(CONCATENATE($F3702," ",$G3702),AllocFactorMatrix,(J$4+1),FALSE)*$E3702</f>
        <v>0</v>
      </c>
      <c r="K3702" s="5">
        <f>VLOOKUP(CONCATENATE($F3702," ",$G3702),AllocFactorMatrix,(K$4+1),FALSE)*$E3702</f>
        <v>0</v>
      </c>
      <c r="L3702" s="5">
        <f>VLOOKUP(CONCATENATE($F3702," ",$G3702),AllocFactorMatrix,(L$4+1),FALSE)*$E3702</f>
        <v>0</v>
      </c>
      <c r="M3702" s="5">
        <f t="shared" si="1810"/>
        <v>0</v>
      </c>
      <c r="N3702" s="5">
        <f>VLOOKUP(CONCATENATE($F3702," ",$G3702),AllocFactorMatrix,(N$4+1),FALSE)*$E3702</f>
        <v>0</v>
      </c>
      <c r="O3702" s="5">
        <f>VLOOKUP(CONCATENATE($F3702," ",$G3702),AllocFactorMatrix,(O$4+1),FALSE)*$E3702</f>
        <v>0</v>
      </c>
      <c r="P3702" s="5">
        <f>VLOOKUP(CONCATENATE($F3702," ",$G3702),AllocFactorMatrix,(P$4+1),FALSE)*$E3702</f>
        <v>0</v>
      </c>
      <c r="Q3702" s="5">
        <f>VLOOKUP(CONCATENATE($F3702," ",$G3702),AllocFactorMatrix,(Q$4+1),FALSE)*$E3702</f>
        <v>0</v>
      </c>
      <c r="R3702" s="5">
        <f t="shared" si="1815"/>
        <v>0</v>
      </c>
      <c r="S3702" s="5">
        <f>VLOOKUP(CONCATENATE($F3702," ",$G3702),AllocFactorMatrix,(S$4+1),FALSE)*$E3702</f>
        <v>0</v>
      </c>
      <c r="T3702" s="5">
        <f>VLOOKUP(CONCATENATE($F3702," ",$G3702),AllocFactorMatrix,(T$4+1),FALSE)*$E3702</f>
        <v>0</v>
      </c>
      <c r="U3702" s="5">
        <f>VLOOKUP(CONCATENATE($F3702," ",$G3702),AllocFactorMatrix,(U$4+1),FALSE)*$E3702</f>
        <v>0</v>
      </c>
      <c r="V3702" s="5">
        <f>VLOOKUP(CONCATENATE($F3702," ",$G3702),AllocFactorMatrix,(V$4+1),FALSE)*$E3702</f>
        <v>0</v>
      </c>
      <c r="W3702" s="5">
        <f t="shared" si="1816"/>
        <v>0</v>
      </c>
      <c r="X3702" s="5">
        <f>VLOOKUP(CONCATENATE($F3702," ",$G3702),AllocFactorMatrix,(X$4+1),FALSE)*$E3702</f>
        <v>0</v>
      </c>
      <c r="Y3702" s="5">
        <f>VLOOKUP(CONCATENATE($F3702," ",$G3702),AllocFactorMatrix,(Y$4+1),FALSE)*$E3702</f>
        <v>0</v>
      </c>
      <c r="Z3702" s="5">
        <f t="shared" si="1811"/>
        <v>0</v>
      </c>
      <c r="AA3702" s="5">
        <f>VLOOKUP(CONCATENATE($F3702," ",$G3702),AllocFactorMatrix,(AA$4+1),FALSE)*$E3702</f>
        <v>0</v>
      </c>
      <c r="AB3702" s="5">
        <f>VLOOKUP(CONCATENATE($F3702," ",$G3702),AllocFactorMatrix,(AB$4+1),FALSE)*$E3702</f>
        <v>0</v>
      </c>
      <c r="AC3702" s="5">
        <f>VLOOKUP(CONCATENATE($F3702," ",$G3702),AllocFactorMatrix,(AC$4+1),FALSE)*$E3702</f>
        <v>0</v>
      </c>
    </row>
    <row r="3703" spans="4:29" hidden="1" outlineLevel="1">
      <c r="E3703" s="48"/>
      <c r="F3703" s="175" t="str">
        <f>F3710</f>
        <v>LABOR_M</v>
      </c>
      <c r="G3703" s="52" t="str">
        <f>$G$8</f>
        <v>PRODUCTION</v>
      </c>
      <c r="H3703" s="4">
        <f t="shared" ca="1" si="1814"/>
        <v>33577.659935180433</v>
      </c>
      <c r="I3703" s="5">
        <f ca="1">VLOOKUP(CONCATENATE($F3703," ",$G3703),AllocFactorMatrix,(I$4+1),FALSE)*$E3710</f>
        <v>17271.877510600716</v>
      </c>
      <c r="J3703" s="5">
        <f ca="1">VLOOKUP(CONCATENATE($F3703," ",$G3703),AllocFactorMatrix,(J$4+1),FALSE)*$E3710</f>
        <v>4027.8044909129489</v>
      </c>
      <c r="K3703" s="5">
        <f ca="1">VLOOKUP(CONCATENATE($F3703," ",$G3703),AllocFactorMatrix,(K$4+1),FALSE)*$E3710</f>
        <v>56.002431444103898</v>
      </c>
      <c r="L3703" s="5">
        <f ca="1">VLOOKUP(CONCATENATE($F3703," ",$G3703),AllocFactorMatrix,(L$4+1),FALSE)*$E3710</f>
        <v>7.7996662444681482</v>
      </c>
      <c r="M3703" s="5">
        <f t="shared" ref="M3703:M3710" ca="1" si="1817">SUBTOTAL(9,J3703:L3703)</f>
        <v>4091.6065886015208</v>
      </c>
      <c r="N3703" s="5">
        <f ca="1">VLOOKUP(CONCATENATE($F3703," ",$G3703),AllocFactorMatrix,(N$4+1),FALSE)*$E3710</f>
        <v>2397.3822495185254</v>
      </c>
      <c r="O3703" s="5">
        <f ca="1">VLOOKUP(CONCATENATE($F3703," ",$G3703),AllocFactorMatrix,(O$4+1),FALSE)*$E3710</f>
        <v>429.59072610769209</v>
      </c>
      <c r="P3703" s="5">
        <f ca="1">VLOOKUP(CONCATENATE($F3703," ",$G3703),AllocFactorMatrix,(P$4+1),FALSE)*$E3710</f>
        <v>87.1166153607317</v>
      </c>
      <c r="Q3703" s="5">
        <f ca="1">VLOOKUP(CONCATENATE($F3703," ",$G3703),AllocFactorMatrix,(Q$4+1),FALSE)*$E3710</f>
        <v>3.3082140722763747</v>
      </c>
      <c r="R3703" s="5">
        <f ca="1">SUBTOTAL(9,N3703:Q3703)</f>
        <v>2917.3978050592259</v>
      </c>
      <c r="S3703" s="5">
        <f ca="1">VLOOKUP(CONCATENATE($F3703," ",$G3703),AllocFactorMatrix,(S$4+1),FALSE)*$E3710</f>
        <v>113.53324545206091</v>
      </c>
      <c r="T3703" s="5">
        <f ca="1">VLOOKUP(CONCATENATE($F3703," ",$G3703),AllocFactorMatrix,(T$4+1),FALSE)*$E3710</f>
        <v>1532.7643733310886</v>
      </c>
      <c r="U3703" s="5">
        <f ca="1">VLOOKUP(CONCATENATE($F3703," ",$G3703),AllocFactorMatrix,(U$4+1),FALSE)*$E3710</f>
        <v>5862.2084306408588</v>
      </c>
      <c r="V3703" s="5">
        <f ca="1">VLOOKUP(CONCATENATE($F3703," ",$G3703),AllocFactorMatrix,(V$4+1),FALSE)*$E3710</f>
        <v>1061.9934273775705</v>
      </c>
      <c r="W3703" s="5">
        <f ca="1">SUBTOTAL(9,S3703:V3703)</f>
        <v>8570.4994768015786</v>
      </c>
      <c r="X3703" s="5">
        <f ca="1">VLOOKUP(CONCATENATE($F3703," ",$G3703),AllocFactorMatrix,(X$4+1),FALSE)*$E3710</f>
        <v>657.98460734155674</v>
      </c>
      <c r="Y3703" s="5">
        <f ca="1">VLOOKUP(CONCATENATE($F3703," ",$G3703),AllocFactorMatrix,(Y$4+1),FALSE)*$E3710</f>
        <v>13.141640268890388</v>
      </c>
      <c r="Z3703" s="5">
        <f t="shared" ref="Z3703:Z3710" ca="1" si="1818">SUBTOTAL(9,X3703:Y3703)</f>
        <v>671.12624761044708</v>
      </c>
      <c r="AA3703" s="5">
        <f ca="1">VLOOKUP(CONCATENATE($F3703," ",$G3703),AllocFactorMatrix,(AA$4+1),FALSE)*$E3710</f>
        <v>8.6798814606634771</v>
      </c>
      <c r="AB3703" s="5">
        <f ca="1">VLOOKUP(CONCATENATE($F3703," ",$G3703),AllocFactorMatrix,(AB$4+1),FALSE)*$E3710</f>
        <v>38.560975448970957</v>
      </c>
      <c r="AC3703" s="5">
        <f ca="1">VLOOKUP(CONCATENATE($F3703," ",$G3703),AllocFactorMatrix,(AC$4+1),FALSE)*$E3710</f>
        <v>7.9114495972954249</v>
      </c>
    </row>
    <row r="3704" spans="4:29" hidden="1" outlineLevel="1">
      <c r="E3704" s="48"/>
      <c r="F3704" s="175" t="str">
        <f>F3710</f>
        <v>LABOR_M</v>
      </c>
      <c r="G3704" s="52" t="str">
        <f>$G$9</f>
        <v>BULKTRAN</v>
      </c>
      <c r="H3704" s="4">
        <f t="shared" ca="1" si="1814"/>
        <v>5204.8028876061353</v>
      </c>
      <c r="I3704" s="5">
        <f ca="1">VLOOKUP(CONCATENATE($F3704," ",$G3704),AllocFactorMatrix,(I$4+1),FALSE)*$E3710</f>
        <v>2677.2776338522071</v>
      </c>
      <c r="J3704" s="5">
        <f ca="1">VLOOKUP(CONCATENATE($F3704," ",$G3704),AllocFactorMatrix,(J$4+1),FALSE)*$E3710</f>
        <v>624.34155582867436</v>
      </c>
      <c r="K3704" s="5">
        <f ca="1">VLOOKUP(CONCATENATE($F3704," ",$G3704),AllocFactorMatrix,(K$4+1),FALSE)*$E3710</f>
        <v>8.6808198503386862</v>
      </c>
      <c r="L3704" s="5">
        <f ca="1">VLOOKUP(CONCATENATE($F3704," ",$G3704),AllocFactorMatrix,(L$4+1),FALSE)*$E3710</f>
        <v>1.209009962872321</v>
      </c>
      <c r="M3704" s="5">
        <f t="shared" ca="1" si="1817"/>
        <v>634.23138564188537</v>
      </c>
      <c r="N3704" s="5">
        <f ca="1">VLOOKUP(CONCATENATE($F3704," ",$G3704),AllocFactorMatrix,(N$4+1),FALSE)*$E3710</f>
        <v>371.6132118520905</v>
      </c>
      <c r="O3704" s="5">
        <f ca="1">VLOOKUP(CONCATENATE($F3704," ",$G3704),AllocFactorMatrix,(O$4+1),FALSE)*$E3710</f>
        <v>66.589960588393211</v>
      </c>
      <c r="P3704" s="5">
        <f ca="1">VLOOKUP(CONCATENATE($F3704," ",$G3704),AllocFactorMatrix,(P$4+1),FALSE)*$E3710</f>
        <v>13.503764469093987</v>
      </c>
      <c r="Q3704" s="5">
        <f ca="1">VLOOKUP(CONCATENATE($F3704," ",$G3704),AllocFactorMatrix,(Q$4+1),FALSE)*$E3710</f>
        <v>0.51279934901487279</v>
      </c>
      <c r="R3704" s="5">
        <f t="shared" ref="R3704:R3710" ca="1" si="1819">SUBTOTAL(9,N3704:Q3704)</f>
        <v>452.2197362585926</v>
      </c>
      <c r="S3704" s="5">
        <f ca="1">VLOOKUP(CONCATENATE($F3704," ",$G3704),AllocFactorMatrix,(S$4+1),FALSE)*$E3710</f>
        <v>17.598551087506145</v>
      </c>
      <c r="T3704" s="5">
        <f ca="1">VLOOKUP(CONCATENATE($F3704," ",$G3704),AllocFactorMatrix,(T$4+1),FALSE)*$E3710</f>
        <v>237.59060195778875</v>
      </c>
      <c r="U3704" s="5">
        <f ca="1">VLOOKUP(CONCATENATE($F3704," ",$G3704),AllocFactorMatrix,(U$4+1),FALSE)*$E3710</f>
        <v>908.68867653223663</v>
      </c>
      <c r="V3704" s="5">
        <f ca="1">VLOOKUP(CONCATENATE($F3704," ",$G3704),AllocFactorMatrix,(V$4+1),FALSE)*$E3710</f>
        <v>164.61738155976155</v>
      </c>
      <c r="W3704" s="5">
        <f t="shared" ref="W3704:W3710" ca="1" si="1820">SUBTOTAL(9,S3704:V3704)</f>
        <v>1328.4952111372929</v>
      </c>
      <c r="X3704" s="5">
        <f ca="1">VLOOKUP(CONCATENATE($F3704," ",$G3704),AllocFactorMatrix,(X$4+1),FALSE)*$E3710</f>
        <v>101.99281876410835</v>
      </c>
      <c r="Y3704" s="5">
        <f ca="1">VLOOKUP(CONCATENATE($F3704," ",$G3704),AllocFactorMatrix,(Y$4+1),FALSE)*$E3710</f>
        <v>2.0370581914118771</v>
      </c>
      <c r="Z3704" s="5">
        <f t="shared" ca="1" si="1818"/>
        <v>104.02987695552022</v>
      </c>
      <c r="AA3704" s="5">
        <f ca="1">VLOOKUP(CONCATENATE($F3704," ",$G3704),AllocFactorMatrix,(AA$4+1),FALSE)*$E3710</f>
        <v>1.3454502838420452</v>
      </c>
      <c r="AB3704" s="5">
        <f ca="1">VLOOKUP(CONCATENATE($F3704," ",$G3704),AllocFactorMatrix,(AB$4+1),FALSE)*$E3710</f>
        <v>5.9772562100264333</v>
      </c>
      <c r="AC3704" s="5">
        <f ca="1">VLOOKUP(CONCATENATE($F3704," ",$G3704),AllocFactorMatrix,(AC$4+1),FALSE)*$E3710</f>
        <v>1.226337266761419</v>
      </c>
    </row>
    <row r="3705" spans="4:29" hidden="1" outlineLevel="1">
      <c r="E3705" s="48"/>
      <c r="F3705" s="175" t="str">
        <f>F3710</f>
        <v>LABOR_M</v>
      </c>
      <c r="G3705" s="52" t="str">
        <f>$G$10</f>
        <v>SUBTRAN</v>
      </c>
      <c r="H3705" s="4">
        <f t="shared" ca="1" si="1814"/>
        <v>1442.4549509713036</v>
      </c>
      <c r="I3705" s="5">
        <f ca="1">VLOOKUP(CONCATENATE($F3705," ",$G3705),AllocFactorMatrix,(I$4+1),FALSE)*$E3710</f>
        <v>737.02720568840618</v>
      </c>
      <c r="J3705" s="5">
        <f ca="1">VLOOKUP(CONCATENATE($F3705," ",$G3705),AllocFactorMatrix,(J$4+1),FALSE)*$E3710</f>
        <v>172.77162771939058</v>
      </c>
      <c r="K3705" s="5">
        <f ca="1">VLOOKUP(CONCATENATE($F3705," ",$G3705),AllocFactorMatrix,(K$4+1),FALSE)*$E3710</f>
        <v>2.4135526441142563</v>
      </c>
      <c r="L3705" s="5">
        <f ca="1">VLOOKUP(CONCATENATE($F3705," ",$G3705),AllocFactorMatrix,(L$4+1),FALSE)*$E3710</f>
        <v>0.4368418146118036</v>
      </c>
      <c r="M3705" s="5">
        <f t="shared" ca="1" si="1817"/>
        <v>175.62202217811662</v>
      </c>
      <c r="N3705" s="5">
        <f ca="1">VLOOKUP(CONCATENATE($F3705," ",$G3705),AllocFactorMatrix,(N$4+1),FALSE)*$E3710</f>
        <v>99.849639369300093</v>
      </c>
      <c r="O3705" s="5">
        <f ca="1">VLOOKUP(CONCATENATE($F3705," ",$G3705),AllocFactorMatrix,(O$4+1),FALSE)*$E3710</f>
        <v>17.942478547778173</v>
      </c>
      <c r="P3705" s="5">
        <f ca="1">VLOOKUP(CONCATENATE($F3705," ",$G3705),AllocFactorMatrix,(P$4+1),FALSE)*$E3710</f>
        <v>4.7097622822645686</v>
      </c>
      <c r="Q3705" s="5">
        <f ca="1">VLOOKUP(CONCATENATE($F3705," ",$G3705),AllocFactorMatrix,(Q$4+1),FALSE)*$E3710</f>
        <v>0</v>
      </c>
      <c r="R3705" s="5">
        <f t="shared" ca="1" si="1819"/>
        <v>122.50188019934282</v>
      </c>
      <c r="S3705" s="5">
        <f ca="1">VLOOKUP(CONCATENATE($F3705," ",$G3705),AllocFactorMatrix,(S$4+1),FALSE)*$E3710</f>
        <v>4.5006460148640981</v>
      </c>
      <c r="T3705" s="5">
        <f ca="1">VLOOKUP(CONCATENATE($F3705," ",$G3705),AllocFactorMatrix,(T$4+1),FALSE)*$E3710</f>
        <v>63.148427773085814</v>
      </c>
      <c r="U3705" s="5">
        <f ca="1">VLOOKUP(CONCATENATE($F3705," ",$G3705),AllocFactorMatrix,(U$4+1),FALSE)*$E3710</f>
        <v>311.37046080360409</v>
      </c>
      <c r="V3705" s="5">
        <f ca="1">VLOOKUP(CONCATENATE($F3705," ",$G3705),AllocFactorMatrix,(V$4+1),FALSE)*$E3710</f>
        <v>0</v>
      </c>
      <c r="W3705" s="5">
        <f t="shared" ca="1" si="1820"/>
        <v>379.01953459155402</v>
      </c>
      <c r="X3705" s="5">
        <f ca="1">VLOOKUP(CONCATENATE($F3705," ",$G3705),AllocFactorMatrix,(X$4+1),FALSE)*$E3710</f>
        <v>27.370800554293986</v>
      </c>
      <c r="Y3705" s="5">
        <f ca="1">VLOOKUP(CONCATENATE($F3705," ",$G3705),AllocFactorMatrix,(Y$4+1),FALSE)*$E3710</f>
        <v>0.54956508577226271</v>
      </c>
      <c r="Z3705" s="5">
        <f t="shared" ca="1" si="1818"/>
        <v>27.920365640066247</v>
      </c>
      <c r="AA3705" s="5">
        <f ca="1">VLOOKUP(CONCATENATE($F3705," ",$G3705),AllocFactorMatrix,(AA$4+1),FALSE)*$E3710</f>
        <v>0.363942673816889</v>
      </c>
      <c r="AB3705" s="5">
        <f ca="1">VLOOKUP(CONCATENATE($F3705," ",$G3705),AllocFactorMatrix,(AB$4+1),FALSE)*$E3710</f>
        <v>0</v>
      </c>
      <c r="AC3705" s="5">
        <f ca="1">VLOOKUP(CONCATENATE($F3705," ",$G3705),AllocFactorMatrix,(AC$4+1),FALSE)*$E3710</f>
        <v>0</v>
      </c>
    </row>
    <row r="3706" spans="4:29" hidden="1" outlineLevel="1">
      <c r="E3706" s="48"/>
      <c r="F3706" s="175" t="str">
        <f>F3710</f>
        <v>LABOR_M</v>
      </c>
      <c r="G3706" s="52" t="str">
        <f>$G$11</f>
        <v>DISTPRI</v>
      </c>
      <c r="H3706" s="4">
        <f t="shared" ca="1" si="1814"/>
        <v>11782.807525515474</v>
      </c>
      <c r="I3706" s="5">
        <f ca="1">VLOOKUP(CONCATENATE($F3706," ",$G3706),AllocFactorMatrix,(I$4+1),FALSE)*$E3710</f>
        <v>7715.4656486818831</v>
      </c>
      <c r="J3706" s="5">
        <f ca="1">VLOOKUP(CONCATENATE($F3706," ",$G3706),AllocFactorMatrix,(J$4+1),FALSE)*$E3710</f>
        <v>1805.716752079122</v>
      </c>
      <c r="K3706" s="5">
        <f ca="1">VLOOKUP(CONCATENATE($F3706," ",$G3706),AllocFactorMatrix,(K$4+1),FALSE)*$E3710</f>
        <v>25.221801739352166</v>
      </c>
      <c r="L3706" s="5">
        <f ca="1">VLOOKUP(CONCATENATE($F3706," ",$G3706),AllocFactorMatrix,(L$4+1),FALSE)*$E3710</f>
        <v>0</v>
      </c>
      <c r="M3706" s="5">
        <f t="shared" ca="1" si="1817"/>
        <v>1830.9385538184742</v>
      </c>
      <c r="N3706" s="5">
        <f ca="1">VLOOKUP(CONCATENATE($F3706," ",$G3706),AllocFactorMatrix,(N$4+1),FALSE)*$E3710</f>
        <v>1048.2539970977998</v>
      </c>
      <c r="O3706" s="5">
        <f ca="1">VLOOKUP(CONCATENATE($F3706," ",$G3706),AllocFactorMatrix,(O$4+1),FALSE)*$E3710</f>
        <v>188.34943033866634</v>
      </c>
      <c r="P3706" s="5">
        <f ca="1">VLOOKUP(CONCATENATE($F3706," ",$G3706),AllocFactorMatrix,(P$4+1),FALSE)*$E3710</f>
        <v>0</v>
      </c>
      <c r="Q3706" s="5">
        <f ca="1">VLOOKUP(CONCATENATE($F3706," ",$G3706),AllocFactorMatrix,(Q$4+1),FALSE)*$E3710</f>
        <v>0</v>
      </c>
      <c r="R3706" s="5">
        <f t="shared" ca="1" si="1819"/>
        <v>1236.6034274364661</v>
      </c>
      <c r="S3706" s="5">
        <f ca="1">VLOOKUP(CONCATENATE($F3706," ",$G3706),AllocFactorMatrix,(S$4+1),FALSE)*$E3710</f>
        <v>47.398646378290934</v>
      </c>
      <c r="T3706" s="5">
        <f ca="1">VLOOKUP(CONCATENATE($F3706," ",$G3706),AllocFactorMatrix,(T$4+1),FALSE)*$E3710</f>
        <v>655.42197966970173</v>
      </c>
      <c r="U3706" s="5">
        <f ca="1">VLOOKUP(CONCATENATE($F3706," ",$G3706),AllocFactorMatrix,(U$4+1),FALSE)*$E3710</f>
        <v>0</v>
      </c>
      <c r="V3706" s="5">
        <f ca="1">VLOOKUP(CONCATENATE($F3706," ",$G3706),AllocFactorMatrix,(V$4+1),FALSE)*$E3710</f>
        <v>0</v>
      </c>
      <c r="W3706" s="5">
        <f t="shared" ca="1" si="1820"/>
        <v>702.82062604799262</v>
      </c>
      <c r="X3706" s="5">
        <f ca="1">VLOOKUP(CONCATENATE($F3706," ",$G3706),AllocFactorMatrix,(X$4+1),FALSE)*$E3710</f>
        <v>287.42258427304023</v>
      </c>
      <c r="Y3706" s="5">
        <f ca="1">VLOOKUP(CONCATENATE($F3706," ",$G3706),AllocFactorMatrix,(Y$4+1),FALSE)*$E3710</f>
        <v>5.7690245345488025</v>
      </c>
      <c r="Z3706" s="5">
        <f t="shared" ca="1" si="1818"/>
        <v>293.19160880758903</v>
      </c>
      <c r="AA3706" s="5">
        <f ca="1">VLOOKUP(CONCATENATE($F3706," ",$G3706),AllocFactorMatrix,(AA$4+1),FALSE)*$E3710</f>
        <v>3.7876607230666752</v>
      </c>
      <c r="AB3706" s="5">
        <f ca="1">VLOOKUP(CONCATENATE($F3706," ",$G3706),AllocFactorMatrix,(AB$4+1),FALSE)*$E3710</f>
        <v>0</v>
      </c>
      <c r="AC3706" s="5">
        <f ca="1">VLOOKUP(CONCATENATE($F3706," ",$G3706),AllocFactorMatrix,(AC$4+1),FALSE)*$E3710</f>
        <v>0</v>
      </c>
    </row>
    <row r="3707" spans="4:29" hidden="1" outlineLevel="1">
      <c r="E3707" s="48"/>
      <c r="F3707" s="175" t="str">
        <f>F3710</f>
        <v>LABOR_M</v>
      </c>
      <c r="G3707" s="52" t="str">
        <f>$G$12</f>
        <v>DISTSEC</v>
      </c>
      <c r="H3707" s="4">
        <f t="shared" ca="1" si="1814"/>
        <v>4668.0307870056131</v>
      </c>
      <c r="I3707" s="5">
        <f ca="1">VLOOKUP(CONCATENATE($F3707," ",$G3707),AllocFactorMatrix,(I$4+1),FALSE)*$E3710</f>
        <v>3464.1693794982239</v>
      </c>
      <c r="J3707" s="5">
        <f ca="1">VLOOKUP(CONCATENATE($F3707," ",$G3707),AllocFactorMatrix,(J$4+1),FALSE)*$E3710</f>
        <v>698.53131609869433</v>
      </c>
      <c r="K3707" s="5">
        <f ca="1">VLOOKUP(CONCATENATE($F3707," ",$G3707),AllocFactorMatrix,(K$4+1),FALSE)*$E3710</f>
        <v>0</v>
      </c>
      <c r="L3707" s="5">
        <f ca="1">VLOOKUP(CONCATENATE($F3707," ",$G3707),AllocFactorMatrix,(L$4+1),FALSE)*$E3710</f>
        <v>0</v>
      </c>
      <c r="M3707" s="5">
        <f t="shared" ca="1" si="1817"/>
        <v>698.53131609869433</v>
      </c>
      <c r="N3707" s="5">
        <f ca="1">VLOOKUP(CONCATENATE($F3707," ",$G3707),AllocFactorMatrix,(N$4+1),FALSE)*$E3710</f>
        <v>349.15073578619609</v>
      </c>
      <c r="O3707" s="5">
        <f ca="1">VLOOKUP(CONCATENATE($F3707," ",$G3707),AllocFactorMatrix,(O$4+1),FALSE)*$E3710</f>
        <v>0</v>
      </c>
      <c r="P3707" s="5">
        <f ca="1">VLOOKUP(CONCATENATE($F3707," ",$G3707),AllocFactorMatrix,(P$4+1),FALSE)*$E3710</f>
        <v>0</v>
      </c>
      <c r="Q3707" s="5">
        <f ca="1">VLOOKUP(CONCATENATE($F3707," ",$G3707),AllocFactorMatrix,(Q$4+1),FALSE)*$E3710</f>
        <v>0</v>
      </c>
      <c r="R3707" s="5">
        <f t="shared" ca="1" si="1819"/>
        <v>349.15073578619609</v>
      </c>
      <c r="S3707" s="5">
        <f ca="1">VLOOKUP(CONCATENATE($F3707," ",$G3707),AllocFactorMatrix,(S$4+1),FALSE)*$E3710</f>
        <v>13.050437000789016</v>
      </c>
      <c r="T3707" s="5">
        <f ca="1">VLOOKUP(CONCATENATE($F3707," ",$G3707),AllocFactorMatrix,(T$4+1),FALSE)*$E3710</f>
        <v>0</v>
      </c>
      <c r="U3707" s="5">
        <f ca="1">VLOOKUP(CONCATENATE($F3707," ",$G3707),AllocFactorMatrix,(U$4+1),FALSE)*$E3710</f>
        <v>0</v>
      </c>
      <c r="V3707" s="5">
        <f ca="1">VLOOKUP(CONCATENATE($F3707," ",$G3707),AllocFactorMatrix,(V$4+1),FALSE)*$E3710</f>
        <v>0</v>
      </c>
      <c r="W3707" s="5">
        <f t="shared" ca="1" si="1820"/>
        <v>13.050437000789016</v>
      </c>
      <c r="X3707" s="5">
        <f ca="1">VLOOKUP(CONCATENATE($F3707," ",$G3707),AllocFactorMatrix,(X$4+1),FALSE)*$E3710</f>
        <v>98.626962249682066</v>
      </c>
      <c r="Y3707" s="5">
        <f ca="1">VLOOKUP(CONCATENATE($F3707," ",$G3707),AllocFactorMatrix,(Y$4+1),FALSE)*$E3710</f>
        <v>0</v>
      </c>
      <c r="Z3707" s="5">
        <f t="shared" ca="1" si="1818"/>
        <v>98.626962249682066</v>
      </c>
      <c r="AA3707" s="5">
        <f ca="1">VLOOKUP(CONCATENATE($F3707," ",$G3707),AllocFactorMatrix,(AA$4+1),FALSE)*$E3710</f>
        <v>1.1661229643284665</v>
      </c>
      <c r="AB3707" s="5">
        <f ca="1">VLOOKUP(CONCATENATE($F3707," ",$G3707),AllocFactorMatrix,(AB$4+1),FALSE)*$E3710</f>
        <v>35.892926835373871</v>
      </c>
      <c r="AC3707" s="5">
        <f ca="1">VLOOKUP(CONCATENATE($F3707," ",$G3707),AllocFactorMatrix,(AC$4+1),FALSE)*$E3710</f>
        <v>7.4429065723225598</v>
      </c>
    </row>
    <row r="3708" spans="4:29" hidden="1" outlineLevel="1">
      <c r="E3708" s="48"/>
      <c r="F3708" s="175" t="str">
        <f>F3710</f>
        <v>LABOR_M</v>
      </c>
      <c r="G3708" s="52" t="str">
        <f>$G$13</f>
        <v>ENERGY</v>
      </c>
      <c r="H3708" s="4">
        <f t="shared" ca="1" si="1814"/>
        <v>13430.169805370224</v>
      </c>
      <c r="I3708" s="5">
        <f ca="1">VLOOKUP(CONCATENATE($F3708," ",$G3708),AllocFactorMatrix,(I$4+1),FALSE)*$E3710</f>
        <v>5255.0402322224427</v>
      </c>
      <c r="J3708" s="5">
        <f ca="1">VLOOKUP(CONCATENATE($F3708," ",$G3708),AllocFactorMatrix,(J$4+1),FALSE)*$E3710</f>
        <v>1516.0638599986253</v>
      </c>
      <c r="K3708" s="5">
        <f ca="1">VLOOKUP(CONCATENATE($F3708," ",$G3708),AllocFactorMatrix,(K$4+1),FALSE)*$E3710</f>
        <v>21.13069424455761</v>
      </c>
      <c r="L3708" s="5">
        <f ca="1">VLOOKUP(CONCATENATE($F3708," ",$G3708),AllocFactorMatrix,(L$4+1),FALSE)*$E3710</f>
        <v>2.9540531468860185</v>
      </c>
      <c r="M3708" s="5">
        <f t="shared" ca="1" si="1817"/>
        <v>1540.1486073900689</v>
      </c>
      <c r="N3708" s="5">
        <f ca="1">VLOOKUP(CONCATENATE($F3708," ",$G3708),AllocFactorMatrix,(N$4+1),FALSE)*$E3710</f>
        <v>983.65909798905284</v>
      </c>
      <c r="O3708" s="5">
        <f ca="1">VLOOKUP(CONCATENATE($F3708," ",$G3708),AllocFactorMatrix,(O$4+1),FALSE)*$E3710</f>
        <v>175.42474576313035</v>
      </c>
      <c r="P3708" s="5">
        <f ca="1">VLOOKUP(CONCATENATE($F3708," ",$G3708),AllocFactorMatrix,(P$4+1),FALSE)*$E3710</f>
        <v>35.722902561884048</v>
      </c>
      <c r="Q3708" s="5">
        <f ca="1">VLOOKUP(CONCATENATE($F3708," ",$G3708),AllocFactorMatrix,(Q$4+1),FALSE)*$E3710</f>
        <v>1.3492661194683557</v>
      </c>
      <c r="R3708" s="5">
        <f t="shared" ca="1" si="1819"/>
        <v>1196.1560124335356</v>
      </c>
      <c r="S3708" s="5">
        <f ca="1">VLOOKUP(CONCATENATE($F3708," ",$G3708),AllocFactorMatrix,(S$4+1),FALSE)*$E3710</f>
        <v>51.514244842963272</v>
      </c>
      <c r="T3708" s="5">
        <f ca="1">VLOOKUP(CONCATENATE($F3708," ",$G3708),AllocFactorMatrix,(T$4+1),FALSE)*$E3710</f>
        <v>814.45000561467316</v>
      </c>
      <c r="U3708" s="5">
        <f ca="1">VLOOKUP(CONCATENATE($F3708," ",$G3708),AllocFactorMatrix,(U$4+1),FALSE)*$E3710</f>
        <v>3502.8169180639925</v>
      </c>
      <c r="V3708" s="5">
        <f ca="1">VLOOKUP(CONCATENATE($F3708," ",$G3708),AllocFactorMatrix,(V$4+1),FALSE)*$E3710</f>
        <v>658.91644830343159</v>
      </c>
      <c r="W3708" s="5">
        <f t="shared" ca="1" si="1820"/>
        <v>5027.6976168250612</v>
      </c>
      <c r="X3708" s="5">
        <f ca="1">VLOOKUP(CONCATENATE($F3708," ",$G3708),AllocFactorMatrix,(X$4+1),FALSE)*$E3710</f>
        <v>270.20140315935959</v>
      </c>
      <c r="Y3708" s="5">
        <f ca="1">VLOOKUP(CONCATENATE($F3708," ",$G3708),AllocFactorMatrix,(Y$4+1),FALSE)*$E3710</f>
        <v>5.4215372554743331</v>
      </c>
      <c r="Z3708" s="5">
        <f t="shared" ca="1" si="1818"/>
        <v>275.62294041483392</v>
      </c>
      <c r="AA3708" s="5">
        <f ca="1">VLOOKUP(CONCATENATE($F3708," ",$G3708),AllocFactorMatrix,(AA$4+1),FALSE)*$E3710</f>
        <v>4.8360344803151545</v>
      </c>
      <c r="AB3708" s="5">
        <f ca="1">VLOOKUP(CONCATENATE($F3708," ",$G3708),AllocFactorMatrix,(AB$4+1),FALSE)*$E3710</f>
        <v>108.32551610993831</v>
      </c>
      <c r="AC3708" s="5">
        <f ca="1">VLOOKUP(CONCATENATE($F3708," ",$G3708),AllocFactorMatrix,(AC$4+1),FALSE)*$E3710</f>
        <v>22.342845494028342</v>
      </c>
    </row>
    <row r="3709" spans="4:29" hidden="1" outlineLevel="1">
      <c r="E3709" s="48"/>
      <c r="F3709" s="175" t="str">
        <f>F3710</f>
        <v>LABOR_M</v>
      </c>
      <c r="G3709" s="52" t="str">
        <f>$G$14</f>
        <v>CUSTOMER</v>
      </c>
      <c r="H3709" s="4">
        <f t="shared" ca="1" si="1814"/>
        <v>8888.0741083508528</v>
      </c>
      <c r="I3709" s="5">
        <f ca="1">VLOOKUP(CONCATENATE($F3709," ",$G3709),AllocFactorMatrix,(I$4+1),FALSE)*$E3710</f>
        <v>6862.7514003633223</v>
      </c>
      <c r="J3709" s="5">
        <f ca="1">VLOOKUP(CONCATENATE($F3709," ",$G3709),AllocFactorMatrix,(J$4+1),FALSE)*$E3710</f>
        <v>1389.6460670461593</v>
      </c>
      <c r="K3709" s="5">
        <f ca="1">VLOOKUP(CONCATENATE($F3709," ",$G3709),AllocFactorMatrix,(K$4+1),FALSE)*$E3710</f>
        <v>35.519605681341197</v>
      </c>
      <c r="L3709" s="5">
        <f ca="1">VLOOKUP(CONCATENATE($F3709," ",$G3709),AllocFactorMatrix,(L$4+1),FALSE)*$E3710</f>
        <v>5.7268667590297211</v>
      </c>
      <c r="M3709" s="5">
        <f t="shared" ca="1" si="1817"/>
        <v>1430.89253948653</v>
      </c>
      <c r="N3709" s="5">
        <f ca="1">VLOOKUP(CONCATENATE($F3709," ",$G3709),AllocFactorMatrix,(N$4+1),FALSE)*$E3710</f>
        <v>56.98884517486205</v>
      </c>
      <c r="O3709" s="5">
        <f ca="1">VLOOKUP(CONCATENATE($F3709," ",$G3709),AllocFactorMatrix,(O$4+1),FALSE)*$E3710</f>
        <v>13.763942592922048</v>
      </c>
      <c r="P3709" s="5">
        <f ca="1">VLOOKUP(CONCATENATE($F3709," ",$G3709),AllocFactorMatrix,(P$4+1),FALSE)*$E3710</f>
        <v>14.011170411475863</v>
      </c>
      <c r="Q3709" s="5">
        <f ca="1">VLOOKUP(CONCATENATE($F3709," ",$G3709),AllocFactorMatrix,(Q$4+1),FALSE)*$E3710</f>
        <v>1.7307072166018811</v>
      </c>
      <c r="R3709" s="5">
        <f t="shared" ca="1" si="1819"/>
        <v>86.494665395861844</v>
      </c>
      <c r="S3709" s="5">
        <f ca="1">VLOOKUP(CONCATENATE($F3709," ",$G3709),AllocFactorMatrix,(S$4+1),FALSE)*$E3710</f>
        <v>0.43311929748318279</v>
      </c>
      <c r="T3709" s="5">
        <f ca="1">VLOOKUP(CONCATENATE($F3709," ",$G3709),AllocFactorMatrix,(T$4+1),FALSE)*$E3710</f>
        <v>10.006456151547868</v>
      </c>
      <c r="U3709" s="5">
        <f ca="1">VLOOKUP(CONCATENATE($F3709," ",$G3709),AllocFactorMatrix,(U$4+1),FALSE)*$E3710</f>
        <v>23.536139447445024</v>
      </c>
      <c r="V3709" s="5">
        <f ca="1">VLOOKUP(CONCATENATE($F3709," ",$G3709),AllocFactorMatrix,(V$4+1),FALSE)*$E3710</f>
        <v>6.9305342471740428</v>
      </c>
      <c r="W3709" s="5">
        <f t="shared" ca="1" si="1820"/>
        <v>40.906249143650122</v>
      </c>
      <c r="X3709" s="5">
        <f ca="1">VLOOKUP(CONCATENATE($F3709," ",$G3709),AllocFactorMatrix,(X$4+1),FALSE)*$E3710</f>
        <v>12.627702674684432</v>
      </c>
      <c r="Y3709" s="5">
        <f ca="1">VLOOKUP(CONCATENATE($F3709," ",$G3709),AllocFactorMatrix,(Y$4+1),FALSE)*$E3710</f>
        <v>0.18863555560874723</v>
      </c>
      <c r="Z3709" s="5">
        <f t="shared" ca="1" si="1818"/>
        <v>12.81633823029318</v>
      </c>
      <c r="AA3709" s="5">
        <f ca="1">VLOOKUP(CONCATENATE($F3709," ",$G3709),AllocFactorMatrix,(AA$4+1),FALSE)*$E3710</f>
        <v>1.0279959373289504</v>
      </c>
      <c r="AB3709" s="5">
        <f ca="1">VLOOKUP(CONCATENATE($F3709," ",$G3709),AllocFactorMatrix,(AB$4+1),FALSE)*$E3710</f>
        <v>373.51764484981203</v>
      </c>
      <c r="AC3709" s="5">
        <f ca="1">VLOOKUP(CONCATENATE($F3709," ",$G3709),AllocFactorMatrix,(AC$4+1),FALSE)*$E3710</f>
        <v>79.667274944048373</v>
      </c>
    </row>
    <row r="3710" spans="4:29" collapsed="1">
      <c r="D3710" s="52" t="s">
        <v>254</v>
      </c>
      <c r="E3710" s="92">
        <v>78994</v>
      </c>
      <c r="F3710" s="93" t="s">
        <v>69</v>
      </c>
      <c r="G3710" s="52" t="str">
        <f>$G$15</f>
        <v>TOTAL</v>
      </c>
      <c r="H3710" s="4">
        <f t="shared" ca="1" si="1814"/>
        <v>78994.000000000029</v>
      </c>
      <c r="I3710" s="5">
        <f ca="1">VLOOKUP(CONCATENATE($F3710," ",$G3710),AllocFactorMatrix,(I$4+1),FALSE)*$E3710</f>
        <v>43983.609010907203</v>
      </c>
      <c r="J3710" s="5">
        <f ca="1">VLOOKUP(CONCATENATE($F3710," ",$G3710),AllocFactorMatrix,(J$4+1),FALSE)*$E3710</f>
        <v>10234.875669683615</v>
      </c>
      <c r="K3710" s="5">
        <f ca="1">VLOOKUP(CONCATENATE($F3710," ",$G3710),AllocFactorMatrix,(K$4+1),FALSE)*$E3710</f>
        <v>148.96890560380783</v>
      </c>
      <c r="L3710" s="5">
        <f ca="1">VLOOKUP(CONCATENATE($F3710," ",$G3710),AllocFactorMatrix,(L$4+1),FALSE)*$E3710</f>
        <v>18.126437927868015</v>
      </c>
      <c r="M3710" s="5">
        <f t="shared" ca="1" si="1817"/>
        <v>10401.97101321529</v>
      </c>
      <c r="N3710" s="5">
        <f ca="1">VLOOKUP(CONCATENATE($F3710," ",$G3710),AllocFactorMatrix,(N$4+1),FALSE)*$E3710</f>
        <v>5306.8977767878268</v>
      </c>
      <c r="O3710" s="5">
        <f ca="1">VLOOKUP(CONCATENATE($F3710," ",$G3710),AllocFactorMatrix,(O$4+1),FALSE)*$E3710</f>
        <v>891.66128393858207</v>
      </c>
      <c r="P3710" s="5">
        <f ca="1">VLOOKUP(CONCATENATE($F3710," ",$G3710),AllocFactorMatrix,(P$4+1),FALSE)*$E3710</f>
        <v>155.06421508545014</v>
      </c>
      <c r="Q3710" s="5">
        <f ca="1">VLOOKUP(CONCATENATE($F3710," ",$G3710),AllocFactorMatrix,(Q$4+1),FALSE)*$E3710</f>
        <v>6.9009867573614851</v>
      </c>
      <c r="R3710" s="5">
        <f t="shared" ca="1" si="1819"/>
        <v>6360.5242625692208</v>
      </c>
      <c r="S3710" s="5">
        <f ca="1">VLOOKUP(CONCATENATE($F3710," ",$G3710),AllocFactorMatrix,(S$4+1),FALSE)*$E3710</f>
        <v>248.02889007395754</v>
      </c>
      <c r="T3710" s="5">
        <f ca="1">VLOOKUP(CONCATENATE($F3710," ",$G3710),AllocFactorMatrix,(T$4+1),FALSE)*$E3710</f>
        <v>3313.381844497886</v>
      </c>
      <c r="U3710" s="5">
        <f ca="1">VLOOKUP(CONCATENATE($F3710," ",$G3710),AllocFactorMatrix,(U$4+1),FALSE)*$E3710</f>
        <v>10608.620625488136</v>
      </c>
      <c r="V3710" s="5">
        <f ca="1">VLOOKUP(CONCATENATE($F3710," ",$G3710),AllocFactorMatrix,(V$4+1),FALSE)*$E3710</f>
        <v>1892.4577914879378</v>
      </c>
      <c r="W3710" s="5">
        <f t="shared" ca="1" si="1820"/>
        <v>16062.489151547918</v>
      </c>
      <c r="X3710" s="5">
        <f ca="1">VLOOKUP(CONCATENATE($F3710," ",$G3710),AllocFactorMatrix,(X$4+1),FALSE)*$E3710</f>
        <v>1456.2268790167254</v>
      </c>
      <c r="Y3710" s="5">
        <f ca="1">VLOOKUP(CONCATENATE($F3710," ",$G3710),AllocFactorMatrix,(Y$4+1),FALSE)*$E3710</f>
        <v>27.10746089170641</v>
      </c>
      <c r="Z3710" s="5">
        <f t="shared" ca="1" si="1818"/>
        <v>1483.334339908432</v>
      </c>
      <c r="AA3710" s="5">
        <f ca="1">VLOOKUP(CONCATENATE($F3710," ",$G3710),AllocFactorMatrix,(AA$4+1),FALSE)*$E3710</f>
        <v>21.207088523361659</v>
      </c>
      <c r="AB3710" s="5">
        <f ca="1">VLOOKUP(CONCATENATE($F3710," ",$G3710),AllocFactorMatrix,(AB$4+1),FALSE)*$E3710</f>
        <v>562.27431945412161</v>
      </c>
      <c r="AC3710" s="5">
        <f ca="1">VLOOKUP(CONCATENATE($F3710," ",$G3710),AllocFactorMatrix,(AC$4+1),FALSE)*$E3710</f>
        <v>118.59081387445612</v>
      </c>
    </row>
    <row r="3711" spans="4:29" hidden="1" outlineLevel="1">
      <c r="E3711" s="48"/>
      <c r="F3711" s="175" t="str">
        <f>F3718</f>
        <v>LABOR_M</v>
      </c>
      <c r="G3711" s="52" t="str">
        <f>$G$8</f>
        <v>PRODUCTION</v>
      </c>
      <c r="H3711" s="4">
        <f t="shared" ca="1" si="1814"/>
        <v>-92384.259411753432</v>
      </c>
      <c r="I3711" s="5">
        <f ca="1">VLOOKUP(CONCATENATE($F3711," ",$G3711),AllocFactorMatrix,(I$4+1),FALSE)*$E3718</f>
        <v>-47521.16781061182</v>
      </c>
      <c r="J3711" s="5">
        <f ca="1">VLOOKUP(CONCATENATE($F3711," ",$G3711),AllocFactorMatrix,(J$4+1),FALSE)*$E3718</f>
        <v>-11081.943639510737</v>
      </c>
      <c r="K3711" s="5">
        <f ca="1">VLOOKUP(CONCATENATE($F3711," ",$G3711),AllocFactorMatrix,(K$4+1),FALSE)*$E3718</f>
        <v>-154.08289809976688</v>
      </c>
      <c r="L3711" s="5">
        <f ca="1">VLOOKUP(CONCATENATE($F3711," ",$G3711),AllocFactorMatrix,(L$4+1),FALSE)*$E3718</f>
        <v>-21.459696448324578</v>
      </c>
      <c r="M3711" s="5">
        <f t="shared" ca="1" si="1810"/>
        <v>-11257.486234058828</v>
      </c>
      <c r="N3711" s="5">
        <f ca="1">VLOOKUP(CONCATENATE($F3711," ",$G3711),AllocFactorMatrix,(N$4+1),FALSE)*$E3718</f>
        <v>-6596.0636946173863</v>
      </c>
      <c r="O3711" s="5">
        <f ca="1">VLOOKUP(CONCATENATE($F3711," ",$G3711),AllocFactorMatrix,(O$4+1),FALSE)*$E3718</f>
        <v>-1181.9591108561651</v>
      </c>
      <c r="P3711" s="5">
        <f ca="1">VLOOKUP(CONCATENATE($F3711," ",$G3711),AllocFactorMatrix,(P$4+1),FALSE)*$E3718</f>
        <v>-239.68924600750421</v>
      </c>
      <c r="Q3711" s="5">
        <f ca="1">VLOOKUP(CONCATENATE($F3711," ",$G3711),AllocFactorMatrix,(Q$4+1),FALSE)*$E3718</f>
        <v>-9.1020907243919726</v>
      </c>
      <c r="R3711" s="5">
        <f ca="1">SUBTOTAL(9,N3711:Q3711)</f>
        <v>-8026.8141422054478</v>
      </c>
      <c r="S3711" s="5">
        <f ca="1">VLOOKUP(CONCATENATE($F3711," ",$G3711),AllocFactorMatrix,(S$4+1),FALSE)*$E3718</f>
        <v>-312.37092816918209</v>
      </c>
      <c r="T3711" s="5">
        <f ca="1">VLOOKUP(CONCATENATE($F3711," ",$G3711),AllocFactorMatrix,(T$4+1),FALSE)*$E3718</f>
        <v>-4217.1879087544894</v>
      </c>
      <c r="U3711" s="5">
        <f ca="1">VLOOKUP(CONCATENATE($F3711," ",$G3711),AllocFactorMatrix,(U$4+1),FALSE)*$E3718</f>
        <v>-16129.050845936588</v>
      </c>
      <c r="V3711" s="5">
        <f ca="1">VLOOKUP(CONCATENATE($F3711," ",$G3711),AllocFactorMatrix,(V$4+1),FALSE)*$E3718</f>
        <v>-2921.9271526909456</v>
      </c>
      <c r="W3711" s="5">
        <f ca="1">SUBTOTAL(9,S3711:V3711)</f>
        <v>-23580.536835551207</v>
      </c>
      <c r="X3711" s="5">
        <f ca="1">VLOOKUP(CONCATENATE($F3711," ",$G3711),AllocFactorMatrix,(X$4+1),FALSE)*$E3718</f>
        <v>-1810.3530969975097</v>
      </c>
      <c r="Y3711" s="5">
        <f ca="1">VLOOKUP(CONCATENATE($F3711," ",$G3711),AllocFactorMatrix,(Y$4+1),FALSE)*$E3718</f>
        <v>-36.157394709483071</v>
      </c>
      <c r="Z3711" s="5">
        <f t="shared" ca="1" si="1811"/>
        <v>-1846.5104917069928</v>
      </c>
      <c r="AA3711" s="5">
        <f ca="1">VLOOKUP(CONCATENATE($F3711," ",$G3711),AllocFactorMatrix,(AA$4+1),FALSE)*$E3718</f>
        <v>-23.88148614504976</v>
      </c>
      <c r="AB3711" s="5">
        <f ca="1">VLOOKUP(CONCATENATE($F3711," ",$G3711),AllocFactorMatrix,(AB$4+1),FALSE)*$E3718</f>
        <v>-106.09515868363162</v>
      </c>
      <c r="AC3711" s="5">
        <f ca="1">VLOOKUP(CONCATENATE($F3711," ",$G3711),AllocFactorMatrix,(AC$4+1),FALSE)*$E3718</f>
        <v>-21.767252790411739</v>
      </c>
    </row>
    <row r="3712" spans="4:29" hidden="1" outlineLevel="1">
      <c r="E3712" s="48"/>
      <c r="F3712" s="175" t="str">
        <f>F3718</f>
        <v>LABOR_M</v>
      </c>
      <c r="G3712" s="52" t="str">
        <f>$G$9</f>
        <v>BULKTRAN</v>
      </c>
      <c r="H3712" s="4">
        <f t="shared" ca="1" si="1814"/>
        <v>-14320.290963809972</v>
      </c>
      <c r="I3712" s="5">
        <f ca="1">VLOOKUP(CONCATENATE($F3712," ",$G3712),AllocFactorMatrix,(I$4+1),FALSE)*$E3718</f>
        <v>-7366.1569007655335</v>
      </c>
      <c r="J3712" s="5">
        <f ca="1">VLOOKUP(CONCATENATE($F3712," ",$G3712),AllocFactorMatrix,(J$4+1),FALSE)*$E3718</f>
        <v>-1717.7889217581073</v>
      </c>
      <c r="K3712" s="5">
        <f ca="1">VLOOKUP(CONCATENATE($F3712," ",$G3712),AllocFactorMatrix,(K$4+1),FALSE)*$E3718</f>
        <v>-23.884067993676236</v>
      </c>
      <c r="L3712" s="5">
        <f ca="1">VLOOKUP(CONCATENATE($F3712," ",$G3712),AllocFactorMatrix,(L$4+1),FALSE)*$E3718</f>
        <v>-3.3264226946430506</v>
      </c>
      <c r="M3712" s="5">
        <f t="shared" ca="1" si="1810"/>
        <v>-1744.9994124464265</v>
      </c>
      <c r="N3712" s="5">
        <f ca="1">VLOOKUP(CONCATENATE($F3712," ",$G3712),AllocFactorMatrix,(N$4+1),FALSE)*$E3718</f>
        <v>-1022.4420472079549</v>
      </c>
      <c r="O3712" s="5">
        <f ca="1">VLOOKUP(CONCATENATE($F3712," ",$G3712),AllocFactorMatrix,(O$4+1),FALSE)*$E3718</f>
        <v>-183.21301142165188</v>
      </c>
      <c r="P3712" s="5">
        <f ca="1">VLOOKUP(CONCATENATE($F3712," ",$G3712),AllocFactorMatrix,(P$4+1),FALSE)*$E3718</f>
        <v>-37.153729061414239</v>
      </c>
      <c r="Q3712" s="5">
        <f ca="1">VLOOKUP(CONCATENATE($F3712," ",$G3712),AllocFactorMatrix,(Q$4+1),FALSE)*$E3718</f>
        <v>-1.4108960593746547</v>
      </c>
      <c r="R3712" s="5">
        <f t="shared" ref="R3712:R3718" ca="1" si="1821">SUBTOTAL(9,N3712:Q3712)</f>
        <v>-1244.2196837503957</v>
      </c>
      <c r="S3712" s="5">
        <f ca="1">VLOOKUP(CONCATENATE($F3712," ",$G3712),AllocFactorMatrix,(S$4+1),FALSE)*$E3718</f>
        <v>-48.419964705036747</v>
      </c>
      <c r="T3712" s="5">
        <f ca="1">VLOOKUP(CONCATENATE($F3712," ",$G3712),AllocFactorMatrix,(T$4+1),FALSE)*$E3718</f>
        <v>-653.69748360771405</v>
      </c>
      <c r="U3712" s="5">
        <f ca="1">VLOOKUP(CONCATENATE($F3712," ",$G3712),AllocFactorMatrix,(U$4+1),FALSE)*$E3718</f>
        <v>-2500.1304611260707</v>
      </c>
      <c r="V3712" s="5">
        <f ca="1">VLOOKUP(CONCATENATE($F3712," ",$G3712),AllocFactorMatrix,(V$4+1),FALSE)*$E3718</f>
        <v>-452.92182096842964</v>
      </c>
      <c r="W3712" s="5">
        <f t="shared" ref="W3712:W3718" ca="1" si="1822">SUBTOTAL(9,S3712:V3712)</f>
        <v>-3655.1697304072509</v>
      </c>
      <c r="X3712" s="5">
        <f ca="1">VLOOKUP(CONCATENATE($F3712," ",$G3712),AllocFactorMatrix,(X$4+1),FALSE)*$E3718</f>
        <v>-280.6190498393558</v>
      </c>
      <c r="Y3712" s="5">
        <f ca="1">VLOOKUP(CONCATENATE($F3712," ",$G3712),AllocFactorMatrix,(Y$4+1),FALSE)*$E3718</f>
        <v>-5.6046821831993414</v>
      </c>
      <c r="Z3712" s="5">
        <f t="shared" ca="1" si="1811"/>
        <v>-286.22373202255511</v>
      </c>
      <c r="AA3712" s="5">
        <f ca="1">VLOOKUP(CONCATENATE($F3712," ",$G3712),AllocFactorMatrix,(AA$4+1),FALSE)*$E3718</f>
        <v>-3.7018192538738885</v>
      </c>
      <c r="AB3712" s="5">
        <f ca="1">VLOOKUP(CONCATENATE($F3712," ",$G3712),AllocFactorMatrix,(AB$4+1),FALSE)*$E3718</f>
        <v>-16.445588803495898</v>
      </c>
      <c r="AC3712" s="5">
        <f ca="1">VLOOKUP(CONCATENATE($F3712," ",$G3712),AllocFactorMatrix,(AC$4+1),FALSE)*$E3718</f>
        <v>-3.3740963604222287</v>
      </c>
    </row>
    <row r="3713" spans="4:29" hidden="1" outlineLevel="1">
      <c r="E3713" s="48"/>
      <c r="F3713" s="175" t="str">
        <f>F3718</f>
        <v>LABOR_M</v>
      </c>
      <c r="G3713" s="52" t="str">
        <f>$G$10</f>
        <v>SUBTRAN</v>
      </c>
      <c r="H3713" s="4">
        <f t="shared" ca="1" si="1814"/>
        <v>-3968.7140985271553</v>
      </c>
      <c r="I3713" s="5">
        <f ca="1">VLOOKUP(CONCATENATE($F3713," ",$G3713),AllocFactorMatrix,(I$4+1),FALSE)*$E3718</f>
        <v>-2027.8278085870304</v>
      </c>
      <c r="J3713" s="5">
        <f ca="1">VLOOKUP(CONCATENATE($F3713," ",$G3713),AllocFactorMatrix,(J$4+1),FALSE)*$E3718</f>
        <v>-475.3570947180807</v>
      </c>
      <c r="K3713" s="5">
        <f ca="1">VLOOKUP(CONCATENATE($F3713," ",$G3713),AllocFactorMatrix,(K$4+1),FALSE)*$E3718</f>
        <v>-6.6405542854449271</v>
      </c>
      <c r="L3713" s="5">
        <f ca="1">VLOOKUP(CONCATENATE($F3713," ",$G3713),AllocFactorMatrix,(L$4+1),FALSE)*$E3718</f>
        <v>-1.2019094719794416</v>
      </c>
      <c r="M3713" s="5">
        <f t="shared" ca="1" si="1810"/>
        <v>-483.19955847550506</v>
      </c>
      <c r="N3713" s="5">
        <f ca="1">VLOOKUP(CONCATENATE($F3713," ",$G3713),AllocFactorMatrix,(N$4+1),FALSE)*$E3718</f>
        <v>-274.7223899304131</v>
      </c>
      <c r="O3713" s="5">
        <f ca="1">VLOOKUP(CONCATENATE($F3713," ",$G3713),AllocFactorMatrix,(O$4+1),FALSE)*$E3718</f>
        <v>-49.36623325888872</v>
      </c>
      <c r="P3713" s="5">
        <f ca="1">VLOOKUP(CONCATENATE($F3713," ",$G3713),AllocFactorMatrix,(P$4+1),FALSE)*$E3718</f>
        <v>-12.958255616751444</v>
      </c>
      <c r="Q3713" s="5">
        <f ca="1">VLOOKUP(CONCATENATE($F3713," ",$G3713),AllocFactorMatrix,(Q$4+1),FALSE)*$E3718</f>
        <v>0</v>
      </c>
      <c r="R3713" s="5">
        <f t="shared" ca="1" si="1821"/>
        <v>-337.04687880605326</v>
      </c>
      <c r="S3713" s="5">
        <f ca="1">VLOOKUP(CONCATENATE($F3713," ",$G3713),AllocFactorMatrix,(S$4+1),FALSE)*$E3718</f>
        <v>-12.382901302840445</v>
      </c>
      <c r="T3713" s="5">
        <f ca="1">VLOOKUP(CONCATENATE($F3713," ",$G3713),AllocFactorMatrix,(T$4+1),FALSE)*$E3718</f>
        <v>-173.74411272539996</v>
      </c>
      <c r="U3713" s="5">
        <f ca="1">VLOOKUP(CONCATENATE($F3713," ",$G3713),AllocFactorMatrix,(U$4+1),FALSE)*$E3718</f>
        <v>-856.69249970271312</v>
      </c>
      <c r="V3713" s="5">
        <f ca="1">VLOOKUP(CONCATENATE($F3713," ",$G3713),AllocFactorMatrix,(V$4+1),FALSE)*$E3718</f>
        <v>0</v>
      </c>
      <c r="W3713" s="5">
        <f t="shared" ca="1" si="1822"/>
        <v>-1042.8195137309535</v>
      </c>
      <c r="X3713" s="5">
        <f ca="1">VLOOKUP(CONCATENATE($F3713," ",$G3713),AllocFactorMatrix,(X$4+1),FALSE)*$E3718</f>
        <v>-75.306949429966949</v>
      </c>
      <c r="Y3713" s="5">
        <f ca="1">VLOOKUP(CONCATENATE($F3713," ",$G3713),AllocFactorMatrix,(Y$4+1),FALSE)*$E3718</f>
        <v>-1.5120518685827955</v>
      </c>
      <c r="Z3713" s="5">
        <f t="shared" ca="1" si="1811"/>
        <v>-76.81900129854975</v>
      </c>
      <c r="AA3713" s="5">
        <f ca="1">VLOOKUP(CONCATENATE($F3713," ",$G3713),AllocFactorMatrix,(AA$4+1),FALSE)*$E3718</f>
        <v>-1.0013376290608966</v>
      </c>
      <c r="AB3713" s="5">
        <f ca="1">VLOOKUP(CONCATENATE($F3713," ",$G3713),AllocFactorMatrix,(AB$4+1),FALSE)*$E3718</f>
        <v>0</v>
      </c>
      <c r="AC3713" s="5">
        <f ca="1">VLOOKUP(CONCATENATE($F3713," ",$G3713),AllocFactorMatrix,(AC$4+1),FALSE)*$E3718</f>
        <v>0</v>
      </c>
    </row>
    <row r="3714" spans="4:29" hidden="1" outlineLevel="1">
      <c r="E3714" s="48"/>
      <c r="F3714" s="175" t="str">
        <f>F3718</f>
        <v>LABOR_M</v>
      </c>
      <c r="G3714" s="52" t="str">
        <f>$G$11</f>
        <v>DISTPRI</v>
      </c>
      <c r="H3714" s="4">
        <f t="shared" ca="1" si="1814"/>
        <v>-32418.755480201769</v>
      </c>
      <c r="I3714" s="5">
        <f ca="1">VLOOKUP(CONCATENATE($F3714," ",$G3714),AllocFactorMatrix,(I$4+1),FALSE)*$E3718</f>
        <v>-21228.030224449565</v>
      </c>
      <c r="J3714" s="5">
        <f ca="1">VLOOKUP(CONCATENATE($F3714," ",$G3714),AllocFactorMatrix,(J$4+1),FALSE)*$E3718</f>
        <v>-4968.1784010637321</v>
      </c>
      <c r="K3714" s="5">
        <f ca="1">VLOOKUP(CONCATENATE($F3714," ",$G3714),AllocFactorMatrix,(K$4+1),FALSE)*$E3718</f>
        <v>-69.394278196224249</v>
      </c>
      <c r="L3714" s="5">
        <f ca="1">VLOOKUP(CONCATENATE($F3714," ",$G3714),AllocFactorMatrix,(L$4+1),FALSE)*$E3718</f>
        <v>0</v>
      </c>
      <c r="M3714" s="5">
        <f t="shared" ca="1" si="1810"/>
        <v>-5037.5726792599562</v>
      </c>
      <c r="N3714" s="5">
        <f ca="1">VLOOKUP(CONCATENATE($F3714," ",$G3714),AllocFactorMatrix,(N$4+1),FALSE)*$E3718</f>
        <v>-2884.1250219413237</v>
      </c>
      <c r="O3714" s="5">
        <f ca="1">VLOOKUP(CONCATENATE($F3714," ",$G3714),AllocFactorMatrix,(O$4+1),FALSE)*$E3718</f>
        <v>-518.21725117396363</v>
      </c>
      <c r="P3714" s="5">
        <f ca="1">VLOOKUP(CONCATENATE($F3714," ",$G3714),AllocFactorMatrix,(P$4+1),FALSE)*$E3718</f>
        <v>0</v>
      </c>
      <c r="Q3714" s="5">
        <f ca="1">VLOOKUP(CONCATENATE($F3714," ",$G3714),AllocFactorMatrix,(Q$4+1),FALSE)*$E3718</f>
        <v>0</v>
      </c>
      <c r="R3714" s="5">
        <f t="shared" ca="1" si="1821"/>
        <v>-3402.3422731152873</v>
      </c>
      <c r="S3714" s="5">
        <f ca="1">VLOOKUP(CONCATENATE($F3714," ",$G3714),AllocFactorMatrix,(S$4+1),FALSE)*$E3718</f>
        <v>-130.41078059731282</v>
      </c>
      <c r="T3714" s="5">
        <f ca="1">VLOOKUP(CONCATENATE($F3714," ",$G3714),AllocFactorMatrix,(T$4+1),FALSE)*$E3718</f>
        <v>-1803.3023835151107</v>
      </c>
      <c r="U3714" s="5">
        <f ca="1">VLOOKUP(CONCATENATE($F3714," ",$G3714),AllocFactorMatrix,(U$4+1),FALSE)*$E3718</f>
        <v>0</v>
      </c>
      <c r="V3714" s="5">
        <f ca="1">VLOOKUP(CONCATENATE($F3714," ",$G3714),AllocFactorMatrix,(V$4+1),FALSE)*$E3718</f>
        <v>0</v>
      </c>
      <c r="W3714" s="5">
        <f t="shared" ca="1" si="1822"/>
        <v>-1933.7131641124236</v>
      </c>
      <c r="X3714" s="5">
        <f ca="1">VLOOKUP(CONCATENATE($F3714," ",$G3714),AllocFactorMatrix,(X$4+1),FALSE)*$E3718</f>
        <v>-790.80324946814744</v>
      </c>
      <c r="Y3714" s="5">
        <f ca="1">VLOOKUP(CONCATENATE($F3714," ",$G3714),AllocFactorMatrix,(Y$4+1),FALSE)*$E3718</f>
        <v>-15.872668321180992</v>
      </c>
      <c r="Z3714" s="5">
        <f t="shared" ca="1" si="1811"/>
        <v>-806.67591778932842</v>
      </c>
      <c r="AA3714" s="5">
        <f ca="1">VLOOKUP(CONCATENATE($F3714," ",$G3714),AllocFactorMatrix,(AA$4+1),FALSE)*$E3718</f>
        <v>-10.421221475201081</v>
      </c>
      <c r="AB3714" s="5">
        <f ca="1">VLOOKUP(CONCATENATE($F3714," ",$G3714),AllocFactorMatrix,(AB$4+1),FALSE)*$E3718</f>
        <v>0</v>
      </c>
      <c r="AC3714" s="5">
        <f ca="1">VLOOKUP(CONCATENATE($F3714," ",$G3714),AllocFactorMatrix,(AC$4+1),FALSE)*$E3718</f>
        <v>0</v>
      </c>
    </row>
    <row r="3715" spans="4:29" hidden="1" outlineLevel="1">
      <c r="E3715" s="48"/>
      <c r="F3715" s="175" t="str">
        <f>F3718</f>
        <v>LABOR_M</v>
      </c>
      <c r="G3715" s="52" t="str">
        <f>$G$12</f>
        <v>DISTSEC</v>
      </c>
      <c r="H3715" s="4">
        <f t="shared" ca="1" si="1814"/>
        <v>-12843.437213947725</v>
      </c>
      <c r="I3715" s="5">
        <f ca="1">VLOOKUP(CONCATENATE($F3715," ",$G3715),AllocFactorMatrix,(I$4+1),FALSE)*$E3718</f>
        <v>-9531.1800530359706</v>
      </c>
      <c r="J3715" s="5">
        <f ca="1">VLOOKUP(CONCATENATE($F3715," ",$G3715),AllocFactorMatrix,(J$4+1),FALSE)*$E3718</f>
        <v>-1921.9117245892894</v>
      </c>
      <c r="K3715" s="5">
        <f ca="1">VLOOKUP(CONCATENATE($F3715," ",$G3715),AllocFactorMatrix,(K$4+1),FALSE)*$E3718</f>
        <v>0</v>
      </c>
      <c r="L3715" s="5">
        <f ca="1">VLOOKUP(CONCATENATE($F3715," ",$G3715),AllocFactorMatrix,(L$4+1),FALSE)*$E3718</f>
        <v>0</v>
      </c>
      <c r="M3715" s="5">
        <f t="shared" ca="1" si="1810"/>
        <v>-1921.9117245892894</v>
      </c>
      <c r="N3715" s="5">
        <f ca="1">VLOOKUP(CONCATENATE($F3715," ",$G3715),AllocFactorMatrix,(N$4+1),FALSE)*$E3718</f>
        <v>-960.63966967754072</v>
      </c>
      <c r="O3715" s="5">
        <f ca="1">VLOOKUP(CONCATENATE($F3715," ",$G3715),AllocFactorMatrix,(O$4+1),FALSE)*$E3718</f>
        <v>0</v>
      </c>
      <c r="P3715" s="5">
        <f ca="1">VLOOKUP(CONCATENATE($F3715," ",$G3715),AllocFactorMatrix,(P$4+1),FALSE)*$E3718</f>
        <v>0</v>
      </c>
      <c r="Q3715" s="5">
        <f ca="1">VLOOKUP(CONCATENATE($F3715," ",$G3715),AllocFactorMatrix,(Q$4+1),FALSE)*$E3718</f>
        <v>0</v>
      </c>
      <c r="R3715" s="5">
        <f t="shared" ca="1" si="1821"/>
        <v>-960.63966967754072</v>
      </c>
      <c r="S3715" s="5">
        <f ca="1">VLOOKUP(CONCATENATE($F3715," ",$G3715),AllocFactorMatrix,(S$4+1),FALSE)*$E3718</f>
        <v>-35.906461607064905</v>
      </c>
      <c r="T3715" s="5">
        <f ca="1">VLOOKUP(CONCATENATE($F3715," ",$G3715),AllocFactorMatrix,(T$4+1),FALSE)*$E3718</f>
        <v>0</v>
      </c>
      <c r="U3715" s="5">
        <f ca="1">VLOOKUP(CONCATENATE($F3715," ",$G3715),AllocFactorMatrix,(U$4+1),FALSE)*$E3718</f>
        <v>0</v>
      </c>
      <c r="V3715" s="5">
        <f ca="1">VLOOKUP(CONCATENATE($F3715," ",$G3715),AllocFactorMatrix,(V$4+1),FALSE)*$E3718</f>
        <v>0</v>
      </c>
      <c r="W3715" s="5">
        <f t="shared" ca="1" si="1822"/>
        <v>-35.906461607064905</v>
      </c>
      <c r="X3715" s="5">
        <f ca="1">VLOOKUP(CONCATENATE($F3715," ",$G3715),AllocFactorMatrix,(X$4+1),FALSE)*$E3718</f>
        <v>-271.35836395559346</v>
      </c>
      <c r="Y3715" s="5">
        <f ca="1">VLOOKUP(CONCATENATE($F3715," ",$G3715),AllocFactorMatrix,(Y$4+1),FALSE)*$E3718</f>
        <v>0</v>
      </c>
      <c r="Z3715" s="5">
        <f t="shared" ca="1" si="1811"/>
        <v>-271.35836395559346</v>
      </c>
      <c r="AA3715" s="5">
        <f ca="1">VLOOKUP(CONCATENATE($F3715," ",$G3715),AllocFactorMatrix,(AA$4+1),FALSE)*$E3718</f>
        <v>-3.2084250853243694</v>
      </c>
      <c r="AB3715" s="5">
        <f ca="1">VLOOKUP(CONCATENATE($F3715," ",$G3715),AllocFactorMatrix,(AB$4+1),FALSE)*$E3718</f>
        <v>-98.754394147998497</v>
      </c>
      <c r="AC3715" s="5">
        <f ca="1">VLOOKUP(CONCATENATE($F3715," ",$G3715),AllocFactorMatrix,(AC$4+1),FALSE)*$E3718</f>
        <v>-20.478121848939885</v>
      </c>
    </row>
    <row r="3716" spans="4:29" hidden="1" outlineLevel="1">
      <c r="E3716" s="48"/>
      <c r="F3716" s="175" t="str">
        <f>F3718</f>
        <v>LABOR_M</v>
      </c>
      <c r="G3716" s="52" t="str">
        <f>$G$13</f>
        <v>ENERGY</v>
      </c>
      <c r="H3716" s="4">
        <f t="shared" ca="1" si="1814"/>
        <v>-36951.243583930045</v>
      </c>
      <c r="I3716" s="5">
        <f ca="1">VLOOKUP(CONCATENATE($F3716," ",$G3716),AllocFactorMatrix,(I$4+1),FALSE)*$E3718</f>
        <v>-14458.512027640807</v>
      </c>
      <c r="J3716" s="5">
        <f ca="1">VLOOKUP(CONCATENATE($F3716," ",$G3716),AllocFactorMatrix,(J$4+1),FALSE)*$E3718</f>
        <v>-4171.2387699820392</v>
      </c>
      <c r="K3716" s="5">
        <f ca="1">VLOOKUP(CONCATENATE($F3716," ",$G3716),AllocFactorMatrix,(K$4+1),FALSE)*$E3718</f>
        <v>-58.138165149332806</v>
      </c>
      <c r="L3716" s="5">
        <f ca="1">VLOOKUP(CONCATENATE($F3716," ",$G3716),AllocFactorMatrix,(L$4+1),FALSE)*$E3718</f>
        <v>-8.1276662151220869</v>
      </c>
      <c r="M3716" s="5">
        <f t="shared" ca="1" si="1810"/>
        <v>-4237.5046013464944</v>
      </c>
      <c r="N3716" s="5">
        <f ca="1">VLOOKUP(CONCATENATE($F3716," ",$G3716),AllocFactorMatrix,(N$4+1),FALSE)*$E3718</f>
        <v>-2706.4011445937508</v>
      </c>
      <c r="O3716" s="5">
        <f ca="1">VLOOKUP(CONCATENATE($F3716," ",$G3716),AllocFactorMatrix,(O$4+1),FALSE)*$E3718</f>
        <v>-482.65677986814836</v>
      </c>
      <c r="P3716" s="5">
        <f ca="1">VLOOKUP(CONCATENATE($F3716," ",$G3716),AllocFactorMatrix,(P$4+1),FALSE)*$E3718</f>
        <v>-98.286596016184021</v>
      </c>
      <c r="Q3716" s="5">
        <f ca="1">VLOOKUP(CONCATENATE($F3716," ",$G3716),AllocFactorMatrix,(Q$4+1),FALSE)*$E3718</f>
        <v>-3.7123179946751894</v>
      </c>
      <c r="R3716" s="5">
        <f t="shared" ca="1" si="1821"/>
        <v>-3291.0568384727585</v>
      </c>
      <c r="S3716" s="5">
        <f ca="1">VLOOKUP(CONCATENATE($F3716," ",$G3716),AllocFactorMatrix,(S$4+1),FALSE)*$E3718</f>
        <v>-141.73427714021926</v>
      </c>
      <c r="T3716" s="5">
        <f ca="1">VLOOKUP(CONCATENATE($F3716," ",$G3716),AllocFactorMatrix,(T$4+1),FALSE)*$E3718</f>
        <v>-2240.8458701964537</v>
      </c>
      <c r="U3716" s="5">
        <f ca="1">VLOOKUP(CONCATENATE($F3716," ",$G3716),AllocFactorMatrix,(U$4+1),FALSE)*$E3718</f>
        <v>-9637.5133780913256</v>
      </c>
      <c r="V3716" s="5">
        <f ca="1">VLOOKUP(CONCATENATE($F3716," ",$G3716),AllocFactorMatrix,(V$4+1),FALSE)*$E3718</f>
        <v>-1812.9169277504129</v>
      </c>
      <c r="W3716" s="5">
        <f t="shared" ca="1" si="1822"/>
        <v>-13833.010453178411</v>
      </c>
      <c r="X3716" s="5">
        <f ca="1">VLOOKUP(CONCATENATE($F3716," ",$G3716),AllocFactorMatrix,(X$4+1),FALSE)*$E3718</f>
        <v>-743.42156573990906</v>
      </c>
      <c r="Y3716" s="5">
        <f ca="1">VLOOKUP(CONCATENATE($F3716," ",$G3716),AllocFactorMatrix,(Y$4+1),FALSE)*$E3718</f>
        <v>-14.916605421197143</v>
      </c>
      <c r="Z3716" s="5">
        <f t="shared" ca="1" si="1811"/>
        <v>-758.33817116110617</v>
      </c>
      <c r="AA3716" s="5">
        <f ca="1">VLOOKUP(CONCATENATE($F3716," ",$G3716),AllocFactorMatrix,(AA$4+1),FALSE)*$E3718</f>
        <v>-13.305676000533914</v>
      </c>
      <c r="AB3716" s="5">
        <f ca="1">VLOOKUP(CONCATENATE($F3716," ",$G3716),AllocFactorMatrix,(AB$4+1),FALSE)*$E3718</f>
        <v>-298.04258547294859</v>
      </c>
      <c r="AC3716" s="5">
        <f ca="1">VLOOKUP(CONCATENATE($F3716," ",$G3716),AllocFactorMatrix,(AC$4+1),FALSE)*$E3718</f>
        <v>-61.473230656981713</v>
      </c>
    </row>
    <row r="3717" spans="4:29" hidden="1" outlineLevel="1">
      <c r="E3717" s="48"/>
      <c r="F3717" s="175" t="str">
        <f>F3718</f>
        <v>LABOR_M</v>
      </c>
      <c r="G3717" s="52" t="str">
        <f>$G$14</f>
        <v>CUSTOMER</v>
      </c>
      <c r="H3717" s="4">
        <f t="shared" ca="1" si="1814"/>
        <v>-24454.299247829975</v>
      </c>
      <c r="I3717" s="5">
        <f ca="1">VLOOKUP(CONCATENATE($F3717," ",$G3717),AllocFactorMatrix,(I$4+1),FALSE)*$E3718</f>
        <v>-18881.905614431031</v>
      </c>
      <c r="J3717" s="5">
        <f ca="1">VLOOKUP(CONCATENATE($F3717," ",$G3717),AllocFactorMatrix,(J$4+1),FALSE)*$E3718</f>
        <v>-3823.4178020847062</v>
      </c>
      <c r="K3717" s="5">
        <f ca="1">VLOOKUP(CONCATENATE($F3717," ",$G3717),AllocFactorMatrix,(K$4+1),FALSE)*$E3718</f>
        <v>-97.727252935518862</v>
      </c>
      <c r="L3717" s="5">
        <f ca="1">VLOOKUP(CONCATENATE($F3717," ",$G3717),AllocFactorMatrix,(L$4+1),FALSE)*$E3718</f>
        <v>-15.75667706755296</v>
      </c>
      <c r="M3717" s="5">
        <f t="shared" ca="1" si="1810"/>
        <v>-3936.9017320877779</v>
      </c>
      <c r="N3717" s="5">
        <f ca="1">VLOOKUP(CONCATENATE($F3717," ",$G3717),AllocFactorMatrix,(N$4+1),FALSE)*$E3718</f>
        <v>-156.79687823315305</v>
      </c>
      <c r="O3717" s="5">
        <f ca="1">VLOOKUP(CONCATENATE($F3717," ",$G3717),AllocFactorMatrix,(O$4+1),FALSE)*$E3718</f>
        <v>-37.869572968684594</v>
      </c>
      <c r="P3717" s="5">
        <f ca="1">VLOOKUP(CONCATENATE($F3717," ",$G3717),AllocFactorMatrix,(P$4+1),FALSE)*$E3718</f>
        <v>-38.549785912861424</v>
      </c>
      <c r="Q3717" s="5">
        <f ca="1">VLOOKUP(CONCATENATE($F3717," ",$G3717),AllocFactorMatrix,(Q$4+1),FALSE)*$E3718</f>
        <v>-4.7618001008110671</v>
      </c>
      <c r="R3717" s="5">
        <f t="shared" ca="1" si="1821"/>
        <v>-237.97803721551014</v>
      </c>
      <c r="S3717" s="5">
        <f ca="1">VLOOKUP(CONCATENATE($F3717," ",$G3717),AllocFactorMatrix,(S$4+1),FALSE)*$E3718</f>
        <v>-1.1916674840404642</v>
      </c>
      <c r="T3717" s="5">
        <f ca="1">VLOOKUP(CONCATENATE($F3717," ",$G3717),AllocFactorMatrix,(T$4+1),FALSE)*$E3718</f>
        <v>-27.531371831196861</v>
      </c>
      <c r="U3717" s="5">
        <f ca="1">VLOOKUP(CONCATENATE($F3717," ",$G3717),AllocFactorMatrix,(U$4+1),FALSE)*$E3718</f>
        <v>-64.756412938288335</v>
      </c>
      <c r="V3717" s="5">
        <f ca="1">VLOOKUP(CONCATENATE($F3717," ",$G3717),AllocFactorMatrix,(V$4+1),FALSE)*$E3718</f>
        <v>-19.068400686318626</v>
      </c>
      <c r="W3717" s="5">
        <f t="shared" ca="1" si="1822"/>
        <v>-112.54785293984429</v>
      </c>
      <c r="X3717" s="5">
        <f ca="1">VLOOKUP(CONCATENATE($F3717," ",$G3717),AllocFactorMatrix,(X$4+1),FALSE)*$E3718</f>
        <v>-34.743366926837346</v>
      </c>
      <c r="Y3717" s="5">
        <f ca="1">VLOOKUP(CONCATENATE($F3717," ",$G3717),AllocFactorMatrix,(Y$4+1),FALSE)*$E3718</f>
        <v>-0.5190044850439367</v>
      </c>
      <c r="Z3717" s="5">
        <f t="shared" ca="1" si="1811"/>
        <v>-35.262371411881283</v>
      </c>
      <c r="AA3717" s="5">
        <f ca="1">VLOOKUP(CONCATENATE($F3717," ",$G3717),AllocFactorMatrix,(AA$4+1),FALSE)*$E3718</f>
        <v>-2.8283877891360287</v>
      </c>
      <c r="AB3717" s="5">
        <f ca="1">VLOOKUP(CONCATENATE($F3717," ",$G3717),AllocFactorMatrix,(AB$4+1),FALSE)*$E3718</f>
        <v>-1027.6818296238068</v>
      </c>
      <c r="AC3717" s="5">
        <f ca="1">VLOOKUP(CONCATENATE($F3717," ",$G3717),AllocFactorMatrix,(AC$4+1),FALSE)*$E3718</f>
        <v>-219.19342233099243</v>
      </c>
    </row>
    <row r="3718" spans="4:29" collapsed="1">
      <c r="D3718" s="52" t="s">
        <v>290</v>
      </c>
      <c r="E3718" s="92">
        <v>-217341</v>
      </c>
      <c r="F3718" s="93" t="s">
        <v>69</v>
      </c>
      <c r="G3718" s="52" t="str">
        <f>$G$15</f>
        <v>TOTAL</v>
      </c>
      <c r="H3718" s="4">
        <f t="shared" ca="1" si="1814"/>
        <v>-217341.00000000012</v>
      </c>
      <c r="I3718" s="5">
        <f ca="1">VLOOKUP(CONCATENATE($F3718," ",$G3718),AllocFactorMatrix,(I$4+1),FALSE)*$E3718</f>
        <v>-121014.78043952177</v>
      </c>
      <c r="J3718" s="5">
        <f ca="1">VLOOKUP(CONCATENATE($F3718," ",$G3718),AllocFactorMatrix,(J$4+1),FALSE)*$E3718</f>
        <v>-28159.836353706694</v>
      </c>
      <c r="K3718" s="5">
        <f ca="1">VLOOKUP(CONCATENATE($F3718," ",$G3718),AllocFactorMatrix,(K$4+1),FALSE)*$E3718</f>
        <v>-409.86721665996401</v>
      </c>
      <c r="L3718" s="5">
        <f ca="1">VLOOKUP(CONCATENATE($F3718," ",$G3718),AllocFactorMatrix,(L$4+1),FALSE)*$E3718</f>
        <v>-49.872371897622124</v>
      </c>
      <c r="M3718" s="5">
        <f t="shared" ca="1" si="1810"/>
        <v>-28619.57594226428</v>
      </c>
      <c r="N3718" s="5">
        <f ca="1">VLOOKUP(CONCATENATE($F3718," ",$G3718),AllocFactorMatrix,(N$4+1),FALSE)*$E3718</f>
        <v>-14601.190846201524</v>
      </c>
      <c r="O3718" s="5">
        <f ca="1">VLOOKUP(CONCATENATE($F3718," ",$G3718),AllocFactorMatrix,(O$4+1),FALSE)*$E3718</f>
        <v>-2453.2819595475021</v>
      </c>
      <c r="P3718" s="5">
        <f ca="1">VLOOKUP(CONCATENATE($F3718," ",$G3718),AllocFactorMatrix,(P$4+1),FALSE)*$E3718</f>
        <v>-426.63761261471529</v>
      </c>
      <c r="Q3718" s="5">
        <f ca="1">VLOOKUP(CONCATENATE($F3718," ",$G3718),AllocFactorMatrix,(Q$4+1),FALSE)*$E3718</f>
        <v>-18.987104879252886</v>
      </c>
      <c r="R3718" s="5">
        <f t="shared" ca="1" si="1821"/>
        <v>-17500.097523242992</v>
      </c>
      <c r="S3718" s="5">
        <f ca="1">VLOOKUP(CONCATENATE($F3718," ",$G3718),AllocFactorMatrix,(S$4+1),FALSE)*$E3718</f>
        <v>-682.4169810056967</v>
      </c>
      <c r="T3718" s="5">
        <f ca="1">VLOOKUP(CONCATENATE($F3718," ",$G3718),AllocFactorMatrix,(T$4+1),FALSE)*$E3718</f>
        <v>-9116.309130630365</v>
      </c>
      <c r="U3718" s="5">
        <f ca="1">VLOOKUP(CONCATENATE($F3718," ",$G3718),AllocFactorMatrix,(U$4+1),FALSE)*$E3718</f>
        <v>-29188.143597794984</v>
      </c>
      <c r="V3718" s="5">
        <f ca="1">VLOOKUP(CONCATENATE($F3718," ",$G3718),AllocFactorMatrix,(V$4+1),FALSE)*$E3718</f>
        <v>-5206.8343020961074</v>
      </c>
      <c r="W3718" s="5">
        <f t="shared" ca="1" si="1822"/>
        <v>-44193.704011527152</v>
      </c>
      <c r="X3718" s="5">
        <f ca="1">VLOOKUP(CONCATENATE($F3718," ",$G3718),AllocFactorMatrix,(X$4+1),FALSE)*$E3718</f>
        <v>-4006.6056423573195</v>
      </c>
      <c r="Y3718" s="5">
        <f ca="1">VLOOKUP(CONCATENATE($F3718," ",$G3718),AllocFactorMatrix,(Y$4+1),FALSE)*$E3718</f>
        <v>-74.582406988687282</v>
      </c>
      <c r="Z3718" s="5">
        <f t="shared" ca="1" si="1811"/>
        <v>-4081.1880493460067</v>
      </c>
      <c r="AA3718" s="5">
        <f ca="1">VLOOKUP(CONCATENATE($F3718," ",$G3718),AllocFactorMatrix,(AA$4+1),FALSE)*$E3718</f>
        <v>-58.348353378179937</v>
      </c>
      <c r="AB3718" s="5">
        <f ca="1">VLOOKUP(CONCATENATE($F3718," ",$G3718),AllocFactorMatrix,(AB$4+1),FALSE)*$E3718</f>
        <v>-1547.0195567318813</v>
      </c>
      <c r="AC3718" s="5">
        <f ca="1">VLOOKUP(CONCATENATE($F3718," ",$G3718),AllocFactorMatrix,(AC$4+1),FALSE)*$E3718</f>
        <v>-326.286123987748</v>
      </c>
    </row>
    <row r="3719" spans="4:29" hidden="1" outlineLevel="1">
      <c r="E3719" s="48"/>
      <c r="F3719" s="175" t="str">
        <f>F3726</f>
        <v>LABOR_M</v>
      </c>
      <c r="G3719" s="52" t="str">
        <f>$G$8</f>
        <v>PRODUCTION</v>
      </c>
      <c r="H3719" s="4">
        <f t="shared" ca="1" si="1814"/>
        <v>-47324.717939125927</v>
      </c>
      <c r="I3719" s="5">
        <f ca="1">VLOOKUP(CONCATENATE($F3719," ",$G3719),AllocFactorMatrix,(I$4+1),FALSE)*$E3726</f>
        <v>-24343.171413559645</v>
      </c>
      <c r="J3719" s="5">
        <f ca="1">VLOOKUP(CONCATENATE($F3719," ",$G3719),AllocFactorMatrix,(J$4+1),FALSE)*$E3726</f>
        <v>-5676.8313162492486</v>
      </c>
      <c r="K3719" s="5">
        <f ca="1">VLOOKUP(CONCATENATE($F3719," ",$G3719),AllocFactorMatrix,(K$4+1),FALSE)*$E3726</f>
        <v>-78.93043401814451</v>
      </c>
      <c r="L3719" s="5">
        <f ca="1">VLOOKUP(CONCATENATE($F3719," ",$G3719),AllocFactorMatrix,(L$4+1),FALSE)*$E3726</f>
        <v>-10.992934163706881</v>
      </c>
      <c r="M3719" s="5">
        <f t="shared" ref="M3719:M3726" ca="1" si="1823">SUBTOTAL(9,J3719:L3719)</f>
        <v>-5766.7546844311</v>
      </c>
      <c r="N3719" s="5">
        <f ca="1">VLOOKUP(CONCATENATE($F3719," ",$G3719),AllocFactorMatrix,(N$4+1),FALSE)*$E3726</f>
        <v>-3378.8965332828448</v>
      </c>
      <c r="O3719" s="5">
        <f ca="1">VLOOKUP(CONCATENATE($F3719," ",$G3719),AllocFactorMatrix,(O$4+1),FALSE)*$E3726</f>
        <v>-605.46982671088813</v>
      </c>
      <c r="P3719" s="5">
        <f ca="1">VLOOKUP(CONCATENATE($F3719," ",$G3719),AllocFactorMatrix,(P$4+1),FALSE)*$E3726</f>
        <v>-122.78310214936657</v>
      </c>
      <c r="Q3719" s="5">
        <f ca="1">VLOOKUP(CONCATENATE($F3719," ",$G3719),AllocFactorMatrix,(Q$4+1),FALSE)*$E3726</f>
        <v>-4.6626327789058681</v>
      </c>
      <c r="R3719" s="5">
        <f ca="1">SUBTOTAL(9,N3719:Q3719)</f>
        <v>-4111.8120949220056</v>
      </c>
      <c r="S3719" s="5">
        <f ca="1">VLOOKUP(CONCATENATE($F3719," ",$G3719),AllocFactorMatrix,(S$4+1),FALSE)*$E3726</f>
        <v>-160.01498699148291</v>
      </c>
      <c r="T3719" s="5">
        <f ca="1">VLOOKUP(CONCATENATE($F3719," ",$G3719),AllocFactorMatrix,(T$4+1),FALSE)*$E3726</f>
        <v>-2160.2947249767926</v>
      </c>
      <c r="U3719" s="5">
        <f ca="1">VLOOKUP(CONCATENATE($F3719," ",$G3719),AllocFactorMatrix,(U$4+1),FALSE)*$E3726</f>
        <v>-8262.2601162797182</v>
      </c>
      <c r="V3719" s="5">
        <f ca="1">VLOOKUP(CONCATENATE($F3719," ",$G3719),AllocFactorMatrix,(V$4+1),FALSE)*$E3726</f>
        <v>-1496.7850499668559</v>
      </c>
      <c r="W3719" s="5">
        <f ca="1">SUBTOTAL(9,S3719:V3719)</f>
        <v>-12079.35487821485</v>
      </c>
      <c r="X3719" s="5">
        <f ca="1">VLOOKUP(CONCATENATE($F3719," ",$G3719),AllocFactorMatrix,(X$4+1),FALSE)*$E3726</f>
        <v>-927.37063901526983</v>
      </c>
      <c r="Y3719" s="5">
        <f ca="1">VLOOKUP(CONCATENATE($F3719," ",$G3719),AllocFactorMatrix,(Y$4+1),FALSE)*$E3726</f>
        <v>-18.521970267829346</v>
      </c>
      <c r="Z3719" s="5">
        <f t="shared" ref="Z3719:Z3726" ca="1" si="1824">SUBTOTAL(9,X3719:Y3719)</f>
        <v>-945.8926092830992</v>
      </c>
      <c r="AA3719" s="5">
        <f ca="1">VLOOKUP(CONCATENATE($F3719," ",$G3719),AllocFactorMatrix,(AA$4+1),FALSE)*$E3726</f>
        <v>-12.233519032115961</v>
      </c>
      <c r="AB3719" s="5">
        <f ca="1">VLOOKUP(CONCATENATE($F3719," ",$G3719),AllocFactorMatrix,(AB$4+1),FALSE)*$E3726</f>
        <v>-54.348256850028875</v>
      </c>
      <c r="AC3719" s="5">
        <f ca="1">VLOOKUP(CONCATENATE($F3719," ",$G3719),AllocFactorMatrix,(AC$4+1),FALSE)*$E3726</f>
        <v>-11.15048283306183</v>
      </c>
    </row>
    <row r="3720" spans="4:29" hidden="1" outlineLevel="1">
      <c r="E3720" s="48"/>
      <c r="F3720" s="175" t="str">
        <f>F3726</f>
        <v>LABOR_M</v>
      </c>
      <c r="G3720" s="52" t="str">
        <f>$G$9</f>
        <v>BULKTRAN</v>
      </c>
      <c r="H3720" s="4">
        <f t="shared" ca="1" si="1814"/>
        <v>-7335.7056167763276</v>
      </c>
      <c r="I3720" s="5">
        <f ca="1">VLOOKUP(CONCATENATE($F3720," ",$G3720),AllocFactorMatrix,(I$4+1),FALSE)*$E3726</f>
        <v>-3773.3841224008847</v>
      </c>
      <c r="J3720" s="5">
        <f ca="1">VLOOKUP(CONCATENATE($F3720," ",$G3720),AllocFactorMatrix,(J$4+1),FALSE)*$E3726</f>
        <v>-879.95375747759908</v>
      </c>
      <c r="K3720" s="5">
        <f ca="1">VLOOKUP(CONCATENATE($F3720," ",$G3720),AllocFactorMatrix,(K$4+1),FALSE)*$E3726</f>
        <v>-12.234841608697593</v>
      </c>
      <c r="L3720" s="5">
        <f ca="1">VLOOKUP(CONCATENATE($F3720," ",$G3720),AllocFactorMatrix,(L$4+1),FALSE)*$E3726</f>
        <v>-1.7039917489478931</v>
      </c>
      <c r="M3720" s="5">
        <f t="shared" ca="1" si="1823"/>
        <v>-893.89259083524462</v>
      </c>
      <c r="N3720" s="5">
        <f ca="1">VLOOKUP(CONCATENATE($F3720," ",$G3720),AllocFactorMatrix,(N$4+1),FALSE)*$E3726</f>
        <v>-523.75568956569475</v>
      </c>
      <c r="O3720" s="5">
        <f ca="1">VLOOKUP(CONCATENATE($F3720," ",$G3720),AllocFactorMatrix,(O$4+1),FALSE)*$E3726</f>
        <v>-93.852612377000256</v>
      </c>
      <c r="P3720" s="5">
        <f ca="1">VLOOKUP(CONCATENATE($F3720," ",$G3720),AllocFactorMatrix,(P$4+1),FALSE)*$E3726</f>
        <v>-19.032352041504154</v>
      </c>
      <c r="Q3720" s="5">
        <f ca="1">VLOOKUP(CONCATENATE($F3720," ",$G3720),AllocFactorMatrix,(Q$4+1),FALSE)*$E3726</f>
        <v>-0.72274496192838522</v>
      </c>
      <c r="R3720" s="5">
        <f t="shared" ref="R3720:R3726" ca="1" si="1825">SUBTOTAL(9,N3720:Q3720)</f>
        <v>-637.36339894612752</v>
      </c>
      <c r="S3720" s="5">
        <f ca="1">VLOOKUP(CONCATENATE($F3720," ",$G3720),AllocFactorMatrix,(S$4+1),FALSE)*$E3726</f>
        <v>-24.803588694426114</v>
      </c>
      <c r="T3720" s="5">
        <f ca="1">VLOOKUP(CONCATENATE($F3720," ",$G3720),AllocFactorMatrix,(T$4+1),FALSE)*$E3726</f>
        <v>-334.86277019736195</v>
      </c>
      <c r="U3720" s="5">
        <f ca="1">VLOOKUP(CONCATENATE($F3720," ",$G3720),AllocFactorMatrix,(U$4+1),FALSE)*$E3726</f>
        <v>-1280.7156720980906</v>
      </c>
      <c r="V3720" s="5">
        <f ca="1">VLOOKUP(CONCATENATE($F3720," ",$G3720),AllocFactorMatrix,(V$4+1),FALSE)*$E3726</f>
        <v>-232.01352224163927</v>
      </c>
      <c r="W3720" s="5">
        <f t="shared" ref="W3720:W3726" ca="1" si="1826">SUBTOTAL(9,S3720:V3720)</f>
        <v>-1872.3955532315181</v>
      </c>
      <c r="X3720" s="5">
        <f ca="1">VLOOKUP(CONCATENATE($F3720," ",$G3720),AllocFactorMatrix,(X$4+1),FALSE)*$E3726</f>
        <v>-143.74978450391174</v>
      </c>
      <c r="Y3720" s="5">
        <f ca="1">VLOOKUP(CONCATENATE($F3720," ",$G3720),AllocFactorMatrix,(Y$4+1),FALSE)*$E3726</f>
        <v>-2.8710518993954137</v>
      </c>
      <c r="Z3720" s="5">
        <f t="shared" ca="1" si="1824"/>
        <v>-146.62083640330715</v>
      </c>
      <c r="AA3720" s="5">
        <f ca="1">VLOOKUP(CONCATENATE($F3720," ",$G3720),AllocFactorMatrix,(AA$4+1),FALSE)*$E3726</f>
        <v>-1.8962922165171292</v>
      </c>
      <c r="AB3720" s="5">
        <f ca="1">VLOOKUP(CONCATENATE($F3720," ",$G3720),AllocFactorMatrix,(AB$4+1),FALSE)*$E3726</f>
        <v>-8.4244097038166572</v>
      </c>
      <c r="AC3720" s="5">
        <f ca="1">VLOOKUP(CONCATENATE($F3720," ",$G3720),AllocFactorMatrix,(AC$4+1),FALSE)*$E3726</f>
        <v>-1.7284130389002021</v>
      </c>
    </row>
    <row r="3721" spans="4:29" hidden="1" outlineLevel="1">
      <c r="E3721" s="48"/>
      <c r="F3721" s="175" t="str">
        <f>F3726</f>
        <v>LABOR_M</v>
      </c>
      <c r="G3721" s="52" t="str">
        <f>$G$10</f>
        <v>SUBTRAN</v>
      </c>
      <c r="H3721" s="4">
        <f t="shared" ca="1" si="1814"/>
        <v>-2033.0116460286872</v>
      </c>
      <c r="I3721" s="5">
        <f ca="1">VLOOKUP(CONCATENATE($F3721," ",$G3721),AllocFactorMatrix,(I$4+1),FALSE)*$E3726</f>
        <v>-1038.77413405219</v>
      </c>
      <c r="J3721" s="5">
        <f ca="1">VLOOKUP(CONCATENATE($F3721," ",$G3721),AllocFactorMatrix,(J$4+1),FALSE)*$E3726</f>
        <v>-243.50620518189166</v>
      </c>
      <c r="K3721" s="5">
        <f ca="1">VLOOKUP(CONCATENATE($F3721," ",$G3721),AllocFactorMatrix,(K$4+1),FALSE)*$E3726</f>
        <v>-3.4016872627346473</v>
      </c>
      <c r="L3721" s="5">
        <f ca="1">VLOOKUP(CONCATENATE($F3721," ",$G3721),AllocFactorMatrix,(L$4+1),FALSE)*$E3726</f>
        <v>-0.61568958946002428</v>
      </c>
      <c r="M3721" s="5">
        <f t="shared" ca="1" si="1823"/>
        <v>-247.52358203408633</v>
      </c>
      <c r="N3721" s="5">
        <f ca="1">VLOOKUP(CONCATENATE($F3721," ",$G3721),AllocFactorMatrix,(N$4+1),FALSE)*$E3726</f>
        <v>-140.72916422995451</v>
      </c>
      <c r="O3721" s="5">
        <f ca="1">VLOOKUP(CONCATENATE($F3721," ",$G3721),AllocFactorMatrix,(O$4+1),FALSE)*$E3726</f>
        <v>-25.288323785564508</v>
      </c>
      <c r="P3721" s="5">
        <f ca="1">VLOOKUP(CONCATENATE($F3721," ",$G3721),AllocFactorMatrix,(P$4+1),FALSE)*$E3726</f>
        <v>-6.6379900207094931</v>
      </c>
      <c r="Q3721" s="5">
        <f ca="1">VLOOKUP(CONCATENATE($F3721," ",$G3721),AllocFactorMatrix,(Q$4+1),FALSE)*$E3726</f>
        <v>0</v>
      </c>
      <c r="R3721" s="5">
        <f t="shared" ca="1" si="1825"/>
        <v>-172.65547803622849</v>
      </c>
      <c r="S3721" s="5">
        <f ca="1">VLOOKUP(CONCATENATE($F3721," ",$G3721),AllocFactorMatrix,(S$4+1),FALSE)*$E3726</f>
        <v>-6.343259286336866</v>
      </c>
      <c r="T3721" s="5">
        <f ca="1">VLOOKUP(CONCATENATE($F3721," ",$G3721),AllocFactorMatrix,(T$4+1),FALSE)*$E3726</f>
        <v>-89.002078716314003</v>
      </c>
      <c r="U3721" s="5">
        <f ca="1">VLOOKUP(CONCATENATE($F3721," ",$G3721),AllocFactorMatrix,(U$4+1),FALSE)*$E3726</f>
        <v>-438.84890312643063</v>
      </c>
      <c r="V3721" s="5">
        <f ca="1">VLOOKUP(CONCATENATE($F3721," ",$G3721),AllocFactorMatrix,(V$4+1),FALSE)*$E3726</f>
        <v>0</v>
      </c>
      <c r="W3721" s="5">
        <f t="shared" ca="1" si="1826"/>
        <v>-534.19424112908155</v>
      </c>
      <c r="X3721" s="5">
        <f ca="1">VLOOKUP(CONCATENATE($F3721," ",$G3721),AllocFactorMatrix,(X$4+1),FALSE)*$E3726</f>
        <v>-38.576703037095491</v>
      </c>
      <c r="Y3721" s="5">
        <f ca="1">VLOOKUP(CONCATENATE($F3721," ",$G3721),AllocFactorMatrix,(Y$4+1),FALSE)*$E3726</f>
        <v>-0.77456298990372519</v>
      </c>
      <c r="Z3721" s="5">
        <f t="shared" ca="1" si="1824"/>
        <v>-39.35126602699922</v>
      </c>
      <c r="AA3721" s="5">
        <f ca="1">VLOOKUP(CONCATENATE($F3721," ",$G3721),AllocFactorMatrix,(AA$4+1),FALSE)*$E3726</f>
        <v>-0.51294475010004981</v>
      </c>
      <c r="AB3721" s="5">
        <f ca="1">VLOOKUP(CONCATENATE($F3721," ",$G3721),AllocFactorMatrix,(AB$4+1),FALSE)*$E3726</f>
        <v>0</v>
      </c>
      <c r="AC3721" s="5">
        <f ca="1">VLOOKUP(CONCATENATE($F3721," ",$G3721),AllocFactorMatrix,(AC$4+1),FALSE)*$E3726</f>
        <v>0</v>
      </c>
    </row>
    <row r="3722" spans="4:29" hidden="1" outlineLevel="1">
      <c r="E3722" s="48"/>
      <c r="F3722" s="175" t="str">
        <f>F3726</f>
        <v>LABOR_M</v>
      </c>
      <c r="G3722" s="52" t="str">
        <f>$G$11</f>
        <v>DISTPRI</v>
      </c>
      <c r="H3722" s="4">
        <f t="shared" ca="1" si="1814"/>
        <v>-16606.816667762938</v>
      </c>
      <c r="I3722" s="5">
        <f ca="1">VLOOKUP(CONCATENATE($F3722," ",$G3722),AllocFactorMatrix,(I$4+1),FALSE)*$E3726</f>
        <v>-10874.260931159295</v>
      </c>
      <c r="J3722" s="5">
        <f ca="1">VLOOKUP(CONCATENATE($F3722," ",$G3722),AllocFactorMatrix,(J$4+1),FALSE)*$E3726</f>
        <v>-2544.9967667510073</v>
      </c>
      <c r="K3722" s="5">
        <f ca="1">VLOOKUP(CONCATENATE($F3722," ",$G3722),AllocFactorMatrix,(K$4+1),FALSE)*$E3726</f>
        <v>-35.547880809311764</v>
      </c>
      <c r="L3722" s="5">
        <f ca="1">VLOOKUP(CONCATENATE($F3722," ",$G3722),AllocFactorMatrix,(L$4+1),FALSE)*$E3726</f>
        <v>0</v>
      </c>
      <c r="M3722" s="5">
        <f t="shared" ca="1" si="1823"/>
        <v>-2580.5446475603189</v>
      </c>
      <c r="N3722" s="5">
        <f ca="1">VLOOKUP(CONCATENATE($F3722," ",$G3722),AllocFactorMatrix,(N$4+1),FALSE)*$E3726</f>
        <v>-1477.4205479768532</v>
      </c>
      <c r="O3722" s="5">
        <f ca="1">VLOOKUP(CONCATENATE($F3722," ",$G3722),AllocFactorMatrix,(O$4+1),FALSE)*$E3726</f>
        <v>-265.46172907759347</v>
      </c>
      <c r="P3722" s="5">
        <f ca="1">VLOOKUP(CONCATENATE($F3722," ",$G3722),AllocFactorMatrix,(P$4+1),FALSE)*$E3726</f>
        <v>0</v>
      </c>
      <c r="Q3722" s="5">
        <f ca="1">VLOOKUP(CONCATENATE($F3722," ",$G3722),AllocFactorMatrix,(Q$4+1),FALSE)*$E3726</f>
        <v>0</v>
      </c>
      <c r="R3722" s="5">
        <f t="shared" ca="1" si="1825"/>
        <v>-1742.8822770544466</v>
      </c>
      <c r="S3722" s="5">
        <f ca="1">VLOOKUP(CONCATENATE($F3722," ",$G3722),AllocFactorMatrix,(S$4+1),FALSE)*$E3726</f>
        <v>-66.80416606991696</v>
      </c>
      <c r="T3722" s="5">
        <f ca="1">VLOOKUP(CONCATENATE($F3722," ",$G3722),AllocFactorMatrix,(T$4+1),FALSE)*$E3726</f>
        <v>-923.75884379226579</v>
      </c>
      <c r="U3722" s="5">
        <f ca="1">VLOOKUP(CONCATENATE($F3722," ",$G3722),AllocFactorMatrix,(U$4+1),FALSE)*$E3726</f>
        <v>0</v>
      </c>
      <c r="V3722" s="5">
        <f ca="1">VLOOKUP(CONCATENATE($F3722," ",$G3722),AllocFactorMatrix,(V$4+1),FALSE)*$E3726</f>
        <v>0</v>
      </c>
      <c r="W3722" s="5">
        <f t="shared" ca="1" si="1826"/>
        <v>-990.56300986218275</v>
      </c>
      <c r="X3722" s="5">
        <f ca="1">VLOOKUP(CONCATENATE($F3722," ",$G3722),AllocFactorMatrix,(X$4+1),FALSE)*$E3726</f>
        <v>-405.09650631742835</v>
      </c>
      <c r="Y3722" s="5">
        <f ca="1">VLOOKUP(CONCATENATE($F3722," ",$G3722),AllocFactorMatrix,(Y$4+1),FALSE)*$E3726</f>
        <v>-8.1309257228902307</v>
      </c>
      <c r="Z3722" s="5">
        <f t="shared" ca="1" si="1824"/>
        <v>-413.2274320403186</v>
      </c>
      <c r="AA3722" s="5">
        <f ca="1">VLOOKUP(CONCATENATE($F3722," ",$G3722),AllocFactorMatrix,(AA$4+1),FALSE)*$E3726</f>
        <v>-5.3383700863689434</v>
      </c>
      <c r="AB3722" s="5">
        <f ca="1">VLOOKUP(CONCATENATE($F3722," ",$G3722),AllocFactorMatrix,(AB$4+1),FALSE)*$E3726</f>
        <v>0</v>
      </c>
      <c r="AC3722" s="5">
        <f ca="1">VLOOKUP(CONCATENATE($F3722," ",$G3722),AllocFactorMatrix,(AC$4+1),FALSE)*$E3726</f>
        <v>0</v>
      </c>
    </row>
    <row r="3723" spans="4:29" hidden="1" outlineLevel="1">
      <c r="E3723" s="48"/>
      <c r="F3723" s="175" t="str">
        <f>F3726</f>
        <v>LABOR_M</v>
      </c>
      <c r="G3723" s="52" t="str">
        <f>$G$12</f>
        <v>DISTSEC</v>
      </c>
      <c r="H3723" s="4">
        <f t="shared" ca="1" si="1814"/>
        <v>-6579.1731988666206</v>
      </c>
      <c r="I3723" s="5">
        <f ca="1">VLOOKUP(CONCATENATE($F3723," ",$G3723),AllocFactorMatrix,(I$4+1),FALSE)*$E3726</f>
        <v>-4882.4378796672499</v>
      </c>
      <c r="J3723" s="5">
        <f ca="1">VLOOKUP(CONCATENATE($F3723," ",$G3723),AllocFactorMatrix,(J$4+1),FALSE)*$E3726</f>
        <v>-984.51760991781816</v>
      </c>
      <c r="K3723" s="5">
        <f ca="1">VLOOKUP(CONCATENATE($F3723," ",$G3723),AllocFactorMatrix,(K$4+1),FALSE)*$E3726</f>
        <v>0</v>
      </c>
      <c r="L3723" s="5">
        <f ca="1">VLOOKUP(CONCATENATE($F3723," ",$G3723),AllocFactorMatrix,(L$4+1),FALSE)*$E3726</f>
        <v>0</v>
      </c>
      <c r="M3723" s="5">
        <f t="shared" ca="1" si="1823"/>
        <v>-984.51760991781816</v>
      </c>
      <c r="N3723" s="5">
        <f ca="1">VLOOKUP(CONCATENATE($F3723," ",$G3723),AllocFactorMatrix,(N$4+1),FALSE)*$E3726</f>
        <v>-492.09683227531389</v>
      </c>
      <c r="O3723" s="5">
        <f ca="1">VLOOKUP(CONCATENATE($F3723," ",$G3723),AllocFactorMatrix,(O$4+1),FALSE)*$E3726</f>
        <v>0</v>
      </c>
      <c r="P3723" s="5">
        <f ca="1">VLOOKUP(CONCATENATE($F3723," ",$G3723),AllocFactorMatrix,(P$4+1),FALSE)*$E3726</f>
        <v>0</v>
      </c>
      <c r="Q3723" s="5">
        <f ca="1">VLOOKUP(CONCATENATE($F3723," ",$G3723),AllocFactorMatrix,(Q$4+1),FALSE)*$E3726</f>
        <v>0</v>
      </c>
      <c r="R3723" s="5">
        <f t="shared" ca="1" si="1825"/>
        <v>-492.09683227531389</v>
      </c>
      <c r="S3723" s="5">
        <f ca="1">VLOOKUP(CONCATENATE($F3723," ",$G3723),AllocFactorMatrix,(S$4+1),FALSE)*$E3726</f>
        <v>-18.393427393002568</v>
      </c>
      <c r="T3723" s="5">
        <f ca="1">VLOOKUP(CONCATENATE($F3723," ",$G3723),AllocFactorMatrix,(T$4+1),FALSE)*$E3726</f>
        <v>0</v>
      </c>
      <c r="U3723" s="5">
        <f ca="1">VLOOKUP(CONCATENATE($F3723," ",$G3723),AllocFactorMatrix,(U$4+1),FALSE)*$E3726</f>
        <v>0</v>
      </c>
      <c r="V3723" s="5">
        <f ca="1">VLOOKUP(CONCATENATE($F3723," ",$G3723),AllocFactorMatrix,(V$4+1),FALSE)*$E3726</f>
        <v>0</v>
      </c>
      <c r="W3723" s="5">
        <f t="shared" ca="1" si="1826"/>
        <v>-18.393427393002568</v>
      </c>
      <c r="X3723" s="5">
        <f ca="1">VLOOKUP(CONCATENATE($F3723," ",$G3723),AllocFactorMatrix,(X$4+1),FALSE)*$E3726</f>
        <v>-139.00590984211905</v>
      </c>
      <c r="Y3723" s="5">
        <f ca="1">VLOOKUP(CONCATENATE($F3723," ",$G3723),AllocFactorMatrix,(Y$4+1),FALSE)*$E3726</f>
        <v>0</v>
      </c>
      <c r="Z3723" s="5">
        <f t="shared" ca="1" si="1824"/>
        <v>-139.00590984211905</v>
      </c>
      <c r="AA3723" s="5">
        <f ca="1">VLOOKUP(CONCATENATE($F3723," ",$G3723),AllocFactorMatrix,(AA$4+1),FALSE)*$E3726</f>
        <v>-1.6435463482480925</v>
      </c>
      <c r="AB3723" s="5">
        <f ca="1">VLOOKUP(CONCATENATE($F3723," ",$G3723),AllocFactorMatrix,(AB$4+1),FALSE)*$E3726</f>
        <v>-50.58788020883042</v>
      </c>
      <c r="AC3723" s="5">
        <f ca="1">VLOOKUP(CONCATENATE($F3723," ",$G3723),AllocFactorMatrix,(AC$4+1),FALSE)*$E3726</f>
        <v>-10.490113214035651</v>
      </c>
    </row>
    <row r="3724" spans="4:29" hidden="1" outlineLevel="1">
      <c r="E3724" s="48"/>
      <c r="F3724" s="175" t="str">
        <f>F3726</f>
        <v>LABOR_M</v>
      </c>
      <c r="G3724" s="52" t="str">
        <f>$G$13</f>
        <v>ENERGY</v>
      </c>
      <c r="H3724" s="4">
        <f t="shared" ca="1" si="1814"/>
        <v>-18928.626924587868</v>
      </c>
      <c r="I3724" s="5">
        <f ca="1">VLOOKUP(CONCATENATE($F3724," ",$G3724),AllocFactorMatrix,(I$4+1),FALSE)*$E3726</f>
        <v>-7406.5106749181668</v>
      </c>
      <c r="J3724" s="5">
        <f ca="1">VLOOKUP(CONCATENATE($F3724," ",$G3724),AllocFactorMatrix,(J$4+1),FALSE)*$E3726</f>
        <v>-2136.7568404302474</v>
      </c>
      <c r="K3724" s="5">
        <f ca="1">VLOOKUP(CONCATENATE($F3724," ",$G3724),AllocFactorMatrix,(K$4+1),FALSE)*$E3726</f>
        <v>-29.781829553103041</v>
      </c>
      <c r="L3724" s="5">
        <f ca="1">VLOOKUP(CONCATENATE($F3724," ",$G3724),AllocFactorMatrix,(L$4+1),FALSE)*$E3726</f>
        <v>-4.1634745310853338</v>
      </c>
      <c r="M3724" s="5">
        <f t="shared" ca="1" si="1823"/>
        <v>-2170.7021445144355</v>
      </c>
      <c r="N3724" s="5">
        <f ca="1">VLOOKUP(CONCATENATE($F3724," ",$G3724),AllocFactorMatrix,(N$4+1),FALSE)*$E3726</f>
        <v>-1386.3797968783858</v>
      </c>
      <c r="O3724" s="5">
        <f ca="1">VLOOKUP(CONCATENATE($F3724," ",$G3724),AllocFactorMatrix,(O$4+1),FALSE)*$E3726</f>
        <v>-247.24553851606598</v>
      </c>
      <c r="P3724" s="5">
        <f ca="1">VLOOKUP(CONCATENATE($F3724," ",$G3724),AllocFactorMatrix,(P$4+1),FALSE)*$E3726</f>
        <v>-50.348246154484649</v>
      </c>
      <c r="Q3724" s="5">
        <f ca="1">VLOOKUP(CONCATENATE($F3724," ",$G3724),AllocFactorMatrix,(Q$4+1),FALSE)*$E3726</f>
        <v>-1.9016702966175834</v>
      </c>
      <c r="R3724" s="5">
        <f t="shared" ca="1" si="1825"/>
        <v>-1685.8752518455542</v>
      </c>
      <c r="S3724" s="5">
        <f ca="1">VLOOKUP(CONCATENATE($F3724," ",$G3724),AllocFactorMatrix,(S$4+1),FALSE)*$E3726</f>
        <v>-72.604735164586117</v>
      </c>
      <c r="T3724" s="5">
        <f ca="1">VLOOKUP(CONCATENATE($F3724," ",$G3724),AllocFactorMatrix,(T$4+1),FALSE)*$E3726</f>
        <v>-1147.8946676343726</v>
      </c>
      <c r="U3724" s="5">
        <f ca="1">VLOOKUP(CONCATENATE($F3724," ",$G3724),AllocFactorMatrix,(U$4+1),FALSE)*$E3726</f>
        <v>-4936.9081395125531</v>
      </c>
      <c r="V3724" s="5">
        <f ca="1">VLOOKUP(CONCATENATE($F3724," ",$G3724),AllocFactorMatrix,(V$4+1),FALSE)*$E3726</f>
        <v>-928.68398576933123</v>
      </c>
      <c r="W3724" s="5">
        <f t="shared" ca="1" si="1826"/>
        <v>-7086.0915280808431</v>
      </c>
      <c r="X3724" s="5">
        <f ca="1">VLOOKUP(CONCATENATE($F3724," ",$G3724),AllocFactorMatrix,(X$4+1),FALSE)*$E3726</f>
        <v>-380.82478695530421</v>
      </c>
      <c r="Y3724" s="5">
        <f ca="1">VLOOKUP(CONCATENATE($F3724," ",$G3724),AllocFactorMatrix,(Y$4+1),FALSE)*$E3726</f>
        <v>-7.6411733845385079</v>
      </c>
      <c r="Z3724" s="5">
        <f t="shared" ca="1" si="1824"/>
        <v>-388.4659603398427</v>
      </c>
      <c r="AA3724" s="5">
        <f ca="1">VLOOKUP(CONCATENATE($F3724," ",$G3724),AllocFactorMatrix,(AA$4+1),FALSE)*$E3726</f>
        <v>-6.815959425600524</v>
      </c>
      <c r="AB3724" s="5">
        <f ca="1">VLOOKUP(CONCATENATE($F3724," ",$G3724),AllocFactorMatrix,(AB$4+1),FALSE)*$E3726</f>
        <v>-152.67515679798441</v>
      </c>
      <c r="AC3724" s="5">
        <f ca="1">VLOOKUP(CONCATENATE($F3724," ",$G3724),AllocFactorMatrix,(AC$4+1),FALSE)*$E3726</f>
        <v>-31.490248665438454</v>
      </c>
    </row>
    <row r="3725" spans="4:29" hidden="1" outlineLevel="1">
      <c r="E3725" s="48"/>
      <c r="F3725" s="175" t="str">
        <f>F3726</f>
        <v>LABOR_M</v>
      </c>
      <c r="G3725" s="52" t="str">
        <f>$G$14</f>
        <v>CUSTOMER</v>
      </c>
      <c r="H3725" s="4">
        <f t="shared" ca="1" si="1814"/>
        <v>-12526.948006851679</v>
      </c>
      <c r="I3725" s="5">
        <f ca="1">VLOOKUP(CONCATENATE($F3725," ",$G3725),AllocFactorMatrix,(I$4+1),FALSE)*$E3726</f>
        <v>-9672.4362250227932</v>
      </c>
      <c r="J3725" s="5">
        <f ca="1">VLOOKUP(CONCATENATE($F3725," ",$G3725),AllocFactorMatrix,(J$4+1),FALSE)*$E3726</f>
        <v>-1958.5822325060656</v>
      </c>
      <c r="K3725" s="5">
        <f ca="1">VLOOKUP(CONCATENATE($F3725," ",$G3725),AllocFactorMatrix,(K$4+1),FALSE)*$E3726</f>
        <v>-50.061717327039041</v>
      </c>
      <c r="L3725" s="5">
        <f ca="1">VLOOKUP(CONCATENATE($F3725," ",$G3725),AllocFactorMatrix,(L$4+1),FALSE)*$E3726</f>
        <v>-8.0715080970272925</v>
      </c>
      <c r="M3725" s="5">
        <f t="shared" ca="1" si="1823"/>
        <v>-2016.7154579301321</v>
      </c>
      <c r="N3725" s="5">
        <f ca="1">VLOOKUP(CONCATENATE($F3725," ",$G3725),AllocFactorMatrix,(N$4+1),FALSE)*$E3726</f>
        <v>-80.320696224311547</v>
      </c>
      <c r="O3725" s="5">
        <f ca="1">VLOOKUP(CONCATENATE($F3725," ",$G3725),AllocFactorMatrix,(O$4+1),FALSE)*$E3726</f>
        <v>-19.399049909904249</v>
      </c>
      <c r="P3725" s="5">
        <f ca="1">VLOOKUP(CONCATENATE($F3725," ",$G3725),AllocFactorMatrix,(P$4+1),FALSE)*$E3726</f>
        <v>-19.747495477652294</v>
      </c>
      <c r="Q3725" s="5">
        <f ca="1">VLOOKUP(CONCATENATE($F3725," ",$G3725),AllocFactorMatrix,(Q$4+1),FALSE)*$E3726</f>
        <v>-2.4392775142462773</v>
      </c>
      <c r="R3725" s="5">
        <f t="shared" ca="1" si="1825"/>
        <v>-121.90651912611436</v>
      </c>
      <c r="S3725" s="5">
        <f ca="1">VLOOKUP(CONCATENATE($F3725," ",$G3725),AllocFactorMatrix,(S$4+1),FALSE)*$E3726</f>
        <v>-0.61044303346191053</v>
      </c>
      <c r="T3725" s="5">
        <f ca="1">VLOOKUP(CONCATENATE($F3725," ",$G3725),AllocFactorMatrix,(T$4+1),FALSE)*$E3726</f>
        <v>-14.103207783282043</v>
      </c>
      <c r="U3725" s="5">
        <f ca="1">VLOOKUP(CONCATENATE($F3725," ",$G3725),AllocFactorMatrix,(U$4+1),FALSE)*$E3726</f>
        <v>-33.172090100277131</v>
      </c>
      <c r="V3725" s="5">
        <f ca="1">VLOOKUP(CONCATENATE($F3725," ",$G3725),AllocFactorMatrix,(V$4+1),FALSE)*$E3726</f>
        <v>-9.7679701041740135</v>
      </c>
      <c r="W3725" s="5">
        <f t="shared" ca="1" si="1826"/>
        <v>-57.653711021195093</v>
      </c>
      <c r="X3725" s="5">
        <f ca="1">VLOOKUP(CONCATENATE($F3725," ",$G3725),AllocFactorMatrix,(X$4+1),FALSE)*$E3726</f>
        <v>-17.797621050788557</v>
      </c>
      <c r="Y3725" s="5">
        <f ca="1">VLOOKUP(CONCATENATE($F3725," ",$G3725),AllocFactorMatrix,(Y$4+1),FALSE)*$E3726</f>
        <v>-0.26586499713522388</v>
      </c>
      <c r="Z3725" s="5">
        <f t="shared" ca="1" si="1824"/>
        <v>-18.063486047923782</v>
      </c>
      <c r="AA3725" s="5">
        <f ca="1">VLOOKUP(CONCATENATE($F3725," ",$G3725),AllocFactorMatrix,(AA$4+1),FALSE)*$E3726</f>
        <v>-1.4488686189143316</v>
      </c>
      <c r="AB3725" s="5">
        <f ca="1">VLOOKUP(CONCATENATE($F3725," ",$G3725),AllocFactorMatrix,(AB$4+1),FALSE)*$E3726</f>
        <v>-526.43981807926957</v>
      </c>
      <c r="AC3725" s="5">
        <f ca="1">VLOOKUP(CONCATENATE($F3725," ",$G3725),AllocFactorMatrix,(AC$4+1),FALSE)*$E3726</f>
        <v>-112.28392100533743</v>
      </c>
    </row>
    <row r="3726" spans="4:29" collapsed="1">
      <c r="D3726" s="52" t="s">
        <v>262</v>
      </c>
      <c r="E3726" s="92">
        <v>-111335</v>
      </c>
      <c r="F3726" s="93" t="s">
        <v>69</v>
      </c>
      <c r="G3726" s="52" t="str">
        <f>$G$15</f>
        <v>TOTAL</v>
      </c>
      <c r="H3726" s="4">
        <f t="shared" ca="1" si="1814"/>
        <v>-111335.00000000004</v>
      </c>
      <c r="I3726" s="5">
        <f ca="1">VLOOKUP(CONCATENATE($F3726," ",$G3726),AllocFactorMatrix,(I$4+1),FALSE)*$E3726</f>
        <v>-61990.975380780234</v>
      </c>
      <c r="J3726" s="5">
        <f ca="1">VLOOKUP(CONCATENATE($F3726," ",$G3726),AllocFactorMatrix,(J$4+1),FALSE)*$E3726</f>
        <v>-14425.144728513878</v>
      </c>
      <c r="K3726" s="5">
        <f ca="1">VLOOKUP(CONCATENATE($F3726," ",$G3726),AllocFactorMatrix,(K$4+1),FALSE)*$E3726</f>
        <v>-209.95839057903063</v>
      </c>
      <c r="L3726" s="5">
        <f ca="1">VLOOKUP(CONCATENATE($F3726," ",$G3726),AllocFactorMatrix,(L$4+1),FALSE)*$E3726</f>
        <v>-25.547598130227428</v>
      </c>
      <c r="M3726" s="5">
        <f t="shared" ca="1" si="1823"/>
        <v>-14660.650717223138</v>
      </c>
      <c r="N3726" s="5">
        <f ca="1">VLOOKUP(CONCATENATE($F3726," ",$G3726),AllocFactorMatrix,(N$4+1),FALSE)*$E3726</f>
        <v>-7479.5992604333587</v>
      </c>
      <c r="O3726" s="5">
        <f ca="1">VLOOKUP(CONCATENATE($F3726," ",$G3726),AllocFactorMatrix,(O$4+1),FALSE)*$E3726</f>
        <v>-1256.7170803770164</v>
      </c>
      <c r="P3726" s="5">
        <f ca="1">VLOOKUP(CONCATENATE($F3726," ",$G3726),AllocFactorMatrix,(P$4+1),FALSE)*$E3726</f>
        <v>-218.54918584371714</v>
      </c>
      <c r="Q3726" s="5">
        <f ca="1">VLOOKUP(CONCATENATE($F3726," ",$G3726),AllocFactorMatrix,(Q$4+1),FALSE)*$E3726</f>
        <v>-9.7263255516981157</v>
      </c>
      <c r="R3726" s="5">
        <f t="shared" ca="1" si="1825"/>
        <v>-8964.5918522057891</v>
      </c>
      <c r="S3726" s="5">
        <f ca="1">VLOOKUP(CONCATENATE($F3726," ",$G3726),AllocFactorMatrix,(S$4+1),FALSE)*$E3726</f>
        <v>-349.57460663321342</v>
      </c>
      <c r="T3726" s="5">
        <f ca="1">VLOOKUP(CONCATENATE($F3726," ",$G3726),AllocFactorMatrix,(T$4+1),FALSE)*$E3726</f>
        <v>-4669.9162931003893</v>
      </c>
      <c r="U3726" s="5">
        <f ca="1">VLOOKUP(CONCATENATE($F3726," ",$G3726),AllocFactorMatrix,(U$4+1),FALSE)*$E3726</f>
        <v>-14951.904921117068</v>
      </c>
      <c r="V3726" s="5">
        <f ca="1">VLOOKUP(CONCATENATE($F3726," ",$G3726),AllocFactorMatrix,(V$4+1),FALSE)*$E3726</f>
        <v>-2667.2505280820005</v>
      </c>
      <c r="W3726" s="5">
        <f t="shared" ca="1" si="1826"/>
        <v>-22638.646348932671</v>
      </c>
      <c r="X3726" s="5">
        <f ca="1">VLOOKUP(CONCATENATE($F3726," ",$G3726),AllocFactorMatrix,(X$4+1),FALSE)*$E3726</f>
        <v>-2052.4219507219168</v>
      </c>
      <c r="Y3726" s="5">
        <f ca="1">VLOOKUP(CONCATENATE($F3726," ",$G3726),AllocFactorMatrix,(Y$4+1),FALSE)*$E3726</f>
        <v>-38.205549261692447</v>
      </c>
      <c r="Z3726" s="5">
        <f t="shared" ca="1" si="1824"/>
        <v>-2090.6274999836091</v>
      </c>
      <c r="AA3726" s="5">
        <f ca="1">VLOOKUP(CONCATENATE($F3726," ",$G3726),AllocFactorMatrix,(AA$4+1),FALSE)*$E3726</f>
        <v>-29.889500477865031</v>
      </c>
      <c r="AB3726" s="5">
        <f ca="1">VLOOKUP(CONCATENATE($F3726," ",$G3726),AllocFactorMatrix,(AB$4+1),FALSE)*$E3726</f>
        <v>-792.47552163992987</v>
      </c>
      <c r="AC3726" s="5">
        <f ca="1">VLOOKUP(CONCATENATE($F3726," ",$G3726),AllocFactorMatrix,(AC$4+1),FALSE)*$E3726</f>
        <v>-167.14317875677355</v>
      </c>
    </row>
    <row r="3727" spans="4:29" hidden="1" outlineLevel="1">
      <c r="E3727" s="48"/>
      <c r="F3727" s="175" t="str">
        <f>F3734</f>
        <v>LABOR_M</v>
      </c>
      <c r="G3727" s="52" t="str">
        <f>$G$8</f>
        <v>PRODUCTION</v>
      </c>
      <c r="H3727" s="4">
        <f t="shared" ca="1" si="1814"/>
        <v>-516.03006761664244</v>
      </c>
      <c r="I3727" s="5">
        <f ca="1">VLOOKUP(CONCATENATE($F3727," ",$G3727),AllocFactorMatrix,(I$4+1),FALSE)*$E3734</f>
        <v>-265.43863202103029</v>
      </c>
      <c r="J3727" s="5">
        <f ca="1">VLOOKUP(CONCATENATE($F3727," ",$G3727),AllocFactorMatrix,(J$4+1),FALSE)*$E3734</f>
        <v>-61.900329796798744</v>
      </c>
      <c r="K3727" s="5">
        <f ca="1">VLOOKUP(CONCATENATE($F3727," ",$G3727),AllocFactorMatrix,(K$4+1),FALSE)*$E3734</f>
        <v>-0.86065969280125243</v>
      </c>
      <c r="L3727" s="5">
        <f ca="1">VLOOKUP(CONCATENATE($F3727," ",$G3727),AllocFactorMatrix,(L$4+1),FALSE)*$E3734</f>
        <v>-0.11986726613140659</v>
      </c>
      <c r="M3727" s="5">
        <f t="shared" ca="1" si="1810"/>
        <v>-62.880856755731401</v>
      </c>
      <c r="N3727" s="5">
        <f ca="1">VLOOKUP(CONCATENATE($F3727," ",$G3727),AllocFactorMatrix,(N$4+1),FALSE)*$E3734</f>
        <v>-36.843583701489855</v>
      </c>
      <c r="O3727" s="5">
        <f ca="1">VLOOKUP(CONCATENATE($F3727," ",$G3727),AllocFactorMatrix,(O$4+1),FALSE)*$E3734</f>
        <v>-6.6020601753897541</v>
      </c>
      <c r="P3727" s="5">
        <f ca="1">VLOOKUP(CONCATENATE($F3727," ",$G3727),AllocFactorMatrix,(P$4+1),FALSE)*$E3734</f>
        <v>-1.3388304307659857</v>
      </c>
      <c r="Q3727" s="5">
        <f ca="1">VLOOKUP(CONCATENATE($F3727," ",$G3727),AllocFactorMatrix,(Q$4+1),FALSE)*$E3734</f>
        <v>-5.0841480159803512E-2</v>
      </c>
      <c r="R3727" s="5">
        <f ca="1">SUBTOTAL(9,N3727:Q3727)</f>
        <v>-44.835315787805399</v>
      </c>
      <c r="S3727" s="5">
        <f ca="1">VLOOKUP(CONCATENATE($F3727," ",$G3727),AllocFactorMatrix,(S$4+1),FALSE)*$E3734</f>
        <v>-1.7448079598298851</v>
      </c>
      <c r="T3727" s="5">
        <f ca="1">VLOOKUP(CONCATENATE($F3727," ",$G3727),AllocFactorMatrix,(T$4+1),FALSE)*$E3734</f>
        <v>-23.555914996378732</v>
      </c>
      <c r="U3727" s="5">
        <f ca="1">VLOOKUP(CONCATENATE($F3727," ",$G3727),AllocFactorMatrix,(U$4+1),FALSE)*$E3734</f>
        <v>-90.091918814061856</v>
      </c>
      <c r="V3727" s="5">
        <f ca="1">VLOOKUP(CONCATENATE($F3727," ",$G3727),AllocFactorMatrix,(V$4+1),FALSE)*$E3734</f>
        <v>-16.320986667802245</v>
      </c>
      <c r="W3727" s="5">
        <f ca="1">SUBTOTAL(9,S3727:V3727)</f>
        <v>-131.7136284380727</v>
      </c>
      <c r="X3727" s="5">
        <f ca="1">VLOOKUP(CONCATENATE($F3727," ",$G3727),AllocFactorMatrix,(X$4+1),FALSE)*$E3734</f>
        <v>-10.112075769205887</v>
      </c>
      <c r="Y3727" s="5">
        <f ca="1">VLOOKUP(CONCATENATE($F3727," ",$G3727),AllocFactorMatrix,(Y$4+1),FALSE)*$E3734</f>
        <v>-0.20196408950594893</v>
      </c>
      <c r="Z3727" s="5">
        <f t="shared" ca="1" si="1811"/>
        <v>-10.314039858711837</v>
      </c>
      <c r="AA3727" s="5">
        <f ca="1">VLOOKUP(CONCATENATE($F3727," ",$G3727),AllocFactorMatrix,(AA$4+1),FALSE)*$E3734</f>
        <v>-0.13339463874782212</v>
      </c>
      <c r="AB3727" s="5">
        <f ca="1">VLOOKUP(CONCATENATE($F3727," ",$G3727),AllocFactorMatrix,(AB$4+1),FALSE)*$E3734</f>
        <v>-0.59261493524888897</v>
      </c>
      <c r="AC3727" s="5">
        <f ca="1">VLOOKUP(CONCATENATE($F3727," ",$G3727),AllocFactorMatrix,(AC$4+1),FALSE)*$E3734</f>
        <v>-0.12158518129372668</v>
      </c>
    </row>
    <row r="3728" spans="4:29" hidden="1" outlineLevel="1">
      <c r="E3728" s="48"/>
      <c r="F3728" s="175" t="str">
        <f>F3734</f>
        <v>LABOR_M</v>
      </c>
      <c r="G3728" s="52" t="str">
        <f>$G$9</f>
        <v>BULKTRAN</v>
      </c>
      <c r="H3728" s="4">
        <f t="shared" ca="1" si="1814"/>
        <v>-79.988742253257854</v>
      </c>
      <c r="I3728" s="5">
        <f ca="1">VLOOKUP(CONCATENATE($F3728," ",$G3728),AllocFactorMatrix,(I$4+1),FALSE)*$E3734</f>
        <v>-41.14508756989872</v>
      </c>
      <c r="J3728" s="5">
        <f ca="1">VLOOKUP(CONCATENATE($F3728," ",$G3728),AllocFactorMatrix,(J$4+1),FALSE)*$E3734</f>
        <v>-9.5950407470948527</v>
      </c>
      <c r="K3728" s="5">
        <f ca="1">VLOOKUP(CONCATENATE($F3728," ",$G3728),AllocFactorMatrix,(K$4+1),FALSE)*$E3734</f>
        <v>-0.13340906016040668</v>
      </c>
      <c r="L3728" s="5">
        <f ca="1">VLOOKUP(CONCATENATE($F3728," ",$G3728),AllocFactorMatrix,(L$4+1),FALSE)*$E3734</f>
        <v>-1.8580374394599562E-2</v>
      </c>
      <c r="M3728" s="5">
        <f t="shared" ca="1" si="1810"/>
        <v>-9.7470301816498583</v>
      </c>
      <c r="N3728" s="5">
        <f ca="1">VLOOKUP(CONCATENATE($F3728," ",$G3728),AllocFactorMatrix,(N$4+1),FALSE)*$E3734</f>
        <v>-5.7110469046818473</v>
      </c>
      <c r="O3728" s="5">
        <f ca="1">VLOOKUP(CONCATENATE($F3728," ",$G3728),AllocFactorMatrix,(O$4+1),FALSE)*$E3734</f>
        <v>-1.0233715491595483</v>
      </c>
      <c r="P3728" s="5">
        <f ca="1">VLOOKUP(CONCATENATE($F3728," ",$G3728),AllocFactorMatrix,(P$4+1),FALSE)*$E3734</f>
        <v>-0.20752930685216728</v>
      </c>
      <c r="Q3728" s="5">
        <f ca="1">VLOOKUP(CONCATENATE($F3728," ",$G3728),AllocFactorMatrix,(Q$4+1),FALSE)*$E3734</f>
        <v>-7.8808315783990626E-3</v>
      </c>
      <c r="R3728" s="5">
        <f t="shared" ref="R3728:R3734" ca="1" si="1827">SUBTOTAL(9,N3728:Q3728)</f>
        <v>-6.9498285922719614</v>
      </c>
      <c r="S3728" s="5">
        <f ca="1">VLOOKUP(CONCATENATE($F3728," ",$G3728),AllocFactorMatrix,(S$4+1),FALSE)*$E3734</f>
        <v>-0.2704590351195339</v>
      </c>
      <c r="T3728" s="5">
        <f ca="1">VLOOKUP(CONCATENATE($F3728," ",$G3728),AllocFactorMatrix,(T$4+1),FALSE)*$E3734</f>
        <v>-3.6513531505779624</v>
      </c>
      <c r="U3728" s="5">
        <f ca="1">VLOOKUP(CONCATENATE($F3728," ",$G3728),AllocFactorMatrix,(U$4+1),FALSE)*$E3734</f>
        <v>-13.964960038865424</v>
      </c>
      <c r="V3728" s="5">
        <f ca="1">VLOOKUP(CONCATENATE($F3728," ",$G3728),AllocFactorMatrix,(V$4+1),FALSE)*$E3734</f>
        <v>-2.5298820317182384</v>
      </c>
      <c r="W3728" s="5">
        <f t="shared" ref="W3728:W3734" ca="1" si="1828">SUBTOTAL(9,S3728:V3728)</f>
        <v>-20.416654256281159</v>
      </c>
      <c r="X3728" s="5">
        <f ca="1">VLOOKUP(CONCATENATE($F3728," ",$G3728),AllocFactorMatrix,(X$4+1),FALSE)*$E3734</f>
        <v>-1.5674517302532793</v>
      </c>
      <c r="Y3728" s="5">
        <f ca="1">VLOOKUP(CONCATENATE($F3728," ",$G3728),AllocFactorMatrix,(Y$4+1),FALSE)*$E3734</f>
        <v>-3.1306031399524252E-2</v>
      </c>
      <c r="Z3728" s="5">
        <f t="shared" ca="1" si="1811"/>
        <v>-1.5987577616528035</v>
      </c>
      <c r="AA3728" s="5">
        <f ca="1">VLOOKUP(CONCATENATE($F3728," ",$G3728),AllocFactorMatrix,(AA$4+1),FALSE)*$E3734</f>
        <v>-2.0677224151001886E-2</v>
      </c>
      <c r="AB3728" s="5">
        <f ca="1">VLOOKUP(CONCATENATE($F3728," ",$G3728),AllocFactorMatrix,(AB$4+1),FALSE)*$E3734</f>
        <v>-9.1860002518825354E-2</v>
      </c>
      <c r="AC3728" s="5">
        <f ca="1">VLOOKUP(CONCATENATE($F3728," ",$G3728),AllocFactorMatrix,(AC$4+1),FALSE)*$E3734</f>
        <v>-1.884666483338434E-2</v>
      </c>
    </row>
    <row r="3729" spans="4:29" hidden="1" outlineLevel="1">
      <c r="E3729" s="48"/>
      <c r="F3729" s="175" t="str">
        <f>F3734</f>
        <v>LABOR_M</v>
      </c>
      <c r="G3729" s="52" t="str">
        <f>$G$10</f>
        <v>SUBTRAN</v>
      </c>
      <c r="H3729" s="4">
        <f t="shared" ca="1" si="1814"/>
        <v>-22.168016690877312</v>
      </c>
      <c r="I3729" s="5">
        <f ca="1">VLOOKUP(CONCATENATE($F3729," ",$G3729),AllocFactorMatrix,(I$4+1),FALSE)*$E3734</f>
        <v>-11.326822641032548</v>
      </c>
      <c r="J3729" s="5">
        <f ca="1">VLOOKUP(CONCATENATE($F3729," ",$G3729),AllocFactorMatrix,(J$4+1),FALSE)*$E3734</f>
        <v>-2.6551985726933709</v>
      </c>
      <c r="K3729" s="5">
        <f ca="1">VLOOKUP(CONCATENATE($F3729," ",$G3729),AllocFactorMatrix,(K$4+1),FALSE)*$E3734</f>
        <v>-3.7092094462297227E-2</v>
      </c>
      <c r="L3729" s="5">
        <f ca="1">VLOOKUP(CONCATENATE($F3729," ",$G3729),AllocFactorMatrix,(L$4+1),FALSE)*$E3734</f>
        <v>-6.7134967584719036E-3</v>
      </c>
      <c r="M3729" s="5">
        <f t="shared" ca="1" si="1810"/>
        <v>-2.6990041639141404</v>
      </c>
      <c r="N3729" s="5">
        <f ca="1">VLOOKUP(CONCATENATE($F3729," ",$G3729),AllocFactorMatrix,(N$4+1),FALSE)*$E3734</f>
        <v>-1.5345148010523624</v>
      </c>
      <c r="O3729" s="5">
        <f ca="1">VLOOKUP(CONCATENATE($F3729," ",$G3729),AllocFactorMatrix,(O$4+1),FALSE)*$E3734</f>
        <v>-0.27574460031145021</v>
      </c>
      <c r="P3729" s="5">
        <f ca="1">VLOOKUP(CONCATENATE($F3729," ",$G3729),AllocFactorMatrix,(P$4+1),FALSE)*$E3734</f>
        <v>-7.2380831590616826E-2</v>
      </c>
      <c r="Q3729" s="5">
        <f ca="1">VLOOKUP(CONCATENATE($F3729," ",$G3729),AllocFactorMatrix,(Q$4+1),FALSE)*$E3734</f>
        <v>0</v>
      </c>
      <c r="R3729" s="5">
        <f t="shared" ca="1" si="1827"/>
        <v>-1.8826402329544296</v>
      </c>
      <c r="S3729" s="5">
        <f ca="1">VLOOKUP(CONCATENATE($F3729," ",$G3729),AllocFactorMatrix,(S$4+1),FALSE)*$E3734</f>
        <v>-6.9167079297731665E-2</v>
      </c>
      <c r="T3729" s="5">
        <f ca="1">VLOOKUP(CONCATENATE($F3729," ",$G3729),AllocFactorMatrix,(T$4+1),FALSE)*$E3734</f>
        <v>-0.97048119245165676</v>
      </c>
      <c r="U3729" s="5">
        <f ca="1">VLOOKUP(CONCATENATE($F3729," ",$G3729),AllocFactorMatrix,(U$4+1),FALSE)*$E3734</f>
        <v>-4.7852208954550397</v>
      </c>
      <c r="V3729" s="5">
        <f ca="1">VLOOKUP(CONCATENATE($F3729," ",$G3729),AllocFactorMatrix,(V$4+1),FALSE)*$E3734</f>
        <v>0</v>
      </c>
      <c r="W3729" s="5">
        <f t="shared" ca="1" si="1828"/>
        <v>-5.8248691672044277</v>
      </c>
      <c r="X3729" s="5">
        <f ca="1">VLOOKUP(CONCATENATE($F3729," ",$G3729),AllocFactorMatrix,(X$4+1),FALSE)*$E3734</f>
        <v>-0.42064146483166948</v>
      </c>
      <c r="Y3729" s="5">
        <f ca="1">VLOOKUP(CONCATENATE($F3729," ",$G3729),AllocFactorMatrix,(Y$4+1),FALSE)*$E3734</f>
        <v>-8.4458568261833421E-3</v>
      </c>
      <c r="Z3729" s="5">
        <f t="shared" ca="1" si="1811"/>
        <v>-0.42908732165785279</v>
      </c>
      <c r="AA3729" s="5">
        <f ca="1">VLOOKUP(CONCATENATE($F3729," ",$G3729),AllocFactorMatrix,(AA$4+1),FALSE)*$E3734</f>
        <v>-5.593164113903629E-3</v>
      </c>
      <c r="AB3729" s="5">
        <f ca="1">VLOOKUP(CONCATENATE($F3729," ",$G3729),AllocFactorMatrix,(AB$4+1),FALSE)*$E3734</f>
        <v>0</v>
      </c>
      <c r="AC3729" s="5">
        <f ca="1">VLOOKUP(CONCATENATE($F3729," ",$G3729),AllocFactorMatrix,(AC$4+1),FALSE)*$E3734</f>
        <v>0</v>
      </c>
    </row>
    <row r="3730" spans="4:29" hidden="1" outlineLevel="1">
      <c r="E3730" s="48"/>
      <c r="F3730" s="175" t="str">
        <f>F3734</f>
        <v>LABOR_M</v>
      </c>
      <c r="G3730" s="52" t="str">
        <f>$G$11</f>
        <v>DISTPRI</v>
      </c>
      <c r="H3730" s="4">
        <f t="shared" ca="1" si="1814"/>
        <v>-181.08120029338667</v>
      </c>
      <c r="I3730" s="5">
        <f ca="1">VLOOKUP(CONCATENATE($F3730," ",$G3730),AllocFactorMatrix,(I$4+1),FALSE)*$E3734</f>
        <v>-118.57324983542807</v>
      </c>
      <c r="J3730" s="5">
        <f ca="1">VLOOKUP(CONCATENATE($F3730," ",$G3730),AllocFactorMatrix,(J$4+1),FALSE)*$E3734</f>
        <v>-27.750716978809201</v>
      </c>
      <c r="K3730" s="5">
        <f ca="1">VLOOKUP(CONCATENATE($F3730," ",$G3730),AllocFactorMatrix,(K$4+1),FALSE)*$E3734</f>
        <v>-0.38761510129343402</v>
      </c>
      <c r="L3730" s="5">
        <f ca="1">VLOOKUP(CONCATENATE($F3730," ",$G3730),AllocFactorMatrix,(L$4+1),FALSE)*$E3734</f>
        <v>0</v>
      </c>
      <c r="M3730" s="5">
        <f t="shared" ca="1" si="1810"/>
        <v>-28.138332080102636</v>
      </c>
      <c r="N3730" s="5">
        <f ca="1">VLOOKUP(CONCATENATE($F3730," ",$G3730),AllocFactorMatrix,(N$4+1),FALSE)*$E3734</f>
        <v>-16.109835588484302</v>
      </c>
      <c r="O3730" s="5">
        <f ca="1">VLOOKUP(CONCATENATE($F3730," ",$G3730),AllocFactorMatrix,(O$4+1),FALSE)*$E3734</f>
        <v>-2.8946022284115367</v>
      </c>
      <c r="P3730" s="5">
        <f ca="1">VLOOKUP(CONCATENATE($F3730," ",$G3730),AllocFactorMatrix,(P$4+1),FALSE)*$E3734</f>
        <v>0</v>
      </c>
      <c r="Q3730" s="5">
        <f ca="1">VLOOKUP(CONCATENATE($F3730," ",$G3730),AllocFactorMatrix,(Q$4+1),FALSE)*$E3734</f>
        <v>0</v>
      </c>
      <c r="R3730" s="5">
        <f t="shared" ca="1" si="1827"/>
        <v>-19.004437816895837</v>
      </c>
      <c r="S3730" s="5">
        <f ca="1">VLOOKUP(CONCATENATE($F3730," ",$G3730),AllocFactorMatrix,(S$4+1),FALSE)*$E3734</f>
        <v>-0.72843452291623656</v>
      </c>
      <c r="T3730" s="5">
        <f ca="1">VLOOKUP(CONCATENATE($F3730," ",$G3730),AllocFactorMatrix,(T$4+1),FALSE)*$E3734</f>
        <v>-10.07269265158136</v>
      </c>
      <c r="U3730" s="5">
        <f ca="1">VLOOKUP(CONCATENATE($F3730," ",$G3730),AllocFactorMatrix,(U$4+1),FALSE)*$E3734</f>
        <v>0</v>
      </c>
      <c r="V3730" s="5">
        <f ca="1">VLOOKUP(CONCATENATE($F3730," ",$G3730),AllocFactorMatrix,(V$4+1),FALSE)*$E3734</f>
        <v>0</v>
      </c>
      <c r="W3730" s="5">
        <f t="shared" ca="1" si="1828"/>
        <v>-10.801127174497596</v>
      </c>
      <c r="X3730" s="5">
        <f ca="1">VLOOKUP(CONCATENATE($F3730," ",$G3730),AllocFactorMatrix,(X$4+1),FALSE)*$E3734</f>
        <v>-4.4171838026618584</v>
      </c>
      <c r="Y3730" s="5">
        <f ca="1">VLOOKUP(CONCATENATE($F3730," ",$G3730),AllocFactorMatrix,(Y$4+1),FALSE)*$E3734</f>
        <v>-8.8659844860903947E-2</v>
      </c>
      <c r="Z3730" s="5">
        <f t="shared" ca="1" si="1811"/>
        <v>-4.5058436475227621</v>
      </c>
      <c r="AA3730" s="5">
        <f ca="1">VLOOKUP(CONCATENATE($F3730," ",$G3730),AllocFactorMatrix,(AA$4+1),FALSE)*$E3734</f>
        <v>-5.8209738939703569E-2</v>
      </c>
      <c r="AB3730" s="5">
        <f ca="1">VLOOKUP(CONCATENATE($F3730," ",$G3730),AllocFactorMatrix,(AB$4+1),FALSE)*$E3734</f>
        <v>0</v>
      </c>
      <c r="AC3730" s="5">
        <f ca="1">VLOOKUP(CONCATENATE($F3730," ",$G3730),AllocFactorMatrix,(AC$4+1),FALSE)*$E3734</f>
        <v>0</v>
      </c>
    </row>
    <row r="3731" spans="4:29" hidden="1" outlineLevel="1">
      <c r="E3731" s="48"/>
      <c r="F3731" s="175" t="str">
        <f>F3734</f>
        <v>LABOR_M</v>
      </c>
      <c r="G3731" s="52" t="str">
        <f>$G$12</f>
        <v>DISTSEC</v>
      </c>
      <c r="H3731" s="4">
        <f t="shared" ca="1" si="1814"/>
        <v>-71.739491295855544</v>
      </c>
      <c r="I3731" s="5">
        <f ca="1">VLOOKUP(CONCATENATE($F3731," ",$G3731),AllocFactorMatrix,(I$4+1),FALSE)*$E3734</f>
        <v>-53.238241217191735</v>
      </c>
      <c r="J3731" s="5">
        <f ca="1">VLOOKUP(CONCATENATE($F3731," ",$G3731),AllocFactorMatrix,(J$4+1),FALSE)*$E3734</f>
        <v>-10.735207961918816</v>
      </c>
      <c r="K3731" s="5">
        <f ca="1">VLOOKUP(CONCATENATE($F3731," ",$G3731),AllocFactorMatrix,(K$4+1),FALSE)*$E3734</f>
        <v>0</v>
      </c>
      <c r="L3731" s="5">
        <f ca="1">VLOOKUP(CONCATENATE($F3731," ",$G3731),AllocFactorMatrix,(L$4+1),FALSE)*$E3734</f>
        <v>0</v>
      </c>
      <c r="M3731" s="5">
        <f t="shared" ca="1" si="1810"/>
        <v>-10.735207961918816</v>
      </c>
      <c r="N3731" s="5">
        <f ca="1">VLOOKUP(CONCATENATE($F3731," ",$G3731),AllocFactorMatrix,(N$4+1),FALSE)*$E3734</f>
        <v>-5.365837826220246</v>
      </c>
      <c r="O3731" s="5">
        <f ca="1">VLOOKUP(CONCATENATE($F3731," ",$G3731),AllocFactorMatrix,(O$4+1),FALSE)*$E3734</f>
        <v>0</v>
      </c>
      <c r="P3731" s="5">
        <f ca="1">VLOOKUP(CONCATENATE($F3731," ",$G3731),AllocFactorMatrix,(P$4+1),FALSE)*$E3734</f>
        <v>0</v>
      </c>
      <c r="Q3731" s="5">
        <f ca="1">VLOOKUP(CONCATENATE($F3731," ",$G3731),AllocFactorMatrix,(Q$4+1),FALSE)*$E3734</f>
        <v>0</v>
      </c>
      <c r="R3731" s="5">
        <f t="shared" ca="1" si="1827"/>
        <v>-5.365837826220246</v>
      </c>
      <c r="S3731" s="5">
        <f ca="1">VLOOKUP(CONCATENATE($F3731," ",$G3731),AllocFactorMatrix,(S$4+1),FALSE)*$E3734</f>
        <v>-0.20056245435042996</v>
      </c>
      <c r="T3731" s="5">
        <f ca="1">VLOOKUP(CONCATENATE($F3731," ",$G3731),AllocFactorMatrix,(T$4+1),FALSE)*$E3734</f>
        <v>0</v>
      </c>
      <c r="U3731" s="5">
        <f ca="1">VLOOKUP(CONCATENATE($F3731," ",$G3731),AllocFactorMatrix,(U$4+1),FALSE)*$E3734</f>
        <v>0</v>
      </c>
      <c r="V3731" s="5">
        <f ca="1">VLOOKUP(CONCATENATE($F3731," ",$G3731),AllocFactorMatrix,(V$4+1),FALSE)*$E3734</f>
        <v>0</v>
      </c>
      <c r="W3731" s="5">
        <f t="shared" ca="1" si="1828"/>
        <v>-0.20056245435042996</v>
      </c>
      <c r="X3731" s="5">
        <f ca="1">VLOOKUP(CONCATENATE($F3731," ",$G3731),AllocFactorMatrix,(X$4+1),FALSE)*$E3734</f>
        <v>-1.5157243862966052</v>
      </c>
      <c r="Y3731" s="5">
        <f ca="1">VLOOKUP(CONCATENATE($F3731," ",$G3731),AllocFactorMatrix,(Y$4+1),FALSE)*$E3734</f>
        <v>0</v>
      </c>
      <c r="Z3731" s="5">
        <f t="shared" ca="1" si="1811"/>
        <v>-1.5157243862966052</v>
      </c>
      <c r="AA3731" s="5">
        <f ca="1">VLOOKUP(CONCATENATE($F3731," ",$G3731),AllocFactorMatrix,(AA$4+1),FALSE)*$E3734</f>
        <v>-1.7921276029758695E-2</v>
      </c>
      <c r="AB3731" s="5">
        <f ca="1">VLOOKUP(CONCATENATE($F3731," ",$G3731),AllocFactorMatrix,(AB$4+1),FALSE)*$E3734</f>
        <v>-0.55161168162321039</v>
      </c>
      <c r="AC3731" s="5">
        <f ca="1">VLOOKUP(CONCATENATE($F3731," ",$G3731),AllocFactorMatrix,(AC$4+1),FALSE)*$E3734</f>
        <v>-0.1143844922247207</v>
      </c>
    </row>
    <row r="3732" spans="4:29" hidden="1" outlineLevel="1">
      <c r="E3732" s="48"/>
      <c r="F3732" s="175" t="str">
        <f>F3734</f>
        <v>LABOR_M</v>
      </c>
      <c r="G3732" s="52" t="str">
        <f>$G$13</f>
        <v>ENERGY</v>
      </c>
      <c r="H3732" s="4">
        <f t="shared" ca="1" si="1814"/>
        <v>-206.39828523330195</v>
      </c>
      <c r="I3732" s="5">
        <f ca="1">VLOOKUP(CONCATENATE($F3732," ",$G3732),AllocFactorMatrix,(I$4+1),FALSE)*$E3734</f>
        <v>-80.76080261688287</v>
      </c>
      <c r="J3732" s="5">
        <f ca="1">VLOOKUP(CONCATENATE($F3732," ",$G3732),AllocFactorMatrix,(J$4+1),FALSE)*$E3734</f>
        <v>-23.299257235211929</v>
      </c>
      <c r="K3732" s="5">
        <f ca="1">VLOOKUP(CONCATENATE($F3732," ",$G3732),AllocFactorMatrix,(K$4+1),FALSE)*$E3734</f>
        <v>-0.32474191473900471</v>
      </c>
      <c r="L3732" s="5">
        <f ca="1">VLOOKUP(CONCATENATE($F3732," ",$G3732),AllocFactorMatrix,(L$4+1),FALSE)*$E3734</f>
        <v>-4.539864445805538E-2</v>
      </c>
      <c r="M3732" s="5">
        <f t="shared" ca="1" si="1810"/>
        <v>-23.669397794408987</v>
      </c>
      <c r="N3732" s="5">
        <f ca="1">VLOOKUP(CONCATENATE($F3732," ",$G3732),AllocFactorMatrix,(N$4+1),FALSE)*$E3734</f>
        <v>-15.117124654514395</v>
      </c>
      <c r="O3732" s="5">
        <f ca="1">VLOOKUP(CONCATENATE($F3732," ",$G3732),AllocFactorMatrix,(O$4+1),FALSE)*$E3734</f>
        <v>-2.6959723695019906</v>
      </c>
      <c r="P3732" s="5">
        <f ca="1">VLOOKUP(CONCATENATE($F3732," ",$G3732),AllocFactorMatrix,(P$4+1),FALSE)*$E3734</f>
        <v>-0.54899870509313664</v>
      </c>
      <c r="Q3732" s="5">
        <f ca="1">VLOOKUP(CONCATENATE($F3732," ",$G3732),AllocFactorMatrix,(Q$4+1),FALSE)*$E3734</f>
        <v>-2.0735866889062256E-2</v>
      </c>
      <c r="R3732" s="5">
        <f t="shared" ca="1" si="1827"/>
        <v>-18.382831595998585</v>
      </c>
      <c r="S3732" s="5">
        <f ca="1">VLOOKUP(CONCATENATE($F3732," ",$G3732),AllocFactorMatrix,(S$4+1),FALSE)*$E3734</f>
        <v>-0.79168409296095155</v>
      </c>
      <c r="T3732" s="5">
        <f ca="1">VLOOKUP(CONCATENATE($F3732," ",$G3732),AllocFactorMatrix,(T$4+1),FALSE)*$E3734</f>
        <v>-12.516676036359891</v>
      </c>
      <c r="U3732" s="5">
        <f ca="1">VLOOKUP(CONCATENATE($F3732," ",$G3732),AllocFactorMatrix,(U$4+1),FALSE)*$E3734</f>
        <v>-53.832186476563876</v>
      </c>
      <c r="V3732" s="5">
        <f ca="1">VLOOKUP(CONCATENATE($F3732," ",$G3732),AllocFactorMatrix,(V$4+1),FALSE)*$E3734</f>
        <v>-10.126396539488644</v>
      </c>
      <c r="W3732" s="5">
        <f t="shared" ca="1" si="1828"/>
        <v>-77.266943145373361</v>
      </c>
      <c r="X3732" s="5">
        <f ca="1">VLOOKUP(CONCATENATE($F3732," ",$G3732),AllocFactorMatrix,(X$4+1),FALSE)*$E3734</f>
        <v>-4.152524285837691</v>
      </c>
      <c r="Y3732" s="5">
        <f ca="1">VLOOKUP(CONCATENATE($F3732," ",$G3732),AllocFactorMatrix,(Y$4+1),FALSE)*$E3734</f>
        <v>-8.3319571462969852E-2</v>
      </c>
      <c r="Z3732" s="5">
        <f t="shared" ca="1" si="1811"/>
        <v>-4.2358438573006607</v>
      </c>
      <c r="AA3732" s="5">
        <f ca="1">VLOOKUP(CONCATENATE($F3732," ",$G3732),AllocFactorMatrix,(AA$4+1),FALSE)*$E3734</f>
        <v>-7.4321415032820193E-2</v>
      </c>
      <c r="AB3732" s="5">
        <f ca="1">VLOOKUP(CONCATENATE($F3732," ",$G3732),AllocFactorMatrix,(AB$4+1),FALSE)*$E3734</f>
        <v>-1.6647742430749817</v>
      </c>
      <c r="AC3732" s="5">
        <f ca="1">VLOOKUP(CONCATENATE($F3732," ",$G3732),AllocFactorMatrix,(AC$4+1),FALSE)*$E3734</f>
        <v>-0.34337056522964282</v>
      </c>
    </row>
    <row r="3733" spans="4:29" hidden="1" outlineLevel="1">
      <c r="E3733" s="48"/>
      <c r="F3733" s="175" t="str">
        <f>F3734</f>
        <v>LABOR_M</v>
      </c>
      <c r="G3733" s="52" t="str">
        <f>$G$14</f>
        <v>CUSTOMER</v>
      </c>
      <c r="H3733" s="4">
        <f t="shared" ca="1" si="1814"/>
        <v>-136.59419661667886</v>
      </c>
      <c r="I3733" s="5">
        <f ca="1">VLOOKUP(CONCATENATE($F3733," ",$G3733),AllocFactorMatrix,(I$4+1),FALSE)*$E3734</f>
        <v>-105.468519128555</v>
      </c>
      <c r="J3733" s="5">
        <f ca="1">VLOOKUP(CONCATENATE($F3733," ",$G3733),AllocFactorMatrix,(J$4+1),FALSE)*$E3734</f>
        <v>-21.35643625331085</v>
      </c>
      <c r="K3733" s="5">
        <f ca="1">VLOOKUP(CONCATENATE($F3733," ",$G3733),AllocFactorMatrix,(K$4+1),FALSE)*$E3734</f>
        <v>-0.54587438662617682</v>
      </c>
      <c r="L3733" s="5">
        <f ca="1">VLOOKUP(CONCATENATE($F3733," ",$G3733),AllocFactorMatrix,(L$4+1),FALSE)*$E3734</f>
        <v>-8.8011953382055363E-2</v>
      </c>
      <c r="M3733" s="5">
        <f t="shared" ca="1" si="1810"/>
        <v>-21.990322593319082</v>
      </c>
      <c r="N3733" s="5">
        <f ca="1">VLOOKUP(CONCATENATE($F3733," ",$G3733),AllocFactorMatrix,(N$4+1),FALSE)*$E3734</f>
        <v>-0.87581915135684385</v>
      </c>
      <c r="O3733" s="5">
        <f ca="1">VLOOKUP(CONCATENATE($F3733," ",$G3733),AllocFactorMatrix,(O$4+1),FALSE)*$E3734</f>
        <v>-0.21152779081711734</v>
      </c>
      <c r="P3733" s="5">
        <f ca="1">VLOOKUP(CONCATENATE($F3733," ",$G3733),AllocFactorMatrix,(P$4+1),FALSE)*$E3734</f>
        <v>-0.21532725117770588</v>
      </c>
      <c r="Q3733" s="5">
        <f ca="1">VLOOKUP(CONCATENATE($F3733," ",$G3733),AllocFactorMatrix,(Q$4+1),FALSE)*$E3734</f>
        <v>-2.6597951248888318E-2</v>
      </c>
      <c r="R3733" s="5">
        <f t="shared" ca="1" si="1827"/>
        <v>-1.3292721446005553</v>
      </c>
      <c r="S3733" s="5">
        <f ca="1">VLOOKUP(CONCATENATE($F3733," ",$G3733),AllocFactorMatrix,(S$4+1),FALSE)*$E3734</f>
        <v>-6.6562881629564771E-3</v>
      </c>
      <c r="T3733" s="5">
        <f ca="1">VLOOKUP(CONCATENATE($F3733," ",$G3733),AllocFactorMatrix,(T$4+1),FALSE)*$E3734</f>
        <v>-0.15378177795755513</v>
      </c>
      <c r="U3733" s="5">
        <f ca="1">VLOOKUP(CONCATENATE($F3733," ",$G3733),AllocFactorMatrix,(U$4+1),FALSE)*$E3734</f>
        <v>-0.36170941197050738</v>
      </c>
      <c r="V3733" s="5">
        <f ca="1">VLOOKUP(CONCATENATE($F3733," ",$G3733),AllocFactorMatrix,(V$4+1),FALSE)*$E3734</f>
        <v>-0.10651022325833971</v>
      </c>
      <c r="W3733" s="5">
        <f t="shared" ca="1" si="1828"/>
        <v>-0.62865770134935861</v>
      </c>
      <c r="X3733" s="5">
        <f ca="1">VLOOKUP(CONCATENATE($F3733," ",$G3733),AllocFactorMatrix,(X$4+1),FALSE)*$E3734</f>
        <v>-0.19406576508427098</v>
      </c>
      <c r="Y3733" s="5">
        <f ca="1">VLOOKUP(CONCATENATE($F3733," ",$G3733),AllocFactorMatrix,(Y$4+1),FALSE)*$E3734</f>
        <v>-2.8989994747578188E-3</v>
      </c>
      <c r="Z3733" s="5">
        <f t="shared" ca="1" si="1811"/>
        <v>-0.19696476455902881</v>
      </c>
      <c r="AA3733" s="5">
        <f ca="1">VLOOKUP(CONCATENATE($F3733," ",$G3733),AllocFactorMatrix,(AA$4+1),FALSE)*$E3734</f>
        <v>-1.5798504543602626E-2</v>
      </c>
      <c r="AB3733" s="5">
        <f ca="1">VLOOKUP(CONCATENATE($F3733," ",$G3733),AllocFactorMatrix,(AB$4+1),FALSE)*$E3734</f>
        <v>-5.7403147181769727</v>
      </c>
      <c r="AC3733" s="5">
        <f ca="1">VLOOKUP(CONCATENATE($F3733," ",$G3733),AllocFactorMatrix,(AC$4+1),FALSE)*$E3734</f>
        <v>-1.2243470615752425</v>
      </c>
    </row>
    <row r="3734" spans="4:29" collapsed="1">
      <c r="D3734" s="52" t="s">
        <v>263</v>
      </c>
      <c r="E3734" s="92">
        <v>-1214</v>
      </c>
      <c r="F3734" s="93" t="s">
        <v>69</v>
      </c>
      <c r="G3734" s="52" t="str">
        <f>$G$15</f>
        <v>TOTAL</v>
      </c>
      <c r="H3734" s="4">
        <f t="shared" ca="1" si="1814"/>
        <v>-1214.0000000000007</v>
      </c>
      <c r="I3734" s="5">
        <f ca="1">VLOOKUP(CONCATENATE($F3734," ",$G3734),AllocFactorMatrix,(I$4+1),FALSE)*$E3734</f>
        <v>-675.95135503001927</v>
      </c>
      <c r="J3734" s="5">
        <f ca="1">VLOOKUP(CONCATENATE($F3734," ",$G3734),AllocFactorMatrix,(J$4+1),FALSE)*$E3734</f>
        <v>-157.29218754583778</v>
      </c>
      <c r="K3734" s="5">
        <f ca="1">VLOOKUP(CONCATENATE($F3734," ",$G3734),AllocFactorMatrix,(K$4+1),FALSE)*$E3734</f>
        <v>-2.2893922500825723</v>
      </c>
      <c r="L3734" s="5">
        <f ca="1">VLOOKUP(CONCATENATE($F3734," ",$G3734),AllocFactorMatrix,(L$4+1),FALSE)*$E3734</f>
        <v>-0.27857173512458883</v>
      </c>
      <c r="M3734" s="5">
        <f t="shared" ca="1" si="1810"/>
        <v>-159.86015153104495</v>
      </c>
      <c r="N3734" s="5">
        <f ca="1">VLOOKUP(CONCATENATE($F3734," ",$G3734),AllocFactorMatrix,(N$4+1),FALSE)*$E3734</f>
        <v>-81.55776262779986</v>
      </c>
      <c r="O3734" s="5">
        <f ca="1">VLOOKUP(CONCATENATE($F3734," ",$G3734),AllocFactorMatrix,(O$4+1),FALSE)*$E3734</f>
        <v>-13.703278713591395</v>
      </c>
      <c r="P3734" s="5">
        <f ca="1">VLOOKUP(CONCATENATE($F3734," ",$G3734),AllocFactorMatrix,(P$4+1),FALSE)*$E3734</f>
        <v>-2.3830665254796122</v>
      </c>
      <c r="Q3734" s="5">
        <f ca="1">VLOOKUP(CONCATENATE($F3734," ",$G3734),AllocFactorMatrix,(Q$4+1),FALSE)*$E3734</f>
        <v>-0.10605612987615316</v>
      </c>
      <c r="R3734" s="5">
        <f t="shared" ca="1" si="1827"/>
        <v>-97.75016399674702</v>
      </c>
      <c r="S3734" s="5">
        <f ca="1">VLOOKUP(CONCATENATE($F3734," ",$G3734),AllocFactorMatrix,(S$4+1),FALSE)*$E3734</f>
        <v>-3.811771432637725</v>
      </c>
      <c r="T3734" s="5">
        <f ca="1">VLOOKUP(CONCATENATE($F3734," ",$G3734),AllocFactorMatrix,(T$4+1),FALSE)*$E3734</f>
        <v>-50.920899805307158</v>
      </c>
      <c r="U3734" s="5">
        <f ca="1">VLOOKUP(CONCATENATE($F3734," ",$G3734),AllocFactorMatrix,(U$4+1),FALSE)*$E3734</f>
        <v>-163.03599563691668</v>
      </c>
      <c r="V3734" s="5">
        <f ca="1">VLOOKUP(CONCATENATE($F3734," ",$G3734),AllocFactorMatrix,(V$4+1),FALSE)*$E3734</f>
        <v>-29.083775462267468</v>
      </c>
      <c r="W3734" s="5">
        <f t="shared" ca="1" si="1828"/>
        <v>-246.85244233712905</v>
      </c>
      <c r="X3734" s="5">
        <f ca="1">VLOOKUP(CONCATENATE($F3734," ",$G3734),AllocFactorMatrix,(X$4+1),FALSE)*$E3734</f>
        <v>-22.379667204171259</v>
      </c>
      <c r="Y3734" s="5">
        <f ca="1">VLOOKUP(CONCATENATE($F3734," ",$G3734),AllocFactorMatrix,(Y$4+1),FALSE)*$E3734</f>
        <v>-0.41659439353028815</v>
      </c>
      <c r="Z3734" s="5">
        <f t="shared" ca="1" si="1811"/>
        <v>-22.796261597701548</v>
      </c>
      <c r="AA3734" s="5">
        <f ca="1">VLOOKUP(CONCATENATE($F3734," ",$G3734),AllocFactorMatrix,(AA$4+1),FALSE)*$E3734</f>
        <v>-0.32591596155861274</v>
      </c>
      <c r="AB3734" s="5">
        <f ca="1">VLOOKUP(CONCATENATE($F3734," ",$G3734),AllocFactorMatrix,(AB$4+1),FALSE)*$E3734</f>
        <v>-8.6411755806428783</v>
      </c>
      <c r="AC3734" s="5">
        <f ca="1">VLOOKUP(CONCATENATE($F3734," ",$G3734),AllocFactorMatrix,(AC$4+1),FALSE)*$E3734</f>
        <v>-1.8225339651567172</v>
      </c>
    </row>
    <row r="3735" spans="4:29" hidden="1" outlineLevel="1">
      <c r="E3735" s="48"/>
      <c r="F3735" s="175" t="str">
        <f>F3742</f>
        <v>LABOR_M</v>
      </c>
      <c r="G3735" s="52" t="str">
        <f>$G$8</f>
        <v>PRODUCTION</v>
      </c>
      <c r="H3735" s="4">
        <f t="shared" ca="1" si="1814"/>
        <v>29.329550795344577</v>
      </c>
      <c r="I3735" s="5">
        <f ca="1">VLOOKUP(CONCATENATE($F3735," ",$G3735),AllocFactorMatrix,(I$4+1),FALSE)*$E3742</f>
        <v>15.086709727719185</v>
      </c>
      <c r="J3735" s="5">
        <f ca="1">VLOOKUP(CONCATENATE($F3735," ",$G3735),AllocFactorMatrix,(J$4+1),FALSE)*$E3742</f>
        <v>3.5182230279893849</v>
      </c>
      <c r="K3735" s="5">
        <f ca="1">VLOOKUP(CONCATENATE($F3735," ",$G3735),AllocFactorMatrix,(K$4+1),FALSE)*$E3742</f>
        <v>4.8917231304189804E-2</v>
      </c>
      <c r="L3735" s="5">
        <f ca="1">VLOOKUP(CONCATENATE($F3735," ",$G3735),AllocFactorMatrix,(L$4+1),FALSE)*$E3742</f>
        <v>6.8128841540914782E-3</v>
      </c>
      <c r="M3735" s="5">
        <f t="shared" ref="M3735:M3742" ca="1" si="1829">SUBTOTAL(9,J3735:L3735)</f>
        <v>3.5739531434476661</v>
      </c>
      <c r="N3735" s="5">
        <f ca="1">VLOOKUP(CONCATENATE($F3735," ",$G3735),AllocFactorMatrix,(N$4+1),FALSE)*$E3742</f>
        <v>2.0940751856695226</v>
      </c>
      <c r="O3735" s="5">
        <f ca="1">VLOOKUP(CONCATENATE($F3735," ",$G3735),AllocFactorMatrix,(O$4+1),FALSE)*$E3742</f>
        <v>0.37524065247272903</v>
      </c>
      <c r="P3735" s="5">
        <f ca="1">VLOOKUP(CONCATENATE($F3735," ",$G3735),AllocFactorMatrix,(P$4+1),FALSE)*$E3742</f>
        <v>7.6094975060010728E-2</v>
      </c>
      <c r="Q3735" s="5">
        <f ca="1">VLOOKUP(CONCATENATE($F3735," ",$G3735),AllocFactorMatrix,(Q$4+1),FALSE)*$E3742</f>
        <v>2.8896722660843839E-3</v>
      </c>
      <c r="R3735" s="5">
        <f ca="1">SUBTOTAL(9,N3735:Q3735)</f>
        <v>2.5483004854683466</v>
      </c>
      <c r="S3735" s="5">
        <f ca="1">VLOOKUP(CONCATENATE($F3735," ",$G3735),AllocFactorMatrix,(S$4+1),FALSE)*$E3742</f>
        <v>9.9169480418667272E-2</v>
      </c>
      <c r="T3735" s="5">
        <f ca="1">VLOOKUP(CONCATENATE($F3735," ",$G3735),AllocFactorMatrix,(T$4+1),FALSE)*$E3742</f>
        <v>1.3388452510297633</v>
      </c>
      <c r="U3735" s="5">
        <f ca="1">VLOOKUP(CONCATENATE($F3735," ",$G3735),AllocFactorMatrix,(U$4+1),FALSE)*$E3742</f>
        <v>5.1205456327596934</v>
      </c>
      <c r="V3735" s="5">
        <f ca="1">VLOOKUP(CONCATENATE($F3735," ",$G3735),AllocFactorMatrix,(V$4+1),FALSE)*$E3742</f>
        <v>0.92763433284872732</v>
      </c>
      <c r="W3735" s="5">
        <f ca="1">SUBTOTAL(9,S3735:V3735)</f>
        <v>7.4861946970568516</v>
      </c>
      <c r="X3735" s="5">
        <f ca="1">VLOOKUP(CONCATENATE($F3735," ",$G3735),AllocFactorMatrix,(X$4+1),FALSE)*$E3742</f>
        <v>0.57473906760725391</v>
      </c>
      <c r="Y3735" s="5">
        <f ca="1">VLOOKUP(CONCATENATE($F3735," ",$G3735),AllocFactorMatrix,(Y$4+1),FALSE)*$E3742</f>
        <v>1.147901332447321E-2</v>
      </c>
      <c r="Z3735" s="5">
        <f t="shared" ref="Z3735:Z3742" ca="1" si="1830">SUBTOTAL(9,X3735:Y3735)</f>
        <v>0.58621808093172711</v>
      </c>
      <c r="AA3735" s="5">
        <f ca="1">VLOOKUP(CONCATENATE($F3735," ",$G3735),AllocFactorMatrix,(AA$4+1),FALSE)*$E3742</f>
        <v>7.5817381166389843E-3</v>
      </c>
      <c r="AB3735" s="5">
        <f ca="1">VLOOKUP(CONCATENATE($F3735," ",$G3735),AllocFactorMatrix,(AB$4+1),FALSE)*$E3742</f>
        <v>3.3682397472959917E-2</v>
      </c>
      <c r="AC3735" s="5">
        <f ca="1">VLOOKUP(CONCATENATE($F3735," ",$G3735),AllocFactorMatrix,(AC$4+1),FALSE)*$E3742</f>
        <v>6.910525131192044E-3</v>
      </c>
    </row>
    <row r="3736" spans="4:29" hidden="1" outlineLevel="1">
      <c r="E3736" s="48"/>
      <c r="F3736" s="175" t="str">
        <f>F3742</f>
        <v>LABOR_M</v>
      </c>
      <c r="G3736" s="52" t="str">
        <f>$G$9</f>
        <v>BULKTRAN</v>
      </c>
      <c r="H3736" s="4">
        <f t="shared" ca="1" si="1814"/>
        <v>4.5463123685953768</v>
      </c>
      <c r="I3736" s="5">
        <f ca="1">VLOOKUP(CONCATENATE($F3736," ",$G3736),AllocFactorMatrix,(I$4+1),FALSE)*$E3742</f>
        <v>2.3385593429349356</v>
      </c>
      <c r="J3736" s="5">
        <f ca="1">VLOOKUP(CONCATENATE($F3736," ",$G3736),AllocFactorMatrix,(J$4+1),FALSE)*$E3742</f>
        <v>0.54535239831099236</v>
      </c>
      <c r="K3736" s="5">
        <f ca="1">VLOOKUP(CONCATENATE($F3736," ",$G3736),AllocFactorMatrix,(K$4+1),FALSE)*$E3742</f>
        <v>7.5825577850643011E-3</v>
      </c>
      <c r="L3736" s="5">
        <f ca="1">VLOOKUP(CONCATENATE($F3736," ",$G3736),AllocFactorMatrix,(L$4+1),FALSE)*$E3742</f>
        <v>1.0560509334657082E-3</v>
      </c>
      <c r="M3736" s="5">
        <f t="shared" ca="1" si="1829"/>
        <v>0.55399100702952242</v>
      </c>
      <c r="N3736" s="5">
        <f ca="1">VLOOKUP(CONCATENATE($F3736," ",$G3736),AllocFactorMatrix,(N$4+1),FALSE)*$E3742</f>
        <v>0.32459821781140646</v>
      </c>
      <c r="O3736" s="5">
        <f ca="1">VLOOKUP(CONCATENATE($F3736," ",$G3736),AllocFactorMatrix,(O$4+1),FALSE)*$E3742</f>
        <v>5.8165269268541049E-2</v>
      </c>
      <c r="P3736" s="5">
        <f ca="1">VLOOKUP(CONCATENATE($F3736," ",$G3736),AllocFactorMatrix,(P$4+1),FALSE)*$E3742</f>
        <v>1.1795323041844762E-2</v>
      </c>
      <c r="Q3736" s="5">
        <f ca="1">VLOOKUP(CONCATENATE($F3736," ",$G3736),AllocFactorMatrix,(Q$4+1),FALSE)*$E3742</f>
        <v>4.4792205840983145E-4</v>
      </c>
      <c r="R3736" s="5">
        <f t="shared" ref="R3736:R3742" ca="1" si="1831">SUBTOTAL(9,N3736:Q3736)</f>
        <v>0.3950067321802021</v>
      </c>
      <c r="S3736" s="5">
        <f ca="1">VLOOKUP(CONCATENATE($F3736," ",$G3736),AllocFactorMatrix,(S$4+1),FALSE)*$E3742</f>
        <v>1.5372053890648959E-2</v>
      </c>
      <c r="T3736" s="5">
        <f ca="1">VLOOKUP(CONCATENATE($F3736," ",$G3736),AllocFactorMatrix,(T$4+1),FALSE)*$E3742</f>
        <v>0.20753160411027957</v>
      </c>
      <c r="U3736" s="5">
        <f ca="1">VLOOKUP(CONCATENATE($F3736," ",$G3736),AllocFactorMatrix,(U$4+1),FALSE)*$E3742</f>
        <v>0.79372507634408096</v>
      </c>
      <c r="V3736" s="5">
        <f ca="1">VLOOKUP(CONCATENATE($F3736," ",$G3736),AllocFactorMatrix,(V$4+1),FALSE)*$E3742</f>
        <v>0.14379065913390315</v>
      </c>
      <c r="W3736" s="5">
        <f t="shared" ref="W3736:W3742" ca="1" si="1832">SUBTOTAL(9,S3736:V3736)</f>
        <v>1.1604193934789127</v>
      </c>
      <c r="X3736" s="5">
        <f ca="1">VLOOKUP(CONCATENATE($F3736," ",$G3736),AllocFactorMatrix,(X$4+1),FALSE)*$E3742</f>
        <v>8.9089101637130366E-2</v>
      </c>
      <c r="Y3736" s="5">
        <f ca="1">VLOOKUP(CONCATENATE($F3736," ",$G3736),AllocFactorMatrix,(Y$4+1),FALSE)*$E3742</f>
        <v>1.7793378637291379E-3</v>
      </c>
      <c r="Z3736" s="5">
        <f t="shared" ca="1" si="1830"/>
        <v>9.0868439500859502E-2</v>
      </c>
      <c r="AA3736" s="5">
        <f ca="1">VLOOKUP(CONCATENATE($F3736," ",$G3736),AllocFactorMatrix,(AA$4+1),FALSE)*$E3742</f>
        <v>1.1752293792579324E-3</v>
      </c>
      <c r="AB3736" s="5">
        <f ca="1">VLOOKUP(CONCATENATE($F3736," ",$G3736),AllocFactorMatrix,(AB$4+1),FALSE)*$E3742</f>
        <v>5.2210380344307663E-3</v>
      </c>
      <c r="AC3736" s="5">
        <f ca="1">VLOOKUP(CONCATENATE($F3736," ",$G3736),AllocFactorMatrix,(AC$4+1),FALSE)*$E3742</f>
        <v>1.0711860572516635E-3</v>
      </c>
    </row>
    <row r="3737" spans="4:29" hidden="1" outlineLevel="1">
      <c r="E3737" s="48"/>
      <c r="F3737" s="175" t="str">
        <f>F3742</f>
        <v>LABOR_M</v>
      </c>
      <c r="G3737" s="52" t="str">
        <f>$G$10</f>
        <v>SUBTRAN</v>
      </c>
      <c r="H3737" s="4">
        <f t="shared" ca="1" si="1814"/>
        <v>1.2599614099427796</v>
      </c>
      <c r="I3737" s="5">
        <f ca="1">VLOOKUP(CONCATENATE($F3737," ",$G3737),AllocFactorMatrix,(I$4+1),FALSE)*$E3742</f>
        <v>0.6437815174886703</v>
      </c>
      <c r="J3737" s="5">
        <f ca="1">VLOOKUP(CONCATENATE($F3737," ",$G3737),AllocFactorMatrix,(J$4+1),FALSE)*$E3742</f>
        <v>0.15091326319262158</v>
      </c>
      <c r="K3737" s="5">
        <f ca="1">VLOOKUP(CONCATENATE($F3737," ",$G3737),AllocFactorMatrix,(K$4+1),FALSE)*$E3742</f>
        <v>2.1081997676264488E-3</v>
      </c>
      <c r="L3737" s="5">
        <f ca="1">VLOOKUP(CONCATENATE($F3737," ",$G3737),AllocFactorMatrix,(L$4+1),FALSE)*$E3742</f>
        <v>3.8157436271380672E-4</v>
      </c>
      <c r="M3737" s="5">
        <f t="shared" ca="1" si="1829"/>
        <v>0.15340303732296182</v>
      </c>
      <c r="N3737" s="5">
        <f ca="1">VLOOKUP(CONCATENATE($F3737," ",$G3737),AllocFactorMatrix,(N$4+1),FALSE)*$E3742</f>
        <v>8.7217068593585662E-2</v>
      </c>
      <c r="O3737" s="5">
        <f ca="1">VLOOKUP(CONCATENATE($F3737," ",$G3737),AllocFactorMatrix,(O$4+1),FALSE)*$E3742</f>
        <v>1.5672469045708456E-2</v>
      </c>
      <c r="P3737" s="5">
        <f ca="1">VLOOKUP(CONCATENATE($F3737," ",$G3737),AllocFactorMatrix,(P$4+1),FALSE)*$E3742</f>
        <v>4.1139022897467552E-3</v>
      </c>
      <c r="Q3737" s="5">
        <f ca="1">VLOOKUP(CONCATENATE($F3737," ",$G3737),AllocFactorMatrix,(Q$4+1),FALSE)*$E3742</f>
        <v>0</v>
      </c>
      <c r="R3737" s="5">
        <f t="shared" ca="1" si="1831"/>
        <v>0.10700343992904088</v>
      </c>
      <c r="S3737" s="5">
        <f ca="1">VLOOKUP(CONCATENATE($F3737," ",$G3737),AllocFactorMatrix,(S$4+1),FALSE)*$E3742</f>
        <v>3.9312425630506466E-3</v>
      </c>
      <c r="T3737" s="5">
        <f ca="1">VLOOKUP(CONCATENATE($F3737," ",$G3737),AllocFactorMatrix,(T$4+1),FALSE)*$E3742</f>
        <v>5.5159145205242434E-2</v>
      </c>
      <c r="U3737" s="5">
        <f ca="1">VLOOKUP(CONCATENATE($F3737," ",$G3737),AllocFactorMatrix,(U$4+1),FALSE)*$E3742</f>
        <v>0.27197713491466041</v>
      </c>
      <c r="V3737" s="5">
        <f ca="1">VLOOKUP(CONCATENATE($F3737," ",$G3737),AllocFactorMatrix,(V$4+1),FALSE)*$E3742</f>
        <v>0</v>
      </c>
      <c r="W3737" s="5">
        <f t="shared" ca="1" si="1832"/>
        <v>0.33106752268295347</v>
      </c>
      <c r="X3737" s="5">
        <f ca="1">VLOOKUP(CONCATENATE($F3737," ",$G3737),AllocFactorMatrix,(X$4+1),FALSE)*$E3742</f>
        <v>2.390795805056441E-2</v>
      </c>
      <c r="Y3737" s="5">
        <f ca="1">VLOOKUP(CONCATENATE($F3737," ",$G3737),AllocFactorMatrix,(Y$4+1),FALSE)*$E3742</f>
        <v>4.8003634349806477E-4</v>
      </c>
      <c r="Z3737" s="5">
        <f t="shared" ca="1" si="1830"/>
        <v>2.4387994394062477E-2</v>
      </c>
      <c r="AA3737" s="5">
        <f ca="1">VLOOKUP(CONCATENATE($F3737," ",$G3737),AllocFactorMatrix,(AA$4+1),FALSE)*$E3742</f>
        <v>3.1789812509007447E-4</v>
      </c>
      <c r="AB3737" s="5">
        <f ca="1">VLOOKUP(CONCATENATE($F3737," ",$G3737),AllocFactorMatrix,(AB$4+1),FALSE)*$E3742</f>
        <v>0</v>
      </c>
      <c r="AC3737" s="5">
        <f ca="1">VLOOKUP(CONCATENATE($F3737," ",$G3737),AllocFactorMatrix,(AC$4+1),FALSE)*$E3742</f>
        <v>0</v>
      </c>
    </row>
    <row r="3738" spans="4:29" hidden="1" outlineLevel="1">
      <c r="E3738" s="48"/>
      <c r="F3738" s="175" t="str">
        <f>F3742</f>
        <v>LABOR_M</v>
      </c>
      <c r="G3738" s="52" t="str">
        <f>$G$11</f>
        <v>DISTPRI</v>
      </c>
      <c r="H3738" s="4">
        <f t="shared" ca="1" si="1814"/>
        <v>10.292094580101878</v>
      </c>
      <c r="I3738" s="5">
        <f ca="1">VLOOKUP(CONCATENATE($F3738," ",$G3738),AllocFactorMatrix,(I$4+1),FALSE)*$E3742</f>
        <v>6.7393362756544786</v>
      </c>
      <c r="J3738" s="5">
        <f ca="1">VLOOKUP(CONCATENATE($F3738," ",$G3738),AllocFactorMatrix,(J$4+1),FALSE)*$E3742</f>
        <v>1.5772648035731753</v>
      </c>
      <c r="K3738" s="5">
        <f ca="1">VLOOKUP(CONCATENATE($F3738," ",$G3738),AllocFactorMatrix,(K$4+1),FALSE)*$E3742</f>
        <v>2.2030841836282494E-2</v>
      </c>
      <c r="L3738" s="5">
        <f ca="1">VLOOKUP(CONCATENATE($F3738," ",$G3738),AllocFactorMatrix,(L$4+1),FALSE)*$E3742</f>
        <v>0</v>
      </c>
      <c r="M3738" s="5">
        <f t="shared" ca="1" si="1829"/>
        <v>1.5992956454094578</v>
      </c>
      <c r="N3738" s="5">
        <f ca="1">VLOOKUP(CONCATENATE($F3738," ",$G3738),AllocFactorMatrix,(N$4+1),FALSE)*$E3742</f>
        <v>0.91563315947727908</v>
      </c>
      <c r="O3738" s="5">
        <f ca="1">VLOOKUP(CONCATENATE($F3738," ",$G3738),AllocFactorMatrix,(O$4+1),FALSE)*$E3742</f>
        <v>0.16452022550279741</v>
      </c>
      <c r="P3738" s="5">
        <f ca="1">VLOOKUP(CONCATENATE($F3738," ",$G3738),AllocFactorMatrix,(P$4+1),FALSE)*$E3742</f>
        <v>0</v>
      </c>
      <c r="Q3738" s="5">
        <f ca="1">VLOOKUP(CONCATENATE($F3738," ",$G3738),AllocFactorMatrix,(Q$4+1),FALSE)*$E3742</f>
        <v>0</v>
      </c>
      <c r="R3738" s="5">
        <f t="shared" ca="1" si="1831"/>
        <v>1.0801533849800764</v>
      </c>
      <c r="S3738" s="5">
        <f ca="1">VLOOKUP(CONCATENATE($F3738," ",$G3738),AllocFactorMatrix,(S$4+1),FALSE)*$E3742</f>
        <v>4.1401962175634535E-2</v>
      </c>
      <c r="T3738" s="5">
        <f ca="1">VLOOKUP(CONCATENATE($F3738," ",$G3738),AllocFactorMatrix,(T$4+1),FALSE)*$E3742</f>
        <v>0.57250065317884169</v>
      </c>
      <c r="U3738" s="5">
        <f ca="1">VLOOKUP(CONCATENATE($F3738," ",$G3738),AllocFactorMatrix,(U$4+1),FALSE)*$E3742</f>
        <v>0</v>
      </c>
      <c r="V3738" s="5">
        <f ca="1">VLOOKUP(CONCATENATE($F3738," ",$G3738),AllocFactorMatrix,(V$4+1),FALSE)*$E3742</f>
        <v>0</v>
      </c>
      <c r="W3738" s="5">
        <f t="shared" ca="1" si="1832"/>
        <v>0.61390261535447621</v>
      </c>
      <c r="X3738" s="5">
        <f ca="1">VLOOKUP(CONCATENATE($F3738," ",$G3738),AllocFactorMatrix,(X$4+1),FALSE)*$E3742</f>
        <v>0.25105904644453725</v>
      </c>
      <c r="Y3738" s="5">
        <f ca="1">VLOOKUP(CONCATENATE($F3738," ",$G3738),AllocFactorMatrix,(Y$4+1),FALSE)*$E3742</f>
        <v>5.0391509846807025E-3</v>
      </c>
      <c r="Z3738" s="5">
        <f t="shared" ca="1" si="1830"/>
        <v>0.25609819742921797</v>
      </c>
      <c r="AA3738" s="5">
        <f ca="1">VLOOKUP(CONCATENATE($F3738," ",$G3738),AllocFactorMatrix,(AA$4+1),FALSE)*$E3742</f>
        <v>3.308461274167666E-3</v>
      </c>
      <c r="AB3738" s="5">
        <f ca="1">VLOOKUP(CONCATENATE($F3738," ",$G3738),AllocFactorMatrix,(AB$4+1),FALSE)*$E3742</f>
        <v>0</v>
      </c>
      <c r="AC3738" s="5">
        <f ca="1">VLOOKUP(CONCATENATE($F3738," ",$G3738),AllocFactorMatrix,(AC$4+1),FALSE)*$E3742</f>
        <v>0</v>
      </c>
    </row>
    <row r="3739" spans="4:29" hidden="1" outlineLevel="1">
      <c r="E3739" s="48"/>
      <c r="F3739" s="175" t="str">
        <f>F3742</f>
        <v>LABOR_M</v>
      </c>
      <c r="G3739" s="52" t="str">
        <f>$G$12</f>
        <v>DISTSEC</v>
      </c>
      <c r="H3739" s="4">
        <f t="shared" ca="1" si="1814"/>
        <v>4.0774504937512619</v>
      </c>
      <c r="I3739" s="5">
        <f ca="1">VLOOKUP(CONCATENATE($F3739," ",$G3739),AllocFactorMatrix,(I$4+1),FALSE)*$E3742</f>
        <v>3.025896741339563</v>
      </c>
      <c r="J3739" s="5">
        <f ca="1">VLOOKUP(CONCATENATE($F3739," ",$G3739),AllocFactorMatrix,(J$4+1),FALSE)*$E3742</f>
        <v>0.61015597147644007</v>
      </c>
      <c r="K3739" s="5">
        <f ca="1">VLOOKUP(CONCATENATE($F3739," ",$G3739),AllocFactorMatrix,(K$4+1),FALSE)*$E3742</f>
        <v>0</v>
      </c>
      <c r="L3739" s="5">
        <f ca="1">VLOOKUP(CONCATENATE($F3739," ",$G3739),AllocFactorMatrix,(L$4+1),FALSE)*$E3742</f>
        <v>0</v>
      </c>
      <c r="M3739" s="5">
        <f t="shared" ca="1" si="1829"/>
        <v>0.61015597147644007</v>
      </c>
      <c r="N3739" s="5">
        <f ca="1">VLOOKUP(CONCATENATE($F3739," ",$G3739),AllocFactorMatrix,(N$4+1),FALSE)*$E3742</f>
        <v>0.30497760297297938</v>
      </c>
      <c r="O3739" s="5">
        <f ca="1">VLOOKUP(CONCATENATE($F3739," ",$G3739),AllocFactorMatrix,(O$4+1),FALSE)*$E3742</f>
        <v>0</v>
      </c>
      <c r="P3739" s="5">
        <f ca="1">VLOOKUP(CONCATENATE($F3739," ",$G3739),AllocFactorMatrix,(P$4+1),FALSE)*$E3742</f>
        <v>0</v>
      </c>
      <c r="Q3739" s="5">
        <f ca="1">VLOOKUP(CONCATENATE($F3739," ",$G3739),AllocFactorMatrix,(Q$4+1),FALSE)*$E3742</f>
        <v>0</v>
      </c>
      <c r="R3739" s="5">
        <f t="shared" ca="1" si="1831"/>
        <v>0.30497760297297938</v>
      </c>
      <c r="S3739" s="5">
        <f ca="1">VLOOKUP(CONCATENATE($F3739," ",$G3739),AllocFactorMatrix,(S$4+1),FALSE)*$E3742</f>
        <v>1.139934872337699E-2</v>
      </c>
      <c r="T3739" s="5">
        <f ca="1">VLOOKUP(CONCATENATE($F3739," ",$G3739),AllocFactorMatrix,(T$4+1),FALSE)*$E3742</f>
        <v>0</v>
      </c>
      <c r="U3739" s="5">
        <f ca="1">VLOOKUP(CONCATENATE($F3739," ",$G3739),AllocFactorMatrix,(U$4+1),FALSE)*$E3742</f>
        <v>0</v>
      </c>
      <c r="V3739" s="5">
        <f ca="1">VLOOKUP(CONCATENATE($F3739," ",$G3739),AllocFactorMatrix,(V$4+1),FALSE)*$E3742</f>
        <v>0</v>
      </c>
      <c r="W3739" s="5">
        <f t="shared" ca="1" si="1832"/>
        <v>1.139934872337699E-2</v>
      </c>
      <c r="X3739" s="5">
        <f ca="1">VLOOKUP(CONCATENATE($F3739," ",$G3739),AllocFactorMatrix,(X$4+1),FALSE)*$E3742</f>
        <v>8.6149079616528637E-2</v>
      </c>
      <c r="Y3739" s="5">
        <f ca="1">VLOOKUP(CONCATENATE($F3739," ",$G3739),AllocFactorMatrix,(Y$4+1),FALSE)*$E3742</f>
        <v>0</v>
      </c>
      <c r="Z3739" s="5">
        <f t="shared" ca="1" si="1830"/>
        <v>8.6149079616528637E-2</v>
      </c>
      <c r="AA3739" s="5">
        <f ca="1">VLOOKUP(CONCATENATE($F3739," ",$G3739),AllocFactorMatrix,(AA$4+1),FALSE)*$E3742</f>
        <v>1.0185898237671746E-3</v>
      </c>
      <c r="AB3739" s="5">
        <f ca="1">VLOOKUP(CONCATENATE($F3739," ",$G3739),AllocFactorMatrix,(AB$4+1),FALSE)*$E3742</f>
        <v>3.1351899532126457E-2</v>
      </c>
      <c r="AC3739" s="5">
        <f ca="1">VLOOKUP(CONCATENATE($F3739," ",$G3739),AllocFactorMatrix,(AC$4+1),FALSE)*$E3742</f>
        <v>6.5012602664791834E-3</v>
      </c>
    </row>
    <row r="3740" spans="4:29" hidden="1" outlineLevel="1">
      <c r="E3740" s="48"/>
      <c r="F3740" s="175" t="str">
        <f>F3742</f>
        <v>LABOR_M</v>
      </c>
      <c r="G3740" s="52" t="str">
        <f>$G$13</f>
        <v>ENERGY</v>
      </c>
      <c r="H3740" s="4">
        <f t="shared" ca="1" si="1814"/>
        <v>11.731039276027873</v>
      </c>
      <c r="I3740" s="5">
        <f ca="1">VLOOKUP(CONCATENATE($F3740," ",$G3740),AllocFactorMatrix,(I$4+1),FALSE)*$E3742</f>
        <v>4.5901938884389768</v>
      </c>
      <c r="J3740" s="5">
        <f ca="1">VLOOKUP(CONCATENATE($F3740," ",$G3740),AllocFactorMatrix,(J$4+1),FALSE)*$E3742</f>
        <v>1.3242576188052908</v>
      </c>
      <c r="K3740" s="5">
        <f ca="1">VLOOKUP(CONCATENATE($F3740," ",$G3740),AllocFactorMatrix,(K$4+1),FALSE)*$E3742</f>
        <v>1.8457324643320696E-2</v>
      </c>
      <c r="L3740" s="5">
        <f ca="1">VLOOKUP(CONCATENATE($F3740," ",$G3740),AllocFactorMatrix,(L$4+1),FALSE)*$E3742</f>
        <v>2.5803183423441689E-3</v>
      </c>
      <c r="M3740" s="5">
        <f t="shared" ca="1" si="1829"/>
        <v>1.3452952617909555</v>
      </c>
      <c r="N3740" s="5">
        <f ca="1">VLOOKUP(CONCATENATE($F3740," ",$G3740),AllocFactorMatrix,(N$4+1),FALSE)*$E3742</f>
        <v>0.8592105446140802</v>
      </c>
      <c r="O3740" s="5">
        <f ca="1">VLOOKUP(CONCATENATE($F3740," ",$G3740),AllocFactorMatrix,(O$4+1),FALSE)*$E3742</f>
        <v>0.15323071951864692</v>
      </c>
      <c r="P3740" s="5">
        <f ca="1">VLOOKUP(CONCATENATE($F3740," ",$G3740),AllocFactorMatrix,(P$4+1),FALSE)*$E3742</f>
        <v>3.1203386039066246E-2</v>
      </c>
      <c r="Q3740" s="5">
        <f ca="1">VLOOKUP(CONCATENATE($F3740," ",$G3740),AllocFactorMatrix,(Q$4+1),FALSE)*$E3742</f>
        <v>1.1785624508610342E-3</v>
      </c>
      <c r="R3740" s="5">
        <f t="shared" ca="1" si="1831"/>
        <v>1.0448232126226544</v>
      </c>
      <c r="S3740" s="5">
        <f ca="1">VLOOKUP(CONCATENATE($F3740," ",$G3740),AllocFactorMatrix,(S$4+1),FALSE)*$E3742</f>
        <v>4.4996871840449475E-2</v>
      </c>
      <c r="T3740" s="5">
        <f ca="1">VLOOKUP(CONCATENATE($F3740," ",$G3740),AllocFactorMatrix,(T$4+1),FALSE)*$E3742</f>
        <v>0.71140909926592455</v>
      </c>
      <c r="U3740" s="5">
        <f ca="1">VLOOKUP(CONCATENATE($F3740," ",$G3740),AllocFactorMatrix,(U$4+1),FALSE)*$E3742</f>
        <v>3.0596547503154099</v>
      </c>
      <c r="V3740" s="5">
        <f ca="1">VLOOKUP(CONCATENATE($F3740," ",$G3740),AllocFactorMatrix,(V$4+1),FALSE)*$E3742</f>
        <v>0.57555301583584551</v>
      </c>
      <c r="W3740" s="5">
        <f t="shared" ca="1" si="1832"/>
        <v>4.3916137372576296</v>
      </c>
      <c r="X3740" s="5">
        <f ca="1">VLOOKUP(CONCATENATE($F3740," ",$G3740),AllocFactorMatrix,(X$4+1),FALSE)*$E3742</f>
        <v>0.23601661921153266</v>
      </c>
      <c r="Y3740" s="5">
        <f ca="1">VLOOKUP(CONCATENATE($F3740," ",$G3740),AllocFactorMatrix,(Y$4+1),FALSE)*$E3742</f>
        <v>4.735626384633377E-3</v>
      </c>
      <c r="Z3740" s="5">
        <f t="shared" ca="1" si="1830"/>
        <v>0.24075224559616604</v>
      </c>
      <c r="AA3740" s="5">
        <f ca="1">VLOOKUP(CONCATENATE($F3740," ",$G3740),AllocFactorMatrix,(AA$4+1),FALSE)*$E3742</f>
        <v>4.2241990422278363E-3</v>
      </c>
      <c r="AB3740" s="5">
        <f ca="1">VLOOKUP(CONCATENATE($F3740," ",$G3740),AllocFactorMatrix,(AB$4+1),FALSE)*$E3742</f>
        <v>9.4620611838693358E-2</v>
      </c>
      <c r="AC3740" s="5">
        <f ca="1">VLOOKUP(CONCATENATE($F3740," ",$G3740),AllocFactorMatrix,(AC$4+1),FALSE)*$E3742</f>
        <v>1.9516119440564542E-2</v>
      </c>
    </row>
    <row r="3741" spans="4:29" hidden="1" outlineLevel="1">
      <c r="E3741" s="48"/>
      <c r="F3741" s="175" t="str">
        <f>F3742</f>
        <v>LABOR_M</v>
      </c>
      <c r="G3741" s="52" t="str">
        <f>$G$14</f>
        <v>CUSTOMER</v>
      </c>
      <c r="H3741" s="4">
        <f t="shared" ca="1" si="1814"/>
        <v>7.7635910762362776</v>
      </c>
      <c r="I3741" s="5">
        <f ca="1">VLOOKUP(CONCATENATE($F3741," ",$G3741),AllocFactorMatrix,(I$4+1),FALSE)*$E3742</f>
        <v>5.9945039702391227</v>
      </c>
      <c r="J3741" s="5">
        <f ca="1">VLOOKUP(CONCATENATE($F3741," ",$G3741),AllocFactorMatrix,(J$4+1),FALSE)*$E3742</f>
        <v>1.2138336914978984</v>
      </c>
      <c r="K3741" s="5">
        <f ca="1">VLOOKUP(CONCATENATE($F3741," ",$G3741),AllocFactorMatrix,(K$4+1),FALSE)*$E3742</f>
        <v>3.1025809454041351E-2</v>
      </c>
      <c r="L3741" s="5">
        <f ca="1">VLOOKUP(CONCATENATE($F3741," ",$G3741),AllocFactorMatrix,(L$4+1),FALSE)*$E3742</f>
        <v>5.0023268396720095E-3</v>
      </c>
      <c r="M3741" s="5">
        <f t="shared" ca="1" si="1829"/>
        <v>1.2498618277916118</v>
      </c>
      <c r="N3741" s="5">
        <f ca="1">VLOOKUP(CONCATENATE($F3741," ",$G3741),AllocFactorMatrix,(N$4+1),FALSE)*$E3742</f>
        <v>4.9778847976624567E-2</v>
      </c>
      <c r="O3741" s="5">
        <f ca="1">VLOOKUP(CONCATENATE($F3741," ",$G3741),AllocFactorMatrix,(O$4+1),FALSE)*$E3742</f>
        <v>1.2022584486310623E-2</v>
      </c>
      <c r="P3741" s="5">
        <f ca="1">VLOOKUP(CONCATENATE($F3741," ",$G3741),AllocFactorMatrix,(P$4+1),FALSE)*$E3742</f>
        <v>1.223853404552035E-2</v>
      </c>
      <c r="Q3741" s="5">
        <f ca="1">VLOOKUP(CONCATENATE($F3741," ",$G3741),AllocFactorMatrix,(Q$4+1),FALSE)*$E3742</f>
        <v>1.5117451698297313E-3</v>
      </c>
      <c r="R3741" s="5">
        <f t="shared" ca="1" si="1831"/>
        <v>7.5551711678285269E-2</v>
      </c>
      <c r="S3741" s="5">
        <f ca="1">VLOOKUP(CONCATENATE($F3741," ",$G3741),AllocFactorMatrix,(S$4+1),FALSE)*$E3742</f>
        <v>3.783228033311342E-4</v>
      </c>
      <c r="T3741" s="5">
        <f ca="1">VLOOKUP(CONCATENATE($F3741," ",$G3741),AllocFactorMatrix,(T$4+1),FALSE)*$E3742</f>
        <v>8.740479966286083E-3</v>
      </c>
      <c r="U3741" s="5">
        <f ca="1">VLOOKUP(CONCATENATE($F3741," ",$G3741),AllocFactorMatrix,(U$4+1),FALSE)*$E3742</f>
        <v>2.0558442690251245E-2</v>
      </c>
      <c r="V3741" s="5">
        <f ca="1">VLOOKUP(CONCATENATE($F3741," ",$G3741),AllocFactorMatrix,(V$4+1),FALSE)*$E3742</f>
        <v>6.0537112066107414E-3</v>
      </c>
      <c r="W3741" s="5">
        <f t="shared" ca="1" si="1832"/>
        <v>3.5730956666479199E-2</v>
      </c>
      <c r="X3741" s="5">
        <f ca="1">VLOOKUP(CONCATENATE($F3741," ",$G3741),AllocFactorMatrix,(X$4+1),FALSE)*$E3742</f>
        <v>1.1030097027030228E-2</v>
      </c>
      <c r="Y3741" s="5">
        <f ca="1">VLOOKUP(CONCATENATE($F3741," ",$G3741),AllocFactorMatrix,(Y$4+1),FALSE)*$E3742</f>
        <v>1.6477015136597158E-4</v>
      </c>
      <c r="Z3741" s="5">
        <f t="shared" ca="1" si="1830"/>
        <v>1.11948671783962E-2</v>
      </c>
      <c r="AA3741" s="5">
        <f ca="1">VLOOKUP(CONCATENATE($F3741," ",$G3741),AllocFactorMatrix,(AA$4+1),FALSE)*$E3742</f>
        <v>8.9793806714051183E-4</v>
      </c>
      <c r="AB3741" s="5">
        <f ca="1">VLOOKUP(CONCATENATE($F3741," ",$G3741),AllocFactorMatrix,(AB$4+1),FALSE)*$E3742</f>
        <v>0.32626170968221674</v>
      </c>
      <c r="AC3741" s="5">
        <f ca="1">VLOOKUP(CONCATENATE($F3741," ",$G3741),AllocFactorMatrix,(AC$4+1),FALSE)*$E3742</f>
        <v>6.9588094933024494E-2</v>
      </c>
    </row>
    <row r="3742" spans="4:29" collapsed="1">
      <c r="D3742" s="52" t="s">
        <v>291</v>
      </c>
      <c r="E3742" s="92">
        <v>69</v>
      </c>
      <c r="F3742" s="93" t="s">
        <v>69</v>
      </c>
      <c r="G3742" s="52" t="str">
        <f>$G$15</f>
        <v>TOTAL</v>
      </c>
      <c r="H3742" s="4">
        <f t="shared" ca="1" si="1814"/>
        <v>69.000000000000043</v>
      </c>
      <c r="I3742" s="5">
        <f ca="1">VLOOKUP(CONCATENATE($F3742," ",$G3742),AllocFactorMatrix,(I$4+1),FALSE)*$E3742</f>
        <v>38.418981463814937</v>
      </c>
      <c r="J3742" s="5">
        <f ca="1">VLOOKUP(CONCATENATE($F3742," ",$G3742),AllocFactorMatrix,(J$4+1),FALSE)*$E3742</f>
        <v>8.9400007748458048</v>
      </c>
      <c r="K3742" s="5">
        <f ca="1">VLOOKUP(CONCATENATE($F3742," ",$G3742),AllocFactorMatrix,(K$4+1),FALSE)*$E3742</f>
        <v>0.1301219647905251</v>
      </c>
      <c r="L3742" s="5">
        <f ca="1">VLOOKUP(CONCATENATE($F3742," ",$G3742),AllocFactorMatrix,(L$4+1),FALSE)*$E3742</f>
        <v>1.5833154632287173E-2</v>
      </c>
      <c r="M3742" s="5">
        <f t="shared" ca="1" si="1829"/>
        <v>9.0859558942686167</v>
      </c>
      <c r="N3742" s="5">
        <f ca="1">VLOOKUP(CONCATENATE($F3742," ",$G3742),AllocFactorMatrix,(N$4+1),FALSE)*$E3742</f>
        <v>4.6354906271154777</v>
      </c>
      <c r="O3742" s="5">
        <f ca="1">VLOOKUP(CONCATENATE($F3742," ",$G3742),AllocFactorMatrix,(O$4+1),FALSE)*$E3742</f>
        <v>0.77885192029473327</v>
      </c>
      <c r="P3742" s="5">
        <f ca="1">VLOOKUP(CONCATENATE($F3742," ",$G3742),AllocFactorMatrix,(P$4+1),FALSE)*$E3742</f>
        <v>0.13544612047618881</v>
      </c>
      <c r="Q3742" s="5">
        <f ca="1">VLOOKUP(CONCATENATE($F3742," ",$G3742),AllocFactorMatrix,(Q$4+1),FALSE)*$E3742</f>
        <v>6.0279019451849819E-3</v>
      </c>
      <c r="R3742" s="5">
        <f t="shared" ca="1" si="1831"/>
        <v>5.5558165698315847</v>
      </c>
      <c r="S3742" s="5">
        <f ca="1">VLOOKUP(CONCATENATE($F3742," ",$G3742),AllocFactorMatrix,(S$4+1),FALSE)*$E3742</f>
        <v>0.21664928241515899</v>
      </c>
      <c r="T3742" s="5">
        <f ca="1">VLOOKUP(CONCATENATE($F3742," ",$G3742),AllocFactorMatrix,(T$4+1),FALSE)*$E3742</f>
        <v>2.8941862327563377</v>
      </c>
      <c r="U3742" s="5">
        <f ca="1">VLOOKUP(CONCATENATE($F3742," ",$G3742),AllocFactorMatrix,(U$4+1),FALSE)*$E3742</f>
        <v>9.2664610370240954</v>
      </c>
      <c r="V3742" s="5">
        <f ca="1">VLOOKUP(CONCATENATE($F3742," ",$G3742),AllocFactorMatrix,(V$4+1),FALSE)*$E3742</f>
        <v>1.6530317190250867</v>
      </c>
      <c r="W3742" s="5">
        <f t="shared" ca="1" si="1832"/>
        <v>14.030328271220679</v>
      </c>
      <c r="X3742" s="5">
        <f ca="1">VLOOKUP(CONCATENATE($F3742," ",$G3742),AllocFactorMatrix,(X$4+1),FALSE)*$E3742</f>
        <v>1.2719909695945775</v>
      </c>
      <c r="Y3742" s="5">
        <f ca="1">VLOOKUP(CONCATENATE($F3742," ",$G3742),AllocFactorMatrix,(Y$4+1),FALSE)*$E3742</f>
        <v>2.3677935052380462E-2</v>
      </c>
      <c r="Z3742" s="5">
        <f t="shared" ca="1" si="1830"/>
        <v>1.2956689046469578</v>
      </c>
      <c r="AA3742" s="5">
        <f ca="1">VLOOKUP(CONCATENATE($F3742," ",$G3742),AllocFactorMatrix,(AA$4+1),FALSE)*$E3742</f>
        <v>1.8524053828290178E-2</v>
      </c>
      <c r="AB3742" s="5">
        <f ca="1">VLOOKUP(CONCATENATE($F3742," ",$G3742),AllocFactorMatrix,(AB$4+1),FALSE)*$E3742</f>
        <v>0.49113765656042724</v>
      </c>
      <c r="AC3742" s="5">
        <f ca="1">VLOOKUP(CONCATENATE($F3742," ",$G3742),AllocFactorMatrix,(AC$4+1),FALSE)*$E3742</f>
        <v>0.10358718582851194</v>
      </c>
    </row>
    <row r="3743" spans="4:29" hidden="1" outlineLevel="1">
      <c r="E3743" s="48"/>
      <c r="F3743" s="175" t="str">
        <f>F3750</f>
        <v>LABOR_M</v>
      </c>
      <c r="G3743" s="52" t="str">
        <f>$G$8</f>
        <v>PRODUCTION</v>
      </c>
      <c r="H3743" s="4">
        <f t="shared" ca="1" si="1814"/>
        <v>64.1849589869135</v>
      </c>
      <c r="I3743" s="5">
        <f ca="1">VLOOKUP(CONCATENATE($F3743," ",$G3743),AllocFactorMatrix,(I$4+1),FALSE)*$E3750</f>
        <v>33.015843027327492</v>
      </c>
      <c r="J3743" s="5">
        <f ca="1">VLOOKUP(CONCATENATE($F3743," ",$G3743),AllocFactorMatrix,(J$4+1),FALSE)*$E3750</f>
        <v>7.6992996699477843</v>
      </c>
      <c r="K3743" s="5">
        <f ca="1">VLOOKUP(CONCATENATE($F3743," ",$G3743),AllocFactorMatrix,(K$4+1),FALSE)*$E3750</f>
        <v>0.10705075256424144</v>
      </c>
      <c r="L3743" s="5">
        <f ca="1">VLOOKUP(CONCATENATE($F3743," ",$G3743),AllocFactorMatrix,(L$4+1),FALSE)*$E3750</f>
        <v>1.4909355177794395E-2</v>
      </c>
      <c r="M3743" s="5">
        <f t="shared" ca="1" si="1810"/>
        <v>7.8212597776898196</v>
      </c>
      <c r="N3743" s="5">
        <f ca="1">VLOOKUP(CONCATENATE($F3743," ",$G3743),AllocFactorMatrix,(N$4+1),FALSE)*$E3750</f>
        <v>4.5826862758854769</v>
      </c>
      <c r="O3743" s="5">
        <f ca="1">VLOOKUP(CONCATENATE($F3743," ",$G3743),AllocFactorMatrix,(O$4+1),FALSE)*$E3750</f>
        <v>0.82117881917945046</v>
      </c>
      <c r="P3743" s="5">
        <f ca="1">VLOOKUP(CONCATENATE($F3743," ",$G3743),AllocFactorMatrix,(P$4+1),FALSE)*$E3750</f>
        <v>0.16652668455161768</v>
      </c>
      <c r="Q3743" s="5">
        <f ca="1">VLOOKUP(CONCATENATE($F3743," ",$G3743),AllocFactorMatrix,(Q$4+1),FALSE)*$E3750</f>
        <v>6.3237755388223481E-3</v>
      </c>
      <c r="R3743" s="5">
        <f ca="1">SUBTOTAL(9,N3743:Q3743)</f>
        <v>5.5767155551553671</v>
      </c>
      <c r="S3743" s="5">
        <f ca="1">VLOOKUP(CONCATENATE($F3743," ",$G3743),AllocFactorMatrix,(S$4+1),FALSE)*$E3750</f>
        <v>0.21702306584375011</v>
      </c>
      <c r="T3743" s="5">
        <f ca="1">VLOOKUP(CONCATENATE($F3743," ",$G3743),AllocFactorMatrix,(T$4+1),FALSE)*$E3750</f>
        <v>2.929936708775279</v>
      </c>
      <c r="U3743" s="5">
        <f ca="1">VLOOKUP(CONCATENATE($F3743," ",$G3743),AllocFactorMatrix,(U$4+1),FALSE)*$E3750</f>
        <v>11.205831747053823</v>
      </c>
      <c r="V3743" s="5">
        <f ca="1">VLOOKUP(CONCATENATE($F3743," ",$G3743),AllocFactorMatrix,(V$4+1),FALSE)*$E3750</f>
        <v>2.0300403515964902</v>
      </c>
      <c r="W3743" s="5">
        <f ca="1">SUBTOTAL(9,S3743:V3743)</f>
        <v>16.382831873269343</v>
      </c>
      <c r="X3743" s="5">
        <f ca="1">VLOOKUP(CONCATENATE($F3743," ",$G3743),AllocFactorMatrix,(X$4+1),FALSE)*$E3750</f>
        <v>1.2577623073723962</v>
      </c>
      <c r="Y3743" s="5">
        <f ca="1">VLOOKUP(CONCATENATE($F3743," ",$G3743),AllocFactorMatrix,(Y$4+1),FALSE)*$E3750</f>
        <v>2.512073930428195E-2</v>
      </c>
      <c r="Z3743" s="5">
        <f t="shared" ca="1" si="1811"/>
        <v>1.2828830466766783</v>
      </c>
      <c r="AA3743" s="5">
        <f ca="1">VLOOKUP(CONCATENATE($F3743," ",$G3743),AllocFactorMatrix,(AA$4+1),FALSE)*$E3750</f>
        <v>1.6591919646557776E-2</v>
      </c>
      <c r="AB3743" s="5">
        <f ca="1">VLOOKUP(CONCATENATE($F3743," ",$G3743),AllocFactorMatrix,(AB$4+1),FALSE)*$E3750</f>
        <v>7.3710753890100691E-2</v>
      </c>
      <c r="AC3743" s="5">
        <f ca="1">VLOOKUP(CONCATENATE($F3743," ",$G3743),AllocFactorMatrix,(AC$4+1),FALSE)*$E3750</f>
        <v>1.5123033258115922E-2</v>
      </c>
    </row>
    <row r="3744" spans="4:29" hidden="1" outlineLevel="1">
      <c r="E3744" s="48"/>
      <c r="F3744" s="175" t="str">
        <f>F3750</f>
        <v>LABOR_M</v>
      </c>
      <c r="G3744" s="52" t="str">
        <f>$G$9</f>
        <v>BULKTRAN</v>
      </c>
      <c r="H3744" s="4">
        <f t="shared" ca="1" si="1814"/>
        <v>9.9491763428681477</v>
      </c>
      <c r="I3744" s="5">
        <f ca="1">VLOOKUP(CONCATENATE($F3744," ",$G3744),AllocFactorMatrix,(I$4+1),FALSE)*$E3750</f>
        <v>5.1177168229445691</v>
      </c>
      <c r="J3744" s="5">
        <f ca="1">VLOOKUP(CONCATENATE($F3744," ",$G3744),AllocFactorMatrix,(J$4+1),FALSE)*$E3750</f>
        <v>1.1934523499269545</v>
      </c>
      <c r="K3744" s="5">
        <f ca="1">VLOOKUP(CONCATENATE($F3744," ",$G3744),AllocFactorMatrix,(K$4+1),FALSE)*$E3750</f>
        <v>1.6593713413691442E-2</v>
      </c>
      <c r="L3744" s="5">
        <f ca="1">VLOOKUP(CONCATENATE($F3744," ",$G3744),AllocFactorMatrix,(L$4+1),FALSE)*$E3750</f>
        <v>2.3110679848307525E-3</v>
      </c>
      <c r="M3744" s="5">
        <f t="shared" ca="1" si="1810"/>
        <v>1.2123571313254768</v>
      </c>
      <c r="N3744" s="5">
        <f ca="1">VLOOKUP(CONCATENATE($F3744," ",$G3744),AllocFactorMatrix,(N$4+1),FALSE)*$E3750</f>
        <v>0.71035262158728085</v>
      </c>
      <c r="O3744" s="5">
        <f ca="1">VLOOKUP(CONCATENATE($F3744," ",$G3744),AllocFactorMatrix,(O$4+1),FALSE)*$E3750</f>
        <v>0.12728921245724201</v>
      </c>
      <c r="P3744" s="5">
        <f ca="1">VLOOKUP(CONCATENATE($F3744," ",$G3744),AllocFactorMatrix,(P$4+1),FALSE)*$E3750</f>
        <v>2.5812953323457379E-2</v>
      </c>
      <c r="Q3744" s="5">
        <f ca="1">VLOOKUP(CONCATENATE($F3744," ",$G3744),AllocFactorMatrix,(Q$4+1),FALSE)*$E3750</f>
        <v>9.802352292736891E-4</v>
      </c>
      <c r="R3744" s="5">
        <f t="shared" ref="R3744:R3750" ca="1" si="1833">SUBTOTAL(9,N3744:Q3744)</f>
        <v>0.86443502259725391</v>
      </c>
      <c r="S3744" s="5">
        <f ca="1">VLOOKUP(CONCATENATE($F3744," ",$G3744),AllocFactorMatrix,(S$4+1),FALSE)*$E3750</f>
        <v>3.3640291847652069E-2</v>
      </c>
      <c r="T3744" s="5">
        <f ca="1">VLOOKUP(CONCATENATE($F3744," ",$G3744),AllocFactorMatrix,(T$4+1),FALSE)*$E3750</f>
        <v>0.45416336551669878</v>
      </c>
      <c r="U3744" s="5">
        <f ca="1">VLOOKUP(CONCATENATE($F3744," ",$G3744),AllocFactorMatrix,(U$4+1),FALSE)*$E3750</f>
        <v>1.7369925583761772</v>
      </c>
      <c r="V3744" s="5">
        <f ca="1">VLOOKUP(CONCATENATE($F3744," ",$G3744),AllocFactorMatrix,(V$4+1),FALSE)*$E3750</f>
        <v>0.31467231201767215</v>
      </c>
      <c r="W3744" s="5">
        <f t="shared" ref="W3744:W3750" ca="1" si="1834">SUBTOTAL(9,S3744:V3744)</f>
        <v>2.5394685277582001</v>
      </c>
      <c r="X3744" s="5">
        <f ca="1">VLOOKUP(CONCATENATE($F3744," ",$G3744),AllocFactorMatrix,(X$4+1),FALSE)*$E3750</f>
        <v>0.19496310648125631</v>
      </c>
      <c r="Y3744" s="5">
        <f ca="1">VLOOKUP(CONCATENATE($F3744," ",$G3744),AllocFactorMatrix,(Y$4+1),FALSE)*$E3750</f>
        <v>3.8939132959869538E-3</v>
      </c>
      <c r="Z3744" s="5">
        <f t="shared" ca="1" si="1811"/>
        <v>0.19885701977724327</v>
      </c>
      <c r="AA3744" s="5">
        <f ca="1">VLOOKUP(CONCATENATE($F3744," ",$G3744),AllocFactorMatrix,(AA$4+1),FALSE)*$E3750</f>
        <v>2.5718787864919971E-3</v>
      </c>
      <c r="AB3744" s="5">
        <f ca="1">VLOOKUP(CONCATENATE($F3744," ",$G3744),AllocFactorMatrix,(AB$4+1),FALSE)*$E3750</f>
        <v>1.1425749901435444E-2</v>
      </c>
      <c r="AC3744" s="5">
        <f ca="1">VLOOKUP(CONCATENATE($F3744," ",$G3744),AllocFactorMatrix,(AC$4+1),FALSE)*$E3750</f>
        <v>2.3441897774637852E-3</v>
      </c>
    </row>
    <row r="3745" spans="4:29" hidden="1" outlineLevel="1">
      <c r="E3745" s="48"/>
      <c r="F3745" s="175" t="str">
        <f>F3750</f>
        <v>LABOR_M</v>
      </c>
      <c r="G3745" s="52" t="str">
        <f>$G$10</f>
        <v>SUBTRAN</v>
      </c>
      <c r="H3745" s="4">
        <f t="shared" ca="1" si="1814"/>
        <v>2.7573068536428949</v>
      </c>
      <c r="I3745" s="5">
        <f ca="1">VLOOKUP(CONCATENATE($F3745," ",$G3745),AllocFactorMatrix,(I$4+1),FALSE)*$E3750</f>
        <v>1.4088552049389742</v>
      </c>
      <c r="J3745" s="5">
        <f ca="1">VLOOKUP(CONCATENATE($F3745," ",$G3745),AllocFactorMatrix,(J$4+1),FALSE)*$E3750</f>
        <v>0.33025946003022982</v>
      </c>
      <c r="K3745" s="5">
        <f ca="1">VLOOKUP(CONCATENATE($F3745," ",$G3745),AllocFactorMatrix,(K$4+1),FALSE)*$E3750</f>
        <v>4.6135965929216486E-3</v>
      </c>
      <c r="L3745" s="5">
        <f ca="1">VLOOKUP(CONCATENATE($F3745," ",$G3745),AllocFactorMatrix,(L$4+1),FALSE)*$E3750</f>
        <v>8.3503954738818576E-4</v>
      </c>
      <c r="M3745" s="5">
        <f t="shared" ca="1" si="1810"/>
        <v>0.33570809617053965</v>
      </c>
      <c r="N3745" s="5">
        <f ca="1">VLOOKUP(CONCATENATE($F3745," ",$G3745),AllocFactorMatrix,(N$4+1),FALSE)*$E3750</f>
        <v>0.19086633851639762</v>
      </c>
      <c r="O3745" s="5">
        <f ca="1">VLOOKUP(CONCATENATE($F3745," ",$G3745),AllocFactorMatrix,(O$4+1),FALSE)*$E3750</f>
        <v>3.4297722114521402E-2</v>
      </c>
      <c r="P3745" s="5">
        <f ca="1">VLOOKUP(CONCATENATE($F3745," ",$G3745),AllocFactorMatrix,(P$4+1),FALSE)*$E3750</f>
        <v>9.0028876195907253E-3</v>
      </c>
      <c r="Q3745" s="5">
        <f ca="1">VLOOKUP(CONCATENATE($F3745," ",$G3745),AllocFactorMatrix,(Q$4+1),FALSE)*$E3750</f>
        <v>0</v>
      </c>
      <c r="R3745" s="5">
        <f t="shared" ca="1" si="1833"/>
        <v>0.23416694825050974</v>
      </c>
      <c r="S3745" s="5">
        <f ca="1">VLOOKUP(CONCATENATE($F3745," ",$G3745),AllocFactorMatrix,(S$4+1),FALSE)*$E3750</f>
        <v>8.6031540147919958E-3</v>
      </c>
      <c r="T3745" s="5">
        <f ca="1">VLOOKUP(CONCATENATE($F3745," ",$G3745),AllocFactorMatrix,(T$4+1),FALSE)*$E3750</f>
        <v>0.12071059313031315</v>
      </c>
      <c r="U3745" s="5">
        <f ca="1">VLOOKUP(CONCATENATE($F3745," ",$G3745),AllocFactorMatrix,(U$4+1),FALSE)*$E3750</f>
        <v>0.59519633872628575</v>
      </c>
      <c r="V3745" s="5">
        <f ca="1">VLOOKUP(CONCATENATE($F3745," ",$G3745),AllocFactorMatrix,(V$4+1),FALSE)*$E3750</f>
        <v>0</v>
      </c>
      <c r="W3745" s="5">
        <f t="shared" ca="1" si="1834"/>
        <v>0.72451008587139087</v>
      </c>
      <c r="X3745" s="5">
        <f ca="1">VLOOKUP(CONCATENATE($F3745," ",$G3745),AllocFactorMatrix,(X$4+1),FALSE)*$E3750</f>
        <v>5.2320313994713423E-2</v>
      </c>
      <c r="Y3745" s="5">
        <f ca="1">VLOOKUP(CONCATENATE($F3745," ",$G3745),AllocFactorMatrix,(Y$4+1),FALSE)*$E3750</f>
        <v>1.0505143169305476E-3</v>
      </c>
      <c r="Z3745" s="5">
        <f t="shared" ca="1" si="1811"/>
        <v>5.337082831164397E-2</v>
      </c>
      <c r="AA3745" s="5">
        <f ca="1">VLOOKUP(CONCATENATE($F3745," ",$G3745),AllocFactorMatrix,(AA$4+1),FALSE)*$E3750</f>
        <v>6.9569009983480058E-4</v>
      </c>
      <c r="AB3745" s="5">
        <f ca="1">VLOOKUP(CONCATENATE($F3745," ",$G3745),AllocFactorMatrix,(AB$4+1),FALSE)*$E3750</f>
        <v>0</v>
      </c>
      <c r="AC3745" s="5">
        <f ca="1">VLOOKUP(CONCATENATE($F3745," ",$G3745),AllocFactorMatrix,(AC$4+1),FALSE)*$E3750</f>
        <v>0</v>
      </c>
    </row>
    <row r="3746" spans="4:29" hidden="1" outlineLevel="1">
      <c r="E3746" s="48"/>
      <c r="F3746" s="175" t="str">
        <f>F3750</f>
        <v>LABOR_M</v>
      </c>
      <c r="G3746" s="52" t="str">
        <f>$G$11</f>
        <v>DISTPRI</v>
      </c>
      <c r="H3746" s="4">
        <f t="shared" ca="1" si="1814"/>
        <v>22.523279443411358</v>
      </c>
      <c r="I3746" s="5">
        <f ca="1">VLOOKUP(CONCATENATE($F3746," ",$G3746),AllocFactorMatrix,(I$4+1),FALSE)*$E3750</f>
        <v>14.748402574258352</v>
      </c>
      <c r="J3746" s="5">
        <f ca="1">VLOOKUP(CONCATENATE($F3746," ",$G3746),AllocFactorMatrix,(J$4+1),FALSE)*$E3750</f>
        <v>3.4516954397036157</v>
      </c>
      <c r="K3746" s="5">
        <f ca="1">VLOOKUP(CONCATENATE($F3746," ",$G3746),AllocFactorMatrix,(K$4+1),FALSE)*$E3750</f>
        <v>4.8212421989545749E-2</v>
      </c>
      <c r="L3746" s="5">
        <f ca="1">VLOOKUP(CONCATENATE($F3746," ",$G3746),AllocFactorMatrix,(L$4+1),FALSE)*$E3750</f>
        <v>0</v>
      </c>
      <c r="M3746" s="5">
        <f t="shared" ca="1" si="1810"/>
        <v>3.4999078616931616</v>
      </c>
      <c r="N3746" s="5">
        <f ca="1">VLOOKUP(CONCATENATE($F3746," ",$G3746),AllocFactorMatrix,(N$4+1),FALSE)*$E3750</f>
        <v>2.0037769142183937</v>
      </c>
      <c r="O3746" s="5">
        <f ca="1">VLOOKUP(CONCATENATE($F3746," ",$G3746),AllocFactorMatrix,(O$4+1),FALSE)*$E3750</f>
        <v>0.36003701523075954</v>
      </c>
      <c r="P3746" s="5">
        <f ca="1">VLOOKUP(CONCATENATE($F3746," ",$G3746),AllocFactorMatrix,(P$4+1),FALSE)*$E3750</f>
        <v>0</v>
      </c>
      <c r="Q3746" s="5">
        <f ca="1">VLOOKUP(CONCATENATE($F3746," ",$G3746),AllocFactorMatrix,(Q$4+1),FALSE)*$E3750</f>
        <v>0</v>
      </c>
      <c r="R3746" s="5">
        <f t="shared" ca="1" si="1833"/>
        <v>2.3638139294491531</v>
      </c>
      <c r="S3746" s="5">
        <f ca="1">VLOOKUP(CONCATENATE($F3746," ",$G3746),AllocFactorMatrix,(S$4+1),FALSE)*$E3750</f>
        <v>9.0604294036533542E-2</v>
      </c>
      <c r="T3746" s="5">
        <f ca="1">VLOOKUP(CONCATENATE($F3746," ",$G3746),AllocFactorMatrix,(T$4+1),FALSE)*$E3750</f>
        <v>1.2528637482609435</v>
      </c>
      <c r="U3746" s="5">
        <f ca="1">VLOOKUP(CONCATENATE($F3746," ",$G3746),AllocFactorMatrix,(U$4+1),FALSE)*$E3750</f>
        <v>0</v>
      </c>
      <c r="V3746" s="5">
        <f ca="1">VLOOKUP(CONCATENATE($F3746," ",$G3746),AllocFactorMatrix,(V$4+1),FALSE)*$E3750</f>
        <v>0</v>
      </c>
      <c r="W3746" s="5">
        <f t="shared" ca="1" si="1834"/>
        <v>1.343468042297477</v>
      </c>
      <c r="X3746" s="5">
        <f ca="1">VLOOKUP(CONCATENATE($F3746," ",$G3746),AllocFactorMatrix,(X$4+1),FALSE)*$E3750</f>
        <v>0.54941907265398737</v>
      </c>
      <c r="Y3746" s="5">
        <f ca="1">VLOOKUP(CONCATENATE($F3746," ",$G3746),AllocFactorMatrix,(Y$4+1),FALSE)*$E3750</f>
        <v>1.1027707227344726E-2</v>
      </c>
      <c r="Z3746" s="5">
        <f t="shared" ca="1" si="1811"/>
        <v>0.56044677988133207</v>
      </c>
      <c r="AA3746" s="5">
        <f ca="1">VLOOKUP(CONCATENATE($F3746," ",$G3746),AllocFactorMatrix,(AA$4+1),FALSE)*$E3750</f>
        <v>7.2402558318741669E-3</v>
      </c>
      <c r="AB3746" s="5">
        <f ca="1">VLOOKUP(CONCATENATE($F3746," ",$G3746),AllocFactorMatrix,(AB$4+1),FALSE)*$E3750</f>
        <v>0</v>
      </c>
      <c r="AC3746" s="5">
        <f ca="1">VLOOKUP(CONCATENATE($F3746," ",$G3746),AllocFactorMatrix,(AC$4+1),FALSE)*$E3750</f>
        <v>0</v>
      </c>
    </row>
    <row r="3747" spans="4:29" hidden="1" outlineLevel="1">
      <c r="E3747" s="48"/>
      <c r="F3747" s="175" t="str">
        <f>F3750</f>
        <v>LABOR_M</v>
      </c>
      <c r="G3747" s="52" t="str">
        <f>$G$12</f>
        <v>DISTSEC</v>
      </c>
      <c r="H3747" s="4">
        <f t="shared" ca="1" si="1814"/>
        <v>8.9231162979194298</v>
      </c>
      <c r="I3747" s="5">
        <f ca="1">VLOOKUP(CONCATENATE($F3747," ",$G3747),AllocFactorMatrix,(I$4+1),FALSE)*$E3750</f>
        <v>6.6218899701778851</v>
      </c>
      <c r="J3747" s="5">
        <f ca="1">VLOOKUP(CONCATENATE($F3747," ",$G3747),AllocFactorMatrix,(J$4+1),FALSE)*$E3750</f>
        <v>1.3352688651151081</v>
      </c>
      <c r="K3747" s="5">
        <f ca="1">VLOOKUP(CONCATENATE($F3747," ",$G3747),AllocFactorMatrix,(K$4+1),FALSE)*$E3750</f>
        <v>0</v>
      </c>
      <c r="L3747" s="5">
        <f ca="1">VLOOKUP(CONCATENATE($F3747," ",$G3747),AllocFactorMatrix,(L$4+1),FALSE)*$E3750</f>
        <v>0</v>
      </c>
      <c r="M3747" s="5">
        <f t="shared" ca="1" si="1810"/>
        <v>1.3352688651151081</v>
      </c>
      <c r="N3747" s="5">
        <f ca="1">VLOOKUP(CONCATENATE($F3747," ",$G3747),AllocFactorMatrix,(N$4+1),FALSE)*$E3750</f>
        <v>0.66741475433217223</v>
      </c>
      <c r="O3747" s="5">
        <f ca="1">VLOOKUP(CONCATENATE($F3747," ",$G3747),AllocFactorMatrix,(O$4+1),FALSE)*$E3750</f>
        <v>0</v>
      </c>
      <c r="P3747" s="5">
        <f ca="1">VLOOKUP(CONCATENATE($F3747," ",$G3747),AllocFactorMatrix,(P$4+1),FALSE)*$E3750</f>
        <v>0</v>
      </c>
      <c r="Q3747" s="5">
        <f ca="1">VLOOKUP(CONCATENATE($F3747," ",$G3747),AllocFactorMatrix,(Q$4+1),FALSE)*$E3750</f>
        <v>0</v>
      </c>
      <c r="R3747" s="5">
        <f t="shared" ca="1" si="1833"/>
        <v>0.66741475433217223</v>
      </c>
      <c r="S3747" s="5">
        <f ca="1">VLOOKUP(CONCATENATE($F3747," ",$G3747),AllocFactorMatrix,(S$4+1),FALSE)*$E3750</f>
        <v>2.4946400829419211E-2</v>
      </c>
      <c r="T3747" s="5">
        <f ca="1">VLOOKUP(CONCATENATE($F3747," ",$G3747),AllocFactorMatrix,(T$4+1),FALSE)*$E3750</f>
        <v>0</v>
      </c>
      <c r="U3747" s="5">
        <f ca="1">VLOOKUP(CONCATENATE($F3747," ",$G3747),AllocFactorMatrix,(U$4+1),FALSE)*$E3750</f>
        <v>0</v>
      </c>
      <c r="V3747" s="5">
        <f ca="1">VLOOKUP(CONCATENATE($F3747," ",$G3747),AllocFactorMatrix,(V$4+1),FALSE)*$E3750</f>
        <v>0</v>
      </c>
      <c r="W3747" s="5">
        <f t="shared" ca="1" si="1834"/>
        <v>2.4946400829419211E-2</v>
      </c>
      <c r="X3747" s="5">
        <f ca="1">VLOOKUP(CONCATENATE($F3747," ",$G3747),AllocFactorMatrix,(X$4+1),FALSE)*$E3750</f>
        <v>0.18852914524776557</v>
      </c>
      <c r="Y3747" s="5">
        <f ca="1">VLOOKUP(CONCATENATE($F3747," ",$G3747),AllocFactorMatrix,(Y$4+1),FALSE)*$E3750</f>
        <v>0</v>
      </c>
      <c r="Z3747" s="5">
        <f t="shared" ca="1" si="1811"/>
        <v>0.18852914524776557</v>
      </c>
      <c r="AA3747" s="5">
        <f ca="1">VLOOKUP(CONCATENATE($F3747," ",$G3747),AllocFactorMatrix,(AA$4+1),FALSE)*$E3750</f>
        <v>2.2290878752006284E-3</v>
      </c>
      <c r="AB3747" s="5">
        <f ca="1">VLOOKUP(CONCATENATE($F3747," ",$G3747),AllocFactorMatrix,(AB$4+1),FALSE)*$E3750</f>
        <v>6.8610678686247747E-2</v>
      </c>
      <c r="AC3747" s="5">
        <f ca="1">VLOOKUP(CONCATENATE($F3747," ",$G3747),AllocFactorMatrix,(AC$4+1),FALSE)*$E3750</f>
        <v>1.4227395655628357E-2</v>
      </c>
    </row>
    <row r="3748" spans="4:29" hidden="1" outlineLevel="1">
      <c r="E3748" s="48"/>
      <c r="F3748" s="175" t="str">
        <f>F3750</f>
        <v>LABOR_M</v>
      </c>
      <c r="G3748" s="52" t="str">
        <f>$G$13</f>
        <v>ENERGY</v>
      </c>
      <c r="H3748" s="4">
        <f t="shared" ca="1" si="1814"/>
        <v>25.672274357684181</v>
      </c>
      <c r="I3748" s="5">
        <f ca="1">VLOOKUP(CONCATENATE($F3748," ",$G3748),AllocFactorMatrix,(I$4+1),FALSE)*$E3750</f>
        <v>10.0452069152795</v>
      </c>
      <c r="J3748" s="5">
        <f ca="1">VLOOKUP(CONCATENATE($F3748," ",$G3748),AllocFactorMatrix,(J$4+1),FALSE)*$E3750</f>
        <v>2.8980130498492596</v>
      </c>
      <c r="K3748" s="5">
        <f ca="1">VLOOKUP(CONCATENATE($F3748," ",$G3748),AllocFactorMatrix,(K$4+1),FALSE)*$E3750</f>
        <v>4.0392116248426452E-2</v>
      </c>
      <c r="L3748" s="5">
        <f ca="1">VLOOKUP(CONCATENATE($F3748," ",$G3748),AllocFactorMatrix,(L$4+1),FALSE)*$E3750</f>
        <v>5.6467836187531813E-3</v>
      </c>
      <c r="M3748" s="5">
        <f t="shared" ca="1" si="1810"/>
        <v>2.9440519497164392</v>
      </c>
      <c r="N3748" s="5">
        <f ca="1">VLOOKUP(CONCATENATE($F3748," ",$G3748),AllocFactorMatrix,(N$4+1),FALSE)*$E3750</f>
        <v>1.8803013367641463</v>
      </c>
      <c r="O3748" s="5">
        <f ca="1">VLOOKUP(CONCATENATE($F3748," ",$G3748),AllocFactorMatrix,(O$4+1),FALSE)*$E3750</f>
        <v>0.3353309948886331</v>
      </c>
      <c r="P3748" s="5">
        <f ca="1">VLOOKUP(CONCATENATE($F3748," ",$G3748),AllocFactorMatrix,(P$4+1),FALSE)*$E3750</f>
        <v>6.8285670897087009E-2</v>
      </c>
      <c r="Q3748" s="5">
        <f ca="1">VLOOKUP(CONCATENATE($F3748," ",$G3748),AllocFactorMatrix,(Q$4+1),FALSE)*$E3750</f>
        <v>2.5791728997103794E-3</v>
      </c>
      <c r="R3748" s="5">
        <f t="shared" ca="1" si="1833"/>
        <v>2.2864971754495769</v>
      </c>
      <c r="S3748" s="5">
        <f ca="1">VLOOKUP(CONCATENATE($F3748," ",$G3748),AllocFactorMatrix,(S$4+1),FALSE)*$E3750</f>
        <v>9.8471415187070588E-2</v>
      </c>
      <c r="T3748" s="5">
        <f ca="1">VLOOKUP(CONCATENATE($F3748," ",$G3748),AllocFactorMatrix,(T$4+1),FALSE)*$E3750</f>
        <v>1.5568517969442697</v>
      </c>
      <c r="U3748" s="5">
        <f ca="1">VLOOKUP(CONCATENATE($F3748," ",$G3748),AllocFactorMatrix,(U$4+1),FALSE)*$E3750</f>
        <v>6.6957661927192307</v>
      </c>
      <c r="V3748" s="5">
        <f ca="1">VLOOKUP(CONCATENATE($F3748," ",$G3748),AllocFactorMatrix,(V$4+1),FALSE)*$E3750</f>
        <v>1.2595435563943864</v>
      </c>
      <c r="W3748" s="5">
        <f t="shared" ca="1" si="1834"/>
        <v>9.6106329612449564</v>
      </c>
      <c r="X3748" s="5">
        <f ca="1">VLOOKUP(CONCATENATE($F3748," ",$G3748),AllocFactorMatrix,(X$4+1),FALSE)*$E3750</f>
        <v>0.51650013769480341</v>
      </c>
      <c r="Y3748" s="5">
        <f ca="1">VLOOKUP(CONCATENATE($F3748," ",$G3748),AllocFactorMatrix,(Y$4+1),FALSE)*$E3750</f>
        <v>1.0363472233038261E-2</v>
      </c>
      <c r="Z3748" s="5">
        <f t="shared" ca="1" si="1811"/>
        <v>0.52686360992784165</v>
      </c>
      <c r="AA3748" s="5">
        <f ca="1">VLOOKUP(CONCATENATE($F3748," ",$G3748),AllocFactorMatrix,(AA$4+1),FALSE)*$E3750</f>
        <v>9.2442616721217855E-3</v>
      </c>
      <c r="AB3748" s="5">
        <f ca="1">VLOOKUP(CONCATENATE($F3748," ",$G3748),AllocFactorMatrix,(AB$4+1),FALSE)*$E3750</f>
        <v>0.20706829547308256</v>
      </c>
      <c r="AC3748" s="5">
        <f ca="1">VLOOKUP(CONCATENATE($F3748," ",$G3748),AllocFactorMatrix,(AC$4+1),FALSE)*$E3750</f>
        <v>4.2709188920655741E-2</v>
      </c>
    </row>
    <row r="3749" spans="4:29" hidden="1" outlineLevel="1">
      <c r="E3749" s="48"/>
      <c r="F3749" s="175" t="str">
        <f>F3750</f>
        <v>LABOR_M</v>
      </c>
      <c r="G3749" s="52" t="str">
        <f>$G$14</f>
        <v>CUSTOMER</v>
      </c>
      <c r="H3749" s="4">
        <f t="shared" ca="1" si="1814"/>
        <v>16.989887717560553</v>
      </c>
      <c r="I3749" s="5">
        <f ca="1">VLOOKUP(CONCATENATE($F3749," ",$G3749),AllocFactorMatrix,(I$4+1),FALSE)*$E3750</f>
        <v>13.11840723921895</v>
      </c>
      <c r="J3749" s="5">
        <f ca="1">VLOOKUP(CONCATENATE($F3749," ",$G3749),AllocFactorMatrix,(J$4+1),FALSE)*$E3750</f>
        <v>2.6563606871910528</v>
      </c>
      <c r="K3749" s="5">
        <f ca="1">VLOOKUP(CONCATENATE($F3749," ",$G3749),AllocFactorMatrix,(K$4+1),FALSE)*$E3750</f>
        <v>6.7897061268989048E-2</v>
      </c>
      <c r="L3749" s="5">
        <f ca="1">VLOOKUP(CONCATENATE($F3749," ",$G3749),AllocFactorMatrix,(L$4+1),FALSE)*$E3750</f>
        <v>1.0947121054934398E-2</v>
      </c>
      <c r="M3749" s="5">
        <f t="shared" ca="1" si="1810"/>
        <v>2.735204869514976</v>
      </c>
      <c r="N3749" s="5">
        <f ca="1">VLOOKUP(CONCATENATE($F3749," ",$G3749),AllocFactorMatrix,(N$4+1),FALSE)*$E3750</f>
        <v>0.10893631948507695</v>
      </c>
      <c r="O3749" s="5">
        <f ca="1">VLOOKUP(CONCATENATE($F3749," ",$G3749),AllocFactorMatrix,(O$4+1),FALSE)*$E3750</f>
        <v>2.6310293585984117E-2</v>
      </c>
      <c r="P3749" s="5">
        <f ca="1">VLOOKUP(CONCATENATE($F3749," ",$G3749),AllocFactorMatrix,(P$4+1),FALSE)*$E3750</f>
        <v>2.6782878853240186E-2</v>
      </c>
      <c r="Q3749" s="5">
        <f ca="1">VLOOKUP(CONCATENATE($F3749," ",$G3749),AllocFactorMatrix,(Q$4+1),FALSE)*$E3750</f>
        <v>3.3083118933954991E-3</v>
      </c>
      <c r="R3749" s="5">
        <f t="shared" ca="1" si="1833"/>
        <v>0.16533780381769675</v>
      </c>
      <c r="S3749" s="5">
        <f ca="1">VLOOKUP(CONCATENATE($F3749," ",$G3749),AllocFactorMatrix,(S$4+1),FALSE)*$E3750</f>
        <v>8.2792381598552551E-4</v>
      </c>
      <c r="T3749" s="5">
        <f ca="1">VLOOKUP(CONCATENATE($F3749," ",$G3749),AllocFactorMatrix,(T$4+1),FALSE)*$E3750</f>
        <v>1.9127717027669543E-2</v>
      </c>
      <c r="U3749" s="5">
        <f ca="1">VLOOKUP(CONCATENATE($F3749," ",$G3749),AllocFactorMatrix,(U$4+1),FALSE)*$E3750</f>
        <v>4.4990215162723737E-2</v>
      </c>
      <c r="V3749" s="5">
        <f ca="1">VLOOKUP(CONCATENATE($F3749," ",$G3749),AllocFactorMatrix,(V$4+1),FALSE)*$E3750</f>
        <v>1.3247976698524956E-2</v>
      </c>
      <c r="W3749" s="5">
        <f t="shared" ca="1" si="1834"/>
        <v>7.8193832704903765E-2</v>
      </c>
      <c r="X3749" s="5">
        <f ca="1">VLOOKUP(CONCATENATE($F3749," ",$G3749),AllocFactorMatrix,(X$4+1),FALSE)*$E3750</f>
        <v>2.4138328276544413E-2</v>
      </c>
      <c r="Y3749" s="5">
        <f ca="1">VLOOKUP(CONCATENATE($F3749," ",$G3749),AllocFactorMatrix,(Y$4+1),FALSE)*$E3750</f>
        <v>3.6058395443857547E-4</v>
      </c>
      <c r="Z3749" s="5">
        <f t="shared" ca="1" si="1811"/>
        <v>2.4498912230982987E-2</v>
      </c>
      <c r="AA3749" s="5">
        <f ca="1">VLOOKUP(CONCATENATE($F3749," ",$G3749),AllocFactorMatrix,(AA$4+1),FALSE)*$E3750</f>
        <v>1.9650528715683662E-3</v>
      </c>
      <c r="AB3749" s="5">
        <f ca="1">VLOOKUP(CONCATENATE($F3749," ",$G3749),AllocFactorMatrix,(AB$4+1),FALSE)*$E3750</f>
        <v>0.71399301684079308</v>
      </c>
      <c r="AC3749" s="5">
        <f ca="1">VLOOKUP(CONCATENATE($F3749," ",$G3749),AllocFactorMatrix,(AC$4+1),FALSE)*$E3750</f>
        <v>0.1522869903606768</v>
      </c>
    </row>
    <row r="3750" spans="4:29" collapsed="1">
      <c r="D3750" s="52" t="s">
        <v>292</v>
      </c>
      <c r="E3750" s="92">
        <v>151</v>
      </c>
      <c r="F3750" s="93" t="s">
        <v>69</v>
      </c>
      <c r="G3750" s="52" t="str">
        <f>$G$15</f>
        <v>TOTAL</v>
      </c>
      <c r="H3750" s="4">
        <f t="shared" ca="1" si="1814"/>
        <v>151.00000000000006</v>
      </c>
      <c r="I3750" s="5">
        <f ca="1">VLOOKUP(CONCATENATE($F3750," ",$G3750),AllocFactorMatrix,(I$4+1),FALSE)*$E3750</f>
        <v>84.076321754145724</v>
      </c>
      <c r="J3750" s="5">
        <f ca="1">VLOOKUP(CONCATENATE($F3750," ",$G3750),AllocFactorMatrix,(J$4+1),FALSE)*$E3750</f>
        <v>19.564349521764004</v>
      </c>
      <c r="K3750" s="5">
        <f ca="1">VLOOKUP(CONCATENATE($F3750," ",$G3750),AllocFactorMatrix,(K$4+1),FALSE)*$E3750</f>
        <v>0.28475966207781583</v>
      </c>
      <c r="L3750" s="5">
        <f ca="1">VLOOKUP(CONCATENATE($F3750," ",$G3750),AllocFactorMatrix,(L$4+1),FALSE)*$E3750</f>
        <v>3.4649367383700919E-2</v>
      </c>
      <c r="M3750" s="5">
        <f t="shared" ca="1" si="1810"/>
        <v>19.883758551225519</v>
      </c>
      <c r="N3750" s="5">
        <f ca="1">VLOOKUP(CONCATENATE($F3750," ",$G3750),AllocFactorMatrix,(N$4+1),FALSE)*$E3750</f>
        <v>10.144334560788945</v>
      </c>
      <c r="O3750" s="5">
        <f ca="1">VLOOKUP(CONCATENATE($F3750," ",$G3750),AllocFactorMatrix,(O$4+1),FALSE)*$E3750</f>
        <v>1.7044440574565902</v>
      </c>
      <c r="P3750" s="5">
        <f ca="1">VLOOKUP(CONCATENATE($F3750," ",$G3750),AllocFactorMatrix,(P$4+1),FALSE)*$E3750</f>
        <v>0.29641107524499294</v>
      </c>
      <c r="Q3750" s="5">
        <f ca="1">VLOOKUP(CONCATENATE($F3750," ",$G3750),AllocFactorMatrix,(Q$4+1),FALSE)*$E3750</f>
        <v>1.3191495561201918E-2</v>
      </c>
      <c r="R3750" s="5">
        <f t="shared" ca="1" si="1833"/>
        <v>12.158381189051731</v>
      </c>
      <c r="S3750" s="5">
        <f ca="1">VLOOKUP(CONCATENATE($F3750," ",$G3750),AllocFactorMatrix,(S$4+1),FALSE)*$E3750</f>
        <v>0.47411654557520305</v>
      </c>
      <c r="T3750" s="5">
        <f ca="1">VLOOKUP(CONCATENATE($F3750," ",$G3750),AllocFactorMatrix,(T$4+1),FALSE)*$E3750</f>
        <v>6.3336539296551733</v>
      </c>
      <c r="U3750" s="5">
        <f ca="1">VLOOKUP(CONCATENATE($F3750," ",$G3750),AllocFactorMatrix,(U$4+1),FALSE)*$E3750</f>
        <v>20.278777052038237</v>
      </c>
      <c r="V3750" s="5">
        <f ca="1">VLOOKUP(CONCATENATE($F3750," ",$G3750),AllocFactorMatrix,(V$4+1),FALSE)*$E3750</f>
        <v>3.617504196707074</v>
      </c>
      <c r="W3750" s="5">
        <f t="shared" ca="1" si="1834"/>
        <v>30.704051723975688</v>
      </c>
      <c r="X3750" s="5">
        <f ca="1">VLOOKUP(CONCATENATE($F3750," ",$G3750),AllocFactorMatrix,(X$4+1),FALSE)*$E3750</f>
        <v>2.7836324117214666</v>
      </c>
      <c r="Y3750" s="5">
        <f ca="1">VLOOKUP(CONCATENATE($F3750," ",$G3750),AllocFactorMatrix,(Y$4+1),FALSE)*$E3750</f>
        <v>5.1816930332021012E-2</v>
      </c>
      <c r="Z3750" s="5">
        <f t="shared" ca="1" si="1811"/>
        <v>2.8354493420534874</v>
      </c>
      <c r="AA3750" s="5">
        <f ca="1">VLOOKUP(CONCATENATE($F3750," ",$G3750),AllocFactorMatrix,(AA$4+1),FALSE)*$E3750</f>
        <v>4.0538146783649524E-2</v>
      </c>
      <c r="AB3750" s="5">
        <f ca="1">VLOOKUP(CONCATENATE($F3750," ",$G3750),AllocFactorMatrix,(AB$4+1),FALSE)*$E3750</f>
        <v>1.0748084947916596</v>
      </c>
      <c r="AC3750" s="5">
        <f ca="1">VLOOKUP(CONCATENATE($F3750," ",$G3750),AllocFactorMatrix,(AC$4+1),FALSE)*$E3750</f>
        <v>0.2266907979725406</v>
      </c>
    </row>
    <row r="3751" spans="4:29" hidden="1" outlineLevel="1">
      <c r="E3751" s="48"/>
      <c r="F3751" s="175" t="str">
        <f>F3758</f>
        <v>LABOR_M</v>
      </c>
      <c r="G3751" s="52" t="str">
        <f>$G$8</f>
        <v>PRODUCTION</v>
      </c>
      <c r="H3751" s="4">
        <f t="shared" ca="1" si="1814"/>
        <v>-16013.934734258139</v>
      </c>
      <c r="I3751" s="5">
        <f ca="1">VLOOKUP(CONCATENATE($F3751," ",$G3751),AllocFactorMatrix,(I$4+1),FALSE)*$E3758</f>
        <v>-8237.343511334675</v>
      </c>
      <c r="J3751" s="5">
        <f ca="1">VLOOKUP(CONCATENATE($F3751," ",$G3751),AllocFactorMatrix,(J$4+1),FALSE)*$E3758</f>
        <v>-1920.9497732822042</v>
      </c>
      <c r="K3751" s="5">
        <f ca="1">VLOOKUP(CONCATENATE($F3751," ",$G3751),AllocFactorMatrix,(K$4+1),FALSE)*$E3758</f>
        <v>-26.708808292087632</v>
      </c>
      <c r="L3751" s="5">
        <f ca="1">VLOOKUP(CONCATENATE($F3751," ",$G3751),AllocFactorMatrix,(L$4+1),FALSE)*$E3758</f>
        <v>-3.7198347481339473</v>
      </c>
      <c r="M3751" s="5">
        <f t="shared" ref="M3751:M3758" ca="1" si="1835">SUBTOTAL(9,J3751:L3751)</f>
        <v>-1951.3784163224259</v>
      </c>
      <c r="N3751" s="5">
        <f ca="1">VLOOKUP(CONCATENATE($F3751," ",$G3751),AllocFactorMatrix,(N$4+1),FALSE)*$E3758</f>
        <v>-1143.3650513755592</v>
      </c>
      <c r="O3751" s="5">
        <f ca="1">VLOOKUP(CONCATENATE($F3751," ",$G3751),AllocFactorMatrix,(O$4+1),FALSE)*$E3758</f>
        <v>-204.88139625011004</v>
      </c>
      <c r="P3751" s="5">
        <f ca="1">VLOOKUP(CONCATENATE($F3751," ",$G3751),AllocFactorMatrix,(P$4+1),FALSE)*$E3758</f>
        <v>-41.54785638276585</v>
      </c>
      <c r="Q3751" s="5">
        <f ca="1">VLOOKUP(CONCATENATE($F3751," ",$G3751),AllocFactorMatrix,(Q$4+1),FALSE)*$E3758</f>
        <v>-1.5777610572820737</v>
      </c>
      <c r="R3751" s="5">
        <f ca="1">SUBTOTAL(9,N3751:Q3751)</f>
        <v>-1391.3720650657172</v>
      </c>
      <c r="S3751" s="5">
        <f ca="1">VLOOKUP(CONCATENATE($F3751," ",$G3751),AllocFactorMatrix,(S$4+1),FALSE)*$E3758</f>
        <v>-54.146536308592331</v>
      </c>
      <c r="T3751" s="5">
        <f ca="1">VLOOKUP(CONCATENATE($F3751," ",$G3751),AllocFactorMatrix,(T$4+1),FALSE)*$E3758</f>
        <v>-731.00950706225069</v>
      </c>
      <c r="U3751" s="5">
        <f ca="1">VLOOKUP(CONCATENATE($F3751," ",$G3751),AllocFactorMatrix,(U$4+1),FALSE)*$E3758</f>
        <v>-2795.817915486793</v>
      </c>
      <c r="V3751" s="5">
        <f ca="1">VLOOKUP(CONCATENATE($F3751," ",$G3751),AllocFactorMatrix,(V$4+1),FALSE)*$E3758</f>
        <v>-506.48834573540512</v>
      </c>
      <c r="W3751" s="5">
        <f ca="1">SUBTOTAL(9,S3751:V3751)</f>
        <v>-4087.4623045930412</v>
      </c>
      <c r="X3751" s="5">
        <f ca="1">VLOOKUP(CONCATENATE($F3751," ",$G3751),AllocFactorMatrix,(X$4+1),FALSE)*$E3758</f>
        <v>-313.80753091356064</v>
      </c>
      <c r="Y3751" s="5">
        <f ca="1">VLOOKUP(CONCATENATE($F3751," ",$G3751),AllocFactorMatrix,(Y$4+1),FALSE)*$E3758</f>
        <v>-6.2675412751623725</v>
      </c>
      <c r="Z3751" s="5">
        <f t="shared" ref="Z3751:Z3758" ca="1" si="1836">SUBTOTAL(9,X3751:Y3751)</f>
        <v>-320.07507218872303</v>
      </c>
      <c r="AA3751" s="5">
        <f ca="1">VLOOKUP(CONCATENATE($F3751," ",$G3751),AllocFactorMatrix,(AA$4+1),FALSE)*$E3758</f>
        <v>-4.1396290116848853</v>
      </c>
      <c r="AB3751" s="5">
        <f ca="1">VLOOKUP(CONCATENATE($F3751," ",$G3751),AllocFactorMatrix,(AB$4+1),FALSE)*$E3758</f>
        <v>-18.390589020236117</v>
      </c>
      <c r="AC3751" s="5">
        <f ca="1">VLOOKUP(CONCATENATE($F3751," ",$G3751),AllocFactorMatrix,(AC$4+1),FALSE)*$E3758</f>
        <v>-3.7731467216308561</v>
      </c>
    </row>
    <row r="3752" spans="4:29" hidden="1" outlineLevel="1">
      <c r="E3752" s="48"/>
      <c r="F3752" s="175" t="str">
        <f>F3758</f>
        <v>LABOR_M</v>
      </c>
      <c r="G3752" s="52" t="str">
        <f>$G$9</f>
        <v>BULKTRAN</v>
      </c>
      <c r="H3752" s="4">
        <f t="shared" ca="1" si="1814"/>
        <v>-2482.2865532530764</v>
      </c>
      <c r="I3752" s="5">
        <f ca="1">VLOOKUP(CONCATENATE($F3752," ",$G3752),AllocFactorMatrix,(I$4+1),FALSE)*$E3758</f>
        <v>-1276.8534012424748</v>
      </c>
      <c r="J3752" s="5">
        <f ca="1">VLOOKUP(CONCATENATE($F3752," ",$G3752),AllocFactorMatrix,(J$4+1),FALSE)*$E3758</f>
        <v>-297.76240947780184</v>
      </c>
      <c r="K3752" s="5">
        <f ca="1">VLOOKUP(CONCATENATE($F3752," ",$G3752),AllocFactorMatrix,(K$4+1),FALSE)*$E3758</f>
        <v>-4.1400765506451087</v>
      </c>
      <c r="L3752" s="5">
        <f ca="1">VLOOKUP(CONCATENATE($F3752," ",$G3752),AllocFactorMatrix,(L$4+1),FALSE)*$E3758</f>
        <v>-0.57660380967227665</v>
      </c>
      <c r="M3752" s="5">
        <f t="shared" ca="1" si="1835"/>
        <v>-302.47908983811925</v>
      </c>
      <c r="N3752" s="5">
        <f ca="1">VLOOKUP(CONCATENATE($F3752," ",$G3752),AllocFactorMatrix,(N$4+1),FALSE)*$E3758</f>
        <v>-177.23062692502793</v>
      </c>
      <c r="O3752" s="5">
        <f ca="1">VLOOKUP(CONCATENATE($F3752," ",$G3752),AllocFactorMatrix,(O$4+1),FALSE)*$E3758</f>
        <v>-31.758237020623412</v>
      </c>
      <c r="P3752" s="5">
        <f ca="1">VLOOKUP(CONCATENATE($F3752," ",$G3752),AllocFactorMatrix,(P$4+1),FALSE)*$E3758</f>
        <v>-6.4402463808472401</v>
      </c>
      <c r="Q3752" s="5">
        <f ca="1">VLOOKUP(CONCATENATE($F3752," ",$G3752),AllocFactorMatrix,(Q$4+1),FALSE)*$E3758</f>
        <v>-0.24456544389176796</v>
      </c>
      <c r="R3752" s="5">
        <f t="shared" ref="R3752:R3758" ca="1" si="1837">SUBTOTAL(9,N3752:Q3752)</f>
        <v>-215.67367577039036</v>
      </c>
      <c r="S3752" s="5">
        <f ca="1">VLOOKUP(CONCATENATE($F3752," ",$G3752),AllocFactorMatrix,(S$4+1),FALSE)*$E3758</f>
        <v>-8.3931414242943312</v>
      </c>
      <c r="T3752" s="5">
        <f ca="1">VLOOKUP(CONCATENATE($F3752," ",$G3752),AllocFactorMatrix,(T$4+1),FALSE)*$E3758</f>
        <v>-113.31225584421264</v>
      </c>
      <c r="U3752" s="5">
        <f ca="1">VLOOKUP(CONCATENATE($F3752," ",$G3752),AllocFactorMatrix,(U$4+1),FALSE)*$E3758</f>
        <v>-433.37389168386818</v>
      </c>
      <c r="V3752" s="5">
        <f ca="1">VLOOKUP(CONCATENATE($F3752," ",$G3752),AllocFactorMatrix,(V$4+1),FALSE)*$E3758</f>
        <v>-78.509699887111125</v>
      </c>
      <c r="W3752" s="5">
        <f t="shared" ref="W3752:W3758" ca="1" si="1838">SUBTOTAL(9,S3752:V3752)</f>
        <v>-633.58898883948621</v>
      </c>
      <c r="X3752" s="5">
        <f ca="1">VLOOKUP(CONCATENATE($F3752," ",$G3752),AllocFactorMatrix,(X$4+1),FALSE)*$E3758</f>
        <v>-48.642649493873179</v>
      </c>
      <c r="Y3752" s="5">
        <f ca="1">VLOOKUP(CONCATENATE($F3752," ",$G3752),AllocFactorMatrix,(Y$4+1),FALSE)*$E3758</f>
        <v>-0.97151847359610921</v>
      </c>
      <c r="Z3752" s="5">
        <f t="shared" ca="1" si="1836"/>
        <v>-49.614167967469285</v>
      </c>
      <c r="AA3752" s="5">
        <f ca="1">VLOOKUP(CONCATENATE($F3752," ",$G3752),AllocFactorMatrix,(AA$4+1),FALSE)*$E3758</f>
        <v>-0.64167524107483109</v>
      </c>
      <c r="AB3752" s="5">
        <f ca="1">VLOOKUP(CONCATENATE($F3752," ",$G3752),AllocFactorMatrix,(AB$4+1),FALSE)*$E3758</f>
        <v>-2.850686766799198</v>
      </c>
      <c r="AC3752" s="5">
        <f ca="1">VLOOKUP(CONCATENATE($F3752," ",$G3752),AllocFactorMatrix,(AC$4+1),FALSE)*$E3758</f>
        <v>-0.58486758725940824</v>
      </c>
    </row>
    <row r="3753" spans="4:29" hidden="1" outlineLevel="1">
      <c r="E3753" s="48"/>
      <c r="F3753" s="175" t="str">
        <f>F3758</f>
        <v>LABOR_M</v>
      </c>
      <c r="G3753" s="52" t="str">
        <f>$G$10</f>
        <v>SUBTRAN</v>
      </c>
      <c r="H3753" s="4">
        <f t="shared" ca="1" si="1814"/>
        <v>-687.93892982875775</v>
      </c>
      <c r="I3753" s="5">
        <f ca="1">VLOOKUP(CONCATENATE($F3753," ",$G3753),AllocFactorMatrix,(I$4+1),FALSE)*$E3758</f>
        <v>-351.50470854881399</v>
      </c>
      <c r="J3753" s="5">
        <f ca="1">VLOOKUP(CONCATENATE($F3753," ",$G3753),AllocFactorMatrix,(J$4+1),FALSE)*$E3758</f>
        <v>-82.398641703171378</v>
      </c>
      <c r="K3753" s="5">
        <f ca="1">VLOOKUP(CONCATENATE($F3753," ",$G3753),AllocFactorMatrix,(K$4+1),FALSE)*$E3758</f>
        <v>-1.151077073124041</v>
      </c>
      <c r="L3753" s="5">
        <f ca="1">VLOOKUP(CONCATENATE($F3753," ",$G3753),AllocFactorMatrix,(L$4+1),FALSE)*$E3758</f>
        <v>-0.20833960204173849</v>
      </c>
      <c r="M3753" s="5">
        <f t="shared" ca="1" si="1835"/>
        <v>-83.758058378337154</v>
      </c>
      <c r="N3753" s="5">
        <f ca="1">VLOOKUP(CONCATENATE($F3753," ",$G3753),AllocFactorMatrix,(N$4+1),FALSE)*$E3758</f>
        <v>-47.620519452097774</v>
      </c>
      <c r="O3753" s="5">
        <f ca="1">VLOOKUP(CONCATENATE($F3753," ",$G3753),AllocFactorMatrix,(O$4+1),FALSE)*$E3758</f>
        <v>-8.5571680989568168</v>
      </c>
      <c r="P3753" s="5">
        <f ca="1">VLOOKUP(CONCATENATE($F3753," ",$G3753),AllocFactorMatrix,(P$4+1),FALSE)*$E3758</f>
        <v>-2.2461906502017284</v>
      </c>
      <c r="Q3753" s="5">
        <f ca="1">VLOOKUP(CONCATENATE($F3753," ",$G3753),AllocFactorMatrix,(Q$4+1),FALSE)*$E3758</f>
        <v>0</v>
      </c>
      <c r="R3753" s="5">
        <f t="shared" ca="1" si="1837"/>
        <v>-58.423878201256315</v>
      </c>
      <c r="S3753" s="5">
        <f ca="1">VLOOKUP(CONCATENATE($F3753," ",$G3753),AllocFactorMatrix,(S$4+1),FALSE)*$E3758</f>
        <v>-2.1464584394256532</v>
      </c>
      <c r="T3753" s="5">
        <f ca="1">VLOOKUP(CONCATENATE($F3753," ",$G3753),AllocFactorMatrix,(T$4+1),FALSE)*$E3758</f>
        <v>-30.116893282062371</v>
      </c>
      <c r="U3753" s="5">
        <f ca="1">VLOOKUP(CONCATENATE($F3753," ",$G3753),AllocFactorMatrix,(U$4+1),FALSE)*$E3758</f>
        <v>-148.49951566340457</v>
      </c>
      <c r="V3753" s="5">
        <f ca="1">VLOOKUP(CONCATENATE($F3753," ",$G3753),AllocFactorMatrix,(V$4+1),FALSE)*$E3758</f>
        <v>0</v>
      </c>
      <c r="W3753" s="5">
        <f t="shared" ca="1" si="1838"/>
        <v>-180.76286738489259</v>
      </c>
      <c r="X3753" s="5">
        <f ca="1">VLOOKUP(CONCATENATE($F3753," ",$G3753),AllocFactorMatrix,(X$4+1),FALSE)*$E3758</f>
        <v>-13.05374509560817</v>
      </c>
      <c r="Y3753" s="5">
        <f ca="1">VLOOKUP(CONCATENATE($F3753," ",$G3753),AllocFactorMatrix,(Y$4+1),FALSE)*$E3758</f>
        <v>-0.26209984354994337</v>
      </c>
      <c r="Z3753" s="5">
        <f t="shared" ca="1" si="1836"/>
        <v>-13.315844939158113</v>
      </c>
      <c r="AA3753" s="5">
        <f ca="1">VLOOKUP(CONCATENATE($F3753," ",$G3753),AllocFactorMatrix,(AA$4+1),FALSE)*$E3758</f>
        <v>-0.17357237629918065</v>
      </c>
      <c r="AB3753" s="5">
        <f ca="1">VLOOKUP(CONCATENATE($F3753," ",$G3753),AllocFactorMatrix,(AB$4+1),FALSE)*$E3758</f>
        <v>0</v>
      </c>
      <c r="AC3753" s="5">
        <f ca="1">VLOOKUP(CONCATENATE($F3753," ",$G3753),AllocFactorMatrix,(AC$4+1),FALSE)*$E3758</f>
        <v>0</v>
      </c>
    </row>
    <row r="3754" spans="4:29" hidden="1" outlineLevel="1">
      <c r="E3754" s="48"/>
      <c r="F3754" s="175" t="str">
        <f>F3758</f>
        <v>LABOR_M</v>
      </c>
      <c r="G3754" s="52" t="str">
        <f>$G$11</f>
        <v>DISTPRI</v>
      </c>
      <c r="H3754" s="4">
        <f t="shared" ca="1" si="1814"/>
        <v>-5619.4836407356252</v>
      </c>
      <c r="I3754" s="5">
        <f ca="1">VLOOKUP(CONCATENATE($F3754," ",$G3754),AllocFactorMatrix,(I$4+1),FALSE)*$E3758</f>
        <v>-3679.6776065073454</v>
      </c>
      <c r="J3754" s="5">
        <f ca="1">VLOOKUP(CONCATENATE($F3754," ",$G3754),AllocFactorMatrix,(J$4+1),FALSE)*$E3758</f>
        <v>-861.18658275095379</v>
      </c>
      <c r="K3754" s="5">
        <f ca="1">VLOOKUP(CONCATENATE($F3754," ",$G3754),AllocFactorMatrix,(K$4+1),FALSE)*$E3758</f>
        <v>-12.028839642610242</v>
      </c>
      <c r="L3754" s="5">
        <f ca="1">VLOOKUP(CONCATENATE($F3754," ",$G3754),AllocFactorMatrix,(L$4+1),FALSE)*$E3758</f>
        <v>0</v>
      </c>
      <c r="M3754" s="5">
        <f t="shared" ca="1" si="1835"/>
        <v>-873.21542239356404</v>
      </c>
      <c r="N3754" s="5">
        <f ca="1">VLOOKUP(CONCATENATE($F3754," ",$G3754),AllocFactorMatrix,(N$4+1),FALSE)*$E3758</f>
        <v>-499.93570507459441</v>
      </c>
      <c r="O3754" s="5">
        <f ca="1">VLOOKUP(CONCATENATE($F3754," ",$G3754),AllocFactorMatrix,(O$4+1),FALSE)*$E3758</f>
        <v>-89.828043124527383</v>
      </c>
      <c r="P3754" s="5">
        <f ca="1">VLOOKUP(CONCATENATE($F3754," ",$G3754),AllocFactorMatrix,(P$4+1),FALSE)*$E3758</f>
        <v>0</v>
      </c>
      <c r="Q3754" s="5">
        <f ca="1">VLOOKUP(CONCATENATE($F3754," ",$G3754),AllocFactorMatrix,(Q$4+1),FALSE)*$E3758</f>
        <v>0</v>
      </c>
      <c r="R3754" s="5">
        <f t="shared" ca="1" si="1837"/>
        <v>-589.76374819912178</v>
      </c>
      <c r="S3754" s="5">
        <f ca="1">VLOOKUP(CONCATENATE($F3754," ",$G3754),AllocFactorMatrix,(S$4+1),FALSE)*$E3758</f>
        <v>-22.605471347896454</v>
      </c>
      <c r="T3754" s="5">
        <f ca="1">VLOOKUP(CONCATENATE($F3754," ",$G3754),AllocFactorMatrix,(T$4+1),FALSE)*$E3758</f>
        <v>-312.58535663564754</v>
      </c>
      <c r="U3754" s="5">
        <f ca="1">VLOOKUP(CONCATENATE($F3754," ",$G3754),AllocFactorMatrix,(U$4+1),FALSE)*$E3758</f>
        <v>0</v>
      </c>
      <c r="V3754" s="5">
        <f ca="1">VLOOKUP(CONCATENATE($F3754," ",$G3754),AllocFactorMatrix,(V$4+1),FALSE)*$E3758</f>
        <v>0</v>
      </c>
      <c r="W3754" s="5">
        <f t="shared" ca="1" si="1838"/>
        <v>-335.19082798354401</v>
      </c>
      <c r="X3754" s="5">
        <f ca="1">VLOOKUP(CONCATENATE($F3754," ",$G3754),AllocFactorMatrix,(X$4+1),FALSE)*$E3758</f>
        <v>-137.07823935871735</v>
      </c>
      <c r="Y3754" s="5">
        <f ca="1">VLOOKUP(CONCATENATE($F3754," ",$G3754),AllocFactorMatrix,(Y$4+1),FALSE)*$E3758</f>
        <v>-2.7513764376356633</v>
      </c>
      <c r="Z3754" s="5">
        <f t="shared" ca="1" si="1836"/>
        <v>-139.82961579635301</v>
      </c>
      <c r="AA3754" s="5">
        <f ca="1">VLOOKUP(CONCATENATE($F3754," ",$G3754),AllocFactorMatrix,(AA$4+1),FALSE)*$E3758</f>
        <v>-1.8064198556955455</v>
      </c>
      <c r="AB3754" s="5">
        <f ca="1">VLOOKUP(CONCATENATE($F3754," ",$G3754),AllocFactorMatrix,(AB$4+1),FALSE)*$E3758</f>
        <v>0</v>
      </c>
      <c r="AC3754" s="5">
        <f ca="1">VLOOKUP(CONCATENATE($F3754," ",$G3754),AllocFactorMatrix,(AC$4+1),FALSE)*$E3758</f>
        <v>0</v>
      </c>
    </row>
    <row r="3755" spans="4:29" hidden="1" outlineLevel="1">
      <c r="E3755" s="48"/>
      <c r="F3755" s="175" t="str">
        <f>F3758</f>
        <v>LABOR_M</v>
      </c>
      <c r="G3755" s="52" t="str">
        <f>$G$12</f>
        <v>DISTSEC</v>
      </c>
      <c r="H3755" s="4">
        <f t="shared" ca="1" si="1814"/>
        <v>-2226.2879695881893</v>
      </c>
      <c r="I3755" s="5">
        <f ca="1">VLOOKUP(CONCATENATE($F3755," ",$G3755),AllocFactorMatrix,(I$4+1),FALSE)*$E3758</f>
        <v>-1652.1396207714015</v>
      </c>
      <c r="J3755" s="5">
        <f ca="1">VLOOKUP(CONCATENATE($F3755," ",$G3755),AllocFactorMatrix,(J$4+1),FALSE)*$E3758</f>
        <v>-333.14516042613627</v>
      </c>
      <c r="K3755" s="5">
        <f ca="1">VLOOKUP(CONCATENATE($F3755," ",$G3755),AllocFactorMatrix,(K$4+1),FALSE)*$E3758</f>
        <v>0</v>
      </c>
      <c r="L3755" s="5">
        <f ca="1">VLOOKUP(CONCATENATE($F3755," ",$G3755),AllocFactorMatrix,(L$4+1),FALSE)*$E3758</f>
        <v>0</v>
      </c>
      <c r="M3755" s="5">
        <f t="shared" ca="1" si="1835"/>
        <v>-333.14516042613627</v>
      </c>
      <c r="N3755" s="5">
        <f ca="1">VLOOKUP(CONCATENATE($F3755," ",$G3755),AllocFactorMatrix,(N$4+1),FALSE)*$E3758</f>
        <v>-166.51777122324674</v>
      </c>
      <c r="O3755" s="5">
        <f ca="1">VLOOKUP(CONCATENATE($F3755," ",$G3755),AllocFactorMatrix,(O$4+1),FALSE)*$E3758</f>
        <v>0</v>
      </c>
      <c r="P3755" s="5">
        <f ca="1">VLOOKUP(CONCATENATE($F3755," ",$G3755),AllocFactorMatrix,(P$4+1),FALSE)*$E3758</f>
        <v>0</v>
      </c>
      <c r="Q3755" s="5">
        <f ca="1">VLOOKUP(CONCATENATE($F3755," ",$G3755),AllocFactorMatrix,(Q$4+1),FALSE)*$E3758</f>
        <v>0</v>
      </c>
      <c r="R3755" s="5">
        <f t="shared" ca="1" si="1837"/>
        <v>-166.51777122324674</v>
      </c>
      <c r="S3755" s="5">
        <f ca="1">VLOOKUP(CONCATENATE($F3755," ",$G3755),AllocFactorMatrix,(S$4+1),FALSE)*$E3758</f>
        <v>-6.2240444029638375</v>
      </c>
      <c r="T3755" s="5">
        <f ca="1">VLOOKUP(CONCATENATE($F3755," ",$G3755),AllocFactorMatrix,(T$4+1),FALSE)*$E3758</f>
        <v>0</v>
      </c>
      <c r="U3755" s="5">
        <f ca="1">VLOOKUP(CONCATENATE($F3755," ",$G3755),AllocFactorMatrix,(U$4+1),FALSE)*$E3758</f>
        <v>0</v>
      </c>
      <c r="V3755" s="5">
        <f ca="1">VLOOKUP(CONCATENATE($F3755," ",$G3755),AllocFactorMatrix,(V$4+1),FALSE)*$E3758</f>
        <v>0</v>
      </c>
      <c r="W3755" s="5">
        <f t="shared" ca="1" si="1838"/>
        <v>-6.2240444029638375</v>
      </c>
      <c r="X3755" s="5">
        <f ca="1">VLOOKUP(CONCATENATE($F3755," ",$G3755),AllocFactorMatrix,(X$4+1),FALSE)*$E3758</f>
        <v>-47.037397470624633</v>
      </c>
      <c r="Y3755" s="5">
        <f ca="1">VLOOKUP(CONCATENATE($F3755," ",$G3755),AllocFactorMatrix,(Y$4+1),FALSE)*$E3758</f>
        <v>0</v>
      </c>
      <c r="Z3755" s="5">
        <f t="shared" ca="1" si="1836"/>
        <v>-47.037397470624633</v>
      </c>
      <c r="AA3755" s="5">
        <f ca="1">VLOOKUP(CONCATENATE($F3755," ",$G3755),AllocFactorMatrix,(AA$4+1),FALSE)*$E3758</f>
        <v>-0.55615004377687738</v>
      </c>
      <c r="AB3755" s="5">
        <f ca="1">VLOOKUP(CONCATENATE($F3755," ",$G3755),AllocFactorMatrix,(AB$4+1),FALSE)*$E3758</f>
        <v>-17.118137144541045</v>
      </c>
      <c r="AC3755" s="5">
        <f ca="1">VLOOKUP(CONCATENATE($F3755," ",$G3755),AllocFactorMatrix,(AC$4+1),FALSE)*$E3758</f>
        <v>-3.5496881054976339</v>
      </c>
    </row>
    <row r="3756" spans="4:29" hidden="1" outlineLevel="1">
      <c r="E3756" s="48"/>
      <c r="F3756" s="175" t="str">
        <f>F3758</f>
        <v>LABOR_M</v>
      </c>
      <c r="G3756" s="52" t="str">
        <f>$G$13</f>
        <v>ENERGY</v>
      </c>
      <c r="H3756" s="4">
        <f t="shared" ca="1" si="1814"/>
        <v>-6405.1474447112178</v>
      </c>
      <c r="I3756" s="5">
        <f ca="1">VLOOKUP(CONCATENATE($F3756," ",$G3756),AllocFactorMatrix,(I$4+1),FALSE)*$E3758</f>
        <v>-2506.2458630876813</v>
      </c>
      <c r="J3756" s="5">
        <f ca="1">VLOOKUP(CONCATENATE($F3756," ",$G3756),AllocFactorMatrix,(J$4+1),FALSE)*$E3758</f>
        <v>-723.04465986768878</v>
      </c>
      <c r="K3756" s="5">
        <f ca="1">VLOOKUP(CONCATENATE($F3756," ",$G3756),AllocFactorMatrix,(K$4+1),FALSE)*$E3758</f>
        <v>-10.077699255253101</v>
      </c>
      <c r="L3756" s="5">
        <f ca="1">VLOOKUP(CONCATENATE($F3756," ",$G3756),AllocFactorMatrix,(L$4+1),FALSE)*$E3758</f>
        <v>-1.4088538149199161</v>
      </c>
      <c r="M3756" s="5">
        <f t="shared" ca="1" si="1835"/>
        <v>-734.53121293786182</v>
      </c>
      <c r="N3756" s="5">
        <f ca="1">VLOOKUP(CONCATENATE($F3756," ",$G3756),AllocFactorMatrix,(N$4+1),FALSE)*$E3758</f>
        <v>-469.12895735928777</v>
      </c>
      <c r="O3756" s="5">
        <f ca="1">VLOOKUP(CONCATENATE($F3756," ",$G3756),AllocFactorMatrix,(O$4+1),FALSE)*$E3758</f>
        <v>-83.663972857181207</v>
      </c>
      <c r="P3756" s="5">
        <f ca="1">VLOOKUP(CONCATENATE($F3756," ",$G3756),AllocFactorMatrix,(P$4+1),FALSE)*$E3758</f>
        <v>-17.03704877733017</v>
      </c>
      <c r="Q3756" s="5">
        <f ca="1">VLOOKUP(CONCATENATE($F3756," ",$G3756),AllocFactorMatrix,(Q$4+1),FALSE)*$E3758</f>
        <v>-0.64349509817012474</v>
      </c>
      <c r="R3756" s="5">
        <f t="shared" ca="1" si="1837"/>
        <v>-570.47347409196925</v>
      </c>
      <c r="S3756" s="5">
        <f ca="1">VLOOKUP(CONCATENATE($F3756," ",$G3756),AllocFactorMatrix,(S$4+1),FALSE)*$E3758</f>
        <v>-24.568292024885412</v>
      </c>
      <c r="T3756" s="5">
        <f ca="1">VLOOKUP(CONCATENATE($F3756," ",$G3756),AllocFactorMatrix,(T$4+1),FALSE)*$E3758</f>
        <v>-388.42936819919481</v>
      </c>
      <c r="U3756" s="5">
        <f ca="1">VLOOKUP(CONCATENATE($F3756," ",$G3756),AllocFactorMatrix,(U$4+1),FALSE)*$E3758</f>
        <v>-1670.5714936722138</v>
      </c>
      <c r="V3756" s="5">
        <f ca="1">VLOOKUP(CONCATENATE($F3756," ",$G3756),AllocFactorMatrix,(V$4+1),FALSE)*$E3758</f>
        <v>-314.25194664637161</v>
      </c>
      <c r="W3756" s="5">
        <f t="shared" ca="1" si="1838"/>
        <v>-2397.8211005426656</v>
      </c>
      <c r="X3756" s="5">
        <f ca="1">VLOOKUP(CONCATENATE($F3756," ",$G3756),AllocFactorMatrix,(X$4+1),FALSE)*$E3758</f>
        <v>-128.86507408949683</v>
      </c>
      <c r="Y3756" s="5">
        <f ca="1">VLOOKUP(CONCATENATE($F3756," ",$G3756),AllocFactorMatrix,(Y$4+1),FALSE)*$E3758</f>
        <v>-2.5856520060098238</v>
      </c>
      <c r="Z3756" s="5">
        <f t="shared" ca="1" si="1836"/>
        <v>-131.45072609550667</v>
      </c>
      <c r="AA3756" s="5">
        <f ca="1">VLOOKUP(CONCATENATE($F3756," ",$G3756),AllocFactorMatrix,(AA$4+1),FALSE)*$E3758</f>
        <v>-2.3064126770563984</v>
      </c>
      <c r="AB3756" s="5">
        <f ca="1">VLOOKUP(CONCATENATE($F3756," ",$G3756),AllocFactorMatrix,(AB$4+1),FALSE)*$E3758</f>
        <v>-51.662854063926574</v>
      </c>
      <c r="AC3756" s="5">
        <f ca="1">VLOOKUP(CONCATENATE($F3756," ",$G3756),AllocFactorMatrix,(AC$4+1),FALSE)*$E3758</f>
        <v>-10.655801214548241</v>
      </c>
    </row>
    <row r="3757" spans="4:29" hidden="1" outlineLevel="1">
      <c r="E3757" s="48"/>
      <c r="F3757" s="175" t="str">
        <f>F3758</f>
        <v>LABOR_M</v>
      </c>
      <c r="G3757" s="52" t="str">
        <f>$G$14</f>
        <v>CUSTOMER</v>
      </c>
      <c r="H3757" s="4">
        <f t="shared" ca="1" si="1814"/>
        <v>-4238.9207276250072</v>
      </c>
      <c r="I3757" s="5">
        <f ca="1">VLOOKUP(CONCATENATE($F3757," ",$G3757),AllocFactorMatrix,(I$4+1),FALSE)*$E3758</f>
        <v>-3272.9991677505609</v>
      </c>
      <c r="J3757" s="5">
        <f ca="1">VLOOKUP(CONCATENATE($F3757," ",$G3757),AllocFactorMatrix,(J$4+1),FALSE)*$E3758</f>
        <v>-662.75319555785256</v>
      </c>
      <c r="K3757" s="5">
        <f ca="1">VLOOKUP(CONCATENATE($F3757," ",$G3757),AllocFactorMatrix,(K$4+1),FALSE)*$E3758</f>
        <v>-16.940091961906578</v>
      </c>
      <c r="L3757" s="5">
        <f ca="1">VLOOKUP(CONCATENATE($F3757," ",$G3757),AllocFactorMatrix,(L$4+1),FALSE)*$E3758</f>
        <v>-2.7312704544609172</v>
      </c>
      <c r="M3757" s="5">
        <f t="shared" ca="1" si="1835"/>
        <v>-682.42455797422008</v>
      </c>
      <c r="N3757" s="5">
        <f ca="1">VLOOKUP(CONCATENATE($F3757," ",$G3757),AllocFactorMatrix,(N$4+1),FALSE)*$E3758</f>
        <v>-27.179250995237016</v>
      </c>
      <c r="O3757" s="5">
        <f ca="1">VLOOKUP(CONCATENATE($F3757," ",$G3757),AllocFactorMatrix,(O$4+1),FALSE)*$E3758</f>
        <v>-6.5643311295256002</v>
      </c>
      <c r="P3757" s="5">
        <f ca="1">VLOOKUP(CONCATENATE($F3757," ",$G3757),AllocFactorMatrix,(P$4+1),FALSE)*$E3758</f>
        <v>-6.6822395888541113</v>
      </c>
      <c r="Q3757" s="5">
        <f ca="1">VLOOKUP(CONCATENATE($F3757," ",$G3757),AllocFactorMatrix,(Q$4+1),FALSE)*$E3758</f>
        <v>-0.82541286272703329</v>
      </c>
      <c r="R3757" s="5">
        <f t="shared" ca="1" si="1837"/>
        <v>-41.251234576343762</v>
      </c>
      <c r="S3757" s="5">
        <f ca="1">VLOOKUP(CONCATENATE($F3757," ",$G3757),AllocFactorMatrix,(S$4+1),FALSE)*$E3758</f>
        <v>-0.20656425061879927</v>
      </c>
      <c r="T3757" s="5">
        <f ca="1">VLOOKUP(CONCATENATE($F3757," ",$G3757),AllocFactorMatrix,(T$4+1),FALSE)*$E3758</f>
        <v>-4.7723020615922014</v>
      </c>
      <c r="U3757" s="5">
        <f ca="1">VLOOKUP(CONCATENATE($F3757," ",$G3757),AllocFactorMatrix,(U$4+1),FALSE)*$E3758</f>
        <v>-11.224909708877179</v>
      </c>
      <c r="V3757" s="5">
        <f ca="1">VLOOKUP(CONCATENATE($F3757," ",$G3757),AllocFactorMatrix,(V$4+1),FALSE)*$E3758</f>
        <v>-3.305326318809465</v>
      </c>
      <c r="W3757" s="5">
        <f t="shared" ca="1" si="1838"/>
        <v>-19.509102339897645</v>
      </c>
      <c r="X3757" s="5">
        <f ca="1">VLOOKUP(CONCATENATE($F3757," ",$G3757),AllocFactorMatrix,(X$4+1),FALSE)*$E3758</f>
        <v>-6.0224329767585045</v>
      </c>
      <c r="Y3757" s="5">
        <f ca="1">VLOOKUP(CONCATENATE($F3757," ",$G3757),AllocFactorMatrix,(Y$4+1),FALSE)*$E3758</f>
        <v>-8.9964502645820482E-2</v>
      </c>
      <c r="Z3757" s="5">
        <f t="shared" ca="1" si="1836"/>
        <v>-6.1123974794043248</v>
      </c>
      <c r="AA3757" s="5">
        <f ca="1">VLOOKUP(CONCATENATE($F3757," ",$G3757),AllocFactorMatrix,(AA$4+1),FALSE)*$E3758</f>
        <v>-0.49027418465871941</v>
      </c>
      <c r="AB3757" s="5">
        <f ca="1">VLOOKUP(CONCATENATE($F3757," ",$G3757),AllocFactorMatrix,(AB$4+1),FALSE)*$E3758</f>
        <v>-178.13889348649033</v>
      </c>
      <c r="AC3757" s="5">
        <f ca="1">VLOOKUP(CONCATENATE($F3757," ",$G3757),AllocFactorMatrix,(AC$4+1),FALSE)*$E3758</f>
        <v>-37.995099833431375</v>
      </c>
    </row>
    <row r="3758" spans="4:29" collapsed="1">
      <c r="D3758" s="52" t="s">
        <v>674</v>
      </c>
      <c r="E3758" s="92">
        <v>-37674</v>
      </c>
      <c r="F3758" s="93" t="s">
        <v>69</v>
      </c>
      <c r="G3758" s="52" t="str">
        <f>$G$15</f>
        <v>TOTAL</v>
      </c>
      <c r="H3758" s="4">
        <f t="shared" ca="1" si="1814"/>
        <v>-37674.000000000029</v>
      </c>
      <c r="I3758" s="5">
        <f ca="1">VLOOKUP(CONCATENATE($F3758," ",$G3758),AllocFactorMatrix,(I$4+1),FALSE)*$E3758</f>
        <v>-20976.763879242957</v>
      </c>
      <c r="J3758" s="5">
        <f ca="1">VLOOKUP(CONCATENATE($F3758," ",$G3758),AllocFactorMatrix,(J$4+1),FALSE)*$E3758</f>
        <v>-4881.2404230658094</v>
      </c>
      <c r="K3758" s="5">
        <f ca="1">VLOOKUP(CONCATENATE($F3758," ",$G3758),AllocFactorMatrix,(K$4+1),FALSE)*$E3758</f>
        <v>-71.046592775626706</v>
      </c>
      <c r="L3758" s="5">
        <f ca="1">VLOOKUP(CONCATENATE($F3758," ",$G3758),AllocFactorMatrix,(L$4+1),FALSE)*$E3758</f>
        <v>-8.6449024292287966</v>
      </c>
      <c r="M3758" s="5">
        <f t="shared" ca="1" si="1835"/>
        <v>-4960.9319182706649</v>
      </c>
      <c r="N3758" s="5">
        <f ca="1">VLOOKUP(CONCATENATE($F3758," ",$G3758),AllocFactorMatrix,(N$4+1),FALSE)*$E3758</f>
        <v>-2530.9778824050509</v>
      </c>
      <c r="O3758" s="5">
        <f ca="1">VLOOKUP(CONCATENATE($F3758," ",$G3758),AllocFactorMatrix,(O$4+1),FALSE)*$E3758</f>
        <v>-425.25314848092438</v>
      </c>
      <c r="P3758" s="5">
        <f ca="1">VLOOKUP(CONCATENATE($F3758," ",$G3758),AllocFactorMatrix,(P$4+1),FALSE)*$E3758</f>
        <v>-73.953581779999098</v>
      </c>
      <c r="Q3758" s="5">
        <f ca="1">VLOOKUP(CONCATENATE($F3758," ",$G3758),AllocFactorMatrix,(Q$4+1),FALSE)*$E3758</f>
        <v>-3.2912344620710003</v>
      </c>
      <c r="R3758" s="5">
        <f t="shared" ca="1" si="1837"/>
        <v>-3033.4758471280452</v>
      </c>
      <c r="S3758" s="5">
        <f ca="1">VLOOKUP(CONCATENATE($F3758," ",$G3758),AllocFactorMatrix,(S$4+1),FALSE)*$E3758</f>
        <v>-118.29050819867682</v>
      </c>
      <c r="T3758" s="5">
        <f ca="1">VLOOKUP(CONCATENATE($F3758," ",$G3758),AllocFactorMatrix,(T$4+1),FALSE)*$E3758</f>
        <v>-1580.2256830849603</v>
      </c>
      <c r="U3758" s="5">
        <f ca="1">VLOOKUP(CONCATENATE($F3758," ",$G3758),AllocFactorMatrix,(U$4+1),FALSE)*$E3758</f>
        <v>-5059.4877262151558</v>
      </c>
      <c r="V3758" s="5">
        <f ca="1">VLOOKUP(CONCATENATE($F3758," ",$G3758),AllocFactorMatrix,(V$4+1),FALSE)*$E3758</f>
        <v>-902.55531858769734</v>
      </c>
      <c r="W3758" s="5">
        <f t="shared" ca="1" si="1838"/>
        <v>-7660.5592360864903</v>
      </c>
      <c r="X3758" s="5">
        <f ca="1">VLOOKUP(CONCATENATE($F3758," ",$G3758),AllocFactorMatrix,(X$4+1),FALSE)*$E3758</f>
        <v>-694.50706939863926</v>
      </c>
      <c r="Y3758" s="5">
        <f ca="1">VLOOKUP(CONCATENATE($F3758," ",$G3758),AllocFactorMatrix,(Y$4+1),FALSE)*$E3758</f>
        <v>-12.928152538599733</v>
      </c>
      <c r="Z3758" s="5">
        <f t="shared" ca="1" si="1836"/>
        <v>-707.43522193723902</v>
      </c>
      <c r="AA3758" s="5">
        <f ca="1">VLOOKUP(CONCATENATE($F3758," ",$G3758),AllocFactorMatrix,(AA$4+1),FALSE)*$E3758</f>
        <v>-10.114133390246439</v>
      </c>
      <c r="AB3758" s="5">
        <f ca="1">VLOOKUP(CONCATENATE($F3758," ",$G3758),AllocFactorMatrix,(AB$4+1),FALSE)*$E3758</f>
        <v>-268.16116048199325</v>
      </c>
      <c r="AC3758" s="5">
        <f ca="1">VLOOKUP(CONCATENATE($F3758," ",$G3758),AllocFactorMatrix,(AC$4+1),FALSE)*$E3758</f>
        <v>-56.558603462367515</v>
      </c>
    </row>
    <row r="3759" spans="4:29" hidden="1" outlineLevel="1">
      <c r="E3759" s="48"/>
      <c r="F3759" s="175" t="str">
        <f>F3766</f>
        <v>CUST_TOTAL</v>
      </c>
      <c r="G3759" s="52" t="str">
        <f>$G$8</f>
        <v>PRODUCTION</v>
      </c>
      <c r="H3759" s="4">
        <f t="shared" ref="H3759:H3822" si="1839">SUBTOTAL(9,I3759:AC3759)</f>
        <v>0</v>
      </c>
      <c r="I3759" s="5">
        <f>VLOOKUP(CONCATENATE($F3759," ",$G3759),AllocFactorMatrix,(I$4+1),FALSE)*$E3766</f>
        <v>0</v>
      </c>
      <c r="J3759" s="5">
        <f>VLOOKUP(CONCATENATE($F3759," ",$G3759),AllocFactorMatrix,(J$4+1),FALSE)*$E3766</f>
        <v>0</v>
      </c>
      <c r="K3759" s="5">
        <f>VLOOKUP(CONCATENATE($F3759," ",$G3759),AllocFactorMatrix,(K$4+1),FALSE)*$E3766</f>
        <v>0</v>
      </c>
      <c r="L3759" s="5">
        <f>VLOOKUP(CONCATENATE($F3759," ",$G3759),AllocFactorMatrix,(L$4+1),FALSE)*$E3766</f>
        <v>0</v>
      </c>
      <c r="M3759" s="5">
        <f t="shared" si="1810"/>
        <v>0</v>
      </c>
      <c r="N3759" s="5">
        <f>VLOOKUP(CONCATENATE($F3759," ",$G3759),AllocFactorMatrix,(N$4+1),FALSE)*$E3766</f>
        <v>0</v>
      </c>
      <c r="O3759" s="5">
        <f>VLOOKUP(CONCATENATE($F3759," ",$G3759),AllocFactorMatrix,(O$4+1),FALSE)*$E3766</f>
        <v>0</v>
      </c>
      <c r="P3759" s="5">
        <f>VLOOKUP(CONCATENATE($F3759," ",$G3759),AllocFactorMatrix,(P$4+1),FALSE)*$E3766</f>
        <v>0</v>
      </c>
      <c r="Q3759" s="5">
        <f>VLOOKUP(CONCATENATE($F3759," ",$G3759),AllocFactorMatrix,(Q$4+1),FALSE)*$E3766</f>
        <v>0</v>
      </c>
      <c r="R3759" s="5">
        <f>SUBTOTAL(9,N3759:Q3759)</f>
        <v>0</v>
      </c>
      <c r="S3759" s="5">
        <f>VLOOKUP(CONCATENATE($F3759," ",$G3759),AllocFactorMatrix,(S$4+1),FALSE)*$E3766</f>
        <v>0</v>
      </c>
      <c r="T3759" s="5">
        <f>VLOOKUP(CONCATENATE($F3759," ",$G3759),AllocFactorMatrix,(T$4+1),FALSE)*$E3766</f>
        <v>0</v>
      </c>
      <c r="U3759" s="5">
        <f>VLOOKUP(CONCATENATE($F3759," ",$G3759),AllocFactorMatrix,(U$4+1),FALSE)*$E3766</f>
        <v>0</v>
      </c>
      <c r="V3759" s="5">
        <f>VLOOKUP(CONCATENATE($F3759," ",$G3759),AllocFactorMatrix,(V$4+1),FALSE)*$E3766</f>
        <v>0</v>
      </c>
      <c r="W3759" s="5">
        <f>SUBTOTAL(9,S3759:V3759)</f>
        <v>0</v>
      </c>
      <c r="X3759" s="5">
        <f>VLOOKUP(CONCATENATE($F3759," ",$G3759),AllocFactorMatrix,(X$4+1),FALSE)*$E3766</f>
        <v>0</v>
      </c>
      <c r="Y3759" s="5">
        <f>VLOOKUP(CONCATENATE($F3759," ",$G3759),AllocFactorMatrix,(Y$4+1),FALSE)*$E3766</f>
        <v>0</v>
      </c>
      <c r="Z3759" s="5">
        <f t="shared" si="1811"/>
        <v>0</v>
      </c>
      <c r="AA3759" s="5">
        <f>VLOOKUP(CONCATENATE($F3759," ",$G3759),AllocFactorMatrix,(AA$4+1),FALSE)*$E3766</f>
        <v>0</v>
      </c>
      <c r="AB3759" s="5">
        <f>VLOOKUP(CONCATENATE($F3759," ",$G3759),AllocFactorMatrix,(AB$4+1),FALSE)*$E3766</f>
        <v>0</v>
      </c>
      <c r="AC3759" s="5">
        <f>VLOOKUP(CONCATENATE($F3759," ",$G3759),AllocFactorMatrix,(AC$4+1),FALSE)*$E3766</f>
        <v>0</v>
      </c>
    </row>
    <row r="3760" spans="4:29" hidden="1" outlineLevel="1">
      <c r="E3760" s="48"/>
      <c r="F3760" s="175" t="str">
        <f>F3766</f>
        <v>CUST_TOTAL</v>
      </c>
      <c r="G3760" s="52" t="str">
        <f>$G$9</f>
        <v>BULKTRAN</v>
      </c>
      <c r="H3760" s="4">
        <f t="shared" si="1839"/>
        <v>0</v>
      </c>
      <c r="I3760" s="5">
        <f>VLOOKUP(CONCATENATE($F3760," ",$G3760),AllocFactorMatrix,(I$4+1),FALSE)*$E3766</f>
        <v>0</v>
      </c>
      <c r="J3760" s="5">
        <f>VLOOKUP(CONCATENATE($F3760," ",$G3760),AllocFactorMatrix,(J$4+1),FALSE)*$E3766</f>
        <v>0</v>
      </c>
      <c r="K3760" s="5">
        <f>VLOOKUP(CONCATENATE($F3760," ",$G3760),AllocFactorMatrix,(K$4+1),FALSE)*$E3766</f>
        <v>0</v>
      </c>
      <c r="L3760" s="5">
        <f>VLOOKUP(CONCATENATE($F3760," ",$G3760),AllocFactorMatrix,(L$4+1),FALSE)*$E3766</f>
        <v>0</v>
      </c>
      <c r="M3760" s="5">
        <f t="shared" si="1810"/>
        <v>0</v>
      </c>
      <c r="N3760" s="5">
        <f>VLOOKUP(CONCATENATE($F3760," ",$G3760),AllocFactorMatrix,(N$4+1),FALSE)*$E3766</f>
        <v>0</v>
      </c>
      <c r="O3760" s="5">
        <f>VLOOKUP(CONCATENATE($F3760," ",$G3760),AllocFactorMatrix,(O$4+1),FALSE)*$E3766</f>
        <v>0</v>
      </c>
      <c r="P3760" s="5">
        <f>VLOOKUP(CONCATENATE($F3760," ",$G3760),AllocFactorMatrix,(P$4+1),FALSE)*$E3766</f>
        <v>0</v>
      </c>
      <c r="Q3760" s="5">
        <f>VLOOKUP(CONCATENATE($F3760," ",$G3760),AllocFactorMatrix,(Q$4+1),FALSE)*$E3766</f>
        <v>0</v>
      </c>
      <c r="R3760" s="5">
        <f t="shared" ref="R3760:R3766" si="1840">SUBTOTAL(9,N3760:Q3760)</f>
        <v>0</v>
      </c>
      <c r="S3760" s="5">
        <f>VLOOKUP(CONCATENATE($F3760," ",$G3760),AllocFactorMatrix,(S$4+1),FALSE)*$E3766</f>
        <v>0</v>
      </c>
      <c r="T3760" s="5">
        <f>VLOOKUP(CONCATENATE($F3760," ",$G3760),AllocFactorMatrix,(T$4+1),FALSE)*$E3766</f>
        <v>0</v>
      </c>
      <c r="U3760" s="5">
        <f>VLOOKUP(CONCATENATE($F3760," ",$G3760),AllocFactorMatrix,(U$4+1),FALSE)*$E3766</f>
        <v>0</v>
      </c>
      <c r="V3760" s="5">
        <f>VLOOKUP(CONCATENATE($F3760," ",$G3760),AllocFactorMatrix,(V$4+1),FALSE)*$E3766</f>
        <v>0</v>
      </c>
      <c r="W3760" s="5">
        <f t="shared" ref="W3760:W3766" si="1841">SUBTOTAL(9,S3760:V3760)</f>
        <v>0</v>
      </c>
      <c r="X3760" s="5">
        <f>VLOOKUP(CONCATENATE($F3760," ",$G3760),AllocFactorMatrix,(X$4+1),FALSE)*$E3766</f>
        <v>0</v>
      </c>
      <c r="Y3760" s="5">
        <f>VLOOKUP(CONCATENATE($F3760," ",$G3760),AllocFactorMatrix,(Y$4+1),FALSE)*$E3766</f>
        <v>0</v>
      </c>
      <c r="Z3760" s="5">
        <f t="shared" si="1811"/>
        <v>0</v>
      </c>
      <c r="AA3760" s="5">
        <f>VLOOKUP(CONCATENATE($F3760," ",$G3760),AllocFactorMatrix,(AA$4+1),FALSE)*$E3766</f>
        <v>0</v>
      </c>
      <c r="AB3760" s="5">
        <f>VLOOKUP(CONCATENATE($F3760," ",$G3760),AllocFactorMatrix,(AB$4+1),FALSE)*$E3766</f>
        <v>0</v>
      </c>
      <c r="AC3760" s="5">
        <f>VLOOKUP(CONCATENATE($F3760," ",$G3760),AllocFactorMatrix,(AC$4+1),FALSE)*$E3766</f>
        <v>0</v>
      </c>
    </row>
    <row r="3761" spans="4:29" hidden="1" outlineLevel="1">
      <c r="E3761" s="48"/>
      <c r="F3761" s="175" t="str">
        <f>F3766</f>
        <v>CUST_TOTAL</v>
      </c>
      <c r="G3761" s="52" t="str">
        <f>$G$10</f>
        <v>SUBTRAN</v>
      </c>
      <c r="H3761" s="4">
        <f t="shared" si="1839"/>
        <v>0</v>
      </c>
      <c r="I3761" s="5">
        <f>VLOOKUP(CONCATENATE($F3761," ",$G3761),AllocFactorMatrix,(I$4+1),FALSE)*$E3766</f>
        <v>0</v>
      </c>
      <c r="J3761" s="5">
        <f>VLOOKUP(CONCATENATE($F3761," ",$G3761),AllocFactorMatrix,(J$4+1),FALSE)*$E3766</f>
        <v>0</v>
      </c>
      <c r="K3761" s="5">
        <f>VLOOKUP(CONCATENATE($F3761," ",$G3761),AllocFactorMatrix,(K$4+1),FALSE)*$E3766</f>
        <v>0</v>
      </c>
      <c r="L3761" s="5">
        <f>VLOOKUP(CONCATENATE($F3761," ",$G3761),AllocFactorMatrix,(L$4+1),FALSE)*$E3766</f>
        <v>0</v>
      </c>
      <c r="M3761" s="5">
        <f t="shared" si="1810"/>
        <v>0</v>
      </c>
      <c r="N3761" s="5">
        <f>VLOOKUP(CONCATENATE($F3761," ",$G3761),AllocFactorMatrix,(N$4+1),FALSE)*$E3766</f>
        <v>0</v>
      </c>
      <c r="O3761" s="5">
        <f>VLOOKUP(CONCATENATE($F3761," ",$G3761),AllocFactorMatrix,(O$4+1),FALSE)*$E3766</f>
        <v>0</v>
      </c>
      <c r="P3761" s="5">
        <f>VLOOKUP(CONCATENATE($F3761," ",$G3761),AllocFactorMatrix,(P$4+1),FALSE)*$E3766</f>
        <v>0</v>
      </c>
      <c r="Q3761" s="5">
        <f>VLOOKUP(CONCATENATE($F3761," ",$G3761),AllocFactorMatrix,(Q$4+1),FALSE)*$E3766</f>
        <v>0</v>
      </c>
      <c r="R3761" s="5">
        <f t="shared" si="1840"/>
        <v>0</v>
      </c>
      <c r="S3761" s="5">
        <f>VLOOKUP(CONCATENATE($F3761," ",$G3761),AllocFactorMatrix,(S$4+1),FALSE)*$E3766</f>
        <v>0</v>
      </c>
      <c r="T3761" s="5">
        <f>VLOOKUP(CONCATENATE($F3761," ",$G3761),AllocFactorMatrix,(T$4+1),FALSE)*$E3766</f>
        <v>0</v>
      </c>
      <c r="U3761" s="5">
        <f>VLOOKUP(CONCATENATE($F3761," ",$G3761),AllocFactorMatrix,(U$4+1),FALSE)*$E3766</f>
        <v>0</v>
      </c>
      <c r="V3761" s="5">
        <f>VLOOKUP(CONCATENATE($F3761," ",$G3761),AllocFactorMatrix,(V$4+1),FALSE)*$E3766</f>
        <v>0</v>
      </c>
      <c r="W3761" s="5">
        <f t="shared" si="1841"/>
        <v>0</v>
      </c>
      <c r="X3761" s="5">
        <f>VLOOKUP(CONCATENATE($F3761," ",$G3761),AllocFactorMatrix,(X$4+1),FALSE)*$E3766</f>
        <v>0</v>
      </c>
      <c r="Y3761" s="5">
        <f>VLOOKUP(CONCATENATE($F3761," ",$G3761),AllocFactorMatrix,(Y$4+1),FALSE)*$E3766</f>
        <v>0</v>
      </c>
      <c r="Z3761" s="5">
        <f t="shared" si="1811"/>
        <v>0</v>
      </c>
      <c r="AA3761" s="5">
        <f>VLOOKUP(CONCATENATE($F3761," ",$G3761),AllocFactorMatrix,(AA$4+1),FALSE)*$E3766</f>
        <v>0</v>
      </c>
      <c r="AB3761" s="5">
        <f>VLOOKUP(CONCATENATE($F3761," ",$G3761),AllocFactorMatrix,(AB$4+1),FALSE)*$E3766</f>
        <v>0</v>
      </c>
      <c r="AC3761" s="5">
        <f>VLOOKUP(CONCATENATE($F3761," ",$G3761),AllocFactorMatrix,(AC$4+1),FALSE)*$E3766</f>
        <v>0</v>
      </c>
    </row>
    <row r="3762" spans="4:29" hidden="1" outlineLevel="1">
      <c r="E3762" s="48"/>
      <c r="F3762" s="175" t="str">
        <f>F3766</f>
        <v>CUST_TOTAL</v>
      </c>
      <c r="G3762" s="52" t="str">
        <f>$G$11</f>
        <v>DISTPRI</v>
      </c>
      <c r="H3762" s="4">
        <f t="shared" si="1839"/>
        <v>0</v>
      </c>
      <c r="I3762" s="5">
        <f>VLOOKUP(CONCATENATE($F3762," ",$G3762),AllocFactorMatrix,(I$4+1),FALSE)*$E3766</f>
        <v>0</v>
      </c>
      <c r="J3762" s="5">
        <f>VLOOKUP(CONCATENATE($F3762," ",$G3762),AllocFactorMatrix,(J$4+1),FALSE)*$E3766</f>
        <v>0</v>
      </c>
      <c r="K3762" s="5">
        <f>VLOOKUP(CONCATENATE($F3762," ",$G3762),AllocFactorMatrix,(K$4+1),FALSE)*$E3766</f>
        <v>0</v>
      </c>
      <c r="L3762" s="5">
        <f>VLOOKUP(CONCATENATE($F3762," ",$G3762),AllocFactorMatrix,(L$4+1),FALSE)*$E3766</f>
        <v>0</v>
      </c>
      <c r="M3762" s="5">
        <f t="shared" si="1810"/>
        <v>0</v>
      </c>
      <c r="N3762" s="5">
        <f>VLOOKUP(CONCATENATE($F3762," ",$G3762),AllocFactorMatrix,(N$4+1),FALSE)*$E3766</f>
        <v>0</v>
      </c>
      <c r="O3762" s="5">
        <f>VLOOKUP(CONCATENATE($F3762," ",$G3762),AllocFactorMatrix,(O$4+1),FALSE)*$E3766</f>
        <v>0</v>
      </c>
      <c r="P3762" s="5">
        <f>VLOOKUP(CONCATENATE($F3762," ",$G3762),AllocFactorMatrix,(P$4+1),FALSE)*$E3766</f>
        <v>0</v>
      </c>
      <c r="Q3762" s="5">
        <f>VLOOKUP(CONCATENATE($F3762," ",$G3762),AllocFactorMatrix,(Q$4+1),FALSE)*$E3766</f>
        <v>0</v>
      </c>
      <c r="R3762" s="5">
        <f t="shared" si="1840"/>
        <v>0</v>
      </c>
      <c r="S3762" s="5">
        <f>VLOOKUP(CONCATENATE($F3762," ",$G3762),AllocFactorMatrix,(S$4+1),FALSE)*$E3766</f>
        <v>0</v>
      </c>
      <c r="T3762" s="5">
        <f>VLOOKUP(CONCATENATE($F3762," ",$G3762),AllocFactorMatrix,(T$4+1),FALSE)*$E3766</f>
        <v>0</v>
      </c>
      <c r="U3762" s="5">
        <f>VLOOKUP(CONCATENATE($F3762," ",$G3762),AllocFactorMatrix,(U$4+1),FALSE)*$E3766</f>
        <v>0</v>
      </c>
      <c r="V3762" s="5">
        <f>VLOOKUP(CONCATENATE($F3762," ",$G3762),AllocFactorMatrix,(V$4+1),FALSE)*$E3766</f>
        <v>0</v>
      </c>
      <c r="W3762" s="5">
        <f t="shared" si="1841"/>
        <v>0</v>
      </c>
      <c r="X3762" s="5">
        <f>VLOOKUP(CONCATENATE($F3762," ",$G3762),AllocFactorMatrix,(X$4+1),FALSE)*$E3766</f>
        <v>0</v>
      </c>
      <c r="Y3762" s="5">
        <f>VLOOKUP(CONCATENATE($F3762," ",$G3762),AllocFactorMatrix,(Y$4+1),FALSE)*$E3766</f>
        <v>0</v>
      </c>
      <c r="Z3762" s="5">
        <f t="shared" si="1811"/>
        <v>0</v>
      </c>
      <c r="AA3762" s="5">
        <f>VLOOKUP(CONCATENATE($F3762," ",$G3762),AllocFactorMatrix,(AA$4+1),FALSE)*$E3766</f>
        <v>0</v>
      </c>
      <c r="AB3762" s="5">
        <f>VLOOKUP(CONCATENATE($F3762," ",$G3762),AllocFactorMatrix,(AB$4+1),FALSE)*$E3766</f>
        <v>0</v>
      </c>
      <c r="AC3762" s="5">
        <f>VLOOKUP(CONCATENATE($F3762," ",$G3762),AllocFactorMatrix,(AC$4+1),FALSE)*$E3766</f>
        <v>0</v>
      </c>
    </row>
    <row r="3763" spans="4:29" hidden="1" outlineLevel="1">
      <c r="E3763" s="48"/>
      <c r="F3763" s="175" t="str">
        <f>F3766</f>
        <v>CUST_TOTAL</v>
      </c>
      <c r="G3763" s="52" t="str">
        <f>$G$12</f>
        <v>DISTSEC</v>
      </c>
      <c r="H3763" s="4">
        <f t="shared" si="1839"/>
        <v>0</v>
      </c>
      <c r="I3763" s="5">
        <f>VLOOKUP(CONCATENATE($F3763," ",$G3763),AllocFactorMatrix,(I$4+1),FALSE)*$E3766</f>
        <v>0</v>
      </c>
      <c r="J3763" s="5">
        <f>VLOOKUP(CONCATENATE($F3763," ",$G3763),AllocFactorMatrix,(J$4+1),FALSE)*$E3766</f>
        <v>0</v>
      </c>
      <c r="K3763" s="5">
        <f>VLOOKUP(CONCATENATE($F3763," ",$G3763),AllocFactorMatrix,(K$4+1),FALSE)*$E3766</f>
        <v>0</v>
      </c>
      <c r="L3763" s="5">
        <f>VLOOKUP(CONCATENATE($F3763," ",$G3763),AllocFactorMatrix,(L$4+1),FALSE)*$E3766</f>
        <v>0</v>
      </c>
      <c r="M3763" s="5">
        <f t="shared" si="1810"/>
        <v>0</v>
      </c>
      <c r="N3763" s="5">
        <f>VLOOKUP(CONCATENATE($F3763," ",$G3763),AllocFactorMatrix,(N$4+1),FALSE)*$E3766</f>
        <v>0</v>
      </c>
      <c r="O3763" s="5">
        <f>VLOOKUP(CONCATENATE($F3763," ",$G3763),AllocFactorMatrix,(O$4+1),FALSE)*$E3766</f>
        <v>0</v>
      </c>
      <c r="P3763" s="5">
        <f>VLOOKUP(CONCATENATE($F3763," ",$G3763),AllocFactorMatrix,(P$4+1),FALSE)*$E3766</f>
        <v>0</v>
      </c>
      <c r="Q3763" s="5">
        <f>VLOOKUP(CONCATENATE($F3763," ",$G3763),AllocFactorMatrix,(Q$4+1),FALSE)*$E3766</f>
        <v>0</v>
      </c>
      <c r="R3763" s="5">
        <f t="shared" si="1840"/>
        <v>0</v>
      </c>
      <c r="S3763" s="5">
        <f>VLOOKUP(CONCATENATE($F3763," ",$G3763),AllocFactorMatrix,(S$4+1),FALSE)*$E3766</f>
        <v>0</v>
      </c>
      <c r="T3763" s="5">
        <f>VLOOKUP(CONCATENATE($F3763," ",$G3763),AllocFactorMatrix,(T$4+1),FALSE)*$E3766</f>
        <v>0</v>
      </c>
      <c r="U3763" s="5">
        <f>VLOOKUP(CONCATENATE($F3763," ",$G3763),AllocFactorMatrix,(U$4+1),FALSE)*$E3766</f>
        <v>0</v>
      </c>
      <c r="V3763" s="5">
        <f>VLOOKUP(CONCATENATE($F3763," ",$G3763),AllocFactorMatrix,(V$4+1),FALSE)*$E3766</f>
        <v>0</v>
      </c>
      <c r="W3763" s="5">
        <f t="shared" si="1841"/>
        <v>0</v>
      </c>
      <c r="X3763" s="5">
        <f>VLOOKUP(CONCATENATE($F3763," ",$G3763),AllocFactorMatrix,(X$4+1),FALSE)*$E3766</f>
        <v>0</v>
      </c>
      <c r="Y3763" s="5">
        <f>VLOOKUP(CONCATENATE($F3763," ",$G3763),AllocFactorMatrix,(Y$4+1),FALSE)*$E3766</f>
        <v>0</v>
      </c>
      <c r="Z3763" s="5">
        <f t="shared" si="1811"/>
        <v>0</v>
      </c>
      <c r="AA3763" s="5">
        <f>VLOOKUP(CONCATENATE($F3763," ",$G3763),AllocFactorMatrix,(AA$4+1),FALSE)*$E3766</f>
        <v>0</v>
      </c>
      <c r="AB3763" s="5">
        <f>VLOOKUP(CONCATENATE($F3763," ",$G3763),AllocFactorMatrix,(AB$4+1),FALSE)*$E3766</f>
        <v>0</v>
      </c>
      <c r="AC3763" s="5">
        <f>VLOOKUP(CONCATENATE($F3763," ",$G3763),AllocFactorMatrix,(AC$4+1),FALSE)*$E3766</f>
        <v>0</v>
      </c>
    </row>
    <row r="3764" spans="4:29" hidden="1" outlineLevel="1">
      <c r="E3764" s="48"/>
      <c r="F3764" s="175" t="str">
        <f>F3766</f>
        <v>CUST_TOTAL</v>
      </c>
      <c r="G3764" s="52" t="str">
        <f>$G$13</f>
        <v>ENERGY</v>
      </c>
      <c r="H3764" s="4">
        <f t="shared" si="1839"/>
        <v>0</v>
      </c>
      <c r="I3764" s="5">
        <f>VLOOKUP(CONCATENATE($F3764," ",$G3764),AllocFactorMatrix,(I$4+1),FALSE)*$E3766</f>
        <v>0</v>
      </c>
      <c r="J3764" s="5">
        <f>VLOOKUP(CONCATENATE($F3764," ",$G3764),AllocFactorMatrix,(J$4+1),FALSE)*$E3766</f>
        <v>0</v>
      </c>
      <c r="K3764" s="5">
        <f>VLOOKUP(CONCATENATE($F3764," ",$G3764),AllocFactorMatrix,(K$4+1),FALSE)*$E3766</f>
        <v>0</v>
      </c>
      <c r="L3764" s="5">
        <f>VLOOKUP(CONCATENATE($F3764," ",$G3764),AllocFactorMatrix,(L$4+1),FALSE)*$E3766</f>
        <v>0</v>
      </c>
      <c r="M3764" s="5">
        <f t="shared" si="1810"/>
        <v>0</v>
      </c>
      <c r="N3764" s="5">
        <f>VLOOKUP(CONCATENATE($F3764," ",$G3764),AllocFactorMatrix,(N$4+1),FALSE)*$E3766</f>
        <v>0</v>
      </c>
      <c r="O3764" s="5">
        <f>VLOOKUP(CONCATENATE($F3764," ",$G3764),AllocFactorMatrix,(O$4+1),FALSE)*$E3766</f>
        <v>0</v>
      </c>
      <c r="P3764" s="5">
        <f>VLOOKUP(CONCATENATE($F3764," ",$G3764),AllocFactorMatrix,(P$4+1),FALSE)*$E3766</f>
        <v>0</v>
      </c>
      <c r="Q3764" s="5">
        <f>VLOOKUP(CONCATENATE($F3764," ",$G3764),AllocFactorMatrix,(Q$4+1),FALSE)*$E3766</f>
        <v>0</v>
      </c>
      <c r="R3764" s="5">
        <f t="shared" si="1840"/>
        <v>0</v>
      </c>
      <c r="S3764" s="5">
        <f>VLOOKUP(CONCATENATE($F3764," ",$G3764),AllocFactorMatrix,(S$4+1),FALSE)*$E3766</f>
        <v>0</v>
      </c>
      <c r="T3764" s="5">
        <f>VLOOKUP(CONCATENATE($F3764," ",$G3764),AllocFactorMatrix,(T$4+1),FALSE)*$E3766</f>
        <v>0</v>
      </c>
      <c r="U3764" s="5">
        <f>VLOOKUP(CONCATENATE($F3764," ",$G3764),AllocFactorMatrix,(U$4+1),FALSE)*$E3766</f>
        <v>0</v>
      </c>
      <c r="V3764" s="5">
        <f>VLOOKUP(CONCATENATE($F3764," ",$G3764),AllocFactorMatrix,(V$4+1),FALSE)*$E3766</f>
        <v>0</v>
      </c>
      <c r="W3764" s="5">
        <f t="shared" si="1841"/>
        <v>0</v>
      </c>
      <c r="X3764" s="5">
        <f>VLOOKUP(CONCATENATE($F3764," ",$G3764),AllocFactorMatrix,(X$4+1),FALSE)*$E3766</f>
        <v>0</v>
      </c>
      <c r="Y3764" s="5">
        <f>VLOOKUP(CONCATENATE($F3764," ",$G3764),AllocFactorMatrix,(Y$4+1),FALSE)*$E3766</f>
        <v>0</v>
      </c>
      <c r="Z3764" s="5">
        <f t="shared" si="1811"/>
        <v>0</v>
      </c>
      <c r="AA3764" s="5">
        <f>VLOOKUP(CONCATENATE($F3764," ",$G3764),AllocFactorMatrix,(AA$4+1),FALSE)*$E3766</f>
        <v>0</v>
      </c>
      <c r="AB3764" s="5">
        <f>VLOOKUP(CONCATENATE($F3764," ",$G3764),AllocFactorMatrix,(AB$4+1),FALSE)*$E3766</f>
        <v>0</v>
      </c>
      <c r="AC3764" s="5">
        <f>VLOOKUP(CONCATENATE($F3764," ",$G3764),AllocFactorMatrix,(AC$4+1),FALSE)*$E3766</f>
        <v>0</v>
      </c>
    </row>
    <row r="3765" spans="4:29" hidden="1" outlineLevel="1">
      <c r="E3765" s="48"/>
      <c r="F3765" s="175" t="str">
        <f>F3766</f>
        <v>CUST_TOTAL</v>
      </c>
      <c r="G3765" s="52" t="str">
        <f>$G$14</f>
        <v>CUSTOMER</v>
      </c>
      <c r="H3765" s="4">
        <f t="shared" si="1839"/>
        <v>-84910.999999999985</v>
      </c>
      <c r="I3765" s="5">
        <f>VLOOKUP(CONCATENATE($F3765," ",$G3765),AllocFactorMatrix,(I$4+1),FALSE)*$E3766</f>
        <v>-54095.490261827981</v>
      </c>
      <c r="J3765" s="5">
        <f>VLOOKUP(CONCATENATE($F3765," ",$G3765),AllocFactorMatrix,(J$4+1),FALSE)*$E3766</f>
        <v>-12265.45698200022</v>
      </c>
      <c r="K3765" s="5">
        <f>VLOOKUP(CONCATENATE($F3765," ",$G3765),AllocFactorMatrix,(K$4+1),FALSE)*$E3766</f>
        <v>-30.333012617470125</v>
      </c>
      <c r="L3765" s="5">
        <f>VLOOKUP(CONCATENATE($F3765," ",$G3765),AllocFactorMatrix,(L$4+1),FALSE)*$E3766</f>
        <v>-2.4266410093976098</v>
      </c>
      <c r="M3765" s="5">
        <f t="shared" si="1810"/>
        <v>-12298.216635627086</v>
      </c>
      <c r="N3765" s="5">
        <f>VLOOKUP(CONCATENATE($F3765," ",$G3765),AllocFactorMatrix,(N$4+1),FALSE)*$E3766</f>
        <v>-219.61101135048369</v>
      </c>
      <c r="O3765" s="5">
        <f>VLOOKUP(CONCATENATE($F3765," ",$G3765),AllocFactorMatrix,(O$4+1),FALSE)*$E3766</f>
        <v>-22.648649421044357</v>
      </c>
      <c r="P3765" s="5">
        <f>VLOOKUP(CONCATENATE($F3765," ",$G3765),AllocFactorMatrix,(P$4+1),FALSE)*$E3766</f>
        <v>-4.8532820187952197</v>
      </c>
      <c r="Q3765" s="5">
        <f>VLOOKUP(CONCATENATE($F3765," ",$G3765),AllocFactorMatrix,(Q$4+1),FALSE)*$E3766</f>
        <v>-0.40444016823293499</v>
      </c>
      <c r="R3765" s="5">
        <f t="shared" si="1840"/>
        <v>-247.5173829585562</v>
      </c>
      <c r="S3765" s="5">
        <f>VLOOKUP(CONCATENATE($F3765," ",$G3765),AllocFactorMatrix,(S$4+1),FALSE)*$E3766</f>
        <v>-2.022200841164675</v>
      </c>
      <c r="T3765" s="5">
        <f>VLOOKUP(CONCATENATE($F3765," ",$G3765),AllocFactorMatrix,(T$4+1),FALSE)*$E3766</f>
        <v>-17.795367402249138</v>
      </c>
      <c r="U3765" s="5">
        <f>VLOOKUP(CONCATENATE($F3765," ",$G3765),AllocFactorMatrix,(U$4+1),FALSE)*$E3766</f>
        <v>-7.6843631964257648</v>
      </c>
      <c r="V3765" s="5">
        <f>VLOOKUP(CONCATENATE($F3765," ",$G3765),AllocFactorMatrix,(V$4+1),FALSE)*$E3766</f>
        <v>-1.61776067293174</v>
      </c>
      <c r="W3765" s="5">
        <f t="shared" si="1841"/>
        <v>-29.119692112771318</v>
      </c>
      <c r="X3765" s="5">
        <f>VLOOKUP(CONCATENATE($F3765," ",$G3765),AllocFactorMatrix,(X$4+1),FALSE)*$E3766</f>
        <v>-61.879345739639049</v>
      </c>
      <c r="Y3765" s="5">
        <f>VLOOKUP(CONCATENATE($F3765," ",$G3765),AllocFactorMatrix,(Y$4+1),FALSE)*$E3766</f>
        <v>-0.40444016823293499</v>
      </c>
      <c r="Z3765" s="5">
        <f t="shared" si="1811"/>
        <v>-62.283785907871987</v>
      </c>
      <c r="AA3765" s="5">
        <f>VLOOKUP(CONCATENATE($F3765," ",$G3765),AllocFactorMatrix,(AA$4+1),FALSE)*$E3766</f>
        <v>-3.6399615140964148</v>
      </c>
      <c r="AB3765" s="5">
        <f>VLOOKUP(CONCATENATE($F3765," ",$G3765),AllocFactorMatrix,(AB$4+1),FALSE)*$E3766</f>
        <v>-18152.48807079882</v>
      </c>
      <c r="AC3765" s="5">
        <f>VLOOKUP(CONCATENATE($F3765," ",$G3765),AllocFactorMatrix,(AC$4+1),FALSE)*$E3766</f>
        <v>-22.244209252811423</v>
      </c>
    </row>
    <row r="3766" spans="4:29" collapsed="1">
      <c r="D3766" s="52" t="s">
        <v>293</v>
      </c>
      <c r="E3766" s="92">
        <v>-84911</v>
      </c>
      <c r="F3766" s="93" t="s">
        <v>41</v>
      </c>
      <c r="G3766" s="52" t="str">
        <f>$G$15</f>
        <v>TOTAL</v>
      </c>
      <c r="H3766" s="4">
        <f t="shared" si="1839"/>
        <v>-84910.999999999985</v>
      </c>
      <c r="I3766" s="5">
        <f>VLOOKUP(CONCATENATE($F3766," ",$G3766),AllocFactorMatrix,(I$4+1),FALSE)*$E3766</f>
        <v>-54095.490261827981</v>
      </c>
      <c r="J3766" s="5">
        <f>VLOOKUP(CONCATENATE($F3766," ",$G3766),AllocFactorMatrix,(J$4+1),FALSE)*$E3766</f>
        <v>-12265.45698200022</v>
      </c>
      <c r="K3766" s="5">
        <f>VLOOKUP(CONCATENATE($F3766," ",$G3766),AllocFactorMatrix,(K$4+1),FALSE)*$E3766</f>
        <v>-30.333012617470125</v>
      </c>
      <c r="L3766" s="5">
        <f>VLOOKUP(CONCATENATE($F3766," ",$G3766),AllocFactorMatrix,(L$4+1),FALSE)*$E3766</f>
        <v>-2.4266410093976098</v>
      </c>
      <c r="M3766" s="5">
        <f t="shared" si="1810"/>
        <v>-12298.216635627086</v>
      </c>
      <c r="N3766" s="5">
        <f>VLOOKUP(CONCATENATE($F3766," ",$G3766),AllocFactorMatrix,(N$4+1),FALSE)*$E3766</f>
        <v>-219.61101135048369</v>
      </c>
      <c r="O3766" s="5">
        <f>VLOOKUP(CONCATENATE($F3766," ",$G3766),AllocFactorMatrix,(O$4+1),FALSE)*$E3766</f>
        <v>-22.648649421044357</v>
      </c>
      <c r="P3766" s="5">
        <f>VLOOKUP(CONCATENATE($F3766," ",$G3766),AllocFactorMatrix,(P$4+1),FALSE)*$E3766</f>
        <v>-4.8532820187952197</v>
      </c>
      <c r="Q3766" s="5">
        <f>VLOOKUP(CONCATENATE($F3766," ",$G3766),AllocFactorMatrix,(Q$4+1),FALSE)*$E3766</f>
        <v>-0.40444016823293499</v>
      </c>
      <c r="R3766" s="5">
        <f t="shared" si="1840"/>
        <v>-247.5173829585562</v>
      </c>
      <c r="S3766" s="5">
        <f>VLOOKUP(CONCATENATE($F3766," ",$G3766),AllocFactorMatrix,(S$4+1),FALSE)*$E3766</f>
        <v>-2.022200841164675</v>
      </c>
      <c r="T3766" s="5">
        <f>VLOOKUP(CONCATENATE($F3766," ",$G3766),AllocFactorMatrix,(T$4+1),FALSE)*$E3766</f>
        <v>-17.795367402249138</v>
      </c>
      <c r="U3766" s="5">
        <f>VLOOKUP(CONCATENATE($F3766," ",$G3766),AllocFactorMatrix,(U$4+1),FALSE)*$E3766</f>
        <v>-7.6843631964257648</v>
      </c>
      <c r="V3766" s="5">
        <f>VLOOKUP(CONCATENATE($F3766," ",$G3766),AllocFactorMatrix,(V$4+1),FALSE)*$E3766</f>
        <v>-1.61776067293174</v>
      </c>
      <c r="W3766" s="5">
        <f t="shared" si="1841"/>
        <v>-29.119692112771318</v>
      </c>
      <c r="X3766" s="5">
        <f>VLOOKUP(CONCATENATE($F3766," ",$G3766),AllocFactorMatrix,(X$4+1),FALSE)*$E3766</f>
        <v>-61.879345739639049</v>
      </c>
      <c r="Y3766" s="5">
        <f>VLOOKUP(CONCATENATE($F3766," ",$G3766),AllocFactorMatrix,(Y$4+1),FALSE)*$E3766</f>
        <v>-0.40444016823293499</v>
      </c>
      <c r="Z3766" s="5">
        <f t="shared" si="1811"/>
        <v>-62.283785907871987</v>
      </c>
      <c r="AA3766" s="5">
        <f>VLOOKUP(CONCATENATE($F3766," ",$G3766),AllocFactorMatrix,(AA$4+1),FALSE)*$E3766</f>
        <v>-3.6399615140964148</v>
      </c>
      <c r="AB3766" s="5">
        <f>VLOOKUP(CONCATENATE($F3766," ",$G3766),AllocFactorMatrix,(AB$4+1),FALSE)*$E3766</f>
        <v>-18152.48807079882</v>
      </c>
      <c r="AC3766" s="5">
        <f>VLOOKUP(CONCATENATE($F3766," ",$G3766),AllocFactorMatrix,(AC$4+1),FALSE)*$E3766</f>
        <v>-22.244209252811423</v>
      </c>
    </row>
    <row r="3767" spans="4:29" hidden="1" outlineLevel="1">
      <c r="E3767" s="48"/>
      <c r="F3767" s="175" t="str">
        <f>F3774</f>
        <v>LABOR_M</v>
      </c>
      <c r="G3767" s="52" t="str">
        <f>$G$8</f>
        <v>PRODUCTION</v>
      </c>
      <c r="H3767" s="4">
        <f t="shared" ca="1" si="1839"/>
        <v>40482.85635069308</v>
      </c>
      <c r="I3767" s="5">
        <f ca="1">VLOOKUP(CONCATENATE($F3767," ",$G3767),AllocFactorMatrix,(I$4+1),FALSE)*$E3774</f>
        <v>20823.813735626776</v>
      </c>
      <c r="J3767" s="5">
        <f ca="1">VLOOKUP(CONCATENATE($F3767," ",$G3767),AllocFactorMatrix,(J$4+1),FALSE)*$E3774</f>
        <v>4856.1165646765367</v>
      </c>
      <c r="K3767" s="5">
        <f ca="1">VLOOKUP(CONCATENATE($F3767," ",$G3767),AllocFactorMatrix,(K$4+1),FALSE)*$E3774</f>
        <v>67.519249162025105</v>
      </c>
      <c r="L3767" s="5">
        <f ca="1">VLOOKUP(CONCATENATE($F3767," ",$G3767),AllocFactorMatrix,(L$4+1),FALSE)*$E3774</f>
        <v>9.403656144224902</v>
      </c>
      <c r="M3767" s="5">
        <f t="shared" ref="M3767:M3774" ca="1" si="1842">SUBTOTAL(9,J3767:L3767)</f>
        <v>4933.0394699827875</v>
      </c>
      <c r="N3767" s="5">
        <f ca="1">VLOOKUP(CONCATENATE($F3767," ",$G3767),AllocFactorMatrix,(N$4+1),FALSE)*$E3774</f>
        <v>2890.4003856228933</v>
      </c>
      <c r="O3767" s="5">
        <f ca="1">VLOOKUP(CONCATENATE($F3767," ",$G3767),AllocFactorMatrix,(O$4+1),FALSE)*$E3774</f>
        <v>517.93542754855412</v>
      </c>
      <c r="P3767" s="5">
        <f ca="1">VLOOKUP(CONCATENATE($F3767," ",$G3767),AllocFactorMatrix,(P$4+1),FALSE)*$E3774</f>
        <v>105.03201927159944</v>
      </c>
      <c r="Q3767" s="5">
        <f ca="1">VLOOKUP(CONCATENATE($F3767," ",$G3767),AllocFactorMatrix,(Q$4+1),FALSE)*$E3774</f>
        <v>3.9885434340523283</v>
      </c>
      <c r="R3767" s="5">
        <f ca="1">SUBTOTAL(9,N3767:Q3767)</f>
        <v>3517.3563758770993</v>
      </c>
      <c r="S3767" s="5">
        <f ca="1">VLOOKUP(CONCATENATE($F3767," ",$G3767),AllocFactorMatrix,(S$4+1),FALSE)*$E3774</f>
        <v>136.88119051584715</v>
      </c>
      <c r="T3767" s="5">
        <f ca="1">VLOOKUP(CONCATENATE($F3767," ",$G3767),AllocFactorMatrix,(T$4+1),FALSE)*$E3774</f>
        <v>1847.9751139539655</v>
      </c>
      <c r="U3767" s="5">
        <f ca="1">VLOOKUP(CONCATENATE($F3767," ",$G3767),AllocFactorMatrix,(U$4+1),FALSE)*$E3774</f>
        <v>7067.7629785275431</v>
      </c>
      <c r="V3767" s="5">
        <f ca="1">VLOOKUP(CONCATENATE($F3767," ",$G3767),AllocFactorMatrix,(V$4+1),FALSE)*$E3774</f>
        <v>1280.390814872173</v>
      </c>
      <c r="W3767" s="5">
        <f ca="1">SUBTOTAL(9,S3767:V3767)</f>
        <v>10333.010097869528</v>
      </c>
      <c r="X3767" s="5">
        <f ca="1">VLOOKUP(CONCATENATE($F3767," ",$G3767),AllocFactorMatrix,(X$4+1),FALSE)*$E3774</f>
        <v>793.29817478039502</v>
      </c>
      <c r="Y3767" s="5">
        <f ca="1">VLOOKUP(CONCATENATE($F3767," ",$G3767),AllocFactorMatrix,(Y$4+1),FALSE)*$E3774</f>
        <v>15.844199275500058</v>
      </c>
      <c r="Z3767" s="5">
        <f t="shared" ref="Z3767:Z3774" ca="1" si="1843">SUBTOTAL(9,X3767:Y3767)</f>
        <v>809.14237405589506</v>
      </c>
      <c r="AA3767" s="5">
        <f ca="1">VLOOKUP(CONCATENATE($F3767," ",$G3767),AllocFactorMatrix,(AA$4+1),FALSE)*$E3774</f>
        <v>10.464886325950438</v>
      </c>
      <c r="AB3767" s="5">
        <f ca="1">VLOOKUP(CONCATENATE($F3767," ",$G3767),AllocFactorMatrix,(AB$4+1),FALSE)*$E3774</f>
        <v>46.490983375756954</v>
      </c>
      <c r="AC3767" s="5">
        <f ca="1">VLOOKUP(CONCATENATE($F3767," ",$G3767),AllocFactorMatrix,(AC$4+1),FALSE)*$E3774</f>
        <v>9.5384275792695519</v>
      </c>
    </row>
    <row r="3768" spans="4:29" hidden="1" outlineLevel="1">
      <c r="E3768" s="48"/>
      <c r="F3768" s="175" t="str">
        <f>F3774</f>
        <v>LABOR_M</v>
      </c>
      <c r="G3768" s="52" t="str">
        <f>$G$9</f>
        <v>BULKTRAN</v>
      </c>
      <c r="H3768" s="4">
        <f t="shared" ca="1" si="1839"/>
        <v>6275.1629517776119</v>
      </c>
      <c r="I3768" s="5">
        <f ca="1">VLOOKUP(CONCATENATE($F3768," ",$G3768),AllocFactorMatrix,(I$4+1),FALSE)*$E3774</f>
        <v>3227.8558443736279</v>
      </c>
      <c r="J3768" s="5">
        <f ca="1">VLOOKUP(CONCATENATE($F3768," ",$G3768),AllocFactorMatrix,(J$4+1),FALSE)*$E3774</f>
        <v>752.73647917015364</v>
      </c>
      <c r="K3768" s="5">
        <f ca="1">VLOOKUP(CONCATENATE($F3768," ",$G3768),AllocFactorMatrix,(K$4+1),FALSE)*$E3774</f>
        <v>10.466017694083174</v>
      </c>
      <c r="L3768" s="5">
        <f ca="1">VLOOKUP(CONCATENATE($F3768," ",$G3768),AllocFactorMatrix,(L$4+1),FALSE)*$E3774</f>
        <v>1.4576410848165302</v>
      </c>
      <c r="M3768" s="5">
        <f t="shared" ca="1" si="1842"/>
        <v>764.66013794905325</v>
      </c>
      <c r="N3768" s="5">
        <f ca="1">VLOOKUP(CONCATENATE($F3768," ",$G3768),AllocFactorMatrix,(N$4+1),FALSE)*$E3774</f>
        <v>448.03492269768901</v>
      </c>
      <c r="O3768" s="5">
        <f ca="1">VLOOKUP(CONCATENATE($F3768," ",$G3768),AllocFactorMatrix,(O$4+1),FALSE)*$E3774</f>
        <v>80.284088114008412</v>
      </c>
      <c r="P3768" s="5">
        <f ca="1">VLOOKUP(CONCATENATE($F3768," ",$G3768),AllocFactorMatrix,(P$4+1),FALSE)*$E3774</f>
        <v>16.280793785250047</v>
      </c>
      <c r="Q3768" s="5">
        <f ca="1">VLOOKUP(CONCATENATE($F3768," ",$G3768),AllocFactorMatrix,(Q$4+1),FALSE)*$E3774</f>
        <v>0.61825578146223092</v>
      </c>
      <c r="R3768" s="5">
        <f t="shared" ref="R3768:R3774" ca="1" si="1844">SUBTOTAL(9,N3768:Q3768)</f>
        <v>545.21806037840975</v>
      </c>
      <c r="S3768" s="5">
        <f ca="1">VLOOKUP(CONCATENATE($F3768," ",$G3768),AllocFactorMatrix,(S$4+1),FALSE)*$E3774</f>
        <v>21.217667253500235</v>
      </c>
      <c r="T3768" s="5">
        <f ca="1">VLOOKUP(CONCATENATE($F3768," ",$G3768),AllocFactorMatrix,(T$4+1),FALSE)*$E3774</f>
        <v>286.45076005592631</v>
      </c>
      <c r="U3768" s="5">
        <f ca="1">VLOOKUP(CONCATENATE($F3768," ",$G3768),AllocFactorMatrix,(U$4+1),FALSE)*$E3774</f>
        <v>1095.5591673323756</v>
      </c>
      <c r="V3768" s="5">
        <f ca="1">VLOOKUP(CONCATENATE($F3768," ",$G3768),AllocFactorMatrix,(V$4+1),FALSE)*$E3774</f>
        <v>198.47070413411308</v>
      </c>
      <c r="W3768" s="5">
        <f t="shared" ref="W3768:W3774" ca="1" si="1845">SUBTOTAL(9,S3768:V3768)</f>
        <v>1601.6982987759152</v>
      </c>
      <c r="X3768" s="5">
        <f ca="1">VLOOKUP(CONCATENATE($F3768," ",$G3768),AllocFactorMatrix,(X$4+1),FALSE)*$E3774</f>
        <v>122.96749204085013</v>
      </c>
      <c r="Y3768" s="5">
        <f ca="1">VLOOKUP(CONCATENATE($F3768," ",$G3768),AllocFactorMatrix,(Y$4+1),FALSE)*$E3774</f>
        <v>2.4559762145463675</v>
      </c>
      <c r="Z3768" s="5">
        <f t="shared" ca="1" si="1843"/>
        <v>125.4234682553965</v>
      </c>
      <c r="AA3768" s="5">
        <f ca="1">VLOOKUP(CONCATENATE($F3768," ",$G3768),AllocFactorMatrix,(AA$4+1),FALSE)*$E3774</f>
        <v>1.6221401572629888</v>
      </c>
      <c r="AB3768" s="5">
        <f ca="1">VLOOKUP(CONCATENATE($F3768," ",$G3768),AllocFactorMatrix,(AB$4+1),FALSE)*$E3774</f>
        <v>7.2064701646543723</v>
      </c>
      <c r="AC3768" s="5">
        <f ca="1">VLOOKUP(CONCATENATE($F3768," ",$G3768),AllocFactorMatrix,(AC$4+1),FALSE)*$E3774</f>
        <v>1.4785317232839301</v>
      </c>
    </row>
    <row r="3769" spans="4:29" hidden="1" outlineLevel="1">
      <c r="E3769" s="48"/>
      <c r="F3769" s="175" t="str">
        <f>F3774</f>
        <v>LABOR_M</v>
      </c>
      <c r="G3769" s="52" t="str">
        <f>$G$10</f>
        <v>SUBTRAN</v>
      </c>
      <c r="H3769" s="4">
        <f t="shared" ca="1" si="1839"/>
        <v>1739.0936916165276</v>
      </c>
      <c r="I3769" s="5">
        <f ca="1">VLOOKUP(CONCATENATE($F3769," ",$G3769),AllocFactorMatrix,(I$4+1),FALSE)*$E3774</f>
        <v>888.5957673058474</v>
      </c>
      <c r="J3769" s="5">
        <f ca="1">VLOOKUP(CONCATENATE($F3769," ",$G3769),AllocFactorMatrix,(J$4+1),FALSE)*$E3774</f>
        <v>208.30185903191429</v>
      </c>
      <c r="K3769" s="5">
        <f ca="1">VLOOKUP(CONCATENATE($F3769," ",$G3769),AllocFactorMatrix,(K$4+1),FALSE)*$E3774</f>
        <v>2.9098961981010922</v>
      </c>
      <c r="L3769" s="5">
        <f ca="1">VLOOKUP(CONCATENATE($F3769," ",$G3769),AllocFactorMatrix,(L$4+1),FALSE)*$E3774</f>
        <v>0.52667769174638024</v>
      </c>
      <c r="M3769" s="5">
        <f t="shared" ca="1" si="1842"/>
        <v>211.73843292176176</v>
      </c>
      <c r="N3769" s="5">
        <f ca="1">VLOOKUP(CONCATENATE($F3769," ",$G3769),AllocFactorMatrix,(N$4+1),FALSE)*$E3774</f>
        <v>120.38357095339863</v>
      </c>
      <c r="O3769" s="5">
        <f ca="1">VLOOKUP(CONCATENATE($F3769," ",$G3769),AllocFactorMatrix,(O$4+1),FALSE)*$E3774</f>
        <v>21.632322890496052</v>
      </c>
      <c r="P3769" s="5">
        <f ca="1">VLOOKUP(CONCATENATE($F3769," ",$G3769),AllocFactorMatrix,(P$4+1),FALSE)*$E3774</f>
        <v>5.6783179735245106</v>
      </c>
      <c r="Q3769" s="5">
        <f ca="1">VLOOKUP(CONCATENATE($F3769," ",$G3769),AllocFactorMatrix,(Q$4+1),FALSE)*$E3774</f>
        <v>0</v>
      </c>
      <c r="R3769" s="5">
        <f t="shared" ca="1" si="1844"/>
        <v>147.69421181741919</v>
      </c>
      <c r="S3769" s="5">
        <f ca="1">VLOOKUP(CONCATENATE($F3769," ",$G3769),AllocFactorMatrix,(S$4+1),FALSE)*$E3774</f>
        <v>5.4261972530779792</v>
      </c>
      <c r="T3769" s="5">
        <f ca="1">VLOOKUP(CONCATENATE($F3769," ",$G3769),AllocFactorMatrix,(T$4+1),FALSE)*$E3774</f>
        <v>76.134809133363547</v>
      </c>
      <c r="U3769" s="5">
        <f ca="1">VLOOKUP(CONCATENATE($F3769," ",$G3769),AllocFactorMatrix,(U$4+1),FALSE)*$E3774</f>
        <v>375.40333843677308</v>
      </c>
      <c r="V3769" s="5">
        <f ca="1">VLOOKUP(CONCATENATE($F3769," ",$G3769),AllocFactorMatrix,(V$4+1),FALSE)*$E3774</f>
        <v>0</v>
      </c>
      <c r="W3769" s="5">
        <f t="shared" ca="1" si="1845"/>
        <v>456.96434482321462</v>
      </c>
      <c r="X3769" s="5">
        <f ca="1">VLOOKUP(CONCATENATE($F3769," ",$G3769),AllocFactorMatrix,(X$4+1),FALSE)*$E3774</f>
        <v>32.999565460546435</v>
      </c>
      <c r="Y3769" s="5">
        <f ca="1">VLOOKUP(CONCATENATE($F3769," ",$G3769),AllocFactorMatrix,(Y$4+1),FALSE)*$E3774</f>
        <v>0.66258233794800281</v>
      </c>
      <c r="Z3769" s="5">
        <f t="shared" ca="1" si="1843"/>
        <v>33.662147798494438</v>
      </c>
      <c r="AA3769" s="5">
        <f ca="1">VLOOKUP(CONCATENATE($F3769," ",$G3769),AllocFactorMatrix,(AA$4+1),FALSE)*$E3774</f>
        <v>0.43878694978918265</v>
      </c>
      <c r="AB3769" s="5">
        <f ca="1">VLOOKUP(CONCATENATE($F3769," ",$G3769),AllocFactorMatrix,(AB$4+1),FALSE)*$E3774</f>
        <v>0</v>
      </c>
      <c r="AC3769" s="5">
        <f ca="1">VLOOKUP(CONCATENATE($F3769," ",$G3769),AllocFactorMatrix,(AC$4+1),FALSE)*$E3774</f>
        <v>0</v>
      </c>
    </row>
    <row r="3770" spans="4:29" hidden="1" outlineLevel="1">
      <c r="E3770" s="48"/>
      <c r="F3770" s="175" t="str">
        <f>F3774</f>
        <v>LABOR_M</v>
      </c>
      <c r="G3770" s="52" t="str">
        <f>$G$11</f>
        <v>DISTPRI</v>
      </c>
      <c r="H3770" s="4">
        <f t="shared" ca="1" si="1839"/>
        <v>14205.924575569896</v>
      </c>
      <c r="I3770" s="5">
        <f ca="1">VLOOKUP(CONCATENATE($F3770," ",$G3770),AllocFactorMatrix,(I$4+1),FALSE)*$E3774</f>
        <v>9302.1398196674909</v>
      </c>
      <c r="J3770" s="5">
        <f ca="1">VLOOKUP(CONCATENATE($F3770," ",$G3770),AllocFactorMatrix,(J$4+1),FALSE)*$E3774</f>
        <v>2177.0597482247194</v>
      </c>
      <c r="K3770" s="5">
        <f ca="1">VLOOKUP(CONCATENATE($F3770," ",$G3770),AllocFactorMatrix,(K$4+1),FALSE)*$E3774</f>
        <v>30.408628197763893</v>
      </c>
      <c r="L3770" s="5">
        <f ca="1">VLOOKUP(CONCATENATE($F3770," ",$G3770),AllocFactorMatrix,(L$4+1),FALSE)*$E3774</f>
        <v>0</v>
      </c>
      <c r="M3770" s="5">
        <f t="shared" ca="1" si="1842"/>
        <v>2207.4683764224833</v>
      </c>
      <c r="N3770" s="5">
        <f ca="1">VLOOKUP(CONCATENATE($F3770," ",$G3770),AllocFactorMatrix,(N$4+1),FALSE)*$E3774</f>
        <v>1263.8258909486462</v>
      </c>
      <c r="O3770" s="5">
        <f ca="1">VLOOKUP(CONCATENATE($F3770," ",$G3770),AllocFactorMatrix,(O$4+1),FALSE)*$E3774</f>
        <v>227.08321386465104</v>
      </c>
      <c r="P3770" s="5">
        <f ca="1">VLOOKUP(CONCATENATE($F3770," ",$G3770),AllocFactorMatrix,(P$4+1),FALSE)*$E3774</f>
        <v>0</v>
      </c>
      <c r="Q3770" s="5">
        <f ca="1">VLOOKUP(CONCATENATE($F3770," ",$G3770),AllocFactorMatrix,(Q$4+1),FALSE)*$E3774</f>
        <v>0</v>
      </c>
      <c r="R3770" s="5">
        <f t="shared" ca="1" si="1844"/>
        <v>1490.9091048132973</v>
      </c>
      <c r="S3770" s="5">
        <f ca="1">VLOOKUP(CONCATENATE($F3770," ",$G3770),AllocFactorMatrix,(S$4+1),FALSE)*$E3774</f>
        <v>57.14610834268489</v>
      </c>
      <c r="T3770" s="5">
        <f ca="1">VLOOKUP(CONCATENATE($F3770," ",$G3770),AllocFactorMatrix,(T$4+1),FALSE)*$E3774</f>
        <v>790.20854649419857</v>
      </c>
      <c r="U3770" s="5">
        <f ca="1">VLOOKUP(CONCATENATE($F3770," ",$G3770),AllocFactorMatrix,(U$4+1),FALSE)*$E3774</f>
        <v>0</v>
      </c>
      <c r="V3770" s="5">
        <f ca="1">VLOOKUP(CONCATENATE($F3770," ",$G3770),AllocFactorMatrix,(V$4+1),FALSE)*$E3774</f>
        <v>0</v>
      </c>
      <c r="W3770" s="5">
        <f t="shared" ca="1" si="1845"/>
        <v>847.35465483688347</v>
      </c>
      <c r="X3770" s="5">
        <f ca="1">VLOOKUP(CONCATENATE($F3770," ",$G3770),AllocFactorMatrix,(X$4+1),FALSE)*$E3774</f>
        <v>346.53061629465628</v>
      </c>
      <c r="Y3770" s="5">
        <f ca="1">VLOOKUP(CONCATENATE($F3770," ",$G3770),AllocFactorMatrix,(Y$4+1),FALSE)*$E3774</f>
        <v>6.9554159511594982</v>
      </c>
      <c r="Z3770" s="5">
        <f t="shared" ca="1" si="1843"/>
        <v>353.48603224581581</v>
      </c>
      <c r="AA3770" s="5">
        <f ca="1">VLOOKUP(CONCATENATE($F3770," ",$G3770),AllocFactorMatrix,(AA$4+1),FALSE)*$E3774</f>
        <v>4.5665875839196284</v>
      </c>
      <c r="AB3770" s="5">
        <f ca="1">VLOOKUP(CONCATENATE($F3770," ",$G3770),AllocFactorMatrix,(AB$4+1),FALSE)*$E3774</f>
        <v>0</v>
      </c>
      <c r="AC3770" s="5">
        <f ca="1">VLOOKUP(CONCATENATE($F3770," ",$G3770),AllocFactorMatrix,(AC$4+1),FALSE)*$E3774</f>
        <v>0</v>
      </c>
    </row>
    <row r="3771" spans="4:29" hidden="1" outlineLevel="1">
      <c r="E3771" s="48"/>
      <c r="F3771" s="175" t="str">
        <f>F3774</f>
        <v>LABOR_M</v>
      </c>
      <c r="G3771" s="52" t="str">
        <f>$G$12</f>
        <v>DISTSEC</v>
      </c>
      <c r="H3771" s="4">
        <f t="shared" ca="1" si="1839"/>
        <v>5628.0044575996599</v>
      </c>
      <c r="I3771" s="5">
        <f ca="1">VLOOKUP(CONCATENATE($F3771," ",$G3771),AllocFactorMatrix,(I$4+1),FALSE)*$E3774</f>
        <v>4176.5707209918646</v>
      </c>
      <c r="J3771" s="5">
        <f ca="1">VLOOKUP(CONCATENATE($F3771," ",$G3771),AllocFactorMatrix,(J$4+1),FALSE)*$E3774</f>
        <v>842.1832546006475</v>
      </c>
      <c r="K3771" s="5">
        <f ca="1">VLOOKUP(CONCATENATE($F3771," ",$G3771),AllocFactorMatrix,(K$4+1),FALSE)*$E3774</f>
        <v>0</v>
      </c>
      <c r="L3771" s="5">
        <f ca="1">VLOOKUP(CONCATENATE($F3771," ",$G3771),AllocFactorMatrix,(L$4+1),FALSE)*$E3774</f>
        <v>0</v>
      </c>
      <c r="M3771" s="5">
        <f t="shared" ca="1" si="1842"/>
        <v>842.1832546006475</v>
      </c>
      <c r="N3771" s="5">
        <f ca="1">VLOOKUP(CONCATENATE($F3771," ",$G3771),AllocFactorMatrix,(N$4+1),FALSE)*$E3774</f>
        <v>420.95307144266059</v>
      </c>
      <c r="O3771" s="5">
        <f ca="1">VLOOKUP(CONCATENATE($F3771," ",$G3771),AllocFactorMatrix,(O$4+1),FALSE)*$E3774</f>
        <v>0</v>
      </c>
      <c r="P3771" s="5">
        <f ca="1">VLOOKUP(CONCATENATE($F3771," ",$G3771),AllocFactorMatrix,(P$4+1),FALSE)*$E3774</f>
        <v>0</v>
      </c>
      <c r="Q3771" s="5">
        <f ca="1">VLOOKUP(CONCATENATE($F3771," ",$G3771),AllocFactorMatrix,(Q$4+1),FALSE)*$E3774</f>
        <v>0</v>
      </c>
      <c r="R3771" s="5">
        <f t="shared" ca="1" si="1844"/>
        <v>420.95307144266059</v>
      </c>
      <c r="S3771" s="5">
        <f ca="1">VLOOKUP(CONCATENATE($F3771," ",$G3771),AllocFactorMatrix,(S$4+1),FALSE)*$E3774</f>
        <v>15.734240189357989</v>
      </c>
      <c r="T3771" s="5">
        <f ca="1">VLOOKUP(CONCATENATE($F3771," ",$G3771),AllocFactorMatrix,(T$4+1),FALSE)*$E3774</f>
        <v>0</v>
      </c>
      <c r="U3771" s="5">
        <f ca="1">VLOOKUP(CONCATENATE($F3771," ",$G3771),AllocFactorMatrix,(U$4+1),FALSE)*$E3774</f>
        <v>0</v>
      </c>
      <c r="V3771" s="5">
        <f ca="1">VLOOKUP(CONCATENATE($F3771," ",$G3771),AllocFactorMatrix,(V$4+1),FALSE)*$E3774</f>
        <v>0</v>
      </c>
      <c r="W3771" s="5">
        <f t="shared" ca="1" si="1845"/>
        <v>15.734240189357989</v>
      </c>
      <c r="X3771" s="5">
        <f ca="1">VLOOKUP(CONCATENATE($F3771," ",$G3771),AllocFactorMatrix,(X$4+1),FALSE)*$E3774</f>
        <v>118.90945208113871</v>
      </c>
      <c r="Y3771" s="5">
        <f ca="1">VLOOKUP(CONCATENATE($F3771," ",$G3771),AllocFactorMatrix,(Y$4+1),FALSE)*$E3774</f>
        <v>0</v>
      </c>
      <c r="Z3771" s="5">
        <f t="shared" ca="1" si="1843"/>
        <v>118.90945208113871</v>
      </c>
      <c r="AA3771" s="5">
        <f ca="1">VLOOKUP(CONCATENATE($F3771," ",$G3771),AllocFactorMatrix,(AA$4+1),FALSE)*$E3774</f>
        <v>1.4059344380545209</v>
      </c>
      <c r="AB3771" s="5">
        <f ca="1">VLOOKUP(CONCATENATE($F3771," ",$G3771),AllocFactorMatrix,(AB$4+1),FALSE)*$E3774</f>
        <v>43.274254486089731</v>
      </c>
      <c r="AC3771" s="5">
        <f ca="1">VLOOKUP(CONCATENATE($F3771," ",$G3771),AllocFactorMatrix,(AC$4+1),FALSE)*$E3774</f>
        <v>8.9735293698436376</v>
      </c>
    </row>
    <row r="3772" spans="4:29" hidden="1" outlineLevel="1">
      <c r="E3772" s="48"/>
      <c r="F3772" s="175" t="str">
        <f>F3774</f>
        <v>LABOR_M</v>
      </c>
      <c r="G3772" s="52" t="str">
        <f>$G$13</f>
        <v>ENERGY</v>
      </c>
      <c r="H3772" s="4">
        <f t="shared" ca="1" si="1839"/>
        <v>16192.064487095919</v>
      </c>
      <c r="I3772" s="5">
        <f ca="1">VLOOKUP(CONCATENATE($F3772," ",$G3772),AllocFactorMatrix,(I$4+1),FALSE)*$E3774</f>
        <v>6335.7315324788369</v>
      </c>
      <c r="J3772" s="5">
        <f ca="1">VLOOKUP(CONCATENATE($F3772," ",$G3772),AllocFactorMatrix,(J$4+1),FALSE)*$E3774</f>
        <v>1827.8401645999579</v>
      </c>
      <c r="K3772" s="5">
        <f ca="1">VLOOKUP(CONCATENATE($F3772," ",$G3772),AllocFactorMatrix,(K$4+1),FALSE)*$E3774</f>
        <v>25.476190459495939</v>
      </c>
      <c r="L3772" s="5">
        <f ca="1">VLOOKUP(CONCATENATE($F3772," ",$G3772),AllocFactorMatrix,(L$4+1),FALSE)*$E3774</f>
        <v>3.5615498348770478</v>
      </c>
      <c r="M3772" s="5">
        <f t="shared" ca="1" si="1842"/>
        <v>1856.8779048943309</v>
      </c>
      <c r="N3772" s="5">
        <f ca="1">VLOOKUP(CONCATENATE($F3772," ",$G3772),AllocFactorMatrix,(N$4+1),FALSE)*$E3774</f>
        <v>1185.9471457753677</v>
      </c>
      <c r="O3772" s="5">
        <f ca="1">VLOOKUP(CONCATENATE($F3772," ",$G3772),AllocFactorMatrix,(O$4+1),FALSE)*$E3774</f>
        <v>211.50058690197699</v>
      </c>
      <c r="P3772" s="5">
        <f ca="1">VLOOKUP(CONCATENATE($F3772," ",$G3772),AllocFactorMatrix,(P$4+1),FALSE)*$E3774</f>
        <v>43.069264970646813</v>
      </c>
      <c r="Q3772" s="5">
        <f ca="1">VLOOKUP(CONCATENATE($F3772," ",$G3772),AllocFactorMatrix,(Q$4+1),FALSE)*$E3774</f>
        <v>1.6267407138775949</v>
      </c>
      <c r="R3772" s="5">
        <f t="shared" ca="1" si="1844"/>
        <v>1442.1437383618691</v>
      </c>
      <c r="S3772" s="5">
        <f ca="1">VLOOKUP(CONCATENATE($F3772," ",$G3772),AllocFactorMatrix,(S$4+1),FALSE)*$E3774</f>
        <v>62.10807358279083</v>
      </c>
      <c r="T3772" s="5">
        <f ca="1">VLOOKUP(CONCATENATE($F3772," ",$G3772),AllocFactorMatrix,(T$4+1),FALSE)*$E3774</f>
        <v>981.94045224619413</v>
      </c>
      <c r="U3772" s="5">
        <f ca="1">VLOOKUP(CONCATENATE($F3772," ",$G3772),AllocFactorMatrix,(U$4+1),FALSE)*$E3774</f>
        <v>4223.1660690621638</v>
      </c>
      <c r="V3772" s="5">
        <f ca="1">VLOOKUP(CONCATENATE($F3772," ",$G3772),AllocFactorMatrix,(V$4+1),FALSE)*$E3774</f>
        <v>794.42164746652304</v>
      </c>
      <c r="W3772" s="5">
        <f t="shared" ca="1" si="1845"/>
        <v>6061.636242357672</v>
      </c>
      <c r="X3772" s="5">
        <f ca="1">VLOOKUP(CONCATENATE($F3772," ",$G3772),AllocFactorMatrix,(X$4+1),FALSE)*$E3774</f>
        <v>325.76792459546607</v>
      </c>
      <c r="Y3772" s="5">
        <f ca="1">VLOOKUP(CONCATENATE($F3772," ",$G3772),AllocFactorMatrix,(Y$4+1),FALSE)*$E3774</f>
        <v>6.5364684238564958</v>
      </c>
      <c r="Z3772" s="5">
        <f t="shared" ca="1" si="1843"/>
        <v>332.30439301932256</v>
      </c>
      <c r="AA3772" s="5">
        <f ca="1">VLOOKUP(CONCATENATE($F3772," ",$G3772),AllocFactorMatrix,(AA$4+1),FALSE)*$E3774</f>
        <v>5.8305578635179263</v>
      </c>
      <c r="AB3772" s="5">
        <f ca="1">VLOOKUP(CONCATENATE($F3772," ",$G3772),AllocFactorMatrix,(AB$4+1),FALSE)*$E3774</f>
        <v>130.60249928848285</v>
      </c>
      <c r="AC3772" s="5">
        <f ca="1">VLOOKUP(CONCATENATE($F3772," ",$G3772),AllocFactorMatrix,(AC$4+1),FALSE)*$E3774</f>
        <v>26.937618831882993</v>
      </c>
    </row>
    <row r="3773" spans="4:29" hidden="1" outlineLevel="1">
      <c r="E3773" s="48"/>
      <c r="F3773" s="175" t="str">
        <f>F3774</f>
        <v>LABOR_M</v>
      </c>
      <c r="G3773" s="52" t="str">
        <f>$G$14</f>
        <v>CUSTOMER</v>
      </c>
      <c r="H3773" s="4">
        <f t="shared" ca="1" si="1839"/>
        <v>10715.89348564735</v>
      </c>
      <c r="I3773" s="5">
        <f ca="1">VLOOKUP(CONCATENATE($F3773," ",$G3773),AllocFactorMatrix,(I$4+1),FALSE)*$E3774</f>
        <v>8274.0661394435338</v>
      </c>
      <c r="J3773" s="5">
        <f ca="1">VLOOKUP(CONCATENATE($F3773," ",$G3773),AllocFactorMatrix,(J$4+1),FALSE)*$E3774</f>
        <v>1675.4247383270774</v>
      </c>
      <c r="K3773" s="5">
        <f ca="1">VLOOKUP(CONCATENATE($F3773," ",$G3773),AllocFactorMatrix,(K$4+1),FALSE)*$E3774</f>
        <v>42.824160385412235</v>
      </c>
      <c r="L3773" s="5">
        <f ca="1">VLOOKUP(CONCATENATE($F3773," ",$G3773),AllocFactorMatrix,(L$4+1),FALSE)*$E3774</f>
        <v>6.9045884910655442</v>
      </c>
      <c r="M3773" s="5">
        <f t="shared" ca="1" si="1842"/>
        <v>1725.1534872035552</v>
      </c>
      <c r="N3773" s="5">
        <f ca="1">VLOOKUP(CONCATENATE($F3773," ",$G3773),AllocFactorMatrix,(N$4+1),FALSE)*$E3774</f>
        <v>68.708517426749964</v>
      </c>
      <c r="O3773" s="5">
        <f ca="1">VLOOKUP(CONCATENATE($F3773," ",$G3773),AllocFactorMatrix,(O$4+1),FALSE)*$E3774</f>
        <v>16.594477157851266</v>
      </c>
      <c r="P3773" s="5">
        <f ca="1">VLOOKUP(CONCATENATE($F3773," ",$G3773),AllocFactorMatrix,(P$4+1),FALSE)*$E3774</f>
        <v>16.892547013932067</v>
      </c>
      <c r="Q3773" s="5">
        <f ca="1">VLOOKUP(CONCATENATE($F3773," ",$G3773),AllocFactorMatrix,(Q$4+1),FALSE)*$E3774</f>
        <v>2.0866246120204894</v>
      </c>
      <c r="R3773" s="5">
        <f t="shared" ca="1" si="1844"/>
        <v>104.2821662105538</v>
      </c>
      <c r="S3773" s="5">
        <f ca="1">VLOOKUP(CONCATENATE($F3773," ",$G3773),AllocFactorMatrix,(S$4+1),FALSE)*$E3774</f>
        <v>0.52218964444136073</v>
      </c>
      <c r="T3773" s="5">
        <f ca="1">VLOOKUP(CONCATENATE($F3773," ",$G3773),AllocFactorMatrix,(T$4+1),FALSE)*$E3774</f>
        <v>12.064269152306091</v>
      </c>
      <c r="U3773" s="5">
        <f ca="1">VLOOKUP(CONCATENATE($F3773," ",$G3773),AllocFactorMatrix,(U$4+1),FALSE)*$E3774</f>
        <v>28.376311932997655</v>
      </c>
      <c r="V3773" s="5">
        <f ca="1">VLOOKUP(CONCATENATE($F3773," ",$G3773),AllocFactorMatrix,(V$4+1),FALSE)*$E3774</f>
        <v>8.3557884290782667</v>
      </c>
      <c r="W3773" s="5">
        <f t="shared" ca="1" si="1845"/>
        <v>49.318559158823369</v>
      </c>
      <c r="X3773" s="5">
        <f ca="1">VLOOKUP(CONCATENATE($F3773," ",$G3773),AllocFactorMatrix,(X$4+1),FALSE)*$E3774</f>
        <v>15.224571170396114</v>
      </c>
      <c r="Y3773" s="5">
        <f ca="1">VLOOKUP(CONCATENATE($F3773," ",$G3773),AllocFactorMatrix,(Y$4+1),FALSE)*$E3774</f>
        <v>0.22742818037599663</v>
      </c>
      <c r="Z3773" s="5">
        <f t="shared" ca="1" si="1843"/>
        <v>15.451999350772111</v>
      </c>
      <c r="AA3773" s="5">
        <f ca="1">VLOOKUP(CONCATENATE($F3773," ",$G3773),AllocFactorMatrix,(AA$4+1),FALSE)*$E3774</f>
        <v>1.2394017909622492</v>
      </c>
      <c r="AB3773" s="5">
        <f ca="1">VLOOKUP(CONCATENATE($F3773," ",$G3773),AllocFactorMatrix,(AB$4+1),FALSE)*$E3774</f>
        <v>450.33099954238605</v>
      </c>
      <c r="AC3773" s="5">
        <f ca="1">VLOOKUP(CONCATENATE($F3773," ",$G3773),AllocFactorMatrix,(AC$4+1),FALSE)*$E3774</f>
        <v>96.050732946758259</v>
      </c>
    </row>
    <row r="3774" spans="4:29" collapsed="1">
      <c r="D3774" s="52" t="s">
        <v>294</v>
      </c>
      <c r="E3774" s="92">
        <v>95239</v>
      </c>
      <c r="F3774" s="93" t="s">
        <v>69</v>
      </c>
      <c r="G3774" s="52" t="str">
        <f>$G$15</f>
        <v>TOTAL</v>
      </c>
      <c r="H3774" s="4">
        <f t="shared" ca="1" si="1839"/>
        <v>95239.000000000029</v>
      </c>
      <c r="I3774" s="5">
        <f ca="1">VLOOKUP(CONCATENATE($F3774," ",$G3774),AllocFactorMatrix,(I$4+1),FALSE)*$E3774</f>
        <v>53028.773559887981</v>
      </c>
      <c r="J3774" s="5">
        <f ca="1">VLOOKUP(CONCATENATE($F3774," ",$G3774),AllocFactorMatrix,(J$4+1),FALSE)*$E3774</f>
        <v>12339.662808631008</v>
      </c>
      <c r="K3774" s="5">
        <f ca="1">VLOOKUP(CONCATENATE($F3774," ",$G3774),AllocFactorMatrix,(K$4+1),FALSE)*$E3774</f>
        <v>179.60414209688147</v>
      </c>
      <c r="L3774" s="5">
        <f ca="1">VLOOKUP(CONCATENATE($F3774," ",$G3774),AllocFactorMatrix,(L$4+1),FALSE)*$E3774</f>
        <v>21.854113246730407</v>
      </c>
      <c r="M3774" s="5">
        <f t="shared" ca="1" si="1842"/>
        <v>12541.12106397462</v>
      </c>
      <c r="N3774" s="5">
        <f ca="1">VLOOKUP(CONCATENATE($F3774," ",$G3774),AllocFactorMatrix,(N$4+1),FALSE)*$E3774</f>
        <v>6398.2535048674063</v>
      </c>
      <c r="O3774" s="5">
        <f ca="1">VLOOKUP(CONCATENATE($F3774," ",$G3774),AllocFactorMatrix,(O$4+1),FALSE)*$E3774</f>
        <v>1075.0301164775378</v>
      </c>
      <c r="P3774" s="5">
        <f ca="1">VLOOKUP(CONCATENATE($F3774," ",$G3774),AllocFactorMatrix,(P$4+1),FALSE)*$E3774</f>
        <v>186.95294301495287</v>
      </c>
      <c r="Q3774" s="5">
        <f ca="1">VLOOKUP(CONCATENATE($F3774," ",$G3774),AllocFactorMatrix,(Q$4+1),FALSE)*$E3774</f>
        <v>8.3201645414126446</v>
      </c>
      <c r="R3774" s="5">
        <f t="shared" ca="1" si="1844"/>
        <v>7668.5567289013106</v>
      </c>
      <c r="S3774" s="5">
        <f ca="1">VLOOKUP(CONCATENATE($F3774," ",$G3774),AllocFactorMatrix,(S$4+1),FALSE)*$E3774</f>
        <v>299.0356667817004</v>
      </c>
      <c r="T3774" s="5">
        <f ca="1">VLOOKUP(CONCATENATE($F3774," ",$G3774),AllocFactorMatrix,(T$4+1),FALSE)*$E3774</f>
        <v>3994.7739510359538</v>
      </c>
      <c r="U3774" s="5">
        <f ca="1">VLOOKUP(CONCATENATE($F3774," ",$G3774),AllocFactorMatrix,(U$4+1),FALSE)*$E3774</f>
        <v>12790.267865291853</v>
      </c>
      <c r="V3774" s="5">
        <f ca="1">VLOOKUP(CONCATENATE($F3774," ",$G3774),AllocFactorMatrix,(V$4+1),FALSE)*$E3774</f>
        <v>2281.6389549018877</v>
      </c>
      <c r="W3774" s="5">
        <f t="shared" ca="1" si="1845"/>
        <v>19365.716438011397</v>
      </c>
      <c r="X3774" s="5">
        <f ca="1">VLOOKUP(CONCATENATE($F3774," ",$G3774),AllocFactorMatrix,(X$4+1),FALSE)*$E3774</f>
        <v>1755.6977964234486</v>
      </c>
      <c r="Y3774" s="5">
        <f ca="1">VLOOKUP(CONCATENATE($F3774," ",$G3774),AllocFactorMatrix,(Y$4+1),FALSE)*$E3774</f>
        <v>32.682070383386417</v>
      </c>
      <c r="Z3774" s="5">
        <f t="shared" ca="1" si="1843"/>
        <v>1788.379866806835</v>
      </c>
      <c r="AA3774" s="5">
        <f ca="1">VLOOKUP(CONCATENATE($F3774," ",$G3774),AllocFactorMatrix,(AA$4+1),FALSE)*$E3774</f>
        <v>25.568295109456933</v>
      </c>
      <c r="AB3774" s="5">
        <f ca="1">VLOOKUP(CONCATENATE($F3774," ",$G3774),AllocFactorMatrix,(AB$4+1),FALSE)*$E3774</f>
        <v>677.90520685736999</v>
      </c>
      <c r="AC3774" s="5">
        <f ca="1">VLOOKUP(CONCATENATE($F3774," ",$G3774),AllocFactorMatrix,(AC$4+1),FALSE)*$E3774</f>
        <v>142.97884045103837</v>
      </c>
    </row>
    <row r="3775" spans="4:29" hidden="1" outlineLevel="1">
      <c r="E3775" s="48"/>
      <c r="F3775" s="175" t="str">
        <f>F3782</f>
        <v>LABOR_M</v>
      </c>
      <c r="G3775" s="52" t="str">
        <f>$G$8</f>
        <v>PRODUCTION</v>
      </c>
      <c r="H3775" s="4">
        <f t="shared" ca="1" si="1839"/>
        <v>-32631.463122565397</v>
      </c>
      <c r="I3775" s="5">
        <f ca="1">VLOOKUP(CONCATENATE($F3775," ",$G3775),AllocFactorMatrix,(I$4+1),FALSE)*$E3782</f>
        <v>-16785.167135906468</v>
      </c>
      <c r="J3775" s="5">
        <f ca="1">VLOOKUP(CONCATENATE($F3775," ",$G3775),AllocFactorMatrix,(J$4+1),FALSE)*$E3782</f>
        <v>-3914.303556705639</v>
      </c>
      <c r="K3775" s="5">
        <f ca="1">VLOOKUP(CONCATENATE($F3775," ",$G3775),AllocFactorMatrix,(K$4+1),FALSE)*$E3782</f>
        <v>-54.424319025507863</v>
      </c>
      <c r="L3775" s="5">
        <f ca="1">VLOOKUP(CONCATENATE($F3775," ",$G3775),AllocFactorMatrix,(L$4+1),FALSE)*$E3782</f>
        <v>-7.5798766774100663</v>
      </c>
      <c r="M3775" s="5">
        <f t="shared" ref="M3775:M3782" ca="1" si="1846">SUBTOTAL(9,J3775:L3775)</f>
        <v>-3976.307752408557</v>
      </c>
      <c r="N3775" s="5">
        <f ca="1">VLOOKUP(CONCATENATE($F3775," ",$G3775),AllocFactorMatrix,(N$4+1),FALSE)*$E3782</f>
        <v>-2329.8255630938825</v>
      </c>
      <c r="O3775" s="5">
        <f ca="1">VLOOKUP(CONCATENATE($F3775," ",$G3775),AllocFactorMatrix,(O$4+1),FALSE)*$E3782</f>
        <v>-417.48513636270235</v>
      </c>
      <c r="P3775" s="5">
        <f ca="1">VLOOKUP(CONCATENATE($F3775," ",$G3775),AllocFactorMatrix,(P$4+1),FALSE)*$E3782</f>
        <v>-84.66172529575222</v>
      </c>
      <c r="Q3775" s="5">
        <f ca="1">VLOOKUP(CONCATENATE($F3775," ",$G3775),AllocFactorMatrix,(Q$4+1),FALSE)*$E3782</f>
        <v>-3.2149907322139999</v>
      </c>
      <c r="R3775" s="5">
        <f ca="1">SUBTOTAL(9,N3775:Q3775)</f>
        <v>-2835.1874154845509</v>
      </c>
      <c r="S3775" s="5">
        <f ca="1">VLOOKUP(CONCATENATE($F3775," ",$G3775),AllocFactorMatrix,(S$4+1),FALSE)*$E3782</f>
        <v>-110.3339517794239</v>
      </c>
      <c r="T3775" s="5">
        <f ca="1">VLOOKUP(CONCATENATE($F3775," ",$G3775),AllocFactorMatrix,(T$4+1),FALSE)*$E3782</f>
        <v>-1489.5720613196067</v>
      </c>
      <c r="U3775" s="5">
        <f ca="1">VLOOKUP(CONCATENATE($F3775," ",$G3775),AllocFactorMatrix,(U$4+1),FALSE)*$E3782</f>
        <v>-5697.0151758796546</v>
      </c>
      <c r="V3775" s="5">
        <f ca="1">VLOOKUP(CONCATENATE($F3775," ",$G3775),AllocFactorMatrix,(V$4+1),FALSE)*$E3782</f>
        <v>-1032.0671371613203</v>
      </c>
      <c r="W3775" s="5">
        <f ca="1">SUBTOTAL(9,S3775:V3775)</f>
        <v>-8328.9883261400064</v>
      </c>
      <c r="X3775" s="5">
        <f ca="1">VLOOKUP(CONCATENATE($F3775," ",$G3775),AllocFactorMatrix,(X$4+1),FALSE)*$E3782</f>
        <v>-639.44302524744444</v>
      </c>
      <c r="Y3775" s="5">
        <f ca="1">VLOOKUP(CONCATENATE($F3775," ",$G3775),AllocFactorMatrix,(Y$4+1),FALSE)*$E3782</f>
        <v>-12.771317317292164</v>
      </c>
      <c r="Z3775" s="5">
        <f t="shared" ref="Z3775:Z3782" ca="1" si="1847">SUBTOTAL(9,X3775:Y3775)</f>
        <v>-652.21434256473663</v>
      </c>
      <c r="AA3775" s="5">
        <f ca="1">VLOOKUP(CONCATENATE($F3775," ",$G3775),AllocFactorMatrix,(AA$4+1),FALSE)*$E3782</f>
        <v>-8.4352879962049503</v>
      </c>
      <c r="AB3775" s="5">
        <f ca="1">VLOOKUP(CONCATENATE($F3775," ",$G3775),AllocFactorMatrix,(AB$4+1),FALSE)*$E3782</f>
        <v>-37.474352017451984</v>
      </c>
      <c r="AC3775" s="5">
        <f ca="1">VLOOKUP(CONCATENATE($F3775," ",$G3775),AllocFactorMatrix,(AC$4+1),FALSE)*$E3782</f>
        <v>-7.6885100474108814</v>
      </c>
    </row>
    <row r="3776" spans="4:29" hidden="1" outlineLevel="1">
      <c r="E3776" s="48"/>
      <c r="F3776" s="175" t="str">
        <f>F3782</f>
        <v>LABOR_M</v>
      </c>
      <c r="G3776" s="52" t="str">
        <f>$G$9</f>
        <v>BULKTRAN</v>
      </c>
      <c r="H3776" s="4">
        <f t="shared" ca="1" si="1839"/>
        <v>-5058.1348972801452</v>
      </c>
      <c r="I3776" s="5">
        <f ca="1">VLOOKUP(CONCATENATE($F3776," ",$G3776),AllocFactorMatrix,(I$4+1),FALSE)*$E3782</f>
        <v>-2601.833675919263</v>
      </c>
      <c r="J3776" s="5">
        <f ca="1">VLOOKUP(CONCATENATE($F3776," ",$G3776),AllocFactorMatrix,(J$4+1),FALSE)*$E3782</f>
        <v>-606.74801323968495</v>
      </c>
      <c r="K3776" s="5">
        <f ca="1">VLOOKUP(CONCATENATE($F3776," ",$G3776),AllocFactorMatrix,(K$4+1),FALSE)*$E3782</f>
        <v>-8.436199942664004</v>
      </c>
      <c r="L3776" s="5">
        <f ca="1">VLOOKUP(CONCATENATE($F3776," ",$G3776),AllocFactorMatrix,(L$4+1),FALSE)*$E3782</f>
        <v>-1.1749408414535578</v>
      </c>
      <c r="M3776" s="5">
        <f t="shared" ca="1" si="1846"/>
        <v>-616.35915402380249</v>
      </c>
      <c r="N3776" s="5">
        <f ca="1">VLOOKUP(CONCATENATE($F3776," ",$G3776),AllocFactorMatrix,(N$4+1),FALSE)*$E3782</f>
        <v>-361.14139108617468</v>
      </c>
      <c r="O3776" s="5">
        <f ca="1">VLOOKUP(CONCATENATE($F3776," ",$G3776),AllocFactorMatrix,(O$4+1),FALSE)*$E3782</f>
        <v>-64.713498423295064</v>
      </c>
      <c r="P3776" s="5">
        <f ca="1">VLOOKUP(CONCATENATE($F3776," ",$G3776),AllocFactorMatrix,(P$4+1),FALSE)*$E3782</f>
        <v>-13.12323709096143</v>
      </c>
      <c r="Q3776" s="5">
        <f ca="1">VLOOKUP(CONCATENATE($F3776," ",$G3776),AllocFactorMatrix,(Q$4+1),FALSE)*$E3782</f>
        <v>-0.49834899391312959</v>
      </c>
      <c r="R3776" s="5">
        <f t="shared" ref="R3776:R3782" ca="1" si="1848">SUBTOTAL(9,N3776:Q3776)</f>
        <v>-439.47647559434427</v>
      </c>
      <c r="S3776" s="5">
        <f ca="1">VLOOKUP(CONCATENATE($F3776," ",$G3776),AllocFactorMatrix,(S$4+1),FALSE)*$E3782</f>
        <v>-17.102635261990425</v>
      </c>
      <c r="T3776" s="5">
        <f ca="1">VLOOKUP(CONCATENATE($F3776," ",$G3776),AllocFactorMatrix,(T$4+1),FALSE)*$E3782</f>
        <v>-230.8954519469267</v>
      </c>
      <c r="U3776" s="5">
        <f ca="1">VLOOKUP(CONCATENATE($F3776," ",$G3776),AllocFactorMatrix,(U$4+1),FALSE)*$E3782</f>
        <v>-883.08241537365802</v>
      </c>
      <c r="V3776" s="5">
        <f ca="1">VLOOKUP(CONCATENATE($F3776," ",$G3776),AllocFactorMatrix,(V$4+1),FALSE)*$E3782</f>
        <v>-159.97856986074606</v>
      </c>
      <c r="W3776" s="5">
        <f t="shared" ref="W3776:W3782" ca="1" si="1849">SUBTOTAL(9,S3776:V3776)</f>
        <v>-1291.0590724433214</v>
      </c>
      <c r="X3776" s="5">
        <f ca="1">VLOOKUP(CONCATENATE($F3776," ",$G3776),AllocFactorMatrix,(X$4+1),FALSE)*$E3782</f>
        <v>-99.118726876510493</v>
      </c>
      <c r="Y3776" s="5">
        <f ca="1">VLOOKUP(CONCATENATE($F3776," ",$G3776),AllocFactorMatrix,(Y$4+1),FALSE)*$E3782</f>
        <v>-1.9796552046776588</v>
      </c>
      <c r="Z3776" s="5">
        <f t="shared" ca="1" si="1847"/>
        <v>-101.09838208118815</v>
      </c>
      <c r="AA3776" s="5">
        <f ca="1">VLOOKUP(CONCATENATE($F3776," ",$G3776),AllocFactorMatrix,(AA$4+1),FALSE)*$E3782</f>
        <v>-1.3075363621285936</v>
      </c>
      <c r="AB3776" s="5">
        <f ca="1">VLOOKUP(CONCATENATE($F3776," ",$G3776),AllocFactorMatrix,(AB$4+1),FALSE)*$E3782</f>
        <v>-5.8088209830026241</v>
      </c>
      <c r="AC3776" s="5">
        <f ca="1">VLOOKUP(CONCATENATE($F3776," ",$G3776),AllocFactorMatrix,(AC$4+1),FALSE)*$E3782</f>
        <v>-1.1917798730883435</v>
      </c>
    </row>
    <row r="3777" spans="4:29" hidden="1" outlineLevel="1">
      <c r="E3777" s="48"/>
      <c r="F3777" s="175" t="str">
        <f>F3782</f>
        <v>LABOR_M</v>
      </c>
      <c r="G3777" s="52" t="str">
        <f>$G$10</f>
        <v>SUBTRAN</v>
      </c>
      <c r="H3777" s="4">
        <f t="shared" ca="1" si="1839"/>
        <v>-1401.8075002679325</v>
      </c>
      <c r="I3777" s="5">
        <f ca="1">VLOOKUP(CONCATENATE($F3777," ",$G3777),AllocFactorMatrix,(I$4+1),FALSE)*$E3782</f>
        <v>-716.25825412420647</v>
      </c>
      <c r="J3777" s="5">
        <f ca="1">VLOOKUP(CONCATENATE($F3777," ",$G3777),AllocFactorMatrix,(J$4+1),FALSE)*$E3782</f>
        <v>-167.90303461987207</v>
      </c>
      <c r="K3777" s="5">
        <f ca="1">VLOOKUP(CONCATENATE($F3777," ",$G3777),AllocFactorMatrix,(K$4+1),FALSE)*$E3782</f>
        <v>-2.345540286393438</v>
      </c>
      <c r="L3777" s="5">
        <f ca="1">VLOOKUP(CONCATENATE($F3777," ",$G3777),AllocFactorMatrix,(L$4+1),FALSE)*$E3782</f>
        <v>-0.42453189386686252</v>
      </c>
      <c r="M3777" s="5">
        <f t="shared" ca="1" si="1846"/>
        <v>-170.67310680013236</v>
      </c>
      <c r="N3777" s="5">
        <f ca="1">VLOOKUP(CONCATENATE($F3777," ",$G3777),AllocFactorMatrix,(N$4+1),FALSE)*$E3782</f>
        <v>-97.035940895541799</v>
      </c>
      <c r="O3777" s="5">
        <f ca="1">VLOOKUP(CONCATENATE($F3777," ",$G3777),AllocFactorMatrix,(O$4+1),FALSE)*$E3782</f>
        <v>-17.436871068129662</v>
      </c>
      <c r="P3777" s="5">
        <f ca="1">VLOOKUP(CONCATENATE($F3777," ",$G3777),AllocFactorMatrix,(P$4+1),FALSE)*$E3782</f>
        <v>-4.5770442170909993</v>
      </c>
      <c r="Q3777" s="5">
        <f ca="1">VLOOKUP(CONCATENATE($F3777," ",$G3777),AllocFactorMatrix,(Q$4+1),FALSE)*$E3782</f>
        <v>0</v>
      </c>
      <c r="R3777" s="5">
        <f t="shared" ca="1" si="1848"/>
        <v>-119.04985618076246</v>
      </c>
      <c r="S3777" s="5">
        <f ca="1">VLOOKUP(CONCATENATE($F3777," ",$G3777),AllocFactorMatrix,(S$4+1),FALSE)*$E3782</f>
        <v>-4.3738207113082908</v>
      </c>
      <c r="T3777" s="5">
        <f ca="1">VLOOKUP(CONCATENATE($F3777," ",$G3777),AllocFactorMatrix,(T$4+1),FALSE)*$E3782</f>
        <v>-61.368945784290602</v>
      </c>
      <c r="U3777" s="5">
        <f ca="1">VLOOKUP(CONCATENATE($F3777," ",$G3777),AllocFactorMatrix,(U$4+1),FALSE)*$E3782</f>
        <v>-302.59624192940072</v>
      </c>
      <c r="V3777" s="5">
        <f ca="1">VLOOKUP(CONCATENATE($F3777," ",$G3777),AllocFactorMatrix,(V$4+1),FALSE)*$E3782</f>
        <v>0</v>
      </c>
      <c r="W3777" s="5">
        <f t="shared" ca="1" si="1849"/>
        <v>-368.33900842499963</v>
      </c>
      <c r="X3777" s="5">
        <f ca="1">VLOOKUP(CONCATENATE($F3777," ",$G3777),AllocFactorMatrix,(X$4+1),FALSE)*$E3782</f>
        <v>-26.599509038054041</v>
      </c>
      <c r="Y3777" s="5">
        <f ca="1">VLOOKUP(CONCATENATE($F3777," ",$G3777),AllocFactorMatrix,(Y$4+1),FALSE)*$E3782</f>
        <v>-0.53407869590810775</v>
      </c>
      <c r="Z3777" s="5">
        <f t="shared" ca="1" si="1847"/>
        <v>-27.133587733962148</v>
      </c>
      <c r="AA3777" s="5">
        <f ca="1">VLOOKUP(CONCATENATE($F3777," ",$G3777),AllocFactorMatrix,(AA$4+1),FALSE)*$E3782</f>
        <v>-0.35368700386833096</v>
      </c>
      <c r="AB3777" s="5">
        <f ca="1">VLOOKUP(CONCATENATE($F3777," ",$G3777),AllocFactorMatrix,(AB$4+1),FALSE)*$E3782</f>
        <v>0</v>
      </c>
      <c r="AC3777" s="5">
        <f ca="1">VLOOKUP(CONCATENATE($F3777," ",$G3777),AllocFactorMatrix,(AC$4+1),FALSE)*$E3782</f>
        <v>0</v>
      </c>
    </row>
    <row r="3778" spans="4:29" hidden="1" outlineLevel="1">
      <c r="E3778" s="48"/>
      <c r="F3778" s="175" t="str">
        <f>F3782</f>
        <v>LABOR_M</v>
      </c>
      <c r="G3778" s="52" t="str">
        <f>$G$11</f>
        <v>DISTPRI</v>
      </c>
      <c r="H3778" s="4">
        <f t="shared" ca="1" si="1839"/>
        <v>-11450.775604713926</v>
      </c>
      <c r="I3778" s="5">
        <f ca="1">VLOOKUP(CONCATENATE($F3778," ",$G3778),AllocFactorMatrix,(I$4+1),FALSE)*$E3782</f>
        <v>-7498.0488001368558</v>
      </c>
      <c r="J3778" s="5">
        <f ca="1">VLOOKUP(CONCATENATE($F3778," ",$G3778),AllocFactorMatrix,(J$4+1),FALSE)*$E3782</f>
        <v>-1754.8328179812395</v>
      </c>
      <c r="K3778" s="5">
        <f ca="1">VLOOKUP(CONCATENATE($F3778," ",$G3778),AllocFactorMatrix,(K$4+1),FALSE)*$E3782</f>
        <v>-24.511067624459919</v>
      </c>
      <c r="L3778" s="5">
        <f ca="1">VLOOKUP(CONCATENATE($F3778," ",$G3778),AllocFactorMatrix,(L$4+1),FALSE)*$E3782</f>
        <v>0</v>
      </c>
      <c r="M3778" s="5">
        <f t="shared" ca="1" si="1846"/>
        <v>-1779.3438856056994</v>
      </c>
      <c r="N3778" s="5">
        <f ca="1">VLOOKUP(CONCATENATE($F3778," ",$G3778),AllocFactorMatrix,(N$4+1),FALSE)*$E3782</f>
        <v>-1018.7148751703154</v>
      </c>
      <c r="O3778" s="5">
        <f ca="1">VLOOKUP(CONCATENATE($F3778," ",$G3778),AllocFactorMatrix,(O$4+1),FALSE)*$E3782</f>
        <v>-183.04186480288044</v>
      </c>
      <c r="P3778" s="5">
        <f ca="1">VLOOKUP(CONCATENATE($F3778," ",$G3778),AllocFactorMatrix,(P$4+1),FALSE)*$E3782</f>
        <v>0</v>
      </c>
      <c r="Q3778" s="5">
        <f ca="1">VLOOKUP(CONCATENATE($F3778," ",$G3778),AllocFactorMatrix,(Q$4+1),FALSE)*$E3782</f>
        <v>0</v>
      </c>
      <c r="R3778" s="5">
        <f t="shared" ca="1" si="1848"/>
        <v>-1201.7567399731959</v>
      </c>
      <c r="S3778" s="5">
        <f ca="1">VLOOKUP(CONCATENATE($F3778," ",$G3778),AllocFactorMatrix,(S$4+1),FALSE)*$E3782</f>
        <v>-46.062983076798723</v>
      </c>
      <c r="T3778" s="5">
        <f ca="1">VLOOKUP(CONCATENATE($F3778," ",$G3778),AllocFactorMatrix,(T$4+1),FALSE)*$E3782</f>
        <v>-636.95261077149735</v>
      </c>
      <c r="U3778" s="5">
        <f ca="1">VLOOKUP(CONCATENATE($F3778," ",$G3778),AllocFactorMatrix,(U$4+1),FALSE)*$E3782</f>
        <v>0</v>
      </c>
      <c r="V3778" s="5">
        <f ca="1">VLOOKUP(CONCATENATE($F3778," ",$G3778),AllocFactorMatrix,(V$4+1),FALSE)*$E3782</f>
        <v>0</v>
      </c>
      <c r="W3778" s="5">
        <f t="shared" ca="1" si="1849"/>
        <v>-683.01559384829602</v>
      </c>
      <c r="X3778" s="5">
        <f ca="1">VLOOKUP(CONCATENATE($F3778," ",$G3778),AllocFactorMatrix,(X$4+1),FALSE)*$E3782</f>
        <v>-279.32320112252518</v>
      </c>
      <c r="Y3778" s="5">
        <f ca="1">VLOOKUP(CONCATENATE($F3778," ",$G3778),AllocFactorMatrix,(Y$4+1),FALSE)*$E3782</f>
        <v>-5.6064571419125819</v>
      </c>
      <c r="Z3778" s="5">
        <f t="shared" ca="1" si="1847"/>
        <v>-284.92965826443776</v>
      </c>
      <c r="AA3778" s="5">
        <f ca="1">VLOOKUP(CONCATENATE($F3778," ",$G3778),AllocFactorMatrix,(AA$4+1),FALSE)*$E3782</f>
        <v>-3.6809268854391792</v>
      </c>
      <c r="AB3778" s="5">
        <f ca="1">VLOOKUP(CONCATENATE($F3778," ",$G3778),AllocFactorMatrix,(AB$4+1),FALSE)*$E3782</f>
        <v>0</v>
      </c>
      <c r="AC3778" s="5">
        <f ca="1">VLOOKUP(CONCATENATE($F3778," ",$G3778),AllocFactorMatrix,(AC$4+1),FALSE)*$E3782</f>
        <v>0</v>
      </c>
    </row>
    <row r="3779" spans="4:29" hidden="1" outlineLevel="1">
      <c r="E3779" s="48"/>
      <c r="F3779" s="175" t="str">
        <f>F3782</f>
        <v>LABOR_M</v>
      </c>
      <c r="G3779" s="52" t="str">
        <f>$G$12</f>
        <v>DISTSEC</v>
      </c>
      <c r="H3779" s="4">
        <f t="shared" ca="1" si="1839"/>
        <v>-4536.4886884680718</v>
      </c>
      <c r="I3779" s="5">
        <f ca="1">VLOOKUP(CONCATENATE($F3779," ",$G3779),AllocFactorMatrix,(I$4+1),FALSE)*$E3782</f>
        <v>-3366.5513194080518</v>
      </c>
      <c r="J3779" s="5">
        <f ca="1">VLOOKUP(CONCATENATE($F3779," ",$G3779),AllocFactorMatrix,(J$4+1),FALSE)*$E3782</f>
        <v>-678.84715388845439</v>
      </c>
      <c r="K3779" s="5">
        <f ca="1">VLOOKUP(CONCATENATE($F3779," ",$G3779),AllocFactorMatrix,(K$4+1),FALSE)*$E3782</f>
        <v>0</v>
      </c>
      <c r="L3779" s="5">
        <f ca="1">VLOOKUP(CONCATENATE($F3779," ",$G3779),AllocFactorMatrix,(L$4+1),FALSE)*$E3782</f>
        <v>0</v>
      </c>
      <c r="M3779" s="5">
        <f t="shared" ca="1" si="1846"/>
        <v>-678.84715388845439</v>
      </c>
      <c r="N3779" s="5">
        <f ca="1">VLOOKUP(CONCATENATE($F3779," ",$G3779),AllocFactorMatrix,(N$4+1),FALSE)*$E3782</f>
        <v>-339.31189311637218</v>
      </c>
      <c r="O3779" s="5">
        <f ca="1">VLOOKUP(CONCATENATE($F3779," ",$G3779),AllocFactorMatrix,(O$4+1),FALSE)*$E3782</f>
        <v>0</v>
      </c>
      <c r="P3779" s="5">
        <f ca="1">VLOOKUP(CONCATENATE($F3779," ",$G3779),AllocFactorMatrix,(P$4+1),FALSE)*$E3782</f>
        <v>0</v>
      </c>
      <c r="Q3779" s="5">
        <f ca="1">VLOOKUP(CONCATENATE($F3779," ",$G3779),AllocFactorMatrix,(Q$4+1),FALSE)*$E3782</f>
        <v>0</v>
      </c>
      <c r="R3779" s="5">
        <f t="shared" ca="1" si="1848"/>
        <v>-339.31189311637218</v>
      </c>
      <c r="S3779" s="5">
        <f ca="1">VLOOKUP(CONCATENATE($F3779," ",$G3779),AllocFactorMatrix,(S$4+1),FALSE)*$E3782</f>
        <v>-12.682684098495722</v>
      </c>
      <c r="T3779" s="5">
        <f ca="1">VLOOKUP(CONCATENATE($F3779," ",$G3779),AllocFactorMatrix,(T$4+1),FALSE)*$E3782</f>
        <v>0</v>
      </c>
      <c r="U3779" s="5">
        <f ca="1">VLOOKUP(CONCATENATE($F3779," ",$G3779),AllocFactorMatrix,(U$4+1),FALSE)*$E3782</f>
        <v>0</v>
      </c>
      <c r="V3779" s="5">
        <f ca="1">VLOOKUP(CONCATENATE($F3779," ",$G3779),AllocFactorMatrix,(V$4+1),FALSE)*$E3782</f>
        <v>0</v>
      </c>
      <c r="W3779" s="5">
        <f t="shared" ca="1" si="1849"/>
        <v>-12.682684098495722</v>
      </c>
      <c r="X3779" s="5">
        <f ca="1">VLOOKUP(CONCATENATE($F3779," ",$G3779),AllocFactorMatrix,(X$4+1),FALSE)*$E3782</f>
        <v>-95.847718029009712</v>
      </c>
      <c r="Y3779" s="5">
        <f ca="1">VLOOKUP(CONCATENATE($F3779," ",$G3779),AllocFactorMatrix,(Y$4+1),FALSE)*$E3782</f>
        <v>0</v>
      </c>
      <c r="Z3779" s="5">
        <f t="shared" ca="1" si="1847"/>
        <v>-95.847718029009712</v>
      </c>
      <c r="AA3779" s="5">
        <f ca="1">VLOOKUP(CONCATENATE($F3779," ",$G3779),AllocFactorMatrix,(AA$4+1),FALSE)*$E3782</f>
        <v>-1.1332623708834559</v>
      </c>
      <c r="AB3779" s="5">
        <f ca="1">VLOOKUP(CONCATENATE($F3779," ",$G3779),AllocFactorMatrix,(AB$4+1),FALSE)*$E3782</f>
        <v>-34.881487293946144</v>
      </c>
      <c r="AC3779" s="5">
        <f ca="1">VLOOKUP(CONCATENATE($F3779," ",$G3779),AllocFactorMatrix,(AC$4+1),FALSE)*$E3782</f>
        <v>-7.2331702628561443</v>
      </c>
    </row>
    <row r="3780" spans="4:29" hidden="1" outlineLevel="1">
      <c r="E3780" s="48"/>
      <c r="F3780" s="175" t="str">
        <f>F3782</f>
        <v>LABOR_M</v>
      </c>
      <c r="G3780" s="52" t="str">
        <f>$G$13</f>
        <v>ENERGY</v>
      </c>
      <c r="H3780" s="4">
        <f t="shared" ca="1" si="1839"/>
        <v>-13051.71627742185</v>
      </c>
      <c r="I3780" s="5">
        <f ca="1">VLOOKUP(CONCATENATE($F3780," ",$G3780),AllocFactorMatrix,(I$4+1),FALSE)*$E3782</f>
        <v>-5106.9565859084551</v>
      </c>
      <c r="J3780" s="5">
        <f ca="1">VLOOKUP(CONCATENATE($F3780," ",$G3780),AllocFactorMatrix,(J$4+1),FALSE)*$E3782</f>
        <v>-1473.3421576876024</v>
      </c>
      <c r="K3780" s="5">
        <f ca="1">VLOOKUP(CONCATENATE($F3780," ",$G3780),AllocFactorMatrix,(K$4+1),FALSE)*$E3782</f>
        <v>-20.53524490171657</v>
      </c>
      <c r="L3780" s="5">
        <f ca="1">VLOOKUP(CONCATENATE($F3780," ",$G3780),AllocFactorMatrix,(L$4+1),FALSE)*$E3782</f>
        <v>-2.8708098334069154</v>
      </c>
      <c r="M3780" s="5">
        <f t="shared" ca="1" si="1846"/>
        <v>-1496.7482124227258</v>
      </c>
      <c r="N3780" s="5">
        <f ca="1">VLOOKUP(CONCATENATE($F3780," ",$G3780),AllocFactorMatrix,(N$4+1),FALSE)*$E3782</f>
        <v>-955.94021868019865</v>
      </c>
      <c r="O3780" s="5">
        <f ca="1">VLOOKUP(CONCATENATE($F3780," ",$G3780),AllocFactorMatrix,(O$4+1),FALSE)*$E3782</f>
        <v>-170.48138950735486</v>
      </c>
      <c r="P3780" s="5">
        <f ca="1">VLOOKUP(CONCATENATE($F3780," ",$G3780),AllocFactorMatrix,(P$4+1),FALSE)*$E3782</f>
        <v>-34.716254194884606</v>
      </c>
      <c r="Q3780" s="5">
        <f ca="1">VLOOKUP(CONCATENATE($F3780," ",$G3780),AllocFactorMatrix,(Q$4+1),FALSE)*$E3782</f>
        <v>-1.3112446699666649</v>
      </c>
      <c r="R3780" s="5">
        <f t="shared" ca="1" si="1848"/>
        <v>-1162.449107052405</v>
      </c>
      <c r="S3780" s="5">
        <f ca="1">VLOOKUP(CONCATENATE($F3780," ",$G3780),AllocFactorMatrix,(S$4+1),FALSE)*$E3782</f>
        <v>-50.062606629675727</v>
      </c>
      <c r="T3780" s="5">
        <f ca="1">VLOOKUP(CONCATENATE($F3780," ",$G3780),AllocFactorMatrix,(T$4+1),FALSE)*$E3782</f>
        <v>-791.49932945574642</v>
      </c>
      <c r="U3780" s="5">
        <f ca="1">VLOOKUP(CONCATENATE($F3780," ",$G3780),AllocFactorMatrix,(U$4+1),FALSE)*$E3782</f>
        <v>-3404.1097952494692</v>
      </c>
      <c r="V3780" s="5">
        <f ca="1">VLOOKUP(CONCATENATE($F3780," ",$G3780),AllocFactorMatrix,(V$4+1),FALSE)*$E3782</f>
        <v>-640.3486075316838</v>
      </c>
      <c r="W3780" s="5">
        <f t="shared" ca="1" si="1849"/>
        <v>-4886.0203388665759</v>
      </c>
      <c r="X3780" s="5">
        <f ca="1">VLOOKUP(CONCATENATE($F3780," ",$G3780),AllocFactorMatrix,(X$4+1),FALSE)*$E3782</f>
        <v>-262.58730179175274</v>
      </c>
      <c r="Y3780" s="5">
        <f ca="1">VLOOKUP(CONCATENATE($F3780," ",$G3780),AllocFactorMatrix,(Y$4+1),FALSE)*$E3782</f>
        <v>-5.2687618303700736</v>
      </c>
      <c r="Z3780" s="5">
        <f t="shared" ca="1" si="1847"/>
        <v>-267.8560636221228</v>
      </c>
      <c r="AA3780" s="5">
        <f ca="1">VLOOKUP(CONCATENATE($F3780," ",$G3780),AllocFactorMatrix,(AA$4+1),FALSE)*$E3782</f>
        <v>-4.6997581459963262</v>
      </c>
      <c r="AB3780" s="5">
        <f ca="1">VLOOKUP(CONCATENATE($F3780," ",$G3780),AllocFactorMatrix,(AB$4+1),FALSE)*$E3782</f>
        <v>-105.27297289322915</v>
      </c>
      <c r="AC3780" s="5">
        <f ca="1">VLOOKUP(CONCATENATE($F3780," ",$G3780),AllocFactorMatrix,(AC$4+1),FALSE)*$E3782</f>
        <v>-21.713238510337085</v>
      </c>
    </row>
    <row r="3781" spans="4:29" hidden="1" outlineLevel="1">
      <c r="E3781" s="48"/>
      <c r="F3781" s="175" t="str">
        <f>F3782</f>
        <v>LABOR_M</v>
      </c>
      <c r="G3781" s="52" t="str">
        <f>$G$14</f>
        <v>CUSTOMER</v>
      </c>
      <c r="H3781" s="4">
        <f t="shared" ca="1" si="1839"/>
        <v>-8637.6139092827034</v>
      </c>
      <c r="I3781" s="5">
        <f ca="1">VLOOKUP(CONCATENATE($F3781," ",$G3781),AllocFactorMatrix,(I$4+1),FALSE)*$E3782</f>
        <v>-6669.3634896712601</v>
      </c>
      <c r="J3781" s="5">
        <f ca="1">VLOOKUP(CONCATENATE($F3781," ",$G3781),AllocFactorMatrix,(J$4+1),FALSE)*$E3782</f>
        <v>-1350.4867366508793</v>
      </c>
      <c r="K3781" s="5">
        <f ca="1">VLOOKUP(CONCATENATE($F3781," ",$G3781),AllocFactorMatrix,(K$4+1),FALSE)*$E3782</f>
        <v>-34.518686089389078</v>
      </c>
      <c r="L3781" s="5">
        <f ca="1">VLOOKUP(CONCATENATE($F3781," ",$G3781),AllocFactorMatrix,(L$4+1),FALSE)*$E3782</f>
        <v>-5.5654873453324765</v>
      </c>
      <c r="M3781" s="5">
        <f t="shared" ca="1" si="1846"/>
        <v>-1390.5709100856009</v>
      </c>
      <c r="N3781" s="5">
        <f ca="1">VLOOKUP(CONCATENATE($F3781," ",$G3781),AllocFactorMatrix,(N$4+1),FALSE)*$E3782</f>
        <v>-55.382936253181377</v>
      </c>
      <c r="O3781" s="5">
        <f ca="1">VLOOKUP(CONCATENATE($F3781," ",$G3781),AllocFactorMatrix,(O$4+1),FALSE)*$E3782</f>
        <v>-13.376083562972376</v>
      </c>
      <c r="P3781" s="5">
        <f ca="1">VLOOKUP(CONCATENATE($F3781," ",$G3781),AllocFactorMatrix,(P$4+1),FALSE)*$E3782</f>
        <v>-13.616344660963858</v>
      </c>
      <c r="Q3781" s="5">
        <f ca="1">VLOOKUP(CONCATENATE($F3781," ",$G3781),AllocFactorMatrix,(Q$4+1),FALSE)*$E3782</f>
        <v>-1.6819370028621567</v>
      </c>
      <c r="R3781" s="5">
        <f t="shared" ca="1" si="1848"/>
        <v>-84.05730147997977</v>
      </c>
      <c r="S3781" s="5">
        <f ca="1">VLOOKUP(CONCATENATE($F3781," ",$G3781),AllocFactorMatrix,(S$4+1),FALSE)*$E3782</f>
        <v>-0.42091427487136968</v>
      </c>
      <c r="T3781" s="5">
        <f ca="1">VLOOKUP(CONCATENATE($F3781," ",$G3781),AllocFactorMatrix,(T$4+1),FALSE)*$E3782</f>
        <v>-9.7244806674181152</v>
      </c>
      <c r="U3781" s="5">
        <f ca="1">VLOOKUP(CONCATENATE($F3781," ",$G3781),AllocFactorMatrix,(U$4+1),FALSE)*$E3782</f>
        <v>-22.872906209350834</v>
      </c>
      <c r="V3781" s="5">
        <f ca="1">VLOOKUP(CONCATENATE($F3781," ",$G3781),AllocFactorMatrix,(V$4+1),FALSE)*$E3782</f>
        <v>-6.7352362595520781</v>
      </c>
      <c r="W3781" s="5">
        <f t="shared" ca="1" si="1849"/>
        <v>-39.753537411192397</v>
      </c>
      <c r="X3781" s="5">
        <f ca="1">VLOOKUP(CONCATENATE($F3781," ",$G3781),AllocFactorMatrix,(X$4+1),FALSE)*$E3782</f>
        <v>-12.271862153203719</v>
      </c>
      <c r="Y3781" s="5">
        <f ca="1">VLOOKUP(CONCATENATE($F3781," ",$G3781),AllocFactorMatrix,(Y$4+1),FALSE)*$E3782</f>
        <v>-0.18331992724728849</v>
      </c>
      <c r="Z3781" s="5">
        <f t="shared" ca="1" si="1847"/>
        <v>-12.455182080451006</v>
      </c>
      <c r="AA3781" s="5">
        <f ca="1">VLOOKUP(CONCATENATE($F3781," ",$G3781),AllocFactorMatrix,(AA$4+1),FALSE)*$E3782</f>
        <v>-0.99902767446728713</v>
      </c>
      <c r="AB3781" s="5">
        <f ca="1">VLOOKUP(CONCATENATE($F3781," ",$G3781),AllocFactorMatrix,(AB$4+1),FALSE)*$E3782</f>
        <v>-362.9921583896292</v>
      </c>
      <c r="AC3781" s="5">
        <f ca="1">VLOOKUP(CONCATENATE($F3781," ",$G3781),AllocFactorMatrix,(AC$4+1),FALSE)*$E3782</f>
        <v>-77.422302490122092</v>
      </c>
    </row>
    <row r="3782" spans="4:29" collapsed="1">
      <c r="D3782" s="52" t="s">
        <v>296</v>
      </c>
      <c r="E3782" s="92">
        <v>-76768</v>
      </c>
      <c r="F3782" s="93" t="s">
        <v>69</v>
      </c>
      <c r="G3782" s="52" t="str">
        <f>$G$15</f>
        <v>TOTAL</v>
      </c>
      <c r="H3782" s="4">
        <f t="shared" ca="1" si="1839"/>
        <v>-76768.000000000029</v>
      </c>
      <c r="I3782" s="5">
        <f ca="1">VLOOKUP(CONCATENATE($F3782," ",$G3782),AllocFactorMatrix,(I$4+1),FALSE)*$E3782</f>
        <v>-42744.179261074569</v>
      </c>
      <c r="J3782" s="5">
        <f ca="1">VLOOKUP(CONCATENATE($F3782," ",$G3782),AllocFactorMatrix,(J$4+1),FALSE)*$E3782</f>
        <v>-9946.463470773373</v>
      </c>
      <c r="K3782" s="5">
        <f ca="1">VLOOKUP(CONCATENATE($F3782," ",$G3782),AllocFactorMatrix,(K$4+1),FALSE)*$E3782</f>
        <v>-144.7710578701309</v>
      </c>
      <c r="L3782" s="5">
        <f ca="1">VLOOKUP(CONCATENATE($F3782," ",$G3782),AllocFactorMatrix,(L$4+1),FALSE)*$E3782</f>
        <v>-17.615646591469879</v>
      </c>
      <c r="M3782" s="5">
        <f t="shared" ca="1" si="1846"/>
        <v>-10108.850175234975</v>
      </c>
      <c r="N3782" s="5">
        <f ca="1">VLOOKUP(CONCATENATE($F3782," ",$G3782),AllocFactorMatrix,(N$4+1),FALSE)*$E3782</f>
        <v>-5157.352818295667</v>
      </c>
      <c r="O3782" s="5">
        <f ca="1">VLOOKUP(CONCATENATE($F3782," ",$G3782),AllocFactorMatrix,(O$4+1),FALSE)*$E3782</f>
        <v>-866.53484372733465</v>
      </c>
      <c r="P3782" s="5">
        <f ca="1">VLOOKUP(CONCATENATE($F3782," ",$G3782),AllocFactorMatrix,(P$4+1),FALSE)*$E3782</f>
        <v>-150.6946054596531</v>
      </c>
      <c r="Q3782" s="5">
        <f ca="1">VLOOKUP(CONCATENATE($F3782," ",$G3782),AllocFactorMatrix,(Q$4+1),FALSE)*$E3782</f>
        <v>-6.7065213989559522</v>
      </c>
      <c r="R3782" s="5">
        <f t="shared" ca="1" si="1848"/>
        <v>-6181.2887888816113</v>
      </c>
      <c r="S3782" s="5">
        <f ca="1">VLOOKUP(CONCATENATE($F3782," ",$G3782),AllocFactorMatrix,(S$4+1),FALSE)*$E3782</f>
        <v>-241.03959583256415</v>
      </c>
      <c r="T3782" s="5">
        <f ca="1">VLOOKUP(CONCATENATE($F3782," ",$G3782),AllocFactorMatrix,(T$4+1),FALSE)*$E3782</f>
        <v>-3220.0128799454856</v>
      </c>
      <c r="U3782" s="5">
        <f ca="1">VLOOKUP(CONCATENATE($F3782," ",$G3782),AllocFactorMatrix,(U$4+1),FALSE)*$E3782</f>
        <v>-10309.676534641532</v>
      </c>
      <c r="V3782" s="5">
        <f ca="1">VLOOKUP(CONCATENATE($F3782," ",$G3782),AllocFactorMatrix,(V$4+1),FALSE)*$E3782</f>
        <v>-1839.1295508133023</v>
      </c>
      <c r="W3782" s="5">
        <f t="shared" ca="1" si="1849"/>
        <v>-15609.858561232884</v>
      </c>
      <c r="X3782" s="5">
        <f ca="1">VLOOKUP(CONCATENATE($F3782," ",$G3782),AllocFactorMatrix,(X$4+1),FALSE)*$E3782</f>
        <v>-1415.1913442585003</v>
      </c>
      <c r="Y3782" s="5">
        <f ca="1">VLOOKUP(CONCATENATE($F3782," ",$G3782),AllocFactorMatrix,(Y$4+1),FALSE)*$E3782</f>
        <v>-26.343590117407874</v>
      </c>
      <c r="Z3782" s="5">
        <f t="shared" ca="1" si="1847"/>
        <v>-1441.5349343759083</v>
      </c>
      <c r="AA3782" s="5">
        <f ca="1">VLOOKUP(CONCATENATE($F3782," ",$G3782),AllocFactorMatrix,(AA$4+1),FALSE)*$E3782</f>
        <v>-20.609486438988124</v>
      </c>
      <c r="AB3782" s="5">
        <f ca="1">VLOOKUP(CONCATENATE($F3782," ",$G3782),AllocFactorMatrix,(AB$4+1),FALSE)*$E3782</f>
        <v>-546.42979157725904</v>
      </c>
      <c r="AC3782" s="5">
        <f ca="1">VLOOKUP(CONCATENATE($F3782," ",$G3782),AllocFactorMatrix,(AC$4+1),FALSE)*$E3782</f>
        <v>-115.24900118381456</v>
      </c>
    </row>
    <row r="3783" spans="4:29" hidden="1" outlineLevel="1">
      <c r="E3783" s="48"/>
      <c r="F3783" s="175" t="str">
        <f>F3790</f>
        <v>LABOR_M</v>
      </c>
      <c r="G3783" s="52" t="str">
        <f>$G$8</f>
        <v>PRODUCTION</v>
      </c>
      <c r="H3783" s="4">
        <f t="shared" ca="1" si="1839"/>
        <v>202.33139389252204</v>
      </c>
      <c r="I3783" s="5">
        <f ca="1">VLOOKUP(CONCATENATE($F3783," ",$G3783),AllocFactorMatrix,(I$4+1),FALSE)*$E3790</f>
        <v>104.07643232455554</v>
      </c>
      <c r="J3783" s="5">
        <f ca="1">VLOOKUP(CONCATENATE($F3783," ",$G3783),AllocFactorMatrix,(J$4+1),FALSE)*$E3790</f>
        <v>24.270640019173147</v>
      </c>
      <c r="K3783" s="5">
        <f ca="1">VLOOKUP(CONCATENATE($F3783," ",$G3783),AllocFactorMatrix,(K$4+1),FALSE)*$E3790</f>
        <v>0.33745800146078764</v>
      </c>
      <c r="L3783" s="5">
        <f ca="1">VLOOKUP(CONCATENATE($F3783," ",$G3783),AllocFactorMatrix,(L$4+1),FALSE)*$E3790</f>
        <v>4.699902691808034E-2</v>
      </c>
      <c r="M3783" s="5">
        <f t="shared" ref="M3783:M3790" ca="1" si="1850">SUBTOTAL(9,J3783:L3783)</f>
        <v>24.655097047552015</v>
      </c>
      <c r="N3783" s="5">
        <f ca="1">VLOOKUP(CONCATENATE($F3783," ",$G3783),AllocFactorMatrix,(N$4+1),FALSE)*$E3790</f>
        <v>14.446083889546271</v>
      </c>
      <c r="O3783" s="5">
        <f ca="1">VLOOKUP(CONCATENATE($F3783," ",$G3783),AllocFactorMatrix,(O$4+1),FALSE)*$E3790</f>
        <v>2.588616675029261</v>
      </c>
      <c r="P3783" s="5">
        <f ca="1">VLOOKUP(CONCATENATE($F3783," ",$G3783),AllocFactorMatrix,(P$4+1),FALSE)*$E3790</f>
        <v>0.5249450453415232</v>
      </c>
      <c r="Q3783" s="5">
        <f ca="1">VLOOKUP(CONCATENATE($F3783," ",$G3783),AllocFactorMatrix,(Q$4+1),FALSE)*$E3790</f>
        <v>1.9934550705161837E-2</v>
      </c>
      <c r="R3783" s="5">
        <f ca="1">SUBTOTAL(9,N3783:Q3783)</f>
        <v>17.579580160622218</v>
      </c>
      <c r="S3783" s="5">
        <f ca="1">VLOOKUP(CONCATENATE($F3783," ",$G3783),AllocFactorMatrix,(S$4+1),FALSE)*$E3790</f>
        <v>0.68412569100413945</v>
      </c>
      <c r="T3783" s="5">
        <f ca="1">VLOOKUP(CONCATENATE($F3783," ",$G3783),AllocFactorMatrix,(T$4+1),FALSE)*$E3790</f>
        <v>9.2360918766690911</v>
      </c>
      <c r="U3783" s="5">
        <f ca="1">VLOOKUP(CONCATENATE($F3783," ",$G3783),AllocFactorMatrix,(U$4+1),FALSE)*$E3790</f>
        <v>35.324343785414698</v>
      </c>
      <c r="V3783" s="5">
        <f ca="1">VLOOKUP(CONCATENATE($F3783," ",$G3783),AllocFactorMatrix,(V$4+1),FALSE)*$E3790</f>
        <v>6.3993324990723801</v>
      </c>
      <c r="W3783" s="5">
        <f ca="1">SUBTOTAL(9,S3783:V3783)</f>
        <v>51.643893852160311</v>
      </c>
      <c r="X3783" s="5">
        <f ca="1">VLOOKUP(CONCATENATE($F3783," ",$G3783),AllocFactorMatrix,(X$4+1),FALSE)*$E3790</f>
        <v>3.9648666113196067</v>
      </c>
      <c r="Y3783" s="5">
        <f ca="1">VLOOKUP(CONCATENATE($F3783," ",$G3783),AllocFactorMatrix,(Y$4+1),FALSE)*$E3790</f>
        <v>7.9188555687670262E-2</v>
      </c>
      <c r="Z3783" s="5">
        <f t="shared" ref="Z3783:Z3790" ca="1" si="1851">SUBTOTAL(9,X3783:Y3783)</f>
        <v>4.0440551670072766</v>
      </c>
      <c r="AA3783" s="5">
        <f ca="1">VLOOKUP(CONCATENATE($F3783," ",$G3783),AllocFactorMatrix,(AA$4+1),FALSE)*$E3790</f>
        <v>5.2303004978552996E-2</v>
      </c>
      <c r="AB3783" s="5">
        <f ca="1">VLOOKUP(CONCATENATE($F3783," ",$G3783),AllocFactorMatrix,(AB$4+1),FALSE)*$E3790</f>
        <v>0.23235972749462205</v>
      </c>
      <c r="AC3783" s="5">
        <f ca="1">VLOOKUP(CONCATENATE($F3783," ",$G3783),AllocFactorMatrix,(AC$4+1),FALSE)*$E3790</f>
        <v>4.7672608151411777E-2</v>
      </c>
    </row>
    <row r="3784" spans="4:29" hidden="1" outlineLevel="1">
      <c r="E3784" s="48"/>
      <c r="F3784" s="175" t="str">
        <f>F3790</f>
        <v>LABOR_M</v>
      </c>
      <c r="G3784" s="52" t="str">
        <f>$G$9</f>
        <v>BULKTRAN</v>
      </c>
      <c r="H3784" s="4">
        <f t="shared" ca="1" si="1839"/>
        <v>31.3629664848029</v>
      </c>
      <c r="I3784" s="5">
        <f ca="1">VLOOKUP(CONCATENATE($F3784," ",$G3784),AllocFactorMatrix,(I$4+1),FALSE)*$E3790</f>
        <v>16.132670249812019</v>
      </c>
      <c r="J3784" s="5">
        <f ca="1">VLOOKUP(CONCATENATE($F3784," ",$G3784),AllocFactorMatrix,(J$4+1),FALSE)*$E3790</f>
        <v>3.7621411825511939</v>
      </c>
      <c r="K3784" s="5">
        <f ca="1">VLOOKUP(CONCATENATE($F3784," ",$G3784),AllocFactorMatrix,(K$4+1),FALSE)*$E3790</f>
        <v>5.2308659502762422E-2</v>
      </c>
      <c r="L3784" s="5">
        <f ca="1">VLOOKUP(CONCATENATE($F3784," ",$G3784),AllocFactorMatrix,(L$4+1),FALSE)*$E3790</f>
        <v>7.285220932314161E-3</v>
      </c>
      <c r="M3784" s="5">
        <f t="shared" ca="1" si="1850"/>
        <v>3.8217350629862703</v>
      </c>
      <c r="N3784" s="5">
        <f ca="1">VLOOKUP(CONCATENATE($F3784," ",$G3784),AllocFactorMatrix,(N$4+1),FALSE)*$E3790</f>
        <v>2.2392572706989782</v>
      </c>
      <c r="O3784" s="5">
        <f ca="1">VLOOKUP(CONCATENATE($F3784," ",$G3784),AllocFactorMatrix,(O$4+1),FALSE)*$E3790</f>
        <v>0.40125606046123968</v>
      </c>
      <c r="P3784" s="5">
        <f ca="1">VLOOKUP(CONCATENATE($F3784," ",$G3784),AllocFactorMatrix,(P$4+1),FALSE)*$E3790</f>
        <v>8.137063431765372E-2</v>
      </c>
      <c r="Q3784" s="5">
        <f ca="1">VLOOKUP(CONCATENATE($F3784," ",$G3784),AllocFactorMatrix,(Q$4+1),FALSE)*$E3790</f>
        <v>3.0900130406243446E-3</v>
      </c>
      <c r="R3784" s="5">
        <f t="shared" ref="R3784:R3790" ca="1" si="1852">SUBTOTAL(9,N3784:Q3784)</f>
        <v>2.7249739785184959</v>
      </c>
      <c r="S3784" s="5">
        <f ca="1">VLOOKUP(CONCATENATE($F3784," ",$G3784),AllocFactorMatrix,(S$4+1),FALSE)*$E3790</f>
        <v>0.10604489350650587</v>
      </c>
      <c r="T3784" s="5">
        <f ca="1">VLOOKUP(CONCATENATE($F3784," ",$G3784),AllocFactorMatrix,(T$4+1),FALSE)*$E3790</f>
        <v>1.4316672979201894</v>
      </c>
      <c r="U3784" s="5">
        <f ca="1">VLOOKUP(CONCATENATE($F3784," ",$G3784),AllocFactorMatrix,(U$4+1),FALSE)*$E3790</f>
        <v>5.4755527005765581</v>
      </c>
      <c r="V3784" s="5">
        <f ca="1">VLOOKUP(CONCATENATE($F3784," ",$G3784),AllocFactorMatrix,(V$4+1),FALSE)*$E3790</f>
        <v>0.99194715576431747</v>
      </c>
      <c r="W3784" s="5">
        <f t="shared" ref="W3784:W3790" ca="1" si="1853">SUBTOTAL(9,S3784:V3784)</f>
        <v>8.0052120477675697</v>
      </c>
      <c r="X3784" s="5">
        <f ca="1">VLOOKUP(CONCATENATE($F3784," ",$G3784),AllocFactorMatrix,(X$4+1),FALSE)*$E3790</f>
        <v>0.61458568665614577</v>
      </c>
      <c r="Y3784" s="5">
        <f ca="1">VLOOKUP(CONCATENATE($F3784," ",$G3784),AllocFactorMatrix,(Y$4+1),FALSE)*$E3790</f>
        <v>1.2274852509203907E-2</v>
      </c>
      <c r="Z3784" s="5">
        <f t="shared" ca="1" si="1851"/>
        <v>0.62686053916534967</v>
      </c>
      <c r="AA3784" s="5">
        <f ca="1">VLOOKUP(CONCATENATE($F3784," ",$G3784),AllocFactorMatrix,(AA$4+1),FALSE)*$E3790</f>
        <v>8.1073794858953028E-3</v>
      </c>
      <c r="AB3784" s="5">
        <f ca="1">VLOOKUP(CONCATENATE($F3784," ",$G3784),AllocFactorMatrix,(AB$4+1),FALSE)*$E3790</f>
        <v>3.6017595715783252E-2</v>
      </c>
      <c r="AC3784" s="5">
        <f ca="1">VLOOKUP(CONCATENATE($F3784," ",$G3784),AllocFactorMatrix,(AC$4+1),FALSE)*$E3790</f>
        <v>7.3896313514752437E-3</v>
      </c>
    </row>
    <row r="3785" spans="4:29" hidden="1" outlineLevel="1">
      <c r="E3785" s="48"/>
      <c r="F3785" s="175" t="str">
        <f>F3790</f>
        <v>LABOR_M</v>
      </c>
      <c r="G3785" s="52" t="str">
        <f>$G$10</f>
        <v>SUBTRAN</v>
      </c>
      <c r="H3785" s="4">
        <f t="shared" ca="1" si="1839"/>
        <v>8.6919076975762781</v>
      </c>
      <c r="I3785" s="5">
        <f ca="1">VLOOKUP(CONCATENATE($F3785," ",$G3785),AllocFactorMatrix,(I$4+1),FALSE)*$E3790</f>
        <v>4.4411594539798127</v>
      </c>
      <c r="J3785" s="5">
        <f ca="1">VLOOKUP(CONCATENATE($F3785," ",$G3785),AllocFactorMatrix,(J$4+1),FALSE)*$E3790</f>
        <v>1.0410828011548967</v>
      </c>
      <c r="K3785" s="5">
        <f ca="1">VLOOKUP(CONCATENATE($F3785," ",$G3785),AllocFactorMatrix,(K$4+1),FALSE)*$E3790</f>
        <v>1.4543523034640429E-2</v>
      </c>
      <c r="L3785" s="5">
        <f ca="1">VLOOKUP(CONCATENATE($F3785," ",$G3785),AllocFactorMatrix,(L$4+1),FALSE)*$E3790</f>
        <v>2.6323100964024929E-3</v>
      </c>
      <c r="M3785" s="5">
        <f t="shared" ca="1" si="1850"/>
        <v>1.0582586342859397</v>
      </c>
      <c r="N3785" s="5">
        <f ca="1">VLOOKUP(CONCATENATE($F3785," ",$G3785),AllocFactorMatrix,(N$4+1),FALSE)*$E3790</f>
        <v>0.60167137174705476</v>
      </c>
      <c r="O3785" s="5">
        <f ca="1">VLOOKUP(CONCATENATE($F3785," ",$G3785),AllocFactorMatrix,(O$4+1),FALSE)*$E3790</f>
        <v>0.1081173226921337</v>
      </c>
      <c r="P3785" s="5">
        <f ca="1">VLOOKUP(CONCATENATE($F3785," ",$G3785),AllocFactorMatrix,(P$4+1),FALSE)*$E3790</f>
        <v>2.8379963622021095E-2</v>
      </c>
      <c r="Q3785" s="5">
        <f ca="1">VLOOKUP(CONCATENATE($F3785," ",$G3785),AllocFactorMatrix,(Q$4+1),FALSE)*$E3790</f>
        <v>0</v>
      </c>
      <c r="R3785" s="5">
        <f t="shared" ca="1" si="1852"/>
        <v>0.73816865806120957</v>
      </c>
      <c r="S3785" s="5">
        <f ca="1">VLOOKUP(CONCATENATE($F3785," ",$G3785),AllocFactorMatrix,(S$4+1),FALSE)*$E3790</f>
        <v>2.7119876232059536E-2</v>
      </c>
      <c r="T3785" s="5">
        <f ca="1">VLOOKUP(CONCATENATE($F3785," ",$G3785),AllocFactorMatrix,(T$4+1),FALSE)*$E3790</f>
        <v>0.38051816112602027</v>
      </c>
      <c r="U3785" s="5">
        <f ca="1">VLOOKUP(CONCATENATE($F3785," ",$G3785),AllocFactorMatrix,(U$4+1),FALSE)*$E3790</f>
        <v>1.8762480611504109</v>
      </c>
      <c r="V3785" s="5">
        <f ca="1">VLOOKUP(CONCATENATE($F3785," ",$G3785),AllocFactorMatrix,(V$4+1),FALSE)*$E3790</f>
        <v>0</v>
      </c>
      <c r="W3785" s="5">
        <f t="shared" ca="1" si="1853"/>
        <v>2.2838860985084906</v>
      </c>
      <c r="X3785" s="5">
        <f ca="1">VLOOKUP(CONCATENATE($F3785," ",$G3785),AllocFactorMatrix,(X$4+1),FALSE)*$E3790</f>
        <v>0.16493026133432839</v>
      </c>
      <c r="Y3785" s="5">
        <f ca="1">VLOOKUP(CONCATENATE($F3785," ",$G3785),AllocFactorMatrix,(Y$4+1),FALSE)*$E3790</f>
        <v>3.3115550652909977E-3</v>
      </c>
      <c r="Z3785" s="5">
        <f t="shared" ca="1" si="1851"/>
        <v>0.16824181639961938</v>
      </c>
      <c r="AA3785" s="5">
        <f ca="1">VLOOKUP(CONCATENATE($F3785," ",$G3785),AllocFactorMatrix,(AA$4+1),FALSE)*$E3790</f>
        <v>2.1930363412010932E-3</v>
      </c>
      <c r="AB3785" s="5">
        <f ca="1">VLOOKUP(CONCATENATE($F3785," ",$G3785),AllocFactorMatrix,(AB$4+1),FALSE)*$E3790</f>
        <v>0</v>
      </c>
      <c r="AC3785" s="5">
        <f ca="1">VLOOKUP(CONCATENATE($F3785," ",$G3785),AllocFactorMatrix,(AC$4+1),FALSE)*$E3790</f>
        <v>0</v>
      </c>
    </row>
    <row r="3786" spans="4:29" hidden="1" outlineLevel="1">
      <c r="E3786" s="48"/>
      <c r="F3786" s="175" t="str">
        <f>F3790</f>
        <v>LABOR_M</v>
      </c>
      <c r="G3786" s="52" t="str">
        <f>$G$11</f>
        <v>DISTPRI</v>
      </c>
      <c r="H3786" s="4">
        <f t="shared" ca="1" si="1839"/>
        <v>71.00053652360134</v>
      </c>
      <c r="I3786" s="5">
        <f ca="1">VLOOKUP(CONCATENATE($F3786," ",$G3786),AllocFactorMatrix,(I$4+1),FALSE)*$E3790</f>
        <v>46.491653147993219</v>
      </c>
      <c r="J3786" s="5">
        <f ca="1">VLOOKUP(CONCATENATE($F3786," ",$G3786),AllocFactorMatrix,(J$4+1),FALSE)*$E3790</f>
        <v>10.880841253635239</v>
      </c>
      <c r="K3786" s="5">
        <f ca="1">VLOOKUP(CONCATENATE($F3786," ",$G3786),AllocFactorMatrix,(K$4+1),FALSE)*$E3790</f>
        <v>0.15198087991406475</v>
      </c>
      <c r="L3786" s="5">
        <f ca="1">VLOOKUP(CONCATENATE($F3786," ",$G3786),AllocFactorMatrix,(L$4+1),FALSE)*$E3790</f>
        <v>0</v>
      </c>
      <c r="M3786" s="5">
        <f t="shared" ca="1" si="1850"/>
        <v>11.032822133549304</v>
      </c>
      <c r="N3786" s="5">
        <f ca="1">VLOOKUP(CONCATENATE($F3786," ",$G3786),AllocFactorMatrix,(N$4+1),FALSE)*$E3790</f>
        <v>6.3165417958142731</v>
      </c>
      <c r="O3786" s="5">
        <f ca="1">VLOOKUP(CONCATENATE($F3786," ",$G3786),AllocFactorMatrix,(O$4+1),FALSE)*$E3790</f>
        <v>1.1349511208598777</v>
      </c>
      <c r="P3786" s="5">
        <f ca="1">VLOOKUP(CONCATENATE($F3786," ",$G3786),AllocFactorMatrix,(P$4+1),FALSE)*$E3790</f>
        <v>0</v>
      </c>
      <c r="Q3786" s="5">
        <f ca="1">VLOOKUP(CONCATENATE($F3786," ",$G3786),AllocFactorMatrix,(Q$4+1),FALSE)*$E3790</f>
        <v>0</v>
      </c>
      <c r="R3786" s="5">
        <f t="shared" ca="1" si="1852"/>
        <v>7.4514929166741508</v>
      </c>
      <c r="S3786" s="5">
        <f ca="1">VLOOKUP(CONCATENATE($F3786," ",$G3786),AllocFactorMatrix,(S$4+1),FALSE)*$E3790</f>
        <v>0.28561353616814544</v>
      </c>
      <c r="T3786" s="5">
        <f ca="1">VLOOKUP(CONCATENATE($F3786," ",$G3786),AllocFactorMatrix,(T$4+1),FALSE)*$E3790</f>
        <v>3.949424795842444</v>
      </c>
      <c r="U3786" s="5">
        <f ca="1">VLOOKUP(CONCATENATE($F3786," ",$G3786),AllocFactorMatrix,(U$4+1),FALSE)*$E3790</f>
        <v>0</v>
      </c>
      <c r="V3786" s="5">
        <f ca="1">VLOOKUP(CONCATENATE($F3786," ",$G3786),AllocFactorMatrix,(V$4+1),FALSE)*$E3790</f>
        <v>0</v>
      </c>
      <c r="W3786" s="5">
        <f t="shared" ca="1" si="1853"/>
        <v>4.2350383320105891</v>
      </c>
      <c r="X3786" s="5">
        <f ca="1">VLOOKUP(CONCATENATE($F3786," ",$G3786),AllocFactorMatrix,(X$4+1),FALSE)*$E3790</f>
        <v>1.7319435667768079</v>
      </c>
      <c r="Y3786" s="5">
        <f ca="1">VLOOKUP(CONCATENATE($F3786," ",$G3786),AllocFactorMatrix,(Y$4+1),FALSE)*$E3790</f>
        <v>3.476283867692774E-2</v>
      </c>
      <c r="Z3786" s="5">
        <f t="shared" ca="1" si="1851"/>
        <v>1.7667064054537356</v>
      </c>
      <c r="AA3786" s="5">
        <f ca="1">VLOOKUP(CONCATENATE($F3786," ",$G3786),AllocFactorMatrix,(AA$4+1),FALSE)*$E3790</f>
        <v>2.2823587920345056E-2</v>
      </c>
      <c r="AB3786" s="5">
        <f ca="1">VLOOKUP(CONCATENATE($F3786," ",$G3786),AllocFactorMatrix,(AB$4+1),FALSE)*$E3790</f>
        <v>0</v>
      </c>
      <c r="AC3786" s="5">
        <f ca="1">VLOOKUP(CONCATENATE($F3786," ",$G3786),AllocFactorMatrix,(AC$4+1),FALSE)*$E3790</f>
        <v>0</v>
      </c>
    </row>
    <row r="3787" spans="4:29" hidden="1" outlineLevel="1">
      <c r="E3787" s="48"/>
      <c r="F3787" s="175" t="str">
        <f>F3790</f>
        <v>LABOR_M</v>
      </c>
      <c r="G3787" s="52" t="str">
        <f>$G$12</f>
        <v>DISTSEC</v>
      </c>
      <c r="H3787" s="4">
        <f t="shared" ca="1" si="1839"/>
        <v>28.128499058342044</v>
      </c>
      <c r="I3787" s="5">
        <f ca="1">VLOOKUP(CONCATENATE($F3787," ",$G3787),AllocFactorMatrix,(I$4+1),FALSE)*$E3790</f>
        <v>20.874302157646841</v>
      </c>
      <c r="J3787" s="5">
        <f ca="1">VLOOKUP(CONCATENATE($F3787," ",$G3787),AllocFactorMatrix,(J$4+1),FALSE)*$E3790</f>
        <v>4.209191919170804</v>
      </c>
      <c r="K3787" s="5">
        <f ca="1">VLOOKUP(CONCATENATE($F3787," ",$G3787),AllocFactorMatrix,(K$4+1),FALSE)*$E3790</f>
        <v>0</v>
      </c>
      <c r="L3787" s="5">
        <f ca="1">VLOOKUP(CONCATENATE($F3787," ",$G3787),AllocFactorMatrix,(L$4+1),FALSE)*$E3790</f>
        <v>0</v>
      </c>
      <c r="M3787" s="5">
        <f t="shared" ca="1" si="1850"/>
        <v>4.209191919170804</v>
      </c>
      <c r="N3787" s="5">
        <f ca="1">VLOOKUP(CONCATENATE($F3787," ",$G3787),AllocFactorMatrix,(N$4+1),FALSE)*$E3790</f>
        <v>2.1039034639875096</v>
      </c>
      <c r="O3787" s="5">
        <f ca="1">VLOOKUP(CONCATENATE($F3787," ",$G3787),AllocFactorMatrix,(O$4+1),FALSE)*$E3790</f>
        <v>0</v>
      </c>
      <c r="P3787" s="5">
        <f ca="1">VLOOKUP(CONCATENATE($F3787," ",$G3787),AllocFactorMatrix,(P$4+1),FALSE)*$E3790</f>
        <v>0</v>
      </c>
      <c r="Q3787" s="5">
        <f ca="1">VLOOKUP(CONCATENATE($F3787," ",$G3787),AllocFactorMatrix,(Q$4+1),FALSE)*$E3790</f>
        <v>0</v>
      </c>
      <c r="R3787" s="5">
        <f t="shared" ca="1" si="1852"/>
        <v>2.1039034639875096</v>
      </c>
      <c r="S3787" s="5">
        <f ca="1">VLOOKUP(CONCATENATE($F3787," ",$G3787),AllocFactorMatrix,(S$4+1),FALSE)*$E3790</f>
        <v>7.8638985396049965E-2</v>
      </c>
      <c r="T3787" s="5">
        <f ca="1">VLOOKUP(CONCATENATE($F3787," ",$G3787),AllocFactorMatrix,(T$4+1),FALSE)*$E3790</f>
        <v>0</v>
      </c>
      <c r="U3787" s="5">
        <f ca="1">VLOOKUP(CONCATENATE($F3787," ",$G3787),AllocFactorMatrix,(U$4+1),FALSE)*$E3790</f>
        <v>0</v>
      </c>
      <c r="V3787" s="5">
        <f ca="1">VLOOKUP(CONCATENATE($F3787," ",$G3787),AllocFactorMatrix,(V$4+1),FALSE)*$E3790</f>
        <v>0</v>
      </c>
      <c r="W3787" s="5">
        <f t="shared" ca="1" si="1853"/>
        <v>7.8638985396049965E-2</v>
      </c>
      <c r="X3787" s="5">
        <f ca="1">VLOOKUP(CONCATENATE($F3787," ",$G3787),AllocFactorMatrix,(X$4+1),FALSE)*$E3790</f>
        <v>0.59430379561547286</v>
      </c>
      <c r="Y3787" s="5">
        <f ca="1">VLOOKUP(CONCATENATE($F3787," ",$G3787),AllocFactorMatrix,(Y$4+1),FALSE)*$E3790</f>
        <v>0</v>
      </c>
      <c r="Z3787" s="5">
        <f t="shared" ca="1" si="1851"/>
        <v>0.59430379561547286</v>
      </c>
      <c r="AA3787" s="5">
        <f ca="1">VLOOKUP(CONCATENATE($F3787," ",$G3787),AllocFactorMatrix,(AA$4+1),FALSE)*$E3790</f>
        <v>7.0267935668576103E-3</v>
      </c>
      <c r="AB3787" s="5">
        <f ca="1">VLOOKUP(CONCATENATE($F3787," ",$G3787),AllocFactorMatrix,(AB$4+1),FALSE)*$E3790</f>
        <v>0.21628266923611875</v>
      </c>
      <c r="AC3787" s="5">
        <f ca="1">VLOOKUP(CONCATENATE($F3787," ",$G3787),AllocFactorMatrix,(AC$4+1),FALSE)*$E3790</f>
        <v>4.4849273722378132E-2</v>
      </c>
    </row>
    <row r="3788" spans="4:29" hidden="1" outlineLevel="1">
      <c r="E3788" s="48"/>
      <c r="F3788" s="175" t="str">
        <f>F3790</f>
        <v>LABOR_M</v>
      </c>
      <c r="G3788" s="52" t="str">
        <f>$G$13</f>
        <v>ENERGY</v>
      </c>
      <c r="H3788" s="4">
        <f t="shared" ca="1" si="1839"/>
        <v>80.927169498395187</v>
      </c>
      <c r="I3788" s="5">
        <f ca="1">VLOOKUP(CONCATENATE($F3788," ",$G3788),AllocFactorMatrix,(I$4+1),FALSE)*$E3790</f>
        <v>31.665685375318162</v>
      </c>
      <c r="J3788" s="5">
        <f ca="1">VLOOKUP(CONCATENATE($F3788," ",$G3788),AllocFactorMatrix,(J$4+1),FALSE)*$E3790</f>
        <v>9.1354583558162101</v>
      </c>
      <c r="K3788" s="5">
        <f ca="1">VLOOKUP(CONCATENATE($F3788," ",$G3788),AllocFactorMatrix,(K$4+1),FALSE)*$E3790</f>
        <v>0.12732879029305291</v>
      </c>
      <c r="L3788" s="5">
        <f ca="1">VLOOKUP(CONCATENATE($F3788," ",$G3788),AllocFactorMatrix,(L$4+1),FALSE)*$E3790</f>
        <v>1.7800456970374266E-2</v>
      </c>
      <c r="M3788" s="5">
        <f t="shared" ca="1" si="1850"/>
        <v>9.2805876030796366</v>
      </c>
      <c r="N3788" s="5">
        <f ca="1">VLOOKUP(CONCATENATE($F3788," ",$G3788),AllocFactorMatrix,(N$4+1),FALSE)*$E3790</f>
        <v>5.9273075251637994</v>
      </c>
      <c r="O3788" s="5">
        <f ca="1">VLOOKUP(CONCATENATE($F3788," ",$G3788),AllocFactorMatrix,(O$4+1),FALSE)*$E3790</f>
        <v>1.0570698911721148</v>
      </c>
      <c r="P3788" s="5">
        <f ca="1">VLOOKUP(CONCATENATE($F3788," ",$G3788),AllocFactorMatrix,(P$4+1),FALSE)*$E3790</f>
        <v>0.21525814137094976</v>
      </c>
      <c r="Q3788" s="5">
        <f ca="1">VLOOKUP(CONCATENATE($F3788," ",$G3788),AllocFactorMatrix,(Q$4+1),FALSE)*$E3790</f>
        <v>8.130372849418149E-3</v>
      </c>
      <c r="R3788" s="5">
        <f t="shared" ca="1" si="1852"/>
        <v>7.2077659305562829</v>
      </c>
      <c r="S3788" s="5">
        <f ca="1">VLOOKUP(CONCATENATE($F3788," ",$G3788),AllocFactorMatrix,(S$4+1),FALSE)*$E3790</f>
        <v>0.31041320284136159</v>
      </c>
      <c r="T3788" s="5">
        <f ca="1">VLOOKUP(CONCATENATE($F3788," ",$G3788),AllocFactorMatrix,(T$4+1),FALSE)*$E3790</f>
        <v>4.907691757254784</v>
      </c>
      <c r="U3788" s="5">
        <f ca="1">VLOOKUP(CONCATENATE($F3788," ",$G3788),AllocFactorMatrix,(U$4+1),FALSE)*$E3790</f>
        <v>21.107183494929494</v>
      </c>
      <c r="V3788" s="5">
        <f ca="1">VLOOKUP(CONCATENATE($F3788," ",$G3788),AllocFactorMatrix,(V$4+1),FALSE)*$E3790</f>
        <v>3.9704816744617748</v>
      </c>
      <c r="W3788" s="5">
        <f t="shared" ca="1" si="1853"/>
        <v>30.295770129487416</v>
      </c>
      <c r="X3788" s="5">
        <f ca="1">VLOOKUP(CONCATENATE($F3788," ",$G3788),AllocFactorMatrix,(X$4+1),FALSE)*$E3790</f>
        <v>1.6281726194882544</v>
      </c>
      <c r="Y3788" s="5">
        <f ca="1">VLOOKUP(CONCATENATE($F3788," ",$G3788),AllocFactorMatrix,(Y$4+1),FALSE)*$E3790</f>
        <v>3.2668958827325907E-2</v>
      </c>
      <c r="Z3788" s="5">
        <f t="shared" ca="1" si="1851"/>
        <v>1.6608415783155803</v>
      </c>
      <c r="AA3788" s="5">
        <f ca="1">VLOOKUP(CONCATENATE($F3788," ",$G3788),AllocFactorMatrix,(AA$4+1),FALSE)*$E3790</f>
        <v>2.9140851363774638E-2</v>
      </c>
      <c r="AB3788" s="5">
        <f ca="1">VLOOKUP(CONCATENATE($F3788," ",$G3788),AllocFactorMatrix,(AB$4+1),FALSE)*$E3790</f>
        <v>0.65274509036547879</v>
      </c>
      <c r="AC3788" s="5">
        <f ca="1">VLOOKUP(CONCATENATE($F3788," ",$G3788),AllocFactorMatrix,(AC$4+1),FALSE)*$E3790</f>
        <v>0.13463293990882205</v>
      </c>
    </row>
    <row r="3789" spans="4:29" hidden="1" outlineLevel="1">
      <c r="E3789" s="48"/>
      <c r="F3789" s="175" t="str">
        <f>F3790</f>
        <v>LABOR_M</v>
      </c>
      <c r="G3789" s="52" t="str">
        <f>$G$14</f>
        <v>CUSTOMER</v>
      </c>
      <c r="H3789" s="4">
        <f t="shared" ca="1" si="1839"/>
        <v>53.557526844760396</v>
      </c>
      <c r="I3789" s="5">
        <f ca="1">VLOOKUP(CONCATENATE($F3789," ",$G3789),AllocFactorMatrix,(I$4+1),FALSE)*$E3790</f>
        <v>41.353389707736561</v>
      </c>
      <c r="J3789" s="5">
        <f ca="1">VLOOKUP(CONCATENATE($F3789," ",$G3789),AllocFactorMatrix,(J$4+1),FALSE)*$E3790</f>
        <v>8.373693292072458</v>
      </c>
      <c r="K3789" s="5">
        <f ca="1">VLOOKUP(CONCATENATE($F3789," ",$G3789),AllocFactorMatrix,(K$4+1),FALSE)*$E3790</f>
        <v>0.21403312029164759</v>
      </c>
      <c r="L3789" s="5">
        <f ca="1">VLOOKUP(CONCATENATE($F3789," ",$G3789),AllocFactorMatrix,(L$4+1),FALSE)*$E3790</f>
        <v>3.4508805444693862E-2</v>
      </c>
      <c r="M3789" s="5">
        <f t="shared" ca="1" si="1850"/>
        <v>8.6222352178088002</v>
      </c>
      <c r="N3789" s="5">
        <f ca="1">VLOOKUP(CONCATENATE($F3789," ",$G3789),AllocFactorMatrix,(N$4+1),FALSE)*$E3790</f>
        <v>0.3434019077807724</v>
      </c>
      <c r="O3789" s="5">
        <f ca="1">VLOOKUP(CONCATENATE($F3789," ",$G3789),AllocFactorMatrix,(O$4+1),FALSE)*$E3790</f>
        <v>8.2938408920055884E-2</v>
      </c>
      <c r="P3789" s="5">
        <f ca="1">VLOOKUP(CONCATENATE($F3789," ",$G3789),AllocFactorMatrix,(P$4+1),FALSE)*$E3790</f>
        <v>8.4428147908227336E-2</v>
      </c>
      <c r="Q3789" s="5">
        <f ca="1">VLOOKUP(CONCATENATE($F3789," ",$G3789),AllocFactorMatrix,(Q$4+1),FALSE)*$E3790</f>
        <v>1.0428850736796407E-2</v>
      </c>
      <c r="R3789" s="5">
        <f t="shared" ca="1" si="1852"/>
        <v>0.52119731534585201</v>
      </c>
      <c r="S3789" s="5">
        <f ca="1">VLOOKUP(CONCATENATE($F3789," ",$G3789),AllocFactorMatrix,(S$4+1),FALSE)*$E3790</f>
        <v>2.6098790490669548E-3</v>
      </c>
      <c r="T3789" s="5">
        <f ca="1">VLOOKUP(CONCATENATE($F3789," ",$G3789),AllocFactorMatrix,(T$4+1),FALSE)*$E3790</f>
        <v>6.0296644405103988E-2</v>
      </c>
      <c r="U3789" s="5">
        <f ca="1">VLOOKUP(CONCATENATE($F3789," ",$G3789),AllocFactorMatrix,(U$4+1),FALSE)*$E3790</f>
        <v>0.14182345971825497</v>
      </c>
      <c r="V3789" s="5">
        <f ca="1">VLOOKUP(CONCATENATE($F3789," ",$G3789),AllocFactorMatrix,(V$4+1),FALSE)*$E3790</f>
        <v>4.1761833831111782E-2</v>
      </c>
      <c r="W3789" s="5">
        <f t="shared" ca="1" si="1853"/>
        <v>0.2464918170035377</v>
      </c>
      <c r="X3789" s="5">
        <f ca="1">VLOOKUP(CONCATENATE($F3789," ",$G3789),AllocFactorMatrix,(X$4+1),FALSE)*$E3790</f>
        <v>7.6091683838643315E-2</v>
      </c>
      <c r="Y3789" s="5">
        <f ca="1">VLOOKUP(CONCATENATE($F3789," ",$G3789),AllocFactorMatrix,(Y$4+1),FALSE)*$E3790</f>
        <v>1.1366752471043836E-3</v>
      </c>
      <c r="Z3789" s="5">
        <f t="shared" ca="1" si="1851"/>
        <v>7.7228359085747697E-2</v>
      </c>
      <c r="AA3789" s="5">
        <f ca="1">VLOOKUP(CONCATENATE($F3789," ",$G3789),AllocFactorMatrix,(AA$4+1),FALSE)*$E3790</f>
        <v>6.1944713037519368E-3</v>
      </c>
      <c r="AB3789" s="5">
        <f ca="1">VLOOKUP(CONCATENATE($F3789," ",$G3789),AllocFactorMatrix,(AB$4+1),FALSE)*$E3790</f>
        <v>2.2507329537497851</v>
      </c>
      <c r="AC3789" s="5">
        <f ca="1">VLOOKUP(CONCATENATE($F3789," ",$G3789),AllocFactorMatrix,(AC$4+1),FALSE)*$E3790</f>
        <v>0.48005700272637192</v>
      </c>
    </row>
    <row r="3790" spans="4:29" collapsed="1">
      <c r="D3790" s="52" t="s">
        <v>341</v>
      </c>
      <c r="E3790" s="92">
        <v>476</v>
      </c>
      <c r="F3790" s="93" t="s">
        <v>69</v>
      </c>
      <c r="G3790" s="52" t="str">
        <f>$G$15</f>
        <v>TOTAL</v>
      </c>
      <c r="H3790" s="4">
        <f t="shared" ca="1" si="1839"/>
        <v>476.00000000000017</v>
      </c>
      <c r="I3790" s="5">
        <f ca="1">VLOOKUP(CONCATENATE($F3790," ",$G3790),AllocFactorMatrix,(I$4+1),FALSE)*$E3790</f>
        <v>265.03529241704217</v>
      </c>
      <c r="J3790" s="5">
        <f ca="1">VLOOKUP(CONCATENATE($F3790," ",$G3790),AllocFactorMatrix,(J$4+1),FALSE)*$E3790</f>
        <v>61.67304882357395</v>
      </c>
      <c r="K3790" s="5">
        <f ca="1">VLOOKUP(CONCATENATE($F3790," ",$G3790),AllocFactorMatrix,(K$4+1),FALSE)*$E3790</f>
        <v>0.8976529744969558</v>
      </c>
      <c r="L3790" s="5">
        <f ca="1">VLOOKUP(CONCATENATE($F3790," ",$G3790),AllocFactorMatrix,(L$4+1),FALSE)*$E3790</f>
        <v>0.10922582036186514</v>
      </c>
      <c r="M3790" s="5">
        <f t="shared" ca="1" si="1850"/>
        <v>62.679927618432771</v>
      </c>
      <c r="N3790" s="5">
        <f ca="1">VLOOKUP(CONCATENATE($F3790," ",$G3790),AllocFactorMatrix,(N$4+1),FALSE)*$E3790</f>
        <v>31.978167224738659</v>
      </c>
      <c r="O3790" s="5">
        <f ca="1">VLOOKUP(CONCATENATE($F3790," ",$G3790),AllocFactorMatrix,(O$4+1),FALSE)*$E3790</f>
        <v>5.3729494791346823</v>
      </c>
      <c r="P3790" s="5">
        <f ca="1">VLOOKUP(CONCATENATE($F3790," ",$G3790),AllocFactorMatrix,(P$4+1),FALSE)*$E3790</f>
        <v>0.93438193256037505</v>
      </c>
      <c r="Q3790" s="5">
        <f ca="1">VLOOKUP(CONCATENATE($F3790," ",$G3790),AllocFactorMatrix,(Q$4+1),FALSE)*$E3790</f>
        <v>4.1583787332000743E-2</v>
      </c>
      <c r="R3790" s="5">
        <f t="shared" ca="1" si="1852"/>
        <v>38.327082423765724</v>
      </c>
      <c r="S3790" s="5">
        <f ca="1">VLOOKUP(CONCATENATE($F3790," ",$G3790),AllocFactorMatrix,(S$4+1),FALSE)*$E3790</f>
        <v>1.4945660641973288</v>
      </c>
      <c r="T3790" s="5">
        <f ca="1">VLOOKUP(CONCATENATE($F3790," ",$G3790),AllocFactorMatrix,(T$4+1),FALSE)*$E3790</f>
        <v>19.965690533217632</v>
      </c>
      <c r="U3790" s="5">
        <f ca="1">VLOOKUP(CONCATENATE($F3790," ",$G3790),AllocFactorMatrix,(U$4+1),FALSE)*$E3790</f>
        <v>63.925151501789408</v>
      </c>
      <c r="V3790" s="5">
        <f ca="1">VLOOKUP(CONCATENATE($F3790," ",$G3790),AllocFactorMatrix,(V$4+1),FALSE)*$E3790</f>
        <v>11.403523163129584</v>
      </c>
      <c r="W3790" s="5">
        <f t="shared" ca="1" si="1853"/>
        <v>96.788931262333961</v>
      </c>
      <c r="X3790" s="5">
        <f ca="1">VLOOKUP(CONCATENATE($F3790," ",$G3790),AllocFactorMatrix,(X$4+1),FALSE)*$E3790</f>
        <v>8.774894225029259</v>
      </c>
      <c r="Y3790" s="5">
        <f ca="1">VLOOKUP(CONCATENATE($F3790," ",$G3790),AllocFactorMatrix,(Y$4+1),FALSE)*$E3790</f>
        <v>0.16334343601352319</v>
      </c>
      <c r="Z3790" s="5">
        <f t="shared" ca="1" si="1851"/>
        <v>8.9382376610427823</v>
      </c>
      <c r="AA3790" s="5">
        <f ca="1">VLOOKUP(CONCATENATE($F3790," ",$G3790),AllocFactorMatrix,(AA$4+1),FALSE)*$E3790</f>
        <v>0.12778912496037861</v>
      </c>
      <c r="AB3790" s="5">
        <f ca="1">VLOOKUP(CONCATENATE($F3790," ",$G3790),AllocFactorMatrix,(AB$4+1),FALSE)*$E3790</f>
        <v>3.3881380365617879</v>
      </c>
      <c r="AC3790" s="5">
        <f ca="1">VLOOKUP(CONCATENATE($F3790," ",$G3790),AllocFactorMatrix,(AC$4+1),FALSE)*$E3790</f>
        <v>0.71460145586045909</v>
      </c>
    </row>
    <row r="3791" spans="4:29" hidden="1" outlineLevel="1">
      <c r="E3791" s="48"/>
      <c r="F3791" s="175" t="str">
        <f>F3798</f>
        <v>LABOR_M</v>
      </c>
      <c r="G3791" s="52" t="str">
        <f>$G$8</f>
        <v>PRODUCTION</v>
      </c>
      <c r="H3791" s="4">
        <f t="shared" ca="1" si="1839"/>
        <v>186493.43646303593</v>
      </c>
      <c r="I3791" s="5">
        <f ca="1">VLOOKUP(CONCATENATE($F3791," ",$G3791),AllocFactorMatrix,(I$4+1),FALSE)*$E3798</f>
        <v>95929.609071587183</v>
      </c>
      <c r="J3791" s="5">
        <f ca="1">VLOOKUP(CONCATENATE($F3791," ",$G3791),AllocFactorMatrix,(J$4+1),FALSE)*$E3798</f>
        <v>22370.799584058881</v>
      </c>
      <c r="K3791" s="5">
        <f ca="1">VLOOKUP(CONCATENATE($F3791," ",$G3791),AllocFactorMatrix,(K$4+1),FALSE)*$E3798</f>
        <v>311.04269655652513</v>
      </c>
      <c r="L3791" s="5">
        <f ca="1">VLOOKUP(CONCATENATE($F3791," ",$G3791),AllocFactorMatrix,(L$4+1),FALSE)*$E3798</f>
        <v>43.320069474870941</v>
      </c>
      <c r="M3791" s="5">
        <f t="shared" ref="M3791:M3798" ca="1" si="1854">SUBTOTAL(9,J3791:L3791)</f>
        <v>22725.162350090275</v>
      </c>
      <c r="N3791" s="5">
        <f ca="1">VLOOKUP(CONCATENATE($F3791," ",$G3791),AllocFactorMatrix,(N$4+1),FALSE)*$E3798</f>
        <v>13315.283289284729</v>
      </c>
      <c r="O3791" s="5">
        <f ca="1">VLOOKUP(CONCATENATE($F3791," ",$G3791),AllocFactorMatrix,(O$4+1),FALSE)*$E3798</f>
        <v>2385.9867226939873</v>
      </c>
      <c r="P3791" s="5">
        <f ca="1">VLOOKUP(CONCATENATE($F3791," ",$G3791),AllocFactorMatrix,(P$4+1),FALSE)*$E3798</f>
        <v>483.85375880911744</v>
      </c>
      <c r="Q3791" s="5">
        <f ca="1">VLOOKUP(CONCATENATE($F3791," ",$G3791),AllocFactorMatrix,(Q$4+1),FALSE)*$E3798</f>
        <v>18.374127681476271</v>
      </c>
      <c r="R3791" s="5">
        <f ca="1">SUBTOTAL(9,N3791:Q3791)</f>
        <v>16203.49789846931</v>
      </c>
      <c r="S3791" s="5">
        <f ca="1">VLOOKUP(CONCATENATE($F3791," ",$G3791),AllocFactorMatrix,(S$4+1),FALSE)*$E3798</f>
        <v>630.57417157805912</v>
      </c>
      <c r="T3791" s="5">
        <f ca="1">VLOOKUP(CONCATENATE($F3791," ",$G3791),AllocFactorMatrix,(T$4+1),FALSE)*$E3798</f>
        <v>8513.1154411130192</v>
      </c>
      <c r="U3791" s="5">
        <f ca="1">VLOOKUP(CONCATENATE($F3791," ",$G3791),AllocFactorMatrix,(U$4+1),FALSE)*$E3798</f>
        <v>32559.249143724464</v>
      </c>
      <c r="V3791" s="5">
        <f ca="1">VLOOKUP(CONCATENATE($F3791," ",$G3791),AllocFactorMatrix,(V$4+1),FALSE)*$E3798</f>
        <v>5898.409959334067</v>
      </c>
      <c r="W3791" s="5">
        <f ca="1">SUBTOTAL(9,S3791:V3791)</f>
        <v>47601.348715749606</v>
      </c>
      <c r="X3791" s="5">
        <f ca="1">VLOOKUP(CONCATENATE($F3791," ",$G3791),AllocFactorMatrix,(X$4+1),FALSE)*$E3798</f>
        <v>3654.5075148116898</v>
      </c>
      <c r="Y3791" s="5">
        <f ca="1">VLOOKUP(CONCATENATE($F3791," ",$G3791),AllocFactorMatrix,(Y$4+1),FALSE)*$E3798</f>
        <v>72.989888492454725</v>
      </c>
      <c r="Z3791" s="5">
        <f t="shared" ref="Z3791:Z3798" ca="1" si="1855">SUBTOTAL(9,X3791:Y3791)</f>
        <v>3727.4974033041444</v>
      </c>
      <c r="AA3791" s="5">
        <f ca="1">VLOOKUP(CONCATENATE($F3791," ",$G3791),AllocFactorMatrix,(AA$4+1),FALSE)*$E3798</f>
        <v>48.208866395567945</v>
      </c>
      <c r="AB3791" s="5">
        <f ca="1">VLOOKUP(CONCATENATE($F3791," ",$G3791),AllocFactorMatrix,(AB$4+1),FALSE)*$E3798</f>
        <v>214.17123285922369</v>
      </c>
      <c r="AC3791" s="5">
        <f ca="1">VLOOKUP(CONCATENATE($F3791," ",$G3791),AllocFactorMatrix,(AC$4+1),FALSE)*$E3798</f>
        <v>43.94092458056808</v>
      </c>
    </row>
    <row r="3792" spans="4:29" hidden="1" outlineLevel="1">
      <c r="E3792" s="48"/>
      <c r="F3792" s="175" t="str">
        <f>F3798</f>
        <v>LABOR_M</v>
      </c>
      <c r="G3792" s="52" t="str">
        <f>$G$9</f>
        <v>BULKTRAN</v>
      </c>
      <c r="H3792" s="4">
        <f t="shared" ca="1" si="1839"/>
        <v>28907.957805761402</v>
      </c>
      <c r="I3792" s="5">
        <f ca="1">VLOOKUP(CONCATENATE($F3792," ",$G3792),AllocFactorMatrix,(I$4+1),FALSE)*$E3798</f>
        <v>14869.848204627155</v>
      </c>
      <c r="J3792" s="5">
        <f ca="1">VLOOKUP(CONCATENATE($F3792," ",$G3792),AllocFactorMatrix,(J$4+1),FALSE)*$E3798</f>
        <v>3467.6508874632582</v>
      </c>
      <c r="K3792" s="5">
        <f ca="1">VLOOKUP(CONCATENATE($F3792," ",$G3792),AllocFactorMatrix,(K$4+1),FALSE)*$E3798</f>
        <v>48.214078298827701</v>
      </c>
      <c r="L3792" s="5">
        <f ca="1">VLOOKUP(CONCATENATE($F3792," ",$G3792),AllocFactorMatrix,(L$4+1),FALSE)*$E3798</f>
        <v>6.7149534282426782</v>
      </c>
      <c r="M3792" s="5">
        <f t="shared" ca="1" si="1854"/>
        <v>3522.5799191903284</v>
      </c>
      <c r="N3792" s="5">
        <f ca="1">VLOOKUP(CONCATENATE($F3792," ",$G3792),AllocFactorMatrix,(N$4+1),FALSE)*$E3798</f>
        <v>2063.9742330808185</v>
      </c>
      <c r="O3792" s="5">
        <f ca="1">VLOOKUP(CONCATENATE($F3792," ",$G3792),AllocFactorMatrix,(O$4+1),FALSE)*$E3798</f>
        <v>369.84681505622751</v>
      </c>
      <c r="P3792" s="5">
        <f ca="1">VLOOKUP(CONCATENATE($F3792," ",$G3792),AllocFactorMatrix,(P$4+1),FALSE)*$E3798</f>
        <v>75.001159875057553</v>
      </c>
      <c r="Q3792" s="5">
        <f ca="1">VLOOKUP(CONCATENATE($F3792," ",$G3792),AllocFactorMatrix,(Q$4+1),FALSE)*$E3798</f>
        <v>2.8481351290830355</v>
      </c>
      <c r="R3792" s="5">
        <f t="shared" ref="R3792:R3798" ca="1" si="1856">SUBTOTAL(9,N3792:Q3792)</f>
        <v>2511.6703431411865</v>
      </c>
      <c r="S3792" s="5">
        <f ca="1">VLOOKUP(CONCATENATE($F3792," ",$G3792),AllocFactorMatrix,(S$4+1),FALSE)*$E3798</f>
        <v>97.743984405555423</v>
      </c>
      <c r="T3792" s="5">
        <f ca="1">VLOOKUP(CONCATENATE($F3792," ",$G3792),AllocFactorMatrix,(T$4+1),FALSE)*$E3798</f>
        <v>1319.6002317006385</v>
      </c>
      <c r="U3792" s="5">
        <f ca="1">VLOOKUP(CONCATENATE($F3792," ",$G3792),AllocFactorMatrix,(U$4+1),FALSE)*$E3798</f>
        <v>5046.9411593507548</v>
      </c>
      <c r="V3792" s="5">
        <f ca="1">VLOOKUP(CONCATENATE($F3792," ",$G3792),AllocFactorMatrix,(V$4+1),FALSE)*$E3798</f>
        <v>914.30019983200975</v>
      </c>
      <c r="W3792" s="5">
        <f t="shared" ref="W3792:W3798" ca="1" si="1857">SUBTOTAL(9,S3792:V3792)</f>
        <v>7378.5855752889584</v>
      </c>
      <c r="X3792" s="5">
        <f ca="1">VLOOKUP(CONCATENATE($F3792," ",$G3792),AllocFactorMatrix,(X$4+1),FALSE)*$E3798</f>
        <v>566.4775717720953</v>
      </c>
      <c r="Y3792" s="5">
        <f ca="1">VLOOKUP(CONCATENATE($F3792," ",$G3792),AllocFactorMatrix,(Y$4+1),FALSE)*$E3798</f>
        <v>11.314010062790173</v>
      </c>
      <c r="Z3792" s="5">
        <f t="shared" ca="1" si="1855"/>
        <v>577.79158183488551</v>
      </c>
      <c r="AA3792" s="5">
        <f ca="1">VLOOKUP(CONCATENATE($F3792," ",$G3792),AllocFactorMatrix,(AA$4+1),FALSE)*$E3798</f>
        <v>7.4727556210960184</v>
      </c>
      <c r="AB3792" s="5">
        <f ca="1">VLOOKUP(CONCATENATE($F3792," ",$G3792),AllocFactorMatrix,(AB$4+1),FALSE)*$E3798</f>
        <v>33.198235177190639</v>
      </c>
      <c r="AC3792" s="5">
        <f ca="1">VLOOKUP(CONCATENATE($F3792," ",$G3792),AllocFactorMatrix,(AC$4+1),FALSE)*$E3798</f>
        <v>6.8111908805593453</v>
      </c>
    </row>
    <row r="3793" spans="4:29" hidden="1" outlineLevel="1">
      <c r="E3793" s="48"/>
      <c r="F3793" s="175" t="str">
        <f>F3798</f>
        <v>LABOR_M</v>
      </c>
      <c r="G3793" s="52" t="str">
        <f>$G$10</f>
        <v>SUBTRAN</v>
      </c>
      <c r="H3793" s="4">
        <f t="shared" ca="1" si="1839"/>
        <v>8011.5285362071772</v>
      </c>
      <c r="I3793" s="5">
        <f ca="1">VLOOKUP(CONCATENATE($F3793," ",$G3793),AllocFactorMatrix,(I$4+1),FALSE)*$E3798</f>
        <v>4093.517434535931</v>
      </c>
      <c r="J3793" s="5">
        <f ca="1">VLOOKUP(CONCATENATE($F3793," ",$G3793),AllocFactorMatrix,(J$4+1),FALSE)*$E3798</f>
        <v>959.58963903088102</v>
      </c>
      <c r="K3793" s="5">
        <f ca="1">VLOOKUP(CONCATENATE($F3793," ",$G3793),AllocFactorMatrix,(K$4+1),FALSE)*$E3798</f>
        <v>13.405095160122146</v>
      </c>
      <c r="L3793" s="5">
        <f ca="1">VLOOKUP(CONCATENATE($F3793," ",$G3793),AllocFactorMatrix,(L$4+1),FALSE)*$E3798</f>
        <v>2.4262599405370371</v>
      </c>
      <c r="M3793" s="5">
        <f t="shared" ca="1" si="1854"/>
        <v>975.42099413154028</v>
      </c>
      <c r="N3793" s="5">
        <f ca="1">VLOOKUP(CONCATENATE($F3793," ",$G3793),AllocFactorMatrix,(N$4+1),FALSE)*$E3798</f>
        <v>554.57415470651847</v>
      </c>
      <c r="O3793" s="5">
        <f ca="1">VLOOKUP(CONCATENATE($F3793," ",$G3793),AllocFactorMatrix,(O$4+1),FALSE)*$E3798</f>
        <v>99.654189407451128</v>
      </c>
      <c r="P3793" s="5">
        <f ca="1">VLOOKUP(CONCATENATE($F3793," ",$G3793),AllocFactorMatrix,(P$4+1),FALSE)*$E3798</f>
        <v>26.158456385557848</v>
      </c>
      <c r="Q3793" s="5">
        <f ca="1">VLOOKUP(CONCATENATE($F3793," ",$G3793),AllocFactorMatrix,(Q$4+1),FALSE)*$E3798</f>
        <v>0</v>
      </c>
      <c r="R3793" s="5">
        <f t="shared" ca="1" si="1856"/>
        <v>680.38680049952745</v>
      </c>
      <c r="S3793" s="5">
        <f ca="1">VLOOKUP(CONCATENATE($F3793," ",$G3793),AllocFactorMatrix,(S$4+1),FALSE)*$E3798</f>
        <v>24.997005248012186</v>
      </c>
      <c r="T3793" s="5">
        <f ca="1">VLOOKUP(CONCATENATE($F3793," ",$G3793),AllocFactorMatrix,(T$4+1),FALSE)*$E3798</f>
        <v>350.73222271518938</v>
      </c>
      <c r="U3793" s="5">
        <f ca="1">VLOOKUP(CONCATENATE($F3793," ",$G3793),AllocFactorMatrix,(U$4+1),FALSE)*$E3798</f>
        <v>1729.3804082964941</v>
      </c>
      <c r="V3793" s="5">
        <f ca="1">VLOOKUP(CONCATENATE($F3793," ",$G3793),AllocFactorMatrix,(V$4+1),FALSE)*$E3798</f>
        <v>0</v>
      </c>
      <c r="W3793" s="5">
        <f t="shared" ca="1" si="1857"/>
        <v>2105.1096362596954</v>
      </c>
      <c r="X3793" s="5">
        <f ca="1">VLOOKUP(CONCATENATE($F3793," ",$G3793),AllocFactorMatrix,(X$4+1),FALSE)*$E3798</f>
        <v>152.01996398702363</v>
      </c>
      <c r="Y3793" s="5">
        <f ca="1">VLOOKUP(CONCATENATE($F3793," ",$G3793),AllocFactorMatrix,(Y$4+1),FALSE)*$E3798</f>
        <v>3.0523354398020426</v>
      </c>
      <c r="Z3793" s="5">
        <f t="shared" ca="1" si="1855"/>
        <v>155.07229942682568</v>
      </c>
      <c r="AA3793" s="5">
        <f ca="1">VLOOKUP(CONCATENATE($F3793," ",$G3793),AllocFactorMatrix,(AA$4+1),FALSE)*$E3798</f>
        <v>2.0213713536524534</v>
      </c>
      <c r="AB3793" s="5">
        <f ca="1">VLOOKUP(CONCATENATE($F3793," ",$G3793),AllocFactorMatrix,(AB$4+1),FALSE)*$E3798</f>
        <v>0</v>
      </c>
      <c r="AC3793" s="5">
        <f ca="1">VLOOKUP(CONCATENATE($F3793," ",$G3793),AllocFactorMatrix,(AC$4+1),FALSE)*$E3798</f>
        <v>0</v>
      </c>
    </row>
    <row r="3794" spans="4:29" hidden="1" outlineLevel="1">
      <c r="E3794" s="48"/>
      <c r="F3794" s="175" t="str">
        <f>F3798</f>
        <v>LABOR_M</v>
      </c>
      <c r="G3794" s="52" t="str">
        <f>$G$11</f>
        <v>DISTPRI</v>
      </c>
      <c r="H3794" s="4">
        <f t="shared" ca="1" si="1839"/>
        <v>65442.805450346343</v>
      </c>
      <c r="I3794" s="5">
        <f ca="1">VLOOKUP(CONCATENATE($F3794," ",$G3794),AllocFactorMatrix,(I$4+1),FALSE)*$E3798</f>
        <v>42852.4115591398</v>
      </c>
      <c r="J3794" s="5">
        <f ca="1">VLOOKUP(CONCATENATE($F3794," ",$G3794),AllocFactorMatrix,(J$4+1),FALSE)*$E3798</f>
        <v>10029.118259705725</v>
      </c>
      <c r="K3794" s="5">
        <f ca="1">VLOOKUP(CONCATENATE($F3794," ",$G3794),AllocFactorMatrix,(K$4+1),FALSE)*$E3798</f>
        <v>140.08422532247221</v>
      </c>
      <c r="L3794" s="5">
        <f ca="1">VLOOKUP(CONCATENATE($F3794," ",$G3794),AllocFactorMatrix,(L$4+1),FALSE)*$E3798</f>
        <v>0</v>
      </c>
      <c r="M3794" s="5">
        <f t="shared" ca="1" si="1854"/>
        <v>10169.202485028198</v>
      </c>
      <c r="N3794" s="5">
        <f ca="1">VLOOKUP(CONCATENATE($F3794," ",$G3794),AllocFactorMatrix,(N$4+1),FALSE)*$E3798</f>
        <v>5822.099889696543</v>
      </c>
      <c r="O3794" s="5">
        <f ca="1">VLOOKUP(CONCATENATE($F3794," ",$G3794),AllocFactorMatrix,(O$4+1),FALSE)*$E3798</f>
        <v>1046.1101990883672</v>
      </c>
      <c r="P3794" s="5">
        <f ca="1">VLOOKUP(CONCATENATE($F3794," ",$G3794),AllocFactorMatrix,(P$4+1),FALSE)*$E3798</f>
        <v>0</v>
      </c>
      <c r="Q3794" s="5">
        <f ca="1">VLOOKUP(CONCATENATE($F3794," ",$G3794),AllocFactorMatrix,(Q$4+1),FALSE)*$E3798</f>
        <v>0</v>
      </c>
      <c r="R3794" s="5">
        <f t="shared" ca="1" si="1856"/>
        <v>6868.2100887849101</v>
      </c>
      <c r="S3794" s="5">
        <f ca="1">VLOOKUP(CONCATENATE($F3794," ",$G3794),AllocFactorMatrix,(S$4+1),FALSE)*$E3798</f>
        <v>263.25647659330281</v>
      </c>
      <c r="T3794" s="5">
        <f ca="1">VLOOKUP(CONCATENATE($F3794," ",$G3794),AllocFactorMatrix,(T$4+1),FALSE)*$E3798</f>
        <v>3640.2744431258698</v>
      </c>
      <c r="U3794" s="5">
        <f ca="1">VLOOKUP(CONCATENATE($F3794," ",$G3794),AllocFactorMatrix,(U$4+1),FALSE)*$E3798</f>
        <v>0</v>
      </c>
      <c r="V3794" s="5">
        <f ca="1">VLOOKUP(CONCATENATE($F3794," ",$G3794),AllocFactorMatrix,(V$4+1),FALSE)*$E3798</f>
        <v>0</v>
      </c>
      <c r="W3794" s="5">
        <f t="shared" ca="1" si="1857"/>
        <v>3903.5309197191727</v>
      </c>
      <c r="X3794" s="5">
        <f ca="1">VLOOKUP(CONCATENATE($F3794," ",$G3794),AllocFactorMatrix,(X$4+1),FALSE)*$E3798</f>
        <v>1596.3716816967576</v>
      </c>
      <c r="Y3794" s="5">
        <f ca="1">VLOOKUP(CONCATENATE($F3794," ",$G3794),AllocFactorMatrix,(Y$4+1),FALSE)*$E3798</f>
        <v>32.04169714520016</v>
      </c>
      <c r="Z3794" s="5">
        <f t="shared" ca="1" si="1855"/>
        <v>1628.4133788419579</v>
      </c>
      <c r="AA3794" s="5">
        <f ca="1">VLOOKUP(CONCATENATE($F3794," ",$G3794),AllocFactorMatrix,(AA$4+1),FALSE)*$E3798</f>
        <v>21.037018832294518</v>
      </c>
      <c r="AB3794" s="5">
        <f ca="1">VLOOKUP(CONCATENATE($F3794," ",$G3794),AllocFactorMatrix,(AB$4+1),FALSE)*$E3798</f>
        <v>0</v>
      </c>
      <c r="AC3794" s="5">
        <f ca="1">VLOOKUP(CONCATENATE($F3794," ",$G3794),AllocFactorMatrix,(AC$4+1),FALSE)*$E3798</f>
        <v>0</v>
      </c>
    </row>
    <row r="3795" spans="4:29" hidden="1" outlineLevel="1">
      <c r="E3795" s="48"/>
      <c r="F3795" s="175" t="str">
        <f>F3798</f>
        <v>LABOR_M</v>
      </c>
      <c r="G3795" s="52" t="str">
        <f>$G$12</f>
        <v>DISTSEC</v>
      </c>
      <c r="H3795" s="4">
        <f t="shared" ca="1" si="1839"/>
        <v>25926.67579171636</v>
      </c>
      <c r="I3795" s="5">
        <f ca="1">VLOOKUP(CONCATENATE($F3795," ",$G3795),AllocFactorMatrix,(I$4+1),FALSE)*$E3798</f>
        <v>19240.317917323478</v>
      </c>
      <c r="J3795" s="5">
        <f ca="1">VLOOKUP(CONCATENATE($F3795," ",$G3795),AllocFactorMatrix,(J$4+1),FALSE)*$E3798</f>
        <v>3879.7076945735266</v>
      </c>
      <c r="K3795" s="5">
        <f ca="1">VLOOKUP(CONCATENATE($F3795," ",$G3795),AllocFactorMatrix,(K$4+1),FALSE)*$E3798</f>
        <v>0</v>
      </c>
      <c r="L3795" s="5">
        <f ca="1">VLOOKUP(CONCATENATE($F3795," ",$G3795),AllocFactorMatrix,(L$4+1),FALSE)*$E3798</f>
        <v>0</v>
      </c>
      <c r="M3795" s="5">
        <f t="shared" ca="1" si="1854"/>
        <v>3879.7076945735266</v>
      </c>
      <c r="N3795" s="5">
        <f ca="1">VLOOKUP(CONCATENATE($F3795," ",$G3795),AllocFactorMatrix,(N$4+1),FALSE)*$E3798</f>
        <v>1939.2155583821009</v>
      </c>
      <c r="O3795" s="5">
        <f ca="1">VLOOKUP(CONCATENATE($F3795," ",$G3795),AllocFactorMatrix,(O$4+1),FALSE)*$E3798</f>
        <v>0</v>
      </c>
      <c r="P3795" s="5">
        <f ca="1">VLOOKUP(CONCATENATE($F3795," ",$G3795),AllocFactorMatrix,(P$4+1),FALSE)*$E3798</f>
        <v>0</v>
      </c>
      <c r="Q3795" s="5">
        <f ca="1">VLOOKUP(CONCATENATE($F3795," ",$G3795),AllocFactorMatrix,(Q$4+1),FALSE)*$E3798</f>
        <v>0</v>
      </c>
      <c r="R3795" s="5">
        <f t="shared" ca="1" si="1856"/>
        <v>1939.2155583821009</v>
      </c>
      <c r="S3795" s="5">
        <f ca="1">VLOOKUP(CONCATENATE($F3795," ",$G3795),AllocFactorMatrix,(S$4+1),FALSE)*$E3798</f>
        <v>72.483337085426399</v>
      </c>
      <c r="T3795" s="5">
        <f ca="1">VLOOKUP(CONCATENATE($F3795," ",$G3795),AllocFactorMatrix,(T$4+1),FALSE)*$E3798</f>
        <v>0</v>
      </c>
      <c r="U3795" s="5">
        <f ca="1">VLOOKUP(CONCATENATE($F3795," ",$G3795),AllocFactorMatrix,(U$4+1),FALSE)*$E3798</f>
        <v>0</v>
      </c>
      <c r="V3795" s="5">
        <f ca="1">VLOOKUP(CONCATENATE($F3795," ",$G3795),AllocFactorMatrix,(V$4+1),FALSE)*$E3798</f>
        <v>0</v>
      </c>
      <c r="W3795" s="5">
        <f t="shared" ca="1" si="1857"/>
        <v>72.483337085426399</v>
      </c>
      <c r="X3795" s="5">
        <f ca="1">VLOOKUP(CONCATENATE($F3795," ",$G3795),AllocFactorMatrix,(X$4+1),FALSE)*$E3798</f>
        <v>547.78329262254738</v>
      </c>
      <c r="Y3795" s="5">
        <f ca="1">VLOOKUP(CONCATENATE($F3795," ",$G3795),AllocFactorMatrix,(Y$4+1),FALSE)*$E3798</f>
        <v>0</v>
      </c>
      <c r="Z3795" s="5">
        <f t="shared" ca="1" si="1855"/>
        <v>547.78329262254738</v>
      </c>
      <c r="AA3795" s="5">
        <f ca="1">VLOOKUP(CONCATENATE($F3795," ",$G3795),AllocFactorMatrix,(AA$4+1),FALSE)*$E3798</f>
        <v>6.4767550620233365</v>
      </c>
      <c r="AB3795" s="5">
        <f ca="1">VLOOKUP(CONCATENATE($F3795," ",$G3795),AllocFactorMatrix,(AB$4+1),FALSE)*$E3798</f>
        <v>199.35264348877044</v>
      </c>
      <c r="AC3795" s="5">
        <f ca="1">VLOOKUP(CONCATENATE($F3795," ",$G3795),AllocFactorMatrix,(AC$4+1),FALSE)*$E3798</f>
        <v>41.338593178479378</v>
      </c>
    </row>
    <row r="3796" spans="4:29" hidden="1" outlineLevel="1">
      <c r="E3796" s="48"/>
      <c r="F3796" s="175" t="str">
        <f>F3798</f>
        <v>LABOR_M</v>
      </c>
      <c r="G3796" s="52" t="str">
        <f>$G$13</f>
        <v>ENERGY</v>
      </c>
      <c r="H3796" s="4">
        <f t="shared" ca="1" si="1839"/>
        <v>74592.408289340092</v>
      </c>
      <c r="I3796" s="5">
        <f ca="1">VLOOKUP(CONCATENATE($F3796," ",$G3796),AllocFactorMatrix,(I$4+1),FALSE)*$E3798</f>
        <v>29186.980675561113</v>
      </c>
      <c r="J3796" s="5">
        <f ca="1">VLOOKUP(CONCATENATE($F3796," ",$G3796),AllocFactorMatrix,(J$4+1),FALSE)*$E3798</f>
        <v>8420.3592416613519</v>
      </c>
      <c r="K3796" s="5">
        <f ca="1">VLOOKUP(CONCATENATE($F3796," ",$G3796),AllocFactorMatrix,(K$4+1),FALSE)*$E3798</f>
        <v>117.36183498565975</v>
      </c>
      <c r="L3796" s="5">
        <f ca="1">VLOOKUP(CONCATENATE($F3796," ",$G3796),AllocFactorMatrix,(L$4+1),FALSE)*$E3798</f>
        <v>16.407085065508415</v>
      </c>
      <c r="M3796" s="5">
        <f t="shared" ca="1" si="1854"/>
        <v>8554.1281617125205</v>
      </c>
      <c r="N3796" s="5">
        <f ca="1">VLOOKUP(CONCATENATE($F3796," ",$G3796),AllocFactorMatrix,(N$4+1),FALSE)*$E3798</f>
        <v>5463.3338310721965</v>
      </c>
      <c r="O3796" s="5">
        <f ca="1">VLOOKUP(CONCATENATE($F3796," ",$G3796),AllocFactorMatrix,(O$4+1),FALSE)*$E3798</f>
        <v>974.32530263204558</v>
      </c>
      <c r="P3796" s="5">
        <f ca="1">VLOOKUP(CONCATENATE($F3796," ",$G3796),AllocFactorMatrix,(P$4+1),FALSE)*$E3798</f>
        <v>198.408312909854</v>
      </c>
      <c r="Q3796" s="5">
        <f ca="1">VLOOKUP(CONCATENATE($F3796," ",$G3796),AllocFactorMatrix,(Q$4+1),FALSE)*$E3798</f>
        <v>7.4939491259531916</v>
      </c>
      <c r="R3796" s="5">
        <f t="shared" ca="1" si="1856"/>
        <v>6643.5613957400492</v>
      </c>
      <c r="S3796" s="5">
        <f ca="1">VLOOKUP(CONCATENATE($F3796," ",$G3796),AllocFactorMatrix,(S$4+1),FALSE)*$E3798</f>
        <v>286.11489204751888</v>
      </c>
      <c r="T3796" s="5">
        <f ca="1">VLOOKUP(CONCATENATE($F3796," ",$G3796),AllocFactorMatrix,(T$4+1),FALSE)*$E3798</f>
        <v>4523.530843651185</v>
      </c>
      <c r="U3796" s="5">
        <f ca="1">VLOOKUP(CONCATENATE($F3796," ",$G3796),AllocFactorMatrix,(U$4+1),FALSE)*$E3798</f>
        <v>19454.969929759172</v>
      </c>
      <c r="V3796" s="5">
        <f ca="1">VLOOKUP(CONCATENATE($F3796," ",$G3796),AllocFactorMatrix,(V$4+1),FALSE)*$E3798</f>
        <v>3659.6830459104181</v>
      </c>
      <c r="W3796" s="5">
        <f t="shared" ca="1" si="1857"/>
        <v>27924.298711368294</v>
      </c>
      <c r="X3796" s="5">
        <f ca="1">VLOOKUP(CONCATENATE($F3796," ",$G3796),AllocFactorMatrix,(X$4+1),FALSE)*$E3798</f>
        <v>1500.7236451140268</v>
      </c>
      <c r="Y3796" s="5">
        <f ca="1">VLOOKUP(CONCATENATE($F3796," ",$G3796),AllocFactorMatrix,(Y$4+1),FALSE)*$E3798</f>
        <v>30.111720579623885</v>
      </c>
      <c r="Z3796" s="5">
        <f t="shared" ca="1" si="1855"/>
        <v>1530.8353656936506</v>
      </c>
      <c r="AA3796" s="5">
        <f ca="1">VLOOKUP(CONCATENATE($F3796," ",$G3796),AllocFactorMatrix,(AA$4+1),FALSE)*$E3798</f>
        <v>26.859783880971605</v>
      </c>
      <c r="AB3796" s="5">
        <f ca="1">VLOOKUP(CONCATENATE($F3796," ",$G3796),AllocFactorMatrix,(AB$4+1),FALSE)*$E3798</f>
        <v>601.64995997258438</v>
      </c>
      <c r="AC3796" s="5">
        <f ca="1">VLOOKUP(CONCATENATE($F3796," ",$G3796),AllocFactorMatrix,(AC$4+1),FALSE)*$E3798</f>
        <v>124.09423541091721</v>
      </c>
    </row>
    <row r="3797" spans="4:29" hidden="1" outlineLevel="1">
      <c r="E3797" s="48"/>
      <c r="F3797" s="175" t="str">
        <f>F3798</f>
        <v>LABOR_M</v>
      </c>
      <c r="G3797" s="52" t="str">
        <f>$G$14</f>
        <v>CUSTOMER</v>
      </c>
      <c r="H3797" s="4">
        <f t="shared" ca="1" si="1839"/>
        <v>49365.187663592835</v>
      </c>
      <c r="I3797" s="5">
        <f ca="1">VLOOKUP(CONCATENATE($F3797," ",$G3797),AllocFactorMatrix,(I$4+1),FALSE)*$E3798</f>
        <v>38116.357563807433</v>
      </c>
      <c r="J3797" s="5">
        <f ca="1">VLOOKUP(CONCATENATE($F3797," ",$G3797),AllocFactorMatrix,(J$4+1),FALSE)*$E3798</f>
        <v>7718.2230986635932</v>
      </c>
      <c r="K3797" s="5">
        <f ca="1">VLOOKUP(CONCATENATE($F3797," ",$G3797),AllocFactorMatrix,(K$4+1),FALSE)*$E3798</f>
        <v>197.27918318646527</v>
      </c>
      <c r="L3797" s="5">
        <f ca="1">VLOOKUP(CONCATENATE($F3797," ",$G3797),AllocFactorMatrix,(L$4+1),FALSE)*$E3798</f>
        <v>31.807548951270981</v>
      </c>
      <c r="M3797" s="5">
        <f t="shared" ca="1" si="1854"/>
        <v>7947.3098308013296</v>
      </c>
      <c r="N3797" s="5">
        <f ca="1">VLOOKUP(CONCATENATE($F3797," ",$G3797),AllocFactorMatrix,(N$4+1),FALSE)*$E3798</f>
        <v>316.52132987339513</v>
      </c>
      <c r="O3797" s="5">
        <f ca="1">VLOOKUP(CONCATENATE($F3797," ",$G3797),AllocFactorMatrix,(O$4+1),FALSE)*$E3798</f>
        <v>76.446213297448153</v>
      </c>
      <c r="P3797" s="5">
        <f ca="1">VLOOKUP(CONCATENATE($F3797," ",$G3797),AllocFactorMatrix,(P$4+1),FALSE)*$E3798</f>
        <v>77.819339523646349</v>
      </c>
      <c r="Q3797" s="5">
        <f ca="1">VLOOKUP(CONCATENATE($F3797," ",$G3797),AllocFactorMatrix,(Q$4+1),FALSE)*$E3798</f>
        <v>9.6125083450883526</v>
      </c>
      <c r="R3797" s="5">
        <f t="shared" ca="1" si="1856"/>
        <v>480.39939103957801</v>
      </c>
      <c r="S3797" s="5">
        <f ca="1">VLOOKUP(CONCATENATE($F3797," ",$G3797),AllocFactorMatrix,(S$4+1),FALSE)*$E3798</f>
        <v>2.4055847352681421</v>
      </c>
      <c r="T3797" s="5">
        <f ca="1">VLOOKUP(CONCATENATE($F3797," ",$G3797),AllocFactorMatrix,(T$4+1),FALSE)*$E3798</f>
        <v>55.576785223309507</v>
      </c>
      <c r="U3797" s="5">
        <f ca="1">VLOOKUP(CONCATENATE($F3797," ",$G3797),AllocFactorMatrix,(U$4+1),FALSE)*$E3798</f>
        <v>130.72190066551929</v>
      </c>
      <c r="V3797" s="5">
        <f ca="1">VLOOKUP(CONCATENATE($F3797," ",$G3797),AllocFactorMatrix,(V$4+1),FALSE)*$E3798</f>
        <v>38.492829779541985</v>
      </c>
      <c r="W3797" s="5">
        <f t="shared" ca="1" si="1857"/>
        <v>227.1971004036389</v>
      </c>
      <c r="X3797" s="5">
        <f ca="1">VLOOKUP(CONCATENATE($F3797," ",$G3797),AllocFactorMatrix,(X$4+1),FALSE)*$E3798</f>
        <v>70.135431444046986</v>
      </c>
      <c r="Y3797" s="5">
        <f ca="1">VLOOKUP(CONCATENATE($F3797," ",$G3797),AllocFactorMatrix,(Y$4+1),FALSE)*$E3798</f>
        <v>1.047699365366759</v>
      </c>
      <c r="Z3797" s="5">
        <f t="shared" ca="1" si="1855"/>
        <v>71.18313080941374</v>
      </c>
      <c r="AA3797" s="5">
        <f ca="1">VLOOKUP(CONCATENATE($F3797," ",$G3797),AllocFactorMatrix,(AA$4+1),FALSE)*$E3798</f>
        <v>5.7095847474960602</v>
      </c>
      <c r="AB3797" s="5">
        <f ca="1">VLOOKUP(CONCATENATE($F3797," ",$G3797),AllocFactorMatrix,(AB$4+1),FALSE)*$E3798</f>
        <v>2074.5516305213878</v>
      </c>
      <c r="AC3797" s="5">
        <f ca="1">VLOOKUP(CONCATENATE($F3797," ",$G3797),AllocFactorMatrix,(AC$4+1),FALSE)*$E3798</f>
        <v>442.47943146253868</v>
      </c>
    </row>
    <row r="3798" spans="4:29" collapsed="1">
      <c r="D3798" s="52" t="s">
        <v>342</v>
      </c>
      <c r="E3798" s="92">
        <v>438740</v>
      </c>
      <c r="F3798" s="93" t="s">
        <v>69</v>
      </c>
      <c r="G3798" s="52" t="str">
        <f>$G$15</f>
        <v>TOTAL</v>
      </c>
      <c r="H3798" s="4">
        <f t="shared" ca="1" si="1839"/>
        <v>438740</v>
      </c>
      <c r="I3798" s="5">
        <f ca="1">VLOOKUP(CONCATENATE($F3798," ",$G3798),AllocFactorMatrix,(I$4+1),FALSE)*$E3798</f>
        <v>244289.04242658211</v>
      </c>
      <c r="J3798" s="5">
        <f ca="1">VLOOKUP(CONCATENATE($F3798," ",$G3798),AllocFactorMatrix,(J$4+1),FALSE)*$E3798</f>
        <v>56845.448405157222</v>
      </c>
      <c r="K3798" s="5">
        <f ca="1">VLOOKUP(CONCATENATE($F3798," ",$G3798),AllocFactorMatrix,(K$4+1),FALSE)*$E3798</f>
        <v>827.38711351007225</v>
      </c>
      <c r="L3798" s="5">
        <f ca="1">VLOOKUP(CONCATENATE($F3798," ",$G3798),AllocFactorMatrix,(L$4+1),FALSE)*$E3798</f>
        <v>100.67591686043006</v>
      </c>
      <c r="M3798" s="5">
        <f t="shared" ca="1" si="1854"/>
        <v>57773.511435527726</v>
      </c>
      <c r="N3798" s="5">
        <f ca="1">VLOOKUP(CONCATENATE($F3798," ",$G3798),AllocFactorMatrix,(N$4+1),FALSE)*$E3798</f>
        <v>29475.0022860963</v>
      </c>
      <c r="O3798" s="5">
        <f ca="1">VLOOKUP(CONCATENATE($F3798," ",$G3798),AllocFactorMatrix,(O$4+1),FALSE)*$E3798</f>
        <v>4952.3694421755263</v>
      </c>
      <c r="P3798" s="5">
        <f ca="1">VLOOKUP(CONCATENATE($F3798," ",$G3798),AllocFactorMatrix,(P$4+1),FALSE)*$E3798</f>
        <v>861.24102750323311</v>
      </c>
      <c r="Q3798" s="5">
        <f ca="1">VLOOKUP(CONCATENATE($F3798," ",$G3798),AllocFactorMatrix,(Q$4+1),FALSE)*$E3798</f>
        <v>38.328720281600859</v>
      </c>
      <c r="R3798" s="5">
        <f t="shared" ca="1" si="1856"/>
        <v>35326.941476056658</v>
      </c>
      <c r="S3798" s="5">
        <f ca="1">VLOOKUP(CONCATENATE($F3798," ",$G3798),AllocFactorMatrix,(S$4+1),FALSE)*$E3798</f>
        <v>1377.5754516931429</v>
      </c>
      <c r="T3798" s="5">
        <f ca="1">VLOOKUP(CONCATENATE($F3798," ",$G3798),AllocFactorMatrix,(T$4+1),FALSE)*$E3798</f>
        <v>18402.829967529211</v>
      </c>
      <c r="U3798" s="5">
        <f ca="1">VLOOKUP(CONCATENATE($F3798," ",$G3798),AllocFactorMatrix,(U$4+1),FALSE)*$E3798</f>
        <v>58921.262541796401</v>
      </c>
      <c r="V3798" s="5">
        <f ca="1">VLOOKUP(CONCATENATE($F3798," ",$G3798),AllocFactorMatrix,(V$4+1),FALSE)*$E3798</f>
        <v>10510.886034856037</v>
      </c>
      <c r="W3798" s="5">
        <f t="shared" ca="1" si="1857"/>
        <v>89212.553995874798</v>
      </c>
      <c r="X3798" s="5">
        <f ca="1">VLOOKUP(CONCATENATE($F3798," ",$G3798),AllocFactorMatrix,(X$4+1),FALSE)*$E3798</f>
        <v>8088.019101448187</v>
      </c>
      <c r="Y3798" s="5">
        <f ca="1">VLOOKUP(CONCATENATE($F3798," ",$G3798),AllocFactorMatrix,(Y$4+1),FALSE)*$E3798</f>
        <v>150.55735108523774</v>
      </c>
      <c r="Z3798" s="5">
        <f t="shared" ca="1" si="1855"/>
        <v>8238.5764525334253</v>
      </c>
      <c r="AA3798" s="5">
        <f ca="1">VLOOKUP(CONCATENATE($F3798," ",$G3798),AllocFactorMatrix,(AA$4+1),FALSE)*$E3798</f>
        <v>117.78613589310193</v>
      </c>
      <c r="AB3798" s="5">
        <f ca="1">VLOOKUP(CONCATENATE($F3798," ",$G3798),AllocFactorMatrix,(AB$4+1),FALSE)*$E3798</f>
        <v>3122.9237020191572</v>
      </c>
      <c r="AC3798" s="5">
        <f ca="1">VLOOKUP(CONCATENATE($F3798," ",$G3798),AllocFactorMatrix,(AC$4+1),FALSE)*$E3798</f>
        <v>658.66437551306274</v>
      </c>
    </row>
    <row r="3799" spans="4:29" hidden="1" outlineLevel="1">
      <c r="E3799" s="48"/>
      <c r="F3799" s="175" t="str">
        <f>F3806</f>
        <v>TRANS_TOTAL</v>
      </c>
      <c r="G3799" s="52" t="str">
        <f>$G$8</f>
        <v>PRODUCTION</v>
      </c>
      <c r="H3799" s="4">
        <f t="shared" si="1839"/>
        <v>0</v>
      </c>
      <c r="I3799" s="5">
        <f>VLOOKUP(CONCATENATE($F3799," ",$G3799),AllocFactorMatrix,(I$4+1),FALSE)*$E3806</f>
        <v>0</v>
      </c>
      <c r="J3799" s="5">
        <f>VLOOKUP(CONCATENATE($F3799," ",$G3799),AllocFactorMatrix,(J$4+1),FALSE)*$E3806</f>
        <v>0</v>
      </c>
      <c r="K3799" s="5">
        <f>VLOOKUP(CONCATENATE($F3799," ",$G3799),AllocFactorMatrix,(K$4+1),FALSE)*$E3806</f>
        <v>0</v>
      </c>
      <c r="L3799" s="5">
        <f>VLOOKUP(CONCATENATE($F3799," ",$G3799),AllocFactorMatrix,(L$4+1),FALSE)*$E3806</f>
        <v>0</v>
      </c>
      <c r="M3799" s="5">
        <f t="shared" ref="M3799:M3806" si="1858">SUBTOTAL(9,J3799:L3799)</f>
        <v>0</v>
      </c>
      <c r="N3799" s="5">
        <f>VLOOKUP(CONCATENATE($F3799," ",$G3799),AllocFactorMatrix,(N$4+1),FALSE)*$E3806</f>
        <v>0</v>
      </c>
      <c r="O3799" s="5">
        <f>VLOOKUP(CONCATENATE($F3799," ",$G3799),AllocFactorMatrix,(O$4+1),FALSE)*$E3806</f>
        <v>0</v>
      </c>
      <c r="P3799" s="5">
        <f>VLOOKUP(CONCATENATE($F3799," ",$G3799),AllocFactorMatrix,(P$4+1),FALSE)*$E3806</f>
        <v>0</v>
      </c>
      <c r="Q3799" s="5">
        <f>VLOOKUP(CONCATENATE($F3799," ",$G3799),AllocFactorMatrix,(Q$4+1),FALSE)*$E3806</f>
        <v>0</v>
      </c>
      <c r="R3799" s="5">
        <f>SUBTOTAL(9,N3799:Q3799)</f>
        <v>0</v>
      </c>
      <c r="S3799" s="5">
        <f>VLOOKUP(CONCATENATE($F3799," ",$G3799),AllocFactorMatrix,(S$4+1),FALSE)*$E3806</f>
        <v>0</v>
      </c>
      <c r="T3799" s="5">
        <f>VLOOKUP(CONCATENATE($F3799," ",$G3799),AllocFactorMatrix,(T$4+1),FALSE)*$E3806</f>
        <v>0</v>
      </c>
      <c r="U3799" s="5">
        <f>VLOOKUP(CONCATENATE($F3799," ",$G3799),AllocFactorMatrix,(U$4+1),FALSE)*$E3806</f>
        <v>0</v>
      </c>
      <c r="V3799" s="5">
        <f>VLOOKUP(CONCATENATE($F3799," ",$G3799),AllocFactorMatrix,(V$4+1),FALSE)*$E3806</f>
        <v>0</v>
      </c>
      <c r="W3799" s="5">
        <f>SUBTOTAL(9,S3799:V3799)</f>
        <v>0</v>
      </c>
      <c r="X3799" s="5">
        <f>VLOOKUP(CONCATENATE($F3799," ",$G3799),AllocFactorMatrix,(X$4+1),FALSE)*$E3806</f>
        <v>0</v>
      </c>
      <c r="Y3799" s="5">
        <f>VLOOKUP(CONCATENATE($F3799," ",$G3799),AllocFactorMatrix,(Y$4+1),FALSE)*$E3806</f>
        <v>0</v>
      </c>
      <c r="Z3799" s="5">
        <f t="shared" ref="Z3799:Z3806" si="1859">SUBTOTAL(9,X3799:Y3799)</f>
        <v>0</v>
      </c>
      <c r="AA3799" s="5">
        <f>VLOOKUP(CONCATENATE($F3799," ",$G3799),AllocFactorMatrix,(AA$4+1),FALSE)*$E3806</f>
        <v>0</v>
      </c>
      <c r="AB3799" s="5">
        <f>VLOOKUP(CONCATENATE($F3799," ",$G3799),AllocFactorMatrix,(AB$4+1),FALSE)*$E3806</f>
        <v>0</v>
      </c>
      <c r="AC3799" s="5">
        <f>VLOOKUP(CONCATENATE($F3799," ",$G3799),AllocFactorMatrix,(AC$4+1),FALSE)*$E3806</f>
        <v>0</v>
      </c>
    </row>
    <row r="3800" spans="4:29" hidden="1" outlineLevel="1">
      <c r="E3800" s="48"/>
      <c r="F3800" s="175" t="str">
        <f>F3806</f>
        <v>TRANS_TOTAL</v>
      </c>
      <c r="G3800" s="52" t="str">
        <f>$G$9</f>
        <v>BULKTRAN</v>
      </c>
      <c r="H3800" s="4">
        <f t="shared" si="1839"/>
        <v>-11878.109999999997</v>
      </c>
      <c r="I3800" s="5">
        <f>VLOOKUP(CONCATENATE($F3800," ",$G3800),AllocFactorMatrix,(I$4+1),FALSE)*$E3806</f>
        <v>-6109.933252450729</v>
      </c>
      <c r="J3800" s="5">
        <f>VLOOKUP(CONCATENATE($F3800," ",$G3800),AllocFactorMatrix,(J$4+1),FALSE)*$E3806</f>
        <v>-1424.8373738347286</v>
      </c>
      <c r="K3800" s="5">
        <f>VLOOKUP(CONCATENATE($F3800," ",$G3800),AllocFactorMatrix,(K$4+1),FALSE)*$E3806</f>
        <v>-19.810881468353013</v>
      </c>
      <c r="L3800" s="5">
        <f>VLOOKUP(CONCATENATE($F3800," ",$G3800),AllocFactorMatrix,(L$4+1),FALSE)*$E3806</f>
        <v>-2.7591349067780633</v>
      </c>
      <c r="M3800" s="5">
        <f t="shared" si="1858"/>
        <v>-1447.4073902098598</v>
      </c>
      <c r="N3800" s="5">
        <f>VLOOKUP(CONCATENATE($F3800," ",$G3800),AllocFactorMatrix,(N$4+1),FALSE)*$E3806</f>
        <v>-848.07488451548795</v>
      </c>
      <c r="O3800" s="5">
        <f>VLOOKUP(CONCATENATE($F3800," ",$G3800),AllocFactorMatrix,(O$4+1),FALSE)*$E3806</f>
        <v>-151.9678830966044</v>
      </c>
      <c r="P3800" s="5">
        <f>VLOOKUP(CONCATENATE($F3800," ",$G3800),AllocFactorMatrix,(P$4+1),FALSE)*$E3806</f>
        <v>-30.817535887850457</v>
      </c>
      <c r="Q3800" s="5">
        <f>VLOOKUP(CONCATENATE($F3800," ",$G3800),AllocFactorMatrix,(Q$4+1),FALSE)*$E3806</f>
        <v>-1.1702819889743339</v>
      </c>
      <c r="R3800" s="5">
        <f t="shared" ref="R3800:R3806" si="1860">SUBTOTAL(9,N3800:Q3800)</f>
        <v>-1032.030585488917</v>
      </c>
      <c r="S3800" s="5">
        <f>VLOOKUP(CONCATENATE($F3800," ",$G3800),AllocFactorMatrix,(S$4+1),FALSE)*$E3806</f>
        <v>-40.162428851203146</v>
      </c>
      <c r="T3800" s="5">
        <f>VLOOKUP(CONCATENATE($F3800," ",$G3800),AllocFactorMatrix,(T$4+1),FALSE)*$E3806</f>
        <v>-542.21598127010475</v>
      </c>
      <c r="U3800" s="5">
        <f>VLOOKUP(CONCATENATE($F3800," ",$G3800),AllocFactorMatrix,(U$4+1),FALSE)*$E3806</f>
        <v>-2073.7584666858756</v>
      </c>
      <c r="V3800" s="5">
        <f>VLOOKUP(CONCATENATE($F3800," ",$G3800),AllocFactorMatrix,(V$4+1),FALSE)*$E3806</f>
        <v>-375.6805797074382</v>
      </c>
      <c r="W3800" s="5">
        <f t="shared" ref="W3800:W3806" si="1861">SUBTOTAL(9,S3800:V3800)</f>
        <v>-3031.8174565146214</v>
      </c>
      <c r="X3800" s="5">
        <f>VLOOKUP(CONCATENATE($F3800," ",$G3800),AllocFactorMatrix,(X$4+1),FALSE)*$E3806</f>
        <v>-232.76230563408447</v>
      </c>
      <c r="Y3800" s="5">
        <f>VLOOKUP(CONCATENATE($F3800," ",$G3800),AllocFactorMatrix,(Y$4+1),FALSE)*$E3806</f>
        <v>-4.6488602539797794</v>
      </c>
      <c r="Z3800" s="5">
        <f t="shared" si="1859"/>
        <v>-237.41116588806426</v>
      </c>
      <c r="AA3800" s="5">
        <f>VLOOKUP(CONCATENATE($F3800," ",$G3800),AllocFactorMatrix,(AA$4+1),FALSE)*$E3806</f>
        <v>-3.0705113749960766</v>
      </c>
      <c r="AB3800" s="5">
        <f>VLOOKUP(CONCATENATE($F3800," ",$G3800),AllocFactorMatrix,(AB$4+1),FALSE)*$E3806</f>
        <v>-13.640959762365146</v>
      </c>
      <c r="AC3800" s="5">
        <f>VLOOKUP(CONCATENATE($F3800," ",$G3800),AllocFactorMatrix,(AC$4+1),FALSE)*$E3806</f>
        <v>-2.7986783104462858</v>
      </c>
    </row>
    <row r="3801" spans="4:29" hidden="1" outlineLevel="1">
      <c r="E3801" s="48"/>
      <c r="F3801" s="175" t="str">
        <f>F3806</f>
        <v>TRANS_TOTAL</v>
      </c>
      <c r="G3801" s="52" t="str">
        <f>$G$10</f>
        <v>SUBTRAN</v>
      </c>
      <c r="H3801" s="4">
        <f t="shared" si="1839"/>
        <v>-3291.8899999999994</v>
      </c>
      <c r="I3801" s="5">
        <f>VLOOKUP(CONCATENATE($F3801," ",$G3801),AllocFactorMatrix,(I$4+1),FALSE)*$E3806</f>
        <v>-1682.0022604517901</v>
      </c>
      <c r="J3801" s="5">
        <f>VLOOKUP(CONCATENATE($F3801," ",$G3801),AllocFactorMatrix,(J$4+1),FALSE)*$E3806</f>
        <v>-394.28974415472027</v>
      </c>
      <c r="K3801" s="5">
        <f>VLOOKUP(CONCATENATE($F3801," ",$G3801),AllocFactorMatrix,(K$4+1),FALSE)*$E3806</f>
        <v>-5.5080748333133513</v>
      </c>
      <c r="L3801" s="5">
        <f>VLOOKUP(CONCATENATE($F3801," ",$G3801),AllocFactorMatrix,(L$4+1),FALSE)*$E3806</f>
        <v>-0.99693595292811277</v>
      </c>
      <c r="M3801" s="5">
        <f t="shared" si="1858"/>
        <v>-400.79475494096175</v>
      </c>
      <c r="N3801" s="5">
        <f>VLOOKUP(CONCATENATE($F3801," ",$G3801),AllocFactorMatrix,(N$4+1),FALSE)*$E3806</f>
        <v>-227.87126150599963</v>
      </c>
      <c r="O3801" s="5">
        <f>VLOOKUP(CONCATENATE($F3801," ",$G3801),AllocFactorMatrix,(O$4+1),FALSE)*$E3806</f>
        <v>-40.947320862168546</v>
      </c>
      <c r="P3801" s="5">
        <f>VLOOKUP(CONCATENATE($F3801," ",$G3801),AllocFactorMatrix,(P$4+1),FALSE)*$E3806</f>
        <v>-10.748356022435253</v>
      </c>
      <c r="Q3801" s="5">
        <f>VLOOKUP(CONCATENATE($F3801," ",$G3801),AllocFactorMatrix,(Q$4+1),FALSE)*$E3806</f>
        <v>0</v>
      </c>
      <c r="R3801" s="5">
        <f t="shared" si="1860"/>
        <v>-279.56693839060341</v>
      </c>
      <c r="S3801" s="5">
        <f>VLOOKUP(CONCATENATE($F3801," ",$G3801),AllocFactorMatrix,(S$4+1),FALSE)*$E3806</f>
        <v>-10.271122574673548</v>
      </c>
      <c r="T3801" s="5">
        <f>VLOOKUP(CONCATENATE($F3801," ",$G3801),AllocFactorMatrix,(T$4+1),FALSE)*$E3806</f>
        <v>-144.11380942050613</v>
      </c>
      <c r="U3801" s="5">
        <f>VLOOKUP(CONCATENATE($F3801," ",$G3801),AllocFactorMatrix,(U$4+1),FALSE)*$E3806</f>
        <v>-710.59224797597619</v>
      </c>
      <c r="V3801" s="5">
        <f>VLOOKUP(CONCATENATE($F3801," ",$G3801),AllocFactorMatrix,(V$4+1),FALSE)*$E3806</f>
        <v>0</v>
      </c>
      <c r="W3801" s="5">
        <f t="shared" si="1861"/>
        <v>-864.97717997115592</v>
      </c>
      <c r="X3801" s="5">
        <f>VLOOKUP(CONCATENATE($F3801," ",$G3801),AllocFactorMatrix,(X$4+1),FALSE)*$E3806</f>
        <v>-62.464109937023167</v>
      </c>
      <c r="Y3801" s="5">
        <f>VLOOKUP(CONCATENATE($F3801," ",$G3801),AllocFactorMatrix,(Y$4+1),FALSE)*$E3806</f>
        <v>-1.2541866967732049</v>
      </c>
      <c r="Z3801" s="5">
        <f t="shared" si="1859"/>
        <v>-63.718296633796371</v>
      </c>
      <c r="AA3801" s="5">
        <f>VLOOKUP(CONCATENATE($F3801," ",$G3801),AllocFactorMatrix,(AA$4+1),FALSE)*$E3806</f>
        <v>-0.83056961169175192</v>
      </c>
      <c r="AB3801" s="5">
        <f>VLOOKUP(CONCATENATE($F3801," ",$G3801),AllocFactorMatrix,(AB$4+1),FALSE)*$E3806</f>
        <v>0</v>
      </c>
      <c r="AC3801" s="5">
        <f>VLOOKUP(CONCATENATE($F3801," ",$G3801),AllocFactorMatrix,(AC$4+1),FALSE)*$E3806</f>
        <v>0</v>
      </c>
    </row>
    <row r="3802" spans="4:29" hidden="1" outlineLevel="1">
      <c r="E3802" s="48"/>
      <c r="F3802" s="175" t="str">
        <f>F3806</f>
        <v>TRANS_TOTAL</v>
      </c>
      <c r="G3802" s="52" t="str">
        <f>$G$11</f>
        <v>DISTPRI</v>
      </c>
      <c r="H3802" s="4">
        <f t="shared" si="1839"/>
        <v>0</v>
      </c>
      <c r="I3802" s="5">
        <f>VLOOKUP(CONCATENATE($F3802," ",$G3802),AllocFactorMatrix,(I$4+1),FALSE)*$E3806</f>
        <v>0</v>
      </c>
      <c r="J3802" s="5">
        <f>VLOOKUP(CONCATENATE($F3802," ",$G3802),AllocFactorMatrix,(J$4+1),FALSE)*$E3806</f>
        <v>0</v>
      </c>
      <c r="K3802" s="5">
        <f>VLOOKUP(CONCATENATE($F3802," ",$G3802),AllocFactorMatrix,(K$4+1),FALSE)*$E3806</f>
        <v>0</v>
      </c>
      <c r="L3802" s="5">
        <f>VLOOKUP(CONCATENATE($F3802," ",$G3802),AllocFactorMatrix,(L$4+1),FALSE)*$E3806</f>
        <v>0</v>
      </c>
      <c r="M3802" s="5">
        <f t="shared" si="1858"/>
        <v>0</v>
      </c>
      <c r="N3802" s="5">
        <f>VLOOKUP(CONCATENATE($F3802," ",$G3802),AllocFactorMatrix,(N$4+1),FALSE)*$E3806</f>
        <v>0</v>
      </c>
      <c r="O3802" s="5">
        <f>VLOOKUP(CONCATENATE($F3802," ",$G3802),AllocFactorMatrix,(O$4+1),FALSE)*$E3806</f>
        <v>0</v>
      </c>
      <c r="P3802" s="5">
        <f>VLOOKUP(CONCATENATE($F3802," ",$G3802),AllocFactorMatrix,(P$4+1),FALSE)*$E3806</f>
        <v>0</v>
      </c>
      <c r="Q3802" s="5">
        <f>VLOOKUP(CONCATENATE($F3802," ",$G3802),AllocFactorMatrix,(Q$4+1),FALSE)*$E3806</f>
        <v>0</v>
      </c>
      <c r="R3802" s="5">
        <f t="shared" si="1860"/>
        <v>0</v>
      </c>
      <c r="S3802" s="5">
        <f>VLOOKUP(CONCATENATE($F3802," ",$G3802),AllocFactorMatrix,(S$4+1),FALSE)*$E3806</f>
        <v>0</v>
      </c>
      <c r="T3802" s="5">
        <f>VLOOKUP(CONCATENATE($F3802," ",$G3802),AllocFactorMatrix,(T$4+1),FALSE)*$E3806</f>
        <v>0</v>
      </c>
      <c r="U3802" s="5">
        <f>VLOOKUP(CONCATENATE($F3802," ",$G3802),AllocFactorMatrix,(U$4+1),FALSE)*$E3806</f>
        <v>0</v>
      </c>
      <c r="V3802" s="5">
        <f>VLOOKUP(CONCATENATE($F3802," ",$G3802),AllocFactorMatrix,(V$4+1),FALSE)*$E3806</f>
        <v>0</v>
      </c>
      <c r="W3802" s="5">
        <f t="shared" si="1861"/>
        <v>0</v>
      </c>
      <c r="X3802" s="5">
        <f>VLOOKUP(CONCATENATE($F3802," ",$G3802),AllocFactorMatrix,(X$4+1),FALSE)*$E3806</f>
        <v>0</v>
      </c>
      <c r="Y3802" s="5">
        <f>VLOOKUP(CONCATENATE($F3802," ",$G3802),AllocFactorMatrix,(Y$4+1),FALSE)*$E3806</f>
        <v>0</v>
      </c>
      <c r="Z3802" s="5">
        <f t="shared" si="1859"/>
        <v>0</v>
      </c>
      <c r="AA3802" s="5">
        <f>VLOOKUP(CONCATENATE($F3802," ",$G3802),AllocFactorMatrix,(AA$4+1),FALSE)*$E3806</f>
        <v>0</v>
      </c>
      <c r="AB3802" s="5">
        <f>VLOOKUP(CONCATENATE($F3802," ",$G3802),AllocFactorMatrix,(AB$4+1),FALSE)*$E3806</f>
        <v>0</v>
      </c>
      <c r="AC3802" s="5">
        <f>VLOOKUP(CONCATENATE($F3802," ",$G3802),AllocFactorMatrix,(AC$4+1),FALSE)*$E3806</f>
        <v>0</v>
      </c>
    </row>
    <row r="3803" spans="4:29" hidden="1" outlineLevel="1">
      <c r="E3803" s="48"/>
      <c r="F3803" s="175" t="str">
        <f>F3806</f>
        <v>TRANS_TOTAL</v>
      </c>
      <c r="G3803" s="52" t="str">
        <f>$G$12</f>
        <v>DISTSEC</v>
      </c>
      <c r="H3803" s="4">
        <f t="shared" si="1839"/>
        <v>0</v>
      </c>
      <c r="I3803" s="5">
        <f>VLOOKUP(CONCATENATE($F3803," ",$G3803),AllocFactorMatrix,(I$4+1),FALSE)*$E3806</f>
        <v>0</v>
      </c>
      <c r="J3803" s="5">
        <f>VLOOKUP(CONCATENATE($F3803," ",$G3803),AllocFactorMatrix,(J$4+1),FALSE)*$E3806</f>
        <v>0</v>
      </c>
      <c r="K3803" s="5">
        <f>VLOOKUP(CONCATENATE($F3803," ",$G3803),AllocFactorMatrix,(K$4+1),FALSE)*$E3806</f>
        <v>0</v>
      </c>
      <c r="L3803" s="5">
        <f>VLOOKUP(CONCATENATE($F3803," ",$G3803),AllocFactorMatrix,(L$4+1),FALSE)*$E3806</f>
        <v>0</v>
      </c>
      <c r="M3803" s="5">
        <f t="shared" si="1858"/>
        <v>0</v>
      </c>
      <c r="N3803" s="5">
        <f>VLOOKUP(CONCATENATE($F3803," ",$G3803),AllocFactorMatrix,(N$4+1),FALSE)*$E3806</f>
        <v>0</v>
      </c>
      <c r="O3803" s="5">
        <f>VLOOKUP(CONCATENATE($F3803," ",$G3803),AllocFactorMatrix,(O$4+1),FALSE)*$E3806</f>
        <v>0</v>
      </c>
      <c r="P3803" s="5">
        <f>VLOOKUP(CONCATENATE($F3803," ",$G3803),AllocFactorMatrix,(P$4+1),FALSE)*$E3806</f>
        <v>0</v>
      </c>
      <c r="Q3803" s="5">
        <f>VLOOKUP(CONCATENATE($F3803," ",$G3803),AllocFactorMatrix,(Q$4+1),FALSE)*$E3806</f>
        <v>0</v>
      </c>
      <c r="R3803" s="5">
        <f t="shared" si="1860"/>
        <v>0</v>
      </c>
      <c r="S3803" s="5">
        <f>VLOOKUP(CONCATENATE($F3803," ",$G3803),AllocFactorMatrix,(S$4+1),FALSE)*$E3806</f>
        <v>0</v>
      </c>
      <c r="T3803" s="5">
        <f>VLOOKUP(CONCATENATE($F3803," ",$G3803),AllocFactorMatrix,(T$4+1),FALSE)*$E3806</f>
        <v>0</v>
      </c>
      <c r="U3803" s="5">
        <f>VLOOKUP(CONCATENATE($F3803," ",$G3803),AllocFactorMatrix,(U$4+1),FALSE)*$E3806</f>
        <v>0</v>
      </c>
      <c r="V3803" s="5">
        <f>VLOOKUP(CONCATENATE($F3803," ",$G3803),AllocFactorMatrix,(V$4+1),FALSE)*$E3806</f>
        <v>0</v>
      </c>
      <c r="W3803" s="5">
        <f t="shared" si="1861"/>
        <v>0</v>
      </c>
      <c r="X3803" s="5">
        <f>VLOOKUP(CONCATENATE($F3803," ",$G3803),AllocFactorMatrix,(X$4+1),FALSE)*$E3806</f>
        <v>0</v>
      </c>
      <c r="Y3803" s="5">
        <f>VLOOKUP(CONCATENATE($F3803," ",$G3803),AllocFactorMatrix,(Y$4+1),FALSE)*$E3806</f>
        <v>0</v>
      </c>
      <c r="Z3803" s="5">
        <f t="shared" si="1859"/>
        <v>0</v>
      </c>
      <c r="AA3803" s="5">
        <f>VLOOKUP(CONCATENATE($F3803," ",$G3803),AllocFactorMatrix,(AA$4+1),FALSE)*$E3806</f>
        <v>0</v>
      </c>
      <c r="AB3803" s="5">
        <f>VLOOKUP(CONCATENATE($F3803," ",$G3803),AllocFactorMatrix,(AB$4+1),FALSE)*$E3806</f>
        <v>0</v>
      </c>
      <c r="AC3803" s="5">
        <f>VLOOKUP(CONCATENATE($F3803," ",$G3803),AllocFactorMatrix,(AC$4+1),FALSE)*$E3806</f>
        <v>0</v>
      </c>
    </row>
    <row r="3804" spans="4:29" hidden="1" outlineLevel="1">
      <c r="E3804" s="48"/>
      <c r="F3804" s="175" t="str">
        <f>F3806</f>
        <v>TRANS_TOTAL</v>
      </c>
      <c r="G3804" s="52" t="str">
        <f>$G$13</f>
        <v>ENERGY</v>
      </c>
      <c r="H3804" s="4">
        <f t="shared" si="1839"/>
        <v>0</v>
      </c>
      <c r="I3804" s="5">
        <f>VLOOKUP(CONCATENATE($F3804," ",$G3804),AllocFactorMatrix,(I$4+1),FALSE)*$E3806</f>
        <v>0</v>
      </c>
      <c r="J3804" s="5">
        <f>VLOOKUP(CONCATENATE($F3804," ",$G3804),AllocFactorMatrix,(J$4+1),FALSE)*$E3806</f>
        <v>0</v>
      </c>
      <c r="K3804" s="5">
        <f>VLOOKUP(CONCATENATE($F3804," ",$G3804),AllocFactorMatrix,(K$4+1),FALSE)*$E3806</f>
        <v>0</v>
      </c>
      <c r="L3804" s="5">
        <f>VLOOKUP(CONCATENATE($F3804," ",$G3804),AllocFactorMatrix,(L$4+1),FALSE)*$E3806</f>
        <v>0</v>
      </c>
      <c r="M3804" s="5">
        <f t="shared" si="1858"/>
        <v>0</v>
      </c>
      <c r="N3804" s="5">
        <f>VLOOKUP(CONCATENATE($F3804," ",$G3804),AllocFactorMatrix,(N$4+1),FALSE)*$E3806</f>
        <v>0</v>
      </c>
      <c r="O3804" s="5">
        <f>VLOOKUP(CONCATENATE($F3804," ",$G3804),AllocFactorMatrix,(O$4+1),FALSE)*$E3806</f>
        <v>0</v>
      </c>
      <c r="P3804" s="5">
        <f>VLOOKUP(CONCATENATE($F3804," ",$G3804),AllocFactorMatrix,(P$4+1),FALSE)*$E3806</f>
        <v>0</v>
      </c>
      <c r="Q3804" s="5">
        <f>VLOOKUP(CONCATENATE($F3804," ",$G3804),AllocFactorMatrix,(Q$4+1),FALSE)*$E3806</f>
        <v>0</v>
      </c>
      <c r="R3804" s="5">
        <f t="shared" si="1860"/>
        <v>0</v>
      </c>
      <c r="S3804" s="5">
        <f>VLOOKUP(CONCATENATE($F3804," ",$G3804),AllocFactorMatrix,(S$4+1),FALSE)*$E3806</f>
        <v>0</v>
      </c>
      <c r="T3804" s="5">
        <f>VLOOKUP(CONCATENATE($F3804," ",$G3804),AllocFactorMatrix,(T$4+1),FALSE)*$E3806</f>
        <v>0</v>
      </c>
      <c r="U3804" s="5">
        <f>VLOOKUP(CONCATENATE($F3804," ",$G3804),AllocFactorMatrix,(U$4+1),FALSE)*$E3806</f>
        <v>0</v>
      </c>
      <c r="V3804" s="5">
        <f>VLOOKUP(CONCATENATE($F3804," ",$G3804),AllocFactorMatrix,(V$4+1),FALSE)*$E3806</f>
        <v>0</v>
      </c>
      <c r="W3804" s="5">
        <f t="shared" si="1861"/>
        <v>0</v>
      </c>
      <c r="X3804" s="5">
        <f>VLOOKUP(CONCATENATE($F3804," ",$G3804),AllocFactorMatrix,(X$4+1),FALSE)*$E3806</f>
        <v>0</v>
      </c>
      <c r="Y3804" s="5">
        <f>VLOOKUP(CONCATENATE($F3804," ",$G3804),AllocFactorMatrix,(Y$4+1),FALSE)*$E3806</f>
        <v>0</v>
      </c>
      <c r="Z3804" s="5">
        <f t="shared" si="1859"/>
        <v>0</v>
      </c>
      <c r="AA3804" s="5">
        <f>VLOOKUP(CONCATENATE($F3804," ",$G3804),AllocFactorMatrix,(AA$4+1),FALSE)*$E3806</f>
        <v>0</v>
      </c>
      <c r="AB3804" s="5">
        <f>VLOOKUP(CONCATENATE($F3804," ",$G3804),AllocFactorMatrix,(AB$4+1),FALSE)*$E3806</f>
        <v>0</v>
      </c>
      <c r="AC3804" s="5">
        <f>VLOOKUP(CONCATENATE($F3804," ",$G3804),AllocFactorMatrix,(AC$4+1),FALSE)*$E3806</f>
        <v>0</v>
      </c>
    </row>
    <row r="3805" spans="4:29" hidden="1" outlineLevel="1">
      <c r="E3805" s="48"/>
      <c r="F3805" s="175" t="str">
        <f>F3806</f>
        <v>TRANS_TOTAL</v>
      </c>
      <c r="G3805" s="52" t="str">
        <f>$G$14</f>
        <v>CUSTOMER</v>
      </c>
      <c r="H3805" s="4">
        <f t="shared" si="1839"/>
        <v>0</v>
      </c>
      <c r="I3805" s="5">
        <f>VLOOKUP(CONCATENATE($F3805," ",$G3805),AllocFactorMatrix,(I$4+1),FALSE)*$E3806</f>
        <v>0</v>
      </c>
      <c r="J3805" s="5">
        <f>VLOOKUP(CONCATENATE($F3805," ",$G3805),AllocFactorMatrix,(J$4+1),FALSE)*$E3806</f>
        <v>0</v>
      </c>
      <c r="K3805" s="5">
        <f>VLOOKUP(CONCATENATE($F3805," ",$G3805),AllocFactorMatrix,(K$4+1),FALSE)*$E3806</f>
        <v>0</v>
      </c>
      <c r="L3805" s="5">
        <f>VLOOKUP(CONCATENATE($F3805," ",$G3805),AllocFactorMatrix,(L$4+1),FALSE)*$E3806</f>
        <v>0</v>
      </c>
      <c r="M3805" s="5">
        <f t="shared" si="1858"/>
        <v>0</v>
      </c>
      <c r="N3805" s="5">
        <f>VLOOKUP(CONCATENATE($F3805," ",$G3805),AllocFactorMatrix,(N$4+1),FALSE)*$E3806</f>
        <v>0</v>
      </c>
      <c r="O3805" s="5">
        <f>VLOOKUP(CONCATENATE($F3805," ",$G3805),AllocFactorMatrix,(O$4+1),FALSE)*$E3806</f>
        <v>0</v>
      </c>
      <c r="P3805" s="5">
        <f>VLOOKUP(CONCATENATE($F3805," ",$G3805),AllocFactorMatrix,(P$4+1),FALSE)*$E3806</f>
        <v>0</v>
      </c>
      <c r="Q3805" s="5">
        <f>VLOOKUP(CONCATENATE($F3805," ",$G3805),AllocFactorMatrix,(Q$4+1),FALSE)*$E3806</f>
        <v>0</v>
      </c>
      <c r="R3805" s="5">
        <f t="shared" si="1860"/>
        <v>0</v>
      </c>
      <c r="S3805" s="5">
        <f>VLOOKUP(CONCATENATE($F3805," ",$G3805),AllocFactorMatrix,(S$4+1),FALSE)*$E3806</f>
        <v>0</v>
      </c>
      <c r="T3805" s="5">
        <f>VLOOKUP(CONCATENATE($F3805," ",$G3805),AllocFactorMatrix,(T$4+1),FALSE)*$E3806</f>
        <v>0</v>
      </c>
      <c r="U3805" s="5">
        <f>VLOOKUP(CONCATENATE($F3805," ",$G3805),AllocFactorMatrix,(U$4+1),FALSE)*$E3806</f>
        <v>0</v>
      </c>
      <c r="V3805" s="5">
        <f>VLOOKUP(CONCATENATE($F3805," ",$G3805),AllocFactorMatrix,(V$4+1),FALSE)*$E3806</f>
        <v>0</v>
      </c>
      <c r="W3805" s="5">
        <f t="shared" si="1861"/>
        <v>0</v>
      </c>
      <c r="X3805" s="5">
        <f>VLOOKUP(CONCATENATE($F3805," ",$G3805),AllocFactorMatrix,(X$4+1),FALSE)*$E3806</f>
        <v>0</v>
      </c>
      <c r="Y3805" s="5">
        <f>VLOOKUP(CONCATENATE($F3805," ",$G3805),AllocFactorMatrix,(Y$4+1),FALSE)*$E3806</f>
        <v>0</v>
      </c>
      <c r="Z3805" s="5">
        <f t="shared" si="1859"/>
        <v>0</v>
      </c>
      <c r="AA3805" s="5">
        <f>VLOOKUP(CONCATENATE($F3805," ",$G3805),AllocFactorMatrix,(AA$4+1),FALSE)*$E3806</f>
        <v>0</v>
      </c>
      <c r="AB3805" s="5">
        <f>VLOOKUP(CONCATENATE($F3805," ",$G3805),AllocFactorMatrix,(AB$4+1),FALSE)*$E3806</f>
        <v>0</v>
      </c>
      <c r="AC3805" s="5">
        <f>VLOOKUP(CONCATENATE($F3805," ",$G3805),AllocFactorMatrix,(AC$4+1),FALSE)*$E3806</f>
        <v>0</v>
      </c>
    </row>
    <row r="3806" spans="4:29" collapsed="1">
      <c r="D3806" s="52" t="s">
        <v>269</v>
      </c>
      <c r="E3806" s="92">
        <v>-15170</v>
      </c>
      <c r="F3806" s="93" t="s">
        <v>191</v>
      </c>
      <c r="G3806" s="52" t="str">
        <f>$G$15</f>
        <v>TOTAL</v>
      </c>
      <c r="H3806" s="4">
        <f t="shared" si="1839"/>
        <v>-15169.999999999998</v>
      </c>
      <c r="I3806" s="5">
        <f>VLOOKUP(CONCATENATE($F3806," ",$G3806),AllocFactorMatrix,(I$4+1),FALSE)*$E3806</f>
        <v>-7791.9355129025189</v>
      </c>
      <c r="J3806" s="5">
        <f>VLOOKUP(CONCATENATE($F3806," ",$G3806),AllocFactorMatrix,(J$4+1),FALSE)*$E3806</f>
        <v>-1819.1271179894488</v>
      </c>
      <c r="K3806" s="5">
        <f>VLOOKUP(CONCATENATE($F3806," ",$G3806),AllocFactorMatrix,(K$4+1),FALSE)*$E3806</f>
        <v>-25.318956301666365</v>
      </c>
      <c r="L3806" s="5">
        <f>VLOOKUP(CONCATENATE($F3806," ",$G3806),AllocFactorMatrix,(L$4+1),FALSE)*$E3806</f>
        <v>-3.7560708597061763</v>
      </c>
      <c r="M3806" s="5">
        <f t="shared" si="1858"/>
        <v>-1848.2021451508213</v>
      </c>
      <c r="N3806" s="5">
        <f>VLOOKUP(CONCATENATE($F3806," ",$G3806),AllocFactorMatrix,(N$4+1),FALSE)*$E3806</f>
        <v>-1075.9461460214877</v>
      </c>
      <c r="O3806" s="5">
        <f>VLOOKUP(CONCATENATE($F3806," ",$G3806),AllocFactorMatrix,(O$4+1),FALSE)*$E3806</f>
        <v>-192.91520395877293</v>
      </c>
      <c r="P3806" s="5">
        <f>VLOOKUP(CONCATENATE($F3806," ",$G3806),AllocFactorMatrix,(P$4+1),FALSE)*$E3806</f>
        <v>-41.565891910285714</v>
      </c>
      <c r="Q3806" s="5">
        <f>VLOOKUP(CONCATENATE($F3806," ",$G3806),AllocFactorMatrix,(Q$4+1),FALSE)*$E3806</f>
        <v>-1.1702819889743339</v>
      </c>
      <c r="R3806" s="5">
        <f t="shared" si="1860"/>
        <v>-1311.5975238795206</v>
      </c>
      <c r="S3806" s="5">
        <f>VLOOKUP(CONCATENATE($F3806," ",$G3806),AllocFactorMatrix,(S$4+1),FALSE)*$E3806</f>
        <v>-50.433551425876693</v>
      </c>
      <c r="T3806" s="5">
        <f>VLOOKUP(CONCATENATE($F3806," ",$G3806),AllocFactorMatrix,(T$4+1),FALSE)*$E3806</f>
        <v>-686.32979069061093</v>
      </c>
      <c r="U3806" s="5">
        <f>VLOOKUP(CONCATENATE($F3806," ",$G3806),AllocFactorMatrix,(U$4+1),FALSE)*$E3806</f>
        <v>-2784.3507146618517</v>
      </c>
      <c r="V3806" s="5">
        <f>VLOOKUP(CONCATENATE($F3806," ",$G3806),AllocFactorMatrix,(V$4+1),FALSE)*$E3806</f>
        <v>-375.6805797074382</v>
      </c>
      <c r="W3806" s="5">
        <f t="shared" si="1861"/>
        <v>-3896.7946364857776</v>
      </c>
      <c r="X3806" s="5">
        <f>VLOOKUP(CONCATENATE($F3806," ",$G3806),AllocFactorMatrix,(X$4+1),FALSE)*$E3806</f>
        <v>-295.22641557110768</v>
      </c>
      <c r="Y3806" s="5">
        <f>VLOOKUP(CONCATENATE($F3806," ",$G3806),AllocFactorMatrix,(Y$4+1),FALSE)*$E3806</f>
        <v>-5.9030469507529837</v>
      </c>
      <c r="Z3806" s="5">
        <f t="shared" si="1859"/>
        <v>-301.12946252186066</v>
      </c>
      <c r="AA3806" s="5">
        <f>VLOOKUP(CONCATENATE($F3806," ",$G3806),AllocFactorMatrix,(AA$4+1),FALSE)*$E3806</f>
        <v>-3.9010809866878287</v>
      </c>
      <c r="AB3806" s="5">
        <f>VLOOKUP(CONCATENATE($F3806," ",$G3806),AllocFactorMatrix,(AB$4+1),FALSE)*$E3806</f>
        <v>-13.640959762365146</v>
      </c>
      <c r="AC3806" s="5">
        <f>VLOOKUP(CONCATENATE($F3806," ",$G3806),AllocFactorMatrix,(AC$4+1),FALSE)*$E3806</f>
        <v>-2.7986783104462858</v>
      </c>
    </row>
    <row r="3807" spans="4:29" hidden="1" outlineLevel="1">
      <c r="E3807" s="48"/>
      <c r="F3807" s="175" t="str">
        <f>F3814</f>
        <v>TDPLANT</v>
      </c>
      <c r="G3807" s="52" t="str">
        <f>$G$8</f>
        <v>PRODUCTION</v>
      </c>
      <c r="H3807" s="4">
        <f t="shared" si="1839"/>
        <v>-4.7318933497928635</v>
      </c>
      <c r="I3807" s="5">
        <f>VLOOKUP(CONCATENATE($F3807," ",$G3807),AllocFactorMatrix,(I$4+1),FALSE)*$E3814</f>
        <v>-2.4340195978105847</v>
      </c>
      <c r="J3807" s="5">
        <f>VLOOKUP(CONCATENATE($F3807," ",$G3807),AllocFactorMatrix,(J$4+1),FALSE)*$E3814</f>
        <v>-0.56761374442439749</v>
      </c>
      <c r="K3807" s="5">
        <f>VLOOKUP(CONCATENATE($F3807," ",$G3807),AllocFactorMatrix,(K$4+1),FALSE)*$E3814</f>
        <v>-7.892078644972501E-3</v>
      </c>
      <c r="L3807" s="5">
        <f>VLOOKUP(CONCATENATE($F3807," ",$G3807),AllocFactorMatrix,(L$4+1),FALSE)*$E3814</f>
        <v>-1.0991590511086754E-3</v>
      </c>
      <c r="M3807" s="5">
        <f t="shared" ref="M3807:M3814" si="1862">SUBTOTAL(9,J3807:L3807)</f>
        <v>-0.57660498212047873</v>
      </c>
      <c r="N3807" s="5">
        <f>VLOOKUP(CONCATENATE($F3807," ",$G3807),AllocFactorMatrix,(N$4+1),FALSE)*$E3814</f>
        <v>-0.33784835349775244</v>
      </c>
      <c r="O3807" s="5">
        <f>VLOOKUP(CONCATENATE($F3807," ",$G3807),AllocFactorMatrix,(O$4+1),FALSE)*$E3814</f>
        <v>-6.0539582088978937E-2</v>
      </c>
      <c r="P3807" s="5">
        <f>VLOOKUP(CONCATENATE($F3807," ",$G3807),AllocFactorMatrix,(P$4+1),FALSE)*$E3814</f>
        <v>-1.2276809452406357E-2</v>
      </c>
      <c r="Q3807" s="5">
        <f>VLOOKUP(CONCATENATE($F3807," ",$G3807),AllocFactorMatrix,(Q$4+1),FALSE)*$E3814</f>
        <v>-4.6620628711217652E-4</v>
      </c>
      <c r="R3807" s="5">
        <f>SUBTOTAL(9,N3807:Q3807)</f>
        <v>-0.41113095132624988</v>
      </c>
      <c r="S3807" s="5">
        <f>VLOOKUP(CONCATENATE($F3807," ",$G3807),AllocFactorMatrix,(S$4+1),FALSE)*$E3814</f>
        <v>-1.5999542855937285E-2</v>
      </c>
      <c r="T3807" s="5">
        <f>VLOOKUP(CONCATENATE($F3807," ",$G3807),AllocFactorMatrix,(T$4+1),FALSE)*$E3814</f>
        <v>-0.21600306748492989</v>
      </c>
      <c r="U3807" s="5">
        <f>VLOOKUP(CONCATENATE($F3807," ",$G3807),AllocFactorMatrix,(U$4+1),FALSE)*$E3814</f>
        <v>-0.82612502305396573</v>
      </c>
      <c r="V3807" s="5">
        <f>VLOOKUP(CONCATENATE($F3807," ",$G3807),AllocFactorMatrix,(V$4+1),FALSE)*$E3814</f>
        <v>-0.1496602099798667</v>
      </c>
      <c r="W3807" s="5">
        <f>SUBTOTAL(9,S3807:V3807)</f>
        <v>-1.2077878433746996</v>
      </c>
      <c r="X3807" s="5">
        <f>VLOOKUP(CONCATENATE($F3807," ",$G3807),AllocFactorMatrix,(X$4+1),FALSE)*$E3814</f>
        <v>-9.2725728765971877E-2</v>
      </c>
      <c r="Y3807" s="5">
        <f>VLOOKUP(CONCATENATE($F3807," ",$G3807),AllocFactorMatrix,(Y$4+1),FALSE)*$E3814</f>
        <v>-1.8519706350524853E-3</v>
      </c>
      <c r="Z3807" s="5">
        <f t="shared" ref="Z3807:Z3814" si="1863">SUBTOTAL(9,X3807:Y3807)</f>
        <v>-9.4577699401024368E-2</v>
      </c>
      <c r="AA3807" s="5">
        <f>VLOOKUP(CONCATENATE($F3807," ",$G3807),AllocFactorMatrix,(AA$4+1),FALSE)*$E3814</f>
        <v>-1.2232023744356028E-3</v>
      </c>
      <c r="AB3807" s="5">
        <f>VLOOKUP(CONCATENATE($F3807," ",$G3807),AllocFactorMatrix,(AB$4+1),FALSE)*$E3814</f>
        <v>-5.4341613930438152E-3</v>
      </c>
      <c r="AC3807" s="5">
        <f>VLOOKUP(CONCATENATE($F3807," ",$G3807),AllocFactorMatrix,(AC$4+1),FALSE)*$E3814</f>
        <v>-1.1149119923464512E-3</v>
      </c>
    </row>
    <row r="3808" spans="4:29" hidden="1" outlineLevel="1">
      <c r="E3808" s="48"/>
      <c r="F3808" s="175" t="str">
        <f>F3814</f>
        <v>TDPLANT</v>
      </c>
      <c r="G3808" s="52" t="str">
        <f>$G$9</f>
        <v>BULKTRAN</v>
      </c>
      <c r="H3808" s="4">
        <f t="shared" si="1839"/>
        <v>-195.56402919574333</v>
      </c>
      <c r="I3808" s="5">
        <f>VLOOKUP(CONCATENATE($F3808," ",$G3808),AllocFactorMatrix,(I$4+1),FALSE)*$E3814</f>
        <v>-100.59539480324038</v>
      </c>
      <c r="J3808" s="5">
        <f>VLOOKUP(CONCATENATE($F3808," ",$G3808),AllocFactorMatrix,(J$4+1),FALSE)*$E3814</f>
        <v>-23.458861534015188</v>
      </c>
      <c r="K3808" s="5">
        <f>VLOOKUP(CONCATENATE($F3808," ",$G3808),AllocFactorMatrix,(K$4+1),FALSE)*$E3814</f>
        <v>-0.32617106609304003</v>
      </c>
      <c r="L3808" s="5">
        <f>VLOOKUP(CONCATENATE($F3808," ",$G3808),AllocFactorMatrix,(L$4+1),FALSE)*$E3814</f>
        <v>-4.5427053585472749E-2</v>
      </c>
      <c r="M3808" s="5">
        <f t="shared" si="1862"/>
        <v>-23.830459653693701</v>
      </c>
      <c r="N3808" s="5">
        <f>VLOOKUP(CONCATENATE($F3808," ",$G3808),AllocFactorMatrix,(N$4+1),FALSE)*$E3814</f>
        <v>-13.96290668090829</v>
      </c>
      <c r="O3808" s="5">
        <f>VLOOKUP(CONCATENATE($F3808," ",$G3808),AllocFactorMatrix,(O$4+1),FALSE)*$E3814</f>
        <v>-2.5020353849829355</v>
      </c>
      <c r="P3808" s="5">
        <f>VLOOKUP(CONCATENATE($F3808," ",$G3808),AllocFactorMatrix,(P$4+1),FALSE)*$E3814</f>
        <v>-0.5073872432661809</v>
      </c>
      <c r="Q3808" s="5">
        <f>VLOOKUP(CONCATENATE($F3808," ",$G3808),AllocFactorMatrix,(Q$4+1),FALSE)*$E3814</f>
        <v>-1.9267801111374556E-2</v>
      </c>
      <c r="R3808" s="5">
        <f t="shared" ref="R3808:R3814" si="1864">SUBTOTAL(9,N3808:Q3808)</f>
        <v>-16.991597110268781</v>
      </c>
      <c r="S3808" s="5">
        <f>VLOOKUP(CONCATENATE($F3808," ",$G3808),AllocFactorMatrix,(S$4+1),FALSE)*$E3814</f>
        <v>-0.66124378444286647</v>
      </c>
      <c r="T3808" s="5">
        <f>VLOOKUP(CONCATENATE($F3808," ",$G3808),AllocFactorMatrix,(T$4+1),FALSE)*$E3814</f>
        <v>-8.9271729249439016</v>
      </c>
      <c r="U3808" s="5">
        <f>VLOOKUP(CONCATENATE($F3808," ",$G3808),AllocFactorMatrix,(U$4+1),FALSE)*$E3814</f>
        <v>-34.142852804349893</v>
      </c>
      <c r="V3808" s="5">
        <f>VLOOKUP(CONCATENATE($F3808," ",$G3808),AllocFactorMatrix,(V$4+1),FALSE)*$E3814</f>
        <v>-6.1852944498896907</v>
      </c>
      <c r="W3808" s="5">
        <f t="shared" ref="W3808:W3814" si="1865">SUBTOTAL(9,S3808:V3808)</f>
        <v>-49.916563963626352</v>
      </c>
      <c r="X3808" s="5">
        <f>VLOOKUP(CONCATENATE($F3808," ",$G3808),AllocFactorMatrix,(X$4+1),FALSE)*$E3814</f>
        <v>-3.8322539810367675</v>
      </c>
      <c r="Y3808" s="5">
        <f>VLOOKUP(CONCATENATE($F3808," ",$G3808),AllocFactorMatrix,(Y$4+1),FALSE)*$E3814</f>
        <v>-7.6539941323681318E-2</v>
      </c>
      <c r="Z3808" s="5">
        <f t="shared" si="1863"/>
        <v>-3.9087939223604486</v>
      </c>
      <c r="AA3808" s="5">
        <f>VLOOKUP(CONCATENATE($F3808," ",$G3808),AllocFactorMatrix,(AA$4+1),FALSE)*$E3814</f>
        <v>-5.0553629843939386E-2</v>
      </c>
      <c r="AB3808" s="5">
        <f>VLOOKUP(CONCATENATE($F3808," ",$G3808),AllocFactorMatrix,(AB$4+1),FALSE)*$E3814</f>
        <v>-0.22458800711772645</v>
      </c>
      <c r="AC3808" s="5">
        <f>VLOOKUP(CONCATENATE($F3808," ",$G3808),AllocFactorMatrix,(AC$4+1),FALSE)*$E3814</f>
        <v>-4.6078105592018526E-2</v>
      </c>
    </row>
    <row r="3809" spans="4:29" hidden="1" outlineLevel="1">
      <c r="E3809" s="48"/>
      <c r="F3809" s="175" t="str">
        <f>F3814</f>
        <v>TDPLANT</v>
      </c>
      <c r="G3809" s="52" t="str">
        <f>$G$10</f>
        <v>SUBTRAN</v>
      </c>
      <c r="H3809" s="4">
        <f t="shared" si="1839"/>
        <v>-54.145829674533758</v>
      </c>
      <c r="I3809" s="5">
        <f>VLOOKUP(CONCATENATE($F3809," ",$G3809),AllocFactorMatrix,(I$4+1),FALSE)*$E3814</f>
        <v>-27.665993671296256</v>
      </c>
      <c r="J3809" s="5">
        <f>VLOOKUP(CONCATENATE($F3809," ",$G3809),AllocFactorMatrix,(J$4+1),FALSE)*$E3814</f>
        <v>-6.4853762821409555</v>
      </c>
      <c r="K3809" s="5">
        <f>VLOOKUP(CONCATENATE($F3809," ",$G3809),AllocFactorMatrix,(K$4+1),FALSE)*$E3814</f>
        <v>-9.059819184698481E-2</v>
      </c>
      <c r="L3809" s="5">
        <f>VLOOKUP(CONCATENATE($F3809," ",$G3809),AllocFactorMatrix,(L$4+1),FALSE)*$E3814</f>
        <v>-1.6397851782308837E-2</v>
      </c>
      <c r="M3809" s="5">
        <f t="shared" si="1862"/>
        <v>-6.5923723257702491</v>
      </c>
      <c r="N3809" s="5">
        <f>VLOOKUP(CONCATENATE($F3809," ",$G3809),AllocFactorMatrix,(N$4+1),FALSE)*$E3814</f>
        <v>-3.7480834758224013</v>
      </c>
      <c r="O3809" s="5">
        <f>VLOOKUP(CONCATENATE($F3809," ",$G3809),AllocFactorMatrix,(O$4+1),FALSE)*$E3814</f>
        <v>-0.67351177014768482</v>
      </c>
      <c r="P3809" s="5">
        <f>VLOOKUP(CONCATENATE($F3809," ",$G3809),AllocFactorMatrix,(P$4+1),FALSE)*$E3814</f>
        <v>-0.17679164688735913</v>
      </c>
      <c r="Q3809" s="5">
        <f>VLOOKUP(CONCATENATE($F3809," ",$G3809),AllocFactorMatrix,(Q$4+1),FALSE)*$E3814</f>
        <v>0</v>
      </c>
      <c r="R3809" s="5">
        <f t="shared" si="1864"/>
        <v>-4.5983868928574454</v>
      </c>
      <c r="S3809" s="5">
        <f>VLOOKUP(CONCATENATE($F3809," ",$G3809),AllocFactorMatrix,(S$4+1),FALSE)*$E3814</f>
        <v>-0.1689419918328173</v>
      </c>
      <c r="T3809" s="5">
        <f>VLOOKUP(CONCATENATE($F3809," ",$G3809),AllocFactorMatrix,(T$4+1),FALSE)*$E3814</f>
        <v>-2.3704199650143072</v>
      </c>
      <c r="U3809" s="5">
        <f>VLOOKUP(CONCATENATE($F3809," ",$G3809),AllocFactorMatrix,(U$4+1),FALSE)*$E3814</f>
        <v>-11.687998938892637</v>
      </c>
      <c r="V3809" s="5">
        <f>VLOOKUP(CONCATENATE($F3809," ",$G3809),AllocFactorMatrix,(V$4+1),FALSE)*$E3814</f>
        <v>0</v>
      </c>
      <c r="W3809" s="5">
        <f t="shared" si="1865"/>
        <v>-14.227360895739761</v>
      </c>
      <c r="X3809" s="5">
        <f>VLOOKUP(CONCATENATE($F3809," ",$G3809),AllocFactorMatrix,(X$4+1),FALSE)*$E3814</f>
        <v>-1.0274252959307297</v>
      </c>
      <c r="Y3809" s="5">
        <f>VLOOKUP(CONCATENATE($F3809," ",$G3809),AllocFactorMatrix,(Y$4+1),FALSE)*$E3814</f>
        <v>-2.0629176328354874E-2</v>
      </c>
      <c r="Z3809" s="5">
        <f t="shared" si="1863"/>
        <v>-1.0480544722590845</v>
      </c>
      <c r="AA3809" s="5">
        <f>VLOOKUP(CONCATENATE($F3809," ",$G3809),AllocFactorMatrix,(AA$4+1),FALSE)*$E3814</f>
        <v>-1.3661416610975842E-2</v>
      </c>
      <c r="AB3809" s="5">
        <f>VLOOKUP(CONCATENATE($F3809," ",$G3809),AllocFactorMatrix,(AB$4+1),FALSE)*$E3814</f>
        <v>0</v>
      </c>
      <c r="AC3809" s="5">
        <f>VLOOKUP(CONCATENATE($F3809," ",$G3809),AllocFactorMatrix,(AC$4+1),FALSE)*$E3814</f>
        <v>0</v>
      </c>
    </row>
    <row r="3810" spans="4:29" hidden="1" outlineLevel="1">
      <c r="E3810" s="48"/>
      <c r="F3810" s="175" t="str">
        <f>F3814</f>
        <v>TDPLANT</v>
      </c>
      <c r="G3810" s="52" t="str">
        <f>$G$11</f>
        <v>DISTPRI</v>
      </c>
      <c r="H3810" s="4">
        <f t="shared" si="1839"/>
        <v>-213.57869949516169</v>
      </c>
      <c r="I3810" s="5">
        <f>VLOOKUP(CONCATENATE($F3810," ",$G3810),AllocFactorMatrix,(I$4+1),FALSE)*$E3814</f>
        <v>-139.8528420053251</v>
      </c>
      <c r="J3810" s="5">
        <f>VLOOKUP(CONCATENATE($F3810," ",$G3810),AllocFactorMatrix,(J$4+1),FALSE)*$E3814</f>
        <v>-32.730962865220384</v>
      </c>
      <c r="K3810" s="5">
        <f>VLOOKUP(CONCATENATE($F3810," ",$G3810),AllocFactorMatrix,(K$4+1),FALSE)*$E3814</f>
        <v>-0.45717793511864913</v>
      </c>
      <c r="L3810" s="5">
        <f>VLOOKUP(CONCATENATE($F3810," ",$G3810),AllocFactorMatrix,(L$4+1),FALSE)*$E3814</f>
        <v>0</v>
      </c>
      <c r="M3810" s="5">
        <f t="shared" si="1862"/>
        <v>-33.188140800339035</v>
      </c>
      <c r="N3810" s="5">
        <f>VLOOKUP(CONCATENATE($F3810," ",$G3810),AllocFactorMatrix,(N$4+1),FALSE)*$E3814</f>
        <v>-19.000966022396149</v>
      </c>
      <c r="O3810" s="5">
        <f>VLOOKUP(CONCATENATE($F3810," ",$G3810),AllocFactorMatrix,(O$4+1),FALSE)*$E3814</f>
        <v>-3.4140782063421731</v>
      </c>
      <c r="P3810" s="5">
        <f>VLOOKUP(CONCATENATE($F3810," ",$G3810),AllocFactorMatrix,(P$4+1),FALSE)*$E3814</f>
        <v>0</v>
      </c>
      <c r="Q3810" s="5">
        <f>VLOOKUP(CONCATENATE($F3810," ",$G3810),AllocFactorMatrix,(Q$4+1),FALSE)*$E3814</f>
        <v>0</v>
      </c>
      <c r="R3810" s="5">
        <f t="shared" si="1864"/>
        <v>-22.415044228738321</v>
      </c>
      <c r="S3810" s="5">
        <f>VLOOKUP(CONCATENATE($F3810," ",$G3810),AllocFactorMatrix,(S$4+1),FALSE)*$E3814</f>
        <v>-0.859162065525089</v>
      </c>
      <c r="T3810" s="5">
        <f>VLOOKUP(CONCATENATE($F3810," ",$G3810),AllocFactorMatrix,(T$4+1),FALSE)*$E3814</f>
        <v>-11.880375176736601</v>
      </c>
      <c r="U3810" s="5">
        <f>VLOOKUP(CONCATENATE($F3810," ",$G3810),AllocFactorMatrix,(U$4+1),FALSE)*$E3814</f>
        <v>0</v>
      </c>
      <c r="V3810" s="5">
        <f>VLOOKUP(CONCATENATE($F3810," ",$G3810),AllocFactorMatrix,(V$4+1),FALSE)*$E3814</f>
        <v>0</v>
      </c>
      <c r="W3810" s="5">
        <f t="shared" si="1865"/>
        <v>-12.73953724226169</v>
      </c>
      <c r="X3810" s="5">
        <f>VLOOKUP(CONCATENATE($F3810," ",$G3810),AllocFactorMatrix,(X$4+1),FALSE)*$E3814</f>
        <v>-5.2099078782065478</v>
      </c>
      <c r="Y3810" s="5">
        <f>VLOOKUP(CONCATENATE($F3810," ",$G3810),AllocFactorMatrix,(Y$4+1),FALSE)*$E3814</f>
        <v>-0.10457106719060238</v>
      </c>
      <c r="Z3810" s="5">
        <f t="shared" si="1863"/>
        <v>-5.3144789453971502</v>
      </c>
      <c r="AA3810" s="5">
        <f>VLOOKUP(CONCATENATE($F3810," ",$G3810),AllocFactorMatrix,(AA$4+1),FALSE)*$E3814</f>
        <v>-6.8656273100420884E-2</v>
      </c>
      <c r="AB3810" s="5">
        <f>VLOOKUP(CONCATENATE($F3810," ",$G3810),AllocFactorMatrix,(AB$4+1),FALSE)*$E3814</f>
        <v>0</v>
      </c>
      <c r="AC3810" s="5">
        <f>VLOOKUP(CONCATENATE($F3810," ",$G3810),AllocFactorMatrix,(AC$4+1),FALSE)*$E3814</f>
        <v>0</v>
      </c>
    </row>
    <row r="3811" spans="4:29" hidden="1" outlineLevel="1">
      <c r="E3811" s="48"/>
      <c r="F3811" s="175" t="str">
        <f>F3814</f>
        <v>TDPLANT</v>
      </c>
      <c r="G3811" s="52" t="str">
        <f>$G$12</f>
        <v>DISTSEC</v>
      </c>
      <c r="H3811" s="4">
        <f t="shared" si="1839"/>
        <v>-102.8842261296065</v>
      </c>
      <c r="I3811" s="5">
        <f>VLOOKUP(CONCATENATE($F3811," ",$G3811),AllocFactorMatrix,(I$4+1),FALSE)*$E3814</f>
        <v>-76.350907278436836</v>
      </c>
      <c r="J3811" s="5">
        <f>VLOOKUP(CONCATENATE($F3811," ",$G3811),AllocFactorMatrix,(J$4+1),FALSE)*$E3814</f>
        <v>-15.395754047759949</v>
      </c>
      <c r="K3811" s="5">
        <f>VLOOKUP(CONCATENATE($F3811," ",$G3811),AllocFactorMatrix,(K$4+1),FALSE)*$E3814</f>
        <v>0</v>
      </c>
      <c r="L3811" s="5">
        <f>VLOOKUP(CONCATENATE($F3811," ",$G3811),AllocFactorMatrix,(L$4+1),FALSE)*$E3814</f>
        <v>0</v>
      </c>
      <c r="M3811" s="5">
        <f t="shared" si="1862"/>
        <v>-15.395754047759949</v>
      </c>
      <c r="N3811" s="5">
        <f>VLOOKUP(CONCATENATE($F3811," ",$G3811),AllocFactorMatrix,(N$4+1),FALSE)*$E3814</f>
        <v>-7.6953441168258312</v>
      </c>
      <c r="O3811" s="5">
        <f>VLOOKUP(CONCATENATE($F3811," ",$G3811),AllocFactorMatrix,(O$4+1),FALSE)*$E3814</f>
        <v>0</v>
      </c>
      <c r="P3811" s="5">
        <f>VLOOKUP(CONCATENATE($F3811," ",$G3811),AllocFactorMatrix,(P$4+1),FALSE)*$E3814</f>
        <v>0</v>
      </c>
      <c r="Q3811" s="5">
        <f>VLOOKUP(CONCATENATE($F3811," ",$G3811),AllocFactorMatrix,(Q$4+1),FALSE)*$E3814</f>
        <v>0</v>
      </c>
      <c r="R3811" s="5">
        <f t="shared" si="1864"/>
        <v>-7.6953441168258312</v>
      </c>
      <c r="S3811" s="5">
        <f>VLOOKUP(CONCATENATE($F3811," ",$G3811),AllocFactorMatrix,(S$4+1),FALSE)*$E3814</f>
        <v>-0.28763394517812257</v>
      </c>
      <c r="T3811" s="5">
        <f>VLOOKUP(CONCATENATE($F3811," ",$G3811),AllocFactorMatrix,(T$4+1),FALSE)*$E3814</f>
        <v>0</v>
      </c>
      <c r="U3811" s="5">
        <f>VLOOKUP(CONCATENATE($F3811," ",$G3811),AllocFactorMatrix,(U$4+1),FALSE)*$E3814</f>
        <v>0</v>
      </c>
      <c r="V3811" s="5">
        <f>VLOOKUP(CONCATENATE($F3811," ",$G3811),AllocFactorMatrix,(V$4+1),FALSE)*$E3814</f>
        <v>0</v>
      </c>
      <c r="W3811" s="5">
        <f t="shared" si="1865"/>
        <v>-0.28763394517812257</v>
      </c>
      <c r="X3811" s="5">
        <f>VLOOKUP(CONCATENATE($F3811," ",$G3811),AllocFactorMatrix,(X$4+1),FALSE)*$E3814</f>
        <v>-2.1737557333210153</v>
      </c>
      <c r="Y3811" s="5">
        <f>VLOOKUP(CONCATENATE($F3811," ",$G3811),AllocFactorMatrix,(Y$4+1),FALSE)*$E3814</f>
        <v>0</v>
      </c>
      <c r="Z3811" s="5">
        <f t="shared" si="1863"/>
        <v>-2.1737557333210153</v>
      </c>
      <c r="AA3811" s="5">
        <f>VLOOKUP(CONCATENATE($F3811," ",$G3811),AllocFactorMatrix,(AA$4+1),FALSE)*$E3814</f>
        <v>-2.5701556872948016E-2</v>
      </c>
      <c r="AB3811" s="5">
        <f>VLOOKUP(CONCATENATE($F3811," ",$G3811),AllocFactorMatrix,(AB$4+1),FALSE)*$E3814</f>
        <v>-0.79108647082271011</v>
      </c>
      <c r="AC3811" s="5">
        <f>VLOOKUP(CONCATENATE($F3811," ",$G3811),AllocFactorMatrix,(AC$4+1),FALSE)*$E3814</f>
        <v>-0.16404298038907694</v>
      </c>
    </row>
    <row r="3812" spans="4:29" hidden="1" outlineLevel="1">
      <c r="E3812" s="48"/>
      <c r="F3812" s="175" t="str">
        <f>F3814</f>
        <v>TDPLANT</v>
      </c>
      <c r="G3812" s="52" t="str">
        <f>$G$13</f>
        <v>ENERGY</v>
      </c>
      <c r="H3812" s="4">
        <f t="shared" si="1839"/>
        <v>0</v>
      </c>
      <c r="I3812" s="5">
        <f>VLOOKUP(CONCATENATE($F3812," ",$G3812),AllocFactorMatrix,(I$4+1),FALSE)*$E3814</f>
        <v>0</v>
      </c>
      <c r="J3812" s="5">
        <f>VLOOKUP(CONCATENATE($F3812," ",$G3812),AllocFactorMatrix,(J$4+1),FALSE)*$E3814</f>
        <v>0</v>
      </c>
      <c r="K3812" s="5">
        <f>VLOOKUP(CONCATENATE($F3812," ",$G3812),AllocFactorMatrix,(K$4+1),FALSE)*$E3814</f>
        <v>0</v>
      </c>
      <c r="L3812" s="5">
        <f>VLOOKUP(CONCATENATE($F3812," ",$G3812),AllocFactorMatrix,(L$4+1),FALSE)*$E3814</f>
        <v>0</v>
      </c>
      <c r="M3812" s="5">
        <f t="shared" si="1862"/>
        <v>0</v>
      </c>
      <c r="N3812" s="5">
        <f>VLOOKUP(CONCATENATE($F3812," ",$G3812),AllocFactorMatrix,(N$4+1),FALSE)*$E3814</f>
        <v>0</v>
      </c>
      <c r="O3812" s="5">
        <f>VLOOKUP(CONCATENATE($F3812," ",$G3812),AllocFactorMatrix,(O$4+1),FALSE)*$E3814</f>
        <v>0</v>
      </c>
      <c r="P3812" s="5">
        <f>VLOOKUP(CONCATENATE($F3812," ",$G3812),AllocFactorMatrix,(P$4+1),FALSE)*$E3814</f>
        <v>0</v>
      </c>
      <c r="Q3812" s="5">
        <f>VLOOKUP(CONCATENATE($F3812," ",$G3812),AllocFactorMatrix,(Q$4+1),FALSE)*$E3814</f>
        <v>0</v>
      </c>
      <c r="R3812" s="5">
        <f t="shared" si="1864"/>
        <v>0</v>
      </c>
      <c r="S3812" s="5">
        <f>VLOOKUP(CONCATENATE($F3812," ",$G3812),AllocFactorMatrix,(S$4+1),FALSE)*$E3814</f>
        <v>0</v>
      </c>
      <c r="T3812" s="5">
        <f>VLOOKUP(CONCATENATE($F3812," ",$G3812),AllocFactorMatrix,(T$4+1),FALSE)*$E3814</f>
        <v>0</v>
      </c>
      <c r="U3812" s="5">
        <f>VLOOKUP(CONCATENATE($F3812," ",$G3812),AllocFactorMatrix,(U$4+1),FALSE)*$E3814</f>
        <v>0</v>
      </c>
      <c r="V3812" s="5">
        <f>VLOOKUP(CONCATENATE($F3812," ",$G3812),AllocFactorMatrix,(V$4+1),FALSE)*$E3814</f>
        <v>0</v>
      </c>
      <c r="W3812" s="5">
        <f t="shared" si="1865"/>
        <v>0</v>
      </c>
      <c r="X3812" s="5">
        <f>VLOOKUP(CONCATENATE($F3812," ",$G3812),AllocFactorMatrix,(X$4+1),FALSE)*$E3814</f>
        <v>0</v>
      </c>
      <c r="Y3812" s="5">
        <f>VLOOKUP(CONCATENATE($F3812," ",$G3812),AllocFactorMatrix,(Y$4+1),FALSE)*$E3814</f>
        <v>0</v>
      </c>
      <c r="Z3812" s="5">
        <f t="shared" si="1863"/>
        <v>0</v>
      </c>
      <c r="AA3812" s="5">
        <f>VLOOKUP(CONCATENATE($F3812," ",$G3812),AllocFactorMatrix,(AA$4+1),FALSE)*$E3814</f>
        <v>0</v>
      </c>
      <c r="AB3812" s="5">
        <f>VLOOKUP(CONCATENATE($F3812," ",$G3812),AllocFactorMatrix,(AB$4+1),FALSE)*$E3814</f>
        <v>0</v>
      </c>
      <c r="AC3812" s="5">
        <f>VLOOKUP(CONCATENATE($F3812," ",$G3812),AllocFactorMatrix,(AC$4+1),FALSE)*$E3814</f>
        <v>0</v>
      </c>
    </row>
    <row r="3813" spans="4:29" hidden="1" outlineLevel="1">
      <c r="E3813" s="48"/>
      <c r="F3813" s="175" t="str">
        <f>F3814</f>
        <v>TDPLANT</v>
      </c>
      <c r="G3813" s="52" t="str">
        <f>$G$14</f>
        <v>CUSTOMER</v>
      </c>
      <c r="H3813" s="4">
        <f t="shared" si="1839"/>
        <v>-45.095322155161789</v>
      </c>
      <c r="I3813" s="5">
        <f>VLOOKUP(CONCATENATE($F3813," ",$G3813),AllocFactorMatrix,(I$4+1),FALSE)*$E3814</f>
        <v>-21.087630666267771</v>
      </c>
      <c r="J3813" s="5">
        <f>VLOOKUP(CONCATENATE($F3813," ",$G3813),AllocFactorMatrix,(J$4+1),FALSE)*$E3814</f>
        <v>-7.1256201476458285</v>
      </c>
      <c r="K3813" s="5">
        <f>VLOOKUP(CONCATENATE($F3813," ",$G3813),AllocFactorMatrix,(K$4+1),FALSE)*$E3814</f>
        <v>-0.48182088915708154</v>
      </c>
      <c r="L3813" s="5">
        <f>VLOOKUP(CONCATENATE($F3813," ",$G3813),AllocFactorMatrix,(L$4+1),FALSE)*$E3814</f>
        <v>-8.1161213157245671E-2</v>
      </c>
      <c r="M3813" s="5">
        <f t="shared" si="1862"/>
        <v>-7.6886022499601552</v>
      </c>
      <c r="N3813" s="5">
        <f>VLOOKUP(CONCATENATE($F3813," ",$G3813),AllocFactorMatrix,(N$4+1),FALSE)*$E3814</f>
        <v>-0.58159627013327375</v>
      </c>
      <c r="O3813" s="5">
        <f>VLOOKUP(CONCATENATE($F3813," ",$G3813),AllocFactorMatrix,(O$4+1),FALSE)*$E3814</f>
        <v>-0.16948801475356642</v>
      </c>
      <c r="P3813" s="5">
        <f>VLOOKUP(CONCATENATE($F3813," ",$G3813),AllocFactorMatrix,(P$4+1),FALSE)*$E3814</f>
        <v>-0.19960762613314803</v>
      </c>
      <c r="Q3813" s="5">
        <f>VLOOKUP(CONCATENATE($F3813," ",$G3813),AllocFactorMatrix,(Q$4+1),FALSE)*$E3814</f>
        <v>-2.4950609501739711E-2</v>
      </c>
      <c r="R3813" s="5">
        <f t="shared" si="1864"/>
        <v>-0.97564252052172795</v>
      </c>
      <c r="S3813" s="5">
        <f>VLOOKUP(CONCATENATE($F3813," ",$G3813),AllocFactorMatrix,(S$4+1),FALSE)*$E3814</f>
        <v>-3.8226062302452019E-3</v>
      </c>
      <c r="T3813" s="5">
        <f>VLOOKUP(CONCATENATE($F3813," ",$G3813),AllocFactorMatrix,(T$4+1),FALSE)*$E3814</f>
        <v>-0.12017746024700517</v>
      </c>
      <c r="U3813" s="5">
        <f>VLOOKUP(CONCATENATE($F3813," ",$G3813),AllocFactorMatrix,(U$4+1),FALSE)*$E3814</f>
        <v>-0.33553043568030932</v>
      </c>
      <c r="V3813" s="5">
        <f>VLOOKUP(CONCATENATE($F3813," ",$G3813),AllocFactorMatrix,(V$4+1),FALSE)*$E3814</f>
        <v>-9.98021324381555E-2</v>
      </c>
      <c r="W3813" s="5">
        <f t="shared" si="1865"/>
        <v>-0.55933263459571525</v>
      </c>
      <c r="X3813" s="5">
        <f>VLOOKUP(CONCATENATE($F3813," ",$G3813),AllocFactorMatrix,(X$4+1),FALSE)*$E3814</f>
        <v>-0.11696704488593128</v>
      </c>
      <c r="Y3813" s="5">
        <f>VLOOKUP(CONCATENATE($F3813," ",$G3813),AllocFactorMatrix,(Y$4+1),FALSE)*$E3814</f>
        <v>-2.2144571180373984E-3</v>
      </c>
      <c r="Z3813" s="5">
        <f t="shared" si="1863"/>
        <v>-0.11918150200396868</v>
      </c>
      <c r="AA3813" s="5">
        <f>VLOOKUP(CONCATENATE($F3813," ",$G3813),AllocFactorMatrix,(AA$4+1),FALSE)*$E3814</f>
        <v>-1.1413437729901992E-2</v>
      </c>
      <c r="AB3813" s="5">
        <f>VLOOKUP(CONCATENATE($F3813," ",$G3813),AllocFactorMatrix,(AB$4+1),FALSE)*$E3814</f>
        <v>-12.92637841827665</v>
      </c>
      <c r="AC3813" s="5">
        <f>VLOOKUP(CONCATENATE($F3813," ",$G3813),AllocFactorMatrix,(AC$4+1),FALSE)*$E3814</f>
        <v>-1.7271407258058928</v>
      </c>
    </row>
    <row r="3814" spans="4:29" collapsed="1">
      <c r="D3814" s="52" t="s">
        <v>334</v>
      </c>
      <c r="E3814" s="58">
        <v>-616</v>
      </c>
      <c r="F3814" s="93" t="s">
        <v>204</v>
      </c>
      <c r="G3814" s="52" t="str">
        <f>$G$15</f>
        <v>TOTAL</v>
      </c>
      <c r="H3814" s="4">
        <f t="shared" si="1839"/>
        <v>-615.99999999999989</v>
      </c>
      <c r="I3814" s="5">
        <f>VLOOKUP(CONCATENATE($F3814," ",$G3814),AllocFactorMatrix,(I$4+1),FALSE)*$E3814</f>
        <v>-367.98678802237697</v>
      </c>
      <c r="J3814" s="5">
        <f>VLOOKUP(CONCATENATE($F3814," ",$G3814),AllocFactorMatrix,(J$4+1),FALSE)*$E3814</f>
        <v>-85.764188621206699</v>
      </c>
      <c r="K3814" s="5">
        <f>VLOOKUP(CONCATENATE($F3814," ",$G3814),AllocFactorMatrix,(K$4+1),FALSE)*$E3814</f>
        <v>-1.3636601608607279</v>
      </c>
      <c r="L3814" s="5">
        <f>VLOOKUP(CONCATENATE($F3814," ",$G3814),AllocFactorMatrix,(L$4+1),FALSE)*$E3814</f>
        <v>-0.14408527757613593</v>
      </c>
      <c r="M3814" s="5">
        <f t="shared" si="1862"/>
        <v>-87.27193405964357</v>
      </c>
      <c r="N3814" s="5">
        <f>VLOOKUP(CONCATENATE($F3814," ",$G3814),AllocFactorMatrix,(N$4+1),FALSE)*$E3814</f>
        <v>-45.326744919583703</v>
      </c>
      <c r="O3814" s="5">
        <f>VLOOKUP(CONCATENATE($F3814," ",$G3814),AllocFactorMatrix,(O$4+1),FALSE)*$E3814</f>
        <v>-6.8196529583153396</v>
      </c>
      <c r="P3814" s="5">
        <f>VLOOKUP(CONCATENATE($F3814," ",$G3814),AllocFactorMatrix,(P$4+1),FALSE)*$E3814</f>
        <v>-0.89606332573909442</v>
      </c>
      <c r="Q3814" s="5">
        <f>VLOOKUP(CONCATENATE($F3814," ",$G3814),AllocFactorMatrix,(Q$4+1),FALSE)*$E3814</f>
        <v>-4.4684616900226445E-2</v>
      </c>
      <c r="R3814" s="5">
        <f t="shared" si="1864"/>
        <v>-53.08714582053836</v>
      </c>
      <c r="S3814" s="5">
        <f>VLOOKUP(CONCATENATE($F3814," ",$G3814),AllocFactorMatrix,(S$4+1),FALSE)*$E3814</f>
        <v>-1.996803936065078</v>
      </c>
      <c r="T3814" s="5">
        <f>VLOOKUP(CONCATENATE($F3814," ",$G3814),AllocFactorMatrix,(T$4+1),FALSE)*$E3814</f>
        <v>-23.514148594426747</v>
      </c>
      <c r="U3814" s="5">
        <f>VLOOKUP(CONCATENATE($F3814," ",$G3814),AllocFactorMatrix,(U$4+1),FALSE)*$E3814</f>
        <v>-46.9925072019768</v>
      </c>
      <c r="V3814" s="5">
        <f>VLOOKUP(CONCATENATE($F3814," ",$G3814),AllocFactorMatrix,(V$4+1),FALSE)*$E3814</f>
        <v>-6.4347567923077138</v>
      </c>
      <c r="W3814" s="5">
        <f t="shared" si="1865"/>
        <v>-78.938216524776337</v>
      </c>
      <c r="X3814" s="5">
        <f>VLOOKUP(CONCATENATE($F3814," ",$G3814),AllocFactorMatrix,(X$4+1),FALSE)*$E3814</f>
        <v>-12.453035662146963</v>
      </c>
      <c r="Y3814" s="5">
        <f>VLOOKUP(CONCATENATE($F3814," ",$G3814),AllocFactorMatrix,(Y$4+1),FALSE)*$E3814</f>
        <v>-0.20580661259572847</v>
      </c>
      <c r="Z3814" s="5">
        <f t="shared" si="1863"/>
        <v>-12.658842274742691</v>
      </c>
      <c r="AA3814" s="5">
        <f>VLOOKUP(CONCATENATE($F3814," ",$G3814),AllocFactorMatrix,(AA$4+1),FALSE)*$E3814</f>
        <v>-0.17120951653262168</v>
      </c>
      <c r="AB3814" s="5">
        <f>VLOOKUP(CONCATENATE($F3814," ",$G3814),AllocFactorMatrix,(AB$4+1),FALSE)*$E3814</f>
        <v>-13.947487057610131</v>
      </c>
      <c r="AC3814" s="5">
        <f>VLOOKUP(CONCATENATE($F3814," ",$G3814),AllocFactorMatrix,(AC$4+1),FALSE)*$E3814</f>
        <v>-1.9383767237793348</v>
      </c>
    </row>
    <row r="3815" spans="4:29" hidden="1" outlineLevel="1">
      <c r="E3815" s="48"/>
      <c r="F3815" s="175" t="str">
        <f>F3822</f>
        <v>REV</v>
      </c>
      <c r="G3815" s="52" t="str">
        <f>$G$8</f>
        <v>PRODUCTION</v>
      </c>
      <c r="H3815" s="4">
        <f t="shared" ca="1" si="1839"/>
        <v>-5042.224966914021</v>
      </c>
      <c r="I3815" s="5">
        <f ca="1">VLOOKUP(CONCATENATE($F3815," ",$G3815),AllocFactorMatrix,(I$4+1),FALSE)*$E3822</f>
        <v>-2420.1967037804275</v>
      </c>
      <c r="J3815" s="5">
        <f ca="1">VLOOKUP(CONCATENATE($F3815," ",$G3815),AllocFactorMatrix,(J$4+1),FALSE)*$E3822</f>
        <v>-706.93958003644684</v>
      </c>
      <c r="K3815" s="5">
        <f ca="1">VLOOKUP(CONCATENATE($F3815," ",$G3815),AllocFactorMatrix,(K$4+1),FALSE)*$E3822</f>
        <v>-8.7028324784958393</v>
      </c>
      <c r="L3815" s="5">
        <f ca="1">VLOOKUP(CONCATENATE($F3815," ",$G3815),AllocFactorMatrix,(L$4+1),FALSE)*$E3822</f>
        <v>-1.6173307375125798</v>
      </c>
      <c r="M3815" s="5">
        <f t="shared" ref="M3815:M3822" ca="1" si="1866">SUBTOTAL(9,J3815:L3815)</f>
        <v>-717.25974325245522</v>
      </c>
      <c r="N3815" s="5">
        <f ca="1">VLOOKUP(CONCATENATE($F3815," ",$G3815),AllocFactorMatrix,(N$4+1),FALSE)*$E3822</f>
        <v>-391.19669210357205</v>
      </c>
      <c r="O3815" s="5">
        <f ca="1">VLOOKUP(CONCATENATE($F3815," ",$G3815),AllocFactorMatrix,(O$4+1),FALSE)*$E3822</f>
        <v>-73.145668311178312</v>
      </c>
      <c r="P3815" s="5">
        <f ca="1">VLOOKUP(CONCATENATE($F3815," ",$G3815),AllocFactorMatrix,(P$4+1),FALSE)*$E3822</f>
        <v>-13.471189947051304</v>
      </c>
      <c r="Q3815" s="5">
        <f ca="1">VLOOKUP(CONCATENATE($F3815," ",$G3815),AllocFactorMatrix,(Q$4+1),FALSE)*$E3822</f>
        <v>-0.42598176185303732</v>
      </c>
      <c r="R3815" s="5">
        <f ca="1">SUBTOTAL(9,N3815:Q3815)</f>
        <v>-478.23953212365473</v>
      </c>
      <c r="S3815" s="5">
        <f ca="1">VLOOKUP(CONCATENATE($F3815," ",$G3815),AllocFactorMatrix,(S$4+1),FALSE)*$E3822</f>
        <v>-18.811318781969657</v>
      </c>
      <c r="T3815" s="5">
        <f ca="1">VLOOKUP(CONCATENATE($F3815," ",$G3815),AllocFactorMatrix,(T$4+1),FALSE)*$E3822</f>
        <v>-260.89254504422001</v>
      </c>
      <c r="U3815" s="5">
        <f ca="1">VLOOKUP(CONCATENATE($F3815," ",$G3815),AllocFactorMatrix,(U$4+1),FALSE)*$E3822</f>
        <v>-840.84652742299886</v>
      </c>
      <c r="V3815" s="5">
        <f ca="1">VLOOKUP(CONCATENATE($F3815," ",$G3815),AllocFactorMatrix,(V$4+1),FALSE)*$E3822</f>
        <v>-176.76666544619721</v>
      </c>
      <c r="W3815" s="5">
        <f ca="1">SUBTOTAL(9,S3815:V3815)</f>
        <v>-1297.3170566953859</v>
      </c>
      <c r="X3815" s="5">
        <f ca="1">VLOOKUP(CONCATENATE($F3815," ",$G3815),AllocFactorMatrix,(X$4+1),FALSE)*$E3822</f>
        <v>-115.13183137209084</v>
      </c>
      <c r="Y3815" s="5">
        <f ca="1">VLOOKUP(CONCATENATE($F3815," ",$G3815),AllocFactorMatrix,(Y$4+1),FALSE)*$E3822</f>
        <v>-2.1503094337292912</v>
      </c>
      <c r="Z3815" s="5">
        <f t="shared" ref="Z3815:Z3822" ca="1" si="1867">SUBTOTAL(9,X3815:Y3815)</f>
        <v>-117.28214080582013</v>
      </c>
      <c r="AA3815" s="5">
        <f ca="1">VLOOKUP(CONCATENATE($F3815," ",$G3815),AllocFactorMatrix,(AA$4+1),FALSE)*$E3822</f>
        <v>-1.6355969070108594</v>
      </c>
      <c r="AB3815" s="5">
        <f ca="1">VLOOKUP(CONCATENATE($F3815," ",$G3815),AllocFactorMatrix,(AB$4+1),FALSE)*$E3822</f>
        <v>-8.4556462146584881</v>
      </c>
      <c r="AC3815" s="5">
        <f ca="1">VLOOKUP(CONCATENATE($F3815," ",$G3815),AllocFactorMatrix,(AC$4+1),FALSE)*$E3822</f>
        <v>-1.838547134606654</v>
      </c>
    </row>
    <row r="3816" spans="4:29" hidden="1" outlineLevel="1">
      <c r="E3816" s="48"/>
      <c r="F3816" s="175" t="str">
        <f>F3822</f>
        <v>REV</v>
      </c>
      <c r="G3816" s="52" t="str">
        <f>$G$9</f>
        <v>BULKTRAN</v>
      </c>
      <c r="H3816" s="4">
        <f t="shared" ca="1" si="1839"/>
        <v>-871.60400388760957</v>
      </c>
      <c r="I3816" s="5">
        <f ca="1">VLOOKUP(CONCATENATE($F3816," ",$G3816),AllocFactorMatrix,(I$4+1),FALSE)*$E3822</f>
        <v>-194.23390002531295</v>
      </c>
      <c r="J3816" s="5">
        <f ca="1">VLOOKUP(CONCATENATE($F3816," ",$G3816),AllocFactorMatrix,(J$4+1),FALSE)*$E3822</f>
        <v>-135.36245886959708</v>
      </c>
      <c r="K3816" s="5">
        <f ca="1">VLOOKUP(CONCATENATE($F3816," ",$G3816),AllocFactorMatrix,(K$4+1),FALSE)*$E3822</f>
        <v>-1.3728444452484354</v>
      </c>
      <c r="L3816" s="5">
        <f ca="1">VLOOKUP(CONCATENATE($F3816," ",$G3816),AllocFactorMatrix,(L$4+1),FALSE)*$E3822</f>
        <v>0.16706861009151991</v>
      </c>
      <c r="M3816" s="5">
        <f t="shared" ca="1" si="1866"/>
        <v>-136.56823470475399</v>
      </c>
      <c r="N3816" s="5">
        <f ca="1">VLOOKUP(CONCATENATE($F3816," ",$G3816),AllocFactorMatrix,(N$4+1),FALSE)*$E3822</f>
        <v>-74.588821702085667</v>
      </c>
      <c r="O3816" s="5">
        <f ca="1">VLOOKUP(CONCATENATE($F3816," ",$G3816),AllocFactorMatrix,(O$4+1),FALSE)*$E3822</f>
        <v>-22.531847770171542</v>
      </c>
      <c r="P3816" s="5">
        <f ca="1">VLOOKUP(CONCATENATE($F3816," ",$G3816),AllocFactorMatrix,(P$4+1),FALSE)*$E3822</f>
        <v>-3.4655381397672929</v>
      </c>
      <c r="Q3816" s="5">
        <f ca="1">VLOOKUP(CONCATENATE($F3816," ",$G3816),AllocFactorMatrix,(Q$4+1),FALSE)*$E3822</f>
        <v>3.0169447458406152E-2</v>
      </c>
      <c r="R3816" s="5">
        <f t="shared" ref="R3816:R3822" ca="1" si="1868">SUBTOTAL(9,N3816:Q3816)</f>
        <v>-100.55603816456609</v>
      </c>
      <c r="S3816" s="5">
        <f ca="1">VLOOKUP(CONCATENATE($F3816," ",$G3816),AllocFactorMatrix,(S$4+1),FALSE)*$E3822</f>
        <v>-2.7956261660214956</v>
      </c>
      <c r="T3816" s="5">
        <f ca="1">VLOOKUP(CONCATENATE($F3816," ",$G3816),AllocFactorMatrix,(T$4+1),FALSE)*$E3822</f>
        <v>-82.864826393760808</v>
      </c>
      <c r="U3816" s="5">
        <f ca="1">VLOOKUP(CONCATENATE($F3816," ",$G3816),AllocFactorMatrix,(U$4+1),FALSE)*$E3822</f>
        <v>-263.72317524885557</v>
      </c>
      <c r="V3816" s="5">
        <f ca="1">VLOOKUP(CONCATENATE($F3816," ",$G3816),AllocFactorMatrix,(V$4+1),FALSE)*$E3822</f>
        <v>-64.690335500057429</v>
      </c>
      <c r="W3816" s="5">
        <f t="shared" ref="W3816:W3822" ca="1" si="1869">SUBTOTAL(9,S3816:V3816)</f>
        <v>-414.07396330869528</v>
      </c>
      <c r="X3816" s="5">
        <f ca="1">VLOOKUP(CONCATENATE($F3816," ",$G3816),AllocFactorMatrix,(X$4+1),FALSE)*$E3822</f>
        <v>-22.808798469258978</v>
      </c>
      <c r="Y3816" s="5">
        <f ca="1">VLOOKUP(CONCATENATE($F3816," ",$G3816),AllocFactorMatrix,(Y$4+1),FALSE)*$E3822</f>
        <v>-0.34383095827331039</v>
      </c>
      <c r="Z3816" s="5">
        <f t="shared" ca="1" si="1867"/>
        <v>-23.15262942753229</v>
      </c>
      <c r="AA3816" s="5">
        <f ca="1">VLOOKUP(CONCATENATE($F3816," ",$G3816),AllocFactorMatrix,(AA$4+1),FALSE)*$E3822</f>
        <v>-0.34616894774402901</v>
      </c>
      <c r="AB3816" s="5">
        <f ca="1">VLOOKUP(CONCATENATE($F3816," ",$G3816),AllocFactorMatrix,(AB$4+1),FALSE)*$E3822</f>
        <v>-2.1794400155997162</v>
      </c>
      <c r="AC3816" s="5">
        <f ca="1">VLOOKUP(CONCATENATE($F3816," ",$G3816),AllocFactorMatrix,(AC$4+1),FALSE)*$E3822</f>
        <v>-0.49362929340524192</v>
      </c>
    </row>
    <row r="3817" spans="4:29" hidden="1" outlineLevel="1">
      <c r="E3817" s="48"/>
      <c r="F3817" s="175" t="str">
        <f>F3822</f>
        <v>REV</v>
      </c>
      <c r="G3817" s="52" t="str">
        <f>$G$10</f>
        <v>SUBTRAN</v>
      </c>
      <c r="H3817" s="4">
        <f t="shared" ca="1" si="1839"/>
        <v>-241.12894998084755</v>
      </c>
      <c r="I3817" s="5">
        <f ca="1">VLOOKUP(CONCATENATE($F3817," ",$G3817),AllocFactorMatrix,(I$4+1),FALSE)*$E3822</f>
        <v>-58.117718670255719</v>
      </c>
      <c r="J3817" s="5">
        <f ca="1">VLOOKUP(CONCATENATE($F3817," ",$G3817),AllocFactorMatrix,(J$4+1),FALSE)*$E3822</f>
        <v>-37.423094651656172</v>
      </c>
      <c r="K3817" s="5">
        <f ca="1">VLOOKUP(CONCATENATE($F3817," ",$G3817),AllocFactorMatrix,(K$4+1),FALSE)*$E3822</f>
        <v>-0.38707477044353727</v>
      </c>
      <c r="L3817" s="5">
        <f ca="1">VLOOKUP(CONCATENATE($F3817," ",$G3817),AllocFactorMatrix,(L$4+1),FALSE)*$E3822</f>
        <v>4.3609180385611936E-2</v>
      </c>
      <c r="M3817" s="5">
        <f t="shared" ca="1" si="1866"/>
        <v>-37.766560241714103</v>
      </c>
      <c r="N3817" s="5">
        <f ca="1">VLOOKUP(CONCATENATE($F3817," ",$G3817),AllocFactorMatrix,(N$4+1),FALSE)*$E3822</f>
        <v>-20.096892339812698</v>
      </c>
      <c r="O3817" s="5">
        <f ca="1">VLOOKUP(CONCATENATE($F3817," ",$G3817),AllocFactorMatrix,(O$4+1),FALSE)*$E3822</f>
        <v>-5.9667848797025478</v>
      </c>
      <c r="P3817" s="5">
        <f ca="1">VLOOKUP(CONCATENATE($F3817," ",$G3817),AllocFactorMatrix,(P$4+1),FALSE)*$E3822</f>
        <v>-1.198600044885884</v>
      </c>
      <c r="Q3817" s="5">
        <f ca="1">VLOOKUP(CONCATENATE($F3817," ",$G3817),AllocFactorMatrix,(Q$4+1),FALSE)*$E3822</f>
        <v>0</v>
      </c>
      <c r="R3817" s="5">
        <f t="shared" ca="1" si="1868"/>
        <v>-27.262277264401128</v>
      </c>
      <c r="S3817" s="5">
        <f ca="1">VLOOKUP(CONCATENATE($F3817," ",$G3817),AllocFactorMatrix,(S$4+1),FALSE)*$E3822</f>
        <v>-0.72595795285086173</v>
      </c>
      <c r="T3817" s="5">
        <f ca="1">VLOOKUP(CONCATENATE($F3817," ",$G3817),AllocFactorMatrix,(T$4+1),FALSE)*$E3822</f>
        <v>-21.633059894848678</v>
      </c>
      <c r="U3817" s="5">
        <f ca="1">VLOOKUP(CONCATENATE($F3817," ",$G3817),AllocFactorMatrix,(U$4+1),FALSE)*$E3822</f>
        <v>-89.32689518758076</v>
      </c>
      <c r="V3817" s="5">
        <f ca="1">VLOOKUP(CONCATENATE($F3817," ",$G3817),AllocFactorMatrix,(V$4+1),FALSE)*$E3822</f>
        <v>0</v>
      </c>
      <c r="W3817" s="5">
        <f t="shared" ca="1" si="1869"/>
        <v>-111.68591303528029</v>
      </c>
      <c r="X3817" s="5">
        <f ca="1">VLOOKUP(CONCATENATE($F3817," ",$G3817),AllocFactorMatrix,(X$4+1),FALSE)*$E3822</f>
        <v>-6.1096671300784884</v>
      </c>
      <c r="Y3817" s="5">
        <f ca="1">VLOOKUP(CONCATENATE($F3817," ",$G3817),AllocFactorMatrix,(Y$4+1),FALSE)*$E3822</f>
        <v>-9.3863436966336783E-2</v>
      </c>
      <c r="Z3817" s="5">
        <f t="shared" ca="1" si="1867"/>
        <v>-6.2035305670448251</v>
      </c>
      <c r="AA3817" s="5">
        <f ca="1">VLOOKUP(CONCATENATE($F3817," ",$G3817),AllocFactorMatrix,(AA$4+1),FALSE)*$E3822</f>
        <v>-9.2950202151542885E-2</v>
      </c>
      <c r="AB3817" s="5">
        <f ca="1">VLOOKUP(CONCATENATE($F3817," ",$G3817),AllocFactorMatrix,(AB$4+1),FALSE)*$E3822</f>
        <v>0</v>
      </c>
      <c r="AC3817" s="5">
        <f ca="1">VLOOKUP(CONCATENATE($F3817," ",$G3817),AllocFactorMatrix,(AC$4+1),FALSE)*$E3822</f>
        <v>0</v>
      </c>
    </row>
    <row r="3818" spans="4:29" hidden="1" outlineLevel="1">
      <c r="E3818" s="48"/>
      <c r="F3818" s="175" t="str">
        <f>F3822</f>
        <v>REV</v>
      </c>
      <c r="G3818" s="52" t="str">
        <f>$G$11</f>
        <v>DISTPRI</v>
      </c>
      <c r="H3818" s="4">
        <f t="shared" ca="1" si="1839"/>
        <v>-1620.3611339956756</v>
      </c>
      <c r="I3818" s="5">
        <f ca="1">VLOOKUP(CONCATENATE($F3818," ",$G3818),AllocFactorMatrix,(I$4+1),FALSE)*$E3822</f>
        <v>-881.2121884734504</v>
      </c>
      <c r="J3818" s="5">
        <f ca="1">VLOOKUP(CONCATENATE($F3818," ",$G3818),AllocFactorMatrix,(J$4+1),FALSE)*$E3822</f>
        <v>-324.04528242321766</v>
      </c>
      <c r="K3818" s="5">
        <f ca="1">VLOOKUP(CONCATENATE($F3818," ",$G3818),AllocFactorMatrix,(K$4+1),FALSE)*$E3822</f>
        <v>-3.7441522526011375</v>
      </c>
      <c r="L3818" s="5">
        <f ca="1">VLOOKUP(CONCATENATE($F3818," ",$G3818),AllocFactorMatrix,(L$4+1),FALSE)*$E3822</f>
        <v>0</v>
      </c>
      <c r="M3818" s="5">
        <f t="shared" ca="1" si="1866"/>
        <v>-327.78943467581877</v>
      </c>
      <c r="N3818" s="5">
        <f ca="1">VLOOKUP(CONCATENATE($F3818," ",$G3818),AllocFactorMatrix,(N$4+1),FALSE)*$E3822</f>
        <v>-173.66651407889182</v>
      </c>
      <c r="O3818" s="5">
        <f ca="1">VLOOKUP(CONCATENATE($F3818," ",$G3818),AllocFactorMatrix,(O$4+1),FALSE)*$E3822</f>
        <v>-39.055993474401099</v>
      </c>
      <c r="P3818" s="5">
        <f ca="1">VLOOKUP(CONCATENATE($F3818," ",$G3818),AllocFactorMatrix,(P$4+1),FALSE)*$E3822</f>
        <v>0</v>
      </c>
      <c r="Q3818" s="5">
        <f ca="1">VLOOKUP(CONCATENATE($F3818," ",$G3818),AllocFactorMatrix,(Q$4+1),FALSE)*$E3822</f>
        <v>0</v>
      </c>
      <c r="R3818" s="5">
        <f t="shared" ca="1" si="1868"/>
        <v>-212.72250755329293</v>
      </c>
      <c r="S3818" s="5">
        <f ca="1">VLOOKUP(CONCATENATE($F3818," ",$G3818),AllocFactorMatrix,(S$4+1),FALSE)*$E3822</f>
        <v>-7.4252962373292624</v>
      </c>
      <c r="T3818" s="5">
        <f ca="1">VLOOKUP(CONCATENATE($F3818," ",$G3818),AllocFactorMatrix,(T$4+1),FALSE)*$E3822</f>
        <v>-137.56412765665985</v>
      </c>
      <c r="U3818" s="5">
        <f ca="1">VLOOKUP(CONCATENATE($F3818," ",$G3818),AllocFactorMatrix,(U$4+1),FALSE)*$E3822</f>
        <v>0</v>
      </c>
      <c r="V3818" s="5">
        <f ca="1">VLOOKUP(CONCATENATE($F3818," ",$G3818),AllocFactorMatrix,(V$4+1),FALSE)*$E3822</f>
        <v>0</v>
      </c>
      <c r="W3818" s="5">
        <f t="shared" ca="1" si="1869"/>
        <v>-144.98942389398911</v>
      </c>
      <c r="X3818" s="5">
        <f ca="1">VLOOKUP(CONCATENATE($F3818," ",$G3818),AllocFactorMatrix,(X$4+1),FALSE)*$E3822</f>
        <v>-51.9801533530283</v>
      </c>
      <c r="Y3818" s="5">
        <f ca="1">VLOOKUP(CONCATENATE($F3818," ",$G3818),AllocFactorMatrix,(Y$4+1),FALSE)*$E3822</f>
        <v>-0.90951532388336298</v>
      </c>
      <c r="Z3818" s="5">
        <f t="shared" ca="1" si="1867"/>
        <v>-52.889668676911661</v>
      </c>
      <c r="AA3818" s="5">
        <f ca="1">VLOOKUP(CONCATENATE($F3818," ",$G3818),AllocFactorMatrix,(AA$4+1),FALSE)*$E3822</f>
        <v>-0.75791072221212941</v>
      </c>
      <c r="AB3818" s="5">
        <f ca="1">VLOOKUP(CONCATENATE($F3818," ",$G3818),AllocFactorMatrix,(AB$4+1),FALSE)*$E3822</f>
        <v>0</v>
      </c>
      <c r="AC3818" s="5">
        <f ca="1">VLOOKUP(CONCATENATE($F3818," ",$G3818),AllocFactorMatrix,(AC$4+1),FALSE)*$E3822</f>
        <v>0</v>
      </c>
    </row>
    <row r="3819" spans="4:29" hidden="1" outlineLevel="1">
      <c r="E3819" s="48"/>
      <c r="F3819" s="175" t="str">
        <f>F3822</f>
        <v>REV</v>
      </c>
      <c r="G3819" s="52" t="str">
        <f>$G$12</f>
        <v>DISTSEC</v>
      </c>
      <c r="H3819" s="4">
        <f t="shared" ca="1" si="1839"/>
        <v>-668.60925610618642</v>
      </c>
      <c r="I3819" s="5">
        <f ca="1">VLOOKUP(CONCATENATE($F3819," ",$G3819),AllocFactorMatrix,(I$4+1),FALSE)*$E3822</f>
        <v>-426.9890342879994</v>
      </c>
      <c r="J3819" s="5">
        <f ca="1">VLOOKUP(CONCATENATE($F3819," ",$G3819),AllocFactorMatrix,(J$4+1),FALSE)*$E3822</f>
        <v>-141.18564536351161</v>
      </c>
      <c r="K3819" s="5">
        <f ca="1">VLOOKUP(CONCATENATE($F3819," ",$G3819),AllocFactorMatrix,(K$4+1),FALSE)*$E3822</f>
        <v>0</v>
      </c>
      <c r="L3819" s="5">
        <f ca="1">VLOOKUP(CONCATENATE($F3819," ",$G3819),AllocFactorMatrix,(L$4+1),FALSE)*$E3822</f>
        <v>0</v>
      </c>
      <c r="M3819" s="5">
        <f t="shared" ca="1" si="1866"/>
        <v>-141.18564536351161</v>
      </c>
      <c r="N3819" s="5">
        <f ca="1">VLOOKUP(CONCATENATE($F3819," ",$G3819),AllocFactorMatrix,(N$4+1),FALSE)*$E3822</f>
        <v>-65.058197557646196</v>
      </c>
      <c r="O3819" s="5">
        <f ca="1">VLOOKUP(CONCATENATE($F3819," ",$G3819),AllocFactorMatrix,(O$4+1),FALSE)*$E3822</f>
        <v>0</v>
      </c>
      <c r="P3819" s="5">
        <f ca="1">VLOOKUP(CONCATENATE($F3819," ",$G3819),AllocFactorMatrix,(P$4+1),FALSE)*$E3822</f>
        <v>0</v>
      </c>
      <c r="Q3819" s="5">
        <f ca="1">VLOOKUP(CONCATENATE($F3819," ",$G3819),AllocFactorMatrix,(Q$4+1),FALSE)*$E3822</f>
        <v>0</v>
      </c>
      <c r="R3819" s="5">
        <f t="shared" ca="1" si="1868"/>
        <v>-65.058197557646196</v>
      </c>
      <c r="S3819" s="5">
        <f ca="1">VLOOKUP(CONCATENATE($F3819," ",$G3819),AllocFactorMatrix,(S$4+1),FALSE)*$E3822</f>
        <v>-2.2721427284208193</v>
      </c>
      <c r="T3819" s="5">
        <f ca="1">VLOOKUP(CONCATENATE($F3819," ",$G3819),AllocFactorMatrix,(T$4+1),FALSE)*$E3822</f>
        <v>0</v>
      </c>
      <c r="U3819" s="5">
        <f ca="1">VLOOKUP(CONCATENATE($F3819," ",$G3819),AllocFactorMatrix,(U$4+1),FALSE)*$E3822</f>
        <v>0</v>
      </c>
      <c r="V3819" s="5">
        <f ca="1">VLOOKUP(CONCATENATE($F3819," ",$G3819),AllocFactorMatrix,(V$4+1),FALSE)*$E3822</f>
        <v>0</v>
      </c>
      <c r="W3819" s="5">
        <f t="shared" ca="1" si="1869"/>
        <v>-2.2721427284208193</v>
      </c>
      <c r="X3819" s="5">
        <f ca="1">VLOOKUP(CONCATENATE($F3819," ",$G3819),AllocFactorMatrix,(X$4+1),FALSE)*$E3822</f>
        <v>-20.124374168202777</v>
      </c>
      <c r="Y3819" s="5">
        <f ca="1">VLOOKUP(CONCATENATE($F3819," ",$G3819),AllocFactorMatrix,(Y$4+1),FALSE)*$E3822</f>
        <v>0</v>
      </c>
      <c r="Z3819" s="5">
        <f t="shared" ca="1" si="1867"/>
        <v>-20.124374168202777</v>
      </c>
      <c r="AA3819" s="5">
        <f ca="1">VLOOKUP(CONCATENATE($F3819," ",$G3819),AllocFactorMatrix,(AA$4+1),FALSE)*$E3822</f>
        <v>-0.2644501760232757</v>
      </c>
      <c r="AB3819" s="5">
        <f ca="1">VLOOKUP(CONCATENATE($F3819," ",$G3819),AllocFactorMatrix,(AB$4+1),FALSE)*$E3822</f>
        <v>-10.384718689777085</v>
      </c>
      <c r="AC3819" s="5">
        <f ca="1">VLOOKUP(CONCATENATE($F3819," ",$G3819),AllocFactorMatrix,(AC$4+1),FALSE)*$E3822</f>
        <v>-2.3306931346051112</v>
      </c>
    </row>
    <row r="3820" spans="4:29" hidden="1" outlineLevel="1">
      <c r="E3820" s="48"/>
      <c r="F3820" s="175" t="str">
        <f>F3822</f>
        <v>REV</v>
      </c>
      <c r="G3820" s="52" t="str">
        <f>$G$13</f>
        <v>ENERGY</v>
      </c>
      <c r="H3820" s="4">
        <f t="shared" ca="1" si="1839"/>
        <v>-4373.4358806151349</v>
      </c>
      <c r="I3820" s="5">
        <f ca="1">VLOOKUP(CONCATENATE($F3820," ",$G3820),AllocFactorMatrix,(I$4+1),FALSE)*$E3822</f>
        <v>-1936.8763917990848</v>
      </c>
      <c r="J3820" s="5">
        <f ca="1">VLOOKUP(CONCATENATE($F3820," ",$G3820),AllocFactorMatrix,(J$4+1),FALSE)*$E3822</f>
        <v>-546.60460517401339</v>
      </c>
      <c r="K3820" s="5">
        <f ca="1">VLOOKUP(CONCATENATE($F3820," ",$G3820),AllocFactorMatrix,(K$4+1),FALSE)*$E3822</f>
        <v>-7.4529060877727407</v>
      </c>
      <c r="L3820" s="5">
        <f ca="1">VLOOKUP(CONCATENATE($F3820," ",$G3820),AllocFactorMatrix,(L$4+1),FALSE)*$E3822</f>
        <v>-1.8242424254356187</v>
      </c>
      <c r="M3820" s="5">
        <f t="shared" ca="1" si="1866"/>
        <v>-555.8817536872217</v>
      </c>
      <c r="N3820" s="5">
        <f ca="1">VLOOKUP(CONCATENATE($F3820," ",$G3820),AllocFactorMatrix,(N$4+1),FALSE)*$E3822</f>
        <v>-339.24338682354511</v>
      </c>
      <c r="O3820" s="5">
        <f ca="1">VLOOKUP(CONCATENATE($F3820," ",$G3820),AllocFactorMatrix,(O$4+1),FALSE)*$E3822</f>
        <v>-49.675180650252372</v>
      </c>
      <c r="P3820" s="5">
        <f ca="1">VLOOKUP(CONCATENATE($F3820," ",$G3820),AllocFactorMatrix,(P$4+1),FALSE)*$E3822</f>
        <v>-10.685340971924569</v>
      </c>
      <c r="Q3820" s="5">
        <f ca="1">VLOOKUP(CONCATENATE($F3820," ",$G3820),AllocFactorMatrix,(Q$4+1),FALSE)*$E3822</f>
        <v>-0.55947555833812113</v>
      </c>
      <c r="R3820" s="5">
        <f t="shared" ca="1" si="1868"/>
        <v>-400.16338400406016</v>
      </c>
      <c r="S3820" s="5">
        <f ca="1">VLOOKUP(CONCATENATE($F3820," ",$G3820),AllocFactorMatrix,(S$4+1),FALSE)*$E3822</f>
        <v>-19.192646066266434</v>
      </c>
      <c r="T3820" s="5">
        <f ca="1">VLOOKUP(CONCATENATE($F3820," ",$G3820),AllocFactorMatrix,(T$4+1),FALSE)*$E3822</f>
        <v>-226.88151195840206</v>
      </c>
      <c r="U3820" s="5">
        <f ca="1">VLOOKUP(CONCATENATE($F3820," ",$G3820),AllocFactorMatrix,(U$4+1),FALSE)*$E3822</f>
        <v>-920.81460310150578</v>
      </c>
      <c r="V3820" s="5">
        <f ca="1">VLOOKUP(CONCATENATE($F3820," ",$G3820),AllocFactorMatrix,(V$4+1),FALSE)*$E3822</f>
        <v>-165.78285562990052</v>
      </c>
      <c r="W3820" s="5">
        <f t="shared" ca="1" si="1869"/>
        <v>-1332.6716167560749</v>
      </c>
      <c r="X3820" s="5">
        <f ca="1">VLOOKUP(CONCATENATE($F3820," ",$G3820),AllocFactorMatrix,(X$4+1),FALSE)*$E3822</f>
        <v>-96.106081502385905</v>
      </c>
      <c r="Y3820" s="5">
        <f ca="1">VLOOKUP(CONCATENATE($F3820," ",$G3820),AllocFactorMatrix,(Y$4+1),FALSE)*$E3822</f>
        <v>-1.9686499123522834</v>
      </c>
      <c r="Z3820" s="5">
        <f t="shared" ca="1" si="1867"/>
        <v>-98.074731414738181</v>
      </c>
      <c r="AA3820" s="5">
        <f ca="1">VLOOKUP(CONCATENATE($F3820," ",$G3820),AllocFactorMatrix,(AA$4+1),FALSE)*$E3822</f>
        <v>-1.76088976073949</v>
      </c>
      <c r="AB3820" s="5">
        <f ca="1">VLOOKUP(CONCATENATE($F3820," ",$G3820),AllocFactorMatrix,(AB$4+1),FALSE)*$E3822</f>
        <v>-39.688749579375134</v>
      </c>
      <c r="AC3820" s="5">
        <f ca="1">VLOOKUP(CONCATENATE($F3820," ",$G3820),AllocFactorMatrix,(AC$4+1),FALSE)*$E3822</f>
        <v>-8.3183636138382564</v>
      </c>
    </row>
    <row r="3821" spans="4:29" hidden="1" outlineLevel="1">
      <c r="E3821" s="48"/>
      <c r="F3821" s="175" t="str">
        <f>F3822</f>
        <v>REV</v>
      </c>
      <c r="G3821" s="52" t="str">
        <f>$G$14</f>
        <v>CUSTOMER</v>
      </c>
      <c r="H3821" s="4">
        <f t="shared" ca="1" si="1839"/>
        <v>-594.6358085005262</v>
      </c>
      <c r="I3821" s="5">
        <f ca="1">VLOOKUP(CONCATENATE($F3821," ",$G3821),AllocFactorMatrix,(I$4+1),FALSE)*$E3822</f>
        <v>-302.32483822915077</v>
      </c>
      <c r="J3821" s="5">
        <f ca="1">VLOOKUP(CONCATENATE($F3821," ",$G3821),AllocFactorMatrix,(J$4+1),FALSE)*$E3822</f>
        <v>-100.89291919428581</v>
      </c>
      <c r="K3821" s="5">
        <f ca="1">VLOOKUP(CONCATENATE($F3821," ",$G3821),AllocFactorMatrix,(K$4+1),FALSE)*$E3822</f>
        <v>-4.5083470451165759</v>
      </c>
      <c r="L3821" s="5">
        <f ca="1">VLOOKUP(CONCATENATE($F3821," ",$G3821),AllocFactorMatrix,(L$4+1),FALSE)*$E3822</f>
        <v>-0.68634726386535516</v>
      </c>
      <c r="M3821" s="5">
        <f t="shared" ca="1" si="1866"/>
        <v>-106.08761350326775</v>
      </c>
      <c r="N3821" s="5">
        <f ca="1">VLOOKUP(CONCATENATE($F3821," ",$G3821),AllocFactorMatrix,(N$4+1),FALSE)*$E3822</f>
        <v>-6.2996359422504886</v>
      </c>
      <c r="O3821" s="5">
        <f ca="1">VLOOKUP(CONCATENATE($F3821," ",$G3821),AllocFactorMatrix,(O$4+1),FALSE)*$E3822</f>
        <v>-2.1245924201043156</v>
      </c>
      <c r="P3821" s="5">
        <f ca="1">VLOOKUP(CONCATENATE($F3821," ",$G3821),AllocFactorMatrix,(P$4+1),FALSE)*$E3822</f>
        <v>-2.0764172474836817</v>
      </c>
      <c r="Q3821" s="5">
        <f ca="1">VLOOKUP(CONCATENATE($F3821," ",$G3821),AllocFactorMatrix,(Q$4+1),FALSE)*$E3822</f>
        <v>-0.13006001104342352</v>
      </c>
      <c r="R3821" s="5">
        <f t="shared" ca="1" si="1868"/>
        <v>-10.63070562088191</v>
      </c>
      <c r="S3821" s="5">
        <f ca="1">VLOOKUP(CONCATENATE($F3821," ",$G3821),AllocFactorMatrix,(S$4+1),FALSE)*$E3822</f>
        <v>-4.1738578291347077E-2</v>
      </c>
      <c r="T3821" s="5">
        <f ca="1">VLOOKUP(CONCATENATE($F3821," ",$G3821),AllocFactorMatrix,(T$4+1),FALSE)*$E3822</f>
        <v>-1.5273525900488167</v>
      </c>
      <c r="U3821" s="5">
        <f ca="1">VLOOKUP(CONCATENATE($F3821," ",$G3821),AllocFactorMatrix,(U$4+1),FALSE)*$E3822</f>
        <v>-3.4314322056957693</v>
      </c>
      <c r="V3821" s="5">
        <f ca="1">VLOOKUP(CONCATENATE($F3821," ",$G3821),AllocFactorMatrix,(V$4+1),FALSE)*$E3822</f>
        <v>-1.2611398499888111</v>
      </c>
      <c r="W3821" s="5">
        <f t="shared" ca="1" si="1869"/>
        <v>-6.2616632240247441</v>
      </c>
      <c r="X3821" s="5">
        <f ca="1">VLOOKUP(CONCATENATE($F3821," ",$G3821),AllocFactorMatrix,(X$4+1),FALSE)*$E3822</f>
        <v>-1.4012325192877277</v>
      </c>
      <c r="Y3821" s="5">
        <f ca="1">VLOOKUP(CONCATENATE($F3821," ",$G3821),AllocFactorMatrix,(Y$4+1),FALSE)*$E3822</f>
        <v>-2.2841810902182066E-2</v>
      </c>
      <c r="Z3821" s="5">
        <f t="shared" ca="1" si="1867"/>
        <v>-1.4240743301899097</v>
      </c>
      <c r="AA3821" s="5">
        <f ca="1">VLOOKUP(CONCATENATE($F3821," ",$G3821),AllocFactorMatrix,(AA$4+1),FALSE)*$E3822</f>
        <v>-0.14394191574012588</v>
      </c>
      <c r="AB3821" s="5">
        <f ca="1">VLOOKUP(CONCATENATE($F3821," ",$G3821),AllocFactorMatrix,(AB$4+1),FALSE)*$E3822</f>
        <v>-143.15149017525781</v>
      </c>
      <c r="AC3821" s="5">
        <f ca="1">VLOOKUP(CONCATENATE($F3821," ",$G3821),AllocFactorMatrix,(AC$4+1),FALSE)*$E3822</f>
        <v>-24.611481502012946</v>
      </c>
    </row>
    <row r="3822" spans="4:29" collapsed="1">
      <c r="D3822" s="52" t="s">
        <v>270</v>
      </c>
      <c r="E3822" s="58">
        <v>-13412</v>
      </c>
      <c r="F3822" s="54" t="s">
        <v>238</v>
      </c>
      <c r="G3822" s="52" t="str">
        <f>$G$15</f>
        <v>TOTAL</v>
      </c>
      <c r="H3822" s="4">
        <f t="shared" ca="1" si="1839"/>
        <v>-13412.000000000002</v>
      </c>
      <c r="I3822" s="5">
        <f ca="1">VLOOKUP(CONCATENATE($F3822," ",$G3822),AllocFactorMatrix,(I$4+1),FALSE)*$E3822</f>
        <v>-6219.9507752656828</v>
      </c>
      <c r="J3822" s="5">
        <f ca="1">VLOOKUP(CONCATENATE($F3822," ",$G3822),AllocFactorMatrix,(J$4+1),FALSE)*$E3822</f>
        <v>-1992.4535857127282</v>
      </c>
      <c r="K3822" s="5">
        <f ca="1">VLOOKUP(CONCATENATE($F3822," ",$G3822),AllocFactorMatrix,(K$4+1),FALSE)*$E3822</f>
        <v>-26.16815707967827</v>
      </c>
      <c r="L3822" s="5">
        <f ca="1">VLOOKUP(CONCATENATE($F3822," ",$G3822),AllocFactorMatrix,(L$4+1),FALSE)*$E3822</f>
        <v>-3.9172426363364186</v>
      </c>
      <c r="M3822" s="5">
        <f t="shared" ca="1" si="1866"/>
        <v>-2022.5389854287428</v>
      </c>
      <c r="N3822" s="5">
        <f ca="1">VLOOKUP(CONCATENATE($F3822," ",$G3822),AllocFactorMatrix,(N$4+1),FALSE)*$E3822</f>
        <v>-1070.1501405478034</v>
      </c>
      <c r="O3822" s="5">
        <f ca="1">VLOOKUP(CONCATENATE($F3822," ",$G3822),AllocFactorMatrix,(O$4+1),FALSE)*$E3822</f>
        <v>-192.50006750581022</v>
      </c>
      <c r="P3822" s="5">
        <f ca="1">VLOOKUP(CONCATENATE($F3822," ",$G3822),AllocFactorMatrix,(P$4+1),FALSE)*$E3822</f>
        <v>-30.897086351112723</v>
      </c>
      <c r="Q3822" s="5">
        <f ca="1">VLOOKUP(CONCATENATE($F3822," ",$G3822),AllocFactorMatrix,(Q$4+1),FALSE)*$E3822</f>
        <v>-1.0853478837761759</v>
      </c>
      <c r="R3822" s="5">
        <f t="shared" ca="1" si="1868"/>
        <v>-1294.6326422885024</v>
      </c>
      <c r="S3822" s="5">
        <f ca="1">VLOOKUP(CONCATENATE($F3822," ",$G3822),AllocFactorMatrix,(S$4+1),FALSE)*$E3822</f>
        <v>-51.264726511149874</v>
      </c>
      <c r="T3822" s="5">
        <f ca="1">VLOOKUP(CONCATENATE($F3822," ",$G3822),AllocFactorMatrix,(T$4+1),FALSE)*$E3822</f>
        <v>-731.36342353794032</v>
      </c>
      <c r="U3822" s="5">
        <f ca="1">VLOOKUP(CONCATENATE($F3822," ",$G3822),AllocFactorMatrix,(U$4+1),FALSE)*$E3822</f>
        <v>-2118.1426331666366</v>
      </c>
      <c r="V3822" s="5">
        <f ca="1">VLOOKUP(CONCATENATE($F3822," ",$G3822),AllocFactorMatrix,(V$4+1),FALSE)*$E3822</f>
        <v>-408.50099642614396</v>
      </c>
      <c r="W3822" s="5">
        <f t="shared" ca="1" si="1869"/>
        <v>-3309.2717796418706</v>
      </c>
      <c r="X3822" s="5">
        <f ca="1">VLOOKUP(CONCATENATE($F3822," ",$G3822),AllocFactorMatrix,(X$4+1),FALSE)*$E3822</f>
        <v>-313.66213851433298</v>
      </c>
      <c r="Y3822" s="5">
        <f ca="1">VLOOKUP(CONCATENATE($F3822," ",$G3822),AllocFactorMatrix,(Y$4+1),FALSE)*$E3822</f>
        <v>-5.4890108761067662</v>
      </c>
      <c r="Z3822" s="5">
        <f t="shared" ca="1" si="1867"/>
        <v>-319.15114939043974</v>
      </c>
      <c r="AA3822" s="5">
        <f ca="1">VLOOKUP(CONCATENATE($F3822," ",$G3822),AllocFactorMatrix,(AA$4+1),FALSE)*$E3822</f>
        <v>-5.001908631621454</v>
      </c>
      <c r="AB3822" s="5">
        <f ca="1">VLOOKUP(CONCATENATE($F3822," ",$G3822),AllocFactorMatrix,(AB$4+1),FALSE)*$E3822</f>
        <v>-203.86004467466827</v>
      </c>
      <c r="AC3822" s="5">
        <f ca="1">VLOOKUP(CONCATENATE($F3822," ",$G3822),AllocFactorMatrix,(AC$4+1),FALSE)*$E3822</f>
        <v>-37.592714678468212</v>
      </c>
    </row>
    <row r="3823" spans="4:29" hidden="1" outlineLevel="1">
      <c r="E3823" s="48"/>
      <c r="F3823" s="175" t="str">
        <f>F3830</f>
        <v>EXP_OM_DIST</v>
      </c>
      <c r="G3823" s="52" t="str">
        <f>$G$8</f>
        <v>PRODUCTION</v>
      </c>
      <c r="H3823" s="4">
        <f t="shared" ref="H3823:H3886" si="1870">SUBTOTAL(9,I3823:AC3823)</f>
        <v>0</v>
      </c>
      <c r="I3823" s="5">
        <f>VLOOKUP(CONCATENATE($F3823," ",$G3823),AllocFactorMatrix,(I$4+1),FALSE)*$E3830</f>
        <v>0</v>
      </c>
      <c r="J3823" s="5">
        <f>VLOOKUP(CONCATENATE($F3823," ",$G3823),AllocFactorMatrix,(J$4+1),FALSE)*$E3830</f>
        <v>0</v>
      </c>
      <c r="K3823" s="5">
        <f>VLOOKUP(CONCATENATE($F3823," ",$G3823),AllocFactorMatrix,(K$4+1),FALSE)*$E3830</f>
        <v>0</v>
      </c>
      <c r="L3823" s="5">
        <f>VLOOKUP(CONCATENATE($F3823," ",$G3823),AllocFactorMatrix,(L$4+1),FALSE)*$E3830</f>
        <v>0</v>
      </c>
      <c r="M3823" s="5">
        <f t="shared" ref="M3823:M3830" si="1871">SUBTOTAL(9,J3823:L3823)</f>
        <v>0</v>
      </c>
      <c r="N3823" s="5">
        <f>VLOOKUP(CONCATENATE($F3823," ",$G3823),AllocFactorMatrix,(N$4+1),FALSE)*$E3830</f>
        <v>0</v>
      </c>
      <c r="O3823" s="5">
        <f>VLOOKUP(CONCATENATE($F3823," ",$G3823),AllocFactorMatrix,(O$4+1),FALSE)*$E3830</f>
        <v>0</v>
      </c>
      <c r="P3823" s="5">
        <f>VLOOKUP(CONCATENATE($F3823," ",$G3823),AllocFactorMatrix,(P$4+1),FALSE)*$E3830</f>
        <v>0</v>
      </c>
      <c r="Q3823" s="5">
        <f>VLOOKUP(CONCATENATE($F3823," ",$G3823),AllocFactorMatrix,(Q$4+1),FALSE)*$E3830</f>
        <v>0</v>
      </c>
      <c r="R3823" s="5">
        <f>SUBTOTAL(9,N3823:Q3823)</f>
        <v>0</v>
      </c>
      <c r="S3823" s="5">
        <f>VLOOKUP(CONCATENATE($F3823," ",$G3823),AllocFactorMatrix,(S$4+1),FALSE)*$E3830</f>
        <v>0</v>
      </c>
      <c r="T3823" s="5">
        <f>VLOOKUP(CONCATENATE($F3823," ",$G3823),AllocFactorMatrix,(T$4+1),FALSE)*$E3830</f>
        <v>0</v>
      </c>
      <c r="U3823" s="5">
        <f>VLOOKUP(CONCATENATE($F3823," ",$G3823),AllocFactorMatrix,(U$4+1),FALSE)*$E3830</f>
        <v>0</v>
      </c>
      <c r="V3823" s="5">
        <f>VLOOKUP(CONCATENATE($F3823," ",$G3823),AllocFactorMatrix,(V$4+1),FALSE)*$E3830</f>
        <v>0</v>
      </c>
      <c r="W3823" s="5">
        <f>SUBTOTAL(9,S3823:V3823)</f>
        <v>0</v>
      </c>
      <c r="X3823" s="5">
        <f>VLOOKUP(CONCATENATE($F3823," ",$G3823),AllocFactorMatrix,(X$4+1),FALSE)*$E3830</f>
        <v>0</v>
      </c>
      <c r="Y3823" s="5">
        <f>VLOOKUP(CONCATENATE($F3823," ",$G3823),AllocFactorMatrix,(Y$4+1),FALSE)*$E3830</f>
        <v>0</v>
      </c>
      <c r="Z3823" s="5">
        <f t="shared" ref="Z3823:Z3830" si="1872">SUBTOTAL(9,X3823:Y3823)</f>
        <v>0</v>
      </c>
      <c r="AA3823" s="5">
        <f>VLOOKUP(CONCATENATE($F3823," ",$G3823),AllocFactorMatrix,(AA$4+1),FALSE)*$E3830</f>
        <v>0</v>
      </c>
      <c r="AB3823" s="5">
        <f>VLOOKUP(CONCATENATE($F3823," ",$G3823),AllocFactorMatrix,(AB$4+1),FALSE)*$E3830</f>
        <v>0</v>
      </c>
      <c r="AC3823" s="5">
        <f>VLOOKUP(CONCATENATE($F3823," ",$G3823),AllocFactorMatrix,(AC$4+1),FALSE)*$E3830</f>
        <v>0</v>
      </c>
    </row>
    <row r="3824" spans="4:29" hidden="1" outlineLevel="1">
      <c r="E3824" s="48"/>
      <c r="F3824" s="175" t="str">
        <f>F3830</f>
        <v>EXP_OM_DIST</v>
      </c>
      <c r="G3824" s="52" t="str">
        <f>$G$9</f>
        <v>BULKTRAN</v>
      </c>
      <c r="H3824" s="4">
        <f t="shared" si="1870"/>
        <v>0</v>
      </c>
      <c r="I3824" s="5">
        <f>VLOOKUP(CONCATENATE($F3824," ",$G3824),AllocFactorMatrix,(I$4+1),FALSE)*$E3830</f>
        <v>0</v>
      </c>
      <c r="J3824" s="5">
        <f>VLOOKUP(CONCATENATE($F3824," ",$G3824),AllocFactorMatrix,(J$4+1),FALSE)*$E3830</f>
        <v>0</v>
      </c>
      <c r="K3824" s="5">
        <f>VLOOKUP(CONCATENATE($F3824," ",$G3824),AllocFactorMatrix,(K$4+1),FALSE)*$E3830</f>
        <v>0</v>
      </c>
      <c r="L3824" s="5">
        <f>VLOOKUP(CONCATENATE($F3824," ",$G3824),AllocFactorMatrix,(L$4+1),FALSE)*$E3830</f>
        <v>0</v>
      </c>
      <c r="M3824" s="5">
        <f t="shared" si="1871"/>
        <v>0</v>
      </c>
      <c r="N3824" s="5">
        <f>VLOOKUP(CONCATENATE($F3824," ",$G3824),AllocFactorMatrix,(N$4+1),FALSE)*$E3830</f>
        <v>0</v>
      </c>
      <c r="O3824" s="5">
        <f>VLOOKUP(CONCATENATE($F3824," ",$G3824),AllocFactorMatrix,(O$4+1),FALSE)*$E3830</f>
        <v>0</v>
      </c>
      <c r="P3824" s="5">
        <f>VLOOKUP(CONCATENATE($F3824," ",$G3824),AllocFactorMatrix,(P$4+1),FALSE)*$E3830</f>
        <v>0</v>
      </c>
      <c r="Q3824" s="5">
        <f>VLOOKUP(CONCATENATE($F3824," ",$G3824),AllocFactorMatrix,(Q$4+1),FALSE)*$E3830</f>
        <v>0</v>
      </c>
      <c r="R3824" s="5">
        <f t="shared" ref="R3824:R3830" si="1873">SUBTOTAL(9,N3824:Q3824)</f>
        <v>0</v>
      </c>
      <c r="S3824" s="5">
        <f>VLOOKUP(CONCATENATE($F3824," ",$G3824),AllocFactorMatrix,(S$4+1),FALSE)*$E3830</f>
        <v>0</v>
      </c>
      <c r="T3824" s="5">
        <f>VLOOKUP(CONCATENATE($F3824," ",$G3824),AllocFactorMatrix,(T$4+1),FALSE)*$E3830</f>
        <v>0</v>
      </c>
      <c r="U3824" s="5">
        <f>VLOOKUP(CONCATENATE($F3824," ",$G3824),AllocFactorMatrix,(U$4+1),FALSE)*$E3830</f>
        <v>0</v>
      </c>
      <c r="V3824" s="5">
        <f>VLOOKUP(CONCATENATE($F3824," ",$G3824),AllocFactorMatrix,(V$4+1),FALSE)*$E3830</f>
        <v>0</v>
      </c>
      <c r="W3824" s="5">
        <f t="shared" ref="W3824:W3830" si="1874">SUBTOTAL(9,S3824:V3824)</f>
        <v>0</v>
      </c>
      <c r="X3824" s="5">
        <f>VLOOKUP(CONCATENATE($F3824," ",$G3824),AllocFactorMatrix,(X$4+1),FALSE)*$E3830</f>
        <v>0</v>
      </c>
      <c r="Y3824" s="5">
        <f>VLOOKUP(CONCATENATE($F3824," ",$G3824),AllocFactorMatrix,(Y$4+1),FALSE)*$E3830</f>
        <v>0</v>
      </c>
      <c r="Z3824" s="5">
        <f t="shared" si="1872"/>
        <v>0</v>
      </c>
      <c r="AA3824" s="5">
        <f>VLOOKUP(CONCATENATE($F3824," ",$G3824),AllocFactorMatrix,(AA$4+1),FALSE)*$E3830</f>
        <v>0</v>
      </c>
      <c r="AB3824" s="5">
        <f>VLOOKUP(CONCATENATE($F3824," ",$G3824),AllocFactorMatrix,(AB$4+1),FALSE)*$E3830</f>
        <v>0</v>
      </c>
      <c r="AC3824" s="5">
        <f>VLOOKUP(CONCATENATE($F3824," ",$G3824),AllocFactorMatrix,(AC$4+1),FALSE)*$E3830</f>
        <v>0</v>
      </c>
    </row>
    <row r="3825" spans="1:29" hidden="1" outlineLevel="1">
      <c r="E3825" s="48"/>
      <c r="F3825" s="175" t="str">
        <f>F3830</f>
        <v>EXP_OM_DIST</v>
      </c>
      <c r="G3825" s="52" t="str">
        <f>$G$10</f>
        <v>SUBTRAN</v>
      </c>
      <c r="H3825" s="4">
        <f t="shared" si="1870"/>
        <v>0</v>
      </c>
      <c r="I3825" s="5">
        <f>VLOOKUP(CONCATENATE($F3825," ",$G3825),AllocFactorMatrix,(I$4+1),FALSE)*$E3830</f>
        <v>0</v>
      </c>
      <c r="J3825" s="5">
        <f>VLOOKUP(CONCATENATE($F3825," ",$G3825),AllocFactorMatrix,(J$4+1),FALSE)*$E3830</f>
        <v>0</v>
      </c>
      <c r="K3825" s="5">
        <f>VLOOKUP(CONCATENATE($F3825," ",$G3825),AllocFactorMatrix,(K$4+1),FALSE)*$E3830</f>
        <v>0</v>
      </c>
      <c r="L3825" s="5">
        <f>VLOOKUP(CONCATENATE($F3825," ",$G3825),AllocFactorMatrix,(L$4+1),FALSE)*$E3830</f>
        <v>0</v>
      </c>
      <c r="M3825" s="5">
        <f t="shared" si="1871"/>
        <v>0</v>
      </c>
      <c r="N3825" s="5">
        <f>VLOOKUP(CONCATENATE($F3825," ",$G3825),AllocFactorMatrix,(N$4+1),FALSE)*$E3830</f>
        <v>0</v>
      </c>
      <c r="O3825" s="5">
        <f>VLOOKUP(CONCATENATE($F3825," ",$G3825),AllocFactorMatrix,(O$4+1),FALSE)*$E3830</f>
        <v>0</v>
      </c>
      <c r="P3825" s="5">
        <f>VLOOKUP(CONCATENATE($F3825," ",$G3825),AllocFactorMatrix,(P$4+1),FALSE)*$E3830</f>
        <v>0</v>
      </c>
      <c r="Q3825" s="5">
        <f>VLOOKUP(CONCATENATE($F3825," ",$G3825),AllocFactorMatrix,(Q$4+1),FALSE)*$E3830</f>
        <v>0</v>
      </c>
      <c r="R3825" s="5">
        <f t="shared" si="1873"/>
        <v>0</v>
      </c>
      <c r="S3825" s="5">
        <f>VLOOKUP(CONCATENATE($F3825," ",$G3825),AllocFactorMatrix,(S$4+1),FALSE)*$E3830</f>
        <v>0</v>
      </c>
      <c r="T3825" s="5">
        <f>VLOOKUP(CONCATENATE($F3825," ",$G3825),AllocFactorMatrix,(T$4+1),FALSE)*$E3830</f>
        <v>0</v>
      </c>
      <c r="U3825" s="5">
        <f>VLOOKUP(CONCATENATE($F3825," ",$G3825),AllocFactorMatrix,(U$4+1),FALSE)*$E3830</f>
        <v>0</v>
      </c>
      <c r="V3825" s="5">
        <f>VLOOKUP(CONCATENATE($F3825," ",$G3825),AllocFactorMatrix,(V$4+1),FALSE)*$E3830</f>
        <v>0</v>
      </c>
      <c r="W3825" s="5">
        <f t="shared" si="1874"/>
        <v>0</v>
      </c>
      <c r="X3825" s="5">
        <f>VLOOKUP(CONCATENATE($F3825," ",$G3825),AllocFactorMatrix,(X$4+1),FALSE)*$E3830</f>
        <v>0</v>
      </c>
      <c r="Y3825" s="5">
        <f>VLOOKUP(CONCATENATE($F3825," ",$G3825),AllocFactorMatrix,(Y$4+1),FALSE)*$E3830</f>
        <v>0</v>
      </c>
      <c r="Z3825" s="5">
        <f t="shared" si="1872"/>
        <v>0</v>
      </c>
      <c r="AA3825" s="5">
        <f>VLOOKUP(CONCATENATE($F3825," ",$G3825),AllocFactorMatrix,(AA$4+1),FALSE)*$E3830</f>
        <v>0</v>
      </c>
      <c r="AB3825" s="5">
        <f>VLOOKUP(CONCATENATE($F3825," ",$G3825),AllocFactorMatrix,(AB$4+1),FALSE)*$E3830</f>
        <v>0</v>
      </c>
      <c r="AC3825" s="5">
        <f>VLOOKUP(CONCATENATE($F3825," ",$G3825),AllocFactorMatrix,(AC$4+1),FALSE)*$E3830</f>
        <v>0</v>
      </c>
    </row>
    <row r="3826" spans="1:29" hidden="1" outlineLevel="1">
      <c r="E3826" s="48"/>
      <c r="F3826" s="175" t="str">
        <f>F3830</f>
        <v>EXP_OM_DIST</v>
      </c>
      <c r="G3826" s="52" t="str">
        <f>$G$11</f>
        <v>DISTPRI</v>
      </c>
      <c r="H3826" s="4">
        <f t="shared" si="1870"/>
        <v>-287170.26194672863</v>
      </c>
      <c r="I3826" s="5">
        <f>VLOOKUP(CONCATENATE($F3826," ",$G3826),AllocFactorMatrix,(I$4+1),FALSE)*$E3830</f>
        <v>-188041.11724434135</v>
      </c>
      <c r="J3826" s="5">
        <f>VLOOKUP(CONCATENATE($F3826," ",$G3826),AllocFactorMatrix,(J$4+1),FALSE)*$E3830</f>
        <v>-44008.879171899403</v>
      </c>
      <c r="K3826" s="5">
        <f>VLOOKUP(CONCATENATE($F3826," ",$G3826),AllocFactorMatrix,(K$4+1),FALSE)*$E3830</f>
        <v>-614.70506045131663</v>
      </c>
      <c r="L3826" s="5">
        <f>VLOOKUP(CONCATENATE($F3826," ",$G3826),AllocFactorMatrix,(L$4+1),FALSE)*$E3830</f>
        <v>0</v>
      </c>
      <c r="M3826" s="5">
        <f t="shared" si="1871"/>
        <v>-44623.584232350717</v>
      </c>
      <c r="N3826" s="5">
        <f>VLOOKUP(CONCATENATE($F3826," ",$G3826),AllocFactorMatrix,(N$4+1),FALSE)*$E3830</f>
        <v>-25548.01767587315</v>
      </c>
      <c r="O3826" s="5">
        <f>VLOOKUP(CONCATENATE($F3826," ",$G3826),AllocFactorMatrix,(O$4+1),FALSE)*$E3830</f>
        <v>-4590.4471519834715</v>
      </c>
      <c r="P3826" s="5">
        <f>VLOOKUP(CONCATENATE($F3826," ",$G3826),AllocFactorMatrix,(P$4+1),FALSE)*$E3830</f>
        <v>0</v>
      </c>
      <c r="Q3826" s="5">
        <f>VLOOKUP(CONCATENATE($F3826," ",$G3826),AllocFactorMatrix,(Q$4+1),FALSE)*$E3830</f>
        <v>0</v>
      </c>
      <c r="R3826" s="5">
        <f t="shared" si="1873"/>
        <v>-30138.464827856624</v>
      </c>
      <c r="S3826" s="5">
        <f>VLOOKUP(CONCATENATE($F3826," ",$G3826),AllocFactorMatrix,(S$4+1),FALSE)*$E3830</f>
        <v>-1155.1985099390558</v>
      </c>
      <c r="T3826" s="5">
        <f>VLOOKUP(CONCATENATE($F3826," ",$G3826),AllocFactorMatrix,(T$4+1),FALSE)*$E3830</f>
        <v>-15973.92651792108</v>
      </c>
      <c r="U3826" s="5">
        <f>VLOOKUP(CONCATENATE($F3826," ",$G3826),AllocFactorMatrix,(U$4+1),FALSE)*$E3830</f>
        <v>0</v>
      </c>
      <c r="V3826" s="5">
        <f>VLOOKUP(CONCATENATE($F3826," ",$G3826),AllocFactorMatrix,(V$4+1),FALSE)*$E3830</f>
        <v>0</v>
      </c>
      <c r="W3826" s="5">
        <f t="shared" si="1874"/>
        <v>-17129.125027860136</v>
      </c>
      <c r="X3826" s="5">
        <f>VLOOKUP(CONCATENATE($F3826," ",$G3826),AllocFactorMatrix,(X$4+1),FALSE)*$E3830</f>
        <v>-7005.0553432496763</v>
      </c>
      <c r="Y3826" s="5">
        <f>VLOOKUP(CONCATENATE($F3826," ",$G3826),AllocFactorMatrix,(Y$4+1),FALSE)*$E3830</f>
        <v>-140.6025077788926</v>
      </c>
      <c r="Z3826" s="5">
        <f t="shared" si="1872"/>
        <v>-7145.657851028569</v>
      </c>
      <c r="AA3826" s="5">
        <f>VLOOKUP(CONCATENATE($F3826," ",$G3826),AllocFactorMatrix,(AA$4+1),FALSE)*$E3830</f>
        <v>-92.312763291175642</v>
      </c>
      <c r="AB3826" s="5">
        <f>VLOOKUP(CONCATENATE($F3826," ",$G3826),AllocFactorMatrix,(AB$4+1),FALSE)*$E3830</f>
        <v>0</v>
      </c>
      <c r="AC3826" s="5">
        <f>VLOOKUP(CONCATENATE($F3826," ",$G3826),AllocFactorMatrix,(AC$4+1),FALSE)*$E3830</f>
        <v>0</v>
      </c>
    </row>
    <row r="3827" spans="1:29" hidden="1" outlineLevel="1">
      <c r="E3827" s="48"/>
      <c r="F3827" s="175" t="str">
        <f>F3830</f>
        <v>EXP_OM_DIST</v>
      </c>
      <c r="G3827" s="52" t="str">
        <f>$G$12</f>
        <v>DISTSEC</v>
      </c>
      <c r="H3827" s="4">
        <f t="shared" si="1870"/>
        <v>-113769.11835120128</v>
      </c>
      <c r="I3827" s="5">
        <f>VLOOKUP(CONCATENATE($F3827," ",$G3827),AllocFactorMatrix,(I$4+1),FALSE)*$E3830</f>
        <v>-84428.64113532404</v>
      </c>
      <c r="J3827" s="5">
        <f>VLOOKUP(CONCATENATE($F3827," ",$G3827),AllocFactorMatrix,(J$4+1),FALSE)*$E3830</f>
        <v>-17024.586083381633</v>
      </c>
      <c r="K3827" s="5">
        <f>VLOOKUP(CONCATENATE($F3827," ",$G3827),AllocFactorMatrix,(K$4+1),FALSE)*$E3830</f>
        <v>0</v>
      </c>
      <c r="L3827" s="5">
        <f>VLOOKUP(CONCATENATE($F3827," ",$G3827),AllocFactorMatrix,(L$4+1),FALSE)*$E3830</f>
        <v>0</v>
      </c>
      <c r="M3827" s="5">
        <f t="shared" si="1871"/>
        <v>-17024.586083381633</v>
      </c>
      <c r="N3827" s="5">
        <f>VLOOKUP(CONCATENATE($F3827," ",$G3827),AllocFactorMatrix,(N$4+1),FALSE)*$E3830</f>
        <v>-8509.4921594442785</v>
      </c>
      <c r="O3827" s="5">
        <f>VLOOKUP(CONCATENATE($F3827," ",$G3827),AllocFactorMatrix,(O$4+1),FALSE)*$E3830</f>
        <v>0</v>
      </c>
      <c r="P3827" s="5">
        <f>VLOOKUP(CONCATENATE($F3827," ",$G3827),AllocFactorMatrix,(P$4+1),FALSE)*$E3830</f>
        <v>0</v>
      </c>
      <c r="Q3827" s="5">
        <f>VLOOKUP(CONCATENATE($F3827," ",$G3827),AllocFactorMatrix,(Q$4+1),FALSE)*$E3830</f>
        <v>0</v>
      </c>
      <c r="R3827" s="5">
        <f t="shared" si="1873"/>
        <v>-8509.4921594442785</v>
      </c>
      <c r="S3827" s="5">
        <f>VLOOKUP(CONCATENATE($F3827," ",$G3827),AllocFactorMatrix,(S$4+1),FALSE)*$E3830</f>
        <v>-318.06489276178741</v>
      </c>
      <c r="T3827" s="5">
        <f>VLOOKUP(CONCATENATE($F3827," ",$G3827),AllocFactorMatrix,(T$4+1),FALSE)*$E3830</f>
        <v>0</v>
      </c>
      <c r="U3827" s="5">
        <f>VLOOKUP(CONCATENATE($F3827," ",$G3827),AllocFactorMatrix,(U$4+1),FALSE)*$E3830</f>
        <v>0</v>
      </c>
      <c r="V3827" s="5">
        <f>VLOOKUP(CONCATENATE($F3827," ",$G3827),AllocFactorMatrix,(V$4+1),FALSE)*$E3830</f>
        <v>0</v>
      </c>
      <c r="W3827" s="5">
        <f t="shared" si="1874"/>
        <v>-318.06489276178741</v>
      </c>
      <c r="X3827" s="5">
        <f>VLOOKUP(CONCATENATE($F3827," ",$G3827),AllocFactorMatrix,(X$4+1),FALSE)*$E3830</f>
        <v>-2403.7336197607333</v>
      </c>
      <c r="Y3827" s="5">
        <f>VLOOKUP(CONCATENATE($F3827," ",$G3827),AllocFactorMatrix,(Y$4+1),FALSE)*$E3830</f>
        <v>0</v>
      </c>
      <c r="Z3827" s="5">
        <f t="shared" si="1872"/>
        <v>-2403.7336197607333</v>
      </c>
      <c r="AA3827" s="5">
        <f>VLOOKUP(CONCATENATE($F3827," ",$G3827),AllocFactorMatrix,(AA$4+1),FALSE)*$E3830</f>
        <v>-28.420716913446423</v>
      </c>
      <c r="AB3827" s="5">
        <f>VLOOKUP(CONCATENATE($F3827," ",$G3827),AllocFactorMatrix,(AB$4+1),FALSE)*$E3830</f>
        <v>-874.78142870692056</v>
      </c>
      <c r="AC3827" s="5">
        <f>VLOOKUP(CONCATENATE($F3827," ",$G3827),AllocFactorMatrix,(AC$4+1),FALSE)*$E3830</f>
        <v>-181.39831490843196</v>
      </c>
    </row>
    <row r="3828" spans="1:29" hidden="1" outlineLevel="1">
      <c r="E3828" s="48"/>
      <c r="F3828" s="175" t="str">
        <f>F3830</f>
        <v>EXP_OM_DIST</v>
      </c>
      <c r="G3828" s="52" t="str">
        <f>$G$13</f>
        <v>ENERGY</v>
      </c>
      <c r="H3828" s="4">
        <f t="shared" si="1870"/>
        <v>0</v>
      </c>
      <c r="I3828" s="5">
        <f>VLOOKUP(CONCATENATE($F3828," ",$G3828),AllocFactorMatrix,(I$4+1),FALSE)*$E3830</f>
        <v>0</v>
      </c>
      <c r="J3828" s="5">
        <f>VLOOKUP(CONCATENATE($F3828," ",$G3828),AllocFactorMatrix,(J$4+1),FALSE)*$E3830</f>
        <v>0</v>
      </c>
      <c r="K3828" s="5">
        <f>VLOOKUP(CONCATENATE($F3828," ",$G3828),AllocFactorMatrix,(K$4+1),FALSE)*$E3830</f>
        <v>0</v>
      </c>
      <c r="L3828" s="5">
        <f>VLOOKUP(CONCATENATE($F3828," ",$G3828),AllocFactorMatrix,(L$4+1),FALSE)*$E3830</f>
        <v>0</v>
      </c>
      <c r="M3828" s="5">
        <f t="shared" si="1871"/>
        <v>0</v>
      </c>
      <c r="N3828" s="5">
        <f>VLOOKUP(CONCATENATE($F3828," ",$G3828),AllocFactorMatrix,(N$4+1),FALSE)*$E3830</f>
        <v>0</v>
      </c>
      <c r="O3828" s="5">
        <f>VLOOKUP(CONCATENATE($F3828," ",$G3828),AllocFactorMatrix,(O$4+1),FALSE)*$E3830</f>
        <v>0</v>
      </c>
      <c r="P3828" s="5">
        <f>VLOOKUP(CONCATENATE($F3828," ",$G3828),AllocFactorMatrix,(P$4+1),FALSE)*$E3830</f>
        <v>0</v>
      </c>
      <c r="Q3828" s="5">
        <f>VLOOKUP(CONCATENATE($F3828," ",$G3828),AllocFactorMatrix,(Q$4+1),FALSE)*$E3830</f>
        <v>0</v>
      </c>
      <c r="R3828" s="5">
        <f t="shared" si="1873"/>
        <v>0</v>
      </c>
      <c r="S3828" s="5">
        <f>VLOOKUP(CONCATENATE($F3828," ",$G3828),AllocFactorMatrix,(S$4+1),FALSE)*$E3830</f>
        <v>0</v>
      </c>
      <c r="T3828" s="5">
        <f>VLOOKUP(CONCATENATE($F3828," ",$G3828),AllocFactorMatrix,(T$4+1),FALSE)*$E3830</f>
        <v>0</v>
      </c>
      <c r="U3828" s="5">
        <f>VLOOKUP(CONCATENATE($F3828," ",$G3828),AllocFactorMatrix,(U$4+1),FALSE)*$E3830</f>
        <v>0</v>
      </c>
      <c r="V3828" s="5">
        <f>VLOOKUP(CONCATENATE($F3828," ",$G3828),AllocFactorMatrix,(V$4+1),FALSE)*$E3830</f>
        <v>0</v>
      </c>
      <c r="W3828" s="5">
        <f t="shared" si="1874"/>
        <v>0</v>
      </c>
      <c r="X3828" s="5">
        <f>VLOOKUP(CONCATENATE($F3828," ",$G3828),AllocFactorMatrix,(X$4+1),FALSE)*$E3830</f>
        <v>0</v>
      </c>
      <c r="Y3828" s="5">
        <f>VLOOKUP(CONCATENATE($F3828," ",$G3828),AllocFactorMatrix,(Y$4+1),FALSE)*$E3830</f>
        <v>0</v>
      </c>
      <c r="Z3828" s="5">
        <f t="shared" si="1872"/>
        <v>0</v>
      </c>
      <c r="AA3828" s="5">
        <f>VLOOKUP(CONCATENATE($F3828," ",$G3828),AllocFactorMatrix,(AA$4+1),FALSE)*$E3830</f>
        <v>0</v>
      </c>
      <c r="AB3828" s="5">
        <f>VLOOKUP(CONCATENATE($F3828," ",$G3828),AllocFactorMatrix,(AB$4+1),FALSE)*$E3830</f>
        <v>0</v>
      </c>
      <c r="AC3828" s="5">
        <f>VLOOKUP(CONCATENATE($F3828," ",$G3828),AllocFactorMatrix,(AC$4+1),FALSE)*$E3830</f>
        <v>0</v>
      </c>
    </row>
    <row r="3829" spans="1:29" hidden="1" outlineLevel="1">
      <c r="E3829" s="48"/>
      <c r="F3829" s="175" t="str">
        <f>F3830</f>
        <v>EXP_OM_DIST</v>
      </c>
      <c r="G3829" s="52" t="str">
        <f>$G$14</f>
        <v>CUSTOMER</v>
      </c>
      <c r="H3829" s="4">
        <f t="shared" si="1870"/>
        <v>-26527.619702070173</v>
      </c>
      <c r="I3829" s="5">
        <f>VLOOKUP(CONCATENATE($F3829," ",$G3829),AllocFactorMatrix,(I$4+1),FALSE)*$E3830</f>
        <v>-11390.101160071759</v>
      </c>
      <c r="J3829" s="5">
        <f>VLOOKUP(CONCATENATE($F3829," ",$G3829),AllocFactorMatrix,(J$4+1),FALSE)*$E3830</f>
        <v>-6454.3408882080294</v>
      </c>
      <c r="K3829" s="5">
        <f>VLOOKUP(CONCATENATE($F3829," ",$G3829),AllocFactorMatrix,(K$4+1),FALSE)*$E3830</f>
        <v>-796.34599286446507</v>
      </c>
      <c r="L3829" s="5">
        <f>VLOOKUP(CONCATENATE($F3829," ",$G3829),AllocFactorMatrix,(L$4+1),FALSE)*$E3830</f>
        <v>-134.04530261432936</v>
      </c>
      <c r="M3829" s="5">
        <f t="shared" si="1871"/>
        <v>-7384.7321836868241</v>
      </c>
      <c r="N3829" s="5">
        <f>VLOOKUP(CONCATENATE($F3829," ",$G3829),AllocFactorMatrix,(N$4+1),FALSE)*$E3830</f>
        <v>-865.40900990190926</v>
      </c>
      <c r="O3829" s="5">
        <f>VLOOKUP(CONCATENATE($F3829," ",$G3829),AllocFactorMatrix,(O$4+1),FALSE)*$E3830</f>
        <v>-280.35376827198655</v>
      </c>
      <c r="P3829" s="5">
        <f>VLOOKUP(CONCATENATE($F3829," ",$G3829),AllocFactorMatrix,(P$4+1),FALSE)*$E3830</f>
        <v>-329.67058534852703</v>
      </c>
      <c r="Q3829" s="5">
        <f>VLOOKUP(CONCATENATE($F3829," ",$G3829),AllocFactorMatrix,(Q$4+1),FALSE)*$E3830</f>
        <v>-41.208255408810146</v>
      </c>
      <c r="R3829" s="5">
        <f t="shared" si="1873"/>
        <v>-1516.6416189312331</v>
      </c>
      <c r="S3829" s="5">
        <f>VLOOKUP(CONCATENATE($F3829," ",$G3829),AllocFactorMatrix,(S$4+1),FALSE)*$E3830</f>
        <v>-5.4372263267435921</v>
      </c>
      <c r="T3829" s="5">
        <f>VLOOKUP(CONCATENATE($F3829," ",$G3829),AllocFactorMatrix,(T$4+1),FALSE)*$E3830</f>
        <v>-198.82096780701934</v>
      </c>
      <c r="U3829" s="5">
        <f>VLOOKUP(CONCATENATE($F3829," ",$G3829),AllocFactorMatrix,(U$4+1),FALSE)*$E3830</f>
        <v>-554.15976471354145</v>
      </c>
      <c r="V3829" s="5">
        <f>VLOOKUP(CONCATENATE($F3829," ",$G3829),AllocFactorMatrix,(V$4+1),FALSE)*$E3830</f>
        <v>-164.83251695990216</v>
      </c>
      <c r="W3829" s="5">
        <f t="shared" si="1874"/>
        <v>-923.2504758072065</v>
      </c>
      <c r="X3829" s="5">
        <f>VLOOKUP(CONCATENATE($F3829," ",$G3829),AllocFactorMatrix,(X$4+1),FALSE)*$E3830</f>
        <v>-166.37135359814209</v>
      </c>
      <c r="Y3829" s="5">
        <f>VLOOKUP(CONCATENATE($F3829," ",$G3829),AllocFactorMatrix,(Y$4+1),FALSE)*$E3830</f>
        <v>-3.6650344339785623</v>
      </c>
      <c r="Z3829" s="5">
        <f t="shared" si="1872"/>
        <v>-170.03638803212067</v>
      </c>
      <c r="AA3829" s="5">
        <f>VLOOKUP(CONCATENATE($F3829," ",$G3829),AllocFactorMatrix,(AA$4+1),FALSE)*$E3830</f>
        <v>-17.273260423338748</v>
      </c>
      <c r="AB3829" s="5">
        <f>VLOOKUP(CONCATENATE($F3829," ",$G3829),AllocFactorMatrix,(AB$4+1),FALSE)*$E3830</f>
        <v>-3227.0346462194057</v>
      </c>
      <c r="AC3829" s="5">
        <f>VLOOKUP(CONCATENATE($F3829," ",$G3829),AllocFactorMatrix,(AC$4+1),FALSE)*$E3830</f>
        <v>-1898.5499688982895</v>
      </c>
    </row>
    <row r="3830" spans="1:29" collapsed="1">
      <c r="D3830" s="52" t="s">
        <v>335</v>
      </c>
      <c r="E3830" s="58">
        <v>-427467</v>
      </c>
      <c r="F3830" s="93" t="s">
        <v>77</v>
      </c>
      <c r="G3830" s="52" t="str">
        <f>$G$15</f>
        <v>TOTAL</v>
      </c>
      <c r="H3830" s="4">
        <f t="shared" si="1870"/>
        <v>-427467.00000000012</v>
      </c>
      <c r="I3830" s="5">
        <f>VLOOKUP(CONCATENATE($F3830," ",$G3830),AllocFactorMatrix,(I$4+1),FALSE)*$E3830</f>
        <v>-283859.85953973717</v>
      </c>
      <c r="J3830" s="5">
        <f>VLOOKUP(CONCATENATE($F3830," ",$G3830),AllocFactorMatrix,(J$4+1),FALSE)*$E3830</f>
        <v>-67487.806143489055</v>
      </c>
      <c r="K3830" s="5">
        <f>VLOOKUP(CONCATENATE($F3830," ",$G3830),AllocFactorMatrix,(K$4+1),FALSE)*$E3830</f>
        <v>-1411.0510533157817</v>
      </c>
      <c r="L3830" s="5">
        <f>VLOOKUP(CONCATENATE($F3830," ",$G3830),AllocFactorMatrix,(L$4+1),FALSE)*$E3830</f>
        <v>-134.04530261432936</v>
      </c>
      <c r="M3830" s="5">
        <f t="shared" si="1871"/>
        <v>-69032.902499419157</v>
      </c>
      <c r="N3830" s="5">
        <f>VLOOKUP(CONCATENATE($F3830," ",$G3830),AllocFactorMatrix,(N$4+1),FALSE)*$E3830</f>
        <v>-34922.918845219341</v>
      </c>
      <c r="O3830" s="5">
        <f>VLOOKUP(CONCATENATE($F3830," ",$G3830),AllocFactorMatrix,(O$4+1),FALSE)*$E3830</f>
        <v>-4870.8009202554585</v>
      </c>
      <c r="P3830" s="5">
        <f>VLOOKUP(CONCATENATE($F3830," ",$G3830),AllocFactorMatrix,(P$4+1),FALSE)*$E3830</f>
        <v>-329.67058534852703</v>
      </c>
      <c r="Q3830" s="5">
        <f>VLOOKUP(CONCATENATE($F3830," ",$G3830),AllocFactorMatrix,(Q$4+1),FALSE)*$E3830</f>
        <v>-41.208255408810146</v>
      </c>
      <c r="R3830" s="5">
        <f t="shared" si="1873"/>
        <v>-40164.598606232139</v>
      </c>
      <c r="S3830" s="5">
        <f>VLOOKUP(CONCATENATE($F3830," ",$G3830),AllocFactorMatrix,(S$4+1),FALSE)*$E3830</f>
        <v>-1478.7006290275867</v>
      </c>
      <c r="T3830" s="5">
        <f>VLOOKUP(CONCATENATE($F3830," ",$G3830),AllocFactorMatrix,(T$4+1),FALSE)*$E3830</f>
        <v>-16172.747485728099</v>
      </c>
      <c r="U3830" s="5">
        <f>VLOOKUP(CONCATENATE($F3830," ",$G3830),AllocFactorMatrix,(U$4+1),FALSE)*$E3830</f>
        <v>-554.15976471354145</v>
      </c>
      <c r="V3830" s="5">
        <f>VLOOKUP(CONCATENATE($F3830," ",$G3830),AllocFactorMatrix,(V$4+1),FALSE)*$E3830</f>
        <v>-164.83251695990216</v>
      </c>
      <c r="W3830" s="5">
        <f t="shared" si="1874"/>
        <v>-18370.44039642913</v>
      </c>
      <c r="X3830" s="5">
        <f>VLOOKUP(CONCATENATE($F3830," ",$G3830),AllocFactorMatrix,(X$4+1),FALSE)*$E3830</f>
        <v>-9575.1603166085515</v>
      </c>
      <c r="Y3830" s="5">
        <f>VLOOKUP(CONCATENATE($F3830," ",$G3830),AllocFactorMatrix,(Y$4+1),FALSE)*$E3830</f>
        <v>-144.26754221287118</v>
      </c>
      <c r="Z3830" s="5">
        <f t="shared" si="1872"/>
        <v>-9719.427858821422</v>
      </c>
      <c r="AA3830" s="5">
        <f>VLOOKUP(CONCATENATE($F3830," ",$G3830),AllocFactorMatrix,(AA$4+1),FALSE)*$E3830</f>
        <v>-138.0067406279608</v>
      </c>
      <c r="AB3830" s="5">
        <f>VLOOKUP(CONCATENATE($F3830," ",$G3830),AllocFactorMatrix,(AB$4+1),FALSE)*$E3830</f>
        <v>-4101.8160749263261</v>
      </c>
      <c r="AC3830" s="5">
        <f>VLOOKUP(CONCATENATE($F3830," ",$G3830),AllocFactorMatrix,(AC$4+1),FALSE)*$E3830</f>
        <v>-2079.9482838067215</v>
      </c>
    </row>
    <row r="3831" spans="1:29" hidden="1" outlineLevel="1">
      <c r="E3831" s="48"/>
      <c r="F3831" s="175" t="str">
        <f>F3838</f>
        <v>CUST_TOTAL</v>
      </c>
      <c r="G3831" s="52" t="str">
        <f>$G$8</f>
        <v>PRODUCTION</v>
      </c>
      <c r="H3831" s="4">
        <f t="shared" si="1870"/>
        <v>0</v>
      </c>
      <c r="I3831" s="5">
        <f>VLOOKUP(CONCATENATE($F3831," ",$G3831),AllocFactorMatrix,(I$4+1),FALSE)*$E3838</f>
        <v>0</v>
      </c>
      <c r="J3831" s="5">
        <f>VLOOKUP(CONCATENATE($F3831," ",$G3831),AllocFactorMatrix,(J$4+1),FALSE)*$E3838</f>
        <v>0</v>
      </c>
      <c r="K3831" s="5">
        <f>VLOOKUP(CONCATENATE($F3831," ",$G3831),AllocFactorMatrix,(K$4+1),FALSE)*$E3838</f>
        <v>0</v>
      </c>
      <c r="L3831" s="5">
        <f>VLOOKUP(CONCATENATE($F3831," ",$G3831),AllocFactorMatrix,(L$4+1),FALSE)*$E3838</f>
        <v>0</v>
      </c>
      <c r="M3831" s="5">
        <f t="shared" ref="M3831:M3838" si="1875">SUBTOTAL(9,J3831:L3831)</f>
        <v>0</v>
      </c>
      <c r="N3831" s="5">
        <f>VLOOKUP(CONCATENATE($F3831," ",$G3831),AllocFactorMatrix,(N$4+1),FALSE)*$E3838</f>
        <v>0</v>
      </c>
      <c r="O3831" s="5">
        <f>VLOOKUP(CONCATENATE($F3831," ",$G3831),AllocFactorMatrix,(O$4+1),FALSE)*$E3838</f>
        <v>0</v>
      </c>
      <c r="P3831" s="5">
        <f>VLOOKUP(CONCATENATE($F3831," ",$G3831),AllocFactorMatrix,(P$4+1),FALSE)*$E3838</f>
        <v>0</v>
      </c>
      <c r="Q3831" s="5">
        <f>VLOOKUP(CONCATENATE($F3831," ",$G3831),AllocFactorMatrix,(Q$4+1),FALSE)*$E3838</f>
        <v>0</v>
      </c>
      <c r="R3831" s="5">
        <f>SUBTOTAL(9,N3831:Q3831)</f>
        <v>0</v>
      </c>
      <c r="S3831" s="5">
        <f>VLOOKUP(CONCATENATE($F3831," ",$G3831),AllocFactorMatrix,(S$4+1),FALSE)*$E3838</f>
        <v>0</v>
      </c>
      <c r="T3831" s="5">
        <f>VLOOKUP(CONCATENATE($F3831," ",$G3831),AllocFactorMatrix,(T$4+1),FALSE)*$E3838</f>
        <v>0</v>
      </c>
      <c r="U3831" s="5">
        <f>VLOOKUP(CONCATENATE($F3831," ",$G3831),AllocFactorMatrix,(U$4+1),FALSE)*$E3838</f>
        <v>0</v>
      </c>
      <c r="V3831" s="5">
        <f>VLOOKUP(CONCATENATE($F3831," ",$G3831),AllocFactorMatrix,(V$4+1),FALSE)*$E3838</f>
        <v>0</v>
      </c>
      <c r="W3831" s="5">
        <f>SUBTOTAL(9,S3831:V3831)</f>
        <v>0</v>
      </c>
      <c r="X3831" s="5">
        <f>VLOOKUP(CONCATENATE($F3831," ",$G3831),AllocFactorMatrix,(X$4+1),FALSE)*$E3838</f>
        <v>0</v>
      </c>
      <c r="Y3831" s="5">
        <f>VLOOKUP(CONCATENATE($F3831," ",$G3831),AllocFactorMatrix,(Y$4+1),FALSE)*$E3838</f>
        <v>0</v>
      </c>
      <c r="Z3831" s="5">
        <f t="shared" ref="Z3831:Z3838" si="1876">SUBTOTAL(9,X3831:Y3831)</f>
        <v>0</v>
      </c>
      <c r="AA3831" s="5">
        <f>VLOOKUP(CONCATENATE($F3831," ",$G3831),AllocFactorMatrix,(AA$4+1),FALSE)*$E3838</f>
        <v>0</v>
      </c>
      <c r="AB3831" s="5">
        <f>VLOOKUP(CONCATENATE($F3831," ",$G3831),AllocFactorMatrix,(AB$4+1),FALSE)*$E3838</f>
        <v>0</v>
      </c>
      <c r="AC3831" s="5">
        <f>VLOOKUP(CONCATENATE($F3831," ",$G3831),AllocFactorMatrix,(AC$4+1),FALSE)*$E3838</f>
        <v>0</v>
      </c>
    </row>
    <row r="3832" spans="1:29" hidden="1" outlineLevel="1">
      <c r="E3832" s="48"/>
      <c r="F3832" s="175" t="str">
        <f>F3838</f>
        <v>CUST_TOTAL</v>
      </c>
      <c r="G3832" s="52" t="str">
        <f>$G$9</f>
        <v>BULKTRAN</v>
      </c>
      <c r="H3832" s="4">
        <f t="shared" si="1870"/>
        <v>0</v>
      </c>
      <c r="I3832" s="5">
        <f>VLOOKUP(CONCATENATE($F3832," ",$G3832),AllocFactorMatrix,(I$4+1),FALSE)*$E3838</f>
        <v>0</v>
      </c>
      <c r="J3832" s="5">
        <f>VLOOKUP(CONCATENATE($F3832," ",$G3832),AllocFactorMatrix,(J$4+1),FALSE)*$E3838</f>
        <v>0</v>
      </c>
      <c r="K3832" s="5">
        <f>VLOOKUP(CONCATENATE($F3832," ",$G3832),AllocFactorMatrix,(K$4+1),FALSE)*$E3838</f>
        <v>0</v>
      </c>
      <c r="L3832" s="5">
        <f>VLOOKUP(CONCATENATE($F3832," ",$G3832),AllocFactorMatrix,(L$4+1),FALSE)*$E3838</f>
        <v>0</v>
      </c>
      <c r="M3832" s="5">
        <f t="shared" si="1875"/>
        <v>0</v>
      </c>
      <c r="N3832" s="5">
        <f>VLOOKUP(CONCATENATE($F3832," ",$G3832),AllocFactorMatrix,(N$4+1),FALSE)*$E3838</f>
        <v>0</v>
      </c>
      <c r="O3832" s="5">
        <f>VLOOKUP(CONCATENATE($F3832," ",$G3832),AllocFactorMatrix,(O$4+1),FALSE)*$E3838</f>
        <v>0</v>
      </c>
      <c r="P3832" s="5">
        <f>VLOOKUP(CONCATENATE($F3832," ",$G3832),AllocFactorMatrix,(P$4+1),FALSE)*$E3838</f>
        <v>0</v>
      </c>
      <c r="Q3832" s="5">
        <f>VLOOKUP(CONCATENATE($F3832," ",$G3832),AllocFactorMatrix,(Q$4+1),FALSE)*$E3838</f>
        <v>0</v>
      </c>
      <c r="R3832" s="5">
        <f t="shared" ref="R3832:R3838" si="1877">SUBTOTAL(9,N3832:Q3832)</f>
        <v>0</v>
      </c>
      <c r="S3832" s="5">
        <f>VLOOKUP(CONCATENATE($F3832," ",$G3832),AllocFactorMatrix,(S$4+1),FALSE)*$E3838</f>
        <v>0</v>
      </c>
      <c r="T3832" s="5">
        <f>VLOOKUP(CONCATENATE($F3832," ",$G3832),AllocFactorMatrix,(T$4+1),FALSE)*$E3838</f>
        <v>0</v>
      </c>
      <c r="U3832" s="5">
        <f>VLOOKUP(CONCATENATE($F3832," ",$G3832),AllocFactorMatrix,(U$4+1),FALSE)*$E3838</f>
        <v>0</v>
      </c>
      <c r="V3832" s="5">
        <f>VLOOKUP(CONCATENATE($F3832," ",$G3832),AllocFactorMatrix,(V$4+1),FALSE)*$E3838</f>
        <v>0</v>
      </c>
      <c r="W3832" s="5">
        <f t="shared" ref="W3832:W3838" si="1878">SUBTOTAL(9,S3832:V3832)</f>
        <v>0</v>
      </c>
      <c r="X3832" s="5">
        <f>VLOOKUP(CONCATENATE($F3832," ",$G3832),AllocFactorMatrix,(X$4+1),FALSE)*$E3838</f>
        <v>0</v>
      </c>
      <c r="Y3832" s="5">
        <f>VLOOKUP(CONCATENATE($F3832," ",$G3832),AllocFactorMatrix,(Y$4+1),FALSE)*$E3838</f>
        <v>0</v>
      </c>
      <c r="Z3832" s="5">
        <f t="shared" si="1876"/>
        <v>0</v>
      </c>
      <c r="AA3832" s="5">
        <f>VLOOKUP(CONCATENATE($F3832," ",$G3832),AllocFactorMatrix,(AA$4+1),FALSE)*$E3838</f>
        <v>0</v>
      </c>
      <c r="AB3832" s="5">
        <f>VLOOKUP(CONCATENATE($F3832," ",$G3832),AllocFactorMatrix,(AB$4+1),FALSE)*$E3838</f>
        <v>0</v>
      </c>
      <c r="AC3832" s="5">
        <f>VLOOKUP(CONCATENATE($F3832," ",$G3832),AllocFactorMatrix,(AC$4+1),FALSE)*$E3838</f>
        <v>0</v>
      </c>
    </row>
    <row r="3833" spans="1:29" hidden="1" outlineLevel="1">
      <c r="E3833" s="48"/>
      <c r="F3833" s="175" t="str">
        <f>F3838</f>
        <v>CUST_TOTAL</v>
      </c>
      <c r="G3833" s="52" t="str">
        <f>$G$10</f>
        <v>SUBTRAN</v>
      </c>
      <c r="H3833" s="4">
        <f t="shared" si="1870"/>
        <v>0</v>
      </c>
      <c r="I3833" s="5">
        <f>VLOOKUP(CONCATENATE($F3833," ",$G3833),AllocFactorMatrix,(I$4+1),FALSE)*$E3838</f>
        <v>0</v>
      </c>
      <c r="J3833" s="5">
        <f>VLOOKUP(CONCATENATE($F3833," ",$G3833),AllocFactorMatrix,(J$4+1),FALSE)*$E3838</f>
        <v>0</v>
      </c>
      <c r="K3833" s="5">
        <f>VLOOKUP(CONCATENATE($F3833," ",$G3833),AllocFactorMatrix,(K$4+1),FALSE)*$E3838</f>
        <v>0</v>
      </c>
      <c r="L3833" s="5">
        <f>VLOOKUP(CONCATENATE($F3833," ",$G3833),AllocFactorMatrix,(L$4+1),FALSE)*$E3838</f>
        <v>0</v>
      </c>
      <c r="M3833" s="5">
        <f t="shared" si="1875"/>
        <v>0</v>
      </c>
      <c r="N3833" s="5">
        <f>VLOOKUP(CONCATENATE($F3833," ",$G3833),AllocFactorMatrix,(N$4+1),FALSE)*$E3838</f>
        <v>0</v>
      </c>
      <c r="O3833" s="5">
        <f>VLOOKUP(CONCATENATE($F3833," ",$G3833),AllocFactorMatrix,(O$4+1),FALSE)*$E3838</f>
        <v>0</v>
      </c>
      <c r="P3833" s="5">
        <f>VLOOKUP(CONCATENATE($F3833," ",$G3833),AllocFactorMatrix,(P$4+1),FALSE)*$E3838</f>
        <v>0</v>
      </c>
      <c r="Q3833" s="5">
        <f>VLOOKUP(CONCATENATE($F3833," ",$G3833),AllocFactorMatrix,(Q$4+1),FALSE)*$E3838</f>
        <v>0</v>
      </c>
      <c r="R3833" s="5">
        <f t="shared" si="1877"/>
        <v>0</v>
      </c>
      <c r="S3833" s="5">
        <f>VLOOKUP(CONCATENATE($F3833," ",$G3833),AllocFactorMatrix,(S$4+1),FALSE)*$E3838</f>
        <v>0</v>
      </c>
      <c r="T3833" s="5">
        <f>VLOOKUP(CONCATENATE($F3833," ",$G3833),AllocFactorMatrix,(T$4+1),FALSE)*$E3838</f>
        <v>0</v>
      </c>
      <c r="U3833" s="5">
        <f>VLOOKUP(CONCATENATE($F3833," ",$G3833),AllocFactorMatrix,(U$4+1),FALSE)*$E3838</f>
        <v>0</v>
      </c>
      <c r="V3833" s="5">
        <f>VLOOKUP(CONCATENATE($F3833," ",$G3833),AllocFactorMatrix,(V$4+1),FALSE)*$E3838</f>
        <v>0</v>
      </c>
      <c r="W3833" s="5">
        <f t="shared" si="1878"/>
        <v>0</v>
      </c>
      <c r="X3833" s="5">
        <f>VLOOKUP(CONCATENATE($F3833," ",$G3833),AllocFactorMatrix,(X$4+1),FALSE)*$E3838</f>
        <v>0</v>
      </c>
      <c r="Y3833" s="5">
        <f>VLOOKUP(CONCATENATE($F3833," ",$G3833),AllocFactorMatrix,(Y$4+1),FALSE)*$E3838</f>
        <v>0</v>
      </c>
      <c r="Z3833" s="5">
        <f t="shared" si="1876"/>
        <v>0</v>
      </c>
      <c r="AA3833" s="5">
        <f>VLOOKUP(CONCATENATE($F3833," ",$G3833),AllocFactorMatrix,(AA$4+1),FALSE)*$E3838</f>
        <v>0</v>
      </c>
      <c r="AB3833" s="5">
        <f>VLOOKUP(CONCATENATE($F3833," ",$G3833),AllocFactorMatrix,(AB$4+1),FALSE)*$E3838</f>
        <v>0</v>
      </c>
      <c r="AC3833" s="5">
        <f>VLOOKUP(CONCATENATE($F3833," ",$G3833),AllocFactorMatrix,(AC$4+1),FALSE)*$E3838</f>
        <v>0</v>
      </c>
    </row>
    <row r="3834" spans="1:29" hidden="1" outlineLevel="1">
      <c r="E3834" s="48"/>
      <c r="F3834" s="175" t="str">
        <f>F3838</f>
        <v>CUST_TOTAL</v>
      </c>
      <c r="G3834" s="52" t="str">
        <f>$G$11</f>
        <v>DISTPRI</v>
      </c>
      <c r="H3834" s="4">
        <f t="shared" si="1870"/>
        <v>0</v>
      </c>
      <c r="I3834" s="5">
        <f>VLOOKUP(CONCATENATE($F3834," ",$G3834),AllocFactorMatrix,(I$4+1),FALSE)*$E3838</f>
        <v>0</v>
      </c>
      <c r="J3834" s="5">
        <f>VLOOKUP(CONCATENATE($F3834," ",$G3834),AllocFactorMatrix,(J$4+1),FALSE)*$E3838</f>
        <v>0</v>
      </c>
      <c r="K3834" s="5">
        <f>VLOOKUP(CONCATENATE($F3834," ",$G3834),AllocFactorMatrix,(K$4+1),FALSE)*$E3838</f>
        <v>0</v>
      </c>
      <c r="L3834" s="5">
        <f>VLOOKUP(CONCATENATE($F3834," ",$G3834),AllocFactorMatrix,(L$4+1),FALSE)*$E3838</f>
        <v>0</v>
      </c>
      <c r="M3834" s="5">
        <f t="shared" si="1875"/>
        <v>0</v>
      </c>
      <c r="N3834" s="5">
        <f>VLOOKUP(CONCATENATE($F3834," ",$G3834),AllocFactorMatrix,(N$4+1),FALSE)*$E3838</f>
        <v>0</v>
      </c>
      <c r="O3834" s="5">
        <f>VLOOKUP(CONCATENATE($F3834," ",$G3834),AllocFactorMatrix,(O$4+1),FALSE)*$E3838</f>
        <v>0</v>
      </c>
      <c r="P3834" s="5">
        <f>VLOOKUP(CONCATENATE($F3834," ",$G3834),AllocFactorMatrix,(P$4+1),FALSE)*$E3838</f>
        <v>0</v>
      </c>
      <c r="Q3834" s="5">
        <f>VLOOKUP(CONCATENATE($F3834," ",$G3834),AllocFactorMatrix,(Q$4+1),FALSE)*$E3838</f>
        <v>0</v>
      </c>
      <c r="R3834" s="5">
        <f t="shared" si="1877"/>
        <v>0</v>
      </c>
      <c r="S3834" s="5">
        <f>VLOOKUP(CONCATENATE($F3834," ",$G3834),AllocFactorMatrix,(S$4+1),FALSE)*$E3838</f>
        <v>0</v>
      </c>
      <c r="T3834" s="5">
        <f>VLOOKUP(CONCATENATE($F3834," ",$G3834),AllocFactorMatrix,(T$4+1),FALSE)*$E3838</f>
        <v>0</v>
      </c>
      <c r="U3834" s="5">
        <f>VLOOKUP(CONCATENATE($F3834," ",$G3834),AllocFactorMatrix,(U$4+1),FALSE)*$E3838</f>
        <v>0</v>
      </c>
      <c r="V3834" s="5">
        <f>VLOOKUP(CONCATENATE($F3834," ",$G3834),AllocFactorMatrix,(V$4+1),FALSE)*$E3838</f>
        <v>0</v>
      </c>
      <c r="W3834" s="5">
        <f t="shared" si="1878"/>
        <v>0</v>
      </c>
      <c r="X3834" s="5">
        <f>VLOOKUP(CONCATENATE($F3834," ",$G3834),AllocFactorMatrix,(X$4+1),FALSE)*$E3838</f>
        <v>0</v>
      </c>
      <c r="Y3834" s="5">
        <f>VLOOKUP(CONCATENATE($F3834," ",$G3834),AllocFactorMatrix,(Y$4+1),FALSE)*$E3838</f>
        <v>0</v>
      </c>
      <c r="Z3834" s="5">
        <f t="shared" si="1876"/>
        <v>0</v>
      </c>
      <c r="AA3834" s="5">
        <f>VLOOKUP(CONCATENATE($F3834," ",$G3834),AllocFactorMatrix,(AA$4+1),FALSE)*$E3838</f>
        <v>0</v>
      </c>
      <c r="AB3834" s="5">
        <f>VLOOKUP(CONCATENATE($F3834," ",$G3834),AllocFactorMatrix,(AB$4+1),FALSE)*$E3838</f>
        <v>0</v>
      </c>
      <c r="AC3834" s="5">
        <f>VLOOKUP(CONCATENATE($F3834," ",$G3834),AllocFactorMatrix,(AC$4+1),FALSE)*$E3838</f>
        <v>0</v>
      </c>
    </row>
    <row r="3835" spans="1:29" hidden="1" outlineLevel="1">
      <c r="E3835" s="48"/>
      <c r="F3835" s="175" t="str">
        <f>F3838</f>
        <v>CUST_TOTAL</v>
      </c>
      <c r="G3835" s="52" t="str">
        <f>$G$12</f>
        <v>DISTSEC</v>
      </c>
      <c r="H3835" s="4">
        <f t="shared" si="1870"/>
        <v>0</v>
      </c>
      <c r="I3835" s="5">
        <f>VLOOKUP(CONCATENATE($F3835," ",$G3835),AllocFactorMatrix,(I$4+1),FALSE)*$E3838</f>
        <v>0</v>
      </c>
      <c r="J3835" s="5">
        <f>VLOOKUP(CONCATENATE($F3835," ",$G3835),AllocFactorMatrix,(J$4+1),FALSE)*$E3838</f>
        <v>0</v>
      </c>
      <c r="K3835" s="5">
        <f>VLOOKUP(CONCATENATE($F3835," ",$G3835),AllocFactorMatrix,(K$4+1),FALSE)*$E3838</f>
        <v>0</v>
      </c>
      <c r="L3835" s="5">
        <f>VLOOKUP(CONCATENATE($F3835," ",$G3835),AllocFactorMatrix,(L$4+1),FALSE)*$E3838</f>
        <v>0</v>
      </c>
      <c r="M3835" s="5">
        <f t="shared" si="1875"/>
        <v>0</v>
      </c>
      <c r="N3835" s="5">
        <f>VLOOKUP(CONCATENATE($F3835," ",$G3835),AllocFactorMatrix,(N$4+1),FALSE)*$E3838</f>
        <v>0</v>
      </c>
      <c r="O3835" s="5">
        <f>VLOOKUP(CONCATENATE($F3835," ",$G3835),AllocFactorMatrix,(O$4+1),FALSE)*$E3838</f>
        <v>0</v>
      </c>
      <c r="P3835" s="5">
        <f>VLOOKUP(CONCATENATE($F3835," ",$G3835),AllocFactorMatrix,(P$4+1),FALSE)*$E3838</f>
        <v>0</v>
      </c>
      <c r="Q3835" s="5">
        <f>VLOOKUP(CONCATENATE($F3835," ",$G3835),AllocFactorMatrix,(Q$4+1),FALSE)*$E3838</f>
        <v>0</v>
      </c>
      <c r="R3835" s="5">
        <f t="shared" si="1877"/>
        <v>0</v>
      </c>
      <c r="S3835" s="5">
        <f>VLOOKUP(CONCATENATE($F3835," ",$G3835),AllocFactorMatrix,(S$4+1),FALSE)*$E3838</f>
        <v>0</v>
      </c>
      <c r="T3835" s="5">
        <f>VLOOKUP(CONCATENATE($F3835," ",$G3835),AllocFactorMatrix,(T$4+1),FALSE)*$E3838</f>
        <v>0</v>
      </c>
      <c r="U3835" s="5">
        <f>VLOOKUP(CONCATENATE($F3835," ",$G3835),AllocFactorMatrix,(U$4+1),FALSE)*$E3838</f>
        <v>0</v>
      </c>
      <c r="V3835" s="5">
        <f>VLOOKUP(CONCATENATE($F3835," ",$G3835),AllocFactorMatrix,(V$4+1),FALSE)*$E3838</f>
        <v>0</v>
      </c>
      <c r="W3835" s="5">
        <f t="shared" si="1878"/>
        <v>0</v>
      </c>
      <c r="X3835" s="5">
        <f>VLOOKUP(CONCATENATE($F3835," ",$G3835),AllocFactorMatrix,(X$4+1),FALSE)*$E3838</f>
        <v>0</v>
      </c>
      <c r="Y3835" s="5">
        <f>VLOOKUP(CONCATENATE($F3835," ",$G3835),AllocFactorMatrix,(Y$4+1),FALSE)*$E3838</f>
        <v>0</v>
      </c>
      <c r="Z3835" s="5">
        <f t="shared" si="1876"/>
        <v>0</v>
      </c>
      <c r="AA3835" s="5">
        <f>VLOOKUP(CONCATENATE($F3835," ",$G3835),AllocFactorMatrix,(AA$4+1),FALSE)*$E3838</f>
        <v>0</v>
      </c>
      <c r="AB3835" s="5">
        <f>VLOOKUP(CONCATENATE($F3835," ",$G3835),AllocFactorMatrix,(AB$4+1),FALSE)*$E3838</f>
        <v>0</v>
      </c>
      <c r="AC3835" s="5">
        <f>VLOOKUP(CONCATENATE($F3835," ",$G3835),AllocFactorMatrix,(AC$4+1),FALSE)*$E3838</f>
        <v>0</v>
      </c>
    </row>
    <row r="3836" spans="1:29" hidden="1" outlineLevel="1">
      <c r="E3836" s="48"/>
      <c r="F3836" s="175" t="str">
        <f>F3838</f>
        <v>CUST_TOTAL</v>
      </c>
      <c r="G3836" s="52" t="str">
        <f>$G$13</f>
        <v>ENERGY</v>
      </c>
      <c r="H3836" s="4">
        <f t="shared" si="1870"/>
        <v>0</v>
      </c>
      <c r="I3836" s="5">
        <f>VLOOKUP(CONCATENATE($F3836," ",$G3836),AllocFactorMatrix,(I$4+1),FALSE)*$E3838</f>
        <v>0</v>
      </c>
      <c r="J3836" s="5">
        <f>VLOOKUP(CONCATENATE($F3836," ",$G3836),AllocFactorMatrix,(J$4+1),FALSE)*$E3838</f>
        <v>0</v>
      </c>
      <c r="K3836" s="5">
        <f>VLOOKUP(CONCATENATE($F3836," ",$G3836),AllocFactorMatrix,(K$4+1),FALSE)*$E3838</f>
        <v>0</v>
      </c>
      <c r="L3836" s="5">
        <f>VLOOKUP(CONCATENATE($F3836," ",$G3836),AllocFactorMatrix,(L$4+1),FALSE)*$E3838</f>
        <v>0</v>
      </c>
      <c r="M3836" s="5">
        <f t="shared" si="1875"/>
        <v>0</v>
      </c>
      <c r="N3836" s="5">
        <f>VLOOKUP(CONCATENATE($F3836," ",$G3836),AllocFactorMatrix,(N$4+1),FALSE)*$E3838</f>
        <v>0</v>
      </c>
      <c r="O3836" s="5">
        <f>VLOOKUP(CONCATENATE($F3836," ",$G3836),AllocFactorMatrix,(O$4+1),FALSE)*$E3838</f>
        <v>0</v>
      </c>
      <c r="P3836" s="5">
        <f>VLOOKUP(CONCATENATE($F3836," ",$G3836),AllocFactorMatrix,(P$4+1),FALSE)*$E3838</f>
        <v>0</v>
      </c>
      <c r="Q3836" s="5">
        <f>VLOOKUP(CONCATENATE($F3836," ",$G3836),AllocFactorMatrix,(Q$4+1),FALSE)*$E3838</f>
        <v>0</v>
      </c>
      <c r="R3836" s="5">
        <f t="shared" si="1877"/>
        <v>0</v>
      </c>
      <c r="S3836" s="5">
        <f>VLOOKUP(CONCATENATE($F3836," ",$G3836),AllocFactorMatrix,(S$4+1),FALSE)*$E3838</f>
        <v>0</v>
      </c>
      <c r="T3836" s="5">
        <f>VLOOKUP(CONCATENATE($F3836," ",$G3836),AllocFactorMatrix,(T$4+1),FALSE)*$E3838</f>
        <v>0</v>
      </c>
      <c r="U3836" s="5">
        <f>VLOOKUP(CONCATENATE($F3836," ",$G3836),AllocFactorMatrix,(U$4+1),FALSE)*$E3838</f>
        <v>0</v>
      </c>
      <c r="V3836" s="5">
        <f>VLOOKUP(CONCATENATE($F3836," ",$G3836),AllocFactorMatrix,(V$4+1),FALSE)*$E3838</f>
        <v>0</v>
      </c>
      <c r="W3836" s="5">
        <f t="shared" si="1878"/>
        <v>0</v>
      </c>
      <c r="X3836" s="5">
        <f>VLOOKUP(CONCATENATE($F3836," ",$G3836),AllocFactorMatrix,(X$4+1),FALSE)*$E3838</f>
        <v>0</v>
      </c>
      <c r="Y3836" s="5">
        <f>VLOOKUP(CONCATENATE($F3836," ",$G3836),AllocFactorMatrix,(Y$4+1),FALSE)*$E3838</f>
        <v>0</v>
      </c>
      <c r="Z3836" s="5">
        <f t="shared" si="1876"/>
        <v>0</v>
      </c>
      <c r="AA3836" s="5">
        <f>VLOOKUP(CONCATENATE($F3836," ",$G3836),AllocFactorMatrix,(AA$4+1),FALSE)*$E3838</f>
        <v>0</v>
      </c>
      <c r="AB3836" s="5">
        <f>VLOOKUP(CONCATENATE($F3836," ",$G3836),AllocFactorMatrix,(AB$4+1),FALSE)*$E3838</f>
        <v>0</v>
      </c>
      <c r="AC3836" s="5">
        <f>VLOOKUP(CONCATENATE($F3836," ",$G3836),AllocFactorMatrix,(AC$4+1),FALSE)*$E3838</f>
        <v>0</v>
      </c>
    </row>
    <row r="3837" spans="1:29" hidden="1" outlineLevel="1">
      <c r="E3837" s="48"/>
      <c r="F3837" s="175" t="str">
        <f>F3838</f>
        <v>CUST_TOTAL</v>
      </c>
      <c r="G3837" s="52" t="str">
        <f>$G$14</f>
        <v>CUSTOMER</v>
      </c>
      <c r="H3837" s="4">
        <f t="shared" si="1870"/>
        <v>0</v>
      </c>
      <c r="I3837" s="5">
        <f>VLOOKUP(CONCATENATE($F3837," ",$G3837),AllocFactorMatrix,(I$4+1),FALSE)*$E3838</f>
        <v>0</v>
      </c>
      <c r="J3837" s="5">
        <f>VLOOKUP(CONCATENATE($F3837," ",$G3837),AllocFactorMatrix,(J$4+1),FALSE)*$E3838</f>
        <v>0</v>
      </c>
      <c r="K3837" s="5">
        <f>VLOOKUP(CONCATENATE($F3837," ",$G3837),AllocFactorMatrix,(K$4+1),FALSE)*$E3838</f>
        <v>0</v>
      </c>
      <c r="L3837" s="5">
        <f>VLOOKUP(CONCATENATE($F3837," ",$G3837),AllocFactorMatrix,(L$4+1),FALSE)*$E3838</f>
        <v>0</v>
      </c>
      <c r="M3837" s="5">
        <f t="shared" si="1875"/>
        <v>0</v>
      </c>
      <c r="N3837" s="5">
        <f>VLOOKUP(CONCATENATE($F3837," ",$G3837),AllocFactorMatrix,(N$4+1),FALSE)*$E3838</f>
        <v>0</v>
      </c>
      <c r="O3837" s="5">
        <f>VLOOKUP(CONCATENATE($F3837," ",$G3837),AllocFactorMatrix,(O$4+1),FALSE)*$E3838</f>
        <v>0</v>
      </c>
      <c r="P3837" s="5">
        <f>VLOOKUP(CONCATENATE($F3837," ",$G3837),AllocFactorMatrix,(P$4+1),FALSE)*$E3838</f>
        <v>0</v>
      </c>
      <c r="Q3837" s="5">
        <f>VLOOKUP(CONCATENATE($F3837," ",$G3837),AllocFactorMatrix,(Q$4+1),FALSE)*$E3838</f>
        <v>0</v>
      </c>
      <c r="R3837" s="5">
        <f t="shared" si="1877"/>
        <v>0</v>
      </c>
      <c r="S3837" s="5">
        <f>VLOOKUP(CONCATENATE($F3837," ",$G3837),AllocFactorMatrix,(S$4+1),FALSE)*$E3838</f>
        <v>0</v>
      </c>
      <c r="T3837" s="5">
        <f>VLOOKUP(CONCATENATE($F3837," ",$G3837),AllocFactorMatrix,(T$4+1),FALSE)*$E3838</f>
        <v>0</v>
      </c>
      <c r="U3837" s="5">
        <f>VLOOKUP(CONCATENATE($F3837," ",$G3837),AllocFactorMatrix,(U$4+1),FALSE)*$E3838</f>
        <v>0</v>
      </c>
      <c r="V3837" s="5">
        <f>VLOOKUP(CONCATENATE($F3837," ",$G3837),AllocFactorMatrix,(V$4+1),FALSE)*$E3838</f>
        <v>0</v>
      </c>
      <c r="W3837" s="5">
        <f t="shared" si="1878"/>
        <v>0</v>
      </c>
      <c r="X3837" s="5">
        <f>VLOOKUP(CONCATENATE($F3837," ",$G3837),AllocFactorMatrix,(X$4+1),FALSE)*$E3838</f>
        <v>0</v>
      </c>
      <c r="Y3837" s="5">
        <f>VLOOKUP(CONCATENATE($F3837," ",$G3837),AllocFactorMatrix,(Y$4+1),FALSE)*$E3838</f>
        <v>0</v>
      </c>
      <c r="Z3837" s="5">
        <f t="shared" si="1876"/>
        <v>0</v>
      </c>
      <c r="AA3837" s="5">
        <f>VLOOKUP(CONCATENATE($F3837," ",$G3837),AllocFactorMatrix,(AA$4+1),FALSE)*$E3838</f>
        <v>0</v>
      </c>
      <c r="AB3837" s="5">
        <f>VLOOKUP(CONCATENATE($F3837," ",$G3837),AllocFactorMatrix,(AB$4+1),FALSE)*$E3838</f>
        <v>0</v>
      </c>
      <c r="AC3837" s="5">
        <f>VLOOKUP(CONCATENATE($F3837," ",$G3837),AllocFactorMatrix,(AC$4+1),FALSE)*$E3838</f>
        <v>0</v>
      </c>
    </row>
    <row r="3838" spans="1:29" collapsed="1">
      <c r="D3838" s="52" t="s">
        <v>271</v>
      </c>
      <c r="E3838" s="58">
        <v>0</v>
      </c>
      <c r="F3838" s="92" t="s">
        <v>41</v>
      </c>
      <c r="G3838" s="52" t="str">
        <f>$G$15</f>
        <v>TOTAL</v>
      </c>
      <c r="H3838" s="4">
        <f t="shared" si="1870"/>
        <v>0</v>
      </c>
      <c r="I3838" s="5">
        <f>VLOOKUP(CONCATENATE($F3838," ",$G3838),AllocFactorMatrix,(I$4+1),FALSE)*$E3838</f>
        <v>0</v>
      </c>
      <c r="J3838" s="5">
        <f>VLOOKUP(CONCATENATE($F3838," ",$G3838),AllocFactorMatrix,(J$4+1),FALSE)*$E3838</f>
        <v>0</v>
      </c>
      <c r="K3838" s="5">
        <f>VLOOKUP(CONCATENATE($F3838," ",$G3838),AllocFactorMatrix,(K$4+1),FALSE)*$E3838</f>
        <v>0</v>
      </c>
      <c r="L3838" s="5">
        <f>VLOOKUP(CONCATENATE($F3838," ",$G3838),AllocFactorMatrix,(L$4+1),FALSE)*$E3838</f>
        <v>0</v>
      </c>
      <c r="M3838" s="5">
        <f t="shared" si="1875"/>
        <v>0</v>
      </c>
      <c r="N3838" s="5">
        <f>VLOOKUP(CONCATENATE($F3838," ",$G3838),AllocFactorMatrix,(N$4+1),FALSE)*$E3838</f>
        <v>0</v>
      </c>
      <c r="O3838" s="5">
        <f>VLOOKUP(CONCATENATE($F3838," ",$G3838),AllocFactorMatrix,(O$4+1),FALSE)*$E3838</f>
        <v>0</v>
      </c>
      <c r="P3838" s="5">
        <f>VLOOKUP(CONCATENATE($F3838," ",$G3838),AllocFactorMatrix,(P$4+1),FALSE)*$E3838</f>
        <v>0</v>
      </c>
      <c r="Q3838" s="5">
        <f>VLOOKUP(CONCATENATE($F3838," ",$G3838),AllocFactorMatrix,(Q$4+1),FALSE)*$E3838</f>
        <v>0</v>
      </c>
      <c r="R3838" s="5">
        <f t="shared" si="1877"/>
        <v>0</v>
      </c>
      <c r="S3838" s="5">
        <f>VLOOKUP(CONCATENATE($F3838," ",$G3838),AllocFactorMatrix,(S$4+1),FALSE)*$E3838</f>
        <v>0</v>
      </c>
      <c r="T3838" s="5">
        <f>VLOOKUP(CONCATENATE($F3838," ",$G3838),AllocFactorMatrix,(T$4+1),FALSE)*$E3838</f>
        <v>0</v>
      </c>
      <c r="U3838" s="5">
        <f>VLOOKUP(CONCATENATE($F3838," ",$G3838),AllocFactorMatrix,(U$4+1),FALSE)*$E3838</f>
        <v>0</v>
      </c>
      <c r="V3838" s="5">
        <f>VLOOKUP(CONCATENATE($F3838," ",$G3838),AllocFactorMatrix,(V$4+1),FALSE)*$E3838</f>
        <v>0</v>
      </c>
      <c r="W3838" s="5">
        <f t="shared" si="1878"/>
        <v>0</v>
      </c>
      <c r="X3838" s="5">
        <f>VLOOKUP(CONCATENATE($F3838," ",$G3838),AllocFactorMatrix,(X$4+1),FALSE)*$E3838</f>
        <v>0</v>
      </c>
      <c r="Y3838" s="5">
        <f>VLOOKUP(CONCATENATE($F3838," ",$G3838),AllocFactorMatrix,(Y$4+1),FALSE)*$E3838</f>
        <v>0</v>
      </c>
      <c r="Z3838" s="5">
        <f t="shared" si="1876"/>
        <v>0</v>
      </c>
      <c r="AA3838" s="5">
        <f>VLOOKUP(CONCATENATE($F3838," ",$G3838),AllocFactorMatrix,(AA$4+1),FALSE)*$E3838</f>
        <v>0</v>
      </c>
      <c r="AB3838" s="5">
        <f>VLOOKUP(CONCATENATE($F3838," ",$G3838),AllocFactorMatrix,(AB$4+1),FALSE)*$E3838</f>
        <v>0</v>
      </c>
      <c r="AC3838" s="5">
        <f>VLOOKUP(CONCATENATE($F3838," ",$G3838),AllocFactorMatrix,(AC$4+1),FALSE)*$E3838</f>
        <v>0</v>
      </c>
    </row>
    <row r="3839" spans="1:29" s="48" customFormat="1" hidden="1" outlineLevel="1">
      <c r="A3839" s="53"/>
      <c r="B3839" s="104"/>
      <c r="C3839" s="52"/>
      <c r="D3839" s="52"/>
      <c r="F3839" s="175" t="str">
        <f>F3846</f>
        <v>REV_RENT</v>
      </c>
      <c r="G3839" s="52" t="str">
        <f>$G$8</f>
        <v>PRODUCTION</v>
      </c>
      <c r="H3839" s="50">
        <f t="shared" si="1870"/>
        <v>627.90157808877507</v>
      </c>
      <c r="I3839" s="51">
        <f>VLOOKUP(CONCATENATE($F3839," ",$G3839),AllocFactorMatrix,(I$4+1),FALSE)*$E3846</f>
        <v>322.98376856510794</v>
      </c>
      <c r="J3839" s="51">
        <f>VLOOKUP(CONCATENATE($F3839," ",$G3839),AllocFactorMatrix,(J$4+1),FALSE)*$E3846</f>
        <v>75.319864486074977</v>
      </c>
      <c r="K3839" s="51">
        <f>VLOOKUP(CONCATENATE($F3839," ",$G3839),AllocFactorMatrix,(K$4+1),FALSE)*$E3846</f>
        <v>1.0472443627234067</v>
      </c>
      <c r="L3839" s="51">
        <f>VLOOKUP(CONCATENATE($F3839," ",$G3839),AllocFactorMatrix,(L$4+1),FALSE)*$E3846</f>
        <v>0.14585360483492499</v>
      </c>
      <c r="M3839" s="51">
        <f t="shared" ref="M3839:M3846" si="1879">SUBTOTAL(9,J3839:L3839)</f>
        <v>76.512962453633307</v>
      </c>
      <c r="N3839" s="51">
        <f>VLOOKUP(CONCATENATE($F3839," ",$G3839),AllocFactorMatrix,(N$4+1),FALSE)*$E3846</f>
        <v>44.831000750517589</v>
      </c>
      <c r="O3839" s="51">
        <f>VLOOKUP(CONCATENATE($F3839," ",$G3839),AllocFactorMatrix,(O$4+1),FALSE)*$E3846</f>
        <v>8.0333380996781774</v>
      </c>
      <c r="P3839" s="51">
        <f>VLOOKUP(CONCATENATE($F3839," ",$G3839),AllocFactorMatrix,(P$4+1),FALSE)*$E3846</f>
        <v>1.6290789878851737</v>
      </c>
      <c r="Q3839" s="51">
        <f>VLOOKUP(CONCATENATE($F3839," ",$G3839),AllocFactorMatrix,(Q$4+1),FALSE)*$E3846</f>
        <v>6.1863537859630412E-2</v>
      </c>
      <c r="R3839" s="51">
        <f>SUBTOTAL(9,N3839:Q3839)</f>
        <v>54.555281375940567</v>
      </c>
      <c r="S3839" s="51">
        <f>VLOOKUP(CONCATENATE($F3839," ",$G3839),AllocFactorMatrix,(S$4+1),FALSE)*$E3846</f>
        <v>2.1230694492262323</v>
      </c>
      <c r="T3839" s="51">
        <f>VLOOKUP(CONCATENATE($F3839," ",$G3839),AllocFactorMatrix,(T$4+1),FALSE)*$E3846</f>
        <v>28.662663530178829</v>
      </c>
      <c r="U3839" s="51">
        <f>VLOOKUP(CONCATENATE($F3839," ",$G3839),AllocFactorMatrix,(U$4+1),FALSE)*$E3846</f>
        <v>109.62318195462235</v>
      </c>
      <c r="V3839" s="51">
        <f>VLOOKUP(CONCATENATE($F3839," ",$G3839),AllocFactorMatrix,(V$4+1),FALSE)*$E3846</f>
        <v>19.859256132129296</v>
      </c>
      <c r="W3839" s="51">
        <f>SUBTOTAL(9,S3839:V3839)</f>
        <v>160.26817106615673</v>
      </c>
      <c r="X3839" s="51">
        <f>VLOOKUP(CONCATENATE($F3839," ",$G3839),AllocFactorMatrix,(X$4+1),FALSE)*$E3846</f>
        <v>12.304299171099055</v>
      </c>
      <c r="Y3839" s="51">
        <f>VLOOKUP(CONCATENATE($F3839," ",$G3839),AllocFactorMatrix,(Y$4+1),FALSE)*$E3846</f>
        <v>0.24574841366076644</v>
      </c>
      <c r="Z3839" s="51">
        <f t="shared" ref="Z3839:Z3846" si="1880">SUBTOTAL(9,X3839:Y3839)</f>
        <v>12.550047584759822</v>
      </c>
      <c r="AA3839" s="51">
        <f>VLOOKUP(CONCATENATE($F3839," ",$G3839),AllocFactorMatrix,(AA$4+1),FALSE)*$E3846</f>
        <v>0.16231361200557753</v>
      </c>
      <c r="AB3839" s="51">
        <f>VLOOKUP(CONCATENATE($F3839," ",$G3839),AllocFactorMatrix,(AB$4+1),FALSE)*$E3846</f>
        <v>0.72108947984439897</v>
      </c>
      <c r="AC3839" s="51">
        <f>VLOOKUP(CONCATENATE($F3839," ",$G3839),AllocFactorMatrix,(AC$4+1),FALSE)*$E3846</f>
        <v>0.1479439513266041</v>
      </c>
    </row>
    <row r="3840" spans="1:29" s="48" customFormat="1" hidden="1" outlineLevel="1">
      <c r="A3840" s="53"/>
      <c r="B3840" s="104"/>
      <c r="C3840" s="52"/>
      <c r="D3840" s="52"/>
      <c r="F3840" s="175" t="str">
        <f>F3846</f>
        <v>REV_RENT</v>
      </c>
      <c r="G3840" s="52" t="str">
        <f>$G$9</f>
        <v>BULKTRAN</v>
      </c>
      <c r="H3840" s="50">
        <f t="shared" si="1870"/>
        <v>-8.4704842244930241</v>
      </c>
      <c r="I3840" s="51">
        <f>VLOOKUP(CONCATENATE($F3840," ",$G3840),AllocFactorMatrix,(I$4+1),FALSE)*$E3846</f>
        <v>-4.3570983285715705</v>
      </c>
      <c r="J3840" s="51">
        <f>VLOOKUP(CONCATENATE($F3840," ",$G3840),AllocFactorMatrix,(J$4+1),FALSE)*$E3846</f>
        <v>-1.0160760000989328</v>
      </c>
      <c r="K3840" s="51">
        <f>VLOOKUP(CONCATENATE($F3840," ",$G3840),AllocFactorMatrix,(K$4+1),FALSE)*$E3846</f>
        <v>-1.4127479788534151E-2</v>
      </c>
      <c r="L3840" s="51">
        <f>VLOOKUP(CONCATENATE($F3840," ",$G3840),AllocFactorMatrix,(L$4+1),FALSE)*$E3846</f>
        <v>-1.9675864848121135E-3</v>
      </c>
      <c r="M3840" s="51">
        <f t="shared" si="1879"/>
        <v>-1.0321710663722792</v>
      </c>
      <c r="N3840" s="51">
        <f>VLOOKUP(CONCATENATE($F3840," ",$G3840),AllocFactorMatrix,(N$4+1),FALSE)*$E3846</f>
        <v>-0.60477676418867854</v>
      </c>
      <c r="O3840" s="51">
        <f>VLOOKUP(CONCATENATE($F3840," ",$G3840),AllocFactorMatrix,(O$4+1),FALSE)*$E3846</f>
        <v>-0.10837090718972862</v>
      </c>
      <c r="P3840" s="51">
        <f>VLOOKUP(CONCATENATE($F3840," ",$G3840),AllocFactorMatrix,(P$4+1),FALSE)*$E3846</f>
        <v>-2.197651407301203E-2</v>
      </c>
      <c r="Q3840" s="51">
        <f>VLOOKUP(CONCATENATE($F3840," ",$G3840),AllocFactorMatrix,(Q$4+1),FALSE)*$E3846</f>
        <v>-8.3454818366014564E-4</v>
      </c>
      <c r="R3840" s="51">
        <f t="shared" ref="R3840:R3846" si="1881">SUBTOTAL(9,N3840:Q3840)</f>
        <v>-0.73595873363507935</v>
      </c>
      <c r="S3840" s="51">
        <f>VLOOKUP(CONCATENATE($F3840," ",$G3840),AllocFactorMatrix,(S$4+1),FALSE)*$E3846</f>
        <v>-2.8640517725584264E-2</v>
      </c>
      <c r="T3840" s="51">
        <f>VLOOKUP(CONCATENATE($F3840," ",$G3840),AllocFactorMatrix,(T$4+1),FALSE)*$E3846</f>
        <v>-0.38666352775116808</v>
      </c>
      <c r="U3840" s="51">
        <f>VLOOKUP(CONCATENATE($F3840," ",$G3840),AllocFactorMatrix,(U$4+1),FALSE)*$E3846</f>
        <v>-1.4788327753718014</v>
      </c>
      <c r="V3840" s="51">
        <f>VLOOKUP(CONCATENATE($F3840," ",$G3840),AllocFactorMatrix,(V$4+1),FALSE)*$E3846</f>
        <v>-0.26790427297442515</v>
      </c>
      <c r="W3840" s="51">
        <f t="shared" ref="W3840:W3846" si="1882">SUBTOTAL(9,S3840:V3840)</f>
        <v>-2.1620410938229786</v>
      </c>
      <c r="X3840" s="51">
        <f>VLOOKUP(CONCATENATE($F3840," ",$G3840),AllocFactorMatrix,(X$4+1),FALSE)*$E3846</f>
        <v>-0.16598679738865324</v>
      </c>
      <c r="Y3840" s="51">
        <f>VLOOKUP(CONCATENATE($F3840," ",$G3840),AllocFactorMatrix,(Y$4+1),FALSE)*$E3846</f>
        <v>-3.315182082268E-3</v>
      </c>
      <c r="Z3840" s="51">
        <f t="shared" si="1880"/>
        <v>-0.16930197947092124</v>
      </c>
      <c r="AA3840" s="51">
        <f>VLOOKUP(CONCATENATE($F3840," ",$G3840),AllocFactorMatrix,(AA$4+1),FALSE)*$E3846</f>
        <v>-2.1896343915850797E-3</v>
      </c>
      <c r="AB3840" s="51">
        <f>VLOOKUP(CONCATENATE($F3840," ",$G3840),AllocFactorMatrix,(AB$4+1),FALSE)*$E3846</f>
        <v>-9.7276026635599484E-3</v>
      </c>
      <c r="AC3840" s="51">
        <f>VLOOKUP(CONCATENATE($F3840," ",$G3840),AllocFactorMatrix,(AC$4+1),FALSE)*$E3846</f>
        <v>-1.9957855650491576E-3</v>
      </c>
    </row>
    <row r="3841" spans="1:29" s="48" customFormat="1" hidden="1" outlineLevel="1">
      <c r="A3841" s="53"/>
      <c r="B3841" s="104"/>
      <c r="C3841" s="52"/>
      <c r="D3841" s="52"/>
      <c r="F3841" s="175" t="str">
        <f>F3846</f>
        <v>REV_RENT</v>
      </c>
      <c r="G3841" s="52" t="str">
        <f>$G$10</f>
        <v>SUBTRAN</v>
      </c>
      <c r="H3841" s="50">
        <f t="shared" si="1870"/>
        <v>-2.3475032908237368</v>
      </c>
      <c r="I3841" s="51">
        <f>VLOOKUP(CONCATENATE($F3841," ",$G3841),AllocFactorMatrix,(I$4+1),FALSE)*$E3846</f>
        <v>-1.199464697053529</v>
      </c>
      <c r="J3841" s="51">
        <f>VLOOKUP(CONCATENATE($F3841," ",$G3841),AllocFactorMatrix,(J$4+1),FALSE)*$E3846</f>
        <v>-0.28117478771807541</v>
      </c>
      <c r="K3841" s="51">
        <f>VLOOKUP(CONCATENATE($F3841," ",$G3841),AllocFactorMatrix,(K$4+1),FALSE)*$E3846</f>
        <v>-3.9279027541340985E-3</v>
      </c>
      <c r="L3841" s="51">
        <f>VLOOKUP(CONCATENATE($F3841," ",$G3841),AllocFactorMatrix,(L$4+1),FALSE)*$E3846</f>
        <v>-7.1093214847374703E-4</v>
      </c>
      <c r="M3841" s="51">
        <f t="shared" si="1879"/>
        <v>-0.28581362262068322</v>
      </c>
      <c r="N3841" s="51">
        <f>VLOOKUP(CONCATENATE($F3841," ",$G3841),AllocFactorMatrix,(N$4+1),FALSE)*$E3846</f>
        <v>-0.16249890982672277</v>
      </c>
      <c r="O3841" s="51">
        <f>VLOOKUP(CONCATENATE($F3841," ",$G3841),AllocFactorMatrix,(O$4+1),FALSE)*$E3846</f>
        <v>-2.9200237697601113E-2</v>
      </c>
      <c r="P3841" s="51">
        <f>VLOOKUP(CONCATENATE($F3841," ",$G3841),AllocFactorMatrix,(P$4+1),FALSE)*$E3846</f>
        <v>-7.6648372617590171E-3</v>
      </c>
      <c r="Q3841" s="51">
        <f>VLOOKUP(CONCATENATE($F3841," ",$G3841),AllocFactorMatrix,(Q$4+1),FALSE)*$E3846</f>
        <v>0</v>
      </c>
      <c r="R3841" s="51">
        <f t="shared" si="1881"/>
        <v>-0.19936398478608289</v>
      </c>
      <c r="S3841" s="51">
        <f>VLOOKUP(CONCATENATE($F3841," ",$G3841),AllocFactorMatrix,(S$4+1),FALSE)*$E3846</f>
        <v>-7.3245138946016206E-3</v>
      </c>
      <c r="T3841" s="51">
        <f>VLOOKUP(CONCATENATE($F3841," ",$G3841),AllocFactorMatrix,(T$4+1),FALSE)*$E3846</f>
        <v>-0.10277003237282624</v>
      </c>
      <c r="U3841" s="51">
        <f>VLOOKUP(CONCATENATE($F3841," ",$G3841),AllocFactorMatrix,(U$4+1),FALSE)*$E3846</f>
        <v>-0.5067355350748175</v>
      </c>
      <c r="V3841" s="51">
        <f>VLOOKUP(CONCATENATE($F3841," ",$G3841),AllocFactorMatrix,(V$4+1),FALSE)*$E3846</f>
        <v>0</v>
      </c>
      <c r="W3841" s="51">
        <f t="shared" si="1882"/>
        <v>-0.61683008134224537</v>
      </c>
      <c r="X3841" s="51">
        <f>VLOOKUP(CONCATENATE($F3841," ",$G3841),AllocFactorMatrix,(X$4+1),FALSE)*$E3846</f>
        <v>-4.4544229495984848E-2</v>
      </c>
      <c r="Y3841" s="51">
        <f>VLOOKUP(CONCATENATE($F3841," ",$G3841),AllocFactorMatrix,(Y$4+1),FALSE)*$E3846</f>
        <v>-8.9438207169208292E-4</v>
      </c>
      <c r="Z3841" s="51">
        <f t="shared" si="1880"/>
        <v>-4.543861156767693E-2</v>
      </c>
      <c r="AA3841" s="51">
        <f>VLOOKUP(CONCATENATE($F3841," ",$G3841),AllocFactorMatrix,(AA$4+1),FALSE)*$E3846</f>
        <v>-5.9229345351897566E-4</v>
      </c>
      <c r="AB3841" s="51">
        <f>VLOOKUP(CONCATENATE($F3841," ",$G3841),AllocFactorMatrix,(AB$4+1),FALSE)*$E3846</f>
        <v>0</v>
      </c>
      <c r="AC3841" s="51">
        <f>VLOOKUP(CONCATENATE($F3841," ",$G3841),AllocFactorMatrix,(AC$4+1),FALSE)*$E3846</f>
        <v>0</v>
      </c>
    </row>
    <row r="3842" spans="1:29" s="48" customFormat="1" hidden="1" outlineLevel="1">
      <c r="A3842" s="53"/>
      <c r="B3842" s="104"/>
      <c r="C3842" s="52"/>
      <c r="D3842" s="52"/>
      <c r="F3842" s="175" t="str">
        <f>F3846</f>
        <v>REV_RENT</v>
      </c>
      <c r="G3842" s="52" t="str">
        <f>$G$11</f>
        <v>DISTPRI</v>
      </c>
      <c r="H3842" s="50">
        <f t="shared" si="1870"/>
        <v>919.96649238515568</v>
      </c>
      <c r="I3842" s="51">
        <f>VLOOKUP(CONCATENATE($F3842," ",$G3842),AllocFactorMatrix,(I$4+1),FALSE)*$E3846</f>
        <v>602.40056154405443</v>
      </c>
      <c r="J3842" s="51">
        <f>VLOOKUP(CONCATENATE($F3842," ",$G3842),AllocFactorMatrix,(J$4+1),FALSE)*$E3846</f>
        <v>140.98498197938369</v>
      </c>
      <c r="K3842" s="51">
        <f>VLOOKUP(CONCATENATE($F3842," ",$G3842),AllocFactorMatrix,(K$4+1),FALSE)*$E3846</f>
        <v>1.9692431050528034</v>
      </c>
      <c r="L3842" s="51">
        <f>VLOOKUP(CONCATENATE($F3842," ",$G3842),AllocFactorMatrix,(L$4+1),FALSE)*$E3846</f>
        <v>0</v>
      </c>
      <c r="M3842" s="51">
        <f t="shared" si="1879"/>
        <v>142.9542250844365</v>
      </c>
      <c r="N3842" s="51">
        <f>VLOOKUP(CONCATENATE($F3842," ",$G3842),AllocFactorMatrix,(N$4+1),FALSE)*$E3846</f>
        <v>81.844547723492894</v>
      </c>
      <c r="O3842" s="51">
        <f>VLOOKUP(CONCATENATE($F3842," ",$G3842),AllocFactorMatrix,(O$4+1),FALSE)*$E3846</f>
        <v>14.705762136585927</v>
      </c>
      <c r="P3842" s="51">
        <f>VLOOKUP(CONCATENATE($F3842," ",$G3842),AllocFactorMatrix,(P$4+1),FALSE)*$E3846</f>
        <v>0</v>
      </c>
      <c r="Q3842" s="51">
        <f>VLOOKUP(CONCATENATE($F3842," ",$G3842),AllocFactorMatrix,(Q$4+1),FALSE)*$E3846</f>
        <v>0</v>
      </c>
      <c r="R3842" s="51">
        <f t="shared" si="1881"/>
        <v>96.550309860078826</v>
      </c>
      <c r="S3842" s="51">
        <f>VLOOKUP(CONCATENATE($F3842," ",$G3842),AllocFactorMatrix,(S$4+1),FALSE)*$E3846</f>
        <v>3.7007450353419089</v>
      </c>
      <c r="T3842" s="51">
        <f>VLOOKUP(CONCATENATE($F3842," ",$G3842),AllocFactorMatrix,(T$4+1),FALSE)*$E3846</f>
        <v>51.173394656847023</v>
      </c>
      <c r="U3842" s="51">
        <f>VLOOKUP(CONCATENATE($F3842," ",$G3842),AllocFactorMatrix,(U$4+1),FALSE)*$E3846</f>
        <v>0</v>
      </c>
      <c r="V3842" s="51">
        <f>VLOOKUP(CONCATENATE($F3842," ",$G3842),AllocFactorMatrix,(V$4+1),FALSE)*$E3846</f>
        <v>0</v>
      </c>
      <c r="W3842" s="51">
        <f t="shared" si="1882"/>
        <v>54.874139692188933</v>
      </c>
      <c r="X3842" s="51">
        <f>VLOOKUP(CONCATENATE($F3842," ",$G3842),AllocFactorMatrix,(X$4+1),FALSE)*$E3846</f>
        <v>22.441098703628182</v>
      </c>
      <c r="Y3842" s="51">
        <f>VLOOKUP(CONCATENATE($F3842," ",$G3842),AllocFactorMatrix,(Y$4+1),FALSE)*$E3846</f>
        <v>0.45042824081101879</v>
      </c>
      <c r="Z3842" s="51">
        <f t="shared" si="1880"/>
        <v>22.8915269444392</v>
      </c>
      <c r="AA3842" s="51">
        <f>VLOOKUP(CONCATENATE($F3842," ",$G3842),AllocFactorMatrix,(AA$4+1),FALSE)*$E3846</f>
        <v>0.29572925995769689</v>
      </c>
      <c r="AB3842" s="51">
        <f>VLOOKUP(CONCATENATE($F3842," ",$G3842),AllocFactorMatrix,(AB$4+1),FALSE)*$E3846</f>
        <v>0</v>
      </c>
      <c r="AC3842" s="51">
        <f>VLOOKUP(CONCATENATE($F3842," ",$G3842),AllocFactorMatrix,(AC$4+1),FALSE)*$E3846</f>
        <v>0</v>
      </c>
    </row>
    <row r="3843" spans="1:29" s="48" customFormat="1" hidden="1" outlineLevel="1">
      <c r="A3843" s="53"/>
      <c r="B3843" s="104"/>
      <c r="C3843" s="52"/>
      <c r="D3843" s="52"/>
      <c r="F3843" s="175" t="str">
        <f>F3846</f>
        <v>REV_RENT</v>
      </c>
      <c r="G3843" s="52" t="str">
        <f>$G$12</f>
        <v>DISTSEC</v>
      </c>
      <c r="H3843" s="50">
        <f t="shared" si="1870"/>
        <v>637.69695774069362</v>
      </c>
      <c r="I3843" s="51">
        <f>VLOOKUP(CONCATENATE($F3843," ",$G3843),AllocFactorMatrix,(I$4+1),FALSE)*$E3846</f>
        <v>473.23815441704556</v>
      </c>
      <c r="J3843" s="51">
        <f>VLOOKUP(CONCATENATE($F3843," ",$G3843),AllocFactorMatrix,(J$4+1),FALSE)*$E3846</f>
        <v>95.425954859325728</v>
      </c>
      <c r="K3843" s="51">
        <f>VLOOKUP(CONCATENATE($F3843," ",$G3843),AllocFactorMatrix,(K$4+1),FALSE)*$E3846</f>
        <v>0</v>
      </c>
      <c r="L3843" s="51">
        <f>VLOOKUP(CONCATENATE($F3843," ",$G3843),AllocFactorMatrix,(L$4+1),FALSE)*$E3846</f>
        <v>0</v>
      </c>
      <c r="M3843" s="51">
        <f t="shared" si="1879"/>
        <v>95.425954859325728</v>
      </c>
      <c r="N3843" s="51">
        <f>VLOOKUP(CONCATENATE($F3843," ",$G3843),AllocFactorMatrix,(N$4+1),FALSE)*$E3846</f>
        <v>47.697277966456198</v>
      </c>
      <c r="O3843" s="51">
        <f>VLOOKUP(CONCATENATE($F3843," ",$G3843),AllocFactorMatrix,(O$4+1),FALSE)*$E3846</f>
        <v>0</v>
      </c>
      <c r="P3843" s="51">
        <f>VLOOKUP(CONCATENATE($F3843," ",$G3843),AllocFactorMatrix,(P$4+1),FALSE)*$E3846</f>
        <v>0</v>
      </c>
      <c r="Q3843" s="51">
        <f>VLOOKUP(CONCATENATE($F3843," ",$G3843),AllocFactorMatrix,(Q$4+1),FALSE)*$E3846</f>
        <v>0</v>
      </c>
      <c r="R3843" s="51">
        <f t="shared" si="1881"/>
        <v>47.697277966456198</v>
      </c>
      <c r="S3843" s="51">
        <f>VLOOKUP(CONCATENATE($F3843," ",$G3843),AllocFactorMatrix,(S$4+1),FALSE)*$E3846</f>
        <v>1.7828125717928627</v>
      </c>
      <c r="T3843" s="51">
        <f>VLOOKUP(CONCATENATE($F3843," ",$G3843),AllocFactorMatrix,(T$4+1),FALSE)*$E3846</f>
        <v>0</v>
      </c>
      <c r="U3843" s="51">
        <f>VLOOKUP(CONCATENATE($F3843," ",$G3843),AllocFactorMatrix,(U$4+1),FALSE)*$E3846</f>
        <v>0</v>
      </c>
      <c r="V3843" s="51">
        <f>VLOOKUP(CONCATENATE($F3843," ",$G3843),AllocFactorMatrix,(V$4+1),FALSE)*$E3846</f>
        <v>0</v>
      </c>
      <c r="W3843" s="51">
        <f t="shared" si="1882"/>
        <v>1.7828125717928627</v>
      </c>
      <c r="X3843" s="51">
        <f>VLOOKUP(CONCATENATE($F3843," ",$G3843),AllocFactorMatrix,(X$4+1),FALSE)*$E3846</f>
        <v>13.473371673748753</v>
      </c>
      <c r="Y3843" s="51">
        <f>VLOOKUP(CONCATENATE($F3843," ",$G3843),AllocFactorMatrix,(Y$4+1),FALSE)*$E3846</f>
        <v>0</v>
      </c>
      <c r="Z3843" s="51">
        <f t="shared" si="1880"/>
        <v>13.473371673748753</v>
      </c>
      <c r="AA3843" s="51">
        <f>VLOOKUP(CONCATENATE($F3843," ",$G3843),AllocFactorMatrix,(AA$4+1),FALSE)*$E3846</f>
        <v>0.15930337665592789</v>
      </c>
      <c r="AB3843" s="51">
        <f>VLOOKUP(CONCATENATE($F3843," ",$G3843),AllocFactorMatrix,(AB$4+1),FALSE)*$E3846</f>
        <v>4.9033117585776758</v>
      </c>
      <c r="AC3843" s="51">
        <f>VLOOKUP(CONCATENATE($F3843," ",$G3843),AllocFactorMatrix,(AC$4+1),FALSE)*$E3846</f>
        <v>1.0167711170908791</v>
      </c>
    </row>
    <row r="3844" spans="1:29" s="48" customFormat="1" hidden="1" outlineLevel="1">
      <c r="A3844" s="53"/>
      <c r="B3844" s="104"/>
      <c r="C3844" s="52"/>
      <c r="D3844" s="52"/>
      <c r="F3844" s="175" t="str">
        <f>F3846</f>
        <v>REV_RENT</v>
      </c>
      <c r="G3844" s="52" t="str">
        <f>$G$13</f>
        <v>ENERGY</v>
      </c>
      <c r="H3844" s="50">
        <f t="shared" si="1870"/>
        <v>0</v>
      </c>
      <c r="I3844" s="51">
        <f>VLOOKUP(CONCATENATE($F3844," ",$G3844),AllocFactorMatrix,(I$4+1),FALSE)*$E3846</f>
        <v>0</v>
      </c>
      <c r="J3844" s="51">
        <f>VLOOKUP(CONCATENATE($F3844," ",$G3844),AllocFactorMatrix,(J$4+1),FALSE)*$E3846</f>
        <v>0</v>
      </c>
      <c r="K3844" s="51">
        <f>VLOOKUP(CONCATENATE($F3844," ",$G3844),AllocFactorMatrix,(K$4+1),FALSE)*$E3846</f>
        <v>0</v>
      </c>
      <c r="L3844" s="51">
        <f>VLOOKUP(CONCATENATE($F3844," ",$G3844),AllocFactorMatrix,(L$4+1),FALSE)*$E3846</f>
        <v>0</v>
      </c>
      <c r="M3844" s="51">
        <f t="shared" si="1879"/>
        <v>0</v>
      </c>
      <c r="N3844" s="51">
        <f>VLOOKUP(CONCATENATE($F3844," ",$G3844),AllocFactorMatrix,(N$4+1),FALSE)*$E3846</f>
        <v>0</v>
      </c>
      <c r="O3844" s="51">
        <f>VLOOKUP(CONCATENATE($F3844," ",$G3844),AllocFactorMatrix,(O$4+1),FALSE)*$E3846</f>
        <v>0</v>
      </c>
      <c r="P3844" s="51">
        <f>VLOOKUP(CONCATENATE($F3844," ",$G3844),AllocFactorMatrix,(P$4+1),FALSE)*$E3846</f>
        <v>0</v>
      </c>
      <c r="Q3844" s="51">
        <f>VLOOKUP(CONCATENATE($F3844," ",$G3844),AllocFactorMatrix,(Q$4+1),FALSE)*$E3846</f>
        <v>0</v>
      </c>
      <c r="R3844" s="51">
        <f t="shared" si="1881"/>
        <v>0</v>
      </c>
      <c r="S3844" s="51">
        <f>VLOOKUP(CONCATENATE($F3844," ",$G3844),AllocFactorMatrix,(S$4+1),FALSE)*$E3846</f>
        <v>0</v>
      </c>
      <c r="T3844" s="51">
        <f>VLOOKUP(CONCATENATE($F3844," ",$G3844),AllocFactorMatrix,(T$4+1),FALSE)*$E3846</f>
        <v>0</v>
      </c>
      <c r="U3844" s="51">
        <f>VLOOKUP(CONCATENATE($F3844," ",$G3844),AllocFactorMatrix,(U$4+1),FALSE)*$E3846</f>
        <v>0</v>
      </c>
      <c r="V3844" s="51">
        <f>VLOOKUP(CONCATENATE($F3844," ",$G3844),AllocFactorMatrix,(V$4+1),FALSE)*$E3846</f>
        <v>0</v>
      </c>
      <c r="W3844" s="51">
        <f t="shared" si="1882"/>
        <v>0</v>
      </c>
      <c r="X3844" s="51">
        <f>VLOOKUP(CONCATENATE($F3844," ",$G3844),AllocFactorMatrix,(X$4+1),FALSE)*$E3846</f>
        <v>0</v>
      </c>
      <c r="Y3844" s="51">
        <f>VLOOKUP(CONCATENATE($F3844," ",$G3844),AllocFactorMatrix,(Y$4+1),FALSE)*$E3846</f>
        <v>0</v>
      </c>
      <c r="Z3844" s="51">
        <f t="shared" si="1880"/>
        <v>0</v>
      </c>
      <c r="AA3844" s="51">
        <f>VLOOKUP(CONCATENATE($F3844," ",$G3844),AllocFactorMatrix,(AA$4+1),FALSE)*$E3846</f>
        <v>0</v>
      </c>
      <c r="AB3844" s="51">
        <f>VLOOKUP(CONCATENATE($F3844," ",$G3844),AllocFactorMatrix,(AB$4+1),FALSE)*$E3846</f>
        <v>0</v>
      </c>
      <c r="AC3844" s="51">
        <f>VLOOKUP(CONCATENATE($F3844," ",$G3844),AllocFactorMatrix,(AC$4+1),FALSE)*$E3846</f>
        <v>0</v>
      </c>
    </row>
    <row r="3845" spans="1:29" s="48" customFormat="1" hidden="1" outlineLevel="1">
      <c r="A3845" s="53"/>
      <c r="B3845" s="104"/>
      <c r="C3845" s="52"/>
      <c r="D3845" s="52"/>
      <c r="F3845" s="175" t="str">
        <f>F3846</f>
        <v>REV_RENT</v>
      </c>
      <c r="G3845" s="52" t="str">
        <f>$G$14</f>
        <v>CUSTOMER</v>
      </c>
      <c r="H3845" s="50">
        <f t="shared" si="1870"/>
        <v>39.252959300692652</v>
      </c>
      <c r="I3845" s="51">
        <f>VLOOKUP(CONCATENATE($F3845," ",$G3845),AllocFactorMatrix,(I$4+1),FALSE)*$E3846</f>
        <v>18.355604721992201</v>
      </c>
      <c r="J3845" s="51">
        <f>VLOOKUP(CONCATENATE($F3845," ",$G3845),AllocFactorMatrix,(J$4+1),FALSE)*$E3846</f>
        <v>6.2024543629016184</v>
      </c>
      <c r="K3845" s="51">
        <f>VLOOKUP(CONCATENATE($F3845," ",$G3845),AllocFactorMatrix,(K$4+1),FALSE)*$E3846</f>
        <v>0.41939817365605903</v>
      </c>
      <c r="L3845" s="51">
        <f>VLOOKUP(CONCATENATE($F3845," ",$G3845),AllocFactorMatrix,(L$4+1),FALSE)*$E3846</f>
        <v>7.0646303088701734E-2</v>
      </c>
      <c r="M3845" s="51">
        <f t="shared" si="1879"/>
        <v>6.6924988396463787</v>
      </c>
      <c r="N3845" s="51">
        <f>VLOOKUP(CONCATENATE($F3845," ",$G3845),AllocFactorMatrix,(N$4+1),FALSE)*$E3846</f>
        <v>0.50624707020444049</v>
      </c>
      <c r="O3845" s="51">
        <f>VLOOKUP(CONCATENATE($F3845," ",$G3845),AllocFactorMatrix,(O$4+1),FALSE)*$E3846</f>
        <v>0.14752985070571054</v>
      </c>
      <c r="P3845" s="51">
        <f>VLOOKUP(CONCATENATE($F3845," ",$G3845),AllocFactorMatrix,(P$4+1),FALSE)*$E3846</f>
        <v>0.17374729019017529</v>
      </c>
      <c r="Q3845" s="51">
        <f>VLOOKUP(CONCATENATE($F3845," ",$G3845),AllocFactorMatrix,(Q$4+1),FALSE)*$E3846</f>
        <v>2.1718112045622899E-2</v>
      </c>
      <c r="R3845" s="51">
        <f t="shared" si="1881"/>
        <v>0.84924232314594927</v>
      </c>
      <c r="S3845" s="51">
        <f>VLOOKUP(CONCATENATE($F3845," ",$G3845),AllocFactorMatrix,(S$4+1),FALSE)*$E3846</f>
        <v>3.3273652256460033E-3</v>
      </c>
      <c r="T3845" s="51">
        <f>VLOOKUP(CONCATENATE($F3845," ",$G3845),AllocFactorMatrix,(T$4+1),FALSE)*$E3846</f>
        <v>0.10460776706961256</v>
      </c>
      <c r="U3845" s="51">
        <f>VLOOKUP(CONCATENATE($F3845," ",$G3845),AllocFactorMatrix,(U$4+1),FALSE)*$E3846</f>
        <v>0.29206050442629561</v>
      </c>
      <c r="V3845" s="51">
        <f>VLOOKUP(CONCATENATE($F3845," ",$G3845),AllocFactorMatrix,(V$4+1),FALSE)*$E3846</f>
        <v>8.6872182201914713E-2</v>
      </c>
      <c r="W3845" s="51">
        <f t="shared" si="1882"/>
        <v>0.48686781892346886</v>
      </c>
      <c r="X3845" s="51">
        <f>VLOOKUP(CONCATENATE($F3845," ",$G3845),AllocFactorMatrix,(X$4+1),FALSE)*$E3846</f>
        <v>0.10181327980388344</v>
      </c>
      <c r="Y3845" s="51">
        <f>VLOOKUP(CONCATENATE($F3845," ",$G3845),AllocFactorMatrix,(Y$4+1),FALSE)*$E3846</f>
        <v>1.9275612407949391E-3</v>
      </c>
      <c r="Z3845" s="51">
        <f t="shared" si="1880"/>
        <v>0.10374084104467837</v>
      </c>
      <c r="AA3845" s="51">
        <f>VLOOKUP(CONCATENATE($F3845," ",$G3845),AllocFactorMatrix,(AA$4+1),FALSE)*$E3846</f>
        <v>9.9347600877833352E-3</v>
      </c>
      <c r="AB3845" s="51">
        <f>VLOOKUP(CONCATENATE($F3845," ",$G3845),AllocFactorMatrix,(AB$4+1),FALSE)*$E3846</f>
        <v>11.251690457208239</v>
      </c>
      <c r="AC3845" s="51">
        <f>VLOOKUP(CONCATENATE($F3845," ",$G3845),AllocFactorMatrix,(AC$4+1),FALSE)*$E3846</f>
        <v>1.5033795386439512</v>
      </c>
    </row>
    <row r="3846" spans="1:29" s="48" customFormat="1" collapsed="1">
      <c r="A3846" s="53"/>
      <c r="B3846" s="104"/>
      <c r="C3846" s="52"/>
      <c r="D3846" s="52" t="s">
        <v>273</v>
      </c>
      <c r="E3846" s="58">
        <v>2214</v>
      </c>
      <c r="F3846" s="93" t="s">
        <v>575</v>
      </c>
      <c r="G3846" s="52" t="str">
        <f>$G$15</f>
        <v>TOTAL</v>
      </c>
      <c r="H3846" s="50">
        <f t="shared" si="1870"/>
        <v>2214</v>
      </c>
      <c r="I3846" s="51">
        <f>VLOOKUP(CONCATENATE($F3846," ",$G3846),AllocFactorMatrix,(I$4+1),FALSE)*$E3846</f>
        <v>1411.421526222575</v>
      </c>
      <c r="J3846" s="51">
        <f>VLOOKUP(CONCATENATE($F3846," ",$G3846),AllocFactorMatrix,(J$4+1),FALSE)*$E3846</f>
        <v>316.63600489986891</v>
      </c>
      <c r="K3846" s="51">
        <f>VLOOKUP(CONCATENATE($F3846," ",$G3846),AllocFactorMatrix,(K$4+1),FALSE)*$E3846</f>
        <v>3.4178302588896012</v>
      </c>
      <c r="L3846" s="51">
        <f>VLOOKUP(CONCATENATE($F3846," ",$G3846),AllocFactorMatrix,(L$4+1),FALSE)*$E3846</f>
        <v>0.21382138929034086</v>
      </c>
      <c r="M3846" s="51">
        <f t="shared" si="1879"/>
        <v>320.26765654804882</v>
      </c>
      <c r="N3846" s="51">
        <f>VLOOKUP(CONCATENATE($F3846," ",$G3846),AllocFactorMatrix,(N$4+1),FALSE)*$E3846</f>
        <v>174.11179783665571</v>
      </c>
      <c r="O3846" s="51">
        <f>VLOOKUP(CONCATENATE($F3846," ",$G3846),AllocFactorMatrix,(O$4+1),FALSE)*$E3846</f>
        <v>22.749058942082485</v>
      </c>
      <c r="P3846" s="51">
        <f>VLOOKUP(CONCATENATE($F3846," ",$G3846),AllocFactorMatrix,(P$4+1),FALSE)*$E3846</f>
        <v>1.7731849267405779</v>
      </c>
      <c r="Q3846" s="51">
        <f>VLOOKUP(CONCATENATE($F3846," ",$G3846),AllocFactorMatrix,(Q$4+1),FALSE)*$E3846</f>
        <v>8.2747101721593164E-2</v>
      </c>
      <c r="R3846" s="51">
        <f t="shared" si="1881"/>
        <v>198.71678880720037</v>
      </c>
      <c r="S3846" s="51">
        <f>VLOOKUP(CONCATENATE($F3846," ",$G3846),AllocFactorMatrix,(S$4+1),FALSE)*$E3846</f>
        <v>7.5739893899664654</v>
      </c>
      <c r="T3846" s="51">
        <f>VLOOKUP(CONCATENATE($F3846," ",$G3846),AllocFactorMatrix,(T$4+1),FALSE)*$E3846</f>
        <v>79.45123239397148</v>
      </c>
      <c r="U3846" s="51">
        <f>VLOOKUP(CONCATENATE($F3846," ",$G3846),AllocFactorMatrix,(U$4+1),FALSE)*$E3846</f>
        <v>107.92967414860203</v>
      </c>
      <c r="V3846" s="51">
        <f>VLOOKUP(CONCATENATE($F3846," ",$G3846),AllocFactorMatrix,(V$4+1),FALSE)*$E3846</f>
        <v>19.678224041356788</v>
      </c>
      <c r="W3846" s="51">
        <f t="shared" si="1882"/>
        <v>214.63311997389678</v>
      </c>
      <c r="X3846" s="51">
        <f>VLOOKUP(CONCATENATE($F3846," ",$G3846),AllocFactorMatrix,(X$4+1),FALSE)*$E3846</f>
        <v>48.11005180139523</v>
      </c>
      <c r="Y3846" s="51">
        <f>VLOOKUP(CONCATENATE($F3846," ",$G3846),AllocFactorMatrix,(Y$4+1),FALSE)*$E3846</f>
        <v>0.69389465155862007</v>
      </c>
      <c r="Z3846" s="51">
        <f t="shared" si="1880"/>
        <v>48.803946452953852</v>
      </c>
      <c r="AA3846" s="51">
        <f>VLOOKUP(CONCATENATE($F3846," ",$G3846),AllocFactorMatrix,(AA$4+1),FALSE)*$E3846</f>
        <v>0.62449908086188144</v>
      </c>
      <c r="AB3846" s="51">
        <f>VLOOKUP(CONCATENATE($F3846," ",$G3846),AllocFactorMatrix,(AB$4+1),FALSE)*$E3846</f>
        <v>16.866364092966759</v>
      </c>
      <c r="AC3846" s="51">
        <f>VLOOKUP(CONCATENATE($F3846," ",$G3846),AllocFactorMatrix,(AC$4+1),FALSE)*$E3846</f>
        <v>2.6660988214963846</v>
      </c>
    </row>
    <row r="3847" spans="1:29" hidden="1" outlineLevel="1">
      <c r="E3847" s="48"/>
      <c r="F3847" s="175" t="str">
        <f>F3854</f>
        <v>REV</v>
      </c>
      <c r="G3847" s="52" t="str">
        <f>$G$8</f>
        <v>PRODUCTION</v>
      </c>
      <c r="H3847" s="4">
        <f t="shared" ca="1" si="1870"/>
        <v>-4320.0273706239959</v>
      </c>
      <c r="I3847" s="5">
        <f ca="1">VLOOKUP(CONCATENATE($F3847," ",$G3847),AllocFactorMatrix,(I$4+1),FALSE)*$E3854</f>
        <v>-2073.552067040031</v>
      </c>
      <c r="J3847" s="5">
        <f ca="1">VLOOKUP(CONCATENATE($F3847," ",$G3847),AllocFactorMatrix,(J$4+1),FALSE)*$E3854</f>
        <v>-605.68466404703327</v>
      </c>
      <c r="K3847" s="5">
        <f ca="1">VLOOKUP(CONCATENATE($F3847," ",$G3847),AllocFactorMatrix,(K$4+1),FALSE)*$E3854</f>
        <v>-7.456326275752736</v>
      </c>
      <c r="L3847" s="5">
        <f ca="1">VLOOKUP(CONCATENATE($F3847," ",$G3847),AllocFactorMatrix,(L$4+1),FALSE)*$E3854</f>
        <v>-1.385680547625787</v>
      </c>
      <c r="M3847" s="5">
        <f t="shared" ref="M3847:M3854" ca="1" si="1883">SUBTOTAL(9,J3847:L3847)</f>
        <v>-614.52667087041186</v>
      </c>
      <c r="N3847" s="5">
        <f ca="1">VLOOKUP(CONCATENATE($F3847," ",$G3847),AllocFactorMatrix,(N$4+1),FALSE)*$E3854</f>
        <v>-335.16561206100107</v>
      </c>
      <c r="O3847" s="5">
        <f ca="1">VLOOKUP(CONCATENATE($F3847," ",$G3847),AllocFactorMatrix,(O$4+1),FALSE)*$E3854</f>
        <v>-62.669018383816727</v>
      </c>
      <c r="P3847" s="5">
        <f ca="1">VLOOKUP(CONCATENATE($F3847," ",$G3847),AllocFactorMatrix,(P$4+1),FALSE)*$E3854</f>
        <v>-11.541712174289184</v>
      </c>
      <c r="Q3847" s="5">
        <f ca="1">VLOOKUP(CONCATENATE($F3847," ",$G3847),AllocFactorMatrix,(Q$4+1),FALSE)*$E3854</f>
        <v>-0.36496841824136977</v>
      </c>
      <c r="R3847" s="5">
        <f ca="1">SUBTOTAL(9,N3847:Q3847)</f>
        <v>-409.74131103734828</v>
      </c>
      <c r="S3847" s="5">
        <f ca="1">VLOOKUP(CONCATENATE($F3847," ",$G3847),AllocFactorMatrix,(S$4+1),FALSE)*$E3854</f>
        <v>-16.116974658784173</v>
      </c>
      <c r="T3847" s="5">
        <f ca="1">VLOOKUP(CONCATENATE($F3847," ",$G3847),AllocFactorMatrix,(T$4+1),FALSE)*$E3854</f>
        <v>-223.52492060118789</v>
      </c>
      <c r="U3847" s="5">
        <f ca="1">VLOOKUP(CONCATENATE($F3847," ",$G3847),AllocFactorMatrix,(U$4+1),FALSE)*$E3854</f>
        <v>-720.41212694733667</v>
      </c>
      <c r="V3847" s="5">
        <f ca="1">VLOOKUP(CONCATENATE($F3847," ",$G3847),AllocFactorMatrix,(V$4+1),FALSE)*$E3854</f>
        <v>-151.44838597094036</v>
      </c>
      <c r="W3847" s="5">
        <f ca="1">SUBTOTAL(9,S3847:V3847)</f>
        <v>-1111.502408178249</v>
      </c>
      <c r="X3847" s="5">
        <f ca="1">VLOOKUP(CONCATENATE($F3847," ",$G3847),AllocFactorMatrix,(X$4+1),FALSE)*$E3854</f>
        <v>-98.641505688688923</v>
      </c>
      <c r="Y3847" s="5">
        <f ca="1">VLOOKUP(CONCATENATE($F3847," ",$G3847),AllocFactorMatrix,(Y$4+1),FALSE)*$E3854</f>
        <v>-1.8423207353849749</v>
      </c>
      <c r="Z3847" s="5">
        <f t="shared" ref="Z3847:Z3854" ca="1" si="1884">SUBTOTAL(9,X3847:Y3847)</f>
        <v>-100.4838264240739</v>
      </c>
      <c r="AA3847" s="5">
        <f ca="1">VLOOKUP(CONCATENATE($F3847," ",$G3847),AllocFactorMatrix,(AA$4+1),FALSE)*$E3854</f>
        <v>-1.4013304547018928</v>
      </c>
      <c r="AB3847" s="5">
        <f ca="1">VLOOKUP(CONCATENATE($F3847," ",$G3847),AllocFactorMatrix,(AB$4+1),FALSE)*$E3854</f>
        <v>-7.2445444864778326</v>
      </c>
      <c r="AC3847" s="5">
        <f ca="1">VLOOKUP(CONCATENATE($F3847," ",$G3847),AllocFactorMatrix,(AC$4+1),FALSE)*$E3854</f>
        <v>-1.5752121326994528</v>
      </c>
    </row>
    <row r="3848" spans="1:29" hidden="1" outlineLevel="1">
      <c r="E3848" s="48"/>
      <c r="F3848" s="175" t="str">
        <f>F3854</f>
        <v>REV</v>
      </c>
      <c r="G3848" s="52" t="str">
        <f>$G$9</f>
        <v>BULKTRAN</v>
      </c>
      <c r="H3848" s="4">
        <f t="shared" ca="1" si="1870"/>
        <v>-746.76421180081434</v>
      </c>
      <c r="I3848" s="5">
        <f ca="1">VLOOKUP(CONCATENATE($F3848," ",$G3848),AllocFactorMatrix,(I$4+1),FALSE)*$E3854</f>
        <v>-166.41378953108196</v>
      </c>
      <c r="J3848" s="5">
        <f ca="1">VLOOKUP(CONCATENATE($F3848," ",$G3848),AllocFactorMatrix,(J$4+1),FALSE)*$E3854</f>
        <v>-115.97450155610944</v>
      </c>
      <c r="K3848" s="5">
        <f ca="1">VLOOKUP(CONCATENATE($F3848," ",$G3848),AllocFactorMatrix,(K$4+1),FALSE)*$E3854</f>
        <v>-1.1762120131486558</v>
      </c>
      <c r="L3848" s="5">
        <f ca="1">VLOOKUP(CONCATENATE($F3848," ",$G3848),AllocFactorMatrix,(L$4+1),FALSE)*$E3854</f>
        <v>0.14313938253516664</v>
      </c>
      <c r="M3848" s="5">
        <f t="shared" ca="1" si="1883"/>
        <v>-117.00757418672293</v>
      </c>
      <c r="N3848" s="5">
        <f ca="1">VLOOKUP(CONCATENATE($F3848," ",$G3848),AllocFactorMatrix,(N$4+1),FALSE)*$E3854</f>
        <v>-63.90546899632168</v>
      </c>
      <c r="O3848" s="5">
        <f ca="1">VLOOKUP(CONCATENATE($F3848," ",$G3848),AllocFactorMatrix,(O$4+1),FALSE)*$E3854</f>
        <v>-19.304612490832181</v>
      </c>
      <c r="P3848" s="5">
        <f ca="1">VLOOKUP(CONCATENATE($F3848," ",$G3848),AllocFactorMatrix,(P$4+1),FALSE)*$E3854</f>
        <v>-2.9691693083854727</v>
      </c>
      <c r="Q3848" s="5">
        <f ca="1">VLOOKUP(CONCATENATE($F3848," ",$G3848),AllocFactorMatrix,(Q$4+1),FALSE)*$E3854</f>
        <v>2.5848279208510669E-2</v>
      </c>
      <c r="R3848" s="5">
        <f t="shared" ref="R3848:R3854" ca="1" si="1885">SUBTOTAL(9,N3848:Q3848)</f>
        <v>-86.153402516330814</v>
      </c>
      <c r="S3848" s="5">
        <f ca="1">VLOOKUP(CONCATENATE($F3848," ",$G3848),AllocFactorMatrix,(S$4+1),FALSE)*$E3854</f>
        <v>-2.3952087886782736</v>
      </c>
      <c r="T3848" s="5">
        <f ca="1">VLOOKUP(CONCATENATE($F3848," ",$G3848),AllocFactorMatrix,(T$4+1),FALSE)*$E3854</f>
        <v>-70.996102004973565</v>
      </c>
      <c r="U3848" s="5">
        <f ca="1">VLOOKUP(CONCATENATE($F3848," ",$G3848),AllocFactorMatrix,(U$4+1),FALSE)*$E3854</f>
        <v>-225.95011980201306</v>
      </c>
      <c r="V3848" s="5">
        <f ca="1">VLOOKUP(CONCATENATE($F3848," ",$G3848),AllocFactorMatrix,(V$4+1),FALSE)*$E3854</f>
        <v>-55.424742412105573</v>
      </c>
      <c r="W3848" s="5">
        <f t="shared" ref="W3848:W3854" ca="1" si="1886">SUBTOTAL(9,S3848:V3848)</f>
        <v>-354.76617300777048</v>
      </c>
      <c r="X3848" s="5">
        <f ca="1">VLOOKUP(CONCATENATE($F3848," ",$G3848),AllocFactorMatrix,(X$4+1),FALSE)*$E3854</f>
        <v>-19.541895556982919</v>
      </c>
      <c r="Y3848" s="5">
        <f ca="1">VLOOKUP(CONCATENATE($F3848," ",$G3848),AllocFactorMatrix,(Y$4+1),FALSE)*$E3854</f>
        <v>-0.29458406960323663</v>
      </c>
      <c r="Z3848" s="5">
        <f t="shared" ca="1" si="1884"/>
        <v>-19.836479626586154</v>
      </c>
      <c r="AA3848" s="5">
        <f ca="1">VLOOKUP(CONCATENATE($F3848," ",$G3848),AllocFactorMatrix,(AA$4+1),FALSE)*$E3854</f>
        <v>-0.29658718897454794</v>
      </c>
      <c r="AB3848" s="5">
        <f ca="1">VLOOKUP(CONCATENATE($F3848," ",$G3848),AllocFactorMatrix,(AB$4+1),FALSE)*$E3854</f>
        <v>-1.8672789456648031</v>
      </c>
      <c r="AC3848" s="5">
        <f ca="1">VLOOKUP(CONCATENATE($F3848," ",$G3848),AllocFactorMatrix,(AC$4+1),FALSE)*$E3854</f>
        <v>-0.42292679768264502</v>
      </c>
    </row>
    <row r="3849" spans="1:29" hidden="1" outlineLevel="1">
      <c r="E3849" s="48"/>
      <c r="F3849" s="175" t="str">
        <f>F3854</f>
        <v>REV</v>
      </c>
      <c r="G3849" s="52" t="str">
        <f>$G$10</f>
        <v>SUBTRAN</v>
      </c>
      <c r="H3849" s="4">
        <f t="shared" ca="1" si="1870"/>
        <v>-206.59206413882492</v>
      </c>
      <c r="I3849" s="5">
        <f ca="1">VLOOKUP(CONCATENATE($F3849," ",$G3849),AllocFactorMatrix,(I$4+1),FALSE)*$E3854</f>
        <v>-49.793521118394608</v>
      </c>
      <c r="J3849" s="5">
        <f ca="1">VLOOKUP(CONCATENATE($F3849," ",$G3849),AllocFactorMatrix,(J$4+1),FALSE)*$E3854</f>
        <v>-32.062986925304287</v>
      </c>
      <c r="K3849" s="5">
        <f ca="1">VLOOKUP(CONCATENATE($F3849," ",$G3849),AllocFactorMatrix,(K$4+1),FALSE)*$E3854</f>
        <v>-0.33163407300676162</v>
      </c>
      <c r="L3849" s="5">
        <f ca="1">VLOOKUP(CONCATENATE($F3849," ",$G3849),AllocFactorMatrix,(L$4+1),FALSE)*$E3854</f>
        <v>3.7363039950124272E-2</v>
      </c>
      <c r="M3849" s="5">
        <f t="shared" ca="1" si="1883"/>
        <v>-32.357257958360925</v>
      </c>
      <c r="N3849" s="5">
        <f ca="1">VLOOKUP(CONCATENATE($F3849," ",$G3849),AllocFactorMatrix,(N$4+1),FALSE)*$E3854</f>
        <v>-17.218415588785245</v>
      </c>
      <c r="O3849" s="5">
        <f ca="1">VLOOKUP(CONCATENATE($F3849," ",$G3849),AllocFactorMatrix,(O$4+1),FALSE)*$E3854</f>
        <v>-5.1121626194946295</v>
      </c>
      <c r="P3849" s="5">
        <f ca="1">VLOOKUP(CONCATENATE($F3849," ",$G3849),AllocFactorMatrix,(P$4+1),FALSE)*$E3854</f>
        <v>-1.0269246283763565</v>
      </c>
      <c r="Q3849" s="5">
        <f ca="1">VLOOKUP(CONCATENATE($F3849," ",$G3849),AllocFactorMatrix,(Q$4+1),FALSE)*$E3854</f>
        <v>0</v>
      </c>
      <c r="R3849" s="5">
        <f t="shared" ca="1" si="1885"/>
        <v>-23.357502836656231</v>
      </c>
      <c r="S3849" s="5">
        <f ca="1">VLOOKUP(CONCATENATE($F3849," ",$G3849),AllocFactorMatrix,(S$4+1),FALSE)*$E3854</f>
        <v>-0.62197903640092844</v>
      </c>
      <c r="T3849" s="5">
        <f ca="1">VLOOKUP(CONCATENATE($F3849," ",$G3849),AllocFactorMatrix,(T$4+1),FALSE)*$E3854</f>
        <v>-18.534557951961389</v>
      </c>
      <c r="U3849" s="5">
        <f ca="1">VLOOKUP(CONCATENATE($F3849," ",$G3849),AllocFactorMatrix,(U$4+1),FALSE)*$E3854</f>
        <v>-76.53260905163215</v>
      </c>
      <c r="V3849" s="5">
        <f ca="1">VLOOKUP(CONCATENATE($F3849," ",$G3849),AllocFactorMatrix,(V$4+1),FALSE)*$E3854</f>
        <v>0</v>
      </c>
      <c r="W3849" s="5">
        <f t="shared" ca="1" si="1886"/>
        <v>-95.689146039994469</v>
      </c>
      <c r="X3849" s="5">
        <f ca="1">VLOOKUP(CONCATENATE($F3849," ",$G3849),AllocFactorMatrix,(X$4+1),FALSE)*$E3854</f>
        <v>-5.2345798532457435</v>
      </c>
      <c r="Y3849" s="5">
        <f ca="1">VLOOKUP(CONCATENATE($F3849," ",$G3849),AllocFactorMatrix,(Y$4+1),FALSE)*$E3854</f>
        <v>-8.0419382208483145E-2</v>
      </c>
      <c r="Z3849" s="5">
        <f t="shared" ca="1" si="1884"/>
        <v>-5.314999235454227</v>
      </c>
      <c r="AA3849" s="5">
        <f ca="1">VLOOKUP(CONCATENATE($F3849," ",$G3849),AllocFactorMatrix,(AA$4+1),FALSE)*$E3854</f>
        <v>-7.9636949964463105E-2</v>
      </c>
      <c r="AB3849" s="5">
        <f ca="1">VLOOKUP(CONCATENATE($F3849," ",$G3849),AllocFactorMatrix,(AB$4+1),FALSE)*$E3854</f>
        <v>0</v>
      </c>
      <c r="AC3849" s="5">
        <f ca="1">VLOOKUP(CONCATENATE($F3849," ",$G3849),AllocFactorMatrix,(AC$4+1),FALSE)*$E3854</f>
        <v>0</v>
      </c>
    </row>
    <row r="3850" spans="1:29" hidden="1" outlineLevel="1">
      <c r="E3850" s="48"/>
      <c r="F3850" s="175" t="str">
        <f>F3854</f>
        <v>REV</v>
      </c>
      <c r="G3850" s="52" t="str">
        <f>$G$11</f>
        <v>DISTPRI</v>
      </c>
      <c r="H3850" s="4">
        <f t="shared" ca="1" si="1870"/>
        <v>-1388.2769005923283</v>
      </c>
      <c r="I3850" s="5">
        <f ca="1">VLOOKUP(CONCATENATE($F3850," ",$G3850),AllocFactorMatrix,(I$4+1),FALSE)*$E3854</f>
        <v>-754.99621665287941</v>
      </c>
      <c r="J3850" s="5">
        <f ca="1">VLOOKUP(CONCATENATE($F3850," ",$G3850),AllocFactorMatrix,(J$4+1),FALSE)*$E3854</f>
        <v>-277.63229498398408</v>
      </c>
      <c r="K3850" s="5">
        <f ca="1">VLOOKUP(CONCATENATE($F3850," ",$G3850),AllocFactorMatrix,(K$4+1),FALSE)*$E3854</f>
        <v>-3.2078775376259818</v>
      </c>
      <c r="L3850" s="5">
        <f ca="1">VLOOKUP(CONCATENATE($F3850," ",$G3850),AllocFactorMatrix,(L$4+1),FALSE)*$E3854</f>
        <v>0</v>
      </c>
      <c r="M3850" s="5">
        <f t="shared" ca="1" si="1883"/>
        <v>-280.84017252161004</v>
      </c>
      <c r="N3850" s="5">
        <f ca="1">VLOOKUP(CONCATENATE($F3850," ",$G3850),AllocFactorMatrix,(N$4+1),FALSE)*$E3854</f>
        <v>-148.79226910830195</v>
      </c>
      <c r="O3850" s="5">
        <f ca="1">VLOOKUP(CONCATENATE($F3850," ",$G3850),AllocFactorMatrix,(O$4+1),FALSE)*$E3854</f>
        <v>-33.462005742196766</v>
      </c>
      <c r="P3850" s="5">
        <f ca="1">VLOOKUP(CONCATENATE($F3850," ",$G3850),AllocFactorMatrix,(P$4+1),FALSE)*$E3854</f>
        <v>0</v>
      </c>
      <c r="Q3850" s="5">
        <f ca="1">VLOOKUP(CONCATENATE($F3850," ",$G3850),AllocFactorMatrix,(Q$4+1),FALSE)*$E3854</f>
        <v>0</v>
      </c>
      <c r="R3850" s="5">
        <f t="shared" ca="1" si="1885"/>
        <v>-182.25427485049872</v>
      </c>
      <c r="S3850" s="5">
        <f ca="1">VLOOKUP(CONCATENATE($F3850," ",$G3850),AllocFactorMatrix,(S$4+1),FALSE)*$E3854</f>
        <v>-6.3617714780159975</v>
      </c>
      <c r="T3850" s="5">
        <f ca="1">VLOOKUP(CONCATENATE($F3850," ",$G3850),AllocFactorMatrix,(T$4+1),FALSE)*$E3854</f>
        <v>-117.86082544756027</v>
      </c>
      <c r="U3850" s="5">
        <f ca="1">VLOOKUP(CONCATENATE($F3850," ",$G3850),AllocFactorMatrix,(U$4+1),FALSE)*$E3854</f>
        <v>0</v>
      </c>
      <c r="V3850" s="5">
        <f ca="1">VLOOKUP(CONCATENATE($F3850," ",$G3850),AllocFactorMatrix,(V$4+1),FALSE)*$E3854</f>
        <v>0</v>
      </c>
      <c r="W3850" s="5">
        <f t="shared" ca="1" si="1886"/>
        <v>-124.22259692557627</v>
      </c>
      <c r="X3850" s="5">
        <f ca="1">VLOOKUP(CONCATENATE($F3850," ",$G3850),AllocFactorMatrix,(X$4+1),FALSE)*$E3854</f>
        <v>-44.535038933764405</v>
      </c>
      <c r="Y3850" s="5">
        <f ca="1">VLOOKUP(CONCATENATE($F3850," ",$G3850),AllocFactorMatrix,(Y$4+1),FALSE)*$E3854</f>
        <v>-0.77924549558184641</v>
      </c>
      <c r="Z3850" s="5">
        <f t="shared" ca="1" si="1884"/>
        <v>-45.314284429346252</v>
      </c>
      <c r="AA3850" s="5">
        <f ca="1">VLOOKUP(CONCATENATE($F3850," ",$G3850),AllocFactorMatrix,(AA$4+1),FALSE)*$E3854</f>
        <v>-0.64935521241720684</v>
      </c>
      <c r="AB3850" s="5">
        <f ca="1">VLOOKUP(CONCATENATE($F3850," ",$G3850),AllocFactorMatrix,(AB$4+1),FALSE)*$E3854</f>
        <v>0</v>
      </c>
      <c r="AC3850" s="5">
        <f ca="1">VLOOKUP(CONCATENATE($F3850," ",$G3850),AllocFactorMatrix,(AC$4+1),FALSE)*$E3854</f>
        <v>0</v>
      </c>
    </row>
    <row r="3851" spans="1:29" hidden="1" outlineLevel="1">
      <c r="E3851" s="48"/>
      <c r="F3851" s="175" t="str">
        <f>F3854</f>
        <v>REV</v>
      </c>
      <c r="G3851" s="52" t="str">
        <f>$G$12</f>
        <v>DISTSEC</v>
      </c>
      <c r="H3851" s="4">
        <f t="shared" ca="1" si="1870"/>
        <v>-572.84439024129051</v>
      </c>
      <c r="I3851" s="5">
        <f ca="1">VLOOKUP(CONCATENATE($F3851," ",$G3851),AllocFactorMatrix,(I$4+1),FALSE)*$E3854</f>
        <v>-365.83141910255006</v>
      </c>
      <c r="J3851" s="5">
        <f ca="1">VLOOKUP(CONCATENATE($F3851," ",$G3851),AllocFactorMatrix,(J$4+1),FALSE)*$E3854</f>
        <v>-120.96363337847539</v>
      </c>
      <c r="K3851" s="5">
        <f ca="1">VLOOKUP(CONCATENATE($F3851," ",$G3851),AllocFactorMatrix,(K$4+1),FALSE)*$E3854</f>
        <v>0</v>
      </c>
      <c r="L3851" s="5">
        <f ca="1">VLOOKUP(CONCATENATE($F3851," ",$G3851),AllocFactorMatrix,(L$4+1),FALSE)*$E3854</f>
        <v>0</v>
      </c>
      <c r="M3851" s="5">
        <f t="shared" ca="1" si="1883"/>
        <v>-120.96363337847539</v>
      </c>
      <c r="N3851" s="5">
        <f ca="1">VLOOKUP(CONCATENATE($F3851," ",$G3851),AllocFactorMatrix,(N$4+1),FALSE)*$E3854</f>
        <v>-55.739915608031055</v>
      </c>
      <c r="O3851" s="5">
        <f ca="1">VLOOKUP(CONCATENATE($F3851," ",$G3851),AllocFactorMatrix,(O$4+1),FALSE)*$E3854</f>
        <v>0</v>
      </c>
      <c r="P3851" s="5">
        <f ca="1">VLOOKUP(CONCATENATE($F3851," ",$G3851),AllocFactorMatrix,(P$4+1),FALSE)*$E3854</f>
        <v>0</v>
      </c>
      <c r="Q3851" s="5">
        <f ca="1">VLOOKUP(CONCATENATE($F3851," ",$G3851),AllocFactorMatrix,(Q$4+1),FALSE)*$E3854</f>
        <v>0</v>
      </c>
      <c r="R3851" s="5">
        <f t="shared" ca="1" si="1885"/>
        <v>-55.739915608031055</v>
      </c>
      <c r="S3851" s="5">
        <f ca="1">VLOOKUP(CONCATENATE($F3851," ",$G3851),AllocFactorMatrix,(S$4+1),FALSE)*$E3854</f>
        <v>-1.9467038541816011</v>
      </c>
      <c r="T3851" s="5">
        <f ca="1">VLOOKUP(CONCATENATE($F3851," ",$G3851),AllocFactorMatrix,(T$4+1),FALSE)*$E3854</f>
        <v>0</v>
      </c>
      <c r="U3851" s="5">
        <f ca="1">VLOOKUP(CONCATENATE($F3851," ",$G3851),AllocFactorMatrix,(U$4+1),FALSE)*$E3854</f>
        <v>0</v>
      </c>
      <c r="V3851" s="5">
        <f ca="1">VLOOKUP(CONCATENATE($F3851," ",$G3851),AllocFactorMatrix,(V$4+1),FALSE)*$E3854</f>
        <v>0</v>
      </c>
      <c r="W3851" s="5">
        <f t="shared" ca="1" si="1886"/>
        <v>-1.9467038541816011</v>
      </c>
      <c r="X3851" s="5">
        <f ca="1">VLOOKUP(CONCATENATE($F3851," ",$G3851),AllocFactorMatrix,(X$4+1),FALSE)*$E3854</f>
        <v>-17.241961196452291</v>
      </c>
      <c r="Y3851" s="5">
        <f ca="1">VLOOKUP(CONCATENATE($F3851," ",$G3851),AllocFactorMatrix,(Y$4+1),FALSE)*$E3854</f>
        <v>0</v>
      </c>
      <c r="Z3851" s="5">
        <f t="shared" ca="1" si="1884"/>
        <v>-17.241961196452291</v>
      </c>
      <c r="AA3851" s="5">
        <f ca="1">VLOOKUP(CONCATENATE($F3851," ",$G3851),AllocFactorMatrix,(AA$4+1),FALSE)*$E3854</f>
        <v>-0.22657299229670902</v>
      </c>
      <c r="AB3851" s="5">
        <f ca="1">VLOOKUP(CONCATENATE($F3851," ",$G3851),AllocFactorMatrix,(AB$4+1),FALSE)*$E3854</f>
        <v>-8.8973160202973816</v>
      </c>
      <c r="AC3851" s="5">
        <f ca="1">VLOOKUP(CONCATENATE($F3851," ",$G3851),AllocFactorMatrix,(AC$4+1),FALSE)*$E3854</f>
        <v>-1.9968680890059149</v>
      </c>
    </row>
    <row r="3852" spans="1:29" hidden="1" outlineLevel="1">
      <c r="E3852" s="48"/>
      <c r="F3852" s="175" t="str">
        <f>F3854</f>
        <v>REV</v>
      </c>
      <c r="G3852" s="52" t="str">
        <f>$G$13</f>
        <v>ENERGY</v>
      </c>
      <c r="H3852" s="4">
        <f t="shared" ca="1" si="1870"/>
        <v>-3747.0289072583132</v>
      </c>
      <c r="I3852" s="5">
        <f ca="1">VLOOKUP(CONCATENATE($F3852," ",$G3852),AllocFactorMatrix,(I$4+1),FALSE)*$E3854</f>
        <v>-1659.4576959561052</v>
      </c>
      <c r="J3852" s="5">
        <f ca="1">VLOOKUP(CONCATENATE($F3852," ",$G3852),AllocFactorMatrix,(J$4+1),FALSE)*$E3854</f>
        <v>-468.31445854865706</v>
      </c>
      <c r="K3852" s="5">
        <f ca="1">VLOOKUP(CONCATENATE($F3852," ",$G3852),AllocFactorMatrix,(K$4+1),FALSE)*$E3854</f>
        <v>-6.3854267711449868</v>
      </c>
      <c r="L3852" s="5">
        <f ca="1">VLOOKUP(CONCATENATE($F3852," ",$G3852),AllocFactorMatrix,(L$4+1),FALSE)*$E3854</f>
        <v>-1.5629562862123989</v>
      </c>
      <c r="M3852" s="5">
        <f t="shared" ca="1" si="1883"/>
        <v>-476.26284160601443</v>
      </c>
      <c r="N3852" s="5">
        <f ca="1">VLOOKUP(CONCATENATE($F3852," ",$G3852),AllocFactorMatrix,(N$4+1),FALSE)*$E3854</f>
        <v>-290.65357575226341</v>
      </c>
      <c r="O3852" s="5">
        <f ca="1">VLOOKUP(CONCATENATE($F3852," ",$G3852),AllocFactorMatrix,(O$4+1),FALSE)*$E3854</f>
        <v>-42.560207340594246</v>
      </c>
      <c r="P3852" s="5">
        <f ca="1">VLOOKUP(CONCATENATE($F3852," ",$G3852),AllocFactorMatrix,(P$4+1),FALSE)*$E3854</f>
        <v>-9.1548801900078463</v>
      </c>
      <c r="Q3852" s="5">
        <f ca="1">VLOOKUP(CONCATENATE($F3852," ",$G3852),AllocFactorMatrix,(Q$4+1),FALSE)*$E3854</f>
        <v>-0.47934190582041081</v>
      </c>
      <c r="R3852" s="5">
        <f t="shared" ca="1" si="1885"/>
        <v>-342.84800518868593</v>
      </c>
      <c r="S3852" s="5">
        <f ca="1">VLOOKUP(CONCATENATE($F3852," ",$G3852),AllocFactorMatrix,(S$4+1),FALSE)*$E3854</f>
        <v>-16.443684457759289</v>
      </c>
      <c r="T3852" s="5">
        <f ca="1">VLOOKUP(CONCATENATE($F3852," ",$G3852),AllocFactorMatrix,(T$4+1),FALSE)*$E3854</f>
        <v>-194.38528585699359</v>
      </c>
      <c r="U3852" s="5">
        <f ca="1">VLOOKUP(CONCATENATE($F3852," ",$G3852),AllocFactorMatrix,(U$4+1),FALSE)*$E3854</f>
        <v>-788.92637967785595</v>
      </c>
      <c r="V3852" s="5">
        <f ca="1">VLOOKUP(CONCATENATE($F3852," ",$G3852),AllocFactorMatrix,(V$4+1),FALSE)*$E3854</f>
        <v>-142.03778661222688</v>
      </c>
      <c r="W3852" s="5">
        <f t="shared" ca="1" si="1886"/>
        <v>-1141.7931366048358</v>
      </c>
      <c r="X3852" s="5">
        <f ca="1">VLOOKUP(CONCATENATE($F3852," ",$G3852),AllocFactorMatrix,(X$4+1),FALSE)*$E3854</f>
        <v>-82.340812894714915</v>
      </c>
      <c r="Y3852" s="5">
        <f ca="1">VLOOKUP(CONCATENATE($F3852," ",$G3852),AllocFactorMatrix,(Y$4+1),FALSE)*$E3854</f>
        <v>-1.6866802969609371</v>
      </c>
      <c r="Z3852" s="5">
        <f t="shared" ca="1" si="1884"/>
        <v>-84.027493191675859</v>
      </c>
      <c r="AA3852" s="5">
        <f ca="1">VLOOKUP(CONCATENATE($F3852," ",$G3852),AllocFactorMatrix,(AA$4+1),FALSE)*$E3854</f>
        <v>-1.5086776200907754</v>
      </c>
      <c r="AB3852" s="5">
        <f ca="1">VLOOKUP(CONCATENATE($F3852," ",$G3852),AllocFactorMatrix,(AB$4+1),FALSE)*$E3854</f>
        <v>-34.004132226110919</v>
      </c>
      <c r="AC3852" s="5">
        <f ca="1">VLOOKUP(CONCATENATE($F3852," ",$G3852),AllocFactorMatrix,(AC$4+1),FALSE)*$E3854</f>
        <v>-7.126924864793871</v>
      </c>
    </row>
    <row r="3853" spans="1:29" hidden="1" outlineLevel="1">
      <c r="E3853" s="48"/>
      <c r="F3853" s="175" t="str">
        <f>F3854</f>
        <v>REV</v>
      </c>
      <c r="G3853" s="52" t="str">
        <f>$G$14</f>
        <v>CUSTOMER</v>
      </c>
      <c r="H3853" s="4">
        <f t="shared" ca="1" si="1870"/>
        <v>-509.4661553444339</v>
      </c>
      <c r="I3853" s="5">
        <f ca="1">VLOOKUP(CONCATENATE($F3853," ",$G3853),AllocFactorMatrix,(I$4+1),FALSE)*$E3854</f>
        <v>-259.02286878102979</v>
      </c>
      <c r="J3853" s="5">
        <f ca="1">VLOOKUP(CONCATENATE($F3853," ",$G3853),AllocFactorMatrix,(J$4+1),FALSE)*$E3854</f>
        <v>-86.442032095253367</v>
      </c>
      <c r="K3853" s="5">
        <f ca="1">VLOOKUP(CONCATENATE($F3853," ",$G3853),AllocFactorMatrix,(K$4+1),FALSE)*$E3854</f>
        <v>-3.8626167533130458</v>
      </c>
      <c r="L3853" s="5">
        <f ca="1">VLOOKUP(CONCATENATE($F3853," ",$G3853),AllocFactorMatrix,(L$4+1),FALSE)*$E3854</f>
        <v>-0.58804178415424968</v>
      </c>
      <c r="M3853" s="5">
        <f t="shared" ca="1" si="1883"/>
        <v>-90.892690632720672</v>
      </c>
      <c r="N3853" s="5">
        <f ca="1">VLOOKUP(CONCATENATE($F3853," ",$G3853),AllocFactorMatrix,(N$4+1),FALSE)*$E3854</f>
        <v>-5.397339443215059</v>
      </c>
      <c r="O3853" s="5">
        <f ca="1">VLOOKUP(CONCATENATE($F3853," ",$G3853),AllocFactorMatrix,(O$4+1),FALSE)*$E3854</f>
        <v>-1.820287168164233</v>
      </c>
      <c r="P3853" s="5">
        <f ca="1">VLOOKUP(CONCATENATE($F3853," ",$G3853),AllocFactorMatrix,(P$4+1),FALSE)*$E3854</f>
        <v>-1.7790121227881739</v>
      </c>
      <c r="Q3853" s="5">
        <f ca="1">VLOOKUP(CONCATENATE($F3853," ",$G3853),AllocFactorMatrix,(Q$4+1),FALSE)*$E3854</f>
        <v>-0.11143152303161197</v>
      </c>
      <c r="R3853" s="5">
        <f t="shared" ca="1" si="1885"/>
        <v>-9.1080702571990777</v>
      </c>
      <c r="S3853" s="5">
        <f ca="1">VLOOKUP(CONCATENATE($F3853," ",$G3853),AllocFactorMatrix,(S$4+1),FALSE)*$E3854</f>
        <v>-3.5760364087822044E-2</v>
      </c>
      <c r="T3853" s="5">
        <f ca="1">VLOOKUP(CONCATENATE($F3853," ",$G3853),AllocFactorMatrix,(T$4+1),FALSE)*$E3854</f>
        <v>-1.3085899651245865</v>
      </c>
      <c r="U3853" s="5">
        <f ca="1">VLOOKUP(CONCATENATE($F3853," ",$G3853),AllocFactorMatrix,(U$4+1),FALSE)*$E3854</f>
        <v>-2.939948365318378</v>
      </c>
      <c r="V3853" s="5">
        <f ca="1">VLOOKUP(CONCATENATE($F3853," ",$G3853),AllocFactorMatrix,(V$4+1),FALSE)*$E3854</f>
        <v>-1.0805068607382515</v>
      </c>
      <c r="W3853" s="5">
        <f t="shared" ca="1" si="1886"/>
        <v>-5.3648055552690384</v>
      </c>
      <c r="X3853" s="5">
        <f ca="1">VLOOKUP(CONCATENATE($F3853," ",$G3853),AllocFactorMatrix,(X$4+1),FALSE)*$E3854</f>
        <v>-1.2005340649519296</v>
      </c>
      <c r="Y3853" s="5">
        <f ca="1">VLOOKUP(CONCATENATE($F3853," ",$G3853),AllocFactorMatrix,(Y$4+1),FALSE)*$E3854</f>
        <v>-1.9570179621009105E-2</v>
      </c>
      <c r="Z3853" s="5">
        <f t="shared" ca="1" si="1884"/>
        <v>-1.2201042445729386</v>
      </c>
      <c r="AA3853" s="5">
        <f ca="1">VLOOKUP(CONCATENATE($F3853," ",$G3853),AllocFactorMatrix,(AA$4+1),FALSE)*$E3854</f>
        <v>-0.12332512330523311</v>
      </c>
      <c r="AB3853" s="5">
        <f ca="1">VLOOKUP(CONCATENATE($F3853," ",$G3853),AllocFactorMatrix,(AB$4+1),FALSE)*$E3854</f>
        <v>-122.64791034923108</v>
      </c>
      <c r="AC3853" s="5">
        <f ca="1">VLOOKUP(CONCATENATE($F3853," ",$G3853),AllocFactorMatrix,(AC$4+1),FALSE)*$E3854</f>
        <v>-21.086380401105785</v>
      </c>
    </row>
    <row r="3854" spans="1:29" collapsed="1">
      <c r="D3854" s="102" t="s">
        <v>688</v>
      </c>
      <c r="E3854" s="58">
        <v>-11491</v>
      </c>
      <c r="F3854" s="54" t="s">
        <v>238</v>
      </c>
      <c r="G3854" s="52" t="str">
        <f>$G$15</f>
        <v>TOTAL</v>
      </c>
      <c r="H3854" s="4">
        <f t="shared" ca="1" si="1870"/>
        <v>-11490.999999999998</v>
      </c>
      <c r="I3854" s="5">
        <f ca="1">VLOOKUP(CONCATENATE($F3854," ",$G3854),AllocFactorMatrix,(I$4+1),FALSE)*$E3854</f>
        <v>-5329.0675781820728</v>
      </c>
      <c r="J3854" s="5">
        <f ca="1">VLOOKUP(CONCATENATE($F3854," ",$G3854),AllocFactorMatrix,(J$4+1),FALSE)*$E3854</f>
        <v>-1707.0745715348166</v>
      </c>
      <c r="K3854" s="5">
        <f ca="1">VLOOKUP(CONCATENATE($F3854," ",$G3854),AllocFactorMatrix,(K$4+1),FALSE)*$E3854</f>
        <v>-22.420093423992171</v>
      </c>
      <c r="L3854" s="5">
        <f ca="1">VLOOKUP(CONCATENATE($F3854," ",$G3854),AllocFactorMatrix,(L$4+1),FALSE)*$E3854</f>
        <v>-3.3561761955071416</v>
      </c>
      <c r="M3854" s="5">
        <f t="shared" ca="1" si="1883"/>
        <v>-1732.8508411543157</v>
      </c>
      <c r="N3854" s="5">
        <f ca="1">VLOOKUP(CONCATENATE($F3854," ",$G3854),AllocFactorMatrix,(N$4+1),FALSE)*$E3854</f>
        <v>-916.872596557919</v>
      </c>
      <c r="O3854" s="5">
        <f ca="1">VLOOKUP(CONCATENATE($F3854," ",$G3854),AllocFactorMatrix,(O$4+1),FALSE)*$E3854</f>
        <v>-164.92829374509881</v>
      </c>
      <c r="P3854" s="5">
        <f ca="1">VLOOKUP(CONCATENATE($F3854," ",$G3854),AllocFactorMatrix,(P$4+1),FALSE)*$E3854</f>
        <v>-26.471698423847023</v>
      </c>
      <c r="Q3854" s="5">
        <f ca="1">VLOOKUP(CONCATENATE($F3854," ",$G3854),AllocFactorMatrix,(Q$4+1),FALSE)*$E3854</f>
        <v>-0.92989356788488209</v>
      </c>
      <c r="R3854" s="5">
        <f t="shared" ca="1" si="1885"/>
        <v>-1109.2024822947496</v>
      </c>
      <c r="S3854" s="5">
        <f ca="1">VLOOKUP(CONCATENATE($F3854," ",$G3854),AllocFactorMatrix,(S$4+1),FALSE)*$E3854</f>
        <v>-43.922082637908083</v>
      </c>
      <c r="T3854" s="5">
        <f ca="1">VLOOKUP(CONCATENATE($F3854," ",$G3854),AllocFactorMatrix,(T$4+1),FALSE)*$E3854</f>
        <v>-626.61028182780137</v>
      </c>
      <c r="U3854" s="5">
        <f ca="1">VLOOKUP(CONCATENATE($F3854," ",$G3854),AllocFactorMatrix,(U$4+1),FALSE)*$E3854</f>
        <v>-1814.761183844156</v>
      </c>
      <c r="V3854" s="5">
        <f ca="1">VLOOKUP(CONCATENATE($F3854," ",$G3854),AllocFactorMatrix,(V$4+1),FALSE)*$E3854</f>
        <v>-349.99142185601107</v>
      </c>
      <c r="W3854" s="5">
        <f t="shared" ca="1" si="1886"/>
        <v>-2835.2849701658765</v>
      </c>
      <c r="X3854" s="5">
        <f ca="1">VLOOKUP(CONCATENATE($F3854," ",$G3854),AllocFactorMatrix,(X$4+1),FALSE)*$E3854</f>
        <v>-268.73632818880111</v>
      </c>
      <c r="Y3854" s="5">
        <f ca="1">VLOOKUP(CONCATENATE($F3854," ",$G3854),AllocFactorMatrix,(Y$4+1),FALSE)*$E3854</f>
        <v>-4.7028201593604866</v>
      </c>
      <c r="Z3854" s="5">
        <f t="shared" ca="1" si="1884"/>
        <v>-273.43914834816161</v>
      </c>
      <c r="AA3854" s="5">
        <f ca="1">VLOOKUP(CONCATENATE($F3854," ",$G3854),AllocFactorMatrix,(AA$4+1),FALSE)*$E3854</f>
        <v>-4.2854855417508304</v>
      </c>
      <c r="AB3854" s="5">
        <f ca="1">VLOOKUP(CONCATENATE($F3854," ",$G3854),AllocFactorMatrix,(AB$4+1),FALSE)*$E3854</f>
        <v>-174.66118202778208</v>
      </c>
      <c r="AC3854" s="5">
        <f ca="1">VLOOKUP(CONCATENATE($F3854," ",$G3854),AllocFactorMatrix,(AC$4+1),FALSE)*$E3854</f>
        <v>-32.208312285287668</v>
      </c>
    </row>
    <row r="3855" spans="1:29" hidden="1" outlineLevel="1">
      <c r="E3855" s="48"/>
      <c r="F3855" s="175" t="str">
        <f>F3862</f>
        <v>LABOR_M</v>
      </c>
      <c r="G3855" s="52" t="str">
        <f>$G$8</f>
        <v>PRODUCTION</v>
      </c>
      <c r="H3855" s="4">
        <f t="shared" ca="1" si="1870"/>
        <v>47324.717939125927</v>
      </c>
      <c r="I3855" s="5">
        <f ca="1">VLOOKUP(CONCATENATE($F3855," ",$G3855),AllocFactorMatrix,(I$4+1),FALSE)*$E3862</f>
        <v>24343.171413559645</v>
      </c>
      <c r="J3855" s="5">
        <f ca="1">VLOOKUP(CONCATENATE($F3855," ",$G3855),AllocFactorMatrix,(J$4+1),FALSE)*$E3862</f>
        <v>5676.8313162492486</v>
      </c>
      <c r="K3855" s="5">
        <f ca="1">VLOOKUP(CONCATENATE($F3855," ",$G3855),AllocFactorMatrix,(K$4+1),FALSE)*$E3862</f>
        <v>78.93043401814451</v>
      </c>
      <c r="L3855" s="5">
        <f ca="1">VLOOKUP(CONCATENATE($F3855," ",$G3855),AllocFactorMatrix,(L$4+1),FALSE)*$E3862</f>
        <v>10.992934163706881</v>
      </c>
      <c r="M3855" s="5">
        <f t="shared" ref="M3855:M3862" ca="1" si="1887">SUBTOTAL(9,J3855:L3855)</f>
        <v>5766.7546844311</v>
      </c>
      <c r="N3855" s="5">
        <f ca="1">VLOOKUP(CONCATENATE($F3855," ",$G3855),AllocFactorMatrix,(N$4+1),FALSE)*$E3862</f>
        <v>3378.8965332828448</v>
      </c>
      <c r="O3855" s="5">
        <f ca="1">VLOOKUP(CONCATENATE($F3855," ",$G3855),AllocFactorMatrix,(O$4+1),FALSE)*$E3862</f>
        <v>605.46982671088813</v>
      </c>
      <c r="P3855" s="5">
        <f ca="1">VLOOKUP(CONCATENATE($F3855," ",$G3855),AllocFactorMatrix,(P$4+1),FALSE)*$E3862</f>
        <v>122.78310214936657</v>
      </c>
      <c r="Q3855" s="5">
        <f ca="1">VLOOKUP(CONCATENATE($F3855," ",$G3855),AllocFactorMatrix,(Q$4+1),FALSE)*$E3862</f>
        <v>4.6626327789058681</v>
      </c>
      <c r="R3855" s="5">
        <f ca="1">SUBTOTAL(9,N3855:Q3855)</f>
        <v>4111.8120949220056</v>
      </c>
      <c r="S3855" s="5">
        <f ca="1">VLOOKUP(CONCATENATE($F3855," ",$G3855),AllocFactorMatrix,(S$4+1),FALSE)*$E3862</f>
        <v>160.01498699148291</v>
      </c>
      <c r="T3855" s="5">
        <f ca="1">VLOOKUP(CONCATENATE($F3855," ",$G3855),AllocFactorMatrix,(T$4+1),FALSE)*$E3862</f>
        <v>2160.2947249767926</v>
      </c>
      <c r="U3855" s="5">
        <f ca="1">VLOOKUP(CONCATENATE($F3855," ",$G3855),AllocFactorMatrix,(U$4+1),FALSE)*$E3862</f>
        <v>8262.2601162797182</v>
      </c>
      <c r="V3855" s="5">
        <f ca="1">VLOOKUP(CONCATENATE($F3855," ",$G3855),AllocFactorMatrix,(V$4+1),FALSE)*$E3862</f>
        <v>1496.7850499668559</v>
      </c>
      <c r="W3855" s="5">
        <f ca="1">SUBTOTAL(9,S3855:V3855)</f>
        <v>12079.35487821485</v>
      </c>
      <c r="X3855" s="5">
        <f ca="1">VLOOKUP(CONCATENATE($F3855," ",$G3855),AllocFactorMatrix,(X$4+1),FALSE)*$E3862</f>
        <v>927.37063901526983</v>
      </c>
      <c r="Y3855" s="5">
        <f ca="1">VLOOKUP(CONCATENATE($F3855," ",$G3855),AllocFactorMatrix,(Y$4+1),FALSE)*$E3862</f>
        <v>18.521970267829346</v>
      </c>
      <c r="Z3855" s="5">
        <f t="shared" ref="Z3855:Z3862" ca="1" si="1888">SUBTOTAL(9,X3855:Y3855)</f>
        <v>945.8926092830992</v>
      </c>
      <c r="AA3855" s="5">
        <f ca="1">VLOOKUP(CONCATENATE($F3855," ",$G3855),AllocFactorMatrix,(AA$4+1),FALSE)*$E3862</f>
        <v>12.233519032115961</v>
      </c>
      <c r="AB3855" s="5">
        <f ca="1">VLOOKUP(CONCATENATE($F3855," ",$G3855),AllocFactorMatrix,(AB$4+1),FALSE)*$E3862</f>
        <v>54.348256850028875</v>
      </c>
      <c r="AC3855" s="5">
        <f ca="1">VLOOKUP(CONCATENATE($F3855," ",$G3855),AllocFactorMatrix,(AC$4+1),FALSE)*$E3862</f>
        <v>11.15048283306183</v>
      </c>
    </row>
    <row r="3856" spans="1:29" hidden="1" outlineLevel="1">
      <c r="E3856" s="48"/>
      <c r="F3856" s="175" t="str">
        <f>F3862</f>
        <v>LABOR_M</v>
      </c>
      <c r="G3856" s="52" t="str">
        <f>$G$9</f>
        <v>BULKTRAN</v>
      </c>
      <c r="H3856" s="4">
        <f t="shared" ca="1" si="1870"/>
        <v>7335.7056167763276</v>
      </c>
      <c r="I3856" s="5">
        <f ca="1">VLOOKUP(CONCATENATE($F3856," ",$G3856),AllocFactorMatrix,(I$4+1),FALSE)*$E3862</f>
        <v>3773.3841224008847</v>
      </c>
      <c r="J3856" s="5">
        <f ca="1">VLOOKUP(CONCATENATE($F3856," ",$G3856),AllocFactorMatrix,(J$4+1),FALSE)*$E3862</f>
        <v>879.95375747759908</v>
      </c>
      <c r="K3856" s="5">
        <f ca="1">VLOOKUP(CONCATENATE($F3856," ",$G3856),AllocFactorMatrix,(K$4+1),FALSE)*$E3862</f>
        <v>12.234841608697593</v>
      </c>
      <c r="L3856" s="5">
        <f ca="1">VLOOKUP(CONCATENATE($F3856," ",$G3856),AllocFactorMatrix,(L$4+1),FALSE)*$E3862</f>
        <v>1.7039917489478931</v>
      </c>
      <c r="M3856" s="5">
        <f t="shared" ca="1" si="1887"/>
        <v>893.89259083524462</v>
      </c>
      <c r="N3856" s="5">
        <f ca="1">VLOOKUP(CONCATENATE($F3856," ",$G3856),AllocFactorMatrix,(N$4+1),FALSE)*$E3862</f>
        <v>523.75568956569475</v>
      </c>
      <c r="O3856" s="5">
        <f ca="1">VLOOKUP(CONCATENATE($F3856," ",$G3856),AllocFactorMatrix,(O$4+1),FALSE)*$E3862</f>
        <v>93.852612377000256</v>
      </c>
      <c r="P3856" s="5">
        <f ca="1">VLOOKUP(CONCATENATE($F3856," ",$G3856),AllocFactorMatrix,(P$4+1),FALSE)*$E3862</f>
        <v>19.032352041504154</v>
      </c>
      <c r="Q3856" s="5">
        <f ca="1">VLOOKUP(CONCATENATE($F3856," ",$G3856),AllocFactorMatrix,(Q$4+1),FALSE)*$E3862</f>
        <v>0.72274496192838522</v>
      </c>
      <c r="R3856" s="5">
        <f t="shared" ref="R3856:R3862" ca="1" si="1889">SUBTOTAL(9,N3856:Q3856)</f>
        <v>637.36339894612752</v>
      </c>
      <c r="S3856" s="5">
        <f ca="1">VLOOKUP(CONCATENATE($F3856," ",$G3856),AllocFactorMatrix,(S$4+1),FALSE)*$E3862</f>
        <v>24.803588694426114</v>
      </c>
      <c r="T3856" s="5">
        <f ca="1">VLOOKUP(CONCATENATE($F3856," ",$G3856),AllocFactorMatrix,(T$4+1),FALSE)*$E3862</f>
        <v>334.86277019736195</v>
      </c>
      <c r="U3856" s="5">
        <f ca="1">VLOOKUP(CONCATENATE($F3856," ",$G3856),AllocFactorMatrix,(U$4+1),FALSE)*$E3862</f>
        <v>1280.7156720980906</v>
      </c>
      <c r="V3856" s="5">
        <f ca="1">VLOOKUP(CONCATENATE($F3856," ",$G3856),AllocFactorMatrix,(V$4+1),FALSE)*$E3862</f>
        <v>232.01352224163927</v>
      </c>
      <c r="W3856" s="5">
        <f t="shared" ref="W3856:W3862" ca="1" si="1890">SUBTOTAL(9,S3856:V3856)</f>
        <v>1872.3955532315181</v>
      </c>
      <c r="X3856" s="5">
        <f ca="1">VLOOKUP(CONCATENATE($F3856," ",$G3856),AllocFactorMatrix,(X$4+1),FALSE)*$E3862</f>
        <v>143.74978450391174</v>
      </c>
      <c r="Y3856" s="5">
        <f ca="1">VLOOKUP(CONCATENATE($F3856," ",$G3856),AllocFactorMatrix,(Y$4+1),FALSE)*$E3862</f>
        <v>2.8710518993954137</v>
      </c>
      <c r="Z3856" s="5">
        <f t="shared" ca="1" si="1888"/>
        <v>146.62083640330715</v>
      </c>
      <c r="AA3856" s="5">
        <f ca="1">VLOOKUP(CONCATENATE($F3856," ",$G3856),AllocFactorMatrix,(AA$4+1),FALSE)*$E3862</f>
        <v>1.8962922165171292</v>
      </c>
      <c r="AB3856" s="5">
        <f ca="1">VLOOKUP(CONCATENATE($F3856," ",$G3856),AllocFactorMatrix,(AB$4+1),FALSE)*$E3862</f>
        <v>8.4244097038166572</v>
      </c>
      <c r="AC3856" s="5">
        <f ca="1">VLOOKUP(CONCATENATE($F3856," ",$G3856),AllocFactorMatrix,(AC$4+1),FALSE)*$E3862</f>
        <v>1.7284130389002021</v>
      </c>
    </row>
    <row r="3857" spans="4:29" hidden="1" outlineLevel="1">
      <c r="E3857" s="48"/>
      <c r="F3857" s="175" t="str">
        <f>F3862</f>
        <v>LABOR_M</v>
      </c>
      <c r="G3857" s="52" t="str">
        <f>$G$10</f>
        <v>SUBTRAN</v>
      </c>
      <c r="H3857" s="4">
        <f t="shared" ca="1" si="1870"/>
        <v>2033.0116460286872</v>
      </c>
      <c r="I3857" s="5">
        <f ca="1">VLOOKUP(CONCATENATE($F3857," ",$G3857),AllocFactorMatrix,(I$4+1),FALSE)*$E3862</f>
        <v>1038.77413405219</v>
      </c>
      <c r="J3857" s="5">
        <f ca="1">VLOOKUP(CONCATENATE($F3857," ",$G3857),AllocFactorMatrix,(J$4+1),FALSE)*$E3862</f>
        <v>243.50620518189166</v>
      </c>
      <c r="K3857" s="5">
        <f ca="1">VLOOKUP(CONCATENATE($F3857," ",$G3857),AllocFactorMatrix,(K$4+1),FALSE)*$E3862</f>
        <v>3.4016872627346473</v>
      </c>
      <c r="L3857" s="5">
        <f ca="1">VLOOKUP(CONCATENATE($F3857," ",$G3857),AllocFactorMatrix,(L$4+1),FALSE)*$E3862</f>
        <v>0.61568958946002428</v>
      </c>
      <c r="M3857" s="5">
        <f t="shared" ca="1" si="1887"/>
        <v>247.52358203408633</v>
      </c>
      <c r="N3857" s="5">
        <f ca="1">VLOOKUP(CONCATENATE($F3857," ",$G3857),AllocFactorMatrix,(N$4+1),FALSE)*$E3862</f>
        <v>140.72916422995451</v>
      </c>
      <c r="O3857" s="5">
        <f ca="1">VLOOKUP(CONCATENATE($F3857," ",$G3857),AllocFactorMatrix,(O$4+1),FALSE)*$E3862</f>
        <v>25.288323785564508</v>
      </c>
      <c r="P3857" s="5">
        <f ca="1">VLOOKUP(CONCATENATE($F3857," ",$G3857),AllocFactorMatrix,(P$4+1),FALSE)*$E3862</f>
        <v>6.6379900207094931</v>
      </c>
      <c r="Q3857" s="5">
        <f ca="1">VLOOKUP(CONCATENATE($F3857," ",$G3857),AllocFactorMatrix,(Q$4+1),FALSE)*$E3862</f>
        <v>0</v>
      </c>
      <c r="R3857" s="5">
        <f t="shared" ca="1" si="1889"/>
        <v>172.65547803622849</v>
      </c>
      <c r="S3857" s="5">
        <f ca="1">VLOOKUP(CONCATENATE($F3857," ",$G3857),AllocFactorMatrix,(S$4+1),FALSE)*$E3862</f>
        <v>6.343259286336866</v>
      </c>
      <c r="T3857" s="5">
        <f ca="1">VLOOKUP(CONCATENATE($F3857," ",$G3857),AllocFactorMatrix,(T$4+1),FALSE)*$E3862</f>
        <v>89.002078716314003</v>
      </c>
      <c r="U3857" s="5">
        <f ca="1">VLOOKUP(CONCATENATE($F3857," ",$G3857),AllocFactorMatrix,(U$4+1),FALSE)*$E3862</f>
        <v>438.84890312643063</v>
      </c>
      <c r="V3857" s="5">
        <f ca="1">VLOOKUP(CONCATENATE($F3857," ",$G3857),AllocFactorMatrix,(V$4+1),FALSE)*$E3862</f>
        <v>0</v>
      </c>
      <c r="W3857" s="5">
        <f t="shared" ca="1" si="1890"/>
        <v>534.19424112908155</v>
      </c>
      <c r="X3857" s="5">
        <f ca="1">VLOOKUP(CONCATENATE($F3857," ",$G3857),AllocFactorMatrix,(X$4+1),FALSE)*$E3862</f>
        <v>38.576703037095491</v>
      </c>
      <c r="Y3857" s="5">
        <f ca="1">VLOOKUP(CONCATENATE($F3857," ",$G3857),AllocFactorMatrix,(Y$4+1),FALSE)*$E3862</f>
        <v>0.77456298990372519</v>
      </c>
      <c r="Z3857" s="5">
        <f t="shared" ca="1" si="1888"/>
        <v>39.35126602699922</v>
      </c>
      <c r="AA3857" s="5">
        <f ca="1">VLOOKUP(CONCATENATE($F3857," ",$G3857),AllocFactorMatrix,(AA$4+1),FALSE)*$E3862</f>
        <v>0.51294475010004981</v>
      </c>
      <c r="AB3857" s="5">
        <f ca="1">VLOOKUP(CONCATENATE($F3857," ",$G3857),AllocFactorMatrix,(AB$4+1),FALSE)*$E3862</f>
        <v>0</v>
      </c>
      <c r="AC3857" s="5">
        <f ca="1">VLOOKUP(CONCATENATE($F3857," ",$G3857),AllocFactorMatrix,(AC$4+1),FALSE)*$E3862</f>
        <v>0</v>
      </c>
    </row>
    <row r="3858" spans="4:29" hidden="1" outlineLevel="1">
      <c r="E3858" s="48"/>
      <c r="F3858" s="175" t="str">
        <f>F3862</f>
        <v>LABOR_M</v>
      </c>
      <c r="G3858" s="52" t="str">
        <f>$G$11</f>
        <v>DISTPRI</v>
      </c>
      <c r="H3858" s="4">
        <f t="shared" ca="1" si="1870"/>
        <v>16606.816667762938</v>
      </c>
      <c r="I3858" s="5">
        <f ca="1">VLOOKUP(CONCATENATE($F3858," ",$G3858),AllocFactorMatrix,(I$4+1),FALSE)*$E3862</f>
        <v>10874.260931159295</v>
      </c>
      <c r="J3858" s="5">
        <f ca="1">VLOOKUP(CONCATENATE($F3858," ",$G3858),AllocFactorMatrix,(J$4+1),FALSE)*$E3862</f>
        <v>2544.9967667510073</v>
      </c>
      <c r="K3858" s="5">
        <f ca="1">VLOOKUP(CONCATENATE($F3858," ",$G3858),AllocFactorMatrix,(K$4+1),FALSE)*$E3862</f>
        <v>35.547880809311764</v>
      </c>
      <c r="L3858" s="5">
        <f ca="1">VLOOKUP(CONCATENATE($F3858," ",$G3858),AllocFactorMatrix,(L$4+1),FALSE)*$E3862</f>
        <v>0</v>
      </c>
      <c r="M3858" s="5">
        <f t="shared" ca="1" si="1887"/>
        <v>2580.5446475603189</v>
      </c>
      <c r="N3858" s="5">
        <f ca="1">VLOOKUP(CONCATENATE($F3858," ",$G3858),AllocFactorMatrix,(N$4+1),FALSE)*$E3862</f>
        <v>1477.4205479768532</v>
      </c>
      <c r="O3858" s="5">
        <f ca="1">VLOOKUP(CONCATENATE($F3858," ",$G3858),AllocFactorMatrix,(O$4+1),FALSE)*$E3862</f>
        <v>265.46172907759347</v>
      </c>
      <c r="P3858" s="5">
        <f ca="1">VLOOKUP(CONCATENATE($F3858," ",$G3858),AllocFactorMatrix,(P$4+1),FALSE)*$E3862</f>
        <v>0</v>
      </c>
      <c r="Q3858" s="5">
        <f ca="1">VLOOKUP(CONCATENATE($F3858," ",$G3858),AllocFactorMatrix,(Q$4+1),FALSE)*$E3862</f>
        <v>0</v>
      </c>
      <c r="R3858" s="5">
        <f t="shared" ca="1" si="1889"/>
        <v>1742.8822770544466</v>
      </c>
      <c r="S3858" s="5">
        <f ca="1">VLOOKUP(CONCATENATE($F3858," ",$G3858),AllocFactorMatrix,(S$4+1),FALSE)*$E3862</f>
        <v>66.80416606991696</v>
      </c>
      <c r="T3858" s="5">
        <f ca="1">VLOOKUP(CONCATENATE($F3858," ",$G3858),AllocFactorMatrix,(T$4+1),FALSE)*$E3862</f>
        <v>923.75884379226579</v>
      </c>
      <c r="U3858" s="5">
        <f ca="1">VLOOKUP(CONCATENATE($F3858," ",$G3858),AllocFactorMatrix,(U$4+1),FALSE)*$E3862</f>
        <v>0</v>
      </c>
      <c r="V3858" s="5">
        <f ca="1">VLOOKUP(CONCATENATE($F3858," ",$G3858),AllocFactorMatrix,(V$4+1),FALSE)*$E3862</f>
        <v>0</v>
      </c>
      <c r="W3858" s="5">
        <f t="shared" ca="1" si="1890"/>
        <v>990.56300986218275</v>
      </c>
      <c r="X3858" s="5">
        <f ca="1">VLOOKUP(CONCATENATE($F3858," ",$G3858),AllocFactorMatrix,(X$4+1),FALSE)*$E3862</f>
        <v>405.09650631742835</v>
      </c>
      <c r="Y3858" s="5">
        <f ca="1">VLOOKUP(CONCATENATE($F3858," ",$G3858),AllocFactorMatrix,(Y$4+1),FALSE)*$E3862</f>
        <v>8.1309257228902307</v>
      </c>
      <c r="Z3858" s="5">
        <f t="shared" ca="1" si="1888"/>
        <v>413.2274320403186</v>
      </c>
      <c r="AA3858" s="5">
        <f ca="1">VLOOKUP(CONCATENATE($F3858," ",$G3858),AllocFactorMatrix,(AA$4+1),FALSE)*$E3862</f>
        <v>5.3383700863689434</v>
      </c>
      <c r="AB3858" s="5">
        <f ca="1">VLOOKUP(CONCATENATE($F3858," ",$G3858),AllocFactorMatrix,(AB$4+1),FALSE)*$E3862</f>
        <v>0</v>
      </c>
      <c r="AC3858" s="5">
        <f ca="1">VLOOKUP(CONCATENATE($F3858," ",$G3858),AllocFactorMatrix,(AC$4+1),FALSE)*$E3862</f>
        <v>0</v>
      </c>
    </row>
    <row r="3859" spans="4:29" hidden="1" outlineLevel="1">
      <c r="E3859" s="48"/>
      <c r="F3859" s="175" t="str">
        <f>F3862</f>
        <v>LABOR_M</v>
      </c>
      <c r="G3859" s="52" t="str">
        <f>$G$12</f>
        <v>DISTSEC</v>
      </c>
      <c r="H3859" s="4">
        <f t="shared" ca="1" si="1870"/>
        <v>6579.1731988666206</v>
      </c>
      <c r="I3859" s="5">
        <f ca="1">VLOOKUP(CONCATENATE($F3859," ",$G3859),AllocFactorMatrix,(I$4+1),FALSE)*$E3862</f>
        <v>4882.4378796672499</v>
      </c>
      <c r="J3859" s="5">
        <f ca="1">VLOOKUP(CONCATENATE($F3859," ",$G3859),AllocFactorMatrix,(J$4+1),FALSE)*$E3862</f>
        <v>984.51760991781816</v>
      </c>
      <c r="K3859" s="5">
        <f ca="1">VLOOKUP(CONCATENATE($F3859," ",$G3859),AllocFactorMatrix,(K$4+1),FALSE)*$E3862</f>
        <v>0</v>
      </c>
      <c r="L3859" s="5">
        <f ca="1">VLOOKUP(CONCATENATE($F3859," ",$G3859),AllocFactorMatrix,(L$4+1),FALSE)*$E3862</f>
        <v>0</v>
      </c>
      <c r="M3859" s="5">
        <f t="shared" ca="1" si="1887"/>
        <v>984.51760991781816</v>
      </c>
      <c r="N3859" s="5">
        <f ca="1">VLOOKUP(CONCATENATE($F3859," ",$G3859),AllocFactorMatrix,(N$4+1),FALSE)*$E3862</f>
        <v>492.09683227531389</v>
      </c>
      <c r="O3859" s="5">
        <f ca="1">VLOOKUP(CONCATENATE($F3859," ",$G3859),AllocFactorMatrix,(O$4+1),FALSE)*$E3862</f>
        <v>0</v>
      </c>
      <c r="P3859" s="5">
        <f ca="1">VLOOKUP(CONCATENATE($F3859," ",$G3859),AllocFactorMatrix,(P$4+1),FALSE)*$E3862</f>
        <v>0</v>
      </c>
      <c r="Q3859" s="5">
        <f ca="1">VLOOKUP(CONCATENATE($F3859," ",$G3859),AllocFactorMatrix,(Q$4+1),FALSE)*$E3862</f>
        <v>0</v>
      </c>
      <c r="R3859" s="5">
        <f t="shared" ca="1" si="1889"/>
        <v>492.09683227531389</v>
      </c>
      <c r="S3859" s="5">
        <f ca="1">VLOOKUP(CONCATENATE($F3859," ",$G3859),AllocFactorMatrix,(S$4+1),FALSE)*$E3862</f>
        <v>18.393427393002568</v>
      </c>
      <c r="T3859" s="5">
        <f ca="1">VLOOKUP(CONCATENATE($F3859," ",$G3859),AllocFactorMatrix,(T$4+1),FALSE)*$E3862</f>
        <v>0</v>
      </c>
      <c r="U3859" s="5">
        <f ca="1">VLOOKUP(CONCATENATE($F3859," ",$G3859),AllocFactorMatrix,(U$4+1),FALSE)*$E3862</f>
        <v>0</v>
      </c>
      <c r="V3859" s="5">
        <f ca="1">VLOOKUP(CONCATENATE($F3859," ",$G3859),AllocFactorMatrix,(V$4+1),FALSE)*$E3862</f>
        <v>0</v>
      </c>
      <c r="W3859" s="5">
        <f t="shared" ca="1" si="1890"/>
        <v>18.393427393002568</v>
      </c>
      <c r="X3859" s="5">
        <f ca="1">VLOOKUP(CONCATENATE($F3859," ",$G3859),AllocFactorMatrix,(X$4+1),FALSE)*$E3862</f>
        <v>139.00590984211905</v>
      </c>
      <c r="Y3859" s="5">
        <f ca="1">VLOOKUP(CONCATENATE($F3859," ",$G3859),AllocFactorMatrix,(Y$4+1),FALSE)*$E3862</f>
        <v>0</v>
      </c>
      <c r="Z3859" s="5">
        <f t="shared" ca="1" si="1888"/>
        <v>139.00590984211905</v>
      </c>
      <c r="AA3859" s="5">
        <f ca="1">VLOOKUP(CONCATENATE($F3859," ",$G3859),AllocFactorMatrix,(AA$4+1),FALSE)*$E3862</f>
        <v>1.6435463482480925</v>
      </c>
      <c r="AB3859" s="5">
        <f ca="1">VLOOKUP(CONCATENATE($F3859," ",$G3859),AllocFactorMatrix,(AB$4+1),FALSE)*$E3862</f>
        <v>50.58788020883042</v>
      </c>
      <c r="AC3859" s="5">
        <f ca="1">VLOOKUP(CONCATENATE($F3859," ",$G3859),AllocFactorMatrix,(AC$4+1),FALSE)*$E3862</f>
        <v>10.490113214035651</v>
      </c>
    </row>
    <row r="3860" spans="4:29" hidden="1" outlineLevel="1">
      <c r="E3860" s="48"/>
      <c r="F3860" s="175" t="str">
        <f>F3862</f>
        <v>LABOR_M</v>
      </c>
      <c r="G3860" s="52" t="str">
        <f>$G$13</f>
        <v>ENERGY</v>
      </c>
      <c r="H3860" s="4">
        <f t="shared" ca="1" si="1870"/>
        <v>18928.626924587868</v>
      </c>
      <c r="I3860" s="5">
        <f ca="1">VLOOKUP(CONCATENATE($F3860," ",$G3860),AllocFactorMatrix,(I$4+1),FALSE)*$E3862</f>
        <v>7406.5106749181668</v>
      </c>
      <c r="J3860" s="5">
        <f ca="1">VLOOKUP(CONCATENATE($F3860," ",$G3860),AllocFactorMatrix,(J$4+1),FALSE)*$E3862</f>
        <v>2136.7568404302474</v>
      </c>
      <c r="K3860" s="5">
        <f ca="1">VLOOKUP(CONCATENATE($F3860," ",$G3860),AllocFactorMatrix,(K$4+1),FALSE)*$E3862</f>
        <v>29.781829553103041</v>
      </c>
      <c r="L3860" s="5">
        <f ca="1">VLOOKUP(CONCATENATE($F3860," ",$G3860),AllocFactorMatrix,(L$4+1),FALSE)*$E3862</f>
        <v>4.1634745310853338</v>
      </c>
      <c r="M3860" s="5">
        <f t="shared" ca="1" si="1887"/>
        <v>2170.7021445144355</v>
      </c>
      <c r="N3860" s="5">
        <f ca="1">VLOOKUP(CONCATENATE($F3860," ",$G3860),AllocFactorMatrix,(N$4+1),FALSE)*$E3862</f>
        <v>1386.3797968783858</v>
      </c>
      <c r="O3860" s="5">
        <f ca="1">VLOOKUP(CONCATENATE($F3860," ",$G3860),AllocFactorMatrix,(O$4+1),FALSE)*$E3862</f>
        <v>247.24553851606598</v>
      </c>
      <c r="P3860" s="5">
        <f ca="1">VLOOKUP(CONCATENATE($F3860," ",$G3860),AllocFactorMatrix,(P$4+1),FALSE)*$E3862</f>
        <v>50.348246154484649</v>
      </c>
      <c r="Q3860" s="5">
        <f ca="1">VLOOKUP(CONCATENATE($F3860," ",$G3860),AllocFactorMatrix,(Q$4+1),FALSE)*$E3862</f>
        <v>1.9016702966175834</v>
      </c>
      <c r="R3860" s="5">
        <f t="shared" ca="1" si="1889"/>
        <v>1685.8752518455542</v>
      </c>
      <c r="S3860" s="5">
        <f ca="1">VLOOKUP(CONCATENATE($F3860," ",$G3860),AllocFactorMatrix,(S$4+1),FALSE)*$E3862</f>
        <v>72.604735164586117</v>
      </c>
      <c r="T3860" s="5">
        <f ca="1">VLOOKUP(CONCATENATE($F3860," ",$G3860),AllocFactorMatrix,(T$4+1),FALSE)*$E3862</f>
        <v>1147.8946676343726</v>
      </c>
      <c r="U3860" s="5">
        <f ca="1">VLOOKUP(CONCATENATE($F3860," ",$G3860),AllocFactorMatrix,(U$4+1),FALSE)*$E3862</f>
        <v>4936.9081395125531</v>
      </c>
      <c r="V3860" s="5">
        <f ca="1">VLOOKUP(CONCATENATE($F3860," ",$G3860),AllocFactorMatrix,(V$4+1),FALSE)*$E3862</f>
        <v>928.68398576933123</v>
      </c>
      <c r="W3860" s="5">
        <f t="shared" ca="1" si="1890"/>
        <v>7086.0915280808431</v>
      </c>
      <c r="X3860" s="5">
        <f ca="1">VLOOKUP(CONCATENATE($F3860," ",$G3860),AllocFactorMatrix,(X$4+1),FALSE)*$E3862</f>
        <v>380.82478695530421</v>
      </c>
      <c r="Y3860" s="5">
        <f ca="1">VLOOKUP(CONCATENATE($F3860," ",$G3860),AllocFactorMatrix,(Y$4+1),FALSE)*$E3862</f>
        <v>7.6411733845385079</v>
      </c>
      <c r="Z3860" s="5">
        <f t="shared" ca="1" si="1888"/>
        <v>388.4659603398427</v>
      </c>
      <c r="AA3860" s="5">
        <f ca="1">VLOOKUP(CONCATENATE($F3860," ",$G3860),AllocFactorMatrix,(AA$4+1),FALSE)*$E3862</f>
        <v>6.815959425600524</v>
      </c>
      <c r="AB3860" s="5">
        <f ca="1">VLOOKUP(CONCATENATE($F3860," ",$G3860),AllocFactorMatrix,(AB$4+1),FALSE)*$E3862</f>
        <v>152.67515679798441</v>
      </c>
      <c r="AC3860" s="5">
        <f ca="1">VLOOKUP(CONCATENATE($F3860," ",$G3860),AllocFactorMatrix,(AC$4+1),FALSE)*$E3862</f>
        <v>31.490248665438454</v>
      </c>
    </row>
    <row r="3861" spans="4:29" hidden="1" outlineLevel="1">
      <c r="E3861" s="48"/>
      <c r="F3861" s="175" t="str">
        <f>F3862</f>
        <v>LABOR_M</v>
      </c>
      <c r="G3861" s="52" t="str">
        <f>$G$14</f>
        <v>CUSTOMER</v>
      </c>
      <c r="H3861" s="4">
        <f t="shared" ca="1" si="1870"/>
        <v>12526.948006851679</v>
      </c>
      <c r="I3861" s="5">
        <f ca="1">VLOOKUP(CONCATENATE($F3861," ",$G3861),AllocFactorMatrix,(I$4+1),FALSE)*$E3862</f>
        <v>9672.4362250227932</v>
      </c>
      <c r="J3861" s="5">
        <f ca="1">VLOOKUP(CONCATENATE($F3861," ",$G3861),AllocFactorMatrix,(J$4+1),FALSE)*$E3862</f>
        <v>1958.5822325060656</v>
      </c>
      <c r="K3861" s="5">
        <f ca="1">VLOOKUP(CONCATENATE($F3861," ",$G3861),AllocFactorMatrix,(K$4+1),FALSE)*$E3862</f>
        <v>50.061717327039041</v>
      </c>
      <c r="L3861" s="5">
        <f ca="1">VLOOKUP(CONCATENATE($F3861," ",$G3861),AllocFactorMatrix,(L$4+1),FALSE)*$E3862</f>
        <v>8.0715080970272925</v>
      </c>
      <c r="M3861" s="5">
        <f t="shared" ca="1" si="1887"/>
        <v>2016.7154579301321</v>
      </c>
      <c r="N3861" s="5">
        <f ca="1">VLOOKUP(CONCATENATE($F3861," ",$G3861),AllocFactorMatrix,(N$4+1),FALSE)*$E3862</f>
        <v>80.320696224311547</v>
      </c>
      <c r="O3861" s="5">
        <f ca="1">VLOOKUP(CONCATENATE($F3861," ",$G3861),AllocFactorMatrix,(O$4+1),FALSE)*$E3862</f>
        <v>19.399049909904249</v>
      </c>
      <c r="P3861" s="5">
        <f ca="1">VLOOKUP(CONCATENATE($F3861," ",$G3861),AllocFactorMatrix,(P$4+1),FALSE)*$E3862</f>
        <v>19.747495477652294</v>
      </c>
      <c r="Q3861" s="5">
        <f ca="1">VLOOKUP(CONCATENATE($F3861," ",$G3861),AllocFactorMatrix,(Q$4+1),FALSE)*$E3862</f>
        <v>2.4392775142462773</v>
      </c>
      <c r="R3861" s="5">
        <f t="shared" ca="1" si="1889"/>
        <v>121.90651912611436</v>
      </c>
      <c r="S3861" s="5">
        <f ca="1">VLOOKUP(CONCATENATE($F3861," ",$G3861),AllocFactorMatrix,(S$4+1),FALSE)*$E3862</f>
        <v>0.61044303346191053</v>
      </c>
      <c r="T3861" s="5">
        <f ca="1">VLOOKUP(CONCATENATE($F3861," ",$G3861),AllocFactorMatrix,(T$4+1),FALSE)*$E3862</f>
        <v>14.103207783282043</v>
      </c>
      <c r="U3861" s="5">
        <f ca="1">VLOOKUP(CONCATENATE($F3861," ",$G3861),AllocFactorMatrix,(U$4+1),FALSE)*$E3862</f>
        <v>33.172090100277131</v>
      </c>
      <c r="V3861" s="5">
        <f ca="1">VLOOKUP(CONCATENATE($F3861," ",$G3861),AllocFactorMatrix,(V$4+1),FALSE)*$E3862</f>
        <v>9.7679701041740135</v>
      </c>
      <c r="W3861" s="5">
        <f t="shared" ca="1" si="1890"/>
        <v>57.653711021195093</v>
      </c>
      <c r="X3861" s="5">
        <f ca="1">VLOOKUP(CONCATENATE($F3861," ",$G3861),AllocFactorMatrix,(X$4+1),FALSE)*$E3862</f>
        <v>17.797621050788557</v>
      </c>
      <c r="Y3861" s="5">
        <f ca="1">VLOOKUP(CONCATENATE($F3861," ",$G3861),AllocFactorMatrix,(Y$4+1),FALSE)*$E3862</f>
        <v>0.26586499713522388</v>
      </c>
      <c r="Z3861" s="5">
        <f t="shared" ca="1" si="1888"/>
        <v>18.063486047923782</v>
      </c>
      <c r="AA3861" s="5">
        <f ca="1">VLOOKUP(CONCATENATE($F3861," ",$G3861),AllocFactorMatrix,(AA$4+1),FALSE)*$E3862</f>
        <v>1.4488686189143316</v>
      </c>
      <c r="AB3861" s="5">
        <f ca="1">VLOOKUP(CONCATENATE($F3861," ",$G3861),AllocFactorMatrix,(AB$4+1),FALSE)*$E3862</f>
        <v>526.43981807926957</v>
      </c>
      <c r="AC3861" s="5">
        <f ca="1">VLOOKUP(CONCATENATE($F3861," ",$G3861),AllocFactorMatrix,(AC$4+1),FALSE)*$E3862</f>
        <v>112.28392100533743</v>
      </c>
    </row>
    <row r="3862" spans="4:29" collapsed="1">
      <c r="D3862" s="52" t="s">
        <v>297</v>
      </c>
      <c r="E3862" s="58">
        <v>111335</v>
      </c>
      <c r="F3862" s="93" t="s">
        <v>69</v>
      </c>
      <c r="G3862" s="52" t="str">
        <f>$G$15</f>
        <v>TOTAL</v>
      </c>
      <c r="H3862" s="4">
        <f t="shared" ca="1" si="1870"/>
        <v>111335.00000000004</v>
      </c>
      <c r="I3862" s="5">
        <f ca="1">VLOOKUP(CONCATENATE($F3862," ",$G3862),AllocFactorMatrix,(I$4+1),FALSE)*$E3862</f>
        <v>61990.975380780234</v>
      </c>
      <c r="J3862" s="5">
        <f ca="1">VLOOKUP(CONCATENATE($F3862," ",$G3862),AllocFactorMatrix,(J$4+1),FALSE)*$E3862</f>
        <v>14425.144728513878</v>
      </c>
      <c r="K3862" s="5">
        <f ca="1">VLOOKUP(CONCATENATE($F3862," ",$G3862),AllocFactorMatrix,(K$4+1),FALSE)*$E3862</f>
        <v>209.95839057903063</v>
      </c>
      <c r="L3862" s="5">
        <f ca="1">VLOOKUP(CONCATENATE($F3862," ",$G3862),AllocFactorMatrix,(L$4+1),FALSE)*$E3862</f>
        <v>25.547598130227428</v>
      </c>
      <c r="M3862" s="5">
        <f t="shared" ca="1" si="1887"/>
        <v>14660.650717223138</v>
      </c>
      <c r="N3862" s="5">
        <f ca="1">VLOOKUP(CONCATENATE($F3862," ",$G3862),AllocFactorMatrix,(N$4+1),FALSE)*$E3862</f>
        <v>7479.5992604333587</v>
      </c>
      <c r="O3862" s="5">
        <f ca="1">VLOOKUP(CONCATENATE($F3862," ",$G3862),AllocFactorMatrix,(O$4+1),FALSE)*$E3862</f>
        <v>1256.7170803770164</v>
      </c>
      <c r="P3862" s="5">
        <f ca="1">VLOOKUP(CONCATENATE($F3862," ",$G3862),AllocFactorMatrix,(P$4+1),FALSE)*$E3862</f>
        <v>218.54918584371714</v>
      </c>
      <c r="Q3862" s="5">
        <f ca="1">VLOOKUP(CONCATENATE($F3862," ",$G3862),AllocFactorMatrix,(Q$4+1),FALSE)*$E3862</f>
        <v>9.7263255516981157</v>
      </c>
      <c r="R3862" s="5">
        <f t="shared" ca="1" si="1889"/>
        <v>8964.5918522057891</v>
      </c>
      <c r="S3862" s="5">
        <f ca="1">VLOOKUP(CONCATENATE($F3862," ",$G3862),AllocFactorMatrix,(S$4+1),FALSE)*$E3862</f>
        <v>349.57460663321342</v>
      </c>
      <c r="T3862" s="5">
        <f ca="1">VLOOKUP(CONCATENATE($F3862," ",$G3862),AllocFactorMatrix,(T$4+1),FALSE)*$E3862</f>
        <v>4669.9162931003893</v>
      </c>
      <c r="U3862" s="5">
        <f ca="1">VLOOKUP(CONCATENATE($F3862," ",$G3862),AllocFactorMatrix,(U$4+1),FALSE)*$E3862</f>
        <v>14951.904921117068</v>
      </c>
      <c r="V3862" s="5">
        <f ca="1">VLOOKUP(CONCATENATE($F3862," ",$G3862),AllocFactorMatrix,(V$4+1),FALSE)*$E3862</f>
        <v>2667.2505280820005</v>
      </c>
      <c r="W3862" s="5">
        <f t="shared" ca="1" si="1890"/>
        <v>22638.646348932671</v>
      </c>
      <c r="X3862" s="5">
        <f ca="1">VLOOKUP(CONCATENATE($F3862," ",$G3862),AllocFactorMatrix,(X$4+1),FALSE)*$E3862</f>
        <v>2052.4219507219168</v>
      </c>
      <c r="Y3862" s="5">
        <f ca="1">VLOOKUP(CONCATENATE($F3862," ",$G3862),AllocFactorMatrix,(Y$4+1),FALSE)*$E3862</f>
        <v>38.205549261692447</v>
      </c>
      <c r="Z3862" s="5">
        <f t="shared" ca="1" si="1888"/>
        <v>2090.6274999836091</v>
      </c>
      <c r="AA3862" s="5">
        <f ca="1">VLOOKUP(CONCATENATE($F3862," ",$G3862),AllocFactorMatrix,(AA$4+1),FALSE)*$E3862</f>
        <v>29.889500477865031</v>
      </c>
      <c r="AB3862" s="5">
        <f ca="1">VLOOKUP(CONCATENATE($F3862," ",$G3862),AllocFactorMatrix,(AB$4+1),FALSE)*$E3862</f>
        <v>792.47552163992987</v>
      </c>
      <c r="AC3862" s="5">
        <f ca="1">VLOOKUP(CONCATENATE($F3862," ",$G3862),AllocFactorMatrix,(AC$4+1),FALSE)*$E3862</f>
        <v>167.14317875677355</v>
      </c>
    </row>
    <row r="3863" spans="4:29" hidden="1" outlineLevel="1">
      <c r="E3863" s="48"/>
      <c r="F3863" s="175" t="str">
        <f>F3870</f>
        <v>LABOR_M</v>
      </c>
      <c r="G3863" s="52" t="str">
        <f>$G$8</f>
        <v>PRODUCTION</v>
      </c>
      <c r="H3863" s="4">
        <f t="shared" ca="1" si="1870"/>
        <v>-29.329550795344577</v>
      </c>
      <c r="I3863" s="5">
        <f ca="1">VLOOKUP(CONCATENATE($F3863," ",$G3863),AllocFactorMatrix,(I$4+1),FALSE)*$E3870</f>
        <v>-15.086709727719185</v>
      </c>
      <c r="J3863" s="5">
        <f ca="1">VLOOKUP(CONCATENATE($F3863," ",$G3863),AllocFactorMatrix,(J$4+1),FALSE)*$E3870</f>
        <v>-3.5182230279893849</v>
      </c>
      <c r="K3863" s="5">
        <f ca="1">VLOOKUP(CONCATENATE($F3863," ",$G3863),AllocFactorMatrix,(K$4+1),FALSE)*$E3870</f>
        <v>-4.8917231304189804E-2</v>
      </c>
      <c r="L3863" s="5">
        <f ca="1">VLOOKUP(CONCATENATE($F3863," ",$G3863),AllocFactorMatrix,(L$4+1),FALSE)*$E3870</f>
        <v>-6.8128841540914782E-3</v>
      </c>
      <c r="M3863" s="5">
        <f t="shared" ref="M3863:M3878" ca="1" si="1891">SUBTOTAL(9,J3863:L3863)</f>
        <v>-3.5739531434476661</v>
      </c>
      <c r="N3863" s="5">
        <f ca="1">VLOOKUP(CONCATENATE($F3863," ",$G3863),AllocFactorMatrix,(N$4+1),FALSE)*$E3870</f>
        <v>-2.0940751856695226</v>
      </c>
      <c r="O3863" s="5">
        <f ca="1">VLOOKUP(CONCATENATE($F3863," ",$G3863),AllocFactorMatrix,(O$4+1),FALSE)*$E3870</f>
        <v>-0.37524065247272903</v>
      </c>
      <c r="P3863" s="5">
        <f ca="1">VLOOKUP(CONCATENATE($F3863," ",$G3863),AllocFactorMatrix,(P$4+1),FALSE)*$E3870</f>
        <v>-7.6094975060010728E-2</v>
      </c>
      <c r="Q3863" s="5">
        <f ca="1">VLOOKUP(CONCATENATE($F3863," ",$G3863),AllocFactorMatrix,(Q$4+1),FALSE)*$E3870</f>
        <v>-2.8896722660843839E-3</v>
      </c>
      <c r="R3863" s="5">
        <f ca="1">SUBTOTAL(9,N3863:Q3863)</f>
        <v>-2.5483004854683466</v>
      </c>
      <c r="S3863" s="5">
        <f ca="1">VLOOKUP(CONCATENATE($F3863," ",$G3863),AllocFactorMatrix,(S$4+1),FALSE)*$E3870</f>
        <v>-9.9169480418667272E-2</v>
      </c>
      <c r="T3863" s="5">
        <f ca="1">VLOOKUP(CONCATENATE($F3863," ",$G3863),AllocFactorMatrix,(T$4+1),FALSE)*$E3870</f>
        <v>-1.3388452510297633</v>
      </c>
      <c r="U3863" s="5">
        <f ca="1">VLOOKUP(CONCATENATE($F3863," ",$G3863),AllocFactorMatrix,(U$4+1),FALSE)*$E3870</f>
        <v>-5.1205456327596934</v>
      </c>
      <c r="V3863" s="5">
        <f ca="1">VLOOKUP(CONCATENATE($F3863," ",$G3863),AllocFactorMatrix,(V$4+1),FALSE)*$E3870</f>
        <v>-0.92763433284872732</v>
      </c>
      <c r="W3863" s="5">
        <f ca="1">SUBTOTAL(9,S3863:V3863)</f>
        <v>-7.4861946970568516</v>
      </c>
      <c r="X3863" s="5">
        <f ca="1">VLOOKUP(CONCATENATE($F3863," ",$G3863),AllocFactorMatrix,(X$4+1),FALSE)*$E3870</f>
        <v>-0.57473906760725391</v>
      </c>
      <c r="Y3863" s="5">
        <f ca="1">VLOOKUP(CONCATENATE($F3863," ",$G3863),AllocFactorMatrix,(Y$4+1),FALSE)*$E3870</f>
        <v>-1.147901332447321E-2</v>
      </c>
      <c r="Z3863" s="5">
        <f t="shared" ref="Z3863:Z3878" ca="1" si="1892">SUBTOTAL(9,X3863:Y3863)</f>
        <v>-0.58621808093172711</v>
      </c>
      <c r="AA3863" s="5">
        <f ca="1">VLOOKUP(CONCATENATE($F3863," ",$G3863),AllocFactorMatrix,(AA$4+1),FALSE)*$E3870</f>
        <v>-7.5817381166389843E-3</v>
      </c>
      <c r="AB3863" s="5">
        <f ca="1">VLOOKUP(CONCATENATE($F3863," ",$G3863),AllocFactorMatrix,(AB$4+1),FALSE)*$E3870</f>
        <v>-3.3682397472959917E-2</v>
      </c>
      <c r="AC3863" s="5">
        <f ca="1">VLOOKUP(CONCATENATE($F3863," ",$G3863),AllocFactorMatrix,(AC$4+1),FALSE)*$E3870</f>
        <v>-6.910525131192044E-3</v>
      </c>
    </row>
    <row r="3864" spans="4:29" hidden="1" outlineLevel="1">
      <c r="E3864" s="48"/>
      <c r="F3864" s="175" t="str">
        <f>F3870</f>
        <v>LABOR_M</v>
      </c>
      <c r="G3864" s="52" t="str">
        <f>$G$9</f>
        <v>BULKTRAN</v>
      </c>
      <c r="H3864" s="4">
        <f t="shared" ca="1" si="1870"/>
        <v>-4.5463123685953768</v>
      </c>
      <c r="I3864" s="5">
        <f ca="1">VLOOKUP(CONCATENATE($F3864," ",$G3864),AllocFactorMatrix,(I$4+1),FALSE)*$E3870</f>
        <v>-2.3385593429349356</v>
      </c>
      <c r="J3864" s="5">
        <f ca="1">VLOOKUP(CONCATENATE($F3864," ",$G3864),AllocFactorMatrix,(J$4+1),FALSE)*$E3870</f>
        <v>-0.54535239831099236</v>
      </c>
      <c r="K3864" s="5">
        <f ca="1">VLOOKUP(CONCATENATE($F3864," ",$G3864),AllocFactorMatrix,(K$4+1),FALSE)*$E3870</f>
        <v>-7.5825577850643011E-3</v>
      </c>
      <c r="L3864" s="5">
        <f ca="1">VLOOKUP(CONCATENATE($F3864," ",$G3864),AllocFactorMatrix,(L$4+1),FALSE)*$E3870</f>
        <v>-1.0560509334657082E-3</v>
      </c>
      <c r="M3864" s="5">
        <f t="shared" ca="1" si="1891"/>
        <v>-0.55399100702952242</v>
      </c>
      <c r="N3864" s="5">
        <f ca="1">VLOOKUP(CONCATENATE($F3864," ",$G3864),AllocFactorMatrix,(N$4+1),FALSE)*$E3870</f>
        <v>-0.32459821781140646</v>
      </c>
      <c r="O3864" s="5">
        <f ca="1">VLOOKUP(CONCATENATE($F3864," ",$G3864),AllocFactorMatrix,(O$4+1),FALSE)*$E3870</f>
        <v>-5.8165269268541049E-2</v>
      </c>
      <c r="P3864" s="5">
        <f ca="1">VLOOKUP(CONCATENATE($F3864," ",$G3864),AllocFactorMatrix,(P$4+1),FALSE)*$E3870</f>
        <v>-1.1795323041844762E-2</v>
      </c>
      <c r="Q3864" s="5">
        <f ca="1">VLOOKUP(CONCATENATE($F3864," ",$G3864),AllocFactorMatrix,(Q$4+1),FALSE)*$E3870</f>
        <v>-4.4792205840983145E-4</v>
      </c>
      <c r="R3864" s="5">
        <f t="shared" ref="R3864:R3870" ca="1" si="1893">SUBTOTAL(9,N3864:Q3864)</f>
        <v>-0.3950067321802021</v>
      </c>
      <c r="S3864" s="5">
        <f ca="1">VLOOKUP(CONCATENATE($F3864," ",$G3864),AllocFactorMatrix,(S$4+1),FALSE)*$E3870</f>
        <v>-1.5372053890648959E-2</v>
      </c>
      <c r="T3864" s="5">
        <f ca="1">VLOOKUP(CONCATENATE($F3864," ",$G3864),AllocFactorMatrix,(T$4+1),FALSE)*$E3870</f>
        <v>-0.20753160411027957</v>
      </c>
      <c r="U3864" s="5">
        <f ca="1">VLOOKUP(CONCATENATE($F3864," ",$G3864),AllocFactorMatrix,(U$4+1),FALSE)*$E3870</f>
        <v>-0.79372507634408096</v>
      </c>
      <c r="V3864" s="5">
        <f ca="1">VLOOKUP(CONCATENATE($F3864," ",$G3864),AllocFactorMatrix,(V$4+1),FALSE)*$E3870</f>
        <v>-0.14379065913390315</v>
      </c>
      <c r="W3864" s="5">
        <f t="shared" ref="W3864:W3870" ca="1" si="1894">SUBTOTAL(9,S3864:V3864)</f>
        <v>-1.1604193934789127</v>
      </c>
      <c r="X3864" s="5">
        <f ca="1">VLOOKUP(CONCATENATE($F3864," ",$G3864),AllocFactorMatrix,(X$4+1),FALSE)*$E3870</f>
        <v>-8.9089101637130366E-2</v>
      </c>
      <c r="Y3864" s="5">
        <f ca="1">VLOOKUP(CONCATENATE($F3864," ",$G3864),AllocFactorMatrix,(Y$4+1),FALSE)*$E3870</f>
        <v>-1.7793378637291379E-3</v>
      </c>
      <c r="Z3864" s="5">
        <f t="shared" ca="1" si="1892"/>
        <v>-9.0868439500859502E-2</v>
      </c>
      <c r="AA3864" s="5">
        <f ca="1">VLOOKUP(CONCATENATE($F3864," ",$G3864),AllocFactorMatrix,(AA$4+1),FALSE)*$E3870</f>
        <v>-1.1752293792579324E-3</v>
      </c>
      <c r="AB3864" s="5">
        <f ca="1">VLOOKUP(CONCATENATE($F3864," ",$G3864),AllocFactorMatrix,(AB$4+1),FALSE)*$E3870</f>
        <v>-5.2210380344307663E-3</v>
      </c>
      <c r="AC3864" s="5">
        <f ca="1">VLOOKUP(CONCATENATE($F3864," ",$G3864),AllocFactorMatrix,(AC$4+1),FALSE)*$E3870</f>
        <v>-1.0711860572516635E-3</v>
      </c>
    </row>
    <row r="3865" spans="4:29" hidden="1" outlineLevel="1">
      <c r="E3865" s="48"/>
      <c r="F3865" s="175" t="str">
        <f>F3870</f>
        <v>LABOR_M</v>
      </c>
      <c r="G3865" s="52" t="str">
        <f>$G$10</f>
        <v>SUBTRAN</v>
      </c>
      <c r="H3865" s="4">
        <f t="shared" ca="1" si="1870"/>
        <v>-1.2599614099427796</v>
      </c>
      <c r="I3865" s="5">
        <f ca="1">VLOOKUP(CONCATENATE($F3865," ",$G3865),AllocFactorMatrix,(I$4+1),FALSE)*$E3870</f>
        <v>-0.6437815174886703</v>
      </c>
      <c r="J3865" s="5">
        <f ca="1">VLOOKUP(CONCATENATE($F3865," ",$G3865),AllocFactorMatrix,(J$4+1),FALSE)*$E3870</f>
        <v>-0.15091326319262158</v>
      </c>
      <c r="K3865" s="5">
        <f ca="1">VLOOKUP(CONCATENATE($F3865," ",$G3865),AllocFactorMatrix,(K$4+1),FALSE)*$E3870</f>
        <v>-2.1081997676264488E-3</v>
      </c>
      <c r="L3865" s="5">
        <f ca="1">VLOOKUP(CONCATENATE($F3865," ",$G3865),AllocFactorMatrix,(L$4+1),FALSE)*$E3870</f>
        <v>-3.8157436271380672E-4</v>
      </c>
      <c r="M3865" s="5">
        <f t="shared" ca="1" si="1891"/>
        <v>-0.15340303732296182</v>
      </c>
      <c r="N3865" s="5">
        <f ca="1">VLOOKUP(CONCATENATE($F3865," ",$G3865),AllocFactorMatrix,(N$4+1),FALSE)*$E3870</f>
        <v>-8.7217068593585662E-2</v>
      </c>
      <c r="O3865" s="5">
        <f ca="1">VLOOKUP(CONCATENATE($F3865," ",$G3865),AllocFactorMatrix,(O$4+1),FALSE)*$E3870</f>
        <v>-1.5672469045708456E-2</v>
      </c>
      <c r="P3865" s="5">
        <f ca="1">VLOOKUP(CONCATENATE($F3865," ",$G3865),AllocFactorMatrix,(P$4+1),FALSE)*$E3870</f>
        <v>-4.1139022897467552E-3</v>
      </c>
      <c r="Q3865" s="5">
        <f ca="1">VLOOKUP(CONCATENATE($F3865," ",$G3865),AllocFactorMatrix,(Q$4+1),FALSE)*$E3870</f>
        <v>0</v>
      </c>
      <c r="R3865" s="5">
        <f t="shared" ca="1" si="1893"/>
        <v>-0.10700343992904088</v>
      </c>
      <c r="S3865" s="5">
        <f ca="1">VLOOKUP(CONCATENATE($F3865," ",$G3865),AllocFactorMatrix,(S$4+1),FALSE)*$E3870</f>
        <v>-3.9312425630506466E-3</v>
      </c>
      <c r="T3865" s="5">
        <f ca="1">VLOOKUP(CONCATENATE($F3865," ",$G3865),AllocFactorMatrix,(T$4+1),FALSE)*$E3870</f>
        <v>-5.5159145205242434E-2</v>
      </c>
      <c r="U3865" s="5">
        <f ca="1">VLOOKUP(CONCATENATE($F3865," ",$G3865),AllocFactorMatrix,(U$4+1),FALSE)*$E3870</f>
        <v>-0.27197713491466041</v>
      </c>
      <c r="V3865" s="5">
        <f ca="1">VLOOKUP(CONCATENATE($F3865," ",$G3865),AllocFactorMatrix,(V$4+1),FALSE)*$E3870</f>
        <v>0</v>
      </c>
      <c r="W3865" s="5">
        <f t="shared" ca="1" si="1894"/>
        <v>-0.33106752268295347</v>
      </c>
      <c r="X3865" s="5">
        <f ca="1">VLOOKUP(CONCATENATE($F3865," ",$G3865),AllocFactorMatrix,(X$4+1),FALSE)*$E3870</f>
        <v>-2.390795805056441E-2</v>
      </c>
      <c r="Y3865" s="5">
        <f ca="1">VLOOKUP(CONCATENATE($F3865," ",$G3865),AllocFactorMatrix,(Y$4+1),FALSE)*$E3870</f>
        <v>-4.8003634349806477E-4</v>
      </c>
      <c r="Z3865" s="5">
        <f t="shared" ca="1" si="1892"/>
        <v>-2.4387994394062477E-2</v>
      </c>
      <c r="AA3865" s="5">
        <f ca="1">VLOOKUP(CONCATENATE($F3865," ",$G3865),AllocFactorMatrix,(AA$4+1),FALSE)*$E3870</f>
        <v>-3.1789812509007447E-4</v>
      </c>
      <c r="AB3865" s="5">
        <f ca="1">VLOOKUP(CONCATENATE($F3865," ",$G3865),AllocFactorMatrix,(AB$4+1),FALSE)*$E3870</f>
        <v>0</v>
      </c>
      <c r="AC3865" s="5">
        <f ca="1">VLOOKUP(CONCATENATE($F3865," ",$G3865),AllocFactorMatrix,(AC$4+1),FALSE)*$E3870</f>
        <v>0</v>
      </c>
    </row>
    <row r="3866" spans="4:29" hidden="1" outlineLevel="1">
      <c r="E3866" s="48"/>
      <c r="F3866" s="175" t="str">
        <f>F3870</f>
        <v>LABOR_M</v>
      </c>
      <c r="G3866" s="52" t="str">
        <f>$G$11</f>
        <v>DISTPRI</v>
      </c>
      <c r="H3866" s="4">
        <f t="shared" ca="1" si="1870"/>
        <v>-10.292094580101878</v>
      </c>
      <c r="I3866" s="5">
        <f ca="1">VLOOKUP(CONCATENATE($F3866," ",$G3866),AllocFactorMatrix,(I$4+1),FALSE)*$E3870</f>
        <v>-6.7393362756544786</v>
      </c>
      <c r="J3866" s="5">
        <f ca="1">VLOOKUP(CONCATENATE($F3866," ",$G3866),AllocFactorMatrix,(J$4+1),FALSE)*$E3870</f>
        <v>-1.5772648035731753</v>
      </c>
      <c r="K3866" s="5">
        <f ca="1">VLOOKUP(CONCATENATE($F3866," ",$G3866),AllocFactorMatrix,(K$4+1),FALSE)*$E3870</f>
        <v>-2.2030841836282494E-2</v>
      </c>
      <c r="L3866" s="5">
        <f ca="1">VLOOKUP(CONCATENATE($F3866," ",$G3866),AllocFactorMatrix,(L$4+1),FALSE)*$E3870</f>
        <v>0</v>
      </c>
      <c r="M3866" s="5">
        <f t="shared" ca="1" si="1891"/>
        <v>-1.5992956454094578</v>
      </c>
      <c r="N3866" s="5">
        <f ca="1">VLOOKUP(CONCATENATE($F3866," ",$G3866),AllocFactorMatrix,(N$4+1),FALSE)*$E3870</f>
        <v>-0.91563315947727908</v>
      </c>
      <c r="O3866" s="5">
        <f ca="1">VLOOKUP(CONCATENATE($F3866," ",$G3866),AllocFactorMatrix,(O$4+1),FALSE)*$E3870</f>
        <v>-0.16452022550279741</v>
      </c>
      <c r="P3866" s="5">
        <f ca="1">VLOOKUP(CONCATENATE($F3866," ",$G3866),AllocFactorMatrix,(P$4+1),FALSE)*$E3870</f>
        <v>0</v>
      </c>
      <c r="Q3866" s="5">
        <f ca="1">VLOOKUP(CONCATENATE($F3866," ",$G3866),AllocFactorMatrix,(Q$4+1),FALSE)*$E3870</f>
        <v>0</v>
      </c>
      <c r="R3866" s="5">
        <f t="shared" ca="1" si="1893"/>
        <v>-1.0801533849800764</v>
      </c>
      <c r="S3866" s="5">
        <f ca="1">VLOOKUP(CONCATENATE($F3866," ",$G3866),AllocFactorMatrix,(S$4+1),FALSE)*$E3870</f>
        <v>-4.1401962175634535E-2</v>
      </c>
      <c r="T3866" s="5">
        <f ca="1">VLOOKUP(CONCATENATE($F3866," ",$G3866),AllocFactorMatrix,(T$4+1),FALSE)*$E3870</f>
        <v>-0.57250065317884169</v>
      </c>
      <c r="U3866" s="5">
        <f ca="1">VLOOKUP(CONCATENATE($F3866," ",$G3866),AllocFactorMatrix,(U$4+1),FALSE)*$E3870</f>
        <v>0</v>
      </c>
      <c r="V3866" s="5">
        <f ca="1">VLOOKUP(CONCATENATE($F3866," ",$G3866),AllocFactorMatrix,(V$4+1),FALSE)*$E3870</f>
        <v>0</v>
      </c>
      <c r="W3866" s="5">
        <f t="shared" ca="1" si="1894"/>
        <v>-0.61390261535447621</v>
      </c>
      <c r="X3866" s="5">
        <f ca="1">VLOOKUP(CONCATENATE($F3866," ",$G3866),AllocFactorMatrix,(X$4+1),FALSE)*$E3870</f>
        <v>-0.25105904644453725</v>
      </c>
      <c r="Y3866" s="5">
        <f ca="1">VLOOKUP(CONCATENATE($F3866," ",$G3866),AllocFactorMatrix,(Y$4+1),FALSE)*$E3870</f>
        <v>-5.0391509846807025E-3</v>
      </c>
      <c r="Z3866" s="5">
        <f t="shared" ca="1" si="1892"/>
        <v>-0.25609819742921797</v>
      </c>
      <c r="AA3866" s="5">
        <f ca="1">VLOOKUP(CONCATENATE($F3866," ",$G3866),AllocFactorMatrix,(AA$4+1),FALSE)*$E3870</f>
        <v>-3.308461274167666E-3</v>
      </c>
      <c r="AB3866" s="5">
        <f ca="1">VLOOKUP(CONCATENATE($F3866," ",$G3866),AllocFactorMatrix,(AB$4+1),FALSE)*$E3870</f>
        <v>0</v>
      </c>
      <c r="AC3866" s="5">
        <f ca="1">VLOOKUP(CONCATENATE($F3866," ",$G3866),AllocFactorMatrix,(AC$4+1),FALSE)*$E3870</f>
        <v>0</v>
      </c>
    </row>
    <row r="3867" spans="4:29" hidden="1" outlineLevel="1">
      <c r="E3867" s="48"/>
      <c r="F3867" s="175" t="str">
        <f>F3870</f>
        <v>LABOR_M</v>
      </c>
      <c r="G3867" s="52" t="str">
        <f>$G$12</f>
        <v>DISTSEC</v>
      </c>
      <c r="H3867" s="4">
        <f t="shared" ca="1" si="1870"/>
        <v>-4.0774504937512619</v>
      </c>
      <c r="I3867" s="5">
        <f ca="1">VLOOKUP(CONCATENATE($F3867," ",$G3867),AllocFactorMatrix,(I$4+1),FALSE)*$E3870</f>
        <v>-3.025896741339563</v>
      </c>
      <c r="J3867" s="5">
        <f ca="1">VLOOKUP(CONCATENATE($F3867," ",$G3867),AllocFactorMatrix,(J$4+1),FALSE)*$E3870</f>
        <v>-0.61015597147644007</v>
      </c>
      <c r="K3867" s="5">
        <f ca="1">VLOOKUP(CONCATENATE($F3867," ",$G3867),AllocFactorMatrix,(K$4+1),FALSE)*$E3870</f>
        <v>0</v>
      </c>
      <c r="L3867" s="5">
        <f ca="1">VLOOKUP(CONCATENATE($F3867," ",$G3867),AllocFactorMatrix,(L$4+1),FALSE)*$E3870</f>
        <v>0</v>
      </c>
      <c r="M3867" s="5">
        <f t="shared" ca="1" si="1891"/>
        <v>-0.61015597147644007</v>
      </c>
      <c r="N3867" s="5">
        <f ca="1">VLOOKUP(CONCATENATE($F3867," ",$G3867),AllocFactorMatrix,(N$4+1),FALSE)*$E3870</f>
        <v>-0.30497760297297938</v>
      </c>
      <c r="O3867" s="5">
        <f ca="1">VLOOKUP(CONCATENATE($F3867," ",$G3867),AllocFactorMatrix,(O$4+1),FALSE)*$E3870</f>
        <v>0</v>
      </c>
      <c r="P3867" s="5">
        <f ca="1">VLOOKUP(CONCATENATE($F3867," ",$G3867),AllocFactorMatrix,(P$4+1),FALSE)*$E3870</f>
        <v>0</v>
      </c>
      <c r="Q3867" s="5">
        <f ca="1">VLOOKUP(CONCATENATE($F3867," ",$G3867),AllocFactorMatrix,(Q$4+1),FALSE)*$E3870</f>
        <v>0</v>
      </c>
      <c r="R3867" s="5">
        <f t="shared" ca="1" si="1893"/>
        <v>-0.30497760297297938</v>
      </c>
      <c r="S3867" s="5">
        <f ca="1">VLOOKUP(CONCATENATE($F3867," ",$G3867),AllocFactorMatrix,(S$4+1),FALSE)*$E3870</f>
        <v>-1.139934872337699E-2</v>
      </c>
      <c r="T3867" s="5">
        <f ca="1">VLOOKUP(CONCATENATE($F3867," ",$G3867),AllocFactorMatrix,(T$4+1),FALSE)*$E3870</f>
        <v>0</v>
      </c>
      <c r="U3867" s="5">
        <f ca="1">VLOOKUP(CONCATENATE($F3867," ",$G3867),AllocFactorMatrix,(U$4+1),FALSE)*$E3870</f>
        <v>0</v>
      </c>
      <c r="V3867" s="5">
        <f ca="1">VLOOKUP(CONCATENATE($F3867," ",$G3867),AllocFactorMatrix,(V$4+1),FALSE)*$E3870</f>
        <v>0</v>
      </c>
      <c r="W3867" s="5">
        <f t="shared" ca="1" si="1894"/>
        <v>-1.139934872337699E-2</v>
      </c>
      <c r="X3867" s="5">
        <f ca="1">VLOOKUP(CONCATENATE($F3867," ",$G3867),AllocFactorMatrix,(X$4+1),FALSE)*$E3870</f>
        <v>-8.6149079616528637E-2</v>
      </c>
      <c r="Y3867" s="5">
        <f ca="1">VLOOKUP(CONCATENATE($F3867," ",$G3867),AllocFactorMatrix,(Y$4+1),FALSE)*$E3870</f>
        <v>0</v>
      </c>
      <c r="Z3867" s="5">
        <f t="shared" ca="1" si="1892"/>
        <v>-8.6149079616528637E-2</v>
      </c>
      <c r="AA3867" s="5">
        <f ca="1">VLOOKUP(CONCATENATE($F3867," ",$G3867),AllocFactorMatrix,(AA$4+1),FALSE)*$E3870</f>
        <v>-1.0185898237671746E-3</v>
      </c>
      <c r="AB3867" s="5">
        <f ca="1">VLOOKUP(CONCATENATE($F3867," ",$G3867),AllocFactorMatrix,(AB$4+1),FALSE)*$E3870</f>
        <v>-3.1351899532126457E-2</v>
      </c>
      <c r="AC3867" s="5">
        <f ca="1">VLOOKUP(CONCATENATE($F3867," ",$G3867),AllocFactorMatrix,(AC$4+1),FALSE)*$E3870</f>
        <v>-6.5012602664791834E-3</v>
      </c>
    </row>
    <row r="3868" spans="4:29" hidden="1" outlineLevel="1">
      <c r="E3868" s="48"/>
      <c r="F3868" s="175" t="str">
        <f>F3870</f>
        <v>LABOR_M</v>
      </c>
      <c r="G3868" s="52" t="str">
        <f>$G$13</f>
        <v>ENERGY</v>
      </c>
      <c r="H3868" s="4">
        <f t="shared" ca="1" si="1870"/>
        <v>-11.731039276027873</v>
      </c>
      <c r="I3868" s="5">
        <f ca="1">VLOOKUP(CONCATENATE($F3868," ",$G3868),AllocFactorMatrix,(I$4+1),FALSE)*$E3870</f>
        <v>-4.5901938884389768</v>
      </c>
      <c r="J3868" s="5">
        <f ca="1">VLOOKUP(CONCATENATE($F3868," ",$G3868),AllocFactorMatrix,(J$4+1),FALSE)*$E3870</f>
        <v>-1.3242576188052908</v>
      </c>
      <c r="K3868" s="5">
        <f ca="1">VLOOKUP(CONCATENATE($F3868," ",$G3868),AllocFactorMatrix,(K$4+1),FALSE)*$E3870</f>
        <v>-1.8457324643320696E-2</v>
      </c>
      <c r="L3868" s="5">
        <f ca="1">VLOOKUP(CONCATENATE($F3868," ",$G3868),AllocFactorMatrix,(L$4+1),FALSE)*$E3870</f>
        <v>-2.5803183423441689E-3</v>
      </c>
      <c r="M3868" s="5">
        <f t="shared" ca="1" si="1891"/>
        <v>-1.3452952617909555</v>
      </c>
      <c r="N3868" s="5">
        <f ca="1">VLOOKUP(CONCATENATE($F3868," ",$G3868),AllocFactorMatrix,(N$4+1),FALSE)*$E3870</f>
        <v>-0.8592105446140802</v>
      </c>
      <c r="O3868" s="5">
        <f ca="1">VLOOKUP(CONCATENATE($F3868," ",$G3868),AllocFactorMatrix,(O$4+1),FALSE)*$E3870</f>
        <v>-0.15323071951864692</v>
      </c>
      <c r="P3868" s="5">
        <f ca="1">VLOOKUP(CONCATENATE($F3868," ",$G3868),AllocFactorMatrix,(P$4+1),FALSE)*$E3870</f>
        <v>-3.1203386039066246E-2</v>
      </c>
      <c r="Q3868" s="5">
        <f ca="1">VLOOKUP(CONCATENATE($F3868," ",$G3868),AllocFactorMatrix,(Q$4+1),FALSE)*$E3870</f>
        <v>-1.1785624508610342E-3</v>
      </c>
      <c r="R3868" s="5">
        <f t="shared" ca="1" si="1893"/>
        <v>-1.0448232126226544</v>
      </c>
      <c r="S3868" s="5">
        <f ca="1">VLOOKUP(CONCATENATE($F3868," ",$G3868),AllocFactorMatrix,(S$4+1),FALSE)*$E3870</f>
        <v>-4.4996871840449475E-2</v>
      </c>
      <c r="T3868" s="5">
        <f ca="1">VLOOKUP(CONCATENATE($F3868," ",$G3868),AllocFactorMatrix,(T$4+1),FALSE)*$E3870</f>
        <v>-0.71140909926592455</v>
      </c>
      <c r="U3868" s="5">
        <f ca="1">VLOOKUP(CONCATENATE($F3868," ",$G3868),AllocFactorMatrix,(U$4+1),FALSE)*$E3870</f>
        <v>-3.0596547503154099</v>
      </c>
      <c r="V3868" s="5">
        <f ca="1">VLOOKUP(CONCATENATE($F3868," ",$G3868),AllocFactorMatrix,(V$4+1),FALSE)*$E3870</f>
        <v>-0.57555301583584551</v>
      </c>
      <c r="W3868" s="5">
        <f t="shared" ca="1" si="1894"/>
        <v>-4.3916137372576296</v>
      </c>
      <c r="X3868" s="5">
        <f ca="1">VLOOKUP(CONCATENATE($F3868," ",$G3868),AllocFactorMatrix,(X$4+1),FALSE)*$E3870</f>
        <v>-0.23601661921153266</v>
      </c>
      <c r="Y3868" s="5">
        <f ca="1">VLOOKUP(CONCATENATE($F3868," ",$G3868),AllocFactorMatrix,(Y$4+1),FALSE)*$E3870</f>
        <v>-4.735626384633377E-3</v>
      </c>
      <c r="Z3868" s="5">
        <f t="shared" ca="1" si="1892"/>
        <v>-0.24075224559616604</v>
      </c>
      <c r="AA3868" s="5">
        <f ca="1">VLOOKUP(CONCATENATE($F3868," ",$G3868),AllocFactorMatrix,(AA$4+1),FALSE)*$E3870</f>
        <v>-4.2241990422278363E-3</v>
      </c>
      <c r="AB3868" s="5">
        <f ca="1">VLOOKUP(CONCATENATE($F3868," ",$G3868),AllocFactorMatrix,(AB$4+1),FALSE)*$E3870</f>
        <v>-9.4620611838693358E-2</v>
      </c>
      <c r="AC3868" s="5">
        <f ca="1">VLOOKUP(CONCATENATE($F3868," ",$G3868),AllocFactorMatrix,(AC$4+1),FALSE)*$E3870</f>
        <v>-1.9516119440564542E-2</v>
      </c>
    </row>
    <row r="3869" spans="4:29" hidden="1" outlineLevel="1">
      <c r="E3869" s="48"/>
      <c r="F3869" s="175" t="str">
        <f>F3870</f>
        <v>LABOR_M</v>
      </c>
      <c r="G3869" s="52" t="str">
        <f>$G$14</f>
        <v>CUSTOMER</v>
      </c>
      <c r="H3869" s="4">
        <f t="shared" ca="1" si="1870"/>
        <v>-7.7635910762362776</v>
      </c>
      <c r="I3869" s="5">
        <f ca="1">VLOOKUP(CONCATENATE($F3869," ",$G3869),AllocFactorMatrix,(I$4+1),FALSE)*$E3870</f>
        <v>-5.9945039702391227</v>
      </c>
      <c r="J3869" s="5">
        <f ca="1">VLOOKUP(CONCATENATE($F3869," ",$G3869),AllocFactorMatrix,(J$4+1),FALSE)*$E3870</f>
        <v>-1.2138336914978984</v>
      </c>
      <c r="K3869" s="5">
        <f ca="1">VLOOKUP(CONCATENATE($F3869," ",$G3869),AllocFactorMatrix,(K$4+1),FALSE)*$E3870</f>
        <v>-3.1025809454041351E-2</v>
      </c>
      <c r="L3869" s="5">
        <f ca="1">VLOOKUP(CONCATENATE($F3869," ",$G3869),AllocFactorMatrix,(L$4+1),FALSE)*$E3870</f>
        <v>-5.0023268396720095E-3</v>
      </c>
      <c r="M3869" s="5">
        <f t="shared" ca="1" si="1891"/>
        <v>-1.2498618277916118</v>
      </c>
      <c r="N3869" s="5">
        <f ca="1">VLOOKUP(CONCATENATE($F3869," ",$G3869),AllocFactorMatrix,(N$4+1),FALSE)*$E3870</f>
        <v>-4.9778847976624567E-2</v>
      </c>
      <c r="O3869" s="5">
        <f ca="1">VLOOKUP(CONCATENATE($F3869," ",$G3869),AllocFactorMatrix,(O$4+1),FALSE)*$E3870</f>
        <v>-1.2022584486310623E-2</v>
      </c>
      <c r="P3869" s="5">
        <f ca="1">VLOOKUP(CONCATENATE($F3869," ",$G3869),AllocFactorMatrix,(P$4+1),FALSE)*$E3870</f>
        <v>-1.223853404552035E-2</v>
      </c>
      <c r="Q3869" s="5">
        <f ca="1">VLOOKUP(CONCATENATE($F3869," ",$G3869),AllocFactorMatrix,(Q$4+1),FALSE)*$E3870</f>
        <v>-1.5117451698297313E-3</v>
      </c>
      <c r="R3869" s="5">
        <f t="shared" ca="1" si="1893"/>
        <v>-7.5551711678285269E-2</v>
      </c>
      <c r="S3869" s="5">
        <f ca="1">VLOOKUP(CONCATENATE($F3869," ",$G3869),AllocFactorMatrix,(S$4+1),FALSE)*$E3870</f>
        <v>-3.783228033311342E-4</v>
      </c>
      <c r="T3869" s="5">
        <f ca="1">VLOOKUP(CONCATENATE($F3869," ",$G3869),AllocFactorMatrix,(T$4+1),FALSE)*$E3870</f>
        <v>-8.740479966286083E-3</v>
      </c>
      <c r="U3869" s="5">
        <f ca="1">VLOOKUP(CONCATENATE($F3869," ",$G3869),AllocFactorMatrix,(U$4+1),FALSE)*$E3870</f>
        <v>-2.0558442690251245E-2</v>
      </c>
      <c r="V3869" s="5">
        <f ca="1">VLOOKUP(CONCATENATE($F3869," ",$G3869),AllocFactorMatrix,(V$4+1),FALSE)*$E3870</f>
        <v>-6.0537112066107414E-3</v>
      </c>
      <c r="W3869" s="5">
        <f t="shared" ca="1" si="1894"/>
        <v>-3.5730956666479199E-2</v>
      </c>
      <c r="X3869" s="5">
        <f ca="1">VLOOKUP(CONCATENATE($F3869," ",$G3869),AllocFactorMatrix,(X$4+1),FALSE)*$E3870</f>
        <v>-1.1030097027030228E-2</v>
      </c>
      <c r="Y3869" s="5">
        <f ca="1">VLOOKUP(CONCATENATE($F3869," ",$G3869),AllocFactorMatrix,(Y$4+1),FALSE)*$E3870</f>
        <v>-1.6477015136597158E-4</v>
      </c>
      <c r="Z3869" s="5">
        <f t="shared" ca="1" si="1892"/>
        <v>-1.11948671783962E-2</v>
      </c>
      <c r="AA3869" s="5">
        <f ca="1">VLOOKUP(CONCATENATE($F3869," ",$G3869),AllocFactorMatrix,(AA$4+1),FALSE)*$E3870</f>
        <v>-8.9793806714051183E-4</v>
      </c>
      <c r="AB3869" s="5">
        <f ca="1">VLOOKUP(CONCATENATE($F3869," ",$G3869),AllocFactorMatrix,(AB$4+1),FALSE)*$E3870</f>
        <v>-0.32626170968221674</v>
      </c>
      <c r="AC3869" s="5">
        <f ca="1">VLOOKUP(CONCATENATE($F3869," ",$G3869),AllocFactorMatrix,(AC$4+1),FALSE)*$E3870</f>
        <v>-6.9588094933024494E-2</v>
      </c>
    </row>
    <row r="3870" spans="4:29" collapsed="1">
      <c r="D3870" s="52" t="s">
        <v>298</v>
      </c>
      <c r="E3870" s="58">
        <v>-69</v>
      </c>
      <c r="F3870" s="93" t="s">
        <v>69</v>
      </c>
      <c r="G3870" s="52" t="str">
        <f>$G$15</f>
        <v>TOTAL</v>
      </c>
      <c r="H3870" s="4">
        <f t="shared" ca="1" si="1870"/>
        <v>-69.000000000000043</v>
      </c>
      <c r="I3870" s="5">
        <f ca="1">VLOOKUP(CONCATENATE($F3870," ",$G3870),AllocFactorMatrix,(I$4+1),FALSE)*$E3870</f>
        <v>-38.418981463814937</v>
      </c>
      <c r="J3870" s="5">
        <f ca="1">VLOOKUP(CONCATENATE($F3870," ",$G3870),AllocFactorMatrix,(J$4+1),FALSE)*$E3870</f>
        <v>-8.9400007748458048</v>
      </c>
      <c r="K3870" s="5">
        <f ca="1">VLOOKUP(CONCATENATE($F3870," ",$G3870),AllocFactorMatrix,(K$4+1),FALSE)*$E3870</f>
        <v>-0.1301219647905251</v>
      </c>
      <c r="L3870" s="5">
        <f ca="1">VLOOKUP(CONCATENATE($F3870," ",$G3870),AllocFactorMatrix,(L$4+1),FALSE)*$E3870</f>
        <v>-1.5833154632287173E-2</v>
      </c>
      <c r="M3870" s="5">
        <f t="shared" ca="1" si="1891"/>
        <v>-9.0859558942686167</v>
      </c>
      <c r="N3870" s="5">
        <f ca="1">VLOOKUP(CONCATENATE($F3870," ",$G3870),AllocFactorMatrix,(N$4+1),FALSE)*$E3870</f>
        <v>-4.6354906271154777</v>
      </c>
      <c r="O3870" s="5">
        <f ca="1">VLOOKUP(CONCATENATE($F3870," ",$G3870),AllocFactorMatrix,(O$4+1),FALSE)*$E3870</f>
        <v>-0.77885192029473327</v>
      </c>
      <c r="P3870" s="5">
        <f ca="1">VLOOKUP(CONCATENATE($F3870," ",$G3870),AllocFactorMatrix,(P$4+1),FALSE)*$E3870</f>
        <v>-0.13544612047618881</v>
      </c>
      <c r="Q3870" s="5">
        <f ca="1">VLOOKUP(CONCATENATE($F3870," ",$G3870),AllocFactorMatrix,(Q$4+1),FALSE)*$E3870</f>
        <v>-6.0279019451849819E-3</v>
      </c>
      <c r="R3870" s="5">
        <f t="shared" ca="1" si="1893"/>
        <v>-5.5558165698315847</v>
      </c>
      <c r="S3870" s="5">
        <f ca="1">VLOOKUP(CONCATENATE($F3870," ",$G3870),AllocFactorMatrix,(S$4+1),FALSE)*$E3870</f>
        <v>-0.21664928241515899</v>
      </c>
      <c r="T3870" s="5">
        <f ca="1">VLOOKUP(CONCATENATE($F3870," ",$G3870),AllocFactorMatrix,(T$4+1),FALSE)*$E3870</f>
        <v>-2.8941862327563377</v>
      </c>
      <c r="U3870" s="5">
        <f ca="1">VLOOKUP(CONCATENATE($F3870," ",$G3870),AllocFactorMatrix,(U$4+1),FALSE)*$E3870</f>
        <v>-9.2664610370240954</v>
      </c>
      <c r="V3870" s="5">
        <f ca="1">VLOOKUP(CONCATENATE($F3870," ",$G3870),AllocFactorMatrix,(V$4+1),FALSE)*$E3870</f>
        <v>-1.6530317190250867</v>
      </c>
      <c r="W3870" s="5">
        <f t="shared" ca="1" si="1894"/>
        <v>-14.030328271220679</v>
      </c>
      <c r="X3870" s="5">
        <f ca="1">VLOOKUP(CONCATENATE($F3870," ",$G3870),AllocFactorMatrix,(X$4+1),FALSE)*$E3870</f>
        <v>-1.2719909695945775</v>
      </c>
      <c r="Y3870" s="5">
        <f ca="1">VLOOKUP(CONCATENATE($F3870," ",$G3870),AllocFactorMatrix,(Y$4+1),FALSE)*$E3870</f>
        <v>-2.3677935052380462E-2</v>
      </c>
      <c r="Z3870" s="5">
        <f t="shared" ca="1" si="1892"/>
        <v>-1.2956689046469578</v>
      </c>
      <c r="AA3870" s="5">
        <f ca="1">VLOOKUP(CONCATENATE($F3870," ",$G3870),AllocFactorMatrix,(AA$4+1),FALSE)*$E3870</f>
        <v>-1.8524053828290178E-2</v>
      </c>
      <c r="AB3870" s="5">
        <f ca="1">VLOOKUP(CONCATENATE($F3870," ",$G3870),AllocFactorMatrix,(AB$4+1),FALSE)*$E3870</f>
        <v>-0.49113765656042724</v>
      </c>
      <c r="AC3870" s="5">
        <f ca="1">VLOOKUP(CONCATENATE($F3870," ",$G3870),AllocFactorMatrix,(AC$4+1),FALSE)*$E3870</f>
        <v>-0.10358718582851194</v>
      </c>
    </row>
    <row r="3871" spans="4:29" hidden="1" outlineLevel="1">
      <c r="E3871" s="48"/>
      <c r="F3871" s="175" t="str">
        <f>F3878</f>
        <v>LABOR_M</v>
      </c>
      <c r="G3871" s="52" t="str">
        <f>$G$8</f>
        <v>PRODUCTION</v>
      </c>
      <c r="H3871" s="4">
        <f t="shared" ca="1" si="1870"/>
        <v>-317826.06413314631</v>
      </c>
      <c r="I3871" s="5">
        <f ca="1">VLOOKUP(CONCATENATE($F3871," ",$G3871),AllocFactorMatrix,(I$4+1),FALSE)*$E3878</f>
        <v>-163485.27145670887</v>
      </c>
      <c r="J3871" s="5">
        <f ca="1">VLOOKUP(CONCATENATE($F3871," ",$G3871),AllocFactorMatrix,(J$4+1),FALSE)*$E3878</f>
        <v>-38124.790438520911</v>
      </c>
      <c r="K3871" s="5">
        <f ca="1">VLOOKUP(CONCATENATE($F3871," ",$G3871),AllocFactorMatrix,(K$4+1),FALSE)*$E3878</f>
        <v>-530.08555099211242</v>
      </c>
      <c r="L3871" s="5">
        <f ca="1">VLOOKUP(CONCATENATE($F3871," ",$G3871),AllocFactorMatrix,(L$4+1),FALSE)*$E3878</f>
        <v>-73.826979867474478</v>
      </c>
      <c r="M3871" s="5">
        <f t="shared" ca="1" si="1891"/>
        <v>-38728.702969380494</v>
      </c>
      <c r="N3871" s="5">
        <f ca="1">VLOOKUP(CONCATENATE($F3871," ",$G3871),AllocFactorMatrix,(N$4+1),FALSE)*$E3878</f>
        <v>-22692.187783724039</v>
      </c>
      <c r="O3871" s="5">
        <f ca="1">VLOOKUP(CONCATENATE($F3871," ",$G3871),AllocFactorMatrix,(O$4+1),FALSE)*$E3878</f>
        <v>-4066.2491052229593</v>
      </c>
      <c r="P3871" s="5">
        <f ca="1">VLOOKUP(CONCATENATE($F3871," ",$G3871),AllocFactorMatrix,(P$4+1),FALSE)*$E3878</f>
        <v>-824.59382321913938</v>
      </c>
      <c r="Q3871" s="5">
        <f ca="1">VLOOKUP(CONCATENATE($F3871," ",$G3871),AllocFactorMatrix,(Q$4+1),FALSE)*$E3878</f>
        <v>-31.313577537303694</v>
      </c>
      <c r="R3871" s="5">
        <f ca="1">SUBTOTAL(9,N3871:Q3871)</f>
        <v>-27614.344289703444</v>
      </c>
      <c r="S3871" s="5">
        <f ca="1">VLOOKUP(CONCATENATE($F3871," ",$G3871),AllocFactorMatrix,(S$4+1),FALSE)*$E3878</f>
        <v>-1074.6378580266914</v>
      </c>
      <c r="T3871" s="5">
        <f ca="1">VLOOKUP(CONCATENATE($F3871," ",$G3871),AllocFactorMatrix,(T$4+1),FALSE)*$E3878</f>
        <v>-14508.231632571946</v>
      </c>
      <c r="U3871" s="5">
        <f ca="1">VLOOKUP(CONCATENATE($F3871," ",$G3871),AllocFactorMatrix,(U$4+1),FALSE)*$E3878</f>
        <v>-55488.161957547112</v>
      </c>
      <c r="V3871" s="5">
        <f ca="1">VLOOKUP(CONCATENATE($F3871," ",$G3871),AllocFactorMatrix,(V$4+1),FALSE)*$E3878</f>
        <v>-10052.195174120608</v>
      </c>
      <c r="W3871" s="5">
        <f ca="1">SUBTOTAL(9,S3871:V3871)</f>
        <v>-81123.22662226636</v>
      </c>
      <c r="X3871" s="5">
        <f ca="1">VLOOKUP(CONCATENATE($F3871," ",$G3871),AllocFactorMatrix,(X$4+1),FALSE)*$E3878</f>
        <v>-6228.0891049365191</v>
      </c>
      <c r="Y3871" s="5">
        <f ca="1">VLOOKUP(CONCATENATE($F3871," ",$G3871),AllocFactorMatrix,(Y$4+1),FALSE)*$E3878</f>
        <v>-124.39091380930238</v>
      </c>
      <c r="Z3871" s="5">
        <f t="shared" ca="1" si="1892"/>
        <v>-6352.4800187458213</v>
      </c>
      <c r="AA3871" s="5">
        <f ca="1">VLOOKUP(CONCATENATE($F3871," ",$G3871),AllocFactorMatrix,(AA$4+1),FALSE)*$E3878</f>
        <v>-82.158571118726599</v>
      </c>
      <c r="AB3871" s="5">
        <f ca="1">VLOOKUP(CONCATENATE($F3871," ",$G3871),AllocFactorMatrix,(AB$4+1),FALSE)*$E3878</f>
        <v>-364.99515093488202</v>
      </c>
      <c r="AC3871" s="5">
        <f ca="1">VLOOKUP(CONCATENATE($F3871," ",$G3871),AllocFactorMatrix,(AC$4+1),FALSE)*$E3878</f>
        <v>-74.885054287588446</v>
      </c>
    </row>
    <row r="3872" spans="4:29" hidden="1" outlineLevel="1">
      <c r="E3872" s="48"/>
      <c r="F3872" s="175" t="str">
        <f>F3878</f>
        <v>LABOR_M</v>
      </c>
      <c r="G3872" s="52" t="str">
        <f>$G$9</f>
        <v>BULKTRAN</v>
      </c>
      <c r="H3872" s="4">
        <f t="shared" ca="1" si="1870"/>
        <v>-49265.553929310874</v>
      </c>
      <c r="I3872" s="5">
        <f ca="1">VLOOKUP(CONCATENATE($F3872," ",$G3872),AllocFactorMatrix,(I$4+1),FALSE)*$E3878</f>
        <v>-25341.51023631711</v>
      </c>
      <c r="J3872" s="5">
        <f ca="1">VLOOKUP(CONCATENATE($F3872," ",$G3872),AllocFactorMatrix,(J$4+1),FALSE)*$E3878</f>
        <v>-5909.6440832045237</v>
      </c>
      <c r="K3872" s="5">
        <f ca="1">VLOOKUP(CONCATENATE($F3872," ",$G3872),AllocFactorMatrix,(K$4+1),FALSE)*$E3878</f>
        <v>-82.167453354643897</v>
      </c>
      <c r="L3872" s="5">
        <f ca="1">VLOOKUP(CONCATENATE($F3872," ",$G3872),AllocFactorMatrix,(L$4+1),FALSE)*$E3878</f>
        <v>-11.443765847270212</v>
      </c>
      <c r="M3872" s="5">
        <f t="shared" ca="1" si="1891"/>
        <v>-6003.2553024064373</v>
      </c>
      <c r="N3872" s="5">
        <f ca="1">VLOOKUP(CONCATENATE($F3872," ",$G3872),AllocFactorMatrix,(N$4+1),FALSE)*$E3878</f>
        <v>-3517.4686005763297</v>
      </c>
      <c r="O3872" s="5">
        <f ca="1">VLOOKUP(CONCATENATE($F3872," ",$G3872),AllocFactorMatrix,(O$4+1),FALSE)*$E3878</f>
        <v>-630.30077514175105</v>
      </c>
      <c r="P3872" s="5">
        <f ca="1">VLOOKUP(CONCATENATE($F3872," ",$G3872),AllocFactorMatrix,(P$4+1),FALSE)*$E3878</f>
        <v>-127.81856509590938</v>
      </c>
      <c r="Q3872" s="5">
        <f ca="1">VLOOKUP(CONCATENATE($F3872," ",$G3872),AllocFactorMatrix,(Q$4+1),FALSE)*$E3878</f>
        <v>-4.8538522071538415</v>
      </c>
      <c r="R3872" s="5">
        <f t="shared" ref="R3872:R3878" ca="1" si="1895">SUBTOTAL(9,N3872:Q3872)</f>
        <v>-4280.4417930211439</v>
      </c>
      <c r="S3872" s="5">
        <f ca="1">VLOOKUP(CONCATENATE($F3872," ",$G3872),AllocFactorMatrix,(S$4+1),FALSE)*$E3878</f>
        <v>-166.57736832720482</v>
      </c>
      <c r="T3872" s="5">
        <f ca="1">VLOOKUP(CONCATENATE($F3872," ",$G3872),AllocFactorMatrix,(T$4+1),FALSE)*$E3878</f>
        <v>-2248.8906624535816</v>
      </c>
      <c r="U3872" s="5">
        <f ca="1">VLOOKUP(CONCATENATE($F3872," ",$G3872),AllocFactorMatrix,(U$4+1),FALSE)*$E3878</f>
        <v>-8601.1040120758371</v>
      </c>
      <c r="V3872" s="5">
        <f ca="1">VLOOKUP(CONCATENATE($F3872," ",$G3872),AllocFactorMatrix,(V$4+1),FALSE)*$E3878</f>
        <v>-1558.1697643624743</v>
      </c>
      <c r="W3872" s="5">
        <f t="shared" ref="W3872:W3878" ca="1" si="1896">SUBTOTAL(9,S3872:V3872)</f>
        <v>-12574.741807219098</v>
      </c>
      <c r="X3872" s="5">
        <f ca="1">VLOOKUP(CONCATENATE($F3872," ",$G3872),AllocFactorMatrix,(X$4+1),FALSE)*$E3878</f>
        <v>-965.40307514635867</v>
      </c>
      <c r="Y3872" s="5">
        <f ca="1">VLOOKUP(CONCATENATE($F3872," ",$G3872),AllocFactorMatrix,(Y$4+1),FALSE)*$E3878</f>
        <v>-19.281575566505996</v>
      </c>
      <c r="Z3872" s="5">
        <f t="shared" ca="1" si="1892"/>
        <v>-984.68465071286471</v>
      </c>
      <c r="AA3872" s="5">
        <f ca="1">VLOOKUP(CONCATENATE($F3872," ",$G3872),AllocFactorMatrix,(AA$4+1),FALSE)*$E3878</f>
        <v>-12.735228393694909</v>
      </c>
      <c r="AB3872" s="5">
        <f ca="1">VLOOKUP(CONCATENATE($F3872," ",$G3872),AllocFactorMatrix,(AB$4+1),FALSE)*$E3878</f>
        <v>-56.57713548875693</v>
      </c>
      <c r="AC3872" s="5">
        <f ca="1">VLOOKUP(CONCATENATE($F3872," ",$G3872),AllocFactorMatrix,(AC$4+1),FALSE)*$E3878</f>
        <v>-11.607775751704947</v>
      </c>
    </row>
    <row r="3873" spans="1:29" hidden="1" outlineLevel="1">
      <c r="E3873" s="48"/>
      <c r="F3873" s="175" t="str">
        <f>F3878</f>
        <v>LABOR_M</v>
      </c>
      <c r="G3873" s="52" t="str">
        <f>$G$10</f>
        <v>SUBTRAN</v>
      </c>
      <c r="H3873" s="4">
        <f t="shared" ca="1" si="1870"/>
        <v>-13653.416606207475</v>
      </c>
      <c r="I3873" s="5">
        <f ca="1">VLOOKUP(CONCATENATE($F3873," ",$G3873),AllocFactorMatrix,(I$4+1),FALSE)*$E3878</f>
        <v>-6976.2591078471551</v>
      </c>
      <c r="J3873" s="5">
        <f ca="1">VLOOKUP(CONCATENATE($F3873," ",$G3873),AllocFactorMatrix,(J$4+1),FALSE)*$E3878</f>
        <v>-1635.3529858225374</v>
      </c>
      <c r="K3873" s="5">
        <f ca="1">VLOOKUP(CONCATENATE($F3873," ",$G3873),AllocFactorMatrix,(K$4+1),FALSE)*$E3878</f>
        <v>-22.845247076115538</v>
      </c>
      <c r="L3873" s="5">
        <f ca="1">VLOOKUP(CONCATENATE($F3873," ",$G3873),AllocFactorMatrix,(L$4+1),FALSE)*$E3878</f>
        <v>-4.134883576010731</v>
      </c>
      <c r="M3873" s="5">
        <f t="shared" ca="1" si="1891"/>
        <v>-1662.3331164746637</v>
      </c>
      <c r="N3873" s="5">
        <f ca="1">VLOOKUP(CONCATENATE($F3873," ",$G3873),AllocFactorMatrix,(N$4+1),FALSE)*$E3878</f>
        <v>-945.1170196827527</v>
      </c>
      <c r="O3873" s="5">
        <f ca="1">VLOOKUP(CONCATENATE($F3873," ",$G3873),AllocFactorMatrix,(O$4+1),FALSE)*$E3878</f>
        <v>-169.83278014734304</v>
      </c>
      <c r="P3873" s="5">
        <f ca="1">VLOOKUP(CONCATENATE($F3873," ",$G3873),AllocFactorMatrix,(P$4+1),FALSE)*$E3878</f>
        <v>-44.579795377776037</v>
      </c>
      <c r="Q3873" s="5">
        <f ca="1">VLOOKUP(CONCATENATE($F3873," ",$G3873),AllocFactorMatrix,(Q$4+1),FALSE)*$E3878</f>
        <v>0</v>
      </c>
      <c r="R3873" s="5">
        <f t="shared" ca="1" si="1895"/>
        <v>-1159.5295952078718</v>
      </c>
      <c r="S3873" s="5">
        <f ca="1">VLOOKUP(CONCATENATE($F3873," ",$G3873),AllocFactorMatrix,(S$4+1),FALSE)*$E3878</f>
        <v>-42.600425750994191</v>
      </c>
      <c r="T3873" s="5">
        <f ca="1">VLOOKUP(CONCATENATE($F3873," ",$G3873),AllocFactorMatrix,(T$4+1),FALSE)*$E3878</f>
        <v>-597.72528204944672</v>
      </c>
      <c r="U3873" s="5">
        <f ca="1">VLOOKUP(CONCATENATE($F3873," ",$G3873),AllocFactorMatrix,(U$4+1),FALSE)*$E3878</f>
        <v>-2947.2467180730541</v>
      </c>
      <c r="V3873" s="5">
        <f ca="1">VLOOKUP(CONCATENATE($F3873," ",$G3873),AllocFactorMatrix,(V$4+1),FALSE)*$E3878</f>
        <v>0</v>
      </c>
      <c r="W3873" s="5">
        <f t="shared" ca="1" si="1896"/>
        <v>-3587.5724258734949</v>
      </c>
      <c r="X3873" s="5">
        <f ca="1">VLOOKUP(CONCATENATE($F3873," ",$G3873),AllocFactorMatrix,(X$4+1),FALSE)*$E3878</f>
        <v>-259.07564223170311</v>
      </c>
      <c r="Y3873" s="5">
        <f ca="1">VLOOKUP(CONCATENATE($F3873," ",$G3873),AllocFactorMatrix,(Y$4+1),FALSE)*$E3878</f>
        <v>-5.2018547014048986</v>
      </c>
      <c r="Z3873" s="5">
        <f t="shared" ca="1" si="1892"/>
        <v>-264.27749693310801</v>
      </c>
      <c r="AA3873" s="5">
        <f ca="1">VLOOKUP(CONCATENATE($F3873," ",$G3873),AllocFactorMatrix,(AA$4+1),FALSE)*$E3878</f>
        <v>-3.4448638711753561</v>
      </c>
      <c r="AB3873" s="5">
        <f ca="1">VLOOKUP(CONCATENATE($F3873," ",$G3873),AllocFactorMatrix,(AB$4+1),FALSE)*$E3878</f>
        <v>0</v>
      </c>
      <c r="AC3873" s="5">
        <f ca="1">VLOOKUP(CONCATENATE($F3873," ",$G3873),AllocFactorMatrix,(AC$4+1),FALSE)*$E3878</f>
        <v>0</v>
      </c>
    </row>
    <row r="3874" spans="1:29" hidden="1" outlineLevel="1">
      <c r="E3874" s="48"/>
      <c r="F3874" s="175" t="str">
        <f>F3878</f>
        <v>LABOR_M</v>
      </c>
      <c r="G3874" s="52" t="str">
        <f>$G$11</f>
        <v>DISTPRI</v>
      </c>
      <c r="H3874" s="4">
        <f t="shared" ca="1" si="1870"/>
        <v>-111529.01505055034</v>
      </c>
      <c r="I3874" s="5">
        <f ca="1">VLOOKUP(CONCATENATE($F3874," ",$G3874),AllocFactorMatrix,(I$4+1),FALSE)*$E3878</f>
        <v>-73029.987343037836</v>
      </c>
      <c r="J3874" s="5">
        <f ca="1">VLOOKUP(CONCATENATE($F3874," ",$G3874),AllocFactorMatrix,(J$4+1),FALSE)*$E3878</f>
        <v>-17091.835743184045</v>
      </c>
      <c r="K3874" s="5">
        <f ca="1">VLOOKUP(CONCATENATE($F3874," ",$G3874),AllocFactorMatrix,(K$4+1),FALSE)*$E3878</f>
        <v>-238.73450361459106</v>
      </c>
      <c r="L3874" s="5">
        <f ca="1">VLOOKUP(CONCATENATE($F3874," ",$G3874),AllocFactorMatrix,(L$4+1),FALSE)*$E3878</f>
        <v>0</v>
      </c>
      <c r="M3874" s="5">
        <f t="shared" ca="1" si="1891"/>
        <v>-17330.570246798638</v>
      </c>
      <c r="N3874" s="5">
        <f ca="1">VLOOKUP(CONCATENATE($F3874," ",$G3874),AllocFactorMatrix,(N$4+1),FALSE)*$E3878</f>
        <v>-9922.1459372863246</v>
      </c>
      <c r="O3874" s="5">
        <f ca="1">VLOOKUP(CONCATENATE($F3874," ",$G3874),AllocFactorMatrix,(O$4+1),FALSE)*$E3878</f>
        <v>-1782.8031566767629</v>
      </c>
      <c r="P3874" s="5">
        <f ca="1">VLOOKUP(CONCATENATE($F3874," ",$G3874),AllocFactorMatrix,(P$4+1),FALSE)*$E3878</f>
        <v>0</v>
      </c>
      <c r="Q3874" s="5">
        <f ca="1">VLOOKUP(CONCATENATE($F3874," ",$G3874),AllocFactorMatrix,(Q$4+1),FALSE)*$E3878</f>
        <v>0</v>
      </c>
      <c r="R3874" s="5">
        <f t="shared" ca="1" si="1895"/>
        <v>-11704.949093963087</v>
      </c>
      <c r="S3874" s="5">
        <f ca="1">VLOOKUP(CONCATENATE($F3874," ",$G3874),AllocFactorMatrix,(S$4+1),FALSE)*$E3878</f>
        <v>-448.6472628745463</v>
      </c>
      <c r="T3874" s="5">
        <f ca="1">VLOOKUP(CONCATENATE($F3874," ",$G3874),AllocFactorMatrix,(T$4+1),FALSE)*$E3878</f>
        <v>-6203.8328027297348</v>
      </c>
      <c r="U3874" s="5">
        <f ca="1">VLOOKUP(CONCATENATE($F3874," ",$G3874),AllocFactorMatrix,(U$4+1),FALSE)*$E3878</f>
        <v>0</v>
      </c>
      <c r="V3874" s="5">
        <f ca="1">VLOOKUP(CONCATENATE($F3874," ",$G3874),AllocFactorMatrix,(V$4+1),FALSE)*$E3878</f>
        <v>0</v>
      </c>
      <c r="W3874" s="5">
        <f t="shared" ca="1" si="1896"/>
        <v>-6652.4800656042808</v>
      </c>
      <c r="X3874" s="5">
        <f ca="1">VLOOKUP(CONCATENATE($F3874," ",$G3874),AllocFactorMatrix,(X$4+1),FALSE)*$E3878</f>
        <v>-2720.5704292325358</v>
      </c>
      <c r="Y3874" s="5">
        <f ca="1">VLOOKUP(CONCATENATE($F3874," ",$G3874),AllocFactorMatrix,(Y$4+1),FALSE)*$E3878</f>
        <v>-54.606138880516056</v>
      </c>
      <c r="Z3874" s="5">
        <f t="shared" ca="1" si="1892"/>
        <v>-2775.1765681130519</v>
      </c>
      <c r="AA3874" s="5">
        <f ca="1">VLOOKUP(CONCATENATE($F3874," ",$G3874),AllocFactorMatrix,(AA$4+1),FALSE)*$E3878</f>
        <v>-35.851733033447907</v>
      </c>
      <c r="AB3874" s="5">
        <f ca="1">VLOOKUP(CONCATENATE($F3874," ",$G3874),AllocFactorMatrix,(AB$4+1),FALSE)*$E3878</f>
        <v>0</v>
      </c>
      <c r="AC3874" s="5">
        <f ca="1">VLOOKUP(CONCATENATE($F3874," ",$G3874),AllocFactorMatrix,(AC$4+1),FALSE)*$E3878</f>
        <v>0</v>
      </c>
    </row>
    <row r="3875" spans="1:29" hidden="1" outlineLevel="1">
      <c r="E3875" s="48"/>
      <c r="F3875" s="175" t="str">
        <f>F3878</f>
        <v>LABOR_M</v>
      </c>
      <c r="G3875" s="52" t="str">
        <f>$G$12</f>
        <v>DISTSEC</v>
      </c>
      <c r="H3875" s="4">
        <f t="shared" ca="1" si="1870"/>
        <v>-44184.789980909511</v>
      </c>
      <c r="I3875" s="5">
        <f ca="1">VLOOKUP(CONCATENATE($F3875," ",$G3875),AllocFactorMatrix,(I$4+1),FALSE)*$E3878</f>
        <v>-32789.757282130508</v>
      </c>
      <c r="J3875" s="5">
        <f ca="1">VLOOKUP(CONCATENATE($F3875," ",$G3875),AllocFactorMatrix,(J$4+1),FALSE)*$E3878</f>
        <v>-6611.8800207630293</v>
      </c>
      <c r="K3875" s="5">
        <f ca="1">VLOOKUP(CONCATENATE($F3875," ",$G3875),AllocFactorMatrix,(K$4+1),FALSE)*$E3878</f>
        <v>0</v>
      </c>
      <c r="L3875" s="5">
        <f ca="1">VLOOKUP(CONCATENATE($F3875," ",$G3875),AllocFactorMatrix,(L$4+1),FALSE)*$E3878</f>
        <v>0</v>
      </c>
      <c r="M3875" s="5">
        <f t="shared" ca="1" si="1891"/>
        <v>-6611.8800207630293</v>
      </c>
      <c r="N3875" s="5">
        <f ca="1">VLOOKUP(CONCATENATE($F3875," ",$G3875),AllocFactorMatrix,(N$4+1),FALSE)*$E3878</f>
        <v>-3304.8522249119769</v>
      </c>
      <c r="O3875" s="5">
        <f ca="1">VLOOKUP(CONCATENATE($F3875," ",$G3875),AllocFactorMatrix,(O$4+1),FALSE)*$E3878</f>
        <v>0</v>
      </c>
      <c r="P3875" s="5">
        <f ca="1">VLOOKUP(CONCATENATE($F3875," ",$G3875),AllocFactorMatrix,(P$4+1),FALSE)*$E3878</f>
        <v>0</v>
      </c>
      <c r="Q3875" s="5">
        <f ca="1">VLOOKUP(CONCATENATE($F3875," ",$G3875),AllocFactorMatrix,(Q$4+1),FALSE)*$E3878</f>
        <v>0</v>
      </c>
      <c r="R3875" s="5">
        <f t="shared" ca="1" si="1895"/>
        <v>-3304.8522249119769</v>
      </c>
      <c r="S3875" s="5">
        <f ca="1">VLOOKUP(CONCATENATE($F3875," ",$G3875),AllocFactorMatrix,(S$4+1),FALSE)*$E3878</f>
        <v>-123.5276381732784</v>
      </c>
      <c r="T3875" s="5">
        <f ca="1">VLOOKUP(CONCATENATE($F3875," ",$G3875),AllocFactorMatrix,(T$4+1),FALSE)*$E3878</f>
        <v>0</v>
      </c>
      <c r="U3875" s="5">
        <f ca="1">VLOOKUP(CONCATENATE($F3875," ",$G3875),AllocFactorMatrix,(U$4+1),FALSE)*$E3878</f>
        <v>0</v>
      </c>
      <c r="V3875" s="5">
        <f ca="1">VLOOKUP(CONCATENATE($F3875," ",$G3875),AllocFactorMatrix,(V$4+1),FALSE)*$E3878</f>
        <v>0</v>
      </c>
      <c r="W3875" s="5">
        <f t="shared" ca="1" si="1896"/>
        <v>-123.5276381732784</v>
      </c>
      <c r="X3875" s="5">
        <f ca="1">VLOOKUP(CONCATENATE($F3875," ",$G3875),AllocFactorMatrix,(X$4+1),FALSE)*$E3878</f>
        <v>-933.54388869673369</v>
      </c>
      <c r="Y3875" s="5">
        <f ca="1">VLOOKUP(CONCATENATE($F3875," ",$G3875),AllocFactorMatrix,(Y$4+1),FALSE)*$E3878</f>
        <v>0</v>
      </c>
      <c r="Z3875" s="5">
        <f t="shared" ca="1" si="1892"/>
        <v>-933.54388869673369</v>
      </c>
      <c r="AA3875" s="5">
        <f ca="1">VLOOKUP(CONCATENATE($F3875," ",$G3875),AllocFactorMatrix,(AA$4+1),FALSE)*$E3878</f>
        <v>-11.037823146796438</v>
      </c>
      <c r="AB3875" s="5">
        <f ca="1">VLOOKUP(CONCATENATE($F3875," ",$G3875),AllocFactorMatrix,(AB$4+1),FALSE)*$E3878</f>
        <v>-339.74099708936626</v>
      </c>
      <c r="AC3875" s="5">
        <f ca="1">VLOOKUP(CONCATENATE($F3875," ",$G3875),AllocFactorMatrix,(AC$4+1),FALSE)*$E3878</f>
        <v>-70.450105997813765</v>
      </c>
    </row>
    <row r="3876" spans="1:29" hidden="1" outlineLevel="1">
      <c r="E3876" s="48"/>
      <c r="F3876" s="175" t="str">
        <f>F3878</f>
        <v>LABOR_M</v>
      </c>
      <c r="G3876" s="52" t="str">
        <f>$G$13</f>
        <v>ENERGY</v>
      </c>
      <c r="H3876" s="4">
        <f t="shared" ca="1" si="1870"/>
        <v>-127121.96198664926</v>
      </c>
      <c r="I3876" s="5">
        <f ca="1">VLOOKUP(CONCATENATE($F3876," ",$G3876),AllocFactorMatrix,(I$4+1),FALSE)*$E3878</f>
        <v>-49741.070613401556</v>
      </c>
      <c r="J3876" s="5">
        <f ca="1">VLOOKUP(CONCATENATE($F3876," ",$G3876),AllocFactorMatrix,(J$4+1),FALSE)*$E3878</f>
        <v>-14350.154552998609</v>
      </c>
      <c r="K3876" s="5">
        <f ca="1">VLOOKUP(CONCATENATE($F3876," ",$G3876),AllocFactorMatrix,(K$4+1),FALSE)*$E3878</f>
        <v>-200.01052476894665</v>
      </c>
      <c r="L3876" s="5">
        <f ca="1">VLOOKUP(CONCATENATE($F3876," ",$G3876),AllocFactorMatrix,(L$4+1),FALSE)*$E3878</f>
        <v>-27.961301851509543</v>
      </c>
      <c r="M3876" s="5">
        <f t="shared" ca="1" si="1891"/>
        <v>-14578.126379619065</v>
      </c>
      <c r="N3876" s="5">
        <f ca="1">VLOOKUP(CONCATENATE($F3876," ",$G3876),AllocFactorMatrix,(N$4+1),FALSE)*$E3878</f>
        <v>-9310.7292219332448</v>
      </c>
      <c r="O3876" s="5">
        <f ca="1">VLOOKUP(CONCATENATE($F3876," ",$G3876),AllocFactorMatrix,(O$4+1),FALSE)*$E3878</f>
        <v>-1660.4658158157606</v>
      </c>
      <c r="P3876" s="5">
        <f ca="1">VLOOKUP(CONCATENATE($F3876," ",$G3876),AllocFactorMatrix,(P$4+1),FALSE)*$E3878</f>
        <v>-338.13164891695976</v>
      </c>
      <c r="Q3876" s="5">
        <f ca="1">VLOOKUP(CONCATENATE($F3876," ",$G3876),AllocFactorMatrix,(Q$4+1),FALSE)*$E3878</f>
        <v>-12.771346813526144</v>
      </c>
      <c r="R3876" s="5">
        <f t="shared" ca="1" si="1895"/>
        <v>-11322.098033479491</v>
      </c>
      <c r="S3876" s="5">
        <f ca="1">VLOOKUP(CONCATENATE($F3876," ",$G3876),AllocFactorMatrix,(S$4+1),FALSE)*$E3878</f>
        <v>-487.60305860612283</v>
      </c>
      <c r="T3876" s="5">
        <f ca="1">VLOOKUP(CONCATENATE($F3876," ",$G3876),AllocFactorMatrix,(T$4+1),FALSE)*$E3878</f>
        <v>-7709.0970668423834</v>
      </c>
      <c r="U3876" s="5">
        <f ca="1">VLOOKUP(CONCATENATE($F3876," ",$G3876),AllocFactorMatrix,(U$4+1),FALSE)*$E3878</f>
        <v>-33155.571787801957</v>
      </c>
      <c r="V3876" s="5">
        <f ca="1">VLOOKUP(CONCATENATE($F3876," ",$G3876),AllocFactorMatrix,(V$4+1),FALSE)*$E3878</f>
        <v>-6236.9093546466675</v>
      </c>
      <c r="W3876" s="5">
        <f t="shared" ca="1" si="1896"/>
        <v>-47589.181267897133</v>
      </c>
      <c r="X3876" s="5">
        <f ca="1">VLOOKUP(CONCATENATE($F3876," ",$G3876),AllocFactorMatrix,(X$4+1),FALSE)*$E3878</f>
        <v>-2557.5650195747116</v>
      </c>
      <c r="Y3876" s="5">
        <f ca="1">VLOOKUP(CONCATENATE($F3876," ",$G3876),AllocFactorMatrix,(Y$4+1),FALSE)*$E3878</f>
        <v>-51.317031942814822</v>
      </c>
      <c r="Z3876" s="5">
        <f t="shared" ca="1" si="1892"/>
        <v>-2608.8820515175266</v>
      </c>
      <c r="AA3876" s="5">
        <f ca="1">VLOOKUP(CONCATENATE($F3876," ",$G3876),AllocFactorMatrix,(AA$4+1),FALSE)*$E3878</f>
        <v>-45.775012548756166</v>
      </c>
      <c r="AB3876" s="5">
        <f ca="1">VLOOKUP(CONCATENATE($F3876," ",$G3876),AllocFactorMatrix,(AB$4+1),FALSE)*$E3878</f>
        <v>-1025.3446040276726</v>
      </c>
      <c r="AC3876" s="5">
        <f ca="1">VLOOKUP(CONCATENATE($F3876," ",$G3876),AllocFactorMatrix,(AC$4+1),FALSE)*$E3878</f>
        <v>-211.48402415803645</v>
      </c>
    </row>
    <row r="3877" spans="1:29" hidden="1" outlineLevel="1">
      <c r="E3877" s="48"/>
      <c r="F3877" s="175" t="str">
        <f>F3878</f>
        <v>LABOR_M</v>
      </c>
      <c r="G3877" s="52" t="str">
        <f>$G$14</f>
        <v>CUSTOMER</v>
      </c>
      <c r="H3877" s="4">
        <f t="shared" ca="1" si="1870"/>
        <v>-84129.198313226458</v>
      </c>
      <c r="I3877" s="5">
        <f ca="1">VLOOKUP(CONCATENATE($F3877," ",$G3877),AllocFactorMatrix,(I$4+1),FALSE)*$E3878</f>
        <v>-64958.703820108618</v>
      </c>
      <c r="J3877" s="5">
        <f ca="1">VLOOKUP(CONCATENATE($F3877," ",$G3877),AllocFactorMatrix,(J$4+1),FALSE)*$E3878</f>
        <v>-13153.559267679617</v>
      </c>
      <c r="K3877" s="5">
        <f ca="1">VLOOKUP(CONCATENATE($F3877," ",$G3877),AllocFactorMatrix,(K$4+1),FALSE)*$E3878</f>
        <v>-336.2073621287139</v>
      </c>
      <c r="L3877" s="5">
        <f ca="1">VLOOKUP(CONCATENATE($F3877," ",$G3877),AllocFactorMatrix,(L$4+1),FALSE)*$E3878</f>
        <v>-54.207098569437079</v>
      </c>
      <c r="M3877" s="5">
        <f t="shared" ca="1" si="1891"/>
        <v>-13543.973728377769</v>
      </c>
      <c r="N3877" s="5">
        <f ca="1">VLOOKUP(CONCATENATE($F3877," ",$G3877),AllocFactorMatrix,(N$4+1),FALSE)*$E3878</f>
        <v>-539.42235392176747</v>
      </c>
      <c r="O3877" s="5">
        <f ca="1">VLOOKUP(CONCATENATE($F3877," ",$G3877),AllocFactorMatrix,(O$4+1),FALSE)*$E3878</f>
        <v>-130.28125574288862</v>
      </c>
      <c r="P3877" s="5">
        <f ca="1">VLOOKUP(CONCATENATE($F3877," ",$G3877),AllocFactorMatrix,(P$4+1),FALSE)*$E3878</f>
        <v>-132.62136653878292</v>
      </c>
      <c r="Q3877" s="5">
        <f ca="1">VLOOKUP(CONCATENATE($F3877," ",$G3877),AllocFactorMatrix,(Q$4+1),FALSE)*$E3878</f>
        <v>-16.38184030338244</v>
      </c>
      <c r="R3877" s="5">
        <f t="shared" ca="1" si="1895"/>
        <v>-818.7068165068215</v>
      </c>
      <c r="S3877" s="5">
        <f ca="1">VLOOKUP(CONCATENATE($F3877," ",$G3877),AllocFactorMatrix,(S$4+1),FALSE)*$E3878</f>
        <v>-4.099648453314817</v>
      </c>
      <c r="T3877" s="5">
        <f ca="1">VLOOKUP(CONCATENATE($F3877," ",$G3877),AllocFactorMatrix,(T$4+1),FALSE)*$E3878</f>
        <v>-94.715134428866179</v>
      </c>
      <c r="U3877" s="5">
        <f ca="1">VLOOKUP(CONCATENATE($F3877," ",$G3877),AllocFactorMatrix,(U$4+1),FALSE)*$E3878</f>
        <v>-222.77903165112693</v>
      </c>
      <c r="V3877" s="5">
        <f ca="1">VLOOKUP(CONCATENATE($F3877," ",$G3877),AllocFactorMatrix,(V$4+1),FALSE)*$E3878</f>
        <v>-65.600295743404601</v>
      </c>
      <c r="W3877" s="5">
        <f t="shared" ca="1" si="1896"/>
        <v>-387.19411027671254</v>
      </c>
      <c r="X3877" s="5">
        <f ca="1">VLOOKUP(CONCATENATE($F3877," ",$G3877),AllocFactorMatrix,(X$4+1),FALSE)*$E3878</f>
        <v>-119.52628765334453</v>
      </c>
      <c r="Y3877" s="5">
        <f ca="1">VLOOKUP(CONCATENATE($F3877," ",$G3877),AllocFactorMatrix,(Y$4+1),FALSE)*$E3878</f>
        <v>-1.7855114475050813</v>
      </c>
      <c r="Z3877" s="5">
        <f t="shared" ca="1" si="1892"/>
        <v>-121.31179910084961</v>
      </c>
      <c r="AA3877" s="5">
        <f ca="1">VLOOKUP(CONCATENATE($F3877," ",$G3877),AllocFactorMatrix,(AA$4+1),FALSE)*$E3878</f>
        <v>-9.7303952490091596</v>
      </c>
      <c r="AB3877" s="5">
        <f ca="1">VLOOKUP(CONCATENATE($F3877," ",$G3877),AllocFactorMatrix,(AB$4+1),FALSE)*$E3878</f>
        <v>-3535.494825311453</v>
      </c>
      <c r="AC3877" s="5">
        <f ca="1">VLOOKUP(CONCATENATE($F3877," ",$G3877),AllocFactorMatrix,(AC$4+1),FALSE)*$E3878</f>
        <v>-754.08281829524276</v>
      </c>
    </row>
    <row r="3878" spans="1:29" collapsed="1">
      <c r="D3878" s="52" t="s">
        <v>299</v>
      </c>
      <c r="E3878" s="58">
        <v>-747710</v>
      </c>
      <c r="F3878" s="93" t="s">
        <v>69</v>
      </c>
      <c r="G3878" s="52" t="str">
        <f>$G$15</f>
        <v>TOTAL</v>
      </c>
      <c r="H3878" s="4">
        <f t="shared" ca="1" si="1870"/>
        <v>-747710.00000000023</v>
      </c>
      <c r="I3878" s="5">
        <f ca="1">VLOOKUP(CONCATENATE($F3878," ",$G3878),AllocFactorMatrix,(I$4+1),FALSE)*$E3878</f>
        <v>-416322.55985955166</v>
      </c>
      <c r="J3878" s="5">
        <f ca="1">VLOOKUP(CONCATENATE($F3878," ",$G3878),AllocFactorMatrix,(J$4+1),FALSE)*$E3878</f>
        <v>-96877.217092173276</v>
      </c>
      <c r="K3878" s="5">
        <f ca="1">VLOOKUP(CONCATENATE($F3878," ",$G3878),AllocFactorMatrix,(K$4+1),FALSE)*$E3878</f>
        <v>-1410.0506419351236</v>
      </c>
      <c r="L3878" s="5">
        <f ca="1">VLOOKUP(CONCATENATE($F3878," ",$G3878),AllocFactorMatrix,(L$4+1),FALSE)*$E3878</f>
        <v>-171.57402971170205</v>
      </c>
      <c r="M3878" s="5">
        <f t="shared" ca="1" si="1891"/>
        <v>-98458.841763820106</v>
      </c>
      <c r="N3878" s="5">
        <f ca="1">VLOOKUP(CONCATENATE($F3878," ",$G3878),AllocFactorMatrix,(N$4+1),FALSE)*$E3878</f>
        <v>-50231.923142036438</v>
      </c>
      <c r="O3878" s="5">
        <f ca="1">VLOOKUP(CONCATENATE($F3878," ",$G3878),AllocFactorMatrix,(O$4+1),FALSE)*$E3878</f>
        <v>-8439.9328887474639</v>
      </c>
      <c r="P3878" s="5">
        <f ca="1">VLOOKUP(CONCATENATE($F3878," ",$G3878),AllocFactorMatrix,(P$4+1),FALSE)*$E3878</f>
        <v>-1467.7451991485673</v>
      </c>
      <c r="Q3878" s="5">
        <f ca="1">VLOOKUP(CONCATENATE($F3878," ",$G3878),AllocFactorMatrix,(Q$4+1),FALSE)*$E3878</f>
        <v>-65.320616861366133</v>
      </c>
      <c r="R3878" s="5">
        <f t="shared" ca="1" si="1895"/>
        <v>-60204.921846793834</v>
      </c>
      <c r="S3878" s="5">
        <f ca="1">VLOOKUP(CONCATENATE($F3878," ",$G3878),AllocFactorMatrix,(S$4+1),FALSE)*$E3878</f>
        <v>-2347.6932602121528</v>
      </c>
      <c r="T3878" s="5">
        <f ca="1">VLOOKUP(CONCATENATE($F3878," ",$G3878),AllocFactorMatrix,(T$4+1),FALSE)*$E3878</f>
        <v>-31362.49258107596</v>
      </c>
      <c r="U3878" s="5">
        <f ca="1">VLOOKUP(CONCATENATE($F3878," ",$G3878),AllocFactorMatrix,(U$4+1),FALSE)*$E3878</f>
        <v>-100414.86350714907</v>
      </c>
      <c r="V3878" s="5">
        <f ca="1">VLOOKUP(CONCATENATE($F3878," ",$G3878),AllocFactorMatrix,(V$4+1),FALSE)*$E3878</f>
        <v>-17912.874588873154</v>
      </c>
      <c r="W3878" s="5">
        <f t="shared" ca="1" si="1896"/>
        <v>-152037.92393731032</v>
      </c>
      <c r="X3878" s="5">
        <f ca="1">VLOOKUP(CONCATENATE($F3878," ",$G3878),AllocFactorMatrix,(X$4+1),FALSE)*$E3878</f>
        <v>-13783.773447471905</v>
      </c>
      <c r="Y3878" s="5">
        <f ca="1">VLOOKUP(CONCATENATE($F3878," ",$G3878),AllocFactorMatrix,(Y$4+1),FALSE)*$E3878</f>
        <v>-256.5830263480492</v>
      </c>
      <c r="Z3878" s="5">
        <f t="shared" ca="1" si="1892"/>
        <v>-14040.356473819955</v>
      </c>
      <c r="AA3878" s="5">
        <f ca="1">VLOOKUP(CONCATENATE($F3878," ",$G3878),AllocFactorMatrix,(AA$4+1),FALSE)*$E3878</f>
        <v>-200.73362736160652</v>
      </c>
      <c r="AB3878" s="5">
        <f ca="1">VLOOKUP(CONCATENATE($F3878," ",$G3878),AllocFactorMatrix,(AB$4+1),FALSE)*$E3878</f>
        <v>-5322.1527128521311</v>
      </c>
      <c r="AC3878" s="5">
        <f ca="1">VLOOKUP(CONCATENATE($F3878," ",$G3878),AllocFactorMatrix,(AC$4+1),FALSE)*$E3878</f>
        <v>-1122.5097784903862</v>
      </c>
    </row>
    <row r="3879" spans="1:29" s="48" customFormat="1" hidden="1" outlineLevel="1">
      <c r="A3879" s="53"/>
      <c r="B3879" s="104"/>
      <c r="C3879" s="52"/>
      <c r="D3879" s="52"/>
      <c r="F3879" s="175" t="str">
        <f>F3886</f>
        <v>PROD_DEMAND</v>
      </c>
      <c r="G3879" s="52" t="str">
        <f>$G$8</f>
        <v>PRODUCTION</v>
      </c>
      <c r="H3879" s="50">
        <f t="shared" si="1870"/>
        <v>-7221.9999999999973</v>
      </c>
      <c r="I3879" s="51">
        <f>VLOOKUP(CONCATENATE($F3879," ",$G3879),AllocFactorMatrix,(I$4+1),FALSE)*$E3886</f>
        <v>-3714.8955472881767</v>
      </c>
      <c r="J3879" s="51">
        <f>VLOOKUP(CONCATENATE($F3879," ",$G3879),AllocFactorMatrix,(J$4+1),FALSE)*$E3886</f>
        <v>-866.31421276906929</v>
      </c>
      <c r="K3879" s="51">
        <f>VLOOKUP(CONCATENATE($F3879," ",$G3879),AllocFactorMatrix,(K$4+1),FALSE)*$E3886</f>
        <v>-12.045197928327442</v>
      </c>
      <c r="L3879" s="51">
        <f>VLOOKUP(CONCATENATE($F3879," ",$G3879),AllocFactorMatrix,(L$4+1),FALSE)*$E3886</f>
        <v>-1.6775793705186408</v>
      </c>
      <c r="M3879" s="51">
        <f t="shared" ref="M3879:M3942" si="1897">SUBTOTAL(9,J3879:L3879)</f>
        <v>-880.03699006791533</v>
      </c>
      <c r="N3879" s="51">
        <f>VLOOKUP(CONCATENATE($F3879," ",$G3879),AllocFactorMatrix,(N$4+1),FALSE)*$E3886</f>
        <v>-515.63732074975348</v>
      </c>
      <c r="O3879" s="51">
        <f>VLOOKUP(CONCATENATE($F3879," ",$G3879),AllocFactorMatrix,(O$4+1),FALSE)*$E3886</f>
        <v>-92.397868997986791</v>
      </c>
      <c r="P3879" s="51">
        <f>VLOOKUP(CONCATENATE($F3879," ",$G3879),AllocFactorMatrix,(P$4+1),FALSE)*$E3886</f>
        <v>-18.737344929627355</v>
      </c>
      <c r="Q3879" s="51">
        <f>VLOOKUP(CONCATENATE($F3879," ",$G3879),AllocFactorMatrix,(Q$4+1),FALSE)*$E3886</f>
        <v>-0.71154220026356363</v>
      </c>
      <c r="R3879" s="51">
        <f>SUBTOTAL(9,N3879:Q3879)</f>
        <v>-627.48407687763131</v>
      </c>
      <c r="S3879" s="51">
        <f>VLOOKUP(CONCATENATE($F3879," ",$G3879),AllocFactorMatrix,(S$4+1),FALSE)*$E3886</f>
        <v>-24.419125699575865</v>
      </c>
      <c r="T3879" s="51">
        <f>VLOOKUP(CONCATENATE($F3879," ",$G3879),AllocFactorMatrix,(T$4+1),FALSE)*$E3886</f>
        <v>-329.67229775887716</v>
      </c>
      <c r="U3879" s="51">
        <f>VLOOKUP(CONCATENATE($F3879," ",$G3879),AllocFactorMatrix,(U$4+1),FALSE)*$E3886</f>
        <v>-1260.864198631381</v>
      </c>
      <c r="V3879" s="51">
        <f>VLOOKUP(CONCATENATE($F3879," ",$G3879),AllocFactorMatrix,(V$4+1),FALSE)*$E3886</f>
        <v>-228.41724370687916</v>
      </c>
      <c r="W3879" s="51">
        <f>SUBTOTAL(9,S3879:V3879)</f>
        <v>-1843.3728657967131</v>
      </c>
      <c r="X3879" s="51">
        <f>VLOOKUP(CONCATENATE($F3879," ",$G3879),AllocFactorMatrix,(X$4+1),FALSE)*$E3886</f>
        <v>-141.52162013058964</v>
      </c>
      <c r="Y3879" s="51">
        <f>VLOOKUP(CONCATENATE($F3879," ",$G3879),AllocFactorMatrix,(Y$4+1),FALSE)*$E3886</f>
        <v>-2.826549741856403</v>
      </c>
      <c r="Z3879" s="51">
        <f t="shared" ref="Z3879:Z3942" si="1898">SUBTOTAL(9,X3879:Y3879)</f>
        <v>-144.34816987244605</v>
      </c>
      <c r="AA3879" s="51">
        <f>VLOOKUP(CONCATENATE($F3879," ",$G3879),AllocFactorMatrix,(AA$4+1),FALSE)*$E3886</f>
        <v>-1.8668991237007961</v>
      </c>
      <c r="AB3879" s="51">
        <f>VLOOKUP(CONCATENATE($F3879," ",$G3879),AllocFactorMatrix,(AB$4+1),FALSE)*$E3886</f>
        <v>-8.2938288501959541</v>
      </c>
      <c r="AC3879" s="51">
        <f>VLOOKUP(CONCATENATE($F3879," ",$G3879),AllocFactorMatrix,(AC$4+1),FALSE)*$E3886</f>
        <v>-1.7016221232201989</v>
      </c>
    </row>
    <row r="3880" spans="1:29" s="48" customFormat="1" hidden="1" outlineLevel="1">
      <c r="A3880" s="53"/>
      <c r="B3880" s="104"/>
      <c r="C3880" s="52"/>
      <c r="D3880" s="52"/>
      <c r="F3880" s="175" t="str">
        <f>F3886</f>
        <v>PROD_DEMAND</v>
      </c>
      <c r="G3880" s="52" t="str">
        <f>$G$9</f>
        <v>BULKTRAN</v>
      </c>
      <c r="H3880" s="50">
        <f t="shared" si="1870"/>
        <v>0</v>
      </c>
      <c r="I3880" s="51">
        <f>VLOOKUP(CONCATENATE($F3880," ",$G3880),AllocFactorMatrix,(I$4+1),FALSE)*$E3886</f>
        <v>0</v>
      </c>
      <c r="J3880" s="51">
        <f>VLOOKUP(CONCATENATE($F3880," ",$G3880),AllocFactorMatrix,(J$4+1),FALSE)*$E3886</f>
        <v>0</v>
      </c>
      <c r="K3880" s="51">
        <f>VLOOKUP(CONCATENATE($F3880," ",$G3880),AllocFactorMatrix,(K$4+1),FALSE)*$E3886</f>
        <v>0</v>
      </c>
      <c r="L3880" s="51">
        <f>VLOOKUP(CONCATENATE($F3880," ",$G3880),AllocFactorMatrix,(L$4+1),FALSE)*$E3886</f>
        <v>0</v>
      </c>
      <c r="M3880" s="51">
        <f t="shared" si="1897"/>
        <v>0</v>
      </c>
      <c r="N3880" s="51">
        <f>VLOOKUP(CONCATENATE($F3880," ",$G3880),AllocFactorMatrix,(N$4+1),FALSE)*$E3886</f>
        <v>0</v>
      </c>
      <c r="O3880" s="51">
        <f>VLOOKUP(CONCATENATE($F3880," ",$G3880),AllocFactorMatrix,(O$4+1),FALSE)*$E3886</f>
        <v>0</v>
      </c>
      <c r="P3880" s="51">
        <f>VLOOKUP(CONCATENATE($F3880," ",$G3880),AllocFactorMatrix,(P$4+1),FALSE)*$E3886</f>
        <v>0</v>
      </c>
      <c r="Q3880" s="51">
        <f>VLOOKUP(CONCATENATE($F3880," ",$G3880),AllocFactorMatrix,(Q$4+1),FALSE)*$E3886</f>
        <v>0</v>
      </c>
      <c r="R3880" s="51">
        <f t="shared" ref="R3880:R3886" si="1899">SUBTOTAL(9,N3880:Q3880)</f>
        <v>0</v>
      </c>
      <c r="S3880" s="51">
        <f>VLOOKUP(CONCATENATE($F3880," ",$G3880),AllocFactorMatrix,(S$4+1),FALSE)*$E3886</f>
        <v>0</v>
      </c>
      <c r="T3880" s="51">
        <f>VLOOKUP(CONCATENATE($F3880," ",$G3880),AllocFactorMatrix,(T$4+1),FALSE)*$E3886</f>
        <v>0</v>
      </c>
      <c r="U3880" s="51">
        <f>VLOOKUP(CONCATENATE($F3880," ",$G3880),AllocFactorMatrix,(U$4+1),FALSE)*$E3886</f>
        <v>0</v>
      </c>
      <c r="V3880" s="51">
        <f>VLOOKUP(CONCATENATE($F3880," ",$G3880),AllocFactorMatrix,(V$4+1),FALSE)*$E3886</f>
        <v>0</v>
      </c>
      <c r="W3880" s="51">
        <f t="shared" ref="W3880:W3886" si="1900">SUBTOTAL(9,S3880:V3880)</f>
        <v>0</v>
      </c>
      <c r="X3880" s="51">
        <f>VLOOKUP(CONCATENATE($F3880," ",$G3880),AllocFactorMatrix,(X$4+1),FALSE)*$E3886</f>
        <v>0</v>
      </c>
      <c r="Y3880" s="51">
        <f>VLOOKUP(CONCATENATE($F3880," ",$G3880),AllocFactorMatrix,(Y$4+1),FALSE)*$E3886</f>
        <v>0</v>
      </c>
      <c r="Z3880" s="51">
        <f t="shared" si="1898"/>
        <v>0</v>
      </c>
      <c r="AA3880" s="51">
        <f>VLOOKUP(CONCATENATE($F3880," ",$G3880),AllocFactorMatrix,(AA$4+1),FALSE)*$E3886</f>
        <v>0</v>
      </c>
      <c r="AB3880" s="51">
        <f>VLOOKUP(CONCATENATE($F3880," ",$G3880),AllocFactorMatrix,(AB$4+1),FALSE)*$E3886</f>
        <v>0</v>
      </c>
      <c r="AC3880" s="51">
        <f>VLOOKUP(CONCATENATE($F3880," ",$G3880),AllocFactorMatrix,(AC$4+1),FALSE)*$E3886</f>
        <v>0</v>
      </c>
    </row>
    <row r="3881" spans="1:29" s="48" customFormat="1" hidden="1" outlineLevel="1">
      <c r="A3881" s="53"/>
      <c r="B3881" s="104"/>
      <c r="C3881" s="52"/>
      <c r="D3881" s="52"/>
      <c r="F3881" s="175" t="str">
        <f>F3886</f>
        <v>PROD_DEMAND</v>
      </c>
      <c r="G3881" s="52" t="str">
        <f>$G$10</f>
        <v>SUBTRAN</v>
      </c>
      <c r="H3881" s="50">
        <f t="shared" si="1870"/>
        <v>0</v>
      </c>
      <c r="I3881" s="51">
        <f>VLOOKUP(CONCATENATE($F3881," ",$G3881),AllocFactorMatrix,(I$4+1),FALSE)*$E3886</f>
        <v>0</v>
      </c>
      <c r="J3881" s="51">
        <f>VLOOKUP(CONCATENATE($F3881," ",$G3881),AllocFactorMatrix,(J$4+1),FALSE)*$E3886</f>
        <v>0</v>
      </c>
      <c r="K3881" s="51">
        <f>VLOOKUP(CONCATENATE($F3881," ",$G3881),AllocFactorMatrix,(K$4+1),FALSE)*$E3886</f>
        <v>0</v>
      </c>
      <c r="L3881" s="51">
        <f>VLOOKUP(CONCATENATE($F3881," ",$G3881),AllocFactorMatrix,(L$4+1),FALSE)*$E3886</f>
        <v>0</v>
      </c>
      <c r="M3881" s="51">
        <f t="shared" si="1897"/>
        <v>0</v>
      </c>
      <c r="N3881" s="51">
        <f>VLOOKUP(CONCATENATE($F3881," ",$G3881),AllocFactorMatrix,(N$4+1),FALSE)*$E3886</f>
        <v>0</v>
      </c>
      <c r="O3881" s="51">
        <f>VLOOKUP(CONCATENATE($F3881," ",$G3881),AllocFactorMatrix,(O$4+1),FALSE)*$E3886</f>
        <v>0</v>
      </c>
      <c r="P3881" s="51">
        <f>VLOOKUP(CONCATENATE($F3881," ",$G3881),AllocFactorMatrix,(P$4+1),FALSE)*$E3886</f>
        <v>0</v>
      </c>
      <c r="Q3881" s="51">
        <f>VLOOKUP(CONCATENATE($F3881," ",$G3881),AllocFactorMatrix,(Q$4+1),FALSE)*$E3886</f>
        <v>0</v>
      </c>
      <c r="R3881" s="51">
        <f t="shared" si="1899"/>
        <v>0</v>
      </c>
      <c r="S3881" s="51">
        <f>VLOOKUP(CONCATENATE($F3881," ",$G3881),AllocFactorMatrix,(S$4+1),FALSE)*$E3886</f>
        <v>0</v>
      </c>
      <c r="T3881" s="51">
        <f>VLOOKUP(CONCATENATE($F3881," ",$G3881),AllocFactorMatrix,(T$4+1),FALSE)*$E3886</f>
        <v>0</v>
      </c>
      <c r="U3881" s="51">
        <f>VLOOKUP(CONCATENATE($F3881," ",$G3881),AllocFactorMatrix,(U$4+1),FALSE)*$E3886</f>
        <v>0</v>
      </c>
      <c r="V3881" s="51">
        <f>VLOOKUP(CONCATENATE($F3881," ",$G3881),AllocFactorMatrix,(V$4+1),FALSE)*$E3886</f>
        <v>0</v>
      </c>
      <c r="W3881" s="51">
        <f t="shared" si="1900"/>
        <v>0</v>
      </c>
      <c r="X3881" s="51">
        <f>VLOOKUP(CONCATENATE($F3881," ",$G3881),AllocFactorMatrix,(X$4+1),FALSE)*$E3886</f>
        <v>0</v>
      </c>
      <c r="Y3881" s="51">
        <f>VLOOKUP(CONCATENATE($F3881," ",$G3881),AllocFactorMatrix,(Y$4+1),FALSE)*$E3886</f>
        <v>0</v>
      </c>
      <c r="Z3881" s="51">
        <f t="shared" si="1898"/>
        <v>0</v>
      </c>
      <c r="AA3881" s="51">
        <f>VLOOKUP(CONCATENATE($F3881," ",$G3881),AllocFactorMatrix,(AA$4+1),FALSE)*$E3886</f>
        <v>0</v>
      </c>
      <c r="AB3881" s="51">
        <f>VLOOKUP(CONCATENATE($F3881," ",$G3881),AllocFactorMatrix,(AB$4+1),FALSE)*$E3886</f>
        <v>0</v>
      </c>
      <c r="AC3881" s="51">
        <f>VLOOKUP(CONCATENATE($F3881," ",$G3881),AllocFactorMatrix,(AC$4+1),FALSE)*$E3886</f>
        <v>0</v>
      </c>
    </row>
    <row r="3882" spans="1:29" s="48" customFormat="1" hidden="1" outlineLevel="1">
      <c r="A3882" s="53"/>
      <c r="B3882" s="104"/>
      <c r="C3882" s="52"/>
      <c r="D3882" s="52"/>
      <c r="F3882" s="175" t="str">
        <f>F3886</f>
        <v>PROD_DEMAND</v>
      </c>
      <c r="G3882" s="52" t="str">
        <f>$G$11</f>
        <v>DISTPRI</v>
      </c>
      <c r="H3882" s="50">
        <f t="shared" si="1870"/>
        <v>0</v>
      </c>
      <c r="I3882" s="51">
        <f>VLOOKUP(CONCATENATE($F3882," ",$G3882),AllocFactorMatrix,(I$4+1),FALSE)*$E3886</f>
        <v>0</v>
      </c>
      <c r="J3882" s="51">
        <f>VLOOKUP(CONCATENATE($F3882," ",$G3882),AllocFactorMatrix,(J$4+1),FALSE)*$E3886</f>
        <v>0</v>
      </c>
      <c r="K3882" s="51">
        <f>VLOOKUP(CONCATENATE($F3882," ",$G3882),AllocFactorMatrix,(K$4+1),FALSE)*$E3886</f>
        <v>0</v>
      </c>
      <c r="L3882" s="51">
        <f>VLOOKUP(CONCATENATE($F3882," ",$G3882),AllocFactorMatrix,(L$4+1),FALSE)*$E3886</f>
        <v>0</v>
      </c>
      <c r="M3882" s="51">
        <f t="shared" si="1897"/>
        <v>0</v>
      </c>
      <c r="N3882" s="51">
        <f>VLOOKUP(CONCATENATE($F3882," ",$G3882),AllocFactorMatrix,(N$4+1),FALSE)*$E3886</f>
        <v>0</v>
      </c>
      <c r="O3882" s="51">
        <f>VLOOKUP(CONCATENATE($F3882," ",$G3882),AllocFactorMatrix,(O$4+1),FALSE)*$E3886</f>
        <v>0</v>
      </c>
      <c r="P3882" s="51">
        <f>VLOOKUP(CONCATENATE($F3882," ",$G3882),AllocFactorMatrix,(P$4+1),FALSE)*$E3886</f>
        <v>0</v>
      </c>
      <c r="Q3882" s="51">
        <f>VLOOKUP(CONCATENATE($F3882," ",$G3882),AllocFactorMatrix,(Q$4+1),FALSE)*$E3886</f>
        <v>0</v>
      </c>
      <c r="R3882" s="51">
        <f t="shared" si="1899"/>
        <v>0</v>
      </c>
      <c r="S3882" s="51">
        <f>VLOOKUP(CONCATENATE($F3882," ",$G3882),AllocFactorMatrix,(S$4+1),FALSE)*$E3886</f>
        <v>0</v>
      </c>
      <c r="T3882" s="51">
        <f>VLOOKUP(CONCATENATE($F3882," ",$G3882),AllocFactorMatrix,(T$4+1),FALSE)*$E3886</f>
        <v>0</v>
      </c>
      <c r="U3882" s="51">
        <f>VLOOKUP(CONCATENATE($F3882," ",$G3882),AllocFactorMatrix,(U$4+1),FALSE)*$E3886</f>
        <v>0</v>
      </c>
      <c r="V3882" s="51">
        <f>VLOOKUP(CONCATENATE($F3882," ",$G3882),AllocFactorMatrix,(V$4+1),FALSE)*$E3886</f>
        <v>0</v>
      </c>
      <c r="W3882" s="51">
        <f t="shared" si="1900"/>
        <v>0</v>
      </c>
      <c r="X3882" s="51">
        <f>VLOOKUP(CONCATENATE($F3882," ",$G3882),AllocFactorMatrix,(X$4+1),FALSE)*$E3886</f>
        <v>0</v>
      </c>
      <c r="Y3882" s="51">
        <f>VLOOKUP(CONCATENATE($F3882," ",$G3882),AllocFactorMatrix,(Y$4+1),FALSE)*$E3886</f>
        <v>0</v>
      </c>
      <c r="Z3882" s="51">
        <f t="shared" si="1898"/>
        <v>0</v>
      </c>
      <c r="AA3882" s="51">
        <f>VLOOKUP(CONCATENATE($F3882," ",$G3882),AllocFactorMatrix,(AA$4+1),FALSE)*$E3886</f>
        <v>0</v>
      </c>
      <c r="AB3882" s="51">
        <f>VLOOKUP(CONCATENATE($F3882," ",$G3882),AllocFactorMatrix,(AB$4+1),FALSE)*$E3886</f>
        <v>0</v>
      </c>
      <c r="AC3882" s="51">
        <f>VLOOKUP(CONCATENATE($F3882," ",$G3882),AllocFactorMatrix,(AC$4+1),FALSE)*$E3886</f>
        <v>0</v>
      </c>
    </row>
    <row r="3883" spans="1:29" s="48" customFormat="1" hidden="1" outlineLevel="1">
      <c r="A3883" s="53"/>
      <c r="B3883" s="104"/>
      <c r="C3883" s="52"/>
      <c r="D3883" s="52"/>
      <c r="F3883" s="175" t="str">
        <f>F3886</f>
        <v>PROD_DEMAND</v>
      </c>
      <c r="G3883" s="52" t="str">
        <f>$G$12</f>
        <v>DISTSEC</v>
      </c>
      <c r="H3883" s="50">
        <f t="shared" si="1870"/>
        <v>0</v>
      </c>
      <c r="I3883" s="51">
        <f>VLOOKUP(CONCATENATE($F3883," ",$G3883),AllocFactorMatrix,(I$4+1),FALSE)*$E3886</f>
        <v>0</v>
      </c>
      <c r="J3883" s="51">
        <f>VLOOKUP(CONCATENATE($F3883," ",$G3883),AllocFactorMatrix,(J$4+1),FALSE)*$E3886</f>
        <v>0</v>
      </c>
      <c r="K3883" s="51">
        <f>VLOOKUP(CONCATENATE($F3883," ",$G3883),AllocFactorMatrix,(K$4+1),FALSE)*$E3886</f>
        <v>0</v>
      </c>
      <c r="L3883" s="51">
        <f>VLOOKUP(CONCATENATE($F3883," ",$G3883),AllocFactorMatrix,(L$4+1),FALSE)*$E3886</f>
        <v>0</v>
      </c>
      <c r="M3883" s="51">
        <f t="shared" si="1897"/>
        <v>0</v>
      </c>
      <c r="N3883" s="51">
        <f>VLOOKUP(CONCATENATE($F3883," ",$G3883),AllocFactorMatrix,(N$4+1),FALSE)*$E3886</f>
        <v>0</v>
      </c>
      <c r="O3883" s="51">
        <f>VLOOKUP(CONCATENATE($F3883," ",$G3883),AllocFactorMatrix,(O$4+1),FALSE)*$E3886</f>
        <v>0</v>
      </c>
      <c r="P3883" s="51">
        <f>VLOOKUP(CONCATENATE($F3883," ",$G3883),AllocFactorMatrix,(P$4+1),FALSE)*$E3886</f>
        <v>0</v>
      </c>
      <c r="Q3883" s="51">
        <f>VLOOKUP(CONCATENATE($F3883," ",$G3883),AllocFactorMatrix,(Q$4+1),FALSE)*$E3886</f>
        <v>0</v>
      </c>
      <c r="R3883" s="51">
        <f t="shared" si="1899"/>
        <v>0</v>
      </c>
      <c r="S3883" s="51">
        <f>VLOOKUP(CONCATENATE($F3883," ",$G3883),AllocFactorMatrix,(S$4+1),FALSE)*$E3886</f>
        <v>0</v>
      </c>
      <c r="T3883" s="51">
        <f>VLOOKUP(CONCATENATE($F3883," ",$G3883),AllocFactorMatrix,(T$4+1),FALSE)*$E3886</f>
        <v>0</v>
      </c>
      <c r="U3883" s="51">
        <f>VLOOKUP(CONCATENATE($F3883," ",$G3883),AllocFactorMatrix,(U$4+1),FALSE)*$E3886</f>
        <v>0</v>
      </c>
      <c r="V3883" s="51">
        <f>VLOOKUP(CONCATENATE($F3883," ",$G3883),AllocFactorMatrix,(V$4+1),FALSE)*$E3886</f>
        <v>0</v>
      </c>
      <c r="W3883" s="51">
        <f t="shared" si="1900"/>
        <v>0</v>
      </c>
      <c r="X3883" s="51">
        <f>VLOOKUP(CONCATENATE($F3883," ",$G3883),AllocFactorMatrix,(X$4+1),FALSE)*$E3886</f>
        <v>0</v>
      </c>
      <c r="Y3883" s="51">
        <f>VLOOKUP(CONCATENATE($F3883," ",$G3883),AllocFactorMatrix,(Y$4+1),FALSE)*$E3886</f>
        <v>0</v>
      </c>
      <c r="Z3883" s="51">
        <f t="shared" si="1898"/>
        <v>0</v>
      </c>
      <c r="AA3883" s="51">
        <f>VLOOKUP(CONCATENATE($F3883," ",$G3883),AllocFactorMatrix,(AA$4+1),FALSE)*$E3886</f>
        <v>0</v>
      </c>
      <c r="AB3883" s="51">
        <f>VLOOKUP(CONCATENATE($F3883," ",$G3883),AllocFactorMatrix,(AB$4+1),FALSE)*$E3886</f>
        <v>0</v>
      </c>
      <c r="AC3883" s="51">
        <f>VLOOKUP(CONCATENATE($F3883," ",$G3883),AllocFactorMatrix,(AC$4+1),FALSE)*$E3886</f>
        <v>0</v>
      </c>
    </row>
    <row r="3884" spans="1:29" s="48" customFormat="1" hidden="1" outlineLevel="1">
      <c r="A3884" s="53"/>
      <c r="B3884" s="104"/>
      <c r="C3884" s="52"/>
      <c r="D3884" s="52"/>
      <c r="F3884" s="175" t="str">
        <f>F3886</f>
        <v>PROD_DEMAND</v>
      </c>
      <c r="G3884" s="52" t="str">
        <f>$G$13</f>
        <v>ENERGY</v>
      </c>
      <c r="H3884" s="50">
        <f t="shared" si="1870"/>
        <v>0</v>
      </c>
      <c r="I3884" s="51">
        <f>VLOOKUP(CONCATENATE($F3884," ",$G3884),AllocFactorMatrix,(I$4+1),FALSE)*$E3886</f>
        <v>0</v>
      </c>
      <c r="J3884" s="51">
        <f>VLOOKUP(CONCATENATE($F3884," ",$G3884),AllocFactorMatrix,(J$4+1),FALSE)*$E3886</f>
        <v>0</v>
      </c>
      <c r="K3884" s="51">
        <f>VLOOKUP(CONCATENATE($F3884," ",$G3884),AllocFactorMatrix,(K$4+1),FALSE)*$E3886</f>
        <v>0</v>
      </c>
      <c r="L3884" s="51">
        <f>VLOOKUP(CONCATENATE($F3884," ",$G3884),AllocFactorMatrix,(L$4+1),FALSE)*$E3886</f>
        <v>0</v>
      </c>
      <c r="M3884" s="51">
        <f t="shared" si="1897"/>
        <v>0</v>
      </c>
      <c r="N3884" s="51">
        <f>VLOOKUP(CONCATENATE($F3884," ",$G3884),AllocFactorMatrix,(N$4+1),FALSE)*$E3886</f>
        <v>0</v>
      </c>
      <c r="O3884" s="51">
        <f>VLOOKUP(CONCATENATE($F3884," ",$G3884),AllocFactorMatrix,(O$4+1),FALSE)*$E3886</f>
        <v>0</v>
      </c>
      <c r="P3884" s="51">
        <f>VLOOKUP(CONCATENATE($F3884," ",$G3884),AllocFactorMatrix,(P$4+1),FALSE)*$E3886</f>
        <v>0</v>
      </c>
      <c r="Q3884" s="51">
        <f>VLOOKUP(CONCATENATE($F3884," ",$G3884),AllocFactorMatrix,(Q$4+1),FALSE)*$E3886</f>
        <v>0</v>
      </c>
      <c r="R3884" s="51">
        <f t="shared" si="1899"/>
        <v>0</v>
      </c>
      <c r="S3884" s="51">
        <f>VLOOKUP(CONCATENATE($F3884," ",$G3884),AllocFactorMatrix,(S$4+1),FALSE)*$E3886</f>
        <v>0</v>
      </c>
      <c r="T3884" s="51">
        <f>VLOOKUP(CONCATENATE($F3884," ",$G3884),AllocFactorMatrix,(T$4+1),FALSE)*$E3886</f>
        <v>0</v>
      </c>
      <c r="U3884" s="51">
        <f>VLOOKUP(CONCATENATE($F3884," ",$G3884),AllocFactorMatrix,(U$4+1),FALSE)*$E3886</f>
        <v>0</v>
      </c>
      <c r="V3884" s="51">
        <f>VLOOKUP(CONCATENATE($F3884," ",$G3884),AllocFactorMatrix,(V$4+1),FALSE)*$E3886</f>
        <v>0</v>
      </c>
      <c r="W3884" s="51">
        <f t="shared" si="1900"/>
        <v>0</v>
      </c>
      <c r="X3884" s="51">
        <f>VLOOKUP(CONCATENATE($F3884," ",$G3884),AllocFactorMatrix,(X$4+1),FALSE)*$E3886</f>
        <v>0</v>
      </c>
      <c r="Y3884" s="51">
        <f>VLOOKUP(CONCATENATE($F3884," ",$G3884),AllocFactorMatrix,(Y$4+1),FALSE)*$E3886</f>
        <v>0</v>
      </c>
      <c r="Z3884" s="51">
        <f t="shared" si="1898"/>
        <v>0</v>
      </c>
      <c r="AA3884" s="51">
        <f>VLOOKUP(CONCATENATE($F3884," ",$G3884),AllocFactorMatrix,(AA$4+1),FALSE)*$E3886</f>
        <v>0</v>
      </c>
      <c r="AB3884" s="51">
        <f>VLOOKUP(CONCATENATE($F3884," ",$G3884),AllocFactorMatrix,(AB$4+1),FALSE)*$E3886</f>
        <v>0</v>
      </c>
      <c r="AC3884" s="51">
        <f>VLOOKUP(CONCATENATE($F3884," ",$G3884),AllocFactorMatrix,(AC$4+1),FALSE)*$E3886</f>
        <v>0</v>
      </c>
    </row>
    <row r="3885" spans="1:29" s="48" customFormat="1" hidden="1" outlineLevel="1">
      <c r="A3885" s="53"/>
      <c r="B3885" s="104"/>
      <c r="C3885" s="52"/>
      <c r="D3885" s="52"/>
      <c r="F3885" s="175" t="str">
        <f>F3886</f>
        <v>PROD_DEMAND</v>
      </c>
      <c r="G3885" s="52" t="str">
        <f>$G$14</f>
        <v>CUSTOMER</v>
      </c>
      <c r="H3885" s="50">
        <f t="shared" si="1870"/>
        <v>0</v>
      </c>
      <c r="I3885" s="51">
        <f>VLOOKUP(CONCATENATE($F3885," ",$G3885),AllocFactorMatrix,(I$4+1),FALSE)*$E3886</f>
        <v>0</v>
      </c>
      <c r="J3885" s="51">
        <f>VLOOKUP(CONCATENATE($F3885," ",$G3885),AllocFactorMatrix,(J$4+1),FALSE)*$E3886</f>
        <v>0</v>
      </c>
      <c r="K3885" s="51">
        <f>VLOOKUP(CONCATENATE($F3885," ",$G3885),AllocFactorMatrix,(K$4+1),FALSE)*$E3886</f>
        <v>0</v>
      </c>
      <c r="L3885" s="51">
        <f>VLOOKUP(CONCATENATE($F3885," ",$G3885),AllocFactorMatrix,(L$4+1),FALSE)*$E3886</f>
        <v>0</v>
      </c>
      <c r="M3885" s="51">
        <f t="shared" si="1897"/>
        <v>0</v>
      </c>
      <c r="N3885" s="51">
        <f>VLOOKUP(CONCATENATE($F3885," ",$G3885),AllocFactorMatrix,(N$4+1),FALSE)*$E3886</f>
        <v>0</v>
      </c>
      <c r="O3885" s="51">
        <f>VLOOKUP(CONCATENATE($F3885," ",$G3885),AllocFactorMatrix,(O$4+1),FALSE)*$E3886</f>
        <v>0</v>
      </c>
      <c r="P3885" s="51">
        <f>VLOOKUP(CONCATENATE($F3885," ",$G3885),AllocFactorMatrix,(P$4+1),FALSE)*$E3886</f>
        <v>0</v>
      </c>
      <c r="Q3885" s="51">
        <f>VLOOKUP(CONCATENATE($F3885," ",$G3885),AllocFactorMatrix,(Q$4+1),FALSE)*$E3886</f>
        <v>0</v>
      </c>
      <c r="R3885" s="51">
        <f t="shared" si="1899"/>
        <v>0</v>
      </c>
      <c r="S3885" s="51">
        <f>VLOOKUP(CONCATENATE($F3885," ",$G3885),AllocFactorMatrix,(S$4+1),FALSE)*$E3886</f>
        <v>0</v>
      </c>
      <c r="T3885" s="51">
        <f>VLOOKUP(CONCATENATE($F3885," ",$G3885),AllocFactorMatrix,(T$4+1),FALSE)*$E3886</f>
        <v>0</v>
      </c>
      <c r="U3885" s="51">
        <f>VLOOKUP(CONCATENATE($F3885," ",$G3885),AllocFactorMatrix,(U$4+1),FALSE)*$E3886</f>
        <v>0</v>
      </c>
      <c r="V3885" s="51">
        <f>VLOOKUP(CONCATENATE($F3885," ",$G3885),AllocFactorMatrix,(V$4+1),FALSE)*$E3886</f>
        <v>0</v>
      </c>
      <c r="W3885" s="51">
        <f t="shared" si="1900"/>
        <v>0</v>
      </c>
      <c r="X3885" s="51">
        <f>VLOOKUP(CONCATENATE($F3885," ",$G3885),AllocFactorMatrix,(X$4+1),FALSE)*$E3886</f>
        <v>0</v>
      </c>
      <c r="Y3885" s="51">
        <f>VLOOKUP(CONCATENATE($F3885," ",$G3885),AllocFactorMatrix,(Y$4+1),FALSE)*$E3886</f>
        <v>0</v>
      </c>
      <c r="Z3885" s="51">
        <f t="shared" si="1898"/>
        <v>0</v>
      </c>
      <c r="AA3885" s="51">
        <f>VLOOKUP(CONCATENATE($F3885," ",$G3885),AllocFactorMatrix,(AA$4+1),FALSE)*$E3886</f>
        <v>0</v>
      </c>
      <c r="AB3885" s="51">
        <f>VLOOKUP(CONCATENATE($F3885," ",$G3885),AllocFactorMatrix,(AB$4+1),FALSE)*$E3886</f>
        <v>0</v>
      </c>
      <c r="AC3885" s="51">
        <f>VLOOKUP(CONCATENATE($F3885," ",$G3885),AllocFactorMatrix,(AC$4+1),FALSE)*$E3886</f>
        <v>0</v>
      </c>
    </row>
    <row r="3886" spans="1:29" s="48" customFormat="1" collapsed="1">
      <c r="A3886" s="53"/>
      <c r="B3886" s="104"/>
      <c r="C3886" s="52"/>
      <c r="D3886" s="102" t="s">
        <v>444</v>
      </c>
      <c r="E3886" s="58">
        <v>-7222</v>
      </c>
      <c r="F3886" s="93" t="s">
        <v>29</v>
      </c>
      <c r="G3886" s="52" t="str">
        <f>$G$15</f>
        <v>TOTAL</v>
      </c>
      <c r="H3886" s="50">
        <f t="shared" si="1870"/>
        <v>-7221.9999999999973</v>
      </c>
      <c r="I3886" s="51">
        <f>VLOOKUP(CONCATENATE($F3886," ",$G3886),AllocFactorMatrix,(I$4+1),FALSE)*$E3886</f>
        <v>-3714.8955472881767</v>
      </c>
      <c r="J3886" s="51">
        <f>VLOOKUP(CONCATENATE($F3886," ",$G3886),AllocFactorMatrix,(J$4+1),FALSE)*$E3886</f>
        <v>-866.31421276906929</v>
      </c>
      <c r="K3886" s="51">
        <f>VLOOKUP(CONCATENATE($F3886," ",$G3886),AllocFactorMatrix,(K$4+1),FALSE)*$E3886</f>
        <v>-12.045197928327442</v>
      </c>
      <c r="L3886" s="51">
        <f>VLOOKUP(CONCATENATE($F3886," ",$G3886),AllocFactorMatrix,(L$4+1),FALSE)*$E3886</f>
        <v>-1.6775793705186408</v>
      </c>
      <c r="M3886" s="51">
        <f t="shared" si="1897"/>
        <v>-880.03699006791533</v>
      </c>
      <c r="N3886" s="51">
        <f>VLOOKUP(CONCATENATE($F3886," ",$G3886),AllocFactorMatrix,(N$4+1),FALSE)*$E3886</f>
        <v>-515.63732074975348</v>
      </c>
      <c r="O3886" s="51">
        <f>VLOOKUP(CONCATENATE($F3886," ",$G3886),AllocFactorMatrix,(O$4+1),FALSE)*$E3886</f>
        <v>-92.397868997986791</v>
      </c>
      <c r="P3886" s="51">
        <f>VLOOKUP(CONCATENATE($F3886," ",$G3886),AllocFactorMatrix,(P$4+1),FALSE)*$E3886</f>
        <v>-18.737344929627355</v>
      </c>
      <c r="Q3886" s="51">
        <f>VLOOKUP(CONCATENATE($F3886," ",$G3886),AllocFactorMatrix,(Q$4+1),FALSE)*$E3886</f>
        <v>-0.71154220026356363</v>
      </c>
      <c r="R3886" s="51">
        <f t="shared" si="1899"/>
        <v>-627.48407687763131</v>
      </c>
      <c r="S3886" s="51">
        <f>VLOOKUP(CONCATENATE($F3886," ",$G3886),AllocFactorMatrix,(S$4+1),FALSE)*$E3886</f>
        <v>-24.419125699575865</v>
      </c>
      <c r="T3886" s="51">
        <f>VLOOKUP(CONCATENATE($F3886," ",$G3886),AllocFactorMatrix,(T$4+1),FALSE)*$E3886</f>
        <v>-329.67229775887716</v>
      </c>
      <c r="U3886" s="51">
        <f>VLOOKUP(CONCATENATE($F3886," ",$G3886),AllocFactorMatrix,(U$4+1),FALSE)*$E3886</f>
        <v>-1260.864198631381</v>
      </c>
      <c r="V3886" s="51">
        <f>VLOOKUP(CONCATENATE($F3886," ",$G3886),AllocFactorMatrix,(V$4+1),FALSE)*$E3886</f>
        <v>-228.41724370687916</v>
      </c>
      <c r="W3886" s="51">
        <f t="shared" si="1900"/>
        <v>-1843.3728657967131</v>
      </c>
      <c r="X3886" s="51">
        <f>VLOOKUP(CONCATENATE($F3886," ",$G3886),AllocFactorMatrix,(X$4+1),FALSE)*$E3886</f>
        <v>-141.52162013058964</v>
      </c>
      <c r="Y3886" s="51">
        <f>VLOOKUP(CONCATENATE($F3886," ",$G3886),AllocFactorMatrix,(Y$4+1),FALSE)*$E3886</f>
        <v>-2.826549741856403</v>
      </c>
      <c r="Z3886" s="51">
        <f t="shared" si="1898"/>
        <v>-144.34816987244605</v>
      </c>
      <c r="AA3886" s="51">
        <f>VLOOKUP(CONCATENATE($F3886," ",$G3886),AllocFactorMatrix,(AA$4+1),FALSE)*$E3886</f>
        <v>-1.8668991237007961</v>
      </c>
      <c r="AB3886" s="51">
        <f>VLOOKUP(CONCATENATE($F3886," ",$G3886),AllocFactorMatrix,(AB$4+1),FALSE)*$E3886</f>
        <v>-8.2938288501959541</v>
      </c>
      <c r="AC3886" s="51">
        <f>VLOOKUP(CONCATENATE($F3886," ",$G3886),AllocFactorMatrix,(AC$4+1),FALSE)*$E3886</f>
        <v>-1.7016221232201989</v>
      </c>
    </row>
    <row r="3887" spans="1:29" s="48" customFormat="1" hidden="1" outlineLevel="1">
      <c r="A3887" s="53"/>
      <c r="B3887" s="104"/>
      <c r="C3887" s="52"/>
      <c r="D3887" s="52"/>
      <c r="F3887" s="175" t="str">
        <f>F3894</f>
        <v>PROD_DEMAND</v>
      </c>
      <c r="G3887" s="52" t="str">
        <f>$G$8</f>
        <v>PRODUCTION</v>
      </c>
      <c r="H3887" s="50">
        <f t="shared" ref="H3887:H3950" si="1901">SUBTOTAL(9,I3887:AC3887)</f>
        <v>95707</v>
      </c>
      <c r="I3887" s="51">
        <f>VLOOKUP(CONCATENATE($F3887," ",$G3887),AllocFactorMatrix,(I$4+1),FALSE)*$E3894</f>
        <v>49230.33898425776</v>
      </c>
      <c r="J3887" s="51">
        <f>VLOOKUP(CONCATENATE($F3887," ",$G3887),AllocFactorMatrix,(J$4+1),FALSE)*$E3894</f>
        <v>11480.522619979134</v>
      </c>
      <c r="K3887" s="51">
        <f>VLOOKUP(CONCATENATE($F3887," ",$G3887),AllocFactorMatrix,(K$4+1),FALSE)*$E3894</f>
        <v>159.62472419363536</v>
      </c>
      <c r="L3887" s="51">
        <f>VLOOKUP(CONCATENATE($F3887," ",$G3887),AllocFactorMatrix,(L$4+1),FALSE)*$E3894</f>
        <v>22.231527113573463</v>
      </c>
      <c r="M3887" s="51">
        <f t="shared" si="1897"/>
        <v>11662.378871286344</v>
      </c>
      <c r="N3887" s="51">
        <f>VLOOKUP(CONCATENATE($F3887," ",$G3887),AllocFactorMatrix,(N$4+1),FALSE)*$E3894</f>
        <v>6833.3011710047986</v>
      </c>
      <c r="O3887" s="51">
        <f>VLOOKUP(CONCATENATE($F3887," ",$G3887),AllocFactorMatrix,(O$4+1),FALSE)*$E3894</f>
        <v>1224.4700703669789</v>
      </c>
      <c r="P3887" s="51">
        <f>VLOOKUP(CONCATENATE($F3887," ",$G3887),AllocFactorMatrix,(P$4+1),FALSE)*$E3894</f>
        <v>248.31003477981798</v>
      </c>
      <c r="Q3887" s="51">
        <f>VLOOKUP(CONCATENATE($F3887," ",$G3887),AllocFactorMatrix,(Q$4+1),FALSE)*$E3894</f>
        <v>9.4294612795105071</v>
      </c>
      <c r="R3887" s="51">
        <f>SUBTOTAL(9,N3887:Q3887)</f>
        <v>8315.5107374311065</v>
      </c>
      <c r="S3887" s="51">
        <f>VLOOKUP(CONCATENATE($F3887," ",$G3887),AllocFactorMatrix,(S$4+1),FALSE)*$E3894</f>
        <v>323.60582433249897</v>
      </c>
      <c r="T3887" s="51">
        <f>VLOOKUP(CONCATENATE($F3887," ",$G3887),AllocFactorMatrix,(T$4+1),FALSE)*$E3894</f>
        <v>4368.8654945456738</v>
      </c>
      <c r="U3887" s="51">
        <f>VLOOKUP(CONCATENATE($F3887," ",$G3887),AllocFactorMatrix,(U$4+1),FALSE)*$E3894</f>
        <v>16709.156723679531</v>
      </c>
      <c r="V3887" s="51">
        <f>VLOOKUP(CONCATENATE($F3887," ",$G3887),AllocFactorMatrix,(V$4+1),FALSE)*$E3894</f>
        <v>3027.0187127463701</v>
      </c>
      <c r="W3887" s="51">
        <f>SUBTOTAL(9,S3887:V3887)</f>
        <v>24428.646755304071</v>
      </c>
      <c r="X3887" s="51">
        <f>VLOOKUP(CONCATENATE($F3887," ",$G3887),AllocFactorMatrix,(X$4+1),FALSE)*$E3894</f>
        <v>1875.4652032454087</v>
      </c>
      <c r="Y3887" s="51">
        <f>VLOOKUP(CONCATENATE($F3887," ",$G3887),AllocFactorMatrix,(Y$4+1),FALSE)*$E3894</f>
        <v>37.457850476855548</v>
      </c>
      <c r="Z3887" s="51">
        <f t="shared" si="1898"/>
        <v>1912.9230537222643</v>
      </c>
      <c r="AA3887" s="51">
        <f>VLOOKUP(CONCATENATE($F3887," ",$G3887),AllocFactorMatrix,(AA$4+1),FALSE)*$E3894</f>
        <v>24.740420165055678</v>
      </c>
      <c r="AB3887" s="51">
        <f>VLOOKUP(CONCATENATE($F3887," ",$G3887),AllocFactorMatrix,(AB$4+1),FALSE)*$E3894</f>
        <v>109.9110326454866</v>
      </c>
      <c r="AC3887" s="51">
        <f>VLOOKUP(CONCATENATE($F3887," ",$G3887),AllocFactorMatrix,(AC$4+1),FALSE)*$E3894</f>
        <v>22.550145187903016</v>
      </c>
    </row>
    <row r="3888" spans="1:29" s="48" customFormat="1" hidden="1" outlineLevel="1">
      <c r="A3888" s="53"/>
      <c r="B3888" s="104"/>
      <c r="C3888" s="52"/>
      <c r="D3888" s="52"/>
      <c r="F3888" s="175" t="str">
        <f>F3894</f>
        <v>PROD_DEMAND</v>
      </c>
      <c r="G3888" s="52" t="str">
        <f>$G$9</f>
        <v>BULKTRAN</v>
      </c>
      <c r="H3888" s="50">
        <f t="shared" si="1901"/>
        <v>0</v>
      </c>
      <c r="I3888" s="51">
        <f>VLOOKUP(CONCATENATE($F3888," ",$G3888),AllocFactorMatrix,(I$4+1),FALSE)*$E3894</f>
        <v>0</v>
      </c>
      <c r="J3888" s="51">
        <f>VLOOKUP(CONCATENATE($F3888," ",$G3888),AllocFactorMatrix,(J$4+1),FALSE)*$E3894</f>
        <v>0</v>
      </c>
      <c r="K3888" s="51">
        <f>VLOOKUP(CONCATENATE($F3888," ",$G3888),AllocFactorMatrix,(K$4+1),FALSE)*$E3894</f>
        <v>0</v>
      </c>
      <c r="L3888" s="51">
        <f>VLOOKUP(CONCATENATE($F3888," ",$G3888),AllocFactorMatrix,(L$4+1),FALSE)*$E3894</f>
        <v>0</v>
      </c>
      <c r="M3888" s="51">
        <f t="shared" si="1897"/>
        <v>0</v>
      </c>
      <c r="N3888" s="51">
        <f>VLOOKUP(CONCATENATE($F3888," ",$G3888),AllocFactorMatrix,(N$4+1),FALSE)*$E3894</f>
        <v>0</v>
      </c>
      <c r="O3888" s="51">
        <f>VLOOKUP(CONCATENATE($F3888," ",$G3888),AllocFactorMatrix,(O$4+1),FALSE)*$E3894</f>
        <v>0</v>
      </c>
      <c r="P3888" s="51">
        <f>VLOOKUP(CONCATENATE($F3888," ",$G3888),AllocFactorMatrix,(P$4+1),FALSE)*$E3894</f>
        <v>0</v>
      </c>
      <c r="Q3888" s="51">
        <f>VLOOKUP(CONCATENATE($F3888," ",$G3888),AllocFactorMatrix,(Q$4+1),FALSE)*$E3894</f>
        <v>0</v>
      </c>
      <c r="R3888" s="51">
        <f t="shared" ref="R3888:R3894" si="1902">SUBTOTAL(9,N3888:Q3888)</f>
        <v>0</v>
      </c>
      <c r="S3888" s="51">
        <f>VLOOKUP(CONCATENATE($F3888," ",$G3888),AllocFactorMatrix,(S$4+1),FALSE)*$E3894</f>
        <v>0</v>
      </c>
      <c r="T3888" s="51">
        <f>VLOOKUP(CONCATENATE($F3888," ",$G3888),AllocFactorMatrix,(T$4+1),FALSE)*$E3894</f>
        <v>0</v>
      </c>
      <c r="U3888" s="51">
        <f>VLOOKUP(CONCATENATE($F3888," ",$G3888),AllocFactorMatrix,(U$4+1),FALSE)*$E3894</f>
        <v>0</v>
      </c>
      <c r="V3888" s="51">
        <f>VLOOKUP(CONCATENATE($F3888," ",$G3888),AllocFactorMatrix,(V$4+1),FALSE)*$E3894</f>
        <v>0</v>
      </c>
      <c r="W3888" s="51">
        <f t="shared" ref="W3888:W3894" si="1903">SUBTOTAL(9,S3888:V3888)</f>
        <v>0</v>
      </c>
      <c r="X3888" s="51">
        <f>VLOOKUP(CONCATENATE($F3888," ",$G3888),AllocFactorMatrix,(X$4+1),FALSE)*$E3894</f>
        <v>0</v>
      </c>
      <c r="Y3888" s="51">
        <f>VLOOKUP(CONCATENATE($F3888," ",$G3888),AllocFactorMatrix,(Y$4+1),FALSE)*$E3894</f>
        <v>0</v>
      </c>
      <c r="Z3888" s="51">
        <f t="shared" si="1898"/>
        <v>0</v>
      </c>
      <c r="AA3888" s="51">
        <f>VLOOKUP(CONCATENATE($F3888," ",$G3888),AllocFactorMatrix,(AA$4+1),FALSE)*$E3894</f>
        <v>0</v>
      </c>
      <c r="AB3888" s="51">
        <f>VLOOKUP(CONCATENATE($F3888," ",$G3888),AllocFactorMatrix,(AB$4+1),FALSE)*$E3894</f>
        <v>0</v>
      </c>
      <c r="AC3888" s="51">
        <f>VLOOKUP(CONCATENATE($F3888," ",$G3888),AllocFactorMatrix,(AC$4+1),FALSE)*$E3894</f>
        <v>0</v>
      </c>
    </row>
    <row r="3889" spans="1:29" s="48" customFormat="1" hidden="1" outlineLevel="1">
      <c r="A3889" s="53"/>
      <c r="B3889" s="104"/>
      <c r="C3889" s="52"/>
      <c r="D3889" s="52"/>
      <c r="F3889" s="175" t="str">
        <f>F3894</f>
        <v>PROD_DEMAND</v>
      </c>
      <c r="G3889" s="52" t="str">
        <f>$G$10</f>
        <v>SUBTRAN</v>
      </c>
      <c r="H3889" s="50">
        <f t="shared" si="1901"/>
        <v>0</v>
      </c>
      <c r="I3889" s="51">
        <f>VLOOKUP(CONCATENATE($F3889," ",$G3889),AllocFactorMatrix,(I$4+1),FALSE)*$E3894</f>
        <v>0</v>
      </c>
      <c r="J3889" s="51">
        <f>VLOOKUP(CONCATENATE($F3889," ",$G3889),AllocFactorMatrix,(J$4+1),FALSE)*$E3894</f>
        <v>0</v>
      </c>
      <c r="K3889" s="51">
        <f>VLOOKUP(CONCATENATE($F3889," ",$G3889),AllocFactorMatrix,(K$4+1),FALSE)*$E3894</f>
        <v>0</v>
      </c>
      <c r="L3889" s="51">
        <f>VLOOKUP(CONCATENATE($F3889," ",$G3889),AllocFactorMatrix,(L$4+1),FALSE)*$E3894</f>
        <v>0</v>
      </c>
      <c r="M3889" s="51">
        <f t="shared" si="1897"/>
        <v>0</v>
      </c>
      <c r="N3889" s="51">
        <f>VLOOKUP(CONCATENATE($F3889," ",$G3889),AllocFactorMatrix,(N$4+1),FALSE)*$E3894</f>
        <v>0</v>
      </c>
      <c r="O3889" s="51">
        <f>VLOOKUP(CONCATENATE($F3889," ",$G3889),AllocFactorMatrix,(O$4+1),FALSE)*$E3894</f>
        <v>0</v>
      </c>
      <c r="P3889" s="51">
        <f>VLOOKUP(CONCATENATE($F3889," ",$G3889),AllocFactorMatrix,(P$4+1),FALSE)*$E3894</f>
        <v>0</v>
      </c>
      <c r="Q3889" s="51">
        <f>VLOOKUP(CONCATENATE($F3889," ",$G3889),AllocFactorMatrix,(Q$4+1),FALSE)*$E3894</f>
        <v>0</v>
      </c>
      <c r="R3889" s="51">
        <f t="shared" si="1902"/>
        <v>0</v>
      </c>
      <c r="S3889" s="51">
        <f>VLOOKUP(CONCATENATE($F3889," ",$G3889),AllocFactorMatrix,(S$4+1),FALSE)*$E3894</f>
        <v>0</v>
      </c>
      <c r="T3889" s="51">
        <f>VLOOKUP(CONCATENATE($F3889," ",$G3889),AllocFactorMatrix,(T$4+1),FALSE)*$E3894</f>
        <v>0</v>
      </c>
      <c r="U3889" s="51">
        <f>VLOOKUP(CONCATENATE($F3889," ",$G3889),AllocFactorMatrix,(U$4+1),FALSE)*$E3894</f>
        <v>0</v>
      </c>
      <c r="V3889" s="51">
        <f>VLOOKUP(CONCATENATE($F3889," ",$G3889),AllocFactorMatrix,(V$4+1),FALSE)*$E3894</f>
        <v>0</v>
      </c>
      <c r="W3889" s="51">
        <f t="shared" si="1903"/>
        <v>0</v>
      </c>
      <c r="X3889" s="51">
        <f>VLOOKUP(CONCATENATE($F3889," ",$G3889),AllocFactorMatrix,(X$4+1),FALSE)*$E3894</f>
        <v>0</v>
      </c>
      <c r="Y3889" s="51">
        <f>VLOOKUP(CONCATENATE($F3889," ",$G3889),AllocFactorMatrix,(Y$4+1),FALSE)*$E3894</f>
        <v>0</v>
      </c>
      <c r="Z3889" s="51">
        <f t="shared" si="1898"/>
        <v>0</v>
      </c>
      <c r="AA3889" s="51">
        <f>VLOOKUP(CONCATENATE($F3889," ",$G3889),AllocFactorMatrix,(AA$4+1),FALSE)*$E3894</f>
        <v>0</v>
      </c>
      <c r="AB3889" s="51">
        <f>VLOOKUP(CONCATENATE($F3889," ",$G3889),AllocFactorMatrix,(AB$4+1),FALSE)*$E3894</f>
        <v>0</v>
      </c>
      <c r="AC3889" s="51">
        <f>VLOOKUP(CONCATENATE($F3889," ",$G3889),AllocFactorMatrix,(AC$4+1),FALSE)*$E3894</f>
        <v>0</v>
      </c>
    </row>
    <row r="3890" spans="1:29" s="48" customFormat="1" hidden="1" outlineLevel="1">
      <c r="A3890" s="53"/>
      <c r="B3890" s="104"/>
      <c r="C3890" s="52"/>
      <c r="D3890" s="52"/>
      <c r="F3890" s="175" t="str">
        <f>F3894</f>
        <v>PROD_DEMAND</v>
      </c>
      <c r="G3890" s="52" t="str">
        <f>$G$11</f>
        <v>DISTPRI</v>
      </c>
      <c r="H3890" s="50">
        <f t="shared" si="1901"/>
        <v>0</v>
      </c>
      <c r="I3890" s="51">
        <f>VLOOKUP(CONCATENATE($F3890," ",$G3890),AllocFactorMatrix,(I$4+1),FALSE)*$E3894</f>
        <v>0</v>
      </c>
      <c r="J3890" s="51">
        <f>VLOOKUP(CONCATENATE($F3890," ",$G3890),AllocFactorMatrix,(J$4+1),FALSE)*$E3894</f>
        <v>0</v>
      </c>
      <c r="K3890" s="51">
        <f>VLOOKUP(CONCATENATE($F3890," ",$G3890),AllocFactorMatrix,(K$4+1),FALSE)*$E3894</f>
        <v>0</v>
      </c>
      <c r="L3890" s="51">
        <f>VLOOKUP(CONCATENATE($F3890," ",$G3890),AllocFactorMatrix,(L$4+1),FALSE)*$E3894</f>
        <v>0</v>
      </c>
      <c r="M3890" s="51">
        <f t="shared" si="1897"/>
        <v>0</v>
      </c>
      <c r="N3890" s="51">
        <f>VLOOKUP(CONCATENATE($F3890," ",$G3890),AllocFactorMatrix,(N$4+1),FALSE)*$E3894</f>
        <v>0</v>
      </c>
      <c r="O3890" s="51">
        <f>VLOOKUP(CONCATENATE($F3890," ",$G3890),AllocFactorMatrix,(O$4+1),FALSE)*$E3894</f>
        <v>0</v>
      </c>
      <c r="P3890" s="51">
        <f>VLOOKUP(CONCATENATE($F3890," ",$G3890),AllocFactorMatrix,(P$4+1),FALSE)*$E3894</f>
        <v>0</v>
      </c>
      <c r="Q3890" s="51">
        <f>VLOOKUP(CONCATENATE($F3890," ",$G3890),AllocFactorMatrix,(Q$4+1),FALSE)*$E3894</f>
        <v>0</v>
      </c>
      <c r="R3890" s="51">
        <f t="shared" si="1902"/>
        <v>0</v>
      </c>
      <c r="S3890" s="51">
        <f>VLOOKUP(CONCATENATE($F3890," ",$G3890),AllocFactorMatrix,(S$4+1),FALSE)*$E3894</f>
        <v>0</v>
      </c>
      <c r="T3890" s="51">
        <f>VLOOKUP(CONCATENATE($F3890," ",$G3890),AllocFactorMatrix,(T$4+1),FALSE)*$E3894</f>
        <v>0</v>
      </c>
      <c r="U3890" s="51">
        <f>VLOOKUP(CONCATENATE($F3890," ",$G3890),AllocFactorMatrix,(U$4+1),FALSE)*$E3894</f>
        <v>0</v>
      </c>
      <c r="V3890" s="51">
        <f>VLOOKUP(CONCATENATE($F3890," ",$G3890),AllocFactorMatrix,(V$4+1),FALSE)*$E3894</f>
        <v>0</v>
      </c>
      <c r="W3890" s="51">
        <f t="shared" si="1903"/>
        <v>0</v>
      </c>
      <c r="X3890" s="51">
        <f>VLOOKUP(CONCATENATE($F3890," ",$G3890),AllocFactorMatrix,(X$4+1),FALSE)*$E3894</f>
        <v>0</v>
      </c>
      <c r="Y3890" s="51">
        <f>VLOOKUP(CONCATENATE($F3890," ",$G3890),AllocFactorMatrix,(Y$4+1),FALSE)*$E3894</f>
        <v>0</v>
      </c>
      <c r="Z3890" s="51">
        <f t="shared" si="1898"/>
        <v>0</v>
      </c>
      <c r="AA3890" s="51">
        <f>VLOOKUP(CONCATENATE($F3890," ",$G3890),AllocFactorMatrix,(AA$4+1),FALSE)*$E3894</f>
        <v>0</v>
      </c>
      <c r="AB3890" s="51">
        <f>VLOOKUP(CONCATENATE($F3890," ",$G3890),AllocFactorMatrix,(AB$4+1),FALSE)*$E3894</f>
        <v>0</v>
      </c>
      <c r="AC3890" s="51">
        <f>VLOOKUP(CONCATENATE($F3890," ",$G3890),AllocFactorMatrix,(AC$4+1),FALSE)*$E3894</f>
        <v>0</v>
      </c>
    </row>
    <row r="3891" spans="1:29" s="48" customFormat="1" hidden="1" outlineLevel="1">
      <c r="A3891" s="53"/>
      <c r="B3891" s="104"/>
      <c r="C3891" s="52"/>
      <c r="D3891" s="52"/>
      <c r="F3891" s="175" t="str">
        <f>F3894</f>
        <v>PROD_DEMAND</v>
      </c>
      <c r="G3891" s="52" t="str">
        <f>$G$12</f>
        <v>DISTSEC</v>
      </c>
      <c r="H3891" s="50">
        <f t="shared" si="1901"/>
        <v>0</v>
      </c>
      <c r="I3891" s="51">
        <f>VLOOKUP(CONCATENATE($F3891," ",$G3891),AllocFactorMatrix,(I$4+1),FALSE)*$E3894</f>
        <v>0</v>
      </c>
      <c r="J3891" s="51">
        <f>VLOOKUP(CONCATENATE($F3891," ",$G3891),AllocFactorMatrix,(J$4+1),FALSE)*$E3894</f>
        <v>0</v>
      </c>
      <c r="K3891" s="51">
        <f>VLOOKUP(CONCATENATE($F3891," ",$G3891),AllocFactorMatrix,(K$4+1),FALSE)*$E3894</f>
        <v>0</v>
      </c>
      <c r="L3891" s="51">
        <f>VLOOKUP(CONCATENATE($F3891," ",$G3891),AllocFactorMatrix,(L$4+1),FALSE)*$E3894</f>
        <v>0</v>
      </c>
      <c r="M3891" s="51">
        <f t="shared" si="1897"/>
        <v>0</v>
      </c>
      <c r="N3891" s="51">
        <f>VLOOKUP(CONCATENATE($F3891," ",$G3891),AllocFactorMatrix,(N$4+1),FALSE)*$E3894</f>
        <v>0</v>
      </c>
      <c r="O3891" s="51">
        <f>VLOOKUP(CONCATENATE($F3891," ",$G3891),AllocFactorMatrix,(O$4+1),FALSE)*$E3894</f>
        <v>0</v>
      </c>
      <c r="P3891" s="51">
        <f>VLOOKUP(CONCATENATE($F3891," ",$G3891),AllocFactorMatrix,(P$4+1),FALSE)*$E3894</f>
        <v>0</v>
      </c>
      <c r="Q3891" s="51">
        <f>VLOOKUP(CONCATENATE($F3891," ",$G3891),AllocFactorMatrix,(Q$4+1),FALSE)*$E3894</f>
        <v>0</v>
      </c>
      <c r="R3891" s="51">
        <f t="shared" si="1902"/>
        <v>0</v>
      </c>
      <c r="S3891" s="51">
        <f>VLOOKUP(CONCATENATE($F3891," ",$G3891),AllocFactorMatrix,(S$4+1),FALSE)*$E3894</f>
        <v>0</v>
      </c>
      <c r="T3891" s="51">
        <f>VLOOKUP(CONCATENATE($F3891," ",$G3891),AllocFactorMatrix,(T$4+1),FALSE)*$E3894</f>
        <v>0</v>
      </c>
      <c r="U3891" s="51">
        <f>VLOOKUP(CONCATENATE($F3891," ",$G3891),AllocFactorMatrix,(U$4+1),FALSE)*$E3894</f>
        <v>0</v>
      </c>
      <c r="V3891" s="51">
        <f>VLOOKUP(CONCATENATE($F3891," ",$G3891),AllocFactorMatrix,(V$4+1),FALSE)*$E3894</f>
        <v>0</v>
      </c>
      <c r="W3891" s="51">
        <f t="shared" si="1903"/>
        <v>0</v>
      </c>
      <c r="X3891" s="51">
        <f>VLOOKUP(CONCATENATE($F3891," ",$G3891),AllocFactorMatrix,(X$4+1),FALSE)*$E3894</f>
        <v>0</v>
      </c>
      <c r="Y3891" s="51">
        <f>VLOOKUP(CONCATENATE($F3891," ",$G3891),AllocFactorMatrix,(Y$4+1),FALSE)*$E3894</f>
        <v>0</v>
      </c>
      <c r="Z3891" s="51">
        <f t="shared" si="1898"/>
        <v>0</v>
      </c>
      <c r="AA3891" s="51">
        <f>VLOOKUP(CONCATENATE($F3891," ",$G3891),AllocFactorMatrix,(AA$4+1),FALSE)*$E3894</f>
        <v>0</v>
      </c>
      <c r="AB3891" s="51">
        <f>VLOOKUP(CONCATENATE($F3891," ",$G3891),AllocFactorMatrix,(AB$4+1),FALSE)*$E3894</f>
        <v>0</v>
      </c>
      <c r="AC3891" s="51">
        <f>VLOOKUP(CONCATENATE($F3891," ",$G3891),AllocFactorMatrix,(AC$4+1),FALSE)*$E3894</f>
        <v>0</v>
      </c>
    </row>
    <row r="3892" spans="1:29" s="48" customFormat="1" hidden="1" outlineLevel="1">
      <c r="A3892" s="53"/>
      <c r="B3892" s="104"/>
      <c r="C3892" s="52"/>
      <c r="D3892" s="52"/>
      <c r="F3892" s="175" t="str">
        <f>F3894</f>
        <v>PROD_DEMAND</v>
      </c>
      <c r="G3892" s="52" t="str">
        <f>$G$13</f>
        <v>ENERGY</v>
      </c>
      <c r="H3892" s="50">
        <f t="shared" si="1901"/>
        <v>0</v>
      </c>
      <c r="I3892" s="51">
        <f>VLOOKUP(CONCATENATE($F3892," ",$G3892),AllocFactorMatrix,(I$4+1),FALSE)*$E3894</f>
        <v>0</v>
      </c>
      <c r="J3892" s="51">
        <f>VLOOKUP(CONCATENATE($F3892," ",$G3892),AllocFactorMatrix,(J$4+1),FALSE)*$E3894</f>
        <v>0</v>
      </c>
      <c r="K3892" s="51">
        <f>VLOOKUP(CONCATENATE($F3892," ",$G3892),AllocFactorMatrix,(K$4+1),FALSE)*$E3894</f>
        <v>0</v>
      </c>
      <c r="L3892" s="51">
        <f>VLOOKUP(CONCATENATE($F3892," ",$G3892),AllocFactorMatrix,(L$4+1),FALSE)*$E3894</f>
        <v>0</v>
      </c>
      <c r="M3892" s="51">
        <f t="shared" si="1897"/>
        <v>0</v>
      </c>
      <c r="N3892" s="51">
        <f>VLOOKUP(CONCATENATE($F3892," ",$G3892),AllocFactorMatrix,(N$4+1),FALSE)*$E3894</f>
        <v>0</v>
      </c>
      <c r="O3892" s="51">
        <f>VLOOKUP(CONCATENATE($F3892," ",$G3892),AllocFactorMatrix,(O$4+1),FALSE)*$E3894</f>
        <v>0</v>
      </c>
      <c r="P3892" s="51">
        <f>VLOOKUP(CONCATENATE($F3892," ",$G3892),AllocFactorMatrix,(P$4+1),FALSE)*$E3894</f>
        <v>0</v>
      </c>
      <c r="Q3892" s="51">
        <f>VLOOKUP(CONCATENATE($F3892," ",$G3892),AllocFactorMatrix,(Q$4+1),FALSE)*$E3894</f>
        <v>0</v>
      </c>
      <c r="R3892" s="51">
        <f t="shared" si="1902"/>
        <v>0</v>
      </c>
      <c r="S3892" s="51">
        <f>VLOOKUP(CONCATENATE($F3892," ",$G3892),AllocFactorMatrix,(S$4+1),FALSE)*$E3894</f>
        <v>0</v>
      </c>
      <c r="T3892" s="51">
        <f>VLOOKUP(CONCATENATE($F3892," ",$G3892),AllocFactorMatrix,(T$4+1),FALSE)*$E3894</f>
        <v>0</v>
      </c>
      <c r="U3892" s="51">
        <f>VLOOKUP(CONCATENATE($F3892," ",$G3892),AllocFactorMatrix,(U$4+1),FALSE)*$E3894</f>
        <v>0</v>
      </c>
      <c r="V3892" s="51">
        <f>VLOOKUP(CONCATENATE($F3892," ",$G3892),AllocFactorMatrix,(V$4+1),FALSE)*$E3894</f>
        <v>0</v>
      </c>
      <c r="W3892" s="51">
        <f t="shared" si="1903"/>
        <v>0</v>
      </c>
      <c r="X3892" s="51">
        <f>VLOOKUP(CONCATENATE($F3892," ",$G3892),AllocFactorMatrix,(X$4+1),FALSE)*$E3894</f>
        <v>0</v>
      </c>
      <c r="Y3892" s="51">
        <f>VLOOKUP(CONCATENATE($F3892," ",$G3892),AllocFactorMatrix,(Y$4+1),FALSE)*$E3894</f>
        <v>0</v>
      </c>
      <c r="Z3892" s="51">
        <f t="shared" si="1898"/>
        <v>0</v>
      </c>
      <c r="AA3892" s="51">
        <f>VLOOKUP(CONCATENATE($F3892," ",$G3892),AllocFactorMatrix,(AA$4+1),FALSE)*$E3894</f>
        <v>0</v>
      </c>
      <c r="AB3892" s="51">
        <f>VLOOKUP(CONCATENATE($F3892," ",$G3892),AllocFactorMatrix,(AB$4+1),FALSE)*$E3894</f>
        <v>0</v>
      </c>
      <c r="AC3892" s="51">
        <f>VLOOKUP(CONCATENATE($F3892," ",$G3892),AllocFactorMatrix,(AC$4+1),FALSE)*$E3894</f>
        <v>0</v>
      </c>
    </row>
    <row r="3893" spans="1:29" s="48" customFormat="1" hidden="1" outlineLevel="1">
      <c r="A3893" s="53"/>
      <c r="B3893" s="104"/>
      <c r="C3893" s="52"/>
      <c r="D3893" s="52"/>
      <c r="F3893" s="175" t="str">
        <f>F3894</f>
        <v>PROD_DEMAND</v>
      </c>
      <c r="G3893" s="52" t="str">
        <f>$G$14</f>
        <v>CUSTOMER</v>
      </c>
      <c r="H3893" s="50">
        <f t="shared" si="1901"/>
        <v>0</v>
      </c>
      <c r="I3893" s="51">
        <f>VLOOKUP(CONCATENATE($F3893," ",$G3893),AllocFactorMatrix,(I$4+1),FALSE)*$E3894</f>
        <v>0</v>
      </c>
      <c r="J3893" s="51">
        <f>VLOOKUP(CONCATENATE($F3893," ",$G3893),AllocFactorMatrix,(J$4+1),FALSE)*$E3894</f>
        <v>0</v>
      </c>
      <c r="K3893" s="51">
        <f>VLOOKUP(CONCATENATE($F3893," ",$G3893),AllocFactorMatrix,(K$4+1),FALSE)*$E3894</f>
        <v>0</v>
      </c>
      <c r="L3893" s="51">
        <f>VLOOKUP(CONCATENATE($F3893," ",$G3893),AllocFactorMatrix,(L$4+1),FALSE)*$E3894</f>
        <v>0</v>
      </c>
      <c r="M3893" s="51">
        <f t="shared" si="1897"/>
        <v>0</v>
      </c>
      <c r="N3893" s="51">
        <f>VLOOKUP(CONCATENATE($F3893," ",$G3893),AllocFactorMatrix,(N$4+1),FALSE)*$E3894</f>
        <v>0</v>
      </c>
      <c r="O3893" s="51">
        <f>VLOOKUP(CONCATENATE($F3893," ",$G3893),AllocFactorMatrix,(O$4+1),FALSE)*$E3894</f>
        <v>0</v>
      </c>
      <c r="P3893" s="51">
        <f>VLOOKUP(CONCATENATE($F3893," ",$G3893),AllocFactorMatrix,(P$4+1),FALSE)*$E3894</f>
        <v>0</v>
      </c>
      <c r="Q3893" s="51">
        <f>VLOOKUP(CONCATENATE($F3893," ",$G3893),AllocFactorMatrix,(Q$4+1),FALSE)*$E3894</f>
        <v>0</v>
      </c>
      <c r="R3893" s="51">
        <f t="shared" si="1902"/>
        <v>0</v>
      </c>
      <c r="S3893" s="51">
        <f>VLOOKUP(CONCATENATE($F3893," ",$G3893),AllocFactorMatrix,(S$4+1),FALSE)*$E3894</f>
        <v>0</v>
      </c>
      <c r="T3893" s="51">
        <f>VLOOKUP(CONCATENATE($F3893," ",$G3893),AllocFactorMatrix,(T$4+1),FALSE)*$E3894</f>
        <v>0</v>
      </c>
      <c r="U3893" s="51">
        <f>VLOOKUP(CONCATENATE($F3893," ",$G3893),AllocFactorMatrix,(U$4+1),FALSE)*$E3894</f>
        <v>0</v>
      </c>
      <c r="V3893" s="51">
        <f>VLOOKUP(CONCATENATE($F3893," ",$G3893),AllocFactorMatrix,(V$4+1),FALSE)*$E3894</f>
        <v>0</v>
      </c>
      <c r="W3893" s="51">
        <f t="shared" si="1903"/>
        <v>0</v>
      </c>
      <c r="X3893" s="51">
        <f>VLOOKUP(CONCATENATE($F3893," ",$G3893),AllocFactorMatrix,(X$4+1),FALSE)*$E3894</f>
        <v>0</v>
      </c>
      <c r="Y3893" s="51">
        <f>VLOOKUP(CONCATENATE($F3893," ",$G3893),AllocFactorMatrix,(Y$4+1),FALSE)*$E3894</f>
        <v>0</v>
      </c>
      <c r="Z3893" s="51">
        <f t="shared" si="1898"/>
        <v>0</v>
      </c>
      <c r="AA3893" s="51">
        <f>VLOOKUP(CONCATENATE($F3893," ",$G3893),AllocFactorMatrix,(AA$4+1),FALSE)*$E3894</f>
        <v>0</v>
      </c>
      <c r="AB3893" s="51">
        <f>VLOOKUP(CONCATENATE($F3893," ",$G3893),AllocFactorMatrix,(AB$4+1),FALSE)*$E3894</f>
        <v>0</v>
      </c>
      <c r="AC3893" s="51">
        <f>VLOOKUP(CONCATENATE($F3893," ",$G3893),AllocFactorMatrix,(AC$4+1),FALSE)*$E3894</f>
        <v>0</v>
      </c>
    </row>
    <row r="3894" spans="1:29" s="48" customFormat="1" collapsed="1">
      <c r="A3894" s="53"/>
      <c r="B3894" s="104"/>
      <c r="C3894" s="52"/>
      <c r="D3894" s="102" t="s">
        <v>445</v>
      </c>
      <c r="E3894" s="58">
        <v>95707</v>
      </c>
      <c r="F3894" s="93" t="s">
        <v>29</v>
      </c>
      <c r="G3894" s="52" t="str">
        <f>$G$15</f>
        <v>TOTAL</v>
      </c>
      <c r="H3894" s="50">
        <f t="shared" si="1901"/>
        <v>95707</v>
      </c>
      <c r="I3894" s="51">
        <f>VLOOKUP(CONCATENATE($F3894," ",$G3894),AllocFactorMatrix,(I$4+1),FALSE)*$E3894</f>
        <v>49230.33898425776</v>
      </c>
      <c r="J3894" s="51">
        <f>VLOOKUP(CONCATENATE($F3894," ",$G3894),AllocFactorMatrix,(J$4+1),FALSE)*$E3894</f>
        <v>11480.522619979134</v>
      </c>
      <c r="K3894" s="51">
        <f>VLOOKUP(CONCATENATE($F3894," ",$G3894),AllocFactorMatrix,(K$4+1),FALSE)*$E3894</f>
        <v>159.62472419363536</v>
      </c>
      <c r="L3894" s="51">
        <f>VLOOKUP(CONCATENATE($F3894," ",$G3894),AllocFactorMatrix,(L$4+1),FALSE)*$E3894</f>
        <v>22.231527113573463</v>
      </c>
      <c r="M3894" s="51">
        <f t="shared" si="1897"/>
        <v>11662.378871286344</v>
      </c>
      <c r="N3894" s="51">
        <f>VLOOKUP(CONCATENATE($F3894," ",$G3894),AllocFactorMatrix,(N$4+1),FALSE)*$E3894</f>
        <v>6833.3011710047986</v>
      </c>
      <c r="O3894" s="51">
        <f>VLOOKUP(CONCATENATE($F3894," ",$G3894),AllocFactorMatrix,(O$4+1),FALSE)*$E3894</f>
        <v>1224.4700703669789</v>
      </c>
      <c r="P3894" s="51">
        <f>VLOOKUP(CONCATENATE($F3894," ",$G3894),AllocFactorMatrix,(P$4+1),FALSE)*$E3894</f>
        <v>248.31003477981798</v>
      </c>
      <c r="Q3894" s="51">
        <f>VLOOKUP(CONCATENATE($F3894," ",$G3894),AllocFactorMatrix,(Q$4+1),FALSE)*$E3894</f>
        <v>9.4294612795105071</v>
      </c>
      <c r="R3894" s="51">
        <f t="shared" si="1902"/>
        <v>8315.5107374311065</v>
      </c>
      <c r="S3894" s="51">
        <f>VLOOKUP(CONCATENATE($F3894," ",$G3894),AllocFactorMatrix,(S$4+1),FALSE)*$E3894</f>
        <v>323.60582433249897</v>
      </c>
      <c r="T3894" s="51">
        <f>VLOOKUP(CONCATENATE($F3894," ",$G3894),AllocFactorMatrix,(T$4+1),FALSE)*$E3894</f>
        <v>4368.8654945456738</v>
      </c>
      <c r="U3894" s="51">
        <f>VLOOKUP(CONCATENATE($F3894," ",$G3894),AllocFactorMatrix,(U$4+1),FALSE)*$E3894</f>
        <v>16709.156723679531</v>
      </c>
      <c r="V3894" s="51">
        <f>VLOOKUP(CONCATENATE($F3894," ",$G3894),AllocFactorMatrix,(V$4+1),FALSE)*$E3894</f>
        <v>3027.0187127463701</v>
      </c>
      <c r="W3894" s="51">
        <f t="shared" si="1903"/>
        <v>24428.646755304071</v>
      </c>
      <c r="X3894" s="51">
        <f>VLOOKUP(CONCATENATE($F3894," ",$G3894),AllocFactorMatrix,(X$4+1),FALSE)*$E3894</f>
        <v>1875.4652032454087</v>
      </c>
      <c r="Y3894" s="51">
        <f>VLOOKUP(CONCATENATE($F3894," ",$G3894),AllocFactorMatrix,(Y$4+1),FALSE)*$E3894</f>
        <v>37.457850476855548</v>
      </c>
      <c r="Z3894" s="51">
        <f t="shared" si="1898"/>
        <v>1912.9230537222643</v>
      </c>
      <c r="AA3894" s="51">
        <f>VLOOKUP(CONCATENATE($F3894," ",$G3894),AllocFactorMatrix,(AA$4+1),FALSE)*$E3894</f>
        <v>24.740420165055678</v>
      </c>
      <c r="AB3894" s="51">
        <f>VLOOKUP(CONCATENATE($F3894," ",$G3894),AllocFactorMatrix,(AB$4+1),FALSE)*$E3894</f>
        <v>109.9110326454866</v>
      </c>
      <c r="AC3894" s="51">
        <f>VLOOKUP(CONCATENATE($F3894," ",$G3894),AllocFactorMatrix,(AC$4+1),FALSE)*$E3894</f>
        <v>22.550145187903016</v>
      </c>
    </row>
    <row r="3895" spans="1:29" s="48" customFormat="1" hidden="1" outlineLevel="1">
      <c r="A3895" s="53"/>
      <c r="B3895" s="104"/>
      <c r="C3895" s="52"/>
      <c r="D3895" s="52"/>
      <c r="F3895" s="175" t="str">
        <f>F3902</f>
        <v>PROD_DEMAND</v>
      </c>
      <c r="G3895" s="52" t="str">
        <f>$G$8</f>
        <v>PRODUCTION</v>
      </c>
      <c r="H3895" s="50">
        <f t="shared" si="1901"/>
        <v>4609081</v>
      </c>
      <c r="I3895" s="51">
        <f>VLOOKUP(CONCATENATE($F3895," ",$G3895),AllocFactorMatrix,(I$4+1),FALSE)*$E3902</f>
        <v>2370846.6469109026</v>
      </c>
      <c r="J3895" s="51">
        <f>VLOOKUP(CONCATENATE($F3895," ",$G3895),AllocFactorMatrix,(J$4+1),FALSE)*$E3902</f>
        <v>552881.80256215378</v>
      </c>
      <c r="K3895" s="51">
        <f>VLOOKUP(CONCATENATE($F3895," ",$G3895),AllocFactorMatrix,(K$4+1),FALSE)*$E3902</f>
        <v>7687.246318567346</v>
      </c>
      <c r="L3895" s="51">
        <f>VLOOKUP(CONCATENATE($F3895," ",$G3895),AllocFactorMatrix,(L$4+1),FALSE)*$E3902</f>
        <v>1070.6312936374172</v>
      </c>
      <c r="M3895" s="51">
        <f t="shared" si="1897"/>
        <v>561639.68017435854</v>
      </c>
      <c r="N3895" s="51">
        <f>VLOOKUP(CONCATENATE($F3895," ",$G3895),AllocFactorMatrix,(N$4+1),FALSE)*$E3902</f>
        <v>329079.7809413728</v>
      </c>
      <c r="O3895" s="51">
        <f>VLOOKUP(CONCATENATE($F3895," ",$G3895),AllocFactorMatrix,(O$4+1),FALSE)*$E3902</f>
        <v>58968.327670882019</v>
      </c>
      <c r="P3895" s="51">
        <f>VLOOKUP(CONCATENATE($F3895," ",$G3895),AllocFactorMatrix,(P$4+1),FALSE)*$E3902</f>
        <v>11958.17509077704</v>
      </c>
      <c r="Q3895" s="51">
        <f>VLOOKUP(CONCATENATE($F3895," ",$G3895),AllocFactorMatrix,(Q$4+1),FALSE)*$E3902</f>
        <v>454.10629132276188</v>
      </c>
      <c r="R3895" s="51">
        <f>SUBTOTAL(9,N3895:Q3895)</f>
        <v>400460.38999435463</v>
      </c>
      <c r="S3895" s="51">
        <f>VLOOKUP(CONCATENATE($F3895," ",$G3895),AllocFactorMatrix,(S$4+1),FALSE)*$E3902</f>
        <v>15584.288050197567</v>
      </c>
      <c r="T3895" s="51">
        <f>VLOOKUP(CONCATENATE($F3895," ",$G3895),AllocFactorMatrix,(T$4+1),FALSE)*$E3902</f>
        <v>210396.88781871827</v>
      </c>
      <c r="U3895" s="51">
        <f>VLOOKUP(CONCATENATE($F3895," ",$G3895),AllocFactorMatrix,(U$4+1),FALSE)*$E3902</f>
        <v>804683.63631848851</v>
      </c>
      <c r="V3895" s="51">
        <f>VLOOKUP(CONCATENATE($F3895," ",$G3895),AllocFactorMatrix,(V$4+1),FALSE)*$E3902</f>
        <v>145775.90391051598</v>
      </c>
      <c r="W3895" s="51">
        <f>SUBTOTAL(9,S3895:V3895)</f>
        <v>1176440.7160979204</v>
      </c>
      <c r="X3895" s="51">
        <f>VLOOKUP(CONCATENATE($F3895," ",$G3895),AllocFactorMatrix,(X$4+1),FALSE)*$E3902</f>
        <v>90319.109724884824</v>
      </c>
      <c r="Y3895" s="51">
        <f>VLOOKUP(CONCATENATE($F3895," ",$G3895),AllocFactorMatrix,(Y$4+1),FALSE)*$E3902</f>
        <v>1803.9042800810373</v>
      </c>
      <c r="Z3895" s="51">
        <f t="shared" si="1898"/>
        <v>92123.014004965866</v>
      </c>
      <c r="AA3895" s="51">
        <f>VLOOKUP(CONCATENATE($F3895," ",$G3895),AllocFactorMatrix,(AA$4+1),FALSE)*$E3902</f>
        <v>1191.4551758468554</v>
      </c>
      <c r="AB3895" s="51">
        <f>VLOOKUP(CONCATENATE($F3895," ",$G3895),AllocFactorMatrix,(AB$4+1),FALSE)*$E3902</f>
        <v>5293.1222612420415</v>
      </c>
      <c r="AC3895" s="51">
        <f>VLOOKUP(CONCATENATE($F3895," ",$G3895),AllocFactorMatrix,(AC$4+1),FALSE)*$E3902</f>
        <v>1085.975380409011</v>
      </c>
    </row>
    <row r="3896" spans="1:29" s="48" customFormat="1" hidden="1" outlineLevel="1">
      <c r="A3896" s="53"/>
      <c r="B3896" s="104"/>
      <c r="C3896" s="52"/>
      <c r="D3896" s="52"/>
      <c r="F3896" s="175" t="str">
        <f>F3902</f>
        <v>PROD_DEMAND</v>
      </c>
      <c r="G3896" s="52" t="str">
        <f>$G$9</f>
        <v>BULKTRAN</v>
      </c>
      <c r="H3896" s="50">
        <f t="shared" si="1901"/>
        <v>0</v>
      </c>
      <c r="I3896" s="51">
        <f>VLOOKUP(CONCATENATE($F3896," ",$G3896),AllocFactorMatrix,(I$4+1),FALSE)*$E3902</f>
        <v>0</v>
      </c>
      <c r="J3896" s="51">
        <f>VLOOKUP(CONCATENATE($F3896," ",$G3896),AllocFactorMatrix,(J$4+1),FALSE)*$E3902</f>
        <v>0</v>
      </c>
      <c r="K3896" s="51">
        <f>VLOOKUP(CONCATENATE($F3896," ",$G3896),AllocFactorMatrix,(K$4+1),FALSE)*$E3902</f>
        <v>0</v>
      </c>
      <c r="L3896" s="51">
        <f>VLOOKUP(CONCATENATE($F3896," ",$G3896),AllocFactorMatrix,(L$4+1),FALSE)*$E3902</f>
        <v>0</v>
      </c>
      <c r="M3896" s="51">
        <f t="shared" si="1897"/>
        <v>0</v>
      </c>
      <c r="N3896" s="51">
        <f>VLOOKUP(CONCATENATE($F3896," ",$G3896),AllocFactorMatrix,(N$4+1),FALSE)*$E3902</f>
        <v>0</v>
      </c>
      <c r="O3896" s="51">
        <f>VLOOKUP(CONCATENATE($F3896," ",$G3896),AllocFactorMatrix,(O$4+1),FALSE)*$E3902</f>
        <v>0</v>
      </c>
      <c r="P3896" s="51">
        <f>VLOOKUP(CONCATENATE($F3896," ",$G3896),AllocFactorMatrix,(P$4+1),FALSE)*$E3902</f>
        <v>0</v>
      </c>
      <c r="Q3896" s="51">
        <f>VLOOKUP(CONCATENATE($F3896," ",$G3896),AllocFactorMatrix,(Q$4+1),FALSE)*$E3902</f>
        <v>0</v>
      </c>
      <c r="R3896" s="51">
        <f t="shared" ref="R3896:R3902" si="1904">SUBTOTAL(9,N3896:Q3896)</f>
        <v>0</v>
      </c>
      <c r="S3896" s="51">
        <f>VLOOKUP(CONCATENATE($F3896," ",$G3896),AllocFactorMatrix,(S$4+1),FALSE)*$E3902</f>
        <v>0</v>
      </c>
      <c r="T3896" s="51">
        <f>VLOOKUP(CONCATENATE($F3896," ",$G3896),AllocFactorMatrix,(T$4+1),FALSE)*$E3902</f>
        <v>0</v>
      </c>
      <c r="U3896" s="51">
        <f>VLOOKUP(CONCATENATE($F3896," ",$G3896),AllocFactorMatrix,(U$4+1),FALSE)*$E3902</f>
        <v>0</v>
      </c>
      <c r="V3896" s="51">
        <f>VLOOKUP(CONCATENATE($F3896," ",$G3896),AllocFactorMatrix,(V$4+1),FALSE)*$E3902</f>
        <v>0</v>
      </c>
      <c r="W3896" s="51">
        <f t="shared" ref="W3896:W3902" si="1905">SUBTOTAL(9,S3896:V3896)</f>
        <v>0</v>
      </c>
      <c r="X3896" s="51">
        <f>VLOOKUP(CONCATENATE($F3896," ",$G3896),AllocFactorMatrix,(X$4+1),FALSE)*$E3902</f>
        <v>0</v>
      </c>
      <c r="Y3896" s="51">
        <f>VLOOKUP(CONCATENATE($F3896," ",$G3896),AllocFactorMatrix,(Y$4+1),FALSE)*$E3902</f>
        <v>0</v>
      </c>
      <c r="Z3896" s="51">
        <f t="shared" si="1898"/>
        <v>0</v>
      </c>
      <c r="AA3896" s="51">
        <f>VLOOKUP(CONCATENATE($F3896," ",$G3896),AllocFactorMatrix,(AA$4+1),FALSE)*$E3902</f>
        <v>0</v>
      </c>
      <c r="AB3896" s="51">
        <f>VLOOKUP(CONCATENATE($F3896," ",$G3896),AllocFactorMatrix,(AB$4+1),FALSE)*$E3902</f>
        <v>0</v>
      </c>
      <c r="AC3896" s="51">
        <f>VLOOKUP(CONCATENATE($F3896," ",$G3896),AllocFactorMatrix,(AC$4+1),FALSE)*$E3902</f>
        <v>0</v>
      </c>
    </row>
    <row r="3897" spans="1:29" s="48" customFormat="1" hidden="1" outlineLevel="1">
      <c r="A3897" s="53"/>
      <c r="B3897" s="104"/>
      <c r="C3897" s="52"/>
      <c r="D3897" s="52"/>
      <c r="F3897" s="175" t="str">
        <f>F3902</f>
        <v>PROD_DEMAND</v>
      </c>
      <c r="G3897" s="52" t="str">
        <f>$G$10</f>
        <v>SUBTRAN</v>
      </c>
      <c r="H3897" s="50">
        <f t="shared" si="1901"/>
        <v>0</v>
      </c>
      <c r="I3897" s="51">
        <f>VLOOKUP(CONCATENATE($F3897," ",$G3897),AllocFactorMatrix,(I$4+1),FALSE)*$E3902</f>
        <v>0</v>
      </c>
      <c r="J3897" s="51">
        <f>VLOOKUP(CONCATENATE($F3897," ",$G3897),AllocFactorMatrix,(J$4+1),FALSE)*$E3902</f>
        <v>0</v>
      </c>
      <c r="K3897" s="51">
        <f>VLOOKUP(CONCATENATE($F3897," ",$G3897),AllocFactorMatrix,(K$4+1),FALSE)*$E3902</f>
        <v>0</v>
      </c>
      <c r="L3897" s="51">
        <f>VLOOKUP(CONCATENATE($F3897," ",$G3897),AllocFactorMatrix,(L$4+1),FALSE)*$E3902</f>
        <v>0</v>
      </c>
      <c r="M3897" s="51">
        <f t="shared" si="1897"/>
        <v>0</v>
      </c>
      <c r="N3897" s="51">
        <f>VLOOKUP(CONCATENATE($F3897," ",$G3897),AllocFactorMatrix,(N$4+1),FALSE)*$E3902</f>
        <v>0</v>
      </c>
      <c r="O3897" s="51">
        <f>VLOOKUP(CONCATENATE($F3897," ",$G3897),AllocFactorMatrix,(O$4+1),FALSE)*$E3902</f>
        <v>0</v>
      </c>
      <c r="P3897" s="51">
        <f>VLOOKUP(CONCATENATE($F3897," ",$G3897),AllocFactorMatrix,(P$4+1),FALSE)*$E3902</f>
        <v>0</v>
      </c>
      <c r="Q3897" s="51">
        <f>VLOOKUP(CONCATENATE($F3897," ",$G3897),AllocFactorMatrix,(Q$4+1),FALSE)*$E3902</f>
        <v>0</v>
      </c>
      <c r="R3897" s="51">
        <f t="shared" si="1904"/>
        <v>0</v>
      </c>
      <c r="S3897" s="51">
        <f>VLOOKUP(CONCATENATE($F3897," ",$G3897),AllocFactorMatrix,(S$4+1),FALSE)*$E3902</f>
        <v>0</v>
      </c>
      <c r="T3897" s="51">
        <f>VLOOKUP(CONCATENATE($F3897," ",$G3897),AllocFactorMatrix,(T$4+1),FALSE)*$E3902</f>
        <v>0</v>
      </c>
      <c r="U3897" s="51">
        <f>VLOOKUP(CONCATENATE($F3897," ",$G3897),AllocFactorMatrix,(U$4+1),FALSE)*$E3902</f>
        <v>0</v>
      </c>
      <c r="V3897" s="51">
        <f>VLOOKUP(CONCATENATE($F3897," ",$G3897),AllocFactorMatrix,(V$4+1),FALSE)*$E3902</f>
        <v>0</v>
      </c>
      <c r="W3897" s="51">
        <f t="shared" si="1905"/>
        <v>0</v>
      </c>
      <c r="X3897" s="51">
        <f>VLOOKUP(CONCATENATE($F3897," ",$G3897),AllocFactorMatrix,(X$4+1),FALSE)*$E3902</f>
        <v>0</v>
      </c>
      <c r="Y3897" s="51">
        <f>VLOOKUP(CONCATENATE($F3897," ",$G3897),AllocFactorMatrix,(Y$4+1),FALSE)*$E3902</f>
        <v>0</v>
      </c>
      <c r="Z3897" s="51">
        <f t="shared" si="1898"/>
        <v>0</v>
      </c>
      <c r="AA3897" s="51">
        <f>VLOOKUP(CONCATENATE($F3897," ",$G3897),AllocFactorMatrix,(AA$4+1),FALSE)*$E3902</f>
        <v>0</v>
      </c>
      <c r="AB3897" s="51">
        <f>VLOOKUP(CONCATENATE($F3897," ",$G3897),AllocFactorMatrix,(AB$4+1),FALSE)*$E3902</f>
        <v>0</v>
      </c>
      <c r="AC3897" s="51">
        <f>VLOOKUP(CONCATENATE($F3897," ",$G3897),AllocFactorMatrix,(AC$4+1),FALSE)*$E3902</f>
        <v>0</v>
      </c>
    </row>
    <row r="3898" spans="1:29" s="48" customFormat="1" hidden="1" outlineLevel="1">
      <c r="A3898" s="53"/>
      <c r="B3898" s="104"/>
      <c r="C3898" s="52"/>
      <c r="D3898" s="52"/>
      <c r="F3898" s="175" t="str">
        <f>F3902</f>
        <v>PROD_DEMAND</v>
      </c>
      <c r="G3898" s="52" t="str">
        <f>$G$11</f>
        <v>DISTPRI</v>
      </c>
      <c r="H3898" s="50">
        <f t="shared" si="1901"/>
        <v>0</v>
      </c>
      <c r="I3898" s="51">
        <f>VLOOKUP(CONCATENATE($F3898," ",$G3898),AllocFactorMatrix,(I$4+1),FALSE)*$E3902</f>
        <v>0</v>
      </c>
      <c r="J3898" s="51">
        <f>VLOOKUP(CONCATENATE($F3898," ",$G3898),AllocFactorMatrix,(J$4+1),FALSE)*$E3902</f>
        <v>0</v>
      </c>
      <c r="K3898" s="51">
        <f>VLOOKUP(CONCATENATE($F3898," ",$G3898),AllocFactorMatrix,(K$4+1),FALSE)*$E3902</f>
        <v>0</v>
      </c>
      <c r="L3898" s="51">
        <f>VLOOKUP(CONCATENATE($F3898," ",$G3898),AllocFactorMatrix,(L$4+1),FALSE)*$E3902</f>
        <v>0</v>
      </c>
      <c r="M3898" s="51">
        <f t="shared" si="1897"/>
        <v>0</v>
      </c>
      <c r="N3898" s="51">
        <f>VLOOKUP(CONCATENATE($F3898," ",$G3898),AllocFactorMatrix,(N$4+1),FALSE)*$E3902</f>
        <v>0</v>
      </c>
      <c r="O3898" s="51">
        <f>VLOOKUP(CONCATENATE($F3898," ",$G3898),AllocFactorMatrix,(O$4+1),FALSE)*$E3902</f>
        <v>0</v>
      </c>
      <c r="P3898" s="51">
        <f>VLOOKUP(CONCATENATE($F3898," ",$G3898),AllocFactorMatrix,(P$4+1),FALSE)*$E3902</f>
        <v>0</v>
      </c>
      <c r="Q3898" s="51">
        <f>VLOOKUP(CONCATENATE($F3898," ",$G3898),AllocFactorMatrix,(Q$4+1),FALSE)*$E3902</f>
        <v>0</v>
      </c>
      <c r="R3898" s="51">
        <f t="shared" si="1904"/>
        <v>0</v>
      </c>
      <c r="S3898" s="51">
        <f>VLOOKUP(CONCATENATE($F3898," ",$G3898),AllocFactorMatrix,(S$4+1),FALSE)*$E3902</f>
        <v>0</v>
      </c>
      <c r="T3898" s="51">
        <f>VLOOKUP(CONCATENATE($F3898," ",$G3898),AllocFactorMatrix,(T$4+1),FALSE)*$E3902</f>
        <v>0</v>
      </c>
      <c r="U3898" s="51">
        <f>VLOOKUP(CONCATENATE($F3898," ",$G3898),AllocFactorMatrix,(U$4+1),FALSE)*$E3902</f>
        <v>0</v>
      </c>
      <c r="V3898" s="51">
        <f>VLOOKUP(CONCATENATE($F3898," ",$G3898),AllocFactorMatrix,(V$4+1),FALSE)*$E3902</f>
        <v>0</v>
      </c>
      <c r="W3898" s="51">
        <f t="shared" si="1905"/>
        <v>0</v>
      </c>
      <c r="X3898" s="51">
        <f>VLOOKUP(CONCATENATE($F3898," ",$G3898),AllocFactorMatrix,(X$4+1),FALSE)*$E3902</f>
        <v>0</v>
      </c>
      <c r="Y3898" s="51">
        <f>VLOOKUP(CONCATENATE($F3898," ",$G3898),AllocFactorMatrix,(Y$4+1),FALSE)*$E3902</f>
        <v>0</v>
      </c>
      <c r="Z3898" s="51">
        <f t="shared" si="1898"/>
        <v>0</v>
      </c>
      <c r="AA3898" s="51">
        <f>VLOOKUP(CONCATENATE($F3898," ",$G3898),AllocFactorMatrix,(AA$4+1),FALSE)*$E3902</f>
        <v>0</v>
      </c>
      <c r="AB3898" s="51">
        <f>VLOOKUP(CONCATENATE($F3898," ",$G3898),AllocFactorMatrix,(AB$4+1),FALSE)*$E3902</f>
        <v>0</v>
      </c>
      <c r="AC3898" s="51">
        <f>VLOOKUP(CONCATENATE($F3898," ",$G3898),AllocFactorMatrix,(AC$4+1),FALSE)*$E3902</f>
        <v>0</v>
      </c>
    </row>
    <row r="3899" spans="1:29" s="48" customFormat="1" hidden="1" outlineLevel="1">
      <c r="A3899" s="53"/>
      <c r="B3899" s="104"/>
      <c r="C3899" s="52"/>
      <c r="D3899" s="52"/>
      <c r="F3899" s="175" t="str">
        <f>F3902</f>
        <v>PROD_DEMAND</v>
      </c>
      <c r="G3899" s="52" t="str">
        <f>$G$12</f>
        <v>DISTSEC</v>
      </c>
      <c r="H3899" s="50">
        <f t="shared" si="1901"/>
        <v>0</v>
      </c>
      <c r="I3899" s="51">
        <f>VLOOKUP(CONCATENATE($F3899," ",$G3899),AllocFactorMatrix,(I$4+1),FALSE)*$E3902</f>
        <v>0</v>
      </c>
      <c r="J3899" s="51">
        <f>VLOOKUP(CONCATENATE($F3899," ",$G3899),AllocFactorMatrix,(J$4+1),FALSE)*$E3902</f>
        <v>0</v>
      </c>
      <c r="K3899" s="51">
        <f>VLOOKUP(CONCATENATE($F3899," ",$G3899),AllocFactorMatrix,(K$4+1),FALSE)*$E3902</f>
        <v>0</v>
      </c>
      <c r="L3899" s="51">
        <f>VLOOKUP(CONCATENATE($F3899," ",$G3899),AllocFactorMatrix,(L$4+1),FALSE)*$E3902</f>
        <v>0</v>
      </c>
      <c r="M3899" s="51">
        <f t="shared" si="1897"/>
        <v>0</v>
      </c>
      <c r="N3899" s="51">
        <f>VLOOKUP(CONCATENATE($F3899," ",$G3899),AllocFactorMatrix,(N$4+1),FALSE)*$E3902</f>
        <v>0</v>
      </c>
      <c r="O3899" s="51">
        <f>VLOOKUP(CONCATENATE($F3899," ",$G3899),AllocFactorMatrix,(O$4+1),FALSE)*$E3902</f>
        <v>0</v>
      </c>
      <c r="P3899" s="51">
        <f>VLOOKUP(CONCATENATE($F3899," ",$G3899),AllocFactorMatrix,(P$4+1),FALSE)*$E3902</f>
        <v>0</v>
      </c>
      <c r="Q3899" s="51">
        <f>VLOOKUP(CONCATENATE($F3899," ",$G3899),AllocFactorMatrix,(Q$4+1),FALSE)*$E3902</f>
        <v>0</v>
      </c>
      <c r="R3899" s="51">
        <f t="shared" si="1904"/>
        <v>0</v>
      </c>
      <c r="S3899" s="51">
        <f>VLOOKUP(CONCATENATE($F3899," ",$G3899),AllocFactorMatrix,(S$4+1),FALSE)*$E3902</f>
        <v>0</v>
      </c>
      <c r="T3899" s="51">
        <f>VLOOKUP(CONCATENATE($F3899," ",$G3899),AllocFactorMatrix,(T$4+1),FALSE)*$E3902</f>
        <v>0</v>
      </c>
      <c r="U3899" s="51">
        <f>VLOOKUP(CONCATENATE($F3899," ",$G3899),AllocFactorMatrix,(U$4+1),FALSE)*$E3902</f>
        <v>0</v>
      </c>
      <c r="V3899" s="51">
        <f>VLOOKUP(CONCATENATE($F3899," ",$G3899),AllocFactorMatrix,(V$4+1),FALSE)*$E3902</f>
        <v>0</v>
      </c>
      <c r="W3899" s="51">
        <f t="shared" si="1905"/>
        <v>0</v>
      </c>
      <c r="X3899" s="51">
        <f>VLOOKUP(CONCATENATE($F3899," ",$G3899),AllocFactorMatrix,(X$4+1),FALSE)*$E3902</f>
        <v>0</v>
      </c>
      <c r="Y3899" s="51">
        <f>VLOOKUP(CONCATENATE($F3899," ",$G3899),AllocFactorMatrix,(Y$4+1),FALSE)*$E3902</f>
        <v>0</v>
      </c>
      <c r="Z3899" s="51">
        <f t="shared" si="1898"/>
        <v>0</v>
      </c>
      <c r="AA3899" s="51">
        <f>VLOOKUP(CONCATENATE($F3899," ",$G3899),AllocFactorMatrix,(AA$4+1),FALSE)*$E3902</f>
        <v>0</v>
      </c>
      <c r="AB3899" s="51">
        <f>VLOOKUP(CONCATENATE($F3899," ",$G3899),AllocFactorMatrix,(AB$4+1),FALSE)*$E3902</f>
        <v>0</v>
      </c>
      <c r="AC3899" s="51">
        <f>VLOOKUP(CONCATENATE($F3899," ",$G3899),AllocFactorMatrix,(AC$4+1),FALSE)*$E3902</f>
        <v>0</v>
      </c>
    </row>
    <row r="3900" spans="1:29" s="48" customFormat="1" hidden="1" outlineLevel="1">
      <c r="A3900" s="53"/>
      <c r="B3900" s="104"/>
      <c r="C3900" s="52"/>
      <c r="D3900" s="52"/>
      <c r="F3900" s="175" t="str">
        <f>F3902</f>
        <v>PROD_DEMAND</v>
      </c>
      <c r="G3900" s="52" t="str">
        <f>$G$13</f>
        <v>ENERGY</v>
      </c>
      <c r="H3900" s="50">
        <f t="shared" si="1901"/>
        <v>0</v>
      </c>
      <c r="I3900" s="51">
        <f>VLOOKUP(CONCATENATE($F3900," ",$G3900),AllocFactorMatrix,(I$4+1),FALSE)*$E3902</f>
        <v>0</v>
      </c>
      <c r="J3900" s="51">
        <f>VLOOKUP(CONCATENATE($F3900," ",$G3900),AllocFactorMatrix,(J$4+1),FALSE)*$E3902</f>
        <v>0</v>
      </c>
      <c r="K3900" s="51">
        <f>VLOOKUP(CONCATENATE($F3900," ",$G3900),AllocFactorMatrix,(K$4+1),FALSE)*$E3902</f>
        <v>0</v>
      </c>
      <c r="L3900" s="51">
        <f>VLOOKUP(CONCATENATE($F3900," ",$G3900),AllocFactorMatrix,(L$4+1),FALSE)*$E3902</f>
        <v>0</v>
      </c>
      <c r="M3900" s="51">
        <f t="shared" si="1897"/>
        <v>0</v>
      </c>
      <c r="N3900" s="51">
        <f>VLOOKUP(CONCATENATE($F3900," ",$G3900),AllocFactorMatrix,(N$4+1),FALSE)*$E3902</f>
        <v>0</v>
      </c>
      <c r="O3900" s="51">
        <f>VLOOKUP(CONCATENATE($F3900," ",$G3900),AllocFactorMatrix,(O$4+1),FALSE)*$E3902</f>
        <v>0</v>
      </c>
      <c r="P3900" s="51">
        <f>VLOOKUP(CONCATENATE($F3900," ",$G3900),AllocFactorMatrix,(P$4+1),FALSE)*$E3902</f>
        <v>0</v>
      </c>
      <c r="Q3900" s="51">
        <f>VLOOKUP(CONCATENATE($F3900," ",$G3900),AllocFactorMatrix,(Q$4+1),FALSE)*$E3902</f>
        <v>0</v>
      </c>
      <c r="R3900" s="51">
        <f t="shared" si="1904"/>
        <v>0</v>
      </c>
      <c r="S3900" s="51">
        <f>VLOOKUP(CONCATENATE($F3900," ",$G3900),AllocFactorMatrix,(S$4+1),FALSE)*$E3902</f>
        <v>0</v>
      </c>
      <c r="T3900" s="51">
        <f>VLOOKUP(CONCATENATE($F3900," ",$G3900),AllocFactorMatrix,(T$4+1),FALSE)*$E3902</f>
        <v>0</v>
      </c>
      <c r="U3900" s="51">
        <f>VLOOKUP(CONCATENATE($F3900," ",$G3900),AllocFactorMatrix,(U$4+1),FALSE)*$E3902</f>
        <v>0</v>
      </c>
      <c r="V3900" s="51">
        <f>VLOOKUP(CONCATENATE($F3900," ",$G3900),AllocFactorMatrix,(V$4+1),FALSE)*$E3902</f>
        <v>0</v>
      </c>
      <c r="W3900" s="51">
        <f t="shared" si="1905"/>
        <v>0</v>
      </c>
      <c r="X3900" s="51">
        <f>VLOOKUP(CONCATENATE($F3900," ",$G3900),AllocFactorMatrix,(X$4+1),FALSE)*$E3902</f>
        <v>0</v>
      </c>
      <c r="Y3900" s="51">
        <f>VLOOKUP(CONCATENATE($F3900," ",$G3900),AllocFactorMatrix,(Y$4+1),FALSE)*$E3902</f>
        <v>0</v>
      </c>
      <c r="Z3900" s="51">
        <f t="shared" si="1898"/>
        <v>0</v>
      </c>
      <c r="AA3900" s="51">
        <f>VLOOKUP(CONCATENATE($F3900," ",$G3900),AllocFactorMatrix,(AA$4+1),FALSE)*$E3902</f>
        <v>0</v>
      </c>
      <c r="AB3900" s="51">
        <f>VLOOKUP(CONCATENATE($F3900," ",$G3900),AllocFactorMatrix,(AB$4+1),FALSE)*$E3902</f>
        <v>0</v>
      </c>
      <c r="AC3900" s="51">
        <f>VLOOKUP(CONCATENATE($F3900," ",$G3900),AllocFactorMatrix,(AC$4+1),FALSE)*$E3902</f>
        <v>0</v>
      </c>
    </row>
    <row r="3901" spans="1:29" s="48" customFormat="1" hidden="1" outlineLevel="1">
      <c r="A3901" s="53"/>
      <c r="B3901" s="104"/>
      <c r="C3901" s="52"/>
      <c r="D3901" s="52"/>
      <c r="F3901" s="175" t="str">
        <f>F3902</f>
        <v>PROD_DEMAND</v>
      </c>
      <c r="G3901" s="52" t="str">
        <f>$G$14</f>
        <v>CUSTOMER</v>
      </c>
      <c r="H3901" s="50">
        <f t="shared" si="1901"/>
        <v>0</v>
      </c>
      <c r="I3901" s="51">
        <f>VLOOKUP(CONCATENATE($F3901," ",$G3901),AllocFactorMatrix,(I$4+1),FALSE)*$E3902</f>
        <v>0</v>
      </c>
      <c r="J3901" s="51">
        <f>VLOOKUP(CONCATENATE($F3901," ",$G3901),AllocFactorMatrix,(J$4+1),FALSE)*$E3902</f>
        <v>0</v>
      </c>
      <c r="K3901" s="51">
        <f>VLOOKUP(CONCATENATE($F3901," ",$G3901),AllocFactorMatrix,(K$4+1),FALSE)*$E3902</f>
        <v>0</v>
      </c>
      <c r="L3901" s="51">
        <f>VLOOKUP(CONCATENATE($F3901," ",$G3901),AllocFactorMatrix,(L$4+1),FALSE)*$E3902</f>
        <v>0</v>
      </c>
      <c r="M3901" s="51">
        <f t="shared" si="1897"/>
        <v>0</v>
      </c>
      <c r="N3901" s="51">
        <f>VLOOKUP(CONCATENATE($F3901," ",$G3901),AllocFactorMatrix,(N$4+1),FALSE)*$E3902</f>
        <v>0</v>
      </c>
      <c r="O3901" s="51">
        <f>VLOOKUP(CONCATENATE($F3901," ",$G3901),AllocFactorMatrix,(O$4+1),FALSE)*$E3902</f>
        <v>0</v>
      </c>
      <c r="P3901" s="51">
        <f>VLOOKUP(CONCATENATE($F3901," ",$G3901),AllocFactorMatrix,(P$4+1),FALSE)*$E3902</f>
        <v>0</v>
      </c>
      <c r="Q3901" s="51">
        <f>VLOOKUP(CONCATENATE($F3901," ",$G3901),AllocFactorMatrix,(Q$4+1),FALSE)*$E3902</f>
        <v>0</v>
      </c>
      <c r="R3901" s="51">
        <f t="shared" si="1904"/>
        <v>0</v>
      </c>
      <c r="S3901" s="51">
        <f>VLOOKUP(CONCATENATE($F3901," ",$G3901),AllocFactorMatrix,(S$4+1),FALSE)*$E3902</f>
        <v>0</v>
      </c>
      <c r="T3901" s="51">
        <f>VLOOKUP(CONCATENATE($F3901," ",$G3901),AllocFactorMatrix,(T$4+1),FALSE)*$E3902</f>
        <v>0</v>
      </c>
      <c r="U3901" s="51">
        <f>VLOOKUP(CONCATENATE($F3901," ",$G3901),AllocFactorMatrix,(U$4+1),FALSE)*$E3902</f>
        <v>0</v>
      </c>
      <c r="V3901" s="51">
        <f>VLOOKUP(CONCATENATE($F3901," ",$G3901),AllocFactorMatrix,(V$4+1),FALSE)*$E3902</f>
        <v>0</v>
      </c>
      <c r="W3901" s="51">
        <f t="shared" si="1905"/>
        <v>0</v>
      </c>
      <c r="X3901" s="51">
        <f>VLOOKUP(CONCATENATE($F3901," ",$G3901),AllocFactorMatrix,(X$4+1),FALSE)*$E3902</f>
        <v>0</v>
      </c>
      <c r="Y3901" s="51">
        <f>VLOOKUP(CONCATENATE($F3901," ",$G3901),AllocFactorMatrix,(Y$4+1),FALSE)*$E3902</f>
        <v>0</v>
      </c>
      <c r="Z3901" s="51">
        <f t="shared" si="1898"/>
        <v>0</v>
      </c>
      <c r="AA3901" s="51">
        <f>VLOOKUP(CONCATENATE($F3901," ",$G3901),AllocFactorMatrix,(AA$4+1),FALSE)*$E3902</f>
        <v>0</v>
      </c>
      <c r="AB3901" s="51">
        <f>VLOOKUP(CONCATENATE($F3901," ",$G3901),AllocFactorMatrix,(AB$4+1),FALSE)*$E3902</f>
        <v>0</v>
      </c>
      <c r="AC3901" s="51">
        <f>VLOOKUP(CONCATENATE($F3901," ",$G3901),AllocFactorMatrix,(AC$4+1),FALSE)*$E3902</f>
        <v>0</v>
      </c>
    </row>
    <row r="3902" spans="1:29" s="48" customFormat="1" collapsed="1">
      <c r="A3902" s="53"/>
      <c r="B3902" s="104"/>
      <c r="C3902" s="52"/>
      <c r="D3902" s="102" t="s">
        <v>446</v>
      </c>
      <c r="E3902" s="58">
        <v>4609081</v>
      </c>
      <c r="F3902" s="93" t="s">
        <v>29</v>
      </c>
      <c r="G3902" s="52" t="str">
        <f>$G$15</f>
        <v>TOTAL</v>
      </c>
      <c r="H3902" s="50">
        <f t="shared" si="1901"/>
        <v>4609081</v>
      </c>
      <c r="I3902" s="51">
        <f>VLOOKUP(CONCATENATE($F3902," ",$G3902),AllocFactorMatrix,(I$4+1),FALSE)*$E3902</f>
        <v>2370846.6469109026</v>
      </c>
      <c r="J3902" s="51">
        <f>VLOOKUP(CONCATENATE($F3902," ",$G3902),AllocFactorMatrix,(J$4+1),FALSE)*$E3902</f>
        <v>552881.80256215378</v>
      </c>
      <c r="K3902" s="51">
        <f>VLOOKUP(CONCATENATE($F3902," ",$G3902),AllocFactorMatrix,(K$4+1),FALSE)*$E3902</f>
        <v>7687.246318567346</v>
      </c>
      <c r="L3902" s="51">
        <f>VLOOKUP(CONCATENATE($F3902," ",$G3902),AllocFactorMatrix,(L$4+1),FALSE)*$E3902</f>
        <v>1070.6312936374172</v>
      </c>
      <c r="M3902" s="51">
        <f t="shared" si="1897"/>
        <v>561639.68017435854</v>
      </c>
      <c r="N3902" s="51">
        <f>VLOOKUP(CONCATENATE($F3902," ",$G3902),AllocFactorMatrix,(N$4+1),FALSE)*$E3902</f>
        <v>329079.7809413728</v>
      </c>
      <c r="O3902" s="51">
        <f>VLOOKUP(CONCATENATE($F3902," ",$G3902),AllocFactorMatrix,(O$4+1),FALSE)*$E3902</f>
        <v>58968.327670882019</v>
      </c>
      <c r="P3902" s="51">
        <f>VLOOKUP(CONCATENATE($F3902," ",$G3902),AllocFactorMatrix,(P$4+1),FALSE)*$E3902</f>
        <v>11958.17509077704</v>
      </c>
      <c r="Q3902" s="51">
        <f>VLOOKUP(CONCATENATE($F3902," ",$G3902),AllocFactorMatrix,(Q$4+1),FALSE)*$E3902</f>
        <v>454.10629132276188</v>
      </c>
      <c r="R3902" s="51">
        <f t="shared" si="1904"/>
        <v>400460.38999435463</v>
      </c>
      <c r="S3902" s="51">
        <f>VLOOKUP(CONCATENATE($F3902," ",$G3902),AllocFactorMatrix,(S$4+1),FALSE)*$E3902</f>
        <v>15584.288050197567</v>
      </c>
      <c r="T3902" s="51">
        <f>VLOOKUP(CONCATENATE($F3902," ",$G3902),AllocFactorMatrix,(T$4+1),FALSE)*$E3902</f>
        <v>210396.88781871827</v>
      </c>
      <c r="U3902" s="51">
        <f>VLOOKUP(CONCATENATE($F3902," ",$G3902),AllocFactorMatrix,(U$4+1),FALSE)*$E3902</f>
        <v>804683.63631848851</v>
      </c>
      <c r="V3902" s="51">
        <f>VLOOKUP(CONCATENATE($F3902," ",$G3902),AllocFactorMatrix,(V$4+1),FALSE)*$E3902</f>
        <v>145775.90391051598</v>
      </c>
      <c r="W3902" s="51">
        <f t="shared" si="1905"/>
        <v>1176440.7160979204</v>
      </c>
      <c r="X3902" s="51">
        <f>VLOOKUP(CONCATENATE($F3902," ",$G3902),AllocFactorMatrix,(X$4+1),FALSE)*$E3902</f>
        <v>90319.109724884824</v>
      </c>
      <c r="Y3902" s="51">
        <f>VLOOKUP(CONCATENATE($F3902," ",$G3902),AllocFactorMatrix,(Y$4+1),FALSE)*$E3902</f>
        <v>1803.9042800810373</v>
      </c>
      <c r="Z3902" s="51">
        <f t="shared" si="1898"/>
        <v>92123.014004965866</v>
      </c>
      <c r="AA3902" s="51">
        <f>VLOOKUP(CONCATENATE($F3902," ",$G3902),AllocFactorMatrix,(AA$4+1),FALSE)*$E3902</f>
        <v>1191.4551758468554</v>
      </c>
      <c r="AB3902" s="51">
        <f>VLOOKUP(CONCATENATE($F3902," ",$G3902),AllocFactorMatrix,(AB$4+1),FALSE)*$E3902</f>
        <v>5293.1222612420415</v>
      </c>
      <c r="AC3902" s="51">
        <f>VLOOKUP(CONCATENATE($F3902," ",$G3902),AllocFactorMatrix,(AC$4+1),FALSE)*$E3902</f>
        <v>1085.975380409011</v>
      </c>
    </row>
    <row r="3903" spans="1:29" s="48" customFormat="1" hidden="1" outlineLevel="1">
      <c r="A3903" s="53"/>
      <c r="B3903" s="104"/>
      <c r="C3903" s="52"/>
      <c r="D3903" s="52"/>
      <c r="F3903" s="175" t="str">
        <f>F3910</f>
        <v>PROD_DEMAND</v>
      </c>
      <c r="G3903" s="52" t="str">
        <f>$G$8</f>
        <v>PRODUCTION</v>
      </c>
      <c r="H3903" s="50">
        <f t="shared" si="1901"/>
        <v>-4270066.9999999991</v>
      </c>
      <c r="I3903" s="51">
        <f>VLOOKUP(CONCATENATE($F3903," ",$G3903),AllocFactorMatrix,(I$4+1),FALSE)*$E3910</f>
        <v>-2196462.5982999424</v>
      </c>
      <c r="J3903" s="51">
        <f>VLOOKUP(CONCATENATE($F3903," ",$G3903),AllocFactorMatrix,(J$4+1),FALSE)*$E3910</f>
        <v>-512215.41561564401</v>
      </c>
      <c r="K3903" s="51">
        <f>VLOOKUP(CONCATENATE($F3903," ",$G3903),AllocFactorMatrix,(K$4+1),FALSE)*$E3910</f>
        <v>-7121.8225120769002</v>
      </c>
      <c r="L3903" s="51">
        <f>VLOOKUP(CONCATENATE($F3903," ",$G3903),AllocFactorMatrix,(L$4+1),FALSE)*$E3910</f>
        <v>-991.88262391753267</v>
      </c>
      <c r="M3903" s="51">
        <f t="shared" si="1897"/>
        <v>-520329.12075163843</v>
      </c>
      <c r="N3903" s="51">
        <f>VLOOKUP(CONCATENATE($F3903," ",$G3903),AllocFactorMatrix,(N$4+1),FALSE)*$E3910</f>
        <v>-304874.81408224005</v>
      </c>
      <c r="O3903" s="51">
        <f>VLOOKUP(CONCATENATE($F3903," ",$G3903),AllocFactorMatrix,(O$4+1),FALSE)*$E3910</f>
        <v>-54631.001284772421</v>
      </c>
      <c r="P3903" s="51">
        <f>VLOOKUP(CONCATENATE($F3903," ",$G3903),AllocFactorMatrix,(P$4+1),FALSE)*$E3910</f>
        <v>-11078.609561287607</v>
      </c>
      <c r="Q3903" s="51">
        <f>VLOOKUP(CONCATENATE($F3903," ",$G3903),AllocFactorMatrix,(Q$4+1),FALSE)*$E3910</f>
        <v>-420.70518809925704</v>
      </c>
      <c r="R3903" s="51">
        <f>SUBTOTAL(9,N3903:Q3903)</f>
        <v>-371005.13011639932</v>
      </c>
      <c r="S3903" s="51">
        <f>VLOOKUP(CONCATENATE($F3903," ",$G3903),AllocFactorMatrix,(S$4+1),FALSE)*$E3910</f>
        <v>-14438.009252092332</v>
      </c>
      <c r="T3903" s="51">
        <f>VLOOKUP(CONCATENATE($F3903," ",$G3903),AllocFactorMatrix,(T$4+1),FALSE)*$E3910</f>
        <v>-194921.46212605308</v>
      </c>
      <c r="U3903" s="51">
        <f>VLOOKUP(CONCATENATE($F3903," ",$G3903),AllocFactorMatrix,(U$4+1),FALSE)*$E3910</f>
        <v>-745496.34534163738</v>
      </c>
      <c r="V3903" s="51">
        <f>VLOOKUP(CONCATENATE($F3903," ",$G3903),AllocFactorMatrix,(V$4+1),FALSE)*$E3910</f>
        <v>-135053.57720627284</v>
      </c>
      <c r="W3903" s="51">
        <f>SUBTOTAL(9,S3903:V3903)</f>
        <v>-1089909.3939260556</v>
      </c>
      <c r="X3903" s="51">
        <f>VLOOKUP(CONCATENATE($F3903," ",$G3903),AllocFactorMatrix,(X$4+1),FALSE)*$E3910</f>
        <v>-83675.823858511008</v>
      </c>
      <c r="Y3903" s="51">
        <f>VLOOKUP(CONCATENATE($F3903," ",$G3903),AllocFactorMatrix,(Y$4+1),FALSE)*$E3910</f>
        <v>-1671.2208220104606</v>
      </c>
      <c r="Z3903" s="51">
        <f t="shared" si="1898"/>
        <v>-85347.044680521474</v>
      </c>
      <c r="AA3903" s="51">
        <f>VLOOKUP(CONCATENATE($F3903," ",$G3903),AllocFactorMatrix,(AA$4+1),FALSE)*$E3910</f>
        <v>-1103.8194877379794</v>
      </c>
      <c r="AB3903" s="51">
        <f>VLOOKUP(CONCATENATE($F3903," ",$G3903),AllocFactorMatrix,(AB$4+1),FALSE)*$E3910</f>
        <v>-4903.7946381708243</v>
      </c>
      <c r="AC3903" s="51">
        <f>VLOOKUP(CONCATENATE($F3903," ",$G3903),AllocFactorMatrix,(AC$4+1),FALSE)*$E3910</f>
        <v>-1006.0980995337171</v>
      </c>
    </row>
    <row r="3904" spans="1:29" s="48" customFormat="1" hidden="1" outlineLevel="1">
      <c r="A3904" s="53"/>
      <c r="B3904" s="104"/>
      <c r="C3904" s="52"/>
      <c r="D3904" s="52"/>
      <c r="F3904" s="175" t="str">
        <f>F3910</f>
        <v>PROD_DEMAND</v>
      </c>
      <c r="G3904" s="52" t="str">
        <f>$G$9</f>
        <v>BULKTRAN</v>
      </c>
      <c r="H3904" s="50">
        <f t="shared" si="1901"/>
        <v>0</v>
      </c>
      <c r="I3904" s="51">
        <f>VLOOKUP(CONCATENATE($F3904," ",$G3904),AllocFactorMatrix,(I$4+1),FALSE)*$E3910</f>
        <v>0</v>
      </c>
      <c r="J3904" s="51">
        <f>VLOOKUP(CONCATENATE($F3904," ",$G3904),AllocFactorMatrix,(J$4+1),FALSE)*$E3910</f>
        <v>0</v>
      </c>
      <c r="K3904" s="51">
        <f>VLOOKUP(CONCATENATE($F3904," ",$G3904),AllocFactorMatrix,(K$4+1),FALSE)*$E3910</f>
        <v>0</v>
      </c>
      <c r="L3904" s="51">
        <f>VLOOKUP(CONCATENATE($F3904," ",$G3904),AllocFactorMatrix,(L$4+1),FALSE)*$E3910</f>
        <v>0</v>
      </c>
      <c r="M3904" s="51">
        <f t="shared" si="1897"/>
        <v>0</v>
      </c>
      <c r="N3904" s="51">
        <f>VLOOKUP(CONCATENATE($F3904," ",$G3904),AllocFactorMatrix,(N$4+1),FALSE)*$E3910</f>
        <v>0</v>
      </c>
      <c r="O3904" s="51">
        <f>VLOOKUP(CONCATENATE($F3904," ",$G3904),AllocFactorMatrix,(O$4+1),FALSE)*$E3910</f>
        <v>0</v>
      </c>
      <c r="P3904" s="51">
        <f>VLOOKUP(CONCATENATE($F3904," ",$G3904),AllocFactorMatrix,(P$4+1),FALSE)*$E3910</f>
        <v>0</v>
      </c>
      <c r="Q3904" s="51">
        <f>VLOOKUP(CONCATENATE($F3904," ",$G3904),AllocFactorMatrix,(Q$4+1),FALSE)*$E3910</f>
        <v>0</v>
      </c>
      <c r="R3904" s="51">
        <f t="shared" ref="R3904:R3910" si="1906">SUBTOTAL(9,N3904:Q3904)</f>
        <v>0</v>
      </c>
      <c r="S3904" s="51">
        <f>VLOOKUP(CONCATENATE($F3904," ",$G3904),AllocFactorMatrix,(S$4+1),FALSE)*$E3910</f>
        <v>0</v>
      </c>
      <c r="T3904" s="51">
        <f>VLOOKUP(CONCATENATE($F3904," ",$G3904),AllocFactorMatrix,(T$4+1),FALSE)*$E3910</f>
        <v>0</v>
      </c>
      <c r="U3904" s="51">
        <f>VLOOKUP(CONCATENATE($F3904," ",$G3904),AllocFactorMatrix,(U$4+1),FALSE)*$E3910</f>
        <v>0</v>
      </c>
      <c r="V3904" s="51">
        <f>VLOOKUP(CONCATENATE($F3904," ",$G3904),AllocFactorMatrix,(V$4+1),FALSE)*$E3910</f>
        <v>0</v>
      </c>
      <c r="W3904" s="51">
        <f t="shared" ref="W3904:W3910" si="1907">SUBTOTAL(9,S3904:V3904)</f>
        <v>0</v>
      </c>
      <c r="X3904" s="51">
        <f>VLOOKUP(CONCATENATE($F3904," ",$G3904),AllocFactorMatrix,(X$4+1),FALSE)*$E3910</f>
        <v>0</v>
      </c>
      <c r="Y3904" s="51">
        <f>VLOOKUP(CONCATENATE($F3904," ",$G3904),AllocFactorMatrix,(Y$4+1),FALSE)*$E3910</f>
        <v>0</v>
      </c>
      <c r="Z3904" s="51">
        <f t="shared" si="1898"/>
        <v>0</v>
      </c>
      <c r="AA3904" s="51">
        <f>VLOOKUP(CONCATENATE($F3904," ",$G3904),AllocFactorMatrix,(AA$4+1),FALSE)*$E3910</f>
        <v>0</v>
      </c>
      <c r="AB3904" s="51">
        <f>VLOOKUP(CONCATENATE($F3904," ",$G3904),AllocFactorMatrix,(AB$4+1),FALSE)*$E3910</f>
        <v>0</v>
      </c>
      <c r="AC3904" s="51">
        <f>VLOOKUP(CONCATENATE($F3904," ",$G3904),AllocFactorMatrix,(AC$4+1),FALSE)*$E3910</f>
        <v>0</v>
      </c>
    </row>
    <row r="3905" spans="1:29" s="48" customFormat="1" hidden="1" outlineLevel="1">
      <c r="A3905" s="53"/>
      <c r="B3905" s="104"/>
      <c r="C3905" s="52"/>
      <c r="D3905" s="52"/>
      <c r="F3905" s="175" t="str">
        <f>F3910</f>
        <v>PROD_DEMAND</v>
      </c>
      <c r="G3905" s="52" t="str">
        <f>$G$10</f>
        <v>SUBTRAN</v>
      </c>
      <c r="H3905" s="50">
        <f t="shared" si="1901"/>
        <v>0</v>
      </c>
      <c r="I3905" s="51">
        <f>VLOOKUP(CONCATENATE($F3905," ",$G3905),AllocFactorMatrix,(I$4+1),FALSE)*$E3910</f>
        <v>0</v>
      </c>
      <c r="J3905" s="51">
        <f>VLOOKUP(CONCATENATE($F3905," ",$G3905),AllocFactorMatrix,(J$4+1),FALSE)*$E3910</f>
        <v>0</v>
      </c>
      <c r="K3905" s="51">
        <f>VLOOKUP(CONCATENATE($F3905," ",$G3905),AllocFactorMatrix,(K$4+1),FALSE)*$E3910</f>
        <v>0</v>
      </c>
      <c r="L3905" s="51">
        <f>VLOOKUP(CONCATENATE($F3905," ",$G3905),AllocFactorMatrix,(L$4+1),FALSE)*$E3910</f>
        <v>0</v>
      </c>
      <c r="M3905" s="51">
        <f t="shared" si="1897"/>
        <v>0</v>
      </c>
      <c r="N3905" s="51">
        <f>VLOOKUP(CONCATENATE($F3905," ",$G3905),AllocFactorMatrix,(N$4+1),FALSE)*$E3910</f>
        <v>0</v>
      </c>
      <c r="O3905" s="51">
        <f>VLOOKUP(CONCATENATE($F3905," ",$G3905),AllocFactorMatrix,(O$4+1),FALSE)*$E3910</f>
        <v>0</v>
      </c>
      <c r="P3905" s="51">
        <f>VLOOKUP(CONCATENATE($F3905," ",$G3905),AllocFactorMatrix,(P$4+1),FALSE)*$E3910</f>
        <v>0</v>
      </c>
      <c r="Q3905" s="51">
        <f>VLOOKUP(CONCATENATE($F3905," ",$G3905),AllocFactorMatrix,(Q$4+1),FALSE)*$E3910</f>
        <v>0</v>
      </c>
      <c r="R3905" s="51">
        <f t="shared" si="1906"/>
        <v>0</v>
      </c>
      <c r="S3905" s="51">
        <f>VLOOKUP(CONCATENATE($F3905," ",$G3905),AllocFactorMatrix,(S$4+1),FALSE)*$E3910</f>
        <v>0</v>
      </c>
      <c r="T3905" s="51">
        <f>VLOOKUP(CONCATENATE($F3905," ",$G3905),AllocFactorMatrix,(T$4+1),FALSE)*$E3910</f>
        <v>0</v>
      </c>
      <c r="U3905" s="51">
        <f>VLOOKUP(CONCATENATE($F3905," ",$G3905),AllocFactorMatrix,(U$4+1),FALSE)*$E3910</f>
        <v>0</v>
      </c>
      <c r="V3905" s="51">
        <f>VLOOKUP(CONCATENATE($F3905," ",$G3905),AllocFactorMatrix,(V$4+1),FALSE)*$E3910</f>
        <v>0</v>
      </c>
      <c r="W3905" s="51">
        <f t="shared" si="1907"/>
        <v>0</v>
      </c>
      <c r="X3905" s="51">
        <f>VLOOKUP(CONCATENATE($F3905," ",$G3905),AllocFactorMatrix,(X$4+1),FALSE)*$E3910</f>
        <v>0</v>
      </c>
      <c r="Y3905" s="51">
        <f>VLOOKUP(CONCATENATE($F3905," ",$G3905),AllocFactorMatrix,(Y$4+1),FALSE)*$E3910</f>
        <v>0</v>
      </c>
      <c r="Z3905" s="51">
        <f t="shared" si="1898"/>
        <v>0</v>
      </c>
      <c r="AA3905" s="51">
        <f>VLOOKUP(CONCATENATE($F3905," ",$G3905),AllocFactorMatrix,(AA$4+1),FALSE)*$E3910</f>
        <v>0</v>
      </c>
      <c r="AB3905" s="51">
        <f>VLOOKUP(CONCATENATE($F3905," ",$G3905),AllocFactorMatrix,(AB$4+1),FALSE)*$E3910</f>
        <v>0</v>
      </c>
      <c r="AC3905" s="51">
        <f>VLOOKUP(CONCATENATE($F3905," ",$G3905),AllocFactorMatrix,(AC$4+1),FALSE)*$E3910</f>
        <v>0</v>
      </c>
    </row>
    <row r="3906" spans="1:29" s="48" customFormat="1" hidden="1" outlineLevel="1">
      <c r="A3906" s="53"/>
      <c r="B3906" s="104"/>
      <c r="C3906" s="52"/>
      <c r="D3906" s="52"/>
      <c r="F3906" s="175" t="str">
        <f>F3910</f>
        <v>PROD_DEMAND</v>
      </c>
      <c r="G3906" s="52" t="str">
        <f>$G$11</f>
        <v>DISTPRI</v>
      </c>
      <c r="H3906" s="50">
        <f t="shared" si="1901"/>
        <v>0</v>
      </c>
      <c r="I3906" s="51">
        <f>VLOOKUP(CONCATENATE($F3906," ",$G3906),AllocFactorMatrix,(I$4+1),FALSE)*$E3910</f>
        <v>0</v>
      </c>
      <c r="J3906" s="51">
        <f>VLOOKUP(CONCATENATE($F3906," ",$G3906),AllocFactorMatrix,(J$4+1),FALSE)*$E3910</f>
        <v>0</v>
      </c>
      <c r="K3906" s="51">
        <f>VLOOKUP(CONCATENATE($F3906," ",$G3906),AllocFactorMatrix,(K$4+1),FALSE)*$E3910</f>
        <v>0</v>
      </c>
      <c r="L3906" s="51">
        <f>VLOOKUP(CONCATENATE($F3906," ",$G3906),AllocFactorMatrix,(L$4+1),FALSE)*$E3910</f>
        <v>0</v>
      </c>
      <c r="M3906" s="51">
        <f t="shared" si="1897"/>
        <v>0</v>
      </c>
      <c r="N3906" s="51">
        <f>VLOOKUP(CONCATENATE($F3906," ",$G3906),AllocFactorMatrix,(N$4+1),FALSE)*$E3910</f>
        <v>0</v>
      </c>
      <c r="O3906" s="51">
        <f>VLOOKUP(CONCATENATE($F3906," ",$G3906),AllocFactorMatrix,(O$4+1),FALSE)*$E3910</f>
        <v>0</v>
      </c>
      <c r="P3906" s="51">
        <f>VLOOKUP(CONCATENATE($F3906," ",$G3906),AllocFactorMatrix,(P$4+1),FALSE)*$E3910</f>
        <v>0</v>
      </c>
      <c r="Q3906" s="51">
        <f>VLOOKUP(CONCATENATE($F3906," ",$G3906),AllocFactorMatrix,(Q$4+1),FALSE)*$E3910</f>
        <v>0</v>
      </c>
      <c r="R3906" s="51">
        <f t="shared" si="1906"/>
        <v>0</v>
      </c>
      <c r="S3906" s="51">
        <f>VLOOKUP(CONCATENATE($F3906," ",$G3906),AllocFactorMatrix,(S$4+1),FALSE)*$E3910</f>
        <v>0</v>
      </c>
      <c r="T3906" s="51">
        <f>VLOOKUP(CONCATENATE($F3906," ",$G3906),AllocFactorMatrix,(T$4+1),FALSE)*$E3910</f>
        <v>0</v>
      </c>
      <c r="U3906" s="51">
        <f>VLOOKUP(CONCATENATE($F3906," ",$G3906),AllocFactorMatrix,(U$4+1),FALSE)*$E3910</f>
        <v>0</v>
      </c>
      <c r="V3906" s="51">
        <f>VLOOKUP(CONCATENATE($F3906," ",$G3906),AllocFactorMatrix,(V$4+1),FALSE)*$E3910</f>
        <v>0</v>
      </c>
      <c r="W3906" s="51">
        <f t="shared" si="1907"/>
        <v>0</v>
      </c>
      <c r="X3906" s="51">
        <f>VLOOKUP(CONCATENATE($F3906," ",$G3906),AllocFactorMatrix,(X$4+1),FALSE)*$E3910</f>
        <v>0</v>
      </c>
      <c r="Y3906" s="51">
        <f>VLOOKUP(CONCATENATE($F3906," ",$G3906),AllocFactorMatrix,(Y$4+1),FALSE)*$E3910</f>
        <v>0</v>
      </c>
      <c r="Z3906" s="51">
        <f t="shared" si="1898"/>
        <v>0</v>
      </c>
      <c r="AA3906" s="51">
        <f>VLOOKUP(CONCATENATE($F3906," ",$G3906),AllocFactorMatrix,(AA$4+1),FALSE)*$E3910</f>
        <v>0</v>
      </c>
      <c r="AB3906" s="51">
        <f>VLOOKUP(CONCATENATE($F3906," ",$G3906),AllocFactorMatrix,(AB$4+1),FALSE)*$E3910</f>
        <v>0</v>
      </c>
      <c r="AC3906" s="51">
        <f>VLOOKUP(CONCATENATE($F3906," ",$G3906),AllocFactorMatrix,(AC$4+1),FALSE)*$E3910</f>
        <v>0</v>
      </c>
    </row>
    <row r="3907" spans="1:29" s="48" customFormat="1" hidden="1" outlineLevel="1">
      <c r="A3907" s="53"/>
      <c r="B3907" s="104"/>
      <c r="C3907" s="52"/>
      <c r="D3907" s="52"/>
      <c r="F3907" s="175" t="str">
        <f>F3910</f>
        <v>PROD_DEMAND</v>
      </c>
      <c r="G3907" s="52" t="str">
        <f>$G$12</f>
        <v>DISTSEC</v>
      </c>
      <c r="H3907" s="50">
        <f t="shared" si="1901"/>
        <v>0</v>
      </c>
      <c r="I3907" s="51">
        <f>VLOOKUP(CONCATENATE($F3907," ",$G3907),AllocFactorMatrix,(I$4+1),FALSE)*$E3910</f>
        <v>0</v>
      </c>
      <c r="J3907" s="51">
        <f>VLOOKUP(CONCATENATE($F3907," ",$G3907),AllocFactorMatrix,(J$4+1),FALSE)*$E3910</f>
        <v>0</v>
      </c>
      <c r="K3907" s="51">
        <f>VLOOKUP(CONCATENATE($F3907," ",$G3907),AllocFactorMatrix,(K$4+1),FALSE)*$E3910</f>
        <v>0</v>
      </c>
      <c r="L3907" s="51">
        <f>VLOOKUP(CONCATENATE($F3907," ",$G3907),AllocFactorMatrix,(L$4+1),FALSE)*$E3910</f>
        <v>0</v>
      </c>
      <c r="M3907" s="51">
        <f t="shared" si="1897"/>
        <v>0</v>
      </c>
      <c r="N3907" s="51">
        <f>VLOOKUP(CONCATENATE($F3907," ",$G3907),AllocFactorMatrix,(N$4+1),FALSE)*$E3910</f>
        <v>0</v>
      </c>
      <c r="O3907" s="51">
        <f>VLOOKUP(CONCATENATE($F3907," ",$G3907),AllocFactorMatrix,(O$4+1),FALSE)*$E3910</f>
        <v>0</v>
      </c>
      <c r="P3907" s="51">
        <f>VLOOKUP(CONCATENATE($F3907," ",$G3907),AllocFactorMatrix,(P$4+1),FALSE)*$E3910</f>
        <v>0</v>
      </c>
      <c r="Q3907" s="51">
        <f>VLOOKUP(CONCATENATE($F3907," ",$G3907),AllocFactorMatrix,(Q$4+1),FALSE)*$E3910</f>
        <v>0</v>
      </c>
      <c r="R3907" s="51">
        <f t="shared" si="1906"/>
        <v>0</v>
      </c>
      <c r="S3907" s="51">
        <f>VLOOKUP(CONCATENATE($F3907," ",$G3907),AllocFactorMatrix,(S$4+1),FALSE)*$E3910</f>
        <v>0</v>
      </c>
      <c r="T3907" s="51">
        <f>VLOOKUP(CONCATENATE($F3907," ",$G3907),AllocFactorMatrix,(T$4+1),FALSE)*$E3910</f>
        <v>0</v>
      </c>
      <c r="U3907" s="51">
        <f>VLOOKUP(CONCATENATE($F3907," ",$G3907),AllocFactorMatrix,(U$4+1),FALSE)*$E3910</f>
        <v>0</v>
      </c>
      <c r="V3907" s="51">
        <f>VLOOKUP(CONCATENATE($F3907," ",$G3907),AllocFactorMatrix,(V$4+1),FALSE)*$E3910</f>
        <v>0</v>
      </c>
      <c r="W3907" s="51">
        <f t="shared" si="1907"/>
        <v>0</v>
      </c>
      <c r="X3907" s="51">
        <f>VLOOKUP(CONCATENATE($F3907," ",$G3907),AllocFactorMatrix,(X$4+1),FALSE)*$E3910</f>
        <v>0</v>
      </c>
      <c r="Y3907" s="51">
        <f>VLOOKUP(CONCATENATE($F3907," ",$G3907),AllocFactorMatrix,(Y$4+1),FALSE)*$E3910</f>
        <v>0</v>
      </c>
      <c r="Z3907" s="51">
        <f t="shared" si="1898"/>
        <v>0</v>
      </c>
      <c r="AA3907" s="51">
        <f>VLOOKUP(CONCATENATE($F3907," ",$G3907),AllocFactorMatrix,(AA$4+1),FALSE)*$E3910</f>
        <v>0</v>
      </c>
      <c r="AB3907" s="51">
        <f>VLOOKUP(CONCATENATE($F3907," ",$G3907),AllocFactorMatrix,(AB$4+1),FALSE)*$E3910</f>
        <v>0</v>
      </c>
      <c r="AC3907" s="51">
        <f>VLOOKUP(CONCATENATE($F3907," ",$G3907),AllocFactorMatrix,(AC$4+1),FALSE)*$E3910</f>
        <v>0</v>
      </c>
    </row>
    <row r="3908" spans="1:29" s="48" customFormat="1" hidden="1" outlineLevel="1">
      <c r="A3908" s="53"/>
      <c r="B3908" s="104"/>
      <c r="C3908" s="52"/>
      <c r="D3908" s="52"/>
      <c r="F3908" s="175" t="str">
        <f>F3910</f>
        <v>PROD_DEMAND</v>
      </c>
      <c r="G3908" s="52" t="str">
        <f>$G$13</f>
        <v>ENERGY</v>
      </c>
      <c r="H3908" s="50">
        <f t="shared" si="1901"/>
        <v>0</v>
      </c>
      <c r="I3908" s="51">
        <f>VLOOKUP(CONCATENATE($F3908," ",$G3908),AllocFactorMatrix,(I$4+1),FALSE)*$E3910</f>
        <v>0</v>
      </c>
      <c r="J3908" s="51">
        <f>VLOOKUP(CONCATENATE($F3908," ",$G3908),AllocFactorMatrix,(J$4+1),FALSE)*$E3910</f>
        <v>0</v>
      </c>
      <c r="K3908" s="51">
        <f>VLOOKUP(CONCATENATE($F3908," ",$G3908),AllocFactorMatrix,(K$4+1),FALSE)*$E3910</f>
        <v>0</v>
      </c>
      <c r="L3908" s="51">
        <f>VLOOKUP(CONCATENATE($F3908," ",$G3908),AllocFactorMatrix,(L$4+1),FALSE)*$E3910</f>
        <v>0</v>
      </c>
      <c r="M3908" s="51">
        <f t="shared" si="1897"/>
        <v>0</v>
      </c>
      <c r="N3908" s="51">
        <f>VLOOKUP(CONCATENATE($F3908," ",$G3908),AllocFactorMatrix,(N$4+1),FALSE)*$E3910</f>
        <v>0</v>
      </c>
      <c r="O3908" s="51">
        <f>VLOOKUP(CONCATENATE($F3908," ",$G3908),AllocFactorMatrix,(O$4+1),FALSE)*$E3910</f>
        <v>0</v>
      </c>
      <c r="P3908" s="51">
        <f>VLOOKUP(CONCATENATE($F3908," ",$G3908),AllocFactorMatrix,(P$4+1),FALSE)*$E3910</f>
        <v>0</v>
      </c>
      <c r="Q3908" s="51">
        <f>VLOOKUP(CONCATENATE($F3908," ",$G3908),AllocFactorMatrix,(Q$4+1),FALSE)*$E3910</f>
        <v>0</v>
      </c>
      <c r="R3908" s="51">
        <f t="shared" si="1906"/>
        <v>0</v>
      </c>
      <c r="S3908" s="51">
        <f>VLOOKUP(CONCATENATE($F3908," ",$G3908),AllocFactorMatrix,(S$4+1),FALSE)*$E3910</f>
        <v>0</v>
      </c>
      <c r="T3908" s="51">
        <f>VLOOKUP(CONCATENATE($F3908," ",$G3908),AllocFactorMatrix,(T$4+1),FALSE)*$E3910</f>
        <v>0</v>
      </c>
      <c r="U3908" s="51">
        <f>VLOOKUP(CONCATENATE($F3908," ",$G3908),AllocFactorMatrix,(U$4+1),FALSE)*$E3910</f>
        <v>0</v>
      </c>
      <c r="V3908" s="51">
        <f>VLOOKUP(CONCATENATE($F3908," ",$G3908),AllocFactorMatrix,(V$4+1),FALSE)*$E3910</f>
        <v>0</v>
      </c>
      <c r="W3908" s="51">
        <f t="shared" si="1907"/>
        <v>0</v>
      </c>
      <c r="X3908" s="51">
        <f>VLOOKUP(CONCATENATE($F3908," ",$G3908),AllocFactorMatrix,(X$4+1),FALSE)*$E3910</f>
        <v>0</v>
      </c>
      <c r="Y3908" s="51">
        <f>VLOOKUP(CONCATENATE($F3908," ",$G3908),AllocFactorMatrix,(Y$4+1),FALSE)*$E3910</f>
        <v>0</v>
      </c>
      <c r="Z3908" s="51">
        <f t="shared" si="1898"/>
        <v>0</v>
      </c>
      <c r="AA3908" s="51">
        <f>VLOOKUP(CONCATENATE($F3908," ",$G3908),AllocFactorMatrix,(AA$4+1),FALSE)*$E3910</f>
        <v>0</v>
      </c>
      <c r="AB3908" s="51">
        <f>VLOOKUP(CONCATENATE($F3908," ",$G3908),AllocFactorMatrix,(AB$4+1),FALSE)*$E3910</f>
        <v>0</v>
      </c>
      <c r="AC3908" s="51">
        <f>VLOOKUP(CONCATENATE($F3908," ",$G3908),AllocFactorMatrix,(AC$4+1),FALSE)*$E3910</f>
        <v>0</v>
      </c>
    </row>
    <row r="3909" spans="1:29" s="48" customFormat="1" hidden="1" outlineLevel="1">
      <c r="A3909" s="53"/>
      <c r="B3909" s="104"/>
      <c r="C3909" s="52"/>
      <c r="D3909" s="52"/>
      <c r="F3909" s="175" t="str">
        <f>F3910</f>
        <v>PROD_DEMAND</v>
      </c>
      <c r="G3909" s="52" t="str">
        <f>$G$14</f>
        <v>CUSTOMER</v>
      </c>
      <c r="H3909" s="50">
        <f t="shared" si="1901"/>
        <v>0</v>
      </c>
      <c r="I3909" s="51">
        <f>VLOOKUP(CONCATENATE($F3909," ",$G3909),AllocFactorMatrix,(I$4+1),FALSE)*$E3910</f>
        <v>0</v>
      </c>
      <c r="J3909" s="51">
        <f>VLOOKUP(CONCATENATE($F3909," ",$G3909),AllocFactorMatrix,(J$4+1),FALSE)*$E3910</f>
        <v>0</v>
      </c>
      <c r="K3909" s="51">
        <f>VLOOKUP(CONCATENATE($F3909," ",$G3909),AllocFactorMatrix,(K$4+1),FALSE)*$E3910</f>
        <v>0</v>
      </c>
      <c r="L3909" s="51">
        <f>VLOOKUP(CONCATENATE($F3909," ",$G3909),AllocFactorMatrix,(L$4+1),FALSE)*$E3910</f>
        <v>0</v>
      </c>
      <c r="M3909" s="51">
        <f t="shared" si="1897"/>
        <v>0</v>
      </c>
      <c r="N3909" s="51">
        <f>VLOOKUP(CONCATENATE($F3909," ",$G3909),AllocFactorMatrix,(N$4+1),FALSE)*$E3910</f>
        <v>0</v>
      </c>
      <c r="O3909" s="51">
        <f>VLOOKUP(CONCATENATE($F3909," ",$G3909),AllocFactorMatrix,(O$4+1),FALSE)*$E3910</f>
        <v>0</v>
      </c>
      <c r="P3909" s="51">
        <f>VLOOKUP(CONCATENATE($F3909," ",$G3909),AllocFactorMatrix,(P$4+1),FALSE)*$E3910</f>
        <v>0</v>
      </c>
      <c r="Q3909" s="51">
        <f>VLOOKUP(CONCATENATE($F3909," ",$G3909),AllocFactorMatrix,(Q$4+1),FALSE)*$E3910</f>
        <v>0</v>
      </c>
      <c r="R3909" s="51">
        <f t="shared" si="1906"/>
        <v>0</v>
      </c>
      <c r="S3909" s="51">
        <f>VLOOKUP(CONCATENATE($F3909," ",$G3909),AllocFactorMatrix,(S$4+1),FALSE)*$E3910</f>
        <v>0</v>
      </c>
      <c r="T3909" s="51">
        <f>VLOOKUP(CONCATENATE($F3909," ",$G3909),AllocFactorMatrix,(T$4+1),FALSE)*$E3910</f>
        <v>0</v>
      </c>
      <c r="U3909" s="51">
        <f>VLOOKUP(CONCATENATE($F3909," ",$G3909),AllocFactorMatrix,(U$4+1),FALSE)*$E3910</f>
        <v>0</v>
      </c>
      <c r="V3909" s="51">
        <f>VLOOKUP(CONCATENATE($F3909," ",$G3909),AllocFactorMatrix,(V$4+1),FALSE)*$E3910</f>
        <v>0</v>
      </c>
      <c r="W3909" s="51">
        <f t="shared" si="1907"/>
        <v>0</v>
      </c>
      <c r="X3909" s="51">
        <f>VLOOKUP(CONCATENATE($F3909," ",$G3909),AllocFactorMatrix,(X$4+1),FALSE)*$E3910</f>
        <v>0</v>
      </c>
      <c r="Y3909" s="51">
        <f>VLOOKUP(CONCATENATE($F3909," ",$G3909),AllocFactorMatrix,(Y$4+1),FALSE)*$E3910</f>
        <v>0</v>
      </c>
      <c r="Z3909" s="51">
        <f t="shared" si="1898"/>
        <v>0</v>
      </c>
      <c r="AA3909" s="51">
        <f>VLOOKUP(CONCATENATE($F3909," ",$G3909),AllocFactorMatrix,(AA$4+1),FALSE)*$E3910</f>
        <v>0</v>
      </c>
      <c r="AB3909" s="51">
        <f>VLOOKUP(CONCATENATE($F3909," ",$G3909),AllocFactorMatrix,(AB$4+1),FALSE)*$E3910</f>
        <v>0</v>
      </c>
      <c r="AC3909" s="51">
        <f>VLOOKUP(CONCATENATE($F3909," ",$G3909),AllocFactorMatrix,(AC$4+1),FALSE)*$E3910</f>
        <v>0</v>
      </c>
    </row>
    <row r="3910" spans="1:29" s="48" customFormat="1" collapsed="1">
      <c r="A3910" s="53"/>
      <c r="B3910" s="104"/>
      <c r="C3910" s="52"/>
      <c r="D3910" s="102" t="s">
        <v>447</v>
      </c>
      <c r="E3910" s="58">
        <v>-4270067</v>
      </c>
      <c r="F3910" s="93" t="s">
        <v>29</v>
      </c>
      <c r="G3910" s="52" t="str">
        <f>$G$15</f>
        <v>TOTAL</v>
      </c>
      <c r="H3910" s="50">
        <f t="shared" si="1901"/>
        <v>-4270066.9999999991</v>
      </c>
      <c r="I3910" s="51">
        <f>VLOOKUP(CONCATENATE($F3910," ",$G3910),AllocFactorMatrix,(I$4+1),FALSE)*$E3910</f>
        <v>-2196462.5982999424</v>
      </c>
      <c r="J3910" s="51">
        <f>VLOOKUP(CONCATENATE($F3910," ",$G3910),AllocFactorMatrix,(J$4+1),FALSE)*$E3910</f>
        <v>-512215.41561564401</v>
      </c>
      <c r="K3910" s="51">
        <f>VLOOKUP(CONCATENATE($F3910," ",$G3910),AllocFactorMatrix,(K$4+1),FALSE)*$E3910</f>
        <v>-7121.8225120769002</v>
      </c>
      <c r="L3910" s="51">
        <f>VLOOKUP(CONCATENATE($F3910," ",$G3910),AllocFactorMatrix,(L$4+1),FALSE)*$E3910</f>
        <v>-991.88262391753267</v>
      </c>
      <c r="M3910" s="51">
        <f t="shared" si="1897"/>
        <v>-520329.12075163843</v>
      </c>
      <c r="N3910" s="51">
        <f>VLOOKUP(CONCATENATE($F3910," ",$G3910),AllocFactorMatrix,(N$4+1),FALSE)*$E3910</f>
        <v>-304874.81408224005</v>
      </c>
      <c r="O3910" s="51">
        <f>VLOOKUP(CONCATENATE($F3910," ",$G3910),AllocFactorMatrix,(O$4+1),FALSE)*$E3910</f>
        <v>-54631.001284772421</v>
      </c>
      <c r="P3910" s="51">
        <f>VLOOKUP(CONCATENATE($F3910," ",$G3910),AllocFactorMatrix,(P$4+1),FALSE)*$E3910</f>
        <v>-11078.609561287607</v>
      </c>
      <c r="Q3910" s="51">
        <f>VLOOKUP(CONCATENATE($F3910," ",$G3910),AllocFactorMatrix,(Q$4+1),FALSE)*$E3910</f>
        <v>-420.70518809925704</v>
      </c>
      <c r="R3910" s="51">
        <f t="shared" si="1906"/>
        <v>-371005.13011639932</v>
      </c>
      <c r="S3910" s="51">
        <f>VLOOKUP(CONCATENATE($F3910," ",$G3910),AllocFactorMatrix,(S$4+1),FALSE)*$E3910</f>
        <v>-14438.009252092332</v>
      </c>
      <c r="T3910" s="51">
        <f>VLOOKUP(CONCATENATE($F3910," ",$G3910),AllocFactorMatrix,(T$4+1),FALSE)*$E3910</f>
        <v>-194921.46212605308</v>
      </c>
      <c r="U3910" s="51">
        <f>VLOOKUP(CONCATENATE($F3910," ",$G3910),AllocFactorMatrix,(U$4+1),FALSE)*$E3910</f>
        <v>-745496.34534163738</v>
      </c>
      <c r="V3910" s="51">
        <f>VLOOKUP(CONCATENATE($F3910," ",$G3910),AllocFactorMatrix,(V$4+1),FALSE)*$E3910</f>
        <v>-135053.57720627284</v>
      </c>
      <c r="W3910" s="51">
        <f t="shared" si="1907"/>
        <v>-1089909.3939260556</v>
      </c>
      <c r="X3910" s="51">
        <f>VLOOKUP(CONCATENATE($F3910," ",$G3910),AllocFactorMatrix,(X$4+1),FALSE)*$E3910</f>
        <v>-83675.823858511008</v>
      </c>
      <c r="Y3910" s="51">
        <f>VLOOKUP(CONCATENATE($F3910," ",$G3910),AllocFactorMatrix,(Y$4+1),FALSE)*$E3910</f>
        <v>-1671.2208220104606</v>
      </c>
      <c r="Z3910" s="51">
        <f t="shared" si="1898"/>
        <v>-85347.044680521474</v>
      </c>
      <c r="AA3910" s="51">
        <f>VLOOKUP(CONCATENATE($F3910," ",$G3910),AllocFactorMatrix,(AA$4+1),FALSE)*$E3910</f>
        <v>-1103.8194877379794</v>
      </c>
      <c r="AB3910" s="51">
        <f>VLOOKUP(CONCATENATE($F3910," ",$G3910),AllocFactorMatrix,(AB$4+1),FALSE)*$E3910</f>
        <v>-4903.7946381708243</v>
      </c>
      <c r="AC3910" s="51">
        <f>VLOOKUP(CONCATENATE($F3910," ",$G3910),AllocFactorMatrix,(AC$4+1),FALSE)*$E3910</f>
        <v>-1006.0980995337171</v>
      </c>
    </row>
    <row r="3911" spans="1:29" s="48" customFormat="1" hidden="1" outlineLevel="1">
      <c r="A3911" s="53"/>
      <c r="B3911" s="104"/>
      <c r="C3911" s="52"/>
      <c r="D3911" s="52"/>
      <c r="F3911" s="175" t="str">
        <f>F3918</f>
        <v>PROD_DEMAND</v>
      </c>
      <c r="G3911" s="52" t="str">
        <f>$G$8</f>
        <v>PRODUCTION</v>
      </c>
      <c r="H3911" s="50">
        <f t="shared" si="1901"/>
        <v>-7699.9999999999973</v>
      </c>
      <c r="I3911" s="51">
        <f>VLOOKUP(CONCATENATE($F3911," ",$G3911),AllocFactorMatrix,(I$4+1),FALSE)*$E3918</f>
        <v>-3960.7720457101859</v>
      </c>
      <c r="J3911" s="51">
        <f>VLOOKUP(CONCATENATE($F3911," ",$G3911),AllocFactorMatrix,(J$4+1),FALSE)*$E3918</f>
        <v>-923.65265000302315</v>
      </c>
      <c r="K3911" s="51">
        <f>VLOOKUP(CONCATENATE($F3911," ",$G3911),AllocFactorMatrix,(K$4+1),FALSE)*$E3918</f>
        <v>-12.842429250639892</v>
      </c>
      <c r="L3911" s="51">
        <f>VLOOKUP(CONCATENATE($F3911," ",$G3911),AllocFactorMatrix,(L$4+1),FALSE)*$E3918</f>
        <v>-1.7886127323447154</v>
      </c>
      <c r="M3911" s="51">
        <f t="shared" si="1897"/>
        <v>-938.28369198600774</v>
      </c>
      <c r="N3911" s="51">
        <f>VLOOKUP(CONCATENATE($F3911," ",$G3911),AllocFactorMatrix,(N$4+1),FALSE)*$E3918</f>
        <v>-549.76562860330955</v>
      </c>
      <c r="O3911" s="51">
        <f>VLOOKUP(CONCATENATE($F3911," ",$G3911),AllocFactorMatrix,(O$4+1),FALSE)*$E3918</f>
        <v>-98.513374589379438</v>
      </c>
      <c r="P3911" s="51">
        <f>VLOOKUP(CONCATENATE($F3911," ",$G3911),AllocFactorMatrix,(P$4+1),FALSE)*$E3918</f>
        <v>-19.977507055958274</v>
      </c>
      <c r="Q3911" s="51">
        <f>VLOOKUP(CONCATENATE($F3911," ",$G3911),AllocFactorMatrix,(Q$4+1),FALSE)*$E3918</f>
        <v>-0.75863679618242041</v>
      </c>
      <c r="R3911" s="51">
        <f>SUBTOTAL(9,N3911:Q3911)</f>
        <v>-669.01514704482963</v>
      </c>
      <c r="S3911" s="51">
        <f>VLOOKUP(CONCATENATE($F3911," ",$G3911),AllocFactorMatrix,(S$4+1),FALSE)*$E3918</f>
        <v>-26.035345871882328</v>
      </c>
      <c r="T3911" s="51">
        <f>VLOOKUP(CONCATENATE($F3911," ",$G3911),AllocFactorMatrix,(T$4+1),FALSE)*$E3918</f>
        <v>-351.492203370722</v>
      </c>
      <c r="U3911" s="51">
        <f>VLOOKUP(CONCATENATE($F3911," ",$G3911),AllocFactorMatrix,(U$4+1),FALSE)*$E3918</f>
        <v>-1344.3165784355626</v>
      </c>
      <c r="V3911" s="51">
        <f>VLOOKUP(CONCATENATE($F3911," ",$G3911),AllocFactorMatrix,(V$4+1),FALSE)*$E3918</f>
        <v>-243.53541630337435</v>
      </c>
      <c r="W3911" s="51">
        <f>SUBTOTAL(9,S3911:V3911)</f>
        <v>-1965.3795439815412</v>
      </c>
      <c r="X3911" s="51">
        <f>VLOOKUP(CONCATENATE($F3911," ",$G3911),AllocFactorMatrix,(X$4+1),FALSE)*$E3918</f>
        <v>-150.88846233806981</v>
      </c>
      <c r="Y3911" s="51">
        <f>VLOOKUP(CONCATENATE($F3911," ",$G3911),AllocFactorMatrix,(Y$4+1),FALSE)*$E3918</f>
        <v>-3.0136296056901557</v>
      </c>
      <c r="Z3911" s="51">
        <f t="shared" si="1898"/>
        <v>-153.90209194375996</v>
      </c>
      <c r="AA3911" s="51">
        <f>VLOOKUP(CONCATENATE($F3911," ",$G3911),AllocFactorMatrix,(AA$4+1),FALSE)*$E3918</f>
        <v>-1.9904629261279605</v>
      </c>
      <c r="AB3911" s="51">
        <f>VLOOKUP(CONCATENATE($F3911," ",$G3911),AllocFactorMatrix,(AB$4+1),FALSE)*$E3918</f>
        <v>-8.8427696131970173</v>
      </c>
      <c r="AC3911" s="51">
        <f>VLOOKUP(CONCATENATE($F3911," ",$G3911),AllocFactorMatrix,(AC$4+1),FALSE)*$E3918</f>
        <v>-1.8142467943499767</v>
      </c>
    </row>
    <row r="3912" spans="1:29" s="48" customFormat="1" hidden="1" outlineLevel="1">
      <c r="A3912" s="53"/>
      <c r="B3912" s="104"/>
      <c r="C3912" s="52"/>
      <c r="D3912" s="52"/>
      <c r="F3912" s="175" t="str">
        <f>F3918</f>
        <v>PROD_DEMAND</v>
      </c>
      <c r="G3912" s="52" t="str">
        <f>$G$9</f>
        <v>BULKTRAN</v>
      </c>
      <c r="H3912" s="50">
        <f t="shared" si="1901"/>
        <v>0</v>
      </c>
      <c r="I3912" s="51">
        <f>VLOOKUP(CONCATENATE($F3912," ",$G3912),AllocFactorMatrix,(I$4+1),FALSE)*$E3918</f>
        <v>0</v>
      </c>
      <c r="J3912" s="51">
        <f>VLOOKUP(CONCATENATE($F3912," ",$G3912),AllocFactorMatrix,(J$4+1),FALSE)*$E3918</f>
        <v>0</v>
      </c>
      <c r="K3912" s="51">
        <f>VLOOKUP(CONCATENATE($F3912," ",$G3912),AllocFactorMatrix,(K$4+1),FALSE)*$E3918</f>
        <v>0</v>
      </c>
      <c r="L3912" s="51">
        <f>VLOOKUP(CONCATENATE($F3912," ",$G3912),AllocFactorMatrix,(L$4+1),FALSE)*$E3918</f>
        <v>0</v>
      </c>
      <c r="M3912" s="51">
        <f t="shared" si="1897"/>
        <v>0</v>
      </c>
      <c r="N3912" s="51">
        <f>VLOOKUP(CONCATENATE($F3912," ",$G3912),AllocFactorMatrix,(N$4+1),FALSE)*$E3918</f>
        <v>0</v>
      </c>
      <c r="O3912" s="51">
        <f>VLOOKUP(CONCATENATE($F3912," ",$G3912),AllocFactorMatrix,(O$4+1),FALSE)*$E3918</f>
        <v>0</v>
      </c>
      <c r="P3912" s="51">
        <f>VLOOKUP(CONCATENATE($F3912," ",$G3912),AllocFactorMatrix,(P$4+1),FALSE)*$E3918</f>
        <v>0</v>
      </c>
      <c r="Q3912" s="51">
        <f>VLOOKUP(CONCATENATE($F3912," ",$G3912),AllocFactorMatrix,(Q$4+1),FALSE)*$E3918</f>
        <v>0</v>
      </c>
      <c r="R3912" s="51">
        <f t="shared" ref="R3912:R3918" si="1908">SUBTOTAL(9,N3912:Q3912)</f>
        <v>0</v>
      </c>
      <c r="S3912" s="51">
        <f>VLOOKUP(CONCATENATE($F3912," ",$G3912),AllocFactorMatrix,(S$4+1),FALSE)*$E3918</f>
        <v>0</v>
      </c>
      <c r="T3912" s="51">
        <f>VLOOKUP(CONCATENATE($F3912," ",$G3912),AllocFactorMatrix,(T$4+1),FALSE)*$E3918</f>
        <v>0</v>
      </c>
      <c r="U3912" s="51">
        <f>VLOOKUP(CONCATENATE($F3912," ",$G3912),AllocFactorMatrix,(U$4+1),FALSE)*$E3918</f>
        <v>0</v>
      </c>
      <c r="V3912" s="51">
        <f>VLOOKUP(CONCATENATE($F3912," ",$G3912),AllocFactorMatrix,(V$4+1),FALSE)*$E3918</f>
        <v>0</v>
      </c>
      <c r="W3912" s="51">
        <f t="shared" ref="W3912:W3918" si="1909">SUBTOTAL(9,S3912:V3912)</f>
        <v>0</v>
      </c>
      <c r="X3912" s="51">
        <f>VLOOKUP(CONCATENATE($F3912," ",$G3912),AllocFactorMatrix,(X$4+1),FALSE)*$E3918</f>
        <v>0</v>
      </c>
      <c r="Y3912" s="51">
        <f>VLOOKUP(CONCATENATE($F3912," ",$G3912),AllocFactorMatrix,(Y$4+1),FALSE)*$E3918</f>
        <v>0</v>
      </c>
      <c r="Z3912" s="51">
        <f t="shared" si="1898"/>
        <v>0</v>
      </c>
      <c r="AA3912" s="51">
        <f>VLOOKUP(CONCATENATE($F3912," ",$G3912),AllocFactorMatrix,(AA$4+1),FALSE)*$E3918</f>
        <v>0</v>
      </c>
      <c r="AB3912" s="51">
        <f>VLOOKUP(CONCATENATE($F3912," ",$G3912),AllocFactorMatrix,(AB$4+1),FALSE)*$E3918</f>
        <v>0</v>
      </c>
      <c r="AC3912" s="51">
        <f>VLOOKUP(CONCATENATE($F3912," ",$G3912),AllocFactorMatrix,(AC$4+1),FALSE)*$E3918</f>
        <v>0</v>
      </c>
    </row>
    <row r="3913" spans="1:29" s="48" customFormat="1" hidden="1" outlineLevel="1">
      <c r="A3913" s="53"/>
      <c r="B3913" s="104"/>
      <c r="C3913" s="52"/>
      <c r="D3913" s="52"/>
      <c r="F3913" s="175" t="str">
        <f>F3918</f>
        <v>PROD_DEMAND</v>
      </c>
      <c r="G3913" s="52" t="str">
        <f>$G$10</f>
        <v>SUBTRAN</v>
      </c>
      <c r="H3913" s="50">
        <f t="shared" si="1901"/>
        <v>0</v>
      </c>
      <c r="I3913" s="51">
        <f>VLOOKUP(CONCATENATE($F3913," ",$G3913),AllocFactorMatrix,(I$4+1),FALSE)*$E3918</f>
        <v>0</v>
      </c>
      <c r="J3913" s="51">
        <f>VLOOKUP(CONCATENATE($F3913," ",$G3913),AllocFactorMatrix,(J$4+1),FALSE)*$E3918</f>
        <v>0</v>
      </c>
      <c r="K3913" s="51">
        <f>VLOOKUP(CONCATENATE($F3913," ",$G3913),AllocFactorMatrix,(K$4+1),FALSE)*$E3918</f>
        <v>0</v>
      </c>
      <c r="L3913" s="51">
        <f>VLOOKUP(CONCATENATE($F3913," ",$G3913),AllocFactorMatrix,(L$4+1),FALSE)*$E3918</f>
        <v>0</v>
      </c>
      <c r="M3913" s="51">
        <f t="shared" si="1897"/>
        <v>0</v>
      </c>
      <c r="N3913" s="51">
        <f>VLOOKUP(CONCATENATE($F3913," ",$G3913),AllocFactorMatrix,(N$4+1),FALSE)*$E3918</f>
        <v>0</v>
      </c>
      <c r="O3913" s="51">
        <f>VLOOKUP(CONCATENATE($F3913," ",$G3913),AllocFactorMatrix,(O$4+1),FALSE)*$E3918</f>
        <v>0</v>
      </c>
      <c r="P3913" s="51">
        <f>VLOOKUP(CONCATENATE($F3913," ",$G3913),AllocFactorMatrix,(P$4+1),FALSE)*$E3918</f>
        <v>0</v>
      </c>
      <c r="Q3913" s="51">
        <f>VLOOKUP(CONCATENATE($F3913," ",$G3913),AllocFactorMatrix,(Q$4+1),FALSE)*$E3918</f>
        <v>0</v>
      </c>
      <c r="R3913" s="51">
        <f t="shared" si="1908"/>
        <v>0</v>
      </c>
      <c r="S3913" s="51">
        <f>VLOOKUP(CONCATENATE($F3913," ",$G3913),AllocFactorMatrix,(S$4+1),FALSE)*$E3918</f>
        <v>0</v>
      </c>
      <c r="T3913" s="51">
        <f>VLOOKUP(CONCATENATE($F3913," ",$G3913),AllocFactorMatrix,(T$4+1),FALSE)*$E3918</f>
        <v>0</v>
      </c>
      <c r="U3913" s="51">
        <f>VLOOKUP(CONCATENATE($F3913," ",$G3913),AllocFactorMatrix,(U$4+1),FALSE)*$E3918</f>
        <v>0</v>
      </c>
      <c r="V3913" s="51">
        <f>VLOOKUP(CONCATENATE($F3913," ",$G3913),AllocFactorMatrix,(V$4+1),FALSE)*$E3918</f>
        <v>0</v>
      </c>
      <c r="W3913" s="51">
        <f t="shared" si="1909"/>
        <v>0</v>
      </c>
      <c r="X3913" s="51">
        <f>VLOOKUP(CONCATENATE($F3913," ",$G3913),AllocFactorMatrix,(X$4+1),FALSE)*$E3918</f>
        <v>0</v>
      </c>
      <c r="Y3913" s="51">
        <f>VLOOKUP(CONCATENATE($F3913," ",$G3913),AllocFactorMatrix,(Y$4+1),FALSE)*$E3918</f>
        <v>0</v>
      </c>
      <c r="Z3913" s="51">
        <f t="shared" si="1898"/>
        <v>0</v>
      </c>
      <c r="AA3913" s="51">
        <f>VLOOKUP(CONCATENATE($F3913," ",$G3913),AllocFactorMatrix,(AA$4+1),FALSE)*$E3918</f>
        <v>0</v>
      </c>
      <c r="AB3913" s="51">
        <f>VLOOKUP(CONCATENATE($F3913," ",$G3913),AllocFactorMatrix,(AB$4+1),FALSE)*$E3918</f>
        <v>0</v>
      </c>
      <c r="AC3913" s="51">
        <f>VLOOKUP(CONCATENATE($F3913," ",$G3913),AllocFactorMatrix,(AC$4+1),FALSE)*$E3918</f>
        <v>0</v>
      </c>
    </row>
    <row r="3914" spans="1:29" s="48" customFormat="1" hidden="1" outlineLevel="1">
      <c r="A3914" s="53"/>
      <c r="B3914" s="104"/>
      <c r="C3914" s="52"/>
      <c r="D3914" s="52"/>
      <c r="F3914" s="175" t="str">
        <f>F3918</f>
        <v>PROD_DEMAND</v>
      </c>
      <c r="G3914" s="52" t="str">
        <f>$G$11</f>
        <v>DISTPRI</v>
      </c>
      <c r="H3914" s="50">
        <f t="shared" si="1901"/>
        <v>0</v>
      </c>
      <c r="I3914" s="51">
        <f>VLOOKUP(CONCATENATE($F3914," ",$G3914),AllocFactorMatrix,(I$4+1),FALSE)*$E3918</f>
        <v>0</v>
      </c>
      <c r="J3914" s="51">
        <f>VLOOKUP(CONCATENATE($F3914," ",$G3914),AllocFactorMatrix,(J$4+1),FALSE)*$E3918</f>
        <v>0</v>
      </c>
      <c r="K3914" s="51">
        <f>VLOOKUP(CONCATENATE($F3914," ",$G3914),AllocFactorMatrix,(K$4+1),FALSE)*$E3918</f>
        <v>0</v>
      </c>
      <c r="L3914" s="51">
        <f>VLOOKUP(CONCATENATE($F3914," ",$G3914),AllocFactorMatrix,(L$4+1),FALSE)*$E3918</f>
        <v>0</v>
      </c>
      <c r="M3914" s="51">
        <f t="shared" si="1897"/>
        <v>0</v>
      </c>
      <c r="N3914" s="51">
        <f>VLOOKUP(CONCATENATE($F3914," ",$G3914),AllocFactorMatrix,(N$4+1),FALSE)*$E3918</f>
        <v>0</v>
      </c>
      <c r="O3914" s="51">
        <f>VLOOKUP(CONCATENATE($F3914," ",$G3914),AllocFactorMatrix,(O$4+1),FALSE)*$E3918</f>
        <v>0</v>
      </c>
      <c r="P3914" s="51">
        <f>VLOOKUP(CONCATENATE($F3914," ",$G3914),AllocFactorMatrix,(P$4+1),FALSE)*$E3918</f>
        <v>0</v>
      </c>
      <c r="Q3914" s="51">
        <f>VLOOKUP(CONCATENATE($F3914," ",$G3914),AllocFactorMatrix,(Q$4+1),FALSE)*$E3918</f>
        <v>0</v>
      </c>
      <c r="R3914" s="51">
        <f t="shared" si="1908"/>
        <v>0</v>
      </c>
      <c r="S3914" s="51">
        <f>VLOOKUP(CONCATENATE($F3914," ",$G3914),AllocFactorMatrix,(S$4+1),FALSE)*$E3918</f>
        <v>0</v>
      </c>
      <c r="T3914" s="51">
        <f>VLOOKUP(CONCATENATE($F3914," ",$G3914),AllocFactorMatrix,(T$4+1),FALSE)*$E3918</f>
        <v>0</v>
      </c>
      <c r="U3914" s="51">
        <f>VLOOKUP(CONCATENATE($F3914," ",$G3914),AllocFactorMatrix,(U$4+1),FALSE)*$E3918</f>
        <v>0</v>
      </c>
      <c r="V3914" s="51">
        <f>VLOOKUP(CONCATENATE($F3914," ",$G3914),AllocFactorMatrix,(V$4+1),FALSE)*$E3918</f>
        <v>0</v>
      </c>
      <c r="W3914" s="51">
        <f t="shared" si="1909"/>
        <v>0</v>
      </c>
      <c r="X3914" s="51">
        <f>VLOOKUP(CONCATENATE($F3914," ",$G3914),AllocFactorMatrix,(X$4+1),FALSE)*$E3918</f>
        <v>0</v>
      </c>
      <c r="Y3914" s="51">
        <f>VLOOKUP(CONCATENATE($F3914," ",$G3914),AllocFactorMatrix,(Y$4+1),FALSE)*$E3918</f>
        <v>0</v>
      </c>
      <c r="Z3914" s="51">
        <f t="shared" si="1898"/>
        <v>0</v>
      </c>
      <c r="AA3914" s="51">
        <f>VLOOKUP(CONCATENATE($F3914," ",$G3914),AllocFactorMatrix,(AA$4+1),FALSE)*$E3918</f>
        <v>0</v>
      </c>
      <c r="AB3914" s="51">
        <f>VLOOKUP(CONCATENATE($F3914," ",$G3914),AllocFactorMatrix,(AB$4+1),FALSE)*$E3918</f>
        <v>0</v>
      </c>
      <c r="AC3914" s="51">
        <f>VLOOKUP(CONCATENATE($F3914," ",$G3914),AllocFactorMatrix,(AC$4+1),FALSE)*$E3918</f>
        <v>0</v>
      </c>
    </row>
    <row r="3915" spans="1:29" s="48" customFormat="1" hidden="1" outlineLevel="1">
      <c r="A3915" s="53"/>
      <c r="B3915" s="104"/>
      <c r="C3915" s="52"/>
      <c r="D3915" s="52"/>
      <c r="F3915" s="175" t="str">
        <f>F3918</f>
        <v>PROD_DEMAND</v>
      </c>
      <c r="G3915" s="52" t="str">
        <f>$G$12</f>
        <v>DISTSEC</v>
      </c>
      <c r="H3915" s="50">
        <f t="shared" si="1901"/>
        <v>0</v>
      </c>
      <c r="I3915" s="51">
        <f>VLOOKUP(CONCATENATE($F3915," ",$G3915),AllocFactorMatrix,(I$4+1),FALSE)*$E3918</f>
        <v>0</v>
      </c>
      <c r="J3915" s="51">
        <f>VLOOKUP(CONCATENATE($F3915," ",$G3915),AllocFactorMatrix,(J$4+1),FALSE)*$E3918</f>
        <v>0</v>
      </c>
      <c r="K3915" s="51">
        <f>VLOOKUP(CONCATENATE($F3915," ",$G3915),AllocFactorMatrix,(K$4+1),FALSE)*$E3918</f>
        <v>0</v>
      </c>
      <c r="L3915" s="51">
        <f>VLOOKUP(CONCATENATE($F3915," ",$G3915),AllocFactorMatrix,(L$4+1),FALSE)*$E3918</f>
        <v>0</v>
      </c>
      <c r="M3915" s="51">
        <f t="shared" si="1897"/>
        <v>0</v>
      </c>
      <c r="N3915" s="51">
        <f>VLOOKUP(CONCATENATE($F3915," ",$G3915),AllocFactorMatrix,(N$4+1),FALSE)*$E3918</f>
        <v>0</v>
      </c>
      <c r="O3915" s="51">
        <f>VLOOKUP(CONCATENATE($F3915," ",$G3915),AllocFactorMatrix,(O$4+1),FALSE)*$E3918</f>
        <v>0</v>
      </c>
      <c r="P3915" s="51">
        <f>VLOOKUP(CONCATENATE($F3915," ",$G3915),AllocFactorMatrix,(P$4+1),FALSE)*$E3918</f>
        <v>0</v>
      </c>
      <c r="Q3915" s="51">
        <f>VLOOKUP(CONCATENATE($F3915," ",$G3915),AllocFactorMatrix,(Q$4+1),FALSE)*$E3918</f>
        <v>0</v>
      </c>
      <c r="R3915" s="51">
        <f t="shared" si="1908"/>
        <v>0</v>
      </c>
      <c r="S3915" s="51">
        <f>VLOOKUP(CONCATENATE($F3915," ",$G3915),AllocFactorMatrix,(S$4+1),FALSE)*$E3918</f>
        <v>0</v>
      </c>
      <c r="T3915" s="51">
        <f>VLOOKUP(CONCATENATE($F3915," ",$G3915),AllocFactorMatrix,(T$4+1),FALSE)*$E3918</f>
        <v>0</v>
      </c>
      <c r="U3915" s="51">
        <f>VLOOKUP(CONCATENATE($F3915," ",$G3915),AllocFactorMatrix,(U$4+1),FALSE)*$E3918</f>
        <v>0</v>
      </c>
      <c r="V3915" s="51">
        <f>VLOOKUP(CONCATENATE($F3915," ",$G3915),AllocFactorMatrix,(V$4+1),FALSE)*$E3918</f>
        <v>0</v>
      </c>
      <c r="W3915" s="51">
        <f t="shared" si="1909"/>
        <v>0</v>
      </c>
      <c r="X3915" s="51">
        <f>VLOOKUP(CONCATENATE($F3915," ",$G3915),AllocFactorMatrix,(X$4+1),FALSE)*$E3918</f>
        <v>0</v>
      </c>
      <c r="Y3915" s="51">
        <f>VLOOKUP(CONCATENATE($F3915," ",$G3915),AllocFactorMatrix,(Y$4+1),FALSE)*$E3918</f>
        <v>0</v>
      </c>
      <c r="Z3915" s="51">
        <f t="shared" si="1898"/>
        <v>0</v>
      </c>
      <c r="AA3915" s="51">
        <f>VLOOKUP(CONCATENATE($F3915," ",$G3915),AllocFactorMatrix,(AA$4+1),FALSE)*$E3918</f>
        <v>0</v>
      </c>
      <c r="AB3915" s="51">
        <f>VLOOKUP(CONCATENATE($F3915," ",$G3915),AllocFactorMatrix,(AB$4+1),FALSE)*$E3918</f>
        <v>0</v>
      </c>
      <c r="AC3915" s="51">
        <f>VLOOKUP(CONCATENATE($F3915," ",$G3915),AllocFactorMatrix,(AC$4+1),FALSE)*$E3918</f>
        <v>0</v>
      </c>
    </row>
    <row r="3916" spans="1:29" s="48" customFormat="1" hidden="1" outlineLevel="1">
      <c r="A3916" s="53"/>
      <c r="B3916" s="104"/>
      <c r="C3916" s="52"/>
      <c r="D3916" s="52"/>
      <c r="F3916" s="175" t="str">
        <f>F3918</f>
        <v>PROD_DEMAND</v>
      </c>
      <c r="G3916" s="52" t="str">
        <f>$G$13</f>
        <v>ENERGY</v>
      </c>
      <c r="H3916" s="50">
        <f t="shared" si="1901"/>
        <v>0</v>
      </c>
      <c r="I3916" s="51">
        <f>VLOOKUP(CONCATENATE($F3916," ",$G3916),AllocFactorMatrix,(I$4+1),FALSE)*$E3918</f>
        <v>0</v>
      </c>
      <c r="J3916" s="51">
        <f>VLOOKUP(CONCATENATE($F3916," ",$G3916),AllocFactorMatrix,(J$4+1),FALSE)*$E3918</f>
        <v>0</v>
      </c>
      <c r="K3916" s="51">
        <f>VLOOKUP(CONCATENATE($F3916," ",$G3916),AllocFactorMatrix,(K$4+1),FALSE)*$E3918</f>
        <v>0</v>
      </c>
      <c r="L3916" s="51">
        <f>VLOOKUP(CONCATENATE($F3916," ",$G3916),AllocFactorMatrix,(L$4+1),FALSE)*$E3918</f>
        <v>0</v>
      </c>
      <c r="M3916" s="51">
        <f t="shared" si="1897"/>
        <v>0</v>
      </c>
      <c r="N3916" s="51">
        <f>VLOOKUP(CONCATENATE($F3916," ",$G3916),AllocFactorMatrix,(N$4+1),FALSE)*$E3918</f>
        <v>0</v>
      </c>
      <c r="O3916" s="51">
        <f>VLOOKUP(CONCATENATE($F3916," ",$G3916),AllocFactorMatrix,(O$4+1),FALSE)*$E3918</f>
        <v>0</v>
      </c>
      <c r="P3916" s="51">
        <f>VLOOKUP(CONCATENATE($F3916," ",$G3916),AllocFactorMatrix,(P$4+1),FALSE)*$E3918</f>
        <v>0</v>
      </c>
      <c r="Q3916" s="51">
        <f>VLOOKUP(CONCATENATE($F3916," ",$G3916),AllocFactorMatrix,(Q$4+1),FALSE)*$E3918</f>
        <v>0</v>
      </c>
      <c r="R3916" s="51">
        <f t="shared" si="1908"/>
        <v>0</v>
      </c>
      <c r="S3916" s="51">
        <f>VLOOKUP(CONCATENATE($F3916," ",$G3916),AllocFactorMatrix,(S$4+1),FALSE)*$E3918</f>
        <v>0</v>
      </c>
      <c r="T3916" s="51">
        <f>VLOOKUP(CONCATENATE($F3916," ",$G3916),AllocFactorMatrix,(T$4+1),FALSE)*$E3918</f>
        <v>0</v>
      </c>
      <c r="U3916" s="51">
        <f>VLOOKUP(CONCATENATE($F3916," ",$G3916),AllocFactorMatrix,(U$4+1),FALSE)*$E3918</f>
        <v>0</v>
      </c>
      <c r="V3916" s="51">
        <f>VLOOKUP(CONCATENATE($F3916," ",$G3916),AllocFactorMatrix,(V$4+1),FALSE)*$E3918</f>
        <v>0</v>
      </c>
      <c r="W3916" s="51">
        <f t="shared" si="1909"/>
        <v>0</v>
      </c>
      <c r="X3916" s="51">
        <f>VLOOKUP(CONCATENATE($F3916," ",$G3916),AllocFactorMatrix,(X$4+1),FALSE)*$E3918</f>
        <v>0</v>
      </c>
      <c r="Y3916" s="51">
        <f>VLOOKUP(CONCATENATE($F3916," ",$G3916),AllocFactorMatrix,(Y$4+1),FALSE)*$E3918</f>
        <v>0</v>
      </c>
      <c r="Z3916" s="51">
        <f t="shared" si="1898"/>
        <v>0</v>
      </c>
      <c r="AA3916" s="51">
        <f>VLOOKUP(CONCATENATE($F3916," ",$G3916),AllocFactorMatrix,(AA$4+1),FALSE)*$E3918</f>
        <v>0</v>
      </c>
      <c r="AB3916" s="51">
        <f>VLOOKUP(CONCATENATE($F3916," ",$G3916),AllocFactorMatrix,(AB$4+1),FALSE)*$E3918</f>
        <v>0</v>
      </c>
      <c r="AC3916" s="51">
        <f>VLOOKUP(CONCATENATE($F3916," ",$G3916),AllocFactorMatrix,(AC$4+1),FALSE)*$E3918</f>
        <v>0</v>
      </c>
    </row>
    <row r="3917" spans="1:29" s="48" customFormat="1" hidden="1" outlineLevel="1">
      <c r="A3917" s="53"/>
      <c r="B3917" s="104"/>
      <c r="C3917" s="52"/>
      <c r="D3917" s="52"/>
      <c r="F3917" s="175" t="str">
        <f>F3918</f>
        <v>PROD_DEMAND</v>
      </c>
      <c r="G3917" s="52" t="str">
        <f>$G$14</f>
        <v>CUSTOMER</v>
      </c>
      <c r="H3917" s="50">
        <f t="shared" si="1901"/>
        <v>0</v>
      </c>
      <c r="I3917" s="51">
        <f>VLOOKUP(CONCATENATE($F3917," ",$G3917),AllocFactorMatrix,(I$4+1),FALSE)*$E3918</f>
        <v>0</v>
      </c>
      <c r="J3917" s="51">
        <f>VLOOKUP(CONCATENATE($F3917," ",$G3917),AllocFactorMatrix,(J$4+1),FALSE)*$E3918</f>
        <v>0</v>
      </c>
      <c r="K3917" s="51">
        <f>VLOOKUP(CONCATENATE($F3917," ",$G3917),AllocFactorMatrix,(K$4+1),FALSE)*$E3918</f>
        <v>0</v>
      </c>
      <c r="L3917" s="51">
        <f>VLOOKUP(CONCATENATE($F3917," ",$G3917),AllocFactorMatrix,(L$4+1),FALSE)*$E3918</f>
        <v>0</v>
      </c>
      <c r="M3917" s="51">
        <f t="shared" si="1897"/>
        <v>0</v>
      </c>
      <c r="N3917" s="51">
        <f>VLOOKUP(CONCATENATE($F3917," ",$G3917),AllocFactorMatrix,(N$4+1),FALSE)*$E3918</f>
        <v>0</v>
      </c>
      <c r="O3917" s="51">
        <f>VLOOKUP(CONCATENATE($F3917," ",$G3917),AllocFactorMatrix,(O$4+1),FALSE)*$E3918</f>
        <v>0</v>
      </c>
      <c r="P3917" s="51">
        <f>VLOOKUP(CONCATENATE($F3917," ",$G3917),AllocFactorMatrix,(P$4+1),FALSE)*$E3918</f>
        <v>0</v>
      </c>
      <c r="Q3917" s="51">
        <f>VLOOKUP(CONCATENATE($F3917," ",$G3917),AllocFactorMatrix,(Q$4+1),FALSE)*$E3918</f>
        <v>0</v>
      </c>
      <c r="R3917" s="51">
        <f t="shared" si="1908"/>
        <v>0</v>
      </c>
      <c r="S3917" s="51">
        <f>VLOOKUP(CONCATENATE($F3917," ",$G3917),AllocFactorMatrix,(S$4+1),FALSE)*$E3918</f>
        <v>0</v>
      </c>
      <c r="T3917" s="51">
        <f>VLOOKUP(CONCATENATE($F3917," ",$G3917),AllocFactorMatrix,(T$4+1),FALSE)*$E3918</f>
        <v>0</v>
      </c>
      <c r="U3917" s="51">
        <f>VLOOKUP(CONCATENATE($F3917," ",$G3917),AllocFactorMatrix,(U$4+1),FALSE)*$E3918</f>
        <v>0</v>
      </c>
      <c r="V3917" s="51">
        <f>VLOOKUP(CONCATENATE($F3917," ",$G3917),AllocFactorMatrix,(V$4+1),FALSE)*$E3918</f>
        <v>0</v>
      </c>
      <c r="W3917" s="51">
        <f t="shared" si="1909"/>
        <v>0</v>
      </c>
      <c r="X3917" s="51">
        <f>VLOOKUP(CONCATENATE($F3917," ",$G3917),AllocFactorMatrix,(X$4+1),FALSE)*$E3918</f>
        <v>0</v>
      </c>
      <c r="Y3917" s="51">
        <f>VLOOKUP(CONCATENATE($F3917," ",$G3917),AllocFactorMatrix,(Y$4+1),FALSE)*$E3918</f>
        <v>0</v>
      </c>
      <c r="Z3917" s="51">
        <f t="shared" si="1898"/>
        <v>0</v>
      </c>
      <c r="AA3917" s="51">
        <f>VLOOKUP(CONCATENATE($F3917," ",$G3917),AllocFactorMatrix,(AA$4+1),FALSE)*$E3918</f>
        <v>0</v>
      </c>
      <c r="AB3917" s="51">
        <f>VLOOKUP(CONCATENATE($F3917," ",$G3917),AllocFactorMatrix,(AB$4+1),FALSE)*$E3918</f>
        <v>0</v>
      </c>
      <c r="AC3917" s="51">
        <f>VLOOKUP(CONCATENATE($F3917," ",$G3917),AllocFactorMatrix,(AC$4+1),FALSE)*$E3918</f>
        <v>0</v>
      </c>
    </row>
    <row r="3918" spans="1:29" s="48" customFormat="1" collapsed="1">
      <c r="A3918" s="53"/>
      <c r="B3918" s="104"/>
      <c r="C3918" s="52"/>
      <c r="D3918" s="102" t="s">
        <v>698</v>
      </c>
      <c r="E3918" s="58">
        <v>-7700</v>
      </c>
      <c r="F3918" s="93" t="s">
        <v>29</v>
      </c>
      <c r="G3918" s="52" t="str">
        <f>$G$15</f>
        <v>TOTAL</v>
      </c>
      <c r="H3918" s="50">
        <f t="shared" si="1901"/>
        <v>-7699.9999999999973</v>
      </c>
      <c r="I3918" s="51">
        <f>VLOOKUP(CONCATENATE($F3918," ",$G3918),AllocFactorMatrix,(I$4+1),FALSE)*$E3918</f>
        <v>-3960.7720457101859</v>
      </c>
      <c r="J3918" s="51">
        <f>VLOOKUP(CONCATENATE($F3918," ",$G3918),AllocFactorMatrix,(J$4+1),FALSE)*$E3918</f>
        <v>-923.65265000302315</v>
      </c>
      <c r="K3918" s="51">
        <f>VLOOKUP(CONCATENATE($F3918," ",$G3918),AllocFactorMatrix,(K$4+1),FALSE)*$E3918</f>
        <v>-12.842429250639892</v>
      </c>
      <c r="L3918" s="51">
        <f>VLOOKUP(CONCATENATE($F3918," ",$G3918),AllocFactorMatrix,(L$4+1),FALSE)*$E3918</f>
        <v>-1.7886127323447154</v>
      </c>
      <c r="M3918" s="51">
        <f t="shared" si="1897"/>
        <v>-938.28369198600774</v>
      </c>
      <c r="N3918" s="51">
        <f>VLOOKUP(CONCATENATE($F3918," ",$G3918),AllocFactorMatrix,(N$4+1),FALSE)*$E3918</f>
        <v>-549.76562860330955</v>
      </c>
      <c r="O3918" s="51">
        <f>VLOOKUP(CONCATENATE($F3918," ",$G3918),AllocFactorMatrix,(O$4+1),FALSE)*$E3918</f>
        <v>-98.513374589379438</v>
      </c>
      <c r="P3918" s="51">
        <f>VLOOKUP(CONCATENATE($F3918," ",$G3918),AllocFactorMatrix,(P$4+1),FALSE)*$E3918</f>
        <v>-19.977507055958274</v>
      </c>
      <c r="Q3918" s="51">
        <f>VLOOKUP(CONCATENATE($F3918," ",$G3918),AllocFactorMatrix,(Q$4+1),FALSE)*$E3918</f>
        <v>-0.75863679618242041</v>
      </c>
      <c r="R3918" s="51">
        <f t="shared" si="1908"/>
        <v>-669.01514704482963</v>
      </c>
      <c r="S3918" s="51">
        <f>VLOOKUP(CONCATENATE($F3918," ",$G3918),AllocFactorMatrix,(S$4+1),FALSE)*$E3918</f>
        <v>-26.035345871882328</v>
      </c>
      <c r="T3918" s="51">
        <f>VLOOKUP(CONCATENATE($F3918," ",$G3918),AllocFactorMatrix,(T$4+1),FALSE)*$E3918</f>
        <v>-351.492203370722</v>
      </c>
      <c r="U3918" s="51">
        <f>VLOOKUP(CONCATENATE($F3918," ",$G3918),AllocFactorMatrix,(U$4+1),FALSE)*$E3918</f>
        <v>-1344.3165784355626</v>
      </c>
      <c r="V3918" s="51">
        <f>VLOOKUP(CONCATENATE($F3918," ",$G3918),AllocFactorMatrix,(V$4+1),FALSE)*$E3918</f>
        <v>-243.53541630337435</v>
      </c>
      <c r="W3918" s="51">
        <f t="shared" si="1909"/>
        <v>-1965.3795439815412</v>
      </c>
      <c r="X3918" s="51">
        <f>VLOOKUP(CONCATENATE($F3918," ",$G3918),AllocFactorMatrix,(X$4+1),FALSE)*$E3918</f>
        <v>-150.88846233806981</v>
      </c>
      <c r="Y3918" s="51">
        <f>VLOOKUP(CONCATENATE($F3918," ",$G3918),AllocFactorMatrix,(Y$4+1),FALSE)*$E3918</f>
        <v>-3.0136296056901557</v>
      </c>
      <c r="Z3918" s="51">
        <f t="shared" si="1898"/>
        <v>-153.90209194375996</v>
      </c>
      <c r="AA3918" s="51">
        <f>VLOOKUP(CONCATENATE($F3918," ",$G3918),AllocFactorMatrix,(AA$4+1),FALSE)*$E3918</f>
        <v>-1.9904629261279605</v>
      </c>
      <c r="AB3918" s="51">
        <f>VLOOKUP(CONCATENATE($F3918," ",$G3918),AllocFactorMatrix,(AB$4+1),FALSE)*$E3918</f>
        <v>-8.8427696131970173</v>
      </c>
      <c r="AC3918" s="51">
        <f>VLOOKUP(CONCATENATE($F3918," ",$G3918),AllocFactorMatrix,(AC$4+1),FALSE)*$E3918</f>
        <v>-1.8142467943499767</v>
      </c>
    </row>
    <row r="3919" spans="1:29" s="48" customFormat="1" hidden="1" outlineLevel="1">
      <c r="A3919" s="53"/>
      <c r="B3919" s="104"/>
      <c r="C3919" s="52"/>
      <c r="D3919" s="52"/>
      <c r="F3919" s="175" t="str">
        <f>F3926</f>
        <v>PROD_DEMAND</v>
      </c>
      <c r="G3919" s="52" t="str">
        <f>$G$8</f>
        <v>PRODUCTION</v>
      </c>
      <c r="H3919" s="50">
        <f t="shared" si="1901"/>
        <v>-1299833.9999999995</v>
      </c>
      <c r="I3919" s="51">
        <f>VLOOKUP(CONCATENATE($F3919," ",$G3919),AllocFactorMatrix,(I$4+1),FALSE)*$E3926</f>
        <v>-668616.38587839657</v>
      </c>
      <c r="J3919" s="51">
        <f>VLOOKUP(CONCATENATE($F3919," ",$G3919),AllocFactorMatrix,(J$4+1),FALSE)*$E3926</f>
        <v>-155921.4439823415</v>
      </c>
      <c r="K3919" s="51">
        <f>VLOOKUP(CONCATENATE($F3919," ",$G3919),AllocFactorMatrix,(K$4+1),FALSE)*$E3926</f>
        <v>-2167.9254782566563</v>
      </c>
      <c r="L3919" s="51">
        <f>VLOOKUP(CONCATENATE($F3919," ",$G3919),AllocFactorMatrix,(L$4+1),FALSE)*$E3926</f>
        <v>-301.9350184850079</v>
      </c>
      <c r="M3919" s="51">
        <f t="shared" si="1897"/>
        <v>-158391.30447908316</v>
      </c>
      <c r="N3919" s="51">
        <f>VLOOKUP(CONCATENATE($F3919," ",$G3919),AllocFactorMatrix,(N$4+1),FALSE)*$E3926</f>
        <v>-92805.721570123933</v>
      </c>
      <c r="O3919" s="51">
        <f>VLOOKUP(CONCATENATE($F3919," ",$G3919),AllocFactorMatrix,(O$4+1),FALSE)*$E3926</f>
        <v>-16630.004382598887</v>
      </c>
      <c r="P3919" s="51">
        <f>VLOOKUP(CONCATENATE($F3919," ",$G3919),AllocFactorMatrix,(P$4+1),FALSE)*$E3926</f>
        <v>-3372.3951826720086</v>
      </c>
      <c r="Q3919" s="51">
        <f>VLOOKUP(CONCATENATE($F3919," ",$G3919),AllocFactorMatrix,(Q$4+1),FALSE)*$E3926</f>
        <v>-128.06518199077664</v>
      </c>
      <c r="R3919" s="51">
        <f>SUBTOTAL(9,N3919:Q3919)</f>
        <v>-112936.18631738561</v>
      </c>
      <c r="S3919" s="51">
        <f>VLOOKUP(CONCATENATE($F3919," ",$G3919),AllocFactorMatrix,(S$4+1),FALSE)*$E3926</f>
        <v>-4395.0165929912073</v>
      </c>
      <c r="T3919" s="51">
        <f>VLOOKUP(CONCATENATE($F3919," ",$G3919),AllocFactorMatrix,(T$4+1),FALSE)*$E3926</f>
        <v>-59335.261905997279</v>
      </c>
      <c r="U3919" s="51">
        <f>VLOOKUP(CONCATENATE($F3919," ",$G3919),AllocFactorMatrix,(U$4+1),FALSE)*$E3926</f>
        <v>-226933.55784600147</v>
      </c>
      <c r="V3919" s="51">
        <f>VLOOKUP(CONCATENATE($F3919," ",$G3919),AllocFactorMatrix,(V$4+1),FALSE)*$E3926</f>
        <v>-41111.118742244194</v>
      </c>
      <c r="W3919" s="51">
        <f>SUBTOTAL(9,S3919:V3919)</f>
        <v>-331774.95508723415</v>
      </c>
      <c r="X3919" s="51">
        <f>VLOOKUP(CONCATENATE($F3919," ",$G3919),AllocFactorMatrix,(X$4+1),FALSE)*$E3926</f>
        <v>-25471.422539576964</v>
      </c>
      <c r="Y3919" s="51">
        <f>VLOOKUP(CONCATENATE($F3919," ",$G3919),AllocFactorMatrix,(Y$4+1),FALSE)*$E3926</f>
        <v>-508.72963959515033</v>
      </c>
      <c r="Z3919" s="51">
        <f t="shared" si="1898"/>
        <v>-25980.152179172113</v>
      </c>
      <c r="AA3919" s="51">
        <f>VLOOKUP(CONCATENATE($F3919," ",$G3919),AllocFactorMatrix,(AA$4+1),FALSE)*$E3926</f>
        <v>-336.00927105462483</v>
      </c>
      <c r="AB3919" s="51">
        <f>VLOOKUP(CONCATENATE($F3919," ",$G3919),AllocFactorMatrix,(AB$4+1),FALSE)*$E3926</f>
        <v>-1492.7444931688742</v>
      </c>
      <c r="AC3919" s="51">
        <f>VLOOKUP(CONCATENATE($F3919," ",$G3919),AllocFactorMatrix,(AC$4+1),FALSE)*$E3926</f>
        <v>-306.26229450481918</v>
      </c>
    </row>
    <row r="3920" spans="1:29" s="48" customFormat="1" hidden="1" outlineLevel="1">
      <c r="A3920" s="53"/>
      <c r="B3920" s="104"/>
      <c r="C3920" s="52"/>
      <c r="D3920" s="52"/>
      <c r="F3920" s="175" t="str">
        <f>F3926</f>
        <v>PROD_DEMAND</v>
      </c>
      <c r="G3920" s="52" t="str">
        <f>$G$9</f>
        <v>BULKTRAN</v>
      </c>
      <c r="H3920" s="50">
        <f t="shared" si="1901"/>
        <v>0</v>
      </c>
      <c r="I3920" s="51">
        <f>VLOOKUP(CONCATENATE($F3920," ",$G3920),AllocFactorMatrix,(I$4+1),FALSE)*$E3926</f>
        <v>0</v>
      </c>
      <c r="J3920" s="51">
        <f>VLOOKUP(CONCATENATE($F3920," ",$G3920),AllocFactorMatrix,(J$4+1),FALSE)*$E3926</f>
        <v>0</v>
      </c>
      <c r="K3920" s="51">
        <f>VLOOKUP(CONCATENATE($F3920," ",$G3920),AllocFactorMatrix,(K$4+1),FALSE)*$E3926</f>
        <v>0</v>
      </c>
      <c r="L3920" s="51">
        <f>VLOOKUP(CONCATENATE($F3920," ",$G3920),AllocFactorMatrix,(L$4+1),FALSE)*$E3926</f>
        <v>0</v>
      </c>
      <c r="M3920" s="51">
        <f t="shared" si="1897"/>
        <v>0</v>
      </c>
      <c r="N3920" s="51">
        <f>VLOOKUP(CONCATENATE($F3920," ",$G3920),AllocFactorMatrix,(N$4+1),FALSE)*$E3926</f>
        <v>0</v>
      </c>
      <c r="O3920" s="51">
        <f>VLOOKUP(CONCATENATE($F3920," ",$G3920),AllocFactorMatrix,(O$4+1),FALSE)*$E3926</f>
        <v>0</v>
      </c>
      <c r="P3920" s="51">
        <f>VLOOKUP(CONCATENATE($F3920," ",$G3920),AllocFactorMatrix,(P$4+1),FALSE)*$E3926</f>
        <v>0</v>
      </c>
      <c r="Q3920" s="51">
        <f>VLOOKUP(CONCATENATE($F3920," ",$G3920),AllocFactorMatrix,(Q$4+1),FALSE)*$E3926</f>
        <v>0</v>
      </c>
      <c r="R3920" s="51">
        <f t="shared" ref="R3920:R3926" si="1910">SUBTOTAL(9,N3920:Q3920)</f>
        <v>0</v>
      </c>
      <c r="S3920" s="51">
        <f>VLOOKUP(CONCATENATE($F3920," ",$G3920),AllocFactorMatrix,(S$4+1),FALSE)*$E3926</f>
        <v>0</v>
      </c>
      <c r="T3920" s="51">
        <f>VLOOKUP(CONCATENATE($F3920," ",$G3920),AllocFactorMatrix,(T$4+1),FALSE)*$E3926</f>
        <v>0</v>
      </c>
      <c r="U3920" s="51">
        <f>VLOOKUP(CONCATENATE($F3920," ",$G3920),AllocFactorMatrix,(U$4+1),FALSE)*$E3926</f>
        <v>0</v>
      </c>
      <c r="V3920" s="51">
        <f>VLOOKUP(CONCATENATE($F3920," ",$G3920),AllocFactorMatrix,(V$4+1),FALSE)*$E3926</f>
        <v>0</v>
      </c>
      <c r="W3920" s="51">
        <f t="shared" ref="W3920:W3926" si="1911">SUBTOTAL(9,S3920:V3920)</f>
        <v>0</v>
      </c>
      <c r="X3920" s="51">
        <f>VLOOKUP(CONCATENATE($F3920," ",$G3920),AllocFactorMatrix,(X$4+1),FALSE)*$E3926</f>
        <v>0</v>
      </c>
      <c r="Y3920" s="51">
        <f>VLOOKUP(CONCATENATE($F3920," ",$G3920),AllocFactorMatrix,(Y$4+1),FALSE)*$E3926</f>
        <v>0</v>
      </c>
      <c r="Z3920" s="51">
        <f t="shared" si="1898"/>
        <v>0</v>
      </c>
      <c r="AA3920" s="51">
        <f>VLOOKUP(CONCATENATE($F3920," ",$G3920),AllocFactorMatrix,(AA$4+1),FALSE)*$E3926</f>
        <v>0</v>
      </c>
      <c r="AB3920" s="51">
        <f>VLOOKUP(CONCATENATE($F3920," ",$G3920),AllocFactorMatrix,(AB$4+1),FALSE)*$E3926</f>
        <v>0</v>
      </c>
      <c r="AC3920" s="51">
        <f>VLOOKUP(CONCATENATE($F3920," ",$G3920),AllocFactorMatrix,(AC$4+1),FALSE)*$E3926</f>
        <v>0</v>
      </c>
    </row>
    <row r="3921" spans="1:29" s="48" customFormat="1" hidden="1" outlineLevel="1">
      <c r="A3921" s="53"/>
      <c r="B3921" s="104"/>
      <c r="C3921" s="52"/>
      <c r="D3921" s="52"/>
      <c r="F3921" s="175" t="str">
        <f>F3926</f>
        <v>PROD_DEMAND</v>
      </c>
      <c r="G3921" s="52" t="str">
        <f>$G$10</f>
        <v>SUBTRAN</v>
      </c>
      <c r="H3921" s="50">
        <f t="shared" si="1901"/>
        <v>0</v>
      </c>
      <c r="I3921" s="51">
        <f>VLOOKUP(CONCATENATE($F3921," ",$G3921),AllocFactorMatrix,(I$4+1),FALSE)*$E3926</f>
        <v>0</v>
      </c>
      <c r="J3921" s="51">
        <f>VLOOKUP(CONCATENATE($F3921," ",$G3921),AllocFactorMatrix,(J$4+1),FALSE)*$E3926</f>
        <v>0</v>
      </c>
      <c r="K3921" s="51">
        <f>VLOOKUP(CONCATENATE($F3921," ",$G3921),AllocFactorMatrix,(K$4+1),FALSE)*$E3926</f>
        <v>0</v>
      </c>
      <c r="L3921" s="51">
        <f>VLOOKUP(CONCATENATE($F3921," ",$G3921),AllocFactorMatrix,(L$4+1),FALSE)*$E3926</f>
        <v>0</v>
      </c>
      <c r="M3921" s="51">
        <f t="shared" si="1897"/>
        <v>0</v>
      </c>
      <c r="N3921" s="51">
        <f>VLOOKUP(CONCATENATE($F3921," ",$G3921),AllocFactorMatrix,(N$4+1),FALSE)*$E3926</f>
        <v>0</v>
      </c>
      <c r="O3921" s="51">
        <f>VLOOKUP(CONCATENATE($F3921," ",$G3921),AllocFactorMatrix,(O$4+1),FALSE)*$E3926</f>
        <v>0</v>
      </c>
      <c r="P3921" s="51">
        <f>VLOOKUP(CONCATENATE($F3921," ",$G3921),AllocFactorMatrix,(P$4+1),FALSE)*$E3926</f>
        <v>0</v>
      </c>
      <c r="Q3921" s="51">
        <f>VLOOKUP(CONCATENATE($F3921," ",$G3921),AllocFactorMatrix,(Q$4+1),FALSE)*$E3926</f>
        <v>0</v>
      </c>
      <c r="R3921" s="51">
        <f t="shared" si="1910"/>
        <v>0</v>
      </c>
      <c r="S3921" s="51">
        <f>VLOOKUP(CONCATENATE($F3921," ",$G3921),AllocFactorMatrix,(S$4+1),FALSE)*$E3926</f>
        <v>0</v>
      </c>
      <c r="T3921" s="51">
        <f>VLOOKUP(CONCATENATE($F3921," ",$G3921),AllocFactorMatrix,(T$4+1),FALSE)*$E3926</f>
        <v>0</v>
      </c>
      <c r="U3921" s="51">
        <f>VLOOKUP(CONCATENATE($F3921," ",$G3921),AllocFactorMatrix,(U$4+1),FALSE)*$E3926</f>
        <v>0</v>
      </c>
      <c r="V3921" s="51">
        <f>VLOOKUP(CONCATENATE($F3921," ",$G3921),AllocFactorMatrix,(V$4+1),FALSE)*$E3926</f>
        <v>0</v>
      </c>
      <c r="W3921" s="51">
        <f t="shared" si="1911"/>
        <v>0</v>
      </c>
      <c r="X3921" s="51">
        <f>VLOOKUP(CONCATENATE($F3921," ",$G3921),AllocFactorMatrix,(X$4+1),FALSE)*$E3926</f>
        <v>0</v>
      </c>
      <c r="Y3921" s="51">
        <f>VLOOKUP(CONCATENATE($F3921," ",$G3921),AllocFactorMatrix,(Y$4+1),FALSE)*$E3926</f>
        <v>0</v>
      </c>
      <c r="Z3921" s="51">
        <f t="shared" si="1898"/>
        <v>0</v>
      </c>
      <c r="AA3921" s="51">
        <f>VLOOKUP(CONCATENATE($F3921," ",$G3921),AllocFactorMatrix,(AA$4+1),FALSE)*$E3926</f>
        <v>0</v>
      </c>
      <c r="AB3921" s="51">
        <f>VLOOKUP(CONCATENATE($F3921," ",$G3921),AllocFactorMatrix,(AB$4+1),FALSE)*$E3926</f>
        <v>0</v>
      </c>
      <c r="AC3921" s="51">
        <f>VLOOKUP(CONCATENATE($F3921," ",$G3921),AllocFactorMatrix,(AC$4+1),FALSE)*$E3926</f>
        <v>0</v>
      </c>
    </row>
    <row r="3922" spans="1:29" s="48" customFormat="1" hidden="1" outlineLevel="1">
      <c r="A3922" s="53"/>
      <c r="B3922" s="104"/>
      <c r="C3922" s="52"/>
      <c r="D3922" s="52"/>
      <c r="F3922" s="175" t="str">
        <f>F3926</f>
        <v>PROD_DEMAND</v>
      </c>
      <c r="G3922" s="52" t="str">
        <f>$G$11</f>
        <v>DISTPRI</v>
      </c>
      <c r="H3922" s="50">
        <f t="shared" si="1901"/>
        <v>0</v>
      </c>
      <c r="I3922" s="51">
        <f>VLOOKUP(CONCATENATE($F3922," ",$G3922),AllocFactorMatrix,(I$4+1),FALSE)*$E3926</f>
        <v>0</v>
      </c>
      <c r="J3922" s="51">
        <f>VLOOKUP(CONCATENATE($F3922," ",$G3922),AllocFactorMatrix,(J$4+1),FALSE)*$E3926</f>
        <v>0</v>
      </c>
      <c r="K3922" s="51">
        <f>VLOOKUP(CONCATENATE($F3922," ",$G3922),AllocFactorMatrix,(K$4+1),FALSE)*$E3926</f>
        <v>0</v>
      </c>
      <c r="L3922" s="51">
        <f>VLOOKUP(CONCATENATE($F3922," ",$G3922),AllocFactorMatrix,(L$4+1),FALSE)*$E3926</f>
        <v>0</v>
      </c>
      <c r="M3922" s="51">
        <f t="shared" si="1897"/>
        <v>0</v>
      </c>
      <c r="N3922" s="51">
        <f>VLOOKUP(CONCATENATE($F3922," ",$G3922),AllocFactorMatrix,(N$4+1),FALSE)*$E3926</f>
        <v>0</v>
      </c>
      <c r="O3922" s="51">
        <f>VLOOKUP(CONCATENATE($F3922," ",$G3922),AllocFactorMatrix,(O$4+1),FALSE)*$E3926</f>
        <v>0</v>
      </c>
      <c r="P3922" s="51">
        <f>VLOOKUP(CONCATENATE($F3922," ",$G3922),AllocFactorMatrix,(P$4+1),FALSE)*$E3926</f>
        <v>0</v>
      </c>
      <c r="Q3922" s="51">
        <f>VLOOKUP(CONCATENATE($F3922," ",$G3922),AllocFactorMatrix,(Q$4+1),FALSE)*$E3926</f>
        <v>0</v>
      </c>
      <c r="R3922" s="51">
        <f t="shared" si="1910"/>
        <v>0</v>
      </c>
      <c r="S3922" s="51">
        <f>VLOOKUP(CONCATENATE($F3922," ",$G3922),AllocFactorMatrix,(S$4+1),FALSE)*$E3926</f>
        <v>0</v>
      </c>
      <c r="T3922" s="51">
        <f>VLOOKUP(CONCATENATE($F3922," ",$G3922),AllocFactorMatrix,(T$4+1),FALSE)*$E3926</f>
        <v>0</v>
      </c>
      <c r="U3922" s="51">
        <f>VLOOKUP(CONCATENATE($F3922," ",$G3922),AllocFactorMatrix,(U$4+1),FALSE)*$E3926</f>
        <v>0</v>
      </c>
      <c r="V3922" s="51">
        <f>VLOOKUP(CONCATENATE($F3922," ",$G3922),AllocFactorMatrix,(V$4+1),FALSE)*$E3926</f>
        <v>0</v>
      </c>
      <c r="W3922" s="51">
        <f t="shared" si="1911"/>
        <v>0</v>
      </c>
      <c r="X3922" s="51">
        <f>VLOOKUP(CONCATENATE($F3922," ",$G3922),AllocFactorMatrix,(X$4+1),FALSE)*$E3926</f>
        <v>0</v>
      </c>
      <c r="Y3922" s="51">
        <f>VLOOKUP(CONCATENATE($F3922," ",$G3922),AllocFactorMatrix,(Y$4+1),FALSE)*$E3926</f>
        <v>0</v>
      </c>
      <c r="Z3922" s="51">
        <f t="shared" si="1898"/>
        <v>0</v>
      </c>
      <c r="AA3922" s="51">
        <f>VLOOKUP(CONCATENATE($F3922," ",$G3922),AllocFactorMatrix,(AA$4+1),FALSE)*$E3926</f>
        <v>0</v>
      </c>
      <c r="AB3922" s="51">
        <f>VLOOKUP(CONCATENATE($F3922," ",$G3922),AllocFactorMatrix,(AB$4+1),FALSE)*$E3926</f>
        <v>0</v>
      </c>
      <c r="AC3922" s="51">
        <f>VLOOKUP(CONCATENATE($F3922," ",$G3922),AllocFactorMatrix,(AC$4+1),FALSE)*$E3926</f>
        <v>0</v>
      </c>
    </row>
    <row r="3923" spans="1:29" s="48" customFormat="1" hidden="1" outlineLevel="1">
      <c r="A3923" s="53"/>
      <c r="B3923" s="104"/>
      <c r="C3923" s="52"/>
      <c r="D3923" s="52"/>
      <c r="F3923" s="175" t="str">
        <f>F3926</f>
        <v>PROD_DEMAND</v>
      </c>
      <c r="G3923" s="52" t="str">
        <f>$G$12</f>
        <v>DISTSEC</v>
      </c>
      <c r="H3923" s="50">
        <f t="shared" si="1901"/>
        <v>0</v>
      </c>
      <c r="I3923" s="51">
        <f>VLOOKUP(CONCATENATE($F3923," ",$G3923),AllocFactorMatrix,(I$4+1),FALSE)*$E3926</f>
        <v>0</v>
      </c>
      <c r="J3923" s="51">
        <f>VLOOKUP(CONCATENATE($F3923," ",$G3923),AllocFactorMatrix,(J$4+1),FALSE)*$E3926</f>
        <v>0</v>
      </c>
      <c r="K3923" s="51">
        <f>VLOOKUP(CONCATENATE($F3923," ",$G3923),AllocFactorMatrix,(K$4+1),FALSE)*$E3926</f>
        <v>0</v>
      </c>
      <c r="L3923" s="51">
        <f>VLOOKUP(CONCATENATE($F3923," ",$G3923),AllocFactorMatrix,(L$4+1),FALSE)*$E3926</f>
        <v>0</v>
      </c>
      <c r="M3923" s="51">
        <f t="shared" si="1897"/>
        <v>0</v>
      </c>
      <c r="N3923" s="51">
        <f>VLOOKUP(CONCATENATE($F3923," ",$G3923),AllocFactorMatrix,(N$4+1),FALSE)*$E3926</f>
        <v>0</v>
      </c>
      <c r="O3923" s="51">
        <f>VLOOKUP(CONCATENATE($F3923," ",$G3923),AllocFactorMatrix,(O$4+1),FALSE)*$E3926</f>
        <v>0</v>
      </c>
      <c r="P3923" s="51">
        <f>VLOOKUP(CONCATENATE($F3923," ",$G3923),AllocFactorMatrix,(P$4+1),FALSE)*$E3926</f>
        <v>0</v>
      </c>
      <c r="Q3923" s="51">
        <f>VLOOKUP(CONCATENATE($F3923," ",$G3923),AllocFactorMatrix,(Q$4+1),FALSE)*$E3926</f>
        <v>0</v>
      </c>
      <c r="R3923" s="51">
        <f t="shared" si="1910"/>
        <v>0</v>
      </c>
      <c r="S3923" s="51">
        <f>VLOOKUP(CONCATENATE($F3923," ",$G3923),AllocFactorMatrix,(S$4+1),FALSE)*$E3926</f>
        <v>0</v>
      </c>
      <c r="T3923" s="51">
        <f>VLOOKUP(CONCATENATE($F3923," ",$G3923),AllocFactorMatrix,(T$4+1),FALSE)*$E3926</f>
        <v>0</v>
      </c>
      <c r="U3923" s="51">
        <f>VLOOKUP(CONCATENATE($F3923," ",$G3923),AllocFactorMatrix,(U$4+1),FALSE)*$E3926</f>
        <v>0</v>
      </c>
      <c r="V3923" s="51">
        <f>VLOOKUP(CONCATENATE($F3923," ",$G3923),AllocFactorMatrix,(V$4+1),FALSE)*$E3926</f>
        <v>0</v>
      </c>
      <c r="W3923" s="51">
        <f t="shared" si="1911"/>
        <v>0</v>
      </c>
      <c r="X3923" s="51">
        <f>VLOOKUP(CONCATENATE($F3923," ",$G3923),AllocFactorMatrix,(X$4+1),FALSE)*$E3926</f>
        <v>0</v>
      </c>
      <c r="Y3923" s="51">
        <f>VLOOKUP(CONCATENATE($F3923," ",$G3923),AllocFactorMatrix,(Y$4+1),FALSE)*$E3926</f>
        <v>0</v>
      </c>
      <c r="Z3923" s="51">
        <f t="shared" si="1898"/>
        <v>0</v>
      </c>
      <c r="AA3923" s="51">
        <f>VLOOKUP(CONCATENATE($F3923," ",$G3923),AllocFactorMatrix,(AA$4+1),FALSE)*$E3926</f>
        <v>0</v>
      </c>
      <c r="AB3923" s="51">
        <f>VLOOKUP(CONCATENATE($F3923," ",$G3923),AllocFactorMatrix,(AB$4+1),FALSE)*$E3926</f>
        <v>0</v>
      </c>
      <c r="AC3923" s="51">
        <f>VLOOKUP(CONCATENATE($F3923," ",$G3923),AllocFactorMatrix,(AC$4+1),FALSE)*$E3926</f>
        <v>0</v>
      </c>
    </row>
    <row r="3924" spans="1:29" s="48" customFormat="1" hidden="1" outlineLevel="1">
      <c r="A3924" s="53"/>
      <c r="B3924" s="104"/>
      <c r="C3924" s="52"/>
      <c r="D3924" s="52"/>
      <c r="F3924" s="175" t="str">
        <f>F3926</f>
        <v>PROD_DEMAND</v>
      </c>
      <c r="G3924" s="52" t="str">
        <f>$G$13</f>
        <v>ENERGY</v>
      </c>
      <c r="H3924" s="50">
        <f t="shared" si="1901"/>
        <v>0</v>
      </c>
      <c r="I3924" s="51">
        <f>VLOOKUP(CONCATENATE($F3924," ",$G3924),AllocFactorMatrix,(I$4+1),FALSE)*$E3926</f>
        <v>0</v>
      </c>
      <c r="J3924" s="51">
        <f>VLOOKUP(CONCATENATE($F3924," ",$G3924),AllocFactorMatrix,(J$4+1),FALSE)*$E3926</f>
        <v>0</v>
      </c>
      <c r="K3924" s="51">
        <f>VLOOKUP(CONCATENATE($F3924," ",$G3924),AllocFactorMatrix,(K$4+1),FALSE)*$E3926</f>
        <v>0</v>
      </c>
      <c r="L3924" s="51">
        <f>VLOOKUP(CONCATENATE($F3924," ",$G3924),AllocFactorMatrix,(L$4+1),FALSE)*$E3926</f>
        <v>0</v>
      </c>
      <c r="M3924" s="51">
        <f t="shared" si="1897"/>
        <v>0</v>
      </c>
      <c r="N3924" s="51">
        <f>VLOOKUP(CONCATENATE($F3924," ",$G3924),AllocFactorMatrix,(N$4+1),FALSE)*$E3926</f>
        <v>0</v>
      </c>
      <c r="O3924" s="51">
        <f>VLOOKUP(CONCATENATE($F3924," ",$G3924),AllocFactorMatrix,(O$4+1),FALSE)*$E3926</f>
        <v>0</v>
      </c>
      <c r="P3924" s="51">
        <f>VLOOKUP(CONCATENATE($F3924," ",$G3924),AllocFactorMatrix,(P$4+1),FALSE)*$E3926</f>
        <v>0</v>
      </c>
      <c r="Q3924" s="51">
        <f>VLOOKUP(CONCATENATE($F3924," ",$G3924),AllocFactorMatrix,(Q$4+1),FALSE)*$E3926</f>
        <v>0</v>
      </c>
      <c r="R3924" s="51">
        <f t="shared" si="1910"/>
        <v>0</v>
      </c>
      <c r="S3924" s="51">
        <f>VLOOKUP(CONCATENATE($F3924," ",$G3924),AllocFactorMatrix,(S$4+1),FALSE)*$E3926</f>
        <v>0</v>
      </c>
      <c r="T3924" s="51">
        <f>VLOOKUP(CONCATENATE($F3924," ",$G3924),AllocFactorMatrix,(T$4+1),FALSE)*$E3926</f>
        <v>0</v>
      </c>
      <c r="U3924" s="51">
        <f>VLOOKUP(CONCATENATE($F3924," ",$G3924),AllocFactorMatrix,(U$4+1),FALSE)*$E3926</f>
        <v>0</v>
      </c>
      <c r="V3924" s="51">
        <f>VLOOKUP(CONCATENATE($F3924," ",$G3924),AllocFactorMatrix,(V$4+1),FALSE)*$E3926</f>
        <v>0</v>
      </c>
      <c r="W3924" s="51">
        <f t="shared" si="1911"/>
        <v>0</v>
      </c>
      <c r="X3924" s="51">
        <f>VLOOKUP(CONCATENATE($F3924," ",$G3924),AllocFactorMatrix,(X$4+1),FALSE)*$E3926</f>
        <v>0</v>
      </c>
      <c r="Y3924" s="51">
        <f>VLOOKUP(CONCATENATE($F3924," ",$G3924),AllocFactorMatrix,(Y$4+1),FALSE)*$E3926</f>
        <v>0</v>
      </c>
      <c r="Z3924" s="51">
        <f t="shared" si="1898"/>
        <v>0</v>
      </c>
      <c r="AA3924" s="51">
        <f>VLOOKUP(CONCATENATE($F3924," ",$G3924),AllocFactorMatrix,(AA$4+1),FALSE)*$E3926</f>
        <v>0</v>
      </c>
      <c r="AB3924" s="51">
        <f>VLOOKUP(CONCATENATE($F3924," ",$G3924),AllocFactorMatrix,(AB$4+1),FALSE)*$E3926</f>
        <v>0</v>
      </c>
      <c r="AC3924" s="51">
        <f>VLOOKUP(CONCATENATE($F3924," ",$G3924),AllocFactorMatrix,(AC$4+1),FALSE)*$E3926</f>
        <v>0</v>
      </c>
    </row>
    <row r="3925" spans="1:29" s="48" customFormat="1" hidden="1" outlineLevel="1">
      <c r="A3925" s="53"/>
      <c r="B3925" s="104"/>
      <c r="C3925" s="52"/>
      <c r="D3925" s="52"/>
      <c r="F3925" s="175" t="str">
        <f>F3926</f>
        <v>PROD_DEMAND</v>
      </c>
      <c r="G3925" s="52" t="str">
        <f>$G$14</f>
        <v>CUSTOMER</v>
      </c>
      <c r="H3925" s="50">
        <f t="shared" si="1901"/>
        <v>0</v>
      </c>
      <c r="I3925" s="51">
        <f>VLOOKUP(CONCATENATE($F3925," ",$G3925),AllocFactorMatrix,(I$4+1),FALSE)*$E3926</f>
        <v>0</v>
      </c>
      <c r="J3925" s="51">
        <f>VLOOKUP(CONCATENATE($F3925," ",$G3925),AllocFactorMatrix,(J$4+1),FALSE)*$E3926</f>
        <v>0</v>
      </c>
      <c r="K3925" s="51">
        <f>VLOOKUP(CONCATENATE($F3925," ",$G3925),AllocFactorMatrix,(K$4+1),FALSE)*$E3926</f>
        <v>0</v>
      </c>
      <c r="L3925" s="51">
        <f>VLOOKUP(CONCATENATE($F3925," ",$G3925),AllocFactorMatrix,(L$4+1),FALSE)*$E3926</f>
        <v>0</v>
      </c>
      <c r="M3925" s="51">
        <f t="shared" si="1897"/>
        <v>0</v>
      </c>
      <c r="N3925" s="51">
        <f>VLOOKUP(CONCATENATE($F3925," ",$G3925),AllocFactorMatrix,(N$4+1),FALSE)*$E3926</f>
        <v>0</v>
      </c>
      <c r="O3925" s="51">
        <f>VLOOKUP(CONCATENATE($F3925," ",$G3925),AllocFactorMatrix,(O$4+1),FALSE)*$E3926</f>
        <v>0</v>
      </c>
      <c r="P3925" s="51">
        <f>VLOOKUP(CONCATENATE($F3925," ",$G3925),AllocFactorMatrix,(P$4+1),FALSE)*$E3926</f>
        <v>0</v>
      </c>
      <c r="Q3925" s="51">
        <f>VLOOKUP(CONCATENATE($F3925," ",$G3925),AllocFactorMatrix,(Q$4+1),FALSE)*$E3926</f>
        <v>0</v>
      </c>
      <c r="R3925" s="51">
        <f t="shared" si="1910"/>
        <v>0</v>
      </c>
      <c r="S3925" s="51">
        <f>VLOOKUP(CONCATENATE($F3925," ",$G3925),AllocFactorMatrix,(S$4+1),FALSE)*$E3926</f>
        <v>0</v>
      </c>
      <c r="T3925" s="51">
        <f>VLOOKUP(CONCATENATE($F3925," ",$G3925),AllocFactorMatrix,(T$4+1),FALSE)*$E3926</f>
        <v>0</v>
      </c>
      <c r="U3925" s="51">
        <f>VLOOKUP(CONCATENATE($F3925," ",$G3925),AllocFactorMatrix,(U$4+1),FALSE)*$E3926</f>
        <v>0</v>
      </c>
      <c r="V3925" s="51">
        <f>VLOOKUP(CONCATENATE($F3925," ",$G3925),AllocFactorMatrix,(V$4+1),FALSE)*$E3926</f>
        <v>0</v>
      </c>
      <c r="W3925" s="51">
        <f t="shared" si="1911"/>
        <v>0</v>
      </c>
      <c r="X3925" s="51">
        <f>VLOOKUP(CONCATENATE($F3925," ",$G3925),AllocFactorMatrix,(X$4+1),FALSE)*$E3926</f>
        <v>0</v>
      </c>
      <c r="Y3925" s="51">
        <f>VLOOKUP(CONCATENATE($F3925," ",$G3925),AllocFactorMatrix,(Y$4+1),FALSE)*$E3926</f>
        <v>0</v>
      </c>
      <c r="Z3925" s="51">
        <f t="shared" si="1898"/>
        <v>0</v>
      </c>
      <c r="AA3925" s="51">
        <f>VLOOKUP(CONCATENATE($F3925," ",$G3925),AllocFactorMatrix,(AA$4+1),FALSE)*$E3926</f>
        <v>0</v>
      </c>
      <c r="AB3925" s="51">
        <f>VLOOKUP(CONCATENATE($F3925," ",$G3925),AllocFactorMatrix,(AB$4+1),FALSE)*$E3926</f>
        <v>0</v>
      </c>
      <c r="AC3925" s="51">
        <f>VLOOKUP(CONCATENATE($F3925," ",$G3925),AllocFactorMatrix,(AC$4+1),FALSE)*$E3926</f>
        <v>0</v>
      </c>
    </row>
    <row r="3926" spans="1:29" s="48" customFormat="1" collapsed="1">
      <c r="A3926" s="53"/>
      <c r="B3926" s="104"/>
      <c r="C3926" s="52"/>
      <c r="D3926" s="102" t="s">
        <v>449</v>
      </c>
      <c r="E3926" s="58">
        <v>-1299834</v>
      </c>
      <c r="F3926" s="93" t="s">
        <v>29</v>
      </c>
      <c r="G3926" s="52" t="str">
        <f>$G$15</f>
        <v>TOTAL</v>
      </c>
      <c r="H3926" s="50">
        <f t="shared" si="1901"/>
        <v>-1299833.9999999995</v>
      </c>
      <c r="I3926" s="51">
        <f>VLOOKUP(CONCATENATE($F3926," ",$G3926),AllocFactorMatrix,(I$4+1),FALSE)*$E3926</f>
        <v>-668616.38587839657</v>
      </c>
      <c r="J3926" s="51">
        <f>VLOOKUP(CONCATENATE($F3926," ",$G3926),AllocFactorMatrix,(J$4+1),FALSE)*$E3926</f>
        <v>-155921.4439823415</v>
      </c>
      <c r="K3926" s="51">
        <f>VLOOKUP(CONCATENATE($F3926," ",$G3926),AllocFactorMatrix,(K$4+1),FALSE)*$E3926</f>
        <v>-2167.9254782566563</v>
      </c>
      <c r="L3926" s="51">
        <f>VLOOKUP(CONCATENATE($F3926," ",$G3926),AllocFactorMatrix,(L$4+1),FALSE)*$E3926</f>
        <v>-301.9350184850079</v>
      </c>
      <c r="M3926" s="51">
        <f t="shared" si="1897"/>
        <v>-158391.30447908316</v>
      </c>
      <c r="N3926" s="51">
        <f>VLOOKUP(CONCATENATE($F3926," ",$G3926),AllocFactorMatrix,(N$4+1),FALSE)*$E3926</f>
        <v>-92805.721570123933</v>
      </c>
      <c r="O3926" s="51">
        <f>VLOOKUP(CONCATENATE($F3926," ",$G3926),AllocFactorMatrix,(O$4+1),FALSE)*$E3926</f>
        <v>-16630.004382598887</v>
      </c>
      <c r="P3926" s="51">
        <f>VLOOKUP(CONCATENATE($F3926," ",$G3926),AllocFactorMatrix,(P$4+1),FALSE)*$E3926</f>
        <v>-3372.3951826720086</v>
      </c>
      <c r="Q3926" s="51">
        <f>VLOOKUP(CONCATENATE($F3926," ",$G3926),AllocFactorMatrix,(Q$4+1),FALSE)*$E3926</f>
        <v>-128.06518199077664</v>
      </c>
      <c r="R3926" s="51">
        <f t="shared" si="1910"/>
        <v>-112936.18631738561</v>
      </c>
      <c r="S3926" s="51">
        <f>VLOOKUP(CONCATENATE($F3926," ",$G3926),AllocFactorMatrix,(S$4+1),FALSE)*$E3926</f>
        <v>-4395.0165929912073</v>
      </c>
      <c r="T3926" s="51">
        <f>VLOOKUP(CONCATENATE($F3926," ",$G3926),AllocFactorMatrix,(T$4+1),FALSE)*$E3926</f>
        <v>-59335.261905997279</v>
      </c>
      <c r="U3926" s="51">
        <f>VLOOKUP(CONCATENATE($F3926," ",$G3926),AllocFactorMatrix,(U$4+1),FALSE)*$E3926</f>
        <v>-226933.55784600147</v>
      </c>
      <c r="V3926" s="51">
        <f>VLOOKUP(CONCATENATE($F3926," ",$G3926),AllocFactorMatrix,(V$4+1),FALSE)*$E3926</f>
        <v>-41111.118742244194</v>
      </c>
      <c r="W3926" s="51">
        <f t="shared" si="1911"/>
        <v>-331774.95508723415</v>
      </c>
      <c r="X3926" s="51">
        <f>VLOOKUP(CONCATENATE($F3926," ",$G3926),AllocFactorMatrix,(X$4+1),FALSE)*$E3926</f>
        <v>-25471.422539576964</v>
      </c>
      <c r="Y3926" s="51">
        <f>VLOOKUP(CONCATENATE($F3926," ",$G3926),AllocFactorMatrix,(Y$4+1),FALSE)*$E3926</f>
        <v>-508.72963959515033</v>
      </c>
      <c r="Z3926" s="51">
        <f t="shared" si="1898"/>
        <v>-25980.152179172113</v>
      </c>
      <c r="AA3926" s="51">
        <f>VLOOKUP(CONCATENATE($F3926," ",$G3926),AllocFactorMatrix,(AA$4+1),FALSE)*$E3926</f>
        <v>-336.00927105462483</v>
      </c>
      <c r="AB3926" s="51">
        <f>VLOOKUP(CONCATENATE($F3926," ",$G3926),AllocFactorMatrix,(AB$4+1),FALSE)*$E3926</f>
        <v>-1492.7444931688742</v>
      </c>
      <c r="AC3926" s="51">
        <f>VLOOKUP(CONCATENATE($F3926," ",$G3926),AllocFactorMatrix,(AC$4+1),FALSE)*$E3926</f>
        <v>-306.26229450481918</v>
      </c>
    </row>
    <row r="3927" spans="1:29" s="48" customFormat="1" hidden="1" outlineLevel="1">
      <c r="A3927" s="53"/>
      <c r="B3927" s="104"/>
      <c r="C3927" s="52"/>
      <c r="D3927" s="52"/>
      <c r="F3927" s="175" t="str">
        <f>F3934</f>
        <v>PROD_ENERGY</v>
      </c>
      <c r="G3927" s="52" t="str">
        <f>$G$8</f>
        <v>PRODUCTION</v>
      </c>
      <c r="H3927" s="50">
        <f t="shared" si="1901"/>
        <v>0</v>
      </c>
      <c r="I3927" s="51">
        <f>VLOOKUP(CONCATENATE($F3927," ",$G3927),AllocFactorMatrix,(I$4+1),FALSE)*$E3934</f>
        <v>0</v>
      </c>
      <c r="J3927" s="51">
        <f>VLOOKUP(CONCATENATE($F3927," ",$G3927),AllocFactorMatrix,(J$4+1),FALSE)*$E3934</f>
        <v>0</v>
      </c>
      <c r="K3927" s="51">
        <f>VLOOKUP(CONCATENATE($F3927," ",$G3927),AllocFactorMatrix,(K$4+1),FALSE)*$E3934</f>
        <v>0</v>
      </c>
      <c r="L3927" s="51">
        <f>VLOOKUP(CONCATENATE($F3927," ",$G3927),AllocFactorMatrix,(L$4+1),FALSE)*$E3934</f>
        <v>0</v>
      </c>
      <c r="M3927" s="51">
        <f t="shared" si="1897"/>
        <v>0</v>
      </c>
      <c r="N3927" s="51">
        <f>VLOOKUP(CONCATENATE($F3927," ",$G3927),AllocFactorMatrix,(N$4+1),FALSE)*$E3934</f>
        <v>0</v>
      </c>
      <c r="O3927" s="51">
        <f>VLOOKUP(CONCATENATE($F3927," ",$G3927),AllocFactorMatrix,(O$4+1),FALSE)*$E3934</f>
        <v>0</v>
      </c>
      <c r="P3927" s="51">
        <f>VLOOKUP(CONCATENATE($F3927," ",$G3927),AllocFactorMatrix,(P$4+1),FALSE)*$E3934</f>
        <v>0</v>
      </c>
      <c r="Q3927" s="51">
        <f>VLOOKUP(CONCATENATE($F3927," ",$G3927),AllocFactorMatrix,(Q$4+1),FALSE)*$E3934</f>
        <v>0</v>
      </c>
      <c r="R3927" s="51">
        <f>SUBTOTAL(9,N3927:Q3927)</f>
        <v>0</v>
      </c>
      <c r="S3927" s="51">
        <f>VLOOKUP(CONCATENATE($F3927," ",$G3927),AllocFactorMatrix,(S$4+1),FALSE)*$E3934</f>
        <v>0</v>
      </c>
      <c r="T3927" s="51">
        <f>VLOOKUP(CONCATENATE($F3927," ",$G3927),AllocFactorMatrix,(T$4+1),FALSE)*$E3934</f>
        <v>0</v>
      </c>
      <c r="U3927" s="51">
        <f>VLOOKUP(CONCATENATE($F3927," ",$G3927),AllocFactorMatrix,(U$4+1),FALSE)*$E3934</f>
        <v>0</v>
      </c>
      <c r="V3927" s="51">
        <f>VLOOKUP(CONCATENATE($F3927," ",$G3927),AllocFactorMatrix,(V$4+1),FALSE)*$E3934</f>
        <v>0</v>
      </c>
      <c r="W3927" s="51">
        <f>SUBTOTAL(9,S3927:V3927)</f>
        <v>0</v>
      </c>
      <c r="X3927" s="51">
        <f>VLOOKUP(CONCATENATE($F3927," ",$G3927),AllocFactorMatrix,(X$4+1),FALSE)*$E3934</f>
        <v>0</v>
      </c>
      <c r="Y3927" s="51">
        <f>VLOOKUP(CONCATENATE($F3927," ",$G3927),AllocFactorMatrix,(Y$4+1),FALSE)*$E3934</f>
        <v>0</v>
      </c>
      <c r="Z3927" s="51">
        <f t="shared" si="1898"/>
        <v>0</v>
      </c>
      <c r="AA3927" s="51">
        <f>VLOOKUP(CONCATENATE($F3927," ",$G3927),AllocFactorMatrix,(AA$4+1),FALSE)*$E3934</f>
        <v>0</v>
      </c>
      <c r="AB3927" s="51">
        <f>VLOOKUP(CONCATENATE($F3927," ",$G3927),AllocFactorMatrix,(AB$4+1),FALSE)*$E3934</f>
        <v>0</v>
      </c>
      <c r="AC3927" s="51">
        <f>VLOOKUP(CONCATENATE($F3927," ",$G3927),AllocFactorMatrix,(AC$4+1),FALSE)*$E3934</f>
        <v>0</v>
      </c>
    </row>
    <row r="3928" spans="1:29" s="48" customFormat="1" hidden="1" outlineLevel="1">
      <c r="A3928" s="53"/>
      <c r="B3928" s="104"/>
      <c r="C3928" s="52"/>
      <c r="D3928" s="52"/>
      <c r="F3928" s="175" t="str">
        <f>F3934</f>
        <v>PROD_ENERGY</v>
      </c>
      <c r="G3928" s="52" t="str">
        <f>$G$9</f>
        <v>BULKTRAN</v>
      </c>
      <c r="H3928" s="50">
        <f t="shared" si="1901"/>
        <v>0</v>
      </c>
      <c r="I3928" s="51">
        <f>VLOOKUP(CONCATENATE($F3928," ",$G3928),AllocFactorMatrix,(I$4+1),FALSE)*$E3934</f>
        <v>0</v>
      </c>
      <c r="J3928" s="51">
        <f>VLOOKUP(CONCATENATE($F3928," ",$G3928),AllocFactorMatrix,(J$4+1),FALSE)*$E3934</f>
        <v>0</v>
      </c>
      <c r="K3928" s="51">
        <f>VLOOKUP(CONCATENATE($F3928," ",$G3928),AllocFactorMatrix,(K$4+1),FALSE)*$E3934</f>
        <v>0</v>
      </c>
      <c r="L3928" s="51">
        <f>VLOOKUP(CONCATENATE($F3928," ",$G3928),AllocFactorMatrix,(L$4+1),FALSE)*$E3934</f>
        <v>0</v>
      </c>
      <c r="M3928" s="51">
        <f t="shared" si="1897"/>
        <v>0</v>
      </c>
      <c r="N3928" s="51">
        <f>VLOOKUP(CONCATENATE($F3928," ",$G3928),AllocFactorMatrix,(N$4+1),FALSE)*$E3934</f>
        <v>0</v>
      </c>
      <c r="O3928" s="51">
        <f>VLOOKUP(CONCATENATE($F3928," ",$G3928),AllocFactorMatrix,(O$4+1),FALSE)*$E3934</f>
        <v>0</v>
      </c>
      <c r="P3928" s="51">
        <f>VLOOKUP(CONCATENATE($F3928," ",$G3928),AllocFactorMatrix,(P$4+1),FALSE)*$E3934</f>
        <v>0</v>
      </c>
      <c r="Q3928" s="51">
        <f>VLOOKUP(CONCATENATE($F3928," ",$G3928),AllocFactorMatrix,(Q$4+1),FALSE)*$E3934</f>
        <v>0</v>
      </c>
      <c r="R3928" s="51">
        <f t="shared" ref="R3928:R3934" si="1912">SUBTOTAL(9,N3928:Q3928)</f>
        <v>0</v>
      </c>
      <c r="S3928" s="51">
        <f>VLOOKUP(CONCATENATE($F3928," ",$G3928),AllocFactorMatrix,(S$4+1),FALSE)*$E3934</f>
        <v>0</v>
      </c>
      <c r="T3928" s="51">
        <f>VLOOKUP(CONCATENATE($F3928," ",$G3928),AllocFactorMatrix,(T$4+1),FALSE)*$E3934</f>
        <v>0</v>
      </c>
      <c r="U3928" s="51">
        <f>VLOOKUP(CONCATENATE($F3928," ",$G3928),AllocFactorMatrix,(U$4+1),FALSE)*$E3934</f>
        <v>0</v>
      </c>
      <c r="V3928" s="51">
        <f>VLOOKUP(CONCATENATE($F3928," ",$G3928),AllocFactorMatrix,(V$4+1),FALSE)*$E3934</f>
        <v>0</v>
      </c>
      <c r="W3928" s="51">
        <f t="shared" ref="W3928:W3934" si="1913">SUBTOTAL(9,S3928:V3928)</f>
        <v>0</v>
      </c>
      <c r="X3928" s="51">
        <f>VLOOKUP(CONCATENATE($F3928," ",$G3928),AllocFactorMatrix,(X$4+1),FALSE)*$E3934</f>
        <v>0</v>
      </c>
      <c r="Y3928" s="51">
        <f>VLOOKUP(CONCATENATE($F3928," ",$G3928),AllocFactorMatrix,(Y$4+1),FALSE)*$E3934</f>
        <v>0</v>
      </c>
      <c r="Z3928" s="51">
        <f t="shared" si="1898"/>
        <v>0</v>
      </c>
      <c r="AA3928" s="51">
        <f>VLOOKUP(CONCATENATE($F3928," ",$G3928),AllocFactorMatrix,(AA$4+1),FALSE)*$E3934</f>
        <v>0</v>
      </c>
      <c r="AB3928" s="51">
        <f>VLOOKUP(CONCATENATE($F3928," ",$G3928),AllocFactorMatrix,(AB$4+1),FALSE)*$E3934</f>
        <v>0</v>
      </c>
      <c r="AC3928" s="51">
        <f>VLOOKUP(CONCATENATE($F3928," ",$G3928),AllocFactorMatrix,(AC$4+1),FALSE)*$E3934</f>
        <v>0</v>
      </c>
    </row>
    <row r="3929" spans="1:29" s="48" customFormat="1" hidden="1" outlineLevel="1">
      <c r="A3929" s="53"/>
      <c r="B3929" s="104"/>
      <c r="C3929" s="52"/>
      <c r="D3929" s="52"/>
      <c r="F3929" s="175" t="str">
        <f>F3934</f>
        <v>PROD_ENERGY</v>
      </c>
      <c r="G3929" s="52" t="str">
        <f>$G$10</f>
        <v>SUBTRAN</v>
      </c>
      <c r="H3929" s="50">
        <f t="shared" si="1901"/>
        <v>0</v>
      </c>
      <c r="I3929" s="51">
        <f>VLOOKUP(CONCATENATE($F3929," ",$G3929),AllocFactorMatrix,(I$4+1),FALSE)*$E3934</f>
        <v>0</v>
      </c>
      <c r="J3929" s="51">
        <f>VLOOKUP(CONCATENATE($F3929," ",$G3929),AllocFactorMatrix,(J$4+1),FALSE)*$E3934</f>
        <v>0</v>
      </c>
      <c r="K3929" s="51">
        <f>VLOOKUP(CONCATENATE($F3929," ",$G3929),AllocFactorMatrix,(K$4+1),FALSE)*$E3934</f>
        <v>0</v>
      </c>
      <c r="L3929" s="51">
        <f>VLOOKUP(CONCATENATE($F3929," ",$G3929),AllocFactorMatrix,(L$4+1),FALSE)*$E3934</f>
        <v>0</v>
      </c>
      <c r="M3929" s="51">
        <f t="shared" si="1897"/>
        <v>0</v>
      </c>
      <c r="N3929" s="51">
        <f>VLOOKUP(CONCATENATE($F3929," ",$G3929),AllocFactorMatrix,(N$4+1),FALSE)*$E3934</f>
        <v>0</v>
      </c>
      <c r="O3929" s="51">
        <f>VLOOKUP(CONCATENATE($F3929," ",$G3929),AllocFactorMatrix,(O$4+1),FALSE)*$E3934</f>
        <v>0</v>
      </c>
      <c r="P3929" s="51">
        <f>VLOOKUP(CONCATENATE($F3929," ",$G3929),AllocFactorMatrix,(P$4+1),FALSE)*$E3934</f>
        <v>0</v>
      </c>
      <c r="Q3929" s="51">
        <f>VLOOKUP(CONCATENATE($F3929," ",$G3929),AllocFactorMatrix,(Q$4+1),FALSE)*$E3934</f>
        <v>0</v>
      </c>
      <c r="R3929" s="51">
        <f t="shared" si="1912"/>
        <v>0</v>
      </c>
      <c r="S3929" s="51">
        <f>VLOOKUP(CONCATENATE($F3929," ",$G3929),AllocFactorMatrix,(S$4+1),FALSE)*$E3934</f>
        <v>0</v>
      </c>
      <c r="T3929" s="51">
        <f>VLOOKUP(CONCATENATE($F3929," ",$G3929),AllocFactorMatrix,(T$4+1),FALSE)*$E3934</f>
        <v>0</v>
      </c>
      <c r="U3929" s="51">
        <f>VLOOKUP(CONCATENATE($F3929," ",$G3929),AllocFactorMatrix,(U$4+1),FALSE)*$E3934</f>
        <v>0</v>
      </c>
      <c r="V3929" s="51">
        <f>VLOOKUP(CONCATENATE($F3929," ",$G3929),AllocFactorMatrix,(V$4+1),FALSE)*$E3934</f>
        <v>0</v>
      </c>
      <c r="W3929" s="51">
        <f t="shared" si="1913"/>
        <v>0</v>
      </c>
      <c r="X3929" s="51">
        <f>VLOOKUP(CONCATENATE($F3929," ",$G3929),AllocFactorMatrix,(X$4+1),FALSE)*$E3934</f>
        <v>0</v>
      </c>
      <c r="Y3929" s="51">
        <f>VLOOKUP(CONCATENATE($F3929," ",$G3929),AllocFactorMatrix,(Y$4+1),FALSE)*$E3934</f>
        <v>0</v>
      </c>
      <c r="Z3929" s="51">
        <f t="shared" si="1898"/>
        <v>0</v>
      </c>
      <c r="AA3929" s="51">
        <f>VLOOKUP(CONCATENATE($F3929," ",$G3929),AllocFactorMatrix,(AA$4+1),FALSE)*$E3934</f>
        <v>0</v>
      </c>
      <c r="AB3929" s="51">
        <f>VLOOKUP(CONCATENATE($F3929," ",$G3929),AllocFactorMatrix,(AB$4+1),FALSE)*$E3934</f>
        <v>0</v>
      </c>
      <c r="AC3929" s="51">
        <f>VLOOKUP(CONCATENATE($F3929," ",$G3929),AllocFactorMatrix,(AC$4+1),FALSE)*$E3934</f>
        <v>0</v>
      </c>
    </row>
    <row r="3930" spans="1:29" s="48" customFormat="1" hidden="1" outlineLevel="1">
      <c r="A3930" s="53"/>
      <c r="B3930" s="104"/>
      <c r="C3930" s="52"/>
      <c r="D3930" s="52"/>
      <c r="F3930" s="175" t="str">
        <f>F3934</f>
        <v>PROD_ENERGY</v>
      </c>
      <c r="G3930" s="52" t="str">
        <f>$G$11</f>
        <v>DISTPRI</v>
      </c>
      <c r="H3930" s="50">
        <f t="shared" si="1901"/>
        <v>0</v>
      </c>
      <c r="I3930" s="51">
        <f>VLOOKUP(CONCATENATE($F3930," ",$G3930),AllocFactorMatrix,(I$4+1),FALSE)*$E3934</f>
        <v>0</v>
      </c>
      <c r="J3930" s="51">
        <f>VLOOKUP(CONCATENATE($F3930," ",$G3930),AllocFactorMatrix,(J$4+1),FALSE)*$E3934</f>
        <v>0</v>
      </c>
      <c r="K3930" s="51">
        <f>VLOOKUP(CONCATENATE($F3930," ",$G3930),AllocFactorMatrix,(K$4+1),FALSE)*$E3934</f>
        <v>0</v>
      </c>
      <c r="L3930" s="51">
        <f>VLOOKUP(CONCATENATE($F3930," ",$G3930),AllocFactorMatrix,(L$4+1),FALSE)*$E3934</f>
        <v>0</v>
      </c>
      <c r="M3930" s="51">
        <f t="shared" si="1897"/>
        <v>0</v>
      </c>
      <c r="N3930" s="51">
        <f>VLOOKUP(CONCATENATE($F3930," ",$G3930),AllocFactorMatrix,(N$4+1),FALSE)*$E3934</f>
        <v>0</v>
      </c>
      <c r="O3930" s="51">
        <f>VLOOKUP(CONCATENATE($F3930," ",$G3930),AllocFactorMatrix,(O$4+1),FALSE)*$E3934</f>
        <v>0</v>
      </c>
      <c r="P3930" s="51">
        <f>VLOOKUP(CONCATENATE($F3930," ",$G3930),AllocFactorMatrix,(P$4+1),FALSE)*$E3934</f>
        <v>0</v>
      </c>
      <c r="Q3930" s="51">
        <f>VLOOKUP(CONCATENATE($F3930," ",$G3930),AllocFactorMatrix,(Q$4+1),FALSE)*$E3934</f>
        <v>0</v>
      </c>
      <c r="R3930" s="51">
        <f t="shared" si="1912"/>
        <v>0</v>
      </c>
      <c r="S3930" s="51">
        <f>VLOOKUP(CONCATENATE($F3930," ",$G3930),AllocFactorMatrix,(S$4+1),FALSE)*$E3934</f>
        <v>0</v>
      </c>
      <c r="T3930" s="51">
        <f>VLOOKUP(CONCATENATE($F3930," ",$G3930),AllocFactorMatrix,(T$4+1),FALSE)*$E3934</f>
        <v>0</v>
      </c>
      <c r="U3930" s="51">
        <f>VLOOKUP(CONCATENATE($F3930," ",$G3930),AllocFactorMatrix,(U$4+1),FALSE)*$E3934</f>
        <v>0</v>
      </c>
      <c r="V3930" s="51">
        <f>VLOOKUP(CONCATENATE($F3930," ",$G3930),AllocFactorMatrix,(V$4+1),FALSE)*$E3934</f>
        <v>0</v>
      </c>
      <c r="W3930" s="51">
        <f t="shared" si="1913"/>
        <v>0</v>
      </c>
      <c r="X3930" s="51">
        <f>VLOOKUP(CONCATENATE($F3930," ",$G3930),AllocFactorMatrix,(X$4+1),FALSE)*$E3934</f>
        <v>0</v>
      </c>
      <c r="Y3930" s="51">
        <f>VLOOKUP(CONCATENATE($F3930," ",$G3930),AllocFactorMatrix,(Y$4+1),FALSE)*$E3934</f>
        <v>0</v>
      </c>
      <c r="Z3930" s="51">
        <f t="shared" si="1898"/>
        <v>0</v>
      </c>
      <c r="AA3930" s="51">
        <f>VLOOKUP(CONCATENATE($F3930," ",$G3930),AllocFactorMatrix,(AA$4+1),FALSE)*$E3934</f>
        <v>0</v>
      </c>
      <c r="AB3930" s="51">
        <f>VLOOKUP(CONCATENATE($F3930," ",$G3930),AllocFactorMatrix,(AB$4+1),FALSE)*$E3934</f>
        <v>0</v>
      </c>
      <c r="AC3930" s="51">
        <f>VLOOKUP(CONCATENATE($F3930," ",$G3930),AllocFactorMatrix,(AC$4+1),FALSE)*$E3934</f>
        <v>0</v>
      </c>
    </row>
    <row r="3931" spans="1:29" s="48" customFormat="1" hidden="1" outlineLevel="1">
      <c r="A3931" s="53"/>
      <c r="B3931" s="104"/>
      <c r="C3931" s="52"/>
      <c r="D3931" s="52"/>
      <c r="F3931" s="175" t="str">
        <f>F3934</f>
        <v>PROD_ENERGY</v>
      </c>
      <c r="G3931" s="52" t="str">
        <f>$G$12</f>
        <v>DISTSEC</v>
      </c>
      <c r="H3931" s="50">
        <f t="shared" si="1901"/>
        <v>0</v>
      </c>
      <c r="I3931" s="51">
        <f>VLOOKUP(CONCATENATE($F3931," ",$G3931),AllocFactorMatrix,(I$4+1),FALSE)*$E3934</f>
        <v>0</v>
      </c>
      <c r="J3931" s="51">
        <f>VLOOKUP(CONCATENATE($F3931," ",$G3931),AllocFactorMatrix,(J$4+1),FALSE)*$E3934</f>
        <v>0</v>
      </c>
      <c r="K3931" s="51">
        <f>VLOOKUP(CONCATENATE($F3931," ",$G3931),AllocFactorMatrix,(K$4+1),FALSE)*$E3934</f>
        <v>0</v>
      </c>
      <c r="L3931" s="51">
        <f>VLOOKUP(CONCATENATE($F3931," ",$G3931),AllocFactorMatrix,(L$4+1),FALSE)*$E3934</f>
        <v>0</v>
      </c>
      <c r="M3931" s="51">
        <f t="shared" si="1897"/>
        <v>0</v>
      </c>
      <c r="N3931" s="51">
        <f>VLOOKUP(CONCATENATE($F3931," ",$G3931),AllocFactorMatrix,(N$4+1),FALSE)*$E3934</f>
        <v>0</v>
      </c>
      <c r="O3931" s="51">
        <f>VLOOKUP(CONCATENATE($F3931," ",$G3931),AllocFactorMatrix,(O$4+1),FALSE)*$E3934</f>
        <v>0</v>
      </c>
      <c r="P3931" s="51">
        <f>VLOOKUP(CONCATENATE($F3931," ",$G3931),AllocFactorMatrix,(P$4+1),FALSE)*$E3934</f>
        <v>0</v>
      </c>
      <c r="Q3931" s="51">
        <f>VLOOKUP(CONCATENATE($F3931," ",$G3931),AllocFactorMatrix,(Q$4+1),FALSE)*$E3934</f>
        <v>0</v>
      </c>
      <c r="R3931" s="51">
        <f t="shared" si="1912"/>
        <v>0</v>
      </c>
      <c r="S3931" s="51">
        <f>VLOOKUP(CONCATENATE($F3931," ",$G3931),AllocFactorMatrix,(S$4+1),FALSE)*$E3934</f>
        <v>0</v>
      </c>
      <c r="T3931" s="51">
        <f>VLOOKUP(CONCATENATE($F3931," ",$G3931),AllocFactorMatrix,(T$4+1),FALSE)*$E3934</f>
        <v>0</v>
      </c>
      <c r="U3931" s="51">
        <f>VLOOKUP(CONCATENATE($F3931," ",$G3931),AllocFactorMatrix,(U$4+1),FALSE)*$E3934</f>
        <v>0</v>
      </c>
      <c r="V3931" s="51">
        <f>VLOOKUP(CONCATENATE($F3931," ",$G3931),AllocFactorMatrix,(V$4+1),FALSE)*$E3934</f>
        <v>0</v>
      </c>
      <c r="W3931" s="51">
        <f t="shared" si="1913"/>
        <v>0</v>
      </c>
      <c r="X3931" s="51">
        <f>VLOOKUP(CONCATENATE($F3931," ",$G3931),AllocFactorMatrix,(X$4+1),FALSE)*$E3934</f>
        <v>0</v>
      </c>
      <c r="Y3931" s="51">
        <f>VLOOKUP(CONCATENATE($F3931," ",$G3931),AllocFactorMatrix,(Y$4+1),FALSE)*$E3934</f>
        <v>0</v>
      </c>
      <c r="Z3931" s="51">
        <f t="shared" si="1898"/>
        <v>0</v>
      </c>
      <c r="AA3931" s="51">
        <f>VLOOKUP(CONCATENATE($F3931," ",$G3931),AllocFactorMatrix,(AA$4+1),FALSE)*$E3934</f>
        <v>0</v>
      </c>
      <c r="AB3931" s="51">
        <f>VLOOKUP(CONCATENATE($F3931," ",$G3931),AllocFactorMatrix,(AB$4+1),FALSE)*$E3934</f>
        <v>0</v>
      </c>
      <c r="AC3931" s="51">
        <f>VLOOKUP(CONCATENATE($F3931," ",$G3931),AllocFactorMatrix,(AC$4+1),FALSE)*$E3934</f>
        <v>0</v>
      </c>
    </row>
    <row r="3932" spans="1:29" s="48" customFormat="1" hidden="1" outlineLevel="1">
      <c r="A3932" s="53"/>
      <c r="B3932" s="104"/>
      <c r="C3932" s="52"/>
      <c r="D3932" s="52"/>
      <c r="F3932" s="175" t="str">
        <f>F3934</f>
        <v>PROD_ENERGY</v>
      </c>
      <c r="G3932" s="52" t="str">
        <f>$G$13</f>
        <v>ENERGY</v>
      </c>
      <c r="H3932" s="50">
        <f t="shared" si="1901"/>
        <v>53842.999999999993</v>
      </c>
      <c r="I3932" s="51">
        <f>VLOOKUP(CONCATENATE($F3932," ",$G3932),AllocFactorMatrix,(I$4+1),FALSE)*$E3934</f>
        <v>21068.023362624419</v>
      </c>
      <c r="J3932" s="51">
        <f>VLOOKUP(CONCATENATE($F3932," ",$G3932),AllocFactorMatrix,(J$4+1),FALSE)*$E3934</f>
        <v>6078.0636132586651</v>
      </c>
      <c r="K3932" s="51">
        <f>VLOOKUP(CONCATENATE($F3932," ",$G3932),AllocFactorMatrix,(K$4+1),FALSE)*$E3934</f>
        <v>84.715233440665472</v>
      </c>
      <c r="L3932" s="51">
        <f>VLOOKUP(CONCATENATE($F3932," ",$G3932),AllocFactorMatrix,(L$4+1),FALSE)*$E3934</f>
        <v>11.843117837883453</v>
      </c>
      <c r="M3932" s="51">
        <f t="shared" si="1897"/>
        <v>6174.6219645372139</v>
      </c>
      <c r="N3932" s="51">
        <f>VLOOKUP(CONCATENATE($F3932," ",$G3932),AllocFactorMatrix,(N$4+1),FALSE)*$E3934</f>
        <v>3943.595470538769</v>
      </c>
      <c r="O3932" s="51">
        <f>VLOOKUP(CONCATENATE($F3932," ",$G3932),AllocFactorMatrix,(O$4+1),FALSE)*$E3934</f>
        <v>703.29673585715659</v>
      </c>
      <c r="P3932" s="51">
        <f>VLOOKUP(CONCATENATE($F3932," ",$G3932),AllocFactorMatrix,(P$4+1),FALSE)*$E3934</f>
        <v>143.21697123072971</v>
      </c>
      <c r="Q3932" s="51">
        <f>VLOOKUP(CONCATENATE($F3932," ",$G3932),AllocFactorMatrix,(Q$4+1),FALSE)*$E3934</f>
        <v>5.4093534723205963</v>
      </c>
      <c r="R3932" s="51">
        <f t="shared" si="1912"/>
        <v>4795.5185310989755</v>
      </c>
      <c r="S3932" s="51">
        <f>VLOOKUP(CONCATENATE($F3932," ",$G3932),AllocFactorMatrix,(S$4+1),FALSE)*$E3934</f>
        <v>206.52616648008268</v>
      </c>
      <c r="T3932" s="51">
        <f>VLOOKUP(CONCATENATE($F3932," ",$G3932),AllocFactorMatrix,(T$4+1),FALSE)*$E3934</f>
        <v>3265.21795984857</v>
      </c>
      <c r="U3932" s="51">
        <f>VLOOKUP(CONCATENATE($F3932," ",$G3932),AllocFactorMatrix,(U$4+1),FALSE)*$E3934</f>
        <v>14043.171013660938</v>
      </c>
      <c r="V3932" s="51">
        <f>VLOOKUP(CONCATENATE($F3932," ",$G3932),AllocFactorMatrix,(V$4+1),FALSE)*$E3934</f>
        <v>2641.66714495414</v>
      </c>
      <c r="W3932" s="51">
        <f t="shared" si="1913"/>
        <v>20156.582284943732</v>
      </c>
      <c r="X3932" s="51">
        <f>VLOOKUP(CONCATENATE($F3932," ",$G3932),AllocFactorMatrix,(X$4+1),FALSE)*$E3934</f>
        <v>1083.2665827123058</v>
      </c>
      <c r="Y3932" s="51">
        <f>VLOOKUP(CONCATENATE($F3932," ",$G3932),AllocFactorMatrix,(Y$4+1),FALSE)*$E3934</f>
        <v>21.735527895543047</v>
      </c>
      <c r="Z3932" s="51">
        <f t="shared" si="1898"/>
        <v>1105.0021106078489</v>
      </c>
      <c r="AA3932" s="51">
        <f>VLOOKUP(CONCATENATE($F3932," ",$G3932),AllocFactorMatrix,(AA$4+1),FALSE)*$E3934</f>
        <v>19.388184088297226</v>
      </c>
      <c r="AB3932" s="51">
        <f>VLOOKUP(CONCATENATE($F3932," ",$G3932),AllocFactorMatrix,(AB$4+1),FALSE)*$E3934</f>
        <v>434.28868349640516</v>
      </c>
      <c r="AC3932" s="51">
        <f>VLOOKUP(CONCATENATE($F3932," ",$G3932),AllocFactorMatrix,(AC$4+1),FALSE)*$E3934</f>
        <v>89.574878603093353</v>
      </c>
    </row>
    <row r="3933" spans="1:29" s="48" customFormat="1" hidden="1" outlineLevel="1">
      <c r="A3933" s="53"/>
      <c r="B3933" s="104"/>
      <c r="C3933" s="52"/>
      <c r="D3933" s="52"/>
      <c r="F3933" s="175" t="str">
        <f>F3934</f>
        <v>PROD_ENERGY</v>
      </c>
      <c r="G3933" s="52" t="str">
        <f>$G$14</f>
        <v>CUSTOMER</v>
      </c>
      <c r="H3933" s="50">
        <f t="shared" si="1901"/>
        <v>0</v>
      </c>
      <c r="I3933" s="51">
        <f>VLOOKUP(CONCATENATE($F3933," ",$G3933),AllocFactorMatrix,(I$4+1),FALSE)*$E3934</f>
        <v>0</v>
      </c>
      <c r="J3933" s="51">
        <f>VLOOKUP(CONCATENATE($F3933," ",$G3933),AllocFactorMatrix,(J$4+1),FALSE)*$E3934</f>
        <v>0</v>
      </c>
      <c r="K3933" s="51">
        <f>VLOOKUP(CONCATENATE($F3933," ",$G3933),AllocFactorMatrix,(K$4+1),FALSE)*$E3934</f>
        <v>0</v>
      </c>
      <c r="L3933" s="51">
        <f>VLOOKUP(CONCATENATE($F3933," ",$G3933),AllocFactorMatrix,(L$4+1),FALSE)*$E3934</f>
        <v>0</v>
      </c>
      <c r="M3933" s="51">
        <f t="shared" si="1897"/>
        <v>0</v>
      </c>
      <c r="N3933" s="51">
        <f>VLOOKUP(CONCATENATE($F3933," ",$G3933),AllocFactorMatrix,(N$4+1),FALSE)*$E3934</f>
        <v>0</v>
      </c>
      <c r="O3933" s="51">
        <f>VLOOKUP(CONCATENATE($F3933," ",$G3933),AllocFactorMatrix,(O$4+1),FALSE)*$E3934</f>
        <v>0</v>
      </c>
      <c r="P3933" s="51">
        <f>VLOOKUP(CONCATENATE($F3933," ",$G3933),AllocFactorMatrix,(P$4+1),FALSE)*$E3934</f>
        <v>0</v>
      </c>
      <c r="Q3933" s="51">
        <f>VLOOKUP(CONCATENATE($F3933," ",$G3933),AllocFactorMatrix,(Q$4+1),FALSE)*$E3934</f>
        <v>0</v>
      </c>
      <c r="R3933" s="51">
        <f t="shared" si="1912"/>
        <v>0</v>
      </c>
      <c r="S3933" s="51">
        <f>VLOOKUP(CONCATENATE($F3933," ",$G3933),AllocFactorMatrix,(S$4+1),FALSE)*$E3934</f>
        <v>0</v>
      </c>
      <c r="T3933" s="51">
        <f>VLOOKUP(CONCATENATE($F3933," ",$G3933),AllocFactorMatrix,(T$4+1),FALSE)*$E3934</f>
        <v>0</v>
      </c>
      <c r="U3933" s="51">
        <f>VLOOKUP(CONCATENATE($F3933," ",$G3933),AllocFactorMatrix,(U$4+1),FALSE)*$E3934</f>
        <v>0</v>
      </c>
      <c r="V3933" s="51">
        <f>VLOOKUP(CONCATENATE($F3933," ",$G3933),AllocFactorMatrix,(V$4+1),FALSE)*$E3934</f>
        <v>0</v>
      </c>
      <c r="W3933" s="51">
        <f t="shared" si="1913"/>
        <v>0</v>
      </c>
      <c r="X3933" s="51">
        <f>VLOOKUP(CONCATENATE($F3933," ",$G3933),AllocFactorMatrix,(X$4+1),FALSE)*$E3934</f>
        <v>0</v>
      </c>
      <c r="Y3933" s="51">
        <f>VLOOKUP(CONCATENATE($F3933," ",$G3933),AllocFactorMatrix,(Y$4+1),FALSE)*$E3934</f>
        <v>0</v>
      </c>
      <c r="Z3933" s="51">
        <f t="shared" si="1898"/>
        <v>0</v>
      </c>
      <c r="AA3933" s="51">
        <f>VLOOKUP(CONCATENATE($F3933," ",$G3933),AllocFactorMatrix,(AA$4+1),FALSE)*$E3934</f>
        <v>0</v>
      </c>
      <c r="AB3933" s="51">
        <f>VLOOKUP(CONCATENATE($F3933," ",$G3933),AllocFactorMatrix,(AB$4+1),FALSE)*$E3934</f>
        <v>0</v>
      </c>
      <c r="AC3933" s="51">
        <f>VLOOKUP(CONCATENATE($F3933," ",$G3933),AllocFactorMatrix,(AC$4+1),FALSE)*$E3934</f>
        <v>0</v>
      </c>
    </row>
    <row r="3934" spans="1:29" s="48" customFormat="1" collapsed="1">
      <c r="A3934" s="53"/>
      <c r="B3934" s="104"/>
      <c r="C3934" s="52"/>
      <c r="D3934" s="102" t="s">
        <v>450</v>
      </c>
      <c r="E3934" s="58">
        <v>53843</v>
      </c>
      <c r="F3934" s="93" t="s">
        <v>31</v>
      </c>
      <c r="G3934" s="52" t="str">
        <f>$G$15</f>
        <v>TOTAL</v>
      </c>
      <c r="H3934" s="50">
        <f t="shared" si="1901"/>
        <v>53842.999999999993</v>
      </c>
      <c r="I3934" s="51">
        <f>VLOOKUP(CONCATENATE($F3934," ",$G3934),AllocFactorMatrix,(I$4+1),FALSE)*$E3934</f>
        <v>21068.023362624419</v>
      </c>
      <c r="J3934" s="51">
        <f>VLOOKUP(CONCATENATE($F3934," ",$G3934),AllocFactorMatrix,(J$4+1),FALSE)*$E3934</f>
        <v>6078.0636132586651</v>
      </c>
      <c r="K3934" s="51">
        <f>VLOOKUP(CONCATENATE($F3934," ",$G3934),AllocFactorMatrix,(K$4+1),FALSE)*$E3934</f>
        <v>84.715233440665472</v>
      </c>
      <c r="L3934" s="51">
        <f>VLOOKUP(CONCATENATE($F3934," ",$G3934),AllocFactorMatrix,(L$4+1),FALSE)*$E3934</f>
        <v>11.843117837883453</v>
      </c>
      <c r="M3934" s="51">
        <f t="shared" si="1897"/>
        <v>6174.6219645372139</v>
      </c>
      <c r="N3934" s="51">
        <f>VLOOKUP(CONCATENATE($F3934," ",$G3934),AllocFactorMatrix,(N$4+1),FALSE)*$E3934</f>
        <v>3943.595470538769</v>
      </c>
      <c r="O3934" s="51">
        <f>VLOOKUP(CONCATENATE($F3934," ",$G3934),AllocFactorMatrix,(O$4+1),FALSE)*$E3934</f>
        <v>703.29673585715659</v>
      </c>
      <c r="P3934" s="51">
        <f>VLOOKUP(CONCATENATE($F3934," ",$G3934),AllocFactorMatrix,(P$4+1),FALSE)*$E3934</f>
        <v>143.21697123072971</v>
      </c>
      <c r="Q3934" s="51">
        <f>VLOOKUP(CONCATENATE($F3934," ",$G3934),AllocFactorMatrix,(Q$4+1),FALSE)*$E3934</f>
        <v>5.4093534723205963</v>
      </c>
      <c r="R3934" s="51">
        <f t="shared" si="1912"/>
        <v>4795.5185310989755</v>
      </c>
      <c r="S3934" s="51">
        <f>VLOOKUP(CONCATENATE($F3934," ",$G3934),AllocFactorMatrix,(S$4+1),FALSE)*$E3934</f>
        <v>206.52616648008268</v>
      </c>
      <c r="T3934" s="51">
        <f>VLOOKUP(CONCATENATE($F3934," ",$G3934),AllocFactorMatrix,(T$4+1),FALSE)*$E3934</f>
        <v>3265.21795984857</v>
      </c>
      <c r="U3934" s="51">
        <f>VLOOKUP(CONCATENATE($F3934," ",$G3934),AllocFactorMatrix,(U$4+1),FALSE)*$E3934</f>
        <v>14043.171013660938</v>
      </c>
      <c r="V3934" s="51">
        <f>VLOOKUP(CONCATENATE($F3934," ",$G3934),AllocFactorMatrix,(V$4+1),FALSE)*$E3934</f>
        <v>2641.66714495414</v>
      </c>
      <c r="W3934" s="51">
        <f t="shared" si="1913"/>
        <v>20156.582284943732</v>
      </c>
      <c r="X3934" s="51">
        <f>VLOOKUP(CONCATENATE($F3934," ",$G3934),AllocFactorMatrix,(X$4+1),FALSE)*$E3934</f>
        <v>1083.2665827123058</v>
      </c>
      <c r="Y3934" s="51">
        <f>VLOOKUP(CONCATENATE($F3934," ",$G3934),AllocFactorMatrix,(Y$4+1),FALSE)*$E3934</f>
        <v>21.735527895543047</v>
      </c>
      <c r="Z3934" s="51">
        <f t="shared" si="1898"/>
        <v>1105.0021106078489</v>
      </c>
      <c r="AA3934" s="51">
        <f>VLOOKUP(CONCATENATE($F3934," ",$G3934),AllocFactorMatrix,(AA$4+1),FALSE)*$E3934</f>
        <v>19.388184088297226</v>
      </c>
      <c r="AB3934" s="51">
        <f>VLOOKUP(CONCATENATE($F3934," ",$G3934),AllocFactorMatrix,(AB$4+1),FALSE)*$E3934</f>
        <v>434.28868349640516</v>
      </c>
      <c r="AC3934" s="51">
        <f>VLOOKUP(CONCATENATE($F3934," ",$G3934),AllocFactorMatrix,(AC$4+1),FALSE)*$E3934</f>
        <v>89.574878603093353</v>
      </c>
    </row>
    <row r="3935" spans="1:29" s="48" customFormat="1" hidden="1" outlineLevel="1">
      <c r="A3935" s="53"/>
      <c r="B3935" s="104"/>
      <c r="C3935" s="52"/>
      <c r="D3935" s="52"/>
      <c r="F3935" s="175" t="str">
        <f>F3942</f>
        <v>PROD_ENERGY</v>
      </c>
      <c r="G3935" s="52" t="str">
        <f>$G$8</f>
        <v>PRODUCTION</v>
      </c>
      <c r="H3935" s="50">
        <f t="shared" si="1901"/>
        <v>0</v>
      </c>
      <c r="I3935" s="51">
        <f>VLOOKUP(CONCATENATE($F3935," ",$G3935),AllocFactorMatrix,(I$4+1),FALSE)*$E3942</f>
        <v>0</v>
      </c>
      <c r="J3935" s="51">
        <f>VLOOKUP(CONCATENATE($F3935," ",$G3935),AllocFactorMatrix,(J$4+1),FALSE)*$E3942</f>
        <v>0</v>
      </c>
      <c r="K3935" s="51">
        <f>VLOOKUP(CONCATENATE($F3935," ",$G3935),AllocFactorMatrix,(K$4+1),FALSE)*$E3942</f>
        <v>0</v>
      </c>
      <c r="L3935" s="51">
        <f>VLOOKUP(CONCATENATE($F3935," ",$G3935),AllocFactorMatrix,(L$4+1),FALSE)*$E3942</f>
        <v>0</v>
      </c>
      <c r="M3935" s="51">
        <f t="shared" si="1897"/>
        <v>0</v>
      </c>
      <c r="N3935" s="51">
        <f>VLOOKUP(CONCATENATE($F3935," ",$G3935),AllocFactorMatrix,(N$4+1),FALSE)*$E3942</f>
        <v>0</v>
      </c>
      <c r="O3935" s="51">
        <f>VLOOKUP(CONCATENATE($F3935," ",$G3935),AllocFactorMatrix,(O$4+1),FALSE)*$E3942</f>
        <v>0</v>
      </c>
      <c r="P3935" s="51">
        <f>VLOOKUP(CONCATENATE($F3935," ",$G3935),AllocFactorMatrix,(P$4+1),FALSE)*$E3942</f>
        <v>0</v>
      </c>
      <c r="Q3935" s="51">
        <f>VLOOKUP(CONCATENATE($F3935," ",$G3935),AllocFactorMatrix,(Q$4+1),FALSE)*$E3942</f>
        <v>0</v>
      </c>
      <c r="R3935" s="51">
        <f>SUBTOTAL(9,N3935:Q3935)</f>
        <v>0</v>
      </c>
      <c r="S3935" s="51">
        <f>VLOOKUP(CONCATENATE($F3935," ",$G3935),AllocFactorMatrix,(S$4+1),FALSE)*$E3942</f>
        <v>0</v>
      </c>
      <c r="T3935" s="51">
        <f>VLOOKUP(CONCATENATE($F3935," ",$G3935),AllocFactorMatrix,(T$4+1),FALSE)*$E3942</f>
        <v>0</v>
      </c>
      <c r="U3935" s="51">
        <f>VLOOKUP(CONCATENATE($F3935," ",$G3935),AllocFactorMatrix,(U$4+1),FALSE)*$E3942</f>
        <v>0</v>
      </c>
      <c r="V3935" s="51">
        <f>VLOOKUP(CONCATENATE($F3935," ",$G3935),AllocFactorMatrix,(V$4+1),FALSE)*$E3942</f>
        <v>0</v>
      </c>
      <c r="W3935" s="51">
        <f>SUBTOTAL(9,S3935:V3935)</f>
        <v>0</v>
      </c>
      <c r="X3935" s="51">
        <f>VLOOKUP(CONCATENATE($F3935," ",$G3935),AllocFactorMatrix,(X$4+1),FALSE)*$E3942</f>
        <v>0</v>
      </c>
      <c r="Y3935" s="51">
        <f>VLOOKUP(CONCATENATE($F3935," ",$G3935),AllocFactorMatrix,(Y$4+1),FALSE)*$E3942</f>
        <v>0</v>
      </c>
      <c r="Z3935" s="51">
        <f t="shared" si="1898"/>
        <v>0</v>
      </c>
      <c r="AA3935" s="51">
        <f>VLOOKUP(CONCATENATE($F3935," ",$G3935),AllocFactorMatrix,(AA$4+1),FALSE)*$E3942</f>
        <v>0</v>
      </c>
      <c r="AB3935" s="51">
        <f>VLOOKUP(CONCATENATE($F3935," ",$G3935),AllocFactorMatrix,(AB$4+1),FALSE)*$E3942</f>
        <v>0</v>
      </c>
      <c r="AC3935" s="51">
        <f>VLOOKUP(CONCATENATE($F3935," ",$G3935),AllocFactorMatrix,(AC$4+1),FALSE)*$E3942</f>
        <v>0</v>
      </c>
    </row>
    <row r="3936" spans="1:29" s="48" customFormat="1" hidden="1" outlineLevel="1">
      <c r="A3936" s="53"/>
      <c r="B3936" s="104"/>
      <c r="C3936" s="52"/>
      <c r="D3936" s="52"/>
      <c r="F3936" s="175" t="str">
        <f>F3942</f>
        <v>PROD_ENERGY</v>
      </c>
      <c r="G3936" s="52" t="str">
        <f>$G$9</f>
        <v>BULKTRAN</v>
      </c>
      <c r="H3936" s="50">
        <f t="shared" si="1901"/>
        <v>0</v>
      </c>
      <c r="I3936" s="51">
        <f>VLOOKUP(CONCATENATE($F3936," ",$G3936),AllocFactorMatrix,(I$4+1),FALSE)*$E3942</f>
        <v>0</v>
      </c>
      <c r="J3936" s="51">
        <f>VLOOKUP(CONCATENATE($F3936," ",$G3936),AllocFactorMatrix,(J$4+1),FALSE)*$E3942</f>
        <v>0</v>
      </c>
      <c r="K3936" s="51">
        <f>VLOOKUP(CONCATENATE($F3936," ",$G3936),AllocFactorMatrix,(K$4+1),FALSE)*$E3942</f>
        <v>0</v>
      </c>
      <c r="L3936" s="51">
        <f>VLOOKUP(CONCATENATE($F3936," ",$G3936),AllocFactorMatrix,(L$4+1),FALSE)*$E3942</f>
        <v>0</v>
      </c>
      <c r="M3936" s="51">
        <f t="shared" si="1897"/>
        <v>0</v>
      </c>
      <c r="N3936" s="51">
        <f>VLOOKUP(CONCATENATE($F3936," ",$G3936),AllocFactorMatrix,(N$4+1),FALSE)*$E3942</f>
        <v>0</v>
      </c>
      <c r="O3936" s="51">
        <f>VLOOKUP(CONCATENATE($F3936," ",$G3936),AllocFactorMatrix,(O$4+1),FALSE)*$E3942</f>
        <v>0</v>
      </c>
      <c r="P3936" s="51">
        <f>VLOOKUP(CONCATENATE($F3936," ",$G3936),AllocFactorMatrix,(P$4+1),FALSE)*$E3942</f>
        <v>0</v>
      </c>
      <c r="Q3936" s="51">
        <f>VLOOKUP(CONCATENATE($F3936," ",$G3936),AllocFactorMatrix,(Q$4+1),FALSE)*$E3942</f>
        <v>0</v>
      </c>
      <c r="R3936" s="51">
        <f t="shared" ref="R3936:R3942" si="1914">SUBTOTAL(9,N3936:Q3936)</f>
        <v>0</v>
      </c>
      <c r="S3936" s="51">
        <f>VLOOKUP(CONCATENATE($F3936," ",$G3936),AllocFactorMatrix,(S$4+1),FALSE)*$E3942</f>
        <v>0</v>
      </c>
      <c r="T3936" s="51">
        <f>VLOOKUP(CONCATENATE($F3936," ",$G3936),AllocFactorMatrix,(T$4+1),FALSE)*$E3942</f>
        <v>0</v>
      </c>
      <c r="U3936" s="51">
        <f>VLOOKUP(CONCATENATE($F3936," ",$G3936),AllocFactorMatrix,(U$4+1),FALSE)*$E3942</f>
        <v>0</v>
      </c>
      <c r="V3936" s="51">
        <f>VLOOKUP(CONCATENATE($F3936," ",$G3936),AllocFactorMatrix,(V$4+1),FALSE)*$E3942</f>
        <v>0</v>
      </c>
      <c r="W3936" s="51">
        <f t="shared" ref="W3936:W3942" si="1915">SUBTOTAL(9,S3936:V3936)</f>
        <v>0</v>
      </c>
      <c r="X3936" s="51">
        <f>VLOOKUP(CONCATENATE($F3936," ",$G3936),AllocFactorMatrix,(X$4+1),FALSE)*$E3942</f>
        <v>0</v>
      </c>
      <c r="Y3936" s="51">
        <f>VLOOKUP(CONCATENATE($F3936," ",$G3936),AllocFactorMatrix,(Y$4+1),FALSE)*$E3942</f>
        <v>0</v>
      </c>
      <c r="Z3936" s="51">
        <f t="shared" si="1898"/>
        <v>0</v>
      </c>
      <c r="AA3936" s="51">
        <f>VLOOKUP(CONCATENATE($F3936," ",$G3936),AllocFactorMatrix,(AA$4+1),FALSE)*$E3942</f>
        <v>0</v>
      </c>
      <c r="AB3936" s="51">
        <f>VLOOKUP(CONCATENATE($F3936," ",$G3936),AllocFactorMatrix,(AB$4+1),FALSE)*$E3942</f>
        <v>0</v>
      </c>
      <c r="AC3936" s="51">
        <f>VLOOKUP(CONCATENATE($F3936," ",$G3936),AllocFactorMatrix,(AC$4+1),FALSE)*$E3942</f>
        <v>0</v>
      </c>
    </row>
    <row r="3937" spans="1:29" s="48" customFormat="1" hidden="1" outlineLevel="1">
      <c r="A3937" s="53"/>
      <c r="B3937" s="104"/>
      <c r="C3937" s="52"/>
      <c r="D3937" s="52"/>
      <c r="F3937" s="175" t="str">
        <f>F3942</f>
        <v>PROD_ENERGY</v>
      </c>
      <c r="G3937" s="52" t="str">
        <f>$G$10</f>
        <v>SUBTRAN</v>
      </c>
      <c r="H3937" s="50">
        <f t="shared" si="1901"/>
        <v>0</v>
      </c>
      <c r="I3937" s="51">
        <f>VLOOKUP(CONCATENATE($F3937," ",$G3937),AllocFactorMatrix,(I$4+1),FALSE)*$E3942</f>
        <v>0</v>
      </c>
      <c r="J3937" s="51">
        <f>VLOOKUP(CONCATENATE($F3937," ",$G3937),AllocFactorMatrix,(J$4+1),FALSE)*$E3942</f>
        <v>0</v>
      </c>
      <c r="K3937" s="51">
        <f>VLOOKUP(CONCATENATE($F3937," ",$G3937),AllocFactorMatrix,(K$4+1),FALSE)*$E3942</f>
        <v>0</v>
      </c>
      <c r="L3937" s="51">
        <f>VLOOKUP(CONCATENATE($F3937," ",$G3937),AllocFactorMatrix,(L$4+1),FALSE)*$E3942</f>
        <v>0</v>
      </c>
      <c r="M3937" s="51">
        <f t="shared" si="1897"/>
        <v>0</v>
      </c>
      <c r="N3937" s="51">
        <f>VLOOKUP(CONCATENATE($F3937," ",$G3937),AllocFactorMatrix,(N$4+1),FALSE)*$E3942</f>
        <v>0</v>
      </c>
      <c r="O3937" s="51">
        <f>VLOOKUP(CONCATENATE($F3937," ",$G3937),AllocFactorMatrix,(O$4+1),FALSE)*$E3942</f>
        <v>0</v>
      </c>
      <c r="P3937" s="51">
        <f>VLOOKUP(CONCATENATE($F3937," ",$G3937),AllocFactorMatrix,(P$4+1),FALSE)*$E3942</f>
        <v>0</v>
      </c>
      <c r="Q3937" s="51">
        <f>VLOOKUP(CONCATENATE($F3937," ",$G3937),AllocFactorMatrix,(Q$4+1),FALSE)*$E3942</f>
        <v>0</v>
      </c>
      <c r="R3937" s="51">
        <f t="shared" si="1914"/>
        <v>0</v>
      </c>
      <c r="S3937" s="51">
        <f>VLOOKUP(CONCATENATE($F3937," ",$G3937),AllocFactorMatrix,(S$4+1),FALSE)*$E3942</f>
        <v>0</v>
      </c>
      <c r="T3937" s="51">
        <f>VLOOKUP(CONCATENATE($F3937," ",$G3937),AllocFactorMatrix,(T$4+1),FALSE)*$E3942</f>
        <v>0</v>
      </c>
      <c r="U3937" s="51">
        <f>VLOOKUP(CONCATENATE($F3937," ",$G3937),AllocFactorMatrix,(U$4+1),FALSE)*$E3942</f>
        <v>0</v>
      </c>
      <c r="V3937" s="51">
        <f>VLOOKUP(CONCATENATE($F3937," ",$G3937),AllocFactorMatrix,(V$4+1),FALSE)*$E3942</f>
        <v>0</v>
      </c>
      <c r="W3937" s="51">
        <f t="shared" si="1915"/>
        <v>0</v>
      </c>
      <c r="X3937" s="51">
        <f>VLOOKUP(CONCATENATE($F3937," ",$G3937),AllocFactorMatrix,(X$4+1),FALSE)*$E3942</f>
        <v>0</v>
      </c>
      <c r="Y3937" s="51">
        <f>VLOOKUP(CONCATENATE($F3937," ",$G3937),AllocFactorMatrix,(Y$4+1),FALSE)*$E3942</f>
        <v>0</v>
      </c>
      <c r="Z3937" s="51">
        <f t="shared" si="1898"/>
        <v>0</v>
      </c>
      <c r="AA3937" s="51">
        <f>VLOOKUP(CONCATENATE($F3937," ",$G3937),AllocFactorMatrix,(AA$4+1),FALSE)*$E3942</f>
        <v>0</v>
      </c>
      <c r="AB3937" s="51">
        <f>VLOOKUP(CONCATENATE($F3937," ",$G3937),AllocFactorMatrix,(AB$4+1),FALSE)*$E3942</f>
        <v>0</v>
      </c>
      <c r="AC3937" s="51">
        <f>VLOOKUP(CONCATENATE($F3937," ",$G3937),AllocFactorMatrix,(AC$4+1),FALSE)*$E3942</f>
        <v>0</v>
      </c>
    </row>
    <row r="3938" spans="1:29" s="48" customFormat="1" hidden="1" outlineLevel="1">
      <c r="A3938" s="53"/>
      <c r="B3938" s="104"/>
      <c r="C3938" s="52"/>
      <c r="D3938" s="52"/>
      <c r="F3938" s="175" t="str">
        <f>F3942</f>
        <v>PROD_ENERGY</v>
      </c>
      <c r="G3938" s="52" t="str">
        <f>$G$11</f>
        <v>DISTPRI</v>
      </c>
      <c r="H3938" s="50">
        <f t="shared" si="1901"/>
        <v>0</v>
      </c>
      <c r="I3938" s="51">
        <f>VLOOKUP(CONCATENATE($F3938," ",$G3938),AllocFactorMatrix,(I$4+1),FALSE)*$E3942</f>
        <v>0</v>
      </c>
      <c r="J3938" s="51">
        <f>VLOOKUP(CONCATENATE($F3938," ",$G3938),AllocFactorMatrix,(J$4+1),FALSE)*$E3942</f>
        <v>0</v>
      </c>
      <c r="K3938" s="51">
        <f>VLOOKUP(CONCATENATE($F3938," ",$G3938),AllocFactorMatrix,(K$4+1),FALSE)*$E3942</f>
        <v>0</v>
      </c>
      <c r="L3938" s="51">
        <f>VLOOKUP(CONCATENATE($F3938," ",$G3938),AllocFactorMatrix,(L$4+1),FALSE)*$E3942</f>
        <v>0</v>
      </c>
      <c r="M3938" s="51">
        <f t="shared" si="1897"/>
        <v>0</v>
      </c>
      <c r="N3938" s="51">
        <f>VLOOKUP(CONCATENATE($F3938," ",$G3938),AllocFactorMatrix,(N$4+1),FALSE)*$E3942</f>
        <v>0</v>
      </c>
      <c r="O3938" s="51">
        <f>VLOOKUP(CONCATENATE($F3938," ",$G3938),AllocFactorMatrix,(O$4+1),FALSE)*$E3942</f>
        <v>0</v>
      </c>
      <c r="P3938" s="51">
        <f>VLOOKUP(CONCATENATE($F3938," ",$G3938),AllocFactorMatrix,(P$4+1),FALSE)*$E3942</f>
        <v>0</v>
      </c>
      <c r="Q3938" s="51">
        <f>VLOOKUP(CONCATENATE($F3938," ",$G3938),AllocFactorMatrix,(Q$4+1),FALSE)*$E3942</f>
        <v>0</v>
      </c>
      <c r="R3938" s="51">
        <f t="shared" si="1914"/>
        <v>0</v>
      </c>
      <c r="S3938" s="51">
        <f>VLOOKUP(CONCATENATE($F3938," ",$G3938),AllocFactorMatrix,(S$4+1),FALSE)*$E3942</f>
        <v>0</v>
      </c>
      <c r="T3938" s="51">
        <f>VLOOKUP(CONCATENATE($F3938," ",$G3938),AllocFactorMatrix,(T$4+1),FALSE)*$E3942</f>
        <v>0</v>
      </c>
      <c r="U3938" s="51">
        <f>VLOOKUP(CONCATENATE($F3938," ",$G3938),AllocFactorMatrix,(U$4+1),FALSE)*$E3942</f>
        <v>0</v>
      </c>
      <c r="V3938" s="51">
        <f>VLOOKUP(CONCATENATE($F3938," ",$G3938),AllocFactorMatrix,(V$4+1),FALSE)*$E3942</f>
        <v>0</v>
      </c>
      <c r="W3938" s="51">
        <f t="shared" si="1915"/>
        <v>0</v>
      </c>
      <c r="X3938" s="51">
        <f>VLOOKUP(CONCATENATE($F3938," ",$G3938),AllocFactorMatrix,(X$4+1),FALSE)*$E3942</f>
        <v>0</v>
      </c>
      <c r="Y3938" s="51">
        <f>VLOOKUP(CONCATENATE($F3938," ",$G3938),AllocFactorMatrix,(Y$4+1),FALSE)*$E3942</f>
        <v>0</v>
      </c>
      <c r="Z3938" s="51">
        <f t="shared" si="1898"/>
        <v>0</v>
      </c>
      <c r="AA3938" s="51">
        <f>VLOOKUP(CONCATENATE($F3938," ",$G3938),AllocFactorMatrix,(AA$4+1),FALSE)*$E3942</f>
        <v>0</v>
      </c>
      <c r="AB3938" s="51">
        <f>VLOOKUP(CONCATENATE($F3938," ",$G3938),AllocFactorMatrix,(AB$4+1),FALSE)*$E3942</f>
        <v>0</v>
      </c>
      <c r="AC3938" s="51">
        <f>VLOOKUP(CONCATENATE($F3938," ",$G3938),AllocFactorMatrix,(AC$4+1),FALSE)*$E3942</f>
        <v>0</v>
      </c>
    </row>
    <row r="3939" spans="1:29" s="48" customFormat="1" hidden="1" outlineLevel="1">
      <c r="A3939" s="53"/>
      <c r="B3939" s="104"/>
      <c r="C3939" s="52"/>
      <c r="D3939" s="52"/>
      <c r="F3939" s="175" t="str">
        <f>F3942</f>
        <v>PROD_ENERGY</v>
      </c>
      <c r="G3939" s="52" t="str">
        <f>$G$12</f>
        <v>DISTSEC</v>
      </c>
      <c r="H3939" s="50">
        <f t="shared" si="1901"/>
        <v>0</v>
      </c>
      <c r="I3939" s="51">
        <f>VLOOKUP(CONCATENATE($F3939," ",$G3939),AllocFactorMatrix,(I$4+1),FALSE)*$E3942</f>
        <v>0</v>
      </c>
      <c r="J3939" s="51">
        <f>VLOOKUP(CONCATENATE($F3939," ",$G3939),AllocFactorMatrix,(J$4+1),FALSE)*$E3942</f>
        <v>0</v>
      </c>
      <c r="K3939" s="51">
        <f>VLOOKUP(CONCATENATE($F3939," ",$G3939),AllocFactorMatrix,(K$4+1),FALSE)*$E3942</f>
        <v>0</v>
      </c>
      <c r="L3939" s="51">
        <f>VLOOKUP(CONCATENATE($F3939," ",$G3939),AllocFactorMatrix,(L$4+1),FALSE)*$E3942</f>
        <v>0</v>
      </c>
      <c r="M3939" s="51">
        <f t="shared" si="1897"/>
        <v>0</v>
      </c>
      <c r="N3939" s="51">
        <f>VLOOKUP(CONCATENATE($F3939," ",$G3939),AllocFactorMatrix,(N$4+1),FALSE)*$E3942</f>
        <v>0</v>
      </c>
      <c r="O3939" s="51">
        <f>VLOOKUP(CONCATENATE($F3939," ",$G3939),AllocFactorMatrix,(O$4+1),FALSE)*$E3942</f>
        <v>0</v>
      </c>
      <c r="P3939" s="51">
        <f>VLOOKUP(CONCATENATE($F3939," ",$G3939),AllocFactorMatrix,(P$4+1),FALSE)*$E3942</f>
        <v>0</v>
      </c>
      <c r="Q3939" s="51">
        <f>VLOOKUP(CONCATENATE($F3939," ",$G3939),AllocFactorMatrix,(Q$4+1),FALSE)*$E3942</f>
        <v>0</v>
      </c>
      <c r="R3939" s="51">
        <f t="shared" si="1914"/>
        <v>0</v>
      </c>
      <c r="S3939" s="51">
        <f>VLOOKUP(CONCATENATE($F3939," ",$G3939),AllocFactorMatrix,(S$4+1),FALSE)*$E3942</f>
        <v>0</v>
      </c>
      <c r="T3939" s="51">
        <f>VLOOKUP(CONCATENATE($F3939," ",$G3939),AllocFactorMatrix,(T$4+1),FALSE)*$E3942</f>
        <v>0</v>
      </c>
      <c r="U3939" s="51">
        <f>VLOOKUP(CONCATENATE($F3939," ",$G3939),AllocFactorMatrix,(U$4+1),FALSE)*$E3942</f>
        <v>0</v>
      </c>
      <c r="V3939" s="51">
        <f>VLOOKUP(CONCATENATE($F3939," ",$G3939),AllocFactorMatrix,(V$4+1),FALSE)*$E3942</f>
        <v>0</v>
      </c>
      <c r="W3939" s="51">
        <f t="shared" si="1915"/>
        <v>0</v>
      </c>
      <c r="X3939" s="51">
        <f>VLOOKUP(CONCATENATE($F3939," ",$G3939),AllocFactorMatrix,(X$4+1),FALSE)*$E3942</f>
        <v>0</v>
      </c>
      <c r="Y3939" s="51">
        <f>VLOOKUP(CONCATENATE($F3939," ",$G3939),AllocFactorMatrix,(Y$4+1),FALSE)*$E3942</f>
        <v>0</v>
      </c>
      <c r="Z3939" s="51">
        <f t="shared" si="1898"/>
        <v>0</v>
      </c>
      <c r="AA3939" s="51">
        <f>VLOOKUP(CONCATENATE($F3939," ",$G3939),AllocFactorMatrix,(AA$4+1),FALSE)*$E3942</f>
        <v>0</v>
      </c>
      <c r="AB3939" s="51">
        <f>VLOOKUP(CONCATENATE($F3939," ",$G3939),AllocFactorMatrix,(AB$4+1),FALSE)*$E3942</f>
        <v>0</v>
      </c>
      <c r="AC3939" s="51">
        <f>VLOOKUP(CONCATENATE($F3939," ",$G3939),AllocFactorMatrix,(AC$4+1),FALSE)*$E3942</f>
        <v>0</v>
      </c>
    </row>
    <row r="3940" spans="1:29" s="48" customFormat="1" hidden="1" outlineLevel="1">
      <c r="A3940" s="53"/>
      <c r="B3940" s="104"/>
      <c r="C3940" s="52"/>
      <c r="D3940" s="52"/>
      <c r="F3940" s="175" t="str">
        <f>F3942</f>
        <v>PROD_ENERGY</v>
      </c>
      <c r="G3940" s="52" t="str">
        <f>$G$13</f>
        <v>ENERGY</v>
      </c>
      <c r="H3940" s="50">
        <f t="shared" si="1901"/>
        <v>0</v>
      </c>
      <c r="I3940" s="51">
        <f>VLOOKUP(CONCATENATE($F3940," ",$G3940),AllocFactorMatrix,(I$4+1),FALSE)*$E3942</f>
        <v>0</v>
      </c>
      <c r="J3940" s="51">
        <f>VLOOKUP(CONCATENATE($F3940," ",$G3940),AllocFactorMatrix,(J$4+1),FALSE)*$E3942</f>
        <v>0</v>
      </c>
      <c r="K3940" s="51">
        <f>VLOOKUP(CONCATENATE($F3940," ",$G3940),AllocFactorMatrix,(K$4+1),FALSE)*$E3942</f>
        <v>0</v>
      </c>
      <c r="L3940" s="51">
        <f>VLOOKUP(CONCATENATE($F3940," ",$G3940),AllocFactorMatrix,(L$4+1),FALSE)*$E3942</f>
        <v>0</v>
      </c>
      <c r="M3940" s="51">
        <f t="shared" si="1897"/>
        <v>0</v>
      </c>
      <c r="N3940" s="51">
        <f>VLOOKUP(CONCATENATE($F3940," ",$G3940),AllocFactorMatrix,(N$4+1),FALSE)*$E3942</f>
        <v>0</v>
      </c>
      <c r="O3940" s="51">
        <f>VLOOKUP(CONCATENATE($F3940," ",$G3940),AllocFactorMatrix,(O$4+1),FALSE)*$E3942</f>
        <v>0</v>
      </c>
      <c r="P3940" s="51">
        <f>VLOOKUP(CONCATENATE($F3940," ",$G3940),AllocFactorMatrix,(P$4+1),FALSE)*$E3942</f>
        <v>0</v>
      </c>
      <c r="Q3940" s="51">
        <f>VLOOKUP(CONCATENATE($F3940," ",$G3940),AllocFactorMatrix,(Q$4+1),FALSE)*$E3942</f>
        <v>0</v>
      </c>
      <c r="R3940" s="51">
        <f t="shared" si="1914"/>
        <v>0</v>
      </c>
      <c r="S3940" s="51">
        <f>VLOOKUP(CONCATENATE($F3940," ",$G3940),AllocFactorMatrix,(S$4+1),FALSE)*$E3942</f>
        <v>0</v>
      </c>
      <c r="T3940" s="51">
        <f>VLOOKUP(CONCATENATE($F3940," ",$G3940),AllocFactorMatrix,(T$4+1),FALSE)*$E3942</f>
        <v>0</v>
      </c>
      <c r="U3940" s="51">
        <f>VLOOKUP(CONCATENATE($F3940," ",$G3940),AllocFactorMatrix,(U$4+1),FALSE)*$E3942</f>
        <v>0</v>
      </c>
      <c r="V3940" s="51">
        <f>VLOOKUP(CONCATENATE($F3940," ",$G3940),AllocFactorMatrix,(V$4+1),FALSE)*$E3942</f>
        <v>0</v>
      </c>
      <c r="W3940" s="51">
        <f t="shared" si="1915"/>
        <v>0</v>
      </c>
      <c r="X3940" s="51">
        <f>VLOOKUP(CONCATENATE($F3940," ",$G3940),AllocFactorMatrix,(X$4+1),FALSE)*$E3942</f>
        <v>0</v>
      </c>
      <c r="Y3940" s="51">
        <f>VLOOKUP(CONCATENATE($F3940," ",$G3940),AllocFactorMatrix,(Y$4+1),FALSE)*$E3942</f>
        <v>0</v>
      </c>
      <c r="Z3940" s="51">
        <f t="shared" si="1898"/>
        <v>0</v>
      </c>
      <c r="AA3940" s="51">
        <f>VLOOKUP(CONCATENATE($F3940," ",$G3940),AllocFactorMatrix,(AA$4+1),FALSE)*$E3942</f>
        <v>0</v>
      </c>
      <c r="AB3940" s="51">
        <f>VLOOKUP(CONCATENATE($F3940," ",$G3940),AllocFactorMatrix,(AB$4+1),FALSE)*$E3942</f>
        <v>0</v>
      </c>
      <c r="AC3940" s="51">
        <f>VLOOKUP(CONCATENATE($F3940," ",$G3940),AllocFactorMatrix,(AC$4+1),FALSE)*$E3942</f>
        <v>0</v>
      </c>
    </row>
    <row r="3941" spans="1:29" s="48" customFormat="1" hidden="1" outlineLevel="1">
      <c r="A3941" s="53"/>
      <c r="B3941" s="104"/>
      <c r="C3941" s="52"/>
      <c r="D3941" s="52"/>
      <c r="F3941" s="175" t="str">
        <f>F3942</f>
        <v>PROD_ENERGY</v>
      </c>
      <c r="G3941" s="52" t="str">
        <f>$G$14</f>
        <v>CUSTOMER</v>
      </c>
      <c r="H3941" s="50">
        <f t="shared" si="1901"/>
        <v>0</v>
      </c>
      <c r="I3941" s="51">
        <f>VLOOKUP(CONCATENATE($F3941," ",$G3941),AllocFactorMatrix,(I$4+1),FALSE)*$E3942</f>
        <v>0</v>
      </c>
      <c r="J3941" s="51">
        <f>VLOOKUP(CONCATENATE($F3941," ",$G3941),AllocFactorMatrix,(J$4+1),FALSE)*$E3942</f>
        <v>0</v>
      </c>
      <c r="K3941" s="51">
        <f>VLOOKUP(CONCATENATE($F3941," ",$G3941),AllocFactorMatrix,(K$4+1),FALSE)*$E3942</f>
        <v>0</v>
      </c>
      <c r="L3941" s="51">
        <f>VLOOKUP(CONCATENATE($F3941," ",$G3941),AllocFactorMatrix,(L$4+1),FALSE)*$E3942</f>
        <v>0</v>
      </c>
      <c r="M3941" s="51">
        <f t="shared" si="1897"/>
        <v>0</v>
      </c>
      <c r="N3941" s="51">
        <f>VLOOKUP(CONCATENATE($F3941," ",$G3941),AllocFactorMatrix,(N$4+1),FALSE)*$E3942</f>
        <v>0</v>
      </c>
      <c r="O3941" s="51">
        <f>VLOOKUP(CONCATENATE($F3941," ",$G3941),AllocFactorMatrix,(O$4+1),FALSE)*$E3942</f>
        <v>0</v>
      </c>
      <c r="P3941" s="51">
        <f>VLOOKUP(CONCATENATE($F3941," ",$G3941),AllocFactorMatrix,(P$4+1),FALSE)*$E3942</f>
        <v>0</v>
      </c>
      <c r="Q3941" s="51">
        <f>VLOOKUP(CONCATENATE($F3941," ",$G3941),AllocFactorMatrix,(Q$4+1),FALSE)*$E3942</f>
        <v>0</v>
      </c>
      <c r="R3941" s="51">
        <f t="shared" si="1914"/>
        <v>0</v>
      </c>
      <c r="S3941" s="51">
        <f>VLOOKUP(CONCATENATE($F3941," ",$G3941),AllocFactorMatrix,(S$4+1),FALSE)*$E3942</f>
        <v>0</v>
      </c>
      <c r="T3941" s="51">
        <f>VLOOKUP(CONCATENATE($F3941," ",$G3941),AllocFactorMatrix,(T$4+1),FALSE)*$E3942</f>
        <v>0</v>
      </c>
      <c r="U3941" s="51">
        <f>VLOOKUP(CONCATENATE($F3941," ",$G3941),AllocFactorMatrix,(U$4+1),FALSE)*$E3942</f>
        <v>0</v>
      </c>
      <c r="V3941" s="51">
        <f>VLOOKUP(CONCATENATE($F3941," ",$G3941),AllocFactorMatrix,(V$4+1),FALSE)*$E3942</f>
        <v>0</v>
      </c>
      <c r="W3941" s="51">
        <f t="shared" si="1915"/>
        <v>0</v>
      </c>
      <c r="X3941" s="51">
        <f>VLOOKUP(CONCATENATE($F3941," ",$G3941),AllocFactorMatrix,(X$4+1),FALSE)*$E3942</f>
        <v>0</v>
      </c>
      <c r="Y3941" s="51">
        <f>VLOOKUP(CONCATENATE($F3941," ",$G3941),AllocFactorMatrix,(Y$4+1),FALSE)*$E3942</f>
        <v>0</v>
      </c>
      <c r="Z3941" s="51">
        <f t="shared" si="1898"/>
        <v>0</v>
      </c>
      <c r="AA3941" s="51">
        <f>VLOOKUP(CONCATENATE($F3941," ",$G3941),AllocFactorMatrix,(AA$4+1),FALSE)*$E3942</f>
        <v>0</v>
      </c>
      <c r="AB3941" s="51">
        <f>VLOOKUP(CONCATENATE($F3941," ",$G3941),AllocFactorMatrix,(AB$4+1),FALSE)*$E3942</f>
        <v>0</v>
      </c>
      <c r="AC3941" s="51">
        <f>VLOOKUP(CONCATENATE($F3941," ",$G3941),AllocFactorMatrix,(AC$4+1),FALSE)*$E3942</f>
        <v>0</v>
      </c>
    </row>
    <row r="3942" spans="1:29" s="48" customFormat="1" collapsed="1">
      <c r="A3942" s="53"/>
      <c r="B3942" s="104"/>
      <c r="C3942" s="52"/>
      <c r="D3942" s="102" t="s">
        <v>451</v>
      </c>
      <c r="E3942" s="58">
        <v>0</v>
      </c>
      <c r="F3942" s="93" t="s">
        <v>31</v>
      </c>
      <c r="G3942" s="52" t="str">
        <f>$G$15</f>
        <v>TOTAL</v>
      </c>
      <c r="H3942" s="50">
        <f t="shared" si="1901"/>
        <v>0</v>
      </c>
      <c r="I3942" s="51">
        <f>VLOOKUP(CONCATENATE($F3942," ",$G3942),AllocFactorMatrix,(I$4+1),FALSE)*$E3942</f>
        <v>0</v>
      </c>
      <c r="J3942" s="51">
        <f>VLOOKUP(CONCATENATE($F3942," ",$G3942),AllocFactorMatrix,(J$4+1),FALSE)*$E3942</f>
        <v>0</v>
      </c>
      <c r="K3942" s="51">
        <f>VLOOKUP(CONCATENATE($F3942," ",$G3942),AllocFactorMatrix,(K$4+1),FALSE)*$E3942</f>
        <v>0</v>
      </c>
      <c r="L3942" s="51">
        <f>VLOOKUP(CONCATENATE($F3942," ",$G3942),AllocFactorMatrix,(L$4+1),FALSE)*$E3942</f>
        <v>0</v>
      </c>
      <c r="M3942" s="51">
        <f t="shared" si="1897"/>
        <v>0</v>
      </c>
      <c r="N3942" s="51">
        <f>VLOOKUP(CONCATENATE($F3942," ",$G3942),AllocFactorMatrix,(N$4+1),FALSE)*$E3942</f>
        <v>0</v>
      </c>
      <c r="O3942" s="51">
        <f>VLOOKUP(CONCATENATE($F3942," ",$G3942),AllocFactorMatrix,(O$4+1),FALSE)*$E3942</f>
        <v>0</v>
      </c>
      <c r="P3942" s="51">
        <f>VLOOKUP(CONCATENATE($F3942," ",$G3942),AllocFactorMatrix,(P$4+1),FALSE)*$E3942</f>
        <v>0</v>
      </c>
      <c r="Q3942" s="51">
        <f>VLOOKUP(CONCATENATE($F3942," ",$G3942),AllocFactorMatrix,(Q$4+1),FALSE)*$E3942</f>
        <v>0</v>
      </c>
      <c r="R3942" s="51">
        <f t="shared" si="1914"/>
        <v>0</v>
      </c>
      <c r="S3942" s="51">
        <f>VLOOKUP(CONCATENATE($F3942," ",$G3942),AllocFactorMatrix,(S$4+1),FALSE)*$E3942</f>
        <v>0</v>
      </c>
      <c r="T3942" s="51">
        <f>VLOOKUP(CONCATENATE($F3942," ",$G3942),AllocFactorMatrix,(T$4+1),FALSE)*$E3942</f>
        <v>0</v>
      </c>
      <c r="U3942" s="51">
        <f>VLOOKUP(CONCATENATE($F3942," ",$G3942),AllocFactorMatrix,(U$4+1),FALSE)*$E3942</f>
        <v>0</v>
      </c>
      <c r="V3942" s="51">
        <f>VLOOKUP(CONCATENATE($F3942," ",$G3942),AllocFactorMatrix,(V$4+1),FALSE)*$E3942</f>
        <v>0</v>
      </c>
      <c r="W3942" s="51">
        <f t="shared" si="1915"/>
        <v>0</v>
      </c>
      <c r="X3942" s="51">
        <f>VLOOKUP(CONCATENATE($F3942," ",$G3942),AllocFactorMatrix,(X$4+1),FALSE)*$E3942</f>
        <v>0</v>
      </c>
      <c r="Y3942" s="51">
        <f>VLOOKUP(CONCATENATE($F3942," ",$G3942),AllocFactorMatrix,(Y$4+1),FALSE)*$E3942</f>
        <v>0</v>
      </c>
      <c r="Z3942" s="51">
        <f t="shared" si="1898"/>
        <v>0</v>
      </c>
      <c r="AA3942" s="51">
        <f>VLOOKUP(CONCATENATE($F3942," ",$G3942),AllocFactorMatrix,(AA$4+1),FALSE)*$E3942</f>
        <v>0</v>
      </c>
      <c r="AB3942" s="51">
        <f>VLOOKUP(CONCATENATE($F3942," ",$G3942),AllocFactorMatrix,(AB$4+1),FALSE)*$E3942</f>
        <v>0</v>
      </c>
      <c r="AC3942" s="51">
        <f>VLOOKUP(CONCATENATE($F3942," ",$G3942),AllocFactorMatrix,(AC$4+1),FALSE)*$E3942</f>
        <v>0</v>
      </c>
    </row>
    <row r="3943" spans="1:29" s="48" customFormat="1" hidden="1" outlineLevel="1">
      <c r="A3943" s="53"/>
      <c r="B3943" s="104"/>
      <c r="C3943" s="52"/>
      <c r="D3943" s="52"/>
      <c r="F3943" s="175" t="str">
        <f>F3950</f>
        <v>RB_GUP</v>
      </c>
      <c r="G3943" s="52" t="str">
        <f>$G$8</f>
        <v>PRODUCTION</v>
      </c>
      <c r="H3943" s="50">
        <f t="shared" ca="1" si="1901"/>
        <v>35090.780193375031</v>
      </c>
      <c r="I3943" s="51">
        <f ca="1">VLOOKUP(CONCATENATE($F3943," ",$G3943),AllocFactorMatrix,(I$4+1),FALSE)*$E3950</f>
        <v>18050.205357413062</v>
      </c>
      <c r="J3943" s="51">
        <f ca="1">VLOOKUP(CONCATENATE($F3943," ",$G3943),AllocFactorMatrix,(J$4+1),FALSE)*$E3950</f>
        <v>4209.3106644525269</v>
      </c>
      <c r="K3943" s="51">
        <f ca="1">VLOOKUP(CONCATENATE($F3943," ",$G3943),AllocFactorMatrix,(K$4+1),FALSE)*$E3950</f>
        <v>58.526085971840892</v>
      </c>
      <c r="L3943" s="51">
        <f ca="1">VLOOKUP(CONCATENATE($F3943," ",$G3943),AllocFactorMatrix,(L$4+1),FALSE)*$E3950</f>
        <v>8.1511449664649813</v>
      </c>
      <c r="M3943" s="51">
        <f t="shared" ref="M3943:M3958" ca="1" si="1916">SUBTOTAL(9,J3943:L3943)</f>
        <v>4275.9878953908328</v>
      </c>
      <c r="N3943" s="51">
        <f ca="1">VLOOKUP(CONCATENATE($F3943," ",$G3943),AllocFactorMatrix,(N$4+1),FALSE)*$E3950</f>
        <v>2505.4162118430386</v>
      </c>
      <c r="O3943" s="51">
        <f ca="1">VLOOKUP(CONCATENATE($F3943," ",$G3943),AllocFactorMatrix,(O$4+1),FALSE)*$E3950</f>
        <v>448.94950309396529</v>
      </c>
      <c r="P3943" s="51">
        <f ca="1">VLOOKUP(CONCATENATE($F3943," ",$G3943),AllocFactorMatrix,(P$4+1),FALSE)*$E3950</f>
        <v>91.042377780809218</v>
      </c>
      <c r="Q3943" s="51">
        <f ca="1">VLOOKUP(CONCATENATE($F3943," ",$G3943),AllocFactorMatrix,(Q$4+1),FALSE)*$E3950</f>
        <v>3.4572931248628027</v>
      </c>
      <c r="R3943" s="51">
        <f ca="1">SUBTOTAL(9,N3943:Q3943)</f>
        <v>3048.8653858426756</v>
      </c>
      <c r="S3943" s="51">
        <f ca="1">VLOOKUP(CONCATENATE($F3943," ",$G3943),AllocFactorMatrix,(S$4+1),FALSE)*$E3950</f>
        <v>118.6494284738594</v>
      </c>
      <c r="T3943" s="51">
        <f ca="1">VLOOKUP(CONCATENATE($F3943," ",$G3943),AllocFactorMatrix,(T$4+1),FALSE)*$E3950</f>
        <v>1601.835798463258</v>
      </c>
      <c r="U3943" s="51">
        <f ca="1">VLOOKUP(CONCATENATE($F3943," ",$G3943),AllocFactorMatrix,(U$4+1),FALSE)*$E3950</f>
        <v>6126.3789044405657</v>
      </c>
      <c r="V3943" s="51">
        <f ca="1">VLOOKUP(CONCATENATE($F3943," ",$G3943),AllocFactorMatrix,(V$4+1),FALSE)*$E3950</f>
        <v>1109.8503588056881</v>
      </c>
      <c r="W3943" s="51">
        <f ca="1">SUBTOTAL(9,S3943:V3943)</f>
        <v>8956.7144901833708</v>
      </c>
      <c r="X3943" s="51">
        <f ca="1">VLOOKUP(CONCATENATE($F3943," ",$G3943),AllocFactorMatrix,(X$4+1),FALSE)*$E3950</f>
        <v>687.63556696383864</v>
      </c>
      <c r="Y3943" s="51">
        <f ca="1">VLOOKUP(CONCATENATE($F3943," ",$G3943),AllocFactorMatrix,(Y$4+1),FALSE)*$E3950</f>
        <v>13.733845984093607</v>
      </c>
      <c r="Z3943" s="51">
        <f t="shared" ref="Z3943:Z3958" ca="1" si="1917">SUBTOTAL(9,X3943:Y3943)</f>
        <v>701.36941294793223</v>
      </c>
      <c r="AA3943" s="51">
        <f ca="1">VLOOKUP(CONCATENATE($F3943," ",$G3943),AllocFactorMatrix,(AA$4+1),FALSE)*$E3950</f>
        <v>9.0710255875088794</v>
      </c>
      <c r="AB3943" s="51">
        <f ca="1">VLOOKUP(CONCATENATE($F3943," ",$G3943),AllocFactorMatrix,(AB$4+1),FALSE)*$E3950</f>
        <v>40.298660363292548</v>
      </c>
      <c r="AC3943" s="51">
        <f ca="1">VLOOKUP(CONCATENATE($F3943," ",$G3943),AllocFactorMatrix,(AC$4+1),FALSE)*$E3950</f>
        <v>8.2679656463727689</v>
      </c>
    </row>
    <row r="3944" spans="1:29" s="48" customFormat="1" hidden="1" outlineLevel="1">
      <c r="A3944" s="53"/>
      <c r="B3944" s="104"/>
      <c r="C3944" s="52"/>
      <c r="D3944" s="52"/>
      <c r="F3944" s="175" t="str">
        <f>F3950</f>
        <v>RB_GUP</v>
      </c>
      <c r="G3944" s="52" t="str">
        <f>$G$9</f>
        <v>BULKTRAN</v>
      </c>
      <c r="H3944" s="50">
        <f t="shared" ca="1" si="1901"/>
        <v>19056.204987150475</v>
      </c>
      <c r="I3944" s="51">
        <f ca="1">VLOOKUP(CONCATENATE($F3944," ",$G3944),AllocFactorMatrix,(I$4+1),FALSE)*$E3950</f>
        <v>9802.2446766790454</v>
      </c>
      <c r="J3944" s="51">
        <f ca="1">VLOOKUP(CONCATENATE($F3944," ",$G3944),AllocFactorMatrix,(J$4+1),FALSE)*$E3950</f>
        <v>2285.8849656340735</v>
      </c>
      <c r="K3944" s="51">
        <f ca="1">VLOOKUP(CONCATENATE($F3944," ",$G3944),AllocFactorMatrix,(K$4+1),FALSE)*$E3950</f>
        <v>31.78285251080144</v>
      </c>
      <c r="L3944" s="51">
        <f ca="1">VLOOKUP(CONCATENATE($F3944," ",$G3944),AllocFactorMatrix,(L$4+1),FALSE)*$E3950</f>
        <v>4.4265156974270399</v>
      </c>
      <c r="M3944" s="51">
        <f t="shared" ca="1" si="1916"/>
        <v>2322.0943338423021</v>
      </c>
      <c r="N3944" s="51">
        <f ca="1">VLOOKUP(CONCATENATE($F3944," ",$G3944),AllocFactorMatrix,(N$4+1),FALSE)*$E3950</f>
        <v>1360.5774692927671</v>
      </c>
      <c r="O3944" s="51">
        <f ca="1">VLOOKUP(CONCATENATE($F3944," ",$G3944),AllocFactorMatrix,(O$4+1),FALSE)*$E3950</f>
        <v>243.80403378586436</v>
      </c>
      <c r="P3944" s="51">
        <f ca="1">VLOOKUP(CONCATENATE($F3944," ",$G3944),AllocFactorMatrix,(P$4+1),FALSE)*$E3950</f>
        <v>49.440970076699479</v>
      </c>
      <c r="Q3944" s="51">
        <f ca="1">VLOOKUP(CONCATENATE($F3944," ",$G3944),AllocFactorMatrix,(Q$4+1),FALSE)*$E3950</f>
        <v>1.8774984803697796</v>
      </c>
      <c r="R3944" s="51">
        <f t="shared" ref="R3944:R3950" ca="1" si="1918">SUBTOTAL(9,N3944:Q3944)</f>
        <v>1655.6999716357004</v>
      </c>
      <c r="S3944" s="51">
        <f ca="1">VLOOKUP(CONCATENATE($F3944," ",$G3944),AllocFactorMatrix,(S$4+1),FALSE)*$E3950</f>
        <v>64.433102317656065</v>
      </c>
      <c r="T3944" s="51">
        <f ca="1">VLOOKUP(CONCATENATE($F3944," ",$G3944),AllocFactorMatrix,(T$4+1),FALSE)*$E3950</f>
        <v>869.88408815813807</v>
      </c>
      <c r="U3944" s="51">
        <f ca="1">VLOOKUP(CONCATENATE($F3944," ",$G3944),AllocFactorMatrix,(U$4+1),FALSE)*$E3950</f>
        <v>3326.9574397782908</v>
      </c>
      <c r="V3944" s="51">
        <f ca="1">VLOOKUP(CONCATENATE($F3944," ",$G3944),AllocFactorMatrix,(V$4+1),FALSE)*$E3950</f>
        <v>602.70919671534159</v>
      </c>
      <c r="W3944" s="51">
        <f t="shared" ref="W3944:W3950" ca="1" si="1919">SUBTOTAL(9,S3944:V3944)</f>
        <v>4863.9838269694274</v>
      </c>
      <c r="X3944" s="51">
        <f ca="1">VLOOKUP(CONCATENATE($F3944," ",$G3944),AllocFactorMatrix,(X$4+1),FALSE)*$E3950</f>
        <v>373.42356733898612</v>
      </c>
      <c r="Y3944" s="51">
        <f ca="1">VLOOKUP(CONCATENATE($F3944," ",$G3944),AllocFactorMatrix,(Y$4+1),FALSE)*$E3950</f>
        <v>7.4582264313476729</v>
      </c>
      <c r="Z3944" s="51">
        <f t="shared" ca="1" si="1917"/>
        <v>380.88179377033379</v>
      </c>
      <c r="AA3944" s="51">
        <f ca="1">VLOOKUP(CONCATENATE($F3944," ",$G3944),AllocFactorMatrix,(AA$4+1),FALSE)*$E3950</f>
        <v>4.9260609791711403</v>
      </c>
      <c r="AB3944" s="51">
        <f ca="1">VLOOKUP(CONCATENATE($F3944," ",$G3944),AllocFactorMatrix,(AB$4+1),FALSE)*$E3950</f>
        <v>21.88436758483477</v>
      </c>
      <c r="AC3944" s="51">
        <f ca="1">VLOOKUP(CONCATENATE($F3944," ",$G3944),AllocFactorMatrix,(AC$4+1),FALSE)*$E3950</f>
        <v>4.4899556896641286</v>
      </c>
    </row>
    <row r="3945" spans="1:29" s="48" customFormat="1" hidden="1" outlineLevel="1">
      <c r="A3945" s="53"/>
      <c r="B3945" s="104"/>
      <c r="C3945" s="52"/>
      <c r="D3945" s="52"/>
      <c r="F3945" s="175" t="str">
        <f>F3950</f>
        <v>RB_GUP</v>
      </c>
      <c r="G3945" s="52" t="str">
        <f>$G$10</f>
        <v>SUBTRAN</v>
      </c>
      <c r="H3945" s="50">
        <f t="shared" ca="1" si="1901"/>
        <v>5276.1614514287821</v>
      </c>
      <c r="I3945" s="51">
        <f ca="1">VLOOKUP(CONCATENATE($F3945," ",$G3945),AllocFactorMatrix,(I$4+1),FALSE)*$E3950</f>
        <v>2695.8724282439007</v>
      </c>
      <c r="J3945" s="51">
        <f ca="1">VLOOKUP(CONCATENATE($F3945," ",$G3945),AllocFactorMatrix,(J$4+1),FALSE)*$E3950</f>
        <v>631.95803893898449</v>
      </c>
      <c r="K3945" s="51">
        <f ca="1">VLOOKUP(CONCATENATE($F3945," ",$G3945),AllocFactorMatrix,(K$4+1),FALSE)*$E3950</f>
        <v>8.8282087515418013</v>
      </c>
      <c r="L3945" s="51">
        <f ca="1">VLOOKUP(CONCATENATE($F3945," ",$G3945),AllocFactorMatrix,(L$4+1),FALSE)*$E3950</f>
        <v>1.5978647659498744</v>
      </c>
      <c r="M3945" s="51">
        <f t="shared" ca="1" si="1916"/>
        <v>642.38411245647615</v>
      </c>
      <c r="N3945" s="51">
        <f ca="1">VLOOKUP(CONCATENATE($F3945," ",$G3945),AllocFactorMatrix,(N$4+1),FALSE)*$E3950</f>
        <v>365.22653121653622</v>
      </c>
      <c r="O3945" s="51">
        <f ca="1">VLOOKUP(CONCATENATE($F3945," ",$G3945),AllocFactorMatrix,(O$4+1),FALSE)*$E3950</f>
        <v>65.629372753117323</v>
      </c>
      <c r="P3945" s="51">
        <f ca="1">VLOOKUP(CONCATENATE($F3945," ",$G3945),AllocFactorMatrix,(P$4+1),FALSE)*$E3950</f>
        <v>17.227204345165031</v>
      </c>
      <c r="Q3945" s="51">
        <f ca="1">VLOOKUP(CONCATENATE($F3945," ",$G3945),AllocFactorMatrix,(Q$4+1),FALSE)*$E3950</f>
        <v>0</v>
      </c>
      <c r="R3945" s="51">
        <f t="shared" ca="1" si="1918"/>
        <v>448.08310831481856</v>
      </c>
      <c r="S3945" s="51">
        <f ca="1">VLOOKUP(CONCATENATE($F3945," ",$G3945),AllocFactorMatrix,(S$4+1),FALSE)*$E3950</f>
        <v>16.462306149777959</v>
      </c>
      <c r="T3945" s="51">
        <f ca="1">VLOOKUP(CONCATENATE($F3945," ",$G3945),AllocFactorMatrix,(T$4+1),FALSE)*$E3950</f>
        <v>230.98211844351692</v>
      </c>
      <c r="U3945" s="51">
        <f ca="1">VLOOKUP(CONCATENATE($F3945," ",$G3945),AllocFactorMatrix,(U$4+1),FALSE)*$E3950</f>
        <v>1138.9200205520142</v>
      </c>
      <c r="V3945" s="51">
        <f ca="1">VLOOKUP(CONCATENATE($F3945," ",$G3945),AllocFactorMatrix,(V$4+1),FALSE)*$E3950</f>
        <v>0</v>
      </c>
      <c r="W3945" s="51">
        <f t="shared" ca="1" si="1919"/>
        <v>1386.364445145309</v>
      </c>
      <c r="X3945" s="51">
        <f ca="1">VLOOKUP(CONCATENATE($F3945," ",$G3945),AllocFactorMatrix,(X$4+1),FALSE)*$E3950</f>
        <v>100.1159604201633</v>
      </c>
      <c r="Y3945" s="51">
        <f ca="1">VLOOKUP(CONCATENATE($F3945," ",$G3945),AllocFactorMatrix,(Y$4+1),FALSE)*$E3950</f>
        <v>2.0101800188978327</v>
      </c>
      <c r="Z3945" s="51">
        <f t="shared" ca="1" si="1917"/>
        <v>102.12614043906113</v>
      </c>
      <c r="AA3945" s="51">
        <f ca="1">VLOOKUP(CONCATENATE($F3945," ",$G3945),AllocFactorMatrix,(AA$4+1),FALSE)*$E3950</f>
        <v>1.3312168292185329</v>
      </c>
      <c r="AB3945" s="51">
        <f ca="1">VLOOKUP(CONCATENATE($F3945," ",$G3945),AllocFactorMatrix,(AB$4+1),FALSE)*$E3950</f>
        <v>0</v>
      </c>
      <c r="AC3945" s="51">
        <f ca="1">VLOOKUP(CONCATENATE($F3945," ",$G3945),AllocFactorMatrix,(AC$4+1),FALSE)*$E3950</f>
        <v>0</v>
      </c>
    </row>
    <row r="3946" spans="1:29" s="48" customFormat="1" hidden="1" outlineLevel="1">
      <c r="A3946" s="53"/>
      <c r="B3946" s="104"/>
      <c r="C3946" s="52"/>
      <c r="D3946" s="52"/>
      <c r="F3946" s="175" t="str">
        <f>F3950</f>
        <v>RB_GUP</v>
      </c>
      <c r="G3946" s="52" t="str">
        <f>$G$11</f>
        <v>DISTPRI</v>
      </c>
      <c r="H3946" s="50">
        <f t="shared" ca="1" si="1901"/>
        <v>21109.089200734041</v>
      </c>
      <c r="I3946" s="51">
        <f ca="1">VLOOKUP(CONCATENATE($F3946," ",$G3946),AllocFactorMatrix,(I$4+1),FALSE)*$E3950</f>
        <v>13822.380807845719</v>
      </c>
      <c r="J3946" s="51">
        <f ca="1">VLOOKUP(CONCATENATE($F3946," ",$G3946),AllocFactorMatrix,(J$4+1),FALSE)*$E3950</f>
        <v>3234.9706051258272</v>
      </c>
      <c r="K3946" s="51">
        <f ca="1">VLOOKUP(CONCATENATE($F3946," ",$G3946),AllocFactorMatrix,(K$4+1),FALSE)*$E3950</f>
        <v>45.185263492278082</v>
      </c>
      <c r="L3946" s="51">
        <f ca="1">VLOOKUP(CONCATENATE($F3946," ",$G3946),AllocFactorMatrix,(L$4+1),FALSE)*$E3950</f>
        <v>0</v>
      </c>
      <c r="M3946" s="51">
        <f t="shared" ca="1" si="1916"/>
        <v>3280.1558686181052</v>
      </c>
      <c r="N3946" s="51">
        <f ca="1">VLOOKUP(CONCATENATE($F3946," ",$G3946),AllocFactorMatrix,(N$4+1),FALSE)*$E3950</f>
        <v>1877.9638962824711</v>
      </c>
      <c r="O3946" s="51">
        <f ca="1">VLOOKUP(CONCATENATE($F3946," ",$G3946),AllocFactorMatrix,(O$4+1),FALSE)*$E3950</f>
        <v>337.43103392944658</v>
      </c>
      <c r="P3946" s="51">
        <f ca="1">VLOOKUP(CONCATENATE($F3946," ",$G3946),AllocFactorMatrix,(P$4+1),FALSE)*$E3950</f>
        <v>0</v>
      </c>
      <c r="Q3946" s="51">
        <f ca="1">VLOOKUP(CONCATENATE($F3946," ",$G3946),AllocFactorMatrix,(Q$4+1),FALSE)*$E3950</f>
        <v>0</v>
      </c>
      <c r="R3946" s="51">
        <f t="shared" ca="1" si="1918"/>
        <v>2215.3949302119177</v>
      </c>
      <c r="S3946" s="51">
        <f ca="1">VLOOKUP(CONCATENATE($F3946," ",$G3946),AllocFactorMatrix,(S$4+1),FALSE)*$E3950</f>
        <v>84.915437363016849</v>
      </c>
      <c r="T3946" s="51">
        <f ca="1">VLOOKUP(CONCATENATE($F3946," ",$G3946),AllocFactorMatrix,(T$4+1),FALSE)*$E3950</f>
        <v>1174.1990186132791</v>
      </c>
      <c r="U3946" s="51">
        <f ca="1">VLOOKUP(CONCATENATE($F3946," ",$G3946),AllocFactorMatrix,(U$4+1),FALSE)*$E3950</f>
        <v>0</v>
      </c>
      <c r="V3946" s="51">
        <f ca="1">VLOOKUP(CONCATENATE($F3946," ",$G3946),AllocFactorMatrix,(V$4+1),FALSE)*$E3950</f>
        <v>0</v>
      </c>
      <c r="W3946" s="51">
        <f t="shared" ca="1" si="1919"/>
        <v>1259.1144559762961</v>
      </c>
      <c r="X3946" s="51">
        <f ca="1">VLOOKUP(CONCATENATE($F3946," ",$G3946),AllocFactorMatrix,(X$4+1),FALSE)*$E3950</f>
        <v>514.92218272993262</v>
      </c>
      <c r="Y3946" s="51">
        <f ca="1">VLOOKUP(CONCATENATE($F3946," ",$G3946),AllocFactorMatrix,(Y$4+1),FALSE)*$E3950</f>
        <v>10.335300244640656</v>
      </c>
      <c r="Z3946" s="51">
        <f t="shared" ca="1" si="1917"/>
        <v>525.25748297457324</v>
      </c>
      <c r="AA3946" s="51">
        <f ca="1">VLOOKUP(CONCATENATE($F3946," ",$G3946),AllocFactorMatrix,(AA$4+1),FALSE)*$E3950</f>
        <v>6.7856551074259732</v>
      </c>
      <c r="AB3946" s="51">
        <f ca="1">VLOOKUP(CONCATENATE($F3946," ",$G3946),AllocFactorMatrix,(AB$4+1),FALSE)*$E3950</f>
        <v>0</v>
      </c>
      <c r="AC3946" s="51">
        <f ca="1">VLOOKUP(CONCATENATE($F3946," ",$G3946),AllocFactorMatrix,(AC$4+1),FALSE)*$E3950</f>
        <v>0</v>
      </c>
    </row>
    <row r="3947" spans="1:29" s="48" customFormat="1" hidden="1" outlineLevel="1">
      <c r="A3947" s="53"/>
      <c r="B3947" s="104"/>
      <c r="C3947" s="52"/>
      <c r="D3947" s="52"/>
      <c r="F3947" s="175" t="str">
        <f>F3950</f>
        <v>RB_GUP</v>
      </c>
      <c r="G3947" s="52" t="str">
        <f>$G$12</f>
        <v>DISTSEC</v>
      </c>
      <c r="H3947" s="50">
        <f t="shared" ca="1" si="1901"/>
        <v>10119.413013760754</v>
      </c>
      <c r="I3947" s="51">
        <f ca="1">VLOOKUP(CONCATENATE($F3947," ",$G3947),AllocFactorMatrix,(I$4+1),FALSE)*$E3950</f>
        <v>7509.6678450256559</v>
      </c>
      <c r="J3947" s="51">
        <f ca="1">VLOOKUP(CONCATENATE($F3947," ",$G3947),AllocFactorMatrix,(J$4+1),FALSE)*$E3950</f>
        <v>1514.2845480637691</v>
      </c>
      <c r="K3947" s="51">
        <f ca="1">VLOOKUP(CONCATENATE($F3947," ",$G3947),AllocFactorMatrix,(K$4+1),FALSE)*$E3950</f>
        <v>0</v>
      </c>
      <c r="L3947" s="51">
        <f ca="1">VLOOKUP(CONCATENATE($F3947," ",$G3947),AllocFactorMatrix,(L$4+1),FALSE)*$E3950</f>
        <v>0</v>
      </c>
      <c r="M3947" s="51">
        <f t="shared" ca="1" si="1916"/>
        <v>1514.2845480637691</v>
      </c>
      <c r="N3947" s="51">
        <f ca="1">VLOOKUP(CONCATENATE($F3947," ",$G3947),AllocFactorMatrix,(N$4+1),FALSE)*$E3950</f>
        <v>756.89314417427101</v>
      </c>
      <c r="O3947" s="51">
        <f ca="1">VLOOKUP(CONCATENATE($F3947," ",$G3947),AllocFactorMatrix,(O$4+1),FALSE)*$E3950</f>
        <v>0</v>
      </c>
      <c r="P3947" s="51">
        <f ca="1">VLOOKUP(CONCATENATE($F3947," ",$G3947),AllocFactorMatrix,(P$4+1),FALSE)*$E3950</f>
        <v>0</v>
      </c>
      <c r="Q3947" s="51">
        <f ca="1">VLOOKUP(CONCATENATE($F3947," ",$G3947),AllocFactorMatrix,(Q$4+1),FALSE)*$E3950</f>
        <v>0</v>
      </c>
      <c r="R3947" s="51">
        <f t="shared" ca="1" si="1918"/>
        <v>756.89314417427101</v>
      </c>
      <c r="S3947" s="51">
        <f ca="1">VLOOKUP(CONCATENATE($F3947," ",$G3947),AllocFactorMatrix,(S$4+1),FALSE)*$E3950</f>
        <v>28.290893536664761</v>
      </c>
      <c r="T3947" s="51">
        <f ca="1">VLOOKUP(CONCATENATE($F3947," ",$G3947),AllocFactorMatrix,(T$4+1),FALSE)*$E3950</f>
        <v>0</v>
      </c>
      <c r="U3947" s="51">
        <f ca="1">VLOOKUP(CONCATENATE($F3947," ",$G3947),AllocFactorMatrix,(U$4+1),FALSE)*$E3950</f>
        <v>0</v>
      </c>
      <c r="V3947" s="51">
        <f ca="1">VLOOKUP(CONCATENATE($F3947," ",$G3947),AllocFactorMatrix,(V$4+1),FALSE)*$E3950</f>
        <v>0</v>
      </c>
      <c r="W3947" s="51">
        <f t="shared" ca="1" si="1919"/>
        <v>28.290893536664761</v>
      </c>
      <c r="X3947" s="51">
        <f ca="1">VLOOKUP(CONCATENATE($F3947," ",$G3947),AllocFactorMatrix,(X$4+1),FALSE)*$E3950</f>
        <v>213.80470927385164</v>
      </c>
      <c r="Y3947" s="51">
        <f ca="1">VLOOKUP(CONCATENATE($F3947," ",$G3947),AllocFactorMatrix,(Y$4+1),FALSE)*$E3950</f>
        <v>0</v>
      </c>
      <c r="Z3947" s="51">
        <f t="shared" ca="1" si="1917"/>
        <v>213.80470927385164</v>
      </c>
      <c r="AA3947" s="51">
        <f ca="1">VLOOKUP(CONCATENATE($F3947," ",$G3947),AllocFactorMatrix,(AA$4+1),FALSE)*$E3950</f>
        <v>2.527935319904</v>
      </c>
      <c r="AB3947" s="51">
        <f ca="1">VLOOKUP(CONCATENATE($F3947," ",$G3947),AllocFactorMatrix,(AB$4+1),FALSE)*$E3950</f>
        <v>77.809116411769779</v>
      </c>
      <c r="AC3947" s="51">
        <f ca="1">VLOOKUP(CONCATENATE($F3947," ",$G3947),AllocFactorMatrix,(AC$4+1),FALSE)*$E3950</f>
        <v>16.134821954865529</v>
      </c>
    </row>
    <row r="3948" spans="1:29" s="48" customFormat="1" hidden="1" outlineLevel="1">
      <c r="A3948" s="53"/>
      <c r="B3948" s="104"/>
      <c r="C3948" s="52"/>
      <c r="D3948" s="52"/>
      <c r="F3948" s="175" t="str">
        <f>F3950</f>
        <v>RB_GUP</v>
      </c>
      <c r="G3948" s="52" t="str">
        <f>$G$13</f>
        <v>ENERGY</v>
      </c>
      <c r="H3948" s="50">
        <f t="shared" ca="1" si="1901"/>
        <v>655.13705216320477</v>
      </c>
      <c r="I3948" s="51">
        <f ca="1">VLOOKUP(CONCATENATE($F3948," ",$G3948),AllocFactorMatrix,(I$4+1),FALSE)*$E3950</f>
        <v>256.34609365554093</v>
      </c>
      <c r="J3948" s="51">
        <f ca="1">VLOOKUP(CONCATENATE($F3948," ",$G3948),AllocFactorMatrix,(J$4+1),FALSE)*$E3950</f>
        <v>73.955104255905482</v>
      </c>
      <c r="K3948" s="51">
        <f ca="1">VLOOKUP(CONCATENATE($F3948," ",$G3948),AllocFactorMatrix,(K$4+1),FALSE)*$E3950</f>
        <v>1.0307762997907863</v>
      </c>
      <c r="L3948" s="51">
        <f ca="1">VLOOKUP(CONCATENATE($F3948," ",$G3948),AllocFactorMatrix,(L$4+1),FALSE)*$E3950</f>
        <v>0.14410165311614198</v>
      </c>
      <c r="M3948" s="51">
        <f t="shared" ca="1" si="1916"/>
        <v>75.129982208812407</v>
      </c>
      <c r="N3948" s="51">
        <f ca="1">VLOOKUP(CONCATENATE($F3948," ",$G3948),AllocFactorMatrix,(N$4+1),FALSE)*$E3950</f>
        <v>47.983869982967803</v>
      </c>
      <c r="O3948" s="51">
        <f ca="1">VLOOKUP(CONCATENATE($F3948," ",$G3948),AllocFactorMatrix,(O$4+1),FALSE)*$E3950</f>
        <v>8.557393724819601</v>
      </c>
      <c r="P3948" s="51">
        <f ca="1">VLOOKUP(CONCATENATE($F3948," ",$G3948),AllocFactorMatrix,(P$4+1),FALSE)*$E3950</f>
        <v>1.7425987473179942</v>
      </c>
      <c r="Q3948" s="51">
        <f ca="1">VLOOKUP(CONCATENATE($F3948," ",$G3948),AllocFactorMatrix,(Q$4+1),FALSE)*$E3950</f>
        <v>6.5818544434093781E-2</v>
      </c>
      <c r="R3948" s="51">
        <f t="shared" ca="1" si="1918"/>
        <v>58.349680999539494</v>
      </c>
      <c r="S3948" s="51">
        <f ca="1">VLOOKUP(CONCATENATE($F3948," ",$G3948),AllocFactorMatrix,(S$4+1),FALSE)*$E3950</f>
        <v>2.5129161432744951</v>
      </c>
      <c r="T3948" s="51">
        <f ca="1">VLOOKUP(CONCATENATE($F3948," ",$G3948),AllocFactorMatrix,(T$4+1),FALSE)*$E3950</f>
        <v>39.729682017821183</v>
      </c>
      <c r="U3948" s="51">
        <f ca="1">VLOOKUP(CONCATENATE($F3948," ",$G3948),AllocFactorMatrix,(U$4+1),FALSE)*$E3950</f>
        <v>170.87089614088353</v>
      </c>
      <c r="V3948" s="51">
        <f ca="1">VLOOKUP(CONCATENATE($F3948," ",$G3948),AllocFactorMatrix,(V$4+1),FALSE)*$E3950</f>
        <v>32.142600266360425</v>
      </c>
      <c r="W3948" s="51">
        <f t="shared" ca="1" si="1919"/>
        <v>245.25609456833965</v>
      </c>
      <c r="X3948" s="51">
        <f ca="1">VLOOKUP(CONCATENATE($F3948," ",$G3948),AllocFactorMatrix,(X$4+1),FALSE)*$E3950</f>
        <v>13.180693417993954</v>
      </c>
      <c r="Y3948" s="51">
        <f ca="1">VLOOKUP(CONCATENATE($F3948," ",$G3948),AllocFactorMatrix,(Y$4+1),FALSE)*$E3950</f>
        <v>0.2644679841891644</v>
      </c>
      <c r="Z3948" s="51">
        <f t="shared" ca="1" si="1917"/>
        <v>13.445161402183118</v>
      </c>
      <c r="AA3948" s="51">
        <f ca="1">VLOOKUP(CONCATENATE($F3948," ",$G3948),AllocFactorMatrix,(AA$4+1),FALSE)*$E3950</f>
        <v>0.23590657597839268</v>
      </c>
      <c r="AB3948" s="51">
        <f ca="1">VLOOKUP(CONCATENATE($F3948," ",$G3948),AllocFactorMatrix,(AB$4+1),FALSE)*$E3950</f>
        <v>5.2842265084351521</v>
      </c>
      <c r="AC3948" s="51">
        <f ca="1">VLOOKUP(CONCATENATE($F3948," ",$G3948),AllocFactorMatrix,(AC$4+1),FALSE)*$E3950</f>
        <v>1.0899062443754526</v>
      </c>
    </row>
    <row r="3949" spans="1:29" s="48" customFormat="1" hidden="1" outlineLevel="1">
      <c r="A3949" s="53"/>
      <c r="B3949" s="104"/>
      <c r="C3949" s="52"/>
      <c r="D3949" s="52"/>
      <c r="F3949" s="175" t="str">
        <f>F3950</f>
        <v>RB_GUP</v>
      </c>
      <c r="G3949" s="52" t="str">
        <f>$G$14</f>
        <v>CUSTOMER</v>
      </c>
      <c r="H3949" s="50">
        <f t="shared" ca="1" si="1901"/>
        <v>4769.2141013877126</v>
      </c>
      <c r="I3949" s="51">
        <f ca="1">VLOOKUP(CONCATENATE($F3949," ",$G3949),AllocFactorMatrix,(I$4+1),FALSE)*$E3950</f>
        <v>2362.221169158845</v>
      </c>
      <c r="J3949" s="51">
        <f ca="1">VLOOKUP(CONCATENATE($F3949," ",$G3949),AllocFactorMatrix,(J$4+1),FALSE)*$E3950</f>
        <v>752.87399653641171</v>
      </c>
      <c r="K3949" s="51">
        <f ca="1">VLOOKUP(CONCATENATE($F3949," ",$G3949),AllocFactorMatrix,(K$4+1),FALSE)*$E3950</f>
        <v>48.056872981369182</v>
      </c>
      <c r="L3949" s="51">
        <f ca="1">VLOOKUP(CONCATENATE($F3949," ",$G3949),AllocFactorMatrix,(L$4+1),FALSE)*$E3950</f>
        <v>8.0825265608634442</v>
      </c>
      <c r="M3949" s="51">
        <f t="shared" ca="1" si="1916"/>
        <v>809.0133960786444</v>
      </c>
      <c r="N3949" s="51">
        <f ca="1">VLOOKUP(CONCATENATE($F3949," ",$G3949),AllocFactorMatrix,(N$4+1),FALSE)*$E3950</f>
        <v>58.696968848344198</v>
      </c>
      <c r="O3949" s="51">
        <f ca="1">VLOOKUP(CONCATENATE($F3949," ",$G3949),AllocFactorMatrix,(O$4+1),FALSE)*$E3950</f>
        <v>16.966675809876033</v>
      </c>
      <c r="P3949" s="51">
        <f ca="1">VLOOKUP(CONCATENATE($F3949," ",$G3949),AllocFactorMatrix,(P$4+1),FALSE)*$E3950</f>
        <v>19.874555976186983</v>
      </c>
      <c r="Q3949" s="51">
        <f ca="1">VLOOKUP(CONCATENATE($F3949," ",$G3949),AllocFactorMatrix,(Q$4+1),FALSE)*$E3950</f>
        <v>2.4832772119347539</v>
      </c>
      <c r="R3949" s="51">
        <f t="shared" ca="1" si="1918"/>
        <v>98.021477846341966</v>
      </c>
      <c r="S3949" s="51">
        <f ca="1">VLOOKUP(CONCATENATE($F3949," ",$G3949),AllocFactorMatrix,(S$4+1),FALSE)*$E3950</f>
        <v>0.3886486731646116</v>
      </c>
      <c r="T3949" s="51">
        <f ca="1">VLOOKUP(CONCATENATE($F3949," ",$G3949),AllocFactorMatrix,(T$4+1),FALSE)*$E3950</f>
        <v>12.042467550639879</v>
      </c>
      <c r="U3949" s="51">
        <f ca="1">VLOOKUP(CONCATENATE($F3949," ",$G3949),AllocFactorMatrix,(U$4+1),FALSE)*$E3950</f>
        <v>33.407357089769079</v>
      </c>
      <c r="V3949" s="51">
        <f ca="1">VLOOKUP(CONCATENATE($F3949," ",$G3949),AllocFactorMatrix,(V$4+1),FALSE)*$E3950</f>
        <v>9.9334553452737531</v>
      </c>
      <c r="W3949" s="51">
        <f t="shared" ca="1" si="1919"/>
        <v>55.77192865884733</v>
      </c>
      <c r="X3949" s="51">
        <f ca="1">VLOOKUP(CONCATENATE($F3949," ",$G3949),AllocFactorMatrix,(X$4+1),FALSE)*$E3950</f>
        <v>11.861672366287834</v>
      </c>
      <c r="Y3949" s="51">
        <f ca="1">VLOOKUP(CONCATENATE($F3949," ",$G3949),AllocFactorMatrix,(Y$4+1),FALSE)*$E3950</f>
        <v>0.22210861230090312</v>
      </c>
      <c r="Z3949" s="51">
        <f t="shared" ca="1" si="1917"/>
        <v>12.083780978588738</v>
      </c>
      <c r="AA3949" s="51">
        <f ca="1">VLOOKUP(CONCATENATE($F3949," ",$G3949),AllocFactorMatrix,(AA$4+1),FALSE)*$E3950</f>
        <v>1.1474803096809116</v>
      </c>
      <c r="AB3949" s="51">
        <f ca="1">VLOOKUP(CONCATENATE($F3949," ",$G3949),AllocFactorMatrix,(AB$4+1),FALSE)*$E3950</f>
        <v>1261.0143882070622</v>
      </c>
      <c r="AC3949" s="51">
        <f ca="1">VLOOKUP(CONCATENATE($F3949," ",$G3949),AllocFactorMatrix,(AC$4+1),FALSE)*$E3950</f>
        <v>169.94048014970372</v>
      </c>
    </row>
    <row r="3950" spans="1:29" s="48" customFormat="1" collapsed="1">
      <c r="A3950" s="53"/>
      <c r="B3950" s="104"/>
      <c r="C3950" s="52"/>
      <c r="D3950" s="102" t="s">
        <v>452</v>
      </c>
      <c r="E3950" s="58">
        <v>96076</v>
      </c>
      <c r="F3950" s="93" t="s">
        <v>73</v>
      </c>
      <c r="G3950" s="52" t="str">
        <f>$G$15</f>
        <v>TOTAL</v>
      </c>
      <c r="H3950" s="50">
        <f t="shared" ca="1" si="1901"/>
        <v>96076</v>
      </c>
      <c r="I3950" s="51">
        <f ca="1">VLOOKUP(CONCATENATE($F3950," ",$G3950),AllocFactorMatrix,(I$4+1),FALSE)*$E3950</f>
        <v>54498.938378021776</v>
      </c>
      <c r="J3950" s="51">
        <f ca="1">VLOOKUP(CONCATENATE($F3950," ",$G3950),AllocFactorMatrix,(J$4+1),FALSE)*$E3950</f>
        <v>12703.237923007498</v>
      </c>
      <c r="K3950" s="51">
        <f ca="1">VLOOKUP(CONCATENATE($F3950," ",$G3950),AllocFactorMatrix,(K$4+1),FALSE)*$E3950</f>
        <v>193.41006000762221</v>
      </c>
      <c r="L3950" s="51">
        <f ca="1">VLOOKUP(CONCATENATE($F3950," ",$G3950),AllocFactorMatrix,(L$4+1),FALSE)*$E3950</f>
        <v>22.402153643821485</v>
      </c>
      <c r="M3950" s="51">
        <f t="shared" ca="1" si="1916"/>
        <v>12919.050136658941</v>
      </c>
      <c r="N3950" s="51">
        <f ca="1">VLOOKUP(CONCATENATE($F3950," ",$G3950),AllocFactorMatrix,(N$4+1),FALSE)*$E3950</f>
        <v>6972.7580916403967</v>
      </c>
      <c r="O3950" s="51">
        <f ca="1">VLOOKUP(CONCATENATE($F3950," ",$G3950),AllocFactorMatrix,(O$4+1),FALSE)*$E3950</f>
        <v>1121.3380130970893</v>
      </c>
      <c r="P3950" s="51">
        <f ca="1">VLOOKUP(CONCATENATE($F3950," ",$G3950),AllocFactorMatrix,(P$4+1),FALSE)*$E3950</f>
        <v>179.32770692617871</v>
      </c>
      <c r="Q3950" s="51">
        <f ca="1">VLOOKUP(CONCATENATE($F3950," ",$G3950),AllocFactorMatrix,(Q$4+1),FALSE)*$E3950</f>
        <v>7.8838873616014302</v>
      </c>
      <c r="R3950" s="51">
        <f t="shared" ca="1" si="1918"/>
        <v>8281.3076990252666</v>
      </c>
      <c r="S3950" s="51">
        <f ca="1">VLOOKUP(CONCATENATE($F3950," ",$G3950),AllocFactorMatrix,(S$4+1),FALSE)*$E3950</f>
        <v>315.65273265741416</v>
      </c>
      <c r="T3950" s="51">
        <f ca="1">VLOOKUP(CONCATENATE($F3950," ",$G3950),AllocFactorMatrix,(T$4+1),FALSE)*$E3950</f>
        <v>3928.6731732466533</v>
      </c>
      <c r="U3950" s="51">
        <f ca="1">VLOOKUP(CONCATENATE($F3950," ",$G3950),AllocFactorMatrix,(U$4+1),FALSE)*$E3950</f>
        <v>10796.534618001524</v>
      </c>
      <c r="V3950" s="51">
        <f ca="1">VLOOKUP(CONCATENATE($F3950," ",$G3950),AllocFactorMatrix,(V$4+1),FALSE)*$E3950</f>
        <v>1754.6356111326641</v>
      </c>
      <c r="W3950" s="51">
        <f t="shared" ca="1" si="1919"/>
        <v>16795.496135038255</v>
      </c>
      <c r="X3950" s="51">
        <f ca="1">VLOOKUP(CONCATENATE($F3950," ",$G3950),AllocFactorMatrix,(X$4+1),FALSE)*$E3950</f>
        <v>1914.9443525110537</v>
      </c>
      <c r="Y3950" s="51">
        <f ca="1">VLOOKUP(CONCATENATE($F3950," ",$G3950),AllocFactorMatrix,(Y$4+1),FALSE)*$E3950</f>
        <v>34.024129275469832</v>
      </c>
      <c r="Z3950" s="51">
        <f t="shared" ca="1" si="1917"/>
        <v>1948.9684817865236</v>
      </c>
      <c r="AA3950" s="51">
        <f ca="1">VLOOKUP(CONCATENATE($F3950," ",$G3950),AllocFactorMatrix,(AA$4+1),FALSE)*$E3950</f>
        <v>26.025280708887827</v>
      </c>
      <c r="AB3950" s="51">
        <f ca="1">VLOOKUP(CONCATENATE($F3950," ",$G3950),AllocFactorMatrix,(AB$4+1),FALSE)*$E3950</f>
        <v>1406.2907590753944</v>
      </c>
      <c r="AC3950" s="51">
        <f ca="1">VLOOKUP(CONCATENATE($F3950," ",$G3950),AllocFactorMatrix,(AC$4+1),FALSE)*$E3950</f>
        <v>199.9231296849816</v>
      </c>
    </row>
    <row r="3951" spans="1:29" s="48" customFormat="1" hidden="1" outlineLevel="1">
      <c r="A3951" s="53"/>
      <c r="B3951" s="104"/>
      <c r="C3951" s="52"/>
      <c r="D3951" s="52"/>
      <c r="F3951" s="175" t="str">
        <f>F3958</f>
        <v>PROD_DEMAND</v>
      </c>
      <c r="G3951" s="52" t="str">
        <f>$G$8</f>
        <v>PRODUCTION</v>
      </c>
      <c r="H3951" s="50">
        <f t="shared" ref="H3951:H4014" si="1920">SUBTOTAL(9,I3951:AC3951)</f>
        <v>39512.000000000007</v>
      </c>
      <c r="I3951" s="51">
        <f>VLOOKUP(CONCATENATE($F3951," ",$G3951),AllocFactorMatrix,(I$4+1),FALSE)*$E3958</f>
        <v>20324.41884027284</v>
      </c>
      <c r="J3951" s="51">
        <f>VLOOKUP(CONCATENATE($F3951," ",$G3951),AllocFactorMatrix,(J$4+1),FALSE)*$E3958</f>
        <v>4739.6575983012272</v>
      </c>
      <c r="K3951" s="51">
        <f>VLOOKUP(CONCATENATE($F3951," ",$G3951),AllocFactorMatrix,(K$4+1),FALSE)*$E3958</f>
        <v>65.900008383283563</v>
      </c>
      <c r="L3951" s="51">
        <f>VLOOKUP(CONCATENATE($F3951," ",$G3951),AllocFactorMatrix,(L$4+1),FALSE)*$E3958</f>
        <v>9.1781384779745956</v>
      </c>
      <c r="M3951" s="51">
        <f t="shared" si="1916"/>
        <v>4814.7357451624848</v>
      </c>
      <c r="N3951" s="51">
        <f>VLOOKUP(CONCATENATE($F3951," ",$G3951),AllocFactorMatrix,(N$4+1),FALSE)*$E3958</f>
        <v>2821.0830542044114</v>
      </c>
      <c r="O3951" s="51">
        <f>VLOOKUP(CONCATENATE($F3951," ",$G3951),AllocFactorMatrix,(O$4+1),FALSE)*$E3958</f>
        <v>505.51434503578702</v>
      </c>
      <c r="P3951" s="51">
        <f>VLOOKUP(CONCATENATE($F3951," ",$G3951),AllocFactorMatrix,(P$4+1),FALSE)*$E3958</f>
        <v>102.51315049286016</v>
      </c>
      <c r="Q3951" s="51">
        <f>VLOOKUP(CONCATENATE($F3951," ",$G3951),AllocFactorMatrix,(Q$4+1),FALSE)*$E3958</f>
        <v>3.8928905312675055</v>
      </c>
      <c r="R3951" s="51">
        <f>SUBTOTAL(9,N3951:Q3951)</f>
        <v>3433.0034402643255</v>
      </c>
      <c r="S3951" s="51">
        <f>VLOOKUP(CONCATENATE($F3951," ",$G3951),AllocFactorMatrix,(S$4+1),FALSE)*$E3958</f>
        <v>133.5985176740019</v>
      </c>
      <c r="T3951" s="51">
        <f>VLOOKUP(CONCATENATE($F3951," ",$G3951),AllocFactorMatrix,(T$4+1),FALSE)*$E3958</f>
        <v>1803.6571350109048</v>
      </c>
      <c r="U3951" s="51">
        <f>VLOOKUP(CONCATENATE($F3951," ",$G3951),AllocFactorMatrix,(U$4+1),FALSE)*$E3958</f>
        <v>6898.2644996293448</v>
      </c>
      <c r="V3951" s="51">
        <f>VLOOKUP(CONCATENATE($F3951," ",$G3951),AllocFactorMatrix,(V$4+1),FALSE)*$E3958</f>
        <v>1249.6845933738866</v>
      </c>
      <c r="W3951" s="51">
        <f>SUBTOTAL(9,S3951:V3951)</f>
        <v>10085.204745688137</v>
      </c>
      <c r="X3951" s="51">
        <f>VLOOKUP(CONCATENATE($F3951," ",$G3951),AllocFactorMatrix,(X$4+1),FALSE)*$E3958</f>
        <v>774.27336674049536</v>
      </c>
      <c r="Y3951" s="51">
        <f>VLOOKUP(CONCATENATE($F3951," ",$G3951),AllocFactorMatrix,(Y$4+1),FALSE)*$E3958</f>
        <v>15.464225062341484</v>
      </c>
      <c r="Z3951" s="51">
        <f t="shared" si="1917"/>
        <v>789.73759180283685</v>
      </c>
      <c r="AA3951" s="51">
        <f>VLOOKUP(CONCATENATE($F3951," ",$G3951),AllocFactorMatrix,(AA$4+1),FALSE)*$E3958</f>
        <v>10.213918329502334</v>
      </c>
      <c r="AB3951" s="51">
        <f>VLOOKUP(CONCATENATE($F3951," ",$G3951),AllocFactorMatrix,(AB$4+1),FALSE)*$E3958</f>
        <v>45.376040643719548</v>
      </c>
      <c r="AC3951" s="51">
        <f>VLOOKUP(CONCATENATE($F3951," ",$G3951),AllocFactorMatrix,(AC$4+1),FALSE)*$E3958</f>
        <v>9.3096778361501649</v>
      </c>
    </row>
    <row r="3952" spans="1:29" s="48" customFormat="1" hidden="1" outlineLevel="1">
      <c r="A3952" s="53"/>
      <c r="B3952" s="104"/>
      <c r="C3952" s="52"/>
      <c r="D3952" s="52"/>
      <c r="F3952" s="175" t="str">
        <f>F3958</f>
        <v>PROD_DEMAND</v>
      </c>
      <c r="G3952" s="52" t="str">
        <f>$G$9</f>
        <v>BULKTRAN</v>
      </c>
      <c r="H3952" s="50">
        <f t="shared" si="1920"/>
        <v>0</v>
      </c>
      <c r="I3952" s="51">
        <f>VLOOKUP(CONCATENATE($F3952," ",$G3952),AllocFactorMatrix,(I$4+1),FALSE)*$E3958</f>
        <v>0</v>
      </c>
      <c r="J3952" s="51">
        <f>VLOOKUP(CONCATENATE($F3952," ",$G3952),AllocFactorMatrix,(J$4+1),FALSE)*$E3958</f>
        <v>0</v>
      </c>
      <c r="K3952" s="51">
        <f>VLOOKUP(CONCATENATE($F3952," ",$G3952),AllocFactorMatrix,(K$4+1),FALSE)*$E3958</f>
        <v>0</v>
      </c>
      <c r="L3952" s="51">
        <f>VLOOKUP(CONCATENATE($F3952," ",$G3952),AllocFactorMatrix,(L$4+1),FALSE)*$E3958</f>
        <v>0</v>
      </c>
      <c r="M3952" s="51">
        <f t="shared" si="1916"/>
        <v>0</v>
      </c>
      <c r="N3952" s="51">
        <f>VLOOKUP(CONCATENATE($F3952," ",$G3952),AllocFactorMatrix,(N$4+1),FALSE)*$E3958</f>
        <v>0</v>
      </c>
      <c r="O3952" s="51">
        <f>VLOOKUP(CONCATENATE($F3952," ",$G3952),AllocFactorMatrix,(O$4+1),FALSE)*$E3958</f>
        <v>0</v>
      </c>
      <c r="P3952" s="51">
        <f>VLOOKUP(CONCATENATE($F3952," ",$G3952),AllocFactorMatrix,(P$4+1),FALSE)*$E3958</f>
        <v>0</v>
      </c>
      <c r="Q3952" s="51">
        <f>VLOOKUP(CONCATENATE($F3952," ",$G3952),AllocFactorMatrix,(Q$4+1),FALSE)*$E3958</f>
        <v>0</v>
      </c>
      <c r="R3952" s="51">
        <f t="shared" ref="R3952:R3958" si="1921">SUBTOTAL(9,N3952:Q3952)</f>
        <v>0</v>
      </c>
      <c r="S3952" s="51">
        <f>VLOOKUP(CONCATENATE($F3952," ",$G3952),AllocFactorMatrix,(S$4+1),FALSE)*$E3958</f>
        <v>0</v>
      </c>
      <c r="T3952" s="51">
        <f>VLOOKUP(CONCATENATE($F3952," ",$G3952),AllocFactorMatrix,(T$4+1),FALSE)*$E3958</f>
        <v>0</v>
      </c>
      <c r="U3952" s="51">
        <f>VLOOKUP(CONCATENATE($F3952," ",$G3952),AllocFactorMatrix,(U$4+1),FALSE)*$E3958</f>
        <v>0</v>
      </c>
      <c r="V3952" s="51">
        <f>VLOOKUP(CONCATENATE($F3952," ",$G3952),AllocFactorMatrix,(V$4+1),FALSE)*$E3958</f>
        <v>0</v>
      </c>
      <c r="W3952" s="51">
        <f t="shared" ref="W3952:W3958" si="1922">SUBTOTAL(9,S3952:V3952)</f>
        <v>0</v>
      </c>
      <c r="X3952" s="51">
        <f>VLOOKUP(CONCATENATE($F3952," ",$G3952),AllocFactorMatrix,(X$4+1),FALSE)*$E3958</f>
        <v>0</v>
      </c>
      <c r="Y3952" s="51">
        <f>VLOOKUP(CONCATENATE($F3952," ",$G3952),AllocFactorMatrix,(Y$4+1),FALSE)*$E3958</f>
        <v>0</v>
      </c>
      <c r="Z3952" s="51">
        <f t="shared" si="1917"/>
        <v>0</v>
      </c>
      <c r="AA3952" s="51">
        <f>VLOOKUP(CONCATENATE($F3952," ",$G3952),AllocFactorMatrix,(AA$4+1),FALSE)*$E3958</f>
        <v>0</v>
      </c>
      <c r="AB3952" s="51">
        <f>VLOOKUP(CONCATENATE($F3952," ",$G3952),AllocFactorMatrix,(AB$4+1),FALSE)*$E3958</f>
        <v>0</v>
      </c>
      <c r="AC3952" s="51">
        <f>VLOOKUP(CONCATENATE($F3952," ",$G3952),AllocFactorMatrix,(AC$4+1),FALSE)*$E3958</f>
        <v>0</v>
      </c>
    </row>
    <row r="3953" spans="1:29" s="48" customFormat="1" hidden="1" outlineLevel="1">
      <c r="A3953" s="53"/>
      <c r="B3953" s="104"/>
      <c r="C3953" s="52"/>
      <c r="D3953" s="52"/>
      <c r="F3953" s="175" t="str">
        <f>F3958</f>
        <v>PROD_DEMAND</v>
      </c>
      <c r="G3953" s="52" t="str">
        <f>$G$10</f>
        <v>SUBTRAN</v>
      </c>
      <c r="H3953" s="50">
        <f t="shared" si="1920"/>
        <v>0</v>
      </c>
      <c r="I3953" s="51">
        <f>VLOOKUP(CONCATENATE($F3953," ",$G3953),AllocFactorMatrix,(I$4+1),FALSE)*$E3958</f>
        <v>0</v>
      </c>
      <c r="J3953" s="51">
        <f>VLOOKUP(CONCATENATE($F3953," ",$G3953),AllocFactorMatrix,(J$4+1),FALSE)*$E3958</f>
        <v>0</v>
      </c>
      <c r="K3953" s="51">
        <f>VLOOKUP(CONCATENATE($F3953," ",$G3953),AllocFactorMatrix,(K$4+1),FALSE)*$E3958</f>
        <v>0</v>
      </c>
      <c r="L3953" s="51">
        <f>VLOOKUP(CONCATENATE($F3953," ",$G3953),AllocFactorMatrix,(L$4+1),FALSE)*$E3958</f>
        <v>0</v>
      </c>
      <c r="M3953" s="51">
        <f t="shared" si="1916"/>
        <v>0</v>
      </c>
      <c r="N3953" s="51">
        <f>VLOOKUP(CONCATENATE($F3953," ",$G3953),AllocFactorMatrix,(N$4+1),FALSE)*$E3958</f>
        <v>0</v>
      </c>
      <c r="O3953" s="51">
        <f>VLOOKUP(CONCATENATE($F3953," ",$G3953),AllocFactorMatrix,(O$4+1),FALSE)*$E3958</f>
        <v>0</v>
      </c>
      <c r="P3953" s="51">
        <f>VLOOKUP(CONCATENATE($F3953," ",$G3953),AllocFactorMatrix,(P$4+1),FALSE)*$E3958</f>
        <v>0</v>
      </c>
      <c r="Q3953" s="51">
        <f>VLOOKUP(CONCATENATE($F3953," ",$G3953),AllocFactorMatrix,(Q$4+1),FALSE)*$E3958</f>
        <v>0</v>
      </c>
      <c r="R3953" s="51">
        <f t="shared" si="1921"/>
        <v>0</v>
      </c>
      <c r="S3953" s="51">
        <f>VLOOKUP(CONCATENATE($F3953," ",$G3953),AllocFactorMatrix,(S$4+1),FALSE)*$E3958</f>
        <v>0</v>
      </c>
      <c r="T3953" s="51">
        <f>VLOOKUP(CONCATENATE($F3953," ",$G3953),AllocFactorMatrix,(T$4+1),FALSE)*$E3958</f>
        <v>0</v>
      </c>
      <c r="U3953" s="51">
        <f>VLOOKUP(CONCATENATE($F3953," ",$G3953),AllocFactorMatrix,(U$4+1),FALSE)*$E3958</f>
        <v>0</v>
      </c>
      <c r="V3953" s="51">
        <f>VLOOKUP(CONCATENATE($F3953," ",$G3953),AllocFactorMatrix,(V$4+1),FALSE)*$E3958</f>
        <v>0</v>
      </c>
      <c r="W3953" s="51">
        <f t="shared" si="1922"/>
        <v>0</v>
      </c>
      <c r="X3953" s="51">
        <f>VLOOKUP(CONCATENATE($F3953," ",$G3953),AllocFactorMatrix,(X$4+1),FALSE)*$E3958</f>
        <v>0</v>
      </c>
      <c r="Y3953" s="51">
        <f>VLOOKUP(CONCATENATE($F3953," ",$G3953),AllocFactorMatrix,(Y$4+1),FALSE)*$E3958</f>
        <v>0</v>
      </c>
      <c r="Z3953" s="51">
        <f t="shared" si="1917"/>
        <v>0</v>
      </c>
      <c r="AA3953" s="51">
        <f>VLOOKUP(CONCATENATE($F3953," ",$G3953),AllocFactorMatrix,(AA$4+1),FALSE)*$E3958</f>
        <v>0</v>
      </c>
      <c r="AB3953" s="51">
        <f>VLOOKUP(CONCATENATE($F3953," ",$G3953),AllocFactorMatrix,(AB$4+1),FALSE)*$E3958</f>
        <v>0</v>
      </c>
      <c r="AC3953" s="51">
        <f>VLOOKUP(CONCATENATE($F3953," ",$G3953),AllocFactorMatrix,(AC$4+1),FALSE)*$E3958</f>
        <v>0</v>
      </c>
    </row>
    <row r="3954" spans="1:29" s="48" customFormat="1" hidden="1" outlineLevel="1">
      <c r="A3954" s="53"/>
      <c r="B3954" s="104"/>
      <c r="C3954" s="52"/>
      <c r="D3954" s="52"/>
      <c r="F3954" s="175" t="str">
        <f>F3958</f>
        <v>PROD_DEMAND</v>
      </c>
      <c r="G3954" s="52" t="str">
        <f>$G$11</f>
        <v>DISTPRI</v>
      </c>
      <c r="H3954" s="50">
        <f t="shared" si="1920"/>
        <v>0</v>
      </c>
      <c r="I3954" s="51">
        <f>VLOOKUP(CONCATENATE($F3954," ",$G3954),AllocFactorMatrix,(I$4+1),FALSE)*$E3958</f>
        <v>0</v>
      </c>
      <c r="J3954" s="51">
        <f>VLOOKUP(CONCATENATE($F3954," ",$G3954),AllocFactorMatrix,(J$4+1),FALSE)*$E3958</f>
        <v>0</v>
      </c>
      <c r="K3954" s="51">
        <f>VLOOKUP(CONCATENATE($F3954," ",$G3954),AllocFactorMatrix,(K$4+1),FALSE)*$E3958</f>
        <v>0</v>
      </c>
      <c r="L3954" s="51">
        <f>VLOOKUP(CONCATENATE($F3954," ",$G3954),AllocFactorMatrix,(L$4+1),FALSE)*$E3958</f>
        <v>0</v>
      </c>
      <c r="M3954" s="51">
        <f t="shared" si="1916"/>
        <v>0</v>
      </c>
      <c r="N3954" s="51">
        <f>VLOOKUP(CONCATENATE($F3954," ",$G3954),AllocFactorMatrix,(N$4+1),FALSE)*$E3958</f>
        <v>0</v>
      </c>
      <c r="O3954" s="51">
        <f>VLOOKUP(CONCATENATE($F3954," ",$G3954),AllocFactorMatrix,(O$4+1),FALSE)*$E3958</f>
        <v>0</v>
      </c>
      <c r="P3954" s="51">
        <f>VLOOKUP(CONCATENATE($F3954," ",$G3954),AllocFactorMatrix,(P$4+1),FALSE)*$E3958</f>
        <v>0</v>
      </c>
      <c r="Q3954" s="51">
        <f>VLOOKUP(CONCATENATE($F3954," ",$G3954),AllocFactorMatrix,(Q$4+1),FALSE)*$E3958</f>
        <v>0</v>
      </c>
      <c r="R3954" s="51">
        <f t="shared" si="1921"/>
        <v>0</v>
      </c>
      <c r="S3954" s="51">
        <f>VLOOKUP(CONCATENATE($F3954," ",$G3954),AllocFactorMatrix,(S$4+1),FALSE)*$E3958</f>
        <v>0</v>
      </c>
      <c r="T3954" s="51">
        <f>VLOOKUP(CONCATENATE($F3954," ",$G3954),AllocFactorMatrix,(T$4+1),FALSE)*$E3958</f>
        <v>0</v>
      </c>
      <c r="U3954" s="51">
        <f>VLOOKUP(CONCATENATE($F3954," ",$G3954),AllocFactorMatrix,(U$4+1),FALSE)*$E3958</f>
        <v>0</v>
      </c>
      <c r="V3954" s="51">
        <f>VLOOKUP(CONCATENATE($F3954," ",$G3954),AllocFactorMatrix,(V$4+1),FALSE)*$E3958</f>
        <v>0</v>
      </c>
      <c r="W3954" s="51">
        <f t="shared" si="1922"/>
        <v>0</v>
      </c>
      <c r="X3954" s="51">
        <f>VLOOKUP(CONCATENATE($F3954," ",$G3954),AllocFactorMatrix,(X$4+1),FALSE)*$E3958</f>
        <v>0</v>
      </c>
      <c r="Y3954" s="51">
        <f>VLOOKUP(CONCATENATE($F3954," ",$G3954),AllocFactorMatrix,(Y$4+1),FALSE)*$E3958</f>
        <v>0</v>
      </c>
      <c r="Z3954" s="51">
        <f t="shared" si="1917"/>
        <v>0</v>
      </c>
      <c r="AA3954" s="51">
        <f>VLOOKUP(CONCATENATE($F3954," ",$G3954),AllocFactorMatrix,(AA$4+1),FALSE)*$E3958</f>
        <v>0</v>
      </c>
      <c r="AB3954" s="51">
        <f>VLOOKUP(CONCATENATE($F3954," ",$G3954),AllocFactorMatrix,(AB$4+1),FALSE)*$E3958</f>
        <v>0</v>
      </c>
      <c r="AC3954" s="51">
        <f>VLOOKUP(CONCATENATE($F3954," ",$G3954),AllocFactorMatrix,(AC$4+1),FALSE)*$E3958</f>
        <v>0</v>
      </c>
    </row>
    <row r="3955" spans="1:29" s="48" customFormat="1" hidden="1" outlineLevel="1">
      <c r="A3955" s="53"/>
      <c r="B3955" s="104"/>
      <c r="C3955" s="52"/>
      <c r="D3955" s="52"/>
      <c r="F3955" s="175" t="str">
        <f>F3958</f>
        <v>PROD_DEMAND</v>
      </c>
      <c r="G3955" s="52" t="str">
        <f>$G$12</f>
        <v>DISTSEC</v>
      </c>
      <c r="H3955" s="50">
        <f t="shared" si="1920"/>
        <v>0</v>
      </c>
      <c r="I3955" s="51">
        <f>VLOOKUP(CONCATENATE($F3955," ",$G3955),AllocFactorMatrix,(I$4+1),FALSE)*$E3958</f>
        <v>0</v>
      </c>
      <c r="J3955" s="51">
        <f>VLOOKUP(CONCATENATE($F3955," ",$G3955),AllocFactorMatrix,(J$4+1),FALSE)*$E3958</f>
        <v>0</v>
      </c>
      <c r="K3955" s="51">
        <f>VLOOKUP(CONCATENATE($F3955," ",$G3955),AllocFactorMatrix,(K$4+1),FALSE)*$E3958</f>
        <v>0</v>
      </c>
      <c r="L3955" s="51">
        <f>VLOOKUP(CONCATENATE($F3955," ",$G3955),AllocFactorMatrix,(L$4+1),FALSE)*$E3958</f>
        <v>0</v>
      </c>
      <c r="M3955" s="51">
        <f t="shared" si="1916"/>
        <v>0</v>
      </c>
      <c r="N3955" s="51">
        <f>VLOOKUP(CONCATENATE($F3955," ",$G3955),AllocFactorMatrix,(N$4+1),FALSE)*$E3958</f>
        <v>0</v>
      </c>
      <c r="O3955" s="51">
        <f>VLOOKUP(CONCATENATE($F3955," ",$G3955),AllocFactorMatrix,(O$4+1),FALSE)*$E3958</f>
        <v>0</v>
      </c>
      <c r="P3955" s="51">
        <f>VLOOKUP(CONCATENATE($F3955," ",$G3955),AllocFactorMatrix,(P$4+1),FALSE)*$E3958</f>
        <v>0</v>
      </c>
      <c r="Q3955" s="51">
        <f>VLOOKUP(CONCATENATE($F3955," ",$G3955),AllocFactorMatrix,(Q$4+1),FALSE)*$E3958</f>
        <v>0</v>
      </c>
      <c r="R3955" s="51">
        <f t="shared" si="1921"/>
        <v>0</v>
      </c>
      <c r="S3955" s="51">
        <f>VLOOKUP(CONCATENATE($F3955," ",$G3955),AllocFactorMatrix,(S$4+1),FALSE)*$E3958</f>
        <v>0</v>
      </c>
      <c r="T3955" s="51">
        <f>VLOOKUP(CONCATENATE($F3955," ",$G3955),AllocFactorMatrix,(T$4+1),FALSE)*$E3958</f>
        <v>0</v>
      </c>
      <c r="U3955" s="51">
        <f>VLOOKUP(CONCATENATE($F3955," ",$G3955),AllocFactorMatrix,(U$4+1),FALSE)*$E3958</f>
        <v>0</v>
      </c>
      <c r="V3955" s="51">
        <f>VLOOKUP(CONCATENATE($F3955," ",$G3955),AllocFactorMatrix,(V$4+1),FALSE)*$E3958</f>
        <v>0</v>
      </c>
      <c r="W3955" s="51">
        <f t="shared" si="1922"/>
        <v>0</v>
      </c>
      <c r="X3955" s="51">
        <f>VLOOKUP(CONCATENATE($F3955," ",$G3955),AllocFactorMatrix,(X$4+1),FALSE)*$E3958</f>
        <v>0</v>
      </c>
      <c r="Y3955" s="51">
        <f>VLOOKUP(CONCATENATE($F3955," ",$G3955),AllocFactorMatrix,(Y$4+1),FALSE)*$E3958</f>
        <v>0</v>
      </c>
      <c r="Z3955" s="51">
        <f t="shared" si="1917"/>
        <v>0</v>
      </c>
      <c r="AA3955" s="51">
        <f>VLOOKUP(CONCATENATE($F3955," ",$G3955),AllocFactorMatrix,(AA$4+1),FALSE)*$E3958</f>
        <v>0</v>
      </c>
      <c r="AB3955" s="51">
        <f>VLOOKUP(CONCATENATE($F3955," ",$G3955),AllocFactorMatrix,(AB$4+1),FALSE)*$E3958</f>
        <v>0</v>
      </c>
      <c r="AC3955" s="51">
        <f>VLOOKUP(CONCATENATE($F3955," ",$G3955),AllocFactorMatrix,(AC$4+1),FALSE)*$E3958</f>
        <v>0</v>
      </c>
    </row>
    <row r="3956" spans="1:29" s="48" customFormat="1" hidden="1" outlineLevel="1">
      <c r="A3956" s="53"/>
      <c r="B3956" s="104"/>
      <c r="C3956" s="52"/>
      <c r="D3956" s="52"/>
      <c r="F3956" s="175" t="str">
        <f>F3958</f>
        <v>PROD_DEMAND</v>
      </c>
      <c r="G3956" s="52" t="str">
        <f>$G$13</f>
        <v>ENERGY</v>
      </c>
      <c r="H3956" s="50">
        <f t="shared" si="1920"/>
        <v>0</v>
      </c>
      <c r="I3956" s="51">
        <f>VLOOKUP(CONCATENATE($F3956," ",$G3956),AllocFactorMatrix,(I$4+1),FALSE)*$E3958</f>
        <v>0</v>
      </c>
      <c r="J3956" s="51">
        <f>VLOOKUP(CONCATENATE($F3956," ",$G3956),AllocFactorMatrix,(J$4+1),FALSE)*$E3958</f>
        <v>0</v>
      </c>
      <c r="K3956" s="51">
        <f>VLOOKUP(CONCATENATE($F3956," ",$G3956),AllocFactorMatrix,(K$4+1),FALSE)*$E3958</f>
        <v>0</v>
      </c>
      <c r="L3956" s="51">
        <f>VLOOKUP(CONCATENATE($F3956," ",$G3956),AllocFactorMatrix,(L$4+1),FALSE)*$E3958</f>
        <v>0</v>
      </c>
      <c r="M3956" s="51">
        <f t="shared" si="1916"/>
        <v>0</v>
      </c>
      <c r="N3956" s="51">
        <f>VLOOKUP(CONCATENATE($F3956," ",$G3956),AllocFactorMatrix,(N$4+1),FALSE)*$E3958</f>
        <v>0</v>
      </c>
      <c r="O3956" s="51">
        <f>VLOOKUP(CONCATENATE($F3956," ",$G3956),AllocFactorMatrix,(O$4+1),FALSE)*$E3958</f>
        <v>0</v>
      </c>
      <c r="P3956" s="51">
        <f>VLOOKUP(CONCATENATE($F3956," ",$G3956),AllocFactorMatrix,(P$4+1),FALSE)*$E3958</f>
        <v>0</v>
      </c>
      <c r="Q3956" s="51">
        <f>VLOOKUP(CONCATENATE($F3956," ",$G3956),AllocFactorMatrix,(Q$4+1),FALSE)*$E3958</f>
        <v>0</v>
      </c>
      <c r="R3956" s="51">
        <f t="shared" si="1921"/>
        <v>0</v>
      </c>
      <c r="S3956" s="51">
        <f>VLOOKUP(CONCATENATE($F3956," ",$G3956),AllocFactorMatrix,(S$4+1),FALSE)*$E3958</f>
        <v>0</v>
      </c>
      <c r="T3956" s="51">
        <f>VLOOKUP(CONCATENATE($F3956," ",$G3956),AllocFactorMatrix,(T$4+1),FALSE)*$E3958</f>
        <v>0</v>
      </c>
      <c r="U3956" s="51">
        <f>VLOOKUP(CONCATENATE($F3956," ",$G3956),AllocFactorMatrix,(U$4+1),FALSE)*$E3958</f>
        <v>0</v>
      </c>
      <c r="V3956" s="51">
        <f>VLOOKUP(CONCATENATE($F3956," ",$G3956),AllocFactorMatrix,(V$4+1),FALSE)*$E3958</f>
        <v>0</v>
      </c>
      <c r="W3956" s="51">
        <f t="shared" si="1922"/>
        <v>0</v>
      </c>
      <c r="X3956" s="51">
        <f>VLOOKUP(CONCATENATE($F3956," ",$G3956),AllocFactorMatrix,(X$4+1),FALSE)*$E3958</f>
        <v>0</v>
      </c>
      <c r="Y3956" s="51">
        <f>VLOOKUP(CONCATENATE($F3956," ",$G3956),AllocFactorMatrix,(Y$4+1),FALSE)*$E3958</f>
        <v>0</v>
      </c>
      <c r="Z3956" s="51">
        <f t="shared" si="1917"/>
        <v>0</v>
      </c>
      <c r="AA3956" s="51">
        <f>VLOOKUP(CONCATENATE($F3956," ",$G3956),AllocFactorMatrix,(AA$4+1),FALSE)*$E3958</f>
        <v>0</v>
      </c>
      <c r="AB3956" s="51">
        <f>VLOOKUP(CONCATENATE($F3956," ",$G3956),AllocFactorMatrix,(AB$4+1),FALSE)*$E3958</f>
        <v>0</v>
      </c>
      <c r="AC3956" s="51">
        <f>VLOOKUP(CONCATENATE($F3956," ",$G3956),AllocFactorMatrix,(AC$4+1),FALSE)*$E3958</f>
        <v>0</v>
      </c>
    </row>
    <row r="3957" spans="1:29" s="48" customFormat="1" hidden="1" outlineLevel="1">
      <c r="A3957" s="53"/>
      <c r="B3957" s="104"/>
      <c r="C3957" s="52"/>
      <c r="D3957" s="52"/>
      <c r="F3957" s="175" t="str">
        <f>F3958</f>
        <v>PROD_DEMAND</v>
      </c>
      <c r="G3957" s="52" t="str">
        <f>$G$14</f>
        <v>CUSTOMER</v>
      </c>
      <c r="H3957" s="50">
        <f t="shared" si="1920"/>
        <v>0</v>
      </c>
      <c r="I3957" s="51">
        <f>VLOOKUP(CONCATENATE($F3957," ",$G3957),AllocFactorMatrix,(I$4+1),FALSE)*$E3958</f>
        <v>0</v>
      </c>
      <c r="J3957" s="51">
        <f>VLOOKUP(CONCATENATE($F3957," ",$G3957),AllocFactorMatrix,(J$4+1),FALSE)*$E3958</f>
        <v>0</v>
      </c>
      <c r="K3957" s="51">
        <f>VLOOKUP(CONCATENATE($F3957," ",$G3957),AllocFactorMatrix,(K$4+1),FALSE)*$E3958</f>
        <v>0</v>
      </c>
      <c r="L3957" s="51">
        <f>VLOOKUP(CONCATENATE($F3957," ",$G3957),AllocFactorMatrix,(L$4+1),FALSE)*$E3958</f>
        <v>0</v>
      </c>
      <c r="M3957" s="51">
        <f t="shared" si="1916"/>
        <v>0</v>
      </c>
      <c r="N3957" s="51">
        <f>VLOOKUP(CONCATENATE($F3957," ",$G3957),AllocFactorMatrix,(N$4+1),FALSE)*$E3958</f>
        <v>0</v>
      </c>
      <c r="O3957" s="51">
        <f>VLOOKUP(CONCATENATE($F3957," ",$G3957),AllocFactorMatrix,(O$4+1),FALSE)*$E3958</f>
        <v>0</v>
      </c>
      <c r="P3957" s="51">
        <f>VLOOKUP(CONCATENATE($F3957," ",$G3957),AllocFactorMatrix,(P$4+1),FALSE)*$E3958</f>
        <v>0</v>
      </c>
      <c r="Q3957" s="51">
        <f>VLOOKUP(CONCATENATE($F3957," ",$G3957),AllocFactorMatrix,(Q$4+1),FALSE)*$E3958</f>
        <v>0</v>
      </c>
      <c r="R3957" s="51">
        <f t="shared" si="1921"/>
        <v>0</v>
      </c>
      <c r="S3957" s="51">
        <f>VLOOKUP(CONCATENATE($F3957," ",$G3957),AllocFactorMatrix,(S$4+1),FALSE)*$E3958</f>
        <v>0</v>
      </c>
      <c r="T3957" s="51">
        <f>VLOOKUP(CONCATENATE($F3957," ",$G3957),AllocFactorMatrix,(T$4+1),FALSE)*$E3958</f>
        <v>0</v>
      </c>
      <c r="U3957" s="51">
        <f>VLOOKUP(CONCATENATE($F3957," ",$G3957),AllocFactorMatrix,(U$4+1),FALSE)*$E3958</f>
        <v>0</v>
      </c>
      <c r="V3957" s="51">
        <f>VLOOKUP(CONCATENATE($F3957," ",$G3957),AllocFactorMatrix,(V$4+1),FALSE)*$E3958</f>
        <v>0</v>
      </c>
      <c r="W3957" s="51">
        <f t="shared" si="1922"/>
        <v>0</v>
      </c>
      <c r="X3957" s="51">
        <f>VLOOKUP(CONCATENATE($F3957," ",$G3957),AllocFactorMatrix,(X$4+1),FALSE)*$E3958</f>
        <v>0</v>
      </c>
      <c r="Y3957" s="51">
        <f>VLOOKUP(CONCATENATE($F3957," ",$G3957),AllocFactorMatrix,(Y$4+1),FALSE)*$E3958</f>
        <v>0</v>
      </c>
      <c r="Z3957" s="51">
        <f t="shared" si="1917"/>
        <v>0</v>
      </c>
      <c r="AA3957" s="51">
        <f>VLOOKUP(CONCATENATE($F3957," ",$G3957),AllocFactorMatrix,(AA$4+1),FALSE)*$E3958</f>
        <v>0</v>
      </c>
      <c r="AB3957" s="51">
        <f>VLOOKUP(CONCATENATE($F3957," ",$G3957),AllocFactorMatrix,(AB$4+1),FALSE)*$E3958</f>
        <v>0</v>
      </c>
      <c r="AC3957" s="51">
        <f>VLOOKUP(CONCATENATE($F3957," ",$G3957),AllocFactorMatrix,(AC$4+1),FALSE)*$E3958</f>
        <v>0</v>
      </c>
    </row>
    <row r="3958" spans="1:29" s="48" customFormat="1" collapsed="1">
      <c r="A3958" s="53"/>
      <c r="B3958" s="104"/>
      <c r="C3958" s="52"/>
      <c r="D3958" s="102" t="s">
        <v>453</v>
      </c>
      <c r="E3958" s="58">
        <v>39512</v>
      </c>
      <c r="F3958" s="93" t="s">
        <v>29</v>
      </c>
      <c r="G3958" s="52" t="str">
        <f>$G$15</f>
        <v>TOTAL</v>
      </c>
      <c r="H3958" s="50">
        <f t="shared" si="1920"/>
        <v>39512.000000000007</v>
      </c>
      <c r="I3958" s="51">
        <f>VLOOKUP(CONCATENATE($F3958," ",$G3958),AllocFactorMatrix,(I$4+1),FALSE)*$E3958</f>
        <v>20324.41884027284</v>
      </c>
      <c r="J3958" s="51">
        <f>VLOOKUP(CONCATENATE($F3958," ",$G3958),AllocFactorMatrix,(J$4+1),FALSE)*$E3958</f>
        <v>4739.6575983012272</v>
      </c>
      <c r="K3958" s="51">
        <f>VLOOKUP(CONCATENATE($F3958," ",$G3958),AllocFactorMatrix,(K$4+1),FALSE)*$E3958</f>
        <v>65.900008383283563</v>
      </c>
      <c r="L3958" s="51">
        <f>VLOOKUP(CONCATENATE($F3958," ",$G3958),AllocFactorMatrix,(L$4+1),FALSE)*$E3958</f>
        <v>9.1781384779745956</v>
      </c>
      <c r="M3958" s="51">
        <f t="shared" si="1916"/>
        <v>4814.7357451624848</v>
      </c>
      <c r="N3958" s="51">
        <f>VLOOKUP(CONCATENATE($F3958," ",$G3958),AllocFactorMatrix,(N$4+1),FALSE)*$E3958</f>
        <v>2821.0830542044114</v>
      </c>
      <c r="O3958" s="51">
        <f>VLOOKUP(CONCATENATE($F3958," ",$G3958),AllocFactorMatrix,(O$4+1),FALSE)*$E3958</f>
        <v>505.51434503578702</v>
      </c>
      <c r="P3958" s="51">
        <f>VLOOKUP(CONCATENATE($F3958," ",$G3958),AllocFactorMatrix,(P$4+1),FALSE)*$E3958</f>
        <v>102.51315049286016</v>
      </c>
      <c r="Q3958" s="51">
        <f>VLOOKUP(CONCATENATE($F3958," ",$G3958),AllocFactorMatrix,(Q$4+1),FALSE)*$E3958</f>
        <v>3.8928905312675055</v>
      </c>
      <c r="R3958" s="51">
        <f t="shared" si="1921"/>
        <v>3433.0034402643255</v>
      </c>
      <c r="S3958" s="51">
        <f>VLOOKUP(CONCATENATE($F3958," ",$G3958),AllocFactorMatrix,(S$4+1),FALSE)*$E3958</f>
        <v>133.5985176740019</v>
      </c>
      <c r="T3958" s="51">
        <f>VLOOKUP(CONCATENATE($F3958," ",$G3958),AllocFactorMatrix,(T$4+1),FALSE)*$E3958</f>
        <v>1803.6571350109048</v>
      </c>
      <c r="U3958" s="51">
        <f>VLOOKUP(CONCATENATE($F3958," ",$G3958),AllocFactorMatrix,(U$4+1),FALSE)*$E3958</f>
        <v>6898.2644996293448</v>
      </c>
      <c r="V3958" s="51">
        <f>VLOOKUP(CONCATENATE($F3958," ",$G3958),AllocFactorMatrix,(V$4+1),FALSE)*$E3958</f>
        <v>1249.6845933738866</v>
      </c>
      <c r="W3958" s="51">
        <f t="shared" si="1922"/>
        <v>10085.204745688137</v>
      </c>
      <c r="X3958" s="51">
        <f>VLOOKUP(CONCATENATE($F3958," ",$G3958),AllocFactorMatrix,(X$4+1),FALSE)*$E3958</f>
        <v>774.27336674049536</v>
      </c>
      <c r="Y3958" s="51">
        <f>VLOOKUP(CONCATENATE($F3958," ",$G3958),AllocFactorMatrix,(Y$4+1),FALSE)*$E3958</f>
        <v>15.464225062341484</v>
      </c>
      <c r="Z3958" s="51">
        <f t="shared" si="1917"/>
        <v>789.73759180283685</v>
      </c>
      <c r="AA3958" s="51">
        <f>VLOOKUP(CONCATENATE($F3958," ",$G3958),AllocFactorMatrix,(AA$4+1),FALSE)*$E3958</f>
        <v>10.213918329502334</v>
      </c>
      <c r="AB3958" s="51">
        <f>VLOOKUP(CONCATENATE($F3958," ",$G3958),AllocFactorMatrix,(AB$4+1),FALSE)*$E3958</f>
        <v>45.376040643719548</v>
      </c>
      <c r="AC3958" s="51">
        <f>VLOOKUP(CONCATENATE($F3958," ",$G3958),AllocFactorMatrix,(AC$4+1),FALSE)*$E3958</f>
        <v>9.3096778361501649</v>
      </c>
    </row>
    <row r="3959" spans="1:29" s="48" customFormat="1" hidden="1" outlineLevel="1">
      <c r="A3959" s="53"/>
      <c r="B3959" s="104"/>
      <c r="C3959" s="52"/>
      <c r="D3959" s="52"/>
      <c r="F3959" s="175" t="str">
        <f>F3966</f>
        <v>PROD_DEMAND</v>
      </c>
      <c r="G3959" s="52" t="str">
        <f>$G$8</f>
        <v>PRODUCTION</v>
      </c>
      <c r="H3959" s="50">
        <f t="shared" si="1920"/>
        <v>7755</v>
      </c>
      <c r="I3959" s="51">
        <f>VLOOKUP(CONCATENATE($F3959," ",$G3959),AllocFactorMatrix,(I$4+1),FALSE)*$E3966</f>
        <v>3989.0632746081155</v>
      </c>
      <c r="J3959" s="51">
        <f>VLOOKUP(CONCATENATE($F3959," ",$G3959),AllocFactorMatrix,(J$4+1),FALSE)*$E3966</f>
        <v>930.25016893161614</v>
      </c>
      <c r="K3959" s="51">
        <f>VLOOKUP(CONCATENATE($F3959," ",$G3959),AllocFactorMatrix,(K$4+1),FALSE)*$E3966</f>
        <v>12.934160888144463</v>
      </c>
      <c r="L3959" s="51">
        <f>VLOOKUP(CONCATENATE($F3959," ",$G3959),AllocFactorMatrix,(L$4+1),FALSE)*$E3966</f>
        <v>1.801388537575749</v>
      </c>
      <c r="M3959" s="51">
        <f t="shared" ref="M3959:M3974" si="1923">SUBTOTAL(9,J3959:L3959)</f>
        <v>944.9857183573364</v>
      </c>
      <c r="N3959" s="51">
        <f>VLOOKUP(CONCATENATE($F3959," ",$G3959),AllocFactorMatrix,(N$4+1),FALSE)*$E3966</f>
        <v>553.69252595047601</v>
      </c>
      <c r="O3959" s="51">
        <f>VLOOKUP(CONCATENATE($F3959," ",$G3959),AllocFactorMatrix,(O$4+1),FALSE)*$E3966</f>
        <v>99.217041550732148</v>
      </c>
      <c r="P3959" s="51">
        <f>VLOOKUP(CONCATENATE($F3959," ",$G3959),AllocFactorMatrix,(P$4+1),FALSE)*$E3966</f>
        <v>20.120203534929402</v>
      </c>
      <c r="Q3959" s="51">
        <f>VLOOKUP(CONCATENATE($F3959," ",$G3959),AllocFactorMatrix,(Q$4+1),FALSE)*$E3966</f>
        <v>0.76405563044086622</v>
      </c>
      <c r="R3959" s="51">
        <f>SUBTOTAL(9,N3959:Q3959)</f>
        <v>673.79382666657841</v>
      </c>
      <c r="S3959" s="51">
        <f>VLOOKUP(CONCATENATE($F3959," ",$G3959),AllocFactorMatrix,(S$4+1),FALSE)*$E3966</f>
        <v>26.221312628110059</v>
      </c>
      <c r="T3959" s="51">
        <f>VLOOKUP(CONCATENATE($F3959," ",$G3959),AllocFactorMatrix,(T$4+1),FALSE)*$E3966</f>
        <v>354.00286196622716</v>
      </c>
      <c r="U3959" s="51">
        <f>VLOOKUP(CONCATENATE($F3959," ",$G3959),AllocFactorMatrix,(U$4+1),FALSE)*$E3966</f>
        <v>1353.9188397101025</v>
      </c>
      <c r="V3959" s="51">
        <f>VLOOKUP(CONCATENATE($F3959," ",$G3959),AllocFactorMatrix,(V$4+1),FALSE)*$E3966</f>
        <v>245.27495499125561</v>
      </c>
      <c r="W3959" s="51">
        <f>SUBTOTAL(9,S3959:V3959)</f>
        <v>1979.4179692956952</v>
      </c>
      <c r="X3959" s="51">
        <f>VLOOKUP(CONCATENATE($F3959," ",$G3959),AllocFactorMatrix,(X$4+1),FALSE)*$E3966</f>
        <v>151.96623706905601</v>
      </c>
      <c r="Y3959" s="51">
        <f>VLOOKUP(CONCATENATE($F3959," ",$G3959),AllocFactorMatrix,(Y$4+1),FALSE)*$E3966</f>
        <v>3.0351555314450853</v>
      </c>
      <c r="Z3959" s="51">
        <f t="shared" ref="Z3959:Z3974" si="1924">SUBTOTAL(9,X3959:Y3959)</f>
        <v>155.00139260050111</v>
      </c>
      <c r="AA3959" s="51">
        <f>VLOOKUP(CONCATENATE($F3959," ",$G3959),AllocFactorMatrix,(AA$4+1),FALSE)*$E3966</f>
        <v>2.0046805184574459</v>
      </c>
      <c r="AB3959" s="51">
        <f>VLOOKUP(CONCATENATE($F3959," ",$G3959),AllocFactorMatrix,(AB$4+1),FALSE)*$E3966</f>
        <v>8.9059322532912812</v>
      </c>
      <c r="AC3959" s="51">
        <f>VLOOKUP(CONCATENATE($F3959," ",$G3959),AllocFactorMatrix,(AC$4+1),FALSE)*$E3966</f>
        <v>1.827205700023905</v>
      </c>
    </row>
    <row r="3960" spans="1:29" s="48" customFormat="1" hidden="1" outlineLevel="1">
      <c r="A3960" s="53"/>
      <c r="B3960" s="104"/>
      <c r="C3960" s="52"/>
      <c r="D3960" s="52"/>
      <c r="F3960" s="175" t="str">
        <f>F3966</f>
        <v>PROD_DEMAND</v>
      </c>
      <c r="G3960" s="52" t="str">
        <f>$G$9</f>
        <v>BULKTRAN</v>
      </c>
      <c r="H3960" s="50">
        <f t="shared" si="1920"/>
        <v>0</v>
      </c>
      <c r="I3960" s="51">
        <f>VLOOKUP(CONCATENATE($F3960," ",$G3960),AllocFactorMatrix,(I$4+1),FALSE)*$E3966</f>
        <v>0</v>
      </c>
      <c r="J3960" s="51">
        <f>VLOOKUP(CONCATENATE($F3960," ",$G3960),AllocFactorMatrix,(J$4+1),FALSE)*$E3966</f>
        <v>0</v>
      </c>
      <c r="K3960" s="51">
        <f>VLOOKUP(CONCATENATE($F3960," ",$G3960),AllocFactorMatrix,(K$4+1),FALSE)*$E3966</f>
        <v>0</v>
      </c>
      <c r="L3960" s="51">
        <f>VLOOKUP(CONCATENATE($F3960," ",$G3960),AllocFactorMatrix,(L$4+1),FALSE)*$E3966</f>
        <v>0</v>
      </c>
      <c r="M3960" s="51">
        <f t="shared" si="1923"/>
        <v>0</v>
      </c>
      <c r="N3960" s="51">
        <f>VLOOKUP(CONCATENATE($F3960," ",$G3960),AllocFactorMatrix,(N$4+1),FALSE)*$E3966</f>
        <v>0</v>
      </c>
      <c r="O3960" s="51">
        <f>VLOOKUP(CONCATENATE($F3960," ",$G3960),AllocFactorMatrix,(O$4+1),FALSE)*$E3966</f>
        <v>0</v>
      </c>
      <c r="P3960" s="51">
        <f>VLOOKUP(CONCATENATE($F3960," ",$G3960),AllocFactorMatrix,(P$4+1),FALSE)*$E3966</f>
        <v>0</v>
      </c>
      <c r="Q3960" s="51">
        <f>VLOOKUP(CONCATENATE($F3960," ",$G3960),AllocFactorMatrix,(Q$4+1),FALSE)*$E3966</f>
        <v>0</v>
      </c>
      <c r="R3960" s="51">
        <f t="shared" ref="R3960:R3966" si="1925">SUBTOTAL(9,N3960:Q3960)</f>
        <v>0</v>
      </c>
      <c r="S3960" s="51">
        <f>VLOOKUP(CONCATENATE($F3960," ",$G3960),AllocFactorMatrix,(S$4+1),FALSE)*$E3966</f>
        <v>0</v>
      </c>
      <c r="T3960" s="51">
        <f>VLOOKUP(CONCATENATE($F3960," ",$G3960),AllocFactorMatrix,(T$4+1),FALSE)*$E3966</f>
        <v>0</v>
      </c>
      <c r="U3960" s="51">
        <f>VLOOKUP(CONCATENATE($F3960," ",$G3960),AllocFactorMatrix,(U$4+1),FALSE)*$E3966</f>
        <v>0</v>
      </c>
      <c r="V3960" s="51">
        <f>VLOOKUP(CONCATENATE($F3960," ",$G3960),AllocFactorMatrix,(V$4+1),FALSE)*$E3966</f>
        <v>0</v>
      </c>
      <c r="W3960" s="51">
        <f t="shared" ref="W3960:W3966" si="1926">SUBTOTAL(9,S3960:V3960)</f>
        <v>0</v>
      </c>
      <c r="X3960" s="51">
        <f>VLOOKUP(CONCATENATE($F3960," ",$G3960),AllocFactorMatrix,(X$4+1),FALSE)*$E3966</f>
        <v>0</v>
      </c>
      <c r="Y3960" s="51">
        <f>VLOOKUP(CONCATENATE($F3960," ",$G3960),AllocFactorMatrix,(Y$4+1),FALSE)*$E3966</f>
        <v>0</v>
      </c>
      <c r="Z3960" s="51">
        <f t="shared" si="1924"/>
        <v>0</v>
      </c>
      <c r="AA3960" s="51">
        <f>VLOOKUP(CONCATENATE($F3960," ",$G3960),AllocFactorMatrix,(AA$4+1),FALSE)*$E3966</f>
        <v>0</v>
      </c>
      <c r="AB3960" s="51">
        <f>VLOOKUP(CONCATENATE($F3960," ",$G3960),AllocFactorMatrix,(AB$4+1),FALSE)*$E3966</f>
        <v>0</v>
      </c>
      <c r="AC3960" s="51">
        <f>VLOOKUP(CONCATENATE($F3960," ",$G3960),AllocFactorMatrix,(AC$4+1),FALSE)*$E3966</f>
        <v>0</v>
      </c>
    </row>
    <row r="3961" spans="1:29" s="48" customFormat="1" hidden="1" outlineLevel="1">
      <c r="A3961" s="53"/>
      <c r="B3961" s="104"/>
      <c r="C3961" s="52"/>
      <c r="D3961" s="52"/>
      <c r="F3961" s="175" t="str">
        <f>F3966</f>
        <v>PROD_DEMAND</v>
      </c>
      <c r="G3961" s="52" t="str">
        <f>$G$10</f>
        <v>SUBTRAN</v>
      </c>
      <c r="H3961" s="50">
        <f t="shared" si="1920"/>
        <v>0</v>
      </c>
      <c r="I3961" s="51">
        <f>VLOOKUP(CONCATENATE($F3961," ",$G3961),AllocFactorMatrix,(I$4+1),FALSE)*$E3966</f>
        <v>0</v>
      </c>
      <c r="J3961" s="51">
        <f>VLOOKUP(CONCATENATE($F3961," ",$G3961),AllocFactorMatrix,(J$4+1),FALSE)*$E3966</f>
        <v>0</v>
      </c>
      <c r="K3961" s="51">
        <f>VLOOKUP(CONCATENATE($F3961," ",$G3961),AllocFactorMatrix,(K$4+1),FALSE)*$E3966</f>
        <v>0</v>
      </c>
      <c r="L3961" s="51">
        <f>VLOOKUP(CONCATENATE($F3961," ",$G3961),AllocFactorMatrix,(L$4+1),FALSE)*$E3966</f>
        <v>0</v>
      </c>
      <c r="M3961" s="51">
        <f t="shared" si="1923"/>
        <v>0</v>
      </c>
      <c r="N3961" s="51">
        <f>VLOOKUP(CONCATENATE($F3961," ",$G3961),AllocFactorMatrix,(N$4+1),FALSE)*$E3966</f>
        <v>0</v>
      </c>
      <c r="O3961" s="51">
        <f>VLOOKUP(CONCATENATE($F3961," ",$G3961),AllocFactorMatrix,(O$4+1),FALSE)*$E3966</f>
        <v>0</v>
      </c>
      <c r="P3961" s="51">
        <f>VLOOKUP(CONCATENATE($F3961," ",$G3961),AllocFactorMatrix,(P$4+1),FALSE)*$E3966</f>
        <v>0</v>
      </c>
      <c r="Q3961" s="51">
        <f>VLOOKUP(CONCATENATE($F3961," ",$G3961),AllocFactorMatrix,(Q$4+1),FALSE)*$E3966</f>
        <v>0</v>
      </c>
      <c r="R3961" s="51">
        <f t="shared" si="1925"/>
        <v>0</v>
      </c>
      <c r="S3961" s="51">
        <f>VLOOKUP(CONCATENATE($F3961," ",$G3961),AllocFactorMatrix,(S$4+1),FALSE)*$E3966</f>
        <v>0</v>
      </c>
      <c r="T3961" s="51">
        <f>VLOOKUP(CONCATENATE($F3961," ",$G3961),AllocFactorMatrix,(T$4+1),FALSE)*$E3966</f>
        <v>0</v>
      </c>
      <c r="U3961" s="51">
        <f>VLOOKUP(CONCATENATE($F3961," ",$G3961),AllocFactorMatrix,(U$4+1),FALSE)*$E3966</f>
        <v>0</v>
      </c>
      <c r="V3961" s="51">
        <f>VLOOKUP(CONCATENATE($F3961," ",$G3961),AllocFactorMatrix,(V$4+1),FALSE)*$E3966</f>
        <v>0</v>
      </c>
      <c r="W3961" s="51">
        <f t="shared" si="1926"/>
        <v>0</v>
      </c>
      <c r="X3961" s="51">
        <f>VLOOKUP(CONCATENATE($F3961," ",$G3961),AllocFactorMatrix,(X$4+1),FALSE)*$E3966</f>
        <v>0</v>
      </c>
      <c r="Y3961" s="51">
        <f>VLOOKUP(CONCATENATE($F3961," ",$G3961),AllocFactorMatrix,(Y$4+1),FALSE)*$E3966</f>
        <v>0</v>
      </c>
      <c r="Z3961" s="51">
        <f t="shared" si="1924"/>
        <v>0</v>
      </c>
      <c r="AA3961" s="51">
        <f>VLOOKUP(CONCATENATE($F3961," ",$G3961),AllocFactorMatrix,(AA$4+1),FALSE)*$E3966</f>
        <v>0</v>
      </c>
      <c r="AB3961" s="51">
        <f>VLOOKUP(CONCATENATE($F3961," ",$G3961),AllocFactorMatrix,(AB$4+1),FALSE)*$E3966</f>
        <v>0</v>
      </c>
      <c r="AC3961" s="51">
        <f>VLOOKUP(CONCATENATE($F3961," ",$G3961),AllocFactorMatrix,(AC$4+1),FALSE)*$E3966</f>
        <v>0</v>
      </c>
    </row>
    <row r="3962" spans="1:29" s="48" customFormat="1" hidden="1" outlineLevel="1">
      <c r="A3962" s="53"/>
      <c r="B3962" s="104"/>
      <c r="C3962" s="52"/>
      <c r="D3962" s="52"/>
      <c r="F3962" s="175" t="str">
        <f>F3966</f>
        <v>PROD_DEMAND</v>
      </c>
      <c r="G3962" s="52" t="str">
        <f>$G$11</f>
        <v>DISTPRI</v>
      </c>
      <c r="H3962" s="50">
        <f t="shared" si="1920"/>
        <v>0</v>
      </c>
      <c r="I3962" s="51">
        <f>VLOOKUP(CONCATENATE($F3962," ",$G3962),AllocFactorMatrix,(I$4+1),FALSE)*$E3966</f>
        <v>0</v>
      </c>
      <c r="J3962" s="51">
        <f>VLOOKUP(CONCATENATE($F3962," ",$G3962),AllocFactorMatrix,(J$4+1),FALSE)*$E3966</f>
        <v>0</v>
      </c>
      <c r="K3962" s="51">
        <f>VLOOKUP(CONCATENATE($F3962," ",$G3962),AllocFactorMatrix,(K$4+1),FALSE)*$E3966</f>
        <v>0</v>
      </c>
      <c r="L3962" s="51">
        <f>VLOOKUP(CONCATENATE($F3962," ",$G3962),AllocFactorMatrix,(L$4+1),FALSE)*$E3966</f>
        <v>0</v>
      </c>
      <c r="M3962" s="51">
        <f t="shared" si="1923"/>
        <v>0</v>
      </c>
      <c r="N3962" s="51">
        <f>VLOOKUP(CONCATENATE($F3962," ",$G3962),AllocFactorMatrix,(N$4+1),FALSE)*$E3966</f>
        <v>0</v>
      </c>
      <c r="O3962" s="51">
        <f>VLOOKUP(CONCATENATE($F3962," ",$G3962),AllocFactorMatrix,(O$4+1),FALSE)*$E3966</f>
        <v>0</v>
      </c>
      <c r="P3962" s="51">
        <f>VLOOKUP(CONCATENATE($F3962," ",$G3962),AllocFactorMatrix,(P$4+1),FALSE)*$E3966</f>
        <v>0</v>
      </c>
      <c r="Q3962" s="51">
        <f>VLOOKUP(CONCATENATE($F3962," ",$G3962),AllocFactorMatrix,(Q$4+1),FALSE)*$E3966</f>
        <v>0</v>
      </c>
      <c r="R3962" s="51">
        <f t="shared" si="1925"/>
        <v>0</v>
      </c>
      <c r="S3962" s="51">
        <f>VLOOKUP(CONCATENATE($F3962," ",$G3962),AllocFactorMatrix,(S$4+1),FALSE)*$E3966</f>
        <v>0</v>
      </c>
      <c r="T3962" s="51">
        <f>VLOOKUP(CONCATENATE($F3962," ",$G3962),AllocFactorMatrix,(T$4+1),FALSE)*$E3966</f>
        <v>0</v>
      </c>
      <c r="U3962" s="51">
        <f>VLOOKUP(CONCATENATE($F3962," ",$G3962),AllocFactorMatrix,(U$4+1),FALSE)*$E3966</f>
        <v>0</v>
      </c>
      <c r="V3962" s="51">
        <f>VLOOKUP(CONCATENATE($F3962," ",$G3962),AllocFactorMatrix,(V$4+1),FALSE)*$E3966</f>
        <v>0</v>
      </c>
      <c r="W3962" s="51">
        <f t="shared" si="1926"/>
        <v>0</v>
      </c>
      <c r="X3962" s="51">
        <f>VLOOKUP(CONCATENATE($F3962," ",$G3962),AllocFactorMatrix,(X$4+1),FALSE)*$E3966</f>
        <v>0</v>
      </c>
      <c r="Y3962" s="51">
        <f>VLOOKUP(CONCATENATE($F3962," ",$G3962),AllocFactorMatrix,(Y$4+1),FALSE)*$E3966</f>
        <v>0</v>
      </c>
      <c r="Z3962" s="51">
        <f t="shared" si="1924"/>
        <v>0</v>
      </c>
      <c r="AA3962" s="51">
        <f>VLOOKUP(CONCATENATE($F3962," ",$G3962),AllocFactorMatrix,(AA$4+1),FALSE)*$E3966</f>
        <v>0</v>
      </c>
      <c r="AB3962" s="51">
        <f>VLOOKUP(CONCATENATE($F3962," ",$G3962),AllocFactorMatrix,(AB$4+1),FALSE)*$E3966</f>
        <v>0</v>
      </c>
      <c r="AC3962" s="51">
        <f>VLOOKUP(CONCATENATE($F3962," ",$G3962),AllocFactorMatrix,(AC$4+1),FALSE)*$E3966</f>
        <v>0</v>
      </c>
    </row>
    <row r="3963" spans="1:29" s="48" customFormat="1" hidden="1" outlineLevel="1">
      <c r="A3963" s="53"/>
      <c r="B3963" s="104"/>
      <c r="C3963" s="52"/>
      <c r="D3963" s="52"/>
      <c r="F3963" s="175" t="str">
        <f>F3966</f>
        <v>PROD_DEMAND</v>
      </c>
      <c r="G3963" s="52" t="str">
        <f>$G$12</f>
        <v>DISTSEC</v>
      </c>
      <c r="H3963" s="50">
        <f t="shared" si="1920"/>
        <v>0</v>
      </c>
      <c r="I3963" s="51">
        <f>VLOOKUP(CONCATENATE($F3963," ",$G3963),AllocFactorMatrix,(I$4+1),FALSE)*$E3966</f>
        <v>0</v>
      </c>
      <c r="J3963" s="51">
        <f>VLOOKUP(CONCATENATE($F3963," ",$G3963),AllocFactorMatrix,(J$4+1),FALSE)*$E3966</f>
        <v>0</v>
      </c>
      <c r="K3963" s="51">
        <f>VLOOKUP(CONCATENATE($F3963," ",$G3963),AllocFactorMatrix,(K$4+1),FALSE)*$E3966</f>
        <v>0</v>
      </c>
      <c r="L3963" s="51">
        <f>VLOOKUP(CONCATENATE($F3963," ",$G3963),AllocFactorMatrix,(L$4+1),FALSE)*$E3966</f>
        <v>0</v>
      </c>
      <c r="M3963" s="51">
        <f t="shared" si="1923"/>
        <v>0</v>
      </c>
      <c r="N3963" s="51">
        <f>VLOOKUP(CONCATENATE($F3963," ",$G3963),AllocFactorMatrix,(N$4+1),FALSE)*$E3966</f>
        <v>0</v>
      </c>
      <c r="O3963" s="51">
        <f>VLOOKUP(CONCATENATE($F3963," ",$G3963),AllocFactorMatrix,(O$4+1),FALSE)*$E3966</f>
        <v>0</v>
      </c>
      <c r="P3963" s="51">
        <f>VLOOKUP(CONCATENATE($F3963," ",$G3963),AllocFactorMatrix,(P$4+1),FALSE)*$E3966</f>
        <v>0</v>
      </c>
      <c r="Q3963" s="51">
        <f>VLOOKUP(CONCATENATE($F3963," ",$G3963),AllocFactorMatrix,(Q$4+1),FALSE)*$E3966</f>
        <v>0</v>
      </c>
      <c r="R3963" s="51">
        <f t="shared" si="1925"/>
        <v>0</v>
      </c>
      <c r="S3963" s="51">
        <f>VLOOKUP(CONCATENATE($F3963," ",$G3963),AllocFactorMatrix,(S$4+1),FALSE)*$E3966</f>
        <v>0</v>
      </c>
      <c r="T3963" s="51">
        <f>VLOOKUP(CONCATENATE($F3963," ",$G3963),AllocFactorMatrix,(T$4+1),FALSE)*$E3966</f>
        <v>0</v>
      </c>
      <c r="U3963" s="51">
        <f>VLOOKUP(CONCATENATE($F3963," ",$G3963),AllocFactorMatrix,(U$4+1),FALSE)*$E3966</f>
        <v>0</v>
      </c>
      <c r="V3963" s="51">
        <f>VLOOKUP(CONCATENATE($F3963," ",$G3963),AllocFactorMatrix,(V$4+1),FALSE)*$E3966</f>
        <v>0</v>
      </c>
      <c r="W3963" s="51">
        <f t="shared" si="1926"/>
        <v>0</v>
      </c>
      <c r="X3963" s="51">
        <f>VLOOKUP(CONCATENATE($F3963," ",$G3963),AllocFactorMatrix,(X$4+1),FALSE)*$E3966</f>
        <v>0</v>
      </c>
      <c r="Y3963" s="51">
        <f>VLOOKUP(CONCATENATE($F3963," ",$G3963),AllocFactorMatrix,(Y$4+1),FALSE)*$E3966</f>
        <v>0</v>
      </c>
      <c r="Z3963" s="51">
        <f t="shared" si="1924"/>
        <v>0</v>
      </c>
      <c r="AA3963" s="51">
        <f>VLOOKUP(CONCATENATE($F3963," ",$G3963),AllocFactorMatrix,(AA$4+1),FALSE)*$E3966</f>
        <v>0</v>
      </c>
      <c r="AB3963" s="51">
        <f>VLOOKUP(CONCATENATE($F3963," ",$G3963),AllocFactorMatrix,(AB$4+1),FALSE)*$E3966</f>
        <v>0</v>
      </c>
      <c r="AC3963" s="51">
        <f>VLOOKUP(CONCATENATE($F3963," ",$G3963),AllocFactorMatrix,(AC$4+1),FALSE)*$E3966</f>
        <v>0</v>
      </c>
    </row>
    <row r="3964" spans="1:29" s="48" customFormat="1" hidden="1" outlineLevel="1">
      <c r="A3964" s="53"/>
      <c r="B3964" s="104"/>
      <c r="C3964" s="52"/>
      <c r="D3964" s="52"/>
      <c r="F3964" s="175" t="str">
        <f>F3966</f>
        <v>PROD_DEMAND</v>
      </c>
      <c r="G3964" s="52" t="str">
        <f>$G$13</f>
        <v>ENERGY</v>
      </c>
      <c r="H3964" s="50">
        <f t="shared" si="1920"/>
        <v>0</v>
      </c>
      <c r="I3964" s="51">
        <f>VLOOKUP(CONCATENATE($F3964," ",$G3964),AllocFactorMatrix,(I$4+1),FALSE)*$E3966</f>
        <v>0</v>
      </c>
      <c r="J3964" s="51">
        <f>VLOOKUP(CONCATENATE($F3964," ",$G3964),AllocFactorMatrix,(J$4+1),FALSE)*$E3966</f>
        <v>0</v>
      </c>
      <c r="K3964" s="51">
        <f>VLOOKUP(CONCATENATE($F3964," ",$G3964),AllocFactorMatrix,(K$4+1),FALSE)*$E3966</f>
        <v>0</v>
      </c>
      <c r="L3964" s="51">
        <f>VLOOKUP(CONCATENATE($F3964," ",$G3964),AllocFactorMatrix,(L$4+1),FALSE)*$E3966</f>
        <v>0</v>
      </c>
      <c r="M3964" s="51">
        <f t="shared" si="1923"/>
        <v>0</v>
      </c>
      <c r="N3964" s="51">
        <f>VLOOKUP(CONCATENATE($F3964," ",$G3964),AllocFactorMatrix,(N$4+1),FALSE)*$E3966</f>
        <v>0</v>
      </c>
      <c r="O3964" s="51">
        <f>VLOOKUP(CONCATENATE($F3964," ",$G3964),AllocFactorMatrix,(O$4+1),FALSE)*$E3966</f>
        <v>0</v>
      </c>
      <c r="P3964" s="51">
        <f>VLOOKUP(CONCATENATE($F3964," ",$G3964),AllocFactorMatrix,(P$4+1),FALSE)*$E3966</f>
        <v>0</v>
      </c>
      <c r="Q3964" s="51">
        <f>VLOOKUP(CONCATENATE($F3964," ",$G3964),AllocFactorMatrix,(Q$4+1),FALSE)*$E3966</f>
        <v>0</v>
      </c>
      <c r="R3964" s="51">
        <f t="shared" si="1925"/>
        <v>0</v>
      </c>
      <c r="S3964" s="51">
        <f>VLOOKUP(CONCATENATE($F3964," ",$G3964),AllocFactorMatrix,(S$4+1),FALSE)*$E3966</f>
        <v>0</v>
      </c>
      <c r="T3964" s="51">
        <f>VLOOKUP(CONCATENATE($F3964," ",$G3964),AllocFactorMatrix,(T$4+1),FALSE)*$E3966</f>
        <v>0</v>
      </c>
      <c r="U3964" s="51">
        <f>VLOOKUP(CONCATENATE($F3964," ",$G3964),AllocFactorMatrix,(U$4+1),FALSE)*$E3966</f>
        <v>0</v>
      </c>
      <c r="V3964" s="51">
        <f>VLOOKUP(CONCATENATE($F3964," ",$G3964),AllocFactorMatrix,(V$4+1),FALSE)*$E3966</f>
        <v>0</v>
      </c>
      <c r="W3964" s="51">
        <f t="shared" si="1926"/>
        <v>0</v>
      </c>
      <c r="X3964" s="51">
        <f>VLOOKUP(CONCATENATE($F3964," ",$G3964),AllocFactorMatrix,(X$4+1),FALSE)*$E3966</f>
        <v>0</v>
      </c>
      <c r="Y3964" s="51">
        <f>VLOOKUP(CONCATENATE($F3964," ",$G3964),AllocFactorMatrix,(Y$4+1),FALSE)*$E3966</f>
        <v>0</v>
      </c>
      <c r="Z3964" s="51">
        <f t="shared" si="1924"/>
        <v>0</v>
      </c>
      <c r="AA3964" s="51">
        <f>VLOOKUP(CONCATENATE($F3964," ",$G3964),AllocFactorMatrix,(AA$4+1),FALSE)*$E3966</f>
        <v>0</v>
      </c>
      <c r="AB3964" s="51">
        <f>VLOOKUP(CONCATENATE($F3964," ",$G3964),AllocFactorMatrix,(AB$4+1),FALSE)*$E3966</f>
        <v>0</v>
      </c>
      <c r="AC3964" s="51">
        <f>VLOOKUP(CONCATENATE($F3964," ",$G3964),AllocFactorMatrix,(AC$4+1),FALSE)*$E3966</f>
        <v>0</v>
      </c>
    </row>
    <row r="3965" spans="1:29" s="48" customFormat="1" hidden="1" outlineLevel="1">
      <c r="A3965" s="53"/>
      <c r="B3965" s="104"/>
      <c r="C3965" s="52"/>
      <c r="D3965" s="52"/>
      <c r="F3965" s="175" t="str">
        <f>F3966</f>
        <v>PROD_DEMAND</v>
      </c>
      <c r="G3965" s="52" t="str">
        <f>$G$14</f>
        <v>CUSTOMER</v>
      </c>
      <c r="H3965" s="50">
        <f t="shared" si="1920"/>
        <v>0</v>
      </c>
      <c r="I3965" s="51">
        <f>VLOOKUP(CONCATENATE($F3965," ",$G3965),AllocFactorMatrix,(I$4+1),FALSE)*$E3966</f>
        <v>0</v>
      </c>
      <c r="J3965" s="51">
        <f>VLOOKUP(CONCATENATE($F3965," ",$G3965),AllocFactorMatrix,(J$4+1),FALSE)*$E3966</f>
        <v>0</v>
      </c>
      <c r="K3965" s="51">
        <f>VLOOKUP(CONCATENATE($F3965," ",$G3965),AllocFactorMatrix,(K$4+1),FALSE)*$E3966</f>
        <v>0</v>
      </c>
      <c r="L3965" s="51">
        <f>VLOOKUP(CONCATENATE($F3965," ",$G3965),AllocFactorMatrix,(L$4+1),FALSE)*$E3966</f>
        <v>0</v>
      </c>
      <c r="M3965" s="51">
        <f t="shared" si="1923"/>
        <v>0</v>
      </c>
      <c r="N3965" s="51">
        <f>VLOOKUP(CONCATENATE($F3965," ",$G3965),AllocFactorMatrix,(N$4+1),FALSE)*$E3966</f>
        <v>0</v>
      </c>
      <c r="O3965" s="51">
        <f>VLOOKUP(CONCATENATE($F3965," ",$G3965),AllocFactorMatrix,(O$4+1),FALSE)*$E3966</f>
        <v>0</v>
      </c>
      <c r="P3965" s="51">
        <f>VLOOKUP(CONCATENATE($F3965," ",$G3965),AllocFactorMatrix,(P$4+1),FALSE)*$E3966</f>
        <v>0</v>
      </c>
      <c r="Q3965" s="51">
        <f>VLOOKUP(CONCATENATE($F3965," ",$G3965),AllocFactorMatrix,(Q$4+1),FALSE)*$E3966</f>
        <v>0</v>
      </c>
      <c r="R3965" s="51">
        <f t="shared" si="1925"/>
        <v>0</v>
      </c>
      <c r="S3965" s="51">
        <f>VLOOKUP(CONCATENATE($F3965," ",$G3965),AllocFactorMatrix,(S$4+1),FALSE)*$E3966</f>
        <v>0</v>
      </c>
      <c r="T3965" s="51">
        <f>VLOOKUP(CONCATENATE($F3965," ",$G3965),AllocFactorMatrix,(T$4+1),FALSE)*$E3966</f>
        <v>0</v>
      </c>
      <c r="U3965" s="51">
        <f>VLOOKUP(CONCATENATE($F3965," ",$G3965),AllocFactorMatrix,(U$4+1),FALSE)*$E3966</f>
        <v>0</v>
      </c>
      <c r="V3965" s="51">
        <f>VLOOKUP(CONCATENATE($F3965," ",$G3965),AllocFactorMatrix,(V$4+1),FALSE)*$E3966</f>
        <v>0</v>
      </c>
      <c r="W3965" s="51">
        <f t="shared" si="1926"/>
        <v>0</v>
      </c>
      <c r="X3965" s="51">
        <f>VLOOKUP(CONCATENATE($F3965," ",$G3965),AllocFactorMatrix,(X$4+1),FALSE)*$E3966</f>
        <v>0</v>
      </c>
      <c r="Y3965" s="51">
        <f>VLOOKUP(CONCATENATE($F3965," ",$G3965),AllocFactorMatrix,(Y$4+1),FALSE)*$E3966</f>
        <v>0</v>
      </c>
      <c r="Z3965" s="51">
        <f t="shared" si="1924"/>
        <v>0</v>
      </c>
      <c r="AA3965" s="51">
        <f>VLOOKUP(CONCATENATE($F3965," ",$G3965),AllocFactorMatrix,(AA$4+1),FALSE)*$E3966</f>
        <v>0</v>
      </c>
      <c r="AB3965" s="51">
        <f>VLOOKUP(CONCATENATE($F3965," ",$G3965),AllocFactorMatrix,(AB$4+1),FALSE)*$E3966</f>
        <v>0</v>
      </c>
      <c r="AC3965" s="51">
        <f>VLOOKUP(CONCATENATE($F3965," ",$G3965),AllocFactorMatrix,(AC$4+1),FALSE)*$E3966</f>
        <v>0</v>
      </c>
    </row>
    <row r="3966" spans="1:29" s="48" customFormat="1" collapsed="1">
      <c r="A3966" s="53"/>
      <c r="B3966" s="104"/>
      <c r="C3966" s="52"/>
      <c r="D3966" s="102" t="s">
        <v>454</v>
      </c>
      <c r="E3966" s="58">
        <v>7755</v>
      </c>
      <c r="F3966" s="93" t="s">
        <v>29</v>
      </c>
      <c r="G3966" s="52" t="str">
        <f>$G$15</f>
        <v>TOTAL</v>
      </c>
      <c r="H3966" s="50">
        <f t="shared" si="1920"/>
        <v>7755</v>
      </c>
      <c r="I3966" s="51">
        <f>VLOOKUP(CONCATENATE($F3966," ",$G3966),AllocFactorMatrix,(I$4+1),FALSE)*$E3966</f>
        <v>3989.0632746081155</v>
      </c>
      <c r="J3966" s="51">
        <f>VLOOKUP(CONCATENATE($F3966," ",$G3966),AllocFactorMatrix,(J$4+1),FALSE)*$E3966</f>
        <v>930.25016893161614</v>
      </c>
      <c r="K3966" s="51">
        <f>VLOOKUP(CONCATENATE($F3966," ",$G3966),AllocFactorMatrix,(K$4+1),FALSE)*$E3966</f>
        <v>12.934160888144463</v>
      </c>
      <c r="L3966" s="51">
        <f>VLOOKUP(CONCATENATE($F3966," ",$G3966),AllocFactorMatrix,(L$4+1),FALSE)*$E3966</f>
        <v>1.801388537575749</v>
      </c>
      <c r="M3966" s="51">
        <f t="shared" si="1923"/>
        <v>944.9857183573364</v>
      </c>
      <c r="N3966" s="51">
        <f>VLOOKUP(CONCATENATE($F3966," ",$G3966),AllocFactorMatrix,(N$4+1),FALSE)*$E3966</f>
        <v>553.69252595047601</v>
      </c>
      <c r="O3966" s="51">
        <f>VLOOKUP(CONCATENATE($F3966," ",$G3966),AllocFactorMatrix,(O$4+1),FALSE)*$E3966</f>
        <v>99.217041550732148</v>
      </c>
      <c r="P3966" s="51">
        <f>VLOOKUP(CONCATENATE($F3966," ",$G3966),AllocFactorMatrix,(P$4+1),FALSE)*$E3966</f>
        <v>20.120203534929402</v>
      </c>
      <c r="Q3966" s="51">
        <f>VLOOKUP(CONCATENATE($F3966," ",$G3966),AllocFactorMatrix,(Q$4+1),FALSE)*$E3966</f>
        <v>0.76405563044086622</v>
      </c>
      <c r="R3966" s="51">
        <f t="shared" si="1925"/>
        <v>673.79382666657841</v>
      </c>
      <c r="S3966" s="51">
        <f>VLOOKUP(CONCATENATE($F3966," ",$G3966),AllocFactorMatrix,(S$4+1),FALSE)*$E3966</f>
        <v>26.221312628110059</v>
      </c>
      <c r="T3966" s="51">
        <f>VLOOKUP(CONCATENATE($F3966," ",$G3966),AllocFactorMatrix,(T$4+1),FALSE)*$E3966</f>
        <v>354.00286196622716</v>
      </c>
      <c r="U3966" s="51">
        <f>VLOOKUP(CONCATENATE($F3966," ",$G3966),AllocFactorMatrix,(U$4+1),FALSE)*$E3966</f>
        <v>1353.9188397101025</v>
      </c>
      <c r="V3966" s="51">
        <f>VLOOKUP(CONCATENATE($F3966," ",$G3966),AllocFactorMatrix,(V$4+1),FALSE)*$E3966</f>
        <v>245.27495499125561</v>
      </c>
      <c r="W3966" s="51">
        <f t="shared" si="1926"/>
        <v>1979.4179692956952</v>
      </c>
      <c r="X3966" s="51">
        <f>VLOOKUP(CONCATENATE($F3966," ",$G3966),AllocFactorMatrix,(X$4+1),FALSE)*$E3966</f>
        <v>151.96623706905601</v>
      </c>
      <c r="Y3966" s="51">
        <f>VLOOKUP(CONCATENATE($F3966," ",$G3966),AllocFactorMatrix,(Y$4+1),FALSE)*$E3966</f>
        <v>3.0351555314450853</v>
      </c>
      <c r="Z3966" s="51">
        <f t="shared" si="1924"/>
        <v>155.00139260050111</v>
      </c>
      <c r="AA3966" s="51">
        <f>VLOOKUP(CONCATENATE($F3966," ",$G3966),AllocFactorMatrix,(AA$4+1),FALSE)*$E3966</f>
        <v>2.0046805184574459</v>
      </c>
      <c r="AB3966" s="51">
        <f>VLOOKUP(CONCATENATE($F3966," ",$G3966),AllocFactorMatrix,(AB$4+1),FALSE)*$E3966</f>
        <v>8.9059322532912812</v>
      </c>
      <c r="AC3966" s="51">
        <f>VLOOKUP(CONCATENATE($F3966," ",$G3966),AllocFactorMatrix,(AC$4+1),FALSE)*$E3966</f>
        <v>1.827205700023905</v>
      </c>
    </row>
    <row r="3967" spans="1:29" s="48" customFormat="1" hidden="1" outlineLevel="1">
      <c r="A3967" s="53"/>
      <c r="B3967" s="104"/>
      <c r="C3967" s="52"/>
      <c r="D3967" s="52"/>
      <c r="F3967" s="175" t="str">
        <f>F3974</f>
        <v>PROD_DEMAND</v>
      </c>
      <c r="G3967" s="52" t="str">
        <f>$G$8</f>
        <v>PRODUCTION</v>
      </c>
      <c r="H3967" s="50">
        <f t="shared" si="1920"/>
        <v>-152347</v>
      </c>
      <c r="I3967" s="51">
        <f>VLOOKUP(CONCATENATE($F3967," ",$G3967),AllocFactorMatrix,(I$4+1),FALSE)*$E3974</f>
        <v>-78365.160889325925</v>
      </c>
      <c r="J3967" s="51">
        <f>VLOOKUP(CONCATENATE($F3967," ",$G3967),AllocFactorMatrix,(J$4+1),FALSE)*$E3974</f>
        <v>-18274.76756753384</v>
      </c>
      <c r="K3967" s="51">
        <f>VLOOKUP(CONCATENATE($F3967," ",$G3967),AllocFactorMatrix,(K$4+1),FALSE)*$E3974</f>
        <v>-254.09163234379685</v>
      </c>
      <c r="L3967" s="51">
        <f>VLOOKUP(CONCATENATE($F3967," ",$G3967),AllocFactorMatrix,(L$4+1),FALSE)*$E3974</f>
        <v>-35.388283627859785</v>
      </c>
      <c r="M3967" s="51">
        <f t="shared" si="1923"/>
        <v>-18564.247483505496</v>
      </c>
      <c r="N3967" s="51">
        <f>VLOOKUP(CONCATENATE($F3967," ",$G3967),AllocFactorMatrix,(N$4+1),FALSE)*$E3974</f>
        <v>-10877.291457250441</v>
      </c>
      <c r="O3967" s="51">
        <f>VLOOKUP(CONCATENATE($F3967," ",$G3967),AllocFactorMatrix,(O$4+1),FALSE)*$E3974</f>
        <v>-1949.1191011127517</v>
      </c>
      <c r="P3967" s="51">
        <f>VLOOKUP(CONCATENATE($F3967," ",$G3967),AllocFactorMatrix,(P$4+1),FALSE)*$E3974</f>
        <v>-395.26146330572402</v>
      </c>
      <c r="Q3967" s="51">
        <f>VLOOKUP(CONCATENATE($F3967," ",$G3967),AllocFactorMatrix,(Q$4+1),FALSE)*$E3974</f>
        <v>-15.009875323117297</v>
      </c>
      <c r="R3967" s="51">
        <f>SUBTOTAL(9,N3967:Q3967)</f>
        <v>-13236.681896992035</v>
      </c>
      <c r="S3967" s="51">
        <f>VLOOKUP(CONCATENATE($F3967," ",$G3967),AllocFactorMatrix,(S$4+1),FALSE)*$E3974</f>
        <v>-515.11777110956587</v>
      </c>
      <c r="T3967" s="51">
        <f>VLOOKUP(CONCATENATE($F3967," ",$G3967),AllocFactorMatrix,(T$4+1),FALSE)*$E3974</f>
        <v>-6954.387364534985</v>
      </c>
      <c r="U3967" s="51">
        <f>VLOOKUP(CONCATENATE($F3967," ",$G3967),AllocFactorMatrix,(U$4+1),FALSE)*$E3974</f>
        <v>-26597.739970769177</v>
      </c>
      <c r="V3967" s="51">
        <f>VLOOKUP(CONCATENATE($F3967," ",$G3967),AllocFactorMatrix,(V$4+1),FALSE)*$E3974</f>
        <v>-4818.4272815026197</v>
      </c>
      <c r="W3967" s="51">
        <f>SUBTOTAL(9,S3967:V3967)</f>
        <v>-38885.672387916347</v>
      </c>
      <c r="X3967" s="51">
        <f>VLOOKUP(CONCATENATE($F3967," ",$G3967),AllocFactorMatrix,(X$4+1),FALSE)*$E3974</f>
        <v>-2985.3772171192104</v>
      </c>
      <c r="Y3967" s="51">
        <f>VLOOKUP(CONCATENATE($F3967," ",$G3967),AllocFactorMatrix,(Y$4+1),FALSE)*$E3974</f>
        <v>-59.625640199750407</v>
      </c>
      <c r="Z3967" s="51">
        <f t="shared" si="1924"/>
        <v>-3045.0028573189607</v>
      </c>
      <c r="AA3967" s="51">
        <f>VLOOKUP(CONCATENATE($F3967," ",$G3967),AllocFactorMatrix,(AA$4+1),FALSE)*$E3974</f>
        <v>-39.381955247638494</v>
      </c>
      <c r="AB3967" s="51">
        <f>VLOOKUP(CONCATENATE($F3967," ",$G3967),AllocFactorMatrix,(AB$4+1),FALSE)*$E3974</f>
        <v>-174.95706782619817</v>
      </c>
      <c r="AC3967" s="51">
        <f>VLOOKUP(CONCATENATE($F3967," ",$G3967),AllocFactorMatrix,(AC$4+1),FALSE)*$E3974</f>
        <v>-35.895461867381286</v>
      </c>
    </row>
    <row r="3968" spans="1:29" s="48" customFormat="1" hidden="1" outlineLevel="1">
      <c r="A3968" s="53"/>
      <c r="B3968" s="104"/>
      <c r="C3968" s="52"/>
      <c r="D3968" s="52"/>
      <c r="F3968" s="175" t="str">
        <f>F3974</f>
        <v>PROD_DEMAND</v>
      </c>
      <c r="G3968" s="52" t="str">
        <f>$G$9</f>
        <v>BULKTRAN</v>
      </c>
      <c r="H3968" s="50">
        <f t="shared" si="1920"/>
        <v>0</v>
      </c>
      <c r="I3968" s="51">
        <f>VLOOKUP(CONCATENATE($F3968," ",$G3968),AllocFactorMatrix,(I$4+1),FALSE)*$E3974</f>
        <v>0</v>
      </c>
      <c r="J3968" s="51">
        <f>VLOOKUP(CONCATENATE($F3968," ",$G3968),AllocFactorMatrix,(J$4+1),FALSE)*$E3974</f>
        <v>0</v>
      </c>
      <c r="K3968" s="51">
        <f>VLOOKUP(CONCATENATE($F3968," ",$G3968),AllocFactorMatrix,(K$4+1),FALSE)*$E3974</f>
        <v>0</v>
      </c>
      <c r="L3968" s="51">
        <f>VLOOKUP(CONCATENATE($F3968," ",$G3968),AllocFactorMatrix,(L$4+1),FALSE)*$E3974</f>
        <v>0</v>
      </c>
      <c r="M3968" s="51">
        <f t="shared" si="1923"/>
        <v>0</v>
      </c>
      <c r="N3968" s="51">
        <f>VLOOKUP(CONCATENATE($F3968," ",$G3968),AllocFactorMatrix,(N$4+1),FALSE)*$E3974</f>
        <v>0</v>
      </c>
      <c r="O3968" s="51">
        <f>VLOOKUP(CONCATENATE($F3968," ",$G3968),AllocFactorMatrix,(O$4+1),FALSE)*$E3974</f>
        <v>0</v>
      </c>
      <c r="P3968" s="51">
        <f>VLOOKUP(CONCATENATE($F3968," ",$G3968),AllocFactorMatrix,(P$4+1),FALSE)*$E3974</f>
        <v>0</v>
      </c>
      <c r="Q3968" s="51">
        <f>VLOOKUP(CONCATENATE($F3968," ",$G3968),AllocFactorMatrix,(Q$4+1),FALSE)*$E3974</f>
        <v>0</v>
      </c>
      <c r="R3968" s="51">
        <f t="shared" ref="R3968:R3974" si="1927">SUBTOTAL(9,N3968:Q3968)</f>
        <v>0</v>
      </c>
      <c r="S3968" s="51">
        <f>VLOOKUP(CONCATENATE($F3968," ",$G3968),AllocFactorMatrix,(S$4+1),FALSE)*$E3974</f>
        <v>0</v>
      </c>
      <c r="T3968" s="51">
        <f>VLOOKUP(CONCATENATE($F3968," ",$G3968),AllocFactorMatrix,(T$4+1),FALSE)*$E3974</f>
        <v>0</v>
      </c>
      <c r="U3968" s="51">
        <f>VLOOKUP(CONCATENATE($F3968," ",$G3968),AllocFactorMatrix,(U$4+1),FALSE)*$E3974</f>
        <v>0</v>
      </c>
      <c r="V3968" s="51">
        <f>VLOOKUP(CONCATENATE($F3968," ",$G3968),AllocFactorMatrix,(V$4+1),FALSE)*$E3974</f>
        <v>0</v>
      </c>
      <c r="W3968" s="51">
        <f t="shared" ref="W3968:W3974" si="1928">SUBTOTAL(9,S3968:V3968)</f>
        <v>0</v>
      </c>
      <c r="X3968" s="51">
        <f>VLOOKUP(CONCATENATE($F3968," ",$G3968),AllocFactorMatrix,(X$4+1),FALSE)*$E3974</f>
        <v>0</v>
      </c>
      <c r="Y3968" s="51">
        <f>VLOOKUP(CONCATENATE($F3968," ",$G3968),AllocFactorMatrix,(Y$4+1),FALSE)*$E3974</f>
        <v>0</v>
      </c>
      <c r="Z3968" s="51">
        <f t="shared" si="1924"/>
        <v>0</v>
      </c>
      <c r="AA3968" s="51">
        <f>VLOOKUP(CONCATENATE($F3968," ",$G3968),AllocFactorMatrix,(AA$4+1),FALSE)*$E3974</f>
        <v>0</v>
      </c>
      <c r="AB3968" s="51">
        <f>VLOOKUP(CONCATENATE($F3968," ",$G3968),AllocFactorMatrix,(AB$4+1),FALSE)*$E3974</f>
        <v>0</v>
      </c>
      <c r="AC3968" s="51">
        <f>VLOOKUP(CONCATENATE($F3968," ",$G3968),AllocFactorMatrix,(AC$4+1),FALSE)*$E3974</f>
        <v>0</v>
      </c>
    </row>
    <row r="3969" spans="1:29" s="48" customFormat="1" hidden="1" outlineLevel="1">
      <c r="A3969" s="53"/>
      <c r="B3969" s="104"/>
      <c r="C3969" s="52"/>
      <c r="D3969" s="52"/>
      <c r="F3969" s="175" t="str">
        <f>F3974</f>
        <v>PROD_DEMAND</v>
      </c>
      <c r="G3969" s="52" t="str">
        <f>$G$10</f>
        <v>SUBTRAN</v>
      </c>
      <c r="H3969" s="50">
        <f t="shared" si="1920"/>
        <v>0</v>
      </c>
      <c r="I3969" s="51">
        <f>VLOOKUP(CONCATENATE($F3969," ",$G3969),AllocFactorMatrix,(I$4+1),FALSE)*$E3974</f>
        <v>0</v>
      </c>
      <c r="J3969" s="51">
        <f>VLOOKUP(CONCATENATE($F3969," ",$G3969),AllocFactorMatrix,(J$4+1),FALSE)*$E3974</f>
        <v>0</v>
      </c>
      <c r="K3969" s="51">
        <f>VLOOKUP(CONCATENATE($F3969," ",$G3969),AllocFactorMatrix,(K$4+1),FALSE)*$E3974</f>
        <v>0</v>
      </c>
      <c r="L3969" s="51">
        <f>VLOOKUP(CONCATENATE($F3969," ",$G3969),AllocFactorMatrix,(L$4+1),FALSE)*$E3974</f>
        <v>0</v>
      </c>
      <c r="M3969" s="51">
        <f t="shared" si="1923"/>
        <v>0</v>
      </c>
      <c r="N3969" s="51">
        <f>VLOOKUP(CONCATENATE($F3969," ",$G3969),AllocFactorMatrix,(N$4+1),FALSE)*$E3974</f>
        <v>0</v>
      </c>
      <c r="O3969" s="51">
        <f>VLOOKUP(CONCATENATE($F3969," ",$G3969),AllocFactorMatrix,(O$4+1),FALSE)*$E3974</f>
        <v>0</v>
      </c>
      <c r="P3969" s="51">
        <f>VLOOKUP(CONCATENATE($F3969," ",$G3969),AllocFactorMatrix,(P$4+1),FALSE)*$E3974</f>
        <v>0</v>
      </c>
      <c r="Q3969" s="51">
        <f>VLOOKUP(CONCATENATE($F3969," ",$G3969),AllocFactorMatrix,(Q$4+1),FALSE)*$E3974</f>
        <v>0</v>
      </c>
      <c r="R3969" s="51">
        <f t="shared" si="1927"/>
        <v>0</v>
      </c>
      <c r="S3969" s="51">
        <f>VLOOKUP(CONCATENATE($F3969," ",$G3969),AllocFactorMatrix,(S$4+1),FALSE)*$E3974</f>
        <v>0</v>
      </c>
      <c r="T3969" s="51">
        <f>VLOOKUP(CONCATENATE($F3969," ",$G3969),AllocFactorMatrix,(T$4+1),FALSE)*$E3974</f>
        <v>0</v>
      </c>
      <c r="U3969" s="51">
        <f>VLOOKUP(CONCATENATE($F3969," ",$G3969),AllocFactorMatrix,(U$4+1),FALSE)*$E3974</f>
        <v>0</v>
      </c>
      <c r="V3969" s="51">
        <f>VLOOKUP(CONCATENATE($F3969," ",$G3969),AllocFactorMatrix,(V$4+1),FALSE)*$E3974</f>
        <v>0</v>
      </c>
      <c r="W3969" s="51">
        <f t="shared" si="1928"/>
        <v>0</v>
      </c>
      <c r="X3969" s="51">
        <f>VLOOKUP(CONCATENATE($F3969," ",$G3969),AllocFactorMatrix,(X$4+1),FALSE)*$E3974</f>
        <v>0</v>
      </c>
      <c r="Y3969" s="51">
        <f>VLOOKUP(CONCATENATE($F3969," ",$G3969),AllocFactorMatrix,(Y$4+1),FALSE)*$E3974</f>
        <v>0</v>
      </c>
      <c r="Z3969" s="51">
        <f t="shared" si="1924"/>
        <v>0</v>
      </c>
      <c r="AA3969" s="51">
        <f>VLOOKUP(CONCATENATE($F3969," ",$G3969),AllocFactorMatrix,(AA$4+1),FALSE)*$E3974</f>
        <v>0</v>
      </c>
      <c r="AB3969" s="51">
        <f>VLOOKUP(CONCATENATE($F3969," ",$G3969),AllocFactorMatrix,(AB$4+1),FALSE)*$E3974</f>
        <v>0</v>
      </c>
      <c r="AC3969" s="51">
        <f>VLOOKUP(CONCATENATE($F3969," ",$G3969),AllocFactorMatrix,(AC$4+1),FALSE)*$E3974</f>
        <v>0</v>
      </c>
    </row>
    <row r="3970" spans="1:29" s="48" customFormat="1" hidden="1" outlineLevel="1">
      <c r="A3970" s="53"/>
      <c r="B3970" s="104"/>
      <c r="C3970" s="52"/>
      <c r="D3970" s="52"/>
      <c r="F3970" s="175" t="str">
        <f>F3974</f>
        <v>PROD_DEMAND</v>
      </c>
      <c r="G3970" s="52" t="str">
        <f>$G$11</f>
        <v>DISTPRI</v>
      </c>
      <c r="H3970" s="50">
        <f t="shared" si="1920"/>
        <v>0</v>
      </c>
      <c r="I3970" s="51">
        <f>VLOOKUP(CONCATENATE($F3970," ",$G3970),AllocFactorMatrix,(I$4+1),FALSE)*$E3974</f>
        <v>0</v>
      </c>
      <c r="J3970" s="51">
        <f>VLOOKUP(CONCATENATE($F3970," ",$G3970),AllocFactorMatrix,(J$4+1),FALSE)*$E3974</f>
        <v>0</v>
      </c>
      <c r="K3970" s="51">
        <f>VLOOKUP(CONCATENATE($F3970," ",$G3970),AllocFactorMatrix,(K$4+1),FALSE)*$E3974</f>
        <v>0</v>
      </c>
      <c r="L3970" s="51">
        <f>VLOOKUP(CONCATENATE($F3970," ",$G3970),AllocFactorMatrix,(L$4+1),FALSE)*$E3974</f>
        <v>0</v>
      </c>
      <c r="M3970" s="51">
        <f t="shared" si="1923"/>
        <v>0</v>
      </c>
      <c r="N3970" s="51">
        <f>VLOOKUP(CONCATENATE($F3970," ",$G3970),AllocFactorMatrix,(N$4+1),FALSE)*$E3974</f>
        <v>0</v>
      </c>
      <c r="O3970" s="51">
        <f>VLOOKUP(CONCATENATE($F3970," ",$G3970),AllocFactorMatrix,(O$4+1),FALSE)*$E3974</f>
        <v>0</v>
      </c>
      <c r="P3970" s="51">
        <f>VLOOKUP(CONCATENATE($F3970," ",$G3970),AllocFactorMatrix,(P$4+1),FALSE)*$E3974</f>
        <v>0</v>
      </c>
      <c r="Q3970" s="51">
        <f>VLOOKUP(CONCATENATE($F3970," ",$G3970),AllocFactorMatrix,(Q$4+1),FALSE)*$E3974</f>
        <v>0</v>
      </c>
      <c r="R3970" s="51">
        <f t="shared" si="1927"/>
        <v>0</v>
      </c>
      <c r="S3970" s="51">
        <f>VLOOKUP(CONCATENATE($F3970," ",$G3970),AllocFactorMatrix,(S$4+1),FALSE)*$E3974</f>
        <v>0</v>
      </c>
      <c r="T3970" s="51">
        <f>VLOOKUP(CONCATENATE($F3970," ",$G3970),AllocFactorMatrix,(T$4+1),FALSE)*$E3974</f>
        <v>0</v>
      </c>
      <c r="U3970" s="51">
        <f>VLOOKUP(CONCATENATE($F3970," ",$G3970),AllocFactorMatrix,(U$4+1),FALSE)*$E3974</f>
        <v>0</v>
      </c>
      <c r="V3970" s="51">
        <f>VLOOKUP(CONCATENATE($F3970," ",$G3970),AllocFactorMatrix,(V$4+1),FALSE)*$E3974</f>
        <v>0</v>
      </c>
      <c r="W3970" s="51">
        <f t="shared" si="1928"/>
        <v>0</v>
      </c>
      <c r="X3970" s="51">
        <f>VLOOKUP(CONCATENATE($F3970," ",$G3970),AllocFactorMatrix,(X$4+1),FALSE)*$E3974</f>
        <v>0</v>
      </c>
      <c r="Y3970" s="51">
        <f>VLOOKUP(CONCATENATE($F3970," ",$G3970),AllocFactorMatrix,(Y$4+1),FALSE)*$E3974</f>
        <v>0</v>
      </c>
      <c r="Z3970" s="51">
        <f t="shared" si="1924"/>
        <v>0</v>
      </c>
      <c r="AA3970" s="51">
        <f>VLOOKUP(CONCATENATE($F3970," ",$G3970),AllocFactorMatrix,(AA$4+1),FALSE)*$E3974</f>
        <v>0</v>
      </c>
      <c r="AB3970" s="51">
        <f>VLOOKUP(CONCATENATE($F3970," ",$G3970),AllocFactorMatrix,(AB$4+1),FALSE)*$E3974</f>
        <v>0</v>
      </c>
      <c r="AC3970" s="51">
        <f>VLOOKUP(CONCATENATE($F3970," ",$G3970),AllocFactorMatrix,(AC$4+1),FALSE)*$E3974</f>
        <v>0</v>
      </c>
    </row>
    <row r="3971" spans="1:29" s="48" customFormat="1" hidden="1" outlineLevel="1">
      <c r="A3971" s="53"/>
      <c r="B3971" s="104"/>
      <c r="C3971" s="52"/>
      <c r="D3971" s="52"/>
      <c r="F3971" s="175" t="str">
        <f>F3974</f>
        <v>PROD_DEMAND</v>
      </c>
      <c r="G3971" s="52" t="str">
        <f>$G$12</f>
        <v>DISTSEC</v>
      </c>
      <c r="H3971" s="50">
        <f t="shared" si="1920"/>
        <v>0</v>
      </c>
      <c r="I3971" s="51">
        <f>VLOOKUP(CONCATENATE($F3971," ",$G3971),AllocFactorMatrix,(I$4+1),FALSE)*$E3974</f>
        <v>0</v>
      </c>
      <c r="J3971" s="51">
        <f>VLOOKUP(CONCATENATE($F3971," ",$G3971),AllocFactorMatrix,(J$4+1),FALSE)*$E3974</f>
        <v>0</v>
      </c>
      <c r="K3971" s="51">
        <f>VLOOKUP(CONCATENATE($F3971," ",$G3971),AllocFactorMatrix,(K$4+1),FALSE)*$E3974</f>
        <v>0</v>
      </c>
      <c r="L3971" s="51">
        <f>VLOOKUP(CONCATENATE($F3971," ",$G3971),AllocFactorMatrix,(L$4+1),FALSE)*$E3974</f>
        <v>0</v>
      </c>
      <c r="M3971" s="51">
        <f t="shared" si="1923"/>
        <v>0</v>
      </c>
      <c r="N3971" s="51">
        <f>VLOOKUP(CONCATENATE($F3971," ",$G3971),AllocFactorMatrix,(N$4+1),FALSE)*$E3974</f>
        <v>0</v>
      </c>
      <c r="O3971" s="51">
        <f>VLOOKUP(CONCATENATE($F3971," ",$G3971),AllocFactorMatrix,(O$4+1),FALSE)*$E3974</f>
        <v>0</v>
      </c>
      <c r="P3971" s="51">
        <f>VLOOKUP(CONCATENATE($F3971," ",$G3971),AllocFactorMatrix,(P$4+1),FALSE)*$E3974</f>
        <v>0</v>
      </c>
      <c r="Q3971" s="51">
        <f>VLOOKUP(CONCATENATE($F3971," ",$G3971),AllocFactorMatrix,(Q$4+1),FALSE)*$E3974</f>
        <v>0</v>
      </c>
      <c r="R3971" s="51">
        <f t="shared" si="1927"/>
        <v>0</v>
      </c>
      <c r="S3971" s="51">
        <f>VLOOKUP(CONCATENATE($F3971," ",$G3971),AllocFactorMatrix,(S$4+1),FALSE)*$E3974</f>
        <v>0</v>
      </c>
      <c r="T3971" s="51">
        <f>VLOOKUP(CONCATENATE($F3971," ",$G3971),AllocFactorMatrix,(T$4+1),FALSE)*$E3974</f>
        <v>0</v>
      </c>
      <c r="U3971" s="51">
        <f>VLOOKUP(CONCATENATE($F3971," ",$G3971),AllocFactorMatrix,(U$4+1),FALSE)*$E3974</f>
        <v>0</v>
      </c>
      <c r="V3971" s="51">
        <f>VLOOKUP(CONCATENATE($F3971," ",$G3971),AllocFactorMatrix,(V$4+1),FALSE)*$E3974</f>
        <v>0</v>
      </c>
      <c r="W3971" s="51">
        <f t="shared" si="1928"/>
        <v>0</v>
      </c>
      <c r="X3971" s="51">
        <f>VLOOKUP(CONCATENATE($F3971," ",$G3971),AllocFactorMatrix,(X$4+1),FALSE)*$E3974</f>
        <v>0</v>
      </c>
      <c r="Y3971" s="51">
        <f>VLOOKUP(CONCATENATE($F3971," ",$G3971),AllocFactorMatrix,(Y$4+1),FALSE)*$E3974</f>
        <v>0</v>
      </c>
      <c r="Z3971" s="51">
        <f t="shared" si="1924"/>
        <v>0</v>
      </c>
      <c r="AA3971" s="51">
        <f>VLOOKUP(CONCATENATE($F3971," ",$G3971),AllocFactorMatrix,(AA$4+1),FALSE)*$E3974</f>
        <v>0</v>
      </c>
      <c r="AB3971" s="51">
        <f>VLOOKUP(CONCATENATE($F3971," ",$G3971),AllocFactorMatrix,(AB$4+1),FALSE)*$E3974</f>
        <v>0</v>
      </c>
      <c r="AC3971" s="51">
        <f>VLOOKUP(CONCATENATE($F3971," ",$G3971),AllocFactorMatrix,(AC$4+1),FALSE)*$E3974</f>
        <v>0</v>
      </c>
    </row>
    <row r="3972" spans="1:29" s="48" customFormat="1" hidden="1" outlineLevel="1">
      <c r="A3972" s="53"/>
      <c r="B3972" s="104"/>
      <c r="C3972" s="52"/>
      <c r="D3972" s="52"/>
      <c r="F3972" s="175" t="str">
        <f>F3974</f>
        <v>PROD_DEMAND</v>
      </c>
      <c r="G3972" s="52" t="str">
        <f>$G$13</f>
        <v>ENERGY</v>
      </c>
      <c r="H3972" s="50">
        <f t="shared" si="1920"/>
        <v>0</v>
      </c>
      <c r="I3972" s="51">
        <f>VLOOKUP(CONCATENATE($F3972," ",$G3972),AllocFactorMatrix,(I$4+1),FALSE)*$E3974</f>
        <v>0</v>
      </c>
      <c r="J3972" s="51">
        <f>VLOOKUP(CONCATENATE($F3972," ",$G3972),AllocFactorMatrix,(J$4+1),FALSE)*$E3974</f>
        <v>0</v>
      </c>
      <c r="K3972" s="51">
        <f>VLOOKUP(CONCATENATE($F3972," ",$G3972),AllocFactorMatrix,(K$4+1),FALSE)*$E3974</f>
        <v>0</v>
      </c>
      <c r="L3972" s="51">
        <f>VLOOKUP(CONCATENATE($F3972," ",$G3972),AllocFactorMatrix,(L$4+1),FALSE)*$E3974</f>
        <v>0</v>
      </c>
      <c r="M3972" s="51">
        <f t="shared" si="1923"/>
        <v>0</v>
      </c>
      <c r="N3972" s="51">
        <f>VLOOKUP(CONCATENATE($F3972," ",$G3972),AllocFactorMatrix,(N$4+1),FALSE)*$E3974</f>
        <v>0</v>
      </c>
      <c r="O3972" s="51">
        <f>VLOOKUP(CONCATENATE($F3972," ",$G3972),AllocFactorMatrix,(O$4+1),FALSE)*$E3974</f>
        <v>0</v>
      </c>
      <c r="P3972" s="51">
        <f>VLOOKUP(CONCATENATE($F3972," ",$G3972),AllocFactorMatrix,(P$4+1),FALSE)*$E3974</f>
        <v>0</v>
      </c>
      <c r="Q3972" s="51">
        <f>VLOOKUP(CONCATENATE($F3972," ",$G3972),AllocFactorMatrix,(Q$4+1),FALSE)*$E3974</f>
        <v>0</v>
      </c>
      <c r="R3972" s="51">
        <f t="shared" si="1927"/>
        <v>0</v>
      </c>
      <c r="S3972" s="51">
        <f>VLOOKUP(CONCATENATE($F3972," ",$G3972),AllocFactorMatrix,(S$4+1),FALSE)*$E3974</f>
        <v>0</v>
      </c>
      <c r="T3972" s="51">
        <f>VLOOKUP(CONCATENATE($F3972," ",$G3972),AllocFactorMatrix,(T$4+1),FALSE)*$E3974</f>
        <v>0</v>
      </c>
      <c r="U3972" s="51">
        <f>VLOOKUP(CONCATENATE($F3972," ",$G3972),AllocFactorMatrix,(U$4+1),FALSE)*$E3974</f>
        <v>0</v>
      </c>
      <c r="V3972" s="51">
        <f>VLOOKUP(CONCATENATE($F3972," ",$G3972),AllocFactorMatrix,(V$4+1),FALSE)*$E3974</f>
        <v>0</v>
      </c>
      <c r="W3972" s="51">
        <f t="shared" si="1928"/>
        <v>0</v>
      </c>
      <c r="X3972" s="51">
        <f>VLOOKUP(CONCATENATE($F3972," ",$G3972),AllocFactorMatrix,(X$4+1),FALSE)*$E3974</f>
        <v>0</v>
      </c>
      <c r="Y3972" s="51">
        <f>VLOOKUP(CONCATENATE($F3972," ",$G3972),AllocFactorMatrix,(Y$4+1),FALSE)*$E3974</f>
        <v>0</v>
      </c>
      <c r="Z3972" s="51">
        <f t="shared" si="1924"/>
        <v>0</v>
      </c>
      <c r="AA3972" s="51">
        <f>VLOOKUP(CONCATENATE($F3972," ",$G3972),AllocFactorMatrix,(AA$4+1),FALSE)*$E3974</f>
        <v>0</v>
      </c>
      <c r="AB3972" s="51">
        <f>VLOOKUP(CONCATENATE($F3972," ",$G3972),AllocFactorMatrix,(AB$4+1),FALSE)*$E3974</f>
        <v>0</v>
      </c>
      <c r="AC3972" s="51">
        <f>VLOOKUP(CONCATENATE($F3972," ",$G3972),AllocFactorMatrix,(AC$4+1),FALSE)*$E3974</f>
        <v>0</v>
      </c>
    </row>
    <row r="3973" spans="1:29" s="48" customFormat="1" hidden="1" outlineLevel="1">
      <c r="A3973" s="53"/>
      <c r="B3973" s="104"/>
      <c r="C3973" s="52"/>
      <c r="D3973" s="52"/>
      <c r="F3973" s="175" t="str">
        <f>F3974</f>
        <v>PROD_DEMAND</v>
      </c>
      <c r="G3973" s="52" t="str">
        <f>$G$14</f>
        <v>CUSTOMER</v>
      </c>
      <c r="H3973" s="50">
        <f t="shared" si="1920"/>
        <v>0</v>
      </c>
      <c r="I3973" s="51">
        <f>VLOOKUP(CONCATENATE($F3973," ",$G3973),AllocFactorMatrix,(I$4+1),FALSE)*$E3974</f>
        <v>0</v>
      </c>
      <c r="J3973" s="51">
        <f>VLOOKUP(CONCATENATE($F3973," ",$G3973),AllocFactorMatrix,(J$4+1),FALSE)*$E3974</f>
        <v>0</v>
      </c>
      <c r="K3973" s="51">
        <f>VLOOKUP(CONCATENATE($F3973," ",$G3973),AllocFactorMatrix,(K$4+1),FALSE)*$E3974</f>
        <v>0</v>
      </c>
      <c r="L3973" s="51">
        <f>VLOOKUP(CONCATENATE($F3973," ",$G3973),AllocFactorMatrix,(L$4+1),FALSE)*$E3974</f>
        <v>0</v>
      </c>
      <c r="M3973" s="51">
        <f t="shared" si="1923"/>
        <v>0</v>
      </c>
      <c r="N3973" s="51">
        <f>VLOOKUP(CONCATENATE($F3973," ",$G3973),AllocFactorMatrix,(N$4+1),FALSE)*$E3974</f>
        <v>0</v>
      </c>
      <c r="O3973" s="51">
        <f>VLOOKUP(CONCATENATE($F3973," ",$G3973),AllocFactorMatrix,(O$4+1),FALSE)*$E3974</f>
        <v>0</v>
      </c>
      <c r="P3973" s="51">
        <f>VLOOKUP(CONCATENATE($F3973," ",$G3973),AllocFactorMatrix,(P$4+1),FALSE)*$E3974</f>
        <v>0</v>
      </c>
      <c r="Q3973" s="51">
        <f>VLOOKUP(CONCATENATE($F3973," ",$G3973),AllocFactorMatrix,(Q$4+1),FALSE)*$E3974</f>
        <v>0</v>
      </c>
      <c r="R3973" s="51">
        <f t="shared" si="1927"/>
        <v>0</v>
      </c>
      <c r="S3973" s="51">
        <f>VLOOKUP(CONCATENATE($F3973," ",$G3973),AllocFactorMatrix,(S$4+1),FALSE)*$E3974</f>
        <v>0</v>
      </c>
      <c r="T3973" s="51">
        <f>VLOOKUP(CONCATENATE($F3973," ",$G3973),AllocFactorMatrix,(T$4+1),FALSE)*$E3974</f>
        <v>0</v>
      </c>
      <c r="U3973" s="51">
        <f>VLOOKUP(CONCATENATE($F3973," ",$G3973),AllocFactorMatrix,(U$4+1),FALSE)*$E3974</f>
        <v>0</v>
      </c>
      <c r="V3973" s="51">
        <f>VLOOKUP(CONCATENATE($F3973," ",$G3973),AllocFactorMatrix,(V$4+1),FALSE)*$E3974</f>
        <v>0</v>
      </c>
      <c r="W3973" s="51">
        <f t="shared" si="1928"/>
        <v>0</v>
      </c>
      <c r="X3973" s="51">
        <f>VLOOKUP(CONCATENATE($F3973," ",$G3973),AllocFactorMatrix,(X$4+1),FALSE)*$E3974</f>
        <v>0</v>
      </c>
      <c r="Y3973" s="51">
        <f>VLOOKUP(CONCATENATE($F3973," ",$G3973),AllocFactorMatrix,(Y$4+1),FALSE)*$E3974</f>
        <v>0</v>
      </c>
      <c r="Z3973" s="51">
        <f t="shared" si="1924"/>
        <v>0</v>
      </c>
      <c r="AA3973" s="51">
        <f>VLOOKUP(CONCATENATE($F3973," ",$G3973),AllocFactorMatrix,(AA$4+1),FALSE)*$E3974</f>
        <v>0</v>
      </c>
      <c r="AB3973" s="51">
        <f>VLOOKUP(CONCATENATE($F3973," ",$G3973),AllocFactorMatrix,(AB$4+1),FALSE)*$E3974</f>
        <v>0</v>
      </c>
      <c r="AC3973" s="51">
        <f>VLOOKUP(CONCATENATE($F3973," ",$G3973),AllocFactorMatrix,(AC$4+1),FALSE)*$E3974</f>
        <v>0</v>
      </c>
    </row>
    <row r="3974" spans="1:29" s="48" customFormat="1" collapsed="1">
      <c r="A3974" s="53"/>
      <c r="B3974" s="104"/>
      <c r="C3974" s="52"/>
      <c r="D3974" s="102" t="s">
        <v>689</v>
      </c>
      <c r="E3974" s="58">
        <v>-152347</v>
      </c>
      <c r="F3974" s="93" t="s">
        <v>29</v>
      </c>
      <c r="G3974" s="52" t="str">
        <f>$G$15</f>
        <v>TOTAL</v>
      </c>
      <c r="H3974" s="50">
        <f t="shared" si="1920"/>
        <v>-152347</v>
      </c>
      <c r="I3974" s="51">
        <f>VLOOKUP(CONCATENATE($F3974," ",$G3974),AllocFactorMatrix,(I$4+1),FALSE)*$E3974</f>
        <v>-78365.160889325925</v>
      </c>
      <c r="J3974" s="51">
        <f>VLOOKUP(CONCATENATE($F3974," ",$G3974),AllocFactorMatrix,(J$4+1),FALSE)*$E3974</f>
        <v>-18274.76756753384</v>
      </c>
      <c r="K3974" s="51">
        <f>VLOOKUP(CONCATENATE($F3974," ",$G3974),AllocFactorMatrix,(K$4+1),FALSE)*$E3974</f>
        <v>-254.09163234379685</v>
      </c>
      <c r="L3974" s="51">
        <f>VLOOKUP(CONCATENATE($F3974," ",$G3974),AllocFactorMatrix,(L$4+1),FALSE)*$E3974</f>
        <v>-35.388283627859785</v>
      </c>
      <c r="M3974" s="51">
        <f t="shared" si="1923"/>
        <v>-18564.247483505496</v>
      </c>
      <c r="N3974" s="51">
        <f>VLOOKUP(CONCATENATE($F3974," ",$G3974),AllocFactorMatrix,(N$4+1),FALSE)*$E3974</f>
        <v>-10877.291457250441</v>
      </c>
      <c r="O3974" s="51">
        <f>VLOOKUP(CONCATENATE($F3974," ",$G3974),AllocFactorMatrix,(O$4+1),FALSE)*$E3974</f>
        <v>-1949.1191011127517</v>
      </c>
      <c r="P3974" s="51">
        <f>VLOOKUP(CONCATENATE($F3974," ",$G3974),AllocFactorMatrix,(P$4+1),FALSE)*$E3974</f>
        <v>-395.26146330572402</v>
      </c>
      <c r="Q3974" s="51">
        <f>VLOOKUP(CONCATENATE($F3974," ",$G3974),AllocFactorMatrix,(Q$4+1),FALSE)*$E3974</f>
        <v>-15.009875323117297</v>
      </c>
      <c r="R3974" s="51">
        <f t="shared" si="1927"/>
        <v>-13236.681896992035</v>
      </c>
      <c r="S3974" s="51">
        <f>VLOOKUP(CONCATENATE($F3974," ",$G3974),AllocFactorMatrix,(S$4+1),FALSE)*$E3974</f>
        <v>-515.11777110956587</v>
      </c>
      <c r="T3974" s="51">
        <f>VLOOKUP(CONCATENATE($F3974," ",$G3974),AllocFactorMatrix,(T$4+1),FALSE)*$E3974</f>
        <v>-6954.387364534985</v>
      </c>
      <c r="U3974" s="51">
        <f>VLOOKUP(CONCATENATE($F3974," ",$G3974),AllocFactorMatrix,(U$4+1),FALSE)*$E3974</f>
        <v>-26597.739970769177</v>
      </c>
      <c r="V3974" s="51">
        <f>VLOOKUP(CONCATENATE($F3974," ",$G3974),AllocFactorMatrix,(V$4+1),FALSE)*$E3974</f>
        <v>-4818.4272815026197</v>
      </c>
      <c r="W3974" s="51">
        <f t="shared" si="1928"/>
        <v>-38885.672387916347</v>
      </c>
      <c r="X3974" s="51">
        <f>VLOOKUP(CONCATENATE($F3974," ",$G3974),AllocFactorMatrix,(X$4+1),FALSE)*$E3974</f>
        <v>-2985.3772171192104</v>
      </c>
      <c r="Y3974" s="51">
        <f>VLOOKUP(CONCATENATE($F3974," ",$G3974),AllocFactorMatrix,(Y$4+1),FALSE)*$E3974</f>
        <v>-59.625640199750407</v>
      </c>
      <c r="Z3974" s="51">
        <f t="shared" si="1924"/>
        <v>-3045.0028573189607</v>
      </c>
      <c r="AA3974" s="51">
        <f>VLOOKUP(CONCATENATE($F3974," ",$G3974),AllocFactorMatrix,(AA$4+1),FALSE)*$E3974</f>
        <v>-39.381955247638494</v>
      </c>
      <c r="AB3974" s="51">
        <f>VLOOKUP(CONCATENATE($F3974," ",$G3974),AllocFactorMatrix,(AB$4+1),FALSE)*$E3974</f>
        <v>-174.95706782619817</v>
      </c>
      <c r="AC3974" s="51">
        <f>VLOOKUP(CONCATENATE($F3974," ",$G3974),AllocFactorMatrix,(AC$4+1),FALSE)*$E3974</f>
        <v>-35.895461867381286</v>
      </c>
    </row>
    <row r="3975" spans="1:29" s="48" customFormat="1" hidden="1" outlineLevel="1">
      <c r="A3975" s="53"/>
      <c r="B3975" s="104"/>
      <c r="C3975" s="52"/>
      <c r="D3975" s="52"/>
      <c r="F3975" s="175" t="str">
        <f>F3982</f>
        <v>PROD_DEMAND</v>
      </c>
      <c r="G3975" s="52" t="str">
        <f>$G$8</f>
        <v>PRODUCTION</v>
      </c>
      <c r="H3975" s="50">
        <f t="shared" si="1920"/>
        <v>319280.99999999994</v>
      </c>
      <c r="I3975" s="51">
        <f>VLOOKUP(CONCATENATE($F3975," ",$G3975),AllocFactorMatrix,(I$4+1),FALSE)*$E3982</f>
        <v>164233.67006836284</v>
      </c>
      <c r="J3975" s="51">
        <f>VLOOKUP(CONCATENATE($F3975," ",$G3975),AllocFactorMatrix,(J$4+1),FALSE)*$E3982</f>
        <v>38299.317109820156</v>
      </c>
      <c r="K3975" s="51">
        <f>VLOOKUP(CONCATENATE($F3975," ",$G3975),AllocFactorMatrix,(K$4+1),FALSE)*$E3982</f>
        <v>532.5121628017605</v>
      </c>
      <c r="L3975" s="51">
        <f>VLOOKUP(CONCATENATE($F3975," ",$G3975),AllocFactorMatrix,(L$4+1),FALSE)*$E3982</f>
        <v>74.164943090357539</v>
      </c>
      <c r="M3975" s="51">
        <f t="shared" ref="M3975:M3990" si="1929">SUBTOTAL(9,J3975:L3975)</f>
        <v>38905.994215712271</v>
      </c>
      <c r="N3975" s="51">
        <f>VLOOKUP(CONCATENATE($F3975," ",$G3975),AllocFactorMatrix,(N$4+1),FALSE)*$E3982</f>
        <v>22796.067489103025</v>
      </c>
      <c r="O3975" s="51">
        <f>VLOOKUP(CONCATENATE($F3975," ",$G3975),AllocFactorMatrix,(O$4+1),FALSE)*$E3982</f>
        <v>4084.8634743209941</v>
      </c>
      <c r="P3975" s="51">
        <f>VLOOKUP(CONCATENATE($F3975," ",$G3975),AllocFactorMatrix,(P$4+1),FALSE)*$E3982</f>
        <v>828.36862731602764</v>
      </c>
      <c r="Q3975" s="51">
        <f>VLOOKUP(CONCATENATE($F3975," ",$G3975),AllocFactorMatrix,(Q$4+1),FALSE)*$E3982</f>
        <v>31.456924015833682</v>
      </c>
      <c r="R3975" s="51">
        <f>SUBTOTAL(9,N3975:Q3975)</f>
        <v>27740.756514755882</v>
      </c>
      <c r="S3975" s="51">
        <f>VLOOKUP(CONCATENATE($F3975," ",$G3975),AllocFactorMatrix,(S$4+1),FALSE)*$E3982</f>
        <v>1079.5573071844756</v>
      </c>
      <c r="T3975" s="51">
        <f>VLOOKUP(CONCATENATE($F3975," ",$G3975),AllocFactorMatrix,(T$4+1),FALSE)*$E3982</f>
        <v>14574.647036936038</v>
      </c>
      <c r="U3975" s="51">
        <f>VLOOKUP(CONCATENATE($F3975," ",$G3975),AllocFactorMatrix,(U$4+1),FALSE)*$E3982</f>
        <v>55742.174218114924</v>
      </c>
      <c r="V3975" s="51">
        <f>VLOOKUP(CONCATENATE($F3975," ",$G3975),AllocFactorMatrix,(V$4+1),FALSE)*$E3982</f>
        <v>10098.211851007489</v>
      </c>
      <c r="W3975" s="51">
        <f>SUBTOTAL(9,S3975:V3975)</f>
        <v>81494.590413242928</v>
      </c>
      <c r="X3975" s="51">
        <f>VLOOKUP(CONCATENATE($F3975," ",$G3975),AllocFactorMatrix,(X$4+1),FALSE)*$E3982</f>
        <v>6256.5998888001641</v>
      </c>
      <c r="Y3975" s="51">
        <f>VLOOKUP(CONCATENATE($F3975," ",$G3975),AllocFactorMatrix,(Y$4+1),FALSE)*$E3982</f>
        <v>124.96034729017644</v>
      </c>
      <c r="Z3975" s="51">
        <f t="shared" ref="Z3975:Z3990" si="1930">SUBTOTAL(9,X3975:Y3975)</f>
        <v>6381.5602360903404</v>
      </c>
      <c r="AA3975" s="51">
        <f>VLOOKUP(CONCATENATE($F3975," ",$G3975),AllocFactorMatrix,(AA$4+1),FALSE)*$E3982</f>
        <v>82.534674482735241</v>
      </c>
      <c r="AB3975" s="51">
        <f>VLOOKUP(CONCATENATE($F3975," ",$G3975),AllocFactorMatrix,(AB$4+1),FALSE)*$E3982</f>
        <v>366.6660162170333</v>
      </c>
      <c r="AC3975" s="51">
        <f>VLOOKUP(CONCATENATE($F3975," ",$G3975),AllocFactorMatrix,(AC$4+1),FALSE)*$E3982</f>
        <v>75.22786113595518</v>
      </c>
    </row>
    <row r="3976" spans="1:29" s="48" customFormat="1" hidden="1" outlineLevel="1">
      <c r="A3976" s="53"/>
      <c r="B3976" s="104"/>
      <c r="C3976" s="52"/>
      <c r="D3976" s="52"/>
      <c r="F3976" s="175" t="str">
        <f>F3982</f>
        <v>PROD_DEMAND</v>
      </c>
      <c r="G3976" s="52" t="str">
        <f>$G$9</f>
        <v>BULKTRAN</v>
      </c>
      <c r="H3976" s="50">
        <f t="shared" si="1920"/>
        <v>0</v>
      </c>
      <c r="I3976" s="51">
        <f>VLOOKUP(CONCATENATE($F3976," ",$G3976),AllocFactorMatrix,(I$4+1),FALSE)*$E3982</f>
        <v>0</v>
      </c>
      <c r="J3976" s="51">
        <f>VLOOKUP(CONCATENATE($F3976," ",$G3976),AllocFactorMatrix,(J$4+1),FALSE)*$E3982</f>
        <v>0</v>
      </c>
      <c r="K3976" s="51">
        <f>VLOOKUP(CONCATENATE($F3976," ",$G3976),AllocFactorMatrix,(K$4+1),FALSE)*$E3982</f>
        <v>0</v>
      </c>
      <c r="L3976" s="51">
        <f>VLOOKUP(CONCATENATE($F3976," ",$G3976),AllocFactorMatrix,(L$4+1),FALSE)*$E3982</f>
        <v>0</v>
      </c>
      <c r="M3976" s="51">
        <f t="shared" si="1929"/>
        <v>0</v>
      </c>
      <c r="N3976" s="51">
        <f>VLOOKUP(CONCATENATE($F3976," ",$G3976),AllocFactorMatrix,(N$4+1),FALSE)*$E3982</f>
        <v>0</v>
      </c>
      <c r="O3976" s="51">
        <f>VLOOKUP(CONCATENATE($F3976," ",$G3976),AllocFactorMatrix,(O$4+1),FALSE)*$E3982</f>
        <v>0</v>
      </c>
      <c r="P3976" s="51">
        <f>VLOOKUP(CONCATENATE($F3976," ",$G3976),AllocFactorMatrix,(P$4+1),FALSE)*$E3982</f>
        <v>0</v>
      </c>
      <c r="Q3976" s="51">
        <f>VLOOKUP(CONCATENATE($F3976," ",$G3976),AllocFactorMatrix,(Q$4+1),FALSE)*$E3982</f>
        <v>0</v>
      </c>
      <c r="R3976" s="51">
        <f t="shared" ref="R3976:R3982" si="1931">SUBTOTAL(9,N3976:Q3976)</f>
        <v>0</v>
      </c>
      <c r="S3976" s="51">
        <f>VLOOKUP(CONCATENATE($F3976," ",$G3976),AllocFactorMatrix,(S$4+1),FALSE)*$E3982</f>
        <v>0</v>
      </c>
      <c r="T3976" s="51">
        <f>VLOOKUP(CONCATENATE($F3976," ",$G3976),AllocFactorMatrix,(T$4+1),FALSE)*$E3982</f>
        <v>0</v>
      </c>
      <c r="U3976" s="51">
        <f>VLOOKUP(CONCATENATE($F3976," ",$G3976),AllocFactorMatrix,(U$4+1),FALSE)*$E3982</f>
        <v>0</v>
      </c>
      <c r="V3976" s="51">
        <f>VLOOKUP(CONCATENATE($F3976," ",$G3976),AllocFactorMatrix,(V$4+1),FALSE)*$E3982</f>
        <v>0</v>
      </c>
      <c r="W3976" s="51">
        <f t="shared" ref="W3976:W3982" si="1932">SUBTOTAL(9,S3976:V3976)</f>
        <v>0</v>
      </c>
      <c r="X3976" s="51">
        <f>VLOOKUP(CONCATENATE($F3976," ",$G3976),AllocFactorMatrix,(X$4+1),FALSE)*$E3982</f>
        <v>0</v>
      </c>
      <c r="Y3976" s="51">
        <f>VLOOKUP(CONCATENATE($F3976," ",$G3976),AllocFactorMatrix,(Y$4+1),FALSE)*$E3982</f>
        <v>0</v>
      </c>
      <c r="Z3976" s="51">
        <f t="shared" si="1930"/>
        <v>0</v>
      </c>
      <c r="AA3976" s="51">
        <f>VLOOKUP(CONCATENATE($F3976," ",$G3976),AllocFactorMatrix,(AA$4+1),FALSE)*$E3982</f>
        <v>0</v>
      </c>
      <c r="AB3976" s="51">
        <f>VLOOKUP(CONCATENATE($F3976," ",$G3976),AllocFactorMatrix,(AB$4+1),FALSE)*$E3982</f>
        <v>0</v>
      </c>
      <c r="AC3976" s="51">
        <f>VLOOKUP(CONCATENATE($F3976," ",$G3976),AllocFactorMatrix,(AC$4+1),FALSE)*$E3982</f>
        <v>0</v>
      </c>
    </row>
    <row r="3977" spans="1:29" s="48" customFormat="1" hidden="1" outlineLevel="1">
      <c r="A3977" s="53"/>
      <c r="B3977" s="104"/>
      <c r="C3977" s="52"/>
      <c r="D3977" s="52"/>
      <c r="F3977" s="175" t="str">
        <f>F3982</f>
        <v>PROD_DEMAND</v>
      </c>
      <c r="G3977" s="52" t="str">
        <f>$G$10</f>
        <v>SUBTRAN</v>
      </c>
      <c r="H3977" s="50">
        <f t="shared" si="1920"/>
        <v>0</v>
      </c>
      <c r="I3977" s="51">
        <f>VLOOKUP(CONCATENATE($F3977," ",$G3977),AllocFactorMatrix,(I$4+1),FALSE)*$E3982</f>
        <v>0</v>
      </c>
      <c r="J3977" s="51">
        <f>VLOOKUP(CONCATENATE($F3977," ",$G3977),AllocFactorMatrix,(J$4+1),FALSE)*$E3982</f>
        <v>0</v>
      </c>
      <c r="K3977" s="51">
        <f>VLOOKUP(CONCATENATE($F3977," ",$G3977),AllocFactorMatrix,(K$4+1),FALSE)*$E3982</f>
        <v>0</v>
      </c>
      <c r="L3977" s="51">
        <f>VLOOKUP(CONCATENATE($F3977," ",$G3977),AllocFactorMatrix,(L$4+1),FALSE)*$E3982</f>
        <v>0</v>
      </c>
      <c r="M3977" s="51">
        <f t="shared" si="1929"/>
        <v>0</v>
      </c>
      <c r="N3977" s="51">
        <f>VLOOKUP(CONCATENATE($F3977," ",$G3977),AllocFactorMatrix,(N$4+1),FALSE)*$E3982</f>
        <v>0</v>
      </c>
      <c r="O3977" s="51">
        <f>VLOOKUP(CONCATENATE($F3977," ",$G3977),AllocFactorMatrix,(O$4+1),FALSE)*$E3982</f>
        <v>0</v>
      </c>
      <c r="P3977" s="51">
        <f>VLOOKUP(CONCATENATE($F3977," ",$G3977),AllocFactorMatrix,(P$4+1),FALSE)*$E3982</f>
        <v>0</v>
      </c>
      <c r="Q3977" s="51">
        <f>VLOOKUP(CONCATENATE($F3977," ",$G3977),AllocFactorMatrix,(Q$4+1),FALSE)*$E3982</f>
        <v>0</v>
      </c>
      <c r="R3977" s="51">
        <f t="shared" si="1931"/>
        <v>0</v>
      </c>
      <c r="S3977" s="51">
        <f>VLOOKUP(CONCATENATE($F3977," ",$G3977),AllocFactorMatrix,(S$4+1),FALSE)*$E3982</f>
        <v>0</v>
      </c>
      <c r="T3977" s="51">
        <f>VLOOKUP(CONCATENATE($F3977," ",$G3977),AllocFactorMatrix,(T$4+1),FALSE)*$E3982</f>
        <v>0</v>
      </c>
      <c r="U3977" s="51">
        <f>VLOOKUP(CONCATENATE($F3977," ",$G3977),AllocFactorMatrix,(U$4+1),FALSE)*$E3982</f>
        <v>0</v>
      </c>
      <c r="V3977" s="51">
        <f>VLOOKUP(CONCATENATE($F3977," ",$G3977),AllocFactorMatrix,(V$4+1),FALSE)*$E3982</f>
        <v>0</v>
      </c>
      <c r="W3977" s="51">
        <f t="shared" si="1932"/>
        <v>0</v>
      </c>
      <c r="X3977" s="51">
        <f>VLOOKUP(CONCATENATE($F3977," ",$G3977),AllocFactorMatrix,(X$4+1),FALSE)*$E3982</f>
        <v>0</v>
      </c>
      <c r="Y3977" s="51">
        <f>VLOOKUP(CONCATENATE($F3977," ",$G3977),AllocFactorMatrix,(Y$4+1),FALSE)*$E3982</f>
        <v>0</v>
      </c>
      <c r="Z3977" s="51">
        <f t="shared" si="1930"/>
        <v>0</v>
      </c>
      <c r="AA3977" s="51">
        <f>VLOOKUP(CONCATENATE($F3977," ",$G3977),AllocFactorMatrix,(AA$4+1),FALSE)*$E3982</f>
        <v>0</v>
      </c>
      <c r="AB3977" s="51">
        <f>VLOOKUP(CONCATENATE($F3977," ",$G3977),AllocFactorMatrix,(AB$4+1),FALSE)*$E3982</f>
        <v>0</v>
      </c>
      <c r="AC3977" s="51">
        <f>VLOOKUP(CONCATENATE($F3977," ",$G3977),AllocFactorMatrix,(AC$4+1),FALSE)*$E3982</f>
        <v>0</v>
      </c>
    </row>
    <row r="3978" spans="1:29" s="48" customFormat="1" hidden="1" outlineLevel="1">
      <c r="A3978" s="53"/>
      <c r="B3978" s="104"/>
      <c r="C3978" s="52"/>
      <c r="D3978" s="52"/>
      <c r="F3978" s="175" t="str">
        <f>F3982</f>
        <v>PROD_DEMAND</v>
      </c>
      <c r="G3978" s="52" t="str">
        <f>$G$11</f>
        <v>DISTPRI</v>
      </c>
      <c r="H3978" s="50">
        <f t="shared" si="1920"/>
        <v>0</v>
      </c>
      <c r="I3978" s="51">
        <f>VLOOKUP(CONCATENATE($F3978," ",$G3978),AllocFactorMatrix,(I$4+1),FALSE)*$E3982</f>
        <v>0</v>
      </c>
      <c r="J3978" s="51">
        <f>VLOOKUP(CONCATENATE($F3978," ",$G3978),AllocFactorMatrix,(J$4+1),FALSE)*$E3982</f>
        <v>0</v>
      </c>
      <c r="K3978" s="51">
        <f>VLOOKUP(CONCATENATE($F3978," ",$G3978),AllocFactorMatrix,(K$4+1),FALSE)*$E3982</f>
        <v>0</v>
      </c>
      <c r="L3978" s="51">
        <f>VLOOKUP(CONCATENATE($F3978," ",$G3978),AllocFactorMatrix,(L$4+1),FALSE)*$E3982</f>
        <v>0</v>
      </c>
      <c r="M3978" s="51">
        <f t="shared" si="1929"/>
        <v>0</v>
      </c>
      <c r="N3978" s="51">
        <f>VLOOKUP(CONCATENATE($F3978," ",$G3978),AllocFactorMatrix,(N$4+1),FALSE)*$E3982</f>
        <v>0</v>
      </c>
      <c r="O3978" s="51">
        <f>VLOOKUP(CONCATENATE($F3978," ",$G3978),AllocFactorMatrix,(O$4+1),FALSE)*$E3982</f>
        <v>0</v>
      </c>
      <c r="P3978" s="51">
        <f>VLOOKUP(CONCATENATE($F3978," ",$G3978),AllocFactorMatrix,(P$4+1),FALSE)*$E3982</f>
        <v>0</v>
      </c>
      <c r="Q3978" s="51">
        <f>VLOOKUP(CONCATENATE($F3978," ",$G3978),AllocFactorMatrix,(Q$4+1),FALSE)*$E3982</f>
        <v>0</v>
      </c>
      <c r="R3978" s="51">
        <f t="shared" si="1931"/>
        <v>0</v>
      </c>
      <c r="S3978" s="51">
        <f>VLOOKUP(CONCATENATE($F3978," ",$G3978),AllocFactorMatrix,(S$4+1),FALSE)*$E3982</f>
        <v>0</v>
      </c>
      <c r="T3978" s="51">
        <f>VLOOKUP(CONCATENATE($F3978," ",$G3978),AllocFactorMatrix,(T$4+1),FALSE)*$E3982</f>
        <v>0</v>
      </c>
      <c r="U3978" s="51">
        <f>VLOOKUP(CONCATENATE($F3978," ",$G3978),AllocFactorMatrix,(U$4+1),FALSE)*$E3982</f>
        <v>0</v>
      </c>
      <c r="V3978" s="51">
        <f>VLOOKUP(CONCATENATE($F3978," ",$G3978),AllocFactorMatrix,(V$4+1),FALSE)*$E3982</f>
        <v>0</v>
      </c>
      <c r="W3978" s="51">
        <f t="shared" si="1932"/>
        <v>0</v>
      </c>
      <c r="X3978" s="51">
        <f>VLOOKUP(CONCATENATE($F3978," ",$G3978),AllocFactorMatrix,(X$4+1),FALSE)*$E3982</f>
        <v>0</v>
      </c>
      <c r="Y3978" s="51">
        <f>VLOOKUP(CONCATENATE($F3978," ",$G3978),AllocFactorMatrix,(Y$4+1),FALSE)*$E3982</f>
        <v>0</v>
      </c>
      <c r="Z3978" s="51">
        <f t="shared" si="1930"/>
        <v>0</v>
      </c>
      <c r="AA3978" s="51">
        <f>VLOOKUP(CONCATENATE($F3978," ",$G3978),AllocFactorMatrix,(AA$4+1),FALSE)*$E3982</f>
        <v>0</v>
      </c>
      <c r="AB3978" s="51">
        <f>VLOOKUP(CONCATENATE($F3978," ",$G3978),AllocFactorMatrix,(AB$4+1),FALSE)*$E3982</f>
        <v>0</v>
      </c>
      <c r="AC3978" s="51">
        <f>VLOOKUP(CONCATENATE($F3978," ",$G3978),AllocFactorMatrix,(AC$4+1),FALSE)*$E3982</f>
        <v>0</v>
      </c>
    </row>
    <row r="3979" spans="1:29" s="48" customFormat="1" hidden="1" outlineLevel="1">
      <c r="A3979" s="53"/>
      <c r="B3979" s="104"/>
      <c r="C3979" s="52"/>
      <c r="D3979" s="52"/>
      <c r="F3979" s="175" t="str">
        <f>F3982</f>
        <v>PROD_DEMAND</v>
      </c>
      <c r="G3979" s="52" t="str">
        <f>$G$12</f>
        <v>DISTSEC</v>
      </c>
      <c r="H3979" s="50">
        <f t="shared" si="1920"/>
        <v>0</v>
      </c>
      <c r="I3979" s="51">
        <f>VLOOKUP(CONCATENATE($F3979," ",$G3979),AllocFactorMatrix,(I$4+1),FALSE)*$E3982</f>
        <v>0</v>
      </c>
      <c r="J3979" s="51">
        <f>VLOOKUP(CONCATENATE($F3979," ",$G3979),AllocFactorMatrix,(J$4+1),FALSE)*$E3982</f>
        <v>0</v>
      </c>
      <c r="K3979" s="51">
        <f>VLOOKUP(CONCATENATE($F3979," ",$G3979),AllocFactorMatrix,(K$4+1),FALSE)*$E3982</f>
        <v>0</v>
      </c>
      <c r="L3979" s="51">
        <f>VLOOKUP(CONCATENATE($F3979," ",$G3979),AllocFactorMatrix,(L$4+1),FALSE)*$E3982</f>
        <v>0</v>
      </c>
      <c r="M3979" s="51">
        <f t="shared" si="1929"/>
        <v>0</v>
      </c>
      <c r="N3979" s="51">
        <f>VLOOKUP(CONCATENATE($F3979," ",$G3979),AllocFactorMatrix,(N$4+1),FALSE)*$E3982</f>
        <v>0</v>
      </c>
      <c r="O3979" s="51">
        <f>VLOOKUP(CONCATENATE($F3979," ",$G3979),AllocFactorMatrix,(O$4+1),FALSE)*$E3982</f>
        <v>0</v>
      </c>
      <c r="P3979" s="51">
        <f>VLOOKUP(CONCATENATE($F3979," ",$G3979),AllocFactorMatrix,(P$4+1),FALSE)*$E3982</f>
        <v>0</v>
      </c>
      <c r="Q3979" s="51">
        <f>VLOOKUP(CONCATENATE($F3979," ",$G3979),AllocFactorMatrix,(Q$4+1),FALSE)*$E3982</f>
        <v>0</v>
      </c>
      <c r="R3979" s="51">
        <f t="shared" si="1931"/>
        <v>0</v>
      </c>
      <c r="S3979" s="51">
        <f>VLOOKUP(CONCATENATE($F3979," ",$G3979),AllocFactorMatrix,(S$4+1),FALSE)*$E3982</f>
        <v>0</v>
      </c>
      <c r="T3979" s="51">
        <f>VLOOKUP(CONCATENATE($F3979," ",$G3979),AllocFactorMatrix,(T$4+1),FALSE)*$E3982</f>
        <v>0</v>
      </c>
      <c r="U3979" s="51">
        <f>VLOOKUP(CONCATENATE($F3979," ",$G3979),AllocFactorMatrix,(U$4+1),FALSE)*$E3982</f>
        <v>0</v>
      </c>
      <c r="V3979" s="51">
        <f>VLOOKUP(CONCATENATE($F3979," ",$G3979),AllocFactorMatrix,(V$4+1),FALSE)*$E3982</f>
        <v>0</v>
      </c>
      <c r="W3979" s="51">
        <f t="shared" si="1932"/>
        <v>0</v>
      </c>
      <c r="X3979" s="51">
        <f>VLOOKUP(CONCATENATE($F3979," ",$G3979),AllocFactorMatrix,(X$4+1),FALSE)*$E3982</f>
        <v>0</v>
      </c>
      <c r="Y3979" s="51">
        <f>VLOOKUP(CONCATENATE($F3979," ",$G3979),AllocFactorMatrix,(Y$4+1),FALSE)*$E3982</f>
        <v>0</v>
      </c>
      <c r="Z3979" s="51">
        <f t="shared" si="1930"/>
        <v>0</v>
      </c>
      <c r="AA3979" s="51">
        <f>VLOOKUP(CONCATENATE($F3979," ",$G3979),AllocFactorMatrix,(AA$4+1),FALSE)*$E3982</f>
        <v>0</v>
      </c>
      <c r="AB3979" s="51">
        <f>VLOOKUP(CONCATENATE($F3979," ",$G3979),AllocFactorMatrix,(AB$4+1),FALSE)*$E3982</f>
        <v>0</v>
      </c>
      <c r="AC3979" s="51">
        <f>VLOOKUP(CONCATENATE($F3979," ",$G3979),AllocFactorMatrix,(AC$4+1),FALSE)*$E3982</f>
        <v>0</v>
      </c>
    </row>
    <row r="3980" spans="1:29" s="48" customFormat="1" hidden="1" outlineLevel="1">
      <c r="A3980" s="53"/>
      <c r="B3980" s="104"/>
      <c r="C3980" s="52"/>
      <c r="D3980" s="52"/>
      <c r="F3980" s="175" t="str">
        <f>F3982</f>
        <v>PROD_DEMAND</v>
      </c>
      <c r="G3980" s="52" t="str">
        <f>$G$13</f>
        <v>ENERGY</v>
      </c>
      <c r="H3980" s="50">
        <f t="shared" si="1920"/>
        <v>0</v>
      </c>
      <c r="I3980" s="51">
        <f>VLOOKUP(CONCATENATE($F3980," ",$G3980),AllocFactorMatrix,(I$4+1),FALSE)*$E3982</f>
        <v>0</v>
      </c>
      <c r="J3980" s="51">
        <f>VLOOKUP(CONCATENATE($F3980," ",$G3980),AllocFactorMatrix,(J$4+1),FALSE)*$E3982</f>
        <v>0</v>
      </c>
      <c r="K3980" s="51">
        <f>VLOOKUP(CONCATENATE($F3980," ",$G3980),AllocFactorMatrix,(K$4+1),FALSE)*$E3982</f>
        <v>0</v>
      </c>
      <c r="L3980" s="51">
        <f>VLOOKUP(CONCATENATE($F3980," ",$G3980),AllocFactorMatrix,(L$4+1),FALSE)*$E3982</f>
        <v>0</v>
      </c>
      <c r="M3980" s="51">
        <f t="shared" si="1929"/>
        <v>0</v>
      </c>
      <c r="N3980" s="51">
        <f>VLOOKUP(CONCATENATE($F3980," ",$G3980),AllocFactorMatrix,(N$4+1),FALSE)*$E3982</f>
        <v>0</v>
      </c>
      <c r="O3980" s="51">
        <f>VLOOKUP(CONCATENATE($F3980," ",$G3980),AllocFactorMatrix,(O$4+1),FALSE)*$E3982</f>
        <v>0</v>
      </c>
      <c r="P3980" s="51">
        <f>VLOOKUP(CONCATENATE($F3980," ",$G3980),AllocFactorMatrix,(P$4+1),FALSE)*$E3982</f>
        <v>0</v>
      </c>
      <c r="Q3980" s="51">
        <f>VLOOKUP(CONCATENATE($F3980," ",$G3980),AllocFactorMatrix,(Q$4+1),FALSE)*$E3982</f>
        <v>0</v>
      </c>
      <c r="R3980" s="51">
        <f t="shared" si="1931"/>
        <v>0</v>
      </c>
      <c r="S3980" s="51">
        <f>VLOOKUP(CONCATENATE($F3980," ",$G3980),AllocFactorMatrix,(S$4+1),FALSE)*$E3982</f>
        <v>0</v>
      </c>
      <c r="T3980" s="51">
        <f>VLOOKUP(CONCATENATE($F3980," ",$G3980),AllocFactorMatrix,(T$4+1),FALSE)*$E3982</f>
        <v>0</v>
      </c>
      <c r="U3980" s="51">
        <f>VLOOKUP(CONCATENATE($F3980," ",$G3980),AllocFactorMatrix,(U$4+1),FALSE)*$E3982</f>
        <v>0</v>
      </c>
      <c r="V3980" s="51">
        <f>VLOOKUP(CONCATENATE($F3980," ",$G3980),AllocFactorMatrix,(V$4+1),FALSE)*$E3982</f>
        <v>0</v>
      </c>
      <c r="W3980" s="51">
        <f t="shared" si="1932"/>
        <v>0</v>
      </c>
      <c r="X3980" s="51">
        <f>VLOOKUP(CONCATENATE($F3980," ",$G3980),AllocFactorMatrix,(X$4+1),FALSE)*$E3982</f>
        <v>0</v>
      </c>
      <c r="Y3980" s="51">
        <f>VLOOKUP(CONCATENATE($F3980," ",$G3980),AllocFactorMatrix,(Y$4+1),FALSE)*$E3982</f>
        <v>0</v>
      </c>
      <c r="Z3980" s="51">
        <f t="shared" si="1930"/>
        <v>0</v>
      </c>
      <c r="AA3980" s="51">
        <f>VLOOKUP(CONCATENATE($F3980," ",$G3980),AllocFactorMatrix,(AA$4+1),FALSE)*$E3982</f>
        <v>0</v>
      </c>
      <c r="AB3980" s="51">
        <f>VLOOKUP(CONCATENATE($F3980," ",$G3980),AllocFactorMatrix,(AB$4+1),FALSE)*$E3982</f>
        <v>0</v>
      </c>
      <c r="AC3980" s="51">
        <f>VLOOKUP(CONCATENATE($F3980," ",$G3980),AllocFactorMatrix,(AC$4+1),FALSE)*$E3982</f>
        <v>0</v>
      </c>
    </row>
    <row r="3981" spans="1:29" s="48" customFormat="1" hidden="1" outlineLevel="1">
      <c r="A3981" s="53"/>
      <c r="B3981" s="104"/>
      <c r="C3981" s="52"/>
      <c r="D3981" s="52"/>
      <c r="F3981" s="175" t="str">
        <f>F3982</f>
        <v>PROD_DEMAND</v>
      </c>
      <c r="G3981" s="52" t="str">
        <f>$G$14</f>
        <v>CUSTOMER</v>
      </c>
      <c r="H3981" s="50">
        <f t="shared" si="1920"/>
        <v>0</v>
      </c>
      <c r="I3981" s="51">
        <f>VLOOKUP(CONCATENATE($F3981," ",$G3981),AllocFactorMatrix,(I$4+1),FALSE)*$E3982</f>
        <v>0</v>
      </c>
      <c r="J3981" s="51">
        <f>VLOOKUP(CONCATENATE($F3981," ",$G3981),AllocFactorMatrix,(J$4+1),FALSE)*$E3982</f>
        <v>0</v>
      </c>
      <c r="K3981" s="51">
        <f>VLOOKUP(CONCATENATE($F3981," ",$G3981),AllocFactorMatrix,(K$4+1),FALSE)*$E3982</f>
        <v>0</v>
      </c>
      <c r="L3981" s="51">
        <f>VLOOKUP(CONCATENATE($F3981," ",$G3981),AllocFactorMatrix,(L$4+1),FALSE)*$E3982</f>
        <v>0</v>
      </c>
      <c r="M3981" s="51">
        <f t="shared" si="1929"/>
        <v>0</v>
      </c>
      <c r="N3981" s="51">
        <f>VLOOKUP(CONCATENATE($F3981," ",$G3981),AllocFactorMatrix,(N$4+1),FALSE)*$E3982</f>
        <v>0</v>
      </c>
      <c r="O3981" s="51">
        <f>VLOOKUP(CONCATENATE($F3981," ",$G3981),AllocFactorMatrix,(O$4+1),FALSE)*$E3982</f>
        <v>0</v>
      </c>
      <c r="P3981" s="51">
        <f>VLOOKUP(CONCATENATE($F3981," ",$G3981),AllocFactorMatrix,(P$4+1),FALSE)*$E3982</f>
        <v>0</v>
      </c>
      <c r="Q3981" s="51">
        <f>VLOOKUP(CONCATENATE($F3981," ",$G3981),AllocFactorMatrix,(Q$4+1),FALSE)*$E3982</f>
        <v>0</v>
      </c>
      <c r="R3981" s="51">
        <f t="shared" si="1931"/>
        <v>0</v>
      </c>
      <c r="S3981" s="51">
        <f>VLOOKUP(CONCATENATE($F3981," ",$G3981),AllocFactorMatrix,(S$4+1),FALSE)*$E3982</f>
        <v>0</v>
      </c>
      <c r="T3981" s="51">
        <f>VLOOKUP(CONCATENATE($F3981," ",$G3981),AllocFactorMatrix,(T$4+1),FALSE)*$E3982</f>
        <v>0</v>
      </c>
      <c r="U3981" s="51">
        <f>VLOOKUP(CONCATENATE($F3981," ",$G3981),AllocFactorMatrix,(U$4+1),FALSE)*$E3982</f>
        <v>0</v>
      </c>
      <c r="V3981" s="51">
        <f>VLOOKUP(CONCATENATE($F3981," ",$G3981),AllocFactorMatrix,(V$4+1),FALSE)*$E3982</f>
        <v>0</v>
      </c>
      <c r="W3981" s="51">
        <f t="shared" si="1932"/>
        <v>0</v>
      </c>
      <c r="X3981" s="51">
        <f>VLOOKUP(CONCATENATE($F3981," ",$G3981),AllocFactorMatrix,(X$4+1),FALSE)*$E3982</f>
        <v>0</v>
      </c>
      <c r="Y3981" s="51">
        <f>VLOOKUP(CONCATENATE($F3981," ",$G3981),AllocFactorMatrix,(Y$4+1),FALSE)*$E3982</f>
        <v>0</v>
      </c>
      <c r="Z3981" s="51">
        <f t="shared" si="1930"/>
        <v>0</v>
      </c>
      <c r="AA3981" s="51">
        <f>VLOOKUP(CONCATENATE($F3981," ",$G3981),AllocFactorMatrix,(AA$4+1),FALSE)*$E3982</f>
        <v>0</v>
      </c>
      <c r="AB3981" s="51">
        <f>VLOOKUP(CONCATENATE($F3981," ",$G3981),AllocFactorMatrix,(AB$4+1),FALSE)*$E3982</f>
        <v>0</v>
      </c>
      <c r="AC3981" s="51">
        <f>VLOOKUP(CONCATENATE($F3981," ",$G3981),AllocFactorMatrix,(AC$4+1),FALSE)*$E3982</f>
        <v>0</v>
      </c>
    </row>
    <row r="3982" spans="1:29" s="48" customFormat="1" collapsed="1">
      <c r="A3982" s="53"/>
      <c r="B3982" s="104"/>
      <c r="C3982" s="52"/>
      <c r="D3982" s="102" t="s">
        <v>690</v>
      </c>
      <c r="E3982" s="58">
        <v>319281</v>
      </c>
      <c r="F3982" s="93" t="s">
        <v>29</v>
      </c>
      <c r="G3982" s="52" t="str">
        <f>$G$15</f>
        <v>TOTAL</v>
      </c>
      <c r="H3982" s="50">
        <f t="shared" si="1920"/>
        <v>319280.99999999994</v>
      </c>
      <c r="I3982" s="51">
        <f>VLOOKUP(CONCATENATE($F3982," ",$G3982),AllocFactorMatrix,(I$4+1),FALSE)*$E3982</f>
        <v>164233.67006836284</v>
      </c>
      <c r="J3982" s="51">
        <f>VLOOKUP(CONCATENATE($F3982," ",$G3982),AllocFactorMatrix,(J$4+1),FALSE)*$E3982</f>
        <v>38299.317109820156</v>
      </c>
      <c r="K3982" s="51">
        <f>VLOOKUP(CONCATENATE($F3982," ",$G3982),AllocFactorMatrix,(K$4+1),FALSE)*$E3982</f>
        <v>532.5121628017605</v>
      </c>
      <c r="L3982" s="51">
        <f>VLOOKUP(CONCATENATE($F3982," ",$G3982),AllocFactorMatrix,(L$4+1),FALSE)*$E3982</f>
        <v>74.164943090357539</v>
      </c>
      <c r="M3982" s="51">
        <f t="shared" si="1929"/>
        <v>38905.994215712271</v>
      </c>
      <c r="N3982" s="51">
        <f>VLOOKUP(CONCATENATE($F3982," ",$G3982),AllocFactorMatrix,(N$4+1),FALSE)*$E3982</f>
        <v>22796.067489103025</v>
      </c>
      <c r="O3982" s="51">
        <f>VLOOKUP(CONCATENATE($F3982," ",$G3982),AllocFactorMatrix,(O$4+1),FALSE)*$E3982</f>
        <v>4084.8634743209941</v>
      </c>
      <c r="P3982" s="51">
        <f>VLOOKUP(CONCATENATE($F3982," ",$G3982),AllocFactorMatrix,(P$4+1),FALSE)*$E3982</f>
        <v>828.36862731602764</v>
      </c>
      <c r="Q3982" s="51">
        <f>VLOOKUP(CONCATENATE($F3982," ",$G3982),AllocFactorMatrix,(Q$4+1),FALSE)*$E3982</f>
        <v>31.456924015833682</v>
      </c>
      <c r="R3982" s="51">
        <f t="shared" si="1931"/>
        <v>27740.756514755882</v>
      </c>
      <c r="S3982" s="51">
        <f>VLOOKUP(CONCATENATE($F3982," ",$G3982),AllocFactorMatrix,(S$4+1),FALSE)*$E3982</f>
        <v>1079.5573071844756</v>
      </c>
      <c r="T3982" s="51">
        <f>VLOOKUP(CONCATENATE($F3982," ",$G3982),AllocFactorMatrix,(T$4+1),FALSE)*$E3982</f>
        <v>14574.647036936038</v>
      </c>
      <c r="U3982" s="51">
        <f>VLOOKUP(CONCATENATE($F3982," ",$G3982),AllocFactorMatrix,(U$4+1),FALSE)*$E3982</f>
        <v>55742.174218114924</v>
      </c>
      <c r="V3982" s="51">
        <f>VLOOKUP(CONCATENATE($F3982," ",$G3982),AllocFactorMatrix,(V$4+1),FALSE)*$E3982</f>
        <v>10098.211851007489</v>
      </c>
      <c r="W3982" s="51">
        <f t="shared" si="1932"/>
        <v>81494.590413242928</v>
      </c>
      <c r="X3982" s="51">
        <f>VLOOKUP(CONCATENATE($F3982," ",$G3982),AllocFactorMatrix,(X$4+1),FALSE)*$E3982</f>
        <v>6256.5998888001641</v>
      </c>
      <c r="Y3982" s="51">
        <f>VLOOKUP(CONCATENATE($F3982," ",$G3982),AllocFactorMatrix,(Y$4+1),FALSE)*$E3982</f>
        <v>124.96034729017644</v>
      </c>
      <c r="Z3982" s="51">
        <f t="shared" si="1930"/>
        <v>6381.5602360903404</v>
      </c>
      <c r="AA3982" s="51">
        <f>VLOOKUP(CONCATENATE($F3982," ",$G3982),AllocFactorMatrix,(AA$4+1),FALSE)*$E3982</f>
        <v>82.534674482735241</v>
      </c>
      <c r="AB3982" s="51">
        <f>VLOOKUP(CONCATENATE($F3982," ",$G3982),AllocFactorMatrix,(AB$4+1),FALSE)*$E3982</f>
        <v>366.6660162170333</v>
      </c>
      <c r="AC3982" s="51">
        <f>VLOOKUP(CONCATENATE($F3982," ",$G3982),AllocFactorMatrix,(AC$4+1),FALSE)*$E3982</f>
        <v>75.22786113595518</v>
      </c>
    </row>
    <row r="3983" spans="1:29" s="48" customFormat="1" hidden="1" outlineLevel="1">
      <c r="A3983" s="53"/>
      <c r="B3983" s="104"/>
      <c r="C3983" s="52"/>
      <c r="D3983" s="52"/>
      <c r="F3983" s="175" t="str">
        <f>F3990</f>
        <v>PROD_DEMAND</v>
      </c>
      <c r="G3983" s="52" t="str">
        <f>$G$8</f>
        <v>PRODUCTION</v>
      </c>
      <c r="H3983" s="50">
        <f t="shared" si="1920"/>
        <v>2844188.0000000005</v>
      </c>
      <c r="I3983" s="51">
        <f>VLOOKUP(CONCATENATE($F3983," ",$G3983),AllocFactorMatrix,(I$4+1),FALSE)*$E3990</f>
        <v>1463010.4315771898</v>
      </c>
      <c r="J3983" s="51">
        <f>VLOOKUP(CONCATENATE($F3983," ",$G3983),AllocFactorMatrix,(J$4+1),FALSE)*$E3990</f>
        <v>341174.2575723115</v>
      </c>
      <c r="K3983" s="51">
        <f>VLOOKUP(CONCATENATE($F3983," ",$G3983),AllocFactorMatrix,(K$4+1),FALSE)*$E3990</f>
        <v>4743.6731383790875</v>
      </c>
      <c r="L3983" s="51">
        <f>VLOOKUP(CONCATENATE($F3983," ",$G3983),AllocFactorMatrix,(L$4+1),FALSE)*$E3990</f>
        <v>660.66894415351317</v>
      </c>
      <c r="M3983" s="51">
        <f t="shared" si="1929"/>
        <v>346578.59965484409</v>
      </c>
      <c r="N3983" s="51">
        <f>VLOOKUP(CONCATENATE($F3983," ",$G3983),AllocFactorMatrix,(N$4+1),FALSE)*$E3990</f>
        <v>203069.71476441427</v>
      </c>
      <c r="O3983" s="51">
        <f>VLOOKUP(CONCATENATE($F3983," ",$G3983),AllocFactorMatrix,(O$4+1),FALSE)*$E3990</f>
        <v>36388.384135924403</v>
      </c>
      <c r="P3983" s="51">
        <f>VLOOKUP(CONCATENATE($F3983," ",$G3983),AllocFactorMatrix,(P$4+1),FALSE)*$E3990</f>
        <v>7379.1929660353044</v>
      </c>
      <c r="Q3983" s="51">
        <f>VLOOKUP(CONCATENATE($F3983," ",$G3983),AllocFactorMatrix,(Q$4+1),FALSE)*$E3990</f>
        <v>280.22151585201112</v>
      </c>
      <c r="R3983" s="51">
        <f>SUBTOTAL(9,N3983:Q3983)</f>
        <v>247117.51338222597</v>
      </c>
      <c r="S3983" s="51">
        <f>VLOOKUP(CONCATENATE($F3983," ",$G3983),AllocFactorMatrix,(S$4+1),FALSE)*$E3990</f>
        <v>9616.8075720334091</v>
      </c>
      <c r="T3983" s="51">
        <f>VLOOKUP(CONCATENATE($F3983," ",$G3983),AllocFactorMatrix,(T$4+1),FALSE)*$E3990</f>
        <v>129832.45544422948</v>
      </c>
      <c r="U3983" s="51">
        <f>VLOOKUP(CONCATENATE($F3983," ",$G3983),AllocFactorMatrix,(U$4+1),FALSE)*$E3990</f>
        <v>496557.02345292026</v>
      </c>
      <c r="V3983" s="51">
        <f>VLOOKUP(CONCATENATE($F3983," ",$G3983),AllocFactorMatrix,(V$4+1),FALSE)*$E3990</f>
        <v>89955.910211046968</v>
      </c>
      <c r="W3983" s="51">
        <f>SUBTOTAL(9,S3983:V3983)</f>
        <v>725962.19668023009</v>
      </c>
      <c r="X3983" s="51">
        <f>VLOOKUP(CONCATENATE($F3983," ",$G3983),AllocFactorMatrix,(X$4+1),FALSE)*$E3990</f>
        <v>55734.435574076633</v>
      </c>
      <c r="Y3983" s="51">
        <f>VLOOKUP(CONCATENATE($F3983," ",$G3983),AllocFactorMatrix,(Y$4+1),FALSE)*$E3990</f>
        <v>1113.1596312920353</v>
      </c>
      <c r="Z3983" s="51">
        <f t="shared" si="1930"/>
        <v>56847.595205368671</v>
      </c>
      <c r="AA3983" s="51">
        <f>VLOOKUP(CONCATENATE($F3983," ",$G3983),AllocFactorMatrix,(AA$4+1),FALSE)*$E3990</f>
        <v>735.22737258935479</v>
      </c>
      <c r="AB3983" s="51">
        <f>VLOOKUP(CONCATENATE($F3983," ",$G3983),AllocFactorMatrix,(AB$4+1),FALSE)*$E3990</f>
        <v>3266.2986000804672</v>
      </c>
      <c r="AC3983" s="51">
        <f>VLOOKUP(CONCATENATE($F3983," ",$G3983),AllocFactorMatrix,(AC$4+1),FALSE)*$E3990</f>
        <v>670.13752747125602</v>
      </c>
    </row>
    <row r="3984" spans="1:29" s="48" customFormat="1" hidden="1" outlineLevel="1">
      <c r="A3984" s="53"/>
      <c r="B3984" s="104"/>
      <c r="C3984" s="52"/>
      <c r="D3984" s="52"/>
      <c r="F3984" s="175" t="str">
        <f>F3990</f>
        <v>PROD_DEMAND</v>
      </c>
      <c r="G3984" s="52" t="str">
        <f>$G$9</f>
        <v>BULKTRAN</v>
      </c>
      <c r="H3984" s="50">
        <f t="shared" si="1920"/>
        <v>0</v>
      </c>
      <c r="I3984" s="51">
        <f>VLOOKUP(CONCATENATE($F3984," ",$G3984),AllocFactorMatrix,(I$4+1),FALSE)*$E3990</f>
        <v>0</v>
      </c>
      <c r="J3984" s="51">
        <f>VLOOKUP(CONCATENATE($F3984," ",$G3984),AllocFactorMatrix,(J$4+1),FALSE)*$E3990</f>
        <v>0</v>
      </c>
      <c r="K3984" s="51">
        <f>VLOOKUP(CONCATENATE($F3984," ",$G3984),AllocFactorMatrix,(K$4+1),FALSE)*$E3990</f>
        <v>0</v>
      </c>
      <c r="L3984" s="51">
        <f>VLOOKUP(CONCATENATE($F3984," ",$G3984),AllocFactorMatrix,(L$4+1),FALSE)*$E3990</f>
        <v>0</v>
      </c>
      <c r="M3984" s="51">
        <f t="shared" si="1929"/>
        <v>0</v>
      </c>
      <c r="N3984" s="51">
        <f>VLOOKUP(CONCATENATE($F3984," ",$G3984),AllocFactorMatrix,(N$4+1),FALSE)*$E3990</f>
        <v>0</v>
      </c>
      <c r="O3984" s="51">
        <f>VLOOKUP(CONCATENATE($F3984," ",$G3984),AllocFactorMatrix,(O$4+1),FALSE)*$E3990</f>
        <v>0</v>
      </c>
      <c r="P3984" s="51">
        <f>VLOOKUP(CONCATENATE($F3984," ",$G3984),AllocFactorMatrix,(P$4+1),FALSE)*$E3990</f>
        <v>0</v>
      </c>
      <c r="Q3984" s="51">
        <f>VLOOKUP(CONCATENATE($F3984," ",$G3984),AllocFactorMatrix,(Q$4+1),FALSE)*$E3990</f>
        <v>0</v>
      </c>
      <c r="R3984" s="51">
        <f t="shared" ref="R3984:R3990" si="1933">SUBTOTAL(9,N3984:Q3984)</f>
        <v>0</v>
      </c>
      <c r="S3984" s="51">
        <f>VLOOKUP(CONCATENATE($F3984," ",$G3984),AllocFactorMatrix,(S$4+1),FALSE)*$E3990</f>
        <v>0</v>
      </c>
      <c r="T3984" s="51">
        <f>VLOOKUP(CONCATENATE($F3984," ",$G3984),AllocFactorMatrix,(T$4+1),FALSE)*$E3990</f>
        <v>0</v>
      </c>
      <c r="U3984" s="51">
        <f>VLOOKUP(CONCATENATE($F3984," ",$G3984),AllocFactorMatrix,(U$4+1),FALSE)*$E3990</f>
        <v>0</v>
      </c>
      <c r="V3984" s="51">
        <f>VLOOKUP(CONCATENATE($F3984," ",$G3984),AllocFactorMatrix,(V$4+1),FALSE)*$E3990</f>
        <v>0</v>
      </c>
      <c r="W3984" s="51">
        <f t="shared" ref="W3984:W3990" si="1934">SUBTOTAL(9,S3984:V3984)</f>
        <v>0</v>
      </c>
      <c r="X3984" s="51">
        <f>VLOOKUP(CONCATENATE($F3984," ",$G3984),AllocFactorMatrix,(X$4+1),FALSE)*$E3990</f>
        <v>0</v>
      </c>
      <c r="Y3984" s="51">
        <f>VLOOKUP(CONCATENATE($F3984," ",$G3984),AllocFactorMatrix,(Y$4+1),FALSE)*$E3990</f>
        <v>0</v>
      </c>
      <c r="Z3984" s="51">
        <f t="shared" si="1930"/>
        <v>0</v>
      </c>
      <c r="AA3984" s="51">
        <f>VLOOKUP(CONCATENATE($F3984," ",$G3984),AllocFactorMatrix,(AA$4+1),FALSE)*$E3990</f>
        <v>0</v>
      </c>
      <c r="AB3984" s="51">
        <f>VLOOKUP(CONCATENATE($F3984," ",$G3984),AllocFactorMatrix,(AB$4+1),FALSE)*$E3990</f>
        <v>0</v>
      </c>
      <c r="AC3984" s="51">
        <f>VLOOKUP(CONCATENATE($F3984," ",$G3984),AllocFactorMatrix,(AC$4+1),FALSE)*$E3990</f>
        <v>0</v>
      </c>
    </row>
    <row r="3985" spans="1:29" s="48" customFormat="1" hidden="1" outlineLevel="1">
      <c r="A3985" s="53"/>
      <c r="B3985" s="104"/>
      <c r="C3985" s="52"/>
      <c r="D3985" s="52"/>
      <c r="F3985" s="175" t="str">
        <f>F3990</f>
        <v>PROD_DEMAND</v>
      </c>
      <c r="G3985" s="52" t="str">
        <f>$G$10</f>
        <v>SUBTRAN</v>
      </c>
      <c r="H3985" s="50">
        <f t="shared" si="1920"/>
        <v>0</v>
      </c>
      <c r="I3985" s="51">
        <f>VLOOKUP(CONCATENATE($F3985," ",$G3985),AllocFactorMatrix,(I$4+1),FALSE)*$E3990</f>
        <v>0</v>
      </c>
      <c r="J3985" s="51">
        <f>VLOOKUP(CONCATENATE($F3985," ",$G3985),AllocFactorMatrix,(J$4+1),FALSE)*$E3990</f>
        <v>0</v>
      </c>
      <c r="K3985" s="51">
        <f>VLOOKUP(CONCATENATE($F3985," ",$G3985),AllocFactorMatrix,(K$4+1),FALSE)*$E3990</f>
        <v>0</v>
      </c>
      <c r="L3985" s="51">
        <f>VLOOKUP(CONCATENATE($F3985," ",$G3985),AllocFactorMatrix,(L$4+1),FALSE)*$E3990</f>
        <v>0</v>
      </c>
      <c r="M3985" s="51">
        <f t="shared" si="1929"/>
        <v>0</v>
      </c>
      <c r="N3985" s="51">
        <f>VLOOKUP(CONCATENATE($F3985," ",$G3985),AllocFactorMatrix,(N$4+1),FALSE)*$E3990</f>
        <v>0</v>
      </c>
      <c r="O3985" s="51">
        <f>VLOOKUP(CONCATENATE($F3985," ",$G3985),AllocFactorMatrix,(O$4+1),FALSE)*$E3990</f>
        <v>0</v>
      </c>
      <c r="P3985" s="51">
        <f>VLOOKUP(CONCATENATE($F3985," ",$G3985),AllocFactorMatrix,(P$4+1),FALSE)*$E3990</f>
        <v>0</v>
      </c>
      <c r="Q3985" s="51">
        <f>VLOOKUP(CONCATENATE($F3985," ",$G3985),AllocFactorMatrix,(Q$4+1),FALSE)*$E3990</f>
        <v>0</v>
      </c>
      <c r="R3985" s="51">
        <f t="shared" si="1933"/>
        <v>0</v>
      </c>
      <c r="S3985" s="51">
        <f>VLOOKUP(CONCATENATE($F3985," ",$G3985),AllocFactorMatrix,(S$4+1),FALSE)*$E3990</f>
        <v>0</v>
      </c>
      <c r="T3985" s="51">
        <f>VLOOKUP(CONCATENATE($F3985," ",$G3985),AllocFactorMatrix,(T$4+1),FALSE)*$E3990</f>
        <v>0</v>
      </c>
      <c r="U3985" s="51">
        <f>VLOOKUP(CONCATENATE($F3985," ",$G3985),AllocFactorMatrix,(U$4+1),FALSE)*$E3990</f>
        <v>0</v>
      </c>
      <c r="V3985" s="51">
        <f>VLOOKUP(CONCATENATE($F3985," ",$G3985),AllocFactorMatrix,(V$4+1),FALSE)*$E3990</f>
        <v>0</v>
      </c>
      <c r="W3985" s="51">
        <f t="shared" si="1934"/>
        <v>0</v>
      </c>
      <c r="X3985" s="51">
        <f>VLOOKUP(CONCATENATE($F3985," ",$G3985),AllocFactorMatrix,(X$4+1),FALSE)*$E3990</f>
        <v>0</v>
      </c>
      <c r="Y3985" s="51">
        <f>VLOOKUP(CONCATENATE($F3985," ",$G3985),AllocFactorMatrix,(Y$4+1),FALSE)*$E3990</f>
        <v>0</v>
      </c>
      <c r="Z3985" s="51">
        <f t="shared" si="1930"/>
        <v>0</v>
      </c>
      <c r="AA3985" s="51">
        <f>VLOOKUP(CONCATENATE($F3985," ",$G3985),AllocFactorMatrix,(AA$4+1),FALSE)*$E3990</f>
        <v>0</v>
      </c>
      <c r="AB3985" s="51">
        <f>VLOOKUP(CONCATENATE($F3985," ",$G3985),AllocFactorMatrix,(AB$4+1),FALSE)*$E3990</f>
        <v>0</v>
      </c>
      <c r="AC3985" s="51">
        <f>VLOOKUP(CONCATENATE($F3985," ",$G3985),AllocFactorMatrix,(AC$4+1),FALSE)*$E3990</f>
        <v>0</v>
      </c>
    </row>
    <row r="3986" spans="1:29" s="48" customFormat="1" hidden="1" outlineLevel="1">
      <c r="A3986" s="53"/>
      <c r="B3986" s="104"/>
      <c r="C3986" s="52"/>
      <c r="D3986" s="52"/>
      <c r="F3986" s="175" t="str">
        <f>F3990</f>
        <v>PROD_DEMAND</v>
      </c>
      <c r="G3986" s="52" t="str">
        <f>$G$11</f>
        <v>DISTPRI</v>
      </c>
      <c r="H3986" s="50">
        <f t="shared" si="1920"/>
        <v>0</v>
      </c>
      <c r="I3986" s="51">
        <f>VLOOKUP(CONCATENATE($F3986," ",$G3986),AllocFactorMatrix,(I$4+1),FALSE)*$E3990</f>
        <v>0</v>
      </c>
      <c r="J3986" s="51">
        <f>VLOOKUP(CONCATENATE($F3986," ",$G3986),AllocFactorMatrix,(J$4+1),FALSE)*$E3990</f>
        <v>0</v>
      </c>
      <c r="K3986" s="51">
        <f>VLOOKUP(CONCATENATE($F3986," ",$G3986),AllocFactorMatrix,(K$4+1),FALSE)*$E3990</f>
        <v>0</v>
      </c>
      <c r="L3986" s="51">
        <f>VLOOKUP(CONCATENATE($F3986," ",$G3986),AllocFactorMatrix,(L$4+1),FALSE)*$E3990</f>
        <v>0</v>
      </c>
      <c r="M3986" s="51">
        <f t="shared" si="1929"/>
        <v>0</v>
      </c>
      <c r="N3986" s="51">
        <f>VLOOKUP(CONCATENATE($F3986," ",$G3986),AllocFactorMatrix,(N$4+1),FALSE)*$E3990</f>
        <v>0</v>
      </c>
      <c r="O3986" s="51">
        <f>VLOOKUP(CONCATENATE($F3986," ",$G3986),AllocFactorMatrix,(O$4+1),FALSE)*$E3990</f>
        <v>0</v>
      </c>
      <c r="P3986" s="51">
        <f>VLOOKUP(CONCATENATE($F3986," ",$G3986),AllocFactorMatrix,(P$4+1),FALSE)*$E3990</f>
        <v>0</v>
      </c>
      <c r="Q3986" s="51">
        <f>VLOOKUP(CONCATENATE($F3986," ",$G3986),AllocFactorMatrix,(Q$4+1),FALSE)*$E3990</f>
        <v>0</v>
      </c>
      <c r="R3986" s="51">
        <f t="shared" si="1933"/>
        <v>0</v>
      </c>
      <c r="S3986" s="51">
        <f>VLOOKUP(CONCATENATE($F3986," ",$G3986),AllocFactorMatrix,(S$4+1),FALSE)*$E3990</f>
        <v>0</v>
      </c>
      <c r="T3986" s="51">
        <f>VLOOKUP(CONCATENATE($F3986," ",$G3986),AllocFactorMatrix,(T$4+1),FALSE)*$E3990</f>
        <v>0</v>
      </c>
      <c r="U3986" s="51">
        <f>VLOOKUP(CONCATENATE($F3986," ",$G3986),AllocFactorMatrix,(U$4+1),FALSE)*$E3990</f>
        <v>0</v>
      </c>
      <c r="V3986" s="51">
        <f>VLOOKUP(CONCATENATE($F3986," ",$G3986),AllocFactorMatrix,(V$4+1),FALSE)*$E3990</f>
        <v>0</v>
      </c>
      <c r="W3986" s="51">
        <f t="shared" si="1934"/>
        <v>0</v>
      </c>
      <c r="X3986" s="51">
        <f>VLOOKUP(CONCATENATE($F3986," ",$G3986),AllocFactorMatrix,(X$4+1),FALSE)*$E3990</f>
        <v>0</v>
      </c>
      <c r="Y3986" s="51">
        <f>VLOOKUP(CONCATENATE($F3986," ",$G3986),AllocFactorMatrix,(Y$4+1),FALSE)*$E3990</f>
        <v>0</v>
      </c>
      <c r="Z3986" s="51">
        <f t="shared" si="1930"/>
        <v>0</v>
      </c>
      <c r="AA3986" s="51">
        <f>VLOOKUP(CONCATENATE($F3986," ",$G3986),AllocFactorMatrix,(AA$4+1),FALSE)*$E3990</f>
        <v>0</v>
      </c>
      <c r="AB3986" s="51">
        <f>VLOOKUP(CONCATENATE($F3986," ",$G3986),AllocFactorMatrix,(AB$4+1),FALSE)*$E3990</f>
        <v>0</v>
      </c>
      <c r="AC3986" s="51">
        <f>VLOOKUP(CONCATENATE($F3986," ",$G3986),AllocFactorMatrix,(AC$4+1),FALSE)*$E3990</f>
        <v>0</v>
      </c>
    </row>
    <row r="3987" spans="1:29" s="48" customFormat="1" hidden="1" outlineLevel="1">
      <c r="A3987" s="53"/>
      <c r="B3987" s="104"/>
      <c r="C3987" s="52"/>
      <c r="D3987" s="52"/>
      <c r="F3987" s="175" t="str">
        <f>F3990</f>
        <v>PROD_DEMAND</v>
      </c>
      <c r="G3987" s="52" t="str">
        <f>$G$12</f>
        <v>DISTSEC</v>
      </c>
      <c r="H3987" s="50">
        <f t="shared" si="1920"/>
        <v>0</v>
      </c>
      <c r="I3987" s="51">
        <f>VLOOKUP(CONCATENATE($F3987," ",$G3987),AllocFactorMatrix,(I$4+1),FALSE)*$E3990</f>
        <v>0</v>
      </c>
      <c r="J3987" s="51">
        <f>VLOOKUP(CONCATENATE($F3987," ",$G3987),AllocFactorMatrix,(J$4+1),FALSE)*$E3990</f>
        <v>0</v>
      </c>
      <c r="K3987" s="51">
        <f>VLOOKUP(CONCATENATE($F3987," ",$G3987),AllocFactorMatrix,(K$4+1),FALSE)*$E3990</f>
        <v>0</v>
      </c>
      <c r="L3987" s="51">
        <f>VLOOKUP(CONCATENATE($F3987," ",$G3987),AllocFactorMatrix,(L$4+1),FALSE)*$E3990</f>
        <v>0</v>
      </c>
      <c r="M3987" s="51">
        <f t="shared" si="1929"/>
        <v>0</v>
      </c>
      <c r="N3987" s="51">
        <f>VLOOKUP(CONCATENATE($F3987," ",$G3987),AllocFactorMatrix,(N$4+1),FALSE)*$E3990</f>
        <v>0</v>
      </c>
      <c r="O3987" s="51">
        <f>VLOOKUP(CONCATENATE($F3987," ",$G3987),AllocFactorMatrix,(O$4+1),FALSE)*$E3990</f>
        <v>0</v>
      </c>
      <c r="P3987" s="51">
        <f>VLOOKUP(CONCATENATE($F3987," ",$G3987),AllocFactorMatrix,(P$4+1),FALSE)*$E3990</f>
        <v>0</v>
      </c>
      <c r="Q3987" s="51">
        <f>VLOOKUP(CONCATENATE($F3987," ",$G3987),AllocFactorMatrix,(Q$4+1),FALSE)*$E3990</f>
        <v>0</v>
      </c>
      <c r="R3987" s="51">
        <f t="shared" si="1933"/>
        <v>0</v>
      </c>
      <c r="S3987" s="51">
        <f>VLOOKUP(CONCATENATE($F3987," ",$G3987),AllocFactorMatrix,(S$4+1),FALSE)*$E3990</f>
        <v>0</v>
      </c>
      <c r="T3987" s="51">
        <f>VLOOKUP(CONCATENATE($F3987," ",$G3987),AllocFactorMatrix,(T$4+1),FALSE)*$E3990</f>
        <v>0</v>
      </c>
      <c r="U3987" s="51">
        <f>VLOOKUP(CONCATENATE($F3987," ",$G3987),AllocFactorMatrix,(U$4+1),FALSE)*$E3990</f>
        <v>0</v>
      </c>
      <c r="V3987" s="51">
        <f>VLOOKUP(CONCATENATE($F3987," ",$G3987),AllocFactorMatrix,(V$4+1),FALSE)*$E3990</f>
        <v>0</v>
      </c>
      <c r="W3987" s="51">
        <f t="shared" si="1934"/>
        <v>0</v>
      </c>
      <c r="X3987" s="51">
        <f>VLOOKUP(CONCATENATE($F3987," ",$G3987),AllocFactorMatrix,(X$4+1),FALSE)*$E3990</f>
        <v>0</v>
      </c>
      <c r="Y3987" s="51">
        <f>VLOOKUP(CONCATENATE($F3987," ",$G3987),AllocFactorMatrix,(Y$4+1),FALSE)*$E3990</f>
        <v>0</v>
      </c>
      <c r="Z3987" s="51">
        <f t="shared" si="1930"/>
        <v>0</v>
      </c>
      <c r="AA3987" s="51">
        <f>VLOOKUP(CONCATENATE($F3987," ",$G3987),AllocFactorMatrix,(AA$4+1),FALSE)*$E3990</f>
        <v>0</v>
      </c>
      <c r="AB3987" s="51">
        <f>VLOOKUP(CONCATENATE($F3987," ",$G3987),AllocFactorMatrix,(AB$4+1),FALSE)*$E3990</f>
        <v>0</v>
      </c>
      <c r="AC3987" s="51">
        <f>VLOOKUP(CONCATENATE($F3987," ",$G3987),AllocFactorMatrix,(AC$4+1),FALSE)*$E3990</f>
        <v>0</v>
      </c>
    </row>
    <row r="3988" spans="1:29" s="48" customFormat="1" hidden="1" outlineLevel="1">
      <c r="A3988" s="53"/>
      <c r="B3988" s="104"/>
      <c r="C3988" s="52"/>
      <c r="D3988" s="52"/>
      <c r="F3988" s="175" t="str">
        <f>F3990</f>
        <v>PROD_DEMAND</v>
      </c>
      <c r="G3988" s="52" t="str">
        <f>$G$13</f>
        <v>ENERGY</v>
      </c>
      <c r="H3988" s="50">
        <f t="shared" si="1920"/>
        <v>0</v>
      </c>
      <c r="I3988" s="51">
        <f>VLOOKUP(CONCATENATE($F3988," ",$G3988),AllocFactorMatrix,(I$4+1),FALSE)*$E3990</f>
        <v>0</v>
      </c>
      <c r="J3988" s="51">
        <f>VLOOKUP(CONCATENATE($F3988," ",$G3988),AllocFactorMatrix,(J$4+1),FALSE)*$E3990</f>
        <v>0</v>
      </c>
      <c r="K3988" s="51">
        <f>VLOOKUP(CONCATENATE($F3988," ",$G3988),AllocFactorMatrix,(K$4+1),FALSE)*$E3990</f>
        <v>0</v>
      </c>
      <c r="L3988" s="51">
        <f>VLOOKUP(CONCATENATE($F3988," ",$G3988),AllocFactorMatrix,(L$4+1),FALSE)*$E3990</f>
        <v>0</v>
      </c>
      <c r="M3988" s="51">
        <f t="shared" si="1929"/>
        <v>0</v>
      </c>
      <c r="N3988" s="51">
        <f>VLOOKUP(CONCATENATE($F3988," ",$G3988),AllocFactorMatrix,(N$4+1),FALSE)*$E3990</f>
        <v>0</v>
      </c>
      <c r="O3988" s="51">
        <f>VLOOKUP(CONCATENATE($F3988," ",$G3988),AllocFactorMatrix,(O$4+1),FALSE)*$E3990</f>
        <v>0</v>
      </c>
      <c r="P3988" s="51">
        <f>VLOOKUP(CONCATENATE($F3988," ",$G3988),AllocFactorMatrix,(P$4+1),FALSE)*$E3990</f>
        <v>0</v>
      </c>
      <c r="Q3988" s="51">
        <f>VLOOKUP(CONCATENATE($F3988," ",$G3988),AllocFactorMatrix,(Q$4+1),FALSE)*$E3990</f>
        <v>0</v>
      </c>
      <c r="R3988" s="51">
        <f t="shared" si="1933"/>
        <v>0</v>
      </c>
      <c r="S3988" s="51">
        <f>VLOOKUP(CONCATENATE($F3988," ",$G3988),AllocFactorMatrix,(S$4+1),FALSE)*$E3990</f>
        <v>0</v>
      </c>
      <c r="T3988" s="51">
        <f>VLOOKUP(CONCATENATE($F3988," ",$G3988),AllocFactorMatrix,(T$4+1),FALSE)*$E3990</f>
        <v>0</v>
      </c>
      <c r="U3988" s="51">
        <f>VLOOKUP(CONCATENATE($F3988," ",$G3988),AllocFactorMatrix,(U$4+1),FALSE)*$E3990</f>
        <v>0</v>
      </c>
      <c r="V3988" s="51">
        <f>VLOOKUP(CONCATENATE($F3988," ",$G3988),AllocFactorMatrix,(V$4+1),FALSE)*$E3990</f>
        <v>0</v>
      </c>
      <c r="W3988" s="51">
        <f t="shared" si="1934"/>
        <v>0</v>
      </c>
      <c r="X3988" s="51">
        <f>VLOOKUP(CONCATENATE($F3988," ",$G3988),AllocFactorMatrix,(X$4+1),FALSE)*$E3990</f>
        <v>0</v>
      </c>
      <c r="Y3988" s="51">
        <f>VLOOKUP(CONCATENATE($F3988," ",$G3988),AllocFactorMatrix,(Y$4+1),FALSE)*$E3990</f>
        <v>0</v>
      </c>
      <c r="Z3988" s="51">
        <f t="shared" si="1930"/>
        <v>0</v>
      </c>
      <c r="AA3988" s="51">
        <f>VLOOKUP(CONCATENATE($F3988," ",$G3988),AllocFactorMatrix,(AA$4+1),FALSE)*$E3990</f>
        <v>0</v>
      </c>
      <c r="AB3988" s="51">
        <f>VLOOKUP(CONCATENATE($F3988," ",$G3988),AllocFactorMatrix,(AB$4+1),FALSE)*$E3990</f>
        <v>0</v>
      </c>
      <c r="AC3988" s="51">
        <f>VLOOKUP(CONCATENATE($F3988," ",$G3988),AllocFactorMatrix,(AC$4+1),FALSE)*$E3990</f>
        <v>0</v>
      </c>
    </row>
    <row r="3989" spans="1:29" s="48" customFormat="1" hidden="1" outlineLevel="1">
      <c r="A3989" s="53"/>
      <c r="B3989" s="104"/>
      <c r="C3989" s="52"/>
      <c r="D3989" s="52"/>
      <c r="F3989" s="175" t="str">
        <f>F3990</f>
        <v>PROD_DEMAND</v>
      </c>
      <c r="G3989" s="52" t="str">
        <f>$G$14</f>
        <v>CUSTOMER</v>
      </c>
      <c r="H3989" s="50">
        <f t="shared" si="1920"/>
        <v>0</v>
      </c>
      <c r="I3989" s="51">
        <f>VLOOKUP(CONCATENATE($F3989," ",$G3989),AllocFactorMatrix,(I$4+1),FALSE)*$E3990</f>
        <v>0</v>
      </c>
      <c r="J3989" s="51">
        <f>VLOOKUP(CONCATENATE($F3989," ",$G3989),AllocFactorMatrix,(J$4+1),FALSE)*$E3990</f>
        <v>0</v>
      </c>
      <c r="K3989" s="51">
        <f>VLOOKUP(CONCATENATE($F3989," ",$G3989),AllocFactorMatrix,(K$4+1),FALSE)*$E3990</f>
        <v>0</v>
      </c>
      <c r="L3989" s="51">
        <f>VLOOKUP(CONCATENATE($F3989," ",$G3989),AllocFactorMatrix,(L$4+1),FALSE)*$E3990</f>
        <v>0</v>
      </c>
      <c r="M3989" s="51">
        <f t="shared" si="1929"/>
        <v>0</v>
      </c>
      <c r="N3989" s="51">
        <f>VLOOKUP(CONCATENATE($F3989," ",$G3989),AllocFactorMatrix,(N$4+1),FALSE)*$E3990</f>
        <v>0</v>
      </c>
      <c r="O3989" s="51">
        <f>VLOOKUP(CONCATENATE($F3989," ",$G3989),AllocFactorMatrix,(O$4+1),FALSE)*$E3990</f>
        <v>0</v>
      </c>
      <c r="P3989" s="51">
        <f>VLOOKUP(CONCATENATE($F3989," ",$G3989),AllocFactorMatrix,(P$4+1),FALSE)*$E3990</f>
        <v>0</v>
      </c>
      <c r="Q3989" s="51">
        <f>VLOOKUP(CONCATENATE($F3989," ",$G3989),AllocFactorMatrix,(Q$4+1),FALSE)*$E3990</f>
        <v>0</v>
      </c>
      <c r="R3989" s="51">
        <f t="shared" si="1933"/>
        <v>0</v>
      </c>
      <c r="S3989" s="51">
        <f>VLOOKUP(CONCATENATE($F3989," ",$G3989),AllocFactorMatrix,(S$4+1),FALSE)*$E3990</f>
        <v>0</v>
      </c>
      <c r="T3989" s="51">
        <f>VLOOKUP(CONCATENATE($F3989," ",$G3989),AllocFactorMatrix,(T$4+1),FALSE)*$E3990</f>
        <v>0</v>
      </c>
      <c r="U3989" s="51">
        <f>VLOOKUP(CONCATENATE($F3989," ",$G3989),AllocFactorMatrix,(U$4+1),FALSE)*$E3990</f>
        <v>0</v>
      </c>
      <c r="V3989" s="51">
        <f>VLOOKUP(CONCATENATE($F3989," ",$G3989),AllocFactorMatrix,(V$4+1),FALSE)*$E3990</f>
        <v>0</v>
      </c>
      <c r="W3989" s="51">
        <f t="shared" si="1934"/>
        <v>0</v>
      </c>
      <c r="X3989" s="51">
        <f>VLOOKUP(CONCATENATE($F3989," ",$G3989),AllocFactorMatrix,(X$4+1),FALSE)*$E3990</f>
        <v>0</v>
      </c>
      <c r="Y3989" s="51">
        <f>VLOOKUP(CONCATENATE($F3989," ",$G3989),AllocFactorMatrix,(Y$4+1),FALSE)*$E3990</f>
        <v>0</v>
      </c>
      <c r="Z3989" s="51">
        <f t="shared" si="1930"/>
        <v>0</v>
      </c>
      <c r="AA3989" s="51">
        <f>VLOOKUP(CONCATENATE($F3989," ",$G3989),AllocFactorMatrix,(AA$4+1),FALSE)*$E3990</f>
        <v>0</v>
      </c>
      <c r="AB3989" s="51">
        <f>VLOOKUP(CONCATENATE($F3989," ",$G3989),AllocFactorMatrix,(AB$4+1),FALSE)*$E3990</f>
        <v>0</v>
      </c>
      <c r="AC3989" s="51">
        <f>VLOOKUP(CONCATENATE($F3989," ",$G3989),AllocFactorMatrix,(AC$4+1),FALSE)*$E3990</f>
        <v>0</v>
      </c>
    </row>
    <row r="3990" spans="1:29" s="48" customFormat="1" collapsed="1">
      <c r="A3990" s="53"/>
      <c r="B3990" s="104"/>
      <c r="C3990" s="52"/>
      <c r="D3990" s="102" t="s">
        <v>691</v>
      </c>
      <c r="E3990" s="58">
        <v>2844188</v>
      </c>
      <c r="F3990" s="93" t="s">
        <v>29</v>
      </c>
      <c r="G3990" s="52" t="str">
        <f>$G$15</f>
        <v>TOTAL</v>
      </c>
      <c r="H3990" s="50">
        <f t="shared" si="1920"/>
        <v>2844188.0000000005</v>
      </c>
      <c r="I3990" s="51">
        <f>VLOOKUP(CONCATENATE($F3990," ",$G3990),AllocFactorMatrix,(I$4+1),FALSE)*$E3990</f>
        <v>1463010.4315771898</v>
      </c>
      <c r="J3990" s="51">
        <f>VLOOKUP(CONCATENATE($F3990," ",$G3990),AllocFactorMatrix,(J$4+1),FALSE)*$E3990</f>
        <v>341174.2575723115</v>
      </c>
      <c r="K3990" s="51">
        <f>VLOOKUP(CONCATENATE($F3990," ",$G3990),AllocFactorMatrix,(K$4+1),FALSE)*$E3990</f>
        <v>4743.6731383790875</v>
      </c>
      <c r="L3990" s="51">
        <f>VLOOKUP(CONCATENATE($F3990," ",$G3990),AllocFactorMatrix,(L$4+1),FALSE)*$E3990</f>
        <v>660.66894415351317</v>
      </c>
      <c r="M3990" s="51">
        <f t="shared" si="1929"/>
        <v>346578.59965484409</v>
      </c>
      <c r="N3990" s="51">
        <f>VLOOKUP(CONCATENATE($F3990," ",$G3990),AllocFactorMatrix,(N$4+1),FALSE)*$E3990</f>
        <v>203069.71476441427</v>
      </c>
      <c r="O3990" s="51">
        <f>VLOOKUP(CONCATENATE($F3990," ",$G3990),AllocFactorMatrix,(O$4+1),FALSE)*$E3990</f>
        <v>36388.384135924403</v>
      </c>
      <c r="P3990" s="51">
        <f>VLOOKUP(CONCATENATE($F3990," ",$G3990),AllocFactorMatrix,(P$4+1),FALSE)*$E3990</f>
        <v>7379.1929660353044</v>
      </c>
      <c r="Q3990" s="51">
        <f>VLOOKUP(CONCATENATE($F3990," ",$G3990),AllocFactorMatrix,(Q$4+1),FALSE)*$E3990</f>
        <v>280.22151585201112</v>
      </c>
      <c r="R3990" s="51">
        <f t="shared" si="1933"/>
        <v>247117.51338222597</v>
      </c>
      <c r="S3990" s="51">
        <f>VLOOKUP(CONCATENATE($F3990," ",$G3990),AllocFactorMatrix,(S$4+1),FALSE)*$E3990</f>
        <v>9616.8075720334091</v>
      </c>
      <c r="T3990" s="51">
        <f>VLOOKUP(CONCATENATE($F3990," ",$G3990),AllocFactorMatrix,(T$4+1),FALSE)*$E3990</f>
        <v>129832.45544422948</v>
      </c>
      <c r="U3990" s="51">
        <f>VLOOKUP(CONCATENATE($F3990," ",$G3990),AllocFactorMatrix,(U$4+1),FALSE)*$E3990</f>
        <v>496557.02345292026</v>
      </c>
      <c r="V3990" s="51">
        <f>VLOOKUP(CONCATENATE($F3990," ",$G3990),AllocFactorMatrix,(V$4+1),FALSE)*$E3990</f>
        <v>89955.910211046968</v>
      </c>
      <c r="W3990" s="51">
        <f t="shared" si="1934"/>
        <v>725962.19668023009</v>
      </c>
      <c r="X3990" s="51">
        <f>VLOOKUP(CONCATENATE($F3990," ",$G3990),AllocFactorMatrix,(X$4+1),FALSE)*$E3990</f>
        <v>55734.435574076633</v>
      </c>
      <c r="Y3990" s="51">
        <f>VLOOKUP(CONCATENATE($F3990," ",$G3990),AllocFactorMatrix,(Y$4+1),FALSE)*$E3990</f>
        <v>1113.1596312920353</v>
      </c>
      <c r="Z3990" s="51">
        <f t="shared" si="1930"/>
        <v>56847.595205368671</v>
      </c>
      <c r="AA3990" s="51">
        <f>VLOOKUP(CONCATENATE($F3990," ",$G3990),AllocFactorMatrix,(AA$4+1),FALSE)*$E3990</f>
        <v>735.22737258935479</v>
      </c>
      <c r="AB3990" s="51">
        <f>VLOOKUP(CONCATENATE($F3990," ",$G3990),AllocFactorMatrix,(AB$4+1),FALSE)*$E3990</f>
        <v>3266.2986000804672</v>
      </c>
      <c r="AC3990" s="51">
        <f>VLOOKUP(CONCATENATE($F3990," ",$G3990),AllocFactorMatrix,(AC$4+1),FALSE)*$E3990</f>
        <v>670.13752747125602</v>
      </c>
    </row>
    <row r="3991" spans="1:29" s="48" customFormat="1" hidden="1" outlineLevel="1">
      <c r="A3991" s="53"/>
      <c r="B3991" s="104"/>
      <c r="C3991" s="52"/>
      <c r="D3991" s="52"/>
      <c r="F3991" s="175" t="str">
        <f>F3998</f>
        <v>PROD_ENERGY</v>
      </c>
      <c r="G3991" s="52" t="str">
        <f>$G$8</f>
        <v>PRODUCTION</v>
      </c>
      <c r="H3991" s="50">
        <f t="shared" si="1920"/>
        <v>0</v>
      </c>
      <c r="I3991" s="51">
        <f>VLOOKUP(CONCATENATE($F3991," ",$G3991),AllocFactorMatrix,(I$4+1),FALSE)*$E3998</f>
        <v>0</v>
      </c>
      <c r="J3991" s="51">
        <f>VLOOKUP(CONCATENATE($F3991," ",$G3991),AllocFactorMatrix,(J$4+1),FALSE)*$E3998</f>
        <v>0</v>
      </c>
      <c r="K3991" s="51">
        <f>VLOOKUP(CONCATENATE($F3991," ",$G3991),AllocFactorMatrix,(K$4+1),FALSE)*$E3998</f>
        <v>0</v>
      </c>
      <c r="L3991" s="51">
        <f>VLOOKUP(CONCATENATE($F3991," ",$G3991),AllocFactorMatrix,(L$4+1),FALSE)*$E3998</f>
        <v>0</v>
      </c>
      <c r="M3991" s="51">
        <f t="shared" ref="M3991:M3998" si="1935">SUBTOTAL(9,J3991:L3991)</f>
        <v>0</v>
      </c>
      <c r="N3991" s="51">
        <f>VLOOKUP(CONCATENATE($F3991," ",$G3991),AllocFactorMatrix,(N$4+1),FALSE)*$E3998</f>
        <v>0</v>
      </c>
      <c r="O3991" s="51">
        <f>VLOOKUP(CONCATENATE($F3991," ",$G3991),AllocFactorMatrix,(O$4+1),FALSE)*$E3998</f>
        <v>0</v>
      </c>
      <c r="P3991" s="51">
        <f>VLOOKUP(CONCATENATE($F3991," ",$G3991),AllocFactorMatrix,(P$4+1),FALSE)*$E3998</f>
        <v>0</v>
      </c>
      <c r="Q3991" s="51">
        <f>VLOOKUP(CONCATENATE($F3991," ",$G3991),AllocFactorMatrix,(Q$4+1),FALSE)*$E3998</f>
        <v>0</v>
      </c>
      <c r="R3991" s="51">
        <f>SUBTOTAL(9,N3991:Q3991)</f>
        <v>0</v>
      </c>
      <c r="S3991" s="51">
        <f>VLOOKUP(CONCATENATE($F3991," ",$G3991),AllocFactorMatrix,(S$4+1),FALSE)*$E3998</f>
        <v>0</v>
      </c>
      <c r="T3991" s="51">
        <f>VLOOKUP(CONCATENATE($F3991," ",$G3991),AllocFactorMatrix,(T$4+1),FALSE)*$E3998</f>
        <v>0</v>
      </c>
      <c r="U3991" s="51">
        <f>VLOOKUP(CONCATENATE($F3991," ",$G3991),AllocFactorMatrix,(U$4+1),FALSE)*$E3998</f>
        <v>0</v>
      </c>
      <c r="V3991" s="51">
        <f>VLOOKUP(CONCATENATE($F3991," ",$G3991),AllocFactorMatrix,(V$4+1),FALSE)*$E3998</f>
        <v>0</v>
      </c>
      <c r="W3991" s="51">
        <f>SUBTOTAL(9,S3991:V3991)</f>
        <v>0</v>
      </c>
      <c r="X3991" s="51">
        <f>VLOOKUP(CONCATENATE($F3991," ",$G3991),AllocFactorMatrix,(X$4+1),FALSE)*$E3998</f>
        <v>0</v>
      </c>
      <c r="Y3991" s="51">
        <f>VLOOKUP(CONCATENATE($F3991," ",$G3991),AllocFactorMatrix,(Y$4+1),FALSE)*$E3998</f>
        <v>0</v>
      </c>
      <c r="Z3991" s="51">
        <f t="shared" ref="Z3991:Z3998" si="1936">SUBTOTAL(9,X3991:Y3991)</f>
        <v>0</v>
      </c>
      <c r="AA3991" s="51">
        <f>VLOOKUP(CONCATENATE($F3991," ",$G3991),AllocFactorMatrix,(AA$4+1),FALSE)*$E3998</f>
        <v>0</v>
      </c>
      <c r="AB3991" s="51">
        <f>VLOOKUP(CONCATENATE($F3991," ",$G3991),AllocFactorMatrix,(AB$4+1),FALSE)*$E3998</f>
        <v>0</v>
      </c>
      <c r="AC3991" s="51">
        <f>VLOOKUP(CONCATENATE($F3991," ",$G3991),AllocFactorMatrix,(AC$4+1),FALSE)*$E3998</f>
        <v>0</v>
      </c>
    </row>
    <row r="3992" spans="1:29" s="48" customFormat="1" hidden="1" outlineLevel="1">
      <c r="A3992" s="53"/>
      <c r="B3992" s="104"/>
      <c r="C3992" s="52"/>
      <c r="D3992" s="52"/>
      <c r="F3992" s="175" t="str">
        <f>F3998</f>
        <v>PROD_ENERGY</v>
      </c>
      <c r="G3992" s="52" t="str">
        <f>$G$9</f>
        <v>BULKTRAN</v>
      </c>
      <c r="H3992" s="50">
        <f t="shared" si="1920"/>
        <v>0</v>
      </c>
      <c r="I3992" s="51">
        <f>VLOOKUP(CONCATENATE($F3992," ",$G3992),AllocFactorMatrix,(I$4+1),FALSE)*$E3998</f>
        <v>0</v>
      </c>
      <c r="J3992" s="51">
        <f>VLOOKUP(CONCATENATE($F3992," ",$G3992),AllocFactorMatrix,(J$4+1),FALSE)*$E3998</f>
        <v>0</v>
      </c>
      <c r="K3992" s="51">
        <f>VLOOKUP(CONCATENATE($F3992," ",$G3992),AllocFactorMatrix,(K$4+1),FALSE)*$E3998</f>
        <v>0</v>
      </c>
      <c r="L3992" s="51">
        <f>VLOOKUP(CONCATENATE($F3992," ",$G3992),AllocFactorMatrix,(L$4+1),FALSE)*$E3998</f>
        <v>0</v>
      </c>
      <c r="M3992" s="51">
        <f t="shared" si="1935"/>
        <v>0</v>
      </c>
      <c r="N3992" s="51">
        <f>VLOOKUP(CONCATENATE($F3992," ",$G3992),AllocFactorMatrix,(N$4+1),FALSE)*$E3998</f>
        <v>0</v>
      </c>
      <c r="O3992" s="51">
        <f>VLOOKUP(CONCATENATE($F3992," ",$G3992),AllocFactorMatrix,(O$4+1),FALSE)*$E3998</f>
        <v>0</v>
      </c>
      <c r="P3992" s="51">
        <f>VLOOKUP(CONCATENATE($F3992," ",$G3992),AllocFactorMatrix,(P$4+1),FALSE)*$E3998</f>
        <v>0</v>
      </c>
      <c r="Q3992" s="51">
        <f>VLOOKUP(CONCATENATE($F3992," ",$G3992),AllocFactorMatrix,(Q$4+1),FALSE)*$E3998</f>
        <v>0</v>
      </c>
      <c r="R3992" s="51">
        <f t="shared" ref="R3992:R3998" si="1937">SUBTOTAL(9,N3992:Q3992)</f>
        <v>0</v>
      </c>
      <c r="S3992" s="51">
        <f>VLOOKUP(CONCATENATE($F3992," ",$G3992),AllocFactorMatrix,(S$4+1),FALSE)*$E3998</f>
        <v>0</v>
      </c>
      <c r="T3992" s="51">
        <f>VLOOKUP(CONCATENATE($F3992," ",$G3992),AllocFactorMatrix,(T$4+1),FALSE)*$E3998</f>
        <v>0</v>
      </c>
      <c r="U3992" s="51">
        <f>VLOOKUP(CONCATENATE($F3992," ",$G3992),AllocFactorMatrix,(U$4+1),FALSE)*$E3998</f>
        <v>0</v>
      </c>
      <c r="V3992" s="51">
        <f>VLOOKUP(CONCATENATE($F3992," ",$G3992),AllocFactorMatrix,(V$4+1),FALSE)*$E3998</f>
        <v>0</v>
      </c>
      <c r="W3992" s="51">
        <f t="shared" ref="W3992:W3998" si="1938">SUBTOTAL(9,S3992:V3992)</f>
        <v>0</v>
      </c>
      <c r="X3992" s="51">
        <f>VLOOKUP(CONCATENATE($F3992," ",$G3992),AllocFactorMatrix,(X$4+1),FALSE)*$E3998</f>
        <v>0</v>
      </c>
      <c r="Y3992" s="51">
        <f>VLOOKUP(CONCATENATE($F3992," ",$G3992),AllocFactorMatrix,(Y$4+1),FALSE)*$E3998</f>
        <v>0</v>
      </c>
      <c r="Z3992" s="51">
        <f t="shared" si="1936"/>
        <v>0</v>
      </c>
      <c r="AA3992" s="51">
        <f>VLOOKUP(CONCATENATE($F3992," ",$G3992),AllocFactorMatrix,(AA$4+1),FALSE)*$E3998</f>
        <v>0</v>
      </c>
      <c r="AB3992" s="51">
        <f>VLOOKUP(CONCATENATE($F3992," ",$G3992),AllocFactorMatrix,(AB$4+1),FALSE)*$E3998</f>
        <v>0</v>
      </c>
      <c r="AC3992" s="51">
        <f>VLOOKUP(CONCATENATE($F3992," ",$G3992),AllocFactorMatrix,(AC$4+1),FALSE)*$E3998</f>
        <v>0</v>
      </c>
    </row>
    <row r="3993" spans="1:29" s="48" customFormat="1" hidden="1" outlineLevel="1">
      <c r="A3993" s="53"/>
      <c r="B3993" s="104"/>
      <c r="C3993" s="52"/>
      <c r="D3993" s="52"/>
      <c r="F3993" s="175" t="str">
        <f>F3998</f>
        <v>PROD_ENERGY</v>
      </c>
      <c r="G3993" s="52" t="str">
        <f>$G$10</f>
        <v>SUBTRAN</v>
      </c>
      <c r="H3993" s="50">
        <f t="shared" si="1920"/>
        <v>0</v>
      </c>
      <c r="I3993" s="51">
        <f>VLOOKUP(CONCATENATE($F3993," ",$G3993),AllocFactorMatrix,(I$4+1),FALSE)*$E3998</f>
        <v>0</v>
      </c>
      <c r="J3993" s="51">
        <f>VLOOKUP(CONCATENATE($F3993," ",$G3993),AllocFactorMatrix,(J$4+1),FALSE)*$E3998</f>
        <v>0</v>
      </c>
      <c r="K3993" s="51">
        <f>VLOOKUP(CONCATENATE($F3993," ",$G3993),AllocFactorMatrix,(K$4+1),FALSE)*$E3998</f>
        <v>0</v>
      </c>
      <c r="L3993" s="51">
        <f>VLOOKUP(CONCATENATE($F3993," ",$G3993),AllocFactorMatrix,(L$4+1),FALSE)*$E3998</f>
        <v>0</v>
      </c>
      <c r="M3993" s="51">
        <f t="shared" si="1935"/>
        <v>0</v>
      </c>
      <c r="N3993" s="51">
        <f>VLOOKUP(CONCATENATE($F3993," ",$G3993),AllocFactorMatrix,(N$4+1),FALSE)*$E3998</f>
        <v>0</v>
      </c>
      <c r="O3993" s="51">
        <f>VLOOKUP(CONCATENATE($F3993," ",$G3993),AllocFactorMatrix,(O$4+1),FALSE)*$E3998</f>
        <v>0</v>
      </c>
      <c r="P3993" s="51">
        <f>VLOOKUP(CONCATENATE($F3993," ",$G3993),AllocFactorMatrix,(P$4+1),FALSE)*$E3998</f>
        <v>0</v>
      </c>
      <c r="Q3993" s="51">
        <f>VLOOKUP(CONCATENATE($F3993," ",$G3993),AllocFactorMatrix,(Q$4+1),FALSE)*$E3998</f>
        <v>0</v>
      </c>
      <c r="R3993" s="51">
        <f t="shared" si="1937"/>
        <v>0</v>
      </c>
      <c r="S3993" s="51">
        <f>VLOOKUP(CONCATENATE($F3993," ",$G3993),AllocFactorMatrix,(S$4+1),FALSE)*$E3998</f>
        <v>0</v>
      </c>
      <c r="T3993" s="51">
        <f>VLOOKUP(CONCATENATE($F3993," ",$G3993),AllocFactorMatrix,(T$4+1),FALSE)*$E3998</f>
        <v>0</v>
      </c>
      <c r="U3993" s="51">
        <f>VLOOKUP(CONCATENATE($F3993," ",$G3993),AllocFactorMatrix,(U$4+1),FALSE)*$E3998</f>
        <v>0</v>
      </c>
      <c r="V3993" s="51">
        <f>VLOOKUP(CONCATENATE($F3993," ",$G3993),AllocFactorMatrix,(V$4+1),FALSE)*$E3998</f>
        <v>0</v>
      </c>
      <c r="W3993" s="51">
        <f t="shared" si="1938"/>
        <v>0</v>
      </c>
      <c r="X3993" s="51">
        <f>VLOOKUP(CONCATENATE($F3993," ",$G3993),AllocFactorMatrix,(X$4+1),FALSE)*$E3998</f>
        <v>0</v>
      </c>
      <c r="Y3993" s="51">
        <f>VLOOKUP(CONCATENATE($F3993," ",$G3993),AllocFactorMatrix,(Y$4+1),FALSE)*$E3998</f>
        <v>0</v>
      </c>
      <c r="Z3993" s="51">
        <f t="shared" si="1936"/>
        <v>0</v>
      </c>
      <c r="AA3993" s="51">
        <f>VLOOKUP(CONCATENATE($F3993," ",$G3993),AllocFactorMatrix,(AA$4+1),FALSE)*$E3998</f>
        <v>0</v>
      </c>
      <c r="AB3993" s="51">
        <f>VLOOKUP(CONCATENATE($F3993," ",$G3993),AllocFactorMatrix,(AB$4+1),FALSE)*$E3998</f>
        <v>0</v>
      </c>
      <c r="AC3993" s="51">
        <f>VLOOKUP(CONCATENATE($F3993," ",$G3993),AllocFactorMatrix,(AC$4+1),FALSE)*$E3998</f>
        <v>0</v>
      </c>
    </row>
    <row r="3994" spans="1:29" s="48" customFormat="1" hidden="1" outlineLevel="1">
      <c r="A3994" s="53"/>
      <c r="B3994" s="104"/>
      <c r="C3994" s="52"/>
      <c r="D3994" s="52"/>
      <c r="F3994" s="175" t="str">
        <f>F3998</f>
        <v>PROD_ENERGY</v>
      </c>
      <c r="G3994" s="52" t="str">
        <f>$G$11</f>
        <v>DISTPRI</v>
      </c>
      <c r="H3994" s="50">
        <f t="shared" si="1920"/>
        <v>0</v>
      </c>
      <c r="I3994" s="51">
        <f>VLOOKUP(CONCATENATE($F3994," ",$G3994),AllocFactorMatrix,(I$4+1),FALSE)*$E3998</f>
        <v>0</v>
      </c>
      <c r="J3994" s="51">
        <f>VLOOKUP(CONCATENATE($F3994," ",$G3994),AllocFactorMatrix,(J$4+1),FALSE)*$E3998</f>
        <v>0</v>
      </c>
      <c r="K3994" s="51">
        <f>VLOOKUP(CONCATENATE($F3994," ",$G3994),AllocFactorMatrix,(K$4+1),FALSE)*$E3998</f>
        <v>0</v>
      </c>
      <c r="L3994" s="51">
        <f>VLOOKUP(CONCATENATE($F3994," ",$G3994),AllocFactorMatrix,(L$4+1),FALSE)*$E3998</f>
        <v>0</v>
      </c>
      <c r="M3994" s="51">
        <f t="shared" si="1935"/>
        <v>0</v>
      </c>
      <c r="N3994" s="51">
        <f>VLOOKUP(CONCATENATE($F3994," ",$G3994),AllocFactorMatrix,(N$4+1),FALSE)*$E3998</f>
        <v>0</v>
      </c>
      <c r="O3994" s="51">
        <f>VLOOKUP(CONCATENATE($F3994," ",$G3994),AllocFactorMatrix,(O$4+1),FALSE)*$E3998</f>
        <v>0</v>
      </c>
      <c r="P3994" s="51">
        <f>VLOOKUP(CONCATENATE($F3994," ",$G3994),AllocFactorMatrix,(P$4+1),FALSE)*$E3998</f>
        <v>0</v>
      </c>
      <c r="Q3994" s="51">
        <f>VLOOKUP(CONCATENATE($F3994," ",$G3994),AllocFactorMatrix,(Q$4+1),FALSE)*$E3998</f>
        <v>0</v>
      </c>
      <c r="R3994" s="51">
        <f t="shared" si="1937"/>
        <v>0</v>
      </c>
      <c r="S3994" s="51">
        <f>VLOOKUP(CONCATENATE($F3994," ",$G3994),AllocFactorMatrix,(S$4+1),FALSE)*$E3998</f>
        <v>0</v>
      </c>
      <c r="T3994" s="51">
        <f>VLOOKUP(CONCATENATE($F3994," ",$G3994),AllocFactorMatrix,(T$4+1),FALSE)*$E3998</f>
        <v>0</v>
      </c>
      <c r="U3994" s="51">
        <f>VLOOKUP(CONCATENATE($F3994," ",$G3994),AllocFactorMatrix,(U$4+1),FALSE)*$E3998</f>
        <v>0</v>
      </c>
      <c r="V3994" s="51">
        <f>VLOOKUP(CONCATENATE($F3994," ",$G3994),AllocFactorMatrix,(V$4+1),FALSE)*$E3998</f>
        <v>0</v>
      </c>
      <c r="W3994" s="51">
        <f t="shared" si="1938"/>
        <v>0</v>
      </c>
      <c r="X3994" s="51">
        <f>VLOOKUP(CONCATENATE($F3994," ",$G3994),AllocFactorMatrix,(X$4+1),FALSE)*$E3998</f>
        <v>0</v>
      </c>
      <c r="Y3994" s="51">
        <f>VLOOKUP(CONCATENATE($F3994," ",$G3994),AllocFactorMatrix,(Y$4+1),FALSE)*$E3998</f>
        <v>0</v>
      </c>
      <c r="Z3994" s="51">
        <f t="shared" si="1936"/>
        <v>0</v>
      </c>
      <c r="AA3994" s="51">
        <f>VLOOKUP(CONCATENATE($F3994," ",$G3994),AllocFactorMatrix,(AA$4+1),FALSE)*$E3998</f>
        <v>0</v>
      </c>
      <c r="AB3994" s="51">
        <f>VLOOKUP(CONCATENATE($F3994," ",$G3994),AllocFactorMatrix,(AB$4+1),FALSE)*$E3998</f>
        <v>0</v>
      </c>
      <c r="AC3994" s="51">
        <f>VLOOKUP(CONCATENATE($F3994," ",$G3994),AllocFactorMatrix,(AC$4+1),FALSE)*$E3998</f>
        <v>0</v>
      </c>
    </row>
    <row r="3995" spans="1:29" s="48" customFormat="1" hidden="1" outlineLevel="1">
      <c r="A3995" s="53"/>
      <c r="B3995" s="104"/>
      <c r="C3995" s="52"/>
      <c r="D3995" s="52"/>
      <c r="F3995" s="175" t="str">
        <f>F3998</f>
        <v>PROD_ENERGY</v>
      </c>
      <c r="G3995" s="52" t="str">
        <f>$G$12</f>
        <v>DISTSEC</v>
      </c>
      <c r="H3995" s="50">
        <f t="shared" si="1920"/>
        <v>0</v>
      </c>
      <c r="I3995" s="51">
        <f>VLOOKUP(CONCATENATE($F3995," ",$G3995),AllocFactorMatrix,(I$4+1),FALSE)*$E3998</f>
        <v>0</v>
      </c>
      <c r="J3995" s="51">
        <f>VLOOKUP(CONCATENATE($F3995," ",$G3995),AllocFactorMatrix,(J$4+1),FALSE)*$E3998</f>
        <v>0</v>
      </c>
      <c r="K3995" s="51">
        <f>VLOOKUP(CONCATENATE($F3995," ",$G3995),AllocFactorMatrix,(K$4+1),FALSE)*$E3998</f>
        <v>0</v>
      </c>
      <c r="L3995" s="51">
        <f>VLOOKUP(CONCATENATE($F3995," ",$G3995),AllocFactorMatrix,(L$4+1),FALSE)*$E3998</f>
        <v>0</v>
      </c>
      <c r="M3995" s="51">
        <f t="shared" si="1935"/>
        <v>0</v>
      </c>
      <c r="N3995" s="51">
        <f>VLOOKUP(CONCATENATE($F3995," ",$G3995),AllocFactorMatrix,(N$4+1),FALSE)*$E3998</f>
        <v>0</v>
      </c>
      <c r="O3995" s="51">
        <f>VLOOKUP(CONCATENATE($F3995," ",$G3995),AllocFactorMatrix,(O$4+1),FALSE)*$E3998</f>
        <v>0</v>
      </c>
      <c r="P3995" s="51">
        <f>VLOOKUP(CONCATENATE($F3995," ",$G3995),AllocFactorMatrix,(P$4+1),FALSE)*$E3998</f>
        <v>0</v>
      </c>
      <c r="Q3995" s="51">
        <f>VLOOKUP(CONCATENATE($F3995," ",$G3995),AllocFactorMatrix,(Q$4+1),FALSE)*$E3998</f>
        <v>0</v>
      </c>
      <c r="R3995" s="51">
        <f t="shared" si="1937"/>
        <v>0</v>
      </c>
      <c r="S3995" s="51">
        <f>VLOOKUP(CONCATENATE($F3995," ",$G3995),AllocFactorMatrix,(S$4+1),FALSE)*$E3998</f>
        <v>0</v>
      </c>
      <c r="T3995" s="51">
        <f>VLOOKUP(CONCATENATE($F3995," ",$G3995),AllocFactorMatrix,(T$4+1),FALSE)*$E3998</f>
        <v>0</v>
      </c>
      <c r="U3995" s="51">
        <f>VLOOKUP(CONCATENATE($F3995," ",$G3995),AllocFactorMatrix,(U$4+1),FALSE)*$E3998</f>
        <v>0</v>
      </c>
      <c r="V3995" s="51">
        <f>VLOOKUP(CONCATENATE($F3995," ",$G3995),AllocFactorMatrix,(V$4+1),FALSE)*$E3998</f>
        <v>0</v>
      </c>
      <c r="W3995" s="51">
        <f t="shared" si="1938"/>
        <v>0</v>
      </c>
      <c r="X3995" s="51">
        <f>VLOOKUP(CONCATENATE($F3995," ",$G3995),AllocFactorMatrix,(X$4+1),FALSE)*$E3998</f>
        <v>0</v>
      </c>
      <c r="Y3995" s="51">
        <f>VLOOKUP(CONCATENATE($F3995," ",$G3995),AllocFactorMatrix,(Y$4+1),FALSE)*$E3998</f>
        <v>0</v>
      </c>
      <c r="Z3995" s="51">
        <f t="shared" si="1936"/>
        <v>0</v>
      </c>
      <c r="AA3995" s="51">
        <f>VLOOKUP(CONCATENATE($F3995," ",$G3995),AllocFactorMatrix,(AA$4+1),FALSE)*$E3998</f>
        <v>0</v>
      </c>
      <c r="AB3995" s="51">
        <f>VLOOKUP(CONCATENATE($F3995," ",$G3995),AllocFactorMatrix,(AB$4+1),FALSE)*$E3998</f>
        <v>0</v>
      </c>
      <c r="AC3995" s="51">
        <f>VLOOKUP(CONCATENATE($F3995," ",$G3995),AllocFactorMatrix,(AC$4+1),FALSE)*$E3998</f>
        <v>0</v>
      </c>
    </row>
    <row r="3996" spans="1:29" s="48" customFormat="1" hidden="1" outlineLevel="1">
      <c r="A3996" s="53"/>
      <c r="B3996" s="104"/>
      <c r="C3996" s="52"/>
      <c r="D3996" s="52"/>
      <c r="F3996" s="175" t="str">
        <f>F3998</f>
        <v>PROD_ENERGY</v>
      </c>
      <c r="G3996" s="52" t="str">
        <f>$G$13</f>
        <v>ENERGY</v>
      </c>
      <c r="H3996" s="50">
        <f t="shared" si="1920"/>
        <v>1232044.9999999998</v>
      </c>
      <c r="I3996" s="51">
        <f>VLOOKUP(CONCATENATE($F3996," ",$G3996),AllocFactorMatrix,(I$4+1),FALSE)*$E3998</f>
        <v>482082.21762911801</v>
      </c>
      <c r="J3996" s="51">
        <f>VLOOKUP(CONCATENATE($F3996," ",$G3996),AllocFactorMatrix,(J$4+1),FALSE)*$E3998</f>
        <v>139079.32107046919</v>
      </c>
      <c r="K3996" s="51">
        <f>VLOOKUP(CONCATENATE($F3996," ",$G3996),AllocFactorMatrix,(K$4+1),FALSE)*$E3998</f>
        <v>1938.4688777446406</v>
      </c>
      <c r="L3996" s="51">
        <f>VLOOKUP(CONCATENATE($F3996," ",$G3996),AllocFactorMatrix,(L$4+1),FALSE)*$E3998</f>
        <v>270.99630623433166</v>
      </c>
      <c r="M3996" s="51">
        <f t="shared" si="1935"/>
        <v>141288.78625444815</v>
      </c>
      <c r="N3996" s="51">
        <f>VLOOKUP(CONCATENATE($F3996," ",$G3996),AllocFactorMatrix,(N$4+1),FALSE)*$E3998</f>
        <v>90238.045456232707</v>
      </c>
      <c r="O3996" s="51">
        <f>VLOOKUP(CONCATENATE($F3996," ",$G3996),AllocFactorMatrix,(O$4+1),FALSE)*$E3998</f>
        <v>16092.959659178176</v>
      </c>
      <c r="P3996" s="51">
        <f>VLOOKUP(CONCATENATE($F3996," ",$G3996),AllocFactorMatrix,(P$4+1),FALSE)*$E3998</f>
        <v>3277.1159355898517</v>
      </c>
      <c r="Q3996" s="51">
        <f>VLOOKUP(CONCATENATE($F3996," ",$G3996),AllocFactorMatrix,(Q$4+1),FALSE)*$E3998</f>
        <v>123.77777796194917</v>
      </c>
      <c r="R3996" s="51">
        <f t="shared" si="1937"/>
        <v>109731.89882896269</v>
      </c>
      <c r="S3996" s="51">
        <f>VLOOKUP(CONCATENATE($F3996," ",$G3996),AllocFactorMatrix,(S$4+1),FALSE)*$E3998</f>
        <v>4725.7680809195899</v>
      </c>
      <c r="T3996" s="51">
        <f>VLOOKUP(CONCATENATE($F3996," ",$G3996),AllocFactorMatrix,(T$4+1),FALSE)*$E3998</f>
        <v>74715.291892012552</v>
      </c>
      <c r="U3996" s="51">
        <f>VLOOKUP(CONCATENATE($F3996," ",$G3996),AllocFactorMatrix,(U$4+1),FALSE)*$E3998</f>
        <v>321338.31011507328</v>
      </c>
      <c r="V3996" s="51">
        <f>VLOOKUP(CONCATENATE($F3996," ",$G3996),AllocFactorMatrix,(V$4+1),FALSE)*$E3998</f>
        <v>60447.092428078358</v>
      </c>
      <c r="W3996" s="51">
        <f t="shared" si="1938"/>
        <v>461226.46251608379</v>
      </c>
      <c r="X3996" s="51">
        <f>VLOOKUP(CONCATENATE($F3996," ",$G3996),AllocFactorMatrix,(X$4+1),FALSE)*$E3998</f>
        <v>24787.496552899775</v>
      </c>
      <c r="Y3996" s="51">
        <f>VLOOKUP(CONCATENATE($F3996," ",$G3996),AllocFactorMatrix,(Y$4+1),FALSE)*$E3998</f>
        <v>497.35617380280326</v>
      </c>
      <c r="Z3996" s="51">
        <f t="shared" si="1936"/>
        <v>25284.852726702578</v>
      </c>
      <c r="AA3996" s="51">
        <f>VLOOKUP(CONCATENATE($F3996," ",$G3996),AllocFactorMatrix,(AA$4+1),FALSE)*$E3998</f>
        <v>443.64383977612977</v>
      </c>
      <c r="AB3996" s="51">
        <f>VLOOKUP(CONCATENATE($F3996," ",$G3996),AllocFactorMatrix,(AB$4+1),FALSE)*$E3998</f>
        <v>9937.4700714731443</v>
      </c>
      <c r="AC3996" s="51">
        <f>VLOOKUP(CONCATENATE($F3996," ",$G3996),AllocFactorMatrix,(AC$4+1),FALSE)*$E3998</f>
        <v>2049.6681334351383</v>
      </c>
    </row>
    <row r="3997" spans="1:29" s="48" customFormat="1" hidden="1" outlineLevel="1">
      <c r="A3997" s="53"/>
      <c r="B3997" s="104"/>
      <c r="C3997" s="52"/>
      <c r="D3997" s="52"/>
      <c r="F3997" s="175" t="str">
        <f>F3998</f>
        <v>PROD_ENERGY</v>
      </c>
      <c r="G3997" s="52" t="str">
        <f>$G$14</f>
        <v>CUSTOMER</v>
      </c>
      <c r="H3997" s="50">
        <f t="shared" si="1920"/>
        <v>0</v>
      </c>
      <c r="I3997" s="51">
        <f>VLOOKUP(CONCATENATE($F3997," ",$G3997),AllocFactorMatrix,(I$4+1),FALSE)*$E3998</f>
        <v>0</v>
      </c>
      <c r="J3997" s="51">
        <f>VLOOKUP(CONCATENATE($F3997," ",$G3997),AllocFactorMatrix,(J$4+1),FALSE)*$E3998</f>
        <v>0</v>
      </c>
      <c r="K3997" s="51">
        <f>VLOOKUP(CONCATENATE($F3997," ",$G3997),AllocFactorMatrix,(K$4+1),FALSE)*$E3998</f>
        <v>0</v>
      </c>
      <c r="L3997" s="51">
        <f>VLOOKUP(CONCATENATE($F3997," ",$G3997),AllocFactorMatrix,(L$4+1),FALSE)*$E3998</f>
        <v>0</v>
      </c>
      <c r="M3997" s="51">
        <f t="shared" si="1935"/>
        <v>0</v>
      </c>
      <c r="N3997" s="51">
        <f>VLOOKUP(CONCATENATE($F3997," ",$G3997),AllocFactorMatrix,(N$4+1),FALSE)*$E3998</f>
        <v>0</v>
      </c>
      <c r="O3997" s="51">
        <f>VLOOKUP(CONCATENATE($F3997," ",$G3997),AllocFactorMatrix,(O$4+1),FALSE)*$E3998</f>
        <v>0</v>
      </c>
      <c r="P3997" s="51">
        <f>VLOOKUP(CONCATENATE($F3997," ",$G3997),AllocFactorMatrix,(P$4+1),FALSE)*$E3998</f>
        <v>0</v>
      </c>
      <c r="Q3997" s="51">
        <f>VLOOKUP(CONCATENATE($F3997," ",$G3997),AllocFactorMatrix,(Q$4+1),FALSE)*$E3998</f>
        <v>0</v>
      </c>
      <c r="R3997" s="51">
        <f t="shared" si="1937"/>
        <v>0</v>
      </c>
      <c r="S3997" s="51">
        <f>VLOOKUP(CONCATENATE($F3997," ",$G3997),AllocFactorMatrix,(S$4+1),FALSE)*$E3998</f>
        <v>0</v>
      </c>
      <c r="T3997" s="51">
        <f>VLOOKUP(CONCATENATE($F3997," ",$G3997),AllocFactorMatrix,(T$4+1),FALSE)*$E3998</f>
        <v>0</v>
      </c>
      <c r="U3997" s="51">
        <f>VLOOKUP(CONCATENATE($F3997," ",$G3997),AllocFactorMatrix,(U$4+1),FALSE)*$E3998</f>
        <v>0</v>
      </c>
      <c r="V3997" s="51">
        <f>VLOOKUP(CONCATENATE($F3997," ",$G3997),AllocFactorMatrix,(V$4+1),FALSE)*$E3998</f>
        <v>0</v>
      </c>
      <c r="W3997" s="51">
        <f t="shared" si="1938"/>
        <v>0</v>
      </c>
      <c r="X3997" s="51">
        <f>VLOOKUP(CONCATENATE($F3997," ",$G3997),AllocFactorMatrix,(X$4+1),FALSE)*$E3998</f>
        <v>0</v>
      </c>
      <c r="Y3997" s="51">
        <f>VLOOKUP(CONCATENATE($F3997," ",$G3997),AllocFactorMatrix,(Y$4+1),FALSE)*$E3998</f>
        <v>0</v>
      </c>
      <c r="Z3997" s="51">
        <f t="shared" si="1936"/>
        <v>0</v>
      </c>
      <c r="AA3997" s="51">
        <f>VLOOKUP(CONCATENATE($F3997," ",$G3997),AllocFactorMatrix,(AA$4+1),FALSE)*$E3998</f>
        <v>0</v>
      </c>
      <c r="AB3997" s="51">
        <f>VLOOKUP(CONCATENATE($F3997," ",$G3997),AllocFactorMatrix,(AB$4+1),FALSE)*$E3998</f>
        <v>0</v>
      </c>
      <c r="AC3997" s="51">
        <f>VLOOKUP(CONCATENATE($F3997," ",$G3997),AllocFactorMatrix,(AC$4+1),FALSE)*$E3998</f>
        <v>0</v>
      </c>
    </row>
    <row r="3998" spans="1:29" s="48" customFormat="1" collapsed="1">
      <c r="A3998" s="53"/>
      <c r="B3998" s="104"/>
      <c r="C3998" s="52"/>
      <c r="D3998" s="102" t="s">
        <v>677</v>
      </c>
      <c r="E3998" s="58">
        <v>1232045</v>
      </c>
      <c r="F3998" s="93" t="s">
        <v>31</v>
      </c>
      <c r="G3998" s="52" t="str">
        <f>$G$15</f>
        <v>TOTAL</v>
      </c>
      <c r="H3998" s="50">
        <f t="shared" si="1920"/>
        <v>1232044.9999999998</v>
      </c>
      <c r="I3998" s="51">
        <f>VLOOKUP(CONCATENATE($F3998," ",$G3998),AllocFactorMatrix,(I$4+1),FALSE)*$E3998</f>
        <v>482082.21762911801</v>
      </c>
      <c r="J3998" s="51">
        <f>VLOOKUP(CONCATENATE($F3998," ",$G3998),AllocFactorMatrix,(J$4+1),FALSE)*$E3998</f>
        <v>139079.32107046919</v>
      </c>
      <c r="K3998" s="51">
        <f>VLOOKUP(CONCATENATE($F3998," ",$G3998),AllocFactorMatrix,(K$4+1),FALSE)*$E3998</f>
        <v>1938.4688777446406</v>
      </c>
      <c r="L3998" s="51">
        <f>VLOOKUP(CONCATENATE($F3998," ",$G3998),AllocFactorMatrix,(L$4+1),FALSE)*$E3998</f>
        <v>270.99630623433166</v>
      </c>
      <c r="M3998" s="51">
        <f t="shared" si="1935"/>
        <v>141288.78625444815</v>
      </c>
      <c r="N3998" s="51">
        <f>VLOOKUP(CONCATENATE($F3998," ",$G3998),AllocFactorMatrix,(N$4+1),FALSE)*$E3998</f>
        <v>90238.045456232707</v>
      </c>
      <c r="O3998" s="51">
        <f>VLOOKUP(CONCATENATE($F3998," ",$G3998),AllocFactorMatrix,(O$4+1),FALSE)*$E3998</f>
        <v>16092.959659178176</v>
      </c>
      <c r="P3998" s="51">
        <f>VLOOKUP(CONCATENATE($F3998," ",$G3998),AllocFactorMatrix,(P$4+1),FALSE)*$E3998</f>
        <v>3277.1159355898517</v>
      </c>
      <c r="Q3998" s="51">
        <f>VLOOKUP(CONCATENATE($F3998," ",$G3998),AllocFactorMatrix,(Q$4+1),FALSE)*$E3998</f>
        <v>123.77777796194917</v>
      </c>
      <c r="R3998" s="51">
        <f t="shared" si="1937"/>
        <v>109731.89882896269</v>
      </c>
      <c r="S3998" s="51">
        <f>VLOOKUP(CONCATENATE($F3998," ",$G3998),AllocFactorMatrix,(S$4+1),FALSE)*$E3998</f>
        <v>4725.7680809195899</v>
      </c>
      <c r="T3998" s="51">
        <f>VLOOKUP(CONCATENATE($F3998," ",$G3998),AllocFactorMatrix,(T$4+1),FALSE)*$E3998</f>
        <v>74715.291892012552</v>
      </c>
      <c r="U3998" s="51">
        <f>VLOOKUP(CONCATENATE($F3998," ",$G3998),AllocFactorMatrix,(U$4+1),FALSE)*$E3998</f>
        <v>321338.31011507328</v>
      </c>
      <c r="V3998" s="51">
        <f>VLOOKUP(CONCATENATE($F3998," ",$G3998),AllocFactorMatrix,(V$4+1),FALSE)*$E3998</f>
        <v>60447.092428078358</v>
      </c>
      <c r="W3998" s="51">
        <f t="shared" si="1938"/>
        <v>461226.46251608379</v>
      </c>
      <c r="X3998" s="51">
        <f>VLOOKUP(CONCATENATE($F3998," ",$G3998),AllocFactorMatrix,(X$4+1),FALSE)*$E3998</f>
        <v>24787.496552899775</v>
      </c>
      <c r="Y3998" s="51">
        <f>VLOOKUP(CONCATENATE($F3998," ",$G3998),AllocFactorMatrix,(Y$4+1),FALSE)*$E3998</f>
        <v>497.35617380280326</v>
      </c>
      <c r="Z3998" s="51">
        <f t="shared" si="1936"/>
        <v>25284.852726702578</v>
      </c>
      <c r="AA3998" s="51">
        <f>VLOOKUP(CONCATENATE($F3998," ",$G3998),AllocFactorMatrix,(AA$4+1),FALSE)*$E3998</f>
        <v>443.64383977612977</v>
      </c>
      <c r="AB3998" s="51">
        <f>VLOOKUP(CONCATENATE($F3998," ",$G3998),AllocFactorMatrix,(AB$4+1),FALSE)*$E3998</f>
        <v>9937.4700714731443</v>
      </c>
      <c r="AC3998" s="51">
        <f>VLOOKUP(CONCATENATE($F3998," ",$G3998),AllocFactorMatrix,(AC$4+1),FALSE)*$E3998</f>
        <v>2049.6681334351383</v>
      </c>
    </row>
    <row r="3999" spans="1:29" s="48" customFormat="1" hidden="1" outlineLevel="1">
      <c r="A3999" s="53"/>
      <c r="B3999" s="104"/>
      <c r="C3999" s="52"/>
      <c r="D3999" s="52"/>
      <c r="F3999" s="175" t="str">
        <f>F4006</f>
        <v>TRANS_TOTAL</v>
      </c>
      <c r="G3999" s="52" t="str">
        <f>$G$8</f>
        <v>PRODUCTION</v>
      </c>
      <c r="H3999" s="50">
        <f t="shared" si="1920"/>
        <v>0</v>
      </c>
      <c r="I3999" s="51">
        <f>VLOOKUP(CONCATENATE($F3999," ",$G3999),AllocFactorMatrix,(I$4+1),FALSE)*$E4006</f>
        <v>0</v>
      </c>
      <c r="J3999" s="51">
        <f>VLOOKUP(CONCATENATE($F3999," ",$G3999),AllocFactorMatrix,(J$4+1),FALSE)*$E4006</f>
        <v>0</v>
      </c>
      <c r="K3999" s="51">
        <f>VLOOKUP(CONCATENATE($F3999," ",$G3999),AllocFactorMatrix,(K$4+1),FALSE)*$E4006</f>
        <v>0</v>
      </c>
      <c r="L3999" s="51">
        <f>VLOOKUP(CONCATENATE($F3999," ",$G3999),AllocFactorMatrix,(L$4+1),FALSE)*$E4006</f>
        <v>0</v>
      </c>
      <c r="M3999" s="51">
        <f t="shared" ref="M3999:M4006" si="1939">SUBTOTAL(9,J3999:L3999)</f>
        <v>0</v>
      </c>
      <c r="N3999" s="51">
        <f>VLOOKUP(CONCATENATE($F3999," ",$G3999),AllocFactorMatrix,(N$4+1),FALSE)*$E4006</f>
        <v>0</v>
      </c>
      <c r="O3999" s="51">
        <f>VLOOKUP(CONCATENATE($F3999," ",$G3999),AllocFactorMatrix,(O$4+1),FALSE)*$E4006</f>
        <v>0</v>
      </c>
      <c r="P3999" s="51">
        <f>VLOOKUP(CONCATENATE($F3999," ",$G3999),AllocFactorMatrix,(P$4+1),FALSE)*$E4006</f>
        <v>0</v>
      </c>
      <c r="Q3999" s="51">
        <f>VLOOKUP(CONCATENATE($F3999," ",$G3999),AllocFactorMatrix,(Q$4+1),FALSE)*$E4006</f>
        <v>0</v>
      </c>
      <c r="R3999" s="51">
        <f>SUBTOTAL(9,N3999:Q3999)</f>
        <v>0</v>
      </c>
      <c r="S3999" s="51">
        <f>VLOOKUP(CONCATENATE($F3999," ",$G3999),AllocFactorMatrix,(S$4+1),FALSE)*$E4006</f>
        <v>0</v>
      </c>
      <c r="T3999" s="51">
        <f>VLOOKUP(CONCATENATE($F3999," ",$G3999),AllocFactorMatrix,(T$4+1),FALSE)*$E4006</f>
        <v>0</v>
      </c>
      <c r="U3999" s="51">
        <f>VLOOKUP(CONCATENATE($F3999," ",$G3999),AllocFactorMatrix,(U$4+1),FALSE)*$E4006</f>
        <v>0</v>
      </c>
      <c r="V3999" s="51">
        <f>VLOOKUP(CONCATENATE($F3999," ",$G3999),AllocFactorMatrix,(V$4+1),FALSE)*$E4006</f>
        <v>0</v>
      </c>
      <c r="W3999" s="51">
        <f>SUBTOTAL(9,S3999:V3999)</f>
        <v>0</v>
      </c>
      <c r="X3999" s="51">
        <f>VLOOKUP(CONCATENATE($F3999," ",$G3999),AllocFactorMatrix,(X$4+1),FALSE)*$E4006</f>
        <v>0</v>
      </c>
      <c r="Y3999" s="51">
        <f>VLOOKUP(CONCATENATE($F3999," ",$G3999),AllocFactorMatrix,(Y$4+1),FALSE)*$E4006</f>
        <v>0</v>
      </c>
      <c r="Z3999" s="51">
        <f t="shared" ref="Z3999:Z4006" si="1940">SUBTOTAL(9,X3999:Y3999)</f>
        <v>0</v>
      </c>
      <c r="AA3999" s="51">
        <f>VLOOKUP(CONCATENATE($F3999," ",$G3999),AllocFactorMatrix,(AA$4+1),FALSE)*$E4006</f>
        <v>0</v>
      </c>
      <c r="AB3999" s="51">
        <f>VLOOKUP(CONCATENATE($F3999," ",$G3999),AllocFactorMatrix,(AB$4+1),FALSE)*$E4006</f>
        <v>0</v>
      </c>
      <c r="AC3999" s="51">
        <f>VLOOKUP(CONCATENATE($F3999," ",$G3999),AllocFactorMatrix,(AC$4+1),FALSE)*$E4006</f>
        <v>0</v>
      </c>
    </row>
    <row r="4000" spans="1:29" s="48" customFormat="1" hidden="1" outlineLevel="1">
      <c r="A4000" s="53"/>
      <c r="B4000" s="104"/>
      <c r="C4000" s="52"/>
      <c r="D4000" s="52"/>
      <c r="F4000" s="175" t="str">
        <f>F4006</f>
        <v>TRANS_TOTAL</v>
      </c>
      <c r="G4000" s="52" t="str">
        <f>$G$9</f>
        <v>BULKTRAN</v>
      </c>
      <c r="H4000" s="50">
        <f t="shared" si="1920"/>
        <v>6367.3559999999989</v>
      </c>
      <c r="I4000" s="51">
        <f>VLOOKUP(CONCATENATE($F4000," ",$G4000),AllocFactorMatrix,(I$4+1),FALSE)*$E4006</f>
        <v>3275.2786558292241</v>
      </c>
      <c r="J4000" s="51">
        <f>VLOOKUP(CONCATENATE($F4000," ",$G4000),AllocFactorMatrix,(J$4+1),FALSE)*$E4006</f>
        <v>763.79548609255187</v>
      </c>
      <c r="K4000" s="51">
        <f>VLOOKUP(CONCATENATE($F4000," ",$G4000),AllocFactorMatrix,(K$4+1),FALSE)*$E4006</f>
        <v>10.619781680991874</v>
      </c>
      <c r="L4000" s="51">
        <f>VLOOKUP(CONCATENATE($F4000," ",$G4000),AllocFactorMatrix,(L$4+1),FALSE)*$E4006</f>
        <v>1.4790563653209763</v>
      </c>
      <c r="M4000" s="51">
        <f t="shared" si="1939"/>
        <v>775.8943241388647</v>
      </c>
      <c r="N4000" s="51">
        <f>VLOOKUP(CONCATENATE($F4000," ",$G4000),AllocFactorMatrix,(N$4+1),FALSE)*$E4006</f>
        <v>454.61733427026689</v>
      </c>
      <c r="O4000" s="51">
        <f>VLOOKUP(CONCATENATE($F4000," ",$G4000),AllocFactorMatrix,(O$4+1),FALSE)*$E4006</f>
        <v>81.463600879471784</v>
      </c>
      <c r="P4000" s="51">
        <f>VLOOKUP(CONCATENATE($F4000," ",$G4000),AllocFactorMatrix,(P$4+1),FALSE)*$E4006</f>
        <v>16.519986937376398</v>
      </c>
      <c r="Q4000" s="51">
        <f>VLOOKUP(CONCATENATE($F4000," ",$G4000),AllocFactorMatrix,(Q$4+1),FALSE)*$E4006</f>
        <v>0.62733903324583273</v>
      </c>
      <c r="R4000" s="51">
        <f t="shared" ref="R4000:R4006" si="1941">SUBTOTAL(9,N4000:Q4000)</f>
        <v>553.22826112036091</v>
      </c>
      <c r="S4000" s="51">
        <f>VLOOKUP(CONCATENATE($F4000," ",$G4000),AllocFactorMatrix,(S$4+1),FALSE)*$E4006</f>
        <v>21.529391655766908</v>
      </c>
      <c r="T4000" s="51">
        <f>VLOOKUP(CONCATENATE($F4000," ",$G4000),AllocFactorMatrix,(T$4+1),FALSE)*$E4006</f>
        <v>290.65921949166068</v>
      </c>
      <c r="U4000" s="51">
        <f>VLOOKUP(CONCATENATE($F4000," ",$G4000),AllocFactorMatrix,(U$4+1),FALSE)*$E4006</f>
        <v>1111.6548352728767</v>
      </c>
      <c r="V4000" s="51">
        <f>VLOOKUP(CONCATENATE($F4000," ",$G4000),AllocFactorMatrix,(V$4+1),FALSE)*$E4006</f>
        <v>201.38658366386866</v>
      </c>
      <c r="W4000" s="51">
        <f t="shared" ref="W4000:W4006" si="1942">SUBTOTAL(9,S4000:V4000)</f>
        <v>1625.2300300841728</v>
      </c>
      <c r="X4000" s="51">
        <f>VLOOKUP(CONCATENATE($F4000," ",$G4000),AllocFactorMatrix,(X$4+1),FALSE)*$E4006</f>
        <v>124.77409818169907</v>
      </c>
      <c r="Y4000" s="51">
        <f>VLOOKUP(CONCATENATE($F4000," ",$G4000),AllocFactorMatrix,(Y$4+1),FALSE)*$E4006</f>
        <v>2.4920587729310193</v>
      </c>
      <c r="Z4000" s="51">
        <f t="shared" si="1940"/>
        <v>127.26615695463009</v>
      </c>
      <c r="AA4000" s="51">
        <f>VLOOKUP(CONCATENATE($F4000," ",$G4000),AllocFactorMatrix,(AA$4+1),FALSE)*$E4006</f>
        <v>1.6459722149946008</v>
      </c>
      <c r="AB4000" s="51">
        <f>VLOOKUP(CONCATENATE($F4000," ",$G4000),AllocFactorMatrix,(AB$4+1),FALSE)*$E4006</f>
        <v>7.3123457341828191</v>
      </c>
      <c r="AC4000" s="51">
        <f>VLOOKUP(CONCATENATE($F4000," ",$G4000),AllocFactorMatrix,(AC$4+1),FALSE)*$E4006</f>
        <v>1.5002539235694923</v>
      </c>
    </row>
    <row r="4001" spans="1:29" s="48" customFormat="1" hidden="1" outlineLevel="1">
      <c r="A4001" s="53"/>
      <c r="B4001" s="104"/>
      <c r="C4001" s="52"/>
      <c r="D4001" s="52"/>
      <c r="F4001" s="175" t="str">
        <f>F4006</f>
        <v>TRANS_TOTAL</v>
      </c>
      <c r="G4001" s="52" t="str">
        <f>$G$10</f>
        <v>SUBTRAN</v>
      </c>
      <c r="H4001" s="50">
        <f t="shared" si="1920"/>
        <v>1764.6439999999993</v>
      </c>
      <c r="I4001" s="51">
        <f>VLOOKUP(CONCATENATE($F4001," ",$G4001),AllocFactorMatrix,(I$4+1),FALSE)*$E4006</f>
        <v>901.65078325602872</v>
      </c>
      <c r="J4001" s="51">
        <f>VLOOKUP(CONCATENATE($F4001," ",$G4001),AllocFactorMatrix,(J$4+1),FALSE)*$E4006</f>
        <v>211.36217531088894</v>
      </c>
      <c r="K4001" s="51">
        <f>VLOOKUP(CONCATENATE($F4001," ",$G4001),AllocFactorMatrix,(K$4+1),FALSE)*$E4006</f>
        <v>2.9526476298288844</v>
      </c>
      <c r="L4001" s="51">
        <f>VLOOKUP(CONCATENATE($F4001," ",$G4001),AllocFactorMatrix,(L$4+1),FALSE)*$E4006</f>
        <v>0.53441550225520196</v>
      </c>
      <c r="M4001" s="51">
        <f t="shared" si="1939"/>
        <v>214.84923844297302</v>
      </c>
      <c r="N4001" s="51">
        <f>VLOOKUP(CONCATENATE($F4001," ",$G4001),AllocFactorMatrix,(N$4+1),FALSE)*$E4006</f>
        <v>122.15221480334799</v>
      </c>
      <c r="O4001" s="51">
        <f>VLOOKUP(CONCATENATE($F4001," ",$G4001),AllocFactorMatrix,(O$4+1),FALSE)*$E4006</f>
        <v>21.950139304624564</v>
      </c>
      <c r="P4001" s="51">
        <f>VLOOKUP(CONCATENATE($F4001," ",$G4001),AllocFactorMatrix,(P$4+1),FALSE)*$E4006</f>
        <v>5.7617423318683896</v>
      </c>
      <c r="Q4001" s="51">
        <f>VLOOKUP(CONCATENATE($F4001," ",$G4001),AllocFactorMatrix,(Q$4+1),FALSE)*$E4006</f>
        <v>0</v>
      </c>
      <c r="R4001" s="51">
        <f t="shared" si="1941"/>
        <v>149.86409643984095</v>
      </c>
      <c r="S4001" s="51">
        <f>VLOOKUP(CONCATENATE($F4001," ",$G4001),AllocFactorMatrix,(S$4+1),FALSE)*$E4006</f>
        <v>5.5059175199238828</v>
      </c>
      <c r="T4001" s="51">
        <f>VLOOKUP(CONCATENATE($F4001," ",$G4001),AllocFactorMatrix,(T$4+1),FALSE)*$E4006</f>
        <v>77.253361780326685</v>
      </c>
      <c r="U4001" s="51">
        <f>VLOOKUP(CONCATENATE($F4001," ",$G4001),AllocFactorMatrix,(U$4+1),FALSE)*$E4006</f>
        <v>380.91866582337758</v>
      </c>
      <c r="V4001" s="51">
        <f>VLOOKUP(CONCATENATE($F4001," ",$G4001),AllocFactorMatrix,(V$4+1),FALSE)*$E4006</f>
        <v>0</v>
      </c>
      <c r="W4001" s="51">
        <f t="shared" si="1942"/>
        <v>463.67794512362815</v>
      </c>
      <c r="X4001" s="51">
        <f>VLOOKUP(CONCATENATE($F4001," ",$G4001),AllocFactorMatrix,(X$4+1),FALSE)*$E4006</f>
        <v>33.484386421085851</v>
      </c>
      <c r="Y4001" s="51">
        <f>VLOOKUP(CONCATENATE($F4001," ",$G4001),AllocFactorMatrix,(Y$4+1),FALSE)*$E4006</f>
        <v>0.67231682387341485</v>
      </c>
      <c r="Z4001" s="51">
        <f t="shared" si="1940"/>
        <v>34.156703244959267</v>
      </c>
      <c r="AA4001" s="51">
        <f>VLOOKUP(CONCATENATE($F4001," ",$G4001),AllocFactorMatrix,(AA$4+1),FALSE)*$E4006</f>
        <v>0.44523349256936889</v>
      </c>
      <c r="AB4001" s="51">
        <f>VLOOKUP(CONCATENATE($F4001," ",$G4001),AllocFactorMatrix,(AB$4+1),FALSE)*$E4006</f>
        <v>0</v>
      </c>
      <c r="AC4001" s="51">
        <f>VLOOKUP(CONCATENATE($F4001," ",$G4001),AllocFactorMatrix,(AC$4+1),FALSE)*$E4006</f>
        <v>0</v>
      </c>
    </row>
    <row r="4002" spans="1:29" s="48" customFormat="1" hidden="1" outlineLevel="1">
      <c r="A4002" s="53"/>
      <c r="B4002" s="104"/>
      <c r="C4002" s="52"/>
      <c r="D4002" s="52"/>
      <c r="F4002" s="175" t="str">
        <f>F4006</f>
        <v>TRANS_TOTAL</v>
      </c>
      <c r="G4002" s="52" t="str">
        <f>$G$11</f>
        <v>DISTPRI</v>
      </c>
      <c r="H4002" s="50">
        <f t="shared" si="1920"/>
        <v>0</v>
      </c>
      <c r="I4002" s="51">
        <f>VLOOKUP(CONCATENATE($F4002," ",$G4002),AllocFactorMatrix,(I$4+1),FALSE)*$E4006</f>
        <v>0</v>
      </c>
      <c r="J4002" s="51">
        <f>VLOOKUP(CONCATENATE($F4002," ",$G4002),AllocFactorMatrix,(J$4+1),FALSE)*$E4006</f>
        <v>0</v>
      </c>
      <c r="K4002" s="51">
        <f>VLOOKUP(CONCATENATE($F4002," ",$G4002),AllocFactorMatrix,(K$4+1),FALSE)*$E4006</f>
        <v>0</v>
      </c>
      <c r="L4002" s="51">
        <f>VLOOKUP(CONCATENATE($F4002," ",$G4002),AllocFactorMatrix,(L$4+1),FALSE)*$E4006</f>
        <v>0</v>
      </c>
      <c r="M4002" s="51">
        <f t="shared" si="1939"/>
        <v>0</v>
      </c>
      <c r="N4002" s="51">
        <f>VLOOKUP(CONCATENATE($F4002," ",$G4002),AllocFactorMatrix,(N$4+1),FALSE)*$E4006</f>
        <v>0</v>
      </c>
      <c r="O4002" s="51">
        <f>VLOOKUP(CONCATENATE($F4002," ",$G4002),AllocFactorMatrix,(O$4+1),FALSE)*$E4006</f>
        <v>0</v>
      </c>
      <c r="P4002" s="51">
        <f>VLOOKUP(CONCATENATE($F4002," ",$G4002),AllocFactorMatrix,(P$4+1),FALSE)*$E4006</f>
        <v>0</v>
      </c>
      <c r="Q4002" s="51">
        <f>VLOOKUP(CONCATENATE($F4002," ",$G4002),AllocFactorMatrix,(Q$4+1),FALSE)*$E4006</f>
        <v>0</v>
      </c>
      <c r="R4002" s="51">
        <f t="shared" si="1941"/>
        <v>0</v>
      </c>
      <c r="S4002" s="51">
        <f>VLOOKUP(CONCATENATE($F4002," ",$G4002),AllocFactorMatrix,(S$4+1),FALSE)*$E4006</f>
        <v>0</v>
      </c>
      <c r="T4002" s="51">
        <f>VLOOKUP(CONCATENATE($F4002," ",$G4002),AllocFactorMatrix,(T$4+1),FALSE)*$E4006</f>
        <v>0</v>
      </c>
      <c r="U4002" s="51">
        <f>VLOOKUP(CONCATENATE($F4002," ",$G4002),AllocFactorMatrix,(U$4+1),FALSE)*$E4006</f>
        <v>0</v>
      </c>
      <c r="V4002" s="51">
        <f>VLOOKUP(CONCATENATE($F4002," ",$G4002),AllocFactorMatrix,(V$4+1),FALSE)*$E4006</f>
        <v>0</v>
      </c>
      <c r="W4002" s="51">
        <f t="shared" si="1942"/>
        <v>0</v>
      </c>
      <c r="X4002" s="51">
        <f>VLOOKUP(CONCATENATE($F4002," ",$G4002),AllocFactorMatrix,(X$4+1),FALSE)*$E4006</f>
        <v>0</v>
      </c>
      <c r="Y4002" s="51">
        <f>VLOOKUP(CONCATENATE($F4002," ",$G4002),AllocFactorMatrix,(Y$4+1),FALSE)*$E4006</f>
        <v>0</v>
      </c>
      <c r="Z4002" s="51">
        <f t="shared" si="1940"/>
        <v>0</v>
      </c>
      <c r="AA4002" s="51">
        <f>VLOOKUP(CONCATENATE($F4002," ",$G4002),AllocFactorMatrix,(AA$4+1),FALSE)*$E4006</f>
        <v>0</v>
      </c>
      <c r="AB4002" s="51">
        <f>VLOOKUP(CONCATENATE($F4002," ",$G4002),AllocFactorMatrix,(AB$4+1),FALSE)*$E4006</f>
        <v>0</v>
      </c>
      <c r="AC4002" s="51">
        <f>VLOOKUP(CONCATENATE($F4002," ",$G4002),AllocFactorMatrix,(AC$4+1),FALSE)*$E4006</f>
        <v>0</v>
      </c>
    </row>
    <row r="4003" spans="1:29" s="48" customFormat="1" hidden="1" outlineLevel="1">
      <c r="A4003" s="53"/>
      <c r="B4003" s="104"/>
      <c r="C4003" s="52"/>
      <c r="D4003" s="52"/>
      <c r="F4003" s="175" t="str">
        <f>F4006</f>
        <v>TRANS_TOTAL</v>
      </c>
      <c r="G4003" s="52" t="str">
        <f>$G$12</f>
        <v>DISTSEC</v>
      </c>
      <c r="H4003" s="50">
        <f t="shared" si="1920"/>
        <v>0</v>
      </c>
      <c r="I4003" s="51">
        <f>VLOOKUP(CONCATENATE($F4003," ",$G4003),AllocFactorMatrix,(I$4+1),FALSE)*$E4006</f>
        <v>0</v>
      </c>
      <c r="J4003" s="51">
        <f>VLOOKUP(CONCATENATE($F4003," ",$G4003),AllocFactorMatrix,(J$4+1),FALSE)*$E4006</f>
        <v>0</v>
      </c>
      <c r="K4003" s="51">
        <f>VLOOKUP(CONCATENATE($F4003," ",$G4003),AllocFactorMatrix,(K$4+1),FALSE)*$E4006</f>
        <v>0</v>
      </c>
      <c r="L4003" s="51">
        <f>VLOOKUP(CONCATENATE($F4003," ",$G4003),AllocFactorMatrix,(L$4+1),FALSE)*$E4006</f>
        <v>0</v>
      </c>
      <c r="M4003" s="51">
        <f t="shared" si="1939"/>
        <v>0</v>
      </c>
      <c r="N4003" s="51">
        <f>VLOOKUP(CONCATENATE($F4003," ",$G4003),AllocFactorMatrix,(N$4+1),FALSE)*$E4006</f>
        <v>0</v>
      </c>
      <c r="O4003" s="51">
        <f>VLOOKUP(CONCATENATE($F4003," ",$G4003),AllocFactorMatrix,(O$4+1),FALSE)*$E4006</f>
        <v>0</v>
      </c>
      <c r="P4003" s="51">
        <f>VLOOKUP(CONCATENATE($F4003," ",$G4003),AllocFactorMatrix,(P$4+1),FALSE)*$E4006</f>
        <v>0</v>
      </c>
      <c r="Q4003" s="51">
        <f>VLOOKUP(CONCATENATE($F4003," ",$G4003),AllocFactorMatrix,(Q$4+1),FALSE)*$E4006</f>
        <v>0</v>
      </c>
      <c r="R4003" s="51">
        <f t="shared" si="1941"/>
        <v>0</v>
      </c>
      <c r="S4003" s="51">
        <f>VLOOKUP(CONCATENATE($F4003," ",$G4003),AllocFactorMatrix,(S$4+1),FALSE)*$E4006</f>
        <v>0</v>
      </c>
      <c r="T4003" s="51">
        <f>VLOOKUP(CONCATENATE($F4003," ",$G4003),AllocFactorMatrix,(T$4+1),FALSE)*$E4006</f>
        <v>0</v>
      </c>
      <c r="U4003" s="51">
        <f>VLOOKUP(CONCATENATE($F4003," ",$G4003),AllocFactorMatrix,(U$4+1),FALSE)*$E4006</f>
        <v>0</v>
      </c>
      <c r="V4003" s="51">
        <f>VLOOKUP(CONCATENATE($F4003," ",$G4003),AllocFactorMatrix,(V$4+1),FALSE)*$E4006</f>
        <v>0</v>
      </c>
      <c r="W4003" s="51">
        <f t="shared" si="1942"/>
        <v>0</v>
      </c>
      <c r="X4003" s="51">
        <f>VLOOKUP(CONCATENATE($F4003," ",$G4003),AllocFactorMatrix,(X$4+1),FALSE)*$E4006</f>
        <v>0</v>
      </c>
      <c r="Y4003" s="51">
        <f>VLOOKUP(CONCATENATE($F4003," ",$G4003),AllocFactorMatrix,(Y$4+1),FALSE)*$E4006</f>
        <v>0</v>
      </c>
      <c r="Z4003" s="51">
        <f t="shared" si="1940"/>
        <v>0</v>
      </c>
      <c r="AA4003" s="51">
        <f>VLOOKUP(CONCATENATE($F4003," ",$G4003),AllocFactorMatrix,(AA$4+1),FALSE)*$E4006</f>
        <v>0</v>
      </c>
      <c r="AB4003" s="51">
        <f>VLOOKUP(CONCATENATE($F4003," ",$G4003),AllocFactorMatrix,(AB$4+1),FALSE)*$E4006</f>
        <v>0</v>
      </c>
      <c r="AC4003" s="51">
        <f>VLOOKUP(CONCATENATE($F4003," ",$G4003),AllocFactorMatrix,(AC$4+1),FALSE)*$E4006</f>
        <v>0</v>
      </c>
    </row>
    <row r="4004" spans="1:29" s="48" customFormat="1" hidden="1" outlineLevel="1">
      <c r="A4004" s="53"/>
      <c r="B4004" s="104"/>
      <c r="C4004" s="52"/>
      <c r="D4004" s="52"/>
      <c r="F4004" s="175" t="str">
        <f>F4006</f>
        <v>TRANS_TOTAL</v>
      </c>
      <c r="G4004" s="52" t="str">
        <f>$G$13</f>
        <v>ENERGY</v>
      </c>
      <c r="H4004" s="50">
        <f t="shared" si="1920"/>
        <v>0</v>
      </c>
      <c r="I4004" s="51">
        <f>VLOOKUP(CONCATENATE($F4004," ",$G4004),AllocFactorMatrix,(I$4+1),FALSE)*$E4006</f>
        <v>0</v>
      </c>
      <c r="J4004" s="51">
        <f>VLOOKUP(CONCATENATE($F4004," ",$G4004),AllocFactorMatrix,(J$4+1),FALSE)*$E4006</f>
        <v>0</v>
      </c>
      <c r="K4004" s="51">
        <f>VLOOKUP(CONCATENATE($F4004," ",$G4004),AllocFactorMatrix,(K$4+1),FALSE)*$E4006</f>
        <v>0</v>
      </c>
      <c r="L4004" s="51">
        <f>VLOOKUP(CONCATENATE($F4004," ",$G4004),AllocFactorMatrix,(L$4+1),FALSE)*$E4006</f>
        <v>0</v>
      </c>
      <c r="M4004" s="51">
        <f t="shared" si="1939"/>
        <v>0</v>
      </c>
      <c r="N4004" s="51">
        <f>VLOOKUP(CONCATENATE($F4004," ",$G4004),AllocFactorMatrix,(N$4+1),FALSE)*$E4006</f>
        <v>0</v>
      </c>
      <c r="O4004" s="51">
        <f>VLOOKUP(CONCATENATE($F4004," ",$G4004),AllocFactorMatrix,(O$4+1),FALSE)*$E4006</f>
        <v>0</v>
      </c>
      <c r="P4004" s="51">
        <f>VLOOKUP(CONCATENATE($F4004," ",$G4004),AllocFactorMatrix,(P$4+1),FALSE)*$E4006</f>
        <v>0</v>
      </c>
      <c r="Q4004" s="51">
        <f>VLOOKUP(CONCATENATE($F4004," ",$G4004),AllocFactorMatrix,(Q$4+1),FALSE)*$E4006</f>
        <v>0</v>
      </c>
      <c r="R4004" s="51">
        <f t="shared" si="1941"/>
        <v>0</v>
      </c>
      <c r="S4004" s="51">
        <f>VLOOKUP(CONCATENATE($F4004," ",$G4004),AllocFactorMatrix,(S$4+1),FALSE)*$E4006</f>
        <v>0</v>
      </c>
      <c r="T4004" s="51">
        <f>VLOOKUP(CONCATENATE($F4004," ",$G4004),AllocFactorMatrix,(T$4+1),FALSE)*$E4006</f>
        <v>0</v>
      </c>
      <c r="U4004" s="51">
        <f>VLOOKUP(CONCATENATE($F4004," ",$G4004),AllocFactorMatrix,(U$4+1),FALSE)*$E4006</f>
        <v>0</v>
      </c>
      <c r="V4004" s="51">
        <f>VLOOKUP(CONCATENATE($F4004," ",$G4004),AllocFactorMatrix,(V$4+1),FALSE)*$E4006</f>
        <v>0</v>
      </c>
      <c r="W4004" s="51">
        <f t="shared" si="1942"/>
        <v>0</v>
      </c>
      <c r="X4004" s="51">
        <f>VLOOKUP(CONCATENATE($F4004," ",$G4004),AllocFactorMatrix,(X$4+1),FALSE)*$E4006</f>
        <v>0</v>
      </c>
      <c r="Y4004" s="51">
        <f>VLOOKUP(CONCATENATE($F4004," ",$G4004),AllocFactorMatrix,(Y$4+1),FALSE)*$E4006</f>
        <v>0</v>
      </c>
      <c r="Z4004" s="51">
        <f t="shared" si="1940"/>
        <v>0</v>
      </c>
      <c r="AA4004" s="51">
        <f>VLOOKUP(CONCATENATE($F4004," ",$G4004),AllocFactorMatrix,(AA$4+1),FALSE)*$E4006</f>
        <v>0</v>
      </c>
      <c r="AB4004" s="51">
        <f>VLOOKUP(CONCATENATE($F4004," ",$G4004),AllocFactorMatrix,(AB$4+1),FALSE)*$E4006</f>
        <v>0</v>
      </c>
      <c r="AC4004" s="51">
        <f>VLOOKUP(CONCATENATE($F4004," ",$G4004),AllocFactorMatrix,(AC$4+1),FALSE)*$E4006</f>
        <v>0</v>
      </c>
    </row>
    <row r="4005" spans="1:29" s="48" customFormat="1" hidden="1" outlineLevel="1">
      <c r="A4005" s="53"/>
      <c r="B4005" s="104"/>
      <c r="C4005" s="52"/>
      <c r="D4005" s="52"/>
      <c r="F4005" s="175" t="str">
        <f>F4006</f>
        <v>TRANS_TOTAL</v>
      </c>
      <c r="G4005" s="52" t="str">
        <f>$G$14</f>
        <v>CUSTOMER</v>
      </c>
      <c r="H4005" s="50">
        <f t="shared" si="1920"/>
        <v>0</v>
      </c>
      <c r="I4005" s="51">
        <f>VLOOKUP(CONCATENATE($F4005," ",$G4005),AllocFactorMatrix,(I$4+1),FALSE)*$E4006</f>
        <v>0</v>
      </c>
      <c r="J4005" s="51">
        <f>VLOOKUP(CONCATENATE($F4005," ",$G4005),AllocFactorMatrix,(J$4+1),FALSE)*$E4006</f>
        <v>0</v>
      </c>
      <c r="K4005" s="51">
        <f>VLOOKUP(CONCATENATE($F4005," ",$G4005),AllocFactorMatrix,(K$4+1),FALSE)*$E4006</f>
        <v>0</v>
      </c>
      <c r="L4005" s="51">
        <f>VLOOKUP(CONCATENATE($F4005," ",$G4005),AllocFactorMatrix,(L$4+1),FALSE)*$E4006</f>
        <v>0</v>
      </c>
      <c r="M4005" s="51">
        <f t="shared" si="1939"/>
        <v>0</v>
      </c>
      <c r="N4005" s="51">
        <f>VLOOKUP(CONCATENATE($F4005," ",$G4005),AllocFactorMatrix,(N$4+1),FALSE)*$E4006</f>
        <v>0</v>
      </c>
      <c r="O4005" s="51">
        <f>VLOOKUP(CONCATENATE($F4005," ",$G4005),AllocFactorMatrix,(O$4+1),FALSE)*$E4006</f>
        <v>0</v>
      </c>
      <c r="P4005" s="51">
        <f>VLOOKUP(CONCATENATE($F4005," ",$G4005),AllocFactorMatrix,(P$4+1),FALSE)*$E4006</f>
        <v>0</v>
      </c>
      <c r="Q4005" s="51">
        <f>VLOOKUP(CONCATENATE($F4005," ",$G4005),AllocFactorMatrix,(Q$4+1),FALSE)*$E4006</f>
        <v>0</v>
      </c>
      <c r="R4005" s="51">
        <f t="shared" si="1941"/>
        <v>0</v>
      </c>
      <c r="S4005" s="51">
        <f>VLOOKUP(CONCATENATE($F4005," ",$G4005),AllocFactorMatrix,(S$4+1),FALSE)*$E4006</f>
        <v>0</v>
      </c>
      <c r="T4005" s="51">
        <f>VLOOKUP(CONCATENATE($F4005," ",$G4005),AllocFactorMatrix,(T$4+1),FALSE)*$E4006</f>
        <v>0</v>
      </c>
      <c r="U4005" s="51">
        <f>VLOOKUP(CONCATENATE($F4005," ",$G4005),AllocFactorMatrix,(U$4+1),FALSE)*$E4006</f>
        <v>0</v>
      </c>
      <c r="V4005" s="51">
        <f>VLOOKUP(CONCATENATE($F4005," ",$G4005),AllocFactorMatrix,(V$4+1),FALSE)*$E4006</f>
        <v>0</v>
      </c>
      <c r="W4005" s="51">
        <f t="shared" si="1942"/>
        <v>0</v>
      </c>
      <c r="X4005" s="51">
        <f>VLOOKUP(CONCATENATE($F4005," ",$G4005),AllocFactorMatrix,(X$4+1),FALSE)*$E4006</f>
        <v>0</v>
      </c>
      <c r="Y4005" s="51">
        <f>VLOOKUP(CONCATENATE($F4005," ",$G4005),AllocFactorMatrix,(Y$4+1),FALSE)*$E4006</f>
        <v>0</v>
      </c>
      <c r="Z4005" s="51">
        <f t="shared" si="1940"/>
        <v>0</v>
      </c>
      <c r="AA4005" s="51">
        <f>VLOOKUP(CONCATENATE($F4005," ",$G4005),AllocFactorMatrix,(AA$4+1),FALSE)*$E4006</f>
        <v>0</v>
      </c>
      <c r="AB4005" s="51">
        <f>VLOOKUP(CONCATENATE($F4005," ",$G4005),AllocFactorMatrix,(AB$4+1),FALSE)*$E4006</f>
        <v>0</v>
      </c>
      <c r="AC4005" s="51">
        <f>VLOOKUP(CONCATENATE($F4005," ",$G4005),AllocFactorMatrix,(AC$4+1),FALSE)*$E4006</f>
        <v>0</v>
      </c>
    </row>
    <row r="4006" spans="1:29" s="48" customFormat="1" collapsed="1">
      <c r="A4006" s="53"/>
      <c r="B4006" s="104"/>
      <c r="C4006" s="52"/>
      <c r="D4006" s="102" t="s">
        <v>692</v>
      </c>
      <c r="E4006" s="58">
        <v>8132</v>
      </c>
      <c r="F4006" s="93" t="s">
        <v>191</v>
      </c>
      <c r="G4006" s="52" t="str">
        <f>$G$15</f>
        <v>TOTAL</v>
      </c>
      <c r="H4006" s="50">
        <f t="shared" si="1920"/>
        <v>8131.9999999999991</v>
      </c>
      <c r="I4006" s="51">
        <f>VLOOKUP(CONCATENATE($F4006," ",$G4006),AllocFactorMatrix,(I$4+1),FALSE)*$E4006</f>
        <v>4176.9294390852529</v>
      </c>
      <c r="J4006" s="51">
        <f>VLOOKUP(CONCATENATE($F4006," ",$G4006),AllocFactorMatrix,(J$4+1),FALSE)*$E4006</f>
        <v>975.15766140344078</v>
      </c>
      <c r="K4006" s="51">
        <f>VLOOKUP(CONCATENATE($F4006," ",$G4006),AllocFactorMatrix,(K$4+1),FALSE)*$E4006</f>
        <v>13.572429310820757</v>
      </c>
      <c r="L4006" s="51">
        <f>VLOOKUP(CONCATENATE($F4006," ",$G4006),AllocFactorMatrix,(L$4+1),FALSE)*$E4006</f>
        <v>2.0134718675761785</v>
      </c>
      <c r="M4006" s="51">
        <f t="shared" si="1939"/>
        <v>990.74356258183775</v>
      </c>
      <c r="N4006" s="51">
        <f>VLOOKUP(CONCATENATE($F4006," ",$G4006),AllocFactorMatrix,(N$4+1),FALSE)*$E4006</f>
        <v>576.76954907361494</v>
      </c>
      <c r="O4006" s="51">
        <f>VLOOKUP(CONCATENATE($F4006," ",$G4006),AllocFactorMatrix,(O$4+1),FALSE)*$E4006</f>
        <v>103.41374018409634</v>
      </c>
      <c r="P4006" s="51">
        <f>VLOOKUP(CONCATENATE($F4006," ",$G4006),AllocFactorMatrix,(P$4+1),FALSE)*$E4006</f>
        <v>22.281729269244789</v>
      </c>
      <c r="Q4006" s="51">
        <f>VLOOKUP(CONCATENATE($F4006," ",$G4006),AllocFactorMatrix,(Q$4+1),FALSE)*$E4006</f>
        <v>0.62733903324583273</v>
      </c>
      <c r="R4006" s="51">
        <f t="shared" si="1941"/>
        <v>703.09235756020189</v>
      </c>
      <c r="S4006" s="51">
        <f>VLOOKUP(CONCATENATE($F4006," ",$G4006),AllocFactorMatrix,(S$4+1),FALSE)*$E4006</f>
        <v>27.035309175690792</v>
      </c>
      <c r="T4006" s="51">
        <f>VLOOKUP(CONCATENATE($F4006," ",$G4006),AllocFactorMatrix,(T$4+1),FALSE)*$E4006</f>
        <v>367.91258127198734</v>
      </c>
      <c r="U4006" s="51">
        <f>VLOOKUP(CONCATENATE($F4006," ",$G4006),AllocFactorMatrix,(U$4+1),FALSE)*$E4006</f>
        <v>1492.5735010962544</v>
      </c>
      <c r="V4006" s="51">
        <f>VLOOKUP(CONCATENATE($F4006," ",$G4006),AllocFactorMatrix,(V$4+1),FALSE)*$E4006</f>
        <v>201.38658366386866</v>
      </c>
      <c r="W4006" s="51">
        <f t="shared" si="1942"/>
        <v>2088.9079752078014</v>
      </c>
      <c r="X4006" s="51">
        <f>VLOOKUP(CONCATENATE($F4006," ",$G4006),AllocFactorMatrix,(X$4+1),FALSE)*$E4006</f>
        <v>158.25848460278493</v>
      </c>
      <c r="Y4006" s="51">
        <f>VLOOKUP(CONCATENATE($F4006," ",$G4006),AllocFactorMatrix,(Y$4+1),FALSE)*$E4006</f>
        <v>3.164375596804434</v>
      </c>
      <c r="Z4006" s="51">
        <f t="shared" si="1940"/>
        <v>161.42286019958937</v>
      </c>
      <c r="AA4006" s="51">
        <f>VLOOKUP(CONCATENATE($F4006," ",$G4006),AllocFactorMatrix,(AA$4+1),FALSE)*$E4006</f>
        <v>2.0912057075639701</v>
      </c>
      <c r="AB4006" s="51">
        <f>VLOOKUP(CONCATENATE($F4006," ",$G4006),AllocFactorMatrix,(AB$4+1),FALSE)*$E4006</f>
        <v>7.3123457341828191</v>
      </c>
      <c r="AC4006" s="51">
        <f>VLOOKUP(CONCATENATE($F4006," ",$G4006),AllocFactorMatrix,(AC$4+1),FALSE)*$E4006</f>
        <v>1.5002539235694923</v>
      </c>
    </row>
    <row r="4007" spans="1:29" hidden="1" outlineLevel="1">
      <c r="E4007" s="48"/>
      <c r="F4007" s="175" t="str">
        <f>F4014</f>
        <v>RB_GUP</v>
      </c>
      <c r="G4007" s="52" t="str">
        <f>$G$8</f>
        <v>PRODUCTION</v>
      </c>
      <c r="H4007" s="4">
        <f t="shared" ca="1" si="1920"/>
        <v>-2542.4343324668362</v>
      </c>
      <c r="I4007" s="5">
        <f ca="1">VLOOKUP(CONCATENATE($F4007," ",$G4007),AllocFactorMatrix,(I$4+1),FALSE)*$E4014</f>
        <v>-1307.7925755959068</v>
      </c>
      <c r="J4007" s="5">
        <f ca="1">VLOOKUP(CONCATENATE($F4007," ",$G4007),AllocFactorMatrix,(J$4+1),FALSE)*$E4014</f>
        <v>-304.97742969372206</v>
      </c>
      <c r="K4007" s="5">
        <f ca="1">VLOOKUP(CONCATENATE($F4007," ",$G4007),AllocFactorMatrix,(K$4+1),FALSE)*$E4014</f>
        <v>-4.2403939011822356</v>
      </c>
      <c r="L4007" s="5">
        <f ca="1">VLOOKUP(CONCATENATE($F4007," ",$G4007),AllocFactorMatrix,(L$4+1),FALSE)*$E4014</f>
        <v>-0.59057537898708035</v>
      </c>
      <c r="M4007" s="5">
        <f t="shared" ref="M4007:M4022" ca="1" si="1943">SUBTOTAL(9,J4007:L4007)</f>
        <v>-309.80839897389137</v>
      </c>
      <c r="N4007" s="5">
        <f ca="1">VLOOKUP(CONCATENATE($F4007," ",$G4007),AllocFactorMatrix,(N$4+1),FALSE)*$E4014</f>
        <v>-181.52506610016437</v>
      </c>
      <c r="O4007" s="5">
        <f ca="1">VLOOKUP(CONCATENATE($F4007," ",$G4007),AllocFactorMatrix,(O$4+1),FALSE)*$E4014</f>
        <v>-32.52776438483172</v>
      </c>
      <c r="P4007" s="5">
        <f ca="1">VLOOKUP(CONCATENATE($F4007," ",$G4007),AllocFactorMatrix,(P$4+1),FALSE)*$E4014</f>
        <v>-6.596298677424258</v>
      </c>
      <c r="Q4007" s="5">
        <f ca="1">VLOOKUP(CONCATENATE($F4007," ",$G4007),AllocFactorMatrix,(Q$4+1),FALSE)*$E4014</f>
        <v>-0.25049145928400401</v>
      </c>
      <c r="R4007" s="5">
        <f ca="1">SUBTOTAL(9,N4007:Q4007)</f>
        <v>-220.89962062170437</v>
      </c>
      <c r="S4007" s="5">
        <f ca="1">VLOOKUP(CONCATENATE($F4007," ",$G4007),AllocFactorMatrix,(S$4+1),FALSE)*$E4014</f>
        <v>-8.5965139223795255</v>
      </c>
      <c r="T4007" s="5">
        <f ca="1">VLOOKUP(CONCATENATE($F4007," ",$G4007),AllocFactorMatrix,(T$4+1),FALSE)*$E4014</f>
        <v>-116.05790200573232</v>
      </c>
      <c r="U4007" s="5">
        <f ca="1">VLOOKUP(CONCATENATE($F4007," ",$G4007),AllocFactorMatrix,(U$4+1),FALSE)*$E4014</f>
        <v>-443.87488606739231</v>
      </c>
      <c r="V4007" s="5">
        <f ca="1">VLOOKUP(CONCATENATE($F4007," ",$G4007),AllocFactorMatrix,(V$4+1),FALSE)*$E4014</f>
        <v>-80.412052413156204</v>
      </c>
      <c r="W4007" s="5">
        <f ca="1">SUBTOTAL(9,S4007:V4007)</f>
        <v>-648.94135440866035</v>
      </c>
      <c r="X4007" s="5">
        <f ca="1">VLOOKUP(CONCATENATE($F4007," ",$G4007),AllocFactorMatrix,(X$4+1),FALSE)*$E4014</f>
        <v>-49.821299613173743</v>
      </c>
      <c r="Y4007" s="5">
        <f ca="1">VLOOKUP(CONCATENATE($F4007," ",$G4007),AllocFactorMatrix,(Y$4+1),FALSE)*$E4014</f>
        <v>-0.99505913959027859</v>
      </c>
      <c r="Z4007" s="5">
        <f t="shared" ref="Z4007:Z4022" ca="1" si="1944">SUBTOTAL(9,X4007:Y4007)</f>
        <v>-50.816358752764025</v>
      </c>
      <c r="AA4007" s="5">
        <f ca="1">VLOOKUP(CONCATENATE($F4007," ",$G4007),AllocFactorMatrix,(AA$4+1),FALSE)*$E4014</f>
        <v>-0.65722354297274366</v>
      </c>
      <c r="AB4007" s="5">
        <f ca="1">VLOOKUP(CONCATENATE($F4007," ",$G4007),AllocFactorMatrix,(AB$4+1),FALSE)*$E4014</f>
        <v>-2.919761176452802</v>
      </c>
      <c r="AC4007" s="5">
        <f ca="1">VLOOKUP(CONCATENATE($F4007," ",$G4007),AllocFactorMatrix,(AC$4+1),FALSE)*$E4014</f>
        <v>-0.59903939448354271</v>
      </c>
    </row>
    <row r="4008" spans="1:29" hidden="1" outlineLevel="1">
      <c r="E4008" s="48"/>
      <c r="F4008" s="175" t="str">
        <f>F4014</f>
        <v>RB_GUP</v>
      </c>
      <c r="G4008" s="52" t="str">
        <f>$G$9</f>
        <v>BULKTRAN</v>
      </c>
      <c r="H4008" s="4">
        <f t="shared" ca="1" si="1920"/>
        <v>-1380.6803251129779</v>
      </c>
      <c r="I4008" s="5">
        <f ca="1">VLOOKUP(CONCATENATE($F4008," ",$G4008),AllocFactorMatrix,(I$4+1),FALSE)*$E4014</f>
        <v>-710.20260204799149</v>
      </c>
      <c r="J4008" s="5">
        <f ca="1">VLOOKUP(CONCATENATE($F4008," ",$G4008),AllocFactorMatrix,(J$4+1),FALSE)*$E4014</f>
        <v>-165.61935598670621</v>
      </c>
      <c r="K4008" s="5">
        <f ca="1">VLOOKUP(CONCATENATE($F4008," ",$G4008),AllocFactorMatrix,(K$4+1),FALSE)*$E4014</f>
        <v>-2.302764856235572</v>
      </c>
      <c r="L4008" s="5">
        <f ca="1">VLOOKUP(CONCATENATE($F4008," ",$G4008),AllocFactorMatrix,(L$4+1),FALSE)*$E4014</f>
        <v>-0.32071459854479401</v>
      </c>
      <c r="M4008" s="5">
        <f t="shared" ca="1" si="1943"/>
        <v>-168.24283544148656</v>
      </c>
      <c r="N4008" s="5">
        <f ca="1">VLOOKUP(CONCATENATE($F4008," ",$G4008),AllocFactorMatrix,(N$4+1),FALSE)*$E4014</f>
        <v>-98.577998290384187</v>
      </c>
      <c r="O4008" s="5">
        <f ca="1">VLOOKUP(CONCATENATE($F4008," ",$G4008),AllocFactorMatrix,(O$4+1),FALSE)*$E4014</f>
        <v>-17.664347799485842</v>
      </c>
      <c r="P4008" s="5">
        <f ca="1">VLOOKUP(CONCATENATE($F4008," ",$G4008),AllocFactorMatrix,(P$4+1),FALSE)*$E4014</f>
        <v>-3.582149472333414</v>
      </c>
      <c r="Q4008" s="5">
        <f ca="1">VLOOKUP(CONCATENATE($F4008," ",$G4008),AllocFactorMatrix,(Q$4+1),FALSE)*$E4014</f>
        <v>-0.13603050628517044</v>
      </c>
      <c r="R4008" s="5">
        <f t="shared" ref="R4008:R4014" ca="1" si="1945">SUBTOTAL(9,N4008:Q4008)</f>
        <v>-119.9605260684886</v>
      </c>
      <c r="S4008" s="5">
        <f ca="1">VLOOKUP(CONCATENATE($F4008," ",$G4008),AllocFactorMatrix,(S$4+1),FALSE)*$E4014</f>
        <v>-4.6683752990674448</v>
      </c>
      <c r="T4008" s="5">
        <f ca="1">VLOOKUP(CONCATENATE($F4008," ",$G4008),AllocFactorMatrix,(T$4+1),FALSE)*$E4014</f>
        <v>-63.025762288904609</v>
      </c>
      <c r="U4008" s="5">
        <f ca="1">VLOOKUP(CONCATENATE($F4008," ",$G4008),AllocFactorMatrix,(U$4+1),FALSE)*$E4014</f>
        <v>-241.04824033365961</v>
      </c>
      <c r="V4008" s="5">
        <f ca="1">VLOOKUP(CONCATENATE($F4008," ",$G4008),AllocFactorMatrix,(V$4+1),FALSE)*$E4014</f>
        <v>-43.66812438419057</v>
      </c>
      <c r="W4008" s="5">
        <f t="shared" ref="W4008:W4014" ca="1" si="1946">SUBTOTAL(9,S4008:V4008)</f>
        <v>-352.41050230582221</v>
      </c>
      <c r="X4008" s="5">
        <f ca="1">VLOOKUP(CONCATENATE($F4008," ",$G4008),AllocFactorMatrix,(X$4+1),FALSE)*$E4014</f>
        <v>-27.055679381392672</v>
      </c>
      <c r="Y4008" s="5">
        <f ca="1">VLOOKUP(CONCATENATE($F4008," ",$G4008),AllocFactorMatrix,(Y$4+1),FALSE)*$E4014</f>
        <v>-0.54037131217589351</v>
      </c>
      <c r="Z4008" s="5">
        <f t="shared" ca="1" si="1944"/>
        <v>-27.596050693568564</v>
      </c>
      <c r="AA4008" s="5">
        <f ca="1">VLOOKUP(CONCATENATE($F4008," ",$G4008),AllocFactorMatrix,(AA$4+1),FALSE)*$E4014</f>
        <v>-0.35690818181450423</v>
      </c>
      <c r="AB4008" s="5">
        <f ca="1">VLOOKUP(CONCATENATE($F4008," ",$G4008),AllocFactorMatrix,(AB$4+1),FALSE)*$E4014</f>
        <v>-1.5855893538244183</v>
      </c>
      <c r="AC4008" s="5">
        <f ca="1">VLOOKUP(CONCATENATE($F4008," ",$G4008),AllocFactorMatrix,(AC$4+1),FALSE)*$E4014</f>
        <v>-0.32531101998159795</v>
      </c>
    </row>
    <row r="4009" spans="1:29" hidden="1" outlineLevel="1">
      <c r="E4009" s="48"/>
      <c r="F4009" s="175" t="str">
        <f>F4014</f>
        <v>RB_GUP</v>
      </c>
      <c r="G4009" s="52" t="str">
        <f>$G$10</f>
        <v>SUBTRAN</v>
      </c>
      <c r="H4009" s="4">
        <f t="shared" ca="1" si="1920"/>
        <v>-382.27403163532779</v>
      </c>
      <c r="I4009" s="5">
        <f ca="1">VLOOKUP(CONCATENATE($F4009," ",$G4009),AllocFactorMatrix,(I$4+1),FALSE)*$E4014</f>
        <v>-195.32420139270778</v>
      </c>
      <c r="J4009" s="5">
        <f ca="1">VLOOKUP(CONCATENATE($F4009," ",$G4009),AllocFactorMatrix,(J$4+1),FALSE)*$E4014</f>
        <v>-45.787292446128802</v>
      </c>
      <c r="K4009" s="5">
        <f ca="1">VLOOKUP(CONCATENATE($F4009," ",$G4009),AllocFactorMatrix,(K$4+1),FALSE)*$E4014</f>
        <v>-0.63963072067407556</v>
      </c>
      <c r="L4009" s="5">
        <f ca="1">VLOOKUP(CONCATENATE($F4009," ",$G4009),AllocFactorMatrix,(L$4+1),FALSE)*$E4014</f>
        <v>-0.11577018855673712</v>
      </c>
      <c r="M4009" s="5">
        <f t="shared" ca="1" si="1943"/>
        <v>-46.542693355359617</v>
      </c>
      <c r="N4009" s="5">
        <f ca="1">VLOOKUP(CONCATENATE($F4009," ",$G4009),AllocFactorMatrix,(N$4+1),FALSE)*$E4014</f>
        <v>-26.461779047819526</v>
      </c>
      <c r="O4009" s="5">
        <f ca="1">VLOOKUP(CONCATENATE($F4009," ",$G4009),AllocFactorMatrix,(O$4+1),FALSE)*$E4014</f>
        <v>-4.7550487503065249</v>
      </c>
      <c r="P4009" s="5">
        <f ca="1">VLOOKUP(CONCATENATE($F4009," ",$G4009),AllocFactorMatrix,(P$4+1),FALSE)*$E4014</f>
        <v>-1.2481636355249364</v>
      </c>
      <c r="Q4009" s="5">
        <f ca="1">VLOOKUP(CONCATENATE($F4009," ",$G4009),AllocFactorMatrix,(Q$4+1),FALSE)*$E4014</f>
        <v>0</v>
      </c>
      <c r="R4009" s="5">
        <f t="shared" ca="1" si="1945"/>
        <v>-32.464991433650987</v>
      </c>
      <c r="S4009" s="5">
        <f ca="1">VLOOKUP(CONCATENATE($F4009," ",$G4009),AllocFactorMatrix,(S$4+1),FALSE)*$E4014</f>
        <v>-1.1927444222137096</v>
      </c>
      <c r="T4009" s="5">
        <f ca="1">VLOOKUP(CONCATENATE($F4009," ",$G4009),AllocFactorMatrix,(T$4+1),FALSE)*$E4014</f>
        <v>-16.735360823570105</v>
      </c>
      <c r="U4009" s="5">
        <f ca="1">VLOOKUP(CONCATENATE($F4009," ",$G4009),AllocFactorMatrix,(U$4+1),FALSE)*$E4014</f>
        <v>-82.5182383015797</v>
      </c>
      <c r="V4009" s="5">
        <f ca="1">VLOOKUP(CONCATENATE($F4009," ",$G4009),AllocFactorMatrix,(V$4+1),FALSE)*$E4014</f>
        <v>0</v>
      </c>
      <c r="W4009" s="5">
        <f t="shared" ca="1" si="1946"/>
        <v>-100.44634354736351</v>
      </c>
      <c r="X4009" s="5">
        <f ca="1">VLOOKUP(CONCATENATE($F4009," ",$G4009),AllocFactorMatrix,(X$4+1),FALSE)*$E4014</f>
        <v>-7.2537074866226403</v>
      </c>
      <c r="Y4009" s="5">
        <f ca="1">VLOOKUP(CONCATENATE($F4009," ",$G4009),AllocFactorMatrix,(Y$4+1),FALSE)*$E4014</f>
        <v>-0.14564368949110928</v>
      </c>
      <c r="Z4009" s="5">
        <f t="shared" ca="1" si="1944"/>
        <v>-7.3993511761137496</v>
      </c>
      <c r="AA4009" s="5">
        <f ca="1">VLOOKUP(CONCATENATE($F4009," ",$G4009),AllocFactorMatrix,(AA$4+1),FALSE)*$E4014</f>
        <v>-9.6450730132293258E-2</v>
      </c>
      <c r="AB4009" s="5">
        <f ca="1">VLOOKUP(CONCATENATE($F4009," ",$G4009),AllocFactorMatrix,(AB$4+1),FALSE)*$E4014</f>
        <v>0</v>
      </c>
      <c r="AC4009" s="5">
        <f ca="1">VLOOKUP(CONCATENATE($F4009," ",$G4009),AllocFactorMatrix,(AC$4+1),FALSE)*$E4014</f>
        <v>0</v>
      </c>
    </row>
    <row r="4010" spans="1:29" hidden="1" outlineLevel="1">
      <c r="E4010" s="48"/>
      <c r="F4010" s="175" t="str">
        <f>F4014</f>
        <v>RB_GUP</v>
      </c>
      <c r="G4010" s="52" t="str">
        <f>$G$11</f>
        <v>DISTPRI</v>
      </c>
      <c r="H4010" s="4">
        <f t="shared" ca="1" si="1920"/>
        <v>-1529.4180640983141</v>
      </c>
      <c r="I4010" s="5">
        <f ca="1">VLOOKUP(CONCATENATE($F4010," ",$G4010),AllocFactorMatrix,(I$4+1),FALSE)*$E4014</f>
        <v>-1001.4737583102341</v>
      </c>
      <c r="J4010" s="5">
        <f ca="1">VLOOKUP(CONCATENATE($F4010," ",$G4010),AllocFactorMatrix,(J$4+1),FALSE)*$E4014</f>
        <v>-234.38351286773889</v>
      </c>
      <c r="K4010" s="5">
        <f ca="1">VLOOKUP(CONCATENATE($F4010," ",$G4010),AllocFactorMatrix,(K$4+1),FALSE)*$E4014</f>
        <v>-3.2738105163594207</v>
      </c>
      <c r="L4010" s="5">
        <f ca="1">VLOOKUP(CONCATENATE($F4010," ",$G4010),AllocFactorMatrix,(L$4+1),FALSE)*$E4014</f>
        <v>0</v>
      </c>
      <c r="M4010" s="5">
        <f t="shared" ca="1" si="1943"/>
        <v>-237.65732338409831</v>
      </c>
      <c r="N4010" s="5">
        <f ca="1">VLOOKUP(CONCATENATE($F4010," ",$G4010),AllocFactorMatrix,(N$4+1),FALSE)*$E4014</f>
        <v>-136.06422709128483</v>
      </c>
      <c r="O4010" s="5">
        <f ca="1">VLOOKUP(CONCATENATE($F4010," ",$G4010),AllocFactorMatrix,(O$4+1),FALSE)*$E4014</f>
        <v>-24.447910270857214</v>
      </c>
      <c r="P4010" s="5">
        <f ca="1">VLOOKUP(CONCATENATE($F4010," ",$G4010),AllocFactorMatrix,(P$4+1),FALSE)*$E4014</f>
        <v>0</v>
      </c>
      <c r="Q4010" s="5">
        <f ca="1">VLOOKUP(CONCATENATE($F4010," ",$G4010),AllocFactorMatrix,(Q$4+1),FALSE)*$E4014</f>
        <v>0</v>
      </c>
      <c r="R4010" s="5">
        <f t="shared" ca="1" si="1945"/>
        <v>-160.51213736214206</v>
      </c>
      <c r="S4010" s="5">
        <f ca="1">VLOOKUP(CONCATENATE($F4010," ",$G4010),AllocFactorMatrix,(S$4+1),FALSE)*$E4014</f>
        <v>-6.1523831079974212</v>
      </c>
      <c r="T4010" s="5">
        <f ca="1">VLOOKUP(CONCATENATE($F4010," ",$G4010),AllocFactorMatrix,(T$4+1),FALSE)*$E4014</f>
        <v>-85.07430959414458</v>
      </c>
      <c r="U4010" s="5">
        <f ca="1">VLOOKUP(CONCATENATE($F4010," ",$G4010),AllocFactorMatrix,(U$4+1),FALSE)*$E4014</f>
        <v>0</v>
      </c>
      <c r="V4010" s="5">
        <f ca="1">VLOOKUP(CONCATENATE($F4010," ",$G4010),AllocFactorMatrix,(V$4+1),FALSE)*$E4014</f>
        <v>0</v>
      </c>
      <c r="W4010" s="5">
        <f t="shared" ca="1" si="1946"/>
        <v>-91.226692702142003</v>
      </c>
      <c r="X4010" s="5">
        <f ca="1">VLOOKUP(CONCATENATE($F4010," ",$G4010),AllocFactorMatrix,(X$4+1),FALSE)*$E4014</f>
        <v>-37.307686768631719</v>
      </c>
      <c r="Y4010" s="5">
        <f ca="1">VLOOKUP(CONCATENATE($F4010," ",$G4010),AllocFactorMatrix,(Y$4+1),FALSE)*$E4014</f>
        <v>-0.74882410802847343</v>
      </c>
      <c r="Z4010" s="5">
        <f t="shared" ca="1" si="1944"/>
        <v>-38.056510876660191</v>
      </c>
      <c r="AA4010" s="5">
        <f ca="1">VLOOKUP(CONCATENATE($F4010," ",$G4010),AllocFactorMatrix,(AA$4+1),FALSE)*$E4014</f>
        <v>-0.49164146303751405</v>
      </c>
      <c r="AB4010" s="5">
        <f ca="1">VLOOKUP(CONCATENATE($F4010," ",$G4010),AllocFactorMatrix,(AB$4+1),FALSE)*$E4014</f>
        <v>0</v>
      </c>
      <c r="AC4010" s="5">
        <f ca="1">VLOOKUP(CONCATENATE($F4010," ",$G4010),AllocFactorMatrix,(AC$4+1),FALSE)*$E4014</f>
        <v>0</v>
      </c>
    </row>
    <row r="4011" spans="1:29" hidden="1" outlineLevel="1">
      <c r="E4011" s="48"/>
      <c r="F4011" s="175" t="str">
        <f>F4014</f>
        <v>RB_GUP</v>
      </c>
      <c r="G4011" s="52" t="str">
        <f>$G$12</f>
        <v>DISTSEC</v>
      </c>
      <c r="H4011" s="4">
        <f t="shared" ca="1" si="1920"/>
        <v>-733.18241796898894</v>
      </c>
      <c r="I4011" s="5">
        <f ca="1">VLOOKUP(CONCATENATE($F4011," ",$G4011),AllocFactorMatrix,(I$4+1),FALSE)*$E4014</f>
        <v>-544.09839990448802</v>
      </c>
      <c r="J4011" s="5">
        <f ca="1">VLOOKUP(CONCATENATE($F4011," ",$G4011),AllocFactorMatrix,(J$4+1),FALSE)*$E4014</f>
        <v>-109.71454618293744</v>
      </c>
      <c r="K4011" s="5">
        <f ca="1">VLOOKUP(CONCATENATE($F4011," ",$G4011),AllocFactorMatrix,(K$4+1),FALSE)*$E4014</f>
        <v>0</v>
      </c>
      <c r="L4011" s="5">
        <f ca="1">VLOOKUP(CONCATENATE($F4011," ",$G4011),AllocFactorMatrix,(L$4+1),FALSE)*$E4014</f>
        <v>0</v>
      </c>
      <c r="M4011" s="5">
        <f t="shared" ca="1" si="1943"/>
        <v>-109.71454618293744</v>
      </c>
      <c r="N4011" s="5">
        <f ca="1">VLOOKUP(CONCATENATE($F4011," ",$G4011),AllocFactorMatrix,(N$4+1),FALSE)*$E4014</f>
        <v>-54.839222871446566</v>
      </c>
      <c r="O4011" s="5">
        <f ca="1">VLOOKUP(CONCATENATE($F4011," ",$G4011),AllocFactorMatrix,(O$4+1),FALSE)*$E4014</f>
        <v>0</v>
      </c>
      <c r="P4011" s="5">
        <f ca="1">VLOOKUP(CONCATENATE($F4011," ",$G4011),AllocFactorMatrix,(P$4+1),FALSE)*$E4014</f>
        <v>0</v>
      </c>
      <c r="Q4011" s="5">
        <f ca="1">VLOOKUP(CONCATENATE($F4011," ",$G4011),AllocFactorMatrix,(Q$4+1),FALSE)*$E4014</f>
        <v>0</v>
      </c>
      <c r="R4011" s="5">
        <f t="shared" ca="1" si="1945"/>
        <v>-54.839222871446566</v>
      </c>
      <c r="S4011" s="5">
        <f ca="1">VLOOKUP(CONCATENATE($F4011," ",$G4011),AllocFactorMatrix,(S$4+1),FALSE)*$E4014</f>
        <v>-2.0497617501636558</v>
      </c>
      <c r="T4011" s="5">
        <f ca="1">VLOOKUP(CONCATENATE($F4011," ",$G4011),AllocFactorMatrix,(T$4+1),FALSE)*$E4014</f>
        <v>0</v>
      </c>
      <c r="U4011" s="5">
        <f ca="1">VLOOKUP(CONCATENATE($F4011," ",$G4011),AllocFactorMatrix,(U$4+1),FALSE)*$E4014</f>
        <v>0</v>
      </c>
      <c r="V4011" s="5">
        <f ca="1">VLOOKUP(CONCATENATE($F4011," ",$G4011),AllocFactorMatrix,(V$4+1),FALSE)*$E4014</f>
        <v>0</v>
      </c>
      <c r="W4011" s="5">
        <f t="shared" ca="1" si="1946"/>
        <v>-2.0497617501636558</v>
      </c>
      <c r="X4011" s="5">
        <f ca="1">VLOOKUP(CONCATENATE($F4011," ",$G4011),AllocFactorMatrix,(X$4+1),FALSE)*$E4014</f>
        <v>-15.49080500078356</v>
      </c>
      <c r="Y4011" s="5">
        <f ca="1">VLOOKUP(CONCATENATE($F4011," ",$G4011),AllocFactorMatrix,(Y$4+1),FALSE)*$E4014</f>
        <v>0</v>
      </c>
      <c r="Z4011" s="5">
        <f t="shared" ca="1" si="1944"/>
        <v>-15.49080500078356</v>
      </c>
      <c r="AA4011" s="5">
        <f ca="1">VLOOKUP(CONCATENATE($F4011," ",$G4011),AllocFactorMatrix,(AA$4+1),FALSE)*$E4014</f>
        <v>-0.18315664434251783</v>
      </c>
      <c r="AB4011" s="5">
        <f ca="1">VLOOKUP(CONCATENATE($F4011," ",$G4011),AllocFactorMatrix,(AB$4+1),FALSE)*$E4014</f>
        <v>-5.6375084239802806</v>
      </c>
      <c r="AC4011" s="5">
        <f ca="1">VLOOKUP(CONCATENATE($F4011," ",$G4011),AllocFactorMatrix,(AC$4+1),FALSE)*$E4014</f>
        <v>-1.1690171908470268</v>
      </c>
    </row>
    <row r="4012" spans="1:29" hidden="1" outlineLevel="1">
      <c r="E4012" s="48"/>
      <c r="F4012" s="175" t="str">
        <f>F4014</f>
        <v>RB_GUP</v>
      </c>
      <c r="G4012" s="52" t="str">
        <f>$G$13</f>
        <v>ENERGY</v>
      </c>
      <c r="H4012" s="4">
        <f t="shared" ca="1" si="1920"/>
        <v>-47.466682835547566</v>
      </c>
      <c r="I4012" s="5">
        <f ca="1">VLOOKUP(CONCATENATE($F4012," ",$G4012),AllocFactorMatrix,(I$4+1),FALSE)*$E4014</f>
        <v>-18.573058390609731</v>
      </c>
      <c r="J4012" s="5">
        <f ca="1">VLOOKUP(CONCATENATE($F4012," ",$G4012),AllocFactorMatrix,(J$4+1),FALSE)*$E4014</f>
        <v>-5.3582734577351063</v>
      </c>
      <c r="K4012" s="5">
        <f ca="1">VLOOKUP(CONCATENATE($F4012," ",$G4012),AllocFactorMatrix,(K$4+1),FALSE)*$E4014</f>
        <v>-7.4682895029389906E-2</v>
      </c>
      <c r="L4012" s="5">
        <f ca="1">VLOOKUP(CONCATENATE($F4012," ",$G4012),AllocFactorMatrix,(L$4+1),FALSE)*$E4014</f>
        <v>-1.0440605430507769E-2</v>
      </c>
      <c r="M4012" s="5">
        <f t="shared" ca="1" si="1943"/>
        <v>-5.4433969581950041</v>
      </c>
      <c r="N4012" s="5">
        <f ca="1">VLOOKUP(CONCATENATE($F4012," ",$G4012),AllocFactorMatrix,(N$4+1),FALSE)*$E4014</f>
        <v>-3.4765781147366552</v>
      </c>
      <c r="O4012" s="5">
        <f ca="1">VLOOKUP(CONCATENATE($F4012," ",$G4012),AllocFactorMatrix,(O$4+1),FALSE)*$E4014</f>
        <v>-0.62000934383685047</v>
      </c>
      <c r="P4012" s="5">
        <f ca="1">VLOOKUP(CONCATENATE($F4012," ",$G4012),AllocFactorMatrix,(P$4+1),FALSE)*$E4014</f>
        <v>-0.12625660810275779</v>
      </c>
      <c r="Q4012" s="5">
        <f ca="1">VLOOKUP(CONCATENATE($F4012," ",$G4012),AllocFactorMatrix,(Q$4+1),FALSE)*$E4014</f>
        <v>-4.7687548170794666E-3</v>
      </c>
      <c r="R4012" s="5">
        <f t="shared" ca="1" si="1945"/>
        <v>-4.2276128214933433</v>
      </c>
      <c r="S4012" s="5">
        <f ca="1">VLOOKUP(CONCATENATE($F4012," ",$G4012),AllocFactorMatrix,(S$4+1),FALSE)*$E4014</f>
        <v>-0.18206845906713187</v>
      </c>
      <c r="T4012" s="5">
        <f ca="1">VLOOKUP(CONCATENATE($F4012," ",$G4012),AllocFactorMatrix,(T$4+1),FALSE)*$E4014</f>
        <v>-2.8785369553900377</v>
      </c>
      <c r="U4012" s="5">
        <f ca="1">VLOOKUP(CONCATENATE($F4012," ",$G4012),AllocFactorMatrix,(U$4+1),FALSE)*$E4014</f>
        <v>-12.380118947881783</v>
      </c>
      <c r="V4012" s="5">
        <f ca="1">VLOOKUP(CONCATENATE($F4012," ",$G4012),AllocFactorMatrix,(V$4+1),FALSE)*$E4014</f>
        <v>-2.3288296812329294</v>
      </c>
      <c r="W4012" s="5">
        <f t="shared" ca="1" si="1946"/>
        <v>-17.769554043571883</v>
      </c>
      <c r="X4012" s="5">
        <f ca="1">VLOOKUP(CONCATENATE($F4012," ",$G4012),AllocFactorMatrix,(X$4+1),FALSE)*$E4014</f>
        <v>-0.95498154463816054</v>
      </c>
      <c r="Y4012" s="5">
        <f ca="1">VLOOKUP(CONCATENATE($F4012," ",$G4012),AllocFactorMatrix,(Y$4+1),FALSE)*$E4014</f>
        <v>-1.9161514196477509E-2</v>
      </c>
      <c r="Z4012" s="5">
        <f t="shared" ca="1" si="1944"/>
        <v>-0.97414305883463803</v>
      </c>
      <c r="AA4012" s="5">
        <f ca="1">VLOOKUP(CONCATENATE($F4012," ",$G4012),AllocFactorMatrix,(AA$4+1),FALSE)*$E4014</f>
        <v>-1.7092152830942082E-2</v>
      </c>
      <c r="AB4012" s="5">
        <f ca="1">VLOOKUP(CONCATENATE($F4012," ",$G4012),AllocFactorMatrix,(AB$4+1),FALSE)*$E4014</f>
        <v>-0.38285836967834941</v>
      </c>
      <c r="AC4012" s="5">
        <f ca="1">VLOOKUP(CONCATENATE($F4012," ",$G4012),AllocFactorMatrix,(AC$4+1),FALSE)*$E4014</f>
        <v>-7.8967040333668415E-2</v>
      </c>
    </row>
    <row r="4013" spans="1:29" hidden="1" outlineLevel="1">
      <c r="E4013" s="48"/>
      <c r="F4013" s="175" t="str">
        <f>F4014</f>
        <v>RB_GUP</v>
      </c>
      <c r="G4013" s="52" t="str">
        <f>$G$14</f>
        <v>CUSTOMER</v>
      </c>
      <c r="H4013" s="4">
        <f t="shared" ca="1" si="1920"/>
        <v>-345.54414588200882</v>
      </c>
      <c r="I4013" s="5">
        <f ca="1">VLOOKUP(CONCATENATE($F4013," ",$G4013),AllocFactorMatrix,(I$4+1),FALSE)*$E4014</f>
        <v>-171.1501473678621</v>
      </c>
      <c r="J4013" s="5">
        <f ca="1">VLOOKUP(CONCATENATE($F4013," ",$G4013),AllocFactorMatrix,(J$4+1),FALSE)*$E4014</f>
        <v>-54.54802333454726</v>
      </c>
      <c r="K4013" s="5">
        <f ca="1">VLOOKUP(CONCATENATE($F4013," ",$G4013),AllocFactorMatrix,(K$4+1),FALSE)*$E4014</f>
        <v>-3.481867405213694</v>
      </c>
      <c r="L4013" s="5">
        <f ca="1">VLOOKUP(CONCATENATE($F4013," ",$G4013),AllocFactorMatrix,(L$4+1),FALSE)*$E4014</f>
        <v>-0.58560376566645611</v>
      </c>
      <c r="M4013" s="5">
        <f t="shared" ca="1" si="1943"/>
        <v>-58.615494505427407</v>
      </c>
      <c r="N4013" s="5">
        <f ca="1">VLOOKUP(CONCATENATE($F4013," ",$G4013),AllocFactorMatrix,(N$4+1),FALSE)*$E4014</f>
        <v>-4.2527748881440104</v>
      </c>
      <c r="O4013" s="5">
        <f ca="1">VLOOKUP(CONCATENATE($F4013," ",$G4013),AllocFactorMatrix,(O$4+1),FALSE)*$E4014</f>
        <v>-1.2292875464480939</v>
      </c>
      <c r="P4013" s="5">
        <f ca="1">VLOOKUP(CONCATENATE($F4013," ",$G4013),AllocFactorMatrix,(P$4+1),FALSE)*$E4014</f>
        <v>-1.4399723567825222</v>
      </c>
      <c r="Q4013" s="5">
        <f ca="1">VLOOKUP(CONCATENATE($F4013," ",$G4013),AllocFactorMatrix,(Q$4+1),FALSE)*$E4014</f>
        <v>-0.17992102785584144</v>
      </c>
      <c r="R4013" s="5">
        <f t="shared" ca="1" si="1945"/>
        <v>-7.1019558192304677</v>
      </c>
      <c r="S4013" s="5">
        <f ca="1">VLOOKUP(CONCATENATE($F4013," ",$G4013),AllocFactorMatrix,(S$4+1),FALSE)*$E4014</f>
        <v>-2.8158784856768197E-2</v>
      </c>
      <c r="T4013" s="5">
        <f ca="1">VLOOKUP(CONCATENATE($F4013," ",$G4013),AllocFactorMatrix,(T$4+1),FALSE)*$E4014</f>
        <v>-0.87251359985848909</v>
      </c>
      <c r="U4013" s="5">
        <f ca="1">VLOOKUP(CONCATENATE($F4013," ",$G4013),AllocFactorMatrix,(U$4+1),FALSE)*$E4014</f>
        <v>-2.4204651807098814</v>
      </c>
      <c r="V4013" s="5">
        <f ca="1">VLOOKUP(CONCATENATE($F4013," ",$G4013),AllocFactorMatrix,(V$4+1),FALSE)*$E4014</f>
        <v>-0.71970921622934547</v>
      </c>
      <c r="W4013" s="5">
        <f t="shared" ca="1" si="1946"/>
        <v>-4.0408467816544835</v>
      </c>
      <c r="X4013" s="5">
        <f ca="1">VLOOKUP(CONCATENATE($F4013," ",$G4013),AllocFactorMatrix,(X$4+1),FALSE)*$E4014</f>
        <v>-0.85941443588127753</v>
      </c>
      <c r="Y4013" s="5">
        <f ca="1">VLOOKUP(CONCATENATE($F4013," ",$G4013),AllocFactorMatrix,(Y$4+1),FALSE)*$E4014</f>
        <v>-1.6092448168393631E-2</v>
      </c>
      <c r="Z4013" s="5">
        <f t="shared" ca="1" si="1944"/>
        <v>-0.87550688404967114</v>
      </c>
      <c r="AA4013" s="5">
        <f ca="1">VLOOKUP(CONCATENATE($F4013," ",$G4013),AllocFactorMatrix,(AA$4+1),FALSE)*$E4014</f>
        <v>-8.3138457426296122E-2</v>
      </c>
      <c r="AB4013" s="5">
        <f ca="1">VLOOKUP(CONCATENATE($F4013," ",$G4013),AllocFactorMatrix,(AB$4+1),FALSE)*$E4014</f>
        <v>-91.364348602245727</v>
      </c>
      <c r="AC4013" s="5">
        <f ca="1">VLOOKUP(CONCATENATE($F4013," ",$G4013),AllocFactorMatrix,(AC$4+1),FALSE)*$E4014</f>
        <v>-12.312707464112655</v>
      </c>
    </row>
    <row r="4014" spans="1:29" collapsed="1">
      <c r="D4014" s="52" t="s">
        <v>280</v>
      </c>
      <c r="E4014" s="58">
        <v>-6961</v>
      </c>
      <c r="F4014" s="93" t="s">
        <v>73</v>
      </c>
      <c r="G4014" s="52" t="str">
        <f>$G$15</f>
        <v>TOTAL</v>
      </c>
      <c r="H4014" s="4">
        <f t="shared" ca="1" si="1920"/>
        <v>-6961</v>
      </c>
      <c r="I4014" s="5">
        <f ca="1">VLOOKUP(CONCATENATE($F4014," ",$G4014),AllocFactorMatrix,(I$4+1),FALSE)*$E4014</f>
        <v>-3948.6147430098003</v>
      </c>
      <c r="J4014" s="5">
        <f ca="1">VLOOKUP(CONCATENATE($F4014," ",$G4014),AllocFactorMatrix,(J$4+1),FALSE)*$E4014</f>
        <v>-920.38843396951575</v>
      </c>
      <c r="K4014" s="5">
        <f ca="1">VLOOKUP(CONCATENATE($F4014," ",$G4014),AllocFactorMatrix,(K$4+1),FALSE)*$E4014</f>
        <v>-14.013150294694389</v>
      </c>
      <c r="L4014" s="5">
        <f ca="1">VLOOKUP(CONCATENATE($F4014," ",$G4014),AllocFactorMatrix,(L$4+1),FALSE)*$E4014</f>
        <v>-1.6231045371855757</v>
      </c>
      <c r="M4014" s="5">
        <f t="shared" ca="1" si="1943"/>
        <v>-936.02468880139565</v>
      </c>
      <c r="N4014" s="5">
        <f ca="1">VLOOKUP(CONCATENATE($F4014," ",$G4014),AllocFactorMatrix,(N$4+1),FALSE)*$E4014</f>
        <v>-505.19764640398017</v>
      </c>
      <c r="O4014" s="5">
        <f ca="1">VLOOKUP(CONCATENATE($F4014," ",$G4014),AllocFactorMatrix,(O$4+1),FALSE)*$E4014</f>
        <v>-81.244368095766248</v>
      </c>
      <c r="P4014" s="5">
        <f ca="1">VLOOKUP(CONCATENATE($F4014," ",$G4014),AllocFactorMatrix,(P$4+1),FALSE)*$E4014</f>
        <v>-12.992840750167886</v>
      </c>
      <c r="Q4014" s="5">
        <f ca="1">VLOOKUP(CONCATENATE($F4014," ",$G4014),AllocFactorMatrix,(Q$4+1),FALSE)*$E4014</f>
        <v>-0.57121174824209542</v>
      </c>
      <c r="R4014" s="5">
        <f t="shared" ca="1" si="1945"/>
        <v>-600.00606699815648</v>
      </c>
      <c r="S4014" s="5">
        <f ca="1">VLOOKUP(CONCATENATE($F4014," ",$G4014),AllocFactorMatrix,(S$4+1),FALSE)*$E4014</f>
        <v>-22.870005745745658</v>
      </c>
      <c r="T4014" s="5">
        <f ca="1">VLOOKUP(CONCATENATE($F4014," ",$G4014),AllocFactorMatrix,(T$4+1),FALSE)*$E4014</f>
        <v>-284.64438526760017</v>
      </c>
      <c r="U4014" s="5">
        <f ca="1">VLOOKUP(CONCATENATE($F4014," ",$G4014),AllocFactorMatrix,(U$4+1),FALSE)*$E4014</f>
        <v>-782.24194883122323</v>
      </c>
      <c r="V4014" s="5">
        <f ca="1">VLOOKUP(CONCATENATE($F4014," ",$G4014),AllocFactorMatrix,(V$4+1),FALSE)*$E4014</f>
        <v>-127.12871569480905</v>
      </c>
      <c r="W4014" s="5">
        <f t="shared" ca="1" si="1946"/>
        <v>-1216.8850555393781</v>
      </c>
      <c r="X4014" s="5">
        <f ca="1">VLOOKUP(CONCATENATE($F4014," ",$G4014),AllocFactorMatrix,(X$4+1),FALSE)*$E4014</f>
        <v>-138.74357423112374</v>
      </c>
      <c r="Y4014" s="5">
        <f ca="1">VLOOKUP(CONCATENATE($F4014," ",$G4014),AllocFactorMatrix,(Y$4+1),FALSE)*$E4014</f>
        <v>-2.4651522116506257</v>
      </c>
      <c r="Z4014" s="5">
        <f t="shared" ca="1" si="1944"/>
        <v>-141.20872644277438</v>
      </c>
      <c r="AA4014" s="5">
        <f ca="1">VLOOKUP(CONCATENATE($F4014," ",$G4014),AllocFactorMatrix,(AA$4+1),FALSE)*$E4014</f>
        <v>-1.885611172556811</v>
      </c>
      <c r="AB4014" s="5">
        <f ca="1">VLOOKUP(CONCATENATE($F4014," ",$G4014),AllocFactorMatrix,(AB$4+1),FALSE)*$E4014</f>
        <v>-101.89006592618158</v>
      </c>
      <c r="AC4014" s="5">
        <f ca="1">VLOOKUP(CONCATENATE($F4014," ",$G4014),AllocFactorMatrix,(AC$4+1),FALSE)*$E4014</f>
        <v>-14.485042109758492</v>
      </c>
    </row>
    <row r="4015" spans="1:29" hidden="1" outlineLevel="1">
      <c r="E4015" s="48"/>
      <c r="F4015" s="175" t="str">
        <f>F4022</f>
        <v>LABOR_M</v>
      </c>
      <c r="G4015" s="52" t="str">
        <f>$G$8</f>
        <v>PRODUCTION</v>
      </c>
      <c r="H4015" s="4">
        <f t="shared" ref="H4015:H4086" ca="1" si="1947">SUBTOTAL(9,I4015:AC4015)</f>
        <v>240101.05426166891</v>
      </c>
      <c r="I4015" s="5">
        <f ca="1">VLOOKUP(CONCATENATE($F4015," ",$G4015),AllocFactorMatrix,(I$4+1),FALSE)*$E4022</f>
        <v>123504.61608638475</v>
      </c>
      <c r="J4015" s="5">
        <f ca="1">VLOOKUP(CONCATENATE($F4015," ",$G4015),AllocFactorMatrix,(J$4+1),FALSE)*$E4022</f>
        <v>28801.295459390898</v>
      </c>
      <c r="K4015" s="5">
        <f ca="1">VLOOKUP(CONCATENATE($F4015," ",$G4015),AllocFactorMatrix,(K$4+1),FALSE)*$E4022</f>
        <v>400.45205225448456</v>
      </c>
      <c r="L4015" s="5">
        <f ca="1">VLOOKUP(CONCATENATE($F4015," ",$G4015),AllocFactorMatrix,(L$4+1),FALSE)*$E4022</f>
        <v>55.772441909326027</v>
      </c>
      <c r="M4015" s="5">
        <f t="shared" ca="1" si="1943"/>
        <v>29257.519953554707</v>
      </c>
      <c r="N4015" s="5">
        <f ca="1">VLOOKUP(CONCATENATE($F4015," ",$G4015),AllocFactorMatrix,(N$4+1),FALSE)*$E4022</f>
        <v>17142.767146036866</v>
      </c>
      <c r="O4015" s="5">
        <f ca="1">VLOOKUP(CONCATENATE($F4015," ",$G4015),AllocFactorMatrix,(O$4+1),FALSE)*$E4022</f>
        <v>3071.8396230889248</v>
      </c>
      <c r="P4015" s="5">
        <f ca="1">VLOOKUP(CONCATENATE($F4015," ",$G4015),AllocFactorMatrix,(P$4+1),FALSE)*$E4022</f>
        <v>622.93772800720888</v>
      </c>
      <c r="Q4015" s="5">
        <f ca="1">VLOOKUP(CONCATENATE($F4015," ",$G4015),AllocFactorMatrix,(Q$4+1),FALSE)*$E4022</f>
        <v>23.655778514947258</v>
      </c>
      <c r="R4015" s="5">
        <f ca="1">SUBTOTAL(9,N4015:Q4015)</f>
        <v>20861.200275647949</v>
      </c>
      <c r="S4015" s="5">
        <f ca="1">VLOOKUP(CONCATENATE($F4015," ",$G4015),AllocFactorMatrix,(S$4+1),FALSE)*$E4022</f>
        <v>811.83298596183658</v>
      </c>
      <c r="T4015" s="5">
        <f ca="1">VLOOKUP(CONCATENATE($F4015," ",$G4015),AllocFactorMatrix,(T$4+1),FALSE)*$E4022</f>
        <v>10960.214103125621</v>
      </c>
      <c r="U4015" s="5">
        <f ca="1">VLOOKUP(CONCATENATE($F4015," ",$G4015),AllocFactorMatrix,(U$4+1),FALSE)*$E4022</f>
        <v>41918.419187508836</v>
      </c>
      <c r="V4015" s="5">
        <f ca="1">VLOOKUP(CONCATENATE($F4015," ",$G4015),AllocFactorMatrix,(V$4+1),FALSE)*$E4022</f>
        <v>7593.9104161681271</v>
      </c>
      <c r="W4015" s="5">
        <f ca="1">SUBTOTAL(9,S4015:V4015)</f>
        <v>61284.376692764417</v>
      </c>
      <c r="X4015" s="5">
        <f ca="1">VLOOKUP(CONCATENATE($F4015," ",$G4015),AllocFactorMatrix,(X$4+1),FALSE)*$E4022</f>
        <v>4704.9972575704787</v>
      </c>
      <c r="Y4015" s="5">
        <f ca="1">VLOOKUP(CONCATENATE($F4015," ",$G4015),AllocFactorMatrix,(Y$4+1),FALSE)*$E4022</f>
        <v>93.970863049400563</v>
      </c>
      <c r="Z4015" s="5">
        <f t="shared" ca="1" si="1944"/>
        <v>4798.9681206198793</v>
      </c>
      <c r="AA4015" s="5">
        <f ca="1">VLOOKUP(CONCATENATE($F4015," ",$G4015),AllocFactorMatrix,(AA$4+1),FALSE)*$E4022</f>
        <v>62.066525588583048</v>
      </c>
      <c r="AB4015" s="5">
        <f ca="1">VLOOKUP(CONCATENATE($F4015," ",$G4015),AllocFactorMatrix,(AB$4+1),FALSE)*$E4022</f>
        <v>275.7348450287862</v>
      </c>
      <c r="AC4015" s="5">
        <f ca="1">VLOOKUP(CONCATENATE($F4015," ",$G4015),AllocFactorMatrix,(AC$4+1),FALSE)*$E4022</f>
        <v>56.571762079777002</v>
      </c>
    </row>
    <row r="4016" spans="1:29" hidden="1" outlineLevel="1">
      <c r="E4016" s="48"/>
      <c r="F4016" s="175" t="str">
        <f>F4022</f>
        <v>LABOR_M</v>
      </c>
      <c r="G4016" s="52" t="str">
        <f>$G$9</f>
        <v>BULKTRAN</v>
      </c>
      <c r="H4016" s="4">
        <f t="shared" ca="1" si="1947"/>
        <v>37217.562598192919</v>
      </c>
      <c r="I4016" s="5">
        <f ca="1">VLOOKUP(CONCATENATE($F4016," ",$G4016),AllocFactorMatrix,(I$4+1),FALSE)*$E4022</f>
        <v>19144.192408881969</v>
      </c>
      <c r="J4016" s="5">
        <f ca="1">VLOOKUP(CONCATENATE($F4016," ",$G4016),AllocFactorMatrix,(J$4+1),FALSE)*$E4022</f>
        <v>4464.428613048608</v>
      </c>
      <c r="K4016" s="5">
        <f ca="1">VLOOKUP(CONCATENATE($F4016," ",$G4016),AllocFactorMatrix,(K$4+1),FALSE)*$E4022</f>
        <v>62.073235655656241</v>
      </c>
      <c r="L4016" s="5">
        <f ca="1">VLOOKUP(CONCATENATE($F4016," ",$G4016),AllocFactorMatrix,(L$4+1),FALSE)*$E4022</f>
        <v>8.6451696532421174</v>
      </c>
      <c r="M4016" s="5">
        <f t="shared" ca="1" si="1943"/>
        <v>4535.1470183575066</v>
      </c>
      <c r="N4016" s="5">
        <f ca="1">VLOOKUP(CONCATENATE($F4016," ",$G4016),AllocFactorMatrix,(N$4+1),FALSE)*$E4022</f>
        <v>2657.2645060881132</v>
      </c>
      <c r="O4016" s="5">
        <f ca="1">VLOOKUP(CONCATENATE($F4016," ",$G4016),AllocFactorMatrix,(O$4+1),FALSE)*$E4022</f>
        <v>476.15943968044957</v>
      </c>
      <c r="P4016" s="5">
        <f ca="1">VLOOKUP(CONCATENATE($F4016," ",$G4016),AllocFactorMatrix,(P$4+1),FALSE)*$E4022</f>
        <v>96.56027524817776</v>
      </c>
      <c r="Q4016" s="5">
        <f ca="1">VLOOKUP(CONCATENATE($F4016," ",$G4016),AllocFactorMatrix,(Q$4+1),FALSE)*$E4022</f>
        <v>3.6668327858716485</v>
      </c>
      <c r="R4016" s="5">
        <f t="shared" ref="R4016:R4022" ca="1" si="1948">SUBTOTAL(9,N4016:Q4016)</f>
        <v>3233.6510538026118</v>
      </c>
      <c r="S4016" s="5">
        <f ca="1">VLOOKUP(CONCATENATE($F4016," ",$G4016),AllocFactorMatrix,(S$4+1),FALSE)*$E4022</f>
        <v>125.84053438342622</v>
      </c>
      <c r="T4016" s="5">
        <f ca="1">VLOOKUP(CONCATENATE($F4016," ",$G4016),AllocFactorMatrix,(T$4+1),FALSE)*$E4022</f>
        <v>1698.9198807437112</v>
      </c>
      <c r="U4016" s="5">
        <f ca="1">VLOOKUP(CONCATENATE($F4016," ",$G4016),AllocFactorMatrix,(U$4+1),FALSE)*$E4022</f>
        <v>6497.6865467161188</v>
      </c>
      <c r="V4016" s="5">
        <f ca="1">VLOOKUP(CONCATENATE($F4016," ",$G4016),AllocFactorMatrix,(V$4+1),FALSE)*$E4022</f>
        <v>1177.1161819672463</v>
      </c>
      <c r="W4016" s="5">
        <f t="shared" ref="W4016:W4022" ca="1" si="1949">SUBTOTAL(9,S4016:V4016)</f>
        <v>9499.5631438105029</v>
      </c>
      <c r="X4016" s="5">
        <f ca="1">VLOOKUP(CONCATENATE($F4016," ",$G4016),AllocFactorMatrix,(X$4+1),FALSE)*$E4022</f>
        <v>729.31179122236108</v>
      </c>
      <c r="Y4016" s="5">
        <f ca="1">VLOOKUP(CONCATENATE($F4016," ",$G4016),AllocFactorMatrix,(Y$4+1),FALSE)*$E4022</f>
        <v>14.566227077602694</v>
      </c>
      <c r="Z4016" s="5">
        <f t="shared" ca="1" si="1944"/>
        <v>743.87801829996374</v>
      </c>
      <c r="AA4016" s="5">
        <f ca="1">VLOOKUP(CONCATENATE($F4016," ",$G4016),AllocFactorMatrix,(AA$4+1),FALSE)*$E4022</f>
        <v>9.6208024094220104</v>
      </c>
      <c r="AB4016" s="5">
        <f ca="1">VLOOKUP(CONCATENATE($F4016," ",$G4016),AllocFactorMatrix,(AB$4+1),FALSE)*$E4022</f>
        <v>42.741082028643838</v>
      </c>
      <c r="AC4016" s="5">
        <f ca="1">VLOOKUP(CONCATENATE($F4016," ",$G4016),AllocFactorMatrix,(AC$4+1),FALSE)*$E4022</f>
        <v>8.7690706022455895</v>
      </c>
    </row>
    <row r="4017" spans="4:29" hidden="1" outlineLevel="1">
      <c r="E4017" s="48"/>
      <c r="F4017" s="175" t="str">
        <f>F4022</f>
        <v>LABOR_M</v>
      </c>
      <c r="G4017" s="52" t="str">
        <f>$G$10</f>
        <v>SUBTRAN</v>
      </c>
      <c r="H4017" s="4">
        <f t="shared" ca="1" si="1947"/>
        <v>10314.445828617954</v>
      </c>
      <c r="I4017" s="5">
        <f ca="1">VLOOKUP(CONCATENATE($F4017," ",$G4017),AllocFactorMatrix,(I$4+1),FALSE)*$E4022</f>
        <v>5270.2007658344983</v>
      </c>
      <c r="J4017" s="5">
        <f ca="1">VLOOKUP(CONCATENATE($F4017," ",$G4017),AllocFactorMatrix,(J$4+1),FALSE)*$E4022</f>
        <v>1235.4240897671225</v>
      </c>
      <c r="K4017" s="5">
        <f ca="1">VLOOKUP(CONCATENATE($F4017," ",$G4017),AllocFactorMatrix,(K$4+1),FALSE)*$E4022</f>
        <v>17.258395477426163</v>
      </c>
      <c r="L4017" s="5">
        <f ca="1">VLOOKUP(CONCATENATE($F4017," ",$G4017),AllocFactorMatrix,(L$4+1),FALSE)*$E4022</f>
        <v>3.1236893945662323</v>
      </c>
      <c r="M4017" s="5">
        <f t="shared" ca="1" si="1943"/>
        <v>1255.8061746391149</v>
      </c>
      <c r="N4017" s="5">
        <f ca="1">VLOOKUP(CONCATENATE($F4017," ",$G4017),AllocFactorMatrix,(N$4+1),FALSE)*$E4022</f>
        <v>713.9867318478033</v>
      </c>
      <c r="O4017" s="5">
        <f ca="1">VLOOKUP(CONCATENATE($F4017," ",$G4017),AllocFactorMatrix,(O$4+1),FALSE)*$E4022</f>
        <v>128.29982862728545</v>
      </c>
      <c r="P4017" s="5">
        <f ca="1">VLOOKUP(CONCATENATE($F4017," ",$G4017),AllocFactorMatrix,(P$4+1),FALSE)*$E4022</f>
        <v>33.677715822857877</v>
      </c>
      <c r="Q4017" s="5">
        <f ca="1">VLOOKUP(CONCATENATE($F4017," ",$G4017),AllocFactorMatrix,(Q$4+1),FALSE)*$E4022</f>
        <v>0</v>
      </c>
      <c r="R4017" s="5">
        <f t="shared" ca="1" si="1948"/>
        <v>875.96427629794664</v>
      </c>
      <c r="S4017" s="5">
        <f ca="1">VLOOKUP(CONCATENATE($F4017," ",$G4017),AllocFactorMatrix,(S$4+1),FALSE)*$E4022</f>
        <v>32.18240506079038</v>
      </c>
      <c r="T4017" s="5">
        <f ca="1">VLOOKUP(CONCATENATE($F4017," ",$G4017),AllocFactorMatrix,(T$4+1),FALSE)*$E4022</f>
        <v>451.55034962394814</v>
      </c>
      <c r="U4017" s="5">
        <f ca="1">VLOOKUP(CONCATENATE($F4017," ",$G4017),AllocFactorMatrix,(U$4+1),FALSE)*$E4022</f>
        <v>2226.4915437587742</v>
      </c>
      <c r="V4017" s="5">
        <f ca="1">VLOOKUP(CONCATENATE($F4017," ",$G4017),AllocFactorMatrix,(V$4+1),FALSE)*$E4022</f>
        <v>0</v>
      </c>
      <c r="W4017" s="5">
        <f t="shared" ca="1" si="1949"/>
        <v>2710.2242984435129</v>
      </c>
      <c r="X4017" s="5">
        <f ca="1">VLOOKUP(CONCATENATE($F4017," ",$G4017),AllocFactorMatrix,(X$4+1),FALSE)*$E4022</f>
        <v>195.7181674291248</v>
      </c>
      <c r="Y4017" s="5">
        <f ca="1">VLOOKUP(CONCATENATE($F4017," ",$G4017),AllocFactorMatrix,(Y$4+1),FALSE)*$E4022</f>
        <v>3.9297305629412009</v>
      </c>
      <c r="Z4017" s="5">
        <f t="shared" ca="1" si="1944"/>
        <v>199.64789799206599</v>
      </c>
      <c r="AA4017" s="5">
        <f ca="1">VLOOKUP(CONCATENATE($F4017," ",$G4017),AllocFactorMatrix,(AA$4+1),FALSE)*$E4022</f>
        <v>2.6024154108098418</v>
      </c>
      <c r="AB4017" s="5">
        <f ca="1">VLOOKUP(CONCATENATE($F4017," ",$G4017),AllocFactorMatrix,(AB$4+1),FALSE)*$E4022</f>
        <v>0</v>
      </c>
      <c r="AC4017" s="5">
        <f ca="1">VLOOKUP(CONCATENATE($F4017," ",$G4017),AllocFactorMatrix,(AC$4+1),FALSE)*$E4022</f>
        <v>0</v>
      </c>
    </row>
    <row r="4018" spans="4:29" hidden="1" outlineLevel="1">
      <c r="E4018" s="48"/>
      <c r="F4018" s="175" t="str">
        <f>F4022</f>
        <v>LABOR_M</v>
      </c>
      <c r="G4018" s="52" t="str">
        <f>$G$11</f>
        <v>DISTPRI</v>
      </c>
      <c r="H4018" s="4">
        <f t="shared" ca="1" si="1947"/>
        <v>84254.36777011634</v>
      </c>
      <c r="I4018" s="5">
        <f ca="1">VLOOKUP(CONCATENATE($F4018," ",$G4018),AllocFactorMatrix,(I$4+1),FALSE)*$E4022</f>
        <v>55170.355526392552</v>
      </c>
      <c r="J4018" s="5">
        <f ca="1">VLOOKUP(CONCATENATE($F4018," ",$G4018),AllocFactorMatrix,(J$4+1),FALSE)*$E4022</f>
        <v>12911.992578074342</v>
      </c>
      <c r="K4018" s="5">
        <f ca="1">VLOOKUP(CONCATENATE($F4018," ",$G4018),AllocFactorMatrix,(K$4+1),FALSE)*$E4022</f>
        <v>180.35149559819109</v>
      </c>
      <c r="L4018" s="5">
        <f ca="1">VLOOKUP(CONCATENATE($F4018," ",$G4018),AllocFactorMatrix,(L$4+1),FALSE)*$E4022</f>
        <v>0</v>
      </c>
      <c r="M4018" s="5">
        <f t="shared" ca="1" si="1943"/>
        <v>13092.344073672533</v>
      </c>
      <c r="N4018" s="5">
        <f ca="1">VLOOKUP(CONCATENATE($F4018," ",$G4018),AllocFactorMatrix,(N$4+1),FALSE)*$E4022</f>
        <v>7495.6649844883768</v>
      </c>
      <c r="O4018" s="5">
        <f ca="1">VLOOKUP(CONCATENATE($F4018," ",$G4018),AllocFactorMatrix,(O$4+1),FALSE)*$E4022</f>
        <v>1346.8150216899728</v>
      </c>
      <c r="P4018" s="5">
        <f ca="1">VLOOKUP(CONCATENATE($F4018," ",$G4018),AllocFactorMatrix,(P$4+1),FALSE)*$E4022</f>
        <v>0</v>
      </c>
      <c r="Q4018" s="5">
        <f ca="1">VLOOKUP(CONCATENATE($F4018," ",$G4018),AllocFactorMatrix,(Q$4+1),FALSE)*$E4022</f>
        <v>0</v>
      </c>
      <c r="R4018" s="5">
        <f t="shared" ca="1" si="1948"/>
        <v>8842.4800061783499</v>
      </c>
      <c r="S4018" s="5">
        <f ca="1">VLOOKUP(CONCATENATE($F4018," ",$G4018),AllocFactorMatrix,(S$4+1),FALSE)*$E4022</f>
        <v>338.9296629953655</v>
      </c>
      <c r="T4018" s="5">
        <f ca="1">VLOOKUP(CONCATENATE($F4018," ",$G4018),AllocFactorMatrix,(T$4+1),FALSE)*$E4022</f>
        <v>4686.6728833621419</v>
      </c>
      <c r="U4018" s="5">
        <f ca="1">VLOOKUP(CONCATENATE($F4018," ",$G4018),AllocFactorMatrix,(U$4+1),FALSE)*$E4022</f>
        <v>0</v>
      </c>
      <c r="V4018" s="5">
        <f ca="1">VLOOKUP(CONCATENATE($F4018," ",$G4018),AllocFactorMatrix,(V$4+1),FALSE)*$E4022</f>
        <v>0</v>
      </c>
      <c r="W4018" s="5">
        <f t="shared" ca="1" si="1949"/>
        <v>5025.602546357507</v>
      </c>
      <c r="X4018" s="5">
        <f ca="1">VLOOKUP(CONCATENATE($F4018," ",$G4018),AllocFactorMatrix,(X$4+1),FALSE)*$E4022</f>
        <v>2055.2494020068921</v>
      </c>
      <c r="Y4018" s="5">
        <f ca="1">VLOOKUP(CONCATENATE($F4018," ",$G4018),AllocFactorMatrix,(Y$4+1),FALSE)*$E4022</f>
        <v>41.252096646417428</v>
      </c>
      <c r="Z4018" s="5">
        <f t="shared" ca="1" si="1944"/>
        <v>2096.5014986533097</v>
      </c>
      <c r="AA4018" s="5">
        <f ca="1">VLOOKUP(CONCATENATE($F4018," ",$G4018),AllocFactorMatrix,(AA$4+1),FALSE)*$E4022</f>
        <v>27.084118862047116</v>
      </c>
      <c r="AB4018" s="5">
        <f ca="1">VLOOKUP(CONCATENATE($F4018," ",$G4018),AllocFactorMatrix,(AB$4+1),FALSE)*$E4022</f>
        <v>0</v>
      </c>
      <c r="AC4018" s="5">
        <f ca="1">VLOOKUP(CONCATENATE($F4018," ",$G4018),AllocFactorMatrix,(AC$4+1),FALSE)*$E4022</f>
        <v>0</v>
      </c>
    </row>
    <row r="4019" spans="4:29" hidden="1" outlineLevel="1">
      <c r="E4019" s="48"/>
      <c r="F4019" s="175" t="str">
        <f>F4022</f>
        <v>LABOR_M</v>
      </c>
      <c r="G4019" s="52" t="str">
        <f>$G$12</f>
        <v>DISTSEC</v>
      </c>
      <c r="H4019" s="4">
        <f t="shared" ca="1" si="1947"/>
        <v>33379.309798527</v>
      </c>
      <c r="I4019" s="5">
        <f ca="1">VLOOKUP(CONCATENATE($F4019," ",$G4019),AllocFactorMatrix,(I$4+1),FALSE)*$E4022</f>
        <v>24770.955503276815</v>
      </c>
      <c r="J4019" s="5">
        <f ca="1">VLOOKUP(CONCATENATE($F4019," ",$G4019),AllocFactorMatrix,(J$4+1),FALSE)*$E4022</f>
        <v>4994.9313249897978</v>
      </c>
      <c r="K4019" s="5">
        <f ca="1">VLOOKUP(CONCATENATE($F4019," ",$G4019),AllocFactorMatrix,(K$4+1),FALSE)*$E4022</f>
        <v>0</v>
      </c>
      <c r="L4019" s="5">
        <f ca="1">VLOOKUP(CONCATENATE($F4019," ",$G4019),AllocFactorMatrix,(L$4+1),FALSE)*$E4022</f>
        <v>0</v>
      </c>
      <c r="M4019" s="5">
        <f t="shared" ca="1" si="1943"/>
        <v>4994.9313249897978</v>
      </c>
      <c r="N4019" s="5">
        <f ca="1">VLOOKUP(CONCATENATE($F4019," ",$G4019),AllocFactorMatrix,(N$4+1),FALSE)*$E4022</f>
        <v>2496.6438971725397</v>
      </c>
      <c r="O4019" s="5">
        <f ca="1">VLOOKUP(CONCATENATE($F4019," ",$G4019),AllocFactorMatrix,(O$4+1),FALSE)*$E4022</f>
        <v>0</v>
      </c>
      <c r="P4019" s="5">
        <f ca="1">VLOOKUP(CONCATENATE($F4019," ",$G4019),AllocFactorMatrix,(P$4+1),FALSE)*$E4022</f>
        <v>0</v>
      </c>
      <c r="Q4019" s="5">
        <f ca="1">VLOOKUP(CONCATENATE($F4019," ",$G4019),AllocFactorMatrix,(Q$4+1),FALSE)*$E4022</f>
        <v>0</v>
      </c>
      <c r="R4019" s="5">
        <f t="shared" ca="1" si="1948"/>
        <v>2496.6438971725397</v>
      </c>
      <c r="S4019" s="5">
        <f ca="1">VLOOKUP(CONCATENATE($F4019," ",$G4019),AllocFactorMatrix,(S$4+1),FALSE)*$E4022</f>
        <v>93.318703224519325</v>
      </c>
      <c r="T4019" s="5">
        <f ca="1">VLOOKUP(CONCATENATE($F4019," ",$G4019),AllocFactorMatrix,(T$4+1),FALSE)*$E4022</f>
        <v>0</v>
      </c>
      <c r="U4019" s="5">
        <f ca="1">VLOOKUP(CONCATENATE($F4019," ",$G4019),AllocFactorMatrix,(U$4+1),FALSE)*$E4022</f>
        <v>0</v>
      </c>
      <c r="V4019" s="5">
        <f ca="1">VLOOKUP(CONCATENATE($F4019," ",$G4019),AllocFactorMatrix,(V$4+1),FALSE)*$E4022</f>
        <v>0</v>
      </c>
      <c r="W4019" s="5">
        <f t="shared" ca="1" si="1949"/>
        <v>93.318703224519325</v>
      </c>
      <c r="X4019" s="5">
        <f ca="1">VLOOKUP(CONCATENATE($F4019," ",$G4019),AllocFactorMatrix,(X$4+1),FALSE)*$E4022</f>
        <v>705.24383356338979</v>
      </c>
      <c r="Y4019" s="5">
        <f ca="1">VLOOKUP(CONCATENATE($F4019," ",$G4019),AllocFactorMatrix,(Y$4+1),FALSE)*$E4022</f>
        <v>0</v>
      </c>
      <c r="Z4019" s="5">
        <f t="shared" ca="1" si="1944"/>
        <v>705.24383356338979</v>
      </c>
      <c r="AA4019" s="5">
        <f ca="1">VLOOKUP(CONCATENATE($F4019," ",$G4019),AllocFactorMatrix,(AA$4+1),FALSE)*$E4022</f>
        <v>8.3385010651279892</v>
      </c>
      <c r="AB4019" s="5">
        <f ca="1">VLOOKUP(CONCATENATE($F4019," ",$G4019),AllocFactorMatrix,(AB$4+1),FALSE)*$E4022</f>
        <v>256.65664582780897</v>
      </c>
      <c r="AC4019" s="5">
        <f ca="1">VLOOKUP(CONCATENATE($F4019," ",$G4019),AllocFactorMatrix,(AC$4+1),FALSE)*$E4022</f>
        <v>53.221389406990802</v>
      </c>
    </row>
    <row r="4020" spans="4:29" hidden="1" outlineLevel="1">
      <c r="E4020" s="48"/>
      <c r="F4020" s="175" t="str">
        <f>F4022</f>
        <v>LABOR_M</v>
      </c>
      <c r="G4020" s="52" t="str">
        <f>$G$13</f>
        <v>ENERGY</v>
      </c>
      <c r="H4020" s="4">
        <f t="shared" ca="1" si="1947"/>
        <v>96034.027844927521</v>
      </c>
      <c r="I4020" s="5">
        <f ca="1">VLOOKUP(CONCATENATE($F4020," ",$G4020),AllocFactorMatrix,(I$4+1),FALSE)*$E4022</f>
        <v>37576.790710841837</v>
      </c>
      <c r="J4020" s="5">
        <f ca="1">VLOOKUP(CONCATENATE($F4020," ",$G4020),AllocFactorMatrix,(J$4+1),FALSE)*$E4022</f>
        <v>10840.795094606976</v>
      </c>
      <c r="K4020" s="5">
        <f ca="1">VLOOKUP(CONCATENATE($F4020," ",$G4020),AllocFactorMatrix,(K$4+1),FALSE)*$E4022</f>
        <v>151.0975444743124</v>
      </c>
      <c r="L4020" s="5">
        <f ca="1">VLOOKUP(CONCATENATE($F4020," ",$G4020),AllocFactorMatrix,(L$4+1),FALSE)*$E4022</f>
        <v>21.123308660625476</v>
      </c>
      <c r="M4020" s="5">
        <f t="shared" ca="1" si="1943"/>
        <v>11013.015947741915</v>
      </c>
      <c r="N4020" s="5">
        <f ca="1">VLOOKUP(CONCATENATE($F4020," ",$G4020),AllocFactorMatrix,(N$4+1),FALSE)*$E4022</f>
        <v>7033.7714693989983</v>
      </c>
      <c r="O4020" s="5">
        <f ca="1">VLOOKUP(CONCATENATE($F4020," ",$G4020),AllocFactorMatrix,(O$4+1),FALSE)*$E4022</f>
        <v>1254.3955261510844</v>
      </c>
      <c r="P4020" s="5">
        <f ca="1">VLOOKUP(CONCATENATE($F4020," ",$G4020),AllocFactorMatrix,(P$4+1),FALSE)*$E4022</f>
        <v>255.44086702148991</v>
      </c>
      <c r="Q4020" s="5">
        <f ca="1">VLOOKUP(CONCATENATE($F4020," ",$G4020),AllocFactorMatrix,(Q$4+1),FALSE)*$E4022</f>
        <v>9.6480879962834845</v>
      </c>
      <c r="R4020" s="5">
        <f t="shared" ca="1" si="1948"/>
        <v>8553.2559505678564</v>
      </c>
      <c r="S4020" s="5">
        <f ca="1">VLOOKUP(CONCATENATE($F4020," ",$G4020),AllocFactorMatrix,(S$4+1),FALSE)*$E4022</f>
        <v>368.35873971462212</v>
      </c>
      <c r="T4020" s="5">
        <f ca="1">VLOOKUP(CONCATENATE($F4020," ",$G4020),AllocFactorMatrix,(T$4+1),FALSE)*$E4022</f>
        <v>5823.8217126804793</v>
      </c>
      <c r="U4020" s="5">
        <f ca="1">VLOOKUP(CONCATENATE($F4020," ",$G4020),AllocFactorMatrix,(U$4+1),FALSE)*$E4022</f>
        <v>25047.309328176249</v>
      </c>
      <c r="V4020" s="5">
        <f ca="1">VLOOKUP(CONCATENATE($F4020," ",$G4020),AllocFactorMatrix,(V$4+1),FALSE)*$E4022</f>
        <v>4711.6604972894538</v>
      </c>
      <c r="W4020" s="5">
        <f t="shared" ca="1" si="1949"/>
        <v>35951.150277860805</v>
      </c>
      <c r="X4020" s="5">
        <f ca="1">VLOOKUP(CONCATENATE($F4020," ",$G4020),AllocFactorMatrix,(X$4+1),FALSE)*$E4022</f>
        <v>1932.107296541297</v>
      </c>
      <c r="Y4020" s="5">
        <f ca="1">VLOOKUP(CONCATENATE($F4020," ",$G4020),AllocFactorMatrix,(Y$4+1),FALSE)*$E4022</f>
        <v>38.767347494470592</v>
      </c>
      <c r="Z4020" s="5">
        <f t="shared" ca="1" si="1944"/>
        <v>1970.8746440357677</v>
      </c>
      <c r="AA4020" s="5">
        <f ca="1">VLOOKUP(CONCATENATE($F4020," ",$G4020),AllocFactorMatrix,(AA$4+1),FALSE)*$E4022</f>
        <v>34.580640205748502</v>
      </c>
      <c r="AB4020" s="5">
        <f ca="1">VLOOKUP(CONCATENATE($F4020," ",$G4020),AllocFactorMatrix,(AB$4+1),FALSE)*$E4022</f>
        <v>774.59449740227501</v>
      </c>
      <c r="AC4020" s="5">
        <f ca="1">VLOOKUP(CONCATENATE($F4020," ",$G4020),AllocFactorMatrix,(AC$4+1),FALSE)*$E4022</f>
        <v>159.76517627129746</v>
      </c>
    </row>
    <row r="4021" spans="4:29" hidden="1" outlineLevel="1">
      <c r="E4021" s="48"/>
      <c r="F4021" s="175" t="str">
        <f>F4022</f>
        <v>LABOR_M</v>
      </c>
      <c r="G4021" s="52" t="str">
        <f>$G$14</f>
        <v>CUSTOMER</v>
      </c>
      <c r="H4021" s="4">
        <f t="shared" ca="1" si="1947"/>
        <v>63555.231897949554</v>
      </c>
      <c r="I4021" s="5">
        <f ca="1">VLOOKUP(CONCATENATE($F4021," ",$G4021),AllocFactorMatrix,(I$4+1),FALSE)*$E4022</f>
        <v>49072.920791498407</v>
      </c>
      <c r="J4021" s="5">
        <f ca="1">VLOOKUP(CONCATENATE($F4021," ",$G4021),AllocFactorMatrix,(J$4+1),FALSE)*$E4022</f>
        <v>9936.8296180396646</v>
      </c>
      <c r="K4021" s="5">
        <f ca="1">VLOOKUP(CONCATENATE($F4021," ",$G4021),AllocFactorMatrix,(K$4+1),FALSE)*$E4022</f>
        <v>253.98716847785482</v>
      </c>
      <c r="L4021" s="5">
        <f ca="1">VLOOKUP(CONCATENATE($F4021," ",$G4021),AllocFactorMatrix,(L$4+1),FALSE)*$E4022</f>
        <v>40.950642454344532</v>
      </c>
      <c r="M4021" s="5">
        <f t="shared" ca="1" si="1943"/>
        <v>10231.767428971865</v>
      </c>
      <c r="N4021" s="5">
        <f ca="1">VLOOKUP(CONCATENATE($F4021," ",$G4021),AllocFactorMatrix,(N$4+1),FALSE)*$E4022</f>
        <v>407.50552105339489</v>
      </c>
      <c r="O4021" s="5">
        <f ca="1">VLOOKUP(CONCATENATE($F4021," ",$G4021),AllocFactorMatrix,(O$4+1),FALSE)*$E4022</f>
        <v>98.42070989274599</v>
      </c>
      <c r="P4021" s="5">
        <f ca="1">VLOOKUP(CONCATENATE($F4021," ",$G4021),AllocFactorMatrix,(P$4+1),FALSE)*$E4022</f>
        <v>100.18854183791946</v>
      </c>
      <c r="Q4021" s="5">
        <f ca="1">VLOOKUP(CONCATENATE($F4021," ",$G4021),AllocFactorMatrix,(Q$4+1),FALSE)*$E4022</f>
        <v>12.375627965932503</v>
      </c>
      <c r="R4021" s="5">
        <f t="shared" ca="1" si="1948"/>
        <v>618.49040074999289</v>
      </c>
      <c r="S4021" s="5">
        <f ca="1">VLOOKUP(CONCATENATE($F4021," ",$G4021),AllocFactorMatrix,(S$4+1),FALSE)*$E4022</f>
        <v>3.0970710927305962</v>
      </c>
      <c r="T4021" s="5">
        <f ca="1">VLOOKUP(CONCATENATE($F4021," ",$G4021),AllocFactorMatrix,(T$4+1),FALSE)*$E4022</f>
        <v>71.552355823717264</v>
      </c>
      <c r="U4021" s="5">
        <f ca="1">VLOOKUP(CONCATENATE($F4021," ",$G4021),AllocFactorMatrix,(U$4+1),FALSE)*$E4022</f>
        <v>168.29796672818199</v>
      </c>
      <c r="V4021" s="5">
        <f ca="1">VLOOKUP(CONCATENATE($F4021," ",$G4021),AllocFactorMatrix,(V$4+1),FALSE)*$E4022</f>
        <v>49.557610106106047</v>
      </c>
      <c r="W4021" s="5">
        <f t="shared" ca="1" si="1949"/>
        <v>292.50500375073591</v>
      </c>
      <c r="X4021" s="5">
        <f ca="1">VLOOKUP(CONCATENATE($F4021," ",$G4021),AllocFactorMatrix,(X$4+1),FALSE)*$E4022</f>
        <v>90.295891105799811</v>
      </c>
      <c r="Y4021" s="5">
        <f ca="1">VLOOKUP(CONCATENATE($F4021," ",$G4021),AllocFactorMatrix,(Y$4+1),FALSE)*$E4022</f>
        <v>1.3488609944924239</v>
      </c>
      <c r="Z4021" s="5">
        <f t="shared" ca="1" si="1944"/>
        <v>91.644752100292237</v>
      </c>
      <c r="AA4021" s="5">
        <f ca="1">VLOOKUP(CONCATENATE($F4021," ",$G4021),AllocFactorMatrix,(AA$4+1),FALSE)*$E4022</f>
        <v>7.3508073167061001</v>
      </c>
      <c r="AB4021" s="5">
        <f ca="1">VLOOKUP(CONCATENATE($F4021," ",$G4021),AllocFactorMatrix,(AB$4+1),FALSE)*$E4022</f>
        <v>2670.8823809312785</v>
      </c>
      <c r="AC4021" s="5">
        <f ca="1">VLOOKUP(CONCATENATE($F4021," ",$G4021),AllocFactorMatrix,(AC$4+1),FALSE)*$E4022</f>
        <v>569.67033263026792</v>
      </c>
    </row>
    <row r="4022" spans="4:29" collapsed="1">
      <c r="D4022" s="52" t="s">
        <v>300</v>
      </c>
      <c r="E4022" s="58">
        <v>564856</v>
      </c>
      <c r="F4022" s="93" t="s">
        <v>69</v>
      </c>
      <c r="G4022" s="52" t="str">
        <f>$G$15</f>
        <v>TOTAL</v>
      </c>
      <c r="H4022" s="4">
        <f t="shared" ca="1" si="1947"/>
        <v>564856.00000000023</v>
      </c>
      <c r="I4022" s="5">
        <f ca="1">VLOOKUP(CONCATENATE($F4022," ",$G4022),AllocFactorMatrix,(I$4+1),FALSE)*$E4022</f>
        <v>314510.03179311089</v>
      </c>
      <c r="J4022" s="5">
        <f ca="1">VLOOKUP(CONCATENATE($F4022," ",$G4022),AllocFactorMatrix,(J$4+1),FALSE)*$E4022</f>
        <v>73185.696777917416</v>
      </c>
      <c r="K4022" s="5">
        <f ca="1">VLOOKUP(CONCATENATE($F4022," ",$G4022),AllocFactorMatrix,(K$4+1),FALSE)*$E4022</f>
        <v>1065.2198919379255</v>
      </c>
      <c r="L4022" s="5">
        <f ca="1">VLOOKUP(CONCATENATE($F4022," ",$G4022),AllocFactorMatrix,(L$4+1),FALSE)*$E4022</f>
        <v>129.6152520721044</v>
      </c>
      <c r="M4022" s="5">
        <f t="shared" ca="1" si="1943"/>
        <v>74380.531921927453</v>
      </c>
      <c r="N4022" s="5">
        <f ca="1">VLOOKUP(CONCATENATE($F4022," ",$G4022),AllocFactorMatrix,(N$4+1),FALSE)*$E4022</f>
        <v>37947.604256086095</v>
      </c>
      <c r="O4022" s="5">
        <f ca="1">VLOOKUP(CONCATENATE($F4022," ",$G4022),AllocFactorMatrix,(O$4+1),FALSE)*$E4022</f>
        <v>6375.9301491304623</v>
      </c>
      <c r="P4022" s="5">
        <f ca="1">VLOOKUP(CONCATENATE($F4022," ",$G4022),AllocFactorMatrix,(P$4+1),FALSE)*$E4022</f>
        <v>1108.8051279376539</v>
      </c>
      <c r="Q4022" s="5">
        <f ca="1">VLOOKUP(CONCATENATE($F4022," ",$G4022),AllocFactorMatrix,(Q$4+1),FALSE)*$E4022</f>
        <v>49.346327263034901</v>
      </c>
      <c r="R4022" s="5">
        <f t="shared" ca="1" si="1948"/>
        <v>45481.685860417245</v>
      </c>
      <c r="S4022" s="5">
        <f ca="1">VLOOKUP(CONCATENATE($F4022," ",$G4022),AllocFactorMatrix,(S$4+1),FALSE)*$E4022</f>
        <v>1773.5601024332907</v>
      </c>
      <c r="T4022" s="5">
        <f ca="1">VLOOKUP(CONCATENATE($F4022," ",$G4022),AllocFactorMatrix,(T$4+1),FALSE)*$E4022</f>
        <v>23692.73128535962</v>
      </c>
      <c r="U4022" s="5">
        <f ca="1">VLOOKUP(CONCATENATE($F4022," ",$G4022),AllocFactorMatrix,(U$4+1),FALSE)*$E4022</f>
        <v>75858.204572888149</v>
      </c>
      <c r="V4022" s="5">
        <f ca="1">VLOOKUP(CONCATENATE($F4022," ",$G4022),AllocFactorMatrix,(V$4+1),FALSE)*$E4022</f>
        <v>13532.244705530933</v>
      </c>
      <c r="W4022" s="5">
        <f t="shared" ca="1" si="1949"/>
        <v>114856.74066621199</v>
      </c>
      <c r="X4022" s="5">
        <f ca="1">VLOOKUP(CONCATENATE($F4022," ",$G4022),AllocFactorMatrix,(X$4+1),FALSE)*$E4022</f>
        <v>10412.923639439343</v>
      </c>
      <c r="Y4022" s="5">
        <f ca="1">VLOOKUP(CONCATENATE($F4022," ",$G4022),AllocFactorMatrix,(Y$4+1),FALSE)*$E4022</f>
        <v>193.83512582532489</v>
      </c>
      <c r="Z4022" s="5">
        <f t="shared" ca="1" si="1944"/>
        <v>10606.758765264667</v>
      </c>
      <c r="AA4022" s="5">
        <f ca="1">VLOOKUP(CONCATENATE($F4022," ",$G4022),AllocFactorMatrix,(AA$4+1),FALSE)*$E4022</f>
        <v>151.6438108584446</v>
      </c>
      <c r="AB4022" s="5">
        <f ca="1">VLOOKUP(CONCATENATE($F4022," ",$G4022),AllocFactorMatrix,(AB$4+1),FALSE)*$E4022</f>
        <v>4020.6094512187924</v>
      </c>
      <c r="AC4022" s="5">
        <f ca="1">VLOOKUP(CONCATENATE($F4022," ",$G4022),AllocFactorMatrix,(AC$4+1),FALSE)*$E4022</f>
        <v>847.99773099057882</v>
      </c>
    </row>
    <row r="4023" spans="4:29" hidden="1" outlineLevel="1">
      <c r="E4023" s="48"/>
      <c r="F4023" s="175" t="str">
        <f>F4030</f>
        <v>LABOR_M</v>
      </c>
      <c r="G4023" s="52" t="str">
        <f>$G$8</f>
        <v>PRODUCTION</v>
      </c>
      <c r="H4023" s="4">
        <f t="shared" ca="1" si="1947"/>
        <v>317826.06413314631</v>
      </c>
      <c r="I4023" s="5">
        <f ca="1">VLOOKUP(CONCATENATE($F4023," ",$G4023),AllocFactorMatrix,(I$4+1),FALSE)*$E4030</f>
        <v>163485.27145670887</v>
      </c>
      <c r="J4023" s="5">
        <f ca="1">VLOOKUP(CONCATENATE($F4023," ",$G4023),AllocFactorMatrix,(J$4+1),FALSE)*$E4030</f>
        <v>38124.790438520911</v>
      </c>
      <c r="K4023" s="5">
        <f ca="1">VLOOKUP(CONCATENATE($F4023," ",$G4023),AllocFactorMatrix,(K$4+1),FALSE)*$E4030</f>
        <v>530.08555099211242</v>
      </c>
      <c r="L4023" s="5">
        <f ca="1">VLOOKUP(CONCATENATE($F4023," ",$G4023),AllocFactorMatrix,(L$4+1),FALSE)*$E4030</f>
        <v>73.826979867474478</v>
      </c>
      <c r="M4023" s="5">
        <f t="shared" ref="M4023:M4030" ca="1" si="1950">SUBTOTAL(9,J4023:L4023)</f>
        <v>38728.702969380494</v>
      </c>
      <c r="N4023" s="5">
        <f ca="1">VLOOKUP(CONCATENATE($F4023," ",$G4023),AllocFactorMatrix,(N$4+1),FALSE)*$E4030</f>
        <v>22692.187783724039</v>
      </c>
      <c r="O4023" s="5">
        <f ca="1">VLOOKUP(CONCATENATE($F4023," ",$G4023),AllocFactorMatrix,(O$4+1),FALSE)*$E4030</f>
        <v>4066.2491052229593</v>
      </c>
      <c r="P4023" s="5">
        <f ca="1">VLOOKUP(CONCATENATE($F4023," ",$G4023),AllocFactorMatrix,(P$4+1),FALSE)*$E4030</f>
        <v>824.59382321913938</v>
      </c>
      <c r="Q4023" s="5">
        <f ca="1">VLOOKUP(CONCATENATE($F4023," ",$G4023),AllocFactorMatrix,(Q$4+1),FALSE)*$E4030</f>
        <v>31.313577537303694</v>
      </c>
      <c r="R4023" s="5">
        <f ca="1">SUBTOTAL(9,N4023:Q4023)</f>
        <v>27614.344289703444</v>
      </c>
      <c r="S4023" s="5">
        <f ca="1">VLOOKUP(CONCATENATE($F4023," ",$G4023),AllocFactorMatrix,(S$4+1),FALSE)*$E4030</f>
        <v>1074.6378580266914</v>
      </c>
      <c r="T4023" s="5">
        <f ca="1">VLOOKUP(CONCATENATE($F4023," ",$G4023),AllocFactorMatrix,(T$4+1),FALSE)*$E4030</f>
        <v>14508.231632571946</v>
      </c>
      <c r="U4023" s="5">
        <f ca="1">VLOOKUP(CONCATENATE($F4023," ",$G4023),AllocFactorMatrix,(U$4+1),FALSE)*$E4030</f>
        <v>55488.161957547112</v>
      </c>
      <c r="V4023" s="5">
        <f ca="1">VLOOKUP(CONCATENATE($F4023," ",$G4023),AllocFactorMatrix,(V$4+1),FALSE)*$E4030</f>
        <v>10052.195174120608</v>
      </c>
      <c r="W4023" s="5">
        <f ca="1">SUBTOTAL(9,S4023:V4023)</f>
        <v>81123.22662226636</v>
      </c>
      <c r="X4023" s="5">
        <f ca="1">VLOOKUP(CONCATENATE($F4023," ",$G4023),AllocFactorMatrix,(X$4+1),FALSE)*$E4030</f>
        <v>6228.0891049365191</v>
      </c>
      <c r="Y4023" s="5">
        <f ca="1">VLOOKUP(CONCATENATE($F4023," ",$G4023),AllocFactorMatrix,(Y$4+1),FALSE)*$E4030</f>
        <v>124.39091380930238</v>
      </c>
      <c r="Z4023" s="5">
        <f t="shared" ref="Z4023:Z4030" ca="1" si="1951">SUBTOTAL(9,X4023:Y4023)</f>
        <v>6352.4800187458213</v>
      </c>
      <c r="AA4023" s="5">
        <f ca="1">VLOOKUP(CONCATENATE($F4023," ",$G4023),AllocFactorMatrix,(AA$4+1),FALSE)*$E4030</f>
        <v>82.158571118726599</v>
      </c>
      <c r="AB4023" s="5">
        <f ca="1">VLOOKUP(CONCATENATE($F4023," ",$G4023),AllocFactorMatrix,(AB$4+1),FALSE)*$E4030</f>
        <v>364.99515093488202</v>
      </c>
      <c r="AC4023" s="5">
        <f ca="1">VLOOKUP(CONCATENATE($F4023," ",$G4023),AllocFactorMatrix,(AC$4+1),FALSE)*$E4030</f>
        <v>74.885054287588446</v>
      </c>
    </row>
    <row r="4024" spans="4:29" hidden="1" outlineLevel="1">
      <c r="E4024" s="48"/>
      <c r="F4024" s="175" t="str">
        <f>F4030</f>
        <v>LABOR_M</v>
      </c>
      <c r="G4024" s="52" t="str">
        <f>$G$9</f>
        <v>BULKTRAN</v>
      </c>
      <c r="H4024" s="4">
        <f t="shared" ca="1" si="1947"/>
        <v>49265.553929310874</v>
      </c>
      <c r="I4024" s="5">
        <f ca="1">VLOOKUP(CONCATENATE($F4024," ",$G4024),AllocFactorMatrix,(I$4+1),FALSE)*$E4030</f>
        <v>25341.51023631711</v>
      </c>
      <c r="J4024" s="5">
        <f ca="1">VLOOKUP(CONCATENATE($F4024," ",$G4024),AllocFactorMatrix,(J$4+1),FALSE)*$E4030</f>
        <v>5909.6440832045237</v>
      </c>
      <c r="K4024" s="5">
        <f ca="1">VLOOKUP(CONCATENATE($F4024," ",$G4024),AllocFactorMatrix,(K$4+1),FALSE)*$E4030</f>
        <v>82.167453354643897</v>
      </c>
      <c r="L4024" s="5">
        <f ca="1">VLOOKUP(CONCATENATE($F4024," ",$G4024),AllocFactorMatrix,(L$4+1),FALSE)*$E4030</f>
        <v>11.443765847270212</v>
      </c>
      <c r="M4024" s="5">
        <f t="shared" ca="1" si="1950"/>
        <v>6003.2553024064373</v>
      </c>
      <c r="N4024" s="5">
        <f ca="1">VLOOKUP(CONCATENATE($F4024," ",$G4024),AllocFactorMatrix,(N$4+1),FALSE)*$E4030</f>
        <v>3517.4686005763297</v>
      </c>
      <c r="O4024" s="5">
        <f ca="1">VLOOKUP(CONCATENATE($F4024," ",$G4024),AllocFactorMatrix,(O$4+1),FALSE)*$E4030</f>
        <v>630.30077514175105</v>
      </c>
      <c r="P4024" s="5">
        <f ca="1">VLOOKUP(CONCATENATE($F4024," ",$G4024),AllocFactorMatrix,(P$4+1),FALSE)*$E4030</f>
        <v>127.81856509590938</v>
      </c>
      <c r="Q4024" s="5">
        <f ca="1">VLOOKUP(CONCATENATE($F4024," ",$G4024),AllocFactorMatrix,(Q$4+1),FALSE)*$E4030</f>
        <v>4.8538522071538415</v>
      </c>
      <c r="R4024" s="5">
        <f t="shared" ref="R4024:R4030" ca="1" si="1952">SUBTOTAL(9,N4024:Q4024)</f>
        <v>4280.4417930211439</v>
      </c>
      <c r="S4024" s="5">
        <f ca="1">VLOOKUP(CONCATENATE($F4024," ",$G4024),AllocFactorMatrix,(S$4+1),FALSE)*$E4030</f>
        <v>166.57736832720482</v>
      </c>
      <c r="T4024" s="5">
        <f ca="1">VLOOKUP(CONCATENATE($F4024," ",$G4024),AllocFactorMatrix,(T$4+1),FALSE)*$E4030</f>
        <v>2248.8906624535816</v>
      </c>
      <c r="U4024" s="5">
        <f ca="1">VLOOKUP(CONCATENATE($F4024," ",$G4024),AllocFactorMatrix,(U$4+1),FALSE)*$E4030</f>
        <v>8601.1040120758371</v>
      </c>
      <c r="V4024" s="5">
        <f ca="1">VLOOKUP(CONCATENATE($F4024," ",$G4024),AllocFactorMatrix,(V$4+1),FALSE)*$E4030</f>
        <v>1558.1697643624743</v>
      </c>
      <c r="W4024" s="5">
        <f t="shared" ref="W4024:W4030" ca="1" si="1953">SUBTOTAL(9,S4024:V4024)</f>
        <v>12574.741807219098</v>
      </c>
      <c r="X4024" s="5">
        <f ca="1">VLOOKUP(CONCATENATE($F4024," ",$G4024),AllocFactorMatrix,(X$4+1),FALSE)*$E4030</f>
        <v>965.40307514635867</v>
      </c>
      <c r="Y4024" s="5">
        <f ca="1">VLOOKUP(CONCATENATE($F4024," ",$G4024),AllocFactorMatrix,(Y$4+1),FALSE)*$E4030</f>
        <v>19.281575566505996</v>
      </c>
      <c r="Z4024" s="5">
        <f t="shared" ca="1" si="1951"/>
        <v>984.68465071286471</v>
      </c>
      <c r="AA4024" s="5">
        <f ca="1">VLOOKUP(CONCATENATE($F4024," ",$G4024),AllocFactorMatrix,(AA$4+1),FALSE)*$E4030</f>
        <v>12.735228393694909</v>
      </c>
      <c r="AB4024" s="5">
        <f ca="1">VLOOKUP(CONCATENATE($F4024," ",$G4024),AllocFactorMatrix,(AB$4+1),FALSE)*$E4030</f>
        <v>56.57713548875693</v>
      </c>
      <c r="AC4024" s="5">
        <f ca="1">VLOOKUP(CONCATENATE($F4024," ",$G4024),AllocFactorMatrix,(AC$4+1),FALSE)*$E4030</f>
        <v>11.607775751704947</v>
      </c>
    </row>
    <row r="4025" spans="4:29" hidden="1" outlineLevel="1">
      <c r="E4025" s="48"/>
      <c r="F4025" s="175" t="str">
        <f>F4030</f>
        <v>LABOR_M</v>
      </c>
      <c r="G4025" s="52" t="str">
        <f>$G$10</f>
        <v>SUBTRAN</v>
      </c>
      <c r="H4025" s="4">
        <f t="shared" ca="1" si="1947"/>
        <v>13653.416606207475</v>
      </c>
      <c r="I4025" s="5">
        <f ca="1">VLOOKUP(CONCATENATE($F4025," ",$G4025),AllocFactorMatrix,(I$4+1),FALSE)*$E4030</f>
        <v>6976.2591078471551</v>
      </c>
      <c r="J4025" s="5">
        <f ca="1">VLOOKUP(CONCATENATE($F4025," ",$G4025),AllocFactorMatrix,(J$4+1),FALSE)*$E4030</f>
        <v>1635.3529858225374</v>
      </c>
      <c r="K4025" s="5">
        <f ca="1">VLOOKUP(CONCATENATE($F4025," ",$G4025),AllocFactorMatrix,(K$4+1),FALSE)*$E4030</f>
        <v>22.845247076115538</v>
      </c>
      <c r="L4025" s="5">
        <f ca="1">VLOOKUP(CONCATENATE($F4025," ",$G4025),AllocFactorMatrix,(L$4+1),FALSE)*$E4030</f>
        <v>4.134883576010731</v>
      </c>
      <c r="M4025" s="5">
        <f t="shared" ca="1" si="1950"/>
        <v>1662.3331164746637</v>
      </c>
      <c r="N4025" s="5">
        <f ca="1">VLOOKUP(CONCATENATE($F4025," ",$G4025),AllocFactorMatrix,(N$4+1),FALSE)*$E4030</f>
        <v>945.1170196827527</v>
      </c>
      <c r="O4025" s="5">
        <f ca="1">VLOOKUP(CONCATENATE($F4025," ",$G4025),AllocFactorMatrix,(O$4+1),FALSE)*$E4030</f>
        <v>169.83278014734304</v>
      </c>
      <c r="P4025" s="5">
        <f ca="1">VLOOKUP(CONCATENATE($F4025," ",$G4025),AllocFactorMatrix,(P$4+1),FALSE)*$E4030</f>
        <v>44.579795377776037</v>
      </c>
      <c r="Q4025" s="5">
        <f ca="1">VLOOKUP(CONCATENATE($F4025," ",$G4025),AllocFactorMatrix,(Q$4+1),FALSE)*$E4030</f>
        <v>0</v>
      </c>
      <c r="R4025" s="5">
        <f t="shared" ca="1" si="1952"/>
        <v>1159.5295952078718</v>
      </c>
      <c r="S4025" s="5">
        <f ca="1">VLOOKUP(CONCATENATE($F4025," ",$G4025),AllocFactorMatrix,(S$4+1),FALSE)*$E4030</f>
        <v>42.600425750994191</v>
      </c>
      <c r="T4025" s="5">
        <f ca="1">VLOOKUP(CONCATENATE($F4025," ",$G4025),AllocFactorMatrix,(T$4+1),FALSE)*$E4030</f>
        <v>597.72528204944672</v>
      </c>
      <c r="U4025" s="5">
        <f ca="1">VLOOKUP(CONCATENATE($F4025," ",$G4025),AllocFactorMatrix,(U$4+1),FALSE)*$E4030</f>
        <v>2947.2467180730541</v>
      </c>
      <c r="V4025" s="5">
        <f ca="1">VLOOKUP(CONCATENATE($F4025," ",$G4025),AllocFactorMatrix,(V$4+1),FALSE)*$E4030</f>
        <v>0</v>
      </c>
      <c r="W4025" s="5">
        <f t="shared" ca="1" si="1953"/>
        <v>3587.5724258734949</v>
      </c>
      <c r="X4025" s="5">
        <f ca="1">VLOOKUP(CONCATENATE($F4025," ",$G4025),AllocFactorMatrix,(X$4+1),FALSE)*$E4030</f>
        <v>259.07564223170311</v>
      </c>
      <c r="Y4025" s="5">
        <f ca="1">VLOOKUP(CONCATENATE($F4025," ",$G4025),AllocFactorMatrix,(Y$4+1),FALSE)*$E4030</f>
        <v>5.2018547014048986</v>
      </c>
      <c r="Z4025" s="5">
        <f t="shared" ca="1" si="1951"/>
        <v>264.27749693310801</v>
      </c>
      <c r="AA4025" s="5">
        <f ca="1">VLOOKUP(CONCATENATE($F4025," ",$G4025),AllocFactorMatrix,(AA$4+1),FALSE)*$E4030</f>
        <v>3.4448638711753561</v>
      </c>
      <c r="AB4025" s="5">
        <f ca="1">VLOOKUP(CONCATENATE($F4025," ",$G4025),AllocFactorMatrix,(AB$4+1),FALSE)*$E4030</f>
        <v>0</v>
      </c>
      <c r="AC4025" s="5">
        <f ca="1">VLOOKUP(CONCATENATE($F4025," ",$G4025),AllocFactorMatrix,(AC$4+1),FALSE)*$E4030</f>
        <v>0</v>
      </c>
    </row>
    <row r="4026" spans="4:29" hidden="1" outlineLevel="1">
      <c r="E4026" s="48"/>
      <c r="F4026" s="175" t="str">
        <f>F4030</f>
        <v>LABOR_M</v>
      </c>
      <c r="G4026" s="52" t="str">
        <f>$G$11</f>
        <v>DISTPRI</v>
      </c>
      <c r="H4026" s="4">
        <f t="shared" ca="1" si="1947"/>
        <v>111529.01505055034</v>
      </c>
      <c r="I4026" s="5">
        <f ca="1">VLOOKUP(CONCATENATE($F4026," ",$G4026),AllocFactorMatrix,(I$4+1),FALSE)*$E4030</f>
        <v>73029.987343037836</v>
      </c>
      <c r="J4026" s="5">
        <f ca="1">VLOOKUP(CONCATENATE($F4026," ",$G4026),AllocFactorMatrix,(J$4+1),FALSE)*$E4030</f>
        <v>17091.835743184045</v>
      </c>
      <c r="K4026" s="5">
        <f ca="1">VLOOKUP(CONCATENATE($F4026," ",$G4026),AllocFactorMatrix,(K$4+1),FALSE)*$E4030</f>
        <v>238.73450361459106</v>
      </c>
      <c r="L4026" s="5">
        <f ca="1">VLOOKUP(CONCATENATE($F4026," ",$G4026),AllocFactorMatrix,(L$4+1),FALSE)*$E4030</f>
        <v>0</v>
      </c>
      <c r="M4026" s="5">
        <f t="shared" ca="1" si="1950"/>
        <v>17330.570246798638</v>
      </c>
      <c r="N4026" s="5">
        <f ca="1">VLOOKUP(CONCATENATE($F4026," ",$G4026),AllocFactorMatrix,(N$4+1),FALSE)*$E4030</f>
        <v>9922.1459372863246</v>
      </c>
      <c r="O4026" s="5">
        <f ca="1">VLOOKUP(CONCATENATE($F4026," ",$G4026),AllocFactorMatrix,(O$4+1),FALSE)*$E4030</f>
        <v>1782.8031566767629</v>
      </c>
      <c r="P4026" s="5">
        <f ca="1">VLOOKUP(CONCATENATE($F4026," ",$G4026),AllocFactorMatrix,(P$4+1),FALSE)*$E4030</f>
        <v>0</v>
      </c>
      <c r="Q4026" s="5">
        <f ca="1">VLOOKUP(CONCATENATE($F4026," ",$G4026),AllocFactorMatrix,(Q$4+1),FALSE)*$E4030</f>
        <v>0</v>
      </c>
      <c r="R4026" s="5">
        <f t="shared" ca="1" si="1952"/>
        <v>11704.949093963087</v>
      </c>
      <c r="S4026" s="5">
        <f ca="1">VLOOKUP(CONCATENATE($F4026," ",$G4026),AllocFactorMatrix,(S$4+1),FALSE)*$E4030</f>
        <v>448.6472628745463</v>
      </c>
      <c r="T4026" s="5">
        <f ca="1">VLOOKUP(CONCATENATE($F4026," ",$G4026),AllocFactorMatrix,(T$4+1),FALSE)*$E4030</f>
        <v>6203.8328027297348</v>
      </c>
      <c r="U4026" s="5">
        <f ca="1">VLOOKUP(CONCATENATE($F4026," ",$G4026),AllocFactorMatrix,(U$4+1),FALSE)*$E4030</f>
        <v>0</v>
      </c>
      <c r="V4026" s="5">
        <f ca="1">VLOOKUP(CONCATENATE($F4026," ",$G4026),AllocFactorMatrix,(V$4+1),FALSE)*$E4030</f>
        <v>0</v>
      </c>
      <c r="W4026" s="5">
        <f t="shared" ca="1" si="1953"/>
        <v>6652.4800656042808</v>
      </c>
      <c r="X4026" s="5">
        <f ca="1">VLOOKUP(CONCATENATE($F4026," ",$G4026),AllocFactorMatrix,(X$4+1),FALSE)*$E4030</f>
        <v>2720.5704292325358</v>
      </c>
      <c r="Y4026" s="5">
        <f ca="1">VLOOKUP(CONCATENATE($F4026," ",$G4026),AllocFactorMatrix,(Y$4+1),FALSE)*$E4030</f>
        <v>54.606138880516056</v>
      </c>
      <c r="Z4026" s="5">
        <f t="shared" ca="1" si="1951"/>
        <v>2775.1765681130519</v>
      </c>
      <c r="AA4026" s="5">
        <f ca="1">VLOOKUP(CONCATENATE($F4026," ",$G4026),AllocFactorMatrix,(AA$4+1),FALSE)*$E4030</f>
        <v>35.851733033447907</v>
      </c>
      <c r="AB4026" s="5">
        <f ca="1">VLOOKUP(CONCATENATE($F4026," ",$G4026),AllocFactorMatrix,(AB$4+1),FALSE)*$E4030</f>
        <v>0</v>
      </c>
      <c r="AC4026" s="5">
        <f ca="1">VLOOKUP(CONCATENATE($F4026," ",$G4026),AllocFactorMatrix,(AC$4+1),FALSE)*$E4030</f>
        <v>0</v>
      </c>
    </row>
    <row r="4027" spans="4:29" hidden="1" outlineLevel="1">
      <c r="E4027" s="48"/>
      <c r="F4027" s="175" t="str">
        <f>F4030</f>
        <v>LABOR_M</v>
      </c>
      <c r="G4027" s="52" t="str">
        <f>$G$12</f>
        <v>DISTSEC</v>
      </c>
      <c r="H4027" s="4">
        <f t="shared" ca="1" si="1947"/>
        <v>44184.789980909511</v>
      </c>
      <c r="I4027" s="5">
        <f ca="1">VLOOKUP(CONCATENATE($F4027," ",$G4027),AllocFactorMatrix,(I$4+1),FALSE)*$E4030</f>
        <v>32789.757282130508</v>
      </c>
      <c r="J4027" s="5">
        <f ca="1">VLOOKUP(CONCATENATE($F4027," ",$G4027),AllocFactorMatrix,(J$4+1),FALSE)*$E4030</f>
        <v>6611.8800207630293</v>
      </c>
      <c r="K4027" s="5">
        <f ca="1">VLOOKUP(CONCATENATE($F4027," ",$G4027),AllocFactorMatrix,(K$4+1),FALSE)*$E4030</f>
        <v>0</v>
      </c>
      <c r="L4027" s="5">
        <f ca="1">VLOOKUP(CONCATENATE($F4027," ",$G4027),AllocFactorMatrix,(L$4+1),FALSE)*$E4030</f>
        <v>0</v>
      </c>
      <c r="M4027" s="5">
        <f t="shared" ca="1" si="1950"/>
        <v>6611.8800207630293</v>
      </c>
      <c r="N4027" s="5">
        <f ca="1">VLOOKUP(CONCATENATE($F4027," ",$G4027),AllocFactorMatrix,(N$4+1),FALSE)*$E4030</f>
        <v>3304.8522249119769</v>
      </c>
      <c r="O4027" s="5">
        <f ca="1">VLOOKUP(CONCATENATE($F4027," ",$G4027),AllocFactorMatrix,(O$4+1),FALSE)*$E4030</f>
        <v>0</v>
      </c>
      <c r="P4027" s="5">
        <f ca="1">VLOOKUP(CONCATENATE($F4027," ",$G4027),AllocFactorMatrix,(P$4+1),FALSE)*$E4030</f>
        <v>0</v>
      </c>
      <c r="Q4027" s="5">
        <f ca="1">VLOOKUP(CONCATENATE($F4027," ",$G4027),AllocFactorMatrix,(Q$4+1),FALSE)*$E4030</f>
        <v>0</v>
      </c>
      <c r="R4027" s="5">
        <f t="shared" ca="1" si="1952"/>
        <v>3304.8522249119769</v>
      </c>
      <c r="S4027" s="5">
        <f ca="1">VLOOKUP(CONCATENATE($F4027," ",$G4027),AllocFactorMatrix,(S$4+1),FALSE)*$E4030</f>
        <v>123.5276381732784</v>
      </c>
      <c r="T4027" s="5">
        <f ca="1">VLOOKUP(CONCATENATE($F4027," ",$G4027),AllocFactorMatrix,(T$4+1),FALSE)*$E4030</f>
        <v>0</v>
      </c>
      <c r="U4027" s="5">
        <f ca="1">VLOOKUP(CONCATENATE($F4027," ",$G4027),AllocFactorMatrix,(U$4+1),FALSE)*$E4030</f>
        <v>0</v>
      </c>
      <c r="V4027" s="5">
        <f ca="1">VLOOKUP(CONCATENATE($F4027," ",$G4027),AllocFactorMatrix,(V$4+1),FALSE)*$E4030</f>
        <v>0</v>
      </c>
      <c r="W4027" s="5">
        <f t="shared" ca="1" si="1953"/>
        <v>123.5276381732784</v>
      </c>
      <c r="X4027" s="5">
        <f ca="1">VLOOKUP(CONCATENATE($F4027," ",$G4027),AllocFactorMatrix,(X$4+1),FALSE)*$E4030</f>
        <v>933.54388869673369</v>
      </c>
      <c r="Y4027" s="5">
        <f ca="1">VLOOKUP(CONCATENATE($F4027," ",$G4027),AllocFactorMatrix,(Y$4+1),FALSE)*$E4030</f>
        <v>0</v>
      </c>
      <c r="Z4027" s="5">
        <f t="shared" ca="1" si="1951"/>
        <v>933.54388869673369</v>
      </c>
      <c r="AA4027" s="5">
        <f ca="1">VLOOKUP(CONCATENATE($F4027," ",$G4027),AllocFactorMatrix,(AA$4+1),FALSE)*$E4030</f>
        <v>11.037823146796438</v>
      </c>
      <c r="AB4027" s="5">
        <f ca="1">VLOOKUP(CONCATENATE($F4027," ",$G4027),AllocFactorMatrix,(AB$4+1),FALSE)*$E4030</f>
        <v>339.74099708936626</v>
      </c>
      <c r="AC4027" s="5">
        <f ca="1">VLOOKUP(CONCATENATE($F4027," ",$G4027),AllocFactorMatrix,(AC$4+1),FALSE)*$E4030</f>
        <v>70.450105997813765</v>
      </c>
    </row>
    <row r="4028" spans="4:29" hidden="1" outlineLevel="1">
      <c r="E4028" s="48"/>
      <c r="F4028" s="175" t="str">
        <f>F4030</f>
        <v>LABOR_M</v>
      </c>
      <c r="G4028" s="52" t="str">
        <f>$G$13</f>
        <v>ENERGY</v>
      </c>
      <c r="H4028" s="4">
        <f t="shared" ca="1" si="1947"/>
        <v>127121.96198664926</v>
      </c>
      <c r="I4028" s="5">
        <f ca="1">VLOOKUP(CONCATENATE($F4028," ",$G4028),AllocFactorMatrix,(I$4+1),FALSE)*$E4030</f>
        <v>49741.070613401556</v>
      </c>
      <c r="J4028" s="5">
        <f ca="1">VLOOKUP(CONCATENATE($F4028," ",$G4028),AllocFactorMatrix,(J$4+1),FALSE)*$E4030</f>
        <v>14350.154552998609</v>
      </c>
      <c r="K4028" s="5">
        <f ca="1">VLOOKUP(CONCATENATE($F4028," ",$G4028),AllocFactorMatrix,(K$4+1),FALSE)*$E4030</f>
        <v>200.01052476894665</v>
      </c>
      <c r="L4028" s="5">
        <f ca="1">VLOOKUP(CONCATENATE($F4028," ",$G4028),AllocFactorMatrix,(L$4+1),FALSE)*$E4030</f>
        <v>27.961301851509543</v>
      </c>
      <c r="M4028" s="5">
        <f t="shared" ca="1" si="1950"/>
        <v>14578.126379619065</v>
      </c>
      <c r="N4028" s="5">
        <f ca="1">VLOOKUP(CONCATENATE($F4028," ",$G4028),AllocFactorMatrix,(N$4+1),FALSE)*$E4030</f>
        <v>9310.7292219332448</v>
      </c>
      <c r="O4028" s="5">
        <f ca="1">VLOOKUP(CONCATENATE($F4028," ",$G4028),AllocFactorMatrix,(O$4+1),FALSE)*$E4030</f>
        <v>1660.4658158157606</v>
      </c>
      <c r="P4028" s="5">
        <f ca="1">VLOOKUP(CONCATENATE($F4028," ",$G4028),AllocFactorMatrix,(P$4+1),FALSE)*$E4030</f>
        <v>338.13164891695976</v>
      </c>
      <c r="Q4028" s="5">
        <f ca="1">VLOOKUP(CONCATENATE($F4028," ",$G4028),AllocFactorMatrix,(Q$4+1),FALSE)*$E4030</f>
        <v>12.771346813526144</v>
      </c>
      <c r="R4028" s="5">
        <f t="shared" ca="1" si="1952"/>
        <v>11322.098033479491</v>
      </c>
      <c r="S4028" s="5">
        <f ca="1">VLOOKUP(CONCATENATE($F4028," ",$G4028),AllocFactorMatrix,(S$4+1),FALSE)*$E4030</f>
        <v>487.60305860612283</v>
      </c>
      <c r="T4028" s="5">
        <f ca="1">VLOOKUP(CONCATENATE($F4028," ",$G4028),AllocFactorMatrix,(T$4+1),FALSE)*$E4030</f>
        <v>7709.0970668423834</v>
      </c>
      <c r="U4028" s="5">
        <f ca="1">VLOOKUP(CONCATENATE($F4028," ",$G4028),AllocFactorMatrix,(U$4+1),FALSE)*$E4030</f>
        <v>33155.571787801957</v>
      </c>
      <c r="V4028" s="5">
        <f ca="1">VLOOKUP(CONCATENATE($F4028," ",$G4028),AllocFactorMatrix,(V$4+1),FALSE)*$E4030</f>
        <v>6236.9093546466675</v>
      </c>
      <c r="W4028" s="5">
        <f t="shared" ca="1" si="1953"/>
        <v>47589.181267897133</v>
      </c>
      <c r="X4028" s="5">
        <f ca="1">VLOOKUP(CONCATENATE($F4028," ",$G4028),AllocFactorMatrix,(X$4+1),FALSE)*$E4030</f>
        <v>2557.5650195747116</v>
      </c>
      <c r="Y4028" s="5">
        <f ca="1">VLOOKUP(CONCATENATE($F4028," ",$G4028),AllocFactorMatrix,(Y$4+1),FALSE)*$E4030</f>
        <v>51.317031942814822</v>
      </c>
      <c r="Z4028" s="5">
        <f t="shared" ca="1" si="1951"/>
        <v>2608.8820515175266</v>
      </c>
      <c r="AA4028" s="5">
        <f ca="1">VLOOKUP(CONCATENATE($F4028," ",$G4028),AllocFactorMatrix,(AA$4+1),FALSE)*$E4030</f>
        <v>45.775012548756166</v>
      </c>
      <c r="AB4028" s="5">
        <f ca="1">VLOOKUP(CONCATENATE($F4028," ",$G4028),AllocFactorMatrix,(AB$4+1),FALSE)*$E4030</f>
        <v>1025.3446040276726</v>
      </c>
      <c r="AC4028" s="5">
        <f ca="1">VLOOKUP(CONCATENATE($F4028," ",$G4028),AllocFactorMatrix,(AC$4+1),FALSE)*$E4030</f>
        <v>211.48402415803645</v>
      </c>
    </row>
    <row r="4029" spans="4:29" hidden="1" outlineLevel="1">
      <c r="E4029" s="48"/>
      <c r="F4029" s="175" t="str">
        <f>F4030</f>
        <v>LABOR_M</v>
      </c>
      <c r="G4029" s="52" t="str">
        <f>$G$14</f>
        <v>CUSTOMER</v>
      </c>
      <c r="H4029" s="4">
        <f t="shared" ca="1" si="1947"/>
        <v>84129.198313226458</v>
      </c>
      <c r="I4029" s="5">
        <f ca="1">VLOOKUP(CONCATENATE($F4029," ",$G4029),AllocFactorMatrix,(I$4+1),FALSE)*$E4030</f>
        <v>64958.703820108618</v>
      </c>
      <c r="J4029" s="5">
        <f ca="1">VLOOKUP(CONCATENATE($F4029," ",$G4029),AllocFactorMatrix,(J$4+1),FALSE)*$E4030</f>
        <v>13153.559267679617</v>
      </c>
      <c r="K4029" s="5">
        <f ca="1">VLOOKUP(CONCATENATE($F4029," ",$G4029),AllocFactorMatrix,(K$4+1),FALSE)*$E4030</f>
        <v>336.2073621287139</v>
      </c>
      <c r="L4029" s="5">
        <f ca="1">VLOOKUP(CONCATENATE($F4029," ",$G4029),AllocFactorMatrix,(L$4+1),FALSE)*$E4030</f>
        <v>54.207098569437079</v>
      </c>
      <c r="M4029" s="5">
        <f t="shared" ca="1" si="1950"/>
        <v>13543.973728377769</v>
      </c>
      <c r="N4029" s="5">
        <f ca="1">VLOOKUP(CONCATENATE($F4029," ",$G4029),AllocFactorMatrix,(N$4+1),FALSE)*$E4030</f>
        <v>539.42235392176747</v>
      </c>
      <c r="O4029" s="5">
        <f ca="1">VLOOKUP(CONCATENATE($F4029," ",$G4029),AllocFactorMatrix,(O$4+1),FALSE)*$E4030</f>
        <v>130.28125574288862</v>
      </c>
      <c r="P4029" s="5">
        <f ca="1">VLOOKUP(CONCATENATE($F4029," ",$G4029),AllocFactorMatrix,(P$4+1),FALSE)*$E4030</f>
        <v>132.62136653878292</v>
      </c>
      <c r="Q4029" s="5">
        <f ca="1">VLOOKUP(CONCATENATE($F4029," ",$G4029),AllocFactorMatrix,(Q$4+1),FALSE)*$E4030</f>
        <v>16.38184030338244</v>
      </c>
      <c r="R4029" s="5">
        <f t="shared" ca="1" si="1952"/>
        <v>818.7068165068215</v>
      </c>
      <c r="S4029" s="5">
        <f ca="1">VLOOKUP(CONCATENATE($F4029," ",$G4029),AllocFactorMatrix,(S$4+1),FALSE)*$E4030</f>
        <v>4.099648453314817</v>
      </c>
      <c r="T4029" s="5">
        <f ca="1">VLOOKUP(CONCATENATE($F4029," ",$G4029),AllocFactorMatrix,(T$4+1),FALSE)*$E4030</f>
        <v>94.715134428866179</v>
      </c>
      <c r="U4029" s="5">
        <f ca="1">VLOOKUP(CONCATENATE($F4029," ",$G4029),AllocFactorMatrix,(U$4+1),FALSE)*$E4030</f>
        <v>222.77903165112693</v>
      </c>
      <c r="V4029" s="5">
        <f ca="1">VLOOKUP(CONCATENATE($F4029," ",$G4029),AllocFactorMatrix,(V$4+1),FALSE)*$E4030</f>
        <v>65.600295743404601</v>
      </c>
      <c r="W4029" s="5">
        <f t="shared" ca="1" si="1953"/>
        <v>387.19411027671254</v>
      </c>
      <c r="X4029" s="5">
        <f ca="1">VLOOKUP(CONCATENATE($F4029," ",$G4029),AllocFactorMatrix,(X$4+1),FALSE)*$E4030</f>
        <v>119.52628765334453</v>
      </c>
      <c r="Y4029" s="5">
        <f ca="1">VLOOKUP(CONCATENATE($F4029," ",$G4029),AllocFactorMatrix,(Y$4+1),FALSE)*$E4030</f>
        <v>1.7855114475050813</v>
      </c>
      <c r="Z4029" s="5">
        <f t="shared" ca="1" si="1951"/>
        <v>121.31179910084961</v>
      </c>
      <c r="AA4029" s="5">
        <f ca="1">VLOOKUP(CONCATENATE($F4029," ",$G4029),AllocFactorMatrix,(AA$4+1),FALSE)*$E4030</f>
        <v>9.7303952490091596</v>
      </c>
      <c r="AB4029" s="5">
        <f ca="1">VLOOKUP(CONCATENATE($F4029," ",$G4029),AllocFactorMatrix,(AB$4+1),FALSE)*$E4030</f>
        <v>3535.494825311453</v>
      </c>
      <c r="AC4029" s="5">
        <f ca="1">VLOOKUP(CONCATENATE($F4029," ",$G4029),AllocFactorMatrix,(AC$4+1),FALSE)*$E4030</f>
        <v>754.08281829524276</v>
      </c>
    </row>
    <row r="4030" spans="4:29" collapsed="1">
      <c r="D4030" s="52" t="s">
        <v>260</v>
      </c>
      <c r="E4030" s="58">
        <v>747710</v>
      </c>
      <c r="F4030" s="93" t="s">
        <v>69</v>
      </c>
      <c r="G4030" s="52" t="str">
        <f>$G$15</f>
        <v>TOTAL</v>
      </c>
      <c r="H4030" s="4">
        <f t="shared" ca="1" si="1947"/>
        <v>747710.00000000023</v>
      </c>
      <c r="I4030" s="5">
        <f ca="1">VLOOKUP(CONCATENATE($F4030," ",$G4030),AllocFactorMatrix,(I$4+1),FALSE)*$E4030</f>
        <v>416322.55985955166</v>
      </c>
      <c r="J4030" s="5">
        <f ca="1">VLOOKUP(CONCATENATE($F4030," ",$G4030),AllocFactorMatrix,(J$4+1),FALSE)*$E4030</f>
        <v>96877.217092173276</v>
      </c>
      <c r="K4030" s="5">
        <f ca="1">VLOOKUP(CONCATENATE($F4030," ",$G4030),AllocFactorMatrix,(K$4+1),FALSE)*$E4030</f>
        <v>1410.0506419351236</v>
      </c>
      <c r="L4030" s="5">
        <f ca="1">VLOOKUP(CONCATENATE($F4030," ",$G4030),AllocFactorMatrix,(L$4+1),FALSE)*$E4030</f>
        <v>171.57402971170205</v>
      </c>
      <c r="M4030" s="5">
        <f t="shared" ca="1" si="1950"/>
        <v>98458.841763820106</v>
      </c>
      <c r="N4030" s="5">
        <f ca="1">VLOOKUP(CONCATENATE($F4030," ",$G4030),AllocFactorMatrix,(N$4+1),FALSE)*$E4030</f>
        <v>50231.923142036438</v>
      </c>
      <c r="O4030" s="5">
        <f ca="1">VLOOKUP(CONCATENATE($F4030," ",$G4030),AllocFactorMatrix,(O$4+1),FALSE)*$E4030</f>
        <v>8439.9328887474639</v>
      </c>
      <c r="P4030" s="5">
        <f ca="1">VLOOKUP(CONCATENATE($F4030," ",$G4030),AllocFactorMatrix,(P$4+1),FALSE)*$E4030</f>
        <v>1467.7451991485673</v>
      </c>
      <c r="Q4030" s="5">
        <f ca="1">VLOOKUP(CONCATENATE($F4030," ",$G4030),AllocFactorMatrix,(Q$4+1),FALSE)*$E4030</f>
        <v>65.320616861366133</v>
      </c>
      <c r="R4030" s="5">
        <f t="shared" ca="1" si="1952"/>
        <v>60204.921846793834</v>
      </c>
      <c r="S4030" s="5">
        <f ca="1">VLOOKUP(CONCATENATE($F4030," ",$G4030),AllocFactorMatrix,(S$4+1),FALSE)*$E4030</f>
        <v>2347.6932602121528</v>
      </c>
      <c r="T4030" s="5">
        <f ca="1">VLOOKUP(CONCATENATE($F4030," ",$G4030),AllocFactorMatrix,(T$4+1),FALSE)*$E4030</f>
        <v>31362.49258107596</v>
      </c>
      <c r="U4030" s="5">
        <f ca="1">VLOOKUP(CONCATENATE($F4030," ",$G4030),AllocFactorMatrix,(U$4+1),FALSE)*$E4030</f>
        <v>100414.86350714907</v>
      </c>
      <c r="V4030" s="5">
        <f ca="1">VLOOKUP(CONCATENATE($F4030," ",$G4030),AllocFactorMatrix,(V$4+1),FALSE)*$E4030</f>
        <v>17912.874588873154</v>
      </c>
      <c r="W4030" s="5">
        <f t="shared" ca="1" si="1953"/>
        <v>152037.92393731032</v>
      </c>
      <c r="X4030" s="5">
        <f ca="1">VLOOKUP(CONCATENATE($F4030," ",$G4030),AllocFactorMatrix,(X$4+1),FALSE)*$E4030</f>
        <v>13783.773447471905</v>
      </c>
      <c r="Y4030" s="5">
        <f ca="1">VLOOKUP(CONCATENATE($F4030," ",$G4030),AllocFactorMatrix,(Y$4+1),FALSE)*$E4030</f>
        <v>256.5830263480492</v>
      </c>
      <c r="Z4030" s="5">
        <f t="shared" ca="1" si="1951"/>
        <v>14040.356473819955</v>
      </c>
      <c r="AA4030" s="5">
        <f ca="1">VLOOKUP(CONCATENATE($F4030," ",$G4030),AllocFactorMatrix,(AA$4+1),FALSE)*$E4030</f>
        <v>200.73362736160652</v>
      </c>
      <c r="AB4030" s="5">
        <f ca="1">VLOOKUP(CONCATENATE($F4030," ",$G4030),AllocFactorMatrix,(AB$4+1),FALSE)*$E4030</f>
        <v>5322.1527128521311</v>
      </c>
      <c r="AC4030" s="5">
        <f ca="1">VLOOKUP(CONCATENATE($F4030," ",$G4030),AllocFactorMatrix,(AC$4+1),FALSE)*$E4030</f>
        <v>1122.5097784903862</v>
      </c>
    </row>
    <row r="4031" spans="4:29" hidden="1" outlineLevel="1">
      <c r="E4031" s="48"/>
      <c r="F4031" s="175" t="str">
        <f>F4038</f>
        <v>LABOR_M</v>
      </c>
      <c r="G4031" s="52" t="str">
        <f>$G$8</f>
        <v>PRODUCTION</v>
      </c>
      <c r="H4031" s="4">
        <f t="shared" ca="1" si="1947"/>
        <v>-13367.899173373791</v>
      </c>
      <c r="I4031" s="5">
        <f ca="1">VLOOKUP(CONCATENATE($F4031," ",$G4031),AllocFactorMatrix,(I$4+1),FALSE)*$E4038</f>
        <v>-6876.2599163339228</v>
      </c>
      <c r="J4031" s="5">
        <f ca="1">VLOOKUP(CONCATENATE($F4031," ",$G4031),AllocFactorMatrix,(J$4+1),FALSE)*$E4038</f>
        <v>-1603.5448696701183</v>
      </c>
      <c r="K4031" s="5">
        <f ca="1">VLOOKUP(CONCATENATE($F4031," ",$G4031),AllocFactorMatrix,(K$4+1),FALSE)*$E4038</f>
        <v>-22.295623293992247</v>
      </c>
      <c r="L4031" s="5">
        <f ca="1">VLOOKUP(CONCATENATE($F4031," ",$G4031),AllocFactorMatrix,(L$4+1),FALSE)*$E4038</f>
        <v>-3.1051941124930855</v>
      </c>
      <c r="M4031" s="5">
        <f t="shared" ref="M4031:M4038" ca="1" si="1954">SUBTOTAL(9,J4031:L4031)</f>
        <v>-1628.9456870766037</v>
      </c>
      <c r="N4031" s="5">
        <f ca="1">VLOOKUP(CONCATENATE($F4031," ",$G4031),AllocFactorMatrix,(N$4+1),FALSE)*$E4038</f>
        <v>-954.4430509292871</v>
      </c>
      <c r="O4031" s="5">
        <f ca="1">VLOOKUP(CONCATENATE($F4031," ",$G4031),AllocFactorMatrix,(O$4+1),FALSE)*$E4038</f>
        <v>-171.02816347267904</v>
      </c>
      <c r="P4031" s="5">
        <f ca="1">VLOOKUP(CONCATENATE($F4031," ",$G4031),AllocFactorMatrix,(P$4+1),FALSE)*$E4038</f>
        <v>-34.682766241482277</v>
      </c>
      <c r="Q4031" s="5">
        <f ca="1">VLOOKUP(CONCATENATE($F4031," ",$G4031),AllocFactorMatrix,(Q$4+1),FALSE)*$E4038</f>
        <v>-1.3170623637114174</v>
      </c>
      <c r="R4031" s="5">
        <f ca="1">SUBTOTAL(9,N4031:Q4031)</f>
        <v>-1161.4710430071598</v>
      </c>
      <c r="S4031" s="5">
        <f ca="1">VLOOKUP(CONCATENATE($F4031," ",$G4031),AllocFactorMatrix,(S$4+1),FALSE)*$E4038</f>
        <v>-45.199724488212567</v>
      </c>
      <c r="T4031" s="5">
        <f ca="1">VLOOKUP(CONCATENATE($F4031," ",$G4031),AllocFactorMatrix,(T$4+1),FALSE)*$E4038</f>
        <v>-610.22238115413074</v>
      </c>
      <c r="U4031" s="5">
        <f ca="1">VLOOKUP(CONCATENATE($F4031," ",$G4031),AllocFactorMatrix,(U$4+1),FALSE)*$E4038</f>
        <v>-2333.8556464443423</v>
      </c>
      <c r="V4031" s="5">
        <f ca="1">VLOOKUP(CONCATENATE($F4031," ",$G4031),AllocFactorMatrix,(V$4+1),FALSE)*$E4038</f>
        <v>-422.79959614144389</v>
      </c>
      <c r="W4031" s="5">
        <f ca="1">SUBTOTAL(9,S4031:V4031)</f>
        <v>-3412.0773482281297</v>
      </c>
      <c r="X4031" s="5">
        <f ca="1">VLOOKUP(CONCATENATE($F4031," ",$G4031),AllocFactorMatrix,(X$4+1),FALSE)*$E4038</f>
        <v>-261.95607155334102</v>
      </c>
      <c r="Y4031" s="5">
        <f ca="1">VLOOKUP(CONCATENATE($F4031," ",$G4031),AllocFactorMatrix,(Y$4+1),FALSE)*$E4038</f>
        <v>-5.2319346382805501</v>
      </c>
      <c r="Z4031" s="5">
        <f t="shared" ref="Z4031:Z4038" ca="1" si="1955">SUBTOTAL(9,X4031:Y4031)</f>
        <v>-267.18800619162158</v>
      </c>
      <c r="AA4031" s="5">
        <f ca="1">VLOOKUP(CONCATENATE($F4031," ",$G4031),AllocFactorMatrix,(AA$4+1),FALSE)*$E4038</f>
        <v>-3.4556243772489772</v>
      </c>
      <c r="AB4031" s="5">
        <f ca="1">VLOOKUP(CONCATENATE($F4031," ",$G4031),AllocFactorMatrix,(AB$4+1),FALSE)*$E4038</f>
        <v>-15.351850987349515</v>
      </c>
      <c r="AC4031" s="5">
        <f ca="1">VLOOKUP(CONCATENATE($F4031," ",$G4031),AllocFactorMatrix,(AC$4+1),FALSE)*$E4038</f>
        <v>-3.1496971717515736</v>
      </c>
    </row>
    <row r="4032" spans="4:29" hidden="1" outlineLevel="1">
      <c r="E4032" s="48"/>
      <c r="F4032" s="175" t="str">
        <f>F4038</f>
        <v>LABOR_M</v>
      </c>
      <c r="G4032" s="52" t="str">
        <f>$G$9</f>
        <v>BULKTRAN</v>
      </c>
      <c r="H4032" s="4">
        <f t="shared" ca="1" si="1947"/>
        <v>-2072.1301113037111</v>
      </c>
      <c r="I4032" s="5">
        <f ca="1">VLOOKUP(CONCATENATE($F4032," ",$G4032),AllocFactorMatrix,(I$4+1),FALSE)*$E4038</f>
        <v>-1065.8746779124751</v>
      </c>
      <c r="J4032" s="5">
        <f ca="1">VLOOKUP(CONCATENATE($F4032," ",$G4032),AllocFactorMatrix,(J$4+1),FALSE)*$E4038</f>
        <v>-248.56213876061449</v>
      </c>
      <c r="K4032" s="5">
        <f ca="1">VLOOKUP(CONCATENATE($F4032," ",$G4032),AllocFactorMatrix,(K$4+1),FALSE)*$E4038</f>
        <v>-3.4559979678621335</v>
      </c>
      <c r="L4032" s="5">
        <f ca="1">VLOOKUP(CONCATENATE($F4032," ",$G4032),AllocFactorMatrix,(L$4+1),FALSE)*$E4038</f>
        <v>-0.48132964937047906</v>
      </c>
      <c r="M4032" s="5">
        <f t="shared" ca="1" si="1954"/>
        <v>-252.49946637784711</v>
      </c>
      <c r="N4032" s="5">
        <f ca="1">VLOOKUP(CONCATENATE($F4032," ",$G4032),AllocFactorMatrix,(N$4+1),FALSE)*$E4038</f>
        <v>-147.94622249204235</v>
      </c>
      <c r="O4032" s="5">
        <f ca="1">VLOOKUP(CONCATENATE($F4032," ",$G4032),AllocFactorMatrix,(O$4+1),FALSE)*$E4038</f>
        <v>-26.510718162700687</v>
      </c>
      <c r="P4032" s="5">
        <f ca="1">VLOOKUP(CONCATENATE($F4032," ",$G4032),AllocFactorMatrix,(P$4+1),FALSE)*$E4038</f>
        <v>-5.3761031064199409</v>
      </c>
      <c r="Q4032" s="5">
        <f ca="1">VLOOKUP(CONCATENATE($F4032," ",$G4032),AllocFactorMatrix,(Q$4+1),FALSE)*$E4038</f>
        <v>-0.20415508427435927</v>
      </c>
      <c r="R4032" s="5">
        <f t="shared" ref="R4032:R4038" ca="1" si="1956">SUBTOTAL(9,N4032:Q4032)</f>
        <v>-180.03719884543736</v>
      </c>
      <c r="S4032" s="5">
        <f ca="1">VLOOKUP(CONCATENATE($F4032," ",$G4032),AllocFactorMatrix,(S$4+1),FALSE)*$E4038</f>
        <v>-7.0063148232901327</v>
      </c>
      <c r="T4032" s="5">
        <f ca="1">VLOOKUP(CONCATENATE($F4032," ",$G4032),AllocFactorMatrix,(T$4+1),FALSE)*$E4038</f>
        <v>-94.589295908176553</v>
      </c>
      <c r="U4032" s="5">
        <f ca="1">VLOOKUP(CONCATENATE($F4032," ",$G4032),AllocFactorMatrix,(U$4+1),FALSE)*$E4038</f>
        <v>-361.76608588326087</v>
      </c>
      <c r="V4032" s="5">
        <f ca="1">VLOOKUP(CONCATENATE($F4032," ",$G4032),AllocFactorMatrix,(V$4+1),FALSE)*$E4038</f>
        <v>-65.537281726117683</v>
      </c>
      <c r="W4032" s="5">
        <f t="shared" ref="W4032:W4038" ca="1" si="1957">SUBTOTAL(9,S4032:V4032)</f>
        <v>-528.89897834084525</v>
      </c>
      <c r="X4032" s="5">
        <f ca="1">VLOOKUP(CONCATENATE($F4032," ",$G4032),AllocFactorMatrix,(X$4+1),FALSE)*$E4038</f>
        <v>-40.605263150523378</v>
      </c>
      <c r="Y4032" s="5">
        <f ca="1">VLOOKUP(CONCATENATE($F4032," ",$G4032),AllocFactorMatrix,(Y$4+1),FALSE)*$E4038</f>
        <v>-0.8109912532814153</v>
      </c>
      <c r="Z4032" s="5">
        <f t="shared" ca="1" si="1955"/>
        <v>-41.416254403804793</v>
      </c>
      <c r="AA4032" s="5">
        <f ca="1">VLOOKUP(CONCATENATE($F4032," ",$G4032),AllocFactorMatrix,(AA$4+1),FALSE)*$E4038</f>
        <v>-0.5356491122939524</v>
      </c>
      <c r="AB4032" s="5">
        <f ca="1">VLOOKUP(CONCATENATE($F4032," ",$G4032),AllocFactorMatrix,(AB$4+1),FALSE)*$E4038</f>
        <v>-2.3796583354320746</v>
      </c>
      <c r="AC4032" s="5">
        <f ca="1">VLOOKUP(CONCATENATE($F4032," ",$G4032),AllocFactorMatrix,(AC$4+1),FALSE)*$E4038</f>
        <v>-0.48822797557257341</v>
      </c>
    </row>
    <row r="4033" spans="4:29" hidden="1" outlineLevel="1">
      <c r="E4033" s="48"/>
      <c r="F4033" s="175" t="str">
        <f>F4038</f>
        <v>LABOR_M</v>
      </c>
      <c r="G4033" s="52" t="str">
        <f>$G$10</f>
        <v>SUBTRAN</v>
      </c>
      <c r="H4033" s="4">
        <f t="shared" ca="1" si="1947"/>
        <v>-574.26849827957233</v>
      </c>
      <c r="I4033" s="5">
        <f ca="1">VLOOKUP(CONCATENATE($F4033," ",$G4033),AllocFactorMatrix,(I$4+1),FALSE)*$E4038</f>
        <v>-293.4244194710318</v>
      </c>
      <c r="J4033" s="5">
        <f ca="1">VLOOKUP(CONCATENATE($F4033," ",$G4033),AllocFactorMatrix,(J$4+1),FALSE)*$E4038</f>
        <v>-68.783640784706606</v>
      </c>
      <c r="K4033" s="5">
        <f ca="1">VLOOKUP(CONCATENATE($F4033," ",$G4033),AllocFactorMatrix,(K$4+1),FALSE)*$E4038</f>
        <v>-0.96088078974035052</v>
      </c>
      <c r="L4033" s="5">
        <f ca="1">VLOOKUP(CONCATENATE($F4033," ",$G4033),AllocFactorMatrix,(L$4+1),FALSE)*$E4038</f>
        <v>-0.17391495844907984</v>
      </c>
      <c r="M4033" s="5">
        <f t="shared" ca="1" si="1954"/>
        <v>-69.918436532896024</v>
      </c>
      <c r="N4033" s="5">
        <f ca="1">VLOOKUP(CONCATENATE($F4033," ",$G4033),AllocFactorMatrix,(N$4+1),FALSE)*$E4038</f>
        <v>-39.752023046372109</v>
      </c>
      <c r="O4033" s="5">
        <f ca="1">VLOOKUP(CONCATENATE($F4033," ",$G4033),AllocFactorMatrix,(O$4+1),FALSE)*$E4038</f>
        <v>-7.1432388263548585</v>
      </c>
      <c r="P4033" s="5">
        <f ca="1">VLOOKUP(CONCATENATE($F4033," ",$G4033),AllocFactorMatrix,(P$4+1),FALSE)*$E4038</f>
        <v>-1.8750451175397931</v>
      </c>
      <c r="Q4033" s="5">
        <f ca="1">VLOOKUP(CONCATENATE($F4033," ",$G4033),AllocFactorMatrix,(Q$4+1),FALSE)*$E4038</f>
        <v>0</v>
      </c>
      <c r="R4033" s="5">
        <f t="shared" ca="1" si="1956"/>
        <v>-48.770306990266761</v>
      </c>
      <c r="S4033" s="5">
        <f ca="1">VLOOKUP(CONCATENATE($F4033," ",$G4033),AllocFactorMatrix,(S$4+1),FALSE)*$E4038</f>
        <v>-1.7917919908026056</v>
      </c>
      <c r="T4033" s="5">
        <f ca="1">VLOOKUP(CONCATENATE($F4033," ",$G4033),AllocFactorMatrix,(T$4+1),FALSE)*$E4038</f>
        <v>-25.140579095067672</v>
      </c>
      <c r="U4033" s="5">
        <f ca="1">VLOOKUP(CONCATENATE($F4033," ",$G4033),AllocFactorMatrix,(U$4+1),FALSE)*$E4038</f>
        <v>-123.96244805697326</v>
      </c>
      <c r="V4033" s="5">
        <f ca="1">VLOOKUP(CONCATENATE($F4033," ",$G4033),AllocFactorMatrix,(V$4+1),FALSE)*$E4038</f>
        <v>0</v>
      </c>
      <c r="W4033" s="5">
        <f t="shared" ca="1" si="1957"/>
        <v>-150.89481914284355</v>
      </c>
      <c r="X4033" s="5">
        <f ca="1">VLOOKUP(CONCATENATE($F4033," ",$G4033),AllocFactorMatrix,(X$4+1),FALSE)*$E4038</f>
        <v>-10.896831488872467</v>
      </c>
      <c r="Y4033" s="5">
        <f ca="1">VLOOKUP(CONCATENATE($F4033," ",$G4033),AllocFactorMatrix,(Y$4+1),FALSE)*$E4038</f>
        <v>-0.21879221690827014</v>
      </c>
      <c r="Z4033" s="5">
        <f t="shared" ca="1" si="1955"/>
        <v>-11.115623705780736</v>
      </c>
      <c r="AA4033" s="5">
        <f ca="1">VLOOKUP(CONCATENATE($F4033," ",$G4033),AllocFactorMatrix,(AA$4+1),FALSE)*$E4038</f>
        <v>-0.14489243675301089</v>
      </c>
      <c r="AB4033" s="5">
        <f ca="1">VLOOKUP(CONCATENATE($F4033," ",$G4033),AllocFactorMatrix,(AB$4+1),FALSE)*$E4038</f>
        <v>0</v>
      </c>
      <c r="AC4033" s="5">
        <f ca="1">VLOOKUP(CONCATENATE($F4033," ",$G4033),AllocFactorMatrix,(AC$4+1),FALSE)*$E4038</f>
        <v>0</v>
      </c>
    </row>
    <row r="4034" spans="4:29" hidden="1" outlineLevel="1">
      <c r="E4034" s="48"/>
      <c r="F4034" s="175" t="str">
        <f>F4038</f>
        <v>LABOR_M</v>
      </c>
      <c r="G4034" s="52" t="str">
        <f>$G$11</f>
        <v>DISTPRI</v>
      </c>
      <c r="H4034" s="4">
        <f t="shared" ca="1" si="1947"/>
        <v>-4690.957716661218</v>
      </c>
      <c r="I4034" s="5">
        <f ca="1">VLOOKUP(CONCATENATE($F4034," ",$G4034),AllocFactorMatrix,(I$4+1),FALSE)*$E4038</f>
        <v>-3071.672268595039</v>
      </c>
      <c r="J4034" s="5">
        <f ca="1">VLOOKUP(CONCATENATE($F4034," ",$G4034),AllocFactorMatrix,(J$4+1),FALSE)*$E4038</f>
        <v>-718.88986677641731</v>
      </c>
      <c r="K4034" s="5">
        <f ca="1">VLOOKUP(CONCATENATE($F4034," ",$G4034),AllocFactorMatrix,(K$4+1),FALSE)*$E4038</f>
        <v>-10.041274563902148</v>
      </c>
      <c r="L4034" s="5">
        <f ca="1">VLOOKUP(CONCATENATE($F4034," ",$G4034),AllocFactorMatrix,(L$4+1),FALSE)*$E4038</f>
        <v>0</v>
      </c>
      <c r="M4034" s="5">
        <f t="shared" ca="1" si="1954"/>
        <v>-728.93114134031941</v>
      </c>
      <c r="N4034" s="5">
        <f ca="1">VLOOKUP(CONCATENATE($F4034," ",$G4034),AllocFactorMatrix,(N$4+1),FALSE)*$E4038</f>
        <v>-417.32967003479638</v>
      </c>
      <c r="O4034" s="5">
        <f ca="1">VLOOKUP(CONCATENATE($F4034," ",$G4034),AllocFactorMatrix,(O$4+1),FALSE)*$E4038</f>
        <v>-74.985457562861967</v>
      </c>
      <c r="P4034" s="5">
        <f ca="1">VLOOKUP(CONCATENATE($F4034," ",$G4034),AllocFactorMatrix,(P$4+1),FALSE)*$E4038</f>
        <v>0</v>
      </c>
      <c r="Q4034" s="5">
        <f ca="1">VLOOKUP(CONCATENATE($F4034," ",$G4034),AllocFactorMatrix,(Q$4+1),FALSE)*$E4038</f>
        <v>0</v>
      </c>
      <c r="R4034" s="5">
        <f t="shared" ca="1" si="1956"/>
        <v>-492.31512759765837</v>
      </c>
      <c r="S4034" s="5">
        <f ca="1">VLOOKUP(CONCATENATE($F4034," ",$G4034),AllocFactorMatrix,(S$4+1),FALSE)*$E4038</f>
        <v>-18.870294325529425</v>
      </c>
      <c r="T4034" s="5">
        <f ca="1">VLOOKUP(CONCATENATE($F4034," ",$G4034),AllocFactorMatrix,(T$4+1),FALSE)*$E4038</f>
        <v>-260.93584118581725</v>
      </c>
      <c r="U4034" s="5">
        <f ca="1">VLOOKUP(CONCATENATE($F4034," ",$G4034),AllocFactorMatrix,(U$4+1),FALSE)*$E4038</f>
        <v>0</v>
      </c>
      <c r="V4034" s="5">
        <f ca="1">VLOOKUP(CONCATENATE($F4034," ",$G4034),AllocFactorMatrix,(V$4+1),FALSE)*$E4038</f>
        <v>0</v>
      </c>
      <c r="W4034" s="5">
        <f t="shared" ca="1" si="1957"/>
        <v>-279.80613551134667</v>
      </c>
      <c r="X4034" s="5">
        <f ca="1">VLOOKUP(CONCATENATE($F4034," ",$G4034),AllocFactorMatrix,(X$4+1),FALSE)*$E4038</f>
        <v>-114.4283471251341</v>
      </c>
      <c r="Y4034" s="5">
        <f ca="1">VLOOKUP(CONCATENATE($F4034," ",$G4034),AllocFactorMatrix,(Y$4+1),FALSE)*$E4038</f>
        <v>-2.296757381409035</v>
      </c>
      <c r="Z4034" s="5">
        <f t="shared" ca="1" si="1955"/>
        <v>-116.72510450654313</v>
      </c>
      <c r="AA4034" s="5">
        <f ca="1">VLOOKUP(CONCATENATE($F4034," ",$G4034),AllocFactorMatrix,(AA$4+1),FALSE)*$E4038</f>
        <v>-1.5079391103086801</v>
      </c>
      <c r="AB4034" s="5">
        <f ca="1">VLOOKUP(CONCATENATE($F4034," ",$G4034),AllocFactorMatrix,(AB$4+1),FALSE)*$E4038</f>
        <v>0</v>
      </c>
      <c r="AC4034" s="5">
        <f ca="1">VLOOKUP(CONCATENATE($F4034," ",$G4034),AllocFactorMatrix,(AC$4+1),FALSE)*$E4038</f>
        <v>0</v>
      </c>
    </row>
    <row r="4035" spans="4:29" hidden="1" outlineLevel="1">
      <c r="E4035" s="48"/>
      <c r="F4035" s="175" t="str">
        <f>F4038</f>
        <v>LABOR_M</v>
      </c>
      <c r="G4035" s="52" t="str">
        <f>$G$12</f>
        <v>DISTSEC</v>
      </c>
      <c r="H4035" s="4">
        <f t="shared" ca="1" si="1947"/>
        <v>-1858.4310228693255</v>
      </c>
      <c r="I4035" s="5">
        <f ca="1">VLOOKUP(CONCATENATE($F4035," ",$G4035),AllocFactorMatrix,(I$4+1),FALSE)*$E4038</f>
        <v>-1379.1511104114193</v>
      </c>
      <c r="J4035" s="5">
        <f ca="1">VLOOKUP(CONCATENATE($F4035," ",$G4035),AllocFactorMatrix,(J$4+1),FALSE)*$E4038</f>
        <v>-278.09848039076178</v>
      </c>
      <c r="K4035" s="5">
        <f ca="1">VLOOKUP(CONCATENATE($F4035," ",$G4035),AllocFactorMatrix,(K$4+1),FALSE)*$E4038</f>
        <v>0</v>
      </c>
      <c r="L4035" s="5">
        <f ca="1">VLOOKUP(CONCATENATE($F4035," ",$G4035),AllocFactorMatrix,(L$4+1),FALSE)*$E4038</f>
        <v>0</v>
      </c>
      <c r="M4035" s="5">
        <f t="shared" ca="1" si="1954"/>
        <v>-278.09848039076178</v>
      </c>
      <c r="N4035" s="5">
        <f ca="1">VLOOKUP(CONCATENATE($F4035," ",$G4035),AllocFactorMatrix,(N$4+1),FALSE)*$E4038</f>
        <v>-139.00348747677143</v>
      </c>
      <c r="O4035" s="5">
        <f ca="1">VLOOKUP(CONCATENATE($F4035," ",$G4035),AllocFactorMatrix,(O$4+1),FALSE)*$E4038</f>
        <v>0</v>
      </c>
      <c r="P4035" s="5">
        <f ca="1">VLOOKUP(CONCATENATE($F4035," ",$G4035),AllocFactorMatrix,(P$4+1),FALSE)*$E4038</f>
        <v>0</v>
      </c>
      <c r="Q4035" s="5">
        <f ca="1">VLOOKUP(CONCATENATE($F4035," ",$G4035),AllocFactorMatrix,(Q$4+1),FALSE)*$E4038</f>
        <v>0</v>
      </c>
      <c r="R4035" s="5">
        <f t="shared" ca="1" si="1956"/>
        <v>-139.00348747677143</v>
      </c>
      <c r="S4035" s="5">
        <f ca="1">VLOOKUP(CONCATENATE($F4035," ",$G4035),AllocFactorMatrix,(S$4+1),FALSE)*$E4038</f>
        <v>-5.1956248985722171</v>
      </c>
      <c r="T4035" s="5">
        <f ca="1">VLOOKUP(CONCATENATE($F4035," ",$G4035),AllocFactorMatrix,(T$4+1),FALSE)*$E4038</f>
        <v>0</v>
      </c>
      <c r="U4035" s="5">
        <f ca="1">VLOOKUP(CONCATENATE($F4035," ",$G4035),AllocFactorMatrix,(U$4+1),FALSE)*$E4038</f>
        <v>0</v>
      </c>
      <c r="V4035" s="5">
        <f ca="1">VLOOKUP(CONCATENATE($F4035," ",$G4035),AllocFactorMatrix,(V$4+1),FALSE)*$E4038</f>
        <v>0</v>
      </c>
      <c r="W4035" s="5">
        <f t="shared" ca="1" si="1957"/>
        <v>-5.1956248985722171</v>
      </c>
      <c r="X4035" s="5">
        <f ca="1">VLOOKUP(CONCATENATE($F4035," ",$G4035),AllocFactorMatrix,(X$4+1),FALSE)*$E4038</f>
        <v>-39.265252244350854</v>
      </c>
      <c r="Y4035" s="5">
        <f ca="1">VLOOKUP(CONCATENATE($F4035," ",$G4035),AllocFactorMatrix,(Y$4+1),FALSE)*$E4038</f>
        <v>0</v>
      </c>
      <c r="Z4035" s="5">
        <f t="shared" ca="1" si="1955"/>
        <v>-39.265252244350854</v>
      </c>
      <c r="AA4035" s="5">
        <f ca="1">VLOOKUP(CONCATENATE($F4035," ",$G4035),AllocFactorMatrix,(AA$4+1),FALSE)*$E4038</f>
        <v>-0.46425552706744744</v>
      </c>
      <c r="AB4035" s="5">
        <f ca="1">VLOOKUP(CONCATENATE($F4035," ",$G4035),AllocFactorMatrix,(AB$4+1),FALSE)*$E4038</f>
        <v>-14.289650556316593</v>
      </c>
      <c r="AC4035" s="5">
        <f ca="1">VLOOKUP(CONCATENATE($F4035," ",$G4035),AllocFactorMatrix,(AC$4+1),FALSE)*$E4038</f>
        <v>-2.963161364065273</v>
      </c>
    </row>
    <row r="4036" spans="4:29" hidden="1" outlineLevel="1">
      <c r="E4036" s="48"/>
      <c r="F4036" s="175" t="str">
        <f>F4038</f>
        <v>LABOR_M</v>
      </c>
      <c r="G4036" s="52" t="str">
        <f>$G$13</f>
        <v>ENERGY</v>
      </c>
      <c r="H4036" s="4">
        <f t="shared" ca="1" si="1947"/>
        <v>-5346.803683939138</v>
      </c>
      <c r="I4036" s="5">
        <f ca="1">VLOOKUP(CONCATENATE($F4036," ",$G4036),AllocFactorMatrix,(I$4+1),FALSE)*$E4038</f>
        <v>-2092.1305448915564</v>
      </c>
      <c r="J4036" s="5">
        <f ca="1">VLOOKUP(CONCATENATE($F4036," ",$G4036),AllocFactorMatrix,(J$4+1),FALSE)*$E4038</f>
        <v>-603.57359208416801</v>
      </c>
      <c r="K4036" s="5">
        <f ca="1">VLOOKUP(CONCATENATE($F4036," ",$G4036),AllocFactorMatrix,(K$4+1),FALSE)*$E4038</f>
        <v>-8.4125275754752558</v>
      </c>
      <c r="L4036" s="5">
        <f ca="1">VLOOKUP(CONCATENATE($F4036," ",$G4036),AllocFactorMatrix,(L$4+1),FALSE)*$E4038</f>
        <v>-1.1760642253388662</v>
      </c>
      <c r="M4036" s="5">
        <f t="shared" ca="1" si="1954"/>
        <v>-613.16218388498214</v>
      </c>
      <c r="N4036" s="5">
        <f ca="1">VLOOKUP(CONCATENATE($F4036," ",$G4036),AllocFactorMatrix,(N$4+1),FALSE)*$E4038</f>
        <v>-391.61322344301749</v>
      </c>
      <c r="O4036" s="5">
        <f ca="1">VLOOKUP(CONCATENATE($F4036," ",$G4036),AllocFactorMatrix,(O$4+1),FALSE)*$E4038</f>
        <v>-69.839897074520678</v>
      </c>
      <c r="P4036" s="5">
        <f ca="1">VLOOKUP(CONCATENATE($F4036," ",$G4036),AllocFactorMatrix,(P$4+1),FALSE)*$E4038</f>
        <v>-14.221960689023108</v>
      </c>
      <c r="Q4036" s="5">
        <f ca="1">VLOOKUP(CONCATENATE($F4036," ",$G4036),AllocFactorMatrix,(Q$4+1),FALSE)*$E4038</f>
        <v>-0.53716826836418363</v>
      </c>
      <c r="R4036" s="5">
        <f t="shared" ca="1" si="1956"/>
        <v>-476.21224947492544</v>
      </c>
      <c r="S4036" s="5">
        <f ca="1">VLOOKUP(CONCATENATE($F4036," ",$G4036),AllocFactorMatrix,(S$4+1),FALSE)*$E4038</f>
        <v>-20.508791630583993</v>
      </c>
      <c r="T4036" s="5">
        <f ca="1">VLOOKUP(CONCATENATE($F4036," ",$G4036),AllocFactorMatrix,(T$4+1),FALSE)*$E4038</f>
        <v>-324.2478951132473</v>
      </c>
      <c r="U4036" s="5">
        <f ca="1">VLOOKUP(CONCATENATE($F4036," ",$G4036),AllocFactorMatrix,(U$4+1),FALSE)*$E4038</f>
        <v>-1394.5374238068018</v>
      </c>
      <c r="V4036" s="5">
        <f ca="1">VLOOKUP(CONCATENATE($F4036," ",$G4036),AllocFactorMatrix,(V$4+1),FALSE)*$E4038</f>
        <v>-262.32705500031165</v>
      </c>
      <c r="W4036" s="5">
        <f t="shared" ca="1" si="1957"/>
        <v>-2001.6211655509449</v>
      </c>
      <c r="X4036" s="5">
        <f ca="1">VLOOKUP(CONCATENATE($F4036," ",$G4036),AllocFactorMatrix,(X$4+1),FALSE)*$E4038</f>
        <v>-107.57227039976074</v>
      </c>
      <c r="Y4036" s="5">
        <f ca="1">VLOOKUP(CONCATENATE($F4036," ",$G4036),AllocFactorMatrix,(Y$4+1),FALSE)*$E4038</f>
        <v>-2.1584161473961605</v>
      </c>
      <c r="Z4036" s="5">
        <f t="shared" ca="1" si="1955"/>
        <v>-109.73068654715691</v>
      </c>
      <c r="AA4036" s="5">
        <f ca="1">VLOOKUP(CONCATENATE($F4036," ",$G4036),AllocFactorMatrix,(AA$4+1),FALSE)*$E4038</f>
        <v>-1.9253164591162786</v>
      </c>
      <c r="AB4036" s="5">
        <f ca="1">VLOOKUP(CONCATENATE($F4036," ",$G4036),AllocFactorMatrix,(AB$4+1),FALSE)*$E4038</f>
        <v>-43.126429300218369</v>
      </c>
      <c r="AC4036" s="5">
        <f ca="1">VLOOKUP(CONCATENATE($F4036," ",$G4036),AllocFactorMatrix,(AC$4+1),FALSE)*$E4038</f>
        <v>-8.895107830236439</v>
      </c>
    </row>
    <row r="4037" spans="4:29" hidden="1" outlineLevel="1">
      <c r="E4037" s="48"/>
      <c r="F4037" s="175" t="str">
        <f>F4038</f>
        <v>LABOR_M</v>
      </c>
      <c r="G4037" s="52" t="str">
        <f>$G$14</f>
        <v>CUSTOMER</v>
      </c>
      <c r="H4037" s="4">
        <f t="shared" ca="1" si="1947"/>
        <v>-3538.509793573256</v>
      </c>
      <c r="I4037" s="5">
        <f ca="1">VLOOKUP(CONCATENATE($F4037," ",$G4037),AllocFactorMatrix,(I$4+1),FALSE)*$E4038</f>
        <v>-2732.1906573920314</v>
      </c>
      <c r="J4037" s="5">
        <f ca="1">VLOOKUP(CONCATENATE($F4037," ",$G4037),AllocFactorMatrix,(J$4+1),FALSE)*$E4038</f>
        <v>-553.24428643358556</v>
      </c>
      <c r="K4037" s="5">
        <f ca="1">VLOOKUP(CONCATENATE($F4037," ",$G4037),AllocFactorMatrix,(K$4+1),FALSE)*$E4038</f>
        <v>-14.141024369857195</v>
      </c>
      <c r="L4037" s="5">
        <f ca="1">VLOOKUP(CONCATENATE($F4037," ",$G4037),AllocFactorMatrix,(L$4+1),FALSE)*$E4038</f>
        <v>-2.2799735765339859</v>
      </c>
      <c r="M4037" s="5">
        <f t="shared" ca="1" si="1954"/>
        <v>-569.6652843799767</v>
      </c>
      <c r="N4037" s="5">
        <f ca="1">VLOOKUP(CONCATENATE($F4037," ",$G4037),AllocFactorMatrix,(N$4+1),FALSE)*$E4038</f>
        <v>-22.688333188650233</v>
      </c>
      <c r="O4037" s="5">
        <f ca="1">VLOOKUP(CONCATENATE($F4037," ",$G4037),AllocFactorMatrix,(O$4+1),FALSE)*$E4038</f>
        <v>-5.4796849204345328</v>
      </c>
      <c r="P4037" s="5">
        <f ca="1">VLOOKUP(CONCATENATE($F4037," ",$G4037),AllocFactorMatrix,(P$4+1),FALSE)*$E4038</f>
        <v>-5.578110973877819</v>
      </c>
      <c r="Q4037" s="5">
        <f ca="1">VLOOKUP(CONCATENATE($F4037," ",$G4037),AllocFactorMatrix,(Q$4+1),FALSE)*$E4038</f>
        <v>-0.68902715718804664</v>
      </c>
      <c r="R4037" s="5">
        <f t="shared" ca="1" si="1956"/>
        <v>-34.435156240150626</v>
      </c>
      <c r="S4037" s="5">
        <f ca="1">VLOOKUP(CONCATENATE($F4037," ",$G4037),AllocFactorMatrix,(S$4+1),FALSE)*$E4038</f>
        <v>-0.17243295423131652</v>
      </c>
      <c r="T4037" s="5">
        <f ca="1">VLOOKUP(CONCATENATE($F4037," ",$G4037),AllocFactorMatrix,(T$4+1),FALSE)*$E4038</f>
        <v>-3.9837587602859568</v>
      </c>
      <c r="U4037" s="5">
        <f ca="1">VLOOKUP(CONCATENATE($F4037," ",$G4037),AllocFactorMatrix,(U$4+1),FALSE)*$E4038</f>
        <v>-9.3701806400827738</v>
      </c>
      <c r="V4037" s="5">
        <f ca="1">VLOOKUP(CONCATENATE($F4037," ",$G4037),AllocFactorMatrix,(V$4+1),FALSE)*$E4038</f>
        <v>-2.759176286039148</v>
      </c>
      <c r="W4037" s="5">
        <f t="shared" ca="1" si="1957"/>
        <v>-16.285548640639195</v>
      </c>
      <c r="X4037" s="5">
        <f ca="1">VLOOKUP(CONCATENATE($F4037," ",$G4037),AllocFactorMatrix,(X$4+1),FALSE)*$E4038</f>
        <v>-5.0273263971459947</v>
      </c>
      <c r="Y4037" s="5">
        <f ca="1">VLOOKUP(CONCATENATE($F4037," ",$G4037),AllocFactorMatrix,(Y$4+1),FALSE)*$E4038</f>
        <v>-7.5099369424760004E-2</v>
      </c>
      <c r="Z4037" s="5">
        <f t="shared" ca="1" si="1955"/>
        <v>-5.1024257665707546</v>
      </c>
      <c r="AA4037" s="5">
        <f ca="1">VLOOKUP(CONCATENATE($F4037," ",$G4037),AllocFactorMatrix,(AA$4+1),FALSE)*$E4038</f>
        <v>-0.40926455468843415</v>
      </c>
      <c r="AB4037" s="5">
        <f ca="1">VLOOKUP(CONCATENATE($F4037," ",$G4037),AllocFactorMatrix,(AB$4+1),FALSE)*$E4038</f>
        <v>-148.70441315646426</v>
      </c>
      <c r="AC4037" s="5">
        <f ca="1">VLOOKUP(CONCATENATE($F4037," ",$G4037),AllocFactorMatrix,(AC$4+1),FALSE)*$E4038</f>
        <v>-31.7170434427346</v>
      </c>
    </row>
    <row r="4038" spans="4:29" collapsed="1">
      <c r="D4038" s="52" t="s">
        <v>301</v>
      </c>
      <c r="E4038" s="58">
        <v>-31449</v>
      </c>
      <c r="F4038" s="93" t="s">
        <v>69</v>
      </c>
      <c r="G4038" s="52" t="str">
        <f>$G$15</f>
        <v>TOTAL</v>
      </c>
      <c r="H4038" s="4">
        <f t="shared" ca="1" si="1947"/>
        <v>-31449.000000000015</v>
      </c>
      <c r="I4038" s="5">
        <f ca="1">VLOOKUP(CONCATENATE($F4038," ",$G4038),AllocFactorMatrix,(I$4+1),FALSE)*$E4038</f>
        <v>-17510.703595007479</v>
      </c>
      <c r="J4038" s="5">
        <f ca="1">VLOOKUP(CONCATENATE($F4038," ",$G4038),AllocFactorMatrix,(J$4+1),FALSE)*$E4038</f>
        <v>-4074.6968749003722</v>
      </c>
      <c r="K4038" s="5">
        <f ca="1">VLOOKUP(CONCATENATE($F4038," ",$G4038),AllocFactorMatrix,(K$4+1),FALSE)*$E4038</f>
        <v>-59.307328560829333</v>
      </c>
      <c r="L4038" s="5">
        <f ca="1">VLOOKUP(CONCATENATE($F4038," ",$G4038),AllocFactorMatrix,(L$4+1),FALSE)*$E4038</f>
        <v>-7.2164765221854976</v>
      </c>
      <c r="M4038" s="5">
        <f t="shared" ca="1" si="1954"/>
        <v>-4141.2206799833866</v>
      </c>
      <c r="N4038" s="5">
        <f ca="1">VLOOKUP(CONCATENATE($F4038," ",$G4038),AllocFactorMatrix,(N$4+1),FALSE)*$E4038</f>
        <v>-2112.7760106109372</v>
      </c>
      <c r="O4038" s="5">
        <f ca="1">VLOOKUP(CONCATENATE($F4038," ",$G4038),AllocFactorMatrix,(O$4+1),FALSE)*$E4038</f>
        <v>-354.98716001955171</v>
      </c>
      <c r="P4038" s="5">
        <f ca="1">VLOOKUP(CONCATENATE($F4038," ",$G4038),AllocFactorMatrix,(P$4+1),FALSE)*$E4038</f>
        <v>-61.733986128342927</v>
      </c>
      <c r="Q4038" s="5">
        <f ca="1">VLOOKUP(CONCATENATE($F4038," ",$G4038),AllocFactorMatrix,(Q$4+1),FALSE)*$E4038</f>
        <v>-2.7474128735380074</v>
      </c>
      <c r="R4038" s="5">
        <f t="shared" ca="1" si="1956"/>
        <v>-2532.2445696323698</v>
      </c>
      <c r="S4038" s="5">
        <f ca="1">VLOOKUP(CONCATENATE($F4038," ",$G4038),AllocFactorMatrix,(S$4+1),FALSE)*$E4038</f>
        <v>-98.744975111222246</v>
      </c>
      <c r="T4038" s="5">
        <f ca="1">VLOOKUP(CONCATENATE($F4038," ",$G4038),AllocFactorMatrix,(T$4+1),FALSE)*$E4038</f>
        <v>-1319.1197512167255</v>
      </c>
      <c r="U4038" s="5">
        <f ca="1">VLOOKUP(CONCATENATE($F4038," ",$G4038),AllocFactorMatrix,(U$4+1),FALSE)*$E4038</f>
        <v>-4223.4917848314608</v>
      </c>
      <c r="V4038" s="5">
        <f ca="1">VLOOKUP(CONCATENATE($F4038," ",$G4038),AllocFactorMatrix,(V$4+1),FALSE)*$E4038</f>
        <v>-753.42310915391238</v>
      </c>
      <c r="W4038" s="5">
        <f t="shared" ca="1" si="1957"/>
        <v>-6394.7796203133212</v>
      </c>
      <c r="X4038" s="5">
        <f ca="1">VLOOKUP(CONCATENATE($F4038," ",$G4038),AllocFactorMatrix,(X$4+1),FALSE)*$E4038</f>
        <v>-579.75136235912851</v>
      </c>
      <c r="Y4038" s="5">
        <f ca="1">VLOOKUP(CONCATENATE($F4038," ",$G4038),AllocFactorMatrix,(Y$4+1),FALSE)*$E4038</f>
        <v>-10.79199100670019</v>
      </c>
      <c r="Z4038" s="5">
        <f t="shared" ca="1" si="1955"/>
        <v>-590.54335336582869</v>
      </c>
      <c r="AA4038" s="5">
        <f ca="1">VLOOKUP(CONCATENATE($F4038," ",$G4038),AllocFactorMatrix,(AA$4+1),FALSE)*$E4038</f>
        <v>-8.4429415774767804</v>
      </c>
      <c r="AB4038" s="5">
        <f ca="1">VLOOKUP(CONCATENATE($F4038," ",$G4038),AllocFactorMatrix,(AB$4+1),FALSE)*$E4038</f>
        <v>-223.85200233578081</v>
      </c>
      <c r="AC4038" s="5">
        <f ca="1">VLOOKUP(CONCATENATE($F4038," ",$G4038),AllocFactorMatrix,(AC$4+1),FALSE)*$E4038</f>
        <v>-47.213237784360459</v>
      </c>
    </row>
    <row r="4039" spans="4:29" hidden="1" outlineLevel="1">
      <c r="E4039" s="48"/>
      <c r="F4039" s="175" t="str">
        <f>F4046</f>
        <v>RB_GUP</v>
      </c>
      <c r="G4039" s="52" t="str">
        <f>$G$8</f>
        <v>PRODUCTION</v>
      </c>
      <c r="H4039" s="4">
        <f t="shared" ca="1" si="1947"/>
        <v>1407918.0274103594</v>
      </c>
      <c r="I4039" s="5">
        <f ca="1">VLOOKUP(CONCATENATE($F4039," ",$G4039),AllocFactorMatrix,(I$4+1),FALSE)*$E4046</f>
        <v>724213.29423615325</v>
      </c>
      <c r="J4039" s="5">
        <f ca="1">VLOOKUP(CONCATENATE($F4039," ",$G4039),AllocFactorMatrix,(J$4+1),FALSE)*$E4046</f>
        <v>168886.65155903992</v>
      </c>
      <c r="K4039" s="5">
        <f ca="1">VLOOKUP(CONCATENATE($F4039," ",$G4039),AllocFactorMatrix,(K$4+1),FALSE)*$E4046</f>
        <v>2348.1932023010418</v>
      </c>
      <c r="L4039" s="5">
        <f ca="1">VLOOKUP(CONCATENATE($F4039," ",$G4039),AllocFactorMatrix,(L$4+1),FALSE)*$E4046</f>
        <v>327.04157271737978</v>
      </c>
      <c r="M4039" s="5">
        <f t="shared" ref="M4039:M4046" ca="1" si="1958">SUBTOTAL(9,J4039:L4039)</f>
        <v>171561.88633405833</v>
      </c>
      <c r="N4039" s="5">
        <f ca="1">VLOOKUP(CONCATENATE($F4039," ",$G4039),AllocFactorMatrix,(N$4+1),FALSE)*$E4046</f>
        <v>100522.71939755687</v>
      </c>
      <c r="O4039" s="5">
        <f ca="1">VLOOKUP(CONCATENATE($F4039," ",$G4039),AllocFactorMatrix,(O$4+1),FALSE)*$E4046</f>
        <v>18012.825457846353</v>
      </c>
      <c r="P4039" s="5">
        <f ca="1">VLOOKUP(CONCATENATE($F4039," ",$G4039),AllocFactorMatrix,(P$4+1),FALSE)*$E4046</f>
        <v>3652.8171852988721</v>
      </c>
      <c r="Q4039" s="5">
        <f ca="1">VLOOKUP(CONCATENATE($F4039," ",$G4039),AllocFactorMatrix,(Q$4+1),FALSE)*$E4046</f>
        <v>138.71408072754133</v>
      </c>
      <c r="R4039" s="5">
        <f ca="1">SUBTOTAL(9,N4039:Q4039)</f>
        <v>122327.07612142964</v>
      </c>
      <c r="S4039" s="5">
        <f ca="1">VLOOKUP(CONCATENATE($F4039," ",$G4039),AllocFactorMatrix,(S$4+1),FALSE)*$E4046</f>
        <v>4760.471792582729</v>
      </c>
      <c r="T4039" s="5">
        <f ca="1">VLOOKUP(CONCATENATE($F4039," ",$G4039),AllocFactorMatrix,(T$4+1),FALSE)*$E4046</f>
        <v>64269.118132445168</v>
      </c>
      <c r="U4039" s="5">
        <f ca="1">VLOOKUP(CONCATENATE($F4039," ",$G4039),AllocFactorMatrix,(U$4+1),FALSE)*$E4046</f>
        <v>245803.57731507029</v>
      </c>
      <c r="V4039" s="5">
        <f ca="1">VLOOKUP(CONCATENATE($F4039," ",$G4039),AllocFactorMatrix,(V$4+1),FALSE)*$E4046</f>
        <v>44529.597782650337</v>
      </c>
      <c r="W4039" s="5">
        <f ca="1">SUBTOTAL(9,S4039:V4039)</f>
        <v>359362.7650227485</v>
      </c>
      <c r="X4039" s="5">
        <f ca="1">VLOOKUP(CONCATENATE($F4039," ",$G4039),AllocFactorMatrix,(X$4+1),FALSE)*$E4046</f>
        <v>27589.426786233449</v>
      </c>
      <c r="Y4039" s="5">
        <f ca="1">VLOOKUP(CONCATENATE($F4039," ",$G4039),AllocFactorMatrix,(Y$4+1),FALSE)*$E4046</f>
        <v>551.03161685568102</v>
      </c>
      <c r="Z4039" s="5">
        <f t="shared" ref="Z4039:Z4046" ca="1" si="1959">SUBTOTAL(9,X4039:Y4039)</f>
        <v>28140.458403089131</v>
      </c>
      <c r="AA4039" s="5">
        <f ca="1">VLOOKUP(CONCATENATE($F4039," ",$G4039),AllocFactorMatrix,(AA$4+1),FALSE)*$E4046</f>
        <v>363.94917358279611</v>
      </c>
      <c r="AB4039" s="5">
        <f ca="1">VLOOKUP(CONCATENATE($F4039," ",$G4039),AllocFactorMatrix,(AB$4+1),FALSE)*$E4046</f>
        <v>1616.869448137222</v>
      </c>
      <c r="AC4039" s="5">
        <f ca="1">VLOOKUP(CONCATENATE($F4039," ",$G4039),AllocFactorMatrix,(AC$4+1),FALSE)*$E4046</f>
        <v>331.72867116062162</v>
      </c>
    </row>
    <row r="4040" spans="4:29" hidden="1" outlineLevel="1">
      <c r="E4040" s="48"/>
      <c r="F4040" s="175" t="str">
        <f>F4046</f>
        <v>RB_GUP</v>
      </c>
      <c r="G4040" s="52" t="str">
        <f>$G$9</f>
        <v>BULKTRAN</v>
      </c>
      <c r="H4040" s="4">
        <f t="shared" ca="1" si="1947"/>
        <v>764576.17606637394</v>
      </c>
      <c r="I4040" s="5">
        <f ca="1">VLOOKUP(CONCATENATE($F4040," ",$G4040),AllocFactorMatrix,(I$4+1),FALSE)*$E4046</f>
        <v>393287.26558177714</v>
      </c>
      <c r="J4040" s="5">
        <f ca="1">VLOOKUP(CONCATENATE($F4040," ",$G4040),AllocFactorMatrix,(J$4+1),FALSE)*$E4046</f>
        <v>91714.650799075913</v>
      </c>
      <c r="K4040" s="5">
        <f ca="1">VLOOKUP(CONCATENATE($F4040," ",$G4040),AllocFactorMatrix,(K$4+1),FALSE)*$E4046</f>
        <v>1275.1968114100259</v>
      </c>
      <c r="L4040" s="5">
        <f ca="1">VLOOKUP(CONCATENATE($F4040," ",$G4040),AllocFactorMatrix,(L$4+1),FALSE)*$E4046</f>
        <v>177.60138744931839</v>
      </c>
      <c r="M4040" s="5">
        <f t="shared" ca="1" si="1958"/>
        <v>93167.448997935266</v>
      </c>
      <c r="N4040" s="5">
        <f ca="1">VLOOKUP(CONCATENATE($F4040," ",$G4040),AllocFactorMatrix,(N$4+1),FALSE)*$E4046</f>
        <v>54589.311954577257</v>
      </c>
      <c r="O4040" s="5">
        <f ca="1">VLOOKUP(CONCATENATE($F4040," ",$G4040),AllocFactorMatrix,(O$4+1),FALSE)*$E4046</f>
        <v>9781.9453551872775</v>
      </c>
      <c r="P4040" s="5">
        <f ca="1">VLOOKUP(CONCATENATE($F4040," ",$G4040),AllocFactorMatrix,(P$4+1),FALSE)*$E4046</f>
        <v>1983.6786950887774</v>
      </c>
      <c r="Q4040" s="5">
        <f ca="1">VLOOKUP(CONCATENATE($F4040," ",$G4040),AllocFactorMatrix,(Q$4+1),FALSE)*$E4046</f>
        <v>75.329301382909136</v>
      </c>
      <c r="R4040" s="5">
        <f t="shared" ref="R4040:R4046" ca="1" si="1960">SUBTOTAL(9,N4040:Q4040)</f>
        <v>66430.265306236222</v>
      </c>
      <c r="S4040" s="5">
        <f ca="1">VLOOKUP(CONCATENATE($F4040," ",$G4040),AllocFactorMatrix,(S$4+1),FALSE)*$E4046</f>
        <v>2585.1954791284743</v>
      </c>
      <c r="T4040" s="5">
        <f ca="1">VLOOKUP(CONCATENATE($F4040," ",$G4040),AllocFactorMatrix,(T$4+1),FALSE)*$E4046</f>
        <v>34901.631788354665</v>
      </c>
      <c r="U4040" s="5">
        <f ca="1">VLOOKUP(CONCATENATE($F4040," ",$G4040),AllocFactorMatrix,(U$4+1),FALSE)*$E4046</f>
        <v>133484.73103414214</v>
      </c>
      <c r="V4040" s="5">
        <f ca="1">VLOOKUP(CONCATENATE($F4040," ",$G4040),AllocFactorMatrix,(V$4+1),FALSE)*$E4046</f>
        <v>24181.997056359283</v>
      </c>
      <c r="W4040" s="5">
        <f t="shared" ref="W4040:W4046" ca="1" si="1961">SUBTOTAL(9,S4040:V4040)</f>
        <v>195153.55535798456</v>
      </c>
      <c r="X4040" s="5">
        <f ca="1">VLOOKUP(CONCATENATE($F4040," ",$G4040),AllocFactorMatrix,(X$4+1),FALSE)*$E4046</f>
        <v>14982.561499607342</v>
      </c>
      <c r="Y4040" s="5">
        <f ca="1">VLOOKUP(CONCATENATE($F4040," ",$G4040),AllocFactorMatrix,(Y$4+1),FALSE)*$E4046</f>
        <v>299.24018181805121</v>
      </c>
      <c r="Z4040" s="5">
        <f t="shared" ca="1" si="1959"/>
        <v>15281.801681425393</v>
      </c>
      <c r="AA4040" s="5">
        <f ca="1">VLOOKUP(CONCATENATE($F4040," ",$G4040),AllocFactorMatrix,(AA$4+1),FALSE)*$E4046</f>
        <v>197.64422502088337</v>
      </c>
      <c r="AB4040" s="5">
        <f ca="1">VLOOKUP(CONCATENATE($F4040," ",$G4040),AllocFactorMatrix,(AB$4+1),FALSE)*$E4046</f>
        <v>878.0481787914423</v>
      </c>
      <c r="AC4040" s="5">
        <f ca="1">VLOOKUP(CONCATENATE($F4040," ",$G4040),AllocFactorMatrix,(AC$4+1),FALSE)*$E4046</f>
        <v>180.14673720321852</v>
      </c>
    </row>
    <row r="4041" spans="4:29" hidden="1" outlineLevel="1">
      <c r="E4041" s="48"/>
      <c r="F4041" s="175" t="str">
        <f>F4046</f>
        <v>RB_GUP</v>
      </c>
      <c r="G4041" s="52" t="str">
        <f>$G$10</f>
        <v>SUBTRAN</v>
      </c>
      <c r="H4041" s="4">
        <f t="shared" ca="1" si="1947"/>
        <v>211691.01348155926</v>
      </c>
      <c r="I4041" s="5">
        <f ca="1">VLOOKUP(CONCATENATE($F4041," ",$G4041),AllocFactorMatrix,(I$4+1),FALSE)*$E4046</f>
        <v>108164.23489038614</v>
      </c>
      <c r="J4041" s="5">
        <f ca="1">VLOOKUP(CONCATENATE($F4041," ",$G4041),AllocFactorMatrix,(J$4+1),FALSE)*$E4046</f>
        <v>25355.523892200985</v>
      </c>
      <c r="K4041" s="5">
        <f ca="1">VLOOKUP(CONCATENATE($F4041," ",$G4041),AllocFactorMatrix,(K$4+1),FALSE)*$E4046</f>
        <v>354.20683674010212</v>
      </c>
      <c r="L4041" s="5">
        <f ca="1">VLOOKUP(CONCATENATE($F4041," ",$G4041),AllocFactorMatrix,(L$4+1),FALSE)*$E4046</f>
        <v>64.109791715870344</v>
      </c>
      <c r="M4041" s="5">
        <f t="shared" ca="1" si="1958"/>
        <v>25773.840520656955</v>
      </c>
      <c r="N4041" s="5">
        <f ca="1">VLOOKUP(CONCATENATE($F4041," ",$G4041),AllocFactorMatrix,(N$4+1),FALSE)*$E4046</f>
        <v>14653.67867441698</v>
      </c>
      <c r="O4041" s="5">
        <f ca="1">VLOOKUP(CONCATENATE($F4041," ",$G4041),AllocFactorMatrix,(O$4+1),FALSE)*$E4046</f>
        <v>2633.1924373739889</v>
      </c>
      <c r="P4041" s="5">
        <f ca="1">VLOOKUP(CONCATENATE($F4041," ",$G4041),AllocFactorMatrix,(P$4+1),FALSE)*$E4046</f>
        <v>691.19271289439848</v>
      </c>
      <c r="Q4041" s="5">
        <f ca="1">VLOOKUP(CONCATENATE($F4041," ",$G4041),AllocFactorMatrix,(Q$4+1),FALSE)*$E4046</f>
        <v>0</v>
      </c>
      <c r="R4041" s="5">
        <f t="shared" ca="1" si="1960"/>
        <v>17978.063824685367</v>
      </c>
      <c r="S4041" s="5">
        <f ca="1">VLOOKUP(CONCATENATE($F4041," ",$G4041),AllocFactorMatrix,(S$4+1),FALSE)*$E4046</f>
        <v>660.50334228238717</v>
      </c>
      <c r="T4041" s="5">
        <f ca="1">VLOOKUP(CONCATENATE($F4041," ",$G4041),AllocFactorMatrix,(T$4+1),FALSE)*$E4046</f>
        <v>9267.5023688261881</v>
      </c>
      <c r="U4041" s="5">
        <f ca="1">VLOOKUP(CONCATENATE($F4041," ",$G4041),AllocFactorMatrix,(U$4+1),FALSE)*$E4046</f>
        <v>45695.935510048628</v>
      </c>
      <c r="V4041" s="5">
        <f ca="1">VLOOKUP(CONCATENATE($F4041," ",$G4041),AllocFactorMatrix,(V$4+1),FALSE)*$E4046</f>
        <v>0</v>
      </c>
      <c r="W4041" s="5">
        <f t="shared" ca="1" si="1961"/>
        <v>55623.941221157205</v>
      </c>
      <c r="X4041" s="5">
        <f ca="1">VLOOKUP(CONCATENATE($F4041," ",$G4041),AllocFactorMatrix,(X$4+1),FALSE)*$E4046</f>
        <v>4016.8689533344004</v>
      </c>
      <c r="Y4041" s="5">
        <f ca="1">VLOOKUP(CONCATENATE($F4041," ",$G4041),AllocFactorMatrix,(Y$4+1),FALSE)*$E4046</f>
        <v>80.652771792195054</v>
      </c>
      <c r="Z4041" s="5">
        <f t="shared" ca="1" si="1959"/>
        <v>4097.5217251265958</v>
      </c>
      <c r="AA4041" s="5">
        <f ca="1">VLOOKUP(CONCATENATE($F4041," ",$G4041),AllocFactorMatrix,(AA$4+1),FALSE)*$E4046</f>
        <v>53.411299547072403</v>
      </c>
      <c r="AB4041" s="5">
        <f ca="1">VLOOKUP(CONCATENATE($F4041," ",$G4041),AllocFactorMatrix,(AB$4+1),FALSE)*$E4046</f>
        <v>0</v>
      </c>
      <c r="AC4041" s="5">
        <f ca="1">VLOOKUP(CONCATENATE($F4041," ",$G4041),AllocFactorMatrix,(AC$4+1),FALSE)*$E4046</f>
        <v>0</v>
      </c>
    </row>
    <row r="4042" spans="4:29" hidden="1" outlineLevel="1">
      <c r="E4042" s="48"/>
      <c r="F4042" s="175" t="str">
        <f>F4046</f>
        <v>RB_GUP</v>
      </c>
      <c r="G4042" s="52" t="str">
        <f>$G$11</f>
        <v>DISTPRI</v>
      </c>
      <c r="H4042" s="4">
        <f t="shared" ca="1" si="1947"/>
        <v>846942.33254858595</v>
      </c>
      <c r="I4042" s="5">
        <f ca="1">VLOOKUP(CONCATENATE($F4042," ",$G4042),AllocFactorMatrix,(I$4+1),FALSE)*$E4046</f>
        <v>554583.8255477444</v>
      </c>
      <c r="J4042" s="5">
        <f ca="1">VLOOKUP(CONCATENATE($F4042," ",$G4042),AllocFactorMatrix,(J$4+1),FALSE)*$E4046</f>
        <v>129794.02019562763</v>
      </c>
      <c r="K4042" s="5">
        <f ca="1">VLOOKUP(CONCATENATE($F4042," ",$G4042),AllocFactorMatrix,(K$4+1),FALSE)*$E4046</f>
        <v>1812.9305388335613</v>
      </c>
      <c r="L4042" s="5">
        <f ca="1">VLOOKUP(CONCATENATE($F4042," ",$G4042),AllocFactorMatrix,(L$4+1),FALSE)*$E4046</f>
        <v>0</v>
      </c>
      <c r="M4042" s="5">
        <f t="shared" ca="1" si="1958"/>
        <v>131606.95073446119</v>
      </c>
      <c r="N4042" s="5">
        <f ca="1">VLOOKUP(CONCATENATE($F4042," ",$G4042),AllocFactorMatrix,(N$4+1),FALSE)*$E4046</f>
        <v>75347.974876348468</v>
      </c>
      <c r="O4042" s="5">
        <f ca="1">VLOOKUP(CONCATENATE($F4042," ",$G4042),AllocFactorMatrix,(O$4+1),FALSE)*$E4046</f>
        <v>13538.463182037662</v>
      </c>
      <c r="P4042" s="5">
        <f ca="1">VLOOKUP(CONCATENATE($F4042," ",$G4042),AllocFactorMatrix,(P$4+1),FALSE)*$E4046</f>
        <v>0</v>
      </c>
      <c r="Q4042" s="5">
        <f ca="1">VLOOKUP(CONCATENATE($F4042," ",$G4042),AllocFactorMatrix,(Q$4+1),FALSE)*$E4046</f>
        <v>0</v>
      </c>
      <c r="R4042" s="5">
        <f t="shared" ca="1" si="1960"/>
        <v>88886.438058386135</v>
      </c>
      <c r="S4042" s="5">
        <f ca="1">VLOOKUP(CONCATENATE($F4042," ",$G4042),AllocFactorMatrix,(S$4+1),FALSE)*$E4046</f>
        <v>3406.9910788531784</v>
      </c>
      <c r="T4042" s="5">
        <f ca="1">VLOOKUP(CONCATENATE($F4042," ",$G4042),AllocFactorMatrix,(T$4+1),FALSE)*$E4046</f>
        <v>47111.405245566428</v>
      </c>
      <c r="U4042" s="5">
        <f ca="1">VLOOKUP(CONCATENATE($F4042," ",$G4042),AllocFactorMatrix,(U$4+1),FALSE)*$E4046</f>
        <v>0</v>
      </c>
      <c r="V4042" s="5">
        <f ca="1">VLOOKUP(CONCATENATE($F4042," ",$G4042),AllocFactorMatrix,(V$4+1),FALSE)*$E4046</f>
        <v>0</v>
      </c>
      <c r="W4042" s="5">
        <f t="shared" ca="1" si="1961"/>
        <v>50518.396324419606</v>
      </c>
      <c r="X4042" s="5">
        <f ca="1">VLOOKUP(CONCATENATE($F4042," ",$G4042),AllocFactorMatrix,(X$4+1),FALSE)*$E4046</f>
        <v>20659.792110174669</v>
      </c>
      <c r="Y4042" s="5">
        <f ca="1">VLOOKUP(CONCATENATE($F4042," ",$G4042),AllocFactorMatrix,(Y$4+1),FALSE)*$E4046</f>
        <v>414.67460834272009</v>
      </c>
      <c r="Z4042" s="5">
        <f t="shared" ca="1" si="1959"/>
        <v>21074.466718517389</v>
      </c>
      <c r="AA4042" s="5">
        <f ca="1">VLOOKUP(CONCATENATE($F4042," ",$G4042),AllocFactorMatrix,(AA$4+1),FALSE)*$E4046</f>
        <v>272.25516505722732</v>
      </c>
      <c r="AB4042" s="5">
        <f ca="1">VLOOKUP(CONCATENATE($F4042," ",$G4042),AllocFactorMatrix,(AB$4+1),FALSE)*$E4046</f>
        <v>0</v>
      </c>
      <c r="AC4042" s="5">
        <f ca="1">VLOOKUP(CONCATENATE($F4042," ",$G4042),AllocFactorMatrix,(AC$4+1),FALSE)*$E4046</f>
        <v>0</v>
      </c>
    </row>
    <row r="4043" spans="4:29" hidden="1" outlineLevel="1">
      <c r="E4043" s="48"/>
      <c r="F4043" s="175" t="str">
        <f>F4046</f>
        <v>RB_GUP</v>
      </c>
      <c r="G4043" s="52" t="str">
        <f>$G$12</f>
        <v>DISTSEC</v>
      </c>
      <c r="H4043" s="4">
        <f t="shared" ca="1" si="1947"/>
        <v>406012.7455238105</v>
      </c>
      <c r="I4043" s="5">
        <f ca="1">VLOOKUP(CONCATENATE($F4043," ",$G4043),AllocFactorMatrix,(I$4+1),FALSE)*$E4046</f>
        <v>301304.12263879075</v>
      </c>
      <c r="J4043" s="5">
        <f ca="1">VLOOKUP(CONCATENATE($F4043," ",$G4043),AllocFactorMatrix,(J$4+1),FALSE)*$E4046</f>
        <v>60756.372531450223</v>
      </c>
      <c r="K4043" s="5">
        <f ca="1">VLOOKUP(CONCATENATE($F4043," ",$G4043),AllocFactorMatrix,(K$4+1),FALSE)*$E4046</f>
        <v>0</v>
      </c>
      <c r="L4043" s="5">
        <f ca="1">VLOOKUP(CONCATENATE($F4043," ",$G4043),AllocFactorMatrix,(L$4+1),FALSE)*$E4046</f>
        <v>0</v>
      </c>
      <c r="M4043" s="5">
        <f t="shared" ca="1" si="1958"/>
        <v>60756.372531450223</v>
      </c>
      <c r="N4043" s="5">
        <f ca="1">VLOOKUP(CONCATENATE($F4043," ",$G4043),AllocFactorMatrix,(N$4+1),FALSE)*$E4046</f>
        <v>30368.190636794454</v>
      </c>
      <c r="O4043" s="5">
        <f ca="1">VLOOKUP(CONCATENATE($F4043," ",$G4043),AllocFactorMatrix,(O$4+1),FALSE)*$E4046</f>
        <v>0</v>
      </c>
      <c r="P4043" s="5">
        <f ca="1">VLOOKUP(CONCATENATE($F4043," ",$G4043),AllocFactorMatrix,(P$4+1),FALSE)*$E4046</f>
        <v>0</v>
      </c>
      <c r="Q4043" s="5">
        <f ca="1">VLOOKUP(CONCATENATE($F4043," ",$G4043),AllocFactorMatrix,(Q$4+1),FALSE)*$E4046</f>
        <v>0</v>
      </c>
      <c r="R4043" s="5">
        <f t="shared" ca="1" si="1960"/>
        <v>30368.190636794454</v>
      </c>
      <c r="S4043" s="5">
        <f ca="1">VLOOKUP(CONCATENATE($F4043," ",$G4043),AllocFactorMatrix,(S$4+1),FALSE)*$E4046</f>
        <v>1135.0918618029891</v>
      </c>
      <c r="T4043" s="5">
        <f ca="1">VLOOKUP(CONCATENATE($F4043," ",$G4043),AllocFactorMatrix,(T$4+1),FALSE)*$E4046</f>
        <v>0</v>
      </c>
      <c r="U4043" s="5">
        <f ca="1">VLOOKUP(CONCATENATE($F4043," ",$G4043),AllocFactorMatrix,(U$4+1),FALSE)*$E4046</f>
        <v>0</v>
      </c>
      <c r="V4043" s="5">
        <f ca="1">VLOOKUP(CONCATENATE($F4043," ",$G4043),AllocFactorMatrix,(V$4+1),FALSE)*$E4046</f>
        <v>0</v>
      </c>
      <c r="W4043" s="5">
        <f t="shared" ca="1" si="1961"/>
        <v>1135.0918618029891</v>
      </c>
      <c r="X4043" s="5">
        <f ca="1">VLOOKUP(CONCATENATE($F4043," ",$G4043),AllocFactorMatrix,(X$4+1),FALSE)*$E4046</f>
        <v>8578.3075461148455</v>
      </c>
      <c r="Y4043" s="5">
        <f ca="1">VLOOKUP(CONCATENATE($F4043," ",$G4043),AllocFactorMatrix,(Y$4+1),FALSE)*$E4046</f>
        <v>0</v>
      </c>
      <c r="Z4043" s="5">
        <f t="shared" ca="1" si="1959"/>
        <v>8578.3075461148455</v>
      </c>
      <c r="AA4043" s="5">
        <f ca="1">VLOOKUP(CONCATENATE($F4043," ",$G4043),AllocFactorMatrix,(AA$4+1),FALSE)*$E4046</f>
        <v>101.42623473764084</v>
      </c>
      <c r="AB4043" s="5">
        <f ca="1">VLOOKUP(CONCATENATE($F4043," ",$G4043),AllocFactorMatrix,(AB$4+1),FALSE)*$E4046</f>
        <v>3121.8701063159656</v>
      </c>
      <c r="AC4043" s="5">
        <f ca="1">VLOOKUP(CONCATENATE($F4043," ",$G4043),AllocFactorMatrix,(AC$4+1),FALSE)*$E4046</f>
        <v>647.36396780372502</v>
      </c>
    </row>
    <row r="4044" spans="4:29" hidden="1" outlineLevel="1">
      <c r="E4044" s="48"/>
      <c r="F4044" s="175" t="str">
        <f>F4046</f>
        <v>RB_GUP</v>
      </c>
      <c r="G4044" s="52" t="str">
        <f>$G$13</f>
        <v>ENERGY</v>
      </c>
      <c r="H4044" s="4">
        <f t="shared" ca="1" si="1947"/>
        <v>26285.516055274176</v>
      </c>
      <c r="I4044" s="5">
        <f ca="1">VLOOKUP(CONCATENATE($F4044," ",$G4044),AllocFactorMatrix,(I$4+1),FALSE)*$E4046</f>
        <v>10285.15993446048</v>
      </c>
      <c r="J4044" s="5">
        <f ca="1">VLOOKUP(CONCATENATE($F4044," ",$G4044),AllocFactorMatrix,(J$4+1),FALSE)*$E4046</f>
        <v>2967.2387996821949</v>
      </c>
      <c r="K4044" s="5">
        <f ca="1">VLOOKUP(CONCATENATE($F4044," ",$G4044),AllocFactorMatrix,(K$4+1),FALSE)*$E4046</f>
        <v>41.356975442135685</v>
      </c>
      <c r="L4044" s="5">
        <f ca="1">VLOOKUP(CONCATENATE($F4044," ",$G4044),AllocFactorMatrix,(L$4+1),FALSE)*$E4046</f>
        <v>5.7816701163046176</v>
      </c>
      <c r="M4044" s="5">
        <f t="shared" ca="1" si="1958"/>
        <v>3014.3774452406351</v>
      </c>
      <c r="N4044" s="5">
        <f ca="1">VLOOKUP(CONCATENATE($F4044," ",$G4044),AllocFactorMatrix,(N$4+1),FALSE)*$E4046</f>
        <v>1925.2166865953482</v>
      </c>
      <c r="O4044" s="5">
        <f ca="1">VLOOKUP(CONCATENATE($F4044," ",$G4044),AllocFactorMatrix,(O$4+1),FALSE)*$E4046</f>
        <v>343.34115190452275</v>
      </c>
      <c r="P4044" s="5">
        <f ca="1">VLOOKUP(CONCATENATE($F4044," ",$G4044),AllocFactorMatrix,(P$4+1),FALSE)*$E4046</f>
        <v>69.916832209815311</v>
      </c>
      <c r="Q4044" s="5">
        <f ca="1">VLOOKUP(CONCATENATE($F4044," ",$G4044),AllocFactorMatrix,(Q$4+1),FALSE)*$E4046</f>
        <v>2.6407824145262371</v>
      </c>
      <c r="R4044" s="5">
        <f t="shared" ca="1" si="1960"/>
        <v>2341.1154531242123</v>
      </c>
      <c r="S4044" s="5">
        <f ca="1">VLOOKUP(CONCATENATE($F4044," ",$G4044),AllocFactorMatrix,(S$4+1),FALSE)*$E4046</f>
        <v>100.82363287421654</v>
      </c>
      <c r="T4044" s="5">
        <f ca="1">VLOOKUP(CONCATENATE($F4044," ",$G4044),AllocFactorMatrix,(T$4+1),FALSE)*$E4046</f>
        <v>1594.04080581634</v>
      </c>
      <c r="U4044" s="5">
        <f ca="1">VLOOKUP(CONCATENATE($F4044," ",$G4044),AllocFactorMatrix,(U$4+1),FALSE)*$E4046</f>
        <v>6855.710067168352</v>
      </c>
      <c r="V4044" s="5">
        <f ca="1">VLOOKUP(CONCATENATE($F4044," ",$G4044),AllocFactorMatrix,(V$4+1),FALSE)*$E4046</f>
        <v>1289.6306697506147</v>
      </c>
      <c r="W4044" s="5">
        <f t="shared" ca="1" si="1961"/>
        <v>9840.2051756095243</v>
      </c>
      <c r="X4044" s="5">
        <f ca="1">VLOOKUP(CONCATENATE($F4044," ",$G4044),AllocFactorMatrix,(X$4+1),FALSE)*$E4046</f>
        <v>528.83793904548975</v>
      </c>
      <c r="Y4044" s="5">
        <f ca="1">VLOOKUP(CONCATENATE($F4044," ",$G4044),AllocFactorMatrix,(Y$4+1),FALSE)*$E4046</f>
        <v>10.611027756034332</v>
      </c>
      <c r="Z4044" s="5">
        <f t="shared" ca="1" si="1959"/>
        <v>539.44896680152408</v>
      </c>
      <c r="AA4044" s="5">
        <f ca="1">VLOOKUP(CONCATENATE($F4044," ",$G4044),AllocFactorMatrix,(AA$4+1),FALSE)*$E4046</f>
        <v>9.4650822601925615</v>
      </c>
      <c r="AB4044" s="5">
        <f ca="1">VLOOKUP(CONCATENATE($F4044," ",$G4044),AllocFactorMatrix,(AB$4+1),FALSE)*$E4046</f>
        <v>212.0146010190488</v>
      </c>
      <c r="AC4044" s="5">
        <f ca="1">VLOOKUP(CONCATENATE($F4044," ",$G4044),AllocFactorMatrix,(AC$4+1),FALSE)*$E4046</f>
        <v>43.729396758554415</v>
      </c>
    </row>
    <row r="4045" spans="4:29" hidden="1" outlineLevel="1">
      <c r="E4045" s="48"/>
      <c r="F4045" s="175" t="str">
        <f>F4046</f>
        <v>RB_GUP</v>
      </c>
      <c r="G4045" s="52" t="str">
        <f>$G$14</f>
        <v>CUSTOMER</v>
      </c>
      <c r="H4045" s="4">
        <f t="shared" ca="1" si="1947"/>
        <v>191351.18891403713</v>
      </c>
      <c r="I4045" s="5">
        <f ca="1">VLOOKUP(CONCATENATE($F4045," ",$G4045),AllocFactorMatrix,(I$4+1),FALSE)*$E4046</f>
        <v>94777.424453418382</v>
      </c>
      <c r="J4045" s="5">
        <f ca="1">VLOOKUP(CONCATENATE($F4045," ",$G4045),AllocFactorMatrix,(J$4+1),FALSE)*$E4046</f>
        <v>30206.933737318785</v>
      </c>
      <c r="K4045" s="5">
        <f ca="1">VLOOKUP(CONCATENATE($F4045," ",$G4045),AllocFactorMatrix,(K$4+1),FALSE)*$E4046</f>
        <v>1928.1457248480717</v>
      </c>
      <c r="L4045" s="5">
        <f ca="1">VLOOKUP(CONCATENATE($F4045," ",$G4045),AllocFactorMatrix,(L$4+1),FALSE)*$E4046</f>
        <v>324.28845381474571</v>
      </c>
      <c r="M4045" s="5">
        <f t="shared" ca="1" si="1958"/>
        <v>32459.367915981602</v>
      </c>
      <c r="N4045" s="5">
        <f ca="1">VLOOKUP(CONCATENATE($F4045," ",$G4045),AllocFactorMatrix,(N$4+1),FALSE)*$E4046</f>
        <v>2355.0493930462731</v>
      </c>
      <c r="O4045" s="5">
        <f ca="1">VLOOKUP(CONCATENATE($F4045," ",$G4045),AllocFactorMatrix,(O$4+1),FALSE)*$E4046</f>
        <v>680.73974435203911</v>
      </c>
      <c r="P4045" s="5">
        <f ca="1">VLOOKUP(CONCATENATE($F4045," ",$G4045),AllocFactorMatrix,(P$4+1),FALSE)*$E4046</f>
        <v>797.41018841560992</v>
      </c>
      <c r="Q4045" s="5">
        <f ca="1">VLOOKUP(CONCATENATE($F4045," ",$G4045),AllocFactorMatrix,(Q$4+1),FALSE)*$E4046</f>
        <v>99.634454818999686</v>
      </c>
      <c r="R4045" s="5">
        <f t="shared" ca="1" si="1960"/>
        <v>3932.8337806329214</v>
      </c>
      <c r="S4045" s="5">
        <f ca="1">VLOOKUP(CONCATENATE($F4045," ",$G4045),AllocFactorMatrix,(S$4+1),FALSE)*$E4046</f>
        <v>15.59342568794977</v>
      </c>
      <c r="T4045" s="5">
        <f ca="1">VLOOKUP(CONCATENATE($F4045," ",$G4045),AllocFactorMatrix,(T$4+1),FALSE)*$E4046</f>
        <v>483.16985446368437</v>
      </c>
      <c r="U4045" s="5">
        <f ca="1">VLOOKUP(CONCATENATE($F4045," ",$G4045),AllocFactorMatrix,(U$4+1),FALSE)*$E4046</f>
        <v>1340.375450064832</v>
      </c>
      <c r="V4045" s="5">
        <f ca="1">VLOOKUP(CONCATENATE($F4045," ",$G4045),AllocFactorMatrix,(V$4+1),FALSE)*$E4046</f>
        <v>398.55172150681045</v>
      </c>
      <c r="W4045" s="5">
        <f t="shared" ca="1" si="1961"/>
        <v>2237.6904517232765</v>
      </c>
      <c r="X4045" s="5">
        <f ca="1">VLOOKUP(CONCATENATE($F4045," ",$G4045),AllocFactorMatrix,(X$4+1),FALSE)*$E4046</f>
        <v>475.9159604802648</v>
      </c>
      <c r="Y4045" s="5">
        <f ca="1">VLOOKUP(CONCATENATE($F4045," ",$G4045),AllocFactorMatrix,(Y$4+1),FALSE)*$E4046</f>
        <v>8.9114781027461429</v>
      </c>
      <c r="Z4045" s="5">
        <f t="shared" ca="1" si="1959"/>
        <v>484.82743858301092</v>
      </c>
      <c r="AA4045" s="5">
        <f ca="1">VLOOKUP(CONCATENATE($F4045," ",$G4045),AllocFactorMatrix,(AA$4+1),FALSE)*$E4046</f>
        <v>46.039392831829552</v>
      </c>
      <c r="AB4045" s="5">
        <f ca="1">VLOOKUP(CONCATENATE($F4045," ",$G4045),AllocFactorMatrix,(AB$4+1),FALSE)*$E4046</f>
        <v>50594.625716408416</v>
      </c>
      <c r="AC4045" s="5">
        <f ca="1">VLOOKUP(CONCATENATE($F4045," ",$G4045),AllocFactorMatrix,(AC$4+1),FALSE)*$E4046</f>
        <v>6818.3797644576625</v>
      </c>
    </row>
    <row r="4046" spans="4:29" collapsed="1">
      <c r="D4046" s="52" t="s">
        <v>302</v>
      </c>
      <c r="E4046" s="58">
        <v>3854777</v>
      </c>
      <c r="F4046" s="93" t="s">
        <v>73</v>
      </c>
      <c r="G4046" s="52" t="str">
        <f>$G$15</f>
        <v>TOTAL</v>
      </c>
      <c r="H4046" s="4">
        <f t="shared" ca="1" si="1947"/>
        <v>3854777.0000000005</v>
      </c>
      <c r="I4046" s="5">
        <f ca="1">VLOOKUP(CONCATENATE($F4046," ",$G4046),AllocFactorMatrix,(I$4+1),FALSE)*$E4046</f>
        <v>2186615.327282731</v>
      </c>
      <c r="J4046" s="5">
        <f ca="1">VLOOKUP(CONCATENATE($F4046," ",$G4046),AllocFactorMatrix,(J$4+1),FALSE)*$E4046</f>
        <v>509681.39151439565</v>
      </c>
      <c r="K4046" s="5">
        <f ca="1">VLOOKUP(CONCATENATE($F4046," ",$G4046),AllocFactorMatrix,(K$4+1),FALSE)*$E4046</f>
        <v>7760.0300895749397</v>
      </c>
      <c r="L4046" s="5">
        <f ca="1">VLOOKUP(CONCATENATE($F4046," ",$G4046),AllocFactorMatrix,(L$4+1),FALSE)*$E4046</f>
        <v>898.82287581361891</v>
      </c>
      <c r="M4046" s="5">
        <f t="shared" ca="1" si="1958"/>
        <v>518340.24447978422</v>
      </c>
      <c r="N4046" s="5">
        <f ca="1">VLOOKUP(CONCATENATE($F4046," ",$G4046),AllocFactorMatrix,(N$4+1),FALSE)*$E4046</f>
        <v>279762.14161933569</v>
      </c>
      <c r="O4046" s="5">
        <f ca="1">VLOOKUP(CONCATENATE($F4046," ",$G4046),AllocFactorMatrix,(O$4+1),FALSE)*$E4046</f>
        <v>44990.507328701846</v>
      </c>
      <c r="P4046" s="5">
        <f ca="1">VLOOKUP(CONCATENATE($F4046," ",$G4046),AllocFactorMatrix,(P$4+1),FALSE)*$E4046</f>
        <v>7195.0156139074725</v>
      </c>
      <c r="Q4046" s="5">
        <f ca="1">VLOOKUP(CONCATENATE($F4046," ",$G4046),AllocFactorMatrix,(Q$4+1),FALSE)*$E4046</f>
        <v>316.31861934397642</v>
      </c>
      <c r="R4046" s="5">
        <f t="shared" ca="1" si="1960"/>
        <v>332263.98318128899</v>
      </c>
      <c r="S4046" s="5">
        <f ca="1">VLOOKUP(CONCATENATE($F4046," ",$G4046),AllocFactorMatrix,(S$4+1),FALSE)*$E4046</f>
        <v>12664.670613211925</v>
      </c>
      <c r="T4046" s="5">
        <f ca="1">VLOOKUP(CONCATENATE($F4046," ",$G4046),AllocFactorMatrix,(T$4+1),FALSE)*$E4046</f>
        <v>157626.86819547249</v>
      </c>
      <c r="U4046" s="5">
        <f ca="1">VLOOKUP(CONCATENATE($F4046," ",$G4046),AllocFactorMatrix,(U$4+1),FALSE)*$E4046</f>
        <v>433180.32937649422</v>
      </c>
      <c r="V4046" s="5">
        <f ca="1">VLOOKUP(CONCATENATE($F4046," ",$G4046),AllocFactorMatrix,(V$4+1),FALSE)*$E4046</f>
        <v>70399.777230267049</v>
      </c>
      <c r="W4046" s="5">
        <f t="shared" ca="1" si="1961"/>
        <v>673871.64541544567</v>
      </c>
      <c r="X4046" s="5">
        <f ca="1">VLOOKUP(CONCATENATE($F4046," ",$G4046),AllocFactorMatrix,(X$4+1),FALSE)*$E4046</f>
        <v>76831.710794990446</v>
      </c>
      <c r="Y4046" s="5">
        <f ca="1">VLOOKUP(CONCATENATE($F4046," ",$G4046),AllocFactorMatrix,(Y$4+1),FALSE)*$E4046</f>
        <v>1365.1216846674276</v>
      </c>
      <c r="Z4046" s="5">
        <f t="shared" ca="1" si="1959"/>
        <v>78196.832479657867</v>
      </c>
      <c r="AA4046" s="5">
        <f ca="1">VLOOKUP(CONCATENATE($F4046," ",$G4046),AllocFactorMatrix,(AA$4+1),FALSE)*$E4046</f>
        <v>1044.190573037642</v>
      </c>
      <c r="AB4046" s="5">
        <f ca="1">VLOOKUP(CONCATENATE($F4046," ",$G4046),AllocFactorMatrix,(AB$4+1),FALSE)*$E4046</f>
        <v>56423.42805067209</v>
      </c>
      <c r="AC4046" s="5">
        <f ca="1">VLOOKUP(CONCATENATE($F4046," ",$G4046),AllocFactorMatrix,(AC$4+1),FALSE)*$E4046</f>
        <v>8021.348537383783</v>
      </c>
    </row>
    <row r="4047" spans="4:29" hidden="1" outlineLevel="1">
      <c r="E4047" s="48"/>
      <c r="F4047" s="175" t="str">
        <f>F4054</f>
        <v>LABOR_M</v>
      </c>
      <c r="G4047" s="52" t="str">
        <f>$G$8</f>
        <v>PRODUCTION</v>
      </c>
      <c r="H4047" s="4">
        <f t="shared" ca="1" si="1947"/>
        <v>-19142.845218381779</v>
      </c>
      <c r="I4047" s="5">
        <f ca="1">VLOOKUP(CONCATENATE($F4047," ",$G4047),AllocFactorMatrix,(I$4+1),FALSE)*$E4054</f>
        <v>-9846.8111969251222</v>
      </c>
      <c r="J4047" s="5">
        <f ca="1">VLOOKUP(CONCATENATE($F4047," ",$G4047),AllocFactorMatrix,(J$4+1),FALSE)*$E4054</f>
        <v>-2296.2778850072746</v>
      </c>
      <c r="K4047" s="5">
        <f ca="1">VLOOKUP(CONCATENATE($F4047," ",$G4047),AllocFactorMatrix,(K$4+1),FALSE)*$E4054</f>
        <v>-31.927355243249096</v>
      </c>
      <c r="L4047" s="5">
        <f ca="1">VLOOKUP(CONCATENATE($F4047," ",$G4047),AllocFactorMatrix,(L$4+1),FALSE)*$E4054</f>
        <v>-4.4466411286885466</v>
      </c>
      <c r="M4047" s="5">
        <f t="shared" ref="M4047:M4054" ca="1" si="1962">SUBTOTAL(9,J4047:L4047)</f>
        <v>-2332.6518813792122</v>
      </c>
      <c r="N4047" s="5">
        <f ca="1">VLOOKUP(CONCATENATE($F4047," ",$G4047),AllocFactorMatrix,(N$4+1),FALSE)*$E4054</f>
        <v>-1366.7634200960426</v>
      </c>
      <c r="O4047" s="5">
        <f ca="1">VLOOKUP(CONCATENATE($F4047," ",$G4047),AllocFactorMatrix,(O$4+1),FALSE)*$E4054</f>
        <v>-244.91250411752682</v>
      </c>
      <c r="P4047" s="5">
        <f ca="1">VLOOKUP(CONCATENATE($F4047," ",$G4047),AllocFactorMatrix,(P$4+1),FALSE)*$E4054</f>
        <v>-49.665756548225836</v>
      </c>
      <c r="Q4047" s="5">
        <f ca="1">VLOOKUP(CONCATENATE($F4047," ",$G4047),AllocFactorMatrix,(Q$4+1),FALSE)*$E4054</f>
        <v>-1.8860346449726122</v>
      </c>
      <c r="R4047" s="5">
        <f ca="1">SUBTOTAL(9,N4047:Q4047)</f>
        <v>-1663.2277154067679</v>
      </c>
      <c r="S4047" s="5">
        <f ca="1">VLOOKUP(CONCATENATE($F4047," ",$G4047),AllocFactorMatrix,(S$4+1),FALSE)*$E4054</f>
        <v>-64.726051458763493</v>
      </c>
      <c r="T4047" s="5">
        <f ca="1">VLOOKUP(CONCATENATE($F4047," ",$G4047),AllocFactorMatrix,(T$4+1),FALSE)*$E4054</f>
        <v>-873.83907072645479</v>
      </c>
      <c r="U4047" s="5">
        <f ca="1">VLOOKUP(CONCATENATE($F4047," ",$G4047),AllocFactorMatrix,(U$4+1),FALSE)*$E4054</f>
        <v>-3342.0836604540987</v>
      </c>
      <c r="V4047" s="5">
        <f ca="1">VLOOKUP(CONCATENATE($F4047," ",$G4047),AllocFactorMatrix,(V$4+1),FALSE)*$E4054</f>
        <v>-605.44945188177439</v>
      </c>
      <c r="W4047" s="5">
        <f ca="1">SUBTOTAL(9,S4047:V4047)</f>
        <v>-4886.0982345210914</v>
      </c>
      <c r="X4047" s="5">
        <f ca="1">VLOOKUP(CONCATENATE($F4047," ",$G4047),AllocFactorMatrix,(X$4+1),FALSE)*$E4054</f>
        <v>-375.12136101003887</v>
      </c>
      <c r="Y4047" s="5">
        <f ca="1">VLOOKUP(CONCATENATE($F4047," ",$G4047),AllocFactorMatrix,(Y$4+1),FALSE)*$E4054</f>
        <v>-7.4921357256181302</v>
      </c>
      <c r="Z4047" s="5">
        <f t="shared" ref="Z4047:Z4054" ca="1" si="1963">SUBTOTAL(9,X4047:Y4047)</f>
        <v>-382.61349673565701</v>
      </c>
      <c r="AA4047" s="5">
        <f ca="1">VLOOKUP(CONCATENATE($F4047," ",$G4047),AllocFactorMatrix,(AA$4+1),FALSE)*$E4054</f>
        <v>-4.9484576243889373</v>
      </c>
      <c r="AB4047" s="5">
        <f ca="1">VLOOKUP(CONCATENATE($F4047," ",$G4047),AllocFactorMatrix,(AB$4+1),FALSE)*$E4054</f>
        <v>-21.983866234706522</v>
      </c>
      <c r="AC4047" s="5">
        <f ca="1">VLOOKUP(CONCATENATE($F4047," ",$G4047),AllocFactorMatrix,(AC$4+1),FALSE)*$E4054</f>
        <v>-4.5103695548294738</v>
      </c>
    </row>
    <row r="4048" spans="4:29" hidden="1" outlineLevel="1">
      <c r="E4048" s="48"/>
      <c r="F4048" s="175" t="str">
        <f>F4054</f>
        <v>LABOR_M</v>
      </c>
      <c r="G4048" s="52" t="str">
        <f>$G$9</f>
        <v>BULKTRAN</v>
      </c>
      <c r="H4048" s="4">
        <f t="shared" ca="1" si="1947"/>
        <v>-2967.292427821636</v>
      </c>
      <c r="I4048" s="5">
        <f ca="1">VLOOKUP(CONCATENATE($F4048," ",$G4048),AllocFactorMatrix,(I$4+1),FALSE)*$E4054</f>
        <v>-1526.333623319925</v>
      </c>
      <c r="J4048" s="5">
        <f ca="1">VLOOKUP(CONCATENATE($F4048," ",$G4048),AllocFactorMatrix,(J$4+1),FALSE)*$E4054</f>
        <v>-355.94123562225423</v>
      </c>
      <c r="K4048" s="5">
        <f ca="1">VLOOKUP(CONCATENATE($F4048," ",$G4048),AllocFactorMatrix,(K$4+1),FALSE)*$E4054</f>
        <v>-4.9489926065271126</v>
      </c>
      <c r="L4048" s="5">
        <f ca="1">VLOOKUP(CONCATENATE($F4048," ",$G4048),AllocFactorMatrix,(L$4+1),FALSE)*$E4054</f>
        <v>-0.68926454766127776</v>
      </c>
      <c r="M4048" s="5">
        <f t="shared" ca="1" si="1962"/>
        <v>-361.57949277644258</v>
      </c>
      <c r="N4048" s="5">
        <f ca="1">VLOOKUP(CONCATENATE($F4048," ",$G4048),AllocFactorMatrix,(N$4+1),FALSE)*$E4054</f>
        <v>-211.85914114690857</v>
      </c>
      <c r="O4048" s="5">
        <f ca="1">VLOOKUP(CONCATENATE($F4048," ",$G4048),AllocFactorMatrix,(O$4+1),FALSE)*$E4054</f>
        <v>-37.963375384184722</v>
      </c>
      <c r="P4048" s="5">
        <f ca="1">VLOOKUP(CONCATENATE($F4048," ",$G4048),AllocFactorMatrix,(P$4+1),FALSE)*$E4054</f>
        <v>-7.6985851186880998</v>
      </c>
      <c r="Q4048" s="5">
        <f ca="1">VLOOKUP(CONCATENATE($F4048," ",$G4048),AllocFactorMatrix,(Q$4+1),FALSE)*$E4054</f>
        <v>-0.2923502884128516</v>
      </c>
      <c r="R4048" s="5">
        <f t="shared" ref="R4048:R4054" ca="1" si="1964">SUBTOTAL(9,N4048:Q4048)</f>
        <v>-257.81345193819425</v>
      </c>
      <c r="S4048" s="5">
        <f ca="1">VLOOKUP(CONCATENATE($F4048," ",$G4048),AllocFactorMatrix,(S$4+1),FALSE)*$E4054</f>
        <v>-10.033049956019941</v>
      </c>
      <c r="T4048" s="5">
        <f ca="1">VLOOKUP(CONCATENATE($F4048," ",$G4048),AllocFactorMatrix,(T$4+1),FALSE)*$E4054</f>
        <v>-135.45196798704987</v>
      </c>
      <c r="U4048" s="5">
        <f ca="1">VLOOKUP(CONCATENATE($F4048," ",$G4048),AllocFactorMatrix,(U$4+1),FALSE)*$E4054</f>
        <v>-518.04940308921277</v>
      </c>
      <c r="V4048" s="5">
        <f ca="1">VLOOKUP(CONCATENATE($F4048," ",$G4048),AllocFactorMatrix,(V$4+1),FALSE)*$E4054</f>
        <v>-93.849454117323603</v>
      </c>
      <c r="W4048" s="5">
        <f t="shared" ref="W4048:W4054" ca="1" si="1965">SUBTOTAL(9,S4048:V4048)</f>
        <v>-757.38387514960618</v>
      </c>
      <c r="X4048" s="5">
        <f ca="1">VLOOKUP(CONCATENATE($F4048," ",$G4048),AllocFactorMatrix,(X$4+1),FALSE)*$E4054</f>
        <v>-58.14677814823429</v>
      </c>
      <c r="Y4048" s="5">
        <f ca="1">VLOOKUP(CONCATENATE($F4048," ",$G4048),AllocFactorMatrix,(Y$4+1),FALSE)*$E4054</f>
        <v>-1.1613402998991553</v>
      </c>
      <c r="Z4048" s="5">
        <f t="shared" ca="1" si="1963"/>
        <v>-59.308118448133442</v>
      </c>
      <c r="AA4048" s="5">
        <f ca="1">VLOOKUP(CONCATENATE($F4048," ",$G4048),AllocFactorMatrix,(AA$4+1),FALSE)*$E4054</f>
        <v>-0.76705007383885493</v>
      </c>
      <c r="AB4048" s="5">
        <f ca="1">VLOOKUP(CONCATENATE($F4048," ",$G4048),AllocFactorMatrix,(AB$4+1),FALSE)*$E4054</f>
        <v>-3.4076731576897035</v>
      </c>
      <c r="AC4048" s="5">
        <f ca="1">VLOOKUP(CONCATENATE($F4048," ",$G4048),AllocFactorMatrix,(AC$4+1),FALSE)*$E4054</f>
        <v>-0.69914295780186475</v>
      </c>
    </row>
    <row r="4049" spans="1:29" hidden="1" outlineLevel="1">
      <c r="E4049" s="48"/>
      <c r="F4049" s="175" t="str">
        <f>F4054</f>
        <v>LABOR_M</v>
      </c>
      <c r="G4049" s="52" t="str">
        <f>$G$10</f>
        <v>SUBTRAN</v>
      </c>
      <c r="H4049" s="4">
        <f t="shared" ca="1" si="1947"/>
        <v>-822.35307386627687</v>
      </c>
      <c r="I4049" s="5">
        <f ca="1">VLOOKUP(CONCATENATE($F4049," ",$G4049),AllocFactorMatrix,(I$4+1),FALSE)*$E4054</f>
        <v>-420.18406724785899</v>
      </c>
      <c r="J4049" s="5">
        <f ca="1">VLOOKUP(CONCATENATE($F4049," ",$G4049),AllocFactorMatrix,(J$4+1),FALSE)*$E4054</f>
        <v>-98.498243592459602</v>
      </c>
      <c r="K4049" s="5">
        <f ca="1">VLOOKUP(CONCATENATE($F4049," ",$G4049),AllocFactorMatrix,(K$4+1),FALSE)*$E4054</f>
        <v>-1.3759822686240162</v>
      </c>
      <c r="L4049" s="5">
        <f ca="1">VLOOKUP(CONCATENATE($F4049," ",$G4049),AllocFactorMatrix,(L$4+1),FALSE)*$E4054</f>
        <v>-0.2490463974611056</v>
      </c>
      <c r="M4049" s="5">
        <f t="shared" ca="1" si="1962"/>
        <v>-100.12327225854472</v>
      </c>
      <c r="N4049" s="5">
        <f ca="1">VLOOKUP(CONCATENATE($F4049," ",$G4049),AllocFactorMatrix,(N$4+1),FALSE)*$E4054</f>
        <v>-56.924937450900444</v>
      </c>
      <c r="O4049" s="5">
        <f ca="1">VLOOKUP(CONCATENATE($F4049," ",$G4049),AllocFactorMatrix,(O$4+1),FALSE)*$E4054</f>
        <v>-10.229125267731598</v>
      </c>
      <c r="P4049" s="5">
        <f ca="1">VLOOKUP(CONCATENATE($F4049," ",$G4049),AllocFactorMatrix,(P$4+1),FALSE)*$E4054</f>
        <v>-2.6850665162136975</v>
      </c>
      <c r="Q4049" s="5">
        <f ca="1">VLOOKUP(CONCATENATE($F4049," ",$G4049),AllocFactorMatrix,(Q$4+1),FALSE)*$E4054</f>
        <v>0</v>
      </c>
      <c r="R4049" s="5">
        <f t="shared" ca="1" si="1964"/>
        <v>-69.839129234845743</v>
      </c>
      <c r="S4049" s="5">
        <f ca="1">VLOOKUP(CONCATENATE($F4049," ",$G4049),AllocFactorMatrix,(S$4+1),FALSE)*$E4054</f>
        <v>-2.5658479540142882</v>
      </c>
      <c r="T4049" s="5">
        <f ca="1">VLOOKUP(CONCATENATE($F4049," ",$G4049),AllocFactorMatrix,(T$4+1),FALSE)*$E4054</f>
        <v>-36.001334845189753</v>
      </c>
      <c r="U4049" s="5">
        <f ca="1">VLOOKUP(CONCATENATE($F4049," ",$G4049),AllocFactorMatrix,(U$4+1),FALSE)*$E4054</f>
        <v>-177.51435175190915</v>
      </c>
      <c r="V4049" s="5">
        <f ca="1">VLOOKUP(CONCATENATE($F4049," ",$G4049),AllocFactorMatrix,(V$4+1),FALSE)*$E4054</f>
        <v>0</v>
      </c>
      <c r="W4049" s="5">
        <f t="shared" ca="1" si="1965"/>
        <v>-216.08153455111318</v>
      </c>
      <c r="X4049" s="5">
        <f ca="1">VLOOKUP(CONCATENATE($F4049," ",$G4049),AllocFactorMatrix,(X$4+1),FALSE)*$E4054</f>
        <v>-15.604273779814033</v>
      </c>
      <c r="Y4049" s="5">
        <f ca="1">VLOOKUP(CONCATENATE($F4049," ",$G4049),AllocFactorMatrix,(Y$4+1),FALSE)*$E4054</f>
        <v>-0.31331067723819345</v>
      </c>
      <c r="Z4049" s="5">
        <f t="shared" ca="1" si="1963"/>
        <v>-15.917584457052227</v>
      </c>
      <c r="AA4049" s="5">
        <f ca="1">VLOOKUP(CONCATENATE($F4049," ",$G4049),AllocFactorMatrix,(AA$4+1),FALSE)*$E4054</f>
        <v>-0.20748611686132615</v>
      </c>
      <c r="AB4049" s="5">
        <f ca="1">VLOOKUP(CONCATENATE($F4049," ",$G4049),AllocFactorMatrix,(AB$4+1),FALSE)*$E4054</f>
        <v>0</v>
      </c>
      <c r="AC4049" s="5">
        <f ca="1">VLOOKUP(CONCATENATE($F4049," ",$G4049),AllocFactorMatrix,(AC$4+1),FALSE)*$E4054</f>
        <v>0</v>
      </c>
    </row>
    <row r="4050" spans="1:29" hidden="1" outlineLevel="1">
      <c r="E4050" s="48"/>
      <c r="F4050" s="175" t="str">
        <f>F4054</f>
        <v>LABOR_M</v>
      </c>
      <c r="G4050" s="52" t="str">
        <f>$G$11</f>
        <v>DISTPRI</v>
      </c>
      <c r="H4050" s="4">
        <f t="shared" ca="1" si="1947"/>
        <v>-6717.4562234041741</v>
      </c>
      <c r="I4050" s="5">
        <f ca="1">VLOOKUP(CONCATENATE($F4050," ",$G4050),AllocFactorMatrix,(I$4+1),FALSE)*$E4054</f>
        <v>-4398.6378141173836</v>
      </c>
      <c r="J4050" s="5">
        <f ca="1">VLOOKUP(CONCATENATE($F4050," ",$G4050),AllocFactorMatrix,(J$4+1),FALSE)*$E4054</f>
        <v>-1029.4510207089559</v>
      </c>
      <c r="K4050" s="5">
        <f ca="1">VLOOKUP(CONCATENATE($F4050," ",$G4050),AllocFactorMatrix,(K$4+1),FALSE)*$E4054</f>
        <v>-14.379115392709886</v>
      </c>
      <c r="L4050" s="5">
        <f ca="1">VLOOKUP(CONCATENATE($F4050," ",$G4050),AllocFactorMatrix,(L$4+1),FALSE)*$E4054</f>
        <v>0</v>
      </c>
      <c r="M4050" s="5">
        <f t="shared" ca="1" si="1962"/>
        <v>-1043.8301361016659</v>
      </c>
      <c r="N4050" s="5">
        <f ca="1">VLOOKUP(CONCATENATE($F4050," ",$G4050),AllocFactorMatrix,(N$4+1),FALSE)*$E4054</f>
        <v>-597.61651213129369</v>
      </c>
      <c r="O4050" s="5">
        <f ca="1">VLOOKUP(CONCATENATE($F4050," ",$G4050),AllocFactorMatrix,(O$4+1),FALSE)*$E4054</f>
        <v>-107.37925152925335</v>
      </c>
      <c r="P4050" s="5">
        <f ca="1">VLOOKUP(CONCATENATE($F4050," ",$G4050),AllocFactorMatrix,(P$4+1),FALSE)*$E4054</f>
        <v>0</v>
      </c>
      <c r="Q4050" s="5">
        <f ca="1">VLOOKUP(CONCATENATE($F4050," ",$G4050),AllocFactorMatrix,(Q$4+1),FALSE)*$E4054</f>
        <v>0</v>
      </c>
      <c r="R4050" s="5">
        <f t="shared" ca="1" si="1964"/>
        <v>-704.99576366054703</v>
      </c>
      <c r="S4050" s="5">
        <f ca="1">VLOOKUP(CONCATENATE($F4050," ",$G4050),AllocFactorMatrix,(S$4+1),FALSE)*$E4054</f>
        <v>-27.022280675068131</v>
      </c>
      <c r="T4050" s="5">
        <f ca="1">VLOOKUP(CONCATENATE($F4050," ",$G4050),AllocFactorMatrix,(T$4+1),FALSE)*$E4054</f>
        <v>-373.66039008563962</v>
      </c>
      <c r="U4050" s="5">
        <f ca="1">VLOOKUP(CONCATENATE($F4050," ",$G4050),AllocFactorMatrix,(U$4+1),FALSE)*$E4054</f>
        <v>0</v>
      </c>
      <c r="V4050" s="5">
        <f ca="1">VLOOKUP(CONCATENATE($F4050," ",$G4050),AllocFactorMatrix,(V$4+1),FALSE)*$E4054</f>
        <v>0</v>
      </c>
      <c r="W4050" s="5">
        <f t="shared" ca="1" si="1965"/>
        <v>-400.68267076070777</v>
      </c>
      <c r="X4050" s="5">
        <f ca="1">VLOOKUP(CONCATENATE($F4050," ",$G4050),AllocFactorMatrix,(X$4+1),FALSE)*$E4054</f>
        <v>-163.86150951637299</v>
      </c>
      <c r="Y4050" s="5">
        <f ca="1">VLOOKUP(CONCATENATE($F4050," ",$G4050),AllocFactorMatrix,(Y$4+1),FALSE)*$E4054</f>
        <v>-3.2889589071752958</v>
      </c>
      <c r="Z4050" s="5">
        <f t="shared" ca="1" si="1963"/>
        <v>-167.15046842354829</v>
      </c>
      <c r="AA4050" s="5">
        <f ca="1">VLOOKUP(CONCATENATE($F4050," ",$G4050),AllocFactorMatrix,(AA$4+1),FALSE)*$E4054</f>
        <v>-2.1593703403208817</v>
      </c>
      <c r="AB4050" s="5">
        <f ca="1">VLOOKUP(CONCATENATE($F4050," ",$G4050),AllocFactorMatrix,(AB$4+1),FALSE)*$E4054</f>
        <v>0</v>
      </c>
      <c r="AC4050" s="5">
        <f ca="1">VLOOKUP(CONCATENATE($F4050," ",$G4050),AllocFactorMatrix,(AC$4+1),FALSE)*$E4054</f>
        <v>0</v>
      </c>
    </row>
    <row r="4051" spans="1:29" hidden="1" outlineLevel="1">
      <c r="E4051" s="48"/>
      <c r="F4051" s="175" t="str">
        <f>F4054</f>
        <v>LABOR_M</v>
      </c>
      <c r="G4051" s="52" t="str">
        <f>$G$12</f>
        <v>DISTSEC</v>
      </c>
      <c r="H4051" s="4">
        <f t="shared" ca="1" si="1947"/>
        <v>-2661.2751157404073</v>
      </c>
      <c r="I4051" s="5">
        <f ca="1">VLOOKUP(CONCATENATE($F4051," ",$G4051),AllocFactorMatrix,(I$4+1),FALSE)*$E4054</f>
        <v>-1974.9457934235829</v>
      </c>
      <c r="J4051" s="5">
        <f ca="1">VLOOKUP(CONCATENATE($F4051," ",$G4051),AllocFactorMatrix,(J$4+1),FALSE)*$E4054</f>
        <v>-398.23730689045624</v>
      </c>
      <c r="K4051" s="5">
        <f ca="1">VLOOKUP(CONCATENATE($F4051," ",$G4051),AllocFactorMatrix,(K$4+1),FALSE)*$E4054</f>
        <v>0</v>
      </c>
      <c r="L4051" s="5">
        <f ca="1">VLOOKUP(CONCATENATE($F4051," ",$G4051),AllocFactorMatrix,(L$4+1),FALSE)*$E4054</f>
        <v>0</v>
      </c>
      <c r="M4051" s="5">
        <f t="shared" ca="1" si="1962"/>
        <v>-398.23730689045624</v>
      </c>
      <c r="N4051" s="5">
        <f ca="1">VLOOKUP(CONCATENATE($F4051," ",$G4051),AllocFactorMatrix,(N$4+1),FALSE)*$E4054</f>
        <v>-199.05313550562502</v>
      </c>
      <c r="O4051" s="5">
        <f ca="1">VLOOKUP(CONCATENATE($F4051," ",$G4051),AllocFactorMatrix,(O$4+1),FALSE)*$E4054</f>
        <v>0</v>
      </c>
      <c r="P4051" s="5">
        <f ca="1">VLOOKUP(CONCATENATE($F4051," ",$G4051),AllocFactorMatrix,(P$4+1),FALSE)*$E4054</f>
        <v>0</v>
      </c>
      <c r="Q4051" s="5">
        <f ca="1">VLOOKUP(CONCATENATE($F4051," ",$G4051),AllocFactorMatrix,(Q$4+1),FALSE)*$E4054</f>
        <v>0</v>
      </c>
      <c r="R4051" s="5">
        <f t="shared" ca="1" si="1964"/>
        <v>-199.05313550562502</v>
      </c>
      <c r="S4051" s="5">
        <f ca="1">VLOOKUP(CONCATENATE($F4051," ",$G4051),AllocFactorMatrix,(S$4+1),FALSE)*$E4054</f>
        <v>-7.4401401414098958</v>
      </c>
      <c r="T4051" s="5">
        <f ca="1">VLOOKUP(CONCATENATE($F4051," ",$G4051),AllocFactorMatrix,(T$4+1),FALSE)*$E4054</f>
        <v>0</v>
      </c>
      <c r="U4051" s="5">
        <f ca="1">VLOOKUP(CONCATENATE($F4051," ",$G4051),AllocFactorMatrix,(U$4+1),FALSE)*$E4054</f>
        <v>0</v>
      </c>
      <c r="V4051" s="5">
        <f ca="1">VLOOKUP(CONCATENATE($F4051," ",$G4051),AllocFactorMatrix,(V$4+1),FALSE)*$E4054</f>
        <v>0</v>
      </c>
      <c r="W4051" s="5">
        <f t="shared" ca="1" si="1965"/>
        <v>-7.4401401414098958</v>
      </c>
      <c r="X4051" s="5">
        <f ca="1">VLOOKUP(CONCATENATE($F4051," ",$G4051),AllocFactorMatrix,(X$4+1),FALSE)*$E4054</f>
        <v>-56.227881167106766</v>
      </c>
      <c r="Y4051" s="5">
        <f ca="1">VLOOKUP(CONCATENATE($F4051," ",$G4051),AllocFactorMatrix,(Y$4+1),FALSE)*$E4054</f>
        <v>0</v>
      </c>
      <c r="Z4051" s="5">
        <f t="shared" ca="1" si="1963"/>
        <v>-56.227881167106766</v>
      </c>
      <c r="AA4051" s="5">
        <f ca="1">VLOOKUP(CONCATENATE($F4051," ",$G4051),AllocFactorMatrix,(AA$4+1),FALSE)*$E4054</f>
        <v>-0.66481438715006824</v>
      </c>
      <c r="AB4051" s="5">
        <f ca="1">VLOOKUP(CONCATENATE($F4051," ",$G4051),AllocFactorMatrix,(AB$4+1),FALSE)*$E4054</f>
        <v>-20.462794136656736</v>
      </c>
      <c r="AC4051" s="5">
        <f ca="1">VLOOKUP(CONCATENATE($F4051," ",$G4051),AllocFactorMatrix,(AC$4+1),FALSE)*$E4054</f>
        <v>-4.2432500884186961</v>
      </c>
    </row>
    <row r="4052" spans="1:29" hidden="1" outlineLevel="1">
      <c r="E4052" s="48"/>
      <c r="F4052" s="175" t="str">
        <f>F4054</f>
        <v>LABOR_M</v>
      </c>
      <c r="G4052" s="52" t="str">
        <f>$G$13</f>
        <v>ENERGY</v>
      </c>
      <c r="H4052" s="4">
        <f t="shared" ca="1" si="1947"/>
        <v>-7656.6283158828282</v>
      </c>
      <c r="I4052" s="5">
        <f ca="1">VLOOKUP(CONCATENATE($F4052," ",$G4052),AllocFactorMatrix,(I$4+1),FALSE)*$E4054</f>
        <v>-2995.93306907028</v>
      </c>
      <c r="J4052" s="5">
        <f ca="1">VLOOKUP(CONCATENATE($F4052," ",$G4052),AllocFactorMatrix,(J$4+1),FALSE)*$E4054</f>
        <v>-864.31799801298951</v>
      </c>
      <c r="K4052" s="5">
        <f ca="1">VLOOKUP(CONCATENATE($F4052," ",$G4052),AllocFactorMatrix,(K$4+1),FALSE)*$E4054</f>
        <v>-12.046748047999241</v>
      </c>
      <c r="L4052" s="5">
        <f ca="1">VLOOKUP(CONCATENATE($F4052," ",$G4052),AllocFactorMatrix,(L$4+1),FALSE)*$E4054</f>
        <v>-1.6841251673546325</v>
      </c>
      <c r="M4052" s="5">
        <f t="shared" ca="1" si="1962"/>
        <v>-878.04887122834339</v>
      </c>
      <c r="N4052" s="5">
        <f ca="1">VLOOKUP(CONCATENATE($F4052," ",$G4052),AllocFactorMatrix,(N$4+1),FALSE)*$E4054</f>
        <v>-560.79053444485658</v>
      </c>
      <c r="O4052" s="5">
        <f ca="1">VLOOKUP(CONCATENATE($F4052," ",$G4052),AllocFactorMatrix,(O$4+1),FALSE)*$E4054</f>
        <v>-100.0108036742357</v>
      </c>
      <c r="P4052" s="5">
        <f ca="1">VLOOKUP(CONCATENATE($F4052," ",$G4052),AllocFactorMatrix,(P$4+1),FALSE)*$E4054</f>
        <v>-20.365862177816645</v>
      </c>
      <c r="Q4052" s="5">
        <f ca="1">VLOOKUP(CONCATENATE($F4052," ",$G4052),AllocFactorMatrix,(Q$4+1),FALSE)*$E4054</f>
        <v>-0.76922550687719826</v>
      </c>
      <c r="R4052" s="5">
        <f t="shared" ca="1" si="1964"/>
        <v>-681.93642580378616</v>
      </c>
      <c r="S4052" s="5">
        <f ca="1">VLOOKUP(CONCATENATE($F4052," ",$G4052),AllocFactorMatrix,(S$4+1),FALSE)*$E4054</f>
        <v>-29.368610483110754</v>
      </c>
      <c r="T4052" s="5">
        <f ca="1">VLOOKUP(CONCATENATE($F4052," ",$G4052),AllocFactorMatrix,(T$4+1),FALSE)*$E4054</f>
        <v>-464.32331573102772</v>
      </c>
      <c r="U4052" s="5">
        <f ca="1">VLOOKUP(CONCATENATE($F4052," ",$G4052),AllocFactorMatrix,(U$4+1),FALSE)*$E4054</f>
        <v>-1996.9790098616593</v>
      </c>
      <c r="V4052" s="5">
        <f ca="1">VLOOKUP(CONCATENATE($F4052," ",$G4052),AllocFactorMatrix,(V$4+1),FALSE)*$E4054</f>
        <v>-375.6526096835841</v>
      </c>
      <c r="W4052" s="5">
        <f t="shared" ca="1" si="1965"/>
        <v>-2866.3235457593819</v>
      </c>
      <c r="X4052" s="5">
        <f ca="1">VLOOKUP(CONCATENATE($F4052," ",$G4052),AllocFactorMatrix,(X$4+1),FALSE)*$E4054</f>
        <v>-154.0436006694402</v>
      </c>
      <c r="Y4052" s="5">
        <f ca="1">VLOOKUP(CONCATENATE($F4052," ",$G4052),AllocFactorMatrix,(Y$4+1),FALSE)*$E4054</f>
        <v>-3.0908541193038284</v>
      </c>
      <c r="Z4052" s="5">
        <f t="shared" ca="1" si="1963"/>
        <v>-157.13445478874402</v>
      </c>
      <c r="AA4052" s="5">
        <f ca="1">VLOOKUP(CONCATENATE($F4052," ",$G4052),AllocFactorMatrix,(AA$4+1),FALSE)*$E4054</f>
        <v>-2.757055128503342</v>
      </c>
      <c r="AB4052" s="5">
        <f ca="1">VLOOKUP(CONCATENATE($F4052," ",$G4052),AllocFactorMatrix,(AB$4+1),FALSE)*$E4054</f>
        <v>-61.757090639935583</v>
      </c>
      <c r="AC4052" s="5">
        <f ca="1">VLOOKUP(CONCATENATE($F4052," ",$G4052),AllocFactorMatrix,(AC$4+1),FALSE)*$E4054</f>
        <v>-12.737803463852524</v>
      </c>
    </row>
    <row r="4053" spans="1:29" hidden="1" outlineLevel="1">
      <c r="E4053" s="48"/>
      <c r="F4053" s="175" t="str">
        <f>F4054</f>
        <v>LABOR_M</v>
      </c>
      <c r="G4053" s="52" t="str">
        <f>$G$14</f>
        <v>CUSTOMER</v>
      </c>
      <c r="H4053" s="4">
        <f t="shared" ca="1" si="1947"/>
        <v>-5067.1496249029105</v>
      </c>
      <c r="I4053" s="5">
        <f ca="1">VLOOKUP(CONCATENATE($F4053," ",$G4053),AllocFactorMatrix,(I$4+1),FALSE)*$E4054</f>
        <v>-3912.4998014452012</v>
      </c>
      <c r="J4053" s="5">
        <f ca="1">VLOOKUP(CONCATENATE($F4053," ",$G4053),AllocFactorMatrix,(J$4+1),FALSE)*$E4054</f>
        <v>-792.24638111025877</v>
      </c>
      <c r="K4053" s="5">
        <f ca="1">VLOOKUP(CONCATENATE($F4053," ",$G4053),AllocFactorMatrix,(K$4+1),FALSE)*$E4054</f>
        <v>-20.249961286416699</v>
      </c>
      <c r="L4053" s="5">
        <f ca="1">VLOOKUP(CONCATENATE($F4053," ",$G4053),AllocFactorMatrix,(L$4+1),FALSE)*$E4054</f>
        <v>-3.2649244815163616</v>
      </c>
      <c r="M4053" s="5">
        <f t="shared" ca="1" si="1962"/>
        <v>-815.7612668781918</v>
      </c>
      <c r="N4053" s="5">
        <f ca="1">VLOOKUP(CONCATENATE($F4053," ",$G4053),AllocFactorMatrix,(N$4+1),FALSE)*$E4054</f>
        <v>-32.489716211989673</v>
      </c>
      <c r="O4053" s="5">
        <f ca="1">VLOOKUP(CONCATENATE($F4053," ",$G4053),AllocFactorMatrix,(O$4+1),FALSE)*$E4054</f>
        <v>-7.8469143817536073</v>
      </c>
      <c r="P4053" s="5">
        <f ca="1">VLOOKUP(CONCATENATE($F4053," ",$G4053),AllocFactorMatrix,(P$4+1),FALSE)*$E4054</f>
        <v>-7.9878605904349129</v>
      </c>
      <c r="Q4053" s="5">
        <f ca="1">VLOOKUP(CONCATENATE($F4053," ",$G4053),AllocFactorMatrix,(Q$4+1),FALSE)*$E4054</f>
        <v>-0.98668759019249208</v>
      </c>
      <c r="R4053" s="5">
        <f t="shared" ca="1" si="1964"/>
        <v>-49.311178774370688</v>
      </c>
      <c r="S4053" s="5">
        <f ca="1">VLOOKUP(CONCATENATE($F4053," ",$G4053),AllocFactorMatrix,(S$4+1),FALSE)*$E4054</f>
        <v>-0.24692416591329897</v>
      </c>
      <c r="T4053" s="5">
        <f ca="1">VLOOKUP(CONCATENATE($F4053," ",$G4053),AllocFactorMatrix,(T$4+1),FALSE)*$E4054</f>
        <v>-5.704746598285416</v>
      </c>
      <c r="U4053" s="5">
        <f ca="1">VLOOKUP(CONCATENATE($F4053," ",$G4053),AllocFactorMatrix,(U$4+1),FALSE)*$E4054</f>
        <v>-13.418108210948764</v>
      </c>
      <c r="V4053" s="5">
        <f ca="1">VLOOKUP(CONCATENATE($F4053," ",$G4053),AllocFactorMatrix,(V$4+1),FALSE)*$E4054</f>
        <v>-3.9511432491263005</v>
      </c>
      <c r="W4053" s="5">
        <f t="shared" ca="1" si="1965"/>
        <v>-23.320922224273779</v>
      </c>
      <c r="X4053" s="5">
        <f ca="1">VLOOKUP(CONCATENATE($F4053," ",$G4053),AllocFactorMatrix,(X$4+1),FALSE)*$E4054</f>
        <v>-7.1991365161203822</v>
      </c>
      <c r="Y4053" s="5">
        <f ca="1">VLOOKUP(CONCATENATE($F4053," ",$G4053),AllocFactorMatrix,(Y$4+1),FALSE)*$E4054</f>
        <v>-0.10754237343139898</v>
      </c>
      <c r="Z4053" s="5">
        <f t="shared" ca="1" si="1963"/>
        <v>-7.3066788895517814</v>
      </c>
      <c r="AA4053" s="5">
        <f ca="1">VLOOKUP(CONCATENATE($F4053," ",$G4053),AllocFactorMatrix,(AA$4+1),FALSE)*$E4054</f>
        <v>-0.58606725874888332</v>
      </c>
      <c r="AB4053" s="5">
        <f ca="1">VLOOKUP(CONCATENATE($F4053," ",$G4053),AllocFactorMatrix,(AB$4+1),FALSE)*$E4054</f>
        <v>-212.94487094983523</v>
      </c>
      <c r="AC4053" s="5">
        <f ca="1">VLOOKUP(CONCATENATE($F4053," ",$G4053),AllocFactorMatrix,(AC$4+1),FALSE)*$E4054</f>
        <v>-45.41883848273563</v>
      </c>
    </row>
    <row r="4054" spans="1:29" collapsed="1">
      <c r="D4054" s="102" t="s">
        <v>428</v>
      </c>
      <c r="E4054" s="58">
        <v>-45035</v>
      </c>
      <c r="F4054" s="93" t="s">
        <v>69</v>
      </c>
      <c r="G4054" s="52" t="str">
        <f>$G$15</f>
        <v>TOTAL</v>
      </c>
      <c r="H4054" s="4">
        <f t="shared" ca="1" si="1947"/>
        <v>-45035.000000000015</v>
      </c>
      <c r="I4054" s="5">
        <f ca="1">VLOOKUP(CONCATENATE($F4054," ",$G4054),AllocFactorMatrix,(I$4+1),FALSE)*$E4054</f>
        <v>-25075.345365549358</v>
      </c>
      <c r="J4054" s="5">
        <f ca="1">VLOOKUP(CONCATENATE($F4054," ",$G4054),AllocFactorMatrix,(J$4+1),FALSE)*$E4054</f>
        <v>-5834.9700709446488</v>
      </c>
      <c r="K4054" s="5">
        <f ca="1">VLOOKUP(CONCATENATE($F4054," ",$G4054),AllocFactorMatrix,(K$4+1),FALSE)*$E4054</f>
        <v>-84.928154845526066</v>
      </c>
      <c r="L4054" s="5">
        <f ca="1">VLOOKUP(CONCATENATE($F4054," ",$G4054),AllocFactorMatrix,(L$4+1),FALSE)*$E4054</f>
        <v>-10.334001722681926</v>
      </c>
      <c r="M4054" s="5">
        <f t="shared" ca="1" si="1962"/>
        <v>-5930.2322275128572</v>
      </c>
      <c r="N4054" s="5">
        <f ca="1">VLOOKUP(CONCATENATE($F4054," ",$G4054),AllocFactorMatrix,(N$4+1),FALSE)*$E4054</f>
        <v>-3025.4973969876169</v>
      </c>
      <c r="O4054" s="5">
        <f ca="1">VLOOKUP(CONCATENATE($F4054," ",$G4054),AllocFactorMatrix,(O$4+1),FALSE)*$E4054</f>
        <v>-508.3419743546857</v>
      </c>
      <c r="P4054" s="5">
        <f ca="1">VLOOKUP(CONCATENATE($F4054," ",$G4054),AllocFactorMatrix,(P$4+1),FALSE)*$E4054</f>
        <v>-88.403130951379183</v>
      </c>
      <c r="Q4054" s="5">
        <f ca="1">VLOOKUP(CONCATENATE($F4054," ",$G4054),AllocFactorMatrix,(Q$4+1),FALSE)*$E4054</f>
        <v>-3.9342980304551545</v>
      </c>
      <c r="R4054" s="5">
        <f t="shared" ca="1" si="1964"/>
        <v>-3626.1768003241368</v>
      </c>
      <c r="S4054" s="5">
        <f ca="1">VLOOKUP(CONCATENATE($F4054," ",$G4054),AllocFactorMatrix,(S$4+1),FALSE)*$E4054</f>
        <v>-141.40290483429979</v>
      </c>
      <c r="T4054" s="5">
        <f ca="1">VLOOKUP(CONCATENATE($F4054," ",$G4054),AllocFactorMatrix,(T$4+1),FALSE)*$E4054</f>
        <v>-1888.9808259736471</v>
      </c>
      <c r="U4054" s="5">
        <f ca="1">VLOOKUP(CONCATENATE($F4054," ",$G4054),AllocFactorMatrix,(U$4+1),FALSE)*$E4054</f>
        <v>-6048.0445333678281</v>
      </c>
      <c r="V4054" s="5">
        <f ca="1">VLOOKUP(CONCATENATE($F4054," ",$G4054),AllocFactorMatrix,(V$4+1),FALSE)*$E4054</f>
        <v>-1078.9026589318084</v>
      </c>
      <c r="W4054" s="5">
        <f t="shared" ca="1" si="1965"/>
        <v>-9157.3309231075837</v>
      </c>
      <c r="X4054" s="5">
        <f ca="1">VLOOKUP(CONCATENATE($F4054," ",$G4054),AllocFactorMatrix,(X$4+1),FALSE)*$E4054</f>
        <v>-830.20454080712739</v>
      </c>
      <c r="Y4054" s="5">
        <f ca="1">VLOOKUP(CONCATENATE($F4054," ",$G4054),AllocFactorMatrix,(Y$4+1),FALSE)*$E4054</f>
        <v>-15.454142102666001</v>
      </c>
      <c r="Z4054" s="5">
        <f t="shared" ca="1" si="1963"/>
        <v>-845.65868290979336</v>
      </c>
      <c r="AA4054" s="5">
        <f ca="1">VLOOKUP(CONCATENATE($F4054," ",$G4054),AllocFactorMatrix,(AA$4+1),FALSE)*$E4054</f>
        <v>-12.090300929812292</v>
      </c>
      <c r="AB4054" s="5">
        <f ca="1">VLOOKUP(CONCATENATE($F4054," ",$G4054),AllocFactorMatrix,(AB$4+1),FALSE)*$E4054</f>
        <v>-320.55629511882375</v>
      </c>
      <c r="AC4054" s="5">
        <f ca="1">VLOOKUP(CONCATENATE($F4054," ",$G4054),AllocFactorMatrix,(AC$4+1),FALSE)*$E4054</f>
        <v>-67.609404547638192</v>
      </c>
    </row>
    <row r="4055" spans="1:29" s="48" customFormat="1" hidden="1" outlineLevel="1">
      <c r="A4055" s="53"/>
      <c r="B4055" s="104"/>
      <c r="C4055" s="52"/>
      <c r="D4055" s="52"/>
      <c r="F4055" s="175" t="str">
        <f>F4062</f>
        <v>RB_GUP</v>
      </c>
      <c r="G4055" s="52" t="str">
        <f>$G$8</f>
        <v>PRODUCTION</v>
      </c>
      <c r="H4055" s="50">
        <f t="shared" ca="1" si="1947"/>
        <v>-2031.0985954385969</v>
      </c>
      <c r="I4055" s="51">
        <f ca="1">VLOOKUP(CONCATENATE($F4055," ",$G4055),AllocFactorMatrix,(I$4+1),FALSE)*$E4062</f>
        <v>-1044.7686414148595</v>
      </c>
      <c r="J4055" s="51">
        <f ca="1">VLOOKUP(CONCATENATE($F4055," ",$G4055),AllocFactorMatrix,(J$4+1),FALSE)*$E4062</f>
        <v>-243.64020780445171</v>
      </c>
      <c r="K4055" s="51">
        <f ca="1">VLOOKUP(CONCATENATE($F4055," ",$G4055),AllocFactorMatrix,(K$4+1),FALSE)*$E4062</f>
        <v>-3.3875636380512009</v>
      </c>
      <c r="L4055" s="51">
        <f ca="1">VLOOKUP(CONCATENATE($F4055," ",$G4055),AllocFactorMatrix,(L$4+1),FALSE)*$E4062</f>
        <v>-0.47179854655181064</v>
      </c>
      <c r="M4055" s="51">
        <f t="shared" ref="M4055:M4062" ca="1" si="1966">SUBTOTAL(9,J4055:L4055)</f>
        <v>-247.49956998905472</v>
      </c>
      <c r="N4055" s="51">
        <f ca="1">VLOOKUP(CONCATENATE($F4055," ",$G4055),AllocFactorMatrix,(N$4+1),FALSE)*$E4062</f>
        <v>-145.01664884111682</v>
      </c>
      <c r="O4055" s="51">
        <f ca="1">VLOOKUP(CONCATENATE($F4055," ",$G4055),AllocFactorMatrix,(O$4+1),FALSE)*$E4062</f>
        <v>-25.985763215637004</v>
      </c>
      <c r="P4055" s="51">
        <f ca="1">VLOOKUP(CONCATENATE($F4055," ",$G4055),AllocFactorMatrix,(P$4+1),FALSE)*$E4062</f>
        <v>-5.2696476002235739</v>
      </c>
      <c r="Q4055" s="51">
        <f ca="1">VLOOKUP(CONCATENATE($F4055," ",$G4055),AllocFactorMatrix,(Q$4+1),FALSE)*$E4062</f>
        <v>-0.2001124845680716</v>
      </c>
      <c r="R4055" s="51">
        <f ca="1">SUBTOTAL(9,N4055:Q4055)</f>
        <v>-176.47217214154549</v>
      </c>
      <c r="S4055" s="51">
        <f ca="1">VLOOKUP(CONCATENATE($F4055," ",$G4055),AllocFactorMatrix,(S$4+1),FALSE)*$E4062</f>
        <v>-6.867578497680296</v>
      </c>
      <c r="T4055" s="51">
        <f ca="1">VLOOKUP(CONCATENATE($F4055," ",$G4055),AllocFactorMatrix,(T$4+1),FALSE)*$E4062</f>
        <v>-92.716275399206637</v>
      </c>
      <c r="U4055" s="51">
        <f ca="1">VLOOKUP(CONCATENATE($F4055," ",$G4055),AllocFactorMatrix,(U$4+1),FALSE)*$E4062</f>
        <v>-354.60253432276517</v>
      </c>
      <c r="V4055" s="51">
        <f ca="1">VLOOKUP(CONCATENATE($F4055," ",$G4055),AllocFactorMatrix,(V$4+1),FALSE)*$E4062</f>
        <v>-64.239537921212701</v>
      </c>
      <c r="W4055" s="51">
        <f ca="1">SUBTOTAL(9,S4055:V4055)</f>
        <v>-518.42592614086482</v>
      </c>
      <c r="X4055" s="51">
        <f ca="1">VLOOKUP(CONCATENATE($F4055," ",$G4055),AllocFactorMatrix,(X$4+1),FALSE)*$E4062</f>
        <v>-39.801213496460164</v>
      </c>
      <c r="Y4055" s="51">
        <f ca="1">VLOOKUP(CONCATENATE($F4055," ",$G4055),AllocFactorMatrix,(Y$4+1),FALSE)*$E4062</f>
        <v>-0.79493231938824005</v>
      </c>
      <c r="Z4055" s="51">
        <f t="shared" ref="Z4055:Z4062" ca="1" si="1967">SUBTOTAL(9,X4055:Y4055)</f>
        <v>-40.596145815848402</v>
      </c>
      <c r="AA4055" s="51">
        <f ca="1">VLOOKUP(CONCATENATE($F4055," ",$G4055),AllocFactorMatrix,(AA$4+1),FALSE)*$E4062</f>
        <v>-0.52504239656248053</v>
      </c>
      <c r="AB4055" s="51">
        <f ca="1">VLOOKUP(CONCATENATE($F4055," ",$G4055),AllocFactorMatrix,(AB$4+1),FALSE)*$E4062</f>
        <v>-2.332537265084619</v>
      </c>
      <c r="AC4055" s="51">
        <f ca="1">VLOOKUP(CONCATENATE($F4055," ",$G4055),AllocFactorMatrix,(AC$4+1),FALSE)*$E4062</f>
        <v>-0.47856027477704077</v>
      </c>
    </row>
    <row r="4056" spans="1:29" s="48" customFormat="1" hidden="1" outlineLevel="1">
      <c r="A4056" s="53"/>
      <c r="B4056" s="104"/>
      <c r="C4056" s="52"/>
      <c r="D4056" s="52"/>
      <c r="F4056" s="175" t="str">
        <f>F4062</f>
        <v>RB_GUP</v>
      </c>
      <c r="G4056" s="52" t="str">
        <f>$G$9</f>
        <v>BULKTRAN</v>
      </c>
      <c r="H4056" s="50">
        <f t="shared" ca="1" si="1947"/>
        <v>-1102.9971682162434</v>
      </c>
      <c r="I4056" s="51">
        <f ca="1">VLOOKUP(CONCATENATE($F4056," ",$G4056),AllocFactorMatrix,(I$4+1),FALSE)*$E4062</f>
        <v>-567.36627926862252</v>
      </c>
      <c r="J4056" s="51">
        <f ca="1">VLOOKUP(CONCATENATE($F4056," ",$G4056),AllocFactorMatrix,(J$4+1),FALSE)*$E4062</f>
        <v>-132.3099035543849</v>
      </c>
      <c r="K4056" s="51">
        <f ca="1">VLOOKUP(CONCATENATE($F4056," ",$G4056),AllocFactorMatrix,(K$4+1),FALSE)*$E4062</f>
        <v>-1.8396315709705526</v>
      </c>
      <c r="L4056" s="51">
        <f ca="1">VLOOKUP(CONCATENATE($F4056," ",$G4056),AllocFactorMatrix,(L$4+1),FALSE)*$E4062</f>
        <v>-0.25621230893658947</v>
      </c>
      <c r="M4056" s="51">
        <f t="shared" ca="1" si="1966"/>
        <v>-134.40574743429204</v>
      </c>
      <c r="N4056" s="51">
        <f ca="1">VLOOKUP(CONCATENATE($F4056," ",$G4056),AllocFactorMatrix,(N$4+1),FALSE)*$E4062</f>
        <v>-78.751939160009556</v>
      </c>
      <c r="O4056" s="51">
        <f ca="1">VLOOKUP(CONCATENATE($F4056," ",$G4056),AllocFactorMatrix,(O$4+1),FALSE)*$E4062</f>
        <v>-14.111684831624876</v>
      </c>
      <c r="P4056" s="51">
        <f ca="1">VLOOKUP(CONCATENATE($F4056," ",$G4056),AllocFactorMatrix,(P$4+1),FALSE)*$E4062</f>
        <v>-2.8617056767197404</v>
      </c>
      <c r="Q4056" s="51">
        <f ca="1">VLOOKUP(CONCATENATE($F4056," ",$G4056),AllocFactorMatrix,(Q$4+1),FALSE)*$E4062</f>
        <v>-0.10867197894725368</v>
      </c>
      <c r="R4056" s="51">
        <f t="shared" ref="R4056:R4062" ca="1" si="1968">SUBTOTAL(9,N4056:Q4056)</f>
        <v>-95.83400164730142</v>
      </c>
      <c r="S4056" s="51">
        <f ca="1">VLOOKUP(CONCATENATE($F4056," ",$G4056),AllocFactorMatrix,(S$4+1),FALSE)*$E4062</f>
        <v>-3.7294691909372304</v>
      </c>
      <c r="T4056" s="51">
        <f ca="1">VLOOKUP(CONCATENATE($F4056," ",$G4056),AllocFactorMatrix,(T$4+1),FALSE)*$E4062</f>
        <v>-50.349987658181085</v>
      </c>
      <c r="U4056" s="51">
        <f ca="1">VLOOKUP(CONCATENATE($F4056," ",$G4056),AllocFactorMatrix,(U$4+1),FALSE)*$E4062</f>
        <v>-192.56849080526953</v>
      </c>
      <c r="V4056" s="51">
        <f ca="1">VLOOKUP(CONCATENATE($F4056," ",$G4056),AllocFactorMatrix,(V$4+1),FALSE)*$E4062</f>
        <v>-34.885568122465699</v>
      </c>
      <c r="W4056" s="51">
        <f t="shared" ref="W4056:W4062" ca="1" si="1969">SUBTOTAL(9,S4056:V4056)</f>
        <v>-281.53351577685356</v>
      </c>
      <c r="X4056" s="51">
        <f ca="1">VLOOKUP(CONCATENATE($F4056," ",$G4056),AllocFactorMatrix,(X$4+1),FALSE)*$E4062</f>
        <v>-21.614226840960299</v>
      </c>
      <c r="Y4056" s="51">
        <f ca="1">VLOOKUP(CONCATENATE($F4056," ",$G4056),AllocFactorMatrix,(Y$4+1),FALSE)*$E4062</f>
        <v>-0.43169154819855537</v>
      </c>
      <c r="Z4056" s="51">
        <f t="shared" ca="1" si="1967"/>
        <v>-22.045918389158853</v>
      </c>
      <c r="AA4056" s="51">
        <f ca="1">VLOOKUP(CONCATENATE($F4056," ",$G4056),AllocFactorMatrix,(AA$4+1),FALSE)*$E4062</f>
        <v>-0.28512661960500763</v>
      </c>
      <c r="AB4056" s="51">
        <f ca="1">VLOOKUP(CONCATENATE($F4056," ",$G4056),AllocFactorMatrix,(AB$4+1),FALSE)*$E4062</f>
        <v>-1.2666947847460983</v>
      </c>
      <c r="AC4056" s="51">
        <f ca="1">VLOOKUP(CONCATENATE($F4056," ",$G4056),AllocFactorMatrix,(AC$4+1),FALSE)*$E4062</f>
        <v>-0.25988429566408072</v>
      </c>
    </row>
    <row r="4057" spans="1:29" s="48" customFormat="1" hidden="1" outlineLevel="1">
      <c r="A4057" s="53"/>
      <c r="B4057" s="104"/>
      <c r="C4057" s="52"/>
      <c r="D4057" s="52"/>
      <c r="F4057" s="175" t="str">
        <f>F4062</f>
        <v>RB_GUP</v>
      </c>
      <c r="G4057" s="52" t="str">
        <f>$G$10</f>
        <v>SUBTRAN</v>
      </c>
      <c r="H4057" s="50">
        <f t="shared" ca="1" si="1947"/>
        <v>-305.39087629996527</v>
      </c>
      <c r="I4057" s="51">
        <f ca="1">VLOOKUP(CONCATENATE($F4057," ",$G4057),AllocFactorMatrix,(I$4+1),FALSE)*$E4062</f>
        <v>-156.04049474857749</v>
      </c>
      <c r="J4057" s="51">
        <f ca="1">VLOOKUP(CONCATENATE($F4057," ",$G4057),AllocFactorMatrix,(J$4+1),FALSE)*$E4062</f>
        <v>-36.57852798346822</v>
      </c>
      <c r="K4057" s="51">
        <f ca="1">VLOOKUP(CONCATENATE($F4057," ",$G4057),AllocFactorMatrix,(K$4+1),FALSE)*$E4062</f>
        <v>-0.5109878519851363</v>
      </c>
      <c r="L4057" s="51">
        <f ca="1">VLOOKUP(CONCATENATE($F4057," ",$G4057),AllocFactorMatrix,(L$4+1),FALSE)*$E4062</f>
        <v>-9.248642703117585E-2</v>
      </c>
      <c r="M4057" s="51">
        <f t="shared" ca="1" si="1966"/>
        <v>-37.182002262484531</v>
      </c>
      <c r="N4057" s="51">
        <f ca="1">VLOOKUP(CONCATENATE($F4057," ",$G4057),AllocFactorMatrix,(N$4+1),FALSE)*$E4062</f>
        <v>-21.139772056446542</v>
      </c>
      <c r="O4057" s="51">
        <f ca="1">VLOOKUP(CONCATENATE($F4057," ",$G4057),AllocFactorMatrix,(O$4+1),FALSE)*$E4062</f>
        <v>-3.7987108318423481</v>
      </c>
      <c r="P4057" s="51">
        <f ca="1">VLOOKUP(CONCATENATE($F4057," ",$G4057),AllocFactorMatrix,(P$4+1),FALSE)*$E4062</f>
        <v>-0.9971323052943788</v>
      </c>
      <c r="Q4057" s="51">
        <f ca="1">VLOOKUP(CONCATENATE($F4057," ",$G4057),AllocFactorMatrix,(Q$4+1),FALSE)*$E4062</f>
        <v>0</v>
      </c>
      <c r="R4057" s="51">
        <f t="shared" ca="1" si="1968"/>
        <v>-25.935615193583271</v>
      </c>
      <c r="S4057" s="51">
        <f ca="1">VLOOKUP(CONCATENATE($F4057," ",$G4057),AllocFactorMatrix,(S$4+1),FALSE)*$E4062</f>
        <v>-0.95285903346220935</v>
      </c>
      <c r="T4057" s="51">
        <f ca="1">VLOOKUP(CONCATENATE($F4057," ",$G4057),AllocFactorMatrix,(T$4+1),FALSE)*$E4062</f>
        <v>-13.369536207423266</v>
      </c>
      <c r="U4057" s="51">
        <f ca="1">VLOOKUP(CONCATENATE($F4057," ",$G4057),AllocFactorMatrix,(U$4+1),FALSE)*$E4062</f>
        <v>-65.92212659030092</v>
      </c>
      <c r="V4057" s="51">
        <f ca="1">VLOOKUP(CONCATENATE($F4057," ",$G4057),AllocFactorMatrix,(V$4+1),FALSE)*$E4062</f>
        <v>0</v>
      </c>
      <c r="W4057" s="51">
        <f t="shared" ca="1" si="1969"/>
        <v>-80.24452183118639</v>
      </c>
      <c r="X4057" s="51">
        <f ca="1">VLOOKUP(CONCATENATE($F4057," ",$G4057),AllocFactorMatrix,(X$4+1),FALSE)*$E4062</f>
        <v>-5.79483800217045</v>
      </c>
      <c r="Y4057" s="51">
        <f ca="1">VLOOKUP(CONCATENATE($F4057," ",$G4057),AllocFactorMatrix,(Y$4+1),FALSE)*$E4062</f>
        <v>-0.11635175366471177</v>
      </c>
      <c r="Z4057" s="51">
        <f t="shared" ca="1" si="1967"/>
        <v>-5.9111897558351618</v>
      </c>
      <c r="AA4057" s="51">
        <f ca="1">VLOOKUP(CONCATENATE($F4057," ",$G4057),AllocFactorMatrix,(AA$4+1),FALSE)*$E4062</f>
        <v>-7.7052508298474764E-2</v>
      </c>
      <c r="AB4057" s="51">
        <f ca="1">VLOOKUP(CONCATENATE($F4057," ",$G4057),AllocFactorMatrix,(AB$4+1),FALSE)*$E4062</f>
        <v>0</v>
      </c>
      <c r="AC4057" s="51">
        <f ca="1">VLOOKUP(CONCATENATE($F4057," ",$G4057),AllocFactorMatrix,(AC$4+1),FALSE)*$E4062</f>
        <v>0</v>
      </c>
    </row>
    <row r="4058" spans="1:29" s="48" customFormat="1" hidden="1" outlineLevel="1">
      <c r="A4058" s="53"/>
      <c r="B4058" s="104"/>
      <c r="C4058" s="52"/>
      <c r="D4058" s="52"/>
      <c r="F4058" s="175" t="str">
        <f>F4062</f>
        <v>RB_GUP</v>
      </c>
      <c r="G4058" s="52" t="str">
        <f>$G$11</f>
        <v>DISTPRI</v>
      </c>
      <c r="H4058" s="50">
        <f t="shared" ca="1" si="1947"/>
        <v>-1221.8206945052038</v>
      </c>
      <c r="I4058" s="51">
        <f ca="1">VLOOKUP(CONCATENATE($F4058," ",$G4058),AllocFactorMatrix,(I$4+1),FALSE)*$E4062</f>
        <v>-800.0568266000879</v>
      </c>
      <c r="J4058" s="51">
        <f ca="1">VLOOKUP(CONCATENATE($F4058," ",$G4058),AllocFactorMatrix,(J$4+1),FALSE)*$E4062</f>
        <v>-187.24417685066743</v>
      </c>
      <c r="K4058" s="51">
        <f ca="1">VLOOKUP(CONCATENATE($F4058," ",$G4058),AllocFactorMatrix,(K$4+1),FALSE)*$E4062</f>
        <v>-2.6153800145776094</v>
      </c>
      <c r="L4058" s="51">
        <f ca="1">VLOOKUP(CONCATENATE($F4058," ",$G4058),AllocFactorMatrix,(L$4+1),FALSE)*$E4062</f>
        <v>0</v>
      </c>
      <c r="M4058" s="51">
        <f t="shared" ca="1" si="1966"/>
        <v>-189.85955686524503</v>
      </c>
      <c r="N4058" s="51">
        <f ca="1">VLOOKUP(CONCATENATE($F4058," ",$G4058),AllocFactorMatrix,(N$4+1),FALSE)*$E4062</f>
        <v>-108.6989178070155</v>
      </c>
      <c r="O4058" s="51">
        <f ca="1">VLOOKUP(CONCATENATE($F4058," ",$G4058),AllocFactorMatrix,(O$4+1),FALSE)*$E4062</f>
        <v>-19.530933632558106</v>
      </c>
      <c r="P4058" s="51">
        <f ca="1">VLOOKUP(CONCATENATE($F4058," ",$G4058),AllocFactorMatrix,(P$4+1),FALSE)*$E4062</f>
        <v>0</v>
      </c>
      <c r="Q4058" s="51">
        <f ca="1">VLOOKUP(CONCATENATE($F4058," ",$G4058),AllocFactorMatrix,(Q$4+1),FALSE)*$E4062</f>
        <v>0</v>
      </c>
      <c r="R4058" s="51">
        <f t="shared" ca="1" si="1968"/>
        <v>-128.22985143957362</v>
      </c>
      <c r="S4058" s="51">
        <f ca="1">VLOOKUP(CONCATENATE($F4058," ",$G4058),AllocFactorMatrix,(S$4+1),FALSE)*$E4062</f>
        <v>-4.9150125648001239</v>
      </c>
      <c r="T4058" s="51">
        <f ca="1">VLOOKUP(CONCATENATE($F4058," ",$G4058),AllocFactorMatrix,(T$4+1),FALSE)*$E4062</f>
        <v>-67.964119473213344</v>
      </c>
      <c r="U4058" s="51">
        <f ca="1">VLOOKUP(CONCATENATE($F4058," ",$G4058),AllocFactorMatrix,(U$4+1),FALSE)*$E4062</f>
        <v>0</v>
      </c>
      <c r="V4058" s="51">
        <f ca="1">VLOOKUP(CONCATENATE($F4058," ",$G4058),AllocFactorMatrix,(V$4+1),FALSE)*$E4062</f>
        <v>0</v>
      </c>
      <c r="W4058" s="51">
        <f t="shared" ca="1" si="1969"/>
        <v>-72.879132038013466</v>
      </c>
      <c r="X4058" s="51">
        <f ca="1">VLOOKUP(CONCATENATE($F4058," ",$G4058),AllocFactorMatrix,(X$4+1),FALSE)*$E4062</f>
        <v>-29.804345082654933</v>
      </c>
      <c r="Y4058" s="51">
        <f ca="1">VLOOKUP(CONCATENATE($F4058," ",$G4058),AllocFactorMatrix,(Y$4+1),FALSE)*$E4062</f>
        <v>-0.598220207548677</v>
      </c>
      <c r="Z4058" s="51">
        <f t="shared" ca="1" si="1967"/>
        <v>-30.402565290203611</v>
      </c>
      <c r="AA4058" s="51">
        <f ca="1">VLOOKUP(CONCATENATE($F4058," ",$G4058),AllocFactorMatrix,(AA$4+1),FALSE)*$E4062</f>
        <v>-0.39276227208039299</v>
      </c>
      <c r="AB4058" s="51">
        <f ca="1">VLOOKUP(CONCATENATE($F4058," ",$G4058),AllocFactorMatrix,(AB$4+1),FALSE)*$E4062</f>
        <v>0</v>
      </c>
      <c r="AC4058" s="51">
        <f ca="1">VLOOKUP(CONCATENATE($F4058," ",$G4058),AllocFactorMatrix,(AC$4+1),FALSE)*$E4062</f>
        <v>0</v>
      </c>
    </row>
    <row r="4059" spans="1:29" s="48" customFormat="1" hidden="1" outlineLevel="1">
      <c r="A4059" s="53"/>
      <c r="B4059" s="104"/>
      <c r="C4059" s="52"/>
      <c r="D4059" s="52"/>
      <c r="F4059" s="175" t="str">
        <f>F4062</f>
        <v>RB_GUP</v>
      </c>
      <c r="G4059" s="52" t="str">
        <f>$G$12</f>
        <v>DISTSEC</v>
      </c>
      <c r="H4059" s="50">
        <f t="shared" ca="1" si="1947"/>
        <v>-585.72438246308695</v>
      </c>
      <c r="I4059" s="51">
        <f ca="1">VLOOKUP(CONCATENATE($F4059," ",$G4059),AllocFactorMatrix,(I$4+1),FALSE)*$E4062</f>
        <v>-434.66904207281397</v>
      </c>
      <c r="J4059" s="51">
        <f ca="1">VLOOKUP(CONCATENATE($F4059," ",$G4059),AllocFactorMatrix,(J$4+1),FALSE)*$E4062</f>
        <v>-87.64869865296869</v>
      </c>
      <c r="K4059" s="51">
        <f ca="1">VLOOKUP(CONCATENATE($F4059," ",$G4059),AllocFactorMatrix,(K$4+1),FALSE)*$E4062</f>
        <v>0</v>
      </c>
      <c r="L4059" s="51">
        <f ca="1">VLOOKUP(CONCATENATE($F4059," ",$G4059),AllocFactorMatrix,(L$4+1),FALSE)*$E4062</f>
        <v>0</v>
      </c>
      <c r="M4059" s="51">
        <f t="shared" ca="1" si="1966"/>
        <v>-87.64869865296869</v>
      </c>
      <c r="N4059" s="51">
        <f ca="1">VLOOKUP(CONCATENATE($F4059," ",$G4059),AllocFactorMatrix,(N$4+1),FALSE)*$E4062</f>
        <v>-43.809929376255475</v>
      </c>
      <c r="O4059" s="51">
        <f ca="1">VLOOKUP(CONCATENATE($F4059," ",$G4059),AllocFactorMatrix,(O$4+1),FALSE)*$E4062</f>
        <v>0</v>
      </c>
      <c r="P4059" s="51">
        <f ca="1">VLOOKUP(CONCATENATE($F4059," ",$G4059),AllocFactorMatrix,(P$4+1),FALSE)*$E4062</f>
        <v>0</v>
      </c>
      <c r="Q4059" s="51">
        <f ca="1">VLOOKUP(CONCATENATE($F4059," ",$G4059),AllocFactorMatrix,(Q$4+1),FALSE)*$E4062</f>
        <v>0</v>
      </c>
      <c r="R4059" s="51">
        <f t="shared" ca="1" si="1968"/>
        <v>-43.809929376255475</v>
      </c>
      <c r="S4059" s="51">
        <f ca="1">VLOOKUP(CONCATENATE($F4059," ",$G4059),AllocFactorMatrix,(S$4+1),FALSE)*$E4062</f>
        <v>-1.6375125833443602</v>
      </c>
      <c r="T4059" s="51">
        <f ca="1">VLOOKUP(CONCATENATE($F4059," ",$G4059),AllocFactorMatrix,(T$4+1),FALSE)*$E4062</f>
        <v>0</v>
      </c>
      <c r="U4059" s="51">
        <f ca="1">VLOOKUP(CONCATENATE($F4059," ",$G4059),AllocFactorMatrix,(U$4+1),FALSE)*$E4062</f>
        <v>0</v>
      </c>
      <c r="V4059" s="51">
        <f ca="1">VLOOKUP(CONCATENATE($F4059," ",$G4059),AllocFactorMatrix,(V$4+1),FALSE)*$E4062</f>
        <v>0</v>
      </c>
      <c r="W4059" s="51">
        <f t="shared" ca="1" si="1969"/>
        <v>-1.6375125833443602</v>
      </c>
      <c r="X4059" s="51">
        <f ca="1">VLOOKUP(CONCATENATE($F4059," ",$G4059),AllocFactorMatrix,(X$4+1),FALSE)*$E4062</f>
        <v>-12.375286109662028</v>
      </c>
      <c r="Y4059" s="51">
        <f ca="1">VLOOKUP(CONCATENATE($F4059," ",$G4059),AllocFactorMatrix,(Y$4+1),FALSE)*$E4062</f>
        <v>0</v>
      </c>
      <c r="Z4059" s="51">
        <f t="shared" ca="1" si="1967"/>
        <v>-12.375286109662028</v>
      </c>
      <c r="AA4059" s="51">
        <f ca="1">VLOOKUP(CONCATENATE($F4059," ",$G4059),AllocFactorMatrix,(AA$4+1),FALSE)*$E4062</f>
        <v>-0.14632008320481851</v>
      </c>
      <c r="AB4059" s="51">
        <f ca="1">VLOOKUP(CONCATENATE($F4059," ",$G4059),AllocFactorMatrix,(AB$4+1),FALSE)*$E4062</f>
        <v>-4.5036897494259938</v>
      </c>
      <c r="AC4059" s="51">
        <f ca="1">VLOOKUP(CONCATENATE($F4059," ",$G4059),AllocFactorMatrix,(AC$4+1),FALSE)*$E4062</f>
        <v>-0.93390383541162425</v>
      </c>
    </row>
    <row r="4060" spans="1:29" s="48" customFormat="1" hidden="1" outlineLevel="1">
      <c r="A4060" s="53"/>
      <c r="B4060" s="104"/>
      <c r="C4060" s="52"/>
      <c r="D4060" s="52"/>
      <c r="F4060" s="175" t="str">
        <f>F4062</f>
        <v>RB_GUP</v>
      </c>
      <c r="G4060" s="52" t="str">
        <f>$G$13</f>
        <v>ENERGY</v>
      </c>
      <c r="H4060" s="50">
        <f t="shared" ca="1" si="1947"/>
        <v>-37.920158489941102</v>
      </c>
      <c r="I4060" s="51">
        <f ca="1">VLOOKUP(CONCATENATE($F4060," ",$G4060),AllocFactorMatrix,(I$4+1),FALSE)*$E4062</f>
        <v>-14.837635068263284</v>
      </c>
      <c r="J4060" s="51">
        <f ca="1">VLOOKUP(CONCATENATE($F4060," ",$G4060),AllocFactorMatrix,(J$4+1),FALSE)*$E4062</f>
        <v>-4.2806146672123147</v>
      </c>
      <c r="K4060" s="51">
        <f ca="1">VLOOKUP(CONCATENATE($F4060," ",$G4060),AllocFactorMatrix,(K$4+1),FALSE)*$E4062</f>
        <v>-5.9662631699243962E-2</v>
      </c>
      <c r="L4060" s="51">
        <f ca="1">VLOOKUP(CONCATENATE($F4060," ",$G4060),AllocFactorMatrix,(L$4+1),FALSE)*$E4062</f>
        <v>-8.3407853467969695E-3</v>
      </c>
      <c r="M4060" s="51">
        <f t="shared" ca="1" si="1966"/>
        <v>-4.3486180842583559</v>
      </c>
      <c r="N4060" s="51">
        <f ca="1">VLOOKUP(CONCATENATE($F4060," ",$G4060),AllocFactorMatrix,(N$4+1),FALSE)*$E4062</f>
        <v>-2.7773668863741618</v>
      </c>
      <c r="O4060" s="51">
        <f ca="1">VLOOKUP(CONCATENATE($F4060," ",$G4060),AllocFactorMatrix,(O$4+1),FALSE)*$E4062</f>
        <v>-0.49531273683044463</v>
      </c>
      <c r="P4060" s="51">
        <f ca="1">VLOOKUP(CONCATENATE($F4060," ",$G4060),AllocFactorMatrix,(P$4+1),FALSE)*$E4062</f>
        <v>-0.10086381233435369</v>
      </c>
      <c r="Q4060" s="51">
        <f ca="1">VLOOKUP(CONCATENATE($F4060," ",$G4060),AllocFactorMatrix,(Q$4+1),FALSE)*$E4062</f>
        <v>-3.8096603272200712E-3</v>
      </c>
      <c r="R4060" s="51">
        <f t="shared" ca="1" si="1968"/>
        <v>-3.3773530958661797</v>
      </c>
      <c r="S4060" s="51">
        <f ca="1">VLOOKUP(CONCATENATE($F4060," ",$G4060),AllocFactorMatrix,(S$4+1),FALSE)*$E4062</f>
        <v>-0.14545075432729784</v>
      </c>
      <c r="T4060" s="51">
        <f ca="1">VLOOKUP(CONCATENATE($F4060," ",$G4060),AllocFactorMatrix,(T$4+1),FALSE)*$E4062</f>
        <v>-2.2996040811555809</v>
      </c>
      <c r="U4060" s="51">
        <f ca="1">VLOOKUP(CONCATENATE($F4060," ",$G4060),AllocFactorMatrix,(U$4+1),FALSE)*$E4062</f>
        <v>-9.8902228802141359</v>
      </c>
      <c r="V4060" s="51">
        <f ca="1">VLOOKUP(CONCATENATE($F4060," ",$G4060),AllocFactorMatrix,(V$4+1),FALSE)*$E4062</f>
        <v>-1.8604542245850195</v>
      </c>
      <c r="W4060" s="51">
        <f t="shared" ca="1" si="1969"/>
        <v>-14.195731940282034</v>
      </c>
      <c r="X4060" s="51">
        <f ca="1">VLOOKUP(CONCATENATE($F4060," ",$G4060),AllocFactorMatrix,(X$4+1),FALSE)*$E4062</f>
        <v>-0.76291515152030032</v>
      </c>
      <c r="Y4060" s="51">
        <f ca="1">VLOOKUP(CONCATENATE($F4060," ",$G4060),AllocFactorMatrix,(Y$4+1),FALSE)*$E4062</f>
        <v>-1.5307740331362079E-2</v>
      </c>
      <c r="Z4060" s="51">
        <f t="shared" ca="1" si="1967"/>
        <v>-0.77822289185166238</v>
      </c>
      <c r="AA4060" s="51">
        <f ca="1">VLOOKUP(CONCATENATE($F4060," ",$G4060),AllocFactorMatrix,(AA$4+1),FALSE)*$E4062</f>
        <v>-1.3654570017651043E-2</v>
      </c>
      <c r="AB4060" s="51">
        <f ca="1">VLOOKUP(CONCATENATE($F4060," ",$G4060),AllocFactorMatrix,(AB$4+1),FALSE)*$E4062</f>
        <v>-0.30585769196685836</v>
      </c>
      <c r="AC4060" s="51">
        <f ca="1">VLOOKUP(CONCATENATE($F4060," ",$G4060),AllocFactorMatrix,(AC$4+1),FALSE)*$E4062</f>
        <v>-6.3085147435071112E-2</v>
      </c>
    </row>
    <row r="4061" spans="1:29" s="48" customFormat="1" hidden="1" outlineLevel="1">
      <c r="A4061" s="53"/>
      <c r="B4061" s="104"/>
      <c r="C4061" s="52"/>
      <c r="D4061" s="52"/>
      <c r="F4061" s="175" t="str">
        <f>F4062</f>
        <v>RB_GUP</v>
      </c>
      <c r="G4061" s="52" t="str">
        <f>$G$14</f>
        <v>CUSTOMER</v>
      </c>
      <c r="H4061" s="50">
        <f t="shared" ca="1" si="1947"/>
        <v>-276.04812458696318</v>
      </c>
      <c r="I4061" s="51">
        <f ca="1">VLOOKUP(CONCATENATE($F4061," ",$G4061),AllocFactorMatrix,(I$4+1),FALSE)*$E4062</f>
        <v>-136.72833924905635</v>
      </c>
      <c r="J4061" s="51">
        <f ca="1">VLOOKUP(CONCATENATE($F4061," ",$G4061),AllocFactorMatrix,(J$4+1),FALSE)*$E4062</f>
        <v>-43.577296044162807</v>
      </c>
      <c r="K4061" s="51">
        <f ca="1">VLOOKUP(CONCATENATE($F4061," ",$G4061),AllocFactorMatrix,(K$4+1),FALSE)*$E4062</f>
        <v>-2.7815923919542236</v>
      </c>
      <c r="L4061" s="51">
        <f ca="1">VLOOKUP(CONCATENATE($F4061," ",$G4061),AllocFactorMatrix,(L$4+1),FALSE)*$E4062</f>
        <v>-0.46782682673052184</v>
      </c>
      <c r="M4061" s="51">
        <f t="shared" ca="1" si="1966"/>
        <v>-46.82671526284755</v>
      </c>
      <c r="N4061" s="51">
        <f ca="1">VLOOKUP(CONCATENATE($F4061," ",$G4061),AllocFactorMatrix,(N$4+1),FALSE)*$E4062</f>
        <v>-3.3974545543698955</v>
      </c>
      <c r="O4061" s="51">
        <f ca="1">VLOOKUP(CONCATENATE($F4061," ",$G4061),AllocFactorMatrix,(O$4+1),FALSE)*$E4062</f>
        <v>-0.98205258523169803</v>
      </c>
      <c r="P4061" s="51">
        <f ca="1">VLOOKUP(CONCATENATE($F4061," ",$G4061),AllocFactorMatrix,(P$4+1),FALSE)*$E4062</f>
        <v>-1.1503643551311027</v>
      </c>
      <c r="Q4061" s="51">
        <f ca="1">VLOOKUP(CONCATENATE($F4061," ",$G4061),AllocFactorMatrix,(Q$4+1),FALSE)*$E4062</f>
        <v>-0.14373521561648242</v>
      </c>
      <c r="R4061" s="51">
        <f t="shared" ca="1" si="1968"/>
        <v>-5.673606710349179</v>
      </c>
      <c r="S4061" s="51">
        <f ca="1">VLOOKUP(CONCATENATE($F4061," ",$G4061),AllocFactorMatrix,(S$4+1),FALSE)*$E4062</f>
        <v>-2.2495475159960917E-2</v>
      </c>
      <c r="T4061" s="51">
        <f ca="1">VLOOKUP(CONCATENATE($F4061," ",$G4061),AllocFactorMatrix,(T$4+1),FALSE)*$E4062</f>
        <v>-0.69703320339219332</v>
      </c>
      <c r="U4061" s="51">
        <f ca="1">VLOOKUP(CONCATENATE($F4061," ",$G4061),AllocFactorMatrix,(U$4+1),FALSE)*$E4062</f>
        <v>-1.9336599439631734</v>
      </c>
      <c r="V4061" s="51">
        <f ca="1">VLOOKUP(CONCATENATE($F4061," ",$G4061),AllocFactorMatrix,(V$4+1),FALSE)*$E4062</f>
        <v>-0.5749609181800589</v>
      </c>
      <c r="W4061" s="51">
        <f t="shared" ca="1" si="1969"/>
        <v>-3.2281495406953864</v>
      </c>
      <c r="X4061" s="51">
        <f ca="1">VLOOKUP(CONCATENATE($F4061," ",$G4061),AllocFactorMatrix,(X$4+1),FALSE)*$E4062</f>
        <v>-0.68656855019907836</v>
      </c>
      <c r="Y4061" s="51">
        <f ca="1">VLOOKUP(CONCATENATE($F4061," ",$G4061),AllocFactorMatrix,(Y$4+1),FALSE)*$E4062</f>
        <v>-1.2855926485337881E-2</v>
      </c>
      <c r="Z4061" s="51">
        <f t="shared" ca="1" si="1967"/>
        <v>-0.69942447668441621</v>
      </c>
      <c r="AA4061" s="51">
        <f ca="1">VLOOKUP(CONCATENATE($F4061," ",$G4061),AllocFactorMatrix,(AA$4+1),FALSE)*$E4062</f>
        <v>-6.6417606916769539E-2</v>
      </c>
      <c r="AB4061" s="51">
        <f ca="1">VLOOKUP(CONCATENATE($F4061," ",$G4061),AllocFactorMatrix,(AB$4+1),FALSE)*$E4062</f>
        <v>-72.989102510715199</v>
      </c>
      <c r="AC4061" s="51">
        <f ca="1">VLOOKUP(CONCATENATE($F4061," ",$G4061),AllocFactorMatrix,(AC$4+1),FALSE)*$E4062</f>
        <v>-9.8363692296983878</v>
      </c>
    </row>
    <row r="4062" spans="1:29" s="48" customFormat="1" collapsed="1">
      <c r="A4062" s="53"/>
      <c r="B4062" s="104"/>
      <c r="C4062" s="52"/>
      <c r="D4062" s="102" t="s">
        <v>693</v>
      </c>
      <c r="E4062" s="58">
        <f>1778407-1783968</f>
        <v>-5561</v>
      </c>
      <c r="F4062" s="93" t="s">
        <v>73</v>
      </c>
      <c r="G4062" s="52" t="str">
        <f>$G$15</f>
        <v>TOTAL</v>
      </c>
      <c r="H4062" s="50">
        <f t="shared" ca="1" si="1947"/>
        <v>-5561.0000000000009</v>
      </c>
      <c r="I4062" s="51">
        <f ca="1">VLOOKUP(CONCATENATE($F4062," ",$G4062),AllocFactorMatrix,(I$4+1),FALSE)*$E4062</f>
        <v>-3154.4672584222812</v>
      </c>
      <c r="J4062" s="51">
        <f ca="1">VLOOKUP(CONCATENATE($F4062," ",$G4062),AllocFactorMatrix,(J$4+1),FALSE)*$E4062</f>
        <v>-735.27942555731613</v>
      </c>
      <c r="K4062" s="51">
        <f ca="1">VLOOKUP(CONCATENATE($F4062," ",$G4062),AllocFactorMatrix,(K$4+1),FALSE)*$E4062</f>
        <v>-11.194818099237969</v>
      </c>
      <c r="L4062" s="51">
        <f ca="1">VLOOKUP(CONCATENATE($F4062," ",$G4062),AllocFactorMatrix,(L$4+1),FALSE)*$E4062</f>
        <v>-1.296664894596895</v>
      </c>
      <c r="M4062" s="51">
        <f t="shared" ca="1" si="1966"/>
        <v>-747.77090855115102</v>
      </c>
      <c r="N4062" s="51">
        <f ca="1">VLOOKUP(CONCATENATE($F4062," ",$G4062),AllocFactorMatrix,(N$4+1),FALSE)*$E4062</f>
        <v>-403.59202868158798</v>
      </c>
      <c r="O4062" s="51">
        <f ca="1">VLOOKUP(CONCATENATE($F4062," ",$G4062),AllocFactorMatrix,(O$4+1),FALSE)*$E4062</f>
        <v>-64.904457833724479</v>
      </c>
      <c r="P4062" s="51">
        <f ca="1">VLOOKUP(CONCATENATE($F4062," ",$G4062),AllocFactorMatrix,(P$4+1),FALSE)*$E4062</f>
        <v>-10.379713749703148</v>
      </c>
      <c r="Q4062" s="51">
        <f ca="1">VLOOKUP(CONCATENATE($F4062," ",$G4062),AllocFactorMatrix,(Q$4+1),FALSE)*$E4062</f>
        <v>-0.45632933945902782</v>
      </c>
      <c r="R4062" s="51">
        <f t="shared" ca="1" si="1968"/>
        <v>-479.33252960447464</v>
      </c>
      <c r="S4062" s="51">
        <f ca="1">VLOOKUP(CONCATENATE($F4062," ",$G4062),AllocFactorMatrix,(S$4+1),FALSE)*$E4062</f>
        <v>-18.270378099711479</v>
      </c>
      <c r="T4062" s="51">
        <f ca="1">VLOOKUP(CONCATENATE($F4062," ",$G4062),AllocFactorMatrix,(T$4+1),FALSE)*$E4062</f>
        <v>-227.39655602257213</v>
      </c>
      <c r="U4062" s="51">
        <f ca="1">VLOOKUP(CONCATENATE($F4062," ",$G4062),AllocFactorMatrix,(U$4+1),FALSE)*$E4062</f>
        <v>-624.91703454251297</v>
      </c>
      <c r="V4062" s="51">
        <f ca="1">VLOOKUP(CONCATENATE($F4062," ",$G4062),AllocFactorMatrix,(V$4+1),FALSE)*$E4062</f>
        <v>-101.56052118644349</v>
      </c>
      <c r="W4062" s="51">
        <f t="shared" ca="1" si="1969"/>
        <v>-972.14448985124</v>
      </c>
      <c r="X4062" s="51">
        <f ca="1">VLOOKUP(CONCATENATE($F4062," ",$G4062),AllocFactorMatrix,(X$4+1),FALSE)*$E4062</f>
        <v>-110.83939323362723</v>
      </c>
      <c r="Y4062" s="51">
        <f ca="1">VLOOKUP(CONCATENATE($F4062," ",$G4062),AllocFactorMatrix,(Y$4+1),FALSE)*$E4062</f>
        <v>-1.9693594956168841</v>
      </c>
      <c r="Z4062" s="51">
        <f t="shared" ca="1" si="1967"/>
        <v>-112.80875272924412</v>
      </c>
      <c r="AA4062" s="51">
        <f ca="1">VLOOKUP(CONCATENATE($F4062," ",$G4062),AllocFactorMatrix,(AA$4+1),FALSE)*$E4062</f>
        <v>-1.5063760566855948</v>
      </c>
      <c r="AB4062" s="51">
        <f ca="1">VLOOKUP(CONCATENATE($F4062," ",$G4062),AllocFactorMatrix,(AB$4+1),FALSE)*$E4062</f>
        <v>-81.397882001938768</v>
      </c>
      <c r="AC4062" s="51">
        <f ca="1">VLOOKUP(CONCATENATE($F4062," ",$G4062),AllocFactorMatrix,(AC$4+1),FALSE)*$E4062</f>
        <v>-11.571802782986206</v>
      </c>
    </row>
    <row r="4063" spans="1:29" s="48" customFormat="1" hidden="1" outlineLevel="1">
      <c r="A4063" s="53"/>
      <c r="B4063" s="104"/>
      <c r="C4063" s="52"/>
      <c r="D4063" s="52"/>
      <c r="F4063" s="175" t="str">
        <f>F4070</f>
        <v>RSALE</v>
      </c>
      <c r="G4063" s="52" t="str">
        <f>$G$8</f>
        <v>PRODUCTION</v>
      </c>
      <c r="H4063" s="50">
        <f t="shared" ca="1" si="1947"/>
        <v>7410.8296005608026</v>
      </c>
      <c r="I4063" s="51">
        <f ca="1">VLOOKUP(CONCATENATE($F4063," ",$G4063),AllocFactorMatrix,(I$4+1),FALSE)*$E4070</f>
        <v>3374.3998084100199</v>
      </c>
      <c r="J4063" s="51">
        <f ca="1">VLOOKUP(CONCATENATE($F4063," ",$G4063),AllocFactorMatrix,(J$4+1),FALSE)*$E4070</f>
        <v>974.78537193412069</v>
      </c>
      <c r="K4063" s="51">
        <f ca="1">VLOOKUP(CONCATENATE($F4063," ",$G4063),AllocFactorMatrix,(K$4+1),FALSE)*$E4070</f>
        <v>12.174528687571433</v>
      </c>
      <c r="L4063" s="51">
        <f ca="1">VLOOKUP(CONCATENATE($F4063," ",$G4063),AllocFactorMatrix,(L$4+1),FALSE)*$E4070</f>
        <v>1.6175037658469442</v>
      </c>
      <c r="M4063" s="51">
        <f t="shared" ref="M4063:M4078" ca="1" si="1970">SUBTOTAL(9,J4063:L4063)</f>
        <v>988.57740438753899</v>
      </c>
      <c r="N4063" s="51">
        <f ca="1">VLOOKUP(CONCATENATE($F4063," ",$G4063),AllocFactorMatrix,(N$4+1),FALSE)*$E4070</f>
        <v>558.52720363725757</v>
      </c>
      <c r="O4063" s="51">
        <f ca="1">VLOOKUP(CONCATENATE($F4063," ",$G4063),AllocFactorMatrix,(O$4+1),FALSE)*$E4070</f>
        <v>113.11704838690476</v>
      </c>
      <c r="P4063" s="51">
        <f ca="1">VLOOKUP(CONCATENATE($F4063," ",$G4063),AllocFactorMatrix,(P$4+1),FALSE)*$E4070</f>
        <v>20.60225122710553</v>
      </c>
      <c r="Q4063" s="51">
        <f ca="1">VLOOKUP(CONCATENATE($F4063," ",$G4063),AllocFactorMatrix,(Q$4+1),FALSE)*$E4070</f>
        <v>0.55681008927186693</v>
      </c>
      <c r="R4063" s="51">
        <f ca="1">SUBTOTAL(9,N4063:Q4063)</f>
        <v>692.80331334053972</v>
      </c>
      <c r="S4063" s="51">
        <f ca="1">VLOOKUP(CONCATENATE($F4063," ",$G4063),AllocFactorMatrix,(S$4+1),FALSE)*$E4070</f>
        <v>25.726904870655915</v>
      </c>
      <c r="T4063" s="51">
        <f ca="1">VLOOKUP(CONCATENATE($F4063," ",$G4063),AllocFactorMatrix,(T$4+1),FALSE)*$E4070</f>
        <v>409.73458601943196</v>
      </c>
      <c r="U4063" s="51">
        <f ca="1">VLOOKUP(CONCATENATE($F4063," ",$G4063),AllocFactorMatrix,(U$4+1),FALSE)*$E4070</f>
        <v>1437.3435448171008</v>
      </c>
      <c r="V4063" s="51">
        <f ca="1">VLOOKUP(CONCATENATE($F4063," ",$G4063),AllocFactorMatrix,(V$4+1),FALSE)*$E4070</f>
        <v>302.08704710507931</v>
      </c>
      <c r="W4063" s="51">
        <f ca="1">SUBTOTAL(9,S4063:V4063)</f>
        <v>2174.8920828122677</v>
      </c>
      <c r="X4063" s="51">
        <f ca="1">VLOOKUP(CONCATENATE($F4063," ",$G4063),AllocFactorMatrix,(X$4+1),FALSE)*$E4070</f>
        <v>161.07235854864635</v>
      </c>
      <c r="Y4063" s="51">
        <f ca="1">VLOOKUP(CONCATENATE($F4063," ",$G4063),AllocFactorMatrix,(Y$4+1),FALSE)*$E4070</f>
        <v>2.9987148506383541</v>
      </c>
      <c r="Z4063" s="51">
        <f t="shared" ref="Z4063:Z4078" ca="1" si="1971">SUBTOTAL(9,X4063:Y4063)</f>
        <v>164.0710733992847</v>
      </c>
      <c r="AA4063" s="51">
        <f ca="1">VLOOKUP(CONCATENATE($F4063," ",$G4063),AllocFactorMatrix,(AA$4+1),FALSE)*$E4070</f>
        <v>2.244469714231272</v>
      </c>
      <c r="AB4063" s="51">
        <f ca="1">VLOOKUP(CONCATENATE($F4063," ",$G4063),AllocFactorMatrix,(AB$4+1),FALSE)*$E4070</f>
        <v>11.386537991544273</v>
      </c>
      <c r="AC4063" s="51">
        <f ca="1">VLOOKUP(CONCATENATE($F4063," ",$G4063),AllocFactorMatrix,(AC$4+1),FALSE)*$E4070</f>
        <v>2.4549105053794826</v>
      </c>
    </row>
    <row r="4064" spans="1:29" s="48" customFormat="1" hidden="1" outlineLevel="1">
      <c r="A4064" s="53"/>
      <c r="B4064" s="104"/>
      <c r="C4064" s="52"/>
      <c r="D4064" s="52"/>
      <c r="F4064" s="175" t="str">
        <f>F4070</f>
        <v>RSALE</v>
      </c>
      <c r="G4064" s="52" t="str">
        <f>$G$9</f>
        <v>BULKTRAN</v>
      </c>
      <c r="H4064" s="50">
        <f t="shared" ca="1" si="1947"/>
        <v>-311.02715192985011</v>
      </c>
      <c r="I4064" s="51">
        <f ca="1">VLOOKUP(CONCATENATE($F4064," ",$G4064),AllocFactorMatrix,(I$4+1),FALSE)*$E4070</f>
        <v>-468.33345069105286</v>
      </c>
      <c r="J4064" s="51">
        <f ca="1">VLOOKUP(CONCATENATE($F4064," ",$G4064),AllocFactorMatrix,(J$4+1),FALSE)*$E4070</f>
        <v>-5.6306089817698384</v>
      </c>
      <c r="K4064" s="51">
        <f ca="1">VLOOKUP(CONCATENATE($F4064," ",$G4064),AllocFactorMatrix,(K$4+1),FALSE)*$E4070</f>
        <v>-0.67660196513243509</v>
      </c>
      <c r="L4064" s="51">
        <f ca="1">VLOOKUP(CONCATENATE($F4064," ",$G4064),AllocFactorMatrix,(L$4+1),FALSE)*$E4070</f>
        <v>-0.38382348915532644</v>
      </c>
      <c r="M4064" s="51">
        <f t="shared" ca="1" si="1970"/>
        <v>-6.6910344360576</v>
      </c>
      <c r="N4064" s="51">
        <f ca="1">VLOOKUP(CONCATENATE($F4064," ",$G4064),AllocFactorMatrix,(N$4+1),FALSE)*$E4070</f>
        <v>-10.66249030625251</v>
      </c>
      <c r="O4064" s="51">
        <f ca="1">VLOOKUP(CONCATENATE($F4064," ",$G4064),AllocFactorMatrix,(O$4+1),FALSE)*$E4070</f>
        <v>9.9974892684827772</v>
      </c>
      <c r="P4064" s="51">
        <f ca="1">VLOOKUP(CONCATENATE($F4064," ",$G4064),AllocFactorMatrix,(P$4+1),FALSE)*$E4070</f>
        <v>0.55813452447108092</v>
      </c>
      <c r="Q4064" s="51">
        <f ca="1">VLOOKUP(CONCATENATE($F4064," ",$G4064),AllocFactorMatrix,(Q$4+1),FALSE)*$E4070</f>
        <v>-0.15446267346772163</v>
      </c>
      <c r="R4064" s="51">
        <f t="shared" ref="R4064:R4070" ca="1" si="1972">SUBTOTAL(9,N4064:Q4064)</f>
        <v>-0.26132918676637312</v>
      </c>
      <c r="S4064" s="51">
        <f ca="1">VLOOKUP(CONCATENATE($F4064," ",$G4064),AllocFactorMatrix,(S$4+1),FALSE)*$E4070</f>
        <v>-1.3399453102505594</v>
      </c>
      <c r="T4064" s="51">
        <f ca="1">VLOOKUP(CONCATENATE($F4064," ",$G4064),AllocFactorMatrix,(T$4+1),FALSE)*$E4070</f>
        <v>39.531959789802158</v>
      </c>
      <c r="U4064" s="51">
        <f ca="1">VLOOKUP(CONCATENATE($F4064," ",$G4064),AllocFactorMatrix,(U$4+1),FALSE)*$E4070</f>
        <v>84.727729689716114</v>
      </c>
      <c r="V4064" s="51">
        <f ca="1">VLOOKUP(CONCATENATE($F4064," ",$G4064),AllocFactorMatrix,(V$4+1),FALSE)*$E4070</f>
        <v>40.26718140552547</v>
      </c>
      <c r="W4064" s="51">
        <f t="shared" ref="W4064:W4070" ca="1" si="1973">SUBTOTAL(9,S4064:V4064)</f>
        <v>163.18692557479318</v>
      </c>
      <c r="X4064" s="51">
        <f ca="1">VLOOKUP(CONCATENATE($F4064," ",$G4064),AllocFactorMatrix,(X$4+1),FALSE)*$E4070</f>
        <v>-9.9823438949336943E-2</v>
      </c>
      <c r="Y4064" s="51">
        <f ca="1">VLOOKUP(CONCATENATE($F4064," ",$G4064),AllocFactorMatrix,(Y$4+1),FALSE)*$E4070</f>
        <v>-0.13394970101718634</v>
      </c>
      <c r="Z4064" s="51">
        <f t="shared" ca="1" si="1971"/>
        <v>-0.23377313996652327</v>
      </c>
      <c r="AA4064" s="51">
        <f ca="1">VLOOKUP(CONCATENATE($F4064," ",$G4064),AllocFactorMatrix,(AA$4+1),FALSE)*$E4070</f>
        <v>5.2418467346585382E-2</v>
      </c>
      <c r="AB4064" s="51">
        <f ca="1">VLOOKUP(CONCATENATE($F4064," ",$G4064),AllocFactorMatrix,(AB$4+1),FALSE)*$E4070</f>
        <v>0.99437313305404051</v>
      </c>
      <c r="AC4064" s="51">
        <f ca="1">VLOOKUP(CONCATENATE($F4064," ",$G4064),AllocFactorMatrix,(AC$4+1),FALSE)*$E4070</f>
        <v>0.25871834880000405</v>
      </c>
    </row>
    <row r="4065" spans="1:29" s="48" customFormat="1" hidden="1" outlineLevel="1">
      <c r="A4065" s="53"/>
      <c r="B4065" s="104"/>
      <c r="C4065" s="52"/>
      <c r="D4065" s="52"/>
      <c r="F4065" s="175" t="str">
        <f>F4070</f>
        <v>RSALE</v>
      </c>
      <c r="G4065" s="52" t="str">
        <f>$G$10</f>
        <v>SUBTRAN</v>
      </c>
      <c r="H4065" s="50">
        <f t="shared" ca="1" si="1947"/>
        <v>-88.391508437928266</v>
      </c>
      <c r="I4065" s="51">
        <f ca="1">VLOOKUP(CONCATENATE($F4065," ",$G4065),AllocFactorMatrix,(I$4+1),FALSE)*$E4070</f>
        <v>-123.57578018097739</v>
      </c>
      <c r="J4065" s="51">
        <f ca="1">VLOOKUP(CONCATENATE($F4065," ",$G4065),AllocFactorMatrix,(J$4+1),FALSE)*$E4070</f>
        <v>-1.599726285001954</v>
      </c>
      <c r="K4065" s="51">
        <f ca="1">VLOOKUP(CONCATENATE($F4065," ",$G4065),AllocFactorMatrix,(K$4+1),FALSE)*$E4070</f>
        <v>-0.18179421888734601</v>
      </c>
      <c r="L4065" s="51">
        <f ca="1">VLOOKUP(CONCATENATE($F4065," ",$G4065),AllocFactorMatrix,(L$4+1),FALSE)*$E4070</f>
        <v>-0.12401447151746274</v>
      </c>
      <c r="M4065" s="51">
        <f t="shared" ca="1" si="1970"/>
        <v>-1.9055349754067628</v>
      </c>
      <c r="N4065" s="51">
        <f ca="1">VLOOKUP(CONCATENATE($F4065," ",$G4065),AllocFactorMatrix,(N$4+1),FALSE)*$E4070</f>
        <v>-2.797899102030867</v>
      </c>
      <c r="O4065" s="51">
        <f ca="1">VLOOKUP(CONCATENATE($F4065," ",$G4065),AllocFactorMatrix,(O$4+1),FALSE)*$E4070</f>
        <v>2.5562591581167387</v>
      </c>
      <c r="P4065" s="51">
        <f ca="1">VLOOKUP(CONCATENATE($F4065," ",$G4065),AllocFactorMatrix,(P$4+1),FALSE)*$E4070</f>
        <v>0.18170614376980504</v>
      </c>
      <c r="Q4065" s="51">
        <f ca="1">VLOOKUP(CONCATENATE($F4065," ",$G4065),AllocFactorMatrix,(Q$4+1),FALSE)*$E4070</f>
        <v>0</v>
      </c>
      <c r="R4065" s="51">
        <f t="shared" ca="1" si="1972"/>
        <v>-5.9933800144323313E-2</v>
      </c>
      <c r="S4065" s="51">
        <f ca="1">VLOOKUP(CONCATENATE($F4065," ",$G4065),AllocFactorMatrix,(S$4+1),FALSE)*$E4070</f>
        <v>-0.32990188228045614</v>
      </c>
      <c r="T4065" s="51">
        <f ca="1">VLOOKUP(CONCATENATE($F4065," ",$G4065),AllocFactorMatrix,(T$4+1),FALSE)*$E4070</f>
        <v>9.9833593631336726</v>
      </c>
      <c r="U4065" s="51">
        <f ca="1">VLOOKUP(CONCATENATE($F4065," ",$G4065),AllocFactorMatrix,(U$4+1),FALSE)*$E4070</f>
        <v>27.558073680013887</v>
      </c>
      <c r="V4065" s="51">
        <f ca="1">VLOOKUP(CONCATENATE($F4065," ",$G4065),AllocFactorMatrix,(V$4+1),FALSE)*$E4070</f>
        <v>0</v>
      </c>
      <c r="W4065" s="51">
        <f t="shared" ca="1" si="1973"/>
        <v>37.211531160867104</v>
      </c>
      <c r="X4065" s="51">
        <f ca="1">VLOOKUP(CONCATENATE($F4065," ",$G4065),AllocFactorMatrix,(X$4+1),FALSE)*$E4070</f>
        <v>-4.0319598604443507E-2</v>
      </c>
      <c r="Y4065" s="51">
        <f ca="1">VLOOKUP(CONCATENATE($F4065," ",$G4065),AllocFactorMatrix,(Y$4+1),FALSE)*$E4070</f>
        <v>-3.4833859027505347E-2</v>
      </c>
      <c r="Z4065" s="51">
        <f t="shared" ca="1" si="1971"/>
        <v>-7.5153457631948861E-2</v>
      </c>
      <c r="AA4065" s="51">
        <f ca="1">VLOOKUP(CONCATENATE($F4065," ",$G4065),AllocFactorMatrix,(AA$4+1),FALSE)*$E4070</f>
        <v>1.3362815365254684E-2</v>
      </c>
      <c r="AB4065" s="51">
        <f ca="1">VLOOKUP(CONCATENATE($F4065," ",$G4065),AllocFactorMatrix,(AB$4+1),FALSE)*$E4070</f>
        <v>0</v>
      </c>
      <c r="AC4065" s="51">
        <f ca="1">VLOOKUP(CONCATENATE($F4065," ",$G4065),AllocFactorMatrix,(AC$4+1),FALSE)*$E4070</f>
        <v>0</v>
      </c>
    </row>
    <row r="4066" spans="1:29" s="48" customFormat="1" hidden="1" outlineLevel="1">
      <c r="A4066" s="53"/>
      <c r="B4066" s="104"/>
      <c r="C4066" s="52"/>
      <c r="D4066" s="52"/>
      <c r="F4066" s="175" t="str">
        <f>F4070</f>
        <v>RSALE</v>
      </c>
      <c r="G4066" s="52" t="str">
        <f>$G$11</f>
        <v>DISTPRI</v>
      </c>
      <c r="H4066" s="50">
        <f t="shared" ca="1" si="1947"/>
        <v>1789.0687930976603</v>
      </c>
      <c r="I4066" s="51">
        <f ca="1">VLOOKUP(CONCATENATE($F4066," ",$G4066),AllocFactorMatrix,(I$4+1),FALSE)*$E4070</f>
        <v>927.88064737318382</v>
      </c>
      <c r="J4066" s="51">
        <f ca="1">VLOOKUP(CONCATENATE($F4066," ",$G4066),AllocFactorMatrix,(J$4+1),FALSE)*$E4070</f>
        <v>363.09416888859857</v>
      </c>
      <c r="K4066" s="51">
        <f ca="1">VLOOKUP(CONCATENATE($F4066," ",$G4066),AllocFactorMatrix,(K$4+1),FALSE)*$E4070</f>
        <v>4.1385222351865938</v>
      </c>
      <c r="L4066" s="51">
        <f ca="1">VLOOKUP(CONCATENATE($F4066," ",$G4066),AllocFactorMatrix,(L$4+1),FALSE)*$E4070</f>
        <v>0</v>
      </c>
      <c r="M4066" s="51">
        <f t="shared" ca="1" si="1970"/>
        <v>367.23269112378517</v>
      </c>
      <c r="N4066" s="51">
        <f ca="1">VLOOKUP(CONCATENATE($F4066," ",$G4066),AllocFactorMatrix,(N$4+1),FALSE)*$E4070</f>
        <v>198.92224307811338</v>
      </c>
      <c r="O4066" s="51">
        <f ca="1">VLOOKUP(CONCATENATE($F4066," ",$G4066),AllocFactorMatrix,(O$4+1),FALSE)*$E4070</f>
        <v>49.309365370545422</v>
      </c>
      <c r="P4066" s="51">
        <f ca="1">VLOOKUP(CONCATENATE($F4066," ",$G4066),AllocFactorMatrix,(P$4+1),FALSE)*$E4070</f>
        <v>0</v>
      </c>
      <c r="Q4066" s="51">
        <f ca="1">VLOOKUP(CONCATENATE($F4066," ",$G4066),AllocFactorMatrix,(Q$4+1),FALSE)*$E4070</f>
        <v>0</v>
      </c>
      <c r="R4066" s="51">
        <f t="shared" ca="1" si="1972"/>
        <v>248.23160844865879</v>
      </c>
      <c r="S4066" s="51">
        <f ca="1">VLOOKUP(CONCATENATE($F4066," ",$G4066),AllocFactorMatrix,(S$4+1),FALSE)*$E4070</f>
        <v>8.140748012332466</v>
      </c>
      <c r="T4066" s="51">
        <f ca="1">VLOOKUP(CONCATENATE($F4066," ",$G4066),AllocFactorMatrix,(T$4+1),FALSE)*$E4070</f>
        <v>176.47717611153752</v>
      </c>
      <c r="U4066" s="51">
        <f ca="1">VLOOKUP(CONCATENATE($F4066," ",$G4066),AllocFactorMatrix,(U$4+1),FALSE)*$E4070</f>
        <v>0</v>
      </c>
      <c r="V4066" s="51">
        <f ca="1">VLOOKUP(CONCATENATE($F4066," ",$G4066),AllocFactorMatrix,(V$4+1),FALSE)*$E4070</f>
        <v>0</v>
      </c>
      <c r="W4066" s="51">
        <f t="shared" ca="1" si="1973"/>
        <v>184.61792412386998</v>
      </c>
      <c r="X4066" s="51">
        <f ca="1">VLOOKUP(CONCATENATE($F4066," ",$G4066),AllocFactorMatrix,(X$4+1),FALSE)*$E4070</f>
        <v>59.230609007044173</v>
      </c>
      <c r="Y4066" s="51">
        <f ca="1">VLOOKUP(CONCATENATE($F4066," ",$G4066),AllocFactorMatrix,(Y$4+1),FALSE)*$E4070</f>
        <v>1.0152200221387502</v>
      </c>
      <c r="Z4066" s="51">
        <f t="shared" ca="1" si="1971"/>
        <v>60.245829029182921</v>
      </c>
      <c r="AA4066" s="51">
        <f ca="1">VLOOKUP(CONCATENATE($F4066," ",$G4066),AllocFactorMatrix,(AA$4+1),FALSE)*$E4070</f>
        <v>0.86009299898001756</v>
      </c>
      <c r="AB4066" s="51">
        <f ca="1">VLOOKUP(CONCATENATE($F4066," ",$G4066),AllocFactorMatrix,(AB$4+1),FALSE)*$E4070</f>
        <v>0</v>
      </c>
      <c r="AC4066" s="51">
        <f ca="1">VLOOKUP(CONCATENATE($F4066," ",$G4066),AllocFactorMatrix,(AC$4+1),FALSE)*$E4070</f>
        <v>0</v>
      </c>
    </row>
    <row r="4067" spans="1:29" s="48" customFormat="1" hidden="1" outlineLevel="1">
      <c r="A4067" s="53"/>
      <c r="B4067" s="104"/>
      <c r="C4067" s="52"/>
      <c r="D4067" s="52"/>
      <c r="F4067" s="175" t="str">
        <f>F4070</f>
        <v>RSALE</v>
      </c>
      <c r="G4067" s="52" t="str">
        <f>$G$12</f>
        <v>DISTSEC</v>
      </c>
      <c r="H4067" s="50">
        <f t="shared" ca="1" si="1947"/>
        <v>691.85246272369989</v>
      </c>
      <c r="I4067" s="51">
        <f ca="1">VLOOKUP(CONCATENATE($F4067," ",$G4067),AllocFactorMatrix,(I$4+1),FALSE)*$E4070</f>
        <v>426.40253730065911</v>
      </c>
      <c r="J4067" s="51">
        <f ca="1">VLOOKUP(CONCATENATE($F4067," ",$G4067),AllocFactorMatrix,(J$4+1),FALSE)*$E4070</f>
        <v>153.83522648543607</v>
      </c>
      <c r="K4067" s="51">
        <f ca="1">VLOOKUP(CONCATENATE($F4067," ",$G4067),AllocFactorMatrix,(K$4+1),FALSE)*$E4070</f>
        <v>0</v>
      </c>
      <c r="L4067" s="51">
        <f ca="1">VLOOKUP(CONCATENATE($F4067," ",$G4067),AllocFactorMatrix,(L$4+1),FALSE)*$E4070</f>
        <v>0</v>
      </c>
      <c r="M4067" s="51">
        <f t="shared" ca="1" si="1970"/>
        <v>153.83522648543607</v>
      </c>
      <c r="N4067" s="51">
        <f ca="1">VLOOKUP(CONCATENATE($F4067," ",$G4067),AllocFactorMatrix,(N$4+1),FALSE)*$E4070</f>
        <v>72.293965521494286</v>
      </c>
      <c r="O4067" s="51">
        <f ca="1">VLOOKUP(CONCATENATE($F4067," ",$G4067),AllocFactorMatrix,(O$4+1),FALSE)*$E4070</f>
        <v>0</v>
      </c>
      <c r="P4067" s="51">
        <f ca="1">VLOOKUP(CONCATENATE($F4067," ",$G4067),AllocFactorMatrix,(P$4+1),FALSE)*$E4070</f>
        <v>0</v>
      </c>
      <c r="Q4067" s="51">
        <f ca="1">VLOOKUP(CONCATENATE($F4067," ",$G4067),AllocFactorMatrix,(Q$4+1),FALSE)*$E4070</f>
        <v>0</v>
      </c>
      <c r="R4067" s="51">
        <f t="shared" ca="1" si="1972"/>
        <v>72.293965521494286</v>
      </c>
      <c r="S4067" s="51">
        <f ca="1">VLOOKUP(CONCATENATE($F4067," ",$G4067),AllocFactorMatrix,(S$4+1),FALSE)*$E4070</f>
        <v>2.4094712806532539</v>
      </c>
      <c r="T4067" s="51">
        <f ca="1">VLOOKUP(CONCATENATE($F4067," ",$G4067),AllocFactorMatrix,(T$4+1),FALSE)*$E4070</f>
        <v>0</v>
      </c>
      <c r="U4067" s="51">
        <f ca="1">VLOOKUP(CONCATENATE($F4067," ",$G4067),AllocFactorMatrix,(U$4+1),FALSE)*$E4070</f>
        <v>0</v>
      </c>
      <c r="V4067" s="51">
        <f ca="1">VLOOKUP(CONCATENATE($F4067," ",$G4067),AllocFactorMatrix,(V$4+1),FALSE)*$E4070</f>
        <v>0</v>
      </c>
      <c r="W4067" s="51">
        <f t="shared" ca="1" si="1973"/>
        <v>2.4094712806532539</v>
      </c>
      <c r="X4067" s="51">
        <f ca="1">VLOOKUP(CONCATENATE($F4067," ",$G4067),AllocFactorMatrix,(X$4+1),FALSE)*$E4070</f>
        <v>22.312810575451284</v>
      </c>
      <c r="Y4067" s="51">
        <f ca="1">VLOOKUP(CONCATENATE($F4067," ",$G4067),AllocFactorMatrix,(Y$4+1),FALSE)*$E4070</f>
        <v>0</v>
      </c>
      <c r="Z4067" s="51">
        <f t="shared" ca="1" si="1971"/>
        <v>22.312810575451284</v>
      </c>
      <c r="AA4067" s="51">
        <f ca="1">VLOOKUP(CONCATENATE($F4067," ",$G4067),AllocFactorMatrix,(AA$4+1),FALSE)*$E4070</f>
        <v>0.29291538703614295</v>
      </c>
      <c r="AB4067" s="51">
        <f ca="1">VLOOKUP(CONCATENATE($F4067," ",$G4067),AllocFactorMatrix,(AB$4+1),FALSE)*$E4070</f>
        <v>11.677017581216409</v>
      </c>
      <c r="AC4067" s="51">
        <f ca="1">VLOOKUP(CONCATENATE($F4067," ",$G4067),AllocFactorMatrix,(AC$4+1),FALSE)*$E4070</f>
        <v>2.6285185917533616</v>
      </c>
    </row>
    <row r="4068" spans="1:29" s="48" customFormat="1" hidden="1" outlineLevel="1">
      <c r="A4068" s="53"/>
      <c r="B4068" s="104"/>
      <c r="C4068" s="52"/>
      <c r="D4068" s="52"/>
      <c r="F4068" s="175" t="str">
        <f>F4070</f>
        <v>RSALE</v>
      </c>
      <c r="G4068" s="52" t="str">
        <f>$G$13</f>
        <v>ENERGY</v>
      </c>
      <c r="H4068" s="50">
        <f t="shared" ca="1" si="1947"/>
        <v>4579.1883625261162</v>
      </c>
      <c r="I4068" s="51">
        <f ca="1">VLOOKUP(CONCATENATE($F4068," ",$G4068),AllocFactorMatrix,(I$4+1),FALSE)*$E4070</f>
        <v>1927.8772717079391</v>
      </c>
      <c r="J4068" s="51">
        <f ca="1">VLOOKUP(CONCATENATE($F4068," ",$G4068),AllocFactorMatrix,(J$4+1),FALSE)*$E4070</f>
        <v>555.68037076948804</v>
      </c>
      <c r="K4068" s="51">
        <f ca="1">VLOOKUP(CONCATENATE($F4068," ",$G4068),AllocFactorMatrix,(K$4+1),FALSE)*$E4070</f>
        <v>7.5190926193438239</v>
      </c>
      <c r="L4068" s="51">
        <f ca="1">VLOOKUP(CONCATENATE($F4068," ",$G4068),AllocFactorMatrix,(L$4+1),FALSE)*$E4070</f>
        <v>1.4677040747709604</v>
      </c>
      <c r="M4068" s="51">
        <f t="shared" ca="1" si="1970"/>
        <v>564.66716746360282</v>
      </c>
      <c r="N4068" s="51">
        <f ca="1">VLOOKUP(CONCATENATE($F4068," ",$G4068),AllocFactorMatrix,(N$4+1),FALSE)*$E4070</f>
        <v>350.66658012002398</v>
      </c>
      <c r="O4068" s="51">
        <f ca="1">VLOOKUP(CONCATENATE($F4068," ",$G4068),AllocFactorMatrix,(O$4+1),FALSE)*$E4070</f>
        <v>53.906141160455995</v>
      </c>
      <c r="P4068" s="51">
        <f ca="1">VLOOKUP(CONCATENATE($F4068," ",$G4068),AllocFactorMatrix,(P$4+1),FALSE)*$E4070</f>
        <v>11.427550119055306</v>
      </c>
      <c r="Q4068" s="51">
        <f ca="1">VLOOKUP(CONCATENATE($F4068," ",$G4068),AllocFactorMatrix,(Q$4+1),FALSE)*$E4070</f>
        <v>0.52314543477271502</v>
      </c>
      <c r="R4068" s="51">
        <f t="shared" ca="1" si="1972"/>
        <v>416.52341683430797</v>
      </c>
      <c r="S4068" s="51">
        <f ca="1">VLOOKUP(CONCATENATE($F4068," ",$G4068),AllocFactorMatrix,(S$4+1),FALSE)*$E4070</f>
        <v>19.288019147843379</v>
      </c>
      <c r="T4068" s="51">
        <f ca="1">VLOOKUP(CONCATENATE($F4068," ",$G4068),AllocFactorMatrix,(T$4+1),FALSE)*$E4070</f>
        <v>249.13600891696132</v>
      </c>
      <c r="U4068" s="51">
        <f ca="1">VLOOKUP(CONCATENATE($F4068," ",$G4068),AllocFactorMatrix,(U$4+1),FALSE)*$E4070</f>
        <v>1057.0146113812793</v>
      </c>
      <c r="V4068" s="51">
        <f ca="1">VLOOKUP(CONCATENATE($F4068," ",$G4068),AllocFactorMatrix,(V$4+1),FALSE)*$E4070</f>
        <v>192.8018977585603</v>
      </c>
      <c r="W4068" s="51">
        <f t="shared" ca="1" si="1973"/>
        <v>1518.2405372046442</v>
      </c>
      <c r="X4068" s="51">
        <f ca="1">VLOOKUP(CONCATENATE($F4068," ",$G4068),AllocFactorMatrix,(X$4+1),FALSE)*$E4070</f>
        <v>98.867303316875052</v>
      </c>
      <c r="Y4068" s="51">
        <f ca="1">VLOOKUP(CONCATENATE($F4068," ",$G4068),AllocFactorMatrix,(Y$4+1),FALSE)*$E4070</f>
        <v>2.0054084639563343</v>
      </c>
      <c r="Z4068" s="51">
        <f t="shared" ca="1" si="1971"/>
        <v>100.87271178083138</v>
      </c>
      <c r="AA4068" s="51">
        <f ca="1">VLOOKUP(CONCATENATE($F4068," ",$G4068),AllocFactorMatrix,(AA$4+1),FALSE)*$E4070</f>
        <v>1.80214855962797</v>
      </c>
      <c r="AB4068" s="51">
        <f ca="1">VLOOKUP(CONCATENATE($F4068," ",$G4068),AllocFactorMatrix,(AB$4+1),FALSE)*$E4070</f>
        <v>40.673906729464811</v>
      </c>
      <c r="AC4068" s="51">
        <f ca="1">VLOOKUP(CONCATENATE($F4068," ",$G4068),AllocFactorMatrix,(AC$4+1),FALSE)*$E4070</f>
        <v>8.5312022456986796</v>
      </c>
    </row>
    <row r="4069" spans="1:29" s="48" customFormat="1" hidden="1" outlineLevel="1">
      <c r="A4069" s="53"/>
      <c r="B4069" s="104"/>
      <c r="C4069" s="52"/>
      <c r="D4069" s="52"/>
      <c r="F4069" s="175" t="str">
        <f>F4070</f>
        <v>RSALE</v>
      </c>
      <c r="G4069" s="52" t="str">
        <f>$G$14</f>
        <v>CUSTOMER</v>
      </c>
      <c r="H4069" s="50">
        <f t="shared" ca="1" si="1947"/>
        <v>688.47944145949668</v>
      </c>
      <c r="I4069" s="51">
        <f ca="1">VLOOKUP(CONCATENATE($F4069," ",$G4069),AllocFactorMatrix,(I$4+1),FALSE)*$E4070</f>
        <v>344.0195774412955</v>
      </c>
      <c r="J4069" s="51">
        <f ca="1">VLOOKUP(CONCATENATE($F4069," ",$G4069),AllocFactorMatrix,(J$4+1),FALSE)*$E4070</f>
        <v>117.97209156605203</v>
      </c>
      <c r="K4069" s="51">
        <f ca="1">VLOOKUP(CONCATENATE($F4069," ",$G4069),AllocFactorMatrix,(K$4+1),FALSE)*$E4070</f>
        <v>5.2318712471207531</v>
      </c>
      <c r="L4069" s="51">
        <f ca="1">VLOOKUP(CONCATENATE($F4069," ",$G4069),AllocFactorMatrix,(L$4+1),FALSE)*$E4070</f>
        <v>0.59275584185936059</v>
      </c>
      <c r="M4069" s="51">
        <f t="shared" ca="1" si="1970"/>
        <v>123.79671865503214</v>
      </c>
      <c r="N4069" s="51">
        <f ca="1">VLOOKUP(CONCATENATE($F4069," ",$G4069),AllocFactorMatrix,(N$4+1),FALSE)*$E4070</f>
        <v>7.5379600057921579</v>
      </c>
      <c r="O4069" s="51">
        <f ca="1">VLOOKUP(CONCATENATE($F4069," ",$G4069),AllocFactorMatrix,(O$4+1),FALSE)*$E4070</f>
        <v>2.7751361006539059</v>
      </c>
      <c r="P4069" s="51">
        <f ca="1">VLOOKUP(CONCATENATE($F4069," ",$G4069),AllocFactorMatrix,(P$4+1),FALSE)*$E4070</f>
        <v>2.6342740288195388</v>
      </c>
      <c r="Q4069" s="51">
        <f ca="1">VLOOKUP(CONCATENATE($F4069," ",$G4069),AllocFactorMatrix,(Q$4+1),FALSE)*$E4070</f>
        <v>0.13504377237481383</v>
      </c>
      <c r="R4069" s="51">
        <f t="shared" ca="1" si="1972"/>
        <v>13.082413907640417</v>
      </c>
      <c r="S4069" s="51">
        <f ca="1">VLOOKUP(CONCATENATE($F4069," ",$G4069),AllocFactorMatrix,(S$4+1),FALSE)*$E4070</f>
        <v>4.7959416222028359E-2</v>
      </c>
      <c r="T4069" s="51">
        <f ca="1">VLOOKUP(CONCATENATE($F4069," ",$G4069),AllocFactorMatrix,(T$4+1),FALSE)*$E4070</f>
        <v>2.0263276054824928</v>
      </c>
      <c r="U4069" s="51">
        <f ca="1">VLOOKUP(CONCATENATE($F4069," ",$G4069),AllocFactorMatrix,(U$4+1),FALSE)*$E4070</f>
        <v>4.8096548942817758</v>
      </c>
      <c r="V4069" s="51">
        <f ca="1">VLOOKUP(CONCATENATE($F4069," ",$G4069),AllocFactorMatrix,(V$4+1),FALSE)*$E4070</f>
        <v>1.8145317382650246</v>
      </c>
      <c r="W4069" s="51">
        <f t="shared" ca="1" si="1973"/>
        <v>8.6984736542513215</v>
      </c>
      <c r="X4069" s="51">
        <f ca="1">VLOOKUP(CONCATENATE($F4069," ",$G4069),AllocFactorMatrix,(X$4+1),FALSE)*$E4070</f>
        <v>1.6618681214206177</v>
      </c>
      <c r="Y4069" s="51">
        <f ca="1">VLOOKUP(CONCATENATE($F4069," ",$G4069),AllocFactorMatrix,(Y$4+1),FALSE)*$E4070</f>
        <v>2.6695925141661612E-2</v>
      </c>
      <c r="Z4069" s="51">
        <f t="shared" ca="1" si="1971"/>
        <v>1.6885640465622793</v>
      </c>
      <c r="AA4069" s="51">
        <f ca="1">VLOOKUP(CONCATENATE($F4069," ",$G4069),AllocFactorMatrix,(AA$4+1),FALSE)*$E4070</f>
        <v>0.16927375465712519</v>
      </c>
      <c r="AB4069" s="51">
        <f ca="1">VLOOKUP(CONCATENATE($F4069," ",$G4069),AllocFactorMatrix,(AB$4+1),FALSE)*$E4070</f>
        <v>168.09252770004758</v>
      </c>
      <c r="AC4069" s="51">
        <f ca="1">VLOOKUP(CONCATENATE($F4069," ",$G4069),AllocFactorMatrix,(AC$4+1),FALSE)*$E4070</f>
        <v>28.93189230001029</v>
      </c>
    </row>
    <row r="4070" spans="1:29" s="48" customFormat="1" collapsed="1">
      <c r="A4070" s="53"/>
      <c r="B4070" s="104"/>
      <c r="D4070" s="102" t="s">
        <v>682</v>
      </c>
      <c r="E4070" s="58">
        <v>14760</v>
      </c>
      <c r="F4070" s="93" t="s">
        <v>72</v>
      </c>
      <c r="G4070" s="52" t="str">
        <f>$G$15</f>
        <v>TOTAL</v>
      </c>
      <c r="H4070" s="50">
        <f t="shared" ca="1" si="1947"/>
        <v>14760.000000000002</v>
      </c>
      <c r="I4070" s="51">
        <f ca="1">VLOOKUP(CONCATENATE($F4070," ",$G4070),AllocFactorMatrix,(I$4+1),FALSE)*$E4070</f>
        <v>6408.670611361068</v>
      </c>
      <c r="J4070" s="51">
        <f ca="1">VLOOKUP(CONCATENATE($F4070," ",$G4070),AllocFactorMatrix,(J$4+1),FALSE)*$E4070</f>
        <v>2158.1368943769235</v>
      </c>
      <c r="K4070" s="51">
        <f ca="1">VLOOKUP(CONCATENATE($F4070," ",$G4070),AllocFactorMatrix,(K$4+1),FALSE)*$E4070</f>
        <v>28.205618605202829</v>
      </c>
      <c r="L4070" s="51">
        <f ca="1">VLOOKUP(CONCATENATE($F4070," ",$G4070),AllocFactorMatrix,(L$4+1),FALSE)*$E4070</f>
        <v>3.1701257218044741</v>
      </c>
      <c r="M4070" s="51">
        <f t="shared" ca="1" si="1970"/>
        <v>2189.5126387039309</v>
      </c>
      <c r="N4070" s="51">
        <f ca="1">VLOOKUP(CONCATENATE($F4070," ",$G4070),AllocFactorMatrix,(N$4+1),FALSE)*$E4070</f>
        <v>1174.4875629543976</v>
      </c>
      <c r="O4070" s="51">
        <f ca="1">VLOOKUP(CONCATENATE($F4070," ",$G4070),AllocFactorMatrix,(O$4+1),FALSE)*$E4070</f>
        <v>231.66143944515963</v>
      </c>
      <c r="P4070" s="51">
        <f ca="1">VLOOKUP(CONCATENATE($F4070," ",$G4070),AllocFactorMatrix,(P$4+1),FALSE)*$E4070</f>
        <v>35.403916043221251</v>
      </c>
      <c r="Q4070" s="51">
        <f ca="1">VLOOKUP(CONCATENATE($F4070," ",$G4070),AllocFactorMatrix,(Q$4+1),FALSE)*$E4070</f>
        <v>1.0605366229516742</v>
      </c>
      <c r="R4070" s="51">
        <f t="shared" ca="1" si="1972"/>
        <v>1442.6134550657302</v>
      </c>
      <c r="S4070" s="51">
        <f ca="1">VLOOKUP(CONCATENATE($F4070," ",$G4070),AllocFactorMatrix,(S$4+1),FALSE)*$E4070</f>
        <v>53.943255535176036</v>
      </c>
      <c r="T4070" s="51">
        <f ca="1">VLOOKUP(CONCATENATE($F4070," ",$G4070),AllocFactorMatrix,(T$4+1),FALSE)*$E4070</f>
        <v>886.88941780634923</v>
      </c>
      <c r="U4070" s="51">
        <f ca="1">VLOOKUP(CONCATENATE($F4070," ",$G4070),AllocFactorMatrix,(U$4+1),FALSE)*$E4070</f>
        <v>2611.4536144623917</v>
      </c>
      <c r="V4070" s="51">
        <f ca="1">VLOOKUP(CONCATENATE($F4070," ",$G4070),AllocFactorMatrix,(V$4+1),FALSE)*$E4070</f>
        <v>536.97065800743007</v>
      </c>
      <c r="W4070" s="51">
        <f t="shared" ca="1" si="1973"/>
        <v>4089.2569458113467</v>
      </c>
      <c r="X4070" s="51">
        <f ca="1">VLOOKUP(CONCATENATE($F4070," ",$G4070),AllocFactorMatrix,(X$4+1),FALSE)*$E4070</f>
        <v>343.00480653188367</v>
      </c>
      <c r="Y4070" s="51">
        <f ca="1">VLOOKUP(CONCATENATE($F4070," ",$G4070),AllocFactorMatrix,(Y$4+1),FALSE)*$E4070</f>
        <v>5.8772557018304061</v>
      </c>
      <c r="Z4070" s="51">
        <f t="shared" ca="1" si="1971"/>
        <v>348.88206223371407</v>
      </c>
      <c r="AA4070" s="51">
        <f ca="1">VLOOKUP(CONCATENATE($F4070," ",$G4070),AllocFactorMatrix,(AA$4+1),FALSE)*$E4070</f>
        <v>5.4346816972443692</v>
      </c>
      <c r="AB4070" s="51">
        <f ca="1">VLOOKUP(CONCATENATE($F4070," ",$G4070),AllocFactorMatrix,(AB$4+1),FALSE)*$E4070</f>
        <v>232.82436313532713</v>
      </c>
      <c r="AC4070" s="51">
        <f ca="1">VLOOKUP(CONCATENATE($F4070," ",$G4070),AllocFactorMatrix,(AC$4+1),FALSE)*$E4070</f>
        <v>42.805241991641822</v>
      </c>
    </row>
    <row r="4071" spans="1:29" s="48" customFormat="1" hidden="1" outlineLevel="1">
      <c r="A4071" s="53"/>
      <c r="B4071" s="104"/>
      <c r="C4071" s="52"/>
      <c r="D4071" s="52"/>
      <c r="F4071" s="175" t="str">
        <f>F4078</f>
        <v>RB_GUP</v>
      </c>
      <c r="G4071" s="52" t="str">
        <f>$G$8</f>
        <v>PRODUCTION</v>
      </c>
      <c r="H4071" s="50">
        <f t="shared" ref="H4071:H4078" ca="1" si="1974">SUBTOTAL(9,I4071:AC4071)</f>
        <v>34200.690771133755</v>
      </c>
      <c r="I4071" s="51">
        <f ca="1">VLOOKUP(CONCATENATE($F4071," ",$G4071),AllocFactorMatrix,(I$4+1),FALSE)*$E4078</f>
        <v>17592.355837699342</v>
      </c>
      <c r="J4071" s="51">
        <f ca="1">VLOOKUP(CONCATENATE($F4071," ",$G4071),AllocFactorMatrix,(J$4+1),FALSE)*$E4078</f>
        <v>4102.5400860638474</v>
      </c>
      <c r="K4071" s="51">
        <f ca="1">VLOOKUP(CONCATENATE($F4071," ",$G4071),AllocFactorMatrix,(K$4+1),FALSE)*$E4078</f>
        <v>57.041552149519227</v>
      </c>
      <c r="L4071" s="51">
        <f ca="1">VLOOKUP(CONCATENATE($F4071," ",$G4071),AllocFactorMatrix,(L$4+1),FALSE)*$E4078</f>
        <v>7.9443884374330151</v>
      </c>
      <c r="M4071" s="51">
        <f t="shared" ca="1" si="1970"/>
        <v>4167.5260266507994</v>
      </c>
      <c r="N4071" s="51">
        <f ca="1">VLOOKUP(CONCATENATE($F4071," ",$G4071),AllocFactorMatrix,(N$4+1),FALSE)*$E4078</f>
        <v>2441.8654883713966</v>
      </c>
      <c r="O4071" s="51">
        <f ca="1">VLOOKUP(CONCATENATE($F4071," ",$G4071),AllocFactorMatrix,(O$4+1),FALSE)*$E4078</f>
        <v>437.5617482015885</v>
      </c>
      <c r="P4071" s="51">
        <f ca="1">VLOOKUP(CONCATENATE($F4071," ",$G4071),AllocFactorMatrix,(P$4+1),FALSE)*$E4078</f>
        <v>88.733057298567743</v>
      </c>
      <c r="Q4071" s="51">
        <f ca="1">VLOOKUP(CONCATENATE($F4071," ",$G4071),AllocFactorMatrix,(Q$4+1),FALSE)*$E4078</f>
        <v>3.3695977238751404</v>
      </c>
      <c r="R4071" s="51">
        <f ca="1">SUBTOTAL(9,N4071:Q4071)</f>
        <v>2971.5298915954286</v>
      </c>
      <c r="S4071" s="51">
        <f ca="1">VLOOKUP(CONCATENATE($F4071," ",$G4071),AllocFactorMatrix,(S$4+1),FALSE)*$E4078</f>
        <v>115.63984588100796</v>
      </c>
      <c r="T4071" s="51">
        <f ca="1">VLOOKUP(CONCATENATE($F4071," ",$G4071),AllocFactorMatrix,(T$4+1),FALSE)*$E4078</f>
        <v>1561.2046955774701</v>
      </c>
      <c r="U4071" s="51">
        <f ca="1">VLOOKUP(CONCATENATE($F4071," ",$G4071),AllocFactorMatrix,(U$4+1),FALSE)*$E4078</f>
        <v>5970.9812464393835</v>
      </c>
      <c r="V4071" s="51">
        <f ca="1">VLOOKUP(CONCATENATE($F4071," ",$G4071),AllocFactorMatrix,(V$4+1),FALSE)*$E4078</f>
        <v>1081.6986317936407</v>
      </c>
      <c r="W4071" s="51">
        <f ca="1">SUBTOTAL(9,S4071:V4071)</f>
        <v>8729.5244196915028</v>
      </c>
      <c r="X4071" s="51">
        <f ca="1">VLOOKUP(CONCATENATE($F4071," ",$G4071),AllocFactorMatrix,(X$4+1),FALSE)*$E4078</f>
        <v>670.19345991638795</v>
      </c>
      <c r="Y4071" s="51">
        <f ca="1">VLOOKUP(CONCATENATE($F4071," ",$G4071),AllocFactorMatrix,(Y$4+1),FALSE)*$E4078</f>
        <v>13.385482369213346</v>
      </c>
      <c r="Z4071" s="51">
        <f t="shared" ca="1" si="1971"/>
        <v>683.57894228560133</v>
      </c>
      <c r="AA4071" s="51">
        <f ca="1">VLOOKUP(CONCATENATE($F4071," ",$G4071),AllocFactorMatrix,(AA$4+1),FALSE)*$E4078</f>
        <v>8.8409359776504441</v>
      </c>
      <c r="AB4071" s="51">
        <f ca="1">VLOOKUP(CONCATENATE($F4071," ",$G4071),AllocFactorMatrix,(AB$4+1),FALSE)*$E4078</f>
        <v>39.276471311860931</v>
      </c>
      <c r="AC4071" s="51">
        <f ca="1">VLOOKUP(CONCATENATE($F4071," ",$G4071),AllocFactorMatrix,(AC$4+1),FALSE)*$E4078</f>
        <v>8.0582459215693802</v>
      </c>
    </row>
    <row r="4072" spans="1:29" s="48" customFormat="1" hidden="1" outlineLevel="1">
      <c r="A4072" s="53"/>
      <c r="B4072" s="104"/>
      <c r="C4072" s="52"/>
      <c r="D4072" s="52"/>
      <c r="F4072" s="175" t="str">
        <f>F4078</f>
        <v>RB_GUP</v>
      </c>
      <c r="G4072" s="52" t="str">
        <f>$G$9</f>
        <v>BULKTRAN</v>
      </c>
      <c r="H4072" s="50">
        <f t="shared" ca="1" si="1974"/>
        <v>18572.837949038087</v>
      </c>
      <c r="I4072" s="51">
        <f ca="1">VLOOKUP(CONCATENATE($F4072," ",$G4072),AllocFactorMatrix,(I$4+1),FALSE)*$E4078</f>
        <v>9553.6074490981009</v>
      </c>
      <c r="J4072" s="51">
        <f ca="1">VLOOKUP(CONCATENATE($F4072," ",$G4072),AllocFactorMatrix,(J$4+1),FALSE)*$E4078</f>
        <v>2227.9027259358113</v>
      </c>
      <c r="K4072" s="51">
        <f ca="1">VLOOKUP(CONCATENATE($F4072," ",$G4072),AllocFactorMatrix,(K$4+1),FALSE)*$E4078</f>
        <v>30.976669784950833</v>
      </c>
      <c r="L4072" s="51">
        <f ca="1">VLOOKUP(CONCATENATE($F4072," ",$G4072),AllocFactorMatrix,(L$4+1),FALSE)*$E4078</f>
        <v>4.3142356404447586</v>
      </c>
      <c r="M4072" s="51">
        <f t="shared" ca="1" si="1970"/>
        <v>2263.1936313612068</v>
      </c>
      <c r="N4072" s="51">
        <f ca="1">VLOOKUP(CONCATENATE($F4072," ",$G4072),AllocFactorMatrix,(N$4+1),FALSE)*$E4078</f>
        <v>1326.0659649351078</v>
      </c>
      <c r="O4072" s="51">
        <f ca="1">VLOOKUP(CONCATENATE($F4072," ",$G4072),AllocFactorMatrix,(O$4+1),FALSE)*$E4078</f>
        <v>237.61986260538066</v>
      </c>
      <c r="P4072" s="51">
        <f ca="1">VLOOKUP(CONCATENATE($F4072," ",$G4072),AllocFactorMatrix,(P$4+1),FALSE)*$E4078</f>
        <v>48.18688326962053</v>
      </c>
      <c r="Q4072" s="51">
        <f ca="1">VLOOKUP(CONCATENATE($F4072," ",$G4072),AllocFactorMatrix,(Q$4+1),FALSE)*$E4078</f>
        <v>1.829875100996563</v>
      </c>
      <c r="R4072" s="51">
        <f t="shared" ref="R4072:R4078" ca="1" si="1975">SUBTOTAL(9,N4072:Q4072)</f>
        <v>1613.7025859111054</v>
      </c>
      <c r="S4072" s="51">
        <f ca="1">VLOOKUP(CONCATENATE($F4072," ",$G4072),AllocFactorMatrix,(S$4+1),FALSE)*$E4078</f>
        <v>62.798735042289394</v>
      </c>
      <c r="T4072" s="51">
        <f ca="1">VLOOKUP(CONCATENATE($F4072," ",$G4072),AllocFactorMatrix,(T$4+1),FALSE)*$E4078</f>
        <v>847.81918617594295</v>
      </c>
      <c r="U4072" s="51">
        <f ca="1">VLOOKUP(CONCATENATE($F4072," ",$G4072),AllocFactorMatrix,(U$4+1),FALSE)*$E4078</f>
        <v>3242.5680472063718</v>
      </c>
      <c r="V4072" s="51">
        <f ca="1">VLOOKUP(CONCATENATE($F4072," ",$G4072),AllocFactorMatrix,(V$4+1),FALSE)*$E4078</f>
        <v>587.42127556546768</v>
      </c>
      <c r="W4072" s="51">
        <f t="shared" ref="W4072:W4078" ca="1" si="1976">SUBTOTAL(9,S4072:V4072)</f>
        <v>4740.6072439900727</v>
      </c>
      <c r="X4072" s="51">
        <f ca="1">VLOOKUP(CONCATENATE($F4072," ",$G4072),AllocFactorMatrix,(X$4+1),FALSE)*$E4078</f>
        <v>363.95155316681922</v>
      </c>
      <c r="Y4072" s="51">
        <f ca="1">VLOOKUP(CONCATENATE($F4072," ",$G4072),AllocFactorMatrix,(Y$4+1),FALSE)*$E4078</f>
        <v>7.2690460136242629</v>
      </c>
      <c r="Z4072" s="51">
        <f t="shared" ca="1" si="1971"/>
        <v>371.22059918044351</v>
      </c>
      <c r="AA4072" s="51">
        <f ca="1">VLOOKUP(CONCATENATE($F4072," ",$G4072),AllocFactorMatrix,(AA$4+1),FALSE)*$E4078</f>
        <v>4.8011097883821812</v>
      </c>
      <c r="AB4072" s="51">
        <f ca="1">VLOOKUP(CONCATENATE($F4072," ",$G4072),AllocFactorMatrix,(AB$4+1),FALSE)*$E4078</f>
        <v>21.329263252803436</v>
      </c>
      <c r="AC4072" s="51">
        <f ca="1">VLOOKUP(CONCATENATE($F4072," ",$G4072),AllocFactorMatrix,(AC$4+1),FALSE)*$E4078</f>
        <v>4.3760664559771367</v>
      </c>
    </row>
    <row r="4073" spans="1:29" s="48" customFormat="1" hidden="1" outlineLevel="1">
      <c r="A4073" s="53"/>
      <c r="B4073" s="104"/>
      <c r="C4073" s="52"/>
      <c r="D4073" s="52"/>
      <c r="F4073" s="175" t="str">
        <f>F4078</f>
        <v>RB_GUP</v>
      </c>
      <c r="G4073" s="52" t="str">
        <f>$G$10</f>
        <v>SUBTRAN</v>
      </c>
      <c r="H4073" s="50">
        <f t="shared" ca="1" si="1974"/>
        <v>5142.329844605727</v>
      </c>
      <c r="I4073" s="51">
        <f ca="1">VLOOKUP(CONCATENATE($F4073," ",$G4073),AllocFactorMatrix,(I$4+1),FALSE)*$E4078</f>
        <v>2627.4907188926541</v>
      </c>
      <c r="J4073" s="51">
        <f ca="1">VLOOKUP(CONCATENATE($F4073," ",$G4073),AllocFactorMatrix,(J$4+1),FALSE)*$E4078</f>
        <v>615.92821108505314</v>
      </c>
      <c r="K4073" s="51">
        <f ca="1">VLOOKUP(CONCATENATE($F4073," ",$G4073),AllocFactorMatrix,(K$4+1),FALSE)*$E4078</f>
        <v>8.6042782722596982</v>
      </c>
      <c r="L4073" s="51">
        <f ca="1">VLOOKUP(CONCATENATE($F4073," ",$G4073),AllocFactorMatrix,(L$4+1),FALSE)*$E4078</f>
        <v>1.5573343896371652</v>
      </c>
      <c r="M4073" s="51">
        <f t="shared" ca="1" si="1970"/>
        <v>626.08982374694995</v>
      </c>
      <c r="N4073" s="51">
        <f ca="1">VLOOKUP(CONCATENATE($F4073," ",$G4073),AllocFactorMatrix,(N$4+1),FALSE)*$E4078</f>
        <v>355.96243761798195</v>
      </c>
      <c r="O4073" s="51">
        <f ca="1">VLOOKUP(CONCATENATE($F4073," ",$G4073),AllocFactorMatrix,(O$4+1),FALSE)*$E4078</f>
        <v>63.964661676476467</v>
      </c>
      <c r="P4073" s="51">
        <f ca="1">VLOOKUP(CONCATENATE($F4073," ",$G4073),AllocFactorMatrix,(P$4+1),FALSE)*$E4078</f>
        <v>16.790230522470839</v>
      </c>
      <c r="Q4073" s="51">
        <f ca="1">VLOOKUP(CONCATENATE($F4073," ",$G4073),AllocFactorMatrix,(Q$4+1),FALSE)*$E4078</f>
        <v>0</v>
      </c>
      <c r="R4073" s="51">
        <f t="shared" ca="1" si="1975"/>
        <v>436.71732981692924</v>
      </c>
      <c r="S4073" s="51">
        <f ca="1">VLOOKUP(CONCATENATE($F4073," ",$G4073),AllocFactorMatrix,(S$4+1),FALSE)*$E4078</f>
        <v>16.044734226644096</v>
      </c>
      <c r="T4073" s="51">
        <f ca="1">VLOOKUP(CONCATENATE($F4073," ",$G4073),AllocFactorMatrix,(T$4+1),FALSE)*$E4078</f>
        <v>225.12317945098133</v>
      </c>
      <c r="U4073" s="51">
        <f ca="1">VLOOKUP(CONCATENATE($F4073," ",$G4073),AllocFactorMatrix,(U$4+1),FALSE)*$E4078</f>
        <v>1110.0309318088812</v>
      </c>
      <c r="V4073" s="51">
        <f ca="1">VLOOKUP(CONCATENATE($F4073," ",$G4073),AllocFactorMatrix,(V$4+1),FALSE)*$E4078</f>
        <v>0</v>
      </c>
      <c r="W4073" s="51">
        <f t="shared" ca="1" si="1976"/>
        <v>1351.1988454865066</v>
      </c>
      <c r="X4073" s="51">
        <f ca="1">VLOOKUP(CONCATENATE($F4073," ",$G4073),AllocFactorMatrix,(X$4+1),FALSE)*$E4078</f>
        <v>97.576485467584746</v>
      </c>
      <c r="Y4073" s="51">
        <f ca="1">VLOOKUP(CONCATENATE($F4073," ",$G4073),AllocFactorMatrix,(Y$4+1),FALSE)*$E4078</f>
        <v>1.9591911277485967</v>
      </c>
      <c r="Z4073" s="51">
        <f t="shared" ca="1" si="1971"/>
        <v>99.535676595333342</v>
      </c>
      <c r="AA4073" s="51">
        <f ca="1">VLOOKUP(CONCATENATE($F4073," ",$G4073),AllocFactorMatrix,(AA$4+1),FALSE)*$E4078</f>
        <v>1.2974500673549503</v>
      </c>
      <c r="AB4073" s="51">
        <f ca="1">VLOOKUP(CONCATENATE($F4073," ",$G4073),AllocFactorMatrix,(AB$4+1),FALSE)*$E4078</f>
        <v>0</v>
      </c>
      <c r="AC4073" s="51">
        <f ca="1">VLOOKUP(CONCATENATE($F4073," ",$G4073),AllocFactorMatrix,(AC$4+1),FALSE)*$E4078</f>
        <v>0</v>
      </c>
    </row>
    <row r="4074" spans="1:29" s="48" customFormat="1" hidden="1" outlineLevel="1">
      <c r="A4074" s="53"/>
      <c r="B4074" s="104"/>
      <c r="C4074" s="52"/>
      <c r="D4074" s="52"/>
      <c r="F4074" s="175" t="str">
        <f>F4078</f>
        <v>RB_GUP</v>
      </c>
      <c r="G4074" s="52" t="str">
        <f>$G$11</f>
        <v>DISTPRI</v>
      </c>
      <c r="H4074" s="50">
        <f t="shared" ca="1" si="1974"/>
        <v>20573.650065235168</v>
      </c>
      <c r="I4074" s="51">
        <f ca="1">VLOOKUP(CONCATENATE($F4074," ",$G4074),AllocFactorMatrix,(I$4+1),FALSE)*$E4078</f>
        <v>13471.771477433129</v>
      </c>
      <c r="J4074" s="51">
        <f ca="1">VLOOKUP(CONCATENATE($F4074," ",$G4074),AllocFactorMatrix,(J$4+1),FALSE)*$E4078</f>
        <v>3152.9144895018248</v>
      </c>
      <c r="K4074" s="51">
        <f ca="1">VLOOKUP(CONCATENATE($F4074," ",$G4074),AllocFactorMatrix,(K$4+1),FALSE)*$E4078</f>
        <v>44.039124111676458</v>
      </c>
      <c r="L4074" s="51">
        <f ca="1">VLOOKUP(CONCATENATE($F4074," ",$G4074),AllocFactorMatrix,(L$4+1),FALSE)*$E4078</f>
        <v>0</v>
      </c>
      <c r="M4074" s="51">
        <f t="shared" ca="1" si="1970"/>
        <v>3196.9536136135011</v>
      </c>
      <c r="N4074" s="51">
        <f ca="1">VLOOKUP(CONCATENATE($F4074," ",$G4074),AllocFactorMatrix,(N$4+1),FALSE)*$E4078</f>
        <v>1830.3287114783539</v>
      </c>
      <c r="O4074" s="51">
        <f ca="1">VLOOKUP(CONCATENATE($F4074," ",$G4074),AllocFactorMatrix,(O$4+1),FALSE)*$E4078</f>
        <v>328.8719824526359</v>
      </c>
      <c r="P4074" s="51">
        <f ca="1">VLOOKUP(CONCATENATE($F4074," ",$G4074),AllocFactorMatrix,(P$4+1),FALSE)*$E4078</f>
        <v>0</v>
      </c>
      <c r="Q4074" s="51">
        <f ca="1">VLOOKUP(CONCATENATE($F4074," ",$G4074),AllocFactorMatrix,(Q$4+1),FALSE)*$E4078</f>
        <v>0</v>
      </c>
      <c r="R4074" s="51">
        <f t="shared" ca="1" si="1975"/>
        <v>2159.2006939309899</v>
      </c>
      <c r="S4074" s="51">
        <f ca="1">VLOOKUP(CONCATENATE($F4074," ",$G4074),AllocFactorMatrix,(S$4+1),FALSE)*$E4078</f>
        <v>82.761528781751267</v>
      </c>
      <c r="T4074" s="51">
        <f ca="1">VLOOKUP(CONCATENATE($F4074," ",$G4074),AllocFactorMatrix,(T$4+1),FALSE)*$E4078</f>
        <v>1144.4150662384866</v>
      </c>
      <c r="U4074" s="51">
        <f ca="1">VLOOKUP(CONCATENATE($F4074," ",$G4074),AllocFactorMatrix,(U$4+1),FALSE)*$E4078</f>
        <v>0</v>
      </c>
      <c r="V4074" s="51">
        <f ca="1">VLOOKUP(CONCATENATE($F4074," ",$G4074),AllocFactorMatrix,(V$4+1),FALSE)*$E4078</f>
        <v>0</v>
      </c>
      <c r="W4074" s="51">
        <f t="shared" ca="1" si="1976"/>
        <v>1227.1765950202378</v>
      </c>
      <c r="X4074" s="51">
        <f ca="1">VLOOKUP(CONCATENATE($F4074," ",$G4074),AllocFactorMatrix,(X$4+1),FALSE)*$E4078</f>
        <v>501.86100866655732</v>
      </c>
      <c r="Y4074" s="51">
        <f ca="1">VLOOKUP(CONCATENATE($F4074," ",$G4074),AllocFactorMatrix,(Y$4+1),FALSE)*$E4078</f>
        <v>10.073141883591182</v>
      </c>
      <c r="Z4074" s="51">
        <f t="shared" ca="1" si="1971"/>
        <v>511.9341505501485</v>
      </c>
      <c r="AA4074" s="51">
        <f ca="1">VLOOKUP(CONCATENATE($F4074," ",$G4074),AllocFactorMatrix,(AA$4+1),FALSE)*$E4078</f>
        <v>6.613534687167042</v>
      </c>
      <c r="AB4074" s="51">
        <f ca="1">VLOOKUP(CONCATENATE($F4074," ",$G4074),AllocFactorMatrix,(AB$4+1),FALSE)*$E4078</f>
        <v>0</v>
      </c>
      <c r="AC4074" s="51">
        <f ca="1">VLOOKUP(CONCATENATE($F4074," ",$G4074),AllocFactorMatrix,(AC$4+1),FALSE)*$E4078</f>
        <v>0</v>
      </c>
    </row>
    <row r="4075" spans="1:29" s="48" customFormat="1" hidden="1" outlineLevel="1">
      <c r="A4075" s="53"/>
      <c r="B4075" s="104"/>
      <c r="C4075" s="52"/>
      <c r="D4075" s="52"/>
      <c r="F4075" s="175" t="str">
        <f>F4078</f>
        <v>RB_GUP</v>
      </c>
      <c r="G4075" s="52" t="str">
        <f>$G$12</f>
        <v>DISTSEC</v>
      </c>
      <c r="H4075" s="50">
        <f t="shared" ca="1" si="1974"/>
        <v>9862.7307048122639</v>
      </c>
      <c r="I4075" s="51">
        <f ca="1">VLOOKUP(CONCATENATE($F4075," ",$G4075),AllocFactorMatrix,(I$4+1),FALSE)*$E4078</f>
        <v>7319.1825985715204</v>
      </c>
      <c r="J4075" s="51">
        <f ca="1">VLOOKUP(CONCATENATE($F4075," ",$G4075),AllocFactorMatrix,(J$4+1),FALSE)*$E4078</f>
        <v>1475.8742120419593</v>
      </c>
      <c r="K4075" s="51">
        <f ca="1">VLOOKUP(CONCATENATE($F4075," ",$G4075),AllocFactorMatrix,(K$4+1),FALSE)*$E4078</f>
        <v>0</v>
      </c>
      <c r="L4075" s="51">
        <f ca="1">VLOOKUP(CONCATENATE($F4075," ",$G4075),AllocFactorMatrix,(L$4+1),FALSE)*$E4078</f>
        <v>0</v>
      </c>
      <c r="M4075" s="51">
        <f t="shared" ca="1" si="1970"/>
        <v>1475.8742120419593</v>
      </c>
      <c r="N4075" s="51">
        <f ca="1">VLOOKUP(CONCATENATE($F4075," ",$G4075),AllocFactorMatrix,(N$4+1),FALSE)*$E4078</f>
        <v>737.69429542585624</v>
      </c>
      <c r="O4075" s="51">
        <f ca="1">VLOOKUP(CONCATENATE($F4075," ",$G4075),AllocFactorMatrix,(O$4+1),FALSE)*$E4078</f>
        <v>0</v>
      </c>
      <c r="P4075" s="51">
        <f ca="1">VLOOKUP(CONCATENATE($F4075," ",$G4075),AllocFactorMatrix,(P$4+1),FALSE)*$E4078</f>
        <v>0</v>
      </c>
      <c r="Q4075" s="51">
        <f ca="1">VLOOKUP(CONCATENATE($F4075," ",$G4075),AllocFactorMatrix,(Q$4+1),FALSE)*$E4078</f>
        <v>0</v>
      </c>
      <c r="R4075" s="51">
        <f t="shared" ca="1" si="1975"/>
        <v>737.69429542585624</v>
      </c>
      <c r="S4075" s="51">
        <f ca="1">VLOOKUP(CONCATENATE($F4075," ",$G4075),AllocFactorMatrix,(S$4+1),FALSE)*$E4078</f>
        <v>27.573285522708602</v>
      </c>
      <c r="T4075" s="51">
        <f ca="1">VLOOKUP(CONCATENATE($F4075," ",$G4075),AllocFactorMatrix,(T$4+1),FALSE)*$E4078</f>
        <v>0</v>
      </c>
      <c r="U4075" s="51">
        <f ca="1">VLOOKUP(CONCATENATE($F4075," ",$G4075),AllocFactorMatrix,(U$4+1),FALSE)*$E4078</f>
        <v>0</v>
      </c>
      <c r="V4075" s="51">
        <f ca="1">VLOOKUP(CONCATENATE($F4075," ",$G4075),AllocFactorMatrix,(V$4+1),FALSE)*$E4078</f>
        <v>0</v>
      </c>
      <c r="W4075" s="51">
        <f t="shared" ca="1" si="1976"/>
        <v>27.573285522708602</v>
      </c>
      <c r="X4075" s="51">
        <f ca="1">VLOOKUP(CONCATENATE($F4075," ",$G4075),AllocFactorMatrix,(X$4+1),FALSE)*$E4078</f>
        <v>208.38148103266366</v>
      </c>
      <c r="Y4075" s="51">
        <f ca="1">VLOOKUP(CONCATENATE($F4075," ",$G4075),AllocFactorMatrix,(Y$4+1),FALSE)*$E4078</f>
        <v>0</v>
      </c>
      <c r="Z4075" s="51">
        <f t="shared" ca="1" si="1971"/>
        <v>208.38148103266366</v>
      </c>
      <c r="AA4075" s="51">
        <f ca="1">VLOOKUP(CONCATENATE($F4075," ",$G4075),AllocFactorMatrix,(AA$4+1),FALSE)*$E4078</f>
        <v>2.4638133916950191</v>
      </c>
      <c r="AB4075" s="51">
        <f ca="1">VLOOKUP(CONCATENATE($F4075," ",$G4075),AllocFactorMatrix,(AB$4+1),FALSE)*$E4078</f>
        <v>75.835462047563496</v>
      </c>
      <c r="AC4075" s="51">
        <f ca="1">VLOOKUP(CONCATENATE($F4075," ",$G4075),AllocFactorMatrix,(AC$4+1),FALSE)*$E4078</f>
        <v>15.725556778296903</v>
      </c>
    </row>
    <row r="4076" spans="1:29" s="48" customFormat="1" hidden="1" outlineLevel="1">
      <c r="A4076" s="53"/>
      <c r="B4076" s="104"/>
      <c r="C4076" s="52"/>
      <c r="D4076" s="52"/>
      <c r="F4076" s="175" t="str">
        <f>F4078</f>
        <v>RB_GUP</v>
      </c>
      <c r="G4076" s="52" t="str">
        <f>$G$13</f>
        <v>ENERGY</v>
      </c>
      <c r="H4076" s="50">
        <f t="shared" ca="1" si="1974"/>
        <v>638.51928085588838</v>
      </c>
      <c r="I4076" s="51">
        <f ca="1">VLOOKUP(CONCATENATE($F4076," ",$G4076),AllocFactorMatrix,(I$4+1),FALSE)*$E4078</f>
        <v>249.84378891514217</v>
      </c>
      <c r="J4076" s="51">
        <f ca="1">VLOOKUP(CONCATENATE($F4076," ",$G4076),AllocFactorMatrix,(J$4+1),FALSE)*$E4078</f>
        <v>72.079208204116881</v>
      </c>
      <c r="K4076" s="51">
        <f ca="1">VLOOKUP(CONCATENATE($F4076," ",$G4076),AllocFactorMatrix,(K$4+1),FALSE)*$E4078</f>
        <v>1.0046303128368108</v>
      </c>
      <c r="L4076" s="51">
        <f ca="1">VLOOKUP(CONCATENATE($F4076," ",$G4076),AllocFactorMatrix,(L$4+1),FALSE)*$E4078</f>
        <v>0.14044646629899682</v>
      </c>
      <c r="M4076" s="51">
        <f t="shared" ca="1" si="1970"/>
        <v>73.224284983252687</v>
      </c>
      <c r="N4076" s="51">
        <f ca="1">VLOOKUP(CONCATENATE($F4076," ",$G4076),AllocFactorMatrix,(N$4+1),FALSE)*$E4078</f>
        <v>46.766743009025376</v>
      </c>
      <c r="O4076" s="51">
        <f ca="1">VLOOKUP(CONCATENATE($F4076," ",$G4076),AllocFactorMatrix,(O$4+1),FALSE)*$E4078</f>
        <v>8.3403325596234499</v>
      </c>
      <c r="P4076" s="51">
        <f ca="1">VLOOKUP(CONCATENATE($F4076," ",$G4076),AllocFactorMatrix,(P$4+1),FALSE)*$E4078</f>
        <v>1.698397144969708</v>
      </c>
      <c r="Q4076" s="51">
        <f ca="1">VLOOKUP(CONCATENATE($F4076," ",$G4076),AllocFactorMatrix,(Q$4+1),FALSE)*$E4078</f>
        <v>6.4149034954245676E-2</v>
      </c>
      <c r="R4076" s="51">
        <f t="shared" ca="1" si="1975"/>
        <v>56.869621748572783</v>
      </c>
      <c r="S4076" s="51">
        <f ca="1">VLOOKUP(CONCATENATE($F4076," ",$G4076),AllocFactorMatrix,(S$4+1),FALSE)*$E4078</f>
        <v>2.4491751815237985</v>
      </c>
      <c r="T4076" s="51">
        <f ca="1">VLOOKUP(CONCATENATE($F4076," ",$G4076),AllocFactorMatrix,(T$4+1),FALSE)*$E4078</f>
        <v>38.72192529317163</v>
      </c>
      <c r="U4076" s="51">
        <f ca="1">VLOOKUP(CONCATENATE($F4076," ",$G4076),AllocFactorMatrix,(U$4+1),FALSE)*$E4078</f>
        <v>166.53669848595064</v>
      </c>
      <c r="V4076" s="51">
        <f ca="1">VLOOKUP(CONCATENATE($F4076," ",$G4076),AllocFactorMatrix,(V$4+1),FALSE)*$E4078</f>
        <v>31.32729241789546</v>
      </c>
      <c r="W4076" s="51">
        <f t="shared" ca="1" si="1976"/>
        <v>239.03509137854152</v>
      </c>
      <c r="X4076" s="51">
        <f ca="1">VLOOKUP(CONCATENATE($F4076," ",$G4076),AllocFactorMatrix,(X$4+1),FALSE)*$E4078</f>
        <v>12.846360703688077</v>
      </c>
      <c r="Y4076" s="51">
        <f ca="1">VLOOKUP(CONCATENATE($F4076," ",$G4076),AllocFactorMatrix,(Y$4+1),FALSE)*$E4078</f>
        <v>0.25775966496824559</v>
      </c>
      <c r="Z4076" s="51">
        <f t="shared" ca="1" si="1971"/>
        <v>13.104120368656323</v>
      </c>
      <c r="AA4076" s="51">
        <f ca="1">VLOOKUP(CONCATENATE($F4076," ",$G4076),AllocFactorMatrix,(AA$4+1),FALSE)*$E4078</f>
        <v>0.22992272646697107</v>
      </c>
      <c r="AB4076" s="51">
        <f ca="1">VLOOKUP(CONCATENATE($F4076," ",$G4076),AllocFactorMatrix,(AB$4+1),FALSE)*$E4078</f>
        <v>5.1501903287330784</v>
      </c>
      <c r="AC4076" s="51">
        <f ca="1">VLOOKUP(CONCATENATE($F4076," ",$G4076),AllocFactorMatrix,(AC$4+1),FALSE)*$E4078</f>
        <v>1.0622604065226802</v>
      </c>
    </row>
    <row r="4077" spans="1:29" s="48" customFormat="1" hidden="1" outlineLevel="1">
      <c r="A4077" s="53"/>
      <c r="B4077" s="104"/>
      <c r="C4077" s="52"/>
      <c r="D4077" s="52"/>
      <c r="F4077" s="175" t="str">
        <f>F4078</f>
        <v>RB_GUP</v>
      </c>
      <c r="G4077" s="52" t="str">
        <f>$G$14</f>
        <v>CUSTOMER</v>
      </c>
      <c r="H4077" s="50">
        <f t="shared" ca="1" si="1974"/>
        <v>4648.2413843191243</v>
      </c>
      <c r="I4077" s="51">
        <f ca="1">VLOOKUP(CONCATENATE($F4077," ",$G4077),AllocFactorMatrix,(I$4+1),FALSE)*$E4078</f>
        <v>2302.3026360263239</v>
      </c>
      <c r="J4077" s="51">
        <f ca="1">VLOOKUP(CONCATENATE($F4077," ",$G4077),AllocFactorMatrix,(J$4+1),FALSE)*$E4078</f>
        <v>733.77709481736395</v>
      </c>
      <c r="K4077" s="51">
        <f ca="1">VLOOKUP(CONCATENATE($F4077," ",$G4077),AllocFactorMatrix,(K$4+1),FALSE)*$E4078</f>
        <v>46.83789426185966</v>
      </c>
      <c r="L4077" s="51">
        <f ca="1">VLOOKUP(CONCATENATE($F4077," ",$G4077),AllocFactorMatrix,(L$4+1),FALSE)*$E4078</f>
        <v>7.8775105607299647</v>
      </c>
      <c r="M4077" s="51">
        <f t="shared" ca="1" si="1970"/>
        <v>788.49249963995362</v>
      </c>
      <c r="N4077" s="51">
        <f ca="1">VLOOKUP(CONCATENATE($F4077," ",$G4077),AllocFactorMatrix,(N$4+1),FALSE)*$E4078</f>
        <v>57.208100524481686</v>
      </c>
      <c r="O4077" s="51">
        <f ca="1">VLOOKUP(CONCATENATE($F4077," ",$G4077),AllocFactorMatrix,(O$4+1),FALSE)*$E4078</f>
        <v>16.536310380958636</v>
      </c>
      <c r="P4077" s="51">
        <f ca="1">VLOOKUP(CONCATENATE($F4077," ",$G4077),AllocFactorMatrix,(P$4+1),FALSE)*$E4078</f>
        <v>19.370431190455193</v>
      </c>
      <c r="Q4077" s="51">
        <f ca="1">VLOOKUP(CONCATENATE($F4077," ",$G4077),AllocFactorMatrix,(Q$4+1),FALSE)*$E4078</f>
        <v>2.4202880516295266</v>
      </c>
      <c r="R4077" s="51">
        <f t="shared" ca="1" si="1975"/>
        <v>95.535130147525038</v>
      </c>
      <c r="S4077" s="51">
        <f ca="1">VLOOKUP(CONCATENATE($F4077," ",$G4077),AllocFactorMatrix,(S$4+1),FALSE)*$E4078</f>
        <v>0.37879046907095493</v>
      </c>
      <c r="T4077" s="51">
        <f ca="1">VLOOKUP(CONCATENATE($F4077," ",$G4077),AllocFactorMatrix,(T$4+1),FALSE)*$E4078</f>
        <v>11.737006317648191</v>
      </c>
      <c r="U4077" s="51">
        <f ca="1">VLOOKUP(CONCATENATE($F4077," ",$G4077),AllocFactorMatrix,(U$4+1),FALSE)*$E4078</f>
        <v>32.559968259803561</v>
      </c>
      <c r="V4077" s="51">
        <f ca="1">VLOOKUP(CONCATENATE($F4077," ",$G4077),AllocFactorMatrix,(V$4+1),FALSE)*$E4078</f>
        <v>9.6814899150265301</v>
      </c>
      <c r="W4077" s="51">
        <f t="shared" ca="1" si="1976"/>
        <v>54.357254961549238</v>
      </c>
      <c r="X4077" s="51">
        <f ca="1">VLOOKUP(CONCATENATE($F4077," ",$G4077),AllocFactorMatrix,(X$4+1),FALSE)*$E4078</f>
        <v>11.560797063853892</v>
      </c>
      <c r="Y4077" s="51">
        <f ca="1">VLOOKUP(CONCATENATE($F4077," ",$G4077),AllocFactorMatrix,(Y$4+1),FALSE)*$E4078</f>
        <v>0.21647475277118394</v>
      </c>
      <c r="Z4077" s="51">
        <f t="shared" ca="1" si="1971"/>
        <v>11.777271816625076</v>
      </c>
      <c r="AA4077" s="51">
        <f ca="1">VLOOKUP(CONCATENATE($F4077," ",$G4077),AllocFactorMatrix,(AA$4+1),FALSE)*$E4078</f>
        <v>1.1183740863296858</v>
      </c>
      <c r="AB4077" s="51">
        <f ca="1">VLOOKUP(CONCATENATE($F4077," ",$G4077),AllocFactorMatrix,(AB$4+1),FALSE)*$E4078</f>
        <v>1229.0283348320195</v>
      </c>
      <c r="AC4077" s="51">
        <f ca="1">VLOOKUP(CONCATENATE($F4077," ",$G4077),AllocFactorMatrix,(AC$4+1),FALSE)*$E4078</f>
        <v>165.6298828087983</v>
      </c>
    </row>
    <row r="4078" spans="1:29" s="48" customFormat="1" collapsed="1">
      <c r="A4078" s="53"/>
      <c r="B4078" s="104"/>
      <c r="C4078" s="52"/>
      <c r="D4078" s="52" t="s">
        <v>695</v>
      </c>
      <c r="E4078" s="58">
        <v>93639</v>
      </c>
      <c r="F4078" s="93" t="s">
        <v>73</v>
      </c>
      <c r="G4078" s="52" t="str">
        <f>$G$15</f>
        <v>TOTAL</v>
      </c>
      <c r="H4078" s="50">
        <f t="shared" ca="1" si="1974"/>
        <v>93639</v>
      </c>
      <c r="I4078" s="51">
        <f ca="1">VLOOKUP(CONCATENATE($F4078," ",$G4078),AllocFactorMatrix,(I$4+1),FALSE)*$E4078</f>
        <v>53116.554506636217</v>
      </c>
      <c r="J4078" s="51">
        <f ca="1">VLOOKUP(CONCATENATE($F4078," ",$G4078),AllocFactorMatrix,(J$4+1),FALSE)*$E4078</f>
        <v>12381.016027649977</v>
      </c>
      <c r="K4078" s="51">
        <f ca="1">VLOOKUP(CONCATENATE($F4078," ",$G4078),AllocFactorMatrix,(K$4+1),FALSE)*$E4078</f>
        <v>188.50414889310269</v>
      </c>
      <c r="L4078" s="51">
        <f ca="1">VLOOKUP(CONCATENATE($F4078," ",$G4078),AllocFactorMatrix,(L$4+1),FALSE)*$E4078</f>
        <v>21.833915494543902</v>
      </c>
      <c r="M4078" s="51">
        <f t="shared" ca="1" si="1970"/>
        <v>12591.354092037624</v>
      </c>
      <c r="N4078" s="51">
        <f ca="1">VLOOKUP(CONCATENATE($F4078," ",$G4078),AllocFactorMatrix,(N$4+1),FALSE)*$E4078</f>
        <v>6795.8917413622039</v>
      </c>
      <c r="O4078" s="51">
        <f ca="1">VLOOKUP(CONCATENATE($F4078," ",$G4078),AllocFactorMatrix,(O$4+1),FALSE)*$E4078</f>
        <v>1092.8948978766637</v>
      </c>
      <c r="P4078" s="51">
        <f ca="1">VLOOKUP(CONCATENATE($F4078," ",$G4078),AllocFactorMatrix,(P$4+1),FALSE)*$E4078</f>
        <v>174.778999426084</v>
      </c>
      <c r="Q4078" s="51">
        <f ca="1">VLOOKUP(CONCATENATE($F4078," ",$G4078),AllocFactorMatrix,(Q$4+1),FALSE)*$E4078</f>
        <v>7.6839099114554763</v>
      </c>
      <c r="R4078" s="51">
        <f t="shared" ca="1" si="1975"/>
        <v>8071.2495485764075</v>
      </c>
      <c r="S4078" s="51">
        <f ca="1">VLOOKUP(CONCATENATE($F4078," ",$G4078),AllocFactorMatrix,(S$4+1),FALSE)*$E4078</f>
        <v>307.64609510499605</v>
      </c>
      <c r="T4078" s="51">
        <f ca="1">VLOOKUP(CONCATENATE($F4078," ",$G4078),AllocFactorMatrix,(T$4+1),FALSE)*$E4078</f>
        <v>3829.0210590537013</v>
      </c>
      <c r="U4078" s="51">
        <f ca="1">VLOOKUP(CONCATENATE($F4078," ",$G4078),AllocFactorMatrix,(U$4+1),FALSE)*$E4078</f>
        <v>10522.67689220039</v>
      </c>
      <c r="V4078" s="51">
        <f ca="1">VLOOKUP(CONCATENATE($F4078," ",$G4078),AllocFactorMatrix,(V$4+1),FALSE)*$E4078</f>
        <v>1710.1286896920305</v>
      </c>
      <c r="W4078" s="51">
        <f t="shared" ca="1" si="1976"/>
        <v>16369.472736051119</v>
      </c>
      <c r="X4078" s="51">
        <f ca="1">VLOOKUP(CONCATENATE($F4078," ",$G4078),AllocFactorMatrix,(X$4+1),FALSE)*$E4078</f>
        <v>1866.3711460175546</v>
      </c>
      <c r="Y4078" s="51">
        <f ca="1">VLOOKUP(CONCATENATE($F4078," ",$G4078),AllocFactorMatrix,(Y$4+1),FALSE)*$E4078</f>
        <v>33.161095811916816</v>
      </c>
      <c r="Z4078" s="51">
        <f t="shared" ca="1" si="1971"/>
        <v>1899.5322418294713</v>
      </c>
      <c r="AA4078" s="51">
        <f ca="1">VLOOKUP(CONCATENATE($F4078," ",$G4078),AllocFactorMatrix,(AA$4+1),FALSE)*$E4078</f>
        <v>25.365140725046288</v>
      </c>
      <c r="AB4078" s="51">
        <f ca="1">VLOOKUP(CONCATENATE($F4078," ",$G4078),AllocFactorMatrix,(AB$4+1),FALSE)*$E4078</f>
        <v>1370.6197217729803</v>
      </c>
      <c r="AC4078" s="51">
        <f ca="1">VLOOKUP(CONCATENATE($F4078," ",$G4078),AllocFactorMatrix,(AC$4+1),FALSE)*$E4078</f>
        <v>194.85201237116442</v>
      </c>
    </row>
    <row r="4079" spans="1:29" hidden="1" outlineLevel="1">
      <c r="E4079" s="48"/>
      <c r="F4079" s="175" t="str">
        <f>F4086</f>
        <v>RSALE</v>
      </c>
      <c r="G4079" s="52" t="str">
        <f>$G$8</f>
        <v>PRODUCTION</v>
      </c>
      <c r="H4079" s="4">
        <f t="shared" ca="1" si="1947"/>
        <v>-42996.870167589768</v>
      </c>
      <c r="I4079" s="5">
        <f ca="1">VLOOKUP(CONCATENATE($F4079," ",$G4079),AllocFactorMatrix,(I$4+1),FALSE)*$E4086</f>
        <v>-19577.920189227672</v>
      </c>
      <c r="J4079" s="5">
        <f ca="1">VLOOKUP(CONCATENATE($F4079," ",$G4079),AllocFactorMatrix,(J$4+1),FALSE)*$E4086</f>
        <v>-5655.6043435603224</v>
      </c>
      <c r="K4079" s="5">
        <f ca="1">VLOOKUP(CONCATENATE($F4079," ",$G4079),AllocFactorMatrix,(K$4+1),FALSE)*$E4086</f>
        <v>-70.635361699787751</v>
      </c>
      <c r="L4079" s="5">
        <f ca="1">VLOOKUP(CONCATENATE($F4079," ",$G4079),AllocFactorMatrix,(L$4+1),FALSE)*$E4086</f>
        <v>-9.3845902772404415</v>
      </c>
      <c r="M4079" s="5">
        <f t="shared" ref="M4079:M4086" ca="1" si="1977">SUBTOTAL(9,J4079:L4079)</f>
        <v>-5735.62429553735</v>
      </c>
      <c r="N4079" s="5">
        <f ca="1">VLOOKUP(CONCATENATE($F4079," ",$G4079),AllocFactorMatrix,(N$4+1),FALSE)*$E4086</f>
        <v>-3240.5173177967604</v>
      </c>
      <c r="O4079" s="5">
        <f ca="1">VLOOKUP(CONCATENATE($F4079," ",$G4079),AllocFactorMatrix,(O$4+1),FALSE)*$E4086</f>
        <v>-656.29346583068934</v>
      </c>
      <c r="P4079" s="5">
        <f ca="1">VLOOKUP(CONCATENATE($F4079," ",$G4079),AllocFactorMatrix,(P$4+1),FALSE)*$E4086</f>
        <v>-119.53213997861852</v>
      </c>
      <c r="Q4079" s="5">
        <f ca="1">VLOOKUP(CONCATENATE($F4079," ",$G4079),AllocFactorMatrix,(Q$4+1),FALSE)*$E4086</f>
        <v>-3.2305547970789701</v>
      </c>
      <c r="R4079" s="5">
        <f ca="1">SUBTOTAL(9,N4079:Q4079)</f>
        <v>-4019.5734784031474</v>
      </c>
      <c r="S4079" s="5">
        <f ca="1">VLOOKUP(CONCATENATE($F4079," ",$G4079),AllocFactorMatrix,(S$4+1),FALSE)*$E4086</f>
        <v>-149.26485267638822</v>
      </c>
      <c r="T4079" s="5">
        <f ca="1">VLOOKUP(CONCATENATE($F4079," ",$G4079),AllocFactorMatrix,(T$4+1),FALSE)*$E4086</f>
        <v>-2377.2378731951271</v>
      </c>
      <c r="U4079" s="5">
        <f ca="1">VLOOKUP(CONCATENATE($F4079," ",$G4079),AllocFactorMatrix,(U$4+1),FALSE)*$E4086</f>
        <v>-8339.3192279103823</v>
      </c>
      <c r="V4079" s="5">
        <f ca="1">VLOOKUP(CONCATENATE($F4079," ",$G4079),AllocFactorMatrix,(V$4+1),FALSE)*$E4086</f>
        <v>-1752.677938068467</v>
      </c>
      <c r="W4079" s="5">
        <f ca="1">SUBTOTAL(9,S4079:V4079)</f>
        <v>-12618.499891850366</v>
      </c>
      <c r="X4079" s="5">
        <f ca="1">VLOOKUP(CONCATENATE($F4079," ",$G4079),AllocFactorMatrix,(X$4+1),FALSE)*$E4086</f>
        <v>-934.52523690188889</v>
      </c>
      <c r="Y4079" s="5">
        <f ca="1">VLOOKUP(CONCATENATE($F4079," ",$G4079),AllocFactorMatrix,(Y$4+1),FALSE)*$E4086</f>
        <v>-17.398234752660304</v>
      </c>
      <c r="Z4079" s="5">
        <f t="shared" ref="Z4079:Z4086" ca="1" si="1978">SUBTOTAL(9,X4079:Y4079)</f>
        <v>-951.92347165454919</v>
      </c>
      <c r="AA4079" s="5">
        <f ca="1">VLOOKUP(CONCATENATE($F4079," ",$G4079),AllocFactorMatrix,(AA$4+1),FALSE)*$E4086</f>
        <v>-13.02218214416729</v>
      </c>
      <c r="AB4079" s="5">
        <f ca="1">VLOOKUP(CONCATENATE($F4079," ",$G4079),AllocFactorMatrix,(AB$4+1),FALSE)*$E4086</f>
        <v>-66.063520829531527</v>
      </c>
      <c r="AC4079" s="5">
        <f ca="1">VLOOKUP(CONCATENATE($F4079," ",$G4079),AllocFactorMatrix,(AC$4+1),FALSE)*$E4086</f>
        <v>-14.243137942999821</v>
      </c>
    </row>
    <row r="4080" spans="1:29" hidden="1" outlineLevel="1">
      <c r="E4080" s="48"/>
      <c r="F4080" s="175" t="str">
        <f>F4086</f>
        <v>RSALE</v>
      </c>
      <c r="G4080" s="52" t="str">
        <f>$G$9</f>
        <v>BULKTRAN</v>
      </c>
      <c r="H4080" s="4">
        <f t="shared" ca="1" si="1947"/>
        <v>1804.5475056005855</v>
      </c>
      <c r="I4080" s="5">
        <f ca="1">VLOOKUP(CONCATENATE($F4080," ",$G4080),AllocFactorMatrix,(I$4+1),FALSE)*$E4086</f>
        <v>2717.2224514484419</v>
      </c>
      <c r="J4080" s="5">
        <f ca="1">VLOOKUP(CONCATENATE($F4080," ",$G4080),AllocFactorMatrix,(J$4+1),FALSE)*$E4086</f>
        <v>32.668213466317205</v>
      </c>
      <c r="K4080" s="5">
        <f ca="1">VLOOKUP(CONCATENATE($F4080," ",$G4080),AllocFactorMatrix,(K$4+1),FALSE)*$E4086</f>
        <v>3.9255749245312477</v>
      </c>
      <c r="L4080" s="5">
        <f ca="1">VLOOKUP(CONCATENATE($F4080," ",$G4080),AllocFactorMatrix,(L$4+1),FALSE)*$E4086</f>
        <v>2.2269043575410254</v>
      </c>
      <c r="M4080" s="5">
        <f t="shared" ca="1" si="1977"/>
        <v>38.820692748389476</v>
      </c>
      <c r="N4080" s="5">
        <f ca="1">VLOOKUP(CONCATENATE($F4080," ",$G4080),AllocFactorMatrix,(N$4+1),FALSE)*$E4086</f>
        <v>61.862670722644978</v>
      </c>
      <c r="O4080" s="5">
        <f ca="1">VLOOKUP(CONCATENATE($F4080," ",$G4080),AllocFactorMatrix,(O$4+1),FALSE)*$E4086</f>
        <v>-58.004403183996686</v>
      </c>
      <c r="P4080" s="5">
        <f ca="1">VLOOKUP(CONCATENATE($F4080," ",$G4080),AllocFactorMatrix,(P$4+1),FALSE)*$E4086</f>
        <v>-3.2382390337131084</v>
      </c>
      <c r="Q4080" s="5">
        <f ca="1">VLOOKUP(CONCATENATE($F4080," ",$G4080),AllocFactorMatrix,(Q$4+1),FALSE)*$E4086</f>
        <v>0.8961765247345399</v>
      </c>
      <c r="R4080" s="5">
        <f t="shared" ref="R4080:R4086" ca="1" si="1979">SUBTOTAL(9,N4080:Q4080)</f>
        <v>1.5162050296697234</v>
      </c>
      <c r="S4080" s="5">
        <f ca="1">VLOOKUP(CONCATENATE($F4080," ",$G4080),AllocFactorMatrix,(S$4+1),FALSE)*$E4086</f>
        <v>7.7742247011258065</v>
      </c>
      <c r="T4080" s="5">
        <f ca="1">VLOOKUP(CONCATENATE($F4080," ",$G4080),AllocFactorMatrix,(T$4+1),FALSE)*$E4086</f>
        <v>-229.36035965850257</v>
      </c>
      <c r="U4080" s="5">
        <f ca="1">VLOOKUP(CONCATENATE($F4080," ",$G4080),AllocFactorMatrix,(U$4+1),FALSE)*$E4086</f>
        <v>-491.58156231087594</v>
      </c>
      <c r="V4080" s="5">
        <f ca="1">VLOOKUP(CONCATENATE($F4080," ",$G4080),AllocFactorMatrix,(V$4+1),FALSE)*$E4086</f>
        <v>-233.62603975905009</v>
      </c>
      <c r="W4080" s="5">
        <f t="shared" ref="W4080:W4086" ca="1" si="1980">SUBTOTAL(9,S4080:V4080)</f>
        <v>-946.79373702730277</v>
      </c>
      <c r="X4080" s="5">
        <f ca="1">VLOOKUP(CONCATENATE($F4080," ",$G4080),AllocFactorMatrix,(X$4+1),FALSE)*$E4086</f>
        <v>0.5791653128635107</v>
      </c>
      <c r="Y4080" s="5">
        <f ca="1">VLOOKUP(CONCATENATE($F4080," ",$G4080),AllocFactorMatrix,(Y$4+1),FALSE)*$E4086</f>
        <v>0.77716237102356156</v>
      </c>
      <c r="Z4080" s="5">
        <f t="shared" ca="1" si="1978"/>
        <v>1.3563276838870721</v>
      </c>
      <c r="AA4080" s="5">
        <f ca="1">VLOOKUP(CONCATENATE($F4080," ",$G4080),AllocFactorMatrix,(AA$4+1),FALSE)*$E4086</f>
        <v>-0.30412654943713996</v>
      </c>
      <c r="AB4080" s="5">
        <f ca="1">VLOOKUP(CONCATENATE($F4080," ",$G4080),AllocFactorMatrix,(AB$4+1),FALSE)*$E4086</f>
        <v>-5.7692505164102856</v>
      </c>
      <c r="AC4080" s="5">
        <f ca="1">VLOOKUP(CONCATENATE($F4080," ",$G4080),AllocFactorMatrix,(AC$4+1),FALSE)*$E4086</f>
        <v>-1.5010572166556331</v>
      </c>
    </row>
    <row r="4081" spans="1:29" hidden="1" outlineLevel="1">
      <c r="E4081" s="48"/>
      <c r="F4081" s="175" t="str">
        <f>F4086</f>
        <v>RSALE</v>
      </c>
      <c r="G4081" s="52" t="str">
        <f>$G$10</f>
        <v>SUBTRAN</v>
      </c>
      <c r="H4081" s="4">
        <f t="shared" ca="1" si="1947"/>
        <v>512.83842930829428</v>
      </c>
      <c r="I4081" s="5">
        <f ca="1">VLOOKUP(CONCATENATE($F4081," ",$G4081),AllocFactorMatrix,(I$4+1),FALSE)*$E4086</f>
        <v>716.97395064892817</v>
      </c>
      <c r="J4081" s="5">
        <f ca="1">VLOOKUP(CONCATENATE($F4081," ",$G4081),AllocFactorMatrix,(J$4+1),FALSE)*$E4086</f>
        <v>9.2814471641210936</v>
      </c>
      <c r="K4081" s="5">
        <f ca="1">VLOOKUP(CONCATENATE($F4081," ",$G4081),AllocFactorMatrix,(K$4+1),FALSE)*$E4086</f>
        <v>1.0547513366285068</v>
      </c>
      <c r="L4081" s="5">
        <f ca="1">VLOOKUP(CONCATENATE($F4081," ",$G4081),AllocFactorMatrix,(L$4+1),FALSE)*$E4086</f>
        <v>0.71951919260633057</v>
      </c>
      <c r="M4081" s="5">
        <f t="shared" ca="1" si="1977"/>
        <v>11.05571769335593</v>
      </c>
      <c r="N4081" s="5">
        <f ca="1">VLOOKUP(CONCATENATE($F4081," ",$G4081),AllocFactorMatrix,(N$4+1),FALSE)*$E4086</f>
        <v>16.233122459452257</v>
      </c>
      <c r="O4081" s="5">
        <f ca="1">VLOOKUP(CONCATENATE($F4081," ",$G4081),AllocFactorMatrix,(O$4+1),FALSE)*$E4086</f>
        <v>-14.831152389192752</v>
      </c>
      <c r="P4081" s="5">
        <f ca="1">VLOOKUP(CONCATENATE($F4081," ",$G4081),AllocFactorMatrix,(P$4+1),FALSE)*$E4086</f>
        <v>-1.0542403338666004</v>
      </c>
      <c r="Q4081" s="5">
        <f ca="1">VLOOKUP(CONCATENATE($F4081," ",$G4081),AllocFactorMatrix,(Q$4+1),FALSE)*$E4086</f>
        <v>0</v>
      </c>
      <c r="R4081" s="5">
        <f t="shared" ca="1" si="1979"/>
        <v>0.34772973639290483</v>
      </c>
      <c r="S4081" s="5">
        <f ca="1">VLOOKUP(CONCATENATE($F4081," ",$G4081),AllocFactorMatrix,(S$4+1),FALSE)*$E4086</f>
        <v>1.9140567473556327</v>
      </c>
      <c r="T4081" s="5">
        <f ca="1">VLOOKUP(CONCATENATE($F4081," ",$G4081),AllocFactorMatrix,(T$4+1),FALSE)*$E4086</f>
        <v>-57.922422928273392</v>
      </c>
      <c r="U4081" s="5">
        <f ca="1">VLOOKUP(CONCATENATE($F4081," ",$G4081),AllocFactorMatrix,(U$4+1),FALSE)*$E4086</f>
        <v>-159.88910553263341</v>
      </c>
      <c r="V4081" s="5">
        <f ca="1">VLOOKUP(CONCATENATE($F4081," ",$G4081),AllocFactorMatrix,(V$4+1),FALSE)*$E4086</f>
        <v>0</v>
      </c>
      <c r="W4081" s="5">
        <f t="shared" ca="1" si="1980"/>
        <v>-215.89747171355117</v>
      </c>
      <c r="X4081" s="5">
        <f ca="1">VLOOKUP(CONCATENATE($F4081," ",$G4081),AllocFactorMatrix,(X$4+1),FALSE)*$E4086</f>
        <v>0.23393015894919542</v>
      </c>
      <c r="Y4081" s="5">
        <f ca="1">VLOOKUP(CONCATENATE($F4081," ",$G4081),AllocFactorMatrix,(Y$4+1),FALSE)*$E4086</f>
        <v>0.2021024628509111</v>
      </c>
      <c r="Z4081" s="5">
        <f t="shared" ca="1" si="1978"/>
        <v>0.43603262180010649</v>
      </c>
      <c r="AA4081" s="5">
        <f ca="1">VLOOKUP(CONCATENATE($F4081," ",$G4081),AllocFactorMatrix,(AA$4+1),FALSE)*$E4086</f>
        <v>-7.75296786327202E-2</v>
      </c>
      <c r="AB4081" s="5">
        <f ca="1">VLOOKUP(CONCATENATE($F4081," ",$G4081),AllocFactorMatrix,(AB$4+1),FALSE)*$E4086</f>
        <v>0</v>
      </c>
      <c r="AC4081" s="5">
        <f ca="1">VLOOKUP(CONCATENATE($F4081," ",$G4081),AllocFactorMatrix,(AC$4+1),FALSE)*$E4086</f>
        <v>0</v>
      </c>
    </row>
    <row r="4082" spans="1:29" hidden="1" outlineLevel="1">
      <c r="E4082" s="48"/>
      <c r="F4082" s="175" t="str">
        <f>F4086</f>
        <v>RSALE</v>
      </c>
      <c r="G4082" s="52" t="str">
        <f>$G$11</f>
        <v>DISTPRI</v>
      </c>
      <c r="H4082" s="4">
        <f t="shared" ca="1" si="1947"/>
        <v>-10379.992897405909</v>
      </c>
      <c r="I4082" s="5">
        <f ca="1">VLOOKUP(CONCATENATE($F4082," ",$G4082),AllocFactorMatrix,(I$4+1),FALSE)*$E4086</f>
        <v>-5383.467961954605</v>
      </c>
      <c r="J4082" s="5">
        <f ca="1">VLOOKUP(CONCATENATE($F4082," ",$G4082),AllocFactorMatrix,(J$4+1),FALSE)*$E4086</f>
        <v>-2106.6349760802186</v>
      </c>
      <c r="K4082" s="5">
        <f ca="1">VLOOKUP(CONCATENATE($F4082," ",$G4082),AllocFactorMatrix,(K$4+1),FALSE)*$E4086</f>
        <v>-24.011279819270946</v>
      </c>
      <c r="L4082" s="5">
        <f ca="1">VLOOKUP(CONCATENATE($F4082," ",$G4082),AllocFactorMatrix,(L$4+1),FALSE)*$E4086</f>
        <v>0</v>
      </c>
      <c r="M4082" s="5">
        <f t="shared" ca="1" si="1977"/>
        <v>-2130.6462558994895</v>
      </c>
      <c r="N4082" s="5">
        <f ca="1">VLOOKUP(CONCATENATE($F4082," ",$G4082),AllocFactorMatrix,(N$4+1),FALSE)*$E4086</f>
        <v>-1154.1263691217696</v>
      </c>
      <c r="O4082" s="5">
        <f ca="1">VLOOKUP(CONCATENATE($F4082," ",$G4082),AllocFactorMatrix,(O$4+1),FALSE)*$E4086</f>
        <v>-286.08785995067939</v>
      </c>
      <c r="P4082" s="5">
        <f ca="1">VLOOKUP(CONCATENATE($F4082," ",$G4082),AllocFactorMatrix,(P$4+1),FALSE)*$E4086</f>
        <v>0</v>
      </c>
      <c r="Q4082" s="5">
        <f ca="1">VLOOKUP(CONCATENATE($F4082," ",$G4082),AllocFactorMatrix,(Q$4+1),FALSE)*$E4086</f>
        <v>0</v>
      </c>
      <c r="R4082" s="5">
        <f t="shared" ca="1" si="1979"/>
        <v>-1440.2142290724489</v>
      </c>
      <c r="S4082" s="5">
        <f ca="1">VLOOKUP(CONCATENATE($F4082," ",$G4082),AllocFactorMatrix,(S$4+1),FALSE)*$E4086</f>
        <v>-47.231781624939231</v>
      </c>
      <c r="T4082" s="5">
        <f ca="1">VLOOKUP(CONCATENATE($F4082," ",$G4082),AllocFactorMatrix,(T$4+1),FALSE)*$E4086</f>
        <v>-1023.9024019978066</v>
      </c>
      <c r="U4082" s="5">
        <f ca="1">VLOOKUP(CONCATENATE($F4082," ",$G4082),AllocFactorMatrix,(U$4+1),FALSE)*$E4086</f>
        <v>0</v>
      </c>
      <c r="V4082" s="5">
        <f ca="1">VLOOKUP(CONCATENATE($F4082," ",$G4082),AllocFactorMatrix,(V$4+1),FALSE)*$E4086</f>
        <v>0</v>
      </c>
      <c r="W4082" s="5">
        <f t="shared" ca="1" si="1980"/>
        <v>-1071.1341836227457</v>
      </c>
      <c r="X4082" s="5">
        <f ca="1">VLOOKUP(CONCATENATE($F4082," ",$G4082),AllocFactorMatrix,(X$4+1),FALSE)*$E4086</f>
        <v>-343.64989382975841</v>
      </c>
      <c r="Y4082" s="5">
        <f ca="1">VLOOKUP(CONCATENATE($F4082," ",$G4082),AllocFactorMatrix,(Y$4+1),FALSE)*$E4086</f>
        <v>-5.8902020200456642</v>
      </c>
      <c r="Z4082" s="5">
        <f t="shared" ca="1" si="1978"/>
        <v>-349.54009584980406</v>
      </c>
      <c r="AA4082" s="5">
        <f ca="1">VLOOKUP(CONCATENATE($F4082," ",$G4082),AllocFactorMatrix,(AA$4+1),FALSE)*$E4086</f>
        <v>-4.9901710068192946</v>
      </c>
      <c r="AB4082" s="5">
        <f ca="1">VLOOKUP(CONCATENATE($F4082," ",$G4082),AllocFactorMatrix,(AB$4+1),FALSE)*$E4086</f>
        <v>0</v>
      </c>
      <c r="AC4082" s="5">
        <f ca="1">VLOOKUP(CONCATENATE($F4082," ",$G4082),AllocFactorMatrix,(AC$4+1),FALSE)*$E4086</f>
        <v>0</v>
      </c>
    </row>
    <row r="4083" spans="1:29" hidden="1" outlineLevel="1">
      <c r="E4083" s="48"/>
      <c r="F4083" s="175" t="str">
        <f>F4086</f>
        <v>RSALE</v>
      </c>
      <c r="G4083" s="52" t="str">
        <f>$G$12</f>
        <v>DISTSEC</v>
      </c>
      <c r="H4083" s="4">
        <f t="shared" ca="1" si="1947"/>
        <v>-4014.0567410438175</v>
      </c>
      <c r="I4083" s="5">
        <f ca="1">VLOOKUP(CONCATENATE($F4083," ",$G4083),AllocFactorMatrix,(I$4+1),FALSE)*$E4086</f>
        <v>-2473.9436100460193</v>
      </c>
      <c r="J4083" s="5">
        <f ca="1">VLOOKUP(CONCATENATE($F4083," ",$G4083),AllocFactorMatrix,(J$4+1),FALSE)*$E4086</f>
        <v>-892.53614195845557</v>
      </c>
      <c r="K4083" s="5">
        <f ca="1">VLOOKUP(CONCATENATE($F4083," ",$G4083),AllocFactorMatrix,(K$4+1),FALSE)*$E4086</f>
        <v>0</v>
      </c>
      <c r="L4083" s="5">
        <f ca="1">VLOOKUP(CONCATENATE($F4083," ",$G4083),AllocFactorMatrix,(L$4+1),FALSE)*$E4086</f>
        <v>0</v>
      </c>
      <c r="M4083" s="5">
        <f t="shared" ca="1" si="1977"/>
        <v>-892.53614195845557</v>
      </c>
      <c r="N4083" s="5">
        <f ca="1">VLOOKUP(CONCATENATE($F4083," ",$G4083),AllocFactorMatrix,(N$4+1),FALSE)*$E4086</f>
        <v>-419.44214304869132</v>
      </c>
      <c r="O4083" s="5">
        <f ca="1">VLOOKUP(CONCATENATE($F4083," ",$G4083),AllocFactorMatrix,(O$4+1),FALSE)*$E4086</f>
        <v>0</v>
      </c>
      <c r="P4083" s="5">
        <f ca="1">VLOOKUP(CONCATENATE($F4083," ",$G4083),AllocFactorMatrix,(P$4+1),FALSE)*$E4086</f>
        <v>0</v>
      </c>
      <c r="Q4083" s="5">
        <f ca="1">VLOOKUP(CONCATENATE($F4083," ",$G4083),AllocFactorMatrix,(Q$4+1),FALSE)*$E4086</f>
        <v>0</v>
      </c>
      <c r="R4083" s="5">
        <f t="shared" ca="1" si="1979"/>
        <v>-419.44214304869132</v>
      </c>
      <c r="S4083" s="5">
        <f ca="1">VLOOKUP(CONCATENATE($F4083," ",$G4083),AllocFactorMatrix,(S$4+1),FALSE)*$E4086</f>
        <v>-13.979504240516398</v>
      </c>
      <c r="T4083" s="5">
        <f ca="1">VLOOKUP(CONCATENATE($F4083," ",$G4083),AllocFactorMatrix,(T$4+1),FALSE)*$E4086</f>
        <v>0</v>
      </c>
      <c r="U4083" s="5">
        <f ca="1">VLOOKUP(CONCATENATE($F4083," ",$G4083),AllocFactorMatrix,(U$4+1),FALSE)*$E4086</f>
        <v>0</v>
      </c>
      <c r="V4083" s="5">
        <f ca="1">VLOOKUP(CONCATENATE($F4083," ",$G4083),AllocFactorMatrix,(V$4+1),FALSE)*$E4086</f>
        <v>0</v>
      </c>
      <c r="W4083" s="5">
        <f t="shared" ca="1" si="1980"/>
        <v>-13.979504240516398</v>
      </c>
      <c r="X4083" s="5">
        <f ca="1">VLOOKUP(CONCATENATE($F4083," ",$G4083),AllocFactorMatrix,(X$4+1),FALSE)*$E4086</f>
        <v>-129.45662916255733</v>
      </c>
      <c r="Y4083" s="5">
        <f ca="1">VLOOKUP(CONCATENATE($F4083," ",$G4083),AllocFactorMatrix,(Y$4+1),FALSE)*$E4086</f>
        <v>0</v>
      </c>
      <c r="Z4083" s="5">
        <f t="shared" ca="1" si="1978"/>
        <v>-129.45662916255733</v>
      </c>
      <c r="AA4083" s="5">
        <f ca="1">VLOOKUP(CONCATENATE($F4083," ",$G4083),AllocFactorMatrix,(AA$4+1),FALSE)*$E4086</f>
        <v>-1.6994649108554971</v>
      </c>
      <c r="AB4083" s="5">
        <f ca="1">VLOOKUP(CONCATENATE($F4083," ",$G4083),AllocFactorMatrix,(AB$4+1),FALSE)*$E4086</f>
        <v>-67.748853494921974</v>
      </c>
      <c r="AC4083" s="5">
        <f ca="1">VLOOKUP(CONCATENATE($F4083," ",$G4083),AllocFactorMatrix,(AC$4+1),FALSE)*$E4086</f>
        <v>-15.25039418180155</v>
      </c>
    </row>
    <row r="4084" spans="1:29" hidden="1" outlineLevel="1">
      <c r="E4084" s="48"/>
      <c r="F4084" s="175" t="str">
        <f>F4086</f>
        <v>RSALE</v>
      </c>
      <c r="G4084" s="52" t="str">
        <f>$G$13</f>
        <v>ENERGY</v>
      </c>
      <c r="H4084" s="4">
        <f t="shared" ca="1" si="1947"/>
        <v>-26567.979309843264</v>
      </c>
      <c r="I4084" s="5">
        <f ca="1">VLOOKUP(CONCATENATE($F4084," ",$G4084),AllocFactorMatrix,(I$4+1),FALSE)*$E4086</f>
        <v>-11185.345395662674</v>
      </c>
      <c r="J4084" s="5">
        <f ca="1">VLOOKUP(CONCATENATE($F4084," ",$G4084),AllocFactorMatrix,(J$4+1),FALSE)*$E4086</f>
        <v>-3224.0002866677423</v>
      </c>
      <c r="K4084" s="5">
        <f ca="1">VLOOKUP(CONCATENATE($F4084," ",$G4084),AllocFactorMatrix,(K$4+1),FALSE)*$E4086</f>
        <v>-43.62500105353169</v>
      </c>
      <c r="L4084" s="5">
        <f ca="1">VLOOKUP(CONCATENATE($F4084," ",$G4084),AllocFactorMatrix,(L$4+1),FALSE)*$E4086</f>
        <v>-8.5154678961440364</v>
      </c>
      <c r="M4084" s="5">
        <f t="shared" ca="1" si="1977"/>
        <v>-3276.1407556174181</v>
      </c>
      <c r="N4084" s="5">
        <f ca="1">VLOOKUP(CONCATENATE($F4084," ",$G4084),AllocFactorMatrix,(N$4+1),FALSE)*$E4086</f>
        <v>-2034.5313858508384</v>
      </c>
      <c r="O4084" s="5">
        <f ca="1">VLOOKUP(CONCATENATE($F4084," ",$G4084),AllocFactorMatrix,(O$4+1),FALSE)*$E4086</f>
        <v>-312.75787970303588</v>
      </c>
      <c r="P4084" s="5">
        <f ca="1">VLOOKUP(CONCATENATE($F4084," ",$G4084),AllocFactorMatrix,(P$4+1),FALSE)*$E4086</f>
        <v>-66.301468969879409</v>
      </c>
      <c r="Q4084" s="5">
        <f ca="1">VLOOKUP(CONCATENATE($F4084," ",$G4084),AllocFactorMatrix,(Q$4+1),FALSE)*$E4086</f>
        <v>-3.0352359384956791</v>
      </c>
      <c r="R4084" s="5">
        <f t="shared" ca="1" si="1979"/>
        <v>-2416.6259704622494</v>
      </c>
      <c r="S4084" s="5">
        <f ca="1">VLOOKUP(CONCATENATE($F4084," ",$G4084),AllocFactorMatrix,(S$4+1),FALSE)*$E4086</f>
        <v>-111.90710079571242</v>
      </c>
      <c r="T4084" s="5">
        <f ca="1">VLOOKUP(CONCATENATE($F4084," ",$G4084),AllocFactorMatrix,(T$4+1),FALSE)*$E4086</f>
        <v>-1445.4614674534484</v>
      </c>
      <c r="U4084" s="5">
        <f ca="1">VLOOKUP(CONCATENATE($F4084," ",$G4084),AllocFactorMatrix,(U$4+1),FALSE)*$E4086</f>
        <v>-6132.6899227809781</v>
      </c>
      <c r="V4084" s="5">
        <f ca="1">VLOOKUP(CONCATENATE($F4084," ",$G4084),AllocFactorMatrix,(V$4+1),FALSE)*$E4086</f>
        <v>-1118.6167558571863</v>
      </c>
      <c r="W4084" s="5">
        <f t="shared" ca="1" si="1980"/>
        <v>-8808.6752468873256</v>
      </c>
      <c r="X4084" s="5">
        <f ca="1">VLOOKUP(CONCATENATE($F4084," ",$G4084),AllocFactorMatrix,(X$4+1),FALSE)*$E4086</f>
        <v>-573.61791238779892</v>
      </c>
      <c r="Y4084" s="5">
        <f ca="1">VLOOKUP(CONCATENATE($F4084," ",$G4084),AllocFactorMatrix,(Y$4+1),FALSE)*$E4086</f>
        <v>-11.635173388845843</v>
      </c>
      <c r="Z4084" s="5">
        <f t="shared" ca="1" si="1978"/>
        <v>-585.25308577664475</v>
      </c>
      <c r="AA4084" s="5">
        <f ca="1">VLOOKUP(CONCATENATE($F4084," ",$G4084),AllocFactorMatrix,(AA$4+1),FALSE)*$E4086</f>
        <v>-10.45588035584694</v>
      </c>
      <c r="AB4084" s="5">
        <f ca="1">VLOOKUP(CONCATENATE($F4084," ",$G4084),AllocFactorMatrix,(AB$4+1),FALSE)*$E4086</f>
        <v>-235.98581820355344</v>
      </c>
      <c r="AC4084" s="5">
        <f ca="1">VLOOKUP(CONCATENATE($F4084," ",$G4084),AllocFactorMatrix,(AC$4+1),FALSE)*$E4086</f>
        <v>-49.497156877550957</v>
      </c>
    </row>
    <row r="4085" spans="1:29" hidden="1" outlineLevel="1">
      <c r="E4085" s="48"/>
      <c r="F4085" s="175" t="str">
        <f>F4086</f>
        <v>RSALE</v>
      </c>
      <c r="G4085" s="52" t="str">
        <f>$G$14</f>
        <v>CUSTOMER</v>
      </c>
      <c r="H4085" s="4">
        <f t="shared" ca="1" si="1947"/>
        <v>-3994.486819026115</v>
      </c>
      <c r="I4085" s="5">
        <f ca="1">VLOOKUP(CONCATENATE($F4085," ",$G4085),AllocFactorMatrix,(I$4+1),FALSE)*$E4086</f>
        <v>-1995.9661608240367</v>
      </c>
      <c r="J4085" s="5">
        <f ca="1">VLOOKUP(CONCATENATE($F4085," ",$G4085),AllocFactorMatrix,(J$4+1),FALSE)*$E4086</f>
        <v>-684.46192637875561</v>
      </c>
      <c r="K4085" s="5">
        <f ca="1">VLOOKUP(CONCATENATE($F4085," ",$G4085),AllocFactorMatrix,(K$4+1),FALSE)*$E4086</f>
        <v>-30.354778192305744</v>
      </c>
      <c r="L4085" s="5">
        <f ca="1">VLOOKUP(CONCATENATE($F4085," ",$G4085),AllocFactorMatrix,(L$4+1),FALSE)*$E4086</f>
        <v>-3.4391083518609893</v>
      </c>
      <c r="M4085" s="5">
        <f t="shared" ca="1" si="1977"/>
        <v>-718.25581292292236</v>
      </c>
      <c r="N4085" s="5">
        <f ca="1">VLOOKUP(CONCATENATE($F4085," ",$G4085),AllocFactorMatrix,(N$4+1),FALSE)*$E4086</f>
        <v>-43.734467686722034</v>
      </c>
      <c r="O4085" s="5">
        <f ca="1">VLOOKUP(CONCATENATE($F4085," ",$G4085),AllocFactorMatrix,(O$4+1),FALSE)*$E4086</f>
        <v>-16.101053869620454</v>
      </c>
      <c r="P4085" s="5">
        <f ca="1">VLOOKUP(CONCATENATE($F4085," ",$G4085),AllocFactorMatrix,(P$4+1),FALSE)*$E4086</f>
        <v>-15.283786634958673</v>
      </c>
      <c r="Q4085" s="5">
        <f ca="1">VLOOKUP(CONCATENATE($F4085," ",$G4085),AllocFactorMatrix,(Q$4+1),FALSE)*$E4086</f>
        <v>-0.78351006037192117</v>
      </c>
      <c r="R4085" s="5">
        <f t="shared" ca="1" si="1979"/>
        <v>-75.902818251673082</v>
      </c>
      <c r="S4085" s="5">
        <f ca="1">VLOOKUP(CONCATENATE($F4085," ",$G4085),AllocFactorMatrix,(S$4+1),FALSE)*$E4086</f>
        <v>-0.27825559401013689</v>
      </c>
      <c r="T4085" s="5">
        <f ca="1">VLOOKUP(CONCATENATE($F4085," ",$G4085),AllocFactorMatrix,(T$4+1),FALSE)*$E4086</f>
        <v>-11.756544093705877</v>
      </c>
      <c r="U4085" s="5">
        <f ca="1">VLOOKUP(CONCATENATE($F4085," ",$G4085),AllocFactorMatrix,(U$4+1),FALSE)*$E4086</f>
        <v>-27.905122393408821</v>
      </c>
      <c r="V4085" s="5">
        <f ca="1">VLOOKUP(CONCATENATE($F4085," ",$G4085),AllocFactorMatrix,(V$4+1),FALSE)*$E4086</f>
        <v>-10.527726283066642</v>
      </c>
      <c r="W4085" s="5">
        <f t="shared" ca="1" si="1980"/>
        <v>-50.467648364191476</v>
      </c>
      <c r="X4085" s="5">
        <f ca="1">VLOOKUP(CONCATENATE($F4085," ",$G4085),AllocFactorMatrix,(X$4+1),FALSE)*$E4086</f>
        <v>-9.641987699591871</v>
      </c>
      <c r="Y4085" s="5">
        <f ca="1">VLOOKUP(CONCATENATE($F4085," ",$G4085),AllocFactorMatrix,(Y$4+1),FALSE)*$E4086</f>
        <v>-0.15488700849805784</v>
      </c>
      <c r="Z4085" s="5">
        <f t="shared" ca="1" si="1978"/>
        <v>-9.7968747080899288</v>
      </c>
      <c r="AA4085" s="5">
        <f ca="1">VLOOKUP(CONCATENATE($F4085," ",$G4085),AllocFactorMatrix,(AA$4+1),FALSE)*$E4086</f>
        <v>-0.98210889253506584</v>
      </c>
      <c r="AB4085" s="5">
        <f ca="1">VLOOKUP(CONCATENATE($F4085," ",$G4085),AllocFactorMatrix,(AB$4+1),FALSE)*$E4086</f>
        <v>-975.25553537407006</v>
      </c>
      <c r="AC4085" s="5">
        <f ca="1">VLOOKUP(CONCATENATE($F4085," ",$G4085),AllocFactorMatrix,(AC$4+1),FALSE)*$E4086</f>
        <v>-167.85985968859629</v>
      </c>
    </row>
    <row r="4086" spans="1:29" collapsed="1">
      <c r="D4086" s="52" t="s">
        <v>696</v>
      </c>
      <c r="E4086" s="58">
        <v>-85636</v>
      </c>
      <c r="F4086" s="54" t="s">
        <v>72</v>
      </c>
      <c r="G4086" s="52" t="str">
        <f>$G$15</f>
        <v>TOTAL</v>
      </c>
      <c r="H4086" s="4">
        <f t="shared" ca="1" si="1947"/>
        <v>-85636</v>
      </c>
      <c r="I4086" s="5">
        <f ca="1">VLOOKUP(CONCATENATE($F4086," ",$G4086),AllocFactorMatrix,(I$4+1),FALSE)*$E4086</f>
        <v>-37182.446915617642</v>
      </c>
      <c r="J4086" s="5">
        <f ca="1">VLOOKUP(CONCATENATE($F4086," ",$G4086),AllocFactorMatrix,(J$4+1),FALSE)*$E4086</f>
        <v>-12521.288014015056</v>
      </c>
      <c r="K4086" s="5">
        <f ca="1">VLOOKUP(CONCATENATE($F4086," ",$G4086),AllocFactorMatrix,(K$4+1),FALSE)*$E4086</f>
        <v>-163.64609450373644</v>
      </c>
      <c r="L4086" s="5">
        <f ca="1">VLOOKUP(CONCATENATE($F4086," ",$G4086),AllocFactorMatrix,(L$4+1),FALSE)*$E4086</f>
        <v>-18.392742975098098</v>
      </c>
      <c r="M4086" s="5">
        <f t="shared" ca="1" si="1977"/>
        <v>-12703.32685149389</v>
      </c>
      <c r="N4086" s="5">
        <f ca="1">VLOOKUP(CONCATENATE($F4086," ",$G4086),AllocFactorMatrix,(N$4+1),FALSE)*$E4086</f>
        <v>-6814.2558903226827</v>
      </c>
      <c r="O4086" s="5">
        <f ca="1">VLOOKUP(CONCATENATE($F4086," ",$G4086),AllocFactorMatrix,(O$4+1),FALSE)*$E4086</f>
        <v>-1344.0758149272147</v>
      </c>
      <c r="P4086" s="5">
        <f ca="1">VLOOKUP(CONCATENATE($F4086," ",$G4086),AllocFactorMatrix,(P$4+1),FALSE)*$E4086</f>
        <v>-205.40987495103624</v>
      </c>
      <c r="Q4086" s="5">
        <f ca="1">VLOOKUP(CONCATENATE($F4086," ",$G4086),AllocFactorMatrix,(Q$4+1),FALSE)*$E4086</f>
        <v>-6.1531242712120306</v>
      </c>
      <c r="R4086" s="5">
        <f t="shared" ca="1" si="1979"/>
        <v>-8369.8947044721444</v>
      </c>
      <c r="S4086" s="5">
        <f ca="1">VLOOKUP(CONCATENATE($F4086," ",$G4086),AllocFactorMatrix,(S$4+1),FALSE)*$E4086</f>
        <v>-312.97321348308503</v>
      </c>
      <c r="T4086" s="5">
        <f ca="1">VLOOKUP(CONCATENATE($F4086," ",$G4086),AllocFactorMatrix,(T$4+1),FALSE)*$E4086</f>
        <v>-5145.6410693268654</v>
      </c>
      <c r="U4086" s="5">
        <f ca="1">VLOOKUP(CONCATENATE($F4086," ",$G4086),AllocFactorMatrix,(U$4+1),FALSE)*$E4086</f>
        <v>-15151.384940928278</v>
      </c>
      <c r="V4086" s="5">
        <f ca="1">VLOOKUP(CONCATENATE($F4086," ",$G4086),AllocFactorMatrix,(V$4+1),FALSE)*$E4086</f>
        <v>-3115.4484599677698</v>
      </c>
      <c r="W4086" s="5">
        <f t="shared" ca="1" si="1980"/>
        <v>-23725.447683705999</v>
      </c>
      <c r="X4086" s="5">
        <f ca="1">VLOOKUP(CONCATENATE($F4086," ",$G4086),AllocFactorMatrix,(X$4+1),FALSE)*$E4086</f>
        <v>-1990.0785645097826</v>
      </c>
      <c r="Y4086" s="5">
        <f ca="1">VLOOKUP(CONCATENATE($F4086," ",$G4086),AllocFactorMatrix,(Y$4+1),FALSE)*$E4086</f>
        <v>-34.099232336175383</v>
      </c>
      <c r="Z4086" s="5">
        <f t="shared" ca="1" si="1978"/>
        <v>-2024.177796845958</v>
      </c>
      <c r="AA4086" s="5">
        <f ca="1">VLOOKUP(CONCATENATE($F4086," ",$G4086),AllocFactorMatrix,(AA$4+1),FALSE)*$E4086</f>
        <v>-31.531463538293956</v>
      </c>
      <c r="AB4086" s="5">
        <f ca="1">VLOOKUP(CONCATENATE($F4086," ",$G4086),AllocFactorMatrix,(AB$4+1),FALSE)*$E4086</f>
        <v>-1350.8229784184875</v>
      </c>
      <c r="AC4086" s="5">
        <f ca="1">VLOOKUP(CONCATENATE($F4086," ",$G4086),AllocFactorMatrix,(AC$4+1),FALSE)*$E4086</f>
        <v>-248.35160590760427</v>
      </c>
    </row>
    <row r="4087" spans="1:29" hidden="1" outlineLevel="1">
      <c r="E4087" s="48"/>
      <c r="F4087" s="175" t="str">
        <f>F4094</f>
        <v>LABOR_M</v>
      </c>
      <c r="G4087" s="52" t="str">
        <f>$G$8</f>
        <v>PRODUCTION</v>
      </c>
      <c r="H4087" s="4">
        <f t="shared" ref="H4087:H4174" ca="1" si="1981">SUBTOTAL(9,I4087:AC4087)</f>
        <v>23705.928229802423</v>
      </c>
      <c r="I4087" s="5">
        <f ca="1">VLOOKUP(CONCATENATE($F4087," ",$G4087),AllocFactorMatrix,(I$4+1),FALSE)*$E4094</f>
        <v>12193.997123404333</v>
      </c>
      <c r="J4087" s="5">
        <f ca="1">VLOOKUP(CONCATENATE($F4087," ",$G4087),AllocFactorMatrix,(J$4+1),FALSE)*$E4094</f>
        <v>2843.6420039270724</v>
      </c>
      <c r="K4087" s="5">
        <f ca="1">VLOOKUP(CONCATENATE($F4087," ",$G4087),AllocFactorMatrix,(K$4+1),FALSE)*$E4094</f>
        <v>39.537883910647324</v>
      </c>
      <c r="L4087" s="5">
        <f ca="1">VLOOKUP(CONCATENATE($F4087," ",$G4087),AllocFactorMatrix,(L$4+1),FALSE)*$E4094</f>
        <v>5.5065876706330688</v>
      </c>
      <c r="M4087" s="5">
        <f t="shared" ref="M4087:M4094" ca="1" si="1982">SUBTOTAL(9,J4087:L4087)</f>
        <v>2888.6864755083529</v>
      </c>
      <c r="N4087" s="5">
        <f ca="1">VLOOKUP(CONCATENATE($F4087," ",$G4087),AllocFactorMatrix,(N$4+1),FALSE)*$E4094</f>
        <v>1692.5590305041922</v>
      </c>
      <c r="O4087" s="5">
        <f ca="1">VLOOKUP(CONCATENATE($F4087," ",$G4087),AllocFactorMatrix,(O$4+1),FALSE)*$E4094</f>
        <v>303.29233606382746</v>
      </c>
      <c r="P4087" s="5">
        <f ca="1">VLOOKUP(CONCATENATE($F4087," ",$G4087),AllocFactorMatrix,(P$4+1),FALSE)*$E4094</f>
        <v>61.504590711547799</v>
      </c>
      <c r="Q4087" s="5">
        <f ca="1">VLOOKUP(CONCATENATE($F4087," ",$G4087),AllocFactorMatrix,(Q$4+1),FALSE)*$E4094</f>
        <v>2.3356090185438565</v>
      </c>
      <c r="R4087" s="5">
        <f ca="1">SUBTOTAL(9,N4087:Q4087)</f>
        <v>2059.6915662981114</v>
      </c>
      <c r="S4087" s="5">
        <f ca="1">VLOOKUP(CONCATENATE($F4087," ",$G4087),AllocFactorMatrix,(S$4+1),FALSE)*$E4094</f>
        <v>80.154810477522815</v>
      </c>
      <c r="T4087" s="5">
        <f ca="1">VLOOKUP(CONCATENATE($F4087," ",$G4087),AllocFactorMatrix,(T$4+1),FALSE)*$E4094</f>
        <v>1082.1362268105781</v>
      </c>
      <c r="U4087" s="5">
        <f ca="1">VLOOKUP(CONCATENATE($F4087," ",$G4087),AllocFactorMatrix,(U$4+1),FALSE)*$E4094</f>
        <v>4138.736665782726</v>
      </c>
      <c r="V4087" s="5">
        <f ca="1">VLOOKUP(CONCATENATE($F4087," ",$G4087),AllocFactorMatrix,(V$4+1),FALSE)*$E4094</f>
        <v>749.77053250686265</v>
      </c>
      <c r="W4087" s="5">
        <f ca="1">SUBTOTAL(9,S4087:V4087)</f>
        <v>6050.7982355776903</v>
      </c>
      <c r="X4087" s="5">
        <f ca="1">VLOOKUP(CONCATENATE($F4087," ",$G4087),AllocFactorMatrix,(X$4+1),FALSE)*$E4094</f>
        <v>464.53909855734133</v>
      </c>
      <c r="Y4087" s="5">
        <f ca="1">VLOOKUP(CONCATENATE($F4087," ",$G4087),AllocFactorMatrix,(Y$4+1),FALSE)*$E4094</f>
        <v>9.2780372913894329</v>
      </c>
      <c r="Z4087" s="5">
        <f t="shared" ref="Z4087:Z4094" ca="1" si="1983">SUBTOTAL(9,X4087:Y4087)</f>
        <v>473.81713584873074</v>
      </c>
      <c r="AA4087" s="5">
        <f ca="1">VLOOKUP(CONCATENATE($F4087," ",$G4087),AllocFactorMatrix,(AA$4+1),FALSE)*$E4094</f>
        <v>6.1280222429703795</v>
      </c>
      <c r="AB4087" s="5">
        <f ca="1">VLOOKUP(CONCATENATE($F4087," ",$G4087),AllocFactorMatrix,(AB$4+1),FALSE)*$E4094</f>
        <v>27.224163870535865</v>
      </c>
      <c r="AC4087" s="5">
        <f ca="1">VLOOKUP(CONCATENATE($F4087," ",$G4087),AllocFactorMatrix,(AC$4+1),FALSE)*$E4094</f>
        <v>5.5855070516895697</v>
      </c>
    </row>
    <row r="4088" spans="1:29" hidden="1" outlineLevel="1">
      <c r="E4088" s="48"/>
      <c r="F4088" s="175" t="str">
        <f>F4094</f>
        <v>LABOR_M</v>
      </c>
      <c r="G4088" s="52" t="str">
        <f>$G$9</f>
        <v>BULKTRAN</v>
      </c>
      <c r="H4088" s="4">
        <f t="shared" ca="1" si="1981"/>
        <v>3674.6063883560041</v>
      </c>
      <c r="I4088" s="5">
        <f ca="1">VLOOKUP(CONCATENATE($F4088," ",$G4088),AllocFactorMatrix,(I$4+1),FALSE)*$E4094</f>
        <v>1890.1660080504544</v>
      </c>
      <c r="J4088" s="5">
        <f ca="1">VLOOKUP(CONCATENATE($F4088," ",$G4088),AllocFactorMatrix,(J$4+1),FALSE)*$E4094</f>
        <v>440.78700367831954</v>
      </c>
      <c r="K4088" s="5">
        <f ca="1">VLOOKUP(CONCATENATE($F4088," ",$G4088),AllocFactorMatrix,(K$4+1),FALSE)*$E4094</f>
        <v>6.1286847488845808</v>
      </c>
      <c r="L4088" s="5">
        <f ca="1">VLOOKUP(CONCATENATE($F4088," ",$G4088),AllocFactorMatrix,(L$4+1),FALSE)*$E4094</f>
        <v>0.85356464578815283</v>
      </c>
      <c r="M4088" s="5">
        <f t="shared" ca="1" si="1982"/>
        <v>447.76925307299229</v>
      </c>
      <c r="N4088" s="5">
        <f ca="1">VLOOKUP(CONCATENATE($F4088," ",$G4088),AllocFactorMatrix,(N$4+1),FALSE)*$E4094</f>
        <v>262.36003778756725</v>
      </c>
      <c r="O4088" s="5">
        <f ca="1">VLOOKUP(CONCATENATE($F4088," ",$G4088),AllocFactorMatrix,(O$4+1),FALSE)*$E4094</f>
        <v>47.012711117485999</v>
      </c>
      <c r="P4088" s="5">
        <f ca="1">VLOOKUP(CONCATENATE($F4088," ",$G4088),AllocFactorMatrix,(P$4+1),FALSE)*$E4094</f>
        <v>9.5336980586040934</v>
      </c>
      <c r="Q4088" s="5">
        <f ca="1">VLOOKUP(CONCATENATE($F4088," ",$G4088),AllocFactorMatrix,(Q$4+1),FALSE)*$E4094</f>
        <v>0.36203787242777247</v>
      </c>
      <c r="R4088" s="5">
        <f t="shared" ref="R4088:R4094" ca="1" si="1984">SUBTOTAL(9,N4088:Q4088)</f>
        <v>319.26848483608512</v>
      </c>
      <c r="S4088" s="5">
        <f ca="1">VLOOKUP(CONCATENATE($F4088," ",$G4088),AllocFactorMatrix,(S$4+1),FALSE)*$E4094</f>
        <v>12.424629644659312</v>
      </c>
      <c r="T4088" s="5">
        <f ca="1">VLOOKUP(CONCATENATE($F4088," ",$G4088),AllocFactorMatrix,(T$4+1),FALSE)*$E4094</f>
        <v>167.73967480043902</v>
      </c>
      <c r="U4088" s="5">
        <f ca="1">VLOOKUP(CONCATENATE($F4088," ",$G4088),AllocFactorMatrix,(U$4+1),FALSE)*$E4094</f>
        <v>641.53692040158546</v>
      </c>
      <c r="V4088" s="5">
        <f ca="1">VLOOKUP(CONCATENATE($F4088," ",$G4088),AllocFactorMatrix,(V$4+1),FALSE)*$E4094</f>
        <v>116.22036318692433</v>
      </c>
      <c r="W4088" s="5">
        <f t="shared" ref="W4088:W4094" ca="1" si="1985">SUBTOTAL(9,S4088:V4088)</f>
        <v>937.92158803360815</v>
      </c>
      <c r="X4088" s="5">
        <f ca="1">VLOOKUP(CONCATENATE($F4088," ",$G4088),AllocFactorMatrix,(X$4+1),FALSE)*$E4094</f>
        <v>72.007234758011023</v>
      </c>
      <c r="Y4088" s="5">
        <f ca="1">VLOOKUP(CONCATENATE($F4088," ",$G4088),AllocFactorMatrix,(Y$4+1),FALSE)*$E4094</f>
        <v>1.4381691689880292</v>
      </c>
      <c r="Z4088" s="5">
        <f t="shared" ca="1" si="1983"/>
        <v>73.445403926999049</v>
      </c>
      <c r="AA4088" s="5">
        <f ca="1">VLOOKUP(CONCATENATE($F4088," ",$G4088),AllocFactorMatrix,(AA$4+1),FALSE)*$E4094</f>
        <v>0.94989192001760714</v>
      </c>
      <c r="AB4088" s="5">
        <f ca="1">VLOOKUP(CONCATENATE($F4088," ",$G4088),AllocFactorMatrix,(AB$4+1),FALSE)*$E4094</f>
        <v>4.2199607417420841</v>
      </c>
      <c r="AC4088" s="5">
        <f ca="1">VLOOKUP(CONCATENATE($F4088," ",$G4088),AllocFactorMatrix,(AC$4+1),FALSE)*$E4094</f>
        <v>0.86579777410036629</v>
      </c>
    </row>
    <row r="4089" spans="1:29" hidden="1" outlineLevel="1">
      <c r="E4089" s="48"/>
      <c r="F4089" s="175" t="str">
        <f>F4094</f>
        <v>LABOR_M</v>
      </c>
      <c r="G4089" s="52" t="str">
        <f>$G$10</f>
        <v>SUBTRAN</v>
      </c>
      <c r="H4089" s="4">
        <f t="shared" ca="1" si="1981"/>
        <v>1018.3775048189685</v>
      </c>
      <c r="I4089" s="5">
        <f ca="1">VLOOKUP(CONCATENATE($F4089," ",$G4089),AllocFactorMatrix,(I$4+1),FALSE)*$E4094</f>
        <v>520.34340913540791</v>
      </c>
      <c r="J4089" s="5">
        <f ca="1">VLOOKUP(CONCATENATE($F4089," ",$G4089),AllocFactorMatrix,(J$4+1),FALSE)*$E4094</f>
        <v>121.97728533699284</v>
      </c>
      <c r="K4089" s="5">
        <f ca="1">VLOOKUP(CONCATENATE($F4089," ",$G4089),AllocFactorMatrix,(K$4+1),FALSE)*$E4094</f>
        <v>1.7039753773989428</v>
      </c>
      <c r="L4089" s="5">
        <f ca="1">VLOOKUP(CONCATENATE($F4089," ",$G4089),AllocFactorMatrix,(L$4+1),FALSE)*$E4094</f>
        <v>0.30841162621085511</v>
      </c>
      <c r="M4089" s="5">
        <f t="shared" ca="1" si="1982"/>
        <v>123.98967234060264</v>
      </c>
      <c r="N4089" s="5">
        <f ca="1">VLOOKUP(CONCATENATE($F4089," ",$G4089),AllocFactorMatrix,(N$4+1),FALSE)*$E4094</f>
        <v>70.494143702380768</v>
      </c>
      <c r="O4089" s="5">
        <f ca="1">VLOOKUP(CONCATENATE($F4089," ",$G4089),AllocFactorMatrix,(O$4+1),FALSE)*$E4094</f>
        <v>12.667443459118269</v>
      </c>
      <c r="P4089" s="5">
        <f ca="1">VLOOKUP(CONCATENATE($F4089," ",$G4089),AllocFactorMatrix,(P$4+1),FALSE)*$E4094</f>
        <v>3.3251062420170516</v>
      </c>
      <c r="Q4089" s="5">
        <f ca="1">VLOOKUP(CONCATENATE($F4089," ",$G4089),AllocFactorMatrix,(Q$4+1),FALSE)*$E4094</f>
        <v>0</v>
      </c>
      <c r="R4089" s="5">
        <f t="shared" ca="1" si="1984"/>
        <v>86.486693403516099</v>
      </c>
      <c r="S4089" s="5">
        <f ca="1">VLOOKUP(CONCATENATE($F4089," ",$G4089),AllocFactorMatrix,(S$4+1),FALSE)*$E4094</f>
        <v>3.1774695324831099</v>
      </c>
      <c r="T4089" s="5">
        <f ca="1">VLOOKUP(CONCATENATE($F4089," ",$G4089),AllocFactorMatrix,(T$4+1),FALSE)*$E4094</f>
        <v>44.58297866806334</v>
      </c>
      <c r="U4089" s="5">
        <f ca="1">VLOOKUP(CONCATENATE($F4089," ",$G4089),AllocFactorMatrix,(U$4+1),FALSE)*$E4094</f>
        <v>219.82847556797986</v>
      </c>
      <c r="V4089" s="5">
        <f ca="1">VLOOKUP(CONCATENATE($F4089," ",$G4089),AllocFactorMatrix,(V$4+1),FALSE)*$E4094</f>
        <v>0</v>
      </c>
      <c r="W4089" s="5">
        <f t="shared" ca="1" si="1985"/>
        <v>267.58892376852634</v>
      </c>
      <c r="X4089" s="5">
        <f ca="1">VLOOKUP(CONCATENATE($F4089," ",$G4089),AllocFactorMatrix,(X$4+1),FALSE)*$E4094</f>
        <v>19.323866963477929</v>
      </c>
      <c r="Y4089" s="5">
        <f ca="1">VLOOKUP(CONCATENATE($F4089," ",$G4089),AllocFactorMatrix,(Y$4+1),FALSE)*$E4094</f>
        <v>0.38799459241865325</v>
      </c>
      <c r="Z4089" s="5">
        <f t="shared" ca="1" si="1983"/>
        <v>19.711861555896583</v>
      </c>
      <c r="AA4089" s="5">
        <f ca="1">VLOOKUP(CONCATENATE($F4089," ",$G4089),AllocFactorMatrix,(AA$4+1),FALSE)*$E4094</f>
        <v>0.25694461501845584</v>
      </c>
      <c r="AB4089" s="5">
        <f ca="1">VLOOKUP(CONCATENATE($F4089," ",$G4089),AllocFactorMatrix,(AB$4+1),FALSE)*$E4094</f>
        <v>0</v>
      </c>
      <c r="AC4089" s="5">
        <f ca="1">VLOOKUP(CONCATENATE($F4089," ",$G4089),AllocFactorMatrix,(AC$4+1),FALSE)*$E4094</f>
        <v>0</v>
      </c>
    </row>
    <row r="4090" spans="1:29" hidden="1" outlineLevel="1">
      <c r="E4090" s="48"/>
      <c r="F4090" s="175" t="str">
        <f>F4094</f>
        <v>LABOR_M</v>
      </c>
      <c r="G4090" s="52" t="str">
        <f>$G$11</f>
        <v>DISTPRI</v>
      </c>
      <c r="H4090" s="4">
        <f t="shared" ca="1" si="1981"/>
        <v>8318.6973149606056</v>
      </c>
      <c r="I4090" s="5">
        <f ca="1">VLOOKUP(CONCATENATE($F4090," ",$G4090),AllocFactorMatrix,(I$4+1),FALSE)*$E4094</f>
        <v>5447.1417984529025</v>
      </c>
      <c r="J4090" s="5">
        <f ca="1">VLOOKUP(CONCATENATE($F4090," ",$G4090),AllocFactorMatrix,(J$4+1),FALSE)*$E4094</f>
        <v>1274.8414216706665</v>
      </c>
      <c r="K4090" s="5">
        <f ca="1">VLOOKUP(CONCATENATE($F4090," ",$G4090),AllocFactorMatrix,(K$4+1),FALSE)*$E4094</f>
        <v>17.806667379847461</v>
      </c>
      <c r="L4090" s="5">
        <f ca="1">VLOOKUP(CONCATENATE($F4090," ",$G4090),AllocFactorMatrix,(L$4+1),FALSE)*$E4094</f>
        <v>0</v>
      </c>
      <c r="M4090" s="5">
        <f t="shared" ca="1" si="1982"/>
        <v>1292.648089050514</v>
      </c>
      <c r="N4090" s="5">
        <f ca="1">VLOOKUP(CONCATENATE($F4090," ",$G4090),AllocFactorMatrix,(N$4+1),FALSE)*$E4094</f>
        <v>740.070453681853</v>
      </c>
      <c r="O4090" s="5">
        <f ca="1">VLOOKUP(CONCATENATE($F4090," ",$G4090),AllocFactorMatrix,(O$4+1),FALSE)*$E4094</f>
        <v>132.97526052595668</v>
      </c>
      <c r="P4090" s="5">
        <f ca="1">VLOOKUP(CONCATENATE($F4090," ",$G4090),AllocFactorMatrix,(P$4+1),FALSE)*$E4094</f>
        <v>0</v>
      </c>
      <c r="Q4090" s="5">
        <f ca="1">VLOOKUP(CONCATENATE($F4090," ",$G4090),AllocFactorMatrix,(Q$4+1),FALSE)*$E4094</f>
        <v>0</v>
      </c>
      <c r="R4090" s="5">
        <f t="shared" ca="1" si="1984"/>
        <v>873.04571420780962</v>
      </c>
      <c r="S4090" s="5">
        <f ca="1">VLOOKUP(CONCATENATE($F4090," ",$G4090),AllocFactorMatrix,(S$4+1),FALSE)*$E4094</f>
        <v>33.463585949784608</v>
      </c>
      <c r="T4090" s="5">
        <f ca="1">VLOOKUP(CONCATENATE($F4090," ",$G4090),AllocFactorMatrix,(T$4+1),FALSE)*$E4094</f>
        <v>462.72987576498554</v>
      </c>
      <c r="U4090" s="5">
        <f ca="1">VLOOKUP(CONCATENATE($F4090," ",$G4090),AllocFactorMatrix,(U$4+1),FALSE)*$E4094</f>
        <v>0</v>
      </c>
      <c r="V4090" s="5">
        <f ca="1">VLOOKUP(CONCATENATE($F4090," ",$G4090),AllocFactorMatrix,(V$4+1),FALSE)*$E4094</f>
        <v>0</v>
      </c>
      <c r="W4090" s="5">
        <f t="shared" ca="1" si="1985"/>
        <v>496.19346171477014</v>
      </c>
      <c r="X4090" s="5">
        <f ca="1">VLOOKUP(CONCATENATE($F4090," ",$G4090),AllocFactorMatrix,(X$4+1),FALSE)*$E4094</f>
        <v>202.921203191476</v>
      </c>
      <c r="Y4090" s="5">
        <f ca="1">VLOOKUP(CONCATENATE($F4090," ",$G4090),AllocFactorMatrix,(Y$4+1),FALSE)*$E4094</f>
        <v>4.0729485567484458</v>
      </c>
      <c r="Z4090" s="5">
        <f t="shared" ca="1" si="1983"/>
        <v>206.99415174822445</v>
      </c>
      <c r="AA4090" s="5">
        <f ca="1">VLOOKUP(CONCATENATE($F4090," ",$G4090),AllocFactorMatrix,(AA$4+1),FALSE)*$E4094</f>
        <v>2.6740997863816047</v>
      </c>
      <c r="AB4090" s="5">
        <f ca="1">VLOOKUP(CONCATENATE($F4090," ",$G4090),AllocFactorMatrix,(AB$4+1),FALSE)*$E4094</f>
        <v>0</v>
      </c>
      <c r="AC4090" s="5">
        <f ca="1">VLOOKUP(CONCATENATE($F4090," ",$G4090),AllocFactorMatrix,(AC$4+1),FALSE)*$E4094</f>
        <v>0</v>
      </c>
    </row>
    <row r="4091" spans="1:29" hidden="1" outlineLevel="1">
      <c r="E4091" s="48"/>
      <c r="F4091" s="175" t="str">
        <f>F4094</f>
        <v>LABOR_M</v>
      </c>
      <c r="G4091" s="52" t="str">
        <f>$G$12</f>
        <v>DISTSEC</v>
      </c>
      <c r="H4091" s="4">
        <f t="shared" ca="1" si="1981"/>
        <v>3295.6436816885202</v>
      </c>
      <c r="I4091" s="5">
        <f ca="1">VLOOKUP(CONCATENATE($F4091," ",$G4091),AllocFactorMatrix,(I$4+1),FALSE)*$E4094</f>
        <v>2445.713931369673</v>
      </c>
      <c r="J4091" s="5">
        <f ca="1">VLOOKUP(CONCATENATE($F4091," ",$G4091),AllocFactorMatrix,(J$4+1),FALSE)*$E4094</f>
        <v>493.16519607595745</v>
      </c>
      <c r="K4091" s="5">
        <f ca="1">VLOOKUP(CONCATENATE($F4091," ",$G4091),AllocFactorMatrix,(K$4+1),FALSE)*$E4094</f>
        <v>0</v>
      </c>
      <c r="L4091" s="5">
        <f ca="1">VLOOKUP(CONCATENATE($F4091," ",$G4091),AllocFactorMatrix,(L$4+1),FALSE)*$E4094</f>
        <v>0</v>
      </c>
      <c r="M4091" s="5">
        <f t="shared" ca="1" si="1982"/>
        <v>493.16519607595745</v>
      </c>
      <c r="N4091" s="5">
        <f ca="1">VLOOKUP(CONCATENATE($F4091," ",$G4091),AllocFactorMatrix,(N$4+1),FALSE)*$E4094</f>
        <v>246.50146257685591</v>
      </c>
      <c r="O4091" s="5">
        <f ca="1">VLOOKUP(CONCATENATE($F4091," ",$G4091),AllocFactorMatrix,(O$4+1),FALSE)*$E4094</f>
        <v>0</v>
      </c>
      <c r="P4091" s="5">
        <f ca="1">VLOOKUP(CONCATENATE($F4091," ",$G4091),AllocFactorMatrix,(P$4+1),FALSE)*$E4094</f>
        <v>0</v>
      </c>
      <c r="Q4091" s="5">
        <f ca="1">VLOOKUP(CONCATENATE($F4091," ",$G4091),AllocFactorMatrix,(Q$4+1),FALSE)*$E4094</f>
        <v>0</v>
      </c>
      <c r="R4091" s="5">
        <f t="shared" ca="1" si="1984"/>
        <v>246.50146257685591</v>
      </c>
      <c r="S4091" s="5">
        <f ca="1">VLOOKUP(CONCATENATE($F4091," ",$G4091),AllocFactorMatrix,(S$4+1),FALSE)*$E4094</f>
        <v>9.2136475116338374</v>
      </c>
      <c r="T4091" s="5">
        <f ca="1">VLOOKUP(CONCATENATE($F4091," ",$G4091),AllocFactorMatrix,(T$4+1),FALSE)*$E4094</f>
        <v>0</v>
      </c>
      <c r="U4091" s="5">
        <f ca="1">VLOOKUP(CONCATENATE($F4091," ",$G4091),AllocFactorMatrix,(U$4+1),FALSE)*$E4094</f>
        <v>0</v>
      </c>
      <c r="V4091" s="5">
        <f ca="1">VLOOKUP(CONCATENATE($F4091," ",$G4091),AllocFactorMatrix,(V$4+1),FALSE)*$E4094</f>
        <v>0</v>
      </c>
      <c r="W4091" s="5">
        <f t="shared" ca="1" si="1985"/>
        <v>9.2136475116338374</v>
      </c>
      <c r="X4091" s="5">
        <f ca="1">VLOOKUP(CONCATENATE($F4091," ",$G4091),AllocFactorMatrix,(X$4+1),FALSE)*$E4094</f>
        <v>69.630930003098584</v>
      </c>
      <c r="Y4091" s="5">
        <f ca="1">VLOOKUP(CONCATENATE($F4091," ",$G4091),AllocFactorMatrix,(Y$4+1),FALSE)*$E4094</f>
        <v>0</v>
      </c>
      <c r="Z4091" s="5">
        <f t="shared" ca="1" si="1983"/>
        <v>69.630930003098584</v>
      </c>
      <c r="AA4091" s="5">
        <f ca="1">VLOOKUP(CONCATENATE($F4091," ",$G4091),AllocFactorMatrix,(AA$4+1),FALSE)*$E4094</f>
        <v>0.82328629668833808</v>
      </c>
      <c r="AB4091" s="5">
        <f ca="1">VLOOKUP(CONCATENATE($F4091," ",$G4091),AllocFactorMatrix,(AB$4+1),FALSE)*$E4094</f>
        <v>25.340513578357861</v>
      </c>
      <c r="AC4091" s="5">
        <f ca="1">VLOOKUP(CONCATENATE($F4091," ",$G4091),AllocFactorMatrix,(AC$4+1),FALSE)*$E4094</f>
        <v>5.254714276254262</v>
      </c>
    </row>
    <row r="4092" spans="1:29" hidden="1" outlineLevel="1">
      <c r="E4092" s="48"/>
      <c r="F4092" s="175" t="str">
        <f>F4094</f>
        <v>LABOR_M</v>
      </c>
      <c r="G4092" s="52" t="str">
        <f>$G$13</f>
        <v>ENERGY</v>
      </c>
      <c r="H4092" s="4">
        <f t="shared" ca="1" si="1981"/>
        <v>9481.7400061460048</v>
      </c>
      <c r="I4092" s="5">
        <f ca="1">VLOOKUP(CONCATENATE($F4092," ",$G4092),AllocFactorMatrix,(I$4+1),FALSE)*$E4094</f>
        <v>3710.0741037426342</v>
      </c>
      <c r="J4092" s="5">
        <f ca="1">VLOOKUP(CONCATENATE($F4092," ",$G4092),AllocFactorMatrix,(J$4+1),FALSE)*$E4094</f>
        <v>1070.3456145039286</v>
      </c>
      <c r="K4092" s="5">
        <f ca="1">VLOOKUP(CONCATENATE($F4092," ",$G4092),AllocFactorMatrix,(K$4+1),FALSE)*$E4094</f>
        <v>14.918333266057903</v>
      </c>
      <c r="L4092" s="5">
        <f ca="1">VLOOKUP(CONCATENATE($F4092," ",$G4092),AllocFactorMatrix,(L$4+1),FALSE)*$E4094</f>
        <v>2.0855703471381783</v>
      </c>
      <c r="M4092" s="5">
        <f t="shared" ca="1" si="1982"/>
        <v>1087.3495181171247</v>
      </c>
      <c r="N4092" s="5">
        <f ca="1">VLOOKUP(CONCATENATE($F4092," ",$G4092),AllocFactorMatrix,(N$4+1),FALSE)*$E4094</f>
        <v>694.46626192938049</v>
      </c>
      <c r="O4092" s="5">
        <f ca="1">VLOOKUP(CONCATENATE($F4092," ",$G4092),AllocFactorMatrix,(O$4+1),FALSE)*$E4094</f>
        <v>123.85039460224547</v>
      </c>
      <c r="P4092" s="5">
        <f ca="1">VLOOKUP(CONCATENATE($F4092," ",$G4092),AllocFactorMatrix,(P$4+1),FALSE)*$E4094</f>
        <v>25.220475933314848</v>
      </c>
      <c r="Q4092" s="5">
        <f ca="1">VLOOKUP(CONCATENATE($F4092," ",$G4092),AllocFactorMatrix,(Q$4+1),FALSE)*$E4094</f>
        <v>0.95258591136985338</v>
      </c>
      <c r="R4092" s="5">
        <f t="shared" ca="1" si="1984"/>
        <v>844.48971837631075</v>
      </c>
      <c r="S4092" s="5">
        <f ca="1">VLOOKUP(CONCATENATE($F4092," ",$G4092),AllocFactorMatrix,(S$4+1),FALSE)*$E4094</f>
        <v>36.369210761476332</v>
      </c>
      <c r="T4092" s="5">
        <f ca="1">VLOOKUP(CONCATENATE($F4092," ",$G4092),AllocFactorMatrix,(T$4+1),FALSE)*$E4094</f>
        <v>575.00413718928428</v>
      </c>
      <c r="U4092" s="5">
        <f ca="1">VLOOKUP(CONCATENATE($F4092," ",$G4092),AllocFactorMatrix,(U$4+1),FALSE)*$E4094</f>
        <v>2472.9992090592814</v>
      </c>
      <c r="V4092" s="5">
        <f ca="1">VLOOKUP(CONCATENATE($F4092," ",$G4092),AllocFactorMatrix,(V$4+1),FALSE)*$E4094</f>
        <v>465.19698106036378</v>
      </c>
      <c r="W4092" s="5">
        <f t="shared" ca="1" si="1985"/>
        <v>3549.5695380704055</v>
      </c>
      <c r="X4092" s="5">
        <f ca="1">VLOOKUP(CONCATENATE($F4092," ",$G4092),AllocFactorMatrix,(X$4+1),FALSE)*$E4094</f>
        <v>190.76299787575618</v>
      </c>
      <c r="Y4092" s="5">
        <f ca="1">VLOOKUP(CONCATENATE($F4092," ",$G4092),AllocFactorMatrix,(Y$4+1),FALSE)*$E4094</f>
        <v>3.8276214995797599</v>
      </c>
      <c r="Z4092" s="5">
        <f t="shared" ca="1" si="1983"/>
        <v>194.59061937533593</v>
      </c>
      <c r="AA4092" s="5">
        <f ca="1">VLOOKUP(CONCATENATE($F4092," ",$G4092),AllocFactorMatrix,(AA$4+1),FALSE)*$E4094</f>
        <v>3.4142547910876293</v>
      </c>
      <c r="AB4092" s="5">
        <f ca="1">VLOOKUP(CONCATENATE($F4092," ",$G4092),AllocFactorMatrix,(AB$4+1),FALSE)*$E4094</f>
        <v>76.478138003535193</v>
      </c>
      <c r="AC4092" s="5">
        <f ca="1">VLOOKUP(CONCATENATE($F4092," ",$G4092),AllocFactorMatrix,(AC$4+1),FALSE)*$E4094</f>
        <v>15.774115669569342</v>
      </c>
    </row>
    <row r="4093" spans="1:29" hidden="1" outlineLevel="1">
      <c r="E4093" s="48"/>
      <c r="F4093" s="175" t="str">
        <f>F4094</f>
        <v>LABOR_M</v>
      </c>
      <c r="G4093" s="52" t="str">
        <f>$G$14</f>
        <v>CUSTOMER</v>
      </c>
      <c r="H4093" s="4">
        <f t="shared" ca="1" si="1981"/>
        <v>6275.0068742274962</v>
      </c>
      <c r="I4093" s="5">
        <f ca="1">VLOOKUP(CONCATENATE($F4093," ",$G4093),AllocFactorMatrix,(I$4+1),FALSE)*$E4094</f>
        <v>4845.1229915976219</v>
      </c>
      <c r="J4093" s="5">
        <f ca="1">VLOOKUP(CONCATENATE($F4093," ",$G4093),AllocFactorMatrix,(J$4+1),FALSE)*$E4094</f>
        <v>981.09427499764922</v>
      </c>
      <c r="K4093" s="5">
        <f ca="1">VLOOKUP(CONCATENATE($F4093," ",$G4093),AllocFactorMatrix,(K$4+1),FALSE)*$E4094</f>
        <v>25.076947728288207</v>
      </c>
      <c r="L4093" s="5">
        <f ca="1">VLOOKUP(CONCATENATE($F4093," ",$G4093),AllocFactorMatrix,(L$4+1),FALSE)*$E4094</f>
        <v>4.0431850412827242</v>
      </c>
      <c r="M4093" s="5">
        <f t="shared" ca="1" si="1982"/>
        <v>1010.2144077672202</v>
      </c>
      <c r="N4093" s="5">
        <f ca="1">VLOOKUP(CONCATENATE($F4093," ",$G4093),AllocFactorMatrix,(N$4+1),FALSE)*$E4094</f>
        <v>40.234294951541337</v>
      </c>
      <c r="O4093" s="5">
        <f ca="1">VLOOKUP(CONCATENATE($F4093," ",$G4093),AllocFactorMatrix,(O$4+1),FALSE)*$E4094</f>
        <v>9.7173845913267165</v>
      </c>
      <c r="P4093" s="5">
        <f ca="1">VLOOKUP(CONCATENATE($F4093," ",$G4093),AllocFactorMatrix,(P$4+1),FALSE)*$E4094</f>
        <v>9.8919281698357953</v>
      </c>
      <c r="Q4093" s="5">
        <f ca="1">VLOOKUP(CONCATENATE($F4093," ",$G4093),AllocFactorMatrix,(Q$4+1),FALSE)*$E4094</f>
        <v>1.2218844655275958</v>
      </c>
      <c r="R4093" s="5">
        <f t="shared" ca="1" si="1984"/>
        <v>61.065492178231437</v>
      </c>
      <c r="S4093" s="5">
        <f ca="1">VLOOKUP(CONCATENATE($F4093," ",$G4093),AllocFactorMatrix,(S$4+1),FALSE)*$E4094</f>
        <v>0.30578351799677322</v>
      </c>
      <c r="T4093" s="5">
        <f ca="1">VLOOKUP(CONCATENATE($F4093," ",$G4093),AllocFactorMatrix,(T$4+1),FALSE)*$E4094</f>
        <v>7.064587937967751</v>
      </c>
      <c r="U4093" s="5">
        <f ca="1">VLOOKUP(CONCATENATE($F4093," ",$G4093),AllocFactorMatrix,(U$4+1),FALSE)*$E4094</f>
        <v>16.616584765729158</v>
      </c>
      <c r="V4093" s="5">
        <f ca="1">VLOOKUP(CONCATENATE($F4093," ",$G4093),AllocFactorMatrix,(V$4+1),FALSE)*$E4094</f>
        <v>4.8929778839518994</v>
      </c>
      <c r="W4093" s="5">
        <f t="shared" ca="1" si="1985"/>
        <v>28.879934105645582</v>
      </c>
      <c r="X4093" s="5">
        <f ca="1">VLOOKUP(CONCATENATE($F4093," ",$G4093),AllocFactorMatrix,(X$4+1),FALSE)*$E4094</f>
        <v>8.9151958144561725</v>
      </c>
      <c r="Y4093" s="5">
        <f ca="1">VLOOKUP(CONCATENATE($F4093," ",$G4093),AllocFactorMatrix,(Y$4+1),FALSE)*$E4094</f>
        <v>0.13317726582145267</v>
      </c>
      <c r="Z4093" s="5">
        <f t="shared" ca="1" si="1983"/>
        <v>9.0483730802776243</v>
      </c>
      <c r="AA4093" s="5">
        <f ca="1">VLOOKUP(CONCATENATE($F4093," ",$G4093),AllocFactorMatrix,(AA$4+1),FALSE)*$E4094</f>
        <v>0.72576820296270061</v>
      </c>
      <c r="AB4093" s="5">
        <f ca="1">VLOOKUP(CONCATENATE($F4093," ",$G4093),AllocFactorMatrix,(AB$4+1),FALSE)*$E4094</f>
        <v>263.70457317358301</v>
      </c>
      <c r="AC4093" s="5">
        <f ca="1">VLOOKUP(CONCATENATE($F4093," ",$G4093),AllocFactorMatrix,(AC$4+1),FALSE)*$E4094</f>
        <v>56.245334121953277</v>
      </c>
    </row>
    <row r="4094" spans="1:29" collapsed="1">
      <c r="C4094" s="48"/>
      <c r="D4094" s="52" t="s">
        <v>303</v>
      </c>
      <c r="E4094" s="58">
        <v>55770</v>
      </c>
      <c r="F4094" s="93" t="s">
        <v>69</v>
      </c>
      <c r="G4094" s="52" t="str">
        <f>$G$15</f>
        <v>TOTAL</v>
      </c>
      <c r="H4094" s="4">
        <f t="shared" ca="1" si="1981"/>
        <v>55770.000000000015</v>
      </c>
      <c r="I4094" s="5">
        <f ca="1">VLOOKUP(CONCATENATE($F4094," ",$G4094),AllocFactorMatrix,(I$4+1),FALSE)*$E4094</f>
        <v>31052.55936575303</v>
      </c>
      <c r="J4094" s="5">
        <f ca="1">VLOOKUP(CONCATENATE($F4094," ",$G4094),AllocFactorMatrix,(J$4+1),FALSE)*$E4094</f>
        <v>7225.852800190587</v>
      </c>
      <c r="K4094" s="5">
        <f ca="1">VLOOKUP(CONCATENATE($F4094," ",$G4094),AllocFactorMatrix,(K$4+1),FALSE)*$E4094</f>
        <v>105.17249241112442</v>
      </c>
      <c r="L4094" s="5">
        <f ca="1">VLOOKUP(CONCATENATE($F4094," ",$G4094),AllocFactorMatrix,(L$4+1),FALSE)*$E4094</f>
        <v>12.79731933105298</v>
      </c>
      <c r="M4094" s="5">
        <f t="shared" ca="1" si="1982"/>
        <v>7343.8226119327637</v>
      </c>
      <c r="N4094" s="5">
        <f ca="1">VLOOKUP(CONCATENATE($F4094," ",$G4094),AllocFactorMatrix,(N$4+1),FALSE)*$E4094</f>
        <v>3746.6856851337711</v>
      </c>
      <c r="O4094" s="5">
        <f ca="1">VLOOKUP(CONCATENATE($F4094," ",$G4094),AllocFactorMatrix,(O$4+1),FALSE)*$E4094</f>
        <v>629.51553035996051</v>
      </c>
      <c r="P4094" s="5">
        <f ca="1">VLOOKUP(CONCATENATE($F4094," ",$G4094),AllocFactorMatrix,(P$4+1),FALSE)*$E4094</f>
        <v>109.47579911531957</v>
      </c>
      <c r="Q4094" s="5">
        <f ca="1">VLOOKUP(CONCATENATE($F4094," ",$G4094),AllocFactorMatrix,(Q$4+1),FALSE)*$E4094</f>
        <v>4.8721172678690792</v>
      </c>
      <c r="R4094" s="5">
        <f t="shared" ca="1" si="1984"/>
        <v>4490.54913187692</v>
      </c>
      <c r="S4094" s="5">
        <f ca="1">VLOOKUP(CONCATENATE($F4094," ",$G4094),AllocFactorMatrix,(S$4+1),FALSE)*$E4094</f>
        <v>175.10913739555679</v>
      </c>
      <c r="T4094" s="5">
        <f ca="1">VLOOKUP(CONCATENATE($F4094," ",$G4094),AllocFactorMatrix,(T$4+1),FALSE)*$E4094</f>
        <v>2339.257481171318</v>
      </c>
      <c r="U4094" s="5">
        <f ca="1">VLOOKUP(CONCATENATE($F4094," ",$G4094),AllocFactorMatrix,(U$4+1),FALSE)*$E4094</f>
        <v>7489.7178555773016</v>
      </c>
      <c r="V4094" s="5">
        <f ca="1">VLOOKUP(CONCATENATE($F4094," ",$G4094),AllocFactorMatrix,(V$4+1),FALSE)*$E4094</f>
        <v>1336.0808546381027</v>
      </c>
      <c r="W4094" s="5">
        <f t="shared" ca="1" si="1985"/>
        <v>11340.165328782279</v>
      </c>
      <c r="X4094" s="5">
        <f ca="1">VLOOKUP(CONCATENATE($F4094," ",$G4094),AllocFactorMatrix,(X$4+1),FALSE)*$E4094</f>
        <v>1028.100527163617</v>
      </c>
      <c r="Y4094" s="5">
        <f ca="1">VLOOKUP(CONCATENATE($F4094," ",$G4094),AllocFactorMatrix,(Y$4+1),FALSE)*$E4094</f>
        <v>19.137948374945772</v>
      </c>
      <c r="Z4094" s="5">
        <f t="shared" ca="1" si="1983"/>
        <v>1047.2384755385629</v>
      </c>
      <c r="AA4094" s="5">
        <f ca="1">VLOOKUP(CONCATENATE($F4094," ",$G4094),AllocFactorMatrix,(AA$4+1),FALSE)*$E4094</f>
        <v>14.972267855126715</v>
      </c>
      <c r="AB4094" s="5">
        <f ca="1">VLOOKUP(CONCATENATE($F4094," ",$G4094),AllocFactorMatrix,(AB$4+1),FALSE)*$E4094</f>
        <v>396.96734936775403</v>
      </c>
      <c r="AC4094" s="5">
        <f ca="1">VLOOKUP(CONCATENATE($F4094," ",$G4094),AllocFactorMatrix,(AC$4+1),FALSE)*$E4094</f>
        <v>83.725468893566813</v>
      </c>
    </row>
    <row r="4095" spans="1:29" s="52" customFormat="1" hidden="1" outlineLevel="1">
      <c r="A4095" s="53"/>
      <c r="B4095" s="104"/>
      <c r="E4095" s="48"/>
      <c r="F4095" s="175" t="str">
        <f>F4102</f>
        <v>RB_GUP</v>
      </c>
      <c r="G4095" s="52" t="str">
        <f>$G$8</f>
        <v>PRODUCTION</v>
      </c>
      <c r="H4095" s="4">
        <f t="shared" ref="H4095:H4118" ca="1" si="1986">SUBTOTAL(9,I4095:AC4095)</f>
        <v>-274526.295735533</v>
      </c>
      <c r="I4095" s="5">
        <f ca="1">VLOOKUP(CONCATENATE($F4095," ",$G4095),AllocFactorMatrix,(I$4+1),FALSE)*$E4102</f>
        <v>-141212.4776573593</v>
      </c>
      <c r="J4095" s="5">
        <f ca="1">VLOOKUP(CONCATENATE($F4095," ",$G4095),AllocFactorMatrix,(J$4+1),FALSE)*$E4102</f>
        <v>-32930.77150021281</v>
      </c>
      <c r="K4095" s="5">
        <f ca="1">VLOOKUP(CONCATENATE($F4095," ",$G4095),AllocFactorMatrix,(K$4+1),FALSE)*$E4102</f>
        <v>-457.86812083426332</v>
      </c>
      <c r="L4095" s="5">
        <f ca="1">VLOOKUP(CONCATENATE($F4095," ",$G4095),AllocFactorMatrix,(L$4+1),FALSE)*$E4102</f>
        <v>-63.768990638442204</v>
      </c>
      <c r="M4095" s="5">
        <f t="shared" ref="M4095:M4118" ca="1" si="1987">SUBTOTAL(9,J4095:L4095)</f>
        <v>-33452.408611685511</v>
      </c>
      <c r="N4095" s="5">
        <f ca="1">VLOOKUP(CONCATENATE($F4095," ",$G4095),AllocFactorMatrix,(N$4+1),FALSE)*$E4102</f>
        <v>-19600.665135478357</v>
      </c>
      <c r="O4095" s="5">
        <f ca="1">VLOOKUP(CONCATENATE($F4095," ",$G4095),AllocFactorMatrix,(O$4+1),FALSE)*$E4102</f>
        <v>-3512.2742605752364</v>
      </c>
      <c r="P4095" s="5">
        <f ca="1">VLOOKUP(CONCATENATE($F4095," ",$G4095),AllocFactorMatrix,(P$4+1),FALSE)*$E4102</f>
        <v>-712.25337793541541</v>
      </c>
      <c r="Q4095" s="5">
        <f ca="1">VLOOKUP(CONCATENATE($F4095," ",$G4095),AllocFactorMatrix,(Q$4+1),FALSE)*$E4102</f>
        <v>-27.047499930471741</v>
      </c>
      <c r="R4095" s="5">
        <f t="shared" ref="R4095:R4110" ca="1" si="1988">SUBTOTAL(9,N4095:Q4095)</f>
        <v>-23852.24027391948</v>
      </c>
      <c r="S4095" s="5">
        <f ca="1">VLOOKUP(CONCATENATE($F4095," ",$G4095),AllocFactorMatrix,(S$4+1),FALSE)*$E4102</f>
        <v>-928.23208576639706</v>
      </c>
      <c r="T4095" s="5">
        <f ca="1">VLOOKUP(CONCATENATE($F4095," ",$G4095),AllocFactorMatrix,(T$4+1),FALSE)*$E4102</f>
        <v>-12531.669165101939</v>
      </c>
      <c r="U4095" s="5">
        <f ca="1">VLOOKUP(CONCATENATE($F4095," ",$G4095),AllocFactorMatrix,(U$4+1),FALSE)*$E4102</f>
        <v>-47928.603970620927</v>
      </c>
      <c r="V4095" s="5">
        <f ca="1">VLOOKUP(CONCATENATE($F4095," ",$G4095),AllocFactorMatrix,(V$4+1),FALSE)*$E4102</f>
        <v>-8682.7111322306901</v>
      </c>
      <c r="W4095" s="5">
        <f ca="1">SUBTOTAL(9,S4095:V4095)</f>
        <v>-70071.216353719952</v>
      </c>
      <c r="X4095" s="5">
        <f ca="1">VLOOKUP(CONCATENATE($F4095," ",$G4095),AllocFactorMatrix,(X$4+1),FALSE)*$E4102</f>
        <v>-5379.5909915455568</v>
      </c>
      <c r="Y4095" s="5">
        <f ca="1">VLOOKUP(CONCATENATE($F4095," ",$G4095),AllocFactorMatrix,(Y$4+1),FALSE)*$E4102</f>
        <v>-107.44423017779914</v>
      </c>
      <c r="Z4095" s="5">
        <f t="shared" ref="Z4095:Z4110" ca="1" si="1989">SUBTOTAL(9,X4095:Y4095)</f>
        <v>-5487.0352217233558</v>
      </c>
      <c r="AA4095" s="5">
        <f ca="1">VLOOKUP(CONCATENATE($F4095," ",$G4095),AllocFactorMatrix,(AA$4+1),FALSE)*$E4102</f>
        <v>-70.965508299846604</v>
      </c>
      <c r="AB4095" s="5">
        <f ca="1">VLOOKUP(CONCATENATE($F4095," ",$G4095),AllocFactorMatrix,(AB$4+1),FALSE)*$E4102</f>
        <v>-315.26919298100114</v>
      </c>
      <c r="AC4095" s="5">
        <f ca="1">VLOOKUP(CONCATENATE($F4095," ",$G4095),AllocFactorMatrix,(AC$4+1),FALSE)*$E4102</f>
        <v>-64.682915844540815</v>
      </c>
    </row>
    <row r="4096" spans="1:29" s="52" customFormat="1" hidden="1" outlineLevel="1">
      <c r="A4096" s="53"/>
      <c r="B4096" s="104"/>
      <c r="E4096" s="48"/>
      <c r="F4096" s="175" t="str">
        <f>F4102</f>
        <v>RB_GUP</v>
      </c>
      <c r="G4096" s="52" t="str">
        <f>$G$9</f>
        <v>BULKTRAN</v>
      </c>
      <c r="H4096" s="4">
        <f t="shared" ca="1" si="1986"/>
        <v>-149082.73161983088</v>
      </c>
      <c r="I4096" s="5">
        <f ca="1">VLOOKUP(CONCATENATE($F4096," ",$G4096),AllocFactorMatrix,(I$4+1),FALSE)*$E4102</f>
        <v>-76686.066999732517</v>
      </c>
      <c r="J4096" s="5">
        <f ca="1">VLOOKUP(CONCATENATE($F4096," ",$G4096),AllocFactorMatrix,(J$4+1),FALSE)*$E4102</f>
        <v>-17883.202614330694</v>
      </c>
      <c r="K4096" s="5">
        <f ca="1">VLOOKUP(CONCATENATE($F4096," ",$G4096),AllocFactorMatrix,(K$4+1),FALSE)*$E4102</f>
        <v>-248.64732900257317</v>
      </c>
      <c r="L4096" s="5">
        <f ca="1">VLOOKUP(CONCATENATE($F4096," ",$G4096),AllocFactorMatrix,(L$4+1),FALSE)*$E4102</f>
        <v>-34.630035317916843</v>
      </c>
      <c r="M4096" s="5">
        <f t="shared" ca="1" si="1987"/>
        <v>-18166.479978651183</v>
      </c>
      <c r="N4096" s="5">
        <f ca="1">VLOOKUP(CONCATENATE($F4096," ",$G4096),AllocFactorMatrix,(N$4+1),FALSE)*$E4102</f>
        <v>-10644.228787386344</v>
      </c>
      <c r="O4096" s="5">
        <f ca="1">VLOOKUP(CONCATENATE($F4096," ",$G4096),AllocFactorMatrix,(O$4+1),FALSE)*$E4102</f>
        <v>-1907.3562318016006</v>
      </c>
      <c r="P4096" s="5">
        <f ca="1">VLOOKUP(CONCATENATE($F4096," ",$G4096),AllocFactorMatrix,(P$4+1),FALSE)*$E4102</f>
        <v>-386.79237959178005</v>
      </c>
      <c r="Q4096" s="5">
        <f ca="1">VLOOKUP(CONCATENATE($F4096," ",$G4096),AllocFactorMatrix,(Q$4+1),FALSE)*$E4102</f>
        <v>-14.688265698985996</v>
      </c>
      <c r="R4096" s="5">
        <f t="shared" ca="1" si="1988"/>
        <v>-12953.06566447871</v>
      </c>
      <c r="S4096" s="5">
        <f ca="1">VLOOKUP(CONCATENATE($F4096," ",$G4096),AllocFactorMatrix,(S$4+1),FALSE)*$E4102</f>
        <v>-504.08058198016965</v>
      </c>
      <c r="T4096" s="5">
        <f ca="1">VLOOKUP(CONCATENATE($F4096," ",$G4096),AllocFactorMatrix,(T$4+1),FALSE)*$E4102</f>
        <v>-6805.378937867582</v>
      </c>
      <c r="U4096" s="5">
        <f ca="1">VLOOKUP(CONCATENATE($F4096," ",$G4096),AllocFactorMatrix,(U$4+1),FALSE)*$E4102</f>
        <v>-26027.842555194595</v>
      </c>
      <c r="V4096" s="5">
        <f ca="1">VLOOKUP(CONCATENATE($F4096," ",$G4096),AllocFactorMatrix,(V$4+1),FALSE)*$E4102</f>
        <v>-4715.185079049319</v>
      </c>
      <c r="W4096" s="5">
        <f t="shared" ref="W4096:W4102" ca="1" si="1990">SUBTOTAL(9,S4096:V4096)</f>
        <v>-38052.487154091665</v>
      </c>
      <c r="X4096" s="5">
        <f ca="1">VLOOKUP(CONCATENATE($F4096," ",$G4096),AllocFactorMatrix,(X$4+1),FALSE)*$E4102</f>
        <v>-2921.4109266591463</v>
      </c>
      <c r="Y4096" s="5">
        <f ca="1">VLOOKUP(CONCATENATE($F4096," ",$G4096),AllocFactorMatrix,(Y$4+1),FALSE)*$E4102</f>
        <v>-58.348069312556156</v>
      </c>
      <c r="Z4096" s="5">
        <f t="shared" ca="1" si="1989"/>
        <v>-2979.7589959717025</v>
      </c>
      <c r="AA4096" s="5">
        <f ca="1">VLOOKUP(CONCATENATE($F4096," ",$G4096),AllocFactorMatrix,(AA$4+1),FALSE)*$E4102</f>
        <v>-38.538136391578973</v>
      </c>
      <c r="AB4096" s="5">
        <f ca="1">VLOOKUP(CONCATENATE($F4096," ",$G4096),AllocFactorMatrix,(AB$4+1),FALSE)*$E4102</f>
        <v>-171.20834402860351</v>
      </c>
      <c r="AC4096" s="5">
        <f ca="1">VLOOKUP(CONCATENATE($F4096," ",$G4096),AllocFactorMatrix,(AC$4+1),FALSE)*$E4102</f>
        <v>-35.126346484963136</v>
      </c>
    </row>
    <row r="4097" spans="1:29" s="52" customFormat="1" hidden="1" outlineLevel="1">
      <c r="A4097" s="53"/>
      <c r="B4097" s="104"/>
      <c r="E4097" s="48"/>
      <c r="F4097" s="175" t="str">
        <f>F4102</f>
        <v>RB_GUP</v>
      </c>
      <c r="G4097" s="52" t="str">
        <f>$G$10</f>
        <v>SUBTRAN</v>
      </c>
      <c r="H4097" s="4">
        <f t="shared" ca="1" si="1986"/>
        <v>-41277.083352989001</v>
      </c>
      <c r="I4097" s="5">
        <f ca="1">VLOOKUP(CONCATENATE($F4097," ",$G4097),AllocFactorMatrix,(I$4+1),FALSE)*$E4102</f>
        <v>-21090.664482891127</v>
      </c>
      <c r="J4097" s="5">
        <f ca="1">VLOOKUP(CONCATENATE($F4097," ",$G4097),AllocFactorMatrix,(J$4+1),FALSE)*$E4102</f>
        <v>-4944.0080424021162</v>
      </c>
      <c r="K4097" s="5">
        <f ca="1">VLOOKUP(CONCATENATE($F4097," ",$G4097),AllocFactorMatrix,(K$4+1),FALSE)*$E4102</f>
        <v>-69.065875229481023</v>
      </c>
      <c r="L4097" s="5">
        <f ca="1">VLOOKUP(CONCATENATE($F4097," ",$G4097),AllocFactorMatrix,(L$4+1),FALSE)*$E4102</f>
        <v>-12.500602519101564</v>
      </c>
      <c r="M4097" s="5">
        <f t="shared" ca="1" si="1987"/>
        <v>-5025.5745201506988</v>
      </c>
      <c r="N4097" s="5">
        <f ca="1">VLOOKUP(CONCATENATE($F4097," ",$G4097),AllocFactorMatrix,(N$4+1),FALSE)*$E4102</f>
        <v>-2857.2829149618924</v>
      </c>
      <c r="O4097" s="5">
        <f ca="1">VLOOKUP(CONCATENATE($F4097," ",$G4097),AllocFactorMatrix,(O$4+1),FALSE)*$E4102</f>
        <v>-513.4393847635605</v>
      </c>
      <c r="P4097" s="5">
        <f ca="1">VLOOKUP(CONCATENATE($F4097," ",$G4097),AllocFactorMatrix,(P$4+1),FALSE)*$E4102</f>
        <v>-134.77387988227474</v>
      </c>
      <c r="Q4097" s="5">
        <f ca="1">VLOOKUP(CONCATENATE($F4097," ",$G4097),AllocFactorMatrix,(Q$4+1),FALSE)*$E4102</f>
        <v>0</v>
      </c>
      <c r="R4097" s="5">
        <f t="shared" ca="1" si="1988"/>
        <v>-3505.4961796077278</v>
      </c>
      <c r="S4097" s="5">
        <f ca="1">VLOOKUP(CONCATENATE($F4097," ",$G4097),AllocFactorMatrix,(S$4+1),FALSE)*$E4102</f>
        <v>-128.78983885961173</v>
      </c>
      <c r="T4097" s="5">
        <f ca="1">VLOOKUP(CONCATENATE($F4097," ",$G4097),AllocFactorMatrix,(T$4+1),FALSE)*$E4102</f>
        <v>-1807.0463240773552</v>
      </c>
      <c r="U4097" s="5">
        <f ca="1">VLOOKUP(CONCATENATE($F4097," ",$G4097),AllocFactorMatrix,(U$4+1),FALSE)*$E4102</f>
        <v>-8910.1323099168585</v>
      </c>
      <c r="V4097" s="5">
        <f ca="1">VLOOKUP(CONCATENATE($F4097," ",$G4097),AllocFactorMatrix,(V$4+1),FALSE)*$E4102</f>
        <v>0</v>
      </c>
      <c r="W4097" s="5">
        <f t="shared" ca="1" si="1990"/>
        <v>-10845.968472853825</v>
      </c>
      <c r="X4097" s="5">
        <f ca="1">VLOOKUP(CONCATENATE($F4097," ",$G4097),AllocFactorMatrix,(X$4+1),FALSE)*$E4102</f>
        <v>-783.23889086232361</v>
      </c>
      <c r="Y4097" s="5">
        <f ca="1">VLOOKUP(CONCATENATE($F4097," ",$G4097),AllocFactorMatrix,(Y$4+1),FALSE)*$E4102</f>
        <v>-15.726275429287593</v>
      </c>
      <c r="Z4097" s="5">
        <f t="shared" ca="1" si="1989"/>
        <v>-798.96516629161124</v>
      </c>
      <c r="AA4097" s="5">
        <f ca="1">VLOOKUP(CONCATENATE($F4097," ",$G4097),AllocFactorMatrix,(AA$4+1),FALSE)*$E4102</f>
        <v>-10.414531194013213</v>
      </c>
      <c r="AB4097" s="5">
        <f ca="1">VLOOKUP(CONCATENATE($F4097," ",$G4097),AllocFactorMatrix,(AB$4+1),FALSE)*$E4102</f>
        <v>0</v>
      </c>
      <c r="AC4097" s="5">
        <f ca="1">VLOOKUP(CONCATENATE($F4097," ",$G4097),AllocFactorMatrix,(AC$4+1),FALSE)*$E4102</f>
        <v>0</v>
      </c>
    </row>
    <row r="4098" spans="1:29" s="52" customFormat="1" hidden="1" outlineLevel="1">
      <c r="A4098" s="53"/>
      <c r="B4098" s="104"/>
      <c r="E4098" s="48"/>
      <c r="F4098" s="175" t="str">
        <f>F4102</f>
        <v>RB_GUP</v>
      </c>
      <c r="G4098" s="52" t="str">
        <f>$G$11</f>
        <v>DISTPRI</v>
      </c>
      <c r="H4098" s="4">
        <f t="shared" ca="1" si="1986"/>
        <v>-165143.09549955581</v>
      </c>
      <c r="I4098" s="5">
        <f ca="1">VLOOKUP(CONCATENATE($F4098," ",$G4098),AllocFactorMatrix,(I$4+1),FALSE)*$E4102</f>
        <v>-108136.86616578023</v>
      </c>
      <c r="J4098" s="5">
        <f ca="1">VLOOKUP(CONCATENATE($F4098," ",$G4098),AllocFactorMatrix,(J$4+1),FALSE)*$E4102</f>
        <v>-25308.200391799626</v>
      </c>
      <c r="K4098" s="5">
        <f ca="1">VLOOKUP(CONCATENATE($F4098," ",$G4098),AllocFactorMatrix,(K$4+1),FALSE)*$E4102</f>
        <v>-353.49863810412018</v>
      </c>
      <c r="L4098" s="5">
        <f ca="1">VLOOKUP(CONCATENATE($F4098," ",$G4098),AllocFactorMatrix,(L$4+1),FALSE)*$E4102</f>
        <v>0</v>
      </c>
      <c r="M4098" s="5">
        <f t="shared" ca="1" si="1987"/>
        <v>-25661.699029903746</v>
      </c>
      <c r="N4098" s="5">
        <f ca="1">VLOOKUP(CONCATENATE($F4098," ",$G4098),AllocFactorMatrix,(N$4+1),FALSE)*$E4102</f>
        <v>-14691.906795188004</v>
      </c>
      <c r="O4098" s="5">
        <f ca="1">VLOOKUP(CONCATENATE($F4098," ",$G4098),AllocFactorMatrix,(O$4+1),FALSE)*$E4102</f>
        <v>-2639.8299296961959</v>
      </c>
      <c r="P4098" s="5">
        <f ca="1">VLOOKUP(CONCATENATE($F4098," ",$G4098),AllocFactorMatrix,(P$4+1),FALSE)*$E4102</f>
        <v>0</v>
      </c>
      <c r="Q4098" s="5">
        <f ca="1">VLOOKUP(CONCATENATE($F4098," ",$G4098),AllocFactorMatrix,(Q$4+1),FALSE)*$E4102</f>
        <v>0</v>
      </c>
      <c r="R4098" s="5">
        <f t="shared" ca="1" si="1988"/>
        <v>-17331.736724884198</v>
      </c>
      <c r="S4098" s="5">
        <f ca="1">VLOOKUP(CONCATENATE($F4098," ",$G4098),AllocFactorMatrix,(S$4+1),FALSE)*$E4102</f>
        <v>-664.32038106786752</v>
      </c>
      <c r="T4098" s="5">
        <f ca="1">VLOOKUP(CONCATENATE($F4098," ",$G4098),AllocFactorMatrix,(T$4+1),FALSE)*$E4102</f>
        <v>-9186.1310936899408</v>
      </c>
      <c r="U4098" s="5">
        <f ca="1">VLOOKUP(CONCATENATE($F4098," ",$G4098),AllocFactorMatrix,(U$4+1),FALSE)*$E4102</f>
        <v>0</v>
      </c>
      <c r="V4098" s="5">
        <f ca="1">VLOOKUP(CONCATENATE($F4098," ",$G4098),AllocFactorMatrix,(V$4+1),FALSE)*$E4102</f>
        <v>0</v>
      </c>
      <c r="W4098" s="5">
        <f t="shared" ca="1" si="1990"/>
        <v>-9850.4514747578087</v>
      </c>
      <c r="X4098" s="5">
        <f ca="1">VLOOKUP(CONCATENATE($F4098," ",$G4098),AllocFactorMatrix,(X$4+1),FALSE)*$E4102</f>
        <v>-4028.3994438969926</v>
      </c>
      <c r="Y4098" s="5">
        <f ca="1">VLOOKUP(CONCATENATE($F4098," ",$G4098),AllocFactorMatrix,(Y$4+1),FALSE)*$E4102</f>
        <v>-80.856329663807728</v>
      </c>
      <c r="Z4098" s="5">
        <f t="shared" ca="1" si="1989"/>
        <v>-4109.2557735608007</v>
      </c>
      <c r="AA4098" s="5">
        <f ca="1">VLOOKUP(CONCATENATE($F4098," ",$G4098),AllocFactorMatrix,(AA$4+1),FALSE)*$E4102</f>
        <v>-53.086330669052693</v>
      </c>
      <c r="AB4098" s="5">
        <f ca="1">VLOOKUP(CONCATENATE($F4098," ",$G4098),AllocFactorMatrix,(AB$4+1),FALSE)*$E4102</f>
        <v>0</v>
      </c>
      <c r="AC4098" s="5">
        <f ca="1">VLOOKUP(CONCATENATE($F4098," ",$G4098),AllocFactorMatrix,(AC$4+1),FALSE)*$E4102</f>
        <v>0</v>
      </c>
    </row>
    <row r="4099" spans="1:29" s="52" customFormat="1" hidden="1" outlineLevel="1">
      <c r="A4099" s="53"/>
      <c r="B4099" s="104"/>
      <c r="E4099" s="48"/>
      <c r="F4099" s="175" t="str">
        <f>F4102</f>
        <v>RB_GUP</v>
      </c>
      <c r="G4099" s="52" t="str">
        <f>$G$12</f>
        <v>DISTSEC</v>
      </c>
      <c r="H4099" s="4">
        <f t="shared" ca="1" si="1986"/>
        <v>-79167.375429576947</v>
      </c>
      <c r="I4099" s="5">
        <f ca="1">VLOOKUP(CONCATENATE($F4099," ",$G4099),AllocFactorMatrix,(I$4+1),FALSE)*$E4102</f>
        <v>-58750.511796496197</v>
      </c>
      <c r="J4099" s="5">
        <f ca="1">VLOOKUP(CONCATENATE($F4099," ",$G4099),AllocFactorMatrix,(J$4+1),FALSE)*$E4102</f>
        <v>-11846.727983209283</v>
      </c>
      <c r="K4099" s="5">
        <f ca="1">VLOOKUP(CONCATENATE($F4099," ",$G4099),AllocFactorMatrix,(K$4+1),FALSE)*$E4102</f>
        <v>0</v>
      </c>
      <c r="L4099" s="5">
        <f ca="1">VLOOKUP(CONCATENATE($F4099," ",$G4099),AllocFactorMatrix,(L$4+1),FALSE)*$E4102</f>
        <v>0</v>
      </c>
      <c r="M4099" s="5">
        <f t="shared" ca="1" si="1987"/>
        <v>-11846.727983209283</v>
      </c>
      <c r="N4099" s="5">
        <f ca="1">VLOOKUP(CONCATENATE($F4099," ",$G4099),AllocFactorMatrix,(N$4+1),FALSE)*$E4102</f>
        <v>-5921.4149697649764</v>
      </c>
      <c r="O4099" s="5">
        <f ca="1">VLOOKUP(CONCATENATE($F4099," ",$G4099),AllocFactorMatrix,(O$4+1),FALSE)*$E4102</f>
        <v>0</v>
      </c>
      <c r="P4099" s="5">
        <f ca="1">VLOOKUP(CONCATENATE($F4099," ",$G4099),AllocFactorMatrix,(P$4+1),FALSE)*$E4102</f>
        <v>0</v>
      </c>
      <c r="Q4099" s="5">
        <f ca="1">VLOOKUP(CONCATENATE($F4099," ",$G4099),AllocFactorMatrix,(Q$4+1),FALSE)*$E4102</f>
        <v>0</v>
      </c>
      <c r="R4099" s="5">
        <f t="shared" ca="1" si="1988"/>
        <v>-5921.4149697649764</v>
      </c>
      <c r="S4099" s="5">
        <f ca="1">VLOOKUP(CONCATENATE($F4099," ",$G4099),AllocFactorMatrix,(S$4+1),FALSE)*$E4102</f>
        <v>-221.32862714563413</v>
      </c>
      <c r="T4099" s="5">
        <f ca="1">VLOOKUP(CONCATENATE($F4099," ",$G4099),AllocFactorMatrix,(T$4+1),FALSE)*$E4102</f>
        <v>0</v>
      </c>
      <c r="U4099" s="5">
        <f ca="1">VLOOKUP(CONCATENATE($F4099," ",$G4099),AllocFactorMatrix,(U$4+1),FALSE)*$E4102</f>
        <v>0</v>
      </c>
      <c r="V4099" s="5">
        <f ca="1">VLOOKUP(CONCATENATE($F4099," ",$G4099),AllocFactorMatrix,(V$4+1),FALSE)*$E4102</f>
        <v>0</v>
      </c>
      <c r="W4099" s="5">
        <f t="shared" ca="1" si="1990"/>
        <v>-221.32862714563413</v>
      </c>
      <c r="X4099" s="5">
        <f ca="1">VLOOKUP(CONCATENATE($F4099," ",$G4099),AllocFactorMatrix,(X$4+1),FALSE)*$E4102</f>
        <v>-1672.6620076359645</v>
      </c>
      <c r="Y4099" s="5">
        <f ca="1">VLOOKUP(CONCATENATE($F4099," ",$G4099),AllocFactorMatrix,(Y$4+1),FALSE)*$E4102</f>
        <v>0</v>
      </c>
      <c r="Z4099" s="5">
        <f t="shared" ca="1" si="1989"/>
        <v>-1672.6620076359645</v>
      </c>
      <c r="AA4099" s="5">
        <f ca="1">VLOOKUP(CONCATENATE($F4099," ",$G4099),AllocFactorMatrix,(AA$4+1),FALSE)*$E4102</f>
        <v>-19.776839255437395</v>
      </c>
      <c r="AB4099" s="5">
        <f ca="1">VLOOKUP(CONCATENATE($F4099," ",$G4099),AllocFactorMatrix,(AB$4+1),FALSE)*$E4102</f>
        <v>-608.72537986518751</v>
      </c>
      <c r="AC4099" s="5">
        <f ca="1">VLOOKUP(CONCATENATE($F4099," ",$G4099),AllocFactorMatrix,(AC$4+1),FALSE)*$E4102</f>
        <v>-126.22782620426999</v>
      </c>
    </row>
    <row r="4100" spans="1:29" s="52" customFormat="1" hidden="1" outlineLevel="1">
      <c r="A4100" s="53"/>
      <c r="B4100" s="104"/>
      <c r="E4100" s="48"/>
      <c r="F4100" s="175" t="str">
        <f>F4102</f>
        <v>RB_GUP</v>
      </c>
      <c r="G4100" s="52" t="str">
        <f>$G$13</f>
        <v>ENERGY</v>
      </c>
      <c r="H4100" s="4">
        <f t="shared" ca="1" si="1986"/>
        <v>-5125.3448096151596</v>
      </c>
      <c r="I4100" s="5">
        <f ca="1">VLOOKUP(CONCATENATE($F4100," ",$G4100),AllocFactorMatrix,(I$4+1),FALSE)*$E4102</f>
        <v>-2005.4767414608768</v>
      </c>
      <c r="J4100" s="5">
        <f ca="1">VLOOKUP(CONCATENATE($F4100," ",$G4100),AllocFactorMatrix,(J$4+1),FALSE)*$E4102</f>
        <v>-578.57422121215495</v>
      </c>
      <c r="K4100" s="5">
        <f ca="1">VLOOKUP(CONCATENATE($F4100," ",$G4100),AllocFactorMatrix,(K$4+1),FALSE)*$E4102</f>
        <v>-8.0640897054482714</v>
      </c>
      <c r="L4100" s="5">
        <f ca="1">VLOOKUP(CONCATENATE($F4100," ",$G4100),AllocFactorMatrix,(L$4+1),FALSE)*$E4102</f>
        <v>-1.1273529064141425</v>
      </c>
      <c r="M4100" s="5">
        <f t="shared" ca="1" si="1987"/>
        <v>-587.76566382401734</v>
      </c>
      <c r="N4100" s="5">
        <f ca="1">VLOOKUP(CONCATENATE($F4100," ",$G4100),AllocFactorMatrix,(N$4+1),FALSE)*$E4102</f>
        <v>-375.39302371984718</v>
      </c>
      <c r="O4100" s="5">
        <f ca="1">VLOOKUP(CONCATENATE($F4100," ",$G4100),AllocFactorMatrix,(O$4+1),FALSE)*$E4102</f>
        <v>-66.947203438604134</v>
      </c>
      <c r="P4100" s="5">
        <f ca="1">VLOOKUP(CONCATENATE($F4100," ",$G4100),AllocFactorMatrix,(P$4+1),FALSE)*$E4102</f>
        <v>-13.632902329852053</v>
      </c>
      <c r="Q4100" s="5">
        <f ca="1">VLOOKUP(CONCATENATE($F4100," ",$G4100),AllocFactorMatrix,(Q$4+1),FALSE)*$E4102</f>
        <v>-0.51491933478320517</v>
      </c>
      <c r="R4100" s="5">
        <f t="shared" ca="1" si="1988"/>
        <v>-456.48804882308656</v>
      </c>
      <c r="S4100" s="5">
        <f ca="1">VLOOKUP(CONCATENATE($F4100," ",$G4100),AllocFactorMatrix,(S$4+1),FALSE)*$E4102</f>
        <v>-19.659339476225476</v>
      </c>
      <c r="T4100" s="5">
        <f ca="1">VLOOKUP(CONCATENATE($F4100," ",$G4100),AllocFactorMatrix,(T$4+1),FALSE)*$E4102</f>
        <v>-310.81789504247666</v>
      </c>
      <c r="U4100" s="5">
        <f ca="1">VLOOKUP(CONCATENATE($F4100," ",$G4100),AllocFactorMatrix,(U$4+1),FALSE)*$E4102</f>
        <v>-1336.7771793065979</v>
      </c>
      <c r="V4100" s="5">
        <f ca="1">VLOOKUP(CONCATENATE($F4100," ",$G4100),AllocFactorMatrix,(V$4+1),FALSE)*$E4102</f>
        <v>-251.46174971902752</v>
      </c>
      <c r="W4100" s="5">
        <f t="shared" ca="1" si="1990"/>
        <v>-1918.7161635443274</v>
      </c>
      <c r="X4100" s="5">
        <f ca="1">VLOOKUP(CONCATENATE($F4100," ",$G4100),AllocFactorMatrix,(X$4+1),FALSE)*$E4102</f>
        <v>-103.11674232739757</v>
      </c>
      <c r="Y4100" s="5">
        <f ca="1">VLOOKUP(CONCATENATE($F4100," ",$G4100),AllocFactorMatrix,(Y$4+1),FALSE)*$E4102</f>
        <v>-2.0690168653987904</v>
      </c>
      <c r="Z4100" s="5">
        <f t="shared" ca="1" si="1989"/>
        <v>-105.18575919279637</v>
      </c>
      <c r="AA4100" s="5">
        <f ca="1">VLOOKUP(CONCATENATE($F4100," ",$G4100),AllocFactorMatrix,(AA$4+1),FALSE)*$E4102</f>
        <v>-1.8455719162159876</v>
      </c>
      <c r="AB4100" s="5">
        <f ca="1">VLOOKUP(CONCATENATE($F4100," ",$G4100),AllocFactorMatrix,(AB$4+1),FALSE)*$E4102</f>
        <v>-41.340178850229393</v>
      </c>
      <c r="AC4100" s="5">
        <f ca="1">VLOOKUP(CONCATENATE($F4100," ",$G4100),AllocFactorMatrix,(AC$4+1),FALSE)*$E4102</f>
        <v>-8.5266820036081299</v>
      </c>
    </row>
    <row r="4101" spans="1:29" s="52" customFormat="1" hidden="1" outlineLevel="1">
      <c r="A4101" s="53"/>
      <c r="B4101" s="104"/>
      <c r="E4101" s="48"/>
      <c r="F4101" s="175" t="str">
        <f>F4102</f>
        <v>RB_GUP</v>
      </c>
      <c r="G4101" s="52" t="str">
        <f>$G$14</f>
        <v>CUSTOMER</v>
      </c>
      <c r="H4101" s="4">
        <f t="shared" ca="1" si="1986"/>
        <v>-37311.073552899288</v>
      </c>
      <c r="I4101" s="5">
        <f ca="1">VLOOKUP(CONCATENATE($F4101," ",$G4101),AllocFactorMatrix,(I$4+1),FALSE)*$E4102</f>
        <v>-18480.404929830238</v>
      </c>
      <c r="J4101" s="5">
        <f ca="1">VLOOKUP(CONCATENATE($F4101," ",$G4101),AllocFactorMatrix,(J$4+1),FALSE)*$E4102</f>
        <v>-5889.9719038953826</v>
      </c>
      <c r="K4101" s="5">
        <f ca="1">VLOOKUP(CONCATENATE($F4101," ",$G4101),AllocFactorMatrix,(K$4+1),FALSE)*$E4102</f>
        <v>-375.96414931518234</v>
      </c>
      <c r="L4101" s="5">
        <f ca="1">VLOOKUP(CONCATENATE($F4101," ",$G4101),AllocFactorMatrix,(L$4+1),FALSE)*$E4102</f>
        <v>-63.232167102309354</v>
      </c>
      <c r="M4101" s="5">
        <f t="shared" ca="1" si="1987"/>
        <v>-6329.1682203128739</v>
      </c>
      <c r="N4101" s="5">
        <f ca="1">VLOOKUP(CONCATENATE($F4101," ",$G4101),AllocFactorMatrix,(N$4+1),FALSE)*$E4102</f>
        <v>-459.20499173974247</v>
      </c>
      <c r="O4101" s="5">
        <f ca="1">VLOOKUP(CONCATENATE($F4101," ",$G4101),AllocFactorMatrix,(O$4+1),FALSE)*$E4102</f>
        <v>-132.73568257425947</v>
      </c>
      <c r="P4101" s="5">
        <f ca="1">VLOOKUP(CONCATENATE($F4101," ",$G4101),AllocFactorMatrix,(P$4+1),FALSE)*$E4102</f>
        <v>-155.48495078947241</v>
      </c>
      <c r="Q4101" s="5">
        <f ca="1">VLOOKUP(CONCATENATE($F4101," ",$G4101),AllocFactorMatrix,(Q$4+1),FALSE)*$E4102</f>
        <v>-19.427464722075804</v>
      </c>
      <c r="R4101" s="5">
        <f t="shared" ca="1" si="1988"/>
        <v>-766.85308982555023</v>
      </c>
      <c r="S4101" s="5">
        <f ca="1">VLOOKUP(CONCATENATE($F4101," ",$G4101),AllocFactorMatrix,(S$4+1),FALSE)*$E4102</f>
        <v>-3.0405217552431045</v>
      </c>
      <c r="T4101" s="5">
        <f ca="1">VLOOKUP(CONCATENATE($F4101," ",$G4101),AllocFactorMatrix,(T$4+1),FALSE)*$E4102</f>
        <v>-94.212040597965199</v>
      </c>
      <c r="U4101" s="5">
        <f ca="1">VLOOKUP(CONCATENATE($F4101," ",$G4101),AllocFactorMatrix,(U$4+1),FALSE)*$E4102</f>
        <v>-261.35634322259881</v>
      </c>
      <c r="V4101" s="5">
        <f ca="1">VLOOKUP(CONCATENATE($F4101," ",$G4101),AllocFactorMatrix,(V$4+1),FALSE)*$E4102</f>
        <v>-77.712569648342424</v>
      </c>
      <c r="W4101" s="5">
        <f t="shared" ca="1" si="1990"/>
        <v>-436.32147522414954</v>
      </c>
      <c r="X4101" s="5">
        <f ca="1">VLOOKUP(CONCATENATE($F4101," ",$G4101),AllocFactorMatrix,(X$4+1),FALSE)*$E4102</f>
        <v>-92.797622566406019</v>
      </c>
      <c r="Y4101" s="5">
        <f ca="1">VLOOKUP(CONCATENATE($F4101," ",$G4101),AllocFactorMatrix,(Y$4+1),FALSE)*$E4102</f>
        <v>-1.737626073000174</v>
      </c>
      <c r="Z4101" s="5">
        <f t="shared" ca="1" si="1989"/>
        <v>-94.535248639406191</v>
      </c>
      <c r="AA4101" s="5">
        <f ca="1">VLOOKUP(CONCATENATE($F4101," ",$G4101),AllocFactorMatrix,(AA$4+1),FALSE)*$E4102</f>
        <v>-8.9771021650192839</v>
      </c>
      <c r="AB4101" s="5">
        <f ca="1">VLOOKUP(CONCATENATE($F4101," ",$G4101),AllocFactorMatrix,(AB$4+1),FALSE)*$E4102</f>
        <v>-9865.3152467966902</v>
      </c>
      <c r="AC4101" s="5">
        <f ca="1">VLOOKUP(CONCATENATE($F4101," ",$G4101),AllocFactorMatrix,(AC$4+1),FALSE)*$E4102</f>
        <v>-1329.4982401053567</v>
      </c>
    </row>
    <row r="4102" spans="1:29" s="52" customFormat="1" collapsed="1">
      <c r="A4102" s="53"/>
      <c r="B4102" s="104"/>
      <c r="D4102" s="52" t="s">
        <v>697</v>
      </c>
      <c r="E4102" s="58">
        <v>-751633</v>
      </c>
      <c r="F4102" s="92" t="s">
        <v>73</v>
      </c>
      <c r="G4102" s="52" t="str">
        <f>$G$15</f>
        <v>TOTAL</v>
      </c>
      <c r="H4102" s="4">
        <f t="shared" ca="1" si="1986"/>
        <v>-751633.00000000023</v>
      </c>
      <c r="I4102" s="5">
        <f ca="1">VLOOKUP(CONCATENATE($F4102," ",$G4102),AllocFactorMatrix,(I$4+1),FALSE)*$E4102</f>
        <v>-426362.46877355053</v>
      </c>
      <c r="J4102" s="5">
        <f ca="1">VLOOKUP(CONCATENATE($F4102," ",$G4102),AllocFactorMatrix,(J$4+1),FALSE)*$E4102</f>
        <v>-99381.456657062066</v>
      </c>
      <c r="K4102" s="5">
        <f ca="1">VLOOKUP(CONCATENATE($F4102," ",$G4102),AllocFactorMatrix,(K$4+1),FALSE)*$E4102</f>
        <v>-1513.1082021910686</v>
      </c>
      <c r="L4102" s="5">
        <f ca="1">VLOOKUP(CONCATENATE($F4102," ",$G4102),AllocFactorMatrix,(L$4+1),FALSE)*$E4102</f>
        <v>-175.25914848418412</v>
      </c>
      <c r="M4102" s="5">
        <f t="shared" ca="1" si="1987"/>
        <v>-101069.82400773732</v>
      </c>
      <c r="N4102" s="5">
        <f ca="1">VLOOKUP(CONCATENATE($F4102," ",$G4102),AllocFactorMatrix,(N$4+1),FALSE)*$E4102</f>
        <v>-54550.096618239171</v>
      </c>
      <c r="O4102" s="5">
        <f ca="1">VLOOKUP(CONCATENATE($F4102," ",$G4102),AllocFactorMatrix,(O$4+1),FALSE)*$E4102</f>
        <v>-8772.5826928494571</v>
      </c>
      <c r="P4102" s="5">
        <f ca="1">VLOOKUP(CONCATENATE($F4102," ",$G4102),AllocFactorMatrix,(P$4+1),FALSE)*$E4102</f>
        <v>-1402.9374905287946</v>
      </c>
      <c r="Q4102" s="5">
        <f ca="1">VLOOKUP(CONCATENATE($F4102," ",$G4102),AllocFactorMatrix,(Q$4+1),FALSE)*$E4102</f>
        <v>-61.67814968631675</v>
      </c>
      <c r="R4102" s="5">
        <f t="shared" ca="1" si="1988"/>
        <v>-64787.294951303738</v>
      </c>
      <c r="S4102" s="5">
        <f ca="1">VLOOKUP(CONCATENATE($F4102," ",$G4102),AllocFactorMatrix,(S$4+1),FALSE)*$E4102</f>
        <v>-2469.4513760511486</v>
      </c>
      <c r="T4102" s="5">
        <f ca="1">VLOOKUP(CONCATENATE($F4102," ",$G4102),AllocFactorMatrix,(T$4+1),FALSE)*$E4102</f>
        <v>-30735.255456377261</v>
      </c>
      <c r="U4102" s="5">
        <f ca="1">VLOOKUP(CONCATENATE($F4102," ",$G4102),AllocFactorMatrix,(U$4+1),FALSE)*$E4102</f>
        <v>-84464.712358261575</v>
      </c>
      <c r="V4102" s="5">
        <f ca="1">VLOOKUP(CONCATENATE($F4102," ",$G4102),AllocFactorMatrix,(V$4+1),FALSE)*$E4102</f>
        <v>-13727.070530647379</v>
      </c>
      <c r="W4102" s="5">
        <f t="shared" ca="1" si="1990"/>
        <v>-131396.48972133736</v>
      </c>
      <c r="X4102" s="5">
        <f ca="1">VLOOKUP(CONCATENATE($F4102," ",$G4102),AllocFactorMatrix,(X$4+1),FALSE)*$E4102</f>
        <v>-14981.216625493786</v>
      </c>
      <c r="Y4102" s="5">
        <f ca="1">VLOOKUP(CONCATENATE($F4102," ",$G4102),AllocFactorMatrix,(Y$4+1),FALSE)*$E4102</f>
        <v>-266.18154752184955</v>
      </c>
      <c r="Z4102" s="5">
        <f t="shared" ca="1" si="1989"/>
        <v>-15247.398173015636</v>
      </c>
      <c r="AA4102" s="5">
        <f ca="1">VLOOKUP(CONCATENATE($F4102," ",$G4102),AllocFactorMatrix,(AA$4+1),FALSE)*$E4102</f>
        <v>-203.60401989116414</v>
      </c>
      <c r="AB4102" s="5">
        <f ca="1">VLOOKUP(CONCATENATE($F4102," ",$G4102),AllocFactorMatrix,(AB$4+1),FALSE)*$E4102</f>
        <v>-11001.858342521711</v>
      </c>
      <c r="AC4102" s="5">
        <f ca="1">VLOOKUP(CONCATENATE($F4102," ",$G4102),AllocFactorMatrix,(AC$4+1),FALSE)*$E4102</f>
        <v>-1564.0620106427389</v>
      </c>
    </row>
    <row r="4103" spans="1:29" hidden="1" outlineLevel="1">
      <c r="E4103" s="48"/>
      <c r="F4103" s="175" t="str">
        <f>F4110</f>
        <v>RB_GUP</v>
      </c>
      <c r="G4103" s="52" t="str">
        <f>$G$8</f>
        <v>PRODUCTION</v>
      </c>
      <c r="H4103" s="4">
        <f t="shared" ca="1" si="1986"/>
        <v>-3140092.6729007461</v>
      </c>
      <c r="I4103" s="5">
        <f ca="1">VLOOKUP(CONCATENATE($F4103," ",$G4103),AllocFactorMatrix,(I$4+1),FALSE)*$E4110</f>
        <v>-1615219.6467226823</v>
      </c>
      <c r="J4103" s="5">
        <f ca="1">VLOOKUP(CONCATENATE($F4103," ",$G4103),AllocFactorMatrix,(J$4+1),FALSE)*$E4110</f>
        <v>-376669.46994543495</v>
      </c>
      <c r="K4103" s="5">
        <f ca="1">VLOOKUP(CONCATENATE($F4103," ",$G4103),AllocFactorMatrix,(K$4+1),FALSE)*$E4110</f>
        <v>-5237.1971418416297</v>
      </c>
      <c r="L4103" s="5">
        <f ca="1">VLOOKUP(CONCATENATE($F4103," ",$G4103),AllocFactorMatrix,(L$4+1),FALSE)*$E4110</f>
        <v>-729.40386175228855</v>
      </c>
      <c r="M4103" s="5">
        <f t="shared" ca="1" si="1987"/>
        <v>-382636.07094902889</v>
      </c>
      <c r="N4103" s="5">
        <f ca="1">VLOOKUP(CONCATENATE($F4103," ",$G4103),AllocFactorMatrix,(N$4+1),FALSE)*$E4110</f>
        <v>-224196.75612856165</v>
      </c>
      <c r="O4103" s="5">
        <f ca="1">VLOOKUP(CONCATENATE($F4103," ",$G4103),AllocFactorMatrix,(O$4+1),FALSE)*$E4110</f>
        <v>-40174.172172835955</v>
      </c>
      <c r="P4103" s="5">
        <f ca="1">VLOOKUP(CONCATENATE($F4103," ",$G4103),AllocFactorMatrix,(P$4+1),FALSE)*$E4110</f>
        <v>-8146.9121466542238</v>
      </c>
      <c r="Q4103" s="5">
        <f ca="1">VLOOKUP(CONCATENATE($F4103," ",$G4103),AllocFactorMatrix,(Q$4+1),FALSE)*$E4110</f>
        <v>-309.37530455653433</v>
      </c>
      <c r="R4103" s="5">
        <f t="shared" ca="1" si="1988"/>
        <v>-272827.21575260832</v>
      </c>
      <c r="S4103" s="5">
        <f ca="1">VLOOKUP(CONCATENATE($F4103," ",$G4103),AllocFactorMatrix,(S$4+1),FALSE)*$E4110</f>
        <v>-10617.324520614855</v>
      </c>
      <c r="T4103" s="5">
        <f ca="1">VLOOKUP(CONCATENATE($F4103," ",$G4103),AllocFactorMatrix,(T$4+1),FALSE)*$E4110</f>
        <v>-143340.01199820038</v>
      </c>
      <c r="U4103" s="5">
        <f ca="1">VLOOKUP(CONCATENATE($F4103," ",$G4103),AllocFactorMatrix,(U$4+1),FALSE)*$E4110</f>
        <v>-548218.00493565074</v>
      </c>
      <c r="V4103" s="5">
        <f ca="1">VLOOKUP(CONCATENATE($F4103," ",$G4103),AllocFactorMatrix,(V$4+1),FALSE)*$E4110</f>
        <v>-99314.776146241406</v>
      </c>
      <c r="W4103" s="5">
        <f ca="1">SUBTOTAL(9,S4103:V4103)</f>
        <v>-801490.11760070734</v>
      </c>
      <c r="X4103" s="5">
        <f ca="1">VLOOKUP(CONCATENATE($F4103," ",$G4103),AllocFactorMatrix,(X$4+1),FALSE)*$E4110</f>
        <v>-61532.955196497802</v>
      </c>
      <c r="Y4103" s="5">
        <f ca="1">VLOOKUP(CONCATENATE($F4103," ",$G4103),AllocFactorMatrix,(Y$4+1),FALSE)*$E4110</f>
        <v>-1228.970940735639</v>
      </c>
      <c r="Z4103" s="5">
        <f t="shared" ca="1" si="1989"/>
        <v>-62761.926137233444</v>
      </c>
      <c r="AA4103" s="5">
        <f ca="1">VLOOKUP(CONCATENATE($F4103," ",$G4103),AllocFactorMatrix,(AA$4+1),FALSE)*$E4110</f>
        <v>-811.71922727467347</v>
      </c>
      <c r="AB4103" s="5">
        <f ca="1">VLOOKUP(CONCATENATE($F4103," ",$G4103),AllocFactorMatrix,(AB$4+1),FALSE)*$E4110</f>
        <v>-3606.1189702012089</v>
      </c>
      <c r="AC4103" s="5">
        <f ca="1">VLOOKUP(CONCATENATE($F4103," ",$G4103),AllocFactorMatrix,(AC$4+1),FALSE)*$E4110</f>
        <v>-739.85754100935401</v>
      </c>
    </row>
    <row r="4104" spans="1:29" hidden="1" outlineLevel="1">
      <c r="E4104" s="48"/>
      <c r="F4104" s="175" t="str">
        <f>F4110</f>
        <v>RB_GUP</v>
      </c>
      <c r="G4104" s="52" t="str">
        <f>$G$9</f>
        <v>BULKTRAN</v>
      </c>
      <c r="H4104" s="4">
        <f t="shared" ca="1" si="1986"/>
        <v>-1705241.3575216827</v>
      </c>
      <c r="I4104" s="5">
        <f ca="1">VLOOKUP(CONCATENATE($F4104," ",$G4104),AllocFactorMatrix,(I$4+1),FALSE)*$E4110</f>
        <v>-877152.24676113913</v>
      </c>
      <c r="J4104" s="5">
        <f ca="1">VLOOKUP(CONCATENATE($F4104," ",$G4104),AllocFactorMatrix,(J$4+1),FALSE)*$E4110</f>
        <v>-204552.03880125395</v>
      </c>
      <c r="K4104" s="5">
        <f ca="1">VLOOKUP(CONCATENATE($F4104," ",$G4104),AllocFactorMatrix,(K$4+1),FALSE)*$E4110</f>
        <v>-2844.083310290564</v>
      </c>
      <c r="L4104" s="5">
        <f ca="1">VLOOKUP(CONCATENATE($F4104," ",$G4104),AllocFactorMatrix,(L$4+1),FALSE)*$E4110</f>
        <v>-396.10602646546357</v>
      </c>
      <c r="M4104" s="5">
        <f t="shared" ca="1" si="1987"/>
        <v>-207792.22813800996</v>
      </c>
      <c r="N4104" s="5">
        <f ca="1">VLOOKUP(CONCATENATE($F4104," ",$G4104),AllocFactorMatrix,(N$4+1),FALSE)*$E4110</f>
        <v>-121751.05023873625</v>
      </c>
      <c r="O4104" s="5">
        <f ca="1">VLOOKUP(CONCATENATE($F4104," ",$G4104),AllocFactorMatrix,(O$4+1),FALSE)*$E4110</f>
        <v>-21816.763716731879</v>
      </c>
      <c r="P4104" s="5">
        <f ca="1">VLOOKUP(CONCATENATE($F4104," ",$G4104),AllocFactorMatrix,(P$4+1),FALSE)*$E4110</f>
        <v>-4424.2170457144539</v>
      </c>
      <c r="Q4104" s="5">
        <f ca="1">VLOOKUP(CONCATENATE($F4104," ",$G4104),AllocFactorMatrix,(Q$4+1),FALSE)*$E4110</f>
        <v>-168.00764158285858</v>
      </c>
      <c r="R4104" s="5">
        <f t="shared" ca="1" si="1988"/>
        <v>-148160.03864276546</v>
      </c>
      <c r="S4104" s="5">
        <f ca="1">VLOOKUP(CONCATENATE($F4104," ",$G4104),AllocFactorMatrix,(S$4+1),FALSE)*$E4110</f>
        <v>-5765.785524430542</v>
      </c>
      <c r="T4104" s="5">
        <f ca="1">VLOOKUP(CONCATENATE($F4104," ",$G4104),AllocFactorMatrix,(T$4+1),FALSE)*$E4110</f>
        <v>-77841.434030412667</v>
      </c>
      <c r="U4104" s="5">
        <f ca="1">VLOOKUP(CONCATENATE($F4104," ",$G4104),AllocFactorMatrix,(U$4+1),FALSE)*$E4110</f>
        <v>-297712.23729225498</v>
      </c>
      <c r="V4104" s="5">
        <f ca="1">VLOOKUP(CONCATENATE($F4104," ",$G4104),AllocFactorMatrix,(V$4+1),FALSE)*$E4110</f>
        <v>-53933.332974256409</v>
      </c>
      <c r="W4104" s="5">
        <f t="shared" ref="W4104:W4110" ca="1" si="1991">SUBTOTAL(9,S4104:V4104)</f>
        <v>-435252.78982135461</v>
      </c>
      <c r="X4104" s="5">
        <f ca="1">VLOOKUP(CONCATENATE($F4104," ",$G4104),AllocFactorMatrix,(X$4+1),FALSE)*$E4110</f>
        <v>-33415.746279445397</v>
      </c>
      <c r="Y4104" s="5">
        <f ca="1">VLOOKUP(CONCATENATE($F4104," ",$G4104),AllocFactorMatrix,(Y$4+1),FALSE)*$E4110</f>
        <v>-667.39816102267741</v>
      </c>
      <c r="Z4104" s="5">
        <f t="shared" ca="1" si="1989"/>
        <v>-34083.144440468073</v>
      </c>
      <c r="AA4104" s="5">
        <f ca="1">VLOOKUP(CONCATENATE($F4104," ",$G4104),AllocFactorMatrix,(AA$4+1),FALSE)*$E4110</f>
        <v>-440.80775353857473</v>
      </c>
      <c r="AB4104" s="5">
        <f ca="1">VLOOKUP(CONCATENATE($F4104," ",$G4104),AllocFactorMatrix,(AB$4+1),FALSE)*$E4110</f>
        <v>-1958.3190207090354</v>
      </c>
      <c r="AC4104" s="5">
        <f ca="1">VLOOKUP(CONCATENATE($F4104," ",$G4104),AllocFactorMatrix,(AC$4+1),FALSE)*$E4110</f>
        <v>-401.78294369827483</v>
      </c>
    </row>
    <row r="4105" spans="1:29" hidden="1" outlineLevel="1">
      <c r="E4105" s="48"/>
      <c r="F4105" s="175" t="str">
        <f>F4110</f>
        <v>RB_GUP</v>
      </c>
      <c r="G4105" s="52" t="str">
        <f>$G$10</f>
        <v>SUBTRAN</v>
      </c>
      <c r="H4105" s="4">
        <f t="shared" ca="1" si="1986"/>
        <v>-472136.43650478777</v>
      </c>
      <c r="I4105" s="5">
        <f ca="1">VLOOKUP(CONCATENATE($F4105," ",$G4105),AllocFactorMatrix,(I$4+1),FALSE)*$E4110</f>
        <v>-241239.69921312877</v>
      </c>
      <c r="J4105" s="5">
        <f ca="1">VLOOKUP(CONCATENATE($F4105," ",$G4105),AllocFactorMatrix,(J$4+1),FALSE)*$E4110</f>
        <v>-56550.660792309041</v>
      </c>
      <c r="K4105" s="5">
        <f ca="1">VLOOKUP(CONCATENATE($F4105," ",$G4105),AllocFactorMatrix,(K$4+1),FALSE)*$E4110</f>
        <v>-789.99080279179134</v>
      </c>
      <c r="L4105" s="5">
        <f ca="1">VLOOKUP(CONCATENATE($F4105," ",$G4105),AllocFactorMatrix,(L$4+1),FALSE)*$E4110</f>
        <v>-142.98466480926893</v>
      </c>
      <c r="M4105" s="5">
        <f t="shared" ca="1" si="1987"/>
        <v>-57483.636259910105</v>
      </c>
      <c r="N4105" s="5">
        <f ca="1">VLOOKUP(CONCATENATE($F4105," ",$G4105),AllocFactorMatrix,(N$4+1),FALSE)*$E4110</f>
        <v>-32682.235855175401</v>
      </c>
      <c r="O4105" s="5">
        <f ca="1">VLOOKUP(CONCATENATE($F4105," ",$G4105),AllocFactorMatrix,(O$4+1),FALSE)*$E4110</f>
        <v>-5872.8335868702843</v>
      </c>
      <c r="P4105" s="5">
        <f ca="1">VLOOKUP(CONCATENATE($F4105," ",$G4105),AllocFactorMatrix,(P$4+1),FALSE)*$E4110</f>
        <v>-1541.5735370007376</v>
      </c>
      <c r="Q4105" s="5">
        <f ca="1">VLOOKUP(CONCATENATE($F4105," ",$G4105),AllocFactorMatrix,(Q$4+1),FALSE)*$E4110</f>
        <v>0</v>
      </c>
      <c r="R4105" s="5">
        <f t="shared" ca="1" si="1988"/>
        <v>-40096.642979046424</v>
      </c>
      <c r="S4105" s="5">
        <f ca="1">VLOOKUP(CONCATENATE($F4105," ",$G4105),AllocFactorMatrix,(S$4+1),FALSE)*$E4110</f>
        <v>-1473.1267482541195</v>
      </c>
      <c r="T4105" s="5">
        <f ca="1">VLOOKUP(CONCATENATE($F4105," ",$G4105),AllocFactorMatrix,(T$4+1),FALSE)*$E4110</f>
        <v>-20669.396738933534</v>
      </c>
      <c r="U4105" s="5">
        <f ca="1">VLOOKUP(CONCATENATE($F4105," ",$G4105),AllocFactorMatrix,(U$4+1),FALSE)*$E4110</f>
        <v>-101916.07002886003</v>
      </c>
      <c r="V4105" s="5">
        <f ca="1">VLOOKUP(CONCATENATE($F4105," ",$G4105),AllocFactorMatrix,(V$4+1),FALSE)*$E4110</f>
        <v>0</v>
      </c>
      <c r="W4105" s="5">
        <f t="shared" ca="1" si="1991"/>
        <v>-124058.59351604769</v>
      </c>
      <c r="X4105" s="5">
        <f ca="1">VLOOKUP(CONCATENATE($F4105," ",$G4105),AllocFactorMatrix,(X$4+1),FALSE)*$E4110</f>
        <v>-8958.8601912911545</v>
      </c>
      <c r="Y4105" s="5">
        <f ca="1">VLOOKUP(CONCATENATE($F4105," ",$G4105),AllocFactorMatrix,(Y$4+1),FALSE)*$E4110</f>
        <v>-179.88062715528528</v>
      </c>
      <c r="Z4105" s="5">
        <f t="shared" ca="1" si="1989"/>
        <v>-9138.7408184464402</v>
      </c>
      <c r="AA4105" s="5">
        <f ca="1">VLOOKUP(CONCATENATE($F4105," ",$G4105),AllocFactorMatrix,(AA$4+1),FALSE)*$E4110</f>
        <v>-119.12371820847878</v>
      </c>
      <c r="AB4105" s="5">
        <f ca="1">VLOOKUP(CONCATENATE($F4105," ",$G4105),AllocFactorMatrix,(AB$4+1),FALSE)*$E4110</f>
        <v>0</v>
      </c>
      <c r="AC4105" s="5">
        <f ca="1">VLOOKUP(CONCATENATE($F4105," ",$G4105),AllocFactorMatrix,(AC$4+1),FALSE)*$E4110</f>
        <v>0</v>
      </c>
    </row>
    <row r="4106" spans="1:29" hidden="1" outlineLevel="1">
      <c r="E4106" s="48"/>
      <c r="F4106" s="175" t="str">
        <f>F4110</f>
        <v>RB_GUP</v>
      </c>
      <c r="G4106" s="52" t="str">
        <f>$G$11</f>
        <v>DISTPRI</v>
      </c>
      <c r="H4106" s="4">
        <f t="shared" ca="1" si="1986"/>
        <v>-1888943.3624889129</v>
      </c>
      <c r="I4106" s="5">
        <f ca="1">VLOOKUP(CONCATENATE($F4106," ",$G4106),AllocFactorMatrix,(I$4+1),FALSE)*$E4110</f>
        <v>-1236893.4648239764</v>
      </c>
      <c r="J4106" s="5">
        <f ca="1">VLOOKUP(CONCATENATE($F4106," ",$G4106),AllocFactorMatrix,(J$4+1),FALSE)*$E4110</f>
        <v>-289480.81057834945</v>
      </c>
      <c r="K4106" s="5">
        <f ca="1">VLOOKUP(CONCATENATE($F4106," ",$G4106),AllocFactorMatrix,(K$4+1),FALSE)*$E4110</f>
        <v>-4043.3958445295339</v>
      </c>
      <c r="L4106" s="5">
        <f ca="1">VLOOKUP(CONCATENATE($F4106," ",$G4106),AllocFactorMatrix,(L$4+1),FALSE)*$E4110</f>
        <v>0</v>
      </c>
      <c r="M4106" s="5">
        <f t="shared" ca="1" si="1987"/>
        <v>-293524.20642287901</v>
      </c>
      <c r="N4106" s="5">
        <f ca="1">VLOOKUP(CONCATENATE($F4106," ",$G4106),AllocFactorMatrix,(N$4+1),FALSE)*$E4110</f>
        <v>-168049.28924897604</v>
      </c>
      <c r="O4106" s="5">
        <f ca="1">VLOOKUP(CONCATENATE($F4106," ",$G4106),AllocFactorMatrix,(O$4+1),FALSE)*$E4110</f>
        <v>-30194.960368855471</v>
      </c>
      <c r="P4106" s="5">
        <f ca="1">VLOOKUP(CONCATENATE($F4106," ",$G4106),AllocFactorMatrix,(P$4+1),FALSE)*$E4110</f>
        <v>0</v>
      </c>
      <c r="Q4106" s="5">
        <f ca="1">VLOOKUP(CONCATENATE($F4106," ",$G4106),AllocFactorMatrix,(Q$4+1),FALSE)*$E4110</f>
        <v>0</v>
      </c>
      <c r="R4106" s="5">
        <f t="shared" ca="1" si="1988"/>
        <v>-198244.24961783152</v>
      </c>
      <c r="S4106" s="5">
        <f ca="1">VLOOKUP(CONCATENATE($F4106," ",$G4106),AllocFactorMatrix,(S$4+1),FALSE)*$E4110</f>
        <v>-7598.6438947889801</v>
      </c>
      <c r="T4106" s="5">
        <f ca="1">VLOOKUP(CONCATENATE($F4106," ",$G4106),AllocFactorMatrix,(T$4+1),FALSE)*$E4110</f>
        <v>-105073.00534659834</v>
      </c>
      <c r="U4106" s="5">
        <f ca="1">VLOOKUP(CONCATENATE($F4106," ",$G4106),AllocFactorMatrix,(U$4+1),FALSE)*$E4110</f>
        <v>0</v>
      </c>
      <c r="V4106" s="5">
        <f ca="1">VLOOKUP(CONCATENATE($F4106," ",$G4106),AllocFactorMatrix,(V$4+1),FALSE)*$E4110</f>
        <v>0</v>
      </c>
      <c r="W4106" s="5">
        <f t="shared" ca="1" si="1991"/>
        <v>-112671.64924138732</v>
      </c>
      <c r="X4106" s="5">
        <f ca="1">VLOOKUP(CONCATENATE($F4106," ",$G4106),AllocFactorMatrix,(X$4+1),FALSE)*$E4110</f>
        <v>-46077.72651944578</v>
      </c>
      <c r="Y4106" s="5">
        <f ca="1">VLOOKUP(CONCATENATE($F4106," ",$G4106),AllocFactorMatrix,(Y$4+1),FALSE)*$E4110</f>
        <v>-924.85263626462518</v>
      </c>
      <c r="Z4106" s="5">
        <f t="shared" ca="1" si="1989"/>
        <v>-47002.579155710402</v>
      </c>
      <c r="AA4106" s="5">
        <f ca="1">VLOOKUP(CONCATENATE($F4106," ",$G4106),AllocFactorMatrix,(AA$4+1),FALSE)*$E4110</f>
        <v>-607.21322712803567</v>
      </c>
      <c r="AB4106" s="5">
        <f ca="1">VLOOKUP(CONCATENATE($F4106," ",$G4106),AllocFactorMatrix,(AB$4+1),FALSE)*$E4110</f>
        <v>0</v>
      </c>
      <c r="AC4106" s="5">
        <f ca="1">VLOOKUP(CONCATENATE($F4106," ",$G4106),AllocFactorMatrix,(AC$4+1),FALSE)*$E4110</f>
        <v>0</v>
      </c>
    </row>
    <row r="4107" spans="1:29" hidden="1" outlineLevel="1">
      <c r="E4107" s="48"/>
      <c r="F4107" s="175" t="str">
        <f>F4110</f>
        <v>RB_GUP</v>
      </c>
      <c r="G4107" s="52" t="str">
        <f>$G$12</f>
        <v>DISTSEC</v>
      </c>
      <c r="H4107" s="4">
        <f t="shared" ca="1" si="1986"/>
        <v>-905534.00304749294</v>
      </c>
      <c r="I4107" s="5">
        <f ca="1">VLOOKUP(CONCATENATE($F4107," ",$G4107),AllocFactorMatrix,(I$4+1),FALSE)*$E4110</f>
        <v>-672001.38743382425</v>
      </c>
      <c r="J4107" s="5">
        <f ca="1">VLOOKUP(CONCATENATE($F4107," ",$G4107),AllocFactorMatrix,(J$4+1),FALSE)*$E4110</f>
        <v>-135505.50280895652</v>
      </c>
      <c r="K4107" s="5">
        <f ca="1">VLOOKUP(CONCATENATE($F4107," ",$G4107),AllocFactorMatrix,(K$4+1),FALSE)*$E4110</f>
        <v>0</v>
      </c>
      <c r="L4107" s="5">
        <f ca="1">VLOOKUP(CONCATENATE($F4107," ",$G4107),AllocFactorMatrix,(L$4+1),FALSE)*$E4110</f>
        <v>0</v>
      </c>
      <c r="M4107" s="5">
        <f t="shared" ca="1" si="1987"/>
        <v>-135505.50280895652</v>
      </c>
      <c r="N4107" s="5">
        <f ca="1">VLOOKUP(CONCATENATE($F4107," ",$G4107),AllocFactorMatrix,(N$4+1),FALSE)*$E4110</f>
        <v>-67730.458060295481</v>
      </c>
      <c r="O4107" s="5">
        <f ca="1">VLOOKUP(CONCATENATE($F4107," ",$G4107),AllocFactorMatrix,(O$4+1),FALSE)*$E4110</f>
        <v>0</v>
      </c>
      <c r="P4107" s="5">
        <f ca="1">VLOOKUP(CONCATENATE($F4107," ",$G4107),AllocFactorMatrix,(P$4+1),FALSE)*$E4110</f>
        <v>0</v>
      </c>
      <c r="Q4107" s="5">
        <f ca="1">VLOOKUP(CONCATENATE($F4107," ",$G4107),AllocFactorMatrix,(Q$4+1),FALSE)*$E4110</f>
        <v>0</v>
      </c>
      <c r="R4107" s="5">
        <f t="shared" ca="1" si="1988"/>
        <v>-67730.458060295481</v>
      </c>
      <c r="S4107" s="5">
        <f ca="1">VLOOKUP(CONCATENATE($F4107," ",$G4107),AllocFactorMatrix,(S$4+1),FALSE)*$E4110</f>
        <v>-2531.6059379343137</v>
      </c>
      <c r="T4107" s="5">
        <f ca="1">VLOOKUP(CONCATENATE($F4107," ",$G4107),AllocFactorMatrix,(T$4+1),FALSE)*$E4110</f>
        <v>0</v>
      </c>
      <c r="U4107" s="5">
        <f ca="1">VLOOKUP(CONCATENATE($F4107," ",$G4107),AllocFactorMatrix,(U$4+1),FALSE)*$E4110</f>
        <v>0</v>
      </c>
      <c r="V4107" s="5">
        <f ca="1">VLOOKUP(CONCATENATE($F4107," ",$G4107),AllocFactorMatrix,(V$4+1),FALSE)*$E4110</f>
        <v>0</v>
      </c>
      <c r="W4107" s="5">
        <f t="shared" ca="1" si="1991"/>
        <v>-2531.6059379343137</v>
      </c>
      <c r="X4107" s="5">
        <f ca="1">VLOOKUP(CONCATENATE($F4107," ",$G4107),AllocFactorMatrix,(X$4+1),FALSE)*$E4110</f>
        <v>-19132.279114992318</v>
      </c>
      <c r="Y4107" s="5">
        <f ca="1">VLOOKUP(CONCATENATE($F4107," ",$G4107),AllocFactorMatrix,(Y$4+1),FALSE)*$E4110</f>
        <v>0</v>
      </c>
      <c r="Z4107" s="5">
        <f t="shared" ca="1" si="1989"/>
        <v>-19132.279114992318</v>
      </c>
      <c r="AA4107" s="5">
        <f ca="1">VLOOKUP(CONCATENATE($F4107," ",$G4107),AllocFactorMatrix,(AA$4+1),FALSE)*$E4110</f>
        <v>-226.21187479599539</v>
      </c>
      <c r="AB4107" s="5">
        <f ca="1">VLOOKUP(CONCATENATE($F4107," ",$G4107),AllocFactorMatrix,(AB$4+1),FALSE)*$E4110</f>
        <v>-6962.7359375613778</v>
      </c>
      <c r="AC4107" s="5">
        <f ca="1">VLOOKUP(CONCATENATE($F4107," ",$G4107),AllocFactorMatrix,(AC$4+1),FALSE)*$E4110</f>
        <v>-1443.821879132701</v>
      </c>
    </row>
    <row r="4108" spans="1:29" hidden="1" outlineLevel="1">
      <c r="E4108" s="48"/>
      <c r="F4108" s="175" t="str">
        <f>F4110</f>
        <v>RB_GUP</v>
      </c>
      <c r="G4108" s="52" t="str">
        <f>$G$13</f>
        <v>ENERGY</v>
      </c>
      <c r="H4108" s="4">
        <f t="shared" ca="1" si="1986"/>
        <v>-58624.83096434144</v>
      </c>
      <c r="I4108" s="5">
        <f ca="1">VLOOKUP(CONCATENATE($F4108," ",$G4108),AllocFactorMatrix,(I$4+1),FALSE)*$E4110</f>
        <v>-22939.087873756158</v>
      </c>
      <c r="J4108" s="5">
        <f ca="1">VLOOKUP(CONCATENATE($F4108," ",$G4108),AllocFactorMatrix,(J$4+1),FALSE)*$E4110</f>
        <v>-6617.8602960051176</v>
      </c>
      <c r="K4108" s="5">
        <f ca="1">VLOOKUP(CONCATENATE($F4108," ",$G4108),AllocFactorMatrix,(K$4+1),FALSE)*$E4110</f>
        <v>-92.238847028652515</v>
      </c>
      <c r="L4108" s="5">
        <f ca="1">VLOOKUP(CONCATENATE($F4108," ",$G4108),AllocFactorMatrix,(L$4+1),FALSE)*$E4110</f>
        <v>-12.894912641136161</v>
      </c>
      <c r="M4108" s="5">
        <f t="shared" ca="1" si="1987"/>
        <v>-6722.9940556749061</v>
      </c>
      <c r="N4108" s="5">
        <f ca="1">VLOOKUP(CONCATENATE($F4108," ",$G4108),AllocFactorMatrix,(N$4+1),FALSE)*$E4110</f>
        <v>-4293.8286843615297</v>
      </c>
      <c r="O4108" s="5">
        <f ca="1">VLOOKUP(CONCATENATE($F4108," ",$G4108),AllocFactorMatrix,(O$4+1),FALSE)*$E4110</f>
        <v>-765.75696483106265</v>
      </c>
      <c r="P4108" s="5">
        <f ca="1">VLOOKUP(CONCATENATE($F4108," ",$G4108),AllocFactorMatrix,(P$4+1),FALSE)*$E4110</f>
        <v>-155.93616123965006</v>
      </c>
      <c r="Q4108" s="5">
        <f ca="1">VLOOKUP(CONCATENATE($F4108," ",$G4108),AllocFactorMatrix,(Q$4+1),FALSE)*$E4110</f>
        <v>-5.8897615835144475</v>
      </c>
      <c r="R4108" s="5">
        <f t="shared" ca="1" si="1988"/>
        <v>-5221.411572015757</v>
      </c>
      <c r="S4108" s="5">
        <f ca="1">VLOOKUP(CONCATENATE($F4108," ",$G4108),AllocFactorMatrix,(S$4+1),FALSE)*$E4110</f>
        <v>-224.8678862546345</v>
      </c>
      <c r="T4108" s="5">
        <f ca="1">VLOOKUP(CONCATENATE($F4108," ",$G4108),AllocFactorMatrix,(T$4+1),FALSE)*$E4110</f>
        <v>-3555.2040368823104</v>
      </c>
      <c r="U4108" s="5">
        <f ca="1">VLOOKUP(CONCATENATE($F4108," ",$G4108),AllocFactorMatrix,(U$4+1),FALSE)*$E4110</f>
        <v>-15290.35393420151</v>
      </c>
      <c r="V4108" s="5">
        <f ca="1">VLOOKUP(CONCATENATE($F4108," ",$G4108),AllocFactorMatrix,(V$4+1),FALSE)*$E4110</f>
        <v>-2876.2752788104467</v>
      </c>
      <c r="W4108" s="5">
        <f t="shared" ca="1" si="1991"/>
        <v>-21946.701136148902</v>
      </c>
      <c r="X4108" s="5">
        <f ca="1">VLOOKUP(CONCATENATE($F4108," ",$G4108),AllocFactorMatrix,(X$4+1),FALSE)*$E4110</f>
        <v>-1179.4721746713356</v>
      </c>
      <c r="Y4108" s="5">
        <f ca="1">VLOOKUP(CONCATENATE($F4108," ",$G4108),AllocFactorMatrix,(Y$4+1),FALSE)*$E4110</f>
        <v>-23.665873907414873</v>
      </c>
      <c r="Z4108" s="5">
        <f t="shared" ca="1" si="1989"/>
        <v>-1203.1380485787504</v>
      </c>
      <c r="AA4108" s="5">
        <f ca="1">VLOOKUP(CONCATENATE($F4108," ",$G4108),AllocFactorMatrix,(AA$4+1),FALSE)*$E4110</f>
        <v>-21.110061008524028</v>
      </c>
      <c r="AB4108" s="5">
        <f ca="1">VLOOKUP(CONCATENATE($F4108," ",$G4108),AllocFactorMatrix,(AB$4+1),FALSE)*$E4110</f>
        <v>-472.85813679964212</v>
      </c>
      <c r="AC4108" s="5">
        <f ca="1">VLOOKUP(CONCATENATE($F4108," ",$G4108),AllocFactorMatrix,(AC$4+1),FALSE)*$E4110</f>
        <v>-97.530080358779259</v>
      </c>
    </row>
    <row r="4109" spans="1:29" hidden="1" outlineLevel="1">
      <c r="E4109" s="48"/>
      <c r="F4109" s="175" t="str">
        <f>F4110</f>
        <v>RB_GUP</v>
      </c>
      <c r="G4109" s="52" t="str">
        <f>$G$14</f>
        <v>CUSTOMER</v>
      </c>
      <c r="H4109" s="4">
        <f t="shared" ca="1" si="1986"/>
        <v>-426772.3365720383</v>
      </c>
      <c r="I4109" s="5">
        <f ca="1">VLOOKUP(CONCATENATE($F4109," ",$G4109),AllocFactorMatrix,(I$4+1),FALSE)*$E4110</f>
        <v>-211382.97137226726</v>
      </c>
      <c r="J4109" s="5">
        <f ca="1">VLOOKUP(CONCATENATE($F4109," ",$G4109),AllocFactorMatrix,(J$4+1),FALSE)*$E4110</f>
        <v>-67370.805297393075</v>
      </c>
      <c r="K4109" s="5">
        <f ca="1">VLOOKUP(CONCATENATE($F4109," ",$G4109),AllocFactorMatrix,(K$4+1),FALSE)*$E4110</f>
        <v>-4300.3613456223138</v>
      </c>
      <c r="L4109" s="5">
        <f ca="1">VLOOKUP(CONCATENATE($F4109," ",$G4109),AllocFactorMatrix,(L$4+1),FALSE)*$E4110</f>
        <v>-723.26355505439994</v>
      </c>
      <c r="M4109" s="5">
        <f t="shared" ca="1" si="1987"/>
        <v>-72394.430198069778</v>
      </c>
      <c r="N4109" s="5">
        <f ca="1">VLOOKUP(CONCATENATE($F4109," ",$G4109),AllocFactorMatrix,(N$4+1),FALSE)*$E4110</f>
        <v>-5252.4885678365854</v>
      </c>
      <c r="O4109" s="5">
        <f ca="1">VLOOKUP(CONCATENATE($F4109," ",$G4109),AllocFactorMatrix,(O$4+1),FALSE)*$E4110</f>
        <v>-1518.2601840278392</v>
      </c>
      <c r="P4109" s="5">
        <f ca="1">VLOOKUP(CONCATENATE($F4109," ",$G4109),AllocFactorMatrix,(P$4+1),FALSE)*$E4110</f>
        <v>-1778.4713606841592</v>
      </c>
      <c r="Q4109" s="5">
        <f ca="1">VLOOKUP(CONCATENATE($F4109," ",$G4109),AllocFactorMatrix,(Q$4+1),FALSE)*$E4110</f>
        <v>-222.21565137642278</v>
      </c>
      <c r="R4109" s="5">
        <f t="shared" ca="1" si="1988"/>
        <v>-8771.4357639250065</v>
      </c>
      <c r="S4109" s="5">
        <f ca="1">VLOOKUP(CONCATENATE($F4109," ",$G4109),AllocFactorMatrix,(S$4+1),FALSE)*$E4110</f>
        <v>-34.778162360926849</v>
      </c>
      <c r="T4109" s="5">
        <f ca="1">VLOOKUP(CONCATENATE($F4109," ",$G4109),AllocFactorMatrix,(T$4+1),FALSE)*$E4110</f>
        <v>-1077.618220826804</v>
      </c>
      <c r="U4109" s="5">
        <f ca="1">VLOOKUP(CONCATENATE($F4109," ",$G4109),AllocFactorMatrix,(U$4+1),FALSE)*$E4110</f>
        <v>-2989.4518343700897</v>
      </c>
      <c r="V4109" s="5">
        <f ca="1">VLOOKUP(CONCATENATE($F4109," ",$G4109),AllocFactorMatrix,(V$4+1),FALSE)*$E4110</f>
        <v>-888.89361178038814</v>
      </c>
      <c r="W4109" s="5">
        <f t="shared" ca="1" si="1991"/>
        <v>-4990.7418293382088</v>
      </c>
      <c r="X4109" s="5">
        <f ca="1">VLOOKUP(CONCATENATE($F4109," ",$G4109),AllocFactorMatrix,(X$4+1),FALSE)*$E4110</f>
        <v>-1061.4397936003047</v>
      </c>
      <c r="Y4109" s="5">
        <f ca="1">VLOOKUP(CONCATENATE($F4109," ",$G4109),AllocFactorMatrix,(Y$4+1),FALSE)*$E4110</f>
        <v>-19.875352506579247</v>
      </c>
      <c r="Z4109" s="5">
        <f t="shared" ca="1" si="1989"/>
        <v>-1081.315146106884</v>
      </c>
      <c r="AA4109" s="5">
        <f ca="1">VLOOKUP(CONCATENATE($F4109," ",$G4109),AllocFactorMatrix,(AA$4+1),FALSE)*$E4110</f>
        <v>-102.68208608844704</v>
      </c>
      <c r="AB4109" s="5">
        <f ca="1">VLOOKUP(CONCATENATE($F4109," ",$G4109),AllocFactorMatrix,(AB$4+1),FALSE)*$E4110</f>
        <v>-112841.66436342109</v>
      </c>
      <c r="AC4109" s="5">
        <f ca="1">VLOOKUP(CONCATENATE($F4109," ",$G4109),AllocFactorMatrix,(AC$4+1),FALSE)*$E4110</f>
        <v>-15207.095812821666</v>
      </c>
    </row>
    <row r="4110" spans="1:29" collapsed="1">
      <c r="D4110" s="52" t="s">
        <v>706</v>
      </c>
      <c r="E4110" s="58">
        <v>-8597345</v>
      </c>
      <c r="F4110" s="92" t="s">
        <v>73</v>
      </c>
      <c r="G4110" s="52" t="str">
        <f>$G$15</f>
        <v>TOTAL</v>
      </c>
      <c r="H4110" s="4">
        <f t="shared" ca="1" si="1986"/>
        <v>-8597345</v>
      </c>
      <c r="I4110" s="5">
        <f ca="1">VLOOKUP(CONCATENATE($F4110," ",$G4110),AllocFactorMatrix,(I$4+1),FALSE)*$E4110</f>
        <v>-4876828.5042007742</v>
      </c>
      <c r="J4110" s="5">
        <f ca="1">VLOOKUP(CONCATENATE($F4110," ",$G4110),AllocFactorMatrix,(J$4+1),FALSE)*$E4110</f>
        <v>-1136747.1485197023</v>
      </c>
      <c r="K4110" s="5">
        <f ca="1">VLOOKUP(CONCATENATE($F4110," ",$G4110),AllocFactorMatrix,(K$4+1),FALSE)*$E4110</f>
        <v>-17307.267292104487</v>
      </c>
      <c r="L4110" s="5">
        <f ca="1">VLOOKUP(CONCATENATE($F4110," ",$G4110),AllocFactorMatrix,(L$4+1),FALSE)*$E4110</f>
        <v>-2004.6530207225574</v>
      </c>
      <c r="M4110" s="5">
        <f t="shared" ca="1" si="1987"/>
        <v>-1156059.0688325292</v>
      </c>
      <c r="N4110" s="5">
        <f ca="1">VLOOKUP(CONCATENATE($F4110," ",$G4110),AllocFactorMatrix,(N$4+1),FALSE)*$E4110</f>
        <v>-623956.10678394302</v>
      </c>
      <c r="O4110" s="5">
        <f ca="1">VLOOKUP(CONCATENATE($F4110," ",$G4110),AllocFactorMatrix,(O$4+1),FALSE)*$E4110</f>
        <v>-100342.74699415249</v>
      </c>
      <c r="P4110" s="5">
        <f ca="1">VLOOKUP(CONCATENATE($F4110," ",$G4110),AllocFactorMatrix,(P$4+1),FALSE)*$E4110</f>
        <v>-16047.110251293223</v>
      </c>
      <c r="Q4110" s="5">
        <f ca="1">VLOOKUP(CONCATENATE($F4110," ",$G4110),AllocFactorMatrix,(Q$4+1),FALSE)*$E4110</f>
        <v>-705.48835909933018</v>
      </c>
      <c r="R4110" s="5">
        <f t="shared" ca="1" si="1988"/>
        <v>-741051.45238848799</v>
      </c>
      <c r="S4110" s="5">
        <f ca="1">VLOOKUP(CONCATENATE($F4110," ",$G4110),AllocFactorMatrix,(S$4+1),FALSE)*$E4110</f>
        <v>-28246.132674638371</v>
      </c>
      <c r="T4110" s="5">
        <f ca="1">VLOOKUP(CONCATENATE($F4110," ",$G4110),AllocFactorMatrix,(T$4+1),FALSE)*$E4110</f>
        <v>-351556.67037185404</v>
      </c>
      <c r="U4110" s="5">
        <f ca="1">VLOOKUP(CONCATENATE($F4110," ",$G4110),AllocFactorMatrix,(U$4+1),FALSE)*$E4110</f>
        <v>-966126.11802533735</v>
      </c>
      <c r="V4110" s="5">
        <f ca="1">VLOOKUP(CONCATENATE($F4110," ",$G4110),AllocFactorMatrix,(V$4+1),FALSE)*$E4110</f>
        <v>-157013.27801108867</v>
      </c>
      <c r="W4110" s="5">
        <f t="shared" ca="1" si="1991"/>
        <v>-1502942.1990829185</v>
      </c>
      <c r="X4110" s="5">
        <f ca="1">VLOOKUP(CONCATENATE($F4110," ",$G4110),AllocFactorMatrix,(X$4+1),FALSE)*$E4110</f>
        <v>-171358.47926994407</v>
      </c>
      <c r="Y4110" s="5">
        <f ca="1">VLOOKUP(CONCATENATE($F4110," ",$G4110),AllocFactorMatrix,(Y$4+1),FALSE)*$E4110</f>
        <v>-3044.6435915922207</v>
      </c>
      <c r="Z4110" s="5">
        <f t="shared" ca="1" si="1989"/>
        <v>-174403.12286153631</v>
      </c>
      <c r="AA4110" s="5">
        <f ca="1">VLOOKUP(CONCATENATE($F4110," ",$G4110),AllocFactorMatrix,(AA$4+1),FALSE)*$E4110</f>
        <v>-2328.867948042729</v>
      </c>
      <c r="AB4110" s="5">
        <f ca="1">VLOOKUP(CONCATENATE($F4110," ",$G4110),AllocFactorMatrix,(AB$4+1),FALSE)*$E4110</f>
        <v>-125841.69642869236</v>
      </c>
      <c r="AC4110" s="5">
        <f ca="1">VLOOKUP(CONCATENATE($F4110," ",$G4110),AllocFactorMatrix,(AC$4+1),FALSE)*$E4110</f>
        <v>-17890.088257020776</v>
      </c>
    </row>
    <row r="4111" spans="1:29" hidden="1" outlineLevel="1">
      <c r="E4111" s="48"/>
      <c r="F4111" s="175" t="str">
        <f>F4118</f>
        <v>RB_GUP</v>
      </c>
      <c r="G4111" s="52" t="str">
        <f>$G$8</f>
        <v>PRODUCTION</v>
      </c>
      <c r="H4111" s="4">
        <f t="shared" ca="1" si="1986"/>
        <v>-332196.93159645074</v>
      </c>
      <c r="I4111" s="5">
        <f ca="1">VLOOKUP(CONCATENATE($F4111," ",$G4111),AllocFactorMatrix,(I$4+1),FALSE)*$E4118</f>
        <v>-170877.44419973003</v>
      </c>
      <c r="J4111" s="5">
        <f ca="1">VLOOKUP(CONCATENATE($F4111," ",$G4111),AllocFactorMatrix,(J$4+1),FALSE)*$E4118</f>
        <v>-39848.646258692817</v>
      </c>
      <c r="K4111" s="5">
        <f ca="1">VLOOKUP(CONCATENATE($F4111," ",$G4111),AllocFactorMatrix,(K$4+1),FALSE)*$E4118</f>
        <v>-554.0539728970233</v>
      </c>
      <c r="L4111" s="5">
        <f ca="1">VLOOKUP(CONCATENATE($F4111," ",$G4111),AllocFactorMatrix,(L$4+1),FALSE)*$E4118</f>
        <v>-77.165150844059497</v>
      </c>
      <c r="M4111" s="5">
        <f t="shared" ca="1" si="1987"/>
        <v>-40479.865382433905</v>
      </c>
      <c r="N4111" s="5">
        <f ca="1">VLOOKUP(CONCATENATE($F4111," ",$G4111),AllocFactorMatrix,(N$4+1),FALSE)*$E4118</f>
        <v>-23718.240898599139</v>
      </c>
      <c r="O4111" s="5">
        <f ca="1">VLOOKUP(CONCATENATE($F4111," ",$G4111),AllocFactorMatrix,(O$4+1),FALSE)*$E4118</f>
        <v>-4250.109189584884</v>
      </c>
      <c r="P4111" s="5">
        <f ca="1">VLOOKUP(CONCATENATE($F4111," ",$G4111),AllocFactorMatrix,(P$4+1),FALSE)*$E4118</f>
        <v>-861.87877206958228</v>
      </c>
      <c r="Q4111" s="5">
        <f ca="1">VLOOKUP(CONCATENATE($F4111," ",$G4111),AllocFactorMatrix,(Q$4+1),FALSE)*$E4118</f>
        <v>-32.72945660882624</v>
      </c>
      <c r="R4111" s="5">
        <f t="shared" ref="R4111:R4118" ca="1" si="1992">SUBTOTAL(9,N4111:Q4111)</f>
        <v>-28862.958316862434</v>
      </c>
      <c r="S4111" s="5">
        <f ca="1">VLOOKUP(CONCATENATE($F4111," ",$G4111),AllocFactorMatrix,(S$4+1),FALSE)*$E4118</f>
        <v>-1123.2288326872249</v>
      </c>
      <c r="T4111" s="5">
        <f ca="1">VLOOKUP(CONCATENATE($F4111," ",$G4111),AllocFactorMatrix,(T$4+1),FALSE)*$E4118</f>
        <v>-15164.237849328505</v>
      </c>
      <c r="U4111" s="5">
        <f ca="1">VLOOKUP(CONCATENATE($F4111," ",$G4111),AllocFactorMatrix,(U$4+1),FALSE)*$E4118</f>
        <v>-57997.122396173159</v>
      </c>
      <c r="V4111" s="5">
        <f ca="1">VLOOKUP(CONCATENATE($F4111," ",$G4111),AllocFactorMatrix,(V$4+1),FALSE)*$E4118</f>
        <v>-10506.716627408472</v>
      </c>
      <c r="W4111" s="5">
        <f ca="1">SUBTOTAL(9,S4111:V4111)</f>
        <v>-84791.305705597362</v>
      </c>
      <c r="X4111" s="5">
        <f ca="1">VLOOKUP(CONCATENATE($F4111," ",$G4111),AllocFactorMatrix,(X$4+1),FALSE)*$E4118</f>
        <v>-6509.6992470147288</v>
      </c>
      <c r="Y4111" s="5">
        <f ca="1">VLOOKUP(CONCATENATE($F4111," ",$G4111),AllocFactorMatrix,(Y$4+1),FALSE)*$E4118</f>
        <v>-130.01539064655734</v>
      </c>
      <c r="Z4111" s="5">
        <f t="shared" ref="Z4111:Z4118" ca="1" si="1993">SUBTOTAL(9,X4111:Y4111)</f>
        <v>-6639.7146376612864</v>
      </c>
      <c r="AA4111" s="5">
        <f ca="1">VLOOKUP(CONCATENATE($F4111," ",$G4111),AllocFactorMatrix,(AA$4+1),FALSE)*$E4118</f>
        <v>-85.873464482623547</v>
      </c>
      <c r="AB4111" s="5">
        <f ca="1">VLOOKUP(CONCATENATE($F4111," ",$G4111),AllocFactorMatrix,(AB$4+1),FALSE)*$E4118</f>
        <v>-381.49882237901068</v>
      </c>
      <c r="AC4111" s="5">
        <f ca="1">VLOOKUP(CONCATENATE($F4111," ",$G4111),AllocFactorMatrix,(AC$4+1),FALSE)*$E4118</f>
        <v>-78.271067304124557</v>
      </c>
    </row>
    <row r="4112" spans="1:29" hidden="1" outlineLevel="1">
      <c r="E4112" s="48"/>
      <c r="F4112" s="175" t="str">
        <f>F4118</f>
        <v>RB_GUP</v>
      </c>
      <c r="G4112" s="52" t="str">
        <f>$G$9</f>
        <v>BULKTRAN</v>
      </c>
      <c r="H4112" s="4">
        <f t="shared" ca="1" si="1986"/>
        <v>-180401.02812531698</v>
      </c>
      <c r="I4112" s="5">
        <f ca="1">VLOOKUP(CONCATENATE($F4112," ",$G4112),AllocFactorMatrix,(I$4+1),FALSE)*$E4118</f>
        <v>-92795.759638458811</v>
      </c>
      <c r="J4112" s="5">
        <f ca="1">VLOOKUP(CONCATENATE($F4112," ",$G4112),AllocFactorMatrix,(J$4+1),FALSE)*$E4118</f>
        <v>-21639.985414444029</v>
      </c>
      <c r="K4112" s="5">
        <f ca="1">VLOOKUP(CONCATENATE($F4112," ",$G4112),AllocFactorMatrix,(K$4+1),FALSE)*$E4118</f>
        <v>-300.88148577169892</v>
      </c>
      <c r="L4112" s="5">
        <f ca="1">VLOOKUP(CONCATENATE($F4112," ",$G4112),AllocFactorMatrix,(L$4+1),FALSE)*$E4118</f>
        <v>-41.904879978314185</v>
      </c>
      <c r="M4112" s="5">
        <f t="shared" ca="1" si="1987"/>
        <v>-21982.771780194045</v>
      </c>
      <c r="N4112" s="5">
        <f ca="1">VLOOKUP(CONCATENATE($F4112," ",$G4112),AllocFactorMatrix,(N$4+1),FALSE)*$E4118</f>
        <v>-12880.296704934841</v>
      </c>
      <c r="O4112" s="5">
        <f ca="1">VLOOKUP(CONCATENATE($F4112," ",$G4112),AllocFactorMatrix,(O$4+1),FALSE)*$E4118</f>
        <v>-2308.040787015394</v>
      </c>
      <c r="P4112" s="5">
        <f ca="1">VLOOKUP(CONCATENATE($F4112," ",$G4112),AllocFactorMatrix,(P$4+1),FALSE)*$E4118</f>
        <v>-468.047118477357</v>
      </c>
      <c r="Q4112" s="5">
        <f ca="1">VLOOKUP(CONCATENATE($F4112," ",$G4112),AllocFactorMatrix,(Q$4+1),FALSE)*$E4118</f>
        <v>-17.773877662987697</v>
      </c>
      <c r="R4112" s="5">
        <f t="shared" ca="1" si="1992"/>
        <v>-15674.158488090581</v>
      </c>
      <c r="S4112" s="5">
        <f ca="1">VLOOKUP(CONCATENATE($F4112," ",$G4112),AllocFactorMatrix,(S$4+1),FALSE)*$E4118</f>
        <v>-609.97443673841576</v>
      </c>
      <c r="T4112" s="5">
        <f ca="1">VLOOKUP(CONCATENATE($F4112," ",$G4112),AllocFactorMatrix,(T$4+1),FALSE)*$E4118</f>
        <v>-8235.0071254689974</v>
      </c>
      <c r="U4112" s="5">
        <f ca="1">VLOOKUP(CONCATENATE($F4112," ",$G4112),AllocFactorMatrix,(U$4+1),FALSE)*$E4118</f>
        <v>-31495.596477361552</v>
      </c>
      <c r="V4112" s="5">
        <f ca="1">VLOOKUP(CONCATENATE($F4112," ",$G4112),AllocFactorMatrix,(V$4+1),FALSE)*$E4118</f>
        <v>-5705.719413773485</v>
      </c>
      <c r="W4112" s="5">
        <f t="shared" ref="W4112:W4118" ca="1" si="1994">SUBTOTAL(9,S4112:V4112)</f>
        <v>-46046.297453342449</v>
      </c>
      <c r="X4112" s="5">
        <f ca="1">VLOOKUP(CONCATENATE($F4112," ",$G4112),AllocFactorMatrix,(X$4+1),FALSE)*$E4118</f>
        <v>-3535.1212646799968</v>
      </c>
      <c r="Y4112" s="5">
        <f ca="1">VLOOKUP(CONCATENATE($F4112," ",$G4112),AllocFactorMatrix,(Y$4+1),FALSE)*$E4118</f>
        <v>-70.605438864337401</v>
      </c>
      <c r="Z4112" s="5">
        <f t="shared" ca="1" si="1993"/>
        <v>-3605.7267035443342</v>
      </c>
      <c r="AA4112" s="5">
        <f ca="1">VLOOKUP(CONCATENATE($F4112," ",$G4112),AllocFactorMatrix,(AA$4+1),FALSE)*$E4118</f>
        <v>-46.633968612832618</v>
      </c>
      <c r="AB4112" s="5">
        <f ca="1">VLOOKUP(CONCATENATE($F4112," ",$G4112),AllocFactorMatrix,(AB$4+1),FALSE)*$E4118</f>
        <v>-207.17464022026678</v>
      </c>
      <c r="AC4112" s="5">
        <f ca="1">VLOOKUP(CONCATENATE($F4112," ",$G4112),AllocFactorMatrix,(AC$4+1),FALSE)*$E4118</f>
        <v>-42.505452853739797</v>
      </c>
    </row>
    <row r="4113" spans="1:29" hidden="1" outlineLevel="1">
      <c r="E4113" s="48"/>
      <c r="F4113" s="175" t="str">
        <f>F4118</f>
        <v>RB_GUP</v>
      </c>
      <c r="G4113" s="52" t="str">
        <f>$G$10</f>
        <v>SUBTRAN</v>
      </c>
      <c r="H4113" s="4">
        <f t="shared" ca="1" si="1986"/>
        <v>-49948.295110948333</v>
      </c>
      <c r="I4113" s="5">
        <f ca="1">VLOOKUP(CONCATENATE($F4113," ",$G4113),AllocFactorMatrix,(I$4+1),FALSE)*$E4118</f>
        <v>-25521.249276958901</v>
      </c>
      <c r="J4113" s="5">
        <f ca="1">VLOOKUP(CONCATENATE($F4113," ",$G4113),AllocFactorMatrix,(J$4+1),FALSE)*$E4118</f>
        <v>-5982.6119646343886</v>
      </c>
      <c r="K4113" s="5">
        <f ca="1">VLOOKUP(CONCATENATE($F4113," ",$G4113),AllocFactorMatrix,(K$4+1),FALSE)*$E4118</f>
        <v>-83.574769286799679</v>
      </c>
      <c r="L4113" s="5">
        <f ca="1">VLOOKUP(CONCATENATE($F4113," ",$G4113),AllocFactorMatrix,(L$4+1),FALSE)*$E4118</f>
        <v>-15.12664493150376</v>
      </c>
      <c r="M4113" s="5">
        <f t="shared" ca="1" si="1987"/>
        <v>-6081.313378852692</v>
      </c>
      <c r="N4113" s="5">
        <f ca="1">VLOOKUP(CONCATENATE($F4113," ",$G4113),AllocFactorMatrix,(N$4+1),FALSE)*$E4118</f>
        <v>-3457.521672050329</v>
      </c>
      <c r="O4113" s="5">
        <f ca="1">VLOOKUP(CONCATENATE($F4113," ",$G4113),AllocFactorMatrix,(O$4+1),FALSE)*$E4118</f>
        <v>-621.29927379902949</v>
      </c>
      <c r="P4113" s="5">
        <f ca="1">VLOOKUP(CONCATENATE($F4113," ",$G4113),AllocFactorMatrix,(P$4+1),FALSE)*$E4118</f>
        <v>-163.08626915423514</v>
      </c>
      <c r="Q4113" s="5">
        <f ca="1">VLOOKUP(CONCATENATE($F4113," ",$G4113),AllocFactorMatrix,(Q$4+1),FALSE)*$E4118</f>
        <v>0</v>
      </c>
      <c r="R4113" s="5">
        <f t="shared" ca="1" si="1992"/>
        <v>-4241.9072150035936</v>
      </c>
      <c r="S4113" s="5">
        <f ca="1">VLOOKUP(CONCATENATE($F4113," ",$G4113),AllocFactorMatrix,(S$4+1),FALSE)*$E4118</f>
        <v>-155.84514108324342</v>
      </c>
      <c r="T4113" s="5">
        <f ca="1">VLOOKUP(CONCATENATE($F4113," ",$G4113),AllocFactorMatrix,(T$4+1),FALSE)*$E4118</f>
        <v>-2186.658449249036</v>
      </c>
      <c r="U4113" s="5">
        <f ca="1">VLOOKUP(CONCATENATE($F4113," ",$G4113),AllocFactorMatrix,(U$4+1),FALSE)*$E4118</f>
        <v>-10781.912914907929</v>
      </c>
      <c r="V4113" s="5">
        <f ca="1">VLOOKUP(CONCATENATE($F4113," ",$G4113),AllocFactorMatrix,(V$4+1),FALSE)*$E4118</f>
        <v>0</v>
      </c>
      <c r="W4113" s="5">
        <f t="shared" ca="1" si="1994"/>
        <v>-13124.41650524021</v>
      </c>
      <c r="X4113" s="5">
        <f ca="1">VLOOKUP(CONCATENATE($F4113," ",$G4113),AllocFactorMatrix,(X$4+1),FALSE)*$E4118</f>
        <v>-947.77644361663215</v>
      </c>
      <c r="Y4113" s="5">
        <f ca="1">VLOOKUP(CONCATENATE($F4113," ",$G4113),AllocFactorMatrix,(Y$4+1),FALSE)*$E4118</f>
        <v>-19.02994548865653</v>
      </c>
      <c r="Z4113" s="5">
        <f t="shared" ca="1" si="1993"/>
        <v>-966.80638910528864</v>
      </c>
      <c r="AA4113" s="5">
        <f ca="1">VLOOKUP(CONCATENATE($F4113," ",$G4113),AllocFactorMatrix,(AA$4+1),FALSE)*$E4118</f>
        <v>-12.602345787667694</v>
      </c>
      <c r="AB4113" s="5">
        <f ca="1">VLOOKUP(CONCATENATE($F4113," ",$G4113),AllocFactorMatrix,(AB$4+1),FALSE)*$E4118</f>
        <v>0</v>
      </c>
      <c r="AC4113" s="5">
        <f ca="1">VLOOKUP(CONCATENATE($F4113," ",$G4113),AllocFactorMatrix,(AC$4+1),FALSE)*$E4118</f>
        <v>0</v>
      </c>
    </row>
    <row r="4114" spans="1:29" hidden="1" outlineLevel="1">
      <c r="E4114" s="48"/>
      <c r="F4114" s="175" t="str">
        <f>F4118</f>
        <v>RB_GUP</v>
      </c>
      <c r="G4114" s="52" t="str">
        <f>$G$11</f>
        <v>DISTPRI</v>
      </c>
      <c r="H4114" s="4">
        <f t="shared" ca="1" si="1986"/>
        <v>-199835.2451167079</v>
      </c>
      <c r="I4114" s="5">
        <f ca="1">VLOOKUP(CONCATENATE($F4114," ",$G4114),AllocFactorMatrix,(I$4+1),FALSE)*$E4118</f>
        <v>-130853.53093947213</v>
      </c>
      <c r="J4114" s="5">
        <f ca="1">VLOOKUP(CONCATENATE($F4114," ",$G4114),AllocFactorMatrix,(J$4+1),FALSE)*$E4118</f>
        <v>-30624.776733530733</v>
      </c>
      <c r="K4114" s="5">
        <f ca="1">VLOOKUP(CONCATENATE($F4114," ",$G4114),AllocFactorMatrix,(K$4+1),FALSE)*$E4118</f>
        <v>-427.7592519400805</v>
      </c>
      <c r="L4114" s="5">
        <f ca="1">VLOOKUP(CONCATENATE($F4114," ",$G4114),AllocFactorMatrix,(L$4+1),FALSE)*$E4118</f>
        <v>0</v>
      </c>
      <c r="M4114" s="5">
        <f t="shared" ca="1" si="1987"/>
        <v>-31052.535985470815</v>
      </c>
      <c r="N4114" s="5">
        <f ca="1">VLOOKUP(CONCATENATE($F4114," ",$G4114),AllocFactorMatrix,(N$4+1),FALSE)*$E4118</f>
        <v>-17778.283656164829</v>
      </c>
      <c r="O4114" s="5">
        <f ca="1">VLOOKUP(CONCATENATE($F4114," ",$G4114),AllocFactorMatrix,(O$4+1),FALSE)*$E4118</f>
        <v>-3194.3876277205909</v>
      </c>
      <c r="P4114" s="5">
        <f ca="1">VLOOKUP(CONCATENATE($F4114," ",$G4114),AllocFactorMatrix,(P$4+1),FALSE)*$E4118</f>
        <v>0</v>
      </c>
      <c r="Q4114" s="5">
        <f ca="1">VLOOKUP(CONCATENATE($F4114," ",$G4114),AllocFactorMatrix,(Q$4+1),FALSE)*$E4118</f>
        <v>0</v>
      </c>
      <c r="R4114" s="5">
        <f t="shared" ca="1" si="1992"/>
        <v>-20972.671283885422</v>
      </c>
      <c r="S4114" s="5">
        <f ca="1">VLOOKUP(CONCATENATE($F4114," ",$G4114),AllocFactorMatrix,(S$4+1),FALSE)*$E4118</f>
        <v>-803.87633394627244</v>
      </c>
      <c r="T4114" s="5">
        <f ca="1">VLOOKUP(CONCATENATE($F4114," ",$G4114),AllocFactorMatrix,(T$4+1),FALSE)*$E4118</f>
        <v>-11115.8916649148</v>
      </c>
      <c r="U4114" s="5">
        <f ca="1">VLOOKUP(CONCATENATE($F4114," ",$G4114),AllocFactorMatrix,(U$4+1),FALSE)*$E4118</f>
        <v>0</v>
      </c>
      <c r="V4114" s="5">
        <f ca="1">VLOOKUP(CONCATENATE($F4114," ",$G4114),AllocFactorMatrix,(V$4+1),FALSE)*$E4118</f>
        <v>0</v>
      </c>
      <c r="W4114" s="5">
        <f t="shared" ca="1" si="1994"/>
        <v>-11919.767998861073</v>
      </c>
      <c r="X4114" s="5">
        <f ca="1">VLOOKUP(CONCATENATE($F4114," ",$G4114),AllocFactorMatrix,(X$4+1),FALSE)*$E4118</f>
        <v>-4874.6584764201089</v>
      </c>
      <c r="Y4114" s="5">
        <f ca="1">VLOOKUP(CONCATENATE($F4114," ",$G4114),AllocFactorMatrix,(Y$4+1),FALSE)*$E4118</f>
        <v>-97.842083005206931</v>
      </c>
      <c r="Z4114" s="5">
        <f t="shared" ca="1" si="1993"/>
        <v>-4972.5005594253162</v>
      </c>
      <c r="AA4114" s="5">
        <f ca="1">VLOOKUP(CONCATENATE($F4114," ",$G4114),AllocFactorMatrix,(AA$4+1),FALSE)*$E4118</f>
        <v>-64.238349593158048</v>
      </c>
      <c r="AB4114" s="5">
        <f ca="1">VLOOKUP(CONCATENATE($F4114," ",$G4114),AllocFactorMatrix,(AB$4+1),FALSE)*$E4118</f>
        <v>0</v>
      </c>
      <c r="AC4114" s="5">
        <f ca="1">VLOOKUP(CONCATENATE($F4114," ",$G4114),AllocFactorMatrix,(AC$4+1),FALSE)*$E4118</f>
        <v>0</v>
      </c>
    </row>
    <row r="4115" spans="1:29" hidden="1" outlineLevel="1">
      <c r="E4115" s="48"/>
      <c r="F4115" s="175" t="str">
        <f>F4118</f>
        <v>RB_GUP</v>
      </c>
      <c r="G4115" s="52" t="str">
        <f>$G$12</f>
        <v>DISTSEC</v>
      </c>
      <c r="H4115" s="4">
        <f t="shared" ca="1" si="1986"/>
        <v>-95798.324636941921</v>
      </c>
      <c r="I4115" s="5">
        <f ca="1">VLOOKUP(CONCATENATE($F4115," ",$G4115),AllocFactorMatrix,(I$4+1),FALSE)*$E4118</f>
        <v>-71092.423755714539</v>
      </c>
      <c r="J4115" s="5">
        <f ca="1">VLOOKUP(CONCATENATE($F4115," ",$G4115),AllocFactorMatrix,(J$4+1),FALSE)*$E4118</f>
        <v>-14335.408835557142</v>
      </c>
      <c r="K4115" s="5">
        <f ca="1">VLOOKUP(CONCATENATE($F4115," ",$G4115),AllocFactorMatrix,(K$4+1),FALSE)*$E4118</f>
        <v>0</v>
      </c>
      <c r="L4115" s="5">
        <f ca="1">VLOOKUP(CONCATENATE($F4115," ",$G4115),AllocFactorMatrix,(L$4+1),FALSE)*$E4118</f>
        <v>0</v>
      </c>
      <c r="M4115" s="5">
        <f t="shared" ca="1" si="1987"/>
        <v>-14335.408835557142</v>
      </c>
      <c r="N4115" s="5">
        <f ca="1">VLOOKUP(CONCATENATE($F4115," ",$G4115),AllocFactorMatrix,(N$4+1),FALSE)*$E4118</f>
        <v>-7165.345958553321</v>
      </c>
      <c r="O4115" s="5">
        <f ca="1">VLOOKUP(CONCATENATE($F4115," ",$G4115),AllocFactorMatrix,(O$4+1),FALSE)*$E4118</f>
        <v>0</v>
      </c>
      <c r="P4115" s="5">
        <f ca="1">VLOOKUP(CONCATENATE($F4115," ",$G4115),AllocFactorMatrix,(P$4+1),FALSE)*$E4118</f>
        <v>0</v>
      </c>
      <c r="Q4115" s="5">
        <f ca="1">VLOOKUP(CONCATENATE($F4115," ",$G4115),AllocFactorMatrix,(Q$4+1),FALSE)*$E4118</f>
        <v>0</v>
      </c>
      <c r="R4115" s="5">
        <f t="shared" ca="1" si="1992"/>
        <v>-7165.345958553321</v>
      </c>
      <c r="S4115" s="5">
        <f ca="1">VLOOKUP(CONCATENATE($F4115," ",$G4115),AllocFactorMatrix,(S$4+1),FALSE)*$E4118</f>
        <v>-267.82385496165784</v>
      </c>
      <c r="T4115" s="5">
        <f ca="1">VLOOKUP(CONCATENATE($F4115," ",$G4115),AllocFactorMatrix,(T$4+1),FALSE)*$E4118</f>
        <v>0</v>
      </c>
      <c r="U4115" s="5">
        <f ca="1">VLOOKUP(CONCATENATE($F4115," ",$G4115),AllocFactorMatrix,(U$4+1),FALSE)*$E4118</f>
        <v>0</v>
      </c>
      <c r="V4115" s="5">
        <f ca="1">VLOOKUP(CONCATENATE($F4115," ",$G4115),AllocFactorMatrix,(V$4+1),FALSE)*$E4118</f>
        <v>0</v>
      </c>
      <c r="W4115" s="5">
        <f t="shared" ca="1" si="1994"/>
        <v>-267.82385496165784</v>
      </c>
      <c r="X4115" s="5">
        <f ca="1">VLOOKUP(CONCATENATE($F4115," ",$G4115),AllocFactorMatrix,(X$4+1),FALSE)*$E4118</f>
        <v>-2024.0435804004699</v>
      </c>
      <c r="Y4115" s="5">
        <f ca="1">VLOOKUP(CONCATENATE($F4115," ",$G4115),AllocFactorMatrix,(Y$4+1),FALSE)*$E4118</f>
        <v>0</v>
      </c>
      <c r="Z4115" s="5">
        <f t="shared" ca="1" si="1993"/>
        <v>-2024.0435804004699</v>
      </c>
      <c r="AA4115" s="5">
        <f ca="1">VLOOKUP(CONCATENATE($F4115," ",$G4115),AllocFactorMatrix,(AA$4+1),FALSE)*$E4118</f>
        <v>-23.93142449152343</v>
      </c>
      <c r="AB4115" s="5">
        <f ca="1">VLOOKUP(CONCATENATE($F4115," ",$G4115),AllocFactorMatrix,(AB$4+1),FALSE)*$E4118</f>
        <v>-736.60230920431104</v>
      </c>
      <c r="AC4115" s="5">
        <f ca="1">VLOOKUP(CONCATENATE($F4115," ",$G4115),AllocFactorMatrix,(AC$4+1),FALSE)*$E4118</f>
        <v>-152.74491805894084</v>
      </c>
    </row>
    <row r="4116" spans="1:29" hidden="1" outlineLevel="1">
      <c r="E4116" s="48"/>
      <c r="F4116" s="175" t="str">
        <f>F4118</f>
        <v>RB_GUP</v>
      </c>
      <c r="G4116" s="52" t="str">
        <f>$G$13</f>
        <v>ENERGY</v>
      </c>
      <c r="H4116" s="4">
        <f t="shared" ca="1" si="1986"/>
        <v>-6202.0427389884244</v>
      </c>
      <c r="I4116" s="5">
        <f ca="1">VLOOKUP(CONCATENATE($F4116," ",$G4116),AllocFactorMatrix,(I$4+1),FALSE)*$E4118</f>
        <v>-2426.7737927122048</v>
      </c>
      <c r="J4116" s="5">
        <f ca="1">VLOOKUP(CONCATENATE($F4116," ",$G4116),AllocFactorMatrix,(J$4+1),FALSE)*$E4118</f>
        <v>-700.11719814498906</v>
      </c>
      <c r="K4116" s="5">
        <f ca="1">VLOOKUP(CONCATENATE($F4116," ",$G4116),AllocFactorMatrix,(K$4+1),FALSE)*$E4118</f>
        <v>-9.7581393763792601</v>
      </c>
      <c r="L4116" s="5">
        <f ca="1">VLOOKUP(CONCATENATE($F4116," ",$G4116),AllocFactorMatrix,(L$4+1),FALSE)*$E4118</f>
        <v>-1.3641796146839766</v>
      </c>
      <c r="M4116" s="5">
        <f t="shared" ca="1" si="1987"/>
        <v>-711.23951713605231</v>
      </c>
      <c r="N4116" s="5">
        <f ca="1">VLOOKUP(CONCATENATE($F4116," ",$G4116),AllocFactorMatrix,(N$4+1),FALSE)*$E4118</f>
        <v>-454.25306267411935</v>
      </c>
      <c r="O4116" s="5">
        <f ca="1">VLOOKUP(CONCATENATE($F4116," ",$G4116),AllocFactorMatrix,(O$4+1),FALSE)*$E4118</f>
        <v>-81.011021190816606</v>
      </c>
      <c r="P4116" s="5">
        <f ca="1">VLOOKUP(CONCATENATE($F4116," ",$G4116),AllocFactorMatrix,(P$4+1),FALSE)*$E4118</f>
        <v>-16.496810662880247</v>
      </c>
      <c r="Q4116" s="5">
        <f ca="1">VLOOKUP(CONCATENATE($F4116," ",$G4116),AllocFactorMatrix,(Q$4+1),FALSE)*$E4118</f>
        <v>-0.62309012175450429</v>
      </c>
      <c r="R4116" s="5">
        <f t="shared" ca="1" si="1992"/>
        <v>-552.38398464957072</v>
      </c>
      <c r="S4116" s="5">
        <f ca="1">VLOOKUP(CONCATENATE($F4116," ",$G4116),AllocFactorMatrix,(S$4+1),FALSE)*$E4118</f>
        <v>-23.789241149804269</v>
      </c>
      <c r="T4116" s="5">
        <f ca="1">VLOOKUP(CONCATENATE($F4116," ",$G4116),AllocFactorMatrix,(T$4+1),FALSE)*$E4118</f>
        <v>-376.11242573952825</v>
      </c>
      <c r="U4116" s="5">
        <f ca="1">VLOOKUP(CONCATENATE($F4116," ",$G4116),AllocFactorMatrix,(U$4+1),FALSE)*$E4118</f>
        <v>-1617.5983288013024</v>
      </c>
      <c r="V4116" s="5">
        <f ca="1">VLOOKUP(CONCATENATE($F4116," ",$G4116),AllocFactorMatrix,(V$4+1),FALSE)*$E4118</f>
        <v>-304.28714104316441</v>
      </c>
      <c r="W4116" s="5">
        <f t="shared" ca="1" si="1994"/>
        <v>-2321.7871367337993</v>
      </c>
      <c r="X4116" s="5">
        <f ca="1">VLOOKUP(CONCATENATE($F4116," ",$G4116),AllocFactorMatrix,(X$4+1),FALSE)*$E4118</f>
        <v>-124.77881328491463</v>
      </c>
      <c r="Y4116" s="5">
        <f ca="1">VLOOKUP(CONCATENATE($F4116," ",$G4116),AllocFactorMatrix,(Y$4+1),FALSE)*$E4118</f>
        <v>-2.5036619980802164</v>
      </c>
      <c r="Z4116" s="5">
        <f t="shared" ca="1" si="1993"/>
        <v>-127.28247528299485</v>
      </c>
      <c r="AA4116" s="5">
        <f ca="1">VLOOKUP(CONCATENATE($F4116," ",$G4116),AllocFactorMatrix,(AA$4+1),FALSE)*$E4118</f>
        <v>-2.2332772383967221</v>
      </c>
      <c r="AB4116" s="5">
        <f ca="1">VLOOKUP(CONCATENATE($F4116," ",$G4116),AllocFactorMatrix,(AB$4+1),FALSE)*$E4118</f>
        <v>-50.024645285435824</v>
      </c>
      <c r="AC4116" s="5">
        <f ca="1">VLOOKUP(CONCATENATE($F4116," ",$G4116),AllocFactorMatrix,(AC$4+1),FALSE)*$E4118</f>
        <v>-10.317909949967213</v>
      </c>
    </row>
    <row r="4117" spans="1:29" hidden="1" outlineLevel="1">
      <c r="E4117" s="48"/>
      <c r="F4117" s="175" t="str">
        <f>F4118</f>
        <v>RB_GUP</v>
      </c>
      <c r="G4117" s="52" t="str">
        <f>$G$14</f>
        <v>CUSTOMER</v>
      </c>
      <c r="H4117" s="4">
        <f t="shared" ca="1" si="1986"/>
        <v>-45149.1326746458</v>
      </c>
      <c r="I4117" s="5">
        <f ca="1">VLOOKUP(CONCATENATE($F4117," ",$G4117),AllocFactorMatrix,(I$4+1),FALSE)*$E4118</f>
        <v>-22362.643971503949</v>
      </c>
      <c r="J4117" s="5">
        <f ca="1">VLOOKUP(CONCATENATE($F4117," ",$G4117),AllocFactorMatrix,(J$4+1),FALSE)*$E4118</f>
        <v>-7127.2975451076136</v>
      </c>
      <c r="K4117" s="5">
        <f ca="1">VLOOKUP(CONCATENATE($F4117," ",$G4117),AllocFactorMatrix,(K$4+1),FALSE)*$E4118</f>
        <v>-454.94416648921367</v>
      </c>
      <c r="L4117" s="5">
        <f ca="1">VLOOKUP(CONCATENATE($F4117," ",$G4117),AllocFactorMatrix,(L$4+1),FALSE)*$E4118</f>
        <v>-76.51555503381374</v>
      </c>
      <c r="M4117" s="5">
        <f t="shared" ca="1" si="1987"/>
        <v>-7658.7572666306414</v>
      </c>
      <c r="N4117" s="5">
        <f ca="1">VLOOKUP(CONCATENATE($F4117," ",$G4117),AllocFactorMatrix,(N$4+1),FALSE)*$E4118</f>
        <v>-555.67168464136046</v>
      </c>
      <c r="O4117" s="5">
        <f ca="1">VLOOKUP(CONCATENATE($F4117," ",$G4117),AllocFactorMatrix,(O$4+1),FALSE)*$E4118</f>
        <v>-160.6199010786498</v>
      </c>
      <c r="P4117" s="5">
        <f ca="1">VLOOKUP(CONCATENATE($F4117," ",$G4117),AllocFactorMatrix,(P$4+1),FALSE)*$E4118</f>
        <v>-188.14818239286944</v>
      </c>
      <c r="Q4117" s="5">
        <f ca="1">VLOOKUP(CONCATENATE($F4117," ",$G4117),AllocFactorMatrix,(Q$4+1),FALSE)*$E4118</f>
        <v>-23.508655708483165</v>
      </c>
      <c r="R4117" s="5">
        <f t="shared" ca="1" si="1992"/>
        <v>-927.94842382136289</v>
      </c>
      <c r="S4117" s="5">
        <f ca="1">VLOOKUP(CONCATENATE($F4117," ",$G4117),AllocFactorMatrix,(S$4+1),FALSE)*$E4118</f>
        <v>-3.6792540941763017</v>
      </c>
      <c r="T4117" s="5">
        <f ca="1">VLOOKUP(CONCATENATE($F4117," ",$G4117),AllocFactorMatrix,(T$4+1),FALSE)*$E4118</f>
        <v>-114.00347177027602</v>
      </c>
      <c r="U4117" s="5">
        <f ca="1">VLOOKUP(CONCATENATE($F4117," ",$G4117),AllocFactorMatrix,(U$4+1),FALSE)*$E4118</f>
        <v>-316.26032413105003</v>
      </c>
      <c r="V4117" s="5">
        <f ca="1">VLOOKUP(CONCATENATE($F4117," ",$G4117),AllocFactorMatrix,(V$4+1),FALSE)*$E4118</f>
        <v>-94.037903052189733</v>
      </c>
      <c r="W4117" s="5">
        <f t="shared" ca="1" si="1994"/>
        <v>-527.98095304769208</v>
      </c>
      <c r="X4117" s="5">
        <f ca="1">VLOOKUP(CONCATENATE($F4117," ",$G4117),AllocFactorMatrix,(X$4+1),FALSE)*$E4118</f>
        <v>-112.29192232172593</v>
      </c>
      <c r="Y4117" s="5">
        <f ca="1">VLOOKUP(CONCATENATE($F4117," ",$G4117),AllocFactorMatrix,(Y$4+1),FALSE)*$E4118</f>
        <v>-2.1026548592224148</v>
      </c>
      <c r="Z4117" s="5">
        <f t="shared" ca="1" si="1993"/>
        <v>-114.39457718094835</v>
      </c>
      <c r="AA4117" s="5">
        <f ca="1">VLOOKUP(CONCATENATE($F4117," ",$G4117),AllocFactorMatrix,(AA$4+1),FALSE)*$E4118</f>
        <v>-10.86295134627159</v>
      </c>
      <c r="AB4117" s="5">
        <f ca="1">VLOOKUP(CONCATENATE($F4117," ",$G4117),AllocFactorMatrix,(AB$4+1),FALSE)*$E4118</f>
        <v>-11937.754252054181</v>
      </c>
      <c r="AC4117" s="5">
        <f ca="1">VLOOKUP(CONCATENATE($F4117," ",$G4117),AllocFactorMatrix,(AC$4+1),FALSE)*$E4118</f>
        <v>-1608.7902790607452</v>
      </c>
    </row>
    <row r="4118" spans="1:29" collapsed="1">
      <c r="D4118" s="52" t="s">
        <v>707</v>
      </c>
      <c r="E4118" s="58">
        <v>-909531</v>
      </c>
      <c r="F4118" s="92" t="s">
        <v>73</v>
      </c>
      <c r="G4118" s="52" t="str">
        <f>$G$15</f>
        <v>TOTAL</v>
      </c>
      <c r="H4118" s="4">
        <f t="shared" ca="1" si="1986"/>
        <v>-909531.00000000012</v>
      </c>
      <c r="I4118" s="5">
        <f ca="1">VLOOKUP(CONCATENATE($F4118," ",$G4118),AllocFactorMatrix,(I$4+1),FALSE)*$E4118</f>
        <v>-515929.8255745506</v>
      </c>
      <c r="J4118" s="5">
        <f ca="1">VLOOKUP(CONCATENATE($F4118," ",$G4118),AllocFactorMatrix,(J$4+1),FALSE)*$E4118</f>
        <v>-120258.84395011172</v>
      </c>
      <c r="K4118" s="5">
        <f ca="1">VLOOKUP(CONCATENATE($F4118," ",$G4118),AllocFactorMatrix,(K$4+1),FALSE)*$E4118</f>
        <v>-1830.9717857611956</v>
      </c>
      <c r="L4118" s="5">
        <f ca="1">VLOOKUP(CONCATENATE($F4118," ",$G4118),AllocFactorMatrix,(L$4+1),FALSE)*$E4118</f>
        <v>-212.07641040237519</v>
      </c>
      <c r="M4118" s="5">
        <f t="shared" ca="1" si="1987"/>
        <v>-122301.89214627529</v>
      </c>
      <c r="N4118" s="5">
        <f ca="1">VLOOKUP(CONCATENATE($F4118," ",$G4118),AllocFactorMatrix,(N$4+1),FALSE)*$E4118</f>
        <v>-66009.613637617949</v>
      </c>
      <c r="O4118" s="5">
        <f ca="1">VLOOKUP(CONCATENATE($F4118," ",$G4118),AllocFactorMatrix,(O$4+1),FALSE)*$E4118</f>
        <v>-10615.467800389366</v>
      </c>
      <c r="P4118" s="5">
        <f ca="1">VLOOKUP(CONCATENATE($F4118," ",$G4118),AllocFactorMatrix,(P$4+1),FALSE)*$E4118</f>
        <v>-1697.657152756924</v>
      </c>
      <c r="Q4118" s="5">
        <f ca="1">VLOOKUP(CONCATENATE($F4118," ",$G4118),AllocFactorMatrix,(Q$4+1),FALSE)*$E4118</f>
        <v>-74.635080102051617</v>
      </c>
      <c r="R4118" s="5">
        <f t="shared" ca="1" si="1992"/>
        <v>-78397.373670866276</v>
      </c>
      <c r="S4118" s="5">
        <f ca="1">VLOOKUP(CONCATENATE($F4118," ",$G4118),AllocFactorMatrix,(S$4+1),FALSE)*$E4118</f>
        <v>-2988.2170946607948</v>
      </c>
      <c r="T4118" s="5">
        <f ca="1">VLOOKUP(CONCATENATE($F4118," ",$G4118),AllocFactorMatrix,(T$4+1),FALSE)*$E4118</f>
        <v>-37191.91098647115</v>
      </c>
      <c r="U4118" s="5">
        <f ca="1">VLOOKUP(CONCATENATE($F4118," ",$G4118),AllocFactorMatrix,(U$4+1),FALSE)*$E4118</f>
        <v>-102208.49044137499</v>
      </c>
      <c r="V4118" s="5">
        <f ca="1">VLOOKUP(CONCATENATE($F4118," ",$G4118),AllocFactorMatrix,(V$4+1),FALSE)*$E4118</f>
        <v>-16610.76108527731</v>
      </c>
      <c r="W4118" s="5">
        <f t="shared" ca="1" si="1994"/>
        <v>-158999.37960778424</v>
      </c>
      <c r="X4118" s="5">
        <f ca="1">VLOOKUP(CONCATENATE($F4118," ",$G4118),AllocFactorMatrix,(X$4+1),FALSE)*$E4118</f>
        <v>-18128.369747738572</v>
      </c>
      <c r="Y4118" s="5">
        <f ca="1">VLOOKUP(CONCATENATE($F4118," ",$G4118),AllocFactorMatrix,(Y$4+1),FALSE)*$E4118</f>
        <v>-322.09917486206081</v>
      </c>
      <c r="Z4118" s="5">
        <f t="shared" ca="1" si="1993"/>
        <v>-18450.468922600634</v>
      </c>
      <c r="AA4118" s="5">
        <f ca="1">VLOOKUP(CONCATENATE($F4118," ",$G4118),AllocFactorMatrix,(AA$4+1),FALSE)*$E4118</f>
        <v>-246.37578155247363</v>
      </c>
      <c r="AB4118" s="5">
        <f ca="1">VLOOKUP(CONCATENATE($F4118," ",$G4118),AllocFactorMatrix,(AB$4+1),FALSE)*$E4118</f>
        <v>-13313.054669143205</v>
      </c>
      <c r="AC4118" s="5">
        <f ca="1">VLOOKUP(CONCATENATE($F4118," ",$G4118),AllocFactorMatrix,(AC$4+1),FALSE)*$E4118</f>
        <v>-1892.6296272275179</v>
      </c>
    </row>
    <row r="4119" spans="1:29" s="48" customFormat="1" hidden="1" outlineLevel="1">
      <c r="A4119" s="53"/>
      <c r="B4119" s="104"/>
      <c r="C4119" s="52"/>
      <c r="D4119" s="52"/>
      <c r="F4119" s="175" t="str">
        <f>F4126</f>
        <v>RB_GUP</v>
      </c>
      <c r="G4119" s="52" t="str">
        <f>$G$8</f>
        <v>PRODUCTION</v>
      </c>
      <c r="H4119" s="50">
        <f t="shared" ca="1" si="1981"/>
        <v>113112.21314820452</v>
      </c>
      <c r="I4119" s="51">
        <f ca="1">VLOOKUP(CONCATENATE($F4119," ",$G4119),AllocFactorMatrix,(I$4+1),FALSE)*$E4126</f>
        <v>58183.336605950746</v>
      </c>
      <c r="J4119" s="51">
        <f ca="1">VLOOKUP(CONCATENATE($F4119," ",$G4119),AllocFactorMatrix,(J$4+1),FALSE)*$E4126</f>
        <v>13568.363041824145</v>
      </c>
      <c r="K4119" s="51">
        <f ca="1">VLOOKUP(CONCATENATE($F4119," ",$G4119),AllocFactorMatrix,(K$4+1),FALSE)*$E4126</f>
        <v>188.6539733427424</v>
      </c>
      <c r="L4119" s="51">
        <f ca="1">VLOOKUP(CONCATENATE($F4119," ",$G4119),AllocFactorMatrix,(L$4+1),FALSE)*$E4126</f>
        <v>26.274538262411419</v>
      </c>
      <c r="M4119" s="51">
        <f t="shared" ref="M4119:M4126" ca="1" si="1995">SUBTOTAL(9,J4119:L4119)</f>
        <v>13783.291553429297</v>
      </c>
      <c r="N4119" s="51">
        <f ca="1">VLOOKUP(CONCATENATE($F4119," ",$G4119),AllocFactorMatrix,(N$4+1),FALSE)*$E4126</f>
        <v>8076.0009044330136</v>
      </c>
      <c r="O4119" s="51">
        <f ca="1">VLOOKUP(CONCATENATE($F4119," ",$G4119),AllocFactorMatrix,(O$4+1),FALSE)*$E4126</f>
        <v>1447.1514057795848</v>
      </c>
      <c r="P4119" s="51">
        <f ca="1">VLOOKUP(CONCATENATE($F4119," ",$G4119),AllocFactorMatrix,(P$4+1),FALSE)*$E4126</f>
        <v>293.467537179651</v>
      </c>
      <c r="Q4119" s="51">
        <f ca="1">VLOOKUP(CONCATENATE($F4119," ",$G4119),AllocFactorMatrix,(Q$4+1),FALSE)*$E4126</f>
        <v>11.144297011929472</v>
      </c>
      <c r="R4119" s="51">
        <f ca="1">SUBTOTAL(9,N4119:Q4119)</f>
        <v>9827.7641444041783</v>
      </c>
      <c r="S4119" s="51">
        <f ca="1">VLOOKUP(CONCATENATE($F4119," ",$G4119),AllocFactorMatrix,(S$4+1),FALSE)*$E4126</f>
        <v>382.45657034384175</v>
      </c>
      <c r="T4119" s="51">
        <f ca="1">VLOOKUP(CONCATENATE($F4119," ",$G4119),AllocFactorMatrix,(T$4+1),FALSE)*$E4126</f>
        <v>5163.3845490391122</v>
      </c>
      <c r="U4119" s="51">
        <f ca="1">VLOOKUP(CONCATENATE($F4119," ",$G4119),AllocFactorMatrix,(U$4+1),FALSE)*$E4126</f>
        <v>19747.873163463428</v>
      </c>
      <c r="V4119" s="51">
        <f ca="1">VLOOKUP(CONCATENATE($F4119," ",$G4119),AllocFactorMatrix,(V$4+1),FALSE)*$E4126</f>
        <v>3577.5103789667551</v>
      </c>
      <c r="W4119" s="51">
        <f ca="1">SUBTOTAL(9,S4119:V4119)</f>
        <v>28871.224661813139</v>
      </c>
      <c r="X4119" s="51">
        <f ca="1">VLOOKUP(CONCATENATE($F4119," ",$G4119),AllocFactorMatrix,(X$4+1),FALSE)*$E4126</f>
        <v>2216.5360926738422</v>
      </c>
      <c r="Y4119" s="51">
        <f ca="1">VLOOKUP(CONCATENATE($F4119," ",$G4119),AllocFactorMatrix,(Y$4+1),FALSE)*$E4126</f>
        <v>44.26991094916422</v>
      </c>
      <c r="Z4119" s="51">
        <f t="shared" ref="Z4119:Z4126" ca="1" si="1996">SUBTOTAL(9,X4119:Y4119)</f>
        <v>2260.8060036230063</v>
      </c>
      <c r="AA4119" s="51">
        <f ca="1">VLOOKUP(CONCATENATE($F4119," ",$G4119),AllocFactorMatrix,(AA$4+1),FALSE)*$E4126</f>
        <v>29.239696982309709</v>
      </c>
      <c r="AB4119" s="51">
        <f ca="1">VLOOKUP(CONCATENATE($F4119," ",$G4119),AllocFactorMatrix,(AB$4+1),FALSE)*$E4126</f>
        <v>129.89938198810481</v>
      </c>
      <c r="AC4119" s="51">
        <f ca="1">VLOOKUP(CONCATENATE($F4119," ",$G4119),AllocFactorMatrix,(AC$4+1),FALSE)*$E4126</f>
        <v>26.651100013761209</v>
      </c>
    </row>
    <row r="4120" spans="1:29" s="48" customFormat="1" hidden="1" outlineLevel="1">
      <c r="A4120" s="53"/>
      <c r="B4120" s="104"/>
      <c r="C4120" s="52"/>
      <c r="D4120" s="52"/>
      <c r="F4120" s="175" t="str">
        <f>F4126</f>
        <v>RB_GUP</v>
      </c>
      <c r="G4120" s="52" t="str">
        <f>$G$9</f>
        <v>BULKTRAN</v>
      </c>
      <c r="H4120" s="50">
        <f t="shared" ca="1" si="1981"/>
        <v>61426.092792014562</v>
      </c>
      <c r="I4120" s="51">
        <f ca="1">VLOOKUP(CONCATENATE($F4120," ",$G4120),AllocFactorMatrix,(I$4+1),FALSE)*$E4126</f>
        <v>31596.720936079393</v>
      </c>
      <c r="J4120" s="51">
        <f ca="1">VLOOKUP(CONCATENATE($F4120," ",$G4120),AllocFactorMatrix,(J$4+1),FALSE)*$E4126</f>
        <v>7368.3601800877759</v>
      </c>
      <c r="K4120" s="51">
        <f ca="1">VLOOKUP(CONCATENATE($F4120," ",$G4120),AllocFactorMatrix,(K$4+1),FALSE)*$E4126</f>
        <v>102.44938322398549</v>
      </c>
      <c r="L4120" s="51">
        <f ca="1">VLOOKUP(CONCATENATE($F4120," ",$G4120),AllocFactorMatrix,(L$4+1),FALSE)*$E4126</f>
        <v>14.268505411166913</v>
      </c>
      <c r="M4120" s="51">
        <f t="shared" ca="1" si="1995"/>
        <v>7485.0780687229289</v>
      </c>
      <c r="N4120" s="51">
        <f ca="1">VLOOKUP(CONCATENATE($F4120," ",$G4120),AllocFactorMatrix,(N$4+1),FALSE)*$E4126</f>
        <v>4385.7083787593665</v>
      </c>
      <c r="O4120" s="51">
        <f ca="1">VLOOKUP(CONCATENATE($F4120," ",$G4120),AllocFactorMatrix,(O$4+1),FALSE)*$E4126</f>
        <v>785.88203750411844</v>
      </c>
      <c r="P4120" s="51">
        <f ca="1">VLOOKUP(CONCATENATE($F4120," ",$G4120),AllocFactorMatrix,(P$4+1),FALSE)*$E4126</f>
        <v>159.3688574249895</v>
      </c>
      <c r="Q4120" s="51">
        <f ca="1">VLOOKUP(CONCATENATE($F4120," ",$G4120),AllocFactorMatrix,(Q$4+1),FALSE)*$E4126</f>
        <v>6.0519602906153267</v>
      </c>
      <c r="R4120" s="51">
        <f t="shared" ref="R4120:R4126" ca="1" si="1997">SUBTOTAL(9,N4120:Q4120)</f>
        <v>5337.0112339790894</v>
      </c>
      <c r="S4120" s="51">
        <f ca="1">VLOOKUP(CONCATENATE($F4120," ",$G4120),AllocFactorMatrix,(S$4+1),FALSE)*$E4126</f>
        <v>207.69474953226467</v>
      </c>
      <c r="T4120" s="51">
        <f ca="1">VLOOKUP(CONCATENATE($F4120," ",$G4120),AllocFactorMatrix,(T$4+1),FALSE)*$E4126</f>
        <v>2803.9990519376147</v>
      </c>
      <c r="U4120" s="51">
        <f ca="1">VLOOKUP(CONCATENATE($F4120," ",$G4120),AllocFactorMatrix,(U$4+1),FALSE)*$E4126</f>
        <v>10724.170764782653</v>
      </c>
      <c r="V4120" s="51">
        <f ca="1">VLOOKUP(CONCATENATE($F4120," ",$G4120),AllocFactorMatrix,(V$4+1),FALSE)*$E4126</f>
        <v>1942.782997401685</v>
      </c>
      <c r="W4120" s="51">
        <f t="shared" ref="W4120:W4126" ca="1" si="1998">SUBTOTAL(9,S4120:V4120)</f>
        <v>15678.647563654216</v>
      </c>
      <c r="X4120" s="51">
        <f ca="1">VLOOKUP(CONCATENATE($F4120," ",$G4120),AllocFactorMatrix,(X$4+1),FALSE)*$E4126</f>
        <v>1203.6998297172304</v>
      </c>
      <c r="Y4120" s="51">
        <f ca="1">VLOOKUP(CONCATENATE($F4120," ",$G4120),AllocFactorMatrix,(Y$4+1),FALSE)*$E4126</f>
        <v>24.040972961024135</v>
      </c>
      <c r="Z4120" s="51">
        <f t="shared" ca="1" si="1996"/>
        <v>1227.7408026782546</v>
      </c>
      <c r="AA4120" s="51">
        <f ca="1">VLOOKUP(CONCATENATE($F4120," ",$G4120),AllocFactorMatrix,(AA$4+1),FALSE)*$E4126</f>
        <v>15.87874810381831</v>
      </c>
      <c r="AB4120" s="51">
        <f ca="1">VLOOKUP(CONCATENATE($F4120," ",$G4120),AllocFactorMatrix,(AB$4+1),FALSE)*$E4126</f>
        <v>70.542439843980119</v>
      </c>
      <c r="AC4120" s="51">
        <f ca="1">VLOOKUP(CONCATENATE($F4120," ",$G4120),AllocFactorMatrix,(AC$4+1),FALSE)*$E4126</f>
        <v>14.472998952903463</v>
      </c>
    </row>
    <row r="4121" spans="1:29" s="48" customFormat="1" hidden="1" outlineLevel="1">
      <c r="A4121" s="53"/>
      <c r="B4121" s="104"/>
      <c r="C4121" s="52"/>
      <c r="D4121" s="52"/>
      <c r="F4121" s="175" t="str">
        <f>F4126</f>
        <v>RB_GUP</v>
      </c>
      <c r="G4121" s="52" t="str">
        <f>$G$10</f>
        <v>SUBTRAN</v>
      </c>
      <c r="H4121" s="50">
        <f t="shared" ca="1" si="1981"/>
        <v>17007.26787519603</v>
      </c>
      <c r="I4121" s="51">
        <f ca="1">VLOOKUP(CONCATENATE($F4121," ",$G4121),AllocFactorMatrix,(I$4+1),FALSE)*$E4126</f>
        <v>8689.9206869575992</v>
      </c>
      <c r="J4121" s="51">
        <f ca="1">VLOOKUP(CONCATENATE($F4121," ",$G4121),AllocFactorMatrix,(J$4+1),FALSE)*$E4126</f>
        <v>2037.0642090962458</v>
      </c>
      <c r="K4121" s="51">
        <f ca="1">VLOOKUP(CONCATENATE($F4121," ",$G4121),AllocFactorMatrix,(K$4+1),FALSE)*$E4126</f>
        <v>28.45699709491689</v>
      </c>
      <c r="L4121" s="51">
        <f ca="1">VLOOKUP(CONCATENATE($F4121," ",$G4121),AllocFactorMatrix,(L$4+1),FALSE)*$E4126</f>
        <v>5.1505842558111752</v>
      </c>
      <c r="M4121" s="51">
        <f t="shared" ca="1" si="1995"/>
        <v>2070.6717904469738</v>
      </c>
      <c r="N4121" s="51">
        <f ca="1">VLOOKUP(CONCATENATE($F4121," ",$G4121),AllocFactorMatrix,(N$4+1),FALSE)*$E4126</f>
        <v>1177.2773651280522</v>
      </c>
      <c r="O4121" s="51">
        <f ca="1">VLOOKUP(CONCATENATE($F4121," ",$G4121),AllocFactorMatrix,(O$4+1),FALSE)*$E4126</f>
        <v>211.55082784494738</v>
      </c>
      <c r="P4121" s="51">
        <f ca="1">VLOOKUP(CONCATENATE($F4121," ",$G4121),AllocFactorMatrix,(P$4+1),FALSE)*$E4126</f>
        <v>55.530461252208603</v>
      </c>
      <c r="Q4121" s="51">
        <f ca="1">VLOOKUP(CONCATENATE($F4121," ",$G4121),AllocFactorMatrix,(Q$4+1),FALSE)*$E4126</f>
        <v>0</v>
      </c>
      <c r="R4121" s="51">
        <f t="shared" ca="1" si="1997"/>
        <v>1444.3586542252083</v>
      </c>
      <c r="S4121" s="51">
        <f ca="1">VLOOKUP(CONCATENATE($F4121," ",$G4121),AllocFactorMatrix,(S$4+1),FALSE)*$E4126</f>
        <v>53.064875499013127</v>
      </c>
      <c r="T4121" s="51">
        <f ca="1">VLOOKUP(CONCATENATE($F4121," ",$G4121),AllocFactorMatrix,(T$4+1),FALSE)*$E4126</f>
        <v>744.55165917740214</v>
      </c>
      <c r="U4121" s="51">
        <f ca="1">VLOOKUP(CONCATENATE($F4121," ",$G4121),AllocFactorMatrix,(U$4+1),FALSE)*$E4126</f>
        <v>3671.2140172864706</v>
      </c>
      <c r="V4121" s="51">
        <f ca="1">VLOOKUP(CONCATENATE($F4121," ",$G4121),AllocFactorMatrix,(V$4+1),FALSE)*$E4126</f>
        <v>0</v>
      </c>
      <c r="W4121" s="51">
        <f t="shared" ca="1" si="1998"/>
        <v>4468.8305519628857</v>
      </c>
      <c r="X4121" s="51">
        <f ca="1">VLOOKUP(CONCATENATE($F4121," ",$G4121),AllocFactorMatrix,(X$4+1),FALSE)*$E4126</f>
        <v>322.71547660603727</v>
      </c>
      <c r="Y4121" s="51">
        <f ca="1">VLOOKUP(CONCATENATE($F4121," ",$G4121),AllocFactorMatrix,(Y$4+1),FALSE)*$E4126</f>
        <v>6.4796482013460857</v>
      </c>
      <c r="Z4121" s="51">
        <f t="shared" ca="1" si="1996"/>
        <v>329.19512480738337</v>
      </c>
      <c r="AA4121" s="51">
        <f ca="1">VLOOKUP(CONCATENATE($F4121," ",$G4121),AllocFactorMatrix,(AA$4+1),FALSE)*$E4126</f>
        <v>4.2910667959862518</v>
      </c>
      <c r="AB4121" s="51">
        <f ca="1">VLOOKUP(CONCATENATE($F4121," ",$G4121),AllocFactorMatrix,(AB$4+1),FALSE)*$E4126</f>
        <v>0</v>
      </c>
      <c r="AC4121" s="51">
        <f ca="1">VLOOKUP(CONCATENATE($F4121," ",$G4121),AllocFactorMatrix,(AC$4+1),FALSE)*$E4126</f>
        <v>0</v>
      </c>
    </row>
    <row r="4122" spans="1:29" s="48" customFormat="1" hidden="1" outlineLevel="1">
      <c r="A4122" s="53"/>
      <c r="B4122" s="104"/>
      <c r="C4122" s="52"/>
      <c r="D4122" s="52"/>
      <c r="F4122" s="175" t="str">
        <f>F4126</f>
        <v>RB_GUP</v>
      </c>
      <c r="G4122" s="52" t="str">
        <f>$G$11</f>
        <v>DISTPRI</v>
      </c>
      <c r="H4122" s="50">
        <f t="shared" ca="1" si="1981"/>
        <v>68043.39441528506</v>
      </c>
      <c r="I4122" s="51">
        <f ca="1">VLOOKUP(CONCATENATE($F4122," ",$G4122),AllocFactorMatrix,(I$4+1),FALSE)*$E4126</f>
        <v>44555.295594364507</v>
      </c>
      <c r="J4122" s="51">
        <f ca="1">VLOOKUP(CONCATENATE($F4122," ",$G4122),AllocFactorMatrix,(J$4+1),FALSE)*$E4126</f>
        <v>10427.65884938208</v>
      </c>
      <c r="K4122" s="51">
        <f ca="1">VLOOKUP(CONCATENATE($F4122," ",$G4122),AllocFactorMatrix,(K$4+1),FALSE)*$E4126</f>
        <v>145.65094099165324</v>
      </c>
      <c r="L4122" s="51">
        <f ca="1">VLOOKUP(CONCATENATE($F4122," ",$G4122),AllocFactorMatrix,(L$4+1),FALSE)*$E4126</f>
        <v>0</v>
      </c>
      <c r="M4122" s="51">
        <f t="shared" ca="1" si="1995"/>
        <v>10573.309790373733</v>
      </c>
      <c r="N4122" s="51">
        <f ca="1">VLOOKUP(CONCATENATE($F4122," ",$G4122),AllocFactorMatrix,(N$4+1),FALSE)*$E4126</f>
        <v>6053.4605201237282</v>
      </c>
      <c r="O4122" s="51">
        <f ca="1">VLOOKUP(CONCATENATE($F4122," ",$G4122),AllocFactorMatrix,(O$4+1),FALSE)*$E4126</f>
        <v>1087.6808900319759</v>
      </c>
      <c r="P4122" s="51">
        <f ca="1">VLOOKUP(CONCATENATE($F4122," ",$G4122),AllocFactorMatrix,(P$4+1),FALSE)*$E4126</f>
        <v>0</v>
      </c>
      <c r="Q4122" s="51">
        <f ca="1">VLOOKUP(CONCATENATE($F4122," ",$G4122),AllocFactorMatrix,(Q$4+1),FALSE)*$E4126</f>
        <v>0</v>
      </c>
      <c r="R4122" s="51">
        <f t="shared" ca="1" si="1997"/>
        <v>7141.1414101557039</v>
      </c>
      <c r="S4122" s="51">
        <f ca="1">VLOOKUP(CONCATENATE($F4122," ",$G4122),AllocFactorMatrix,(S$4+1),FALSE)*$E4126</f>
        <v>273.71785402457198</v>
      </c>
      <c r="T4122" s="51">
        <f ca="1">VLOOKUP(CONCATENATE($F4122," ",$G4122),AllocFactorMatrix,(T$4+1),FALSE)*$E4126</f>
        <v>3784.9329350868293</v>
      </c>
      <c r="U4122" s="51">
        <f ca="1">VLOOKUP(CONCATENATE($F4122," ",$G4122),AllocFactorMatrix,(U$4+1),FALSE)*$E4126</f>
        <v>0</v>
      </c>
      <c r="V4122" s="51">
        <f ca="1">VLOOKUP(CONCATENATE($F4122," ",$G4122),AllocFactorMatrix,(V$4+1),FALSE)*$E4126</f>
        <v>0</v>
      </c>
      <c r="W4122" s="51">
        <f t="shared" ca="1" si="1998"/>
        <v>4058.6507891114011</v>
      </c>
      <c r="X4122" s="51">
        <f ca="1">VLOOKUP(CONCATENATE($F4122," ",$G4122),AllocFactorMatrix,(X$4+1),FALSE)*$E4126</f>
        <v>1659.808854825149</v>
      </c>
      <c r="Y4122" s="51">
        <f ca="1">VLOOKUP(CONCATENATE($F4122," ",$G4122),AllocFactorMatrix,(Y$4+1),FALSE)*$E4126</f>
        <v>33.314981250921136</v>
      </c>
      <c r="Z4122" s="51">
        <f t="shared" ca="1" si="1996"/>
        <v>1693.1238360760701</v>
      </c>
      <c r="AA4122" s="51">
        <f ca="1">VLOOKUP(CONCATENATE($F4122," ",$G4122),AllocFactorMatrix,(AA$4+1),FALSE)*$E4126</f>
        <v>21.872995203631206</v>
      </c>
      <c r="AB4122" s="51">
        <f ca="1">VLOOKUP(CONCATENATE($F4122," ",$G4122),AllocFactorMatrix,(AB$4+1),FALSE)*$E4126</f>
        <v>0</v>
      </c>
      <c r="AC4122" s="51">
        <f ca="1">VLOOKUP(CONCATENATE($F4122," ",$G4122),AllocFactorMatrix,(AC$4+1),FALSE)*$E4126</f>
        <v>0</v>
      </c>
    </row>
    <row r="4123" spans="1:29" s="48" customFormat="1" hidden="1" outlineLevel="1">
      <c r="A4123" s="53"/>
      <c r="B4123" s="104"/>
      <c r="C4123" s="52"/>
      <c r="D4123" s="52"/>
      <c r="F4123" s="175" t="str">
        <f>F4126</f>
        <v>RB_GUP</v>
      </c>
      <c r="G4123" s="52" t="str">
        <f>$G$12</f>
        <v>DISTSEC</v>
      </c>
      <c r="H4123" s="50">
        <f t="shared" ca="1" si="1981"/>
        <v>32619.086707092389</v>
      </c>
      <c r="I4123" s="51">
        <f ca="1">VLOOKUP(CONCATENATE($F4123," ",$G4123),AllocFactorMatrix,(I$4+1),FALSE)*$E4126</f>
        <v>24206.790082117601</v>
      </c>
      <c r="J4123" s="51">
        <f ca="1">VLOOKUP(CONCATENATE($F4123," ",$G4123),AllocFactorMatrix,(J$4+1),FALSE)*$E4126</f>
        <v>4881.1703707847209</v>
      </c>
      <c r="K4123" s="51">
        <f ca="1">VLOOKUP(CONCATENATE($F4123," ",$G4123),AllocFactorMatrix,(K$4+1),FALSE)*$E4126</f>
        <v>0</v>
      </c>
      <c r="L4123" s="51">
        <f ca="1">VLOOKUP(CONCATENATE($F4123," ",$G4123),AllocFactorMatrix,(L$4+1),FALSE)*$E4126</f>
        <v>0</v>
      </c>
      <c r="M4123" s="51">
        <f t="shared" ca="1" si="1995"/>
        <v>4881.1703707847209</v>
      </c>
      <c r="N4123" s="51">
        <f ca="1">VLOOKUP(CONCATENATE($F4123," ",$G4123),AllocFactorMatrix,(N$4+1),FALSE)*$E4126</f>
        <v>2439.7821360044395</v>
      </c>
      <c r="O4123" s="51">
        <f ca="1">VLOOKUP(CONCATENATE($F4123," ",$G4123),AllocFactorMatrix,(O$4+1),FALSE)*$E4126</f>
        <v>0</v>
      </c>
      <c r="P4123" s="51">
        <f ca="1">VLOOKUP(CONCATENATE($F4123," ",$G4123),AllocFactorMatrix,(P$4+1),FALSE)*$E4126</f>
        <v>0</v>
      </c>
      <c r="Q4123" s="51">
        <f ca="1">VLOOKUP(CONCATENATE($F4123," ",$G4123),AllocFactorMatrix,(Q$4+1),FALSE)*$E4126</f>
        <v>0</v>
      </c>
      <c r="R4123" s="51">
        <f t="shared" ca="1" si="1997"/>
        <v>2439.7821360044395</v>
      </c>
      <c r="S4123" s="51">
        <f ca="1">VLOOKUP(CONCATENATE($F4123," ",$G4123),AllocFactorMatrix,(S$4+1),FALSE)*$E4126</f>
        <v>91.19334372840585</v>
      </c>
      <c r="T4123" s="51">
        <f ca="1">VLOOKUP(CONCATENATE($F4123," ",$G4123),AllocFactorMatrix,(T$4+1),FALSE)*$E4126</f>
        <v>0</v>
      </c>
      <c r="U4123" s="51">
        <f ca="1">VLOOKUP(CONCATENATE($F4123," ",$G4123),AllocFactorMatrix,(U$4+1),FALSE)*$E4126</f>
        <v>0</v>
      </c>
      <c r="V4123" s="51">
        <f ca="1">VLOOKUP(CONCATENATE($F4123," ",$G4123),AllocFactorMatrix,(V$4+1),FALSE)*$E4126</f>
        <v>0</v>
      </c>
      <c r="W4123" s="51">
        <f t="shared" ca="1" si="1998"/>
        <v>91.19334372840585</v>
      </c>
      <c r="X4123" s="51">
        <f ca="1">VLOOKUP(CONCATENATE($F4123," ",$G4123),AllocFactorMatrix,(X$4+1),FALSE)*$E4126</f>
        <v>689.18170853435754</v>
      </c>
      <c r="Y4123" s="51">
        <f ca="1">VLOOKUP(CONCATENATE($F4123," ",$G4123),AllocFactorMatrix,(Y$4+1),FALSE)*$E4126</f>
        <v>0</v>
      </c>
      <c r="Z4123" s="51">
        <f t="shared" ca="1" si="1996"/>
        <v>689.18170853435754</v>
      </c>
      <c r="AA4123" s="51">
        <f ca="1">VLOOKUP(CONCATENATE($F4123," ",$G4123),AllocFactorMatrix,(AA$4+1),FALSE)*$E4126</f>
        <v>8.1485893774410822</v>
      </c>
      <c r="AB4123" s="51">
        <f ca="1">VLOOKUP(CONCATENATE($F4123," ",$G4123),AllocFactorMatrix,(AB$4+1),FALSE)*$E4126</f>
        <v>250.81121912767205</v>
      </c>
      <c r="AC4123" s="51">
        <f ca="1">VLOOKUP(CONCATENATE($F4123," ",$G4123),AllocFactorMatrix,(AC$4+1),FALSE)*$E4126</f>
        <v>52.009257417754391</v>
      </c>
    </row>
    <row r="4124" spans="1:29" s="48" customFormat="1" hidden="1" outlineLevel="1">
      <c r="A4124" s="53"/>
      <c r="B4124" s="104"/>
      <c r="C4124" s="52"/>
      <c r="D4124" s="52"/>
      <c r="F4124" s="175" t="str">
        <f>F4126</f>
        <v>RB_GUP</v>
      </c>
      <c r="G4124" s="52" t="str">
        <f>$G$13</f>
        <v>ENERGY</v>
      </c>
      <c r="H4124" s="50">
        <f t="shared" ca="1" si="1981"/>
        <v>2111.7798315456453</v>
      </c>
      <c r="I4124" s="51">
        <f ca="1">VLOOKUP(CONCATENATE($F4124," ",$G4124),AllocFactorMatrix,(I$4+1),FALSE)*$E4126</f>
        <v>826.31032497674175</v>
      </c>
      <c r="J4124" s="51">
        <f ca="1">VLOOKUP(CONCATENATE($F4124," ",$G4124),AllocFactorMatrix,(J$4+1),FALSE)*$E4126</f>
        <v>238.38813129526767</v>
      </c>
      <c r="K4124" s="51">
        <f ca="1">VLOOKUP(CONCATENATE($F4124," ",$G4124),AllocFactorMatrix,(K$4+1),FALSE)*$E4126</f>
        <v>3.3226217225020611</v>
      </c>
      <c r="L4124" s="51">
        <f ca="1">VLOOKUP(CONCATENATE($F4124," ",$G4124),AllocFactorMatrix,(L$4+1),FALSE)*$E4126</f>
        <v>0.46449970084617759</v>
      </c>
      <c r="M4124" s="51">
        <f t="shared" ca="1" si="1995"/>
        <v>242.17525271861589</v>
      </c>
      <c r="N4124" s="51">
        <f ca="1">VLOOKUP(CONCATENATE($F4124," ",$G4124),AllocFactorMatrix,(N$4+1),FALSE)*$E4126</f>
        <v>154.67201638947549</v>
      </c>
      <c r="O4124" s="51">
        <f ca="1">VLOOKUP(CONCATENATE($F4124," ",$G4124),AllocFactorMatrix,(O$4+1),FALSE)*$E4126</f>
        <v>27.584047366882018</v>
      </c>
      <c r="P4124" s="51">
        <f ca="1">VLOOKUP(CONCATENATE($F4124," ",$G4124),AllocFactorMatrix,(P$4+1),FALSE)*$E4126</f>
        <v>5.6171222142174067</v>
      </c>
      <c r="Q4124" s="51">
        <f ca="1">VLOOKUP(CONCATENATE($F4124," ",$G4124),AllocFactorMatrix,(Q$4+1),FALSE)*$E4126</f>
        <v>0.21216060703430417</v>
      </c>
      <c r="R4124" s="51">
        <f t="shared" ca="1" si="1997"/>
        <v>188.08534657760919</v>
      </c>
      <c r="S4124" s="51">
        <f ca="1">VLOOKUP(CONCATENATE($F4124," ",$G4124),AllocFactorMatrix,(S$4+1),FALSE)*$E4126</f>
        <v>8.1001763099952981</v>
      </c>
      <c r="T4124" s="51">
        <f ca="1">VLOOKUP(CONCATENATE($F4124," ",$G4124),AllocFactorMatrix,(T$4+1),FALSE)*$E4126</f>
        <v>128.06532758592255</v>
      </c>
      <c r="U4124" s="51">
        <f ca="1">VLOOKUP(CONCATENATE($F4124," ",$G4124),AllocFactorMatrix,(U$4+1),FALSE)*$E4126</f>
        <v>550.78813063156917</v>
      </c>
      <c r="V4124" s="51">
        <f ca="1">VLOOKUP(CONCATENATE($F4124," ",$G4124),AllocFactorMatrix,(V$4+1),FALSE)*$E4126</f>
        <v>103.60900021118655</v>
      </c>
      <c r="W4124" s="51">
        <f t="shared" ca="1" si="1998"/>
        <v>790.56263473867352</v>
      </c>
      <c r="X4124" s="51">
        <f ca="1">VLOOKUP(CONCATENATE($F4124," ",$G4124),AllocFactorMatrix,(X$4+1),FALSE)*$E4126</f>
        <v>42.486869631321049</v>
      </c>
      <c r="Y4124" s="51">
        <f ca="1">VLOOKUP(CONCATENATE($F4124," ",$G4124),AllocFactorMatrix,(Y$4+1),FALSE)*$E4126</f>
        <v>0.85249056400656653</v>
      </c>
      <c r="Z4124" s="51">
        <f t="shared" ca="1" si="1996"/>
        <v>43.339360195327615</v>
      </c>
      <c r="AA4124" s="51">
        <f ca="1">VLOOKUP(CONCATENATE($F4124," ",$G4124),AllocFactorMatrix,(AA$4+1),FALSE)*$E4126</f>
        <v>0.76042523871181522</v>
      </c>
      <c r="AB4124" s="51">
        <f ca="1">VLOOKUP(CONCATENATE($F4124," ",$G4124),AllocFactorMatrix,(AB$4+1),FALSE)*$E4126</f>
        <v>17.033264916074852</v>
      </c>
      <c r="AC4124" s="51">
        <f ca="1">VLOOKUP(CONCATENATE($F4124," ",$G4124),AllocFactorMatrix,(AC$4+1),FALSE)*$E4126</f>
        <v>3.5132221838894946</v>
      </c>
    </row>
    <row r="4125" spans="1:29" s="48" customFormat="1" hidden="1" outlineLevel="1">
      <c r="A4125" s="53"/>
      <c r="B4125" s="104"/>
      <c r="C4125" s="52"/>
      <c r="D4125" s="52"/>
      <c r="F4125" s="175" t="str">
        <f>F4126</f>
        <v>RB_GUP</v>
      </c>
      <c r="G4125" s="52" t="str">
        <f>$G$14</f>
        <v>CUSTOMER</v>
      </c>
      <c r="H4125" s="50">
        <f t="shared" ca="1" si="1981"/>
        <v>15373.165230661823</v>
      </c>
      <c r="I4125" s="51">
        <f ca="1">VLOOKUP(CONCATENATE($F4125," ",$G4125),AllocFactorMatrix,(I$4+1),FALSE)*$E4126</f>
        <v>7614.4235869552249</v>
      </c>
      <c r="J4125" s="51">
        <f ca="1">VLOOKUP(CONCATENATE($F4125," ",$G4125),AllocFactorMatrix,(J$4+1),FALSE)*$E4126</f>
        <v>2426.8267476721653</v>
      </c>
      <c r="K4125" s="51">
        <f ca="1">VLOOKUP(CONCATENATE($F4125," ",$G4125),AllocFactorMatrix,(K$4+1),FALSE)*$E4126</f>
        <v>154.90733548668933</v>
      </c>
      <c r="L4125" s="51">
        <f ca="1">VLOOKUP(CONCATENATE($F4125," ",$G4125),AllocFactorMatrix,(L$4+1),FALSE)*$E4126</f>
        <v>26.053352535633067</v>
      </c>
      <c r="M4125" s="51">
        <f t="shared" ca="1" si="1995"/>
        <v>2607.7874356944876</v>
      </c>
      <c r="N4125" s="51">
        <f ca="1">VLOOKUP(CONCATENATE($F4125," ",$G4125),AllocFactorMatrix,(N$4+1),FALSE)*$E4126</f>
        <v>189.20480009107644</v>
      </c>
      <c r="O4125" s="51">
        <f ca="1">VLOOKUP(CONCATENATE($F4125," ",$G4125),AllocFactorMatrix,(O$4+1),FALSE)*$E4126</f>
        <v>54.690669174278057</v>
      </c>
      <c r="P4125" s="51">
        <f ca="1">VLOOKUP(CONCATENATE($F4125," ",$G4125),AllocFactorMatrix,(P$4+1),FALSE)*$E4126</f>
        <v>64.063979182452186</v>
      </c>
      <c r="Q4125" s="51">
        <f ca="1">VLOOKUP(CONCATENATE($F4125," ",$G4125),AllocFactorMatrix,(Q$4+1),FALSE)*$E4126</f>
        <v>8.0046376784598614</v>
      </c>
      <c r="R4125" s="51">
        <f t="shared" ca="1" si="1997"/>
        <v>315.96408612626658</v>
      </c>
      <c r="S4125" s="51">
        <f ca="1">VLOOKUP(CONCATENATE($F4125," ",$G4125),AllocFactorMatrix,(S$4+1),FALSE)*$E4126</f>
        <v>1.2527766928095265</v>
      </c>
      <c r="T4125" s="51">
        <f ca="1">VLOOKUP(CONCATENATE($F4125," ",$G4125),AllocFactorMatrix,(T$4+1),FALSE)*$E4126</f>
        <v>38.817893159168946</v>
      </c>
      <c r="U4125" s="51">
        <f ca="1">VLOOKUP(CONCATENATE($F4125," ",$G4125),AllocFactorMatrix,(U$4+1),FALSE)*$E4126</f>
        <v>107.68583870271301</v>
      </c>
      <c r="V4125" s="51">
        <f ca="1">VLOOKUP(CONCATENATE($F4125," ",$G4125),AllocFactorMatrix,(V$4+1),FALSE)*$E4126</f>
        <v>32.019667619841215</v>
      </c>
      <c r="W4125" s="51">
        <f t="shared" ca="1" si="1998"/>
        <v>179.77617617453271</v>
      </c>
      <c r="X4125" s="51">
        <f ca="1">VLOOKUP(CONCATENATE($F4125," ",$G4125),AllocFactorMatrix,(X$4+1),FALSE)*$E4126</f>
        <v>38.235114910412364</v>
      </c>
      <c r="Y4125" s="51">
        <f ca="1">VLOOKUP(CONCATENATE($F4125," ",$G4125),AllocFactorMatrix,(Y$4+1),FALSE)*$E4126</f>
        <v>0.71594864970756056</v>
      </c>
      <c r="Z4125" s="51">
        <f t="shared" ca="1" si="1996"/>
        <v>38.951063560119927</v>
      </c>
      <c r="AA4125" s="51">
        <f ca="1">VLOOKUP(CONCATENATE($F4125," ",$G4125),AllocFactorMatrix,(AA$4+1),FALSE)*$E4126</f>
        <v>3.6988073977477267</v>
      </c>
      <c r="AB4125" s="51">
        <f ca="1">VLOOKUP(CONCATENATE($F4125," ",$G4125),AllocFactorMatrix,(AB$4+1),FALSE)*$E4126</f>
        <v>4064.7750627316886</v>
      </c>
      <c r="AC4125" s="51">
        <f ca="1">VLOOKUP(CONCATENATE($F4125," ",$G4125),AllocFactorMatrix,(AC$4+1),FALSE)*$E4126</f>
        <v>547.78901202175564</v>
      </c>
    </row>
    <row r="4126" spans="1:29" s="48" customFormat="1" collapsed="1">
      <c r="A4126" s="53"/>
      <c r="B4126" s="104"/>
      <c r="C4126" s="52"/>
      <c r="D4126" s="52" t="s">
        <v>694</v>
      </c>
      <c r="E4126" s="58">
        <v>309693</v>
      </c>
      <c r="F4126" s="92" t="s">
        <v>73</v>
      </c>
      <c r="G4126" s="52" t="str">
        <f>$G$15</f>
        <v>TOTAL</v>
      </c>
      <c r="H4126" s="50">
        <f t="shared" ca="1" si="1981"/>
        <v>309693.00000000012</v>
      </c>
      <c r="I4126" s="51">
        <f ca="1">VLOOKUP(CONCATENATE($F4126," ",$G4126),AllocFactorMatrix,(I$4+1),FALSE)*$E4126</f>
        <v>175672.79781740182</v>
      </c>
      <c r="J4126" s="51">
        <f ca="1">VLOOKUP(CONCATENATE($F4126," ",$G4126),AllocFactorMatrix,(J$4+1),FALSE)*$E4126</f>
        <v>40947.831530142401</v>
      </c>
      <c r="K4126" s="51">
        <f ca="1">VLOOKUP(CONCATENATE($F4126," ",$G4126),AllocFactorMatrix,(K$4+1),FALSE)*$E4126</f>
        <v>623.44125186248948</v>
      </c>
      <c r="L4126" s="51">
        <f ca="1">VLOOKUP(CONCATENATE($F4126," ",$G4126),AllocFactorMatrix,(L$4+1),FALSE)*$E4126</f>
        <v>72.211480165868764</v>
      </c>
      <c r="M4126" s="51">
        <f t="shared" ca="1" si="1995"/>
        <v>41643.484262170758</v>
      </c>
      <c r="N4126" s="51">
        <f ca="1">VLOOKUP(CONCATENATE($F4126," ",$G4126),AllocFactorMatrix,(N$4+1),FALSE)*$E4126</f>
        <v>22476.106120929155</v>
      </c>
      <c r="O4126" s="51">
        <f ca="1">VLOOKUP(CONCATENATE($F4126," ",$G4126),AllocFactorMatrix,(O$4+1),FALSE)*$E4126</f>
        <v>3614.5398777017867</v>
      </c>
      <c r="P4126" s="51">
        <f ca="1">VLOOKUP(CONCATENATE($F4126," ",$G4126),AllocFactorMatrix,(P$4+1),FALSE)*$E4126</f>
        <v>578.04795725351869</v>
      </c>
      <c r="Q4126" s="51">
        <f ca="1">VLOOKUP(CONCATENATE($F4126," ",$G4126),AllocFactorMatrix,(Q$4+1),FALSE)*$E4126</f>
        <v>25.413055588038969</v>
      </c>
      <c r="R4126" s="51">
        <f t="shared" ca="1" si="1997"/>
        <v>26694.107011472501</v>
      </c>
      <c r="S4126" s="51">
        <f ca="1">VLOOKUP(CONCATENATE($F4126," ",$G4126),AllocFactorMatrix,(S$4+1),FALSE)*$E4126</f>
        <v>1017.4803461309021</v>
      </c>
      <c r="T4126" s="51">
        <f ca="1">VLOOKUP(CONCATENATE($F4126," ",$G4126),AllocFactorMatrix,(T$4+1),FALSE)*$E4126</f>
        <v>12663.751415986051</v>
      </c>
      <c r="U4126" s="51">
        <f ca="1">VLOOKUP(CONCATENATE($F4126," ",$G4126),AllocFactorMatrix,(U$4+1),FALSE)*$E4126</f>
        <v>34801.731914866832</v>
      </c>
      <c r="V4126" s="51">
        <f ca="1">VLOOKUP(CONCATENATE($F4126," ",$G4126),AllocFactorMatrix,(V$4+1),FALSE)*$E4126</f>
        <v>5655.9220441994685</v>
      </c>
      <c r="W4126" s="51">
        <f t="shared" ca="1" si="1998"/>
        <v>54138.885721183251</v>
      </c>
      <c r="X4126" s="51">
        <f ca="1">VLOOKUP(CONCATENATE($F4126," ",$G4126),AllocFactorMatrix,(X$4+1),FALSE)*$E4126</f>
        <v>6172.6639468983485</v>
      </c>
      <c r="Y4126" s="51">
        <f ca="1">VLOOKUP(CONCATENATE($F4126," ",$G4126),AllocFactorMatrix,(Y$4+1),FALSE)*$E4126</f>
        <v>109.6739525761697</v>
      </c>
      <c r="Z4126" s="51">
        <f t="shared" ca="1" si="1996"/>
        <v>6282.3378994745181</v>
      </c>
      <c r="AA4126" s="51">
        <f ca="1">VLOOKUP(CONCATENATE($F4126," ",$G4126),AllocFactorMatrix,(AA$4+1),FALSE)*$E4126</f>
        <v>83.890329099646095</v>
      </c>
      <c r="AB4126" s="51">
        <f ca="1">VLOOKUP(CONCATENATE($F4126," ",$G4126),AllocFactorMatrix,(AB$4+1),FALSE)*$E4126</f>
        <v>4533.0613686075203</v>
      </c>
      <c r="AC4126" s="51">
        <f ca="1">VLOOKUP(CONCATENATE($F4126," ",$G4126),AllocFactorMatrix,(AC$4+1),FALSE)*$E4126</f>
        <v>644.43559059006418</v>
      </c>
    </row>
    <row r="4127" spans="1:29" hidden="1" outlineLevel="1">
      <c r="E4127" s="48"/>
      <c r="F4127" s="175" t="str">
        <f>F4134</f>
        <v>RB_GUP</v>
      </c>
      <c r="G4127" s="52" t="str">
        <f>$G$8</f>
        <v>PRODUCTION</v>
      </c>
      <c r="H4127" s="4">
        <f t="shared" ca="1" si="1981"/>
        <v>9372.4188199154542</v>
      </c>
      <c r="I4127" s="5">
        <f ca="1">VLOOKUP(CONCATENATE($F4127," ",$G4127),AllocFactorMatrix,(I$4+1),FALSE)*$E4134</f>
        <v>4821.0408392998943</v>
      </c>
      <c r="J4127" s="5">
        <f ca="1">VLOOKUP(CONCATENATE($F4127," ",$G4127),AllocFactorMatrix,(J$4+1),FALSE)*$E4134</f>
        <v>1124.2674649289759</v>
      </c>
      <c r="K4127" s="5">
        <f ca="1">VLOOKUP(CONCATENATE($F4127," ",$G4127),AllocFactorMatrix,(K$4+1),FALSE)*$E4134</f>
        <v>15.631769558718192</v>
      </c>
      <c r="L4127" s="5">
        <f ca="1">VLOOKUP(CONCATENATE($F4127," ",$G4127),AllocFactorMatrix,(L$4+1),FALSE)*$E4134</f>
        <v>2.1770944979438975</v>
      </c>
      <c r="M4127" s="5">
        <f t="shared" ref="M4127:M4182" ca="1" si="1999">SUBTOTAL(9,J4127:L4127)</f>
        <v>1142.0763289856379</v>
      </c>
      <c r="N4127" s="5">
        <f ca="1">VLOOKUP(CONCATENATE($F4127," ",$G4127),AllocFactorMatrix,(N$4+1),FALSE)*$E4134</f>
        <v>669.17321091744259</v>
      </c>
      <c r="O4127" s="5">
        <f ca="1">VLOOKUP(CONCATENATE($F4127," ",$G4127),AllocFactorMatrix,(O$4+1),FALSE)*$E4134</f>
        <v>119.91020857336112</v>
      </c>
      <c r="P4127" s="5">
        <f ca="1">VLOOKUP(CONCATENATE($F4127," ",$G4127),AllocFactorMatrix,(P$4+1),FALSE)*$E4134</f>
        <v>24.316566637176251</v>
      </c>
      <c r="Q4127" s="5">
        <f ca="1">VLOOKUP(CONCATENATE($F4127," ",$G4127),AllocFactorMatrix,(Q$4+1),FALSE)*$E4134</f>
        <v>0.92341062156110143</v>
      </c>
      <c r="R4127" s="5">
        <f ca="1">SUBTOTAL(9,N4127:Q4127)</f>
        <v>814.32339674954108</v>
      </c>
      <c r="S4127" s="5">
        <f ca="1">VLOOKUP(CONCATENATE($F4127," ",$G4127),AllocFactorMatrix,(S$4+1),FALSE)*$E4134</f>
        <v>31.690151380862087</v>
      </c>
      <c r="T4127" s="5">
        <f ca="1">VLOOKUP(CONCATENATE($F4127," ",$G4127),AllocFactorMatrix,(T$4+1),FALSE)*$E4134</f>
        <v>427.83534310718244</v>
      </c>
      <c r="U4127" s="5">
        <f ca="1">VLOOKUP(CONCATENATE($F4127," ",$G4127),AllocFactorMatrix,(U$4+1),FALSE)*$E4134</f>
        <v>1636.2984415134827</v>
      </c>
      <c r="V4127" s="5">
        <f ca="1">VLOOKUP(CONCATENATE($F4127," ",$G4127),AllocFactorMatrix,(V$4+1),FALSE)*$E4134</f>
        <v>296.4306388412586</v>
      </c>
      <c r="W4127" s="5">
        <f ca="1">SUBTOTAL(9,S4127:V4127)</f>
        <v>2392.254574842786</v>
      </c>
      <c r="X4127" s="5">
        <f ca="1">VLOOKUP(CONCATENATE($F4127," ",$G4127),AllocFactorMatrix,(X$4+1),FALSE)*$E4134</f>
        <v>183.66102131499088</v>
      </c>
      <c r="Y4127" s="5">
        <f ca="1">VLOOKUP(CONCATENATE($F4127," ",$G4127),AllocFactorMatrix,(Y$4+1),FALSE)*$E4134</f>
        <v>3.6681816665746498</v>
      </c>
      <c r="Z4127" s="5">
        <f t="shared" ref="Z4127:Z4158" ca="1" si="2000">SUBTOTAL(9,X4127:Y4127)</f>
        <v>187.32920298156552</v>
      </c>
      <c r="AA4127" s="5">
        <f ca="1">VLOOKUP(CONCATENATE($F4127," ",$G4127),AllocFactorMatrix,(AA$4+1),FALSE)*$E4134</f>
        <v>2.4227859985955429</v>
      </c>
      <c r="AB4127" s="5">
        <f ca="1">VLOOKUP(CONCATENATE($F4127," ",$G4127),AllocFactorMatrix,(AB$4+1),FALSE)*$E4134</f>
        <v>10.763394849727819</v>
      </c>
      <c r="AC4127" s="5">
        <f ca="1">VLOOKUP(CONCATENATE($F4127," ",$G4127),AllocFactorMatrix,(AC$4+1),FALSE)*$E4134</f>
        <v>2.2082962077061037</v>
      </c>
    </row>
    <row r="4128" spans="1:29" hidden="1" outlineLevel="1">
      <c r="E4128" s="48"/>
      <c r="F4128" s="175" t="str">
        <f>F4134</f>
        <v>RB_GUP</v>
      </c>
      <c r="G4128" s="52" t="str">
        <f>$G$9</f>
        <v>BULKTRAN</v>
      </c>
      <c r="H4128" s="4">
        <f t="shared" ca="1" si="1981"/>
        <v>5089.7339208050753</v>
      </c>
      <c r="I4128" s="5">
        <f ca="1">VLOOKUP(CONCATENATE($F4128," ",$G4128),AllocFactorMatrix,(I$4+1),FALSE)*$E4134</f>
        <v>2618.0877706009928</v>
      </c>
      <c r="J4128" s="5">
        <f ca="1">VLOOKUP(CONCATENATE($F4128," ",$G4128),AllocFactorMatrix,(J$4+1),FALSE)*$E4134</f>
        <v>610.53847061842669</v>
      </c>
      <c r="K4128" s="5">
        <f ca="1">VLOOKUP(CONCATENATE($F4128," ",$G4128),AllocFactorMatrix,(K$4+1),FALSE)*$E4134</f>
        <v>8.488902309418334</v>
      </c>
      <c r="L4128" s="5">
        <f ca="1">VLOOKUP(CONCATENATE($F4128," ",$G4128),AllocFactorMatrix,(L$4+1),FALSE)*$E4134</f>
        <v>1.1822808954543829</v>
      </c>
      <c r="M4128" s="5">
        <f t="shared" ca="1" si="1999"/>
        <v>620.20965382329939</v>
      </c>
      <c r="N4128" s="5">
        <f ca="1">VLOOKUP(CONCATENATE($F4128," ",$G4128),AllocFactorMatrix,(N$4+1),FALSE)*$E4134</f>
        <v>363.39750238895971</v>
      </c>
      <c r="O4128" s="5">
        <f ca="1">VLOOKUP(CONCATENATE($F4128," ",$G4128),AllocFactorMatrix,(O$4+1),FALSE)*$E4134</f>
        <v>65.117774584485872</v>
      </c>
      <c r="P4128" s="5">
        <f ca="1">VLOOKUP(CONCATENATE($F4128," ",$G4128),AllocFactorMatrix,(P$4+1),FALSE)*$E4134</f>
        <v>13.205220170887477</v>
      </c>
      <c r="Q4128" s="5">
        <f ca="1">VLOOKUP(CONCATENATE($F4128," ",$G4128),AllocFactorMatrix,(Q$4+1),FALSE)*$E4134</f>
        <v>0.50146226429877294</v>
      </c>
      <c r="R4128" s="5">
        <f t="shared" ref="R4128:R4182" ca="1" si="2001">SUBTOTAL(9,N4128:Q4128)</f>
        <v>442.22195940863179</v>
      </c>
      <c r="S4128" s="5">
        <f ca="1">VLOOKUP(CONCATENATE($F4128," ",$G4128),AllocFactorMatrix,(S$4+1),FALSE)*$E4134</f>
        <v>17.209478314806738</v>
      </c>
      <c r="T4128" s="5">
        <f ca="1">VLOOKUP(CONCATENATE($F4128," ",$G4128),AllocFactorMatrix,(T$4+1),FALSE)*$E4134</f>
        <v>232.33789485642595</v>
      </c>
      <c r="U4128" s="5">
        <f ca="1">VLOOKUP(CONCATENATE($F4128," ",$G4128),AllocFactorMatrix,(U$4+1),FALSE)*$E4134</f>
        <v>888.59918046287021</v>
      </c>
      <c r="V4128" s="5">
        <f ca="1">VLOOKUP(CONCATENATE($F4128," ",$G4128),AllocFactorMatrix,(V$4+1),FALSE)*$E4134</f>
        <v>160.97798302294413</v>
      </c>
      <c r="W4128" s="5">
        <f t="shared" ref="W4128:W4134" ca="1" si="2002">SUBTOTAL(9,S4128:V4128)</f>
        <v>1299.124536657047</v>
      </c>
      <c r="X4128" s="5">
        <f ca="1">VLOOKUP(CONCATENATE($F4128," ",$G4128),AllocFactorMatrix,(X$4+1),FALSE)*$E4134</f>
        <v>99.737938314310782</v>
      </c>
      <c r="Y4128" s="5">
        <f ca="1">VLOOKUP(CONCATENATE($F4128," ",$G4128),AllocFactorMatrix,(Y$4+1),FALSE)*$E4134</f>
        <v>1.9920224453017676</v>
      </c>
      <c r="Z4128" s="5">
        <f t="shared" ca="1" si="2000"/>
        <v>101.72996075961255</v>
      </c>
      <c r="AA4128" s="5">
        <f ca="1">VLOOKUP(CONCATENATE($F4128," ",$G4128),AllocFactorMatrix,(AA$4+1),FALSE)*$E4134</f>
        <v>1.3157047627556375</v>
      </c>
      <c r="AB4128" s="5">
        <f ca="1">VLOOKUP(CONCATENATE($F4128," ",$G4128),AllocFactorMatrix,(AB$4+1),FALSE)*$E4134</f>
        <v>5.84510966937055</v>
      </c>
      <c r="AC4128" s="5">
        <f ca="1">VLOOKUP(CONCATENATE($F4128," ",$G4128),AllocFactorMatrix,(AC$4+1),FALSE)*$E4134</f>
        <v>1.1992251233655773</v>
      </c>
    </row>
    <row r="4129" spans="4:29" hidden="1" outlineLevel="1">
      <c r="E4129" s="48"/>
      <c r="F4129" s="175" t="str">
        <f>F4134</f>
        <v>RB_GUP</v>
      </c>
      <c r="G4129" s="52" t="str">
        <f>$G$10</f>
        <v>SUBTRAN</v>
      </c>
      <c r="H4129" s="4">
        <f t="shared" ca="1" si="1981"/>
        <v>1409.2133207576715</v>
      </c>
      <c r="I4129" s="5">
        <f ca="1">VLOOKUP(CONCATENATE($F4129," ",$G4129),AllocFactorMatrix,(I$4+1),FALSE)*$E4134</f>
        <v>720.04228299644797</v>
      </c>
      <c r="J4129" s="5">
        <f ca="1">VLOOKUP(CONCATENATE($F4129," ",$G4129),AllocFactorMatrix,(J$4+1),FALSE)*$E4134</f>
        <v>168.79007491166661</v>
      </c>
      <c r="K4129" s="5">
        <f ca="1">VLOOKUP(CONCATENATE($F4129," ",$G4129),AllocFactorMatrix,(K$4+1),FALSE)*$E4134</f>
        <v>2.357931895304906</v>
      </c>
      <c r="L4129" s="5">
        <f ca="1">VLOOKUP(CONCATENATE($F4129," ",$G4129),AllocFactorMatrix,(L$4+1),FALSE)*$E4134</f>
        <v>0.42677471750530543</v>
      </c>
      <c r="M4129" s="5">
        <f t="shared" ca="1" si="1999"/>
        <v>171.57478152447683</v>
      </c>
      <c r="N4129" s="5">
        <f ca="1">VLOOKUP(CONCATENATE($F4129," ",$G4129),AllocFactorMatrix,(N$4+1),FALSE)*$E4134</f>
        <v>97.548586718301507</v>
      </c>
      <c r="O4129" s="5">
        <f ca="1">VLOOKUP(CONCATENATE($F4129," ",$G4129),AllocFactorMatrix,(O$4+1),FALSE)*$E4134</f>
        <v>17.528990946935174</v>
      </c>
      <c r="P4129" s="5">
        <f ca="1">VLOOKUP(CONCATENATE($F4129," ",$G4129),AllocFactorMatrix,(P$4+1),FALSE)*$E4134</f>
        <v>4.6012249750330971</v>
      </c>
      <c r="Q4129" s="5">
        <f ca="1">VLOOKUP(CONCATENATE($F4129," ",$G4129),AllocFactorMatrix,(Q$4+1),FALSE)*$E4134</f>
        <v>0</v>
      </c>
      <c r="R4129" s="5">
        <f t="shared" ca="1" si="2001"/>
        <v>119.67880264026977</v>
      </c>
      <c r="S4129" s="5">
        <f ca="1">VLOOKUP(CONCATENATE($F4129," ",$G4129),AllocFactorMatrix,(S$4+1),FALSE)*$E4134</f>
        <v>4.3969278291087495</v>
      </c>
      <c r="T4129" s="5">
        <f ca="1">VLOOKUP(CONCATENATE($F4129," ",$G4129),AllocFactorMatrix,(T$4+1),FALSE)*$E4134</f>
        <v>61.693161053531455</v>
      </c>
      <c r="U4129" s="5">
        <f ca="1">VLOOKUP(CONCATENATE($F4129," ",$G4129),AllocFactorMatrix,(U$4+1),FALSE)*$E4134</f>
        <v>304.194873302232</v>
      </c>
      <c r="V4129" s="5">
        <f ca="1">VLOOKUP(CONCATENATE($F4129," ",$G4129),AllocFactorMatrix,(V$4+1),FALSE)*$E4134</f>
        <v>0</v>
      </c>
      <c r="W4129" s="5">
        <f t="shared" ca="1" si="2002"/>
        <v>370.2849621848722</v>
      </c>
      <c r="X4129" s="5">
        <f ca="1">VLOOKUP(CONCATENATE($F4129," ",$G4129),AllocFactorMatrix,(X$4+1),FALSE)*$E4134</f>
        <v>26.740035600376896</v>
      </c>
      <c r="Y4129" s="5">
        <f ca="1">VLOOKUP(CONCATENATE($F4129," ",$G4129),AllocFactorMatrix,(Y$4+1),FALSE)*$E4134</f>
        <v>0.53690026088656162</v>
      </c>
      <c r="Z4129" s="5">
        <f t="shared" ca="1" si="2000"/>
        <v>27.276935861263457</v>
      </c>
      <c r="AA4129" s="5">
        <f ca="1">VLOOKUP(CONCATENATE($F4129," ",$G4129),AllocFactorMatrix,(AA$4+1),FALSE)*$E4134</f>
        <v>0.3555555503411546</v>
      </c>
      <c r="AB4129" s="5">
        <f ca="1">VLOOKUP(CONCATENATE($F4129," ",$G4129),AllocFactorMatrix,(AB$4+1),FALSE)*$E4134</f>
        <v>0</v>
      </c>
      <c r="AC4129" s="5">
        <f ca="1">VLOOKUP(CONCATENATE($F4129," ",$G4129),AllocFactorMatrix,(AC$4+1),FALSE)*$E4134</f>
        <v>0</v>
      </c>
    </row>
    <row r="4130" spans="4:29" hidden="1" outlineLevel="1">
      <c r="E4130" s="48"/>
      <c r="F4130" s="175" t="str">
        <f>F4134</f>
        <v>RB_GUP</v>
      </c>
      <c r="G4130" s="52" t="str">
        <f>$G$11</f>
        <v>DISTPRI</v>
      </c>
      <c r="H4130" s="4">
        <f t="shared" ca="1" si="1981"/>
        <v>5638.0400722348586</v>
      </c>
      <c r="I4130" s="5">
        <f ca="1">VLOOKUP(CONCATENATE($F4130," ",$G4130),AllocFactorMatrix,(I$4+1),FALSE)*$E4134</f>
        <v>3691.828489010044</v>
      </c>
      <c r="J4130" s="5">
        <f ca="1">VLOOKUP(CONCATENATE($F4130," ",$G4130),AllocFactorMatrix,(J$4+1),FALSE)*$E4134</f>
        <v>864.03035823862194</v>
      </c>
      <c r="K4130" s="5">
        <f ca="1">VLOOKUP(CONCATENATE($F4130," ",$G4130),AllocFactorMatrix,(K$4+1),FALSE)*$E4134</f>
        <v>12.06856079015933</v>
      </c>
      <c r="L4130" s="5">
        <f ca="1">VLOOKUP(CONCATENATE($F4130," ",$G4130),AllocFactorMatrix,(L$4+1),FALSE)*$E4134</f>
        <v>0</v>
      </c>
      <c r="M4130" s="5">
        <f t="shared" ca="1" si="1999"/>
        <v>876.09891902878132</v>
      </c>
      <c r="N4130" s="5">
        <f ca="1">VLOOKUP(CONCATENATE($F4130," ",$G4130),AllocFactorMatrix,(N$4+1),FALSE)*$E4134</f>
        <v>501.58657253116797</v>
      </c>
      <c r="O4130" s="5">
        <f ca="1">VLOOKUP(CONCATENATE($F4130," ",$G4130),AllocFactorMatrix,(O$4+1),FALSE)*$E4134</f>
        <v>90.124669653852465</v>
      </c>
      <c r="P4130" s="5">
        <f ca="1">VLOOKUP(CONCATENATE($F4130," ",$G4130),AllocFactorMatrix,(P$4+1),FALSE)*$E4134</f>
        <v>0</v>
      </c>
      <c r="Q4130" s="5">
        <f ca="1">VLOOKUP(CONCATENATE($F4130," ",$G4130),AllocFactorMatrix,(Q$4+1),FALSE)*$E4134</f>
        <v>0</v>
      </c>
      <c r="R4130" s="5">
        <f t="shared" ca="1" si="2001"/>
        <v>591.71124218502041</v>
      </c>
      <c r="S4130" s="5">
        <f ca="1">VLOOKUP(CONCATENATE($F4130," ",$G4130),AllocFactorMatrix,(S$4+1),FALSE)*$E4134</f>
        <v>22.680118220704184</v>
      </c>
      <c r="T4130" s="5">
        <f ca="1">VLOOKUP(CONCATENATE($F4130," ",$G4130),AllocFactorMatrix,(T$4+1),FALSE)*$E4134</f>
        <v>313.61756335229768</v>
      </c>
      <c r="U4130" s="5">
        <f ca="1">VLOOKUP(CONCATENATE($F4130," ",$G4130),AllocFactorMatrix,(U$4+1),FALSE)*$E4134</f>
        <v>0</v>
      </c>
      <c r="V4130" s="5">
        <f ca="1">VLOOKUP(CONCATENATE($F4130," ",$G4130),AllocFactorMatrix,(V$4+1),FALSE)*$E4134</f>
        <v>0</v>
      </c>
      <c r="W4130" s="5">
        <f t="shared" ca="1" si="2002"/>
        <v>336.29768157300185</v>
      </c>
      <c r="X4130" s="5">
        <f ca="1">VLOOKUP(CONCATENATE($F4130," ",$G4130),AllocFactorMatrix,(X$4+1),FALSE)*$E4134</f>
        <v>137.53089357417878</v>
      </c>
      <c r="Y4130" s="5">
        <f ca="1">VLOOKUP(CONCATENATE($F4130," ",$G4130),AllocFactorMatrix,(Y$4+1),FALSE)*$E4134</f>
        <v>2.7604619215800397</v>
      </c>
      <c r="Z4130" s="5">
        <f t="shared" ca="1" si="2000"/>
        <v>140.29135549575881</v>
      </c>
      <c r="AA4130" s="5">
        <f ca="1">VLOOKUP(CONCATENATE($F4130," ",$G4130),AllocFactorMatrix,(AA$4+1),FALSE)*$E4134</f>
        <v>1.8123849422504881</v>
      </c>
      <c r="AB4130" s="5">
        <f ca="1">VLOOKUP(CONCATENATE($F4130," ",$G4130),AllocFactorMatrix,(AB$4+1),FALSE)*$E4134</f>
        <v>0</v>
      </c>
      <c r="AC4130" s="5">
        <f ca="1">VLOOKUP(CONCATENATE($F4130," ",$G4130),AllocFactorMatrix,(AC$4+1),FALSE)*$E4134</f>
        <v>0</v>
      </c>
    </row>
    <row r="4131" spans="4:29" hidden="1" outlineLevel="1">
      <c r="E4131" s="48"/>
      <c r="F4131" s="175" t="str">
        <f>F4134</f>
        <v>RB_GUP</v>
      </c>
      <c r="G4131" s="52" t="str">
        <f>$G$12</f>
        <v>DISTSEC</v>
      </c>
      <c r="H4131" s="4">
        <f t="shared" ca="1" si="1981"/>
        <v>2702.8004636549676</v>
      </c>
      <c r="I4131" s="5">
        <f ca="1">VLOOKUP(CONCATENATE($F4131," ",$G4131),AllocFactorMatrix,(I$4+1),FALSE)*$E4134</f>
        <v>2005.7619652275632</v>
      </c>
      <c r="J4131" s="5">
        <f ca="1">VLOOKUP(CONCATENATE($F4131," ",$G4131),AllocFactorMatrix,(J$4+1),FALSE)*$E4134</f>
        <v>404.45122390466275</v>
      </c>
      <c r="K4131" s="5">
        <f ca="1">VLOOKUP(CONCATENATE($F4131," ",$G4131),AllocFactorMatrix,(K$4+1),FALSE)*$E4134</f>
        <v>0</v>
      </c>
      <c r="L4131" s="5">
        <f ca="1">VLOOKUP(CONCATENATE($F4131," ",$G4131),AllocFactorMatrix,(L$4+1),FALSE)*$E4134</f>
        <v>0</v>
      </c>
      <c r="M4131" s="5">
        <f t="shared" ca="1" si="1999"/>
        <v>404.45122390466275</v>
      </c>
      <c r="N4131" s="5">
        <f ca="1">VLOOKUP(CONCATENATE($F4131," ",$G4131),AllocFactorMatrix,(N$4+1),FALSE)*$E4134</f>
        <v>202.15907170007046</v>
      </c>
      <c r="O4131" s="5">
        <f ca="1">VLOOKUP(CONCATENATE($F4131," ",$G4131),AllocFactorMatrix,(O$4+1),FALSE)*$E4134</f>
        <v>0</v>
      </c>
      <c r="P4131" s="5">
        <f ca="1">VLOOKUP(CONCATENATE($F4131," ",$G4131),AllocFactorMatrix,(P$4+1),FALSE)*$E4134</f>
        <v>0</v>
      </c>
      <c r="Q4131" s="5">
        <f ca="1">VLOOKUP(CONCATENATE($F4131," ",$G4131),AllocFactorMatrix,(Q$4+1),FALSE)*$E4134</f>
        <v>0</v>
      </c>
      <c r="R4131" s="5">
        <f t="shared" ca="1" si="2001"/>
        <v>202.15907170007046</v>
      </c>
      <c r="S4131" s="5">
        <f ca="1">VLOOKUP(CONCATENATE($F4131," ",$G4131),AllocFactorMatrix,(S$4+1),FALSE)*$E4134</f>
        <v>7.5562327641071079</v>
      </c>
      <c r="T4131" s="5">
        <f ca="1">VLOOKUP(CONCATENATE($F4131," ",$G4131),AllocFactorMatrix,(T$4+1),FALSE)*$E4134</f>
        <v>0</v>
      </c>
      <c r="U4131" s="5">
        <f ca="1">VLOOKUP(CONCATENATE($F4131," ",$G4131),AllocFactorMatrix,(U$4+1),FALSE)*$E4134</f>
        <v>0</v>
      </c>
      <c r="V4131" s="5">
        <f ca="1">VLOOKUP(CONCATENATE($F4131," ",$G4131),AllocFactorMatrix,(V$4+1),FALSE)*$E4134</f>
        <v>0</v>
      </c>
      <c r="W4131" s="5">
        <f t="shared" ca="1" si="2002"/>
        <v>7.5562327641071079</v>
      </c>
      <c r="X4131" s="5">
        <f ca="1">VLOOKUP(CONCATENATE($F4131," ",$G4131),AllocFactorMatrix,(X$4+1),FALSE)*$E4134</f>
        <v>57.105235903621164</v>
      </c>
      <c r="Y4131" s="5">
        <f ca="1">VLOOKUP(CONCATENATE($F4131," ",$G4131),AllocFactorMatrix,(Y$4+1),FALSE)*$E4134</f>
        <v>0</v>
      </c>
      <c r="Z4131" s="5">
        <f t="shared" ca="1" si="2000"/>
        <v>57.105235903621164</v>
      </c>
      <c r="AA4131" s="5">
        <f ca="1">VLOOKUP(CONCATENATE($F4131," ",$G4131),AllocFactorMatrix,(AA$4+1),FALSE)*$E4134</f>
        <v>0.67518785382464441</v>
      </c>
      <c r="AB4131" s="5">
        <f ca="1">VLOOKUP(CONCATENATE($F4131," ",$G4131),AllocFactorMatrix,(AB$4+1),FALSE)*$E4134</f>
        <v>20.782086434098261</v>
      </c>
      <c r="AC4131" s="5">
        <f ca="1">VLOOKUP(CONCATENATE($F4131," ",$G4131),AllocFactorMatrix,(AC$4+1),FALSE)*$E4134</f>
        <v>4.3094598670199051</v>
      </c>
    </row>
    <row r="4132" spans="4:29" hidden="1" outlineLevel="1">
      <c r="E4132" s="48"/>
      <c r="F4132" s="175" t="str">
        <f>F4134</f>
        <v>RB_GUP</v>
      </c>
      <c r="G4132" s="52" t="str">
        <f>$G$13</f>
        <v>ENERGY</v>
      </c>
      <c r="H4132" s="4">
        <f t="shared" ca="1" si="1981"/>
        <v>174.98097230900532</v>
      </c>
      <c r="I4132" s="5">
        <f ca="1">VLOOKUP(CONCATENATE($F4132," ",$G4132),AllocFactorMatrix,(I$4+1),FALSE)*$E4134</f>
        <v>68.467641339094428</v>
      </c>
      <c r="J4132" s="5">
        <f ca="1">VLOOKUP(CONCATENATE($F4132," ",$G4132),AllocFactorMatrix,(J$4+1),FALSE)*$E4134</f>
        <v>19.752715874003815</v>
      </c>
      <c r="K4132" s="5">
        <f ca="1">VLOOKUP(CONCATENATE($F4132," ",$G4132),AllocFactorMatrix,(K$4+1),FALSE)*$E4134</f>
        <v>0.2753106980820535</v>
      </c>
      <c r="L4132" s="5">
        <f ca="1">VLOOKUP(CONCATENATE($F4132," ",$G4132),AllocFactorMatrix,(L$4+1),FALSE)*$E4134</f>
        <v>3.8488202262930593E-2</v>
      </c>
      <c r="M4132" s="5">
        <f t="shared" ca="1" si="1999"/>
        <v>20.066514774348796</v>
      </c>
      <c r="N4132" s="5">
        <f ca="1">VLOOKUP(CONCATENATE($F4132," ",$G4132),AllocFactorMatrix,(N$4+1),FALSE)*$E4134</f>
        <v>12.816042379292819</v>
      </c>
      <c r="O4132" s="5">
        <f ca="1">VLOOKUP(CONCATENATE($F4132," ",$G4132),AllocFactorMatrix,(O$4+1),FALSE)*$E4134</f>
        <v>2.2855997374224133</v>
      </c>
      <c r="P4132" s="5">
        <f ca="1">VLOOKUP(CONCATENATE($F4132," ",$G4132),AllocFactorMatrix,(P$4+1),FALSE)*$E4134</f>
        <v>0.46543180872358392</v>
      </c>
      <c r="Q4132" s="5">
        <f ca="1">VLOOKUP(CONCATENATE($F4132," ",$G4132),AllocFactorMatrix,(Q$4+1),FALSE)*$E4134</f>
        <v>1.7579516931629968E-2</v>
      </c>
      <c r="R4132" s="5">
        <f t="shared" ca="1" si="2001"/>
        <v>15.584653442370447</v>
      </c>
      <c r="S4132" s="5">
        <f ca="1">VLOOKUP(CONCATENATE($F4132," ",$G4132),AllocFactorMatrix,(S$4+1),FALSE)*$E4134</f>
        <v>0.67117637237777195</v>
      </c>
      <c r="T4132" s="5">
        <f ca="1">VLOOKUP(CONCATENATE($F4132," ",$G4132),AllocFactorMatrix,(T$4+1),FALSE)*$E4134</f>
        <v>10.611426061235994</v>
      </c>
      <c r="U4132" s="5">
        <f ca="1">VLOOKUP(CONCATENATE($F4132," ",$G4132),AllocFactorMatrix,(U$4+1),FALSE)*$E4134</f>
        <v>45.638016423156792</v>
      </c>
      <c r="V4132" s="5">
        <f ca="1">VLOOKUP(CONCATENATE($F4132," ",$G4132),AllocFactorMatrix,(V$4+1),FALSE)*$E4134</f>
        <v>8.5849875664585849</v>
      </c>
      <c r="W4132" s="5">
        <f t="shared" ca="1" si="2002"/>
        <v>65.505606423229139</v>
      </c>
      <c r="X4132" s="5">
        <f ca="1">VLOOKUP(CONCATENATE($F4132," ",$G4132),AllocFactorMatrix,(X$4+1),FALSE)*$E4134</f>
        <v>3.5204397955695788</v>
      </c>
      <c r="Y4132" s="5">
        <f ca="1">VLOOKUP(CONCATENATE($F4132," ",$G4132),AllocFactorMatrix,(Y$4+1),FALSE)*$E4134</f>
        <v>7.0636922251947898E-2</v>
      </c>
      <c r="Z4132" s="5">
        <f t="shared" ca="1" si="2000"/>
        <v>3.5910767178215268</v>
      </c>
      <c r="AA4132" s="5">
        <f ca="1">VLOOKUP(CONCATENATE($F4132," ",$G4132),AllocFactorMatrix,(AA$4+1),FALSE)*$E4134</f>
        <v>6.300843755132951E-2</v>
      </c>
      <c r="AB4132" s="5">
        <f ca="1">VLOOKUP(CONCATENATE($F4132," ",$G4132),AllocFactorMatrix,(AB$4+1),FALSE)*$E4134</f>
        <v>1.4113674219675512</v>
      </c>
      <c r="AC4132" s="5">
        <f ca="1">VLOOKUP(CONCATENATE($F4132," ",$G4132),AllocFactorMatrix,(AC$4+1),FALSE)*$E4134</f>
        <v>0.29110375262207516</v>
      </c>
    </row>
    <row r="4133" spans="4:29" hidden="1" outlineLevel="1">
      <c r="E4133" s="48"/>
      <c r="F4133" s="175" t="str">
        <f>F4134</f>
        <v>RB_GUP</v>
      </c>
      <c r="G4133" s="52" t="str">
        <f>$G$14</f>
        <v>CUSTOMER</v>
      </c>
      <c r="H4133" s="4">
        <f t="shared" ca="1" si="1981"/>
        <v>1273.8124303229749</v>
      </c>
      <c r="I4133" s="5">
        <f ca="1">VLOOKUP(CONCATENATE($F4133," ",$G4133),AllocFactorMatrix,(I$4+1),FALSE)*$E4134</f>
        <v>630.92715581191055</v>
      </c>
      <c r="J4133" s="5">
        <f ca="1">VLOOKUP(CONCATENATE($F4133," ",$G4133),AllocFactorMatrix,(J$4+1),FALSE)*$E4134</f>
        <v>201.08559499896813</v>
      </c>
      <c r="K4133" s="5">
        <f ca="1">VLOOKUP(CONCATENATE($F4133," ",$G4133),AllocFactorMatrix,(K$4+1),FALSE)*$E4134</f>
        <v>12.835540796608045</v>
      </c>
      <c r="L4133" s="5">
        <f ca="1">VLOOKUP(CONCATENATE($F4133," ",$G4133),AllocFactorMatrix,(L$4+1),FALSE)*$E4134</f>
        <v>2.1587671643107211</v>
      </c>
      <c r="M4133" s="5">
        <f t="shared" ca="1" si="1999"/>
        <v>216.07990295988691</v>
      </c>
      <c r="N4133" s="5">
        <f ca="1">VLOOKUP(CONCATENATE($F4133," ",$G4133),AllocFactorMatrix,(N$4+1),FALSE)*$E4134</f>
        <v>15.677410774983976</v>
      </c>
      <c r="O4133" s="5">
        <f ca="1">VLOOKUP(CONCATENATE($F4133," ",$G4133),AllocFactorMatrix,(O$4+1),FALSE)*$E4134</f>
        <v>4.5316402426956666</v>
      </c>
      <c r="P4133" s="5">
        <f ca="1">VLOOKUP(CONCATENATE($F4133," ",$G4133),AllocFactorMatrix,(P$4+1),FALSE)*$E4134</f>
        <v>5.3083078074121968</v>
      </c>
      <c r="Q4133" s="5">
        <f ca="1">VLOOKUP(CONCATENATE($F4133," ",$G4133),AllocFactorMatrix,(Q$4+1),FALSE)*$E4134</f>
        <v>0.66326009133870811</v>
      </c>
      <c r="R4133" s="5">
        <f t="shared" ca="1" si="2001"/>
        <v>26.180618916430547</v>
      </c>
      <c r="S4133" s="5">
        <f ca="1">VLOOKUP(CONCATENATE($F4133," ",$G4133),AllocFactorMatrix,(S$4+1),FALSE)*$E4134</f>
        <v>0.10380442152126544</v>
      </c>
      <c r="T4133" s="5">
        <f ca="1">VLOOKUP(CONCATENATE($F4133," ",$G4133),AllocFactorMatrix,(T$4+1),FALSE)*$E4134</f>
        <v>3.2164303240868679</v>
      </c>
      <c r="U4133" s="5">
        <f ca="1">VLOOKUP(CONCATENATE($F4133," ",$G4133),AllocFactorMatrix,(U$4+1),FALSE)*$E4134</f>
        <v>8.92279227154091</v>
      </c>
      <c r="V4133" s="5">
        <f ca="1">VLOOKUP(CONCATENATE($F4133," ",$G4133),AllocFactorMatrix,(V$4+1),FALSE)*$E4134</f>
        <v>2.6531329116019586</v>
      </c>
      <c r="W4133" s="5">
        <f t="shared" ca="1" si="2002"/>
        <v>14.896159928751</v>
      </c>
      <c r="X4133" s="5">
        <f ca="1">VLOOKUP(CONCATENATE($F4133," ",$G4133),AllocFactorMatrix,(X$4+1),FALSE)*$E4134</f>
        <v>3.168141623207795</v>
      </c>
      <c r="Y4133" s="5">
        <f ca="1">VLOOKUP(CONCATENATE($F4133," ",$G4133),AllocFactorMatrix,(Y$4+1),FALSE)*$E4134</f>
        <v>5.9323130649209743E-2</v>
      </c>
      <c r="Z4133" s="5">
        <f t="shared" ca="1" si="2000"/>
        <v>3.2274647538570047</v>
      </c>
      <c r="AA4133" s="5">
        <f ca="1">VLOOKUP(CONCATENATE($F4133," ",$G4133),AllocFactorMatrix,(AA$4+1),FALSE)*$E4134</f>
        <v>0.3064812463749727</v>
      </c>
      <c r="AB4133" s="5">
        <f ca="1">VLOOKUP(CONCATENATE($F4133," ",$G4133),AllocFactorMatrix,(AB$4+1),FALSE)*$E4134</f>
        <v>336.80513568197495</v>
      </c>
      <c r="AC4133" s="5">
        <f ca="1">VLOOKUP(CONCATENATE($F4133," ",$G4133),AllocFactorMatrix,(AC$4+1),FALSE)*$E4134</f>
        <v>45.389511023788948</v>
      </c>
    </row>
    <row r="4134" spans="4:29" collapsed="1">
      <c r="D4134" s="52" t="s">
        <v>278</v>
      </c>
      <c r="E4134" s="58">
        <v>25661</v>
      </c>
      <c r="F4134" s="93" t="s">
        <v>73</v>
      </c>
      <c r="G4134" s="52" t="str">
        <f>$G$15</f>
        <v>TOTAL</v>
      </c>
      <c r="H4134" s="4">
        <f t="shared" ca="1" si="1981"/>
        <v>25661</v>
      </c>
      <c r="I4134" s="5">
        <f ca="1">VLOOKUP(CONCATENATE($F4134," ",$G4134),AllocFactorMatrix,(I$4+1),FALSE)*$E4134</f>
        <v>14556.156144285949</v>
      </c>
      <c r="J4134" s="5">
        <f ca="1">VLOOKUP(CONCATENATE($F4134," ",$G4134),AllocFactorMatrix,(J$4+1),FALSE)*$E4134</f>
        <v>3392.9159034753261</v>
      </c>
      <c r="K4134" s="5">
        <f ca="1">VLOOKUP(CONCATENATE($F4134," ",$G4134),AllocFactorMatrix,(K$4+1),FALSE)*$E4134</f>
        <v>51.658016048290868</v>
      </c>
      <c r="L4134" s="5">
        <f ca="1">VLOOKUP(CONCATENATE($F4134," ",$G4134),AllocFactorMatrix,(L$4+1),FALSE)*$E4134</f>
        <v>5.9834054774772385</v>
      </c>
      <c r="M4134" s="5">
        <f t="shared" ca="1" si="1999"/>
        <v>3450.5573250010943</v>
      </c>
      <c r="N4134" s="5">
        <f ca="1">VLOOKUP(CONCATENATE($F4134," ",$G4134),AllocFactorMatrix,(N$4+1),FALSE)*$E4134</f>
        <v>1862.3583974102191</v>
      </c>
      <c r="O4134" s="5">
        <f ca="1">VLOOKUP(CONCATENATE($F4134," ",$G4134),AllocFactorMatrix,(O$4+1),FALSE)*$E4134</f>
        <v>299.49888373875274</v>
      </c>
      <c r="P4134" s="5">
        <f ca="1">VLOOKUP(CONCATENATE($F4134," ",$G4134),AllocFactorMatrix,(P$4+1),FALSE)*$E4134</f>
        <v>47.896751399232599</v>
      </c>
      <c r="Q4134" s="5">
        <f ca="1">VLOOKUP(CONCATENATE($F4134," ",$G4134),AllocFactorMatrix,(Q$4+1),FALSE)*$E4134</f>
        <v>2.1057124941302128</v>
      </c>
      <c r="R4134" s="5">
        <f t="shared" ca="1" si="2001"/>
        <v>2211.8597450423349</v>
      </c>
      <c r="S4134" s="5">
        <f ca="1">VLOOKUP(CONCATENATE($F4134," ",$G4134),AllocFactorMatrix,(S$4+1),FALSE)*$E4134</f>
        <v>84.307889303487912</v>
      </c>
      <c r="T4134" s="5">
        <f ca="1">VLOOKUP(CONCATENATE($F4134," ",$G4134),AllocFactorMatrix,(T$4+1),FALSE)*$E4134</f>
        <v>1049.3118187547605</v>
      </c>
      <c r="U4134" s="5">
        <f ca="1">VLOOKUP(CONCATENATE($F4134," ",$G4134),AllocFactorMatrix,(U$4+1),FALSE)*$E4134</f>
        <v>2883.6533039732826</v>
      </c>
      <c r="V4134" s="5">
        <f ca="1">VLOOKUP(CONCATENATE($F4134," ",$G4134),AllocFactorMatrix,(V$4+1),FALSE)*$E4134</f>
        <v>468.64674234226334</v>
      </c>
      <c r="W4134" s="5">
        <f t="shared" ca="1" si="2002"/>
        <v>4485.9197543737946</v>
      </c>
      <c r="X4134" s="5">
        <f ca="1">VLOOKUP(CONCATENATE($F4134," ",$G4134),AllocFactorMatrix,(X$4+1),FALSE)*$E4134</f>
        <v>511.46370612625577</v>
      </c>
      <c r="Y4134" s="5">
        <f ca="1">VLOOKUP(CONCATENATE($F4134," ",$G4134),AllocFactorMatrix,(Y$4+1),FALSE)*$E4134</f>
        <v>9.0875263472441752</v>
      </c>
      <c r="Z4134" s="5">
        <f t="shared" ca="1" si="2000"/>
        <v>520.55123247349991</v>
      </c>
      <c r="AA4134" s="5">
        <f ca="1">VLOOKUP(CONCATENATE($F4134," ",$G4134),AllocFactorMatrix,(AA$4+1),FALSE)*$E4134</f>
        <v>6.9511087916937688</v>
      </c>
      <c r="AB4134" s="5">
        <f ca="1">VLOOKUP(CONCATENATE($F4134," ",$G4134),AllocFactorMatrix,(AB$4+1),FALSE)*$E4134</f>
        <v>375.60709405713908</v>
      </c>
      <c r="AC4134" s="5">
        <f ca="1">VLOOKUP(CONCATENATE($F4134," ",$G4134),AllocFactorMatrix,(AC$4+1),FALSE)*$E4134</f>
        <v>53.397595974502615</v>
      </c>
    </row>
    <row r="4135" spans="4:29" hidden="1" outlineLevel="1">
      <c r="E4135" s="48"/>
      <c r="F4135" s="175" t="str">
        <f>F4142</f>
        <v>RB_GUP</v>
      </c>
      <c r="G4135" s="52" t="str">
        <f>$G$8</f>
        <v>PRODUCTION</v>
      </c>
      <c r="H4135" s="4">
        <f t="shared" ca="1" si="1981"/>
        <v>280929.6801223752</v>
      </c>
      <c r="I4135" s="5">
        <f ca="1">VLOOKUP(CONCATENATE($F4135," ",$G4135),AllocFactorMatrix,(I$4+1),FALSE)*$E4142</f>
        <v>144506.28881026083</v>
      </c>
      <c r="J4135" s="5">
        <f ca="1">VLOOKUP(CONCATENATE($F4135," ",$G4135),AllocFactorMatrix,(J$4+1),FALSE)*$E4142</f>
        <v>33698.888767471879</v>
      </c>
      <c r="K4135" s="5">
        <f ca="1">VLOOKUP(CONCATENATE($F4135," ",$G4135),AllocFactorMatrix,(K$4+1),FALSE)*$E4142</f>
        <v>468.54799238655852</v>
      </c>
      <c r="L4135" s="5">
        <f ca="1">VLOOKUP(CONCATENATE($F4135," ",$G4135),AllocFactorMatrix,(L$4+1),FALSE)*$E4142</f>
        <v>65.256415942910166</v>
      </c>
      <c r="M4135" s="5">
        <f t="shared" ref="M4135:M4142" ca="1" si="2003">SUBTOTAL(9,J4135:L4135)</f>
        <v>34232.693175801345</v>
      </c>
      <c r="N4135" s="5">
        <f ca="1">VLOOKUP(CONCATENATE($F4135," ",$G4135),AllocFactorMatrix,(N$4+1),FALSE)*$E4142</f>
        <v>20057.854829325232</v>
      </c>
      <c r="O4135" s="5">
        <f ca="1">VLOOKUP(CONCATENATE($F4135," ",$G4135),AllocFactorMatrix,(O$4+1),FALSE)*$E4142</f>
        <v>3594.198806645466</v>
      </c>
      <c r="P4135" s="5">
        <f ca="1">VLOOKUP(CONCATENATE($F4135," ",$G4135),AllocFactorMatrix,(P$4+1),FALSE)*$E4142</f>
        <v>728.86683985361719</v>
      </c>
      <c r="Q4135" s="5">
        <f ca="1">VLOOKUP(CONCATENATE($F4135," ",$G4135),AllocFactorMatrix,(Q$4+1),FALSE)*$E4142</f>
        <v>27.678388633842975</v>
      </c>
      <c r="R4135" s="5">
        <f t="shared" ca="1" si="2001"/>
        <v>24408.598864458156</v>
      </c>
      <c r="S4135" s="5">
        <f ca="1">VLOOKUP(CONCATENATE($F4135," ",$G4135),AllocFactorMatrix,(S$4+1),FALSE)*$E4142</f>
        <v>949.88329709913046</v>
      </c>
      <c r="T4135" s="5">
        <f ca="1">VLOOKUP(CONCATENATE($F4135," ",$G4135),AllocFactorMatrix,(T$4+1),FALSE)*$E4142</f>
        <v>12823.973020577374</v>
      </c>
      <c r="U4135" s="5">
        <f ca="1">VLOOKUP(CONCATENATE($F4135," ",$G4135),AllocFactorMatrix,(U$4+1),FALSE)*$E4142</f>
        <v>49046.548878325782</v>
      </c>
      <c r="V4135" s="5">
        <f ca="1">VLOOKUP(CONCATENATE($F4135," ",$G4135),AllocFactorMatrix,(V$4+1),FALSE)*$E4142</f>
        <v>8885.2372208540855</v>
      </c>
      <c r="W4135" s="5">
        <f ca="1">SUBTOTAL(9,S4135:V4135)</f>
        <v>71705.642416856368</v>
      </c>
      <c r="X4135" s="5">
        <f ca="1">VLOOKUP(CONCATENATE($F4135," ",$G4135),AllocFactorMatrix,(X$4+1),FALSE)*$E4142</f>
        <v>5505.0710985442875</v>
      </c>
      <c r="Y4135" s="5">
        <f ca="1">VLOOKUP(CONCATENATE($F4135," ",$G4135),AllocFactorMatrix,(Y$4+1),FALSE)*$E4142</f>
        <v>109.95038975764353</v>
      </c>
      <c r="Z4135" s="5">
        <f t="shared" ca="1" si="2000"/>
        <v>5615.0214883019307</v>
      </c>
      <c r="AA4135" s="5">
        <f ca="1">VLOOKUP(CONCATENATE($F4135," ",$G4135),AllocFactorMatrix,(AA$4+1),FALSE)*$E4142</f>
        <v>72.620793913321407</v>
      </c>
      <c r="AB4135" s="5">
        <f ca="1">VLOOKUP(CONCATENATE($F4135," ",$G4135),AllocFactorMatrix,(AB$4+1),FALSE)*$E4142</f>
        <v>322.62291413393467</v>
      </c>
      <c r="AC4135" s="5">
        <f ca="1">VLOOKUP(CONCATENATE($F4135," ",$G4135),AllocFactorMatrix,(AC$4+1),FALSE)*$E4142</f>
        <v>66.19165864932252</v>
      </c>
    </row>
    <row r="4136" spans="4:29" hidden="1" outlineLevel="1">
      <c r="E4136" s="48"/>
      <c r="F4136" s="175" t="str">
        <f>F4142</f>
        <v>RB_GUP</v>
      </c>
      <c r="G4136" s="52" t="str">
        <f>$G$9</f>
        <v>BULKTRAN</v>
      </c>
      <c r="H4136" s="4">
        <f t="shared" ca="1" si="1981"/>
        <v>152560.11812462629</v>
      </c>
      <c r="I4136" s="5">
        <f ca="1">VLOOKUP(CONCATENATE($F4136," ",$G4136),AllocFactorMatrix,(I$4+1),FALSE)*$E4142</f>
        <v>78474.785864709585</v>
      </c>
      <c r="J4136" s="5">
        <f ca="1">VLOOKUP(CONCATENATE($F4136," ",$G4136),AllocFactorMatrix,(J$4+1),FALSE)*$E4142</f>
        <v>18300.332128647449</v>
      </c>
      <c r="K4136" s="5">
        <f ca="1">VLOOKUP(CONCATENATE($F4136," ",$G4136),AllocFactorMatrix,(K$4+1),FALSE)*$E4142</f>
        <v>254.44708097204912</v>
      </c>
      <c r="L4136" s="5">
        <f ca="1">VLOOKUP(CONCATENATE($F4136," ",$G4136),AllocFactorMatrix,(L$4+1),FALSE)*$E4142</f>
        <v>35.437788276067586</v>
      </c>
      <c r="M4136" s="5">
        <f t="shared" ca="1" si="2003"/>
        <v>18590.216997895564</v>
      </c>
      <c r="N4136" s="5">
        <f ca="1">VLOOKUP(CONCATENATE($F4136," ",$G4136),AllocFactorMatrix,(N$4+1),FALSE)*$E4142</f>
        <v>10892.507693581863</v>
      </c>
      <c r="O4136" s="5">
        <f ca="1">VLOOKUP(CONCATENATE($F4136," ",$G4136),AllocFactorMatrix,(O$4+1),FALSE)*$E4142</f>
        <v>1951.8457226248424</v>
      </c>
      <c r="P4136" s="5">
        <f ca="1">VLOOKUP(CONCATENATE($F4136," ",$G4136),AllocFactorMatrix,(P$4+1),FALSE)*$E4142</f>
        <v>395.81439432370786</v>
      </c>
      <c r="Q4136" s="5">
        <f ca="1">VLOOKUP(CONCATENATE($F4136," ",$G4136),AllocFactorMatrix,(Q$4+1),FALSE)*$E4142</f>
        <v>15.030872628477679</v>
      </c>
      <c r="R4136" s="5">
        <f t="shared" ca="1" si="2001"/>
        <v>13255.198683158893</v>
      </c>
      <c r="S4136" s="5">
        <f ca="1">VLOOKUP(CONCATENATE($F4136," ",$G4136),AllocFactorMatrix,(S$4+1),FALSE)*$E4142</f>
        <v>515.83836904284033</v>
      </c>
      <c r="T4136" s="5">
        <f ca="1">VLOOKUP(CONCATENATE($F4136," ",$G4136),AllocFactorMatrix,(T$4+1),FALSE)*$E4142</f>
        <v>6964.1158527431853</v>
      </c>
      <c r="U4136" s="5">
        <f ca="1">VLOOKUP(CONCATENATE($F4136," ",$G4136),AllocFactorMatrix,(U$4+1),FALSE)*$E4142</f>
        <v>26634.947532860122</v>
      </c>
      <c r="V4136" s="5">
        <f ca="1">VLOOKUP(CONCATENATE($F4136," ",$G4136),AllocFactorMatrix,(V$4+1),FALSE)*$E4142</f>
        <v>4825.1677764640044</v>
      </c>
      <c r="W4136" s="5">
        <f t="shared" ref="W4136:W4142" ca="1" si="2004">SUBTOTAL(9,S4136:V4136)</f>
        <v>38940.069531110152</v>
      </c>
      <c r="X4136" s="5">
        <f ca="1">VLOOKUP(CONCATENATE($F4136," ",$G4136),AllocFactorMatrix,(X$4+1),FALSE)*$E4142</f>
        <v>2989.5534594726182</v>
      </c>
      <c r="Y4136" s="5">
        <f ca="1">VLOOKUP(CONCATENATE($F4136," ",$G4136),AllocFactorMatrix,(Y$4+1),FALSE)*$E4142</f>
        <v>59.709050471163792</v>
      </c>
      <c r="Z4136" s="5">
        <f t="shared" ca="1" si="2000"/>
        <v>3049.2625099437819</v>
      </c>
      <c r="AA4136" s="5">
        <f ca="1">VLOOKUP(CONCATENATE($F4136," ",$G4136),AllocFactorMatrix,(AA$4+1),FALSE)*$E4142</f>
        <v>39.437046640619613</v>
      </c>
      <c r="AB4136" s="5">
        <f ca="1">VLOOKUP(CONCATENATE($F4136," ",$G4136),AllocFactorMatrix,(AB$4+1),FALSE)*$E4142</f>
        <v>175.2018151608043</v>
      </c>
      <c r="AC4136" s="5">
        <f ca="1">VLOOKUP(CONCATENATE($F4136," ",$G4136),AllocFactorMatrix,(AC$4+1),FALSE)*$E4142</f>
        <v>35.9456760069165</v>
      </c>
    </row>
    <row r="4137" spans="4:29" hidden="1" outlineLevel="1">
      <c r="E4137" s="48"/>
      <c r="F4137" s="175" t="str">
        <f>F4142</f>
        <v>RB_GUP</v>
      </c>
      <c r="G4137" s="52" t="str">
        <f>$G$10</f>
        <v>SUBTRAN</v>
      </c>
      <c r="H4137" s="4">
        <f t="shared" ca="1" si="1981"/>
        <v>42239.880123945833</v>
      </c>
      <c r="I4137" s="5">
        <f ca="1">VLOOKUP(CONCATENATE($F4137," ",$G4137),AllocFactorMatrix,(I$4+1),FALSE)*$E4142</f>
        <v>21582.608729237476</v>
      </c>
      <c r="J4137" s="5">
        <f ca="1">VLOOKUP(CONCATENATE($F4137," ",$G4137),AllocFactorMatrix,(J$4+1),FALSE)*$E4142</f>
        <v>5059.3280842302347</v>
      </c>
      <c r="K4137" s="5">
        <f ca="1">VLOOKUP(CONCATENATE($F4137," ",$G4137),AllocFactorMatrix,(K$4+1),FALSE)*$E4142</f>
        <v>70.676851496519944</v>
      </c>
      <c r="L4137" s="5">
        <f ca="1">VLOOKUP(CONCATENATE($F4137," ",$G4137),AllocFactorMatrix,(L$4+1),FALSE)*$E4142</f>
        <v>12.792181738434522</v>
      </c>
      <c r="M4137" s="5">
        <f t="shared" ca="1" si="2003"/>
        <v>5142.7971174651893</v>
      </c>
      <c r="N4137" s="5">
        <f ca="1">VLOOKUP(CONCATENATE($F4137," ",$G4137),AllocFactorMatrix,(N$4+1),FALSE)*$E4142</f>
        <v>2923.9296482281434</v>
      </c>
      <c r="O4137" s="5">
        <f ca="1">VLOOKUP(CONCATENATE($F4137," ",$G4137),AllocFactorMatrix,(O$4+1),FALSE)*$E4142</f>
        <v>525.41546789678466</v>
      </c>
      <c r="P4137" s="5">
        <f ca="1">VLOOKUP(CONCATENATE($F4137," ",$G4137),AllocFactorMatrix,(P$4+1),FALSE)*$E4142</f>
        <v>137.9175093691334</v>
      </c>
      <c r="Q4137" s="5">
        <f ca="1">VLOOKUP(CONCATENATE($F4137," ",$G4137),AllocFactorMatrix,(Q$4+1),FALSE)*$E4142</f>
        <v>0</v>
      </c>
      <c r="R4137" s="5">
        <f t="shared" ca="1" si="2001"/>
        <v>3587.2626254940615</v>
      </c>
      <c r="S4137" s="5">
        <f ca="1">VLOOKUP(CONCATENATE($F4137," ",$G4137),AllocFactorMatrix,(S$4+1),FALSE)*$E4142</f>
        <v>131.79388931360552</v>
      </c>
      <c r="T4137" s="5">
        <f ca="1">VLOOKUP(CONCATENATE($F4137," ",$G4137),AllocFactorMatrix,(T$4+1),FALSE)*$E4142</f>
        <v>1849.1960649132739</v>
      </c>
      <c r="U4137" s="5">
        <f ca="1">VLOOKUP(CONCATENATE($F4137," ",$G4137),AllocFactorMatrix,(U$4+1),FALSE)*$E4142</f>
        <v>9117.9630460041026</v>
      </c>
      <c r="V4137" s="5">
        <f ca="1">VLOOKUP(CONCATENATE($F4137," ",$G4137),AllocFactorMatrix,(V$4+1),FALSE)*$E4142</f>
        <v>0</v>
      </c>
      <c r="W4137" s="5">
        <f t="shared" ca="1" si="2004"/>
        <v>11098.953000230982</v>
      </c>
      <c r="X4137" s="5">
        <f ca="1">VLOOKUP(CONCATENATE($F4137," ",$G4137),AllocFactorMatrix,(X$4+1),FALSE)*$E4142</f>
        <v>801.50810500619207</v>
      </c>
      <c r="Y4137" s="5">
        <f ca="1">VLOOKUP(CONCATENATE($F4137," ",$G4137),AllocFactorMatrix,(Y$4+1),FALSE)*$E4142</f>
        <v>16.093094157079307</v>
      </c>
      <c r="Z4137" s="5">
        <f t="shared" ca="1" si="2000"/>
        <v>817.60119916327142</v>
      </c>
      <c r="AA4137" s="5">
        <f ca="1">VLOOKUP(CONCATENATE($F4137," ",$G4137),AllocFactorMatrix,(AA$4+1),FALSE)*$E4142</f>
        <v>10.657452354863574</v>
      </c>
      <c r="AB4137" s="5">
        <f ca="1">VLOOKUP(CONCATENATE($F4137," ",$G4137),AllocFactorMatrix,(AB$4+1),FALSE)*$E4142</f>
        <v>0</v>
      </c>
      <c r="AC4137" s="5">
        <f ca="1">VLOOKUP(CONCATENATE($F4137," ",$G4137),AllocFactorMatrix,(AC$4+1),FALSE)*$E4142</f>
        <v>0</v>
      </c>
    </row>
    <row r="4138" spans="4:29" hidden="1" outlineLevel="1">
      <c r="E4138" s="48"/>
      <c r="F4138" s="175" t="str">
        <f>F4142</f>
        <v>RB_GUP</v>
      </c>
      <c r="G4138" s="52" t="str">
        <f>$G$11</f>
        <v>DISTPRI</v>
      </c>
      <c r="H4138" s="4">
        <f t="shared" ca="1" si="1981"/>
        <v>168995.09341648899</v>
      </c>
      <c r="I4138" s="5">
        <f ca="1">VLOOKUP(CONCATENATE($F4138," ",$G4138),AllocFactorMatrix,(I$4+1),FALSE)*$E4142</f>
        <v>110659.181627739</v>
      </c>
      <c r="J4138" s="5">
        <f ca="1">VLOOKUP(CONCATENATE($F4138," ",$G4138),AllocFactorMatrix,(J$4+1),FALSE)*$E4142</f>
        <v>25898.519562550551</v>
      </c>
      <c r="K4138" s="5">
        <f ca="1">VLOOKUP(CONCATENATE($F4138," ",$G4138),AllocFactorMatrix,(K$4+1),FALSE)*$E4142</f>
        <v>361.74406921643356</v>
      </c>
      <c r="L4138" s="5">
        <f ca="1">VLOOKUP(CONCATENATE($F4138," ",$G4138),AllocFactorMatrix,(L$4+1),FALSE)*$E4142</f>
        <v>0</v>
      </c>
      <c r="M4138" s="5">
        <f t="shared" ca="1" si="2003"/>
        <v>26260.263631766986</v>
      </c>
      <c r="N4138" s="5">
        <f ca="1">VLOOKUP(CONCATENATE($F4138," ",$G4138),AllocFactorMatrix,(N$4+1),FALSE)*$E4142</f>
        <v>15034.598654025011</v>
      </c>
      <c r="O4138" s="5">
        <f ca="1">VLOOKUP(CONCATENATE($F4138," ",$G4138),AllocFactorMatrix,(O$4+1),FALSE)*$E4142</f>
        <v>2701.4045257123817</v>
      </c>
      <c r="P4138" s="5">
        <f ca="1">VLOOKUP(CONCATENATE($F4138," ",$G4138),AllocFactorMatrix,(P$4+1),FALSE)*$E4142</f>
        <v>0</v>
      </c>
      <c r="Q4138" s="5">
        <f ca="1">VLOOKUP(CONCATENATE($F4138," ",$G4138),AllocFactorMatrix,(Q$4+1),FALSE)*$E4142</f>
        <v>0</v>
      </c>
      <c r="R4138" s="5">
        <f t="shared" ca="1" si="2001"/>
        <v>17736.003179737392</v>
      </c>
      <c r="S4138" s="5">
        <f ca="1">VLOOKUP(CONCATENATE($F4138," ",$G4138),AllocFactorMatrix,(S$4+1),FALSE)*$E4142</f>
        <v>679.81579561310684</v>
      </c>
      <c r="T4138" s="5">
        <f ca="1">VLOOKUP(CONCATENATE($F4138," ",$G4138),AllocFactorMatrix,(T$4+1),FALSE)*$E4142</f>
        <v>9400.3995602614887</v>
      </c>
      <c r="U4138" s="5">
        <f ca="1">VLOOKUP(CONCATENATE($F4138," ",$G4138),AllocFactorMatrix,(U$4+1),FALSE)*$E4142</f>
        <v>0</v>
      </c>
      <c r="V4138" s="5">
        <f ca="1">VLOOKUP(CONCATENATE($F4138," ",$G4138),AllocFactorMatrix,(V$4+1),FALSE)*$E4142</f>
        <v>0</v>
      </c>
      <c r="W4138" s="5">
        <f t="shared" ca="1" si="2004"/>
        <v>10080.215355874596</v>
      </c>
      <c r="X4138" s="5">
        <f ca="1">VLOOKUP(CONCATENATE($F4138," ",$G4138),AllocFactorMatrix,(X$4+1),FALSE)*$E4142</f>
        <v>4122.3627199245248</v>
      </c>
      <c r="Y4138" s="5">
        <f ca="1">VLOOKUP(CONCATENATE($F4138," ",$G4138),AllocFactorMatrix,(Y$4+1),FALSE)*$E4142</f>
        <v>82.74232079467329</v>
      </c>
      <c r="Z4138" s="5">
        <f t="shared" ca="1" si="2000"/>
        <v>4205.1050407191979</v>
      </c>
      <c r="AA4138" s="5">
        <f ca="1">VLOOKUP(CONCATENATE($F4138," ",$G4138),AllocFactorMatrix,(AA$4+1),FALSE)*$E4142</f>
        <v>54.32458065181001</v>
      </c>
      <c r="AB4138" s="5">
        <f ca="1">VLOOKUP(CONCATENATE($F4138," ",$G4138),AllocFactorMatrix,(AB$4+1),FALSE)*$E4142</f>
        <v>0</v>
      </c>
      <c r="AC4138" s="5">
        <f ca="1">VLOOKUP(CONCATENATE($F4138," ",$G4138),AllocFactorMatrix,(AC$4+1),FALSE)*$E4142</f>
        <v>0</v>
      </c>
    </row>
    <row r="4139" spans="4:29" hidden="1" outlineLevel="1">
      <c r="E4139" s="48"/>
      <c r="F4139" s="175" t="str">
        <f>F4142</f>
        <v>RB_GUP</v>
      </c>
      <c r="G4139" s="52" t="str">
        <f>$G$12</f>
        <v>DISTSEC</v>
      </c>
      <c r="H4139" s="4">
        <f t="shared" ca="1" si="1981"/>
        <v>81013.971342783712</v>
      </c>
      <c r="I4139" s="5">
        <f ca="1">VLOOKUP(CONCATENATE($F4139," ",$G4139),AllocFactorMatrix,(I$4+1),FALSE)*$E4142</f>
        <v>60120.880011856847</v>
      </c>
      <c r="J4139" s="5">
        <f ca="1">VLOOKUP(CONCATENATE($F4139," ",$G4139),AllocFactorMatrix,(J$4+1),FALSE)*$E4142</f>
        <v>12123.055439563148</v>
      </c>
      <c r="K4139" s="5">
        <f ca="1">VLOOKUP(CONCATENATE($F4139," ",$G4139),AllocFactorMatrix,(K$4+1),FALSE)*$E4142</f>
        <v>0</v>
      </c>
      <c r="L4139" s="5">
        <f ca="1">VLOOKUP(CONCATENATE($F4139," ",$G4139),AllocFactorMatrix,(L$4+1),FALSE)*$E4142</f>
        <v>0</v>
      </c>
      <c r="M4139" s="5">
        <f t="shared" ca="1" si="2003"/>
        <v>12123.055439563148</v>
      </c>
      <c r="N4139" s="5">
        <f ca="1">VLOOKUP(CONCATENATE($F4139," ",$G4139),AllocFactorMatrix,(N$4+1),FALSE)*$E4142</f>
        <v>6059.5332365918975</v>
      </c>
      <c r="O4139" s="5">
        <f ca="1">VLOOKUP(CONCATENATE($F4139," ",$G4139),AllocFactorMatrix,(O$4+1),FALSE)*$E4142</f>
        <v>0</v>
      </c>
      <c r="P4139" s="5">
        <f ca="1">VLOOKUP(CONCATENATE($F4139," ",$G4139),AllocFactorMatrix,(P$4+1),FALSE)*$E4142</f>
        <v>0</v>
      </c>
      <c r="Q4139" s="5">
        <f ca="1">VLOOKUP(CONCATENATE($F4139," ",$G4139),AllocFactorMatrix,(Q$4+1),FALSE)*$E4142</f>
        <v>0</v>
      </c>
      <c r="R4139" s="5">
        <f t="shared" ca="1" si="2001"/>
        <v>6059.5332365918975</v>
      </c>
      <c r="S4139" s="5">
        <f ca="1">VLOOKUP(CONCATENATE($F4139," ",$G4139),AllocFactorMatrix,(S$4+1),FALSE)*$E4142</f>
        <v>226.49116456897406</v>
      </c>
      <c r="T4139" s="5">
        <f ca="1">VLOOKUP(CONCATENATE($F4139," ",$G4139),AllocFactorMatrix,(T$4+1),FALSE)*$E4142</f>
        <v>0</v>
      </c>
      <c r="U4139" s="5">
        <f ca="1">VLOOKUP(CONCATENATE($F4139," ",$G4139),AllocFactorMatrix,(U$4+1),FALSE)*$E4142</f>
        <v>0</v>
      </c>
      <c r="V4139" s="5">
        <f ca="1">VLOOKUP(CONCATENATE($F4139," ",$G4139),AllocFactorMatrix,(V$4+1),FALSE)*$E4142</f>
        <v>0</v>
      </c>
      <c r="W4139" s="5">
        <f t="shared" ca="1" si="2004"/>
        <v>226.49116456897406</v>
      </c>
      <c r="X4139" s="5">
        <f ca="1">VLOOKUP(CONCATENATE($F4139," ",$G4139),AllocFactorMatrix,(X$4+1),FALSE)*$E4142</f>
        <v>1711.677205635352</v>
      </c>
      <c r="Y4139" s="5">
        <f ca="1">VLOOKUP(CONCATENATE($F4139," ",$G4139),AllocFactorMatrix,(Y$4+1),FALSE)*$E4142</f>
        <v>0</v>
      </c>
      <c r="Z4139" s="5">
        <f t="shared" ca="1" si="2000"/>
        <v>1711.677205635352</v>
      </c>
      <c r="AA4139" s="5">
        <f ca="1">VLOOKUP(CONCATENATE($F4139," ",$G4139),AllocFactorMatrix,(AA$4+1),FALSE)*$E4142</f>
        <v>20.238138248198926</v>
      </c>
      <c r="AB4139" s="5">
        <f ca="1">VLOOKUP(CONCATENATE($F4139," ",$G4139),AllocFactorMatrix,(AB$4+1),FALSE)*$E4142</f>
        <v>622.92402915253456</v>
      </c>
      <c r="AC4139" s="5">
        <f ca="1">VLOOKUP(CONCATENATE($F4139," ",$G4139),AllocFactorMatrix,(AC$4+1),FALSE)*$E4142</f>
        <v>129.17211716676533</v>
      </c>
    </row>
    <row r="4140" spans="4:29" hidden="1" outlineLevel="1">
      <c r="E4140" s="48"/>
      <c r="F4140" s="175" t="str">
        <f>F4142</f>
        <v>RB_GUP</v>
      </c>
      <c r="G4140" s="52" t="str">
        <f>$G$13</f>
        <v>ENERGY</v>
      </c>
      <c r="H4140" s="4">
        <f t="shared" ca="1" si="1981"/>
        <v>5244.8945702059973</v>
      </c>
      <c r="I4140" s="5">
        <f ca="1">VLOOKUP(CONCATENATE($F4140," ",$G4140),AllocFactorMatrix,(I$4+1),FALSE)*$E4142</f>
        <v>2052.2549140947181</v>
      </c>
      <c r="J4140" s="5">
        <f ca="1">VLOOKUP(CONCATENATE($F4140," ",$G4140),AllocFactorMatrix,(J$4+1),FALSE)*$E4142</f>
        <v>592.0695882946161</v>
      </c>
      <c r="K4140" s="5">
        <f ca="1">VLOOKUP(CONCATENATE($F4140," ",$G4140),AllocFactorMatrix,(K$4+1),FALSE)*$E4142</f>
        <v>8.2521863173797847</v>
      </c>
      <c r="L4140" s="5">
        <f ca="1">VLOOKUP(CONCATENATE($F4140," ",$G4140),AllocFactorMatrix,(L$4+1),FALSE)*$E4142</f>
        <v>1.1536486533481551</v>
      </c>
      <c r="M4140" s="5">
        <f t="shared" ca="1" si="2003"/>
        <v>601.47542326534403</v>
      </c>
      <c r="N4140" s="5">
        <f ca="1">VLOOKUP(CONCATENATE($F4140," ",$G4140),AllocFactorMatrix,(N$4+1),FALSE)*$E4142</f>
        <v>384.14914604531236</v>
      </c>
      <c r="O4140" s="5">
        <f ca="1">VLOOKUP(CONCATENATE($F4140," ",$G4140),AllocFactorMatrix,(O$4+1),FALSE)*$E4142</f>
        <v>68.508761234344362</v>
      </c>
      <c r="P4140" s="5">
        <f ca="1">VLOOKUP(CONCATENATE($F4140," ",$G4140),AllocFactorMatrix,(P$4+1),FALSE)*$E4142</f>
        <v>13.950892683717525</v>
      </c>
      <c r="Q4140" s="5">
        <f ca="1">VLOOKUP(CONCATENATE($F4140," ",$G4140),AllocFactorMatrix,(Q$4+1),FALSE)*$E4142</f>
        <v>0.5269299380662158</v>
      </c>
      <c r="R4140" s="5">
        <f t="shared" ca="1" si="2001"/>
        <v>467.13572990144047</v>
      </c>
      <c r="S4140" s="5">
        <f ca="1">VLOOKUP(CONCATENATE($F4140," ",$G4140),AllocFactorMatrix,(S$4+1),FALSE)*$E4142</f>
        <v>20.117897761581737</v>
      </c>
      <c r="T4140" s="5">
        <f ca="1">VLOOKUP(CONCATENATE($F4140," ",$G4140),AllocFactorMatrix,(T$4+1),FALSE)*$E4142</f>
        <v>318.06778872181843</v>
      </c>
      <c r="U4140" s="5">
        <f ca="1">VLOOKUP(CONCATENATE($F4140," ",$G4140),AllocFactorMatrix,(U$4+1),FALSE)*$E4142</f>
        <v>1367.9577920625616</v>
      </c>
      <c r="V4140" s="5">
        <f ca="1">VLOOKUP(CONCATENATE($F4140," ",$G4140),AllocFactorMatrix,(V$4+1),FALSE)*$E4142</f>
        <v>257.32714865184977</v>
      </c>
      <c r="W4140" s="5">
        <f t="shared" ca="1" si="2004"/>
        <v>1963.4706271978114</v>
      </c>
      <c r="X4140" s="5">
        <f ca="1">VLOOKUP(CONCATENATE($F4140," ",$G4140),AllocFactorMatrix,(X$4+1),FALSE)*$E4142</f>
        <v>105.52196233035637</v>
      </c>
      <c r="Y4140" s="5">
        <f ca="1">VLOOKUP(CONCATENATE($F4140," ",$G4140),AllocFactorMatrix,(Y$4+1),FALSE)*$E4142</f>
        <v>2.1172771249725071</v>
      </c>
      <c r="Z4140" s="5">
        <f t="shared" ca="1" si="2000"/>
        <v>107.63923945532888</v>
      </c>
      <c r="AA4140" s="5">
        <f ca="1">VLOOKUP(CONCATENATE($F4140," ",$G4140),AllocFactorMatrix,(AA$4+1),FALSE)*$E4142</f>
        <v>1.8886202747035721</v>
      </c>
      <c r="AB4140" s="5">
        <f ca="1">VLOOKUP(CONCATENATE($F4140," ",$G4140),AllocFactorMatrix,(AB$4+1),FALSE)*$E4142</f>
        <v>42.304447337113579</v>
      </c>
      <c r="AC4140" s="5">
        <f ca="1">VLOOKUP(CONCATENATE($F4140," ",$G4140),AllocFactorMatrix,(AC$4+1),FALSE)*$E4142</f>
        <v>8.7255686795354208</v>
      </c>
    </row>
    <row r="4141" spans="4:29" hidden="1" outlineLevel="1">
      <c r="E4141" s="48"/>
      <c r="F4141" s="175" t="str">
        <f>F4142</f>
        <v>RB_GUP</v>
      </c>
      <c r="G4141" s="52" t="str">
        <f>$G$14</f>
        <v>CUSTOMER</v>
      </c>
      <c r="H4141" s="4">
        <f t="shared" ca="1" si="1981"/>
        <v>38181.36229957411</v>
      </c>
      <c r="I4141" s="5">
        <f ca="1">VLOOKUP(CONCATENATE($F4141," ",$G4141),AllocFactorMatrix,(I$4+1),FALSE)*$E4142</f>
        <v>18911.464315500885</v>
      </c>
      <c r="J4141" s="5">
        <f ca="1">VLOOKUP(CONCATENATE($F4141," ",$G4141),AllocFactorMatrix,(J$4+1),FALSE)*$E4142</f>
        <v>6027.3567545061114</v>
      </c>
      <c r="K4141" s="5">
        <f ca="1">VLOOKUP(CONCATENATE($F4141," ",$G4141),AllocFactorMatrix,(K$4+1),FALSE)*$E4142</f>
        <v>384.7335932669431</v>
      </c>
      <c r="L4141" s="5">
        <f ca="1">VLOOKUP(CONCATENATE($F4141," ",$G4141),AllocFactorMatrix,(L$4+1),FALSE)*$E4142</f>
        <v>64.707070883327063</v>
      </c>
      <c r="M4141" s="5">
        <f t="shared" ca="1" si="2003"/>
        <v>6476.7974186563815</v>
      </c>
      <c r="N4141" s="5">
        <f ca="1">VLOOKUP(CONCATENATE($F4141," ",$G4141),AllocFactorMatrix,(N$4+1),FALSE)*$E4142</f>
        <v>469.91604609097658</v>
      </c>
      <c r="O4141" s="5">
        <f ca="1">VLOOKUP(CONCATENATE($F4141," ",$G4141),AllocFactorMatrix,(O$4+1),FALSE)*$E4142</f>
        <v>135.83177067429222</v>
      </c>
      <c r="P4141" s="5">
        <f ca="1">VLOOKUP(CONCATENATE($F4141," ",$G4141),AllocFactorMatrix,(P$4+1),FALSE)*$E4142</f>
        <v>159.11167042158147</v>
      </c>
      <c r="Q4141" s="5">
        <f ca="1">VLOOKUP(CONCATENATE($F4141," ",$G4141),AllocFactorMatrix,(Q$4+1),FALSE)*$E4142</f>
        <v>19.880614479347546</v>
      </c>
      <c r="R4141" s="5">
        <f t="shared" ca="1" si="2001"/>
        <v>784.7401016661978</v>
      </c>
      <c r="S4141" s="5">
        <f ca="1">VLOOKUP(CONCATENATE($F4141," ",$G4141),AllocFactorMatrix,(S$4+1),FALSE)*$E4142</f>
        <v>3.1114425735319795</v>
      </c>
      <c r="T4141" s="5">
        <f ca="1">VLOOKUP(CONCATENATE($F4141," ",$G4141),AllocFactorMatrix,(T$4+1),FALSE)*$E4142</f>
        <v>96.409556534284548</v>
      </c>
      <c r="U4141" s="5">
        <f ca="1">VLOOKUP(CONCATENATE($F4141," ",$G4141),AllocFactorMatrix,(U$4+1),FALSE)*$E4142</f>
        <v>267.4525356587726</v>
      </c>
      <c r="V4141" s="5">
        <f ca="1">VLOOKUP(CONCATENATE($F4141," ",$G4141),AllocFactorMatrix,(V$4+1),FALSE)*$E4142</f>
        <v>79.525231906485345</v>
      </c>
      <c r="W4141" s="5">
        <f t="shared" ca="1" si="2004"/>
        <v>446.49876667307444</v>
      </c>
      <c r="X4141" s="5">
        <f ca="1">VLOOKUP(CONCATENATE($F4141," ",$G4141),AllocFactorMatrix,(X$4+1),FALSE)*$E4142</f>
        <v>94.962146900534805</v>
      </c>
      <c r="Y4141" s="5">
        <f ca="1">VLOOKUP(CONCATENATE($F4141," ",$G4141),AllocFactorMatrix,(Y$4+1),FALSE)*$E4142</f>
        <v>1.7781565716768408</v>
      </c>
      <c r="Z4141" s="5">
        <f t="shared" ca="1" si="2000"/>
        <v>96.74030347221165</v>
      </c>
      <c r="AA4141" s="5">
        <f ca="1">VLOOKUP(CONCATENATE($F4141," ",$G4141),AllocFactorMatrix,(AA$4+1),FALSE)*$E4142</f>
        <v>9.1864949872571557</v>
      </c>
      <c r="AB4141" s="5">
        <f ca="1">VLOOKUP(CONCATENATE($F4141," ",$G4141),AllocFactorMatrix,(AB$4+1),FALSE)*$E4142</f>
        <v>10095.425828565771</v>
      </c>
      <c r="AC4141" s="5">
        <f ca="1">VLOOKUP(CONCATENATE($F4141," ",$G4141),AllocFactorMatrix,(AC$4+1),FALSE)*$E4142</f>
        <v>1360.5090700523217</v>
      </c>
    </row>
    <row r="4142" spans="4:29" collapsed="1">
      <c r="D4142" s="52" t="s">
        <v>279</v>
      </c>
      <c r="E4142" s="58">
        <v>769165</v>
      </c>
      <c r="F4142" s="93" t="s">
        <v>73</v>
      </c>
      <c r="G4142" s="52" t="str">
        <f>$G$15</f>
        <v>TOTAL</v>
      </c>
      <c r="H4142" s="4">
        <f t="shared" ca="1" si="1981"/>
        <v>769165.00000000035</v>
      </c>
      <c r="I4142" s="5">
        <f ca="1">VLOOKUP(CONCATENATE($F4142," ",$G4142),AllocFactorMatrix,(I$4+1),FALSE)*$E4142</f>
        <v>436307.46427339938</v>
      </c>
      <c r="J4142" s="5">
        <f ca="1">VLOOKUP(CONCATENATE($F4142," ",$G4142),AllocFactorMatrix,(J$4+1),FALSE)*$E4142</f>
        <v>101699.55032526399</v>
      </c>
      <c r="K4142" s="5">
        <f ca="1">VLOOKUP(CONCATENATE($F4142," ",$G4142),AllocFactorMatrix,(K$4+1),FALSE)*$E4142</f>
        <v>1548.4017736558842</v>
      </c>
      <c r="L4142" s="5">
        <f ca="1">VLOOKUP(CONCATENATE($F4142," ",$G4142),AllocFactorMatrix,(L$4+1),FALSE)*$E4142</f>
        <v>179.34710549408751</v>
      </c>
      <c r="M4142" s="5">
        <f t="shared" ca="1" si="2003"/>
        <v>103427.29920441397</v>
      </c>
      <c r="N4142" s="5">
        <f ca="1">VLOOKUP(CONCATENATE($F4142," ",$G4142),AllocFactorMatrix,(N$4+1),FALSE)*$E4142</f>
        <v>55822.489253888438</v>
      </c>
      <c r="O4142" s="5">
        <f ca="1">VLOOKUP(CONCATENATE($F4142," ",$G4142),AllocFactorMatrix,(O$4+1),FALSE)*$E4142</f>
        <v>8977.2050547881117</v>
      </c>
      <c r="P4142" s="5">
        <f ca="1">VLOOKUP(CONCATENATE($F4142," ",$G4142),AllocFactorMatrix,(P$4+1),FALSE)*$E4142</f>
        <v>1435.6613066517573</v>
      </c>
      <c r="Q4142" s="5">
        <f ca="1">VLOOKUP(CONCATENATE($F4142," ",$G4142),AllocFactorMatrix,(Q$4+1),FALSE)*$E4142</f>
        <v>63.116805679734419</v>
      </c>
      <c r="R4142" s="5">
        <f t="shared" ca="1" si="2001"/>
        <v>66298.472421008046</v>
      </c>
      <c r="S4142" s="5">
        <f ca="1">VLOOKUP(CONCATENATE($F4142," ",$G4142),AllocFactorMatrix,(S$4+1),FALSE)*$E4142</f>
        <v>2527.0518559727711</v>
      </c>
      <c r="T4142" s="5">
        <f ca="1">VLOOKUP(CONCATENATE($F4142," ",$G4142),AllocFactorMatrix,(T$4+1),FALSE)*$E4142</f>
        <v>31452.16184375143</v>
      </c>
      <c r="U4142" s="5">
        <f ca="1">VLOOKUP(CONCATENATE($F4142," ",$G4142),AllocFactorMatrix,(U$4+1),FALSE)*$E4142</f>
        <v>86434.869784911338</v>
      </c>
      <c r="V4142" s="5">
        <f ca="1">VLOOKUP(CONCATENATE($F4142," ",$G4142),AllocFactorMatrix,(V$4+1),FALSE)*$E4142</f>
        <v>14047.257377876425</v>
      </c>
      <c r="W4142" s="5">
        <f t="shared" ca="1" si="2004"/>
        <v>134461.34086251198</v>
      </c>
      <c r="X4142" s="5">
        <f ca="1">VLOOKUP(CONCATENATE($F4142," ",$G4142),AllocFactorMatrix,(X$4+1),FALSE)*$E4142</f>
        <v>15330.656697813864</v>
      </c>
      <c r="Y4142" s="5">
        <f ca="1">VLOOKUP(CONCATENATE($F4142," ",$G4142),AllocFactorMatrix,(Y$4+1),FALSE)*$E4142</f>
        <v>272.39028887720923</v>
      </c>
      <c r="Z4142" s="5">
        <f t="shared" ca="1" si="2000"/>
        <v>15603.046986691073</v>
      </c>
      <c r="AA4142" s="5">
        <f ca="1">VLOOKUP(CONCATENATE($F4142," ",$G4142),AllocFactorMatrix,(AA$4+1),FALSE)*$E4142</f>
        <v>208.35312707077424</v>
      </c>
      <c r="AB4142" s="5">
        <f ca="1">VLOOKUP(CONCATENATE($F4142," ",$G4142),AllocFactorMatrix,(AB$4+1),FALSE)*$E4142</f>
        <v>11258.479034350157</v>
      </c>
      <c r="AC4142" s="5">
        <f ca="1">VLOOKUP(CONCATENATE($F4142," ",$G4142),AllocFactorMatrix,(AC$4+1),FALSE)*$E4142</f>
        <v>1600.5440905548614</v>
      </c>
    </row>
    <row r="4143" spans="4:29" hidden="1" outlineLevel="1">
      <c r="E4143" s="48"/>
      <c r="F4143" s="175" t="str">
        <f>F4150</f>
        <v>PROD_ENERGY</v>
      </c>
      <c r="G4143" s="52" t="str">
        <f>$G$8</f>
        <v>PRODUCTION</v>
      </c>
      <c r="H4143" s="4">
        <f t="shared" si="1981"/>
        <v>0</v>
      </c>
      <c r="I4143" s="5">
        <f>VLOOKUP(CONCATENATE($F4143," ",$G4143),AllocFactorMatrix,(I$4+1),FALSE)*$E4150</f>
        <v>0</v>
      </c>
      <c r="J4143" s="5">
        <f>VLOOKUP(CONCATENATE($F4143," ",$G4143),AllocFactorMatrix,(J$4+1),FALSE)*$E4150</f>
        <v>0</v>
      </c>
      <c r="K4143" s="5">
        <f>VLOOKUP(CONCATENATE($F4143," ",$G4143),AllocFactorMatrix,(K$4+1),FALSE)*$E4150</f>
        <v>0</v>
      </c>
      <c r="L4143" s="5">
        <f>VLOOKUP(CONCATENATE($F4143," ",$G4143),AllocFactorMatrix,(L$4+1),FALSE)*$E4150</f>
        <v>0</v>
      </c>
      <c r="M4143" s="5">
        <f t="shared" si="1999"/>
        <v>0</v>
      </c>
      <c r="N4143" s="5">
        <f>VLOOKUP(CONCATENATE($F4143," ",$G4143),AllocFactorMatrix,(N$4+1),FALSE)*$E4150</f>
        <v>0</v>
      </c>
      <c r="O4143" s="5">
        <f>VLOOKUP(CONCATENATE($F4143," ",$G4143),AllocFactorMatrix,(O$4+1),FALSE)*$E4150</f>
        <v>0</v>
      </c>
      <c r="P4143" s="5">
        <f>VLOOKUP(CONCATENATE($F4143," ",$G4143),AllocFactorMatrix,(P$4+1),FALSE)*$E4150</f>
        <v>0</v>
      </c>
      <c r="Q4143" s="5">
        <f>VLOOKUP(CONCATENATE($F4143," ",$G4143),AllocFactorMatrix,(Q$4+1),FALSE)*$E4150</f>
        <v>0</v>
      </c>
      <c r="R4143" s="5">
        <f t="shared" si="2001"/>
        <v>0</v>
      </c>
      <c r="S4143" s="5">
        <f>VLOOKUP(CONCATENATE($F4143," ",$G4143),AllocFactorMatrix,(S$4+1),FALSE)*$E4150</f>
        <v>0</v>
      </c>
      <c r="T4143" s="5">
        <f>VLOOKUP(CONCATENATE($F4143," ",$G4143),AllocFactorMatrix,(T$4+1),FALSE)*$E4150</f>
        <v>0</v>
      </c>
      <c r="U4143" s="5">
        <f>VLOOKUP(CONCATENATE($F4143," ",$G4143),AllocFactorMatrix,(U$4+1),FALSE)*$E4150</f>
        <v>0</v>
      </c>
      <c r="V4143" s="5">
        <f>VLOOKUP(CONCATENATE($F4143," ",$G4143),AllocFactorMatrix,(V$4+1),FALSE)*$E4150</f>
        <v>0</v>
      </c>
      <c r="W4143" s="5">
        <f>SUBTOTAL(9,S4143:V4143)</f>
        <v>0</v>
      </c>
      <c r="X4143" s="5">
        <f>VLOOKUP(CONCATENATE($F4143," ",$G4143),AllocFactorMatrix,(X$4+1),FALSE)*$E4150</f>
        <v>0</v>
      </c>
      <c r="Y4143" s="5">
        <f>VLOOKUP(CONCATENATE($F4143," ",$G4143),AllocFactorMatrix,(Y$4+1),FALSE)*$E4150</f>
        <v>0</v>
      </c>
      <c r="Z4143" s="5">
        <f t="shared" si="2000"/>
        <v>0</v>
      </c>
      <c r="AA4143" s="5">
        <f>VLOOKUP(CONCATENATE($F4143," ",$G4143),AllocFactorMatrix,(AA$4+1),FALSE)*$E4150</f>
        <v>0</v>
      </c>
      <c r="AB4143" s="5">
        <f>VLOOKUP(CONCATENATE($F4143," ",$G4143),AllocFactorMatrix,(AB$4+1),FALSE)*$E4150</f>
        <v>0</v>
      </c>
      <c r="AC4143" s="5">
        <f>VLOOKUP(CONCATENATE($F4143," ",$G4143),AllocFactorMatrix,(AC$4+1),FALSE)*$E4150</f>
        <v>0</v>
      </c>
    </row>
    <row r="4144" spans="4:29" hidden="1" outlineLevel="1">
      <c r="E4144" s="48"/>
      <c r="F4144" s="175" t="str">
        <f>F4150</f>
        <v>PROD_ENERGY</v>
      </c>
      <c r="G4144" s="52" t="str">
        <f>$G$9</f>
        <v>BULKTRAN</v>
      </c>
      <c r="H4144" s="4">
        <f t="shared" si="1981"/>
        <v>0</v>
      </c>
      <c r="I4144" s="5">
        <f>VLOOKUP(CONCATENATE($F4144," ",$G4144),AllocFactorMatrix,(I$4+1),FALSE)*$E4150</f>
        <v>0</v>
      </c>
      <c r="J4144" s="5">
        <f>VLOOKUP(CONCATENATE($F4144," ",$G4144),AllocFactorMatrix,(J$4+1),FALSE)*$E4150</f>
        <v>0</v>
      </c>
      <c r="K4144" s="5">
        <f>VLOOKUP(CONCATENATE($F4144," ",$G4144),AllocFactorMatrix,(K$4+1),FALSE)*$E4150</f>
        <v>0</v>
      </c>
      <c r="L4144" s="5">
        <f>VLOOKUP(CONCATENATE($F4144," ",$G4144),AllocFactorMatrix,(L$4+1),FALSE)*$E4150</f>
        <v>0</v>
      </c>
      <c r="M4144" s="5">
        <f t="shared" si="1999"/>
        <v>0</v>
      </c>
      <c r="N4144" s="5">
        <f>VLOOKUP(CONCATENATE($F4144," ",$G4144),AllocFactorMatrix,(N$4+1),FALSE)*$E4150</f>
        <v>0</v>
      </c>
      <c r="O4144" s="5">
        <f>VLOOKUP(CONCATENATE($F4144," ",$G4144),AllocFactorMatrix,(O$4+1),FALSE)*$E4150</f>
        <v>0</v>
      </c>
      <c r="P4144" s="5">
        <f>VLOOKUP(CONCATENATE($F4144," ",$G4144),AllocFactorMatrix,(P$4+1),FALSE)*$E4150</f>
        <v>0</v>
      </c>
      <c r="Q4144" s="5">
        <f>VLOOKUP(CONCATENATE($F4144," ",$G4144),AllocFactorMatrix,(Q$4+1),FALSE)*$E4150</f>
        <v>0</v>
      </c>
      <c r="R4144" s="5">
        <f t="shared" si="2001"/>
        <v>0</v>
      </c>
      <c r="S4144" s="5">
        <f>VLOOKUP(CONCATENATE($F4144," ",$G4144),AllocFactorMatrix,(S$4+1),FALSE)*$E4150</f>
        <v>0</v>
      </c>
      <c r="T4144" s="5">
        <f>VLOOKUP(CONCATENATE($F4144," ",$G4144),AllocFactorMatrix,(T$4+1),FALSE)*$E4150</f>
        <v>0</v>
      </c>
      <c r="U4144" s="5">
        <f>VLOOKUP(CONCATENATE($F4144," ",$G4144),AllocFactorMatrix,(U$4+1),FALSE)*$E4150</f>
        <v>0</v>
      </c>
      <c r="V4144" s="5">
        <f>VLOOKUP(CONCATENATE($F4144," ",$G4144),AllocFactorMatrix,(V$4+1),FALSE)*$E4150</f>
        <v>0</v>
      </c>
      <c r="W4144" s="5">
        <f t="shared" ref="W4144:W4150" si="2005">SUBTOTAL(9,S4144:V4144)</f>
        <v>0</v>
      </c>
      <c r="X4144" s="5">
        <f>VLOOKUP(CONCATENATE($F4144," ",$G4144),AllocFactorMatrix,(X$4+1),FALSE)*$E4150</f>
        <v>0</v>
      </c>
      <c r="Y4144" s="5">
        <f>VLOOKUP(CONCATENATE($F4144," ",$G4144),AllocFactorMatrix,(Y$4+1),FALSE)*$E4150</f>
        <v>0</v>
      </c>
      <c r="Z4144" s="5">
        <f t="shared" si="2000"/>
        <v>0</v>
      </c>
      <c r="AA4144" s="5">
        <f>VLOOKUP(CONCATENATE($F4144," ",$G4144),AllocFactorMatrix,(AA$4+1),FALSE)*$E4150</f>
        <v>0</v>
      </c>
      <c r="AB4144" s="5">
        <f>VLOOKUP(CONCATENATE($F4144," ",$G4144),AllocFactorMatrix,(AB$4+1),FALSE)*$E4150</f>
        <v>0</v>
      </c>
      <c r="AC4144" s="5">
        <f>VLOOKUP(CONCATENATE($F4144," ",$G4144),AllocFactorMatrix,(AC$4+1),FALSE)*$E4150</f>
        <v>0</v>
      </c>
    </row>
    <row r="4145" spans="4:29" hidden="1" outlineLevel="1">
      <c r="E4145" s="48"/>
      <c r="F4145" s="175" t="str">
        <f>F4150</f>
        <v>PROD_ENERGY</v>
      </c>
      <c r="G4145" s="52" t="str">
        <f>$G$10</f>
        <v>SUBTRAN</v>
      </c>
      <c r="H4145" s="4">
        <f t="shared" si="1981"/>
        <v>0</v>
      </c>
      <c r="I4145" s="5">
        <f>VLOOKUP(CONCATENATE($F4145," ",$G4145),AllocFactorMatrix,(I$4+1),FALSE)*$E4150</f>
        <v>0</v>
      </c>
      <c r="J4145" s="5">
        <f>VLOOKUP(CONCATENATE($F4145," ",$G4145),AllocFactorMatrix,(J$4+1),FALSE)*$E4150</f>
        <v>0</v>
      </c>
      <c r="K4145" s="5">
        <f>VLOOKUP(CONCATENATE($F4145," ",$G4145),AllocFactorMatrix,(K$4+1),FALSE)*$E4150</f>
        <v>0</v>
      </c>
      <c r="L4145" s="5">
        <f>VLOOKUP(CONCATENATE($F4145," ",$G4145),AllocFactorMatrix,(L$4+1),FALSE)*$E4150</f>
        <v>0</v>
      </c>
      <c r="M4145" s="5">
        <f t="shared" si="1999"/>
        <v>0</v>
      </c>
      <c r="N4145" s="5">
        <f>VLOOKUP(CONCATENATE($F4145," ",$G4145),AllocFactorMatrix,(N$4+1),FALSE)*$E4150</f>
        <v>0</v>
      </c>
      <c r="O4145" s="5">
        <f>VLOOKUP(CONCATENATE($F4145," ",$G4145),AllocFactorMatrix,(O$4+1),FALSE)*$E4150</f>
        <v>0</v>
      </c>
      <c r="P4145" s="5">
        <f>VLOOKUP(CONCATENATE($F4145," ",$G4145),AllocFactorMatrix,(P$4+1),FALSE)*$E4150</f>
        <v>0</v>
      </c>
      <c r="Q4145" s="5">
        <f>VLOOKUP(CONCATENATE($F4145," ",$G4145),AllocFactorMatrix,(Q$4+1),FALSE)*$E4150</f>
        <v>0</v>
      </c>
      <c r="R4145" s="5">
        <f t="shared" si="2001"/>
        <v>0</v>
      </c>
      <c r="S4145" s="5">
        <f>VLOOKUP(CONCATENATE($F4145," ",$G4145),AllocFactorMatrix,(S$4+1),FALSE)*$E4150</f>
        <v>0</v>
      </c>
      <c r="T4145" s="5">
        <f>VLOOKUP(CONCATENATE($F4145," ",$G4145),AllocFactorMatrix,(T$4+1),FALSE)*$E4150</f>
        <v>0</v>
      </c>
      <c r="U4145" s="5">
        <f>VLOOKUP(CONCATENATE($F4145," ",$G4145),AllocFactorMatrix,(U$4+1),FALSE)*$E4150</f>
        <v>0</v>
      </c>
      <c r="V4145" s="5">
        <f>VLOOKUP(CONCATENATE($F4145," ",$G4145),AllocFactorMatrix,(V$4+1),FALSE)*$E4150</f>
        <v>0</v>
      </c>
      <c r="W4145" s="5">
        <f t="shared" si="2005"/>
        <v>0</v>
      </c>
      <c r="X4145" s="5">
        <f>VLOOKUP(CONCATENATE($F4145," ",$G4145),AllocFactorMatrix,(X$4+1),FALSE)*$E4150</f>
        <v>0</v>
      </c>
      <c r="Y4145" s="5">
        <f>VLOOKUP(CONCATENATE($F4145," ",$G4145),AllocFactorMatrix,(Y$4+1),FALSE)*$E4150</f>
        <v>0</v>
      </c>
      <c r="Z4145" s="5">
        <f t="shared" si="2000"/>
        <v>0</v>
      </c>
      <c r="AA4145" s="5">
        <f>VLOOKUP(CONCATENATE($F4145," ",$G4145),AllocFactorMatrix,(AA$4+1),FALSE)*$E4150</f>
        <v>0</v>
      </c>
      <c r="AB4145" s="5">
        <f>VLOOKUP(CONCATENATE($F4145," ",$G4145),AllocFactorMatrix,(AB$4+1),FALSE)*$E4150</f>
        <v>0</v>
      </c>
      <c r="AC4145" s="5">
        <f>VLOOKUP(CONCATENATE($F4145," ",$G4145),AllocFactorMatrix,(AC$4+1),FALSE)*$E4150</f>
        <v>0</v>
      </c>
    </row>
    <row r="4146" spans="4:29" hidden="1" outlineLevel="1">
      <c r="E4146" s="48"/>
      <c r="F4146" s="175" t="str">
        <f>F4150</f>
        <v>PROD_ENERGY</v>
      </c>
      <c r="G4146" s="52" t="str">
        <f>$G$11</f>
        <v>DISTPRI</v>
      </c>
      <c r="H4146" s="4">
        <f t="shared" si="1981"/>
        <v>0</v>
      </c>
      <c r="I4146" s="5">
        <f>VLOOKUP(CONCATENATE($F4146," ",$G4146),AllocFactorMatrix,(I$4+1),FALSE)*$E4150</f>
        <v>0</v>
      </c>
      <c r="J4146" s="5">
        <f>VLOOKUP(CONCATENATE($F4146," ",$G4146),AllocFactorMatrix,(J$4+1),FALSE)*$E4150</f>
        <v>0</v>
      </c>
      <c r="K4146" s="5">
        <f>VLOOKUP(CONCATENATE($F4146," ",$G4146),AllocFactorMatrix,(K$4+1),FALSE)*$E4150</f>
        <v>0</v>
      </c>
      <c r="L4146" s="5">
        <f>VLOOKUP(CONCATENATE($F4146," ",$G4146),AllocFactorMatrix,(L$4+1),FALSE)*$E4150</f>
        <v>0</v>
      </c>
      <c r="M4146" s="5">
        <f t="shared" si="1999"/>
        <v>0</v>
      </c>
      <c r="N4146" s="5">
        <f>VLOOKUP(CONCATENATE($F4146," ",$G4146),AllocFactorMatrix,(N$4+1),FALSE)*$E4150</f>
        <v>0</v>
      </c>
      <c r="O4146" s="5">
        <f>VLOOKUP(CONCATENATE($F4146," ",$G4146),AllocFactorMatrix,(O$4+1),FALSE)*$E4150</f>
        <v>0</v>
      </c>
      <c r="P4146" s="5">
        <f>VLOOKUP(CONCATENATE($F4146," ",$G4146),AllocFactorMatrix,(P$4+1),FALSE)*$E4150</f>
        <v>0</v>
      </c>
      <c r="Q4146" s="5">
        <f>VLOOKUP(CONCATENATE($F4146," ",$G4146),AllocFactorMatrix,(Q$4+1),FALSE)*$E4150</f>
        <v>0</v>
      </c>
      <c r="R4146" s="5">
        <f t="shared" si="2001"/>
        <v>0</v>
      </c>
      <c r="S4146" s="5">
        <f>VLOOKUP(CONCATENATE($F4146," ",$G4146),AllocFactorMatrix,(S$4+1),FALSE)*$E4150</f>
        <v>0</v>
      </c>
      <c r="T4146" s="5">
        <f>VLOOKUP(CONCATENATE($F4146," ",$G4146),AllocFactorMatrix,(T$4+1),FALSE)*$E4150</f>
        <v>0</v>
      </c>
      <c r="U4146" s="5">
        <f>VLOOKUP(CONCATENATE($F4146," ",$G4146),AllocFactorMatrix,(U$4+1),FALSE)*$E4150</f>
        <v>0</v>
      </c>
      <c r="V4146" s="5">
        <f>VLOOKUP(CONCATENATE($F4146," ",$G4146),AllocFactorMatrix,(V$4+1),FALSE)*$E4150</f>
        <v>0</v>
      </c>
      <c r="W4146" s="5">
        <f t="shared" si="2005"/>
        <v>0</v>
      </c>
      <c r="X4146" s="5">
        <f>VLOOKUP(CONCATENATE($F4146," ",$G4146),AllocFactorMatrix,(X$4+1),FALSE)*$E4150</f>
        <v>0</v>
      </c>
      <c r="Y4146" s="5">
        <f>VLOOKUP(CONCATENATE($F4146," ",$G4146),AllocFactorMatrix,(Y$4+1),FALSE)*$E4150</f>
        <v>0</v>
      </c>
      <c r="Z4146" s="5">
        <f t="shared" si="2000"/>
        <v>0</v>
      </c>
      <c r="AA4146" s="5">
        <f>VLOOKUP(CONCATENATE($F4146," ",$G4146),AllocFactorMatrix,(AA$4+1),FALSE)*$E4150</f>
        <v>0</v>
      </c>
      <c r="AB4146" s="5">
        <f>VLOOKUP(CONCATENATE($F4146," ",$G4146),AllocFactorMatrix,(AB$4+1),FALSE)*$E4150</f>
        <v>0</v>
      </c>
      <c r="AC4146" s="5">
        <f>VLOOKUP(CONCATENATE($F4146," ",$G4146),AllocFactorMatrix,(AC$4+1),FALSE)*$E4150</f>
        <v>0</v>
      </c>
    </row>
    <row r="4147" spans="4:29" hidden="1" outlineLevel="1">
      <c r="E4147" s="48"/>
      <c r="F4147" s="175" t="str">
        <f>F4150</f>
        <v>PROD_ENERGY</v>
      </c>
      <c r="G4147" s="52" t="str">
        <f>$G$12</f>
        <v>DISTSEC</v>
      </c>
      <c r="H4147" s="4">
        <f t="shared" si="1981"/>
        <v>0</v>
      </c>
      <c r="I4147" s="5">
        <f>VLOOKUP(CONCATENATE($F4147," ",$G4147),AllocFactorMatrix,(I$4+1),FALSE)*$E4150</f>
        <v>0</v>
      </c>
      <c r="J4147" s="5">
        <f>VLOOKUP(CONCATENATE($F4147," ",$G4147),AllocFactorMatrix,(J$4+1),FALSE)*$E4150</f>
        <v>0</v>
      </c>
      <c r="K4147" s="5">
        <f>VLOOKUP(CONCATENATE($F4147," ",$G4147),AllocFactorMatrix,(K$4+1),FALSE)*$E4150</f>
        <v>0</v>
      </c>
      <c r="L4147" s="5">
        <f>VLOOKUP(CONCATENATE($F4147," ",$G4147),AllocFactorMatrix,(L$4+1),FALSE)*$E4150</f>
        <v>0</v>
      </c>
      <c r="M4147" s="5">
        <f t="shared" si="1999"/>
        <v>0</v>
      </c>
      <c r="N4147" s="5">
        <f>VLOOKUP(CONCATENATE($F4147," ",$G4147),AllocFactorMatrix,(N$4+1),FALSE)*$E4150</f>
        <v>0</v>
      </c>
      <c r="O4147" s="5">
        <f>VLOOKUP(CONCATENATE($F4147," ",$G4147),AllocFactorMatrix,(O$4+1),FALSE)*$E4150</f>
        <v>0</v>
      </c>
      <c r="P4147" s="5">
        <f>VLOOKUP(CONCATENATE($F4147," ",$G4147),AllocFactorMatrix,(P$4+1),FALSE)*$E4150</f>
        <v>0</v>
      </c>
      <c r="Q4147" s="5">
        <f>VLOOKUP(CONCATENATE($F4147," ",$G4147),AllocFactorMatrix,(Q$4+1),FALSE)*$E4150</f>
        <v>0</v>
      </c>
      <c r="R4147" s="5">
        <f t="shared" si="2001"/>
        <v>0</v>
      </c>
      <c r="S4147" s="5">
        <f>VLOOKUP(CONCATENATE($F4147," ",$G4147),AllocFactorMatrix,(S$4+1),FALSE)*$E4150</f>
        <v>0</v>
      </c>
      <c r="T4147" s="5">
        <f>VLOOKUP(CONCATENATE($F4147," ",$G4147),AllocFactorMatrix,(T$4+1),FALSE)*$E4150</f>
        <v>0</v>
      </c>
      <c r="U4147" s="5">
        <f>VLOOKUP(CONCATENATE($F4147," ",$G4147),AllocFactorMatrix,(U$4+1),FALSE)*$E4150</f>
        <v>0</v>
      </c>
      <c r="V4147" s="5">
        <f>VLOOKUP(CONCATENATE($F4147," ",$G4147),AllocFactorMatrix,(V$4+1),FALSE)*$E4150</f>
        <v>0</v>
      </c>
      <c r="W4147" s="5">
        <f t="shared" si="2005"/>
        <v>0</v>
      </c>
      <c r="X4147" s="5">
        <f>VLOOKUP(CONCATENATE($F4147," ",$G4147),AllocFactorMatrix,(X$4+1),FALSE)*$E4150</f>
        <v>0</v>
      </c>
      <c r="Y4147" s="5">
        <f>VLOOKUP(CONCATENATE($F4147," ",$G4147),AllocFactorMatrix,(Y$4+1),FALSE)*$E4150</f>
        <v>0</v>
      </c>
      <c r="Z4147" s="5">
        <f t="shared" si="2000"/>
        <v>0</v>
      </c>
      <c r="AA4147" s="5">
        <f>VLOOKUP(CONCATENATE($F4147," ",$G4147),AllocFactorMatrix,(AA$4+1),FALSE)*$E4150</f>
        <v>0</v>
      </c>
      <c r="AB4147" s="5">
        <f>VLOOKUP(CONCATENATE($F4147," ",$G4147),AllocFactorMatrix,(AB$4+1),FALSE)*$E4150</f>
        <v>0</v>
      </c>
      <c r="AC4147" s="5">
        <f>VLOOKUP(CONCATENATE($F4147," ",$G4147),AllocFactorMatrix,(AC$4+1),FALSE)*$E4150</f>
        <v>0</v>
      </c>
    </row>
    <row r="4148" spans="4:29" hidden="1" outlineLevel="1">
      <c r="E4148" s="48"/>
      <c r="F4148" s="175" t="str">
        <f>F4150</f>
        <v>PROD_ENERGY</v>
      </c>
      <c r="G4148" s="52" t="str">
        <f>$G$13</f>
        <v>ENERGY</v>
      </c>
      <c r="H4148" s="4">
        <f t="shared" si="1981"/>
        <v>-1319535.9999999995</v>
      </c>
      <c r="I4148" s="5">
        <f>VLOOKUP(CONCATENATE($F4148," ",$G4148),AllocFactorMatrix,(I$4+1),FALSE)*$E4150</f>
        <v>-516316.239359322</v>
      </c>
      <c r="J4148" s="5">
        <f>VLOOKUP(CONCATENATE($F4148," ",$G4148),AllocFactorMatrix,(J$4+1),FALSE)*$E4150</f>
        <v>-148955.7370128872</v>
      </c>
      <c r="K4148" s="5">
        <f>VLOOKUP(CONCATENATE($F4148," ",$G4148),AllocFactorMatrix,(K$4+1),FALSE)*$E4150</f>
        <v>-2076.1250352573584</v>
      </c>
      <c r="L4148" s="5">
        <f>VLOOKUP(CONCATENATE($F4148," ",$G4148),AllocFactorMatrix,(L$4+1),FALSE)*$E4150</f>
        <v>-290.24052038945416</v>
      </c>
      <c r="M4148" s="5">
        <f t="shared" si="1999"/>
        <v>-151322.10256853403</v>
      </c>
      <c r="N4148" s="5">
        <f>VLOOKUP(CONCATENATE($F4148," ",$G4148),AllocFactorMatrix,(N$4+1),FALSE)*$E4150</f>
        <v>-96646.104281203588</v>
      </c>
      <c r="O4148" s="5">
        <f>VLOOKUP(CONCATENATE($F4148," ",$G4148),AllocFactorMatrix,(O$4+1),FALSE)*$E4150</f>
        <v>-17235.766239734206</v>
      </c>
      <c r="P4148" s="5">
        <f>VLOOKUP(CONCATENATE($F4148," ",$G4148),AllocFactorMatrix,(P$4+1),FALSE)*$E4150</f>
        <v>-3509.8332067290485</v>
      </c>
      <c r="Q4148" s="5">
        <f>VLOOKUP(CONCATENATE($F4148," ",$G4148),AllocFactorMatrix,(Q$4+1),FALSE)*$E4150</f>
        <v>-132.5675880514093</v>
      </c>
      <c r="R4148" s="5">
        <f t="shared" si="2001"/>
        <v>-117524.27131571824</v>
      </c>
      <c r="S4148" s="5">
        <f>VLOOKUP(CONCATENATE($F4148," ",$G4148),AllocFactorMatrix,(S$4+1),FALSE)*$E4150</f>
        <v>-5061.3582380711023</v>
      </c>
      <c r="T4148" s="5">
        <f>VLOOKUP(CONCATENATE($F4148," ",$G4148),AllocFactorMatrix,(T$4+1),FALSE)*$E4150</f>
        <v>-80021.036083924424</v>
      </c>
      <c r="U4148" s="5">
        <f>VLOOKUP(CONCATENATE($F4148," ",$G4148),AllocFactorMatrix,(U$4+1),FALSE)*$E4150</f>
        <v>-344157.45234630501</v>
      </c>
      <c r="V4148" s="5">
        <f>VLOOKUP(CONCATENATE($F4148," ",$G4148),AllocFactorMatrix,(V$4+1),FALSE)*$E4150</f>
        <v>-64739.611421804242</v>
      </c>
      <c r="W4148" s="5">
        <f t="shared" si="2005"/>
        <v>-493979.4580901048</v>
      </c>
      <c r="X4148" s="5">
        <f>VLOOKUP(CONCATENATE($F4148," ",$G4148),AllocFactorMatrix,(X$4+1),FALSE)*$E4150</f>
        <v>-26547.726788735119</v>
      </c>
      <c r="Y4148" s="5">
        <f>VLOOKUP(CONCATENATE($F4148," ",$G4148),AllocFactorMatrix,(Y$4+1),FALSE)*$E4150</f>
        <v>-532.67484235969937</v>
      </c>
      <c r="Z4148" s="5">
        <f t="shared" si="2000"/>
        <v>-27080.401631094817</v>
      </c>
      <c r="AA4148" s="5">
        <f>VLOOKUP(CONCATENATE($F4148," ",$G4148),AllocFactorMatrix,(AA$4+1),FALSE)*$E4150</f>
        <v>-475.14824358106659</v>
      </c>
      <c r="AB4148" s="5">
        <f>VLOOKUP(CONCATENATE($F4148," ",$G4148),AllocFactorMatrix,(AB$4+1),FALSE)*$E4150</f>
        <v>-10643.157927049244</v>
      </c>
      <c r="AC4148" s="5">
        <f>VLOOKUP(CONCATENATE($F4148," ",$G4148),AllocFactorMatrix,(AC$4+1),FALSE)*$E4150</f>
        <v>-2195.2208645954233</v>
      </c>
    </row>
    <row r="4149" spans="4:29" hidden="1" outlineLevel="1">
      <c r="E4149" s="48"/>
      <c r="F4149" s="175" t="str">
        <f>F4150</f>
        <v>PROD_ENERGY</v>
      </c>
      <c r="G4149" s="52" t="str">
        <f>$G$14</f>
        <v>CUSTOMER</v>
      </c>
      <c r="H4149" s="4">
        <f t="shared" si="1981"/>
        <v>0</v>
      </c>
      <c r="I4149" s="5">
        <f>VLOOKUP(CONCATENATE($F4149," ",$G4149),AllocFactorMatrix,(I$4+1),FALSE)*$E4150</f>
        <v>0</v>
      </c>
      <c r="J4149" s="5">
        <f>VLOOKUP(CONCATENATE($F4149," ",$G4149),AllocFactorMatrix,(J$4+1),FALSE)*$E4150</f>
        <v>0</v>
      </c>
      <c r="K4149" s="5">
        <f>VLOOKUP(CONCATENATE($F4149," ",$G4149),AllocFactorMatrix,(K$4+1),FALSE)*$E4150</f>
        <v>0</v>
      </c>
      <c r="L4149" s="5">
        <f>VLOOKUP(CONCATENATE($F4149," ",$G4149),AllocFactorMatrix,(L$4+1),FALSE)*$E4150</f>
        <v>0</v>
      </c>
      <c r="M4149" s="5">
        <f t="shared" si="1999"/>
        <v>0</v>
      </c>
      <c r="N4149" s="5">
        <f>VLOOKUP(CONCATENATE($F4149," ",$G4149),AllocFactorMatrix,(N$4+1),FALSE)*$E4150</f>
        <v>0</v>
      </c>
      <c r="O4149" s="5">
        <f>VLOOKUP(CONCATENATE($F4149," ",$G4149),AllocFactorMatrix,(O$4+1),FALSE)*$E4150</f>
        <v>0</v>
      </c>
      <c r="P4149" s="5">
        <f>VLOOKUP(CONCATENATE($F4149," ",$G4149),AllocFactorMatrix,(P$4+1),FALSE)*$E4150</f>
        <v>0</v>
      </c>
      <c r="Q4149" s="5">
        <f>VLOOKUP(CONCATENATE($F4149," ",$G4149),AllocFactorMatrix,(Q$4+1),FALSE)*$E4150</f>
        <v>0</v>
      </c>
      <c r="R4149" s="5">
        <f t="shared" si="2001"/>
        <v>0</v>
      </c>
      <c r="S4149" s="5">
        <f>VLOOKUP(CONCATENATE($F4149," ",$G4149),AllocFactorMatrix,(S$4+1),FALSE)*$E4150</f>
        <v>0</v>
      </c>
      <c r="T4149" s="5">
        <f>VLOOKUP(CONCATENATE($F4149," ",$G4149),AllocFactorMatrix,(T$4+1),FALSE)*$E4150</f>
        <v>0</v>
      </c>
      <c r="U4149" s="5">
        <f>VLOOKUP(CONCATENATE($F4149," ",$G4149),AllocFactorMatrix,(U$4+1),FALSE)*$E4150</f>
        <v>0</v>
      </c>
      <c r="V4149" s="5">
        <f>VLOOKUP(CONCATENATE($F4149," ",$G4149),AllocFactorMatrix,(V$4+1),FALSE)*$E4150</f>
        <v>0</v>
      </c>
      <c r="W4149" s="5">
        <f t="shared" si="2005"/>
        <v>0</v>
      </c>
      <c r="X4149" s="5">
        <f>VLOOKUP(CONCATENATE($F4149," ",$G4149),AllocFactorMatrix,(X$4+1),FALSE)*$E4150</f>
        <v>0</v>
      </c>
      <c r="Y4149" s="5">
        <f>VLOOKUP(CONCATENATE($F4149," ",$G4149),AllocFactorMatrix,(Y$4+1),FALSE)*$E4150</f>
        <v>0</v>
      </c>
      <c r="Z4149" s="5">
        <f t="shared" si="2000"/>
        <v>0</v>
      </c>
      <c r="AA4149" s="5">
        <f>VLOOKUP(CONCATENATE($F4149," ",$G4149),AllocFactorMatrix,(AA$4+1),FALSE)*$E4150</f>
        <v>0</v>
      </c>
      <c r="AB4149" s="5">
        <f>VLOOKUP(CONCATENATE($F4149," ",$G4149),AllocFactorMatrix,(AB$4+1),FALSE)*$E4150</f>
        <v>0</v>
      </c>
      <c r="AC4149" s="5">
        <f>VLOOKUP(CONCATENATE($F4149," ",$G4149),AllocFactorMatrix,(AC$4+1),FALSE)*$E4150</f>
        <v>0</v>
      </c>
    </row>
    <row r="4150" spans="4:29" collapsed="1">
      <c r="D4150" s="52" t="s">
        <v>252</v>
      </c>
      <c r="E4150" s="58">
        <v>-1319536</v>
      </c>
      <c r="F4150" s="93" t="s">
        <v>31</v>
      </c>
      <c r="G4150" s="52" t="str">
        <f>$G$15</f>
        <v>TOTAL</v>
      </c>
      <c r="H4150" s="4">
        <f t="shared" si="1981"/>
        <v>-1319535.9999999995</v>
      </c>
      <c r="I4150" s="5">
        <f>VLOOKUP(CONCATENATE($F4150," ",$G4150),AllocFactorMatrix,(I$4+1),FALSE)*$E4150</f>
        <v>-516316.239359322</v>
      </c>
      <c r="J4150" s="5">
        <f>VLOOKUP(CONCATENATE($F4150," ",$G4150),AllocFactorMatrix,(J$4+1),FALSE)*$E4150</f>
        <v>-148955.7370128872</v>
      </c>
      <c r="K4150" s="5">
        <f>VLOOKUP(CONCATENATE($F4150," ",$G4150),AllocFactorMatrix,(K$4+1),FALSE)*$E4150</f>
        <v>-2076.1250352573584</v>
      </c>
      <c r="L4150" s="5">
        <f>VLOOKUP(CONCATENATE($F4150," ",$G4150),AllocFactorMatrix,(L$4+1),FALSE)*$E4150</f>
        <v>-290.24052038945416</v>
      </c>
      <c r="M4150" s="5">
        <f t="shared" si="1999"/>
        <v>-151322.10256853403</v>
      </c>
      <c r="N4150" s="5">
        <f>VLOOKUP(CONCATENATE($F4150," ",$G4150),AllocFactorMatrix,(N$4+1),FALSE)*$E4150</f>
        <v>-96646.104281203588</v>
      </c>
      <c r="O4150" s="5">
        <f>VLOOKUP(CONCATENATE($F4150," ",$G4150),AllocFactorMatrix,(O$4+1),FALSE)*$E4150</f>
        <v>-17235.766239734206</v>
      </c>
      <c r="P4150" s="5">
        <f>VLOOKUP(CONCATENATE($F4150," ",$G4150),AllocFactorMatrix,(P$4+1),FALSE)*$E4150</f>
        <v>-3509.8332067290485</v>
      </c>
      <c r="Q4150" s="5">
        <f>VLOOKUP(CONCATENATE($F4150," ",$G4150),AllocFactorMatrix,(Q$4+1),FALSE)*$E4150</f>
        <v>-132.5675880514093</v>
      </c>
      <c r="R4150" s="5">
        <f t="shared" si="2001"/>
        <v>-117524.27131571824</v>
      </c>
      <c r="S4150" s="5">
        <f>VLOOKUP(CONCATENATE($F4150," ",$G4150),AllocFactorMatrix,(S$4+1),FALSE)*$E4150</f>
        <v>-5061.3582380711023</v>
      </c>
      <c r="T4150" s="5">
        <f>VLOOKUP(CONCATENATE($F4150," ",$G4150),AllocFactorMatrix,(T$4+1),FALSE)*$E4150</f>
        <v>-80021.036083924424</v>
      </c>
      <c r="U4150" s="5">
        <f>VLOOKUP(CONCATENATE($F4150," ",$G4150),AllocFactorMatrix,(U$4+1),FALSE)*$E4150</f>
        <v>-344157.45234630501</v>
      </c>
      <c r="V4150" s="5">
        <f>VLOOKUP(CONCATENATE($F4150," ",$G4150),AllocFactorMatrix,(V$4+1),FALSE)*$E4150</f>
        <v>-64739.611421804242</v>
      </c>
      <c r="W4150" s="5">
        <f t="shared" si="2005"/>
        <v>-493979.4580901048</v>
      </c>
      <c r="X4150" s="5">
        <f>VLOOKUP(CONCATENATE($F4150," ",$G4150),AllocFactorMatrix,(X$4+1),FALSE)*$E4150</f>
        <v>-26547.726788735119</v>
      </c>
      <c r="Y4150" s="5">
        <f>VLOOKUP(CONCATENATE($F4150," ",$G4150),AllocFactorMatrix,(Y$4+1),FALSE)*$E4150</f>
        <v>-532.67484235969937</v>
      </c>
      <c r="Z4150" s="5">
        <f t="shared" si="2000"/>
        <v>-27080.401631094817</v>
      </c>
      <c r="AA4150" s="5">
        <f>VLOOKUP(CONCATENATE($F4150," ",$G4150),AllocFactorMatrix,(AA$4+1),FALSE)*$E4150</f>
        <v>-475.14824358106659</v>
      </c>
      <c r="AB4150" s="5">
        <f>VLOOKUP(CONCATENATE($F4150," ",$G4150),AllocFactorMatrix,(AB$4+1),FALSE)*$E4150</f>
        <v>-10643.157927049244</v>
      </c>
      <c r="AC4150" s="5">
        <f>VLOOKUP(CONCATENATE($F4150," ",$G4150),AllocFactorMatrix,(AC$4+1),FALSE)*$E4150</f>
        <v>-2195.2208645954233</v>
      </c>
    </row>
    <row r="4151" spans="4:29" hidden="1" outlineLevel="1">
      <c r="E4151" s="48"/>
      <c r="F4151" s="175" t="str">
        <f>F4158</f>
        <v>PROD_ENERGY</v>
      </c>
      <c r="G4151" s="52" t="str">
        <f>$G$8</f>
        <v>PRODUCTION</v>
      </c>
      <c r="H4151" s="4">
        <f t="shared" si="1981"/>
        <v>0</v>
      </c>
      <c r="I4151" s="5">
        <f>VLOOKUP(CONCATENATE($F4151," ",$G4151),AllocFactorMatrix,(I$4+1),FALSE)*$E4158</f>
        <v>0</v>
      </c>
      <c r="J4151" s="5">
        <f>VLOOKUP(CONCATENATE($F4151," ",$G4151),AllocFactorMatrix,(J$4+1),FALSE)*$E4158</f>
        <v>0</v>
      </c>
      <c r="K4151" s="5">
        <f>VLOOKUP(CONCATENATE($F4151," ",$G4151),AllocFactorMatrix,(K$4+1),FALSE)*$E4158</f>
        <v>0</v>
      </c>
      <c r="L4151" s="5">
        <f>VLOOKUP(CONCATENATE($F4151," ",$G4151),AllocFactorMatrix,(L$4+1),FALSE)*$E4158</f>
        <v>0</v>
      </c>
      <c r="M4151" s="5">
        <f t="shared" ref="M4151:M4158" si="2006">SUBTOTAL(9,J4151:L4151)</f>
        <v>0</v>
      </c>
      <c r="N4151" s="5">
        <f>VLOOKUP(CONCATENATE($F4151," ",$G4151),AllocFactorMatrix,(N$4+1),FALSE)*$E4158</f>
        <v>0</v>
      </c>
      <c r="O4151" s="5">
        <f>VLOOKUP(CONCATENATE($F4151," ",$G4151),AllocFactorMatrix,(O$4+1),FALSE)*$E4158</f>
        <v>0</v>
      </c>
      <c r="P4151" s="5">
        <f>VLOOKUP(CONCATENATE($F4151," ",$G4151),AllocFactorMatrix,(P$4+1),FALSE)*$E4158</f>
        <v>0</v>
      </c>
      <c r="Q4151" s="5">
        <f>VLOOKUP(CONCATENATE($F4151," ",$G4151),AllocFactorMatrix,(Q$4+1),FALSE)*$E4158</f>
        <v>0</v>
      </c>
      <c r="R4151" s="5">
        <f t="shared" si="2001"/>
        <v>0</v>
      </c>
      <c r="S4151" s="5">
        <f>VLOOKUP(CONCATENATE($F4151," ",$G4151),AllocFactorMatrix,(S$4+1),FALSE)*$E4158</f>
        <v>0</v>
      </c>
      <c r="T4151" s="5">
        <f>VLOOKUP(CONCATENATE($F4151," ",$G4151),AllocFactorMatrix,(T$4+1),FALSE)*$E4158</f>
        <v>0</v>
      </c>
      <c r="U4151" s="5">
        <f>VLOOKUP(CONCATENATE($F4151," ",$G4151),AllocFactorMatrix,(U$4+1),FALSE)*$E4158</f>
        <v>0</v>
      </c>
      <c r="V4151" s="5">
        <f>VLOOKUP(CONCATENATE($F4151," ",$G4151),AllocFactorMatrix,(V$4+1),FALSE)*$E4158</f>
        <v>0</v>
      </c>
      <c r="W4151" s="5">
        <f>SUBTOTAL(9,S4151:V4151)</f>
        <v>0</v>
      </c>
      <c r="X4151" s="5">
        <f>VLOOKUP(CONCATENATE($F4151," ",$G4151),AllocFactorMatrix,(X$4+1),FALSE)*$E4158</f>
        <v>0</v>
      </c>
      <c r="Y4151" s="5">
        <f>VLOOKUP(CONCATENATE($F4151," ",$G4151),AllocFactorMatrix,(Y$4+1),FALSE)*$E4158</f>
        <v>0</v>
      </c>
      <c r="Z4151" s="5">
        <f t="shared" si="2000"/>
        <v>0</v>
      </c>
      <c r="AA4151" s="5">
        <f>VLOOKUP(CONCATENATE($F4151," ",$G4151),AllocFactorMatrix,(AA$4+1),FALSE)*$E4158</f>
        <v>0</v>
      </c>
      <c r="AB4151" s="5">
        <f>VLOOKUP(CONCATENATE($F4151," ",$G4151),AllocFactorMatrix,(AB$4+1),FALSE)*$E4158</f>
        <v>0</v>
      </c>
      <c r="AC4151" s="5">
        <f>VLOOKUP(CONCATENATE($F4151," ",$G4151),AllocFactorMatrix,(AC$4+1),FALSE)*$E4158</f>
        <v>0</v>
      </c>
    </row>
    <row r="4152" spans="4:29" hidden="1" outlineLevel="1">
      <c r="E4152" s="48"/>
      <c r="F4152" s="175" t="str">
        <f>F4158</f>
        <v>PROD_ENERGY</v>
      </c>
      <c r="G4152" s="52" t="str">
        <f>$G$9</f>
        <v>BULKTRAN</v>
      </c>
      <c r="H4152" s="4">
        <f t="shared" si="1981"/>
        <v>0</v>
      </c>
      <c r="I4152" s="5">
        <f>VLOOKUP(CONCATENATE($F4152," ",$G4152),AllocFactorMatrix,(I$4+1),FALSE)*$E4158</f>
        <v>0</v>
      </c>
      <c r="J4152" s="5">
        <f>VLOOKUP(CONCATENATE($F4152," ",$G4152),AllocFactorMatrix,(J$4+1),FALSE)*$E4158</f>
        <v>0</v>
      </c>
      <c r="K4152" s="5">
        <f>VLOOKUP(CONCATENATE($F4152," ",$G4152),AllocFactorMatrix,(K$4+1),FALSE)*$E4158</f>
        <v>0</v>
      </c>
      <c r="L4152" s="5">
        <f>VLOOKUP(CONCATENATE($F4152," ",$G4152),AllocFactorMatrix,(L$4+1),FALSE)*$E4158</f>
        <v>0</v>
      </c>
      <c r="M4152" s="5">
        <f t="shared" si="2006"/>
        <v>0</v>
      </c>
      <c r="N4152" s="5">
        <f>VLOOKUP(CONCATENATE($F4152," ",$G4152),AllocFactorMatrix,(N$4+1),FALSE)*$E4158</f>
        <v>0</v>
      </c>
      <c r="O4152" s="5">
        <f>VLOOKUP(CONCATENATE($F4152," ",$G4152),AllocFactorMatrix,(O$4+1),FALSE)*$E4158</f>
        <v>0</v>
      </c>
      <c r="P4152" s="5">
        <f>VLOOKUP(CONCATENATE($F4152," ",$G4152),AllocFactorMatrix,(P$4+1),FALSE)*$E4158</f>
        <v>0</v>
      </c>
      <c r="Q4152" s="5">
        <f>VLOOKUP(CONCATENATE($F4152," ",$G4152),AllocFactorMatrix,(Q$4+1),FALSE)*$E4158</f>
        <v>0</v>
      </c>
      <c r="R4152" s="5">
        <f t="shared" si="2001"/>
        <v>0</v>
      </c>
      <c r="S4152" s="5">
        <f>VLOOKUP(CONCATENATE($F4152," ",$G4152),AllocFactorMatrix,(S$4+1),FALSE)*$E4158</f>
        <v>0</v>
      </c>
      <c r="T4152" s="5">
        <f>VLOOKUP(CONCATENATE($F4152," ",$G4152),AllocFactorMatrix,(T$4+1),FALSE)*$E4158</f>
        <v>0</v>
      </c>
      <c r="U4152" s="5">
        <f>VLOOKUP(CONCATENATE($F4152," ",$G4152),AllocFactorMatrix,(U$4+1),FALSE)*$E4158</f>
        <v>0</v>
      </c>
      <c r="V4152" s="5">
        <f>VLOOKUP(CONCATENATE($F4152," ",$G4152),AllocFactorMatrix,(V$4+1),FALSE)*$E4158</f>
        <v>0</v>
      </c>
      <c r="W4152" s="5">
        <f t="shared" ref="W4152:W4158" si="2007">SUBTOTAL(9,S4152:V4152)</f>
        <v>0</v>
      </c>
      <c r="X4152" s="5">
        <f>VLOOKUP(CONCATENATE($F4152," ",$G4152),AllocFactorMatrix,(X$4+1),FALSE)*$E4158</f>
        <v>0</v>
      </c>
      <c r="Y4152" s="5">
        <f>VLOOKUP(CONCATENATE($F4152," ",$G4152),AllocFactorMatrix,(Y$4+1),FALSE)*$E4158</f>
        <v>0</v>
      </c>
      <c r="Z4152" s="5">
        <f t="shared" si="2000"/>
        <v>0</v>
      </c>
      <c r="AA4152" s="5">
        <f>VLOOKUP(CONCATENATE($F4152," ",$G4152),AllocFactorMatrix,(AA$4+1),FALSE)*$E4158</f>
        <v>0</v>
      </c>
      <c r="AB4152" s="5">
        <f>VLOOKUP(CONCATENATE($F4152," ",$G4152),AllocFactorMatrix,(AB$4+1),FALSE)*$E4158</f>
        <v>0</v>
      </c>
      <c r="AC4152" s="5">
        <f>VLOOKUP(CONCATENATE($F4152," ",$G4152),AllocFactorMatrix,(AC$4+1),FALSE)*$E4158</f>
        <v>0</v>
      </c>
    </row>
    <row r="4153" spans="4:29" hidden="1" outlineLevel="1">
      <c r="E4153" s="48"/>
      <c r="F4153" s="175" t="str">
        <f>F4158</f>
        <v>PROD_ENERGY</v>
      </c>
      <c r="G4153" s="52" t="str">
        <f>$G$10</f>
        <v>SUBTRAN</v>
      </c>
      <c r="H4153" s="4">
        <f t="shared" si="1981"/>
        <v>0</v>
      </c>
      <c r="I4153" s="5">
        <f>VLOOKUP(CONCATENATE($F4153," ",$G4153),AllocFactorMatrix,(I$4+1),FALSE)*$E4158</f>
        <v>0</v>
      </c>
      <c r="J4153" s="5">
        <f>VLOOKUP(CONCATENATE($F4153," ",$G4153),AllocFactorMatrix,(J$4+1),FALSE)*$E4158</f>
        <v>0</v>
      </c>
      <c r="K4153" s="5">
        <f>VLOOKUP(CONCATENATE($F4153," ",$G4153),AllocFactorMatrix,(K$4+1),FALSE)*$E4158</f>
        <v>0</v>
      </c>
      <c r="L4153" s="5">
        <f>VLOOKUP(CONCATENATE($F4153," ",$G4153),AllocFactorMatrix,(L$4+1),FALSE)*$E4158</f>
        <v>0</v>
      </c>
      <c r="M4153" s="5">
        <f t="shared" si="2006"/>
        <v>0</v>
      </c>
      <c r="N4153" s="5">
        <f>VLOOKUP(CONCATENATE($F4153," ",$G4153),AllocFactorMatrix,(N$4+1),FALSE)*$E4158</f>
        <v>0</v>
      </c>
      <c r="O4153" s="5">
        <f>VLOOKUP(CONCATENATE($F4153," ",$G4153),AllocFactorMatrix,(O$4+1),FALSE)*$E4158</f>
        <v>0</v>
      </c>
      <c r="P4153" s="5">
        <f>VLOOKUP(CONCATENATE($F4153," ",$G4153),AllocFactorMatrix,(P$4+1),FALSE)*$E4158</f>
        <v>0</v>
      </c>
      <c r="Q4153" s="5">
        <f>VLOOKUP(CONCATENATE($F4153," ",$G4153),AllocFactorMatrix,(Q$4+1),FALSE)*$E4158</f>
        <v>0</v>
      </c>
      <c r="R4153" s="5">
        <f t="shared" si="2001"/>
        <v>0</v>
      </c>
      <c r="S4153" s="5">
        <f>VLOOKUP(CONCATENATE($F4153," ",$G4153),AllocFactorMatrix,(S$4+1),FALSE)*$E4158</f>
        <v>0</v>
      </c>
      <c r="T4153" s="5">
        <f>VLOOKUP(CONCATENATE($F4153," ",$G4153),AllocFactorMatrix,(T$4+1),FALSE)*$E4158</f>
        <v>0</v>
      </c>
      <c r="U4153" s="5">
        <f>VLOOKUP(CONCATENATE($F4153," ",$G4153),AllocFactorMatrix,(U$4+1),FALSE)*$E4158</f>
        <v>0</v>
      </c>
      <c r="V4153" s="5">
        <f>VLOOKUP(CONCATENATE($F4153," ",$G4153),AllocFactorMatrix,(V$4+1),FALSE)*$E4158</f>
        <v>0</v>
      </c>
      <c r="W4153" s="5">
        <f t="shared" si="2007"/>
        <v>0</v>
      </c>
      <c r="X4153" s="5">
        <f>VLOOKUP(CONCATENATE($F4153," ",$G4153),AllocFactorMatrix,(X$4+1),FALSE)*$E4158</f>
        <v>0</v>
      </c>
      <c r="Y4153" s="5">
        <f>VLOOKUP(CONCATENATE($F4153," ",$G4153),AllocFactorMatrix,(Y$4+1),FALSE)*$E4158</f>
        <v>0</v>
      </c>
      <c r="Z4153" s="5">
        <f t="shared" si="2000"/>
        <v>0</v>
      </c>
      <c r="AA4153" s="5">
        <f>VLOOKUP(CONCATENATE($F4153," ",$G4153),AllocFactorMatrix,(AA$4+1),FALSE)*$E4158</f>
        <v>0</v>
      </c>
      <c r="AB4153" s="5">
        <f>VLOOKUP(CONCATENATE($F4153," ",$G4153),AllocFactorMatrix,(AB$4+1),FALSE)*$E4158</f>
        <v>0</v>
      </c>
      <c r="AC4153" s="5">
        <f>VLOOKUP(CONCATENATE($F4153," ",$G4153),AllocFactorMatrix,(AC$4+1),FALSE)*$E4158</f>
        <v>0</v>
      </c>
    </row>
    <row r="4154" spans="4:29" hidden="1" outlineLevel="1">
      <c r="E4154" s="48"/>
      <c r="F4154" s="175" t="str">
        <f>F4158</f>
        <v>PROD_ENERGY</v>
      </c>
      <c r="G4154" s="52" t="str">
        <f>$G$11</f>
        <v>DISTPRI</v>
      </c>
      <c r="H4154" s="4">
        <f t="shared" si="1981"/>
        <v>0</v>
      </c>
      <c r="I4154" s="5">
        <f>VLOOKUP(CONCATENATE($F4154," ",$G4154),AllocFactorMatrix,(I$4+1),FALSE)*$E4158</f>
        <v>0</v>
      </c>
      <c r="J4154" s="5">
        <f>VLOOKUP(CONCATENATE($F4154," ",$G4154),AllocFactorMatrix,(J$4+1),FALSE)*$E4158</f>
        <v>0</v>
      </c>
      <c r="K4154" s="5">
        <f>VLOOKUP(CONCATENATE($F4154," ",$G4154),AllocFactorMatrix,(K$4+1),FALSE)*$E4158</f>
        <v>0</v>
      </c>
      <c r="L4154" s="5">
        <f>VLOOKUP(CONCATENATE($F4154," ",$G4154),AllocFactorMatrix,(L$4+1),FALSE)*$E4158</f>
        <v>0</v>
      </c>
      <c r="M4154" s="5">
        <f t="shared" si="2006"/>
        <v>0</v>
      </c>
      <c r="N4154" s="5">
        <f>VLOOKUP(CONCATENATE($F4154," ",$G4154),AllocFactorMatrix,(N$4+1),FALSE)*$E4158</f>
        <v>0</v>
      </c>
      <c r="O4154" s="5">
        <f>VLOOKUP(CONCATENATE($F4154," ",$G4154),AllocFactorMatrix,(O$4+1),FALSE)*$E4158</f>
        <v>0</v>
      </c>
      <c r="P4154" s="5">
        <f>VLOOKUP(CONCATENATE($F4154," ",$G4154),AllocFactorMatrix,(P$4+1),FALSE)*$E4158</f>
        <v>0</v>
      </c>
      <c r="Q4154" s="5">
        <f>VLOOKUP(CONCATENATE($F4154," ",$G4154),AllocFactorMatrix,(Q$4+1),FALSE)*$E4158</f>
        <v>0</v>
      </c>
      <c r="R4154" s="5">
        <f t="shared" si="2001"/>
        <v>0</v>
      </c>
      <c r="S4154" s="5">
        <f>VLOOKUP(CONCATENATE($F4154," ",$G4154),AllocFactorMatrix,(S$4+1),FALSE)*$E4158</f>
        <v>0</v>
      </c>
      <c r="T4154" s="5">
        <f>VLOOKUP(CONCATENATE($F4154," ",$G4154),AllocFactorMatrix,(T$4+1),FALSE)*$E4158</f>
        <v>0</v>
      </c>
      <c r="U4154" s="5">
        <f>VLOOKUP(CONCATENATE($F4154," ",$G4154),AllocFactorMatrix,(U$4+1),FALSE)*$E4158</f>
        <v>0</v>
      </c>
      <c r="V4154" s="5">
        <f>VLOOKUP(CONCATENATE($F4154," ",$G4154),AllocFactorMatrix,(V$4+1),FALSE)*$E4158</f>
        <v>0</v>
      </c>
      <c r="W4154" s="5">
        <f t="shared" si="2007"/>
        <v>0</v>
      </c>
      <c r="X4154" s="5">
        <f>VLOOKUP(CONCATENATE($F4154," ",$G4154),AllocFactorMatrix,(X$4+1),FALSE)*$E4158</f>
        <v>0</v>
      </c>
      <c r="Y4154" s="5">
        <f>VLOOKUP(CONCATENATE($F4154," ",$G4154),AllocFactorMatrix,(Y$4+1),FALSE)*$E4158</f>
        <v>0</v>
      </c>
      <c r="Z4154" s="5">
        <f t="shared" si="2000"/>
        <v>0</v>
      </c>
      <c r="AA4154" s="5">
        <f>VLOOKUP(CONCATENATE($F4154," ",$G4154),AllocFactorMatrix,(AA$4+1),FALSE)*$E4158</f>
        <v>0</v>
      </c>
      <c r="AB4154" s="5">
        <f>VLOOKUP(CONCATENATE($F4154," ",$G4154),AllocFactorMatrix,(AB$4+1),FALSE)*$E4158</f>
        <v>0</v>
      </c>
      <c r="AC4154" s="5">
        <f>VLOOKUP(CONCATENATE($F4154," ",$G4154),AllocFactorMatrix,(AC$4+1),FALSE)*$E4158</f>
        <v>0</v>
      </c>
    </row>
    <row r="4155" spans="4:29" hidden="1" outlineLevel="1">
      <c r="E4155" s="48"/>
      <c r="F4155" s="175" t="str">
        <f>F4158</f>
        <v>PROD_ENERGY</v>
      </c>
      <c r="G4155" s="52" t="str">
        <f>$G$12</f>
        <v>DISTSEC</v>
      </c>
      <c r="H4155" s="4">
        <f t="shared" si="1981"/>
        <v>0</v>
      </c>
      <c r="I4155" s="5">
        <f>VLOOKUP(CONCATENATE($F4155," ",$G4155),AllocFactorMatrix,(I$4+1),FALSE)*$E4158</f>
        <v>0</v>
      </c>
      <c r="J4155" s="5">
        <f>VLOOKUP(CONCATENATE($F4155," ",$G4155),AllocFactorMatrix,(J$4+1),FALSE)*$E4158</f>
        <v>0</v>
      </c>
      <c r="K4155" s="5">
        <f>VLOOKUP(CONCATENATE($F4155," ",$G4155),AllocFactorMatrix,(K$4+1),FALSE)*$E4158</f>
        <v>0</v>
      </c>
      <c r="L4155" s="5">
        <f>VLOOKUP(CONCATENATE($F4155," ",$G4155),AllocFactorMatrix,(L$4+1),FALSE)*$E4158</f>
        <v>0</v>
      </c>
      <c r="M4155" s="5">
        <f t="shared" si="2006"/>
        <v>0</v>
      </c>
      <c r="N4155" s="5">
        <f>VLOOKUP(CONCATENATE($F4155," ",$G4155),AllocFactorMatrix,(N$4+1),FALSE)*$E4158</f>
        <v>0</v>
      </c>
      <c r="O4155" s="5">
        <f>VLOOKUP(CONCATENATE($F4155," ",$G4155),AllocFactorMatrix,(O$4+1),FALSE)*$E4158</f>
        <v>0</v>
      </c>
      <c r="P4155" s="5">
        <f>VLOOKUP(CONCATENATE($F4155," ",$G4155),AllocFactorMatrix,(P$4+1),FALSE)*$E4158</f>
        <v>0</v>
      </c>
      <c r="Q4155" s="5">
        <f>VLOOKUP(CONCATENATE($F4155," ",$G4155),AllocFactorMatrix,(Q$4+1),FALSE)*$E4158</f>
        <v>0</v>
      </c>
      <c r="R4155" s="5">
        <f t="shared" si="2001"/>
        <v>0</v>
      </c>
      <c r="S4155" s="5">
        <f>VLOOKUP(CONCATENATE($F4155," ",$G4155),AllocFactorMatrix,(S$4+1),FALSE)*$E4158</f>
        <v>0</v>
      </c>
      <c r="T4155" s="5">
        <f>VLOOKUP(CONCATENATE($F4155," ",$G4155),AllocFactorMatrix,(T$4+1),FALSE)*$E4158</f>
        <v>0</v>
      </c>
      <c r="U4155" s="5">
        <f>VLOOKUP(CONCATENATE($F4155," ",$G4155),AllocFactorMatrix,(U$4+1),FALSE)*$E4158</f>
        <v>0</v>
      </c>
      <c r="V4155" s="5">
        <f>VLOOKUP(CONCATENATE($F4155," ",$G4155),AllocFactorMatrix,(V$4+1),FALSE)*$E4158</f>
        <v>0</v>
      </c>
      <c r="W4155" s="5">
        <f t="shared" si="2007"/>
        <v>0</v>
      </c>
      <c r="X4155" s="5">
        <f>VLOOKUP(CONCATENATE($F4155," ",$G4155),AllocFactorMatrix,(X$4+1),FALSE)*$E4158</f>
        <v>0</v>
      </c>
      <c r="Y4155" s="5">
        <f>VLOOKUP(CONCATENATE($F4155," ",$G4155),AllocFactorMatrix,(Y$4+1),FALSE)*$E4158</f>
        <v>0</v>
      </c>
      <c r="Z4155" s="5">
        <f t="shared" si="2000"/>
        <v>0</v>
      </c>
      <c r="AA4155" s="5">
        <f>VLOOKUP(CONCATENATE($F4155," ",$G4155),AllocFactorMatrix,(AA$4+1),FALSE)*$E4158</f>
        <v>0</v>
      </c>
      <c r="AB4155" s="5">
        <f>VLOOKUP(CONCATENATE($F4155," ",$G4155),AllocFactorMatrix,(AB$4+1),FALSE)*$E4158</f>
        <v>0</v>
      </c>
      <c r="AC4155" s="5">
        <f>VLOOKUP(CONCATENATE($F4155," ",$G4155),AllocFactorMatrix,(AC$4+1),FALSE)*$E4158</f>
        <v>0</v>
      </c>
    </row>
    <row r="4156" spans="4:29" hidden="1" outlineLevel="1">
      <c r="E4156" s="48"/>
      <c r="F4156" s="175" t="str">
        <f>F4158</f>
        <v>PROD_ENERGY</v>
      </c>
      <c r="G4156" s="52" t="str">
        <f>$G$13</f>
        <v>ENERGY</v>
      </c>
      <c r="H4156" s="4">
        <f t="shared" si="1981"/>
        <v>-59495.999999999971</v>
      </c>
      <c r="I4156" s="5">
        <f>VLOOKUP(CONCATENATE($F4156," ",$G4156),AllocFactorMatrix,(I$4+1),FALSE)*$E4158</f>
        <v>-23279.964303302237</v>
      </c>
      <c r="J4156" s="5">
        <f>VLOOKUP(CONCATENATE($F4156," ",$G4156),AllocFactorMatrix,(J$4+1),FALSE)*$E4158</f>
        <v>-6716.2021569087447</v>
      </c>
      <c r="K4156" s="5">
        <f>VLOOKUP(CONCATENATE($F4156," ",$G4156),AllocFactorMatrix,(K$4+1),FALSE)*$E4158</f>
        <v>-93.60952266377862</v>
      </c>
      <c r="L4156" s="5">
        <f>VLOOKUP(CONCATENATE($F4156," ",$G4156),AllocFactorMatrix,(L$4+1),FALSE)*$E4158</f>
        <v>-13.086531933263634</v>
      </c>
      <c r="M4156" s="5">
        <f t="shared" si="2006"/>
        <v>-6822.898211505787</v>
      </c>
      <c r="N4156" s="5">
        <f>VLOOKUP(CONCATENATE($F4156," ",$G4156),AllocFactorMatrix,(N$4+1),FALSE)*$E4158</f>
        <v>-4357.63527506221</v>
      </c>
      <c r="O4156" s="5">
        <f>VLOOKUP(CONCATENATE($F4156," ",$G4156),AllocFactorMatrix,(O$4+1),FALSE)*$E4158</f>
        <v>-777.13616619722882</v>
      </c>
      <c r="P4156" s="5">
        <f>VLOOKUP(CONCATENATE($F4156," ",$G4156),AllocFactorMatrix,(P$4+1),FALSE)*$E4158</f>
        <v>-158.25338336169037</v>
      </c>
      <c r="Q4156" s="5">
        <f>VLOOKUP(CONCATENATE($F4156," ",$G4156),AllocFactorMatrix,(Q$4+1),FALSE)*$E4158</f>
        <v>-5.9772838472816563</v>
      </c>
      <c r="R4156" s="5">
        <f t="shared" si="2001"/>
        <v>-5299.0021084684113</v>
      </c>
      <c r="S4156" s="5">
        <f>VLOOKUP(CONCATENATE($F4156," ",$G4156),AllocFactorMatrix,(S$4+1),FALSE)*$E4158</f>
        <v>-228.20943856952618</v>
      </c>
      <c r="T4156" s="5">
        <f>VLOOKUP(CONCATENATE($F4156," ",$G4156),AllocFactorMatrix,(T$4+1),FALSE)*$E4158</f>
        <v>-3608.0346143259203</v>
      </c>
      <c r="U4156" s="5">
        <f>VLOOKUP(CONCATENATE($F4156," ",$G4156),AllocFactorMatrix,(U$4+1),FALSE)*$E4158</f>
        <v>-15517.569649328068</v>
      </c>
      <c r="V4156" s="5">
        <f>VLOOKUP(CONCATENATE($F4156," ",$G4156),AllocFactorMatrix,(V$4+1),FALSE)*$E4158</f>
        <v>-2919.0169280350556</v>
      </c>
      <c r="W4156" s="5">
        <f t="shared" si="2007"/>
        <v>-22272.830630258573</v>
      </c>
      <c r="X4156" s="5">
        <f>VLOOKUP(CONCATENATE($F4156," ",$G4156),AllocFactorMatrix,(X$4+1),FALSE)*$E4158</f>
        <v>-1196.9992126191212</v>
      </c>
      <c r="Y4156" s="5">
        <f>VLOOKUP(CONCATENATE($F4156," ",$G4156),AllocFactorMatrix,(Y$4+1),FALSE)*$E4158</f>
        <v>-24.017550427599303</v>
      </c>
      <c r="Z4156" s="5">
        <f t="shared" si="2000"/>
        <v>-1221.0167630467204</v>
      </c>
      <c r="AA4156" s="5">
        <f>VLOOKUP(CONCATENATE($F4156," ",$G4156),AllocFactorMatrix,(AA$4+1),FALSE)*$E4158</f>
        <v>-21.423757972574553</v>
      </c>
      <c r="AB4156" s="5">
        <f>VLOOKUP(CONCATENATE($F4156," ",$G4156),AllocFactorMatrix,(AB$4+1),FALSE)*$E4158</f>
        <v>-479.88484135917616</v>
      </c>
      <c r="AC4156" s="5">
        <f>VLOOKUP(CONCATENATE($F4156," ",$G4156),AllocFactorMatrix,(AC$4+1),FALSE)*$E4158</f>
        <v>-98.97938408650414</v>
      </c>
    </row>
    <row r="4157" spans="4:29" hidden="1" outlineLevel="1">
      <c r="E4157" s="48"/>
      <c r="F4157" s="175" t="str">
        <f>F4158</f>
        <v>PROD_ENERGY</v>
      </c>
      <c r="G4157" s="52" t="str">
        <f>$G$14</f>
        <v>CUSTOMER</v>
      </c>
      <c r="H4157" s="4">
        <f t="shared" si="1981"/>
        <v>0</v>
      </c>
      <c r="I4157" s="5">
        <f>VLOOKUP(CONCATENATE($F4157," ",$G4157),AllocFactorMatrix,(I$4+1),FALSE)*$E4158</f>
        <v>0</v>
      </c>
      <c r="J4157" s="5">
        <f>VLOOKUP(CONCATENATE($F4157," ",$G4157),AllocFactorMatrix,(J$4+1),FALSE)*$E4158</f>
        <v>0</v>
      </c>
      <c r="K4157" s="5">
        <f>VLOOKUP(CONCATENATE($F4157," ",$G4157),AllocFactorMatrix,(K$4+1),FALSE)*$E4158</f>
        <v>0</v>
      </c>
      <c r="L4157" s="5">
        <f>VLOOKUP(CONCATENATE($F4157," ",$G4157),AllocFactorMatrix,(L$4+1),FALSE)*$E4158</f>
        <v>0</v>
      </c>
      <c r="M4157" s="5">
        <f t="shared" si="2006"/>
        <v>0</v>
      </c>
      <c r="N4157" s="5">
        <f>VLOOKUP(CONCATENATE($F4157," ",$G4157),AllocFactorMatrix,(N$4+1),FALSE)*$E4158</f>
        <v>0</v>
      </c>
      <c r="O4157" s="5">
        <f>VLOOKUP(CONCATENATE($F4157," ",$G4157),AllocFactorMatrix,(O$4+1),FALSE)*$E4158</f>
        <v>0</v>
      </c>
      <c r="P4157" s="5">
        <f>VLOOKUP(CONCATENATE($F4157," ",$G4157),AllocFactorMatrix,(P$4+1),FALSE)*$E4158</f>
        <v>0</v>
      </c>
      <c r="Q4157" s="5">
        <f>VLOOKUP(CONCATENATE($F4157," ",$G4157),AllocFactorMatrix,(Q$4+1),FALSE)*$E4158</f>
        <v>0</v>
      </c>
      <c r="R4157" s="5">
        <f t="shared" si="2001"/>
        <v>0</v>
      </c>
      <c r="S4157" s="5">
        <f>VLOOKUP(CONCATENATE($F4157," ",$G4157),AllocFactorMatrix,(S$4+1),FALSE)*$E4158</f>
        <v>0</v>
      </c>
      <c r="T4157" s="5">
        <f>VLOOKUP(CONCATENATE($F4157," ",$G4157),AllocFactorMatrix,(T$4+1),FALSE)*$E4158</f>
        <v>0</v>
      </c>
      <c r="U4157" s="5">
        <f>VLOOKUP(CONCATENATE($F4157," ",$G4157),AllocFactorMatrix,(U$4+1),FALSE)*$E4158</f>
        <v>0</v>
      </c>
      <c r="V4157" s="5">
        <f>VLOOKUP(CONCATENATE($F4157," ",$G4157),AllocFactorMatrix,(V$4+1),FALSE)*$E4158</f>
        <v>0</v>
      </c>
      <c r="W4157" s="5">
        <f t="shared" si="2007"/>
        <v>0</v>
      </c>
      <c r="X4157" s="5">
        <f>VLOOKUP(CONCATENATE($F4157," ",$G4157),AllocFactorMatrix,(X$4+1),FALSE)*$E4158</f>
        <v>0</v>
      </c>
      <c r="Y4157" s="5">
        <f>VLOOKUP(CONCATENATE($F4157," ",$G4157),AllocFactorMatrix,(Y$4+1),FALSE)*$E4158</f>
        <v>0</v>
      </c>
      <c r="Z4157" s="5">
        <f t="shared" si="2000"/>
        <v>0</v>
      </c>
      <c r="AA4157" s="5">
        <f>VLOOKUP(CONCATENATE($F4157," ",$G4157),AllocFactorMatrix,(AA$4+1),FALSE)*$E4158</f>
        <v>0</v>
      </c>
      <c r="AB4157" s="5">
        <f>VLOOKUP(CONCATENATE($F4157," ",$G4157),AllocFactorMatrix,(AB$4+1),FALSE)*$E4158</f>
        <v>0</v>
      </c>
      <c r="AC4157" s="5">
        <f>VLOOKUP(CONCATENATE($F4157," ",$G4157),AllocFactorMatrix,(AC$4+1),FALSE)*$E4158</f>
        <v>0</v>
      </c>
    </row>
    <row r="4158" spans="4:29" collapsed="1">
      <c r="D4158" s="52" t="s">
        <v>253</v>
      </c>
      <c r="E4158" s="58">
        <v>-59496</v>
      </c>
      <c r="F4158" s="93" t="s">
        <v>31</v>
      </c>
      <c r="G4158" s="52" t="str">
        <f>$G$15</f>
        <v>TOTAL</v>
      </c>
      <c r="H4158" s="4">
        <f t="shared" si="1981"/>
        <v>-59495.999999999971</v>
      </c>
      <c r="I4158" s="5">
        <f>VLOOKUP(CONCATENATE($F4158," ",$G4158),AllocFactorMatrix,(I$4+1),FALSE)*$E4158</f>
        <v>-23279.964303302237</v>
      </c>
      <c r="J4158" s="5">
        <f>VLOOKUP(CONCATENATE($F4158," ",$G4158),AllocFactorMatrix,(J$4+1),FALSE)*$E4158</f>
        <v>-6716.2021569087447</v>
      </c>
      <c r="K4158" s="5">
        <f>VLOOKUP(CONCATENATE($F4158," ",$G4158),AllocFactorMatrix,(K$4+1),FALSE)*$E4158</f>
        <v>-93.60952266377862</v>
      </c>
      <c r="L4158" s="5">
        <f>VLOOKUP(CONCATENATE($F4158," ",$G4158),AllocFactorMatrix,(L$4+1),FALSE)*$E4158</f>
        <v>-13.086531933263634</v>
      </c>
      <c r="M4158" s="5">
        <f t="shared" si="2006"/>
        <v>-6822.898211505787</v>
      </c>
      <c r="N4158" s="5">
        <f>VLOOKUP(CONCATENATE($F4158," ",$G4158),AllocFactorMatrix,(N$4+1),FALSE)*$E4158</f>
        <v>-4357.63527506221</v>
      </c>
      <c r="O4158" s="5">
        <f>VLOOKUP(CONCATENATE($F4158," ",$G4158),AllocFactorMatrix,(O$4+1),FALSE)*$E4158</f>
        <v>-777.13616619722882</v>
      </c>
      <c r="P4158" s="5">
        <f>VLOOKUP(CONCATENATE($F4158," ",$G4158),AllocFactorMatrix,(P$4+1),FALSE)*$E4158</f>
        <v>-158.25338336169037</v>
      </c>
      <c r="Q4158" s="5">
        <f>VLOOKUP(CONCATENATE($F4158," ",$G4158),AllocFactorMatrix,(Q$4+1),FALSE)*$E4158</f>
        <v>-5.9772838472816563</v>
      </c>
      <c r="R4158" s="5">
        <f t="shared" si="2001"/>
        <v>-5299.0021084684113</v>
      </c>
      <c r="S4158" s="5">
        <f>VLOOKUP(CONCATENATE($F4158," ",$G4158),AllocFactorMatrix,(S$4+1),FALSE)*$E4158</f>
        <v>-228.20943856952618</v>
      </c>
      <c r="T4158" s="5">
        <f>VLOOKUP(CONCATENATE($F4158," ",$G4158),AllocFactorMatrix,(T$4+1),FALSE)*$E4158</f>
        <v>-3608.0346143259203</v>
      </c>
      <c r="U4158" s="5">
        <f>VLOOKUP(CONCATENATE($F4158," ",$G4158),AllocFactorMatrix,(U$4+1),FALSE)*$E4158</f>
        <v>-15517.569649328068</v>
      </c>
      <c r="V4158" s="5">
        <f>VLOOKUP(CONCATENATE($F4158," ",$G4158),AllocFactorMatrix,(V$4+1),FALSE)*$E4158</f>
        <v>-2919.0169280350556</v>
      </c>
      <c r="W4158" s="5">
        <f t="shared" si="2007"/>
        <v>-22272.830630258573</v>
      </c>
      <c r="X4158" s="5">
        <f>VLOOKUP(CONCATENATE($F4158," ",$G4158),AllocFactorMatrix,(X$4+1),FALSE)*$E4158</f>
        <v>-1196.9992126191212</v>
      </c>
      <c r="Y4158" s="5">
        <f>VLOOKUP(CONCATENATE($F4158," ",$G4158),AllocFactorMatrix,(Y$4+1),FALSE)*$E4158</f>
        <v>-24.017550427599303</v>
      </c>
      <c r="Z4158" s="5">
        <f t="shared" si="2000"/>
        <v>-1221.0167630467204</v>
      </c>
      <c r="AA4158" s="5">
        <f>VLOOKUP(CONCATENATE($F4158," ",$G4158),AllocFactorMatrix,(AA$4+1),FALSE)*$E4158</f>
        <v>-21.423757972574553</v>
      </c>
      <c r="AB4158" s="5">
        <f>VLOOKUP(CONCATENATE($F4158," ",$G4158),AllocFactorMatrix,(AB$4+1),FALSE)*$E4158</f>
        <v>-479.88484135917616</v>
      </c>
      <c r="AC4158" s="5">
        <f>VLOOKUP(CONCATENATE($F4158," ",$G4158),AllocFactorMatrix,(AC$4+1),FALSE)*$E4158</f>
        <v>-98.97938408650414</v>
      </c>
    </row>
    <row r="4159" spans="4:29" hidden="1" outlineLevel="1">
      <c r="E4159" s="48"/>
      <c r="F4159" s="175" t="str">
        <f>F4166</f>
        <v>PROD_ENERGY</v>
      </c>
      <c r="G4159" s="52" t="str">
        <f>$G$8</f>
        <v>PRODUCTION</v>
      </c>
      <c r="H4159" s="4">
        <f t="shared" si="1981"/>
        <v>0</v>
      </c>
      <c r="I4159" s="5">
        <f>VLOOKUP(CONCATENATE($F4159," ",$G4159),AllocFactorMatrix,(I$4+1),FALSE)*$E4166</f>
        <v>0</v>
      </c>
      <c r="J4159" s="5">
        <f>VLOOKUP(CONCATENATE($F4159," ",$G4159),AllocFactorMatrix,(J$4+1),FALSE)*$E4166</f>
        <v>0</v>
      </c>
      <c r="K4159" s="5">
        <f>VLOOKUP(CONCATENATE($F4159," ",$G4159),AllocFactorMatrix,(K$4+1),FALSE)*$E4166</f>
        <v>0</v>
      </c>
      <c r="L4159" s="5">
        <f>VLOOKUP(CONCATENATE($F4159," ",$G4159),AllocFactorMatrix,(L$4+1),FALSE)*$E4166</f>
        <v>0</v>
      </c>
      <c r="M4159" s="5">
        <f t="shared" si="1999"/>
        <v>0</v>
      </c>
      <c r="N4159" s="5">
        <f>VLOOKUP(CONCATENATE($F4159," ",$G4159),AllocFactorMatrix,(N$4+1),FALSE)*$E4166</f>
        <v>0</v>
      </c>
      <c r="O4159" s="5">
        <f>VLOOKUP(CONCATENATE($F4159," ",$G4159),AllocFactorMatrix,(O$4+1),FALSE)*$E4166</f>
        <v>0</v>
      </c>
      <c r="P4159" s="5">
        <f>VLOOKUP(CONCATENATE($F4159," ",$G4159),AllocFactorMatrix,(P$4+1),FALSE)*$E4166</f>
        <v>0</v>
      </c>
      <c r="Q4159" s="5">
        <f>VLOOKUP(CONCATENATE($F4159," ",$G4159),AllocFactorMatrix,(Q$4+1),FALSE)*$E4166</f>
        <v>0</v>
      </c>
      <c r="R4159" s="5">
        <f t="shared" si="2001"/>
        <v>0</v>
      </c>
      <c r="S4159" s="5">
        <f>VLOOKUP(CONCATENATE($F4159," ",$G4159),AllocFactorMatrix,(S$4+1),FALSE)*$E4166</f>
        <v>0</v>
      </c>
      <c r="T4159" s="5">
        <f>VLOOKUP(CONCATENATE($F4159," ",$G4159),AllocFactorMatrix,(T$4+1),FALSE)*$E4166</f>
        <v>0</v>
      </c>
      <c r="U4159" s="5">
        <f>VLOOKUP(CONCATENATE($F4159," ",$G4159),AllocFactorMatrix,(U$4+1),FALSE)*$E4166</f>
        <v>0</v>
      </c>
      <c r="V4159" s="5">
        <f>VLOOKUP(CONCATENATE($F4159," ",$G4159),AllocFactorMatrix,(V$4+1),FALSE)*$E4166</f>
        <v>0</v>
      </c>
      <c r="W4159" s="5">
        <f>SUBTOTAL(9,S4159:V4159)</f>
        <v>0</v>
      </c>
      <c r="X4159" s="5">
        <f>VLOOKUP(CONCATENATE($F4159," ",$G4159),AllocFactorMatrix,(X$4+1),FALSE)*$E4166</f>
        <v>0</v>
      </c>
      <c r="Y4159" s="5">
        <f>VLOOKUP(CONCATENATE($F4159," ",$G4159),AllocFactorMatrix,(Y$4+1),FALSE)*$E4166</f>
        <v>0</v>
      </c>
      <c r="Z4159" s="5">
        <f t="shared" ref="Z4159:Z4182" si="2008">SUBTOTAL(9,X4159:Y4159)</f>
        <v>0</v>
      </c>
      <c r="AA4159" s="5">
        <f>VLOOKUP(CONCATENATE($F4159," ",$G4159),AllocFactorMatrix,(AA$4+1),FALSE)*$E4166</f>
        <v>0</v>
      </c>
      <c r="AB4159" s="5">
        <f>VLOOKUP(CONCATENATE($F4159," ",$G4159),AllocFactorMatrix,(AB$4+1),FALSE)*$E4166</f>
        <v>0</v>
      </c>
      <c r="AC4159" s="5">
        <f>VLOOKUP(CONCATENATE($F4159," ",$G4159),AllocFactorMatrix,(AC$4+1),FALSE)*$E4166</f>
        <v>0</v>
      </c>
    </row>
    <row r="4160" spans="4:29" hidden="1" outlineLevel="1">
      <c r="E4160" s="48"/>
      <c r="F4160" s="175" t="str">
        <f>F4166</f>
        <v>PROD_ENERGY</v>
      </c>
      <c r="G4160" s="52" t="str">
        <f>$G$9</f>
        <v>BULKTRAN</v>
      </c>
      <c r="H4160" s="4">
        <f t="shared" si="1981"/>
        <v>0</v>
      </c>
      <c r="I4160" s="5">
        <f>VLOOKUP(CONCATENATE($F4160," ",$G4160),AllocFactorMatrix,(I$4+1),FALSE)*$E4166</f>
        <v>0</v>
      </c>
      <c r="J4160" s="5">
        <f>VLOOKUP(CONCATENATE($F4160," ",$G4160),AllocFactorMatrix,(J$4+1),FALSE)*$E4166</f>
        <v>0</v>
      </c>
      <c r="K4160" s="5">
        <f>VLOOKUP(CONCATENATE($F4160," ",$G4160),AllocFactorMatrix,(K$4+1),FALSE)*$E4166</f>
        <v>0</v>
      </c>
      <c r="L4160" s="5">
        <f>VLOOKUP(CONCATENATE($F4160," ",$G4160),AllocFactorMatrix,(L$4+1),FALSE)*$E4166</f>
        <v>0</v>
      </c>
      <c r="M4160" s="5">
        <f t="shared" si="1999"/>
        <v>0</v>
      </c>
      <c r="N4160" s="5">
        <f>VLOOKUP(CONCATENATE($F4160," ",$G4160),AllocFactorMatrix,(N$4+1),FALSE)*$E4166</f>
        <v>0</v>
      </c>
      <c r="O4160" s="5">
        <f>VLOOKUP(CONCATENATE($F4160," ",$G4160),AllocFactorMatrix,(O$4+1),FALSE)*$E4166</f>
        <v>0</v>
      </c>
      <c r="P4160" s="5">
        <f>VLOOKUP(CONCATENATE($F4160," ",$G4160),AllocFactorMatrix,(P$4+1),FALSE)*$E4166</f>
        <v>0</v>
      </c>
      <c r="Q4160" s="5">
        <f>VLOOKUP(CONCATENATE($F4160," ",$G4160),AllocFactorMatrix,(Q$4+1),FALSE)*$E4166</f>
        <v>0</v>
      </c>
      <c r="R4160" s="5">
        <f t="shared" si="2001"/>
        <v>0</v>
      </c>
      <c r="S4160" s="5">
        <f>VLOOKUP(CONCATENATE($F4160," ",$G4160),AllocFactorMatrix,(S$4+1),FALSE)*$E4166</f>
        <v>0</v>
      </c>
      <c r="T4160" s="5">
        <f>VLOOKUP(CONCATENATE($F4160," ",$G4160),AllocFactorMatrix,(T$4+1),FALSE)*$E4166</f>
        <v>0</v>
      </c>
      <c r="U4160" s="5">
        <f>VLOOKUP(CONCATENATE($F4160," ",$G4160),AllocFactorMatrix,(U$4+1),FALSE)*$E4166</f>
        <v>0</v>
      </c>
      <c r="V4160" s="5">
        <f>VLOOKUP(CONCATENATE($F4160," ",$G4160),AllocFactorMatrix,(V$4+1),FALSE)*$E4166</f>
        <v>0</v>
      </c>
      <c r="W4160" s="5">
        <f t="shared" ref="W4160:W4166" si="2009">SUBTOTAL(9,S4160:V4160)</f>
        <v>0</v>
      </c>
      <c r="X4160" s="5">
        <f>VLOOKUP(CONCATENATE($F4160," ",$G4160),AllocFactorMatrix,(X$4+1),FALSE)*$E4166</f>
        <v>0</v>
      </c>
      <c r="Y4160" s="5">
        <f>VLOOKUP(CONCATENATE($F4160," ",$G4160),AllocFactorMatrix,(Y$4+1),FALSE)*$E4166</f>
        <v>0</v>
      </c>
      <c r="Z4160" s="5">
        <f t="shared" si="2008"/>
        <v>0</v>
      </c>
      <c r="AA4160" s="5">
        <f>VLOOKUP(CONCATENATE($F4160," ",$G4160),AllocFactorMatrix,(AA$4+1),FALSE)*$E4166</f>
        <v>0</v>
      </c>
      <c r="AB4160" s="5">
        <f>VLOOKUP(CONCATENATE($F4160," ",$G4160),AllocFactorMatrix,(AB$4+1),FALSE)*$E4166</f>
        <v>0</v>
      </c>
      <c r="AC4160" s="5">
        <f>VLOOKUP(CONCATENATE($F4160," ",$G4160),AllocFactorMatrix,(AC$4+1),FALSE)*$E4166</f>
        <v>0</v>
      </c>
    </row>
    <row r="4161" spans="4:29" hidden="1" outlineLevel="1">
      <c r="E4161" s="48"/>
      <c r="F4161" s="175" t="str">
        <f>F4166</f>
        <v>PROD_ENERGY</v>
      </c>
      <c r="G4161" s="52" t="str">
        <f>$G$10</f>
        <v>SUBTRAN</v>
      </c>
      <c r="H4161" s="4">
        <f t="shared" si="1981"/>
        <v>0</v>
      </c>
      <c r="I4161" s="5">
        <f>VLOOKUP(CONCATENATE($F4161," ",$G4161),AllocFactorMatrix,(I$4+1),FALSE)*$E4166</f>
        <v>0</v>
      </c>
      <c r="J4161" s="5">
        <f>VLOOKUP(CONCATENATE($F4161," ",$G4161),AllocFactorMatrix,(J$4+1),FALSE)*$E4166</f>
        <v>0</v>
      </c>
      <c r="K4161" s="5">
        <f>VLOOKUP(CONCATENATE($F4161," ",$G4161),AllocFactorMatrix,(K$4+1),FALSE)*$E4166</f>
        <v>0</v>
      </c>
      <c r="L4161" s="5">
        <f>VLOOKUP(CONCATENATE($F4161," ",$G4161),AllocFactorMatrix,(L$4+1),FALSE)*$E4166</f>
        <v>0</v>
      </c>
      <c r="M4161" s="5">
        <f t="shared" si="1999"/>
        <v>0</v>
      </c>
      <c r="N4161" s="5">
        <f>VLOOKUP(CONCATENATE($F4161," ",$G4161),AllocFactorMatrix,(N$4+1),FALSE)*$E4166</f>
        <v>0</v>
      </c>
      <c r="O4161" s="5">
        <f>VLOOKUP(CONCATENATE($F4161," ",$G4161),AllocFactorMatrix,(O$4+1),FALSE)*$E4166</f>
        <v>0</v>
      </c>
      <c r="P4161" s="5">
        <f>VLOOKUP(CONCATENATE($F4161," ",$G4161),AllocFactorMatrix,(P$4+1),FALSE)*$E4166</f>
        <v>0</v>
      </c>
      <c r="Q4161" s="5">
        <f>VLOOKUP(CONCATENATE($F4161," ",$G4161),AllocFactorMatrix,(Q$4+1),FALSE)*$E4166</f>
        <v>0</v>
      </c>
      <c r="R4161" s="5">
        <f t="shared" si="2001"/>
        <v>0</v>
      </c>
      <c r="S4161" s="5">
        <f>VLOOKUP(CONCATENATE($F4161," ",$G4161),AllocFactorMatrix,(S$4+1),FALSE)*$E4166</f>
        <v>0</v>
      </c>
      <c r="T4161" s="5">
        <f>VLOOKUP(CONCATENATE($F4161," ",$G4161),AllocFactorMatrix,(T$4+1),FALSE)*$E4166</f>
        <v>0</v>
      </c>
      <c r="U4161" s="5">
        <f>VLOOKUP(CONCATENATE($F4161," ",$G4161),AllocFactorMatrix,(U$4+1),FALSE)*$E4166</f>
        <v>0</v>
      </c>
      <c r="V4161" s="5">
        <f>VLOOKUP(CONCATENATE($F4161," ",$G4161),AllocFactorMatrix,(V$4+1),FALSE)*$E4166</f>
        <v>0</v>
      </c>
      <c r="W4161" s="5">
        <f t="shared" si="2009"/>
        <v>0</v>
      </c>
      <c r="X4161" s="5">
        <f>VLOOKUP(CONCATENATE($F4161," ",$G4161),AllocFactorMatrix,(X$4+1),FALSE)*$E4166</f>
        <v>0</v>
      </c>
      <c r="Y4161" s="5">
        <f>VLOOKUP(CONCATENATE($F4161," ",$G4161),AllocFactorMatrix,(Y$4+1),FALSE)*$E4166</f>
        <v>0</v>
      </c>
      <c r="Z4161" s="5">
        <f t="shared" si="2008"/>
        <v>0</v>
      </c>
      <c r="AA4161" s="5">
        <f>VLOOKUP(CONCATENATE($F4161," ",$G4161),AllocFactorMatrix,(AA$4+1),FALSE)*$E4166</f>
        <v>0</v>
      </c>
      <c r="AB4161" s="5">
        <f>VLOOKUP(CONCATENATE($F4161," ",$G4161),AllocFactorMatrix,(AB$4+1),FALSE)*$E4166</f>
        <v>0</v>
      </c>
      <c r="AC4161" s="5">
        <f>VLOOKUP(CONCATENATE($F4161," ",$G4161),AllocFactorMatrix,(AC$4+1),FALSE)*$E4166</f>
        <v>0</v>
      </c>
    </row>
    <row r="4162" spans="4:29" hidden="1" outlineLevel="1">
      <c r="E4162" s="48"/>
      <c r="F4162" s="175" t="str">
        <f>F4166</f>
        <v>PROD_ENERGY</v>
      </c>
      <c r="G4162" s="52" t="str">
        <f>$G$11</f>
        <v>DISTPRI</v>
      </c>
      <c r="H4162" s="4">
        <f t="shared" si="1981"/>
        <v>0</v>
      </c>
      <c r="I4162" s="5">
        <f>VLOOKUP(CONCATENATE($F4162," ",$G4162),AllocFactorMatrix,(I$4+1),FALSE)*$E4166</f>
        <v>0</v>
      </c>
      <c r="J4162" s="5">
        <f>VLOOKUP(CONCATENATE($F4162," ",$G4162),AllocFactorMatrix,(J$4+1),FALSE)*$E4166</f>
        <v>0</v>
      </c>
      <c r="K4162" s="5">
        <f>VLOOKUP(CONCATENATE($F4162," ",$G4162),AllocFactorMatrix,(K$4+1),FALSE)*$E4166</f>
        <v>0</v>
      </c>
      <c r="L4162" s="5">
        <f>VLOOKUP(CONCATENATE($F4162," ",$G4162),AllocFactorMatrix,(L$4+1),FALSE)*$E4166</f>
        <v>0</v>
      </c>
      <c r="M4162" s="5">
        <f t="shared" si="1999"/>
        <v>0</v>
      </c>
      <c r="N4162" s="5">
        <f>VLOOKUP(CONCATENATE($F4162," ",$G4162),AllocFactorMatrix,(N$4+1),FALSE)*$E4166</f>
        <v>0</v>
      </c>
      <c r="O4162" s="5">
        <f>VLOOKUP(CONCATENATE($F4162," ",$G4162),AllocFactorMatrix,(O$4+1),FALSE)*$E4166</f>
        <v>0</v>
      </c>
      <c r="P4162" s="5">
        <f>VLOOKUP(CONCATENATE($F4162," ",$G4162),AllocFactorMatrix,(P$4+1),FALSE)*$E4166</f>
        <v>0</v>
      </c>
      <c r="Q4162" s="5">
        <f>VLOOKUP(CONCATENATE($F4162," ",$G4162),AllocFactorMatrix,(Q$4+1),FALSE)*$E4166</f>
        <v>0</v>
      </c>
      <c r="R4162" s="5">
        <f t="shared" si="2001"/>
        <v>0</v>
      </c>
      <c r="S4162" s="5">
        <f>VLOOKUP(CONCATENATE($F4162," ",$G4162),AllocFactorMatrix,(S$4+1),FALSE)*$E4166</f>
        <v>0</v>
      </c>
      <c r="T4162" s="5">
        <f>VLOOKUP(CONCATENATE($F4162," ",$G4162),AllocFactorMatrix,(T$4+1),FALSE)*$E4166</f>
        <v>0</v>
      </c>
      <c r="U4162" s="5">
        <f>VLOOKUP(CONCATENATE($F4162," ",$G4162),AllocFactorMatrix,(U$4+1),FALSE)*$E4166</f>
        <v>0</v>
      </c>
      <c r="V4162" s="5">
        <f>VLOOKUP(CONCATENATE($F4162," ",$G4162),AllocFactorMatrix,(V$4+1),FALSE)*$E4166</f>
        <v>0</v>
      </c>
      <c r="W4162" s="5">
        <f t="shared" si="2009"/>
        <v>0</v>
      </c>
      <c r="X4162" s="5">
        <f>VLOOKUP(CONCATENATE($F4162," ",$G4162),AllocFactorMatrix,(X$4+1),FALSE)*$E4166</f>
        <v>0</v>
      </c>
      <c r="Y4162" s="5">
        <f>VLOOKUP(CONCATENATE($F4162," ",$G4162),AllocFactorMatrix,(Y$4+1),FALSE)*$E4166</f>
        <v>0</v>
      </c>
      <c r="Z4162" s="5">
        <f t="shared" si="2008"/>
        <v>0</v>
      </c>
      <c r="AA4162" s="5">
        <f>VLOOKUP(CONCATENATE($F4162," ",$G4162),AllocFactorMatrix,(AA$4+1),FALSE)*$E4166</f>
        <v>0</v>
      </c>
      <c r="AB4162" s="5">
        <f>VLOOKUP(CONCATENATE($F4162," ",$G4162),AllocFactorMatrix,(AB$4+1),FALSE)*$E4166</f>
        <v>0</v>
      </c>
      <c r="AC4162" s="5">
        <f>VLOOKUP(CONCATENATE($F4162," ",$G4162),AllocFactorMatrix,(AC$4+1),FALSE)*$E4166</f>
        <v>0</v>
      </c>
    </row>
    <row r="4163" spans="4:29" hidden="1" outlineLevel="1">
      <c r="E4163" s="48"/>
      <c r="F4163" s="175" t="str">
        <f>F4166</f>
        <v>PROD_ENERGY</v>
      </c>
      <c r="G4163" s="52" t="str">
        <f>$G$12</f>
        <v>DISTSEC</v>
      </c>
      <c r="H4163" s="4">
        <f t="shared" si="1981"/>
        <v>0</v>
      </c>
      <c r="I4163" s="5">
        <f>VLOOKUP(CONCATENATE($F4163," ",$G4163),AllocFactorMatrix,(I$4+1),FALSE)*$E4166</f>
        <v>0</v>
      </c>
      <c r="J4163" s="5">
        <f>VLOOKUP(CONCATENATE($F4163," ",$G4163),AllocFactorMatrix,(J$4+1),FALSE)*$E4166</f>
        <v>0</v>
      </c>
      <c r="K4163" s="5">
        <f>VLOOKUP(CONCATENATE($F4163," ",$G4163),AllocFactorMatrix,(K$4+1),FALSE)*$E4166</f>
        <v>0</v>
      </c>
      <c r="L4163" s="5">
        <f>VLOOKUP(CONCATENATE($F4163," ",$G4163),AllocFactorMatrix,(L$4+1),FALSE)*$E4166</f>
        <v>0</v>
      </c>
      <c r="M4163" s="5">
        <f t="shared" si="1999"/>
        <v>0</v>
      </c>
      <c r="N4163" s="5">
        <f>VLOOKUP(CONCATENATE($F4163," ",$G4163),AllocFactorMatrix,(N$4+1),FALSE)*$E4166</f>
        <v>0</v>
      </c>
      <c r="O4163" s="5">
        <f>VLOOKUP(CONCATENATE($F4163," ",$G4163),AllocFactorMatrix,(O$4+1),FALSE)*$E4166</f>
        <v>0</v>
      </c>
      <c r="P4163" s="5">
        <f>VLOOKUP(CONCATENATE($F4163," ",$G4163),AllocFactorMatrix,(P$4+1),FALSE)*$E4166</f>
        <v>0</v>
      </c>
      <c r="Q4163" s="5">
        <f>VLOOKUP(CONCATENATE($F4163," ",$G4163),AllocFactorMatrix,(Q$4+1),FALSE)*$E4166</f>
        <v>0</v>
      </c>
      <c r="R4163" s="5">
        <f t="shared" si="2001"/>
        <v>0</v>
      </c>
      <c r="S4163" s="5">
        <f>VLOOKUP(CONCATENATE($F4163," ",$G4163),AllocFactorMatrix,(S$4+1),FALSE)*$E4166</f>
        <v>0</v>
      </c>
      <c r="T4163" s="5">
        <f>VLOOKUP(CONCATENATE($F4163," ",$G4163),AllocFactorMatrix,(T$4+1),FALSE)*$E4166</f>
        <v>0</v>
      </c>
      <c r="U4163" s="5">
        <f>VLOOKUP(CONCATENATE($F4163," ",$G4163),AllocFactorMatrix,(U$4+1),FALSE)*$E4166</f>
        <v>0</v>
      </c>
      <c r="V4163" s="5">
        <f>VLOOKUP(CONCATENATE($F4163," ",$G4163),AllocFactorMatrix,(V$4+1),FALSE)*$E4166</f>
        <v>0</v>
      </c>
      <c r="W4163" s="5">
        <f t="shared" si="2009"/>
        <v>0</v>
      </c>
      <c r="X4163" s="5">
        <f>VLOOKUP(CONCATENATE($F4163," ",$G4163),AllocFactorMatrix,(X$4+1),FALSE)*$E4166</f>
        <v>0</v>
      </c>
      <c r="Y4163" s="5">
        <f>VLOOKUP(CONCATENATE($F4163," ",$G4163),AllocFactorMatrix,(Y$4+1),FALSE)*$E4166</f>
        <v>0</v>
      </c>
      <c r="Z4163" s="5">
        <f t="shared" si="2008"/>
        <v>0</v>
      </c>
      <c r="AA4163" s="5">
        <f>VLOOKUP(CONCATENATE($F4163," ",$G4163),AllocFactorMatrix,(AA$4+1),FALSE)*$E4166</f>
        <v>0</v>
      </c>
      <c r="AB4163" s="5">
        <f>VLOOKUP(CONCATENATE($F4163," ",$G4163),AllocFactorMatrix,(AB$4+1),FALSE)*$E4166</f>
        <v>0</v>
      </c>
      <c r="AC4163" s="5">
        <f>VLOOKUP(CONCATENATE($F4163," ",$G4163),AllocFactorMatrix,(AC$4+1),FALSE)*$E4166</f>
        <v>0</v>
      </c>
    </row>
    <row r="4164" spans="4:29" hidden="1" outlineLevel="1">
      <c r="E4164" s="48"/>
      <c r="F4164" s="175" t="str">
        <f>F4166</f>
        <v>PROD_ENERGY</v>
      </c>
      <c r="G4164" s="52" t="str">
        <f>$G$13</f>
        <v>ENERGY</v>
      </c>
      <c r="H4164" s="4">
        <f t="shared" si="1981"/>
        <v>-1900.9999999999995</v>
      </c>
      <c r="I4164" s="5">
        <f>VLOOKUP(CONCATENATE($F4164," ",$G4164),AllocFactorMatrix,(I$4+1),FALSE)*$E4166</f>
        <v>-743.83508371281357</v>
      </c>
      <c r="J4164" s="5">
        <f>VLOOKUP(CONCATENATE($F4164," ",$G4164),AllocFactorMatrix,(J$4+1),FALSE)*$E4166</f>
        <v>-214.59426348466323</v>
      </c>
      <c r="K4164" s="5">
        <f>VLOOKUP(CONCATENATE($F4164," ",$G4164),AllocFactorMatrix,(K$4+1),FALSE)*$E4166</f>
        <v>-2.9909859920640574</v>
      </c>
      <c r="L4164" s="5">
        <f>VLOOKUP(CONCATENATE($F4164," ",$G4164),AllocFactorMatrix,(L$4+1),FALSE)*$E4166</f>
        <v>-0.41813730679598915</v>
      </c>
      <c r="M4164" s="5">
        <f t="shared" si="1999"/>
        <v>-218.00338678352327</v>
      </c>
      <c r="N4164" s="5">
        <f>VLOOKUP(CONCATENATE($F4164," ",$G4164),AllocFactorMatrix,(N$4+1),FALSE)*$E4166</f>
        <v>-139.23397636636517</v>
      </c>
      <c r="O4164" s="5">
        <f>VLOOKUP(CONCATENATE($F4164," ",$G4164),AllocFactorMatrix,(O$4+1),FALSE)*$E4166</f>
        <v>-24.830843282589282</v>
      </c>
      <c r="P4164" s="5">
        <f>VLOOKUP(CONCATENATE($F4164," ",$G4164),AllocFactorMatrix,(P$4+1),FALSE)*$E4166</f>
        <v>-5.0564690360792888</v>
      </c>
      <c r="Q4164" s="5">
        <f>VLOOKUP(CONCATENATE($F4164," ",$G4164),AllocFactorMatrix,(Q$4+1),FALSE)*$E4166</f>
        <v>-0.19098454675410831</v>
      </c>
      <c r="R4164" s="5">
        <f t="shared" si="2001"/>
        <v>-169.31227323178783</v>
      </c>
      <c r="S4164" s="5">
        <f>VLOOKUP(CONCATENATE($F4164," ",$G4164),AllocFactorMatrix,(S$4+1),FALSE)*$E4166</f>
        <v>-7.291685873347272</v>
      </c>
      <c r="T4164" s="5">
        <f>VLOOKUP(CONCATENATE($F4164," ",$G4164),AllocFactorMatrix,(T$4+1),FALSE)*$E4166</f>
        <v>-115.28294006040026</v>
      </c>
      <c r="U4164" s="5">
        <f>VLOOKUP(CONCATENATE($F4164," ",$G4164),AllocFactorMatrix,(U$4+1),FALSE)*$E4166</f>
        <v>-495.81316228608074</v>
      </c>
      <c r="V4164" s="5">
        <f>VLOOKUP(CONCATENATE($F4164," ",$G4164),AllocFactorMatrix,(V$4+1),FALSE)*$E4166</f>
        <v>-93.267634466092517</v>
      </c>
      <c r="W4164" s="5">
        <f t="shared" si="2009"/>
        <v>-711.65542268592083</v>
      </c>
      <c r="X4164" s="5">
        <f>VLOOKUP(CONCATENATE($F4164," ",$G4164),AllocFactorMatrix,(X$4+1),FALSE)*$E4166</f>
        <v>-38.246193074978976</v>
      </c>
      <c r="Y4164" s="5">
        <f>VLOOKUP(CONCATENATE($F4164," ",$G4164),AllocFactorMatrix,(Y$4+1),FALSE)*$E4166</f>
        <v>-0.76740223482026138</v>
      </c>
      <c r="Z4164" s="5">
        <f t="shared" si="2008"/>
        <v>-39.013595309799236</v>
      </c>
      <c r="AA4164" s="5">
        <f>VLOOKUP(CONCATENATE($F4164," ",$G4164),AllocFactorMatrix,(AA$4+1),FALSE)*$E4166</f>
        <v>-0.68452608420505967</v>
      </c>
      <c r="AB4164" s="5">
        <f>VLOOKUP(CONCATENATE($F4164," ",$G4164),AllocFactorMatrix,(AB$4+1),FALSE)*$E4166</f>
        <v>-15.333149849129249</v>
      </c>
      <c r="AC4164" s="5">
        <f>VLOOKUP(CONCATENATE($F4164," ",$G4164),AllocFactorMatrix,(AC$4+1),FALSE)*$E4166</f>
        <v>-3.162562342820431</v>
      </c>
    </row>
    <row r="4165" spans="4:29" hidden="1" outlineLevel="1">
      <c r="E4165" s="48"/>
      <c r="F4165" s="175" t="str">
        <f>F4166</f>
        <v>PROD_ENERGY</v>
      </c>
      <c r="G4165" s="52" t="str">
        <f>$G$14</f>
        <v>CUSTOMER</v>
      </c>
      <c r="H4165" s="4">
        <f t="shared" si="1981"/>
        <v>0</v>
      </c>
      <c r="I4165" s="5">
        <f>VLOOKUP(CONCATENATE($F4165," ",$G4165),AllocFactorMatrix,(I$4+1),FALSE)*$E4166</f>
        <v>0</v>
      </c>
      <c r="J4165" s="5">
        <f>VLOOKUP(CONCATENATE($F4165," ",$G4165),AllocFactorMatrix,(J$4+1),FALSE)*$E4166</f>
        <v>0</v>
      </c>
      <c r="K4165" s="5">
        <f>VLOOKUP(CONCATENATE($F4165," ",$G4165),AllocFactorMatrix,(K$4+1),FALSE)*$E4166</f>
        <v>0</v>
      </c>
      <c r="L4165" s="5">
        <f>VLOOKUP(CONCATENATE($F4165," ",$G4165),AllocFactorMatrix,(L$4+1),FALSE)*$E4166</f>
        <v>0</v>
      </c>
      <c r="M4165" s="5">
        <f t="shared" si="1999"/>
        <v>0</v>
      </c>
      <c r="N4165" s="5">
        <f>VLOOKUP(CONCATENATE($F4165," ",$G4165),AllocFactorMatrix,(N$4+1),FALSE)*$E4166</f>
        <v>0</v>
      </c>
      <c r="O4165" s="5">
        <f>VLOOKUP(CONCATENATE($F4165," ",$G4165),AllocFactorMatrix,(O$4+1),FALSE)*$E4166</f>
        <v>0</v>
      </c>
      <c r="P4165" s="5">
        <f>VLOOKUP(CONCATENATE($F4165," ",$G4165),AllocFactorMatrix,(P$4+1),FALSE)*$E4166</f>
        <v>0</v>
      </c>
      <c r="Q4165" s="5">
        <f>VLOOKUP(CONCATENATE($F4165," ",$G4165),AllocFactorMatrix,(Q$4+1),FALSE)*$E4166</f>
        <v>0</v>
      </c>
      <c r="R4165" s="5">
        <f t="shared" si="2001"/>
        <v>0</v>
      </c>
      <c r="S4165" s="5">
        <f>VLOOKUP(CONCATENATE($F4165," ",$G4165),AllocFactorMatrix,(S$4+1),FALSE)*$E4166</f>
        <v>0</v>
      </c>
      <c r="T4165" s="5">
        <f>VLOOKUP(CONCATENATE($F4165," ",$G4165),AllocFactorMatrix,(T$4+1),FALSE)*$E4166</f>
        <v>0</v>
      </c>
      <c r="U4165" s="5">
        <f>VLOOKUP(CONCATENATE($F4165," ",$G4165),AllocFactorMatrix,(U$4+1),FALSE)*$E4166</f>
        <v>0</v>
      </c>
      <c r="V4165" s="5">
        <f>VLOOKUP(CONCATENATE($F4165," ",$G4165),AllocFactorMatrix,(V$4+1),FALSE)*$E4166</f>
        <v>0</v>
      </c>
      <c r="W4165" s="5">
        <f t="shared" si="2009"/>
        <v>0</v>
      </c>
      <c r="X4165" s="5">
        <f>VLOOKUP(CONCATENATE($F4165," ",$G4165),AllocFactorMatrix,(X$4+1),FALSE)*$E4166</f>
        <v>0</v>
      </c>
      <c r="Y4165" s="5">
        <f>VLOOKUP(CONCATENATE($F4165," ",$G4165),AllocFactorMatrix,(Y$4+1),FALSE)*$E4166</f>
        <v>0</v>
      </c>
      <c r="Z4165" s="5">
        <f t="shared" si="2008"/>
        <v>0</v>
      </c>
      <c r="AA4165" s="5">
        <f>VLOOKUP(CONCATENATE($F4165," ",$G4165),AllocFactorMatrix,(AA$4+1),FALSE)*$E4166</f>
        <v>0</v>
      </c>
      <c r="AB4165" s="5">
        <f>VLOOKUP(CONCATENATE($F4165," ",$G4165),AllocFactorMatrix,(AB$4+1),FALSE)*$E4166</f>
        <v>0</v>
      </c>
      <c r="AC4165" s="5">
        <f>VLOOKUP(CONCATENATE($F4165," ",$G4165),AllocFactorMatrix,(AC$4+1),FALSE)*$E4166</f>
        <v>0</v>
      </c>
    </row>
    <row r="4166" spans="4:29" collapsed="1">
      <c r="D4166" s="52" t="s">
        <v>295</v>
      </c>
      <c r="E4166" s="58">
        <v>-1901</v>
      </c>
      <c r="F4166" s="93" t="s">
        <v>31</v>
      </c>
      <c r="G4166" s="52" t="str">
        <f>$G$15</f>
        <v>TOTAL</v>
      </c>
      <c r="H4166" s="4">
        <f t="shared" si="1981"/>
        <v>-1900.9999999999995</v>
      </c>
      <c r="I4166" s="5">
        <f>VLOOKUP(CONCATENATE($F4166," ",$G4166),AllocFactorMatrix,(I$4+1),FALSE)*$E4166</f>
        <v>-743.83508371281357</v>
      </c>
      <c r="J4166" s="5">
        <f>VLOOKUP(CONCATENATE($F4166," ",$G4166),AllocFactorMatrix,(J$4+1),FALSE)*$E4166</f>
        <v>-214.59426348466323</v>
      </c>
      <c r="K4166" s="5">
        <f>VLOOKUP(CONCATENATE($F4166," ",$G4166),AllocFactorMatrix,(K$4+1),FALSE)*$E4166</f>
        <v>-2.9909859920640574</v>
      </c>
      <c r="L4166" s="5">
        <f>VLOOKUP(CONCATENATE($F4166," ",$G4166),AllocFactorMatrix,(L$4+1),FALSE)*$E4166</f>
        <v>-0.41813730679598915</v>
      </c>
      <c r="M4166" s="5">
        <f t="shared" si="1999"/>
        <v>-218.00338678352327</v>
      </c>
      <c r="N4166" s="5">
        <f>VLOOKUP(CONCATENATE($F4166," ",$G4166),AllocFactorMatrix,(N$4+1),FALSE)*$E4166</f>
        <v>-139.23397636636517</v>
      </c>
      <c r="O4166" s="5">
        <f>VLOOKUP(CONCATENATE($F4166," ",$G4166),AllocFactorMatrix,(O$4+1),FALSE)*$E4166</f>
        <v>-24.830843282589282</v>
      </c>
      <c r="P4166" s="5">
        <f>VLOOKUP(CONCATENATE($F4166," ",$G4166),AllocFactorMatrix,(P$4+1),FALSE)*$E4166</f>
        <v>-5.0564690360792888</v>
      </c>
      <c r="Q4166" s="5">
        <f>VLOOKUP(CONCATENATE($F4166," ",$G4166),AllocFactorMatrix,(Q$4+1),FALSE)*$E4166</f>
        <v>-0.19098454675410831</v>
      </c>
      <c r="R4166" s="5">
        <f t="shared" si="2001"/>
        <v>-169.31227323178783</v>
      </c>
      <c r="S4166" s="5">
        <f>VLOOKUP(CONCATENATE($F4166," ",$G4166),AllocFactorMatrix,(S$4+1),FALSE)*$E4166</f>
        <v>-7.291685873347272</v>
      </c>
      <c r="T4166" s="5">
        <f>VLOOKUP(CONCATENATE($F4166," ",$G4166),AllocFactorMatrix,(T$4+1),FALSE)*$E4166</f>
        <v>-115.28294006040026</v>
      </c>
      <c r="U4166" s="5">
        <f>VLOOKUP(CONCATENATE($F4166," ",$G4166),AllocFactorMatrix,(U$4+1),FALSE)*$E4166</f>
        <v>-495.81316228608074</v>
      </c>
      <c r="V4166" s="5">
        <f>VLOOKUP(CONCATENATE($F4166," ",$G4166),AllocFactorMatrix,(V$4+1),FALSE)*$E4166</f>
        <v>-93.267634466092517</v>
      </c>
      <c r="W4166" s="5">
        <f t="shared" si="2009"/>
        <v>-711.65542268592083</v>
      </c>
      <c r="X4166" s="5">
        <f>VLOOKUP(CONCATENATE($F4166," ",$G4166),AllocFactorMatrix,(X$4+1),FALSE)*$E4166</f>
        <v>-38.246193074978976</v>
      </c>
      <c r="Y4166" s="5">
        <f>VLOOKUP(CONCATENATE($F4166," ",$G4166),AllocFactorMatrix,(Y$4+1),FALSE)*$E4166</f>
        <v>-0.76740223482026138</v>
      </c>
      <c r="Z4166" s="5">
        <f t="shared" si="2008"/>
        <v>-39.013595309799236</v>
      </c>
      <c r="AA4166" s="5">
        <f>VLOOKUP(CONCATENATE($F4166," ",$G4166),AllocFactorMatrix,(AA$4+1),FALSE)*$E4166</f>
        <v>-0.68452608420505967</v>
      </c>
      <c r="AB4166" s="5">
        <f>VLOOKUP(CONCATENATE($F4166," ",$G4166),AllocFactorMatrix,(AB$4+1),FALSE)*$E4166</f>
        <v>-15.333149849129249</v>
      </c>
      <c r="AC4166" s="5">
        <f>VLOOKUP(CONCATENATE($F4166," ",$G4166),AllocFactorMatrix,(AC$4+1),FALSE)*$E4166</f>
        <v>-3.162562342820431</v>
      </c>
    </row>
    <row r="4167" spans="4:29" hidden="1" outlineLevel="1">
      <c r="E4167" s="48"/>
      <c r="F4167" s="175" t="str">
        <f>F4174</f>
        <v>PROD_ENERGY</v>
      </c>
      <c r="G4167" s="52" t="str">
        <f>$G$8</f>
        <v>PRODUCTION</v>
      </c>
      <c r="H4167" s="4">
        <f t="shared" si="1981"/>
        <v>0</v>
      </c>
      <c r="I4167" s="5">
        <f>VLOOKUP(CONCATENATE($F4167," ",$G4167),AllocFactorMatrix,(I$4+1),FALSE)*$E4174</f>
        <v>0</v>
      </c>
      <c r="J4167" s="5">
        <f>VLOOKUP(CONCATENATE($F4167," ",$G4167),AllocFactorMatrix,(J$4+1),FALSE)*$E4174</f>
        <v>0</v>
      </c>
      <c r="K4167" s="5">
        <f>VLOOKUP(CONCATENATE($F4167," ",$G4167),AllocFactorMatrix,(K$4+1),FALSE)*$E4174</f>
        <v>0</v>
      </c>
      <c r="L4167" s="5">
        <f>VLOOKUP(CONCATENATE($F4167," ",$G4167),AllocFactorMatrix,(L$4+1),FALSE)*$E4174</f>
        <v>0</v>
      </c>
      <c r="M4167" s="5">
        <f t="shared" si="1999"/>
        <v>0</v>
      </c>
      <c r="N4167" s="5">
        <f>VLOOKUP(CONCATENATE($F4167," ",$G4167),AllocFactorMatrix,(N$4+1),FALSE)*$E4174</f>
        <v>0</v>
      </c>
      <c r="O4167" s="5">
        <f>VLOOKUP(CONCATENATE($F4167," ",$G4167),AllocFactorMatrix,(O$4+1),FALSE)*$E4174</f>
        <v>0</v>
      </c>
      <c r="P4167" s="5">
        <f>VLOOKUP(CONCATENATE($F4167," ",$G4167),AllocFactorMatrix,(P$4+1),FALSE)*$E4174</f>
        <v>0</v>
      </c>
      <c r="Q4167" s="5">
        <f>VLOOKUP(CONCATENATE($F4167," ",$G4167),AllocFactorMatrix,(Q$4+1),FALSE)*$E4174</f>
        <v>0</v>
      </c>
      <c r="R4167" s="5">
        <f t="shared" si="2001"/>
        <v>0</v>
      </c>
      <c r="S4167" s="5">
        <f>VLOOKUP(CONCATENATE($F4167," ",$G4167),AllocFactorMatrix,(S$4+1),FALSE)*$E4174</f>
        <v>0</v>
      </c>
      <c r="T4167" s="5">
        <f>VLOOKUP(CONCATENATE($F4167," ",$G4167),AllocFactorMatrix,(T$4+1),FALSE)*$E4174</f>
        <v>0</v>
      </c>
      <c r="U4167" s="5">
        <f>VLOOKUP(CONCATENATE($F4167," ",$G4167),AllocFactorMatrix,(U$4+1),FALSE)*$E4174</f>
        <v>0</v>
      </c>
      <c r="V4167" s="5">
        <f>VLOOKUP(CONCATENATE($F4167," ",$G4167),AllocFactorMatrix,(V$4+1),FALSE)*$E4174</f>
        <v>0</v>
      </c>
      <c r="W4167" s="5">
        <f>SUBTOTAL(9,S4167:V4167)</f>
        <v>0</v>
      </c>
      <c r="X4167" s="5">
        <f>VLOOKUP(CONCATENATE($F4167," ",$G4167),AllocFactorMatrix,(X$4+1),FALSE)*$E4174</f>
        <v>0</v>
      </c>
      <c r="Y4167" s="5">
        <f>VLOOKUP(CONCATENATE($F4167," ",$G4167),AllocFactorMatrix,(Y$4+1),FALSE)*$E4174</f>
        <v>0</v>
      </c>
      <c r="Z4167" s="5">
        <f t="shared" si="2008"/>
        <v>0</v>
      </c>
      <c r="AA4167" s="5">
        <f>VLOOKUP(CONCATENATE($F4167," ",$G4167),AllocFactorMatrix,(AA$4+1),FALSE)*$E4174</f>
        <v>0</v>
      </c>
      <c r="AB4167" s="5">
        <f>VLOOKUP(CONCATENATE($F4167," ",$G4167),AllocFactorMatrix,(AB$4+1),FALSE)*$E4174</f>
        <v>0</v>
      </c>
      <c r="AC4167" s="5">
        <f>VLOOKUP(CONCATENATE($F4167," ",$G4167),AllocFactorMatrix,(AC$4+1),FALSE)*$E4174</f>
        <v>0</v>
      </c>
    </row>
    <row r="4168" spans="4:29" hidden="1" outlineLevel="1">
      <c r="E4168" s="48"/>
      <c r="F4168" s="175" t="str">
        <f>F4174</f>
        <v>PROD_ENERGY</v>
      </c>
      <c r="G4168" s="52" t="str">
        <f>$G$9</f>
        <v>BULKTRAN</v>
      </c>
      <c r="H4168" s="4">
        <f t="shared" si="1981"/>
        <v>0</v>
      </c>
      <c r="I4168" s="5">
        <f>VLOOKUP(CONCATENATE($F4168," ",$G4168),AllocFactorMatrix,(I$4+1),FALSE)*$E4174</f>
        <v>0</v>
      </c>
      <c r="J4168" s="5">
        <f>VLOOKUP(CONCATENATE($F4168," ",$G4168),AllocFactorMatrix,(J$4+1),FALSE)*$E4174</f>
        <v>0</v>
      </c>
      <c r="K4168" s="5">
        <f>VLOOKUP(CONCATENATE($F4168," ",$G4168),AllocFactorMatrix,(K$4+1),FALSE)*$E4174</f>
        <v>0</v>
      </c>
      <c r="L4168" s="5">
        <f>VLOOKUP(CONCATENATE($F4168," ",$G4168),AllocFactorMatrix,(L$4+1),FALSE)*$E4174</f>
        <v>0</v>
      </c>
      <c r="M4168" s="5">
        <f t="shared" si="1999"/>
        <v>0</v>
      </c>
      <c r="N4168" s="5">
        <f>VLOOKUP(CONCATENATE($F4168," ",$G4168),AllocFactorMatrix,(N$4+1),FALSE)*$E4174</f>
        <v>0</v>
      </c>
      <c r="O4168" s="5">
        <f>VLOOKUP(CONCATENATE($F4168," ",$G4168),AllocFactorMatrix,(O$4+1),FALSE)*$E4174</f>
        <v>0</v>
      </c>
      <c r="P4168" s="5">
        <f>VLOOKUP(CONCATENATE($F4168," ",$G4168),AllocFactorMatrix,(P$4+1),FALSE)*$E4174</f>
        <v>0</v>
      </c>
      <c r="Q4168" s="5">
        <f>VLOOKUP(CONCATENATE($F4168," ",$G4168),AllocFactorMatrix,(Q$4+1),FALSE)*$E4174</f>
        <v>0</v>
      </c>
      <c r="R4168" s="5">
        <f t="shared" si="2001"/>
        <v>0</v>
      </c>
      <c r="S4168" s="5">
        <f>VLOOKUP(CONCATENATE($F4168," ",$G4168),AllocFactorMatrix,(S$4+1),FALSE)*$E4174</f>
        <v>0</v>
      </c>
      <c r="T4168" s="5">
        <f>VLOOKUP(CONCATENATE($F4168," ",$G4168),AllocFactorMatrix,(T$4+1),FALSE)*$E4174</f>
        <v>0</v>
      </c>
      <c r="U4168" s="5">
        <f>VLOOKUP(CONCATENATE($F4168," ",$G4168),AllocFactorMatrix,(U$4+1),FALSE)*$E4174</f>
        <v>0</v>
      </c>
      <c r="V4168" s="5">
        <f>VLOOKUP(CONCATENATE($F4168," ",$G4168),AllocFactorMatrix,(V$4+1),FALSE)*$E4174</f>
        <v>0</v>
      </c>
      <c r="W4168" s="5">
        <f t="shared" ref="W4168:W4174" si="2010">SUBTOTAL(9,S4168:V4168)</f>
        <v>0</v>
      </c>
      <c r="X4168" s="5">
        <f>VLOOKUP(CONCATENATE($F4168," ",$G4168),AllocFactorMatrix,(X$4+1),FALSE)*$E4174</f>
        <v>0</v>
      </c>
      <c r="Y4168" s="5">
        <f>VLOOKUP(CONCATENATE($F4168," ",$G4168),AllocFactorMatrix,(Y$4+1),FALSE)*$E4174</f>
        <v>0</v>
      </c>
      <c r="Z4168" s="5">
        <f t="shared" si="2008"/>
        <v>0</v>
      </c>
      <c r="AA4168" s="5">
        <f>VLOOKUP(CONCATENATE($F4168," ",$G4168),AllocFactorMatrix,(AA$4+1),FALSE)*$E4174</f>
        <v>0</v>
      </c>
      <c r="AB4168" s="5">
        <f>VLOOKUP(CONCATENATE($F4168," ",$G4168),AllocFactorMatrix,(AB$4+1),FALSE)*$E4174</f>
        <v>0</v>
      </c>
      <c r="AC4168" s="5">
        <f>VLOOKUP(CONCATENATE($F4168," ",$G4168),AllocFactorMatrix,(AC$4+1),FALSE)*$E4174</f>
        <v>0</v>
      </c>
    </row>
    <row r="4169" spans="4:29" hidden="1" outlineLevel="1">
      <c r="E4169" s="48"/>
      <c r="F4169" s="175" t="str">
        <f>F4174</f>
        <v>PROD_ENERGY</v>
      </c>
      <c r="G4169" s="52" t="str">
        <f>$G$10</f>
        <v>SUBTRAN</v>
      </c>
      <c r="H4169" s="4">
        <f t="shared" si="1981"/>
        <v>0</v>
      </c>
      <c r="I4169" s="5">
        <f>VLOOKUP(CONCATENATE($F4169," ",$G4169),AllocFactorMatrix,(I$4+1),FALSE)*$E4174</f>
        <v>0</v>
      </c>
      <c r="J4169" s="5">
        <f>VLOOKUP(CONCATENATE($F4169," ",$G4169),AllocFactorMatrix,(J$4+1),FALSE)*$E4174</f>
        <v>0</v>
      </c>
      <c r="K4169" s="5">
        <f>VLOOKUP(CONCATENATE($F4169," ",$G4169),AllocFactorMatrix,(K$4+1),FALSE)*$E4174</f>
        <v>0</v>
      </c>
      <c r="L4169" s="5">
        <f>VLOOKUP(CONCATENATE($F4169," ",$G4169),AllocFactorMatrix,(L$4+1),FALSE)*$E4174</f>
        <v>0</v>
      </c>
      <c r="M4169" s="5">
        <f t="shared" si="1999"/>
        <v>0</v>
      </c>
      <c r="N4169" s="5">
        <f>VLOOKUP(CONCATENATE($F4169," ",$G4169),AllocFactorMatrix,(N$4+1),FALSE)*$E4174</f>
        <v>0</v>
      </c>
      <c r="O4169" s="5">
        <f>VLOOKUP(CONCATENATE($F4169," ",$G4169),AllocFactorMatrix,(O$4+1),FALSE)*$E4174</f>
        <v>0</v>
      </c>
      <c r="P4169" s="5">
        <f>VLOOKUP(CONCATENATE($F4169," ",$G4169),AllocFactorMatrix,(P$4+1),FALSE)*$E4174</f>
        <v>0</v>
      </c>
      <c r="Q4169" s="5">
        <f>VLOOKUP(CONCATENATE($F4169," ",$G4169),AllocFactorMatrix,(Q$4+1),FALSE)*$E4174</f>
        <v>0</v>
      </c>
      <c r="R4169" s="5">
        <f t="shared" si="2001"/>
        <v>0</v>
      </c>
      <c r="S4169" s="5">
        <f>VLOOKUP(CONCATENATE($F4169," ",$G4169),AllocFactorMatrix,(S$4+1),FALSE)*$E4174</f>
        <v>0</v>
      </c>
      <c r="T4169" s="5">
        <f>VLOOKUP(CONCATENATE($F4169," ",$G4169),AllocFactorMatrix,(T$4+1),FALSE)*$E4174</f>
        <v>0</v>
      </c>
      <c r="U4169" s="5">
        <f>VLOOKUP(CONCATENATE($F4169," ",$G4169),AllocFactorMatrix,(U$4+1),FALSE)*$E4174</f>
        <v>0</v>
      </c>
      <c r="V4169" s="5">
        <f>VLOOKUP(CONCATENATE($F4169," ",$G4169),AllocFactorMatrix,(V$4+1),FALSE)*$E4174</f>
        <v>0</v>
      </c>
      <c r="W4169" s="5">
        <f t="shared" si="2010"/>
        <v>0</v>
      </c>
      <c r="X4169" s="5">
        <f>VLOOKUP(CONCATENATE($F4169," ",$G4169),AllocFactorMatrix,(X$4+1),FALSE)*$E4174</f>
        <v>0</v>
      </c>
      <c r="Y4169" s="5">
        <f>VLOOKUP(CONCATENATE($F4169," ",$G4169),AllocFactorMatrix,(Y$4+1),FALSE)*$E4174</f>
        <v>0</v>
      </c>
      <c r="Z4169" s="5">
        <f t="shared" si="2008"/>
        <v>0</v>
      </c>
      <c r="AA4169" s="5">
        <f>VLOOKUP(CONCATENATE($F4169," ",$G4169),AllocFactorMatrix,(AA$4+1),FALSE)*$E4174</f>
        <v>0</v>
      </c>
      <c r="AB4169" s="5">
        <f>VLOOKUP(CONCATENATE($F4169," ",$G4169),AllocFactorMatrix,(AB$4+1),FALSE)*$E4174</f>
        <v>0</v>
      </c>
      <c r="AC4169" s="5">
        <f>VLOOKUP(CONCATENATE($F4169," ",$G4169),AllocFactorMatrix,(AC$4+1),FALSE)*$E4174</f>
        <v>0</v>
      </c>
    </row>
    <row r="4170" spans="4:29" hidden="1" outlineLevel="1">
      <c r="E4170" s="48"/>
      <c r="F4170" s="175" t="str">
        <f>F4174</f>
        <v>PROD_ENERGY</v>
      </c>
      <c r="G4170" s="52" t="str">
        <f>$G$11</f>
        <v>DISTPRI</v>
      </c>
      <c r="H4170" s="4">
        <f t="shared" si="1981"/>
        <v>0</v>
      </c>
      <c r="I4170" s="5">
        <f>VLOOKUP(CONCATENATE($F4170," ",$G4170),AllocFactorMatrix,(I$4+1),FALSE)*$E4174</f>
        <v>0</v>
      </c>
      <c r="J4170" s="5">
        <f>VLOOKUP(CONCATENATE($F4170," ",$G4170),AllocFactorMatrix,(J$4+1),FALSE)*$E4174</f>
        <v>0</v>
      </c>
      <c r="K4170" s="5">
        <f>VLOOKUP(CONCATENATE($F4170," ",$G4170),AllocFactorMatrix,(K$4+1),FALSE)*$E4174</f>
        <v>0</v>
      </c>
      <c r="L4170" s="5">
        <f>VLOOKUP(CONCATENATE($F4170," ",$G4170),AllocFactorMatrix,(L$4+1),FALSE)*$E4174</f>
        <v>0</v>
      </c>
      <c r="M4170" s="5">
        <f t="shared" si="1999"/>
        <v>0</v>
      </c>
      <c r="N4170" s="5">
        <f>VLOOKUP(CONCATENATE($F4170," ",$G4170),AllocFactorMatrix,(N$4+1),FALSE)*$E4174</f>
        <v>0</v>
      </c>
      <c r="O4170" s="5">
        <f>VLOOKUP(CONCATENATE($F4170," ",$G4170),AllocFactorMatrix,(O$4+1),FALSE)*$E4174</f>
        <v>0</v>
      </c>
      <c r="P4170" s="5">
        <f>VLOOKUP(CONCATENATE($F4170," ",$G4170),AllocFactorMatrix,(P$4+1),FALSE)*$E4174</f>
        <v>0</v>
      </c>
      <c r="Q4170" s="5">
        <f>VLOOKUP(CONCATENATE($F4170," ",$G4170),AllocFactorMatrix,(Q$4+1),FALSE)*$E4174</f>
        <v>0</v>
      </c>
      <c r="R4170" s="5">
        <f t="shared" si="2001"/>
        <v>0</v>
      </c>
      <c r="S4170" s="5">
        <f>VLOOKUP(CONCATENATE($F4170," ",$G4170),AllocFactorMatrix,(S$4+1),FALSE)*$E4174</f>
        <v>0</v>
      </c>
      <c r="T4170" s="5">
        <f>VLOOKUP(CONCATENATE($F4170," ",$G4170),AllocFactorMatrix,(T$4+1),FALSE)*$E4174</f>
        <v>0</v>
      </c>
      <c r="U4170" s="5">
        <f>VLOOKUP(CONCATENATE($F4170," ",$G4170),AllocFactorMatrix,(U$4+1),FALSE)*$E4174</f>
        <v>0</v>
      </c>
      <c r="V4170" s="5">
        <f>VLOOKUP(CONCATENATE($F4170," ",$G4170),AllocFactorMatrix,(V$4+1),FALSE)*$E4174</f>
        <v>0</v>
      </c>
      <c r="W4170" s="5">
        <f t="shared" si="2010"/>
        <v>0</v>
      </c>
      <c r="X4170" s="5">
        <f>VLOOKUP(CONCATENATE($F4170," ",$G4170),AllocFactorMatrix,(X$4+1),FALSE)*$E4174</f>
        <v>0</v>
      </c>
      <c r="Y4170" s="5">
        <f>VLOOKUP(CONCATENATE($F4170," ",$G4170),AllocFactorMatrix,(Y$4+1),FALSE)*$E4174</f>
        <v>0</v>
      </c>
      <c r="Z4170" s="5">
        <f t="shared" si="2008"/>
        <v>0</v>
      </c>
      <c r="AA4170" s="5">
        <f>VLOOKUP(CONCATENATE($F4170," ",$G4170),AllocFactorMatrix,(AA$4+1),FALSE)*$E4174</f>
        <v>0</v>
      </c>
      <c r="AB4170" s="5">
        <f>VLOOKUP(CONCATENATE($F4170," ",$G4170),AllocFactorMatrix,(AB$4+1),FALSE)*$E4174</f>
        <v>0</v>
      </c>
      <c r="AC4170" s="5">
        <f>VLOOKUP(CONCATENATE($F4170," ",$G4170),AllocFactorMatrix,(AC$4+1),FALSE)*$E4174</f>
        <v>0</v>
      </c>
    </row>
    <row r="4171" spans="4:29" hidden="1" outlineLevel="1">
      <c r="E4171" s="48"/>
      <c r="F4171" s="175" t="str">
        <f>F4174</f>
        <v>PROD_ENERGY</v>
      </c>
      <c r="G4171" s="52" t="str">
        <f>$G$12</f>
        <v>DISTSEC</v>
      </c>
      <c r="H4171" s="4">
        <f t="shared" si="1981"/>
        <v>0</v>
      </c>
      <c r="I4171" s="5">
        <f>VLOOKUP(CONCATENATE($F4171," ",$G4171),AllocFactorMatrix,(I$4+1),FALSE)*$E4174</f>
        <v>0</v>
      </c>
      <c r="J4171" s="5">
        <f>VLOOKUP(CONCATENATE($F4171," ",$G4171),AllocFactorMatrix,(J$4+1),FALSE)*$E4174</f>
        <v>0</v>
      </c>
      <c r="K4171" s="5">
        <f>VLOOKUP(CONCATENATE($F4171," ",$G4171),AllocFactorMatrix,(K$4+1),FALSE)*$E4174</f>
        <v>0</v>
      </c>
      <c r="L4171" s="5">
        <f>VLOOKUP(CONCATENATE($F4171," ",$G4171),AllocFactorMatrix,(L$4+1),FALSE)*$E4174</f>
        <v>0</v>
      </c>
      <c r="M4171" s="5">
        <f t="shared" si="1999"/>
        <v>0</v>
      </c>
      <c r="N4171" s="5">
        <f>VLOOKUP(CONCATENATE($F4171," ",$G4171),AllocFactorMatrix,(N$4+1),FALSE)*$E4174</f>
        <v>0</v>
      </c>
      <c r="O4171" s="5">
        <f>VLOOKUP(CONCATENATE($F4171," ",$G4171),AllocFactorMatrix,(O$4+1),FALSE)*$E4174</f>
        <v>0</v>
      </c>
      <c r="P4171" s="5">
        <f>VLOOKUP(CONCATENATE($F4171," ",$G4171),AllocFactorMatrix,(P$4+1),FALSE)*$E4174</f>
        <v>0</v>
      </c>
      <c r="Q4171" s="5">
        <f>VLOOKUP(CONCATENATE($F4171," ",$G4171),AllocFactorMatrix,(Q$4+1),FALSE)*$E4174</f>
        <v>0</v>
      </c>
      <c r="R4171" s="5">
        <f t="shared" si="2001"/>
        <v>0</v>
      </c>
      <c r="S4171" s="5">
        <f>VLOOKUP(CONCATENATE($F4171," ",$G4171),AllocFactorMatrix,(S$4+1),FALSE)*$E4174</f>
        <v>0</v>
      </c>
      <c r="T4171" s="5">
        <f>VLOOKUP(CONCATENATE($F4171," ",$G4171),AllocFactorMatrix,(T$4+1),FALSE)*$E4174</f>
        <v>0</v>
      </c>
      <c r="U4171" s="5">
        <f>VLOOKUP(CONCATENATE($F4171," ",$G4171),AllocFactorMatrix,(U$4+1),FALSE)*$E4174</f>
        <v>0</v>
      </c>
      <c r="V4171" s="5">
        <f>VLOOKUP(CONCATENATE($F4171," ",$G4171),AllocFactorMatrix,(V$4+1),FALSE)*$E4174</f>
        <v>0</v>
      </c>
      <c r="W4171" s="5">
        <f t="shared" si="2010"/>
        <v>0</v>
      </c>
      <c r="X4171" s="5">
        <f>VLOOKUP(CONCATENATE($F4171," ",$G4171),AllocFactorMatrix,(X$4+1),FALSE)*$E4174</f>
        <v>0</v>
      </c>
      <c r="Y4171" s="5">
        <f>VLOOKUP(CONCATENATE($F4171," ",$G4171),AllocFactorMatrix,(Y$4+1),FALSE)*$E4174</f>
        <v>0</v>
      </c>
      <c r="Z4171" s="5">
        <f t="shared" si="2008"/>
        <v>0</v>
      </c>
      <c r="AA4171" s="5">
        <f>VLOOKUP(CONCATENATE($F4171," ",$G4171),AllocFactorMatrix,(AA$4+1),FALSE)*$E4174</f>
        <v>0</v>
      </c>
      <c r="AB4171" s="5">
        <f>VLOOKUP(CONCATENATE($F4171," ",$G4171),AllocFactorMatrix,(AB$4+1),FALSE)*$E4174</f>
        <v>0</v>
      </c>
      <c r="AC4171" s="5">
        <f>VLOOKUP(CONCATENATE($F4171," ",$G4171),AllocFactorMatrix,(AC$4+1),FALSE)*$E4174</f>
        <v>0</v>
      </c>
    </row>
    <row r="4172" spans="4:29" hidden="1" outlineLevel="1">
      <c r="E4172" s="48"/>
      <c r="F4172" s="175" t="str">
        <f>F4174</f>
        <v>PROD_ENERGY</v>
      </c>
      <c r="G4172" s="52" t="str">
        <f>$G$13</f>
        <v>ENERGY</v>
      </c>
      <c r="H4172" s="4">
        <f t="shared" si="1981"/>
        <v>681382.99999999977</v>
      </c>
      <c r="I4172" s="5">
        <f>VLOOKUP(CONCATENATE($F4172," ",$G4172),AllocFactorMatrix,(I$4+1),FALSE)*$E4174</f>
        <v>266615.77109178749</v>
      </c>
      <c r="J4172" s="5">
        <f>VLOOKUP(CONCATENATE($F4172," ",$G4172),AllocFactorMatrix,(J$4+1),FALSE)*$E4174</f>
        <v>76917.876399773959</v>
      </c>
      <c r="K4172" s="5">
        <f>VLOOKUP(CONCATENATE($F4172," ",$G4172),AllocFactorMatrix,(K$4+1),FALSE)*$E4174</f>
        <v>1072.0710195847364</v>
      </c>
      <c r="L4172" s="5">
        <f>VLOOKUP(CONCATENATE($F4172," ",$G4172),AllocFactorMatrix,(L$4+1),FALSE)*$E4174</f>
        <v>149.87461994559257</v>
      </c>
      <c r="M4172" s="5">
        <f t="shared" si="1999"/>
        <v>78139.822039304287</v>
      </c>
      <c r="N4172" s="5">
        <f>VLOOKUP(CONCATENATE($F4172," ",$G4172),AllocFactorMatrix,(N$4+1),FALSE)*$E4174</f>
        <v>49906.188594657018</v>
      </c>
      <c r="O4172" s="5">
        <f>VLOOKUP(CONCATENATE($F4172," ",$G4172),AllocFactorMatrix,(O$4+1),FALSE)*$E4174</f>
        <v>8900.2180370439419</v>
      </c>
      <c r="P4172" s="5">
        <f>VLOOKUP(CONCATENATE($F4172," ",$G4172),AllocFactorMatrix,(P$4+1),FALSE)*$E4174</f>
        <v>1812.4103320414595</v>
      </c>
      <c r="Q4172" s="5">
        <f>VLOOKUP(CONCATENATE($F4172," ",$G4172),AllocFactorMatrix,(Q$4+1),FALSE)*$E4174</f>
        <v>68.455351615441657</v>
      </c>
      <c r="R4172" s="5">
        <f t="shared" si="2001"/>
        <v>60687.272315357855</v>
      </c>
      <c r="S4172" s="5">
        <f>VLOOKUP(CONCATENATE($F4172," ",$G4172),AllocFactorMatrix,(S$4+1),FALSE)*$E4174</f>
        <v>2613.5880039131953</v>
      </c>
      <c r="T4172" s="5">
        <f>VLOOKUP(CONCATENATE($F4172," ",$G4172),AllocFactorMatrix,(T$4+1),FALSE)*$E4174</f>
        <v>41321.323275736831</v>
      </c>
      <c r="U4172" s="5">
        <f>VLOOKUP(CONCATENATE($F4172," ",$G4172),AllocFactorMatrix,(U$4+1),FALSE)*$E4174</f>
        <v>177716.28614307026</v>
      </c>
      <c r="V4172" s="5">
        <f>VLOOKUP(CONCATENATE($F4172," ",$G4172),AllocFactorMatrix,(V$4+1),FALSE)*$E4174</f>
        <v>33430.28962409759</v>
      </c>
      <c r="W4172" s="5">
        <f t="shared" si="2010"/>
        <v>255081.48704681787</v>
      </c>
      <c r="X4172" s="5">
        <f>VLOOKUP(CONCATENATE($F4172," ",$G4172),AllocFactorMatrix,(X$4+1),FALSE)*$E4174</f>
        <v>13708.735284591477</v>
      </c>
      <c r="Y4172" s="5">
        <f>VLOOKUP(CONCATENATE($F4172," ",$G4172),AllocFactorMatrix,(Y$4+1),FALSE)*$E4174</f>
        <v>275.06303891032837</v>
      </c>
      <c r="Z4172" s="5">
        <f t="shared" si="2008"/>
        <v>13983.798323501805</v>
      </c>
      <c r="AA4172" s="5">
        <f>VLOOKUP(CONCATENATE($F4172," ",$G4172),AllocFactorMatrix,(AA$4+1),FALSE)*$E4174</f>
        <v>245.35741022298586</v>
      </c>
      <c r="AB4172" s="5">
        <f>VLOOKUP(CONCATENATE($F4172," ",$G4172),AllocFactorMatrix,(AB$4+1),FALSE)*$E4174</f>
        <v>5495.9219587844482</v>
      </c>
      <c r="AC4172" s="5">
        <f>VLOOKUP(CONCATENATE($F4172," ",$G4172),AllocFactorMatrix,(AC$4+1),FALSE)*$E4174</f>
        <v>1133.5698142230476</v>
      </c>
    </row>
    <row r="4173" spans="4:29" hidden="1" outlineLevel="1">
      <c r="E4173" s="48"/>
      <c r="F4173" s="175" t="str">
        <f>F4174</f>
        <v>PROD_ENERGY</v>
      </c>
      <c r="G4173" s="52" t="str">
        <f>$G$14</f>
        <v>CUSTOMER</v>
      </c>
      <c r="H4173" s="4">
        <f t="shared" si="1981"/>
        <v>0</v>
      </c>
      <c r="I4173" s="5">
        <f>VLOOKUP(CONCATENATE($F4173," ",$G4173),AllocFactorMatrix,(I$4+1),FALSE)*$E4174</f>
        <v>0</v>
      </c>
      <c r="J4173" s="5">
        <f>VLOOKUP(CONCATENATE($F4173," ",$G4173),AllocFactorMatrix,(J$4+1),FALSE)*$E4174</f>
        <v>0</v>
      </c>
      <c r="K4173" s="5">
        <f>VLOOKUP(CONCATENATE($F4173," ",$G4173),AllocFactorMatrix,(K$4+1),FALSE)*$E4174</f>
        <v>0</v>
      </c>
      <c r="L4173" s="5">
        <f>VLOOKUP(CONCATENATE($F4173," ",$G4173),AllocFactorMatrix,(L$4+1),FALSE)*$E4174</f>
        <v>0</v>
      </c>
      <c r="M4173" s="5">
        <f t="shared" si="1999"/>
        <v>0</v>
      </c>
      <c r="N4173" s="5">
        <f>VLOOKUP(CONCATENATE($F4173," ",$G4173),AllocFactorMatrix,(N$4+1),FALSE)*$E4174</f>
        <v>0</v>
      </c>
      <c r="O4173" s="5">
        <f>VLOOKUP(CONCATENATE($F4173," ",$G4173),AllocFactorMatrix,(O$4+1),FALSE)*$E4174</f>
        <v>0</v>
      </c>
      <c r="P4173" s="5">
        <f>VLOOKUP(CONCATENATE($F4173," ",$G4173),AllocFactorMatrix,(P$4+1),FALSE)*$E4174</f>
        <v>0</v>
      </c>
      <c r="Q4173" s="5">
        <f>VLOOKUP(CONCATENATE($F4173," ",$G4173),AllocFactorMatrix,(Q$4+1),FALSE)*$E4174</f>
        <v>0</v>
      </c>
      <c r="R4173" s="5">
        <f t="shared" si="2001"/>
        <v>0</v>
      </c>
      <c r="S4173" s="5">
        <f>VLOOKUP(CONCATENATE($F4173," ",$G4173),AllocFactorMatrix,(S$4+1),FALSE)*$E4174</f>
        <v>0</v>
      </c>
      <c r="T4173" s="5">
        <f>VLOOKUP(CONCATENATE($F4173," ",$G4173),AllocFactorMatrix,(T$4+1),FALSE)*$E4174</f>
        <v>0</v>
      </c>
      <c r="U4173" s="5">
        <f>VLOOKUP(CONCATENATE($F4173," ",$G4173),AllocFactorMatrix,(U$4+1),FALSE)*$E4174</f>
        <v>0</v>
      </c>
      <c r="V4173" s="5">
        <f>VLOOKUP(CONCATENATE($F4173," ",$G4173),AllocFactorMatrix,(V$4+1),FALSE)*$E4174</f>
        <v>0</v>
      </c>
      <c r="W4173" s="5">
        <f t="shared" si="2010"/>
        <v>0</v>
      </c>
      <c r="X4173" s="5">
        <f>VLOOKUP(CONCATENATE($F4173," ",$G4173),AllocFactorMatrix,(X$4+1),FALSE)*$E4174</f>
        <v>0</v>
      </c>
      <c r="Y4173" s="5">
        <f>VLOOKUP(CONCATENATE($F4173," ",$G4173),AllocFactorMatrix,(Y$4+1),FALSE)*$E4174</f>
        <v>0</v>
      </c>
      <c r="Z4173" s="5">
        <f t="shared" si="2008"/>
        <v>0</v>
      </c>
      <c r="AA4173" s="5">
        <f>VLOOKUP(CONCATENATE($F4173," ",$G4173),AllocFactorMatrix,(AA$4+1),FALSE)*$E4174</f>
        <v>0</v>
      </c>
      <c r="AB4173" s="5">
        <f>VLOOKUP(CONCATENATE($F4173," ",$G4173),AllocFactorMatrix,(AB$4+1),FALSE)*$E4174</f>
        <v>0</v>
      </c>
      <c r="AC4173" s="5">
        <f>VLOOKUP(CONCATENATE($F4173," ",$G4173),AllocFactorMatrix,(AC$4+1),FALSE)*$E4174</f>
        <v>0</v>
      </c>
    </row>
    <row r="4174" spans="4:29" collapsed="1">
      <c r="D4174" s="52" t="s">
        <v>274</v>
      </c>
      <c r="E4174" s="58">
        <v>681383</v>
      </c>
      <c r="F4174" s="93" t="s">
        <v>31</v>
      </c>
      <c r="G4174" s="52" t="str">
        <f>$G$15</f>
        <v>TOTAL</v>
      </c>
      <c r="H4174" s="4">
        <f t="shared" si="1981"/>
        <v>681382.99999999977</v>
      </c>
      <c r="I4174" s="5">
        <f>VLOOKUP(CONCATENATE($F4174," ",$G4174),AllocFactorMatrix,(I$4+1),FALSE)*$E4174</f>
        <v>266615.77109178749</v>
      </c>
      <c r="J4174" s="5">
        <f>VLOOKUP(CONCATENATE($F4174," ",$G4174),AllocFactorMatrix,(J$4+1),FALSE)*$E4174</f>
        <v>76917.876399773959</v>
      </c>
      <c r="K4174" s="5">
        <f>VLOOKUP(CONCATENATE($F4174," ",$G4174),AllocFactorMatrix,(K$4+1),FALSE)*$E4174</f>
        <v>1072.0710195847364</v>
      </c>
      <c r="L4174" s="5">
        <f>VLOOKUP(CONCATENATE($F4174," ",$G4174),AllocFactorMatrix,(L$4+1),FALSE)*$E4174</f>
        <v>149.87461994559257</v>
      </c>
      <c r="M4174" s="5">
        <f t="shared" si="1999"/>
        <v>78139.822039304287</v>
      </c>
      <c r="N4174" s="5">
        <f>VLOOKUP(CONCATENATE($F4174," ",$G4174),AllocFactorMatrix,(N$4+1),FALSE)*$E4174</f>
        <v>49906.188594657018</v>
      </c>
      <c r="O4174" s="5">
        <f>VLOOKUP(CONCATENATE($F4174," ",$G4174),AllocFactorMatrix,(O$4+1),FALSE)*$E4174</f>
        <v>8900.2180370439419</v>
      </c>
      <c r="P4174" s="5">
        <f>VLOOKUP(CONCATENATE($F4174," ",$G4174),AllocFactorMatrix,(P$4+1),FALSE)*$E4174</f>
        <v>1812.4103320414595</v>
      </c>
      <c r="Q4174" s="5">
        <f>VLOOKUP(CONCATENATE($F4174," ",$G4174),AllocFactorMatrix,(Q$4+1),FALSE)*$E4174</f>
        <v>68.455351615441657</v>
      </c>
      <c r="R4174" s="5">
        <f t="shared" si="2001"/>
        <v>60687.272315357855</v>
      </c>
      <c r="S4174" s="5">
        <f>VLOOKUP(CONCATENATE($F4174," ",$G4174),AllocFactorMatrix,(S$4+1),FALSE)*$E4174</f>
        <v>2613.5880039131953</v>
      </c>
      <c r="T4174" s="5">
        <f>VLOOKUP(CONCATENATE($F4174," ",$G4174),AllocFactorMatrix,(T$4+1),FALSE)*$E4174</f>
        <v>41321.323275736831</v>
      </c>
      <c r="U4174" s="5">
        <f>VLOOKUP(CONCATENATE($F4174," ",$G4174),AllocFactorMatrix,(U$4+1),FALSE)*$E4174</f>
        <v>177716.28614307026</v>
      </c>
      <c r="V4174" s="5">
        <f>VLOOKUP(CONCATENATE($F4174," ",$G4174),AllocFactorMatrix,(V$4+1),FALSE)*$E4174</f>
        <v>33430.28962409759</v>
      </c>
      <c r="W4174" s="5">
        <f t="shared" si="2010"/>
        <v>255081.48704681787</v>
      </c>
      <c r="X4174" s="5">
        <f>VLOOKUP(CONCATENATE($F4174," ",$G4174),AllocFactorMatrix,(X$4+1),FALSE)*$E4174</f>
        <v>13708.735284591477</v>
      </c>
      <c r="Y4174" s="5">
        <f>VLOOKUP(CONCATENATE($F4174," ",$G4174),AllocFactorMatrix,(Y$4+1),FALSE)*$E4174</f>
        <v>275.06303891032837</v>
      </c>
      <c r="Z4174" s="5">
        <f t="shared" si="2008"/>
        <v>13983.798323501805</v>
      </c>
      <c r="AA4174" s="5">
        <f>VLOOKUP(CONCATENATE($F4174," ",$G4174),AllocFactorMatrix,(AA$4+1),FALSE)*$E4174</f>
        <v>245.35741022298586</v>
      </c>
      <c r="AB4174" s="5">
        <f>VLOOKUP(CONCATENATE($F4174," ",$G4174),AllocFactorMatrix,(AB$4+1),FALSE)*$E4174</f>
        <v>5495.9219587844482</v>
      </c>
      <c r="AC4174" s="5">
        <f>VLOOKUP(CONCATENATE($F4174," ",$G4174),AllocFactorMatrix,(AC$4+1),FALSE)*$E4174</f>
        <v>1133.5698142230476</v>
      </c>
    </row>
    <row r="4175" spans="4:29" hidden="1" outlineLevel="1">
      <c r="E4175" s="48"/>
      <c r="F4175" s="175" t="str">
        <f>F4182</f>
        <v>PROD_ENERGY</v>
      </c>
      <c r="G4175" s="52" t="str">
        <f>$G$8</f>
        <v>PRODUCTION</v>
      </c>
      <c r="H4175" s="4">
        <f t="shared" ref="H4175:H4182" si="2011">SUBTOTAL(9,I4175:AC4175)</f>
        <v>0</v>
      </c>
      <c r="I4175" s="5">
        <f>VLOOKUP(CONCATENATE($F4175," ",$G4175),AllocFactorMatrix,(I$4+1),FALSE)*$E4182</f>
        <v>0</v>
      </c>
      <c r="J4175" s="5">
        <f>VLOOKUP(CONCATENATE($F4175," ",$G4175),AllocFactorMatrix,(J$4+1),FALSE)*$E4182</f>
        <v>0</v>
      </c>
      <c r="K4175" s="5">
        <f>VLOOKUP(CONCATENATE($F4175," ",$G4175),AllocFactorMatrix,(K$4+1),FALSE)*$E4182</f>
        <v>0</v>
      </c>
      <c r="L4175" s="5">
        <f>VLOOKUP(CONCATENATE($F4175," ",$G4175),AllocFactorMatrix,(L$4+1),FALSE)*$E4182</f>
        <v>0</v>
      </c>
      <c r="M4175" s="5">
        <f t="shared" si="1999"/>
        <v>0</v>
      </c>
      <c r="N4175" s="5">
        <f>VLOOKUP(CONCATENATE($F4175," ",$G4175),AllocFactorMatrix,(N$4+1),FALSE)*$E4182</f>
        <v>0</v>
      </c>
      <c r="O4175" s="5">
        <f>VLOOKUP(CONCATENATE($F4175," ",$G4175),AllocFactorMatrix,(O$4+1),FALSE)*$E4182</f>
        <v>0</v>
      </c>
      <c r="P4175" s="5">
        <f>VLOOKUP(CONCATENATE($F4175," ",$G4175),AllocFactorMatrix,(P$4+1),FALSE)*$E4182</f>
        <v>0</v>
      </c>
      <c r="Q4175" s="5">
        <f>VLOOKUP(CONCATENATE($F4175," ",$G4175),AllocFactorMatrix,(Q$4+1),FALSE)*$E4182</f>
        <v>0</v>
      </c>
      <c r="R4175" s="5">
        <f t="shared" si="2001"/>
        <v>0</v>
      </c>
      <c r="S4175" s="5">
        <f>VLOOKUP(CONCATENATE($F4175," ",$G4175),AllocFactorMatrix,(S$4+1),FALSE)*$E4182</f>
        <v>0</v>
      </c>
      <c r="T4175" s="5">
        <f>VLOOKUP(CONCATENATE($F4175," ",$G4175),AllocFactorMatrix,(T$4+1),FALSE)*$E4182</f>
        <v>0</v>
      </c>
      <c r="U4175" s="5">
        <f>VLOOKUP(CONCATENATE($F4175," ",$G4175),AllocFactorMatrix,(U$4+1),FALSE)*$E4182</f>
        <v>0</v>
      </c>
      <c r="V4175" s="5">
        <f>VLOOKUP(CONCATENATE($F4175," ",$G4175),AllocFactorMatrix,(V$4+1),FALSE)*$E4182</f>
        <v>0</v>
      </c>
      <c r="W4175" s="5">
        <f>SUBTOTAL(9,S4175:V4175)</f>
        <v>0</v>
      </c>
      <c r="X4175" s="5">
        <f>VLOOKUP(CONCATENATE($F4175," ",$G4175),AllocFactorMatrix,(X$4+1),FALSE)*$E4182</f>
        <v>0</v>
      </c>
      <c r="Y4175" s="5">
        <f>VLOOKUP(CONCATENATE($F4175," ",$G4175),AllocFactorMatrix,(Y$4+1),FALSE)*$E4182</f>
        <v>0</v>
      </c>
      <c r="Z4175" s="5">
        <f t="shared" si="2008"/>
        <v>0</v>
      </c>
      <c r="AA4175" s="5">
        <f>VLOOKUP(CONCATENATE($F4175," ",$G4175),AllocFactorMatrix,(AA$4+1),FALSE)*$E4182</f>
        <v>0</v>
      </c>
      <c r="AB4175" s="5">
        <f>VLOOKUP(CONCATENATE($F4175," ",$G4175),AllocFactorMatrix,(AB$4+1),FALSE)*$E4182</f>
        <v>0</v>
      </c>
      <c r="AC4175" s="5">
        <f>VLOOKUP(CONCATENATE($F4175," ",$G4175),AllocFactorMatrix,(AC$4+1),FALSE)*$E4182</f>
        <v>0</v>
      </c>
    </row>
    <row r="4176" spans="4:29" hidden="1" outlineLevel="1">
      <c r="E4176" s="48"/>
      <c r="F4176" s="175" t="str">
        <f>F4182</f>
        <v>PROD_ENERGY</v>
      </c>
      <c r="G4176" s="52" t="str">
        <f>$G$9</f>
        <v>BULKTRAN</v>
      </c>
      <c r="H4176" s="4">
        <f t="shared" si="2011"/>
        <v>0</v>
      </c>
      <c r="I4176" s="5">
        <f>VLOOKUP(CONCATENATE($F4176," ",$G4176),AllocFactorMatrix,(I$4+1),FALSE)*$E4182</f>
        <v>0</v>
      </c>
      <c r="J4176" s="5">
        <f>VLOOKUP(CONCATENATE($F4176," ",$G4176),AllocFactorMatrix,(J$4+1),FALSE)*$E4182</f>
        <v>0</v>
      </c>
      <c r="K4176" s="5">
        <f>VLOOKUP(CONCATENATE($F4176," ",$G4176),AllocFactorMatrix,(K$4+1),FALSE)*$E4182</f>
        <v>0</v>
      </c>
      <c r="L4176" s="5">
        <f>VLOOKUP(CONCATENATE($F4176," ",$G4176),AllocFactorMatrix,(L$4+1),FALSE)*$E4182</f>
        <v>0</v>
      </c>
      <c r="M4176" s="5">
        <f t="shared" si="1999"/>
        <v>0</v>
      </c>
      <c r="N4176" s="5">
        <f>VLOOKUP(CONCATENATE($F4176," ",$G4176),AllocFactorMatrix,(N$4+1),FALSE)*$E4182</f>
        <v>0</v>
      </c>
      <c r="O4176" s="5">
        <f>VLOOKUP(CONCATENATE($F4176," ",$G4176),AllocFactorMatrix,(O$4+1),FALSE)*$E4182</f>
        <v>0</v>
      </c>
      <c r="P4176" s="5">
        <f>VLOOKUP(CONCATENATE($F4176," ",$G4176),AllocFactorMatrix,(P$4+1),FALSE)*$E4182</f>
        <v>0</v>
      </c>
      <c r="Q4176" s="5">
        <f>VLOOKUP(CONCATENATE($F4176," ",$G4176),AllocFactorMatrix,(Q$4+1),FALSE)*$E4182</f>
        <v>0</v>
      </c>
      <c r="R4176" s="5">
        <f t="shared" si="2001"/>
        <v>0</v>
      </c>
      <c r="S4176" s="5">
        <f>VLOOKUP(CONCATENATE($F4176," ",$G4176),AllocFactorMatrix,(S$4+1),FALSE)*$E4182</f>
        <v>0</v>
      </c>
      <c r="T4176" s="5">
        <f>VLOOKUP(CONCATENATE($F4176," ",$G4176),AllocFactorMatrix,(T$4+1),FALSE)*$E4182</f>
        <v>0</v>
      </c>
      <c r="U4176" s="5">
        <f>VLOOKUP(CONCATENATE($F4176," ",$G4176),AllocFactorMatrix,(U$4+1),FALSE)*$E4182</f>
        <v>0</v>
      </c>
      <c r="V4176" s="5">
        <f>VLOOKUP(CONCATENATE($F4176," ",$G4176),AllocFactorMatrix,(V$4+1),FALSE)*$E4182</f>
        <v>0</v>
      </c>
      <c r="W4176" s="5">
        <f t="shared" ref="W4176:W4182" si="2012">SUBTOTAL(9,S4176:V4176)</f>
        <v>0</v>
      </c>
      <c r="X4176" s="5">
        <f>VLOOKUP(CONCATENATE($F4176," ",$G4176),AllocFactorMatrix,(X$4+1),FALSE)*$E4182</f>
        <v>0</v>
      </c>
      <c r="Y4176" s="5">
        <f>VLOOKUP(CONCATENATE($F4176," ",$G4176),AllocFactorMatrix,(Y$4+1),FALSE)*$E4182</f>
        <v>0</v>
      </c>
      <c r="Z4176" s="5">
        <f t="shared" si="2008"/>
        <v>0</v>
      </c>
      <c r="AA4176" s="5">
        <f>VLOOKUP(CONCATENATE($F4176," ",$G4176),AllocFactorMatrix,(AA$4+1),FALSE)*$E4182</f>
        <v>0</v>
      </c>
      <c r="AB4176" s="5">
        <f>VLOOKUP(CONCATENATE($F4176," ",$G4176),AllocFactorMatrix,(AB$4+1),FALSE)*$E4182</f>
        <v>0</v>
      </c>
      <c r="AC4176" s="5">
        <f>VLOOKUP(CONCATENATE($F4176," ",$G4176),AllocFactorMatrix,(AC$4+1),FALSE)*$E4182</f>
        <v>0</v>
      </c>
    </row>
    <row r="4177" spans="3:29" hidden="1" outlineLevel="1">
      <c r="E4177" s="48"/>
      <c r="F4177" s="175" t="str">
        <f>F4182</f>
        <v>PROD_ENERGY</v>
      </c>
      <c r="G4177" s="52" t="str">
        <f>$G$10</f>
        <v>SUBTRAN</v>
      </c>
      <c r="H4177" s="4">
        <f t="shared" si="2011"/>
        <v>0</v>
      </c>
      <c r="I4177" s="5">
        <f>VLOOKUP(CONCATENATE($F4177," ",$G4177),AllocFactorMatrix,(I$4+1),FALSE)*$E4182</f>
        <v>0</v>
      </c>
      <c r="J4177" s="5">
        <f>VLOOKUP(CONCATENATE($F4177," ",$G4177),AllocFactorMatrix,(J$4+1),FALSE)*$E4182</f>
        <v>0</v>
      </c>
      <c r="K4177" s="5">
        <f>VLOOKUP(CONCATENATE($F4177," ",$G4177),AllocFactorMatrix,(K$4+1),FALSE)*$E4182</f>
        <v>0</v>
      </c>
      <c r="L4177" s="5">
        <f>VLOOKUP(CONCATENATE($F4177," ",$G4177),AllocFactorMatrix,(L$4+1),FALSE)*$E4182</f>
        <v>0</v>
      </c>
      <c r="M4177" s="5">
        <f t="shared" si="1999"/>
        <v>0</v>
      </c>
      <c r="N4177" s="5">
        <f>VLOOKUP(CONCATENATE($F4177," ",$G4177),AllocFactorMatrix,(N$4+1),FALSE)*$E4182</f>
        <v>0</v>
      </c>
      <c r="O4177" s="5">
        <f>VLOOKUP(CONCATENATE($F4177," ",$G4177),AllocFactorMatrix,(O$4+1),FALSE)*$E4182</f>
        <v>0</v>
      </c>
      <c r="P4177" s="5">
        <f>VLOOKUP(CONCATENATE($F4177," ",$G4177),AllocFactorMatrix,(P$4+1),FALSE)*$E4182</f>
        <v>0</v>
      </c>
      <c r="Q4177" s="5">
        <f>VLOOKUP(CONCATENATE($F4177," ",$G4177),AllocFactorMatrix,(Q$4+1),FALSE)*$E4182</f>
        <v>0</v>
      </c>
      <c r="R4177" s="5">
        <f t="shared" si="2001"/>
        <v>0</v>
      </c>
      <c r="S4177" s="5">
        <f>VLOOKUP(CONCATENATE($F4177," ",$G4177),AllocFactorMatrix,(S$4+1),FALSE)*$E4182</f>
        <v>0</v>
      </c>
      <c r="T4177" s="5">
        <f>VLOOKUP(CONCATENATE($F4177," ",$G4177),AllocFactorMatrix,(T$4+1),FALSE)*$E4182</f>
        <v>0</v>
      </c>
      <c r="U4177" s="5">
        <f>VLOOKUP(CONCATENATE($F4177," ",$G4177),AllocFactorMatrix,(U$4+1),FALSE)*$E4182</f>
        <v>0</v>
      </c>
      <c r="V4177" s="5">
        <f>VLOOKUP(CONCATENATE($F4177," ",$G4177),AllocFactorMatrix,(V$4+1),FALSE)*$E4182</f>
        <v>0</v>
      </c>
      <c r="W4177" s="5">
        <f t="shared" si="2012"/>
        <v>0</v>
      </c>
      <c r="X4177" s="5">
        <f>VLOOKUP(CONCATENATE($F4177," ",$G4177),AllocFactorMatrix,(X$4+1),FALSE)*$E4182</f>
        <v>0</v>
      </c>
      <c r="Y4177" s="5">
        <f>VLOOKUP(CONCATENATE($F4177," ",$G4177),AllocFactorMatrix,(Y$4+1),FALSE)*$E4182</f>
        <v>0</v>
      </c>
      <c r="Z4177" s="5">
        <f t="shared" si="2008"/>
        <v>0</v>
      </c>
      <c r="AA4177" s="5">
        <f>VLOOKUP(CONCATENATE($F4177," ",$G4177),AllocFactorMatrix,(AA$4+1),FALSE)*$E4182</f>
        <v>0</v>
      </c>
      <c r="AB4177" s="5">
        <f>VLOOKUP(CONCATENATE($F4177," ",$G4177),AllocFactorMatrix,(AB$4+1),FALSE)*$E4182</f>
        <v>0</v>
      </c>
      <c r="AC4177" s="5">
        <f>VLOOKUP(CONCATENATE($F4177," ",$G4177),AllocFactorMatrix,(AC$4+1),FALSE)*$E4182</f>
        <v>0</v>
      </c>
    </row>
    <row r="4178" spans="3:29" hidden="1" outlineLevel="1">
      <c r="E4178" s="48"/>
      <c r="F4178" s="175" t="str">
        <f>F4182</f>
        <v>PROD_ENERGY</v>
      </c>
      <c r="G4178" s="52" t="str">
        <f>$G$11</f>
        <v>DISTPRI</v>
      </c>
      <c r="H4178" s="4">
        <f t="shared" si="2011"/>
        <v>0</v>
      </c>
      <c r="I4178" s="5">
        <f>VLOOKUP(CONCATENATE($F4178," ",$G4178),AllocFactorMatrix,(I$4+1),FALSE)*$E4182</f>
        <v>0</v>
      </c>
      <c r="J4178" s="5">
        <f>VLOOKUP(CONCATENATE($F4178," ",$G4178),AllocFactorMatrix,(J$4+1),FALSE)*$E4182</f>
        <v>0</v>
      </c>
      <c r="K4178" s="5">
        <f>VLOOKUP(CONCATENATE($F4178," ",$G4178),AllocFactorMatrix,(K$4+1),FALSE)*$E4182</f>
        <v>0</v>
      </c>
      <c r="L4178" s="5">
        <f>VLOOKUP(CONCATENATE($F4178," ",$G4178),AllocFactorMatrix,(L$4+1),FALSE)*$E4182</f>
        <v>0</v>
      </c>
      <c r="M4178" s="5">
        <f t="shared" si="1999"/>
        <v>0</v>
      </c>
      <c r="N4178" s="5">
        <f>VLOOKUP(CONCATENATE($F4178," ",$G4178),AllocFactorMatrix,(N$4+1),FALSE)*$E4182</f>
        <v>0</v>
      </c>
      <c r="O4178" s="5">
        <f>VLOOKUP(CONCATENATE($F4178," ",$G4178),AllocFactorMatrix,(O$4+1),FALSE)*$E4182</f>
        <v>0</v>
      </c>
      <c r="P4178" s="5">
        <f>VLOOKUP(CONCATENATE($F4178," ",$G4178),AllocFactorMatrix,(P$4+1),FALSE)*$E4182</f>
        <v>0</v>
      </c>
      <c r="Q4178" s="5">
        <f>VLOOKUP(CONCATENATE($F4178," ",$G4178),AllocFactorMatrix,(Q$4+1),FALSE)*$E4182</f>
        <v>0</v>
      </c>
      <c r="R4178" s="5">
        <f t="shared" si="2001"/>
        <v>0</v>
      </c>
      <c r="S4178" s="5">
        <f>VLOOKUP(CONCATENATE($F4178," ",$G4178),AllocFactorMatrix,(S$4+1),FALSE)*$E4182</f>
        <v>0</v>
      </c>
      <c r="T4178" s="5">
        <f>VLOOKUP(CONCATENATE($F4178," ",$G4178),AllocFactorMatrix,(T$4+1),FALSE)*$E4182</f>
        <v>0</v>
      </c>
      <c r="U4178" s="5">
        <f>VLOOKUP(CONCATENATE($F4178," ",$G4178),AllocFactorMatrix,(U$4+1),FALSE)*$E4182</f>
        <v>0</v>
      </c>
      <c r="V4178" s="5">
        <f>VLOOKUP(CONCATENATE($F4178," ",$G4178),AllocFactorMatrix,(V$4+1),FALSE)*$E4182</f>
        <v>0</v>
      </c>
      <c r="W4178" s="5">
        <f t="shared" si="2012"/>
        <v>0</v>
      </c>
      <c r="X4178" s="5">
        <f>VLOOKUP(CONCATENATE($F4178," ",$G4178),AllocFactorMatrix,(X$4+1),FALSE)*$E4182</f>
        <v>0</v>
      </c>
      <c r="Y4178" s="5">
        <f>VLOOKUP(CONCATENATE($F4178," ",$G4178),AllocFactorMatrix,(Y$4+1),FALSE)*$E4182</f>
        <v>0</v>
      </c>
      <c r="Z4178" s="5">
        <f t="shared" si="2008"/>
        <v>0</v>
      </c>
      <c r="AA4178" s="5">
        <f>VLOOKUP(CONCATENATE($F4178," ",$G4178),AllocFactorMatrix,(AA$4+1),FALSE)*$E4182</f>
        <v>0</v>
      </c>
      <c r="AB4178" s="5">
        <f>VLOOKUP(CONCATENATE($F4178," ",$G4178),AllocFactorMatrix,(AB$4+1),FALSE)*$E4182</f>
        <v>0</v>
      </c>
      <c r="AC4178" s="5">
        <f>VLOOKUP(CONCATENATE($F4178," ",$G4178),AllocFactorMatrix,(AC$4+1),FALSE)*$E4182</f>
        <v>0</v>
      </c>
    </row>
    <row r="4179" spans="3:29" hidden="1" outlineLevel="1">
      <c r="E4179" s="48"/>
      <c r="F4179" s="175" t="str">
        <f>F4182</f>
        <v>PROD_ENERGY</v>
      </c>
      <c r="G4179" s="52" t="str">
        <f>$G$12</f>
        <v>DISTSEC</v>
      </c>
      <c r="H4179" s="4">
        <f t="shared" si="2011"/>
        <v>0</v>
      </c>
      <c r="I4179" s="5">
        <f>VLOOKUP(CONCATENATE($F4179," ",$G4179),AllocFactorMatrix,(I$4+1),FALSE)*$E4182</f>
        <v>0</v>
      </c>
      <c r="J4179" s="5">
        <f>VLOOKUP(CONCATENATE($F4179," ",$G4179),AllocFactorMatrix,(J$4+1),FALSE)*$E4182</f>
        <v>0</v>
      </c>
      <c r="K4179" s="5">
        <f>VLOOKUP(CONCATENATE($F4179," ",$G4179),AllocFactorMatrix,(K$4+1),FALSE)*$E4182</f>
        <v>0</v>
      </c>
      <c r="L4179" s="5">
        <f>VLOOKUP(CONCATENATE($F4179," ",$G4179),AllocFactorMatrix,(L$4+1),FALSE)*$E4182</f>
        <v>0</v>
      </c>
      <c r="M4179" s="5">
        <f t="shared" si="1999"/>
        <v>0</v>
      </c>
      <c r="N4179" s="5">
        <f>VLOOKUP(CONCATENATE($F4179," ",$G4179),AllocFactorMatrix,(N$4+1),FALSE)*$E4182</f>
        <v>0</v>
      </c>
      <c r="O4179" s="5">
        <f>VLOOKUP(CONCATENATE($F4179," ",$G4179),AllocFactorMatrix,(O$4+1),FALSE)*$E4182</f>
        <v>0</v>
      </c>
      <c r="P4179" s="5">
        <f>VLOOKUP(CONCATENATE($F4179," ",$G4179),AllocFactorMatrix,(P$4+1),FALSE)*$E4182</f>
        <v>0</v>
      </c>
      <c r="Q4179" s="5">
        <f>VLOOKUP(CONCATENATE($F4179," ",$G4179),AllocFactorMatrix,(Q$4+1),FALSE)*$E4182</f>
        <v>0</v>
      </c>
      <c r="R4179" s="5">
        <f t="shared" si="2001"/>
        <v>0</v>
      </c>
      <c r="S4179" s="5">
        <f>VLOOKUP(CONCATENATE($F4179," ",$G4179),AllocFactorMatrix,(S$4+1),FALSE)*$E4182</f>
        <v>0</v>
      </c>
      <c r="T4179" s="5">
        <f>VLOOKUP(CONCATENATE($F4179," ",$G4179),AllocFactorMatrix,(T$4+1),FALSE)*$E4182</f>
        <v>0</v>
      </c>
      <c r="U4179" s="5">
        <f>VLOOKUP(CONCATENATE($F4179," ",$G4179),AllocFactorMatrix,(U$4+1),FALSE)*$E4182</f>
        <v>0</v>
      </c>
      <c r="V4179" s="5">
        <f>VLOOKUP(CONCATENATE($F4179," ",$G4179),AllocFactorMatrix,(V$4+1),FALSE)*$E4182</f>
        <v>0</v>
      </c>
      <c r="W4179" s="5">
        <f t="shared" si="2012"/>
        <v>0</v>
      </c>
      <c r="X4179" s="5">
        <f>VLOOKUP(CONCATENATE($F4179," ",$G4179),AllocFactorMatrix,(X$4+1),FALSE)*$E4182</f>
        <v>0</v>
      </c>
      <c r="Y4179" s="5">
        <f>VLOOKUP(CONCATENATE($F4179," ",$G4179),AllocFactorMatrix,(Y$4+1),FALSE)*$E4182</f>
        <v>0</v>
      </c>
      <c r="Z4179" s="5">
        <f t="shared" si="2008"/>
        <v>0</v>
      </c>
      <c r="AA4179" s="5">
        <f>VLOOKUP(CONCATENATE($F4179," ",$G4179),AllocFactorMatrix,(AA$4+1),FALSE)*$E4182</f>
        <v>0</v>
      </c>
      <c r="AB4179" s="5">
        <f>VLOOKUP(CONCATENATE($F4179," ",$G4179),AllocFactorMatrix,(AB$4+1),FALSE)*$E4182</f>
        <v>0</v>
      </c>
      <c r="AC4179" s="5">
        <f>VLOOKUP(CONCATENATE($F4179," ",$G4179),AllocFactorMatrix,(AC$4+1),FALSE)*$E4182</f>
        <v>0</v>
      </c>
    </row>
    <row r="4180" spans="3:29" hidden="1" outlineLevel="1">
      <c r="E4180" s="48"/>
      <c r="F4180" s="175" t="str">
        <f>F4182</f>
        <v>PROD_ENERGY</v>
      </c>
      <c r="G4180" s="52" t="str">
        <f>$G$13</f>
        <v>ENERGY</v>
      </c>
      <c r="H4180" s="4">
        <f t="shared" si="2011"/>
        <v>-66383.999999999985</v>
      </c>
      <c r="I4180" s="5">
        <f>VLOOKUP(CONCATENATE($F4180," ",$G4180),AllocFactorMatrix,(I$4+1),FALSE)*$E4182</f>
        <v>-25975.143712357396</v>
      </c>
      <c r="J4180" s="5">
        <f>VLOOKUP(CONCATENATE($F4180," ",$G4180),AllocFactorMatrix,(J$4+1),FALSE)*$E4182</f>
        <v>-7493.7535966154046</v>
      </c>
      <c r="K4180" s="5">
        <f>VLOOKUP(CONCATENATE($F4180," ",$G4180),AllocFactorMatrix,(K$4+1),FALSE)*$E4182</f>
        <v>-104.4469300879434</v>
      </c>
      <c r="L4180" s="5">
        <f>VLOOKUP(CONCATENATE($F4180," ",$G4180),AllocFactorMatrix,(L$4+1),FALSE)*$E4182</f>
        <v>-14.601592306336109</v>
      </c>
      <c r="M4180" s="5">
        <f t="shared" si="1999"/>
        <v>-7612.8021190096842</v>
      </c>
      <c r="N4180" s="5">
        <f>VLOOKUP(CONCATENATE($F4180," ",$G4180),AllocFactorMatrix,(N$4+1),FALSE)*$E4182</f>
        <v>-4862.1295566043054</v>
      </c>
      <c r="O4180" s="5">
        <f>VLOOKUP(CONCATENATE($F4180," ",$G4180),AllocFactorMatrix,(O$4+1),FALSE)*$E4182</f>
        <v>-867.10715437738395</v>
      </c>
      <c r="P4180" s="5">
        <f>VLOOKUP(CONCATENATE($F4180," ",$G4180),AllocFactorMatrix,(P$4+1),FALSE)*$E4182</f>
        <v>-176.57477143139798</v>
      </c>
      <c r="Q4180" s="5">
        <f>VLOOKUP(CONCATENATE($F4180," ",$G4180),AllocFactorMatrix,(Q$4+1),FALSE)*$E4182</f>
        <v>-6.6692888751839696</v>
      </c>
      <c r="R4180" s="5">
        <f t="shared" si="2001"/>
        <v>-5912.4807712882721</v>
      </c>
      <c r="S4180" s="5">
        <f>VLOOKUP(CONCATENATE($F4180," ",$G4180),AllocFactorMatrix,(S$4+1),FALSE)*$E4182</f>
        <v>-254.62981326474767</v>
      </c>
      <c r="T4180" s="5">
        <f>VLOOKUP(CONCATENATE($F4180," ",$G4180),AllocFactorMatrix,(T$4+1),FALSE)*$E4182</f>
        <v>-4025.7457616883808</v>
      </c>
      <c r="U4180" s="5">
        <f>VLOOKUP(CONCATENATE($F4180," ",$G4180),AllocFactorMatrix,(U$4+1),FALSE)*$E4182</f>
        <v>-17314.077309415668</v>
      </c>
      <c r="V4180" s="5">
        <f>VLOOKUP(CONCATENATE($F4180," ",$G4180),AllocFactorMatrix,(V$4+1),FALSE)*$E4182</f>
        <v>-3256.9587829548059</v>
      </c>
      <c r="W4180" s="5">
        <f t="shared" si="2012"/>
        <v>-24851.411667323602</v>
      </c>
      <c r="X4180" s="5">
        <f>VLOOKUP(CONCATENATE($F4180," ",$G4180),AllocFactorMatrix,(X$4+1),FALSE)*$E4182</f>
        <v>-1335.5787906835374</v>
      </c>
      <c r="Y4180" s="5">
        <f>VLOOKUP(CONCATENATE($F4180," ",$G4180),AllocFactorMatrix,(Y$4+1),FALSE)*$E4182</f>
        <v>-26.798122018047465</v>
      </c>
      <c r="Z4180" s="5">
        <f t="shared" si="2008"/>
        <v>-1362.3769127015848</v>
      </c>
      <c r="AA4180" s="5">
        <f>VLOOKUP(CONCATENATE($F4180," ",$G4180),AllocFactorMatrix,(AA$4+1),FALSE)*$E4182</f>
        <v>-23.904039754796781</v>
      </c>
      <c r="AB4180" s="5">
        <f>VLOOKUP(CONCATENATE($F4180," ",$G4180),AllocFactorMatrix,(AB$4+1),FALSE)*$E4182</f>
        <v>-535.44230383198112</v>
      </c>
      <c r="AC4180" s="5">
        <f>VLOOKUP(CONCATENATE($F4180," ",$G4180),AllocFactorMatrix,(AC$4+1),FALSE)*$E4182</f>
        <v>-110.43847373266254</v>
      </c>
    </row>
    <row r="4181" spans="3:29" hidden="1" outlineLevel="1">
      <c r="E4181" s="48"/>
      <c r="F4181" s="175" t="str">
        <f>F4182</f>
        <v>PROD_ENERGY</v>
      </c>
      <c r="G4181" s="52" t="str">
        <f>$G$14</f>
        <v>CUSTOMER</v>
      </c>
      <c r="H4181" s="4">
        <f t="shared" si="2011"/>
        <v>0</v>
      </c>
      <c r="I4181" s="5">
        <f>VLOOKUP(CONCATENATE($F4181," ",$G4181),AllocFactorMatrix,(I$4+1),FALSE)*$E4182</f>
        <v>0</v>
      </c>
      <c r="J4181" s="5">
        <f>VLOOKUP(CONCATENATE($F4181," ",$G4181),AllocFactorMatrix,(J$4+1),FALSE)*$E4182</f>
        <v>0</v>
      </c>
      <c r="K4181" s="5">
        <f>VLOOKUP(CONCATENATE($F4181," ",$G4181),AllocFactorMatrix,(K$4+1),FALSE)*$E4182</f>
        <v>0</v>
      </c>
      <c r="L4181" s="5">
        <f>VLOOKUP(CONCATENATE($F4181," ",$G4181),AllocFactorMatrix,(L$4+1),FALSE)*$E4182</f>
        <v>0</v>
      </c>
      <c r="M4181" s="5">
        <f t="shared" si="1999"/>
        <v>0</v>
      </c>
      <c r="N4181" s="5">
        <f>VLOOKUP(CONCATENATE($F4181," ",$G4181),AllocFactorMatrix,(N$4+1),FALSE)*$E4182</f>
        <v>0</v>
      </c>
      <c r="O4181" s="5">
        <f>VLOOKUP(CONCATENATE($F4181," ",$G4181),AllocFactorMatrix,(O$4+1),FALSE)*$E4182</f>
        <v>0</v>
      </c>
      <c r="P4181" s="5">
        <f>VLOOKUP(CONCATENATE($F4181," ",$G4181),AllocFactorMatrix,(P$4+1),FALSE)*$E4182</f>
        <v>0</v>
      </c>
      <c r="Q4181" s="5">
        <f>VLOOKUP(CONCATENATE($F4181," ",$G4181),AllocFactorMatrix,(Q$4+1),FALSE)*$E4182</f>
        <v>0</v>
      </c>
      <c r="R4181" s="5">
        <f t="shared" si="2001"/>
        <v>0</v>
      </c>
      <c r="S4181" s="5">
        <f>VLOOKUP(CONCATENATE($F4181," ",$G4181),AllocFactorMatrix,(S$4+1),FALSE)*$E4182</f>
        <v>0</v>
      </c>
      <c r="T4181" s="5">
        <f>VLOOKUP(CONCATENATE($F4181," ",$G4181),AllocFactorMatrix,(T$4+1),FALSE)*$E4182</f>
        <v>0</v>
      </c>
      <c r="U4181" s="5">
        <f>VLOOKUP(CONCATENATE($F4181," ",$G4181),AllocFactorMatrix,(U$4+1),FALSE)*$E4182</f>
        <v>0</v>
      </c>
      <c r="V4181" s="5">
        <f>VLOOKUP(CONCATENATE($F4181," ",$G4181),AllocFactorMatrix,(V$4+1),FALSE)*$E4182</f>
        <v>0</v>
      </c>
      <c r="W4181" s="5">
        <f t="shared" si="2012"/>
        <v>0</v>
      </c>
      <c r="X4181" s="5">
        <f>VLOOKUP(CONCATENATE($F4181," ",$G4181),AllocFactorMatrix,(X$4+1),FALSE)*$E4182</f>
        <v>0</v>
      </c>
      <c r="Y4181" s="5">
        <f>VLOOKUP(CONCATENATE($F4181," ",$G4181),AllocFactorMatrix,(Y$4+1),FALSE)*$E4182</f>
        <v>0</v>
      </c>
      <c r="Z4181" s="5">
        <f t="shared" si="2008"/>
        <v>0</v>
      </c>
      <c r="AA4181" s="5">
        <f>VLOOKUP(CONCATENATE($F4181," ",$G4181),AllocFactorMatrix,(AA$4+1),FALSE)*$E4182</f>
        <v>0</v>
      </c>
      <c r="AB4181" s="5">
        <f>VLOOKUP(CONCATENATE($F4181," ",$G4181),AllocFactorMatrix,(AB$4+1),FALSE)*$E4182</f>
        <v>0</v>
      </c>
      <c r="AC4181" s="5">
        <f>VLOOKUP(CONCATENATE($F4181," ",$G4181),AllocFactorMatrix,(AC$4+1),FALSE)*$E4182</f>
        <v>0</v>
      </c>
    </row>
    <row r="4182" spans="3:29" collapsed="1">
      <c r="D4182" s="52" t="s">
        <v>272</v>
      </c>
      <c r="E4182" s="58">
        <v>-66384</v>
      </c>
      <c r="F4182" s="93" t="s">
        <v>31</v>
      </c>
      <c r="G4182" s="52" t="str">
        <f>$G$15</f>
        <v>TOTAL</v>
      </c>
      <c r="H4182" s="4">
        <f t="shared" si="2011"/>
        <v>-66383.999999999985</v>
      </c>
      <c r="I4182" s="5">
        <f>VLOOKUP(CONCATENATE($F4182," ",$G4182),AllocFactorMatrix,(I$4+1),FALSE)*$E4182</f>
        <v>-25975.143712357396</v>
      </c>
      <c r="J4182" s="5">
        <f>VLOOKUP(CONCATENATE($F4182," ",$G4182),AllocFactorMatrix,(J$4+1),FALSE)*$E4182</f>
        <v>-7493.7535966154046</v>
      </c>
      <c r="K4182" s="5">
        <f>VLOOKUP(CONCATENATE($F4182," ",$G4182),AllocFactorMatrix,(K$4+1),FALSE)*$E4182</f>
        <v>-104.4469300879434</v>
      </c>
      <c r="L4182" s="5">
        <f>VLOOKUP(CONCATENATE($F4182," ",$G4182),AllocFactorMatrix,(L$4+1),FALSE)*$E4182</f>
        <v>-14.601592306336109</v>
      </c>
      <c r="M4182" s="5">
        <f t="shared" si="1999"/>
        <v>-7612.8021190096842</v>
      </c>
      <c r="N4182" s="5">
        <f>VLOOKUP(CONCATENATE($F4182," ",$G4182),AllocFactorMatrix,(N$4+1),FALSE)*$E4182</f>
        <v>-4862.1295566043054</v>
      </c>
      <c r="O4182" s="5">
        <f>VLOOKUP(CONCATENATE($F4182," ",$G4182),AllocFactorMatrix,(O$4+1),FALSE)*$E4182</f>
        <v>-867.10715437738395</v>
      </c>
      <c r="P4182" s="5">
        <f>VLOOKUP(CONCATENATE($F4182," ",$G4182),AllocFactorMatrix,(P$4+1),FALSE)*$E4182</f>
        <v>-176.57477143139798</v>
      </c>
      <c r="Q4182" s="5">
        <f>VLOOKUP(CONCATENATE($F4182," ",$G4182),AllocFactorMatrix,(Q$4+1),FALSE)*$E4182</f>
        <v>-6.6692888751839696</v>
      </c>
      <c r="R4182" s="5">
        <f t="shared" si="2001"/>
        <v>-5912.4807712882721</v>
      </c>
      <c r="S4182" s="5">
        <f>VLOOKUP(CONCATENATE($F4182," ",$G4182),AllocFactorMatrix,(S$4+1),FALSE)*$E4182</f>
        <v>-254.62981326474767</v>
      </c>
      <c r="T4182" s="5">
        <f>VLOOKUP(CONCATENATE($F4182," ",$G4182),AllocFactorMatrix,(T$4+1),FALSE)*$E4182</f>
        <v>-4025.7457616883808</v>
      </c>
      <c r="U4182" s="5">
        <f>VLOOKUP(CONCATENATE($F4182," ",$G4182),AllocFactorMatrix,(U$4+1),FALSE)*$E4182</f>
        <v>-17314.077309415668</v>
      </c>
      <c r="V4182" s="5">
        <f>VLOOKUP(CONCATENATE($F4182," ",$G4182),AllocFactorMatrix,(V$4+1),FALSE)*$E4182</f>
        <v>-3256.9587829548059</v>
      </c>
      <c r="W4182" s="5">
        <f t="shared" si="2012"/>
        <v>-24851.411667323602</v>
      </c>
      <c r="X4182" s="5">
        <f>VLOOKUP(CONCATENATE($F4182," ",$G4182),AllocFactorMatrix,(X$4+1),FALSE)*$E4182</f>
        <v>-1335.5787906835374</v>
      </c>
      <c r="Y4182" s="5">
        <f>VLOOKUP(CONCATENATE($F4182," ",$G4182),AllocFactorMatrix,(Y$4+1),FALSE)*$E4182</f>
        <v>-26.798122018047465</v>
      </c>
      <c r="Z4182" s="5">
        <f t="shared" si="2008"/>
        <v>-1362.3769127015848</v>
      </c>
      <c r="AA4182" s="5">
        <f>VLOOKUP(CONCATENATE($F4182," ",$G4182),AllocFactorMatrix,(AA$4+1),FALSE)*$E4182</f>
        <v>-23.904039754796781</v>
      </c>
      <c r="AB4182" s="5">
        <f>VLOOKUP(CONCATENATE($F4182," ",$G4182),AllocFactorMatrix,(AB$4+1),FALSE)*$E4182</f>
        <v>-535.44230383198112</v>
      </c>
      <c r="AC4182" s="5">
        <f>VLOOKUP(CONCATENATE($F4182," ",$G4182),AllocFactorMatrix,(AC$4+1),FALSE)*$E4182</f>
        <v>-110.43847373266254</v>
      </c>
    </row>
    <row r="4184" spans="3:29" hidden="1" outlineLevel="1">
      <c r="E4184" s="11"/>
      <c r="F4184" s="107"/>
      <c r="G4184" s="57"/>
      <c r="H4184" s="57">
        <f t="shared" ref="H4184:AC4184" ca="1" si="2013">H3631+H3639+H3647+H3655+H3663+H3671+H3679+H3687+H3695+H3703+H3711+H3719+H3727+H3735+H3743+H3751+H3839+H3759+H3767+H3775+H3783+H3791+H3799+H3807+H3815+H3823+H3831+H3847+H3855+H3863+H3871+H4007+H4015+H4023+H4031+H4039+H4047+H4055+H4063+H4071+H4079+H4087+H4127+H4135+H4143+H4151+H4159+H4167+H4175+H4095+H4103+H4111+H3879+H3887+H3895+H3903+H3911+H3919+H3927+H3935+H3943+H3951+H3959+H3967+H3975+H3983+H3991+H3999+H4119</f>
        <v>1764767.9221816692</v>
      </c>
      <c r="I4184" s="57">
        <f t="shared" ca="1" si="2013"/>
        <v>909488.00070809736</v>
      </c>
      <c r="J4184" s="57">
        <f t="shared" ca="1" si="2013"/>
        <v>211507.25136038422</v>
      </c>
      <c r="K4184" s="57">
        <f t="shared" ca="1" si="2013"/>
        <v>2944.9070972436448</v>
      </c>
      <c r="L4184" s="57">
        <f t="shared" ca="1" si="2013"/>
        <v>411.42335055714142</v>
      </c>
      <c r="M4184" s="57">
        <f t="shared" ca="1" si="2013"/>
        <v>214863.58180818509</v>
      </c>
      <c r="N4184" s="57">
        <f t="shared" ca="1" si="2013"/>
        <v>125929.21219579612</v>
      </c>
      <c r="O4184" s="57">
        <f t="shared" ca="1" si="2013"/>
        <v>22509.63648114926</v>
      </c>
      <c r="P4184" s="57">
        <f t="shared" ca="1" si="2013"/>
        <v>4572.9196999296664</v>
      </c>
      <c r="Q4184" s="57">
        <f t="shared" ca="1" si="2013"/>
        <v>174.54751827777105</v>
      </c>
      <c r="R4184" s="57">
        <f t="shared" ca="1" si="2013"/>
        <v>153186.31589515283</v>
      </c>
      <c r="S4184" s="57">
        <f t="shared" ca="1" si="2013"/>
        <v>5967.7588713241284</v>
      </c>
      <c r="T4184" s="57">
        <f t="shared" ca="1" si="2013"/>
        <v>80283.913300925415</v>
      </c>
      <c r="U4184" s="57">
        <f t="shared" ca="1" si="2013"/>
        <v>307327.99076599826</v>
      </c>
      <c r="V4184" s="57">
        <f t="shared" ca="1" si="2013"/>
        <v>55529.372925790427</v>
      </c>
      <c r="W4184" s="57">
        <f t="shared" ca="1" si="2013"/>
        <v>449109.03586403822</v>
      </c>
      <c r="X4184" s="57">
        <f t="shared" ca="1" si="2013"/>
        <v>34542.37568620107</v>
      </c>
      <c r="Y4184" s="57">
        <f t="shared" ca="1" si="2013"/>
        <v>690.61678838221803</v>
      </c>
      <c r="Z4184" s="57">
        <f t="shared" ca="1" si="2013"/>
        <v>35232.992474583305</v>
      </c>
      <c r="AA4184" s="57">
        <f t="shared" ca="1" si="2013"/>
        <v>455.35471341437028</v>
      </c>
      <c r="AB4184" s="57">
        <f t="shared" ca="1" si="2013"/>
        <v>2018.7908216296198</v>
      </c>
      <c r="AC4184" s="57">
        <f t="shared" ca="1" si="2013"/>
        <v>413.84989656607883</v>
      </c>
    </row>
    <row r="4185" spans="3:29" hidden="1" outlineLevel="1">
      <c r="E4185" s="11"/>
      <c r="F4185" s="107"/>
      <c r="G4185" s="57"/>
      <c r="H4185" s="57">
        <f t="shared" ref="H4185:AC4185" ca="1" si="2014">H3632+H3640+H3648+H3656+H3664+H3672+H3680+H3688+H3696+H3704+H3712+H3720+H3728+H3736+H3744+H3752+H3840+H3760+H3768+H3776+H3784+H3792+H3800+H3808+H3816+H3824+H3832+H3848+H3856+H3864+H3872+H4008+H4016+H4024+H4032+H4040+H4048+H4056+H4064+H4072+H4080+H4088+H4128+H4136+H4144+H4152+H4160+H4168+H4176+H4096+H4104+H4112+H3880+H3888+H3896+H3904+H3912+H3920+H3928+H3936+H3944+H3952+H3960+H3968+H3976+H3984+H3992+H4000+H4120</f>
        <v>760746.7188623863</v>
      </c>
      <c r="I4185" s="57">
        <f t="shared" ca="1" si="2014"/>
        <v>392233.60526117106</v>
      </c>
      <c r="J4185" s="57">
        <f t="shared" ca="1" si="2014"/>
        <v>91171.612329834534</v>
      </c>
      <c r="K4185" s="57">
        <f t="shared" ca="1" si="2014"/>
        <v>1269.3882445274928</v>
      </c>
      <c r="L4185" s="57">
        <f t="shared" ca="1" si="2014"/>
        <v>177.38711517350481</v>
      </c>
      <c r="M4185" s="57">
        <f t="shared" ca="1" si="2014"/>
        <v>92618.387689535564</v>
      </c>
      <c r="N4185" s="57">
        <f t="shared" ca="1" si="2014"/>
        <v>54287.913898890292</v>
      </c>
      <c r="O4185" s="57">
        <f t="shared" ca="1" si="2014"/>
        <v>9691.117907526761</v>
      </c>
      <c r="P4185" s="57">
        <f t="shared" ca="1" si="2014"/>
        <v>1969.8632368990909</v>
      </c>
      <c r="Q4185" s="57">
        <f t="shared" ca="1" si="2014"/>
        <v>75.288788544759711</v>
      </c>
      <c r="R4185" s="57">
        <f t="shared" ca="1" si="2014"/>
        <v>66024.183831861024</v>
      </c>
      <c r="S4185" s="57">
        <f t="shared" ca="1" si="2014"/>
        <v>2573.2951887193149</v>
      </c>
      <c r="T4185" s="57">
        <f t="shared" ca="1" si="2014"/>
        <v>34564.512656707731</v>
      </c>
      <c r="U4185" s="57">
        <f t="shared" ca="1" si="2014"/>
        <v>132396.3651065763</v>
      </c>
      <c r="V4185" s="57">
        <f t="shared" ca="1" si="2014"/>
        <v>23902.750425605511</v>
      </c>
      <c r="W4185" s="57">
        <f t="shared" ca="1" si="2014"/>
        <v>193436.92337760853</v>
      </c>
      <c r="X4185" s="57">
        <f t="shared" ca="1" si="2014"/>
        <v>14891.458777217349</v>
      </c>
      <c r="Y4185" s="57">
        <f t="shared" ca="1" si="2014"/>
        <v>297.80608776817587</v>
      </c>
      <c r="Z4185" s="57">
        <f t="shared" ca="1" si="2014"/>
        <v>15189.264864985542</v>
      </c>
      <c r="AA4185" s="57">
        <f t="shared" ca="1" si="2014"/>
        <v>196.28499718669315</v>
      </c>
      <c r="AB4185" s="57">
        <f t="shared" ca="1" si="2014"/>
        <v>869.77825837868193</v>
      </c>
      <c r="AC4185" s="57">
        <f t="shared" ca="1" si="2014"/>
        <v>178.29058165957571</v>
      </c>
    </row>
    <row r="4186" spans="3:29" hidden="1" outlineLevel="1">
      <c r="E4186" s="11"/>
      <c r="F4186" s="107"/>
      <c r="G4186" s="57"/>
      <c r="H4186" s="57">
        <f t="shared" ref="H4186:AC4186" ca="1" si="2015">H3633+H3641+H3649+H3657+H3665+H3673+H3681+H3689+H3697+H3705+H3713+H3721+H3729+H3737+H3745+H3753+H3841+H3761+H3769+H3777+H3785+H3793+H3801+H3809+H3817+H3825+H3833+H3849+H3857+H3865+H3873+H4009+H4017+H4025+H4033+H4041+H4049+H4057+H4065+H4073+H4081+H4089+H4129+H4137+H4145+H4153+H4161+H4169+H4177+H4097+H4105+H4113+H3881+H3889+H3897+H3905+H3913+H3921+H3929+H3937+H3945+H3953+H3961+H3969+H3977+H3985+H3993+H4001+H4121</f>
        <v>210654.3501209275</v>
      </c>
      <c r="I4186" s="57">
        <f t="shared" ca="1" si="2015"/>
        <v>107866.48469598911</v>
      </c>
      <c r="J4186" s="57">
        <f t="shared" ca="1" si="2015"/>
        <v>25207.17422550467</v>
      </c>
      <c r="K4186" s="57">
        <f t="shared" ca="1" si="2015"/>
        <v>352.59862078224972</v>
      </c>
      <c r="L4186" s="57">
        <f t="shared" ca="1" si="2015"/>
        <v>64.003708788512967</v>
      </c>
      <c r="M4186" s="57">
        <f t="shared" ca="1" si="2015"/>
        <v>25623.776555075423</v>
      </c>
      <c r="N4186" s="57">
        <f t="shared" ca="1" si="2015"/>
        <v>14573.537936547218</v>
      </c>
      <c r="O4186" s="57">
        <f t="shared" ca="1" si="2015"/>
        <v>2609.3349670578659</v>
      </c>
      <c r="P4186" s="57">
        <f t="shared" ca="1" si="2015"/>
        <v>686.46316118584161</v>
      </c>
      <c r="Q4186" s="57">
        <f t="shared" ca="1" si="2015"/>
        <v>0</v>
      </c>
      <c r="R4186" s="57">
        <f t="shared" ca="1" si="2015"/>
        <v>17869.336064790929</v>
      </c>
      <c r="S4186" s="57">
        <f t="shared" ca="1" si="2015"/>
        <v>657.47000784630404</v>
      </c>
      <c r="T4186" s="57">
        <f t="shared" ca="1" si="2015"/>
        <v>9180.2046849060171</v>
      </c>
      <c r="U4186" s="57">
        <f t="shared" ca="1" si="2015"/>
        <v>45331.014561811317</v>
      </c>
      <c r="V4186" s="57">
        <f t="shared" ca="1" si="2015"/>
        <v>0</v>
      </c>
      <c r="W4186" s="57">
        <f t="shared" ca="1" si="2015"/>
        <v>55168.689254563687</v>
      </c>
      <c r="X4186" s="57">
        <f t="shared" ca="1" si="2015"/>
        <v>3992.7459339570742</v>
      </c>
      <c r="Y4186" s="57">
        <f t="shared" ca="1" si="2015"/>
        <v>80.267799587314528</v>
      </c>
      <c r="Z4186" s="57">
        <f t="shared" ca="1" si="2015"/>
        <v>4073.0137335443887</v>
      </c>
      <c r="AA4186" s="57">
        <f t="shared" ca="1" si="2015"/>
        <v>53.049816963903872</v>
      </c>
      <c r="AB4186" s="57">
        <f t="shared" ca="1" si="2015"/>
        <v>0</v>
      </c>
      <c r="AC4186" s="57">
        <f t="shared" ca="1" si="2015"/>
        <v>0</v>
      </c>
    </row>
    <row r="4187" spans="3:29" hidden="1" outlineLevel="1">
      <c r="E4187" s="11"/>
      <c r="F4187" s="107"/>
      <c r="G4187" s="57"/>
      <c r="H4187" s="57">
        <f t="shared" ref="H4187:AC4187" ca="1" si="2016">H3634+H3642+H3650+H3658+H3666+H3674+H3682+H3690+H3698+H3706+H3714+H3722+H3730+H3738+H3746+H3754+H3842+H3762+H3770+H3778+H3786+H3794+H3802+H3810+H3818+H3826+H3834+H3850+H3858+H3866+H3874+H4010+H4018+H4026+H4034+H4042+H4050+H4058+H4066+H4074+H4082+H4090+H4130+H4138+H4146+H4154+H4162+H4170+H4178+H4098+H4106+H4114+H3882+H3890+H3898+H3906+H3914+H3922+H3930+H3938+H3946+H3954+H3962+H3970+H3978+H3986+H3994+H4002+H4122</f>
        <v>578371.6085886294</v>
      </c>
      <c r="I4187" s="57">
        <f t="shared" ca="1" si="2016"/>
        <v>379492.18614195567</v>
      </c>
      <c r="J4187" s="57">
        <f t="shared" ca="1" si="2016"/>
        <v>88376.760204274222</v>
      </c>
      <c r="K4187" s="57">
        <f t="shared" ca="1" si="2016"/>
        <v>1237.1679166671693</v>
      </c>
      <c r="L4187" s="57">
        <f t="shared" ca="1" si="2016"/>
        <v>0</v>
      </c>
      <c r="M4187" s="57">
        <f t="shared" ca="1" si="2016"/>
        <v>89613.928120941346</v>
      </c>
      <c r="N4187" s="57">
        <f t="shared" ca="1" si="2016"/>
        <v>51329.302787307446</v>
      </c>
      <c r="O4187" s="57">
        <f t="shared" ca="1" si="2016"/>
        <v>9175.1016031680083</v>
      </c>
      <c r="P4187" s="57">
        <f t="shared" ca="1" si="2016"/>
        <v>0</v>
      </c>
      <c r="Q4187" s="57">
        <f t="shared" ca="1" si="2016"/>
        <v>0</v>
      </c>
      <c r="R4187" s="57">
        <f t="shared" ca="1" si="2016"/>
        <v>60504.404390475385</v>
      </c>
      <c r="S4187" s="57">
        <f t="shared" ca="1" si="2016"/>
        <v>2324.0955037691187</v>
      </c>
      <c r="T4187" s="57">
        <f t="shared" ca="1" si="2016"/>
        <v>31907.896069318373</v>
      </c>
      <c r="U4187" s="57">
        <f t="shared" ca="1" si="2016"/>
        <v>0</v>
      </c>
      <c r="V4187" s="57">
        <f t="shared" ca="1" si="2016"/>
        <v>0</v>
      </c>
      <c r="W4187" s="57">
        <f t="shared" ca="1" si="2016"/>
        <v>34231.991573087384</v>
      </c>
      <c r="X4187" s="57">
        <f t="shared" ca="1" si="2016"/>
        <v>14061.250931370621</v>
      </c>
      <c r="Y4187" s="57">
        <f t="shared" ca="1" si="2016"/>
        <v>282.76799486515102</v>
      </c>
      <c r="Z4187" s="57">
        <f t="shared" ca="1" si="2016"/>
        <v>14344.018926235749</v>
      </c>
      <c r="AA4187" s="57">
        <f t="shared" ca="1" si="2016"/>
        <v>185.07943593395098</v>
      </c>
      <c r="AB4187" s="57">
        <f t="shared" ca="1" si="2016"/>
        <v>0</v>
      </c>
      <c r="AC4187" s="57">
        <f t="shared" ca="1" si="2016"/>
        <v>0</v>
      </c>
    </row>
    <row r="4188" spans="3:29" hidden="1" outlineLevel="1">
      <c r="E4188" s="11"/>
      <c r="F4188" s="107"/>
      <c r="G4188" s="57"/>
      <c r="H4188" s="57">
        <f t="shared" ref="H4188:AC4188" ca="1" si="2017">H3635+H3643+H3651+H3659+H3667+H3675+H3683+H3691+H3699+H3707+H3715+H3723+H3731+H3739+H3747+H3755+H3843+H3763+H3771+H3779+H3787+H3795+H3803+H3811+H3819+H3827+H3835+H3851+H3859+H3867+H3875+H4011+H4019+H4027+H4035+H4043+H4051+H4059+H4067+H4075+H4083+H4091+H4131+H4139+H4147+H4155+H4163+H4171+H4179+H4099+H4107+H4115+H3883+H3891+H3899+H3907+H3915+H3923+H3931+H3939+H3947+H3955+H3963+H3971+H3979+H3987+H3995+H4003+H4123</f>
        <v>291477.39932096546</v>
      </c>
      <c r="I4188" s="57">
        <f t="shared" ca="1" si="2017"/>
        <v>216571.0434255774</v>
      </c>
      <c r="J4188" s="57">
        <f t="shared" ca="1" si="2017"/>
        <v>43466.942474612668</v>
      </c>
      <c r="K4188" s="57">
        <f t="shared" ca="1" si="2017"/>
        <v>0</v>
      </c>
      <c r="L4188" s="57">
        <f t="shared" ca="1" si="2017"/>
        <v>0</v>
      </c>
      <c r="M4188" s="57">
        <f t="shared" ca="1" si="2017"/>
        <v>43466.942474612668</v>
      </c>
      <c r="N4188" s="57">
        <f t="shared" ca="1" si="2017"/>
        <v>21736.15755438065</v>
      </c>
      <c r="O4188" s="57">
        <f t="shared" ca="1" si="2017"/>
        <v>0</v>
      </c>
      <c r="P4188" s="57">
        <f t="shared" ca="1" si="2017"/>
        <v>0</v>
      </c>
      <c r="Q4188" s="57">
        <f t="shared" ca="1" si="2017"/>
        <v>0</v>
      </c>
      <c r="R4188" s="57">
        <f t="shared" ca="1" si="2017"/>
        <v>21736.15755438065</v>
      </c>
      <c r="S4188" s="57">
        <f t="shared" ca="1" si="2017"/>
        <v>813.49773059011773</v>
      </c>
      <c r="T4188" s="57">
        <f t="shared" ca="1" si="2017"/>
        <v>0</v>
      </c>
      <c r="U4188" s="57">
        <f t="shared" ca="1" si="2017"/>
        <v>0</v>
      </c>
      <c r="V4188" s="57">
        <f t="shared" ca="1" si="2017"/>
        <v>0</v>
      </c>
      <c r="W4188" s="57">
        <f t="shared" ca="1" si="2017"/>
        <v>813.49773059011773</v>
      </c>
      <c r="X4188" s="57">
        <f t="shared" ca="1" si="2017"/>
        <v>6134.7571761275531</v>
      </c>
      <c r="Y4188" s="57">
        <f t="shared" ca="1" si="2017"/>
        <v>0</v>
      </c>
      <c r="Z4188" s="57">
        <f t="shared" ca="1" si="2017"/>
        <v>6134.7571761275531</v>
      </c>
      <c r="AA4188" s="57">
        <f t="shared" ca="1" si="2017"/>
        <v>72.453901178870339</v>
      </c>
      <c r="AB4188" s="57">
        <f t="shared" ca="1" si="2017"/>
        <v>2222.3186105477384</v>
      </c>
      <c r="AC4188" s="57">
        <f t="shared" ca="1" si="2017"/>
        <v>460.22844795121614</v>
      </c>
    </row>
    <row r="4189" spans="3:29" hidden="1" outlineLevel="1">
      <c r="E4189" s="11"/>
      <c r="F4189" s="107"/>
      <c r="G4189" s="57"/>
      <c r="H4189" s="57">
        <f t="shared" ref="H4189:AC4189" ca="1" si="2018">H3636+H3644+H3652+H3660+H3668+H3676+H3684+H3692+H3700+H3708+H3716+H3724+H3732+H3740+H3748+H3756+H3844+H3764+H3772+H3780+H3788+H3796+H3804+H3812+H3820+H3828+H3836+H3852+H3860+H3868+H3876+H4012+H4020+H4028+H4036+H4044+H4052+H4060+H4068+H4076+H4084+H4092+H4132+H4140+H4148+H4156+H4164+H4172+H4180+H4100+H4108+H4116+H3884+H3892+H3900+H3908+H3916+H3924+H3932+H3940+H3948+H3956+H3964+H3972+H3980+H3988+H3996+H4004+H4124</f>
        <v>673712.42262572248</v>
      </c>
      <c r="I4189" s="57">
        <f t="shared" ca="1" si="2018"/>
        <v>263462.00510916271</v>
      </c>
      <c r="J4189" s="57">
        <f t="shared" ca="1" si="2018"/>
        <v>75983.402739192621</v>
      </c>
      <c r="K4189" s="57">
        <f t="shared" ca="1" si="2018"/>
        <v>1059.7633663007434</v>
      </c>
      <c r="L4189" s="57">
        <f t="shared" ca="1" si="2018"/>
        <v>147.89173939404577</v>
      </c>
      <c r="M4189" s="57">
        <f t="shared" ca="1" si="2018"/>
        <v>77191.057844887357</v>
      </c>
      <c r="N4189" s="57">
        <f t="shared" ca="1" si="2018"/>
        <v>49313.059681822095</v>
      </c>
      <c r="O4189" s="57">
        <f t="shared" ca="1" si="2018"/>
        <v>8811.839585812706</v>
      </c>
      <c r="P4189" s="57">
        <f t="shared" ca="1" si="2018"/>
        <v>1793.5164738911878</v>
      </c>
      <c r="Q4189" s="57">
        <f t="shared" ca="1" si="2018"/>
        <v>67.648533483024991</v>
      </c>
      <c r="R4189" s="57">
        <f t="shared" ca="1" si="2018"/>
        <v>59986.064275009012</v>
      </c>
      <c r="S4189" s="57">
        <f t="shared" ca="1" si="2018"/>
        <v>2581.2595893646198</v>
      </c>
      <c r="T4189" s="57">
        <f t="shared" ca="1" si="2018"/>
        <v>40908.135742555627</v>
      </c>
      <c r="U4189" s="57">
        <f t="shared" ca="1" si="2018"/>
        <v>175886.65605133353</v>
      </c>
      <c r="V4189" s="57">
        <f t="shared" ca="1" si="2018"/>
        <v>33098.580032644837</v>
      </c>
      <c r="W4189" s="57">
        <f t="shared" ca="1" si="2018"/>
        <v>252474.63141589859</v>
      </c>
      <c r="X4189" s="57">
        <f t="shared" ca="1" si="2018"/>
        <v>13540.08404181649</v>
      </c>
      <c r="Y4189" s="57">
        <f t="shared" ca="1" si="2018"/>
        <v>271.66462212225855</v>
      </c>
      <c r="Z4189" s="57">
        <f t="shared" ca="1" si="2018"/>
        <v>13811.748663938752</v>
      </c>
      <c r="AA4189" s="57">
        <f t="shared" ca="1" si="2018"/>
        <v>242.27283190579016</v>
      </c>
      <c r="AB4189" s="57">
        <f t="shared" ca="1" si="2018"/>
        <v>5425.9023690365266</v>
      </c>
      <c r="AC4189" s="57">
        <f t="shared" ca="1" si="2018"/>
        <v>1118.7401158834768</v>
      </c>
    </row>
    <row r="4190" spans="3:29" hidden="1" outlineLevel="1">
      <c r="E4190" s="11"/>
      <c r="F4190" s="107"/>
      <c r="G4190" s="57"/>
      <c r="H4190" s="57">
        <f t="shared" ref="H4190:AC4190" ca="1" si="2019">H3637+H3645+H3653+H3661+H3669+H3677+H3685+H3693+H3701+H3709+H3717+H3725+H3733+H3741+H3749+H3757+H3845+H3765+H3773+H3781+H3789+H3797+H3805+H3813+H3821+H3829+H3837+H3853+H3861+H3869+H3877+H4013+H4021+H4029+H4037+H4045+H4053+H4061+H4069+H4077+H4085+H4093+H4133+H4141+H4149+H4157+H4165+H4173+H4181+H4101+H4109+H4117+H3885+H3893+H3901+H3909+H3917+H3925+H3933+H3941+H3949+H3957+H3965+H3973+H3981+H3989+H3997+H4005+H4125</f>
        <v>149350.57829970078</v>
      </c>
      <c r="I4190" s="57">
        <f t="shared" ca="1" si="2019"/>
        <v>89872.600280045226</v>
      </c>
      <c r="J4190" s="57">
        <f t="shared" ca="1" si="2019"/>
        <v>22276.713722651995</v>
      </c>
      <c r="K4190" s="57">
        <f t="shared" ca="1" si="2019"/>
        <v>1230.9291092841772</v>
      </c>
      <c r="L4190" s="57">
        <f t="shared" ca="1" si="2019"/>
        <v>208.18034883511388</v>
      </c>
      <c r="M4190" s="57">
        <f t="shared" ca="1" si="2019"/>
        <v>23715.823180771302</v>
      </c>
      <c r="N4190" s="57">
        <f t="shared" ca="1" si="2019"/>
        <v>1569.1952761364059</v>
      </c>
      <c r="O4190" s="57">
        <f t="shared" ca="1" si="2019"/>
        <v>433.19419416680699</v>
      </c>
      <c r="P4190" s="57">
        <f t="shared" ca="1" si="2019"/>
        <v>507.41826776503081</v>
      </c>
      <c r="Q4190" s="57">
        <f t="shared" ca="1" si="2019"/>
        <v>64.018198128945357</v>
      </c>
      <c r="R4190" s="57">
        <f t="shared" ca="1" si="2019"/>
        <v>2573.8259361971868</v>
      </c>
      <c r="S4190" s="57">
        <f t="shared" ca="1" si="2019"/>
        <v>10.71792570240436</v>
      </c>
      <c r="T4190" s="57">
        <f t="shared" ca="1" si="2019"/>
        <v>308.21077687922451</v>
      </c>
      <c r="U4190" s="57">
        <f t="shared" ca="1" si="2019"/>
        <v>851.25830415625171</v>
      </c>
      <c r="V4190" s="57">
        <f t="shared" ca="1" si="2019"/>
        <v>251.69405739298446</v>
      </c>
      <c r="W4190" s="57">
        <f t="shared" ca="1" si="2019"/>
        <v>1421.8810641308628</v>
      </c>
      <c r="X4190" s="57">
        <f t="shared" ca="1" si="2019"/>
        <v>319.56694463396764</v>
      </c>
      <c r="Y4190" s="57">
        <f t="shared" ca="1" si="2019"/>
        <v>5.693161915285593</v>
      </c>
      <c r="Z4190" s="57">
        <f t="shared" ca="1" si="2019"/>
        <v>325.26010654925369</v>
      </c>
      <c r="AA4190" s="57">
        <f t="shared" ca="1" si="2019"/>
        <v>29.999371560153442</v>
      </c>
      <c r="AB4190" s="57">
        <f t="shared" ca="1" si="2019"/>
        <v>26575.516919279606</v>
      </c>
      <c r="AC4190" s="57">
        <f t="shared" ca="1" si="2019"/>
        <v>4835.6714411667945</v>
      </c>
    </row>
    <row r="4191" spans="3:29" collapsed="1">
      <c r="C4191" s="52" t="s">
        <v>343</v>
      </c>
      <c r="E4191" s="57">
        <f>E3638+E3646+E3654+E3662+E3670+E3678+E3686+E3694+E3702+E3710+E3718+E3726+E3734+E3742+E3750+E3758+E3846+E3766+E3774+E3782+E3790+E3798+E3806+E3814+E3822+E3830+E3838+E3854+E3862+E3870+E3878+E4014+E4022+E4030+E4038+E4046+E4054+E4062+E4070+E4078+E4086+E4094+E4134+E4142+E4150+E4158+E4166+E4174+E4182+E4102+E4110+E4118+E3886+E3894+E3902+E3910+E3918+E3926+E3934+E3942+E3950+E3958+E3966+E3974+E3982+E3990+E3998+E4006+E4126</f>
        <v>4429081</v>
      </c>
      <c r="F4191" s="175"/>
      <c r="G4191" s="57"/>
      <c r="H4191" s="57">
        <f t="shared" ref="H4191:AC4191" ca="1" si="2020">H3638+H3646+H3654+H3662+H3670+H3678+H3686+H3694+H3702+H3710+H3718+H3726+H3734+H3742+H3750+H3758+H3846+H3766+H3774+H3782+H3790+H3798+H3806+H3814+H3822+H3830+H3838+H3854+H3862+H3870+H3878+H4014+H4022+H4030+H4038+H4046+H4054+H4062+H4070+H4078+H4086+H4094+H4134+H4142+H4150+H4158+H4166+H4174+H4182+H4102+H4110+H4118+H3886+H3894+H3902+H3910+H3918+H3926+H3934+H3942+H3950+H3958+H3966+H3974+H3982+H3990+H3998+H4006+H4126</f>
        <v>4429081.0000000019</v>
      </c>
      <c r="I4191" s="57">
        <f t="shared" ca="1" si="2020"/>
        <v>2358985.9256219994</v>
      </c>
      <c r="J4191" s="57">
        <f t="shared" ca="1" si="2020"/>
        <v>557989.85705645452</v>
      </c>
      <c r="K4191" s="57">
        <f t="shared" ca="1" si="2020"/>
        <v>8094.7543548054837</v>
      </c>
      <c r="L4191" s="57">
        <f t="shared" ca="1" si="2020"/>
        <v>1008.8862627483202</v>
      </c>
      <c r="M4191" s="57">
        <f t="shared" ca="1" si="2020"/>
        <v>567093.49767400895</v>
      </c>
      <c r="N4191" s="57">
        <f t="shared" ca="1" si="2020"/>
        <v>318738.37933088036</v>
      </c>
      <c r="O4191" s="57">
        <f t="shared" ca="1" si="2020"/>
        <v>53230.224738881399</v>
      </c>
      <c r="P4191" s="57">
        <f t="shared" ca="1" si="2020"/>
        <v>9530.1808396708111</v>
      </c>
      <c r="Q4191" s="57">
        <f t="shared" ca="1" si="2020"/>
        <v>381.50303843450104</v>
      </c>
      <c r="R4191" s="57">
        <f t="shared" ca="1" si="2020"/>
        <v>381880.28794786724</v>
      </c>
      <c r="S4191" s="57">
        <f t="shared" ca="1" si="2020"/>
        <v>14928.094817316003</v>
      </c>
      <c r="T4191" s="57">
        <f t="shared" ca="1" si="2020"/>
        <v>197152.87323129241</v>
      </c>
      <c r="U4191" s="57">
        <f t="shared" ca="1" si="2020"/>
        <v>661793.28478987608</v>
      </c>
      <c r="V4191" s="57">
        <f t="shared" ca="1" si="2020"/>
        <v>112782.39744143382</v>
      </c>
      <c r="W4191" s="57">
        <f t="shared" ca="1" si="2020"/>
        <v>986656.65027991764</v>
      </c>
      <c r="X4191" s="57">
        <f t="shared" ca="1" si="2020"/>
        <v>87482.239491324101</v>
      </c>
      <c r="Y4191" s="57">
        <f t="shared" ca="1" si="2020"/>
        <v>1628.8164546404043</v>
      </c>
      <c r="Z4191" s="57">
        <f t="shared" ca="1" si="2020"/>
        <v>89111.055945964414</v>
      </c>
      <c r="AA4191" s="57">
        <f t="shared" ca="1" si="2020"/>
        <v>1234.4950681437319</v>
      </c>
      <c r="AB4191" s="57">
        <f t="shared" ca="1" si="2020"/>
        <v>37112.306978872206</v>
      </c>
      <c r="AC4191" s="57">
        <f t="shared" ca="1" si="2020"/>
        <v>7006.780483227154</v>
      </c>
    </row>
    <row r="4192" spans="3:29">
      <c r="E4192" s="4"/>
      <c r="F4192" s="175"/>
      <c r="G4192" s="7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C4192" s="4"/>
    </row>
    <row r="4193" spans="3:29">
      <c r="C4193" s="52" t="s">
        <v>404</v>
      </c>
      <c r="E4193" s="4"/>
      <c r="F4193" s="175"/>
      <c r="G4193" s="7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C4193" s="4"/>
    </row>
    <row r="4194" spans="3:29" hidden="1" outlineLevel="1">
      <c r="E4194" s="48"/>
      <c r="F4194" s="175" t="str">
        <f>F4201</f>
        <v>PROD_DEMAND</v>
      </c>
      <c r="G4194" s="52" t="str">
        <f>$G$8</f>
        <v>PRODUCTION</v>
      </c>
      <c r="H4194" s="4">
        <f t="shared" ref="H4194:H4225" si="2021">SUBTOTAL(9,I4194:AC4194)</f>
        <v>1245991.9999999998</v>
      </c>
      <c r="I4194" s="5">
        <f>VLOOKUP(CONCATENATE($F4194," ",$G4194),AllocFactorMatrix,(I$4+1),FALSE)*$E4201</f>
        <v>640920.81594526314</v>
      </c>
      <c r="J4194" s="5">
        <f>VLOOKUP(CONCATENATE($F4194," ",$G4194),AllocFactorMatrix,(J$4+1),FALSE)*$E4201</f>
        <v>149462.83281591776</v>
      </c>
      <c r="K4194" s="5">
        <f>VLOOKUP(CONCATENATE($F4194," ",$G4194),AllocFactorMatrix,(K$4+1),FALSE)*$E4201</f>
        <v>2078.1252086835457</v>
      </c>
      <c r="L4194" s="5">
        <f>VLOOKUP(CONCATENATE($F4194," ",$G4194),AllocFactorMatrix,(L$4+1),FALSE)*$E4201</f>
        <v>289.42820202592941</v>
      </c>
      <c r="M4194" s="5">
        <f t="shared" ref="M4194:M4217" si="2022">SUBTOTAL(9,J4194:L4194)</f>
        <v>151830.38622662725</v>
      </c>
      <c r="N4194" s="5">
        <f>VLOOKUP(CONCATENATE($F4194," ",$G4194),AllocFactorMatrix,(N$4+1),FALSE)*$E4201</f>
        <v>88961.503261648686</v>
      </c>
      <c r="O4194" s="5">
        <f>VLOOKUP(CONCATENATE($F4194," ",$G4194),AllocFactorMatrix,(O$4+1),FALSE)*$E4201</f>
        <v>15941.152809268839</v>
      </c>
      <c r="P4194" s="5">
        <f>VLOOKUP(CONCATENATE($F4194," ",$G4194),AllocFactorMatrix,(P$4+1),FALSE)*$E4201</f>
        <v>3232.7031132035791</v>
      </c>
      <c r="Q4194" s="5">
        <f>VLOOKUP(CONCATENATE($F4194," ",$G4194),AllocFactorMatrix,(Q$4+1),FALSE)*$E4201</f>
        <v>122.76043882453588</v>
      </c>
      <c r="R4194" s="5">
        <f t="shared" ref="R4194:R4217" si="2023">SUBTOTAL(9,N4194:Q4194)</f>
        <v>108258.11962294564</v>
      </c>
      <c r="S4194" s="5">
        <f>VLOOKUP(CONCATENATE($F4194," ",$G4194),AllocFactorMatrix,(S$4+1),FALSE)*$E4201</f>
        <v>4212.9652822855069</v>
      </c>
      <c r="T4194" s="5">
        <f>VLOOKUP(CONCATENATE($F4194," ",$G4194),AllocFactorMatrix,(T$4+1),FALSE)*$E4201</f>
        <v>56877.464086012027</v>
      </c>
      <c r="U4194" s="5">
        <f>VLOOKUP(CONCATENATE($F4194," ",$G4194),AllocFactorMatrix,(U$4+1),FALSE)*$E4201</f>
        <v>217533.46781793295</v>
      </c>
      <c r="V4194" s="5">
        <f>VLOOKUP(CONCATENATE($F4194," ",$G4194),AllocFactorMatrix,(V$4+1),FALSE)*$E4201</f>
        <v>39408.205250736886</v>
      </c>
      <c r="W4194" s="5">
        <f>SUBTOTAL(9,S4194:V4194)</f>
        <v>318032.10243696737</v>
      </c>
      <c r="X4194" s="5">
        <f>VLOOKUP(CONCATENATE($F4194," ",$G4194),AllocFactorMatrix,(X$4+1),FALSE)*$E4201</f>
        <v>24416.339865654063</v>
      </c>
      <c r="Y4194" s="5">
        <f>VLOOKUP(CONCATENATE($F4194," ",$G4194),AllocFactorMatrix,(Y$4+1),FALSE)*$E4201</f>
        <v>487.65693242247903</v>
      </c>
      <c r="Z4194" s="5">
        <f t="shared" ref="Z4194:Z4217" si="2024">SUBTOTAL(9,X4194:Y4194)</f>
        <v>24903.996798076543</v>
      </c>
      <c r="AA4194" s="5">
        <f>VLOOKUP(CONCATENATE($F4194," ",$G4194),AllocFactorMatrix,(AA$4+1),FALSE)*$E4201</f>
        <v>322.0910236690948</v>
      </c>
      <c r="AB4194" s="5">
        <f>VLOOKUP(CONCATENATE($F4194," ",$G4194),AllocFactorMatrix,(AB$4+1),FALSE)*$E4201</f>
        <v>1430.9117137515036</v>
      </c>
      <c r="AC4194" s="5">
        <f>VLOOKUP(CONCATENATE($F4194," ",$G4194),AllocFactorMatrix,(AC$4+1),FALSE)*$E4201</f>
        <v>293.57623269944366</v>
      </c>
    </row>
    <row r="4195" spans="3:29" hidden="1" outlineLevel="1">
      <c r="E4195" s="48"/>
      <c r="F4195" s="175" t="str">
        <f>F4201</f>
        <v>PROD_DEMAND</v>
      </c>
      <c r="G4195" s="52" t="str">
        <f>$G$9</f>
        <v>BULKTRAN</v>
      </c>
      <c r="H4195" s="4">
        <f t="shared" si="2021"/>
        <v>0</v>
      </c>
      <c r="I4195" s="5">
        <f>VLOOKUP(CONCATENATE($F4195," ",$G4195),AllocFactorMatrix,(I$4+1),FALSE)*$E4201</f>
        <v>0</v>
      </c>
      <c r="J4195" s="5">
        <f>VLOOKUP(CONCATENATE($F4195," ",$G4195),AllocFactorMatrix,(J$4+1),FALSE)*$E4201</f>
        <v>0</v>
      </c>
      <c r="K4195" s="5">
        <f>VLOOKUP(CONCATENATE($F4195," ",$G4195),AllocFactorMatrix,(K$4+1),FALSE)*$E4201</f>
        <v>0</v>
      </c>
      <c r="L4195" s="5">
        <f>VLOOKUP(CONCATENATE($F4195," ",$G4195),AllocFactorMatrix,(L$4+1),FALSE)*$E4201</f>
        <v>0</v>
      </c>
      <c r="M4195" s="5">
        <f t="shared" si="2022"/>
        <v>0</v>
      </c>
      <c r="N4195" s="5">
        <f>VLOOKUP(CONCATENATE($F4195," ",$G4195),AllocFactorMatrix,(N$4+1),FALSE)*$E4201</f>
        <v>0</v>
      </c>
      <c r="O4195" s="5">
        <f>VLOOKUP(CONCATENATE($F4195," ",$G4195),AllocFactorMatrix,(O$4+1),FALSE)*$E4201</f>
        <v>0</v>
      </c>
      <c r="P4195" s="5">
        <f>VLOOKUP(CONCATENATE($F4195," ",$G4195),AllocFactorMatrix,(P$4+1),FALSE)*$E4201</f>
        <v>0</v>
      </c>
      <c r="Q4195" s="5">
        <f>VLOOKUP(CONCATENATE($F4195," ",$G4195),AllocFactorMatrix,(Q$4+1),FALSE)*$E4201</f>
        <v>0</v>
      </c>
      <c r="R4195" s="5">
        <f t="shared" si="2023"/>
        <v>0</v>
      </c>
      <c r="S4195" s="5">
        <f>VLOOKUP(CONCATENATE($F4195," ",$G4195),AllocFactorMatrix,(S$4+1),FALSE)*$E4201</f>
        <v>0</v>
      </c>
      <c r="T4195" s="5">
        <f>VLOOKUP(CONCATENATE($F4195," ",$G4195),AllocFactorMatrix,(T$4+1),FALSE)*$E4201</f>
        <v>0</v>
      </c>
      <c r="U4195" s="5">
        <f>VLOOKUP(CONCATENATE($F4195," ",$G4195),AllocFactorMatrix,(U$4+1),FALSE)*$E4201</f>
        <v>0</v>
      </c>
      <c r="V4195" s="5">
        <f>VLOOKUP(CONCATENATE($F4195," ",$G4195),AllocFactorMatrix,(V$4+1),FALSE)*$E4201</f>
        <v>0</v>
      </c>
      <c r="W4195" s="5">
        <f t="shared" ref="W4195:W4201" si="2025">SUBTOTAL(9,S4195:V4195)</f>
        <v>0</v>
      </c>
      <c r="X4195" s="5">
        <f>VLOOKUP(CONCATENATE($F4195," ",$G4195),AllocFactorMatrix,(X$4+1),FALSE)*$E4201</f>
        <v>0</v>
      </c>
      <c r="Y4195" s="5">
        <f>VLOOKUP(CONCATENATE($F4195," ",$G4195),AllocFactorMatrix,(Y$4+1),FALSE)*$E4201</f>
        <v>0</v>
      </c>
      <c r="Z4195" s="5">
        <f t="shared" si="2024"/>
        <v>0</v>
      </c>
      <c r="AA4195" s="5">
        <f>VLOOKUP(CONCATENATE($F4195," ",$G4195),AllocFactorMatrix,(AA$4+1),FALSE)*$E4201</f>
        <v>0</v>
      </c>
      <c r="AB4195" s="5">
        <f>VLOOKUP(CONCATENATE($F4195," ",$G4195),AllocFactorMatrix,(AB$4+1),FALSE)*$E4201</f>
        <v>0</v>
      </c>
      <c r="AC4195" s="5">
        <f>VLOOKUP(CONCATENATE($F4195," ",$G4195),AllocFactorMatrix,(AC$4+1),FALSE)*$E4201</f>
        <v>0</v>
      </c>
    </row>
    <row r="4196" spans="3:29" hidden="1" outlineLevel="1">
      <c r="E4196" s="48"/>
      <c r="F4196" s="175" t="str">
        <f>F4201</f>
        <v>PROD_DEMAND</v>
      </c>
      <c r="G4196" s="52" t="str">
        <f>$G$10</f>
        <v>SUBTRAN</v>
      </c>
      <c r="H4196" s="4">
        <f t="shared" si="2021"/>
        <v>0</v>
      </c>
      <c r="I4196" s="5">
        <f>VLOOKUP(CONCATENATE($F4196," ",$G4196),AllocFactorMatrix,(I$4+1),FALSE)*$E4201</f>
        <v>0</v>
      </c>
      <c r="J4196" s="5">
        <f>VLOOKUP(CONCATENATE($F4196," ",$G4196),AllocFactorMatrix,(J$4+1),FALSE)*$E4201</f>
        <v>0</v>
      </c>
      <c r="K4196" s="5">
        <f>VLOOKUP(CONCATENATE($F4196," ",$G4196),AllocFactorMatrix,(K$4+1),FALSE)*$E4201</f>
        <v>0</v>
      </c>
      <c r="L4196" s="5">
        <f>VLOOKUP(CONCATENATE($F4196," ",$G4196),AllocFactorMatrix,(L$4+1),FALSE)*$E4201</f>
        <v>0</v>
      </c>
      <c r="M4196" s="5">
        <f t="shared" si="2022"/>
        <v>0</v>
      </c>
      <c r="N4196" s="5">
        <f>VLOOKUP(CONCATENATE($F4196," ",$G4196),AllocFactorMatrix,(N$4+1),FALSE)*$E4201</f>
        <v>0</v>
      </c>
      <c r="O4196" s="5">
        <f>VLOOKUP(CONCATENATE($F4196," ",$G4196),AllocFactorMatrix,(O$4+1),FALSE)*$E4201</f>
        <v>0</v>
      </c>
      <c r="P4196" s="5">
        <f>VLOOKUP(CONCATENATE($F4196," ",$G4196),AllocFactorMatrix,(P$4+1),FALSE)*$E4201</f>
        <v>0</v>
      </c>
      <c r="Q4196" s="5">
        <f>VLOOKUP(CONCATENATE($F4196," ",$G4196),AllocFactorMatrix,(Q$4+1),FALSE)*$E4201</f>
        <v>0</v>
      </c>
      <c r="R4196" s="5">
        <f t="shared" si="2023"/>
        <v>0</v>
      </c>
      <c r="S4196" s="5">
        <f>VLOOKUP(CONCATENATE($F4196," ",$G4196),AllocFactorMatrix,(S$4+1),FALSE)*$E4201</f>
        <v>0</v>
      </c>
      <c r="T4196" s="5">
        <f>VLOOKUP(CONCATENATE($F4196," ",$G4196),AllocFactorMatrix,(T$4+1),FALSE)*$E4201</f>
        <v>0</v>
      </c>
      <c r="U4196" s="5">
        <f>VLOOKUP(CONCATENATE($F4196," ",$G4196),AllocFactorMatrix,(U$4+1),FALSE)*$E4201</f>
        <v>0</v>
      </c>
      <c r="V4196" s="5">
        <f>VLOOKUP(CONCATENATE($F4196," ",$G4196),AllocFactorMatrix,(V$4+1),FALSE)*$E4201</f>
        <v>0</v>
      </c>
      <c r="W4196" s="5">
        <f t="shared" si="2025"/>
        <v>0</v>
      </c>
      <c r="X4196" s="5">
        <f>VLOOKUP(CONCATENATE($F4196," ",$G4196),AllocFactorMatrix,(X$4+1),FALSE)*$E4201</f>
        <v>0</v>
      </c>
      <c r="Y4196" s="5">
        <f>VLOOKUP(CONCATENATE($F4196," ",$G4196),AllocFactorMatrix,(Y$4+1),FALSE)*$E4201</f>
        <v>0</v>
      </c>
      <c r="Z4196" s="5">
        <f t="shared" si="2024"/>
        <v>0</v>
      </c>
      <c r="AA4196" s="5">
        <f>VLOOKUP(CONCATENATE($F4196," ",$G4196),AllocFactorMatrix,(AA$4+1),FALSE)*$E4201</f>
        <v>0</v>
      </c>
      <c r="AB4196" s="5">
        <f>VLOOKUP(CONCATENATE($F4196," ",$G4196),AllocFactorMatrix,(AB$4+1),FALSE)*$E4201</f>
        <v>0</v>
      </c>
      <c r="AC4196" s="5">
        <f>VLOOKUP(CONCATENATE($F4196," ",$G4196),AllocFactorMatrix,(AC$4+1),FALSE)*$E4201</f>
        <v>0</v>
      </c>
    </row>
    <row r="4197" spans="3:29" hidden="1" outlineLevel="1">
      <c r="E4197" s="48"/>
      <c r="F4197" s="175" t="str">
        <f>F4201</f>
        <v>PROD_DEMAND</v>
      </c>
      <c r="G4197" s="52" t="str">
        <f>$G$11</f>
        <v>DISTPRI</v>
      </c>
      <c r="H4197" s="4">
        <f t="shared" si="2021"/>
        <v>0</v>
      </c>
      <c r="I4197" s="5">
        <f>VLOOKUP(CONCATENATE($F4197," ",$G4197),AllocFactorMatrix,(I$4+1),FALSE)*$E4201</f>
        <v>0</v>
      </c>
      <c r="J4197" s="5">
        <f>VLOOKUP(CONCATENATE($F4197," ",$G4197),AllocFactorMatrix,(J$4+1),FALSE)*$E4201</f>
        <v>0</v>
      </c>
      <c r="K4197" s="5">
        <f>VLOOKUP(CONCATENATE($F4197," ",$G4197),AllocFactorMatrix,(K$4+1),FALSE)*$E4201</f>
        <v>0</v>
      </c>
      <c r="L4197" s="5">
        <f>VLOOKUP(CONCATENATE($F4197," ",$G4197),AllocFactorMatrix,(L$4+1),FALSE)*$E4201</f>
        <v>0</v>
      </c>
      <c r="M4197" s="5">
        <f t="shared" si="2022"/>
        <v>0</v>
      </c>
      <c r="N4197" s="5">
        <f>VLOOKUP(CONCATENATE($F4197," ",$G4197),AllocFactorMatrix,(N$4+1),FALSE)*$E4201</f>
        <v>0</v>
      </c>
      <c r="O4197" s="5">
        <f>VLOOKUP(CONCATENATE($F4197," ",$G4197),AllocFactorMatrix,(O$4+1),FALSE)*$E4201</f>
        <v>0</v>
      </c>
      <c r="P4197" s="5">
        <f>VLOOKUP(CONCATENATE($F4197," ",$G4197),AllocFactorMatrix,(P$4+1),FALSE)*$E4201</f>
        <v>0</v>
      </c>
      <c r="Q4197" s="5">
        <f>VLOOKUP(CONCATENATE($F4197," ",$G4197),AllocFactorMatrix,(Q$4+1),FALSE)*$E4201</f>
        <v>0</v>
      </c>
      <c r="R4197" s="5">
        <f t="shared" si="2023"/>
        <v>0</v>
      </c>
      <c r="S4197" s="5">
        <f>VLOOKUP(CONCATENATE($F4197," ",$G4197),AllocFactorMatrix,(S$4+1),FALSE)*$E4201</f>
        <v>0</v>
      </c>
      <c r="T4197" s="5">
        <f>VLOOKUP(CONCATENATE($F4197," ",$G4197),AllocFactorMatrix,(T$4+1),FALSE)*$E4201</f>
        <v>0</v>
      </c>
      <c r="U4197" s="5">
        <f>VLOOKUP(CONCATENATE($F4197," ",$G4197),AllocFactorMatrix,(U$4+1),FALSE)*$E4201</f>
        <v>0</v>
      </c>
      <c r="V4197" s="5">
        <f>VLOOKUP(CONCATENATE($F4197," ",$G4197),AllocFactorMatrix,(V$4+1),FALSE)*$E4201</f>
        <v>0</v>
      </c>
      <c r="W4197" s="5">
        <f t="shared" si="2025"/>
        <v>0</v>
      </c>
      <c r="X4197" s="5">
        <f>VLOOKUP(CONCATENATE($F4197," ",$G4197),AllocFactorMatrix,(X$4+1),FALSE)*$E4201</f>
        <v>0</v>
      </c>
      <c r="Y4197" s="5">
        <f>VLOOKUP(CONCATENATE($F4197," ",$G4197),AllocFactorMatrix,(Y$4+1),FALSE)*$E4201</f>
        <v>0</v>
      </c>
      <c r="Z4197" s="5">
        <f t="shared" si="2024"/>
        <v>0</v>
      </c>
      <c r="AA4197" s="5">
        <f>VLOOKUP(CONCATENATE($F4197," ",$G4197),AllocFactorMatrix,(AA$4+1),FALSE)*$E4201</f>
        <v>0</v>
      </c>
      <c r="AB4197" s="5">
        <f>VLOOKUP(CONCATENATE($F4197," ",$G4197),AllocFactorMatrix,(AB$4+1),FALSE)*$E4201</f>
        <v>0</v>
      </c>
      <c r="AC4197" s="5">
        <f>VLOOKUP(CONCATENATE($F4197," ",$G4197),AllocFactorMatrix,(AC$4+1),FALSE)*$E4201</f>
        <v>0</v>
      </c>
    </row>
    <row r="4198" spans="3:29" hidden="1" outlineLevel="1">
      <c r="E4198" s="48"/>
      <c r="F4198" s="175" t="str">
        <f>F4201</f>
        <v>PROD_DEMAND</v>
      </c>
      <c r="G4198" s="52" t="str">
        <f>$G$12</f>
        <v>DISTSEC</v>
      </c>
      <c r="H4198" s="4">
        <f t="shared" si="2021"/>
        <v>0</v>
      </c>
      <c r="I4198" s="5">
        <f>VLOOKUP(CONCATENATE($F4198," ",$G4198),AllocFactorMatrix,(I$4+1),FALSE)*$E4201</f>
        <v>0</v>
      </c>
      <c r="J4198" s="5">
        <f>VLOOKUP(CONCATENATE($F4198," ",$G4198),AllocFactorMatrix,(J$4+1),FALSE)*$E4201</f>
        <v>0</v>
      </c>
      <c r="K4198" s="5">
        <f>VLOOKUP(CONCATENATE($F4198," ",$G4198),AllocFactorMatrix,(K$4+1),FALSE)*$E4201</f>
        <v>0</v>
      </c>
      <c r="L4198" s="5">
        <f>VLOOKUP(CONCATENATE($F4198," ",$G4198),AllocFactorMatrix,(L$4+1),FALSE)*$E4201</f>
        <v>0</v>
      </c>
      <c r="M4198" s="5">
        <f t="shared" si="2022"/>
        <v>0</v>
      </c>
      <c r="N4198" s="5">
        <f>VLOOKUP(CONCATENATE($F4198," ",$G4198),AllocFactorMatrix,(N$4+1),FALSE)*$E4201</f>
        <v>0</v>
      </c>
      <c r="O4198" s="5">
        <f>VLOOKUP(CONCATENATE($F4198," ",$G4198),AllocFactorMatrix,(O$4+1),FALSE)*$E4201</f>
        <v>0</v>
      </c>
      <c r="P4198" s="5">
        <f>VLOOKUP(CONCATENATE($F4198," ",$G4198),AllocFactorMatrix,(P$4+1),FALSE)*$E4201</f>
        <v>0</v>
      </c>
      <c r="Q4198" s="5">
        <f>VLOOKUP(CONCATENATE($F4198," ",$G4198),AllocFactorMatrix,(Q$4+1),FALSE)*$E4201</f>
        <v>0</v>
      </c>
      <c r="R4198" s="5">
        <f t="shared" si="2023"/>
        <v>0</v>
      </c>
      <c r="S4198" s="5">
        <f>VLOOKUP(CONCATENATE($F4198," ",$G4198),AllocFactorMatrix,(S$4+1),FALSE)*$E4201</f>
        <v>0</v>
      </c>
      <c r="T4198" s="5">
        <f>VLOOKUP(CONCATENATE($F4198," ",$G4198),AllocFactorMatrix,(T$4+1),FALSE)*$E4201</f>
        <v>0</v>
      </c>
      <c r="U4198" s="5">
        <f>VLOOKUP(CONCATENATE($F4198," ",$G4198),AllocFactorMatrix,(U$4+1),FALSE)*$E4201</f>
        <v>0</v>
      </c>
      <c r="V4198" s="5">
        <f>VLOOKUP(CONCATENATE($F4198," ",$G4198),AllocFactorMatrix,(V$4+1),FALSE)*$E4201</f>
        <v>0</v>
      </c>
      <c r="W4198" s="5">
        <f t="shared" si="2025"/>
        <v>0</v>
      </c>
      <c r="X4198" s="5">
        <f>VLOOKUP(CONCATENATE($F4198," ",$G4198),AllocFactorMatrix,(X$4+1),FALSE)*$E4201</f>
        <v>0</v>
      </c>
      <c r="Y4198" s="5">
        <f>VLOOKUP(CONCATENATE($F4198," ",$G4198),AllocFactorMatrix,(Y$4+1),FALSE)*$E4201</f>
        <v>0</v>
      </c>
      <c r="Z4198" s="5">
        <f t="shared" si="2024"/>
        <v>0</v>
      </c>
      <c r="AA4198" s="5">
        <f>VLOOKUP(CONCATENATE($F4198," ",$G4198),AllocFactorMatrix,(AA$4+1),FALSE)*$E4201</f>
        <v>0</v>
      </c>
      <c r="AB4198" s="5">
        <f>VLOOKUP(CONCATENATE($F4198," ",$G4198),AllocFactorMatrix,(AB$4+1),FALSE)*$E4201</f>
        <v>0</v>
      </c>
      <c r="AC4198" s="5">
        <f>VLOOKUP(CONCATENATE($F4198," ",$G4198),AllocFactorMatrix,(AC$4+1),FALSE)*$E4201</f>
        <v>0</v>
      </c>
    </row>
    <row r="4199" spans="3:29" hidden="1" outlineLevel="1">
      <c r="E4199" s="48"/>
      <c r="F4199" s="175" t="str">
        <f>F4201</f>
        <v>PROD_DEMAND</v>
      </c>
      <c r="G4199" s="52" t="str">
        <f>$G$13</f>
        <v>ENERGY</v>
      </c>
      <c r="H4199" s="4">
        <f t="shared" si="2021"/>
        <v>0</v>
      </c>
      <c r="I4199" s="5">
        <f>VLOOKUP(CONCATENATE($F4199," ",$G4199),AllocFactorMatrix,(I$4+1),FALSE)*$E4201</f>
        <v>0</v>
      </c>
      <c r="J4199" s="5">
        <f>VLOOKUP(CONCATENATE($F4199," ",$G4199),AllocFactorMatrix,(J$4+1),FALSE)*$E4201</f>
        <v>0</v>
      </c>
      <c r="K4199" s="5">
        <f>VLOOKUP(CONCATENATE($F4199," ",$G4199),AllocFactorMatrix,(K$4+1),FALSE)*$E4201</f>
        <v>0</v>
      </c>
      <c r="L4199" s="5">
        <f>VLOOKUP(CONCATENATE($F4199," ",$G4199),AllocFactorMatrix,(L$4+1),FALSE)*$E4201</f>
        <v>0</v>
      </c>
      <c r="M4199" s="5">
        <f t="shared" si="2022"/>
        <v>0</v>
      </c>
      <c r="N4199" s="5">
        <f>VLOOKUP(CONCATENATE($F4199," ",$G4199),AllocFactorMatrix,(N$4+1),FALSE)*$E4201</f>
        <v>0</v>
      </c>
      <c r="O4199" s="5">
        <f>VLOOKUP(CONCATENATE($F4199," ",$G4199),AllocFactorMatrix,(O$4+1),FALSE)*$E4201</f>
        <v>0</v>
      </c>
      <c r="P4199" s="5">
        <f>VLOOKUP(CONCATENATE($F4199," ",$G4199),AllocFactorMatrix,(P$4+1),FALSE)*$E4201</f>
        <v>0</v>
      </c>
      <c r="Q4199" s="5">
        <f>VLOOKUP(CONCATENATE($F4199," ",$G4199),AllocFactorMatrix,(Q$4+1),FALSE)*$E4201</f>
        <v>0</v>
      </c>
      <c r="R4199" s="5">
        <f t="shared" si="2023"/>
        <v>0</v>
      </c>
      <c r="S4199" s="5">
        <f>VLOOKUP(CONCATENATE($F4199," ",$G4199),AllocFactorMatrix,(S$4+1),FALSE)*$E4201</f>
        <v>0</v>
      </c>
      <c r="T4199" s="5">
        <f>VLOOKUP(CONCATENATE($F4199," ",$G4199),AllocFactorMatrix,(T$4+1),FALSE)*$E4201</f>
        <v>0</v>
      </c>
      <c r="U4199" s="5">
        <f>VLOOKUP(CONCATENATE($F4199," ",$G4199),AllocFactorMatrix,(U$4+1),FALSE)*$E4201</f>
        <v>0</v>
      </c>
      <c r="V4199" s="5">
        <f>VLOOKUP(CONCATENATE($F4199," ",$G4199),AllocFactorMatrix,(V$4+1),FALSE)*$E4201</f>
        <v>0</v>
      </c>
      <c r="W4199" s="5">
        <f t="shared" si="2025"/>
        <v>0</v>
      </c>
      <c r="X4199" s="5">
        <f>VLOOKUP(CONCATENATE($F4199," ",$G4199),AllocFactorMatrix,(X$4+1),FALSE)*$E4201</f>
        <v>0</v>
      </c>
      <c r="Y4199" s="5">
        <f>VLOOKUP(CONCATENATE($F4199," ",$G4199),AllocFactorMatrix,(Y$4+1),FALSE)*$E4201</f>
        <v>0</v>
      </c>
      <c r="Z4199" s="5">
        <f t="shared" si="2024"/>
        <v>0</v>
      </c>
      <c r="AA4199" s="5">
        <f>VLOOKUP(CONCATENATE($F4199," ",$G4199),AllocFactorMatrix,(AA$4+1),FALSE)*$E4201</f>
        <v>0</v>
      </c>
      <c r="AB4199" s="5">
        <f>VLOOKUP(CONCATENATE($F4199," ",$G4199),AllocFactorMatrix,(AB$4+1),FALSE)*$E4201</f>
        <v>0</v>
      </c>
      <c r="AC4199" s="5">
        <f>VLOOKUP(CONCATENATE($F4199," ",$G4199),AllocFactorMatrix,(AC$4+1),FALSE)*$E4201</f>
        <v>0</v>
      </c>
    </row>
    <row r="4200" spans="3:29" hidden="1" outlineLevel="1">
      <c r="E4200" s="48"/>
      <c r="F4200" s="175" t="str">
        <f>F4201</f>
        <v>PROD_DEMAND</v>
      </c>
      <c r="G4200" s="52" t="str">
        <f>$G$14</f>
        <v>CUSTOMER</v>
      </c>
      <c r="H4200" s="4">
        <f t="shared" si="2021"/>
        <v>0</v>
      </c>
      <c r="I4200" s="5">
        <f>VLOOKUP(CONCATENATE($F4200," ",$G4200),AllocFactorMatrix,(I$4+1),FALSE)*$E4201</f>
        <v>0</v>
      </c>
      <c r="J4200" s="5">
        <f>VLOOKUP(CONCATENATE($F4200," ",$G4200),AllocFactorMatrix,(J$4+1),FALSE)*$E4201</f>
        <v>0</v>
      </c>
      <c r="K4200" s="5">
        <f>VLOOKUP(CONCATENATE($F4200," ",$G4200),AllocFactorMatrix,(K$4+1),FALSE)*$E4201</f>
        <v>0</v>
      </c>
      <c r="L4200" s="5">
        <f>VLOOKUP(CONCATENATE($F4200," ",$G4200),AllocFactorMatrix,(L$4+1),FALSE)*$E4201</f>
        <v>0</v>
      </c>
      <c r="M4200" s="5">
        <f t="shared" si="2022"/>
        <v>0</v>
      </c>
      <c r="N4200" s="5">
        <f>VLOOKUP(CONCATENATE($F4200," ",$G4200),AllocFactorMatrix,(N$4+1),FALSE)*$E4201</f>
        <v>0</v>
      </c>
      <c r="O4200" s="5">
        <f>VLOOKUP(CONCATENATE($F4200," ",$G4200),AllocFactorMatrix,(O$4+1),FALSE)*$E4201</f>
        <v>0</v>
      </c>
      <c r="P4200" s="5">
        <f>VLOOKUP(CONCATENATE($F4200," ",$G4200),AllocFactorMatrix,(P$4+1),FALSE)*$E4201</f>
        <v>0</v>
      </c>
      <c r="Q4200" s="5">
        <f>VLOOKUP(CONCATENATE($F4200," ",$G4200),AllocFactorMatrix,(Q$4+1),FALSE)*$E4201</f>
        <v>0</v>
      </c>
      <c r="R4200" s="5">
        <f t="shared" si="2023"/>
        <v>0</v>
      </c>
      <c r="S4200" s="5">
        <f>VLOOKUP(CONCATENATE($F4200," ",$G4200),AllocFactorMatrix,(S$4+1),FALSE)*$E4201</f>
        <v>0</v>
      </c>
      <c r="T4200" s="5">
        <f>VLOOKUP(CONCATENATE($F4200," ",$G4200),AllocFactorMatrix,(T$4+1),FALSE)*$E4201</f>
        <v>0</v>
      </c>
      <c r="U4200" s="5">
        <f>VLOOKUP(CONCATENATE($F4200," ",$G4200),AllocFactorMatrix,(U$4+1),FALSE)*$E4201</f>
        <v>0</v>
      </c>
      <c r="V4200" s="5">
        <f>VLOOKUP(CONCATENATE($F4200," ",$G4200),AllocFactorMatrix,(V$4+1),FALSE)*$E4201</f>
        <v>0</v>
      </c>
      <c r="W4200" s="5">
        <f t="shared" si="2025"/>
        <v>0</v>
      </c>
      <c r="X4200" s="5">
        <f>VLOOKUP(CONCATENATE($F4200," ",$G4200),AllocFactorMatrix,(X$4+1),FALSE)*$E4201</f>
        <v>0</v>
      </c>
      <c r="Y4200" s="5">
        <f>VLOOKUP(CONCATENATE($F4200," ",$G4200),AllocFactorMatrix,(Y$4+1),FALSE)*$E4201</f>
        <v>0</v>
      </c>
      <c r="Z4200" s="5">
        <f t="shared" si="2024"/>
        <v>0</v>
      </c>
      <c r="AA4200" s="5">
        <f>VLOOKUP(CONCATENATE($F4200," ",$G4200),AllocFactorMatrix,(AA$4+1),FALSE)*$E4201</f>
        <v>0</v>
      </c>
      <c r="AB4200" s="5">
        <f>VLOOKUP(CONCATENATE($F4200," ",$G4200),AllocFactorMatrix,(AB$4+1),FALSE)*$E4201</f>
        <v>0</v>
      </c>
      <c r="AC4200" s="5">
        <f>VLOOKUP(CONCATENATE($F4200," ",$G4200),AllocFactorMatrix,(AC$4+1),FALSE)*$E4201</f>
        <v>0</v>
      </c>
    </row>
    <row r="4201" spans="3:29" collapsed="1">
      <c r="D4201" s="52" t="str">
        <f>D3241</f>
        <v>Adj 2 - Decommissioning Rider Removal</v>
      </c>
      <c r="E4201" s="60">
        <f>-ROUND(0.21*E3241,0)</f>
        <v>1245992</v>
      </c>
      <c r="F4201" s="93" t="str">
        <f>+F3241</f>
        <v>PROD_DEMAND</v>
      </c>
      <c r="G4201" s="52" t="str">
        <f>$G$15</f>
        <v>TOTAL</v>
      </c>
      <c r="H4201" s="4">
        <f t="shared" si="2021"/>
        <v>1245991.9999999998</v>
      </c>
      <c r="I4201" s="5">
        <f>VLOOKUP(CONCATENATE($F4201," ",$G4201),AllocFactorMatrix,(I$4+1),FALSE)*$E4201</f>
        <v>640920.81594526314</v>
      </c>
      <c r="J4201" s="5">
        <f>VLOOKUP(CONCATENATE($F4201," ",$G4201),AllocFactorMatrix,(J$4+1),FALSE)*$E4201</f>
        <v>149462.83281591776</v>
      </c>
      <c r="K4201" s="5">
        <f>VLOOKUP(CONCATENATE($F4201," ",$G4201),AllocFactorMatrix,(K$4+1),FALSE)*$E4201</f>
        <v>2078.1252086835457</v>
      </c>
      <c r="L4201" s="5">
        <f>VLOOKUP(CONCATENATE($F4201," ",$G4201),AllocFactorMatrix,(L$4+1),FALSE)*$E4201</f>
        <v>289.42820202592941</v>
      </c>
      <c r="M4201" s="5">
        <f t="shared" si="2022"/>
        <v>151830.38622662725</v>
      </c>
      <c r="N4201" s="5">
        <f>VLOOKUP(CONCATENATE($F4201," ",$G4201),AllocFactorMatrix,(N$4+1),FALSE)*$E4201</f>
        <v>88961.503261648686</v>
      </c>
      <c r="O4201" s="5">
        <f>VLOOKUP(CONCATENATE($F4201," ",$G4201),AllocFactorMatrix,(O$4+1),FALSE)*$E4201</f>
        <v>15941.152809268839</v>
      </c>
      <c r="P4201" s="5">
        <f>VLOOKUP(CONCATENATE($F4201," ",$G4201),AllocFactorMatrix,(P$4+1),FALSE)*$E4201</f>
        <v>3232.7031132035791</v>
      </c>
      <c r="Q4201" s="5">
        <f>VLOOKUP(CONCATENATE($F4201," ",$G4201),AllocFactorMatrix,(Q$4+1),FALSE)*$E4201</f>
        <v>122.76043882453588</v>
      </c>
      <c r="R4201" s="5">
        <f t="shared" si="2023"/>
        <v>108258.11962294564</v>
      </c>
      <c r="S4201" s="5">
        <f>VLOOKUP(CONCATENATE($F4201," ",$G4201),AllocFactorMatrix,(S$4+1),FALSE)*$E4201</f>
        <v>4212.9652822855069</v>
      </c>
      <c r="T4201" s="5">
        <f>VLOOKUP(CONCATENATE($F4201," ",$G4201),AllocFactorMatrix,(T$4+1),FALSE)*$E4201</f>
        <v>56877.464086012027</v>
      </c>
      <c r="U4201" s="5">
        <f>VLOOKUP(CONCATENATE($F4201," ",$G4201),AllocFactorMatrix,(U$4+1),FALSE)*$E4201</f>
        <v>217533.46781793295</v>
      </c>
      <c r="V4201" s="5">
        <f>VLOOKUP(CONCATENATE($F4201," ",$G4201),AllocFactorMatrix,(V$4+1),FALSE)*$E4201</f>
        <v>39408.205250736886</v>
      </c>
      <c r="W4201" s="5">
        <f t="shared" si="2025"/>
        <v>318032.10243696737</v>
      </c>
      <c r="X4201" s="5">
        <f>VLOOKUP(CONCATENATE($F4201," ",$G4201),AllocFactorMatrix,(X$4+1),FALSE)*$E4201</f>
        <v>24416.339865654063</v>
      </c>
      <c r="Y4201" s="5">
        <f>VLOOKUP(CONCATENATE($F4201," ",$G4201),AllocFactorMatrix,(Y$4+1),FALSE)*$E4201</f>
        <v>487.65693242247903</v>
      </c>
      <c r="Z4201" s="5">
        <f t="shared" si="2024"/>
        <v>24903.996798076543</v>
      </c>
      <c r="AA4201" s="5">
        <f>VLOOKUP(CONCATENATE($F4201," ",$G4201),AllocFactorMatrix,(AA$4+1),FALSE)*$E4201</f>
        <v>322.0910236690948</v>
      </c>
      <c r="AB4201" s="5">
        <f>VLOOKUP(CONCATENATE($F4201," ",$G4201),AllocFactorMatrix,(AB$4+1),FALSE)*$E4201</f>
        <v>1430.9117137515036</v>
      </c>
      <c r="AC4201" s="5">
        <f>VLOOKUP(CONCATENATE($F4201," ",$G4201),AllocFactorMatrix,(AC$4+1),FALSE)*$E4201</f>
        <v>293.57623269944366</v>
      </c>
    </row>
    <row r="4202" spans="3:29" hidden="1" outlineLevel="1">
      <c r="E4202" s="48"/>
      <c r="F4202" s="175" t="str">
        <f>F4209</f>
        <v>PROD_ENERGY</v>
      </c>
      <c r="G4202" s="52" t="str">
        <f>$G$8</f>
        <v>PRODUCTION</v>
      </c>
      <c r="H4202" s="4">
        <f t="shared" si="2021"/>
        <v>0</v>
      </c>
      <c r="I4202" s="5">
        <f>VLOOKUP(CONCATENATE($F4202," ",$G4202),AllocFactorMatrix,(I$4+1),FALSE)*$E4209</f>
        <v>0</v>
      </c>
      <c r="J4202" s="5">
        <f>VLOOKUP(CONCATENATE($F4202," ",$G4202),AllocFactorMatrix,(J$4+1),FALSE)*$E4209</f>
        <v>0</v>
      </c>
      <c r="K4202" s="5">
        <f>VLOOKUP(CONCATENATE($F4202," ",$G4202),AllocFactorMatrix,(K$4+1),FALSE)*$E4209</f>
        <v>0</v>
      </c>
      <c r="L4202" s="5">
        <f>VLOOKUP(CONCATENATE($F4202," ",$G4202),AllocFactorMatrix,(L$4+1),FALSE)*$E4209</f>
        <v>0</v>
      </c>
      <c r="M4202" s="5">
        <f t="shared" si="2022"/>
        <v>0</v>
      </c>
      <c r="N4202" s="5">
        <f>VLOOKUP(CONCATENATE($F4202," ",$G4202),AllocFactorMatrix,(N$4+1),FALSE)*$E4209</f>
        <v>0</v>
      </c>
      <c r="O4202" s="5">
        <f>VLOOKUP(CONCATENATE($F4202," ",$G4202),AllocFactorMatrix,(O$4+1),FALSE)*$E4209</f>
        <v>0</v>
      </c>
      <c r="P4202" s="5">
        <f>VLOOKUP(CONCATENATE($F4202," ",$G4202),AllocFactorMatrix,(P$4+1),FALSE)*$E4209</f>
        <v>0</v>
      </c>
      <c r="Q4202" s="5">
        <f>VLOOKUP(CONCATENATE($F4202," ",$G4202),AllocFactorMatrix,(Q$4+1),FALSE)*$E4209</f>
        <v>0</v>
      </c>
      <c r="R4202" s="5">
        <f t="shared" si="2023"/>
        <v>0</v>
      </c>
      <c r="S4202" s="5">
        <f>VLOOKUP(CONCATENATE($F4202," ",$G4202),AllocFactorMatrix,(S$4+1),FALSE)*$E4209</f>
        <v>0</v>
      </c>
      <c r="T4202" s="5">
        <f>VLOOKUP(CONCATENATE($F4202," ",$G4202),AllocFactorMatrix,(T$4+1),FALSE)*$E4209</f>
        <v>0</v>
      </c>
      <c r="U4202" s="5">
        <f>VLOOKUP(CONCATENATE($F4202," ",$G4202),AllocFactorMatrix,(U$4+1),FALSE)*$E4209</f>
        <v>0</v>
      </c>
      <c r="V4202" s="5">
        <f>VLOOKUP(CONCATENATE($F4202," ",$G4202),AllocFactorMatrix,(V$4+1),FALSE)*$E4209</f>
        <v>0</v>
      </c>
      <c r="W4202" s="5">
        <f>SUBTOTAL(9,S4202:V4202)</f>
        <v>0</v>
      </c>
      <c r="X4202" s="5">
        <f>VLOOKUP(CONCATENATE($F4202," ",$G4202),AllocFactorMatrix,(X$4+1),FALSE)*$E4209</f>
        <v>0</v>
      </c>
      <c r="Y4202" s="5">
        <f>VLOOKUP(CONCATENATE($F4202," ",$G4202),AllocFactorMatrix,(Y$4+1),FALSE)*$E4209</f>
        <v>0</v>
      </c>
      <c r="Z4202" s="5">
        <f t="shared" si="2024"/>
        <v>0</v>
      </c>
      <c r="AA4202" s="5">
        <f>VLOOKUP(CONCATENATE($F4202," ",$G4202),AllocFactorMatrix,(AA$4+1),FALSE)*$E4209</f>
        <v>0</v>
      </c>
      <c r="AB4202" s="5">
        <f>VLOOKUP(CONCATENATE($F4202," ",$G4202),AllocFactorMatrix,(AB$4+1),FALSE)*$E4209</f>
        <v>0</v>
      </c>
      <c r="AC4202" s="5">
        <f>VLOOKUP(CONCATENATE($F4202," ",$G4202),AllocFactorMatrix,(AC$4+1),FALSE)*$E4209</f>
        <v>0</v>
      </c>
    </row>
    <row r="4203" spans="3:29" hidden="1" outlineLevel="1">
      <c r="E4203" s="48"/>
      <c r="F4203" s="175" t="str">
        <f>F4209</f>
        <v>PROD_ENERGY</v>
      </c>
      <c r="G4203" s="52" t="str">
        <f>$G$9</f>
        <v>BULKTRAN</v>
      </c>
      <c r="H4203" s="4">
        <f t="shared" si="2021"/>
        <v>0</v>
      </c>
      <c r="I4203" s="5">
        <f>VLOOKUP(CONCATENATE($F4203," ",$G4203),AllocFactorMatrix,(I$4+1),FALSE)*$E4209</f>
        <v>0</v>
      </c>
      <c r="J4203" s="5">
        <f>VLOOKUP(CONCATENATE($F4203," ",$G4203),AllocFactorMatrix,(J$4+1),FALSE)*$E4209</f>
        <v>0</v>
      </c>
      <c r="K4203" s="5">
        <f>VLOOKUP(CONCATENATE($F4203," ",$G4203),AllocFactorMatrix,(K$4+1),FALSE)*$E4209</f>
        <v>0</v>
      </c>
      <c r="L4203" s="5">
        <f>VLOOKUP(CONCATENATE($F4203," ",$G4203),AllocFactorMatrix,(L$4+1),FALSE)*$E4209</f>
        <v>0</v>
      </c>
      <c r="M4203" s="5">
        <f t="shared" si="2022"/>
        <v>0</v>
      </c>
      <c r="N4203" s="5">
        <f>VLOOKUP(CONCATENATE($F4203," ",$G4203),AllocFactorMatrix,(N$4+1),FALSE)*$E4209</f>
        <v>0</v>
      </c>
      <c r="O4203" s="5">
        <f>VLOOKUP(CONCATENATE($F4203," ",$G4203),AllocFactorMatrix,(O$4+1),FALSE)*$E4209</f>
        <v>0</v>
      </c>
      <c r="P4203" s="5">
        <f>VLOOKUP(CONCATENATE($F4203," ",$G4203),AllocFactorMatrix,(P$4+1),FALSE)*$E4209</f>
        <v>0</v>
      </c>
      <c r="Q4203" s="5">
        <f>VLOOKUP(CONCATENATE($F4203," ",$G4203),AllocFactorMatrix,(Q$4+1),FALSE)*$E4209</f>
        <v>0</v>
      </c>
      <c r="R4203" s="5">
        <f t="shared" si="2023"/>
        <v>0</v>
      </c>
      <c r="S4203" s="5">
        <f>VLOOKUP(CONCATENATE($F4203," ",$G4203),AllocFactorMatrix,(S$4+1),FALSE)*$E4209</f>
        <v>0</v>
      </c>
      <c r="T4203" s="5">
        <f>VLOOKUP(CONCATENATE($F4203," ",$G4203),AllocFactorMatrix,(T$4+1),FALSE)*$E4209</f>
        <v>0</v>
      </c>
      <c r="U4203" s="5">
        <f>VLOOKUP(CONCATENATE($F4203," ",$G4203),AllocFactorMatrix,(U$4+1),FALSE)*$E4209</f>
        <v>0</v>
      </c>
      <c r="V4203" s="5">
        <f>VLOOKUP(CONCATENATE($F4203," ",$G4203),AllocFactorMatrix,(V$4+1),FALSE)*$E4209</f>
        <v>0</v>
      </c>
      <c r="W4203" s="5">
        <f t="shared" ref="W4203:W4209" si="2026">SUBTOTAL(9,S4203:V4203)</f>
        <v>0</v>
      </c>
      <c r="X4203" s="5">
        <f>VLOOKUP(CONCATENATE($F4203," ",$G4203),AllocFactorMatrix,(X$4+1),FALSE)*$E4209</f>
        <v>0</v>
      </c>
      <c r="Y4203" s="5">
        <f>VLOOKUP(CONCATENATE($F4203," ",$G4203),AllocFactorMatrix,(Y$4+1),FALSE)*$E4209</f>
        <v>0</v>
      </c>
      <c r="Z4203" s="5">
        <f t="shared" si="2024"/>
        <v>0</v>
      </c>
      <c r="AA4203" s="5">
        <f>VLOOKUP(CONCATENATE($F4203," ",$G4203),AllocFactorMatrix,(AA$4+1),FALSE)*$E4209</f>
        <v>0</v>
      </c>
      <c r="AB4203" s="5">
        <f>VLOOKUP(CONCATENATE($F4203," ",$G4203),AllocFactorMatrix,(AB$4+1),FALSE)*$E4209</f>
        <v>0</v>
      </c>
      <c r="AC4203" s="5">
        <f>VLOOKUP(CONCATENATE($F4203," ",$G4203),AllocFactorMatrix,(AC$4+1),FALSE)*$E4209</f>
        <v>0</v>
      </c>
    </row>
    <row r="4204" spans="3:29" hidden="1" outlineLevel="1">
      <c r="E4204" s="48"/>
      <c r="F4204" s="175" t="str">
        <f>F4209</f>
        <v>PROD_ENERGY</v>
      </c>
      <c r="G4204" s="52" t="str">
        <f>$G$10</f>
        <v>SUBTRAN</v>
      </c>
      <c r="H4204" s="4">
        <f t="shared" si="2021"/>
        <v>0</v>
      </c>
      <c r="I4204" s="5">
        <f>VLOOKUP(CONCATENATE($F4204," ",$G4204),AllocFactorMatrix,(I$4+1),FALSE)*$E4209</f>
        <v>0</v>
      </c>
      <c r="J4204" s="5">
        <f>VLOOKUP(CONCATENATE($F4204," ",$G4204),AllocFactorMatrix,(J$4+1),FALSE)*$E4209</f>
        <v>0</v>
      </c>
      <c r="K4204" s="5">
        <f>VLOOKUP(CONCATENATE($F4204," ",$G4204),AllocFactorMatrix,(K$4+1),FALSE)*$E4209</f>
        <v>0</v>
      </c>
      <c r="L4204" s="5">
        <f>VLOOKUP(CONCATENATE($F4204," ",$G4204),AllocFactorMatrix,(L$4+1),FALSE)*$E4209</f>
        <v>0</v>
      </c>
      <c r="M4204" s="5">
        <f t="shared" si="2022"/>
        <v>0</v>
      </c>
      <c r="N4204" s="5">
        <f>VLOOKUP(CONCATENATE($F4204," ",$G4204),AllocFactorMatrix,(N$4+1),FALSE)*$E4209</f>
        <v>0</v>
      </c>
      <c r="O4204" s="5">
        <f>VLOOKUP(CONCATENATE($F4204," ",$G4204),AllocFactorMatrix,(O$4+1),FALSE)*$E4209</f>
        <v>0</v>
      </c>
      <c r="P4204" s="5">
        <f>VLOOKUP(CONCATENATE($F4204," ",$G4204),AllocFactorMatrix,(P$4+1),FALSE)*$E4209</f>
        <v>0</v>
      </c>
      <c r="Q4204" s="5">
        <f>VLOOKUP(CONCATENATE($F4204," ",$G4204),AllocFactorMatrix,(Q$4+1),FALSE)*$E4209</f>
        <v>0</v>
      </c>
      <c r="R4204" s="5">
        <f t="shared" si="2023"/>
        <v>0</v>
      </c>
      <c r="S4204" s="5">
        <f>VLOOKUP(CONCATENATE($F4204," ",$G4204),AllocFactorMatrix,(S$4+1),FALSE)*$E4209</f>
        <v>0</v>
      </c>
      <c r="T4204" s="5">
        <f>VLOOKUP(CONCATENATE($F4204," ",$G4204),AllocFactorMatrix,(T$4+1),FALSE)*$E4209</f>
        <v>0</v>
      </c>
      <c r="U4204" s="5">
        <f>VLOOKUP(CONCATENATE($F4204," ",$G4204),AllocFactorMatrix,(U$4+1),FALSE)*$E4209</f>
        <v>0</v>
      </c>
      <c r="V4204" s="5">
        <f>VLOOKUP(CONCATENATE($F4204," ",$G4204),AllocFactorMatrix,(V$4+1),FALSE)*$E4209</f>
        <v>0</v>
      </c>
      <c r="W4204" s="5">
        <f t="shared" si="2026"/>
        <v>0</v>
      </c>
      <c r="X4204" s="5">
        <f>VLOOKUP(CONCATENATE($F4204," ",$G4204),AllocFactorMatrix,(X$4+1),FALSE)*$E4209</f>
        <v>0</v>
      </c>
      <c r="Y4204" s="5">
        <f>VLOOKUP(CONCATENATE($F4204," ",$G4204),AllocFactorMatrix,(Y$4+1),FALSE)*$E4209</f>
        <v>0</v>
      </c>
      <c r="Z4204" s="5">
        <f t="shared" si="2024"/>
        <v>0</v>
      </c>
      <c r="AA4204" s="5">
        <f>VLOOKUP(CONCATENATE($F4204," ",$G4204),AllocFactorMatrix,(AA$4+1),FALSE)*$E4209</f>
        <v>0</v>
      </c>
      <c r="AB4204" s="5">
        <f>VLOOKUP(CONCATENATE($F4204," ",$G4204),AllocFactorMatrix,(AB$4+1),FALSE)*$E4209</f>
        <v>0</v>
      </c>
      <c r="AC4204" s="5">
        <f>VLOOKUP(CONCATENATE($F4204," ",$G4204),AllocFactorMatrix,(AC$4+1),FALSE)*$E4209</f>
        <v>0</v>
      </c>
    </row>
    <row r="4205" spans="3:29" hidden="1" outlineLevel="1">
      <c r="E4205" s="48"/>
      <c r="F4205" s="175" t="str">
        <f>F4209</f>
        <v>PROD_ENERGY</v>
      </c>
      <c r="G4205" s="52" t="str">
        <f>$G$11</f>
        <v>DISTPRI</v>
      </c>
      <c r="H4205" s="4">
        <f t="shared" si="2021"/>
        <v>0</v>
      </c>
      <c r="I4205" s="5">
        <f>VLOOKUP(CONCATENATE($F4205," ",$G4205),AllocFactorMatrix,(I$4+1),FALSE)*$E4209</f>
        <v>0</v>
      </c>
      <c r="J4205" s="5">
        <f>VLOOKUP(CONCATENATE($F4205," ",$G4205),AllocFactorMatrix,(J$4+1),FALSE)*$E4209</f>
        <v>0</v>
      </c>
      <c r="K4205" s="5">
        <f>VLOOKUP(CONCATENATE($F4205," ",$G4205),AllocFactorMatrix,(K$4+1),FALSE)*$E4209</f>
        <v>0</v>
      </c>
      <c r="L4205" s="5">
        <f>VLOOKUP(CONCATENATE($F4205," ",$G4205),AllocFactorMatrix,(L$4+1),FALSE)*$E4209</f>
        <v>0</v>
      </c>
      <c r="M4205" s="5">
        <f t="shared" si="2022"/>
        <v>0</v>
      </c>
      <c r="N4205" s="5">
        <f>VLOOKUP(CONCATENATE($F4205," ",$G4205),AllocFactorMatrix,(N$4+1),FALSE)*$E4209</f>
        <v>0</v>
      </c>
      <c r="O4205" s="5">
        <f>VLOOKUP(CONCATENATE($F4205," ",$G4205),AllocFactorMatrix,(O$4+1),FALSE)*$E4209</f>
        <v>0</v>
      </c>
      <c r="P4205" s="5">
        <f>VLOOKUP(CONCATENATE($F4205," ",$G4205),AllocFactorMatrix,(P$4+1),FALSE)*$E4209</f>
        <v>0</v>
      </c>
      <c r="Q4205" s="5">
        <f>VLOOKUP(CONCATENATE($F4205," ",$G4205),AllocFactorMatrix,(Q$4+1),FALSE)*$E4209</f>
        <v>0</v>
      </c>
      <c r="R4205" s="5">
        <f t="shared" si="2023"/>
        <v>0</v>
      </c>
      <c r="S4205" s="5">
        <f>VLOOKUP(CONCATENATE($F4205," ",$G4205),AllocFactorMatrix,(S$4+1),FALSE)*$E4209</f>
        <v>0</v>
      </c>
      <c r="T4205" s="5">
        <f>VLOOKUP(CONCATENATE($F4205," ",$G4205),AllocFactorMatrix,(T$4+1),FALSE)*$E4209</f>
        <v>0</v>
      </c>
      <c r="U4205" s="5">
        <f>VLOOKUP(CONCATENATE($F4205," ",$G4205),AllocFactorMatrix,(U$4+1),FALSE)*$E4209</f>
        <v>0</v>
      </c>
      <c r="V4205" s="5">
        <f>VLOOKUP(CONCATENATE($F4205," ",$G4205),AllocFactorMatrix,(V$4+1),FALSE)*$E4209</f>
        <v>0</v>
      </c>
      <c r="W4205" s="5">
        <f t="shared" si="2026"/>
        <v>0</v>
      </c>
      <c r="X4205" s="5">
        <f>VLOOKUP(CONCATENATE($F4205," ",$G4205),AllocFactorMatrix,(X$4+1),FALSE)*$E4209</f>
        <v>0</v>
      </c>
      <c r="Y4205" s="5">
        <f>VLOOKUP(CONCATENATE($F4205," ",$G4205),AllocFactorMatrix,(Y$4+1),FALSE)*$E4209</f>
        <v>0</v>
      </c>
      <c r="Z4205" s="5">
        <f t="shared" si="2024"/>
        <v>0</v>
      </c>
      <c r="AA4205" s="5">
        <f>VLOOKUP(CONCATENATE($F4205," ",$G4205),AllocFactorMatrix,(AA$4+1),FALSE)*$E4209</f>
        <v>0</v>
      </c>
      <c r="AB4205" s="5">
        <f>VLOOKUP(CONCATENATE($F4205," ",$G4205),AllocFactorMatrix,(AB$4+1),FALSE)*$E4209</f>
        <v>0</v>
      </c>
      <c r="AC4205" s="5">
        <f>VLOOKUP(CONCATENATE($F4205," ",$G4205),AllocFactorMatrix,(AC$4+1),FALSE)*$E4209</f>
        <v>0</v>
      </c>
    </row>
    <row r="4206" spans="3:29" hidden="1" outlineLevel="1">
      <c r="E4206" s="48"/>
      <c r="F4206" s="175" t="str">
        <f>F4209</f>
        <v>PROD_ENERGY</v>
      </c>
      <c r="G4206" s="52" t="str">
        <f>$G$12</f>
        <v>DISTSEC</v>
      </c>
      <c r="H4206" s="4">
        <f t="shared" si="2021"/>
        <v>0</v>
      </c>
      <c r="I4206" s="5">
        <f>VLOOKUP(CONCATENATE($F4206," ",$G4206),AllocFactorMatrix,(I$4+1),FALSE)*$E4209</f>
        <v>0</v>
      </c>
      <c r="J4206" s="5">
        <f>VLOOKUP(CONCATENATE($F4206," ",$G4206),AllocFactorMatrix,(J$4+1),FALSE)*$E4209</f>
        <v>0</v>
      </c>
      <c r="K4206" s="5">
        <f>VLOOKUP(CONCATENATE($F4206," ",$G4206),AllocFactorMatrix,(K$4+1),FALSE)*$E4209</f>
        <v>0</v>
      </c>
      <c r="L4206" s="5">
        <f>VLOOKUP(CONCATENATE($F4206," ",$G4206),AllocFactorMatrix,(L$4+1),FALSE)*$E4209</f>
        <v>0</v>
      </c>
      <c r="M4206" s="5">
        <f t="shared" si="2022"/>
        <v>0</v>
      </c>
      <c r="N4206" s="5">
        <f>VLOOKUP(CONCATENATE($F4206," ",$G4206),AllocFactorMatrix,(N$4+1),FALSE)*$E4209</f>
        <v>0</v>
      </c>
      <c r="O4206" s="5">
        <f>VLOOKUP(CONCATENATE($F4206," ",$G4206),AllocFactorMatrix,(O$4+1),FALSE)*$E4209</f>
        <v>0</v>
      </c>
      <c r="P4206" s="5">
        <f>VLOOKUP(CONCATENATE($F4206," ",$G4206),AllocFactorMatrix,(P$4+1),FALSE)*$E4209</f>
        <v>0</v>
      </c>
      <c r="Q4206" s="5">
        <f>VLOOKUP(CONCATENATE($F4206," ",$G4206),AllocFactorMatrix,(Q$4+1),FALSE)*$E4209</f>
        <v>0</v>
      </c>
      <c r="R4206" s="5">
        <f t="shared" si="2023"/>
        <v>0</v>
      </c>
      <c r="S4206" s="5">
        <f>VLOOKUP(CONCATENATE($F4206," ",$G4206),AllocFactorMatrix,(S$4+1),FALSE)*$E4209</f>
        <v>0</v>
      </c>
      <c r="T4206" s="5">
        <f>VLOOKUP(CONCATENATE($F4206," ",$G4206),AllocFactorMatrix,(T$4+1),FALSE)*$E4209</f>
        <v>0</v>
      </c>
      <c r="U4206" s="5">
        <f>VLOOKUP(CONCATENATE($F4206," ",$G4206),AllocFactorMatrix,(U$4+1),FALSE)*$E4209</f>
        <v>0</v>
      </c>
      <c r="V4206" s="5">
        <f>VLOOKUP(CONCATENATE($F4206," ",$G4206),AllocFactorMatrix,(V$4+1),FALSE)*$E4209</f>
        <v>0</v>
      </c>
      <c r="W4206" s="5">
        <f t="shared" si="2026"/>
        <v>0</v>
      </c>
      <c r="X4206" s="5">
        <f>VLOOKUP(CONCATENATE($F4206," ",$G4206),AllocFactorMatrix,(X$4+1),FALSE)*$E4209</f>
        <v>0</v>
      </c>
      <c r="Y4206" s="5">
        <f>VLOOKUP(CONCATENATE($F4206," ",$G4206),AllocFactorMatrix,(Y$4+1),FALSE)*$E4209</f>
        <v>0</v>
      </c>
      <c r="Z4206" s="5">
        <f t="shared" si="2024"/>
        <v>0</v>
      </c>
      <c r="AA4206" s="5">
        <f>VLOOKUP(CONCATENATE($F4206," ",$G4206),AllocFactorMatrix,(AA$4+1),FALSE)*$E4209</f>
        <v>0</v>
      </c>
      <c r="AB4206" s="5">
        <f>VLOOKUP(CONCATENATE($F4206," ",$G4206),AllocFactorMatrix,(AB$4+1),FALSE)*$E4209</f>
        <v>0</v>
      </c>
      <c r="AC4206" s="5">
        <f>VLOOKUP(CONCATENATE($F4206," ",$G4206),AllocFactorMatrix,(AC$4+1),FALSE)*$E4209</f>
        <v>0</v>
      </c>
    </row>
    <row r="4207" spans="3:29" hidden="1" outlineLevel="1">
      <c r="E4207" s="48"/>
      <c r="F4207" s="175" t="str">
        <f>F4209</f>
        <v>PROD_ENERGY</v>
      </c>
      <c r="G4207" s="52" t="str">
        <f>$G$13</f>
        <v>ENERGY</v>
      </c>
      <c r="H4207" s="4">
        <f t="shared" si="2021"/>
        <v>-96075.999999999956</v>
      </c>
      <c r="I4207" s="5">
        <f>VLOOKUP(CONCATENATE($F4207," ",$G4207),AllocFactorMatrix,(I$4+1),FALSE)*$E4209</f>
        <v>-37593.21383629262</v>
      </c>
      <c r="J4207" s="5">
        <f>VLOOKUP(CONCATENATE($F4207," ",$G4207),AllocFactorMatrix,(J$4+1),FALSE)*$E4209</f>
        <v>-10845.533118649397</v>
      </c>
      <c r="K4207" s="5">
        <f>VLOOKUP(CONCATENATE($F4207," ",$G4207),AllocFactorMatrix,(K$4+1),FALSE)*$E4209</f>
        <v>-151.16358241638423</v>
      </c>
      <c r="L4207" s="5">
        <f>VLOOKUP(CONCATENATE($F4207," ",$G4207),AllocFactorMatrix,(L$4+1),FALSE)*$E4209</f>
        <v>-21.132540708959208</v>
      </c>
      <c r="M4207" s="5">
        <f t="shared" si="2022"/>
        <v>-11017.82924177474</v>
      </c>
      <c r="N4207" s="5">
        <f>VLOOKUP(CONCATENATE($F4207," ",$G4207),AllocFactorMatrix,(N$4+1),FALSE)*$E4209</f>
        <v>-7036.8456146106782</v>
      </c>
      <c r="O4207" s="5">
        <f>VLOOKUP(CONCATENATE($F4207," ",$G4207),AllocFactorMatrix,(O$4+1),FALSE)*$E4209</f>
        <v>-1254.9437660273791</v>
      </c>
      <c r="P4207" s="5">
        <f>VLOOKUP(CONCATENATE($F4207," ",$G4207),AllocFactorMatrix,(P$4+1),FALSE)*$E4209</f>
        <v>-255.55250873769268</v>
      </c>
      <c r="Q4207" s="5">
        <f>VLOOKUP(CONCATENATE($F4207," ",$G4207),AllocFactorMatrix,(Q$4+1),FALSE)*$E4209</f>
        <v>-9.6523047416873808</v>
      </c>
      <c r="R4207" s="5">
        <f t="shared" si="2023"/>
        <v>-8556.9941941174366</v>
      </c>
      <c r="S4207" s="5">
        <f>VLOOKUP(CONCATENATE($F4207," ",$G4207),AllocFactorMatrix,(S$4+1),FALSE)*$E4209</f>
        <v>-368.51973275524068</v>
      </c>
      <c r="T4207" s="5">
        <f>VLOOKUP(CONCATENATE($F4207," ",$G4207),AllocFactorMatrix,(T$4+1),FALSE)*$E4209</f>
        <v>-5826.3670432630279</v>
      </c>
      <c r="U4207" s="5">
        <f>VLOOKUP(CONCATENATE($F4207," ",$G4207),AllocFactorMatrix,(U$4+1),FALSE)*$E4209</f>
        <v>-25058.256380745657</v>
      </c>
      <c r="V4207" s="5">
        <f>VLOOKUP(CONCATENATE($F4207," ",$G4207),AllocFactorMatrix,(V$4+1),FALSE)*$E4209</f>
        <v>-4713.719752216889</v>
      </c>
      <c r="W4207" s="5">
        <f t="shared" si="2026"/>
        <v>-35966.862908980816</v>
      </c>
      <c r="X4207" s="5">
        <f>VLOOKUP(CONCATENATE($F4207," ",$G4207),AllocFactorMatrix,(X$4+1),FALSE)*$E4209</f>
        <v>-1932.9517337568018</v>
      </c>
      <c r="Y4207" s="5">
        <f>VLOOKUP(CONCATENATE($F4207," ",$G4207),AllocFactorMatrix,(Y$4+1),FALSE)*$E4209</f>
        <v>-38.784290958754042</v>
      </c>
      <c r="Z4207" s="5">
        <f t="shared" si="2024"/>
        <v>-1971.7360247155559</v>
      </c>
      <c r="AA4207" s="5">
        <f>VLOOKUP(CONCATENATE($F4207," ",$G4207),AllocFactorMatrix,(AA$4+1),FALSE)*$E4209</f>
        <v>-34.595753848545662</v>
      </c>
      <c r="AB4207" s="5">
        <f>VLOOKUP(CONCATENATE($F4207," ",$G4207),AllocFactorMatrix,(AB$4+1),FALSE)*$E4209</f>
        <v>-774.93303782479848</v>
      </c>
      <c r="AC4207" s="5">
        <f>VLOOKUP(CONCATENATE($F4207," ",$G4207),AllocFactorMatrix,(AC$4+1),FALSE)*$E4209</f>
        <v>-159.83500244545803</v>
      </c>
    </row>
    <row r="4208" spans="3:29" hidden="1" outlineLevel="1">
      <c r="E4208" s="48"/>
      <c r="F4208" s="175" t="str">
        <f>F4209</f>
        <v>PROD_ENERGY</v>
      </c>
      <c r="G4208" s="52" t="str">
        <f>$G$14</f>
        <v>CUSTOMER</v>
      </c>
      <c r="H4208" s="4">
        <f t="shared" si="2021"/>
        <v>0</v>
      </c>
      <c r="I4208" s="5">
        <f>VLOOKUP(CONCATENATE($F4208," ",$G4208),AllocFactorMatrix,(I$4+1),FALSE)*$E4209</f>
        <v>0</v>
      </c>
      <c r="J4208" s="5">
        <f>VLOOKUP(CONCATENATE($F4208," ",$G4208),AllocFactorMatrix,(J$4+1),FALSE)*$E4209</f>
        <v>0</v>
      </c>
      <c r="K4208" s="5">
        <f>VLOOKUP(CONCATENATE($F4208," ",$G4208),AllocFactorMatrix,(K$4+1),FALSE)*$E4209</f>
        <v>0</v>
      </c>
      <c r="L4208" s="5">
        <f>VLOOKUP(CONCATENATE($F4208," ",$G4208),AllocFactorMatrix,(L$4+1),FALSE)*$E4209</f>
        <v>0</v>
      </c>
      <c r="M4208" s="5">
        <f t="shared" si="2022"/>
        <v>0</v>
      </c>
      <c r="N4208" s="5">
        <f>VLOOKUP(CONCATENATE($F4208," ",$G4208),AllocFactorMatrix,(N$4+1),FALSE)*$E4209</f>
        <v>0</v>
      </c>
      <c r="O4208" s="5">
        <f>VLOOKUP(CONCATENATE($F4208," ",$G4208),AllocFactorMatrix,(O$4+1),FALSE)*$E4209</f>
        <v>0</v>
      </c>
      <c r="P4208" s="5">
        <f>VLOOKUP(CONCATENATE($F4208," ",$G4208),AllocFactorMatrix,(P$4+1),FALSE)*$E4209</f>
        <v>0</v>
      </c>
      <c r="Q4208" s="5">
        <f>VLOOKUP(CONCATENATE($F4208," ",$G4208),AllocFactorMatrix,(Q$4+1),FALSE)*$E4209</f>
        <v>0</v>
      </c>
      <c r="R4208" s="5">
        <f t="shared" si="2023"/>
        <v>0</v>
      </c>
      <c r="S4208" s="5">
        <f>VLOOKUP(CONCATENATE($F4208," ",$G4208),AllocFactorMatrix,(S$4+1),FALSE)*$E4209</f>
        <v>0</v>
      </c>
      <c r="T4208" s="5">
        <f>VLOOKUP(CONCATENATE($F4208," ",$G4208),AllocFactorMatrix,(T$4+1),FALSE)*$E4209</f>
        <v>0</v>
      </c>
      <c r="U4208" s="5">
        <f>VLOOKUP(CONCATENATE($F4208," ",$G4208),AllocFactorMatrix,(U$4+1),FALSE)*$E4209</f>
        <v>0</v>
      </c>
      <c r="V4208" s="5">
        <f>VLOOKUP(CONCATENATE($F4208," ",$G4208),AllocFactorMatrix,(V$4+1),FALSE)*$E4209</f>
        <v>0</v>
      </c>
      <c r="W4208" s="5">
        <f t="shared" si="2026"/>
        <v>0</v>
      </c>
      <c r="X4208" s="5">
        <f>VLOOKUP(CONCATENATE($F4208," ",$G4208),AllocFactorMatrix,(X$4+1),FALSE)*$E4209</f>
        <v>0</v>
      </c>
      <c r="Y4208" s="5">
        <f>VLOOKUP(CONCATENATE($F4208," ",$G4208),AllocFactorMatrix,(Y$4+1),FALSE)*$E4209</f>
        <v>0</v>
      </c>
      <c r="Z4208" s="5">
        <f t="shared" si="2024"/>
        <v>0</v>
      </c>
      <c r="AA4208" s="5">
        <f>VLOOKUP(CONCATENATE($F4208," ",$G4208),AllocFactorMatrix,(AA$4+1),FALSE)*$E4209</f>
        <v>0</v>
      </c>
      <c r="AB4208" s="5">
        <f>VLOOKUP(CONCATENATE($F4208," ",$G4208),AllocFactorMatrix,(AB$4+1),FALSE)*$E4209</f>
        <v>0</v>
      </c>
      <c r="AC4208" s="5">
        <f>VLOOKUP(CONCATENATE($F4208," ",$G4208),AllocFactorMatrix,(AC$4+1),FALSE)*$E4209</f>
        <v>0</v>
      </c>
    </row>
    <row r="4209" spans="4:29" collapsed="1">
      <c r="D4209" s="52" t="str">
        <f>D3249</f>
        <v>Adj 5 - Environmental Surcharge Revenue Sync</v>
      </c>
      <c r="E4209" s="60">
        <f>-ROUND(0.21*E3249,0)</f>
        <v>-96076</v>
      </c>
      <c r="F4209" s="93" t="str">
        <f>+F3249</f>
        <v>PROD_ENERGY</v>
      </c>
      <c r="G4209" s="52" t="str">
        <f>$G$15</f>
        <v>TOTAL</v>
      </c>
      <c r="H4209" s="4">
        <f t="shared" si="2021"/>
        <v>-96075.999999999956</v>
      </c>
      <c r="I4209" s="5">
        <f>VLOOKUP(CONCATENATE($F4209," ",$G4209),AllocFactorMatrix,(I$4+1),FALSE)*$E4209</f>
        <v>-37593.21383629262</v>
      </c>
      <c r="J4209" s="5">
        <f>VLOOKUP(CONCATENATE($F4209," ",$G4209),AllocFactorMatrix,(J$4+1),FALSE)*$E4209</f>
        <v>-10845.533118649397</v>
      </c>
      <c r="K4209" s="5">
        <f>VLOOKUP(CONCATENATE($F4209," ",$G4209),AllocFactorMatrix,(K$4+1),FALSE)*$E4209</f>
        <v>-151.16358241638423</v>
      </c>
      <c r="L4209" s="5">
        <f>VLOOKUP(CONCATENATE($F4209," ",$G4209),AllocFactorMatrix,(L$4+1),FALSE)*$E4209</f>
        <v>-21.132540708959208</v>
      </c>
      <c r="M4209" s="5">
        <f t="shared" si="2022"/>
        <v>-11017.82924177474</v>
      </c>
      <c r="N4209" s="5">
        <f>VLOOKUP(CONCATENATE($F4209," ",$G4209),AllocFactorMatrix,(N$4+1),FALSE)*$E4209</f>
        <v>-7036.8456146106782</v>
      </c>
      <c r="O4209" s="5">
        <f>VLOOKUP(CONCATENATE($F4209," ",$G4209),AllocFactorMatrix,(O$4+1),FALSE)*$E4209</f>
        <v>-1254.9437660273791</v>
      </c>
      <c r="P4209" s="5">
        <f>VLOOKUP(CONCATENATE($F4209," ",$G4209),AllocFactorMatrix,(P$4+1),FALSE)*$E4209</f>
        <v>-255.55250873769268</v>
      </c>
      <c r="Q4209" s="5">
        <f>VLOOKUP(CONCATENATE($F4209," ",$G4209),AllocFactorMatrix,(Q$4+1),FALSE)*$E4209</f>
        <v>-9.6523047416873808</v>
      </c>
      <c r="R4209" s="5">
        <f t="shared" si="2023"/>
        <v>-8556.9941941174366</v>
      </c>
      <c r="S4209" s="5">
        <f>VLOOKUP(CONCATENATE($F4209," ",$G4209),AllocFactorMatrix,(S$4+1),FALSE)*$E4209</f>
        <v>-368.51973275524068</v>
      </c>
      <c r="T4209" s="5">
        <f>VLOOKUP(CONCATENATE($F4209," ",$G4209),AllocFactorMatrix,(T$4+1),FALSE)*$E4209</f>
        <v>-5826.3670432630279</v>
      </c>
      <c r="U4209" s="5">
        <f>VLOOKUP(CONCATENATE($F4209," ",$G4209),AllocFactorMatrix,(U$4+1),FALSE)*$E4209</f>
        <v>-25058.256380745657</v>
      </c>
      <c r="V4209" s="5">
        <f>VLOOKUP(CONCATENATE($F4209," ",$G4209),AllocFactorMatrix,(V$4+1),FALSE)*$E4209</f>
        <v>-4713.719752216889</v>
      </c>
      <c r="W4209" s="5">
        <f t="shared" si="2026"/>
        <v>-35966.862908980816</v>
      </c>
      <c r="X4209" s="5">
        <f>VLOOKUP(CONCATENATE($F4209," ",$G4209),AllocFactorMatrix,(X$4+1),FALSE)*$E4209</f>
        <v>-1932.9517337568018</v>
      </c>
      <c r="Y4209" s="5">
        <f>VLOOKUP(CONCATENATE($F4209," ",$G4209),AllocFactorMatrix,(Y$4+1),FALSE)*$E4209</f>
        <v>-38.784290958754042</v>
      </c>
      <c r="Z4209" s="5">
        <f t="shared" si="2024"/>
        <v>-1971.7360247155559</v>
      </c>
      <c r="AA4209" s="5">
        <f>VLOOKUP(CONCATENATE($F4209," ",$G4209),AllocFactorMatrix,(AA$4+1),FALSE)*$E4209</f>
        <v>-34.595753848545662</v>
      </c>
      <c r="AB4209" s="5">
        <f>VLOOKUP(CONCATENATE($F4209," ",$G4209),AllocFactorMatrix,(AB$4+1),FALSE)*$E4209</f>
        <v>-774.93303782479848</v>
      </c>
      <c r="AC4209" s="5">
        <f>VLOOKUP(CONCATENATE($F4209," ",$G4209),AllocFactorMatrix,(AC$4+1),FALSE)*$E4209</f>
        <v>-159.83500244545803</v>
      </c>
    </row>
    <row r="4210" spans="4:29" hidden="1" outlineLevel="1">
      <c r="E4210" s="48"/>
      <c r="F4210" s="175" t="str">
        <f>F4217</f>
        <v>LABOR_M</v>
      </c>
      <c r="G4210" s="52" t="str">
        <f>$G$8</f>
        <v>PRODUCTION</v>
      </c>
      <c r="H4210" s="4">
        <f t="shared" ca="1" si="2021"/>
        <v>789.34747575296956</v>
      </c>
      <c r="I4210" s="5">
        <f ca="1">VLOOKUP(CONCATENATE($F4210," ",$G4210),AllocFactorMatrix,(I$4+1),FALSE)*$E4217</f>
        <v>406.02927484600764</v>
      </c>
      <c r="J4210" s="5">
        <f ca="1">VLOOKUP(CONCATENATE($F4210," ",$G4210),AllocFactorMatrix,(J$4+1),FALSE)*$E4217</f>
        <v>94.686089318496926</v>
      </c>
      <c r="K4210" s="5">
        <f ca="1">VLOOKUP(CONCATENATE($F4210," ",$G4210),AllocFactorMatrix,(K$4+1),FALSE)*$E4217</f>
        <v>1.3165115729258037</v>
      </c>
      <c r="L4210" s="5">
        <f ca="1">VLOOKUP(CONCATENATE($F4210," ",$G4210),AllocFactorMatrix,(L$4+1),FALSE)*$E4217</f>
        <v>0.18335544745141849</v>
      </c>
      <c r="M4210" s="5">
        <f t="shared" ca="1" si="2022"/>
        <v>96.185956338874149</v>
      </c>
      <c r="N4210" s="5">
        <f ca="1">VLOOKUP(CONCATENATE($F4210," ",$G4210),AllocFactorMatrix,(N$4+1),FALSE)*$E4217</f>
        <v>56.35793651867106</v>
      </c>
      <c r="O4210" s="5">
        <f ca="1">VLOOKUP(CONCATENATE($F4210," ",$G4210),AllocFactorMatrix,(O$4+1),FALSE)*$E4217</f>
        <v>10.098867994809533</v>
      </c>
      <c r="P4210" s="5">
        <f ca="1">VLOOKUP(CONCATENATE($F4210," ",$G4210),AllocFactorMatrix,(P$4+1),FALSE)*$E4217</f>
        <v>2.0479473722672452</v>
      </c>
      <c r="Q4210" s="5">
        <f ca="1">VLOOKUP(CONCATENATE($F4210," ",$G4210),AllocFactorMatrix,(Q$4+1),FALSE)*$E4217</f>
        <v>7.776987533505364E-2</v>
      </c>
      <c r="R4210" s="5">
        <f t="shared" ca="1" si="2023"/>
        <v>68.582521761082887</v>
      </c>
      <c r="S4210" s="5">
        <f ca="1">VLOOKUP(CONCATENATE($F4210," ",$G4210),AllocFactorMatrix,(S$4+1),FALSE)*$E4217</f>
        <v>2.6689525382241324</v>
      </c>
      <c r="T4210" s="5">
        <f ca="1">VLOOKUP(CONCATENATE($F4210," ",$G4210),AllocFactorMatrix,(T$4+1),FALSE)*$E4217</f>
        <v>36.032400451627105</v>
      </c>
      <c r="U4210" s="5">
        <f ca="1">VLOOKUP(CONCATENATE($F4210," ",$G4210),AllocFactorMatrix,(U$4+1),FALSE)*$E4217</f>
        <v>137.80946724688044</v>
      </c>
      <c r="V4210" s="5">
        <f ca="1">VLOOKUP(CONCATENATE($F4210," ",$G4210),AllocFactorMatrix,(V$4+1),FALSE)*$E4217</f>
        <v>24.965463131885315</v>
      </c>
      <c r="W4210" s="5">
        <f ca="1">SUBTOTAL(9,S4210:V4210)</f>
        <v>201.476283368617</v>
      </c>
      <c r="X4210" s="5">
        <f ca="1">VLOOKUP(CONCATENATE($F4210," ",$G4210),AllocFactorMatrix,(X$4+1),FALSE)*$E4217</f>
        <v>15.467977515169139</v>
      </c>
      <c r="Y4210" s="5">
        <f ca="1">VLOOKUP(CONCATENATE($F4210," ",$G4210),AllocFactorMatrix,(Y$4+1),FALSE)*$E4217</f>
        <v>0.30893518468908332</v>
      </c>
      <c r="Z4210" s="5">
        <f t="shared" ca="1" si="2024"/>
        <v>15.776912699858222</v>
      </c>
      <c r="AA4210" s="5">
        <f ca="1">VLOOKUP(CONCATENATE($F4210," ",$G4210),AllocFactorMatrix,(AA$4+1),FALSE)*$E4217</f>
        <v>0.20404764757389265</v>
      </c>
      <c r="AB4210" s="5">
        <f ca="1">VLOOKUP(CONCATENATE($F4210," ",$G4210),AllocFactorMatrix,(AB$4+1),FALSE)*$E4217</f>
        <v>0.90649582764183434</v>
      </c>
      <c r="AC4210" s="5">
        <f ca="1">VLOOKUP(CONCATENATE($F4210," ",$G4210),AllocFactorMatrix,(AC$4+1),FALSE)*$E4217</f>
        <v>0.18598326331338588</v>
      </c>
    </row>
    <row r="4211" spans="4:29" hidden="1" outlineLevel="1">
      <c r="E4211" s="48"/>
      <c r="F4211" s="175" t="str">
        <f>F4217</f>
        <v>LABOR_M</v>
      </c>
      <c r="G4211" s="52" t="str">
        <f>$G$9</f>
        <v>BULKTRAN</v>
      </c>
      <c r="H4211" s="4">
        <f t="shared" ca="1" si="2021"/>
        <v>122.35510244176258</v>
      </c>
      <c r="I4211" s="5">
        <f ca="1">VLOOKUP(CONCATENATE($F4211," ",$G4211),AllocFactorMatrix,(I$4+1),FALSE)*$E4217</f>
        <v>62.937749272901094</v>
      </c>
      <c r="J4211" s="5">
        <f ca="1">VLOOKUP(CONCATENATE($F4211," ",$G4211),AllocFactorMatrix,(J$4+1),FALSE)*$E4217</f>
        <v>14.677092806717578</v>
      </c>
      <c r="K4211" s="5">
        <f ca="1">VLOOKUP(CONCATENATE($F4211," ",$G4211),AllocFactorMatrix,(K$4+1),FALSE)*$E4217</f>
        <v>0.20406970734586097</v>
      </c>
      <c r="L4211" s="5">
        <f ca="1">VLOOKUP(CONCATENATE($F4211," ",$G4211),AllocFactorMatrix,(L$4+1),FALSE)*$E4217</f>
        <v>2.8421544687620582E-2</v>
      </c>
      <c r="M4211" s="5">
        <f t="shared" ca="1" si="2022"/>
        <v>14.90958405875106</v>
      </c>
      <c r="N4211" s="5">
        <f ca="1">VLOOKUP(CONCATENATE($F4211," ",$G4211),AllocFactorMatrix,(N$4+1),FALSE)*$E4217</f>
        <v>8.7359259489243737</v>
      </c>
      <c r="O4211" s="5">
        <f ca="1">VLOOKUP(CONCATENATE($F4211," ",$G4211),AllocFactorMatrix,(O$4+1),FALSE)*$E4217</f>
        <v>1.5654044207489959</v>
      </c>
      <c r="P4211" s="5">
        <f ca="1">VLOOKUP(CONCATENATE($F4211," ",$G4211),AllocFactorMatrix,(P$4+1),FALSE)*$E4217</f>
        <v>0.31744804186530035</v>
      </c>
      <c r="Q4211" s="5">
        <f ca="1">VLOOKUP(CONCATENATE($F4211," ",$G4211),AllocFactorMatrix,(Q$4+1),FALSE)*$E4217</f>
        <v>1.2054945832855898E-2</v>
      </c>
      <c r="R4211" s="5">
        <f t="shared" ca="1" si="2023"/>
        <v>10.630833357371527</v>
      </c>
      <c r="S4211" s="5">
        <f ca="1">VLOOKUP(CONCATENATE($F4211," ",$G4211),AllocFactorMatrix,(S$4+1),FALSE)*$E4217</f>
        <v>0.4137087547092046</v>
      </c>
      <c r="T4211" s="5">
        <f ca="1">VLOOKUP(CONCATENATE($F4211," ",$G4211),AllocFactorMatrix,(T$4+1),FALSE)*$E4217</f>
        <v>5.5853070845331763</v>
      </c>
      <c r="U4211" s="5">
        <f ca="1">VLOOKUP(CONCATENATE($F4211," ",$G4211),AllocFactorMatrix,(U$4+1),FALSE)*$E4217</f>
        <v>21.36155748943418</v>
      </c>
      <c r="V4211" s="5">
        <f ca="1">VLOOKUP(CONCATENATE($F4211," ",$G4211),AllocFactorMatrix,(V$4+1),FALSE)*$E4217</f>
        <v>3.8698442610385242</v>
      </c>
      <c r="W4211" s="5">
        <f t="shared" ref="W4211:W4217" ca="1" si="2027">SUBTOTAL(9,S4211:V4211)</f>
        <v>31.230417589715081</v>
      </c>
      <c r="X4211" s="5">
        <f ca="1">VLOOKUP(CONCATENATE($F4211," ",$G4211),AllocFactorMatrix,(X$4+1),FALSE)*$E4217</f>
        <v>2.3976588657992912</v>
      </c>
      <c r="Y4211" s="5">
        <f ca="1">VLOOKUP(CONCATENATE($F4211," ",$G4211),AllocFactorMatrix,(Y$4+1),FALSE)*$E4217</f>
        <v>4.7887397289058102E-2</v>
      </c>
      <c r="Z4211" s="5">
        <f t="shared" ca="1" si="2024"/>
        <v>2.4455462630883491</v>
      </c>
      <c r="AA4211" s="5">
        <f ca="1">VLOOKUP(CONCATENATE($F4211," ",$G4211),AllocFactorMatrix,(AA$4+1),FALSE)*$E4217</f>
        <v>3.1628999380898269E-2</v>
      </c>
      <c r="AB4211" s="5">
        <f ca="1">VLOOKUP(CONCATENATE($F4211," ",$G4211),AllocFactorMatrix,(AB$4+1),FALSE)*$E4217</f>
        <v>0.14051402362228887</v>
      </c>
      <c r="AC4211" s="5">
        <f ca="1">VLOOKUP(CONCATENATE($F4211," ",$G4211),AllocFactorMatrix,(AC$4+1),FALSE)*$E4217</f>
        <v>2.8828876932120856E-2</v>
      </c>
    </row>
    <row r="4212" spans="4:29" hidden="1" outlineLevel="1">
      <c r="E4212" s="48"/>
      <c r="F4212" s="175" t="str">
        <f>F4217</f>
        <v>LABOR_M</v>
      </c>
      <c r="G4212" s="52" t="str">
        <f>$G$10</f>
        <v>SUBTRAN</v>
      </c>
      <c r="H4212" s="4">
        <f t="shared" ca="1" si="2021"/>
        <v>33.909396206720906</v>
      </c>
      <c r="I4212" s="5">
        <f ca="1">VLOOKUP(CONCATENATE($F4212," ",$G4212),AllocFactorMatrix,(I$4+1),FALSE)*$E4217</f>
        <v>17.326119970673346</v>
      </c>
      <c r="J4212" s="5">
        <f ca="1">VLOOKUP(CONCATENATE($F4212," ",$G4212),AllocFactorMatrix,(J$4+1),FALSE)*$E4217</f>
        <v>4.0615352137492504</v>
      </c>
      <c r="K4212" s="5">
        <f ca="1">VLOOKUP(CONCATENATE($F4212," ",$G4212),AllocFactorMatrix,(K$4+1),FALSE)*$E4217</f>
        <v>5.6738072006990076E-2</v>
      </c>
      <c r="L4212" s="5">
        <f ca="1">VLOOKUP(CONCATENATE($F4212," ",$G4212),AllocFactorMatrix,(L$4+1),FALSE)*$E4217</f>
        <v>1.0269327413906364E-2</v>
      </c>
      <c r="M4212" s="5">
        <f t="shared" ca="1" si="2022"/>
        <v>4.128542613170147</v>
      </c>
      <c r="N4212" s="5">
        <f ca="1">VLOOKUP(CONCATENATE($F4212," ",$G4212),AllocFactorMatrix,(N$4+1),FALSE)*$E4217</f>
        <v>2.3472767591056316</v>
      </c>
      <c r="O4212" s="5">
        <f ca="1">VLOOKUP(CONCATENATE($F4212," ",$G4212),AllocFactorMatrix,(O$4+1),FALSE)*$E4217</f>
        <v>0.4217938408388493</v>
      </c>
      <c r="P4212" s="5">
        <f ca="1">VLOOKUP(CONCATENATE($F4212," ",$G4212),AllocFactorMatrix,(P$4+1),FALSE)*$E4217</f>
        <v>0.11071763118927137</v>
      </c>
      <c r="Q4212" s="5">
        <f ca="1">VLOOKUP(CONCATENATE($F4212," ",$G4212),AllocFactorMatrix,(Q$4+1),FALSE)*$E4217</f>
        <v>0</v>
      </c>
      <c r="R4212" s="5">
        <f t="shared" ca="1" si="2023"/>
        <v>2.8797882311337522</v>
      </c>
      <c r="S4212" s="5">
        <f ca="1">VLOOKUP(CONCATENATE($F4212," ",$G4212),AllocFactorMatrix,(S$4+1),FALSE)*$E4217</f>
        <v>0.10580170202297176</v>
      </c>
      <c r="T4212" s="5">
        <f ca="1">VLOOKUP(CONCATENATE($F4212," ",$G4212),AllocFactorMatrix,(T$4+1),FALSE)*$E4217</f>
        <v>1.4845004731323943</v>
      </c>
      <c r="U4212" s="5">
        <f ca="1">VLOOKUP(CONCATENATE($F4212," ",$G4212),AllocFactorMatrix,(U$4+1),FALSE)*$E4217</f>
        <v>7.319732457051078</v>
      </c>
      <c r="V4212" s="5">
        <f ca="1">VLOOKUP(CONCATENATE($F4212," ",$G4212),AllocFactorMatrix,(V$4+1),FALSE)*$E4217</f>
        <v>0</v>
      </c>
      <c r="W4212" s="5">
        <f t="shared" ca="1" si="2027"/>
        <v>8.9100346322064432</v>
      </c>
      <c r="X4212" s="5">
        <f ca="1">VLOOKUP(CONCATENATE($F4212," ",$G4212),AllocFactorMatrix,(X$4+1),FALSE)*$E4217</f>
        <v>0.64343591449127702</v>
      </c>
      <c r="Y4212" s="5">
        <f ca="1">VLOOKUP(CONCATENATE($F4212," ",$G4212),AllocFactorMatrix,(Y$4+1),FALSE)*$E4217</f>
        <v>1.2919238983708788E-2</v>
      </c>
      <c r="Z4212" s="5">
        <f t="shared" ca="1" si="2024"/>
        <v>0.65635515347498585</v>
      </c>
      <c r="AA4212" s="5">
        <f ca="1">VLOOKUP(CONCATENATE($F4212," ",$G4212),AllocFactorMatrix,(AA$4+1),FALSE)*$E4217</f>
        <v>8.5556060622067869E-3</v>
      </c>
      <c r="AB4212" s="5">
        <f ca="1">VLOOKUP(CONCATENATE($F4212," ",$G4212),AllocFactorMatrix,(AB$4+1),FALSE)*$E4217</f>
        <v>0</v>
      </c>
      <c r="AC4212" s="5">
        <f ca="1">VLOOKUP(CONCATENATE($F4212," ",$G4212),AllocFactorMatrix,(AC$4+1),FALSE)*$E4217</f>
        <v>0</v>
      </c>
    </row>
    <row r="4213" spans="4:29" hidden="1" outlineLevel="1">
      <c r="E4213" s="48"/>
      <c r="F4213" s="175" t="str">
        <f>F4217</f>
        <v>LABOR_M</v>
      </c>
      <c r="G4213" s="52" t="str">
        <f>$G$11</f>
        <v>DISTPRI</v>
      </c>
      <c r="H4213" s="4">
        <f t="shared" ca="1" si="2021"/>
        <v>276.99158891665485</v>
      </c>
      <c r="I4213" s="5">
        <f ca="1">VLOOKUP(CONCATENATE($F4213," ",$G4213),AllocFactorMatrix,(I$4+1),FALSE)*$E4217</f>
        <v>181.37605020130968</v>
      </c>
      <c r="J4213" s="5">
        <f ca="1">VLOOKUP(CONCATENATE($F4213," ",$G4213),AllocFactorMatrix,(J$4+1),FALSE)*$E4217</f>
        <v>42.448996235295461</v>
      </c>
      <c r="K4213" s="5">
        <f ca="1">VLOOKUP(CONCATENATE($F4213," ",$G4213),AllocFactorMatrix,(K$4+1),FALSE)*$E4217</f>
        <v>0.59291700420255933</v>
      </c>
      <c r="L4213" s="5">
        <f ca="1">VLOOKUP(CONCATENATE($F4213," ",$G4213),AllocFactorMatrix,(L$4+1),FALSE)*$E4217</f>
        <v>0</v>
      </c>
      <c r="M4213" s="5">
        <f t="shared" ca="1" si="2022"/>
        <v>43.041913239498022</v>
      </c>
      <c r="N4213" s="5">
        <f ca="1">VLOOKUP(CONCATENATE($F4213," ",$G4213),AllocFactorMatrix,(N$4+1),FALSE)*$E4217</f>
        <v>24.642475031149381</v>
      </c>
      <c r="O4213" s="5">
        <f ca="1">VLOOKUP(CONCATENATE($F4213," ",$G4213),AllocFactorMatrix,(O$4+1),FALSE)*$E4217</f>
        <v>4.4277399820100696</v>
      </c>
      <c r="P4213" s="5">
        <f ca="1">VLOOKUP(CONCATENATE($F4213," ",$G4213),AllocFactorMatrix,(P$4+1),FALSE)*$E4217</f>
        <v>0</v>
      </c>
      <c r="Q4213" s="5">
        <f ca="1">VLOOKUP(CONCATENATE($F4213," ",$G4213),AllocFactorMatrix,(Q$4+1),FALSE)*$E4217</f>
        <v>0</v>
      </c>
      <c r="R4213" s="5">
        <f t="shared" ca="1" si="2023"/>
        <v>29.070215013159451</v>
      </c>
      <c r="S4213" s="5">
        <f ca="1">VLOOKUP(CONCATENATE($F4213," ",$G4213),AllocFactorMatrix,(S$4+1),FALSE)*$E4217</f>
        <v>1.1142528081181642</v>
      </c>
      <c r="T4213" s="5">
        <f ca="1">VLOOKUP(CONCATENATE($F4213," ",$G4213),AllocFactorMatrix,(T$4+1),FALSE)*$E4217</f>
        <v>15.407734970334914</v>
      </c>
      <c r="U4213" s="5">
        <f ca="1">VLOOKUP(CONCATENATE($F4213," ",$G4213),AllocFactorMatrix,(U$4+1),FALSE)*$E4217</f>
        <v>0</v>
      </c>
      <c r="V4213" s="5">
        <f ca="1">VLOOKUP(CONCATENATE($F4213," ",$G4213),AllocFactorMatrix,(V$4+1),FALSE)*$E4217</f>
        <v>0</v>
      </c>
      <c r="W4213" s="5">
        <f t="shared" ca="1" si="2027"/>
        <v>16.521987778453077</v>
      </c>
      <c r="X4213" s="5">
        <f ca="1">VLOOKUP(CONCATENATE($F4213," ",$G4213),AllocFactorMatrix,(X$4+1),FALSE)*$E4217</f>
        <v>6.7567630325725467</v>
      </c>
      <c r="Y4213" s="5">
        <f ca="1">VLOOKUP(CONCATENATE($F4213," ",$G4213),AllocFactorMatrix,(Y$4+1),FALSE)*$E4217</f>
        <v>0.13561888954423282</v>
      </c>
      <c r="Z4213" s="5">
        <f t="shared" ca="1" si="2024"/>
        <v>6.8923819221167797</v>
      </c>
      <c r="AA4213" s="5">
        <f ca="1">VLOOKUP(CONCATENATE($F4213," ",$G4213),AllocFactorMatrix,(AA$4+1),FALSE)*$E4217</f>
        <v>8.9040762117816752E-2</v>
      </c>
      <c r="AB4213" s="5">
        <f ca="1">VLOOKUP(CONCATENATE($F4213," ",$G4213),AllocFactorMatrix,(AB$4+1),FALSE)*$E4217</f>
        <v>0</v>
      </c>
      <c r="AC4213" s="5">
        <f ca="1">VLOOKUP(CONCATENATE($F4213," ",$G4213),AllocFactorMatrix,(AC$4+1),FALSE)*$E4217</f>
        <v>0</v>
      </c>
    </row>
    <row r="4214" spans="4:29" hidden="1" outlineLevel="1">
      <c r="E4214" s="48"/>
      <c r="F4214" s="175" t="str">
        <f>F4217</f>
        <v>LABOR_M</v>
      </c>
      <c r="G4214" s="52" t="str">
        <f>$G$12</f>
        <v>DISTSEC</v>
      </c>
      <c r="H4214" s="4">
        <f t="shared" ca="1" si="2021"/>
        <v>109.73660241878396</v>
      </c>
      <c r="I4214" s="5">
        <f ca="1">VLOOKUP(CONCATENATE($F4214," ",$G4214),AllocFactorMatrix,(I$4+1),FALSE)*$E4217</f>
        <v>81.436090560399549</v>
      </c>
      <c r="J4214" s="5">
        <f ca="1">VLOOKUP(CONCATENATE($F4214," ",$G4214),AllocFactorMatrix,(J$4+1),FALSE)*$E4217</f>
        <v>16.42115418886593</v>
      </c>
      <c r="K4214" s="5">
        <f ca="1">VLOOKUP(CONCATENATE($F4214," ",$G4214),AllocFactorMatrix,(K$4+1),FALSE)*$E4217</f>
        <v>0</v>
      </c>
      <c r="L4214" s="5">
        <f ca="1">VLOOKUP(CONCATENATE($F4214," ",$G4214),AllocFactorMatrix,(L$4+1),FALSE)*$E4217</f>
        <v>0</v>
      </c>
      <c r="M4214" s="5">
        <f t="shared" ca="1" si="2022"/>
        <v>16.42115418886593</v>
      </c>
      <c r="N4214" s="5">
        <f ca="1">VLOOKUP(CONCATENATE($F4214," ",$G4214),AllocFactorMatrix,(N$4+1),FALSE)*$E4217</f>
        <v>8.2078754887075753</v>
      </c>
      <c r="O4214" s="5">
        <f ca="1">VLOOKUP(CONCATENATE($F4214," ",$G4214),AllocFactorMatrix,(O$4+1),FALSE)*$E4217</f>
        <v>0</v>
      </c>
      <c r="P4214" s="5">
        <f ca="1">VLOOKUP(CONCATENATE($F4214," ",$G4214),AllocFactorMatrix,(P$4+1),FALSE)*$E4217</f>
        <v>0</v>
      </c>
      <c r="Q4214" s="5">
        <f ca="1">VLOOKUP(CONCATENATE($F4214," ",$G4214),AllocFactorMatrix,(Q$4+1),FALSE)*$E4217</f>
        <v>0</v>
      </c>
      <c r="R4214" s="5">
        <f t="shared" ca="1" si="2023"/>
        <v>8.2078754887075753</v>
      </c>
      <c r="S4214" s="5">
        <f ca="1">VLOOKUP(CONCATENATE($F4214," ",$G4214),AllocFactorMatrix,(S$4+1),FALSE)*$E4217</f>
        <v>0.30679116781610249</v>
      </c>
      <c r="T4214" s="5">
        <f ca="1">VLOOKUP(CONCATENATE($F4214," ",$G4214),AllocFactorMatrix,(T$4+1),FALSE)*$E4217</f>
        <v>0</v>
      </c>
      <c r="U4214" s="5">
        <f ca="1">VLOOKUP(CONCATENATE($F4214," ",$G4214),AllocFactorMatrix,(U$4+1),FALSE)*$E4217</f>
        <v>0</v>
      </c>
      <c r="V4214" s="5">
        <f ca="1">VLOOKUP(CONCATENATE($F4214," ",$G4214),AllocFactorMatrix,(V$4+1),FALSE)*$E4217</f>
        <v>0</v>
      </c>
      <c r="W4214" s="5">
        <f t="shared" ca="1" si="2027"/>
        <v>0.30679116781610249</v>
      </c>
      <c r="X4214" s="5">
        <f ca="1">VLOOKUP(CONCATENATE($F4214," ",$G4214),AllocFactorMatrix,(X$4+1),FALSE)*$E4217</f>
        <v>2.3185339253317925</v>
      </c>
      <c r="Y4214" s="5">
        <f ca="1">VLOOKUP(CONCATENATE($F4214," ",$G4214),AllocFactorMatrix,(Y$4+1),FALSE)*$E4217</f>
        <v>0</v>
      </c>
      <c r="Z4214" s="5">
        <f t="shared" ca="1" si="2024"/>
        <v>2.3185339253317925</v>
      </c>
      <c r="AA4214" s="5">
        <f ca="1">VLOOKUP(CONCATENATE($F4214," ",$G4214),AllocFactorMatrix,(AA$4+1),FALSE)*$E4217</f>
        <v>2.7413352213560047E-2</v>
      </c>
      <c r="AB4214" s="5">
        <f ca="1">VLOOKUP(CONCATENATE($F4214," ",$G4214),AllocFactorMatrix,(AB$4+1),FALSE)*$E4217</f>
        <v>0.84377503523418584</v>
      </c>
      <c r="AC4214" s="5">
        <f ca="1">VLOOKUP(CONCATENATE($F4214," ",$G4214),AllocFactorMatrix,(AC$4+1),FALSE)*$E4217</f>
        <v>0.17496870021524411</v>
      </c>
    </row>
    <row r="4215" spans="4:29" hidden="1" outlineLevel="1">
      <c r="E4215" s="48"/>
      <c r="F4215" s="175" t="str">
        <f>F4217</f>
        <v>LABOR_M</v>
      </c>
      <c r="G4215" s="52" t="str">
        <f>$G$13</f>
        <v>ENERGY</v>
      </c>
      <c r="H4215" s="4">
        <f t="shared" ca="1" si="2021"/>
        <v>315.71797008092392</v>
      </c>
      <c r="I4215" s="5">
        <f ca="1">VLOOKUP(CONCATENATE($F4215," ",$G4215),AllocFactorMatrix,(I$4+1),FALSE)*$E4217</f>
        <v>123.53608769320552</v>
      </c>
      <c r="J4215" s="5">
        <f ca="1">VLOOKUP(CONCATENATE($F4215," ",$G4215),AllocFactorMatrix,(J$4+1),FALSE)*$E4217</f>
        <v>35.639802871325003</v>
      </c>
      <c r="K4215" s="5">
        <f ca="1">VLOOKUP(CONCATENATE($F4215," ",$G4215),AllocFactorMatrix,(K$4+1),FALSE)*$E4217</f>
        <v>0.4967427806180657</v>
      </c>
      <c r="L4215" s="5">
        <f ca="1">VLOOKUP(CONCATENATE($F4215," ",$G4215),AllocFactorMatrix,(L$4+1),FALSE)*$E4217</f>
        <v>6.944421973526263E-2</v>
      </c>
      <c r="M4215" s="5">
        <f t="shared" ca="1" si="2022"/>
        <v>36.205989871678327</v>
      </c>
      <c r="N4215" s="5">
        <f ca="1">VLOOKUP(CONCATENATE($F4215," ",$G4215),AllocFactorMatrix,(N$4+1),FALSE)*$E4217</f>
        <v>23.123970744178941</v>
      </c>
      <c r="O4215" s="5">
        <f ca="1">VLOOKUP(CONCATENATE($F4215," ",$G4215),AllocFactorMatrix,(O$4+1),FALSE)*$E4217</f>
        <v>4.1239050166105402</v>
      </c>
      <c r="P4215" s="5">
        <f ca="1">VLOOKUP(CONCATENATE($F4215," ",$G4215),AllocFactorMatrix,(P$4+1),FALSE)*$E4217</f>
        <v>0.83977808513834817</v>
      </c>
      <c r="Q4215" s="5">
        <f ca="1">VLOOKUP(CONCATENATE($F4215," ",$G4215),AllocFactorMatrix,(Q$4+1),FALSE)*$E4217</f>
        <v>3.1718702481868706E-2</v>
      </c>
      <c r="R4215" s="5">
        <f t="shared" ca="1" si="2023"/>
        <v>28.119372548409697</v>
      </c>
      <c r="S4215" s="5">
        <f ca="1">VLOOKUP(CONCATENATE($F4215," ",$G4215),AllocFactorMatrix,(S$4+1),FALSE)*$E4217</f>
        <v>1.2110027682277489</v>
      </c>
      <c r="T4215" s="5">
        <f ca="1">VLOOKUP(CONCATENATE($F4215," ",$G4215),AllocFactorMatrix,(T$4+1),FALSE)*$E4217</f>
        <v>19.146184019374232</v>
      </c>
      <c r="U4215" s="5">
        <f ca="1">VLOOKUP(CONCATENATE($F4215," ",$G4215),AllocFactorMatrix,(U$4+1),FALSE)*$E4217</f>
        <v>82.344621323706036</v>
      </c>
      <c r="V4215" s="5">
        <f ca="1">VLOOKUP(CONCATENATE($F4215," ",$G4215),AllocFactorMatrix,(V$4+1),FALSE)*$E4217</f>
        <v>15.489883339234277</v>
      </c>
      <c r="W4215" s="5">
        <f t="shared" ca="1" si="2027"/>
        <v>118.19169145054231</v>
      </c>
      <c r="X4215" s="5">
        <f ca="1">VLOOKUP(CONCATENATE($F4215," ",$G4215),AllocFactorMatrix,(X$4+1),FALSE)*$E4217</f>
        <v>6.3519255344321186</v>
      </c>
      <c r="Y4215" s="5">
        <f ca="1">VLOOKUP(CONCATENATE($F4215," ",$G4215),AllocFactorMatrix,(Y$4+1),FALSE)*$E4217</f>
        <v>0.12745011878643742</v>
      </c>
      <c r="Z4215" s="5">
        <f t="shared" ca="1" si="2024"/>
        <v>6.4793756532185558</v>
      </c>
      <c r="AA4215" s="5">
        <f ca="1">VLOOKUP(CONCATENATE($F4215," ",$G4215),AllocFactorMatrix,(AA$4+1),FALSE)*$E4217</f>
        <v>0.11368605248430567</v>
      </c>
      <c r="AB4215" s="5">
        <f ca="1">VLOOKUP(CONCATENATE($F4215," ",$G4215),AllocFactorMatrix,(AB$4+1),FALSE)*$E4217</f>
        <v>2.5465286403543996</v>
      </c>
      <c r="AC4215" s="5">
        <f ca="1">VLOOKUP(CONCATENATE($F4215," ",$G4215),AllocFactorMatrix,(AC$4+1),FALSE)*$E4217</f>
        <v>0.5252381710308458</v>
      </c>
    </row>
    <row r="4216" spans="4:29" hidden="1" outlineLevel="1">
      <c r="E4216" s="48"/>
      <c r="F4216" s="175" t="str">
        <f>F4217</f>
        <v>LABOR_M</v>
      </c>
      <c r="G4216" s="52" t="str">
        <f>$G$14</f>
        <v>CUSTOMER</v>
      </c>
      <c r="H4216" s="4">
        <f t="shared" ca="1" si="2021"/>
        <v>208.94186418218504</v>
      </c>
      <c r="I4216" s="5">
        <f ca="1">VLOOKUP(CONCATENATE($F4216," ",$G4216),AllocFactorMatrix,(I$4+1),FALSE)*$E4217</f>
        <v>161.33034598165293</v>
      </c>
      <c r="J4216" s="5">
        <f ca="1">VLOOKUP(CONCATENATE($F4216," ",$G4216),AllocFactorMatrix,(J$4+1),FALSE)*$E4217</f>
        <v>32.667958914660829</v>
      </c>
      <c r="K4216" s="5">
        <f ca="1">VLOOKUP(CONCATENATE($F4216," ",$G4216),AllocFactorMatrix,(K$4+1),FALSE)*$E4217</f>
        <v>0.83499895878485209</v>
      </c>
      <c r="L4216" s="5">
        <f ca="1">VLOOKUP(CONCATENATE($F4216," ",$G4216),AllocFactorMatrix,(L$4+1),FALSE)*$E4217</f>
        <v>0.1346278397285641</v>
      </c>
      <c r="M4216" s="5">
        <f t="shared" ca="1" si="2022"/>
        <v>33.637585713174246</v>
      </c>
      <c r="N4216" s="5">
        <f ca="1">VLOOKUP(CONCATENATE($F4216," ",$G4216),AllocFactorMatrix,(N$4+1),FALSE)*$E4217</f>
        <v>1.3397002998926351</v>
      </c>
      <c r="O4216" s="5">
        <f ca="1">VLOOKUP(CONCATENATE($F4216," ",$G4216),AllocFactorMatrix,(O$4+1),FALSE)*$E4217</f>
        <v>0.3235643390011424</v>
      </c>
      <c r="P4216" s="5">
        <f ca="1">VLOOKUP(CONCATENATE($F4216," ",$G4216),AllocFactorMatrix,(P$4+1),FALSE)*$E4217</f>
        <v>0.32937619887726505</v>
      </c>
      <c r="Q4216" s="5">
        <f ca="1">VLOOKUP(CONCATENATE($F4216," ",$G4216),AllocFactorMatrix,(Q$4+1),FALSE)*$E4217</f>
        <v>4.0685663483678421E-2</v>
      </c>
      <c r="R4216" s="5">
        <f t="shared" ca="1" si="2023"/>
        <v>2.033326501254721</v>
      </c>
      <c r="S4216" s="5">
        <f ca="1">VLOOKUP(CONCATENATE($F4216," ",$G4216),AllocFactorMatrix,(S$4+1),FALSE)*$E4217</f>
        <v>1.018181805486835E-2</v>
      </c>
      <c r="T4216" s="5">
        <f ca="1">VLOOKUP(CONCATENATE($F4216," ",$G4216),AllocFactorMatrix,(T$4+1),FALSE)*$E4217</f>
        <v>0.23523291735352544</v>
      </c>
      <c r="U4216" s="5">
        <f ca="1">VLOOKUP(CONCATENATE($F4216," ",$G4216),AllocFactorMatrix,(U$4+1),FALSE)*$E4217</f>
        <v>0.55329026196806608</v>
      </c>
      <c r="V4216" s="5">
        <f ca="1">VLOOKUP(CONCATENATE($F4216," ",$G4216),AllocFactorMatrix,(V$4+1),FALSE)*$E4217</f>
        <v>0.16292379290834996</v>
      </c>
      <c r="W4216" s="5">
        <f t="shared" ca="1" si="2027"/>
        <v>0.96162879028480974</v>
      </c>
      <c r="X4216" s="5">
        <f ca="1">VLOOKUP(CONCATENATE($F4216," ",$G4216),AllocFactorMatrix,(X$4+1),FALSE)*$E4217</f>
        <v>0.29685348085790048</v>
      </c>
      <c r="Y4216" s="5">
        <f ca="1">VLOOKUP(CONCATENATE($F4216," ",$G4216),AllocFactorMatrix,(Y$4+1),FALSE)*$E4217</f>
        <v>4.4344662476320179E-3</v>
      </c>
      <c r="Z4216" s="5">
        <f t="shared" ca="1" si="2024"/>
        <v>0.30128794710553247</v>
      </c>
      <c r="AA4216" s="5">
        <f ca="1">VLOOKUP(CONCATENATE($F4216," ",$G4216),AllocFactorMatrix,(AA$4+1),FALSE)*$E4217</f>
        <v>2.4166246241738121E-2</v>
      </c>
      <c r="AB4216" s="5">
        <f ca="1">VLOOKUP(CONCATENATE($F4216," ",$G4216),AllocFactorMatrix,(AB$4+1),FALSE)*$E4217</f>
        <v>8.7806955779692242</v>
      </c>
      <c r="AC4216" s="5">
        <f ca="1">VLOOKUP(CONCATENATE($F4216," ",$G4216),AllocFactorMatrix,(AC$4+1),FALSE)*$E4217</f>
        <v>1.8728274245018333</v>
      </c>
    </row>
    <row r="4217" spans="4:29" collapsed="1">
      <c r="D4217" s="52" t="str">
        <f>+D3257</f>
        <v>Adj 21 - Pension &amp; OPEB Expense Adjustment</v>
      </c>
      <c r="E4217" s="60">
        <f>-ROUND(0.21*E3257,0)</f>
        <v>1857</v>
      </c>
      <c r="F4217" s="93" t="str">
        <f>+F3257</f>
        <v>LABOR_M</v>
      </c>
      <c r="G4217" s="52" t="str">
        <f>$G$15</f>
        <v>TOTAL</v>
      </c>
      <c r="H4217" s="4">
        <f t="shared" ca="1" si="2021"/>
        <v>1857.0000000000009</v>
      </c>
      <c r="I4217" s="5">
        <f ca="1">VLOOKUP(CONCATENATE($F4217," ",$G4217),AllocFactorMatrix,(I$4+1),FALSE)*$E4217</f>
        <v>1033.9717185261497</v>
      </c>
      <c r="J4217" s="5">
        <f ca="1">VLOOKUP(CONCATENATE($F4217," ",$G4217),AllocFactorMatrix,(J$4+1),FALSE)*$E4217</f>
        <v>240.60262954911099</v>
      </c>
      <c r="K4217" s="5">
        <f ca="1">VLOOKUP(CONCATENATE($F4217," ",$G4217),AllocFactorMatrix,(K$4+1),FALSE)*$E4217</f>
        <v>3.5019780958841324</v>
      </c>
      <c r="L4217" s="5">
        <f ca="1">VLOOKUP(CONCATENATE($F4217," ",$G4217),AllocFactorMatrix,(L$4+1),FALSE)*$E4217</f>
        <v>0.42611837901677219</v>
      </c>
      <c r="M4217" s="5">
        <f t="shared" ca="1" si="2022"/>
        <v>244.5307260240119</v>
      </c>
      <c r="N4217" s="5">
        <f ca="1">VLOOKUP(CONCATENATE($F4217," ",$G4217),AllocFactorMatrix,(N$4+1),FALSE)*$E4217</f>
        <v>124.7551607906296</v>
      </c>
      <c r="O4217" s="5">
        <f ca="1">VLOOKUP(CONCATENATE($F4217," ",$G4217),AllocFactorMatrix,(O$4+1),FALSE)*$E4217</f>
        <v>20.961275594019128</v>
      </c>
      <c r="P4217" s="5">
        <f ca="1">VLOOKUP(CONCATENATE($F4217," ",$G4217),AllocFactorMatrix,(P$4+1),FALSE)*$E4217</f>
        <v>3.6452673293374294</v>
      </c>
      <c r="Q4217" s="5">
        <f ca="1">VLOOKUP(CONCATENATE($F4217," ",$G4217),AllocFactorMatrix,(Q$4+1),FALSE)*$E4217</f>
        <v>0.16222918713345669</v>
      </c>
      <c r="R4217" s="5">
        <f t="shared" ca="1" si="2023"/>
        <v>149.52393290111959</v>
      </c>
      <c r="S4217" s="5">
        <f ca="1">VLOOKUP(CONCATENATE($F4217," ",$G4217),AllocFactorMatrix,(S$4+1),FALSE)*$E4217</f>
        <v>5.8306915571731919</v>
      </c>
      <c r="T4217" s="5">
        <f ca="1">VLOOKUP(CONCATENATE($F4217," ",$G4217),AllocFactorMatrix,(T$4+1),FALSE)*$E4217</f>
        <v>77.891359916355341</v>
      </c>
      <c r="U4217" s="5">
        <f ca="1">VLOOKUP(CONCATENATE($F4217," ",$G4217),AllocFactorMatrix,(U$4+1),FALSE)*$E4217</f>
        <v>249.38866877903979</v>
      </c>
      <c r="V4217" s="5">
        <f ca="1">VLOOKUP(CONCATENATE($F4217," ",$G4217),AllocFactorMatrix,(V$4+1),FALSE)*$E4217</f>
        <v>44.488114525066464</v>
      </c>
      <c r="W4217" s="5">
        <f t="shared" ca="1" si="2027"/>
        <v>377.59883477763481</v>
      </c>
      <c r="X4217" s="5">
        <f ca="1">VLOOKUP(CONCATENATE($F4217," ",$G4217),AllocFactorMatrix,(X$4+1),FALSE)*$E4217</f>
        <v>34.233148268654062</v>
      </c>
      <c r="Y4217" s="5">
        <f ca="1">VLOOKUP(CONCATENATE($F4217," ",$G4217),AllocFactorMatrix,(Y$4+1),FALSE)*$E4217</f>
        <v>0.63724529554015241</v>
      </c>
      <c r="Z4217" s="5">
        <f t="shared" ca="1" si="2024"/>
        <v>34.870393564194217</v>
      </c>
      <c r="AA4217" s="5">
        <f ca="1">VLOOKUP(CONCATENATE($F4217," ",$G4217),AllocFactorMatrix,(AA$4+1),FALSE)*$E4217</f>
        <v>0.49853866607441832</v>
      </c>
      <c r="AB4217" s="5">
        <f ca="1">VLOOKUP(CONCATENATE($F4217," ",$G4217),AllocFactorMatrix,(AB$4+1),FALSE)*$E4217</f>
        <v>13.218009104821933</v>
      </c>
      <c r="AC4217" s="5">
        <f ca="1">VLOOKUP(CONCATENATE($F4217," ",$G4217),AllocFactorMatrix,(AC$4+1),FALSE)*$E4217</f>
        <v>2.7878464359934298</v>
      </c>
    </row>
    <row r="4218" spans="4:29" hidden="1" outlineLevel="1">
      <c r="E4218" s="48"/>
      <c r="F4218" s="175" t="str">
        <f>F4225</f>
        <v>RB_GUP-Land_P</v>
      </c>
      <c r="G4218" s="52" t="str">
        <f>$G$8</f>
        <v>PRODUCTION</v>
      </c>
      <c r="H4218" s="4">
        <f t="shared" si="2021"/>
        <v>-61172.000000000007</v>
      </c>
      <c r="I4218" s="5">
        <f>VLOOKUP(CONCATENATE($F4218," ",$G4218),AllocFactorMatrix,(I$4+1),FALSE)*$E4225</f>
        <v>-31466.019166257604</v>
      </c>
      <c r="J4218" s="5">
        <f>VLOOKUP(CONCATENATE($F4218," ",$G4218),AllocFactorMatrix,(J$4+1),FALSE)*$E4225</f>
        <v>-7337.8805072707728</v>
      </c>
      <c r="K4218" s="5">
        <f>VLOOKUP(CONCATENATE($F4218," ",$G4218),AllocFactorMatrix,(K$4+1),FALSE)*$E4225</f>
        <v>-102.02559508053814</v>
      </c>
      <c r="L4218" s="5">
        <f>VLOOKUP(CONCATENATE($F4218," ",$G4218),AllocFactorMatrix,(L$4+1),FALSE)*$E4225</f>
        <v>-14.209482865323498</v>
      </c>
      <c r="M4218" s="5">
        <f t="shared" ref="M4218:M4265" si="2028">SUBTOTAL(9,J4218:L4218)</f>
        <v>-7454.1155852166348</v>
      </c>
      <c r="N4218" s="5">
        <f>VLOOKUP(CONCATENATE($F4218," ",$G4218),AllocFactorMatrix,(N$4+1),FALSE)*$E4225</f>
        <v>-4367.5666276521633</v>
      </c>
      <c r="O4218" s="5">
        <f>VLOOKUP(CONCATENATE($F4218," ",$G4218),AllocFactorMatrix,(O$4+1),FALSE)*$E4225</f>
        <v>-782.63118836123635</v>
      </c>
      <c r="P4218" s="5">
        <f>VLOOKUP(CONCATENATE($F4218," ",$G4218),AllocFactorMatrix,(P$4+1),FALSE)*$E4225</f>
        <v>-158.70961839312724</v>
      </c>
      <c r="Q4218" s="5">
        <f>VLOOKUP(CONCATENATE($F4218," ",$G4218),AllocFactorMatrix,(Q$4+1),FALSE)*$E4225</f>
        <v>-6.0269259865027323</v>
      </c>
      <c r="R4218" s="5">
        <f t="shared" ref="R4218:R4265" si="2029">SUBTOTAL(9,N4218:Q4218)</f>
        <v>-5314.9343603930292</v>
      </c>
      <c r="S4218" s="5">
        <f>VLOOKUP(CONCATENATE($F4218," ",$G4218),AllocFactorMatrix,(S$4+1),FALSE)*$E4225</f>
        <v>-206.83560749023198</v>
      </c>
      <c r="T4218" s="5">
        <f>VLOOKUP(CONCATENATE($F4218," ",$G4218),AllocFactorMatrix,(T$4+1),FALSE)*$E4225</f>
        <v>-2792.4001382589367</v>
      </c>
      <c r="U4218" s="5">
        <f>VLOOKUP(CONCATENATE($F4218," ",$G4218),AllocFactorMatrix,(U$4+1),FALSE)*$E4225</f>
        <v>-10679.809576111722</v>
      </c>
      <c r="V4218" s="5">
        <f>VLOOKUP(CONCATENATE($F4218," ",$G4218),AllocFactorMatrix,(V$4+1),FALSE)*$E4225</f>
        <v>-1934.7465566376648</v>
      </c>
      <c r="W4218" s="5">
        <f>SUBTOTAL(9,S4218:V4218)</f>
        <v>-15613.791878498556</v>
      </c>
      <c r="X4218" s="5">
        <f>VLOOKUP(CONCATENATE($F4218," ",$G4218),AllocFactorMatrix,(X$4+1),FALSE)*$E4225</f>
        <v>-1198.7206517070661</v>
      </c>
      <c r="Y4218" s="5">
        <f>VLOOKUP(CONCATENATE($F4218," ",$G4218),AllocFactorMatrix,(Y$4+1),FALSE)*$E4225</f>
        <v>-23.941526005101071</v>
      </c>
      <c r="Z4218" s="5">
        <f t="shared" ref="Z4218:Z4265" si="2030">SUBTOTAL(9,X4218:Y4218)</f>
        <v>-1222.662177712167</v>
      </c>
      <c r="AA4218" s="5">
        <f>VLOOKUP(CONCATENATE($F4218," ",$G4218),AllocFactorMatrix,(AA$4+1),FALSE)*$E4225</f>
        <v>-15.813064690532419</v>
      </c>
      <c r="AB4218" s="5">
        <f>VLOOKUP(CONCATENATE($F4218," ",$G4218),AllocFactorMatrix,(AB$4+1),FALSE)*$E4225</f>
        <v>-70.250636724478966</v>
      </c>
      <c r="AC4218" s="5">
        <f>VLOOKUP(CONCATENATE($F4218," ",$G4218),AllocFactorMatrix,(AC$4+1),FALSE)*$E4225</f>
        <v>-14.413130507009974</v>
      </c>
    </row>
    <row r="4219" spans="4:29" hidden="1" outlineLevel="1">
      <c r="E4219" s="48"/>
      <c r="F4219" s="175" t="str">
        <f>F4225</f>
        <v>RB_GUP-Land_P</v>
      </c>
      <c r="G4219" s="52" t="str">
        <f>$G$9</f>
        <v>BULKTRAN</v>
      </c>
      <c r="H4219" s="4">
        <f t="shared" si="2021"/>
        <v>0</v>
      </c>
      <c r="I4219" s="5">
        <f>VLOOKUP(CONCATENATE($F4219," ",$G4219),AllocFactorMatrix,(I$4+1),FALSE)*$E4225</f>
        <v>0</v>
      </c>
      <c r="J4219" s="5">
        <f>VLOOKUP(CONCATENATE($F4219," ",$G4219),AllocFactorMatrix,(J$4+1),FALSE)*$E4225</f>
        <v>0</v>
      </c>
      <c r="K4219" s="5">
        <f>VLOOKUP(CONCATENATE($F4219," ",$G4219),AllocFactorMatrix,(K$4+1),FALSE)*$E4225</f>
        <v>0</v>
      </c>
      <c r="L4219" s="5">
        <f>VLOOKUP(CONCATENATE($F4219," ",$G4219),AllocFactorMatrix,(L$4+1),FALSE)*$E4225</f>
        <v>0</v>
      </c>
      <c r="M4219" s="5">
        <f t="shared" si="2028"/>
        <v>0</v>
      </c>
      <c r="N4219" s="5">
        <f>VLOOKUP(CONCATENATE($F4219," ",$G4219),AllocFactorMatrix,(N$4+1),FALSE)*$E4225</f>
        <v>0</v>
      </c>
      <c r="O4219" s="5">
        <f>VLOOKUP(CONCATENATE($F4219," ",$G4219),AllocFactorMatrix,(O$4+1),FALSE)*$E4225</f>
        <v>0</v>
      </c>
      <c r="P4219" s="5">
        <f>VLOOKUP(CONCATENATE($F4219," ",$G4219),AllocFactorMatrix,(P$4+1),FALSE)*$E4225</f>
        <v>0</v>
      </c>
      <c r="Q4219" s="5">
        <f>VLOOKUP(CONCATENATE($F4219," ",$G4219),AllocFactorMatrix,(Q$4+1),FALSE)*$E4225</f>
        <v>0</v>
      </c>
      <c r="R4219" s="5">
        <f t="shared" si="2029"/>
        <v>0</v>
      </c>
      <c r="S4219" s="5">
        <f>VLOOKUP(CONCATENATE($F4219," ",$G4219),AllocFactorMatrix,(S$4+1),FALSE)*$E4225</f>
        <v>0</v>
      </c>
      <c r="T4219" s="5">
        <f>VLOOKUP(CONCATENATE($F4219," ",$G4219),AllocFactorMatrix,(T$4+1),FALSE)*$E4225</f>
        <v>0</v>
      </c>
      <c r="U4219" s="5">
        <f>VLOOKUP(CONCATENATE($F4219," ",$G4219),AllocFactorMatrix,(U$4+1),FALSE)*$E4225</f>
        <v>0</v>
      </c>
      <c r="V4219" s="5">
        <f>VLOOKUP(CONCATENATE($F4219," ",$G4219),AllocFactorMatrix,(V$4+1),FALSE)*$E4225</f>
        <v>0</v>
      </c>
      <c r="W4219" s="5">
        <f t="shared" ref="W4219:W4225" si="2031">SUBTOTAL(9,S4219:V4219)</f>
        <v>0</v>
      </c>
      <c r="X4219" s="5">
        <f>VLOOKUP(CONCATENATE($F4219," ",$G4219),AllocFactorMatrix,(X$4+1),FALSE)*$E4225</f>
        <v>0</v>
      </c>
      <c r="Y4219" s="5">
        <f>VLOOKUP(CONCATENATE($F4219," ",$G4219),AllocFactorMatrix,(Y$4+1),FALSE)*$E4225</f>
        <v>0</v>
      </c>
      <c r="Z4219" s="5">
        <f t="shared" si="2030"/>
        <v>0</v>
      </c>
      <c r="AA4219" s="5">
        <f>VLOOKUP(CONCATENATE($F4219," ",$G4219),AllocFactorMatrix,(AA$4+1),FALSE)*$E4225</f>
        <v>0</v>
      </c>
      <c r="AB4219" s="5">
        <f>VLOOKUP(CONCATENATE($F4219," ",$G4219),AllocFactorMatrix,(AB$4+1),FALSE)*$E4225</f>
        <v>0</v>
      </c>
      <c r="AC4219" s="5">
        <f>VLOOKUP(CONCATENATE($F4219," ",$G4219),AllocFactorMatrix,(AC$4+1),FALSE)*$E4225</f>
        <v>0</v>
      </c>
    </row>
    <row r="4220" spans="4:29" hidden="1" outlineLevel="1">
      <c r="E4220" s="48"/>
      <c r="F4220" s="175" t="str">
        <f>F4225</f>
        <v>RB_GUP-Land_P</v>
      </c>
      <c r="G4220" s="52" t="str">
        <f>$G$10</f>
        <v>SUBTRAN</v>
      </c>
      <c r="H4220" s="4">
        <f t="shared" si="2021"/>
        <v>0</v>
      </c>
      <c r="I4220" s="5">
        <f>VLOOKUP(CONCATENATE($F4220," ",$G4220),AllocFactorMatrix,(I$4+1),FALSE)*$E4225</f>
        <v>0</v>
      </c>
      <c r="J4220" s="5">
        <f>VLOOKUP(CONCATENATE($F4220," ",$G4220),AllocFactorMatrix,(J$4+1),FALSE)*$E4225</f>
        <v>0</v>
      </c>
      <c r="K4220" s="5">
        <f>VLOOKUP(CONCATENATE($F4220," ",$G4220),AllocFactorMatrix,(K$4+1),FALSE)*$E4225</f>
        <v>0</v>
      </c>
      <c r="L4220" s="5">
        <f>VLOOKUP(CONCATENATE($F4220," ",$G4220),AllocFactorMatrix,(L$4+1),FALSE)*$E4225</f>
        <v>0</v>
      </c>
      <c r="M4220" s="5">
        <f t="shared" si="2028"/>
        <v>0</v>
      </c>
      <c r="N4220" s="5">
        <f>VLOOKUP(CONCATENATE($F4220," ",$G4220),AllocFactorMatrix,(N$4+1),FALSE)*$E4225</f>
        <v>0</v>
      </c>
      <c r="O4220" s="5">
        <f>VLOOKUP(CONCATENATE($F4220," ",$G4220),AllocFactorMatrix,(O$4+1),FALSE)*$E4225</f>
        <v>0</v>
      </c>
      <c r="P4220" s="5">
        <f>VLOOKUP(CONCATENATE($F4220," ",$G4220),AllocFactorMatrix,(P$4+1),FALSE)*$E4225</f>
        <v>0</v>
      </c>
      <c r="Q4220" s="5">
        <f>VLOOKUP(CONCATENATE($F4220," ",$G4220),AllocFactorMatrix,(Q$4+1),FALSE)*$E4225</f>
        <v>0</v>
      </c>
      <c r="R4220" s="5">
        <f t="shared" si="2029"/>
        <v>0</v>
      </c>
      <c r="S4220" s="5">
        <f>VLOOKUP(CONCATENATE($F4220," ",$G4220),AllocFactorMatrix,(S$4+1),FALSE)*$E4225</f>
        <v>0</v>
      </c>
      <c r="T4220" s="5">
        <f>VLOOKUP(CONCATENATE($F4220," ",$G4220),AllocFactorMatrix,(T$4+1),FALSE)*$E4225</f>
        <v>0</v>
      </c>
      <c r="U4220" s="5">
        <f>VLOOKUP(CONCATENATE($F4220," ",$G4220),AllocFactorMatrix,(U$4+1),FALSE)*$E4225</f>
        <v>0</v>
      </c>
      <c r="V4220" s="5">
        <f>VLOOKUP(CONCATENATE($F4220," ",$G4220),AllocFactorMatrix,(V$4+1),FALSE)*$E4225</f>
        <v>0</v>
      </c>
      <c r="W4220" s="5">
        <f t="shared" si="2031"/>
        <v>0</v>
      </c>
      <c r="X4220" s="5">
        <f>VLOOKUP(CONCATENATE($F4220," ",$G4220),AllocFactorMatrix,(X$4+1),FALSE)*$E4225</f>
        <v>0</v>
      </c>
      <c r="Y4220" s="5">
        <f>VLOOKUP(CONCATENATE($F4220," ",$G4220),AllocFactorMatrix,(Y$4+1),FALSE)*$E4225</f>
        <v>0</v>
      </c>
      <c r="Z4220" s="5">
        <f t="shared" si="2030"/>
        <v>0</v>
      </c>
      <c r="AA4220" s="5">
        <f>VLOOKUP(CONCATENATE($F4220," ",$G4220),AllocFactorMatrix,(AA$4+1),FALSE)*$E4225</f>
        <v>0</v>
      </c>
      <c r="AB4220" s="5">
        <f>VLOOKUP(CONCATENATE($F4220," ",$G4220),AllocFactorMatrix,(AB$4+1),FALSE)*$E4225</f>
        <v>0</v>
      </c>
      <c r="AC4220" s="5">
        <f>VLOOKUP(CONCATENATE($F4220," ",$G4220),AllocFactorMatrix,(AC$4+1),FALSE)*$E4225</f>
        <v>0</v>
      </c>
    </row>
    <row r="4221" spans="4:29" hidden="1" outlineLevel="1">
      <c r="E4221" s="48"/>
      <c r="F4221" s="175" t="str">
        <f>F4225</f>
        <v>RB_GUP-Land_P</v>
      </c>
      <c r="G4221" s="52" t="str">
        <f>$G$11</f>
        <v>DISTPRI</v>
      </c>
      <c r="H4221" s="4">
        <f t="shared" si="2021"/>
        <v>0</v>
      </c>
      <c r="I4221" s="5">
        <f>VLOOKUP(CONCATENATE($F4221," ",$G4221),AllocFactorMatrix,(I$4+1),FALSE)*$E4225</f>
        <v>0</v>
      </c>
      <c r="J4221" s="5">
        <f>VLOOKUP(CONCATENATE($F4221," ",$G4221),AllocFactorMatrix,(J$4+1),FALSE)*$E4225</f>
        <v>0</v>
      </c>
      <c r="K4221" s="5">
        <f>VLOOKUP(CONCATENATE($F4221," ",$G4221),AllocFactorMatrix,(K$4+1),FALSE)*$E4225</f>
        <v>0</v>
      </c>
      <c r="L4221" s="5">
        <f>VLOOKUP(CONCATENATE($F4221," ",$G4221),AllocFactorMatrix,(L$4+1),FALSE)*$E4225</f>
        <v>0</v>
      </c>
      <c r="M4221" s="5">
        <f t="shared" si="2028"/>
        <v>0</v>
      </c>
      <c r="N4221" s="5">
        <f>VLOOKUP(CONCATENATE($F4221," ",$G4221),AllocFactorMatrix,(N$4+1),FALSE)*$E4225</f>
        <v>0</v>
      </c>
      <c r="O4221" s="5">
        <f>VLOOKUP(CONCATENATE($F4221," ",$G4221),AllocFactorMatrix,(O$4+1),FALSE)*$E4225</f>
        <v>0</v>
      </c>
      <c r="P4221" s="5">
        <f>VLOOKUP(CONCATENATE($F4221," ",$G4221),AllocFactorMatrix,(P$4+1),FALSE)*$E4225</f>
        <v>0</v>
      </c>
      <c r="Q4221" s="5">
        <f>VLOOKUP(CONCATENATE($F4221," ",$G4221),AllocFactorMatrix,(Q$4+1),FALSE)*$E4225</f>
        <v>0</v>
      </c>
      <c r="R4221" s="5">
        <f t="shared" si="2029"/>
        <v>0</v>
      </c>
      <c r="S4221" s="5">
        <f>VLOOKUP(CONCATENATE($F4221," ",$G4221),AllocFactorMatrix,(S$4+1),FALSE)*$E4225</f>
        <v>0</v>
      </c>
      <c r="T4221" s="5">
        <f>VLOOKUP(CONCATENATE($F4221," ",$G4221),AllocFactorMatrix,(T$4+1),FALSE)*$E4225</f>
        <v>0</v>
      </c>
      <c r="U4221" s="5">
        <f>VLOOKUP(CONCATENATE($F4221," ",$G4221),AllocFactorMatrix,(U$4+1),FALSE)*$E4225</f>
        <v>0</v>
      </c>
      <c r="V4221" s="5">
        <f>VLOOKUP(CONCATENATE($F4221," ",$G4221),AllocFactorMatrix,(V$4+1),FALSE)*$E4225</f>
        <v>0</v>
      </c>
      <c r="W4221" s="5">
        <f t="shared" si="2031"/>
        <v>0</v>
      </c>
      <c r="X4221" s="5">
        <f>VLOOKUP(CONCATENATE($F4221," ",$G4221),AllocFactorMatrix,(X$4+1),FALSE)*$E4225</f>
        <v>0</v>
      </c>
      <c r="Y4221" s="5">
        <f>VLOOKUP(CONCATENATE($F4221," ",$G4221),AllocFactorMatrix,(Y$4+1),FALSE)*$E4225</f>
        <v>0</v>
      </c>
      <c r="Z4221" s="5">
        <f t="shared" si="2030"/>
        <v>0</v>
      </c>
      <c r="AA4221" s="5">
        <f>VLOOKUP(CONCATENATE($F4221," ",$G4221),AllocFactorMatrix,(AA$4+1),FALSE)*$E4225</f>
        <v>0</v>
      </c>
      <c r="AB4221" s="5">
        <f>VLOOKUP(CONCATENATE($F4221," ",$G4221),AllocFactorMatrix,(AB$4+1),FALSE)*$E4225</f>
        <v>0</v>
      </c>
      <c r="AC4221" s="5">
        <f>VLOOKUP(CONCATENATE($F4221," ",$G4221),AllocFactorMatrix,(AC$4+1),FALSE)*$E4225</f>
        <v>0</v>
      </c>
    </row>
    <row r="4222" spans="4:29" hidden="1" outlineLevel="1">
      <c r="E4222" s="48"/>
      <c r="F4222" s="175" t="str">
        <f>F4225</f>
        <v>RB_GUP-Land_P</v>
      </c>
      <c r="G4222" s="52" t="str">
        <f>$G$12</f>
        <v>DISTSEC</v>
      </c>
      <c r="H4222" s="4">
        <f t="shared" si="2021"/>
        <v>0</v>
      </c>
      <c r="I4222" s="5">
        <f>VLOOKUP(CONCATENATE($F4222," ",$G4222),AllocFactorMatrix,(I$4+1),FALSE)*$E4225</f>
        <v>0</v>
      </c>
      <c r="J4222" s="5">
        <f>VLOOKUP(CONCATENATE($F4222," ",$G4222),AllocFactorMatrix,(J$4+1),FALSE)*$E4225</f>
        <v>0</v>
      </c>
      <c r="K4222" s="5">
        <f>VLOOKUP(CONCATENATE($F4222," ",$G4222),AllocFactorMatrix,(K$4+1),FALSE)*$E4225</f>
        <v>0</v>
      </c>
      <c r="L4222" s="5">
        <f>VLOOKUP(CONCATENATE($F4222," ",$G4222),AllocFactorMatrix,(L$4+1),FALSE)*$E4225</f>
        <v>0</v>
      </c>
      <c r="M4222" s="5">
        <f t="shared" si="2028"/>
        <v>0</v>
      </c>
      <c r="N4222" s="5">
        <f>VLOOKUP(CONCATENATE($F4222," ",$G4222),AllocFactorMatrix,(N$4+1),FALSE)*$E4225</f>
        <v>0</v>
      </c>
      <c r="O4222" s="5">
        <f>VLOOKUP(CONCATENATE($F4222," ",$G4222),AllocFactorMatrix,(O$4+1),FALSE)*$E4225</f>
        <v>0</v>
      </c>
      <c r="P4222" s="5">
        <f>VLOOKUP(CONCATENATE($F4222," ",$G4222),AllocFactorMatrix,(P$4+1),FALSE)*$E4225</f>
        <v>0</v>
      </c>
      <c r="Q4222" s="5">
        <f>VLOOKUP(CONCATENATE($F4222," ",$G4222),AllocFactorMatrix,(Q$4+1),FALSE)*$E4225</f>
        <v>0</v>
      </c>
      <c r="R4222" s="5">
        <f t="shared" si="2029"/>
        <v>0</v>
      </c>
      <c r="S4222" s="5">
        <f>VLOOKUP(CONCATENATE($F4222," ",$G4222),AllocFactorMatrix,(S$4+1),FALSE)*$E4225</f>
        <v>0</v>
      </c>
      <c r="T4222" s="5">
        <f>VLOOKUP(CONCATENATE($F4222," ",$G4222),AllocFactorMatrix,(T$4+1),FALSE)*$E4225</f>
        <v>0</v>
      </c>
      <c r="U4222" s="5">
        <f>VLOOKUP(CONCATENATE($F4222," ",$G4222),AllocFactorMatrix,(U$4+1),FALSE)*$E4225</f>
        <v>0</v>
      </c>
      <c r="V4222" s="5">
        <f>VLOOKUP(CONCATENATE($F4222," ",$G4222),AllocFactorMatrix,(V$4+1),FALSE)*$E4225</f>
        <v>0</v>
      </c>
      <c r="W4222" s="5">
        <f t="shared" si="2031"/>
        <v>0</v>
      </c>
      <c r="X4222" s="5">
        <f>VLOOKUP(CONCATENATE($F4222," ",$G4222),AllocFactorMatrix,(X$4+1),FALSE)*$E4225</f>
        <v>0</v>
      </c>
      <c r="Y4222" s="5">
        <f>VLOOKUP(CONCATENATE($F4222," ",$G4222),AllocFactorMatrix,(Y$4+1),FALSE)*$E4225</f>
        <v>0</v>
      </c>
      <c r="Z4222" s="5">
        <f t="shared" si="2030"/>
        <v>0</v>
      </c>
      <c r="AA4222" s="5">
        <f>VLOOKUP(CONCATENATE($F4222," ",$G4222),AllocFactorMatrix,(AA$4+1),FALSE)*$E4225</f>
        <v>0</v>
      </c>
      <c r="AB4222" s="5">
        <f>VLOOKUP(CONCATENATE($F4222," ",$G4222),AllocFactorMatrix,(AB$4+1),FALSE)*$E4225</f>
        <v>0</v>
      </c>
      <c r="AC4222" s="5">
        <f>VLOOKUP(CONCATENATE($F4222," ",$G4222),AllocFactorMatrix,(AC$4+1),FALSE)*$E4225</f>
        <v>0</v>
      </c>
    </row>
    <row r="4223" spans="4:29" hidden="1" outlineLevel="1">
      <c r="E4223" s="48"/>
      <c r="F4223" s="175" t="str">
        <f>F4225</f>
        <v>RB_GUP-Land_P</v>
      </c>
      <c r="G4223" s="52" t="str">
        <f>$G$13</f>
        <v>ENERGY</v>
      </c>
      <c r="H4223" s="4">
        <f t="shared" si="2021"/>
        <v>0</v>
      </c>
      <c r="I4223" s="5">
        <f>VLOOKUP(CONCATENATE($F4223," ",$G4223),AllocFactorMatrix,(I$4+1),FALSE)*$E4225</f>
        <v>0</v>
      </c>
      <c r="J4223" s="5">
        <f>VLOOKUP(CONCATENATE($F4223," ",$G4223),AllocFactorMatrix,(J$4+1),FALSE)*$E4225</f>
        <v>0</v>
      </c>
      <c r="K4223" s="5">
        <f>VLOOKUP(CONCATENATE($F4223," ",$G4223),AllocFactorMatrix,(K$4+1),FALSE)*$E4225</f>
        <v>0</v>
      </c>
      <c r="L4223" s="5">
        <f>VLOOKUP(CONCATENATE($F4223," ",$G4223),AllocFactorMatrix,(L$4+1),FALSE)*$E4225</f>
        <v>0</v>
      </c>
      <c r="M4223" s="5">
        <f t="shared" si="2028"/>
        <v>0</v>
      </c>
      <c r="N4223" s="5">
        <f>VLOOKUP(CONCATENATE($F4223," ",$G4223),AllocFactorMatrix,(N$4+1),FALSE)*$E4225</f>
        <v>0</v>
      </c>
      <c r="O4223" s="5">
        <f>VLOOKUP(CONCATENATE($F4223," ",$G4223),AllocFactorMatrix,(O$4+1),FALSE)*$E4225</f>
        <v>0</v>
      </c>
      <c r="P4223" s="5">
        <f>VLOOKUP(CONCATENATE($F4223," ",$G4223),AllocFactorMatrix,(P$4+1),FALSE)*$E4225</f>
        <v>0</v>
      </c>
      <c r="Q4223" s="5">
        <f>VLOOKUP(CONCATENATE($F4223," ",$G4223),AllocFactorMatrix,(Q$4+1),FALSE)*$E4225</f>
        <v>0</v>
      </c>
      <c r="R4223" s="5">
        <f t="shared" si="2029"/>
        <v>0</v>
      </c>
      <c r="S4223" s="5">
        <f>VLOOKUP(CONCATENATE($F4223," ",$G4223),AllocFactorMatrix,(S$4+1),FALSE)*$E4225</f>
        <v>0</v>
      </c>
      <c r="T4223" s="5">
        <f>VLOOKUP(CONCATENATE($F4223," ",$G4223),AllocFactorMatrix,(T$4+1),FALSE)*$E4225</f>
        <v>0</v>
      </c>
      <c r="U4223" s="5">
        <f>VLOOKUP(CONCATENATE($F4223," ",$G4223),AllocFactorMatrix,(U$4+1),FALSE)*$E4225</f>
        <v>0</v>
      </c>
      <c r="V4223" s="5">
        <f>VLOOKUP(CONCATENATE($F4223," ",$G4223),AllocFactorMatrix,(V$4+1),FALSE)*$E4225</f>
        <v>0</v>
      </c>
      <c r="W4223" s="5">
        <f t="shared" si="2031"/>
        <v>0</v>
      </c>
      <c r="X4223" s="5">
        <f>VLOOKUP(CONCATENATE($F4223," ",$G4223),AllocFactorMatrix,(X$4+1),FALSE)*$E4225</f>
        <v>0</v>
      </c>
      <c r="Y4223" s="5">
        <f>VLOOKUP(CONCATENATE($F4223," ",$G4223),AllocFactorMatrix,(Y$4+1),FALSE)*$E4225</f>
        <v>0</v>
      </c>
      <c r="Z4223" s="5">
        <f t="shared" si="2030"/>
        <v>0</v>
      </c>
      <c r="AA4223" s="5">
        <f>VLOOKUP(CONCATENATE($F4223," ",$G4223),AllocFactorMatrix,(AA$4+1),FALSE)*$E4225</f>
        <v>0</v>
      </c>
      <c r="AB4223" s="5">
        <f>VLOOKUP(CONCATENATE($F4223," ",$G4223),AllocFactorMatrix,(AB$4+1),FALSE)*$E4225</f>
        <v>0</v>
      </c>
      <c r="AC4223" s="5">
        <f>VLOOKUP(CONCATENATE($F4223," ",$G4223),AllocFactorMatrix,(AC$4+1),FALSE)*$E4225</f>
        <v>0</v>
      </c>
    </row>
    <row r="4224" spans="4:29" hidden="1" outlineLevel="1">
      <c r="E4224" s="48"/>
      <c r="F4224" s="175" t="str">
        <f>F4225</f>
        <v>RB_GUP-Land_P</v>
      </c>
      <c r="G4224" s="52" t="str">
        <f>$G$14</f>
        <v>CUSTOMER</v>
      </c>
      <c r="H4224" s="4">
        <f t="shared" si="2021"/>
        <v>0</v>
      </c>
      <c r="I4224" s="5">
        <f>VLOOKUP(CONCATENATE($F4224," ",$G4224),AllocFactorMatrix,(I$4+1),FALSE)*$E4225</f>
        <v>0</v>
      </c>
      <c r="J4224" s="5">
        <f>VLOOKUP(CONCATENATE($F4224," ",$G4224),AllocFactorMatrix,(J$4+1),FALSE)*$E4225</f>
        <v>0</v>
      </c>
      <c r="K4224" s="5">
        <f>VLOOKUP(CONCATENATE($F4224," ",$G4224),AllocFactorMatrix,(K$4+1),FALSE)*$E4225</f>
        <v>0</v>
      </c>
      <c r="L4224" s="5">
        <f>VLOOKUP(CONCATENATE($F4224," ",$G4224),AllocFactorMatrix,(L$4+1),FALSE)*$E4225</f>
        <v>0</v>
      </c>
      <c r="M4224" s="5">
        <f t="shared" si="2028"/>
        <v>0</v>
      </c>
      <c r="N4224" s="5">
        <f>VLOOKUP(CONCATENATE($F4224," ",$G4224),AllocFactorMatrix,(N$4+1),FALSE)*$E4225</f>
        <v>0</v>
      </c>
      <c r="O4224" s="5">
        <f>VLOOKUP(CONCATENATE($F4224," ",$G4224),AllocFactorMatrix,(O$4+1),FALSE)*$E4225</f>
        <v>0</v>
      </c>
      <c r="P4224" s="5">
        <f>VLOOKUP(CONCATENATE($F4224," ",$G4224),AllocFactorMatrix,(P$4+1),FALSE)*$E4225</f>
        <v>0</v>
      </c>
      <c r="Q4224" s="5">
        <f>VLOOKUP(CONCATENATE($F4224," ",$G4224),AllocFactorMatrix,(Q$4+1),FALSE)*$E4225</f>
        <v>0</v>
      </c>
      <c r="R4224" s="5">
        <f t="shared" si="2029"/>
        <v>0</v>
      </c>
      <c r="S4224" s="5">
        <f>VLOOKUP(CONCATENATE($F4224," ",$G4224),AllocFactorMatrix,(S$4+1),FALSE)*$E4225</f>
        <v>0</v>
      </c>
      <c r="T4224" s="5">
        <f>VLOOKUP(CONCATENATE($F4224," ",$G4224),AllocFactorMatrix,(T$4+1),FALSE)*$E4225</f>
        <v>0</v>
      </c>
      <c r="U4224" s="5">
        <f>VLOOKUP(CONCATENATE($F4224," ",$G4224),AllocFactorMatrix,(U$4+1),FALSE)*$E4225</f>
        <v>0</v>
      </c>
      <c r="V4224" s="5">
        <f>VLOOKUP(CONCATENATE($F4224," ",$G4224),AllocFactorMatrix,(V$4+1),FALSE)*$E4225</f>
        <v>0</v>
      </c>
      <c r="W4224" s="5">
        <f t="shared" si="2031"/>
        <v>0</v>
      </c>
      <c r="X4224" s="5">
        <f>VLOOKUP(CONCATENATE($F4224," ",$G4224),AllocFactorMatrix,(X$4+1),FALSE)*$E4225</f>
        <v>0</v>
      </c>
      <c r="Y4224" s="5">
        <f>VLOOKUP(CONCATENATE($F4224," ",$G4224),AllocFactorMatrix,(Y$4+1),FALSE)*$E4225</f>
        <v>0</v>
      </c>
      <c r="Z4224" s="5">
        <f t="shared" si="2030"/>
        <v>0</v>
      </c>
      <c r="AA4224" s="5">
        <f>VLOOKUP(CONCATENATE($F4224," ",$G4224),AllocFactorMatrix,(AA$4+1),FALSE)*$E4225</f>
        <v>0</v>
      </c>
      <c r="AB4224" s="5">
        <f>VLOOKUP(CONCATENATE($F4224," ",$G4224),AllocFactorMatrix,(AB$4+1),FALSE)*$E4225</f>
        <v>0</v>
      </c>
      <c r="AC4224" s="5">
        <f>VLOOKUP(CONCATENATE($F4224," ",$G4224),AllocFactorMatrix,(AC$4+1),FALSE)*$E4225</f>
        <v>0</v>
      </c>
    </row>
    <row r="4225" spans="1:29" collapsed="1">
      <c r="D4225" s="52" t="str">
        <f>+D3265</f>
        <v>Adj 25 - NERC Compliance &amp; Cyber Security</v>
      </c>
      <c r="E4225" s="60">
        <f>-ROUND(0.21*E3265,0)</f>
        <v>-61172</v>
      </c>
      <c r="F4225" s="93" t="str">
        <f>+F3265</f>
        <v>RB_GUP-Land_P</v>
      </c>
      <c r="G4225" s="52" t="str">
        <f>$G$15</f>
        <v>TOTAL</v>
      </c>
      <c r="H4225" s="4">
        <f t="shared" si="2021"/>
        <v>-61172.000000000007</v>
      </c>
      <c r="I4225" s="5">
        <f>VLOOKUP(CONCATENATE($F4225," ",$G4225),AllocFactorMatrix,(I$4+1),FALSE)*$E4225</f>
        <v>-31466.019166257604</v>
      </c>
      <c r="J4225" s="5">
        <f>VLOOKUP(CONCATENATE($F4225," ",$G4225),AllocFactorMatrix,(J$4+1),FALSE)*$E4225</f>
        <v>-7337.8805072707728</v>
      </c>
      <c r="K4225" s="5">
        <f>VLOOKUP(CONCATENATE($F4225," ",$G4225),AllocFactorMatrix,(K$4+1),FALSE)*$E4225</f>
        <v>-102.02559508053814</v>
      </c>
      <c r="L4225" s="5">
        <f>VLOOKUP(CONCATENATE($F4225," ",$G4225),AllocFactorMatrix,(L$4+1),FALSE)*$E4225</f>
        <v>-14.209482865323498</v>
      </c>
      <c r="M4225" s="5">
        <f t="shared" si="2028"/>
        <v>-7454.1155852166348</v>
      </c>
      <c r="N4225" s="5">
        <f>VLOOKUP(CONCATENATE($F4225," ",$G4225),AllocFactorMatrix,(N$4+1),FALSE)*$E4225</f>
        <v>-4367.5666276521633</v>
      </c>
      <c r="O4225" s="5">
        <f>VLOOKUP(CONCATENATE($F4225," ",$G4225),AllocFactorMatrix,(O$4+1),FALSE)*$E4225</f>
        <v>-782.63118836123635</v>
      </c>
      <c r="P4225" s="5">
        <f>VLOOKUP(CONCATENATE($F4225," ",$G4225),AllocFactorMatrix,(P$4+1),FALSE)*$E4225</f>
        <v>-158.70961839312724</v>
      </c>
      <c r="Q4225" s="5">
        <f>VLOOKUP(CONCATENATE($F4225," ",$G4225),AllocFactorMatrix,(Q$4+1),FALSE)*$E4225</f>
        <v>-6.0269259865027323</v>
      </c>
      <c r="R4225" s="5">
        <f t="shared" si="2029"/>
        <v>-5314.9343603930292</v>
      </c>
      <c r="S4225" s="5">
        <f>VLOOKUP(CONCATENATE($F4225," ",$G4225),AllocFactorMatrix,(S$4+1),FALSE)*$E4225</f>
        <v>-206.83560749023198</v>
      </c>
      <c r="T4225" s="5">
        <f>VLOOKUP(CONCATENATE($F4225," ",$G4225),AllocFactorMatrix,(T$4+1),FALSE)*$E4225</f>
        <v>-2792.4001382589367</v>
      </c>
      <c r="U4225" s="5">
        <f>VLOOKUP(CONCATENATE($F4225," ",$G4225),AllocFactorMatrix,(U$4+1),FALSE)*$E4225</f>
        <v>-10679.809576111722</v>
      </c>
      <c r="V4225" s="5">
        <f>VLOOKUP(CONCATENATE($F4225," ",$G4225),AllocFactorMatrix,(V$4+1),FALSE)*$E4225</f>
        <v>-1934.7465566376648</v>
      </c>
      <c r="W4225" s="5">
        <f t="shared" si="2031"/>
        <v>-15613.791878498556</v>
      </c>
      <c r="X4225" s="5">
        <f>VLOOKUP(CONCATENATE($F4225," ",$G4225),AllocFactorMatrix,(X$4+1),FALSE)*$E4225</f>
        <v>-1198.7206517070661</v>
      </c>
      <c r="Y4225" s="5">
        <f>VLOOKUP(CONCATENATE($F4225," ",$G4225),AllocFactorMatrix,(Y$4+1),FALSE)*$E4225</f>
        <v>-23.941526005101071</v>
      </c>
      <c r="Z4225" s="5">
        <f t="shared" si="2030"/>
        <v>-1222.662177712167</v>
      </c>
      <c r="AA4225" s="5">
        <f>VLOOKUP(CONCATENATE($F4225," ",$G4225),AllocFactorMatrix,(AA$4+1),FALSE)*$E4225</f>
        <v>-15.813064690532419</v>
      </c>
      <c r="AB4225" s="5">
        <f>VLOOKUP(CONCATENATE($F4225," ",$G4225),AllocFactorMatrix,(AB$4+1),FALSE)*$E4225</f>
        <v>-70.250636724478966</v>
      </c>
      <c r="AC4225" s="5">
        <f>VLOOKUP(CONCATENATE($F4225," ",$G4225),AllocFactorMatrix,(AC$4+1),FALSE)*$E4225</f>
        <v>-14.413130507009974</v>
      </c>
    </row>
    <row r="4226" spans="1:29" s="48" customFormat="1" hidden="1" outlineLevel="1">
      <c r="A4226" s="53"/>
      <c r="B4226" s="104"/>
      <c r="C4226" s="52"/>
      <c r="D4226" s="52"/>
      <c r="F4226" s="175" t="str">
        <f>F4233</f>
        <v>LABOR_M</v>
      </c>
      <c r="G4226" s="52" t="str">
        <f>$G$8</f>
        <v>PRODUCTION</v>
      </c>
      <c r="H4226" s="50">
        <f t="shared" ref="H4226:H4257" ca="1" si="2032">SUBTOTAL(9,I4226:AC4226)</f>
        <v>-40482.85635069308</v>
      </c>
      <c r="I4226" s="51">
        <f ca="1">VLOOKUP(CONCATENATE($F4226," ",$G4226),AllocFactorMatrix,(I$4+1),FALSE)*$E4233</f>
        <v>-20823.813735626776</v>
      </c>
      <c r="J4226" s="51">
        <f ca="1">VLOOKUP(CONCATENATE($F4226," ",$G4226),AllocFactorMatrix,(J$4+1),FALSE)*$E4233</f>
        <v>-4856.1165646765367</v>
      </c>
      <c r="K4226" s="51">
        <f ca="1">VLOOKUP(CONCATENATE($F4226," ",$G4226),AllocFactorMatrix,(K$4+1),FALSE)*$E4233</f>
        <v>-67.519249162025105</v>
      </c>
      <c r="L4226" s="51">
        <f ca="1">VLOOKUP(CONCATENATE($F4226," ",$G4226),AllocFactorMatrix,(L$4+1),FALSE)*$E4233</f>
        <v>-9.403656144224902</v>
      </c>
      <c r="M4226" s="51">
        <f t="shared" ref="M4226:M4233" ca="1" si="2033">SUBTOTAL(9,J4226:L4226)</f>
        <v>-4933.0394699827875</v>
      </c>
      <c r="N4226" s="51">
        <f ca="1">VLOOKUP(CONCATENATE($F4226," ",$G4226),AllocFactorMatrix,(N$4+1),FALSE)*$E4233</f>
        <v>-2890.4003856228933</v>
      </c>
      <c r="O4226" s="51">
        <f ca="1">VLOOKUP(CONCATENATE($F4226," ",$G4226),AllocFactorMatrix,(O$4+1),FALSE)*$E4233</f>
        <v>-517.93542754855412</v>
      </c>
      <c r="P4226" s="51">
        <f ca="1">VLOOKUP(CONCATENATE($F4226," ",$G4226),AllocFactorMatrix,(P$4+1),FALSE)*$E4233</f>
        <v>-105.03201927159944</v>
      </c>
      <c r="Q4226" s="51">
        <f ca="1">VLOOKUP(CONCATENATE($F4226," ",$G4226),AllocFactorMatrix,(Q$4+1),FALSE)*$E4233</f>
        <v>-3.9885434340523283</v>
      </c>
      <c r="R4226" s="51">
        <f t="shared" ref="R4226:R4233" ca="1" si="2034">SUBTOTAL(9,N4226:Q4226)</f>
        <v>-3517.3563758770993</v>
      </c>
      <c r="S4226" s="51">
        <f ca="1">VLOOKUP(CONCATENATE($F4226," ",$G4226),AllocFactorMatrix,(S$4+1),FALSE)*$E4233</f>
        <v>-136.88119051584715</v>
      </c>
      <c r="T4226" s="51">
        <f ca="1">VLOOKUP(CONCATENATE($F4226," ",$G4226),AllocFactorMatrix,(T$4+1),FALSE)*$E4233</f>
        <v>-1847.9751139539655</v>
      </c>
      <c r="U4226" s="51">
        <f ca="1">VLOOKUP(CONCATENATE($F4226," ",$G4226),AllocFactorMatrix,(U$4+1),FALSE)*$E4233</f>
        <v>-7067.7629785275431</v>
      </c>
      <c r="V4226" s="51">
        <f ca="1">VLOOKUP(CONCATENATE($F4226," ",$G4226),AllocFactorMatrix,(V$4+1),FALSE)*$E4233</f>
        <v>-1280.390814872173</v>
      </c>
      <c r="W4226" s="51">
        <f ca="1">SUBTOTAL(9,S4226:V4226)</f>
        <v>-10333.010097869528</v>
      </c>
      <c r="X4226" s="51">
        <f ca="1">VLOOKUP(CONCATENATE($F4226," ",$G4226),AllocFactorMatrix,(X$4+1),FALSE)*$E4233</f>
        <v>-793.29817478039502</v>
      </c>
      <c r="Y4226" s="51">
        <f ca="1">VLOOKUP(CONCATENATE($F4226," ",$G4226),AllocFactorMatrix,(Y$4+1),FALSE)*$E4233</f>
        <v>-15.844199275500058</v>
      </c>
      <c r="Z4226" s="51">
        <f t="shared" ref="Z4226:Z4233" ca="1" si="2035">SUBTOTAL(9,X4226:Y4226)</f>
        <v>-809.14237405589506</v>
      </c>
      <c r="AA4226" s="51">
        <f ca="1">VLOOKUP(CONCATENATE($F4226," ",$G4226),AllocFactorMatrix,(AA$4+1),FALSE)*$E4233</f>
        <v>-10.464886325950438</v>
      </c>
      <c r="AB4226" s="51">
        <f ca="1">VLOOKUP(CONCATENATE($F4226," ",$G4226),AllocFactorMatrix,(AB$4+1),FALSE)*$E4233</f>
        <v>-46.490983375756954</v>
      </c>
      <c r="AC4226" s="51">
        <f ca="1">VLOOKUP(CONCATENATE($F4226," ",$G4226),AllocFactorMatrix,(AC$4+1),FALSE)*$E4233</f>
        <v>-9.5384275792695519</v>
      </c>
    </row>
    <row r="4227" spans="1:29" s="48" customFormat="1" hidden="1" outlineLevel="1">
      <c r="A4227" s="53"/>
      <c r="B4227" s="104"/>
      <c r="C4227" s="52"/>
      <c r="D4227" s="52"/>
      <c r="F4227" s="175" t="str">
        <f>F4233</f>
        <v>LABOR_M</v>
      </c>
      <c r="G4227" s="52" t="str">
        <f>$G$9</f>
        <v>BULKTRAN</v>
      </c>
      <c r="H4227" s="50">
        <f t="shared" ca="1" si="2032"/>
        <v>-6275.1629517776119</v>
      </c>
      <c r="I4227" s="51">
        <f ca="1">VLOOKUP(CONCATENATE($F4227," ",$G4227),AllocFactorMatrix,(I$4+1),FALSE)*$E4233</f>
        <v>-3227.8558443736279</v>
      </c>
      <c r="J4227" s="51">
        <f ca="1">VLOOKUP(CONCATENATE($F4227," ",$G4227),AllocFactorMatrix,(J$4+1),FALSE)*$E4233</f>
        <v>-752.73647917015364</v>
      </c>
      <c r="K4227" s="51">
        <f ca="1">VLOOKUP(CONCATENATE($F4227," ",$G4227),AllocFactorMatrix,(K$4+1),FALSE)*$E4233</f>
        <v>-10.466017694083174</v>
      </c>
      <c r="L4227" s="51">
        <f ca="1">VLOOKUP(CONCATENATE($F4227," ",$G4227),AllocFactorMatrix,(L$4+1),FALSE)*$E4233</f>
        <v>-1.4576410848165302</v>
      </c>
      <c r="M4227" s="51">
        <f t="shared" ca="1" si="2033"/>
        <v>-764.66013794905325</v>
      </c>
      <c r="N4227" s="51">
        <f ca="1">VLOOKUP(CONCATENATE($F4227," ",$G4227),AllocFactorMatrix,(N$4+1),FALSE)*$E4233</f>
        <v>-448.03492269768901</v>
      </c>
      <c r="O4227" s="51">
        <f ca="1">VLOOKUP(CONCATENATE($F4227," ",$G4227),AllocFactorMatrix,(O$4+1),FALSE)*$E4233</f>
        <v>-80.284088114008412</v>
      </c>
      <c r="P4227" s="51">
        <f ca="1">VLOOKUP(CONCATENATE($F4227," ",$G4227),AllocFactorMatrix,(P$4+1),FALSE)*$E4233</f>
        <v>-16.280793785250047</v>
      </c>
      <c r="Q4227" s="51">
        <f ca="1">VLOOKUP(CONCATENATE($F4227," ",$G4227),AllocFactorMatrix,(Q$4+1),FALSE)*$E4233</f>
        <v>-0.61825578146223092</v>
      </c>
      <c r="R4227" s="51">
        <f t="shared" ca="1" si="2034"/>
        <v>-545.21806037840975</v>
      </c>
      <c r="S4227" s="51">
        <f ca="1">VLOOKUP(CONCATENATE($F4227," ",$G4227),AllocFactorMatrix,(S$4+1),FALSE)*$E4233</f>
        <v>-21.217667253500235</v>
      </c>
      <c r="T4227" s="51">
        <f ca="1">VLOOKUP(CONCATENATE($F4227," ",$G4227),AllocFactorMatrix,(T$4+1),FALSE)*$E4233</f>
        <v>-286.45076005592631</v>
      </c>
      <c r="U4227" s="51">
        <f ca="1">VLOOKUP(CONCATENATE($F4227," ",$G4227),AllocFactorMatrix,(U$4+1),FALSE)*$E4233</f>
        <v>-1095.5591673323756</v>
      </c>
      <c r="V4227" s="51">
        <f ca="1">VLOOKUP(CONCATENATE($F4227," ",$G4227),AllocFactorMatrix,(V$4+1),FALSE)*$E4233</f>
        <v>-198.47070413411308</v>
      </c>
      <c r="W4227" s="51">
        <f t="shared" ref="W4227:W4233" ca="1" si="2036">SUBTOTAL(9,S4227:V4227)</f>
        <v>-1601.6982987759152</v>
      </c>
      <c r="X4227" s="51">
        <f ca="1">VLOOKUP(CONCATENATE($F4227," ",$G4227),AllocFactorMatrix,(X$4+1),FALSE)*$E4233</f>
        <v>-122.96749204085013</v>
      </c>
      <c r="Y4227" s="51">
        <f ca="1">VLOOKUP(CONCATENATE($F4227," ",$G4227),AllocFactorMatrix,(Y$4+1),FALSE)*$E4233</f>
        <v>-2.4559762145463675</v>
      </c>
      <c r="Z4227" s="51">
        <f t="shared" ca="1" si="2035"/>
        <v>-125.4234682553965</v>
      </c>
      <c r="AA4227" s="51">
        <f ca="1">VLOOKUP(CONCATENATE($F4227," ",$G4227),AllocFactorMatrix,(AA$4+1),FALSE)*$E4233</f>
        <v>-1.6221401572629888</v>
      </c>
      <c r="AB4227" s="51">
        <f ca="1">VLOOKUP(CONCATENATE($F4227," ",$G4227),AllocFactorMatrix,(AB$4+1),FALSE)*$E4233</f>
        <v>-7.2064701646543723</v>
      </c>
      <c r="AC4227" s="51">
        <f ca="1">VLOOKUP(CONCATENATE($F4227," ",$G4227),AllocFactorMatrix,(AC$4+1),FALSE)*$E4233</f>
        <v>-1.4785317232839301</v>
      </c>
    </row>
    <row r="4228" spans="1:29" s="48" customFormat="1" hidden="1" outlineLevel="1">
      <c r="A4228" s="53"/>
      <c r="B4228" s="104"/>
      <c r="C4228" s="52"/>
      <c r="D4228" s="52"/>
      <c r="F4228" s="175" t="str">
        <f>F4233</f>
        <v>LABOR_M</v>
      </c>
      <c r="G4228" s="52" t="str">
        <f>$G$10</f>
        <v>SUBTRAN</v>
      </c>
      <c r="H4228" s="50">
        <f t="shared" ca="1" si="2032"/>
        <v>-1739.0936916165276</v>
      </c>
      <c r="I4228" s="51">
        <f ca="1">VLOOKUP(CONCATENATE($F4228," ",$G4228),AllocFactorMatrix,(I$4+1),FALSE)*$E4233</f>
        <v>-888.5957673058474</v>
      </c>
      <c r="J4228" s="51">
        <f ca="1">VLOOKUP(CONCATENATE($F4228," ",$G4228),AllocFactorMatrix,(J$4+1),FALSE)*$E4233</f>
        <v>-208.30185903191429</v>
      </c>
      <c r="K4228" s="51">
        <f ca="1">VLOOKUP(CONCATENATE($F4228," ",$G4228),AllocFactorMatrix,(K$4+1),FALSE)*$E4233</f>
        <v>-2.9098961981010922</v>
      </c>
      <c r="L4228" s="51">
        <f ca="1">VLOOKUP(CONCATENATE($F4228," ",$G4228),AllocFactorMatrix,(L$4+1),FALSE)*$E4233</f>
        <v>-0.52667769174638024</v>
      </c>
      <c r="M4228" s="51">
        <f t="shared" ca="1" si="2033"/>
        <v>-211.73843292176176</v>
      </c>
      <c r="N4228" s="51">
        <f ca="1">VLOOKUP(CONCATENATE($F4228," ",$G4228),AllocFactorMatrix,(N$4+1),FALSE)*$E4233</f>
        <v>-120.38357095339863</v>
      </c>
      <c r="O4228" s="51">
        <f ca="1">VLOOKUP(CONCATENATE($F4228," ",$G4228),AllocFactorMatrix,(O$4+1),FALSE)*$E4233</f>
        <v>-21.632322890496052</v>
      </c>
      <c r="P4228" s="51">
        <f ca="1">VLOOKUP(CONCATENATE($F4228," ",$G4228),AllocFactorMatrix,(P$4+1),FALSE)*$E4233</f>
        <v>-5.6783179735245106</v>
      </c>
      <c r="Q4228" s="51">
        <f ca="1">VLOOKUP(CONCATENATE($F4228," ",$G4228),AllocFactorMatrix,(Q$4+1),FALSE)*$E4233</f>
        <v>0</v>
      </c>
      <c r="R4228" s="51">
        <f t="shared" ca="1" si="2034"/>
        <v>-147.69421181741919</v>
      </c>
      <c r="S4228" s="51">
        <f ca="1">VLOOKUP(CONCATENATE($F4228," ",$G4228),AllocFactorMatrix,(S$4+1),FALSE)*$E4233</f>
        <v>-5.4261972530779792</v>
      </c>
      <c r="T4228" s="51">
        <f ca="1">VLOOKUP(CONCATENATE($F4228," ",$G4228),AllocFactorMatrix,(T$4+1),FALSE)*$E4233</f>
        <v>-76.134809133363547</v>
      </c>
      <c r="U4228" s="51">
        <f ca="1">VLOOKUP(CONCATENATE($F4228," ",$G4228),AllocFactorMatrix,(U$4+1),FALSE)*$E4233</f>
        <v>-375.40333843677308</v>
      </c>
      <c r="V4228" s="51">
        <f ca="1">VLOOKUP(CONCATENATE($F4228," ",$G4228),AllocFactorMatrix,(V$4+1),FALSE)*$E4233</f>
        <v>0</v>
      </c>
      <c r="W4228" s="51">
        <f t="shared" ca="1" si="2036"/>
        <v>-456.96434482321462</v>
      </c>
      <c r="X4228" s="51">
        <f ca="1">VLOOKUP(CONCATENATE($F4228," ",$G4228),AllocFactorMatrix,(X$4+1),FALSE)*$E4233</f>
        <v>-32.999565460546435</v>
      </c>
      <c r="Y4228" s="51">
        <f ca="1">VLOOKUP(CONCATENATE($F4228," ",$G4228),AllocFactorMatrix,(Y$4+1),FALSE)*$E4233</f>
        <v>-0.66258233794800281</v>
      </c>
      <c r="Z4228" s="51">
        <f t="shared" ca="1" si="2035"/>
        <v>-33.662147798494438</v>
      </c>
      <c r="AA4228" s="51">
        <f ca="1">VLOOKUP(CONCATENATE($F4228," ",$G4228),AllocFactorMatrix,(AA$4+1),FALSE)*$E4233</f>
        <v>-0.43878694978918265</v>
      </c>
      <c r="AB4228" s="51">
        <f ca="1">VLOOKUP(CONCATENATE($F4228," ",$G4228),AllocFactorMatrix,(AB$4+1),FALSE)*$E4233</f>
        <v>0</v>
      </c>
      <c r="AC4228" s="51">
        <f ca="1">VLOOKUP(CONCATENATE($F4228," ",$G4228),AllocFactorMatrix,(AC$4+1),FALSE)*$E4233</f>
        <v>0</v>
      </c>
    </row>
    <row r="4229" spans="1:29" s="48" customFormat="1" hidden="1" outlineLevel="1">
      <c r="A4229" s="53"/>
      <c r="B4229" s="104"/>
      <c r="C4229" s="52"/>
      <c r="D4229" s="52"/>
      <c r="F4229" s="175" t="str">
        <f>F4233</f>
        <v>LABOR_M</v>
      </c>
      <c r="G4229" s="52" t="str">
        <f>$G$11</f>
        <v>DISTPRI</v>
      </c>
      <c r="H4229" s="50">
        <f t="shared" ca="1" si="2032"/>
        <v>-14205.924575569896</v>
      </c>
      <c r="I4229" s="51">
        <f ca="1">VLOOKUP(CONCATENATE($F4229," ",$G4229),AllocFactorMatrix,(I$4+1),FALSE)*$E4233</f>
        <v>-9302.1398196674909</v>
      </c>
      <c r="J4229" s="51">
        <f ca="1">VLOOKUP(CONCATENATE($F4229," ",$G4229),AllocFactorMatrix,(J$4+1),FALSE)*$E4233</f>
        <v>-2177.0597482247194</v>
      </c>
      <c r="K4229" s="51">
        <f ca="1">VLOOKUP(CONCATENATE($F4229," ",$G4229),AllocFactorMatrix,(K$4+1),FALSE)*$E4233</f>
        <v>-30.408628197763893</v>
      </c>
      <c r="L4229" s="51">
        <f ca="1">VLOOKUP(CONCATENATE($F4229," ",$G4229),AllocFactorMatrix,(L$4+1),FALSE)*$E4233</f>
        <v>0</v>
      </c>
      <c r="M4229" s="51">
        <f t="shared" ca="1" si="2033"/>
        <v>-2207.4683764224833</v>
      </c>
      <c r="N4229" s="51">
        <f ca="1">VLOOKUP(CONCATENATE($F4229," ",$G4229),AllocFactorMatrix,(N$4+1),FALSE)*$E4233</f>
        <v>-1263.8258909486462</v>
      </c>
      <c r="O4229" s="51">
        <f ca="1">VLOOKUP(CONCATENATE($F4229," ",$G4229),AllocFactorMatrix,(O$4+1),FALSE)*$E4233</f>
        <v>-227.08321386465104</v>
      </c>
      <c r="P4229" s="51">
        <f ca="1">VLOOKUP(CONCATENATE($F4229," ",$G4229),AllocFactorMatrix,(P$4+1),FALSE)*$E4233</f>
        <v>0</v>
      </c>
      <c r="Q4229" s="51">
        <f ca="1">VLOOKUP(CONCATENATE($F4229," ",$G4229),AllocFactorMatrix,(Q$4+1),FALSE)*$E4233</f>
        <v>0</v>
      </c>
      <c r="R4229" s="51">
        <f t="shared" ca="1" si="2034"/>
        <v>-1490.9091048132973</v>
      </c>
      <c r="S4229" s="51">
        <f ca="1">VLOOKUP(CONCATENATE($F4229," ",$G4229),AllocFactorMatrix,(S$4+1),FALSE)*$E4233</f>
        <v>-57.14610834268489</v>
      </c>
      <c r="T4229" s="51">
        <f ca="1">VLOOKUP(CONCATENATE($F4229," ",$G4229),AllocFactorMatrix,(T$4+1),FALSE)*$E4233</f>
        <v>-790.20854649419857</v>
      </c>
      <c r="U4229" s="51">
        <f ca="1">VLOOKUP(CONCATENATE($F4229," ",$G4229),AllocFactorMatrix,(U$4+1),FALSE)*$E4233</f>
        <v>0</v>
      </c>
      <c r="V4229" s="51">
        <f ca="1">VLOOKUP(CONCATENATE($F4229," ",$G4229),AllocFactorMatrix,(V$4+1),FALSE)*$E4233</f>
        <v>0</v>
      </c>
      <c r="W4229" s="51">
        <f t="shared" ca="1" si="2036"/>
        <v>-847.35465483688347</v>
      </c>
      <c r="X4229" s="51">
        <f ca="1">VLOOKUP(CONCATENATE($F4229," ",$G4229),AllocFactorMatrix,(X$4+1),FALSE)*$E4233</f>
        <v>-346.53061629465628</v>
      </c>
      <c r="Y4229" s="51">
        <f ca="1">VLOOKUP(CONCATENATE($F4229," ",$G4229),AllocFactorMatrix,(Y$4+1),FALSE)*$E4233</f>
        <v>-6.9554159511594982</v>
      </c>
      <c r="Z4229" s="51">
        <f t="shared" ca="1" si="2035"/>
        <v>-353.48603224581581</v>
      </c>
      <c r="AA4229" s="51">
        <f ca="1">VLOOKUP(CONCATENATE($F4229," ",$G4229),AllocFactorMatrix,(AA$4+1),FALSE)*$E4233</f>
        <v>-4.5665875839196284</v>
      </c>
      <c r="AB4229" s="51">
        <f ca="1">VLOOKUP(CONCATENATE($F4229," ",$G4229),AllocFactorMatrix,(AB$4+1),FALSE)*$E4233</f>
        <v>0</v>
      </c>
      <c r="AC4229" s="51">
        <f ca="1">VLOOKUP(CONCATENATE($F4229," ",$G4229),AllocFactorMatrix,(AC$4+1),FALSE)*$E4233</f>
        <v>0</v>
      </c>
    </row>
    <row r="4230" spans="1:29" s="48" customFormat="1" hidden="1" outlineLevel="1">
      <c r="A4230" s="53"/>
      <c r="B4230" s="104"/>
      <c r="C4230" s="52"/>
      <c r="D4230" s="52"/>
      <c r="F4230" s="175" t="str">
        <f>F4233</f>
        <v>LABOR_M</v>
      </c>
      <c r="G4230" s="52" t="str">
        <f>$G$12</f>
        <v>DISTSEC</v>
      </c>
      <c r="H4230" s="50">
        <f t="shared" ca="1" si="2032"/>
        <v>-5628.0044575996599</v>
      </c>
      <c r="I4230" s="51">
        <f ca="1">VLOOKUP(CONCATENATE($F4230," ",$G4230),AllocFactorMatrix,(I$4+1),FALSE)*$E4233</f>
        <v>-4176.5707209918646</v>
      </c>
      <c r="J4230" s="51">
        <f ca="1">VLOOKUP(CONCATENATE($F4230," ",$G4230),AllocFactorMatrix,(J$4+1),FALSE)*$E4233</f>
        <v>-842.1832546006475</v>
      </c>
      <c r="K4230" s="51">
        <f ca="1">VLOOKUP(CONCATENATE($F4230," ",$G4230),AllocFactorMatrix,(K$4+1),FALSE)*$E4233</f>
        <v>0</v>
      </c>
      <c r="L4230" s="51">
        <f ca="1">VLOOKUP(CONCATENATE($F4230," ",$G4230),AllocFactorMatrix,(L$4+1),FALSE)*$E4233</f>
        <v>0</v>
      </c>
      <c r="M4230" s="51">
        <f t="shared" ca="1" si="2033"/>
        <v>-842.1832546006475</v>
      </c>
      <c r="N4230" s="51">
        <f ca="1">VLOOKUP(CONCATENATE($F4230," ",$G4230),AllocFactorMatrix,(N$4+1),FALSE)*$E4233</f>
        <v>-420.95307144266059</v>
      </c>
      <c r="O4230" s="51">
        <f ca="1">VLOOKUP(CONCATENATE($F4230," ",$G4230),AllocFactorMatrix,(O$4+1),FALSE)*$E4233</f>
        <v>0</v>
      </c>
      <c r="P4230" s="51">
        <f ca="1">VLOOKUP(CONCATENATE($F4230," ",$G4230),AllocFactorMatrix,(P$4+1),FALSE)*$E4233</f>
        <v>0</v>
      </c>
      <c r="Q4230" s="51">
        <f ca="1">VLOOKUP(CONCATENATE($F4230," ",$G4230),AllocFactorMatrix,(Q$4+1),FALSE)*$E4233</f>
        <v>0</v>
      </c>
      <c r="R4230" s="51">
        <f t="shared" ca="1" si="2034"/>
        <v>-420.95307144266059</v>
      </c>
      <c r="S4230" s="51">
        <f ca="1">VLOOKUP(CONCATENATE($F4230," ",$G4230),AllocFactorMatrix,(S$4+1),FALSE)*$E4233</f>
        <v>-15.734240189357989</v>
      </c>
      <c r="T4230" s="51">
        <f ca="1">VLOOKUP(CONCATENATE($F4230," ",$G4230),AllocFactorMatrix,(T$4+1),FALSE)*$E4233</f>
        <v>0</v>
      </c>
      <c r="U4230" s="51">
        <f ca="1">VLOOKUP(CONCATENATE($F4230," ",$G4230),AllocFactorMatrix,(U$4+1),FALSE)*$E4233</f>
        <v>0</v>
      </c>
      <c r="V4230" s="51">
        <f ca="1">VLOOKUP(CONCATENATE($F4230," ",$G4230),AllocFactorMatrix,(V$4+1),FALSE)*$E4233</f>
        <v>0</v>
      </c>
      <c r="W4230" s="51">
        <f t="shared" ca="1" si="2036"/>
        <v>-15.734240189357989</v>
      </c>
      <c r="X4230" s="51">
        <f ca="1">VLOOKUP(CONCATENATE($F4230," ",$G4230),AllocFactorMatrix,(X$4+1),FALSE)*$E4233</f>
        <v>-118.90945208113871</v>
      </c>
      <c r="Y4230" s="51">
        <f ca="1">VLOOKUP(CONCATENATE($F4230," ",$G4230),AllocFactorMatrix,(Y$4+1),FALSE)*$E4233</f>
        <v>0</v>
      </c>
      <c r="Z4230" s="51">
        <f t="shared" ca="1" si="2035"/>
        <v>-118.90945208113871</v>
      </c>
      <c r="AA4230" s="51">
        <f ca="1">VLOOKUP(CONCATENATE($F4230," ",$G4230),AllocFactorMatrix,(AA$4+1),FALSE)*$E4233</f>
        <v>-1.4059344380545209</v>
      </c>
      <c r="AB4230" s="51">
        <f ca="1">VLOOKUP(CONCATENATE($F4230," ",$G4230),AllocFactorMatrix,(AB$4+1),FALSE)*$E4233</f>
        <v>-43.274254486089731</v>
      </c>
      <c r="AC4230" s="51">
        <f ca="1">VLOOKUP(CONCATENATE($F4230," ",$G4230),AllocFactorMatrix,(AC$4+1),FALSE)*$E4233</f>
        <v>-8.9735293698436376</v>
      </c>
    </row>
    <row r="4231" spans="1:29" s="48" customFormat="1" hidden="1" outlineLevel="1">
      <c r="A4231" s="53"/>
      <c r="B4231" s="104"/>
      <c r="C4231" s="52"/>
      <c r="D4231" s="52"/>
      <c r="F4231" s="175" t="str">
        <f>F4233</f>
        <v>LABOR_M</v>
      </c>
      <c r="G4231" s="52" t="str">
        <f>$G$13</f>
        <v>ENERGY</v>
      </c>
      <c r="H4231" s="50">
        <f t="shared" ca="1" si="2032"/>
        <v>-16192.064487095919</v>
      </c>
      <c r="I4231" s="51">
        <f ca="1">VLOOKUP(CONCATENATE($F4231," ",$G4231),AllocFactorMatrix,(I$4+1),FALSE)*$E4233</f>
        <v>-6335.7315324788369</v>
      </c>
      <c r="J4231" s="51">
        <f ca="1">VLOOKUP(CONCATENATE($F4231," ",$G4231),AllocFactorMatrix,(J$4+1),FALSE)*$E4233</f>
        <v>-1827.8401645999579</v>
      </c>
      <c r="K4231" s="51">
        <f ca="1">VLOOKUP(CONCATENATE($F4231," ",$G4231),AllocFactorMatrix,(K$4+1),FALSE)*$E4233</f>
        <v>-25.476190459495939</v>
      </c>
      <c r="L4231" s="51">
        <f ca="1">VLOOKUP(CONCATENATE($F4231," ",$G4231),AllocFactorMatrix,(L$4+1),FALSE)*$E4233</f>
        <v>-3.5615498348770478</v>
      </c>
      <c r="M4231" s="51">
        <f t="shared" ca="1" si="2033"/>
        <v>-1856.8779048943309</v>
      </c>
      <c r="N4231" s="51">
        <f ca="1">VLOOKUP(CONCATENATE($F4231," ",$G4231),AllocFactorMatrix,(N$4+1),FALSE)*$E4233</f>
        <v>-1185.9471457753677</v>
      </c>
      <c r="O4231" s="51">
        <f ca="1">VLOOKUP(CONCATENATE($F4231," ",$G4231),AllocFactorMatrix,(O$4+1),FALSE)*$E4233</f>
        <v>-211.50058690197699</v>
      </c>
      <c r="P4231" s="51">
        <f ca="1">VLOOKUP(CONCATENATE($F4231," ",$G4231),AllocFactorMatrix,(P$4+1),FALSE)*$E4233</f>
        <v>-43.069264970646813</v>
      </c>
      <c r="Q4231" s="51">
        <f ca="1">VLOOKUP(CONCATENATE($F4231," ",$G4231),AllocFactorMatrix,(Q$4+1),FALSE)*$E4233</f>
        <v>-1.6267407138775949</v>
      </c>
      <c r="R4231" s="51">
        <f t="shared" ca="1" si="2034"/>
        <v>-1442.1437383618691</v>
      </c>
      <c r="S4231" s="51">
        <f ca="1">VLOOKUP(CONCATENATE($F4231," ",$G4231),AllocFactorMatrix,(S$4+1),FALSE)*$E4233</f>
        <v>-62.10807358279083</v>
      </c>
      <c r="T4231" s="51">
        <f ca="1">VLOOKUP(CONCATENATE($F4231," ",$G4231),AllocFactorMatrix,(T$4+1),FALSE)*$E4233</f>
        <v>-981.94045224619413</v>
      </c>
      <c r="U4231" s="51">
        <f ca="1">VLOOKUP(CONCATENATE($F4231," ",$G4231),AllocFactorMatrix,(U$4+1),FALSE)*$E4233</f>
        <v>-4223.1660690621638</v>
      </c>
      <c r="V4231" s="51">
        <f ca="1">VLOOKUP(CONCATENATE($F4231," ",$G4231),AllocFactorMatrix,(V$4+1),FALSE)*$E4233</f>
        <v>-794.42164746652304</v>
      </c>
      <c r="W4231" s="51">
        <f t="shared" ca="1" si="2036"/>
        <v>-6061.636242357672</v>
      </c>
      <c r="X4231" s="51">
        <f ca="1">VLOOKUP(CONCATENATE($F4231," ",$G4231),AllocFactorMatrix,(X$4+1),FALSE)*$E4233</f>
        <v>-325.76792459546607</v>
      </c>
      <c r="Y4231" s="51">
        <f ca="1">VLOOKUP(CONCATENATE($F4231," ",$G4231),AllocFactorMatrix,(Y$4+1),FALSE)*$E4233</f>
        <v>-6.5364684238564958</v>
      </c>
      <c r="Z4231" s="51">
        <f t="shared" ca="1" si="2035"/>
        <v>-332.30439301932256</v>
      </c>
      <c r="AA4231" s="51">
        <f ca="1">VLOOKUP(CONCATENATE($F4231," ",$G4231),AllocFactorMatrix,(AA$4+1),FALSE)*$E4233</f>
        <v>-5.8305578635179263</v>
      </c>
      <c r="AB4231" s="51">
        <f ca="1">VLOOKUP(CONCATENATE($F4231," ",$G4231),AllocFactorMatrix,(AB$4+1),FALSE)*$E4233</f>
        <v>-130.60249928848285</v>
      </c>
      <c r="AC4231" s="51">
        <f ca="1">VLOOKUP(CONCATENATE($F4231," ",$G4231),AllocFactorMatrix,(AC$4+1),FALSE)*$E4233</f>
        <v>-26.937618831882993</v>
      </c>
    </row>
    <row r="4232" spans="1:29" s="48" customFormat="1" hidden="1" outlineLevel="1">
      <c r="A4232" s="53"/>
      <c r="B4232" s="104"/>
      <c r="C4232" s="52"/>
      <c r="D4232" s="52"/>
      <c r="F4232" s="175" t="str">
        <f>F4233</f>
        <v>LABOR_M</v>
      </c>
      <c r="G4232" s="52" t="str">
        <f>$G$14</f>
        <v>CUSTOMER</v>
      </c>
      <c r="H4232" s="50">
        <f t="shared" ca="1" si="2032"/>
        <v>-10715.89348564735</v>
      </c>
      <c r="I4232" s="51">
        <f ca="1">VLOOKUP(CONCATENATE($F4232," ",$G4232),AllocFactorMatrix,(I$4+1),FALSE)*$E4233</f>
        <v>-8274.0661394435338</v>
      </c>
      <c r="J4232" s="51">
        <f ca="1">VLOOKUP(CONCATENATE($F4232," ",$G4232),AllocFactorMatrix,(J$4+1),FALSE)*$E4233</f>
        <v>-1675.4247383270774</v>
      </c>
      <c r="K4232" s="51">
        <f ca="1">VLOOKUP(CONCATENATE($F4232," ",$G4232),AllocFactorMatrix,(K$4+1),FALSE)*$E4233</f>
        <v>-42.824160385412235</v>
      </c>
      <c r="L4232" s="51">
        <f ca="1">VLOOKUP(CONCATENATE($F4232," ",$G4232),AllocFactorMatrix,(L$4+1),FALSE)*$E4233</f>
        <v>-6.9045884910655442</v>
      </c>
      <c r="M4232" s="51">
        <f t="shared" ca="1" si="2033"/>
        <v>-1725.1534872035552</v>
      </c>
      <c r="N4232" s="51">
        <f ca="1">VLOOKUP(CONCATENATE($F4232," ",$G4232),AllocFactorMatrix,(N$4+1),FALSE)*$E4233</f>
        <v>-68.708517426749964</v>
      </c>
      <c r="O4232" s="51">
        <f ca="1">VLOOKUP(CONCATENATE($F4232," ",$G4232),AllocFactorMatrix,(O$4+1),FALSE)*$E4233</f>
        <v>-16.594477157851266</v>
      </c>
      <c r="P4232" s="51">
        <f ca="1">VLOOKUP(CONCATENATE($F4232," ",$G4232),AllocFactorMatrix,(P$4+1),FALSE)*$E4233</f>
        <v>-16.892547013932067</v>
      </c>
      <c r="Q4232" s="51">
        <f ca="1">VLOOKUP(CONCATENATE($F4232," ",$G4232),AllocFactorMatrix,(Q$4+1),FALSE)*$E4233</f>
        <v>-2.0866246120204894</v>
      </c>
      <c r="R4232" s="51">
        <f t="shared" ca="1" si="2034"/>
        <v>-104.2821662105538</v>
      </c>
      <c r="S4232" s="51">
        <f ca="1">VLOOKUP(CONCATENATE($F4232," ",$G4232),AllocFactorMatrix,(S$4+1),FALSE)*$E4233</f>
        <v>-0.52218964444136073</v>
      </c>
      <c r="T4232" s="51">
        <f ca="1">VLOOKUP(CONCATENATE($F4232," ",$G4232),AllocFactorMatrix,(T$4+1),FALSE)*$E4233</f>
        <v>-12.064269152306091</v>
      </c>
      <c r="U4232" s="51">
        <f ca="1">VLOOKUP(CONCATENATE($F4232," ",$G4232),AllocFactorMatrix,(U$4+1),FALSE)*$E4233</f>
        <v>-28.376311932997655</v>
      </c>
      <c r="V4232" s="51">
        <f ca="1">VLOOKUP(CONCATENATE($F4232," ",$G4232),AllocFactorMatrix,(V$4+1),FALSE)*$E4233</f>
        <v>-8.3557884290782667</v>
      </c>
      <c r="W4232" s="51">
        <f t="shared" ca="1" si="2036"/>
        <v>-49.318559158823369</v>
      </c>
      <c r="X4232" s="51">
        <f ca="1">VLOOKUP(CONCATENATE($F4232," ",$G4232),AllocFactorMatrix,(X$4+1),FALSE)*$E4233</f>
        <v>-15.224571170396114</v>
      </c>
      <c r="Y4232" s="51">
        <f ca="1">VLOOKUP(CONCATENATE($F4232," ",$G4232),AllocFactorMatrix,(Y$4+1),FALSE)*$E4233</f>
        <v>-0.22742818037599663</v>
      </c>
      <c r="Z4232" s="51">
        <f t="shared" ca="1" si="2035"/>
        <v>-15.451999350772111</v>
      </c>
      <c r="AA4232" s="51">
        <f ca="1">VLOOKUP(CONCATENATE($F4232," ",$G4232),AllocFactorMatrix,(AA$4+1),FALSE)*$E4233</f>
        <v>-1.2394017909622492</v>
      </c>
      <c r="AB4232" s="51">
        <f ca="1">VLOOKUP(CONCATENATE($F4232," ",$G4232),AllocFactorMatrix,(AB$4+1),FALSE)*$E4233</f>
        <v>-450.33099954238605</v>
      </c>
      <c r="AC4232" s="51">
        <f ca="1">VLOOKUP(CONCATENATE($F4232," ",$G4232),AllocFactorMatrix,(AC$4+1),FALSE)*$E4233</f>
        <v>-96.050732946758259</v>
      </c>
    </row>
    <row r="4233" spans="1:29" s="48" customFormat="1" collapsed="1">
      <c r="A4233" s="53"/>
      <c r="B4233" s="104"/>
      <c r="C4233" s="52"/>
      <c r="D4233" s="52" t="str">
        <f>+D3273</f>
        <v>Adjs 27 - 33 Incentive Compensation &amp; Payroll Adjustments</v>
      </c>
      <c r="E4233" s="60">
        <f>-ROUND(0.21*E3273,0)</f>
        <v>-95239</v>
      </c>
      <c r="F4233" s="93" t="str">
        <f>+F3273</f>
        <v>LABOR_M</v>
      </c>
      <c r="G4233" s="52" t="str">
        <f>$G$15</f>
        <v>TOTAL</v>
      </c>
      <c r="H4233" s="50">
        <f t="shared" ca="1" si="2032"/>
        <v>-95239.000000000029</v>
      </c>
      <c r="I4233" s="51">
        <f ca="1">VLOOKUP(CONCATENATE($F4233," ",$G4233),AllocFactorMatrix,(I$4+1),FALSE)*$E4233</f>
        <v>-53028.773559887981</v>
      </c>
      <c r="J4233" s="51">
        <f ca="1">VLOOKUP(CONCATENATE($F4233," ",$G4233),AllocFactorMatrix,(J$4+1),FALSE)*$E4233</f>
        <v>-12339.662808631008</v>
      </c>
      <c r="K4233" s="51">
        <f ca="1">VLOOKUP(CONCATENATE($F4233," ",$G4233),AllocFactorMatrix,(K$4+1),FALSE)*$E4233</f>
        <v>-179.60414209688147</v>
      </c>
      <c r="L4233" s="51">
        <f ca="1">VLOOKUP(CONCATENATE($F4233," ",$G4233),AllocFactorMatrix,(L$4+1),FALSE)*$E4233</f>
        <v>-21.854113246730407</v>
      </c>
      <c r="M4233" s="51">
        <f t="shared" ca="1" si="2033"/>
        <v>-12541.12106397462</v>
      </c>
      <c r="N4233" s="51">
        <f ca="1">VLOOKUP(CONCATENATE($F4233," ",$G4233),AllocFactorMatrix,(N$4+1),FALSE)*$E4233</f>
        <v>-6398.2535048674063</v>
      </c>
      <c r="O4233" s="51">
        <f ca="1">VLOOKUP(CONCATENATE($F4233," ",$G4233),AllocFactorMatrix,(O$4+1),FALSE)*$E4233</f>
        <v>-1075.0301164775378</v>
      </c>
      <c r="P4233" s="51">
        <f ca="1">VLOOKUP(CONCATENATE($F4233," ",$G4233),AllocFactorMatrix,(P$4+1),FALSE)*$E4233</f>
        <v>-186.95294301495287</v>
      </c>
      <c r="Q4233" s="51">
        <f ca="1">VLOOKUP(CONCATENATE($F4233," ",$G4233),AllocFactorMatrix,(Q$4+1),FALSE)*$E4233</f>
        <v>-8.3201645414126446</v>
      </c>
      <c r="R4233" s="51">
        <f t="shared" ca="1" si="2034"/>
        <v>-7668.5567289013106</v>
      </c>
      <c r="S4233" s="51">
        <f ca="1">VLOOKUP(CONCATENATE($F4233," ",$G4233),AllocFactorMatrix,(S$4+1),FALSE)*$E4233</f>
        <v>-299.0356667817004</v>
      </c>
      <c r="T4233" s="51">
        <f ca="1">VLOOKUP(CONCATENATE($F4233," ",$G4233),AllocFactorMatrix,(T$4+1),FALSE)*$E4233</f>
        <v>-3994.7739510359538</v>
      </c>
      <c r="U4233" s="51">
        <f ca="1">VLOOKUP(CONCATENATE($F4233," ",$G4233),AllocFactorMatrix,(U$4+1),FALSE)*$E4233</f>
        <v>-12790.267865291853</v>
      </c>
      <c r="V4233" s="51">
        <f ca="1">VLOOKUP(CONCATENATE($F4233," ",$G4233),AllocFactorMatrix,(V$4+1),FALSE)*$E4233</f>
        <v>-2281.6389549018877</v>
      </c>
      <c r="W4233" s="51">
        <f t="shared" ca="1" si="2036"/>
        <v>-19365.716438011397</v>
      </c>
      <c r="X4233" s="51">
        <f ca="1">VLOOKUP(CONCATENATE($F4233," ",$G4233),AllocFactorMatrix,(X$4+1),FALSE)*$E4233</f>
        <v>-1755.6977964234486</v>
      </c>
      <c r="Y4233" s="51">
        <f ca="1">VLOOKUP(CONCATENATE($F4233," ",$G4233),AllocFactorMatrix,(Y$4+1),FALSE)*$E4233</f>
        <v>-32.682070383386417</v>
      </c>
      <c r="Z4233" s="51">
        <f t="shared" ca="1" si="2035"/>
        <v>-1788.379866806835</v>
      </c>
      <c r="AA4233" s="51">
        <f ca="1">VLOOKUP(CONCATENATE($F4233," ",$G4233),AllocFactorMatrix,(AA$4+1),FALSE)*$E4233</f>
        <v>-25.568295109456933</v>
      </c>
      <c r="AB4233" s="51">
        <f ca="1">VLOOKUP(CONCATENATE($F4233," ",$G4233),AllocFactorMatrix,(AB$4+1),FALSE)*$E4233</f>
        <v>-677.90520685736999</v>
      </c>
      <c r="AC4233" s="51">
        <f ca="1">VLOOKUP(CONCATENATE($F4233," ",$G4233),AllocFactorMatrix,(AC$4+1),FALSE)*$E4233</f>
        <v>-142.97884045103837</v>
      </c>
    </row>
    <row r="4234" spans="1:29" hidden="1" outlineLevel="1">
      <c r="E4234" s="48"/>
      <c r="F4234" s="175" t="str">
        <f>F4241</f>
        <v>RB_GUP-Land_P</v>
      </c>
      <c r="G4234" s="52" t="str">
        <f>$G$8</f>
        <v>PRODUCTION</v>
      </c>
      <c r="H4234" s="4">
        <f t="shared" si="2032"/>
        <v>-10843.000000000004</v>
      </c>
      <c r="I4234" s="5">
        <f>VLOOKUP(CONCATENATE($F4234," ",$G4234),AllocFactorMatrix,(I$4+1),FALSE)*$E4241</f>
        <v>-5577.4871807318905</v>
      </c>
      <c r="J4234" s="5">
        <f>VLOOKUP(CONCATENATE($F4234," ",$G4234),AllocFactorMatrix,(J$4+1),FALSE)*$E4241</f>
        <v>-1300.6708680497122</v>
      </c>
      <c r="K4234" s="5">
        <f>VLOOKUP(CONCATENATE($F4234," ",$G4234),AllocFactorMatrix,(K$4+1),FALSE)*$E4241</f>
        <v>-18.084475372037453</v>
      </c>
      <c r="L4234" s="5">
        <f>VLOOKUP(CONCATENATE($F4234," ",$G4234),AllocFactorMatrix,(L$4+1),FALSE)*$E4241</f>
        <v>-2.518691929456331</v>
      </c>
      <c r="M4234" s="5">
        <f t="shared" ref="M4234:M4241" si="2037">SUBTOTAL(9,J4234:L4234)</f>
        <v>-1321.2740353512061</v>
      </c>
      <c r="N4234" s="5">
        <f>VLOOKUP(CONCATENATE($F4234," ",$G4234),AllocFactorMatrix,(N$4+1),FALSE)*$E4241</f>
        <v>-774.16996246047881</v>
      </c>
      <c r="O4234" s="5">
        <f>VLOOKUP(CONCATENATE($F4234," ",$G4234),AllocFactorMatrix,(O$4+1),FALSE)*$E4241</f>
        <v>-138.7247429444989</v>
      </c>
      <c r="P4234" s="5">
        <f>VLOOKUP(CONCATENATE($F4234," ",$G4234),AllocFactorMatrix,(P$4+1),FALSE)*$E4241</f>
        <v>-28.131962208799433</v>
      </c>
      <c r="Q4234" s="5">
        <f>VLOOKUP(CONCATENATE($F4234," ",$G4234),AllocFactorMatrix,(Q$4+1),FALSE)*$E4241</f>
        <v>-1.0682985429877905</v>
      </c>
      <c r="R4234" s="5">
        <f t="shared" ref="R4234:R4241" si="2038">SUBTOTAL(9,N4234:Q4234)</f>
        <v>-942.09496615676494</v>
      </c>
      <c r="S4234" s="5">
        <f>VLOOKUP(CONCATENATE($F4234," ",$G4234),AllocFactorMatrix,(S$4+1),FALSE)*$E4241</f>
        <v>-36.662500686859765</v>
      </c>
      <c r="T4234" s="5">
        <f>VLOOKUP(CONCATENATE($F4234," ",$G4234),AllocFactorMatrix,(T$4+1),FALSE)*$E4241</f>
        <v>-494.96493001931685</v>
      </c>
      <c r="U4234" s="5">
        <f>VLOOKUP(CONCATENATE($F4234," ",$G4234),AllocFactorMatrix,(U$4+1),FALSE)*$E4241</f>
        <v>-1893.0421636333517</v>
      </c>
      <c r="V4234" s="5">
        <f>VLOOKUP(CONCATENATE($F4234," ",$G4234),AllocFactorMatrix,(V$4+1),FALSE)*$E4241</f>
        <v>-342.94214532175175</v>
      </c>
      <c r="W4234" s="5">
        <f>SUBTOTAL(9,S4234:V4234)</f>
        <v>-2767.6117396612804</v>
      </c>
      <c r="X4234" s="5">
        <f>VLOOKUP(CONCATENATE($F4234," ",$G4234),AllocFactorMatrix,(X$4+1),FALSE)*$E4241</f>
        <v>-212.47838923788197</v>
      </c>
      <c r="Y4234" s="5">
        <f>VLOOKUP(CONCATENATE($F4234," ",$G4234),AllocFactorMatrix,(Y$4+1),FALSE)*$E4241</f>
        <v>-4.2437384174673207</v>
      </c>
      <c r="Z4234" s="5">
        <f t="shared" ref="Z4234:Z4241" si="2039">SUBTOTAL(9,X4234:Y4234)</f>
        <v>-216.72212765534928</v>
      </c>
      <c r="AA4234" s="5">
        <f>VLOOKUP(CONCATENATE($F4234," ",$G4234),AllocFactorMatrix,(AA$4+1),FALSE)*$E4241</f>
        <v>-2.802933702338374</v>
      </c>
      <c r="AB4234" s="5">
        <f>VLOOKUP(CONCATENATE($F4234," ",$G4234),AllocFactorMatrix,(AB$4+1),FALSE)*$E4241</f>
        <v>-12.452227391674709</v>
      </c>
      <c r="AC4234" s="5">
        <f>VLOOKUP(CONCATENATE($F4234," ",$G4234),AllocFactorMatrix,(AC$4+1),FALSE)*$E4241</f>
        <v>-2.5547893494982858</v>
      </c>
    </row>
    <row r="4235" spans="1:29" hidden="1" outlineLevel="1">
      <c r="E4235" s="48"/>
      <c r="F4235" s="175" t="str">
        <f>F4241</f>
        <v>RB_GUP-Land_P</v>
      </c>
      <c r="G4235" s="52" t="str">
        <f>$G$9</f>
        <v>BULKTRAN</v>
      </c>
      <c r="H4235" s="4">
        <f t="shared" si="2032"/>
        <v>0</v>
      </c>
      <c r="I4235" s="5">
        <f>VLOOKUP(CONCATENATE($F4235," ",$G4235),AllocFactorMatrix,(I$4+1),FALSE)*$E4241</f>
        <v>0</v>
      </c>
      <c r="J4235" s="5">
        <f>VLOOKUP(CONCATENATE($F4235," ",$G4235),AllocFactorMatrix,(J$4+1),FALSE)*$E4241</f>
        <v>0</v>
      </c>
      <c r="K4235" s="5">
        <f>VLOOKUP(CONCATENATE($F4235," ",$G4235),AllocFactorMatrix,(K$4+1),FALSE)*$E4241</f>
        <v>0</v>
      </c>
      <c r="L4235" s="5">
        <f>VLOOKUP(CONCATENATE($F4235," ",$G4235),AllocFactorMatrix,(L$4+1),FALSE)*$E4241</f>
        <v>0</v>
      </c>
      <c r="M4235" s="5">
        <f t="shared" si="2037"/>
        <v>0</v>
      </c>
      <c r="N4235" s="5">
        <f>VLOOKUP(CONCATENATE($F4235," ",$G4235),AllocFactorMatrix,(N$4+1),FALSE)*$E4241</f>
        <v>0</v>
      </c>
      <c r="O4235" s="5">
        <f>VLOOKUP(CONCATENATE($F4235," ",$G4235),AllocFactorMatrix,(O$4+1),FALSE)*$E4241</f>
        <v>0</v>
      </c>
      <c r="P4235" s="5">
        <f>VLOOKUP(CONCATENATE($F4235," ",$G4235),AllocFactorMatrix,(P$4+1),FALSE)*$E4241</f>
        <v>0</v>
      </c>
      <c r="Q4235" s="5">
        <f>VLOOKUP(CONCATENATE($F4235," ",$G4235),AllocFactorMatrix,(Q$4+1),FALSE)*$E4241</f>
        <v>0</v>
      </c>
      <c r="R4235" s="5">
        <f t="shared" si="2038"/>
        <v>0</v>
      </c>
      <c r="S4235" s="5">
        <f>VLOOKUP(CONCATENATE($F4235," ",$G4235),AllocFactorMatrix,(S$4+1),FALSE)*$E4241</f>
        <v>0</v>
      </c>
      <c r="T4235" s="5">
        <f>VLOOKUP(CONCATENATE($F4235," ",$G4235),AllocFactorMatrix,(T$4+1),FALSE)*$E4241</f>
        <v>0</v>
      </c>
      <c r="U4235" s="5">
        <f>VLOOKUP(CONCATENATE($F4235," ",$G4235),AllocFactorMatrix,(U$4+1),FALSE)*$E4241</f>
        <v>0</v>
      </c>
      <c r="V4235" s="5">
        <f>VLOOKUP(CONCATENATE($F4235," ",$G4235),AllocFactorMatrix,(V$4+1),FALSE)*$E4241</f>
        <v>0</v>
      </c>
      <c r="W4235" s="5">
        <f t="shared" ref="W4235:W4241" si="2040">SUBTOTAL(9,S4235:V4235)</f>
        <v>0</v>
      </c>
      <c r="X4235" s="5">
        <f>VLOOKUP(CONCATENATE($F4235," ",$G4235),AllocFactorMatrix,(X$4+1),FALSE)*$E4241</f>
        <v>0</v>
      </c>
      <c r="Y4235" s="5">
        <f>VLOOKUP(CONCATENATE($F4235," ",$G4235),AllocFactorMatrix,(Y$4+1),FALSE)*$E4241</f>
        <v>0</v>
      </c>
      <c r="Z4235" s="5">
        <f t="shared" si="2039"/>
        <v>0</v>
      </c>
      <c r="AA4235" s="5">
        <f>VLOOKUP(CONCATENATE($F4235," ",$G4235),AllocFactorMatrix,(AA$4+1),FALSE)*$E4241</f>
        <v>0</v>
      </c>
      <c r="AB4235" s="5">
        <f>VLOOKUP(CONCATENATE($F4235," ",$G4235),AllocFactorMatrix,(AB$4+1),FALSE)*$E4241</f>
        <v>0</v>
      </c>
      <c r="AC4235" s="5">
        <f>VLOOKUP(CONCATENATE($F4235," ",$G4235),AllocFactorMatrix,(AC$4+1),FALSE)*$E4241</f>
        <v>0</v>
      </c>
    </row>
    <row r="4236" spans="1:29" hidden="1" outlineLevel="1">
      <c r="E4236" s="48"/>
      <c r="F4236" s="175" t="str">
        <f>F4241</f>
        <v>RB_GUP-Land_P</v>
      </c>
      <c r="G4236" s="52" t="str">
        <f>$G$10</f>
        <v>SUBTRAN</v>
      </c>
      <c r="H4236" s="4">
        <f t="shared" si="2032"/>
        <v>0</v>
      </c>
      <c r="I4236" s="5">
        <f>VLOOKUP(CONCATENATE($F4236," ",$G4236),AllocFactorMatrix,(I$4+1),FALSE)*$E4241</f>
        <v>0</v>
      </c>
      <c r="J4236" s="5">
        <f>VLOOKUP(CONCATENATE($F4236," ",$G4236),AllocFactorMatrix,(J$4+1),FALSE)*$E4241</f>
        <v>0</v>
      </c>
      <c r="K4236" s="5">
        <f>VLOOKUP(CONCATENATE($F4236," ",$G4236),AllocFactorMatrix,(K$4+1),FALSE)*$E4241</f>
        <v>0</v>
      </c>
      <c r="L4236" s="5">
        <f>VLOOKUP(CONCATENATE($F4236," ",$G4236),AllocFactorMatrix,(L$4+1),FALSE)*$E4241</f>
        <v>0</v>
      </c>
      <c r="M4236" s="5">
        <f t="shared" si="2037"/>
        <v>0</v>
      </c>
      <c r="N4236" s="5">
        <f>VLOOKUP(CONCATENATE($F4236," ",$G4236),AllocFactorMatrix,(N$4+1),FALSE)*$E4241</f>
        <v>0</v>
      </c>
      <c r="O4236" s="5">
        <f>VLOOKUP(CONCATENATE($F4236," ",$G4236),AllocFactorMatrix,(O$4+1),FALSE)*$E4241</f>
        <v>0</v>
      </c>
      <c r="P4236" s="5">
        <f>VLOOKUP(CONCATENATE($F4236," ",$G4236),AllocFactorMatrix,(P$4+1),FALSE)*$E4241</f>
        <v>0</v>
      </c>
      <c r="Q4236" s="5">
        <f>VLOOKUP(CONCATENATE($F4236," ",$G4236),AllocFactorMatrix,(Q$4+1),FALSE)*$E4241</f>
        <v>0</v>
      </c>
      <c r="R4236" s="5">
        <f t="shared" si="2038"/>
        <v>0</v>
      </c>
      <c r="S4236" s="5">
        <f>VLOOKUP(CONCATENATE($F4236," ",$G4236),AllocFactorMatrix,(S$4+1),FALSE)*$E4241</f>
        <v>0</v>
      </c>
      <c r="T4236" s="5">
        <f>VLOOKUP(CONCATENATE($F4236," ",$G4236),AllocFactorMatrix,(T$4+1),FALSE)*$E4241</f>
        <v>0</v>
      </c>
      <c r="U4236" s="5">
        <f>VLOOKUP(CONCATENATE($F4236," ",$G4236),AllocFactorMatrix,(U$4+1),FALSE)*$E4241</f>
        <v>0</v>
      </c>
      <c r="V4236" s="5">
        <f>VLOOKUP(CONCATENATE($F4236," ",$G4236),AllocFactorMatrix,(V$4+1),FALSE)*$E4241</f>
        <v>0</v>
      </c>
      <c r="W4236" s="5">
        <f t="shared" si="2040"/>
        <v>0</v>
      </c>
      <c r="X4236" s="5">
        <f>VLOOKUP(CONCATENATE($F4236," ",$G4236),AllocFactorMatrix,(X$4+1),FALSE)*$E4241</f>
        <v>0</v>
      </c>
      <c r="Y4236" s="5">
        <f>VLOOKUP(CONCATENATE($F4236," ",$G4236),AllocFactorMatrix,(Y$4+1),FALSE)*$E4241</f>
        <v>0</v>
      </c>
      <c r="Z4236" s="5">
        <f t="shared" si="2039"/>
        <v>0</v>
      </c>
      <c r="AA4236" s="5">
        <f>VLOOKUP(CONCATENATE($F4236," ",$G4236),AllocFactorMatrix,(AA$4+1),FALSE)*$E4241</f>
        <v>0</v>
      </c>
      <c r="AB4236" s="5">
        <f>VLOOKUP(CONCATENATE($F4236," ",$G4236),AllocFactorMatrix,(AB$4+1),FALSE)*$E4241</f>
        <v>0</v>
      </c>
      <c r="AC4236" s="5">
        <f>VLOOKUP(CONCATENATE($F4236," ",$G4236),AllocFactorMatrix,(AC$4+1),FALSE)*$E4241</f>
        <v>0</v>
      </c>
    </row>
    <row r="4237" spans="1:29" hidden="1" outlineLevel="1">
      <c r="E4237" s="48"/>
      <c r="F4237" s="175" t="str">
        <f>F4241</f>
        <v>RB_GUP-Land_P</v>
      </c>
      <c r="G4237" s="52" t="str">
        <f>$G$11</f>
        <v>DISTPRI</v>
      </c>
      <c r="H4237" s="4">
        <f t="shared" si="2032"/>
        <v>0</v>
      </c>
      <c r="I4237" s="5">
        <f>VLOOKUP(CONCATENATE($F4237," ",$G4237),AllocFactorMatrix,(I$4+1),FALSE)*$E4241</f>
        <v>0</v>
      </c>
      <c r="J4237" s="5">
        <f>VLOOKUP(CONCATENATE($F4237," ",$G4237),AllocFactorMatrix,(J$4+1),FALSE)*$E4241</f>
        <v>0</v>
      </c>
      <c r="K4237" s="5">
        <f>VLOOKUP(CONCATENATE($F4237," ",$G4237),AllocFactorMatrix,(K$4+1),FALSE)*$E4241</f>
        <v>0</v>
      </c>
      <c r="L4237" s="5">
        <f>VLOOKUP(CONCATENATE($F4237," ",$G4237),AllocFactorMatrix,(L$4+1),FALSE)*$E4241</f>
        <v>0</v>
      </c>
      <c r="M4237" s="5">
        <f t="shared" si="2037"/>
        <v>0</v>
      </c>
      <c r="N4237" s="5">
        <f>VLOOKUP(CONCATENATE($F4237," ",$G4237),AllocFactorMatrix,(N$4+1),FALSE)*$E4241</f>
        <v>0</v>
      </c>
      <c r="O4237" s="5">
        <f>VLOOKUP(CONCATENATE($F4237," ",$G4237),AllocFactorMatrix,(O$4+1),FALSE)*$E4241</f>
        <v>0</v>
      </c>
      <c r="P4237" s="5">
        <f>VLOOKUP(CONCATENATE($F4237," ",$G4237),AllocFactorMatrix,(P$4+1),FALSE)*$E4241</f>
        <v>0</v>
      </c>
      <c r="Q4237" s="5">
        <f>VLOOKUP(CONCATENATE($F4237," ",$G4237),AllocFactorMatrix,(Q$4+1),FALSE)*$E4241</f>
        <v>0</v>
      </c>
      <c r="R4237" s="5">
        <f t="shared" si="2038"/>
        <v>0</v>
      </c>
      <c r="S4237" s="5">
        <f>VLOOKUP(CONCATENATE($F4237," ",$G4237),AllocFactorMatrix,(S$4+1),FALSE)*$E4241</f>
        <v>0</v>
      </c>
      <c r="T4237" s="5">
        <f>VLOOKUP(CONCATENATE($F4237," ",$G4237),AllocFactorMatrix,(T$4+1),FALSE)*$E4241</f>
        <v>0</v>
      </c>
      <c r="U4237" s="5">
        <f>VLOOKUP(CONCATENATE($F4237," ",$G4237),AllocFactorMatrix,(U$4+1),FALSE)*$E4241</f>
        <v>0</v>
      </c>
      <c r="V4237" s="5">
        <f>VLOOKUP(CONCATENATE($F4237," ",$G4237),AllocFactorMatrix,(V$4+1),FALSE)*$E4241</f>
        <v>0</v>
      </c>
      <c r="W4237" s="5">
        <f t="shared" si="2040"/>
        <v>0</v>
      </c>
      <c r="X4237" s="5">
        <f>VLOOKUP(CONCATENATE($F4237," ",$G4237),AllocFactorMatrix,(X$4+1),FALSE)*$E4241</f>
        <v>0</v>
      </c>
      <c r="Y4237" s="5">
        <f>VLOOKUP(CONCATENATE($F4237," ",$G4237),AllocFactorMatrix,(Y$4+1),FALSE)*$E4241</f>
        <v>0</v>
      </c>
      <c r="Z4237" s="5">
        <f t="shared" si="2039"/>
        <v>0</v>
      </c>
      <c r="AA4237" s="5">
        <f>VLOOKUP(CONCATENATE($F4237," ",$G4237),AllocFactorMatrix,(AA$4+1),FALSE)*$E4241</f>
        <v>0</v>
      </c>
      <c r="AB4237" s="5">
        <f>VLOOKUP(CONCATENATE($F4237," ",$G4237),AllocFactorMatrix,(AB$4+1),FALSE)*$E4241</f>
        <v>0</v>
      </c>
      <c r="AC4237" s="5">
        <f>VLOOKUP(CONCATENATE($F4237," ",$G4237),AllocFactorMatrix,(AC$4+1),FALSE)*$E4241</f>
        <v>0</v>
      </c>
    </row>
    <row r="4238" spans="1:29" hidden="1" outlineLevel="1">
      <c r="E4238" s="48"/>
      <c r="F4238" s="175" t="str">
        <f>F4241</f>
        <v>RB_GUP-Land_P</v>
      </c>
      <c r="G4238" s="52" t="str">
        <f>$G$12</f>
        <v>DISTSEC</v>
      </c>
      <c r="H4238" s="4">
        <f t="shared" si="2032"/>
        <v>0</v>
      </c>
      <c r="I4238" s="5">
        <f>VLOOKUP(CONCATENATE($F4238," ",$G4238),AllocFactorMatrix,(I$4+1),FALSE)*$E4241</f>
        <v>0</v>
      </c>
      <c r="J4238" s="5">
        <f>VLOOKUP(CONCATENATE($F4238," ",$G4238),AllocFactorMatrix,(J$4+1),FALSE)*$E4241</f>
        <v>0</v>
      </c>
      <c r="K4238" s="5">
        <f>VLOOKUP(CONCATENATE($F4238," ",$G4238),AllocFactorMatrix,(K$4+1),FALSE)*$E4241</f>
        <v>0</v>
      </c>
      <c r="L4238" s="5">
        <f>VLOOKUP(CONCATENATE($F4238," ",$G4238),AllocFactorMatrix,(L$4+1),FALSE)*$E4241</f>
        <v>0</v>
      </c>
      <c r="M4238" s="5">
        <f t="shared" si="2037"/>
        <v>0</v>
      </c>
      <c r="N4238" s="5">
        <f>VLOOKUP(CONCATENATE($F4238," ",$G4238),AllocFactorMatrix,(N$4+1),FALSE)*$E4241</f>
        <v>0</v>
      </c>
      <c r="O4238" s="5">
        <f>VLOOKUP(CONCATENATE($F4238," ",$G4238),AllocFactorMatrix,(O$4+1),FALSE)*$E4241</f>
        <v>0</v>
      </c>
      <c r="P4238" s="5">
        <f>VLOOKUP(CONCATENATE($F4238," ",$G4238),AllocFactorMatrix,(P$4+1),FALSE)*$E4241</f>
        <v>0</v>
      </c>
      <c r="Q4238" s="5">
        <f>VLOOKUP(CONCATENATE($F4238," ",$G4238),AllocFactorMatrix,(Q$4+1),FALSE)*$E4241</f>
        <v>0</v>
      </c>
      <c r="R4238" s="5">
        <f t="shared" si="2038"/>
        <v>0</v>
      </c>
      <c r="S4238" s="5">
        <f>VLOOKUP(CONCATENATE($F4238," ",$G4238),AllocFactorMatrix,(S$4+1),FALSE)*$E4241</f>
        <v>0</v>
      </c>
      <c r="T4238" s="5">
        <f>VLOOKUP(CONCATENATE($F4238," ",$G4238),AllocFactorMatrix,(T$4+1),FALSE)*$E4241</f>
        <v>0</v>
      </c>
      <c r="U4238" s="5">
        <f>VLOOKUP(CONCATENATE($F4238," ",$G4238),AllocFactorMatrix,(U$4+1),FALSE)*$E4241</f>
        <v>0</v>
      </c>
      <c r="V4238" s="5">
        <f>VLOOKUP(CONCATENATE($F4238," ",$G4238),AllocFactorMatrix,(V$4+1),FALSE)*$E4241</f>
        <v>0</v>
      </c>
      <c r="W4238" s="5">
        <f t="shared" si="2040"/>
        <v>0</v>
      </c>
      <c r="X4238" s="5">
        <f>VLOOKUP(CONCATENATE($F4238," ",$G4238),AllocFactorMatrix,(X$4+1),FALSE)*$E4241</f>
        <v>0</v>
      </c>
      <c r="Y4238" s="5">
        <f>VLOOKUP(CONCATENATE($F4238," ",$G4238),AllocFactorMatrix,(Y$4+1),FALSE)*$E4241</f>
        <v>0</v>
      </c>
      <c r="Z4238" s="5">
        <f t="shared" si="2039"/>
        <v>0</v>
      </c>
      <c r="AA4238" s="5">
        <f>VLOOKUP(CONCATENATE($F4238," ",$G4238),AllocFactorMatrix,(AA$4+1),FALSE)*$E4241</f>
        <v>0</v>
      </c>
      <c r="AB4238" s="5">
        <f>VLOOKUP(CONCATENATE($F4238," ",$G4238),AllocFactorMatrix,(AB$4+1),FALSE)*$E4241</f>
        <v>0</v>
      </c>
      <c r="AC4238" s="5">
        <f>VLOOKUP(CONCATENATE($F4238," ",$G4238),AllocFactorMatrix,(AC$4+1),FALSE)*$E4241</f>
        <v>0</v>
      </c>
    </row>
    <row r="4239" spans="1:29" hidden="1" outlineLevel="1">
      <c r="E4239" s="48"/>
      <c r="F4239" s="175" t="str">
        <f>F4241</f>
        <v>RB_GUP-Land_P</v>
      </c>
      <c r="G4239" s="52" t="str">
        <f>$G$13</f>
        <v>ENERGY</v>
      </c>
      <c r="H4239" s="4">
        <f t="shared" si="2032"/>
        <v>0</v>
      </c>
      <c r="I4239" s="5">
        <f>VLOOKUP(CONCATENATE($F4239," ",$G4239),AllocFactorMatrix,(I$4+1),FALSE)*$E4241</f>
        <v>0</v>
      </c>
      <c r="J4239" s="5">
        <f>VLOOKUP(CONCATENATE($F4239," ",$G4239),AllocFactorMatrix,(J$4+1),FALSE)*$E4241</f>
        <v>0</v>
      </c>
      <c r="K4239" s="5">
        <f>VLOOKUP(CONCATENATE($F4239," ",$G4239),AllocFactorMatrix,(K$4+1),FALSE)*$E4241</f>
        <v>0</v>
      </c>
      <c r="L4239" s="5">
        <f>VLOOKUP(CONCATENATE($F4239," ",$G4239),AllocFactorMatrix,(L$4+1),FALSE)*$E4241</f>
        <v>0</v>
      </c>
      <c r="M4239" s="5">
        <f t="shared" si="2037"/>
        <v>0</v>
      </c>
      <c r="N4239" s="5">
        <f>VLOOKUP(CONCATENATE($F4239," ",$G4239),AllocFactorMatrix,(N$4+1),FALSE)*$E4241</f>
        <v>0</v>
      </c>
      <c r="O4239" s="5">
        <f>VLOOKUP(CONCATENATE($F4239," ",$G4239),AllocFactorMatrix,(O$4+1),FALSE)*$E4241</f>
        <v>0</v>
      </c>
      <c r="P4239" s="5">
        <f>VLOOKUP(CONCATENATE($F4239," ",$G4239),AllocFactorMatrix,(P$4+1),FALSE)*$E4241</f>
        <v>0</v>
      </c>
      <c r="Q4239" s="5">
        <f>VLOOKUP(CONCATENATE($F4239," ",$G4239),AllocFactorMatrix,(Q$4+1),FALSE)*$E4241</f>
        <v>0</v>
      </c>
      <c r="R4239" s="5">
        <f t="shared" si="2038"/>
        <v>0</v>
      </c>
      <c r="S4239" s="5">
        <f>VLOOKUP(CONCATENATE($F4239," ",$G4239),AllocFactorMatrix,(S$4+1),FALSE)*$E4241</f>
        <v>0</v>
      </c>
      <c r="T4239" s="5">
        <f>VLOOKUP(CONCATENATE($F4239," ",$G4239),AllocFactorMatrix,(T$4+1),FALSE)*$E4241</f>
        <v>0</v>
      </c>
      <c r="U4239" s="5">
        <f>VLOOKUP(CONCATENATE($F4239," ",$G4239),AllocFactorMatrix,(U$4+1),FALSE)*$E4241</f>
        <v>0</v>
      </c>
      <c r="V4239" s="5">
        <f>VLOOKUP(CONCATENATE($F4239," ",$G4239),AllocFactorMatrix,(V$4+1),FALSE)*$E4241</f>
        <v>0</v>
      </c>
      <c r="W4239" s="5">
        <f t="shared" si="2040"/>
        <v>0</v>
      </c>
      <c r="X4239" s="5">
        <f>VLOOKUP(CONCATENATE($F4239," ",$G4239),AllocFactorMatrix,(X$4+1),FALSE)*$E4241</f>
        <v>0</v>
      </c>
      <c r="Y4239" s="5">
        <f>VLOOKUP(CONCATENATE($F4239," ",$G4239),AllocFactorMatrix,(Y$4+1),FALSE)*$E4241</f>
        <v>0</v>
      </c>
      <c r="Z4239" s="5">
        <f t="shared" si="2039"/>
        <v>0</v>
      </c>
      <c r="AA4239" s="5">
        <f>VLOOKUP(CONCATENATE($F4239," ",$G4239),AllocFactorMatrix,(AA$4+1),FALSE)*$E4241</f>
        <v>0</v>
      </c>
      <c r="AB4239" s="5">
        <f>VLOOKUP(CONCATENATE($F4239," ",$G4239),AllocFactorMatrix,(AB$4+1),FALSE)*$E4241</f>
        <v>0</v>
      </c>
      <c r="AC4239" s="5">
        <f>VLOOKUP(CONCATENATE($F4239," ",$G4239),AllocFactorMatrix,(AC$4+1),FALSE)*$E4241</f>
        <v>0</v>
      </c>
    </row>
    <row r="4240" spans="1:29" hidden="1" outlineLevel="1">
      <c r="E4240" s="48"/>
      <c r="F4240" s="175" t="str">
        <f>F4241</f>
        <v>RB_GUP-Land_P</v>
      </c>
      <c r="G4240" s="52" t="str">
        <f>$G$14</f>
        <v>CUSTOMER</v>
      </c>
      <c r="H4240" s="4">
        <f t="shared" si="2032"/>
        <v>0</v>
      </c>
      <c r="I4240" s="5">
        <f>VLOOKUP(CONCATENATE($F4240," ",$G4240),AllocFactorMatrix,(I$4+1),FALSE)*$E4241</f>
        <v>0</v>
      </c>
      <c r="J4240" s="5">
        <f>VLOOKUP(CONCATENATE($F4240," ",$G4240),AllocFactorMatrix,(J$4+1),FALSE)*$E4241</f>
        <v>0</v>
      </c>
      <c r="K4240" s="5">
        <f>VLOOKUP(CONCATENATE($F4240," ",$G4240),AllocFactorMatrix,(K$4+1),FALSE)*$E4241</f>
        <v>0</v>
      </c>
      <c r="L4240" s="5">
        <f>VLOOKUP(CONCATENATE($F4240," ",$G4240),AllocFactorMatrix,(L$4+1),FALSE)*$E4241</f>
        <v>0</v>
      </c>
      <c r="M4240" s="5">
        <f t="shared" si="2037"/>
        <v>0</v>
      </c>
      <c r="N4240" s="5">
        <f>VLOOKUP(CONCATENATE($F4240," ",$G4240),AllocFactorMatrix,(N$4+1),FALSE)*$E4241</f>
        <v>0</v>
      </c>
      <c r="O4240" s="5">
        <f>VLOOKUP(CONCATENATE($F4240," ",$G4240),AllocFactorMatrix,(O$4+1),FALSE)*$E4241</f>
        <v>0</v>
      </c>
      <c r="P4240" s="5">
        <f>VLOOKUP(CONCATENATE($F4240," ",$G4240),AllocFactorMatrix,(P$4+1),FALSE)*$E4241</f>
        <v>0</v>
      </c>
      <c r="Q4240" s="5">
        <f>VLOOKUP(CONCATENATE($F4240," ",$G4240),AllocFactorMatrix,(Q$4+1),FALSE)*$E4241</f>
        <v>0</v>
      </c>
      <c r="R4240" s="5">
        <f t="shared" si="2038"/>
        <v>0</v>
      </c>
      <c r="S4240" s="5">
        <f>VLOOKUP(CONCATENATE($F4240," ",$G4240),AllocFactorMatrix,(S$4+1),FALSE)*$E4241</f>
        <v>0</v>
      </c>
      <c r="T4240" s="5">
        <f>VLOOKUP(CONCATENATE($F4240," ",$G4240),AllocFactorMatrix,(T$4+1),FALSE)*$E4241</f>
        <v>0</v>
      </c>
      <c r="U4240" s="5">
        <f>VLOOKUP(CONCATENATE($F4240," ",$G4240),AllocFactorMatrix,(U$4+1),FALSE)*$E4241</f>
        <v>0</v>
      </c>
      <c r="V4240" s="5">
        <f>VLOOKUP(CONCATENATE($F4240," ",$G4240),AllocFactorMatrix,(V$4+1),FALSE)*$E4241</f>
        <v>0</v>
      </c>
      <c r="W4240" s="5">
        <f t="shared" si="2040"/>
        <v>0</v>
      </c>
      <c r="X4240" s="5">
        <f>VLOOKUP(CONCATENATE($F4240," ",$G4240),AllocFactorMatrix,(X$4+1),FALSE)*$E4241</f>
        <v>0</v>
      </c>
      <c r="Y4240" s="5">
        <f>VLOOKUP(CONCATENATE($F4240," ",$G4240),AllocFactorMatrix,(Y$4+1),FALSE)*$E4241</f>
        <v>0</v>
      </c>
      <c r="Z4240" s="5">
        <f t="shared" si="2039"/>
        <v>0</v>
      </c>
      <c r="AA4240" s="5">
        <f>VLOOKUP(CONCATENATE($F4240," ",$G4240),AllocFactorMatrix,(AA$4+1),FALSE)*$E4241</f>
        <v>0</v>
      </c>
      <c r="AB4240" s="5">
        <f>VLOOKUP(CONCATENATE($F4240," ",$G4240),AllocFactorMatrix,(AB$4+1),FALSE)*$E4241</f>
        <v>0</v>
      </c>
      <c r="AC4240" s="5">
        <f>VLOOKUP(CONCATENATE($F4240," ",$G4240),AllocFactorMatrix,(AC$4+1),FALSE)*$E4241</f>
        <v>0</v>
      </c>
    </row>
    <row r="4241" spans="4:29" collapsed="1">
      <c r="D4241" s="52" t="str">
        <f>+D3281</f>
        <v>Adj 38 - ARO Depreciation Expense</v>
      </c>
      <c r="E4241" s="60">
        <f>-ROUND(0.21*E3281,0)</f>
        <v>-10843</v>
      </c>
      <c r="F4241" s="93" t="str">
        <f>+F3281</f>
        <v>RB_GUP-Land_P</v>
      </c>
      <c r="G4241" s="52" t="str">
        <f>$G$15</f>
        <v>TOTAL</v>
      </c>
      <c r="H4241" s="4">
        <f t="shared" si="2032"/>
        <v>-10843.000000000004</v>
      </c>
      <c r="I4241" s="5">
        <f>VLOOKUP(CONCATENATE($F4241," ",$G4241),AllocFactorMatrix,(I$4+1),FALSE)*$E4241</f>
        <v>-5577.4871807318905</v>
      </c>
      <c r="J4241" s="5">
        <f>VLOOKUP(CONCATENATE($F4241," ",$G4241),AllocFactorMatrix,(J$4+1),FALSE)*$E4241</f>
        <v>-1300.6708680497122</v>
      </c>
      <c r="K4241" s="5">
        <f>VLOOKUP(CONCATENATE($F4241," ",$G4241),AllocFactorMatrix,(K$4+1),FALSE)*$E4241</f>
        <v>-18.084475372037453</v>
      </c>
      <c r="L4241" s="5">
        <f>VLOOKUP(CONCATENATE($F4241," ",$G4241),AllocFactorMatrix,(L$4+1),FALSE)*$E4241</f>
        <v>-2.518691929456331</v>
      </c>
      <c r="M4241" s="5">
        <f t="shared" si="2037"/>
        <v>-1321.2740353512061</v>
      </c>
      <c r="N4241" s="5">
        <f>VLOOKUP(CONCATENATE($F4241," ",$G4241),AllocFactorMatrix,(N$4+1),FALSE)*$E4241</f>
        <v>-774.16996246047881</v>
      </c>
      <c r="O4241" s="5">
        <f>VLOOKUP(CONCATENATE($F4241," ",$G4241),AllocFactorMatrix,(O$4+1),FALSE)*$E4241</f>
        <v>-138.7247429444989</v>
      </c>
      <c r="P4241" s="5">
        <f>VLOOKUP(CONCATENATE($F4241," ",$G4241),AllocFactorMatrix,(P$4+1),FALSE)*$E4241</f>
        <v>-28.131962208799433</v>
      </c>
      <c r="Q4241" s="5">
        <f>VLOOKUP(CONCATENATE($F4241," ",$G4241),AllocFactorMatrix,(Q$4+1),FALSE)*$E4241</f>
        <v>-1.0682985429877905</v>
      </c>
      <c r="R4241" s="5">
        <f t="shared" si="2038"/>
        <v>-942.09496615676494</v>
      </c>
      <c r="S4241" s="5">
        <f>VLOOKUP(CONCATENATE($F4241," ",$G4241),AllocFactorMatrix,(S$4+1),FALSE)*$E4241</f>
        <v>-36.662500686859765</v>
      </c>
      <c r="T4241" s="5">
        <f>VLOOKUP(CONCATENATE($F4241," ",$G4241),AllocFactorMatrix,(T$4+1),FALSE)*$E4241</f>
        <v>-494.96493001931685</v>
      </c>
      <c r="U4241" s="5">
        <f>VLOOKUP(CONCATENATE($F4241," ",$G4241),AllocFactorMatrix,(U$4+1),FALSE)*$E4241</f>
        <v>-1893.0421636333517</v>
      </c>
      <c r="V4241" s="5">
        <f>VLOOKUP(CONCATENATE($F4241," ",$G4241),AllocFactorMatrix,(V$4+1),FALSE)*$E4241</f>
        <v>-342.94214532175175</v>
      </c>
      <c r="W4241" s="5">
        <f t="shared" si="2040"/>
        <v>-2767.6117396612804</v>
      </c>
      <c r="X4241" s="5">
        <f>VLOOKUP(CONCATENATE($F4241," ",$G4241),AllocFactorMatrix,(X$4+1),FALSE)*$E4241</f>
        <v>-212.47838923788197</v>
      </c>
      <c r="Y4241" s="5">
        <f>VLOOKUP(CONCATENATE($F4241," ",$G4241),AllocFactorMatrix,(Y$4+1),FALSE)*$E4241</f>
        <v>-4.2437384174673207</v>
      </c>
      <c r="Z4241" s="5">
        <f t="shared" si="2039"/>
        <v>-216.72212765534928</v>
      </c>
      <c r="AA4241" s="5">
        <f>VLOOKUP(CONCATENATE($F4241," ",$G4241),AllocFactorMatrix,(AA$4+1),FALSE)*$E4241</f>
        <v>-2.802933702338374</v>
      </c>
      <c r="AB4241" s="5">
        <f>VLOOKUP(CONCATENATE($F4241," ",$G4241),AllocFactorMatrix,(AB$4+1),FALSE)*$E4241</f>
        <v>-12.452227391674709</v>
      </c>
      <c r="AC4241" s="5">
        <f>VLOOKUP(CONCATENATE($F4241," ",$G4241),AllocFactorMatrix,(AC$4+1),FALSE)*$E4241</f>
        <v>-2.5547893494982858</v>
      </c>
    </row>
    <row r="4242" spans="4:29" hidden="1" outlineLevel="1">
      <c r="E4242" s="48"/>
      <c r="F4242" s="175" t="str">
        <f>F4249</f>
        <v>PROD_DEMAND</v>
      </c>
      <c r="G4242" s="52" t="str">
        <f>$G$8</f>
        <v>PRODUCTION</v>
      </c>
      <c r="H4242" s="4">
        <f t="shared" si="2032"/>
        <v>31564</v>
      </c>
      <c r="I4242" s="5">
        <f>VLOOKUP(CONCATENATE($F4242," ",$G4242),AllocFactorMatrix,(I$4+1),FALSE)*$E4249</f>
        <v>16236.079071531987</v>
      </c>
      <c r="J4242" s="5">
        <f>VLOOKUP(CONCATENATE($F4242," ",$G4242),AllocFactorMatrix,(J$4+1),FALSE)*$E4249</f>
        <v>3786.2561356747301</v>
      </c>
      <c r="K4242" s="5">
        <f>VLOOKUP(CONCATENATE($F4242," ",$G4242),AllocFactorMatrix,(K$4+1),FALSE)*$E4249</f>
        <v>52.643952839895789</v>
      </c>
      <c r="L4242" s="5">
        <f>VLOOKUP(CONCATENATE($F4242," ",$G4242),AllocFactorMatrix,(L$4+1),FALSE)*$E4249</f>
        <v>7.3319184784063109</v>
      </c>
      <c r="M4242" s="5">
        <f t="shared" ref="M4242:M4249" si="2041">SUBTOTAL(9,J4242:L4242)</f>
        <v>3846.2320069930324</v>
      </c>
      <c r="N4242" s="5">
        <f>VLOOKUP(CONCATENATE($F4242," ",$G4242),AllocFactorMatrix,(N$4+1),FALSE)*$E4249</f>
        <v>2253.6106884720602</v>
      </c>
      <c r="O4242" s="5">
        <f>VLOOKUP(CONCATENATE($F4242," ",$G4242),AllocFactorMatrix,(O$4+1),FALSE)*$E4249</f>
        <v>403.82807214794445</v>
      </c>
      <c r="P4242" s="5">
        <f>VLOOKUP(CONCATENATE($F4242," ",$G4242),AllocFactorMatrix,(P$4+1),FALSE)*$E4249</f>
        <v>81.892212040813888</v>
      </c>
      <c r="Q4242" s="5">
        <f>VLOOKUP(CONCATENATE($F4242," ",$G4242),AllocFactorMatrix,(Q$4+1),FALSE)*$E4249</f>
        <v>3.1098197187924566</v>
      </c>
      <c r="R4242" s="5">
        <f t="shared" ref="R4242:R4249" si="2042">SUBTOTAL(9,N4242:Q4242)</f>
        <v>2742.4407923796111</v>
      </c>
      <c r="S4242" s="5">
        <f>VLOOKUP(CONCATENATE($F4242," ",$G4242),AllocFactorMatrix,(S$4+1),FALSE)*$E4249</f>
        <v>106.72463079221997</v>
      </c>
      <c r="T4242" s="5">
        <f>VLOOKUP(CONCATENATE($F4242," ",$G4242),AllocFactorMatrix,(T$4+1),FALSE)*$E4249</f>
        <v>1440.8441437913596</v>
      </c>
      <c r="U4242" s="5">
        <f>VLOOKUP(CONCATENATE($F4242," ",$G4242),AllocFactorMatrix,(U$4+1),FALSE)*$E4249</f>
        <v>5510.6504521740389</v>
      </c>
      <c r="V4242" s="5">
        <f>VLOOKUP(CONCATENATE($F4242," ",$G4242),AllocFactorMatrix,(V$4+1),FALSE)*$E4249</f>
        <v>998.3054389869751</v>
      </c>
      <c r="W4242" s="5">
        <f>SUBTOTAL(9,S4242:V4242)</f>
        <v>8056.5246657445932</v>
      </c>
      <c r="X4242" s="5">
        <f>VLOOKUP(CONCATENATE($F4242," ",$G4242),AllocFactorMatrix,(X$4+1),FALSE)*$E4249</f>
        <v>618.5251201608877</v>
      </c>
      <c r="Y4242" s="5">
        <f>VLOOKUP(CONCATENATE($F4242," ",$G4242),AllocFactorMatrix,(Y$4+1),FALSE)*$E4249</f>
        <v>12.353533100520009</v>
      </c>
      <c r="Z4242" s="5">
        <f t="shared" ref="Z4242:Z4249" si="2043">SUBTOTAL(9,X4242:Y4242)</f>
        <v>630.87865326140775</v>
      </c>
      <c r="AA4242" s="5">
        <f>VLOOKUP(CONCATENATE($F4242," ",$G4242),AllocFactorMatrix,(AA$4+1),FALSE)*$E4249</f>
        <v>8.1593469870523307</v>
      </c>
      <c r="AB4242" s="5">
        <f>VLOOKUP(CONCATENATE($F4242," ",$G4242),AllocFactorMatrix,(AB$4+1),FALSE)*$E4249</f>
        <v>36.248464944279306</v>
      </c>
      <c r="AC4242" s="5">
        <f>VLOOKUP(CONCATENATE($F4242," ",$G4242),AllocFactorMatrix,(AC$4+1),FALSE)*$E4249</f>
        <v>7.436998158034112</v>
      </c>
    </row>
    <row r="4243" spans="4:29" hidden="1" outlineLevel="1">
      <c r="E4243" s="48"/>
      <c r="F4243" s="175" t="str">
        <f>F4249</f>
        <v>PROD_DEMAND</v>
      </c>
      <c r="G4243" s="52" t="str">
        <f>$G$9</f>
        <v>BULKTRAN</v>
      </c>
      <c r="H4243" s="4">
        <f t="shared" si="2032"/>
        <v>0</v>
      </c>
      <c r="I4243" s="5">
        <f>VLOOKUP(CONCATENATE($F4243," ",$G4243),AllocFactorMatrix,(I$4+1),FALSE)*$E4249</f>
        <v>0</v>
      </c>
      <c r="J4243" s="5">
        <f>VLOOKUP(CONCATENATE($F4243," ",$G4243),AllocFactorMatrix,(J$4+1),FALSE)*$E4249</f>
        <v>0</v>
      </c>
      <c r="K4243" s="5">
        <f>VLOOKUP(CONCATENATE($F4243," ",$G4243),AllocFactorMatrix,(K$4+1),FALSE)*$E4249</f>
        <v>0</v>
      </c>
      <c r="L4243" s="5">
        <f>VLOOKUP(CONCATENATE($F4243," ",$G4243),AllocFactorMatrix,(L$4+1),FALSE)*$E4249</f>
        <v>0</v>
      </c>
      <c r="M4243" s="5">
        <f t="shared" si="2041"/>
        <v>0</v>
      </c>
      <c r="N4243" s="5">
        <f>VLOOKUP(CONCATENATE($F4243," ",$G4243),AllocFactorMatrix,(N$4+1),FALSE)*$E4249</f>
        <v>0</v>
      </c>
      <c r="O4243" s="5">
        <f>VLOOKUP(CONCATENATE($F4243," ",$G4243),AllocFactorMatrix,(O$4+1),FALSE)*$E4249</f>
        <v>0</v>
      </c>
      <c r="P4243" s="5">
        <f>VLOOKUP(CONCATENATE($F4243," ",$G4243),AllocFactorMatrix,(P$4+1),FALSE)*$E4249</f>
        <v>0</v>
      </c>
      <c r="Q4243" s="5">
        <f>VLOOKUP(CONCATENATE($F4243," ",$G4243),AllocFactorMatrix,(Q$4+1),FALSE)*$E4249</f>
        <v>0</v>
      </c>
      <c r="R4243" s="5">
        <f t="shared" si="2042"/>
        <v>0</v>
      </c>
      <c r="S4243" s="5">
        <f>VLOOKUP(CONCATENATE($F4243," ",$G4243),AllocFactorMatrix,(S$4+1),FALSE)*$E4249</f>
        <v>0</v>
      </c>
      <c r="T4243" s="5">
        <f>VLOOKUP(CONCATENATE($F4243," ",$G4243),AllocFactorMatrix,(T$4+1),FALSE)*$E4249</f>
        <v>0</v>
      </c>
      <c r="U4243" s="5">
        <f>VLOOKUP(CONCATENATE($F4243," ",$G4243),AllocFactorMatrix,(U$4+1),FALSE)*$E4249</f>
        <v>0</v>
      </c>
      <c r="V4243" s="5">
        <f>VLOOKUP(CONCATENATE($F4243," ",$G4243),AllocFactorMatrix,(V$4+1),FALSE)*$E4249</f>
        <v>0</v>
      </c>
      <c r="W4243" s="5">
        <f t="shared" ref="W4243:W4249" si="2044">SUBTOTAL(9,S4243:V4243)</f>
        <v>0</v>
      </c>
      <c r="X4243" s="5">
        <f>VLOOKUP(CONCATENATE($F4243," ",$G4243),AllocFactorMatrix,(X$4+1),FALSE)*$E4249</f>
        <v>0</v>
      </c>
      <c r="Y4243" s="5">
        <f>VLOOKUP(CONCATENATE($F4243," ",$G4243),AllocFactorMatrix,(Y$4+1),FALSE)*$E4249</f>
        <v>0</v>
      </c>
      <c r="Z4243" s="5">
        <f t="shared" si="2043"/>
        <v>0</v>
      </c>
      <c r="AA4243" s="5">
        <f>VLOOKUP(CONCATENATE($F4243," ",$G4243),AllocFactorMatrix,(AA$4+1),FALSE)*$E4249</f>
        <v>0</v>
      </c>
      <c r="AB4243" s="5">
        <f>VLOOKUP(CONCATENATE($F4243," ",$G4243),AllocFactorMatrix,(AB$4+1),FALSE)*$E4249</f>
        <v>0</v>
      </c>
      <c r="AC4243" s="5">
        <f>VLOOKUP(CONCATENATE($F4243," ",$G4243),AllocFactorMatrix,(AC$4+1),FALSE)*$E4249</f>
        <v>0</v>
      </c>
    </row>
    <row r="4244" spans="4:29" hidden="1" outlineLevel="1">
      <c r="E4244" s="48"/>
      <c r="F4244" s="175" t="str">
        <f>F4249</f>
        <v>PROD_DEMAND</v>
      </c>
      <c r="G4244" s="52" t="str">
        <f>$G$10</f>
        <v>SUBTRAN</v>
      </c>
      <c r="H4244" s="4">
        <f t="shared" si="2032"/>
        <v>0</v>
      </c>
      <c r="I4244" s="5">
        <f>VLOOKUP(CONCATENATE($F4244," ",$G4244),AllocFactorMatrix,(I$4+1),FALSE)*$E4249</f>
        <v>0</v>
      </c>
      <c r="J4244" s="5">
        <f>VLOOKUP(CONCATENATE($F4244," ",$G4244),AllocFactorMatrix,(J$4+1),FALSE)*$E4249</f>
        <v>0</v>
      </c>
      <c r="K4244" s="5">
        <f>VLOOKUP(CONCATENATE($F4244," ",$G4244),AllocFactorMatrix,(K$4+1),FALSE)*$E4249</f>
        <v>0</v>
      </c>
      <c r="L4244" s="5">
        <f>VLOOKUP(CONCATENATE($F4244," ",$G4244),AllocFactorMatrix,(L$4+1),FALSE)*$E4249</f>
        <v>0</v>
      </c>
      <c r="M4244" s="5">
        <f t="shared" si="2041"/>
        <v>0</v>
      </c>
      <c r="N4244" s="5">
        <f>VLOOKUP(CONCATENATE($F4244," ",$G4244),AllocFactorMatrix,(N$4+1),FALSE)*$E4249</f>
        <v>0</v>
      </c>
      <c r="O4244" s="5">
        <f>VLOOKUP(CONCATENATE($F4244," ",$G4244),AllocFactorMatrix,(O$4+1),FALSE)*$E4249</f>
        <v>0</v>
      </c>
      <c r="P4244" s="5">
        <f>VLOOKUP(CONCATENATE($F4244," ",$G4244),AllocFactorMatrix,(P$4+1),FALSE)*$E4249</f>
        <v>0</v>
      </c>
      <c r="Q4244" s="5">
        <f>VLOOKUP(CONCATENATE($F4244," ",$G4244),AllocFactorMatrix,(Q$4+1),FALSE)*$E4249</f>
        <v>0</v>
      </c>
      <c r="R4244" s="5">
        <f t="shared" si="2042"/>
        <v>0</v>
      </c>
      <c r="S4244" s="5">
        <f>VLOOKUP(CONCATENATE($F4244," ",$G4244),AllocFactorMatrix,(S$4+1),FALSE)*$E4249</f>
        <v>0</v>
      </c>
      <c r="T4244" s="5">
        <f>VLOOKUP(CONCATENATE($F4244," ",$G4244),AllocFactorMatrix,(T$4+1),FALSE)*$E4249</f>
        <v>0</v>
      </c>
      <c r="U4244" s="5">
        <f>VLOOKUP(CONCATENATE($F4244," ",$G4244),AllocFactorMatrix,(U$4+1),FALSE)*$E4249</f>
        <v>0</v>
      </c>
      <c r="V4244" s="5">
        <f>VLOOKUP(CONCATENATE($F4244," ",$G4244),AllocFactorMatrix,(V$4+1),FALSE)*$E4249</f>
        <v>0</v>
      </c>
      <c r="W4244" s="5">
        <f t="shared" si="2044"/>
        <v>0</v>
      </c>
      <c r="X4244" s="5">
        <f>VLOOKUP(CONCATENATE($F4244," ",$G4244),AllocFactorMatrix,(X$4+1),FALSE)*$E4249</f>
        <v>0</v>
      </c>
      <c r="Y4244" s="5">
        <f>VLOOKUP(CONCATENATE($F4244," ",$G4244),AllocFactorMatrix,(Y$4+1),FALSE)*$E4249</f>
        <v>0</v>
      </c>
      <c r="Z4244" s="5">
        <f t="shared" si="2043"/>
        <v>0</v>
      </c>
      <c r="AA4244" s="5">
        <f>VLOOKUP(CONCATENATE($F4244," ",$G4244),AllocFactorMatrix,(AA$4+1),FALSE)*$E4249</f>
        <v>0</v>
      </c>
      <c r="AB4244" s="5">
        <f>VLOOKUP(CONCATENATE($F4244," ",$G4244),AllocFactorMatrix,(AB$4+1),FALSE)*$E4249</f>
        <v>0</v>
      </c>
      <c r="AC4244" s="5">
        <f>VLOOKUP(CONCATENATE($F4244," ",$G4244),AllocFactorMatrix,(AC$4+1),FALSE)*$E4249</f>
        <v>0</v>
      </c>
    </row>
    <row r="4245" spans="4:29" hidden="1" outlineLevel="1">
      <c r="E4245" s="48"/>
      <c r="F4245" s="175" t="str">
        <f>F4249</f>
        <v>PROD_DEMAND</v>
      </c>
      <c r="G4245" s="52" t="str">
        <f>$G$11</f>
        <v>DISTPRI</v>
      </c>
      <c r="H4245" s="4">
        <f t="shared" si="2032"/>
        <v>0</v>
      </c>
      <c r="I4245" s="5">
        <f>VLOOKUP(CONCATENATE($F4245," ",$G4245),AllocFactorMatrix,(I$4+1),FALSE)*$E4249</f>
        <v>0</v>
      </c>
      <c r="J4245" s="5">
        <f>VLOOKUP(CONCATENATE($F4245," ",$G4245),AllocFactorMatrix,(J$4+1),FALSE)*$E4249</f>
        <v>0</v>
      </c>
      <c r="K4245" s="5">
        <f>VLOOKUP(CONCATENATE($F4245," ",$G4245),AllocFactorMatrix,(K$4+1),FALSE)*$E4249</f>
        <v>0</v>
      </c>
      <c r="L4245" s="5">
        <f>VLOOKUP(CONCATENATE($F4245," ",$G4245),AllocFactorMatrix,(L$4+1),FALSE)*$E4249</f>
        <v>0</v>
      </c>
      <c r="M4245" s="5">
        <f t="shared" si="2041"/>
        <v>0</v>
      </c>
      <c r="N4245" s="5">
        <f>VLOOKUP(CONCATENATE($F4245," ",$G4245),AllocFactorMatrix,(N$4+1),FALSE)*$E4249</f>
        <v>0</v>
      </c>
      <c r="O4245" s="5">
        <f>VLOOKUP(CONCATENATE($F4245," ",$G4245),AllocFactorMatrix,(O$4+1),FALSE)*$E4249</f>
        <v>0</v>
      </c>
      <c r="P4245" s="5">
        <f>VLOOKUP(CONCATENATE($F4245," ",$G4245),AllocFactorMatrix,(P$4+1),FALSE)*$E4249</f>
        <v>0</v>
      </c>
      <c r="Q4245" s="5">
        <f>VLOOKUP(CONCATENATE($F4245," ",$G4245),AllocFactorMatrix,(Q$4+1),FALSE)*$E4249</f>
        <v>0</v>
      </c>
      <c r="R4245" s="5">
        <f t="shared" si="2042"/>
        <v>0</v>
      </c>
      <c r="S4245" s="5">
        <f>VLOOKUP(CONCATENATE($F4245," ",$G4245),AllocFactorMatrix,(S$4+1),FALSE)*$E4249</f>
        <v>0</v>
      </c>
      <c r="T4245" s="5">
        <f>VLOOKUP(CONCATENATE($F4245," ",$G4245),AllocFactorMatrix,(T$4+1),FALSE)*$E4249</f>
        <v>0</v>
      </c>
      <c r="U4245" s="5">
        <f>VLOOKUP(CONCATENATE($F4245," ",$G4245),AllocFactorMatrix,(U$4+1),FALSE)*$E4249</f>
        <v>0</v>
      </c>
      <c r="V4245" s="5">
        <f>VLOOKUP(CONCATENATE($F4245," ",$G4245),AllocFactorMatrix,(V$4+1),FALSE)*$E4249</f>
        <v>0</v>
      </c>
      <c r="W4245" s="5">
        <f t="shared" si="2044"/>
        <v>0</v>
      </c>
      <c r="X4245" s="5">
        <f>VLOOKUP(CONCATENATE($F4245," ",$G4245),AllocFactorMatrix,(X$4+1),FALSE)*$E4249</f>
        <v>0</v>
      </c>
      <c r="Y4245" s="5">
        <f>VLOOKUP(CONCATENATE($F4245," ",$G4245),AllocFactorMatrix,(Y$4+1),FALSE)*$E4249</f>
        <v>0</v>
      </c>
      <c r="Z4245" s="5">
        <f t="shared" si="2043"/>
        <v>0</v>
      </c>
      <c r="AA4245" s="5">
        <f>VLOOKUP(CONCATENATE($F4245," ",$G4245),AllocFactorMatrix,(AA$4+1),FALSE)*$E4249</f>
        <v>0</v>
      </c>
      <c r="AB4245" s="5">
        <f>VLOOKUP(CONCATENATE($F4245," ",$G4245),AllocFactorMatrix,(AB$4+1),FALSE)*$E4249</f>
        <v>0</v>
      </c>
      <c r="AC4245" s="5">
        <f>VLOOKUP(CONCATENATE($F4245," ",$G4245),AllocFactorMatrix,(AC$4+1),FALSE)*$E4249</f>
        <v>0</v>
      </c>
    </row>
    <row r="4246" spans="4:29" hidden="1" outlineLevel="1">
      <c r="E4246" s="48"/>
      <c r="F4246" s="175" t="str">
        <f>F4249</f>
        <v>PROD_DEMAND</v>
      </c>
      <c r="G4246" s="52" t="str">
        <f>$G$12</f>
        <v>DISTSEC</v>
      </c>
      <c r="H4246" s="4">
        <f t="shared" si="2032"/>
        <v>0</v>
      </c>
      <c r="I4246" s="5">
        <f>VLOOKUP(CONCATENATE($F4246," ",$G4246),AllocFactorMatrix,(I$4+1),FALSE)*$E4249</f>
        <v>0</v>
      </c>
      <c r="J4246" s="5">
        <f>VLOOKUP(CONCATENATE($F4246," ",$G4246),AllocFactorMatrix,(J$4+1),FALSE)*$E4249</f>
        <v>0</v>
      </c>
      <c r="K4246" s="5">
        <f>VLOOKUP(CONCATENATE($F4246," ",$G4246),AllocFactorMatrix,(K$4+1),FALSE)*$E4249</f>
        <v>0</v>
      </c>
      <c r="L4246" s="5">
        <f>VLOOKUP(CONCATENATE($F4246," ",$G4246),AllocFactorMatrix,(L$4+1),FALSE)*$E4249</f>
        <v>0</v>
      </c>
      <c r="M4246" s="5">
        <f t="shared" si="2041"/>
        <v>0</v>
      </c>
      <c r="N4246" s="5">
        <f>VLOOKUP(CONCATENATE($F4246," ",$G4246),AllocFactorMatrix,(N$4+1),FALSE)*$E4249</f>
        <v>0</v>
      </c>
      <c r="O4246" s="5">
        <f>VLOOKUP(CONCATENATE($F4246," ",$G4246),AllocFactorMatrix,(O$4+1),FALSE)*$E4249</f>
        <v>0</v>
      </c>
      <c r="P4246" s="5">
        <f>VLOOKUP(CONCATENATE($F4246," ",$G4246),AllocFactorMatrix,(P$4+1),FALSE)*$E4249</f>
        <v>0</v>
      </c>
      <c r="Q4246" s="5">
        <f>VLOOKUP(CONCATENATE($F4246," ",$G4246),AllocFactorMatrix,(Q$4+1),FALSE)*$E4249</f>
        <v>0</v>
      </c>
      <c r="R4246" s="5">
        <f t="shared" si="2042"/>
        <v>0</v>
      </c>
      <c r="S4246" s="5">
        <f>VLOOKUP(CONCATENATE($F4246," ",$G4246),AllocFactorMatrix,(S$4+1),FALSE)*$E4249</f>
        <v>0</v>
      </c>
      <c r="T4246" s="5">
        <f>VLOOKUP(CONCATENATE($F4246," ",$G4246),AllocFactorMatrix,(T$4+1),FALSE)*$E4249</f>
        <v>0</v>
      </c>
      <c r="U4246" s="5">
        <f>VLOOKUP(CONCATENATE($F4246," ",$G4246),AllocFactorMatrix,(U$4+1),FALSE)*$E4249</f>
        <v>0</v>
      </c>
      <c r="V4246" s="5">
        <f>VLOOKUP(CONCATENATE($F4246," ",$G4246),AllocFactorMatrix,(V$4+1),FALSE)*$E4249</f>
        <v>0</v>
      </c>
      <c r="W4246" s="5">
        <f t="shared" si="2044"/>
        <v>0</v>
      </c>
      <c r="X4246" s="5">
        <f>VLOOKUP(CONCATENATE($F4246," ",$G4246),AllocFactorMatrix,(X$4+1),FALSE)*$E4249</f>
        <v>0</v>
      </c>
      <c r="Y4246" s="5">
        <f>VLOOKUP(CONCATENATE($F4246," ",$G4246),AllocFactorMatrix,(Y$4+1),FALSE)*$E4249</f>
        <v>0</v>
      </c>
      <c r="Z4246" s="5">
        <f t="shared" si="2043"/>
        <v>0</v>
      </c>
      <c r="AA4246" s="5">
        <f>VLOOKUP(CONCATENATE($F4246," ",$G4246),AllocFactorMatrix,(AA$4+1),FALSE)*$E4249</f>
        <v>0</v>
      </c>
      <c r="AB4246" s="5">
        <f>VLOOKUP(CONCATENATE($F4246," ",$G4246),AllocFactorMatrix,(AB$4+1),FALSE)*$E4249</f>
        <v>0</v>
      </c>
      <c r="AC4246" s="5">
        <f>VLOOKUP(CONCATENATE($F4246," ",$G4246),AllocFactorMatrix,(AC$4+1),FALSE)*$E4249</f>
        <v>0</v>
      </c>
    </row>
    <row r="4247" spans="4:29" hidden="1" outlineLevel="1">
      <c r="E4247" s="48"/>
      <c r="F4247" s="175" t="str">
        <f>F4249</f>
        <v>PROD_DEMAND</v>
      </c>
      <c r="G4247" s="52" t="str">
        <f>$G$13</f>
        <v>ENERGY</v>
      </c>
      <c r="H4247" s="4">
        <f t="shared" si="2032"/>
        <v>0</v>
      </c>
      <c r="I4247" s="5">
        <f>VLOOKUP(CONCATENATE($F4247," ",$G4247),AllocFactorMatrix,(I$4+1),FALSE)*$E4249</f>
        <v>0</v>
      </c>
      <c r="J4247" s="5">
        <f>VLOOKUP(CONCATENATE($F4247," ",$G4247),AllocFactorMatrix,(J$4+1),FALSE)*$E4249</f>
        <v>0</v>
      </c>
      <c r="K4247" s="5">
        <f>VLOOKUP(CONCATENATE($F4247," ",$G4247),AllocFactorMatrix,(K$4+1),FALSE)*$E4249</f>
        <v>0</v>
      </c>
      <c r="L4247" s="5">
        <f>VLOOKUP(CONCATENATE($F4247," ",$G4247),AllocFactorMatrix,(L$4+1),FALSE)*$E4249</f>
        <v>0</v>
      </c>
      <c r="M4247" s="5">
        <f t="shared" si="2041"/>
        <v>0</v>
      </c>
      <c r="N4247" s="5">
        <f>VLOOKUP(CONCATENATE($F4247," ",$G4247),AllocFactorMatrix,(N$4+1),FALSE)*$E4249</f>
        <v>0</v>
      </c>
      <c r="O4247" s="5">
        <f>VLOOKUP(CONCATENATE($F4247," ",$G4247),AllocFactorMatrix,(O$4+1),FALSE)*$E4249</f>
        <v>0</v>
      </c>
      <c r="P4247" s="5">
        <f>VLOOKUP(CONCATENATE($F4247," ",$G4247),AllocFactorMatrix,(P$4+1),FALSE)*$E4249</f>
        <v>0</v>
      </c>
      <c r="Q4247" s="5">
        <f>VLOOKUP(CONCATENATE($F4247," ",$G4247),AllocFactorMatrix,(Q$4+1),FALSE)*$E4249</f>
        <v>0</v>
      </c>
      <c r="R4247" s="5">
        <f t="shared" si="2042"/>
        <v>0</v>
      </c>
      <c r="S4247" s="5">
        <f>VLOOKUP(CONCATENATE($F4247," ",$G4247),AllocFactorMatrix,(S$4+1),FALSE)*$E4249</f>
        <v>0</v>
      </c>
      <c r="T4247" s="5">
        <f>VLOOKUP(CONCATENATE($F4247," ",$G4247),AllocFactorMatrix,(T$4+1),FALSE)*$E4249</f>
        <v>0</v>
      </c>
      <c r="U4247" s="5">
        <f>VLOOKUP(CONCATENATE($F4247," ",$G4247),AllocFactorMatrix,(U$4+1),FALSE)*$E4249</f>
        <v>0</v>
      </c>
      <c r="V4247" s="5">
        <f>VLOOKUP(CONCATENATE($F4247," ",$G4247),AllocFactorMatrix,(V$4+1),FALSE)*$E4249</f>
        <v>0</v>
      </c>
      <c r="W4247" s="5">
        <f t="shared" si="2044"/>
        <v>0</v>
      </c>
      <c r="X4247" s="5">
        <f>VLOOKUP(CONCATENATE($F4247," ",$G4247),AllocFactorMatrix,(X$4+1),FALSE)*$E4249</f>
        <v>0</v>
      </c>
      <c r="Y4247" s="5">
        <f>VLOOKUP(CONCATENATE($F4247," ",$G4247),AllocFactorMatrix,(Y$4+1),FALSE)*$E4249</f>
        <v>0</v>
      </c>
      <c r="Z4247" s="5">
        <f t="shared" si="2043"/>
        <v>0</v>
      </c>
      <c r="AA4247" s="5">
        <f>VLOOKUP(CONCATENATE($F4247," ",$G4247),AllocFactorMatrix,(AA$4+1),FALSE)*$E4249</f>
        <v>0</v>
      </c>
      <c r="AB4247" s="5">
        <f>VLOOKUP(CONCATENATE($F4247," ",$G4247),AllocFactorMatrix,(AB$4+1),FALSE)*$E4249</f>
        <v>0</v>
      </c>
      <c r="AC4247" s="5">
        <f>VLOOKUP(CONCATENATE($F4247," ",$G4247),AllocFactorMatrix,(AC$4+1),FALSE)*$E4249</f>
        <v>0</v>
      </c>
    </row>
    <row r="4248" spans="4:29" hidden="1" outlineLevel="1">
      <c r="E4248" s="48"/>
      <c r="F4248" s="175" t="str">
        <f>F4249</f>
        <v>PROD_DEMAND</v>
      </c>
      <c r="G4248" s="52" t="str">
        <f>$G$14</f>
        <v>CUSTOMER</v>
      </c>
      <c r="H4248" s="4">
        <f t="shared" si="2032"/>
        <v>0</v>
      </c>
      <c r="I4248" s="5">
        <f>VLOOKUP(CONCATENATE($F4248," ",$G4248),AllocFactorMatrix,(I$4+1),FALSE)*$E4249</f>
        <v>0</v>
      </c>
      <c r="J4248" s="5">
        <f>VLOOKUP(CONCATENATE($F4248," ",$G4248),AllocFactorMatrix,(J$4+1),FALSE)*$E4249</f>
        <v>0</v>
      </c>
      <c r="K4248" s="5">
        <f>VLOOKUP(CONCATENATE($F4248," ",$G4248),AllocFactorMatrix,(K$4+1),FALSE)*$E4249</f>
        <v>0</v>
      </c>
      <c r="L4248" s="5">
        <f>VLOOKUP(CONCATENATE($F4248," ",$G4248),AllocFactorMatrix,(L$4+1),FALSE)*$E4249</f>
        <v>0</v>
      </c>
      <c r="M4248" s="5">
        <f t="shared" si="2041"/>
        <v>0</v>
      </c>
      <c r="N4248" s="5">
        <f>VLOOKUP(CONCATENATE($F4248," ",$G4248),AllocFactorMatrix,(N$4+1),FALSE)*$E4249</f>
        <v>0</v>
      </c>
      <c r="O4248" s="5">
        <f>VLOOKUP(CONCATENATE($F4248," ",$G4248),AllocFactorMatrix,(O$4+1),FALSE)*$E4249</f>
        <v>0</v>
      </c>
      <c r="P4248" s="5">
        <f>VLOOKUP(CONCATENATE($F4248," ",$G4248),AllocFactorMatrix,(P$4+1),FALSE)*$E4249</f>
        <v>0</v>
      </c>
      <c r="Q4248" s="5">
        <f>VLOOKUP(CONCATENATE($F4248," ",$G4248),AllocFactorMatrix,(Q$4+1),FALSE)*$E4249</f>
        <v>0</v>
      </c>
      <c r="R4248" s="5">
        <f t="shared" si="2042"/>
        <v>0</v>
      </c>
      <c r="S4248" s="5">
        <f>VLOOKUP(CONCATENATE($F4248," ",$G4248),AllocFactorMatrix,(S$4+1),FALSE)*$E4249</f>
        <v>0</v>
      </c>
      <c r="T4248" s="5">
        <f>VLOOKUP(CONCATENATE($F4248," ",$G4248),AllocFactorMatrix,(T$4+1),FALSE)*$E4249</f>
        <v>0</v>
      </c>
      <c r="U4248" s="5">
        <f>VLOOKUP(CONCATENATE($F4248," ",$G4248),AllocFactorMatrix,(U$4+1),FALSE)*$E4249</f>
        <v>0</v>
      </c>
      <c r="V4248" s="5">
        <f>VLOOKUP(CONCATENATE($F4248," ",$G4248),AllocFactorMatrix,(V$4+1),FALSE)*$E4249</f>
        <v>0</v>
      </c>
      <c r="W4248" s="5">
        <f t="shared" si="2044"/>
        <v>0</v>
      </c>
      <c r="X4248" s="5">
        <f>VLOOKUP(CONCATENATE($F4248," ",$G4248),AllocFactorMatrix,(X$4+1),FALSE)*$E4249</f>
        <v>0</v>
      </c>
      <c r="Y4248" s="5">
        <f>VLOOKUP(CONCATENATE($F4248," ",$G4248),AllocFactorMatrix,(Y$4+1),FALSE)*$E4249</f>
        <v>0</v>
      </c>
      <c r="Z4248" s="5">
        <f t="shared" si="2043"/>
        <v>0</v>
      </c>
      <c r="AA4248" s="5">
        <f>VLOOKUP(CONCATENATE($F4248," ",$G4248),AllocFactorMatrix,(AA$4+1),FALSE)*$E4249</f>
        <v>0</v>
      </c>
      <c r="AB4248" s="5">
        <f>VLOOKUP(CONCATENATE($F4248," ",$G4248),AllocFactorMatrix,(AB$4+1),FALSE)*$E4249</f>
        <v>0</v>
      </c>
      <c r="AC4248" s="5">
        <f>VLOOKUP(CONCATENATE($F4248," ",$G4248),AllocFactorMatrix,(AC$4+1),FALSE)*$E4249</f>
        <v>0</v>
      </c>
    </row>
    <row r="4249" spans="4:29" collapsed="1">
      <c r="D4249" s="52" t="str">
        <f>+D3289</f>
        <v>Adj 39 - ARO Accretion</v>
      </c>
      <c r="E4249" s="60">
        <f>-ROUND(0.21*E3289,0)</f>
        <v>31564</v>
      </c>
      <c r="F4249" s="93" t="str">
        <f>+F3289</f>
        <v>PROD_DEMAND</v>
      </c>
      <c r="G4249" s="52" t="str">
        <f>$G$15</f>
        <v>TOTAL</v>
      </c>
      <c r="H4249" s="4">
        <f t="shared" si="2032"/>
        <v>31564</v>
      </c>
      <c r="I4249" s="5">
        <f>VLOOKUP(CONCATENATE($F4249," ",$G4249),AllocFactorMatrix,(I$4+1),FALSE)*$E4249</f>
        <v>16236.079071531987</v>
      </c>
      <c r="J4249" s="5">
        <f>VLOOKUP(CONCATENATE($F4249," ",$G4249),AllocFactorMatrix,(J$4+1),FALSE)*$E4249</f>
        <v>3786.2561356747301</v>
      </c>
      <c r="K4249" s="5">
        <f>VLOOKUP(CONCATENATE($F4249," ",$G4249),AllocFactorMatrix,(K$4+1),FALSE)*$E4249</f>
        <v>52.643952839895789</v>
      </c>
      <c r="L4249" s="5">
        <f>VLOOKUP(CONCATENATE($F4249," ",$G4249),AllocFactorMatrix,(L$4+1),FALSE)*$E4249</f>
        <v>7.3319184784063109</v>
      </c>
      <c r="M4249" s="5">
        <f t="shared" si="2041"/>
        <v>3846.2320069930324</v>
      </c>
      <c r="N4249" s="5">
        <f>VLOOKUP(CONCATENATE($F4249," ",$G4249),AllocFactorMatrix,(N$4+1),FALSE)*$E4249</f>
        <v>2253.6106884720602</v>
      </c>
      <c r="O4249" s="5">
        <f>VLOOKUP(CONCATENATE($F4249," ",$G4249),AllocFactorMatrix,(O$4+1),FALSE)*$E4249</f>
        <v>403.82807214794445</v>
      </c>
      <c r="P4249" s="5">
        <f>VLOOKUP(CONCATENATE($F4249," ",$G4249),AllocFactorMatrix,(P$4+1),FALSE)*$E4249</f>
        <v>81.892212040813888</v>
      </c>
      <c r="Q4249" s="5">
        <f>VLOOKUP(CONCATENATE($F4249," ",$G4249),AllocFactorMatrix,(Q$4+1),FALSE)*$E4249</f>
        <v>3.1098197187924566</v>
      </c>
      <c r="R4249" s="5">
        <f t="shared" si="2042"/>
        <v>2742.4407923796111</v>
      </c>
      <c r="S4249" s="5">
        <f>VLOOKUP(CONCATENATE($F4249," ",$G4249),AllocFactorMatrix,(S$4+1),FALSE)*$E4249</f>
        <v>106.72463079221997</v>
      </c>
      <c r="T4249" s="5">
        <f>VLOOKUP(CONCATENATE($F4249," ",$G4249),AllocFactorMatrix,(T$4+1),FALSE)*$E4249</f>
        <v>1440.8441437913596</v>
      </c>
      <c r="U4249" s="5">
        <f>VLOOKUP(CONCATENATE($F4249," ",$G4249),AllocFactorMatrix,(U$4+1),FALSE)*$E4249</f>
        <v>5510.6504521740389</v>
      </c>
      <c r="V4249" s="5">
        <f>VLOOKUP(CONCATENATE($F4249," ",$G4249),AllocFactorMatrix,(V$4+1),FALSE)*$E4249</f>
        <v>998.3054389869751</v>
      </c>
      <c r="W4249" s="5">
        <f t="shared" si="2044"/>
        <v>8056.5246657445932</v>
      </c>
      <c r="X4249" s="5">
        <f>VLOOKUP(CONCATENATE($F4249," ",$G4249),AllocFactorMatrix,(X$4+1),FALSE)*$E4249</f>
        <v>618.5251201608877</v>
      </c>
      <c r="Y4249" s="5">
        <f>VLOOKUP(CONCATENATE($F4249," ",$G4249),AllocFactorMatrix,(Y$4+1),FALSE)*$E4249</f>
        <v>12.353533100520009</v>
      </c>
      <c r="Z4249" s="5">
        <f t="shared" si="2043"/>
        <v>630.87865326140775</v>
      </c>
      <c r="AA4249" s="5">
        <f>VLOOKUP(CONCATENATE($F4249," ",$G4249),AllocFactorMatrix,(AA$4+1),FALSE)*$E4249</f>
        <v>8.1593469870523307</v>
      </c>
      <c r="AB4249" s="5">
        <f>VLOOKUP(CONCATENATE($F4249," ",$G4249),AllocFactorMatrix,(AB$4+1),FALSE)*$E4249</f>
        <v>36.248464944279306</v>
      </c>
      <c r="AC4249" s="5">
        <f>VLOOKUP(CONCATENATE($F4249," ",$G4249),AllocFactorMatrix,(AC$4+1),FALSE)*$E4249</f>
        <v>7.436998158034112</v>
      </c>
    </row>
    <row r="4250" spans="4:29" hidden="1" outlineLevel="1">
      <c r="E4250" s="48"/>
      <c r="F4250" s="175" t="str">
        <f>F4257</f>
        <v>TRANS_TOTAL</v>
      </c>
      <c r="G4250" s="52" t="str">
        <f>$G$8</f>
        <v>PRODUCTION</v>
      </c>
      <c r="H4250" s="4">
        <f t="shared" si="2032"/>
        <v>0</v>
      </c>
      <c r="I4250" s="5">
        <f>VLOOKUP(CONCATENATE($F4250," ",$G4250),AllocFactorMatrix,(I$4+1),FALSE)*$E4257</f>
        <v>0</v>
      </c>
      <c r="J4250" s="5">
        <f>VLOOKUP(CONCATENATE($F4250," ",$G4250),AllocFactorMatrix,(J$4+1),FALSE)*$E4257</f>
        <v>0</v>
      </c>
      <c r="K4250" s="5">
        <f>VLOOKUP(CONCATENATE($F4250," ",$G4250),AllocFactorMatrix,(K$4+1),FALSE)*$E4257</f>
        <v>0</v>
      </c>
      <c r="L4250" s="5">
        <f>VLOOKUP(CONCATENATE($F4250," ",$G4250),AllocFactorMatrix,(L$4+1),FALSE)*$E4257</f>
        <v>0</v>
      </c>
      <c r="M4250" s="5">
        <f t="shared" si="2028"/>
        <v>0</v>
      </c>
      <c r="N4250" s="5">
        <f>VLOOKUP(CONCATENATE($F4250," ",$G4250),AllocFactorMatrix,(N$4+1),FALSE)*$E4257</f>
        <v>0</v>
      </c>
      <c r="O4250" s="5">
        <f>VLOOKUP(CONCATENATE($F4250," ",$G4250),AllocFactorMatrix,(O$4+1),FALSE)*$E4257</f>
        <v>0</v>
      </c>
      <c r="P4250" s="5">
        <f>VLOOKUP(CONCATENATE($F4250," ",$G4250),AllocFactorMatrix,(P$4+1),FALSE)*$E4257</f>
        <v>0</v>
      </c>
      <c r="Q4250" s="5">
        <f>VLOOKUP(CONCATENATE($F4250," ",$G4250),AllocFactorMatrix,(Q$4+1),FALSE)*$E4257</f>
        <v>0</v>
      </c>
      <c r="R4250" s="5">
        <f t="shared" si="2029"/>
        <v>0</v>
      </c>
      <c r="S4250" s="5">
        <f>VLOOKUP(CONCATENATE($F4250," ",$G4250),AllocFactorMatrix,(S$4+1),FALSE)*$E4257</f>
        <v>0</v>
      </c>
      <c r="T4250" s="5">
        <f>VLOOKUP(CONCATENATE($F4250," ",$G4250),AllocFactorMatrix,(T$4+1),FALSE)*$E4257</f>
        <v>0</v>
      </c>
      <c r="U4250" s="5">
        <f>VLOOKUP(CONCATENATE($F4250," ",$G4250),AllocFactorMatrix,(U$4+1),FALSE)*$E4257</f>
        <v>0</v>
      </c>
      <c r="V4250" s="5">
        <f>VLOOKUP(CONCATENATE($F4250," ",$G4250),AllocFactorMatrix,(V$4+1),FALSE)*$E4257</f>
        <v>0</v>
      </c>
      <c r="W4250" s="5">
        <f>SUBTOTAL(9,S4250:V4250)</f>
        <v>0</v>
      </c>
      <c r="X4250" s="5">
        <f>VLOOKUP(CONCATENATE($F4250," ",$G4250),AllocFactorMatrix,(X$4+1),FALSE)*$E4257</f>
        <v>0</v>
      </c>
      <c r="Y4250" s="5">
        <f>VLOOKUP(CONCATENATE($F4250," ",$G4250),AllocFactorMatrix,(Y$4+1),FALSE)*$E4257</f>
        <v>0</v>
      </c>
      <c r="Z4250" s="5">
        <f t="shared" si="2030"/>
        <v>0</v>
      </c>
      <c r="AA4250" s="5">
        <f>VLOOKUP(CONCATENATE($F4250," ",$G4250),AllocFactorMatrix,(AA$4+1),FALSE)*$E4257</f>
        <v>0</v>
      </c>
      <c r="AB4250" s="5">
        <f>VLOOKUP(CONCATENATE($F4250," ",$G4250),AllocFactorMatrix,(AB$4+1),FALSE)*$E4257</f>
        <v>0</v>
      </c>
      <c r="AC4250" s="5">
        <f>VLOOKUP(CONCATENATE($F4250," ",$G4250),AllocFactorMatrix,(AC$4+1),FALSE)*$E4257</f>
        <v>0</v>
      </c>
    </row>
    <row r="4251" spans="4:29" hidden="1" outlineLevel="1">
      <c r="E4251" s="48"/>
      <c r="F4251" s="175" t="str">
        <f>F4257</f>
        <v>TRANS_TOTAL</v>
      </c>
      <c r="G4251" s="52" t="str">
        <f>$G$9</f>
        <v>BULKTRAN</v>
      </c>
      <c r="H4251" s="4">
        <f t="shared" si="2032"/>
        <v>5452.8119999999999</v>
      </c>
      <c r="I4251" s="5">
        <f>VLOOKUP(CONCATENATE($F4251," ",$G4251),AllocFactorMatrix,(I$4+1),FALSE)*$E4257</f>
        <v>2804.850044170526</v>
      </c>
      <c r="J4251" s="5">
        <f>VLOOKUP(CONCATENATE($F4251," ",$G4251),AllocFactorMatrix,(J$4+1),FALSE)*$E4257</f>
        <v>654.09146152834865</v>
      </c>
      <c r="K4251" s="5">
        <f>VLOOKUP(CONCATENATE($F4251," ",$G4251),AllocFactorMatrix,(K$4+1),FALSE)*$E4257</f>
        <v>9.0944613411740534</v>
      </c>
      <c r="L4251" s="5">
        <f>VLOOKUP(CONCATENATE($F4251," ",$G4251),AllocFactorMatrix,(L$4+1),FALSE)*$E4257</f>
        <v>1.266619346789877</v>
      </c>
      <c r="M4251" s="5">
        <f t="shared" si="2028"/>
        <v>664.45254221631262</v>
      </c>
      <c r="N4251" s="5">
        <f>VLOOKUP(CONCATENATE($F4251," ",$G4251),AllocFactorMatrix,(N$4+1),FALSE)*$E4257</f>
        <v>389.32059958904802</v>
      </c>
      <c r="O4251" s="5">
        <f>VLOOKUP(CONCATENATE($F4251," ",$G4251),AllocFactorMatrix,(O$4+1),FALSE)*$E4257</f>
        <v>69.762975470319915</v>
      </c>
      <c r="P4251" s="5">
        <f>VLOOKUP(CONCATENATE($F4251," ",$G4251),AllocFactorMatrix,(P$4+1),FALSE)*$E4257</f>
        <v>14.147219507118695</v>
      </c>
      <c r="Q4251" s="5">
        <f>VLOOKUP(CONCATENATE($F4251," ",$G4251),AllocFactorMatrix,(Q$4+1),FALSE)*$E4257</f>
        <v>0.53723426309935796</v>
      </c>
      <c r="R4251" s="5">
        <f t="shared" si="2029"/>
        <v>473.768028829586</v>
      </c>
      <c r="S4251" s="5">
        <f>VLOOKUP(CONCATENATE($F4251," ",$G4251),AllocFactorMatrix,(S$4+1),FALSE)*$E4257</f>
        <v>18.4371229083572</v>
      </c>
      <c r="T4251" s="5">
        <f>VLOOKUP(CONCATENATE($F4251," ",$G4251),AllocFactorMatrix,(T$4+1),FALSE)*$E4257</f>
        <v>248.9118057722485</v>
      </c>
      <c r="U4251" s="5">
        <f>VLOOKUP(CONCATENATE($F4251," ",$G4251),AllocFactorMatrix,(U$4+1),FALSE)*$E4257</f>
        <v>951.9877364535555</v>
      </c>
      <c r="V4251" s="5">
        <f>VLOOKUP(CONCATENATE($F4251," ",$G4251),AllocFactorMatrix,(V$4+1),FALSE)*$E4257</f>
        <v>172.46140784987475</v>
      </c>
      <c r="W4251" s="5">
        <f t="shared" ref="W4251:W4257" si="2045">SUBTOTAL(9,S4251:V4251)</f>
        <v>1391.798072984036</v>
      </c>
      <c r="X4251" s="5">
        <f>VLOOKUP(CONCATENATE($F4251," ",$G4251),AllocFactorMatrix,(X$4+1),FALSE)*$E4257</f>
        <v>106.85278157124353</v>
      </c>
      <c r="Y4251" s="5">
        <f>VLOOKUP(CONCATENATE($F4251," ",$G4251),AllocFactorMatrix,(Y$4+1),FALSE)*$E4257</f>
        <v>2.1341241139561755</v>
      </c>
      <c r="Z4251" s="5">
        <f t="shared" si="2030"/>
        <v>108.9869056851997</v>
      </c>
      <c r="AA4251" s="5">
        <f>VLOOKUP(CONCATENATE($F4251," ",$G4251),AllocFactorMatrix,(AA$4+1),FALSE)*$E4257</f>
        <v>1.4095610557332021</v>
      </c>
      <c r="AB4251" s="5">
        <f>VLOOKUP(CONCATENATE($F4251," ",$G4251),AllocFactorMatrix,(AB$4+1),FALSE)*$E4257</f>
        <v>6.262072761048838</v>
      </c>
      <c r="AC4251" s="5">
        <f>VLOOKUP(CONCATENATE($F4251," ",$G4251),AllocFactorMatrix,(AC$4+1),FALSE)*$E4257</f>
        <v>1.2847722975575435</v>
      </c>
    </row>
    <row r="4252" spans="4:29" hidden="1" outlineLevel="1">
      <c r="E4252" s="48"/>
      <c r="F4252" s="175" t="str">
        <f>F4257</f>
        <v>TRANS_TOTAL</v>
      </c>
      <c r="G4252" s="52" t="str">
        <f>$G$10</f>
        <v>SUBTRAN</v>
      </c>
      <c r="H4252" s="4">
        <f t="shared" si="2032"/>
        <v>1511.1879999999996</v>
      </c>
      <c r="I4252" s="5">
        <f>VLOOKUP(CONCATENATE($F4252," ",$G4252),AllocFactorMatrix,(I$4+1),FALSE)*$E4257</f>
        <v>772.1465881203867</v>
      </c>
      <c r="J4252" s="5">
        <f>VLOOKUP(CONCATENATE($F4252," ",$G4252),AllocFactorMatrix,(J$4+1),FALSE)*$E4257</f>
        <v>181.00420423819855</v>
      </c>
      <c r="K4252" s="5">
        <f>VLOOKUP(CONCATENATE($F4252," ",$G4252),AllocFactorMatrix,(K$4+1),FALSE)*$E4257</f>
        <v>2.5285585457609874</v>
      </c>
      <c r="L4252" s="5">
        <f>VLOOKUP(CONCATENATE($F4252," ",$G4252),AllocFactorMatrix,(L$4+1),FALSE)*$E4257</f>
        <v>0.45765734846350542</v>
      </c>
      <c r="M4252" s="5">
        <f t="shared" si="2028"/>
        <v>183.99042013242305</v>
      </c>
      <c r="N4252" s="5">
        <f>VLOOKUP(CONCATENATE($F4252," ",$G4252),AllocFactorMatrix,(N$4+1),FALSE)*$E4257</f>
        <v>104.60747957335408</v>
      </c>
      <c r="O4252" s="5">
        <f>VLOOKUP(CONCATENATE($F4252," ",$G4252),AllocFactorMatrix,(O$4+1),FALSE)*$E4257</f>
        <v>18.797438528948039</v>
      </c>
      <c r="P4252" s="5">
        <f>VLOOKUP(CONCATENATE($F4252," ",$G4252),AllocFactorMatrix,(P$4+1),FALSE)*$E4257</f>
        <v>4.9341826855793736</v>
      </c>
      <c r="Q4252" s="5">
        <f>VLOOKUP(CONCATENATE($F4252," ",$G4252),AllocFactorMatrix,(Q$4+1),FALSE)*$E4257</f>
        <v>0</v>
      </c>
      <c r="R4252" s="5">
        <f t="shared" si="2029"/>
        <v>128.33910078788151</v>
      </c>
      <c r="S4252" s="5">
        <f>VLOOKUP(CONCATENATE($F4252," ",$G4252),AllocFactorMatrix,(S$4+1),FALSE)*$E4257</f>
        <v>4.7151020178000387</v>
      </c>
      <c r="T4252" s="5">
        <f>VLOOKUP(CONCATENATE($F4252," ",$G4252),AllocFactorMatrix,(T$4+1),FALSE)*$E4257</f>
        <v>66.157453447884279</v>
      </c>
      <c r="U4252" s="5">
        <f>VLOOKUP(CONCATENATE($F4252," ",$G4252),AllocFactorMatrix,(U$4+1),FALSE)*$E4257</f>
        <v>326.20727850393524</v>
      </c>
      <c r="V4252" s="5">
        <f>VLOOKUP(CONCATENATE($F4252," ",$G4252),AllocFactorMatrix,(V$4+1),FALSE)*$E4257</f>
        <v>0</v>
      </c>
      <c r="W4252" s="5">
        <f t="shared" si="2045"/>
        <v>397.07983396961959</v>
      </c>
      <c r="X4252" s="5">
        <f>VLOOKUP(CONCATENATE($F4252," ",$G4252),AllocFactorMatrix,(X$4+1),FALSE)*$E4257</f>
        <v>28.675020540634762</v>
      </c>
      <c r="Y4252" s="5">
        <f>VLOOKUP(CONCATENATE($F4252," ",$G4252),AllocFactorMatrix,(Y$4+1),FALSE)*$E4257</f>
        <v>0.5757518890130916</v>
      </c>
      <c r="Z4252" s="5">
        <f t="shared" si="2030"/>
        <v>29.250772429647853</v>
      </c>
      <c r="AA4252" s="5">
        <f>VLOOKUP(CONCATENATE($F4252," ",$G4252),AllocFactorMatrix,(AA$4+1),FALSE)*$E4257</f>
        <v>0.38128456004095979</v>
      </c>
      <c r="AB4252" s="5">
        <f>VLOOKUP(CONCATENATE($F4252," ",$G4252),AllocFactorMatrix,(AB$4+1),FALSE)*$E4257</f>
        <v>0</v>
      </c>
      <c r="AC4252" s="5">
        <f>VLOOKUP(CONCATENATE($F4252," ",$G4252),AllocFactorMatrix,(AC$4+1),FALSE)*$E4257</f>
        <v>0</v>
      </c>
    </row>
    <row r="4253" spans="4:29" hidden="1" outlineLevel="1">
      <c r="E4253" s="48"/>
      <c r="F4253" s="175" t="str">
        <f>F4257</f>
        <v>TRANS_TOTAL</v>
      </c>
      <c r="G4253" s="52" t="str">
        <f>$G$11</f>
        <v>DISTPRI</v>
      </c>
      <c r="H4253" s="4">
        <f t="shared" si="2032"/>
        <v>0</v>
      </c>
      <c r="I4253" s="5">
        <f>VLOOKUP(CONCATENATE($F4253," ",$G4253),AllocFactorMatrix,(I$4+1),FALSE)*$E4257</f>
        <v>0</v>
      </c>
      <c r="J4253" s="5">
        <f>VLOOKUP(CONCATENATE($F4253," ",$G4253),AllocFactorMatrix,(J$4+1),FALSE)*$E4257</f>
        <v>0</v>
      </c>
      <c r="K4253" s="5">
        <f>VLOOKUP(CONCATENATE($F4253," ",$G4253),AllocFactorMatrix,(K$4+1),FALSE)*$E4257</f>
        <v>0</v>
      </c>
      <c r="L4253" s="5">
        <f>VLOOKUP(CONCATENATE($F4253," ",$G4253),AllocFactorMatrix,(L$4+1),FALSE)*$E4257</f>
        <v>0</v>
      </c>
      <c r="M4253" s="5">
        <f t="shared" si="2028"/>
        <v>0</v>
      </c>
      <c r="N4253" s="5">
        <f>VLOOKUP(CONCATENATE($F4253," ",$G4253),AllocFactorMatrix,(N$4+1),FALSE)*$E4257</f>
        <v>0</v>
      </c>
      <c r="O4253" s="5">
        <f>VLOOKUP(CONCATENATE($F4253," ",$G4253),AllocFactorMatrix,(O$4+1),FALSE)*$E4257</f>
        <v>0</v>
      </c>
      <c r="P4253" s="5">
        <f>VLOOKUP(CONCATENATE($F4253," ",$G4253),AllocFactorMatrix,(P$4+1),FALSE)*$E4257</f>
        <v>0</v>
      </c>
      <c r="Q4253" s="5">
        <f>VLOOKUP(CONCATENATE($F4253," ",$G4253),AllocFactorMatrix,(Q$4+1),FALSE)*$E4257</f>
        <v>0</v>
      </c>
      <c r="R4253" s="5">
        <f t="shared" si="2029"/>
        <v>0</v>
      </c>
      <c r="S4253" s="5">
        <f>VLOOKUP(CONCATENATE($F4253," ",$G4253),AllocFactorMatrix,(S$4+1),FALSE)*$E4257</f>
        <v>0</v>
      </c>
      <c r="T4253" s="5">
        <f>VLOOKUP(CONCATENATE($F4253," ",$G4253),AllocFactorMatrix,(T$4+1),FALSE)*$E4257</f>
        <v>0</v>
      </c>
      <c r="U4253" s="5">
        <f>VLOOKUP(CONCATENATE($F4253," ",$G4253),AllocFactorMatrix,(U$4+1),FALSE)*$E4257</f>
        <v>0</v>
      </c>
      <c r="V4253" s="5">
        <f>VLOOKUP(CONCATENATE($F4253," ",$G4253),AllocFactorMatrix,(V$4+1),FALSE)*$E4257</f>
        <v>0</v>
      </c>
      <c r="W4253" s="5">
        <f t="shared" si="2045"/>
        <v>0</v>
      </c>
      <c r="X4253" s="5">
        <f>VLOOKUP(CONCATENATE($F4253," ",$G4253),AllocFactorMatrix,(X$4+1),FALSE)*$E4257</f>
        <v>0</v>
      </c>
      <c r="Y4253" s="5">
        <f>VLOOKUP(CONCATENATE($F4253," ",$G4253),AllocFactorMatrix,(Y$4+1),FALSE)*$E4257</f>
        <v>0</v>
      </c>
      <c r="Z4253" s="5">
        <f t="shared" si="2030"/>
        <v>0</v>
      </c>
      <c r="AA4253" s="5">
        <f>VLOOKUP(CONCATENATE($F4253," ",$G4253),AllocFactorMatrix,(AA$4+1),FALSE)*$E4257</f>
        <v>0</v>
      </c>
      <c r="AB4253" s="5">
        <f>VLOOKUP(CONCATENATE($F4253," ",$G4253),AllocFactorMatrix,(AB$4+1),FALSE)*$E4257</f>
        <v>0</v>
      </c>
      <c r="AC4253" s="5">
        <f>VLOOKUP(CONCATENATE($F4253," ",$G4253),AllocFactorMatrix,(AC$4+1),FALSE)*$E4257</f>
        <v>0</v>
      </c>
    </row>
    <row r="4254" spans="4:29" hidden="1" outlineLevel="1">
      <c r="E4254" s="48"/>
      <c r="F4254" s="175" t="str">
        <f>F4257</f>
        <v>TRANS_TOTAL</v>
      </c>
      <c r="G4254" s="52" t="str">
        <f>$G$12</f>
        <v>DISTSEC</v>
      </c>
      <c r="H4254" s="4">
        <f t="shared" si="2032"/>
        <v>0</v>
      </c>
      <c r="I4254" s="5">
        <f>VLOOKUP(CONCATENATE($F4254," ",$G4254),AllocFactorMatrix,(I$4+1),FALSE)*$E4257</f>
        <v>0</v>
      </c>
      <c r="J4254" s="5">
        <f>VLOOKUP(CONCATENATE($F4254," ",$G4254),AllocFactorMatrix,(J$4+1),FALSE)*$E4257</f>
        <v>0</v>
      </c>
      <c r="K4254" s="5">
        <f>VLOOKUP(CONCATENATE($F4254," ",$G4254),AllocFactorMatrix,(K$4+1),FALSE)*$E4257</f>
        <v>0</v>
      </c>
      <c r="L4254" s="5">
        <f>VLOOKUP(CONCATENATE($F4254," ",$G4254),AllocFactorMatrix,(L$4+1),FALSE)*$E4257</f>
        <v>0</v>
      </c>
      <c r="M4254" s="5">
        <f t="shared" si="2028"/>
        <v>0</v>
      </c>
      <c r="N4254" s="5">
        <f>VLOOKUP(CONCATENATE($F4254," ",$G4254),AllocFactorMatrix,(N$4+1),FALSE)*$E4257</f>
        <v>0</v>
      </c>
      <c r="O4254" s="5">
        <f>VLOOKUP(CONCATENATE($F4254," ",$G4254),AllocFactorMatrix,(O$4+1),FALSE)*$E4257</f>
        <v>0</v>
      </c>
      <c r="P4254" s="5">
        <f>VLOOKUP(CONCATENATE($F4254," ",$G4254),AllocFactorMatrix,(P$4+1),FALSE)*$E4257</f>
        <v>0</v>
      </c>
      <c r="Q4254" s="5">
        <f>VLOOKUP(CONCATENATE($F4254," ",$G4254),AllocFactorMatrix,(Q$4+1),FALSE)*$E4257</f>
        <v>0</v>
      </c>
      <c r="R4254" s="5">
        <f t="shared" si="2029"/>
        <v>0</v>
      </c>
      <c r="S4254" s="5">
        <f>VLOOKUP(CONCATENATE($F4254," ",$G4254),AllocFactorMatrix,(S$4+1),FALSE)*$E4257</f>
        <v>0</v>
      </c>
      <c r="T4254" s="5">
        <f>VLOOKUP(CONCATENATE($F4254," ",$G4254),AllocFactorMatrix,(T$4+1),FALSE)*$E4257</f>
        <v>0</v>
      </c>
      <c r="U4254" s="5">
        <f>VLOOKUP(CONCATENATE($F4254," ",$G4254),AllocFactorMatrix,(U$4+1),FALSE)*$E4257</f>
        <v>0</v>
      </c>
      <c r="V4254" s="5">
        <f>VLOOKUP(CONCATENATE($F4254," ",$G4254),AllocFactorMatrix,(V$4+1),FALSE)*$E4257</f>
        <v>0</v>
      </c>
      <c r="W4254" s="5">
        <f t="shared" si="2045"/>
        <v>0</v>
      </c>
      <c r="X4254" s="5">
        <f>VLOOKUP(CONCATENATE($F4254," ",$G4254),AllocFactorMatrix,(X$4+1),FALSE)*$E4257</f>
        <v>0</v>
      </c>
      <c r="Y4254" s="5">
        <f>VLOOKUP(CONCATENATE($F4254," ",$G4254),AllocFactorMatrix,(Y$4+1),FALSE)*$E4257</f>
        <v>0</v>
      </c>
      <c r="Z4254" s="5">
        <f t="shared" si="2030"/>
        <v>0</v>
      </c>
      <c r="AA4254" s="5">
        <f>VLOOKUP(CONCATENATE($F4254," ",$G4254),AllocFactorMatrix,(AA$4+1),FALSE)*$E4257</f>
        <v>0</v>
      </c>
      <c r="AB4254" s="5">
        <f>VLOOKUP(CONCATENATE($F4254," ",$G4254),AllocFactorMatrix,(AB$4+1),FALSE)*$E4257</f>
        <v>0</v>
      </c>
      <c r="AC4254" s="5">
        <f>VLOOKUP(CONCATENATE($F4254," ",$G4254),AllocFactorMatrix,(AC$4+1),FALSE)*$E4257</f>
        <v>0</v>
      </c>
    </row>
    <row r="4255" spans="4:29" hidden="1" outlineLevel="1">
      <c r="E4255" s="48"/>
      <c r="F4255" s="175" t="str">
        <f>F4257</f>
        <v>TRANS_TOTAL</v>
      </c>
      <c r="G4255" s="52" t="str">
        <f>$G$13</f>
        <v>ENERGY</v>
      </c>
      <c r="H4255" s="4">
        <f t="shared" si="2032"/>
        <v>0</v>
      </c>
      <c r="I4255" s="5">
        <f>VLOOKUP(CONCATENATE($F4255," ",$G4255),AllocFactorMatrix,(I$4+1),FALSE)*$E4257</f>
        <v>0</v>
      </c>
      <c r="J4255" s="5">
        <f>VLOOKUP(CONCATENATE($F4255," ",$G4255),AllocFactorMatrix,(J$4+1),FALSE)*$E4257</f>
        <v>0</v>
      </c>
      <c r="K4255" s="5">
        <f>VLOOKUP(CONCATENATE($F4255," ",$G4255),AllocFactorMatrix,(K$4+1),FALSE)*$E4257</f>
        <v>0</v>
      </c>
      <c r="L4255" s="5">
        <f>VLOOKUP(CONCATENATE($F4255," ",$G4255),AllocFactorMatrix,(L$4+1),FALSE)*$E4257</f>
        <v>0</v>
      </c>
      <c r="M4255" s="5">
        <f t="shared" si="2028"/>
        <v>0</v>
      </c>
      <c r="N4255" s="5">
        <f>VLOOKUP(CONCATENATE($F4255," ",$G4255),AllocFactorMatrix,(N$4+1),FALSE)*$E4257</f>
        <v>0</v>
      </c>
      <c r="O4255" s="5">
        <f>VLOOKUP(CONCATENATE($F4255," ",$G4255),AllocFactorMatrix,(O$4+1),FALSE)*$E4257</f>
        <v>0</v>
      </c>
      <c r="P4255" s="5">
        <f>VLOOKUP(CONCATENATE($F4255," ",$G4255),AllocFactorMatrix,(P$4+1),FALSE)*$E4257</f>
        <v>0</v>
      </c>
      <c r="Q4255" s="5">
        <f>VLOOKUP(CONCATENATE($F4255," ",$G4255),AllocFactorMatrix,(Q$4+1),FALSE)*$E4257</f>
        <v>0</v>
      </c>
      <c r="R4255" s="5">
        <f t="shared" si="2029"/>
        <v>0</v>
      </c>
      <c r="S4255" s="5">
        <f>VLOOKUP(CONCATENATE($F4255," ",$G4255),AllocFactorMatrix,(S$4+1),FALSE)*$E4257</f>
        <v>0</v>
      </c>
      <c r="T4255" s="5">
        <f>VLOOKUP(CONCATENATE($F4255," ",$G4255),AllocFactorMatrix,(T$4+1),FALSE)*$E4257</f>
        <v>0</v>
      </c>
      <c r="U4255" s="5">
        <f>VLOOKUP(CONCATENATE($F4255," ",$G4255),AllocFactorMatrix,(U$4+1),FALSE)*$E4257</f>
        <v>0</v>
      </c>
      <c r="V4255" s="5">
        <f>VLOOKUP(CONCATENATE($F4255," ",$G4255),AllocFactorMatrix,(V$4+1),FALSE)*$E4257</f>
        <v>0</v>
      </c>
      <c r="W4255" s="5">
        <f t="shared" si="2045"/>
        <v>0</v>
      </c>
      <c r="X4255" s="5">
        <f>VLOOKUP(CONCATENATE($F4255," ",$G4255),AllocFactorMatrix,(X$4+1),FALSE)*$E4257</f>
        <v>0</v>
      </c>
      <c r="Y4255" s="5">
        <f>VLOOKUP(CONCATENATE($F4255," ",$G4255),AllocFactorMatrix,(Y$4+1),FALSE)*$E4257</f>
        <v>0</v>
      </c>
      <c r="Z4255" s="5">
        <f t="shared" si="2030"/>
        <v>0</v>
      </c>
      <c r="AA4255" s="5">
        <f>VLOOKUP(CONCATENATE($F4255," ",$G4255),AllocFactorMatrix,(AA$4+1),FALSE)*$E4257</f>
        <v>0</v>
      </c>
      <c r="AB4255" s="5">
        <f>VLOOKUP(CONCATENATE($F4255," ",$G4255),AllocFactorMatrix,(AB$4+1),FALSE)*$E4257</f>
        <v>0</v>
      </c>
      <c r="AC4255" s="5">
        <f>VLOOKUP(CONCATENATE($F4255," ",$G4255),AllocFactorMatrix,(AC$4+1),FALSE)*$E4257</f>
        <v>0</v>
      </c>
    </row>
    <row r="4256" spans="4:29" hidden="1" outlineLevel="1">
      <c r="E4256" s="48"/>
      <c r="F4256" s="175" t="str">
        <f>F4257</f>
        <v>TRANS_TOTAL</v>
      </c>
      <c r="G4256" s="52" t="str">
        <f>$G$14</f>
        <v>CUSTOMER</v>
      </c>
      <c r="H4256" s="4">
        <f t="shared" si="2032"/>
        <v>0</v>
      </c>
      <c r="I4256" s="5">
        <f>VLOOKUP(CONCATENATE($F4256," ",$G4256),AllocFactorMatrix,(I$4+1),FALSE)*$E4257</f>
        <v>0</v>
      </c>
      <c r="J4256" s="5">
        <f>VLOOKUP(CONCATENATE($F4256," ",$G4256),AllocFactorMatrix,(J$4+1),FALSE)*$E4257</f>
        <v>0</v>
      </c>
      <c r="K4256" s="5">
        <f>VLOOKUP(CONCATENATE($F4256," ",$G4256),AllocFactorMatrix,(K$4+1),FALSE)*$E4257</f>
        <v>0</v>
      </c>
      <c r="L4256" s="5">
        <f>VLOOKUP(CONCATENATE($F4256," ",$G4256),AllocFactorMatrix,(L$4+1),FALSE)*$E4257</f>
        <v>0</v>
      </c>
      <c r="M4256" s="5">
        <f t="shared" si="2028"/>
        <v>0</v>
      </c>
      <c r="N4256" s="5">
        <f>VLOOKUP(CONCATENATE($F4256," ",$G4256),AllocFactorMatrix,(N$4+1),FALSE)*$E4257</f>
        <v>0</v>
      </c>
      <c r="O4256" s="5">
        <f>VLOOKUP(CONCATENATE($F4256," ",$G4256),AllocFactorMatrix,(O$4+1),FALSE)*$E4257</f>
        <v>0</v>
      </c>
      <c r="P4256" s="5">
        <f>VLOOKUP(CONCATENATE($F4256," ",$G4256),AllocFactorMatrix,(P$4+1),FALSE)*$E4257</f>
        <v>0</v>
      </c>
      <c r="Q4256" s="5">
        <f>VLOOKUP(CONCATENATE($F4256," ",$G4256),AllocFactorMatrix,(Q$4+1),FALSE)*$E4257</f>
        <v>0</v>
      </c>
      <c r="R4256" s="5">
        <f t="shared" si="2029"/>
        <v>0</v>
      </c>
      <c r="S4256" s="5">
        <f>VLOOKUP(CONCATENATE($F4256," ",$G4256),AllocFactorMatrix,(S$4+1),FALSE)*$E4257</f>
        <v>0</v>
      </c>
      <c r="T4256" s="5">
        <f>VLOOKUP(CONCATENATE($F4256," ",$G4256),AllocFactorMatrix,(T$4+1),FALSE)*$E4257</f>
        <v>0</v>
      </c>
      <c r="U4256" s="5">
        <f>VLOOKUP(CONCATENATE($F4256," ",$G4256),AllocFactorMatrix,(U$4+1),FALSE)*$E4257</f>
        <v>0</v>
      </c>
      <c r="V4256" s="5">
        <f>VLOOKUP(CONCATENATE($F4256," ",$G4256),AllocFactorMatrix,(V$4+1),FALSE)*$E4257</f>
        <v>0</v>
      </c>
      <c r="W4256" s="5">
        <f t="shared" si="2045"/>
        <v>0</v>
      </c>
      <c r="X4256" s="5">
        <f>VLOOKUP(CONCATENATE($F4256," ",$G4256),AllocFactorMatrix,(X$4+1),FALSE)*$E4257</f>
        <v>0</v>
      </c>
      <c r="Y4256" s="5">
        <f>VLOOKUP(CONCATENATE($F4256," ",$G4256),AllocFactorMatrix,(Y$4+1),FALSE)*$E4257</f>
        <v>0</v>
      </c>
      <c r="Z4256" s="5">
        <f t="shared" si="2030"/>
        <v>0</v>
      </c>
      <c r="AA4256" s="5">
        <f>VLOOKUP(CONCATENATE($F4256," ",$G4256),AllocFactorMatrix,(AA$4+1),FALSE)*$E4257</f>
        <v>0</v>
      </c>
      <c r="AB4256" s="5">
        <f>VLOOKUP(CONCATENATE($F4256," ",$G4256),AllocFactorMatrix,(AB$4+1),FALSE)*$E4257</f>
        <v>0</v>
      </c>
      <c r="AC4256" s="5">
        <f>VLOOKUP(CONCATENATE($F4256," ",$G4256),AllocFactorMatrix,(AC$4+1),FALSE)*$E4257</f>
        <v>0</v>
      </c>
    </row>
    <row r="4257" spans="1:29" collapsed="1">
      <c r="D4257" s="52" t="str">
        <f>+D3297</f>
        <v>Adj 51 - Def and Amortize GreenHat Default Charges</v>
      </c>
      <c r="E4257" s="60">
        <f>-ROUND(0.21*E3297,0)</f>
        <v>6964</v>
      </c>
      <c r="F4257" s="93" t="str">
        <f>+F3297</f>
        <v>TRANS_TOTAL</v>
      </c>
      <c r="G4257" s="52" t="str">
        <f>$G$15</f>
        <v>TOTAL</v>
      </c>
      <c r="H4257" s="4">
        <f t="shared" si="2032"/>
        <v>6963.9999999999991</v>
      </c>
      <c r="I4257" s="5">
        <f>VLOOKUP(CONCATENATE($F4257," ",$G4257),AllocFactorMatrix,(I$4+1),FALSE)*$E4257</f>
        <v>3576.9966322909122</v>
      </c>
      <c r="J4257" s="5">
        <f>VLOOKUP(CONCATENATE($F4257," ",$G4257),AllocFactorMatrix,(J$4+1),FALSE)*$E4257</f>
        <v>835.0956657665472</v>
      </c>
      <c r="K4257" s="5">
        <f>VLOOKUP(CONCATENATE($F4257," ",$G4257),AllocFactorMatrix,(K$4+1),FALSE)*$E4257</f>
        <v>11.623019886935042</v>
      </c>
      <c r="L4257" s="5">
        <f>VLOOKUP(CONCATENATE($F4257," ",$G4257),AllocFactorMatrix,(L$4+1),FALSE)*$E4257</f>
        <v>1.7242766952533823</v>
      </c>
      <c r="M4257" s="5">
        <f t="shared" si="2028"/>
        <v>848.44296234873559</v>
      </c>
      <c r="N4257" s="5">
        <f>VLOOKUP(CONCATENATE($F4257," ",$G4257),AllocFactorMatrix,(N$4+1),FALSE)*$E4257</f>
        <v>493.92807916240213</v>
      </c>
      <c r="O4257" s="5">
        <f>VLOOKUP(CONCATENATE($F4257," ",$G4257),AllocFactorMatrix,(O$4+1),FALSE)*$E4257</f>
        <v>88.560413999267951</v>
      </c>
      <c r="P4257" s="5">
        <f>VLOOKUP(CONCATENATE($F4257," ",$G4257),AllocFactorMatrix,(P$4+1),FALSE)*$E4257</f>
        <v>19.081402192698071</v>
      </c>
      <c r="Q4257" s="5">
        <f>VLOOKUP(CONCATENATE($F4257," ",$G4257),AllocFactorMatrix,(Q$4+1),FALSE)*$E4257</f>
        <v>0.53723426309935796</v>
      </c>
      <c r="R4257" s="5">
        <f t="shared" si="2029"/>
        <v>602.10712961746742</v>
      </c>
      <c r="S4257" s="5">
        <f>VLOOKUP(CONCATENATE($F4257," ",$G4257),AllocFactorMatrix,(S$4+1),FALSE)*$E4257</f>
        <v>23.152224926157238</v>
      </c>
      <c r="T4257" s="5">
        <f>VLOOKUP(CONCATENATE($F4257," ",$G4257),AllocFactorMatrix,(T$4+1),FALSE)*$E4257</f>
        <v>315.06925922013278</v>
      </c>
      <c r="U4257" s="5">
        <f>VLOOKUP(CONCATENATE($F4257," ",$G4257),AllocFactorMatrix,(U$4+1),FALSE)*$E4257</f>
        <v>1278.1950149574907</v>
      </c>
      <c r="V4257" s="5">
        <f>VLOOKUP(CONCATENATE($F4257," ",$G4257),AllocFactorMatrix,(V$4+1),FALSE)*$E4257</f>
        <v>172.46140784987475</v>
      </c>
      <c r="W4257" s="5">
        <f t="shared" si="2045"/>
        <v>1788.8779069536556</v>
      </c>
      <c r="X4257" s="5">
        <f>VLOOKUP(CONCATENATE($F4257," ",$G4257),AllocFactorMatrix,(X$4+1),FALSE)*$E4257</f>
        <v>135.52780211187829</v>
      </c>
      <c r="Y4257" s="5">
        <f>VLOOKUP(CONCATENATE($F4257," ",$G4257),AllocFactorMatrix,(Y$4+1),FALSE)*$E4257</f>
        <v>2.709876002969267</v>
      </c>
      <c r="Z4257" s="5">
        <f t="shared" si="2030"/>
        <v>138.23767811484754</v>
      </c>
      <c r="AA4257" s="5">
        <f>VLOOKUP(CONCATENATE($F4257," ",$G4257),AllocFactorMatrix,(AA$4+1),FALSE)*$E4257</f>
        <v>1.7908456157741621</v>
      </c>
      <c r="AB4257" s="5">
        <f>VLOOKUP(CONCATENATE($F4257," ",$G4257),AllocFactorMatrix,(AB$4+1),FALSE)*$E4257</f>
        <v>6.262072761048838</v>
      </c>
      <c r="AC4257" s="5">
        <f>VLOOKUP(CONCATENATE($F4257," ",$G4257),AllocFactorMatrix,(AC$4+1),FALSE)*$E4257</f>
        <v>1.2847722975575435</v>
      </c>
    </row>
    <row r="4258" spans="1:29" hidden="1" outlineLevel="1">
      <c r="E4258" s="48"/>
      <c r="F4258" s="175" t="str">
        <f>F4265</f>
        <v>TDPLANT</v>
      </c>
      <c r="G4258" s="52" t="str">
        <f>$G$8</f>
        <v>PRODUCTION</v>
      </c>
      <c r="H4258" s="4">
        <f t="shared" ref="H4258:H4273" si="2046">SUBTOTAL(9,I4258:AC4258)</f>
        <v>657.82535536178852</v>
      </c>
      <c r="I4258" s="5">
        <f>VLOOKUP(CONCATENATE($F4258," ",$G4258),AllocFactorMatrix,(I$4+1),FALSE)*$E4265</f>
        <v>338.37614006186243</v>
      </c>
      <c r="J4258" s="5">
        <f>VLOOKUP(CONCATENATE($F4258," ",$G4258),AllocFactorMatrix,(J$4+1),FALSE)*$E4265</f>
        <v>78.909367885596922</v>
      </c>
      <c r="K4258" s="5">
        <f>VLOOKUP(CONCATENATE($F4258," ",$G4258),AllocFactorMatrix,(K$4+1),FALSE)*$E4265</f>
        <v>1.0971526734429626</v>
      </c>
      <c r="L4258" s="5">
        <f>VLOOKUP(CONCATENATE($F4258," ",$G4258),AllocFactorMatrix,(L$4+1),FALSE)*$E4265</f>
        <v>0.15280452029341321</v>
      </c>
      <c r="M4258" s="5">
        <f t="shared" si="2028"/>
        <v>80.1593250793333</v>
      </c>
      <c r="N4258" s="5">
        <f>VLOOKUP(CONCATENATE($F4258," ",$G4258),AllocFactorMatrix,(N$4+1),FALSE)*$E4265</f>
        <v>46.967502597619365</v>
      </c>
      <c r="O4258" s="5">
        <f>VLOOKUP(CONCATENATE($F4258," ",$G4258),AllocFactorMatrix,(O$4+1),FALSE)*$E4265</f>
        <v>8.4161812528762994</v>
      </c>
      <c r="P4258" s="5">
        <f>VLOOKUP(CONCATENATE($F4258," ",$G4258),AllocFactorMatrix,(P$4+1),FALSE)*$E4265</f>
        <v>1.70671567251018</v>
      </c>
      <c r="Q4258" s="5">
        <f>VLOOKUP(CONCATENATE($F4258," ",$G4258),AllocFactorMatrix,(Q$4+1),FALSE)*$E4265</f>
        <v>6.4811755849250557E-2</v>
      </c>
      <c r="R4258" s="5">
        <f t="shared" si="2029"/>
        <v>57.155211278855091</v>
      </c>
      <c r="S4258" s="5">
        <f>VLOOKUP(CONCATENATE($F4258," ",$G4258),AllocFactorMatrix,(S$4+1),FALSE)*$E4265</f>
        <v>2.2242481363815672</v>
      </c>
      <c r="T4258" s="5">
        <f>VLOOKUP(CONCATENATE($F4258," ",$G4258),AllocFactorMatrix,(T$4+1),FALSE)*$E4265</f>
        <v>30.028634232369249</v>
      </c>
      <c r="U4258" s="5">
        <f>VLOOKUP(CONCATENATE($F4258," ",$G4258),AllocFactorMatrix,(U$4+1),FALSE)*$E4265</f>
        <v>114.84747154910617</v>
      </c>
      <c r="V4258" s="5">
        <f>VLOOKUP(CONCATENATE($F4258," ",$G4258),AllocFactorMatrix,(V$4+1),FALSE)*$E4265</f>
        <v>20.805684645837445</v>
      </c>
      <c r="W4258" s="5">
        <f>SUBTOTAL(9,S4258:V4258)</f>
        <v>167.90603856369444</v>
      </c>
      <c r="X4258" s="5">
        <f>VLOOKUP(CONCATENATE($F4258," ",$G4258),AllocFactorMatrix,(X$4+1),FALSE)*$E4265</f>
        <v>12.890682643835662</v>
      </c>
      <c r="Y4258" s="5">
        <f>VLOOKUP(CONCATENATE($F4258," ",$G4258),AllocFactorMatrix,(Y$4+1),FALSE)*$E4265</f>
        <v>0.25745999562232896</v>
      </c>
      <c r="Z4258" s="5">
        <f t="shared" si="2030"/>
        <v>13.148142639457991</v>
      </c>
      <c r="AA4258" s="5">
        <f>VLOOKUP(CONCATENATE($F4258," ",$G4258),AllocFactorMatrix,(AA$4+1),FALSE)*$E4265</f>
        <v>0.17004895866423261</v>
      </c>
      <c r="AB4258" s="5">
        <f>VLOOKUP(CONCATENATE($F4258," ",$G4258),AllocFactorMatrix,(AB$4+1),FALSE)*$E4265</f>
        <v>0.75545429391996777</v>
      </c>
      <c r="AC4258" s="5">
        <f>VLOOKUP(CONCATENATE($F4258," ",$G4258),AllocFactorMatrix,(AC$4+1),FALSE)*$E4265</f>
        <v>0.15499448600094271</v>
      </c>
    </row>
    <row r="4259" spans="1:29" hidden="1" outlineLevel="1">
      <c r="E4259" s="48"/>
      <c r="F4259" s="175" t="str">
        <f>F4265</f>
        <v>TDPLANT</v>
      </c>
      <c r="G4259" s="52" t="str">
        <f>$G$9</f>
        <v>BULKTRAN</v>
      </c>
      <c r="H4259" s="4">
        <f t="shared" si="2046"/>
        <v>27187.209747088757</v>
      </c>
      <c r="I4259" s="5">
        <f>VLOOKUP(CONCATENATE($F4259," ",$G4259),AllocFactorMatrix,(I$4+1),FALSE)*$E4265</f>
        <v>13984.719528198528</v>
      </c>
      <c r="J4259" s="5">
        <f>VLOOKUP(CONCATENATE($F4259," ",$G4259),AllocFactorMatrix,(J$4+1),FALSE)*$E4265</f>
        <v>3261.2387440372154</v>
      </c>
      <c r="K4259" s="5">
        <f>VLOOKUP(CONCATENATE($F4259," ",$G4259),AllocFactorMatrix,(K$4+1),FALSE)*$E4265</f>
        <v>45.34413216873957</v>
      </c>
      <c r="L4259" s="5">
        <f>VLOOKUP(CONCATENATE($F4259," ",$G4259),AllocFactorMatrix,(L$4+1),FALSE)*$E4265</f>
        <v>6.3152453909830264</v>
      </c>
      <c r="M4259" s="5">
        <f t="shared" si="2028"/>
        <v>3312.8981215969379</v>
      </c>
      <c r="N4259" s="5">
        <f>VLOOKUP(CONCATENATE($F4259," ",$G4259),AllocFactorMatrix,(N$4+1),FALSE)*$E4265</f>
        <v>1941.1160333218545</v>
      </c>
      <c r="O4259" s="5">
        <f>VLOOKUP(CONCATENATE($F4259," ",$G4259),AllocFactorMatrix,(O$4+1),FALSE)*$E4265</f>
        <v>347.83165946168612</v>
      </c>
      <c r="P4259" s="5">
        <f>VLOOKUP(CONCATENATE($F4259," ",$G4259),AllocFactorMatrix,(P$4+1),FALSE)*$E4265</f>
        <v>70.536710981075757</v>
      </c>
      <c r="Q4259" s="5">
        <f>VLOOKUP(CONCATENATE($F4259," ",$G4259),AllocFactorMatrix,(Q$4+1),FALSE)*$E4265</f>
        <v>2.6785997012559601</v>
      </c>
      <c r="R4259" s="5">
        <f t="shared" si="2029"/>
        <v>2362.1630034658724</v>
      </c>
      <c r="S4259" s="5">
        <f>VLOOKUP(CONCATENATE($F4259," ",$G4259),AllocFactorMatrix,(S$4+1),FALSE)*$E4265</f>
        <v>91.925767409982654</v>
      </c>
      <c r="T4259" s="5">
        <f>VLOOKUP(CONCATENATE($F4259," ",$G4259),AllocFactorMatrix,(T$4+1),FALSE)*$E4265</f>
        <v>1241.0509425332725</v>
      </c>
      <c r="U4259" s="5">
        <f>VLOOKUP(CONCATENATE($F4259," ",$G4259),AllocFactorMatrix,(U$4+1),FALSE)*$E4265</f>
        <v>4746.5216603138106</v>
      </c>
      <c r="V4259" s="5">
        <f>VLOOKUP(CONCATENATE($F4259," ",$G4259),AllocFactorMatrix,(V$4+1),FALSE)*$E4265</f>
        <v>859.87642128369089</v>
      </c>
      <c r="W4259" s="5">
        <f t="shared" ref="W4259:W4265" si="2047">SUBTOTAL(9,S4259:V4259)</f>
        <v>6939.3747915407566</v>
      </c>
      <c r="X4259" s="5">
        <f>VLOOKUP(CONCATENATE($F4259," ",$G4259),AllocFactorMatrix,(X$4+1),FALSE)*$E4265</f>
        <v>532.75795766244255</v>
      </c>
      <c r="Y4259" s="5">
        <f>VLOOKUP(CONCATENATE($F4259," ",$G4259),AllocFactorMatrix,(Y$4+1),FALSE)*$E4265</f>
        <v>10.640542881809697</v>
      </c>
      <c r="Z4259" s="5">
        <f t="shared" si="2030"/>
        <v>543.39850054425222</v>
      </c>
      <c r="AA4259" s="5">
        <f>VLOOKUP(CONCATENATE($F4259," ",$G4259),AllocFactorMatrix,(AA$4+1),FALSE)*$E4265</f>
        <v>7.0279393592785606</v>
      </c>
      <c r="AB4259" s="5">
        <f>VLOOKUP(CONCATENATE($F4259," ",$G4259),AllocFactorMatrix,(AB$4+1),FALSE)*$E4265</f>
        <v>31.222108080411726</v>
      </c>
      <c r="AC4259" s="5">
        <f>VLOOKUP(CONCATENATE($F4259," ",$G4259),AllocFactorMatrix,(AC$4+1),FALSE)*$E4265</f>
        <v>6.4057543027241861</v>
      </c>
    </row>
    <row r="4260" spans="1:29" hidden="1" outlineLevel="1">
      <c r="E4260" s="48"/>
      <c r="F4260" s="175" t="str">
        <f>F4265</f>
        <v>TDPLANT</v>
      </c>
      <c r="G4260" s="52" t="str">
        <f>$G$10</f>
        <v>SUBTRAN</v>
      </c>
      <c r="H4260" s="4">
        <f t="shared" si="2046"/>
        <v>7527.3251136499575</v>
      </c>
      <c r="I4260" s="5">
        <f>VLOOKUP(CONCATENATE($F4260," ",$G4260),AllocFactorMatrix,(I$4+1),FALSE)*$E4265</f>
        <v>3846.1120682388409</v>
      </c>
      <c r="J4260" s="5">
        <f>VLOOKUP(CONCATENATE($F4260," ",$G4260),AllocFactorMatrix,(J$4+1),FALSE)*$E4265</f>
        <v>901.59364171659558</v>
      </c>
      <c r="K4260" s="5">
        <f>VLOOKUP(CONCATENATE($F4260," ",$G4260),AllocFactorMatrix,(K$4+1),FALSE)*$E4265</f>
        <v>12.594913566572064</v>
      </c>
      <c r="L4260" s="5">
        <f>VLOOKUP(CONCATENATE($F4260," ",$G4260),AllocFactorMatrix,(L$4+1),FALSE)*$E4265</f>
        <v>2.2796208364120121</v>
      </c>
      <c r="M4260" s="5">
        <f t="shared" si="2028"/>
        <v>916.46817611957965</v>
      </c>
      <c r="N4260" s="5">
        <f>VLOOKUP(CONCATENATE($F4260," ",$G4260),AllocFactorMatrix,(N$4+1),FALSE)*$E4265</f>
        <v>521.05661775247916</v>
      </c>
      <c r="O4260" s="5">
        <f>VLOOKUP(CONCATENATE($F4260," ",$G4260),AllocFactorMatrix,(O$4+1),FALSE)*$E4265</f>
        <v>93.631256409686912</v>
      </c>
      <c r="P4260" s="5">
        <f>VLOOKUP(CONCATENATE($F4260," ",$G4260),AllocFactorMatrix,(P$4+1),FALSE)*$E4265</f>
        <v>24.577482910464102</v>
      </c>
      <c r="Q4260" s="5">
        <f>VLOOKUP(CONCATENATE($F4260," ",$G4260),AllocFactorMatrix,(Q$4+1),FALSE)*$E4265</f>
        <v>0</v>
      </c>
      <c r="R4260" s="5">
        <f t="shared" si="2029"/>
        <v>639.2653570726302</v>
      </c>
      <c r="S4260" s="5">
        <f>VLOOKUP(CONCATENATE($F4260," ",$G4260),AllocFactorMatrix,(S$4+1),FALSE)*$E4265</f>
        <v>23.486227942524582</v>
      </c>
      <c r="T4260" s="5">
        <f>VLOOKUP(CONCATENATE($F4260," ",$G4260),AllocFactorMatrix,(T$4+1),FALSE)*$E4265</f>
        <v>329.5345521492942</v>
      </c>
      <c r="U4260" s="5">
        <f>VLOOKUP(CONCATENATE($F4260," ",$G4260),AllocFactorMatrix,(U$4+1),FALSE)*$E4265</f>
        <v>1624.859540797094</v>
      </c>
      <c r="V4260" s="5">
        <f>VLOOKUP(CONCATENATE($F4260," ",$G4260),AllocFactorMatrix,(V$4+1),FALSE)*$E4265</f>
        <v>0</v>
      </c>
      <c r="W4260" s="5">
        <f t="shared" si="2047"/>
        <v>1977.8803208889128</v>
      </c>
      <c r="X4260" s="5">
        <f>VLOOKUP(CONCATENATE($F4260," ",$G4260),AllocFactorMatrix,(X$4+1),FALSE)*$E4265</f>
        <v>142.83213091286359</v>
      </c>
      <c r="Y4260" s="5">
        <f>VLOOKUP(CONCATENATE($F4260," ",$G4260),AllocFactorMatrix,(Y$4+1),FALSE)*$E4265</f>
        <v>2.8678573767126587</v>
      </c>
      <c r="Z4260" s="5">
        <f t="shared" si="2030"/>
        <v>145.69998828957625</v>
      </c>
      <c r="AA4260" s="5">
        <f>VLOOKUP(CONCATENATE($F4260," ",$G4260),AllocFactorMatrix,(AA$4+1),FALSE)*$E4265</f>
        <v>1.8992030404180635</v>
      </c>
      <c r="AB4260" s="5">
        <f>VLOOKUP(CONCATENATE($F4260," ",$G4260),AllocFactorMatrix,(AB$4+1),FALSE)*$E4265</f>
        <v>0</v>
      </c>
      <c r="AC4260" s="5">
        <f>VLOOKUP(CONCATENATE($F4260," ",$G4260),AllocFactorMatrix,(AC$4+1),FALSE)*$E4265</f>
        <v>0</v>
      </c>
    </row>
    <row r="4261" spans="1:29" hidden="1" outlineLevel="1">
      <c r="E4261" s="48"/>
      <c r="F4261" s="175" t="str">
        <f>F4265</f>
        <v>TDPLANT</v>
      </c>
      <c r="G4261" s="52" t="str">
        <f>$G$11</f>
        <v>DISTPRI</v>
      </c>
      <c r="H4261" s="4">
        <f t="shared" si="2046"/>
        <v>29691.599853843618</v>
      </c>
      <c r="I4261" s="5">
        <f>VLOOKUP(CONCATENATE($F4261," ",$G4261),AllocFactorMatrix,(I$4+1),FALSE)*$E4265</f>
        <v>19442.269444753281</v>
      </c>
      <c r="J4261" s="5">
        <f>VLOOKUP(CONCATENATE($F4261," ",$G4261),AllocFactorMatrix,(J$4+1),FALSE)*$E4265</f>
        <v>4550.2414544253461</v>
      </c>
      <c r="K4261" s="5">
        <f>VLOOKUP(CONCATENATE($F4261," ",$G4261),AllocFactorMatrix,(K$4+1),FALSE)*$E4265</f>
        <v>63.556639045163365</v>
      </c>
      <c r="L4261" s="5">
        <f>VLOOKUP(CONCATENATE($F4261," ",$G4261),AllocFactorMatrix,(L$4+1),FALSE)*$E4265</f>
        <v>0</v>
      </c>
      <c r="M4261" s="5">
        <f t="shared" si="2028"/>
        <v>4613.7980934705092</v>
      </c>
      <c r="N4261" s="5">
        <f>VLOOKUP(CONCATENATE($F4261," ",$G4261),AllocFactorMatrix,(N$4+1),FALSE)*$E4265</f>
        <v>2641.5044258018129</v>
      </c>
      <c r="O4261" s="5">
        <f>VLOOKUP(CONCATENATE($F4261," ",$G4261),AllocFactorMatrix,(O$4+1),FALSE)*$E4265</f>
        <v>474.62337869856873</v>
      </c>
      <c r="P4261" s="5">
        <f>VLOOKUP(CONCATENATE($F4261," ",$G4261),AllocFactorMatrix,(P$4+1),FALSE)*$E4265</f>
        <v>0</v>
      </c>
      <c r="Q4261" s="5">
        <f>VLOOKUP(CONCATENATE($F4261," ",$G4261),AllocFactorMatrix,(Q$4+1),FALSE)*$E4265</f>
        <v>0</v>
      </c>
      <c r="R4261" s="5">
        <f t="shared" si="2029"/>
        <v>3116.1278045003814</v>
      </c>
      <c r="S4261" s="5">
        <f>VLOOKUP(CONCATENATE($F4261," ",$G4261),AllocFactorMatrix,(S$4+1),FALSE)*$E4265</f>
        <v>119.44026403134175</v>
      </c>
      <c r="T4261" s="5">
        <f>VLOOKUP(CONCATENATE($F4261," ",$G4261),AllocFactorMatrix,(T$4+1),FALSE)*$E4265</f>
        <v>1651.603585446454</v>
      </c>
      <c r="U4261" s="5">
        <f>VLOOKUP(CONCATENATE($F4261," ",$G4261),AllocFactorMatrix,(U$4+1),FALSE)*$E4265</f>
        <v>0</v>
      </c>
      <c r="V4261" s="5">
        <f>VLOOKUP(CONCATENATE($F4261," ",$G4261),AllocFactorMatrix,(V$4+1),FALSE)*$E4265</f>
        <v>0</v>
      </c>
      <c r="W4261" s="5">
        <f t="shared" si="2047"/>
        <v>1771.0438494777957</v>
      </c>
      <c r="X4261" s="5">
        <f>VLOOKUP(CONCATENATE($F4261," ",$G4261),AllocFactorMatrix,(X$4+1),FALSE)*$E4265</f>
        <v>724.27868678262337</v>
      </c>
      <c r="Y4261" s="5">
        <f>VLOOKUP(CONCATENATE($F4261," ",$G4261),AllocFactorMatrix,(Y$4+1),FALSE)*$E4265</f>
        <v>14.537415438205237</v>
      </c>
      <c r="Z4261" s="5">
        <f t="shared" si="2030"/>
        <v>738.81610222082861</v>
      </c>
      <c r="AA4261" s="5">
        <f>VLOOKUP(CONCATENATE($F4261," ",$G4261),AllocFactorMatrix,(AA$4+1),FALSE)*$E4265</f>
        <v>9.5445594208240951</v>
      </c>
      <c r="AB4261" s="5">
        <f>VLOOKUP(CONCATENATE($F4261," ",$G4261),AllocFactorMatrix,(AB$4+1),FALSE)*$E4265</f>
        <v>0</v>
      </c>
      <c r="AC4261" s="5">
        <f>VLOOKUP(CONCATENATE($F4261," ",$G4261),AllocFactorMatrix,(AC$4+1),FALSE)*$E4265</f>
        <v>0</v>
      </c>
    </row>
    <row r="4262" spans="1:29" hidden="1" outlineLevel="1">
      <c r="E4262" s="48"/>
      <c r="F4262" s="175" t="str">
        <f>F4265</f>
        <v>TDPLANT</v>
      </c>
      <c r="G4262" s="52" t="str">
        <f>$G$12</f>
        <v>DISTSEC</v>
      </c>
      <c r="H4262" s="4">
        <f t="shared" si="2046"/>
        <v>14302.911670186661</v>
      </c>
      <c r="I4262" s="5">
        <f>VLOOKUP(CONCATENATE($F4262," ",$G4262),AllocFactorMatrix,(I$4+1),FALSE)*$E4265</f>
        <v>10614.263467039314</v>
      </c>
      <c r="J4262" s="5">
        <f>VLOOKUP(CONCATENATE($F4262," ",$G4262),AllocFactorMatrix,(J$4+1),FALSE)*$E4265</f>
        <v>2140.3097299252777</v>
      </c>
      <c r="K4262" s="5">
        <f>VLOOKUP(CONCATENATE($F4262," ",$G4262),AllocFactorMatrix,(K$4+1),FALSE)*$E4265</f>
        <v>0</v>
      </c>
      <c r="L4262" s="5">
        <f>VLOOKUP(CONCATENATE($F4262," ",$G4262),AllocFactorMatrix,(L$4+1),FALSE)*$E4265</f>
        <v>0</v>
      </c>
      <c r="M4262" s="5">
        <f t="shared" si="2028"/>
        <v>2140.3097299252777</v>
      </c>
      <c r="N4262" s="5">
        <f>VLOOKUP(CONCATENATE($F4262," ",$G4262),AllocFactorMatrix,(N$4+1),FALSE)*$E4265</f>
        <v>1069.8027415397676</v>
      </c>
      <c r="O4262" s="5">
        <f>VLOOKUP(CONCATENATE($F4262," ",$G4262),AllocFactorMatrix,(O$4+1),FALSE)*$E4265</f>
        <v>0</v>
      </c>
      <c r="P4262" s="5">
        <f>VLOOKUP(CONCATENATE($F4262," ",$G4262),AllocFactorMatrix,(P$4+1),FALSE)*$E4265</f>
        <v>0</v>
      </c>
      <c r="Q4262" s="5">
        <f>VLOOKUP(CONCATENATE($F4262," ",$G4262),AllocFactorMatrix,(Q$4+1),FALSE)*$E4265</f>
        <v>0</v>
      </c>
      <c r="R4262" s="5">
        <f t="shared" si="2029"/>
        <v>1069.8027415397676</v>
      </c>
      <c r="S4262" s="5">
        <f>VLOOKUP(CONCATENATE($F4262," ",$G4262),AllocFactorMatrix,(S$4+1),FALSE)*$E4265</f>
        <v>39.986721638431341</v>
      </c>
      <c r="T4262" s="5">
        <f>VLOOKUP(CONCATENATE($F4262," ",$G4262),AllocFactorMatrix,(T$4+1),FALSE)*$E4265</f>
        <v>0</v>
      </c>
      <c r="U4262" s="5">
        <f>VLOOKUP(CONCATENATE($F4262," ",$G4262),AllocFactorMatrix,(U$4+1),FALSE)*$E4265</f>
        <v>0</v>
      </c>
      <c r="V4262" s="5">
        <f>VLOOKUP(CONCATENATE($F4262," ",$G4262),AllocFactorMatrix,(V$4+1),FALSE)*$E4265</f>
        <v>0</v>
      </c>
      <c r="W4262" s="5">
        <f t="shared" si="2047"/>
        <v>39.986721638431341</v>
      </c>
      <c r="X4262" s="5">
        <f>VLOOKUP(CONCATENATE($F4262," ",$G4262),AllocFactorMatrix,(X$4+1),FALSE)*$E4265</f>
        <v>302.19439282252995</v>
      </c>
      <c r="Y4262" s="5">
        <f>VLOOKUP(CONCATENATE($F4262," ",$G4262),AllocFactorMatrix,(Y$4+1),FALSE)*$E4265</f>
        <v>0</v>
      </c>
      <c r="Z4262" s="5">
        <f t="shared" si="2030"/>
        <v>302.19439282252995</v>
      </c>
      <c r="AA4262" s="5">
        <f>VLOOKUP(CONCATENATE($F4262," ",$G4262),AllocFactorMatrix,(AA$4+1),FALSE)*$E4265</f>
        <v>3.5730170850191172</v>
      </c>
      <c r="AB4262" s="5">
        <f>VLOOKUP(CONCATENATE($F4262," ",$G4262),AllocFactorMatrix,(AB$4+1),FALSE)*$E4265</f>
        <v>109.97643021976235</v>
      </c>
      <c r="AC4262" s="5">
        <f>VLOOKUP(CONCATENATE($F4262," ",$G4262),AllocFactorMatrix,(AC$4+1),FALSE)*$E4265</f>
        <v>22.805169916556807</v>
      </c>
    </row>
    <row r="4263" spans="1:29" hidden="1" outlineLevel="1">
      <c r="E4263" s="48"/>
      <c r="F4263" s="175" t="str">
        <f>F4265</f>
        <v>TDPLANT</v>
      </c>
      <c r="G4263" s="52" t="str">
        <f>$G$13</f>
        <v>ENERGY</v>
      </c>
      <c r="H4263" s="4">
        <f t="shared" si="2046"/>
        <v>0</v>
      </c>
      <c r="I4263" s="5">
        <f>VLOOKUP(CONCATENATE($F4263," ",$G4263),AllocFactorMatrix,(I$4+1),FALSE)*$E4265</f>
        <v>0</v>
      </c>
      <c r="J4263" s="5">
        <f>VLOOKUP(CONCATENATE($F4263," ",$G4263),AllocFactorMatrix,(J$4+1),FALSE)*$E4265</f>
        <v>0</v>
      </c>
      <c r="K4263" s="5">
        <f>VLOOKUP(CONCATENATE($F4263," ",$G4263),AllocFactorMatrix,(K$4+1),FALSE)*$E4265</f>
        <v>0</v>
      </c>
      <c r="L4263" s="5">
        <f>VLOOKUP(CONCATENATE($F4263," ",$G4263),AllocFactorMatrix,(L$4+1),FALSE)*$E4265</f>
        <v>0</v>
      </c>
      <c r="M4263" s="5">
        <f t="shared" si="2028"/>
        <v>0</v>
      </c>
      <c r="N4263" s="5">
        <f>VLOOKUP(CONCATENATE($F4263," ",$G4263),AllocFactorMatrix,(N$4+1),FALSE)*$E4265</f>
        <v>0</v>
      </c>
      <c r="O4263" s="5">
        <f>VLOOKUP(CONCATENATE($F4263," ",$G4263),AllocFactorMatrix,(O$4+1),FALSE)*$E4265</f>
        <v>0</v>
      </c>
      <c r="P4263" s="5">
        <f>VLOOKUP(CONCATENATE($F4263," ",$G4263),AllocFactorMatrix,(P$4+1),FALSE)*$E4265</f>
        <v>0</v>
      </c>
      <c r="Q4263" s="5">
        <f>VLOOKUP(CONCATENATE($F4263," ",$G4263),AllocFactorMatrix,(Q$4+1),FALSE)*$E4265</f>
        <v>0</v>
      </c>
      <c r="R4263" s="5">
        <f t="shared" si="2029"/>
        <v>0</v>
      </c>
      <c r="S4263" s="5">
        <f>VLOOKUP(CONCATENATE($F4263," ",$G4263),AllocFactorMatrix,(S$4+1),FALSE)*$E4265</f>
        <v>0</v>
      </c>
      <c r="T4263" s="5">
        <f>VLOOKUP(CONCATENATE($F4263," ",$G4263),AllocFactorMatrix,(T$4+1),FALSE)*$E4265</f>
        <v>0</v>
      </c>
      <c r="U4263" s="5">
        <f>VLOOKUP(CONCATENATE($F4263," ",$G4263),AllocFactorMatrix,(U$4+1),FALSE)*$E4265</f>
        <v>0</v>
      </c>
      <c r="V4263" s="5">
        <f>VLOOKUP(CONCATENATE($F4263," ",$G4263),AllocFactorMatrix,(V$4+1),FALSE)*$E4265</f>
        <v>0</v>
      </c>
      <c r="W4263" s="5">
        <f t="shared" si="2047"/>
        <v>0</v>
      </c>
      <c r="X4263" s="5">
        <f>VLOOKUP(CONCATENATE($F4263," ",$G4263),AllocFactorMatrix,(X$4+1),FALSE)*$E4265</f>
        <v>0</v>
      </c>
      <c r="Y4263" s="5">
        <f>VLOOKUP(CONCATENATE($F4263," ",$G4263),AllocFactorMatrix,(Y$4+1),FALSE)*$E4265</f>
        <v>0</v>
      </c>
      <c r="Z4263" s="5">
        <f t="shared" si="2030"/>
        <v>0</v>
      </c>
      <c r="AA4263" s="5">
        <f>VLOOKUP(CONCATENATE($F4263," ",$G4263),AllocFactorMatrix,(AA$4+1),FALSE)*$E4265</f>
        <v>0</v>
      </c>
      <c r="AB4263" s="5">
        <f>VLOOKUP(CONCATENATE($F4263," ",$G4263),AllocFactorMatrix,(AB$4+1),FALSE)*$E4265</f>
        <v>0</v>
      </c>
      <c r="AC4263" s="5">
        <f>VLOOKUP(CONCATENATE($F4263," ",$G4263),AllocFactorMatrix,(AC$4+1),FALSE)*$E4265</f>
        <v>0</v>
      </c>
    </row>
    <row r="4264" spans="1:29" hidden="1" outlineLevel="1">
      <c r="E4264" s="48"/>
      <c r="F4264" s="175" t="str">
        <f>F4265</f>
        <v>TDPLANT</v>
      </c>
      <c r="G4264" s="52" t="str">
        <f>$G$14</f>
        <v>CUSTOMER</v>
      </c>
      <c r="H4264" s="4">
        <f t="shared" si="2046"/>
        <v>6269.1282598692123</v>
      </c>
      <c r="I4264" s="5">
        <f>VLOOKUP(CONCATENATE($F4264," ",$G4264),AllocFactorMatrix,(I$4+1),FALSE)*$E4265</f>
        <v>2931.5914606112124</v>
      </c>
      <c r="J4264" s="5">
        <f>VLOOKUP(CONCATENATE($F4264," ",$G4264),AllocFactorMatrix,(J$4+1),FALSE)*$E4265</f>
        <v>990.60001130486717</v>
      </c>
      <c r="K4264" s="5">
        <f>VLOOKUP(CONCATENATE($F4264," ",$G4264),AllocFactorMatrix,(K$4+1),FALSE)*$E4265</f>
        <v>66.982489714051681</v>
      </c>
      <c r="L4264" s="5">
        <f>VLOOKUP(CONCATENATE($F4264," ",$G4264),AllocFactorMatrix,(L$4+1),FALSE)*$E4265</f>
        <v>11.282989691451121</v>
      </c>
      <c r="M4264" s="5">
        <f t="shared" si="2028"/>
        <v>1068.8654907103701</v>
      </c>
      <c r="N4264" s="5">
        <f>VLOOKUP(CONCATENATE($F4264," ",$G4264),AllocFactorMatrix,(N$4+1),FALSE)*$E4265</f>
        <v>80.853211345995177</v>
      </c>
      <c r="O4264" s="5">
        <f>VLOOKUP(CONCATENATE($F4264," ",$G4264),AllocFactorMatrix,(O$4+1),FALSE)*$E4265</f>
        <v>23.562135765318853</v>
      </c>
      <c r="P4264" s="5">
        <f>VLOOKUP(CONCATENATE($F4264," ",$G4264),AllocFactorMatrix,(P$4+1),FALSE)*$E4265</f>
        <v>27.749348492756926</v>
      </c>
      <c r="Q4264" s="5">
        <f>VLOOKUP(CONCATENATE($F4264," ",$G4264),AllocFactorMatrix,(Q$4+1),FALSE)*$E4265</f>
        <v>3.4686207715762696</v>
      </c>
      <c r="R4264" s="5">
        <f t="shared" si="2029"/>
        <v>135.63331637564724</v>
      </c>
      <c r="S4264" s="5">
        <f>VLOOKUP(CONCATENATE($F4264," ",$G4264),AllocFactorMatrix,(S$4+1),FALSE)*$E4265</f>
        <v>0.53141673235921771</v>
      </c>
      <c r="T4264" s="5">
        <f>VLOOKUP(CONCATENATE($F4264," ",$G4264),AllocFactorMatrix,(T$4+1),FALSE)*$E4265</f>
        <v>16.707008093689179</v>
      </c>
      <c r="U4264" s="5">
        <f>VLOOKUP(CONCATENATE($F4264," ",$G4264),AllocFactorMatrix,(U$4+1),FALSE)*$E4265</f>
        <v>46.645266866751577</v>
      </c>
      <c r="V4264" s="5">
        <f>VLOOKUP(CONCATENATE($F4264," ",$G4264),AllocFactorMatrix,(V$4+1),FALSE)*$E4265</f>
        <v>13.874440606288774</v>
      </c>
      <c r="W4264" s="5">
        <f t="shared" si="2047"/>
        <v>77.758132299088743</v>
      </c>
      <c r="X4264" s="5">
        <f>VLOOKUP(CONCATENATE($F4264," ",$G4264),AllocFactorMatrix,(X$4+1),FALSE)*$E4265</f>
        <v>16.260697817940926</v>
      </c>
      <c r="Y4264" s="5">
        <f>VLOOKUP(CONCATENATE($F4264," ",$G4264),AllocFactorMatrix,(Y$4+1),FALSE)*$E4265</f>
        <v>0.30785267818222511</v>
      </c>
      <c r="Z4264" s="5">
        <f t="shared" si="2030"/>
        <v>16.568550496123152</v>
      </c>
      <c r="AA4264" s="5">
        <f>VLOOKUP(CONCATENATE($F4264," ",$G4264),AllocFactorMatrix,(AA$4+1),FALSE)*$E4265</f>
        <v>1.5866901841524137</v>
      </c>
      <c r="AB4264" s="5">
        <f>VLOOKUP(CONCATENATE($F4264," ",$G4264),AllocFactorMatrix,(AB$4+1),FALSE)*$E4265</f>
        <v>1797.0184127070443</v>
      </c>
      <c r="AC4264" s="5">
        <f>VLOOKUP(CONCATENATE($F4264," ",$G4264),AllocFactorMatrix,(AC$4+1),FALSE)*$E4265</f>
        <v>240.10620648557378</v>
      </c>
    </row>
    <row r="4265" spans="1:29" collapsed="1">
      <c r="D4265" s="52" t="str">
        <f>+D3305</f>
        <v>Adj 58 - Sales and Use Tax</v>
      </c>
      <c r="E4265" s="60">
        <f>-ROUND(0.21*E3305,0)</f>
        <v>85636</v>
      </c>
      <c r="F4265" s="93" t="str">
        <f>+F3305</f>
        <v>TDPLANT</v>
      </c>
      <c r="G4265" s="52" t="str">
        <f>$G$15</f>
        <v>TOTAL</v>
      </c>
      <c r="H4265" s="4">
        <f t="shared" si="2046"/>
        <v>85636</v>
      </c>
      <c r="I4265" s="5">
        <f>VLOOKUP(CONCATENATE($F4265," ",$G4265),AllocFactorMatrix,(I$4+1),FALSE)*$E4265</f>
        <v>51157.332108903043</v>
      </c>
      <c r="J4265" s="5">
        <f>VLOOKUP(CONCATENATE($F4265," ",$G4265),AllocFactorMatrix,(J$4+1),FALSE)*$E4265</f>
        <v>11922.892949294899</v>
      </c>
      <c r="K4265" s="5">
        <f>VLOOKUP(CONCATENATE($F4265," ",$G4265),AllocFactorMatrix,(K$4+1),FALSE)*$E4265</f>
        <v>189.57532716796965</v>
      </c>
      <c r="L4265" s="5">
        <f>VLOOKUP(CONCATENATE($F4265," ",$G4265),AllocFactorMatrix,(L$4+1),FALSE)*$E4265</f>
        <v>20.03066043913957</v>
      </c>
      <c r="M4265" s="5">
        <f t="shared" si="2028"/>
        <v>12132.498936902008</v>
      </c>
      <c r="N4265" s="5">
        <f>VLOOKUP(CONCATENATE($F4265," ",$G4265),AllocFactorMatrix,(N$4+1),FALSE)*$E4265</f>
        <v>6301.3005323595289</v>
      </c>
      <c r="O4265" s="5">
        <f>VLOOKUP(CONCATENATE($F4265," ",$G4265),AllocFactorMatrix,(O$4+1),FALSE)*$E4265</f>
        <v>948.06461158813704</v>
      </c>
      <c r="P4265" s="5">
        <f>VLOOKUP(CONCATENATE($F4265," ",$G4265),AllocFactorMatrix,(P$4+1),FALSE)*$E4265</f>
        <v>124.57025805680696</v>
      </c>
      <c r="Q4265" s="5">
        <f>VLOOKUP(CONCATENATE($F4265," ",$G4265),AllocFactorMatrix,(Q$4+1),FALSE)*$E4265</f>
        <v>6.2120322286814806</v>
      </c>
      <c r="R4265" s="5">
        <f t="shared" si="2029"/>
        <v>7380.1474342331549</v>
      </c>
      <c r="S4265" s="5">
        <f>VLOOKUP(CONCATENATE($F4265," ",$G4265),AllocFactorMatrix,(S$4+1),FALSE)*$E4265</f>
        <v>277.59464589102112</v>
      </c>
      <c r="T4265" s="5">
        <f>VLOOKUP(CONCATENATE($F4265," ",$G4265),AllocFactorMatrix,(T$4+1),FALSE)*$E4265</f>
        <v>3268.9247224550795</v>
      </c>
      <c r="U4265" s="5">
        <f>VLOOKUP(CONCATENATE($F4265," ",$G4265),AllocFactorMatrix,(U$4+1),FALSE)*$E4265</f>
        <v>6532.8739395267621</v>
      </c>
      <c r="V4265" s="5">
        <f>VLOOKUP(CONCATENATE($F4265," ",$G4265),AllocFactorMatrix,(V$4+1),FALSE)*$E4265</f>
        <v>894.55654653581712</v>
      </c>
      <c r="W4265" s="5">
        <f t="shared" si="2047"/>
        <v>10973.94985440868</v>
      </c>
      <c r="X4265" s="5">
        <f>VLOOKUP(CONCATENATE($F4265," ",$G4265),AllocFactorMatrix,(X$4+1),FALSE)*$E4265</f>
        <v>1731.214548642236</v>
      </c>
      <c r="Y4265" s="5">
        <f>VLOOKUP(CONCATENATE($F4265," ",$G4265),AllocFactorMatrix,(Y$4+1),FALSE)*$E4265</f>
        <v>28.61112837053215</v>
      </c>
      <c r="Z4265" s="5">
        <f t="shared" si="2030"/>
        <v>1759.8256770127682</v>
      </c>
      <c r="AA4265" s="5">
        <f>VLOOKUP(CONCATENATE($F4265," ",$G4265),AllocFactorMatrix,(AA$4+1),FALSE)*$E4265</f>
        <v>23.801458048356476</v>
      </c>
      <c r="AB4265" s="5">
        <f>VLOOKUP(CONCATENATE($F4265," ",$G4265),AllocFactorMatrix,(AB$4+1),FALSE)*$E4265</f>
        <v>1938.9724053011382</v>
      </c>
      <c r="AC4265" s="5">
        <f>VLOOKUP(CONCATENATE($F4265," ",$G4265),AllocFactorMatrix,(AC$4+1),FALSE)*$E4265</f>
        <v>269.47212519085571</v>
      </c>
    </row>
    <row r="4266" spans="1:29" s="48" customFormat="1" hidden="1" outlineLevel="1">
      <c r="A4266" s="53"/>
      <c r="B4266" s="104"/>
      <c r="C4266" s="52"/>
      <c r="D4266" s="52"/>
      <c r="F4266" s="175" t="str">
        <f>F4273</f>
        <v>RB_GUP-Land_P</v>
      </c>
      <c r="G4266" s="52" t="str">
        <f>$G$8</f>
        <v>PRODUCTION</v>
      </c>
      <c r="H4266" s="50">
        <f t="shared" si="2046"/>
        <v>-205975.00000000003</v>
      </c>
      <c r="I4266" s="51">
        <f>VLOOKUP(CONCATENATE($F4266," ",$G4266),AllocFactorMatrix,(I$4+1),FALSE)*$E4273</f>
        <v>-105950.65222274749</v>
      </c>
      <c r="J4266" s="51">
        <f>VLOOKUP(CONCATENATE($F4266," ",$G4266),AllocFactorMatrix,(J$4+1),FALSE)*$E4273</f>
        <v>-24707.708387580878</v>
      </c>
      <c r="K4266" s="51">
        <f>VLOOKUP(CONCATENATE($F4266," ",$G4266),AllocFactorMatrix,(K$4+1),FALSE)*$E4273</f>
        <v>-343.53498245461719</v>
      </c>
      <c r="L4266" s="51">
        <f>VLOOKUP(CONCATENATE($F4266," ",$G4266),AllocFactorMatrix,(L$4+1),FALSE)*$E4273</f>
        <v>-47.845390590221143</v>
      </c>
      <c r="M4266" s="51">
        <f t="shared" ref="M4266:M4289" si="2048">SUBTOTAL(9,J4266:L4266)</f>
        <v>-25099.088760625717</v>
      </c>
      <c r="N4266" s="51">
        <f>VLOOKUP(CONCATENATE($F4266," ",$G4266),AllocFactorMatrix,(N$4+1),FALSE)*$E4273</f>
        <v>-14706.230565138534</v>
      </c>
      <c r="O4266" s="51">
        <f>VLOOKUP(CONCATENATE($F4266," ",$G4266),AllocFactorMatrix,(O$4+1),FALSE)*$E4273</f>
        <v>-2635.2327702659004</v>
      </c>
      <c r="P4266" s="51">
        <f>VLOOKUP(CONCATENATE($F4266," ",$G4266),AllocFactorMatrix,(P$4+1),FALSE)*$E4273</f>
        <v>-534.39831374688401</v>
      </c>
      <c r="Q4266" s="51">
        <f>VLOOKUP(CONCATENATE($F4266," ",$G4266),AllocFactorMatrix,(Q$4+1),FALSE)*$E4273</f>
        <v>-20.293534297879752</v>
      </c>
      <c r="R4266" s="51">
        <f t="shared" ref="R4266:R4289" si="2049">SUBTOTAL(9,N4266:Q4266)</f>
        <v>-17896.155183449195</v>
      </c>
      <c r="S4266" s="51">
        <f>VLOOKUP(CONCATENATE($F4266," ",$G4266),AllocFactorMatrix,(S$4+1),FALSE)*$E4273</f>
        <v>-696.44550207285249</v>
      </c>
      <c r="T4266" s="51">
        <f>VLOOKUP(CONCATENATE($F4266," ",$G4266),AllocFactorMatrix,(T$4+1),FALSE)*$E4273</f>
        <v>-9402.4164401668149</v>
      </c>
      <c r="U4266" s="51">
        <f>VLOOKUP(CONCATENATE($F4266," ",$G4266),AllocFactorMatrix,(U$4+1),FALSE)*$E4273</f>
        <v>-35960.468473151304</v>
      </c>
      <c r="V4266" s="51">
        <f>VLOOKUP(CONCATENATE($F4266," ",$G4266),AllocFactorMatrix,(V$4+1),FALSE)*$E4273</f>
        <v>-6514.5723861152655</v>
      </c>
      <c r="W4266" s="51">
        <f>SUBTOTAL(9,S4266:V4266)</f>
        <v>-52573.902801506236</v>
      </c>
      <c r="X4266" s="51">
        <f>VLOOKUP(CONCATENATE($F4266," ",$G4266),AllocFactorMatrix,(X$4+1),FALSE)*$E4273</f>
        <v>-4036.2663675433682</v>
      </c>
      <c r="Y4266" s="51">
        <f>VLOOKUP(CONCATENATE($F4266," ",$G4266),AllocFactorMatrix,(Y$4+1),FALSE)*$E4273</f>
        <v>-80.614591952211683</v>
      </c>
      <c r="Z4266" s="51">
        <f t="shared" ref="Z4266:Z4289" si="2050">SUBTOTAL(9,X4266:Y4266)</f>
        <v>-4116.8809594955801</v>
      </c>
      <c r="AA4266" s="51">
        <f>VLOOKUP(CONCATENATE($F4266," ",$G4266),AllocFactorMatrix,(AA$4+1),FALSE)*$E4273</f>
        <v>-53.244883273922952</v>
      </c>
      <c r="AB4266" s="51">
        <f>VLOOKUP(CONCATENATE($F4266," ",$G4266),AllocFactorMatrix,(AB$4+1),FALSE)*$E4273</f>
        <v>-236.54408715302023</v>
      </c>
      <c r="AC4266" s="51">
        <f>VLOOKUP(CONCATENATE($F4266," ",$G4266),AllocFactorMatrix,(AC$4+1),FALSE)*$E4273</f>
        <v>-48.531101748861886</v>
      </c>
    </row>
    <row r="4267" spans="1:29" s="48" customFormat="1" hidden="1" outlineLevel="1">
      <c r="A4267" s="53"/>
      <c r="B4267" s="104"/>
      <c r="C4267" s="52"/>
      <c r="D4267" s="52"/>
      <c r="F4267" s="175" t="str">
        <f>F4273</f>
        <v>RB_GUP-Land_P</v>
      </c>
      <c r="G4267" s="52" t="str">
        <f>$G$9</f>
        <v>BULKTRAN</v>
      </c>
      <c r="H4267" s="50">
        <f t="shared" si="2046"/>
        <v>0</v>
      </c>
      <c r="I4267" s="51">
        <f>VLOOKUP(CONCATENATE($F4267," ",$G4267),AllocFactorMatrix,(I$4+1),FALSE)*$E4273</f>
        <v>0</v>
      </c>
      <c r="J4267" s="51">
        <f>VLOOKUP(CONCATENATE($F4267," ",$G4267),AllocFactorMatrix,(J$4+1),FALSE)*$E4273</f>
        <v>0</v>
      </c>
      <c r="K4267" s="51">
        <f>VLOOKUP(CONCATENATE($F4267," ",$G4267),AllocFactorMatrix,(K$4+1),FALSE)*$E4273</f>
        <v>0</v>
      </c>
      <c r="L4267" s="51">
        <f>VLOOKUP(CONCATENATE($F4267," ",$G4267),AllocFactorMatrix,(L$4+1),FALSE)*$E4273</f>
        <v>0</v>
      </c>
      <c r="M4267" s="51">
        <f t="shared" si="2048"/>
        <v>0</v>
      </c>
      <c r="N4267" s="51">
        <f>VLOOKUP(CONCATENATE($F4267," ",$G4267),AllocFactorMatrix,(N$4+1),FALSE)*$E4273</f>
        <v>0</v>
      </c>
      <c r="O4267" s="51">
        <f>VLOOKUP(CONCATENATE($F4267," ",$G4267),AllocFactorMatrix,(O$4+1),FALSE)*$E4273</f>
        <v>0</v>
      </c>
      <c r="P4267" s="51">
        <f>VLOOKUP(CONCATENATE($F4267," ",$G4267),AllocFactorMatrix,(P$4+1),FALSE)*$E4273</f>
        <v>0</v>
      </c>
      <c r="Q4267" s="51">
        <f>VLOOKUP(CONCATENATE($F4267," ",$G4267),AllocFactorMatrix,(Q$4+1),FALSE)*$E4273</f>
        <v>0</v>
      </c>
      <c r="R4267" s="51">
        <f t="shared" si="2049"/>
        <v>0</v>
      </c>
      <c r="S4267" s="51">
        <f>VLOOKUP(CONCATENATE($F4267," ",$G4267),AllocFactorMatrix,(S$4+1),FALSE)*$E4273</f>
        <v>0</v>
      </c>
      <c r="T4267" s="51">
        <f>VLOOKUP(CONCATENATE($F4267," ",$G4267),AllocFactorMatrix,(T$4+1),FALSE)*$E4273</f>
        <v>0</v>
      </c>
      <c r="U4267" s="51">
        <f>VLOOKUP(CONCATENATE($F4267," ",$G4267),AllocFactorMatrix,(U$4+1),FALSE)*$E4273</f>
        <v>0</v>
      </c>
      <c r="V4267" s="51">
        <f>VLOOKUP(CONCATENATE($F4267," ",$G4267),AllocFactorMatrix,(V$4+1),FALSE)*$E4273</f>
        <v>0</v>
      </c>
      <c r="W4267" s="51">
        <f t="shared" ref="W4267:W4273" si="2051">SUBTOTAL(9,S4267:V4267)</f>
        <v>0</v>
      </c>
      <c r="X4267" s="51">
        <f>VLOOKUP(CONCATENATE($F4267," ",$G4267),AllocFactorMatrix,(X$4+1),FALSE)*$E4273</f>
        <v>0</v>
      </c>
      <c r="Y4267" s="51">
        <f>VLOOKUP(CONCATENATE($F4267," ",$G4267),AllocFactorMatrix,(Y$4+1),FALSE)*$E4273</f>
        <v>0</v>
      </c>
      <c r="Z4267" s="51">
        <f t="shared" si="2050"/>
        <v>0</v>
      </c>
      <c r="AA4267" s="51">
        <f>VLOOKUP(CONCATENATE($F4267," ",$G4267),AllocFactorMatrix,(AA$4+1),FALSE)*$E4273</f>
        <v>0</v>
      </c>
      <c r="AB4267" s="51">
        <f>VLOOKUP(CONCATENATE($F4267," ",$G4267),AllocFactorMatrix,(AB$4+1),FALSE)*$E4273</f>
        <v>0</v>
      </c>
      <c r="AC4267" s="51">
        <f>VLOOKUP(CONCATENATE($F4267," ",$G4267),AllocFactorMatrix,(AC$4+1),FALSE)*$E4273</f>
        <v>0</v>
      </c>
    </row>
    <row r="4268" spans="1:29" s="48" customFormat="1" hidden="1" outlineLevel="1">
      <c r="A4268" s="53"/>
      <c r="B4268" s="104"/>
      <c r="C4268" s="52"/>
      <c r="D4268" s="52"/>
      <c r="F4268" s="175" t="str">
        <f>F4273</f>
        <v>RB_GUP-Land_P</v>
      </c>
      <c r="G4268" s="52" t="str">
        <f>$G$10</f>
        <v>SUBTRAN</v>
      </c>
      <c r="H4268" s="50">
        <f t="shared" si="2046"/>
        <v>0</v>
      </c>
      <c r="I4268" s="51">
        <f>VLOOKUP(CONCATENATE($F4268," ",$G4268),AllocFactorMatrix,(I$4+1),FALSE)*$E4273</f>
        <v>0</v>
      </c>
      <c r="J4268" s="51">
        <f>VLOOKUP(CONCATENATE($F4268," ",$G4268),AllocFactorMatrix,(J$4+1),FALSE)*$E4273</f>
        <v>0</v>
      </c>
      <c r="K4268" s="51">
        <f>VLOOKUP(CONCATENATE($F4268," ",$G4268),AllocFactorMatrix,(K$4+1),FALSE)*$E4273</f>
        <v>0</v>
      </c>
      <c r="L4268" s="51">
        <f>VLOOKUP(CONCATENATE($F4268," ",$G4268),AllocFactorMatrix,(L$4+1),FALSE)*$E4273</f>
        <v>0</v>
      </c>
      <c r="M4268" s="51">
        <f t="shared" si="2048"/>
        <v>0</v>
      </c>
      <c r="N4268" s="51">
        <f>VLOOKUP(CONCATENATE($F4268," ",$G4268),AllocFactorMatrix,(N$4+1),FALSE)*$E4273</f>
        <v>0</v>
      </c>
      <c r="O4268" s="51">
        <f>VLOOKUP(CONCATENATE($F4268," ",$G4268),AllocFactorMatrix,(O$4+1),FALSE)*$E4273</f>
        <v>0</v>
      </c>
      <c r="P4268" s="51">
        <f>VLOOKUP(CONCATENATE($F4268," ",$G4268),AllocFactorMatrix,(P$4+1),FALSE)*$E4273</f>
        <v>0</v>
      </c>
      <c r="Q4268" s="51">
        <f>VLOOKUP(CONCATENATE($F4268," ",$G4268),AllocFactorMatrix,(Q$4+1),FALSE)*$E4273</f>
        <v>0</v>
      </c>
      <c r="R4268" s="51">
        <f t="shared" si="2049"/>
        <v>0</v>
      </c>
      <c r="S4268" s="51">
        <f>VLOOKUP(CONCATENATE($F4268," ",$G4268),AllocFactorMatrix,(S$4+1),FALSE)*$E4273</f>
        <v>0</v>
      </c>
      <c r="T4268" s="51">
        <f>VLOOKUP(CONCATENATE($F4268," ",$G4268),AllocFactorMatrix,(T$4+1),FALSE)*$E4273</f>
        <v>0</v>
      </c>
      <c r="U4268" s="51">
        <f>VLOOKUP(CONCATENATE($F4268," ",$G4268),AllocFactorMatrix,(U$4+1),FALSE)*$E4273</f>
        <v>0</v>
      </c>
      <c r="V4268" s="51">
        <f>VLOOKUP(CONCATENATE($F4268," ",$G4268),AllocFactorMatrix,(V$4+1),FALSE)*$E4273</f>
        <v>0</v>
      </c>
      <c r="W4268" s="51">
        <f t="shared" si="2051"/>
        <v>0</v>
      </c>
      <c r="X4268" s="51">
        <f>VLOOKUP(CONCATENATE($F4268," ",$G4268),AllocFactorMatrix,(X$4+1),FALSE)*$E4273</f>
        <v>0</v>
      </c>
      <c r="Y4268" s="51">
        <f>VLOOKUP(CONCATENATE($F4268," ",$G4268),AllocFactorMatrix,(Y$4+1),FALSE)*$E4273</f>
        <v>0</v>
      </c>
      <c r="Z4268" s="51">
        <f t="shared" si="2050"/>
        <v>0</v>
      </c>
      <c r="AA4268" s="51">
        <f>VLOOKUP(CONCATENATE($F4268," ",$G4268),AllocFactorMatrix,(AA$4+1),FALSE)*$E4273</f>
        <v>0</v>
      </c>
      <c r="AB4268" s="51">
        <f>VLOOKUP(CONCATENATE($F4268," ",$G4268),AllocFactorMatrix,(AB$4+1),FALSE)*$E4273</f>
        <v>0</v>
      </c>
      <c r="AC4268" s="51">
        <f>VLOOKUP(CONCATENATE($F4268," ",$G4268),AllocFactorMatrix,(AC$4+1),FALSE)*$E4273</f>
        <v>0</v>
      </c>
    </row>
    <row r="4269" spans="1:29" s="48" customFormat="1" hidden="1" outlineLevel="1">
      <c r="A4269" s="53"/>
      <c r="B4269" s="104"/>
      <c r="C4269" s="52"/>
      <c r="D4269" s="52"/>
      <c r="F4269" s="175" t="str">
        <f>F4273</f>
        <v>RB_GUP-Land_P</v>
      </c>
      <c r="G4269" s="52" t="str">
        <f>$G$11</f>
        <v>DISTPRI</v>
      </c>
      <c r="H4269" s="50">
        <f t="shared" si="2046"/>
        <v>0</v>
      </c>
      <c r="I4269" s="51">
        <f>VLOOKUP(CONCATENATE($F4269," ",$G4269),AllocFactorMatrix,(I$4+1),FALSE)*$E4273</f>
        <v>0</v>
      </c>
      <c r="J4269" s="51">
        <f>VLOOKUP(CONCATENATE($F4269," ",$G4269),AllocFactorMatrix,(J$4+1),FALSE)*$E4273</f>
        <v>0</v>
      </c>
      <c r="K4269" s="51">
        <f>VLOOKUP(CONCATENATE($F4269," ",$G4269),AllocFactorMatrix,(K$4+1),FALSE)*$E4273</f>
        <v>0</v>
      </c>
      <c r="L4269" s="51">
        <f>VLOOKUP(CONCATENATE($F4269," ",$G4269),AllocFactorMatrix,(L$4+1),FALSE)*$E4273</f>
        <v>0</v>
      </c>
      <c r="M4269" s="51">
        <f t="shared" si="2048"/>
        <v>0</v>
      </c>
      <c r="N4269" s="51">
        <f>VLOOKUP(CONCATENATE($F4269," ",$G4269),AllocFactorMatrix,(N$4+1),FALSE)*$E4273</f>
        <v>0</v>
      </c>
      <c r="O4269" s="51">
        <f>VLOOKUP(CONCATENATE($F4269," ",$G4269),AllocFactorMatrix,(O$4+1),FALSE)*$E4273</f>
        <v>0</v>
      </c>
      <c r="P4269" s="51">
        <f>VLOOKUP(CONCATENATE($F4269," ",$G4269),AllocFactorMatrix,(P$4+1),FALSE)*$E4273</f>
        <v>0</v>
      </c>
      <c r="Q4269" s="51">
        <f>VLOOKUP(CONCATENATE($F4269," ",$G4269),AllocFactorMatrix,(Q$4+1),FALSE)*$E4273</f>
        <v>0</v>
      </c>
      <c r="R4269" s="51">
        <f t="shared" si="2049"/>
        <v>0</v>
      </c>
      <c r="S4269" s="51">
        <f>VLOOKUP(CONCATENATE($F4269," ",$G4269),AllocFactorMatrix,(S$4+1),FALSE)*$E4273</f>
        <v>0</v>
      </c>
      <c r="T4269" s="51">
        <f>VLOOKUP(CONCATENATE($F4269," ",$G4269),AllocFactorMatrix,(T$4+1),FALSE)*$E4273</f>
        <v>0</v>
      </c>
      <c r="U4269" s="51">
        <f>VLOOKUP(CONCATENATE($F4269," ",$G4269),AllocFactorMatrix,(U$4+1),FALSE)*$E4273</f>
        <v>0</v>
      </c>
      <c r="V4269" s="51">
        <f>VLOOKUP(CONCATENATE($F4269," ",$G4269),AllocFactorMatrix,(V$4+1),FALSE)*$E4273</f>
        <v>0</v>
      </c>
      <c r="W4269" s="51">
        <f t="shared" si="2051"/>
        <v>0</v>
      </c>
      <c r="X4269" s="51">
        <f>VLOOKUP(CONCATENATE($F4269," ",$G4269),AllocFactorMatrix,(X$4+1),FALSE)*$E4273</f>
        <v>0</v>
      </c>
      <c r="Y4269" s="51">
        <f>VLOOKUP(CONCATENATE($F4269," ",$G4269),AllocFactorMatrix,(Y$4+1),FALSE)*$E4273</f>
        <v>0</v>
      </c>
      <c r="Z4269" s="51">
        <f t="shared" si="2050"/>
        <v>0</v>
      </c>
      <c r="AA4269" s="51">
        <f>VLOOKUP(CONCATENATE($F4269," ",$G4269),AllocFactorMatrix,(AA$4+1),FALSE)*$E4273</f>
        <v>0</v>
      </c>
      <c r="AB4269" s="51">
        <f>VLOOKUP(CONCATENATE($F4269," ",$G4269),AllocFactorMatrix,(AB$4+1),FALSE)*$E4273</f>
        <v>0</v>
      </c>
      <c r="AC4269" s="51">
        <f>VLOOKUP(CONCATENATE($F4269," ",$G4269),AllocFactorMatrix,(AC$4+1),FALSE)*$E4273</f>
        <v>0</v>
      </c>
    </row>
    <row r="4270" spans="1:29" s="48" customFormat="1" hidden="1" outlineLevel="1">
      <c r="A4270" s="53"/>
      <c r="B4270" s="104"/>
      <c r="C4270" s="52"/>
      <c r="D4270" s="52"/>
      <c r="F4270" s="175" t="str">
        <f>F4273</f>
        <v>RB_GUP-Land_P</v>
      </c>
      <c r="G4270" s="52" t="str">
        <f>$G$12</f>
        <v>DISTSEC</v>
      </c>
      <c r="H4270" s="50">
        <f t="shared" si="2046"/>
        <v>0</v>
      </c>
      <c r="I4270" s="51">
        <f>VLOOKUP(CONCATENATE($F4270," ",$G4270),AllocFactorMatrix,(I$4+1),FALSE)*$E4273</f>
        <v>0</v>
      </c>
      <c r="J4270" s="51">
        <f>VLOOKUP(CONCATENATE($F4270," ",$G4270),AllocFactorMatrix,(J$4+1),FALSE)*$E4273</f>
        <v>0</v>
      </c>
      <c r="K4270" s="51">
        <f>VLOOKUP(CONCATENATE($F4270," ",$G4270),AllocFactorMatrix,(K$4+1),FALSE)*$E4273</f>
        <v>0</v>
      </c>
      <c r="L4270" s="51">
        <f>VLOOKUP(CONCATENATE($F4270," ",$G4270),AllocFactorMatrix,(L$4+1),FALSE)*$E4273</f>
        <v>0</v>
      </c>
      <c r="M4270" s="51">
        <f t="shared" si="2048"/>
        <v>0</v>
      </c>
      <c r="N4270" s="51">
        <f>VLOOKUP(CONCATENATE($F4270," ",$G4270),AllocFactorMatrix,(N$4+1),FALSE)*$E4273</f>
        <v>0</v>
      </c>
      <c r="O4270" s="51">
        <f>VLOOKUP(CONCATENATE($F4270," ",$G4270),AllocFactorMatrix,(O$4+1),FALSE)*$E4273</f>
        <v>0</v>
      </c>
      <c r="P4270" s="51">
        <f>VLOOKUP(CONCATENATE($F4270," ",$G4270),AllocFactorMatrix,(P$4+1),FALSE)*$E4273</f>
        <v>0</v>
      </c>
      <c r="Q4270" s="51">
        <f>VLOOKUP(CONCATENATE($F4270," ",$G4270),AllocFactorMatrix,(Q$4+1),FALSE)*$E4273</f>
        <v>0</v>
      </c>
      <c r="R4270" s="51">
        <f t="shared" si="2049"/>
        <v>0</v>
      </c>
      <c r="S4270" s="51">
        <f>VLOOKUP(CONCATENATE($F4270," ",$G4270),AllocFactorMatrix,(S$4+1),FALSE)*$E4273</f>
        <v>0</v>
      </c>
      <c r="T4270" s="51">
        <f>VLOOKUP(CONCATENATE($F4270," ",$G4270),AllocFactorMatrix,(T$4+1),FALSE)*$E4273</f>
        <v>0</v>
      </c>
      <c r="U4270" s="51">
        <f>VLOOKUP(CONCATENATE($F4270," ",$G4270),AllocFactorMatrix,(U$4+1),FALSE)*$E4273</f>
        <v>0</v>
      </c>
      <c r="V4270" s="51">
        <f>VLOOKUP(CONCATENATE($F4270," ",$G4270),AllocFactorMatrix,(V$4+1),FALSE)*$E4273</f>
        <v>0</v>
      </c>
      <c r="W4270" s="51">
        <f t="shared" si="2051"/>
        <v>0</v>
      </c>
      <c r="X4270" s="51">
        <f>VLOOKUP(CONCATENATE($F4270," ",$G4270),AllocFactorMatrix,(X$4+1),FALSE)*$E4273</f>
        <v>0</v>
      </c>
      <c r="Y4270" s="51">
        <f>VLOOKUP(CONCATENATE($F4270," ",$G4270),AllocFactorMatrix,(Y$4+1),FALSE)*$E4273</f>
        <v>0</v>
      </c>
      <c r="Z4270" s="51">
        <f t="shared" si="2050"/>
        <v>0</v>
      </c>
      <c r="AA4270" s="51">
        <f>VLOOKUP(CONCATENATE($F4270," ",$G4270),AllocFactorMatrix,(AA$4+1),FALSE)*$E4273</f>
        <v>0</v>
      </c>
      <c r="AB4270" s="51">
        <f>VLOOKUP(CONCATENATE($F4270," ",$G4270),AllocFactorMatrix,(AB$4+1),FALSE)*$E4273</f>
        <v>0</v>
      </c>
      <c r="AC4270" s="51">
        <f>VLOOKUP(CONCATENATE($F4270," ",$G4270),AllocFactorMatrix,(AC$4+1),FALSE)*$E4273</f>
        <v>0</v>
      </c>
    </row>
    <row r="4271" spans="1:29" s="48" customFormat="1" hidden="1" outlineLevel="1">
      <c r="A4271" s="53"/>
      <c r="B4271" s="104"/>
      <c r="C4271" s="52"/>
      <c r="D4271" s="52"/>
      <c r="F4271" s="175" t="str">
        <f>F4273</f>
        <v>RB_GUP-Land_P</v>
      </c>
      <c r="G4271" s="52" t="str">
        <f>$G$13</f>
        <v>ENERGY</v>
      </c>
      <c r="H4271" s="50">
        <f t="shared" si="2046"/>
        <v>0</v>
      </c>
      <c r="I4271" s="51">
        <f>VLOOKUP(CONCATENATE($F4271," ",$G4271),AllocFactorMatrix,(I$4+1),FALSE)*$E4273</f>
        <v>0</v>
      </c>
      <c r="J4271" s="51">
        <f>VLOOKUP(CONCATENATE($F4271," ",$G4271),AllocFactorMatrix,(J$4+1),FALSE)*$E4273</f>
        <v>0</v>
      </c>
      <c r="K4271" s="51">
        <f>VLOOKUP(CONCATENATE($F4271," ",$G4271),AllocFactorMatrix,(K$4+1),FALSE)*$E4273</f>
        <v>0</v>
      </c>
      <c r="L4271" s="51">
        <f>VLOOKUP(CONCATENATE($F4271," ",$G4271),AllocFactorMatrix,(L$4+1),FALSE)*$E4273</f>
        <v>0</v>
      </c>
      <c r="M4271" s="51">
        <f t="shared" si="2048"/>
        <v>0</v>
      </c>
      <c r="N4271" s="51">
        <f>VLOOKUP(CONCATENATE($F4271," ",$G4271),AllocFactorMatrix,(N$4+1),FALSE)*$E4273</f>
        <v>0</v>
      </c>
      <c r="O4271" s="51">
        <f>VLOOKUP(CONCATENATE($F4271," ",$G4271),AllocFactorMatrix,(O$4+1),FALSE)*$E4273</f>
        <v>0</v>
      </c>
      <c r="P4271" s="51">
        <f>VLOOKUP(CONCATENATE($F4271," ",$G4271),AllocFactorMatrix,(P$4+1),FALSE)*$E4273</f>
        <v>0</v>
      </c>
      <c r="Q4271" s="51">
        <f>VLOOKUP(CONCATENATE($F4271," ",$G4271),AllocFactorMatrix,(Q$4+1),FALSE)*$E4273</f>
        <v>0</v>
      </c>
      <c r="R4271" s="51">
        <f t="shared" si="2049"/>
        <v>0</v>
      </c>
      <c r="S4271" s="51">
        <f>VLOOKUP(CONCATENATE($F4271," ",$G4271),AllocFactorMatrix,(S$4+1),FALSE)*$E4273</f>
        <v>0</v>
      </c>
      <c r="T4271" s="51">
        <f>VLOOKUP(CONCATENATE($F4271," ",$G4271),AllocFactorMatrix,(T$4+1),FALSE)*$E4273</f>
        <v>0</v>
      </c>
      <c r="U4271" s="51">
        <f>VLOOKUP(CONCATENATE($F4271," ",$G4271),AllocFactorMatrix,(U$4+1),FALSE)*$E4273</f>
        <v>0</v>
      </c>
      <c r="V4271" s="51">
        <f>VLOOKUP(CONCATENATE($F4271," ",$G4271),AllocFactorMatrix,(V$4+1),FALSE)*$E4273</f>
        <v>0</v>
      </c>
      <c r="W4271" s="51">
        <f t="shared" si="2051"/>
        <v>0</v>
      </c>
      <c r="X4271" s="51">
        <f>VLOOKUP(CONCATENATE($F4271," ",$G4271),AllocFactorMatrix,(X$4+1),FALSE)*$E4273</f>
        <v>0</v>
      </c>
      <c r="Y4271" s="51">
        <f>VLOOKUP(CONCATENATE($F4271," ",$G4271),AllocFactorMatrix,(Y$4+1),FALSE)*$E4273</f>
        <v>0</v>
      </c>
      <c r="Z4271" s="51">
        <f t="shared" si="2050"/>
        <v>0</v>
      </c>
      <c r="AA4271" s="51">
        <f>VLOOKUP(CONCATENATE($F4271," ",$G4271),AllocFactorMatrix,(AA$4+1),FALSE)*$E4273</f>
        <v>0</v>
      </c>
      <c r="AB4271" s="51">
        <f>VLOOKUP(CONCATENATE($F4271," ",$G4271),AllocFactorMatrix,(AB$4+1),FALSE)*$E4273</f>
        <v>0</v>
      </c>
      <c r="AC4271" s="51">
        <f>VLOOKUP(CONCATENATE($F4271," ",$G4271),AllocFactorMatrix,(AC$4+1),FALSE)*$E4273</f>
        <v>0</v>
      </c>
    </row>
    <row r="4272" spans="1:29" s="48" customFormat="1" hidden="1" outlineLevel="1">
      <c r="A4272" s="53"/>
      <c r="B4272" s="104"/>
      <c r="C4272" s="52"/>
      <c r="D4272" s="52"/>
      <c r="F4272" s="175" t="str">
        <f>F4273</f>
        <v>RB_GUP-Land_P</v>
      </c>
      <c r="G4272" s="52" t="str">
        <f>$G$14</f>
        <v>CUSTOMER</v>
      </c>
      <c r="H4272" s="50">
        <f t="shared" si="2046"/>
        <v>0</v>
      </c>
      <c r="I4272" s="51">
        <f>VLOOKUP(CONCATENATE($F4272," ",$G4272),AllocFactorMatrix,(I$4+1),FALSE)*$E4273</f>
        <v>0</v>
      </c>
      <c r="J4272" s="51">
        <f>VLOOKUP(CONCATENATE($F4272," ",$G4272),AllocFactorMatrix,(J$4+1),FALSE)*$E4273</f>
        <v>0</v>
      </c>
      <c r="K4272" s="51">
        <f>VLOOKUP(CONCATENATE($F4272," ",$G4272),AllocFactorMatrix,(K$4+1),FALSE)*$E4273</f>
        <v>0</v>
      </c>
      <c r="L4272" s="51">
        <f>VLOOKUP(CONCATENATE($F4272," ",$G4272),AllocFactorMatrix,(L$4+1),FALSE)*$E4273</f>
        <v>0</v>
      </c>
      <c r="M4272" s="51">
        <f t="shared" si="2048"/>
        <v>0</v>
      </c>
      <c r="N4272" s="51">
        <f>VLOOKUP(CONCATENATE($F4272," ",$G4272),AllocFactorMatrix,(N$4+1),FALSE)*$E4273</f>
        <v>0</v>
      </c>
      <c r="O4272" s="51">
        <f>VLOOKUP(CONCATENATE($F4272," ",$G4272),AllocFactorMatrix,(O$4+1),FALSE)*$E4273</f>
        <v>0</v>
      </c>
      <c r="P4272" s="51">
        <f>VLOOKUP(CONCATENATE($F4272," ",$G4272),AllocFactorMatrix,(P$4+1),FALSE)*$E4273</f>
        <v>0</v>
      </c>
      <c r="Q4272" s="51">
        <f>VLOOKUP(CONCATENATE($F4272," ",$G4272),AllocFactorMatrix,(Q$4+1),FALSE)*$E4273</f>
        <v>0</v>
      </c>
      <c r="R4272" s="51">
        <f t="shared" si="2049"/>
        <v>0</v>
      </c>
      <c r="S4272" s="51">
        <f>VLOOKUP(CONCATENATE($F4272," ",$G4272),AllocFactorMatrix,(S$4+1),FALSE)*$E4273</f>
        <v>0</v>
      </c>
      <c r="T4272" s="51">
        <f>VLOOKUP(CONCATENATE($F4272," ",$G4272),AllocFactorMatrix,(T$4+1),FALSE)*$E4273</f>
        <v>0</v>
      </c>
      <c r="U4272" s="51">
        <f>VLOOKUP(CONCATENATE($F4272," ",$G4272),AllocFactorMatrix,(U$4+1),FALSE)*$E4273</f>
        <v>0</v>
      </c>
      <c r="V4272" s="51">
        <f>VLOOKUP(CONCATENATE($F4272," ",$G4272),AllocFactorMatrix,(V$4+1),FALSE)*$E4273</f>
        <v>0</v>
      </c>
      <c r="W4272" s="51">
        <f t="shared" si="2051"/>
        <v>0</v>
      </c>
      <c r="X4272" s="51">
        <f>VLOOKUP(CONCATENATE($F4272," ",$G4272),AllocFactorMatrix,(X$4+1),FALSE)*$E4273</f>
        <v>0</v>
      </c>
      <c r="Y4272" s="51">
        <f>VLOOKUP(CONCATENATE($F4272," ",$G4272),AllocFactorMatrix,(Y$4+1),FALSE)*$E4273</f>
        <v>0</v>
      </c>
      <c r="Z4272" s="51">
        <f t="shared" si="2050"/>
        <v>0</v>
      </c>
      <c r="AA4272" s="51">
        <f>VLOOKUP(CONCATENATE($F4272," ",$G4272),AllocFactorMatrix,(AA$4+1),FALSE)*$E4273</f>
        <v>0</v>
      </c>
      <c r="AB4272" s="51">
        <f>VLOOKUP(CONCATENATE($F4272," ",$G4272),AllocFactorMatrix,(AB$4+1),FALSE)*$E4273</f>
        <v>0</v>
      </c>
      <c r="AC4272" s="51">
        <f>VLOOKUP(CONCATENATE($F4272," ",$G4272),AllocFactorMatrix,(AC$4+1),FALSE)*$E4273</f>
        <v>0</v>
      </c>
    </row>
    <row r="4273" spans="1:29" s="48" customFormat="1" collapsed="1">
      <c r="A4273" s="53"/>
      <c r="B4273" s="104"/>
      <c r="C4273" s="52"/>
      <c r="D4273" s="52" t="str">
        <f>+D3313</f>
        <v>Adj 36 - Depreciation/Amortization Adjustments - Prod</v>
      </c>
      <c r="E4273" s="60">
        <v>-205975</v>
      </c>
      <c r="F4273" s="93" t="str">
        <f>+F3313</f>
        <v>RB_GUP-Land_P</v>
      </c>
      <c r="G4273" s="52" t="str">
        <f>$G$15</f>
        <v>TOTAL</v>
      </c>
      <c r="H4273" s="50">
        <f t="shared" si="2046"/>
        <v>-205975.00000000003</v>
      </c>
      <c r="I4273" s="51">
        <f>VLOOKUP(CONCATENATE($F4273," ",$G4273),AllocFactorMatrix,(I$4+1),FALSE)*$E4273</f>
        <v>-105950.65222274749</v>
      </c>
      <c r="J4273" s="51">
        <f>VLOOKUP(CONCATENATE($F4273," ",$G4273),AllocFactorMatrix,(J$4+1),FALSE)*$E4273</f>
        <v>-24707.708387580878</v>
      </c>
      <c r="K4273" s="51">
        <f>VLOOKUP(CONCATENATE($F4273," ",$G4273),AllocFactorMatrix,(K$4+1),FALSE)*$E4273</f>
        <v>-343.53498245461719</v>
      </c>
      <c r="L4273" s="51">
        <f>VLOOKUP(CONCATENATE($F4273," ",$G4273),AllocFactorMatrix,(L$4+1),FALSE)*$E4273</f>
        <v>-47.845390590221143</v>
      </c>
      <c r="M4273" s="51">
        <f t="shared" si="2048"/>
        <v>-25099.088760625717</v>
      </c>
      <c r="N4273" s="51">
        <f>VLOOKUP(CONCATENATE($F4273," ",$G4273),AllocFactorMatrix,(N$4+1),FALSE)*$E4273</f>
        <v>-14706.230565138534</v>
      </c>
      <c r="O4273" s="51">
        <f>VLOOKUP(CONCATENATE($F4273," ",$G4273),AllocFactorMatrix,(O$4+1),FALSE)*$E4273</f>
        <v>-2635.2327702659004</v>
      </c>
      <c r="P4273" s="51">
        <f>VLOOKUP(CONCATENATE($F4273," ",$G4273),AllocFactorMatrix,(P$4+1),FALSE)*$E4273</f>
        <v>-534.39831374688401</v>
      </c>
      <c r="Q4273" s="51">
        <f>VLOOKUP(CONCATENATE($F4273," ",$G4273),AllocFactorMatrix,(Q$4+1),FALSE)*$E4273</f>
        <v>-20.293534297879752</v>
      </c>
      <c r="R4273" s="51">
        <f t="shared" si="2049"/>
        <v>-17896.155183449195</v>
      </c>
      <c r="S4273" s="51">
        <f>VLOOKUP(CONCATENATE($F4273," ",$G4273),AllocFactorMatrix,(S$4+1),FALSE)*$E4273</f>
        <v>-696.44550207285249</v>
      </c>
      <c r="T4273" s="51">
        <f>VLOOKUP(CONCATENATE($F4273," ",$G4273),AllocFactorMatrix,(T$4+1),FALSE)*$E4273</f>
        <v>-9402.4164401668149</v>
      </c>
      <c r="U4273" s="51">
        <f>VLOOKUP(CONCATENATE($F4273," ",$G4273),AllocFactorMatrix,(U$4+1),FALSE)*$E4273</f>
        <v>-35960.468473151304</v>
      </c>
      <c r="V4273" s="51">
        <f>VLOOKUP(CONCATENATE($F4273," ",$G4273),AllocFactorMatrix,(V$4+1),FALSE)*$E4273</f>
        <v>-6514.5723861152655</v>
      </c>
      <c r="W4273" s="51">
        <f t="shared" si="2051"/>
        <v>-52573.902801506236</v>
      </c>
      <c r="X4273" s="51">
        <f>VLOOKUP(CONCATENATE($F4273," ",$G4273),AllocFactorMatrix,(X$4+1),FALSE)*$E4273</f>
        <v>-4036.2663675433682</v>
      </c>
      <c r="Y4273" s="51">
        <f>VLOOKUP(CONCATENATE($F4273," ",$G4273),AllocFactorMatrix,(Y$4+1),FALSE)*$E4273</f>
        <v>-80.614591952211683</v>
      </c>
      <c r="Z4273" s="51">
        <f t="shared" si="2050"/>
        <v>-4116.8809594955801</v>
      </c>
      <c r="AA4273" s="51">
        <f>VLOOKUP(CONCATENATE($F4273," ",$G4273),AllocFactorMatrix,(AA$4+1),FALSE)*$E4273</f>
        <v>-53.244883273922952</v>
      </c>
      <c r="AB4273" s="51">
        <f>VLOOKUP(CONCATENATE($F4273," ",$G4273),AllocFactorMatrix,(AB$4+1),FALSE)*$E4273</f>
        <v>-236.54408715302023</v>
      </c>
      <c r="AC4273" s="51">
        <f>VLOOKUP(CONCATENATE($F4273," ",$G4273),AllocFactorMatrix,(AC$4+1),FALSE)*$E4273</f>
        <v>-48.531101748861886</v>
      </c>
    </row>
    <row r="4274" spans="1:29" s="48" customFormat="1" hidden="1" outlineLevel="1">
      <c r="A4274" s="53"/>
      <c r="B4274" s="104"/>
      <c r="C4274" s="52"/>
      <c r="D4274" s="52"/>
      <c r="F4274" s="175" t="str">
        <f>F4281</f>
        <v>RB_GUP-Land_T</v>
      </c>
      <c r="G4274" s="52" t="str">
        <f>$G$8</f>
        <v>PRODUCTION</v>
      </c>
      <c r="H4274" s="50">
        <f t="shared" ref="H4274:H4305" si="2052">SUBTOTAL(9,I4274:AC4274)</f>
        <v>-2636.914883414312</v>
      </c>
      <c r="I4274" s="51">
        <f>VLOOKUP(CONCATENATE($F4274," ",$G4274),AllocFactorMatrix,(I$4+1),FALSE)*$E4281</f>
        <v>-1356.3920463824079</v>
      </c>
      <c r="J4274" s="51">
        <f>VLOOKUP(CONCATENATE($F4274," ",$G4274),AllocFactorMatrix,(J$4+1),FALSE)*$E4281</f>
        <v>-316.31083375299249</v>
      </c>
      <c r="K4274" s="51">
        <f>VLOOKUP(CONCATENATE($F4274," ",$G4274),AllocFactorMatrix,(K$4+1),FALSE)*$E4281</f>
        <v>-4.3979730948321611</v>
      </c>
      <c r="L4274" s="51">
        <f>VLOOKUP(CONCATENATE($F4274," ",$G4274),AllocFactorMatrix,(L$4+1),FALSE)*$E4281</f>
        <v>-0.61252201747845703</v>
      </c>
      <c r="M4274" s="51">
        <f t="shared" si="2048"/>
        <v>-321.32132886530309</v>
      </c>
      <c r="N4274" s="51">
        <f>VLOOKUP(CONCATENATE($F4274," ",$G4274),AllocFactorMatrix,(N$4+1),FALSE)*$E4281</f>
        <v>-188.27080109788207</v>
      </c>
      <c r="O4274" s="51">
        <f>VLOOKUP(CONCATENATE($F4274," ",$G4274),AllocFactorMatrix,(O$4+1),FALSE)*$E4281</f>
        <v>-33.736543333779728</v>
      </c>
      <c r="P4274" s="51">
        <f>VLOOKUP(CONCATENATE($F4274," ",$G4274),AllocFactorMatrix,(P$4+1),FALSE)*$E4281</f>
        <v>-6.8414267129052995</v>
      </c>
      <c r="Q4274" s="51">
        <f>VLOOKUP(CONCATENATE($F4274," ",$G4274),AllocFactorMatrix,(Q$4+1),FALSE)*$E4281</f>
        <v>-0.25980008557911349</v>
      </c>
      <c r="R4274" s="51">
        <f t="shared" si="2049"/>
        <v>-229.10857123014623</v>
      </c>
      <c r="S4274" s="51">
        <f>VLOOKUP(CONCATENATE($F4274," ",$G4274),AllocFactorMatrix,(S$4+1),FALSE)*$E4281</f>
        <v>-8.9159728603124524</v>
      </c>
      <c r="T4274" s="51">
        <f>VLOOKUP(CONCATENATE($F4274," ",$G4274),AllocFactorMatrix,(T$4+1),FALSE)*$E4281</f>
        <v>-120.37078213926587</v>
      </c>
      <c r="U4274" s="51">
        <f>VLOOKUP(CONCATENATE($F4274," ",$G4274),AllocFactorMatrix,(U$4+1),FALSE)*$E4281</f>
        <v>-460.36992125939463</v>
      </c>
      <c r="V4274" s="51">
        <f>VLOOKUP(CONCATENATE($F4274," ",$G4274),AllocFactorMatrix,(V$4+1),FALSE)*$E4281</f>
        <v>-83.400281024528354</v>
      </c>
      <c r="W4274" s="51">
        <f>SUBTOTAL(9,S4274:V4274)</f>
        <v>-673.05695728350133</v>
      </c>
      <c r="X4274" s="51">
        <f>VLOOKUP(CONCATENATE($F4274," ",$G4274),AllocFactorMatrix,(X$4+1),FALSE)*$E4281</f>
        <v>-51.672731438280017</v>
      </c>
      <c r="Y4274" s="51">
        <f>VLOOKUP(CONCATENATE($F4274," ",$G4274),AllocFactorMatrix,(Y$4+1),FALSE)*$E4281</f>
        <v>-1.0320369818626463</v>
      </c>
      <c r="Z4274" s="51">
        <f t="shared" si="2050"/>
        <v>-52.704768420142663</v>
      </c>
      <c r="AA4274" s="51">
        <f>VLOOKUP(CONCATENATE($F4274," ",$G4274),AllocFactorMatrix,(AA$4+1),FALSE)*$E4281</f>
        <v>-0.68164692399885995</v>
      </c>
      <c r="AB4274" s="51">
        <f>VLOOKUP(CONCATENATE($F4274," ",$G4274),AllocFactorMatrix,(AB$4+1),FALSE)*$E4281</f>
        <v>-3.0282637407328612</v>
      </c>
      <c r="AC4274" s="51">
        <f>VLOOKUP(CONCATENATE($F4274," ",$G4274),AllocFactorMatrix,(AC$4+1),FALSE)*$E4281</f>
        <v>-0.62130056807898149</v>
      </c>
    </row>
    <row r="4275" spans="1:29" s="48" customFormat="1" hidden="1" outlineLevel="1">
      <c r="A4275" s="53"/>
      <c r="B4275" s="104"/>
      <c r="C4275" s="52"/>
      <c r="D4275" s="52"/>
      <c r="F4275" s="175" t="str">
        <f>F4281</f>
        <v>RB_GUP-Land_T</v>
      </c>
      <c r="G4275" s="52" t="str">
        <f>$G$9</f>
        <v>BULKTRAN</v>
      </c>
      <c r="H4275" s="50">
        <f t="shared" si="2052"/>
        <v>-101194.55127101741</v>
      </c>
      <c r="I4275" s="51">
        <f>VLOOKUP(CONCATENATE($F4275," ",$G4275),AllocFactorMatrix,(I$4+1),FALSE)*$E4281</f>
        <v>-52053.058422393748</v>
      </c>
      <c r="J4275" s="51">
        <f>VLOOKUP(CONCATENATE($F4275," ",$G4275),AllocFactorMatrix,(J$4+1),FALSE)*$E4281</f>
        <v>-12138.781226927536</v>
      </c>
      <c r="K4275" s="51">
        <f>VLOOKUP(CONCATENATE($F4275," ",$G4275),AllocFactorMatrix,(K$4+1),FALSE)*$E4281</f>
        <v>-168.77712535692103</v>
      </c>
      <c r="L4275" s="51">
        <f>VLOOKUP(CONCATENATE($F4275," ",$G4275),AllocFactorMatrix,(L$4+1),FALSE)*$E4281</f>
        <v>-23.506215954188548</v>
      </c>
      <c r="M4275" s="51">
        <f t="shared" si="2048"/>
        <v>-12331.064568238646</v>
      </c>
      <c r="N4275" s="51">
        <f>VLOOKUP(CONCATENATE($F4275," ",$G4275),AllocFactorMatrix,(N$4+1),FALSE)*$E4281</f>
        <v>-7225.1020897065882</v>
      </c>
      <c r="O4275" s="51">
        <f>VLOOKUP(CONCATENATE($F4275," ",$G4275),AllocFactorMatrix,(O$4+1),FALSE)*$E4281</f>
        <v>-1294.6774981514159</v>
      </c>
      <c r="P4275" s="51">
        <f>VLOOKUP(CONCATENATE($F4275," ",$G4275),AllocFactorMatrix,(P$4+1),FALSE)*$E4281</f>
        <v>-262.54738468068592</v>
      </c>
      <c r="Q4275" s="51">
        <f>VLOOKUP(CONCATENATE($F4275," ",$G4275),AllocFactorMatrix,(Q$4+1),FALSE)*$E4281</f>
        <v>-9.9701182035535485</v>
      </c>
      <c r="R4275" s="51">
        <f t="shared" si="2049"/>
        <v>-8792.2970907422423</v>
      </c>
      <c r="S4275" s="51">
        <f>VLOOKUP(CONCATENATE($F4275," ",$G4275),AllocFactorMatrix,(S$4+1),FALSE)*$E4281</f>
        <v>-342.16040814167116</v>
      </c>
      <c r="T4275" s="51">
        <f>VLOOKUP(CONCATENATE($F4275," ",$G4275),AllocFactorMatrix,(T$4+1),FALSE)*$E4281</f>
        <v>-4619.363090306676</v>
      </c>
      <c r="U4275" s="51">
        <f>VLOOKUP(CONCATENATE($F4275," ",$G4275),AllocFactorMatrix,(U$4+1),FALSE)*$E4281</f>
        <v>-17667.20947025665</v>
      </c>
      <c r="V4275" s="51">
        <f>VLOOKUP(CONCATENATE($F4275," ",$G4275),AllocFactorMatrix,(V$4+1),FALSE)*$E4281</f>
        <v>-3200.5788534312187</v>
      </c>
      <c r="W4275" s="51">
        <f t="shared" ref="W4275:W4281" si="2053">SUBTOTAL(9,S4275:V4275)</f>
        <v>-25829.311822136217</v>
      </c>
      <c r="X4275" s="51">
        <f>VLOOKUP(CONCATENATE($F4275," ",$G4275),AllocFactorMatrix,(X$4+1),FALSE)*$E4281</f>
        <v>-1982.9987322434788</v>
      </c>
      <c r="Y4275" s="51">
        <f>VLOOKUP(CONCATENATE($F4275," ",$G4275),AllocFactorMatrix,(Y$4+1),FALSE)*$E4281</f>
        <v>-39.605570862969927</v>
      </c>
      <c r="Z4275" s="51">
        <f t="shared" si="2050"/>
        <v>-2022.6043031064487</v>
      </c>
      <c r="AA4275" s="51">
        <f>VLOOKUP(CONCATENATE($F4275," ",$G4275),AllocFactorMatrix,(AA$4+1),FALSE)*$E4281</f>
        <v>-26.158961380664316</v>
      </c>
      <c r="AB4275" s="51">
        <f>VLOOKUP(CONCATENATE($F4275," ",$G4275),AllocFactorMatrix,(AB$4+1),FALSE)*$E4281</f>
        <v>-116.21300038967017</v>
      </c>
      <c r="AC4275" s="51">
        <f>VLOOKUP(CONCATENATE($F4275," ",$G4275),AllocFactorMatrix,(AC$4+1),FALSE)*$E4281</f>
        <v>-23.843102629756846</v>
      </c>
    </row>
    <row r="4276" spans="1:29" s="48" customFormat="1" hidden="1" outlineLevel="1">
      <c r="A4276" s="53"/>
      <c r="B4276" s="104"/>
      <c r="C4276" s="52"/>
      <c r="D4276" s="52"/>
      <c r="F4276" s="175" t="str">
        <f>F4281</f>
        <v>RB_GUP-Land_T</v>
      </c>
      <c r="G4276" s="52" t="str">
        <f>$G$10</f>
        <v>SUBTRAN</v>
      </c>
      <c r="H4276" s="50">
        <f t="shared" si="2052"/>
        <v>-30173.53384556828</v>
      </c>
      <c r="I4276" s="51">
        <f>VLOOKUP(CONCATENATE($F4276," ",$G4276),AllocFactorMatrix,(I$4+1),FALSE)*$E4281</f>
        <v>-15417.268539976867</v>
      </c>
      <c r="J4276" s="51">
        <f>VLOOKUP(CONCATENATE($F4276," ",$G4276),AllocFactorMatrix,(J$4+1),FALSE)*$E4281</f>
        <v>-3614.0681918936884</v>
      </c>
      <c r="K4276" s="51">
        <f>VLOOKUP(CONCATENATE($F4276," ",$G4276),AllocFactorMatrix,(K$4+1),FALSE)*$E4281</f>
        <v>-50.487131224586278</v>
      </c>
      <c r="L4276" s="51">
        <f>VLOOKUP(CONCATENATE($F4276," ",$G4276),AllocFactorMatrix,(L$4+1),FALSE)*$E4281</f>
        <v>-9.1379361757349997</v>
      </c>
      <c r="M4276" s="51">
        <f t="shared" si="2048"/>
        <v>-3673.6932592940097</v>
      </c>
      <c r="N4276" s="51">
        <f>VLOOKUP(CONCATENATE($F4276," ",$G4276),AllocFactorMatrix,(N$4+1),FALSE)*$E4281</f>
        <v>-2088.6728358127466</v>
      </c>
      <c r="O4276" s="51">
        <f>VLOOKUP(CONCATENATE($F4276," ",$G4276),AllocFactorMatrix,(O$4+1),FALSE)*$E4281</f>
        <v>-375.32401505517714</v>
      </c>
      <c r="P4276" s="51">
        <f>VLOOKUP(CONCATENATE($F4276," ",$G4276),AllocFactorMatrix,(P$4+1),FALSE)*$E4281</f>
        <v>-98.519660203459978</v>
      </c>
      <c r="Q4276" s="51">
        <f>VLOOKUP(CONCATENATE($F4276," ",$G4276),AllocFactorMatrix,(Q$4+1),FALSE)*$E4281</f>
        <v>0</v>
      </c>
      <c r="R4276" s="51">
        <f t="shared" si="2049"/>
        <v>-2562.5165110713838</v>
      </c>
      <c r="S4276" s="51">
        <f>VLOOKUP(CONCATENATE($F4276," ",$G4276),AllocFactorMatrix,(S$4+1),FALSE)*$E4281</f>
        <v>-94.145328257898299</v>
      </c>
      <c r="T4276" s="51">
        <f>VLOOKUP(CONCATENATE($F4276," ",$G4276),AllocFactorMatrix,(T$4+1),FALSE)*$E4281</f>
        <v>-1320.9502462607861</v>
      </c>
      <c r="U4276" s="51">
        <f>VLOOKUP(CONCATENATE($F4276," ",$G4276),AllocFactorMatrix,(U$4+1),FALSE)*$E4281</f>
        <v>-6513.3036780395369</v>
      </c>
      <c r="V4276" s="51">
        <f>VLOOKUP(CONCATENATE($F4276," ",$G4276),AllocFactorMatrix,(V$4+1),FALSE)*$E4281</f>
        <v>0</v>
      </c>
      <c r="W4276" s="51">
        <f t="shared" si="2053"/>
        <v>-7928.3992525582216</v>
      </c>
      <c r="X4276" s="51">
        <f>VLOOKUP(CONCATENATE($F4276," ",$G4276),AllocFactorMatrix,(X$4+1),FALSE)*$E4281</f>
        <v>-572.54736194650093</v>
      </c>
      <c r="Y4276" s="51">
        <f>VLOOKUP(CONCATENATE($F4276," ",$G4276),AllocFactorMatrix,(Y$4+1),FALSE)*$E4281</f>
        <v>-11.495901972346523</v>
      </c>
      <c r="Z4276" s="51">
        <f t="shared" si="2050"/>
        <v>-584.0432639188474</v>
      </c>
      <c r="AA4276" s="51">
        <f>VLOOKUP(CONCATENATE($F4276," ",$G4276),AllocFactorMatrix,(AA$4+1),FALSE)*$E4281</f>
        <v>-7.6130187489501724</v>
      </c>
      <c r="AB4276" s="51">
        <f>VLOOKUP(CONCATENATE($F4276," ",$G4276),AllocFactorMatrix,(AB$4+1),FALSE)*$E4281</f>
        <v>0</v>
      </c>
      <c r="AC4276" s="51">
        <f>VLOOKUP(CONCATENATE($F4276," ",$G4276),AllocFactorMatrix,(AC$4+1),FALSE)*$E4281</f>
        <v>0</v>
      </c>
    </row>
    <row r="4277" spans="1:29" s="48" customFormat="1" hidden="1" outlineLevel="1">
      <c r="A4277" s="53"/>
      <c r="B4277" s="104"/>
      <c r="C4277" s="52"/>
      <c r="D4277" s="52"/>
      <c r="F4277" s="175" t="str">
        <f>F4281</f>
        <v>RB_GUP-Land_T</v>
      </c>
      <c r="G4277" s="52" t="str">
        <f>$G$11</f>
        <v>DISTPRI</v>
      </c>
      <c r="H4277" s="50">
        <f t="shared" si="2052"/>
        <v>0</v>
      </c>
      <c r="I4277" s="51">
        <f>VLOOKUP(CONCATENATE($F4277," ",$G4277),AllocFactorMatrix,(I$4+1),FALSE)*$E4281</f>
        <v>0</v>
      </c>
      <c r="J4277" s="51">
        <f>VLOOKUP(CONCATENATE($F4277," ",$G4277),AllocFactorMatrix,(J$4+1),FALSE)*$E4281</f>
        <v>0</v>
      </c>
      <c r="K4277" s="51">
        <f>VLOOKUP(CONCATENATE($F4277," ",$G4277),AllocFactorMatrix,(K$4+1),FALSE)*$E4281</f>
        <v>0</v>
      </c>
      <c r="L4277" s="51">
        <f>VLOOKUP(CONCATENATE($F4277," ",$G4277),AllocFactorMatrix,(L$4+1),FALSE)*$E4281</f>
        <v>0</v>
      </c>
      <c r="M4277" s="51">
        <f t="shared" si="2048"/>
        <v>0</v>
      </c>
      <c r="N4277" s="51">
        <f>VLOOKUP(CONCATENATE($F4277," ",$G4277),AllocFactorMatrix,(N$4+1),FALSE)*$E4281</f>
        <v>0</v>
      </c>
      <c r="O4277" s="51">
        <f>VLOOKUP(CONCATENATE($F4277," ",$G4277),AllocFactorMatrix,(O$4+1),FALSE)*$E4281</f>
        <v>0</v>
      </c>
      <c r="P4277" s="51">
        <f>VLOOKUP(CONCATENATE($F4277," ",$G4277),AllocFactorMatrix,(P$4+1),FALSE)*$E4281</f>
        <v>0</v>
      </c>
      <c r="Q4277" s="51">
        <f>VLOOKUP(CONCATENATE($F4277," ",$G4277),AllocFactorMatrix,(Q$4+1),FALSE)*$E4281</f>
        <v>0</v>
      </c>
      <c r="R4277" s="51">
        <f t="shared" si="2049"/>
        <v>0</v>
      </c>
      <c r="S4277" s="51">
        <f>VLOOKUP(CONCATENATE($F4277," ",$G4277),AllocFactorMatrix,(S$4+1),FALSE)*$E4281</f>
        <v>0</v>
      </c>
      <c r="T4277" s="51">
        <f>VLOOKUP(CONCATENATE($F4277," ",$G4277),AllocFactorMatrix,(T$4+1),FALSE)*$E4281</f>
        <v>0</v>
      </c>
      <c r="U4277" s="51">
        <f>VLOOKUP(CONCATENATE($F4277," ",$G4277),AllocFactorMatrix,(U$4+1),FALSE)*$E4281</f>
        <v>0</v>
      </c>
      <c r="V4277" s="51">
        <f>VLOOKUP(CONCATENATE($F4277," ",$G4277),AllocFactorMatrix,(V$4+1),FALSE)*$E4281</f>
        <v>0</v>
      </c>
      <c r="W4277" s="51">
        <f t="shared" si="2053"/>
        <v>0</v>
      </c>
      <c r="X4277" s="51">
        <f>VLOOKUP(CONCATENATE($F4277," ",$G4277),AllocFactorMatrix,(X$4+1),FALSE)*$E4281</f>
        <v>0</v>
      </c>
      <c r="Y4277" s="51">
        <f>VLOOKUP(CONCATENATE($F4277," ",$G4277),AllocFactorMatrix,(Y$4+1),FALSE)*$E4281</f>
        <v>0</v>
      </c>
      <c r="Z4277" s="51">
        <f t="shared" si="2050"/>
        <v>0</v>
      </c>
      <c r="AA4277" s="51">
        <f>VLOOKUP(CONCATENATE($F4277," ",$G4277),AllocFactorMatrix,(AA$4+1),FALSE)*$E4281</f>
        <v>0</v>
      </c>
      <c r="AB4277" s="51">
        <f>VLOOKUP(CONCATENATE($F4277," ",$G4277),AllocFactorMatrix,(AB$4+1),FALSE)*$E4281</f>
        <v>0</v>
      </c>
      <c r="AC4277" s="51">
        <f>VLOOKUP(CONCATENATE($F4277," ",$G4277),AllocFactorMatrix,(AC$4+1),FALSE)*$E4281</f>
        <v>0</v>
      </c>
    </row>
    <row r="4278" spans="1:29" s="48" customFormat="1" hidden="1" outlineLevel="1">
      <c r="A4278" s="53"/>
      <c r="B4278" s="104"/>
      <c r="C4278" s="52"/>
      <c r="D4278" s="52"/>
      <c r="F4278" s="175" t="str">
        <f>F4281</f>
        <v>RB_GUP-Land_T</v>
      </c>
      <c r="G4278" s="52" t="str">
        <f>$G$12</f>
        <v>DISTSEC</v>
      </c>
      <c r="H4278" s="50">
        <f t="shared" si="2052"/>
        <v>0</v>
      </c>
      <c r="I4278" s="51">
        <f>VLOOKUP(CONCATENATE($F4278," ",$G4278),AllocFactorMatrix,(I$4+1),FALSE)*$E4281</f>
        <v>0</v>
      </c>
      <c r="J4278" s="51">
        <f>VLOOKUP(CONCATENATE($F4278," ",$G4278),AllocFactorMatrix,(J$4+1),FALSE)*$E4281</f>
        <v>0</v>
      </c>
      <c r="K4278" s="51">
        <f>VLOOKUP(CONCATENATE($F4278," ",$G4278),AllocFactorMatrix,(K$4+1),FALSE)*$E4281</f>
        <v>0</v>
      </c>
      <c r="L4278" s="51">
        <f>VLOOKUP(CONCATENATE($F4278," ",$G4278),AllocFactorMatrix,(L$4+1),FALSE)*$E4281</f>
        <v>0</v>
      </c>
      <c r="M4278" s="51">
        <f t="shared" si="2048"/>
        <v>0</v>
      </c>
      <c r="N4278" s="51">
        <f>VLOOKUP(CONCATENATE($F4278," ",$G4278),AllocFactorMatrix,(N$4+1),FALSE)*$E4281</f>
        <v>0</v>
      </c>
      <c r="O4278" s="51">
        <f>VLOOKUP(CONCATENATE($F4278," ",$G4278),AllocFactorMatrix,(O$4+1),FALSE)*$E4281</f>
        <v>0</v>
      </c>
      <c r="P4278" s="51">
        <f>VLOOKUP(CONCATENATE($F4278," ",$G4278),AllocFactorMatrix,(P$4+1),FALSE)*$E4281</f>
        <v>0</v>
      </c>
      <c r="Q4278" s="51">
        <f>VLOOKUP(CONCATENATE($F4278," ",$G4278),AllocFactorMatrix,(Q$4+1),FALSE)*$E4281</f>
        <v>0</v>
      </c>
      <c r="R4278" s="51">
        <f t="shared" si="2049"/>
        <v>0</v>
      </c>
      <c r="S4278" s="51">
        <f>VLOOKUP(CONCATENATE($F4278," ",$G4278),AllocFactorMatrix,(S$4+1),FALSE)*$E4281</f>
        <v>0</v>
      </c>
      <c r="T4278" s="51">
        <f>VLOOKUP(CONCATENATE($F4278," ",$G4278),AllocFactorMatrix,(T$4+1),FALSE)*$E4281</f>
        <v>0</v>
      </c>
      <c r="U4278" s="51">
        <f>VLOOKUP(CONCATENATE($F4278," ",$G4278),AllocFactorMatrix,(U$4+1),FALSE)*$E4281</f>
        <v>0</v>
      </c>
      <c r="V4278" s="51">
        <f>VLOOKUP(CONCATENATE($F4278," ",$G4278),AllocFactorMatrix,(V$4+1),FALSE)*$E4281</f>
        <v>0</v>
      </c>
      <c r="W4278" s="51">
        <f t="shared" si="2053"/>
        <v>0</v>
      </c>
      <c r="X4278" s="51">
        <f>VLOOKUP(CONCATENATE($F4278," ",$G4278),AllocFactorMatrix,(X$4+1),FALSE)*$E4281</f>
        <v>0</v>
      </c>
      <c r="Y4278" s="51">
        <f>VLOOKUP(CONCATENATE($F4278," ",$G4278),AllocFactorMatrix,(Y$4+1),FALSE)*$E4281</f>
        <v>0</v>
      </c>
      <c r="Z4278" s="51">
        <f t="shared" si="2050"/>
        <v>0</v>
      </c>
      <c r="AA4278" s="51">
        <f>VLOOKUP(CONCATENATE($F4278," ",$G4278),AllocFactorMatrix,(AA$4+1),FALSE)*$E4281</f>
        <v>0</v>
      </c>
      <c r="AB4278" s="51">
        <f>VLOOKUP(CONCATENATE($F4278," ",$G4278),AllocFactorMatrix,(AB$4+1),FALSE)*$E4281</f>
        <v>0</v>
      </c>
      <c r="AC4278" s="51">
        <f>VLOOKUP(CONCATENATE($F4278," ",$G4278),AllocFactorMatrix,(AC$4+1),FALSE)*$E4281</f>
        <v>0</v>
      </c>
    </row>
    <row r="4279" spans="1:29" s="48" customFormat="1" hidden="1" outlineLevel="1">
      <c r="A4279" s="53"/>
      <c r="B4279" s="104"/>
      <c r="C4279" s="52"/>
      <c r="D4279" s="52"/>
      <c r="F4279" s="175" t="str">
        <f>F4281</f>
        <v>RB_GUP-Land_T</v>
      </c>
      <c r="G4279" s="52" t="str">
        <f>$G$13</f>
        <v>ENERGY</v>
      </c>
      <c r="H4279" s="50">
        <f t="shared" si="2052"/>
        <v>0</v>
      </c>
      <c r="I4279" s="51">
        <f>VLOOKUP(CONCATENATE($F4279," ",$G4279),AllocFactorMatrix,(I$4+1),FALSE)*$E4281</f>
        <v>0</v>
      </c>
      <c r="J4279" s="51">
        <f>VLOOKUP(CONCATENATE($F4279," ",$G4279),AllocFactorMatrix,(J$4+1),FALSE)*$E4281</f>
        <v>0</v>
      </c>
      <c r="K4279" s="51">
        <f>VLOOKUP(CONCATENATE($F4279," ",$G4279),AllocFactorMatrix,(K$4+1),FALSE)*$E4281</f>
        <v>0</v>
      </c>
      <c r="L4279" s="51">
        <f>VLOOKUP(CONCATENATE($F4279," ",$G4279),AllocFactorMatrix,(L$4+1),FALSE)*$E4281</f>
        <v>0</v>
      </c>
      <c r="M4279" s="51">
        <f t="shared" si="2048"/>
        <v>0</v>
      </c>
      <c r="N4279" s="51">
        <f>VLOOKUP(CONCATENATE($F4279," ",$G4279),AllocFactorMatrix,(N$4+1),FALSE)*$E4281</f>
        <v>0</v>
      </c>
      <c r="O4279" s="51">
        <f>VLOOKUP(CONCATENATE($F4279," ",$G4279),AllocFactorMatrix,(O$4+1),FALSE)*$E4281</f>
        <v>0</v>
      </c>
      <c r="P4279" s="51">
        <f>VLOOKUP(CONCATENATE($F4279," ",$G4279),AllocFactorMatrix,(P$4+1),FALSE)*$E4281</f>
        <v>0</v>
      </c>
      <c r="Q4279" s="51">
        <f>VLOOKUP(CONCATENATE($F4279," ",$G4279),AllocFactorMatrix,(Q$4+1),FALSE)*$E4281</f>
        <v>0</v>
      </c>
      <c r="R4279" s="51">
        <f t="shared" si="2049"/>
        <v>0</v>
      </c>
      <c r="S4279" s="51">
        <f>VLOOKUP(CONCATENATE($F4279," ",$G4279),AllocFactorMatrix,(S$4+1),FALSE)*$E4281</f>
        <v>0</v>
      </c>
      <c r="T4279" s="51">
        <f>VLOOKUP(CONCATENATE($F4279," ",$G4279),AllocFactorMatrix,(T$4+1),FALSE)*$E4281</f>
        <v>0</v>
      </c>
      <c r="U4279" s="51">
        <f>VLOOKUP(CONCATENATE($F4279," ",$G4279),AllocFactorMatrix,(U$4+1),FALSE)*$E4281</f>
        <v>0</v>
      </c>
      <c r="V4279" s="51">
        <f>VLOOKUP(CONCATENATE($F4279," ",$G4279),AllocFactorMatrix,(V$4+1),FALSE)*$E4281</f>
        <v>0</v>
      </c>
      <c r="W4279" s="51">
        <f t="shared" si="2053"/>
        <v>0</v>
      </c>
      <c r="X4279" s="51">
        <f>VLOOKUP(CONCATENATE($F4279," ",$G4279),AllocFactorMatrix,(X$4+1),FALSE)*$E4281</f>
        <v>0</v>
      </c>
      <c r="Y4279" s="51">
        <f>VLOOKUP(CONCATENATE($F4279," ",$G4279),AllocFactorMatrix,(Y$4+1),FALSE)*$E4281</f>
        <v>0</v>
      </c>
      <c r="Z4279" s="51">
        <f t="shared" si="2050"/>
        <v>0</v>
      </c>
      <c r="AA4279" s="51">
        <f>VLOOKUP(CONCATENATE($F4279," ",$G4279),AllocFactorMatrix,(AA$4+1),FALSE)*$E4281</f>
        <v>0</v>
      </c>
      <c r="AB4279" s="51">
        <f>VLOOKUP(CONCATENATE($F4279," ",$G4279),AllocFactorMatrix,(AB$4+1),FALSE)*$E4281</f>
        <v>0</v>
      </c>
      <c r="AC4279" s="51">
        <f>VLOOKUP(CONCATENATE($F4279," ",$G4279),AllocFactorMatrix,(AC$4+1),FALSE)*$E4281</f>
        <v>0</v>
      </c>
    </row>
    <row r="4280" spans="1:29" s="48" customFormat="1" hidden="1" outlineLevel="1">
      <c r="A4280" s="53"/>
      <c r="B4280" s="104"/>
      <c r="C4280" s="52"/>
      <c r="D4280" s="52"/>
      <c r="F4280" s="175" t="str">
        <f>F4281</f>
        <v>RB_GUP-Land_T</v>
      </c>
      <c r="G4280" s="52" t="str">
        <f>$G$14</f>
        <v>CUSTOMER</v>
      </c>
      <c r="H4280" s="50">
        <f t="shared" si="2052"/>
        <v>0</v>
      </c>
      <c r="I4280" s="51">
        <f>VLOOKUP(CONCATENATE($F4280," ",$G4280),AllocFactorMatrix,(I$4+1),FALSE)*$E4281</f>
        <v>0</v>
      </c>
      <c r="J4280" s="51">
        <f>VLOOKUP(CONCATENATE($F4280," ",$G4280),AllocFactorMatrix,(J$4+1),FALSE)*$E4281</f>
        <v>0</v>
      </c>
      <c r="K4280" s="51">
        <f>VLOOKUP(CONCATENATE($F4280," ",$G4280),AllocFactorMatrix,(K$4+1),FALSE)*$E4281</f>
        <v>0</v>
      </c>
      <c r="L4280" s="51">
        <f>VLOOKUP(CONCATENATE($F4280," ",$G4280),AllocFactorMatrix,(L$4+1),FALSE)*$E4281</f>
        <v>0</v>
      </c>
      <c r="M4280" s="51">
        <f t="shared" si="2048"/>
        <v>0</v>
      </c>
      <c r="N4280" s="51">
        <f>VLOOKUP(CONCATENATE($F4280," ",$G4280),AllocFactorMatrix,(N$4+1),FALSE)*$E4281</f>
        <v>0</v>
      </c>
      <c r="O4280" s="51">
        <f>VLOOKUP(CONCATENATE($F4280," ",$G4280),AllocFactorMatrix,(O$4+1),FALSE)*$E4281</f>
        <v>0</v>
      </c>
      <c r="P4280" s="51">
        <f>VLOOKUP(CONCATENATE($F4280," ",$G4280),AllocFactorMatrix,(P$4+1),FALSE)*$E4281</f>
        <v>0</v>
      </c>
      <c r="Q4280" s="51">
        <f>VLOOKUP(CONCATENATE($F4280," ",$G4280),AllocFactorMatrix,(Q$4+1),FALSE)*$E4281</f>
        <v>0</v>
      </c>
      <c r="R4280" s="51">
        <f t="shared" si="2049"/>
        <v>0</v>
      </c>
      <c r="S4280" s="51">
        <f>VLOOKUP(CONCATENATE($F4280," ",$G4280),AllocFactorMatrix,(S$4+1),FALSE)*$E4281</f>
        <v>0</v>
      </c>
      <c r="T4280" s="51">
        <f>VLOOKUP(CONCATENATE($F4280," ",$G4280),AllocFactorMatrix,(T$4+1),FALSE)*$E4281</f>
        <v>0</v>
      </c>
      <c r="U4280" s="51">
        <f>VLOOKUP(CONCATENATE($F4280," ",$G4280),AllocFactorMatrix,(U$4+1),FALSE)*$E4281</f>
        <v>0</v>
      </c>
      <c r="V4280" s="51">
        <f>VLOOKUP(CONCATENATE($F4280," ",$G4280),AllocFactorMatrix,(V$4+1),FALSE)*$E4281</f>
        <v>0</v>
      </c>
      <c r="W4280" s="51">
        <f t="shared" si="2053"/>
        <v>0</v>
      </c>
      <c r="X4280" s="51">
        <f>VLOOKUP(CONCATENATE($F4280," ",$G4280),AllocFactorMatrix,(X$4+1),FALSE)*$E4281</f>
        <v>0</v>
      </c>
      <c r="Y4280" s="51">
        <f>VLOOKUP(CONCATENATE($F4280," ",$G4280),AllocFactorMatrix,(Y$4+1),FALSE)*$E4281</f>
        <v>0</v>
      </c>
      <c r="Z4280" s="51">
        <f t="shared" si="2050"/>
        <v>0</v>
      </c>
      <c r="AA4280" s="51">
        <f>VLOOKUP(CONCATENATE($F4280," ",$G4280),AllocFactorMatrix,(AA$4+1),FALSE)*$E4281</f>
        <v>0</v>
      </c>
      <c r="AB4280" s="51">
        <f>VLOOKUP(CONCATENATE($F4280," ",$G4280),AllocFactorMatrix,(AB$4+1),FALSE)*$E4281</f>
        <v>0</v>
      </c>
      <c r="AC4280" s="51">
        <f>VLOOKUP(CONCATENATE($F4280," ",$G4280),AllocFactorMatrix,(AC$4+1),FALSE)*$E4281</f>
        <v>0</v>
      </c>
    </row>
    <row r="4281" spans="1:29" s="48" customFormat="1" collapsed="1">
      <c r="A4281" s="53"/>
      <c r="B4281" s="104"/>
      <c r="C4281" s="52"/>
      <c r="D4281" s="52" t="str">
        <f>+D3321</f>
        <v>Adj 36 - Depreciation/Amortization Adjustments - Trans</v>
      </c>
      <c r="E4281" s="60">
        <v>-134005</v>
      </c>
      <c r="F4281" s="93" t="str">
        <f>+F3321</f>
        <v>RB_GUP-Land_T</v>
      </c>
      <c r="G4281" s="52" t="str">
        <f>$G$15</f>
        <v>TOTAL</v>
      </c>
      <c r="H4281" s="50">
        <f t="shared" si="2052"/>
        <v>-134005</v>
      </c>
      <c r="I4281" s="51">
        <f>VLOOKUP(CONCATENATE($F4281," ",$G4281),AllocFactorMatrix,(I$4+1),FALSE)*$E4281</f>
        <v>-68826.719008753018</v>
      </c>
      <c r="J4281" s="51">
        <f>VLOOKUP(CONCATENATE($F4281," ",$G4281),AllocFactorMatrix,(J$4+1),FALSE)*$E4281</f>
        <v>-16069.160252574216</v>
      </c>
      <c r="K4281" s="51">
        <f>VLOOKUP(CONCATENATE($F4281," ",$G4281),AllocFactorMatrix,(K$4+1),FALSE)*$E4281</f>
        <v>-223.66222967633948</v>
      </c>
      <c r="L4281" s="51">
        <f>VLOOKUP(CONCATENATE($F4281," ",$G4281),AllocFactorMatrix,(L$4+1),FALSE)*$E4281</f>
        <v>-33.256674147402002</v>
      </c>
      <c r="M4281" s="51">
        <f t="shared" si="2048"/>
        <v>-16326.079156397958</v>
      </c>
      <c r="N4281" s="51">
        <f>VLOOKUP(CONCATENATE($F4281," ",$G4281),AllocFactorMatrix,(N$4+1),FALSE)*$E4281</f>
        <v>-9502.045726617218</v>
      </c>
      <c r="O4281" s="51">
        <f>VLOOKUP(CONCATENATE($F4281," ",$G4281),AllocFactorMatrix,(O$4+1),FALSE)*$E4281</f>
        <v>-1703.7380565403726</v>
      </c>
      <c r="P4281" s="51">
        <f>VLOOKUP(CONCATENATE($F4281," ",$G4281),AllocFactorMatrix,(P$4+1),FALSE)*$E4281</f>
        <v>-367.90847159705118</v>
      </c>
      <c r="Q4281" s="51">
        <f>VLOOKUP(CONCATENATE($F4281," ",$G4281),AllocFactorMatrix,(Q$4+1),FALSE)*$E4281</f>
        <v>-10.229918289132662</v>
      </c>
      <c r="R4281" s="51">
        <f t="shared" si="2049"/>
        <v>-11583.922173043775</v>
      </c>
      <c r="S4281" s="51">
        <f>VLOOKUP(CONCATENATE($F4281," ",$G4281),AllocFactorMatrix,(S$4+1),FALSE)*$E4281</f>
        <v>-445.22170925988189</v>
      </c>
      <c r="T4281" s="51">
        <f>VLOOKUP(CONCATENATE($F4281," ",$G4281),AllocFactorMatrix,(T$4+1),FALSE)*$E4281</f>
        <v>-6060.6841187067284</v>
      </c>
      <c r="U4281" s="51">
        <f>VLOOKUP(CONCATENATE($F4281," ",$G4281),AllocFactorMatrix,(U$4+1),FALSE)*$E4281</f>
        <v>-24640.883069555581</v>
      </c>
      <c r="V4281" s="51">
        <f>VLOOKUP(CONCATENATE($F4281," ",$G4281),AllocFactorMatrix,(V$4+1),FALSE)*$E4281</f>
        <v>-3283.979134455747</v>
      </c>
      <c r="W4281" s="51">
        <f t="shared" si="2053"/>
        <v>-34430.768031977939</v>
      </c>
      <c r="X4281" s="51">
        <f>VLOOKUP(CONCATENATE($F4281," ",$G4281),AllocFactorMatrix,(X$4+1),FALSE)*$E4281</f>
        <v>-2607.2188256282598</v>
      </c>
      <c r="Y4281" s="51">
        <f>VLOOKUP(CONCATENATE($F4281," ",$G4281),AllocFactorMatrix,(Y$4+1),FALSE)*$E4281</f>
        <v>-52.133509817179103</v>
      </c>
      <c r="Z4281" s="51">
        <f t="shared" si="2050"/>
        <v>-2659.3523354454387</v>
      </c>
      <c r="AA4281" s="51">
        <f>VLOOKUP(CONCATENATE($F4281," ",$G4281),AllocFactorMatrix,(AA$4+1),FALSE)*$E4281</f>
        <v>-34.453627053613353</v>
      </c>
      <c r="AB4281" s="51">
        <f>VLOOKUP(CONCATENATE($F4281," ",$G4281),AllocFactorMatrix,(AB$4+1),FALSE)*$E4281</f>
        <v>-119.24126413040302</v>
      </c>
      <c r="AC4281" s="51">
        <f>VLOOKUP(CONCATENATE($F4281," ",$G4281),AllocFactorMatrix,(AC$4+1),FALSE)*$E4281</f>
        <v>-24.464403197835829</v>
      </c>
    </row>
    <row r="4282" spans="1:29" s="48" customFormat="1" hidden="1" outlineLevel="1">
      <c r="A4282" s="53"/>
      <c r="B4282" s="104"/>
      <c r="C4282" s="52"/>
      <c r="D4282" s="52"/>
      <c r="F4282" s="175" t="str">
        <f>F4289</f>
        <v>RB_GUP-Land_D</v>
      </c>
      <c r="G4282" s="52" t="str">
        <f>$G$8</f>
        <v>PRODUCTION</v>
      </c>
      <c r="H4282" s="50">
        <f t="shared" si="2052"/>
        <v>0</v>
      </c>
      <c r="I4282" s="51">
        <f>VLOOKUP(CONCATENATE($F4282," ",$G4282),AllocFactorMatrix,(I$4+1),FALSE)*$E4289</f>
        <v>0</v>
      </c>
      <c r="J4282" s="51">
        <f>VLOOKUP(CONCATENATE($F4282," ",$G4282),AllocFactorMatrix,(J$4+1),FALSE)*$E4289</f>
        <v>0</v>
      </c>
      <c r="K4282" s="51">
        <f>VLOOKUP(CONCATENATE($F4282," ",$G4282),AllocFactorMatrix,(K$4+1),FALSE)*$E4289</f>
        <v>0</v>
      </c>
      <c r="L4282" s="51">
        <f>VLOOKUP(CONCATENATE($F4282," ",$G4282),AllocFactorMatrix,(L$4+1),FALSE)*$E4289</f>
        <v>0</v>
      </c>
      <c r="M4282" s="51">
        <f t="shared" si="2048"/>
        <v>0</v>
      </c>
      <c r="N4282" s="51">
        <f>VLOOKUP(CONCATENATE($F4282," ",$G4282),AllocFactorMatrix,(N$4+1),FALSE)*$E4289</f>
        <v>0</v>
      </c>
      <c r="O4282" s="51">
        <f>VLOOKUP(CONCATENATE($F4282," ",$G4282),AllocFactorMatrix,(O$4+1),FALSE)*$E4289</f>
        <v>0</v>
      </c>
      <c r="P4282" s="51">
        <f>VLOOKUP(CONCATENATE($F4282," ",$G4282),AllocFactorMatrix,(P$4+1),FALSE)*$E4289</f>
        <v>0</v>
      </c>
      <c r="Q4282" s="51">
        <f>VLOOKUP(CONCATENATE($F4282," ",$G4282),AllocFactorMatrix,(Q$4+1),FALSE)*$E4289</f>
        <v>0</v>
      </c>
      <c r="R4282" s="51">
        <f t="shared" si="2049"/>
        <v>0</v>
      </c>
      <c r="S4282" s="51">
        <f>VLOOKUP(CONCATENATE($F4282," ",$G4282),AllocFactorMatrix,(S$4+1),FALSE)*$E4289</f>
        <v>0</v>
      </c>
      <c r="T4282" s="51">
        <f>VLOOKUP(CONCATENATE($F4282," ",$G4282),AllocFactorMatrix,(T$4+1),FALSE)*$E4289</f>
        <v>0</v>
      </c>
      <c r="U4282" s="51">
        <f>VLOOKUP(CONCATENATE($F4282," ",$G4282),AllocFactorMatrix,(U$4+1),FALSE)*$E4289</f>
        <v>0</v>
      </c>
      <c r="V4282" s="51">
        <f>VLOOKUP(CONCATENATE($F4282," ",$G4282),AllocFactorMatrix,(V$4+1),FALSE)*$E4289</f>
        <v>0</v>
      </c>
      <c r="W4282" s="51">
        <f>SUBTOTAL(9,S4282:V4282)</f>
        <v>0</v>
      </c>
      <c r="X4282" s="51">
        <f>VLOOKUP(CONCATENATE($F4282," ",$G4282),AllocFactorMatrix,(X$4+1),FALSE)*$E4289</f>
        <v>0</v>
      </c>
      <c r="Y4282" s="51">
        <f>VLOOKUP(CONCATENATE($F4282," ",$G4282),AllocFactorMatrix,(Y$4+1),FALSE)*$E4289</f>
        <v>0</v>
      </c>
      <c r="Z4282" s="51">
        <f t="shared" si="2050"/>
        <v>0</v>
      </c>
      <c r="AA4282" s="51">
        <f>VLOOKUP(CONCATENATE($F4282," ",$G4282),AllocFactorMatrix,(AA$4+1),FALSE)*$E4289</f>
        <v>0</v>
      </c>
      <c r="AB4282" s="51">
        <f>VLOOKUP(CONCATENATE($F4282," ",$G4282),AllocFactorMatrix,(AB$4+1),FALSE)*$E4289</f>
        <v>0</v>
      </c>
      <c r="AC4282" s="51">
        <f>VLOOKUP(CONCATENATE($F4282," ",$G4282),AllocFactorMatrix,(AC$4+1),FALSE)*$E4289</f>
        <v>0</v>
      </c>
    </row>
    <row r="4283" spans="1:29" s="48" customFormat="1" hidden="1" outlineLevel="1">
      <c r="A4283" s="53"/>
      <c r="B4283" s="104"/>
      <c r="C4283" s="52"/>
      <c r="D4283" s="52"/>
      <c r="F4283" s="175" t="str">
        <f>F4289</f>
        <v>RB_GUP-Land_D</v>
      </c>
      <c r="G4283" s="52" t="str">
        <f>$G$9</f>
        <v>BULKTRAN</v>
      </c>
      <c r="H4283" s="50">
        <f t="shared" si="2052"/>
        <v>0</v>
      </c>
      <c r="I4283" s="51">
        <f>VLOOKUP(CONCATENATE($F4283," ",$G4283),AllocFactorMatrix,(I$4+1),FALSE)*$E4289</f>
        <v>0</v>
      </c>
      <c r="J4283" s="51">
        <f>VLOOKUP(CONCATENATE($F4283," ",$G4283),AllocFactorMatrix,(J$4+1),FALSE)*$E4289</f>
        <v>0</v>
      </c>
      <c r="K4283" s="51">
        <f>VLOOKUP(CONCATENATE($F4283," ",$G4283),AllocFactorMatrix,(K$4+1),FALSE)*$E4289</f>
        <v>0</v>
      </c>
      <c r="L4283" s="51">
        <f>VLOOKUP(CONCATENATE($F4283," ",$G4283),AllocFactorMatrix,(L$4+1),FALSE)*$E4289</f>
        <v>0</v>
      </c>
      <c r="M4283" s="51">
        <f t="shared" si="2048"/>
        <v>0</v>
      </c>
      <c r="N4283" s="51">
        <f>VLOOKUP(CONCATENATE($F4283," ",$G4283),AllocFactorMatrix,(N$4+1),FALSE)*$E4289</f>
        <v>0</v>
      </c>
      <c r="O4283" s="51">
        <f>VLOOKUP(CONCATENATE($F4283," ",$G4283),AllocFactorMatrix,(O$4+1),FALSE)*$E4289</f>
        <v>0</v>
      </c>
      <c r="P4283" s="51">
        <f>VLOOKUP(CONCATENATE($F4283," ",$G4283),AllocFactorMatrix,(P$4+1),FALSE)*$E4289</f>
        <v>0</v>
      </c>
      <c r="Q4283" s="51">
        <f>VLOOKUP(CONCATENATE($F4283," ",$G4283),AllocFactorMatrix,(Q$4+1),FALSE)*$E4289</f>
        <v>0</v>
      </c>
      <c r="R4283" s="51">
        <f t="shared" si="2049"/>
        <v>0</v>
      </c>
      <c r="S4283" s="51">
        <f>VLOOKUP(CONCATENATE($F4283," ",$G4283),AllocFactorMatrix,(S$4+1),FALSE)*$E4289</f>
        <v>0</v>
      </c>
      <c r="T4283" s="51">
        <f>VLOOKUP(CONCATENATE($F4283," ",$G4283),AllocFactorMatrix,(T$4+1),FALSE)*$E4289</f>
        <v>0</v>
      </c>
      <c r="U4283" s="51">
        <f>VLOOKUP(CONCATENATE($F4283," ",$G4283),AllocFactorMatrix,(U$4+1),FALSE)*$E4289</f>
        <v>0</v>
      </c>
      <c r="V4283" s="51">
        <f>VLOOKUP(CONCATENATE($F4283," ",$G4283),AllocFactorMatrix,(V$4+1),FALSE)*$E4289</f>
        <v>0</v>
      </c>
      <c r="W4283" s="51">
        <f t="shared" ref="W4283:W4289" si="2054">SUBTOTAL(9,S4283:V4283)</f>
        <v>0</v>
      </c>
      <c r="X4283" s="51">
        <f>VLOOKUP(CONCATENATE($F4283," ",$G4283),AllocFactorMatrix,(X$4+1),FALSE)*$E4289</f>
        <v>0</v>
      </c>
      <c r="Y4283" s="51">
        <f>VLOOKUP(CONCATENATE($F4283," ",$G4283),AllocFactorMatrix,(Y$4+1),FALSE)*$E4289</f>
        <v>0</v>
      </c>
      <c r="Z4283" s="51">
        <f t="shared" si="2050"/>
        <v>0</v>
      </c>
      <c r="AA4283" s="51">
        <f>VLOOKUP(CONCATENATE($F4283," ",$G4283),AllocFactorMatrix,(AA$4+1),FALSE)*$E4289</f>
        <v>0</v>
      </c>
      <c r="AB4283" s="51">
        <f>VLOOKUP(CONCATENATE($F4283," ",$G4283),AllocFactorMatrix,(AB$4+1),FALSE)*$E4289</f>
        <v>0</v>
      </c>
      <c r="AC4283" s="51">
        <f>VLOOKUP(CONCATENATE($F4283," ",$G4283),AllocFactorMatrix,(AC$4+1),FALSE)*$E4289</f>
        <v>0</v>
      </c>
    </row>
    <row r="4284" spans="1:29" s="48" customFormat="1" hidden="1" outlineLevel="1">
      <c r="A4284" s="53"/>
      <c r="B4284" s="104"/>
      <c r="C4284" s="52"/>
      <c r="D4284" s="52"/>
      <c r="F4284" s="175" t="str">
        <f>F4289</f>
        <v>RB_GUP-Land_D</v>
      </c>
      <c r="G4284" s="52" t="str">
        <f>$G$10</f>
        <v>SUBTRAN</v>
      </c>
      <c r="H4284" s="50">
        <f t="shared" si="2052"/>
        <v>0</v>
      </c>
      <c r="I4284" s="51">
        <f>VLOOKUP(CONCATENATE($F4284," ",$G4284),AllocFactorMatrix,(I$4+1),FALSE)*$E4289</f>
        <v>0</v>
      </c>
      <c r="J4284" s="51">
        <f>VLOOKUP(CONCATENATE($F4284," ",$G4284),AllocFactorMatrix,(J$4+1),FALSE)*$E4289</f>
        <v>0</v>
      </c>
      <c r="K4284" s="51">
        <f>VLOOKUP(CONCATENATE($F4284," ",$G4284),AllocFactorMatrix,(K$4+1),FALSE)*$E4289</f>
        <v>0</v>
      </c>
      <c r="L4284" s="51">
        <f>VLOOKUP(CONCATENATE($F4284," ",$G4284),AllocFactorMatrix,(L$4+1),FALSE)*$E4289</f>
        <v>0</v>
      </c>
      <c r="M4284" s="51">
        <f t="shared" si="2048"/>
        <v>0</v>
      </c>
      <c r="N4284" s="51">
        <f>VLOOKUP(CONCATENATE($F4284," ",$G4284),AllocFactorMatrix,(N$4+1),FALSE)*$E4289</f>
        <v>0</v>
      </c>
      <c r="O4284" s="51">
        <f>VLOOKUP(CONCATENATE($F4284," ",$G4284),AllocFactorMatrix,(O$4+1),FALSE)*$E4289</f>
        <v>0</v>
      </c>
      <c r="P4284" s="51">
        <f>VLOOKUP(CONCATENATE($F4284," ",$G4284),AllocFactorMatrix,(P$4+1),FALSE)*$E4289</f>
        <v>0</v>
      </c>
      <c r="Q4284" s="51">
        <f>VLOOKUP(CONCATENATE($F4284," ",$G4284),AllocFactorMatrix,(Q$4+1),FALSE)*$E4289</f>
        <v>0</v>
      </c>
      <c r="R4284" s="51">
        <f t="shared" si="2049"/>
        <v>0</v>
      </c>
      <c r="S4284" s="51">
        <f>VLOOKUP(CONCATENATE($F4284," ",$G4284),AllocFactorMatrix,(S$4+1),FALSE)*$E4289</f>
        <v>0</v>
      </c>
      <c r="T4284" s="51">
        <f>VLOOKUP(CONCATENATE($F4284," ",$G4284),AllocFactorMatrix,(T$4+1),FALSE)*$E4289</f>
        <v>0</v>
      </c>
      <c r="U4284" s="51">
        <f>VLOOKUP(CONCATENATE($F4284," ",$G4284),AllocFactorMatrix,(U$4+1),FALSE)*$E4289</f>
        <v>0</v>
      </c>
      <c r="V4284" s="51">
        <f>VLOOKUP(CONCATENATE($F4284," ",$G4284),AllocFactorMatrix,(V$4+1),FALSE)*$E4289</f>
        <v>0</v>
      </c>
      <c r="W4284" s="51">
        <f t="shared" si="2054"/>
        <v>0</v>
      </c>
      <c r="X4284" s="51">
        <f>VLOOKUP(CONCATENATE($F4284," ",$G4284),AllocFactorMatrix,(X$4+1),FALSE)*$E4289</f>
        <v>0</v>
      </c>
      <c r="Y4284" s="51">
        <f>VLOOKUP(CONCATENATE($F4284," ",$G4284),AllocFactorMatrix,(Y$4+1),FALSE)*$E4289</f>
        <v>0</v>
      </c>
      <c r="Z4284" s="51">
        <f t="shared" si="2050"/>
        <v>0</v>
      </c>
      <c r="AA4284" s="51">
        <f>VLOOKUP(CONCATENATE($F4284," ",$G4284),AllocFactorMatrix,(AA$4+1),FALSE)*$E4289</f>
        <v>0</v>
      </c>
      <c r="AB4284" s="51">
        <f>VLOOKUP(CONCATENATE($F4284," ",$G4284),AllocFactorMatrix,(AB$4+1),FALSE)*$E4289</f>
        <v>0</v>
      </c>
      <c r="AC4284" s="51">
        <f>VLOOKUP(CONCATENATE($F4284," ",$G4284),AllocFactorMatrix,(AC$4+1),FALSE)*$E4289</f>
        <v>0</v>
      </c>
    </row>
    <row r="4285" spans="1:29" s="48" customFormat="1" hidden="1" outlineLevel="1">
      <c r="A4285" s="53"/>
      <c r="B4285" s="104"/>
      <c r="C4285" s="52"/>
      <c r="D4285" s="52"/>
      <c r="F4285" s="175" t="str">
        <f>F4289</f>
        <v>RB_GUP-Land_D</v>
      </c>
      <c r="G4285" s="52" t="str">
        <f>$G$11</f>
        <v>DISTPRI</v>
      </c>
      <c r="H4285" s="50">
        <f t="shared" si="2052"/>
        <v>-148971.38425080822</v>
      </c>
      <c r="I4285" s="51">
        <f>VLOOKUP(CONCATENATE($F4285," ",$G4285),AllocFactorMatrix,(I$4+1),FALSE)*$E4289</f>
        <v>-97547.515338320605</v>
      </c>
      <c r="J4285" s="51">
        <f>VLOOKUP(CONCATENATE($F4285," ",$G4285),AllocFactorMatrix,(J$4+1),FALSE)*$E4289</f>
        <v>-22829.883585858886</v>
      </c>
      <c r="K4285" s="51">
        <f>VLOOKUP(CONCATENATE($F4285," ",$G4285),AllocFactorMatrix,(K$4+1),FALSE)*$E4289</f>
        <v>-318.88212637559479</v>
      </c>
      <c r="L4285" s="51">
        <f>VLOOKUP(CONCATENATE($F4285," ",$G4285),AllocFactorMatrix,(L$4+1),FALSE)*$E4289</f>
        <v>0</v>
      </c>
      <c r="M4285" s="51">
        <f t="shared" si="2048"/>
        <v>-23148.765712234483</v>
      </c>
      <c r="N4285" s="51">
        <f>VLOOKUP(CONCATENATE($F4285," ",$G4285),AllocFactorMatrix,(N$4+1),FALSE)*$E4289</f>
        <v>-13253.195272513824</v>
      </c>
      <c r="O4285" s="51">
        <f>VLOOKUP(CONCATENATE($F4285," ",$G4285),AllocFactorMatrix,(O$4+1),FALSE)*$E4289</f>
        <v>-2381.3234069759451</v>
      </c>
      <c r="P4285" s="51">
        <f>VLOOKUP(CONCATENATE($F4285," ",$G4285),AllocFactorMatrix,(P$4+1),FALSE)*$E4289</f>
        <v>0</v>
      </c>
      <c r="Q4285" s="51">
        <f>VLOOKUP(CONCATENATE($F4285," ",$G4285),AllocFactorMatrix,(Q$4+1),FALSE)*$E4289</f>
        <v>0</v>
      </c>
      <c r="R4285" s="51">
        <f t="shared" si="2049"/>
        <v>-15634.518679489769</v>
      </c>
      <c r="S4285" s="51">
        <f>VLOOKUP(CONCATENATE($F4285," ",$G4285),AllocFactorMatrix,(S$4+1),FALSE)*$E4289</f>
        <v>-599.26651159309779</v>
      </c>
      <c r="T4285" s="51">
        <f>VLOOKUP(CONCATENATE($F4285," ",$G4285),AllocFactorMatrix,(T$4+1),FALSE)*$E4289</f>
        <v>-8286.5751110984947</v>
      </c>
      <c r="U4285" s="51">
        <f>VLOOKUP(CONCATENATE($F4285," ",$G4285),AllocFactorMatrix,(U$4+1),FALSE)*$E4289</f>
        <v>0</v>
      </c>
      <c r="V4285" s="51">
        <f>VLOOKUP(CONCATENATE($F4285," ",$G4285),AllocFactorMatrix,(V$4+1),FALSE)*$E4289</f>
        <v>0</v>
      </c>
      <c r="W4285" s="51">
        <f t="shared" si="2054"/>
        <v>-8885.8416226915924</v>
      </c>
      <c r="X4285" s="51">
        <f>VLOOKUP(CONCATENATE($F4285," ",$G4285),AllocFactorMatrix,(X$4+1),FALSE)*$E4289</f>
        <v>-3633.9166324645707</v>
      </c>
      <c r="Y4285" s="51">
        <f>VLOOKUP(CONCATENATE($F4285," ",$G4285),AllocFactorMatrix,(Y$4+1),FALSE)*$E4289</f>
        <v>-72.938437535158826</v>
      </c>
      <c r="Z4285" s="51">
        <f t="shared" si="2050"/>
        <v>-3706.8550699997295</v>
      </c>
      <c r="AA4285" s="51">
        <f>VLOOKUP(CONCATENATE($F4285," ",$G4285),AllocFactorMatrix,(AA$4+1),FALSE)*$E4289</f>
        <v>-47.887828072026068</v>
      </c>
      <c r="AB4285" s="51">
        <f>VLOOKUP(CONCATENATE($F4285," ",$G4285),AllocFactorMatrix,(AB$4+1),FALSE)*$E4289</f>
        <v>0</v>
      </c>
      <c r="AC4285" s="51">
        <f>VLOOKUP(CONCATENATE($F4285," ",$G4285),AllocFactorMatrix,(AC$4+1),FALSE)*$E4289</f>
        <v>0</v>
      </c>
    </row>
    <row r="4286" spans="1:29" s="48" customFormat="1" hidden="1" outlineLevel="1">
      <c r="A4286" s="53"/>
      <c r="B4286" s="104"/>
      <c r="C4286" s="52"/>
      <c r="D4286" s="52"/>
      <c r="F4286" s="175" t="str">
        <f>F4289</f>
        <v>RB_GUP-Land_D</v>
      </c>
      <c r="G4286" s="52" t="str">
        <f>$G$12</f>
        <v>DISTSEC</v>
      </c>
      <c r="H4286" s="50">
        <f t="shared" si="2052"/>
        <v>-72798.992435771957</v>
      </c>
      <c r="I4286" s="51">
        <f>VLOOKUP(CONCATENATE($F4286," ",$G4286),AllocFactorMatrix,(I$4+1),FALSE)*$E4289</f>
        <v>-54024.502399671292</v>
      </c>
      <c r="J4286" s="51">
        <f>VLOOKUP(CONCATENATE($F4286," ",$G4286),AllocFactorMatrix,(J$4+1),FALSE)*$E4289</f>
        <v>-10893.753344210227</v>
      </c>
      <c r="K4286" s="51">
        <f>VLOOKUP(CONCATENATE($F4286," ",$G4286),AllocFactorMatrix,(K$4+1),FALSE)*$E4289</f>
        <v>0</v>
      </c>
      <c r="L4286" s="51">
        <f>VLOOKUP(CONCATENATE($F4286," ",$G4286),AllocFactorMatrix,(L$4+1),FALSE)*$E4289</f>
        <v>0</v>
      </c>
      <c r="M4286" s="51">
        <f t="shared" si="2048"/>
        <v>-10893.753344210227</v>
      </c>
      <c r="N4286" s="51">
        <f>VLOOKUP(CONCATENATE($F4286," ",$G4286),AllocFactorMatrix,(N$4+1),FALSE)*$E4289</f>
        <v>-5445.0844335043903</v>
      </c>
      <c r="O4286" s="51">
        <f>VLOOKUP(CONCATENATE($F4286," ",$G4286),AllocFactorMatrix,(O$4+1),FALSE)*$E4289</f>
        <v>0</v>
      </c>
      <c r="P4286" s="51">
        <f>VLOOKUP(CONCATENATE($F4286," ",$G4286),AllocFactorMatrix,(P$4+1),FALSE)*$E4289</f>
        <v>0</v>
      </c>
      <c r="Q4286" s="51">
        <f>VLOOKUP(CONCATENATE($F4286," ",$G4286),AllocFactorMatrix,(Q$4+1),FALSE)*$E4289</f>
        <v>0</v>
      </c>
      <c r="R4286" s="51">
        <f t="shared" si="2049"/>
        <v>-5445.0844335043903</v>
      </c>
      <c r="S4286" s="51">
        <f>VLOOKUP(CONCATENATE($F4286," ",$G4286),AllocFactorMatrix,(S$4+1),FALSE)*$E4289</f>
        <v>-203.52450698239491</v>
      </c>
      <c r="T4286" s="51">
        <f>VLOOKUP(CONCATENATE($F4286," ",$G4286),AllocFactorMatrix,(T$4+1),FALSE)*$E4289</f>
        <v>0</v>
      </c>
      <c r="U4286" s="51">
        <f>VLOOKUP(CONCATENATE($F4286," ",$G4286),AllocFactorMatrix,(U$4+1),FALSE)*$E4289</f>
        <v>0</v>
      </c>
      <c r="V4286" s="51">
        <f>VLOOKUP(CONCATENATE($F4286," ",$G4286),AllocFactorMatrix,(V$4+1),FALSE)*$E4289</f>
        <v>0</v>
      </c>
      <c r="W4286" s="51">
        <f t="shared" si="2054"/>
        <v>-203.52450698239491</v>
      </c>
      <c r="X4286" s="51">
        <f>VLOOKUP(CONCATENATE($F4286," ",$G4286),AllocFactorMatrix,(X$4+1),FALSE)*$E4289</f>
        <v>-1538.1097097226886</v>
      </c>
      <c r="Y4286" s="51">
        <f>VLOOKUP(CONCATENATE($F4286," ",$G4286),AllocFactorMatrix,(Y$4+1),FALSE)*$E4289</f>
        <v>0</v>
      </c>
      <c r="Z4286" s="51">
        <f t="shared" si="2050"/>
        <v>-1538.1097097226886</v>
      </c>
      <c r="AA4286" s="51">
        <f>VLOOKUP(CONCATENATE($F4286," ",$G4286),AllocFactorMatrix,(AA$4+1),FALSE)*$E4289</f>
        <v>-18.185950507362403</v>
      </c>
      <c r="AB4286" s="51">
        <f>VLOOKUP(CONCATENATE($F4286," ",$G4286),AllocFactorMatrix,(AB$4+1),FALSE)*$E4289</f>
        <v>-559.75828532661262</v>
      </c>
      <c r="AC4286" s="51">
        <f>VLOOKUP(CONCATENATE($F4286," ",$G4286),AllocFactorMatrix,(AC$4+1),FALSE)*$E4289</f>
        <v>-116.07380584699135</v>
      </c>
    </row>
    <row r="4287" spans="1:29" s="48" customFormat="1" hidden="1" outlineLevel="1">
      <c r="A4287" s="53"/>
      <c r="B4287" s="104"/>
      <c r="C4287" s="52"/>
      <c r="D4287" s="52"/>
      <c r="F4287" s="175" t="str">
        <f>F4289</f>
        <v>RB_GUP-Land_D</v>
      </c>
      <c r="G4287" s="52" t="str">
        <f>$G$13</f>
        <v>ENERGY</v>
      </c>
      <c r="H4287" s="50">
        <f t="shared" si="2052"/>
        <v>0</v>
      </c>
      <c r="I4287" s="51">
        <f>VLOOKUP(CONCATENATE($F4287," ",$G4287),AllocFactorMatrix,(I$4+1),FALSE)*$E4289</f>
        <v>0</v>
      </c>
      <c r="J4287" s="51">
        <f>VLOOKUP(CONCATENATE($F4287," ",$G4287),AllocFactorMatrix,(J$4+1),FALSE)*$E4289</f>
        <v>0</v>
      </c>
      <c r="K4287" s="51">
        <f>VLOOKUP(CONCATENATE($F4287," ",$G4287),AllocFactorMatrix,(K$4+1),FALSE)*$E4289</f>
        <v>0</v>
      </c>
      <c r="L4287" s="51">
        <f>VLOOKUP(CONCATENATE($F4287," ",$G4287),AllocFactorMatrix,(L$4+1),FALSE)*$E4289</f>
        <v>0</v>
      </c>
      <c r="M4287" s="51">
        <f t="shared" si="2048"/>
        <v>0</v>
      </c>
      <c r="N4287" s="51">
        <f>VLOOKUP(CONCATENATE($F4287," ",$G4287),AllocFactorMatrix,(N$4+1),FALSE)*$E4289</f>
        <v>0</v>
      </c>
      <c r="O4287" s="51">
        <f>VLOOKUP(CONCATENATE($F4287," ",$G4287),AllocFactorMatrix,(O$4+1),FALSE)*$E4289</f>
        <v>0</v>
      </c>
      <c r="P4287" s="51">
        <f>VLOOKUP(CONCATENATE($F4287," ",$G4287),AllocFactorMatrix,(P$4+1),FALSE)*$E4289</f>
        <v>0</v>
      </c>
      <c r="Q4287" s="51">
        <f>VLOOKUP(CONCATENATE($F4287," ",$G4287),AllocFactorMatrix,(Q$4+1),FALSE)*$E4289</f>
        <v>0</v>
      </c>
      <c r="R4287" s="51">
        <f t="shared" si="2049"/>
        <v>0</v>
      </c>
      <c r="S4287" s="51">
        <f>VLOOKUP(CONCATENATE($F4287," ",$G4287),AllocFactorMatrix,(S$4+1),FALSE)*$E4289</f>
        <v>0</v>
      </c>
      <c r="T4287" s="51">
        <f>VLOOKUP(CONCATENATE($F4287," ",$G4287),AllocFactorMatrix,(T$4+1),FALSE)*$E4289</f>
        <v>0</v>
      </c>
      <c r="U4287" s="51">
        <f>VLOOKUP(CONCATENATE($F4287," ",$G4287),AllocFactorMatrix,(U$4+1),FALSE)*$E4289</f>
        <v>0</v>
      </c>
      <c r="V4287" s="51">
        <f>VLOOKUP(CONCATENATE($F4287," ",$G4287),AllocFactorMatrix,(V$4+1),FALSE)*$E4289</f>
        <v>0</v>
      </c>
      <c r="W4287" s="51">
        <f t="shared" si="2054"/>
        <v>0</v>
      </c>
      <c r="X4287" s="51">
        <f>VLOOKUP(CONCATENATE($F4287," ",$G4287),AllocFactorMatrix,(X$4+1),FALSE)*$E4289</f>
        <v>0</v>
      </c>
      <c r="Y4287" s="51">
        <f>VLOOKUP(CONCATENATE($F4287," ",$G4287),AllocFactorMatrix,(Y$4+1),FALSE)*$E4289</f>
        <v>0</v>
      </c>
      <c r="Z4287" s="51">
        <f t="shared" si="2050"/>
        <v>0</v>
      </c>
      <c r="AA4287" s="51">
        <f>VLOOKUP(CONCATENATE($F4287," ",$G4287),AllocFactorMatrix,(AA$4+1),FALSE)*$E4289</f>
        <v>0</v>
      </c>
      <c r="AB4287" s="51">
        <f>VLOOKUP(CONCATENATE($F4287," ",$G4287),AllocFactorMatrix,(AB$4+1),FALSE)*$E4289</f>
        <v>0</v>
      </c>
      <c r="AC4287" s="51">
        <f>VLOOKUP(CONCATENATE($F4287," ",$G4287),AllocFactorMatrix,(AC$4+1),FALSE)*$E4289</f>
        <v>0</v>
      </c>
    </row>
    <row r="4288" spans="1:29" s="48" customFormat="1" hidden="1" outlineLevel="1">
      <c r="A4288" s="53"/>
      <c r="B4288" s="104"/>
      <c r="C4288" s="52"/>
      <c r="D4288" s="52"/>
      <c r="F4288" s="175" t="str">
        <f>F4289</f>
        <v>RB_GUP-Land_D</v>
      </c>
      <c r="G4288" s="52" t="str">
        <f>$G$14</f>
        <v>CUSTOMER</v>
      </c>
      <c r="H4288" s="50">
        <f t="shared" si="2052"/>
        <v>-31908.623313419859</v>
      </c>
      <c r="I4288" s="51">
        <f>VLOOKUP(CONCATENATE($F4288," ",$G4288),AllocFactorMatrix,(I$4+1),FALSE)*$E4289</f>
        <v>-14921.220901521807</v>
      </c>
      <c r="J4288" s="51">
        <f>VLOOKUP(CONCATENATE($F4288," ",$G4288),AllocFactorMatrix,(J$4+1),FALSE)*$E4289</f>
        <v>-5041.9581965381403</v>
      </c>
      <c r="K4288" s="51">
        <f>VLOOKUP(CONCATENATE($F4288," ",$G4288),AllocFactorMatrix,(K$4+1),FALSE)*$E4289</f>
        <v>-340.9276288957733</v>
      </c>
      <c r="L4288" s="51">
        <f>VLOOKUP(CONCATENATE($F4288," ",$G4288),AllocFactorMatrix,(L$4+1),FALSE)*$E4289</f>
        <v>-57.428186661668988</v>
      </c>
      <c r="M4288" s="51">
        <f t="shared" si="2048"/>
        <v>-5440.3140120955832</v>
      </c>
      <c r="N4288" s="51">
        <f>VLOOKUP(CONCATENATE($F4288," ",$G4288),AllocFactorMatrix,(N$4+1),FALSE)*$E4289</f>
        <v>-411.52685948931401</v>
      </c>
      <c r="O4288" s="51">
        <f>VLOOKUP(CONCATENATE($F4288," ",$G4288),AllocFactorMatrix,(O$4+1),FALSE)*$E4289</f>
        <v>-119.92661235023161</v>
      </c>
      <c r="P4288" s="51">
        <f>VLOOKUP(CONCATENATE($F4288," ",$G4288),AllocFactorMatrix,(P$4+1),FALSE)*$E4289</f>
        <v>-141.23869723901106</v>
      </c>
      <c r="Q4288" s="51">
        <f>VLOOKUP(CONCATENATE($F4288," ",$G4288),AllocFactorMatrix,(Q$4+1),FALSE)*$E4289</f>
        <v>-17.654593913132022</v>
      </c>
      <c r="R4288" s="51">
        <f t="shared" si="2049"/>
        <v>-690.34676299168859</v>
      </c>
      <c r="S4288" s="51">
        <f>VLOOKUP(CONCATENATE($F4288," ",$G4288),AllocFactorMatrix,(S$4+1),FALSE)*$E4289</f>
        <v>-2.7048060962230966</v>
      </c>
      <c r="T4288" s="51">
        <f>VLOOKUP(CONCATENATE($F4288," ",$G4288),AllocFactorMatrix,(T$4+1),FALSE)*$E4289</f>
        <v>-85.03536789449997</v>
      </c>
      <c r="U4288" s="51">
        <f>VLOOKUP(CONCATENATE($F4288," ",$G4288),AllocFactorMatrix,(U$4+1),FALSE)*$E4289</f>
        <v>-237.41518566987673</v>
      </c>
      <c r="V4288" s="51">
        <f>VLOOKUP(CONCATENATE($F4288," ",$G4288),AllocFactorMatrix,(V$4+1),FALSE)*$E4289</f>
        <v>-70.618159437644223</v>
      </c>
      <c r="W4288" s="51">
        <f t="shared" si="2054"/>
        <v>-395.77351909824404</v>
      </c>
      <c r="X4288" s="51">
        <f>VLOOKUP(CONCATENATE($F4288," ",$G4288),AllocFactorMatrix,(X$4+1),FALSE)*$E4289</f>
        <v>-82.76373683521507</v>
      </c>
      <c r="Y4288" s="51">
        <f>VLOOKUP(CONCATENATE($F4288," ",$G4288),AllocFactorMatrix,(Y$4+1),FALSE)*$E4289</f>
        <v>-1.5669092634498152</v>
      </c>
      <c r="Z4288" s="51">
        <f t="shared" si="2050"/>
        <v>-84.330646098664886</v>
      </c>
      <c r="AA4288" s="51">
        <f>VLOOKUP(CONCATENATE($F4288," ",$G4288),AllocFactorMatrix,(AA$4+1),FALSE)*$E4289</f>
        <v>-8.0759393176422893</v>
      </c>
      <c r="AB4288" s="51">
        <f>VLOOKUP(CONCATENATE($F4288," ",$G4288),AllocFactorMatrix,(AB$4+1),FALSE)*$E4289</f>
        <v>-9146.4684149794357</v>
      </c>
      <c r="AC4288" s="51">
        <f>VLOOKUP(CONCATENATE($F4288," ",$G4288),AllocFactorMatrix,(AC$4+1),FALSE)*$E4289</f>
        <v>-1222.0931173167951</v>
      </c>
    </row>
    <row r="4289" spans="1:29" s="48" customFormat="1" collapsed="1">
      <c r="A4289" s="53"/>
      <c r="B4289" s="104"/>
      <c r="C4289" s="52"/>
      <c r="D4289" s="52" t="str">
        <f>+D3329</f>
        <v>Adj 36 - Depreciation/Amortization Adjustments - Dist</v>
      </c>
      <c r="E4289" s="60">
        <v>-253679</v>
      </c>
      <c r="F4289" s="93" t="str">
        <f>+F3329</f>
        <v>RB_GUP-Land_D</v>
      </c>
      <c r="G4289" s="52" t="str">
        <f>$G$15</f>
        <v>TOTAL</v>
      </c>
      <c r="H4289" s="50">
        <f t="shared" si="2052"/>
        <v>-253679.00000000003</v>
      </c>
      <c r="I4289" s="51">
        <f>VLOOKUP(CONCATENATE($F4289," ",$G4289),AllocFactorMatrix,(I$4+1),FALSE)*$E4289</f>
        <v>-166493.2386395137</v>
      </c>
      <c r="J4289" s="51">
        <f>VLOOKUP(CONCATENATE($F4289," ",$G4289),AllocFactorMatrix,(J$4+1),FALSE)*$E4289</f>
        <v>-38765.595126607259</v>
      </c>
      <c r="K4289" s="51">
        <f>VLOOKUP(CONCATENATE($F4289," ",$G4289),AllocFactorMatrix,(K$4+1),FALSE)*$E4289</f>
        <v>-659.80975527136809</v>
      </c>
      <c r="L4289" s="51">
        <f>VLOOKUP(CONCATENATE($F4289," ",$G4289),AllocFactorMatrix,(L$4+1),FALSE)*$E4289</f>
        <v>-57.428186661668988</v>
      </c>
      <c r="M4289" s="51">
        <f t="shared" si="2048"/>
        <v>-39482.833068540291</v>
      </c>
      <c r="N4289" s="51">
        <f>VLOOKUP(CONCATENATE($F4289," ",$G4289),AllocFactorMatrix,(N$4+1),FALSE)*$E4289</f>
        <v>-19109.806565507526</v>
      </c>
      <c r="O4289" s="51">
        <f>VLOOKUP(CONCATENATE($F4289," ",$G4289),AllocFactorMatrix,(O$4+1),FALSE)*$E4289</f>
        <v>-2501.2500193261767</v>
      </c>
      <c r="P4289" s="51">
        <f>VLOOKUP(CONCATENATE($F4289," ",$G4289),AllocFactorMatrix,(P$4+1),FALSE)*$E4289</f>
        <v>-141.23869723901106</v>
      </c>
      <c r="Q4289" s="51">
        <f>VLOOKUP(CONCATENATE($F4289," ",$G4289),AllocFactorMatrix,(Q$4+1),FALSE)*$E4289</f>
        <v>-17.654593913132022</v>
      </c>
      <c r="R4289" s="51">
        <f t="shared" si="2049"/>
        <v>-21769.949875985847</v>
      </c>
      <c r="S4289" s="51">
        <f>VLOOKUP(CONCATENATE($F4289," ",$G4289),AllocFactorMatrix,(S$4+1),FALSE)*$E4289</f>
        <v>-805.49582467171581</v>
      </c>
      <c r="T4289" s="51">
        <f>VLOOKUP(CONCATENATE($F4289," ",$G4289),AllocFactorMatrix,(T$4+1),FALSE)*$E4289</f>
        <v>-8371.6104789929959</v>
      </c>
      <c r="U4289" s="51">
        <f>VLOOKUP(CONCATENATE($F4289," ",$G4289),AllocFactorMatrix,(U$4+1),FALSE)*$E4289</f>
        <v>-237.41518566987673</v>
      </c>
      <c r="V4289" s="51">
        <f>VLOOKUP(CONCATENATE($F4289," ",$G4289),AllocFactorMatrix,(V$4+1),FALSE)*$E4289</f>
        <v>-70.618159437644223</v>
      </c>
      <c r="W4289" s="51">
        <f t="shared" si="2054"/>
        <v>-9485.1396487722341</v>
      </c>
      <c r="X4289" s="51">
        <f>VLOOKUP(CONCATENATE($F4289," ",$G4289),AllocFactorMatrix,(X$4+1),FALSE)*$E4289</f>
        <v>-5254.7900790224739</v>
      </c>
      <c r="Y4289" s="51">
        <f>VLOOKUP(CONCATENATE($F4289," ",$G4289),AllocFactorMatrix,(Y$4+1),FALSE)*$E4289</f>
        <v>-74.505346798608628</v>
      </c>
      <c r="Z4289" s="51">
        <f t="shared" si="2050"/>
        <v>-5329.295425821083</v>
      </c>
      <c r="AA4289" s="51">
        <f>VLOOKUP(CONCATENATE($F4289," ",$G4289),AllocFactorMatrix,(AA$4+1),FALSE)*$E4289</f>
        <v>-74.149717897030769</v>
      </c>
      <c r="AB4289" s="51">
        <f>VLOOKUP(CONCATENATE($F4289," ",$G4289),AllocFactorMatrix,(AB$4+1),FALSE)*$E4289</f>
        <v>-9706.2267003060479</v>
      </c>
      <c r="AC4289" s="51">
        <f>VLOOKUP(CONCATENATE($F4289," ",$G4289),AllocFactorMatrix,(AC$4+1),FALSE)*$E4289</f>
        <v>-1338.1669231637864</v>
      </c>
    </row>
    <row r="4290" spans="1:29" s="48" customFormat="1" hidden="1" outlineLevel="1">
      <c r="A4290" s="53"/>
      <c r="B4290" s="104"/>
      <c r="C4290" s="52"/>
      <c r="D4290" s="52"/>
      <c r="F4290" s="175" t="str">
        <f>F4297</f>
        <v>RB_GUP-Land_G</v>
      </c>
      <c r="G4290" s="52" t="str">
        <f>$G$8</f>
        <v>PRODUCTION</v>
      </c>
      <c r="H4290" s="50">
        <f t="shared" ca="1" si="2052"/>
        <v>-162651.91219404934</v>
      </c>
      <c r="I4290" s="51">
        <f ca="1">VLOOKUP(CONCATENATE($F4290," ",$G4290),AllocFactorMatrix,(I$4+1),FALSE)*$E4297</f>
        <v>-83665.863246688052</v>
      </c>
      <c r="J4290" s="51">
        <f ca="1">VLOOKUP(CONCATENATE($F4290," ",$G4290),AllocFactorMatrix,(J$4+1),FALSE)*$E4297</f>
        <v>-19510.89217221981</v>
      </c>
      <c r="K4290" s="51">
        <f ca="1">VLOOKUP(CONCATENATE($F4290," ",$G4290),AllocFactorMatrix,(K$4+1),FALSE)*$E4297</f>
        <v>-271.27865906926894</v>
      </c>
      <c r="L4290" s="51">
        <f ca="1">VLOOKUP(CONCATENATE($F4290," ",$G4290),AllocFactorMatrix,(L$4+1),FALSE)*$E4297</f>
        <v>-37.781984557206634</v>
      </c>
      <c r="M4290" s="51">
        <f t="shared" ref="M4290:M4305" ca="1" si="2055">SUBTOTAL(9,J4290:L4290)</f>
        <v>-19819.952815846285</v>
      </c>
      <c r="N4290" s="51">
        <f ca="1">VLOOKUP(CONCATENATE($F4290," ",$G4290),AllocFactorMatrix,(N$4+1),FALSE)*$E4297</f>
        <v>-11613.042954661274</v>
      </c>
      <c r="O4290" s="51">
        <f ca="1">VLOOKUP(CONCATENATE($F4290," ",$G4290),AllocFactorMatrix,(O$4+1),FALSE)*$E4297</f>
        <v>-2080.9595783962595</v>
      </c>
      <c r="P4290" s="51">
        <f ca="1">VLOOKUP(CONCATENATE($F4290," ",$G4290),AllocFactorMatrix,(P$4+1),FALSE)*$E4297</f>
        <v>-421.99736669113264</v>
      </c>
      <c r="Q4290" s="51">
        <f ca="1">VLOOKUP(CONCATENATE($F4290," ",$G4290),AllocFactorMatrix,(Q$4+1),FALSE)*$E4297</f>
        <v>-16.025159163615324</v>
      </c>
      <c r="R4290" s="51">
        <f t="shared" ref="R4290:R4305" ca="1" si="2056">SUBTOTAL(9,N4290:Q4290)</f>
        <v>-14132.025058912281</v>
      </c>
      <c r="S4290" s="51">
        <f ca="1">VLOOKUP(CONCATENATE($F4290," ",$G4290),AllocFactorMatrix,(S$4+1),FALSE)*$E4297</f>
        <v>-549.96088190845614</v>
      </c>
      <c r="T4290" s="51">
        <f ca="1">VLOOKUP(CONCATENATE($F4290," ",$G4290),AllocFactorMatrix,(T$4+1),FALSE)*$E4297</f>
        <v>-7424.7894804607176</v>
      </c>
      <c r="U4290" s="51">
        <f ca="1">VLOOKUP(CONCATENATE($F4290," ",$G4290),AllocFactorMatrix,(U$4+1),FALSE)*$E4297</f>
        <v>-28396.839230741007</v>
      </c>
      <c r="V4290" s="51">
        <f ca="1">VLOOKUP(CONCATENATE($F4290," ",$G4290),AllocFactorMatrix,(V$4+1),FALSE)*$E4297</f>
        <v>-5144.3507985347605</v>
      </c>
      <c r="W4290" s="51">
        <f ca="1">SUBTOTAL(9,S4290:V4290)</f>
        <v>-41515.940391644945</v>
      </c>
      <c r="X4290" s="51">
        <f ca="1">VLOOKUP(CONCATENATE($F4290," ",$G4290),AllocFactorMatrix,(X$4+1),FALSE)*$E4297</f>
        <v>-3187.3112892606291</v>
      </c>
      <c r="Y4290" s="51">
        <f ca="1">VLOOKUP(CONCATENATE($F4290," ",$G4290),AllocFactorMatrix,(Y$4+1),FALSE)*$E4297</f>
        <v>-63.6587815597535</v>
      </c>
      <c r="Z4290" s="51">
        <f t="shared" ref="Z4290:Z4305" ca="1" si="2057">SUBTOTAL(9,X4290:Y4290)</f>
        <v>-3250.9700708203827</v>
      </c>
      <c r="AA4290" s="51">
        <f ca="1">VLOOKUP(CONCATENATE($F4290," ",$G4290),AllocFactorMatrix,(AA$4+1),FALSE)*$E4297</f>
        <v>-42.045792348840962</v>
      </c>
      <c r="AB4290" s="51">
        <f ca="1">VLOOKUP(CONCATENATE($F4290," ",$G4290),AllocFactorMatrix,(AB$4+1),FALSE)*$E4297</f>
        <v>-186.79134891921149</v>
      </c>
      <c r="AC4290" s="51">
        <f ca="1">VLOOKUP(CONCATENATE($F4290," ",$G4290),AllocFactorMatrix,(AC$4+1),FALSE)*$E4297</f>
        <v>-38.323468869213961</v>
      </c>
    </row>
    <row r="4291" spans="1:29" s="48" customFormat="1" hidden="1" outlineLevel="1">
      <c r="A4291" s="53"/>
      <c r="B4291" s="104"/>
      <c r="C4291" s="52"/>
      <c r="D4291" s="102"/>
      <c r="F4291" s="175" t="str">
        <f>F4297</f>
        <v>RB_GUP-Land_G</v>
      </c>
      <c r="G4291" s="52" t="str">
        <f>$G$9</f>
        <v>BULKTRAN</v>
      </c>
      <c r="H4291" s="50">
        <f t="shared" ca="1" si="2052"/>
        <v>-25212.332958773626</v>
      </c>
      <c r="I4291" s="51">
        <f ca="1">VLOOKUP(CONCATENATE($F4291," ",$G4291),AllocFactorMatrix,(I$4+1),FALSE)*$E4297</f>
        <v>-12968.870596136221</v>
      </c>
      <c r="J4291" s="51">
        <f ca="1">VLOOKUP(CONCATENATE($F4291," ",$G4291),AllocFactorMatrix,(J$4+1),FALSE)*$E4297</f>
        <v>-3024.3426168999999</v>
      </c>
      <c r="K4291" s="51">
        <f ca="1">VLOOKUP(CONCATENATE($F4291," ",$G4291),AllocFactorMatrix,(K$4+1),FALSE)*$E4297</f>
        <v>-42.050337956705057</v>
      </c>
      <c r="L4291" s="51">
        <f ca="1">VLOOKUP(CONCATENATE($F4291," ",$G4291),AllocFactorMatrix,(L$4+1),FALSE)*$E4297</f>
        <v>-5.8565064600230192</v>
      </c>
      <c r="M4291" s="51">
        <f t="shared" ca="1" si="2055"/>
        <v>-3072.2494613167278</v>
      </c>
      <c r="N4291" s="51">
        <f ca="1">VLOOKUP(CONCATENATE($F4291," ",$G4291),AllocFactorMatrix,(N$4+1),FALSE)*$E4297</f>
        <v>-1800.1135165761275</v>
      </c>
      <c r="O4291" s="51">
        <f ca="1">VLOOKUP(CONCATENATE($F4291," ",$G4291),AllocFactorMatrix,(O$4+1),FALSE)*$E4297</f>
        <v>-322.56519494023991</v>
      </c>
      <c r="P4291" s="51">
        <f ca="1">VLOOKUP(CONCATENATE($F4291," ",$G4291),AllocFactorMatrix,(P$4+1),FALSE)*$E4297</f>
        <v>-65.412929815723928</v>
      </c>
      <c r="Q4291" s="51">
        <f ca="1">VLOOKUP(CONCATENATE($F4291," ",$G4291),AllocFactorMatrix,(Q$4+1),FALSE)*$E4297</f>
        <v>-2.4840264285881286</v>
      </c>
      <c r="R4291" s="51">
        <f t="shared" ca="1" si="2056"/>
        <v>-2190.5756677606796</v>
      </c>
      <c r="S4291" s="51">
        <f ca="1">VLOOKUP(CONCATENATE($F4291," ",$G4291),AllocFactorMatrix,(S$4+1),FALSE)*$E4297</f>
        <v>-85.248286859575913</v>
      </c>
      <c r="T4291" s="51">
        <f ca="1">VLOOKUP(CONCATENATE($F4291," ",$G4291),AllocFactorMatrix,(T$4+1),FALSE)*$E4297</f>
        <v>-1150.9010991942441</v>
      </c>
      <c r="U4291" s="51">
        <f ca="1">VLOOKUP(CONCATENATE($F4291," ",$G4291),AllocFactorMatrix,(U$4+1),FALSE)*$E4297</f>
        <v>-4401.7346983788439</v>
      </c>
      <c r="V4291" s="51">
        <f ca="1">VLOOKUP(CONCATENATE($F4291," ",$G4291),AllocFactorMatrix,(V$4+1),FALSE)*$E4297</f>
        <v>-797.41506533691768</v>
      </c>
      <c r="W4291" s="51">
        <f t="shared" ref="W4291:W4297" ca="1" si="2058">SUBTOTAL(9,S4291:V4291)</f>
        <v>-6435.2991497695821</v>
      </c>
      <c r="X4291" s="51">
        <f ca="1">VLOOKUP(CONCATENATE($F4291," ",$G4291),AllocFactorMatrix,(X$4+1),FALSE)*$E4297</f>
        <v>-494.05846131231414</v>
      </c>
      <c r="Y4291" s="51">
        <f ca="1">VLOOKUP(CONCATENATE($F4291," ",$G4291),AllocFactorMatrix,(Y$4+1),FALSE)*$E4297</f>
        <v>-9.867614679620587</v>
      </c>
      <c r="Z4291" s="51">
        <f t="shared" ca="1" si="2057"/>
        <v>-503.92607599193474</v>
      </c>
      <c r="AA4291" s="51">
        <f ca="1">VLOOKUP(CONCATENATE($F4291," ",$G4291),AllocFactorMatrix,(AA$4+1),FALSE)*$E4297</f>
        <v>-6.5174303942380885</v>
      </c>
      <c r="AB4291" s="51">
        <f ca="1">VLOOKUP(CONCATENATE($F4291," ",$G4291),AllocFactorMatrix,(AB$4+1),FALSE)*$E4297</f>
        <v>-28.954136592941619</v>
      </c>
      <c r="AC4291" s="51">
        <f ca="1">VLOOKUP(CONCATENATE($F4291," ",$G4291),AllocFactorMatrix,(AC$4+1),FALSE)*$E4297</f>
        <v>-5.9404408114986564</v>
      </c>
    </row>
    <row r="4292" spans="1:29" s="48" customFormat="1" hidden="1" outlineLevel="1">
      <c r="A4292" s="53"/>
      <c r="B4292" s="104"/>
      <c r="C4292" s="52"/>
      <c r="D4292" s="52"/>
      <c r="F4292" s="175" t="str">
        <f>F4297</f>
        <v>RB_GUP-Land_G</v>
      </c>
      <c r="G4292" s="52" t="str">
        <f>$G$10</f>
        <v>SUBTRAN</v>
      </c>
      <c r="H4292" s="50">
        <f t="shared" ca="1" si="2052"/>
        <v>-6987.3259924059712</v>
      </c>
      <c r="I4292" s="51">
        <f ca="1">VLOOKUP(CONCATENATE($F4292," ",$G4292),AllocFactorMatrix,(I$4+1),FALSE)*$E4297</f>
        <v>-3570.1977021530101</v>
      </c>
      <c r="J4292" s="51">
        <f ca="1">VLOOKUP(CONCATENATE($F4292," ",$G4292),AllocFactorMatrix,(J$4+1),FALSE)*$E4297</f>
        <v>-836.91465324521687</v>
      </c>
      <c r="K4292" s="51">
        <f ca="1">VLOOKUP(CONCATENATE($F4292," ",$G4292),AllocFactorMatrix,(K$4+1),FALSE)*$E4297</f>
        <v>-11.691373178000438</v>
      </c>
      <c r="L4292" s="51">
        <f ca="1">VLOOKUP(CONCATENATE($F4292," ",$G4292),AllocFactorMatrix,(L$4+1),FALSE)*$E4297</f>
        <v>-2.1160842241565399</v>
      </c>
      <c r="M4292" s="51">
        <f t="shared" ca="1" si="2055"/>
        <v>-850.72211064737382</v>
      </c>
      <c r="N4292" s="51">
        <f ca="1">VLOOKUP(CONCATENATE($F4292," ",$G4292),AllocFactorMatrix,(N$4+1),FALSE)*$E4297</f>
        <v>-483.67679006382991</v>
      </c>
      <c r="O4292" s="51">
        <f ca="1">VLOOKUP(CONCATENATE($F4292," ",$G4292),AllocFactorMatrix,(O$4+1),FALSE)*$E4297</f>
        <v>-86.914289171150884</v>
      </c>
      <c r="P4292" s="51">
        <f ca="1">VLOOKUP(CONCATENATE($F4292," ",$G4292),AllocFactorMatrix,(P$4+1),FALSE)*$E4297</f>
        <v>-22.814330798172314</v>
      </c>
      <c r="Q4292" s="51">
        <f ca="1">VLOOKUP(CONCATENATE($F4292," ",$G4292),AllocFactorMatrix,(Q$4+1),FALSE)*$E4297</f>
        <v>0</v>
      </c>
      <c r="R4292" s="51">
        <f t="shared" ca="1" si="2056"/>
        <v>-593.4054100331532</v>
      </c>
      <c r="S4292" s="51">
        <f ca="1">VLOOKUP(CONCATENATE($F4292," ",$G4292),AllocFactorMatrix,(S$4+1),FALSE)*$E4297</f>
        <v>-21.801360840491245</v>
      </c>
      <c r="T4292" s="51">
        <f ca="1">VLOOKUP(CONCATENATE($F4292," ",$G4292),AllocFactorMatrix,(T$4+1),FALSE)*$E4297</f>
        <v>-305.89423292654016</v>
      </c>
      <c r="U4292" s="51">
        <f ca="1">VLOOKUP(CONCATENATE($F4292," ",$G4292),AllocFactorMatrix,(U$4+1),FALSE)*$E4297</f>
        <v>-1508.294531191741</v>
      </c>
      <c r="V4292" s="51">
        <f ca="1">VLOOKUP(CONCATENATE($F4292," ",$G4292),AllocFactorMatrix,(V$4+1),FALSE)*$E4297</f>
        <v>0</v>
      </c>
      <c r="W4292" s="51">
        <f t="shared" ca="1" si="2058"/>
        <v>-1835.9901249587724</v>
      </c>
      <c r="X4292" s="51">
        <f ca="1">VLOOKUP(CONCATENATE($F4292," ",$G4292),AllocFactorMatrix,(X$4+1),FALSE)*$E4297</f>
        <v>-132.5855660290803</v>
      </c>
      <c r="Y4292" s="51">
        <f ca="1">VLOOKUP(CONCATENATE($F4292," ",$G4292),AllocFactorMatrix,(Y$4+1),FALSE)*$E4297</f>
        <v>-2.662121548925775</v>
      </c>
      <c r="Z4292" s="51">
        <f t="shared" ca="1" si="2057"/>
        <v>-135.24768757800607</v>
      </c>
      <c r="AA4292" s="51">
        <f ca="1">VLOOKUP(CONCATENATE($F4292," ",$G4292),AllocFactorMatrix,(AA$4+1),FALSE)*$E4297</f>
        <v>-1.7629570357078612</v>
      </c>
      <c r="AB4292" s="51">
        <f ca="1">VLOOKUP(CONCATENATE($F4292," ",$G4292),AllocFactorMatrix,(AB$4+1),FALSE)*$E4297</f>
        <v>0</v>
      </c>
      <c r="AC4292" s="51">
        <f ca="1">VLOOKUP(CONCATENATE($F4292," ",$G4292),AllocFactorMatrix,(AC$4+1),FALSE)*$E4297</f>
        <v>0</v>
      </c>
    </row>
    <row r="4293" spans="1:29" s="48" customFormat="1" hidden="1" outlineLevel="1">
      <c r="A4293" s="53"/>
      <c r="B4293" s="104"/>
      <c r="C4293" s="52"/>
      <c r="D4293" s="52"/>
      <c r="F4293" s="175" t="str">
        <f>F4297</f>
        <v>RB_GUP-Land_G</v>
      </c>
      <c r="G4293" s="52" t="str">
        <f>$G$11</f>
        <v>DISTPRI</v>
      </c>
      <c r="H4293" s="50">
        <f t="shared" ca="1" si="2052"/>
        <v>-57076.525843051684</v>
      </c>
      <c r="I4293" s="51">
        <f ca="1">VLOOKUP(CONCATENATE($F4293," ",$G4293),AllocFactorMatrix,(I$4+1),FALSE)*$E4297</f>
        <v>-37374.11253935453</v>
      </c>
      <c r="J4293" s="51">
        <f ca="1">VLOOKUP(CONCATENATE($F4293," ",$G4293),AllocFactorMatrix,(J$4+1),FALSE)*$E4297</f>
        <v>-8746.9848456823056</v>
      </c>
      <c r="K4293" s="51">
        <f ca="1">VLOOKUP(CONCATENATE($F4293," ",$G4293),AllocFactorMatrix,(K$4+1),FALSE)*$E4297</f>
        <v>-122.17570521007727</v>
      </c>
      <c r="L4293" s="51">
        <f ca="1">VLOOKUP(CONCATENATE($F4293," ",$G4293),AllocFactorMatrix,(L$4+1),FALSE)*$E4297</f>
        <v>0</v>
      </c>
      <c r="M4293" s="51">
        <f t="shared" ca="1" si="2055"/>
        <v>-8869.1605508923822</v>
      </c>
      <c r="N4293" s="51">
        <f ca="1">VLOOKUP(CONCATENATE($F4293," ",$G4293),AllocFactorMatrix,(N$4+1),FALSE)*$E4297</f>
        <v>-5077.7962914078307</v>
      </c>
      <c r="O4293" s="51">
        <f ca="1">VLOOKUP(CONCATENATE($F4293," ",$G4293),AllocFactorMatrix,(O$4+1),FALSE)*$E4297</f>
        <v>-912.37433056334658</v>
      </c>
      <c r="P4293" s="51">
        <f ca="1">VLOOKUP(CONCATENATE($F4293," ",$G4293),AllocFactorMatrix,(P$4+1),FALSE)*$E4297</f>
        <v>0</v>
      </c>
      <c r="Q4293" s="51">
        <f ca="1">VLOOKUP(CONCATENATE($F4293," ",$G4293),AllocFactorMatrix,(Q$4+1),FALSE)*$E4297</f>
        <v>0</v>
      </c>
      <c r="R4293" s="51">
        <f t="shared" ca="1" si="2056"/>
        <v>-5990.1706219711778</v>
      </c>
      <c r="S4293" s="51">
        <f ca="1">VLOOKUP(CONCATENATE($F4293," ",$G4293),AllocFactorMatrix,(S$4+1),FALSE)*$E4297</f>
        <v>-229.60148157201053</v>
      </c>
      <c r="T4293" s="51">
        <f ca="1">VLOOKUP(CONCATENATE($F4293," ",$G4293),AllocFactorMatrix,(T$4+1),FALSE)*$E4297</f>
        <v>-3174.8977889787966</v>
      </c>
      <c r="U4293" s="51">
        <f ca="1">VLOOKUP(CONCATENATE($F4293," ",$G4293),AllocFactorMatrix,(U$4+1),FALSE)*$E4297</f>
        <v>0</v>
      </c>
      <c r="V4293" s="51">
        <f ca="1">VLOOKUP(CONCATENATE($F4293," ",$G4293),AllocFactorMatrix,(V$4+1),FALSE)*$E4297</f>
        <v>0</v>
      </c>
      <c r="W4293" s="51">
        <f t="shared" ca="1" si="2058"/>
        <v>-3404.4992705508071</v>
      </c>
      <c r="X4293" s="51">
        <f ca="1">VLOOKUP(CONCATENATE($F4293," ",$G4293),AllocFactorMatrix,(X$4+1),FALSE)*$E4297</f>
        <v>-1392.2897852325887</v>
      </c>
      <c r="Y4293" s="51">
        <f ca="1">VLOOKUP(CONCATENATE($F4293," ",$G4293),AllocFactorMatrix,(Y$4+1),FALSE)*$E4297</f>
        <v>-27.945451644044276</v>
      </c>
      <c r="Z4293" s="51">
        <f t="shared" ca="1" si="2057"/>
        <v>-1420.2352368766328</v>
      </c>
      <c r="AA4293" s="51">
        <f ca="1">VLOOKUP(CONCATENATE($F4293," ",$G4293),AllocFactorMatrix,(AA$4+1),FALSE)*$E4297</f>
        <v>-18.347623406109154</v>
      </c>
      <c r="AB4293" s="51">
        <f ca="1">VLOOKUP(CONCATENATE($F4293," ",$G4293),AllocFactorMatrix,(AB$4+1),FALSE)*$E4297</f>
        <v>0</v>
      </c>
      <c r="AC4293" s="51">
        <f ca="1">VLOOKUP(CONCATENATE($F4293," ",$G4293),AllocFactorMatrix,(AC$4+1),FALSE)*$E4297</f>
        <v>0</v>
      </c>
    </row>
    <row r="4294" spans="1:29" s="48" customFormat="1" hidden="1" outlineLevel="1">
      <c r="A4294" s="53"/>
      <c r="B4294" s="104"/>
      <c r="C4294" s="52"/>
      <c r="D4294" s="52"/>
      <c r="F4294" s="175" t="str">
        <f>F4297</f>
        <v>RB_GUP-Land_G</v>
      </c>
      <c r="G4294" s="52" t="str">
        <f>$G$12</f>
        <v>DISTSEC</v>
      </c>
      <c r="H4294" s="50">
        <f t="shared" ca="1" si="2052"/>
        <v>-22612.181288179931</v>
      </c>
      <c r="I4294" s="51">
        <f ca="1">VLOOKUP(CONCATENATE($F4294," ",$G4294),AllocFactorMatrix,(I$4+1),FALSE)*$E4297</f>
        <v>-16780.614695222102</v>
      </c>
      <c r="J4294" s="51">
        <f ca="1">VLOOKUP(CONCATENATE($F4294," ",$G4294),AllocFactorMatrix,(J$4+1),FALSE)*$E4297</f>
        <v>-3383.7216324845103</v>
      </c>
      <c r="K4294" s="51">
        <f ca="1">VLOOKUP(CONCATENATE($F4294," ",$G4294),AllocFactorMatrix,(K$4+1),FALSE)*$E4297</f>
        <v>0</v>
      </c>
      <c r="L4294" s="51">
        <f ca="1">VLOOKUP(CONCATENATE($F4294," ",$G4294),AllocFactorMatrix,(L$4+1),FALSE)*$E4297</f>
        <v>0</v>
      </c>
      <c r="M4294" s="51">
        <f t="shared" ca="1" si="2055"/>
        <v>-3383.7216324845103</v>
      </c>
      <c r="N4294" s="51">
        <f ca="1">VLOOKUP(CONCATENATE($F4294," ",$G4294),AllocFactorMatrix,(N$4+1),FALSE)*$E4297</f>
        <v>-1691.3041268871523</v>
      </c>
      <c r="O4294" s="51">
        <f ca="1">VLOOKUP(CONCATENATE($F4294," ",$G4294),AllocFactorMatrix,(O$4+1),FALSE)*$E4297</f>
        <v>0</v>
      </c>
      <c r="P4294" s="51">
        <f ca="1">VLOOKUP(CONCATENATE($F4294," ",$G4294),AllocFactorMatrix,(P$4+1),FALSE)*$E4297</f>
        <v>0</v>
      </c>
      <c r="Q4294" s="51">
        <f ca="1">VLOOKUP(CONCATENATE($F4294," ",$G4294),AllocFactorMatrix,(Q$4+1),FALSE)*$E4297</f>
        <v>0</v>
      </c>
      <c r="R4294" s="51">
        <f t="shared" ca="1" si="2056"/>
        <v>-1691.3041268871523</v>
      </c>
      <c r="S4294" s="51">
        <f ca="1">VLOOKUP(CONCATENATE($F4294," ",$G4294),AllocFactorMatrix,(S$4+1),FALSE)*$E4297</f>
        <v>-63.216988236940978</v>
      </c>
      <c r="T4294" s="51">
        <f ca="1">VLOOKUP(CONCATENATE($F4294," ",$G4294),AllocFactorMatrix,(T$4+1),FALSE)*$E4297</f>
        <v>0</v>
      </c>
      <c r="U4294" s="51">
        <f ca="1">VLOOKUP(CONCATENATE($F4294," ",$G4294),AllocFactorMatrix,(U$4+1),FALSE)*$E4297</f>
        <v>0</v>
      </c>
      <c r="V4294" s="51">
        <f ca="1">VLOOKUP(CONCATENATE($F4294," ",$G4294),AllocFactorMatrix,(V$4+1),FALSE)*$E4297</f>
        <v>0</v>
      </c>
      <c r="W4294" s="51">
        <f t="shared" ca="1" si="2058"/>
        <v>-63.216988236940978</v>
      </c>
      <c r="X4294" s="51">
        <f ca="1">VLOOKUP(CONCATENATE($F4294," ",$G4294),AllocFactorMatrix,(X$4+1),FALSE)*$E4297</f>
        <v>-477.75407919339563</v>
      </c>
      <c r="Y4294" s="51">
        <f ca="1">VLOOKUP(CONCATENATE($F4294," ",$G4294),AllocFactorMatrix,(Y$4+1),FALSE)*$E4297</f>
        <v>0</v>
      </c>
      <c r="Z4294" s="51">
        <f t="shared" ca="1" si="2057"/>
        <v>-477.75407919339563</v>
      </c>
      <c r="AA4294" s="51">
        <f ca="1">VLOOKUP(CONCATENATE($F4294," ",$G4294),AllocFactorMatrix,(AA$4+1),FALSE)*$E4297</f>
        <v>-5.6487596326714931</v>
      </c>
      <c r="AB4294" s="51">
        <f ca="1">VLOOKUP(CONCATENATE($F4294," ",$G4294),AllocFactorMatrix,(AB$4+1),FALSE)*$E4297</f>
        <v>-173.86718417199594</v>
      </c>
      <c r="AC4294" s="51">
        <f ca="1">VLOOKUP(CONCATENATE($F4294," ",$G4294),AllocFactorMatrix,(AC$4+1),FALSE)*$E4297</f>
        <v>-36.053822351138052</v>
      </c>
    </row>
    <row r="4295" spans="1:29" s="48" customFormat="1" hidden="1" outlineLevel="1">
      <c r="A4295" s="53"/>
      <c r="B4295" s="104"/>
      <c r="C4295" s="52"/>
      <c r="D4295" s="52"/>
      <c r="F4295" s="175" t="str">
        <f>F4297</f>
        <v>RB_GUP-Land_G</v>
      </c>
      <c r="G4295" s="52" t="str">
        <f>$G$13</f>
        <v>ENERGY</v>
      </c>
      <c r="H4295" s="50">
        <f t="shared" ca="1" si="2052"/>
        <v>-65056.433478425271</v>
      </c>
      <c r="I4295" s="51">
        <f ca="1">VLOOKUP(CONCATENATE($F4295," ",$G4295),AllocFactorMatrix,(I$4+1),FALSE)*$E4297</f>
        <v>-25455.685240653082</v>
      </c>
      <c r="J4295" s="51">
        <f ca="1">VLOOKUP(CONCATENATE($F4295," ",$G4295),AllocFactorMatrix,(J$4+1),FALSE)*$E4297</f>
        <v>-7343.8913346878735</v>
      </c>
      <c r="K4295" s="51">
        <f ca="1">VLOOKUP(CONCATENATE($F4295," ",$G4295),AllocFactorMatrix,(K$4+1),FALSE)*$E4297</f>
        <v>-102.3581700303088</v>
      </c>
      <c r="L4295" s="51">
        <f ca="1">VLOOKUP(CONCATENATE($F4295," ",$G4295),AllocFactorMatrix,(L$4+1),FALSE)*$E4297</f>
        <v>-14.309585420526643</v>
      </c>
      <c r="M4295" s="51">
        <f t="shared" ca="1" si="2055"/>
        <v>-7460.5590901387086</v>
      </c>
      <c r="N4295" s="51">
        <f ca="1">VLOOKUP(CONCATENATE($F4295," ",$G4295),AllocFactorMatrix,(N$4+1),FALSE)*$E4297</f>
        <v>-4764.8952769148163</v>
      </c>
      <c r="O4295" s="51">
        <f ca="1">VLOOKUP(CONCATENATE($F4295," ",$G4295),AllocFactorMatrix,(O$4+1),FALSE)*$E4297</f>
        <v>-849.76649354390952</v>
      </c>
      <c r="P4295" s="51">
        <f ca="1">VLOOKUP(CONCATENATE($F4295," ",$G4295),AllocFactorMatrix,(P$4+1),FALSE)*$E4297</f>
        <v>-173.04357784398169</v>
      </c>
      <c r="Q4295" s="51">
        <f ca="1">VLOOKUP(CONCATENATE($F4295," ",$G4295),AllocFactorMatrix,(Q$4+1),FALSE)*$E4297</f>
        <v>-6.5359144983250079</v>
      </c>
      <c r="R4295" s="51">
        <f t="shared" ca="1" si="2056"/>
        <v>-5794.2412628010325</v>
      </c>
      <c r="S4295" s="51">
        <f ca="1">VLOOKUP(CONCATENATE($F4295," ",$G4295),AllocFactorMatrix,(S$4+1),FALSE)*$E4297</f>
        <v>-249.53765226985263</v>
      </c>
      <c r="T4295" s="51">
        <f ca="1">VLOOKUP(CONCATENATE($F4295," ",$G4295),AllocFactorMatrix,(T$4+1),FALSE)*$E4297</f>
        <v>-3945.2377281623953</v>
      </c>
      <c r="U4295" s="51">
        <f ca="1">VLOOKUP(CONCATENATE($F4295," ",$G4295),AllocFactorMatrix,(U$4+1),FALSE)*$E4297</f>
        <v>-16967.825360332488</v>
      </c>
      <c r="V4295" s="51">
        <f ca="1">VLOOKUP(CONCATENATE($F4295," ",$G4295),AllocFactorMatrix,(V$4+1),FALSE)*$E4297</f>
        <v>-3191.8251748203197</v>
      </c>
      <c r="W4295" s="51">
        <f t="shared" ca="1" si="2058"/>
        <v>-24354.425915585056</v>
      </c>
      <c r="X4295" s="51">
        <f ca="1">VLOOKUP(CONCATENATE($F4295," ",$G4295),AllocFactorMatrix,(X$4+1),FALSE)*$E4297</f>
        <v>-1308.8694979407562</v>
      </c>
      <c r="Y4295" s="51">
        <f ca="1">VLOOKUP(CONCATENATE($F4295," ",$G4295),AllocFactorMatrix,(Y$4+1),FALSE)*$E4297</f>
        <v>-26.262205387048493</v>
      </c>
      <c r="Z4295" s="51">
        <f t="shared" ca="1" si="2057"/>
        <v>-1335.1317033278046</v>
      </c>
      <c r="AA4295" s="51">
        <f ca="1">VLOOKUP(CONCATENATE($F4295," ",$G4295),AllocFactorMatrix,(AA$4+1),FALSE)*$E4297</f>
        <v>-23.425999821848169</v>
      </c>
      <c r="AB4295" s="51">
        <f ca="1">VLOOKUP(CONCATENATE($F4295," ",$G4295),AllocFactorMatrix,(AB$4+1),FALSE)*$E4297</f>
        <v>-524.73437305344714</v>
      </c>
      <c r="AC4295" s="51">
        <f ca="1">VLOOKUP(CONCATENATE($F4295," ",$G4295),AllocFactorMatrix,(AC$4+1),FALSE)*$E4297</f>
        <v>-108.22989304422408</v>
      </c>
    </row>
    <row r="4296" spans="1:29" s="48" customFormat="1" hidden="1" outlineLevel="1">
      <c r="A4296" s="53"/>
      <c r="B4296" s="104"/>
      <c r="C4296" s="52"/>
      <c r="D4296" s="52"/>
      <c r="F4296" s="175" t="str">
        <f>F4297</f>
        <v>RB_GUP-Land_G</v>
      </c>
      <c r="G4296" s="52" t="str">
        <f>$G$14</f>
        <v>CUSTOMER</v>
      </c>
      <c r="H4296" s="50">
        <f t="shared" ca="1" si="2052"/>
        <v>-43054.288245114338</v>
      </c>
      <c r="I4296" s="51">
        <f ca="1">VLOOKUP(CONCATENATE($F4296," ",$G4296),AllocFactorMatrix,(I$4+1),FALSE)*$E4297</f>
        <v>-33243.520850956091</v>
      </c>
      <c r="J4296" s="51">
        <f ca="1">VLOOKUP(CONCATENATE($F4296," ",$G4296),AllocFactorMatrix,(J$4+1),FALSE)*$E4297</f>
        <v>-6731.5170418168436</v>
      </c>
      <c r="K4296" s="51">
        <f ca="1">VLOOKUP(CONCATENATE($F4296," ",$G4296),AllocFactorMatrix,(K$4+1),FALSE)*$E4297</f>
        <v>-172.05879729562864</v>
      </c>
      <c r="L4296" s="51">
        <f ca="1">VLOOKUP(CONCATENATE($F4296," ",$G4296),AllocFactorMatrix,(L$4+1),FALSE)*$E4297</f>
        <v>-27.741237210541069</v>
      </c>
      <c r="M4296" s="51">
        <f t="shared" ca="1" si="2055"/>
        <v>-6931.3170763230128</v>
      </c>
      <c r="N4296" s="51">
        <f ca="1">VLOOKUP(CONCATENATE($F4296," ",$G4296),AllocFactorMatrix,(N$4+1),FALSE)*$E4297</f>
        <v>-276.05689792903433</v>
      </c>
      <c r="O4296" s="51">
        <f ca="1">VLOOKUP(CONCATENATE($F4296," ",$G4296),AllocFactorMatrix,(O$4+1),FALSE)*$E4297</f>
        <v>-66.673246032916609</v>
      </c>
      <c r="P4296" s="51">
        <f ca="1">VLOOKUP(CONCATENATE($F4296," ",$G4296),AllocFactorMatrix,(P$4+1),FALSE)*$E4297</f>
        <v>-67.870830305107333</v>
      </c>
      <c r="Q4296" s="51">
        <f ca="1">VLOOKUP(CONCATENATE($F4296," ",$G4296),AllocFactorMatrix,(Q$4+1),FALSE)*$E4297</f>
        <v>-8.383634796819079</v>
      </c>
      <c r="R4296" s="51">
        <f t="shared" ca="1" si="2056"/>
        <v>-418.98460906387737</v>
      </c>
      <c r="S4296" s="51">
        <f ca="1">VLOOKUP(CONCATENATE($F4296," ",$G4296),AllocFactorMatrix,(S$4+1),FALSE)*$E4297</f>
        <v>-2.0980521596733595</v>
      </c>
      <c r="T4296" s="51">
        <f ca="1">VLOOKUP(CONCATENATE($F4296," ",$G4296),AllocFactorMatrix,(T$4+1),FALSE)*$E4297</f>
        <v>-48.471788399700522</v>
      </c>
      <c r="U4296" s="51">
        <f ca="1">VLOOKUP(CONCATENATE($F4296," ",$G4296),AllocFactorMatrix,(U$4+1),FALSE)*$E4297</f>
        <v>-114.01027034590329</v>
      </c>
      <c r="V4296" s="51">
        <f ca="1">VLOOKUP(CONCATENATE($F4296," ",$G4296),AllocFactorMatrix,(V$4+1),FALSE)*$E4297</f>
        <v>-33.571864448127634</v>
      </c>
      <c r="W4296" s="51">
        <f t="shared" ca="1" si="2058"/>
        <v>-198.15197535340479</v>
      </c>
      <c r="X4296" s="51">
        <f ca="1">VLOOKUP(CONCATENATE($F4296," ",$G4296),AllocFactorMatrix,(X$4+1),FALSE)*$E4297</f>
        <v>-61.169241412900639</v>
      </c>
      <c r="Y4296" s="51">
        <f ca="1">VLOOKUP(CONCATENATE($F4296," ",$G4296),AllocFactorMatrix,(Y$4+1),FALSE)*$E4297</f>
        <v>-0.91376033609188956</v>
      </c>
      <c r="Z4296" s="51">
        <f t="shared" ca="1" si="2057"/>
        <v>-62.08300174899253</v>
      </c>
      <c r="AA4296" s="51">
        <f ca="1">VLOOKUP(CONCATENATE($F4296," ",$G4296),AllocFactorMatrix,(AA$4+1),FALSE)*$E4297</f>
        <v>-4.9796652076722312</v>
      </c>
      <c r="AB4296" s="51">
        <f ca="1">VLOOKUP(CONCATENATE($F4296," ",$G4296),AllocFactorMatrix,(AB$4+1),FALSE)*$E4297</f>
        <v>-1809.3386879943466</v>
      </c>
      <c r="AC4296" s="51">
        <f ca="1">VLOOKUP(CONCATENATE($F4296," ",$G4296),AllocFactorMatrix,(AC$4+1),FALSE)*$E4297</f>
        <v>-385.91237846690944</v>
      </c>
    </row>
    <row r="4297" spans="1:29" s="48" customFormat="1" collapsed="1">
      <c r="A4297" s="53"/>
      <c r="B4297" s="104"/>
      <c r="C4297" s="52"/>
      <c r="D4297" s="52" t="str">
        <f>+D3337</f>
        <v>Adj 36 - Depreciation/Amortization Adjustments - Gen &amp; Int</v>
      </c>
      <c r="E4297" s="60">
        <v>-382651</v>
      </c>
      <c r="F4297" s="93" t="str">
        <f>+F3337</f>
        <v>RB_GUP-Land_G</v>
      </c>
      <c r="G4297" s="52" t="str">
        <f>$G$15</f>
        <v>TOTAL</v>
      </c>
      <c r="H4297" s="50">
        <f t="shared" ca="1" si="2052"/>
        <v>-382651.00000000012</v>
      </c>
      <c r="I4297" s="51">
        <f ca="1">VLOOKUP(CONCATENATE($F4297," ",$G4297),AllocFactorMatrix,(I$4+1),FALSE)*$E4297</f>
        <v>-213058.86487116307</v>
      </c>
      <c r="J4297" s="51">
        <f ca="1">VLOOKUP(CONCATENATE($F4297," ",$G4297),AllocFactorMatrix,(J$4+1),FALSE)*$E4297</f>
        <v>-49578.264297036556</v>
      </c>
      <c r="K4297" s="51">
        <f ca="1">VLOOKUP(CONCATENATE($F4297," ",$G4297),AllocFactorMatrix,(K$4+1),FALSE)*$E4297</f>
        <v>-721.61304273998906</v>
      </c>
      <c r="L4297" s="51">
        <f ca="1">VLOOKUP(CONCATENATE($F4297," ",$G4297),AllocFactorMatrix,(L$4+1),FALSE)*$E4297</f>
        <v>-87.805397872453909</v>
      </c>
      <c r="M4297" s="51">
        <f t="shared" ca="1" si="2055"/>
        <v>-50387.682737649004</v>
      </c>
      <c r="N4297" s="51">
        <f ca="1">VLOOKUP(CONCATENATE($F4297," ",$G4297),AllocFactorMatrix,(N$4+1),FALSE)*$E4297</f>
        <v>-25706.885854440065</v>
      </c>
      <c r="O4297" s="51">
        <f ca="1">VLOOKUP(CONCATENATE($F4297," ",$G4297),AllocFactorMatrix,(O$4+1),FALSE)*$E4297</f>
        <v>-4319.2531326478229</v>
      </c>
      <c r="P4297" s="51">
        <f ca="1">VLOOKUP(CONCATENATE($F4297," ",$G4297),AllocFactorMatrix,(P$4+1),FALSE)*$E4297</f>
        <v>-751.1390354541179</v>
      </c>
      <c r="Q4297" s="51">
        <f ca="1">VLOOKUP(CONCATENATE($F4297," ",$G4297),AllocFactorMatrix,(Q$4+1),FALSE)*$E4297</f>
        <v>-33.428734887347538</v>
      </c>
      <c r="R4297" s="51">
        <f t="shared" ca="1" si="2056"/>
        <v>-30810.706757429354</v>
      </c>
      <c r="S4297" s="51">
        <f ca="1">VLOOKUP(CONCATENATE($F4297," ",$G4297),AllocFactorMatrix,(S$4+1),FALSE)*$E4297</f>
        <v>-1201.4647038470007</v>
      </c>
      <c r="T4297" s="51">
        <f ca="1">VLOOKUP(CONCATENATE($F4297," ",$G4297),AllocFactorMatrix,(T$4+1),FALSE)*$E4297</f>
        <v>-16050.192118122395</v>
      </c>
      <c r="U4297" s="51">
        <f ca="1">VLOOKUP(CONCATENATE($F4297," ",$G4297),AllocFactorMatrix,(U$4+1),FALSE)*$E4297</f>
        <v>-51388.704090989988</v>
      </c>
      <c r="V4297" s="51">
        <f ca="1">VLOOKUP(CONCATENATE($F4297," ",$G4297),AllocFactorMatrix,(V$4+1),FALSE)*$E4297</f>
        <v>-9167.1629031401262</v>
      </c>
      <c r="W4297" s="51">
        <f t="shared" ca="1" si="2058"/>
        <v>-77807.523816099507</v>
      </c>
      <c r="X4297" s="51">
        <f ca="1">VLOOKUP(CONCATENATE($F4297," ",$G4297),AllocFactorMatrix,(X$4+1),FALSE)*$E4297</f>
        <v>-7054.0379203816638</v>
      </c>
      <c r="Y4297" s="51">
        <f ca="1">VLOOKUP(CONCATENATE($F4297," ",$G4297),AllocFactorMatrix,(Y$4+1),FALSE)*$E4297</f>
        <v>-131.30993515548451</v>
      </c>
      <c r="Z4297" s="51">
        <f t="shared" ca="1" si="2057"/>
        <v>-7185.3478555371485</v>
      </c>
      <c r="AA4297" s="51">
        <f ca="1">VLOOKUP(CONCATENATE($F4297," ",$G4297),AllocFactorMatrix,(AA$4+1),FALSE)*$E4297</f>
        <v>-102.72822784708799</v>
      </c>
      <c r="AB4297" s="51">
        <f ca="1">VLOOKUP(CONCATENATE($F4297," ",$G4297),AllocFactorMatrix,(AB$4+1),FALSE)*$E4297</f>
        <v>-2723.6857307319428</v>
      </c>
      <c r="AC4297" s="51">
        <f ca="1">VLOOKUP(CONCATENATE($F4297," ",$G4297),AllocFactorMatrix,(AC$4+1),FALSE)*$E4297</f>
        <v>-574.46000354298417</v>
      </c>
    </row>
    <row r="4298" spans="1:29" s="48" customFormat="1" hidden="1" outlineLevel="1">
      <c r="A4298" s="53"/>
      <c r="B4298" s="104"/>
      <c r="C4298" s="52"/>
      <c r="D4298" s="52"/>
      <c r="F4298" s="175" t="str">
        <f>F4305</f>
        <v>RB_GUP</v>
      </c>
      <c r="G4298" s="52" t="str">
        <f>$G$8</f>
        <v>PRODUCTION</v>
      </c>
      <c r="H4298" s="50">
        <f t="shared" ca="1" si="2052"/>
        <v>274526.295735533</v>
      </c>
      <c r="I4298" s="51">
        <f ca="1">VLOOKUP(CONCATENATE($F4298," ",$G4298),AllocFactorMatrix,(I$4+1),FALSE)*$E4305</f>
        <v>141212.4776573593</v>
      </c>
      <c r="J4298" s="51">
        <f ca="1">VLOOKUP(CONCATENATE($F4298," ",$G4298),AllocFactorMatrix,(J$4+1),FALSE)*$E4305</f>
        <v>32930.77150021281</v>
      </c>
      <c r="K4298" s="51">
        <f ca="1">VLOOKUP(CONCATENATE($F4298," ",$G4298),AllocFactorMatrix,(K$4+1),FALSE)*$E4305</f>
        <v>457.86812083426332</v>
      </c>
      <c r="L4298" s="51">
        <f ca="1">VLOOKUP(CONCATENATE($F4298," ",$G4298),AllocFactorMatrix,(L$4+1),FALSE)*$E4305</f>
        <v>63.768990638442204</v>
      </c>
      <c r="M4298" s="51">
        <f t="shared" ca="1" si="2055"/>
        <v>33452.408611685511</v>
      </c>
      <c r="N4298" s="51">
        <f ca="1">VLOOKUP(CONCATENATE($F4298," ",$G4298),AllocFactorMatrix,(N$4+1),FALSE)*$E4305</f>
        <v>19600.665135478357</v>
      </c>
      <c r="O4298" s="51">
        <f ca="1">VLOOKUP(CONCATENATE($F4298," ",$G4298),AllocFactorMatrix,(O$4+1),FALSE)*$E4305</f>
        <v>3512.2742605752364</v>
      </c>
      <c r="P4298" s="51">
        <f ca="1">VLOOKUP(CONCATENATE($F4298," ",$G4298),AllocFactorMatrix,(P$4+1),FALSE)*$E4305</f>
        <v>712.25337793541541</v>
      </c>
      <c r="Q4298" s="51">
        <f ca="1">VLOOKUP(CONCATENATE($F4298," ",$G4298),AllocFactorMatrix,(Q$4+1),FALSE)*$E4305</f>
        <v>27.047499930471741</v>
      </c>
      <c r="R4298" s="51">
        <f t="shared" ca="1" si="2056"/>
        <v>23852.24027391948</v>
      </c>
      <c r="S4298" s="51">
        <f ca="1">VLOOKUP(CONCATENATE($F4298," ",$G4298),AllocFactorMatrix,(S$4+1),FALSE)*$E4305</f>
        <v>928.23208576639706</v>
      </c>
      <c r="T4298" s="51">
        <f ca="1">VLOOKUP(CONCATENATE($F4298," ",$G4298),AllocFactorMatrix,(T$4+1),FALSE)*$E4305</f>
        <v>12531.669165101939</v>
      </c>
      <c r="U4298" s="51">
        <f ca="1">VLOOKUP(CONCATENATE($F4298," ",$G4298),AllocFactorMatrix,(U$4+1),FALSE)*$E4305</f>
        <v>47928.603970620927</v>
      </c>
      <c r="V4298" s="51">
        <f ca="1">VLOOKUP(CONCATENATE($F4298," ",$G4298),AllocFactorMatrix,(V$4+1),FALSE)*$E4305</f>
        <v>8682.7111322306901</v>
      </c>
      <c r="W4298" s="51">
        <f ca="1">SUBTOTAL(9,S4298:V4298)</f>
        <v>70071.216353719952</v>
      </c>
      <c r="X4298" s="51">
        <f ca="1">VLOOKUP(CONCATENATE($F4298," ",$G4298),AllocFactorMatrix,(X$4+1),FALSE)*$E4305</f>
        <v>5379.5909915455568</v>
      </c>
      <c r="Y4298" s="51">
        <f ca="1">VLOOKUP(CONCATENATE($F4298," ",$G4298),AllocFactorMatrix,(Y$4+1),FALSE)*$E4305</f>
        <v>107.44423017779914</v>
      </c>
      <c r="Z4298" s="51">
        <f t="shared" ca="1" si="2057"/>
        <v>5487.0352217233558</v>
      </c>
      <c r="AA4298" s="51">
        <f ca="1">VLOOKUP(CONCATENATE($F4298," ",$G4298),AllocFactorMatrix,(AA$4+1),FALSE)*$E4305</f>
        <v>70.965508299846604</v>
      </c>
      <c r="AB4298" s="51">
        <f ca="1">VLOOKUP(CONCATENATE($F4298," ",$G4298),AllocFactorMatrix,(AB$4+1),FALSE)*$E4305</f>
        <v>315.26919298100114</v>
      </c>
      <c r="AC4298" s="51">
        <f ca="1">VLOOKUP(CONCATENATE($F4298," ",$G4298),AllocFactorMatrix,(AC$4+1),FALSE)*$E4305</f>
        <v>64.682915844540815</v>
      </c>
    </row>
    <row r="4299" spans="1:29" s="48" customFormat="1" hidden="1" outlineLevel="1">
      <c r="A4299" s="53"/>
      <c r="B4299" s="104"/>
      <c r="C4299" s="52"/>
      <c r="D4299" s="52"/>
      <c r="F4299" s="175" t="str">
        <f>F4305</f>
        <v>RB_GUP</v>
      </c>
      <c r="G4299" s="52" t="str">
        <f>$G$9</f>
        <v>BULKTRAN</v>
      </c>
      <c r="H4299" s="50">
        <f t="shared" ca="1" si="2052"/>
        <v>149082.73161983088</v>
      </c>
      <c r="I4299" s="51">
        <f ca="1">VLOOKUP(CONCATENATE($F4299," ",$G4299),AllocFactorMatrix,(I$4+1),FALSE)*$E4305</f>
        <v>76686.066999732517</v>
      </c>
      <c r="J4299" s="51">
        <f ca="1">VLOOKUP(CONCATENATE($F4299," ",$G4299),AllocFactorMatrix,(J$4+1),FALSE)*$E4305</f>
        <v>17883.202614330694</v>
      </c>
      <c r="K4299" s="51">
        <f ca="1">VLOOKUP(CONCATENATE($F4299," ",$G4299),AllocFactorMatrix,(K$4+1),FALSE)*$E4305</f>
        <v>248.64732900257317</v>
      </c>
      <c r="L4299" s="51">
        <f ca="1">VLOOKUP(CONCATENATE($F4299," ",$G4299),AllocFactorMatrix,(L$4+1),FALSE)*$E4305</f>
        <v>34.630035317916843</v>
      </c>
      <c r="M4299" s="51">
        <f t="shared" ca="1" si="2055"/>
        <v>18166.479978651183</v>
      </c>
      <c r="N4299" s="51">
        <f ca="1">VLOOKUP(CONCATENATE($F4299," ",$G4299),AllocFactorMatrix,(N$4+1),FALSE)*$E4305</f>
        <v>10644.228787386344</v>
      </c>
      <c r="O4299" s="51">
        <f ca="1">VLOOKUP(CONCATENATE($F4299," ",$G4299),AllocFactorMatrix,(O$4+1),FALSE)*$E4305</f>
        <v>1907.3562318016006</v>
      </c>
      <c r="P4299" s="51">
        <f ca="1">VLOOKUP(CONCATENATE($F4299," ",$G4299),AllocFactorMatrix,(P$4+1),FALSE)*$E4305</f>
        <v>386.79237959178005</v>
      </c>
      <c r="Q4299" s="51">
        <f ca="1">VLOOKUP(CONCATENATE($F4299," ",$G4299),AllocFactorMatrix,(Q$4+1),FALSE)*$E4305</f>
        <v>14.688265698985996</v>
      </c>
      <c r="R4299" s="51">
        <f t="shared" ca="1" si="2056"/>
        <v>12953.06566447871</v>
      </c>
      <c r="S4299" s="51">
        <f ca="1">VLOOKUP(CONCATENATE($F4299," ",$G4299),AllocFactorMatrix,(S$4+1),FALSE)*$E4305</f>
        <v>504.08058198016965</v>
      </c>
      <c r="T4299" s="51">
        <f ca="1">VLOOKUP(CONCATENATE($F4299," ",$G4299),AllocFactorMatrix,(T$4+1),FALSE)*$E4305</f>
        <v>6805.378937867582</v>
      </c>
      <c r="U4299" s="51">
        <f ca="1">VLOOKUP(CONCATENATE($F4299," ",$G4299),AllocFactorMatrix,(U$4+1),FALSE)*$E4305</f>
        <v>26027.842555194595</v>
      </c>
      <c r="V4299" s="51">
        <f ca="1">VLOOKUP(CONCATENATE($F4299," ",$G4299),AllocFactorMatrix,(V$4+1),FALSE)*$E4305</f>
        <v>4715.185079049319</v>
      </c>
      <c r="W4299" s="51">
        <f t="shared" ref="W4299:W4305" ca="1" si="2059">SUBTOTAL(9,S4299:V4299)</f>
        <v>38052.487154091665</v>
      </c>
      <c r="X4299" s="51">
        <f ca="1">VLOOKUP(CONCATENATE($F4299," ",$G4299),AllocFactorMatrix,(X$4+1),FALSE)*$E4305</f>
        <v>2921.4109266591463</v>
      </c>
      <c r="Y4299" s="51">
        <f ca="1">VLOOKUP(CONCATENATE($F4299," ",$G4299),AllocFactorMatrix,(Y$4+1),FALSE)*$E4305</f>
        <v>58.348069312556156</v>
      </c>
      <c r="Z4299" s="51">
        <f t="shared" ca="1" si="2057"/>
        <v>2979.7589959717025</v>
      </c>
      <c r="AA4299" s="51">
        <f ca="1">VLOOKUP(CONCATENATE($F4299," ",$G4299),AllocFactorMatrix,(AA$4+1),FALSE)*$E4305</f>
        <v>38.538136391578973</v>
      </c>
      <c r="AB4299" s="51">
        <f ca="1">VLOOKUP(CONCATENATE($F4299," ",$G4299),AllocFactorMatrix,(AB$4+1),FALSE)*$E4305</f>
        <v>171.20834402860351</v>
      </c>
      <c r="AC4299" s="51">
        <f ca="1">VLOOKUP(CONCATENATE($F4299," ",$G4299),AllocFactorMatrix,(AC$4+1),FALSE)*$E4305</f>
        <v>35.126346484963136</v>
      </c>
    </row>
    <row r="4300" spans="1:29" s="48" customFormat="1" hidden="1" outlineLevel="1">
      <c r="A4300" s="53"/>
      <c r="B4300" s="104"/>
      <c r="C4300" s="52"/>
      <c r="D4300" s="52"/>
      <c r="F4300" s="175" t="str">
        <f>F4305</f>
        <v>RB_GUP</v>
      </c>
      <c r="G4300" s="52" t="str">
        <f>$G$10</f>
        <v>SUBTRAN</v>
      </c>
      <c r="H4300" s="50">
        <f t="shared" ca="1" si="2052"/>
        <v>41277.083352989001</v>
      </c>
      <c r="I4300" s="51">
        <f ca="1">VLOOKUP(CONCATENATE($F4300," ",$G4300),AllocFactorMatrix,(I$4+1),FALSE)*$E4305</f>
        <v>21090.664482891127</v>
      </c>
      <c r="J4300" s="51">
        <f ca="1">VLOOKUP(CONCATENATE($F4300," ",$G4300),AllocFactorMatrix,(J$4+1),FALSE)*$E4305</f>
        <v>4944.0080424021162</v>
      </c>
      <c r="K4300" s="51">
        <f ca="1">VLOOKUP(CONCATENATE($F4300," ",$G4300),AllocFactorMatrix,(K$4+1),FALSE)*$E4305</f>
        <v>69.065875229481023</v>
      </c>
      <c r="L4300" s="51">
        <f ca="1">VLOOKUP(CONCATENATE($F4300," ",$G4300),AllocFactorMatrix,(L$4+1),FALSE)*$E4305</f>
        <v>12.500602519101564</v>
      </c>
      <c r="M4300" s="51">
        <f t="shared" ca="1" si="2055"/>
        <v>5025.5745201506988</v>
      </c>
      <c r="N4300" s="51">
        <f ca="1">VLOOKUP(CONCATENATE($F4300," ",$G4300),AllocFactorMatrix,(N$4+1),FALSE)*$E4305</f>
        <v>2857.2829149618924</v>
      </c>
      <c r="O4300" s="51">
        <f ca="1">VLOOKUP(CONCATENATE($F4300," ",$G4300),AllocFactorMatrix,(O$4+1),FALSE)*$E4305</f>
        <v>513.4393847635605</v>
      </c>
      <c r="P4300" s="51">
        <f ca="1">VLOOKUP(CONCATENATE($F4300," ",$G4300),AllocFactorMatrix,(P$4+1),FALSE)*$E4305</f>
        <v>134.77387988227474</v>
      </c>
      <c r="Q4300" s="51">
        <f ca="1">VLOOKUP(CONCATENATE($F4300," ",$G4300),AllocFactorMatrix,(Q$4+1),FALSE)*$E4305</f>
        <v>0</v>
      </c>
      <c r="R4300" s="51">
        <f t="shared" ca="1" si="2056"/>
        <v>3505.4961796077278</v>
      </c>
      <c r="S4300" s="51">
        <f ca="1">VLOOKUP(CONCATENATE($F4300," ",$G4300),AllocFactorMatrix,(S$4+1),FALSE)*$E4305</f>
        <v>128.78983885961173</v>
      </c>
      <c r="T4300" s="51">
        <f ca="1">VLOOKUP(CONCATENATE($F4300," ",$G4300),AllocFactorMatrix,(T$4+1),FALSE)*$E4305</f>
        <v>1807.0463240773552</v>
      </c>
      <c r="U4300" s="51">
        <f ca="1">VLOOKUP(CONCATENATE($F4300," ",$G4300),AllocFactorMatrix,(U$4+1),FALSE)*$E4305</f>
        <v>8910.1323099168585</v>
      </c>
      <c r="V4300" s="51">
        <f ca="1">VLOOKUP(CONCATENATE($F4300," ",$G4300),AllocFactorMatrix,(V$4+1),FALSE)*$E4305</f>
        <v>0</v>
      </c>
      <c r="W4300" s="51">
        <f t="shared" ca="1" si="2059"/>
        <v>10845.968472853825</v>
      </c>
      <c r="X4300" s="51">
        <f ca="1">VLOOKUP(CONCATENATE($F4300," ",$G4300),AllocFactorMatrix,(X$4+1),FALSE)*$E4305</f>
        <v>783.23889086232361</v>
      </c>
      <c r="Y4300" s="51">
        <f ca="1">VLOOKUP(CONCATENATE($F4300," ",$G4300),AllocFactorMatrix,(Y$4+1),FALSE)*$E4305</f>
        <v>15.726275429287593</v>
      </c>
      <c r="Z4300" s="51">
        <f t="shared" ca="1" si="2057"/>
        <v>798.96516629161124</v>
      </c>
      <c r="AA4300" s="51">
        <f ca="1">VLOOKUP(CONCATENATE($F4300," ",$G4300),AllocFactorMatrix,(AA$4+1),FALSE)*$E4305</f>
        <v>10.414531194013213</v>
      </c>
      <c r="AB4300" s="51">
        <f ca="1">VLOOKUP(CONCATENATE($F4300," ",$G4300),AllocFactorMatrix,(AB$4+1),FALSE)*$E4305</f>
        <v>0</v>
      </c>
      <c r="AC4300" s="51">
        <f ca="1">VLOOKUP(CONCATENATE($F4300," ",$G4300),AllocFactorMatrix,(AC$4+1),FALSE)*$E4305</f>
        <v>0</v>
      </c>
    </row>
    <row r="4301" spans="1:29" s="48" customFormat="1" hidden="1" outlineLevel="1">
      <c r="A4301" s="53"/>
      <c r="B4301" s="104"/>
      <c r="C4301" s="52"/>
      <c r="D4301" s="52"/>
      <c r="F4301" s="175" t="str">
        <f>F4305</f>
        <v>RB_GUP</v>
      </c>
      <c r="G4301" s="52" t="str">
        <f>$G$11</f>
        <v>DISTPRI</v>
      </c>
      <c r="H4301" s="50">
        <f t="shared" ca="1" si="2052"/>
        <v>165143.09549955581</v>
      </c>
      <c r="I4301" s="51">
        <f ca="1">VLOOKUP(CONCATENATE($F4301," ",$G4301),AllocFactorMatrix,(I$4+1),FALSE)*$E4305</f>
        <v>108136.86616578023</v>
      </c>
      <c r="J4301" s="51">
        <f ca="1">VLOOKUP(CONCATENATE($F4301," ",$G4301),AllocFactorMatrix,(J$4+1),FALSE)*$E4305</f>
        <v>25308.200391799626</v>
      </c>
      <c r="K4301" s="51">
        <f ca="1">VLOOKUP(CONCATENATE($F4301," ",$G4301),AllocFactorMatrix,(K$4+1),FALSE)*$E4305</f>
        <v>353.49863810412018</v>
      </c>
      <c r="L4301" s="51">
        <f ca="1">VLOOKUP(CONCATENATE($F4301," ",$G4301),AllocFactorMatrix,(L$4+1),FALSE)*$E4305</f>
        <v>0</v>
      </c>
      <c r="M4301" s="51">
        <f t="shared" ca="1" si="2055"/>
        <v>25661.699029903746</v>
      </c>
      <c r="N4301" s="51">
        <f ca="1">VLOOKUP(CONCATENATE($F4301," ",$G4301),AllocFactorMatrix,(N$4+1),FALSE)*$E4305</f>
        <v>14691.906795188004</v>
      </c>
      <c r="O4301" s="51">
        <f ca="1">VLOOKUP(CONCATENATE($F4301," ",$G4301),AllocFactorMatrix,(O$4+1),FALSE)*$E4305</f>
        <v>2639.8299296961959</v>
      </c>
      <c r="P4301" s="51">
        <f ca="1">VLOOKUP(CONCATENATE($F4301," ",$G4301),AllocFactorMatrix,(P$4+1),FALSE)*$E4305</f>
        <v>0</v>
      </c>
      <c r="Q4301" s="51">
        <f ca="1">VLOOKUP(CONCATENATE($F4301," ",$G4301),AllocFactorMatrix,(Q$4+1),FALSE)*$E4305</f>
        <v>0</v>
      </c>
      <c r="R4301" s="51">
        <f t="shared" ca="1" si="2056"/>
        <v>17331.736724884198</v>
      </c>
      <c r="S4301" s="51">
        <f ca="1">VLOOKUP(CONCATENATE($F4301," ",$G4301),AllocFactorMatrix,(S$4+1),FALSE)*$E4305</f>
        <v>664.32038106786752</v>
      </c>
      <c r="T4301" s="51">
        <f ca="1">VLOOKUP(CONCATENATE($F4301," ",$G4301),AllocFactorMatrix,(T$4+1),FALSE)*$E4305</f>
        <v>9186.1310936899408</v>
      </c>
      <c r="U4301" s="51">
        <f ca="1">VLOOKUP(CONCATENATE($F4301," ",$G4301),AllocFactorMatrix,(U$4+1),FALSE)*$E4305</f>
        <v>0</v>
      </c>
      <c r="V4301" s="51">
        <f ca="1">VLOOKUP(CONCATENATE($F4301," ",$G4301),AllocFactorMatrix,(V$4+1),FALSE)*$E4305</f>
        <v>0</v>
      </c>
      <c r="W4301" s="51">
        <f t="shared" ca="1" si="2059"/>
        <v>9850.4514747578087</v>
      </c>
      <c r="X4301" s="51">
        <f ca="1">VLOOKUP(CONCATENATE($F4301," ",$G4301),AllocFactorMatrix,(X$4+1),FALSE)*$E4305</f>
        <v>4028.3994438969926</v>
      </c>
      <c r="Y4301" s="51">
        <f ca="1">VLOOKUP(CONCATENATE($F4301," ",$G4301),AllocFactorMatrix,(Y$4+1),FALSE)*$E4305</f>
        <v>80.856329663807728</v>
      </c>
      <c r="Z4301" s="51">
        <f t="shared" ca="1" si="2057"/>
        <v>4109.2557735608007</v>
      </c>
      <c r="AA4301" s="51">
        <f ca="1">VLOOKUP(CONCATENATE($F4301," ",$G4301),AllocFactorMatrix,(AA$4+1),FALSE)*$E4305</f>
        <v>53.086330669052693</v>
      </c>
      <c r="AB4301" s="51">
        <f ca="1">VLOOKUP(CONCATENATE($F4301," ",$G4301),AllocFactorMatrix,(AB$4+1),FALSE)*$E4305</f>
        <v>0</v>
      </c>
      <c r="AC4301" s="51">
        <f ca="1">VLOOKUP(CONCATENATE($F4301," ",$G4301),AllocFactorMatrix,(AC$4+1),FALSE)*$E4305</f>
        <v>0</v>
      </c>
    </row>
    <row r="4302" spans="1:29" s="48" customFormat="1" hidden="1" outlineLevel="1">
      <c r="A4302" s="53"/>
      <c r="B4302" s="104"/>
      <c r="C4302" s="52"/>
      <c r="D4302" s="52"/>
      <c r="F4302" s="175" t="str">
        <f>F4305</f>
        <v>RB_GUP</v>
      </c>
      <c r="G4302" s="52" t="str">
        <f>$G$12</f>
        <v>DISTSEC</v>
      </c>
      <c r="H4302" s="50">
        <f t="shared" ca="1" si="2052"/>
        <v>79167.375429576947</v>
      </c>
      <c r="I4302" s="51">
        <f ca="1">VLOOKUP(CONCATENATE($F4302," ",$G4302),AllocFactorMatrix,(I$4+1),FALSE)*$E4305</f>
        <v>58750.511796496197</v>
      </c>
      <c r="J4302" s="51">
        <f ca="1">VLOOKUP(CONCATENATE($F4302," ",$G4302),AllocFactorMatrix,(J$4+1),FALSE)*$E4305</f>
        <v>11846.727983209283</v>
      </c>
      <c r="K4302" s="51">
        <f ca="1">VLOOKUP(CONCATENATE($F4302," ",$G4302),AllocFactorMatrix,(K$4+1),FALSE)*$E4305</f>
        <v>0</v>
      </c>
      <c r="L4302" s="51">
        <f ca="1">VLOOKUP(CONCATENATE($F4302," ",$G4302),AllocFactorMatrix,(L$4+1),FALSE)*$E4305</f>
        <v>0</v>
      </c>
      <c r="M4302" s="51">
        <f t="shared" ca="1" si="2055"/>
        <v>11846.727983209283</v>
      </c>
      <c r="N4302" s="51">
        <f ca="1">VLOOKUP(CONCATENATE($F4302," ",$G4302),AllocFactorMatrix,(N$4+1),FALSE)*$E4305</f>
        <v>5921.4149697649764</v>
      </c>
      <c r="O4302" s="51">
        <f ca="1">VLOOKUP(CONCATENATE($F4302," ",$G4302),AllocFactorMatrix,(O$4+1),FALSE)*$E4305</f>
        <v>0</v>
      </c>
      <c r="P4302" s="51">
        <f ca="1">VLOOKUP(CONCATENATE($F4302," ",$G4302),AllocFactorMatrix,(P$4+1),FALSE)*$E4305</f>
        <v>0</v>
      </c>
      <c r="Q4302" s="51">
        <f ca="1">VLOOKUP(CONCATENATE($F4302," ",$G4302),AllocFactorMatrix,(Q$4+1),FALSE)*$E4305</f>
        <v>0</v>
      </c>
      <c r="R4302" s="51">
        <f t="shared" ca="1" si="2056"/>
        <v>5921.4149697649764</v>
      </c>
      <c r="S4302" s="51">
        <f ca="1">VLOOKUP(CONCATENATE($F4302," ",$G4302),AllocFactorMatrix,(S$4+1),FALSE)*$E4305</f>
        <v>221.32862714563413</v>
      </c>
      <c r="T4302" s="51">
        <f ca="1">VLOOKUP(CONCATENATE($F4302," ",$G4302),AllocFactorMatrix,(T$4+1),FALSE)*$E4305</f>
        <v>0</v>
      </c>
      <c r="U4302" s="51">
        <f ca="1">VLOOKUP(CONCATENATE($F4302," ",$G4302),AllocFactorMatrix,(U$4+1),FALSE)*$E4305</f>
        <v>0</v>
      </c>
      <c r="V4302" s="51">
        <f ca="1">VLOOKUP(CONCATENATE($F4302," ",$G4302),AllocFactorMatrix,(V$4+1),FALSE)*$E4305</f>
        <v>0</v>
      </c>
      <c r="W4302" s="51">
        <f t="shared" ca="1" si="2059"/>
        <v>221.32862714563413</v>
      </c>
      <c r="X4302" s="51">
        <f ca="1">VLOOKUP(CONCATENATE($F4302," ",$G4302),AllocFactorMatrix,(X$4+1),FALSE)*$E4305</f>
        <v>1672.6620076359645</v>
      </c>
      <c r="Y4302" s="51">
        <f ca="1">VLOOKUP(CONCATENATE($F4302," ",$G4302),AllocFactorMatrix,(Y$4+1),FALSE)*$E4305</f>
        <v>0</v>
      </c>
      <c r="Z4302" s="51">
        <f t="shared" ca="1" si="2057"/>
        <v>1672.6620076359645</v>
      </c>
      <c r="AA4302" s="51">
        <f ca="1">VLOOKUP(CONCATENATE($F4302," ",$G4302),AllocFactorMatrix,(AA$4+1),FALSE)*$E4305</f>
        <v>19.776839255437395</v>
      </c>
      <c r="AB4302" s="51">
        <f ca="1">VLOOKUP(CONCATENATE($F4302," ",$G4302),AllocFactorMatrix,(AB$4+1),FALSE)*$E4305</f>
        <v>608.72537986518751</v>
      </c>
      <c r="AC4302" s="51">
        <f ca="1">VLOOKUP(CONCATENATE($F4302," ",$G4302),AllocFactorMatrix,(AC$4+1),FALSE)*$E4305</f>
        <v>126.22782620426999</v>
      </c>
    </row>
    <row r="4303" spans="1:29" s="48" customFormat="1" hidden="1" outlineLevel="1">
      <c r="A4303" s="53"/>
      <c r="B4303" s="104"/>
      <c r="C4303" s="52"/>
      <c r="D4303" s="52"/>
      <c r="F4303" s="175" t="str">
        <f>F4305</f>
        <v>RB_GUP</v>
      </c>
      <c r="G4303" s="52" t="str">
        <f>$G$13</f>
        <v>ENERGY</v>
      </c>
      <c r="H4303" s="50">
        <f t="shared" ca="1" si="2052"/>
        <v>5125.3448096151596</v>
      </c>
      <c r="I4303" s="51">
        <f ca="1">VLOOKUP(CONCATENATE($F4303," ",$G4303),AllocFactorMatrix,(I$4+1),FALSE)*$E4305</f>
        <v>2005.4767414608768</v>
      </c>
      <c r="J4303" s="51">
        <f ca="1">VLOOKUP(CONCATENATE($F4303," ",$G4303),AllocFactorMatrix,(J$4+1),FALSE)*$E4305</f>
        <v>578.57422121215495</v>
      </c>
      <c r="K4303" s="51">
        <f ca="1">VLOOKUP(CONCATENATE($F4303," ",$G4303),AllocFactorMatrix,(K$4+1),FALSE)*$E4305</f>
        <v>8.0640897054482714</v>
      </c>
      <c r="L4303" s="51">
        <f ca="1">VLOOKUP(CONCATENATE($F4303," ",$G4303),AllocFactorMatrix,(L$4+1),FALSE)*$E4305</f>
        <v>1.1273529064141425</v>
      </c>
      <c r="M4303" s="51">
        <f t="shared" ca="1" si="2055"/>
        <v>587.76566382401734</v>
      </c>
      <c r="N4303" s="51">
        <f ca="1">VLOOKUP(CONCATENATE($F4303," ",$G4303),AllocFactorMatrix,(N$4+1),FALSE)*$E4305</f>
        <v>375.39302371984718</v>
      </c>
      <c r="O4303" s="51">
        <f ca="1">VLOOKUP(CONCATENATE($F4303," ",$G4303),AllocFactorMatrix,(O$4+1),FALSE)*$E4305</f>
        <v>66.947203438604134</v>
      </c>
      <c r="P4303" s="51">
        <f ca="1">VLOOKUP(CONCATENATE($F4303," ",$G4303),AllocFactorMatrix,(P$4+1),FALSE)*$E4305</f>
        <v>13.632902329852053</v>
      </c>
      <c r="Q4303" s="51">
        <f ca="1">VLOOKUP(CONCATENATE($F4303," ",$G4303),AllocFactorMatrix,(Q$4+1),FALSE)*$E4305</f>
        <v>0.51491933478320517</v>
      </c>
      <c r="R4303" s="51">
        <f t="shared" ca="1" si="2056"/>
        <v>456.48804882308656</v>
      </c>
      <c r="S4303" s="51">
        <f ca="1">VLOOKUP(CONCATENATE($F4303," ",$G4303),AllocFactorMatrix,(S$4+1),FALSE)*$E4305</f>
        <v>19.659339476225476</v>
      </c>
      <c r="T4303" s="51">
        <f ca="1">VLOOKUP(CONCATENATE($F4303," ",$G4303),AllocFactorMatrix,(T$4+1),FALSE)*$E4305</f>
        <v>310.81789504247666</v>
      </c>
      <c r="U4303" s="51">
        <f ca="1">VLOOKUP(CONCATENATE($F4303," ",$G4303),AllocFactorMatrix,(U$4+1),FALSE)*$E4305</f>
        <v>1336.7771793065979</v>
      </c>
      <c r="V4303" s="51">
        <f ca="1">VLOOKUP(CONCATENATE($F4303," ",$G4303),AllocFactorMatrix,(V$4+1),FALSE)*$E4305</f>
        <v>251.46174971902752</v>
      </c>
      <c r="W4303" s="51">
        <f t="shared" ca="1" si="2059"/>
        <v>1918.7161635443274</v>
      </c>
      <c r="X4303" s="51">
        <f ca="1">VLOOKUP(CONCATENATE($F4303," ",$G4303),AllocFactorMatrix,(X$4+1),FALSE)*$E4305</f>
        <v>103.11674232739757</v>
      </c>
      <c r="Y4303" s="51">
        <f ca="1">VLOOKUP(CONCATENATE($F4303," ",$G4303),AllocFactorMatrix,(Y$4+1),FALSE)*$E4305</f>
        <v>2.0690168653987904</v>
      </c>
      <c r="Z4303" s="51">
        <f t="shared" ca="1" si="2057"/>
        <v>105.18575919279637</v>
      </c>
      <c r="AA4303" s="51">
        <f ca="1">VLOOKUP(CONCATENATE($F4303," ",$G4303),AllocFactorMatrix,(AA$4+1),FALSE)*$E4305</f>
        <v>1.8455719162159876</v>
      </c>
      <c r="AB4303" s="51">
        <f ca="1">VLOOKUP(CONCATENATE($F4303," ",$G4303),AllocFactorMatrix,(AB$4+1),FALSE)*$E4305</f>
        <v>41.340178850229393</v>
      </c>
      <c r="AC4303" s="51">
        <f ca="1">VLOOKUP(CONCATENATE($F4303," ",$G4303),AllocFactorMatrix,(AC$4+1),FALSE)*$E4305</f>
        <v>8.5266820036081299</v>
      </c>
    </row>
    <row r="4304" spans="1:29" s="48" customFormat="1" hidden="1" outlineLevel="1">
      <c r="A4304" s="53"/>
      <c r="B4304" s="104"/>
      <c r="C4304" s="52"/>
      <c r="D4304" s="52"/>
      <c r="F4304" s="175" t="str">
        <f>F4305</f>
        <v>RB_GUP</v>
      </c>
      <c r="G4304" s="52" t="str">
        <f>$G$14</f>
        <v>CUSTOMER</v>
      </c>
      <c r="H4304" s="50">
        <f t="shared" ca="1" si="2052"/>
        <v>37311.073552899288</v>
      </c>
      <c r="I4304" s="51">
        <f ca="1">VLOOKUP(CONCATENATE($F4304," ",$G4304),AllocFactorMatrix,(I$4+1),FALSE)*$E4305</f>
        <v>18480.404929830238</v>
      </c>
      <c r="J4304" s="51">
        <f ca="1">VLOOKUP(CONCATENATE($F4304," ",$G4304),AllocFactorMatrix,(J$4+1),FALSE)*$E4305</f>
        <v>5889.9719038953826</v>
      </c>
      <c r="K4304" s="51">
        <f ca="1">VLOOKUP(CONCATENATE($F4304," ",$G4304),AllocFactorMatrix,(K$4+1),FALSE)*$E4305</f>
        <v>375.96414931518234</v>
      </c>
      <c r="L4304" s="51">
        <f ca="1">VLOOKUP(CONCATENATE($F4304," ",$G4304),AllocFactorMatrix,(L$4+1),FALSE)*$E4305</f>
        <v>63.232167102309354</v>
      </c>
      <c r="M4304" s="51">
        <f t="shared" ca="1" si="2055"/>
        <v>6329.1682203128739</v>
      </c>
      <c r="N4304" s="51">
        <f ca="1">VLOOKUP(CONCATENATE($F4304," ",$G4304),AllocFactorMatrix,(N$4+1),FALSE)*$E4305</f>
        <v>459.20499173974247</v>
      </c>
      <c r="O4304" s="51">
        <f ca="1">VLOOKUP(CONCATENATE($F4304," ",$G4304),AllocFactorMatrix,(O$4+1),FALSE)*$E4305</f>
        <v>132.73568257425947</v>
      </c>
      <c r="P4304" s="51">
        <f ca="1">VLOOKUP(CONCATENATE($F4304," ",$G4304),AllocFactorMatrix,(P$4+1),FALSE)*$E4305</f>
        <v>155.48495078947241</v>
      </c>
      <c r="Q4304" s="51">
        <f ca="1">VLOOKUP(CONCATENATE($F4304," ",$G4304),AllocFactorMatrix,(Q$4+1),FALSE)*$E4305</f>
        <v>19.427464722075804</v>
      </c>
      <c r="R4304" s="51">
        <f t="shared" ca="1" si="2056"/>
        <v>766.85308982555023</v>
      </c>
      <c r="S4304" s="51">
        <f ca="1">VLOOKUP(CONCATENATE($F4304," ",$G4304),AllocFactorMatrix,(S$4+1),FALSE)*$E4305</f>
        <v>3.0405217552431045</v>
      </c>
      <c r="T4304" s="51">
        <f ca="1">VLOOKUP(CONCATENATE($F4304," ",$G4304),AllocFactorMatrix,(T$4+1),FALSE)*$E4305</f>
        <v>94.212040597965199</v>
      </c>
      <c r="U4304" s="51">
        <f ca="1">VLOOKUP(CONCATENATE($F4304," ",$G4304),AllocFactorMatrix,(U$4+1),FALSE)*$E4305</f>
        <v>261.35634322259881</v>
      </c>
      <c r="V4304" s="51">
        <f ca="1">VLOOKUP(CONCATENATE($F4304," ",$G4304),AllocFactorMatrix,(V$4+1),FALSE)*$E4305</f>
        <v>77.712569648342424</v>
      </c>
      <c r="W4304" s="51">
        <f t="shared" ca="1" si="2059"/>
        <v>436.32147522414954</v>
      </c>
      <c r="X4304" s="51">
        <f ca="1">VLOOKUP(CONCATENATE($F4304," ",$G4304),AllocFactorMatrix,(X$4+1),FALSE)*$E4305</f>
        <v>92.797622566406019</v>
      </c>
      <c r="Y4304" s="51">
        <f ca="1">VLOOKUP(CONCATENATE($F4304," ",$G4304),AllocFactorMatrix,(Y$4+1),FALSE)*$E4305</f>
        <v>1.737626073000174</v>
      </c>
      <c r="Z4304" s="51">
        <f t="shared" ca="1" si="2057"/>
        <v>94.535248639406191</v>
      </c>
      <c r="AA4304" s="51">
        <f ca="1">VLOOKUP(CONCATENATE($F4304," ",$G4304),AllocFactorMatrix,(AA$4+1),FALSE)*$E4305</f>
        <v>8.9771021650192839</v>
      </c>
      <c r="AB4304" s="51">
        <f ca="1">VLOOKUP(CONCATENATE($F4304," ",$G4304),AllocFactorMatrix,(AB$4+1),FALSE)*$E4305</f>
        <v>9865.3152467966902</v>
      </c>
      <c r="AC4304" s="51">
        <f ca="1">VLOOKUP(CONCATENATE($F4304," ",$G4304),AllocFactorMatrix,(AC$4+1),FALSE)*$E4305</f>
        <v>1329.4982401053567</v>
      </c>
    </row>
    <row r="4305" spans="1:29" s="48" customFormat="1" collapsed="1">
      <c r="A4305" s="53"/>
      <c r="B4305" s="104"/>
      <c r="C4305" s="52"/>
      <c r="D4305" s="102" t="str">
        <f>"Adj 60 - " &amp; D4102</f>
        <v>Adj 60 - Excess ADFIT 281 Protected</v>
      </c>
      <c r="E4305" s="93">
        <f>-E4102</f>
        <v>751633</v>
      </c>
      <c r="F4305" s="92" t="str">
        <f>F4102</f>
        <v>RB_GUP</v>
      </c>
      <c r="G4305" s="52" t="str">
        <f>$G$15</f>
        <v>TOTAL</v>
      </c>
      <c r="H4305" s="50">
        <f t="shared" ca="1" si="2052"/>
        <v>751633.00000000023</v>
      </c>
      <c r="I4305" s="51">
        <f ca="1">VLOOKUP(CONCATENATE($F4305," ",$G4305),AllocFactorMatrix,(I$4+1),FALSE)*$E4305</f>
        <v>426362.46877355053</v>
      </c>
      <c r="J4305" s="51">
        <f ca="1">VLOOKUP(CONCATENATE($F4305," ",$G4305),AllocFactorMatrix,(J$4+1),FALSE)*$E4305</f>
        <v>99381.456657062066</v>
      </c>
      <c r="K4305" s="51">
        <f ca="1">VLOOKUP(CONCATENATE($F4305," ",$G4305),AllocFactorMatrix,(K$4+1),FALSE)*$E4305</f>
        <v>1513.1082021910686</v>
      </c>
      <c r="L4305" s="51">
        <f ca="1">VLOOKUP(CONCATENATE($F4305," ",$G4305),AllocFactorMatrix,(L$4+1),FALSE)*$E4305</f>
        <v>175.25914848418412</v>
      </c>
      <c r="M4305" s="51">
        <f t="shared" ca="1" si="2055"/>
        <v>101069.82400773732</v>
      </c>
      <c r="N4305" s="51">
        <f ca="1">VLOOKUP(CONCATENATE($F4305," ",$G4305),AllocFactorMatrix,(N$4+1),FALSE)*$E4305</f>
        <v>54550.096618239171</v>
      </c>
      <c r="O4305" s="51">
        <f ca="1">VLOOKUP(CONCATENATE($F4305," ",$G4305),AllocFactorMatrix,(O$4+1),FALSE)*$E4305</f>
        <v>8772.5826928494571</v>
      </c>
      <c r="P4305" s="51">
        <f ca="1">VLOOKUP(CONCATENATE($F4305," ",$G4305),AllocFactorMatrix,(P$4+1),FALSE)*$E4305</f>
        <v>1402.9374905287946</v>
      </c>
      <c r="Q4305" s="51">
        <f ca="1">VLOOKUP(CONCATENATE($F4305," ",$G4305),AllocFactorMatrix,(Q$4+1),FALSE)*$E4305</f>
        <v>61.67814968631675</v>
      </c>
      <c r="R4305" s="51">
        <f t="shared" ca="1" si="2056"/>
        <v>64787.294951303738</v>
      </c>
      <c r="S4305" s="51">
        <f ca="1">VLOOKUP(CONCATENATE($F4305," ",$G4305),AllocFactorMatrix,(S$4+1),FALSE)*$E4305</f>
        <v>2469.4513760511486</v>
      </c>
      <c r="T4305" s="51">
        <f ca="1">VLOOKUP(CONCATENATE($F4305," ",$G4305),AllocFactorMatrix,(T$4+1),FALSE)*$E4305</f>
        <v>30735.255456377261</v>
      </c>
      <c r="U4305" s="51">
        <f ca="1">VLOOKUP(CONCATENATE($F4305," ",$G4305),AllocFactorMatrix,(U$4+1),FALSE)*$E4305</f>
        <v>84464.712358261575</v>
      </c>
      <c r="V4305" s="51">
        <f ca="1">VLOOKUP(CONCATENATE($F4305," ",$G4305),AllocFactorMatrix,(V$4+1),FALSE)*$E4305</f>
        <v>13727.070530647379</v>
      </c>
      <c r="W4305" s="51">
        <f t="shared" ca="1" si="2059"/>
        <v>131396.48972133736</v>
      </c>
      <c r="X4305" s="51">
        <f ca="1">VLOOKUP(CONCATENATE($F4305," ",$G4305),AllocFactorMatrix,(X$4+1),FALSE)*$E4305</f>
        <v>14981.216625493786</v>
      </c>
      <c r="Y4305" s="51">
        <f ca="1">VLOOKUP(CONCATENATE($F4305," ",$G4305),AllocFactorMatrix,(Y$4+1),FALSE)*$E4305</f>
        <v>266.18154752184955</v>
      </c>
      <c r="Z4305" s="51">
        <f t="shared" ca="1" si="2057"/>
        <v>15247.398173015636</v>
      </c>
      <c r="AA4305" s="51">
        <f ca="1">VLOOKUP(CONCATENATE($F4305," ",$G4305),AllocFactorMatrix,(AA$4+1),FALSE)*$E4305</f>
        <v>203.60401989116414</v>
      </c>
      <c r="AB4305" s="51">
        <f ca="1">VLOOKUP(CONCATENATE($F4305," ",$G4305),AllocFactorMatrix,(AB$4+1),FALSE)*$E4305</f>
        <v>11001.858342521711</v>
      </c>
      <c r="AC4305" s="51">
        <f ca="1">VLOOKUP(CONCATENATE($F4305," ",$G4305),AllocFactorMatrix,(AC$4+1),FALSE)*$E4305</f>
        <v>1564.0620106427389</v>
      </c>
    </row>
    <row r="4306" spans="1:29" hidden="1" outlineLevel="1">
      <c r="E4306" s="48"/>
      <c r="F4306" s="175" t="str">
        <f>F4313</f>
        <v>RB_GUP</v>
      </c>
      <c r="G4306" s="52" t="str">
        <f>$G$8</f>
        <v>PRODUCTION</v>
      </c>
      <c r="H4306" s="4">
        <f t="shared" ref="H4306:H4337" ca="1" si="2060">SUBTOTAL(9,I4306:AC4306)</f>
        <v>3140092.6729007461</v>
      </c>
      <c r="I4306" s="5">
        <f ca="1">VLOOKUP(CONCATENATE($F4306," ",$G4306),AllocFactorMatrix,(I$4+1),FALSE)*$E4313</f>
        <v>1615219.6467226823</v>
      </c>
      <c r="J4306" s="5">
        <f ca="1">VLOOKUP(CONCATENATE($F4306," ",$G4306),AllocFactorMatrix,(J$4+1),FALSE)*$E4313</f>
        <v>376669.46994543495</v>
      </c>
      <c r="K4306" s="5">
        <f ca="1">VLOOKUP(CONCATENATE($F4306," ",$G4306),AllocFactorMatrix,(K$4+1),FALSE)*$E4313</f>
        <v>5237.1971418416297</v>
      </c>
      <c r="L4306" s="5">
        <f ca="1">VLOOKUP(CONCATENATE($F4306," ",$G4306),AllocFactorMatrix,(L$4+1),FALSE)*$E4313</f>
        <v>729.40386175228855</v>
      </c>
      <c r="M4306" s="5">
        <f t="shared" ref="M4306:M4313" ca="1" si="2061">SUBTOTAL(9,J4306:L4306)</f>
        <v>382636.07094902889</v>
      </c>
      <c r="N4306" s="5">
        <f ca="1">VLOOKUP(CONCATENATE($F4306," ",$G4306),AllocFactorMatrix,(N$4+1),FALSE)*$E4313</f>
        <v>224196.75612856165</v>
      </c>
      <c r="O4306" s="5">
        <f ca="1">VLOOKUP(CONCATENATE($F4306," ",$G4306),AllocFactorMatrix,(O$4+1),FALSE)*$E4313</f>
        <v>40174.172172835955</v>
      </c>
      <c r="P4306" s="5">
        <f ca="1">VLOOKUP(CONCATENATE($F4306," ",$G4306),AllocFactorMatrix,(P$4+1),FALSE)*$E4313</f>
        <v>8146.9121466542238</v>
      </c>
      <c r="Q4306" s="5">
        <f ca="1">VLOOKUP(CONCATENATE($F4306," ",$G4306),AllocFactorMatrix,(Q$4+1),FALSE)*$E4313</f>
        <v>309.37530455653433</v>
      </c>
      <c r="R4306" s="5">
        <f t="shared" ref="R4306:R4313" ca="1" si="2062">SUBTOTAL(9,N4306:Q4306)</f>
        <v>272827.21575260832</v>
      </c>
      <c r="S4306" s="5">
        <f ca="1">VLOOKUP(CONCATENATE($F4306," ",$G4306),AllocFactorMatrix,(S$4+1),FALSE)*$E4313</f>
        <v>10617.324520614855</v>
      </c>
      <c r="T4306" s="5">
        <f ca="1">VLOOKUP(CONCATENATE($F4306," ",$G4306),AllocFactorMatrix,(T$4+1),FALSE)*$E4313</f>
        <v>143340.01199820038</v>
      </c>
      <c r="U4306" s="5">
        <f ca="1">VLOOKUP(CONCATENATE($F4306," ",$G4306),AllocFactorMatrix,(U$4+1),FALSE)*$E4313</f>
        <v>548218.00493565074</v>
      </c>
      <c r="V4306" s="5">
        <f ca="1">VLOOKUP(CONCATENATE($F4306," ",$G4306),AllocFactorMatrix,(V$4+1),FALSE)*$E4313</f>
        <v>99314.776146241406</v>
      </c>
      <c r="W4306" s="5">
        <f ca="1">SUBTOTAL(9,S4306:V4306)</f>
        <v>801490.11760070734</v>
      </c>
      <c r="X4306" s="5">
        <f ca="1">VLOOKUP(CONCATENATE($F4306," ",$G4306),AllocFactorMatrix,(X$4+1),FALSE)*$E4313</f>
        <v>61532.955196497802</v>
      </c>
      <c r="Y4306" s="5">
        <f ca="1">VLOOKUP(CONCATENATE($F4306," ",$G4306),AllocFactorMatrix,(Y$4+1),FALSE)*$E4313</f>
        <v>1228.970940735639</v>
      </c>
      <c r="Z4306" s="5">
        <f t="shared" ref="Z4306:Z4313" ca="1" si="2063">SUBTOTAL(9,X4306:Y4306)</f>
        <v>62761.926137233444</v>
      </c>
      <c r="AA4306" s="5">
        <f ca="1">VLOOKUP(CONCATENATE($F4306," ",$G4306),AllocFactorMatrix,(AA$4+1),FALSE)*$E4313</f>
        <v>811.71922727467347</v>
      </c>
      <c r="AB4306" s="5">
        <f ca="1">VLOOKUP(CONCATENATE($F4306," ",$G4306),AllocFactorMatrix,(AB$4+1),FALSE)*$E4313</f>
        <v>3606.1189702012089</v>
      </c>
      <c r="AC4306" s="5">
        <f ca="1">VLOOKUP(CONCATENATE($F4306," ",$G4306),AllocFactorMatrix,(AC$4+1),FALSE)*$E4313</f>
        <v>739.85754100935401</v>
      </c>
    </row>
    <row r="4307" spans="1:29" hidden="1" outlineLevel="1">
      <c r="E4307" s="48"/>
      <c r="F4307" s="175" t="str">
        <f>F4313</f>
        <v>RB_GUP</v>
      </c>
      <c r="G4307" s="52" t="str">
        <f>$G$9</f>
        <v>BULKTRAN</v>
      </c>
      <c r="H4307" s="4">
        <f t="shared" ca="1" si="2060"/>
        <v>1705241.3575216827</v>
      </c>
      <c r="I4307" s="5">
        <f ca="1">VLOOKUP(CONCATENATE($F4307," ",$G4307),AllocFactorMatrix,(I$4+1),FALSE)*$E4313</f>
        <v>877152.24676113913</v>
      </c>
      <c r="J4307" s="5">
        <f ca="1">VLOOKUP(CONCATENATE($F4307," ",$G4307),AllocFactorMatrix,(J$4+1),FALSE)*$E4313</f>
        <v>204552.03880125395</v>
      </c>
      <c r="K4307" s="5">
        <f ca="1">VLOOKUP(CONCATENATE($F4307," ",$G4307),AllocFactorMatrix,(K$4+1),FALSE)*$E4313</f>
        <v>2844.083310290564</v>
      </c>
      <c r="L4307" s="5">
        <f ca="1">VLOOKUP(CONCATENATE($F4307," ",$G4307),AllocFactorMatrix,(L$4+1),FALSE)*$E4313</f>
        <v>396.10602646546357</v>
      </c>
      <c r="M4307" s="5">
        <f t="shared" ca="1" si="2061"/>
        <v>207792.22813800996</v>
      </c>
      <c r="N4307" s="5">
        <f ca="1">VLOOKUP(CONCATENATE($F4307," ",$G4307),AllocFactorMatrix,(N$4+1),FALSE)*$E4313</f>
        <v>121751.05023873625</v>
      </c>
      <c r="O4307" s="5">
        <f ca="1">VLOOKUP(CONCATENATE($F4307," ",$G4307),AllocFactorMatrix,(O$4+1),FALSE)*$E4313</f>
        <v>21816.763716731879</v>
      </c>
      <c r="P4307" s="5">
        <f ca="1">VLOOKUP(CONCATENATE($F4307," ",$G4307),AllocFactorMatrix,(P$4+1),FALSE)*$E4313</f>
        <v>4424.2170457144539</v>
      </c>
      <c r="Q4307" s="5">
        <f ca="1">VLOOKUP(CONCATENATE($F4307," ",$G4307),AllocFactorMatrix,(Q$4+1),FALSE)*$E4313</f>
        <v>168.00764158285858</v>
      </c>
      <c r="R4307" s="5">
        <f t="shared" ca="1" si="2062"/>
        <v>148160.03864276546</v>
      </c>
      <c r="S4307" s="5">
        <f ca="1">VLOOKUP(CONCATENATE($F4307," ",$G4307),AllocFactorMatrix,(S$4+1),FALSE)*$E4313</f>
        <v>5765.785524430542</v>
      </c>
      <c r="T4307" s="5">
        <f ca="1">VLOOKUP(CONCATENATE($F4307," ",$G4307),AllocFactorMatrix,(T$4+1),FALSE)*$E4313</f>
        <v>77841.434030412667</v>
      </c>
      <c r="U4307" s="5">
        <f ca="1">VLOOKUP(CONCATENATE($F4307," ",$G4307),AllocFactorMatrix,(U$4+1),FALSE)*$E4313</f>
        <v>297712.23729225498</v>
      </c>
      <c r="V4307" s="5">
        <f ca="1">VLOOKUP(CONCATENATE($F4307," ",$G4307),AllocFactorMatrix,(V$4+1),FALSE)*$E4313</f>
        <v>53933.332974256409</v>
      </c>
      <c r="W4307" s="5">
        <f t="shared" ref="W4307:W4313" ca="1" si="2064">SUBTOTAL(9,S4307:V4307)</f>
        <v>435252.78982135461</v>
      </c>
      <c r="X4307" s="5">
        <f ca="1">VLOOKUP(CONCATENATE($F4307," ",$G4307),AllocFactorMatrix,(X$4+1),FALSE)*$E4313</f>
        <v>33415.746279445397</v>
      </c>
      <c r="Y4307" s="5">
        <f ca="1">VLOOKUP(CONCATENATE($F4307," ",$G4307),AllocFactorMatrix,(Y$4+1),FALSE)*$E4313</f>
        <v>667.39816102267741</v>
      </c>
      <c r="Z4307" s="5">
        <f t="shared" ca="1" si="2063"/>
        <v>34083.144440468073</v>
      </c>
      <c r="AA4307" s="5">
        <f ca="1">VLOOKUP(CONCATENATE($F4307," ",$G4307),AllocFactorMatrix,(AA$4+1),FALSE)*$E4313</f>
        <v>440.80775353857473</v>
      </c>
      <c r="AB4307" s="5">
        <f ca="1">VLOOKUP(CONCATENATE($F4307," ",$G4307),AllocFactorMatrix,(AB$4+1),FALSE)*$E4313</f>
        <v>1958.3190207090354</v>
      </c>
      <c r="AC4307" s="5">
        <f ca="1">VLOOKUP(CONCATENATE($F4307," ",$G4307),AllocFactorMatrix,(AC$4+1),FALSE)*$E4313</f>
        <v>401.78294369827483</v>
      </c>
    </row>
    <row r="4308" spans="1:29" hidden="1" outlineLevel="1">
      <c r="E4308" s="48"/>
      <c r="F4308" s="175" t="str">
        <f>F4313</f>
        <v>RB_GUP</v>
      </c>
      <c r="G4308" s="52" t="str">
        <f>$G$10</f>
        <v>SUBTRAN</v>
      </c>
      <c r="H4308" s="4">
        <f t="shared" ca="1" si="2060"/>
        <v>472136.43650478777</v>
      </c>
      <c r="I4308" s="5">
        <f ca="1">VLOOKUP(CONCATENATE($F4308," ",$G4308),AllocFactorMatrix,(I$4+1),FALSE)*$E4313</f>
        <v>241239.69921312877</v>
      </c>
      <c r="J4308" s="5">
        <f ca="1">VLOOKUP(CONCATENATE($F4308," ",$G4308),AllocFactorMatrix,(J$4+1),FALSE)*$E4313</f>
        <v>56550.660792309041</v>
      </c>
      <c r="K4308" s="5">
        <f ca="1">VLOOKUP(CONCATENATE($F4308," ",$G4308),AllocFactorMatrix,(K$4+1),FALSE)*$E4313</f>
        <v>789.99080279179134</v>
      </c>
      <c r="L4308" s="5">
        <f ca="1">VLOOKUP(CONCATENATE($F4308," ",$G4308),AllocFactorMatrix,(L$4+1),FALSE)*$E4313</f>
        <v>142.98466480926893</v>
      </c>
      <c r="M4308" s="5">
        <f t="shared" ca="1" si="2061"/>
        <v>57483.636259910105</v>
      </c>
      <c r="N4308" s="5">
        <f ca="1">VLOOKUP(CONCATENATE($F4308," ",$G4308),AllocFactorMatrix,(N$4+1),FALSE)*$E4313</f>
        <v>32682.235855175401</v>
      </c>
      <c r="O4308" s="5">
        <f ca="1">VLOOKUP(CONCATENATE($F4308," ",$G4308),AllocFactorMatrix,(O$4+1),FALSE)*$E4313</f>
        <v>5872.8335868702843</v>
      </c>
      <c r="P4308" s="5">
        <f ca="1">VLOOKUP(CONCATENATE($F4308," ",$G4308),AllocFactorMatrix,(P$4+1),FALSE)*$E4313</f>
        <v>1541.5735370007376</v>
      </c>
      <c r="Q4308" s="5">
        <f ca="1">VLOOKUP(CONCATENATE($F4308," ",$G4308),AllocFactorMatrix,(Q$4+1),FALSE)*$E4313</f>
        <v>0</v>
      </c>
      <c r="R4308" s="5">
        <f t="shared" ca="1" si="2062"/>
        <v>40096.642979046424</v>
      </c>
      <c r="S4308" s="5">
        <f ca="1">VLOOKUP(CONCATENATE($F4308," ",$G4308),AllocFactorMatrix,(S$4+1),FALSE)*$E4313</f>
        <v>1473.1267482541195</v>
      </c>
      <c r="T4308" s="5">
        <f ca="1">VLOOKUP(CONCATENATE($F4308," ",$G4308),AllocFactorMatrix,(T$4+1),FALSE)*$E4313</f>
        <v>20669.396738933534</v>
      </c>
      <c r="U4308" s="5">
        <f ca="1">VLOOKUP(CONCATENATE($F4308," ",$G4308),AllocFactorMatrix,(U$4+1),FALSE)*$E4313</f>
        <v>101916.07002886003</v>
      </c>
      <c r="V4308" s="5">
        <f ca="1">VLOOKUP(CONCATENATE($F4308," ",$G4308),AllocFactorMatrix,(V$4+1),FALSE)*$E4313</f>
        <v>0</v>
      </c>
      <c r="W4308" s="5">
        <f t="shared" ca="1" si="2064"/>
        <v>124058.59351604769</v>
      </c>
      <c r="X4308" s="5">
        <f ca="1">VLOOKUP(CONCATENATE($F4308," ",$G4308),AllocFactorMatrix,(X$4+1),FALSE)*$E4313</f>
        <v>8958.8601912911545</v>
      </c>
      <c r="Y4308" s="5">
        <f ca="1">VLOOKUP(CONCATENATE($F4308," ",$G4308),AllocFactorMatrix,(Y$4+1),FALSE)*$E4313</f>
        <v>179.88062715528528</v>
      </c>
      <c r="Z4308" s="5">
        <f t="shared" ca="1" si="2063"/>
        <v>9138.7408184464402</v>
      </c>
      <c r="AA4308" s="5">
        <f ca="1">VLOOKUP(CONCATENATE($F4308," ",$G4308),AllocFactorMatrix,(AA$4+1),FALSE)*$E4313</f>
        <v>119.12371820847878</v>
      </c>
      <c r="AB4308" s="5">
        <f ca="1">VLOOKUP(CONCATENATE($F4308," ",$G4308),AllocFactorMatrix,(AB$4+1),FALSE)*$E4313</f>
        <v>0</v>
      </c>
      <c r="AC4308" s="5">
        <f ca="1">VLOOKUP(CONCATENATE($F4308," ",$G4308),AllocFactorMatrix,(AC$4+1),FALSE)*$E4313</f>
        <v>0</v>
      </c>
    </row>
    <row r="4309" spans="1:29" hidden="1" outlineLevel="1">
      <c r="E4309" s="48"/>
      <c r="F4309" s="175" t="str">
        <f>F4313</f>
        <v>RB_GUP</v>
      </c>
      <c r="G4309" s="52" t="str">
        <f>$G$11</f>
        <v>DISTPRI</v>
      </c>
      <c r="H4309" s="4">
        <f t="shared" ca="1" si="2060"/>
        <v>1888943.3624889129</v>
      </c>
      <c r="I4309" s="5">
        <f ca="1">VLOOKUP(CONCATENATE($F4309," ",$G4309),AllocFactorMatrix,(I$4+1),FALSE)*$E4313</f>
        <v>1236893.4648239764</v>
      </c>
      <c r="J4309" s="5">
        <f ca="1">VLOOKUP(CONCATENATE($F4309," ",$G4309),AllocFactorMatrix,(J$4+1),FALSE)*$E4313</f>
        <v>289480.81057834945</v>
      </c>
      <c r="K4309" s="5">
        <f ca="1">VLOOKUP(CONCATENATE($F4309," ",$G4309),AllocFactorMatrix,(K$4+1),FALSE)*$E4313</f>
        <v>4043.3958445295339</v>
      </c>
      <c r="L4309" s="5">
        <f ca="1">VLOOKUP(CONCATENATE($F4309," ",$G4309),AllocFactorMatrix,(L$4+1),FALSE)*$E4313</f>
        <v>0</v>
      </c>
      <c r="M4309" s="5">
        <f t="shared" ca="1" si="2061"/>
        <v>293524.20642287901</v>
      </c>
      <c r="N4309" s="5">
        <f ca="1">VLOOKUP(CONCATENATE($F4309," ",$G4309),AllocFactorMatrix,(N$4+1),FALSE)*$E4313</f>
        <v>168049.28924897604</v>
      </c>
      <c r="O4309" s="5">
        <f ca="1">VLOOKUP(CONCATENATE($F4309," ",$G4309),AllocFactorMatrix,(O$4+1),FALSE)*$E4313</f>
        <v>30194.960368855471</v>
      </c>
      <c r="P4309" s="5">
        <f ca="1">VLOOKUP(CONCATENATE($F4309," ",$G4309),AllocFactorMatrix,(P$4+1),FALSE)*$E4313</f>
        <v>0</v>
      </c>
      <c r="Q4309" s="5">
        <f ca="1">VLOOKUP(CONCATENATE($F4309," ",$G4309),AllocFactorMatrix,(Q$4+1),FALSE)*$E4313</f>
        <v>0</v>
      </c>
      <c r="R4309" s="5">
        <f t="shared" ca="1" si="2062"/>
        <v>198244.24961783152</v>
      </c>
      <c r="S4309" s="5">
        <f ca="1">VLOOKUP(CONCATENATE($F4309," ",$G4309),AllocFactorMatrix,(S$4+1),FALSE)*$E4313</f>
        <v>7598.6438947889801</v>
      </c>
      <c r="T4309" s="5">
        <f ca="1">VLOOKUP(CONCATENATE($F4309," ",$G4309),AllocFactorMatrix,(T$4+1),FALSE)*$E4313</f>
        <v>105073.00534659834</v>
      </c>
      <c r="U4309" s="5">
        <f ca="1">VLOOKUP(CONCATENATE($F4309," ",$G4309),AllocFactorMatrix,(U$4+1),FALSE)*$E4313</f>
        <v>0</v>
      </c>
      <c r="V4309" s="5">
        <f ca="1">VLOOKUP(CONCATENATE($F4309," ",$G4309),AllocFactorMatrix,(V$4+1),FALSE)*$E4313</f>
        <v>0</v>
      </c>
      <c r="W4309" s="5">
        <f t="shared" ca="1" si="2064"/>
        <v>112671.64924138732</v>
      </c>
      <c r="X4309" s="5">
        <f ca="1">VLOOKUP(CONCATENATE($F4309," ",$G4309),AllocFactorMatrix,(X$4+1),FALSE)*$E4313</f>
        <v>46077.72651944578</v>
      </c>
      <c r="Y4309" s="5">
        <f ca="1">VLOOKUP(CONCATENATE($F4309," ",$G4309),AllocFactorMatrix,(Y$4+1),FALSE)*$E4313</f>
        <v>924.85263626462518</v>
      </c>
      <c r="Z4309" s="5">
        <f t="shared" ca="1" si="2063"/>
        <v>47002.579155710402</v>
      </c>
      <c r="AA4309" s="5">
        <f ca="1">VLOOKUP(CONCATENATE($F4309," ",$G4309),AllocFactorMatrix,(AA$4+1),FALSE)*$E4313</f>
        <v>607.21322712803567</v>
      </c>
      <c r="AB4309" s="5">
        <f ca="1">VLOOKUP(CONCATENATE($F4309," ",$G4309),AllocFactorMatrix,(AB$4+1),FALSE)*$E4313</f>
        <v>0</v>
      </c>
      <c r="AC4309" s="5">
        <f ca="1">VLOOKUP(CONCATENATE($F4309," ",$G4309),AllocFactorMatrix,(AC$4+1),FALSE)*$E4313</f>
        <v>0</v>
      </c>
    </row>
    <row r="4310" spans="1:29" hidden="1" outlineLevel="1">
      <c r="E4310" s="48"/>
      <c r="F4310" s="175" t="str">
        <f>F4313</f>
        <v>RB_GUP</v>
      </c>
      <c r="G4310" s="52" t="str">
        <f>$G$12</f>
        <v>DISTSEC</v>
      </c>
      <c r="H4310" s="4">
        <f t="shared" ca="1" si="2060"/>
        <v>905534.00304749294</v>
      </c>
      <c r="I4310" s="5">
        <f ca="1">VLOOKUP(CONCATENATE($F4310," ",$G4310),AllocFactorMatrix,(I$4+1),FALSE)*$E4313</f>
        <v>672001.38743382425</v>
      </c>
      <c r="J4310" s="5">
        <f ca="1">VLOOKUP(CONCATENATE($F4310," ",$G4310),AllocFactorMatrix,(J$4+1),FALSE)*$E4313</f>
        <v>135505.50280895652</v>
      </c>
      <c r="K4310" s="5">
        <f ca="1">VLOOKUP(CONCATENATE($F4310," ",$G4310),AllocFactorMatrix,(K$4+1),FALSE)*$E4313</f>
        <v>0</v>
      </c>
      <c r="L4310" s="5">
        <f ca="1">VLOOKUP(CONCATENATE($F4310," ",$G4310),AllocFactorMatrix,(L$4+1),FALSE)*$E4313</f>
        <v>0</v>
      </c>
      <c r="M4310" s="5">
        <f t="shared" ca="1" si="2061"/>
        <v>135505.50280895652</v>
      </c>
      <c r="N4310" s="5">
        <f ca="1">VLOOKUP(CONCATENATE($F4310," ",$G4310),AllocFactorMatrix,(N$4+1),FALSE)*$E4313</f>
        <v>67730.458060295481</v>
      </c>
      <c r="O4310" s="5">
        <f ca="1">VLOOKUP(CONCATENATE($F4310," ",$G4310),AllocFactorMatrix,(O$4+1),FALSE)*$E4313</f>
        <v>0</v>
      </c>
      <c r="P4310" s="5">
        <f ca="1">VLOOKUP(CONCATENATE($F4310," ",$G4310),AllocFactorMatrix,(P$4+1),FALSE)*$E4313</f>
        <v>0</v>
      </c>
      <c r="Q4310" s="5">
        <f ca="1">VLOOKUP(CONCATENATE($F4310," ",$G4310),AllocFactorMatrix,(Q$4+1),FALSE)*$E4313</f>
        <v>0</v>
      </c>
      <c r="R4310" s="5">
        <f t="shared" ca="1" si="2062"/>
        <v>67730.458060295481</v>
      </c>
      <c r="S4310" s="5">
        <f ca="1">VLOOKUP(CONCATENATE($F4310," ",$G4310),AllocFactorMatrix,(S$4+1),FALSE)*$E4313</f>
        <v>2531.6059379343137</v>
      </c>
      <c r="T4310" s="5">
        <f ca="1">VLOOKUP(CONCATENATE($F4310," ",$G4310),AllocFactorMatrix,(T$4+1),FALSE)*$E4313</f>
        <v>0</v>
      </c>
      <c r="U4310" s="5">
        <f ca="1">VLOOKUP(CONCATENATE($F4310," ",$G4310),AllocFactorMatrix,(U$4+1),FALSE)*$E4313</f>
        <v>0</v>
      </c>
      <c r="V4310" s="5">
        <f ca="1">VLOOKUP(CONCATENATE($F4310," ",$G4310),AllocFactorMatrix,(V$4+1),FALSE)*$E4313</f>
        <v>0</v>
      </c>
      <c r="W4310" s="5">
        <f t="shared" ca="1" si="2064"/>
        <v>2531.6059379343137</v>
      </c>
      <c r="X4310" s="5">
        <f ca="1">VLOOKUP(CONCATENATE($F4310," ",$G4310),AllocFactorMatrix,(X$4+1),FALSE)*$E4313</f>
        <v>19132.279114992318</v>
      </c>
      <c r="Y4310" s="5">
        <f ca="1">VLOOKUP(CONCATENATE($F4310," ",$G4310),AllocFactorMatrix,(Y$4+1),FALSE)*$E4313</f>
        <v>0</v>
      </c>
      <c r="Z4310" s="5">
        <f t="shared" ca="1" si="2063"/>
        <v>19132.279114992318</v>
      </c>
      <c r="AA4310" s="5">
        <f ca="1">VLOOKUP(CONCATENATE($F4310," ",$G4310),AllocFactorMatrix,(AA$4+1),FALSE)*$E4313</f>
        <v>226.21187479599539</v>
      </c>
      <c r="AB4310" s="5">
        <f ca="1">VLOOKUP(CONCATENATE($F4310," ",$G4310),AllocFactorMatrix,(AB$4+1),FALSE)*$E4313</f>
        <v>6962.7359375613778</v>
      </c>
      <c r="AC4310" s="5">
        <f ca="1">VLOOKUP(CONCATENATE($F4310," ",$G4310),AllocFactorMatrix,(AC$4+1),FALSE)*$E4313</f>
        <v>1443.821879132701</v>
      </c>
    </row>
    <row r="4311" spans="1:29" hidden="1" outlineLevel="1">
      <c r="E4311" s="48"/>
      <c r="F4311" s="175" t="str">
        <f>F4313</f>
        <v>RB_GUP</v>
      </c>
      <c r="G4311" s="52" t="str">
        <f>$G$13</f>
        <v>ENERGY</v>
      </c>
      <c r="H4311" s="4">
        <f t="shared" ca="1" si="2060"/>
        <v>58624.83096434144</v>
      </c>
      <c r="I4311" s="5">
        <f ca="1">VLOOKUP(CONCATENATE($F4311," ",$G4311),AllocFactorMatrix,(I$4+1),FALSE)*$E4313</f>
        <v>22939.087873756158</v>
      </c>
      <c r="J4311" s="5">
        <f ca="1">VLOOKUP(CONCATENATE($F4311," ",$G4311),AllocFactorMatrix,(J$4+1),FALSE)*$E4313</f>
        <v>6617.8602960051176</v>
      </c>
      <c r="K4311" s="5">
        <f ca="1">VLOOKUP(CONCATENATE($F4311," ",$G4311),AllocFactorMatrix,(K$4+1),FALSE)*$E4313</f>
        <v>92.238847028652515</v>
      </c>
      <c r="L4311" s="5">
        <f ca="1">VLOOKUP(CONCATENATE($F4311," ",$G4311),AllocFactorMatrix,(L$4+1),FALSE)*$E4313</f>
        <v>12.894912641136161</v>
      </c>
      <c r="M4311" s="5">
        <f t="shared" ca="1" si="2061"/>
        <v>6722.9940556749061</v>
      </c>
      <c r="N4311" s="5">
        <f ca="1">VLOOKUP(CONCATENATE($F4311," ",$G4311),AllocFactorMatrix,(N$4+1),FALSE)*$E4313</f>
        <v>4293.8286843615297</v>
      </c>
      <c r="O4311" s="5">
        <f ca="1">VLOOKUP(CONCATENATE($F4311," ",$G4311),AllocFactorMatrix,(O$4+1),FALSE)*$E4313</f>
        <v>765.75696483106265</v>
      </c>
      <c r="P4311" s="5">
        <f ca="1">VLOOKUP(CONCATENATE($F4311," ",$G4311),AllocFactorMatrix,(P$4+1),FALSE)*$E4313</f>
        <v>155.93616123965006</v>
      </c>
      <c r="Q4311" s="5">
        <f ca="1">VLOOKUP(CONCATENATE($F4311," ",$G4311),AllocFactorMatrix,(Q$4+1),FALSE)*$E4313</f>
        <v>5.8897615835144475</v>
      </c>
      <c r="R4311" s="5">
        <f t="shared" ca="1" si="2062"/>
        <v>5221.411572015757</v>
      </c>
      <c r="S4311" s="5">
        <f ca="1">VLOOKUP(CONCATENATE($F4311," ",$G4311),AllocFactorMatrix,(S$4+1),FALSE)*$E4313</f>
        <v>224.8678862546345</v>
      </c>
      <c r="T4311" s="5">
        <f ca="1">VLOOKUP(CONCATENATE($F4311," ",$G4311),AllocFactorMatrix,(T$4+1),FALSE)*$E4313</f>
        <v>3555.2040368823104</v>
      </c>
      <c r="U4311" s="5">
        <f ca="1">VLOOKUP(CONCATENATE($F4311," ",$G4311),AllocFactorMatrix,(U$4+1),FALSE)*$E4313</f>
        <v>15290.35393420151</v>
      </c>
      <c r="V4311" s="5">
        <f ca="1">VLOOKUP(CONCATENATE($F4311," ",$G4311),AllocFactorMatrix,(V$4+1),FALSE)*$E4313</f>
        <v>2876.2752788104467</v>
      </c>
      <c r="W4311" s="5">
        <f t="shared" ca="1" si="2064"/>
        <v>21946.701136148902</v>
      </c>
      <c r="X4311" s="5">
        <f ca="1">VLOOKUP(CONCATENATE($F4311," ",$G4311),AllocFactorMatrix,(X$4+1),FALSE)*$E4313</f>
        <v>1179.4721746713356</v>
      </c>
      <c r="Y4311" s="5">
        <f ca="1">VLOOKUP(CONCATENATE($F4311," ",$G4311),AllocFactorMatrix,(Y$4+1),FALSE)*$E4313</f>
        <v>23.665873907414873</v>
      </c>
      <c r="Z4311" s="5">
        <f t="shared" ca="1" si="2063"/>
        <v>1203.1380485787504</v>
      </c>
      <c r="AA4311" s="5">
        <f ca="1">VLOOKUP(CONCATENATE($F4311," ",$G4311),AllocFactorMatrix,(AA$4+1),FALSE)*$E4313</f>
        <v>21.110061008524028</v>
      </c>
      <c r="AB4311" s="5">
        <f ca="1">VLOOKUP(CONCATENATE($F4311," ",$G4311),AllocFactorMatrix,(AB$4+1),FALSE)*$E4313</f>
        <v>472.85813679964212</v>
      </c>
      <c r="AC4311" s="5">
        <f ca="1">VLOOKUP(CONCATENATE($F4311," ",$G4311),AllocFactorMatrix,(AC$4+1),FALSE)*$E4313</f>
        <v>97.530080358779259</v>
      </c>
    </row>
    <row r="4312" spans="1:29" hidden="1" outlineLevel="1">
      <c r="E4312" s="48"/>
      <c r="F4312" s="175" t="str">
        <f>F4313</f>
        <v>RB_GUP</v>
      </c>
      <c r="G4312" s="52" t="str">
        <f>$G$14</f>
        <v>CUSTOMER</v>
      </c>
      <c r="H4312" s="4">
        <f t="shared" ca="1" si="2060"/>
        <v>426772.3365720383</v>
      </c>
      <c r="I4312" s="5">
        <f ca="1">VLOOKUP(CONCATENATE($F4312," ",$G4312),AllocFactorMatrix,(I$4+1),FALSE)*$E4313</f>
        <v>211382.97137226726</v>
      </c>
      <c r="J4312" s="5">
        <f ca="1">VLOOKUP(CONCATENATE($F4312," ",$G4312),AllocFactorMatrix,(J$4+1),FALSE)*$E4313</f>
        <v>67370.805297393075</v>
      </c>
      <c r="K4312" s="5">
        <f ca="1">VLOOKUP(CONCATENATE($F4312," ",$G4312),AllocFactorMatrix,(K$4+1),FALSE)*$E4313</f>
        <v>4300.3613456223138</v>
      </c>
      <c r="L4312" s="5">
        <f ca="1">VLOOKUP(CONCATENATE($F4312," ",$G4312),AllocFactorMatrix,(L$4+1),FALSE)*$E4313</f>
        <v>723.26355505439994</v>
      </c>
      <c r="M4312" s="5">
        <f t="shared" ca="1" si="2061"/>
        <v>72394.430198069778</v>
      </c>
      <c r="N4312" s="5">
        <f ca="1">VLOOKUP(CONCATENATE($F4312," ",$G4312),AllocFactorMatrix,(N$4+1),FALSE)*$E4313</f>
        <v>5252.4885678365854</v>
      </c>
      <c r="O4312" s="5">
        <f ca="1">VLOOKUP(CONCATENATE($F4312," ",$G4312),AllocFactorMatrix,(O$4+1),FALSE)*$E4313</f>
        <v>1518.2601840278392</v>
      </c>
      <c r="P4312" s="5">
        <f ca="1">VLOOKUP(CONCATENATE($F4312," ",$G4312),AllocFactorMatrix,(P$4+1),FALSE)*$E4313</f>
        <v>1778.4713606841592</v>
      </c>
      <c r="Q4312" s="5">
        <f ca="1">VLOOKUP(CONCATENATE($F4312," ",$G4312),AllocFactorMatrix,(Q$4+1),FALSE)*$E4313</f>
        <v>222.21565137642278</v>
      </c>
      <c r="R4312" s="5">
        <f t="shared" ca="1" si="2062"/>
        <v>8771.4357639250065</v>
      </c>
      <c r="S4312" s="5">
        <f ca="1">VLOOKUP(CONCATENATE($F4312," ",$G4312),AllocFactorMatrix,(S$4+1),FALSE)*$E4313</f>
        <v>34.778162360926849</v>
      </c>
      <c r="T4312" s="5">
        <f ca="1">VLOOKUP(CONCATENATE($F4312," ",$G4312),AllocFactorMatrix,(T$4+1),FALSE)*$E4313</f>
        <v>1077.618220826804</v>
      </c>
      <c r="U4312" s="5">
        <f ca="1">VLOOKUP(CONCATENATE($F4312," ",$G4312),AllocFactorMatrix,(U$4+1),FALSE)*$E4313</f>
        <v>2989.4518343700897</v>
      </c>
      <c r="V4312" s="5">
        <f ca="1">VLOOKUP(CONCATENATE($F4312," ",$G4312),AllocFactorMatrix,(V$4+1),FALSE)*$E4313</f>
        <v>888.89361178038814</v>
      </c>
      <c r="W4312" s="5">
        <f t="shared" ca="1" si="2064"/>
        <v>4990.7418293382088</v>
      </c>
      <c r="X4312" s="5">
        <f ca="1">VLOOKUP(CONCATENATE($F4312," ",$G4312),AllocFactorMatrix,(X$4+1),FALSE)*$E4313</f>
        <v>1061.4397936003047</v>
      </c>
      <c r="Y4312" s="5">
        <f ca="1">VLOOKUP(CONCATENATE($F4312," ",$G4312),AllocFactorMatrix,(Y$4+1),FALSE)*$E4313</f>
        <v>19.875352506579247</v>
      </c>
      <c r="Z4312" s="5">
        <f t="shared" ca="1" si="2063"/>
        <v>1081.315146106884</v>
      </c>
      <c r="AA4312" s="5">
        <f ca="1">VLOOKUP(CONCATENATE($F4312," ",$G4312),AllocFactorMatrix,(AA$4+1),FALSE)*$E4313</f>
        <v>102.68208608844704</v>
      </c>
      <c r="AB4312" s="5">
        <f ca="1">VLOOKUP(CONCATENATE($F4312," ",$G4312),AllocFactorMatrix,(AB$4+1),FALSE)*$E4313</f>
        <v>112841.66436342109</v>
      </c>
      <c r="AC4312" s="5">
        <f ca="1">VLOOKUP(CONCATENATE($F4312," ",$G4312),AllocFactorMatrix,(AC$4+1),FALSE)*$E4313</f>
        <v>15207.095812821666</v>
      </c>
    </row>
    <row r="4313" spans="1:29" collapsed="1">
      <c r="D4313" s="102" t="str">
        <f>"Adj 60 - " &amp; D4110</f>
        <v>Adj 60 - Excess ADFIT 282 Protected and Unprotected</v>
      </c>
      <c r="E4313" s="58">
        <f>-E4110</f>
        <v>8597345</v>
      </c>
      <c r="F4313" s="93" t="str">
        <f>F4110</f>
        <v>RB_GUP</v>
      </c>
      <c r="G4313" s="52" t="str">
        <f>$G$15</f>
        <v>TOTAL</v>
      </c>
      <c r="H4313" s="4">
        <f t="shared" ca="1" si="2060"/>
        <v>8597345</v>
      </c>
      <c r="I4313" s="5">
        <f ca="1">VLOOKUP(CONCATENATE($F4313," ",$G4313),AllocFactorMatrix,(I$4+1),FALSE)*$E4313</f>
        <v>4876828.5042007742</v>
      </c>
      <c r="J4313" s="5">
        <f ca="1">VLOOKUP(CONCATENATE($F4313," ",$G4313),AllocFactorMatrix,(J$4+1),FALSE)*$E4313</f>
        <v>1136747.1485197023</v>
      </c>
      <c r="K4313" s="5">
        <f ca="1">VLOOKUP(CONCATENATE($F4313," ",$G4313),AllocFactorMatrix,(K$4+1),FALSE)*$E4313</f>
        <v>17307.267292104487</v>
      </c>
      <c r="L4313" s="5">
        <f ca="1">VLOOKUP(CONCATENATE($F4313," ",$G4313),AllocFactorMatrix,(L$4+1),FALSE)*$E4313</f>
        <v>2004.6530207225574</v>
      </c>
      <c r="M4313" s="5">
        <f t="shared" ca="1" si="2061"/>
        <v>1156059.0688325292</v>
      </c>
      <c r="N4313" s="5">
        <f ca="1">VLOOKUP(CONCATENATE($F4313," ",$G4313),AllocFactorMatrix,(N$4+1),FALSE)*$E4313</f>
        <v>623956.10678394302</v>
      </c>
      <c r="O4313" s="5">
        <f ca="1">VLOOKUP(CONCATENATE($F4313," ",$G4313),AllocFactorMatrix,(O$4+1),FALSE)*$E4313</f>
        <v>100342.74699415249</v>
      </c>
      <c r="P4313" s="5">
        <f ca="1">VLOOKUP(CONCATENATE($F4313," ",$G4313),AllocFactorMatrix,(P$4+1),FALSE)*$E4313</f>
        <v>16047.110251293223</v>
      </c>
      <c r="Q4313" s="5">
        <f ca="1">VLOOKUP(CONCATENATE($F4313," ",$G4313),AllocFactorMatrix,(Q$4+1),FALSE)*$E4313</f>
        <v>705.48835909933018</v>
      </c>
      <c r="R4313" s="5">
        <f t="shared" ca="1" si="2062"/>
        <v>741051.45238848799</v>
      </c>
      <c r="S4313" s="5">
        <f ca="1">VLOOKUP(CONCATENATE($F4313," ",$G4313),AllocFactorMatrix,(S$4+1),FALSE)*$E4313</f>
        <v>28246.132674638371</v>
      </c>
      <c r="T4313" s="5">
        <f ca="1">VLOOKUP(CONCATENATE($F4313," ",$G4313),AllocFactorMatrix,(T$4+1),FALSE)*$E4313</f>
        <v>351556.67037185404</v>
      </c>
      <c r="U4313" s="5">
        <f ca="1">VLOOKUP(CONCATENATE($F4313," ",$G4313),AllocFactorMatrix,(U$4+1),FALSE)*$E4313</f>
        <v>966126.11802533735</v>
      </c>
      <c r="V4313" s="5">
        <f ca="1">VLOOKUP(CONCATENATE($F4313," ",$G4313),AllocFactorMatrix,(V$4+1),FALSE)*$E4313</f>
        <v>157013.27801108867</v>
      </c>
      <c r="W4313" s="5">
        <f t="shared" ca="1" si="2064"/>
        <v>1502942.1990829185</v>
      </c>
      <c r="X4313" s="5">
        <f ca="1">VLOOKUP(CONCATENATE($F4313," ",$G4313),AllocFactorMatrix,(X$4+1),FALSE)*$E4313</f>
        <v>171358.47926994407</v>
      </c>
      <c r="Y4313" s="5">
        <f ca="1">VLOOKUP(CONCATENATE($F4313," ",$G4313),AllocFactorMatrix,(Y$4+1),FALSE)*$E4313</f>
        <v>3044.6435915922207</v>
      </c>
      <c r="Z4313" s="5">
        <f t="shared" ca="1" si="2063"/>
        <v>174403.12286153631</v>
      </c>
      <c r="AA4313" s="5">
        <f ca="1">VLOOKUP(CONCATENATE($F4313," ",$G4313),AllocFactorMatrix,(AA$4+1),FALSE)*$E4313</f>
        <v>2328.867948042729</v>
      </c>
      <c r="AB4313" s="5">
        <f ca="1">VLOOKUP(CONCATENATE($F4313," ",$G4313),AllocFactorMatrix,(AB$4+1),FALSE)*$E4313</f>
        <v>125841.69642869236</v>
      </c>
      <c r="AC4313" s="5">
        <f ca="1">VLOOKUP(CONCATENATE($F4313," ",$G4313),AllocFactorMatrix,(AC$4+1),FALSE)*$E4313</f>
        <v>17890.088257020776</v>
      </c>
    </row>
    <row r="4314" spans="1:29" hidden="1" outlineLevel="1">
      <c r="E4314" s="48"/>
      <c r="F4314" s="175" t="str">
        <f>F4321</f>
        <v>RB_GUP</v>
      </c>
      <c r="G4314" s="52" t="str">
        <f>$G$8</f>
        <v>PRODUCTION</v>
      </c>
      <c r="H4314" s="4">
        <f t="shared" ca="1" si="2060"/>
        <v>332196.93159645074</v>
      </c>
      <c r="I4314" s="5">
        <f ca="1">VLOOKUP(CONCATENATE($F4314," ",$G4314),AllocFactorMatrix,(I$4+1),FALSE)*$E4321</f>
        <v>170877.44419973003</v>
      </c>
      <c r="J4314" s="5">
        <f ca="1">VLOOKUP(CONCATENATE($F4314," ",$G4314),AllocFactorMatrix,(J$4+1),FALSE)*$E4321</f>
        <v>39848.646258692817</v>
      </c>
      <c r="K4314" s="5">
        <f ca="1">VLOOKUP(CONCATENATE($F4314," ",$G4314),AllocFactorMatrix,(K$4+1),FALSE)*$E4321</f>
        <v>554.0539728970233</v>
      </c>
      <c r="L4314" s="5">
        <f ca="1">VLOOKUP(CONCATENATE($F4314," ",$G4314),AllocFactorMatrix,(L$4+1),FALSE)*$E4321</f>
        <v>77.165150844059497</v>
      </c>
      <c r="M4314" s="5">
        <f t="shared" ref="M4314:M4321" ca="1" si="2065">SUBTOTAL(9,J4314:L4314)</f>
        <v>40479.865382433905</v>
      </c>
      <c r="N4314" s="5">
        <f ca="1">VLOOKUP(CONCATENATE($F4314," ",$G4314),AllocFactorMatrix,(N$4+1),FALSE)*$E4321</f>
        <v>23718.240898599139</v>
      </c>
      <c r="O4314" s="5">
        <f ca="1">VLOOKUP(CONCATENATE($F4314," ",$G4314),AllocFactorMatrix,(O$4+1),FALSE)*$E4321</f>
        <v>4250.109189584884</v>
      </c>
      <c r="P4314" s="5">
        <f ca="1">VLOOKUP(CONCATENATE($F4314," ",$G4314),AllocFactorMatrix,(P$4+1),FALSE)*$E4321</f>
        <v>861.87877206958228</v>
      </c>
      <c r="Q4314" s="5">
        <f ca="1">VLOOKUP(CONCATENATE($F4314," ",$G4314),AllocFactorMatrix,(Q$4+1),FALSE)*$E4321</f>
        <v>32.72945660882624</v>
      </c>
      <c r="R4314" s="5">
        <f t="shared" ref="R4314:R4321" ca="1" si="2066">SUBTOTAL(9,N4314:Q4314)</f>
        <v>28862.958316862434</v>
      </c>
      <c r="S4314" s="5">
        <f ca="1">VLOOKUP(CONCATENATE($F4314," ",$G4314),AllocFactorMatrix,(S$4+1),FALSE)*$E4321</f>
        <v>1123.2288326872249</v>
      </c>
      <c r="T4314" s="5">
        <f ca="1">VLOOKUP(CONCATENATE($F4314," ",$G4314),AllocFactorMatrix,(T$4+1),FALSE)*$E4321</f>
        <v>15164.237849328505</v>
      </c>
      <c r="U4314" s="5">
        <f ca="1">VLOOKUP(CONCATENATE($F4314," ",$G4314),AllocFactorMatrix,(U$4+1),FALSE)*$E4321</f>
        <v>57997.122396173159</v>
      </c>
      <c r="V4314" s="5">
        <f ca="1">VLOOKUP(CONCATENATE($F4314," ",$G4314),AllocFactorMatrix,(V$4+1),FALSE)*$E4321</f>
        <v>10506.716627408472</v>
      </c>
      <c r="W4314" s="5">
        <f ca="1">SUBTOTAL(9,S4314:V4314)</f>
        <v>84791.305705597362</v>
      </c>
      <c r="X4314" s="5">
        <f ca="1">VLOOKUP(CONCATENATE($F4314," ",$G4314),AllocFactorMatrix,(X$4+1),FALSE)*$E4321</f>
        <v>6509.6992470147288</v>
      </c>
      <c r="Y4314" s="5">
        <f ca="1">VLOOKUP(CONCATENATE($F4314," ",$G4314),AllocFactorMatrix,(Y$4+1),FALSE)*$E4321</f>
        <v>130.01539064655734</v>
      </c>
      <c r="Z4314" s="5">
        <f t="shared" ref="Z4314:Z4321" ca="1" si="2067">SUBTOTAL(9,X4314:Y4314)</f>
        <v>6639.7146376612864</v>
      </c>
      <c r="AA4314" s="5">
        <f ca="1">VLOOKUP(CONCATENATE($F4314," ",$G4314),AllocFactorMatrix,(AA$4+1),FALSE)*$E4321</f>
        <v>85.873464482623547</v>
      </c>
      <c r="AB4314" s="5">
        <f ca="1">VLOOKUP(CONCATENATE($F4314," ",$G4314),AllocFactorMatrix,(AB$4+1),FALSE)*$E4321</f>
        <v>381.49882237901068</v>
      </c>
      <c r="AC4314" s="5">
        <f ca="1">VLOOKUP(CONCATENATE($F4314," ",$G4314),AllocFactorMatrix,(AC$4+1),FALSE)*$E4321</f>
        <v>78.271067304124557</v>
      </c>
    </row>
    <row r="4315" spans="1:29" hidden="1" outlineLevel="1">
      <c r="E4315" s="48"/>
      <c r="F4315" s="175" t="str">
        <f>F4321</f>
        <v>RB_GUP</v>
      </c>
      <c r="G4315" s="52" t="str">
        <f>$G$9</f>
        <v>BULKTRAN</v>
      </c>
      <c r="H4315" s="4">
        <f t="shared" ca="1" si="2060"/>
        <v>180401.02812531698</v>
      </c>
      <c r="I4315" s="5">
        <f ca="1">VLOOKUP(CONCATENATE($F4315," ",$G4315),AllocFactorMatrix,(I$4+1),FALSE)*$E4321</f>
        <v>92795.759638458811</v>
      </c>
      <c r="J4315" s="5">
        <f ca="1">VLOOKUP(CONCATENATE($F4315," ",$G4315),AllocFactorMatrix,(J$4+1),FALSE)*$E4321</f>
        <v>21639.985414444029</v>
      </c>
      <c r="K4315" s="5">
        <f ca="1">VLOOKUP(CONCATENATE($F4315," ",$G4315),AllocFactorMatrix,(K$4+1),FALSE)*$E4321</f>
        <v>300.88148577169892</v>
      </c>
      <c r="L4315" s="5">
        <f ca="1">VLOOKUP(CONCATENATE($F4315," ",$G4315),AllocFactorMatrix,(L$4+1),FALSE)*$E4321</f>
        <v>41.904879978314185</v>
      </c>
      <c r="M4315" s="5">
        <f t="shared" ca="1" si="2065"/>
        <v>21982.771780194045</v>
      </c>
      <c r="N4315" s="5">
        <f ca="1">VLOOKUP(CONCATENATE($F4315," ",$G4315),AllocFactorMatrix,(N$4+1),FALSE)*$E4321</f>
        <v>12880.296704934841</v>
      </c>
      <c r="O4315" s="5">
        <f ca="1">VLOOKUP(CONCATENATE($F4315," ",$G4315),AllocFactorMatrix,(O$4+1),FALSE)*$E4321</f>
        <v>2308.040787015394</v>
      </c>
      <c r="P4315" s="5">
        <f ca="1">VLOOKUP(CONCATENATE($F4315," ",$G4315),AllocFactorMatrix,(P$4+1),FALSE)*$E4321</f>
        <v>468.047118477357</v>
      </c>
      <c r="Q4315" s="5">
        <f ca="1">VLOOKUP(CONCATENATE($F4315," ",$G4315),AllocFactorMatrix,(Q$4+1),FALSE)*$E4321</f>
        <v>17.773877662987697</v>
      </c>
      <c r="R4315" s="5">
        <f t="shared" ca="1" si="2066"/>
        <v>15674.158488090581</v>
      </c>
      <c r="S4315" s="5">
        <f ca="1">VLOOKUP(CONCATENATE($F4315," ",$G4315),AllocFactorMatrix,(S$4+1),FALSE)*$E4321</f>
        <v>609.97443673841576</v>
      </c>
      <c r="T4315" s="5">
        <f ca="1">VLOOKUP(CONCATENATE($F4315," ",$G4315),AllocFactorMatrix,(T$4+1),FALSE)*$E4321</f>
        <v>8235.0071254689974</v>
      </c>
      <c r="U4315" s="5">
        <f ca="1">VLOOKUP(CONCATENATE($F4315," ",$G4315),AllocFactorMatrix,(U$4+1),FALSE)*$E4321</f>
        <v>31495.596477361552</v>
      </c>
      <c r="V4315" s="5">
        <f ca="1">VLOOKUP(CONCATENATE($F4315," ",$G4315),AllocFactorMatrix,(V$4+1),FALSE)*$E4321</f>
        <v>5705.719413773485</v>
      </c>
      <c r="W4315" s="5">
        <f t="shared" ref="W4315:W4321" ca="1" si="2068">SUBTOTAL(9,S4315:V4315)</f>
        <v>46046.297453342449</v>
      </c>
      <c r="X4315" s="5">
        <f ca="1">VLOOKUP(CONCATENATE($F4315," ",$G4315),AllocFactorMatrix,(X$4+1),FALSE)*$E4321</f>
        <v>3535.1212646799968</v>
      </c>
      <c r="Y4315" s="5">
        <f ca="1">VLOOKUP(CONCATENATE($F4315," ",$G4315),AllocFactorMatrix,(Y$4+1),FALSE)*$E4321</f>
        <v>70.605438864337401</v>
      </c>
      <c r="Z4315" s="5">
        <f t="shared" ca="1" si="2067"/>
        <v>3605.7267035443342</v>
      </c>
      <c r="AA4315" s="5">
        <f ca="1">VLOOKUP(CONCATENATE($F4315," ",$G4315),AllocFactorMatrix,(AA$4+1),FALSE)*$E4321</f>
        <v>46.633968612832618</v>
      </c>
      <c r="AB4315" s="5">
        <f ca="1">VLOOKUP(CONCATENATE($F4315," ",$G4315),AllocFactorMatrix,(AB$4+1),FALSE)*$E4321</f>
        <v>207.17464022026678</v>
      </c>
      <c r="AC4315" s="5">
        <f ca="1">VLOOKUP(CONCATENATE($F4315," ",$G4315),AllocFactorMatrix,(AC$4+1),FALSE)*$E4321</f>
        <v>42.505452853739797</v>
      </c>
    </row>
    <row r="4316" spans="1:29" hidden="1" outlineLevel="1">
      <c r="E4316" s="48"/>
      <c r="F4316" s="175" t="str">
        <f>F4321</f>
        <v>RB_GUP</v>
      </c>
      <c r="G4316" s="52" t="str">
        <f>$G$10</f>
        <v>SUBTRAN</v>
      </c>
      <c r="H4316" s="4">
        <f t="shared" ca="1" si="2060"/>
        <v>49948.295110948333</v>
      </c>
      <c r="I4316" s="5">
        <f ca="1">VLOOKUP(CONCATENATE($F4316," ",$G4316),AllocFactorMatrix,(I$4+1),FALSE)*$E4321</f>
        <v>25521.249276958901</v>
      </c>
      <c r="J4316" s="5">
        <f ca="1">VLOOKUP(CONCATENATE($F4316," ",$G4316),AllocFactorMatrix,(J$4+1),FALSE)*$E4321</f>
        <v>5982.6119646343886</v>
      </c>
      <c r="K4316" s="5">
        <f ca="1">VLOOKUP(CONCATENATE($F4316," ",$G4316),AllocFactorMatrix,(K$4+1),FALSE)*$E4321</f>
        <v>83.574769286799679</v>
      </c>
      <c r="L4316" s="5">
        <f ca="1">VLOOKUP(CONCATENATE($F4316," ",$G4316),AllocFactorMatrix,(L$4+1),FALSE)*$E4321</f>
        <v>15.12664493150376</v>
      </c>
      <c r="M4316" s="5">
        <f t="shared" ca="1" si="2065"/>
        <v>6081.313378852692</v>
      </c>
      <c r="N4316" s="5">
        <f ca="1">VLOOKUP(CONCATENATE($F4316," ",$G4316),AllocFactorMatrix,(N$4+1),FALSE)*$E4321</f>
        <v>3457.521672050329</v>
      </c>
      <c r="O4316" s="5">
        <f ca="1">VLOOKUP(CONCATENATE($F4316," ",$G4316),AllocFactorMatrix,(O$4+1),FALSE)*$E4321</f>
        <v>621.29927379902949</v>
      </c>
      <c r="P4316" s="5">
        <f ca="1">VLOOKUP(CONCATENATE($F4316," ",$G4316),AllocFactorMatrix,(P$4+1),FALSE)*$E4321</f>
        <v>163.08626915423514</v>
      </c>
      <c r="Q4316" s="5">
        <f ca="1">VLOOKUP(CONCATENATE($F4316," ",$G4316),AllocFactorMatrix,(Q$4+1),FALSE)*$E4321</f>
        <v>0</v>
      </c>
      <c r="R4316" s="5">
        <f t="shared" ca="1" si="2066"/>
        <v>4241.9072150035936</v>
      </c>
      <c r="S4316" s="5">
        <f ca="1">VLOOKUP(CONCATENATE($F4316," ",$G4316),AllocFactorMatrix,(S$4+1),FALSE)*$E4321</f>
        <v>155.84514108324342</v>
      </c>
      <c r="T4316" s="5">
        <f ca="1">VLOOKUP(CONCATENATE($F4316," ",$G4316),AllocFactorMatrix,(T$4+1),FALSE)*$E4321</f>
        <v>2186.658449249036</v>
      </c>
      <c r="U4316" s="5">
        <f ca="1">VLOOKUP(CONCATENATE($F4316," ",$G4316),AllocFactorMatrix,(U$4+1),FALSE)*$E4321</f>
        <v>10781.912914907929</v>
      </c>
      <c r="V4316" s="5">
        <f ca="1">VLOOKUP(CONCATENATE($F4316," ",$G4316),AllocFactorMatrix,(V$4+1),FALSE)*$E4321</f>
        <v>0</v>
      </c>
      <c r="W4316" s="5">
        <f t="shared" ca="1" si="2068"/>
        <v>13124.41650524021</v>
      </c>
      <c r="X4316" s="5">
        <f ca="1">VLOOKUP(CONCATENATE($F4316," ",$G4316),AllocFactorMatrix,(X$4+1),FALSE)*$E4321</f>
        <v>947.77644361663215</v>
      </c>
      <c r="Y4316" s="5">
        <f ca="1">VLOOKUP(CONCATENATE($F4316," ",$G4316),AllocFactorMatrix,(Y$4+1),FALSE)*$E4321</f>
        <v>19.02994548865653</v>
      </c>
      <c r="Z4316" s="5">
        <f t="shared" ca="1" si="2067"/>
        <v>966.80638910528864</v>
      </c>
      <c r="AA4316" s="5">
        <f ca="1">VLOOKUP(CONCATENATE($F4316," ",$G4316),AllocFactorMatrix,(AA$4+1),FALSE)*$E4321</f>
        <v>12.602345787667694</v>
      </c>
      <c r="AB4316" s="5">
        <f ca="1">VLOOKUP(CONCATENATE($F4316," ",$G4316),AllocFactorMatrix,(AB$4+1),FALSE)*$E4321</f>
        <v>0</v>
      </c>
      <c r="AC4316" s="5">
        <f ca="1">VLOOKUP(CONCATENATE($F4316," ",$G4316),AllocFactorMatrix,(AC$4+1),FALSE)*$E4321</f>
        <v>0</v>
      </c>
    </row>
    <row r="4317" spans="1:29" hidden="1" outlineLevel="1">
      <c r="E4317" s="48"/>
      <c r="F4317" s="175" t="str">
        <f>F4321</f>
        <v>RB_GUP</v>
      </c>
      <c r="G4317" s="52" t="str">
        <f>$G$11</f>
        <v>DISTPRI</v>
      </c>
      <c r="H4317" s="4">
        <f t="shared" ca="1" si="2060"/>
        <v>199835.2451167079</v>
      </c>
      <c r="I4317" s="5">
        <f ca="1">VLOOKUP(CONCATENATE($F4317," ",$G4317),AllocFactorMatrix,(I$4+1),FALSE)*$E4321</f>
        <v>130853.53093947213</v>
      </c>
      <c r="J4317" s="5">
        <f ca="1">VLOOKUP(CONCATENATE($F4317," ",$G4317),AllocFactorMatrix,(J$4+1),FALSE)*$E4321</f>
        <v>30624.776733530733</v>
      </c>
      <c r="K4317" s="5">
        <f ca="1">VLOOKUP(CONCATENATE($F4317," ",$G4317),AllocFactorMatrix,(K$4+1),FALSE)*$E4321</f>
        <v>427.7592519400805</v>
      </c>
      <c r="L4317" s="5">
        <f ca="1">VLOOKUP(CONCATENATE($F4317," ",$G4317),AllocFactorMatrix,(L$4+1),FALSE)*$E4321</f>
        <v>0</v>
      </c>
      <c r="M4317" s="5">
        <f t="shared" ca="1" si="2065"/>
        <v>31052.535985470815</v>
      </c>
      <c r="N4317" s="5">
        <f ca="1">VLOOKUP(CONCATENATE($F4317," ",$G4317),AllocFactorMatrix,(N$4+1),FALSE)*$E4321</f>
        <v>17778.283656164829</v>
      </c>
      <c r="O4317" s="5">
        <f ca="1">VLOOKUP(CONCATENATE($F4317," ",$G4317),AllocFactorMatrix,(O$4+1),FALSE)*$E4321</f>
        <v>3194.3876277205909</v>
      </c>
      <c r="P4317" s="5">
        <f ca="1">VLOOKUP(CONCATENATE($F4317," ",$G4317),AllocFactorMatrix,(P$4+1),FALSE)*$E4321</f>
        <v>0</v>
      </c>
      <c r="Q4317" s="5">
        <f ca="1">VLOOKUP(CONCATENATE($F4317," ",$G4317),AllocFactorMatrix,(Q$4+1),FALSE)*$E4321</f>
        <v>0</v>
      </c>
      <c r="R4317" s="5">
        <f t="shared" ca="1" si="2066"/>
        <v>20972.671283885422</v>
      </c>
      <c r="S4317" s="5">
        <f ca="1">VLOOKUP(CONCATENATE($F4317," ",$G4317),AllocFactorMatrix,(S$4+1),FALSE)*$E4321</f>
        <v>803.87633394627244</v>
      </c>
      <c r="T4317" s="5">
        <f ca="1">VLOOKUP(CONCATENATE($F4317," ",$G4317),AllocFactorMatrix,(T$4+1),FALSE)*$E4321</f>
        <v>11115.8916649148</v>
      </c>
      <c r="U4317" s="5">
        <f ca="1">VLOOKUP(CONCATENATE($F4317," ",$G4317),AllocFactorMatrix,(U$4+1),FALSE)*$E4321</f>
        <v>0</v>
      </c>
      <c r="V4317" s="5">
        <f ca="1">VLOOKUP(CONCATENATE($F4317," ",$G4317),AllocFactorMatrix,(V$4+1),FALSE)*$E4321</f>
        <v>0</v>
      </c>
      <c r="W4317" s="5">
        <f t="shared" ca="1" si="2068"/>
        <v>11919.767998861073</v>
      </c>
      <c r="X4317" s="5">
        <f ca="1">VLOOKUP(CONCATENATE($F4317," ",$G4317),AllocFactorMatrix,(X$4+1),FALSE)*$E4321</f>
        <v>4874.6584764201089</v>
      </c>
      <c r="Y4317" s="5">
        <f ca="1">VLOOKUP(CONCATENATE($F4317," ",$G4317),AllocFactorMatrix,(Y$4+1),FALSE)*$E4321</f>
        <v>97.842083005206931</v>
      </c>
      <c r="Z4317" s="5">
        <f t="shared" ca="1" si="2067"/>
        <v>4972.5005594253162</v>
      </c>
      <c r="AA4317" s="5">
        <f ca="1">VLOOKUP(CONCATENATE($F4317," ",$G4317),AllocFactorMatrix,(AA$4+1),FALSE)*$E4321</f>
        <v>64.238349593158048</v>
      </c>
      <c r="AB4317" s="5">
        <f ca="1">VLOOKUP(CONCATENATE($F4317," ",$G4317),AllocFactorMatrix,(AB$4+1),FALSE)*$E4321</f>
        <v>0</v>
      </c>
      <c r="AC4317" s="5">
        <f ca="1">VLOOKUP(CONCATENATE($F4317," ",$G4317),AllocFactorMatrix,(AC$4+1),FALSE)*$E4321</f>
        <v>0</v>
      </c>
    </row>
    <row r="4318" spans="1:29" hidden="1" outlineLevel="1">
      <c r="E4318" s="48"/>
      <c r="F4318" s="175" t="str">
        <f>F4321</f>
        <v>RB_GUP</v>
      </c>
      <c r="G4318" s="52" t="str">
        <f>$G$12</f>
        <v>DISTSEC</v>
      </c>
      <c r="H4318" s="4">
        <f t="shared" ca="1" si="2060"/>
        <v>95798.324636941921</v>
      </c>
      <c r="I4318" s="5">
        <f ca="1">VLOOKUP(CONCATENATE($F4318," ",$G4318),AllocFactorMatrix,(I$4+1),FALSE)*$E4321</f>
        <v>71092.423755714539</v>
      </c>
      <c r="J4318" s="5">
        <f ca="1">VLOOKUP(CONCATENATE($F4318," ",$G4318),AllocFactorMatrix,(J$4+1),FALSE)*$E4321</f>
        <v>14335.408835557142</v>
      </c>
      <c r="K4318" s="5">
        <f ca="1">VLOOKUP(CONCATENATE($F4318," ",$G4318),AllocFactorMatrix,(K$4+1),FALSE)*$E4321</f>
        <v>0</v>
      </c>
      <c r="L4318" s="5">
        <f ca="1">VLOOKUP(CONCATENATE($F4318," ",$G4318),AllocFactorMatrix,(L$4+1),FALSE)*$E4321</f>
        <v>0</v>
      </c>
      <c r="M4318" s="5">
        <f t="shared" ca="1" si="2065"/>
        <v>14335.408835557142</v>
      </c>
      <c r="N4318" s="5">
        <f ca="1">VLOOKUP(CONCATENATE($F4318," ",$G4318),AllocFactorMatrix,(N$4+1),FALSE)*$E4321</f>
        <v>7165.345958553321</v>
      </c>
      <c r="O4318" s="5">
        <f ca="1">VLOOKUP(CONCATENATE($F4318," ",$G4318),AllocFactorMatrix,(O$4+1),FALSE)*$E4321</f>
        <v>0</v>
      </c>
      <c r="P4318" s="5">
        <f ca="1">VLOOKUP(CONCATENATE($F4318," ",$G4318),AllocFactorMatrix,(P$4+1),FALSE)*$E4321</f>
        <v>0</v>
      </c>
      <c r="Q4318" s="5">
        <f ca="1">VLOOKUP(CONCATENATE($F4318," ",$G4318),AllocFactorMatrix,(Q$4+1),FALSE)*$E4321</f>
        <v>0</v>
      </c>
      <c r="R4318" s="5">
        <f t="shared" ca="1" si="2066"/>
        <v>7165.345958553321</v>
      </c>
      <c r="S4318" s="5">
        <f ca="1">VLOOKUP(CONCATENATE($F4318," ",$G4318),AllocFactorMatrix,(S$4+1),FALSE)*$E4321</f>
        <v>267.82385496165784</v>
      </c>
      <c r="T4318" s="5">
        <f ca="1">VLOOKUP(CONCATENATE($F4318," ",$G4318),AllocFactorMatrix,(T$4+1),FALSE)*$E4321</f>
        <v>0</v>
      </c>
      <c r="U4318" s="5">
        <f ca="1">VLOOKUP(CONCATENATE($F4318," ",$G4318),AllocFactorMatrix,(U$4+1),FALSE)*$E4321</f>
        <v>0</v>
      </c>
      <c r="V4318" s="5">
        <f ca="1">VLOOKUP(CONCATENATE($F4318," ",$G4318),AllocFactorMatrix,(V$4+1),FALSE)*$E4321</f>
        <v>0</v>
      </c>
      <c r="W4318" s="5">
        <f t="shared" ca="1" si="2068"/>
        <v>267.82385496165784</v>
      </c>
      <c r="X4318" s="5">
        <f ca="1">VLOOKUP(CONCATENATE($F4318," ",$G4318),AllocFactorMatrix,(X$4+1),FALSE)*$E4321</f>
        <v>2024.0435804004699</v>
      </c>
      <c r="Y4318" s="5">
        <f ca="1">VLOOKUP(CONCATENATE($F4318," ",$G4318),AllocFactorMatrix,(Y$4+1),FALSE)*$E4321</f>
        <v>0</v>
      </c>
      <c r="Z4318" s="5">
        <f t="shared" ca="1" si="2067"/>
        <v>2024.0435804004699</v>
      </c>
      <c r="AA4318" s="5">
        <f ca="1">VLOOKUP(CONCATENATE($F4318," ",$G4318),AllocFactorMatrix,(AA$4+1),FALSE)*$E4321</f>
        <v>23.93142449152343</v>
      </c>
      <c r="AB4318" s="5">
        <f ca="1">VLOOKUP(CONCATENATE($F4318," ",$G4318),AllocFactorMatrix,(AB$4+1),FALSE)*$E4321</f>
        <v>736.60230920431104</v>
      </c>
      <c r="AC4318" s="5">
        <f ca="1">VLOOKUP(CONCATENATE($F4318," ",$G4318),AllocFactorMatrix,(AC$4+1),FALSE)*$E4321</f>
        <v>152.74491805894084</v>
      </c>
    </row>
    <row r="4319" spans="1:29" hidden="1" outlineLevel="1">
      <c r="E4319" s="48"/>
      <c r="F4319" s="175" t="str">
        <f>F4321</f>
        <v>RB_GUP</v>
      </c>
      <c r="G4319" s="52" t="str">
        <f>$G$13</f>
        <v>ENERGY</v>
      </c>
      <c r="H4319" s="4">
        <f t="shared" ca="1" si="2060"/>
        <v>6202.0427389884244</v>
      </c>
      <c r="I4319" s="5">
        <f ca="1">VLOOKUP(CONCATENATE($F4319," ",$G4319),AllocFactorMatrix,(I$4+1),FALSE)*$E4321</f>
        <v>2426.7737927122048</v>
      </c>
      <c r="J4319" s="5">
        <f ca="1">VLOOKUP(CONCATENATE($F4319," ",$G4319),AllocFactorMatrix,(J$4+1),FALSE)*$E4321</f>
        <v>700.11719814498906</v>
      </c>
      <c r="K4319" s="5">
        <f ca="1">VLOOKUP(CONCATENATE($F4319," ",$G4319),AllocFactorMatrix,(K$4+1),FALSE)*$E4321</f>
        <v>9.7581393763792601</v>
      </c>
      <c r="L4319" s="5">
        <f ca="1">VLOOKUP(CONCATENATE($F4319," ",$G4319),AllocFactorMatrix,(L$4+1),FALSE)*$E4321</f>
        <v>1.3641796146839766</v>
      </c>
      <c r="M4319" s="5">
        <f t="shared" ca="1" si="2065"/>
        <v>711.23951713605231</v>
      </c>
      <c r="N4319" s="5">
        <f ca="1">VLOOKUP(CONCATENATE($F4319," ",$G4319),AllocFactorMatrix,(N$4+1),FALSE)*$E4321</f>
        <v>454.25306267411935</v>
      </c>
      <c r="O4319" s="5">
        <f ca="1">VLOOKUP(CONCATENATE($F4319," ",$G4319),AllocFactorMatrix,(O$4+1),FALSE)*$E4321</f>
        <v>81.011021190816606</v>
      </c>
      <c r="P4319" s="5">
        <f ca="1">VLOOKUP(CONCATENATE($F4319," ",$G4319),AllocFactorMatrix,(P$4+1),FALSE)*$E4321</f>
        <v>16.496810662880247</v>
      </c>
      <c r="Q4319" s="5">
        <f ca="1">VLOOKUP(CONCATENATE($F4319," ",$G4319),AllocFactorMatrix,(Q$4+1),FALSE)*$E4321</f>
        <v>0.62309012175450429</v>
      </c>
      <c r="R4319" s="5">
        <f t="shared" ca="1" si="2066"/>
        <v>552.38398464957072</v>
      </c>
      <c r="S4319" s="5">
        <f ca="1">VLOOKUP(CONCATENATE($F4319," ",$G4319),AllocFactorMatrix,(S$4+1),FALSE)*$E4321</f>
        <v>23.789241149804269</v>
      </c>
      <c r="T4319" s="5">
        <f ca="1">VLOOKUP(CONCATENATE($F4319," ",$G4319),AllocFactorMatrix,(T$4+1),FALSE)*$E4321</f>
        <v>376.11242573952825</v>
      </c>
      <c r="U4319" s="5">
        <f ca="1">VLOOKUP(CONCATENATE($F4319," ",$G4319),AllocFactorMatrix,(U$4+1),FALSE)*$E4321</f>
        <v>1617.5983288013024</v>
      </c>
      <c r="V4319" s="5">
        <f ca="1">VLOOKUP(CONCATENATE($F4319," ",$G4319),AllocFactorMatrix,(V$4+1),FALSE)*$E4321</f>
        <v>304.28714104316441</v>
      </c>
      <c r="W4319" s="5">
        <f t="shared" ca="1" si="2068"/>
        <v>2321.7871367337993</v>
      </c>
      <c r="X4319" s="5">
        <f ca="1">VLOOKUP(CONCATENATE($F4319," ",$G4319),AllocFactorMatrix,(X$4+1),FALSE)*$E4321</f>
        <v>124.77881328491463</v>
      </c>
      <c r="Y4319" s="5">
        <f ca="1">VLOOKUP(CONCATENATE($F4319," ",$G4319),AllocFactorMatrix,(Y$4+1),FALSE)*$E4321</f>
        <v>2.5036619980802164</v>
      </c>
      <c r="Z4319" s="5">
        <f t="shared" ca="1" si="2067"/>
        <v>127.28247528299485</v>
      </c>
      <c r="AA4319" s="5">
        <f ca="1">VLOOKUP(CONCATENATE($F4319," ",$G4319),AllocFactorMatrix,(AA$4+1),FALSE)*$E4321</f>
        <v>2.2332772383967221</v>
      </c>
      <c r="AB4319" s="5">
        <f ca="1">VLOOKUP(CONCATENATE($F4319," ",$G4319),AllocFactorMatrix,(AB$4+1),FALSE)*$E4321</f>
        <v>50.024645285435824</v>
      </c>
      <c r="AC4319" s="5">
        <f ca="1">VLOOKUP(CONCATENATE($F4319," ",$G4319),AllocFactorMatrix,(AC$4+1),FALSE)*$E4321</f>
        <v>10.317909949967213</v>
      </c>
    </row>
    <row r="4320" spans="1:29" hidden="1" outlineLevel="1">
      <c r="E4320" s="48"/>
      <c r="F4320" s="175" t="str">
        <f>F4321</f>
        <v>RB_GUP</v>
      </c>
      <c r="G4320" s="52" t="str">
        <f>$G$14</f>
        <v>CUSTOMER</v>
      </c>
      <c r="H4320" s="4">
        <f t="shared" ca="1" si="2060"/>
        <v>45149.1326746458</v>
      </c>
      <c r="I4320" s="5">
        <f ca="1">VLOOKUP(CONCATENATE($F4320," ",$G4320),AllocFactorMatrix,(I$4+1),FALSE)*$E4321</f>
        <v>22362.643971503949</v>
      </c>
      <c r="J4320" s="5">
        <f ca="1">VLOOKUP(CONCATENATE($F4320," ",$G4320),AllocFactorMatrix,(J$4+1),FALSE)*$E4321</f>
        <v>7127.2975451076136</v>
      </c>
      <c r="K4320" s="5">
        <f ca="1">VLOOKUP(CONCATENATE($F4320," ",$G4320),AllocFactorMatrix,(K$4+1),FALSE)*$E4321</f>
        <v>454.94416648921367</v>
      </c>
      <c r="L4320" s="5">
        <f ca="1">VLOOKUP(CONCATENATE($F4320," ",$G4320),AllocFactorMatrix,(L$4+1),FALSE)*$E4321</f>
        <v>76.51555503381374</v>
      </c>
      <c r="M4320" s="5">
        <f t="shared" ca="1" si="2065"/>
        <v>7658.7572666306414</v>
      </c>
      <c r="N4320" s="5">
        <f ca="1">VLOOKUP(CONCATENATE($F4320," ",$G4320),AllocFactorMatrix,(N$4+1),FALSE)*$E4321</f>
        <v>555.67168464136046</v>
      </c>
      <c r="O4320" s="5">
        <f ca="1">VLOOKUP(CONCATENATE($F4320," ",$G4320),AllocFactorMatrix,(O$4+1),FALSE)*$E4321</f>
        <v>160.6199010786498</v>
      </c>
      <c r="P4320" s="5">
        <f ca="1">VLOOKUP(CONCATENATE($F4320," ",$G4320),AllocFactorMatrix,(P$4+1),FALSE)*$E4321</f>
        <v>188.14818239286944</v>
      </c>
      <c r="Q4320" s="5">
        <f ca="1">VLOOKUP(CONCATENATE($F4320," ",$G4320),AllocFactorMatrix,(Q$4+1),FALSE)*$E4321</f>
        <v>23.508655708483165</v>
      </c>
      <c r="R4320" s="5">
        <f t="shared" ca="1" si="2066"/>
        <v>927.94842382136289</v>
      </c>
      <c r="S4320" s="5">
        <f ca="1">VLOOKUP(CONCATENATE($F4320," ",$G4320),AllocFactorMatrix,(S$4+1),FALSE)*$E4321</f>
        <v>3.6792540941763017</v>
      </c>
      <c r="T4320" s="5">
        <f ca="1">VLOOKUP(CONCATENATE($F4320," ",$G4320),AllocFactorMatrix,(T$4+1),FALSE)*$E4321</f>
        <v>114.00347177027602</v>
      </c>
      <c r="U4320" s="5">
        <f ca="1">VLOOKUP(CONCATENATE($F4320," ",$G4320),AllocFactorMatrix,(U$4+1),FALSE)*$E4321</f>
        <v>316.26032413105003</v>
      </c>
      <c r="V4320" s="5">
        <f ca="1">VLOOKUP(CONCATENATE($F4320," ",$G4320),AllocFactorMatrix,(V$4+1),FALSE)*$E4321</f>
        <v>94.037903052189733</v>
      </c>
      <c r="W4320" s="5">
        <f t="shared" ca="1" si="2068"/>
        <v>527.98095304769208</v>
      </c>
      <c r="X4320" s="5">
        <f ca="1">VLOOKUP(CONCATENATE($F4320," ",$G4320),AllocFactorMatrix,(X$4+1),FALSE)*$E4321</f>
        <v>112.29192232172593</v>
      </c>
      <c r="Y4320" s="5">
        <f ca="1">VLOOKUP(CONCATENATE($F4320," ",$G4320),AllocFactorMatrix,(Y$4+1),FALSE)*$E4321</f>
        <v>2.1026548592224148</v>
      </c>
      <c r="Z4320" s="5">
        <f t="shared" ca="1" si="2067"/>
        <v>114.39457718094835</v>
      </c>
      <c r="AA4320" s="5">
        <f ca="1">VLOOKUP(CONCATENATE($F4320," ",$G4320),AllocFactorMatrix,(AA$4+1),FALSE)*$E4321</f>
        <v>10.86295134627159</v>
      </c>
      <c r="AB4320" s="5">
        <f ca="1">VLOOKUP(CONCATENATE($F4320," ",$G4320),AllocFactorMatrix,(AB$4+1),FALSE)*$E4321</f>
        <v>11937.754252054181</v>
      </c>
      <c r="AC4320" s="5">
        <f ca="1">VLOOKUP(CONCATENATE($F4320," ",$G4320),AllocFactorMatrix,(AC$4+1),FALSE)*$E4321</f>
        <v>1608.7902790607452</v>
      </c>
    </row>
    <row r="4321" spans="1:29" collapsed="1">
      <c r="D4321" s="102" t="str">
        <f>"Adj 60 - " &amp; D4118</f>
        <v>Adj 60 - Excess ADFIT 283 Unprotected</v>
      </c>
      <c r="E4321" s="58">
        <f>-E4118</f>
        <v>909531</v>
      </c>
      <c r="F4321" s="93" t="str">
        <f>F4118</f>
        <v>RB_GUP</v>
      </c>
      <c r="G4321" s="52" t="str">
        <f>$G$15</f>
        <v>TOTAL</v>
      </c>
      <c r="H4321" s="4">
        <f t="shared" ca="1" si="2060"/>
        <v>909531.00000000012</v>
      </c>
      <c r="I4321" s="5">
        <f ca="1">VLOOKUP(CONCATENATE($F4321," ",$G4321),AllocFactorMatrix,(I$4+1),FALSE)*$E4321</f>
        <v>515929.8255745506</v>
      </c>
      <c r="J4321" s="5">
        <f ca="1">VLOOKUP(CONCATENATE($F4321," ",$G4321),AllocFactorMatrix,(J$4+1),FALSE)*$E4321</f>
        <v>120258.84395011172</v>
      </c>
      <c r="K4321" s="5">
        <f ca="1">VLOOKUP(CONCATENATE($F4321," ",$G4321),AllocFactorMatrix,(K$4+1),FALSE)*$E4321</f>
        <v>1830.9717857611956</v>
      </c>
      <c r="L4321" s="5">
        <f ca="1">VLOOKUP(CONCATENATE($F4321," ",$G4321),AllocFactorMatrix,(L$4+1),FALSE)*$E4321</f>
        <v>212.07641040237519</v>
      </c>
      <c r="M4321" s="5">
        <f t="shared" ca="1" si="2065"/>
        <v>122301.89214627529</v>
      </c>
      <c r="N4321" s="5">
        <f ca="1">VLOOKUP(CONCATENATE($F4321," ",$G4321),AllocFactorMatrix,(N$4+1),FALSE)*$E4321</f>
        <v>66009.613637617949</v>
      </c>
      <c r="O4321" s="5">
        <f ca="1">VLOOKUP(CONCATENATE($F4321," ",$G4321),AllocFactorMatrix,(O$4+1),FALSE)*$E4321</f>
        <v>10615.467800389366</v>
      </c>
      <c r="P4321" s="5">
        <f ca="1">VLOOKUP(CONCATENATE($F4321," ",$G4321),AllocFactorMatrix,(P$4+1),FALSE)*$E4321</f>
        <v>1697.657152756924</v>
      </c>
      <c r="Q4321" s="5">
        <f ca="1">VLOOKUP(CONCATENATE($F4321," ",$G4321),AllocFactorMatrix,(Q$4+1),FALSE)*$E4321</f>
        <v>74.635080102051617</v>
      </c>
      <c r="R4321" s="5">
        <f t="shared" ca="1" si="2066"/>
        <v>78397.373670866276</v>
      </c>
      <c r="S4321" s="5">
        <f ca="1">VLOOKUP(CONCATENATE($F4321," ",$G4321),AllocFactorMatrix,(S$4+1),FALSE)*$E4321</f>
        <v>2988.2170946607948</v>
      </c>
      <c r="T4321" s="5">
        <f ca="1">VLOOKUP(CONCATENATE($F4321," ",$G4321),AllocFactorMatrix,(T$4+1),FALSE)*$E4321</f>
        <v>37191.91098647115</v>
      </c>
      <c r="U4321" s="5">
        <f ca="1">VLOOKUP(CONCATENATE($F4321," ",$G4321),AllocFactorMatrix,(U$4+1),FALSE)*$E4321</f>
        <v>102208.49044137499</v>
      </c>
      <c r="V4321" s="5">
        <f ca="1">VLOOKUP(CONCATENATE($F4321," ",$G4321),AllocFactorMatrix,(V$4+1),FALSE)*$E4321</f>
        <v>16610.76108527731</v>
      </c>
      <c r="W4321" s="5">
        <f t="shared" ca="1" si="2068"/>
        <v>158999.37960778424</v>
      </c>
      <c r="X4321" s="5">
        <f ca="1">VLOOKUP(CONCATENATE($F4321," ",$G4321),AllocFactorMatrix,(X$4+1),FALSE)*$E4321</f>
        <v>18128.369747738572</v>
      </c>
      <c r="Y4321" s="5">
        <f ca="1">VLOOKUP(CONCATENATE($F4321," ",$G4321),AllocFactorMatrix,(Y$4+1),FALSE)*$E4321</f>
        <v>322.09917486206081</v>
      </c>
      <c r="Z4321" s="5">
        <f t="shared" ca="1" si="2067"/>
        <v>18450.468922600634</v>
      </c>
      <c r="AA4321" s="5">
        <f ca="1">VLOOKUP(CONCATENATE($F4321," ",$G4321),AllocFactorMatrix,(AA$4+1),FALSE)*$E4321</f>
        <v>246.37578155247363</v>
      </c>
      <c r="AB4321" s="5">
        <f ca="1">VLOOKUP(CONCATENATE($F4321," ",$G4321),AllocFactorMatrix,(AB$4+1),FALSE)*$E4321</f>
        <v>13313.054669143205</v>
      </c>
      <c r="AC4321" s="5">
        <f ca="1">VLOOKUP(CONCATENATE($F4321," ",$G4321),AllocFactorMatrix,(AC$4+1),FALSE)*$E4321</f>
        <v>1892.6296272275179</v>
      </c>
    </row>
    <row r="4322" spans="1:29" s="48" customFormat="1" hidden="1" outlineLevel="1">
      <c r="A4322" s="53"/>
      <c r="B4322" s="104"/>
      <c r="C4322" s="52"/>
      <c r="D4322" s="52"/>
      <c r="F4322" s="175" t="str">
        <f>F4329</f>
        <v>PROD_DEMAND</v>
      </c>
      <c r="G4322" s="52" t="str">
        <f>$G$8</f>
        <v>PRODUCTION</v>
      </c>
      <c r="H4322" s="50">
        <f t="shared" si="2060"/>
        <v>95270.999999999985</v>
      </c>
      <c r="I4322" s="51">
        <f>VLOOKUP(CONCATENATE($F4322," ",$G4322),AllocFactorMatrix,(I$4+1),FALSE)*$E4329</f>
        <v>49006.066696994174</v>
      </c>
      <c r="J4322" s="51">
        <f>VLOOKUP(CONCATENATE($F4322," ",$G4322),AllocFactorMatrix,(J$4+1),FALSE)*$E4329</f>
        <v>11428.222288108833</v>
      </c>
      <c r="K4322" s="51">
        <f>VLOOKUP(CONCATENATE($F4322," ",$G4322),AllocFactorMatrix,(K$4+1),FALSE)*$E4329</f>
        <v>158.89754248541729</v>
      </c>
      <c r="L4322" s="51">
        <f>VLOOKUP(CONCATENATE($F4322," ",$G4322),AllocFactorMatrix,(L$4+1),FALSE)*$E4329</f>
        <v>22.130249821196543</v>
      </c>
      <c r="M4322" s="51">
        <f t="shared" ref="M4322:M4329" si="2069">SUBTOTAL(9,J4322:L4322)</f>
        <v>11609.250080415448</v>
      </c>
      <c r="N4322" s="51">
        <f>VLOOKUP(CONCATENATE($F4322," ",$G4322),AllocFactorMatrix,(N$4+1),FALSE)*$E4329</f>
        <v>6802.1715847618061</v>
      </c>
      <c r="O4322" s="51">
        <f>VLOOKUP(CONCATENATE($F4322," ",$G4322),AllocFactorMatrix,(O$4+1),FALSE)*$E4329</f>
        <v>1218.8919104551646</v>
      </c>
      <c r="P4322" s="51">
        <f>VLOOKUP(CONCATENATE($F4322," ",$G4322),AllocFactorMatrix,(P$4+1),FALSE)*$E4329</f>
        <v>247.17884087379227</v>
      </c>
      <c r="Q4322" s="51">
        <f>VLOOKUP(CONCATENATE($F4322," ",$G4322),AllocFactorMatrix,(Q$4+1),FALSE)*$E4329</f>
        <v>9.3865047024799182</v>
      </c>
      <c r="R4322" s="51">
        <f t="shared" ref="R4322:R4329" si="2070">SUBTOTAL(9,N4322:Q4322)</f>
        <v>8277.6288407932425</v>
      </c>
      <c r="S4322" s="51">
        <f>VLOOKUP(CONCATENATE($F4322," ",$G4322),AllocFactorMatrix,(S$4+1),FALSE)*$E4329</f>
        <v>322.13161513767545</v>
      </c>
      <c r="T4322" s="51">
        <f>VLOOKUP(CONCATENATE($F4322," ",$G4322),AllocFactorMatrix,(T$4+1),FALSE)*$E4329</f>
        <v>4348.9628191340325</v>
      </c>
      <c r="U4322" s="51">
        <f>VLOOKUP(CONCATENATE($F4322," ",$G4322),AllocFactorMatrix,(U$4+1),FALSE)*$E4329</f>
        <v>16633.036979757726</v>
      </c>
      <c r="V4322" s="51">
        <f>VLOOKUP(CONCATENATE($F4322," ",$G4322),AllocFactorMatrix,(V$4+1),FALSE)*$E4329</f>
        <v>3013.2289151478931</v>
      </c>
      <c r="W4322" s="51">
        <f>SUBTOTAL(9,S4322:V4322)</f>
        <v>24317.360329177329</v>
      </c>
      <c r="X4322" s="51">
        <f>VLOOKUP(CONCATENATE($F4322," ",$G4322),AllocFactorMatrix,(X$4+1),FALSE)*$E4329</f>
        <v>1866.921389014318</v>
      </c>
      <c r="Y4322" s="51">
        <f>VLOOKUP(CONCATENATE($F4322," ",$G4322),AllocFactorMatrix,(Y$4+1),FALSE)*$E4329</f>
        <v>37.287208592689197</v>
      </c>
      <c r="Z4322" s="51">
        <f t="shared" ref="Z4322:Z4329" si="2071">SUBTOTAL(9,X4322:Y4322)</f>
        <v>1904.2085976070073</v>
      </c>
      <c r="AA4322" s="51">
        <f>VLOOKUP(CONCATENATE($F4322," ",$G4322),AllocFactorMatrix,(AA$4+1),FALSE)*$E4329</f>
        <v>24.627713433134666</v>
      </c>
      <c r="AB4322" s="51">
        <f>VLOOKUP(CONCATENATE($F4322," ",$G4322),AllocFactorMatrix,(AB$4+1),FALSE)*$E4329</f>
        <v>109.4103251712848</v>
      </c>
      <c r="AC4322" s="51">
        <f>VLOOKUP(CONCATENATE($F4322," ",$G4322),AllocFactorMatrix,(AC$4+1),FALSE)*$E4329</f>
        <v>22.447416408378782</v>
      </c>
    </row>
    <row r="4323" spans="1:29" s="48" customFormat="1" hidden="1" outlineLevel="1">
      <c r="A4323" s="53"/>
      <c r="B4323" s="104"/>
      <c r="C4323" s="52"/>
      <c r="D4323" s="52"/>
      <c r="F4323" s="175" t="str">
        <f>F4329</f>
        <v>PROD_DEMAND</v>
      </c>
      <c r="G4323" s="52" t="str">
        <f>$G$9</f>
        <v>BULKTRAN</v>
      </c>
      <c r="H4323" s="50">
        <f t="shared" si="2060"/>
        <v>0</v>
      </c>
      <c r="I4323" s="51">
        <f>VLOOKUP(CONCATENATE($F4323," ",$G4323),AllocFactorMatrix,(I$4+1),FALSE)*$E4329</f>
        <v>0</v>
      </c>
      <c r="J4323" s="51">
        <f>VLOOKUP(CONCATENATE($F4323," ",$G4323),AllocFactorMatrix,(J$4+1),FALSE)*$E4329</f>
        <v>0</v>
      </c>
      <c r="K4323" s="51">
        <f>VLOOKUP(CONCATENATE($F4323," ",$G4323),AllocFactorMatrix,(K$4+1),FALSE)*$E4329</f>
        <v>0</v>
      </c>
      <c r="L4323" s="51">
        <f>VLOOKUP(CONCATENATE($F4323," ",$G4323),AllocFactorMatrix,(L$4+1),FALSE)*$E4329</f>
        <v>0</v>
      </c>
      <c r="M4323" s="51">
        <f t="shared" si="2069"/>
        <v>0</v>
      </c>
      <c r="N4323" s="51">
        <f>VLOOKUP(CONCATENATE($F4323," ",$G4323),AllocFactorMatrix,(N$4+1),FALSE)*$E4329</f>
        <v>0</v>
      </c>
      <c r="O4323" s="51">
        <f>VLOOKUP(CONCATENATE($F4323," ",$G4323),AllocFactorMatrix,(O$4+1),FALSE)*$E4329</f>
        <v>0</v>
      </c>
      <c r="P4323" s="51">
        <f>VLOOKUP(CONCATENATE($F4323," ",$G4323),AllocFactorMatrix,(P$4+1),FALSE)*$E4329</f>
        <v>0</v>
      </c>
      <c r="Q4323" s="51">
        <f>VLOOKUP(CONCATENATE($F4323," ",$G4323),AllocFactorMatrix,(Q$4+1),FALSE)*$E4329</f>
        <v>0</v>
      </c>
      <c r="R4323" s="51">
        <f t="shared" si="2070"/>
        <v>0</v>
      </c>
      <c r="S4323" s="51">
        <f>VLOOKUP(CONCATENATE($F4323," ",$G4323),AllocFactorMatrix,(S$4+1),FALSE)*$E4329</f>
        <v>0</v>
      </c>
      <c r="T4323" s="51">
        <f>VLOOKUP(CONCATENATE($F4323," ",$G4323),AllocFactorMatrix,(T$4+1),FALSE)*$E4329</f>
        <v>0</v>
      </c>
      <c r="U4323" s="51">
        <f>VLOOKUP(CONCATENATE($F4323," ",$G4323),AllocFactorMatrix,(U$4+1),FALSE)*$E4329</f>
        <v>0</v>
      </c>
      <c r="V4323" s="51">
        <f>VLOOKUP(CONCATENATE($F4323," ",$G4323),AllocFactorMatrix,(V$4+1),FALSE)*$E4329</f>
        <v>0</v>
      </c>
      <c r="W4323" s="51">
        <f t="shared" ref="W4323:W4329" si="2072">SUBTOTAL(9,S4323:V4323)</f>
        <v>0</v>
      </c>
      <c r="X4323" s="51">
        <f>VLOOKUP(CONCATENATE($F4323," ",$G4323),AllocFactorMatrix,(X$4+1),FALSE)*$E4329</f>
        <v>0</v>
      </c>
      <c r="Y4323" s="51">
        <f>VLOOKUP(CONCATENATE($F4323," ",$G4323),AllocFactorMatrix,(Y$4+1),FALSE)*$E4329</f>
        <v>0</v>
      </c>
      <c r="Z4323" s="51">
        <f t="shared" si="2071"/>
        <v>0</v>
      </c>
      <c r="AA4323" s="51">
        <f>VLOOKUP(CONCATENATE($F4323," ",$G4323),AllocFactorMatrix,(AA$4+1),FALSE)*$E4329</f>
        <v>0</v>
      </c>
      <c r="AB4323" s="51">
        <f>VLOOKUP(CONCATENATE($F4323," ",$G4323),AllocFactorMatrix,(AB$4+1),FALSE)*$E4329</f>
        <v>0</v>
      </c>
      <c r="AC4323" s="51">
        <f>VLOOKUP(CONCATENATE($F4323," ",$G4323),AllocFactorMatrix,(AC$4+1),FALSE)*$E4329</f>
        <v>0</v>
      </c>
    </row>
    <row r="4324" spans="1:29" s="48" customFormat="1" hidden="1" outlineLevel="1">
      <c r="A4324" s="53"/>
      <c r="B4324" s="104"/>
      <c r="C4324" s="52"/>
      <c r="D4324" s="52"/>
      <c r="F4324" s="175" t="str">
        <f>F4329</f>
        <v>PROD_DEMAND</v>
      </c>
      <c r="G4324" s="52" t="str">
        <f>$G$10</f>
        <v>SUBTRAN</v>
      </c>
      <c r="H4324" s="50">
        <f t="shared" si="2060"/>
        <v>0</v>
      </c>
      <c r="I4324" s="51">
        <f>VLOOKUP(CONCATENATE($F4324," ",$G4324),AllocFactorMatrix,(I$4+1),FALSE)*$E4329</f>
        <v>0</v>
      </c>
      <c r="J4324" s="51">
        <f>VLOOKUP(CONCATENATE($F4324," ",$G4324),AllocFactorMatrix,(J$4+1),FALSE)*$E4329</f>
        <v>0</v>
      </c>
      <c r="K4324" s="51">
        <f>VLOOKUP(CONCATENATE($F4324," ",$G4324),AllocFactorMatrix,(K$4+1),FALSE)*$E4329</f>
        <v>0</v>
      </c>
      <c r="L4324" s="51">
        <f>VLOOKUP(CONCATENATE($F4324," ",$G4324),AllocFactorMatrix,(L$4+1),FALSE)*$E4329</f>
        <v>0</v>
      </c>
      <c r="M4324" s="51">
        <f t="shared" si="2069"/>
        <v>0</v>
      </c>
      <c r="N4324" s="51">
        <f>VLOOKUP(CONCATENATE($F4324," ",$G4324),AllocFactorMatrix,(N$4+1),FALSE)*$E4329</f>
        <v>0</v>
      </c>
      <c r="O4324" s="51">
        <f>VLOOKUP(CONCATENATE($F4324," ",$G4324),AllocFactorMatrix,(O$4+1),FALSE)*$E4329</f>
        <v>0</v>
      </c>
      <c r="P4324" s="51">
        <f>VLOOKUP(CONCATENATE($F4324," ",$G4324),AllocFactorMatrix,(P$4+1),FALSE)*$E4329</f>
        <v>0</v>
      </c>
      <c r="Q4324" s="51">
        <f>VLOOKUP(CONCATENATE($F4324," ",$G4324),AllocFactorMatrix,(Q$4+1),FALSE)*$E4329</f>
        <v>0</v>
      </c>
      <c r="R4324" s="51">
        <f t="shared" si="2070"/>
        <v>0</v>
      </c>
      <c r="S4324" s="51">
        <f>VLOOKUP(CONCATENATE($F4324," ",$G4324),AllocFactorMatrix,(S$4+1),FALSE)*$E4329</f>
        <v>0</v>
      </c>
      <c r="T4324" s="51">
        <f>VLOOKUP(CONCATENATE($F4324," ",$G4324),AllocFactorMatrix,(T$4+1),FALSE)*$E4329</f>
        <v>0</v>
      </c>
      <c r="U4324" s="51">
        <f>VLOOKUP(CONCATENATE($F4324," ",$G4324),AllocFactorMatrix,(U$4+1),FALSE)*$E4329</f>
        <v>0</v>
      </c>
      <c r="V4324" s="51">
        <f>VLOOKUP(CONCATENATE($F4324," ",$G4324),AllocFactorMatrix,(V$4+1),FALSE)*$E4329</f>
        <v>0</v>
      </c>
      <c r="W4324" s="51">
        <f t="shared" si="2072"/>
        <v>0</v>
      </c>
      <c r="X4324" s="51">
        <f>VLOOKUP(CONCATENATE($F4324," ",$G4324),AllocFactorMatrix,(X$4+1),FALSE)*$E4329</f>
        <v>0</v>
      </c>
      <c r="Y4324" s="51">
        <f>VLOOKUP(CONCATENATE($F4324," ",$G4324),AllocFactorMatrix,(Y$4+1),FALSE)*$E4329</f>
        <v>0</v>
      </c>
      <c r="Z4324" s="51">
        <f t="shared" si="2071"/>
        <v>0</v>
      </c>
      <c r="AA4324" s="51">
        <f>VLOOKUP(CONCATENATE($F4324," ",$G4324),AllocFactorMatrix,(AA$4+1),FALSE)*$E4329</f>
        <v>0</v>
      </c>
      <c r="AB4324" s="51">
        <f>VLOOKUP(CONCATENATE($F4324," ",$G4324),AllocFactorMatrix,(AB$4+1),FALSE)*$E4329</f>
        <v>0</v>
      </c>
      <c r="AC4324" s="51">
        <f>VLOOKUP(CONCATENATE($F4324," ",$G4324),AllocFactorMatrix,(AC$4+1),FALSE)*$E4329</f>
        <v>0</v>
      </c>
    </row>
    <row r="4325" spans="1:29" s="48" customFormat="1" hidden="1" outlineLevel="1">
      <c r="A4325" s="53"/>
      <c r="B4325" s="104"/>
      <c r="C4325" s="52"/>
      <c r="D4325" s="52"/>
      <c r="F4325" s="175" t="str">
        <f>F4329</f>
        <v>PROD_DEMAND</v>
      </c>
      <c r="G4325" s="52" t="str">
        <f>$G$11</f>
        <v>DISTPRI</v>
      </c>
      <c r="H4325" s="50">
        <f t="shared" si="2060"/>
        <v>0</v>
      </c>
      <c r="I4325" s="51">
        <f>VLOOKUP(CONCATENATE($F4325," ",$G4325),AllocFactorMatrix,(I$4+1),FALSE)*$E4329</f>
        <v>0</v>
      </c>
      <c r="J4325" s="51">
        <f>VLOOKUP(CONCATENATE($F4325," ",$G4325),AllocFactorMatrix,(J$4+1),FALSE)*$E4329</f>
        <v>0</v>
      </c>
      <c r="K4325" s="51">
        <f>VLOOKUP(CONCATENATE($F4325," ",$G4325),AllocFactorMatrix,(K$4+1),FALSE)*$E4329</f>
        <v>0</v>
      </c>
      <c r="L4325" s="51">
        <f>VLOOKUP(CONCATENATE($F4325," ",$G4325),AllocFactorMatrix,(L$4+1),FALSE)*$E4329</f>
        <v>0</v>
      </c>
      <c r="M4325" s="51">
        <f t="shared" si="2069"/>
        <v>0</v>
      </c>
      <c r="N4325" s="51">
        <f>VLOOKUP(CONCATENATE($F4325," ",$G4325),AllocFactorMatrix,(N$4+1),FALSE)*$E4329</f>
        <v>0</v>
      </c>
      <c r="O4325" s="51">
        <f>VLOOKUP(CONCATENATE($F4325," ",$G4325),AllocFactorMatrix,(O$4+1),FALSE)*$E4329</f>
        <v>0</v>
      </c>
      <c r="P4325" s="51">
        <f>VLOOKUP(CONCATENATE($F4325," ",$G4325),AllocFactorMatrix,(P$4+1),FALSE)*$E4329</f>
        <v>0</v>
      </c>
      <c r="Q4325" s="51">
        <f>VLOOKUP(CONCATENATE($F4325," ",$G4325),AllocFactorMatrix,(Q$4+1),FALSE)*$E4329</f>
        <v>0</v>
      </c>
      <c r="R4325" s="51">
        <f t="shared" si="2070"/>
        <v>0</v>
      </c>
      <c r="S4325" s="51">
        <f>VLOOKUP(CONCATENATE($F4325," ",$G4325),AllocFactorMatrix,(S$4+1),FALSE)*$E4329</f>
        <v>0</v>
      </c>
      <c r="T4325" s="51">
        <f>VLOOKUP(CONCATENATE($F4325," ",$G4325),AllocFactorMatrix,(T$4+1),FALSE)*$E4329</f>
        <v>0</v>
      </c>
      <c r="U4325" s="51">
        <f>VLOOKUP(CONCATENATE($F4325," ",$G4325),AllocFactorMatrix,(U$4+1),FALSE)*$E4329</f>
        <v>0</v>
      </c>
      <c r="V4325" s="51">
        <f>VLOOKUP(CONCATENATE($F4325," ",$G4325),AllocFactorMatrix,(V$4+1),FALSE)*$E4329</f>
        <v>0</v>
      </c>
      <c r="W4325" s="51">
        <f t="shared" si="2072"/>
        <v>0</v>
      </c>
      <c r="X4325" s="51">
        <f>VLOOKUP(CONCATENATE($F4325," ",$G4325),AllocFactorMatrix,(X$4+1),FALSE)*$E4329</f>
        <v>0</v>
      </c>
      <c r="Y4325" s="51">
        <f>VLOOKUP(CONCATENATE($F4325," ",$G4325),AllocFactorMatrix,(Y$4+1),FALSE)*$E4329</f>
        <v>0</v>
      </c>
      <c r="Z4325" s="51">
        <f t="shared" si="2071"/>
        <v>0</v>
      </c>
      <c r="AA4325" s="51">
        <f>VLOOKUP(CONCATENATE($F4325," ",$G4325),AllocFactorMatrix,(AA$4+1),FALSE)*$E4329</f>
        <v>0</v>
      </c>
      <c r="AB4325" s="51">
        <f>VLOOKUP(CONCATENATE($F4325," ",$G4325),AllocFactorMatrix,(AB$4+1),FALSE)*$E4329</f>
        <v>0</v>
      </c>
      <c r="AC4325" s="51">
        <f>VLOOKUP(CONCATENATE($F4325," ",$G4325),AllocFactorMatrix,(AC$4+1),FALSE)*$E4329</f>
        <v>0</v>
      </c>
    </row>
    <row r="4326" spans="1:29" s="48" customFormat="1" hidden="1" outlineLevel="1">
      <c r="A4326" s="53"/>
      <c r="B4326" s="104"/>
      <c r="C4326" s="52"/>
      <c r="D4326" s="52"/>
      <c r="F4326" s="175" t="str">
        <f>F4329</f>
        <v>PROD_DEMAND</v>
      </c>
      <c r="G4326" s="52" t="str">
        <f>$G$12</f>
        <v>DISTSEC</v>
      </c>
      <c r="H4326" s="50">
        <f t="shared" si="2060"/>
        <v>0</v>
      </c>
      <c r="I4326" s="51">
        <f>VLOOKUP(CONCATENATE($F4326," ",$G4326),AllocFactorMatrix,(I$4+1),FALSE)*$E4329</f>
        <v>0</v>
      </c>
      <c r="J4326" s="51">
        <f>VLOOKUP(CONCATENATE($F4326," ",$G4326),AllocFactorMatrix,(J$4+1),FALSE)*$E4329</f>
        <v>0</v>
      </c>
      <c r="K4326" s="51">
        <f>VLOOKUP(CONCATENATE($F4326," ",$G4326),AllocFactorMatrix,(K$4+1),FALSE)*$E4329</f>
        <v>0</v>
      </c>
      <c r="L4326" s="51">
        <f>VLOOKUP(CONCATENATE($F4326," ",$G4326),AllocFactorMatrix,(L$4+1),FALSE)*$E4329</f>
        <v>0</v>
      </c>
      <c r="M4326" s="51">
        <f t="shared" si="2069"/>
        <v>0</v>
      </c>
      <c r="N4326" s="51">
        <f>VLOOKUP(CONCATENATE($F4326," ",$G4326),AllocFactorMatrix,(N$4+1),FALSE)*$E4329</f>
        <v>0</v>
      </c>
      <c r="O4326" s="51">
        <f>VLOOKUP(CONCATENATE($F4326," ",$G4326),AllocFactorMatrix,(O$4+1),FALSE)*$E4329</f>
        <v>0</v>
      </c>
      <c r="P4326" s="51">
        <f>VLOOKUP(CONCATENATE($F4326," ",$G4326),AllocFactorMatrix,(P$4+1),FALSE)*$E4329</f>
        <v>0</v>
      </c>
      <c r="Q4326" s="51">
        <f>VLOOKUP(CONCATENATE($F4326," ",$G4326),AllocFactorMatrix,(Q$4+1),FALSE)*$E4329</f>
        <v>0</v>
      </c>
      <c r="R4326" s="51">
        <f t="shared" si="2070"/>
        <v>0</v>
      </c>
      <c r="S4326" s="51">
        <f>VLOOKUP(CONCATENATE($F4326," ",$G4326),AllocFactorMatrix,(S$4+1),FALSE)*$E4329</f>
        <v>0</v>
      </c>
      <c r="T4326" s="51">
        <f>VLOOKUP(CONCATENATE($F4326," ",$G4326),AllocFactorMatrix,(T$4+1),FALSE)*$E4329</f>
        <v>0</v>
      </c>
      <c r="U4326" s="51">
        <f>VLOOKUP(CONCATENATE($F4326," ",$G4326),AllocFactorMatrix,(U$4+1),FALSE)*$E4329</f>
        <v>0</v>
      </c>
      <c r="V4326" s="51">
        <f>VLOOKUP(CONCATENATE($F4326," ",$G4326),AllocFactorMatrix,(V$4+1),FALSE)*$E4329</f>
        <v>0</v>
      </c>
      <c r="W4326" s="51">
        <f t="shared" si="2072"/>
        <v>0</v>
      </c>
      <c r="X4326" s="51">
        <f>VLOOKUP(CONCATENATE($F4326," ",$G4326),AllocFactorMatrix,(X$4+1),FALSE)*$E4329</f>
        <v>0</v>
      </c>
      <c r="Y4326" s="51">
        <f>VLOOKUP(CONCATENATE($F4326," ",$G4326),AllocFactorMatrix,(Y$4+1),FALSE)*$E4329</f>
        <v>0</v>
      </c>
      <c r="Z4326" s="51">
        <f t="shared" si="2071"/>
        <v>0</v>
      </c>
      <c r="AA4326" s="51">
        <f>VLOOKUP(CONCATENATE($F4326," ",$G4326),AllocFactorMatrix,(AA$4+1),FALSE)*$E4329</f>
        <v>0</v>
      </c>
      <c r="AB4326" s="51">
        <f>VLOOKUP(CONCATENATE($F4326," ",$G4326),AllocFactorMatrix,(AB$4+1),FALSE)*$E4329</f>
        <v>0</v>
      </c>
      <c r="AC4326" s="51">
        <f>VLOOKUP(CONCATENATE($F4326," ",$G4326),AllocFactorMatrix,(AC$4+1),FALSE)*$E4329</f>
        <v>0</v>
      </c>
    </row>
    <row r="4327" spans="1:29" s="48" customFormat="1" hidden="1" outlineLevel="1">
      <c r="A4327" s="53"/>
      <c r="B4327" s="104"/>
      <c r="C4327" s="52"/>
      <c r="D4327" s="52"/>
      <c r="F4327" s="175" t="str">
        <f>F4329</f>
        <v>PROD_DEMAND</v>
      </c>
      <c r="G4327" s="52" t="str">
        <f>$G$13</f>
        <v>ENERGY</v>
      </c>
      <c r="H4327" s="50">
        <f t="shared" si="2060"/>
        <v>0</v>
      </c>
      <c r="I4327" s="51">
        <f>VLOOKUP(CONCATENATE($F4327," ",$G4327),AllocFactorMatrix,(I$4+1),FALSE)*$E4329</f>
        <v>0</v>
      </c>
      <c r="J4327" s="51">
        <f>VLOOKUP(CONCATENATE($F4327," ",$G4327),AllocFactorMatrix,(J$4+1),FALSE)*$E4329</f>
        <v>0</v>
      </c>
      <c r="K4327" s="51">
        <f>VLOOKUP(CONCATENATE($F4327," ",$G4327),AllocFactorMatrix,(K$4+1),FALSE)*$E4329</f>
        <v>0</v>
      </c>
      <c r="L4327" s="51">
        <f>VLOOKUP(CONCATENATE($F4327," ",$G4327),AllocFactorMatrix,(L$4+1),FALSE)*$E4329</f>
        <v>0</v>
      </c>
      <c r="M4327" s="51">
        <f t="shared" si="2069"/>
        <v>0</v>
      </c>
      <c r="N4327" s="51">
        <f>VLOOKUP(CONCATENATE($F4327," ",$G4327),AllocFactorMatrix,(N$4+1),FALSE)*$E4329</f>
        <v>0</v>
      </c>
      <c r="O4327" s="51">
        <f>VLOOKUP(CONCATENATE($F4327," ",$G4327),AllocFactorMatrix,(O$4+1),FALSE)*$E4329</f>
        <v>0</v>
      </c>
      <c r="P4327" s="51">
        <f>VLOOKUP(CONCATENATE($F4327," ",$G4327),AllocFactorMatrix,(P$4+1),FALSE)*$E4329</f>
        <v>0</v>
      </c>
      <c r="Q4327" s="51">
        <f>VLOOKUP(CONCATENATE($F4327," ",$G4327),AllocFactorMatrix,(Q$4+1),FALSE)*$E4329</f>
        <v>0</v>
      </c>
      <c r="R4327" s="51">
        <f t="shared" si="2070"/>
        <v>0</v>
      </c>
      <c r="S4327" s="51">
        <f>VLOOKUP(CONCATENATE($F4327," ",$G4327),AllocFactorMatrix,(S$4+1),FALSE)*$E4329</f>
        <v>0</v>
      </c>
      <c r="T4327" s="51">
        <f>VLOOKUP(CONCATENATE($F4327," ",$G4327),AllocFactorMatrix,(T$4+1),FALSE)*$E4329</f>
        <v>0</v>
      </c>
      <c r="U4327" s="51">
        <f>VLOOKUP(CONCATENATE($F4327," ",$G4327),AllocFactorMatrix,(U$4+1),FALSE)*$E4329</f>
        <v>0</v>
      </c>
      <c r="V4327" s="51">
        <f>VLOOKUP(CONCATENATE($F4327," ",$G4327),AllocFactorMatrix,(V$4+1),FALSE)*$E4329</f>
        <v>0</v>
      </c>
      <c r="W4327" s="51">
        <f t="shared" si="2072"/>
        <v>0</v>
      </c>
      <c r="X4327" s="51">
        <f>VLOOKUP(CONCATENATE($F4327," ",$G4327),AllocFactorMatrix,(X$4+1),FALSE)*$E4329</f>
        <v>0</v>
      </c>
      <c r="Y4327" s="51">
        <f>VLOOKUP(CONCATENATE($F4327," ",$G4327),AllocFactorMatrix,(Y$4+1),FALSE)*$E4329</f>
        <v>0</v>
      </c>
      <c r="Z4327" s="51">
        <f t="shared" si="2071"/>
        <v>0</v>
      </c>
      <c r="AA4327" s="51">
        <f>VLOOKUP(CONCATENATE($F4327," ",$G4327),AllocFactorMatrix,(AA$4+1),FALSE)*$E4329</f>
        <v>0</v>
      </c>
      <c r="AB4327" s="51">
        <f>VLOOKUP(CONCATENATE($F4327," ",$G4327),AllocFactorMatrix,(AB$4+1),FALSE)*$E4329</f>
        <v>0</v>
      </c>
      <c r="AC4327" s="51">
        <f>VLOOKUP(CONCATENATE($F4327," ",$G4327),AllocFactorMatrix,(AC$4+1),FALSE)*$E4329</f>
        <v>0</v>
      </c>
    </row>
    <row r="4328" spans="1:29" s="48" customFormat="1" hidden="1" outlineLevel="1">
      <c r="A4328" s="53"/>
      <c r="B4328" s="104"/>
      <c r="C4328" s="52"/>
      <c r="D4328" s="52"/>
      <c r="F4328" s="175" t="str">
        <f>F4329</f>
        <v>PROD_DEMAND</v>
      </c>
      <c r="G4328" s="52" t="str">
        <f>$G$14</f>
        <v>CUSTOMER</v>
      </c>
      <c r="H4328" s="50">
        <f t="shared" si="2060"/>
        <v>0</v>
      </c>
      <c r="I4328" s="51">
        <f>VLOOKUP(CONCATENATE($F4328," ",$G4328),AllocFactorMatrix,(I$4+1),FALSE)*$E4329</f>
        <v>0</v>
      </c>
      <c r="J4328" s="51">
        <f>VLOOKUP(CONCATENATE($F4328," ",$G4328),AllocFactorMatrix,(J$4+1),FALSE)*$E4329</f>
        <v>0</v>
      </c>
      <c r="K4328" s="51">
        <f>VLOOKUP(CONCATENATE($F4328," ",$G4328),AllocFactorMatrix,(K$4+1),FALSE)*$E4329</f>
        <v>0</v>
      </c>
      <c r="L4328" s="51">
        <f>VLOOKUP(CONCATENATE($F4328," ",$G4328),AllocFactorMatrix,(L$4+1),FALSE)*$E4329</f>
        <v>0</v>
      </c>
      <c r="M4328" s="51">
        <f t="shared" si="2069"/>
        <v>0</v>
      </c>
      <c r="N4328" s="51">
        <f>VLOOKUP(CONCATENATE($F4328," ",$G4328),AllocFactorMatrix,(N$4+1),FALSE)*$E4329</f>
        <v>0</v>
      </c>
      <c r="O4328" s="51">
        <f>VLOOKUP(CONCATENATE($F4328," ",$G4328),AllocFactorMatrix,(O$4+1),FALSE)*$E4329</f>
        <v>0</v>
      </c>
      <c r="P4328" s="51">
        <f>VLOOKUP(CONCATENATE($F4328," ",$G4328),AllocFactorMatrix,(P$4+1),FALSE)*$E4329</f>
        <v>0</v>
      </c>
      <c r="Q4328" s="51">
        <f>VLOOKUP(CONCATENATE($F4328," ",$G4328),AllocFactorMatrix,(Q$4+1),FALSE)*$E4329</f>
        <v>0</v>
      </c>
      <c r="R4328" s="51">
        <f t="shared" si="2070"/>
        <v>0</v>
      </c>
      <c r="S4328" s="51">
        <f>VLOOKUP(CONCATENATE($F4328," ",$G4328),AllocFactorMatrix,(S$4+1),FALSE)*$E4329</f>
        <v>0</v>
      </c>
      <c r="T4328" s="51">
        <f>VLOOKUP(CONCATENATE($F4328," ",$G4328),AllocFactorMatrix,(T$4+1),FALSE)*$E4329</f>
        <v>0</v>
      </c>
      <c r="U4328" s="51">
        <f>VLOOKUP(CONCATENATE($F4328," ",$G4328),AllocFactorMatrix,(U$4+1),FALSE)*$E4329</f>
        <v>0</v>
      </c>
      <c r="V4328" s="51">
        <f>VLOOKUP(CONCATENATE($F4328," ",$G4328),AllocFactorMatrix,(V$4+1),FALSE)*$E4329</f>
        <v>0</v>
      </c>
      <c r="W4328" s="51">
        <f t="shared" si="2072"/>
        <v>0</v>
      </c>
      <c r="X4328" s="51">
        <f>VLOOKUP(CONCATENATE($F4328," ",$G4328),AllocFactorMatrix,(X$4+1),FALSE)*$E4329</f>
        <v>0</v>
      </c>
      <c r="Y4328" s="51">
        <f>VLOOKUP(CONCATENATE($F4328," ",$G4328),AllocFactorMatrix,(Y$4+1),FALSE)*$E4329</f>
        <v>0</v>
      </c>
      <c r="Z4328" s="51">
        <f t="shared" si="2071"/>
        <v>0</v>
      </c>
      <c r="AA4328" s="51">
        <f>VLOOKUP(CONCATENATE($F4328," ",$G4328),AllocFactorMatrix,(AA$4+1),FALSE)*$E4329</f>
        <v>0</v>
      </c>
      <c r="AB4328" s="51">
        <f>VLOOKUP(CONCATENATE($F4328," ",$G4328),AllocFactorMatrix,(AB$4+1),FALSE)*$E4329</f>
        <v>0</v>
      </c>
      <c r="AC4328" s="51">
        <f>VLOOKUP(CONCATENATE($F4328," ",$G4328),AllocFactorMatrix,(AC$4+1),FALSE)*$E4329</f>
        <v>0</v>
      </c>
    </row>
    <row r="4329" spans="1:29" s="48" customFormat="1" collapsed="1">
      <c r="A4329" s="53"/>
      <c r="B4329" s="104"/>
      <c r="C4329" s="52"/>
      <c r="D4329" s="102" t="s">
        <v>708</v>
      </c>
      <c r="E4329" s="58">
        <v>95271</v>
      </c>
      <c r="F4329" s="93" t="s">
        <v>29</v>
      </c>
      <c r="G4329" s="52" t="str">
        <f>$G$15</f>
        <v>TOTAL</v>
      </c>
      <c r="H4329" s="50">
        <f t="shared" si="2060"/>
        <v>95270.999999999985</v>
      </c>
      <c r="I4329" s="51">
        <f>VLOOKUP(CONCATENATE($F4329," ",$G4329),AllocFactorMatrix,(I$4+1),FALSE)*$E4329</f>
        <v>49006.066696994174</v>
      </c>
      <c r="J4329" s="51">
        <f>VLOOKUP(CONCATENATE($F4329," ",$G4329),AllocFactorMatrix,(J$4+1),FALSE)*$E4329</f>
        <v>11428.222288108833</v>
      </c>
      <c r="K4329" s="51">
        <f>VLOOKUP(CONCATENATE($F4329," ",$G4329),AllocFactorMatrix,(K$4+1),FALSE)*$E4329</f>
        <v>158.89754248541729</v>
      </c>
      <c r="L4329" s="51">
        <f>VLOOKUP(CONCATENATE($F4329," ",$G4329),AllocFactorMatrix,(L$4+1),FALSE)*$E4329</f>
        <v>22.130249821196543</v>
      </c>
      <c r="M4329" s="51">
        <f t="shared" si="2069"/>
        <v>11609.250080415448</v>
      </c>
      <c r="N4329" s="51">
        <f>VLOOKUP(CONCATENATE($F4329," ",$G4329),AllocFactorMatrix,(N$4+1),FALSE)*$E4329</f>
        <v>6802.1715847618061</v>
      </c>
      <c r="O4329" s="51">
        <f>VLOOKUP(CONCATENATE($F4329," ",$G4329),AllocFactorMatrix,(O$4+1),FALSE)*$E4329</f>
        <v>1218.8919104551646</v>
      </c>
      <c r="P4329" s="51">
        <f>VLOOKUP(CONCATENATE($F4329," ",$G4329),AllocFactorMatrix,(P$4+1),FALSE)*$E4329</f>
        <v>247.17884087379227</v>
      </c>
      <c r="Q4329" s="51">
        <f>VLOOKUP(CONCATENATE($F4329," ",$G4329),AllocFactorMatrix,(Q$4+1),FALSE)*$E4329</f>
        <v>9.3865047024799182</v>
      </c>
      <c r="R4329" s="51">
        <f t="shared" si="2070"/>
        <v>8277.6288407932425</v>
      </c>
      <c r="S4329" s="51">
        <f>VLOOKUP(CONCATENATE($F4329," ",$G4329),AllocFactorMatrix,(S$4+1),FALSE)*$E4329</f>
        <v>322.13161513767545</v>
      </c>
      <c r="T4329" s="51">
        <f>VLOOKUP(CONCATENATE($F4329," ",$G4329),AllocFactorMatrix,(T$4+1),FALSE)*$E4329</f>
        <v>4348.9628191340325</v>
      </c>
      <c r="U4329" s="51">
        <f>VLOOKUP(CONCATENATE($F4329," ",$G4329),AllocFactorMatrix,(U$4+1),FALSE)*$E4329</f>
        <v>16633.036979757726</v>
      </c>
      <c r="V4329" s="51">
        <f>VLOOKUP(CONCATENATE($F4329," ",$G4329),AllocFactorMatrix,(V$4+1),FALSE)*$E4329</f>
        <v>3013.2289151478931</v>
      </c>
      <c r="W4329" s="51">
        <f t="shared" si="2072"/>
        <v>24317.360329177329</v>
      </c>
      <c r="X4329" s="51">
        <f>VLOOKUP(CONCATENATE($F4329," ",$G4329),AllocFactorMatrix,(X$4+1),FALSE)*$E4329</f>
        <v>1866.921389014318</v>
      </c>
      <c r="Y4329" s="51">
        <f>VLOOKUP(CONCATENATE($F4329," ",$G4329),AllocFactorMatrix,(Y$4+1),FALSE)*$E4329</f>
        <v>37.287208592689197</v>
      </c>
      <c r="Z4329" s="51">
        <f t="shared" si="2071"/>
        <v>1904.2085976070073</v>
      </c>
      <c r="AA4329" s="51">
        <f>VLOOKUP(CONCATENATE($F4329," ",$G4329),AllocFactorMatrix,(AA$4+1),FALSE)*$E4329</f>
        <v>24.627713433134666</v>
      </c>
      <c r="AB4329" s="51">
        <f>VLOOKUP(CONCATENATE($F4329," ",$G4329),AllocFactorMatrix,(AB$4+1),FALSE)*$E4329</f>
        <v>109.4103251712848</v>
      </c>
      <c r="AC4329" s="51">
        <f>VLOOKUP(CONCATENATE($F4329," ",$G4329),AllocFactorMatrix,(AC$4+1),FALSE)*$E4329</f>
        <v>22.447416408378782</v>
      </c>
    </row>
    <row r="4330" spans="1:29" s="48" customFormat="1" hidden="1" outlineLevel="1">
      <c r="A4330" s="53"/>
      <c r="B4330" s="104"/>
      <c r="C4330" s="52"/>
      <c r="D4330" s="52"/>
      <c r="F4330" s="175" t="str">
        <f>F4337</f>
        <v>RB_GUP</v>
      </c>
      <c r="G4330" s="52" t="str">
        <f>$G$8</f>
        <v>PRODUCTION</v>
      </c>
      <c r="H4330" s="50">
        <f t="shared" ca="1" si="2060"/>
        <v>0</v>
      </c>
      <c r="I4330" s="51">
        <f ca="1">VLOOKUP(CONCATENATE($F4330," ",$G4330),AllocFactorMatrix,(I$4+1),FALSE)*$E4337</f>
        <v>0</v>
      </c>
      <c r="J4330" s="51">
        <f ca="1">VLOOKUP(CONCATENATE($F4330," ",$G4330),AllocFactorMatrix,(J$4+1),FALSE)*$E4337</f>
        <v>0</v>
      </c>
      <c r="K4330" s="51">
        <f ca="1">VLOOKUP(CONCATENATE($F4330," ",$G4330),AllocFactorMatrix,(K$4+1),FALSE)*$E4337</f>
        <v>0</v>
      </c>
      <c r="L4330" s="51">
        <f ca="1">VLOOKUP(CONCATENATE($F4330," ",$G4330),AllocFactorMatrix,(L$4+1),FALSE)*$E4337</f>
        <v>0</v>
      </c>
      <c r="M4330" s="51">
        <f t="shared" ref="M4330:M4337" ca="1" si="2073">SUBTOTAL(9,J4330:L4330)</f>
        <v>0</v>
      </c>
      <c r="N4330" s="51">
        <f ca="1">VLOOKUP(CONCATENATE($F4330," ",$G4330),AllocFactorMatrix,(N$4+1),FALSE)*$E4337</f>
        <v>0</v>
      </c>
      <c r="O4330" s="51">
        <f ca="1">VLOOKUP(CONCATENATE($F4330," ",$G4330),AllocFactorMatrix,(O$4+1),FALSE)*$E4337</f>
        <v>0</v>
      </c>
      <c r="P4330" s="51">
        <f ca="1">VLOOKUP(CONCATENATE($F4330," ",$G4330),AllocFactorMatrix,(P$4+1),FALSE)*$E4337</f>
        <v>0</v>
      </c>
      <c r="Q4330" s="51">
        <f ca="1">VLOOKUP(CONCATENATE($F4330," ",$G4330),AllocFactorMatrix,(Q$4+1),FALSE)*$E4337</f>
        <v>0</v>
      </c>
      <c r="R4330" s="51">
        <f t="shared" ref="R4330:R4337" ca="1" si="2074">SUBTOTAL(9,N4330:Q4330)</f>
        <v>0</v>
      </c>
      <c r="S4330" s="51">
        <f ca="1">VLOOKUP(CONCATENATE($F4330," ",$G4330),AllocFactorMatrix,(S$4+1),FALSE)*$E4337</f>
        <v>0</v>
      </c>
      <c r="T4330" s="51">
        <f ca="1">VLOOKUP(CONCATENATE($F4330," ",$G4330),AllocFactorMatrix,(T$4+1),FALSE)*$E4337</f>
        <v>0</v>
      </c>
      <c r="U4330" s="51">
        <f ca="1">VLOOKUP(CONCATENATE($F4330," ",$G4330),AllocFactorMatrix,(U$4+1),FALSE)*$E4337</f>
        <v>0</v>
      </c>
      <c r="V4330" s="51">
        <f ca="1">VLOOKUP(CONCATENATE($F4330," ",$G4330),AllocFactorMatrix,(V$4+1),FALSE)*$E4337</f>
        <v>0</v>
      </c>
      <c r="W4330" s="51">
        <f ca="1">SUBTOTAL(9,S4330:V4330)</f>
        <v>0</v>
      </c>
      <c r="X4330" s="51">
        <f ca="1">VLOOKUP(CONCATENATE($F4330," ",$G4330),AllocFactorMatrix,(X$4+1),FALSE)*$E4337</f>
        <v>0</v>
      </c>
      <c r="Y4330" s="51">
        <f ca="1">VLOOKUP(CONCATENATE($F4330," ",$G4330),AllocFactorMatrix,(Y$4+1),FALSE)*$E4337</f>
        <v>0</v>
      </c>
      <c r="Z4330" s="51">
        <f t="shared" ref="Z4330:Z4337" ca="1" si="2075">SUBTOTAL(9,X4330:Y4330)</f>
        <v>0</v>
      </c>
      <c r="AA4330" s="51">
        <f ca="1">VLOOKUP(CONCATENATE($F4330," ",$G4330),AllocFactorMatrix,(AA$4+1),FALSE)*$E4337</f>
        <v>0</v>
      </c>
      <c r="AB4330" s="51">
        <f ca="1">VLOOKUP(CONCATENATE($F4330," ",$G4330),AllocFactorMatrix,(AB$4+1),FALSE)*$E4337</f>
        <v>0</v>
      </c>
      <c r="AC4330" s="51">
        <f ca="1">VLOOKUP(CONCATENATE($F4330," ",$G4330),AllocFactorMatrix,(AC$4+1),FALSE)*$E4337</f>
        <v>0</v>
      </c>
    </row>
    <row r="4331" spans="1:29" s="48" customFormat="1" hidden="1" outlineLevel="1">
      <c r="A4331" s="53"/>
      <c r="B4331" s="104"/>
      <c r="C4331" s="52"/>
      <c r="D4331" s="52"/>
      <c r="F4331" s="175" t="str">
        <f>F4337</f>
        <v>RB_GUP</v>
      </c>
      <c r="G4331" s="52" t="str">
        <f>$G$9</f>
        <v>BULKTRAN</v>
      </c>
      <c r="H4331" s="50">
        <f t="shared" ca="1" si="2060"/>
        <v>0</v>
      </c>
      <c r="I4331" s="51">
        <f ca="1">VLOOKUP(CONCATENATE($F4331," ",$G4331),AllocFactorMatrix,(I$4+1),FALSE)*$E4337</f>
        <v>0</v>
      </c>
      <c r="J4331" s="51">
        <f ca="1">VLOOKUP(CONCATENATE($F4331," ",$G4331),AllocFactorMatrix,(J$4+1),FALSE)*$E4337</f>
        <v>0</v>
      </c>
      <c r="K4331" s="51">
        <f ca="1">VLOOKUP(CONCATENATE($F4331," ",$G4331),AllocFactorMatrix,(K$4+1),FALSE)*$E4337</f>
        <v>0</v>
      </c>
      <c r="L4331" s="51">
        <f ca="1">VLOOKUP(CONCATENATE($F4331," ",$G4331),AllocFactorMatrix,(L$4+1),FALSE)*$E4337</f>
        <v>0</v>
      </c>
      <c r="M4331" s="51">
        <f t="shared" ca="1" si="2073"/>
        <v>0</v>
      </c>
      <c r="N4331" s="51">
        <f ca="1">VLOOKUP(CONCATENATE($F4331," ",$G4331),AllocFactorMatrix,(N$4+1),FALSE)*$E4337</f>
        <v>0</v>
      </c>
      <c r="O4331" s="51">
        <f ca="1">VLOOKUP(CONCATENATE($F4331," ",$G4331),AllocFactorMatrix,(O$4+1),FALSE)*$E4337</f>
        <v>0</v>
      </c>
      <c r="P4331" s="51">
        <f ca="1">VLOOKUP(CONCATENATE($F4331," ",$G4331),AllocFactorMatrix,(P$4+1),FALSE)*$E4337</f>
        <v>0</v>
      </c>
      <c r="Q4331" s="51">
        <f ca="1">VLOOKUP(CONCATENATE($F4331," ",$G4331),AllocFactorMatrix,(Q$4+1),FALSE)*$E4337</f>
        <v>0</v>
      </c>
      <c r="R4331" s="51">
        <f t="shared" ca="1" si="2074"/>
        <v>0</v>
      </c>
      <c r="S4331" s="51">
        <f ca="1">VLOOKUP(CONCATENATE($F4331," ",$G4331),AllocFactorMatrix,(S$4+1),FALSE)*$E4337</f>
        <v>0</v>
      </c>
      <c r="T4331" s="51">
        <f ca="1">VLOOKUP(CONCATENATE($F4331," ",$G4331),AllocFactorMatrix,(T$4+1),FALSE)*$E4337</f>
        <v>0</v>
      </c>
      <c r="U4331" s="51">
        <f ca="1">VLOOKUP(CONCATENATE($F4331," ",$G4331),AllocFactorMatrix,(U$4+1),FALSE)*$E4337</f>
        <v>0</v>
      </c>
      <c r="V4331" s="51">
        <f ca="1">VLOOKUP(CONCATENATE($F4331," ",$G4331),AllocFactorMatrix,(V$4+1),FALSE)*$E4337</f>
        <v>0</v>
      </c>
      <c r="W4331" s="51">
        <f t="shared" ref="W4331:W4337" ca="1" si="2076">SUBTOTAL(9,S4331:V4331)</f>
        <v>0</v>
      </c>
      <c r="X4331" s="51">
        <f ca="1">VLOOKUP(CONCATENATE($F4331," ",$G4331),AllocFactorMatrix,(X$4+1),FALSE)*$E4337</f>
        <v>0</v>
      </c>
      <c r="Y4331" s="51">
        <f ca="1">VLOOKUP(CONCATENATE($F4331," ",$G4331),AllocFactorMatrix,(Y$4+1),FALSE)*$E4337</f>
        <v>0</v>
      </c>
      <c r="Z4331" s="51">
        <f t="shared" ca="1" si="2075"/>
        <v>0</v>
      </c>
      <c r="AA4331" s="51">
        <f ca="1">VLOOKUP(CONCATENATE($F4331," ",$G4331),AllocFactorMatrix,(AA$4+1),FALSE)*$E4337</f>
        <v>0</v>
      </c>
      <c r="AB4331" s="51">
        <f ca="1">VLOOKUP(CONCATENATE($F4331," ",$G4331),AllocFactorMatrix,(AB$4+1),FALSE)*$E4337</f>
        <v>0</v>
      </c>
      <c r="AC4331" s="51">
        <f ca="1">VLOOKUP(CONCATENATE($F4331," ",$G4331),AllocFactorMatrix,(AC$4+1),FALSE)*$E4337</f>
        <v>0</v>
      </c>
    </row>
    <row r="4332" spans="1:29" s="48" customFormat="1" hidden="1" outlineLevel="1">
      <c r="A4332" s="53"/>
      <c r="B4332" s="104"/>
      <c r="C4332" s="52"/>
      <c r="D4332" s="52"/>
      <c r="F4332" s="175" t="str">
        <f>F4337</f>
        <v>RB_GUP</v>
      </c>
      <c r="G4332" s="52" t="str">
        <f>$G$10</f>
        <v>SUBTRAN</v>
      </c>
      <c r="H4332" s="50">
        <f t="shared" ca="1" si="2060"/>
        <v>0</v>
      </c>
      <c r="I4332" s="51">
        <f ca="1">VLOOKUP(CONCATENATE($F4332," ",$G4332),AllocFactorMatrix,(I$4+1),FALSE)*$E4337</f>
        <v>0</v>
      </c>
      <c r="J4332" s="51">
        <f ca="1">VLOOKUP(CONCATENATE($F4332," ",$G4332),AllocFactorMatrix,(J$4+1),FALSE)*$E4337</f>
        <v>0</v>
      </c>
      <c r="K4332" s="51">
        <f ca="1">VLOOKUP(CONCATENATE($F4332," ",$G4332),AllocFactorMatrix,(K$4+1),FALSE)*$E4337</f>
        <v>0</v>
      </c>
      <c r="L4332" s="51">
        <f ca="1">VLOOKUP(CONCATENATE($F4332," ",$G4332),AllocFactorMatrix,(L$4+1),FALSE)*$E4337</f>
        <v>0</v>
      </c>
      <c r="M4332" s="51">
        <f t="shared" ca="1" si="2073"/>
        <v>0</v>
      </c>
      <c r="N4332" s="51">
        <f ca="1">VLOOKUP(CONCATENATE($F4332," ",$G4332),AllocFactorMatrix,(N$4+1),FALSE)*$E4337</f>
        <v>0</v>
      </c>
      <c r="O4332" s="51">
        <f ca="1">VLOOKUP(CONCATENATE($F4332," ",$G4332),AllocFactorMatrix,(O$4+1),FALSE)*$E4337</f>
        <v>0</v>
      </c>
      <c r="P4332" s="51">
        <f ca="1">VLOOKUP(CONCATENATE($F4332," ",$G4332),AllocFactorMatrix,(P$4+1),FALSE)*$E4337</f>
        <v>0</v>
      </c>
      <c r="Q4332" s="51">
        <f ca="1">VLOOKUP(CONCATENATE($F4332," ",$G4332),AllocFactorMatrix,(Q$4+1),FALSE)*$E4337</f>
        <v>0</v>
      </c>
      <c r="R4332" s="51">
        <f t="shared" ca="1" si="2074"/>
        <v>0</v>
      </c>
      <c r="S4332" s="51">
        <f ca="1">VLOOKUP(CONCATENATE($F4332," ",$G4332),AllocFactorMatrix,(S$4+1),FALSE)*$E4337</f>
        <v>0</v>
      </c>
      <c r="T4332" s="51">
        <f ca="1">VLOOKUP(CONCATENATE($F4332," ",$G4332),AllocFactorMatrix,(T$4+1),FALSE)*$E4337</f>
        <v>0</v>
      </c>
      <c r="U4332" s="51">
        <f ca="1">VLOOKUP(CONCATENATE($F4332," ",$G4332),AllocFactorMatrix,(U$4+1),FALSE)*$E4337</f>
        <v>0</v>
      </c>
      <c r="V4332" s="51">
        <f ca="1">VLOOKUP(CONCATENATE($F4332," ",$G4332),AllocFactorMatrix,(V$4+1),FALSE)*$E4337</f>
        <v>0</v>
      </c>
      <c r="W4332" s="51">
        <f t="shared" ca="1" si="2076"/>
        <v>0</v>
      </c>
      <c r="X4332" s="51">
        <f ca="1">VLOOKUP(CONCATENATE($F4332," ",$G4332),AllocFactorMatrix,(X$4+1),FALSE)*$E4337</f>
        <v>0</v>
      </c>
      <c r="Y4332" s="51">
        <f ca="1">VLOOKUP(CONCATENATE($F4332," ",$G4332),AllocFactorMatrix,(Y$4+1),FALSE)*$E4337</f>
        <v>0</v>
      </c>
      <c r="Z4332" s="51">
        <f t="shared" ca="1" si="2075"/>
        <v>0</v>
      </c>
      <c r="AA4332" s="51">
        <f ca="1">VLOOKUP(CONCATENATE($F4332," ",$G4332),AllocFactorMatrix,(AA$4+1),FALSE)*$E4337</f>
        <v>0</v>
      </c>
      <c r="AB4332" s="51">
        <f ca="1">VLOOKUP(CONCATENATE($F4332," ",$G4332),AllocFactorMatrix,(AB$4+1),FALSE)*$E4337</f>
        <v>0</v>
      </c>
      <c r="AC4332" s="51">
        <f ca="1">VLOOKUP(CONCATENATE($F4332," ",$G4332),AllocFactorMatrix,(AC$4+1),FALSE)*$E4337</f>
        <v>0</v>
      </c>
    </row>
    <row r="4333" spans="1:29" s="48" customFormat="1" hidden="1" outlineLevel="1">
      <c r="A4333" s="53"/>
      <c r="B4333" s="104"/>
      <c r="C4333" s="52"/>
      <c r="D4333" s="52"/>
      <c r="F4333" s="175" t="str">
        <f>F4337</f>
        <v>RB_GUP</v>
      </c>
      <c r="G4333" s="52" t="str">
        <f>$G$11</f>
        <v>DISTPRI</v>
      </c>
      <c r="H4333" s="50">
        <f t="shared" ca="1" si="2060"/>
        <v>0</v>
      </c>
      <c r="I4333" s="51">
        <f ca="1">VLOOKUP(CONCATENATE($F4333," ",$G4333),AllocFactorMatrix,(I$4+1),FALSE)*$E4337</f>
        <v>0</v>
      </c>
      <c r="J4333" s="51">
        <f ca="1">VLOOKUP(CONCATENATE($F4333," ",$G4333),AllocFactorMatrix,(J$4+1),FALSE)*$E4337</f>
        <v>0</v>
      </c>
      <c r="K4333" s="51">
        <f ca="1">VLOOKUP(CONCATENATE($F4333," ",$G4333),AllocFactorMatrix,(K$4+1),FALSE)*$E4337</f>
        <v>0</v>
      </c>
      <c r="L4333" s="51">
        <f ca="1">VLOOKUP(CONCATENATE($F4333," ",$G4333),AllocFactorMatrix,(L$4+1),FALSE)*$E4337</f>
        <v>0</v>
      </c>
      <c r="M4333" s="51">
        <f t="shared" ca="1" si="2073"/>
        <v>0</v>
      </c>
      <c r="N4333" s="51">
        <f ca="1">VLOOKUP(CONCATENATE($F4333," ",$G4333),AllocFactorMatrix,(N$4+1),FALSE)*$E4337</f>
        <v>0</v>
      </c>
      <c r="O4333" s="51">
        <f ca="1">VLOOKUP(CONCATENATE($F4333," ",$G4333),AllocFactorMatrix,(O$4+1),FALSE)*$E4337</f>
        <v>0</v>
      </c>
      <c r="P4333" s="51">
        <f ca="1">VLOOKUP(CONCATENATE($F4333," ",$G4333),AllocFactorMatrix,(P$4+1),FALSE)*$E4337</f>
        <v>0</v>
      </c>
      <c r="Q4333" s="51">
        <f ca="1">VLOOKUP(CONCATENATE($F4333," ",$G4333),AllocFactorMatrix,(Q$4+1),FALSE)*$E4337</f>
        <v>0</v>
      </c>
      <c r="R4333" s="51">
        <f t="shared" ca="1" si="2074"/>
        <v>0</v>
      </c>
      <c r="S4333" s="51">
        <f ca="1">VLOOKUP(CONCATENATE($F4333," ",$G4333),AllocFactorMatrix,(S$4+1),FALSE)*$E4337</f>
        <v>0</v>
      </c>
      <c r="T4333" s="51">
        <f ca="1">VLOOKUP(CONCATENATE($F4333," ",$G4333),AllocFactorMatrix,(T$4+1),FALSE)*$E4337</f>
        <v>0</v>
      </c>
      <c r="U4333" s="51">
        <f ca="1">VLOOKUP(CONCATENATE($F4333," ",$G4333),AllocFactorMatrix,(U$4+1),FALSE)*$E4337</f>
        <v>0</v>
      </c>
      <c r="V4333" s="51">
        <f ca="1">VLOOKUP(CONCATENATE($F4333," ",$G4333),AllocFactorMatrix,(V$4+1),FALSE)*$E4337</f>
        <v>0</v>
      </c>
      <c r="W4333" s="51">
        <f t="shared" ca="1" si="2076"/>
        <v>0</v>
      </c>
      <c r="X4333" s="51">
        <f ca="1">VLOOKUP(CONCATENATE($F4333," ",$G4333),AllocFactorMatrix,(X$4+1),FALSE)*$E4337</f>
        <v>0</v>
      </c>
      <c r="Y4333" s="51">
        <f ca="1">VLOOKUP(CONCATENATE($F4333," ",$G4333),AllocFactorMatrix,(Y$4+1),FALSE)*$E4337</f>
        <v>0</v>
      </c>
      <c r="Z4333" s="51">
        <f t="shared" ca="1" si="2075"/>
        <v>0</v>
      </c>
      <c r="AA4333" s="51">
        <f ca="1">VLOOKUP(CONCATENATE($F4333," ",$G4333),AllocFactorMatrix,(AA$4+1),FALSE)*$E4337</f>
        <v>0</v>
      </c>
      <c r="AB4333" s="51">
        <f ca="1">VLOOKUP(CONCATENATE($F4333," ",$G4333),AllocFactorMatrix,(AB$4+1),FALSE)*$E4337</f>
        <v>0</v>
      </c>
      <c r="AC4333" s="51">
        <f ca="1">VLOOKUP(CONCATENATE($F4333," ",$G4333),AllocFactorMatrix,(AC$4+1),FALSE)*$E4337</f>
        <v>0</v>
      </c>
    </row>
    <row r="4334" spans="1:29" s="48" customFormat="1" hidden="1" outlineLevel="1">
      <c r="A4334" s="53"/>
      <c r="B4334" s="104"/>
      <c r="C4334" s="52"/>
      <c r="D4334" s="52"/>
      <c r="F4334" s="175" t="str">
        <f>F4337</f>
        <v>RB_GUP</v>
      </c>
      <c r="G4334" s="52" t="str">
        <f>$G$12</f>
        <v>DISTSEC</v>
      </c>
      <c r="H4334" s="50">
        <f t="shared" ca="1" si="2060"/>
        <v>0</v>
      </c>
      <c r="I4334" s="51">
        <f ca="1">VLOOKUP(CONCATENATE($F4334," ",$G4334),AllocFactorMatrix,(I$4+1),FALSE)*$E4337</f>
        <v>0</v>
      </c>
      <c r="J4334" s="51">
        <f ca="1">VLOOKUP(CONCATENATE($F4334," ",$G4334),AllocFactorMatrix,(J$4+1),FALSE)*$E4337</f>
        <v>0</v>
      </c>
      <c r="K4334" s="51">
        <f ca="1">VLOOKUP(CONCATENATE($F4334," ",$G4334),AllocFactorMatrix,(K$4+1),FALSE)*$E4337</f>
        <v>0</v>
      </c>
      <c r="L4334" s="51">
        <f ca="1">VLOOKUP(CONCATENATE($F4334," ",$G4334),AllocFactorMatrix,(L$4+1),FALSE)*$E4337</f>
        <v>0</v>
      </c>
      <c r="M4334" s="51">
        <f t="shared" ca="1" si="2073"/>
        <v>0</v>
      </c>
      <c r="N4334" s="51">
        <f ca="1">VLOOKUP(CONCATENATE($F4334," ",$G4334),AllocFactorMatrix,(N$4+1),FALSE)*$E4337</f>
        <v>0</v>
      </c>
      <c r="O4334" s="51">
        <f ca="1">VLOOKUP(CONCATENATE($F4334," ",$G4334),AllocFactorMatrix,(O$4+1),FALSE)*$E4337</f>
        <v>0</v>
      </c>
      <c r="P4334" s="51">
        <f ca="1">VLOOKUP(CONCATENATE($F4334," ",$G4334),AllocFactorMatrix,(P$4+1),FALSE)*$E4337</f>
        <v>0</v>
      </c>
      <c r="Q4334" s="51">
        <f ca="1">VLOOKUP(CONCATENATE($F4334," ",$G4334),AllocFactorMatrix,(Q$4+1),FALSE)*$E4337</f>
        <v>0</v>
      </c>
      <c r="R4334" s="51">
        <f t="shared" ca="1" si="2074"/>
        <v>0</v>
      </c>
      <c r="S4334" s="51">
        <f ca="1">VLOOKUP(CONCATENATE($F4334," ",$G4334),AllocFactorMatrix,(S$4+1),FALSE)*$E4337</f>
        <v>0</v>
      </c>
      <c r="T4334" s="51">
        <f ca="1">VLOOKUP(CONCATENATE($F4334," ",$G4334),AllocFactorMatrix,(T$4+1),FALSE)*$E4337</f>
        <v>0</v>
      </c>
      <c r="U4334" s="51">
        <f ca="1">VLOOKUP(CONCATENATE($F4334," ",$G4334),AllocFactorMatrix,(U$4+1),FALSE)*$E4337</f>
        <v>0</v>
      </c>
      <c r="V4334" s="51">
        <f ca="1">VLOOKUP(CONCATENATE($F4334," ",$G4334),AllocFactorMatrix,(V$4+1),FALSE)*$E4337</f>
        <v>0</v>
      </c>
      <c r="W4334" s="51">
        <f t="shared" ca="1" si="2076"/>
        <v>0</v>
      </c>
      <c r="X4334" s="51">
        <f ca="1">VLOOKUP(CONCATENATE($F4334," ",$G4334),AllocFactorMatrix,(X$4+1),FALSE)*$E4337</f>
        <v>0</v>
      </c>
      <c r="Y4334" s="51">
        <f ca="1">VLOOKUP(CONCATENATE($F4334," ",$G4334),AllocFactorMatrix,(Y$4+1),FALSE)*$E4337</f>
        <v>0</v>
      </c>
      <c r="Z4334" s="51">
        <f t="shared" ca="1" si="2075"/>
        <v>0</v>
      </c>
      <c r="AA4334" s="51">
        <f ca="1">VLOOKUP(CONCATENATE($F4334," ",$G4334),AllocFactorMatrix,(AA$4+1),FALSE)*$E4337</f>
        <v>0</v>
      </c>
      <c r="AB4334" s="51">
        <f ca="1">VLOOKUP(CONCATENATE($F4334," ",$G4334),AllocFactorMatrix,(AB$4+1),FALSE)*$E4337</f>
        <v>0</v>
      </c>
      <c r="AC4334" s="51">
        <f ca="1">VLOOKUP(CONCATENATE($F4334," ",$G4334),AllocFactorMatrix,(AC$4+1),FALSE)*$E4337</f>
        <v>0</v>
      </c>
    </row>
    <row r="4335" spans="1:29" s="48" customFormat="1" hidden="1" outlineLevel="1">
      <c r="A4335" s="53"/>
      <c r="B4335" s="104"/>
      <c r="C4335" s="52"/>
      <c r="D4335" s="52"/>
      <c r="F4335" s="175" t="str">
        <f>F4337</f>
        <v>RB_GUP</v>
      </c>
      <c r="G4335" s="52" t="str">
        <f>$G$13</f>
        <v>ENERGY</v>
      </c>
      <c r="H4335" s="50">
        <f t="shared" ca="1" si="2060"/>
        <v>0</v>
      </c>
      <c r="I4335" s="51">
        <f ca="1">VLOOKUP(CONCATENATE($F4335," ",$G4335),AllocFactorMatrix,(I$4+1),FALSE)*$E4337</f>
        <v>0</v>
      </c>
      <c r="J4335" s="51">
        <f ca="1">VLOOKUP(CONCATENATE($F4335," ",$G4335),AllocFactorMatrix,(J$4+1),FALSE)*$E4337</f>
        <v>0</v>
      </c>
      <c r="K4335" s="51">
        <f ca="1">VLOOKUP(CONCATENATE($F4335," ",$G4335),AllocFactorMatrix,(K$4+1),FALSE)*$E4337</f>
        <v>0</v>
      </c>
      <c r="L4335" s="51">
        <f ca="1">VLOOKUP(CONCATENATE($F4335," ",$G4335),AllocFactorMatrix,(L$4+1),FALSE)*$E4337</f>
        <v>0</v>
      </c>
      <c r="M4335" s="51">
        <f t="shared" ca="1" si="2073"/>
        <v>0</v>
      </c>
      <c r="N4335" s="51">
        <f ca="1">VLOOKUP(CONCATENATE($F4335," ",$G4335),AllocFactorMatrix,(N$4+1),FALSE)*$E4337</f>
        <v>0</v>
      </c>
      <c r="O4335" s="51">
        <f ca="1">VLOOKUP(CONCATENATE($F4335," ",$G4335),AllocFactorMatrix,(O$4+1),FALSE)*$E4337</f>
        <v>0</v>
      </c>
      <c r="P4335" s="51">
        <f ca="1">VLOOKUP(CONCATENATE($F4335," ",$G4335),AllocFactorMatrix,(P$4+1),FALSE)*$E4337</f>
        <v>0</v>
      </c>
      <c r="Q4335" s="51">
        <f ca="1">VLOOKUP(CONCATENATE($F4335," ",$G4335),AllocFactorMatrix,(Q$4+1),FALSE)*$E4337</f>
        <v>0</v>
      </c>
      <c r="R4335" s="51">
        <f t="shared" ca="1" si="2074"/>
        <v>0</v>
      </c>
      <c r="S4335" s="51">
        <f ca="1">VLOOKUP(CONCATENATE($F4335," ",$G4335),AllocFactorMatrix,(S$4+1),FALSE)*$E4337</f>
        <v>0</v>
      </c>
      <c r="T4335" s="51">
        <f ca="1">VLOOKUP(CONCATENATE($F4335," ",$G4335),AllocFactorMatrix,(T$4+1),FALSE)*$E4337</f>
        <v>0</v>
      </c>
      <c r="U4335" s="51">
        <f ca="1">VLOOKUP(CONCATENATE($F4335," ",$G4335),AllocFactorMatrix,(U$4+1),FALSE)*$E4337</f>
        <v>0</v>
      </c>
      <c r="V4335" s="51">
        <f ca="1">VLOOKUP(CONCATENATE($F4335," ",$G4335),AllocFactorMatrix,(V$4+1),FALSE)*$E4337</f>
        <v>0</v>
      </c>
      <c r="W4335" s="51">
        <f t="shared" ca="1" si="2076"/>
        <v>0</v>
      </c>
      <c r="X4335" s="51">
        <f ca="1">VLOOKUP(CONCATENATE($F4335," ",$G4335),AllocFactorMatrix,(X$4+1),FALSE)*$E4337</f>
        <v>0</v>
      </c>
      <c r="Y4335" s="51">
        <f ca="1">VLOOKUP(CONCATENATE($F4335," ",$G4335),AllocFactorMatrix,(Y$4+1),FALSE)*$E4337</f>
        <v>0</v>
      </c>
      <c r="Z4335" s="51">
        <f t="shared" ca="1" si="2075"/>
        <v>0</v>
      </c>
      <c r="AA4335" s="51">
        <f ca="1">VLOOKUP(CONCATENATE($F4335," ",$G4335),AllocFactorMatrix,(AA$4+1),FALSE)*$E4337</f>
        <v>0</v>
      </c>
      <c r="AB4335" s="51">
        <f ca="1">VLOOKUP(CONCATENATE($F4335," ",$G4335),AllocFactorMatrix,(AB$4+1),FALSE)*$E4337</f>
        <v>0</v>
      </c>
      <c r="AC4335" s="51">
        <f ca="1">VLOOKUP(CONCATENATE($F4335," ",$G4335),AllocFactorMatrix,(AC$4+1),FALSE)*$E4337</f>
        <v>0</v>
      </c>
    </row>
    <row r="4336" spans="1:29" s="48" customFormat="1" hidden="1" outlineLevel="1">
      <c r="A4336" s="53"/>
      <c r="B4336" s="104"/>
      <c r="C4336" s="52"/>
      <c r="D4336" s="52"/>
      <c r="F4336" s="175" t="str">
        <f>F4337</f>
        <v>RB_GUP</v>
      </c>
      <c r="G4336" s="52" t="str">
        <f>$G$14</f>
        <v>CUSTOMER</v>
      </c>
      <c r="H4336" s="50">
        <f t="shared" ca="1" si="2060"/>
        <v>0</v>
      </c>
      <c r="I4336" s="51">
        <f ca="1">VLOOKUP(CONCATENATE($F4336," ",$G4336),AllocFactorMatrix,(I$4+1),FALSE)*$E4337</f>
        <v>0</v>
      </c>
      <c r="J4336" s="51">
        <f ca="1">VLOOKUP(CONCATENATE($F4336," ",$G4336),AllocFactorMatrix,(J$4+1),FALSE)*$E4337</f>
        <v>0</v>
      </c>
      <c r="K4336" s="51">
        <f ca="1">VLOOKUP(CONCATENATE($F4336," ",$G4336),AllocFactorMatrix,(K$4+1),FALSE)*$E4337</f>
        <v>0</v>
      </c>
      <c r="L4336" s="51">
        <f ca="1">VLOOKUP(CONCATENATE($F4336," ",$G4336),AllocFactorMatrix,(L$4+1),FALSE)*$E4337</f>
        <v>0</v>
      </c>
      <c r="M4336" s="51">
        <f t="shared" ca="1" si="2073"/>
        <v>0</v>
      </c>
      <c r="N4336" s="51">
        <f ca="1">VLOOKUP(CONCATENATE($F4336," ",$G4336),AllocFactorMatrix,(N$4+1),FALSE)*$E4337</f>
        <v>0</v>
      </c>
      <c r="O4336" s="51">
        <f ca="1">VLOOKUP(CONCATENATE($F4336," ",$G4336),AllocFactorMatrix,(O$4+1),FALSE)*$E4337</f>
        <v>0</v>
      </c>
      <c r="P4336" s="51">
        <f ca="1">VLOOKUP(CONCATENATE($F4336," ",$G4336),AllocFactorMatrix,(P$4+1),FALSE)*$E4337</f>
        <v>0</v>
      </c>
      <c r="Q4336" s="51">
        <f ca="1">VLOOKUP(CONCATENATE($F4336," ",$G4336),AllocFactorMatrix,(Q$4+1),FALSE)*$E4337</f>
        <v>0</v>
      </c>
      <c r="R4336" s="51">
        <f t="shared" ca="1" si="2074"/>
        <v>0</v>
      </c>
      <c r="S4336" s="51">
        <f ca="1">VLOOKUP(CONCATENATE($F4336," ",$G4336),AllocFactorMatrix,(S$4+1),FALSE)*$E4337</f>
        <v>0</v>
      </c>
      <c r="T4336" s="51">
        <f ca="1">VLOOKUP(CONCATENATE($F4336," ",$G4336),AllocFactorMatrix,(T$4+1),FALSE)*$E4337</f>
        <v>0</v>
      </c>
      <c r="U4336" s="51">
        <f ca="1">VLOOKUP(CONCATENATE($F4336," ",$G4336),AllocFactorMatrix,(U$4+1),FALSE)*$E4337</f>
        <v>0</v>
      </c>
      <c r="V4336" s="51">
        <f ca="1">VLOOKUP(CONCATENATE($F4336," ",$G4336),AllocFactorMatrix,(V$4+1),FALSE)*$E4337</f>
        <v>0</v>
      </c>
      <c r="W4336" s="51">
        <f t="shared" ca="1" si="2076"/>
        <v>0</v>
      </c>
      <c r="X4336" s="51">
        <f ca="1">VLOOKUP(CONCATENATE($F4336," ",$G4336),AllocFactorMatrix,(X$4+1),FALSE)*$E4337</f>
        <v>0</v>
      </c>
      <c r="Y4336" s="51">
        <f ca="1">VLOOKUP(CONCATENATE($F4336," ",$G4336),AllocFactorMatrix,(Y$4+1),FALSE)*$E4337</f>
        <v>0</v>
      </c>
      <c r="Z4336" s="51">
        <f t="shared" ca="1" si="2075"/>
        <v>0</v>
      </c>
      <c r="AA4336" s="51">
        <f ca="1">VLOOKUP(CONCATENATE($F4336," ",$G4336),AllocFactorMatrix,(AA$4+1),FALSE)*$E4337</f>
        <v>0</v>
      </c>
      <c r="AB4336" s="51">
        <f ca="1">VLOOKUP(CONCATENATE($F4336," ",$G4336),AllocFactorMatrix,(AB$4+1),FALSE)*$E4337</f>
        <v>0</v>
      </c>
      <c r="AC4336" s="51">
        <f ca="1">VLOOKUP(CONCATENATE($F4336," ",$G4336),AllocFactorMatrix,(AC$4+1),FALSE)*$E4337</f>
        <v>0</v>
      </c>
    </row>
    <row r="4337" spans="1:29" s="196" customFormat="1" collapsed="1">
      <c r="A4337" s="194"/>
      <c r="B4337" s="195"/>
      <c r="E4337" s="197"/>
      <c r="F4337" s="197" t="s">
        <v>73</v>
      </c>
      <c r="G4337" s="196" t="str">
        <f>$G$15</f>
        <v>TOTAL</v>
      </c>
      <c r="H4337" s="198">
        <f t="shared" ca="1" si="2060"/>
        <v>0</v>
      </c>
      <c r="I4337" s="199">
        <f ca="1">VLOOKUP(CONCATENATE($F4337," ",$G4337),AllocFactorMatrix,(I$4+1),FALSE)*$E4337</f>
        <v>0</v>
      </c>
      <c r="J4337" s="199">
        <f ca="1">VLOOKUP(CONCATENATE($F4337," ",$G4337),AllocFactorMatrix,(J$4+1),FALSE)*$E4337</f>
        <v>0</v>
      </c>
      <c r="K4337" s="199">
        <f ca="1">VLOOKUP(CONCATENATE($F4337," ",$G4337),AllocFactorMatrix,(K$4+1),FALSE)*$E4337</f>
        <v>0</v>
      </c>
      <c r="L4337" s="199">
        <f ca="1">VLOOKUP(CONCATENATE($F4337," ",$G4337),AllocFactorMatrix,(L$4+1),FALSE)*$E4337</f>
        <v>0</v>
      </c>
      <c r="M4337" s="199">
        <f t="shared" ca="1" si="2073"/>
        <v>0</v>
      </c>
      <c r="N4337" s="199">
        <f ca="1">VLOOKUP(CONCATENATE($F4337," ",$G4337),AllocFactorMatrix,(N$4+1),FALSE)*$E4337</f>
        <v>0</v>
      </c>
      <c r="O4337" s="199">
        <f ca="1">VLOOKUP(CONCATENATE($F4337," ",$G4337),AllocFactorMatrix,(O$4+1),FALSE)*$E4337</f>
        <v>0</v>
      </c>
      <c r="P4337" s="199">
        <f ca="1">VLOOKUP(CONCATENATE($F4337," ",$G4337),AllocFactorMatrix,(P$4+1),FALSE)*$E4337</f>
        <v>0</v>
      </c>
      <c r="Q4337" s="199">
        <f ca="1">VLOOKUP(CONCATENATE($F4337," ",$G4337),AllocFactorMatrix,(Q$4+1),FALSE)*$E4337</f>
        <v>0</v>
      </c>
      <c r="R4337" s="199">
        <f t="shared" ca="1" si="2074"/>
        <v>0</v>
      </c>
      <c r="S4337" s="199">
        <f ca="1">VLOOKUP(CONCATENATE($F4337," ",$G4337),AllocFactorMatrix,(S$4+1),FALSE)*$E4337</f>
        <v>0</v>
      </c>
      <c r="T4337" s="199">
        <f ca="1">VLOOKUP(CONCATENATE($F4337," ",$G4337),AllocFactorMatrix,(T$4+1),FALSE)*$E4337</f>
        <v>0</v>
      </c>
      <c r="U4337" s="199">
        <f ca="1">VLOOKUP(CONCATENATE($F4337," ",$G4337),AllocFactorMatrix,(U$4+1),FALSE)*$E4337</f>
        <v>0</v>
      </c>
      <c r="V4337" s="199">
        <f ca="1">VLOOKUP(CONCATENATE($F4337," ",$G4337),AllocFactorMatrix,(V$4+1),FALSE)*$E4337</f>
        <v>0</v>
      </c>
      <c r="W4337" s="199">
        <f t="shared" ca="1" si="2076"/>
        <v>0</v>
      </c>
      <c r="X4337" s="199">
        <f ca="1">VLOOKUP(CONCATENATE($F4337," ",$G4337),AllocFactorMatrix,(X$4+1),FALSE)*$E4337</f>
        <v>0</v>
      </c>
      <c r="Y4337" s="199">
        <f ca="1">VLOOKUP(CONCATENATE($F4337," ",$G4337),AllocFactorMatrix,(Y$4+1),FALSE)*$E4337</f>
        <v>0</v>
      </c>
      <c r="Z4337" s="199">
        <f t="shared" ca="1" si="2075"/>
        <v>0</v>
      </c>
      <c r="AA4337" s="199">
        <f ca="1">VLOOKUP(CONCATENATE($F4337," ",$G4337),AllocFactorMatrix,(AA$4+1),FALSE)*$E4337</f>
        <v>0</v>
      </c>
      <c r="AB4337" s="199">
        <f ca="1">VLOOKUP(CONCATENATE($F4337," ",$G4337),AllocFactorMatrix,(AB$4+1),FALSE)*$E4337</f>
        <v>0</v>
      </c>
      <c r="AC4337" s="199">
        <f ca="1">VLOOKUP(CONCATENATE($F4337," ",$G4337),AllocFactorMatrix,(AC$4+1),FALSE)*$E4337</f>
        <v>0</v>
      </c>
    </row>
    <row r="4338" spans="1:29" hidden="1" outlineLevel="1">
      <c r="E4338" s="55"/>
      <c r="F4338" s="107"/>
      <c r="G4338" s="52" t="str">
        <f>$G$8</f>
        <v>PRODUCTION</v>
      </c>
      <c r="H4338" s="57">
        <f t="shared" ref="H4338:AC4338" ca="1" si="2077">+H4218+H4250+H4258+H4194+H4202+H4210+H4234+H4242+H4306+H4314+H4322+H4330+H4298+H4290+H4226+H4282+H4274+H4266</f>
        <v>4637328.3896356877</v>
      </c>
      <c r="I4338" s="57">
        <f t="shared" ca="1" si="2077"/>
        <v>2385376.7081100345</v>
      </c>
      <c r="J4338" s="57">
        <f t="shared" ca="1" si="2077"/>
        <v>556270.21506769524</v>
      </c>
      <c r="K4338" s="57">
        <f t="shared" ca="1" si="2077"/>
        <v>7734.3586695948252</v>
      </c>
      <c r="L4338" s="57">
        <f t="shared" ca="1" si="2077"/>
        <v>1077.1928054241562</v>
      </c>
      <c r="M4338" s="57">
        <f t="shared" ca="1" si="2077"/>
        <v>565081.76654271432</v>
      </c>
      <c r="N4338" s="57">
        <f t="shared" ca="1" si="2077"/>
        <v>331096.59184000484</v>
      </c>
      <c r="O4338" s="57">
        <f t="shared" ca="1" si="2077"/>
        <v>59329.72321326549</v>
      </c>
      <c r="P4338" s="57">
        <f t="shared" ca="1" si="2077"/>
        <v>12031.462418797739</v>
      </c>
      <c r="Q4338" s="57">
        <f t="shared" ca="1" si="2077"/>
        <v>456.88934446220782</v>
      </c>
      <c r="R4338" s="57">
        <f t="shared" ca="1" si="2077"/>
        <v>402914.66681653005</v>
      </c>
      <c r="S4338" s="57">
        <f t="shared" ca="1" si="2077"/>
        <v>15679.798512423924</v>
      </c>
      <c r="T4338" s="57">
        <f t="shared" ca="1" si="2077"/>
        <v>211686.33421125321</v>
      </c>
      <c r="U4338" s="57">
        <f t="shared" ca="1" si="2077"/>
        <v>809615.25114768115</v>
      </c>
      <c r="V4338" s="57">
        <f t="shared" ca="1" si="2077"/>
        <v>146669.31167602394</v>
      </c>
      <c r="W4338" s="57">
        <f t="shared" ca="1" si="2077"/>
        <v>1183650.6955473823</v>
      </c>
      <c r="X4338" s="57">
        <f t="shared" ca="1" si="2077"/>
        <v>90872.642866078735</v>
      </c>
      <c r="Y4338" s="57">
        <f t="shared" ca="1" si="2077"/>
        <v>1814.9597566640989</v>
      </c>
      <c r="Z4338" s="57">
        <f t="shared" ca="1" si="2077"/>
        <v>92687.602622742837</v>
      </c>
      <c r="AA4338" s="57">
        <f t="shared" ca="1" si="2077"/>
        <v>1198.7571734870796</v>
      </c>
      <c r="AB4338" s="57">
        <f t="shared" ca="1" si="2077"/>
        <v>5325.5618922449758</v>
      </c>
      <c r="AC4338" s="57">
        <f t="shared" ca="1" si="2077"/>
        <v>1092.6309305512575</v>
      </c>
    </row>
    <row r="4339" spans="1:29" hidden="1" outlineLevel="1">
      <c r="E4339" s="55"/>
      <c r="F4339" s="107"/>
      <c r="G4339" s="52" t="str">
        <f>$G$9</f>
        <v>BULKTRAN</v>
      </c>
      <c r="H4339" s="57">
        <f t="shared" ref="H4339:AC4339" ca="1" si="2078">+H4219+H4251+H4259+H4195+H4203+H4211+H4235+H4243+H4307+H4315+H4323+H4331+H4299+H4291+H4227+H4283+H4275+H4267</f>
        <v>1934805.4469347924</v>
      </c>
      <c r="I4339" s="57">
        <f t="shared" ca="1" si="2078"/>
        <v>995236.79585806874</v>
      </c>
      <c r="J4339" s="57">
        <f t="shared" ca="1" si="2078"/>
        <v>232089.37380540327</v>
      </c>
      <c r="K4339" s="57">
        <f t="shared" ca="1" si="2078"/>
        <v>3226.9613072743859</v>
      </c>
      <c r="L4339" s="57">
        <f t="shared" ca="1" si="2078"/>
        <v>449.43086454512706</v>
      </c>
      <c r="M4339" s="57">
        <f t="shared" ca="1" si="2078"/>
        <v>235765.76597722276</v>
      </c>
      <c r="N4339" s="57">
        <f t="shared" ca="1" si="2078"/>
        <v>138141.49776093688</v>
      </c>
      <c r="O4339" s="57">
        <f t="shared" ca="1" si="2078"/>
        <v>24753.793993695966</v>
      </c>
      <c r="P4339" s="57">
        <f t="shared" ca="1" si="2078"/>
        <v>5019.8168140319904</v>
      </c>
      <c r="Q4339" s="57">
        <f t="shared" ca="1" si="2078"/>
        <v>190.62527344141654</v>
      </c>
      <c r="R4339" s="57">
        <f t="shared" ca="1" si="2078"/>
        <v>168105.73384210624</v>
      </c>
      <c r="S4339" s="57">
        <f t="shared" ca="1" si="2078"/>
        <v>6541.9907799674284</v>
      </c>
      <c r="T4339" s="57">
        <f t="shared" ca="1" si="2078"/>
        <v>88320.653199582448</v>
      </c>
      <c r="U4339" s="57">
        <f t="shared" ca="1" si="2078"/>
        <v>337791.04394310009</v>
      </c>
      <c r="V4339" s="57">
        <f t="shared" ca="1" si="2078"/>
        <v>61193.980517571574</v>
      </c>
      <c r="W4339" s="57">
        <f t="shared" ca="1" si="2078"/>
        <v>493847.66844022152</v>
      </c>
      <c r="X4339" s="57">
        <f t="shared" ca="1" si="2078"/>
        <v>37914.262183287385</v>
      </c>
      <c r="Y4339" s="57">
        <f t="shared" ca="1" si="2078"/>
        <v>757.24506183548908</v>
      </c>
      <c r="Z4339" s="57">
        <f t="shared" ca="1" si="2078"/>
        <v>38671.507245122877</v>
      </c>
      <c r="AA4339" s="57">
        <f t="shared" ca="1" si="2078"/>
        <v>500.15045602521366</v>
      </c>
      <c r="AB4339" s="57">
        <f t="shared" ca="1" si="2078"/>
        <v>2221.953092675722</v>
      </c>
      <c r="AC4339" s="57">
        <f t="shared" ca="1" si="2078"/>
        <v>455.87202334965224</v>
      </c>
    </row>
    <row r="4340" spans="1:29" hidden="1" outlineLevel="1">
      <c r="E4340" s="55"/>
      <c r="F4340" s="107"/>
      <c r="G4340" s="52" t="str">
        <f>$G$10</f>
        <v>SUBTRAN</v>
      </c>
      <c r="H4340" s="57">
        <f t="shared" ref="H4340:AC4340" ca="1" si="2079">+H4220+H4252+H4260+H4196+H4204+H4212+H4236+H4244+H4308+H4316+H4324+H4332+H4300+H4292+H4228+H4284+H4276+H4268</f>
        <v>533534.28394899098</v>
      </c>
      <c r="I4340" s="57">
        <f t="shared" ca="1" si="2079"/>
        <v>272611.13573987299</v>
      </c>
      <c r="J4340" s="57">
        <f t="shared" ca="1" si="2079"/>
        <v>63904.65547634328</v>
      </c>
      <c r="K4340" s="57">
        <f t="shared" ca="1" si="2079"/>
        <v>892.72325689172419</v>
      </c>
      <c r="L4340" s="57">
        <f t="shared" ca="1" si="2079"/>
        <v>161.57876168052576</v>
      </c>
      <c r="M4340" s="57">
        <f t="shared" ca="1" si="2079"/>
        <v>64958.957494915529</v>
      </c>
      <c r="N4340" s="57">
        <f t="shared" ca="1" si="2079"/>
        <v>36932.318619442594</v>
      </c>
      <c r="O4340" s="57">
        <f t="shared" ca="1" si="2079"/>
        <v>6636.5521070955238</v>
      </c>
      <c r="P4340" s="57">
        <f t="shared" ca="1" si="2079"/>
        <v>1742.0437602893235</v>
      </c>
      <c r="Q4340" s="57">
        <f t="shared" ca="1" si="2079"/>
        <v>0</v>
      </c>
      <c r="R4340" s="57">
        <f t="shared" ca="1" si="2079"/>
        <v>45310.914486827431</v>
      </c>
      <c r="S4340" s="57">
        <f t="shared" ca="1" si="2079"/>
        <v>1664.6959735078547</v>
      </c>
      <c r="T4340" s="57">
        <f t="shared" ca="1" si="2079"/>
        <v>23357.298730009548</v>
      </c>
      <c r="U4340" s="57">
        <f t="shared" ca="1" si="2079"/>
        <v>115169.50025777485</v>
      </c>
      <c r="V4340" s="57">
        <f t="shared" ca="1" si="2079"/>
        <v>0</v>
      </c>
      <c r="W4340" s="57">
        <f t="shared" ca="1" si="2079"/>
        <v>140191.49496129228</v>
      </c>
      <c r="X4340" s="57">
        <f t="shared" ca="1" si="2079"/>
        <v>10123.893619701972</v>
      </c>
      <c r="Y4340" s="57">
        <f t="shared" ca="1" si="2079"/>
        <v>203.27277071871856</v>
      </c>
      <c r="Z4340" s="57">
        <f t="shared" ca="1" si="2079"/>
        <v>10327.166390420691</v>
      </c>
      <c r="AA4340" s="57">
        <f t="shared" ca="1" si="2079"/>
        <v>134.61487566223371</v>
      </c>
      <c r="AB4340" s="57">
        <f t="shared" ca="1" si="2079"/>
        <v>0</v>
      </c>
      <c r="AC4340" s="57">
        <f t="shared" ca="1" si="2079"/>
        <v>0</v>
      </c>
    </row>
    <row r="4341" spans="1:29" hidden="1" outlineLevel="1">
      <c r="E4341" s="55"/>
      <c r="F4341" s="107"/>
      <c r="G4341" s="52" t="str">
        <f>$G$11</f>
        <v>DISTPRI</v>
      </c>
      <c r="H4341" s="57">
        <f t="shared" ref="H4341:AC4341" ca="1" si="2080">+H4221+H4253+H4261+H4197+H4205+H4213+H4237+H4245+H4309+H4317+H4325+H4333+H4301+H4293+H4229+H4285+H4277+H4269</f>
        <v>2063636.4598785068</v>
      </c>
      <c r="I4341" s="57">
        <f t="shared" ca="1" si="2080"/>
        <v>1351283.739726841</v>
      </c>
      <c r="J4341" s="57">
        <f t="shared" ca="1" si="2080"/>
        <v>316252.54997457459</v>
      </c>
      <c r="K4341" s="57">
        <f t="shared" ca="1" si="2080"/>
        <v>4417.3368308396639</v>
      </c>
      <c r="L4341" s="57">
        <f t="shared" ca="1" si="2080"/>
        <v>0</v>
      </c>
      <c r="M4341" s="57">
        <f t="shared" ca="1" si="2080"/>
        <v>320669.88680541422</v>
      </c>
      <c r="N4341" s="57">
        <f t="shared" ca="1" si="2080"/>
        <v>183590.80914629155</v>
      </c>
      <c r="O4341" s="57">
        <f t="shared" ca="1" si="2080"/>
        <v>32987.448093548897</v>
      </c>
      <c r="P4341" s="57">
        <f t="shared" ca="1" si="2080"/>
        <v>0</v>
      </c>
      <c r="Q4341" s="57">
        <f t="shared" ca="1" si="2080"/>
        <v>0</v>
      </c>
      <c r="R4341" s="57">
        <f t="shared" ca="1" si="2080"/>
        <v>216578.25723984043</v>
      </c>
      <c r="S4341" s="57">
        <f t="shared" ca="1" si="2080"/>
        <v>8301.3810251347877</v>
      </c>
      <c r="T4341" s="57">
        <f t="shared" ca="1" si="2080"/>
        <v>114790.35797904838</v>
      </c>
      <c r="U4341" s="57">
        <f t="shared" ca="1" si="2080"/>
        <v>0</v>
      </c>
      <c r="V4341" s="57">
        <f t="shared" ca="1" si="2080"/>
        <v>0</v>
      </c>
      <c r="W4341" s="57">
        <f t="shared" ca="1" si="2080"/>
        <v>123091.73900418317</v>
      </c>
      <c r="X4341" s="57">
        <f t="shared" ca="1" si="2080"/>
        <v>50339.082855586254</v>
      </c>
      <c r="Y4341" s="57">
        <f t="shared" ca="1" si="2080"/>
        <v>1010.3847781310268</v>
      </c>
      <c r="Z4341" s="57">
        <f t="shared" ca="1" si="2080"/>
        <v>51349.467633717286</v>
      </c>
      <c r="AA4341" s="57">
        <f t="shared" ca="1" si="2080"/>
        <v>663.3694685111335</v>
      </c>
      <c r="AB4341" s="57">
        <f t="shared" ca="1" si="2080"/>
        <v>0</v>
      </c>
      <c r="AC4341" s="57">
        <f t="shared" ca="1" si="2080"/>
        <v>0</v>
      </c>
    </row>
    <row r="4342" spans="1:29" hidden="1" outlineLevel="1">
      <c r="E4342" s="55"/>
      <c r="F4342" s="107"/>
      <c r="G4342" s="52" t="str">
        <f>$G$12</f>
        <v>DISTSEC</v>
      </c>
      <c r="H4342" s="57">
        <f t="shared" ref="H4342:AC4342" ca="1" si="2081">+H4222+H4254+H4262+H4198+H4206+H4214+H4238+H4246+H4310+H4318+H4326+H4334+H4302+H4294+H4230+H4286+H4278+H4270</f>
        <v>993873.17320506554</v>
      </c>
      <c r="I4342" s="57">
        <f t="shared" ca="1" si="2081"/>
        <v>737558.33472774958</v>
      </c>
      <c r="J4342" s="57">
        <f t="shared" ca="1" si="2081"/>
        <v>148724.71228054169</v>
      </c>
      <c r="K4342" s="57">
        <f t="shared" ca="1" si="2081"/>
        <v>0</v>
      </c>
      <c r="L4342" s="57">
        <f t="shared" ca="1" si="2081"/>
        <v>0</v>
      </c>
      <c r="M4342" s="57">
        <f t="shared" ca="1" si="2081"/>
        <v>148724.71228054169</v>
      </c>
      <c r="N4342" s="57">
        <f t="shared" ca="1" si="2081"/>
        <v>74337.887973808043</v>
      </c>
      <c r="O4342" s="57">
        <f t="shared" ca="1" si="2081"/>
        <v>0</v>
      </c>
      <c r="P4342" s="57">
        <f t="shared" ca="1" si="2081"/>
        <v>0</v>
      </c>
      <c r="Q4342" s="57">
        <f t="shared" ca="1" si="2081"/>
        <v>0</v>
      </c>
      <c r="R4342" s="57">
        <f t="shared" ca="1" si="2081"/>
        <v>74337.887973808043</v>
      </c>
      <c r="S4342" s="57">
        <f t="shared" ca="1" si="2081"/>
        <v>2778.5761974391589</v>
      </c>
      <c r="T4342" s="57">
        <f t="shared" ca="1" si="2081"/>
        <v>0</v>
      </c>
      <c r="U4342" s="57">
        <f t="shared" ca="1" si="2081"/>
        <v>0</v>
      </c>
      <c r="V4342" s="57">
        <f t="shared" ca="1" si="2081"/>
        <v>0</v>
      </c>
      <c r="W4342" s="57">
        <f t="shared" ca="1" si="2081"/>
        <v>2778.5761974391589</v>
      </c>
      <c r="X4342" s="57">
        <f t="shared" ca="1" si="2081"/>
        <v>20998.724388779392</v>
      </c>
      <c r="Y4342" s="57">
        <f t="shared" ca="1" si="2081"/>
        <v>0</v>
      </c>
      <c r="Z4342" s="57">
        <f t="shared" ca="1" si="2081"/>
        <v>20998.724388779392</v>
      </c>
      <c r="AA4342" s="57">
        <f t="shared" ca="1" si="2081"/>
        <v>248.27992440210045</v>
      </c>
      <c r="AB4342" s="57">
        <f t="shared" ca="1" si="2081"/>
        <v>7641.9841079011749</v>
      </c>
      <c r="AC4342" s="57">
        <f t="shared" ca="1" si="2081"/>
        <v>1584.6736044447111</v>
      </c>
    </row>
    <row r="4343" spans="1:29" hidden="1" outlineLevel="1">
      <c r="E4343" s="55"/>
      <c r="F4343" s="107"/>
      <c r="G4343" s="52" t="str">
        <f>$G$13</f>
        <v>ENERGY</v>
      </c>
      <c r="H4343" s="57">
        <f t="shared" ref="H4343:AC4343" ca="1" si="2082">+H4223+H4255+H4263+H4199+H4207+H4215+H4239+H4247+H4311+H4319+H4327+H4335+H4303+H4295+H4231+H4287+H4279+H4271</f>
        <v>-107056.56148249521</v>
      </c>
      <c r="I4343" s="57">
        <f t="shared" ca="1" si="2082"/>
        <v>-41889.756113802097</v>
      </c>
      <c r="J4343" s="57">
        <f t="shared" ca="1" si="2082"/>
        <v>-12085.073099703643</v>
      </c>
      <c r="K4343" s="57">
        <f t="shared" ca="1" si="2082"/>
        <v>-168.44012401509084</v>
      </c>
      <c r="L4343" s="57">
        <f t="shared" ca="1" si="2082"/>
        <v>-23.547786582393357</v>
      </c>
      <c r="M4343" s="57">
        <f t="shared" ca="1" si="2082"/>
        <v>-12277.061010301126</v>
      </c>
      <c r="N4343" s="57">
        <f t="shared" ca="1" si="2082"/>
        <v>-7841.0892958011873</v>
      </c>
      <c r="O4343" s="57">
        <f t="shared" ca="1" si="2082"/>
        <v>-1398.3717519961715</v>
      </c>
      <c r="P4343" s="57">
        <f t="shared" ca="1" si="2082"/>
        <v>-284.75969923480051</v>
      </c>
      <c r="Q4343" s="57">
        <f t="shared" ca="1" si="2082"/>
        <v>-10.755470211355959</v>
      </c>
      <c r="R4343" s="57">
        <f t="shared" ca="1" si="2082"/>
        <v>-9534.976217243513</v>
      </c>
      <c r="S4343" s="57">
        <f t="shared" ca="1" si="2082"/>
        <v>-410.63798895899214</v>
      </c>
      <c r="T4343" s="57">
        <f t="shared" ca="1" si="2082"/>
        <v>-6492.2646819879283</v>
      </c>
      <c r="U4343" s="57">
        <f t="shared" ca="1" si="2082"/>
        <v>-27922.173746507193</v>
      </c>
      <c r="V4343" s="57">
        <f t="shared" ca="1" si="2082"/>
        <v>-5252.4525215918584</v>
      </c>
      <c r="W4343" s="57">
        <f t="shared" ca="1" si="2082"/>
        <v>-40077.528939045973</v>
      </c>
      <c r="X4343" s="57">
        <f t="shared" ca="1" si="2082"/>
        <v>-2153.8695004749443</v>
      </c>
      <c r="Y4343" s="57">
        <f t="shared" ca="1" si="2082"/>
        <v>-43.216961879978719</v>
      </c>
      <c r="Z4343" s="57">
        <f t="shared" ca="1" si="2082"/>
        <v>-2197.0864623549232</v>
      </c>
      <c r="AA4343" s="57">
        <f t="shared" ca="1" si="2082"/>
        <v>-38.549715318290716</v>
      </c>
      <c r="AB4343" s="57">
        <f t="shared" ca="1" si="2082"/>
        <v>-863.5004205910667</v>
      </c>
      <c r="AC4343" s="57">
        <f t="shared" ca="1" si="2082"/>
        <v>-178.10260383817965</v>
      </c>
    </row>
    <row r="4344" spans="1:29" hidden="1" outlineLevel="1">
      <c r="E4344" s="55"/>
      <c r="F4344" s="107"/>
      <c r="G4344" s="52" t="str">
        <f>$G$14</f>
        <v>CUSTOMER</v>
      </c>
      <c r="H4344" s="57">
        <f t="shared" ref="H4344:AC4344" ca="1" si="2083">+H4224+H4256+H4264+H4200+H4208+H4216+H4240+H4248+H4312+H4320+H4328+H4336+H4304+H4296+H4232+H4288+H4280+H4272</f>
        <v>430031.80787945329</v>
      </c>
      <c r="I4344" s="57">
        <f t="shared" ca="1" si="2083"/>
        <v>198880.13418827287</v>
      </c>
      <c r="J4344" s="57">
        <f t="shared" ca="1" si="2083"/>
        <v>67962.442739933555</v>
      </c>
      <c r="K4344" s="57">
        <f t="shared" ca="1" si="2083"/>
        <v>4643.2765635227324</v>
      </c>
      <c r="L4344" s="57">
        <f t="shared" ca="1" si="2083"/>
        <v>782.35488235842718</v>
      </c>
      <c r="M4344" s="57">
        <f t="shared" ca="1" si="2083"/>
        <v>73388.074185814679</v>
      </c>
      <c r="N4344" s="57">
        <f t="shared" ca="1" si="2083"/>
        <v>5593.2658810184766</v>
      </c>
      <c r="O4344" s="57">
        <f t="shared" ca="1" si="2083"/>
        <v>1632.307132244069</v>
      </c>
      <c r="P4344" s="57">
        <f t="shared" ca="1" si="2083"/>
        <v>1924.1811440000849</v>
      </c>
      <c r="Q4344" s="57">
        <f t="shared" ca="1" si="2083"/>
        <v>240.53622492007008</v>
      </c>
      <c r="R4344" s="57">
        <f t="shared" ca="1" si="2083"/>
        <v>9390.2903821827022</v>
      </c>
      <c r="S4344" s="57">
        <f t="shared" ca="1" si="2083"/>
        <v>36.714488860422527</v>
      </c>
      <c r="T4344" s="57">
        <f t="shared" ca="1" si="2083"/>
        <v>1157.2045487595813</v>
      </c>
      <c r="U4344" s="57">
        <f t="shared" ca="1" si="2083"/>
        <v>3234.4652909036799</v>
      </c>
      <c r="V4344" s="57">
        <f t="shared" ca="1" si="2083"/>
        <v>962.1356365652673</v>
      </c>
      <c r="W4344" s="57">
        <f t="shared" ca="1" si="2083"/>
        <v>5390.5199650889517</v>
      </c>
      <c r="X4344" s="57">
        <f t="shared" ca="1" si="2083"/>
        <v>1123.9293403687238</v>
      </c>
      <c r="Y4344" s="57">
        <f t="shared" ca="1" si="2083"/>
        <v>21.31982280331399</v>
      </c>
      <c r="Z4344" s="57">
        <f t="shared" ca="1" si="2083"/>
        <v>1145.2491631720377</v>
      </c>
      <c r="AA4344" s="57">
        <f t="shared" ca="1" si="2083"/>
        <v>109.83798971385529</v>
      </c>
      <c r="AB4344" s="57">
        <f t="shared" ca="1" si="2083"/>
        <v>125044.39486804084</v>
      </c>
      <c r="AC4344" s="57">
        <f t="shared" ca="1" si="2083"/>
        <v>16683.30713716738</v>
      </c>
    </row>
    <row r="4345" spans="1:29" collapsed="1">
      <c r="C4345" s="52" t="s">
        <v>405</v>
      </c>
      <c r="E4345" s="57">
        <f>+E4225+E4257+E4265+E4201+E4209+E4217+E4241+E4249+E4313+E4321+E4329+E4337+E4305+E4297+E4233+E4289+E4281+E4273</f>
        <v>10486153</v>
      </c>
      <c r="F4345" s="175"/>
      <c r="G4345" s="52" t="str">
        <f>$G$15</f>
        <v>TOTAL</v>
      </c>
      <c r="H4345" s="57">
        <f t="shared" ref="H4345:AC4345" ca="1" si="2084">+H4225+H4257+H4265+H4201+H4209+H4217+H4241+H4249+H4313+H4321+H4329+H4337+H4305+H4297+H4233+H4289+H4281+H4273</f>
        <v>10486153</v>
      </c>
      <c r="I4345" s="57">
        <f t="shared" ca="1" si="2084"/>
        <v>5899057.0922370367</v>
      </c>
      <c r="J4345" s="57">
        <f t="shared" ca="1" si="2084"/>
        <v>1373118.8762447883</v>
      </c>
      <c r="K4345" s="57">
        <f t="shared" ca="1" si="2084"/>
        <v>20746.216504108244</v>
      </c>
      <c r="L4345" s="57">
        <f t="shared" ca="1" si="2084"/>
        <v>2447.0095274258438</v>
      </c>
      <c r="M4345" s="57">
        <f t="shared" ca="1" si="2084"/>
        <v>1396312.1022763222</v>
      </c>
      <c r="N4345" s="57">
        <f t="shared" ca="1" si="2084"/>
        <v>761851.28192570119</v>
      </c>
      <c r="O4345" s="57">
        <f t="shared" ca="1" si="2084"/>
        <v>123941.45278785373</v>
      </c>
      <c r="P4345" s="57">
        <f t="shared" ca="1" si="2084"/>
        <v>20432.744437884336</v>
      </c>
      <c r="Q4345" s="57">
        <f t="shared" ca="1" si="2084"/>
        <v>877.2953726123385</v>
      </c>
      <c r="R4345" s="57">
        <f t="shared" ca="1" si="2084"/>
        <v>907102.77452405146</v>
      </c>
      <c r="S4345" s="57">
        <f t="shared" ca="1" si="2084"/>
        <v>34592.518988374584</v>
      </c>
      <c r="T4345" s="57">
        <f t="shared" ca="1" si="2084"/>
        <v>432819.5839866653</v>
      </c>
      <c r="U4345" s="57">
        <f t="shared" ca="1" si="2084"/>
        <v>1237888.0868929527</v>
      </c>
      <c r="V4345" s="57">
        <f t="shared" ca="1" si="2084"/>
        <v>203572.97530856889</v>
      </c>
      <c r="W4345" s="57">
        <f t="shared" ca="1" si="2084"/>
        <v>1908873.1651765613</v>
      </c>
      <c r="X4345" s="57">
        <f t="shared" ca="1" si="2084"/>
        <v>209218.66575332751</v>
      </c>
      <c r="Y4345" s="57">
        <f t="shared" ca="1" si="2084"/>
        <v>3763.9652282726679</v>
      </c>
      <c r="Z4345" s="57">
        <f t="shared" ca="1" si="2084"/>
        <v>212982.63098160017</v>
      </c>
      <c r="AA4345" s="57">
        <f t="shared" ca="1" si="2084"/>
        <v>2816.460172483326</v>
      </c>
      <c r="AB4345" s="57">
        <f t="shared" ca="1" si="2084"/>
        <v>139370.39354027162</v>
      </c>
      <c r="AC4345" s="57">
        <f t="shared" ca="1" si="2084"/>
        <v>19638.381091674826</v>
      </c>
    </row>
    <row r="4346" spans="1:29">
      <c r="E4346" s="4"/>
      <c r="F4346" s="175"/>
      <c r="G4346" s="7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C4346" s="4"/>
    </row>
    <row r="4347" spans="1:29" hidden="1" outlineLevel="1">
      <c r="E4347" s="11"/>
      <c r="F4347" s="107"/>
      <c r="G4347" s="52" t="str">
        <f>$G$8</f>
        <v>PRODUCTION</v>
      </c>
      <c r="H4347" s="4">
        <f t="shared" ref="H4347:AC4347" ca="1" si="2085">+H4338+H4184</f>
        <v>6402096.3118173573</v>
      </c>
      <c r="I4347" s="4">
        <f t="shared" ca="1" si="2085"/>
        <v>3294864.7088181321</v>
      </c>
      <c r="J4347" s="4">
        <f t="shared" ca="1" si="2085"/>
        <v>767777.46642807941</v>
      </c>
      <c r="K4347" s="4">
        <f t="shared" ca="1" si="2085"/>
        <v>10679.265766838471</v>
      </c>
      <c r="L4347" s="4">
        <f t="shared" ca="1" si="2085"/>
        <v>1488.6161559812977</v>
      </c>
      <c r="M4347" s="4">
        <f t="shared" ca="1" si="2085"/>
        <v>779945.34835089941</v>
      </c>
      <c r="N4347" s="4">
        <f t="shared" ca="1" si="2085"/>
        <v>457025.80403580097</v>
      </c>
      <c r="O4347" s="4">
        <f t="shared" ca="1" si="2085"/>
        <v>81839.359694414743</v>
      </c>
      <c r="P4347" s="4">
        <f t="shared" ca="1" si="2085"/>
        <v>16604.382118727404</v>
      </c>
      <c r="Q4347" s="4">
        <f t="shared" ca="1" si="2085"/>
        <v>631.43686273997889</v>
      </c>
      <c r="R4347" s="4">
        <f t="shared" ca="1" si="2085"/>
        <v>556100.98271168291</v>
      </c>
      <c r="S4347" s="4">
        <f t="shared" ca="1" si="2085"/>
        <v>21647.557383748052</v>
      </c>
      <c r="T4347" s="4">
        <f t="shared" ca="1" si="2085"/>
        <v>291970.24751217861</v>
      </c>
      <c r="U4347" s="4">
        <f t="shared" ca="1" si="2085"/>
        <v>1116943.2419136795</v>
      </c>
      <c r="V4347" s="4">
        <f t="shared" ca="1" si="2085"/>
        <v>202198.68460181437</v>
      </c>
      <c r="W4347" s="4">
        <f t="shared" ca="1" si="2085"/>
        <v>1632759.7314114205</v>
      </c>
      <c r="X4347" s="4">
        <f t="shared" ca="1" si="2085"/>
        <v>125415.0185522798</v>
      </c>
      <c r="Y4347" s="4">
        <f t="shared" ca="1" si="2085"/>
        <v>2505.5765450463168</v>
      </c>
      <c r="Z4347" s="4">
        <f t="shared" ca="1" si="2085"/>
        <v>127920.59509732615</v>
      </c>
      <c r="AA4347" s="4">
        <f t="shared" ca="1" si="2085"/>
        <v>1654.1118869014499</v>
      </c>
      <c r="AB4347" s="4">
        <f t="shared" ca="1" si="2085"/>
        <v>7344.3527138745958</v>
      </c>
      <c r="AC4347" s="4">
        <f t="shared" ca="1" si="2085"/>
        <v>1506.4808271173363</v>
      </c>
    </row>
    <row r="4348" spans="1:29" hidden="1" outlineLevel="1">
      <c r="E4348" s="11"/>
      <c r="F4348" s="107"/>
      <c r="G4348" s="52" t="str">
        <f>$G$9</f>
        <v>BULKTRAN</v>
      </c>
      <c r="H4348" s="4">
        <f t="shared" ref="H4348:AC4348" ca="1" si="2086">+H4339+H4185</f>
        <v>2695552.1657971786</v>
      </c>
      <c r="I4348" s="4">
        <f t="shared" ca="1" si="2086"/>
        <v>1387470.4011192399</v>
      </c>
      <c r="J4348" s="4">
        <f t="shared" ca="1" si="2086"/>
        <v>323260.98613523779</v>
      </c>
      <c r="K4348" s="4">
        <f t="shared" ca="1" si="2086"/>
        <v>4496.349551801879</v>
      </c>
      <c r="L4348" s="4">
        <f t="shared" ca="1" si="2086"/>
        <v>626.81797971863193</v>
      </c>
      <c r="M4348" s="4">
        <f t="shared" ca="1" si="2086"/>
        <v>328384.15366675833</v>
      </c>
      <c r="N4348" s="4">
        <f t="shared" ca="1" si="2086"/>
        <v>192429.41165982716</v>
      </c>
      <c r="O4348" s="4">
        <f t="shared" ca="1" si="2086"/>
        <v>34444.911901222731</v>
      </c>
      <c r="P4348" s="4">
        <f t="shared" ca="1" si="2086"/>
        <v>6989.6800509310815</v>
      </c>
      <c r="Q4348" s="4">
        <f t="shared" ca="1" si="2086"/>
        <v>265.91406198617625</v>
      </c>
      <c r="R4348" s="4">
        <f t="shared" ca="1" si="2086"/>
        <v>234129.91767396725</v>
      </c>
      <c r="S4348" s="4">
        <f t="shared" ca="1" si="2086"/>
        <v>9115.2859686867432</v>
      </c>
      <c r="T4348" s="4">
        <f t="shared" ca="1" si="2086"/>
        <v>122885.16585629017</v>
      </c>
      <c r="U4348" s="4">
        <f t="shared" ca="1" si="2086"/>
        <v>470187.40904967638</v>
      </c>
      <c r="V4348" s="4">
        <f t="shared" ca="1" si="2086"/>
        <v>85096.730943177085</v>
      </c>
      <c r="W4348" s="4">
        <f t="shared" ca="1" si="2086"/>
        <v>687284.59181782999</v>
      </c>
      <c r="X4348" s="4">
        <f t="shared" ca="1" si="2086"/>
        <v>52805.720960504732</v>
      </c>
      <c r="Y4348" s="4">
        <f t="shared" ca="1" si="2086"/>
        <v>1055.051149603665</v>
      </c>
      <c r="Z4348" s="4">
        <f t="shared" ca="1" si="2086"/>
        <v>53860.772110108417</v>
      </c>
      <c r="AA4348" s="4">
        <f t="shared" ca="1" si="2086"/>
        <v>696.43545321190686</v>
      </c>
      <c r="AB4348" s="4">
        <f t="shared" ca="1" si="2086"/>
        <v>3091.7313510544041</v>
      </c>
      <c r="AC4348" s="4">
        <f t="shared" ca="1" si="2086"/>
        <v>634.16260500922795</v>
      </c>
    </row>
    <row r="4349" spans="1:29" hidden="1" outlineLevel="1">
      <c r="E4349" s="11"/>
      <c r="F4349" s="107"/>
      <c r="G4349" s="52" t="str">
        <f>$G$10</f>
        <v>SUBTRAN</v>
      </c>
      <c r="H4349" s="4">
        <f t="shared" ref="H4349:AC4349" ca="1" si="2087">+H4340+H4186</f>
        <v>744188.63406991842</v>
      </c>
      <c r="I4349" s="4">
        <f t="shared" ca="1" si="2087"/>
        <v>380477.6204358621</v>
      </c>
      <c r="J4349" s="4">
        <f t="shared" ca="1" si="2087"/>
        <v>89111.82970184795</v>
      </c>
      <c r="K4349" s="4">
        <f t="shared" ca="1" si="2087"/>
        <v>1245.3218776739739</v>
      </c>
      <c r="L4349" s="4">
        <f t="shared" ca="1" si="2087"/>
        <v>225.58247046903873</v>
      </c>
      <c r="M4349" s="4">
        <f t="shared" ca="1" si="2087"/>
        <v>90582.734049990948</v>
      </c>
      <c r="N4349" s="4">
        <f t="shared" ca="1" si="2087"/>
        <v>51505.856555989812</v>
      </c>
      <c r="O4349" s="4">
        <f t="shared" ca="1" si="2087"/>
        <v>9245.8870741533901</v>
      </c>
      <c r="P4349" s="4">
        <f t="shared" ca="1" si="2087"/>
        <v>2428.5069214751652</v>
      </c>
      <c r="Q4349" s="4">
        <f t="shared" ca="1" si="2087"/>
        <v>0</v>
      </c>
      <c r="R4349" s="4">
        <f t="shared" ca="1" si="2087"/>
        <v>63180.250551618359</v>
      </c>
      <c r="S4349" s="4">
        <f t="shared" ca="1" si="2087"/>
        <v>2322.1659813541587</v>
      </c>
      <c r="T4349" s="4">
        <f t="shared" ca="1" si="2087"/>
        <v>32537.503414915565</v>
      </c>
      <c r="U4349" s="4">
        <f t="shared" ca="1" si="2087"/>
        <v>160500.51481958618</v>
      </c>
      <c r="V4349" s="4">
        <f t="shared" ca="1" si="2087"/>
        <v>0</v>
      </c>
      <c r="W4349" s="4">
        <f t="shared" ca="1" si="2087"/>
        <v>195360.18421585596</v>
      </c>
      <c r="X4349" s="4">
        <f t="shared" ca="1" si="2087"/>
        <v>14116.639553659046</v>
      </c>
      <c r="Y4349" s="4">
        <f t="shared" ca="1" si="2087"/>
        <v>283.54057030603309</v>
      </c>
      <c r="Z4349" s="4">
        <f t="shared" ca="1" si="2087"/>
        <v>14400.180123965079</v>
      </c>
      <c r="AA4349" s="4">
        <f t="shared" ca="1" si="2087"/>
        <v>187.66469262613759</v>
      </c>
      <c r="AB4349" s="4">
        <f t="shared" ca="1" si="2087"/>
        <v>0</v>
      </c>
      <c r="AC4349" s="4">
        <f t="shared" ca="1" si="2087"/>
        <v>0</v>
      </c>
    </row>
    <row r="4350" spans="1:29" hidden="1" outlineLevel="1">
      <c r="E4350" s="11"/>
      <c r="F4350" s="107"/>
      <c r="G4350" s="52" t="str">
        <f>$G$11</f>
        <v>DISTPRI</v>
      </c>
      <c r="H4350" s="4">
        <f t="shared" ref="H4350:AC4350" ca="1" si="2088">+H4341+H4187</f>
        <v>2642008.0684671365</v>
      </c>
      <c r="I4350" s="4">
        <f t="shared" ca="1" si="2088"/>
        <v>1730775.9258687967</v>
      </c>
      <c r="J4350" s="4">
        <f t="shared" ca="1" si="2088"/>
        <v>404629.3101788488</v>
      </c>
      <c r="K4350" s="4">
        <f t="shared" ca="1" si="2088"/>
        <v>5654.5047475068332</v>
      </c>
      <c r="L4350" s="4">
        <f t="shared" ca="1" si="2088"/>
        <v>0</v>
      </c>
      <c r="M4350" s="4">
        <f t="shared" ca="1" si="2088"/>
        <v>410283.81492635555</v>
      </c>
      <c r="N4350" s="4">
        <f t="shared" ca="1" si="2088"/>
        <v>234920.11193359899</v>
      </c>
      <c r="O4350" s="4">
        <f t="shared" ca="1" si="2088"/>
        <v>42162.549696716902</v>
      </c>
      <c r="P4350" s="4">
        <f t="shared" ca="1" si="2088"/>
        <v>0</v>
      </c>
      <c r="Q4350" s="4">
        <f t="shared" ca="1" si="2088"/>
        <v>0</v>
      </c>
      <c r="R4350" s="4">
        <f t="shared" ca="1" si="2088"/>
        <v>277082.66163031582</v>
      </c>
      <c r="S4350" s="4">
        <f t="shared" ca="1" si="2088"/>
        <v>10625.476528903906</v>
      </c>
      <c r="T4350" s="4">
        <f t="shared" ca="1" si="2088"/>
        <v>146698.25404836674</v>
      </c>
      <c r="U4350" s="4">
        <f t="shared" ca="1" si="2088"/>
        <v>0</v>
      </c>
      <c r="V4350" s="4">
        <f t="shared" ca="1" si="2088"/>
        <v>0</v>
      </c>
      <c r="W4350" s="4">
        <f t="shared" ca="1" si="2088"/>
        <v>157323.73057727056</v>
      </c>
      <c r="X4350" s="4">
        <f t="shared" ca="1" si="2088"/>
        <v>64400.333786956879</v>
      </c>
      <c r="Y4350" s="4">
        <f t="shared" ca="1" si="2088"/>
        <v>1293.1527729961779</v>
      </c>
      <c r="Z4350" s="4">
        <f t="shared" ca="1" si="2088"/>
        <v>65693.486559953031</v>
      </c>
      <c r="AA4350" s="4">
        <f t="shared" ca="1" si="2088"/>
        <v>848.44890444508451</v>
      </c>
      <c r="AB4350" s="4">
        <f t="shared" ca="1" si="2088"/>
        <v>0</v>
      </c>
      <c r="AC4350" s="4">
        <f t="shared" ca="1" si="2088"/>
        <v>0</v>
      </c>
    </row>
    <row r="4351" spans="1:29" hidden="1" outlineLevel="1">
      <c r="E4351" s="11"/>
      <c r="F4351" s="107"/>
      <c r="G4351" s="52" t="str">
        <f>$G$12</f>
        <v>DISTSEC</v>
      </c>
      <c r="H4351" s="4">
        <f t="shared" ref="H4351:AC4351" ca="1" si="2089">+H4342+H4188</f>
        <v>1285350.5725260309</v>
      </c>
      <c r="I4351" s="4">
        <f t="shared" ca="1" si="2089"/>
        <v>954129.37815332692</v>
      </c>
      <c r="J4351" s="4">
        <f t="shared" ca="1" si="2089"/>
        <v>192191.65475515436</v>
      </c>
      <c r="K4351" s="4">
        <f t="shared" ca="1" si="2089"/>
        <v>0</v>
      </c>
      <c r="L4351" s="4">
        <f t="shared" ca="1" si="2089"/>
        <v>0</v>
      </c>
      <c r="M4351" s="4">
        <f t="shared" ca="1" si="2089"/>
        <v>192191.65475515436</v>
      </c>
      <c r="N4351" s="4">
        <f t="shared" ca="1" si="2089"/>
        <v>96074.045528188697</v>
      </c>
      <c r="O4351" s="4">
        <f t="shared" ca="1" si="2089"/>
        <v>0</v>
      </c>
      <c r="P4351" s="4">
        <f t="shared" ca="1" si="2089"/>
        <v>0</v>
      </c>
      <c r="Q4351" s="4">
        <f t="shared" ca="1" si="2089"/>
        <v>0</v>
      </c>
      <c r="R4351" s="4">
        <f t="shared" ca="1" si="2089"/>
        <v>96074.045528188697</v>
      </c>
      <c r="S4351" s="4">
        <f t="shared" ca="1" si="2089"/>
        <v>3592.0739280292764</v>
      </c>
      <c r="T4351" s="4">
        <f t="shared" ca="1" si="2089"/>
        <v>0</v>
      </c>
      <c r="U4351" s="4">
        <f t="shared" ca="1" si="2089"/>
        <v>0</v>
      </c>
      <c r="V4351" s="4">
        <f t="shared" ca="1" si="2089"/>
        <v>0</v>
      </c>
      <c r="W4351" s="4">
        <f t="shared" ca="1" si="2089"/>
        <v>3592.0739280292764</v>
      </c>
      <c r="X4351" s="4">
        <f t="shared" ca="1" si="2089"/>
        <v>27133.481564906946</v>
      </c>
      <c r="Y4351" s="4">
        <f t="shared" ca="1" si="2089"/>
        <v>0</v>
      </c>
      <c r="Z4351" s="4">
        <f t="shared" ca="1" si="2089"/>
        <v>27133.481564906946</v>
      </c>
      <c r="AA4351" s="4">
        <f t="shared" ca="1" si="2089"/>
        <v>320.7338255809708</v>
      </c>
      <c r="AB4351" s="4">
        <f t="shared" ca="1" si="2089"/>
        <v>9864.3027184489129</v>
      </c>
      <c r="AC4351" s="4">
        <f t="shared" ca="1" si="2089"/>
        <v>2044.9020523959273</v>
      </c>
    </row>
    <row r="4352" spans="1:29" hidden="1" outlineLevel="1">
      <c r="E4352" s="11"/>
      <c r="F4352" s="107"/>
      <c r="G4352" s="52" t="str">
        <f>$G$13</f>
        <v>ENERGY</v>
      </c>
      <c r="H4352" s="4">
        <f t="shared" ref="H4352:AC4352" ca="1" si="2090">+H4343+H4189</f>
        <v>566655.86114322732</v>
      </c>
      <c r="I4352" s="4">
        <f t="shared" ca="1" si="2090"/>
        <v>221572.24899536063</v>
      </c>
      <c r="J4352" s="4">
        <f t="shared" ca="1" si="2090"/>
        <v>63898.329639488977</v>
      </c>
      <c r="K4352" s="4">
        <f t="shared" ca="1" si="2090"/>
        <v>891.32324228565255</v>
      </c>
      <c r="L4352" s="4">
        <f t="shared" ca="1" si="2090"/>
        <v>124.34395281165241</v>
      </c>
      <c r="M4352" s="4">
        <f t="shared" ca="1" si="2090"/>
        <v>64913.996834586229</v>
      </c>
      <c r="N4352" s="4">
        <f t="shared" ca="1" si="2090"/>
        <v>41471.970386020905</v>
      </c>
      <c r="O4352" s="4">
        <f t="shared" ca="1" si="2090"/>
        <v>7413.467833816534</v>
      </c>
      <c r="P4352" s="4">
        <f t="shared" ca="1" si="2090"/>
        <v>1508.7567746563873</v>
      </c>
      <c r="Q4352" s="4">
        <f t="shared" ca="1" si="2090"/>
        <v>56.893063271669035</v>
      </c>
      <c r="R4352" s="4">
        <f t="shared" ca="1" si="2090"/>
        <v>50451.088057765497</v>
      </c>
      <c r="S4352" s="4">
        <f t="shared" ca="1" si="2090"/>
        <v>2170.6216004056278</v>
      </c>
      <c r="T4352" s="4">
        <f t="shared" ca="1" si="2090"/>
        <v>34415.871060567697</v>
      </c>
      <c r="U4352" s="4">
        <f t="shared" ca="1" si="2090"/>
        <v>147964.48230482632</v>
      </c>
      <c r="V4352" s="4">
        <f t="shared" ca="1" si="2090"/>
        <v>27846.127511052979</v>
      </c>
      <c r="W4352" s="4">
        <f t="shared" ca="1" si="2090"/>
        <v>212397.10247685263</v>
      </c>
      <c r="X4352" s="4">
        <f t="shared" ca="1" si="2090"/>
        <v>11386.214541341546</v>
      </c>
      <c r="Y4352" s="4">
        <f t="shared" ca="1" si="2090"/>
        <v>228.44766024227982</v>
      </c>
      <c r="Z4352" s="4">
        <f t="shared" ca="1" si="2090"/>
        <v>11614.662201583829</v>
      </c>
      <c r="AA4352" s="4">
        <f t="shared" ca="1" si="2090"/>
        <v>203.72311658749945</v>
      </c>
      <c r="AB4352" s="4">
        <f t="shared" ca="1" si="2090"/>
        <v>4562.4019484454602</v>
      </c>
      <c r="AC4352" s="4">
        <f t="shared" ca="1" si="2090"/>
        <v>940.63751204529717</v>
      </c>
    </row>
    <row r="4353" spans="1:29" hidden="1" outlineLevel="1">
      <c r="E4353" s="11"/>
      <c r="F4353" s="107"/>
      <c r="G4353" s="52" t="str">
        <f>$G$14</f>
        <v>CUSTOMER</v>
      </c>
      <c r="H4353" s="4">
        <f t="shared" ref="H4353:AC4353" ca="1" si="2091">+H4344+H4190</f>
        <v>579382.38617915404</v>
      </c>
      <c r="I4353" s="4">
        <f t="shared" ca="1" si="2091"/>
        <v>288752.73446831811</v>
      </c>
      <c r="J4353" s="4">
        <f t="shared" ca="1" si="2091"/>
        <v>90239.156462585554</v>
      </c>
      <c r="K4353" s="4">
        <f t="shared" ca="1" si="2091"/>
        <v>5874.2056728069092</v>
      </c>
      <c r="L4353" s="4">
        <f t="shared" ca="1" si="2091"/>
        <v>990.53523119354099</v>
      </c>
      <c r="M4353" s="4">
        <f t="shared" ca="1" si="2091"/>
        <v>97103.897366585981</v>
      </c>
      <c r="N4353" s="4">
        <f t="shared" ca="1" si="2091"/>
        <v>7162.461157154883</v>
      </c>
      <c r="O4353" s="4">
        <f t="shared" ca="1" si="2091"/>
        <v>2065.5013264108761</v>
      </c>
      <c r="P4353" s="4">
        <f t="shared" ca="1" si="2091"/>
        <v>2431.5994117651157</v>
      </c>
      <c r="Q4353" s="4">
        <f t="shared" ca="1" si="2091"/>
        <v>304.55442304901544</v>
      </c>
      <c r="R4353" s="4">
        <f t="shared" ca="1" si="2091"/>
        <v>11964.116318379889</v>
      </c>
      <c r="S4353" s="4">
        <f t="shared" ca="1" si="2091"/>
        <v>47.432414562826885</v>
      </c>
      <c r="T4353" s="4">
        <f t="shared" ca="1" si="2091"/>
        <v>1465.4153256388058</v>
      </c>
      <c r="U4353" s="4">
        <f t="shared" ca="1" si="2091"/>
        <v>4085.7235950599315</v>
      </c>
      <c r="V4353" s="4">
        <f t="shared" ca="1" si="2091"/>
        <v>1213.8296939582517</v>
      </c>
      <c r="W4353" s="4">
        <f t="shared" ca="1" si="2091"/>
        <v>6812.4010292198145</v>
      </c>
      <c r="X4353" s="4">
        <f t="shared" ca="1" si="2091"/>
        <v>1443.4962850026914</v>
      </c>
      <c r="Y4353" s="4">
        <f t="shared" ca="1" si="2091"/>
        <v>27.012984718599583</v>
      </c>
      <c r="Z4353" s="4">
        <f t="shared" ca="1" si="2091"/>
        <v>1470.5092697212913</v>
      </c>
      <c r="AA4353" s="4">
        <f t="shared" ca="1" si="2091"/>
        <v>139.83736127400874</v>
      </c>
      <c r="AB4353" s="4">
        <f t="shared" ca="1" si="2091"/>
        <v>151619.91178732045</v>
      </c>
      <c r="AC4353" s="4">
        <f t="shared" ca="1" si="2091"/>
        <v>21518.978578334172</v>
      </c>
    </row>
    <row r="4354" spans="1:29" collapsed="1">
      <c r="B4354" s="104" t="s">
        <v>344</v>
      </c>
      <c r="E4354" s="57">
        <f>+E4345+E4191</f>
        <v>14915234</v>
      </c>
      <c r="F4354" s="175"/>
      <c r="G4354" s="52" t="str">
        <f>$G$15</f>
        <v>TOTAL</v>
      </c>
      <c r="H4354" s="4">
        <f t="shared" ref="H4354:AC4354" ca="1" si="2092">+H4345+H4191</f>
        <v>14915234.000000002</v>
      </c>
      <c r="I4354" s="4">
        <f t="shared" ca="1" si="2092"/>
        <v>8258043.0178590361</v>
      </c>
      <c r="J4354" s="4">
        <f t="shared" ca="1" si="2092"/>
        <v>1931108.7333012428</v>
      </c>
      <c r="K4354" s="4">
        <f t="shared" ca="1" si="2092"/>
        <v>28840.97085891373</v>
      </c>
      <c r="L4354" s="4">
        <f t="shared" ca="1" si="2092"/>
        <v>3455.8957901741642</v>
      </c>
      <c r="M4354" s="4">
        <f t="shared" ca="1" si="2092"/>
        <v>1963405.5999503313</v>
      </c>
      <c r="N4354" s="4">
        <f t="shared" ca="1" si="2092"/>
        <v>1080589.6612565815</v>
      </c>
      <c r="O4354" s="4">
        <f t="shared" ca="1" si="2092"/>
        <v>177171.67752673512</v>
      </c>
      <c r="P4354" s="4">
        <f t="shared" ca="1" si="2092"/>
        <v>29962.925277555147</v>
      </c>
      <c r="Q4354" s="4">
        <f t="shared" ca="1" si="2092"/>
        <v>1258.7984110468396</v>
      </c>
      <c r="R4354" s="4">
        <f t="shared" ca="1" si="2092"/>
        <v>1288983.0624719188</v>
      </c>
      <c r="S4354" s="4">
        <f t="shared" ca="1" si="2092"/>
        <v>49520.613805690591</v>
      </c>
      <c r="T4354" s="4">
        <f t="shared" ca="1" si="2092"/>
        <v>629972.45721795771</v>
      </c>
      <c r="U4354" s="4">
        <f t="shared" ca="1" si="2092"/>
        <v>1899681.3716828288</v>
      </c>
      <c r="V4354" s="4">
        <f t="shared" ca="1" si="2092"/>
        <v>316355.37275000272</v>
      </c>
      <c r="W4354" s="4">
        <f t="shared" ca="1" si="2092"/>
        <v>2895529.8154564789</v>
      </c>
      <c r="X4354" s="4">
        <f t="shared" ca="1" si="2092"/>
        <v>296700.9052446516</v>
      </c>
      <c r="Y4354" s="4">
        <f t="shared" ca="1" si="2092"/>
        <v>5392.7816829130725</v>
      </c>
      <c r="Z4354" s="4">
        <f t="shared" ca="1" si="2092"/>
        <v>302093.68692756456</v>
      </c>
      <c r="AA4354" s="4">
        <f t="shared" ca="1" si="2092"/>
        <v>4050.9552406270577</v>
      </c>
      <c r="AB4354" s="4">
        <f t="shared" ca="1" si="2092"/>
        <v>176482.70051914384</v>
      </c>
      <c r="AC4354" s="4">
        <f t="shared" ca="1" si="2092"/>
        <v>26645.16157490198</v>
      </c>
    </row>
    <row r="4355" spans="1:29" s="48" customFormat="1">
      <c r="A4355" s="53"/>
      <c r="B4355" s="104"/>
      <c r="C4355" s="52"/>
      <c r="D4355" s="52"/>
      <c r="E4355" s="57"/>
      <c r="F4355" s="175"/>
      <c r="G4355" s="52"/>
      <c r="H4355" s="50"/>
      <c r="I4355" s="50"/>
      <c r="J4355" s="50"/>
      <c r="K4355" s="50"/>
      <c r="L4355" s="50"/>
      <c r="M4355" s="50"/>
      <c r="N4355" s="50"/>
      <c r="O4355" s="50"/>
      <c r="P4355" s="50"/>
      <c r="Q4355" s="50"/>
      <c r="R4355" s="50"/>
      <c r="S4355" s="50"/>
      <c r="T4355" s="50"/>
      <c r="U4355" s="50"/>
      <c r="V4355" s="50"/>
      <c r="W4355" s="50"/>
      <c r="X4355" s="50"/>
      <c r="Y4355" s="50"/>
      <c r="Z4355" s="50"/>
      <c r="AA4355" s="50"/>
      <c r="AB4355" s="50"/>
      <c r="AC4355" s="50"/>
    </row>
    <row r="4356" spans="1:29" hidden="1" outlineLevel="1">
      <c r="E4356" s="48"/>
      <c r="F4356" s="175" t="str">
        <f>F4363</f>
        <v>RB_GUP</v>
      </c>
      <c r="G4356" s="52" t="str">
        <f>$G$8</f>
        <v>PRODUCTION</v>
      </c>
      <c r="H4356" s="4">
        <f t="shared" ref="H4356:H4363" ca="1" si="2093">SUBTOTAL(9,I4356:AC4356)</f>
        <v>-9.4962351162387186</v>
      </c>
      <c r="I4356" s="5">
        <f ca="1">VLOOKUP(CONCATENATE($F4356," ",$G4356),AllocFactorMatrix,(I$4+1),FALSE)*$E4363</f>
        <v>-4.884730206219448</v>
      </c>
      <c r="J4356" s="5">
        <f ca="1">VLOOKUP(CONCATENATE($F4356," ",$G4356),AllocFactorMatrix,(J$4+1),FALSE)*$E4363</f>
        <v>-1.1391198350864493</v>
      </c>
      <c r="K4356" s="5">
        <f ca="1">VLOOKUP(CONCATENATE($F4356," ",$G4356),AllocFactorMatrix,(K$4+1),FALSE)*$E4363</f>
        <v>-1.5838276315290636E-2</v>
      </c>
      <c r="L4356" s="5">
        <f ca="1">VLOOKUP(CONCATENATE($F4356," ",$G4356),AllocFactorMatrix,(L$4+1),FALSE)*$E4363</f>
        <v>-2.2058554595121519E-3</v>
      </c>
      <c r="M4356" s="5">
        <f t="shared" ref="M4356:M4363" ca="1" si="2094">SUBTOTAL(9,J4356:L4356)</f>
        <v>-1.1571639668612521</v>
      </c>
      <c r="N4356" s="5">
        <f ca="1">VLOOKUP(CONCATENATE($F4356," ",$G4356),AllocFactorMatrix,(N$4+1),FALSE)*$E4363</f>
        <v>-0.67801346338231194</v>
      </c>
      <c r="O4356" s="5">
        <f ca="1">VLOOKUP(CONCATENATE($F4356," ",$G4356),AllocFactorMatrix,(O$4+1),FALSE)*$E4363</f>
        <v>-0.12149430742790185</v>
      </c>
      <c r="P4356" s="5">
        <f ca="1">VLOOKUP(CONCATENATE($F4356," ",$G4356),AllocFactorMatrix,(P$4+1),FALSE)*$E4363</f>
        <v>-2.4637805719441273E-2</v>
      </c>
      <c r="Q4356" s="5">
        <f ca="1">VLOOKUP(CONCATENATE($F4356," ",$G4356),AllocFactorMatrix,(Q$4+1),FALSE)*$E4363</f>
        <v>-9.3560953043874502E-4</v>
      </c>
      <c r="R4356" s="5">
        <f ca="1">SUBTOTAL(9,N4356:Q4356)</f>
        <v>-0.82508118606009384</v>
      </c>
      <c r="S4356" s="5">
        <f ca="1">VLOOKUP(CONCATENATE($F4356," ",$G4356),AllocFactorMatrix,(S$4+1),FALSE)*$E4363</f>
        <v>-3.2108800744414259E-2</v>
      </c>
      <c r="T4356" s="5">
        <f ca="1">VLOOKUP(CONCATENATE($F4356," ",$G4356),AllocFactorMatrix,(T$4+1),FALSE)*$E4363</f>
        <v>-0.4334873512640483</v>
      </c>
      <c r="U4356" s="5">
        <f ca="1">VLOOKUP(CONCATENATE($F4356," ",$G4356),AllocFactorMatrix,(U$4+1),FALSE)*$E4363</f>
        <v>-1.6579151038287889</v>
      </c>
      <c r="V4356" s="5">
        <f ca="1">VLOOKUP(CONCATENATE($F4356," ",$G4356),AllocFactorMatrix,(V$4+1),FALSE)*$E4363</f>
        <v>-0.30034669770752209</v>
      </c>
      <c r="W4356" s="5">
        <f ca="1">SUBTOTAL(9,S4356:V4356)</f>
        <v>-2.4238579535447737</v>
      </c>
      <c r="X4356" s="5">
        <f ca="1">VLOOKUP(CONCATENATE($F4356," ",$G4356),AllocFactorMatrix,(X$4+1),FALSE)*$E4363</f>
        <v>-0.18608731359610936</v>
      </c>
      <c r="Y4356" s="5">
        <f ca="1">VLOOKUP(CONCATENATE($F4356," ",$G4356),AllocFactorMatrix,(Y$4+1),FALSE)*$E4363</f>
        <v>-3.7166409466092864E-3</v>
      </c>
      <c r="Z4356" s="5">
        <f t="shared" ref="Z4356:Z4363" ca="1" si="2095">SUBTOTAL(9,X4356:Y4356)</f>
        <v>-0.18980395454271864</v>
      </c>
      <c r="AA4356" s="5">
        <f ca="1">VLOOKUP(CONCATENATE($F4356," ",$G4356),AllocFactorMatrix,(AA$4+1),FALSE)*$E4363</f>
        <v>-2.4547927190477423E-3</v>
      </c>
      <c r="AB4356" s="5">
        <f ca="1">VLOOKUP(CONCATENATE($F4356," ",$G4356),AllocFactorMatrix,(AB$4+1),FALSE)*$E4363</f>
        <v>-1.0905586925409116E-2</v>
      </c>
      <c r="AC4356" s="5">
        <f ca="1">VLOOKUP(CONCATENATE($F4356," ",$G4356),AllocFactorMatrix,(AC$4+1),FALSE)*$E4363</f>
        <v>-2.2374693659778923E-3</v>
      </c>
    </row>
    <row r="4357" spans="1:29" hidden="1" outlineLevel="1">
      <c r="E4357" s="48"/>
      <c r="F4357" s="175" t="str">
        <f>F4363</f>
        <v>RB_GUP</v>
      </c>
      <c r="G4357" s="52" t="str">
        <f>$G$9</f>
        <v>BULKTRAN</v>
      </c>
      <c r="H4357" s="4">
        <f t="shared" ca="1" si="2093"/>
        <v>-5.1569729137964977</v>
      </c>
      <c r="I4357" s="5">
        <f ca="1">VLOOKUP(CONCATENATE($F4357," ",$G4357),AllocFactorMatrix,(I$4+1),FALSE)*$E4363</f>
        <v>-2.6526745659025686</v>
      </c>
      <c r="J4357" s="5">
        <f ca="1">VLOOKUP(CONCATENATE($F4357," ",$G4357),AllocFactorMatrix,(J$4+1),FALSE)*$E4363</f>
        <v>-0.61860411660025305</v>
      </c>
      <c r="K4357" s="5">
        <f ca="1">VLOOKUP(CONCATENATE($F4357," ",$G4357),AllocFactorMatrix,(K$4+1),FALSE)*$E4363</f>
        <v>-8.6010467263503629E-3</v>
      </c>
      <c r="L4357" s="5">
        <f ca="1">VLOOKUP(CONCATENATE($F4357," ",$G4357),AllocFactorMatrix,(L$4+1),FALSE)*$E4363</f>
        <v>-1.1978996641523695E-3</v>
      </c>
      <c r="M4357" s="5">
        <f t="shared" ca="1" si="2094"/>
        <v>-0.62840306299075577</v>
      </c>
      <c r="N4357" s="5">
        <f ca="1">VLOOKUP(CONCATENATE($F4357," ",$G4357),AllocFactorMatrix,(N$4+1),FALSE)*$E4363</f>
        <v>-0.3681982409926719</v>
      </c>
      <c r="O4357" s="5">
        <f ca="1">VLOOKUP(CONCATENATE($F4357," ",$G4357),AllocFactorMatrix,(O$4+1),FALSE)*$E4363</f>
        <v>-6.597802654598936E-2</v>
      </c>
      <c r="P4357" s="5">
        <f ca="1">VLOOKUP(CONCATENATE($F4357," ",$G4357),AllocFactorMatrix,(P$4+1),FALSE)*$E4363</f>
        <v>-1.3379670489968217E-2</v>
      </c>
      <c r="Q4357" s="5">
        <f ca="1">VLOOKUP(CONCATENATE($F4357," ",$G4357),AllocFactorMatrix,(Q$4+1),FALSE)*$E4363</f>
        <v>-5.0808693627559713E-4</v>
      </c>
      <c r="R4357" s="5">
        <f t="shared" ref="R4357:R4363" ca="1" si="2096">SUBTOTAL(9,N4357:Q4357)</f>
        <v>-0.44806402496490505</v>
      </c>
      <c r="S4357" s="5">
        <f ca="1">VLOOKUP(CONCATENATE($F4357," ",$G4357),AllocFactorMatrix,(S$4+1),FALSE)*$E4363</f>
        <v>-1.743682772241827E-2</v>
      </c>
      <c r="T4357" s="5">
        <f ca="1">VLOOKUP(CONCATENATE($F4357," ",$G4357),AllocFactorMatrix,(T$4+1),FALSE)*$E4363</f>
        <v>-0.23540724314200831</v>
      </c>
      <c r="U4357" s="5">
        <f ca="1">VLOOKUP(CONCATENATE($F4357," ",$G4357),AllocFactorMatrix,(U$4+1),FALSE)*$E4363</f>
        <v>-0.90033820552724464</v>
      </c>
      <c r="V4357" s="5">
        <f ca="1">VLOOKUP(CONCATENATE($F4357," ",$G4357),AllocFactorMatrix,(V$4+1),FALSE)*$E4363</f>
        <v>-0.16310461628917608</v>
      </c>
      <c r="W4357" s="5">
        <f t="shared" ref="W4357:W4363" ca="1" si="2097">SUBTOTAL(9,S4357:V4357)</f>
        <v>-1.3162868926808473</v>
      </c>
      <c r="X4357" s="5">
        <f ca="1">VLOOKUP(CONCATENATE($F4357," ",$G4357),AllocFactorMatrix,(X$4+1),FALSE)*$E4363</f>
        <v>-0.10105554717945833</v>
      </c>
      <c r="Y4357" s="5">
        <f ca="1">VLOOKUP(CONCATENATE($F4357," ",$G4357),AllocFactorMatrix,(Y$4+1),FALSE)*$E4363</f>
        <v>-2.0183384738648516E-3</v>
      </c>
      <c r="Z4357" s="5">
        <f t="shared" ca="1" si="2095"/>
        <v>-0.10307388565332318</v>
      </c>
      <c r="AA4357" s="5">
        <f ca="1">VLOOKUP(CONCATENATE($F4357," ",$G4357),AllocFactorMatrix,(AA$4+1),FALSE)*$E4363</f>
        <v>-1.3330861553192228E-3</v>
      </c>
      <c r="AB4357" s="5">
        <f ca="1">VLOOKUP(CONCATENATE($F4357," ",$G4357),AllocFactorMatrix,(AB$4+1),FALSE)*$E4363</f>
        <v>-5.9223277114545149E-3</v>
      </c>
      <c r="AC4357" s="5">
        <f ca="1">VLOOKUP(CONCATENATE($F4357," ",$G4357),AllocFactorMatrix,(AC$4+1),FALSE)*$E4363</f>
        <v>-1.2150677373253191E-3</v>
      </c>
    </row>
    <row r="4358" spans="1:29" hidden="1" outlineLevel="1">
      <c r="E4358" s="48"/>
      <c r="F4358" s="175" t="str">
        <f>F4363</f>
        <v>RB_GUP</v>
      </c>
      <c r="G4358" s="52" t="str">
        <f>$G$10</f>
        <v>SUBTRAN</v>
      </c>
      <c r="H4358" s="4">
        <f t="shared" ca="1" si="2093"/>
        <v>-1.4278300276567342</v>
      </c>
      <c r="I4358" s="5">
        <f ca="1">VLOOKUP(CONCATENATE($F4358," ",$G4358),AllocFactorMatrix,(I$4+1),FALSE)*$E4363</f>
        <v>-0.72955455196241947</v>
      </c>
      <c r="J4358" s="5">
        <f ca="1">VLOOKUP(CONCATENATE($F4358," ",$G4358),AllocFactorMatrix,(J$4+1),FALSE)*$E4363</f>
        <v>-0.17101991144941084</v>
      </c>
      <c r="K4358" s="5">
        <f ca="1">VLOOKUP(CONCATENATE($F4358," ",$G4358),AllocFactorMatrix,(K$4+1),FALSE)*$E4363</f>
        <v>-2.3890818470802991E-3</v>
      </c>
      <c r="L4358" s="5">
        <f ca="1">VLOOKUP(CONCATENATE($F4358," ",$G4358),AllocFactorMatrix,(L$4+1),FALSE)*$E4363</f>
        <v>-4.3241271404613778E-4</v>
      </c>
      <c r="M4358" s="5">
        <f t="shared" ca="1" si="2094"/>
        <v>-0.1738414060105373</v>
      </c>
      <c r="N4358" s="5">
        <f ca="1">VLOOKUP(CONCATENATE($F4358," ",$G4358),AllocFactorMatrix,(N$4+1),FALSE)*$E4363</f>
        <v>-9.8837272696926826E-2</v>
      </c>
      <c r="O4358" s="5">
        <f ca="1">VLOOKUP(CONCATENATE($F4358," ",$G4358),AllocFactorMatrix,(O$4+1),FALSE)*$E4363</f>
        <v>-1.7760561342906142E-2</v>
      </c>
      <c r="P4358" s="5">
        <f ca="1">VLOOKUP(CONCATENATE($F4358," ",$G4358),AllocFactorMatrix,(P$4+1),FALSE)*$E4363</f>
        <v>-4.6620104185674969E-3</v>
      </c>
      <c r="Q4358" s="5">
        <f ca="1">VLOOKUP(CONCATENATE($F4358," ",$G4358),AllocFactorMatrix,(Q$4+1),FALSE)*$E4363</f>
        <v>0</v>
      </c>
      <c r="R4358" s="5">
        <f t="shared" ca="1" si="2096"/>
        <v>-0.12125984445840046</v>
      </c>
      <c r="S4358" s="5">
        <f ca="1">VLOOKUP(CONCATENATE($F4358," ",$G4358),AllocFactorMatrix,(S$4+1),FALSE)*$E4363</f>
        <v>-4.4550143625278621E-3</v>
      </c>
      <c r="T4358" s="5">
        <f ca="1">VLOOKUP(CONCATENATE($F4358," ",$G4358),AllocFactorMatrix,(T$4+1),FALSE)*$E4363</f>
        <v>-6.2508171442727009E-2</v>
      </c>
      <c r="U4358" s="5">
        <f ca="1">VLOOKUP(CONCATENATE($F4358," ",$G4358),AllocFactorMatrix,(U$4+1),FALSE)*$E4363</f>
        <v>-0.30821350320946306</v>
      </c>
      <c r="V4358" s="5">
        <f ca="1">VLOOKUP(CONCATENATE($F4358," ",$G4358),AllocFactorMatrix,(V$4+1),FALSE)*$E4363</f>
        <v>0</v>
      </c>
      <c r="W4358" s="5">
        <f t="shared" ca="1" si="2097"/>
        <v>-0.3751766890147179</v>
      </c>
      <c r="X4358" s="5">
        <f ca="1">VLOOKUP(CONCATENATE($F4358," ",$G4358),AllocFactorMatrix,(X$4+1),FALSE)*$E4363</f>
        <v>-2.7093290425540675E-2</v>
      </c>
      <c r="Y4358" s="5">
        <f ca="1">VLOOKUP(CONCATENATE($F4358," ",$G4358),AllocFactorMatrix,(Y$4+1),FALSE)*$E4363</f>
        <v>-5.4399309391881066E-4</v>
      </c>
      <c r="Z4358" s="5">
        <f t="shared" ca="1" si="2095"/>
        <v>-2.7637283519459484E-2</v>
      </c>
      <c r="AA4358" s="5">
        <f ca="1">VLOOKUP(CONCATENATE($F4358," ",$G4358),AllocFactorMatrix,(AA$4+1),FALSE)*$E4363</f>
        <v>-3.6025269119948641E-4</v>
      </c>
      <c r="AB4358" s="5">
        <f ca="1">VLOOKUP(CONCATENATE($F4358," ",$G4358),AllocFactorMatrix,(AB$4+1),FALSE)*$E4363</f>
        <v>0</v>
      </c>
      <c r="AC4358" s="5">
        <f ca="1">VLOOKUP(CONCATENATE($F4358," ",$G4358),AllocFactorMatrix,(AC$4+1),FALSE)*$E4363</f>
        <v>0</v>
      </c>
    </row>
    <row r="4359" spans="1:29" hidden="1" outlineLevel="1">
      <c r="E4359" s="48"/>
      <c r="F4359" s="175" t="str">
        <f>F4363</f>
        <v>RB_GUP</v>
      </c>
      <c r="G4359" s="52" t="str">
        <f>$G$11</f>
        <v>DISTPRI</v>
      </c>
      <c r="H4359" s="4">
        <f t="shared" ca="1" si="2093"/>
        <v>-5.7125225781577598</v>
      </c>
      <c r="I4359" s="5">
        <f ca="1">VLOOKUP(CONCATENATE($F4359," ",$G4359),AllocFactorMatrix,(I$4+1),FALSE)*$E4363</f>
        <v>-3.7406001603312866</v>
      </c>
      <c r="J4359" s="5">
        <f ca="1">VLOOKUP(CONCATENATE($F4359," ",$G4359),AllocFactorMatrix,(J$4+1),FALSE)*$E4363</f>
        <v>-0.87544481174561284</v>
      </c>
      <c r="K4359" s="5">
        <f ca="1">VLOOKUP(CONCATENATE($F4359," ",$G4359),AllocFactorMatrix,(K$4+1),FALSE)*$E4363</f>
        <v>-1.2227995033090784E-2</v>
      </c>
      <c r="L4359" s="5">
        <f ca="1">VLOOKUP(CONCATENATE($F4359," ",$G4359),AllocFactorMatrix,(L$4+1),FALSE)*$E4363</f>
        <v>0</v>
      </c>
      <c r="M4359" s="5">
        <f t="shared" ca="1" si="2094"/>
        <v>-0.88767280677870364</v>
      </c>
      <c r="N4359" s="5">
        <f ca="1">VLOOKUP(CONCATENATE($F4359," ",$G4359),AllocFactorMatrix,(N$4+1),FALSE)*$E4363</f>
        <v>-0.50821288670785891</v>
      </c>
      <c r="O4359" s="5">
        <f ca="1">VLOOKUP(CONCATENATE($F4359," ",$G4359),AllocFactorMatrix,(O$4+1),FALSE)*$E4363</f>
        <v>-9.1315280425554896E-2</v>
      </c>
      <c r="P4359" s="5">
        <f ca="1">VLOOKUP(CONCATENATE($F4359," ",$G4359),AllocFactorMatrix,(P$4+1),FALSE)*$E4363</f>
        <v>0</v>
      </c>
      <c r="Q4359" s="5">
        <f ca="1">VLOOKUP(CONCATENATE($F4359," ",$G4359),AllocFactorMatrix,(Q$4+1),FALSE)*$E4363</f>
        <v>0</v>
      </c>
      <c r="R4359" s="5">
        <f t="shared" ca="1" si="2096"/>
        <v>-0.59952816713341384</v>
      </c>
      <c r="S4359" s="5">
        <f ca="1">VLOOKUP(CONCATENATE($F4359," ",$G4359),AllocFactorMatrix,(S$4+1),FALSE)*$E4363</f>
        <v>-2.2979738659378388E-2</v>
      </c>
      <c r="T4359" s="5">
        <f ca="1">VLOOKUP(CONCATENATE($F4359," ",$G4359),AllocFactorMatrix,(T$4+1),FALSE)*$E4363</f>
        <v>-0.3177606736744375</v>
      </c>
      <c r="U4359" s="5">
        <f ca="1">VLOOKUP(CONCATENATE($F4359," ",$G4359),AllocFactorMatrix,(U$4+1),FALSE)*$E4363</f>
        <v>0</v>
      </c>
      <c r="V4359" s="5">
        <f ca="1">VLOOKUP(CONCATENATE($F4359," ",$G4359),AllocFactorMatrix,(V$4+1),FALSE)*$E4363</f>
        <v>0</v>
      </c>
      <c r="W4359" s="5">
        <f t="shared" ca="1" si="2097"/>
        <v>-0.34074041233381591</v>
      </c>
      <c r="X4359" s="5">
        <f ca="1">VLOOKUP(CONCATENATE($F4359," ",$G4359),AllocFactorMatrix,(X$4+1),FALSE)*$E4363</f>
        <v>-0.13934777416814031</v>
      </c>
      <c r="Y4359" s="5">
        <f ca="1">VLOOKUP(CONCATENATE($F4359," ",$G4359),AllocFactorMatrix,(Y$4+1),FALSE)*$E4363</f>
        <v>-2.7969295803390759E-3</v>
      </c>
      <c r="Z4359" s="5">
        <f t="shared" ca="1" si="2095"/>
        <v>-0.1421447037484794</v>
      </c>
      <c r="AA4359" s="5">
        <f ca="1">VLOOKUP(CONCATENATE($F4359," ",$G4359),AllocFactorMatrix,(AA$4+1),FALSE)*$E4363</f>
        <v>-1.8363278320608196E-3</v>
      </c>
      <c r="AB4359" s="5">
        <f ca="1">VLOOKUP(CONCATENATE($F4359," ",$G4359),AllocFactorMatrix,(AB$4+1),FALSE)*$E4363</f>
        <v>0</v>
      </c>
      <c r="AC4359" s="5">
        <f ca="1">VLOOKUP(CONCATENATE($F4359," ",$G4359),AllocFactorMatrix,(AC$4+1),FALSE)*$E4363</f>
        <v>0</v>
      </c>
    </row>
    <row r="4360" spans="1:29" hidden="1" outlineLevel="1">
      <c r="E4360" s="48"/>
      <c r="F4360" s="175" t="str">
        <f>F4363</f>
        <v>RB_GUP</v>
      </c>
      <c r="G4360" s="52" t="str">
        <f>$G$12</f>
        <v>DISTSEC</v>
      </c>
      <c r="H4360" s="4">
        <f t="shared" ca="1" si="2093"/>
        <v>-2.7385063736810391</v>
      </c>
      <c r="I4360" s="5">
        <f ca="1">VLOOKUP(CONCATENATE($F4360," ",$G4360),AllocFactorMatrix,(I$4+1),FALSE)*$E4363</f>
        <v>-2.0322595025882326</v>
      </c>
      <c r="J4360" s="5">
        <f ca="1">VLOOKUP(CONCATENATE($F4360," ",$G4360),AllocFactorMatrix,(J$4+1),FALSE)*$E4363</f>
        <v>-0.40979431127084803</v>
      </c>
      <c r="K4360" s="5">
        <f ca="1">VLOOKUP(CONCATENATE($F4360," ",$G4360),AllocFactorMatrix,(K$4+1),FALSE)*$E4363</f>
        <v>0</v>
      </c>
      <c r="L4360" s="5">
        <f ca="1">VLOOKUP(CONCATENATE($F4360," ",$G4360),AllocFactorMatrix,(L$4+1),FALSE)*$E4363</f>
        <v>0</v>
      </c>
      <c r="M4360" s="5">
        <f t="shared" ca="1" si="2094"/>
        <v>-0.40979431127084803</v>
      </c>
      <c r="N4360" s="5">
        <f ca="1">VLOOKUP(CONCATENATE($F4360," ",$G4360),AllocFactorMatrix,(N$4+1),FALSE)*$E4363</f>
        <v>-0.20482973633926316</v>
      </c>
      <c r="O4360" s="5">
        <f ca="1">VLOOKUP(CONCATENATE($F4360," ",$G4360),AllocFactorMatrix,(O$4+1),FALSE)*$E4363</f>
        <v>0</v>
      </c>
      <c r="P4360" s="5">
        <f ca="1">VLOOKUP(CONCATENATE($F4360," ",$G4360),AllocFactorMatrix,(P$4+1),FALSE)*$E4363</f>
        <v>0</v>
      </c>
      <c r="Q4360" s="5">
        <f ca="1">VLOOKUP(CONCATENATE($F4360," ",$G4360),AllocFactorMatrix,(Q$4+1),FALSE)*$E4363</f>
        <v>0</v>
      </c>
      <c r="R4360" s="5">
        <f t="shared" ca="1" si="2096"/>
        <v>-0.20482973633926316</v>
      </c>
      <c r="S4360" s="5">
        <f ca="1">VLOOKUP(CONCATENATE($F4360," ",$G4360),AllocFactorMatrix,(S$4+1),FALSE)*$E4363</f>
        <v>-7.6560559552154945E-3</v>
      </c>
      <c r="T4360" s="5">
        <f ca="1">VLOOKUP(CONCATENATE($F4360," ",$G4360),AllocFactorMatrix,(T$4+1),FALSE)*$E4363</f>
        <v>0</v>
      </c>
      <c r="U4360" s="5">
        <f ca="1">VLOOKUP(CONCATENATE($F4360," ",$G4360),AllocFactorMatrix,(U$4+1),FALSE)*$E4363</f>
        <v>0</v>
      </c>
      <c r="V4360" s="5">
        <f ca="1">VLOOKUP(CONCATENATE($F4360," ",$G4360),AllocFactorMatrix,(V$4+1),FALSE)*$E4363</f>
        <v>0</v>
      </c>
      <c r="W4360" s="5">
        <f t="shared" ca="1" si="2097"/>
        <v>-7.6560559552154945E-3</v>
      </c>
      <c r="X4360" s="5">
        <f ca="1">VLOOKUP(CONCATENATE($F4360," ",$G4360),AllocFactorMatrix,(X$4+1),FALSE)*$E4363</f>
        <v>-5.7859636549399879E-2</v>
      </c>
      <c r="Y4360" s="5">
        <f ca="1">VLOOKUP(CONCATENATE($F4360," ",$G4360),AllocFactorMatrix,(Y$4+1),FALSE)*$E4363</f>
        <v>0</v>
      </c>
      <c r="Z4360" s="5">
        <f t="shared" ca="1" si="2095"/>
        <v>-5.7859636549399879E-2</v>
      </c>
      <c r="AA4360" s="5">
        <f ca="1">VLOOKUP(CONCATENATE($F4360," ",$G4360),AllocFactorMatrix,(AA$4+1),FALSE)*$E4363</f>
        <v>-6.8410756398584456E-4</v>
      </c>
      <c r="AB4360" s="5">
        <f ca="1">VLOOKUP(CONCATENATE($F4360," ",$G4360),AllocFactorMatrix,(AB$4+1),FALSE)*$E4363</f>
        <v>-2.1056632527436763E-2</v>
      </c>
      <c r="AC4360" s="5">
        <f ca="1">VLOOKUP(CONCATENATE($F4360," ",$G4360),AllocFactorMatrix,(AC$4+1),FALSE)*$E4363</f>
        <v>-4.366390886657477E-3</v>
      </c>
    </row>
    <row r="4361" spans="1:29" hidden="1" outlineLevel="1">
      <c r="E4361" s="48"/>
      <c r="F4361" s="175" t="str">
        <f>F4363</f>
        <v>RB_GUP</v>
      </c>
      <c r="G4361" s="52" t="str">
        <f>$G$13</f>
        <v>ENERGY</v>
      </c>
      <c r="H4361" s="4">
        <f t="shared" ca="1" si="2093"/>
        <v>-0.17729259498983438</v>
      </c>
      <c r="I4361" s="5">
        <f ca="1">VLOOKUP(CONCATENATE($F4361," ",$G4361),AllocFactorMatrix,(I$4+1),FALSE)*$E4363</f>
        <v>-6.9372147415005456E-2</v>
      </c>
      <c r="J4361" s="5">
        <f ca="1">VLOOKUP(CONCATENATE($F4361," ",$G4361),AllocFactorMatrix,(J$4+1),FALSE)*$E4363</f>
        <v>-2.0013663252566118E-2</v>
      </c>
      <c r="K4361" s="5">
        <f ca="1">VLOOKUP(CONCATENATE($F4361," ",$G4361),AllocFactorMatrix,(K$4+1),FALSE)*$E4363</f>
        <v>-2.7894774755985309E-4</v>
      </c>
      <c r="L4361" s="5">
        <f ca="1">VLOOKUP(CONCATENATE($F4361," ",$G4361),AllocFactorMatrix,(L$4+1),FALSE)*$E4363</f>
        <v>-3.8996658697486276E-5</v>
      </c>
      <c r="M4361" s="5">
        <f t="shared" ca="1" si="2094"/>
        <v>-2.0331607658823456E-2</v>
      </c>
      <c r="N4361" s="5">
        <f ca="1">VLOOKUP(CONCATENATE($F4361," ",$G4361),AllocFactorMatrix,(N$4+1),FALSE)*$E4363</f>
        <v>-1.2985351383874879E-2</v>
      </c>
      <c r="O4361" s="5">
        <f ca="1">VLOOKUP(CONCATENATE($F4361," ",$G4361),AllocFactorMatrix,(O$4+1),FALSE)*$E4363</f>
        <v>-2.3157941301189646E-3</v>
      </c>
      <c r="P4361" s="5">
        <f ca="1">VLOOKUP(CONCATENATE($F4361," ",$G4361),AllocFactorMatrix,(P$4+1),FALSE)*$E4363</f>
        <v>-4.7158049284179031E-4</v>
      </c>
      <c r="Q4361" s="5">
        <f ca="1">VLOOKUP(CONCATENATE($F4361," ",$G4361),AllocFactorMatrix,(Q$4+1),FALSE)*$E4363</f>
        <v>-1.7811754811674491E-5</v>
      </c>
      <c r="R4361" s="5">
        <f t="shared" ca="1" si="2096"/>
        <v>-1.5790537761647308E-2</v>
      </c>
      <c r="S4361" s="5">
        <f ca="1">VLOOKUP(CONCATENATE($F4361," ",$G4361),AllocFactorMatrix,(S$4+1),FALSE)*$E4363</f>
        <v>-6.8004308802548899E-4</v>
      </c>
      <c r="T4361" s="5">
        <f ca="1">VLOOKUP(CONCATENATE($F4361," ",$G4361),AllocFactorMatrix,(T$4+1),FALSE)*$E4363</f>
        <v>-1.0751610521497052E-2</v>
      </c>
      <c r="U4361" s="5">
        <f ca="1">VLOOKUP(CONCATENATE($F4361," ",$G4361),AllocFactorMatrix,(U$4+1),FALSE)*$E4363</f>
        <v>-4.6240926970970604E-2</v>
      </c>
      <c r="V4361" s="5">
        <f ca="1">VLOOKUP(CONCATENATE($F4361," ",$G4361),AllocFactorMatrix,(V$4+1),FALSE)*$E4363</f>
        <v>-8.6984013377468996E-3</v>
      </c>
      <c r="W4361" s="5">
        <f t="shared" ca="1" si="2097"/>
        <v>-6.6370981918240049E-2</v>
      </c>
      <c r="X4361" s="5">
        <f ca="1">VLOOKUP(CONCATENATE($F4361," ",$G4361),AllocFactorMatrix,(X$4+1),FALSE)*$E4363</f>
        <v>-3.5669473007602604E-3</v>
      </c>
      <c r="Y4361" s="5">
        <f ca="1">VLOOKUP(CONCATENATE($F4361," ",$G4361),AllocFactorMatrix,(Y$4+1),FALSE)*$E4363</f>
        <v>-7.1570086066429422E-5</v>
      </c>
      <c r="Z4361" s="5">
        <f t="shared" ca="1" si="2095"/>
        <v>-3.63851738682669E-3</v>
      </c>
      <c r="AA4361" s="5">
        <f ca="1">VLOOKUP(CONCATENATE($F4361," ",$G4361),AllocFactorMatrix,(AA$4+1),FALSE)*$E4363</f>
        <v>-6.384082367540498E-5</v>
      </c>
      <c r="AB4361" s="5">
        <f ca="1">VLOOKUP(CONCATENATE($F4361," ",$G4361),AllocFactorMatrix,(AB$4+1),FALSE)*$E4363</f>
        <v>-1.4300125860705478E-3</v>
      </c>
      <c r="AC4361" s="5">
        <f ca="1">VLOOKUP(CONCATENATE($F4361," ",$G4361),AllocFactorMatrix,(AC$4+1),FALSE)*$E4363</f>
        <v>-2.9494943954537836E-4</v>
      </c>
    </row>
    <row r="4362" spans="1:29" hidden="1" outlineLevel="1">
      <c r="E4362" s="48"/>
      <c r="F4362" s="175" t="str">
        <f>F4363</f>
        <v>RB_GUP</v>
      </c>
      <c r="G4362" s="52" t="str">
        <f>$G$14</f>
        <v>CUSTOMER</v>
      </c>
      <c r="H4362" s="4">
        <f t="shared" ca="1" si="2093"/>
        <v>-1.2906403954794179</v>
      </c>
      <c r="I4362" s="5">
        <f ca="1">VLOOKUP(CONCATENATE($F4362," ",$G4362),AllocFactorMatrix,(I$4+1),FALSE)*$E4363</f>
        <v>-0.63926215077782134</v>
      </c>
      <c r="J4362" s="5">
        <f ca="1">VLOOKUP(CONCATENATE($F4362," ",$G4362),AllocFactorMatrix,(J$4+1),FALSE)*$E4363</f>
        <v>-0.20374207824999693</v>
      </c>
      <c r="K4362" s="5">
        <f ca="1">VLOOKUP(CONCATENATE($F4362," ",$G4362),AllocFactorMatrix,(K$4+1),FALSE)*$E4363</f>
        <v>-1.3005107389104445E-2</v>
      </c>
      <c r="L4362" s="5">
        <f ca="1">VLOOKUP(CONCATENATE($F4362," ",$G4362),AllocFactorMatrix,(L$4+1),FALSE)*$E4363</f>
        <v>-2.1872860088102083E-3</v>
      </c>
      <c r="M4362" s="5">
        <f t="shared" ca="1" si="2094"/>
        <v>-0.2189344716479116</v>
      </c>
      <c r="N4362" s="5">
        <f ca="1">VLOOKUP(CONCATENATE($F4362," ",$G4362),AllocFactorMatrix,(N$4+1),FALSE)*$E4363</f>
        <v>-1.5884520484376424E-2</v>
      </c>
      <c r="O4362" s="5">
        <f ca="1">VLOOKUP(CONCATENATE($F4362," ",$G4362),AllocFactorMatrix,(O$4+1),FALSE)*$E4363</f>
        <v>-4.591506422590208E-3</v>
      </c>
      <c r="P4362" s="5">
        <f ca="1">VLOOKUP(CONCATENATE($F4362," ",$G4362),AllocFactorMatrix,(P$4+1),FALSE)*$E4363</f>
        <v>-5.378434316383505E-3</v>
      </c>
      <c r="Q4362" s="5">
        <f ca="1">VLOOKUP(CONCATENATE($F4362," ",$G4362),AllocFactorMatrix,(Q$4+1),FALSE)*$E4363</f>
        <v>-6.7202222730238144E-4</v>
      </c>
      <c r="R4362" s="5">
        <f t="shared" ca="1" si="2096"/>
        <v>-2.6526483450652519E-2</v>
      </c>
      <c r="S4362" s="5">
        <f ca="1">VLOOKUP(CONCATENATE($F4362," ",$G4362),AllocFactorMatrix,(S$4+1),FALSE)*$E4363</f>
        <v>-1.051757515121352E-4</v>
      </c>
      <c r="T4362" s="5">
        <f ca="1">VLOOKUP(CONCATENATE($F4362," ",$G4362),AllocFactorMatrix,(T$4+1),FALSE)*$E4363</f>
        <v>-3.2589216486597784E-3</v>
      </c>
      <c r="U4362" s="5">
        <f ca="1">VLOOKUP(CONCATENATE($F4362," ",$G4362),AllocFactorMatrix,(U$4+1),FALSE)*$E4363</f>
        <v>-9.0406686824388623E-3</v>
      </c>
      <c r="V4362" s="5">
        <f ca="1">VLOOKUP(CONCATENATE($F4362," ",$G4362),AllocFactorMatrix,(V$4+1),FALSE)*$E4363</f>
        <v>-2.6881826780581785E-3</v>
      </c>
      <c r="W4362" s="5">
        <f t="shared" ca="1" si="2097"/>
        <v>-1.5092948760668955E-2</v>
      </c>
      <c r="X4362" s="5">
        <f ca="1">VLOOKUP(CONCATENATE($F4362," ",$G4362),AllocFactorMatrix,(X$4+1),FALSE)*$E4363</f>
        <v>-3.2099950198122705E-3</v>
      </c>
      <c r="Y4362" s="5">
        <f ca="1">VLOOKUP(CONCATENATE($F4362," ",$G4362),AllocFactorMatrix,(Y$4+1),FALSE)*$E4363</f>
        <v>-6.0106831256749669E-5</v>
      </c>
      <c r="Z4362" s="5">
        <f t="shared" ca="1" si="2095"/>
        <v>-3.27010185106902E-3</v>
      </c>
      <c r="AA4362" s="5">
        <f ca="1">VLOOKUP(CONCATENATE($F4362," ",$G4362),AllocFactorMatrix,(AA$4+1),FALSE)*$E4363</f>
        <v>-3.1053008089120806E-4</v>
      </c>
      <c r="AB4362" s="5">
        <f ca="1">VLOOKUP(CONCATENATE($F4362," ",$G4362),AllocFactorMatrix,(AB$4+1),FALSE)*$E4363</f>
        <v>-0.34125457027128125</v>
      </c>
      <c r="AC4362" s="5">
        <f ca="1">VLOOKUP(CONCATENATE($F4362," ",$G4362),AllocFactorMatrix,(AC$4+1),FALSE)*$E4363</f>
        <v>-4.5989138639122115E-2</v>
      </c>
    </row>
    <row r="4363" spans="1:29" collapsed="1">
      <c r="B4363" s="104" t="s">
        <v>286</v>
      </c>
      <c r="E4363" s="58">
        <v>-26</v>
      </c>
      <c r="F4363" s="93" t="s">
        <v>73</v>
      </c>
      <c r="G4363" s="52" t="str">
        <f>$G$15</f>
        <v>TOTAL</v>
      </c>
      <c r="H4363" s="4">
        <f t="shared" ca="1" si="2093"/>
        <v>-26.000000000000004</v>
      </c>
      <c r="I4363" s="5">
        <f ca="1">VLOOKUP(CONCATENATE($F4363," ",$G4363),AllocFactorMatrix,(I$4+1),FALSE)*$E4363</f>
        <v>-14.748453285196783</v>
      </c>
      <c r="J4363" s="5">
        <f ca="1">VLOOKUP(CONCATENATE($F4363," ",$G4363),AllocFactorMatrix,(J$4+1),FALSE)*$E4363</f>
        <v>-3.4377387276551374</v>
      </c>
      <c r="K4363" s="5">
        <f ca="1">VLOOKUP(CONCATENATE($F4363," ",$G4363),AllocFactorMatrix,(K$4+1),FALSE)*$E4363</f>
        <v>-5.2340455058476384E-2</v>
      </c>
      <c r="L4363" s="5">
        <f ca="1">VLOOKUP(CONCATENATE($F4363," ",$G4363),AllocFactorMatrix,(L$4+1),FALSE)*$E4363</f>
        <v>-6.0624505052183546E-3</v>
      </c>
      <c r="M4363" s="5">
        <f t="shared" ca="1" si="2094"/>
        <v>-3.4961416332188322</v>
      </c>
      <c r="N4363" s="5">
        <f ca="1">VLOOKUP(CONCATENATE($F4363," ",$G4363),AllocFactorMatrix,(N$4+1),FALSE)*$E4363</f>
        <v>-1.8869614719872843</v>
      </c>
      <c r="O4363" s="5">
        <f ca="1">VLOOKUP(CONCATENATE($F4363," ",$G4363),AllocFactorMatrix,(O$4+1),FALSE)*$E4363</f>
        <v>-0.30345547629506142</v>
      </c>
      <c r="P4363" s="5">
        <f ca="1">VLOOKUP(CONCATENATE($F4363," ",$G4363),AllocFactorMatrix,(P$4+1),FALSE)*$E4363</f>
        <v>-4.8529501437202277E-2</v>
      </c>
      <c r="Q4363" s="5">
        <f ca="1">VLOOKUP(CONCATENATE($F4363," ",$G4363),AllocFactorMatrix,(Q$4+1),FALSE)*$E4363</f>
        <v>-2.1335304488283983E-3</v>
      </c>
      <c r="R4363" s="5">
        <f t="shared" ca="1" si="2096"/>
        <v>-2.2410799801683767</v>
      </c>
      <c r="S4363" s="5">
        <f ca="1">VLOOKUP(CONCATENATE($F4363," ",$G4363),AllocFactorMatrix,(S$4+1),FALSE)*$E4363</f>
        <v>-8.5421656283491895E-2</v>
      </c>
      <c r="T4363" s="5">
        <f ca="1">VLOOKUP(CONCATENATE($F4363," ",$G4363),AllocFactorMatrix,(T$4+1),FALSE)*$E4363</f>
        <v>-1.0631739716933781</v>
      </c>
      <c r="U4363" s="5">
        <f ca="1">VLOOKUP(CONCATENATE($F4363," ",$G4363),AllocFactorMatrix,(U$4+1),FALSE)*$E4363</f>
        <v>-2.9217484082189058</v>
      </c>
      <c r="V4363" s="5">
        <f ca="1">VLOOKUP(CONCATENATE($F4363," ",$G4363),AllocFactorMatrix,(V$4+1),FALSE)*$E4363</f>
        <v>-0.47483789801250326</v>
      </c>
      <c r="W4363" s="5">
        <f t="shared" ca="1" si="2097"/>
        <v>-4.5451819342082791</v>
      </c>
      <c r="X4363" s="5">
        <f ca="1">VLOOKUP(CONCATENATE($F4363," ",$G4363),AllocFactorMatrix,(X$4+1),FALSE)*$E4363</f>
        <v>-0.51822050423922106</v>
      </c>
      <c r="Y4363" s="5">
        <f ca="1">VLOOKUP(CONCATENATE($F4363," ",$G4363),AllocFactorMatrix,(Y$4+1),FALSE)*$E4363</f>
        <v>-9.2075790120552028E-3</v>
      </c>
      <c r="Z4363" s="5">
        <f t="shared" ca="1" si="2095"/>
        <v>-0.52742808325127621</v>
      </c>
      <c r="AA4363" s="5">
        <f ca="1">VLOOKUP(CONCATENATE($F4363," ",$G4363),AllocFactorMatrix,(AA$4+1),FALSE)*$E4363</f>
        <v>-7.0429378661797278E-3</v>
      </c>
      <c r="AB4363" s="5">
        <f ca="1">VLOOKUP(CONCATENATE($F4363," ",$G4363),AllocFactorMatrix,(AB$4+1),FALSE)*$E4363</f>
        <v>-0.38056913002165216</v>
      </c>
      <c r="AC4363" s="5">
        <f ca="1">VLOOKUP(CONCATENATE($F4363," ",$G4363),AllocFactorMatrix,(AC$4+1),FALSE)*$E4363</f>
        <v>-5.410301606862819E-2</v>
      </c>
    </row>
    <row r="4364" spans="1:29" s="52" customFormat="1">
      <c r="A4364" s="53"/>
      <c r="B4364" s="104"/>
      <c r="F4364" s="109"/>
      <c r="I4364" s="56"/>
      <c r="J4364" s="56"/>
      <c r="K4364" s="56"/>
      <c r="L4364" s="56"/>
      <c r="M4364" s="56"/>
      <c r="N4364" s="56"/>
      <c r="O4364" s="56"/>
      <c r="P4364" s="56"/>
      <c r="Q4364" s="56"/>
      <c r="R4364" s="56"/>
      <c r="S4364" s="56"/>
      <c r="T4364" s="56"/>
      <c r="U4364" s="56"/>
      <c r="V4364" s="56"/>
      <c r="W4364" s="56"/>
      <c r="X4364" s="56"/>
      <c r="Y4364" s="56"/>
      <c r="Z4364" s="56"/>
      <c r="AA4364" s="56"/>
      <c r="AB4364" s="56"/>
      <c r="AC4364" s="56"/>
    </row>
    <row r="4365" spans="1:29" s="52" customFormat="1" hidden="1" outlineLevel="1">
      <c r="A4365" s="53"/>
      <c r="B4365" s="104"/>
      <c r="E4365" s="55"/>
      <c r="F4365" s="102"/>
      <c r="G4365" s="52" t="str">
        <f>$G$8</f>
        <v>PRODUCTION</v>
      </c>
      <c r="H4365" s="57">
        <f t="shared" ref="H4365:AC4365" ca="1" si="2098">+H4356+H4347+H3621</f>
        <v>1254023.5393070057</v>
      </c>
      <c r="I4365" s="57">
        <f t="shared" ca="1" si="2098"/>
        <v>-1359459.8843299528</v>
      </c>
      <c r="J4365" s="57">
        <f t="shared" ca="1" si="2098"/>
        <v>854894.64753823366</v>
      </c>
      <c r="K4365" s="57">
        <f t="shared" ca="1" si="2098"/>
        <v>3510.7108274401044</v>
      </c>
      <c r="L4365" s="57">
        <f t="shared" ca="1" si="2098"/>
        <v>1939.7264128202867</v>
      </c>
      <c r="M4365" s="57">
        <f t="shared" ca="1" si="2098"/>
        <v>860345.0847784942</v>
      </c>
      <c r="N4365" s="57">
        <f t="shared" ca="1" si="2098"/>
        <v>315152.29149647418</v>
      </c>
      <c r="O4365" s="57">
        <f t="shared" ca="1" si="2098"/>
        <v>118396.64445130999</v>
      </c>
      <c r="P4365" s="57">
        <f t="shared" ca="1" si="2098"/>
        <v>10355.649293513918</v>
      </c>
      <c r="Q4365" s="57">
        <f t="shared" ca="1" si="2098"/>
        <v>-685.54079808726863</v>
      </c>
      <c r="R4365" s="57">
        <f t="shared" ca="1" si="2098"/>
        <v>443219.04444321134</v>
      </c>
      <c r="S4365" s="57">
        <f t="shared" ca="1" si="2098"/>
        <v>13610.815663883357</v>
      </c>
      <c r="T4365" s="57">
        <f t="shared" ca="1" si="2098"/>
        <v>426301.22905030107</v>
      </c>
      <c r="U4365" s="57">
        <f t="shared" ca="1" si="2098"/>
        <v>405034.52419035765</v>
      </c>
      <c r="V4365" s="57">
        <f t="shared" ca="1" si="2098"/>
        <v>293913.90756060556</v>
      </c>
      <c r="W4365" s="57">
        <f t="shared" ca="1" si="2098"/>
        <v>1138860.4764651505</v>
      </c>
      <c r="X4365" s="57">
        <f t="shared" ca="1" si="2098"/>
        <v>140242.82972513742</v>
      </c>
      <c r="Y4365" s="57">
        <f t="shared" ca="1" si="2098"/>
        <v>1493.2237610719883</v>
      </c>
      <c r="Z4365" s="57">
        <f t="shared" ca="1" si="2098"/>
        <v>141736.0534862096</v>
      </c>
      <c r="AA4365" s="57">
        <f t="shared" ca="1" si="2098"/>
        <v>2698.2166291159747</v>
      </c>
      <c r="AB4365" s="57">
        <f t="shared" ca="1" si="2098"/>
        <v>21460.633994062948</v>
      </c>
      <c r="AC4365" s="57">
        <f t="shared" ca="1" si="2098"/>
        <v>5163.9138407221972</v>
      </c>
    </row>
    <row r="4366" spans="1:29" s="52" customFormat="1" hidden="1" outlineLevel="1">
      <c r="A4366" s="53"/>
      <c r="B4366" s="104"/>
      <c r="E4366" s="55"/>
      <c r="F4366" s="102"/>
      <c r="G4366" s="52" t="str">
        <f>$G$9</f>
        <v>BULKTRAN</v>
      </c>
      <c r="H4366" s="57">
        <f t="shared" ref="H4366:AC4366" ca="1" si="2099">+H4357+H4348+H3622</f>
        <v>1744462.0377747752</v>
      </c>
      <c r="I4366" s="57">
        <f t="shared" ca="1" si="2099"/>
        <v>-1103100.4105918538</v>
      </c>
      <c r="J4366" s="57">
        <f t="shared" ca="1" si="2099"/>
        <v>448491.31037370284</v>
      </c>
      <c r="K4366" s="57">
        <f t="shared" ca="1" si="2099"/>
        <v>2328.1984252390193</v>
      </c>
      <c r="L4366" s="57">
        <f t="shared" ca="1" si="2099"/>
        <v>-2478.8959614308051</v>
      </c>
      <c r="M4366" s="57">
        <f t="shared" ca="1" si="2099"/>
        <v>448340.61283751106</v>
      </c>
      <c r="N4366" s="57">
        <f t="shared" ca="1" si="2099"/>
        <v>220774.17915978332</v>
      </c>
      <c r="O4366" s="57">
        <f t="shared" ca="1" si="2099"/>
        <v>112144.08884471192</v>
      </c>
      <c r="P4366" s="57">
        <f t="shared" ca="1" si="2099"/>
        <v>14059.783577556271</v>
      </c>
      <c r="Q4366" s="57">
        <f t="shared" ca="1" si="2099"/>
        <v>-742.52882621398362</v>
      </c>
      <c r="R4366" s="57">
        <f t="shared" ca="1" si="2099"/>
        <v>346235.52275583753</v>
      </c>
      <c r="S4366" s="57">
        <f t="shared" ca="1" si="2099"/>
        <v>4600.1234762365548</v>
      </c>
      <c r="T4366" s="57">
        <f t="shared" ca="1" si="2099"/>
        <v>419399.02026370208</v>
      </c>
      <c r="U4366" s="57">
        <f t="shared" ca="1" si="2099"/>
        <v>1186601.2706633029</v>
      </c>
      <c r="V4366" s="57">
        <f t="shared" ca="1" si="2099"/>
        <v>347800.05296120519</v>
      </c>
      <c r="W4366" s="57">
        <f t="shared" ca="1" si="2099"/>
        <v>1958400.467364446</v>
      </c>
      <c r="X4366" s="57">
        <f t="shared" ca="1" si="2099"/>
        <v>78642.304777576952</v>
      </c>
      <c r="Y4366" s="57">
        <f t="shared" ca="1" si="2099"/>
        <v>693.64233858737634</v>
      </c>
      <c r="Z4366" s="57">
        <f t="shared" ca="1" si="2099"/>
        <v>79335.947116164345</v>
      </c>
      <c r="AA4366" s="57">
        <f t="shared" ca="1" si="2099"/>
        <v>1390.139182323323</v>
      </c>
      <c r="AB4366" s="57">
        <f t="shared" ca="1" si="2099"/>
        <v>11199.855309537545</v>
      </c>
      <c r="AC4366" s="57">
        <f t="shared" ca="1" si="2099"/>
        <v>2659.9038008128355</v>
      </c>
    </row>
    <row r="4367" spans="1:29" s="52" customFormat="1" hidden="1" outlineLevel="1">
      <c r="A4367" s="53"/>
      <c r="B4367" s="104"/>
      <c r="E4367" s="55"/>
      <c r="F4367" s="102"/>
      <c r="G4367" s="52" t="str">
        <f>$G$10</f>
        <v>SUBTRAN</v>
      </c>
      <c r="H4367" s="57">
        <f t="shared" ref="H4367:AC4367" ca="1" si="2100">+H4358+H4349+H3623</f>
        <v>440204.68580630451</v>
      </c>
      <c r="I4367" s="57">
        <f t="shared" ca="1" si="2100"/>
        <v>-287726.37989100761</v>
      </c>
      <c r="J4367" s="57">
        <f t="shared" ca="1" si="2100"/>
        <v>119049.13192924971</v>
      </c>
      <c r="K4367" s="57">
        <f t="shared" ca="1" si="2100"/>
        <v>622.53736630957678</v>
      </c>
      <c r="L4367" s="57">
        <f t="shared" ca="1" si="2100"/>
        <v>-776.5402072087893</v>
      </c>
      <c r="M4367" s="57">
        <f t="shared" ca="1" si="2100"/>
        <v>118895.12908835043</v>
      </c>
      <c r="N4367" s="57">
        <f t="shared" ca="1" si="2100"/>
        <v>56988.931790445145</v>
      </c>
      <c r="O4367" s="57">
        <f t="shared" ca="1" si="2100"/>
        <v>28904.09373954279</v>
      </c>
      <c r="P4367" s="57">
        <f t="shared" ca="1" si="2100"/>
        <v>4694.3592329623243</v>
      </c>
      <c r="Q4367" s="57">
        <f t="shared" ca="1" si="2100"/>
        <v>0</v>
      </c>
      <c r="R4367" s="57">
        <f t="shared" ca="1" si="2100"/>
        <v>90587.384762950227</v>
      </c>
      <c r="S4367" s="57">
        <f t="shared" ca="1" si="2100"/>
        <v>1137.9027889955594</v>
      </c>
      <c r="T4367" s="57">
        <f t="shared" ca="1" si="2100"/>
        <v>106662.7889858711</v>
      </c>
      <c r="U4367" s="57">
        <f t="shared" ca="1" si="2100"/>
        <v>389848.63648117566</v>
      </c>
      <c r="V4367" s="57">
        <f t="shared" ca="1" si="2100"/>
        <v>0</v>
      </c>
      <c r="W4367" s="57">
        <f t="shared" ca="1" si="2100"/>
        <v>497649.32825604256</v>
      </c>
      <c r="X4367" s="57">
        <f t="shared" ca="1" si="2100"/>
        <v>20258.106135532755</v>
      </c>
      <c r="Y4367" s="57">
        <f t="shared" ca="1" si="2100"/>
        <v>180.54669006861465</v>
      </c>
      <c r="Z4367" s="57">
        <f t="shared" ca="1" si="2100"/>
        <v>20438.65282560137</v>
      </c>
      <c r="AA4367" s="57">
        <f t="shared" ca="1" si="2100"/>
        <v>360.57076436817658</v>
      </c>
      <c r="AB4367" s="57">
        <f t="shared" ca="1" si="2100"/>
        <v>0</v>
      </c>
      <c r="AC4367" s="57">
        <f t="shared" ca="1" si="2100"/>
        <v>0</v>
      </c>
    </row>
    <row r="4368" spans="1:29" s="52" customFormat="1" hidden="1" outlineLevel="1">
      <c r="A4368" s="53"/>
      <c r="B4368" s="104"/>
      <c r="E4368" s="55"/>
      <c r="F4368" s="102"/>
      <c r="G4368" s="52" t="str">
        <f>$G$11</f>
        <v>DISTPRI</v>
      </c>
      <c r="H4368" s="57">
        <f t="shared" ref="H4368:AC4368" ca="1" si="2101">+H4359+H4350+H3624</f>
        <v>299560.26188070234</v>
      </c>
      <c r="I4368" s="57">
        <f t="shared" ca="1" si="2101"/>
        <v>-1277484.611055146</v>
      </c>
      <c r="J4368" s="57">
        <f t="shared" ca="1" si="2101"/>
        <v>638361.4112372495</v>
      </c>
      <c r="K4368" s="57">
        <f t="shared" ca="1" si="2101"/>
        <v>2984.7600717269224</v>
      </c>
      <c r="L4368" s="57">
        <f t="shared" ca="1" si="2101"/>
        <v>0</v>
      </c>
      <c r="M4368" s="57">
        <f t="shared" ca="1" si="2101"/>
        <v>641346.1713089759</v>
      </c>
      <c r="N4368" s="57">
        <f t="shared" ca="1" si="2101"/>
        <v>267649.6847393295</v>
      </c>
      <c r="O4368" s="57">
        <f t="shared" ca="1" si="2101"/>
        <v>120031.19805684363</v>
      </c>
      <c r="P4368" s="57">
        <f t="shared" ca="1" si="2101"/>
        <v>0</v>
      </c>
      <c r="Q4368" s="57">
        <f t="shared" ca="1" si="2101"/>
        <v>0</v>
      </c>
      <c r="R4368" s="57">
        <f t="shared" ca="1" si="2101"/>
        <v>387680.8827961731</v>
      </c>
      <c r="S4368" s="57">
        <f t="shared" ca="1" si="2101"/>
        <v>7819.726132117883</v>
      </c>
      <c r="T4368" s="57">
        <f t="shared" ca="1" si="2101"/>
        <v>431700.25124739006</v>
      </c>
      <c r="U4368" s="57">
        <f t="shared" ca="1" si="2101"/>
        <v>0</v>
      </c>
      <c r="V4368" s="57">
        <f t="shared" ca="1" si="2101"/>
        <v>0</v>
      </c>
      <c r="W4368" s="57">
        <f t="shared" ca="1" si="2101"/>
        <v>439519.97737950762</v>
      </c>
      <c r="X4368" s="57">
        <f t="shared" ca="1" si="2101"/>
        <v>105522.39259458255</v>
      </c>
      <c r="Y4368" s="57">
        <f t="shared" ca="1" si="2101"/>
        <v>1032.5091827476415</v>
      </c>
      <c r="Z4368" s="57">
        <f t="shared" ca="1" si="2101"/>
        <v>106554.90177733015</v>
      </c>
      <c r="AA4368" s="57">
        <f t="shared" ca="1" si="2101"/>
        <v>1942.9396738649123</v>
      </c>
      <c r="AB4368" s="57">
        <f t="shared" ca="1" si="2101"/>
        <v>0</v>
      </c>
      <c r="AC4368" s="57">
        <f t="shared" ca="1" si="2101"/>
        <v>0</v>
      </c>
    </row>
    <row r="4369" spans="1:29" s="52" customFormat="1" hidden="1" outlineLevel="1">
      <c r="A4369" s="53"/>
      <c r="B4369" s="104"/>
      <c r="E4369" s="55"/>
      <c r="F4369" s="102"/>
      <c r="G4369" s="52" t="str">
        <f>$G$12</f>
        <v>DISTSEC</v>
      </c>
      <c r="H4369" s="57">
        <f t="shared" ref="H4369:AC4369" ca="1" si="2102">+H4360+H4351+H3625</f>
        <v>-195804.74734980566</v>
      </c>
      <c r="I4369" s="57">
        <f t="shared" ca="1" si="2102"/>
        <v>-696900.10820903245</v>
      </c>
      <c r="J4369" s="57">
        <f t="shared" ca="1" si="2102"/>
        <v>296477.71034214098</v>
      </c>
      <c r="K4369" s="57">
        <f t="shared" ca="1" si="2102"/>
        <v>0</v>
      </c>
      <c r="L4369" s="57">
        <f t="shared" ca="1" si="2102"/>
        <v>0</v>
      </c>
      <c r="M4369" s="57">
        <f t="shared" ca="1" si="2102"/>
        <v>296477.71034214098</v>
      </c>
      <c r="N4369" s="57">
        <f t="shared" ca="1" si="2102"/>
        <v>108416.25305551221</v>
      </c>
      <c r="O4369" s="57">
        <f t="shared" ca="1" si="2102"/>
        <v>0</v>
      </c>
      <c r="P4369" s="57">
        <f t="shared" ca="1" si="2102"/>
        <v>0</v>
      </c>
      <c r="Q4369" s="57">
        <f t="shared" ca="1" si="2102"/>
        <v>0</v>
      </c>
      <c r="R4369" s="57">
        <f t="shared" ca="1" si="2102"/>
        <v>108416.25305551221</v>
      </c>
      <c r="S4369" s="57">
        <f t="shared" ca="1" si="2102"/>
        <v>2543.8965361892438</v>
      </c>
      <c r="T4369" s="57">
        <f t="shared" ca="1" si="2102"/>
        <v>0</v>
      </c>
      <c r="U4369" s="57">
        <f t="shared" ca="1" si="2102"/>
        <v>0</v>
      </c>
      <c r="V4369" s="57">
        <f t="shared" ca="1" si="2102"/>
        <v>0</v>
      </c>
      <c r="W4369" s="57">
        <f t="shared" ca="1" si="2102"/>
        <v>2543.8965361892438</v>
      </c>
      <c r="X4369" s="57">
        <f t="shared" ca="1" si="2102"/>
        <v>43598.796976887868</v>
      </c>
      <c r="Y4369" s="57">
        <f t="shared" ca="1" si="2102"/>
        <v>0</v>
      </c>
      <c r="Z4369" s="57">
        <f t="shared" ca="1" si="2102"/>
        <v>43598.796976887868</v>
      </c>
      <c r="AA4369" s="57">
        <f t="shared" ca="1" si="2102"/>
        <v>717.29364561991736</v>
      </c>
      <c r="AB4369" s="57">
        <f t="shared" ca="1" si="2102"/>
        <v>39744.267904894135</v>
      </c>
      <c r="AC4369" s="57">
        <f t="shared" ca="1" si="2102"/>
        <v>9597.1423979860665</v>
      </c>
    </row>
    <row r="4370" spans="1:29" s="52" customFormat="1" hidden="1" outlineLevel="1">
      <c r="A4370" s="53"/>
      <c r="B4370" s="104"/>
      <c r="E4370" s="55"/>
      <c r="F4370" s="102"/>
      <c r="G4370" s="52" t="str">
        <f>$G$13</f>
        <v>ENERGY</v>
      </c>
      <c r="H4370" s="57">
        <f t="shared" ref="H4370:AC4370" ca="1" si="2103">+H4361+H4352+H3626</f>
        <v>-1681762.163337298</v>
      </c>
      <c r="I4370" s="57">
        <f t="shared" ca="1" si="2103"/>
        <v>203387.79731375162</v>
      </c>
      <c r="J4370" s="57">
        <f t="shared" ca="1" si="2103"/>
        <v>33326.066723612501</v>
      </c>
      <c r="K4370" s="57">
        <f t="shared" ca="1" si="2103"/>
        <v>-454.98941956586748</v>
      </c>
      <c r="L4370" s="57">
        <f t="shared" ca="1" si="2103"/>
        <v>3847.5280557464121</v>
      </c>
      <c r="M4370" s="57">
        <f t="shared" ca="1" si="2103"/>
        <v>36718.605359793364</v>
      </c>
      <c r="N4370" s="57">
        <f t="shared" ca="1" si="2103"/>
        <v>-47979.876980023881</v>
      </c>
      <c r="O4370" s="57">
        <f t="shared" ca="1" si="2103"/>
        <v>-42900.984227405745</v>
      </c>
      <c r="P4370" s="57">
        <f t="shared" ca="1" si="2103"/>
        <v>-8307.7582601468257</v>
      </c>
      <c r="Q4370" s="57">
        <f t="shared" ca="1" si="2103"/>
        <v>366.85671561419917</v>
      </c>
      <c r="R4370" s="57">
        <f t="shared" ca="1" si="2103"/>
        <v>-98821.762751962626</v>
      </c>
      <c r="S4370" s="57">
        <f t="shared" ca="1" si="2103"/>
        <v>3453.6832006229197</v>
      </c>
      <c r="T4370" s="57">
        <f t="shared" ca="1" si="2103"/>
        <v>-219919.83351093379</v>
      </c>
      <c r="U4370" s="57">
        <f t="shared" ca="1" si="2103"/>
        <v>-1362831.4330808218</v>
      </c>
      <c r="V4370" s="57">
        <f t="shared" ca="1" si="2103"/>
        <v>-255044.67410436689</v>
      </c>
      <c r="W4370" s="57">
        <f t="shared" ca="1" si="2103"/>
        <v>-1834342.2574955015</v>
      </c>
      <c r="X4370" s="57">
        <f t="shared" ca="1" si="2103"/>
        <v>549.17133685171757</v>
      </c>
      <c r="Y4370" s="57">
        <f t="shared" ca="1" si="2103"/>
        <v>137.38895029283793</v>
      </c>
      <c r="Z4370" s="57">
        <f t="shared" ca="1" si="2103"/>
        <v>686.56028714449712</v>
      </c>
      <c r="AA4370" s="57">
        <f t="shared" ca="1" si="2103"/>
        <v>210.33454748790615</v>
      </c>
      <c r="AB4370" s="57">
        <f t="shared" ca="1" si="2103"/>
        <v>8138.4925792476306</v>
      </c>
      <c r="AC4370" s="57">
        <f t="shared" ca="1" si="2103"/>
        <v>2260.0668227376973</v>
      </c>
    </row>
    <row r="4371" spans="1:29" s="52" customFormat="1" hidden="1" outlineLevel="1">
      <c r="A4371" s="53"/>
      <c r="B4371" s="104"/>
      <c r="E4371" s="55"/>
      <c r="F4371" s="102"/>
      <c r="G4371" s="52" t="str">
        <f>$G$14</f>
        <v>CUSTOMER</v>
      </c>
      <c r="H4371" s="57">
        <f t="shared" ref="H4371:AC4371" ca="1" si="2104">+H4362+H4353+H3627</f>
        <v>731192.68519599515</v>
      </c>
      <c r="I4371" s="57">
        <f t="shared" ca="1" si="2104"/>
        <v>-194661.38114710752</v>
      </c>
      <c r="J4371" s="57">
        <f t="shared" ca="1" si="2104"/>
        <v>148429.71482693841</v>
      </c>
      <c r="K4371" s="57">
        <f t="shared" ca="1" si="2104"/>
        <v>3086.3785390440307</v>
      </c>
      <c r="L4371" s="57">
        <f t="shared" ca="1" si="2104"/>
        <v>-718.63793444334601</v>
      </c>
      <c r="M4371" s="57">
        <f t="shared" ca="1" si="2104"/>
        <v>150797.4554315391</v>
      </c>
      <c r="N4371" s="57">
        <f t="shared" ca="1" si="2104"/>
        <v>8075.3565835579975</v>
      </c>
      <c r="O4371" s="57">
        <f t="shared" ca="1" si="2104"/>
        <v>5697.9895281852259</v>
      </c>
      <c r="P4371" s="57">
        <f t="shared" ca="1" si="2104"/>
        <v>3618.3922110710596</v>
      </c>
      <c r="Q4371" s="57">
        <f t="shared" ca="1" si="2104"/>
        <v>-689.79528244451762</v>
      </c>
      <c r="R4371" s="57">
        <f t="shared" ca="1" si="2104"/>
        <v>16701.943040369759</v>
      </c>
      <c r="S4371" s="57">
        <f t="shared" ca="1" si="2104"/>
        <v>37.372401601064041</v>
      </c>
      <c r="T4371" s="57">
        <f t="shared" ca="1" si="2104"/>
        <v>4159.4538175875296</v>
      </c>
      <c r="U4371" s="57">
        <f t="shared" ca="1" si="2104"/>
        <v>6154.7650680624156</v>
      </c>
      <c r="V4371" s="57">
        <f t="shared" ca="1" si="2104"/>
        <v>3846.5017508751025</v>
      </c>
      <c r="W4371" s="57">
        <f t="shared" ca="1" si="2104"/>
        <v>14198.093038126101</v>
      </c>
      <c r="X4371" s="57">
        <f t="shared" ca="1" si="2104"/>
        <v>2402.8134889990856</v>
      </c>
      <c r="Y4371" s="57">
        <f t="shared" ca="1" si="2104"/>
        <v>22.297338371252536</v>
      </c>
      <c r="Z4371" s="57">
        <f t="shared" ca="1" si="2104"/>
        <v>2425.1108273703389</v>
      </c>
      <c r="AA4371" s="57">
        <f t="shared" ca="1" si="2104"/>
        <v>327.66747181403372</v>
      </c>
      <c r="AB4371" s="57">
        <f t="shared" ca="1" si="2104"/>
        <v>640302.93228940025</v>
      </c>
      <c r="AC4371" s="57">
        <f t="shared" ca="1" si="2104"/>
        <v>101100.86424448382</v>
      </c>
    </row>
    <row r="4372" spans="1:29" s="52" customFormat="1" collapsed="1">
      <c r="A4372" s="53"/>
      <c r="B4372" s="104" t="s">
        <v>163</v>
      </c>
      <c r="E4372" s="57">
        <f>+E4363+E4354+E3628</f>
        <v>2591876.2992776576</v>
      </c>
      <c r="F4372" s="178"/>
      <c r="G4372" s="52" t="str">
        <f>$G$15</f>
        <v>TOTAL</v>
      </c>
      <c r="H4372" s="57">
        <f t="shared" ref="H4372:AC4372" ca="1" si="2105">+H4363+H4354+H3628</f>
        <v>2591876.2992776912</v>
      </c>
      <c r="I4372" s="57">
        <f t="shared" ca="1" si="2105"/>
        <v>-4715944.9779103491</v>
      </c>
      <c r="J4372" s="57">
        <f t="shared" ca="1" si="2105"/>
        <v>2539029.9929711269</v>
      </c>
      <c r="K4372" s="57">
        <f t="shared" ca="1" si="2105"/>
        <v>12077.595810193823</v>
      </c>
      <c r="L4372" s="57">
        <f t="shared" ca="1" si="2105"/>
        <v>1813.1803654837327</v>
      </c>
      <c r="M4372" s="57">
        <f t="shared" ca="1" si="2105"/>
        <v>2552920.7691468042</v>
      </c>
      <c r="N4372" s="57">
        <f t="shared" ca="1" si="2105"/>
        <v>929076.81984507525</v>
      </c>
      <c r="O4372" s="57">
        <f t="shared" ca="1" si="2105"/>
        <v>342273.03039318777</v>
      </c>
      <c r="P4372" s="57">
        <f t="shared" ca="1" si="2105"/>
        <v>24420.426054956701</v>
      </c>
      <c r="Q4372" s="57">
        <f t="shared" ca="1" si="2105"/>
        <v>-1751.0081911315699</v>
      </c>
      <c r="R4372" s="57">
        <f t="shared" ca="1" si="2105"/>
        <v>1294019.2681020892</v>
      </c>
      <c r="S4372" s="57">
        <f t="shared" ca="1" si="2105"/>
        <v>33203.520199646548</v>
      </c>
      <c r="T4372" s="57">
        <f t="shared" ca="1" si="2105"/>
        <v>1168302.9098539178</v>
      </c>
      <c r="U4372" s="57">
        <f t="shared" ca="1" si="2105"/>
        <v>624807.76332207932</v>
      </c>
      <c r="V4372" s="57">
        <f t="shared" ca="1" si="2105"/>
        <v>390515.78816831857</v>
      </c>
      <c r="W4372" s="57">
        <f t="shared" ca="1" si="2105"/>
        <v>2216829.9815439605</v>
      </c>
      <c r="X4372" s="57">
        <f t="shared" ca="1" si="2105"/>
        <v>391216.41503556841</v>
      </c>
      <c r="Y4372" s="57">
        <f t="shared" ca="1" si="2105"/>
        <v>3559.6082611397014</v>
      </c>
      <c r="Z4372" s="57">
        <f t="shared" ca="1" si="2105"/>
        <v>394776.02329670783</v>
      </c>
      <c r="AA4372" s="57">
        <f t="shared" ca="1" si="2105"/>
        <v>7647.1619145942532</v>
      </c>
      <c r="AB4372" s="57">
        <f t="shared" ca="1" si="2105"/>
        <v>720846.18207714288</v>
      </c>
      <c r="AC4372" s="57">
        <f t="shared" ca="1" si="2105"/>
        <v>120781.8911067427</v>
      </c>
    </row>
    <row r="4374" spans="1:29" hidden="1" outlineLevel="1">
      <c r="E4374" s="11"/>
      <c r="F4374" s="107"/>
      <c r="G4374" s="52" t="str">
        <f>$G$8</f>
        <v>PRODUCTION</v>
      </c>
      <c r="H4374" s="4">
        <f t="shared" ref="H4374:AC4374" ca="1" si="2106">+H4365+H3603</f>
        <v>-557058.7628377208</v>
      </c>
      <c r="I4374" s="4">
        <f t="shared" ca="1" si="2106"/>
        <v>-2885146.5883004428</v>
      </c>
      <c r="J4374" s="4">
        <f t="shared" ca="1" si="2106"/>
        <v>846311.00636345195</v>
      </c>
      <c r="K4374" s="4">
        <f t="shared" ca="1" si="2106"/>
        <v>909.89975799045942</v>
      </c>
      <c r="L4374" s="4">
        <f t="shared" ca="1" si="2106"/>
        <v>2006.7333092855206</v>
      </c>
      <c r="M4374" s="4">
        <f t="shared" ca="1" si="2106"/>
        <v>849227.63943072804</v>
      </c>
      <c r="N4374" s="4">
        <f t="shared" ca="1" si="2106"/>
        <v>252676.30034944438</v>
      </c>
      <c r="O4374" s="4">
        <f t="shared" ca="1" si="2106"/>
        <v>125555.15699322891</v>
      </c>
      <c r="P4374" s="4">
        <f t="shared" ca="1" si="2106"/>
        <v>7761.6304589280744</v>
      </c>
      <c r="Q4374" s="4">
        <f t="shared" ca="1" si="2106"/>
        <v>-1103.7675825620263</v>
      </c>
      <c r="R4374" s="4">
        <f t="shared" ca="1" si="2106"/>
        <v>384889.32021904009</v>
      </c>
      <c r="S4374" s="4">
        <f t="shared" ca="1" si="2106"/>
        <v>10261.834611799284</v>
      </c>
      <c r="T4374" s="4">
        <f t="shared" ca="1" si="2106"/>
        <v>452996.21232088201</v>
      </c>
      <c r="U4374" s="4">
        <f t="shared" ca="1" si="2106"/>
        <v>144182.1547064344</v>
      </c>
      <c r="V4374" s="4">
        <f t="shared" ca="1" si="2106"/>
        <v>312007.83342263213</v>
      </c>
      <c r="W4374" s="4">
        <f t="shared" ca="1" si="2106"/>
        <v>919448.03506175173</v>
      </c>
      <c r="X4374" s="4">
        <f t="shared" ca="1" si="2106"/>
        <v>139017.17786932472</v>
      </c>
      <c r="Y4374" s="4">
        <f t="shared" ca="1" si="2106"/>
        <v>1081.2660567419132</v>
      </c>
      <c r="Z4374" s="4">
        <f t="shared" ca="1" si="2106"/>
        <v>140098.44392606689</v>
      </c>
      <c r="AA4374" s="4">
        <f t="shared" ca="1" si="2106"/>
        <v>2933.3096840989592</v>
      </c>
      <c r="AB4374" s="4">
        <f t="shared" ca="1" si="2106"/>
        <v>25311.642963632657</v>
      </c>
      <c r="AC4374" s="4">
        <f t="shared" ca="1" si="2106"/>
        <v>6179.4341774152781</v>
      </c>
    </row>
    <row r="4375" spans="1:29" hidden="1" outlineLevel="1">
      <c r="E4375" s="11"/>
      <c r="F4375" s="107"/>
      <c r="G4375" s="52" t="str">
        <f>$G$9</f>
        <v>BULKTRAN</v>
      </c>
      <c r="H4375" s="4">
        <f t="shared" ref="H4375:AC4375" ca="1" si="2107">+H4366+H3604</f>
        <v>1307173.3285186081</v>
      </c>
      <c r="I4375" s="4">
        <f t="shared" ca="1" si="2107"/>
        <v>-1920680.461314375</v>
      </c>
      <c r="J4375" s="4">
        <f t="shared" ca="1" si="2107"/>
        <v>466904.15245060157</v>
      </c>
      <c r="K4375" s="4">
        <f t="shared" ca="1" si="2107"/>
        <v>1426.5597551245592</v>
      </c>
      <c r="L4375" s="4">
        <f t="shared" ca="1" si="2107"/>
        <v>-3434.7261298862086</v>
      </c>
      <c r="M4375" s="4">
        <f t="shared" ca="1" si="2107"/>
        <v>464895.9860758399</v>
      </c>
      <c r="N4375" s="4">
        <f t="shared" ca="1" si="2107"/>
        <v>218054.71637694011</v>
      </c>
      <c r="O4375" s="4">
        <f t="shared" ca="1" si="2107"/>
        <v>133161.28461869946</v>
      </c>
      <c r="P4375" s="4">
        <f t="shared" ca="1" si="2107"/>
        <v>15749.580344161781</v>
      </c>
      <c r="Q4375" s="4">
        <f t="shared" ca="1" si="2107"/>
        <v>-1056.4876523246032</v>
      </c>
      <c r="R4375" s="4">
        <f t="shared" ca="1" si="2107"/>
        <v>365909.09368747671</v>
      </c>
      <c r="S4375" s="4">
        <f t="shared" ca="1" si="2107"/>
        <v>2736.7966249007441</v>
      </c>
      <c r="T4375" s="4">
        <f t="shared" ca="1" si="2107"/>
        <v>500098.65250934527</v>
      </c>
      <c r="U4375" s="4">
        <f t="shared" ca="1" si="2107"/>
        <v>1371574.1280393314</v>
      </c>
      <c r="V4375" s="4">
        <f t="shared" ca="1" si="2107"/>
        <v>420669.83987531159</v>
      </c>
      <c r="W4375" s="4">
        <f t="shared" ca="1" si="2107"/>
        <v>2295079.4170488883</v>
      </c>
      <c r="X4375" s="4">
        <f t="shared" ca="1" si="2107"/>
        <v>83243.051279757579</v>
      </c>
      <c r="Y4375" s="4">
        <f t="shared" ca="1" si="2107"/>
        <v>525.70288598337333</v>
      </c>
      <c r="Z4375" s="4">
        <f t="shared" ca="1" si="2107"/>
        <v>83768.754165740975</v>
      </c>
      <c r="AA4375" s="4">
        <f t="shared" ca="1" si="2107"/>
        <v>1555.3257705101878</v>
      </c>
      <c r="AB4375" s="4">
        <f t="shared" ca="1" si="2107"/>
        <v>13422.113007714212</v>
      </c>
      <c r="AC4375" s="4">
        <f t="shared" ca="1" si="2107"/>
        <v>3223.1000768170807</v>
      </c>
    </row>
    <row r="4376" spans="1:29" hidden="1" outlineLevel="1">
      <c r="E4376" s="11"/>
      <c r="F4376" s="107"/>
      <c r="G4376" s="52" t="str">
        <f>$G$10</f>
        <v>SUBTRAN</v>
      </c>
      <c r="H4376" s="4">
        <f t="shared" ref="H4376:AC4376" ca="1" si="2108">+H4367+H3605</f>
        <v>307092.90223107761</v>
      </c>
      <c r="I4376" s="4">
        <f t="shared" ca="1" si="2108"/>
        <v>-507616.83449686342</v>
      </c>
      <c r="J4376" s="4">
        <f t="shared" ca="1" si="2108"/>
        <v>122752.52254240707</v>
      </c>
      <c r="K4376" s="4">
        <f t="shared" ca="1" si="2108"/>
        <v>366.00858543810182</v>
      </c>
      <c r="L4376" s="4">
        <f t="shared" ca="1" si="2108"/>
        <v>-1086.3434593564509</v>
      </c>
      <c r="M4376" s="4">
        <f t="shared" ca="1" si="2108"/>
        <v>122032.18766848864</v>
      </c>
      <c r="N4376" s="4">
        <f t="shared" ca="1" si="2108"/>
        <v>55629.477763201001</v>
      </c>
      <c r="O4376" s="4">
        <f t="shared" ca="1" si="2108"/>
        <v>34189.299339749203</v>
      </c>
      <c r="P4376" s="4">
        <f t="shared" ca="1" si="2108"/>
        <v>5224.621911083821</v>
      </c>
      <c r="Q4376" s="4">
        <f t="shared" ca="1" si="2108"/>
        <v>0</v>
      </c>
      <c r="R4376" s="4">
        <f t="shared" ca="1" si="2108"/>
        <v>95043.399014033988</v>
      </c>
      <c r="S4376" s="4">
        <f t="shared" ca="1" si="2108"/>
        <v>652.75266857783959</v>
      </c>
      <c r="T4376" s="4">
        <f t="shared" ca="1" si="2108"/>
        <v>126726.39912301813</v>
      </c>
      <c r="U4376" s="4">
        <f t="shared" ca="1" si="2108"/>
        <v>448461.46515399317</v>
      </c>
      <c r="V4376" s="4">
        <f t="shared" ca="1" si="2108"/>
        <v>0</v>
      </c>
      <c r="W4376" s="4">
        <f t="shared" ca="1" si="2108"/>
        <v>575840.61694558943</v>
      </c>
      <c r="X4376" s="4">
        <f t="shared" ca="1" si="2108"/>
        <v>21259.005084471421</v>
      </c>
      <c r="Y4376" s="4">
        <f t="shared" ca="1" si="2108"/>
        <v>133.62889613322665</v>
      </c>
      <c r="Z4376" s="4">
        <f t="shared" ca="1" si="2108"/>
        <v>21392.633980604649</v>
      </c>
      <c r="AA4376" s="4">
        <f t="shared" ca="1" si="2108"/>
        <v>400.89911922508577</v>
      </c>
      <c r="AB4376" s="4">
        <f t="shared" ca="1" si="2108"/>
        <v>0</v>
      </c>
      <c r="AC4376" s="4">
        <f t="shared" ca="1" si="2108"/>
        <v>0</v>
      </c>
    </row>
    <row r="4377" spans="1:29" hidden="1" outlineLevel="1">
      <c r="E4377" s="11"/>
      <c r="F4377" s="107"/>
      <c r="G4377" s="52" t="str">
        <f>$G$11</f>
        <v>DISTPRI</v>
      </c>
      <c r="H4377" s="4">
        <f t="shared" ref="H4377:AC4377" ca="1" si="2109">+H4368+H3606</f>
        <v>-566509.88053797907</v>
      </c>
      <c r="I4377" s="4">
        <f t="shared" ca="1" si="2109"/>
        <v>-2281200.7071987176</v>
      </c>
      <c r="J4377" s="4">
        <f t="shared" ca="1" si="2109"/>
        <v>681152.17757636576</v>
      </c>
      <c r="K4377" s="4">
        <f t="shared" ca="1" si="2109"/>
        <v>1825.1186422479439</v>
      </c>
      <c r="L4377" s="4">
        <f t="shared" ca="1" si="2109"/>
        <v>0</v>
      </c>
      <c r="M4377" s="4">
        <f t="shared" ca="1" si="2109"/>
        <v>682977.29621861305</v>
      </c>
      <c r="N4377" s="4">
        <f t="shared" ca="1" si="2109"/>
        <v>262002.72261279315</v>
      </c>
      <c r="O4377" s="4">
        <f t="shared" ca="1" si="2109"/>
        <v>140333.84544748851</v>
      </c>
      <c r="P4377" s="4">
        <f t="shared" ca="1" si="2109"/>
        <v>0</v>
      </c>
      <c r="Q4377" s="4">
        <f t="shared" ca="1" si="2109"/>
        <v>0</v>
      </c>
      <c r="R4377" s="4">
        <f t="shared" ca="1" si="2109"/>
        <v>402336.56806028163</v>
      </c>
      <c r="S4377" s="4">
        <f t="shared" ca="1" si="2109"/>
        <v>6295.2994437711131</v>
      </c>
      <c r="T4377" s="4">
        <f t="shared" ca="1" si="2109"/>
        <v>506505.34789934783</v>
      </c>
      <c r="U4377" s="4">
        <f t="shared" ca="1" si="2109"/>
        <v>0</v>
      </c>
      <c r="V4377" s="4">
        <f t="shared" ca="1" si="2109"/>
        <v>0</v>
      </c>
      <c r="W4377" s="4">
        <f t="shared" ca="1" si="2109"/>
        <v>512800.64734311856</v>
      </c>
      <c r="X4377" s="4">
        <f t="shared" ca="1" si="2109"/>
        <v>113493.78609244458</v>
      </c>
      <c r="Y4377" s="4">
        <f t="shared" ca="1" si="2109"/>
        <v>870.90912768862393</v>
      </c>
      <c r="Z4377" s="4">
        <f t="shared" ca="1" si="2109"/>
        <v>114364.69522013316</v>
      </c>
      <c r="AA4377" s="4">
        <f t="shared" ca="1" si="2109"/>
        <v>2211.6198185966359</v>
      </c>
      <c r="AB4377" s="4">
        <f t="shared" ca="1" si="2109"/>
        <v>0</v>
      </c>
      <c r="AC4377" s="4">
        <f t="shared" ca="1" si="2109"/>
        <v>0</v>
      </c>
    </row>
    <row r="4378" spans="1:29" hidden="1" outlineLevel="1">
      <c r="E4378" s="11"/>
      <c r="F4378" s="107"/>
      <c r="G4378" s="52" t="str">
        <f>$G$12</f>
        <v>DISTSEC</v>
      </c>
      <c r="H4378" s="4">
        <f t="shared" ref="H4378:AC4378" ca="1" si="2110">+H4369+H3607</f>
        <v>-717063.70717681013</v>
      </c>
      <c r="I4378" s="4">
        <f t="shared" ca="1" si="2110"/>
        <v>-1247146.7553412276</v>
      </c>
      <c r="J4378" s="4">
        <f t="shared" ca="1" si="2110"/>
        <v>314990.79099769774</v>
      </c>
      <c r="K4378" s="4">
        <f t="shared" ca="1" si="2110"/>
        <v>0</v>
      </c>
      <c r="L4378" s="4">
        <f t="shared" ca="1" si="2110"/>
        <v>0</v>
      </c>
      <c r="M4378" s="4">
        <f t="shared" ca="1" si="2110"/>
        <v>314990.79099769774</v>
      </c>
      <c r="N4378" s="4">
        <f t="shared" ca="1" si="2110"/>
        <v>105888.86881243222</v>
      </c>
      <c r="O4378" s="4">
        <f t="shared" ca="1" si="2110"/>
        <v>0</v>
      </c>
      <c r="P4378" s="4">
        <f t="shared" ca="1" si="2110"/>
        <v>0</v>
      </c>
      <c r="Q4378" s="4">
        <f t="shared" ca="1" si="2110"/>
        <v>0</v>
      </c>
      <c r="R4378" s="4">
        <f t="shared" ca="1" si="2110"/>
        <v>105888.86881243222</v>
      </c>
      <c r="S4378" s="4">
        <f t="shared" ca="1" si="2110"/>
        <v>2002.4302983846419</v>
      </c>
      <c r="T4378" s="4">
        <f t="shared" ca="1" si="2110"/>
        <v>0</v>
      </c>
      <c r="U4378" s="4">
        <f t="shared" ca="1" si="2110"/>
        <v>0</v>
      </c>
      <c r="V4378" s="4">
        <f t="shared" ca="1" si="2110"/>
        <v>0</v>
      </c>
      <c r="W4378" s="4">
        <f t="shared" ca="1" si="2110"/>
        <v>2002.4302983846419</v>
      </c>
      <c r="X4378" s="4">
        <f t="shared" ca="1" si="2110"/>
        <v>46728.23594691958</v>
      </c>
      <c r="Y4378" s="4">
        <f t="shared" ca="1" si="2110"/>
        <v>0</v>
      </c>
      <c r="Z4378" s="4">
        <f t="shared" ca="1" si="2110"/>
        <v>46728.23594691958</v>
      </c>
      <c r="AA4378" s="4">
        <f t="shared" ca="1" si="2110"/>
        <v>814.07650100248566</v>
      </c>
      <c r="AB4378" s="4">
        <f t="shared" ca="1" si="2110"/>
        <v>47956.894207698751</v>
      </c>
      <c r="AC4378" s="4">
        <f t="shared" ca="1" si="2110"/>
        <v>11701.751400286294</v>
      </c>
    </row>
    <row r="4379" spans="1:29" hidden="1" outlineLevel="1">
      <c r="E4379" s="11"/>
      <c r="F4379" s="107"/>
      <c r="G4379" s="52" t="str">
        <f>$G$13</f>
        <v>ENERGY</v>
      </c>
      <c r="H4379" s="4">
        <f t="shared" ref="H4379:AC4379" ca="1" si="2111">+H4370+H3608</f>
        <v>-2352922.7198267728</v>
      </c>
      <c r="I4379" s="4">
        <f t="shared" ca="1" si="2111"/>
        <v>195909.15254953696</v>
      </c>
      <c r="J4379" s="4">
        <f t="shared" ca="1" si="2111"/>
        <v>23668.844846974091</v>
      </c>
      <c r="K4379" s="4">
        <f t="shared" ca="1" si="2111"/>
        <v>-862.08352212652801</v>
      </c>
      <c r="L4379" s="4">
        <f t="shared" ca="1" si="2111"/>
        <v>4948.8734754397547</v>
      </c>
      <c r="M4379" s="4">
        <f t="shared" ca="1" si="2111"/>
        <v>27755.634800287742</v>
      </c>
      <c r="N4379" s="4">
        <f t="shared" ca="1" si="2111"/>
        <v>-74860.599722719897</v>
      </c>
      <c r="O4379" s="4">
        <f t="shared" ca="1" si="2111"/>
        <v>-57870.173078901113</v>
      </c>
      <c r="P4379" s="4">
        <f t="shared" ca="1" si="2111"/>
        <v>-11228.892667779979</v>
      </c>
      <c r="Q4379" s="4">
        <f t="shared" ca="1" si="2111"/>
        <v>458.10664970161952</v>
      </c>
      <c r="R4379" s="4">
        <f t="shared" ca="1" si="2111"/>
        <v>-143501.55881969986</v>
      </c>
      <c r="S4379" s="4">
        <f t="shared" ca="1" si="2111"/>
        <v>3813.102767942622</v>
      </c>
      <c r="T4379" s="4">
        <f t="shared" ca="1" si="2111"/>
        <v>-295559.12713225652</v>
      </c>
      <c r="U4379" s="4">
        <f t="shared" ca="1" si="2111"/>
        <v>-1811609.304733376</v>
      </c>
      <c r="V4379" s="4">
        <f t="shared" ca="1" si="2111"/>
        <v>-339077.83361534635</v>
      </c>
      <c r="W4379" s="4">
        <f t="shared" ca="1" si="2111"/>
        <v>-2442433.1627130387</v>
      </c>
      <c r="X4379" s="4">
        <f t="shared" ca="1" si="2111"/>
        <v>-2767.5903084679853</v>
      </c>
      <c r="Y4379" s="4">
        <f t="shared" ca="1" si="2111"/>
        <v>108.26418433860056</v>
      </c>
      <c r="Z4379" s="4">
        <f t="shared" ca="1" si="2111"/>
        <v>-2659.3261241294617</v>
      </c>
      <c r="AA4379" s="4">
        <f t="shared" ca="1" si="2111"/>
        <v>210.36549428190818</v>
      </c>
      <c r="AB4379" s="4">
        <f t="shared" ca="1" si="2111"/>
        <v>9154.2963059085032</v>
      </c>
      <c r="AC4379" s="4">
        <f t="shared" ca="1" si="2111"/>
        <v>2641.8786800755511</v>
      </c>
    </row>
    <row r="4380" spans="1:29" hidden="1" outlineLevel="1">
      <c r="E4380" s="11"/>
      <c r="F4380" s="107"/>
      <c r="G4380" s="52" t="str">
        <f>$G$14</f>
        <v>CUSTOMER</v>
      </c>
      <c r="H4380" s="4">
        <f t="shared" ref="H4380:AC4380" ca="1" si="2112">+H4371+H3609</f>
        <v>737192.98187798052</v>
      </c>
      <c r="I4380" s="4">
        <f t="shared" ca="1" si="2112"/>
        <v>-357105.98360396037</v>
      </c>
      <c r="J4380" s="4">
        <f t="shared" ca="1" si="2112"/>
        <v>159511.93398230945</v>
      </c>
      <c r="K4380" s="4">
        <f t="shared" ca="1" si="2112"/>
        <v>1868.315191618678</v>
      </c>
      <c r="L4380" s="4">
        <f t="shared" ca="1" si="2112"/>
        <v>-1290.7813268170062</v>
      </c>
      <c r="M4380" s="4">
        <f t="shared" ca="1" si="2112"/>
        <v>160089.46784711114</v>
      </c>
      <c r="N4380" s="4">
        <f t="shared" ca="1" si="2112"/>
        <v>7866.257382744363</v>
      </c>
      <c r="O4380" s="4">
        <f t="shared" ca="1" si="2112"/>
        <v>6635.073213957151</v>
      </c>
      <c r="P4380" s="4">
        <f t="shared" ca="1" si="2112"/>
        <v>3807.4967611269635</v>
      </c>
      <c r="Q4380" s="4">
        <f t="shared" ca="1" si="2112"/>
        <v>-1004.5287054654405</v>
      </c>
      <c r="R4380" s="4">
        <f t="shared" ca="1" si="2112"/>
        <v>17304.298652363028</v>
      </c>
      <c r="S4380" s="4">
        <f t="shared" ca="1" si="2112"/>
        <v>31.218964482418144</v>
      </c>
      <c r="T4380" s="4">
        <f t="shared" ca="1" si="2112"/>
        <v>4858.8607384180095</v>
      </c>
      <c r="U4380" s="4">
        <f t="shared" ca="1" si="2112"/>
        <v>6494.5900948058588</v>
      </c>
      <c r="V4380" s="4">
        <f t="shared" ca="1" si="2112"/>
        <v>4544.9627568676888</v>
      </c>
      <c r="W4380" s="4">
        <f t="shared" ca="1" si="2112"/>
        <v>15929.632554573962</v>
      </c>
      <c r="X4380" s="4">
        <f t="shared" ca="1" si="2112"/>
        <v>2590.005327864128</v>
      </c>
      <c r="Y4380" s="4">
        <f t="shared" ca="1" si="2112"/>
        <v>19.086770983946966</v>
      </c>
      <c r="Z4380" s="4">
        <f t="shared" ca="1" si="2112"/>
        <v>2609.0920988480757</v>
      </c>
      <c r="AA4380" s="4">
        <f t="shared" ca="1" si="2112"/>
        <v>373.91592113657316</v>
      </c>
      <c r="AB4380" s="4">
        <f t="shared" ca="1" si="2112"/>
        <v>774713.6763739849</v>
      </c>
      <c r="AC4380" s="4">
        <f t="shared" ca="1" si="2112"/>
        <v>123278.88203392419</v>
      </c>
    </row>
    <row r="4381" spans="1:29" collapsed="1">
      <c r="B4381" s="104" t="s">
        <v>164</v>
      </c>
      <c r="E4381" s="57">
        <f>+E4372+E3610</f>
        <v>-1842095.8577516442</v>
      </c>
      <c r="F4381" s="175"/>
      <c r="G4381" s="52" t="str">
        <f>$G$15</f>
        <v>TOTAL</v>
      </c>
      <c r="H4381" s="4">
        <f t="shared" ref="H4381:AC4381" ca="1" si="2113">+H4372+H3610</f>
        <v>-1842095.8577516014</v>
      </c>
      <c r="I4381" s="4">
        <f t="shared" ca="1" si="2113"/>
        <v>-9002988.1777060516</v>
      </c>
      <c r="J4381" s="4">
        <f t="shared" ca="1" si="2113"/>
        <v>2615291.4287598068</v>
      </c>
      <c r="K4381" s="4">
        <f t="shared" ca="1" si="2113"/>
        <v>5533.818410293261</v>
      </c>
      <c r="L4381" s="4">
        <f t="shared" ca="1" si="2113"/>
        <v>1143.7558686655759</v>
      </c>
      <c r="M4381" s="4">
        <f t="shared" ca="1" si="2113"/>
        <v>2621969.0030387649</v>
      </c>
      <c r="N4381" s="4">
        <f t="shared" ca="1" si="2113"/>
        <v>827257.74357483117</v>
      </c>
      <c r="O4381" s="4">
        <f t="shared" ca="1" si="2113"/>
        <v>382004.48653422209</v>
      </c>
      <c r="P4381" s="4">
        <f t="shared" ca="1" si="2113"/>
        <v>21314.436807520604</v>
      </c>
      <c r="Q4381" s="4">
        <f t="shared" ca="1" si="2113"/>
        <v>-2706.6772906504493</v>
      </c>
      <c r="R4381" s="4">
        <f t="shared" ca="1" si="2113"/>
        <v>1227869.9896259247</v>
      </c>
      <c r="S4381" s="4">
        <f t="shared" ca="1" si="2113"/>
        <v>25793.435379858616</v>
      </c>
      <c r="T4381" s="4">
        <f t="shared" ca="1" si="2113"/>
        <v>1295626.3454587543</v>
      </c>
      <c r="U4381" s="4">
        <f t="shared" ca="1" si="2113"/>
        <v>159103.03326119209</v>
      </c>
      <c r="V4381" s="4">
        <f t="shared" ca="1" si="2113"/>
        <v>398144.80243946455</v>
      </c>
      <c r="W4381" s="4">
        <f t="shared" ca="1" si="2113"/>
        <v>1878667.6165392678</v>
      </c>
      <c r="X4381" s="4">
        <f t="shared" ca="1" si="2113"/>
        <v>403563.67129231413</v>
      </c>
      <c r="Y4381" s="4">
        <f t="shared" ca="1" si="2113"/>
        <v>2738.8579218696714</v>
      </c>
      <c r="Z4381" s="4">
        <f t="shared" ca="1" si="2113"/>
        <v>406302.52921418351</v>
      </c>
      <c r="AA4381" s="4">
        <f t="shared" ca="1" si="2113"/>
        <v>8499.5123088518485</v>
      </c>
      <c r="AB4381" s="4">
        <f t="shared" ca="1" si="2113"/>
        <v>870558.62285893946</v>
      </c>
      <c r="AC4381" s="4">
        <f t="shared" ca="1" si="2113"/>
        <v>147025.0463685185</v>
      </c>
    </row>
    <row r="4382" spans="1:29">
      <c r="F4382" s="176"/>
    </row>
    <row r="4383" spans="1:29" hidden="1" outlineLevel="1">
      <c r="E4383" s="11"/>
      <c r="F4383" s="107"/>
      <c r="G4383" s="52" t="str">
        <f>$G$8</f>
        <v>PRODUCTION</v>
      </c>
      <c r="H4383" s="4">
        <f t="shared" ref="H4383:AC4383" ca="1" si="2114">H2579+H3603+H4365</f>
        <v>187101519.07492065</v>
      </c>
      <c r="I4383" s="4">
        <f t="shared" ca="1" si="2114"/>
        <v>96909252.475838378</v>
      </c>
      <c r="J4383" s="4">
        <f t="shared" ca="1" si="2114"/>
        <v>23861371.570596155</v>
      </c>
      <c r="K4383" s="4">
        <f t="shared" ca="1" si="2114"/>
        <v>320829.07397808717</v>
      </c>
      <c r="L4383" s="4">
        <f t="shared" ca="1" si="2114"/>
        <v>56815.895895890135</v>
      </c>
      <c r="M4383" s="4">
        <f t="shared" ca="1" si="2114"/>
        <v>24239016.540470131</v>
      </c>
      <c r="N4383" s="4">
        <f t="shared" ca="1" si="2114"/>
        <v>13746083.466218244</v>
      </c>
      <c r="O4383" s="4">
        <f t="shared" ca="1" si="2114"/>
        <v>2355339.9474450722</v>
      </c>
      <c r="P4383" s="4">
        <f t="shared" ca="1" si="2114"/>
        <v>475151.18918335938</v>
      </c>
      <c r="Q4383" s="4">
        <f t="shared" ca="1" si="2114"/>
        <v>18634.454522298696</v>
      </c>
      <c r="R4383" s="4">
        <f t="shared" ca="1" si="2114"/>
        <v>16595209.057368975</v>
      </c>
      <c r="S4383" s="4">
        <f t="shared" ca="1" si="2114"/>
        <v>666711.20775732643</v>
      </c>
      <c r="T4383" s="4">
        <f t="shared" ca="1" si="2114"/>
        <v>8380881.6680340404</v>
      </c>
      <c r="U4383" s="4">
        <f t="shared" ca="1" si="2114"/>
        <v>30361965.658572938</v>
      </c>
      <c r="V4383" s="4">
        <f t="shared" ca="1" si="2114"/>
        <v>5645764.6531196451</v>
      </c>
      <c r="W4383" s="4">
        <f t="shared" ca="1" si="2114"/>
        <v>45055323.187483951</v>
      </c>
      <c r="X4383" s="4">
        <f t="shared" ca="1" si="2114"/>
        <v>3876660.4612337891</v>
      </c>
      <c r="Y4383" s="4">
        <f t="shared" ca="1" si="2114"/>
        <v>76402.599228277366</v>
      </c>
      <c r="Z4383" s="4">
        <f t="shared" ca="1" si="2114"/>
        <v>3953063.0604620669</v>
      </c>
      <c r="AA4383" s="4">
        <f t="shared" ca="1" si="2114"/>
        <v>52595.871876736877</v>
      </c>
      <c r="AB4383" s="4">
        <f t="shared" ca="1" si="2114"/>
        <v>245449.67134444803</v>
      </c>
      <c r="AC4383" s="4">
        <f t="shared" ca="1" si="2114"/>
        <v>51609.210075999043</v>
      </c>
    </row>
    <row r="4384" spans="1:29" hidden="1" outlineLevel="1">
      <c r="E4384" s="11"/>
      <c r="F4384" s="107"/>
      <c r="G4384" s="52" t="str">
        <f>$G$9</f>
        <v>BULKTRAN</v>
      </c>
      <c r="H4384" s="4">
        <f t="shared" ref="H4384:AC4384" ca="1" si="2115">H2580+H3604+H4366</f>
        <v>23263182.630171407</v>
      </c>
      <c r="I4384" s="4">
        <f t="shared" ca="1" si="2115"/>
        <v>9394066.046328133</v>
      </c>
      <c r="J4384" s="4">
        <f t="shared" ca="1" si="2115"/>
        <v>3119084.229283324</v>
      </c>
      <c r="K4384" s="4">
        <f t="shared" ca="1" si="2115"/>
        <v>39093.384577090874</v>
      </c>
      <c r="L4384" s="4">
        <f t="shared" ca="1" si="2115"/>
        <v>2519.3851276859477</v>
      </c>
      <c r="M4384" s="4">
        <f t="shared" ca="1" si="2115"/>
        <v>3160696.9989881013</v>
      </c>
      <c r="N4384" s="4">
        <f t="shared" ca="1" si="2115"/>
        <v>1788004.565121314</v>
      </c>
      <c r="O4384" s="4">
        <f t="shared" ca="1" si="2115"/>
        <v>414165.27588779479</v>
      </c>
      <c r="P4384" s="4">
        <f t="shared" ca="1" si="2115"/>
        <v>72926.93015892891</v>
      </c>
      <c r="Q4384" s="4">
        <f t="shared" ca="1" si="2115"/>
        <v>1098.8369633489403</v>
      </c>
      <c r="R4384" s="4">
        <f t="shared" ca="1" si="2115"/>
        <v>2276195.6081313873</v>
      </c>
      <c r="S4384" s="4">
        <f t="shared" ca="1" si="2115"/>
        <v>77074.183978642293</v>
      </c>
      <c r="T4384" s="4">
        <f t="shared" ca="1" si="2115"/>
        <v>1501051.6109685148</v>
      </c>
      <c r="U4384" s="4">
        <f t="shared" ca="1" si="2115"/>
        <v>5165603.6324349651</v>
      </c>
      <c r="V4384" s="4">
        <f t="shared" ca="1" si="2115"/>
        <v>1110435.8017520681</v>
      </c>
      <c r="W4384" s="4">
        <f t="shared" ca="1" si="2115"/>
        <v>7854165.2291341899</v>
      </c>
      <c r="X4384" s="4">
        <f t="shared" ca="1" si="2115"/>
        <v>514285.14126484835</v>
      </c>
      <c r="Y4384" s="4">
        <f t="shared" ca="1" si="2115"/>
        <v>9120.7494619545359</v>
      </c>
      <c r="Z4384" s="4">
        <f t="shared" ca="1" si="2115"/>
        <v>523405.89072680287</v>
      </c>
      <c r="AA4384" s="4">
        <f t="shared" ca="1" si="2115"/>
        <v>7258.4366812395019</v>
      </c>
      <c r="AB4384" s="4">
        <f t="shared" ca="1" si="2115"/>
        <v>38927.745941905574</v>
      </c>
      <c r="AC4384" s="4">
        <f t="shared" ca="1" si="2115"/>
        <v>8466.6742396641093</v>
      </c>
    </row>
    <row r="4385" spans="1:29" hidden="1" outlineLevel="1">
      <c r="E4385" s="11"/>
      <c r="F4385" s="107"/>
      <c r="G4385" s="52" t="str">
        <f>$G$10</f>
        <v>SUBTRAN</v>
      </c>
      <c r="H4385" s="4">
        <f t="shared" ref="H4385:AC4385" ca="1" si="2116">H2581+H3605+H4367</f>
        <v>6670424.6066922452</v>
      </c>
      <c r="I4385" s="4">
        <f t="shared" ca="1" si="2116"/>
        <v>2750937.7832104233</v>
      </c>
      <c r="J4385" s="4">
        <f t="shared" ca="1" si="2116"/>
        <v>890101.58861896186</v>
      </c>
      <c r="K4385" s="4">
        <f t="shared" ca="1" si="2116"/>
        <v>11306.679313411527</v>
      </c>
      <c r="L4385" s="4">
        <f t="shared" ca="1" si="2116"/>
        <v>1152.6117453321178</v>
      </c>
      <c r="M4385" s="4">
        <f t="shared" ca="1" si="2116"/>
        <v>902560.87967770582</v>
      </c>
      <c r="N4385" s="4">
        <f t="shared" ca="1" si="2116"/>
        <v>496797.84807940456</v>
      </c>
      <c r="O4385" s="4">
        <f t="shared" ca="1" si="2116"/>
        <v>113349.47059950173</v>
      </c>
      <c r="P4385" s="4">
        <f t="shared" ca="1" si="2116"/>
        <v>26075.205091691954</v>
      </c>
      <c r="Q4385" s="4">
        <f t="shared" ca="1" si="2116"/>
        <v>0</v>
      </c>
      <c r="R4385" s="4">
        <f t="shared" ca="1" si="2116"/>
        <v>636222.523770598</v>
      </c>
      <c r="S4385" s="4">
        <f t="shared" ca="1" si="2116"/>
        <v>20537.352440751805</v>
      </c>
      <c r="T4385" s="4">
        <f t="shared" ca="1" si="2116"/>
        <v>404881.86952838942</v>
      </c>
      <c r="U4385" s="4">
        <f t="shared" ca="1" si="2116"/>
        <v>1808484.0257943207</v>
      </c>
      <c r="V4385" s="4">
        <f t="shared" ca="1" si="2116"/>
        <v>0</v>
      </c>
      <c r="W4385" s="4">
        <f t="shared" ca="1" si="2116"/>
        <v>2233903.2477634619</v>
      </c>
      <c r="X4385" s="4">
        <f t="shared" ca="1" si="2116"/>
        <v>142227.27986019952</v>
      </c>
      <c r="Y4385" s="4">
        <f t="shared" ca="1" si="2116"/>
        <v>2559.0500932196196</v>
      </c>
      <c r="Z4385" s="4">
        <f t="shared" ca="1" si="2116"/>
        <v>144786.32995341913</v>
      </c>
      <c r="AA4385" s="4">
        <f t="shared" ca="1" si="2116"/>
        <v>2013.8423166411071</v>
      </c>
      <c r="AB4385" s="4">
        <f t="shared" ca="1" si="2116"/>
        <v>0</v>
      </c>
      <c r="AC4385" s="4">
        <f t="shared" ca="1" si="2116"/>
        <v>0</v>
      </c>
    </row>
    <row r="4386" spans="1:29" hidden="1" outlineLevel="1">
      <c r="E4386" s="11"/>
      <c r="F4386" s="107"/>
      <c r="G4386" s="52" t="str">
        <f>$G$11</f>
        <v>DISTPRI</v>
      </c>
      <c r="H4386" s="4">
        <f t="shared" ref="H4386:AC4386" ca="1" si="2117">H2582+H3606+H4368</f>
        <v>58127425.156975612</v>
      </c>
      <c r="I4386" s="4">
        <f t="shared" ca="1" si="2117"/>
        <v>36455451.947369486</v>
      </c>
      <c r="J4386" s="4">
        <f t="shared" ca="1" si="2117"/>
        <v>9692387.4066393394</v>
      </c>
      <c r="K4386" s="4">
        <f t="shared" ca="1" si="2117"/>
        <v>128409.7150424046</v>
      </c>
      <c r="L4386" s="4">
        <f t="shared" ca="1" si="2117"/>
        <v>0</v>
      </c>
      <c r="M4386" s="4">
        <f t="shared" ca="1" si="2117"/>
        <v>9820797.1216817461</v>
      </c>
      <c r="N4386" s="4">
        <f t="shared" ca="1" si="2117"/>
        <v>5432936.6876949044</v>
      </c>
      <c r="O4386" s="4">
        <f t="shared" ca="1" si="2117"/>
        <v>1020834.492862934</v>
      </c>
      <c r="P4386" s="4">
        <f t="shared" ca="1" si="2117"/>
        <v>0</v>
      </c>
      <c r="Q4386" s="4">
        <f t="shared" ca="1" si="2117"/>
        <v>0</v>
      </c>
      <c r="R4386" s="4">
        <f t="shared" ca="1" si="2117"/>
        <v>6453771.1805578377</v>
      </c>
      <c r="S4386" s="4">
        <f t="shared" ca="1" si="2117"/>
        <v>244362.84774269833</v>
      </c>
      <c r="T4386" s="4">
        <f t="shared" ca="1" si="2117"/>
        <v>3562024.4716622406</v>
      </c>
      <c r="U4386" s="4">
        <f t="shared" ca="1" si="2117"/>
        <v>0</v>
      </c>
      <c r="V4386" s="4">
        <f t="shared" ca="1" si="2117"/>
        <v>0</v>
      </c>
      <c r="W4386" s="4">
        <f t="shared" ca="1" si="2117"/>
        <v>3806387.3194049383</v>
      </c>
      <c r="X4386" s="4">
        <f t="shared" ca="1" si="2117"/>
        <v>1540230.201860894</v>
      </c>
      <c r="Y4386" s="4">
        <f t="shared" ca="1" si="2117"/>
        <v>29667.718514983182</v>
      </c>
      <c r="Z4386" s="4">
        <f t="shared" ca="1" si="2117"/>
        <v>1569897.9203758771</v>
      </c>
      <c r="AA4386" s="4">
        <f t="shared" ca="1" si="2117"/>
        <v>21119.667585729396</v>
      </c>
      <c r="AB4386" s="4">
        <f t="shared" ca="1" si="2117"/>
        <v>0</v>
      </c>
      <c r="AC4386" s="4">
        <f t="shared" ca="1" si="2117"/>
        <v>0</v>
      </c>
    </row>
    <row r="4387" spans="1:29" hidden="1" outlineLevel="1">
      <c r="E4387" s="11"/>
      <c r="F4387" s="107"/>
      <c r="G4387" s="52" t="str">
        <f>$G$12</f>
        <v>DISTSEC</v>
      </c>
      <c r="H4387" s="4">
        <f t="shared" ref="H4387:AC4387" ca="1" si="2118">H2583+H3607+H4369</f>
        <v>24869386.248376418</v>
      </c>
      <c r="I4387" s="4">
        <f t="shared" ca="1" si="2118"/>
        <v>17781791.164935641</v>
      </c>
      <c r="J4387" s="4">
        <f t="shared" ca="1" si="2118"/>
        <v>4133029.2960813604</v>
      </c>
      <c r="K4387" s="4">
        <f t="shared" ca="1" si="2118"/>
        <v>0</v>
      </c>
      <c r="L4387" s="4">
        <f t="shared" ca="1" si="2118"/>
        <v>0</v>
      </c>
      <c r="M4387" s="4">
        <f t="shared" ca="1" si="2118"/>
        <v>4133029.2960813604</v>
      </c>
      <c r="N4387" s="4">
        <f t="shared" ca="1" si="2118"/>
        <v>1993739.6571802208</v>
      </c>
      <c r="O4387" s="4">
        <f t="shared" ca="1" si="2118"/>
        <v>0</v>
      </c>
      <c r="P4387" s="4">
        <f t="shared" ca="1" si="2118"/>
        <v>0</v>
      </c>
      <c r="Q4387" s="4">
        <f t="shared" ca="1" si="2118"/>
        <v>0</v>
      </c>
      <c r="R4387" s="4">
        <f t="shared" ca="1" si="2118"/>
        <v>1993739.6571802208</v>
      </c>
      <c r="S4387" s="4">
        <f t="shared" ca="1" si="2118"/>
        <v>73711.881620308384</v>
      </c>
      <c r="T4387" s="4">
        <f t="shared" ca="1" si="2118"/>
        <v>0</v>
      </c>
      <c r="U4387" s="4">
        <f t="shared" ca="1" si="2118"/>
        <v>0</v>
      </c>
      <c r="V4387" s="4">
        <f t="shared" ca="1" si="2118"/>
        <v>0</v>
      </c>
      <c r="W4387" s="4">
        <f t="shared" ca="1" si="2118"/>
        <v>73711.881620308384</v>
      </c>
      <c r="X4387" s="4">
        <f t="shared" ca="1" si="2118"/>
        <v>583009.76888615824</v>
      </c>
      <c r="Y4387" s="4">
        <f t="shared" ca="1" si="2118"/>
        <v>0</v>
      </c>
      <c r="Z4387" s="4">
        <f t="shared" ca="1" si="2118"/>
        <v>583009.76888615824</v>
      </c>
      <c r="AA4387" s="4">
        <f t="shared" ca="1" si="2118"/>
        <v>7188.5362547471204</v>
      </c>
      <c r="AB4387" s="4">
        <f t="shared" ca="1" si="2118"/>
        <v>244324.44490624833</v>
      </c>
      <c r="AC4387" s="4">
        <f t="shared" ca="1" si="2118"/>
        <v>52591.498511735947</v>
      </c>
    </row>
    <row r="4388" spans="1:29" hidden="1" outlineLevel="1">
      <c r="E4388" s="11"/>
      <c r="F4388" s="107"/>
      <c r="G4388" s="52" t="str">
        <f>$G$13</f>
        <v>ENERGY</v>
      </c>
      <c r="H4388" s="4">
        <f t="shared" ref="H4388:AC4388" ca="1" si="2119">H2584+H3608+H4370</f>
        <v>179781115.93019241</v>
      </c>
      <c r="I4388" s="4">
        <f t="shared" ca="1" si="2119"/>
        <v>76078531.083869591</v>
      </c>
      <c r="J4388" s="4">
        <f t="shared" ca="1" si="2119"/>
        <v>21559487.841676805</v>
      </c>
      <c r="K4388" s="4">
        <f t="shared" ca="1" si="2119"/>
        <v>297407.95915487345</v>
      </c>
      <c r="L4388" s="4">
        <f t="shared" ca="1" si="2119"/>
        <v>58018.011129104161</v>
      </c>
      <c r="M4388" s="4">
        <f t="shared" ca="1" si="2119"/>
        <v>21914913.811960787</v>
      </c>
      <c r="N4388" s="4">
        <f t="shared" ca="1" si="2119"/>
        <v>13637137.79996633</v>
      </c>
      <c r="O4388" s="4">
        <f t="shared" ca="1" si="2119"/>
        <v>2130937.4709613374</v>
      </c>
      <c r="P4388" s="4">
        <f t="shared" ca="1" si="2119"/>
        <v>454960.5345447876</v>
      </c>
      <c r="Q4388" s="4">
        <f t="shared" ca="1" si="2119"/>
        <v>20823.307996471111</v>
      </c>
      <c r="R4388" s="4">
        <f t="shared" ca="1" si="2119"/>
        <v>16243859.113468923</v>
      </c>
      <c r="S4388" s="4">
        <f t="shared" ca="1" si="2119"/>
        <v>748456.9983423223</v>
      </c>
      <c r="T4388" s="4">
        <f t="shared" ca="1" si="2119"/>
        <v>9822142.8768918626</v>
      </c>
      <c r="U4388" s="4">
        <f t="shared" ca="1" si="2119"/>
        <v>41621277.812311627</v>
      </c>
      <c r="V4388" s="4">
        <f t="shared" ca="1" si="2119"/>
        <v>7529383.9722354952</v>
      </c>
      <c r="W4388" s="4">
        <f t="shared" ca="1" si="2119"/>
        <v>59721261.659781307</v>
      </c>
      <c r="X4388" s="4">
        <f t="shared" ca="1" si="2119"/>
        <v>3810399.7881441601</v>
      </c>
      <c r="Y4388" s="4">
        <f t="shared" ca="1" si="2119"/>
        <v>77581.879735197086</v>
      </c>
      <c r="Z4388" s="4">
        <f t="shared" ca="1" si="2119"/>
        <v>3887981.6678793575</v>
      </c>
      <c r="AA4388" s="4">
        <f t="shared" ca="1" si="2119"/>
        <v>69066.538105846237</v>
      </c>
      <c r="AB4388" s="4">
        <f t="shared" ca="1" si="2119"/>
        <v>1543975.4441834302</v>
      </c>
      <c r="AC4388" s="4">
        <f t="shared" ca="1" si="2119"/>
        <v>321526.61094316893</v>
      </c>
    </row>
    <row r="4389" spans="1:29" hidden="1" outlineLevel="1">
      <c r="E4389" s="11"/>
      <c r="F4389" s="107"/>
      <c r="G4389" s="52" t="str">
        <f>$G$14</f>
        <v>CUSTOMER</v>
      </c>
      <c r="H4389" s="4">
        <f t="shared" ref="H4389:AC4389" ca="1" si="2120">H2585+H3609+H4371</f>
        <v>19718738.383007053</v>
      </c>
      <c r="I4389" s="4">
        <f t="shared" ca="1" si="2120"/>
        <v>12164295.092027279</v>
      </c>
      <c r="J4389" s="4">
        <f t="shared" ca="1" si="2120"/>
        <v>3268354.3169525303</v>
      </c>
      <c r="K4389" s="4">
        <f t="shared" ca="1" si="2120"/>
        <v>157898.546864056</v>
      </c>
      <c r="L4389" s="4">
        <f t="shared" ca="1" si="2120"/>
        <v>29800.379956789497</v>
      </c>
      <c r="M4389" s="4">
        <f t="shared" ca="1" si="2120"/>
        <v>3456053.2437733756</v>
      </c>
      <c r="N4389" s="4">
        <f t="shared" ca="1" si="2120"/>
        <v>205611.47460730633</v>
      </c>
      <c r="O4389" s="4">
        <f t="shared" ca="1" si="2120"/>
        <v>59012.206510260934</v>
      </c>
      <c r="P4389" s="4">
        <f t="shared" ca="1" si="2120"/>
        <v>64303.066451902923</v>
      </c>
      <c r="Q4389" s="4">
        <f t="shared" ca="1" si="2120"/>
        <v>7136.9820752708947</v>
      </c>
      <c r="R4389" s="4">
        <f t="shared" ca="1" si="2120"/>
        <v>336063.72964474105</v>
      </c>
      <c r="S4389" s="4">
        <f t="shared" ca="1" si="2120"/>
        <v>1421.0056266657928</v>
      </c>
      <c r="T4389" s="4">
        <f t="shared" ca="1" si="2120"/>
        <v>42186.175178854319</v>
      </c>
      <c r="U4389" s="4">
        <f t="shared" ca="1" si="2120"/>
        <v>104946.81207297974</v>
      </c>
      <c r="V4389" s="4">
        <f t="shared" ca="1" si="2120"/>
        <v>33224.583484968025</v>
      </c>
      <c r="W4389" s="4">
        <f t="shared" ca="1" si="2120"/>
        <v>181778.57636346784</v>
      </c>
      <c r="X4389" s="4">
        <f t="shared" ca="1" si="2120"/>
        <v>43698.689093623572</v>
      </c>
      <c r="Y4389" s="4">
        <f t="shared" ca="1" si="2120"/>
        <v>768.47613948793469</v>
      </c>
      <c r="Z4389" s="4">
        <f t="shared" ca="1" si="2120"/>
        <v>44467.165233111504</v>
      </c>
      <c r="AA4389" s="4">
        <f t="shared" ca="1" si="2120"/>
        <v>4203.3875762387825</v>
      </c>
      <c r="AB4389" s="4">
        <f t="shared" ca="1" si="2120"/>
        <v>2975542.5414087232</v>
      </c>
      <c r="AC4389" s="4">
        <f t="shared" ca="1" si="2120"/>
        <v>556334.64698011312</v>
      </c>
    </row>
    <row r="4390" spans="1:29" collapsed="1">
      <c r="B4390" s="104" t="s">
        <v>165</v>
      </c>
      <c r="E4390" s="4">
        <f>E2586+E3610+E4372</f>
        <v>499531792.03033584</v>
      </c>
      <c r="F4390" s="175"/>
      <c r="G4390" s="52" t="str">
        <f>$G$15</f>
        <v>TOTAL</v>
      </c>
      <c r="H4390" s="4">
        <f t="shared" ref="H4390:AC4390" ca="1" si="2121">H2586+H3610+H4372</f>
        <v>499531792.03033578</v>
      </c>
      <c r="I4390" s="4">
        <f t="shared" ca="1" si="2121"/>
        <v>251534325.59357896</v>
      </c>
      <c r="J4390" s="4">
        <f t="shared" ca="1" si="2121"/>
        <v>66523816.249848478</v>
      </c>
      <c r="K4390" s="4">
        <f t="shared" ca="1" si="2121"/>
        <v>954945.35892992374</v>
      </c>
      <c r="L4390" s="4">
        <f t="shared" ca="1" si="2121"/>
        <v>148306.28385480182</v>
      </c>
      <c r="M4390" s="4">
        <f t="shared" ca="1" si="2121"/>
        <v>67627067.892633215</v>
      </c>
      <c r="N4390" s="4">
        <f t="shared" ca="1" si="2121"/>
        <v>37300311.498867713</v>
      </c>
      <c r="O4390" s="4">
        <f t="shared" ca="1" si="2121"/>
        <v>6093638.8642669022</v>
      </c>
      <c r="P4390" s="4">
        <f t="shared" ca="1" si="2121"/>
        <v>1093416.9254306706</v>
      </c>
      <c r="Q4390" s="4">
        <f t="shared" ca="1" si="2121"/>
        <v>47693.581557389647</v>
      </c>
      <c r="R4390" s="4">
        <f t="shared" ca="1" si="2121"/>
        <v>44535060.870122679</v>
      </c>
      <c r="S4390" s="4">
        <f t="shared" ca="1" si="2121"/>
        <v>1832275.4775087156</v>
      </c>
      <c r="T4390" s="4">
        <f t="shared" ca="1" si="2121"/>
        <v>23713168.672263905</v>
      </c>
      <c r="U4390" s="4">
        <f t="shared" ca="1" si="2121"/>
        <v>79062277.941186816</v>
      </c>
      <c r="V4390" s="4">
        <f t="shared" ca="1" si="2121"/>
        <v>14318809.010592176</v>
      </c>
      <c r="W4390" s="4">
        <f t="shared" ca="1" si="2121"/>
        <v>118926531.10155162</v>
      </c>
      <c r="X4390" s="4">
        <f t="shared" ca="1" si="2121"/>
        <v>10510511.330343673</v>
      </c>
      <c r="Y4390" s="4">
        <f t="shared" ca="1" si="2121"/>
        <v>196100.47317311971</v>
      </c>
      <c r="Z4390" s="4">
        <f t="shared" ca="1" si="2121"/>
        <v>10706611.803516794</v>
      </c>
      <c r="AA4390" s="4">
        <f t="shared" ca="1" si="2121"/>
        <v>163446.28039717907</v>
      </c>
      <c r="AB4390" s="4">
        <f t="shared" ca="1" si="2121"/>
        <v>5048219.8477847558</v>
      </c>
      <c r="AC4390" s="4">
        <f t="shared" ca="1" si="2121"/>
        <v>990528.6407506814</v>
      </c>
    </row>
    <row r="4392" spans="1:29" hidden="1" outlineLevel="1">
      <c r="E4392" s="11"/>
      <c r="F4392" s="107"/>
      <c r="G4392" s="52" t="str">
        <f>$G$8</f>
        <v>PRODUCTION</v>
      </c>
      <c r="H4392" s="15">
        <f t="shared" ref="H4392:AC4392" ca="1" si="2122">H2588-H3603-H4365</f>
        <v>13798869.489788366</v>
      </c>
      <c r="I4392" s="15">
        <f t="shared" ca="1" si="2122"/>
        <v>-479906.02997856727</v>
      </c>
      <c r="J4392" s="15">
        <f t="shared" ca="1" si="2122"/>
        <v>4305645.4215110578</v>
      </c>
      <c r="K4392" s="15">
        <f t="shared" ca="1" si="2122"/>
        <v>25923.091586920182</v>
      </c>
      <c r="L4392" s="15">
        <f t="shared" ca="1" si="2122"/>
        <v>7624.3811119773281</v>
      </c>
      <c r="M4392" s="15">
        <f t="shared" ca="1" si="2122"/>
        <v>4339192.8942099549</v>
      </c>
      <c r="N4392" s="15">
        <f t="shared" ca="1" si="2122"/>
        <v>1840600.5799195613</v>
      </c>
      <c r="O4392" s="15">
        <f t="shared" ca="1" si="2122"/>
        <v>559046.71359571675</v>
      </c>
      <c r="P4392" s="15">
        <f t="shared" ca="1" si="2122"/>
        <v>61589.498221546521</v>
      </c>
      <c r="Q4392" s="15">
        <f t="shared" ca="1" si="2122"/>
        <v>-1661.8081133599389</v>
      </c>
      <c r="R4392" s="15">
        <f t="shared" ca="1" si="2122"/>
        <v>2459574.9836234669</v>
      </c>
      <c r="S4392" s="15">
        <f t="shared" ca="1" si="2122"/>
        <v>82799.430405510051</v>
      </c>
      <c r="T4392" s="15">
        <f t="shared" ca="1" si="2122"/>
        <v>2014016.222667993</v>
      </c>
      <c r="U4392" s="15">
        <f t="shared" ca="1" si="2122"/>
        <v>3140386.0197089678</v>
      </c>
      <c r="V4392" s="15">
        <f t="shared" ca="1" si="2122"/>
        <v>1397255.4434556139</v>
      </c>
      <c r="W4392" s="15">
        <f t="shared" ca="1" si="2122"/>
        <v>6634457.1162380977</v>
      </c>
      <c r="X4392" s="15">
        <f t="shared" ca="1" si="2122"/>
        <v>710606.03532156604</v>
      </c>
      <c r="Y4392" s="15">
        <f t="shared" ca="1" si="2122"/>
        <v>9273.4671125247496</v>
      </c>
      <c r="Z4392" s="15">
        <f t="shared" ca="1" si="2122"/>
        <v>719879.50243409141</v>
      </c>
      <c r="AA4392" s="15">
        <f t="shared" ca="1" si="2122"/>
        <v>12572.195059956226</v>
      </c>
      <c r="AB4392" s="15">
        <f t="shared" ca="1" si="2122"/>
        <v>91453.703899096261</v>
      </c>
      <c r="AC4392" s="15">
        <f t="shared" ca="1" si="2122"/>
        <v>21645.12430231621</v>
      </c>
    </row>
    <row r="4393" spans="1:29" hidden="1" outlineLevel="1">
      <c r="E4393" s="11"/>
      <c r="F4393" s="107"/>
      <c r="G4393" s="52" t="str">
        <f>$G$9</f>
        <v>BULKTRAN</v>
      </c>
      <c r="H4393" s="15">
        <f t="shared" ref="H4393:AC4393" ca="1" si="2123">H2589-H3604-H4366</f>
        <v>11464657.600001091</v>
      </c>
      <c r="I4393" s="15">
        <f t="shared" ca="1" si="2123"/>
        <v>-1655088.4633016116</v>
      </c>
      <c r="J4393" s="15">
        <f t="shared" ca="1" si="2123"/>
        <v>2274243.272448557</v>
      </c>
      <c r="K4393" s="15">
        <f t="shared" ca="1" si="2123"/>
        <v>15605.678693406813</v>
      </c>
      <c r="L4393" s="15">
        <f t="shared" ca="1" si="2123"/>
        <v>-9175.9997977161074</v>
      </c>
      <c r="M4393" s="15">
        <f t="shared" ca="1" si="2123"/>
        <v>2280672.9513442488</v>
      </c>
      <c r="N4393" s="15">
        <f t="shared" ca="1" si="2123"/>
        <v>1183882.5206117914</v>
      </c>
      <c r="O4393" s="15">
        <f t="shared" ca="1" si="2123"/>
        <v>483584.62654838618</v>
      </c>
      <c r="P4393" s="15">
        <f t="shared" ca="1" si="2123"/>
        <v>65152.581055577437</v>
      </c>
      <c r="Q4393" s="15">
        <f t="shared" ca="1" si="2123"/>
        <v>-2300.8963234424873</v>
      </c>
      <c r="R4393" s="15">
        <f t="shared" ca="1" si="2123"/>
        <v>1730318.8318923123</v>
      </c>
      <c r="S4393" s="15">
        <f t="shared" ca="1" si="2123"/>
        <v>34313.623332765026</v>
      </c>
      <c r="T4393" s="15">
        <f t="shared" ca="1" si="2123"/>
        <v>1800581.2852412877</v>
      </c>
      <c r="U4393" s="15">
        <f t="shared" ca="1" si="2123"/>
        <v>5342076.7524488643</v>
      </c>
      <c r="V4393" s="15">
        <f t="shared" ca="1" si="2123"/>
        <v>1467059.9711699868</v>
      </c>
      <c r="W4393" s="15">
        <f t="shared" ca="1" si="2123"/>
        <v>8644031.6321929041</v>
      </c>
      <c r="X4393" s="15">
        <f t="shared" ca="1" si="2123"/>
        <v>394499.47370895796</v>
      </c>
      <c r="Y4393" s="15">
        <f t="shared" ca="1" si="2123"/>
        <v>4578.7132893000271</v>
      </c>
      <c r="Z4393" s="15">
        <f t="shared" ca="1" si="2123"/>
        <v>399078.18699825788</v>
      </c>
      <c r="AA4393" s="15">
        <f t="shared" ca="1" si="2123"/>
        <v>6534.1799844495872</v>
      </c>
      <c r="AB4393" s="15">
        <f t="shared" ca="1" si="2123"/>
        <v>47908.987615311133</v>
      </c>
      <c r="AC4393" s="15">
        <f t="shared" ca="1" si="2123"/>
        <v>11201.293275226612</v>
      </c>
    </row>
    <row r="4394" spans="1:29" hidden="1" outlineLevel="1">
      <c r="E4394" s="11"/>
      <c r="F4394" s="107"/>
      <c r="G4394" s="52" t="str">
        <f>$G$10</f>
        <v>SUBTRAN</v>
      </c>
      <c r="H4394" s="15">
        <f t="shared" ref="H4394:AC4394" ca="1" si="2124">H2590-H3605-H4367</f>
        <v>2937020.5317584015</v>
      </c>
      <c r="I4394" s="15">
        <f t="shared" ca="1" si="2124"/>
        <v>-435318.71822158416</v>
      </c>
      <c r="J4394" s="15">
        <f t="shared" ca="1" si="2124"/>
        <v>600969.1799693401</v>
      </c>
      <c r="K4394" s="15">
        <f t="shared" ca="1" si="2124"/>
        <v>4115.7725398812445</v>
      </c>
      <c r="L4394" s="15">
        <f t="shared" ca="1" si="2124"/>
        <v>-2890.1584319528774</v>
      </c>
      <c r="M4394" s="15">
        <f t="shared" ca="1" si="2124"/>
        <v>602194.79407726822</v>
      </c>
      <c r="N4394" s="15">
        <f t="shared" ca="1" si="2124"/>
        <v>303934.66713055072</v>
      </c>
      <c r="O4394" s="15">
        <f t="shared" ca="1" si="2124"/>
        <v>124388.71218291554</v>
      </c>
      <c r="P4394" s="15">
        <f t="shared" ca="1" si="2124"/>
        <v>21681.334200252342</v>
      </c>
      <c r="Q4394" s="15">
        <f t="shared" ca="1" si="2124"/>
        <v>0</v>
      </c>
      <c r="R4394" s="15">
        <f t="shared" ca="1" si="2124"/>
        <v>450004.71351371869</v>
      </c>
      <c r="S4394" s="15">
        <f t="shared" ca="1" si="2124"/>
        <v>8387.424967313771</v>
      </c>
      <c r="T4394" s="15">
        <f t="shared" ca="1" si="2124"/>
        <v>457057.08941073343</v>
      </c>
      <c r="U4394" s="15">
        <f t="shared" ca="1" si="2124"/>
        <v>1750620.9467565869</v>
      </c>
      <c r="V4394" s="15">
        <f t="shared" ca="1" si="2124"/>
        <v>0</v>
      </c>
      <c r="W4394" s="15">
        <f t="shared" ca="1" si="2124"/>
        <v>2216065.4611346344</v>
      </c>
      <c r="X4394" s="15">
        <f t="shared" ca="1" si="2124"/>
        <v>101203.84597967417</v>
      </c>
      <c r="Y4394" s="15">
        <f t="shared" ca="1" si="2124"/>
        <v>1180.8070298347843</v>
      </c>
      <c r="Z4394" s="15">
        <f t="shared" ca="1" si="2124"/>
        <v>102384.65300950894</v>
      </c>
      <c r="AA4394" s="15">
        <f t="shared" ca="1" si="2124"/>
        <v>1689.6282448562833</v>
      </c>
      <c r="AB4394" s="15">
        <f t="shared" ca="1" si="2124"/>
        <v>0</v>
      </c>
      <c r="AC4394" s="15">
        <f t="shared" ca="1" si="2124"/>
        <v>0</v>
      </c>
    </row>
    <row r="4395" spans="1:29" hidden="1" outlineLevel="1">
      <c r="E4395" s="11"/>
      <c r="F4395" s="107"/>
      <c r="G4395" s="52" t="str">
        <f>$G$11</f>
        <v>DISTPRI</v>
      </c>
      <c r="H4395" s="15">
        <f t="shared" ref="H4395:AC4395" ca="1" si="2125">H2591-H3606-H4368</f>
        <v>6433593.7525233254</v>
      </c>
      <c r="I4395" s="15">
        <f t="shared" ca="1" si="2125"/>
        <v>-1344787.0655078879</v>
      </c>
      <c r="J4395" s="15">
        <f t="shared" ca="1" si="2125"/>
        <v>3218742.8143568942</v>
      </c>
      <c r="K4395" s="15">
        <f t="shared" ca="1" si="2125"/>
        <v>20770.785099652225</v>
      </c>
      <c r="L4395" s="15">
        <f t="shared" ca="1" si="2125"/>
        <v>0</v>
      </c>
      <c r="M4395" s="15">
        <f t="shared" ca="1" si="2125"/>
        <v>3239513.599456545</v>
      </c>
      <c r="N4395" s="15">
        <f t="shared" ca="1" si="2125"/>
        <v>1486562.2216291125</v>
      </c>
      <c r="O4395" s="15">
        <f t="shared" ca="1" si="2125"/>
        <v>535296.84127508127</v>
      </c>
      <c r="P4395" s="15">
        <f t="shared" ca="1" si="2125"/>
        <v>0</v>
      </c>
      <c r="Q4395" s="15">
        <f t="shared" ca="1" si="2125"/>
        <v>0</v>
      </c>
      <c r="R4395" s="15">
        <f t="shared" ca="1" si="2125"/>
        <v>2021859.062904194</v>
      </c>
      <c r="S4395" s="15">
        <f t="shared" ca="1" si="2125"/>
        <v>51487.676396154151</v>
      </c>
      <c r="T4395" s="15">
        <f t="shared" ca="1" si="2125"/>
        <v>1919025.4378785114</v>
      </c>
      <c r="U4395" s="15">
        <f t="shared" ca="1" si="2125"/>
        <v>0</v>
      </c>
      <c r="V4395" s="15">
        <f t="shared" ca="1" si="2125"/>
        <v>0</v>
      </c>
      <c r="W4395" s="15">
        <f t="shared" ca="1" si="2125"/>
        <v>1970513.1142746655</v>
      </c>
      <c r="X4395" s="15">
        <f t="shared" ca="1" si="2125"/>
        <v>530846.17311248439</v>
      </c>
      <c r="Y4395" s="15">
        <f t="shared" ca="1" si="2125"/>
        <v>6570.6451385044611</v>
      </c>
      <c r="Z4395" s="15">
        <f t="shared" ca="1" si="2125"/>
        <v>537416.81825098908</v>
      </c>
      <c r="AA4395" s="15">
        <f t="shared" ca="1" si="2125"/>
        <v>9078.2231448316015</v>
      </c>
      <c r="AB4395" s="15">
        <f t="shared" ca="1" si="2125"/>
        <v>0</v>
      </c>
      <c r="AC4395" s="15">
        <f t="shared" ca="1" si="2125"/>
        <v>0</v>
      </c>
    </row>
    <row r="4396" spans="1:29" hidden="1" outlineLevel="1">
      <c r="E4396" s="11"/>
      <c r="F4396" s="107"/>
      <c r="G4396" s="52" t="str">
        <f>$G$12</f>
        <v>DISTSEC</v>
      </c>
      <c r="H4396" s="15">
        <f t="shared" ref="H4396:AC4396" ca="1" si="2126">H2592-H3607-H4369</f>
        <v>1770412.6957598981</v>
      </c>
      <c r="I4396" s="15">
        <f t="shared" ca="1" si="2126"/>
        <v>-769011.39723121061</v>
      </c>
      <c r="J4396" s="15">
        <f t="shared" ca="1" si="2126"/>
        <v>1492314.9119634475</v>
      </c>
      <c r="K4396" s="15">
        <f t="shared" ca="1" si="2126"/>
        <v>0</v>
      </c>
      <c r="L4396" s="15">
        <f t="shared" ca="1" si="2126"/>
        <v>0</v>
      </c>
      <c r="M4396" s="15">
        <f t="shared" ca="1" si="2126"/>
        <v>1492314.9119634475</v>
      </c>
      <c r="N4396" s="15">
        <f t="shared" ca="1" si="2126"/>
        <v>598413.06397257245</v>
      </c>
      <c r="O4396" s="15">
        <f t="shared" ca="1" si="2126"/>
        <v>0</v>
      </c>
      <c r="P4396" s="15">
        <f t="shared" ca="1" si="2126"/>
        <v>0</v>
      </c>
      <c r="Q4396" s="15">
        <f t="shared" ca="1" si="2126"/>
        <v>0</v>
      </c>
      <c r="R4396" s="15">
        <f t="shared" ca="1" si="2126"/>
        <v>598413.06397257245</v>
      </c>
      <c r="S4396" s="15">
        <f t="shared" ca="1" si="2126"/>
        <v>16818.461632820094</v>
      </c>
      <c r="T4396" s="15">
        <f t="shared" ca="1" si="2126"/>
        <v>0</v>
      </c>
      <c r="U4396" s="15">
        <f t="shared" ca="1" si="2126"/>
        <v>0</v>
      </c>
      <c r="V4396" s="15">
        <f t="shared" ca="1" si="2126"/>
        <v>0</v>
      </c>
      <c r="W4396" s="15">
        <f t="shared" ca="1" si="2126"/>
        <v>16818.461632820094</v>
      </c>
      <c r="X4396" s="15">
        <f t="shared" ca="1" si="2126"/>
        <v>218817.7212680456</v>
      </c>
      <c r="Y4396" s="15">
        <f t="shared" ca="1" si="2126"/>
        <v>0</v>
      </c>
      <c r="Z4396" s="15">
        <f t="shared" ca="1" si="2126"/>
        <v>218817.7212680456</v>
      </c>
      <c r="AA4396" s="15">
        <f t="shared" ca="1" si="2126"/>
        <v>3348.1104573089865</v>
      </c>
      <c r="AB4396" s="15">
        <f t="shared" ca="1" si="2126"/>
        <v>169440.12006283153</v>
      </c>
      <c r="AC4396" s="15">
        <f t="shared" ca="1" si="2126"/>
        <v>40271.703634089907</v>
      </c>
    </row>
    <row r="4397" spans="1:29" hidden="1" outlineLevel="1">
      <c r="E4397" s="11"/>
      <c r="F4397" s="107"/>
      <c r="G4397" s="52" t="str">
        <f>$G$13</f>
        <v>ENERGY</v>
      </c>
      <c r="H4397" s="15">
        <f t="shared" ref="H4397:AC4397" ca="1" si="2127">H2593-H3608-H4370</f>
        <v>-5527691.3916670233</v>
      </c>
      <c r="I4397" s="15">
        <f t="shared" ca="1" si="2127"/>
        <v>1093594.7668338846</v>
      </c>
      <c r="J4397" s="15">
        <f t="shared" ca="1" si="2127"/>
        <v>219206.7408315363</v>
      </c>
      <c r="K4397" s="15">
        <f t="shared" ca="1" si="2127"/>
        <v>-457.35921244115332</v>
      </c>
      <c r="L4397" s="15">
        <f t="shared" ca="1" si="2127"/>
        <v>14666.372156266325</v>
      </c>
      <c r="M4397" s="15">
        <f t="shared" ca="1" si="2127"/>
        <v>233415.75377536303</v>
      </c>
      <c r="N4397" s="15">
        <f t="shared" ca="1" si="2127"/>
        <v>-120460.40495308941</v>
      </c>
      <c r="O4397" s="15">
        <f t="shared" ca="1" si="2127"/>
        <v>-151699.50356740996</v>
      </c>
      <c r="P4397" s="15">
        <f t="shared" ca="1" si="2127"/>
        <v>-29218.09598003533</v>
      </c>
      <c r="Q4397" s="15">
        <f t="shared" ca="1" si="2127"/>
        <v>1468.2116798866177</v>
      </c>
      <c r="R4397" s="15">
        <f t="shared" ca="1" si="2127"/>
        <v>-299909.7928206494</v>
      </c>
      <c r="S4397" s="15">
        <f t="shared" ca="1" si="2127"/>
        <v>16247.091141753914</v>
      </c>
      <c r="T4397" s="15">
        <f t="shared" ca="1" si="2127"/>
        <v>-782366.94271964487</v>
      </c>
      <c r="U4397" s="15">
        <f t="shared" ca="1" si="2127"/>
        <v>-4932710.2110982593</v>
      </c>
      <c r="V4397" s="15">
        <f t="shared" ca="1" si="2127"/>
        <v>-923998.38710993202</v>
      </c>
      <c r="W4397" s="15">
        <f t="shared" ca="1" si="2127"/>
        <v>-6622828.4497860856</v>
      </c>
      <c r="X4397" s="15">
        <f t="shared" ca="1" si="2127"/>
        <v>18812.364021632951</v>
      </c>
      <c r="Y4397" s="15">
        <f t="shared" ca="1" si="2127"/>
        <v>856.21752041040622</v>
      </c>
      <c r="Z4397" s="15">
        <f t="shared" ca="1" si="2127"/>
        <v>19668.581542043125</v>
      </c>
      <c r="AA4397" s="15">
        <f t="shared" ca="1" si="2127"/>
        <v>1093.6470254201454</v>
      </c>
      <c r="AB4397" s="15">
        <f t="shared" ca="1" si="2127"/>
        <v>37367.170329839078</v>
      </c>
      <c r="AC4397" s="15">
        <f t="shared" ca="1" si="2127"/>
        <v>9906.9314331523747</v>
      </c>
    </row>
    <row r="4398" spans="1:29" hidden="1" outlineLevel="1">
      <c r="E4398" s="11"/>
      <c r="F4398" s="107"/>
      <c r="G4398" s="52" t="str">
        <f>$G$14</f>
        <v>CUSTOMER</v>
      </c>
      <c r="H4398" s="15">
        <f t="shared" ref="H4398:AC4398" ca="1" si="2128">H2594-H3609-H4371</f>
        <v>3973692.1939967298</v>
      </c>
      <c r="I4398" s="15">
        <f t="shared" ca="1" si="2128"/>
        <v>-118585.53492831386</v>
      </c>
      <c r="J4398" s="15">
        <f t="shared" ca="1" si="2128"/>
        <v>751582.67565755174</v>
      </c>
      <c r="K4398" s="15">
        <f t="shared" ca="1" si="2128"/>
        <v>21730.223984462686</v>
      </c>
      <c r="L4398" s="15">
        <f t="shared" ca="1" si="2128"/>
        <v>-2453.8349482541707</v>
      </c>
      <c r="M4398" s="15">
        <f t="shared" ca="1" si="2128"/>
        <v>770859.06469376013</v>
      </c>
      <c r="N4398" s="15">
        <f t="shared" ca="1" si="2128"/>
        <v>45388.692366384246</v>
      </c>
      <c r="O4398" s="15">
        <f t="shared" ca="1" si="2128"/>
        <v>25639.201457722946</v>
      </c>
      <c r="P4398" s="15">
        <f t="shared" ca="1" si="2128"/>
        <v>18428.869266793208</v>
      </c>
      <c r="Q4398" s="15">
        <f t="shared" ca="1" si="2128"/>
        <v>-1954.9231773027079</v>
      </c>
      <c r="R4398" s="15">
        <f t="shared" ca="1" si="2128"/>
        <v>87501.839913597651</v>
      </c>
      <c r="S4398" s="15">
        <f t="shared" ca="1" si="2128"/>
        <v>242.00954062496572</v>
      </c>
      <c r="T4398" s="15">
        <f t="shared" ca="1" si="2128"/>
        <v>18669.048622062306</v>
      </c>
      <c r="U4398" s="15">
        <f t="shared" ca="1" si="2128"/>
        <v>31773.795988198079</v>
      </c>
      <c r="V4398" s="15">
        <f t="shared" ca="1" si="2128"/>
        <v>17023.766709580421</v>
      </c>
      <c r="W4398" s="15">
        <f t="shared" ca="1" si="2128"/>
        <v>67708.620860465744</v>
      </c>
      <c r="X4398" s="15">
        <f t="shared" ca="1" si="2128"/>
        <v>12131.457209170505</v>
      </c>
      <c r="Y4398" s="15">
        <f t="shared" ca="1" si="2128"/>
        <v>141.62380961817121</v>
      </c>
      <c r="Z4398" s="15">
        <f t="shared" ca="1" si="2128"/>
        <v>12273.081018788678</v>
      </c>
      <c r="AA4398" s="15">
        <f t="shared" ca="1" si="2128"/>
        <v>1531.7763628344287</v>
      </c>
      <c r="AB4398" s="15">
        <f t="shared" ca="1" si="2128"/>
        <v>2728127.9985885909</v>
      </c>
      <c r="AC4398" s="15">
        <f t="shared" ca="1" si="2128"/>
        <v>424275.34748701059</v>
      </c>
    </row>
    <row r="4399" spans="1:29" collapsed="1">
      <c r="B4399" s="104" t="s">
        <v>166</v>
      </c>
      <c r="E4399" s="15">
        <f>E2595-E3610-E4372</f>
        <v>34850554.87216071</v>
      </c>
      <c r="F4399" s="107"/>
      <c r="G4399" s="52" t="str">
        <f>$G$15</f>
        <v>TOTAL</v>
      </c>
      <c r="H4399" s="15">
        <f t="shared" ref="H4399:AC4399" ca="1" si="2129">H2595-H3610-H4372</f>
        <v>34850554.872160845</v>
      </c>
      <c r="I4399" s="15">
        <f t="shared" ca="1" si="2129"/>
        <v>-3709102.4423352908</v>
      </c>
      <c r="J4399" s="15">
        <f t="shared" ca="1" si="2129"/>
        <v>12862705.016738378</v>
      </c>
      <c r="K4399" s="15">
        <f t="shared" ca="1" si="2129"/>
        <v>87688.192691882083</v>
      </c>
      <c r="L4399" s="15">
        <f t="shared" ca="1" si="2129"/>
        <v>7770.7600903204075</v>
      </c>
      <c r="M4399" s="15">
        <f t="shared" ca="1" si="2129"/>
        <v>12958163.969520576</v>
      </c>
      <c r="N4399" s="15">
        <f t="shared" ca="1" si="2129"/>
        <v>5338321.3406768702</v>
      </c>
      <c r="O4399" s="15">
        <f t="shared" ca="1" si="2129"/>
        <v>1576256.5914924135</v>
      </c>
      <c r="P4399" s="15">
        <f t="shared" ca="1" si="2129"/>
        <v>137634.18676413395</v>
      </c>
      <c r="Q4399" s="15">
        <f t="shared" ca="1" si="2129"/>
        <v>-4449.4159342185148</v>
      </c>
      <c r="R4399" s="15">
        <f t="shared" ca="1" si="2129"/>
        <v>7047762.7029992035</v>
      </c>
      <c r="S4399" s="15">
        <f t="shared" ca="1" si="2129"/>
        <v>210295.71741694189</v>
      </c>
      <c r="T4399" s="15">
        <f t="shared" ca="1" si="2129"/>
        <v>5426982.1411009422</v>
      </c>
      <c r="U4399" s="15">
        <f t="shared" ca="1" si="2129"/>
        <v>5332147.3038043706</v>
      </c>
      <c r="V4399" s="15">
        <f t="shared" ca="1" si="2129"/>
        <v>1957340.7942252471</v>
      </c>
      <c r="W4399" s="15">
        <f t="shared" ca="1" si="2129"/>
        <v>12926765.956547501</v>
      </c>
      <c r="X4399" s="15">
        <f t="shared" ca="1" si="2129"/>
        <v>1986917.0706215317</v>
      </c>
      <c r="Y4399" s="15">
        <f t="shared" ca="1" si="2129"/>
        <v>22601.473900192563</v>
      </c>
      <c r="Z4399" s="15">
        <f t="shared" ca="1" si="2129"/>
        <v>2009518.5445217243</v>
      </c>
      <c r="AA4399" s="15">
        <f t="shared" ca="1" si="2129"/>
        <v>35847.76027965729</v>
      </c>
      <c r="AB4399" s="15">
        <f t="shared" ca="1" si="2129"/>
        <v>3074297.9804956689</v>
      </c>
      <c r="AC4399" s="15">
        <f t="shared" ca="1" si="2129"/>
        <v>507300.40013179567</v>
      </c>
    </row>
    <row r="4400" spans="1:29" s="52" customFormat="1">
      <c r="A4400" s="53"/>
      <c r="B4400" s="104"/>
      <c r="E4400" s="57"/>
      <c r="F4400" s="107"/>
      <c r="H4400" s="57"/>
      <c r="I4400" s="57"/>
      <c r="J4400" s="57"/>
      <c r="K4400" s="57"/>
      <c r="L4400" s="57"/>
      <c r="M4400" s="57"/>
      <c r="N4400" s="57"/>
      <c r="O4400" s="57"/>
      <c r="P4400" s="57"/>
      <c r="Q4400" s="57"/>
      <c r="R4400" s="57"/>
      <c r="S4400" s="57"/>
      <c r="T4400" s="57"/>
      <c r="U4400" s="57"/>
      <c r="V4400" s="57"/>
      <c r="W4400" s="57"/>
      <c r="X4400" s="57"/>
      <c r="Y4400" s="57"/>
      <c r="Z4400" s="57"/>
      <c r="AA4400" s="57"/>
      <c r="AB4400" s="57"/>
      <c r="AC4400" s="57"/>
    </row>
    <row r="4401" spans="2:29">
      <c r="B4401" s="104" t="s">
        <v>304</v>
      </c>
      <c r="E4401" s="7"/>
      <c r="F4401" s="102"/>
      <c r="G4401" s="7"/>
      <c r="H4401" s="7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</row>
    <row r="4402" spans="2:29" hidden="1" outlineLevel="1">
      <c r="E4402" s="48"/>
      <c r="F4402" s="175" t="str">
        <f>F4409</f>
        <v>PROD_DEMAND</v>
      </c>
      <c r="G4402" s="52" t="str">
        <f>$G$8</f>
        <v>PRODUCTION</v>
      </c>
      <c r="H4402" s="4">
        <f t="shared" ref="H4402:H4433" si="2130">SUBTOTAL(9,I4402:AC4402)</f>
        <v>512051</v>
      </c>
      <c r="I4402" s="5">
        <f>VLOOKUP(CONCATENATE($F4402," ",$G4402),AllocFactorMatrix,(I$4+1),FALSE)*$E4409</f>
        <v>263391.8554257073</v>
      </c>
      <c r="J4402" s="5">
        <f>VLOOKUP(CONCATENATE($F4402," ",$G4402),AllocFactorMatrix,(J$4+1),FALSE)*$E4409</f>
        <v>61423.021180090647</v>
      </c>
      <c r="K4402" s="5">
        <f>VLOOKUP(CONCATENATE($F4402," ",$G4402),AllocFactorMatrix,(K$4+1),FALSE)*$E4409</f>
        <v>854.02321301550751</v>
      </c>
      <c r="L4402" s="5">
        <f>VLOOKUP(CONCATENATE($F4402," ",$G4402),AllocFactorMatrix,(L$4+1),FALSE)*$E4409</f>
        <v>118.9429789882914</v>
      </c>
      <c r="M4402" s="5">
        <f t="shared" ref="M4402:M4433" si="2131">SUBTOTAL(9,J4402:L4402)</f>
        <v>62395.987372094445</v>
      </c>
      <c r="N4402" s="5">
        <f>VLOOKUP(CONCATENATE($F4402," ",$G4402),AllocFactorMatrix,(N$4+1),FALSE)*$E4409</f>
        <v>36559.485700253674</v>
      </c>
      <c r="O4402" s="5">
        <f>VLOOKUP(CONCATENATE($F4402," ",$G4402),AllocFactorMatrix,(O$4+1),FALSE)*$E4409</f>
        <v>6551.1522041384842</v>
      </c>
      <c r="P4402" s="5">
        <f>VLOOKUP(CONCATENATE($F4402," ",$G4402),AllocFactorMatrix,(P$4+1),FALSE)*$E4409</f>
        <v>1328.506813702661</v>
      </c>
      <c r="Q4402" s="5">
        <f>VLOOKUP(CONCATENATE($F4402," ",$G4402),AllocFactorMatrix,(Q$4+1),FALSE)*$E4409</f>
        <v>50.449445470390202</v>
      </c>
      <c r="R4402" s="5">
        <f>SUBTOTAL(9,N4402:Q4402)</f>
        <v>44489.594163565205</v>
      </c>
      <c r="S4402" s="5">
        <f>VLOOKUP(CONCATENATE($F4402," ",$G4402),AllocFactorMatrix,(S$4+1),FALSE)*$E4409</f>
        <v>1731.3538816939244</v>
      </c>
      <c r="T4402" s="5">
        <f>VLOOKUP(CONCATENATE($F4402," ",$G4402),AllocFactorMatrix,(T$4+1),FALSE)*$E4409</f>
        <v>23374.277172491111</v>
      </c>
      <c r="U4402" s="5">
        <f>VLOOKUP(CONCATENATE($F4402," ",$G4402),AllocFactorMatrix,(U$4+1),FALSE)*$E4409</f>
        <v>89397.227052533548</v>
      </c>
      <c r="V4402" s="5">
        <f>VLOOKUP(CONCATENATE($F4402," ",$G4402),AllocFactorMatrix,(V$4+1),FALSE)*$E4409</f>
        <v>16195.136812150538</v>
      </c>
      <c r="W4402" s="5">
        <f>SUBTOTAL(9,S4402:V4402)</f>
        <v>130697.99491886912</v>
      </c>
      <c r="X4402" s="5">
        <f>VLOOKUP(CONCATENATE($F4402," ",$G4402),AllocFactorMatrix,(X$4+1),FALSE)*$E4409</f>
        <v>10034.102341385842</v>
      </c>
      <c r="Y4402" s="5">
        <f>VLOOKUP(CONCATENATE($F4402," ",$G4402),AllocFactorMatrix,(Y$4+1),FALSE)*$E4409</f>
        <v>200.40676015886362</v>
      </c>
      <c r="Z4402" s="5">
        <f t="shared" ref="Z4402:Z4433" si="2132">SUBTOTAL(9,X4402:Y4402)</f>
        <v>10234.509101544705</v>
      </c>
      <c r="AA4402" s="5">
        <f>VLOOKUP(CONCATENATE($F4402," ",$G4402),AllocFactorMatrix,(AA$4+1),FALSE)*$E4409</f>
        <v>132.36604308918808</v>
      </c>
      <c r="AB4402" s="5">
        <f>VLOOKUP(CONCATENATE($F4402," ",$G4402),AllocFactorMatrix,(AB$4+1),FALSE)*$E4409</f>
        <v>588.04532768923968</v>
      </c>
      <c r="AC4402" s="5">
        <f>VLOOKUP(CONCATENATE($F4402," ",$G4402),AllocFactorMatrix,(AC$4+1),FALSE)*$E4409</f>
        <v>120.64764744074024</v>
      </c>
    </row>
    <row r="4403" spans="2:29" hidden="1" outlineLevel="1">
      <c r="E4403" s="48"/>
      <c r="F4403" s="175" t="str">
        <f>F4409</f>
        <v>PROD_DEMAND</v>
      </c>
      <c r="G4403" s="52" t="str">
        <f>$G$9</f>
        <v>BULKTRAN</v>
      </c>
      <c r="H4403" s="4">
        <f t="shared" si="2130"/>
        <v>0</v>
      </c>
      <c r="I4403" s="5">
        <f>VLOOKUP(CONCATENATE($F4403," ",$G4403),AllocFactorMatrix,(I$4+1),FALSE)*$E4409</f>
        <v>0</v>
      </c>
      <c r="J4403" s="5">
        <f>VLOOKUP(CONCATENATE($F4403," ",$G4403),AllocFactorMatrix,(J$4+1),FALSE)*$E4409</f>
        <v>0</v>
      </c>
      <c r="K4403" s="5">
        <f>VLOOKUP(CONCATENATE($F4403," ",$G4403),AllocFactorMatrix,(K$4+1),FALSE)*$E4409</f>
        <v>0</v>
      </c>
      <c r="L4403" s="5">
        <f>VLOOKUP(CONCATENATE($F4403," ",$G4403),AllocFactorMatrix,(L$4+1),FALSE)*$E4409</f>
        <v>0</v>
      </c>
      <c r="M4403" s="5">
        <f t="shared" si="2131"/>
        <v>0</v>
      </c>
      <c r="N4403" s="5">
        <f>VLOOKUP(CONCATENATE($F4403," ",$G4403),AllocFactorMatrix,(N$4+1),FALSE)*$E4409</f>
        <v>0</v>
      </c>
      <c r="O4403" s="5">
        <f>VLOOKUP(CONCATENATE($F4403," ",$G4403),AllocFactorMatrix,(O$4+1),FALSE)*$E4409</f>
        <v>0</v>
      </c>
      <c r="P4403" s="5">
        <f>VLOOKUP(CONCATENATE($F4403," ",$G4403),AllocFactorMatrix,(P$4+1),FALSE)*$E4409</f>
        <v>0</v>
      </c>
      <c r="Q4403" s="5">
        <f>VLOOKUP(CONCATENATE($F4403," ",$G4403),AllocFactorMatrix,(Q$4+1),FALSE)*$E4409</f>
        <v>0</v>
      </c>
      <c r="R4403" s="5">
        <f t="shared" ref="R4403:R4433" si="2133">SUBTOTAL(9,N4403:Q4403)</f>
        <v>0</v>
      </c>
      <c r="S4403" s="5">
        <f>VLOOKUP(CONCATENATE($F4403," ",$G4403),AllocFactorMatrix,(S$4+1),FALSE)*$E4409</f>
        <v>0</v>
      </c>
      <c r="T4403" s="5">
        <f>VLOOKUP(CONCATENATE($F4403," ",$G4403),AllocFactorMatrix,(T$4+1),FALSE)*$E4409</f>
        <v>0</v>
      </c>
      <c r="U4403" s="5">
        <f>VLOOKUP(CONCATENATE($F4403," ",$G4403),AllocFactorMatrix,(U$4+1),FALSE)*$E4409</f>
        <v>0</v>
      </c>
      <c r="V4403" s="5">
        <f>VLOOKUP(CONCATENATE($F4403," ",$G4403),AllocFactorMatrix,(V$4+1),FALSE)*$E4409</f>
        <v>0</v>
      </c>
      <c r="W4403" s="5">
        <f t="shared" ref="W4403:W4409" si="2134">SUBTOTAL(9,S4403:V4403)</f>
        <v>0</v>
      </c>
      <c r="X4403" s="5">
        <f>VLOOKUP(CONCATENATE($F4403," ",$G4403),AllocFactorMatrix,(X$4+1),FALSE)*$E4409</f>
        <v>0</v>
      </c>
      <c r="Y4403" s="5">
        <f>VLOOKUP(CONCATENATE($F4403," ",$G4403),AllocFactorMatrix,(Y$4+1),FALSE)*$E4409</f>
        <v>0</v>
      </c>
      <c r="Z4403" s="5">
        <f t="shared" si="2132"/>
        <v>0</v>
      </c>
      <c r="AA4403" s="5">
        <f>VLOOKUP(CONCATENATE($F4403," ",$G4403),AllocFactorMatrix,(AA$4+1),FALSE)*$E4409</f>
        <v>0</v>
      </c>
      <c r="AB4403" s="5">
        <f>VLOOKUP(CONCATENATE($F4403," ",$G4403),AllocFactorMatrix,(AB$4+1),FALSE)*$E4409</f>
        <v>0</v>
      </c>
      <c r="AC4403" s="5">
        <f>VLOOKUP(CONCATENATE($F4403," ",$G4403),AllocFactorMatrix,(AC$4+1),FALSE)*$E4409</f>
        <v>0</v>
      </c>
    </row>
    <row r="4404" spans="2:29" hidden="1" outlineLevel="1">
      <c r="E4404" s="48"/>
      <c r="F4404" s="175" t="str">
        <f>F4409</f>
        <v>PROD_DEMAND</v>
      </c>
      <c r="G4404" s="52" t="str">
        <f>$G$10</f>
        <v>SUBTRAN</v>
      </c>
      <c r="H4404" s="4">
        <f t="shared" si="2130"/>
        <v>0</v>
      </c>
      <c r="I4404" s="5">
        <f>VLOOKUP(CONCATENATE($F4404," ",$G4404),AllocFactorMatrix,(I$4+1),FALSE)*$E4409</f>
        <v>0</v>
      </c>
      <c r="J4404" s="5">
        <f>VLOOKUP(CONCATENATE($F4404," ",$G4404),AllocFactorMatrix,(J$4+1),FALSE)*$E4409</f>
        <v>0</v>
      </c>
      <c r="K4404" s="5">
        <f>VLOOKUP(CONCATENATE($F4404," ",$G4404),AllocFactorMatrix,(K$4+1),FALSE)*$E4409</f>
        <v>0</v>
      </c>
      <c r="L4404" s="5">
        <f>VLOOKUP(CONCATENATE($F4404," ",$G4404),AllocFactorMatrix,(L$4+1),FALSE)*$E4409</f>
        <v>0</v>
      </c>
      <c r="M4404" s="5">
        <f t="shared" si="2131"/>
        <v>0</v>
      </c>
      <c r="N4404" s="5">
        <f>VLOOKUP(CONCATENATE($F4404," ",$G4404),AllocFactorMatrix,(N$4+1),FALSE)*$E4409</f>
        <v>0</v>
      </c>
      <c r="O4404" s="5">
        <f>VLOOKUP(CONCATENATE($F4404," ",$G4404),AllocFactorMatrix,(O$4+1),FALSE)*$E4409</f>
        <v>0</v>
      </c>
      <c r="P4404" s="5">
        <f>VLOOKUP(CONCATENATE($F4404," ",$G4404),AllocFactorMatrix,(P$4+1),FALSE)*$E4409</f>
        <v>0</v>
      </c>
      <c r="Q4404" s="5">
        <f>VLOOKUP(CONCATENATE($F4404," ",$G4404),AllocFactorMatrix,(Q$4+1),FALSE)*$E4409</f>
        <v>0</v>
      </c>
      <c r="R4404" s="5">
        <f t="shared" si="2133"/>
        <v>0</v>
      </c>
      <c r="S4404" s="5">
        <f>VLOOKUP(CONCATENATE($F4404," ",$G4404),AllocFactorMatrix,(S$4+1),FALSE)*$E4409</f>
        <v>0</v>
      </c>
      <c r="T4404" s="5">
        <f>VLOOKUP(CONCATENATE($F4404," ",$G4404),AllocFactorMatrix,(T$4+1),FALSE)*$E4409</f>
        <v>0</v>
      </c>
      <c r="U4404" s="5">
        <f>VLOOKUP(CONCATENATE($F4404," ",$G4404),AllocFactorMatrix,(U$4+1),FALSE)*$E4409</f>
        <v>0</v>
      </c>
      <c r="V4404" s="5">
        <f>VLOOKUP(CONCATENATE($F4404," ",$G4404),AllocFactorMatrix,(V$4+1),FALSE)*$E4409</f>
        <v>0</v>
      </c>
      <c r="W4404" s="5">
        <f t="shared" si="2134"/>
        <v>0</v>
      </c>
      <c r="X4404" s="5">
        <f>VLOOKUP(CONCATENATE($F4404," ",$G4404),AllocFactorMatrix,(X$4+1),FALSE)*$E4409</f>
        <v>0</v>
      </c>
      <c r="Y4404" s="5">
        <f>VLOOKUP(CONCATENATE($F4404," ",$G4404),AllocFactorMatrix,(Y$4+1),FALSE)*$E4409</f>
        <v>0</v>
      </c>
      <c r="Z4404" s="5">
        <f t="shared" si="2132"/>
        <v>0</v>
      </c>
      <c r="AA4404" s="5">
        <f>VLOOKUP(CONCATENATE($F4404," ",$G4404),AllocFactorMatrix,(AA$4+1),FALSE)*$E4409</f>
        <v>0</v>
      </c>
      <c r="AB4404" s="5">
        <f>VLOOKUP(CONCATENATE($F4404," ",$G4404),AllocFactorMatrix,(AB$4+1),FALSE)*$E4409</f>
        <v>0</v>
      </c>
      <c r="AC4404" s="5">
        <f>VLOOKUP(CONCATENATE($F4404," ",$G4404),AllocFactorMatrix,(AC$4+1),FALSE)*$E4409</f>
        <v>0</v>
      </c>
    </row>
    <row r="4405" spans="2:29" hidden="1" outlineLevel="1">
      <c r="E4405" s="48"/>
      <c r="F4405" s="175" t="str">
        <f>F4409</f>
        <v>PROD_DEMAND</v>
      </c>
      <c r="G4405" s="52" t="str">
        <f>$G$11</f>
        <v>DISTPRI</v>
      </c>
      <c r="H4405" s="4">
        <f t="shared" si="2130"/>
        <v>0</v>
      </c>
      <c r="I4405" s="5">
        <f>VLOOKUP(CONCATENATE($F4405," ",$G4405),AllocFactorMatrix,(I$4+1),FALSE)*$E4409</f>
        <v>0</v>
      </c>
      <c r="J4405" s="5">
        <f>VLOOKUP(CONCATENATE($F4405," ",$G4405),AllocFactorMatrix,(J$4+1),FALSE)*$E4409</f>
        <v>0</v>
      </c>
      <c r="K4405" s="5">
        <f>VLOOKUP(CONCATENATE($F4405," ",$G4405),AllocFactorMatrix,(K$4+1),FALSE)*$E4409</f>
        <v>0</v>
      </c>
      <c r="L4405" s="5">
        <f>VLOOKUP(CONCATENATE($F4405," ",$G4405),AllocFactorMatrix,(L$4+1),FALSE)*$E4409</f>
        <v>0</v>
      </c>
      <c r="M4405" s="5">
        <f t="shared" si="2131"/>
        <v>0</v>
      </c>
      <c r="N4405" s="5">
        <f>VLOOKUP(CONCATENATE($F4405," ",$G4405),AllocFactorMatrix,(N$4+1),FALSE)*$E4409</f>
        <v>0</v>
      </c>
      <c r="O4405" s="5">
        <f>VLOOKUP(CONCATENATE($F4405," ",$G4405),AllocFactorMatrix,(O$4+1),FALSE)*$E4409</f>
        <v>0</v>
      </c>
      <c r="P4405" s="5">
        <f>VLOOKUP(CONCATENATE($F4405," ",$G4405),AllocFactorMatrix,(P$4+1),FALSE)*$E4409</f>
        <v>0</v>
      </c>
      <c r="Q4405" s="5">
        <f>VLOOKUP(CONCATENATE($F4405," ",$G4405),AllocFactorMatrix,(Q$4+1),FALSE)*$E4409</f>
        <v>0</v>
      </c>
      <c r="R4405" s="5">
        <f t="shared" si="2133"/>
        <v>0</v>
      </c>
      <c r="S4405" s="5">
        <f>VLOOKUP(CONCATENATE($F4405," ",$G4405),AllocFactorMatrix,(S$4+1),FALSE)*$E4409</f>
        <v>0</v>
      </c>
      <c r="T4405" s="5">
        <f>VLOOKUP(CONCATENATE($F4405," ",$G4405),AllocFactorMatrix,(T$4+1),FALSE)*$E4409</f>
        <v>0</v>
      </c>
      <c r="U4405" s="5">
        <f>VLOOKUP(CONCATENATE($F4405," ",$G4405),AllocFactorMatrix,(U$4+1),FALSE)*$E4409</f>
        <v>0</v>
      </c>
      <c r="V4405" s="5">
        <f>VLOOKUP(CONCATENATE($F4405," ",$G4405),AllocFactorMatrix,(V$4+1),FALSE)*$E4409</f>
        <v>0</v>
      </c>
      <c r="W4405" s="5">
        <f t="shared" si="2134"/>
        <v>0</v>
      </c>
      <c r="X4405" s="5">
        <f>VLOOKUP(CONCATENATE($F4405," ",$G4405),AllocFactorMatrix,(X$4+1),FALSE)*$E4409</f>
        <v>0</v>
      </c>
      <c r="Y4405" s="5">
        <f>VLOOKUP(CONCATENATE($F4405," ",$G4405),AllocFactorMatrix,(Y$4+1),FALSE)*$E4409</f>
        <v>0</v>
      </c>
      <c r="Z4405" s="5">
        <f t="shared" si="2132"/>
        <v>0</v>
      </c>
      <c r="AA4405" s="5">
        <f>VLOOKUP(CONCATENATE($F4405," ",$G4405),AllocFactorMatrix,(AA$4+1),FALSE)*$E4409</f>
        <v>0</v>
      </c>
      <c r="AB4405" s="5">
        <f>VLOOKUP(CONCATENATE($F4405," ",$G4405),AllocFactorMatrix,(AB$4+1),FALSE)*$E4409</f>
        <v>0</v>
      </c>
      <c r="AC4405" s="5">
        <f>VLOOKUP(CONCATENATE($F4405," ",$G4405),AllocFactorMatrix,(AC$4+1),FALSE)*$E4409</f>
        <v>0</v>
      </c>
    </row>
    <row r="4406" spans="2:29" hidden="1" outlineLevel="1">
      <c r="E4406" s="48"/>
      <c r="F4406" s="175" t="str">
        <f>F4409</f>
        <v>PROD_DEMAND</v>
      </c>
      <c r="G4406" s="52" t="str">
        <f>$G$12</f>
        <v>DISTSEC</v>
      </c>
      <c r="H4406" s="4">
        <f t="shared" si="2130"/>
        <v>0</v>
      </c>
      <c r="I4406" s="5">
        <f>VLOOKUP(CONCATENATE($F4406," ",$G4406),AllocFactorMatrix,(I$4+1),FALSE)*$E4409</f>
        <v>0</v>
      </c>
      <c r="J4406" s="5">
        <f>VLOOKUP(CONCATENATE($F4406," ",$G4406),AllocFactorMatrix,(J$4+1),FALSE)*$E4409</f>
        <v>0</v>
      </c>
      <c r="K4406" s="5">
        <f>VLOOKUP(CONCATENATE($F4406," ",$G4406),AllocFactorMatrix,(K$4+1),FALSE)*$E4409</f>
        <v>0</v>
      </c>
      <c r="L4406" s="5">
        <f>VLOOKUP(CONCATENATE($F4406," ",$G4406),AllocFactorMatrix,(L$4+1),FALSE)*$E4409</f>
        <v>0</v>
      </c>
      <c r="M4406" s="5">
        <f t="shared" si="2131"/>
        <v>0</v>
      </c>
      <c r="N4406" s="5">
        <f>VLOOKUP(CONCATENATE($F4406," ",$G4406),AllocFactorMatrix,(N$4+1),FALSE)*$E4409</f>
        <v>0</v>
      </c>
      <c r="O4406" s="5">
        <f>VLOOKUP(CONCATENATE($F4406," ",$G4406),AllocFactorMatrix,(O$4+1),FALSE)*$E4409</f>
        <v>0</v>
      </c>
      <c r="P4406" s="5">
        <f>VLOOKUP(CONCATENATE($F4406," ",$G4406),AllocFactorMatrix,(P$4+1),FALSE)*$E4409</f>
        <v>0</v>
      </c>
      <c r="Q4406" s="5">
        <f>VLOOKUP(CONCATENATE($F4406," ",$G4406),AllocFactorMatrix,(Q$4+1),FALSE)*$E4409</f>
        <v>0</v>
      </c>
      <c r="R4406" s="5">
        <f t="shared" si="2133"/>
        <v>0</v>
      </c>
      <c r="S4406" s="5">
        <f>VLOOKUP(CONCATENATE($F4406," ",$G4406),AllocFactorMatrix,(S$4+1),FALSE)*$E4409</f>
        <v>0</v>
      </c>
      <c r="T4406" s="5">
        <f>VLOOKUP(CONCATENATE($F4406," ",$G4406),AllocFactorMatrix,(T$4+1),FALSE)*$E4409</f>
        <v>0</v>
      </c>
      <c r="U4406" s="5">
        <f>VLOOKUP(CONCATENATE($F4406," ",$G4406),AllocFactorMatrix,(U$4+1),FALSE)*$E4409</f>
        <v>0</v>
      </c>
      <c r="V4406" s="5">
        <f>VLOOKUP(CONCATENATE($F4406," ",$G4406),AllocFactorMatrix,(V$4+1),FALSE)*$E4409</f>
        <v>0</v>
      </c>
      <c r="W4406" s="5">
        <f t="shared" si="2134"/>
        <v>0</v>
      </c>
      <c r="X4406" s="5">
        <f>VLOOKUP(CONCATENATE($F4406," ",$G4406),AllocFactorMatrix,(X$4+1),FALSE)*$E4409</f>
        <v>0</v>
      </c>
      <c r="Y4406" s="5">
        <f>VLOOKUP(CONCATENATE($F4406," ",$G4406),AllocFactorMatrix,(Y$4+1),FALSE)*$E4409</f>
        <v>0</v>
      </c>
      <c r="Z4406" s="5">
        <f t="shared" si="2132"/>
        <v>0</v>
      </c>
      <c r="AA4406" s="5">
        <f>VLOOKUP(CONCATENATE($F4406," ",$G4406),AllocFactorMatrix,(AA$4+1),FALSE)*$E4409</f>
        <v>0</v>
      </c>
      <c r="AB4406" s="5">
        <f>VLOOKUP(CONCATENATE($F4406," ",$G4406),AllocFactorMatrix,(AB$4+1),FALSE)*$E4409</f>
        <v>0</v>
      </c>
      <c r="AC4406" s="5">
        <f>VLOOKUP(CONCATENATE($F4406," ",$G4406),AllocFactorMatrix,(AC$4+1),FALSE)*$E4409</f>
        <v>0</v>
      </c>
    </row>
    <row r="4407" spans="2:29" hidden="1" outlineLevel="1">
      <c r="E4407" s="48"/>
      <c r="F4407" s="175" t="str">
        <f>F4409</f>
        <v>PROD_DEMAND</v>
      </c>
      <c r="G4407" s="52" t="str">
        <f>$G$13</f>
        <v>ENERGY</v>
      </c>
      <c r="H4407" s="4">
        <f t="shared" si="2130"/>
        <v>0</v>
      </c>
      <c r="I4407" s="5">
        <f>VLOOKUP(CONCATENATE($F4407," ",$G4407),AllocFactorMatrix,(I$4+1),FALSE)*$E4409</f>
        <v>0</v>
      </c>
      <c r="J4407" s="5">
        <f>VLOOKUP(CONCATENATE($F4407," ",$G4407),AllocFactorMatrix,(J$4+1),FALSE)*$E4409</f>
        <v>0</v>
      </c>
      <c r="K4407" s="5">
        <f>VLOOKUP(CONCATENATE($F4407," ",$G4407),AllocFactorMatrix,(K$4+1),FALSE)*$E4409</f>
        <v>0</v>
      </c>
      <c r="L4407" s="5">
        <f>VLOOKUP(CONCATENATE($F4407," ",$G4407),AllocFactorMatrix,(L$4+1),FALSE)*$E4409</f>
        <v>0</v>
      </c>
      <c r="M4407" s="5">
        <f t="shared" si="2131"/>
        <v>0</v>
      </c>
      <c r="N4407" s="5">
        <f>VLOOKUP(CONCATENATE($F4407," ",$G4407),AllocFactorMatrix,(N$4+1),FALSE)*$E4409</f>
        <v>0</v>
      </c>
      <c r="O4407" s="5">
        <f>VLOOKUP(CONCATENATE($F4407," ",$G4407),AllocFactorMatrix,(O$4+1),FALSE)*$E4409</f>
        <v>0</v>
      </c>
      <c r="P4407" s="5">
        <f>VLOOKUP(CONCATENATE($F4407," ",$G4407),AllocFactorMatrix,(P$4+1),FALSE)*$E4409</f>
        <v>0</v>
      </c>
      <c r="Q4407" s="5">
        <f>VLOOKUP(CONCATENATE($F4407," ",$G4407),AllocFactorMatrix,(Q$4+1),FALSE)*$E4409</f>
        <v>0</v>
      </c>
      <c r="R4407" s="5">
        <f t="shared" si="2133"/>
        <v>0</v>
      </c>
      <c r="S4407" s="5">
        <f>VLOOKUP(CONCATENATE($F4407," ",$G4407),AllocFactorMatrix,(S$4+1),FALSE)*$E4409</f>
        <v>0</v>
      </c>
      <c r="T4407" s="5">
        <f>VLOOKUP(CONCATENATE($F4407," ",$G4407),AllocFactorMatrix,(T$4+1),FALSE)*$E4409</f>
        <v>0</v>
      </c>
      <c r="U4407" s="5">
        <f>VLOOKUP(CONCATENATE($F4407," ",$G4407),AllocFactorMatrix,(U$4+1),FALSE)*$E4409</f>
        <v>0</v>
      </c>
      <c r="V4407" s="5">
        <f>VLOOKUP(CONCATENATE($F4407," ",$G4407),AllocFactorMatrix,(V$4+1),FALSE)*$E4409</f>
        <v>0</v>
      </c>
      <c r="W4407" s="5">
        <f t="shared" si="2134"/>
        <v>0</v>
      </c>
      <c r="X4407" s="5">
        <f>VLOOKUP(CONCATENATE($F4407," ",$G4407),AllocFactorMatrix,(X$4+1),FALSE)*$E4409</f>
        <v>0</v>
      </c>
      <c r="Y4407" s="5">
        <f>VLOOKUP(CONCATENATE($F4407," ",$G4407),AllocFactorMatrix,(Y$4+1),FALSE)*$E4409</f>
        <v>0</v>
      </c>
      <c r="Z4407" s="5">
        <f t="shared" si="2132"/>
        <v>0</v>
      </c>
      <c r="AA4407" s="5">
        <f>VLOOKUP(CONCATENATE($F4407," ",$G4407),AllocFactorMatrix,(AA$4+1),FALSE)*$E4409</f>
        <v>0</v>
      </c>
      <c r="AB4407" s="5">
        <f>VLOOKUP(CONCATENATE($F4407," ",$G4407),AllocFactorMatrix,(AB$4+1),FALSE)*$E4409</f>
        <v>0</v>
      </c>
      <c r="AC4407" s="5">
        <f>VLOOKUP(CONCATENATE($F4407," ",$G4407),AllocFactorMatrix,(AC$4+1),FALSE)*$E4409</f>
        <v>0</v>
      </c>
    </row>
    <row r="4408" spans="2:29" hidden="1" outlineLevel="1">
      <c r="E4408" s="48"/>
      <c r="F4408" s="175" t="str">
        <f>F4409</f>
        <v>PROD_DEMAND</v>
      </c>
      <c r="G4408" s="52" t="str">
        <f>$G$14</f>
        <v>CUSTOMER</v>
      </c>
      <c r="H4408" s="4">
        <f t="shared" si="2130"/>
        <v>0</v>
      </c>
      <c r="I4408" s="5">
        <f>VLOOKUP(CONCATENATE($F4408," ",$G4408),AllocFactorMatrix,(I$4+1),FALSE)*$E4409</f>
        <v>0</v>
      </c>
      <c r="J4408" s="5">
        <f>VLOOKUP(CONCATENATE($F4408," ",$G4408),AllocFactorMatrix,(J$4+1),FALSE)*$E4409</f>
        <v>0</v>
      </c>
      <c r="K4408" s="5">
        <f>VLOOKUP(CONCATENATE($F4408," ",$G4408),AllocFactorMatrix,(K$4+1),FALSE)*$E4409</f>
        <v>0</v>
      </c>
      <c r="L4408" s="5">
        <f>VLOOKUP(CONCATENATE($F4408," ",$G4408),AllocFactorMatrix,(L$4+1),FALSE)*$E4409</f>
        <v>0</v>
      </c>
      <c r="M4408" s="5">
        <f t="shared" si="2131"/>
        <v>0</v>
      </c>
      <c r="N4408" s="5">
        <f>VLOOKUP(CONCATENATE($F4408," ",$G4408),AllocFactorMatrix,(N$4+1),FALSE)*$E4409</f>
        <v>0</v>
      </c>
      <c r="O4408" s="5">
        <f>VLOOKUP(CONCATENATE($F4408," ",$G4408),AllocFactorMatrix,(O$4+1),FALSE)*$E4409</f>
        <v>0</v>
      </c>
      <c r="P4408" s="5">
        <f>VLOOKUP(CONCATENATE($F4408," ",$G4408),AllocFactorMatrix,(P$4+1),FALSE)*$E4409</f>
        <v>0</v>
      </c>
      <c r="Q4408" s="5">
        <f>VLOOKUP(CONCATENATE($F4408," ",$G4408),AllocFactorMatrix,(Q$4+1),FALSE)*$E4409</f>
        <v>0</v>
      </c>
      <c r="R4408" s="5">
        <f t="shared" si="2133"/>
        <v>0</v>
      </c>
      <c r="S4408" s="5">
        <f>VLOOKUP(CONCATENATE($F4408," ",$G4408),AllocFactorMatrix,(S$4+1),FALSE)*$E4409</f>
        <v>0</v>
      </c>
      <c r="T4408" s="5">
        <f>VLOOKUP(CONCATENATE($F4408," ",$G4408),AllocFactorMatrix,(T$4+1),FALSE)*$E4409</f>
        <v>0</v>
      </c>
      <c r="U4408" s="5">
        <f>VLOOKUP(CONCATENATE($F4408," ",$G4408),AllocFactorMatrix,(U$4+1),FALSE)*$E4409</f>
        <v>0</v>
      </c>
      <c r="V4408" s="5">
        <f>VLOOKUP(CONCATENATE($F4408," ",$G4408),AllocFactorMatrix,(V$4+1),FALSE)*$E4409</f>
        <v>0</v>
      </c>
      <c r="W4408" s="5">
        <f t="shared" si="2134"/>
        <v>0</v>
      </c>
      <c r="X4408" s="5">
        <f>VLOOKUP(CONCATENATE($F4408," ",$G4408),AllocFactorMatrix,(X$4+1),FALSE)*$E4409</f>
        <v>0</v>
      </c>
      <c r="Y4408" s="5">
        <f>VLOOKUP(CONCATENATE($F4408," ",$G4408),AllocFactorMatrix,(Y$4+1),FALSE)*$E4409</f>
        <v>0</v>
      </c>
      <c r="Z4408" s="5">
        <f t="shared" si="2132"/>
        <v>0</v>
      </c>
      <c r="AA4408" s="5">
        <f>VLOOKUP(CONCATENATE($F4408," ",$G4408),AllocFactorMatrix,(AA$4+1),FALSE)*$E4409</f>
        <v>0</v>
      </c>
      <c r="AB4408" s="5">
        <f>VLOOKUP(CONCATENATE($F4408," ",$G4408),AllocFactorMatrix,(AB$4+1),FALSE)*$E4409</f>
        <v>0</v>
      </c>
      <c r="AC4408" s="5">
        <f>VLOOKUP(CONCATENATE($F4408," ",$G4408),AllocFactorMatrix,(AC$4+1),FALSE)*$E4409</f>
        <v>0</v>
      </c>
    </row>
    <row r="4409" spans="2:29" collapsed="1">
      <c r="D4409" s="52" t="s">
        <v>7</v>
      </c>
      <c r="E4409" s="39">
        <v>512051</v>
      </c>
      <c r="F4409" s="93" t="s">
        <v>29</v>
      </c>
      <c r="G4409" s="52" t="str">
        <f>$G$15</f>
        <v>TOTAL</v>
      </c>
      <c r="H4409" s="4">
        <f t="shared" si="2130"/>
        <v>512051</v>
      </c>
      <c r="I4409" s="5">
        <f>VLOOKUP(CONCATENATE($F4409," ",$G4409),AllocFactorMatrix,(I$4+1),FALSE)*$E4409</f>
        <v>263391.8554257073</v>
      </c>
      <c r="J4409" s="5">
        <f>VLOOKUP(CONCATENATE($F4409," ",$G4409),AllocFactorMatrix,(J$4+1),FALSE)*$E4409</f>
        <v>61423.021180090647</v>
      </c>
      <c r="K4409" s="5">
        <f>VLOOKUP(CONCATENATE($F4409," ",$G4409),AllocFactorMatrix,(K$4+1),FALSE)*$E4409</f>
        <v>854.02321301550751</v>
      </c>
      <c r="L4409" s="5">
        <f>VLOOKUP(CONCATENATE($F4409," ",$G4409),AllocFactorMatrix,(L$4+1),FALSE)*$E4409</f>
        <v>118.9429789882914</v>
      </c>
      <c r="M4409" s="5">
        <f t="shared" si="2131"/>
        <v>62395.987372094445</v>
      </c>
      <c r="N4409" s="5">
        <f>VLOOKUP(CONCATENATE($F4409," ",$G4409),AllocFactorMatrix,(N$4+1),FALSE)*$E4409</f>
        <v>36559.485700253674</v>
      </c>
      <c r="O4409" s="5">
        <f>VLOOKUP(CONCATENATE($F4409," ",$G4409),AllocFactorMatrix,(O$4+1),FALSE)*$E4409</f>
        <v>6551.1522041384842</v>
      </c>
      <c r="P4409" s="5">
        <f>VLOOKUP(CONCATENATE($F4409," ",$G4409),AllocFactorMatrix,(P$4+1),FALSE)*$E4409</f>
        <v>1328.506813702661</v>
      </c>
      <c r="Q4409" s="5">
        <f>VLOOKUP(CONCATENATE($F4409," ",$G4409),AllocFactorMatrix,(Q$4+1),FALSE)*$E4409</f>
        <v>50.449445470390202</v>
      </c>
      <c r="R4409" s="5">
        <f t="shared" si="2133"/>
        <v>44489.594163565205</v>
      </c>
      <c r="S4409" s="5">
        <f>VLOOKUP(CONCATENATE($F4409," ",$G4409),AllocFactorMatrix,(S$4+1),FALSE)*$E4409</f>
        <v>1731.3538816939244</v>
      </c>
      <c r="T4409" s="5">
        <f>VLOOKUP(CONCATENATE($F4409," ",$G4409),AllocFactorMatrix,(T$4+1),FALSE)*$E4409</f>
        <v>23374.277172491111</v>
      </c>
      <c r="U4409" s="5">
        <f>VLOOKUP(CONCATENATE($F4409," ",$G4409),AllocFactorMatrix,(U$4+1),FALSE)*$E4409</f>
        <v>89397.227052533548</v>
      </c>
      <c r="V4409" s="5">
        <f>VLOOKUP(CONCATENATE($F4409," ",$G4409),AllocFactorMatrix,(V$4+1),FALSE)*$E4409</f>
        <v>16195.136812150538</v>
      </c>
      <c r="W4409" s="5">
        <f t="shared" si="2134"/>
        <v>130697.99491886912</v>
      </c>
      <c r="X4409" s="5">
        <f>VLOOKUP(CONCATENATE($F4409," ",$G4409),AllocFactorMatrix,(X$4+1),FALSE)*$E4409</f>
        <v>10034.102341385842</v>
      </c>
      <c r="Y4409" s="5">
        <f>VLOOKUP(CONCATENATE($F4409," ",$G4409),AllocFactorMatrix,(Y$4+1),FALSE)*$E4409</f>
        <v>200.40676015886362</v>
      </c>
      <c r="Z4409" s="5">
        <f t="shared" si="2132"/>
        <v>10234.509101544705</v>
      </c>
      <c r="AA4409" s="5">
        <f>VLOOKUP(CONCATENATE($F4409," ",$G4409),AllocFactorMatrix,(AA$4+1),FALSE)*$E4409</f>
        <v>132.36604308918808</v>
      </c>
      <c r="AB4409" s="5">
        <f>VLOOKUP(CONCATENATE($F4409," ",$G4409),AllocFactorMatrix,(AB$4+1),FALSE)*$E4409</f>
        <v>588.04532768923968</v>
      </c>
      <c r="AC4409" s="5">
        <f>VLOOKUP(CONCATENATE($F4409," ",$G4409),AllocFactorMatrix,(AC$4+1),FALSE)*$E4409</f>
        <v>120.64764744074024</v>
      </c>
    </row>
    <row r="4410" spans="2:29" hidden="1" outlineLevel="1">
      <c r="E4410" s="48"/>
      <c r="F4410" s="175" t="str">
        <f>F4417</f>
        <v>RB_GUP_EPIS_T</v>
      </c>
      <c r="G4410" s="52" t="str">
        <f>$G$8</f>
        <v>PRODUCTION</v>
      </c>
      <c r="H4410" s="4">
        <f t="shared" si="2130"/>
        <v>22283.337325621436</v>
      </c>
      <c r="I4410" s="5">
        <f>VLOOKUP(CONCATENATE($F4410," ",$G4410),AllocFactorMatrix,(I$4+1),FALSE)*$E4417</f>
        <v>11462.236307071656</v>
      </c>
      <c r="J4410" s="5">
        <f>VLOOKUP(CONCATENATE($F4410," ",$G4410),AllocFactorMatrix,(J$4+1),FALSE)*$E4417</f>
        <v>2672.9952690547425</v>
      </c>
      <c r="K4410" s="5">
        <f>VLOOKUP(CONCATENATE($F4410," ",$G4410),AllocFactorMatrix,(K$4+1),FALSE)*$E4417</f>
        <v>37.165218580835898</v>
      </c>
      <c r="L4410" s="5">
        <f>VLOOKUP(CONCATENATE($F4410," ",$G4410),AllocFactorMatrix,(L$4+1),FALSE)*$E4417</f>
        <v>5.1761377739920436</v>
      </c>
      <c r="M4410" s="5">
        <f t="shared" si="2131"/>
        <v>2715.3366254095704</v>
      </c>
      <c r="N4410" s="5">
        <f>VLOOKUP(CONCATENATE($F4410," ",$G4410),AllocFactorMatrix,(N$4+1),FALSE)*$E4417</f>
        <v>1590.9886950908908</v>
      </c>
      <c r="O4410" s="5">
        <f>VLOOKUP(CONCATENATE($F4410," ",$G4410),AllocFactorMatrix,(O$4+1),FALSE)*$E4417</f>
        <v>285.09178663122663</v>
      </c>
      <c r="P4410" s="5">
        <f>VLOOKUP(CONCATENATE($F4410," ",$G4410),AllocFactorMatrix,(P$4+1),FALSE)*$E4417</f>
        <v>57.81370501985721</v>
      </c>
      <c r="Q4410" s="5">
        <f>VLOOKUP(CONCATENATE($F4410," ",$G4410),AllocFactorMatrix,(Q$4+1),FALSE)*$E4417</f>
        <v>2.1954493035015052</v>
      </c>
      <c r="R4410" s="5">
        <f t="shared" si="2133"/>
        <v>1936.0896360454763</v>
      </c>
      <c r="S4410" s="5">
        <f>VLOOKUP(CONCATENATE($F4410," ",$G4410),AllocFactorMatrix,(S$4+1),FALSE)*$E4417</f>
        <v>75.344726552257072</v>
      </c>
      <c r="T4410" s="5">
        <f>VLOOKUP(CONCATENATE($F4410," ",$G4410),AllocFactorMatrix,(T$4+1),FALSE)*$E4417</f>
        <v>1017.1973162384065</v>
      </c>
      <c r="U4410" s="5">
        <f>VLOOKUP(CONCATENATE($F4410," ",$G4410),AllocFactorMatrix,(U$4+1),FALSE)*$E4417</f>
        <v>3890.3714012603732</v>
      </c>
      <c r="V4410" s="5">
        <f>VLOOKUP(CONCATENATE($F4410," ",$G4410),AllocFactorMatrix,(V$4+1),FALSE)*$E4417</f>
        <v>704.77686132775807</v>
      </c>
      <c r="W4410" s="5">
        <f>SUBTOTAL(9,S4410:V4410)</f>
        <v>5687.6903053787955</v>
      </c>
      <c r="X4410" s="5">
        <f>VLOOKUP(CONCATENATE($F4410," ",$G4410),AllocFactorMatrix,(X$4+1),FALSE)*$E4417</f>
        <v>436.66214348357602</v>
      </c>
      <c r="Y4410" s="5">
        <f>VLOOKUP(CONCATENATE($F4410," ",$G4410),AllocFactorMatrix,(Y$4+1),FALSE)*$E4417</f>
        <v>8.7212629971523707</v>
      </c>
      <c r="Z4410" s="5">
        <f t="shared" si="2132"/>
        <v>445.38340648072841</v>
      </c>
      <c r="AA4410" s="5">
        <f>VLOOKUP(CONCATENATE($F4410," ",$G4410),AllocFactorMatrix,(AA$4+1),FALSE)*$E4417</f>
        <v>5.76028010611076</v>
      </c>
      <c r="AB4410" s="5">
        <f>VLOOKUP(CONCATENATE($F4410," ",$G4410),AllocFactorMatrix,(AB$4+1),FALSE)*$E4417</f>
        <v>25.590443919951184</v>
      </c>
      <c r="AC4410" s="5">
        <f>VLOOKUP(CONCATENATE($F4410," ",$G4410),AllocFactorMatrix,(AC$4+1),FALSE)*$E4417</f>
        <v>5.2503212091464757</v>
      </c>
    </row>
    <row r="4411" spans="2:29" hidden="1" outlineLevel="1">
      <c r="E4411" s="48"/>
      <c r="F4411" s="175" t="str">
        <f>F4417</f>
        <v>RB_GUP_EPIS_T</v>
      </c>
      <c r="G4411" s="52" t="str">
        <f>$G$9</f>
        <v>BULKTRAN</v>
      </c>
      <c r="H4411" s="4">
        <f t="shared" si="2130"/>
        <v>920946.20676883776</v>
      </c>
      <c r="I4411" s="5">
        <f>VLOOKUP(CONCATENATE($F4411," ",$G4411),AllocFactorMatrix,(I$4+1),FALSE)*$E4417</f>
        <v>473721.8170614086</v>
      </c>
      <c r="J4411" s="5">
        <f>VLOOKUP(CONCATENATE($F4411," ",$G4411),AllocFactorMatrix,(J$4+1),FALSE)*$E4417</f>
        <v>110472.00057042459</v>
      </c>
      <c r="K4411" s="5">
        <f>VLOOKUP(CONCATENATE($F4411," ",$G4411),AllocFactorMatrix,(K$4+1),FALSE)*$E4417</f>
        <v>1535.9982472823351</v>
      </c>
      <c r="L4411" s="5">
        <f>VLOOKUP(CONCATENATE($F4411," ",$G4411),AllocFactorMatrix,(L$4+1),FALSE)*$E4417</f>
        <v>213.92417028978085</v>
      </c>
      <c r="M4411" s="5">
        <f t="shared" si="2131"/>
        <v>112221.9229879967</v>
      </c>
      <c r="N4411" s="5">
        <f>VLOOKUP(CONCATENATE($F4411," ",$G4411),AllocFactorMatrix,(N$4+1),FALSE)*$E4417</f>
        <v>65753.840295338145</v>
      </c>
      <c r="O4411" s="5">
        <f>VLOOKUP(CONCATENATE($F4411," ",$G4411),AllocFactorMatrix,(O$4+1),FALSE)*$E4417</f>
        <v>11782.534888842418</v>
      </c>
      <c r="P4411" s="5">
        <f>VLOOKUP(CONCATENATE($F4411," ",$G4411),AllocFactorMatrix,(P$4+1),FALSE)*$E4417</f>
        <v>2389.3778368678531</v>
      </c>
      <c r="Q4411" s="5">
        <f>VLOOKUP(CONCATENATE($F4411," ",$G4411),AllocFactorMatrix,(Q$4+1),FALSE)*$E4417</f>
        <v>90.735542825904432</v>
      </c>
      <c r="R4411" s="5">
        <f t="shared" si="2133"/>
        <v>80016.488563874314</v>
      </c>
      <c r="S4411" s="5">
        <f>VLOOKUP(CONCATENATE($F4411," ",$G4411),AllocFactorMatrix,(S$4+1),FALSE)*$E4417</f>
        <v>3113.9159769642538</v>
      </c>
      <c r="T4411" s="5">
        <f>VLOOKUP(CONCATENATE($F4411," ",$G4411),AllocFactorMatrix,(T$4+1),FALSE)*$E4417</f>
        <v>42039.663818582783</v>
      </c>
      <c r="U4411" s="5">
        <f>VLOOKUP(CONCATENATE($F4411," ",$G4411),AllocFactorMatrix,(U$4+1),FALSE)*$E4417</f>
        <v>160784.83813073955</v>
      </c>
      <c r="V4411" s="5">
        <f>VLOOKUP(CONCATENATE($F4411," ",$G4411),AllocFactorMatrix,(V$4+1),FALSE)*$E4417</f>
        <v>29127.664656943172</v>
      </c>
      <c r="W4411" s="5">
        <f t="shared" ref="W4411:W4417" si="2135">SUBTOTAL(9,S4411:V4411)</f>
        <v>235066.08258322976</v>
      </c>
      <c r="X4411" s="5">
        <f>VLOOKUP(CONCATENATE($F4411," ",$G4411),AllocFactorMatrix,(X$4+1),FALSE)*$E4417</f>
        <v>18046.773640964686</v>
      </c>
      <c r="Y4411" s="5">
        <f>VLOOKUP(CONCATENATE($F4411," ",$G4411),AllocFactorMatrix,(Y$4+1),FALSE)*$E4417</f>
        <v>360.44035765800231</v>
      </c>
      <c r="Z4411" s="5">
        <f t="shared" si="2132"/>
        <v>18407.213998622687</v>
      </c>
      <c r="AA4411" s="5">
        <f>VLOOKUP(CONCATENATE($F4411," ",$G4411),AllocFactorMatrix,(AA$4+1),FALSE)*$E4417</f>
        <v>238.06614045864251</v>
      </c>
      <c r="AB4411" s="5">
        <f>VLOOKUP(CONCATENATE($F4411," ",$G4411),AllocFactorMatrix,(AB$4+1),FALSE)*$E4417</f>
        <v>1057.6253418966933</v>
      </c>
      <c r="AC4411" s="5">
        <f>VLOOKUP(CONCATENATE($F4411," ",$G4411),AllocFactorMatrix,(AC$4+1),FALSE)*$E4417</f>
        <v>216.99009135053706</v>
      </c>
    </row>
    <row r="4412" spans="2:29" hidden="1" outlineLevel="1">
      <c r="E4412" s="48"/>
      <c r="F4412" s="175" t="str">
        <f>F4417</f>
        <v>RB_GUP_EPIS_T</v>
      </c>
      <c r="G4412" s="52" t="str">
        <f>$G$10</f>
        <v>SUBTRAN</v>
      </c>
      <c r="H4412" s="4">
        <f t="shared" si="2130"/>
        <v>254982.4559055405</v>
      </c>
      <c r="I4412" s="5">
        <f>VLOOKUP(CONCATENATE($F4412," ",$G4412),AllocFactorMatrix,(I$4+1),FALSE)*$E4417</f>
        <v>130284.14291141809</v>
      </c>
      <c r="J4412" s="5">
        <f>VLOOKUP(CONCATENATE($F4412," ",$G4412),AllocFactorMatrix,(J$4+1),FALSE)*$E4417</f>
        <v>30540.804007101648</v>
      </c>
      <c r="K4412" s="5">
        <f>VLOOKUP(CONCATENATE($F4412," ",$G4412),AllocFactorMatrix,(K$4+1),FALSE)*$E4417</f>
        <v>426.64318926505427</v>
      </c>
      <c r="L4412" s="5">
        <f>VLOOKUP(CONCATENATE($F4412," ",$G4412),AllocFactorMatrix,(L$4+1),FALSE)*$E4417</f>
        <v>77.220434965366593</v>
      </c>
      <c r="M4412" s="5">
        <f t="shared" si="2131"/>
        <v>31044.667631332068</v>
      </c>
      <c r="N4412" s="5">
        <f>VLOOKUP(CONCATENATE($F4412," ",$G4412),AllocFactorMatrix,(N$4+1),FALSE)*$E4417</f>
        <v>17650.399584765426</v>
      </c>
      <c r="O4412" s="5">
        <f>VLOOKUP(CONCATENATE($F4412," ",$G4412),AllocFactorMatrix,(O$4+1),FALSE)*$E4417</f>
        <v>3171.6881293688166</v>
      </c>
      <c r="P4412" s="5">
        <f>VLOOKUP(CONCATENATE($F4412," ",$G4412),AllocFactorMatrix,(P$4+1),FALSE)*$E4417</f>
        <v>832.54368024072755</v>
      </c>
      <c r="Q4412" s="5">
        <f>VLOOKUP(CONCATENATE($F4412," ",$G4412),AllocFactorMatrix,(Q$4+1),FALSE)*$E4417</f>
        <v>0</v>
      </c>
      <c r="R4412" s="5">
        <f t="shared" si="2133"/>
        <v>21654.63139437497</v>
      </c>
      <c r="S4412" s="5">
        <f>VLOOKUP(CONCATENATE($F4412," ",$G4412),AllocFactorMatrix,(S$4+1),FALSE)*$E4417</f>
        <v>795.57824198168862</v>
      </c>
      <c r="T4412" s="5">
        <f>VLOOKUP(CONCATENATE($F4412," ",$G4412),AllocFactorMatrix,(T$4+1),FALSE)*$E4417</f>
        <v>11162.734190979554</v>
      </c>
      <c r="U4412" s="5">
        <f>VLOOKUP(CONCATENATE($F4412," ",$G4412),AllocFactorMatrix,(U$4+1),FALSE)*$E4417</f>
        <v>55040.89035063544</v>
      </c>
      <c r="V4412" s="5">
        <f>VLOOKUP(CONCATENATE($F4412," ",$G4412),AllocFactorMatrix,(V$4+1),FALSE)*$E4417</f>
        <v>0</v>
      </c>
      <c r="W4412" s="5">
        <f t="shared" si="2135"/>
        <v>66999.202783596687</v>
      </c>
      <c r="X4412" s="5">
        <f>VLOOKUP(CONCATENATE($F4412," ",$G4412),AllocFactorMatrix,(X$4+1),FALSE)*$E4417</f>
        <v>4838.3306118053315</v>
      </c>
      <c r="Y4412" s="5">
        <f>VLOOKUP(CONCATENATE($F4412," ",$G4412),AllocFactorMatrix,(Y$4+1),FALSE)*$E4417</f>
        <v>97.146503712848656</v>
      </c>
      <c r="Z4412" s="5">
        <f t="shared" si="2132"/>
        <v>4935.4771155181797</v>
      </c>
      <c r="AA4412" s="5">
        <f>VLOOKUP(CONCATENATE($F4412," ",$G4412),AllocFactorMatrix,(AA$4+1),FALSE)*$E4417</f>
        <v>64.334069300515537</v>
      </c>
      <c r="AB4412" s="5">
        <f>VLOOKUP(CONCATENATE($F4412," ",$G4412),AllocFactorMatrix,(AB$4+1),FALSE)*$E4417</f>
        <v>0</v>
      </c>
      <c r="AC4412" s="5">
        <f>VLOOKUP(CONCATENATE($F4412," ",$G4412),AllocFactorMatrix,(AC$4+1),FALSE)*$E4417</f>
        <v>0</v>
      </c>
    </row>
    <row r="4413" spans="2:29" hidden="1" outlineLevel="1">
      <c r="E4413" s="48"/>
      <c r="F4413" s="175" t="str">
        <f>F4417</f>
        <v>RB_GUP_EPIS_T</v>
      </c>
      <c r="G4413" s="52" t="str">
        <f>$G$11</f>
        <v>DISTPRI</v>
      </c>
      <c r="H4413" s="4">
        <f t="shared" si="2130"/>
        <v>0</v>
      </c>
      <c r="I4413" s="5">
        <f>VLOOKUP(CONCATENATE($F4413," ",$G4413),AllocFactorMatrix,(I$4+1),FALSE)*$E4417</f>
        <v>0</v>
      </c>
      <c r="J4413" s="5">
        <f>VLOOKUP(CONCATENATE($F4413," ",$G4413),AllocFactorMatrix,(J$4+1),FALSE)*$E4417</f>
        <v>0</v>
      </c>
      <c r="K4413" s="5">
        <f>VLOOKUP(CONCATENATE($F4413," ",$G4413),AllocFactorMatrix,(K$4+1),FALSE)*$E4417</f>
        <v>0</v>
      </c>
      <c r="L4413" s="5">
        <f>VLOOKUP(CONCATENATE($F4413," ",$G4413),AllocFactorMatrix,(L$4+1),FALSE)*$E4417</f>
        <v>0</v>
      </c>
      <c r="M4413" s="5">
        <f t="shared" si="2131"/>
        <v>0</v>
      </c>
      <c r="N4413" s="5">
        <f>VLOOKUP(CONCATENATE($F4413," ",$G4413),AllocFactorMatrix,(N$4+1),FALSE)*$E4417</f>
        <v>0</v>
      </c>
      <c r="O4413" s="5">
        <f>VLOOKUP(CONCATENATE($F4413," ",$G4413),AllocFactorMatrix,(O$4+1),FALSE)*$E4417</f>
        <v>0</v>
      </c>
      <c r="P4413" s="5">
        <f>VLOOKUP(CONCATENATE($F4413," ",$G4413),AllocFactorMatrix,(P$4+1),FALSE)*$E4417</f>
        <v>0</v>
      </c>
      <c r="Q4413" s="5">
        <f>VLOOKUP(CONCATENATE($F4413," ",$G4413),AllocFactorMatrix,(Q$4+1),FALSE)*$E4417</f>
        <v>0</v>
      </c>
      <c r="R4413" s="5">
        <f t="shared" si="2133"/>
        <v>0</v>
      </c>
      <c r="S4413" s="5">
        <f>VLOOKUP(CONCATENATE($F4413," ",$G4413),AllocFactorMatrix,(S$4+1),FALSE)*$E4417</f>
        <v>0</v>
      </c>
      <c r="T4413" s="5">
        <f>VLOOKUP(CONCATENATE($F4413," ",$G4413),AllocFactorMatrix,(T$4+1),FALSE)*$E4417</f>
        <v>0</v>
      </c>
      <c r="U4413" s="5">
        <f>VLOOKUP(CONCATENATE($F4413," ",$G4413),AllocFactorMatrix,(U$4+1),FALSE)*$E4417</f>
        <v>0</v>
      </c>
      <c r="V4413" s="5">
        <f>VLOOKUP(CONCATENATE($F4413," ",$G4413),AllocFactorMatrix,(V$4+1),FALSE)*$E4417</f>
        <v>0</v>
      </c>
      <c r="W4413" s="5">
        <f t="shared" si="2135"/>
        <v>0</v>
      </c>
      <c r="X4413" s="5">
        <f>VLOOKUP(CONCATENATE($F4413," ",$G4413),AllocFactorMatrix,(X$4+1),FALSE)*$E4417</f>
        <v>0</v>
      </c>
      <c r="Y4413" s="5">
        <f>VLOOKUP(CONCATENATE($F4413," ",$G4413),AllocFactorMatrix,(Y$4+1),FALSE)*$E4417</f>
        <v>0</v>
      </c>
      <c r="Z4413" s="5">
        <f t="shared" si="2132"/>
        <v>0</v>
      </c>
      <c r="AA4413" s="5">
        <f>VLOOKUP(CONCATENATE($F4413," ",$G4413),AllocFactorMatrix,(AA$4+1),FALSE)*$E4417</f>
        <v>0</v>
      </c>
      <c r="AB4413" s="5">
        <f>VLOOKUP(CONCATENATE($F4413," ",$G4413),AllocFactorMatrix,(AB$4+1),FALSE)*$E4417</f>
        <v>0</v>
      </c>
      <c r="AC4413" s="5">
        <f>VLOOKUP(CONCATENATE($F4413," ",$G4413),AllocFactorMatrix,(AC$4+1),FALSE)*$E4417</f>
        <v>0</v>
      </c>
    </row>
    <row r="4414" spans="2:29" hidden="1" outlineLevel="1">
      <c r="E4414" s="48"/>
      <c r="F4414" s="175" t="str">
        <f>F4417</f>
        <v>RB_GUP_EPIS_T</v>
      </c>
      <c r="G4414" s="52" t="str">
        <f>$G$12</f>
        <v>DISTSEC</v>
      </c>
      <c r="H4414" s="4">
        <f t="shared" si="2130"/>
        <v>0</v>
      </c>
      <c r="I4414" s="5">
        <f>VLOOKUP(CONCATENATE($F4414," ",$G4414),AllocFactorMatrix,(I$4+1),FALSE)*$E4417</f>
        <v>0</v>
      </c>
      <c r="J4414" s="5">
        <f>VLOOKUP(CONCATENATE($F4414," ",$G4414),AllocFactorMatrix,(J$4+1),FALSE)*$E4417</f>
        <v>0</v>
      </c>
      <c r="K4414" s="5">
        <f>VLOOKUP(CONCATENATE($F4414," ",$G4414),AllocFactorMatrix,(K$4+1),FALSE)*$E4417</f>
        <v>0</v>
      </c>
      <c r="L4414" s="5">
        <f>VLOOKUP(CONCATENATE($F4414," ",$G4414),AllocFactorMatrix,(L$4+1),FALSE)*$E4417</f>
        <v>0</v>
      </c>
      <c r="M4414" s="5">
        <f t="shared" si="2131"/>
        <v>0</v>
      </c>
      <c r="N4414" s="5">
        <f>VLOOKUP(CONCATENATE($F4414," ",$G4414),AllocFactorMatrix,(N$4+1),FALSE)*$E4417</f>
        <v>0</v>
      </c>
      <c r="O4414" s="5">
        <f>VLOOKUP(CONCATENATE($F4414," ",$G4414),AllocFactorMatrix,(O$4+1),FALSE)*$E4417</f>
        <v>0</v>
      </c>
      <c r="P4414" s="5">
        <f>VLOOKUP(CONCATENATE($F4414," ",$G4414),AllocFactorMatrix,(P$4+1),FALSE)*$E4417</f>
        <v>0</v>
      </c>
      <c r="Q4414" s="5">
        <f>VLOOKUP(CONCATENATE($F4414," ",$G4414),AllocFactorMatrix,(Q$4+1),FALSE)*$E4417</f>
        <v>0</v>
      </c>
      <c r="R4414" s="5">
        <f t="shared" si="2133"/>
        <v>0</v>
      </c>
      <c r="S4414" s="5">
        <f>VLOOKUP(CONCATENATE($F4414," ",$G4414),AllocFactorMatrix,(S$4+1),FALSE)*$E4417</f>
        <v>0</v>
      </c>
      <c r="T4414" s="5">
        <f>VLOOKUP(CONCATENATE($F4414," ",$G4414),AllocFactorMatrix,(T$4+1),FALSE)*$E4417</f>
        <v>0</v>
      </c>
      <c r="U4414" s="5">
        <f>VLOOKUP(CONCATENATE($F4414," ",$G4414),AllocFactorMatrix,(U$4+1),FALSE)*$E4417</f>
        <v>0</v>
      </c>
      <c r="V4414" s="5">
        <f>VLOOKUP(CONCATENATE($F4414," ",$G4414),AllocFactorMatrix,(V$4+1),FALSE)*$E4417</f>
        <v>0</v>
      </c>
      <c r="W4414" s="5">
        <f t="shared" si="2135"/>
        <v>0</v>
      </c>
      <c r="X4414" s="5">
        <f>VLOOKUP(CONCATENATE($F4414," ",$G4414),AllocFactorMatrix,(X$4+1),FALSE)*$E4417</f>
        <v>0</v>
      </c>
      <c r="Y4414" s="5">
        <f>VLOOKUP(CONCATENATE($F4414," ",$G4414),AllocFactorMatrix,(Y$4+1),FALSE)*$E4417</f>
        <v>0</v>
      </c>
      <c r="Z4414" s="5">
        <f t="shared" si="2132"/>
        <v>0</v>
      </c>
      <c r="AA4414" s="5">
        <f>VLOOKUP(CONCATENATE($F4414," ",$G4414),AllocFactorMatrix,(AA$4+1),FALSE)*$E4417</f>
        <v>0</v>
      </c>
      <c r="AB4414" s="5">
        <f>VLOOKUP(CONCATENATE($F4414," ",$G4414),AllocFactorMatrix,(AB$4+1),FALSE)*$E4417</f>
        <v>0</v>
      </c>
      <c r="AC4414" s="5">
        <f>VLOOKUP(CONCATENATE($F4414," ",$G4414),AllocFactorMatrix,(AC$4+1),FALSE)*$E4417</f>
        <v>0</v>
      </c>
    </row>
    <row r="4415" spans="2:29" hidden="1" outlineLevel="1">
      <c r="E4415" s="48"/>
      <c r="F4415" s="175" t="str">
        <f>F4417</f>
        <v>RB_GUP_EPIS_T</v>
      </c>
      <c r="G4415" s="52" t="str">
        <f>$G$13</f>
        <v>ENERGY</v>
      </c>
      <c r="H4415" s="4">
        <f t="shared" si="2130"/>
        <v>0</v>
      </c>
      <c r="I4415" s="5">
        <f>VLOOKUP(CONCATENATE($F4415," ",$G4415),AllocFactorMatrix,(I$4+1),FALSE)*$E4417</f>
        <v>0</v>
      </c>
      <c r="J4415" s="5">
        <f>VLOOKUP(CONCATENATE($F4415," ",$G4415),AllocFactorMatrix,(J$4+1),FALSE)*$E4417</f>
        <v>0</v>
      </c>
      <c r="K4415" s="5">
        <f>VLOOKUP(CONCATENATE($F4415," ",$G4415),AllocFactorMatrix,(K$4+1),FALSE)*$E4417</f>
        <v>0</v>
      </c>
      <c r="L4415" s="5">
        <f>VLOOKUP(CONCATENATE($F4415," ",$G4415),AllocFactorMatrix,(L$4+1),FALSE)*$E4417</f>
        <v>0</v>
      </c>
      <c r="M4415" s="5">
        <f t="shared" si="2131"/>
        <v>0</v>
      </c>
      <c r="N4415" s="5">
        <f>VLOOKUP(CONCATENATE($F4415," ",$G4415),AllocFactorMatrix,(N$4+1),FALSE)*$E4417</f>
        <v>0</v>
      </c>
      <c r="O4415" s="5">
        <f>VLOOKUP(CONCATENATE($F4415," ",$G4415),AllocFactorMatrix,(O$4+1),FALSE)*$E4417</f>
        <v>0</v>
      </c>
      <c r="P4415" s="5">
        <f>VLOOKUP(CONCATENATE($F4415," ",$G4415),AllocFactorMatrix,(P$4+1),FALSE)*$E4417</f>
        <v>0</v>
      </c>
      <c r="Q4415" s="5">
        <f>VLOOKUP(CONCATENATE($F4415," ",$G4415),AllocFactorMatrix,(Q$4+1),FALSE)*$E4417</f>
        <v>0</v>
      </c>
      <c r="R4415" s="5">
        <f t="shared" si="2133"/>
        <v>0</v>
      </c>
      <c r="S4415" s="5">
        <f>VLOOKUP(CONCATENATE($F4415," ",$G4415),AllocFactorMatrix,(S$4+1),FALSE)*$E4417</f>
        <v>0</v>
      </c>
      <c r="T4415" s="5">
        <f>VLOOKUP(CONCATENATE($F4415," ",$G4415),AllocFactorMatrix,(T$4+1),FALSE)*$E4417</f>
        <v>0</v>
      </c>
      <c r="U4415" s="5">
        <f>VLOOKUP(CONCATENATE($F4415," ",$G4415),AllocFactorMatrix,(U$4+1),FALSE)*$E4417</f>
        <v>0</v>
      </c>
      <c r="V4415" s="5">
        <f>VLOOKUP(CONCATENATE($F4415," ",$G4415),AllocFactorMatrix,(V$4+1),FALSE)*$E4417</f>
        <v>0</v>
      </c>
      <c r="W4415" s="5">
        <f t="shared" si="2135"/>
        <v>0</v>
      </c>
      <c r="X4415" s="5">
        <f>VLOOKUP(CONCATENATE($F4415," ",$G4415),AllocFactorMatrix,(X$4+1),FALSE)*$E4417</f>
        <v>0</v>
      </c>
      <c r="Y4415" s="5">
        <f>VLOOKUP(CONCATENATE($F4415," ",$G4415),AllocFactorMatrix,(Y$4+1),FALSE)*$E4417</f>
        <v>0</v>
      </c>
      <c r="Z4415" s="5">
        <f t="shared" si="2132"/>
        <v>0</v>
      </c>
      <c r="AA4415" s="5">
        <f>VLOOKUP(CONCATENATE($F4415," ",$G4415),AllocFactorMatrix,(AA$4+1),FALSE)*$E4417</f>
        <v>0</v>
      </c>
      <c r="AB4415" s="5">
        <f>VLOOKUP(CONCATENATE($F4415," ",$G4415),AllocFactorMatrix,(AB$4+1),FALSE)*$E4417</f>
        <v>0</v>
      </c>
      <c r="AC4415" s="5">
        <f>VLOOKUP(CONCATENATE($F4415," ",$G4415),AllocFactorMatrix,(AC$4+1),FALSE)*$E4417</f>
        <v>0</v>
      </c>
    </row>
    <row r="4416" spans="2:29" hidden="1" outlineLevel="1">
      <c r="E4416" s="48"/>
      <c r="F4416" s="175" t="str">
        <f>F4417</f>
        <v>RB_GUP_EPIS_T</v>
      </c>
      <c r="G4416" s="52" t="str">
        <f>$G$14</f>
        <v>CUSTOMER</v>
      </c>
      <c r="H4416" s="4">
        <f t="shared" si="2130"/>
        <v>0</v>
      </c>
      <c r="I4416" s="5">
        <f>VLOOKUP(CONCATENATE($F4416," ",$G4416),AllocFactorMatrix,(I$4+1),FALSE)*$E4417</f>
        <v>0</v>
      </c>
      <c r="J4416" s="5">
        <f>VLOOKUP(CONCATENATE($F4416," ",$G4416),AllocFactorMatrix,(J$4+1),FALSE)*$E4417</f>
        <v>0</v>
      </c>
      <c r="K4416" s="5">
        <f>VLOOKUP(CONCATENATE($F4416," ",$G4416),AllocFactorMatrix,(K$4+1),FALSE)*$E4417</f>
        <v>0</v>
      </c>
      <c r="L4416" s="5">
        <f>VLOOKUP(CONCATENATE($F4416," ",$G4416),AllocFactorMatrix,(L$4+1),FALSE)*$E4417</f>
        <v>0</v>
      </c>
      <c r="M4416" s="5">
        <f t="shared" si="2131"/>
        <v>0</v>
      </c>
      <c r="N4416" s="5">
        <f>VLOOKUP(CONCATENATE($F4416," ",$G4416),AllocFactorMatrix,(N$4+1),FALSE)*$E4417</f>
        <v>0</v>
      </c>
      <c r="O4416" s="5">
        <f>VLOOKUP(CONCATENATE($F4416," ",$G4416),AllocFactorMatrix,(O$4+1),FALSE)*$E4417</f>
        <v>0</v>
      </c>
      <c r="P4416" s="5">
        <f>VLOOKUP(CONCATENATE($F4416," ",$G4416),AllocFactorMatrix,(P$4+1),FALSE)*$E4417</f>
        <v>0</v>
      </c>
      <c r="Q4416" s="5">
        <f>VLOOKUP(CONCATENATE($F4416," ",$G4416),AllocFactorMatrix,(Q$4+1),FALSE)*$E4417</f>
        <v>0</v>
      </c>
      <c r="R4416" s="5">
        <f t="shared" si="2133"/>
        <v>0</v>
      </c>
      <c r="S4416" s="5">
        <f>VLOOKUP(CONCATENATE($F4416," ",$G4416),AllocFactorMatrix,(S$4+1),FALSE)*$E4417</f>
        <v>0</v>
      </c>
      <c r="T4416" s="5">
        <f>VLOOKUP(CONCATENATE($F4416," ",$G4416),AllocFactorMatrix,(T$4+1),FALSE)*$E4417</f>
        <v>0</v>
      </c>
      <c r="U4416" s="5">
        <f>VLOOKUP(CONCATENATE($F4416," ",$G4416),AllocFactorMatrix,(U$4+1),FALSE)*$E4417</f>
        <v>0</v>
      </c>
      <c r="V4416" s="5">
        <f>VLOOKUP(CONCATENATE($F4416," ",$G4416),AllocFactorMatrix,(V$4+1),FALSE)*$E4417</f>
        <v>0</v>
      </c>
      <c r="W4416" s="5">
        <f t="shared" si="2135"/>
        <v>0</v>
      </c>
      <c r="X4416" s="5">
        <f>VLOOKUP(CONCATENATE($F4416," ",$G4416),AllocFactorMatrix,(X$4+1),FALSE)*$E4417</f>
        <v>0</v>
      </c>
      <c r="Y4416" s="5">
        <f>VLOOKUP(CONCATENATE($F4416," ",$G4416),AllocFactorMatrix,(Y$4+1),FALSE)*$E4417</f>
        <v>0</v>
      </c>
      <c r="Z4416" s="5">
        <f t="shared" si="2132"/>
        <v>0</v>
      </c>
      <c r="AA4416" s="5">
        <f>VLOOKUP(CONCATENATE($F4416," ",$G4416),AllocFactorMatrix,(AA$4+1),FALSE)*$E4417</f>
        <v>0</v>
      </c>
      <c r="AB4416" s="5">
        <f>VLOOKUP(CONCATENATE($F4416," ",$G4416),AllocFactorMatrix,(AB$4+1),FALSE)*$E4417</f>
        <v>0</v>
      </c>
      <c r="AC4416" s="5">
        <f>VLOOKUP(CONCATENATE($F4416," ",$G4416),AllocFactorMatrix,(AC$4+1),FALSE)*$E4417</f>
        <v>0</v>
      </c>
    </row>
    <row r="4417" spans="4:29" collapsed="1">
      <c r="D4417" s="52" t="s">
        <v>10</v>
      </c>
      <c r="E4417" s="39">
        <v>1198212</v>
      </c>
      <c r="F4417" s="93" t="s">
        <v>64</v>
      </c>
      <c r="G4417" s="52" t="str">
        <f>$G$15</f>
        <v>TOTAL</v>
      </c>
      <c r="H4417" s="4">
        <f t="shared" si="2130"/>
        <v>1198211.9999999998</v>
      </c>
      <c r="I4417" s="5">
        <f>VLOOKUP(CONCATENATE($F4417," ",$G4417),AllocFactorMatrix,(I$4+1),FALSE)*$E4417</f>
        <v>615468.19627989829</v>
      </c>
      <c r="J4417" s="5">
        <f>VLOOKUP(CONCATENATE($F4417," ",$G4417),AllocFactorMatrix,(J$4+1),FALSE)*$E4417</f>
        <v>143685.79984658098</v>
      </c>
      <c r="K4417" s="5">
        <f>VLOOKUP(CONCATENATE($F4417," ",$G4417),AllocFactorMatrix,(K$4+1),FALSE)*$E4417</f>
        <v>1999.806655128225</v>
      </c>
      <c r="L4417" s="5">
        <f>VLOOKUP(CONCATENATE($F4417," ",$G4417),AllocFactorMatrix,(L$4+1),FALSE)*$E4417</f>
        <v>296.32074302913952</v>
      </c>
      <c r="M4417" s="5">
        <f t="shared" si="2131"/>
        <v>145981.92724473836</v>
      </c>
      <c r="N4417" s="5">
        <f>VLOOKUP(CONCATENATE($F4417," ",$G4417),AllocFactorMatrix,(N$4+1),FALSE)*$E4417</f>
        <v>84995.228575194458</v>
      </c>
      <c r="O4417" s="5">
        <f>VLOOKUP(CONCATENATE($F4417," ",$G4417),AllocFactorMatrix,(O$4+1),FALSE)*$E4417</f>
        <v>15239.314804842463</v>
      </c>
      <c r="P4417" s="5">
        <f>VLOOKUP(CONCATENATE($F4417," ",$G4417),AllocFactorMatrix,(P$4+1),FALSE)*$E4417</f>
        <v>3279.7352221284377</v>
      </c>
      <c r="Q4417" s="5">
        <f>VLOOKUP(CONCATENATE($F4417," ",$G4417),AllocFactorMatrix,(Q$4+1),FALSE)*$E4417</f>
        <v>92.930992129405936</v>
      </c>
      <c r="R4417" s="5">
        <f t="shared" si="2133"/>
        <v>103607.20959429476</v>
      </c>
      <c r="S4417" s="5">
        <f>VLOOKUP(CONCATENATE($F4417," ",$G4417),AllocFactorMatrix,(S$4+1),FALSE)*$E4417</f>
        <v>3984.8389454981993</v>
      </c>
      <c r="T4417" s="5">
        <f>VLOOKUP(CONCATENATE($F4417," ",$G4417),AllocFactorMatrix,(T$4+1),FALSE)*$E4417</f>
        <v>54219.595325800736</v>
      </c>
      <c r="U4417" s="5">
        <f>VLOOKUP(CONCATENATE($F4417," ",$G4417),AllocFactorMatrix,(U$4+1),FALSE)*$E4417</f>
        <v>219716.09988263532</v>
      </c>
      <c r="V4417" s="5">
        <f>VLOOKUP(CONCATENATE($F4417," ",$G4417),AllocFactorMatrix,(V$4+1),FALSE)*$E4417</f>
        <v>29832.441518270931</v>
      </c>
      <c r="W4417" s="5">
        <f t="shared" si="2135"/>
        <v>307752.97567220521</v>
      </c>
      <c r="X4417" s="5">
        <f>VLOOKUP(CONCATENATE($F4417," ",$G4417),AllocFactorMatrix,(X$4+1),FALSE)*$E4417</f>
        <v>23321.766396253595</v>
      </c>
      <c r="Y4417" s="5">
        <f>VLOOKUP(CONCATENATE($F4417," ",$G4417),AllocFactorMatrix,(Y$4+1),FALSE)*$E4417</f>
        <v>466.30812436800335</v>
      </c>
      <c r="Z4417" s="5">
        <f t="shared" si="2132"/>
        <v>23788.074520621598</v>
      </c>
      <c r="AA4417" s="5">
        <f>VLOOKUP(CONCATENATE($F4417," ",$G4417),AllocFactorMatrix,(AA$4+1),FALSE)*$E4417</f>
        <v>308.16048986526874</v>
      </c>
      <c r="AB4417" s="5">
        <f>VLOOKUP(CONCATENATE($F4417," ",$G4417),AllocFactorMatrix,(AB$4+1),FALSE)*$E4417</f>
        <v>1083.2157858166445</v>
      </c>
      <c r="AC4417" s="5">
        <f>VLOOKUP(CONCATENATE($F4417," ",$G4417),AllocFactorMatrix,(AC$4+1),FALSE)*$E4417</f>
        <v>222.24041255968351</v>
      </c>
    </row>
    <row r="4418" spans="4:29" hidden="1" outlineLevel="1">
      <c r="E4418" s="48"/>
      <c r="F4418" s="175" t="str">
        <f>F4425</f>
        <v>RB_GUP_EPIS_D</v>
      </c>
      <c r="G4418" s="52" t="str">
        <f>$G$8</f>
        <v>PRODUCTION</v>
      </c>
      <c r="H4418" s="4">
        <f t="shared" si="2130"/>
        <v>0</v>
      </c>
      <c r="I4418" s="5">
        <f>VLOOKUP(CONCATENATE($F4418," ",$G4418),AllocFactorMatrix,(I$4+1),FALSE)*$E4425</f>
        <v>0</v>
      </c>
      <c r="J4418" s="5">
        <f>VLOOKUP(CONCATENATE($F4418," ",$G4418),AllocFactorMatrix,(J$4+1),FALSE)*$E4425</f>
        <v>0</v>
      </c>
      <c r="K4418" s="5">
        <f>VLOOKUP(CONCATENATE($F4418," ",$G4418),AllocFactorMatrix,(K$4+1),FALSE)*$E4425</f>
        <v>0</v>
      </c>
      <c r="L4418" s="5">
        <f>VLOOKUP(CONCATENATE($F4418," ",$G4418),AllocFactorMatrix,(L$4+1),FALSE)*$E4425</f>
        <v>0</v>
      </c>
      <c r="M4418" s="5">
        <f t="shared" si="2131"/>
        <v>0</v>
      </c>
      <c r="N4418" s="5">
        <f>VLOOKUP(CONCATENATE($F4418," ",$G4418),AllocFactorMatrix,(N$4+1),FALSE)*$E4425</f>
        <v>0</v>
      </c>
      <c r="O4418" s="5">
        <f>VLOOKUP(CONCATENATE($F4418," ",$G4418),AllocFactorMatrix,(O$4+1),FALSE)*$E4425</f>
        <v>0</v>
      </c>
      <c r="P4418" s="5">
        <f>VLOOKUP(CONCATENATE($F4418," ",$G4418),AllocFactorMatrix,(P$4+1),FALSE)*$E4425</f>
        <v>0</v>
      </c>
      <c r="Q4418" s="5">
        <f>VLOOKUP(CONCATENATE($F4418," ",$G4418),AllocFactorMatrix,(Q$4+1),FALSE)*$E4425</f>
        <v>0</v>
      </c>
      <c r="R4418" s="5">
        <f t="shared" si="2133"/>
        <v>0</v>
      </c>
      <c r="S4418" s="5">
        <f>VLOOKUP(CONCATENATE($F4418," ",$G4418),AllocFactorMatrix,(S$4+1),FALSE)*$E4425</f>
        <v>0</v>
      </c>
      <c r="T4418" s="5">
        <f>VLOOKUP(CONCATENATE($F4418," ",$G4418),AllocFactorMatrix,(T$4+1),FALSE)*$E4425</f>
        <v>0</v>
      </c>
      <c r="U4418" s="5">
        <f>VLOOKUP(CONCATENATE($F4418," ",$G4418),AllocFactorMatrix,(U$4+1),FALSE)*$E4425</f>
        <v>0</v>
      </c>
      <c r="V4418" s="5">
        <f>VLOOKUP(CONCATENATE($F4418," ",$G4418),AllocFactorMatrix,(V$4+1),FALSE)*$E4425</f>
        <v>0</v>
      </c>
      <c r="W4418" s="5">
        <f>SUBTOTAL(9,S4418:V4418)</f>
        <v>0</v>
      </c>
      <c r="X4418" s="5">
        <f>VLOOKUP(CONCATENATE($F4418," ",$G4418),AllocFactorMatrix,(X$4+1),FALSE)*$E4425</f>
        <v>0</v>
      </c>
      <c r="Y4418" s="5">
        <f>VLOOKUP(CONCATENATE($F4418," ",$G4418),AllocFactorMatrix,(Y$4+1),FALSE)*$E4425</f>
        <v>0</v>
      </c>
      <c r="Z4418" s="5">
        <f t="shared" si="2132"/>
        <v>0</v>
      </c>
      <c r="AA4418" s="5">
        <f>VLOOKUP(CONCATENATE($F4418," ",$G4418),AllocFactorMatrix,(AA$4+1),FALSE)*$E4425</f>
        <v>0</v>
      </c>
      <c r="AB4418" s="5">
        <f>VLOOKUP(CONCATENATE($F4418," ",$G4418),AllocFactorMatrix,(AB$4+1),FALSE)*$E4425</f>
        <v>0</v>
      </c>
      <c r="AC4418" s="5">
        <f>VLOOKUP(CONCATENATE($F4418," ",$G4418),AllocFactorMatrix,(AC$4+1),FALSE)*$E4425</f>
        <v>0</v>
      </c>
    </row>
    <row r="4419" spans="4:29" hidden="1" outlineLevel="1">
      <c r="E4419" s="48"/>
      <c r="F4419" s="175" t="str">
        <f>F4425</f>
        <v>RB_GUP_EPIS_D</v>
      </c>
      <c r="G4419" s="52" t="str">
        <f>$G$9</f>
        <v>BULKTRAN</v>
      </c>
      <c r="H4419" s="4">
        <f t="shared" si="2130"/>
        <v>0</v>
      </c>
      <c r="I4419" s="5">
        <f>VLOOKUP(CONCATENATE($F4419," ",$G4419),AllocFactorMatrix,(I$4+1),FALSE)*$E4425</f>
        <v>0</v>
      </c>
      <c r="J4419" s="5">
        <f>VLOOKUP(CONCATENATE($F4419," ",$G4419),AllocFactorMatrix,(J$4+1),FALSE)*$E4425</f>
        <v>0</v>
      </c>
      <c r="K4419" s="5">
        <f>VLOOKUP(CONCATENATE($F4419," ",$G4419),AllocFactorMatrix,(K$4+1),FALSE)*$E4425</f>
        <v>0</v>
      </c>
      <c r="L4419" s="5">
        <f>VLOOKUP(CONCATENATE($F4419," ",$G4419),AllocFactorMatrix,(L$4+1),FALSE)*$E4425</f>
        <v>0</v>
      </c>
      <c r="M4419" s="5">
        <f t="shared" si="2131"/>
        <v>0</v>
      </c>
      <c r="N4419" s="5">
        <f>VLOOKUP(CONCATENATE($F4419," ",$G4419),AllocFactorMatrix,(N$4+1),FALSE)*$E4425</f>
        <v>0</v>
      </c>
      <c r="O4419" s="5">
        <f>VLOOKUP(CONCATENATE($F4419," ",$G4419),AllocFactorMatrix,(O$4+1),FALSE)*$E4425</f>
        <v>0</v>
      </c>
      <c r="P4419" s="5">
        <f>VLOOKUP(CONCATENATE($F4419," ",$G4419),AllocFactorMatrix,(P$4+1),FALSE)*$E4425</f>
        <v>0</v>
      </c>
      <c r="Q4419" s="5">
        <f>VLOOKUP(CONCATENATE($F4419," ",$G4419),AllocFactorMatrix,(Q$4+1),FALSE)*$E4425</f>
        <v>0</v>
      </c>
      <c r="R4419" s="5">
        <f t="shared" si="2133"/>
        <v>0</v>
      </c>
      <c r="S4419" s="5">
        <f>VLOOKUP(CONCATENATE($F4419," ",$G4419),AllocFactorMatrix,(S$4+1),FALSE)*$E4425</f>
        <v>0</v>
      </c>
      <c r="T4419" s="5">
        <f>VLOOKUP(CONCATENATE($F4419," ",$G4419),AllocFactorMatrix,(T$4+1),FALSE)*$E4425</f>
        <v>0</v>
      </c>
      <c r="U4419" s="5">
        <f>VLOOKUP(CONCATENATE($F4419," ",$G4419),AllocFactorMatrix,(U$4+1),FALSE)*$E4425</f>
        <v>0</v>
      </c>
      <c r="V4419" s="5">
        <f>VLOOKUP(CONCATENATE($F4419," ",$G4419),AllocFactorMatrix,(V$4+1),FALSE)*$E4425</f>
        <v>0</v>
      </c>
      <c r="W4419" s="5">
        <f t="shared" ref="W4419:W4425" si="2136">SUBTOTAL(9,S4419:V4419)</f>
        <v>0</v>
      </c>
      <c r="X4419" s="5">
        <f>VLOOKUP(CONCATENATE($F4419," ",$G4419),AllocFactorMatrix,(X$4+1),FALSE)*$E4425</f>
        <v>0</v>
      </c>
      <c r="Y4419" s="5">
        <f>VLOOKUP(CONCATENATE($F4419," ",$G4419),AllocFactorMatrix,(Y$4+1),FALSE)*$E4425</f>
        <v>0</v>
      </c>
      <c r="Z4419" s="5">
        <f t="shared" si="2132"/>
        <v>0</v>
      </c>
      <c r="AA4419" s="5">
        <f>VLOOKUP(CONCATENATE($F4419," ",$G4419),AllocFactorMatrix,(AA$4+1),FALSE)*$E4425</f>
        <v>0</v>
      </c>
      <c r="AB4419" s="5">
        <f>VLOOKUP(CONCATENATE($F4419," ",$G4419),AllocFactorMatrix,(AB$4+1),FALSE)*$E4425</f>
        <v>0</v>
      </c>
      <c r="AC4419" s="5">
        <f>VLOOKUP(CONCATENATE($F4419," ",$G4419),AllocFactorMatrix,(AC$4+1),FALSE)*$E4425</f>
        <v>0</v>
      </c>
    </row>
    <row r="4420" spans="4:29" hidden="1" outlineLevel="1">
      <c r="E4420" s="48"/>
      <c r="F4420" s="175" t="str">
        <f>F4425</f>
        <v>RB_GUP_EPIS_D</v>
      </c>
      <c r="G4420" s="52" t="str">
        <f>$G$10</f>
        <v>SUBTRAN</v>
      </c>
      <c r="H4420" s="4">
        <f t="shared" si="2130"/>
        <v>0</v>
      </c>
      <c r="I4420" s="5">
        <f>VLOOKUP(CONCATENATE($F4420," ",$G4420),AllocFactorMatrix,(I$4+1),FALSE)*$E4425</f>
        <v>0</v>
      </c>
      <c r="J4420" s="5">
        <f>VLOOKUP(CONCATENATE($F4420," ",$G4420),AllocFactorMatrix,(J$4+1),FALSE)*$E4425</f>
        <v>0</v>
      </c>
      <c r="K4420" s="5">
        <f>VLOOKUP(CONCATENATE($F4420," ",$G4420),AllocFactorMatrix,(K$4+1),FALSE)*$E4425</f>
        <v>0</v>
      </c>
      <c r="L4420" s="5">
        <f>VLOOKUP(CONCATENATE($F4420," ",$G4420),AllocFactorMatrix,(L$4+1),FALSE)*$E4425</f>
        <v>0</v>
      </c>
      <c r="M4420" s="5">
        <f t="shared" si="2131"/>
        <v>0</v>
      </c>
      <c r="N4420" s="5">
        <f>VLOOKUP(CONCATENATE($F4420," ",$G4420),AllocFactorMatrix,(N$4+1),FALSE)*$E4425</f>
        <v>0</v>
      </c>
      <c r="O4420" s="5">
        <f>VLOOKUP(CONCATENATE($F4420," ",$G4420),AllocFactorMatrix,(O$4+1),FALSE)*$E4425</f>
        <v>0</v>
      </c>
      <c r="P4420" s="5">
        <f>VLOOKUP(CONCATENATE($F4420," ",$G4420),AllocFactorMatrix,(P$4+1),FALSE)*$E4425</f>
        <v>0</v>
      </c>
      <c r="Q4420" s="5">
        <f>VLOOKUP(CONCATENATE($F4420," ",$G4420),AllocFactorMatrix,(Q$4+1),FALSE)*$E4425</f>
        <v>0</v>
      </c>
      <c r="R4420" s="5">
        <f t="shared" si="2133"/>
        <v>0</v>
      </c>
      <c r="S4420" s="5">
        <f>VLOOKUP(CONCATENATE($F4420," ",$G4420),AllocFactorMatrix,(S$4+1),FALSE)*$E4425</f>
        <v>0</v>
      </c>
      <c r="T4420" s="5">
        <f>VLOOKUP(CONCATENATE($F4420," ",$G4420),AllocFactorMatrix,(T$4+1),FALSE)*$E4425</f>
        <v>0</v>
      </c>
      <c r="U4420" s="5">
        <f>VLOOKUP(CONCATENATE($F4420," ",$G4420),AllocFactorMatrix,(U$4+1),FALSE)*$E4425</f>
        <v>0</v>
      </c>
      <c r="V4420" s="5">
        <f>VLOOKUP(CONCATENATE($F4420," ",$G4420),AllocFactorMatrix,(V$4+1),FALSE)*$E4425</f>
        <v>0</v>
      </c>
      <c r="W4420" s="5">
        <f t="shared" si="2136"/>
        <v>0</v>
      </c>
      <c r="X4420" s="5">
        <f>VLOOKUP(CONCATENATE($F4420," ",$G4420),AllocFactorMatrix,(X$4+1),FALSE)*$E4425</f>
        <v>0</v>
      </c>
      <c r="Y4420" s="5">
        <f>VLOOKUP(CONCATENATE($F4420," ",$G4420),AllocFactorMatrix,(Y$4+1),FALSE)*$E4425</f>
        <v>0</v>
      </c>
      <c r="Z4420" s="5">
        <f t="shared" si="2132"/>
        <v>0</v>
      </c>
      <c r="AA4420" s="5">
        <f>VLOOKUP(CONCATENATE($F4420," ",$G4420),AllocFactorMatrix,(AA$4+1),FALSE)*$E4425</f>
        <v>0</v>
      </c>
      <c r="AB4420" s="5">
        <f>VLOOKUP(CONCATENATE($F4420," ",$G4420),AllocFactorMatrix,(AB$4+1),FALSE)*$E4425</f>
        <v>0</v>
      </c>
      <c r="AC4420" s="5">
        <f>VLOOKUP(CONCATENATE($F4420," ",$G4420),AllocFactorMatrix,(AC$4+1),FALSE)*$E4425</f>
        <v>0</v>
      </c>
    </row>
    <row r="4421" spans="4:29" hidden="1" outlineLevel="1">
      <c r="E4421" s="48"/>
      <c r="F4421" s="175" t="str">
        <f>F4425</f>
        <v>RB_GUP_EPIS_D</v>
      </c>
      <c r="G4421" s="52" t="str">
        <f>$G$11</f>
        <v>DISTPRI</v>
      </c>
      <c r="H4421" s="4">
        <f t="shared" si="2130"/>
        <v>174089.10391979749</v>
      </c>
      <c r="I4421" s="5">
        <f>VLOOKUP(CONCATENATE($F4421," ",$G4421),AllocFactorMatrix,(I$4+1),FALSE)*$E4425</f>
        <v>113994.77570981089</v>
      </c>
      <c r="J4421" s="5">
        <f>VLOOKUP(CONCATENATE($F4421," ",$G4421),AllocFactorMatrix,(J$4+1),FALSE)*$E4425</f>
        <v>26679.177320149687</v>
      </c>
      <c r="K4421" s="5">
        <f>VLOOKUP(CONCATENATE($F4421," ",$G4421),AllocFactorMatrix,(K$4+1),FALSE)*$E4425</f>
        <v>372.64810229126766</v>
      </c>
      <c r="L4421" s="5">
        <f>VLOOKUP(CONCATENATE($F4421," ",$G4421),AllocFactorMatrix,(L$4+1),FALSE)*$E4425</f>
        <v>0</v>
      </c>
      <c r="M4421" s="5">
        <f t="shared" si="2131"/>
        <v>27051.825422440954</v>
      </c>
      <c r="N4421" s="5">
        <f>VLOOKUP(CONCATENATE($F4421," ",$G4421),AllocFactorMatrix,(N$4+1),FALSE)*$E4425</f>
        <v>15487.785796375256</v>
      </c>
      <c r="O4421" s="5">
        <f>VLOOKUP(CONCATENATE($F4421," ",$G4421),AllocFactorMatrix,(O$4+1),FALSE)*$E4425</f>
        <v>2782.8328248982643</v>
      </c>
      <c r="P4421" s="5">
        <f>VLOOKUP(CONCATENATE($F4421," ",$G4421),AllocFactorMatrix,(P$4+1),FALSE)*$E4425</f>
        <v>0</v>
      </c>
      <c r="Q4421" s="5">
        <f>VLOOKUP(CONCATENATE($F4421," ",$G4421),AllocFactorMatrix,(Q$4+1),FALSE)*$E4425</f>
        <v>0</v>
      </c>
      <c r="R4421" s="5">
        <f t="shared" si="2133"/>
        <v>18270.618621273519</v>
      </c>
      <c r="S4421" s="5">
        <f>VLOOKUP(CONCATENATE($F4421," ",$G4421),AllocFactorMatrix,(S$4+1),FALSE)*$E4425</f>
        <v>700.30744855496857</v>
      </c>
      <c r="T4421" s="5">
        <f>VLOOKUP(CONCATENATE($F4421," ",$G4421),AllocFactorMatrix,(T$4+1),FALSE)*$E4425</f>
        <v>9683.7553259656106</v>
      </c>
      <c r="U4421" s="5">
        <f>VLOOKUP(CONCATENATE($F4421," ",$G4421),AllocFactorMatrix,(U$4+1),FALSE)*$E4425</f>
        <v>0</v>
      </c>
      <c r="V4421" s="5">
        <f>VLOOKUP(CONCATENATE($F4421," ",$G4421),AllocFactorMatrix,(V$4+1),FALSE)*$E4425</f>
        <v>0</v>
      </c>
      <c r="W4421" s="5">
        <f t="shared" si="2136"/>
        <v>10384.062774520578</v>
      </c>
      <c r="X4421" s="5">
        <f>VLOOKUP(CONCATENATE($F4421," ",$G4421),AllocFactorMatrix,(X$4+1),FALSE)*$E4425</f>
        <v>4246.6228896679741</v>
      </c>
      <c r="Y4421" s="5">
        <f>VLOOKUP(CONCATENATE($F4421," ",$G4421),AllocFactorMatrix,(Y$4+1),FALSE)*$E4425</f>
        <v>85.23641836091106</v>
      </c>
      <c r="Z4421" s="5">
        <f t="shared" si="2132"/>
        <v>4331.8593080288847</v>
      </c>
      <c r="AA4421" s="5">
        <f>VLOOKUP(CONCATENATE($F4421," ",$G4421),AllocFactorMatrix,(AA$4+1),FALSE)*$E4425</f>
        <v>55.96208372266041</v>
      </c>
      <c r="AB4421" s="5">
        <f>VLOOKUP(CONCATENATE($F4421," ",$G4421),AllocFactorMatrix,(AB$4+1),FALSE)*$E4425</f>
        <v>0</v>
      </c>
      <c r="AC4421" s="5">
        <f>VLOOKUP(CONCATENATE($F4421," ",$G4421),AllocFactorMatrix,(AC$4+1),FALSE)*$E4425</f>
        <v>0</v>
      </c>
    </row>
    <row r="4422" spans="4:29" hidden="1" outlineLevel="1">
      <c r="E4422" s="48"/>
      <c r="F4422" s="175" t="str">
        <f>F4425</f>
        <v>RB_GUP_EPIS_D</v>
      </c>
      <c r="G4422" s="52" t="str">
        <f>$G$12</f>
        <v>DISTSEC</v>
      </c>
      <c r="H4422" s="4">
        <f t="shared" si="2130"/>
        <v>83861.465477229198</v>
      </c>
      <c r="I4422" s="5">
        <f>VLOOKUP(CONCATENATE($F4422," ",$G4422),AllocFactorMatrix,(I$4+1),FALSE)*$E4425</f>
        <v>62234.019885806636</v>
      </c>
      <c r="J4422" s="5">
        <f>VLOOKUP(CONCATENATE($F4422," ",$G4422),AllocFactorMatrix,(J$4+1),FALSE)*$E4425</f>
        <v>12549.158847204428</v>
      </c>
      <c r="K4422" s="5">
        <f>VLOOKUP(CONCATENATE($F4422," ",$G4422),AllocFactorMatrix,(K$4+1),FALSE)*$E4425</f>
        <v>0</v>
      </c>
      <c r="L4422" s="5">
        <f>VLOOKUP(CONCATENATE($F4422," ",$G4422),AllocFactorMatrix,(L$4+1),FALSE)*$E4425</f>
        <v>0</v>
      </c>
      <c r="M4422" s="5">
        <f t="shared" si="2131"/>
        <v>12549.158847204428</v>
      </c>
      <c r="N4422" s="5">
        <f>VLOOKUP(CONCATENATE($F4422," ",$G4422),AllocFactorMatrix,(N$4+1),FALSE)*$E4425</f>
        <v>6272.5148379463881</v>
      </c>
      <c r="O4422" s="5">
        <f>VLOOKUP(CONCATENATE($F4422," ",$G4422),AllocFactorMatrix,(O$4+1),FALSE)*$E4425</f>
        <v>0</v>
      </c>
      <c r="P4422" s="5">
        <f>VLOOKUP(CONCATENATE($F4422," ",$G4422),AllocFactorMatrix,(P$4+1),FALSE)*$E4425</f>
        <v>0</v>
      </c>
      <c r="Q4422" s="5">
        <f>VLOOKUP(CONCATENATE($F4422," ",$G4422),AllocFactorMatrix,(Q$4+1),FALSE)*$E4425</f>
        <v>0</v>
      </c>
      <c r="R4422" s="5">
        <f t="shared" si="2133"/>
        <v>6272.5148379463881</v>
      </c>
      <c r="S4422" s="5">
        <f>VLOOKUP(CONCATENATE($F4422," ",$G4422),AllocFactorMatrix,(S$4+1),FALSE)*$E4425</f>
        <v>234.45191815165006</v>
      </c>
      <c r="T4422" s="5">
        <f>VLOOKUP(CONCATENATE($F4422," ",$G4422),AllocFactorMatrix,(T$4+1),FALSE)*$E4425</f>
        <v>0</v>
      </c>
      <c r="U4422" s="5">
        <f>VLOOKUP(CONCATENATE($F4422," ",$G4422),AllocFactorMatrix,(U$4+1),FALSE)*$E4425</f>
        <v>0</v>
      </c>
      <c r="V4422" s="5">
        <f>VLOOKUP(CONCATENATE($F4422," ",$G4422),AllocFactorMatrix,(V$4+1),FALSE)*$E4425</f>
        <v>0</v>
      </c>
      <c r="W4422" s="5">
        <f t="shared" si="2136"/>
        <v>234.45191815165006</v>
      </c>
      <c r="X4422" s="5">
        <f>VLOOKUP(CONCATENATE($F4422," ",$G4422),AllocFactorMatrix,(X$4+1),FALSE)*$E4425</f>
        <v>1771.8395544540267</v>
      </c>
      <c r="Y4422" s="5">
        <f>VLOOKUP(CONCATENATE($F4422," ",$G4422),AllocFactorMatrix,(Y$4+1),FALSE)*$E4425</f>
        <v>0</v>
      </c>
      <c r="Z4422" s="5">
        <f t="shared" si="2132"/>
        <v>1771.8395544540267</v>
      </c>
      <c r="AA4422" s="5">
        <f>VLOOKUP(CONCATENATE($F4422," ",$G4422),AllocFactorMatrix,(AA$4+1),FALSE)*$E4425</f>
        <v>20.949472095912789</v>
      </c>
      <c r="AB4422" s="5">
        <f>VLOOKUP(CONCATENATE($F4422," ",$G4422),AllocFactorMatrix,(AB$4+1),FALSE)*$E4425</f>
        <v>644.81867880144318</v>
      </c>
      <c r="AC4422" s="5">
        <f>VLOOKUP(CONCATENATE($F4422," ",$G4422),AllocFactorMatrix,(AC$4+1),FALSE)*$E4425</f>
        <v>133.71228276869553</v>
      </c>
    </row>
    <row r="4423" spans="4:29" hidden="1" outlineLevel="1">
      <c r="E4423" s="48"/>
      <c r="F4423" s="175" t="str">
        <f>F4425</f>
        <v>RB_GUP_EPIS_D</v>
      </c>
      <c r="G4423" s="52" t="str">
        <f>$G$13</f>
        <v>ENERGY</v>
      </c>
      <c r="H4423" s="4">
        <f t="shared" si="2130"/>
        <v>0</v>
      </c>
      <c r="I4423" s="5">
        <f>VLOOKUP(CONCATENATE($F4423," ",$G4423),AllocFactorMatrix,(I$4+1),FALSE)*$E4425</f>
        <v>0</v>
      </c>
      <c r="J4423" s="5">
        <f>VLOOKUP(CONCATENATE($F4423," ",$G4423),AllocFactorMatrix,(J$4+1),FALSE)*$E4425</f>
        <v>0</v>
      </c>
      <c r="K4423" s="5">
        <f>VLOOKUP(CONCATENATE($F4423," ",$G4423),AllocFactorMatrix,(K$4+1),FALSE)*$E4425</f>
        <v>0</v>
      </c>
      <c r="L4423" s="5">
        <f>VLOOKUP(CONCATENATE($F4423," ",$G4423),AllocFactorMatrix,(L$4+1),FALSE)*$E4425</f>
        <v>0</v>
      </c>
      <c r="M4423" s="5">
        <f t="shared" si="2131"/>
        <v>0</v>
      </c>
      <c r="N4423" s="5">
        <f>VLOOKUP(CONCATENATE($F4423," ",$G4423),AllocFactorMatrix,(N$4+1),FALSE)*$E4425</f>
        <v>0</v>
      </c>
      <c r="O4423" s="5">
        <f>VLOOKUP(CONCATENATE($F4423," ",$G4423),AllocFactorMatrix,(O$4+1),FALSE)*$E4425</f>
        <v>0</v>
      </c>
      <c r="P4423" s="5">
        <f>VLOOKUP(CONCATENATE($F4423," ",$G4423),AllocFactorMatrix,(P$4+1),FALSE)*$E4425</f>
        <v>0</v>
      </c>
      <c r="Q4423" s="5">
        <f>VLOOKUP(CONCATENATE($F4423," ",$G4423),AllocFactorMatrix,(Q$4+1),FALSE)*$E4425</f>
        <v>0</v>
      </c>
      <c r="R4423" s="5">
        <f t="shared" si="2133"/>
        <v>0</v>
      </c>
      <c r="S4423" s="5">
        <f>VLOOKUP(CONCATENATE($F4423," ",$G4423),AllocFactorMatrix,(S$4+1),FALSE)*$E4425</f>
        <v>0</v>
      </c>
      <c r="T4423" s="5">
        <f>VLOOKUP(CONCATENATE($F4423," ",$G4423),AllocFactorMatrix,(T$4+1),FALSE)*$E4425</f>
        <v>0</v>
      </c>
      <c r="U4423" s="5">
        <f>VLOOKUP(CONCATENATE($F4423," ",$G4423),AllocFactorMatrix,(U$4+1),FALSE)*$E4425</f>
        <v>0</v>
      </c>
      <c r="V4423" s="5">
        <f>VLOOKUP(CONCATENATE($F4423," ",$G4423),AllocFactorMatrix,(V$4+1),FALSE)*$E4425</f>
        <v>0</v>
      </c>
      <c r="W4423" s="5">
        <f t="shared" si="2136"/>
        <v>0</v>
      </c>
      <c r="X4423" s="5">
        <f>VLOOKUP(CONCATENATE($F4423," ",$G4423),AllocFactorMatrix,(X$4+1),FALSE)*$E4425</f>
        <v>0</v>
      </c>
      <c r="Y4423" s="5">
        <f>VLOOKUP(CONCATENATE($F4423," ",$G4423),AllocFactorMatrix,(Y$4+1),FALSE)*$E4425</f>
        <v>0</v>
      </c>
      <c r="Z4423" s="5">
        <f t="shared" si="2132"/>
        <v>0</v>
      </c>
      <c r="AA4423" s="5">
        <f>VLOOKUP(CONCATENATE($F4423," ",$G4423),AllocFactorMatrix,(AA$4+1),FALSE)*$E4425</f>
        <v>0</v>
      </c>
      <c r="AB4423" s="5">
        <f>VLOOKUP(CONCATENATE($F4423," ",$G4423),AllocFactorMatrix,(AB$4+1),FALSE)*$E4425</f>
        <v>0</v>
      </c>
      <c r="AC4423" s="5">
        <f>VLOOKUP(CONCATENATE($F4423," ",$G4423),AllocFactorMatrix,(AC$4+1),FALSE)*$E4425</f>
        <v>0</v>
      </c>
    </row>
    <row r="4424" spans="4:29" hidden="1" outlineLevel="1">
      <c r="E4424" s="48"/>
      <c r="F4424" s="175" t="str">
        <f>F4425</f>
        <v>RB_GUP_EPIS_D</v>
      </c>
      <c r="G4424" s="52" t="str">
        <f>$G$14</f>
        <v>CUSTOMER</v>
      </c>
      <c r="H4424" s="4">
        <f t="shared" si="2130"/>
        <v>36757.430602973356</v>
      </c>
      <c r="I4424" s="5">
        <f>VLOOKUP(CONCATENATE($F4424," ",$G4424),AllocFactorMatrix,(I$4+1),FALSE)*$E4425</f>
        <v>17188.636952840712</v>
      </c>
      <c r="J4424" s="5">
        <f>VLOOKUP(CONCATENATE($F4424," ",$G4424),AllocFactorMatrix,(J$4+1),FALSE)*$E4425</f>
        <v>5808.129880501584</v>
      </c>
      <c r="K4424" s="5">
        <f>VLOOKUP(CONCATENATE($F4424," ",$G4424),AllocFactorMatrix,(K$4+1),FALSE)*$E4425</f>
        <v>392.73470173506962</v>
      </c>
      <c r="L4424" s="5">
        <f>VLOOKUP(CONCATENATE($F4424," ",$G4424),AllocFactorMatrix,(L$4+1),FALSE)*$E4425</f>
        <v>66.154925116531359</v>
      </c>
      <c r="M4424" s="5">
        <f t="shared" si="2131"/>
        <v>6267.019507353185</v>
      </c>
      <c r="N4424" s="5">
        <f>VLOOKUP(CONCATENATE($F4424," ",$G4424),AllocFactorMatrix,(N$4+1),FALSE)*$E4425</f>
        <v>474.06213142941135</v>
      </c>
      <c r="O4424" s="5">
        <f>VLOOKUP(CONCATENATE($F4424," ",$G4424),AllocFactorMatrix,(O$4+1),FALSE)*$E4425</f>
        <v>138.15055847487361</v>
      </c>
      <c r="P4424" s="5">
        <f>VLOOKUP(CONCATENATE($F4424," ",$G4424),AllocFactorMatrix,(P$4+1),FALSE)*$E4425</f>
        <v>162.70120967688024</v>
      </c>
      <c r="Q4424" s="5">
        <f>VLOOKUP(CONCATENATE($F4424," ",$G4424),AllocFactorMatrix,(Q$4+1),FALSE)*$E4425</f>
        <v>20.337371005056848</v>
      </c>
      <c r="R4424" s="5">
        <f t="shared" si="2133"/>
        <v>795.25127058622206</v>
      </c>
      <c r="S4424" s="5">
        <f>VLOOKUP(CONCATENATE($F4424," ",$G4424),AllocFactorMatrix,(S$4+1),FALSE)*$E4425</f>
        <v>3.1158261326368719</v>
      </c>
      <c r="T4424" s="5">
        <f>VLOOKUP(CONCATENATE($F4424," ",$G4424),AllocFactorMatrix,(T$4+1),FALSE)*$E4425</f>
        <v>97.957270154799119</v>
      </c>
      <c r="U4424" s="5">
        <f>VLOOKUP(CONCATENATE($F4424," ",$G4424),AllocFactorMatrix,(U$4+1),FALSE)*$E4425</f>
        <v>273.49259557939922</v>
      </c>
      <c r="V4424" s="5">
        <f>VLOOKUP(CONCATENATE($F4424," ",$G4424),AllocFactorMatrix,(V$4+1),FALSE)*$E4425</f>
        <v>81.349234949513473</v>
      </c>
      <c r="W4424" s="5">
        <f t="shared" si="2136"/>
        <v>455.91492681634867</v>
      </c>
      <c r="X4424" s="5">
        <f>VLOOKUP(CONCATENATE($F4424," ",$G4424),AllocFactorMatrix,(X$4+1),FALSE)*$E4425</f>
        <v>95.340443969693681</v>
      </c>
      <c r="Y4424" s="5">
        <f>VLOOKUP(CONCATENATE($F4424," ",$G4424),AllocFactorMatrix,(Y$4+1),FALSE)*$E4425</f>
        <v>1.8050154638977991</v>
      </c>
      <c r="Z4424" s="5">
        <f t="shared" si="2132"/>
        <v>97.145459433591483</v>
      </c>
      <c r="AA4424" s="5">
        <f>VLOOKUP(CONCATENATE($F4424," ",$G4424),AllocFactorMatrix,(AA$4+1),FALSE)*$E4425</f>
        <v>9.3031521951375904</v>
      </c>
      <c r="AB4424" s="5">
        <f>VLOOKUP(CONCATENATE($F4424," ",$G4424),AllocFactorMatrix,(AB$4+1),FALSE)*$E4425</f>
        <v>10536.357984598408</v>
      </c>
      <c r="AC4424" s="5">
        <f>VLOOKUP(CONCATENATE($F4424," ",$G4424),AllocFactorMatrix,(AC$4+1),FALSE)*$E4425</f>
        <v>1407.8013491497445</v>
      </c>
    </row>
    <row r="4425" spans="4:29" collapsed="1">
      <c r="D4425" s="52" t="s">
        <v>8</v>
      </c>
      <c r="E4425" s="39">
        <v>294708</v>
      </c>
      <c r="F4425" s="93" t="s">
        <v>65</v>
      </c>
      <c r="G4425" s="52" t="str">
        <f>$G$15</f>
        <v>TOTAL</v>
      </c>
      <c r="H4425" s="4">
        <f t="shared" si="2130"/>
        <v>294708.00000000006</v>
      </c>
      <c r="I4425" s="5">
        <f>VLOOKUP(CONCATENATE($F4425," ",$G4425),AllocFactorMatrix,(I$4+1),FALSE)*$E4425</f>
        <v>193417.43254845825</v>
      </c>
      <c r="J4425" s="5">
        <f>VLOOKUP(CONCATENATE($F4425," ",$G4425),AllocFactorMatrix,(J$4+1),FALSE)*$E4425</f>
        <v>45036.466047855698</v>
      </c>
      <c r="K4425" s="5">
        <f>VLOOKUP(CONCATENATE($F4425," ",$G4425),AllocFactorMatrix,(K$4+1),FALSE)*$E4425</f>
        <v>765.38280402633734</v>
      </c>
      <c r="L4425" s="5">
        <f>VLOOKUP(CONCATENATE($F4425," ",$G4425),AllocFactorMatrix,(L$4+1),FALSE)*$E4425</f>
        <v>66.154925116531359</v>
      </c>
      <c r="M4425" s="5">
        <f t="shared" si="2131"/>
        <v>45868.003776998572</v>
      </c>
      <c r="N4425" s="5">
        <f>VLOOKUP(CONCATENATE($F4425," ",$G4425),AllocFactorMatrix,(N$4+1),FALSE)*$E4425</f>
        <v>22234.362765751055</v>
      </c>
      <c r="O4425" s="5">
        <f>VLOOKUP(CONCATENATE($F4425," ",$G4425),AllocFactorMatrix,(O$4+1),FALSE)*$E4425</f>
        <v>2920.9833833731382</v>
      </c>
      <c r="P4425" s="5">
        <f>VLOOKUP(CONCATENATE($F4425," ",$G4425),AllocFactorMatrix,(P$4+1),FALSE)*$E4425</f>
        <v>162.70120967688024</v>
      </c>
      <c r="Q4425" s="5">
        <f>VLOOKUP(CONCATENATE($F4425," ",$G4425),AllocFactorMatrix,(Q$4+1),FALSE)*$E4425</f>
        <v>20.337371005056848</v>
      </c>
      <c r="R4425" s="5">
        <f t="shared" si="2133"/>
        <v>25338.384729806134</v>
      </c>
      <c r="S4425" s="5">
        <f>VLOOKUP(CONCATENATE($F4425," ",$G4425),AllocFactorMatrix,(S$4+1),FALSE)*$E4425</f>
        <v>937.87519283925565</v>
      </c>
      <c r="T4425" s="5">
        <f>VLOOKUP(CONCATENATE($F4425," ",$G4425),AllocFactorMatrix,(T$4+1),FALSE)*$E4425</f>
        <v>9781.7125961204092</v>
      </c>
      <c r="U4425" s="5">
        <f>VLOOKUP(CONCATENATE($F4425," ",$G4425),AllocFactorMatrix,(U$4+1),FALSE)*$E4425</f>
        <v>273.49259557939922</v>
      </c>
      <c r="V4425" s="5">
        <f>VLOOKUP(CONCATENATE($F4425," ",$G4425),AllocFactorMatrix,(V$4+1),FALSE)*$E4425</f>
        <v>81.349234949513473</v>
      </c>
      <c r="W4425" s="5">
        <f t="shared" si="2136"/>
        <v>11074.429619488577</v>
      </c>
      <c r="X4425" s="5">
        <f>VLOOKUP(CONCATENATE($F4425," ",$G4425),AllocFactorMatrix,(X$4+1),FALSE)*$E4425</f>
        <v>6113.8028880916954</v>
      </c>
      <c r="Y4425" s="5">
        <f>VLOOKUP(CONCATENATE($F4425," ",$G4425),AllocFactorMatrix,(Y$4+1),FALSE)*$E4425</f>
        <v>87.041433824808848</v>
      </c>
      <c r="Z4425" s="5">
        <f t="shared" si="2132"/>
        <v>6200.8443219165047</v>
      </c>
      <c r="AA4425" s="5">
        <f>VLOOKUP(CONCATENATE($F4425," ",$G4425),AllocFactorMatrix,(AA$4+1),FALSE)*$E4425</f>
        <v>86.214708013710776</v>
      </c>
      <c r="AB4425" s="5">
        <f>VLOOKUP(CONCATENATE($F4425," ",$G4425),AllocFactorMatrix,(AB$4+1),FALSE)*$E4425</f>
        <v>11181.176663399852</v>
      </c>
      <c r="AC4425" s="5">
        <f>VLOOKUP(CONCATENATE($F4425," ",$G4425),AllocFactorMatrix,(AC$4+1),FALSE)*$E4425</f>
        <v>1541.5136319184401</v>
      </c>
    </row>
    <row r="4426" spans="4:29" hidden="1" outlineLevel="1">
      <c r="E4426" s="48"/>
      <c r="F4426" s="175" t="str">
        <f>F4433</f>
        <v>LABOR_M</v>
      </c>
      <c r="G4426" s="52" t="str">
        <f>$G$8</f>
        <v>PRODUCTION</v>
      </c>
      <c r="H4426" s="4">
        <f t="shared" ca="1" si="2130"/>
        <v>147549.74393016813</v>
      </c>
      <c r="I4426" s="5">
        <f ca="1">VLOOKUP(CONCATENATE($F4426," ",$G4426),AllocFactorMatrix,(I$4+1),FALSE)*$E4433</f>
        <v>75897.51962471506</v>
      </c>
      <c r="J4426" s="5">
        <f ca="1">VLOOKUP(CONCATENATE($F4426," ",$G4426),AllocFactorMatrix,(J$4+1),FALSE)*$E4433</f>
        <v>17699.313245242483</v>
      </c>
      <c r="K4426" s="5">
        <f ca="1">VLOOKUP(CONCATENATE($F4426," ",$G4426),AllocFactorMatrix,(K$4+1),FALSE)*$E4433</f>
        <v>246.09053861989815</v>
      </c>
      <c r="L4426" s="5">
        <f ca="1">VLOOKUP(CONCATENATE($F4426," ",$G4426),AllocFactorMatrix,(L$4+1),FALSE)*$E4433</f>
        <v>34.273941642558583</v>
      </c>
      <c r="M4426" s="5">
        <f t="shared" ca="1" si="2131"/>
        <v>17979.677725504938</v>
      </c>
      <c r="N4426" s="5">
        <f ca="1">VLOOKUP(CONCATENATE($F4426," ",$G4426),AllocFactorMatrix,(N$4+1),FALSE)*$E4433</f>
        <v>10534.776327535883</v>
      </c>
      <c r="O4426" s="5">
        <f ca="1">VLOOKUP(CONCATENATE($F4426," ",$G4426),AllocFactorMatrix,(O$4+1),FALSE)*$E4433</f>
        <v>1887.7432719947628</v>
      </c>
      <c r="P4426" s="5">
        <f ca="1">VLOOKUP(CONCATENATE($F4426," ",$G4426),AllocFactorMatrix,(P$4+1),FALSE)*$E4433</f>
        <v>382.8150714895803</v>
      </c>
      <c r="Q4426" s="5">
        <f ca="1">VLOOKUP(CONCATENATE($F4426," ",$G4426),AllocFactorMatrix,(Q$4+1),FALSE)*$E4433</f>
        <v>14.537229222431067</v>
      </c>
      <c r="R4426" s="5">
        <f t="shared" ca="1" si="2133"/>
        <v>12819.871900242657</v>
      </c>
      <c r="S4426" s="5">
        <f ca="1">VLOOKUP(CONCATENATE($F4426," ",$G4426),AllocFactorMatrix,(S$4+1),FALSE)*$E4433</f>
        <v>498.89722292592205</v>
      </c>
      <c r="T4426" s="5">
        <f ca="1">VLOOKUP(CONCATENATE($F4426," ",$G4426),AllocFactorMatrix,(T$4+1),FALSE)*$E4433</f>
        <v>6735.400597506572</v>
      </c>
      <c r="U4426" s="5">
        <f ca="1">VLOOKUP(CONCATENATE($F4426," ",$G4426),AllocFactorMatrix,(U$4+1),FALSE)*$E4433</f>
        <v>25760.203494707399</v>
      </c>
      <c r="V4426" s="5">
        <f ca="1">VLOOKUP(CONCATENATE($F4426," ",$G4426),AllocFactorMatrix,(V$4+1),FALSE)*$E4433</f>
        <v>4666.6997809726945</v>
      </c>
      <c r="W4426" s="5">
        <f ca="1">SUBTOTAL(9,S4426:V4426)</f>
        <v>37661.201096112585</v>
      </c>
      <c r="X4426" s="5">
        <f ca="1">VLOOKUP(CONCATENATE($F4426," ",$G4426),AllocFactorMatrix,(X$4+1),FALSE)*$E4433</f>
        <v>2891.3706467531188</v>
      </c>
      <c r="Y4426" s="5">
        <f ca="1">VLOOKUP(CONCATENATE($F4426," ",$G4426),AllocFactorMatrix,(Y$4+1),FALSE)*$E4433</f>
        <v>57.748087872721584</v>
      </c>
      <c r="Z4426" s="5">
        <f t="shared" ca="1" si="2132"/>
        <v>2949.1187346258403</v>
      </c>
      <c r="AA4426" s="5">
        <f ca="1">VLOOKUP(CONCATENATE($F4426," ",$G4426),AllocFactorMatrix,(AA$4+1),FALSE)*$E4433</f>
        <v>38.14185650034721</v>
      </c>
      <c r="AB4426" s="5">
        <f ca="1">VLOOKUP(CONCATENATE($F4426," ",$G4426),AllocFactorMatrix,(AB$4+1),FALSE)*$E4433</f>
        <v>169.44784312476511</v>
      </c>
      <c r="AC4426" s="5">
        <f ca="1">VLOOKUP(CONCATENATE($F4426," ",$G4426),AllocFactorMatrix,(AC$4+1),FALSE)*$E4433</f>
        <v>34.76514934187891</v>
      </c>
    </row>
    <row r="4427" spans="4:29" hidden="1" outlineLevel="1">
      <c r="E4427" s="48"/>
      <c r="F4427" s="175" t="str">
        <f>F4433</f>
        <v>LABOR_M</v>
      </c>
      <c r="G4427" s="52" t="str">
        <f>$G$9</f>
        <v>BULKTRAN</v>
      </c>
      <c r="H4427" s="4">
        <f t="shared" ca="1" si="2130"/>
        <v>22871.377420457466</v>
      </c>
      <c r="I4427" s="5">
        <f ca="1">VLOOKUP(CONCATENATE($F4427," ",$G4427),AllocFactorMatrix,(I$4+1),FALSE)*$E4433</f>
        <v>11764.715887511025</v>
      </c>
      <c r="J4427" s="5">
        <f ca="1">VLOOKUP(CONCATENATE($F4427," ",$G4427),AllocFactorMatrix,(J$4+1),FALSE)*$E4433</f>
        <v>2743.5335537175115</v>
      </c>
      <c r="K4427" s="5">
        <f ca="1">VLOOKUP(CONCATENATE($F4427," ",$G4427),AllocFactorMatrix,(K$4+1),FALSE)*$E4433</f>
        <v>38.145980050247687</v>
      </c>
      <c r="L4427" s="5">
        <f ca="1">VLOOKUP(CONCATENATE($F4427," ",$G4427),AllocFactorMatrix,(L$4+1),FALSE)*$E4433</f>
        <v>5.3127320598041097</v>
      </c>
      <c r="M4427" s="5">
        <f t="shared" ca="1" si="2131"/>
        <v>2786.9922658275632</v>
      </c>
      <c r="N4427" s="5">
        <f ca="1">VLOOKUP(CONCATENATE($F4427," ",$G4427),AllocFactorMatrix,(N$4+1),FALSE)*$E4433</f>
        <v>1632.9736603352324</v>
      </c>
      <c r="O4427" s="5">
        <f ca="1">VLOOKUP(CONCATENATE($F4427," ",$G4427),AllocFactorMatrix,(O$4+1),FALSE)*$E4433</f>
        <v>292.61513911644209</v>
      </c>
      <c r="P4427" s="5">
        <f ca="1">VLOOKUP(CONCATENATE($F4427," ",$G4427),AllocFactorMatrix,(P$4+1),FALSE)*$E4433</f>
        <v>59.339364129438223</v>
      </c>
      <c r="Q4427" s="5">
        <f ca="1">VLOOKUP(CONCATENATE($F4427," ",$G4427),AllocFactorMatrix,(Q$4+1),FALSE)*$E4433</f>
        <v>2.2533855182512683</v>
      </c>
      <c r="R4427" s="5">
        <f t="shared" ca="1" si="2133"/>
        <v>1987.181549099364</v>
      </c>
      <c r="S4427" s="5">
        <f ca="1">VLOOKUP(CONCATENATE($F4427," ",$G4427),AllocFactorMatrix,(S$4+1),FALSE)*$E4433</f>
        <v>77.333015806229682</v>
      </c>
      <c r="T4427" s="5">
        <f ca="1">VLOOKUP(CONCATENATE($F4427," ",$G4427),AllocFactorMatrix,(T$4+1),FALSE)*$E4433</f>
        <v>1044.0403693038909</v>
      </c>
      <c r="U4427" s="5">
        <f ca="1">VLOOKUP(CONCATENATE($F4427," ",$G4427),AllocFactorMatrix,(U$4+1),FALSE)*$E4433</f>
        <v>3993.0353036334791</v>
      </c>
      <c r="V4427" s="5">
        <f ca="1">VLOOKUP(CONCATENATE($F4427," ",$G4427),AllocFactorMatrix,(V$4+1),FALSE)*$E4433</f>
        <v>723.37537941853236</v>
      </c>
      <c r="W4427" s="5">
        <f t="shared" ref="W4427:W4433" ca="1" si="2137">SUBTOTAL(9,S4427:V4427)</f>
        <v>5837.7840681621319</v>
      </c>
      <c r="X4427" s="5">
        <f ca="1">VLOOKUP(CONCATENATE($F4427," ",$G4427),AllocFactorMatrix,(X$4+1),FALSE)*$E4433</f>
        <v>448.18532084759374</v>
      </c>
      <c r="Y4427" s="5">
        <f ca="1">VLOOKUP(CONCATENATE($F4427," ",$G4427),AllocFactorMatrix,(Y$4+1),FALSE)*$E4433</f>
        <v>8.9514104048316785</v>
      </c>
      <c r="Z4427" s="5">
        <f t="shared" ca="1" si="2132"/>
        <v>457.13673125242542</v>
      </c>
      <c r="AA4427" s="5">
        <f ca="1">VLOOKUP(CONCATENATE($F4427," ",$G4427),AllocFactorMatrix,(AA$4+1),FALSE)*$E4433</f>
        <v>5.9122894577793046</v>
      </c>
      <c r="AB4427" s="5">
        <f ca="1">VLOOKUP(CONCATENATE($F4427," ",$G4427),AllocFactorMatrix,(AB$4+1),FALSE)*$E4433</f>
        <v>26.265756008517048</v>
      </c>
      <c r="AC4427" s="5">
        <f ca="1">VLOOKUP(CONCATENATE($F4427," ",$G4427),AllocFactorMatrix,(AC$4+1),FALSE)*$E4433</f>
        <v>5.3888731386277096</v>
      </c>
    </row>
    <row r="4428" spans="4:29" hidden="1" outlineLevel="1">
      <c r="E4428" s="48"/>
      <c r="F4428" s="175" t="str">
        <f>F4433</f>
        <v>LABOR_M</v>
      </c>
      <c r="G4428" s="52" t="str">
        <f>$G$10</f>
        <v>SUBTRAN</v>
      </c>
      <c r="H4428" s="4">
        <f t="shared" ca="1" si="2130"/>
        <v>6338.5554281472132</v>
      </c>
      <c r="I4428" s="5">
        <f ca="1">VLOOKUP(CONCATENATE($F4428," ",$G4428),AllocFactorMatrix,(I$4+1),FALSE)*$E4433</f>
        <v>3238.7062016478585</v>
      </c>
      <c r="J4428" s="5">
        <f ca="1">VLOOKUP(CONCATENATE($F4428," ",$G4428),AllocFactorMatrix,(J$4+1),FALSE)*$E4433</f>
        <v>759.20744559346645</v>
      </c>
      <c r="K4428" s="5">
        <f ca="1">VLOOKUP(CONCATENATE($F4428," ",$G4428),AllocFactorMatrix,(K$4+1),FALSE)*$E4433</f>
        <v>10.605833619391712</v>
      </c>
      <c r="L4428" s="5">
        <f ca="1">VLOOKUP(CONCATENATE($F4428," ",$G4428),AllocFactorMatrix,(L$4+1),FALSE)*$E4433</f>
        <v>1.9196066077382901</v>
      </c>
      <c r="M4428" s="5">
        <f t="shared" ca="1" si="2131"/>
        <v>771.73288582059638</v>
      </c>
      <c r="N4428" s="5">
        <f ca="1">VLOOKUP(CONCATENATE($F4428," ",$G4428),AllocFactorMatrix,(N$4+1),FALSE)*$E4433</f>
        <v>438.76758383105283</v>
      </c>
      <c r="O4428" s="5">
        <f ca="1">VLOOKUP(CONCATENATE($F4428," ",$G4428),AllocFactorMatrix,(O$4+1),FALSE)*$E4433</f>
        <v>78.844330436005947</v>
      </c>
      <c r="P4428" s="5">
        <f ca="1">VLOOKUP(CONCATENATE($F4428," ",$G4428),AllocFactorMatrix,(P$4+1),FALSE)*$E4433</f>
        <v>20.696028849586568</v>
      </c>
      <c r="Q4428" s="5">
        <f ca="1">VLOOKUP(CONCATENATE($F4428," ",$G4428),AllocFactorMatrix,(Q$4+1),FALSE)*$E4433</f>
        <v>0</v>
      </c>
      <c r="R4428" s="5">
        <f t="shared" ca="1" si="2133"/>
        <v>538.30794311664533</v>
      </c>
      <c r="S4428" s="5">
        <f ca="1">VLOOKUP(CONCATENATE($F4428," ",$G4428),AllocFactorMatrix,(S$4+1),FALSE)*$E4433</f>
        <v>19.777112767699517</v>
      </c>
      <c r="T4428" s="5">
        <f ca="1">VLOOKUP(CONCATENATE($F4428," ",$G4428),AllocFactorMatrix,(T$4+1),FALSE)*$E4433</f>
        <v>277.49206959324874</v>
      </c>
      <c r="U4428" s="5">
        <f ca="1">VLOOKUP(CONCATENATE($F4428," ",$G4428),AllocFactorMatrix,(U$4+1),FALSE)*$E4433</f>
        <v>1368.2499568963296</v>
      </c>
      <c r="V4428" s="5">
        <f ca="1">VLOOKUP(CONCATENATE($F4428," ",$G4428),AllocFactorMatrix,(V$4+1),FALSE)*$E4433</f>
        <v>0</v>
      </c>
      <c r="W4428" s="5">
        <f t="shared" ca="1" si="2137"/>
        <v>1665.5191392572779</v>
      </c>
      <c r="X4428" s="5">
        <f ca="1">VLOOKUP(CONCATENATE($F4428," ",$G4428),AllocFactorMatrix,(X$4+1),FALSE)*$E4433</f>
        <v>120.27504658591333</v>
      </c>
      <c r="Y4428" s="5">
        <f ca="1">VLOOKUP(CONCATENATE($F4428," ",$G4428),AllocFactorMatrix,(Y$4+1),FALSE)*$E4433</f>
        <v>2.4149445743150033</v>
      </c>
      <c r="Z4428" s="5">
        <f t="shared" ca="1" si="2132"/>
        <v>122.68999116022833</v>
      </c>
      <c r="AA4428" s="5">
        <f ca="1">VLOOKUP(CONCATENATE($F4428," ",$G4428),AllocFactorMatrix,(AA$4+1),FALSE)*$E4433</f>
        <v>1.5992671446016931</v>
      </c>
      <c r="AB4428" s="5">
        <f ca="1">VLOOKUP(CONCATENATE($F4428," ",$G4428),AllocFactorMatrix,(AB$4+1),FALSE)*$E4433</f>
        <v>0</v>
      </c>
      <c r="AC4428" s="5">
        <f ca="1">VLOOKUP(CONCATENATE($F4428," ",$G4428),AllocFactorMatrix,(AC$4+1),FALSE)*$E4433</f>
        <v>0</v>
      </c>
    </row>
    <row r="4429" spans="4:29" hidden="1" outlineLevel="1">
      <c r="E4429" s="48"/>
      <c r="F4429" s="175" t="str">
        <f>F4433</f>
        <v>LABOR_M</v>
      </c>
      <c r="G4429" s="52" t="str">
        <f>$G$11</f>
        <v>DISTPRI</v>
      </c>
      <c r="H4429" s="4">
        <f t="shared" ca="1" si="2130"/>
        <v>51776.992099045274</v>
      </c>
      <c r="I4429" s="5">
        <f ca="1">VLOOKUP(CONCATENATE($F4429," ",$G4429),AllocFactorMatrix,(I$4+1),FALSE)*$E4433</f>
        <v>33903.940386633825</v>
      </c>
      <c r="J4429" s="5">
        <f ca="1">VLOOKUP(CONCATENATE($F4429," ",$G4429),AllocFactorMatrix,(J$4+1),FALSE)*$E4433</f>
        <v>7934.8306253033015</v>
      </c>
      <c r="K4429" s="5">
        <f ca="1">VLOOKUP(CONCATENATE($F4429," ",$G4429),AllocFactorMatrix,(K$4+1),FALSE)*$E4433</f>
        <v>110.83173738976888</v>
      </c>
      <c r="L4429" s="5">
        <f ca="1">VLOOKUP(CONCATENATE($F4429," ",$G4429),AllocFactorMatrix,(L$4+1),FALSE)*$E4433</f>
        <v>0</v>
      </c>
      <c r="M4429" s="5">
        <f t="shared" ca="1" si="2131"/>
        <v>8045.6623626930705</v>
      </c>
      <c r="N4429" s="5">
        <f ca="1">VLOOKUP(CONCATENATE($F4429," ",$G4429),AllocFactorMatrix,(N$4+1),FALSE)*$E4433</f>
        <v>4606.3248345517695</v>
      </c>
      <c r="O4429" s="5">
        <f ca="1">VLOOKUP(CONCATENATE($F4429," ",$G4429),AllocFactorMatrix,(O$4+1),FALSE)*$E4433</f>
        <v>827.66072053597156</v>
      </c>
      <c r="P4429" s="5">
        <f ca="1">VLOOKUP(CONCATENATE($F4429," ",$G4429),AllocFactorMatrix,(P$4+1),FALSE)*$E4433</f>
        <v>0</v>
      </c>
      <c r="Q4429" s="5">
        <f ca="1">VLOOKUP(CONCATENATE($F4429," ",$G4429),AllocFactorMatrix,(Q$4+1),FALSE)*$E4433</f>
        <v>0</v>
      </c>
      <c r="R4429" s="5">
        <f t="shared" ca="1" si="2133"/>
        <v>5433.985555087741</v>
      </c>
      <c r="S4429" s="5">
        <f ca="1">VLOOKUP(CONCATENATE($F4429," ",$G4429),AllocFactorMatrix,(S$4+1),FALSE)*$E4433</f>
        <v>208.28307122218274</v>
      </c>
      <c r="T4429" s="5">
        <f ca="1">VLOOKUP(CONCATENATE($F4429," ",$G4429),AllocFactorMatrix,(T$4+1),FALSE)*$E4433</f>
        <v>2880.1097352571869</v>
      </c>
      <c r="U4429" s="5">
        <f ca="1">VLOOKUP(CONCATENATE($F4429," ",$G4429),AllocFactorMatrix,(U$4+1),FALSE)*$E4433</f>
        <v>0</v>
      </c>
      <c r="V4429" s="5">
        <f ca="1">VLOOKUP(CONCATENATE($F4429," ",$G4429),AllocFactorMatrix,(V$4+1),FALSE)*$E4433</f>
        <v>0</v>
      </c>
      <c r="W4429" s="5">
        <f t="shared" ca="1" si="2137"/>
        <v>3088.3928064793695</v>
      </c>
      <c r="X4429" s="5">
        <f ca="1">VLOOKUP(CONCATENATE($F4429," ",$G4429),AllocFactorMatrix,(X$4+1),FALSE)*$E4433</f>
        <v>1263.0162075350822</v>
      </c>
      <c r="Y4429" s="5">
        <f ca="1">VLOOKUP(CONCATENATE($F4429," ",$G4429),AllocFactorMatrix,(Y$4+1),FALSE)*$E4433</f>
        <v>25.350727073975865</v>
      </c>
      <c r="Z4429" s="5">
        <f t="shared" ca="1" si="2132"/>
        <v>1288.366934609058</v>
      </c>
      <c r="AA4429" s="5">
        <f ca="1">VLOOKUP(CONCATENATE($F4429," ",$G4429),AllocFactorMatrix,(AA$4+1),FALSE)*$E4433</f>
        <v>16.644053542197515</v>
      </c>
      <c r="AB4429" s="5">
        <f ca="1">VLOOKUP(CONCATENATE($F4429," ",$G4429),AllocFactorMatrix,(AB$4+1),FALSE)*$E4433</f>
        <v>0</v>
      </c>
      <c r="AC4429" s="5">
        <f ca="1">VLOOKUP(CONCATENATE($F4429," ",$G4429),AllocFactorMatrix,(AC$4+1),FALSE)*$E4433</f>
        <v>0</v>
      </c>
    </row>
    <row r="4430" spans="4:29" hidden="1" outlineLevel="1">
      <c r="E4430" s="48"/>
      <c r="F4430" s="175" t="str">
        <f>F4433</f>
        <v>LABOR_M</v>
      </c>
      <c r="G4430" s="52" t="str">
        <f>$G$12</f>
        <v>DISTSEC</v>
      </c>
      <c r="H4430" s="4">
        <f t="shared" ca="1" si="2130"/>
        <v>20512.648844810516</v>
      </c>
      <c r="I4430" s="5">
        <f ca="1">VLOOKUP(CONCATENATE($F4430," ",$G4430),AllocFactorMatrix,(I$4+1),FALSE)*$E4433</f>
        <v>15222.540994887999</v>
      </c>
      <c r="J4430" s="5">
        <f ca="1">VLOOKUP(CONCATENATE($F4430," ",$G4430),AllocFactorMatrix,(J$4+1),FALSE)*$E4433</f>
        <v>3069.5443642151427</v>
      </c>
      <c r="K4430" s="5">
        <f ca="1">VLOOKUP(CONCATENATE($F4430," ",$G4430),AllocFactorMatrix,(K$4+1),FALSE)*$E4433</f>
        <v>0</v>
      </c>
      <c r="L4430" s="5">
        <f ca="1">VLOOKUP(CONCATENATE($F4430," ",$G4430),AllocFactorMatrix,(L$4+1),FALSE)*$E4433</f>
        <v>0</v>
      </c>
      <c r="M4430" s="5">
        <f t="shared" ca="1" si="2131"/>
        <v>3069.5443642151427</v>
      </c>
      <c r="N4430" s="5">
        <f ca="1">VLOOKUP(CONCATENATE($F4430," ",$G4430),AllocFactorMatrix,(N$4+1),FALSE)*$E4433</f>
        <v>1534.2671811476309</v>
      </c>
      <c r="O4430" s="5">
        <f ca="1">VLOOKUP(CONCATENATE($F4430," ",$G4430),AllocFactorMatrix,(O$4+1),FALSE)*$E4433</f>
        <v>0</v>
      </c>
      <c r="P4430" s="5">
        <f ca="1">VLOOKUP(CONCATENATE($F4430," ",$G4430),AllocFactorMatrix,(P$4+1),FALSE)*$E4433</f>
        <v>0</v>
      </c>
      <c r="Q4430" s="5">
        <f ca="1">VLOOKUP(CONCATENATE($F4430," ",$G4430),AllocFactorMatrix,(Q$4+1),FALSE)*$E4433</f>
        <v>0</v>
      </c>
      <c r="R4430" s="5">
        <f t="shared" ca="1" si="2133"/>
        <v>1534.2671811476309</v>
      </c>
      <c r="S4430" s="5">
        <f ca="1">VLOOKUP(CONCATENATE($F4430," ",$G4430),AllocFactorMatrix,(S$4+1),FALSE)*$E4433</f>
        <v>57.347314892116927</v>
      </c>
      <c r="T4430" s="5">
        <f ca="1">VLOOKUP(CONCATENATE($F4430," ",$G4430),AllocFactorMatrix,(T$4+1),FALSE)*$E4433</f>
        <v>0</v>
      </c>
      <c r="U4430" s="5">
        <f ca="1">VLOOKUP(CONCATENATE($F4430," ",$G4430),AllocFactorMatrix,(U$4+1),FALSE)*$E4433</f>
        <v>0</v>
      </c>
      <c r="V4430" s="5">
        <f ca="1">VLOOKUP(CONCATENATE($F4430," ",$G4430),AllocFactorMatrix,(V$4+1),FALSE)*$E4433</f>
        <v>0</v>
      </c>
      <c r="W4430" s="5">
        <f t="shared" ca="1" si="2137"/>
        <v>57.347314892116927</v>
      </c>
      <c r="X4430" s="5">
        <f ca="1">VLOOKUP(CONCATENATE($F4430," ",$G4430),AllocFactorMatrix,(X$4+1),FALSE)*$E4433</f>
        <v>433.39479441519785</v>
      </c>
      <c r="Y4430" s="5">
        <f ca="1">VLOOKUP(CONCATENATE($F4430," ",$G4430),AllocFactorMatrix,(Y$4+1),FALSE)*$E4433</f>
        <v>0</v>
      </c>
      <c r="Z4430" s="5">
        <f t="shared" ca="1" si="2132"/>
        <v>433.39479441519785</v>
      </c>
      <c r="AA4430" s="5">
        <f ca="1">VLOOKUP(CONCATENATE($F4430," ",$G4430),AllocFactorMatrix,(AA$4+1),FALSE)*$E4433</f>
        <v>5.1242744464595535</v>
      </c>
      <c r="AB4430" s="5">
        <f ca="1">VLOOKUP(CONCATENATE($F4430," ",$G4430),AllocFactorMatrix,(AB$4+1),FALSE)*$E4433</f>
        <v>157.72368216508406</v>
      </c>
      <c r="AC4430" s="5">
        <f ca="1">VLOOKUP(CONCATENATE($F4430," ",$G4430),AllocFactorMatrix,(AC$4+1),FALSE)*$E4433</f>
        <v>32.706238640880969</v>
      </c>
    </row>
    <row r="4431" spans="4:29" hidden="1" outlineLevel="1">
      <c r="E4431" s="48"/>
      <c r="F4431" s="175" t="str">
        <f>F4433</f>
        <v>LABOR_M</v>
      </c>
      <c r="G4431" s="52" t="str">
        <f>$G$13</f>
        <v>ENERGY</v>
      </c>
      <c r="H4431" s="4">
        <f t="shared" ca="1" si="2130"/>
        <v>59015.968341642707</v>
      </c>
      <c r="I4431" s="5">
        <f ca="1">VLOOKUP(CONCATENATE($F4431," ",$G4431),AllocFactorMatrix,(I$4+1),FALSE)*$E4433</f>
        <v>23092.134535401659</v>
      </c>
      <c r="J4431" s="5">
        <f ca="1">VLOOKUP(CONCATENATE($F4431," ",$G4431),AllocFactorMatrix,(J$4+1),FALSE)*$E4433</f>
        <v>6662.0138138395678</v>
      </c>
      <c r="K4431" s="5">
        <f ca="1">VLOOKUP(CONCATENATE($F4431," ",$G4431),AllocFactorMatrix,(K$4+1),FALSE)*$E4433</f>
        <v>92.854252823750244</v>
      </c>
      <c r="L4431" s="5">
        <f ca="1">VLOOKUP(CONCATENATE($F4431," ",$G4431),AllocFactorMatrix,(L$4+1),FALSE)*$E4433</f>
        <v>12.980945849727428</v>
      </c>
      <c r="M4431" s="5">
        <f t="shared" ca="1" si="2131"/>
        <v>6767.8490125130456</v>
      </c>
      <c r="N4431" s="5">
        <f ca="1">VLOOKUP(CONCATENATE($F4431," ",$G4431),AllocFactorMatrix,(N$4+1),FALSE)*$E4433</f>
        <v>4322.4765603989672</v>
      </c>
      <c r="O4431" s="5">
        <f ca="1">VLOOKUP(CONCATENATE($F4431," ",$G4431),AllocFactorMatrix,(O$4+1),FALSE)*$E4433</f>
        <v>770.86599740219924</v>
      </c>
      <c r="P4431" s="5">
        <f ca="1">VLOOKUP(CONCATENATE($F4431," ",$G4431),AllocFactorMatrix,(P$4+1),FALSE)*$E4433</f>
        <v>156.97654737177905</v>
      </c>
      <c r="Q4431" s="5">
        <f ca="1">VLOOKUP(CONCATENATE($F4431," ",$G4431),AllocFactorMatrix,(Q$4+1),FALSE)*$E4433</f>
        <v>5.9290573198229559</v>
      </c>
      <c r="R4431" s="5">
        <f t="shared" ca="1" si="2133"/>
        <v>5256.2481624927686</v>
      </c>
      <c r="S4431" s="5">
        <f ca="1">VLOOKUP(CONCATENATE($F4431," ",$G4431),AllocFactorMatrix,(S$4+1),FALSE)*$E4433</f>
        <v>226.36817604348553</v>
      </c>
      <c r="T4431" s="5">
        <f ca="1">VLOOKUP(CONCATENATE($F4431," ",$G4431),AllocFactorMatrix,(T$4+1),FALSE)*$E4433</f>
        <v>3578.9239037012503</v>
      </c>
      <c r="U4431" s="5">
        <f ca="1">VLOOKUP(CONCATENATE($F4431," ",$G4431),AllocFactorMatrix,(U$4+1),FALSE)*$E4433</f>
        <v>15392.369220854865</v>
      </c>
      <c r="V4431" s="5">
        <f ca="1">VLOOKUP(CONCATENATE($F4431," ",$G4431),AllocFactorMatrix,(V$4+1),FALSE)*$E4433</f>
        <v>2895.4654197531936</v>
      </c>
      <c r="W4431" s="5">
        <f t="shared" ca="1" si="2137"/>
        <v>22093.126720352793</v>
      </c>
      <c r="X4431" s="5">
        <f ca="1">VLOOKUP(CONCATENATE($F4431," ",$G4431),AllocFactorMatrix,(X$4+1),FALSE)*$E4433</f>
        <v>1187.3414622310963</v>
      </c>
      <c r="Y4431" s="5">
        <f ca="1">VLOOKUP(CONCATENATE($F4431," ",$G4431),AllocFactorMatrix,(Y$4+1),FALSE)*$E4433</f>
        <v>23.823769592560975</v>
      </c>
      <c r="Z4431" s="5">
        <f t="shared" ca="1" si="2132"/>
        <v>1211.1652318236572</v>
      </c>
      <c r="AA4431" s="5">
        <f ca="1">VLOOKUP(CONCATENATE($F4431," ",$G4431),AllocFactorMatrix,(AA$4+1),FALSE)*$E4433</f>
        <v>21.25090463675668</v>
      </c>
      <c r="AB4431" s="5">
        <f ca="1">VLOOKUP(CONCATENATE($F4431," ",$G4431),AllocFactorMatrix,(AB$4+1),FALSE)*$E4433</f>
        <v>476.01298583581035</v>
      </c>
      <c r="AC4431" s="5">
        <f ca="1">VLOOKUP(CONCATENATE($F4431," ",$G4431),AllocFactorMatrix,(AC$4+1),FALSE)*$E4433</f>
        <v>98.180788586197764</v>
      </c>
    </row>
    <row r="4432" spans="4:29" hidden="1" outlineLevel="1">
      <c r="E4432" s="48"/>
      <c r="F4432" s="175" t="str">
        <f>F4433</f>
        <v>LABOR_M</v>
      </c>
      <c r="G4432" s="52" t="str">
        <f>$G$14</f>
        <v>CUSTOMER</v>
      </c>
      <c r="H4432" s="4">
        <f t="shared" ca="1" si="2130"/>
        <v>39056.713935728832</v>
      </c>
      <c r="I4432" s="5">
        <f ca="1">VLOOKUP(CONCATENATE($F4432," ",$G4432),AllocFactorMatrix,(I$4+1),FALSE)*$E4433</f>
        <v>30156.87256749775</v>
      </c>
      <c r="J4432" s="5">
        <f ca="1">VLOOKUP(CONCATENATE($F4432," ",$G4432),AllocFactorMatrix,(J$4+1),FALSE)*$E4433</f>
        <v>6106.4982414512097</v>
      </c>
      <c r="K4432" s="5">
        <f ca="1">VLOOKUP(CONCATENATE($F4432," ",$G4432),AllocFactorMatrix,(K$4+1),FALSE)*$E4433</f>
        <v>156.08320332327162</v>
      </c>
      <c r="L4432" s="5">
        <f ca="1">VLOOKUP(CONCATENATE($F4432," ",$G4432),AllocFactorMatrix,(L$4+1),FALSE)*$E4433</f>
        <v>25.165473873052569</v>
      </c>
      <c r="M4432" s="5">
        <f t="shared" ca="1" si="2131"/>
        <v>6287.7469186475337</v>
      </c>
      <c r="N4432" s="5">
        <f ca="1">VLOOKUP(CONCATENATE($F4432," ",$G4432),AllocFactorMatrix,(N$4+1),FALSE)*$E4433</f>
        <v>250.42511981654889</v>
      </c>
      <c r="O4432" s="5">
        <f ca="1">VLOOKUP(CONCATENATE($F4432," ",$G4432),AllocFactorMatrix,(O$4+1),FALSE)*$E4433</f>
        <v>60.482660464595881</v>
      </c>
      <c r="P4432" s="5">
        <f ca="1">VLOOKUP(CONCATENATE($F4432," ",$G4432),AllocFactorMatrix,(P$4+1),FALSE)*$E4433</f>
        <v>61.569049492016156</v>
      </c>
      <c r="Q4432" s="5">
        <f ca="1">VLOOKUP(CONCATENATE($F4432," ",$G4432),AllocFactorMatrix,(Q$4+1),FALSE)*$E4433</f>
        <v>7.605217490458493</v>
      </c>
      <c r="R4432" s="5">
        <f t="shared" ca="1" si="2133"/>
        <v>380.08204726361942</v>
      </c>
      <c r="S4432" s="5">
        <f ca="1">VLOOKUP(CONCATENATE($F4432," ",$G4432),AllocFactorMatrix,(S$4+1),FALSE)*$E4433</f>
        <v>1.903248813592898</v>
      </c>
      <c r="T4432" s="5">
        <f ca="1">VLOOKUP(CONCATENATE($F4432," ",$G4432),AllocFactorMatrix,(T$4+1),FALSE)*$E4433</f>
        <v>43.971201258799383</v>
      </c>
      <c r="U4432" s="5">
        <f ca="1">VLOOKUP(CONCATENATE($F4432," ",$G4432),AllocFactorMatrix,(U$4+1),FALSE)*$E4433</f>
        <v>103.42446005109264</v>
      </c>
      <c r="V4432" s="5">
        <f ca="1">VLOOKUP(CONCATENATE($F4432," ",$G4432),AllocFactorMatrix,(V$4+1),FALSE)*$E4433</f>
        <v>30.454729586393245</v>
      </c>
      <c r="W4432" s="5">
        <f t="shared" ca="1" si="2137"/>
        <v>179.75363970987817</v>
      </c>
      <c r="X4432" s="5">
        <f ca="1">VLOOKUP(CONCATENATE($F4432," ",$G4432),AllocFactorMatrix,(X$4+1),FALSE)*$E4433</f>
        <v>55.489700582851988</v>
      </c>
      <c r="Y4432" s="5">
        <f ca="1">VLOOKUP(CONCATENATE($F4432," ",$G4432),AllocFactorMatrix,(Y$4+1),FALSE)*$E4433</f>
        <v>0.82891803597766356</v>
      </c>
      <c r="Z4432" s="5">
        <f t="shared" ca="1" si="2132"/>
        <v>56.318618618829653</v>
      </c>
      <c r="AA4432" s="5">
        <f ca="1">VLOOKUP(CONCATENATE($F4432," ",$G4432),AllocFactorMatrix,(AA$4+1),FALSE)*$E4433</f>
        <v>4.5173051846659238</v>
      </c>
      <c r="AB4432" s="5">
        <f ca="1">VLOOKUP(CONCATENATE($F4432," ",$G4432),AllocFactorMatrix,(AB$4+1),FALSE)*$E4433</f>
        <v>1641.3422780914557</v>
      </c>
      <c r="AC4432" s="5">
        <f ca="1">VLOOKUP(CONCATENATE($F4432," ",$G4432),AllocFactorMatrix,(AC$4+1),FALSE)*$E4433</f>
        <v>350.08056071509174</v>
      </c>
    </row>
    <row r="4433" spans="3:29" collapsed="1">
      <c r="D4433" s="52" t="s">
        <v>150</v>
      </c>
      <c r="E4433" s="39">
        <v>347122</v>
      </c>
      <c r="F4433" s="93" t="s">
        <v>69</v>
      </c>
      <c r="G4433" s="52" t="str">
        <f>$G$15</f>
        <v>TOTAL</v>
      </c>
      <c r="H4433" s="4">
        <f t="shared" ca="1" si="2130"/>
        <v>347122.00000000023</v>
      </c>
      <c r="I4433" s="5">
        <f ca="1">VLOOKUP(CONCATENATE($F4433," ",$G4433),AllocFactorMatrix,(I$4+1),FALSE)*$E4433</f>
        <v>193276.43019829519</v>
      </c>
      <c r="J4433" s="5">
        <f ca="1">VLOOKUP(CONCATENATE($F4433," ",$G4433),AllocFactorMatrix,(J$4+1),FALSE)*$E4433</f>
        <v>44974.941289362687</v>
      </c>
      <c r="K4433" s="5">
        <f ca="1">VLOOKUP(CONCATENATE($F4433," ",$G4433),AllocFactorMatrix,(K$4+1),FALSE)*$E4433</f>
        <v>654.61154582632832</v>
      </c>
      <c r="L4433" s="5">
        <f ca="1">VLOOKUP(CONCATENATE($F4433," ",$G4433),AllocFactorMatrix,(L$4+1),FALSE)*$E4433</f>
        <v>79.652700032880986</v>
      </c>
      <c r="M4433" s="5">
        <f t="shared" ca="1" si="2131"/>
        <v>45709.205535221896</v>
      </c>
      <c r="N4433" s="5">
        <f ca="1">VLOOKUP(CONCATENATE($F4433," ",$G4433),AllocFactorMatrix,(N$4+1),FALSE)*$E4433</f>
        <v>23320.011267617087</v>
      </c>
      <c r="O4433" s="5">
        <f ca="1">VLOOKUP(CONCATENATE($F4433," ",$G4433),AllocFactorMatrix,(O$4+1),FALSE)*$E4433</f>
        <v>3918.212119949977</v>
      </c>
      <c r="P4433" s="5">
        <f ca="1">VLOOKUP(CONCATENATE($F4433," ",$G4433),AllocFactorMatrix,(P$4+1),FALSE)*$E4433</f>
        <v>681.39606133240022</v>
      </c>
      <c r="Q4433" s="5">
        <f ca="1">VLOOKUP(CONCATENATE($F4433," ",$G4433),AllocFactorMatrix,(Q$4+1),FALSE)*$E4433</f>
        <v>30.324889550963789</v>
      </c>
      <c r="R4433" s="5">
        <f t="shared" ca="1" si="2133"/>
        <v>27949.94433845043</v>
      </c>
      <c r="S4433" s="5">
        <f ca="1">VLOOKUP(CONCATENATE($F4433," ",$G4433),AllocFactorMatrix,(S$4+1),FALSE)*$E4433</f>
        <v>1089.9091624712294</v>
      </c>
      <c r="T4433" s="5">
        <f ca="1">VLOOKUP(CONCATENATE($F4433," ",$G4433),AllocFactorMatrix,(T$4+1),FALSE)*$E4433</f>
        <v>14559.937876620948</v>
      </c>
      <c r="U4433" s="5">
        <f ca="1">VLOOKUP(CONCATENATE($F4433," ",$G4433),AllocFactorMatrix,(U$4+1),FALSE)*$E4433</f>
        <v>46617.282436143156</v>
      </c>
      <c r="V4433" s="5">
        <f ca="1">VLOOKUP(CONCATENATE($F4433," ",$G4433),AllocFactorMatrix,(V$4+1),FALSE)*$E4433</f>
        <v>8315.9953097308135</v>
      </c>
      <c r="W4433" s="5">
        <f t="shared" ca="1" si="2137"/>
        <v>70583.124784966145</v>
      </c>
      <c r="X4433" s="5">
        <f ca="1">VLOOKUP(CONCATENATE($F4433," ",$G4433),AllocFactorMatrix,(X$4+1),FALSE)*$E4433</f>
        <v>6399.0731789508536</v>
      </c>
      <c r="Y4433" s="5">
        <f ca="1">VLOOKUP(CONCATENATE($F4433," ",$G4433),AllocFactorMatrix,(Y$4+1),FALSE)*$E4433</f>
        <v>119.11785755438277</v>
      </c>
      <c r="Z4433" s="5">
        <f t="shared" ca="1" si="2132"/>
        <v>6518.1910365052363</v>
      </c>
      <c r="AA4433" s="5">
        <f ca="1">VLOOKUP(CONCATENATE($F4433," ",$G4433),AllocFactorMatrix,(AA$4+1),FALSE)*$E4433</f>
        <v>93.189950912807873</v>
      </c>
      <c r="AB4433" s="5">
        <f ca="1">VLOOKUP(CONCATENATE($F4433," ",$G4433),AllocFactorMatrix,(AB$4+1),FALSE)*$E4433</f>
        <v>2470.7925452256322</v>
      </c>
      <c r="AC4433" s="5">
        <f ca="1">VLOOKUP(CONCATENATE($F4433," ",$G4433),AllocFactorMatrix,(AC$4+1),FALSE)*$E4433</f>
        <v>521.12161042267712</v>
      </c>
    </row>
    <row r="4434" spans="3:29" hidden="1" outlineLevel="1">
      <c r="E4434" s="11"/>
      <c r="F4434" s="107"/>
      <c r="G4434" s="52" t="str">
        <f>$G$8</f>
        <v>PRODUCTION</v>
      </c>
      <c r="H4434" s="4">
        <f t="shared" ref="H4434:AC4434" ca="1" si="2138">+H4402+H4410+H4418+H4426</f>
        <v>681884.0812557895</v>
      </c>
      <c r="I4434" s="4">
        <f t="shared" ca="1" si="2138"/>
        <v>350751.61135749402</v>
      </c>
      <c r="J4434" s="4">
        <f t="shared" ca="1" si="2138"/>
        <v>81795.329694387881</v>
      </c>
      <c r="K4434" s="4">
        <f t="shared" ca="1" si="2138"/>
        <v>1137.2789702162415</v>
      </c>
      <c r="L4434" s="4">
        <f t="shared" ca="1" si="2138"/>
        <v>158.39305840484201</v>
      </c>
      <c r="M4434" s="4">
        <f t="shared" ca="1" si="2138"/>
        <v>83091.001723008958</v>
      </c>
      <c r="N4434" s="4">
        <f t="shared" ca="1" si="2138"/>
        <v>48685.250722880446</v>
      </c>
      <c r="O4434" s="4">
        <f t="shared" ca="1" si="2138"/>
        <v>8723.9872627644727</v>
      </c>
      <c r="P4434" s="4">
        <f t="shared" ca="1" si="2138"/>
        <v>1769.1355902120986</v>
      </c>
      <c r="Q4434" s="4">
        <f t="shared" ref="Q4434:Q4441" ca="1" si="2139">+Q4402+Q4410+Q4418+Q4426</f>
        <v>67.182123996322773</v>
      </c>
      <c r="R4434" s="4">
        <f t="shared" ca="1" si="2138"/>
        <v>59245.555699853343</v>
      </c>
      <c r="S4434" s="4">
        <f t="shared" ca="1" si="2138"/>
        <v>2305.5958311721033</v>
      </c>
      <c r="T4434" s="4">
        <f t="shared" ca="1" si="2138"/>
        <v>31126.87508623609</v>
      </c>
      <c r="U4434" s="4">
        <f t="shared" ca="1" si="2138"/>
        <v>119047.80194850132</v>
      </c>
      <c r="V4434" s="4">
        <f t="shared" ca="1" si="2138"/>
        <v>21566.613454450991</v>
      </c>
      <c r="W4434" s="4">
        <f t="shared" ca="1" si="2138"/>
        <v>174046.8863203605</v>
      </c>
      <c r="X4434" s="4">
        <f t="shared" ca="1" si="2138"/>
        <v>13362.135131622537</v>
      </c>
      <c r="Y4434" s="4">
        <f t="shared" ca="1" si="2138"/>
        <v>266.87611102873757</v>
      </c>
      <c r="Z4434" s="4">
        <f t="shared" ca="1" si="2138"/>
        <v>13629.011242651275</v>
      </c>
      <c r="AA4434" s="4">
        <f t="shared" ca="1" si="2138"/>
        <v>176.26817969564607</v>
      </c>
      <c r="AB4434" s="4">
        <f t="shared" ca="1" si="2138"/>
        <v>783.08361473395598</v>
      </c>
      <c r="AC4434" s="4">
        <f t="shared" ca="1" si="2138"/>
        <v>160.66311799176563</v>
      </c>
    </row>
    <row r="4435" spans="3:29" hidden="1" outlineLevel="1">
      <c r="E4435" s="11"/>
      <c r="F4435" s="107"/>
      <c r="G4435" s="52" t="str">
        <f>$G$9</f>
        <v>BULKTRAN</v>
      </c>
      <c r="H4435" s="4">
        <f t="shared" ref="H4435:AC4435" ca="1" si="2140">+H4403+H4411+H4419+H4427</f>
        <v>943817.58418929519</v>
      </c>
      <c r="I4435" s="4">
        <f t="shared" ca="1" si="2140"/>
        <v>485486.53294891963</v>
      </c>
      <c r="J4435" s="4">
        <f t="shared" ca="1" si="2140"/>
        <v>113215.5341241421</v>
      </c>
      <c r="K4435" s="4">
        <f t="shared" ca="1" si="2140"/>
        <v>1574.1442273325829</v>
      </c>
      <c r="L4435" s="4">
        <f t="shared" ca="1" si="2140"/>
        <v>219.23690234958497</v>
      </c>
      <c r="M4435" s="4">
        <f t="shared" ca="1" si="2140"/>
        <v>115008.91525382426</v>
      </c>
      <c r="N4435" s="4">
        <f t="shared" ca="1" si="2140"/>
        <v>67386.81395567338</v>
      </c>
      <c r="O4435" s="4">
        <f t="shared" ca="1" si="2140"/>
        <v>12075.15002795886</v>
      </c>
      <c r="P4435" s="4">
        <f t="shared" ca="1" si="2140"/>
        <v>2448.7172009972915</v>
      </c>
      <c r="Q4435" s="4">
        <f t="shared" ca="1" si="2139"/>
        <v>92.988928344155696</v>
      </c>
      <c r="R4435" s="4">
        <f t="shared" ca="1" si="2140"/>
        <v>82003.670112973676</v>
      </c>
      <c r="S4435" s="4">
        <f t="shared" ca="1" si="2140"/>
        <v>3191.2489927704833</v>
      </c>
      <c r="T4435" s="4">
        <f t="shared" ca="1" si="2140"/>
        <v>43083.704187886673</v>
      </c>
      <c r="U4435" s="4">
        <f t="shared" ca="1" si="2140"/>
        <v>164777.87343437303</v>
      </c>
      <c r="V4435" s="4">
        <f t="shared" ca="1" si="2140"/>
        <v>29851.040036361705</v>
      </c>
      <c r="W4435" s="4">
        <f t="shared" ca="1" si="2140"/>
        <v>240903.8666513919</v>
      </c>
      <c r="X4435" s="4">
        <f t="shared" ca="1" si="2140"/>
        <v>18494.958961812281</v>
      </c>
      <c r="Y4435" s="4">
        <f t="shared" ca="1" si="2140"/>
        <v>369.39176806283399</v>
      </c>
      <c r="Z4435" s="4">
        <f t="shared" ca="1" si="2140"/>
        <v>18864.350729875114</v>
      </c>
      <c r="AA4435" s="4">
        <f t="shared" ca="1" si="2140"/>
        <v>243.97842991642182</v>
      </c>
      <c r="AB4435" s="4">
        <f t="shared" ca="1" si="2140"/>
        <v>1083.8910979052102</v>
      </c>
      <c r="AC4435" s="4">
        <f t="shared" ca="1" si="2140"/>
        <v>222.37896448916476</v>
      </c>
    </row>
    <row r="4436" spans="3:29" hidden="1" outlineLevel="1">
      <c r="E4436" s="11"/>
      <c r="F4436" s="107"/>
      <c r="G4436" s="52" t="str">
        <f>$G$10</f>
        <v>SUBTRAN</v>
      </c>
      <c r="H4436" s="4">
        <f t="shared" ref="H4436:AC4436" ca="1" si="2141">+H4404+H4412+H4420+H4428</f>
        <v>261321.0113336877</v>
      </c>
      <c r="I4436" s="4">
        <f t="shared" ca="1" si="2141"/>
        <v>133522.84911306595</v>
      </c>
      <c r="J4436" s="4">
        <f t="shared" ca="1" si="2141"/>
        <v>31300.011452695115</v>
      </c>
      <c r="K4436" s="4">
        <f t="shared" ca="1" si="2141"/>
        <v>437.24902288444599</v>
      </c>
      <c r="L4436" s="4">
        <f t="shared" ca="1" si="2141"/>
        <v>79.140041573104881</v>
      </c>
      <c r="M4436" s="4">
        <f t="shared" ca="1" si="2141"/>
        <v>31816.400517152662</v>
      </c>
      <c r="N4436" s="4">
        <f t="shared" ca="1" si="2141"/>
        <v>18089.167168596479</v>
      </c>
      <c r="O4436" s="4">
        <f t="shared" ca="1" si="2141"/>
        <v>3250.5324598048223</v>
      </c>
      <c r="P4436" s="4">
        <f t="shared" ca="1" si="2141"/>
        <v>853.23970909031414</v>
      </c>
      <c r="Q4436" s="4">
        <f t="shared" ca="1" si="2139"/>
        <v>0</v>
      </c>
      <c r="R4436" s="4">
        <f t="shared" ca="1" si="2141"/>
        <v>22192.939337491614</v>
      </c>
      <c r="S4436" s="4">
        <f t="shared" ca="1" si="2141"/>
        <v>815.35535474938808</v>
      </c>
      <c r="T4436" s="4">
        <f t="shared" ca="1" si="2141"/>
        <v>11440.226260572803</v>
      </c>
      <c r="U4436" s="4">
        <f t="shared" ca="1" si="2141"/>
        <v>56409.140307531772</v>
      </c>
      <c r="V4436" s="4">
        <f t="shared" ca="1" si="2141"/>
        <v>0</v>
      </c>
      <c r="W4436" s="4">
        <f t="shared" ca="1" si="2141"/>
        <v>68664.721922853962</v>
      </c>
      <c r="X4436" s="4">
        <f t="shared" ca="1" si="2141"/>
        <v>4958.605658391245</v>
      </c>
      <c r="Y4436" s="4">
        <f t="shared" ca="1" si="2141"/>
        <v>99.561448287163657</v>
      </c>
      <c r="Z4436" s="4">
        <f t="shared" ca="1" si="2141"/>
        <v>5058.1671066784083</v>
      </c>
      <c r="AA4436" s="4">
        <f t="shared" ca="1" si="2141"/>
        <v>65.933336445117234</v>
      </c>
      <c r="AB4436" s="4">
        <f t="shared" ca="1" si="2141"/>
        <v>0</v>
      </c>
      <c r="AC4436" s="4">
        <f t="shared" ca="1" si="2141"/>
        <v>0</v>
      </c>
    </row>
    <row r="4437" spans="3:29" hidden="1" outlineLevel="1">
      <c r="E4437" s="11"/>
      <c r="F4437" s="107"/>
      <c r="G4437" s="52" t="str">
        <f>$G$11</f>
        <v>DISTPRI</v>
      </c>
      <c r="H4437" s="4">
        <f t="shared" ref="H4437:AC4437" ca="1" si="2142">+H4405+H4413+H4421+H4429</f>
        <v>225866.09601884277</v>
      </c>
      <c r="I4437" s="4">
        <f t="shared" ca="1" si="2142"/>
        <v>147898.7160964447</v>
      </c>
      <c r="J4437" s="4">
        <f t="shared" ca="1" si="2142"/>
        <v>34614.007945452991</v>
      </c>
      <c r="K4437" s="4">
        <f t="shared" ca="1" si="2142"/>
        <v>483.47983968103654</v>
      </c>
      <c r="L4437" s="4">
        <f t="shared" ca="1" si="2142"/>
        <v>0</v>
      </c>
      <c r="M4437" s="4">
        <f t="shared" ca="1" si="2142"/>
        <v>35097.487785134028</v>
      </c>
      <c r="N4437" s="4">
        <f t="shared" ca="1" si="2142"/>
        <v>20094.110630927025</v>
      </c>
      <c r="O4437" s="4">
        <f t="shared" ca="1" si="2142"/>
        <v>3610.4935454342358</v>
      </c>
      <c r="P4437" s="4">
        <f t="shared" ca="1" si="2142"/>
        <v>0</v>
      </c>
      <c r="Q4437" s="4">
        <f t="shared" ca="1" si="2139"/>
        <v>0</v>
      </c>
      <c r="R4437" s="4">
        <f t="shared" ca="1" si="2142"/>
        <v>23704.604176361259</v>
      </c>
      <c r="S4437" s="4">
        <f t="shared" ca="1" si="2142"/>
        <v>908.59051977715126</v>
      </c>
      <c r="T4437" s="4">
        <f t="shared" ca="1" si="2142"/>
        <v>12563.865061222798</v>
      </c>
      <c r="U4437" s="4">
        <f t="shared" ca="1" si="2142"/>
        <v>0</v>
      </c>
      <c r="V4437" s="4">
        <f t="shared" ca="1" si="2142"/>
        <v>0</v>
      </c>
      <c r="W4437" s="4">
        <f t="shared" ca="1" si="2142"/>
        <v>13472.455580999947</v>
      </c>
      <c r="X4437" s="4">
        <f t="shared" ca="1" si="2142"/>
        <v>5509.6390972030567</v>
      </c>
      <c r="Y4437" s="4">
        <f t="shared" ca="1" si="2142"/>
        <v>110.58714543488692</v>
      </c>
      <c r="Z4437" s="4">
        <f t="shared" ca="1" si="2142"/>
        <v>5620.226242637943</v>
      </c>
      <c r="AA4437" s="4">
        <f t="shared" ca="1" si="2142"/>
        <v>72.606137264857921</v>
      </c>
      <c r="AB4437" s="4">
        <f t="shared" ca="1" si="2142"/>
        <v>0</v>
      </c>
      <c r="AC4437" s="4">
        <f t="shared" ca="1" si="2142"/>
        <v>0</v>
      </c>
    </row>
    <row r="4438" spans="3:29" hidden="1" outlineLevel="1">
      <c r="E4438" s="11"/>
      <c r="F4438" s="107"/>
      <c r="G4438" s="52" t="str">
        <f>$G$12</f>
        <v>DISTSEC</v>
      </c>
      <c r="H4438" s="4">
        <f t="shared" ref="H4438:AC4438" ca="1" si="2143">+H4406+H4414+H4422+H4430</f>
        <v>104374.11432203971</v>
      </c>
      <c r="I4438" s="4">
        <f t="shared" ca="1" si="2143"/>
        <v>77456.56088069464</v>
      </c>
      <c r="J4438" s="4">
        <f t="shared" ca="1" si="2143"/>
        <v>15618.70321141957</v>
      </c>
      <c r="K4438" s="4">
        <f t="shared" ca="1" si="2143"/>
        <v>0</v>
      </c>
      <c r="L4438" s="4">
        <f t="shared" ca="1" si="2143"/>
        <v>0</v>
      </c>
      <c r="M4438" s="4">
        <f t="shared" ca="1" si="2143"/>
        <v>15618.70321141957</v>
      </c>
      <c r="N4438" s="4">
        <f t="shared" ca="1" si="2143"/>
        <v>7806.7820190940192</v>
      </c>
      <c r="O4438" s="4">
        <f t="shared" ca="1" si="2143"/>
        <v>0</v>
      </c>
      <c r="P4438" s="4">
        <f t="shared" ca="1" si="2143"/>
        <v>0</v>
      </c>
      <c r="Q4438" s="4">
        <f t="shared" ca="1" si="2139"/>
        <v>0</v>
      </c>
      <c r="R4438" s="4">
        <f t="shared" ca="1" si="2143"/>
        <v>7806.7820190940192</v>
      </c>
      <c r="S4438" s="4">
        <f t="shared" ca="1" si="2143"/>
        <v>291.799233043767</v>
      </c>
      <c r="T4438" s="4">
        <f t="shared" ca="1" si="2143"/>
        <v>0</v>
      </c>
      <c r="U4438" s="4">
        <f t="shared" ca="1" si="2143"/>
        <v>0</v>
      </c>
      <c r="V4438" s="4">
        <f t="shared" ca="1" si="2143"/>
        <v>0</v>
      </c>
      <c r="W4438" s="4">
        <f t="shared" ca="1" si="2143"/>
        <v>291.799233043767</v>
      </c>
      <c r="X4438" s="4">
        <f t="shared" ca="1" si="2143"/>
        <v>2205.2343488692245</v>
      </c>
      <c r="Y4438" s="4">
        <f t="shared" ca="1" si="2143"/>
        <v>0</v>
      </c>
      <c r="Z4438" s="4">
        <f t="shared" ca="1" si="2143"/>
        <v>2205.2343488692245</v>
      </c>
      <c r="AA4438" s="4">
        <f t="shared" ca="1" si="2143"/>
        <v>26.073746542372341</v>
      </c>
      <c r="AB4438" s="4">
        <f t="shared" ca="1" si="2143"/>
        <v>802.54236096652721</v>
      </c>
      <c r="AC4438" s="4">
        <f t="shared" ca="1" si="2143"/>
        <v>166.4185214095765</v>
      </c>
    </row>
    <row r="4439" spans="3:29" hidden="1" outlineLevel="1">
      <c r="E4439" s="11"/>
      <c r="F4439" s="107"/>
      <c r="G4439" s="52" t="str">
        <f>$G$13</f>
        <v>ENERGY</v>
      </c>
      <c r="H4439" s="4">
        <f t="shared" ref="H4439:AC4439" ca="1" si="2144">+H4407+H4415+H4423+H4431</f>
        <v>59015.968341642707</v>
      </c>
      <c r="I4439" s="4">
        <f t="shared" ca="1" si="2144"/>
        <v>23092.134535401659</v>
      </c>
      <c r="J4439" s="4">
        <f t="shared" ca="1" si="2144"/>
        <v>6662.0138138395678</v>
      </c>
      <c r="K4439" s="4">
        <f t="shared" ca="1" si="2144"/>
        <v>92.854252823750244</v>
      </c>
      <c r="L4439" s="4">
        <f t="shared" ca="1" si="2144"/>
        <v>12.980945849727428</v>
      </c>
      <c r="M4439" s="4">
        <f t="shared" ca="1" si="2144"/>
        <v>6767.8490125130456</v>
      </c>
      <c r="N4439" s="4">
        <f t="shared" ca="1" si="2144"/>
        <v>4322.4765603989672</v>
      </c>
      <c r="O4439" s="4">
        <f t="shared" ca="1" si="2144"/>
        <v>770.86599740219924</v>
      </c>
      <c r="P4439" s="4">
        <f t="shared" ca="1" si="2144"/>
        <v>156.97654737177905</v>
      </c>
      <c r="Q4439" s="4">
        <f t="shared" ca="1" si="2139"/>
        <v>5.9290573198229559</v>
      </c>
      <c r="R4439" s="4">
        <f t="shared" ca="1" si="2144"/>
        <v>5256.2481624927686</v>
      </c>
      <c r="S4439" s="4">
        <f t="shared" ca="1" si="2144"/>
        <v>226.36817604348553</v>
      </c>
      <c r="T4439" s="4">
        <f t="shared" ca="1" si="2144"/>
        <v>3578.9239037012503</v>
      </c>
      <c r="U4439" s="4">
        <f t="shared" ca="1" si="2144"/>
        <v>15392.369220854865</v>
      </c>
      <c r="V4439" s="4">
        <f t="shared" ca="1" si="2144"/>
        <v>2895.4654197531936</v>
      </c>
      <c r="W4439" s="4">
        <f t="shared" ca="1" si="2144"/>
        <v>22093.126720352793</v>
      </c>
      <c r="X4439" s="4">
        <f t="shared" ca="1" si="2144"/>
        <v>1187.3414622310963</v>
      </c>
      <c r="Y4439" s="4">
        <f t="shared" ca="1" si="2144"/>
        <v>23.823769592560975</v>
      </c>
      <c r="Z4439" s="4">
        <f t="shared" ca="1" si="2144"/>
        <v>1211.1652318236572</v>
      </c>
      <c r="AA4439" s="4">
        <f t="shared" ca="1" si="2144"/>
        <v>21.25090463675668</v>
      </c>
      <c r="AB4439" s="4">
        <f t="shared" ca="1" si="2144"/>
        <v>476.01298583581035</v>
      </c>
      <c r="AC4439" s="4">
        <f t="shared" ca="1" si="2144"/>
        <v>98.180788586197764</v>
      </c>
    </row>
    <row r="4440" spans="3:29" hidden="1" outlineLevel="1">
      <c r="E4440" s="11"/>
      <c r="F4440" s="107"/>
      <c r="G4440" s="52" t="str">
        <f>$G$14</f>
        <v>CUSTOMER</v>
      </c>
      <c r="H4440" s="4">
        <f t="shared" ref="H4440:AC4440" ca="1" si="2145">+H4408+H4416+H4424+H4432</f>
        <v>75814.144538702181</v>
      </c>
      <c r="I4440" s="4">
        <f t="shared" ca="1" si="2145"/>
        <v>47345.509520338463</v>
      </c>
      <c r="J4440" s="4">
        <f t="shared" ca="1" si="2145"/>
        <v>11914.628121952794</v>
      </c>
      <c r="K4440" s="4">
        <f t="shared" ca="1" si="2145"/>
        <v>548.81790505834124</v>
      </c>
      <c r="L4440" s="4">
        <f t="shared" ca="1" si="2145"/>
        <v>91.320398989583936</v>
      </c>
      <c r="M4440" s="4">
        <f t="shared" ca="1" si="2145"/>
        <v>12554.766426000719</v>
      </c>
      <c r="N4440" s="4">
        <f t="shared" ca="1" si="2145"/>
        <v>724.48725124596024</v>
      </c>
      <c r="O4440" s="4">
        <f t="shared" ca="1" si="2145"/>
        <v>198.63321893946949</v>
      </c>
      <c r="P4440" s="4">
        <f t="shared" ca="1" si="2145"/>
        <v>224.27025916889639</v>
      </c>
      <c r="Q4440" s="4">
        <f t="shared" ca="1" si="2139"/>
        <v>27.942588495515341</v>
      </c>
      <c r="R4440" s="4">
        <f t="shared" ca="1" si="2145"/>
        <v>1175.3333178498415</v>
      </c>
      <c r="S4440" s="4">
        <f t="shared" ca="1" si="2145"/>
        <v>5.0190749462297699</v>
      </c>
      <c r="T4440" s="4">
        <f t="shared" ca="1" si="2145"/>
        <v>141.92847141359852</v>
      </c>
      <c r="U4440" s="4">
        <f t="shared" ca="1" si="2145"/>
        <v>376.91705563049186</v>
      </c>
      <c r="V4440" s="4">
        <f t="shared" ca="1" si="2145"/>
        <v>111.80396453590672</v>
      </c>
      <c r="W4440" s="4">
        <f t="shared" ca="1" si="2145"/>
        <v>635.66856652622687</v>
      </c>
      <c r="X4440" s="4">
        <f t="shared" ca="1" si="2145"/>
        <v>150.83014455254568</v>
      </c>
      <c r="Y4440" s="4">
        <f t="shared" ca="1" si="2145"/>
        <v>2.6339334998754627</v>
      </c>
      <c r="Z4440" s="4">
        <f t="shared" ca="1" si="2145"/>
        <v>153.46407805242114</v>
      </c>
      <c r="AA4440" s="4">
        <f t="shared" ca="1" si="2145"/>
        <v>13.820457379803514</v>
      </c>
      <c r="AB4440" s="4">
        <f t="shared" ca="1" si="2145"/>
        <v>12177.700262689863</v>
      </c>
      <c r="AC4440" s="4">
        <f t="shared" ca="1" si="2145"/>
        <v>1757.8819098648362</v>
      </c>
    </row>
    <row r="4441" spans="3:29" collapsed="1">
      <c r="C4441" s="52" t="s">
        <v>305</v>
      </c>
      <c r="E4441" s="4">
        <f>+E4409+E4417+E4425+E4433</f>
        <v>2352093</v>
      </c>
      <c r="F4441" s="175"/>
      <c r="G4441" s="52" t="str">
        <f>$G$15</f>
        <v>TOTAL</v>
      </c>
      <c r="H4441" s="4">
        <f t="shared" ref="H4441:AC4441" ca="1" si="2146">+H4409+H4417+H4425+H4433</f>
        <v>2352093</v>
      </c>
      <c r="I4441" s="4">
        <f t="shared" ca="1" si="2146"/>
        <v>1265553.9144523591</v>
      </c>
      <c r="J4441" s="4">
        <f t="shared" ca="1" si="2146"/>
        <v>295120.22836389003</v>
      </c>
      <c r="K4441" s="4">
        <f t="shared" ca="1" si="2146"/>
        <v>4273.8242179963981</v>
      </c>
      <c r="L4441" s="4">
        <f t="shared" ca="1" si="2146"/>
        <v>561.07134716684322</v>
      </c>
      <c r="M4441" s="4">
        <f t="shared" ca="1" si="2146"/>
        <v>299955.12392905325</v>
      </c>
      <c r="N4441" s="4">
        <f t="shared" ca="1" si="2146"/>
        <v>167109.08830881628</v>
      </c>
      <c r="O4441" s="4">
        <f t="shared" ca="1" si="2146"/>
        <v>28629.662512304065</v>
      </c>
      <c r="P4441" s="4">
        <f t="shared" ca="1" si="2146"/>
        <v>5452.3393068403802</v>
      </c>
      <c r="Q4441" s="4">
        <f t="shared" ca="1" si="2139"/>
        <v>194.04269815581677</v>
      </c>
      <c r="R4441" s="4">
        <f t="shared" ca="1" si="2146"/>
        <v>201385.13282611655</v>
      </c>
      <c r="S4441" s="4">
        <f t="shared" ca="1" si="2146"/>
        <v>7743.9771825026091</v>
      </c>
      <c r="T4441" s="4">
        <f t="shared" ca="1" si="2146"/>
        <v>101935.52297103321</v>
      </c>
      <c r="U4441" s="4">
        <f t="shared" ca="1" si="2146"/>
        <v>356004.10196689144</v>
      </c>
      <c r="V4441" s="4">
        <f t="shared" ca="1" si="2146"/>
        <v>54424.922875101794</v>
      </c>
      <c r="W4441" s="4">
        <f t="shared" ca="1" si="2146"/>
        <v>520108.52499552909</v>
      </c>
      <c r="X4441" s="4">
        <f t="shared" ca="1" si="2146"/>
        <v>45868.744804681992</v>
      </c>
      <c r="Y4441" s="4">
        <f t="shared" ca="1" si="2146"/>
        <v>872.87417590605867</v>
      </c>
      <c r="Z4441" s="4">
        <f t="shared" ca="1" si="2146"/>
        <v>46741.618980588049</v>
      </c>
      <c r="AA4441" s="4">
        <f t="shared" ca="1" si="2146"/>
        <v>619.93119188097546</v>
      </c>
      <c r="AB4441" s="4">
        <f t="shared" ca="1" si="2146"/>
        <v>15323.230322131367</v>
      </c>
      <c r="AC4441" s="4">
        <f t="shared" ca="1" si="2146"/>
        <v>2405.5233023415412</v>
      </c>
    </row>
    <row r="4442" spans="3:29">
      <c r="E4442" s="4"/>
      <c r="F4442" s="175"/>
      <c r="G4442" s="7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C4442" s="4"/>
    </row>
    <row r="4443" spans="3:29" hidden="1" outlineLevel="1">
      <c r="E4443" s="48"/>
      <c r="F4443" s="175" t="str">
        <f>F4450</f>
        <v>PROD_DEMAND</v>
      </c>
      <c r="G4443" s="52" t="str">
        <f>$G$8</f>
        <v>PRODUCTION</v>
      </c>
      <c r="H4443" s="4">
        <f t="shared" ref="H4443:H4450" si="2147">SUBTOTAL(9,I4443:AC4443)</f>
        <v>3091135.9999999995</v>
      </c>
      <c r="I4443" s="5">
        <f>VLOOKUP(CONCATENATE($F4443," ",$G4443),AllocFactorMatrix,(I$4+1),FALSE)*$E4450</f>
        <v>1590037.0205569351</v>
      </c>
      <c r="J4443" s="5">
        <f>VLOOKUP(CONCATENATE($F4443," ",$G4443),AllocFactorMatrix,(J$4+1),FALSE)*$E4450</f>
        <v>370796.87765191495</v>
      </c>
      <c r="K4443" s="5">
        <f>VLOOKUP(CONCATENATE($F4443," ",$G4443),AllocFactorMatrix,(K$4+1),FALSE)*$E4450</f>
        <v>5155.5448550787005</v>
      </c>
      <c r="L4443" s="5">
        <f>VLOOKUP(CONCATENATE($F4443," ",$G4443),AllocFactorMatrix,(L$4+1),FALSE)*$E4450</f>
        <v>718.03184506611865</v>
      </c>
      <c r="M4443" s="5">
        <f t="shared" ref="M4443:M4450" si="2148">SUBTOTAL(9,J4443:L4443)</f>
        <v>376670.45435205975</v>
      </c>
      <c r="N4443" s="5">
        <f>VLOOKUP(CONCATENATE($F4443," ",$G4443),AllocFactorMatrix,(N$4+1),FALSE)*$E4450</f>
        <v>220701.34105692466</v>
      </c>
      <c r="O4443" s="5">
        <f>VLOOKUP(CONCATENATE($F4443," ",$G4443),AllocFactorMatrix,(O$4+1),FALSE)*$E4450</f>
        <v>39547.823204508568</v>
      </c>
      <c r="P4443" s="5">
        <f>VLOOKUP(CONCATENATE($F4443," ",$G4443),AllocFactorMatrix,(P$4+1),FALSE)*$E4450</f>
        <v>8019.8949676528091</v>
      </c>
      <c r="Q4443" s="5">
        <f>VLOOKUP(CONCATENATE($F4443," ",$G4443),AllocFactorMatrix,(Q$4+1),FALSE)*$E4450</f>
        <v>304.55188462391459</v>
      </c>
      <c r="R4443" s="5">
        <f>SUBTOTAL(9,N4443:Q4443)</f>
        <v>268573.61111370998</v>
      </c>
      <c r="S4443" s="5">
        <f>VLOOKUP(CONCATENATE($F4443," ",$G4443),AllocFactorMatrix,(S$4+1),FALSE)*$E4450</f>
        <v>10451.791545068421</v>
      </c>
      <c r="T4443" s="5">
        <f>VLOOKUP(CONCATENATE($F4443," ",$G4443),AllocFactorMatrix,(T$4+1),FALSE)*$E4450</f>
        <v>141105.22124137144</v>
      </c>
      <c r="U4443" s="5">
        <f>VLOOKUP(CONCATENATE($F4443," ",$G4443),AllocFactorMatrix,(U$4+1),FALSE)*$E4450</f>
        <v>539670.82740246644</v>
      </c>
      <c r="V4443" s="5">
        <f>VLOOKUP(CONCATENATE($F4443," ",$G4443),AllocFactorMatrix,(V$4+1),FALSE)*$E4450</f>
        <v>97766.37566368148</v>
      </c>
      <c r="W4443" s="5">
        <f>SUBTOTAL(9,S4443:V4443)</f>
        <v>788994.21585258772</v>
      </c>
      <c r="X4443" s="5">
        <f>VLOOKUP(CONCATENATE($F4443," ",$G4443),AllocFactorMatrix,(X$4+1),FALSE)*$E4450</f>
        <v>60573.604924396328</v>
      </c>
      <c r="Y4443" s="5">
        <f>VLOOKUP(CONCATENATE($F4443," ",$G4443),AllocFactorMatrix,(Y$4+1),FALSE)*$E4450</f>
        <v>1209.8102551707332</v>
      </c>
      <c r="Z4443" s="5">
        <f t="shared" ref="Z4443:Z4450" si="2149">SUBTOTAL(9,X4443:Y4443)</f>
        <v>61783.415179567062</v>
      </c>
      <c r="AA4443" s="5">
        <f>VLOOKUP(CONCATENATE($F4443," ",$G4443),AllocFactorMatrix,(AA$4+1),FALSE)*$E4450</f>
        <v>799.06384514538695</v>
      </c>
      <c r="AB4443" s="5">
        <f>VLOOKUP(CONCATENATE($F4443," ",$G4443),AllocFactorMatrix,(AB$4+1),FALSE)*$E4450</f>
        <v>3549.8965572804382</v>
      </c>
      <c r="AC4443" s="5">
        <f>VLOOKUP(CONCATENATE($F4443," ",$G4443),AllocFactorMatrix,(AC$4+1),FALSE)*$E4450</f>
        <v>728.32254271426098</v>
      </c>
    </row>
    <row r="4444" spans="3:29" hidden="1" outlineLevel="1">
      <c r="E4444" s="48"/>
      <c r="F4444" s="175" t="str">
        <f>F4450</f>
        <v>PROD_DEMAND</v>
      </c>
      <c r="G4444" s="52" t="str">
        <f>$G$9</f>
        <v>BULKTRAN</v>
      </c>
      <c r="H4444" s="4">
        <f t="shared" si="2147"/>
        <v>0</v>
      </c>
      <c r="I4444" s="5">
        <f>VLOOKUP(CONCATENATE($F4444," ",$G4444),AllocFactorMatrix,(I$4+1),FALSE)*$E4450</f>
        <v>0</v>
      </c>
      <c r="J4444" s="5">
        <f>VLOOKUP(CONCATENATE($F4444," ",$G4444),AllocFactorMatrix,(J$4+1),FALSE)*$E4450</f>
        <v>0</v>
      </c>
      <c r="K4444" s="5">
        <f>VLOOKUP(CONCATENATE($F4444," ",$G4444),AllocFactorMatrix,(K$4+1),FALSE)*$E4450</f>
        <v>0</v>
      </c>
      <c r="L4444" s="5">
        <f>VLOOKUP(CONCATENATE($F4444," ",$G4444),AllocFactorMatrix,(L$4+1),FALSE)*$E4450</f>
        <v>0</v>
      </c>
      <c r="M4444" s="5">
        <f t="shared" si="2148"/>
        <v>0</v>
      </c>
      <c r="N4444" s="5">
        <f>VLOOKUP(CONCATENATE($F4444," ",$G4444),AllocFactorMatrix,(N$4+1),FALSE)*$E4450</f>
        <v>0</v>
      </c>
      <c r="O4444" s="5">
        <f>VLOOKUP(CONCATENATE($F4444," ",$G4444),AllocFactorMatrix,(O$4+1),FALSE)*$E4450</f>
        <v>0</v>
      </c>
      <c r="P4444" s="5">
        <f>VLOOKUP(CONCATENATE($F4444," ",$G4444),AllocFactorMatrix,(P$4+1),FALSE)*$E4450</f>
        <v>0</v>
      </c>
      <c r="Q4444" s="5">
        <f>VLOOKUP(CONCATENATE($F4444," ",$G4444),AllocFactorMatrix,(Q$4+1),FALSE)*$E4450</f>
        <v>0</v>
      </c>
      <c r="R4444" s="5">
        <f t="shared" ref="R4444:R4450" si="2150">SUBTOTAL(9,N4444:Q4444)</f>
        <v>0</v>
      </c>
      <c r="S4444" s="5">
        <f>VLOOKUP(CONCATENATE($F4444," ",$G4444),AllocFactorMatrix,(S$4+1),FALSE)*$E4450</f>
        <v>0</v>
      </c>
      <c r="T4444" s="5">
        <f>VLOOKUP(CONCATENATE($F4444," ",$G4444),AllocFactorMatrix,(T$4+1),FALSE)*$E4450</f>
        <v>0</v>
      </c>
      <c r="U4444" s="5">
        <f>VLOOKUP(CONCATENATE($F4444," ",$G4444),AllocFactorMatrix,(U$4+1),FALSE)*$E4450</f>
        <v>0</v>
      </c>
      <c r="V4444" s="5">
        <f>VLOOKUP(CONCATENATE($F4444," ",$G4444),AllocFactorMatrix,(V$4+1),FALSE)*$E4450</f>
        <v>0</v>
      </c>
      <c r="W4444" s="5">
        <f t="shared" ref="W4444:W4450" si="2151">SUBTOTAL(9,S4444:V4444)</f>
        <v>0</v>
      </c>
      <c r="X4444" s="5">
        <f>VLOOKUP(CONCATENATE($F4444," ",$G4444),AllocFactorMatrix,(X$4+1),FALSE)*$E4450</f>
        <v>0</v>
      </c>
      <c r="Y4444" s="5">
        <f>VLOOKUP(CONCATENATE($F4444," ",$G4444),AllocFactorMatrix,(Y$4+1),FALSE)*$E4450</f>
        <v>0</v>
      </c>
      <c r="Z4444" s="5">
        <f t="shared" si="2149"/>
        <v>0</v>
      </c>
      <c r="AA4444" s="5">
        <f>VLOOKUP(CONCATENATE($F4444," ",$G4444),AllocFactorMatrix,(AA$4+1),FALSE)*$E4450</f>
        <v>0</v>
      </c>
      <c r="AB4444" s="5">
        <f>VLOOKUP(CONCATENATE($F4444," ",$G4444),AllocFactorMatrix,(AB$4+1),FALSE)*$E4450</f>
        <v>0</v>
      </c>
      <c r="AC4444" s="5">
        <f>VLOOKUP(CONCATENATE($F4444," ",$G4444),AllocFactorMatrix,(AC$4+1),FALSE)*$E4450</f>
        <v>0</v>
      </c>
    </row>
    <row r="4445" spans="3:29" hidden="1" outlineLevel="1">
      <c r="E4445" s="48"/>
      <c r="F4445" s="175" t="str">
        <f>F4450</f>
        <v>PROD_DEMAND</v>
      </c>
      <c r="G4445" s="52" t="str">
        <f>$G$10</f>
        <v>SUBTRAN</v>
      </c>
      <c r="H4445" s="4">
        <f t="shared" si="2147"/>
        <v>0</v>
      </c>
      <c r="I4445" s="5">
        <f>VLOOKUP(CONCATENATE($F4445," ",$G4445),AllocFactorMatrix,(I$4+1),FALSE)*$E4450</f>
        <v>0</v>
      </c>
      <c r="J4445" s="5">
        <f>VLOOKUP(CONCATENATE($F4445," ",$G4445),AllocFactorMatrix,(J$4+1),FALSE)*$E4450</f>
        <v>0</v>
      </c>
      <c r="K4445" s="5">
        <f>VLOOKUP(CONCATENATE($F4445," ",$G4445),AllocFactorMatrix,(K$4+1),FALSE)*$E4450</f>
        <v>0</v>
      </c>
      <c r="L4445" s="5">
        <f>VLOOKUP(CONCATENATE($F4445," ",$G4445),AllocFactorMatrix,(L$4+1),FALSE)*$E4450</f>
        <v>0</v>
      </c>
      <c r="M4445" s="5">
        <f t="shared" si="2148"/>
        <v>0</v>
      </c>
      <c r="N4445" s="5">
        <f>VLOOKUP(CONCATENATE($F4445," ",$G4445),AllocFactorMatrix,(N$4+1),FALSE)*$E4450</f>
        <v>0</v>
      </c>
      <c r="O4445" s="5">
        <f>VLOOKUP(CONCATENATE($F4445," ",$G4445),AllocFactorMatrix,(O$4+1),FALSE)*$E4450</f>
        <v>0</v>
      </c>
      <c r="P4445" s="5">
        <f>VLOOKUP(CONCATENATE($F4445," ",$G4445),AllocFactorMatrix,(P$4+1),FALSE)*$E4450</f>
        <v>0</v>
      </c>
      <c r="Q4445" s="5">
        <f>VLOOKUP(CONCATENATE($F4445," ",$G4445),AllocFactorMatrix,(Q$4+1),FALSE)*$E4450</f>
        <v>0</v>
      </c>
      <c r="R4445" s="5">
        <f t="shared" si="2150"/>
        <v>0</v>
      </c>
      <c r="S4445" s="5">
        <f>VLOOKUP(CONCATENATE($F4445," ",$G4445),AllocFactorMatrix,(S$4+1),FALSE)*$E4450</f>
        <v>0</v>
      </c>
      <c r="T4445" s="5">
        <f>VLOOKUP(CONCATENATE($F4445," ",$G4445),AllocFactorMatrix,(T$4+1),FALSE)*$E4450</f>
        <v>0</v>
      </c>
      <c r="U4445" s="5">
        <f>VLOOKUP(CONCATENATE($F4445," ",$G4445),AllocFactorMatrix,(U$4+1),FALSE)*$E4450</f>
        <v>0</v>
      </c>
      <c r="V4445" s="5">
        <f>VLOOKUP(CONCATENATE($F4445," ",$G4445),AllocFactorMatrix,(V$4+1),FALSE)*$E4450</f>
        <v>0</v>
      </c>
      <c r="W4445" s="5">
        <f t="shared" si="2151"/>
        <v>0</v>
      </c>
      <c r="X4445" s="5">
        <f>VLOOKUP(CONCATENATE($F4445," ",$G4445),AllocFactorMatrix,(X$4+1),FALSE)*$E4450</f>
        <v>0</v>
      </c>
      <c r="Y4445" s="5">
        <f>VLOOKUP(CONCATENATE($F4445," ",$G4445),AllocFactorMatrix,(Y$4+1),FALSE)*$E4450</f>
        <v>0</v>
      </c>
      <c r="Z4445" s="5">
        <f t="shared" si="2149"/>
        <v>0</v>
      </c>
      <c r="AA4445" s="5">
        <f>VLOOKUP(CONCATENATE($F4445," ",$G4445),AllocFactorMatrix,(AA$4+1),FALSE)*$E4450</f>
        <v>0</v>
      </c>
      <c r="AB4445" s="5">
        <f>VLOOKUP(CONCATENATE($F4445," ",$G4445),AllocFactorMatrix,(AB$4+1),FALSE)*$E4450</f>
        <v>0</v>
      </c>
      <c r="AC4445" s="5">
        <f>VLOOKUP(CONCATENATE($F4445," ",$G4445),AllocFactorMatrix,(AC$4+1),FALSE)*$E4450</f>
        <v>0</v>
      </c>
    </row>
    <row r="4446" spans="3:29" hidden="1" outlineLevel="1">
      <c r="E4446" s="48"/>
      <c r="F4446" s="175" t="str">
        <f>F4450</f>
        <v>PROD_DEMAND</v>
      </c>
      <c r="G4446" s="52" t="str">
        <f>$G$11</f>
        <v>DISTPRI</v>
      </c>
      <c r="H4446" s="4">
        <f t="shared" si="2147"/>
        <v>0</v>
      </c>
      <c r="I4446" s="5">
        <f>VLOOKUP(CONCATENATE($F4446," ",$G4446),AllocFactorMatrix,(I$4+1),FALSE)*$E4450</f>
        <v>0</v>
      </c>
      <c r="J4446" s="5">
        <f>VLOOKUP(CONCATENATE($F4446," ",$G4446),AllocFactorMatrix,(J$4+1),FALSE)*$E4450</f>
        <v>0</v>
      </c>
      <c r="K4446" s="5">
        <f>VLOOKUP(CONCATENATE($F4446," ",$G4446),AllocFactorMatrix,(K$4+1),FALSE)*$E4450</f>
        <v>0</v>
      </c>
      <c r="L4446" s="5">
        <f>VLOOKUP(CONCATENATE($F4446," ",$G4446),AllocFactorMatrix,(L$4+1),FALSE)*$E4450</f>
        <v>0</v>
      </c>
      <c r="M4446" s="5">
        <f t="shared" si="2148"/>
        <v>0</v>
      </c>
      <c r="N4446" s="5">
        <f>VLOOKUP(CONCATENATE($F4446," ",$G4446),AllocFactorMatrix,(N$4+1),FALSE)*$E4450</f>
        <v>0</v>
      </c>
      <c r="O4446" s="5">
        <f>VLOOKUP(CONCATENATE($F4446," ",$G4446),AllocFactorMatrix,(O$4+1),FALSE)*$E4450</f>
        <v>0</v>
      </c>
      <c r="P4446" s="5">
        <f>VLOOKUP(CONCATENATE($F4446," ",$G4446),AllocFactorMatrix,(P$4+1),FALSE)*$E4450</f>
        <v>0</v>
      </c>
      <c r="Q4446" s="5">
        <f>VLOOKUP(CONCATENATE($F4446," ",$G4446),AllocFactorMatrix,(Q$4+1),FALSE)*$E4450</f>
        <v>0</v>
      </c>
      <c r="R4446" s="5">
        <f t="shared" si="2150"/>
        <v>0</v>
      </c>
      <c r="S4446" s="5">
        <f>VLOOKUP(CONCATENATE($F4446," ",$G4446),AllocFactorMatrix,(S$4+1),FALSE)*$E4450</f>
        <v>0</v>
      </c>
      <c r="T4446" s="5">
        <f>VLOOKUP(CONCATENATE($F4446," ",$G4446),AllocFactorMatrix,(T$4+1),FALSE)*$E4450</f>
        <v>0</v>
      </c>
      <c r="U4446" s="5">
        <f>VLOOKUP(CONCATENATE($F4446," ",$G4446),AllocFactorMatrix,(U$4+1),FALSE)*$E4450</f>
        <v>0</v>
      </c>
      <c r="V4446" s="5">
        <f>VLOOKUP(CONCATENATE($F4446," ",$G4446),AllocFactorMatrix,(V$4+1),FALSE)*$E4450</f>
        <v>0</v>
      </c>
      <c r="W4446" s="5">
        <f t="shared" si="2151"/>
        <v>0</v>
      </c>
      <c r="X4446" s="5">
        <f>VLOOKUP(CONCATENATE($F4446," ",$G4446),AllocFactorMatrix,(X$4+1),FALSE)*$E4450</f>
        <v>0</v>
      </c>
      <c r="Y4446" s="5">
        <f>VLOOKUP(CONCATENATE($F4446," ",$G4446),AllocFactorMatrix,(Y$4+1),FALSE)*$E4450</f>
        <v>0</v>
      </c>
      <c r="Z4446" s="5">
        <f t="shared" si="2149"/>
        <v>0</v>
      </c>
      <c r="AA4446" s="5">
        <f>VLOOKUP(CONCATENATE($F4446," ",$G4446),AllocFactorMatrix,(AA$4+1),FALSE)*$E4450</f>
        <v>0</v>
      </c>
      <c r="AB4446" s="5">
        <f>VLOOKUP(CONCATENATE($F4446," ",$G4446),AllocFactorMatrix,(AB$4+1),FALSE)*$E4450</f>
        <v>0</v>
      </c>
      <c r="AC4446" s="5">
        <f>VLOOKUP(CONCATENATE($F4446," ",$G4446),AllocFactorMatrix,(AC$4+1),FALSE)*$E4450</f>
        <v>0</v>
      </c>
    </row>
    <row r="4447" spans="3:29" hidden="1" outlineLevel="1">
      <c r="E4447" s="48"/>
      <c r="F4447" s="175" t="str">
        <f>F4450</f>
        <v>PROD_DEMAND</v>
      </c>
      <c r="G4447" s="52" t="str">
        <f>$G$12</f>
        <v>DISTSEC</v>
      </c>
      <c r="H4447" s="4">
        <f t="shared" si="2147"/>
        <v>0</v>
      </c>
      <c r="I4447" s="5">
        <f>VLOOKUP(CONCATENATE($F4447," ",$G4447),AllocFactorMatrix,(I$4+1),FALSE)*$E4450</f>
        <v>0</v>
      </c>
      <c r="J4447" s="5">
        <f>VLOOKUP(CONCATENATE($F4447," ",$G4447),AllocFactorMatrix,(J$4+1),FALSE)*$E4450</f>
        <v>0</v>
      </c>
      <c r="K4447" s="5">
        <f>VLOOKUP(CONCATENATE($F4447," ",$G4447),AllocFactorMatrix,(K$4+1),FALSE)*$E4450</f>
        <v>0</v>
      </c>
      <c r="L4447" s="5">
        <f>VLOOKUP(CONCATENATE($F4447," ",$G4447),AllocFactorMatrix,(L$4+1),FALSE)*$E4450</f>
        <v>0</v>
      </c>
      <c r="M4447" s="5">
        <f t="shared" si="2148"/>
        <v>0</v>
      </c>
      <c r="N4447" s="5">
        <f>VLOOKUP(CONCATENATE($F4447," ",$G4447),AllocFactorMatrix,(N$4+1),FALSE)*$E4450</f>
        <v>0</v>
      </c>
      <c r="O4447" s="5">
        <f>VLOOKUP(CONCATENATE($F4447," ",$G4447),AllocFactorMatrix,(O$4+1),FALSE)*$E4450</f>
        <v>0</v>
      </c>
      <c r="P4447" s="5">
        <f>VLOOKUP(CONCATENATE($F4447," ",$G4447),AllocFactorMatrix,(P$4+1),FALSE)*$E4450</f>
        <v>0</v>
      </c>
      <c r="Q4447" s="5">
        <f>VLOOKUP(CONCATENATE($F4447," ",$G4447),AllocFactorMatrix,(Q$4+1),FALSE)*$E4450</f>
        <v>0</v>
      </c>
      <c r="R4447" s="5">
        <f t="shared" si="2150"/>
        <v>0</v>
      </c>
      <c r="S4447" s="5">
        <f>VLOOKUP(CONCATENATE($F4447," ",$G4447),AllocFactorMatrix,(S$4+1),FALSE)*$E4450</f>
        <v>0</v>
      </c>
      <c r="T4447" s="5">
        <f>VLOOKUP(CONCATENATE($F4447," ",$G4447),AllocFactorMatrix,(T$4+1),FALSE)*$E4450</f>
        <v>0</v>
      </c>
      <c r="U4447" s="5">
        <f>VLOOKUP(CONCATENATE($F4447," ",$G4447),AllocFactorMatrix,(U$4+1),FALSE)*$E4450</f>
        <v>0</v>
      </c>
      <c r="V4447" s="5">
        <f>VLOOKUP(CONCATENATE($F4447," ",$G4447),AllocFactorMatrix,(V$4+1),FALSE)*$E4450</f>
        <v>0</v>
      </c>
      <c r="W4447" s="5">
        <f t="shared" si="2151"/>
        <v>0</v>
      </c>
      <c r="X4447" s="5">
        <f>VLOOKUP(CONCATENATE($F4447," ",$G4447),AllocFactorMatrix,(X$4+1),FALSE)*$E4450</f>
        <v>0</v>
      </c>
      <c r="Y4447" s="5">
        <f>VLOOKUP(CONCATENATE($F4447," ",$G4447),AllocFactorMatrix,(Y$4+1),FALSE)*$E4450</f>
        <v>0</v>
      </c>
      <c r="Z4447" s="5">
        <f t="shared" si="2149"/>
        <v>0</v>
      </c>
      <c r="AA4447" s="5">
        <f>VLOOKUP(CONCATENATE($F4447," ",$G4447),AllocFactorMatrix,(AA$4+1),FALSE)*$E4450</f>
        <v>0</v>
      </c>
      <c r="AB4447" s="5">
        <f>VLOOKUP(CONCATENATE($F4447," ",$G4447),AllocFactorMatrix,(AB$4+1),FALSE)*$E4450</f>
        <v>0</v>
      </c>
      <c r="AC4447" s="5">
        <f>VLOOKUP(CONCATENATE($F4447," ",$G4447),AllocFactorMatrix,(AC$4+1),FALSE)*$E4450</f>
        <v>0</v>
      </c>
    </row>
    <row r="4448" spans="3:29" hidden="1" outlineLevel="1">
      <c r="E4448" s="48"/>
      <c r="F4448" s="175" t="str">
        <f>F4450</f>
        <v>PROD_DEMAND</v>
      </c>
      <c r="G4448" s="52" t="str">
        <f>$G$13</f>
        <v>ENERGY</v>
      </c>
      <c r="H4448" s="4">
        <f t="shared" si="2147"/>
        <v>0</v>
      </c>
      <c r="I4448" s="5">
        <f>VLOOKUP(CONCATENATE($F4448," ",$G4448),AllocFactorMatrix,(I$4+1),FALSE)*$E4450</f>
        <v>0</v>
      </c>
      <c r="J4448" s="5">
        <f>VLOOKUP(CONCATENATE($F4448," ",$G4448),AllocFactorMatrix,(J$4+1),FALSE)*$E4450</f>
        <v>0</v>
      </c>
      <c r="K4448" s="5">
        <f>VLOOKUP(CONCATENATE($F4448," ",$G4448),AllocFactorMatrix,(K$4+1),FALSE)*$E4450</f>
        <v>0</v>
      </c>
      <c r="L4448" s="5">
        <f>VLOOKUP(CONCATENATE($F4448," ",$G4448),AllocFactorMatrix,(L$4+1),FALSE)*$E4450</f>
        <v>0</v>
      </c>
      <c r="M4448" s="5">
        <f t="shared" si="2148"/>
        <v>0</v>
      </c>
      <c r="N4448" s="5">
        <f>VLOOKUP(CONCATENATE($F4448," ",$G4448),AllocFactorMatrix,(N$4+1),FALSE)*$E4450</f>
        <v>0</v>
      </c>
      <c r="O4448" s="5">
        <f>VLOOKUP(CONCATENATE($F4448," ",$G4448),AllocFactorMatrix,(O$4+1),FALSE)*$E4450</f>
        <v>0</v>
      </c>
      <c r="P4448" s="5">
        <f>VLOOKUP(CONCATENATE($F4448," ",$G4448),AllocFactorMatrix,(P$4+1),FALSE)*$E4450</f>
        <v>0</v>
      </c>
      <c r="Q4448" s="5">
        <f>VLOOKUP(CONCATENATE($F4448," ",$G4448),AllocFactorMatrix,(Q$4+1),FALSE)*$E4450</f>
        <v>0</v>
      </c>
      <c r="R4448" s="5">
        <f t="shared" si="2150"/>
        <v>0</v>
      </c>
      <c r="S4448" s="5">
        <f>VLOOKUP(CONCATENATE($F4448," ",$G4448),AllocFactorMatrix,(S$4+1),FALSE)*$E4450</f>
        <v>0</v>
      </c>
      <c r="T4448" s="5">
        <f>VLOOKUP(CONCATENATE($F4448," ",$G4448),AllocFactorMatrix,(T$4+1),FALSE)*$E4450</f>
        <v>0</v>
      </c>
      <c r="U4448" s="5">
        <f>VLOOKUP(CONCATENATE($F4448," ",$G4448),AllocFactorMatrix,(U$4+1),FALSE)*$E4450</f>
        <v>0</v>
      </c>
      <c r="V4448" s="5">
        <f>VLOOKUP(CONCATENATE($F4448," ",$G4448),AllocFactorMatrix,(V$4+1),FALSE)*$E4450</f>
        <v>0</v>
      </c>
      <c r="W4448" s="5">
        <f t="shared" si="2151"/>
        <v>0</v>
      </c>
      <c r="X4448" s="5">
        <f>VLOOKUP(CONCATENATE($F4448," ",$G4448),AllocFactorMatrix,(X$4+1),FALSE)*$E4450</f>
        <v>0</v>
      </c>
      <c r="Y4448" s="5">
        <f>VLOOKUP(CONCATENATE($F4448," ",$G4448),AllocFactorMatrix,(Y$4+1),FALSE)*$E4450</f>
        <v>0</v>
      </c>
      <c r="Z4448" s="5">
        <f t="shared" si="2149"/>
        <v>0</v>
      </c>
      <c r="AA4448" s="5">
        <f>VLOOKUP(CONCATENATE($F4448," ",$G4448),AllocFactorMatrix,(AA$4+1),FALSE)*$E4450</f>
        <v>0</v>
      </c>
      <c r="AB4448" s="5">
        <f>VLOOKUP(CONCATENATE($F4448," ",$G4448),AllocFactorMatrix,(AB$4+1),FALSE)*$E4450</f>
        <v>0</v>
      </c>
      <c r="AC4448" s="5">
        <f>VLOOKUP(CONCATENATE($F4448," ",$G4448),AllocFactorMatrix,(AC$4+1),FALSE)*$E4450</f>
        <v>0</v>
      </c>
    </row>
    <row r="4449" spans="1:29" hidden="1" outlineLevel="1">
      <c r="E4449" s="48"/>
      <c r="F4449" s="175" t="str">
        <f>F4450</f>
        <v>PROD_DEMAND</v>
      </c>
      <c r="G4449" s="52" t="str">
        <f>$G$14</f>
        <v>CUSTOMER</v>
      </c>
      <c r="H4449" s="4">
        <f t="shared" si="2147"/>
        <v>0</v>
      </c>
      <c r="I4449" s="5">
        <f>VLOOKUP(CONCATENATE($F4449," ",$G4449),AllocFactorMatrix,(I$4+1),FALSE)*$E4450</f>
        <v>0</v>
      </c>
      <c r="J4449" s="5">
        <f>VLOOKUP(CONCATENATE($F4449," ",$G4449),AllocFactorMatrix,(J$4+1),FALSE)*$E4450</f>
        <v>0</v>
      </c>
      <c r="K4449" s="5">
        <f>VLOOKUP(CONCATENATE($F4449," ",$G4449),AllocFactorMatrix,(K$4+1),FALSE)*$E4450</f>
        <v>0</v>
      </c>
      <c r="L4449" s="5">
        <f>VLOOKUP(CONCATENATE($F4449," ",$G4449),AllocFactorMatrix,(L$4+1),FALSE)*$E4450</f>
        <v>0</v>
      </c>
      <c r="M4449" s="5">
        <f t="shared" si="2148"/>
        <v>0</v>
      </c>
      <c r="N4449" s="5">
        <f>VLOOKUP(CONCATENATE($F4449," ",$G4449),AllocFactorMatrix,(N$4+1),FALSE)*$E4450</f>
        <v>0</v>
      </c>
      <c r="O4449" s="5">
        <f>VLOOKUP(CONCATENATE($F4449," ",$G4449),AllocFactorMatrix,(O$4+1),FALSE)*$E4450</f>
        <v>0</v>
      </c>
      <c r="P4449" s="5">
        <f>VLOOKUP(CONCATENATE($F4449," ",$G4449),AllocFactorMatrix,(P$4+1),FALSE)*$E4450</f>
        <v>0</v>
      </c>
      <c r="Q4449" s="5">
        <f>VLOOKUP(CONCATENATE($F4449," ",$G4449),AllocFactorMatrix,(Q$4+1),FALSE)*$E4450</f>
        <v>0</v>
      </c>
      <c r="R4449" s="5">
        <f t="shared" si="2150"/>
        <v>0</v>
      </c>
      <c r="S4449" s="5">
        <f>VLOOKUP(CONCATENATE($F4449," ",$G4449),AllocFactorMatrix,(S$4+1),FALSE)*$E4450</f>
        <v>0</v>
      </c>
      <c r="T4449" s="5">
        <f>VLOOKUP(CONCATENATE($F4449," ",$G4449),AllocFactorMatrix,(T$4+1),FALSE)*$E4450</f>
        <v>0</v>
      </c>
      <c r="U4449" s="5">
        <f>VLOOKUP(CONCATENATE($F4449," ",$G4449),AllocFactorMatrix,(U$4+1),FALSE)*$E4450</f>
        <v>0</v>
      </c>
      <c r="V4449" s="5">
        <f>VLOOKUP(CONCATENATE($F4449," ",$G4449),AllocFactorMatrix,(V$4+1),FALSE)*$E4450</f>
        <v>0</v>
      </c>
      <c r="W4449" s="5">
        <f t="shared" si="2151"/>
        <v>0</v>
      </c>
      <c r="X4449" s="5">
        <f>VLOOKUP(CONCATENATE($F4449," ",$G4449),AllocFactorMatrix,(X$4+1),FALSE)*$E4450</f>
        <v>0</v>
      </c>
      <c r="Y4449" s="5">
        <f>VLOOKUP(CONCATENATE($F4449," ",$G4449),AllocFactorMatrix,(Y$4+1),FALSE)*$E4450</f>
        <v>0</v>
      </c>
      <c r="Z4449" s="5">
        <f t="shared" si="2149"/>
        <v>0</v>
      </c>
      <c r="AA4449" s="5">
        <f>VLOOKUP(CONCATENATE($F4449," ",$G4449),AllocFactorMatrix,(AA$4+1),FALSE)*$E4450</f>
        <v>0</v>
      </c>
      <c r="AB4449" s="5">
        <f>VLOOKUP(CONCATENATE($F4449," ",$G4449),AllocFactorMatrix,(AB$4+1),FALSE)*$E4450</f>
        <v>0</v>
      </c>
      <c r="AC4449" s="5">
        <f>VLOOKUP(CONCATENATE($F4449," ",$G4449),AllocFactorMatrix,(AC$4+1),FALSE)*$E4450</f>
        <v>0</v>
      </c>
    </row>
    <row r="4450" spans="1:29" collapsed="1">
      <c r="D4450" s="52" t="s">
        <v>673</v>
      </c>
      <c r="E4450" s="39">
        <v>3091136</v>
      </c>
      <c r="F4450" s="93" t="s">
        <v>29</v>
      </c>
      <c r="G4450" s="52" t="str">
        <f>$G$15</f>
        <v>TOTAL</v>
      </c>
      <c r="H4450" s="4">
        <f t="shared" si="2147"/>
        <v>3091135.9999999995</v>
      </c>
      <c r="I4450" s="5">
        <f>VLOOKUP(CONCATENATE($F4450," ",$G4450),AllocFactorMatrix,(I$4+1),FALSE)*$E4450</f>
        <v>1590037.0205569351</v>
      </c>
      <c r="J4450" s="5">
        <f>VLOOKUP(CONCATENATE($F4450," ",$G4450),AllocFactorMatrix,(J$4+1),FALSE)*$E4450</f>
        <v>370796.87765191495</v>
      </c>
      <c r="K4450" s="5">
        <f>VLOOKUP(CONCATENATE($F4450," ",$G4450),AllocFactorMatrix,(K$4+1),FALSE)*$E4450</f>
        <v>5155.5448550787005</v>
      </c>
      <c r="L4450" s="5">
        <f>VLOOKUP(CONCATENATE($F4450," ",$G4450),AllocFactorMatrix,(L$4+1),FALSE)*$E4450</f>
        <v>718.03184506611865</v>
      </c>
      <c r="M4450" s="5">
        <f t="shared" si="2148"/>
        <v>376670.45435205975</v>
      </c>
      <c r="N4450" s="5">
        <f>VLOOKUP(CONCATENATE($F4450," ",$G4450),AllocFactorMatrix,(N$4+1),FALSE)*$E4450</f>
        <v>220701.34105692466</v>
      </c>
      <c r="O4450" s="5">
        <f>VLOOKUP(CONCATENATE($F4450," ",$G4450),AllocFactorMatrix,(O$4+1),FALSE)*$E4450</f>
        <v>39547.823204508568</v>
      </c>
      <c r="P4450" s="5">
        <f>VLOOKUP(CONCATENATE($F4450," ",$G4450),AllocFactorMatrix,(P$4+1),FALSE)*$E4450</f>
        <v>8019.8949676528091</v>
      </c>
      <c r="Q4450" s="5">
        <f>VLOOKUP(CONCATENATE($F4450," ",$G4450),AllocFactorMatrix,(Q$4+1),FALSE)*$E4450</f>
        <v>304.55188462391459</v>
      </c>
      <c r="R4450" s="5">
        <f t="shared" si="2150"/>
        <v>268573.61111370998</v>
      </c>
      <c r="S4450" s="5">
        <f>VLOOKUP(CONCATENATE($F4450," ",$G4450),AllocFactorMatrix,(S$4+1),FALSE)*$E4450</f>
        <v>10451.791545068421</v>
      </c>
      <c r="T4450" s="5">
        <f>VLOOKUP(CONCATENATE($F4450," ",$G4450),AllocFactorMatrix,(T$4+1),FALSE)*$E4450</f>
        <v>141105.22124137144</v>
      </c>
      <c r="U4450" s="5">
        <f>VLOOKUP(CONCATENATE($F4450," ",$G4450),AllocFactorMatrix,(U$4+1),FALSE)*$E4450</f>
        <v>539670.82740246644</v>
      </c>
      <c r="V4450" s="5">
        <f>VLOOKUP(CONCATENATE($F4450," ",$G4450),AllocFactorMatrix,(V$4+1),FALSE)*$E4450</f>
        <v>97766.37566368148</v>
      </c>
      <c r="W4450" s="5">
        <f t="shared" si="2151"/>
        <v>788994.21585258772</v>
      </c>
      <c r="X4450" s="5">
        <f>VLOOKUP(CONCATENATE($F4450," ",$G4450),AllocFactorMatrix,(X$4+1),FALSE)*$E4450</f>
        <v>60573.604924396328</v>
      </c>
      <c r="Y4450" s="5">
        <f>VLOOKUP(CONCATENATE($F4450," ",$G4450),AllocFactorMatrix,(Y$4+1),FALSE)*$E4450</f>
        <v>1209.8102551707332</v>
      </c>
      <c r="Z4450" s="5">
        <f t="shared" si="2149"/>
        <v>61783.415179567062</v>
      </c>
      <c r="AA4450" s="5">
        <f>VLOOKUP(CONCATENATE($F4450," ",$G4450),AllocFactorMatrix,(AA$4+1),FALSE)*$E4450</f>
        <v>799.06384514538695</v>
      </c>
      <c r="AB4450" s="5">
        <f>VLOOKUP(CONCATENATE($F4450," ",$G4450),AllocFactorMatrix,(AB$4+1),FALSE)*$E4450</f>
        <v>3549.8965572804382</v>
      </c>
      <c r="AC4450" s="5">
        <f>VLOOKUP(CONCATENATE($F4450," ",$G4450),AllocFactorMatrix,(AC$4+1),FALSE)*$E4450</f>
        <v>728.32254271426098</v>
      </c>
    </row>
    <row r="4451" spans="1:29" hidden="1" outlineLevel="1">
      <c r="F4451" s="175"/>
      <c r="G4451" s="52" t="str">
        <f>$G$8</f>
        <v>PRODUCTION</v>
      </c>
      <c r="H4451" s="11">
        <f t="shared" ref="H4451:AC4451" si="2152">+H4443</f>
        <v>3091135.9999999995</v>
      </c>
      <c r="I4451" s="11">
        <f t="shared" si="2152"/>
        <v>1590037.0205569351</v>
      </c>
      <c r="J4451" s="11">
        <f t="shared" si="2152"/>
        <v>370796.87765191495</v>
      </c>
      <c r="K4451" s="11">
        <f t="shared" si="2152"/>
        <v>5155.5448550787005</v>
      </c>
      <c r="L4451" s="11">
        <f t="shared" si="2152"/>
        <v>718.03184506611865</v>
      </c>
      <c r="M4451" s="11">
        <f t="shared" si="2152"/>
        <v>376670.45435205975</v>
      </c>
      <c r="N4451" s="11">
        <f t="shared" si="2152"/>
        <v>220701.34105692466</v>
      </c>
      <c r="O4451" s="11">
        <f t="shared" si="2152"/>
        <v>39547.823204508568</v>
      </c>
      <c r="P4451" s="11">
        <f t="shared" si="2152"/>
        <v>8019.8949676528091</v>
      </c>
      <c r="Q4451" s="11">
        <f t="shared" si="2152"/>
        <v>304.55188462391459</v>
      </c>
      <c r="R4451" s="11">
        <f t="shared" si="2152"/>
        <v>268573.61111370998</v>
      </c>
      <c r="S4451" s="11">
        <f t="shared" si="2152"/>
        <v>10451.791545068421</v>
      </c>
      <c r="T4451" s="11">
        <f t="shared" si="2152"/>
        <v>141105.22124137144</v>
      </c>
      <c r="U4451" s="11">
        <f t="shared" si="2152"/>
        <v>539670.82740246644</v>
      </c>
      <c r="V4451" s="11">
        <f t="shared" si="2152"/>
        <v>97766.37566368148</v>
      </c>
      <c r="W4451" s="11">
        <f t="shared" si="2152"/>
        <v>788994.21585258772</v>
      </c>
      <c r="X4451" s="11">
        <f t="shared" si="2152"/>
        <v>60573.604924396328</v>
      </c>
      <c r="Y4451" s="11">
        <f t="shared" si="2152"/>
        <v>1209.8102551707332</v>
      </c>
      <c r="Z4451" s="11">
        <f t="shared" si="2152"/>
        <v>61783.415179567062</v>
      </c>
      <c r="AA4451" s="11">
        <f t="shared" si="2152"/>
        <v>799.06384514538695</v>
      </c>
      <c r="AB4451" s="11">
        <f t="shared" si="2152"/>
        <v>3549.8965572804382</v>
      </c>
      <c r="AC4451" s="11">
        <f t="shared" si="2152"/>
        <v>728.32254271426098</v>
      </c>
    </row>
    <row r="4452" spans="1:29" hidden="1" outlineLevel="1">
      <c r="F4452" s="175"/>
      <c r="G4452" s="52" t="str">
        <f>$G$9</f>
        <v>BULKTRAN</v>
      </c>
      <c r="H4452" s="11">
        <f t="shared" ref="H4452:AC4452" si="2153">+H4444</f>
        <v>0</v>
      </c>
      <c r="I4452" s="11">
        <f t="shared" si="2153"/>
        <v>0</v>
      </c>
      <c r="J4452" s="11">
        <f t="shared" si="2153"/>
        <v>0</v>
      </c>
      <c r="K4452" s="11">
        <f t="shared" si="2153"/>
        <v>0</v>
      </c>
      <c r="L4452" s="11">
        <f t="shared" si="2153"/>
        <v>0</v>
      </c>
      <c r="M4452" s="11">
        <f t="shared" si="2153"/>
        <v>0</v>
      </c>
      <c r="N4452" s="11">
        <f t="shared" si="2153"/>
        <v>0</v>
      </c>
      <c r="O4452" s="11">
        <f t="shared" si="2153"/>
        <v>0</v>
      </c>
      <c r="P4452" s="11">
        <f t="shared" si="2153"/>
        <v>0</v>
      </c>
      <c r="Q4452" s="11">
        <f t="shared" si="2153"/>
        <v>0</v>
      </c>
      <c r="R4452" s="11">
        <f t="shared" si="2153"/>
        <v>0</v>
      </c>
      <c r="S4452" s="11">
        <f t="shared" si="2153"/>
        <v>0</v>
      </c>
      <c r="T4452" s="11">
        <f t="shared" si="2153"/>
        <v>0</v>
      </c>
      <c r="U4452" s="11">
        <f t="shared" si="2153"/>
        <v>0</v>
      </c>
      <c r="V4452" s="11">
        <f t="shared" si="2153"/>
        <v>0</v>
      </c>
      <c r="W4452" s="11">
        <f t="shared" si="2153"/>
        <v>0</v>
      </c>
      <c r="X4452" s="11">
        <f t="shared" si="2153"/>
        <v>0</v>
      </c>
      <c r="Y4452" s="11">
        <f t="shared" si="2153"/>
        <v>0</v>
      </c>
      <c r="Z4452" s="11">
        <f t="shared" si="2153"/>
        <v>0</v>
      </c>
      <c r="AA4452" s="11">
        <f t="shared" si="2153"/>
        <v>0</v>
      </c>
      <c r="AB4452" s="11">
        <f t="shared" si="2153"/>
        <v>0</v>
      </c>
      <c r="AC4452" s="11">
        <f t="shared" si="2153"/>
        <v>0</v>
      </c>
    </row>
    <row r="4453" spans="1:29" hidden="1" outlineLevel="1">
      <c r="F4453" s="175"/>
      <c r="G4453" s="52" t="str">
        <f>$G$10</f>
        <v>SUBTRAN</v>
      </c>
      <c r="H4453" s="11">
        <f t="shared" ref="H4453:AC4453" si="2154">+H4445</f>
        <v>0</v>
      </c>
      <c r="I4453" s="11">
        <f t="shared" si="2154"/>
        <v>0</v>
      </c>
      <c r="J4453" s="11">
        <f t="shared" si="2154"/>
        <v>0</v>
      </c>
      <c r="K4453" s="11">
        <f t="shared" si="2154"/>
        <v>0</v>
      </c>
      <c r="L4453" s="11">
        <f t="shared" si="2154"/>
        <v>0</v>
      </c>
      <c r="M4453" s="11">
        <f t="shared" si="2154"/>
        <v>0</v>
      </c>
      <c r="N4453" s="11">
        <f t="shared" si="2154"/>
        <v>0</v>
      </c>
      <c r="O4453" s="11">
        <f t="shared" si="2154"/>
        <v>0</v>
      </c>
      <c r="P4453" s="11">
        <f t="shared" si="2154"/>
        <v>0</v>
      </c>
      <c r="Q4453" s="11">
        <f t="shared" si="2154"/>
        <v>0</v>
      </c>
      <c r="R4453" s="11">
        <f t="shared" si="2154"/>
        <v>0</v>
      </c>
      <c r="S4453" s="11">
        <f t="shared" si="2154"/>
        <v>0</v>
      </c>
      <c r="T4453" s="11">
        <f t="shared" si="2154"/>
        <v>0</v>
      </c>
      <c r="U4453" s="11">
        <f t="shared" si="2154"/>
        <v>0</v>
      </c>
      <c r="V4453" s="11">
        <f t="shared" si="2154"/>
        <v>0</v>
      </c>
      <c r="W4453" s="11">
        <f t="shared" si="2154"/>
        <v>0</v>
      </c>
      <c r="X4453" s="11">
        <f t="shared" si="2154"/>
        <v>0</v>
      </c>
      <c r="Y4453" s="11">
        <f t="shared" si="2154"/>
        <v>0</v>
      </c>
      <c r="Z4453" s="11">
        <f t="shared" si="2154"/>
        <v>0</v>
      </c>
      <c r="AA4453" s="11">
        <f t="shared" si="2154"/>
        <v>0</v>
      </c>
      <c r="AB4453" s="11">
        <f t="shared" si="2154"/>
        <v>0</v>
      </c>
      <c r="AC4453" s="11">
        <f t="shared" si="2154"/>
        <v>0</v>
      </c>
    </row>
    <row r="4454" spans="1:29" hidden="1" outlineLevel="1">
      <c r="F4454" s="175"/>
      <c r="G4454" s="52" t="str">
        <f>$G$11</f>
        <v>DISTPRI</v>
      </c>
      <c r="H4454" s="11">
        <f t="shared" ref="H4454:AC4454" si="2155">+H4446</f>
        <v>0</v>
      </c>
      <c r="I4454" s="11">
        <f t="shared" si="2155"/>
        <v>0</v>
      </c>
      <c r="J4454" s="11">
        <f t="shared" si="2155"/>
        <v>0</v>
      </c>
      <c r="K4454" s="11">
        <f t="shared" si="2155"/>
        <v>0</v>
      </c>
      <c r="L4454" s="11">
        <f t="shared" si="2155"/>
        <v>0</v>
      </c>
      <c r="M4454" s="11">
        <f t="shared" si="2155"/>
        <v>0</v>
      </c>
      <c r="N4454" s="11">
        <f t="shared" si="2155"/>
        <v>0</v>
      </c>
      <c r="O4454" s="11">
        <f t="shared" si="2155"/>
        <v>0</v>
      </c>
      <c r="P4454" s="11">
        <f t="shared" si="2155"/>
        <v>0</v>
      </c>
      <c r="Q4454" s="11">
        <f t="shared" si="2155"/>
        <v>0</v>
      </c>
      <c r="R4454" s="11">
        <f t="shared" si="2155"/>
        <v>0</v>
      </c>
      <c r="S4454" s="11">
        <f t="shared" si="2155"/>
        <v>0</v>
      </c>
      <c r="T4454" s="11">
        <f t="shared" si="2155"/>
        <v>0</v>
      </c>
      <c r="U4454" s="11">
        <f t="shared" si="2155"/>
        <v>0</v>
      </c>
      <c r="V4454" s="11">
        <f t="shared" si="2155"/>
        <v>0</v>
      </c>
      <c r="W4454" s="11">
        <f t="shared" si="2155"/>
        <v>0</v>
      </c>
      <c r="X4454" s="11">
        <f t="shared" si="2155"/>
        <v>0</v>
      </c>
      <c r="Y4454" s="11">
        <f t="shared" si="2155"/>
        <v>0</v>
      </c>
      <c r="Z4454" s="11">
        <f t="shared" si="2155"/>
        <v>0</v>
      </c>
      <c r="AA4454" s="11">
        <f t="shared" si="2155"/>
        <v>0</v>
      </c>
      <c r="AB4454" s="11">
        <f t="shared" si="2155"/>
        <v>0</v>
      </c>
      <c r="AC4454" s="11">
        <f t="shared" si="2155"/>
        <v>0</v>
      </c>
    </row>
    <row r="4455" spans="1:29" hidden="1" outlineLevel="1">
      <c r="F4455" s="175"/>
      <c r="G4455" s="52" t="str">
        <f>$G$12</f>
        <v>DISTSEC</v>
      </c>
      <c r="H4455" s="11">
        <f t="shared" ref="H4455:AC4455" si="2156">+H4447</f>
        <v>0</v>
      </c>
      <c r="I4455" s="11">
        <f t="shared" si="2156"/>
        <v>0</v>
      </c>
      <c r="J4455" s="11">
        <f t="shared" si="2156"/>
        <v>0</v>
      </c>
      <c r="K4455" s="11">
        <f t="shared" si="2156"/>
        <v>0</v>
      </c>
      <c r="L4455" s="11">
        <f t="shared" si="2156"/>
        <v>0</v>
      </c>
      <c r="M4455" s="11">
        <f t="shared" si="2156"/>
        <v>0</v>
      </c>
      <c r="N4455" s="11">
        <f t="shared" si="2156"/>
        <v>0</v>
      </c>
      <c r="O4455" s="11">
        <f t="shared" si="2156"/>
        <v>0</v>
      </c>
      <c r="P4455" s="11">
        <f t="shared" si="2156"/>
        <v>0</v>
      </c>
      <c r="Q4455" s="11">
        <f t="shared" si="2156"/>
        <v>0</v>
      </c>
      <c r="R4455" s="11">
        <f t="shared" si="2156"/>
        <v>0</v>
      </c>
      <c r="S4455" s="11">
        <f t="shared" si="2156"/>
        <v>0</v>
      </c>
      <c r="T4455" s="11">
        <f t="shared" si="2156"/>
        <v>0</v>
      </c>
      <c r="U4455" s="11">
        <f t="shared" si="2156"/>
        <v>0</v>
      </c>
      <c r="V4455" s="11">
        <f t="shared" si="2156"/>
        <v>0</v>
      </c>
      <c r="W4455" s="11">
        <f t="shared" si="2156"/>
        <v>0</v>
      </c>
      <c r="X4455" s="11">
        <f t="shared" si="2156"/>
        <v>0</v>
      </c>
      <c r="Y4455" s="11">
        <f t="shared" si="2156"/>
        <v>0</v>
      </c>
      <c r="Z4455" s="11">
        <f t="shared" si="2156"/>
        <v>0</v>
      </c>
      <c r="AA4455" s="11">
        <f t="shared" si="2156"/>
        <v>0</v>
      </c>
      <c r="AB4455" s="11">
        <f t="shared" si="2156"/>
        <v>0</v>
      </c>
      <c r="AC4455" s="11">
        <f t="shared" si="2156"/>
        <v>0</v>
      </c>
    </row>
    <row r="4456" spans="1:29" hidden="1" outlineLevel="1">
      <c r="F4456" s="175"/>
      <c r="G4456" s="52" t="str">
        <f>$G$13</f>
        <v>ENERGY</v>
      </c>
      <c r="H4456" s="11">
        <f t="shared" ref="H4456:AC4456" si="2157">+H4448</f>
        <v>0</v>
      </c>
      <c r="I4456" s="11">
        <f t="shared" si="2157"/>
        <v>0</v>
      </c>
      <c r="J4456" s="11">
        <f t="shared" si="2157"/>
        <v>0</v>
      </c>
      <c r="K4456" s="11">
        <f t="shared" si="2157"/>
        <v>0</v>
      </c>
      <c r="L4456" s="11">
        <f t="shared" si="2157"/>
        <v>0</v>
      </c>
      <c r="M4456" s="11">
        <f t="shared" si="2157"/>
        <v>0</v>
      </c>
      <c r="N4456" s="11">
        <f t="shared" si="2157"/>
        <v>0</v>
      </c>
      <c r="O4456" s="11">
        <f t="shared" si="2157"/>
        <v>0</v>
      </c>
      <c r="P4456" s="11">
        <f t="shared" si="2157"/>
        <v>0</v>
      </c>
      <c r="Q4456" s="11">
        <f t="shared" si="2157"/>
        <v>0</v>
      </c>
      <c r="R4456" s="11">
        <f t="shared" si="2157"/>
        <v>0</v>
      </c>
      <c r="S4456" s="11">
        <f t="shared" si="2157"/>
        <v>0</v>
      </c>
      <c r="T4456" s="11">
        <f t="shared" si="2157"/>
        <v>0</v>
      </c>
      <c r="U4456" s="11">
        <f t="shared" si="2157"/>
        <v>0</v>
      </c>
      <c r="V4456" s="11">
        <f t="shared" si="2157"/>
        <v>0</v>
      </c>
      <c r="W4456" s="11">
        <f t="shared" si="2157"/>
        <v>0</v>
      </c>
      <c r="X4456" s="11">
        <f t="shared" si="2157"/>
        <v>0</v>
      </c>
      <c r="Y4456" s="11">
        <f t="shared" si="2157"/>
        <v>0</v>
      </c>
      <c r="Z4456" s="11">
        <f t="shared" si="2157"/>
        <v>0</v>
      </c>
      <c r="AA4456" s="11">
        <f t="shared" si="2157"/>
        <v>0</v>
      </c>
      <c r="AB4456" s="11">
        <f t="shared" si="2157"/>
        <v>0</v>
      </c>
      <c r="AC4456" s="11">
        <f t="shared" si="2157"/>
        <v>0</v>
      </c>
    </row>
    <row r="4457" spans="1:29" hidden="1" outlineLevel="1">
      <c r="F4457" s="175"/>
      <c r="G4457" s="52" t="str">
        <f>$G$14</f>
        <v>CUSTOMER</v>
      </c>
      <c r="H4457" s="11">
        <f t="shared" ref="H4457:AC4457" si="2158">+H4449</f>
        <v>0</v>
      </c>
      <c r="I4457" s="11">
        <f t="shared" si="2158"/>
        <v>0</v>
      </c>
      <c r="J4457" s="11">
        <f t="shared" si="2158"/>
        <v>0</v>
      </c>
      <c r="K4457" s="11">
        <f t="shared" si="2158"/>
        <v>0</v>
      </c>
      <c r="L4457" s="11">
        <f t="shared" si="2158"/>
        <v>0</v>
      </c>
      <c r="M4457" s="11">
        <f t="shared" si="2158"/>
        <v>0</v>
      </c>
      <c r="N4457" s="11">
        <f t="shared" si="2158"/>
        <v>0</v>
      </c>
      <c r="O4457" s="11">
        <f t="shared" si="2158"/>
        <v>0</v>
      </c>
      <c r="P4457" s="11">
        <f t="shared" si="2158"/>
        <v>0</v>
      </c>
      <c r="Q4457" s="11">
        <f t="shared" si="2158"/>
        <v>0</v>
      </c>
      <c r="R4457" s="11">
        <f t="shared" si="2158"/>
        <v>0</v>
      </c>
      <c r="S4457" s="11">
        <f t="shared" si="2158"/>
        <v>0</v>
      </c>
      <c r="T4457" s="11">
        <f t="shared" si="2158"/>
        <v>0</v>
      </c>
      <c r="U4457" s="11">
        <f t="shared" si="2158"/>
        <v>0</v>
      </c>
      <c r="V4457" s="11">
        <f t="shared" si="2158"/>
        <v>0</v>
      </c>
      <c r="W4457" s="11">
        <f t="shared" si="2158"/>
        <v>0</v>
      </c>
      <c r="X4457" s="11">
        <f t="shared" si="2158"/>
        <v>0</v>
      </c>
      <c r="Y4457" s="11">
        <f t="shared" si="2158"/>
        <v>0</v>
      </c>
      <c r="Z4457" s="11">
        <f t="shared" si="2158"/>
        <v>0</v>
      </c>
      <c r="AA4457" s="11">
        <f t="shared" si="2158"/>
        <v>0</v>
      </c>
      <c r="AB4457" s="11">
        <f t="shared" si="2158"/>
        <v>0</v>
      </c>
      <c r="AC4457" s="11">
        <f t="shared" si="2158"/>
        <v>0</v>
      </c>
    </row>
    <row r="4458" spans="1:29" collapsed="1">
      <c r="C4458" s="52" t="s">
        <v>358</v>
      </c>
      <c r="E4458" s="11">
        <f>+E4450</f>
        <v>3091136</v>
      </c>
      <c r="F4458" s="107"/>
      <c r="G4458" s="52" t="str">
        <f>$G$15</f>
        <v>TOTAL</v>
      </c>
      <c r="H4458" s="11">
        <f t="shared" ref="H4458:AC4458" si="2159">+H4450</f>
        <v>3091135.9999999995</v>
      </c>
      <c r="I4458" s="11">
        <f t="shared" si="2159"/>
        <v>1590037.0205569351</v>
      </c>
      <c r="J4458" s="11">
        <f t="shared" si="2159"/>
        <v>370796.87765191495</v>
      </c>
      <c r="K4458" s="11">
        <f t="shared" si="2159"/>
        <v>5155.5448550787005</v>
      </c>
      <c r="L4458" s="11">
        <f t="shared" si="2159"/>
        <v>718.03184506611865</v>
      </c>
      <c r="M4458" s="11">
        <f t="shared" si="2159"/>
        <v>376670.45435205975</v>
      </c>
      <c r="N4458" s="11">
        <f t="shared" si="2159"/>
        <v>220701.34105692466</v>
      </c>
      <c r="O4458" s="11">
        <f t="shared" si="2159"/>
        <v>39547.823204508568</v>
      </c>
      <c r="P4458" s="11">
        <f t="shared" si="2159"/>
        <v>8019.8949676528091</v>
      </c>
      <c r="Q4458" s="11">
        <f t="shared" si="2159"/>
        <v>304.55188462391459</v>
      </c>
      <c r="R4458" s="11">
        <f t="shared" si="2159"/>
        <v>268573.61111370998</v>
      </c>
      <c r="S4458" s="11">
        <f t="shared" si="2159"/>
        <v>10451.791545068421</v>
      </c>
      <c r="T4458" s="11">
        <f t="shared" si="2159"/>
        <v>141105.22124137144</v>
      </c>
      <c r="U4458" s="11">
        <f t="shared" si="2159"/>
        <v>539670.82740246644</v>
      </c>
      <c r="V4458" s="11">
        <f t="shared" si="2159"/>
        <v>97766.37566368148</v>
      </c>
      <c r="W4458" s="11">
        <f t="shared" si="2159"/>
        <v>788994.21585258772</v>
      </c>
      <c r="X4458" s="11">
        <f t="shared" si="2159"/>
        <v>60573.604924396328</v>
      </c>
      <c r="Y4458" s="11">
        <f t="shared" si="2159"/>
        <v>1209.8102551707332</v>
      </c>
      <c r="Z4458" s="11">
        <f t="shared" si="2159"/>
        <v>61783.415179567062</v>
      </c>
      <c r="AA4458" s="11">
        <f t="shared" si="2159"/>
        <v>799.06384514538695</v>
      </c>
      <c r="AB4458" s="11">
        <f t="shared" si="2159"/>
        <v>3549.8965572804382</v>
      </c>
      <c r="AC4458" s="11">
        <f t="shared" si="2159"/>
        <v>728.32254271426098</v>
      </c>
    </row>
    <row r="4460" spans="1:29" s="48" customFormat="1" hidden="1" outlineLevel="1">
      <c r="A4460" s="53"/>
      <c r="B4460" s="104"/>
      <c r="C4460" s="52"/>
      <c r="D4460" s="52"/>
      <c r="F4460" s="175"/>
      <c r="G4460" s="52" t="str">
        <f>$G$8</f>
        <v>PRODUCTION</v>
      </c>
      <c r="H4460" s="55">
        <f t="shared" ref="H4460:AC4460" ca="1" si="2160">+H4434+H4451</f>
        <v>3773020.0812557889</v>
      </c>
      <c r="I4460" s="55">
        <f t="shared" ca="1" si="2160"/>
        <v>1940788.6319144291</v>
      </c>
      <c r="J4460" s="55">
        <f t="shared" ca="1" si="2160"/>
        <v>452592.20734630281</v>
      </c>
      <c r="K4460" s="55">
        <f t="shared" ca="1" si="2160"/>
        <v>6292.8238252949423</v>
      </c>
      <c r="L4460" s="55">
        <f t="shared" ca="1" si="2160"/>
        <v>876.42490347096066</v>
      </c>
      <c r="M4460" s="55">
        <f t="shared" ca="1" si="2160"/>
        <v>459761.45607506868</v>
      </c>
      <c r="N4460" s="55">
        <f t="shared" ca="1" si="2160"/>
        <v>269386.59177980514</v>
      </c>
      <c r="O4460" s="55">
        <f t="shared" ca="1" si="2160"/>
        <v>48271.810467273041</v>
      </c>
      <c r="P4460" s="55">
        <f t="shared" ca="1" si="2160"/>
        <v>9789.0305578649077</v>
      </c>
      <c r="Q4460" s="55">
        <f t="shared" ca="1" si="2160"/>
        <v>371.73400862023738</v>
      </c>
      <c r="R4460" s="55">
        <f t="shared" ca="1" si="2160"/>
        <v>327819.16681356332</v>
      </c>
      <c r="S4460" s="55">
        <f t="shared" ca="1" si="2160"/>
        <v>12757.387376240524</v>
      </c>
      <c r="T4460" s="55">
        <f t="shared" ca="1" si="2160"/>
        <v>172232.09632760752</v>
      </c>
      <c r="U4460" s="55">
        <f t="shared" ca="1" si="2160"/>
        <v>658718.62935096771</v>
      </c>
      <c r="V4460" s="55">
        <f t="shared" ca="1" si="2160"/>
        <v>119332.98911813248</v>
      </c>
      <c r="W4460" s="55">
        <f t="shared" ca="1" si="2160"/>
        <v>963041.10217294819</v>
      </c>
      <c r="X4460" s="55">
        <f t="shared" ca="1" si="2160"/>
        <v>73935.740056018869</v>
      </c>
      <c r="Y4460" s="55">
        <f t="shared" ca="1" si="2160"/>
        <v>1476.6863661994707</v>
      </c>
      <c r="Z4460" s="55">
        <f t="shared" ca="1" si="2160"/>
        <v>75412.426422218341</v>
      </c>
      <c r="AA4460" s="55">
        <f t="shared" ca="1" si="2160"/>
        <v>975.33202484103299</v>
      </c>
      <c r="AB4460" s="55">
        <f t="shared" ca="1" si="2160"/>
        <v>4332.9801720143942</v>
      </c>
      <c r="AC4460" s="55">
        <f t="shared" ca="1" si="2160"/>
        <v>888.98566070602658</v>
      </c>
    </row>
    <row r="4461" spans="1:29" s="48" customFormat="1" hidden="1" outlineLevel="1">
      <c r="A4461" s="53"/>
      <c r="B4461" s="104"/>
      <c r="C4461" s="52"/>
      <c r="D4461" s="52"/>
      <c r="F4461" s="175"/>
      <c r="G4461" s="52" t="str">
        <f>$G$9</f>
        <v>BULKTRAN</v>
      </c>
      <c r="H4461" s="55">
        <f t="shared" ref="H4461:AC4461" ca="1" si="2161">+H4435+H4452</f>
        <v>943817.58418929519</v>
      </c>
      <c r="I4461" s="55">
        <f t="shared" ca="1" si="2161"/>
        <v>485486.53294891963</v>
      </c>
      <c r="J4461" s="55">
        <f t="shared" ca="1" si="2161"/>
        <v>113215.5341241421</v>
      </c>
      <c r="K4461" s="55">
        <f t="shared" ca="1" si="2161"/>
        <v>1574.1442273325829</v>
      </c>
      <c r="L4461" s="55">
        <f t="shared" ca="1" si="2161"/>
        <v>219.23690234958497</v>
      </c>
      <c r="M4461" s="55">
        <f t="shared" ca="1" si="2161"/>
        <v>115008.91525382426</v>
      </c>
      <c r="N4461" s="55">
        <f t="shared" ca="1" si="2161"/>
        <v>67386.81395567338</v>
      </c>
      <c r="O4461" s="55">
        <f t="shared" ca="1" si="2161"/>
        <v>12075.15002795886</v>
      </c>
      <c r="P4461" s="55">
        <f t="shared" ca="1" si="2161"/>
        <v>2448.7172009972915</v>
      </c>
      <c r="Q4461" s="55">
        <f t="shared" ca="1" si="2161"/>
        <v>92.988928344155696</v>
      </c>
      <c r="R4461" s="55">
        <f t="shared" ca="1" si="2161"/>
        <v>82003.670112973676</v>
      </c>
      <c r="S4461" s="55">
        <f t="shared" ca="1" si="2161"/>
        <v>3191.2489927704833</v>
      </c>
      <c r="T4461" s="55">
        <f t="shared" ca="1" si="2161"/>
        <v>43083.704187886673</v>
      </c>
      <c r="U4461" s="55">
        <f t="shared" ca="1" si="2161"/>
        <v>164777.87343437303</v>
      </c>
      <c r="V4461" s="55">
        <f t="shared" ca="1" si="2161"/>
        <v>29851.040036361705</v>
      </c>
      <c r="W4461" s="55">
        <f t="shared" ca="1" si="2161"/>
        <v>240903.8666513919</v>
      </c>
      <c r="X4461" s="55">
        <f t="shared" ca="1" si="2161"/>
        <v>18494.958961812281</v>
      </c>
      <c r="Y4461" s="55">
        <f t="shared" ca="1" si="2161"/>
        <v>369.39176806283399</v>
      </c>
      <c r="Z4461" s="55">
        <f t="shared" ca="1" si="2161"/>
        <v>18864.350729875114</v>
      </c>
      <c r="AA4461" s="55">
        <f t="shared" ca="1" si="2161"/>
        <v>243.97842991642182</v>
      </c>
      <c r="AB4461" s="55">
        <f t="shared" ca="1" si="2161"/>
        <v>1083.8910979052102</v>
      </c>
      <c r="AC4461" s="55">
        <f t="shared" ca="1" si="2161"/>
        <v>222.37896448916476</v>
      </c>
    </row>
    <row r="4462" spans="1:29" s="48" customFormat="1" hidden="1" outlineLevel="1">
      <c r="A4462" s="53"/>
      <c r="B4462" s="104"/>
      <c r="C4462" s="52"/>
      <c r="D4462" s="52"/>
      <c r="F4462" s="175"/>
      <c r="G4462" s="52" t="str">
        <f>$G$10</f>
        <v>SUBTRAN</v>
      </c>
      <c r="H4462" s="55">
        <f t="shared" ref="H4462:AC4462" ca="1" si="2162">+H4436+H4453</f>
        <v>261321.0113336877</v>
      </c>
      <c r="I4462" s="55">
        <f t="shared" ca="1" si="2162"/>
        <v>133522.84911306595</v>
      </c>
      <c r="J4462" s="55">
        <f t="shared" ca="1" si="2162"/>
        <v>31300.011452695115</v>
      </c>
      <c r="K4462" s="55">
        <f t="shared" ca="1" si="2162"/>
        <v>437.24902288444599</v>
      </c>
      <c r="L4462" s="55">
        <f t="shared" ca="1" si="2162"/>
        <v>79.140041573104881</v>
      </c>
      <c r="M4462" s="55">
        <f t="shared" ca="1" si="2162"/>
        <v>31816.400517152662</v>
      </c>
      <c r="N4462" s="55">
        <f t="shared" ca="1" si="2162"/>
        <v>18089.167168596479</v>
      </c>
      <c r="O4462" s="55">
        <f t="shared" ca="1" si="2162"/>
        <v>3250.5324598048223</v>
      </c>
      <c r="P4462" s="55">
        <f t="shared" ca="1" si="2162"/>
        <v>853.23970909031414</v>
      </c>
      <c r="Q4462" s="55">
        <f t="shared" ca="1" si="2162"/>
        <v>0</v>
      </c>
      <c r="R4462" s="55">
        <f t="shared" ca="1" si="2162"/>
        <v>22192.939337491614</v>
      </c>
      <c r="S4462" s="55">
        <f t="shared" ca="1" si="2162"/>
        <v>815.35535474938808</v>
      </c>
      <c r="T4462" s="55">
        <f t="shared" ca="1" si="2162"/>
        <v>11440.226260572803</v>
      </c>
      <c r="U4462" s="55">
        <f t="shared" ca="1" si="2162"/>
        <v>56409.140307531772</v>
      </c>
      <c r="V4462" s="55">
        <f t="shared" ca="1" si="2162"/>
        <v>0</v>
      </c>
      <c r="W4462" s="55">
        <f t="shared" ca="1" si="2162"/>
        <v>68664.721922853962</v>
      </c>
      <c r="X4462" s="55">
        <f t="shared" ca="1" si="2162"/>
        <v>4958.605658391245</v>
      </c>
      <c r="Y4462" s="55">
        <f t="shared" ca="1" si="2162"/>
        <v>99.561448287163657</v>
      </c>
      <c r="Z4462" s="55">
        <f t="shared" ca="1" si="2162"/>
        <v>5058.1671066784083</v>
      </c>
      <c r="AA4462" s="55">
        <f t="shared" ca="1" si="2162"/>
        <v>65.933336445117234</v>
      </c>
      <c r="AB4462" s="55">
        <f t="shared" ca="1" si="2162"/>
        <v>0</v>
      </c>
      <c r="AC4462" s="55">
        <f t="shared" ca="1" si="2162"/>
        <v>0</v>
      </c>
    </row>
    <row r="4463" spans="1:29" s="48" customFormat="1" hidden="1" outlineLevel="1">
      <c r="A4463" s="53"/>
      <c r="B4463" s="104"/>
      <c r="C4463" s="52"/>
      <c r="D4463" s="52"/>
      <c r="F4463" s="175"/>
      <c r="G4463" s="52" t="str">
        <f>$G$11</f>
        <v>DISTPRI</v>
      </c>
      <c r="H4463" s="55">
        <f t="shared" ref="H4463:AC4463" ca="1" si="2163">+H4437+H4454</f>
        <v>225866.09601884277</v>
      </c>
      <c r="I4463" s="55">
        <f t="shared" ca="1" si="2163"/>
        <v>147898.7160964447</v>
      </c>
      <c r="J4463" s="55">
        <f t="shared" ca="1" si="2163"/>
        <v>34614.007945452991</v>
      </c>
      <c r="K4463" s="55">
        <f t="shared" ca="1" si="2163"/>
        <v>483.47983968103654</v>
      </c>
      <c r="L4463" s="55">
        <f t="shared" ca="1" si="2163"/>
        <v>0</v>
      </c>
      <c r="M4463" s="55">
        <f t="shared" ca="1" si="2163"/>
        <v>35097.487785134028</v>
      </c>
      <c r="N4463" s="55">
        <f t="shared" ca="1" si="2163"/>
        <v>20094.110630927025</v>
      </c>
      <c r="O4463" s="55">
        <f t="shared" ca="1" si="2163"/>
        <v>3610.4935454342358</v>
      </c>
      <c r="P4463" s="55">
        <f t="shared" ca="1" si="2163"/>
        <v>0</v>
      </c>
      <c r="Q4463" s="55">
        <f t="shared" ca="1" si="2163"/>
        <v>0</v>
      </c>
      <c r="R4463" s="55">
        <f t="shared" ca="1" si="2163"/>
        <v>23704.604176361259</v>
      </c>
      <c r="S4463" s="55">
        <f t="shared" ca="1" si="2163"/>
        <v>908.59051977715126</v>
      </c>
      <c r="T4463" s="55">
        <f t="shared" ca="1" si="2163"/>
        <v>12563.865061222798</v>
      </c>
      <c r="U4463" s="55">
        <f t="shared" ca="1" si="2163"/>
        <v>0</v>
      </c>
      <c r="V4463" s="55">
        <f t="shared" ca="1" si="2163"/>
        <v>0</v>
      </c>
      <c r="W4463" s="55">
        <f t="shared" ca="1" si="2163"/>
        <v>13472.455580999947</v>
      </c>
      <c r="X4463" s="55">
        <f t="shared" ca="1" si="2163"/>
        <v>5509.6390972030567</v>
      </c>
      <c r="Y4463" s="55">
        <f t="shared" ca="1" si="2163"/>
        <v>110.58714543488692</v>
      </c>
      <c r="Z4463" s="55">
        <f t="shared" ca="1" si="2163"/>
        <v>5620.226242637943</v>
      </c>
      <c r="AA4463" s="55">
        <f t="shared" ca="1" si="2163"/>
        <v>72.606137264857921</v>
      </c>
      <c r="AB4463" s="55">
        <f t="shared" ca="1" si="2163"/>
        <v>0</v>
      </c>
      <c r="AC4463" s="55">
        <f t="shared" ca="1" si="2163"/>
        <v>0</v>
      </c>
    </row>
    <row r="4464" spans="1:29" s="48" customFormat="1" hidden="1" outlineLevel="1">
      <c r="A4464" s="53"/>
      <c r="B4464" s="104"/>
      <c r="C4464" s="52"/>
      <c r="D4464" s="52"/>
      <c r="F4464" s="175"/>
      <c r="G4464" s="52" t="str">
        <f>$G$12</f>
        <v>DISTSEC</v>
      </c>
      <c r="H4464" s="55">
        <f t="shared" ref="H4464:AC4464" ca="1" si="2164">+H4438+H4455</f>
        <v>104374.11432203971</v>
      </c>
      <c r="I4464" s="55">
        <f t="shared" ca="1" si="2164"/>
        <v>77456.56088069464</v>
      </c>
      <c r="J4464" s="55">
        <f t="shared" ca="1" si="2164"/>
        <v>15618.70321141957</v>
      </c>
      <c r="K4464" s="55">
        <f t="shared" ca="1" si="2164"/>
        <v>0</v>
      </c>
      <c r="L4464" s="55">
        <f t="shared" ca="1" si="2164"/>
        <v>0</v>
      </c>
      <c r="M4464" s="55">
        <f t="shared" ca="1" si="2164"/>
        <v>15618.70321141957</v>
      </c>
      <c r="N4464" s="55">
        <f t="shared" ca="1" si="2164"/>
        <v>7806.7820190940192</v>
      </c>
      <c r="O4464" s="55">
        <f t="shared" ca="1" si="2164"/>
        <v>0</v>
      </c>
      <c r="P4464" s="55">
        <f t="shared" ca="1" si="2164"/>
        <v>0</v>
      </c>
      <c r="Q4464" s="55">
        <f t="shared" ca="1" si="2164"/>
        <v>0</v>
      </c>
      <c r="R4464" s="55">
        <f t="shared" ca="1" si="2164"/>
        <v>7806.7820190940192</v>
      </c>
      <c r="S4464" s="55">
        <f t="shared" ca="1" si="2164"/>
        <v>291.799233043767</v>
      </c>
      <c r="T4464" s="55">
        <f t="shared" ca="1" si="2164"/>
        <v>0</v>
      </c>
      <c r="U4464" s="55">
        <f t="shared" ca="1" si="2164"/>
        <v>0</v>
      </c>
      <c r="V4464" s="55">
        <f t="shared" ca="1" si="2164"/>
        <v>0</v>
      </c>
      <c r="W4464" s="55">
        <f t="shared" ca="1" si="2164"/>
        <v>291.799233043767</v>
      </c>
      <c r="X4464" s="55">
        <f t="shared" ca="1" si="2164"/>
        <v>2205.2343488692245</v>
      </c>
      <c r="Y4464" s="55">
        <f t="shared" ca="1" si="2164"/>
        <v>0</v>
      </c>
      <c r="Z4464" s="55">
        <f t="shared" ca="1" si="2164"/>
        <v>2205.2343488692245</v>
      </c>
      <c r="AA4464" s="55">
        <f t="shared" ca="1" si="2164"/>
        <v>26.073746542372341</v>
      </c>
      <c r="AB4464" s="55">
        <f t="shared" ca="1" si="2164"/>
        <v>802.54236096652721</v>
      </c>
      <c r="AC4464" s="55">
        <f t="shared" ca="1" si="2164"/>
        <v>166.4185214095765</v>
      </c>
    </row>
    <row r="4465" spans="1:29" s="48" customFormat="1" hidden="1" outlineLevel="1">
      <c r="A4465" s="53"/>
      <c r="B4465" s="104"/>
      <c r="C4465" s="52"/>
      <c r="D4465" s="52"/>
      <c r="F4465" s="175"/>
      <c r="G4465" s="52" t="str">
        <f>$G$13</f>
        <v>ENERGY</v>
      </c>
      <c r="H4465" s="55">
        <f t="shared" ref="H4465:AC4465" ca="1" si="2165">+H4439+H4456</f>
        <v>59015.968341642707</v>
      </c>
      <c r="I4465" s="55">
        <f t="shared" ca="1" si="2165"/>
        <v>23092.134535401659</v>
      </c>
      <c r="J4465" s="55">
        <f t="shared" ca="1" si="2165"/>
        <v>6662.0138138395678</v>
      </c>
      <c r="K4465" s="55">
        <f t="shared" ca="1" si="2165"/>
        <v>92.854252823750244</v>
      </c>
      <c r="L4465" s="55">
        <f t="shared" ca="1" si="2165"/>
        <v>12.980945849727428</v>
      </c>
      <c r="M4465" s="55">
        <f t="shared" ca="1" si="2165"/>
        <v>6767.8490125130456</v>
      </c>
      <c r="N4465" s="55">
        <f t="shared" ca="1" si="2165"/>
        <v>4322.4765603989672</v>
      </c>
      <c r="O4465" s="55">
        <f t="shared" ca="1" si="2165"/>
        <v>770.86599740219924</v>
      </c>
      <c r="P4465" s="55">
        <f t="shared" ca="1" si="2165"/>
        <v>156.97654737177905</v>
      </c>
      <c r="Q4465" s="55">
        <f t="shared" ca="1" si="2165"/>
        <v>5.9290573198229559</v>
      </c>
      <c r="R4465" s="55">
        <f t="shared" ca="1" si="2165"/>
        <v>5256.2481624927686</v>
      </c>
      <c r="S4465" s="55">
        <f t="shared" ca="1" si="2165"/>
        <v>226.36817604348553</v>
      </c>
      <c r="T4465" s="55">
        <f t="shared" ca="1" si="2165"/>
        <v>3578.9239037012503</v>
      </c>
      <c r="U4465" s="55">
        <f t="shared" ca="1" si="2165"/>
        <v>15392.369220854865</v>
      </c>
      <c r="V4465" s="55">
        <f t="shared" ca="1" si="2165"/>
        <v>2895.4654197531936</v>
      </c>
      <c r="W4465" s="55">
        <f t="shared" ca="1" si="2165"/>
        <v>22093.126720352793</v>
      </c>
      <c r="X4465" s="55">
        <f t="shared" ca="1" si="2165"/>
        <v>1187.3414622310963</v>
      </c>
      <c r="Y4465" s="55">
        <f t="shared" ca="1" si="2165"/>
        <v>23.823769592560975</v>
      </c>
      <c r="Z4465" s="55">
        <f t="shared" ca="1" si="2165"/>
        <v>1211.1652318236572</v>
      </c>
      <c r="AA4465" s="55">
        <f t="shared" ca="1" si="2165"/>
        <v>21.25090463675668</v>
      </c>
      <c r="AB4465" s="55">
        <f t="shared" ca="1" si="2165"/>
        <v>476.01298583581035</v>
      </c>
      <c r="AC4465" s="55">
        <f t="shared" ca="1" si="2165"/>
        <v>98.180788586197764</v>
      </c>
    </row>
    <row r="4466" spans="1:29" s="48" customFormat="1" hidden="1" outlineLevel="1">
      <c r="A4466" s="53"/>
      <c r="B4466" s="104"/>
      <c r="C4466" s="52"/>
      <c r="D4466" s="52"/>
      <c r="F4466" s="175"/>
      <c r="G4466" s="52" t="str">
        <f>$G$14</f>
        <v>CUSTOMER</v>
      </c>
      <c r="H4466" s="55">
        <f t="shared" ref="H4466:AC4466" ca="1" si="2166">+H4440+H4457</f>
        <v>75814.144538702181</v>
      </c>
      <c r="I4466" s="55">
        <f t="shared" ca="1" si="2166"/>
        <v>47345.509520338463</v>
      </c>
      <c r="J4466" s="55">
        <f t="shared" ca="1" si="2166"/>
        <v>11914.628121952794</v>
      </c>
      <c r="K4466" s="55">
        <f t="shared" ca="1" si="2166"/>
        <v>548.81790505834124</v>
      </c>
      <c r="L4466" s="55">
        <f t="shared" ca="1" si="2166"/>
        <v>91.320398989583936</v>
      </c>
      <c r="M4466" s="55">
        <f t="shared" ca="1" si="2166"/>
        <v>12554.766426000719</v>
      </c>
      <c r="N4466" s="55">
        <f t="shared" ca="1" si="2166"/>
        <v>724.48725124596024</v>
      </c>
      <c r="O4466" s="55">
        <f t="shared" ca="1" si="2166"/>
        <v>198.63321893946949</v>
      </c>
      <c r="P4466" s="55">
        <f t="shared" ca="1" si="2166"/>
        <v>224.27025916889639</v>
      </c>
      <c r="Q4466" s="55">
        <f t="shared" ca="1" si="2166"/>
        <v>27.942588495515341</v>
      </c>
      <c r="R4466" s="55">
        <f t="shared" ca="1" si="2166"/>
        <v>1175.3333178498415</v>
      </c>
      <c r="S4466" s="55">
        <f t="shared" ca="1" si="2166"/>
        <v>5.0190749462297699</v>
      </c>
      <c r="T4466" s="55">
        <f t="shared" ca="1" si="2166"/>
        <v>141.92847141359852</v>
      </c>
      <c r="U4466" s="55">
        <f t="shared" ca="1" si="2166"/>
        <v>376.91705563049186</v>
      </c>
      <c r="V4466" s="55">
        <f t="shared" ca="1" si="2166"/>
        <v>111.80396453590672</v>
      </c>
      <c r="W4466" s="55">
        <f t="shared" ca="1" si="2166"/>
        <v>635.66856652622687</v>
      </c>
      <c r="X4466" s="55">
        <f t="shared" ca="1" si="2166"/>
        <v>150.83014455254568</v>
      </c>
      <c r="Y4466" s="55">
        <f t="shared" ca="1" si="2166"/>
        <v>2.6339334998754627</v>
      </c>
      <c r="Z4466" s="55">
        <f t="shared" ca="1" si="2166"/>
        <v>153.46407805242114</v>
      </c>
      <c r="AA4466" s="55">
        <f t="shared" ca="1" si="2166"/>
        <v>13.820457379803514</v>
      </c>
      <c r="AB4466" s="55">
        <f t="shared" ca="1" si="2166"/>
        <v>12177.700262689863</v>
      </c>
      <c r="AC4466" s="55">
        <f t="shared" ca="1" si="2166"/>
        <v>1757.8819098648362</v>
      </c>
    </row>
    <row r="4467" spans="1:29" s="48" customFormat="1" collapsed="1">
      <c r="A4467" s="53"/>
      <c r="B4467" s="104"/>
      <c r="C4467" s="52" t="s">
        <v>403</v>
      </c>
      <c r="D4467" s="52"/>
      <c r="E4467" s="55">
        <f>+E4441+E4458</f>
        <v>5443229</v>
      </c>
      <c r="F4467" s="107"/>
      <c r="G4467" s="52" t="str">
        <f>$G$15</f>
        <v>TOTAL</v>
      </c>
      <c r="H4467" s="55">
        <f t="shared" ref="H4467:AC4467" ca="1" si="2167">+H4441+H4458</f>
        <v>5443229</v>
      </c>
      <c r="I4467" s="55">
        <f t="shared" ca="1" si="2167"/>
        <v>2855590.9350092942</v>
      </c>
      <c r="J4467" s="55">
        <f t="shared" ca="1" si="2167"/>
        <v>665917.10601580492</v>
      </c>
      <c r="K4467" s="55">
        <f t="shared" ca="1" si="2167"/>
        <v>9429.3690730750986</v>
      </c>
      <c r="L4467" s="55">
        <f t="shared" ca="1" si="2167"/>
        <v>1279.1031922329619</v>
      </c>
      <c r="M4467" s="55">
        <f t="shared" ca="1" si="2167"/>
        <v>676625.57828111295</v>
      </c>
      <c r="N4467" s="55">
        <f t="shared" ca="1" si="2167"/>
        <v>387810.42936574097</v>
      </c>
      <c r="O4467" s="55">
        <f t="shared" ca="1" si="2167"/>
        <v>68177.485716812633</v>
      </c>
      <c r="P4467" s="55">
        <f t="shared" ca="1" si="2167"/>
        <v>13472.234274493188</v>
      </c>
      <c r="Q4467" s="55">
        <f t="shared" ca="1" si="2167"/>
        <v>498.59458277973135</v>
      </c>
      <c r="R4467" s="55">
        <f t="shared" ca="1" si="2167"/>
        <v>469958.7439398265</v>
      </c>
      <c r="S4467" s="55">
        <f t="shared" ca="1" si="2167"/>
        <v>18195.76872757103</v>
      </c>
      <c r="T4467" s="55">
        <f t="shared" ca="1" si="2167"/>
        <v>243040.74421240465</v>
      </c>
      <c r="U4467" s="55">
        <f t="shared" ca="1" si="2167"/>
        <v>895674.92936935788</v>
      </c>
      <c r="V4467" s="55">
        <f t="shared" ca="1" si="2167"/>
        <v>152191.29853878327</v>
      </c>
      <c r="W4467" s="55">
        <f t="shared" ca="1" si="2167"/>
        <v>1309102.7408481168</v>
      </c>
      <c r="X4467" s="55">
        <f t="shared" ca="1" si="2167"/>
        <v>106442.34972907833</v>
      </c>
      <c r="Y4467" s="55">
        <f t="shared" ca="1" si="2167"/>
        <v>2082.684431076792</v>
      </c>
      <c r="Z4467" s="55">
        <f t="shared" ca="1" si="2167"/>
        <v>108525.0341601551</v>
      </c>
      <c r="AA4467" s="55">
        <f t="shared" ca="1" si="2167"/>
        <v>1418.9950370263623</v>
      </c>
      <c r="AB4467" s="55">
        <f t="shared" ca="1" si="2167"/>
        <v>18873.126879411804</v>
      </c>
      <c r="AC4467" s="55">
        <f t="shared" ca="1" si="2167"/>
        <v>3133.8458450558023</v>
      </c>
    </row>
    <row r="4468" spans="1:29" s="48" customFormat="1">
      <c r="A4468" s="53"/>
      <c r="B4468" s="104"/>
      <c r="C4468" s="52"/>
      <c r="D4468" s="52"/>
      <c r="F4468" s="176"/>
      <c r="I4468" s="47"/>
      <c r="J4468" s="47"/>
      <c r="K4468" s="47"/>
      <c r="L4468" s="47"/>
      <c r="M4468" s="47"/>
      <c r="N4468" s="47"/>
      <c r="O4468" s="47"/>
      <c r="P4468" s="47"/>
      <c r="Q4468" s="47"/>
      <c r="R4468" s="47"/>
      <c r="S4468" s="47"/>
      <c r="T4468" s="47"/>
      <c r="U4468" s="47"/>
      <c r="V4468" s="47"/>
      <c r="W4468" s="47"/>
      <c r="X4468" s="47"/>
      <c r="Y4468" s="47"/>
      <c r="Z4468" s="47"/>
      <c r="AA4468" s="47"/>
      <c r="AB4468" s="47"/>
      <c r="AC4468" s="47"/>
    </row>
    <row r="4469" spans="1:29" hidden="1" outlineLevel="1">
      <c r="E4469" s="11"/>
      <c r="F4469" s="107"/>
      <c r="G4469" s="52" t="str">
        <f>$G$8</f>
        <v>PRODUCTION</v>
      </c>
      <c r="H4469" s="57">
        <f ca="1">+H4392+H4460</f>
        <v>17571889.571044154</v>
      </c>
      <c r="I4469" s="57">
        <f t="shared" ref="I4469:AC4469" ca="1" si="2168">+I4392+I4460</f>
        <v>1460882.6019358619</v>
      </c>
      <c r="J4469" s="57">
        <f t="shared" ca="1" si="2168"/>
        <v>4758237.6288573602</v>
      </c>
      <c r="K4469" s="57">
        <f t="shared" ca="1" si="2168"/>
        <v>32215.915412215123</v>
      </c>
      <c r="L4469" s="57">
        <f t="shared" ca="1" si="2168"/>
        <v>8500.8060154482882</v>
      </c>
      <c r="M4469" s="57">
        <f t="shared" ca="1" si="2168"/>
        <v>4798954.3502850235</v>
      </c>
      <c r="N4469" s="57">
        <f t="shared" ca="1" si="2168"/>
        <v>2109987.1716993665</v>
      </c>
      <c r="O4469" s="57">
        <f t="shared" ca="1" si="2168"/>
        <v>607318.52406298975</v>
      </c>
      <c r="P4469" s="57">
        <f t="shared" ca="1" si="2168"/>
        <v>71378.528779411427</v>
      </c>
      <c r="Q4469" s="57">
        <f t="shared" ca="1" si="2168"/>
        <v>-1290.0741047397016</v>
      </c>
      <c r="R4469" s="57">
        <f t="shared" ca="1" si="2168"/>
        <v>2787394.15043703</v>
      </c>
      <c r="S4469" s="57">
        <f t="shared" ca="1" si="2168"/>
        <v>95556.817781750578</v>
      </c>
      <c r="T4469" s="57">
        <f t="shared" ca="1" si="2168"/>
        <v>2186248.3189956006</v>
      </c>
      <c r="U4469" s="57">
        <f t="shared" ca="1" si="2168"/>
        <v>3799104.6490599355</v>
      </c>
      <c r="V4469" s="57">
        <f t="shared" ca="1" si="2168"/>
        <v>1516588.4325737464</v>
      </c>
      <c r="W4469" s="57">
        <f t="shared" ca="1" si="2168"/>
        <v>7597498.2184110461</v>
      </c>
      <c r="X4469" s="57">
        <f t="shared" ca="1" si="2168"/>
        <v>784541.77537758485</v>
      </c>
      <c r="Y4469" s="57">
        <f t="shared" ca="1" si="2168"/>
        <v>10750.15347872422</v>
      </c>
      <c r="Z4469" s="57">
        <f t="shared" ca="1" si="2168"/>
        <v>795291.92885630974</v>
      </c>
      <c r="AA4469" s="57">
        <f t="shared" ca="1" si="2168"/>
        <v>13547.527084797259</v>
      </c>
      <c r="AB4469" s="57">
        <f t="shared" ca="1" si="2168"/>
        <v>95786.684071110649</v>
      </c>
      <c r="AC4469" s="57">
        <f t="shared" ca="1" si="2168"/>
        <v>22534.109963022238</v>
      </c>
    </row>
    <row r="4470" spans="1:29" hidden="1" outlineLevel="1">
      <c r="E4470" s="11"/>
      <c r="F4470" s="107"/>
      <c r="G4470" s="52" t="str">
        <f>$G$9</f>
        <v>BULKTRAN</v>
      </c>
      <c r="H4470" s="57">
        <f t="shared" ref="H4470:AC4470" ca="1" si="2169">+H4393+H4461</f>
        <v>12408475.184190387</v>
      </c>
      <c r="I4470" s="57">
        <f t="shared" ca="1" si="2169"/>
        <v>-1169601.930352692</v>
      </c>
      <c r="J4470" s="57">
        <f t="shared" ca="1" si="2169"/>
        <v>2387458.806572699</v>
      </c>
      <c r="K4470" s="57">
        <f t="shared" ca="1" si="2169"/>
        <v>17179.822920739396</v>
      </c>
      <c r="L4470" s="57">
        <f t="shared" ca="1" si="2169"/>
        <v>-8956.7628953665226</v>
      </c>
      <c r="M4470" s="57">
        <f t="shared" ca="1" si="2169"/>
        <v>2395681.8665980729</v>
      </c>
      <c r="N4470" s="57">
        <f t="shared" ca="1" si="2169"/>
        <v>1251269.3345674649</v>
      </c>
      <c r="O4470" s="57">
        <f t="shared" ca="1" si="2169"/>
        <v>495659.77657634503</v>
      </c>
      <c r="P4470" s="57">
        <f t="shared" ca="1" si="2169"/>
        <v>67601.298256574722</v>
      </c>
      <c r="Q4470" s="57">
        <f t="shared" ca="1" si="2169"/>
        <v>-2207.9073950983316</v>
      </c>
      <c r="R4470" s="57">
        <f t="shared" ca="1" si="2169"/>
        <v>1812322.502005286</v>
      </c>
      <c r="S4470" s="57">
        <f t="shared" ca="1" si="2169"/>
        <v>37504.872325535507</v>
      </c>
      <c r="T4470" s="57">
        <f t="shared" ca="1" si="2169"/>
        <v>1843664.9894291745</v>
      </c>
      <c r="U4470" s="57">
        <f t="shared" ca="1" si="2169"/>
        <v>5506854.6258832375</v>
      </c>
      <c r="V4470" s="57">
        <f t="shared" ca="1" si="2169"/>
        <v>1496911.0112063484</v>
      </c>
      <c r="W4470" s="57">
        <f t="shared" ca="1" si="2169"/>
        <v>8884935.4988442957</v>
      </c>
      <c r="X4470" s="57">
        <f t="shared" ca="1" si="2169"/>
        <v>412994.43267077021</v>
      </c>
      <c r="Y4470" s="57">
        <f t="shared" ca="1" si="2169"/>
        <v>4948.1050573628609</v>
      </c>
      <c r="Z4470" s="57">
        <f t="shared" ca="1" si="2169"/>
        <v>417942.53772813297</v>
      </c>
      <c r="AA4470" s="57">
        <f t="shared" ca="1" si="2169"/>
        <v>6778.1584143660093</v>
      </c>
      <c r="AB4470" s="57">
        <f t="shared" ca="1" si="2169"/>
        <v>48992.878713216342</v>
      </c>
      <c r="AC4470" s="57">
        <f t="shared" ca="1" si="2169"/>
        <v>11423.672239715776</v>
      </c>
    </row>
    <row r="4471" spans="1:29" hidden="1" outlineLevel="1">
      <c r="E4471" s="11"/>
      <c r="F4471" s="107"/>
      <c r="G4471" s="52" t="str">
        <f>$G$10</f>
        <v>SUBTRAN</v>
      </c>
      <c r="H4471" s="57">
        <f t="shared" ref="H4471:AC4471" ca="1" si="2170">+H4394+H4462</f>
        <v>3198341.5430920892</v>
      </c>
      <c r="I4471" s="57">
        <f t="shared" ca="1" si="2170"/>
        <v>-301795.86910851824</v>
      </c>
      <c r="J4471" s="57">
        <f t="shared" ca="1" si="2170"/>
        <v>632269.19142203522</v>
      </c>
      <c r="K4471" s="57">
        <f t="shared" ca="1" si="2170"/>
        <v>4553.0215627656908</v>
      </c>
      <c r="L4471" s="57">
        <f t="shared" ca="1" si="2170"/>
        <v>-2811.0183903797724</v>
      </c>
      <c r="M4471" s="57">
        <f t="shared" ca="1" si="2170"/>
        <v>634011.19459442084</v>
      </c>
      <c r="N4471" s="57">
        <f t="shared" ca="1" si="2170"/>
        <v>322023.83429914719</v>
      </c>
      <c r="O4471" s="57">
        <f t="shared" ca="1" si="2170"/>
        <v>127639.24464272035</v>
      </c>
      <c r="P4471" s="57">
        <f t="shared" ca="1" si="2170"/>
        <v>22534.573909342656</v>
      </c>
      <c r="Q4471" s="57">
        <f t="shared" ca="1" si="2170"/>
        <v>0</v>
      </c>
      <c r="R4471" s="57">
        <f t="shared" ca="1" si="2170"/>
        <v>472197.65285121033</v>
      </c>
      <c r="S4471" s="57">
        <f t="shared" ca="1" si="2170"/>
        <v>9202.7803220631595</v>
      </c>
      <c r="T4471" s="57">
        <f t="shared" ca="1" si="2170"/>
        <v>468497.31567130622</v>
      </c>
      <c r="U4471" s="57">
        <f t="shared" ca="1" si="2170"/>
        <v>1807030.0870641186</v>
      </c>
      <c r="V4471" s="57">
        <f t="shared" ca="1" si="2170"/>
        <v>0</v>
      </c>
      <c r="W4471" s="57">
        <f t="shared" ca="1" si="2170"/>
        <v>2284730.1830574884</v>
      </c>
      <c r="X4471" s="57">
        <f t="shared" ca="1" si="2170"/>
        <v>106162.45163806541</v>
      </c>
      <c r="Y4471" s="57">
        <f t="shared" ca="1" si="2170"/>
        <v>1280.3684781219479</v>
      </c>
      <c r="Z4471" s="57">
        <f t="shared" ca="1" si="2170"/>
        <v>107442.82011618734</v>
      </c>
      <c r="AA4471" s="57">
        <f t="shared" ca="1" si="2170"/>
        <v>1755.5615813014006</v>
      </c>
      <c r="AB4471" s="57">
        <f t="shared" ca="1" si="2170"/>
        <v>0</v>
      </c>
      <c r="AC4471" s="57">
        <f t="shared" ca="1" si="2170"/>
        <v>0</v>
      </c>
    </row>
    <row r="4472" spans="1:29" hidden="1" outlineLevel="1">
      <c r="E4472" s="11"/>
      <c r="F4472" s="107"/>
      <c r="G4472" s="52" t="str">
        <f>$G$11</f>
        <v>DISTPRI</v>
      </c>
      <c r="H4472" s="57">
        <f t="shared" ref="H4472:AC4472" ca="1" si="2171">+H4395+H4463</f>
        <v>6659459.8485421678</v>
      </c>
      <c r="I4472" s="57">
        <f t="shared" ca="1" si="2171"/>
        <v>-1196888.3494114431</v>
      </c>
      <c r="J4472" s="57">
        <f t="shared" ca="1" si="2171"/>
        <v>3253356.822302347</v>
      </c>
      <c r="K4472" s="57">
        <f t="shared" ca="1" si="2171"/>
        <v>21254.264939333261</v>
      </c>
      <c r="L4472" s="57">
        <f t="shared" ca="1" si="2171"/>
        <v>0</v>
      </c>
      <c r="M4472" s="57">
        <f t="shared" ca="1" si="2171"/>
        <v>3274611.087241679</v>
      </c>
      <c r="N4472" s="57">
        <f t="shared" ca="1" si="2171"/>
        <v>1506656.3322600396</v>
      </c>
      <c r="O4472" s="57">
        <f t="shared" ca="1" si="2171"/>
        <v>538907.33482051548</v>
      </c>
      <c r="P4472" s="57">
        <f t="shared" ca="1" si="2171"/>
        <v>0</v>
      </c>
      <c r="Q4472" s="57">
        <f t="shared" ca="1" si="2171"/>
        <v>0</v>
      </c>
      <c r="R4472" s="57">
        <f t="shared" ca="1" si="2171"/>
        <v>2045563.6670805553</v>
      </c>
      <c r="S4472" s="57">
        <f t="shared" ca="1" si="2171"/>
        <v>52396.266915931301</v>
      </c>
      <c r="T4472" s="57">
        <f t="shared" ca="1" si="2171"/>
        <v>1931589.3029397342</v>
      </c>
      <c r="U4472" s="57">
        <f t="shared" ca="1" si="2171"/>
        <v>0</v>
      </c>
      <c r="V4472" s="57">
        <f t="shared" ca="1" si="2171"/>
        <v>0</v>
      </c>
      <c r="W4472" s="57">
        <f t="shared" ca="1" si="2171"/>
        <v>1983985.5698556653</v>
      </c>
      <c r="X4472" s="57">
        <f t="shared" ca="1" si="2171"/>
        <v>536355.81220968743</v>
      </c>
      <c r="Y4472" s="57">
        <f t="shared" ca="1" si="2171"/>
        <v>6681.2322839393482</v>
      </c>
      <c r="Z4472" s="57">
        <f t="shared" ca="1" si="2171"/>
        <v>543037.04449362704</v>
      </c>
      <c r="AA4472" s="57">
        <f t="shared" ca="1" si="2171"/>
        <v>9150.8292820964598</v>
      </c>
      <c r="AB4472" s="57">
        <f t="shared" ca="1" si="2171"/>
        <v>0</v>
      </c>
      <c r="AC4472" s="57">
        <f t="shared" ca="1" si="2171"/>
        <v>0</v>
      </c>
    </row>
    <row r="4473" spans="1:29" hidden="1" outlineLevel="1">
      <c r="E4473" s="11"/>
      <c r="F4473" s="107"/>
      <c r="G4473" s="52" t="str">
        <f>$G$12</f>
        <v>DISTSEC</v>
      </c>
      <c r="H4473" s="57">
        <f t="shared" ref="H4473:AC4473" ca="1" si="2172">+H4396+H4464</f>
        <v>1874786.8100819378</v>
      </c>
      <c r="I4473" s="57">
        <f t="shared" ca="1" si="2172"/>
        <v>-691554.83635051595</v>
      </c>
      <c r="J4473" s="57">
        <f t="shared" ca="1" si="2172"/>
        <v>1507933.615174867</v>
      </c>
      <c r="K4473" s="57">
        <f t="shared" ca="1" si="2172"/>
        <v>0</v>
      </c>
      <c r="L4473" s="57">
        <f t="shared" ca="1" si="2172"/>
        <v>0</v>
      </c>
      <c r="M4473" s="57">
        <f t="shared" ca="1" si="2172"/>
        <v>1507933.615174867</v>
      </c>
      <c r="N4473" s="57">
        <f t="shared" ca="1" si="2172"/>
        <v>606219.84599166643</v>
      </c>
      <c r="O4473" s="57">
        <f t="shared" ca="1" si="2172"/>
        <v>0</v>
      </c>
      <c r="P4473" s="57">
        <f t="shared" ca="1" si="2172"/>
        <v>0</v>
      </c>
      <c r="Q4473" s="57">
        <f t="shared" ca="1" si="2172"/>
        <v>0</v>
      </c>
      <c r="R4473" s="57">
        <f t="shared" ca="1" si="2172"/>
        <v>606219.84599166643</v>
      </c>
      <c r="S4473" s="57">
        <f t="shared" ca="1" si="2172"/>
        <v>17110.26086586386</v>
      </c>
      <c r="T4473" s="57">
        <f t="shared" ca="1" si="2172"/>
        <v>0</v>
      </c>
      <c r="U4473" s="57">
        <f t="shared" ca="1" si="2172"/>
        <v>0</v>
      </c>
      <c r="V4473" s="57">
        <f t="shared" ca="1" si="2172"/>
        <v>0</v>
      </c>
      <c r="W4473" s="57">
        <f t="shared" ca="1" si="2172"/>
        <v>17110.26086586386</v>
      </c>
      <c r="X4473" s="57">
        <f t="shared" ca="1" si="2172"/>
        <v>221022.95561691481</v>
      </c>
      <c r="Y4473" s="57">
        <f t="shared" ca="1" si="2172"/>
        <v>0</v>
      </c>
      <c r="Z4473" s="57">
        <f t="shared" ca="1" si="2172"/>
        <v>221022.95561691481</v>
      </c>
      <c r="AA4473" s="57">
        <f t="shared" ca="1" si="2172"/>
        <v>3374.1842038513587</v>
      </c>
      <c r="AB4473" s="57">
        <f t="shared" ca="1" si="2172"/>
        <v>170242.66242379806</v>
      </c>
      <c r="AC4473" s="57">
        <f t="shared" ca="1" si="2172"/>
        <v>40438.122155499485</v>
      </c>
    </row>
    <row r="4474" spans="1:29" hidden="1" outlineLevel="1">
      <c r="E4474" s="11"/>
      <c r="F4474" s="107"/>
      <c r="G4474" s="52" t="str">
        <f>$G$13</f>
        <v>ENERGY</v>
      </c>
      <c r="H4474" s="57">
        <f t="shared" ref="H4474:AC4474" ca="1" si="2173">+H4397+H4465</f>
        <v>-5468675.4233253803</v>
      </c>
      <c r="I4474" s="57">
        <f t="shared" ca="1" si="2173"/>
        <v>1116686.9013692862</v>
      </c>
      <c r="J4474" s="57">
        <f t="shared" ca="1" si="2173"/>
        <v>225868.75464537586</v>
      </c>
      <c r="K4474" s="57">
        <f t="shared" ca="1" si="2173"/>
        <v>-364.50495961740307</v>
      </c>
      <c r="L4474" s="57">
        <f t="shared" ca="1" si="2173"/>
        <v>14679.353102116052</v>
      </c>
      <c r="M4474" s="57">
        <f t="shared" ca="1" si="2173"/>
        <v>240183.60278787607</v>
      </c>
      <c r="N4474" s="57">
        <f t="shared" ca="1" si="2173"/>
        <v>-116137.92839269045</v>
      </c>
      <c r="O4474" s="57">
        <f t="shared" ca="1" si="2173"/>
        <v>-150928.63757000776</v>
      </c>
      <c r="P4474" s="57">
        <f t="shared" ca="1" si="2173"/>
        <v>-29061.119432663552</v>
      </c>
      <c r="Q4474" s="57">
        <f t="shared" ca="1" si="2173"/>
        <v>1474.1407372064407</v>
      </c>
      <c r="R4474" s="57">
        <f t="shared" ca="1" si="2173"/>
        <v>-294653.54465815664</v>
      </c>
      <c r="S4474" s="57">
        <f t="shared" ca="1" si="2173"/>
        <v>16473.459317797398</v>
      </c>
      <c r="T4474" s="57">
        <f t="shared" ca="1" si="2173"/>
        <v>-778788.01881594362</v>
      </c>
      <c r="U4474" s="57">
        <f t="shared" ca="1" si="2173"/>
        <v>-4917317.8418774046</v>
      </c>
      <c r="V4474" s="57">
        <f t="shared" ca="1" si="2173"/>
        <v>-921102.9216901788</v>
      </c>
      <c r="W4474" s="57">
        <f t="shared" ca="1" si="2173"/>
        <v>-6600735.3230657326</v>
      </c>
      <c r="X4474" s="57">
        <f t="shared" ca="1" si="2173"/>
        <v>19999.705483864047</v>
      </c>
      <c r="Y4474" s="57">
        <f t="shared" ca="1" si="2173"/>
        <v>880.04129000296723</v>
      </c>
      <c r="Z4474" s="57">
        <f t="shared" ca="1" si="2173"/>
        <v>20879.74677386678</v>
      </c>
      <c r="AA4474" s="57">
        <f t="shared" ca="1" si="2173"/>
        <v>1114.8979300569022</v>
      </c>
      <c r="AB4474" s="57">
        <f t="shared" ca="1" si="2173"/>
        <v>37843.183315674891</v>
      </c>
      <c r="AC4474" s="57">
        <f t="shared" ca="1" si="2173"/>
        <v>10005.112221738573</v>
      </c>
    </row>
    <row r="4475" spans="1:29" hidden="1" outlineLevel="1">
      <c r="E4475" s="11"/>
      <c r="F4475" s="107"/>
      <c r="G4475" s="52" t="str">
        <f>$G$14</f>
        <v>CUSTOMER</v>
      </c>
      <c r="H4475" s="57">
        <f t="shared" ref="H4475:AC4475" ca="1" si="2174">+H4398+H4466</f>
        <v>4049506.3385354318</v>
      </c>
      <c r="I4475" s="57">
        <f t="shared" ca="1" si="2174"/>
        <v>-71240.025407975394</v>
      </c>
      <c r="J4475" s="57">
        <f t="shared" ca="1" si="2174"/>
        <v>763497.30377950449</v>
      </c>
      <c r="K4475" s="57">
        <f t="shared" ca="1" si="2174"/>
        <v>22279.041889521028</v>
      </c>
      <c r="L4475" s="57">
        <f t="shared" ca="1" si="2174"/>
        <v>-2362.514549264587</v>
      </c>
      <c r="M4475" s="57">
        <f t="shared" ca="1" si="2174"/>
        <v>783413.83111976087</v>
      </c>
      <c r="N4475" s="57">
        <f t="shared" ca="1" si="2174"/>
        <v>46113.179617630209</v>
      </c>
      <c r="O4475" s="57">
        <f t="shared" ca="1" si="2174"/>
        <v>25837.834676662416</v>
      </c>
      <c r="P4475" s="57">
        <f t="shared" ca="1" si="2174"/>
        <v>18653.139525962106</v>
      </c>
      <c r="Q4475" s="57">
        <f t="shared" ca="1" si="2174"/>
        <v>-1926.9805888071926</v>
      </c>
      <c r="R4475" s="57">
        <f t="shared" ca="1" si="2174"/>
        <v>88677.173231447494</v>
      </c>
      <c r="S4475" s="57">
        <f t="shared" ca="1" si="2174"/>
        <v>247.0286155711955</v>
      </c>
      <c r="T4475" s="57">
        <f t="shared" ca="1" si="2174"/>
        <v>18810.977093475904</v>
      </c>
      <c r="U4475" s="57">
        <f t="shared" ca="1" si="2174"/>
        <v>32150.713043828571</v>
      </c>
      <c r="V4475" s="57">
        <f t="shared" ca="1" si="2174"/>
        <v>17135.570674116327</v>
      </c>
      <c r="W4475" s="57">
        <f t="shared" ca="1" si="2174"/>
        <v>68344.289426991978</v>
      </c>
      <c r="X4475" s="57">
        <f t="shared" ca="1" si="2174"/>
        <v>12282.28735372305</v>
      </c>
      <c r="Y4475" s="57">
        <f t="shared" ca="1" si="2174"/>
        <v>144.25774311804668</v>
      </c>
      <c r="Z4475" s="57">
        <f t="shared" ca="1" si="2174"/>
        <v>12426.545096841099</v>
      </c>
      <c r="AA4475" s="57">
        <f t="shared" ca="1" si="2174"/>
        <v>1545.5968202142321</v>
      </c>
      <c r="AB4475" s="57">
        <f t="shared" ca="1" si="2174"/>
        <v>2740305.6988512808</v>
      </c>
      <c r="AC4475" s="57">
        <f t="shared" ca="1" si="2174"/>
        <v>426033.22939687542</v>
      </c>
    </row>
    <row r="4476" spans="1:29" ht="13.8" collapsed="1">
      <c r="A4476" s="153" t="s">
        <v>523</v>
      </c>
      <c r="E4476" s="15">
        <f>+E4399+E4467</f>
        <v>40293783.87216071</v>
      </c>
      <c r="F4476" s="107"/>
      <c r="G4476" s="52" t="str">
        <f>$G$15</f>
        <v>TOTAL</v>
      </c>
      <c r="H4476" s="57">
        <f t="shared" ref="H4476:AC4476" ca="1" si="2175">+H4399+H4467</f>
        <v>40293783.872160845</v>
      </c>
      <c r="I4476" s="57">
        <f t="shared" ca="1" si="2175"/>
        <v>-853511.50732599664</v>
      </c>
      <c r="J4476" s="57">
        <f t="shared" ca="1" si="2175"/>
        <v>13528622.122754183</v>
      </c>
      <c r="K4476" s="57">
        <f t="shared" ca="1" si="2175"/>
        <v>97117.56176495718</v>
      </c>
      <c r="L4476" s="57">
        <f t="shared" ca="1" si="2175"/>
        <v>9049.8632825533696</v>
      </c>
      <c r="M4476" s="57">
        <f t="shared" ca="1" si="2175"/>
        <v>13634789.547801688</v>
      </c>
      <c r="N4476" s="57">
        <f t="shared" ca="1" si="2175"/>
        <v>5726131.7700426113</v>
      </c>
      <c r="O4476" s="57">
        <f t="shared" ca="1" si="2175"/>
        <v>1644434.0772092261</v>
      </c>
      <c r="P4476" s="57">
        <f t="shared" ca="1" si="2175"/>
        <v>151106.42103862713</v>
      </c>
      <c r="Q4476" s="57">
        <f t="shared" ca="1" si="2175"/>
        <v>-3950.8213514387835</v>
      </c>
      <c r="R4476" s="57">
        <f t="shared" ca="1" si="2175"/>
        <v>7517721.4469390297</v>
      </c>
      <c r="S4476" s="57">
        <f t="shared" ca="1" si="2175"/>
        <v>228491.48614451292</v>
      </c>
      <c r="T4476" s="57">
        <f t="shared" ca="1" si="2175"/>
        <v>5670022.885313347</v>
      </c>
      <c r="U4476" s="57">
        <f t="shared" ca="1" si="2175"/>
        <v>6227822.233173728</v>
      </c>
      <c r="V4476" s="57">
        <f t="shared" ca="1" si="2175"/>
        <v>2109532.0927640302</v>
      </c>
      <c r="W4476" s="57">
        <f t="shared" ca="1" si="2175"/>
        <v>14235868.697395617</v>
      </c>
      <c r="X4476" s="57">
        <f t="shared" ca="1" si="2175"/>
        <v>2093359.42035061</v>
      </c>
      <c r="Y4476" s="57">
        <f t="shared" ca="1" si="2175"/>
        <v>24684.158331269355</v>
      </c>
      <c r="Z4476" s="57">
        <f t="shared" ca="1" si="2175"/>
        <v>2118043.5786818797</v>
      </c>
      <c r="AA4476" s="57">
        <f t="shared" ca="1" si="2175"/>
        <v>37266.755316683651</v>
      </c>
      <c r="AB4476" s="57">
        <f t="shared" ca="1" si="2175"/>
        <v>3093171.1073750807</v>
      </c>
      <c r="AC4476" s="57">
        <f t="shared" ca="1" si="2175"/>
        <v>510434.2459768515</v>
      </c>
    </row>
    <row r="4477" spans="1:29">
      <c r="E4477" s="7"/>
      <c r="F4477" s="109"/>
      <c r="G4477" s="7"/>
      <c r="H4477" s="4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</row>
    <row r="4478" spans="1:29">
      <c r="B4478" s="104" t="s">
        <v>178</v>
      </c>
      <c r="H4478" s="12">
        <f t="shared" ref="H4478:AC4478" ca="1" si="2176">H4476/H885</f>
        <v>2.8630453728781032E-2</v>
      </c>
      <c r="I4478" s="12">
        <f t="shared" ca="1" si="2176"/>
        <v>-1.0785216230893393E-3</v>
      </c>
      <c r="J4478" s="12">
        <f t="shared" ca="1" si="2176"/>
        <v>7.2949195119396903E-2</v>
      </c>
      <c r="K4478" s="12">
        <f t="shared" ca="1" si="2176"/>
        <v>3.9441156308789659E-2</v>
      </c>
      <c r="L4478" s="12">
        <f t="shared" ca="1" si="2176"/>
        <v>8.3796841112404888E-2</v>
      </c>
      <c r="M4478" s="12">
        <f t="shared" ca="1" si="2176"/>
        <v>7.2516606092055264E-2</v>
      </c>
      <c r="N4478" s="12">
        <f t="shared" ca="1" si="2176"/>
        <v>5.5597236409301823E-2</v>
      </c>
      <c r="O4478" s="12">
        <f t="shared" ca="1" si="2176"/>
        <v>0.10173604206336097</v>
      </c>
      <c r="P4478" s="12">
        <f t="shared" ca="1" si="2176"/>
        <v>5.8820009256709889E-2</v>
      </c>
      <c r="Q4478" s="12">
        <f t="shared" ca="1" si="2176"/>
        <v>-3.3074632050193717E-2</v>
      </c>
      <c r="R4478" s="12">
        <f t="shared" ca="1" si="2176"/>
        <v>6.169893070505951E-2</v>
      </c>
      <c r="S4478" s="12">
        <f t="shared" ca="1" si="2176"/>
        <v>4.8108201547796957E-2</v>
      </c>
      <c r="T4478" s="12">
        <f t="shared" ca="1" si="2176"/>
        <v>9.8673529983551014E-2</v>
      </c>
      <c r="U4478" s="12">
        <f t="shared" ca="1" si="2176"/>
        <v>3.7914789327904694E-2</v>
      </c>
      <c r="V4478" s="12">
        <f t="shared" ca="1" si="2176"/>
        <v>7.8671636532303607E-2</v>
      </c>
      <c r="W4478" s="12">
        <f t="shared" ca="1" si="2176"/>
        <v>5.620499392785689E-2</v>
      </c>
      <c r="X4478" s="12">
        <f t="shared" ca="1" si="2176"/>
        <v>7.3031163872520996E-2</v>
      </c>
      <c r="Y4478" s="12">
        <f t="shared" ca="1" si="2176"/>
        <v>4.8192618677191497E-2</v>
      </c>
      <c r="Z4478" s="12">
        <f t="shared" ca="1" si="2176"/>
        <v>7.2595113710953993E-2</v>
      </c>
      <c r="AA4478" s="12">
        <f t="shared" ca="1" si="2176"/>
        <v>9.5057642862300992E-2</v>
      </c>
      <c r="AB4478" s="12">
        <f t="shared" ca="1" si="2176"/>
        <v>0.1520690613924113</v>
      </c>
      <c r="AC4478" s="12">
        <f t="shared" ca="1" si="2176"/>
        <v>0.17352777039863532</v>
      </c>
    </row>
    <row r="4479" spans="1:29" s="155" customFormat="1" ht="13.8" thickBot="1">
      <c r="F4479" s="179"/>
      <c r="I4479" s="156"/>
      <c r="J4479" s="156"/>
      <c r="K4479" s="156"/>
      <c r="L4479" s="156"/>
      <c r="M4479" s="156"/>
      <c r="N4479" s="156"/>
      <c r="O4479" s="156"/>
      <c r="P4479" s="156"/>
      <c r="Q4479" s="156"/>
      <c r="R4479" s="156"/>
      <c r="S4479" s="156"/>
      <c r="T4479" s="156"/>
      <c r="U4479" s="156"/>
      <c r="V4479" s="156"/>
      <c r="W4479" s="156"/>
      <c r="X4479" s="156"/>
      <c r="Y4479" s="156"/>
      <c r="Z4479" s="156"/>
      <c r="AA4479" s="156"/>
      <c r="AB4479" s="156"/>
      <c r="AC4479" s="156"/>
    </row>
    <row r="4480" spans="1:29" ht="20.25" customHeight="1" thickTop="1">
      <c r="A4480" s="159" t="s">
        <v>20</v>
      </c>
      <c r="E4480" s="3"/>
      <c r="F4480" s="175"/>
      <c r="G4480" s="3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</row>
    <row r="4481" spans="4:29" hidden="1" outlineLevel="1">
      <c r="E4481" s="48"/>
      <c r="F4481" s="175" t="str">
        <f>F4488</f>
        <v>PROD_DEMAND</v>
      </c>
      <c r="G4481" s="52" t="str">
        <f>$G$8</f>
        <v>PRODUCTION</v>
      </c>
      <c r="H4481" s="4">
        <f t="shared" ref="H4481:H4528" si="2177">SUBTOTAL(9,I4481:AC4481)</f>
        <v>15681638.999999996</v>
      </c>
      <c r="I4481" s="5">
        <f>VLOOKUP(CONCATENATE($F4481," ",$G4481),AllocFactorMatrix,(I$4+1),FALSE)*$E4488</f>
        <v>8066415.2444309909</v>
      </c>
      <c r="J4481" s="5">
        <f>VLOOKUP(CONCATENATE($F4481," ",$G4481),AllocFactorMatrix,(J$4+1),FALSE)*$E4488</f>
        <v>1881089.2751611373</v>
      </c>
      <c r="K4481" s="5">
        <f>VLOOKUP(CONCATENATE($F4481," ",$G4481),AllocFactorMatrix,(K$4+1),FALSE)*$E4488</f>
        <v>26154.589531373418</v>
      </c>
      <c r="L4481" s="5">
        <f>VLOOKUP(CONCATENATE($F4481," ",$G4481),AllocFactorMatrix,(L$4+1),FALSE)*$E4488</f>
        <v>3642.6466466796687</v>
      </c>
      <c r="M4481" s="5">
        <f t="shared" ref="M4481:M4528" si="2178">SUBTOTAL(9,J4481:L4481)</f>
        <v>1910886.5113391904</v>
      </c>
      <c r="N4481" s="5">
        <f>VLOOKUP(CONCATENATE($F4481," ",$G4481),AllocFactorMatrix,(N$4+1),FALSE)*$E4488</f>
        <v>1119639.7561513213</v>
      </c>
      <c r="O4481" s="5">
        <f>VLOOKUP(CONCATENATE($F4481," ",$G4481),AllocFactorMatrix,(O$4+1),FALSE)*$E4488</f>
        <v>200630.02298473005</v>
      </c>
      <c r="P4481" s="5">
        <f>VLOOKUP(CONCATENATE($F4481," ",$G4481),AllocFactorMatrix,(P$4+1),FALSE)*$E4488</f>
        <v>40685.721269024732</v>
      </c>
      <c r="Q4481" s="5">
        <f>VLOOKUP(CONCATENATE($F4481," ",$G4481),AllocFactorMatrix,(Q$4+1),FALSE)*$E4488</f>
        <v>1545.021866214194</v>
      </c>
      <c r="R4481" s="5">
        <f>SUBTOTAL(9,N4481:Q4481)</f>
        <v>1362500.5222712904</v>
      </c>
      <c r="S4481" s="5">
        <f>VLOOKUP(CONCATENATE($F4481," ",$G4481),AllocFactorMatrix,(S$4+1),FALSE)*$E4488</f>
        <v>53022.97340298687</v>
      </c>
      <c r="T4481" s="5">
        <f>VLOOKUP(CONCATENATE($F4481," ",$G4481),AllocFactorMatrix,(T$4+1),FALSE)*$E4488</f>
        <v>715840.7590356163</v>
      </c>
      <c r="U4481" s="5">
        <f>VLOOKUP(CONCATENATE($F4481," ",$G4481),AllocFactorMatrix,(U$4+1),FALSE)*$E4488</f>
        <v>2737803.5434729452</v>
      </c>
      <c r="V4481" s="5">
        <f>VLOOKUP(CONCATENATE($F4481," ",$G4481),AllocFactorMatrix,(V$4+1),FALSE)*$E4488</f>
        <v>495978.5041797703</v>
      </c>
      <c r="W4481" s="5">
        <f>SUBTOTAL(9,S4481:V4481)</f>
        <v>4002645.7800913183</v>
      </c>
      <c r="X4481" s="5">
        <f>VLOOKUP(CONCATENATE($F4481," ",$G4481),AllocFactorMatrix,(X$4+1),FALSE)*$E4488</f>
        <v>307295.89553905278</v>
      </c>
      <c r="Y4481" s="5">
        <f>VLOOKUP(CONCATENATE($F4481," ",$G4481),AllocFactorMatrix,(Y$4+1),FALSE)*$E4488</f>
        <v>6137.4872150838137</v>
      </c>
      <c r="Z4481" s="5">
        <f t="shared" ref="Z4481:Z4528" si="2179">SUBTOTAL(9,X4481:Y4481)</f>
        <v>313433.38275413658</v>
      </c>
      <c r="AA4481" s="5">
        <f>VLOOKUP(CONCATENATE($F4481," ",$G4481),AllocFactorMatrix,(AA$4+1),FALSE)*$E4488</f>
        <v>4053.7300065483564</v>
      </c>
      <c r="AB4481" s="5">
        <f>VLOOKUP(CONCATENATE($F4481," ",$G4481),AllocFactorMatrix,(AB$4+1),FALSE)*$E4488</f>
        <v>18008.976731730552</v>
      </c>
      <c r="AC4481" s="5">
        <f>VLOOKUP(CONCATENATE($F4481," ",$G4481),AllocFactorMatrix,(AC$4+1),FALSE)*$E4488</f>
        <v>3694.852374792672</v>
      </c>
    </row>
    <row r="4482" spans="4:29" hidden="1" outlineLevel="1">
      <c r="E4482" s="48"/>
      <c r="F4482" s="175" t="str">
        <f>F4488</f>
        <v>PROD_DEMAND</v>
      </c>
      <c r="G4482" s="52" t="str">
        <f>$G$9</f>
        <v>BULKTRAN</v>
      </c>
      <c r="H4482" s="4">
        <f t="shared" si="2177"/>
        <v>0</v>
      </c>
      <c r="I4482" s="5">
        <f>VLOOKUP(CONCATENATE($F4482," ",$G4482),AllocFactorMatrix,(I$4+1),FALSE)*$E4488</f>
        <v>0</v>
      </c>
      <c r="J4482" s="5">
        <f>VLOOKUP(CONCATENATE($F4482," ",$G4482),AllocFactorMatrix,(J$4+1),FALSE)*$E4488</f>
        <v>0</v>
      </c>
      <c r="K4482" s="5">
        <f>VLOOKUP(CONCATENATE($F4482," ",$G4482),AllocFactorMatrix,(K$4+1),FALSE)*$E4488</f>
        <v>0</v>
      </c>
      <c r="L4482" s="5">
        <f>VLOOKUP(CONCATENATE($F4482," ",$G4482),AllocFactorMatrix,(L$4+1),FALSE)*$E4488</f>
        <v>0</v>
      </c>
      <c r="M4482" s="5">
        <f t="shared" si="2178"/>
        <v>0</v>
      </c>
      <c r="N4482" s="5">
        <f>VLOOKUP(CONCATENATE($F4482," ",$G4482),AllocFactorMatrix,(N$4+1),FALSE)*$E4488</f>
        <v>0</v>
      </c>
      <c r="O4482" s="5">
        <f>VLOOKUP(CONCATENATE($F4482," ",$G4482),AllocFactorMatrix,(O$4+1),FALSE)*$E4488</f>
        <v>0</v>
      </c>
      <c r="P4482" s="5">
        <f>VLOOKUP(CONCATENATE($F4482," ",$G4482),AllocFactorMatrix,(P$4+1),FALSE)*$E4488</f>
        <v>0</v>
      </c>
      <c r="Q4482" s="5">
        <f>VLOOKUP(CONCATENATE($F4482," ",$G4482),AllocFactorMatrix,(Q$4+1),FALSE)*$E4488</f>
        <v>0</v>
      </c>
      <c r="R4482" s="5">
        <f t="shared" ref="R4482:R4528" si="2180">SUBTOTAL(9,N4482:Q4482)</f>
        <v>0</v>
      </c>
      <c r="S4482" s="5">
        <f>VLOOKUP(CONCATENATE($F4482," ",$G4482),AllocFactorMatrix,(S$4+1),FALSE)*$E4488</f>
        <v>0</v>
      </c>
      <c r="T4482" s="5">
        <f>VLOOKUP(CONCATENATE($F4482," ",$G4482),AllocFactorMatrix,(T$4+1),FALSE)*$E4488</f>
        <v>0</v>
      </c>
      <c r="U4482" s="5">
        <f>VLOOKUP(CONCATENATE($F4482," ",$G4482),AllocFactorMatrix,(U$4+1),FALSE)*$E4488</f>
        <v>0</v>
      </c>
      <c r="V4482" s="5">
        <f>VLOOKUP(CONCATENATE($F4482," ",$G4482),AllocFactorMatrix,(V$4+1),FALSE)*$E4488</f>
        <v>0</v>
      </c>
      <c r="W4482" s="5">
        <f t="shared" ref="W4482:W4488" si="2181">SUBTOTAL(9,S4482:V4482)</f>
        <v>0</v>
      </c>
      <c r="X4482" s="5">
        <f>VLOOKUP(CONCATENATE($F4482," ",$G4482),AllocFactorMatrix,(X$4+1),FALSE)*$E4488</f>
        <v>0</v>
      </c>
      <c r="Y4482" s="5">
        <f>VLOOKUP(CONCATENATE($F4482," ",$G4482),AllocFactorMatrix,(Y$4+1),FALSE)*$E4488</f>
        <v>0</v>
      </c>
      <c r="Z4482" s="5">
        <f t="shared" si="2179"/>
        <v>0</v>
      </c>
      <c r="AA4482" s="5">
        <f>VLOOKUP(CONCATENATE($F4482," ",$G4482),AllocFactorMatrix,(AA$4+1),FALSE)*$E4488</f>
        <v>0</v>
      </c>
      <c r="AB4482" s="5">
        <f>VLOOKUP(CONCATENATE($F4482," ",$G4482),AllocFactorMatrix,(AB$4+1),FALSE)*$E4488</f>
        <v>0</v>
      </c>
      <c r="AC4482" s="5">
        <f>VLOOKUP(CONCATENATE($F4482," ",$G4482),AllocFactorMatrix,(AC$4+1),FALSE)*$E4488</f>
        <v>0</v>
      </c>
    </row>
    <row r="4483" spans="4:29" hidden="1" outlineLevel="1">
      <c r="E4483" s="48"/>
      <c r="F4483" s="175" t="str">
        <f>F4488</f>
        <v>PROD_DEMAND</v>
      </c>
      <c r="G4483" s="52" t="str">
        <f>$G$10</f>
        <v>SUBTRAN</v>
      </c>
      <c r="H4483" s="4">
        <f t="shared" si="2177"/>
        <v>0</v>
      </c>
      <c r="I4483" s="5">
        <f>VLOOKUP(CONCATENATE($F4483," ",$G4483),AllocFactorMatrix,(I$4+1),FALSE)*$E4488</f>
        <v>0</v>
      </c>
      <c r="J4483" s="5">
        <f>VLOOKUP(CONCATENATE($F4483," ",$G4483),AllocFactorMatrix,(J$4+1),FALSE)*$E4488</f>
        <v>0</v>
      </c>
      <c r="K4483" s="5">
        <f>VLOOKUP(CONCATENATE($F4483," ",$G4483),AllocFactorMatrix,(K$4+1),FALSE)*$E4488</f>
        <v>0</v>
      </c>
      <c r="L4483" s="5">
        <f>VLOOKUP(CONCATENATE($F4483," ",$G4483),AllocFactorMatrix,(L$4+1),FALSE)*$E4488</f>
        <v>0</v>
      </c>
      <c r="M4483" s="5">
        <f t="shared" si="2178"/>
        <v>0</v>
      </c>
      <c r="N4483" s="5">
        <f>VLOOKUP(CONCATENATE($F4483," ",$G4483),AllocFactorMatrix,(N$4+1),FALSE)*$E4488</f>
        <v>0</v>
      </c>
      <c r="O4483" s="5">
        <f>VLOOKUP(CONCATENATE($F4483," ",$G4483),AllocFactorMatrix,(O$4+1),FALSE)*$E4488</f>
        <v>0</v>
      </c>
      <c r="P4483" s="5">
        <f>VLOOKUP(CONCATENATE($F4483," ",$G4483),AllocFactorMatrix,(P$4+1),FALSE)*$E4488</f>
        <v>0</v>
      </c>
      <c r="Q4483" s="5">
        <f>VLOOKUP(CONCATENATE($F4483," ",$G4483),AllocFactorMatrix,(Q$4+1),FALSE)*$E4488</f>
        <v>0</v>
      </c>
      <c r="R4483" s="5">
        <f t="shared" si="2180"/>
        <v>0</v>
      </c>
      <c r="S4483" s="5">
        <f>VLOOKUP(CONCATENATE($F4483," ",$G4483),AllocFactorMatrix,(S$4+1),FALSE)*$E4488</f>
        <v>0</v>
      </c>
      <c r="T4483" s="5">
        <f>VLOOKUP(CONCATENATE($F4483," ",$G4483),AllocFactorMatrix,(T$4+1),FALSE)*$E4488</f>
        <v>0</v>
      </c>
      <c r="U4483" s="5">
        <f>VLOOKUP(CONCATENATE($F4483," ",$G4483),AllocFactorMatrix,(U$4+1),FALSE)*$E4488</f>
        <v>0</v>
      </c>
      <c r="V4483" s="5">
        <f>VLOOKUP(CONCATENATE($F4483," ",$G4483),AllocFactorMatrix,(V$4+1),FALSE)*$E4488</f>
        <v>0</v>
      </c>
      <c r="W4483" s="5">
        <f t="shared" si="2181"/>
        <v>0</v>
      </c>
      <c r="X4483" s="5">
        <f>VLOOKUP(CONCATENATE($F4483," ",$G4483),AllocFactorMatrix,(X$4+1),FALSE)*$E4488</f>
        <v>0</v>
      </c>
      <c r="Y4483" s="5">
        <f>VLOOKUP(CONCATENATE($F4483," ",$G4483),AllocFactorMatrix,(Y$4+1),FALSE)*$E4488</f>
        <v>0</v>
      </c>
      <c r="Z4483" s="5">
        <f t="shared" si="2179"/>
        <v>0</v>
      </c>
      <c r="AA4483" s="5">
        <f>VLOOKUP(CONCATENATE($F4483," ",$G4483),AllocFactorMatrix,(AA$4+1),FALSE)*$E4488</f>
        <v>0</v>
      </c>
      <c r="AB4483" s="5">
        <f>VLOOKUP(CONCATENATE($F4483," ",$G4483),AllocFactorMatrix,(AB$4+1),FALSE)*$E4488</f>
        <v>0</v>
      </c>
      <c r="AC4483" s="5">
        <f>VLOOKUP(CONCATENATE($F4483," ",$G4483),AllocFactorMatrix,(AC$4+1),FALSE)*$E4488</f>
        <v>0</v>
      </c>
    </row>
    <row r="4484" spans="4:29" hidden="1" outlineLevel="1">
      <c r="E4484" s="48"/>
      <c r="F4484" s="175" t="str">
        <f>F4488</f>
        <v>PROD_DEMAND</v>
      </c>
      <c r="G4484" s="52" t="str">
        <f>$G$11</f>
        <v>DISTPRI</v>
      </c>
      <c r="H4484" s="4">
        <f t="shared" si="2177"/>
        <v>0</v>
      </c>
      <c r="I4484" s="5">
        <f>VLOOKUP(CONCATENATE($F4484," ",$G4484),AllocFactorMatrix,(I$4+1),FALSE)*$E4488</f>
        <v>0</v>
      </c>
      <c r="J4484" s="5">
        <f>VLOOKUP(CONCATENATE($F4484," ",$G4484),AllocFactorMatrix,(J$4+1),FALSE)*$E4488</f>
        <v>0</v>
      </c>
      <c r="K4484" s="5">
        <f>VLOOKUP(CONCATENATE($F4484," ",$G4484),AllocFactorMatrix,(K$4+1),FALSE)*$E4488</f>
        <v>0</v>
      </c>
      <c r="L4484" s="5">
        <f>VLOOKUP(CONCATENATE($F4484," ",$G4484),AllocFactorMatrix,(L$4+1),FALSE)*$E4488</f>
        <v>0</v>
      </c>
      <c r="M4484" s="5">
        <f t="shared" si="2178"/>
        <v>0</v>
      </c>
      <c r="N4484" s="5">
        <f>VLOOKUP(CONCATENATE($F4484," ",$G4484),AllocFactorMatrix,(N$4+1),FALSE)*$E4488</f>
        <v>0</v>
      </c>
      <c r="O4484" s="5">
        <f>VLOOKUP(CONCATENATE($F4484," ",$G4484),AllocFactorMatrix,(O$4+1),FALSE)*$E4488</f>
        <v>0</v>
      </c>
      <c r="P4484" s="5">
        <f>VLOOKUP(CONCATENATE($F4484," ",$G4484),AllocFactorMatrix,(P$4+1),FALSE)*$E4488</f>
        <v>0</v>
      </c>
      <c r="Q4484" s="5">
        <f>VLOOKUP(CONCATENATE($F4484," ",$G4484),AllocFactorMatrix,(Q$4+1),FALSE)*$E4488</f>
        <v>0</v>
      </c>
      <c r="R4484" s="5">
        <f t="shared" si="2180"/>
        <v>0</v>
      </c>
      <c r="S4484" s="5">
        <f>VLOOKUP(CONCATENATE($F4484," ",$G4484),AllocFactorMatrix,(S$4+1),FALSE)*$E4488</f>
        <v>0</v>
      </c>
      <c r="T4484" s="5">
        <f>VLOOKUP(CONCATENATE($F4484," ",$G4484),AllocFactorMatrix,(T$4+1),FALSE)*$E4488</f>
        <v>0</v>
      </c>
      <c r="U4484" s="5">
        <f>VLOOKUP(CONCATENATE($F4484," ",$G4484),AllocFactorMatrix,(U$4+1),FALSE)*$E4488</f>
        <v>0</v>
      </c>
      <c r="V4484" s="5">
        <f>VLOOKUP(CONCATENATE($F4484," ",$G4484),AllocFactorMatrix,(V$4+1),FALSE)*$E4488</f>
        <v>0</v>
      </c>
      <c r="W4484" s="5">
        <f t="shared" si="2181"/>
        <v>0</v>
      </c>
      <c r="X4484" s="5">
        <f>VLOOKUP(CONCATENATE($F4484," ",$G4484),AllocFactorMatrix,(X$4+1),FALSE)*$E4488</f>
        <v>0</v>
      </c>
      <c r="Y4484" s="5">
        <f>VLOOKUP(CONCATENATE($F4484," ",$G4484),AllocFactorMatrix,(Y$4+1),FALSE)*$E4488</f>
        <v>0</v>
      </c>
      <c r="Z4484" s="5">
        <f t="shared" si="2179"/>
        <v>0</v>
      </c>
      <c r="AA4484" s="5">
        <f>VLOOKUP(CONCATENATE($F4484," ",$G4484),AllocFactorMatrix,(AA$4+1),FALSE)*$E4488</f>
        <v>0</v>
      </c>
      <c r="AB4484" s="5">
        <f>VLOOKUP(CONCATENATE($F4484," ",$G4484),AllocFactorMatrix,(AB$4+1),FALSE)*$E4488</f>
        <v>0</v>
      </c>
      <c r="AC4484" s="5">
        <f>VLOOKUP(CONCATENATE($F4484," ",$G4484),AllocFactorMatrix,(AC$4+1),FALSE)*$E4488</f>
        <v>0</v>
      </c>
    </row>
    <row r="4485" spans="4:29" hidden="1" outlineLevel="1">
      <c r="E4485" s="48"/>
      <c r="F4485" s="175" t="str">
        <f>F4488</f>
        <v>PROD_DEMAND</v>
      </c>
      <c r="G4485" s="52" t="str">
        <f>$G$12</f>
        <v>DISTSEC</v>
      </c>
      <c r="H4485" s="4">
        <f t="shared" si="2177"/>
        <v>0</v>
      </c>
      <c r="I4485" s="5">
        <f>VLOOKUP(CONCATENATE($F4485," ",$G4485),AllocFactorMatrix,(I$4+1),FALSE)*$E4488</f>
        <v>0</v>
      </c>
      <c r="J4485" s="5">
        <f>VLOOKUP(CONCATENATE($F4485," ",$G4485),AllocFactorMatrix,(J$4+1),FALSE)*$E4488</f>
        <v>0</v>
      </c>
      <c r="K4485" s="5">
        <f>VLOOKUP(CONCATENATE($F4485," ",$G4485),AllocFactorMatrix,(K$4+1),FALSE)*$E4488</f>
        <v>0</v>
      </c>
      <c r="L4485" s="5">
        <f>VLOOKUP(CONCATENATE($F4485," ",$G4485),AllocFactorMatrix,(L$4+1),FALSE)*$E4488</f>
        <v>0</v>
      </c>
      <c r="M4485" s="5">
        <f t="shared" si="2178"/>
        <v>0</v>
      </c>
      <c r="N4485" s="5">
        <f>VLOOKUP(CONCATENATE($F4485," ",$G4485),AllocFactorMatrix,(N$4+1),FALSE)*$E4488</f>
        <v>0</v>
      </c>
      <c r="O4485" s="5">
        <f>VLOOKUP(CONCATENATE($F4485," ",$G4485),AllocFactorMatrix,(O$4+1),FALSE)*$E4488</f>
        <v>0</v>
      </c>
      <c r="P4485" s="5">
        <f>VLOOKUP(CONCATENATE($F4485," ",$G4485),AllocFactorMatrix,(P$4+1),FALSE)*$E4488</f>
        <v>0</v>
      </c>
      <c r="Q4485" s="5">
        <f>VLOOKUP(CONCATENATE($F4485," ",$G4485),AllocFactorMatrix,(Q$4+1),FALSE)*$E4488</f>
        <v>0</v>
      </c>
      <c r="R4485" s="5">
        <f t="shared" si="2180"/>
        <v>0</v>
      </c>
      <c r="S4485" s="5">
        <f>VLOOKUP(CONCATENATE($F4485," ",$G4485),AllocFactorMatrix,(S$4+1),FALSE)*$E4488</f>
        <v>0</v>
      </c>
      <c r="T4485" s="5">
        <f>VLOOKUP(CONCATENATE($F4485," ",$G4485),AllocFactorMatrix,(T$4+1),FALSE)*$E4488</f>
        <v>0</v>
      </c>
      <c r="U4485" s="5">
        <f>VLOOKUP(CONCATENATE($F4485," ",$G4485),AllocFactorMatrix,(U$4+1),FALSE)*$E4488</f>
        <v>0</v>
      </c>
      <c r="V4485" s="5">
        <f>VLOOKUP(CONCATENATE($F4485," ",$G4485),AllocFactorMatrix,(V$4+1),FALSE)*$E4488</f>
        <v>0</v>
      </c>
      <c r="W4485" s="5">
        <f t="shared" si="2181"/>
        <v>0</v>
      </c>
      <c r="X4485" s="5">
        <f>VLOOKUP(CONCATENATE($F4485," ",$G4485),AllocFactorMatrix,(X$4+1),FALSE)*$E4488</f>
        <v>0</v>
      </c>
      <c r="Y4485" s="5">
        <f>VLOOKUP(CONCATENATE($F4485," ",$G4485),AllocFactorMatrix,(Y$4+1),FALSE)*$E4488</f>
        <v>0</v>
      </c>
      <c r="Z4485" s="5">
        <f t="shared" si="2179"/>
        <v>0</v>
      </c>
      <c r="AA4485" s="5">
        <f>VLOOKUP(CONCATENATE($F4485," ",$G4485),AllocFactorMatrix,(AA$4+1),FALSE)*$E4488</f>
        <v>0</v>
      </c>
      <c r="AB4485" s="5">
        <f>VLOOKUP(CONCATENATE($F4485," ",$G4485),AllocFactorMatrix,(AB$4+1),FALSE)*$E4488</f>
        <v>0</v>
      </c>
      <c r="AC4485" s="5">
        <f>VLOOKUP(CONCATENATE($F4485," ",$G4485),AllocFactorMatrix,(AC$4+1),FALSE)*$E4488</f>
        <v>0</v>
      </c>
    </row>
    <row r="4486" spans="4:29" hidden="1" outlineLevel="1">
      <c r="E4486" s="48"/>
      <c r="F4486" s="175" t="str">
        <f>F4488</f>
        <v>PROD_DEMAND</v>
      </c>
      <c r="G4486" s="52" t="str">
        <f>$G$13</f>
        <v>ENERGY</v>
      </c>
      <c r="H4486" s="4">
        <f t="shared" si="2177"/>
        <v>0</v>
      </c>
      <c r="I4486" s="5">
        <f>VLOOKUP(CONCATENATE($F4486," ",$G4486),AllocFactorMatrix,(I$4+1),FALSE)*$E4488</f>
        <v>0</v>
      </c>
      <c r="J4486" s="5">
        <f>VLOOKUP(CONCATENATE($F4486," ",$G4486),AllocFactorMatrix,(J$4+1),FALSE)*$E4488</f>
        <v>0</v>
      </c>
      <c r="K4486" s="5">
        <f>VLOOKUP(CONCATENATE($F4486," ",$G4486),AllocFactorMatrix,(K$4+1),FALSE)*$E4488</f>
        <v>0</v>
      </c>
      <c r="L4486" s="5">
        <f>VLOOKUP(CONCATENATE($F4486," ",$G4486),AllocFactorMatrix,(L$4+1),FALSE)*$E4488</f>
        <v>0</v>
      </c>
      <c r="M4486" s="5">
        <f t="shared" si="2178"/>
        <v>0</v>
      </c>
      <c r="N4486" s="5">
        <f>VLOOKUP(CONCATENATE($F4486," ",$G4486),AllocFactorMatrix,(N$4+1),FALSE)*$E4488</f>
        <v>0</v>
      </c>
      <c r="O4486" s="5">
        <f>VLOOKUP(CONCATENATE($F4486," ",$G4486),AllocFactorMatrix,(O$4+1),FALSE)*$E4488</f>
        <v>0</v>
      </c>
      <c r="P4486" s="5">
        <f>VLOOKUP(CONCATENATE($F4486," ",$G4486),AllocFactorMatrix,(P$4+1),FALSE)*$E4488</f>
        <v>0</v>
      </c>
      <c r="Q4486" s="5">
        <f>VLOOKUP(CONCATENATE($F4486," ",$G4486),AllocFactorMatrix,(Q$4+1),FALSE)*$E4488</f>
        <v>0</v>
      </c>
      <c r="R4486" s="5">
        <f t="shared" si="2180"/>
        <v>0</v>
      </c>
      <c r="S4486" s="5">
        <f>VLOOKUP(CONCATENATE($F4486," ",$G4486),AllocFactorMatrix,(S$4+1),FALSE)*$E4488</f>
        <v>0</v>
      </c>
      <c r="T4486" s="5">
        <f>VLOOKUP(CONCATENATE($F4486," ",$G4486),AllocFactorMatrix,(T$4+1),FALSE)*$E4488</f>
        <v>0</v>
      </c>
      <c r="U4486" s="5">
        <f>VLOOKUP(CONCATENATE($F4486," ",$G4486),AllocFactorMatrix,(U$4+1),FALSE)*$E4488</f>
        <v>0</v>
      </c>
      <c r="V4486" s="5">
        <f>VLOOKUP(CONCATENATE($F4486," ",$G4486),AllocFactorMatrix,(V$4+1),FALSE)*$E4488</f>
        <v>0</v>
      </c>
      <c r="W4486" s="5">
        <f t="shared" si="2181"/>
        <v>0</v>
      </c>
      <c r="X4486" s="5">
        <f>VLOOKUP(CONCATENATE($F4486," ",$G4486),AllocFactorMatrix,(X$4+1),FALSE)*$E4488</f>
        <v>0</v>
      </c>
      <c r="Y4486" s="5">
        <f>VLOOKUP(CONCATENATE($F4486," ",$G4486),AllocFactorMatrix,(Y$4+1),FALSE)*$E4488</f>
        <v>0</v>
      </c>
      <c r="Z4486" s="5">
        <f t="shared" si="2179"/>
        <v>0</v>
      </c>
      <c r="AA4486" s="5">
        <f>VLOOKUP(CONCATENATE($F4486," ",$G4486),AllocFactorMatrix,(AA$4+1),FALSE)*$E4488</f>
        <v>0</v>
      </c>
      <c r="AB4486" s="5">
        <f>VLOOKUP(CONCATENATE($F4486," ",$G4486),AllocFactorMatrix,(AB$4+1),FALSE)*$E4488</f>
        <v>0</v>
      </c>
      <c r="AC4486" s="5">
        <f>VLOOKUP(CONCATENATE($F4486," ",$G4486),AllocFactorMatrix,(AC$4+1),FALSE)*$E4488</f>
        <v>0</v>
      </c>
    </row>
    <row r="4487" spans="4:29" hidden="1" outlineLevel="1">
      <c r="E4487" s="48"/>
      <c r="F4487" s="175" t="str">
        <f>F4488</f>
        <v>PROD_DEMAND</v>
      </c>
      <c r="G4487" s="52" t="str">
        <f>$G$14</f>
        <v>CUSTOMER</v>
      </c>
      <c r="H4487" s="4">
        <f t="shared" si="2177"/>
        <v>0</v>
      </c>
      <c r="I4487" s="5">
        <f>VLOOKUP(CONCATENATE($F4487," ",$G4487),AllocFactorMatrix,(I$4+1),FALSE)*$E4488</f>
        <v>0</v>
      </c>
      <c r="J4487" s="5">
        <f>VLOOKUP(CONCATENATE($F4487," ",$G4487),AllocFactorMatrix,(J$4+1),FALSE)*$E4488</f>
        <v>0</v>
      </c>
      <c r="K4487" s="5">
        <f>VLOOKUP(CONCATENATE($F4487," ",$G4487),AllocFactorMatrix,(K$4+1),FALSE)*$E4488</f>
        <v>0</v>
      </c>
      <c r="L4487" s="5">
        <f>VLOOKUP(CONCATENATE($F4487," ",$G4487),AllocFactorMatrix,(L$4+1),FALSE)*$E4488</f>
        <v>0</v>
      </c>
      <c r="M4487" s="5">
        <f t="shared" si="2178"/>
        <v>0</v>
      </c>
      <c r="N4487" s="5">
        <f>VLOOKUP(CONCATENATE($F4487," ",$G4487),AllocFactorMatrix,(N$4+1),FALSE)*$E4488</f>
        <v>0</v>
      </c>
      <c r="O4487" s="5">
        <f>VLOOKUP(CONCATENATE($F4487," ",$G4487),AllocFactorMatrix,(O$4+1),FALSE)*$E4488</f>
        <v>0</v>
      </c>
      <c r="P4487" s="5">
        <f>VLOOKUP(CONCATENATE($F4487," ",$G4487),AllocFactorMatrix,(P$4+1),FALSE)*$E4488</f>
        <v>0</v>
      </c>
      <c r="Q4487" s="5">
        <f>VLOOKUP(CONCATENATE($F4487," ",$G4487),AllocFactorMatrix,(Q$4+1),FALSE)*$E4488</f>
        <v>0</v>
      </c>
      <c r="R4487" s="5">
        <f t="shared" si="2180"/>
        <v>0</v>
      </c>
      <c r="S4487" s="5">
        <f>VLOOKUP(CONCATENATE($F4487," ",$G4487),AllocFactorMatrix,(S$4+1),FALSE)*$E4488</f>
        <v>0</v>
      </c>
      <c r="T4487" s="5">
        <f>VLOOKUP(CONCATENATE($F4487," ",$G4487),AllocFactorMatrix,(T$4+1),FALSE)*$E4488</f>
        <v>0</v>
      </c>
      <c r="U4487" s="5">
        <f>VLOOKUP(CONCATENATE($F4487," ",$G4487),AllocFactorMatrix,(U$4+1),FALSE)*$E4488</f>
        <v>0</v>
      </c>
      <c r="V4487" s="5">
        <f>VLOOKUP(CONCATENATE($F4487," ",$G4487),AllocFactorMatrix,(V$4+1),FALSE)*$E4488</f>
        <v>0</v>
      </c>
      <c r="W4487" s="5">
        <f t="shared" si="2181"/>
        <v>0</v>
      </c>
      <c r="X4487" s="5">
        <f>VLOOKUP(CONCATENATE($F4487," ",$G4487),AllocFactorMatrix,(X$4+1),FALSE)*$E4488</f>
        <v>0</v>
      </c>
      <c r="Y4487" s="5">
        <f>VLOOKUP(CONCATENATE($F4487," ",$G4487),AllocFactorMatrix,(Y$4+1),FALSE)*$E4488</f>
        <v>0</v>
      </c>
      <c r="Z4487" s="5">
        <f t="shared" si="2179"/>
        <v>0</v>
      </c>
      <c r="AA4487" s="5">
        <f>VLOOKUP(CONCATENATE($F4487," ",$G4487),AllocFactorMatrix,(AA$4+1),FALSE)*$E4488</f>
        <v>0</v>
      </c>
      <c r="AB4487" s="5">
        <f>VLOOKUP(CONCATENATE($F4487," ",$G4487),AllocFactorMatrix,(AB$4+1),FALSE)*$E4488</f>
        <v>0</v>
      </c>
      <c r="AC4487" s="5">
        <f>VLOOKUP(CONCATENATE($F4487," ",$G4487),AllocFactorMatrix,(AC$4+1),FALSE)*$E4488</f>
        <v>0</v>
      </c>
    </row>
    <row r="4488" spans="4:29" collapsed="1">
      <c r="D4488" s="52" t="s">
        <v>131</v>
      </c>
      <c r="E4488" s="58">
        <v>15681639</v>
      </c>
      <c r="F4488" s="93" t="s">
        <v>29</v>
      </c>
      <c r="G4488" s="52" t="str">
        <f>$G$15</f>
        <v>TOTAL</v>
      </c>
      <c r="H4488" s="4">
        <f t="shared" si="2177"/>
        <v>15681638.999999996</v>
      </c>
      <c r="I4488" s="5">
        <f>VLOOKUP(CONCATENATE($F4488," ",$G4488),AllocFactorMatrix,(I$4+1),FALSE)*$E4488</f>
        <v>8066415.2444309909</v>
      </c>
      <c r="J4488" s="5">
        <f>VLOOKUP(CONCATENATE($F4488," ",$G4488),AllocFactorMatrix,(J$4+1),FALSE)*$E4488</f>
        <v>1881089.2751611373</v>
      </c>
      <c r="K4488" s="5">
        <f>VLOOKUP(CONCATENATE($F4488," ",$G4488),AllocFactorMatrix,(K$4+1),FALSE)*$E4488</f>
        <v>26154.589531373418</v>
      </c>
      <c r="L4488" s="5">
        <f>VLOOKUP(CONCATENATE($F4488," ",$G4488),AllocFactorMatrix,(L$4+1),FALSE)*$E4488</f>
        <v>3642.6466466796687</v>
      </c>
      <c r="M4488" s="5">
        <f t="shared" si="2178"/>
        <v>1910886.5113391904</v>
      </c>
      <c r="N4488" s="5">
        <f>VLOOKUP(CONCATENATE($F4488," ",$G4488),AllocFactorMatrix,(N$4+1),FALSE)*$E4488</f>
        <v>1119639.7561513213</v>
      </c>
      <c r="O4488" s="5">
        <f>VLOOKUP(CONCATENATE($F4488," ",$G4488),AllocFactorMatrix,(O$4+1),FALSE)*$E4488</f>
        <v>200630.02298473005</v>
      </c>
      <c r="P4488" s="5">
        <f>VLOOKUP(CONCATENATE($F4488," ",$G4488),AllocFactorMatrix,(P$4+1),FALSE)*$E4488</f>
        <v>40685.721269024732</v>
      </c>
      <c r="Q4488" s="5">
        <f>VLOOKUP(CONCATENATE($F4488," ",$G4488),AllocFactorMatrix,(Q$4+1),FALSE)*$E4488</f>
        <v>1545.021866214194</v>
      </c>
      <c r="R4488" s="5">
        <f t="shared" si="2180"/>
        <v>1362500.5222712904</v>
      </c>
      <c r="S4488" s="5">
        <f>VLOOKUP(CONCATENATE($F4488," ",$G4488),AllocFactorMatrix,(S$4+1),FALSE)*$E4488</f>
        <v>53022.97340298687</v>
      </c>
      <c r="T4488" s="5">
        <f>VLOOKUP(CONCATENATE($F4488," ",$G4488),AllocFactorMatrix,(T$4+1),FALSE)*$E4488</f>
        <v>715840.7590356163</v>
      </c>
      <c r="U4488" s="5">
        <f>VLOOKUP(CONCATENATE($F4488," ",$G4488),AllocFactorMatrix,(U$4+1),FALSE)*$E4488</f>
        <v>2737803.5434729452</v>
      </c>
      <c r="V4488" s="5">
        <f>VLOOKUP(CONCATENATE($F4488," ",$G4488),AllocFactorMatrix,(V$4+1),FALSE)*$E4488</f>
        <v>495978.5041797703</v>
      </c>
      <c r="W4488" s="5">
        <f t="shared" si="2181"/>
        <v>4002645.7800913183</v>
      </c>
      <c r="X4488" s="5">
        <f>VLOOKUP(CONCATENATE($F4488," ",$G4488),AllocFactorMatrix,(X$4+1),FALSE)*$E4488</f>
        <v>307295.89553905278</v>
      </c>
      <c r="Y4488" s="5">
        <f>VLOOKUP(CONCATENATE($F4488," ",$G4488),AllocFactorMatrix,(Y$4+1),FALSE)*$E4488</f>
        <v>6137.4872150838137</v>
      </c>
      <c r="Z4488" s="5">
        <f t="shared" si="2179"/>
        <v>313433.38275413658</v>
      </c>
      <c r="AA4488" s="5">
        <f>VLOOKUP(CONCATENATE($F4488," ",$G4488),AllocFactorMatrix,(AA$4+1),FALSE)*$E4488</f>
        <v>4053.7300065483564</v>
      </c>
      <c r="AB4488" s="5">
        <f>VLOOKUP(CONCATENATE($F4488," ",$G4488),AllocFactorMatrix,(AB$4+1),FALSE)*$E4488</f>
        <v>18008.976731730552</v>
      </c>
      <c r="AC4488" s="5">
        <f>VLOOKUP(CONCATENATE($F4488," ",$G4488),AllocFactorMatrix,(AC$4+1),FALSE)*$E4488</f>
        <v>3694.852374792672</v>
      </c>
    </row>
    <row r="4489" spans="4:29" hidden="1" outlineLevel="1">
      <c r="E4489" s="48"/>
      <c r="F4489" s="175" t="str">
        <f>F4496</f>
        <v>PROD_ENERGY</v>
      </c>
      <c r="G4489" s="52" t="str">
        <f>$G$8</f>
        <v>PRODUCTION</v>
      </c>
      <c r="H4489" s="4">
        <f t="shared" si="2177"/>
        <v>0</v>
      </c>
      <c r="I4489" s="5">
        <f>VLOOKUP(CONCATENATE($F4489," ",$G4489),AllocFactorMatrix,(I$4+1),FALSE)*$E4496</f>
        <v>0</v>
      </c>
      <c r="J4489" s="5">
        <f>VLOOKUP(CONCATENATE($F4489," ",$G4489),AllocFactorMatrix,(J$4+1),FALSE)*$E4496</f>
        <v>0</v>
      </c>
      <c r="K4489" s="5">
        <f>VLOOKUP(CONCATENATE($F4489," ",$G4489),AllocFactorMatrix,(K$4+1),FALSE)*$E4496</f>
        <v>0</v>
      </c>
      <c r="L4489" s="5">
        <f>VLOOKUP(CONCATENATE($F4489," ",$G4489),AllocFactorMatrix,(L$4+1),FALSE)*$E4496</f>
        <v>0</v>
      </c>
      <c r="M4489" s="5">
        <f t="shared" si="2178"/>
        <v>0</v>
      </c>
      <c r="N4489" s="5">
        <f>VLOOKUP(CONCATENATE($F4489," ",$G4489),AllocFactorMatrix,(N$4+1),FALSE)*$E4496</f>
        <v>0</v>
      </c>
      <c r="O4489" s="5">
        <f>VLOOKUP(CONCATENATE($F4489," ",$G4489),AllocFactorMatrix,(O$4+1),FALSE)*$E4496</f>
        <v>0</v>
      </c>
      <c r="P4489" s="5">
        <f>VLOOKUP(CONCATENATE($F4489," ",$G4489),AllocFactorMatrix,(P$4+1),FALSE)*$E4496</f>
        <v>0</v>
      </c>
      <c r="Q4489" s="5">
        <f>VLOOKUP(CONCATENATE($F4489," ",$G4489),AllocFactorMatrix,(Q$4+1),FALSE)*$E4496</f>
        <v>0</v>
      </c>
      <c r="R4489" s="5">
        <f t="shared" si="2180"/>
        <v>0</v>
      </c>
      <c r="S4489" s="5">
        <f>VLOOKUP(CONCATENATE($F4489," ",$G4489),AllocFactorMatrix,(S$4+1),FALSE)*$E4496</f>
        <v>0</v>
      </c>
      <c r="T4489" s="5">
        <f>VLOOKUP(CONCATENATE($F4489," ",$G4489),AllocFactorMatrix,(T$4+1),FALSE)*$E4496</f>
        <v>0</v>
      </c>
      <c r="U4489" s="5">
        <f>VLOOKUP(CONCATENATE($F4489," ",$G4489),AllocFactorMatrix,(U$4+1),FALSE)*$E4496</f>
        <v>0</v>
      </c>
      <c r="V4489" s="5">
        <f>VLOOKUP(CONCATENATE($F4489," ",$G4489),AllocFactorMatrix,(V$4+1),FALSE)*$E4496</f>
        <v>0</v>
      </c>
      <c r="W4489" s="5">
        <f>SUBTOTAL(9,S4489:V4489)</f>
        <v>0</v>
      </c>
      <c r="X4489" s="5">
        <f>VLOOKUP(CONCATENATE($F4489," ",$G4489),AllocFactorMatrix,(X$4+1),FALSE)*$E4496</f>
        <v>0</v>
      </c>
      <c r="Y4489" s="5">
        <f>VLOOKUP(CONCATENATE($F4489," ",$G4489),AllocFactorMatrix,(Y$4+1),FALSE)*$E4496</f>
        <v>0</v>
      </c>
      <c r="Z4489" s="5">
        <f t="shared" si="2179"/>
        <v>0</v>
      </c>
      <c r="AA4489" s="5">
        <f>VLOOKUP(CONCATENATE($F4489," ",$G4489),AllocFactorMatrix,(AA$4+1),FALSE)*$E4496</f>
        <v>0</v>
      </c>
      <c r="AB4489" s="5">
        <f>VLOOKUP(CONCATENATE($F4489," ",$G4489),AllocFactorMatrix,(AB$4+1),FALSE)*$E4496</f>
        <v>0</v>
      </c>
      <c r="AC4489" s="5">
        <f>VLOOKUP(CONCATENATE($F4489," ",$G4489),AllocFactorMatrix,(AC$4+1),FALSE)*$E4496</f>
        <v>0</v>
      </c>
    </row>
    <row r="4490" spans="4:29" hidden="1" outlineLevel="1">
      <c r="E4490" s="48"/>
      <c r="F4490" s="175" t="str">
        <f>F4496</f>
        <v>PROD_ENERGY</v>
      </c>
      <c r="G4490" s="52" t="str">
        <f>$G$9</f>
        <v>BULKTRAN</v>
      </c>
      <c r="H4490" s="4">
        <f t="shared" si="2177"/>
        <v>0</v>
      </c>
      <c r="I4490" s="5">
        <f>VLOOKUP(CONCATENATE($F4490," ",$G4490),AllocFactorMatrix,(I$4+1),FALSE)*$E4496</f>
        <v>0</v>
      </c>
      <c r="J4490" s="5">
        <f>VLOOKUP(CONCATENATE($F4490," ",$G4490),AllocFactorMatrix,(J$4+1),FALSE)*$E4496</f>
        <v>0</v>
      </c>
      <c r="K4490" s="5">
        <f>VLOOKUP(CONCATENATE($F4490," ",$G4490),AllocFactorMatrix,(K$4+1),FALSE)*$E4496</f>
        <v>0</v>
      </c>
      <c r="L4490" s="5">
        <f>VLOOKUP(CONCATENATE($F4490," ",$G4490),AllocFactorMatrix,(L$4+1),FALSE)*$E4496</f>
        <v>0</v>
      </c>
      <c r="M4490" s="5">
        <f t="shared" si="2178"/>
        <v>0</v>
      </c>
      <c r="N4490" s="5">
        <f>VLOOKUP(CONCATENATE($F4490," ",$G4490),AllocFactorMatrix,(N$4+1),FALSE)*$E4496</f>
        <v>0</v>
      </c>
      <c r="O4490" s="5">
        <f>VLOOKUP(CONCATENATE($F4490," ",$G4490),AllocFactorMatrix,(O$4+1),FALSE)*$E4496</f>
        <v>0</v>
      </c>
      <c r="P4490" s="5">
        <f>VLOOKUP(CONCATENATE($F4490," ",$G4490),AllocFactorMatrix,(P$4+1),FALSE)*$E4496</f>
        <v>0</v>
      </c>
      <c r="Q4490" s="5">
        <f>VLOOKUP(CONCATENATE($F4490," ",$G4490),AllocFactorMatrix,(Q$4+1),FALSE)*$E4496</f>
        <v>0</v>
      </c>
      <c r="R4490" s="5">
        <f t="shared" si="2180"/>
        <v>0</v>
      </c>
      <c r="S4490" s="5">
        <f>VLOOKUP(CONCATENATE($F4490," ",$G4490),AllocFactorMatrix,(S$4+1),FALSE)*$E4496</f>
        <v>0</v>
      </c>
      <c r="T4490" s="5">
        <f>VLOOKUP(CONCATENATE($F4490," ",$G4490),AllocFactorMatrix,(T$4+1),FALSE)*$E4496</f>
        <v>0</v>
      </c>
      <c r="U4490" s="5">
        <f>VLOOKUP(CONCATENATE($F4490," ",$G4490),AllocFactorMatrix,(U$4+1),FALSE)*$E4496</f>
        <v>0</v>
      </c>
      <c r="V4490" s="5">
        <f>VLOOKUP(CONCATENATE($F4490," ",$G4490),AllocFactorMatrix,(V$4+1),FALSE)*$E4496</f>
        <v>0</v>
      </c>
      <c r="W4490" s="5">
        <f t="shared" ref="W4490:W4496" si="2182">SUBTOTAL(9,S4490:V4490)</f>
        <v>0</v>
      </c>
      <c r="X4490" s="5">
        <f>VLOOKUP(CONCATENATE($F4490," ",$G4490),AllocFactorMatrix,(X$4+1),FALSE)*$E4496</f>
        <v>0</v>
      </c>
      <c r="Y4490" s="5">
        <f>VLOOKUP(CONCATENATE($F4490," ",$G4490),AllocFactorMatrix,(Y$4+1),FALSE)*$E4496</f>
        <v>0</v>
      </c>
      <c r="Z4490" s="5">
        <f t="shared" si="2179"/>
        <v>0</v>
      </c>
      <c r="AA4490" s="5">
        <f>VLOOKUP(CONCATENATE($F4490," ",$G4490),AllocFactorMatrix,(AA$4+1),FALSE)*$E4496</f>
        <v>0</v>
      </c>
      <c r="AB4490" s="5">
        <f>VLOOKUP(CONCATENATE($F4490," ",$G4490),AllocFactorMatrix,(AB$4+1),FALSE)*$E4496</f>
        <v>0</v>
      </c>
      <c r="AC4490" s="5">
        <f>VLOOKUP(CONCATENATE($F4490," ",$G4490),AllocFactorMatrix,(AC$4+1),FALSE)*$E4496</f>
        <v>0</v>
      </c>
    </row>
    <row r="4491" spans="4:29" hidden="1" outlineLevel="1">
      <c r="E4491" s="48"/>
      <c r="F4491" s="175" t="str">
        <f>F4496</f>
        <v>PROD_ENERGY</v>
      </c>
      <c r="G4491" s="52" t="str">
        <f>$G$10</f>
        <v>SUBTRAN</v>
      </c>
      <c r="H4491" s="4">
        <f t="shared" si="2177"/>
        <v>0</v>
      </c>
      <c r="I4491" s="5">
        <f>VLOOKUP(CONCATENATE($F4491," ",$G4491),AllocFactorMatrix,(I$4+1),FALSE)*$E4496</f>
        <v>0</v>
      </c>
      <c r="J4491" s="5">
        <f>VLOOKUP(CONCATENATE($F4491," ",$G4491),AllocFactorMatrix,(J$4+1),FALSE)*$E4496</f>
        <v>0</v>
      </c>
      <c r="K4491" s="5">
        <f>VLOOKUP(CONCATENATE($F4491," ",$G4491),AllocFactorMatrix,(K$4+1),FALSE)*$E4496</f>
        <v>0</v>
      </c>
      <c r="L4491" s="5">
        <f>VLOOKUP(CONCATENATE($F4491," ",$G4491),AllocFactorMatrix,(L$4+1),FALSE)*$E4496</f>
        <v>0</v>
      </c>
      <c r="M4491" s="5">
        <f t="shared" si="2178"/>
        <v>0</v>
      </c>
      <c r="N4491" s="5">
        <f>VLOOKUP(CONCATENATE($F4491," ",$G4491),AllocFactorMatrix,(N$4+1),FALSE)*$E4496</f>
        <v>0</v>
      </c>
      <c r="O4491" s="5">
        <f>VLOOKUP(CONCATENATE($F4491," ",$G4491),AllocFactorMatrix,(O$4+1),FALSE)*$E4496</f>
        <v>0</v>
      </c>
      <c r="P4491" s="5">
        <f>VLOOKUP(CONCATENATE($F4491," ",$G4491),AllocFactorMatrix,(P$4+1),FALSE)*$E4496</f>
        <v>0</v>
      </c>
      <c r="Q4491" s="5">
        <f>VLOOKUP(CONCATENATE($F4491," ",$G4491),AllocFactorMatrix,(Q$4+1),FALSE)*$E4496</f>
        <v>0</v>
      </c>
      <c r="R4491" s="5">
        <f t="shared" si="2180"/>
        <v>0</v>
      </c>
      <c r="S4491" s="5">
        <f>VLOOKUP(CONCATENATE($F4491," ",$G4491),AllocFactorMatrix,(S$4+1),FALSE)*$E4496</f>
        <v>0</v>
      </c>
      <c r="T4491" s="5">
        <f>VLOOKUP(CONCATENATE($F4491," ",$G4491),AllocFactorMatrix,(T$4+1),FALSE)*$E4496</f>
        <v>0</v>
      </c>
      <c r="U4491" s="5">
        <f>VLOOKUP(CONCATENATE($F4491," ",$G4491),AllocFactorMatrix,(U$4+1),FALSE)*$E4496</f>
        <v>0</v>
      </c>
      <c r="V4491" s="5">
        <f>VLOOKUP(CONCATENATE($F4491," ",$G4491),AllocFactorMatrix,(V$4+1),FALSE)*$E4496</f>
        <v>0</v>
      </c>
      <c r="W4491" s="5">
        <f t="shared" si="2182"/>
        <v>0</v>
      </c>
      <c r="X4491" s="5">
        <f>VLOOKUP(CONCATENATE($F4491," ",$G4491),AllocFactorMatrix,(X$4+1),FALSE)*$E4496</f>
        <v>0</v>
      </c>
      <c r="Y4491" s="5">
        <f>VLOOKUP(CONCATENATE($F4491," ",$G4491),AllocFactorMatrix,(Y$4+1),FALSE)*$E4496</f>
        <v>0</v>
      </c>
      <c r="Z4491" s="5">
        <f t="shared" si="2179"/>
        <v>0</v>
      </c>
      <c r="AA4491" s="5">
        <f>VLOOKUP(CONCATENATE($F4491," ",$G4491),AllocFactorMatrix,(AA$4+1),FALSE)*$E4496</f>
        <v>0</v>
      </c>
      <c r="AB4491" s="5">
        <f>VLOOKUP(CONCATENATE($F4491," ",$G4491),AllocFactorMatrix,(AB$4+1),FALSE)*$E4496</f>
        <v>0</v>
      </c>
      <c r="AC4491" s="5">
        <f>VLOOKUP(CONCATENATE($F4491," ",$G4491),AllocFactorMatrix,(AC$4+1),FALSE)*$E4496</f>
        <v>0</v>
      </c>
    </row>
    <row r="4492" spans="4:29" hidden="1" outlineLevel="1">
      <c r="E4492" s="48"/>
      <c r="F4492" s="175" t="str">
        <f>F4496</f>
        <v>PROD_ENERGY</v>
      </c>
      <c r="G4492" s="52" t="str">
        <f>$G$11</f>
        <v>DISTPRI</v>
      </c>
      <c r="H4492" s="4">
        <f t="shared" si="2177"/>
        <v>0</v>
      </c>
      <c r="I4492" s="5">
        <f>VLOOKUP(CONCATENATE($F4492," ",$G4492),AllocFactorMatrix,(I$4+1),FALSE)*$E4496</f>
        <v>0</v>
      </c>
      <c r="J4492" s="5">
        <f>VLOOKUP(CONCATENATE($F4492," ",$G4492),AllocFactorMatrix,(J$4+1),FALSE)*$E4496</f>
        <v>0</v>
      </c>
      <c r="K4492" s="5">
        <f>VLOOKUP(CONCATENATE($F4492," ",$G4492),AllocFactorMatrix,(K$4+1),FALSE)*$E4496</f>
        <v>0</v>
      </c>
      <c r="L4492" s="5">
        <f>VLOOKUP(CONCATENATE($F4492," ",$G4492),AllocFactorMatrix,(L$4+1),FALSE)*$E4496</f>
        <v>0</v>
      </c>
      <c r="M4492" s="5">
        <f t="shared" si="2178"/>
        <v>0</v>
      </c>
      <c r="N4492" s="5">
        <f>VLOOKUP(CONCATENATE($F4492," ",$G4492),AllocFactorMatrix,(N$4+1),FALSE)*$E4496</f>
        <v>0</v>
      </c>
      <c r="O4492" s="5">
        <f>VLOOKUP(CONCATENATE($F4492," ",$G4492),AllocFactorMatrix,(O$4+1),FALSE)*$E4496</f>
        <v>0</v>
      </c>
      <c r="P4492" s="5">
        <f>VLOOKUP(CONCATENATE($F4492," ",$G4492),AllocFactorMatrix,(P$4+1),FALSE)*$E4496</f>
        <v>0</v>
      </c>
      <c r="Q4492" s="5">
        <f>VLOOKUP(CONCATENATE($F4492," ",$G4492),AllocFactorMatrix,(Q$4+1),FALSE)*$E4496</f>
        <v>0</v>
      </c>
      <c r="R4492" s="5">
        <f t="shared" si="2180"/>
        <v>0</v>
      </c>
      <c r="S4492" s="5">
        <f>VLOOKUP(CONCATENATE($F4492," ",$G4492),AllocFactorMatrix,(S$4+1),FALSE)*$E4496</f>
        <v>0</v>
      </c>
      <c r="T4492" s="5">
        <f>VLOOKUP(CONCATENATE($F4492," ",$G4492),AllocFactorMatrix,(T$4+1),FALSE)*$E4496</f>
        <v>0</v>
      </c>
      <c r="U4492" s="5">
        <f>VLOOKUP(CONCATENATE($F4492," ",$G4492),AllocFactorMatrix,(U$4+1),FALSE)*$E4496</f>
        <v>0</v>
      </c>
      <c r="V4492" s="5">
        <f>VLOOKUP(CONCATENATE($F4492," ",$G4492),AllocFactorMatrix,(V$4+1),FALSE)*$E4496</f>
        <v>0</v>
      </c>
      <c r="W4492" s="5">
        <f t="shared" si="2182"/>
        <v>0</v>
      </c>
      <c r="X4492" s="5">
        <f>VLOOKUP(CONCATENATE($F4492," ",$G4492),AllocFactorMatrix,(X$4+1),FALSE)*$E4496</f>
        <v>0</v>
      </c>
      <c r="Y4492" s="5">
        <f>VLOOKUP(CONCATENATE($F4492," ",$G4492),AllocFactorMatrix,(Y$4+1),FALSE)*$E4496</f>
        <v>0</v>
      </c>
      <c r="Z4492" s="5">
        <f t="shared" si="2179"/>
        <v>0</v>
      </c>
      <c r="AA4492" s="5">
        <f>VLOOKUP(CONCATENATE($F4492," ",$G4492),AllocFactorMatrix,(AA$4+1),FALSE)*$E4496</f>
        <v>0</v>
      </c>
      <c r="AB4492" s="5">
        <f>VLOOKUP(CONCATENATE($F4492," ",$G4492),AllocFactorMatrix,(AB$4+1),FALSE)*$E4496</f>
        <v>0</v>
      </c>
      <c r="AC4492" s="5">
        <f>VLOOKUP(CONCATENATE($F4492," ",$G4492),AllocFactorMatrix,(AC$4+1),FALSE)*$E4496</f>
        <v>0</v>
      </c>
    </row>
    <row r="4493" spans="4:29" hidden="1" outlineLevel="1">
      <c r="E4493" s="48"/>
      <c r="F4493" s="175" t="str">
        <f>F4496</f>
        <v>PROD_ENERGY</v>
      </c>
      <c r="G4493" s="52" t="str">
        <f>$G$12</f>
        <v>DISTSEC</v>
      </c>
      <c r="H4493" s="4">
        <f t="shared" si="2177"/>
        <v>0</v>
      </c>
      <c r="I4493" s="5">
        <f>VLOOKUP(CONCATENATE($F4493," ",$G4493),AllocFactorMatrix,(I$4+1),FALSE)*$E4496</f>
        <v>0</v>
      </c>
      <c r="J4493" s="5">
        <f>VLOOKUP(CONCATENATE($F4493," ",$G4493),AllocFactorMatrix,(J$4+1),FALSE)*$E4496</f>
        <v>0</v>
      </c>
      <c r="K4493" s="5">
        <f>VLOOKUP(CONCATENATE($F4493," ",$G4493),AllocFactorMatrix,(K$4+1),FALSE)*$E4496</f>
        <v>0</v>
      </c>
      <c r="L4493" s="5">
        <f>VLOOKUP(CONCATENATE($F4493," ",$G4493),AllocFactorMatrix,(L$4+1),FALSE)*$E4496</f>
        <v>0</v>
      </c>
      <c r="M4493" s="5">
        <f t="shared" si="2178"/>
        <v>0</v>
      </c>
      <c r="N4493" s="5">
        <f>VLOOKUP(CONCATENATE($F4493," ",$G4493),AllocFactorMatrix,(N$4+1),FALSE)*$E4496</f>
        <v>0</v>
      </c>
      <c r="O4493" s="5">
        <f>VLOOKUP(CONCATENATE($F4493," ",$G4493),AllocFactorMatrix,(O$4+1),FALSE)*$E4496</f>
        <v>0</v>
      </c>
      <c r="P4493" s="5">
        <f>VLOOKUP(CONCATENATE($F4493," ",$G4493),AllocFactorMatrix,(P$4+1),FALSE)*$E4496</f>
        <v>0</v>
      </c>
      <c r="Q4493" s="5">
        <f>VLOOKUP(CONCATENATE($F4493," ",$G4493),AllocFactorMatrix,(Q$4+1),FALSE)*$E4496</f>
        <v>0</v>
      </c>
      <c r="R4493" s="5">
        <f t="shared" si="2180"/>
        <v>0</v>
      </c>
      <c r="S4493" s="5">
        <f>VLOOKUP(CONCATENATE($F4493," ",$G4493),AllocFactorMatrix,(S$4+1),FALSE)*$E4496</f>
        <v>0</v>
      </c>
      <c r="T4493" s="5">
        <f>VLOOKUP(CONCATENATE($F4493," ",$G4493),AllocFactorMatrix,(T$4+1),FALSE)*$E4496</f>
        <v>0</v>
      </c>
      <c r="U4493" s="5">
        <f>VLOOKUP(CONCATENATE($F4493," ",$G4493),AllocFactorMatrix,(U$4+1),FALSE)*$E4496</f>
        <v>0</v>
      </c>
      <c r="V4493" s="5">
        <f>VLOOKUP(CONCATENATE($F4493," ",$G4493),AllocFactorMatrix,(V$4+1),FALSE)*$E4496</f>
        <v>0</v>
      </c>
      <c r="W4493" s="5">
        <f t="shared" si="2182"/>
        <v>0</v>
      </c>
      <c r="X4493" s="5">
        <f>VLOOKUP(CONCATENATE($F4493," ",$G4493),AllocFactorMatrix,(X$4+1),FALSE)*$E4496</f>
        <v>0</v>
      </c>
      <c r="Y4493" s="5">
        <f>VLOOKUP(CONCATENATE($F4493," ",$G4493),AllocFactorMatrix,(Y$4+1),FALSE)*$E4496</f>
        <v>0</v>
      </c>
      <c r="Z4493" s="5">
        <f t="shared" si="2179"/>
        <v>0</v>
      </c>
      <c r="AA4493" s="5">
        <f>VLOOKUP(CONCATENATE($F4493," ",$G4493),AllocFactorMatrix,(AA$4+1),FALSE)*$E4496</f>
        <v>0</v>
      </c>
      <c r="AB4493" s="5">
        <f>VLOOKUP(CONCATENATE($F4493," ",$G4493),AllocFactorMatrix,(AB$4+1),FALSE)*$E4496</f>
        <v>0</v>
      </c>
      <c r="AC4493" s="5">
        <f>VLOOKUP(CONCATENATE($F4493," ",$G4493),AllocFactorMatrix,(AC$4+1),FALSE)*$E4496</f>
        <v>0</v>
      </c>
    </row>
    <row r="4494" spans="4:29" hidden="1" outlineLevel="1">
      <c r="E4494" s="48"/>
      <c r="F4494" s="175" t="str">
        <f>F4496</f>
        <v>PROD_ENERGY</v>
      </c>
      <c r="G4494" s="52" t="str">
        <f>$G$13</f>
        <v>ENERGY</v>
      </c>
      <c r="H4494" s="4">
        <f t="shared" si="2177"/>
        <v>6272237.9999999972</v>
      </c>
      <c r="I4494" s="5">
        <f>VLOOKUP(CONCATENATE($F4494," ",$G4494),AllocFactorMatrix,(I$4+1),FALSE)*$E4496</f>
        <v>2454240.230298101</v>
      </c>
      <c r="J4494" s="5">
        <f>VLOOKUP(CONCATENATE($F4494," ",$G4494),AllocFactorMatrix,(J$4+1),FALSE)*$E4496</f>
        <v>708041.18569727358</v>
      </c>
      <c r="K4494" s="5">
        <f>VLOOKUP(CONCATENATE($F4494," ",$G4494),AllocFactorMatrix,(K$4+1),FALSE)*$E4496</f>
        <v>9868.5828494959915</v>
      </c>
      <c r="L4494" s="5">
        <f>VLOOKUP(CONCATENATE($F4494," ",$G4494),AllocFactorMatrix,(L$4+1),FALSE)*$E4496</f>
        <v>1379.6195186235989</v>
      </c>
      <c r="M4494" s="5">
        <f t="shared" si="2178"/>
        <v>719289.3880653932</v>
      </c>
      <c r="N4494" s="5">
        <f>VLOOKUP(CONCATENATE($F4494," ",$G4494),AllocFactorMatrix,(N$4+1),FALSE)*$E4496</f>
        <v>459394.33848301816</v>
      </c>
      <c r="O4494" s="5">
        <f>VLOOKUP(CONCATENATE($F4494," ",$G4494),AllocFactorMatrix,(O$4+1),FALSE)*$E4496</f>
        <v>81927.910999001178</v>
      </c>
      <c r="P4494" s="5">
        <f>VLOOKUP(CONCATENATE($F4494," ",$G4494),AllocFactorMatrix,(P$4+1),FALSE)*$E4496</f>
        <v>16683.523005744286</v>
      </c>
      <c r="Q4494" s="5">
        <f>VLOOKUP(CONCATENATE($F4494," ",$G4494),AllocFactorMatrix,(Q$4+1),FALSE)*$E4496</f>
        <v>630.14231013355857</v>
      </c>
      <c r="R4494" s="5">
        <f t="shared" si="2180"/>
        <v>558635.91479789722</v>
      </c>
      <c r="S4494" s="5">
        <f>VLOOKUP(CONCATENATE($F4494," ",$G4494),AllocFactorMatrix,(S$4+1),FALSE)*$E4496</f>
        <v>24058.489857376091</v>
      </c>
      <c r="T4494" s="5">
        <f>VLOOKUP(CONCATENATE($F4494," ",$G4494),AllocFactorMatrix,(T$4+1),FALSE)*$E4496</f>
        <v>380369.29899977113</v>
      </c>
      <c r="U4494" s="5">
        <f>VLOOKUP(CONCATENATE($F4494," ",$G4494),AllocFactorMatrix,(U$4+1),FALSE)*$E4496</f>
        <v>1635906.4478647672</v>
      </c>
      <c r="V4494" s="5">
        <f>VLOOKUP(CONCATENATE($F4494," ",$G4494),AllocFactorMatrix,(V$4+1),FALSE)*$E4496</f>
        <v>307731.08946256456</v>
      </c>
      <c r="W4494" s="5">
        <f t="shared" si="2182"/>
        <v>2348065.3261844786</v>
      </c>
      <c r="X4494" s="5">
        <f>VLOOKUP(CONCATENATE($F4494," ",$G4494),AllocFactorMatrix,(X$4+1),FALSE)*$E4496</f>
        <v>126191.07078391372</v>
      </c>
      <c r="Y4494" s="5">
        <f>VLOOKUP(CONCATENATE($F4494," ",$G4494),AllocFactorMatrix,(Y$4+1),FALSE)*$E4496</f>
        <v>2531.9986630849903</v>
      </c>
      <c r="Z4494" s="5">
        <f t="shared" si="2179"/>
        <v>128723.06944699871</v>
      </c>
      <c r="AA4494" s="5">
        <f>VLOOKUP(CONCATENATE($F4494," ",$G4494),AllocFactorMatrix,(AA$4+1),FALSE)*$E4496</f>
        <v>2258.5536650932008</v>
      </c>
      <c r="AB4494" s="5">
        <f>VLOOKUP(CONCATENATE($F4494," ",$G4494),AllocFactorMatrix,(AB$4+1),FALSE)*$E4496</f>
        <v>50590.828586745265</v>
      </c>
      <c r="AC4494" s="5">
        <f>VLOOKUP(CONCATENATE($F4494," ",$G4494),AllocFactorMatrix,(AC$4+1),FALSE)*$E4496</f>
        <v>10434.688955290549</v>
      </c>
    </row>
    <row r="4495" spans="4:29" hidden="1" outlineLevel="1">
      <c r="E4495" s="48"/>
      <c r="F4495" s="175" t="str">
        <f>F4496</f>
        <v>PROD_ENERGY</v>
      </c>
      <c r="G4495" s="52" t="str">
        <f>$G$14</f>
        <v>CUSTOMER</v>
      </c>
      <c r="H4495" s="4">
        <f t="shared" si="2177"/>
        <v>0</v>
      </c>
      <c r="I4495" s="5">
        <f>VLOOKUP(CONCATENATE($F4495," ",$G4495),AllocFactorMatrix,(I$4+1),FALSE)*$E4496</f>
        <v>0</v>
      </c>
      <c r="J4495" s="5">
        <f>VLOOKUP(CONCATENATE($F4495," ",$G4495),AllocFactorMatrix,(J$4+1),FALSE)*$E4496</f>
        <v>0</v>
      </c>
      <c r="K4495" s="5">
        <f>VLOOKUP(CONCATENATE($F4495," ",$G4495),AllocFactorMatrix,(K$4+1),FALSE)*$E4496</f>
        <v>0</v>
      </c>
      <c r="L4495" s="5">
        <f>VLOOKUP(CONCATENATE($F4495," ",$G4495),AllocFactorMatrix,(L$4+1),FALSE)*$E4496</f>
        <v>0</v>
      </c>
      <c r="M4495" s="5">
        <f t="shared" si="2178"/>
        <v>0</v>
      </c>
      <c r="N4495" s="5">
        <f>VLOOKUP(CONCATENATE($F4495," ",$G4495),AllocFactorMatrix,(N$4+1),FALSE)*$E4496</f>
        <v>0</v>
      </c>
      <c r="O4495" s="5">
        <f>VLOOKUP(CONCATENATE($F4495," ",$G4495),AllocFactorMatrix,(O$4+1),FALSE)*$E4496</f>
        <v>0</v>
      </c>
      <c r="P4495" s="5">
        <f>VLOOKUP(CONCATENATE($F4495," ",$G4495),AllocFactorMatrix,(P$4+1),FALSE)*$E4496</f>
        <v>0</v>
      </c>
      <c r="Q4495" s="5">
        <f>VLOOKUP(CONCATENATE($F4495," ",$G4495),AllocFactorMatrix,(Q$4+1),FALSE)*$E4496</f>
        <v>0</v>
      </c>
      <c r="R4495" s="5">
        <f t="shared" si="2180"/>
        <v>0</v>
      </c>
      <c r="S4495" s="5">
        <f>VLOOKUP(CONCATENATE($F4495," ",$G4495),AllocFactorMatrix,(S$4+1),FALSE)*$E4496</f>
        <v>0</v>
      </c>
      <c r="T4495" s="5">
        <f>VLOOKUP(CONCATENATE($F4495," ",$G4495),AllocFactorMatrix,(T$4+1),FALSE)*$E4496</f>
        <v>0</v>
      </c>
      <c r="U4495" s="5">
        <f>VLOOKUP(CONCATENATE($F4495," ",$G4495),AllocFactorMatrix,(U$4+1),FALSE)*$E4496</f>
        <v>0</v>
      </c>
      <c r="V4495" s="5">
        <f>VLOOKUP(CONCATENATE($F4495," ",$G4495),AllocFactorMatrix,(V$4+1),FALSE)*$E4496</f>
        <v>0</v>
      </c>
      <c r="W4495" s="5">
        <f t="shared" si="2182"/>
        <v>0</v>
      </c>
      <c r="X4495" s="5">
        <f>VLOOKUP(CONCATENATE($F4495," ",$G4495),AllocFactorMatrix,(X$4+1),FALSE)*$E4496</f>
        <v>0</v>
      </c>
      <c r="Y4495" s="5">
        <f>VLOOKUP(CONCATENATE($F4495," ",$G4495),AllocFactorMatrix,(Y$4+1),FALSE)*$E4496</f>
        <v>0</v>
      </c>
      <c r="Z4495" s="5">
        <f t="shared" si="2179"/>
        <v>0</v>
      </c>
      <c r="AA4495" s="5">
        <f>VLOOKUP(CONCATENATE($F4495," ",$G4495),AllocFactorMatrix,(AA$4+1),FALSE)*$E4496</f>
        <v>0</v>
      </c>
      <c r="AB4495" s="5">
        <f>VLOOKUP(CONCATENATE($F4495," ",$G4495),AllocFactorMatrix,(AB$4+1),FALSE)*$E4496</f>
        <v>0</v>
      </c>
      <c r="AC4495" s="5">
        <f>VLOOKUP(CONCATENATE($F4495," ",$G4495),AllocFactorMatrix,(AC$4+1),FALSE)*$E4496</f>
        <v>0</v>
      </c>
    </row>
    <row r="4496" spans="4:29" collapsed="1">
      <c r="D4496" s="52" t="s">
        <v>132</v>
      </c>
      <c r="E4496" s="58">
        <v>6272238</v>
      </c>
      <c r="F4496" s="93" t="s">
        <v>31</v>
      </c>
      <c r="G4496" s="52" t="str">
        <f>$G$15</f>
        <v>TOTAL</v>
      </c>
      <c r="H4496" s="4">
        <f t="shared" si="2177"/>
        <v>6272237.9999999972</v>
      </c>
      <c r="I4496" s="5">
        <f>VLOOKUP(CONCATENATE($F4496," ",$G4496),AllocFactorMatrix,(I$4+1),FALSE)*$E4496</f>
        <v>2454240.230298101</v>
      </c>
      <c r="J4496" s="5">
        <f>VLOOKUP(CONCATENATE($F4496," ",$G4496),AllocFactorMatrix,(J$4+1),FALSE)*$E4496</f>
        <v>708041.18569727358</v>
      </c>
      <c r="K4496" s="5">
        <f>VLOOKUP(CONCATENATE($F4496," ",$G4496),AllocFactorMatrix,(K$4+1),FALSE)*$E4496</f>
        <v>9868.5828494959915</v>
      </c>
      <c r="L4496" s="5">
        <f>VLOOKUP(CONCATENATE($F4496," ",$G4496),AllocFactorMatrix,(L$4+1),FALSE)*$E4496</f>
        <v>1379.6195186235989</v>
      </c>
      <c r="M4496" s="5">
        <f t="shared" si="2178"/>
        <v>719289.3880653932</v>
      </c>
      <c r="N4496" s="5">
        <f>VLOOKUP(CONCATENATE($F4496," ",$G4496),AllocFactorMatrix,(N$4+1),FALSE)*$E4496</f>
        <v>459394.33848301816</v>
      </c>
      <c r="O4496" s="5">
        <f>VLOOKUP(CONCATENATE($F4496," ",$G4496),AllocFactorMatrix,(O$4+1),FALSE)*$E4496</f>
        <v>81927.910999001178</v>
      </c>
      <c r="P4496" s="5">
        <f>VLOOKUP(CONCATENATE($F4496," ",$G4496),AllocFactorMatrix,(P$4+1),FALSE)*$E4496</f>
        <v>16683.523005744286</v>
      </c>
      <c r="Q4496" s="5">
        <f>VLOOKUP(CONCATENATE($F4496," ",$G4496),AllocFactorMatrix,(Q$4+1),FALSE)*$E4496</f>
        <v>630.14231013355857</v>
      </c>
      <c r="R4496" s="5">
        <f t="shared" si="2180"/>
        <v>558635.91479789722</v>
      </c>
      <c r="S4496" s="5">
        <f>VLOOKUP(CONCATENATE($F4496," ",$G4496),AllocFactorMatrix,(S$4+1),FALSE)*$E4496</f>
        <v>24058.489857376091</v>
      </c>
      <c r="T4496" s="5">
        <f>VLOOKUP(CONCATENATE($F4496," ",$G4496),AllocFactorMatrix,(T$4+1),FALSE)*$E4496</f>
        <v>380369.29899977113</v>
      </c>
      <c r="U4496" s="5">
        <f>VLOOKUP(CONCATENATE($F4496," ",$G4496),AllocFactorMatrix,(U$4+1),FALSE)*$E4496</f>
        <v>1635906.4478647672</v>
      </c>
      <c r="V4496" s="5">
        <f>VLOOKUP(CONCATENATE($F4496," ",$G4496),AllocFactorMatrix,(V$4+1),FALSE)*$E4496</f>
        <v>307731.08946256456</v>
      </c>
      <c r="W4496" s="5">
        <f t="shared" si="2182"/>
        <v>2348065.3261844786</v>
      </c>
      <c r="X4496" s="5">
        <f>VLOOKUP(CONCATENATE($F4496," ",$G4496),AllocFactorMatrix,(X$4+1),FALSE)*$E4496</f>
        <v>126191.07078391372</v>
      </c>
      <c r="Y4496" s="5">
        <f>VLOOKUP(CONCATENATE($F4496," ",$G4496),AllocFactorMatrix,(Y$4+1),FALSE)*$E4496</f>
        <v>2531.9986630849903</v>
      </c>
      <c r="Z4496" s="5">
        <f t="shared" si="2179"/>
        <v>128723.06944699871</v>
      </c>
      <c r="AA4496" s="5">
        <f>VLOOKUP(CONCATENATE($F4496," ",$G4496),AllocFactorMatrix,(AA$4+1),FALSE)*$E4496</f>
        <v>2258.5536650932008</v>
      </c>
      <c r="AB4496" s="5">
        <f>VLOOKUP(CONCATENATE($F4496," ",$G4496),AllocFactorMatrix,(AB$4+1),FALSE)*$E4496</f>
        <v>50590.828586745265</v>
      </c>
      <c r="AC4496" s="5">
        <f>VLOOKUP(CONCATENATE($F4496," ",$G4496),AllocFactorMatrix,(AC$4+1),FALSE)*$E4496</f>
        <v>10434.688955290549</v>
      </c>
    </row>
    <row r="4497" spans="4:29" hidden="1" outlineLevel="1">
      <c r="E4497" s="48"/>
      <c r="F4497" s="175" t="str">
        <f>F4504</f>
        <v>EXP_OM_TRAN</v>
      </c>
      <c r="G4497" s="52" t="str">
        <f>$G$8</f>
        <v>PRODUCTION</v>
      </c>
      <c r="H4497" s="4">
        <f t="shared" ca="1" si="2177"/>
        <v>-1.0379463203129787E-9</v>
      </c>
      <c r="I4497" s="5">
        <f ca="1">VLOOKUP(CONCATENATE($F4497," ",$G4497),AllocFactorMatrix,(I$4+1),FALSE)*$E4504</f>
        <v>6.2475617288482837E-9</v>
      </c>
      <c r="J4497" s="5">
        <f ca="1">VLOOKUP(CONCATENATE($F4497," ",$G4497),AllocFactorMatrix,(J$4+1),FALSE)*$E4504</f>
        <v>-1.3518428163802331E-9</v>
      </c>
      <c r="K4497" s="5">
        <f ca="1">VLOOKUP(CONCATENATE($F4497," ",$G4497),AllocFactorMatrix,(K$4+1),FALSE)*$E4504</f>
        <v>3.6506712989124156E-12</v>
      </c>
      <c r="L4497" s="5">
        <f ca="1">VLOOKUP(CONCATENATE($F4497," ",$G4497),AllocFactorMatrix,(L$4+1),FALSE)*$E4504</f>
        <v>1.0942619702401941E-12</v>
      </c>
      <c r="M4497" s="5">
        <f t="shared" ca="1" si="2178"/>
        <v>-1.3470978831110806E-9</v>
      </c>
      <c r="N4497" s="5">
        <f ca="1">VLOOKUP(CONCATENATE($F4497," ",$G4497),AllocFactorMatrix,(N$4+1),FALSE)*$E4504</f>
        <v>1.2156010182292563E-9</v>
      </c>
      <c r="O4497" s="5">
        <f ca="1">VLOOKUP(CONCATENATE($F4497," ",$G4497),AllocFactorMatrix,(O$4+1),FALSE)*$E4504</f>
        <v>-1.5121118540685289E-10</v>
      </c>
      <c r="P4497" s="5">
        <f ca="1">VLOOKUP(CONCATENATE($F4497," ",$G4497),AllocFactorMatrix,(P$4+1),FALSE)*$E4504</f>
        <v>-6.3460275179433839E-12</v>
      </c>
      <c r="Q4497" s="5">
        <f ca="1">VLOOKUP(CONCATENATE($F4497," ",$G4497),AllocFactorMatrix,(Q$4+1),FALSE)*$E4504</f>
        <v>-3.3256873043978613E-14</v>
      </c>
      <c r="R4497" s="5">
        <f t="shared" ca="1" si="2180"/>
        <v>1.0580105484314161E-9</v>
      </c>
      <c r="S4497" s="5">
        <f ca="1">VLOOKUP(CONCATENATE($F4497," ",$G4497),AllocFactorMatrix,(S$4+1),FALSE)*$E4504</f>
        <v>-3.6926323586015223E-12</v>
      </c>
      <c r="T4497" s="5">
        <f ca="1">VLOOKUP(CONCATENATE($F4497," ",$G4497),AllocFactorMatrix,(T$4+1),FALSE)*$E4504</f>
        <v>-5.5477791596263003E-10</v>
      </c>
      <c r="U4497" s="5">
        <f ca="1">VLOOKUP(CONCATENATE($F4497," ",$G4497),AllocFactorMatrix,(U$4+1),FALSE)*$E4504</f>
        <v>-2.5926200168292622E-9</v>
      </c>
      <c r="V4497" s="5">
        <f ca="1">VLOOKUP(CONCATENATE($F4497," ",$G4497),AllocFactorMatrix,(V$4+1),FALSE)*$E4504</f>
        <v>-2.6888159316085895E-11</v>
      </c>
      <c r="W4497" s="5">
        <f ca="1">SUBTOTAL(9,S4497:V4497)</f>
        <v>-3.17797872446658E-9</v>
      </c>
      <c r="X4497" s="5">
        <f ca="1">VLOOKUP(CONCATENATE($F4497," ",$G4497),AllocFactorMatrix,(X$4+1),FALSE)*$E4504</f>
        <v>-1.790672491695486E-10</v>
      </c>
      <c r="Y4497" s="5">
        <f ca="1">VLOOKUP(CONCATENATE($F4497," ",$G4497),AllocFactorMatrix,(Y$4+1),FALSE)*$E4504</f>
        <v>3.4380930260334475E-12</v>
      </c>
      <c r="Z4497" s="5">
        <f t="shared" ca="1" si="2179"/>
        <v>-1.7562915614351516E-10</v>
      </c>
      <c r="AA4497" s="5">
        <f ca="1">VLOOKUP(CONCATENATE($F4497," ",$G4497),AllocFactorMatrix,(AA$4+1),FALSE)*$E4504</f>
        <v>-1.3483632411260098E-12</v>
      </c>
      <c r="AB4497" s="5">
        <f ca="1">VLOOKUP(CONCATENATE($F4497," ",$G4497),AllocFactorMatrix,(AB$4+1),FALSE)*$E4504</f>
        <v>1.1571766826280873E-11</v>
      </c>
      <c r="AC4497" s="5">
        <f ca="1">VLOOKUP(CONCATENATE($F4497," ",$G4497),AllocFactorMatrix,(AC$4+1),FALSE)*$E4504</f>
        <v>2.6630824476765835E-12</v>
      </c>
    </row>
    <row r="4498" spans="4:29" hidden="1" outlineLevel="1">
      <c r="E4498" s="48"/>
      <c r="F4498" s="175" t="str">
        <f>F4504</f>
        <v>EXP_OM_TRAN</v>
      </c>
      <c r="G4498" s="52" t="str">
        <f>$G$9</f>
        <v>BULKTRAN</v>
      </c>
      <c r="H4498" s="4">
        <f t="shared" ca="1" si="2177"/>
        <v>2430778.0859999978</v>
      </c>
      <c r="I4498" s="5">
        <f ca="1">VLOOKUP(CONCATENATE($F4498," ",$G4498),AllocFactorMatrix,(I$4+1),FALSE)*$E4504</f>
        <v>1250358.1678381453</v>
      </c>
      <c r="J4498" s="5">
        <f ca="1">VLOOKUP(CONCATENATE($F4498," ",$G4498),AllocFactorMatrix,(J$4+1),FALSE)*$E4504</f>
        <v>291583.71697443927</v>
      </c>
      <c r="K4498" s="5">
        <f ca="1">VLOOKUP(CONCATENATE($F4498," ",$G4498),AllocFactorMatrix,(K$4+1),FALSE)*$E4504</f>
        <v>4054.1682588910312</v>
      </c>
      <c r="L4498" s="5">
        <f ca="1">VLOOKUP(CONCATENATE($F4498," ",$G4498),AllocFactorMatrix,(L$4+1),FALSE)*$E4504</f>
        <v>564.63904339274404</v>
      </c>
      <c r="M4498" s="5">
        <f t="shared" ca="1" si="2178"/>
        <v>296202.52427672304</v>
      </c>
      <c r="N4498" s="5">
        <f ca="1">VLOOKUP(CONCATENATE($F4498," ",$G4498),AllocFactorMatrix,(N$4+1),FALSE)*$E4504</f>
        <v>173553.0184993429</v>
      </c>
      <c r="O4498" s="5">
        <f ca="1">VLOOKUP(CONCATENATE($F4498," ",$G4498),AllocFactorMatrix,(O$4+1),FALSE)*$E4504</f>
        <v>31099.24053633428</v>
      </c>
      <c r="P4498" s="5">
        <f ca="1">VLOOKUP(CONCATENATE($F4498," ",$G4498),AllocFactorMatrix,(P$4+1),FALSE)*$E4504</f>
        <v>6306.6086187706433</v>
      </c>
      <c r="Q4498" s="5">
        <f ca="1">VLOOKUP(CONCATENATE($F4498," ",$G4498),AllocFactorMatrix,(Q$4+1),FALSE)*$E4504</f>
        <v>239.49061031084133</v>
      </c>
      <c r="R4498" s="5">
        <f t="shared" ca="1" si="2180"/>
        <v>211198.35826475866</v>
      </c>
      <c r="S4498" s="5">
        <f ca="1">VLOOKUP(CONCATENATE($F4498," ",$G4498),AllocFactorMatrix,(S$4+1),FALSE)*$E4504</f>
        <v>8218.9802865976981</v>
      </c>
      <c r="T4498" s="5">
        <f ca="1">VLOOKUP(CONCATENATE($F4498," ",$G4498),AllocFactorMatrix,(T$4+1),FALSE)*$E4504</f>
        <v>110960.97991602702</v>
      </c>
      <c r="U4498" s="5">
        <f ca="1">VLOOKUP(CONCATENATE($F4498," ",$G4498),AllocFactorMatrix,(U$4+1),FALSE)*$E4504</f>
        <v>424381.20513086783</v>
      </c>
      <c r="V4498" s="5">
        <f ca="1">VLOOKUP(CONCATENATE($F4498," ",$G4498),AllocFactorMatrix,(V$4+1),FALSE)*$E4504</f>
        <v>76880.591313653335</v>
      </c>
      <c r="W4498" s="5">
        <f t="shared" ref="W4498:W4504" ca="1" si="2183">SUBTOTAL(9,S4498:V4498)</f>
        <v>620441.75664714584</v>
      </c>
      <c r="X4498" s="5">
        <f ca="1">VLOOKUP(CONCATENATE($F4498," ",$G4498),AllocFactorMatrix,(X$4+1),FALSE)*$E4504</f>
        <v>47633.294504106103</v>
      </c>
      <c r="Y4498" s="5">
        <f ca="1">VLOOKUP(CONCATENATE($F4498," ",$G4498),AllocFactorMatrix,(Y$4+1),FALSE)*$E4504</f>
        <v>951.35906556265877</v>
      </c>
      <c r="Z4498" s="5">
        <f t="shared" ca="1" si="2179"/>
        <v>48584.653569668764</v>
      </c>
      <c r="AA4498" s="5">
        <f ca="1">VLOOKUP(CONCATENATE($F4498," ",$G4498),AllocFactorMatrix,(AA$4+1),FALSE)*$E4504</f>
        <v>628.36021582172577</v>
      </c>
      <c r="AB4498" s="5">
        <f ca="1">VLOOKUP(CONCATENATE($F4498," ",$G4498),AllocFactorMatrix,(AB$4+1),FALSE)*$E4504</f>
        <v>2791.5338435462377</v>
      </c>
      <c r="AC4498" s="5">
        <f ca="1">VLOOKUP(CONCATENATE($F4498," ",$G4498),AllocFactorMatrix,(AC$4+1),FALSE)*$E4504</f>
        <v>572.73134419502355</v>
      </c>
    </row>
    <row r="4499" spans="4:29" hidden="1" outlineLevel="1">
      <c r="E4499" s="48"/>
      <c r="F4499" s="175" t="str">
        <f>F4504</f>
        <v>EXP_OM_TRAN</v>
      </c>
      <c r="G4499" s="52" t="str">
        <f>$G$10</f>
        <v>SUBTRAN</v>
      </c>
      <c r="H4499" s="4">
        <f t="shared" ca="1" si="2177"/>
        <v>673663.91399999906</v>
      </c>
      <c r="I4499" s="5">
        <f ca="1">VLOOKUP(CONCATENATE($F4499," ",$G4499),AllocFactorMatrix,(I$4+1),FALSE)*$E4504</f>
        <v>344210.84122883884</v>
      </c>
      <c r="J4499" s="5">
        <f ca="1">VLOOKUP(CONCATENATE($F4499," ",$G4499),AllocFactorMatrix,(J$4+1),FALSE)*$E4504</f>
        <v>80688.835987025072</v>
      </c>
      <c r="K4499" s="5">
        <f ca="1">VLOOKUP(CONCATENATE($F4499," ",$G4499),AllocFactorMatrix,(K$4+1),FALSE)*$E4504</f>
        <v>1127.19175027561</v>
      </c>
      <c r="L4499" s="5">
        <f ca="1">VLOOKUP(CONCATENATE($F4499," ",$G4499),AllocFactorMatrix,(L$4+1),FALSE)*$E4504</f>
        <v>204.01646958339236</v>
      </c>
      <c r="M4499" s="5">
        <f t="shared" ca="1" si="2178"/>
        <v>82020.044206884078</v>
      </c>
      <c r="N4499" s="5">
        <f ca="1">VLOOKUP(CONCATENATE($F4499," ",$G4499),AllocFactorMatrix,(N$4+1),FALSE)*$E4504</f>
        <v>46632.374081226757</v>
      </c>
      <c r="O4499" s="5">
        <f ca="1">VLOOKUP(CONCATENATE($F4499," ",$G4499),AllocFactorMatrix,(O$4+1),FALSE)*$E4504</f>
        <v>8379.6033402763587</v>
      </c>
      <c r="P4499" s="5">
        <f ca="1">VLOOKUP(CONCATENATE($F4499," ",$G4499),AllocFactorMatrix,(P$4+1),FALSE)*$E4504</f>
        <v>2199.5812700725719</v>
      </c>
      <c r="Q4499" s="5">
        <f ca="1">VLOOKUP(CONCATENATE($F4499," ",$G4499),AllocFactorMatrix,(Q$4+1),FALSE)*$E4504</f>
        <v>0</v>
      </c>
      <c r="R4499" s="5">
        <f t="shared" ca="1" si="2180"/>
        <v>57211.558691575687</v>
      </c>
      <c r="S4499" s="5">
        <f ca="1">VLOOKUP(CONCATENATE($F4499," ",$G4499),AllocFactorMatrix,(S$4+1),FALSE)*$E4504</f>
        <v>2101.9185437023566</v>
      </c>
      <c r="T4499" s="5">
        <f ca="1">VLOOKUP(CONCATENATE($F4499," ",$G4499),AllocFactorMatrix,(T$4+1),FALSE)*$E4504</f>
        <v>29491.955355637103</v>
      </c>
      <c r="U4499" s="5">
        <f ca="1">VLOOKUP(CONCATENATE($F4499," ",$G4499),AllocFactorMatrix,(U$4+1),FALSE)*$E4504</f>
        <v>145418.08961707601</v>
      </c>
      <c r="V4499" s="5">
        <f ca="1">VLOOKUP(CONCATENATE($F4499," ",$G4499),AllocFactorMatrix,(V$4+1),FALSE)*$E4504</f>
        <v>0</v>
      </c>
      <c r="W4499" s="5">
        <f t="shared" ca="1" si="2183"/>
        <v>177011.96351641548</v>
      </c>
      <c r="X4499" s="5">
        <f ca="1">VLOOKUP(CONCATENATE($F4499," ",$G4499),AllocFactorMatrix,(X$4+1),FALSE)*$E4504</f>
        <v>12782.874514246041</v>
      </c>
      <c r="Y4499" s="5">
        <f ca="1">VLOOKUP(CONCATENATE($F4499," ",$G4499),AllocFactorMatrix,(Y$4+1),FALSE)*$E4504</f>
        <v>256.66116396203086</v>
      </c>
      <c r="Z4499" s="5">
        <f t="shared" ca="1" si="2179"/>
        <v>13039.535678208073</v>
      </c>
      <c r="AA4499" s="5">
        <f ca="1">VLOOKUP(CONCATENATE($F4499," ",$G4499),AllocFactorMatrix,(AA$4+1),FALSE)*$E4504</f>
        <v>169.9706780790751</v>
      </c>
      <c r="AB4499" s="5">
        <f ca="1">VLOOKUP(CONCATENATE($F4499," ",$G4499),AllocFactorMatrix,(AB$4+1),FALSE)*$E4504</f>
        <v>0</v>
      </c>
      <c r="AC4499" s="5">
        <f ca="1">VLOOKUP(CONCATENATE($F4499," ",$G4499),AllocFactorMatrix,(AC$4+1),FALSE)*$E4504</f>
        <v>0</v>
      </c>
    </row>
    <row r="4500" spans="4:29" hidden="1" outlineLevel="1">
      <c r="E4500" s="48"/>
      <c r="F4500" s="175" t="str">
        <f>F4504</f>
        <v>EXP_OM_TRAN</v>
      </c>
      <c r="G4500" s="52" t="str">
        <f>$G$11</f>
        <v>DISTPRI</v>
      </c>
      <c r="H4500" s="4">
        <f t="shared" ca="1" si="2177"/>
        <v>0</v>
      </c>
      <c r="I4500" s="5">
        <f ca="1">VLOOKUP(CONCATENATE($F4500," ",$G4500),AllocFactorMatrix,(I$4+1),FALSE)*$E4504</f>
        <v>0</v>
      </c>
      <c r="J4500" s="5">
        <f ca="1">VLOOKUP(CONCATENATE($F4500," ",$G4500),AllocFactorMatrix,(J$4+1),FALSE)*$E4504</f>
        <v>0</v>
      </c>
      <c r="K4500" s="5">
        <f ca="1">VLOOKUP(CONCATENATE($F4500," ",$G4500),AllocFactorMatrix,(K$4+1),FALSE)*$E4504</f>
        <v>0</v>
      </c>
      <c r="L4500" s="5">
        <f ca="1">VLOOKUP(CONCATENATE($F4500," ",$G4500),AllocFactorMatrix,(L$4+1),FALSE)*$E4504</f>
        <v>0</v>
      </c>
      <c r="M4500" s="5">
        <f t="shared" ca="1" si="2178"/>
        <v>0</v>
      </c>
      <c r="N4500" s="5">
        <f ca="1">VLOOKUP(CONCATENATE($F4500," ",$G4500),AllocFactorMatrix,(N$4+1),FALSE)*$E4504</f>
        <v>0</v>
      </c>
      <c r="O4500" s="5">
        <f ca="1">VLOOKUP(CONCATENATE($F4500," ",$G4500),AllocFactorMatrix,(O$4+1),FALSE)*$E4504</f>
        <v>0</v>
      </c>
      <c r="P4500" s="5">
        <f ca="1">VLOOKUP(CONCATENATE($F4500," ",$G4500),AllocFactorMatrix,(P$4+1),FALSE)*$E4504</f>
        <v>0</v>
      </c>
      <c r="Q4500" s="5">
        <f ca="1">VLOOKUP(CONCATENATE($F4500," ",$G4500),AllocFactorMatrix,(Q$4+1),FALSE)*$E4504</f>
        <v>0</v>
      </c>
      <c r="R4500" s="5">
        <f t="shared" ca="1" si="2180"/>
        <v>0</v>
      </c>
      <c r="S4500" s="5">
        <f ca="1">VLOOKUP(CONCATENATE($F4500," ",$G4500),AllocFactorMatrix,(S$4+1),FALSE)*$E4504</f>
        <v>0</v>
      </c>
      <c r="T4500" s="5">
        <f ca="1">VLOOKUP(CONCATENATE($F4500," ",$G4500),AllocFactorMatrix,(T$4+1),FALSE)*$E4504</f>
        <v>0</v>
      </c>
      <c r="U4500" s="5">
        <f ca="1">VLOOKUP(CONCATENATE($F4500," ",$G4500),AllocFactorMatrix,(U$4+1),FALSE)*$E4504</f>
        <v>0</v>
      </c>
      <c r="V4500" s="5">
        <f ca="1">VLOOKUP(CONCATENATE($F4500," ",$G4500),AllocFactorMatrix,(V$4+1),FALSE)*$E4504</f>
        <v>0</v>
      </c>
      <c r="W4500" s="5">
        <f t="shared" ca="1" si="2183"/>
        <v>0</v>
      </c>
      <c r="X4500" s="5">
        <f ca="1">VLOOKUP(CONCATENATE($F4500," ",$G4500),AllocFactorMatrix,(X$4+1),FALSE)*$E4504</f>
        <v>0</v>
      </c>
      <c r="Y4500" s="5">
        <f ca="1">VLOOKUP(CONCATENATE($F4500," ",$G4500),AllocFactorMatrix,(Y$4+1),FALSE)*$E4504</f>
        <v>0</v>
      </c>
      <c r="Z4500" s="5">
        <f t="shared" ca="1" si="2179"/>
        <v>0</v>
      </c>
      <c r="AA4500" s="5">
        <f ca="1">VLOOKUP(CONCATENATE($F4500," ",$G4500),AllocFactorMatrix,(AA$4+1),FALSE)*$E4504</f>
        <v>0</v>
      </c>
      <c r="AB4500" s="5">
        <f ca="1">VLOOKUP(CONCATENATE($F4500," ",$G4500),AllocFactorMatrix,(AB$4+1),FALSE)*$E4504</f>
        <v>0</v>
      </c>
      <c r="AC4500" s="5">
        <f ca="1">VLOOKUP(CONCATENATE($F4500," ",$G4500),AllocFactorMatrix,(AC$4+1),FALSE)*$E4504</f>
        <v>0</v>
      </c>
    </row>
    <row r="4501" spans="4:29" hidden="1" outlineLevel="1">
      <c r="E4501" s="48"/>
      <c r="F4501" s="175" t="str">
        <f>F4504</f>
        <v>EXP_OM_TRAN</v>
      </c>
      <c r="G4501" s="52" t="str">
        <f>$G$12</f>
        <v>DISTSEC</v>
      </c>
      <c r="H4501" s="4">
        <f t="shared" ca="1" si="2177"/>
        <v>0</v>
      </c>
      <c r="I4501" s="5">
        <f ca="1">VLOOKUP(CONCATENATE($F4501," ",$G4501),AllocFactorMatrix,(I$4+1),FALSE)*$E4504</f>
        <v>0</v>
      </c>
      <c r="J4501" s="5">
        <f ca="1">VLOOKUP(CONCATENATE($F4501," ",$G4501),AllocFactorMatrix,(J$4+1),FALSE)*$E4504</f>
        <v>0</v>
      </c>
      <c r="K4501" s="5">
        <f ca="1">VLOOKUP(CONCATENATE($F4501," ",$G4501),AllocFactorMatrix,(K$4+1),FALSE)*$E4504</f>
        <v>0</v>
      </c>
      <c r="L4501" s="5">
        <f ca="1">VLOOKUP(CONCATENATE($F4501," ",$G4501),AllocFactorMatrix,(L$4+1),FALSE)*$E4504</f>
        <v>0</v>
      </c>
      <c r="M4501" s="5">
        <f t="shared" ca="1" si="2178"/>
        <v>0</v>
      </c>
      <c r="N4501" s="5">
        <f ca="1">VLOOKUP(CONCATENATE($F4501," ",$G4501),AllocFactorMatrix,(N$4+1),FALSE)*$E4504</f>
        <v>0</v>
      </c>
      <c r="O4501" s="5">
        <f ca="1">VLOOKUP(CONCATENATE($F4501," ",$G4501),AllocFactorMatrix,(O$4+1),FALSE)*$E4504</f>
        <v>0</v>
      </c>
      <c r="P4501" s="5">
        <f ca="1">VLOOKUP(CONCATENATE($F4501," ",$G4501),AllocFactorMatrix,(P$4+1),FALSE)*$E4504</f>
        <v>0</v>
      </c>
      <c r="Q4501" s="5">
        <f ca="1">VLOOKUP(CONCATENATE($F4501," ",$G4501),AllocFactorMatrix,(Q$4+1),FALSE)*$E4504</f>
        <v>0</v>
      </c>
      <c r="R4501" s="5">
        <f t="shared" ca="1" si="2180"/>
        <v>0</v>
      </c>
      <c r="S4501" s="5">
        <f ca="1">VLOOKUP(CONCATENATE($F4501," ",$G4501),AllocFactorMatrix,(S$4+1),FALSE)*$E4504</f>
        <v>0</v>
      </c>
      <c r="T4501" s="5">
        <f ca="1">VLOOKUP(CONCATENATE($F4501," ",$G4501),AllocFactorMatrix,(T$4+1),FALSE)*$E4504</f>
        <v>0</v>
      </c>
      <c r="U4501" s="5">
        <f ca="1">VLOOKUP(CONCATENATE($F4501," ",$G4501),AllocFactorMatrix,(U$4+1),FALSE)*$E4504</f>
        <v>0</v>
      </c>
      <c r="V4501" s="5">
        <f ca="1">VLOOKUP(CONCATENATE($F4501," ",$G4501),AllocFactorMatrix,(V$4+1),FALSE)*$E4504</f>
        <v>0</v>
      </c>
      <c r="W4501" s="5">
        <f t="shared" ca="1" si="2183"/>
        <v>0</v>
      </c>
      <c r="X4501" s="5">
        <f ca="1">VLOOKUP(CONCATENATE($F4501," ",$G4501),AllocFactorMatrix,(X$4+1),FALSE)*$E4504</f>
        <v>0</v>
      </c>
      <c r="Y4501" s="5">
        <f ca="1">VLOOKUP(CONCATENATE($F4501," ",$G4501),AllocFactorMatrix,(Y$4+1),FALSE)*$E4504</f>
        <v>0</v>
      </c>
      <c r="Z4501" s="5">
        <f t="shared" ca="1" si="2179"/>
        <v>0</v>
      </c>
      <c r="AA4501" s="5">
        <f ca="1">VLOOKUP(CONCATENATE($F4501," ",$G4501),AllocFactorMatrix,(AA$4+1),FALSE)*$E4504</f>
        <v>0</v>
      </c>
      <c r="AB4501" s="5">
        <f ca="1">VLOOKUP(CONCATENATE($F4501," ",$G4501),AllocFactorMatrix,(AB$4+1),FALSE)*$E4504</f>
        <v>0</v>
      </c>
      <c r="AC4501" s="5">
        <f ca="1">VLOOKUP(CONCATENATE($F4501," ",$G4501),AllocFactorMatrix,(AC$4+1),FALSE)*$E4504</f>
        <v>0</v>
      </c>
    </row>
    <row r="4502" spans="4:29" hidden="1" outlineLevel="1">
      <c r="E4502" s="48"/>
      <c r="F4502" s="175" t="str">
        <f>F4504</f>
        <v>EXP_OM_TRAN</v>
      </c>
      <c r="G4502" s="52" t="str">
        <f>$G$13</f>
        <v>ENERGY</v>
      </c>
      <c r="H4502" s="4">
        <f t="shared" ca="1" si="2177"/>
        <v>0</v>
      </c>
      <c r="I4502" s="5">
        <f ca="1">VLOOKUP(CONCATENATE($F4502," ",$G4502),AllocFactorMatrix,(I$4+1),FALSE)*$E4504</f>
        <v>0</v>
      </c>
      <c r="J4502" s="5">
        <f ca="1">VLOOKUP(CONCATENATE($F4502," ",$G4502),AllocFactorMatrix,(J$4+1),FALSE)*$E4504</f>
        <v>0</v>
      </c>
      <c r="K4502" s="5">
        <f ca="1">VLOOKUP(CONCATENATE($F4502," ",$G4502),AllocFactorMatrix,(K$4+1),FALSE)*$E4504</f>
        <v>0</v>
      </c>
      <c r="L4502" s="5">
        <f ca="1">VLOOKUP(CONCATENATE($F4502," ",$G4502),AllocFactorMatrix,(L$4+1),FALSE)*$E4504</f>
        <v>0</v>
      </c>
      <c r="M4502" s="5">
        <f t="shared" ca="1" si="2178"/>
        <v>0</v>
      </c>
      <c r="N4502" s="5">
        <f ca="1">VLOOKUP(CONCATENATE($F4502," ",$G4502),AllocFactorMatrix,(N$4+1),FALSE)*$E4504</f>
        <v>0</v>
      </c>
      <c r="O4502" s="5">
        <f ca="1">VLOOKUP(CONCATENATE($F4502," ",$G4502),AllocFactorMatrix,(O$4+1),FALSE)*$E4504</f>
        <v>0</v>
      </c>
      <c r="P4502" s="5">
        <f ca="1">VLOOKUP(CONCATENATE($F4502," ",$G4502),AllocFactorMatrix,(P$4+1),FALSE)*$E4504</f>
        <v>0</v>
      </c>
      <c r="Q4502" s="5">
        <f ca="1">VLOOKUP(CONCATENATE($F4502," ",$G4502),AllocFactorMatrix,(Q$4+1),FALSE)*$E4504</f>
        <v>0</v>
      </c>
      <c r="R4502" s="5">
        <f t="shared" ca="1" si="2180"/>
        <v>0</v>
      </c>
      <c r="S4502" s="5">
        <f ca="1">VLOOKUP(CONCATENATE($F4502," ",$G4502),AllocFactorMatrix,(S$4+1),FALSE)*$E4504</f>
        <v>0</v>
      </c>
      <c r="T4502" s="5">
        <f ca="1">VLOOKUP(CONCATENATE($F4502," ",$G4502),AllocFactorMatrix,(T$4+1),FALSE)*$E4504</f>
        <v>0</v>
      </c>
      <c r="U4502" s="5">
        <f ca="1">VLOOKUP(CONCATENATE($F4502," ",$G4502),AllocFactorMatrix,(U$4+1),FALSE)*$E4504</f>
        <v>0</v>
      </c>
      <c r="V4502" s="5">
        <f ca="1">VLOOKUP(CONCATENATE($F4502," ",$G4502),AllocFactorMatrix,(V$4+1),FALSE)*$E4504</f>
        <v>0</v>
      </c>
      <c r="W4502" s="5">
        <f t="shared" ca="1" si="2183"/>
        <v>0</v>
      </c>
      <c r="X4502" s="5">
        <f ca="1">VLOOKUP(CONCATENATE($F4502," ",$G4502),AllocFactorMatrix,(X$4+1),FALSE)*$E4504</f>
        <v>0</v>
      </c>
      <c r="Y4502" s="5">
        <f ca="1">VLOOKUP(CONCATENATE($F4502," ",$G4502),AllocFactorMatrix,(Y$4+1),FALSE)*$E4504</f>
        <v>0</v>
      </c>
      <c r="Z4502" s="5">
        <f t="shared" ca="1" si="2179"/>
        <v>0</v>
      </c>
      <c r="AA4502" s="5">
        <f ca="1">VLOOKUP(CONCATENATE($F4502," ",$G4502),AllocFactorMatrix,(AA$4+1),FALSE)*$E4504</f>
        <v>0</v>
      </c>
      <c r="AB4502" s="5">
        <f ca="1">VLOOKUP(CONCATENATE($F4502," ",$G4502),AllocFactorMatrix,(AB$4+1),FALSE)*$E4504</f>
        <v>0</v>
      </c>
      <c r="AC4502" s="5">
        <f ca="1">VLOOKUP(CONCATENATE($F4502," ",$G4502),AllocFactorMatrix,(AC$4+1),FALSE)*$E4504</f>
        <v>0</v>
      </c>
    </row>
    <row r="4503" spans="4:29" hidden="1" outlineLevel="1">
      <c r="E4503" s="48"/>
      <c r="F4503" s="175" t="str">
        <f>F4504</f>
        <v>EXP_OM_TRAN</v>
      </c>
      <c r="G4503" s="52" t="str">
        <f>$G$14</f>
        <v>CUSTOMER</v>
      </c>
      <c r="H4503" s="4">
        <f t="shared" ca="1" si="2177"/>
        <v>0</v>
      </c>
      <c r="I4503" s="5">
        <f ca="1">VLOOKUP(CONCATENATE($F4503," ",$G4503),AllocFactorMatrix,(I$4+1),FALSE)*$E4504</f>
        <v>0</v>
      </c>
      <c r="J4503" s="5">
        <f ca="1">VLOOKUP(CONCATENATE($F4503," ",$G4503),AllocFactorMatrix,(J$4+1),FALSE)*$E4504</f>
        <v>0</v>
      </c>
      <c r="K4503" s="5">
        <f ca="1">VLOOKUP(CONCATENATE($F4503," ",$G4503),AllocFactorMatrix,(K$4+1),FALSE)*$E4504</f>
        <v>0</v>
      </c>
      <c r="L4503" s="5">
        <f ca="1">VLOOKUP(CONCATENATE($F4503," ",$G4503),AllocFactorMatrix,(L$4+1),FALSE)*$E4504</f>
        <v>0</v>
      </c>
      <c r="M4503" s="5">
        <f t="shared" ca="1" si="2178"/>
        <v>0</v>
      </c>
      <c r="N4503" s="5">
        <f ca="1">VLOOKUP(CONCATENATE($F4503," ",$G4503),AllocFactorMatrix,(N$4+1),FALSE)*$E4504</f>
        <v>0</v>
      </c>
      <c r="O4503" s="5">
        <f ca="1">VLOOKUP(CONCATENATE($F4503," ",$G4503),AllocFactorMatrix,(O$4+1),FALSE)*$E4504</f>
        <v>0</v>
      </c>
      <c r="P4503" s="5">
        <f ca="1">VLOOKUP(CONCATENATE($F4503," ",$G4503),AllocFactorMatrix,(P$4+1),FALSE)*$E4504</f>
        <v>0</v>
      </c>
      <c r="Q4503" s="5">
        <f ca="1">VLOOKUP(CONCATENATE($F4503," ",$G4503),AllocFactorMatrix,(Q$4+1),FALSE)*$E4504</f>
        <v>0</v>
      </c>
      <c r="R4503" s="5">
        <f t="shared" ca="1" si="2180"/>
        <v>0</v>
      </c>
      <c r="S4503" s="5">
        <f ca="1">VLOOKUP(CONCATENATE($F4503," ",$G4503),AllocFactorMatrix,(S$4+1),FALSE)*$E4504</f>
        <v>0</v>
      </c>
      <c r="T4503" s="5">
        <f ca="1">VLOOKUP(CONCATENATE($F4503," ",$G4503),AllocFactorMatrix,(T$4+1),FALSE)*$E4504</f>
        <v>0</v>
      </c>
      <c r="U4503" s="5">
        <f ca="1">VLOOKUP(CONCATENATE($F4503," ",$G4503),AllocFactorMatrix,(U$4+1),FALSE)*$E4504</f>
        <v>0</v>
      </c>
      <c r="V4503" s="5">
        <f ca="1">VLOOKUP(CONCATENATE($F4503," ",$G4503),AllocFactorMatrix,(V$4+1),FALSE)*$E4504</f>
        <v>0</v>
      </c>
      <c r="W4503" s="5">
        <f t="shared" ca="1" si="2183"/>
        <v>0</v>
      </c>
      <c r="X4503" s="5">
        <f ca="1">VLOOKUP(CONCATENATE($F4503," ",$G4503),AllocFactorMatrix,(X$4+1),FALSE)*$E4504</f>
        <v>0</v>
      </c>
      <c r="Y4503" s="5">
        <f ca="1">VLOOKUP(CONCATENATE($F4503," ",$G4503),AllocFactorMatrix,(Y$4+1),FALSE)*$E4504</f>
        <v>0</v>
      </c>
      <c r="Z4503" s="5">
        <f t="shared" ca="1" si="2179"/>
        <v>0</v>
      </c>
      <c r="AA4503" s="5">
        <f ca="1">VLOOKUP(CONCATENATE($F4503," ",$G4503),AllocFactorMatrix,(AA$4+1),FALSE)*$E4504</f>
        <v>0</v>
      </c>
      <c r="AB4503" s="5">
        <f ca="1">VLOOKUP(CONCATENATE($F4503," ",$G4503),AllocFactorMatrix,(AB$4+1),FALSE)*$E4504</f>
        <v>0</v>
      </c>
      <c r="AC4503" s="5">
        <f ca="1">VLOOKUP(CONCATENATE($F4503," ",$G4503),AllocFactorMatrix,(AC$4+1),FALSE)*$E4504</f>
        <v>0</v>
      </c>
    </row>
    <row r="4504" spans="4:29" collapsed="1">
      <c r="D4504" s="52" t="s">
        <v>10</v>
      </c>
      <c r="E4504" s="58">
        <v>3104442</v>
      </c>
      <c r="F4504" s="93" t="s">
        <v>225</v>
      </c>
      <c r="G4504" s="52" t="str">
        <f>$G$15</f>
        <v>TOTAL</v>
      </c>
      <c r="H4504" s="4">
        <f t="shared" ca="1" si="2177"/>
        <v>3104441.9999999846</v>
      </c>
      <c r="I4504" s="5">
        <f ca="1">VLOOKUP(CONCATENATE($F4504," ",$G4504),AllocFactorMatrix,(I$4+1),FALSE)*$E4504</f>
        <v>1594569.0090669827</v>
      </c>
      <c r="J4504" s="5">
        <f ca="1">VLOOKUP(CONCATENATE($F4504," ",$G4504),AllocFactorMatrix,(J$4+1),FALSE)*$E4504</f>
        <v>372272.55296146264</v>
      </c>
      <c r="K4504" s="5">
        <f ca="1">VLOOKUP(CONCATENATE($F4504," ",$G4504),AllocFactorMatrix,(K$4+1),FALSE)*$E4504</f>
        <v>5181.3600091667004</v>
      </c>
      <c r="L4504" s="5">
        <f ca="1">VLOOKUP(CONCATENATE($F4504," ",$G4504),AllocFactorMatrix,(L$4+1),FALSE)*$E4504</f>
        <v>768.65551297613979</v>
      </c>
      <c r="M4504" s="5">
        <f t="shared" ca="1" si="2178"/>
        <v>378222.56848360546</v>
      </c>
      <c r="N4504" s="5">
        <f ca="1">VLOOKUP(CONCATENATE($F4504," ",$G4504),AllocFactorMatrix,(N$4+1),FALSE)*$E4504</f>
        <v>220185.39258056981</v>
      </c>
      <c r="O4504" s="5">
        <f ca="1">VLOOKUP(CONCATENATE($F4504," ",$G4504),AllocFactorMatrix,(O$4+1),FALSE)*$E4504</f>
        <v>39478.843876610707</v>
      </c>
      <c r="P4504" s="5">
        <f ca="1">VLOOKUP(CONCATENATE($F4504," ",$G4504),AllocFactorMatrix,(P$4+1),FALSE)*$E4504</f>
        <v>8506.1898888431697</v>
      </c>
      <c r="Q4504" s="5">
        <f ca="1">VLOOKUP(CONCATENATE($F4504," ",$G4504),AllocFactorMatrix,(Q$4+1),FALSE)*$E4504</f>
        <v>239.49061031084182</v>
      </c>
      <c r="R4504" s="5">
        <f t="shared" ca="1" si="2180"/>
        <v>268409.91695633455</v>
      </c>
      <c r="S4504" s="5">
        <f ca="1">VLOOKUP(CONCATENATE($F4504," ",$G4504),AllocFactorMatrix,(S$4+1),FALSE)*$E4504</f>
        <v>10320.898830300059</v>
      </c>
      <c r="T4504" s="5">
        <f ca="1">VLOOKUP(CONCATENATE($F4504," ",$G4504),AllocFactorMatrix,(T$4+1),FALSE)*$E4504</f>
        <v>140452.9352716651</v>
      </c>
      <c r="U4504" s="5">
        <f ca="1">VLOOKUP(CONCATENATE($F4504," ",$G4504),AllocFactorMatrix,(U$4+1),FALSE)*$E4504</f>
        <v>569799.29474794818</v>
      </c>
      <c r="V4504" s="5">
        <f ca="1">VLOOKUP(CONCATENATE($F4504," ",$G4504),AllocFactorMatrix,(V$4+1),FALSE)*$E4504</f>
        <v>76880.591313652883</v>
      </c>
      <c r="W4504" s="5">
        <f t="shared" ca="1" si="2183"/>
        <v>797453.72016356629</v>
      </c>
      <c r="X4504" s="5">
        <f ca="1">VLOOKUP(CONCATENATE($F4504," ",$G4504),AllocFactorMatrix,(X$4+1),FALSE)*$E4504</f>
        <v>60416.169018351662</v>
      </c>
      <c r="Y4504" s="5">
        <f ca="1">VLOOKUP(CONCATENATE($F4504," ",$G4504),AllocFactorMatrix,(Y$4+1),FALSE)*$E4504</f>
        <v>1208.0202295246938</v>
      </c>
      <c r="Z4504" s="5">
        <f t="shared" ca="1" si="2179"/>
        <v>61624.189247876355</v>
      </c>
      <c r="AA4504" s="5">
        <f ca="1">VLOOKUP(CONCATENATE($F4504," ",$G4504),AllocFactorMatrix,(AA$4+1),FALSE)*$E4504</f>
        <v>798.33089390079283</v>
      </c>
      <c r="AB4504" s="5">
        <f ca="1">VLOOKUP(CONCATENATE($F4504," ",$G4504),AllocFactorMatrix,(AB$4+1),FALSE)*$E4504</f>
        <v>2791.5338435462481</v>
      </c>
      <c r="AC4504" s="5">
        <f ca="1">VLOOKUP(CONCATENATE($F4504," ",$G4504),AllocFactorMatrix,(AC$4+1),FALSE)*$E4504</f>
        <v>572.73134419503697</v>
      </c>
    </row>
    <row r="4505" spans="4:29" hidden="1" outlineLevel="1">
      <c r="E4505" s="48"/>
      <c r="F4505" s="175" t="str">
        <f>F4512</f>
        <v>EXP_OM_DIST</v>
      </c>
      <c r="G4505" s="52" t="str">
        <f>$G$8</f>
        <v>PRODUCTION</v>
      </c>
      <c r="H4505" s="4">
        <f t="shared" si="2177"/>
        <v>0</v>
      </c>
      <c r="I4505" s="5">
        <f>VLOOKUP(CONCATENATE($F4505," ",$G4505),AllocFactorMatrix,(I$4+1),FALSE)*$E4512</f>
        <v>0</v>
      </c>
      <c r="J4505" s="5">
        <f>VLOOKUP(CONCATENATE($F4505," ",$G4505),AllocFactorMatrix,(J$4+1),FALSE)*$E4512</f>
        <v>0</v>
      </c>
      <c r="K4505" s="5">
        <f>VLOOKUP(CONCATENATE($F4505," ",$G4505),AllocFactorMatrix,(K$4+1),FALSE)*$E4512</f>
        <v>0</v>
      </c>
      <c r="L4505" s="5">
        <f>VLOOKUP(CONCATENATE($F4505," ",$G4505),AllocFactorMatrix,(L$4+1),FALSE)*$E4512</f>
        <v>0</v>
      </c>
      <c r="M4505" s="5">
        <f t="shared" si="2178"/>
        <v>0</v>
      </c>
      <c r="N4505" s="5">
        <f>VLOOKUP(CONCATENATE($F4505," ",$G4505),AllocFactorMatrix,(N$4+1),FALSE)*$E4512</f>
        <v>0</v>
      </c>
      <c r="O4505" s="5">
        <f>VLOOKUP(CONCATENATE($F4505," ",$G4505),AllocFactorMatrix,(O$4+1),FALSE)*$E4512</f>
        <v>0</v>
      </c>
      <c r="P4505" s="5">
        <f>VLOOKUP(CONCATENATE($F4505," ",$G4505),AllocFactorMatrix,(P$4+1),FALSE)*$E4512</f>
        <v>0</v>
      </c>
      <c r="Q4505" s="5">
        <f>VLOOKUP(CONCATENATE($F4505," ",$G4505),AllocFactorMatrix,(Q$4+1),FALSE)*$E4512</f>
        <v>0</v>
      </c>
      <c r="R4505" s="5">
        <f t="shared" si="2180"/>
        <v>0</v>
      </c>
      <c r="S4505" s="5">
        <f>VLOOKUP(CONCATENATE($F4505," ",$G4505),AllocFactorMatrix,(S$4+1),FALSE)*$E4512</f>
        <v>0</v>
      </c>
      <c r="T4505" s="5">
        <f>VLOOKUP(CONCATENATE($F4505," ",$G4505),AllocFactorMatrix,(T$4+1),FALSE)*$E4512</f>
        <v>0</v>
      </c>
      <c r="U4505" s="5">
        <f>VLOOKUP(CONCATENATE($F4505," ",$G4505),AllocFactorMatrix,(U$4+1),FALSE)*$E4512</f>
        <v>0</v>
      </c>
      <c r="V4505" s="5">
        <f>VLOOKUP(CONCATENATE($F4505," ",$G4505),AllocFactorMatrix,(V$4+1),FALSE)*$E4512</f>
        <v>0</v>
      </c>
      <c r="W4505" s="5">
        <f>SUBTOTAL(9,S4505:V4505)</f>
        <v>0</v>
      </c>
      <c r="X4505" s="5">
        <f>VLOOKUP(CONCATENATE($F4505," ",$G4505),AllocFactorMatrix,(X$4+1),FALSE)*$E4512</f>
        <v>0</v>
      </c>
      <c r="Y4505" s="5">
        <f>VLOOKUP(CONCATENATE($F4505," ",$G4505),AllocFactorMatrix,(Y$4+1),FALSE)*$E4512</f>
        <v>0</v>
      </c>
      <c r="Z4505" s="5">
        <f t="shared" si="2179"/>
        <v>0</v>
      </c>
      <c r="AA4505" s="5">
        <f>VLOOKUP(CONCATENATE($F4505," ",$G4505),AllocFactorMatrix,(AA$4+1),FALSE)*$E4512</f>
        <v>0</v>
      </c>
      <c r="AB4505" s="5">
        <f>VLOOKUP(CONCATENATE($F4505," ",$G4505),AllocFactorMatrix,(AB$4+1),FALSE)*$E4512</f>
        <v>0</v>
      </c>
      <c r="AC4505" s="5">
        <f>VLOOKUP(CONCATENATE($F4505," ",$G4505),AllocFactorMatrix,(AC$4+1),FALSE)*$E4512</f>
        <v>0</v>
      </c>
    </row>
    <row r="4506" spans="4:29" hidden="1" outlineLevel="1">
      <c r="E4506" s="48"/>
      <c r="F4506" s="175" t="str">
        <f>F4512</f>
        <v>EXP_OM_DIST</v>
      </c>
      <c r="G4506" s="52" t="str">
        <f>$G$9</f>
        <v>BULKTRAN</v>
      </c>
      <c r="H4506" s="4">
        <f t="shared" si="2177"/>
        <v>0</v>
      </c>
      <c r="I4506" s="5">
        <f>VLOOKUP(CONCATENATE($F4506," ",$G4506),AllocFactorMatrix,(I$4+1),FALSE)*$E4512</f>
        <v>0</v>
      </c>
      <c r="J4506" s="5">
        <f>VLOOKUP(CONCATENATE($F4506," ",$G4506),AllocFactorMatrix,(J$4+1),FALSE)*$E4512</f>
        <v>0</v>
      </c>
      <c r="K4506" s="5">
        <f>VLOOKUP(CONCATENATE($F4506," ",$G4506),AllocFactorMatrix,(K$4+1),FALSE)*$E4512</f>
        <v>0</v>
      </c>
      <c r="L4506" s="5">
        <f>VLOOKUP(CONCATENATE($F4506," ",$G4506),AllocFactorMatrix,(L$4+1),FALSE)*$E4512</f>
        <v>0</v>
      </c>
      <c r="M4506" s="5">
        <f t="shared" si="2178"/>
        <v>0</v>
      </c>
      <c r="N4506" s="5">
        <f>VLOOKUP(CONCATENATE($F4506," ",$G4506),AllocFactorMatrix,(N$4+1),FALSE)*$E4512</f>
        <v>0</v>
      </c>
      <c r="O4506" s="5">
        <f>VLOOKUP(CONCATENATE($F4506," ",$G4506),AllocFactorMatrix,(O$4+1),FALSE)*$E4512</f>
        <v>0</v>
      </c>
      <c r="P4506" s="5">
        <f>VLOOKUP(CONCATENATE($F4506," ",$G4506),AllocFactorMatrix,(P$4+1),FALSE)*$E4512</f>
        <v>0</v>
      </c>
      <c r="Q4506" s="5">
        <f>VLOOKUP(CONCATENATE($F4506," ",$G4506),AllocFactorMatrix,(Q$4+1),FALSE)*$E4512</f>
        <v>0</v>
      </c>
      <c r="R4506" s="5">
        <f t="shared" si="2180"/>
        <v>0</v>
      </c>
      <c r="S4506" s="5">
        <f>VLOOKUP(CONCATENATE($F4506," ",$G4506),AllocFactorMatrix,(S$4+1),FALSE)*$E4512</f>
        <v>0</v>
      </c>
      <c r="T4506" s="5">
        <f>VLOOKUP(CONCATENATE($F4506," ",$G4506),AllocFactorMatrix,(T$4+1),FALSE)*$E4512</f>
        <v>0</v>
      </c>
      <c r="U4506" s="5">
        <f>VLOOKUP(CONCATENATE($F4506," ",$G4506),AllocFactorMatrix,(U$4+1),FALSE)*$E4512</f>
        <v>0</v>
      </c>
      <c r="V4506" s="5">
        <f>VLOOKUP(CONCATENATE($F4506," ",$G4506),AllocFactorMatrix,(V$4+1),FALSE)*$E4512</f>
        <v>0</v>
      </c>
      <c r="W4506" s="5">
        <f t="shared" ref="W4506:W4512" si="2184">SUBTOTAL(9,S4506:V4506)</f>
        <v>0</v>
      </c>
      <c r="X4506" s="5">
        <f>VLOOKUP(CONCATENATE($F4506," ",$G4506),AllocFactorMatrix,(X$4+1),FALSE)*$E4512</f>
        <v>0</v>
      </c>
      <c r="Y4506" s="5">
        <f>VLOOKUP(CONCATENATE($F4506," ",$G4506),AllocFactorMatrix,(Y$4+1),FALSE)*$E4512</f>
        <v>0</v>
      </c>
      <c r="Z4506" s="5">
        <f t="shared" si="2179"/>
        <v>0</v>
      </c>
      <c r="AA4506" s="5">
        <f>VLOOKUP(CONCATENATE($F4506," ",$G4506),AllocFactorMatrix,(AA$4+1),FALSE)*$E4512</f>
        <v>0</v>
      </c>
      <c r="AB4506" s="5">
        <f>VLOOKUP(CONCATENATE($F4506," ",$G4506),AllocFactorMatrix,(AB$4+1),FALSE)*$E4512</f>
        <v>0</v>
      </c>
      <c r="AC4506" s="5">
        <f>VLOOKUP(CONCATENATE($F4506," ",$G4506),AllocFactorMatrix,(AC$4+1),FALSE)*$E4512</f>
        <v>0</v>
      </c>
    </row>
    <row r="4507" spans="4:29" hidden="1" outlineLevel="1">
      <c r="E4507" s="48"/>
      <c r="F4507" s="175" t="str">
        <f>F4512</f>
        <v>EXP_OM_DIST</v>
      </c>
      <c r="G4507" s="52" t="str">
        <f>$G$10</f>
        <v>SUBTRAN</v>
      </c>
      <c r="H4507" s="4">
        <f t="shared" si="2177"/>
        <v>0</v>
      </c>
      <c r="I4507" s="5">
        <f>VLOOKUP(CONCATENATE($F4507," ",$G4507),AllocFactorMatrix,(I$4+1),FALSE)*$E4512</f>
        <v>0</v>
      </c>
      <c r="J4507" s="5">
        <f>VLOOKUP(CONCATENATE($F4507," ",$G4507),AllocFactorMatrix,(J$4+1),FALSE)*$E4512</f>
        <v>0</v>
      </c>
      <c r="K4507" s="5">
        <f>VLOOKUP(CONCATENATE($F4507," ",$G4507),AllocFactorMatrix,(K$4+1),FALSE)*$E4512</f>
        <v>0</v>
      </c>
      <c r="L4507" s="5">
        <f>VLOOKUP(CONCATENATE($F4507," ",$G4507),AllocFactorMatrix,(L$4+1),FALSE)*$E4512</f>
        <v>0</v>
      </c>
      <c r="M4507" s="5">
        <f t="shared" si="2178"/>
        <v>0</v>
      </c>
      <c r="N4507" s="5">
        <f>VLOOKUP(CONCATENATE($F4507," ",$G4507),AllocFactorMatrix,(N$4+1),FALSE)*$E4512</f>
        <v>0</v>
      </c>
      <c r="O4507" s="5">
        <f>VLOOKUP(CONCATENATE($F4507," ",$G4507),AllocFactorMatrix,(O$4+1),FALSE)*$E4512</f>
        <v>0</v>
      </c>
      <c r="P4507" s="5">
        <f>VLOOKUP(CONCATENATE($F4507," ",$G4507),AllocFactorMatrix,(P$4+1),FALSE)*$E4512</f>
        <v>0</v>
      </c>
      <c r="Q4507" s="5">
        <f>VLOOKUP(CONCATENATE($F4507," ",$G4507),AllocFactorMatrix,(Q$4+1),FALSE)*$E4512</f>
        <v>0</v>
      </c>
      <c r="R4507" s="5">
        <f t="shared" si="2180"/>
        <v>0</v>
      </c>
      <c r="S4507" s="5">
        <f>VLOOKUP(CONCATENATE($F4507," ",$G4507),AllocFactorMatrix,(S$4+1),FALSE)*$E4512</f>
        <v>0</v>
      </c>
      <c r="T4507" s="5">
        <f>VLOOKUP(CONCATENATE($F4507," ",$G4507),AllocFactorMatrix,(T$4+1),FALSE)*$E4512</f>
        <v>0</v>
      </c>
      <c r="U4507" s="5">
        <f>VLOOKUP(CONCATENATE($F4507," ",$G4507),AllocFactorMatrix,(U$4+1),FALSE)*$E4512</f>
        <v>0</v>
      </c>
      <c r="V4507" s="5">
        <f>VLOOKUP(CONCATENATE($F4507," ",$G4507),AllocFactorMatrix,(V$4+1),FALSE)*$E4512</f>
        <v>0</v>
      </c>
      <c r="W4507" s="5">
        <f t="shared" si="2184"/>
        <v>0</v>
      </c>
      <c r="X4507" s="5">
        <f>VLOOKUP(CONCATENATE($F4507," ",$G4507),AllocFactorMatrix,(X$4+1),FALSE)*$E4512</f>
        <v>0</v>
      </c>
      <c r="Y4507" s="5">
        <f>VLOOKUP(CONCATENATE($F4507," ",$G4507),AllocFactorMatrix,(Y$4+1),FALSE)*$E4512</f>
        <v>0</v>
      </c>
      <c r="Z4507" s="5">
        <f t="shared" si="2179"/>
        <v>0</v>
      </c>
      <c r="AA4507" s="5">
        <f>VLOOKUP(CONCATENATE($F4507," ",$G4507),AllocFactorMatrix,(AA$4+1),FALSE)*$E4512</f>
        <v>0</v>
      </c>
      <c r="AB4507" s="5">
        <f>VLOOKUP(CONCATENATE($F4507," ",$G4507),AllocFactorMatrix,(AB$4+1),FALSE)*$E4512</f>
        <v>0</v>
      </c>
      <c r="AC4507" s="5">
        <f>VLOOKUP(CONCATENATE($F4507," ",$G4507),AllocFactorMatrix,(AC$4+1),FALSE)*$E4512</f>
        <v>0</v>
      </c>
    </row>
    <row r="4508" spans="4:29" hidden="1" outlineLevel="1">
      <c r="E4508" s="48"/>
      <c r="F4508" s="175" t="str">
        <f>F4512</f>
        <v>EXP_OM_DIST</v>
      </c>
      <c r="G4508" s="52" t="str">
        <f>$G$11</f>
        <v>DISTPRI</v>
      </c>
      <c r="H4508" s="4">
        <f t="shared" si="2177"/>
        <v>5502877.0431980994</v>
      </c>
      <c r="I4508" s="5">
        <f>VLOOKUP(CONCATENATE($F4508," ",$G4508),AllocFactorMatrix,(I$4+1),FALSE)*$E4512</f>
        <v>3603322.7822634447</v>
      </c>
      <c r="J4508" s="5">
        <f>VLOOKUP(CONCATENATE($F4508," ",$G4508),AllocFactorMatrix,(J$4+1),FALSE)*$E4512</f>
        <v>843316.6068457634</v>
      </c>
      <c r="K4508" s="5">
        <f>VLOOKUP(CONCATENATE($F4508," ",$G4508),AllocFactorMatrix,(K$4+1),FALSE)*$E4512</f>
        <v>11779.236271068856</v>
      </c>
      <c r="L4508" s="5">
        <f>VLOOKUP(CONCATENATE($F4508," ",$G4508),AllocFactorMatrix,(L$4+1),FALSE)*$E4512</f>
        <v>0</v>
      </c>
      <c r="M4508" s="5">
        <f t="shared" si="2178"/>
        <v>855095.8431168322</v>
      </c>
      <c r="N4508" s="5">
        <f>VLOOKUP(CONCATENATE($F4508," ",$G4508),AllocFactorMatrix,(N$4+1),FALSE)*$E4512</f>
        <v>489561.83350858686</v>
      </c>
      <c r="O4508" s="5">
        <f>VLOOKUP(CONCATENATE($F4508," ",$G4508),AllocFactorMatrix,(O$4+1),FALSE)*$E4512</f>
        <v>87964.07427225147</v>
      </c>
      <c r="P4508" s="5">
        <f>VLOOKUP(CONCATENATE($F4508," ",$G4508),AllocFactorMatrix,(P$4+1),FALSE)*$E4512</f>
        <v>0</v>
      </c>
      <c r="Q4508" s="5">
        <f>VLOOKUP(CONCATENATE($F4508," ",$G4508),AllocFactorMatrix,(Q$4+1),FALSE)*$E4512</f>
        <v>0</v>
      </c>
      <c r="R4508" s="5">
        <f t="shared" si="2180"/>
        <v>577525.90778083832</v>
      </c>
      <c r="S4508" s="5">
        <f>VLOOKUP(CONCATENATE($F4508," ",$G4508),AllocFactorMatrix,(S$4+1),FALSE)*$E4512</f>
        <v>22136.398516986825</v>
      </c>
      <c r="T4508" s="5">
        <f>VLOOKUP(CONCATENATE($F4508," ",$G4508),AllocFactorMatrix,(T$4+1),FALSE)*$E4512</f>
        <v>306099.08188023866</v>
      </c>
      <c r="U4508" s="5">
        <f>VLOOKUP(CONCATENATE($F4508," ",$G4508),AllocFactorMatrix,(U$4+1),FALSE)*$E4512</f>
        <v>0</v>
      </c>
      <c r="V4508" s="5">
        <f>VLOOKUP(CONCATENATE($F4508," ",$G4508),AllocFactorMatrix,(V$4+1),FALSE)*$E4512</f>
        <v>0</v>
      </c>
      <c r="W4508" s="5">
        <f t="shared" si="2184"/>
        <v>328235.48039722547</v>
      </c>
      <c r="X4508" s="5">
        <f>VLOOKUP(CONCATENATE($F4508," ",$G4508),AllocFactorMatrix,(X$4+1),FALSE)*$E4512</f>
        <v>134233.80949470194</v>
      </c>
      <c r="Y4508" s="5">
        <f>VLOOKUP(CONCATENATE($F4508," ",$G4508),AllocFactorMatrix,(Y$4+1),FALSE)*$E4512</f>
        <v>2694.284244571531</v>
      </c>
      <c r="Z4508" s="5">
        <f t="shared" si="2179"/>
        <v>136928.09373927346</v>
      </c>
      <c r="AA4508" s="5">
        <f>VLOOKUP(CONCATENATE($F4508," ",$G4508),AllocFactorMatrix,(AA$4+1),FALSE)*$E4512</f>
        <v>1768.9359004847943</v>
      </c>
      <c r="AB4508" s="5">
        <f>VLOOKUP(CONCATENATE($F4508," ",$G4508),AllocFactorMatrix,(AB$4+1),FALSE)*$E4512</f>
        <v>0</v>
      </c>
      <c r="AC4508" s="5">
        <f>VLOOKUP(CONCATENATE($F4508," ",$G4508),AllocFactorMatrix,(AC$4+1),FALSE)*$E4512</f>
        <v>0</v>
      </c>
    </row>
    <row r="4509" spans="4:29" hidden="1" outlineLevel="1">
      <c r="E4509" s="48"/>
      <c r="F4509" s="175" t="str">
        <f>F4512</f>
        <v>EXP_OM_DIST</v>
      </c>
      <c r="G4509" s="52" t="str">
        <f>$G$12</f>
        <v>DISTSEC</v>
      </c>
      <c r="H4509" s="4">
        <f t="shared" si="2177"/>
        <v>2180091.57827021</v>
      </c>
      <c r="I4509" s="5">
        <f>VLOOKUP(CONCATENATE($F4509," ",$G4509),AllocFactorMatrix,(I$4+1),FALSE)*$E4512</f>
        <v>1617857.0439099676</v>
      </c>
      <c r="J4509" s="5">
        <f>VLOOKUP(CONCATENATE($F4509," ",$G4509),AllocFactorMatrix,(J$4+1),FALSE)*$E4512</f>
        <v>326232.26128327136</v>
      </c>
      <c r="K4509" s="5">
        <f>VLOOKUP(CONCATENATE($F4509," ",$G4509),AllocFactorMatrix,(K$4+1),FALSE)*$E4512</f>
        <v>0</v>
      </c>
      <c r="L4509" s="5">
        <f>VLOOKUP(CONCATENATE($F4509," ",$G4509),AllocFactorMatrix,(L$4+1),FALSE)*$E4512</f>
        <v>0</v>
      </c>
      <c r="M4509" s="5">
        <f t="shared" si="2178"/>
        <v>326232.26128327136</v>
      </c>
      <c r="N4509" s="5">
        <f>VLOOKUP(CONCATENATE($F4509," ",$G4509),AllocFactorMatrix,(N$4+1),FALSE)*$E4512</f>
        <v>163062.45896090282</v>
      </c>
      <c r="O4509" s="5">
        <f>VLOOKUP(CONCATENATE($F4509," ",$G4509),AllocFactorMatrix,(O$4+1),FALSE)*$E4512</f>
        <v>0</v>
      </c>
      <c r="P4509" s="5">
        <f>VLOOKUP(CONCATENATE($F4509," ",$G4509),AllocFactorMatrix,(P$4+1),FALSE)*$E4512</f>
        <v>0</v>
      </c>
      <c r="Q4509" s="5">
        <f>VLOOKUP(CONCATENATE($F4509," ",$G4509),AllocFactorMatrix,(Q$4+1),FALSE)*$E4512</f>
        <v>0</v>
      </c>
      <c r="R4509" s="5">
        <f t="shared" si="2180"/>
        <v>163062.45896090282</v>
      </c>
      <c r="S4509" s="5">
        <f>VLOOKUP(CONCATENATE($F4509," ",$G4509),AllocFactorMatrix,(S$4+1),FALSE)*$E4512</f>
        <v>6094.8929208790732</v>
      </c>
      <c r="T4509" s="5">
        <f>VLOOKUP(CONCATENATE($F4509," ",$G4509),AllocFactorMatrix,(T$4+1),FALSE)*$E4512</f>
        <v>0</v>
      </c>
      <c r="U4509" s="5">
        <f>VLOOKUP(CONCATENATE($F4509," ",$G4509),AllocFactorMatrix,(U$4+1),FALSE)*$E4512</f>
        <v>0</v>
      </c>
      <c r="V4509" s="5">
        <f>VLOOKUP(CONCATENATE($F4509," ",$G4509),AllocFactorMatrix,(V$4+1),FALSE)*$E4512</f>
        <v>0</v>
      </c>
      <c r="W4509" s="5">
        <f t="shared" si="2184"/>
        <v>6094.8929208790732</v>
      </c>
      <c r="X4509" s="5">
        <f>VLOOKUP(CONCATENATE($F4509," ",$G4509),AllocFactorMatrix,(X$4+1),FALSE)*$E4512</f>
        <v>46061.352120779695</v>
      </c>
      <c r="Y4509" s="5">
        <f>VLOOKUP(CONCATENATE($F4509," ",$G4509),AllocFactorMatrix,(Y$4+1),FALSE)*$E4512</f>
        <v>0</v>
      </c>
      <c r="Z4509" s="5">
        <f t="shared" si="2179"/>
        <v>46061.352120779695</v>
      </c>
      <c r="AA4509" s="5">
        <f>VLOOKUP(CONCATENATE($F4509," ",$G4509),AllocFactorMatrix,(AA$4+1),FALSE)*$E4512</f>
        <v>544.60970155485109</v>
      </c>
      <c r="AB4509" s="5">
        <f>VLOOKUP(CONCATENATE($F4509," ",$G4509),AllocFactorMatrix,(AB$4+1),FALSE)*$E4512</f>
        <v>16762.928755973808</v>
      </c>
      <c r="AC4509" s="5">
        <f>VLOOKUP(CONCATENATE($F4509," ",$G4509),AllocFactorMatrix,(AC$4+1),FALSE)*$E4512</f>
        <v>3476.0306168805273</v>
      </c>
    </row>
    <row r="4510" spans="4:29" hidden="1" outlineLevel="1">
      <c r="E4510" s="48"/>
      <c r="F4510" s="175" t="str">
        <f>F4512</f>
        <v>EXP_OM_DIST</v>
      </c>
      <c r="G4510" s="52" t="str">
        <f>$G$13</f>
        <v>ENERGY</v>
      </c>
      <c r="H4510" s="4">
        <f t="shared" si="2177"/>
        <v>0</v>
      </c>
      <c r="I4510" s="5">
        <f>VLOOKUP(CONCATENATE($F4510," ",$G4510),AllocFactorMatrix,(I$4+1),FALSE)*$E4512</f>
        <v>0</v>
      </c>
      <c r="J4510" s="5">
        <f>VLOOKUP(CONCATENATE($F4510," ",$G4510),AllocFactorMatrix,(J$4+1),FALSE)*$E4512</f>
        <v>0</v>
      </c>
      <c r="K4510" s="5">
        <f>VLOOKUP(CONCATENATE($F4510," ",$G4510),AllocFactorMatrix,(K$4+1),FALSE)*$E4512</f>
        <v>0</v>
      </c>
      <c r="L4510" s="5">
        <f>VLOOKUP(CONCATENATE($F4510," ",$G4510),AllocFactorMatrix,(L$4+1),FALSE)*$E4512</f>
        <v>0</v>
      </c>
      <c r="M4510" s="5">
        <f t="shared" si="2178"/>
        <v>0</v>
      </c>
      <c r="N4510" s="5">
        <f>VLOOKUP(CONCATENATE($F4510," ",$G4510),AllocFactorMatrix,(N$4+1),FALSE)*$E4512</f>
        <v>0</v>
      </c>
      <c r="O4510" s="5">
        <f>VLOOKUP(CONCATENATE($F4510," ",$G4510),AllocFactorMatrix,(O$4+1),FALSE)*$E4512</f>
        <v>0</v>
      </c>
      <c r="P4510" s="5">
        <f>VLOOKUP(CONCATENATE($F4510," ",$G4510),AllocFactorMatrix,(P$4+1),FALSE)*$E4512</f>
        <v>0</v>
      </c>
      <c r="Q4510" s="5">
        <f>VLOOKUP(CONCATENATE($F4510," ",$G4510),AllocFactorMatrix,(Q$4+1),FALSE)*$E4512</f>
        <v>0</v>
      </c>
      <c r="R4510" s="5">
        <f t="shared" si="2180"/>
        <v>0</v>
      </c>
      <c r="S4510" s="5">
        <f>VLOOKUP(CONCATENATE($F4510," ",$G4510),AllocFactorMatrix,(S$4+1),FALSE)*$E4512</f>
        <v>0</v>
      </c>
      <c r="T4510" s="5">
        <f>VLOOKUP(CONCATENATE($F4510," ",$G4510),AllocFactorMatrix,(T$4+1),FALSE)*$E4512</f>
        <v>0</v>
      </c>
      <c r="U4510" s="5">
        <f>VLOOKUP(CONCATENATE($F4510," ",$G4510),AllocFactorMatrix,(U$4+1),FALSE)*$E4512</f>
        <v>0</v>
      </c>
      <c r="V4510" s="5">
        <f>VLOOKUP(CONCATENATE($F4510," ",$G4510),AllocFactorMatrix,(V$4+1),FALSE)*$E4512</f>
        <v>0</v>
      </c>
      <c r="W4510" s="5">
        <f t="shared" si="2184"/>
        <v>0</v>
      </c>
      <c r="X4510" s="5">
        <f>VLOOKUP(CONCATENATE($F4510," ",$G4510),AllocFactorMatrix,(X$4+1),FALSE)*$E4512</f>
        <v>0</v>
      </c>
      <c r="Y4510" s="5">
        <f>VLOOKUP(CONCATENATE($F4510," ",$G4510),AllocFactorMatrix,(Y$4+1),FALSE)*$E4512</f>
        <v>0</v>
      </c>
      <c r="Z4510" s="5">
        <f t="shared" si="2179"/>
        <v>0</v>
      </c>
      <c r="AA4510" s="5">
        <f>VLOOKUP(CONCATENATE($F4510," ",$G4510),AllocFactorMatrix,(AA$4+1),FALSE)*$E4512</f>
        <v>0</v>
      </c>
      <c r="AB4510" s="5">
        <f>VLOOKUP(CONCATENATE($F4510," ",$G4510),AllocFactorMatrix,(AB$4+1),FALSE)*$E4512</f>
        <v>0</v>
      </c>
      <c r="AC4510" s="5">
        <f>VLOOKUP(CONCATENATE($F4510," ",$G4510),AllocFactorMatrix,(AC$4+1),FALSE)*$E4512</f>
        <v>0</v>
      </c>
    </row>
    <row r="4511" spans="4:29" hidden="1" outlineLevel="1">
      <c r="E4511" s="48"/>
      <c r="F4511" s="175" t="str">
        <f>F4512</f>
        <v>EXP_OM_DIST</v>
      </c>
      <c r="G4511" s="52" t="str">
        <f>$G$14</f>
        <v>CUSTOMER</v>
      </c>
      <c r="H4511" s="4">
        <f t="shared" si="2177"/>
        <v>508333.37853169197</v>
      </c>
      <c r="I4511" s="5">
        <f>VLOOKUP(CONCATENATE($F4511," ",$G4511),AllocFactorMatrix,(I$4+1),FALSE)*$E4512</f>
        <v>218261.89720539391</v>
      </c>
      <c r="J4511" s="5">
        <f>VLOOKUP(CONCATENATE($F4511," ",$G4511),AllocFactorMatrix,(J$4+1),FALSE)*$E4512</f>
        <v>123680.78805208404</v>
      </c>
      <c r="K4511" s="5">
        <f>VLOOKUP(CONCATENATE($F4511," ",$G4511),AllocFactorMatrix,(K$4+1),FALSE)*$E4512</f>
        <v>15259.916026366196</v>
      </c>
      <c r="L4511" s="5">
        <f>VLOOKUP(CONCATENATE($F4511," ",$G4511),AllocFactorMatrix,(L$4+1),FALSE)*$E4512</f>
        <v>2568.6323280986867</v>
      </c>
      <c r="M4511" s="5">
        <f t="shared" si="2178"/>
        <v>141509.33640654894</v>
      </c>
      <c r="N4511" s="5">
        <f>VLOOKUP(CONCATENATE($F4511," ",$G4511),AllocFactorMatrix,(N$4+1),FALSE)*$E4512</f>
        <v>16583.330534585195</v>
      </c>
      <c r="O4511" s="5">
        <f>VLOOKUP(CONCATENATE($F4511," ",$G4511),AllocFactorMatrix,(O$4+1),FALSE)*$E4512</f>
        <v>5372.256531507368</v>
      </c>
      <c r="P4511" s="5">
        <f>VLOOKUP(CONCATENATE($F4511," ",$G4511),AllocFactorMatrix,(P$4+1),FALSE)*$E4512</f>
        <v>6317.2860714547796</v>
      </c>
      <c r="Q4511" s="5">
        <f>VLOOKUP(CONCATENATE($F4511," ",$G4511),AllocFactorMatrix,(Q$4+1),FALSE)*$E4512</f>
        <v>789.64987928120149</v>
      </c>
      <c r="R4511" s="5">
        <f t="shared" si="2180"/>
        <v>29062.523016828545</v>
      </c>
      <c r="S4511" s="5">
        <f>VLOOKUP(CONCATENATE($F4511," ",$G4511),AllocFactorMatrix,(S$4+1),FALSE)*$E4512</f>
        <v>104.1904120896056</v>
      </c>
      <c r="T4511" s="5">
        <f>VLOOKUP(CONCATENATE($F4511," ",$G4511),AllocFactorMatrix,(T$4+1),FALSE)*$E4512</f>
        <v>3809.8908014877716</v>
      </c>
      <c r="U4511" s="5">
        <f>VLOOKUP(CONCATENATE($F4511," ",$G4511),AllocFactorMatrix,(U$4+1),FALSE)*$E4512</f>
        <v>10619.041912048324</v>
      </c>
      <c r="V4511" s="5">
        <f>VLOOKUP(CONCATENATE($F4511," ",$G4511),AllocFactorMatrix,(V$4+1),FALSE)*$E4512</f>
        <v>3158.589846324232</v>
      </c>
      <c r="W4511" s="5">
        <f t="shared" si="2184"/>
        <v>17691.712971949935</v>
      </c>
      <c r="X4511" s="5">
        <f>VLOOKUP(CONCATENATE($F4511," ",$G4511),AllocFactorMatrix,(X$4+1),FALSE)*$E4512</f>
        <v>3188.0776796130895</v>
      </c>
      <c r="Y4511" s="5">
        <f>VLOOKUP(CONCATENATE($F4511," ",$G4511),AllocFactorMatrix,(Y$4+1),FALSE)*$E4512</f>
        <v>70.230927508129199</v>
      </c>
      <c r="Z4511" s="5">
        <f t="shared" si="2179"/>
        <v>3258.3086071212188</v>
      </c>
      <c r="AA4511" s="5">
        <f>VLOOKUP(CONCATENATE($F4511," ",$G4511),AllocFactorMatrix,(AA$4+1),FALSE)*$E4512</f>
        <v>330.99746331814038</v>
      </c>
      <c r="AB4511" s="5">
        <f>VLOOKUP(CONCATENATE($F4511," ",$G4511),AllocFactorMatrix,(AB$4+1),FALSE)*$E4512</f>
        <v>61837.791810002433</v>
      </c>
      <c r="AC4511" s="5">
        <f>VLOOKUP(CONCATENATE($F4511," ",$G4511),AllocFactorMatrix,(AC$4+1),FALSE)*$E4512</f>
        <v>36380.811050529039</v>
      </c>
    </row>
    <row r="4512" spans="4:29" collapsed="1">
      <c r="D4512" s="52" t="s">
        <v>8</v>
      </c>
      <c r="E4512" s="58">
        <v>8191302</v>
      </c>
      <c r="F4512" s="93" t="s">
        <v>77</v>
      </c>
      <c r="G4512" s="52" t="str">
        <f>$G$15</f>
        <v>TOTAL</v>
      </c>
      <c r="H4512" s="4">
        <f t="shared" si="2177"/>
        <v>8191302.0000000019</v>
      </c>
      <c r="I4512" s="5">
        <f>VLOOKUP(CONCATENATE($F4512," ",$G4512),AllocFactorMatrix,(I$4+1),FALSE)*$E4512</f>
        <v>5439441.7233788064</v>
      </c>
      <c r="J4512" s="5">
        <f>VLOOKUP(CONCATENATE($F4512," ",$G4512),AllocFactorMatrix,(J$4+1),FALSE)*$E4512</f>
        <v>1293229.6561811185</v>
      </c>
      <c r="K4512" s="5">
        <f>VLOOKUP(CONCATENATE($F4512," ",$G4512),AllocFactorMatrix,(K$4+1),FALSE)*$E4512</f>
        <v>27039.152297435052</v>
      </c>
      <c r="L4512" s="5">
        <f>VLOOKUP(CONCATENATE($F4512," ",$G4512),AllocFactorMatrix,(L$4+1),FALSE)*$E4512</f>
        <v>2568.6323280986867</v>
      </c>
      <c r="M4512" s="5">
        <f t="shared" si="2178"/>
        <v>1322837.4408066522</v>
      </c>
      <c r="N4512" s="5">
        <f>VLOOKUP(CONCATENATE($F4512," ",$G4512),AllocFactorMatrix,(N$4+1),FALSE)*$E4512</f>
        <v>669207.62300407491</v>
      </c>
      <c r="O4512" s="5">
        <f>VLOOKUP(CONCATENATE($F4512," ",$G4512),AllocFactorMatrix,(O$4+1),FALSE)*$E4512</f>
        <v>93336.330803758829</v>
      </c>
      <c r="P4512" s="5">
        <f>VLOOKUP(CONCATENATE($F4512," ",$G4512),AllocFactorMatrix,(P$4+1),FALSE)*$E4512</f>
        <v>6317.2860714547796</v>
      </c>
      <c r="Q4512" s="5">
        <f>VLOOKUP(CONCATENATE($F4512," ",$G4512),AllocFactorMatrix,(Q$4+1),FALSE)*$E4512</f>
        <v>789.64987928120149</v>
      </c>
      <c r="R4512" s="5">
        <f t="shared" si="2180"/>
        <v>769650.88975856965</v>
      </c>
      <c r="S4512" s="5">
        <f>VLOOKUP(CONCATENATE($F4512," ",$G4512),AllocFactorMatrix,(S$4+1),FALSE)*$E4512</f>
        <v>28335.481849955504</v>
      </c>
      <c r="T4512" s="5">
        <f>VLOOKUP(CONCATENATE($F4512," ",$G4512),AllocFactorMatrix,(T$4+1),FALSE)*$E4512</f>
        <v>309908.97268172645</v>
      </c>
      <c r="U4512" s="5">
        <f>VLOOKUP(CONCATENATE($F4512," ",$G4512),AllocFactorMatrix,(U$4+1),FALSE)*$E4512</f>
        <v>10619.041912048324</v>
      </c>
      <c r="V4512" s="5">
        <f>VLOOKUP(CONCATENATE($F4512," ",$G4512),AllocFactorMatrix,(V$4+1),FALSE)*$E4512</f>
        <v>3158.589846324232</v>
      </c>
      <c r="W4512" s="5">
        <f t="shared" si="2184"/>
        <v>352022.08629005449</v>
      </c>
      <c r="X4512" s="5">
        <f>VLOOKUP(CONCATENATE($F4512," ",$G4512),AllocFactorMatrix,(X$4+1),FALSE)*$E4512</f>
        <v>183483.23929509474</v>
      </c>
      <c r="Y4512" s="5">
        <f>VLOOKUP(CONCATENATE($F4512," ",$G4512),AllocFactorMatrix,(Y$4+1),FALSE)*$E4512</f>
        <v>2764.5151720796603</v>
      </c>
      <c r="Z4512" s="5">
        <f t="shared" si="2179"/>
        <v>186247.75446717441</v>
      </c>
      <c r="AA4512" s="5">
        <f>VLOOKUP(CONCATENATE($F4512," ",$G4512),AllocFactorMatrix,(AA$4+1),FALSE)*$E4512</f>
        <v>2644.543065357786</v>
      </c>
      <c r="AB4512" s="5">
        <f>VLOOKUP(CONCATENATE($F4512," ",$G4512),AllocFactorMatrix,(AB$4+1),FALSE)*$E4512</f>
        <v>78600.72056597624</v>
      </c>
      <c r="AC4512" s="5">
        <f>VLOOKUP(CONCATENATE($F4512," ",$G4512),AllocFactorMatrix,(AC$4+1),FALSE)*$E4512</f>
        <v>39856.841667409572</v>
      </c>
    </row>
    <row r="4513" spans="4:29" hidden="1" outlineLevel="1">
      <c r="E4513" s="48"/>
      <c r="F4513" s="175" t="str">
        <f>F4520</f>
        <v>EXP_OM_CUSTACCT</v>
      </c>
      <c r="G4513" s="52" t="str">
        <f>$G$8</f>
        <v>PRODUCTION</v>
      </c>
      <c r="H4513" s="4">
        <f t="shared" si="2177"/>
        <v>0</v>
      </c>
      <c r="I4513" s="5">
        <f>VLOOKUP(CONCATENATE($F4513," ",$G4513),AllocFactorMatrix,(I$4+1),FALSE)*$E4520</f>
        <v>0</v>
      </c>
      <c r="J4513" s="5">
        <f>VLOOKUP(CONCATENATE($F4513," ",$G4513),AllocFactorMatrix,(J$4+1),FALSE)*$E4520</f>
        <v>0</v>
      </c>
      <c r="K4513" s="5">
        <f>VLOOKUP(CONCATENATE($F4513," ",$G4513),AllocFactorMatrix,(K$4+1),FALSE)*$E4520</f>
        <v>0</v>
      </c>
      <c r="L4513" s="5">
        <f>VLOOKUP(CONCATENATE($F4513," ",$G4513),AllocFactorMatrix,(L$4+1),FALSE)*$E4520</f>
        <v>0</v>
      </c>
      <c r="M4513" s="5">
        <f t="shared" si="2178"/>
        <v>0</v>
      </c>
      <c r="N4513" s="5">
        <f>VLOOKUP(CONCATENATE($F4513," ",$G4513),AllocFactorMatrix,(N$4+1),FALSE)*$E4520</f>
        <v>0</v>
      </c>
      <c r="O4513" s="5">
        <f>VLOOKUP(CONCATENATE($F4513," ",$G4513),AllocFactorMatrix,(O$4+1),FALSE)*$E4520</f>
        <v>0</v>
      </c>
      <c r="P4513" s="5">
        <f>VLOOKUP(CONCATENATE($F4513," ",$G4513),AllocFactorMatrix,(P$4+1),FALSE)*$E4520</f>
        <v>0</v>
      </c>
      <c r="Q4513" s="5">
        <f>VLOOKUP(CONCATENATE($F4513," ",$G4513),AllocFactorMatrix,(Q$4+1),FALSE)*$E4520</f>
        <v>0</v>
      </c>
      <c r="R4513" s="5">
        <f t="shared" si="2180"/>
        <v>0</v>
      </c>
      <c r="S4513" s="5">
        <f>VLOOKUP(CONCATENATE($F4513," ",$G4513),AllocFactorMatrix,(S$4+1),FALSE)*$E4520</f>
        <v>0</v>
      </c>
      <c r="T4513" s="5">
        <f>VLOOKUP(CONCATENATE($F4513," ",$G4513),AllocFactorMatrix,(T$4+1),FALSE)*$E4520</f>
        <v>0</v>
      </c>
      <c r="U4513" s="5">
        <f>VLOOKUP(CONCATENATE($F4513," ",$G4513),AllocFactorMatrix,(U$4+1),FALSE)*$E4520</f>
        <v>0</v>
      </c>
      <c r="V4513" s="5">
        <f>VLOOKUP(CONCATENATE($F4513," ",$G4513),AllocFactorMatrix,(V$4+1),FALSE)*$E4520</f>
        <v>0</v>
      </c>
      <c r="W4513" s="5">
        <f>SUBTOTAL(9,S4513:V4513)</f>
        <v>0</v>
      </c>
      <c r="X4513" s="5">
        <f>VLOOKUP(CONCATENATE($F4513," ",$G4513),AllocFactorMatrix,(X$4+1),FALSE)*$E4520</f>
        <v>0</v>
      </c>
      <c r="Y4513" s="5">
        <f>VLOOKUP(CONCATENATE($F4513," ",$G4513),AllocFactorMatrix,(Y$4+1),FALSE)*$E4520</f>
        <v>0</v>
      </c>
      <c r="Z4513" s="5">
        <f t="shared" si="2179"/>
        <v>0</v>
      </c>
      <c r="AA4513" s="5">
        <f>VLOOKUP(CONCATENATE($F4513," ",$G4513),AllocFactorMatrix,(AA$4+1),FALSE)*$E4520</f>
        <v>0</v>
      </c>
      <c r="AB4513" s="5">
        <f>VLOOKUP(CONCATENATE($F4513," ",$G4513),AllocFactorMatrix,(AB$4+1),FALSE)*$E4520</f>
        <v>0</v>
      </c>
      <c r="AC4513" s="5">
        <f>VLOOKUP(CONCATENATE($F4513," ",$G4513),AllocFactorMatrix,(AC$4+1),FALSE)*$E4520</f>
        <v>0</v>
      </c>
    </row>
    <row r="4514" spans="4:29" hidden="1" outlineLevel="1">
      <c r="E4514" s="48"/>
      <c r="F4514" s="175" t="str">
        <f>F4520</f>
        <v>EXP_OM_CUSTACCT</v>
      </c>
      <c r="G4514" s="52" t="str">
        <f>$G$9</f>
        <v>BULKTRAN</v>
      </c>
      <c r="H4514" s="4">
        <f t="shared" si="2177"/>
        <v>0</v>
      </c>
      <c r="I4514" s="5">
        <f>VLOOKUP(CONCATENATE($F4514," ",$G4514),AllocFactorMatrix,(I$4+1),FALSE)*$E4520</f>
        <v>0</v>
      </c>
      <c r="J4514" s="5">
        <f>VLOOKUP(CONCATENATE($F4514," ",$G4514),AllocFactorMatrix,(J$4+1),FALSE)*$E4520</f>
        <v>0</v>
      </c>
      <c r="K4514" s="5">
        <f>VLOOKUP(CONCATENATE($F4514," ",$G4514),AllocFactorMatrix,(K$4+1),FALSE)*$E4520</f>
        <v>0</v>
      </c>
      <c r="L4514" s="5">
        <f>VLOOKUP(CONCATENATE($F4514," ",$G4514),AllocFactorMatrix,(L$4+1),FALSE)*$E4520</f>
        <v>0</v>
      </c>
      <c r="M4514" s="5">
        <f t="shared" si="2178"/>
        <v>0</v>
      </c>
      <c r="N4514" s="5">
        <f>VLOOKUP(CONCATENATE($F4514," ",$G4514),AllocFactorMatrix,(N$4+1),FALSE)*$E4520</f>
        <v>0</v>
      </c>
      <c r="O4514" s="5">
        <f>VLOOKUP(CONCATENATE($F4514," ",$G4514),AllocFactorMatrix,(O$4+1),FALSE)*$E4520</f>
        <v>0</v>
      </c>
      <c r="P4514" s="5">
        <f>VLOOKUP(CONCATENATE($F4514," ",$G4514),AllocFactorMatrix,(P$4+1),FALSE)*$E4520</f>
        <v>0</v>
      </c>
      <c r="Q4514" s="5">
        <f>VLOOKUP(CONCATENATE($F4514," ",$G4514),AllocFactorMatrix,(Q$4+1),FALSE)*$E4520</f>
        <v>0</v>
      </c>
      <c r="R4514" s="5">
        <f t="shared" si="2180"/>
        <v>0</v>
      </c>
      <c r="S4514" s="5">
        <f>VLOOKUP(CONCATENATE($F4514," ",$G4514),AllocFactorMatrix,(S$4+1),FALSE)*$E4520</f>
        <v>0</v>
      </c>
      <c r="T4514" s="5">
        <f>VLOOKUP(CONCATENATE($F4514," ",$G4514),AllocFactorMatrix,(T$4+1),FALSE)*$E4520</f>
        <v>0</v>
      </c>
      <c r="U4514" s="5">
        <f>VLOOKUP(CONCATENATE($F4514," ",$G4514),AllocFactorMatrix,(U$4+1),FALSE)*$E4520</f>
        <v>0</v>
      </c>
      <c r="V4514" s="5">
        <f>VLOOKUP(CONCATENATE($F4514," ",$G4514),AllocFactorMatrix,(V$4+1),FALSE)*$E4520</f>
        <v>0</v>
      </c>
      <c r="W4514" s="5">
        <f t="shared" ref="W4514:W4520" si="2185">SUBTOTAL(9,S4514:V4514)</f>
        <v>0</v>
      </c>
      <c r="X4514" s="5">
        <f>VLOOKUP(CONCATENATE($F4514," ",$G4514),AllocFactorMatrix,(X$4+1),FALSE)*$E4520</f>
        <v>0</v>
      </c>
      <c r="Y4514" s="5">
        <f>VLOOKUP(CONCATENATE($F4514," ",$G4514),AllocFactorMatrix,(Y$4+1),FALSE)*$E4520</f>
        <v>0</v>
      </c>
      <c r="Z4514" s="5">
        <f t="shared" si="2179"/>
        <v>0</v>
      </c>
      <c r="AA4514" s="5">
        <f>VLOOKUP(CONCATENATE($F4514," ",$G4514),AllocFactorMatrix,(AA$4+1),FALSE)*$E4520</f>
        <v>0</v>
      </c>
      <c r="AB4514" s="5">
        <f>VLOOKUP(CONCATENATE($F4514," ",$G4514),AllocFactorMatrix,(AB$4+1),FALSE)*$E4520</f>
        <v>0</v>
      </c>
      <c r="AC4514" s="5">
        <f>VLOOKUP(CONCATENATE($F4514," ",$G4514),AllocFactorMatrix,(AC$4+1),FALSE)*$E4520</f>
        <v>0</v>
      </c>
    </row>
    <row r="4515" spans="4:29" hidden="1" outlineLevel="1">
      <c r="E4515" s="48"/>
      <c r="F4515" s="175" t="str">
        <f>F4520</f>
        <v>EXP_OM_CUSTACCT</v>
      </c>
      <c r="G4515" s="52" t="str">
        <f>$G$10</f>
        <v>SUBTRAN</v>
      </c>
      <c r="H4515" s="4">
        <f t="shared" si="2177"/>
        <v>0</v>
      </c>
      <c r="I4515" s="5">
        <f>VLOOKUP(CONCATENATE($F4515," ",$G4515),AllocFactorMatrix,(I$4+1),FALSE)*$E4520</f>
        <v>0</v>
      </c>
      <c r="J4515" s="5">
        <f>VLOOKUP(CONCATENATE($F4515," ",$G4515),AllocFactorMatrix,(J$4+1),FALSE)*$E4520</f>
        <v>0</v>
      </c>
      <c r="K4515" s="5">
        <f>VLOOKUP(CONCATENATE($F4515," ",$G4515),AllocFactorMatrix,(K$4+1),FALSE)*$E4520</f>
        <v>0</v>
      </c>
      <c r="L4515" s="5">
        <f>VLOOKUP(CONCATENATE($F4515," ",$G4515),AllocFactorMatrix,(L$4+1),FALSE)*$E4520</f>
        <v>0</v>
      </c>
      <c r="M4515" s="5">
        <f t="shared" si="2178"/>
        <v>0</v>
      </c>
      <c r="N4515" s="5">
        <f>VLOOKUP(CONCATENATE($F4515," ",$G4515),AllocFactorMatrix,(N$4+1),FALSE)*$E4520</f>
        <v>0</v>
      </c>
      <c r="O4515" s="5">
        <f>VLOOKUP(CONCATENATE($F4515," ",$G4515),AllocFactorMatrix,(O$4+1),FALSE)*$E4520</f>
        <v>0</v>
      </c>
      <c r="P4515" s="5">
        <f>VLOOKUP(CONCATENATE($F4515," ",$G4515),AllocFactorMatrix,(P$4+1),FALSE)*$E4520</f>
        <v>0</v>
      </c>
      <c r="Q4515" s="5">
        <f>VLOOKUP(CONCATENATE($F4515," ",$G4515),AllocFactorMatrix,(Q$4+1),FALSE)*$E4520</f>
        <v>0</v>
      </c>
      <c r="R4515" s="5">
        <f t="shared" si="2180"/>
        <v>0</v>
      </c>
      <c r="S4515" s="5">
        <f>VLOOKUP(CONCATENATE($F4515," ",$G4515),AllocFactorMatrix,(S$4+1),FALSE)*$E4520</f>
        <v>0</v>
      </c>
      <c r="T4515" s="5">
        <f>VLOOKUP(CONCATENATE($F4515," ",$G4515),AllocFactorMatrix,(T$4+1),FALSE)*$E4520</f>
        <v>0</v>
      </c>
      <c r="U4515" s="5">
        <f>VLOOKUP(CONCATENATE($F4515," ",$G4515),AllocFactorMatrix,(U$4+1),FALSE)*$E4520</f>
        <v>0</v>
      </c>
      <c r="V4515" s="5">
        <f>VLOOKUP(CONCATENATE($F4515," ",$G4515),AllocFactorMatrix,(V$4+1),FALSE)*$E4520</f>
        <v>0</v>
      </c>
      <c r="W4515" s="5">
        <f t="shared" si="2185"/>
        <v>0</v>
      </c>
      <c r="X4515" s="5">
        <f>VLOOKUP(CONCATENATE($F4515," ",$G4515),AllocFactorMatrix,(X$4+1),FALSE)*$E4520</f>
        <v>0</v>
      </c>
      <c r="Y4515" s="5">
        <f>VLOOKUP(CONCATENATE($F4515," ",$G4515),AllocFactorMatrix,(Y$4+1),FALSE)*$E4520</f>
        <v>0</v>
      </c>
      <c r="Z4515" s="5">
        <f t="shared" si="2179"/>
        <v>0</v>
      </c>
      <c r="AA4515" s="5">
        <f>VLOOKUP(CONCATENATE($F4515," ",$G4515),AllocFactorMatrix,(AA$4+1),FALSE)*$E4520</f>
        <v>0</v>
      </c>
      <c r="AB4515" s="5">
        <f>VLOOKUP(CONCATENATE($F4515," ",$G4515),AllocFactorMatrix,(AB$4+1),FALSE)*$E4520</f>
        <v>0</v>
      </c>
      <c r="AC4515" s="5">
        <f>VLOOKUP(CONCATENATE($F4515," ",$G4515),AllocFactorMatrix,(AC$4+1),FALSE)*$E4520</f>
        <v>0</v>
      </c>
    </row>
    <row r="4516" spans="4:29" hidden="1" outlineLevel="1">
      <c r="E4516" s="48"/>
      <c r="F4516" s="175" t="str">
        <f>F4520</f>
        <v>EXP_OM_CUSTACCT</v>
      </c>
      <c r="G4516" s="52" t="str">
        <f>$G$11</f>
        <v>DISTPRI</v>
      </c>
      <c r="H4516" s="4">
        <f t="shared" si="2177"/>
        <v>0</v>
      </c>
      <c r="I4516" s="5">
        <f>VLOOKUP(CONCATENATE($F4516," ",$G4516),AllocFactorMatrix,(I$4+1),FALSE)*$E4520</f>
        <v>0</v>
      </c>
      <c r="J4516" s="5">
        <f>VLOOKUP(CONCATENATE($F4516," ",$G4516),AllocFactorMatrix,(J$4+1),FALSE)*$E4520</f>
        <v>0</v>
      </c>
      <c r="K4516" s="5">
        <f>VLOOKUP(CONCATENATE($F4516," ",$G4516),AllocFactorMatrix,(K$4+1),FALSE)*$E4520</f>
        <v>0</v>
      </c>
      <c r="L4516" s="5">
        <f>VLOOKUP(CONCATENATE($F4516," ",$G4516),AllocFactorMatrix,(L$4+1),FALSE)*$E4520</f>
        <v>0</v>
      </c>
      <c r="M4516" s="5">
        <f t="shared" si="2178"/>
        <v>0</v>
      </c>
      <c r="N4516" s="5">
        <f>VLOOKUP(CONCATENATE($F4516," ",$G4516),AllocFactorMatrix,(N$4+1),FALSE)*$E4520</f>
        <v>0</v>
      </c>
      <c r="O4516" s="5">
        <f>VLOOKUP(CONCATENATE($F4516," ",$G4516),AllocFactorMatrix,(O$4+1),FALSE)*$E4520</f>
        <v>0</v>
      </c>
      <c r="P4516" s="5">
        <f>VLOOKUP(CONCATENATE($F4516," ",$G4516),AllocFactorMatrix,(P$4+1),FALSE)*$E4520</f>
        <v>0</v>
      </c>
      <c r="Q4516" s="5">
        <f>VLOOKUP(CONCATENATE($F4516," ",$G4516),AllocFactorMatrix,(Q$4+1),FALSE)*$E4520</f>
        <v>0</v>
      </c>
      <c r="R4516" s="5">
        <f t="shared" si="2180"/>
        <v>0</v>
      </c>
      <c r="S4516" s="5">
        <f>VLOOKUP(CONCATENATE($F4516," ",$G4516),AllocFactorMatrix,(S$4+1),FALSE)*$E4520</f>
        <v>0</v>
      </c>
      <c r="T4516" s="5">
        <f>VLOOKUP(CONCATENATE($F4516," ",$G4516),AllocFactorMatrix,(T$4+1),FALSE)*$E4520</f>
        <v>0</v>
      </c>
      <c r="U4516" s="5">
        <f>VLOOKUP(CONCATENATE($F4516," ",$G4516),AllocFactorMatrix,(U$4+1),FALSE)*$E4520</f>
        <v>0</v>
      </c>
      <c r="V4516" s="5">
        <f>VLOOKUP(CONCATENATE($F4516," ",$G4516),AllocFactorMatrix,(V$4+1),FALSE)*$E4520</f>
        <v>0</v>
      </c>
      <c r="W4516" s="5">
        <f t="shared" si="2185"/>
        <v>0</v>
      </c>
      <c r="X4516" s="5">
        <f>VLOOKUP(CONCATENATE($F4516," ",$G4516),AllocFactorMatrix,(X$4+1),FALSE)*$E4520</f>
        <v>0</v>
      </c>
      <c r="Y4516" s="5">
        <f>VLOOKUP(CONCATENATE($F4516," ",$G4516),AllocFactorMatrix,(Y$4+1),FALSE)*$E4520</f>
        <v>0</v>
      </c>
      <c r="Z4516" s="5">
        <f t="shared" si="2179"/>
        <v>0</v>
      </c>
      <c r="AA4516" s="5">
        <f>VLOOKUP(CONCATENATE($F4516," ",$G4516),AllocFactorMatrix,(AA$4+1),FALSE)*$E4520</f>
        <v>0</v>
      </c>
      <c r="AB4516" s="5">
        <f>VLOOKUP(CONCATENATE($F4516," ",$G4516),AllocFactorMatrix,(AB$4+1),FALSE)*$E4520</f>
        <v>0</v>
      </c>
      <c r="AC4516" s="5">
        <f>VLOOKUP(CONCATENATE($F4516," ",$G4516),AllocFactorMatrix,(AC$4+1),FALSE)*$E4520</f>
        <v>0</v>
      </c>
    </row>
    <row r="4517" spans="4:29" hidden="1" outlineLevel="1">
      <c r="E4517" s="48"/>
      <c r="F4517" s="175" t="str">
        <f>F4520</f>
        <v>EXP_OM_CUSTACCT</v>
      </c>
      <c r="G4517" s="52" t="str">
        <f>$G$12</f>
        <v>DISTSEC</v>
      </c>
      <c r="H4517" s="4">
        <f t="shared" si="2177"/>
        <v>0</v>
      </c>
      <c r="I4517" s="5">
        <f>VLOOKUP(CONCATENATE($F4517," ",$G4517),AllocFactorMatrix,(I$4+1),FALSE)*$E4520</f>
        <v>0</v>
      </c>
      <c r="J4517" s="5">
        <f>VLOOKUP(CONCATENATE($F4517," ",$G4517),AllocFactorMatrix,(J$4+1),FALSE)*$E4520</f>
        <v>0</v>
      </c>
      <c r="K4517" s="5">
        <f>VLOOKUP(CONCATENATE($F4517," ",$G4517),AllocFactorMatrix,(K$4+1),FALSE)*$E4520</f>
        <v>0</v>
      </c>
      <c r="L4517" s="5">
        <f>VLOOKUP(CONCATENATE($F4517," ",$G4517),AllocFactorMatrix,(L$4+1),FALSE)*$E4520</f>
        <v>0</v>
      </c>
      <c r="M4517" s="5">
        <f t="shared" si="2178"/>
        <v>0</v>
      </c>
      <c r="N4517" s="5">
        <f>VLOOKUP(CONCATENATE($F4517," ",$G4517),AllocFactorMatrix,(N$4+1),FALSE)*$E4520</f>
        <v>0</v>
      </c>
      <c r="O4517" s="5">
        <f>VLOOKUP(CONCATENATE($F4517," ",$G4517),AllocFactorMatrix,(O$4+1),FALSE)*$E4520</f>
        <v>0</v>
      </c>
      <c r="P4517" s="5">
        <f>VLOOKUP(CONCATENATE($F4517," ",$G4517),AllocFactorMatrix,(P$4+1),FALSE)*$E4520</f>
        <v>0</v>
      </c>
      <c r="Q4517" s="5">
        <f>VLOOKUP(CONCATENATE($F4517," ",$G4517),AllocFactorMatrix,(Q$4+1),FALSE)*$E4520</f>
        <v>0</v>
      </c>
      <c r="R4517" s="5">
        <f t="shared" si="2180"/>
        <v>0</v>
      </c>
      <c r="S4517" s="5">
        <f>VLOOKUP(CONCATENATE($F4517," ",$G4517),AllocFactorMatrix,(S$4+1),FALSE)*$E4520</f>
        <v>0</v>
      </c>
      <c r="T4517" s="5">
        <f>VLOOKUP(CONCATENATE($F4517," ",$G4517),AllocFactorMatrix,(T$4+1),FALSE)*$E4520</f>
        <v>0</v>
      </c>
      <c r="U4517" s="5">
        <f>VLOOKUP(CONCATENATE($F4517," ",$G4517),AllocFactorMatrix,(U$4+1),FALSE)*$E4520</f>
        <v>0</v>
      </c>
      <c r="V4517" s="5">
        <f>VLOOKUP(CONCATENATE($F4517," ",$G4517),AllocFactorMatrix,(V$4+1),FALSE)*$E4520</f>
        <v>0</v>
      </c>
      <c r="W4517" s="5">
        <f t="shared" si="2185"/>
        <v>0</v>
      </c>
      <c r="X4517" s="5">
        <f>VLOOKUP(CONCATENATE($F4517," ",$G4517),AllocFactorMatrix,(X$4+1),FALSE)*$E4520</f>
        <v>0</v>
      </c>
      <c r="Y4517" s="5">
        <f>VLOOKUP(CONCATENATE($F4517," ",$G4517),AllocFactorMatrix,(Y$4+1),FALSE)*$E4520</f>
        <v>0</v>
      </c>
      <c r="Z4517" s="5">
        <f t="shared" si="2179"/>
        <v>0</v>
      </c>
      <c r="AA4517" s="5">
        <f>VLOOKUP(CONCATENATE($F4517," ",$G4517),AllocFactorMatrix,(AA$4+1),FALSE)*$E4520</f>
        <v>0</v>
      </c>
      <c r="AB4517" s="5">
        <f>VLOOKUP(CONCATENATE($F4517," ",$G4517),AllocFactorMatrix,(AB$4+1),FALSE)*$E4520</f>
        <v>0</v>
      </c>
      <c r="AC4517" s="5">
        <f>VLOOKUP(CONCATENATE($F4517," ",$G4517),AllocFactorMatrix,(AC$4+1),FALSE)*$E4520</f>
        <v>0</v>
      </c>
    </row>
    <row r="4518" spans="4:29" hidden="1" outlineLevel="1">
      <c r="E4518" s="48"/>
      <c r="F4518" s="175" t="str">
        <f>F4520</f>
        <v>EXP_OM_CUSTACCT</v>
      </c>
      <c r="G4518" s="52" t="str">
        <f>$G$13</f>
        <v>ENERGY</v>
      </c>
      <c r="H4518" s="4">
        <f t="shared" si="2177"/>
        <v>0</v>
      </c>
      <c r="I4518" s="5">
        <f>VLOOKUP(CONCATENATE($F4518," ",$G4518),AllocFactorMatrix,(I$4+1),FALSE)*$E4520</f>
        <v>0</v>
      </c>
      <c r="J4518" s="5">
        <f>VLOOKUP(CONCATENATE($F4518," ",$G4518),AllocFactorMatrix,(J$4+1),FALSE)*$E4520</f>
        <v>0</v>
      </c>
      <c r="K4518" s="5">
        <f>VLOOKUP(CONCATENATE($F4518," ",$G4518),AllocFactorMatrix,(K$4+1),FALSE)*$E4520</f>
        <v>0</v>
      </c>
      <c r="L4518" s="5">
        <f>VLOOKUP(CONCATENATE($F4518," ",$G4518),AllocFactorMatrix,(L$4+1),FALSE)*$E4520</f>
        <v>0</v>
      </c>
      <c r="M4518" s="5">
        <f t="shared" si="2178"/>
        <v>0</v>
      </c>
      <c r="N4518" s="5">
        <f>VLOOKUP(CONCATENATE($F4518," ",$G4518),AllocFactorMatrix,(N$4+1),FALSE)*$E4520</f>
        <v>0</v>
      </c>
      <c r="O4518" s="5">
        <f>VLOOKUP(CONCATENATE($F4518," ",$G4518),AllocFactorMatrix,(O$4+1),FALSE)*$E4520</f>
        <v>0</v>
      </c>
      <c r="P4518" s="5">
        <f>VLOOKUP(CONCATENATE($F4518," ",$G4518),AllocFactorMatrix,(P$4+1),FALSE)*$E4520</f>
        <v>0</v>
      </c>
      <c r="Q4518" s="5">
        <f>VLOOKUP(CONCATENATE($F4518," ",$G4518),AllocFactorMatrix,(Q$4+1),FALSE)*$E4520</f>
        <v>0</v>
      </c>
      <c r="R4518" s="5">
        <f t="shared" si="2180"/>
        <v>0</v>
      </c>
      <c r="S4518" s="5">
        <f>VLOOKUP(CONCATENATE($F4518," ",$G4518),AllocFactorMatrix,(S$4+1),FALSE)*$E4520</f>
        <v>0</v>
      </c>
      <c r="T4518" s="5">
        <f>VLOOKUP(CONCATENATE($F4518," ",$G4518),AllocFactorMatrix,(T$4+1),FALSE)*$E4520</f>
        <v>0</v>
      </c>
      <c r="U4518" s="5">
        <f>VLOOKUP(CONCATENATE($F4518," ",$G4518),AllocFactorMatrix,(U$4+1),FALSE)*$E4520</f>
        <v>0</v>
      </c>
      <c r="V4518" s="5">
        <f>VLOOKUP(CONCATENATE($F4518," ",$G4518),AllocFactorMatrix,(V$4+1),FALSE)*$E4520</f>
        <v>0</v>
      </c>
      <c r="W4518" s="5">
        <f t="shared" si="2185"/>
        <v>0</v>
      </c>
      <c r="X4518" s="5">
        <f>VLOOKUP(CONCATENATE($F4518," ",$G4518),AllocFactorMatrix,(X$4+1),FALSE)*$E4520</f>
        <v>0</v>
      </c>
      <c r="Y4518" s="5">
        <f>VLOOKUP(CONCATENATE($F4518," ",$G4518),AllocFactorMatrix,(Y$4+1),FALSE)*$E4520</f>
        <v>0</v>
      </c>
      <c r="Z4518" s="5">
        <f t="shared" si="2179"/>
        <v>0</v>
      </c>
      <c r="AA4518" s="5">
        <f>VLOOKUP(CONCATENATE($F4518," ",$G4518),AllocFactorMatrix,(AA$4+1),FALSE)*$E4520</f>
        <v>0</v>
      </c>
      <c r="AB4518" s="5">
        <f>VLOOKUP(CONCATENATE($F4518," ",$G4518),AllocFactorMatrix,(AB$4+1),FALSE)*$E4520</f>
        <v>0</v>
      </c>
      <c r="AC4518" s="5">
        <f>VLOOKUP(CONCATENATE($F4518," ",$G4518),AllocFactorMatrix,(AC$4+1),FALSE)*$E4520</f>
        <v>0</v>
      </c>
    </row>
    <row r="4519" spans="4:29" hidden="1" outlineLevel="1">
      <c r="E4519" s="48"/>
      <c r="F4519" s="175" t="str">
        <f>F4520</f>
        <v>EXP_OM_CUSTACCT</v>
      </c>
      <c r="G4519" s="52" t="str">
        <f>$G$14</f>
        <v>CUSTOMER</v>
      </c>
      <c r="H4519" s="4">
        <f t="shared" si="2177"/>
        <v>3379483.9999999986</v>
      </c>
      <c r="I4519" s="5">
        <f>VLOOKUP(CONCATENATE($F4519," ",$G4519),AllocFactorMatrix,(I$4+1),FALSE)*$E4520</f>
        <v>2819176.2018874679</v>
      </c>
      <c r="J4519" s="5">
        <f>VLOOKUP(CONCATENATE($F4519," ",$G4519),AllocFactorMatrix,(J$4+1),FALSE)*$E4520</f>
        <v>487308.65988541732</v>
      </c>
      <c r="K4519" s="5">
        <f>VLOOKUP(CONCATENATE($F4519," ",$G4519),AllocFactorMatrix,(K$4+1),FALSE)*$E4520</f>
        <v>1234.6583330153512</v>
      </c>
      <c r="L4519" s="5">
        <f>VLOOKUP(CONCATENATE($F4519," ",$G4519),AllocFactorMatrix,(L$4+1),FALSE)*$E4520</f>
        <v>98.442842741098403</v>
      </c>
      <c r="M4519" s="5">
        <f t="shared" si="2178"/>
        <v>488641.76106117375</v>
      </c>
      <c r="N4519" s="5">
        <f>VLOOKUP(CONCATENATE($F4519," ",$G4519),AllocFactorMatrix,(N$4+1),FALSE)*$E4520</f>
        <v>9351.3528531087159</v>
      </c>
      <c r="O4519" s="5">
        <f>VLOOKUP(CONCATENATE($F4519," ",$G4519),AllocFactorMatrix,(O$4+1),FALSE)*$E4520</f>
        <v>985.67257854205604</v>
      </c>
      <c r="P4519" s="5">
        <f>VLOOKUP(CONCATENATE($F4519," ",$G4519),AllocFactorMatrix,(P$4+1),FALSE)*$E4520</f>
        <v>211.25370073476773</v>
      </c>
      <c r="Q4519" s="5">
        <f>VLOOKUP(CONCATENATE($F4519," ",$G4519),AllocFactorMatrix,(Q$4+1),FALSE)*$E4520</f>
        <v>17.381943952655295</v>
      </c>
      <c r="R4519" s="5">
        <f t="shared" si="2180"/>
        <v>10565.661076338196</v>
      </c>
      <c r="S4519" s="5">
        <f>VLOOKUP(CONCATENATE($F4519," ",$G4519),AllocFactorMatrix,(S$4+1),FALSE)*$E4520</f>
        <v>91.820630359991</v>
      </c>
      <c r="T4519" s="5">
        <f>VLOOKUP(CONCATENATE($F4519," ",$G4519),AllocFactorMatrix,(T$4+1),FALSE)*$E4520</f>
        <v>808.23517703215305</v>
      </c>
      <c r="U4519" s="5">
        <f>VLOOKUP(CONCATENATE($F4519," ",$G4519),AllocFactorMatrix,(U$4+1),FALSE)*$E4520</f>
        <v>349.13202523219809</v>
      </c>
      <c r="V4519" s="5">
        <f>VLOOKUP(CONCATENATE($F4519," ",$G4519),AllocFactorMatrix,(V$4+1),FALSE)*$E4520</f>
        <v>73.136059491644289</v>
      </c>
      <c r="W4519" s="5">
        <f t="shared" si="2185"/>
        <v>1322.3238921159866</v>
      </c>
      <c r="X4519" s="5">
        <f>VLOOKUP(CONCATENATE($F4519," ",$G4519),AllocFactorMatrix,(X$4+1),FALSE)*$E4520</f>
        <v>2517.6197366131159</v>
      </c>
      <c r="Y4519" s="5">
        <f>VLOOKUP(CONCATENATE($F4519," ",$G4519),AllocFactorMatrix,(Y$4+1),FALSE)*$E4520</f>
        <v>16.613391697544731</v>
      </c>
      <c r="Z4519" s="5">
        <f t="shared" si="2179"/>
        <v>2534.2331283106605</v>
      </c>
      <c r="AA4519" s="5">
        <f>VLOOKUP(CONCATENATE($F4519," ",$G4519),AllocFactorMatrix,(AA$4+1),FALSE)*$E4520</f>
        <v>137.82288332823589</v>
      </c>
      <c r="AB4519" s="5">
        <f>VLOOKUP(CONCATENATE($F4519," ",$G4519),AllocFactorMatrix,(AB$4+1),FALSE)*$E4520</f>
        <v>56349.057306830888</v>
      </c>
      <c r="AC4519" s="5">
        <f>VLOOKUP(CONCATENATE($F4519," ",$G4519),AllocFactorMatrix,(AC$4+1),FALSE)*$E4520</f>
        <v>756.93876443399631</v>
      </c>
    </row>
    <row r="4520" spans="4:29" collapsed="1">
      <c r="D4520" s="52" t="s">
        <v>19</v>
      </c>
      <c r="E4520" s="58">
        <v>3379484</v>
      </c>
      <c r="F4520" s="93" t="s">
        <v>79</v>
      </c>
      <c r="G4520" s="52" t="str">
        <f>$G$15</f>
        <v>TOTAL</v>
      </c>
      <c r="H4520" s="4">
        <f t="shared" si="2177"/>
        <v>3379483.9999999986</v>
      </c>
      <c r="I4520" s="5">
        <f>VLOOKUP(CONCATENATE($F4520," ",$G4520),AllocFactorMatrix,(I$4+1),FALSE)*$E4520</f>
        <v>2819176.2018874679</v>
      </c>
      <c r="J4520" s="5">
        <f>VLOOKUP(CONCATENATE($F4520," ",$G4520),AllocFactorMatrix,(J$4+1),FALSE)*$E4520</f>
        <v>487308.65988541732</v>
      </c>
      <c r="K4520" s="5">
        <f>VLOOKUP(CONCATENATE($F4520," ",$G4520),AllocFactorMatrix,(K$4+1),FALSE)*$E4520</f>
        <v>1234.6583330153512</v>
      </c>
      <c r="L4520" s="5">
        <f>VLOOKUP(CONCATENATE($F4520," ",$G4520),AllocFactorMatrix,(L$4+1),FALSE)*$E4520</f>
        <v>98.442842741098403</v>
      </c>
      <c r="M4520" s="5">
        <f t="shared" si="2178"/>
        <v>488641.76106117375</v>
      </c>
      <c r="N4520" s="5">
        <f>VLOOKUP(CONCATENATE($F4520," ",$G4520),AllocFactorMatrix,(N$4+1),FALSE)*$E4520</f>
        <v>9351.3528531087159</v>
      </c>
      <c r="O4520" s="5">
        <f>VLOOKUP(CONCATENATE($F4520," ",$G4520),AllocFactorMatrix,(O$4+1),FALSE)*$E4520</f>
        <v>985.67257854205604</v>
      </c>
      <c r="P4520" s="5">
        <f>VLOOKUP(CONCATENATE($F4520," ",$G4520),AllocFactorMatrix,(P$4+1),FALSE)*$E4520</f>
        <v>211.25370073476773</v>
      </c>
      <c r="Q4520" s="5">
        <f>VLOOKUP(CONCATENATE($F4520," ",$G4520),AllocFactorMatrix,(Q$4+1),FALSE)*$E4520</f>
        <v>17.381943952655295</v>
      </c>
      <c r="R4520" s="5">
        <f t="shared" si="2180"/>
        <v>10565.661076338196</v>
      </c>
      <c r="S4520" s="5">
        <f>VLOOKUP(CONCATENATE($F4520," ",$G4520),AllocFactorMatrix,(S$4+1),FALSE)*$E4520</f>
        <v>91.820630359991</v>
      </c>
      <c r="T4520" s="5">
        <f>VLOOKUP(CONCATENATE($F4520," ",$G4520),AllocFactorMatrix,(T$4+1),FALSE)*$E4520</f>
        <v>808.23517703215305</v>
      </c>
      <c r="U4520" s="5">
        <f>VLOOKUP(CONCATENATE($F4520," ",$G4520),AllocFactorMatrix,(U$4+1),FALSE)*$E4520</f>
        <v>349.13202523219809</v>
      </c>
      <c r="V4520" s="5">
        <f>VLOOKUP(CONCATENATE($F4520," ",$G4520),AllocFactorMatrix,(V$4+1),FALSE)*$E4520</f>
        <v>73.136059491644289</v>
      </c>
      <c r="W4520" s="5">
        <f t="shared" si="2185"/>
        <v>1322.3238921159866</v>
      </c>
      <c r="X4520" s="5">
        <f>VLOOKUP(CONCATENATE($F4520," ",$G4520),AllocFactorMatrix,(X$4+1),FALSE)*$E4520</f>
        <v>2517.6197366131159</v>
      </c>
      <c r="Y4520" s="5">
        <f>VLOOKUP(CONCATENATE($F4520," ",$G4520),AllocFactorMatrix,(Y$4+1),FALSE)*$E4520</f>
        <v>16.613391697544731</v>
      </c>
      <c r="Z4520" s="5">
        <f t="shared" si="2179"/>
        <v>2534.2331283106605</v>
      </c>
      <c r="AA4520" s="5">
        <f>VLOOKUP(CONCATENATE($F4520," ",$G4520),AllocFactorMatrix,(AA$4+1),FALSE)*$E4520</f>
        <v>137.82288332823589</v>
      </c>
      <c r="AB4520" s="5">
        <f>VLOOKUP(CONCATENATE($F4520," ",$G4520),AllocFactorMatrix,(AB$4+1),FALSE)*$E4520</f>
        <v>56349.057306830888</v>
      </c>
      <c r="AC4520" s="5">
        <f>VLOOKUP(CONCATENATE($F4520," ",$G4520),AllocFactorMatrix,(AC$4+1),FALSE)*$E4520</f>
        <v>756.93876443399631</v>
      </c>
    </row>
    <row r="4521" spans="4:29" hidden="1" outlineLevel="1">
      <c r="E4521" s="48"/>
      <c r="F4521" s="175" t="str">
        <f>F4528</f>
        <v>EXP_OM_CUSTSERV</v>
      </c>
      <c r="G4521" s="52" t="str">
        <f>$G$8</f>
        <v>PRODUCTION</v>
      </c>
      <c r="H4521" s="4">
        <f t="shared" si="2177"/>
        <v>0</v>
      </c>
      <c r="I4521" s="5">
        <f>VLOOKUP(CONCATENATE($F4521," ",$G4521),AllocFactorMatrix,(I$4+1),FALSE)*$E4528</f>
        <v>0</v>
      </c>
      <c r="J4521" s="5">
        <f>VLOOKUP(CONCATENATE($F4521," ",$G4521),AllocFactorMatrix,(J$4+1),FALSE)*$E4528</f>
        <v>0</v>
      </c>
      <c r="K4521" s="5">
        <f>VLOOKUP(CONCATENATE($F4521," ",$G4521),AllocFactorMatrix,(K$4+1),FALSE)*$E4528</f>
        <v>0</v>
      </c>
      <c r="L4521" s="5">
        <f>VLOOKUP(CONCATENATE($F4521," ",$G4521),AllocFactorMatrix,(L$4+1),FALSE)*$E4528</f>
        <v>0</v>
      </c>
      <c r="M4521" s="5">
        <f t="shared" si="2178"/>
        <v>0</v>
      </c>
      <c r="N4521" s="5">
        <f>VLOOKUP(CONCATENATE($F4521," ",$G4521),AllocFactorMatrix,(N$4+1),FALSE)*$E4528</f>
        <v>0</v>
      </c>
      <c r="O4521" s="5">
        <f>VLOOKUP(CONCATENATE($F4521," ",$G4521),AllocFactorMatrix,(O$4+1),FALSE)*$E4528</f>
        <v>0</v>
      </c>
      <c r="P4521" s="5">
        <f>VLOOKUP(CONCATENATE($F4521," ",$G4521),AllocFactorMatrix,(P$4+1),FALSE)*$E4528</f>
        <v>0</v>
      </c>
      <c r="Q4521" s="5">
        <f>VLOOKUP(CONCATENATE($F4521," ",$G4521),AllocFactorMatrix,(Q$4+1),FALSE)*$E4528</f>
        <v>0</v>
      </c>
      <c r="R4521" s="5">
        <f t="shared" si="2180"/>
        <v>0</v>
      </c>
      <c r="S4521" s="5">
        <f>VLOOKUP(CONCATENATE($F4521," ",$G4521),AllocFactorMatrix,(S$4+1),FALSE)*$E4528</f>
        <v>0</v>
      </c>
      <c r="T4521" s="5">
        <f>VLOOKUP(CONCATENATE($F4521," ",$G4521),AllocFactorMatrix,(T$4+1),FALSE)*$E4528</f>
        <v>0</v>
      </c>
      <c r="U4521" s="5">
        <f>VLOOKUP(CONCATENATE($F4521," ",$G4521),AllocFactorMatrix,(U$4+1),FALSE)*$E4528</f>
        <v>0</v>
      </c>
      <c r="V4521" s="5">
        <f>VLOOKUP(CONCATENATE($F4521," ",$G4521),AllocFactorMatrix,(V$4+1),FALSE)*$E4528</f>
        <v>0</v>
      </c>
      <c r="W4521" s="5">
        <f>SUBTOTAL(9,S4521:V4521)</f>
        <v>0</v>
      </c>
      <c r="X4521" s="5">
        <f>VLOOKUP(CONCATENATE($F4521," ",$G4521),AllocFactorMatrix,(X$4+1),FALSE)*$E4528</f>
        <v>0</v>
      </c>
      <c r="Y4521" s="5">
        <f>VLOOKUP(CONCATENATE($F4521," ",$G4521),AllocFactorMatrix,(Y$4+1),FALSE)*$E4528</f>
        <v>0</v>
      </c>
      <c r="Z4521" s="5">
        <f t="shared" si="2179"/>
        <v>0</v>
      </c>
      <c r="AA4521" s="5">
        <f>VLOOKUP(CONCATENATE($F4521," ",$G4521),AllocFactorMatrix,(AA$4+1),FALSE)*$E4528</f>
        <v>0</v>
      </c>
      <c r="AB4521" s="5">
        <f>VLOOKUP(CONCATENATE($F4521," ",$G4521),AllocFactorMatrix,(AB$4+1),FALSE)*$E4528</f>
        <v>0</v>
      </c>
      <c r="AC4521" s="5">
        <f>VLOOKUP(CONCATENATE($F4521," ",$G4521),AllocFactorMatrix,(AC$4+1),FALSE)*$E4528</f>
        <v>0</v>
      </c>
    </row>
    <row r="4522" spans="4:29" hidden="1" outlineLevel="1">
      <c r="E4522" s="48"/>
      <c r="F4522" s="175" t="str">
        <f>F4528</f>
        <v>EXP_OM_CUSTSERV</v>
      </c>
      <c r="G4522" s="52" t="str">
        <f>$G$9</f>
        <v>BULKTRAN</v>
      </c>
      <c r="H4522" s="4">
        <f t="shared" si="2177"/>
        <v>0</v>
      </c>
      <c r="I4522" s="5">
        <f>VLOOKUP(CONCATENATE($F4522," ",$G4522),AllocFactorMatrix,(I$4+1),FALSE)*$E4528</f>
        <v>0</v>
      </c>
      <c r="J4522" s="5">
        <f>VLOOKUP(CONCATENATE($F4522," ",$G4522),AllocFactorMatrix,(J$4+1),FALSE)*$E4528</f>
        <v>0</v>
      </c>
      <c r="K4522" s="5">
        <f>VLOOKUP(CONCATENATE($F4522," ",$G4522),AllocFactorMatrix,(K$4+1),FALSE)*$E4528</f>
        <v>0</v>
      </c>
      <c r="L4522" s="5">
        <f>VLOOKUP(CONCATENATE($F4522," ",$G4522),AllocFactorMatrix,(L$4+1),FALSE)*$E4528</f>
        <v>0</v>
      </c>
      <c r="M4522" s="5">
        <f t="shared" si="2178"/>
        <v>0</v>
      </c>
      <c r="N4522" s="5">
        <f>VLOOKUP(CONCATENATE($F4522," ",$G4522),AllocFactorMatrix,(N$4+1),FALSE)*$E4528</f>
        <v>0</v>
      </c>
      <c r="O4522" s="5">
        <f>VLOOKUP(CONCATENATE($F4522," ",$G4522),AllocFactorMatrix,(O$4+1),FALSE)*$E4528</f>
        <v>0</v>
      </c>
      <c r="P4522" s="5">
        <f>VLOOKUP(CONCATENATE($F4522," ",$G4522),AllocFactorMatrix,(P$4+1),FALSE)*$E4528</f>
        <v>0</v>
      </c>
      <c r="Q4522" s="5">
        <f>VLOOKUP(CONCATENATE($F4522," ",$G4522),AllocFactorMatrix,(Q$4+1),FALSE)*$E4528</f>
        <v>0</v>
      </c>
      <c r="R4522" s="5">
        <f t="shared" si="2180"/>
        <v>0</v>
      </c>
      <c r="S4522" s="5">
        <f>VLOOKUP(CONCATENATE($F4522," ",$G4522),AllocFactorMatrix,(S$4+1),FALSE)*$E4528</f>
        <v>0</v>
      </c>
      <c r="T4522" s="5">
        <f>VLOOKUP(CONCATENATE($F4522," ",$G4522),AllocFactorMatrix,(T$4+1),FALSE)*$E4528</f>
        <v>0</v>
      </c>
      <c r="U4522" s="5">
        <f>VLOOKUP(CONCATENATE($F4522," ",$G4522),AllocFactorMatrix,(U$4+1),FALSE)*$E4528</f>
        <v>0</v>
      </c>
      <c r="V4522" s="5">
        <f>VLOOKUP(CONCATENATE($F4522," ",$G4522),AllocFactorMatrix,(V$4+1),FALSE)*$E4528</f>
        <v>0</v>
      </c>
      <c r="W4522" s="5">
        <f t="shared" ref="W4522:W4528" si="2186">SUBTOTAL(9,S4522:V4522)</f>
        <v>0</v>
      </c>
      <c r="X4522" s="5">
        <f>VLOOKUP(CONCATENATE($F4522," ",$G4522),AllocFactorMatrix,(X$4+1),FALSE)*$E4528</f>
        <v>0</v>
      </c>
      <c r="Y4522" s="5">
        <f>VLOOKUP(CONCATENATE($F4522," ",$G4522),AllocFactorMatrix,(Y$4+1),FALSE)*$E4528</f>
        <v>0</v>
      </c>
      <c r="Z4522" s="5">
        <f t="shared" si="2179"/>
        <v>0</v>
      </c>
      <c r="AA4522" s="5">
        <f>VLOOKUP(CONCATENATE($F4522," ",$G4522),AllocFactorMatrix,(AA$4+1),FALSE)*$E4528</f>
        <v>0</v>
      </c>
      <c r="AB4522" s="5">
        <f>VLOOKUP(CONCATENATE($F4522," ",$G4522),AllocFactorMatrix,(AB$4+1),FALSE)*$E4528</f>
        <v>0</v>
      </c>
      <c r="AC4522" s="5">
        <f>VLOOKUP(CONCATENATE($F4522," ",$G4522),AllocFactorMatrix,(AC$4+1),FALSE)*$E4528</f>
        <v>0</v>
      </c>
    </row>
    <row r="4523" spans="4:29" hidden="1" outlineLevel="1">
      <c r="E4523" s="48"/>
      <c r="F4523" s="175" t="str">
        <f>F4528</f>
        <v>EXP_OM_CUSTSERV</v>
      </c>
      <c r="G4523" s="52" t="str">
        <f>$G$10</f>
        <v>SUBTRAN</v>
      </c>
      <c r="H4523" s="4">
        <f t="shared" si="2177"/>
        <v>0</v>
      </c>
      <c r="I4523" s="5">
        <f>VLOOKUP(CONCATENATE($F4523," ",$G4523),AllocFactorMatrix,(I$4+1),FALSE)*$E4528</f>
        <v>0</v>
      </c>
      <c r="J4523" s="5">
        <f>VLOOKUP(CONCATENATE($F4523," ",$G4523),AllocFactorMatrix,(J$4+1),FALSE)*$E4528</f>
        <v>0</v>
      </c>
      <c r="K4523" s="5">
        <f>VLOOKUP(CONCATENATE($F4523," ",$G4523),AllocFactorMatrix,(K$4+1),FALSE)*$E4528</f>
        <v>0</v>
      </c>
      <c r="L4523" s="5">
        <f>VLOOKUP(CONCATENATE($F4523," ",$G4523),AllocFactorMatrix,(L$4+1),FALSE)*$E4528</f>
        <v>0</v>
      </c>
      <c r="M4523" s="5">
        <f t="shared" si="2178"/>
        <v>0</v>
      </c>
      <c r="N4523" s="5">
        <f>VLOOKUP(CONCATENATE($F4523," ",$G4523),AllocFactorMatrix,(N$4+1),FALSE)*$E4528</f>
        <v>0</v>
      </c>
      <c r="O4523" s="5">
        <f>VLOOKUP(CONCATENATE($F4523," ",$G4523),AllocFactorMatrix,(O$4+1),FALSE)*$E4528</f>
        <v>0</v>
      </c>
      <c r="P4523" s="5">
        <f>VLOOKUP(CONCATENATE($F4523," ",$G4523),AllocFactorMatrix,(P$4+1),FALSE)*$E4528</f>
        <v>0</v>
      </c>
      <c r="Q4523" s="5">
        <f>VLOOKUP(CONCATENATE($F4523," ",$G4523),AllocFactorMatrix,(Q$4+1),FALSE)*$E4528</f>
        <v>0</v>
      </c>
      <c r="R4523" s="5">
        <f t="shared" si="2180"/>
        <v>0</v>
      </c>
      <c r="S4523" s="5">
        <f>VLOOKUP(CONCATENATE($F4523," ",$G4523),AllocFactorMatrix,(S$4+1),FALSE)*$E4528</f>
        <v>0</v>
      </c>
      <c r="T4523" s="5">
        <f>VLOOKUP(CONCATENATE($F4523," ",$G4523),AllocFactorMatrix,(T$4+1),FALSE)*$E4528</f>
        <v>0</v>
      </c>
      <c r="U4523" s="5">
        <f>VLOOKUP(CONCATENATE($F4523," ",$G4523),AllocFactorMatrix,(U$4+1),FALSE)*$E4528</f>
        <v>0</v>
      </c>
      <c r="V4523" s="5">
        <f>VLOOKUP(CONCATENATE($F4523," ",$G4523),AllocFactorMatrix,(V$4+1),FALSE)*$E4528</f>
        <v>0</v>
      </c>
      <c r="W4523" s="5">
        <f t="shared" si="2186"/>
        <v>0</v>
      </c>
      <c r="X4523" s="5">
        <f>VLOOKUP(CONCATENATE($F4523," ",$G4523),AllocFactorMatrix,(X$4+1),FALSE)*$E4528</f>
        <v>0</v>
      </c>
      <c r="Y4523" s="5">
        <f>VLOOKUP(CONCATENATE($F4523," ",$G4523),AllocFactorMatrix,(Y$4+1),FALSE)*$E4528</f>
        <v>0</v>
      </c>
      <c r="Z4523" s="5">
        <f t="shared" si="2179"/>
        <v>0</v>
      </c>
      <c r="AA4523" s="5">
        <f>VLOOKUP(CONCATENATE($F4523," ",$G4523),AllocFactorMatrix,(AA$4+1),FALSE)*$E4528</f>
        <v>0</v>
      </c>
      <c r="AB4523" s="5">
        <f>VLOOKUP(CONCATENATE($F4523," ",$G4523),AllocFactorMatrix,(AB$4+1),FALSE)*$E4528</f>
        <v>0</v>
      </c>
      <c r="AC4523" s="5">
        <f>VLOOKUP(CONCATENATE($F4523," ",$G4523),AllocFactorMatrix,(AC$4+1),FALSE)*$E4528</f>
        <v>0</v>
      </c>
    </row>
    <row r="4524" spans="4:29" hidden="1" outlineLevel="1">
      <c r="E4524" s="48"/>
      <c r="F4524" s="175" t="str">
        <f>F4528</f>
        <v>EXP_OM_CUSTSERV</v>
      </c>
      <c r="G4524" s="52" t="str">
        <f>$G$11</f>
        <v>DISTPRI</v>
      </c>
      <c r="H4524" s="4">
        <f t="shared" si="2177"/>
        <v>0</v>
      </c>
      <c r="I4524" s="5">
        <f>VLOOKUP(CONCATENATE($F4524," ",$G4524),AllocFactorMatrix,(I$4+1),FALSE)*$E4528</f>
        <v>0</v>
      </c>
      <c r="J4524" s="5">
        <f>VLOOKUP(CONCATENATE($F4524," ",$G4524),AllocFactorMatrix,(J$4+1),FALSE)*$E4528</f>
        <v>0</v>
      </c>
      <c r="K4524" s="5">
        <f>VLOOKUP(CONCATENATE($F4524," ",$G4524),AllocFactorMatrix,(K$4+1),FALSE)*$E4528</f>
        <v>0</v>
      </c>
      <c r="L4524" s="5">
        <f>VLOOKUP(CONCATENATE($F4524," ",$G4524),AllocFactorMatrix,(L$4+1),FALSE)*$E4528</f>
        <v>0</v>
      </c>
      <c r="M4524" s="5">
        <f t="shared" si="2178"/>
        <v>0</v>
      </c>
      <c r="N4524" s="5">
        <f>VLOOKUP(CONCATENATE($F4524," ",$G4524),AllocFactorMatrix,(N$4+1),FALSE)*$E4528</f>
        <v>0</v>
      </c>
      <c r="O4524" s="5">
        <f>VLOOKUP(CONCATENATE($F4524," ",$G4524),AllocFactorMatrix,(O$4+1),FALSE)*$E4528</f>
        <v>0</v>
      </c>
      <c r="P4524" s="5">
        <f>VLOOKUP(CONCATENATE($F4524," ",$G4524),AllocFactorMatrix,(P$4+1),FALSE)*$E4528</f>
        <v>0</v>
      </c>
      <c r="Q4524" s="5">
        <f>VLOOKUP(CONCATENATE($F4524," ",$G4524),AllocFactorMatrix,(Q$4+1),FALSE)*$E4528</f>
        <v>0</v>
      </c>
      <c r="R4524" s="5">
        <f t="shared" si="2180"/>
        <v>0</v>
      </c>
      <c r="S4524" s="5">
        <f>VLOOKUP(CONCATENATE($F4524," ",$G4524),AllocFactorMatrix,(S$4+1),FALSE)*$E4528</f>
        <v>0</v>
      </c>
      <c r="T4524" s="5">
        <f>VLOOKUP(CONCATENATE($F4524," ",$G4524),AllocFactorMatrix,(T$4+1),FALSE)*$E4528</f>
        <v>0</v>
      </c>
      <c r="U4524" s="5">
        <f>VLOOKUP(CONCATENATE($F4524," ",$G4524),AllocFactorMatrix,(U$4+1),FALSE)*$E4528</f>
        <v>0</v>
      </c>
      <c r="V4524" s="5">
        <f>VLOOKUP(CONCATENATE($F4524," ",$G4524),AllocFactorMatrix,(V$4+1),FALSE)*$E4528</f>
        <v>0</v>
      </c>
      <c r="W4524" s="5">
        <f t="shared" si="2186"/>
        <v>0</v>
      </c>
      <c r="X4524" s="5">
        <f>VLOOKUP(CONCATENATE($F4524," ",$G4524),AllocFactorMatrix,(X$4+1),FALSE)*$E4528</f>
        <v>0</v>
      </c>
      <c r="Y4524" s="5">
        <f>VLOOKUP(CONCATENATE($F4524," ",$G4524),AllocFactorMatrix,(Y$4+1),FALSE)*$E4528</f>
        <v>0</v>
      </c>
      <c r="Z4524" s="5">
        <f t="shared" si="2179"/>
        <v>0</v>
      </c>
      <c r="AA4524" s="5">
        <f>VLOOKUP(CONCATENATE($F4524," ",$G4524),AllocFactorMatrix,(AA$4+1),FALSE)*$E4528</f>
        <v>0</v>
      </c>
      <c r="AB4524" s="5">
        <f>VLOOKUP(CONCATENATE($F4524," ",$G4524),AllocFactorMatrix,(AB$4+1),FALSE)*$E4528</f>
        <v>0</v>
      </c>
      <c r="AC4524" s="5">
        <f>VLOOKUP(CONCATENATE($F4524," ",$G4524),AllocFactorMatrix,(AC$4+1),FALSE)*$E4528</f>
        <v>0</v>
      </c>
    </row>
    <row r="4525" spans="4:29" hidden="1" outlineLevel="1">
      <c r="E4525" s="48"/>
      <c r="F4525" s="175" t="str">
        <f>F4528</f>
        <v>EXP_OM_CUSTSERV</v>
      </c>
      <c r="G4525" s="52" t="str">
        <f>$G$12</f>
        <v>DISTSEC</v>
      </c>
      <c r="H4525" s="4">
        <f t="shared" si="2177"/>
        <v>0</v>
      </c>
      <c r="I4525" s="5">
        <f>VLOOKUP(CONCATENATE($F4525," ",$G4525),AllocFactorMatrix,(I$4+1),FALSE)*$E4528</f>
        <v>0</v>
      </c>
      <c r="J4525" s="5">
        <f>VLOOKUP(CONCATENATE($F4525," ",$G4525),AllocFactorMatrix,(J$4+1),FALSE)*$E4528</f>
        <v>0</v>
      </c>
      <c r="K4525" s="5">
        <f>VLOOKUP(CONCATENATE($F4525," ",$G4525),AllocFactorMatrix,(K$4+1),FALSE)*$E4528</f>
        <v>0</v>
      </c>
      <c r="L4525" s="5">
        <f>VLOOKUP(CONCATENATE($F4525," ",$G4525),AllocFactorMatrix,(L$4+1),FALSE)*$E4528</f>
        <v>0</v>
      </c>
      <c r="M4525" s="5">
        <f t="shared" si="2178"/>
        <v>0</v>
      </c>
      <c r="N4525" s="5">
        <f>VLOOKUP(CONCATENATE($F4525," ",$G4525),AllocFactorMatrix,(N$4+1),FALSE)*$E4528</f>
        <v>0</v>
      </c>
      <c r="O4525" s="5">
        <f>VLOOKUP(CONCATENATE($F4525," ",$G4525),AllocFactorMatrix,(O$4+1),FALSE)*$E4528</f>
        <v>0</v>
      </c>
      <c r="P4525" s="5">
        <f>VLOOKUP(CONCATENATE($F4525," ",$G4525),AllocFactorMatrix,(P$4+1),FALSE)*$E4528</f>
        <v>0</v>
      </c>
      <c r="Q4525" s="5">
        <f>VLOOKUP(CONCATENATE($F4525," ",$G4525),AllocFactorMatrix,(Q$4+1),FALSE)*$E4528</f>
        <v>0</v>
      </c>
      <c r="R4525" s="5">
        <f t="shared" si="2180"/>
        <v>0</v>
      </c>
      <c r="S4525" s="5">
        <f>VLOOKUP(CONCATENATE($F4525," ",$G4525),AllocFactorMatrix,(S$4+1),FALSE)*$E4528</f>
        <v>0</v>
      </c>
      <c r="T4525" s="5">
        <f>VLOOKUP(CONCATENATE($F4525," ",$G4525),AllocFactorMatrix,(T$4+1),FALSE)*$E4528</f>
        <v>0</v>
      </c>
      <c r="U4525" s="5">
        <f>VLOOKUP(CONCATENATE($F4525," ",$G4525),AllocFactorMatrix,(U$4+1),FALSE)*$E4528</f>
        <v>0</v>
      </c>
      <c r="V4525" s="5">
        <f>VLOOKUP(CONCATENATE($F4525," ",$G4525),AllocFactorMatrix,(V$4+1),FALSE)*$E4528</f>
        <v>0</v>
      </c>
      <c r="W4525" s="5">
        <f t="shared" si="2186"/>
        <v>0</v>
      </c>
      <c r="X4525" s="5">
        <f>VLOOKUP(CONCATENATE($F4525," ",$G4525),AllocFactorMatrix,(X$4+1),FALSE)*$E4528</f>
        <v>0</v>
      </c>
      <c r="Y4525" s="5">
        <f>VLOOKUP(CONCATENATE($F4525," ",$G4525),AllocFactorMatrix,(Y$4+1),FALSE)*$E4528</f>
        <v>0</v>
      </c>
      <c r="Z4525" s="5">
        <f t="shared" si="2179"/>
        <v>0</v>
      </c>
      <c r="AA4525" s="5">
        <f>VLOOKUP(CONCATENATE($F4525," ",$G4525),AllocFactorMatrix,(AA$4+1),FALSE)*$E4528</f>
        <v>0</v>
      </c>
      <c r="AB4525" s="5">
        <f>VLOOKUP(CONCATENATE($F4525," ",$G4525),AllocFactorMatrix,(AB$4+1),FALSE)*$E4528</f>
        <v>0</v>
      </c>
      <c r="AC4525" s="5">
        <f>VLOOKUP(CONCATENATE($F4525," ",$G4525),AllocFactorMatrix,(AC$4+1),FALSE)*$E4528</f>
        <v>0</v>
      </c>
    </row>
    <row r="4526" spans="4:29" hidden="1" outlineLevel="1">
      <c r="E4526" s="48"/>
      <c r="F4526" s="175" t="str">
        <f>F4528</f>
        <v>EXP_OM_CUSTSERV</v>
      </c>
      <c r="G4526" s="52" t="str">
        <f>$G$13</f>
        <v>ENERGY</v>
      </c>
      <c r="H4526" s="4">
        <f t="shared" si="2177"/>
        <v>0</v>
      </c>
      <c r="I4526" s="5">
        <f>VLOOKUP(CONCATENATE($F4526," ",$G4526),AllocFactorMatrix,(I$4+1),FALSE)*$E4528</f>
        <v>0</v>
      </c>
      <c r="J4526" s="5">
        <f>VLOOKUP(CONCATENATE($F4526," ",$G4526),AllocFactorMatrix,(J$4+1),FALSE)*$E4528</f>
        <v>0</v>
      </c>
      <c r="K4526" s="5">
        <f>VLOOKUP(CONCATENATE($F4526," ",$G4526),AllocFactorMatrix,(K$4+1),FALSE)*$E4528</f>
        <v>0</v>
      </c>
      <c r="L4526" s="5">
        <f>VLOOKUP(CONCATENATE($F4526," ",$G4526),AllocFactorMatrix,(L$4+1),FALSE)*$E4528</f>
        <v>0</v>
      </c>
      <c r="M4526" s="5">
        <f t="shared" si="2178"/>
        <v>0</v>
      </c>
      <c r="N4526" s="5">
        <f>VLOOKUP(CONCATENATE($F4526," ",$G4526),AllocFactorMatrix,(N$4+1),FALSE)*$E4528</f>
        <v>0</v>
      </c>
      <c r="O4526" s="5">
        <f>VLOOKUP(CONCATENATE($F4526," ",$G4526),AllocFactorMatrix,(O$4+1),FALSE)*$E4528</f>
        <v>0</v>
      </c>
      <c r="P4526" s="5">
        <f>VLOOKUP(CONCATENATE($F4526," ",$G4526),AllocFactorMatrix,(P$4+1),FALSE)*$E4528</f>
        <v>0</v>
      </c>
      <c r="Q4526" s="5">
        <f>VLOOKUP(CONCATENATE($F4526," ",$G4526),AllocFactorMatrix,(Q$4+1),FALSE)*$E4528</f>
        <v>0</v>
      </c>
      <c r="R4526" s="5">
        <f t="shared" si="2180"/>
        <v>0</v>
      </c>
      <c r="S4526" s="5">
        <f>VLOOKUP(CONCATENATE($F4526," ",$G4526),AllocFactorMatrix,(S$4+1),FALSE)*$E4528</f>
        <v>0</v>
      </c>
      <c r="T4526" s="5">
        <f>VLOOKUP(CONCATENATE($F4526," ",$G4526),AllocFactorMatrix,(T$4+1),FALSE)*$E4528</f>
        <v>0</v>
      </c>
      <c r="U4526" s="5">
        <f>VLOOKUP(CONCATENATE($F4526," ",$G4526),AllocFactorMatrix,(U$4+1),FALSE)*$E4528</f>
        <v>0</v>
      </c>
      <c r="V4526" s="5">
        <f>VLOOKUP(CONCATENATE($F4526," ",$G4526),AllocFactorMatrix,(V$4+1),FALSE)*$E4528</f>
        <v>0</v>
      </c>
      <c r="W4526" s="5">
        <f t="shared" si="2186"/>
        <v>0</v>
      </c>
      <c r="X4526" s="5">
        <f>VLOOKUP(CONCATENATE($F4526," ",$G4526),AllocFactorMatrix,(X$4+1),FALSE)*$E4528</f>
        <v>0</v>
      </c>
      <c r="Y4526" s="5">
        <f>VLOOKUP(CONCATENATE($F4526," ",$G4526),AllocFactorMatrix,(Y$4+1),FALSE)*$E4528</f>
        <v>0</v>
      </c>
      <c r="Z4526" s="5">
        <f t="shared" si="2179"/>
        <v>0</v>
      </c>
      <c r="AA4526" s="5">
        <f>VLOOKUP(CONCATENATE($F4526," ",$G4526),AllocFactorMatrix,(AA$4+1),FALSE)*$E4528</f>
        <v>0</v>
      </c>
      <c r="AB4526" s="5">
        <f>VLOOKUP(CONCATENATE($F4526," ",$G4526),AllocFactorMatrix,(AB$4+1),FALSE)*$E4528</f>
        <v>0</v>
      </c>
      <c r="AC4526" s="5">
        <f>VLOOKUP(CONCATENATE($F4526," ",$G4526),AllocFactorMatrix,(AC$4+1),FALSE)*$E4528</f>
        <v>0</v>
      </c>
    </row>
    <row r="4527" spans="4:29" hidden="1" outlineLevel="1">
      <c r="E4527" s="48"/>
      <c r="F4527" s="175" t="str">
        <f>F4528</f>
        <v>EXP_OM_CUSTSERV</v>
      </c>
      <c r="G4527" s="52" t="str">
        <f>$G$14</f>
        <v>CUSTOMER</v>
      </c>
      <c r="H4527" s="4">
        <f t="shared" si="2177"/>
        <v>263144</v>
      </c>
      <c r="I4527" s="5">
        <f>VLOOKUP(CONCATENATE($F4527," ",$G4527),AllocFactorMatrix,(I$4+1),FALSE)*$E4528</f>
        <v>167644.98933540366</v>
      </c>
      <c r="J4527" s="5">
        <f>VLOOKUP(CONCATENATE($F4527," ",$G4527),AllocFactorMatrix,(J$4+1),FALSE)*$E4528</f>
        <v>38011.346139740024</v>
      </c>
      <c r="K4527" s="5">
        <f>VLOOKUP(CONCATENATE($F4527," ",$G4527),AllocFactorMatrix,(K$4+1),FALSE)*$E4528</f>
        <v>94.003724749579646</v>
      </c>
      <c r="L4527" s="5">
        <f>VLOOKUP(CONCATENATE($F4527," ",$G4527),AllocFactorMatrix,(L$4+1),FALSE)*$E4528</f>
        <v>7.5202979799663714</v>
      </c>
      <c r="M4527" s="5">
        <f t="shared" si="2178"/>
        <v>38112.870162469568</v>
      </c>
      <c r="N4527" s="5">
        <f>VLOOKUP(CONCATENATE($F4527," ",$G4527),AllocFactorMatrix,(N$4+1),FALSE)*$E4528</f>
        <v>680.5869671869566</v>
      </c>
      <c r="O4527" s="5">
        <f>VLOOKUP(CONCATENATE($F4527," ",$G4527),AllocFactorMatrix,(O$4+1),FALSE)*$E4528</f>
        <v>70.189447813019456</v>
      </c>
      <c r="P4527" s="5">
        <f>VLOOKUP(CONCATENATE($F4527," ",$G4527),AllocFactorMatrix,(P$4+1),FALSE)*$E4528</f>
        <v>15.040595959932743</v>
      </c>
      <c r="Q4527" s="5">
        <f>VLOOKUP(CONCATENATE($F4527," ",$G4527),AllocFactorMatrix,(Q$4+1),FALSE)*$E4528</f>
        <v>1.2533829966610619</v>
      </c>
      <c r="R4527" s="5">
        <f t="shared" si="2180"/>
        <v>767.07039395656989</v>
      </c>
      <c r="S4527" s="5">
        <f>VLOOKUP(CONCATENATE($F4527," ",$G4527),AllocFactorMatrix,(S$4+1),FALSE)*$E4528</f>
        <v>6.2669149833053099</v>
      </c>
      <c r="T4527" s="5">
        <f>VLOOKUP(CONCATENATE($F4527," ",$G4527),AllocFactorMatrix,(T$4+1),FALSE)*$E4528</f>
        <v>55.148851853086725</v>
      </c>
      <c r="U4527" s="5">
        <f>VLOOKUP(CONCATENATE($F4527," ",$G4527),AllocFactorMatrix,(U$4+1),FALSE)*$E4528</f>
        <v>23.814276936560177</v>
      </c>
      <c r="V4527" s="5">
        <f>VLOOKUP(CONCATENATE($F4527," ",$G4527),AllocFactorMatrix,(V$4+1),FALSE)*$E4528</f>
        <v>5.0135319866442476</v>
      </c>
      <c r="W4527" s="5">
        <f t="shared" si="2186"/>
        <v>90.243575759596467</v>
      </c>
      <c r="X4527" s="5">
        <f>VLOOKUP(CONCATENATE($F4527," ",$G4527),AllocFactorMatrix,(X$4+1),FALSE)*$E4528</f>
        <v>191.76759848914247</v>
      </c>
      <c r="Y4527" s="5">
        <f>VLOOKUP(CONCATENATE($F4527," ",$G4527),AllocFactorMatrix,(Y$4+1),FALSE)*$E4528</f>
        <v>1.2533829966610619</v>
      </c>
      <c r="Z4527" s="5">
        <f t="shared" si="2179"/>
        <v>193.02098148580353</v>
      </c>
      <c r="AA4527" s="5">
        <f>VLOOKUP(CONCATENATE($F4527," ",$G4527),AllocFactorMatrix,(AA$4+1),FALSE)*$E4528</f>
        <v>11.280446969949557</v>
      </c>
      <c r="AB4527" s="5">
        <f>VLOOKUP(CONCATENATE($F4527," ",$G4527),AllocFactorMatrix,(AB$4+1),FALSE)*$E4528</f>
        <v>56255.589039138446</v>
      </c>
      <c r="AC4527" s="5">
        <f>VLOOKUP(CONCATENATE($F4527," ",$G4527),AllocFactorMatrix,(AC$4+1),FALSE)*$E4528</f>
        <v>68.936064816358396</v>
      </c>
    </row>
    <row r="4528" spans="4:29" collapsed="1">
      <c r="D4528" s="52" t="s">
        <v>133</v>
      </c>
      <c r="E4528" s="58">
        <v>263144</v>
      </c>
      <c r="F4528" s="93" t="s">
        <v>81</v>
      </c>
      <c r="G4528" s="52" t="str">
        <f>$G$15</f>
        <v>TOTAL</v>
      </c>
      <c r="H4528" s="4">
        <f t="shared" si="2177"/>
        <v>263144</v>
      </c>
      <c r="I4528" s="5">
        <f>VLOOKUP(CONCATENATE($F4528," ",$G4528),AllocFactorMatrix,(I$4+1),FALSE)*$E4528</f>
        <v>167644.98933540366</v>
      </c>
      <c r="J4528" s="5">
        <f>VLOOKUP(CONCATENATE($F4528," ",$G4528),AllocFactorMatrix,(J$4+1),FALSE)*$E4528</f>
        <v>38011.346139740024</v>
      </c>
      <c r="K4528" s="5">
        <f>VLOOKUP(CONCATENATE($F4528," ",$G4528),AllocFactorMatrix,(K$4+1),FALSE)*$E4528</f>
        <v>94.003724749579646</v>
      </c>
      <c r="L4528" s="5">
        <f>VLOOKUP(CONCATENATE($F4528," ",$G4528),AllocFactorMatrix,(L$4+1),FALSE)*$E4528</f>
        <v>7.5202979799663714</v>
      </c>
      <c r="M4528" s="5">
        <f t="shared" si="2178"/>
        <v>38112.870162469568</v>
      </c>
      <c r="N4528" s="5">
        <f>VLOOKUP(CONCATENATE($F4528," ",$G4528),AllocFactorMatrix,(N$4+1),FALSE)*$E4528</f>
        <v>680.5869671869566</v>
      </c>
      <c r="O4528" s="5">
        <f>VLOOKUP(CONCATENATE($F4528," ",$G4528),AllocFactorMatrix,(O$4+1),FALSE)*$E4528</f>
        <v>70.189447813019456</v>
      </c>
      <c r="P4528" s="5">
        <f>VLOOKUP(CONCATENATE($F4528," ",$G4528),AllocFactorMatrix,(P$4+1),FALSE)*$E4528</f>
        <v>15.040595959932743</v>
      </c>
      <c r="Q4528" s="5">
        <f>VLOOKUP(CONCATENATE($F4528," ",$G4528),AllocFactorMatrix,(Q$4+1),FALSE)*$E4528</f>
        <v>1.2533829966610619</v>
      </c>
      <c r="R4528" s="5">
        <f t="shared" si="2180"/>
        <v>767.07039395656989</v>
      </c>
      <c r="S4528" s="5">
        <f>VLOOKUP(CONCATENATE($F4528," ",$G4528),AllocFactorMatrix,(S$4+1),FALSE)*$E4528</f>
        <v>6.2669149833053099</v>
      </c>
      <c r="T4528" s="5">
        <f>VLOOKUP(CONCATENATE($F4528," ",$G4528),AllocFactorMatrix,(T$4+1),FALSE)*$E4528</f>
        <v>55.148851853086725</v>
      </c>
      <c r="U4528" s="5">
        <f>VLOOKUP(CONCATENATE($F4528," ",$G4528),AllocFactorMatrix,(U$4+1),FALSE)*$E4528</f>
        <v>23.814276936560177</v>
      </c>
      <c r="V4528" s="5">
        <f>VLOOKUP(CONCATENATE($F4528," ",$G4528),AllocFactorMatrix,(V$4+1),FALSE)*$E4528</f>
        <v>5.0135319866442476</v>
      </c>
      <c r="W4528" s="5">
        <f t="shared" si="2186"/>
        <v>90.243575759596467</v>
      </c>
      <c r="X4528" s="5">
        <f>VLOOKUP(CONCATENATE($F4528," ",$G4528),AllocFactorMatrix,(X$4+1),FALSE)*$E4528</f>
        <v>191.76759848914247</v>
      </c>
      <c r="Y4528" s="5">
        <f>VLOOKUP(CONCATENATE($F4528," ",$G4528),AllocFactorMatrix,(Y$4+1),FALSE)*$E4528</f>
        <v>1.2533829966610619</v>
      </c>
      <c r="Z4528" s="5">
        <f t="shared" si="2179"/>
        <v>193.02098148580353</v>
      </c>
      <c r="AA4528" s="5">
        <f>VLOOKUP(CONCATENATE($F4528," ",$G4528),AllocFactorMatrix,(AA$4+1),FALSE)*$E4528</f>
        <v>11.280446969949557</v>
      </c>
      <c r="AB4528" s="5">
        <f>VLOOKUP(CONCATENATE($F4528," ",$G4528),AllocFactorMatrix,(AB$4+1),FALSE)*$E4528</f>
        <v>56255.589039138446</v>
      </c>
      <c r="AC4528" s="5">
        <f>VLOOKUP(CONCATENATE($F4528," ",$G4528),AllocFactorMatrix,(AC$4+1),FALSE)*$E4528</f>
        <v>68.936064816358396</v>
      </c>
    </row>
    <row r="4529" spans="1:29" hidden="1" outlineLevel="1">
      <c r="E4529" s="11"/>
      <c r="F4529" s="107"/>
      <c r="G4529" s="52" t="str">
        <f>$G$8</f>
        <v>PRODUCTION</v>
      </c>
      <c r="H4529" s="4">
        <f t="shared" ref="H4529:AC4529" ca="1" si="2187">H4481+H4489+H4497+H4505+H4513+H4521</f>
        <v>15681638.999999994</v>
      </c>
      <c r="I4529" s="4">
        <f t="shared" ca="1" si="2187"/>
        <v>8066415.2444309974</v>
      </c>
      <c r="J4529" s="4">
        <f t="shared" ca="1" si="2187"/>
        <v>1881089.2751611359</v>
      </c>
      <c r="K4529" s="4">
        <f t="shared" ref="K4529:L4536" ca="1" si="2188">K4481+K4489+K4497+K4505+K4513+K4521</f>
        <v>26154.589531373422</v>
      </c>
      <c r="L4529" s="4">
        <f t="shared" ca="1" si="2188"/>
        <v>3642.6466466796696</v>
      </c>
      <c r="M4529" s="4">
        <f t="shared" ca="1" si="2187"/>
        <v>1910886.511339189</v>
      </c>
      <c r="N4529" s="4">
        <f t="shared" ca="1" si="2187"/>
        <v>1119639.7561513225</v>
      </c>
      <c r="O4529" s="4">
        <f t="shared" ca="1" si="2187"/>
        <v>200630.02298472991</v>
      </c>
      <c r="P4529" s="4">
        <f t="shared" ca="1" si="2187"/>
        <v>40685.721269024725</v>
      </c>
      <c r="Q4529" s="4">
        <f t="shared" ca="1" si="2187"/>
        <v>1545.021866214194</v>
      </c>
      <c r="R4529" s="4">
        <f t="shared" ca="1" si="2187"/>
        <v>1362500.5222712916</v>
      </c>
      <c r="S4529" s="4">
        <f t="shared" ref="S4529:S4536" ca="1" si="2189">S4481+S4489+S4497+S4505+S4513+S4521</f>
        <v>53022.973402986863</v>
      </c>
      <c r="T4529" s="4">
        <f t="shared" ca="1" si="2187"/>
        <v>715840.75903561572</v>
      </c>
      <c r="U4529" s="4">
        <f t="shared" ca="1" si="2187"/>
        <v>2737803.5434729424</v>
      </c>
      <c r="V4529" s="4">
        <f t="shared" ref="V4529:V4536" ca="1" si="2190">V4481+V4489+V4497+V4505+V4513+V4521</f>
        <v>495978.5041797703</v>
      </c>
      <c r="W4529" s="4">
        <f t="shared" ca="1" si="2187"/>
        <v>4002645.780091315</v>
      </c>
      <c r="X4529" s="4">
        <f t="shared" ca="1" si="2187"/>
        <v>307295.89553905261</v>
      </c>
      <c r="Y4529" s="4">
        <f t="shared" ca="1" si="2187"/>
        <v>6137.4872150838173</v>
      </c>
      <c r="Z4529" s="4">
        <f t="shared" ca="1" si="2187"/>
        <v>313433.3827541364</v>
      </c>
      <c r="AA4529" s="4">
        <f t="shared" ref="AA4529:AB4536" ca="1" si="2191">AA4481+AA4489+AA4497+AA4505+AA4513+AA4521</f>
        <v>4053.730006548355</v>
      </c>
      <c r="AB4529" s="4">
        <f t="shared" ca="1" si="2191"/>
        <v>18008.976731730563</v>
      </c>
      <c r="AC4529" s="4">
        <f t="shared" ca="1" si="2187"/>
        <v>3694.8523747926747</v>
      </c>
    </row>
    <row r="4530" spans="1:29" hidden="1" outlineLevel="1">
      <c r="E4530" s="11"/>
      <c r="F4530" s="107"/>
      <c r="G4530" s="52" t="str">
        <f>$G$9</f>
        <v>BULKTRAN</v>
      </c>
      <c r="H4530" s="4">
        <f t="shared" ref="H4530:AC4530" ca="1" si="2192">H4482+H4490+H4498+H4506+H4514+H4522</f>
        <v>2430778.0859999978</v>
      </c>
      <c r="I4530" s="4">
        <f t="shared" ca="1" si="2192"/>
        <v>1250358.1678381453</v>
      </c>
      <c r="J4530" s="4">
        <f t="shared" ca="1" si="2192"/>
        <v>291583.71697443927</v>
      </c>
      <c r="K4530" s="4">
        <f t="shared" ca="1" si="2188"/>
        <v>4054.1682588910312</v>
      </c>
      <c r="L4530" s="4">
        <f t="shared" ca="1" si="2188"/>
        <v>564.63904339274404</v>
      </c>
      <c r="M4530" s="4">
        <f t="shared" ca="1" si="2192"/>
        <v>296202.52427672304</v>
      </c>
      <c r="N4530" s="4">
        <f t="shared" ca="1" si="2192"/>
        <v>173553.0184993429</v>
      </c>
      <c r="O4530" s="4">
        <f t="shared" ca="1" si="2192"/>
        <v>31099.24053633428</v>
      </c>
      <c r="P4530" s="4">
        <f t="shared" ca="1" si="2192"/>
        <v>6306.6086187706433</v>
      </c>
      <c r="Q4530" s="4">
        <f t="shared" ref="Q4530:Q4536" ca="1" si="2193">Q4482+Q4490+Q4498+Q4506+Q4514+Q4522</f>
        <v>239.49061031084133</v>
      </c>
      <c r="R4530" s="4">
        <f t="shared" ca="1" si="2192"/>
        <v>211198.35826475866</v>
      </c>
      <c r="S4530" s="4">
        <f t="shared" ca="1" si="2189"/>
        <v>8218.9802865976981</v>
      </c>
      <c r="T4530" s="4">
        <f t="shared" ca="1" si="2192"/>
        <v>110960.97991602702</v>
      </c>
      <c r="U4530" s="4">
        <f t="shared" ca="1" si="2192"/>
        <v>424381.20513086783</v>
      </c>
      <c r="V4530" s="4">
        <f t="shared" ca="1" si="2190"/>
        <v>76880.591313653335</v>
      </c>
      <c r="W4530" s="4">
        <f t="shared" ca="1" si="2192"/>
        <v>620441.75664714584</v>
      </c>
      <c r="X4530" s="4">
        <f t="shared" ca="1" si="2192"/>
        <v>47633.294504106103</v>
      </c>
      <c r="Y4530" s="4">
        <f t="shared" ca="1" si="2192"/>
        <v>951.35906556265877</v>
      </c>
      <c r="Z4530" s="4">
        <f t="shared" ca="1" si="2192"/>
        <v>48584.653569668764</v>
      </c>
      <c r="AA4530" s="4">
        <f t="shared" ca="1" si="2191"/>
        <v>628.36021582172577</v>
      </c>
      <c r="AB4530" s="4">
        <f t="shared" ca="1" si="2191"/>
        <v>2791.5338435462377</v>
      </c>
      <c r="AC4530" s="4">
        <f t="shared" ca="1" si="2192"/>
        <v>572.73134419502355</v>
      </c>
    </row>
    <row r="4531" spans="1:29" hidden="1" outlineLevel="1">
      <c r="E4531" s="11"/>
      <c r="F4531" s="107"/>
      <c r="G4531" s="52" t="str">
        <f>$G$10</f>
        <v>SUBTRAN</v>
      </c>
      <c r="H4531" s="4">
        <f t="shared" ref="H4531:AC4531" ca="1" si="2194">H4483+H4491+H4499+H4507+H4515+H4523</f>
        <v>673663.91399999906</v>
      </c>
      <c r="I4531" s="4">
        <f t="shared" ca="1" si="2194"/>
        <v>344210.84122883884</v>
      </c>
      <c r="J4531" s="4">
        <f t="shared" ca="1" si="2194"/>
        <v>80688.835987025072</v>
      </c>
      <c r="K4531" s="4">
        <f t="shared" ca="1" si="2188"/>
        <v>1127.19175027561</v>
      </c>
      <c r="L4531" s="4">
        <f t="shared" ca="1" si="2188"/>
        <v>204.01646958339236</v>
      </c>
      <c r="M4531" s="4">
        <f t="shared" ca="1" si="2194"/>
        <v>82020.044206884078</v>
      </c>
      <c r="N4531" s="4">
        <f t="shared" ca="1" si="2194"/>
        <v>46632.374081226757</v>
      </c>
      <c r="O4531" s="4">
        <f t="shared" ca="1" si="2194"/>
        <v>8379.6033402763587</v>
      </c>
      <c r="P4531" s="4">
        <f t="shared" ca="1" si="2194"/>
        <v>2199.5812700725719</v>
      </c>
      <c r="Q4531" s="4">
        <f t="shared" ca="1" si="2193"/>
        <v>0</v>
      </c>
      <c r="R4531" s="4">
        <f t="shared" ca="1" si="2194"/>
        <v>57211.558691575687</v>
      </c>
      <c r="S4531" s="4">
        <f t="shared" ca="1" si="2189"/>
        <v>2101.9185437023566</v>
      </c>
      <c r="T4531" s="4">
        <f t="shared" ca="1" si="2194"/>
        <v>29491.955355637103</v>
      </c>
      <c r="U4531" s="4">
        <f t="shared" ca="1" si="2194"/>
        <v>145418.08961707601</v>
      </c>
      <c r="V4531" s="4">
        <f t="shared" ca="1" si="2190"/>
        <v>0</v>
      </c>
      <c r="W4531" s="4">
        <f t="shared" ca="1" si="2194"/>
        <v>177011.96351641548</v>
      </c>
      <c r="X4531" s="4">
        <f t="shared" ca="1" si="2194"/>
        <v>12782.874514246041</v>
      </c>
      <c r="Y4531" s="4">
        <f t="shared" ca="1" si="2194"/>
        <v>256.66116396203086</v>
      </c>
      <c r="Z4531" s="4">
        <f t="shared" ca="1" si="2194"/>
        <v>13039.535678208073</v>
      </c>
      <c r="AA4531" s="4">
        <f t="shared" ca="1" si="2191"/>
        <v>169.9706780790751</v>
      </c>
      <c r="AB4531" s="4">
        <f t="shared" ca="1" si="2191"/>
        <v>0</v>
      </c>
      <c r="AC4531" s="4">
        <f t="shared" ca="1" si="2194"/>
        <v>0</v>
      </c>
    </row>
    <row r="4532" spans="1:29" hidden="1" outlineLevel="1">
      <c r="E4532" s="11"/>
      <c r="F4532" s="107"/>
      <c r="G4532" s="52" t="str">
        <f>$G$11</f>
        <v>DISTPRI</v>
      </c>
      <c r="H4532" s="4">
        <f t="shared" ref="H4532:AC4532" ca="1" si="2195">H4484+H4492+H4500+H4508+H4516+H4524</f>
        <v>5502877.0431980994</v>
      </c>
      <c r="I4532" s="4">
        <f ca="1">I4484+I4492+I4500+I4508+I4516+I4524</f>
        <v>3603322.7822634447</v>
      </c>
      <c r="J4532" s="4">
        <f t="shared" ca="1" si="2195"/>
        <v>843316.6068457634</v>
      </c>
      <c r="K4532" s="4">
        <f t="shared" ca="1" si="2188"/>
        <v>11779.236271068856</v>
      </c>
      <c r="L4532" s="4">
        <f t="shared" ca="1" si="2188"/>
        <v>0</v>
      </c>
      <c r="M4532" s="4">
        <f t="shared" ca="1" si="2195"/>
        <v>855095.8431168322</v>
      </c>
      <c r="N4532" s="4">
        <f t="shared" ca="1" si="2195"/>
        <v>489561.83350858686</v>
      </c>
      <c r="O4532" s="4">
        <f t="shared" ca="1" si="2195"/>
        <v>87964.07427225147</v>
      </c>
      <c r="P4532" s="4">
        <f t="shared" ca="1" si="2195"/>
        <v>0</v>
      </c>
      <c r="Q4532" s="4">
        <f t="shared" ca="1" si="2193"/>
        <v>0</v>
      </c>
      <c r="R4532" s="4">
        <f t="shared" ca="1" si="2195"/>
        <v>577525.90778083832</v>
      </c>
      <c r="S4532" s="4">
        <f t="shared" ca="1" si="2189"/>
        <v>22136.398516986825</v>
      </c>
      <c r="T4532" s="4">
        <f t="shared" ca="1" si="2195"/>
        <v>306099.08188023866</v>
      </c>
      <c r="U4532" s="4">
        <f t="shared" ca="1" si="2195"/>
        <v>0</v>
      </c>
      <c r="V4532" s="4">
        <f t="shared" ca="1" si="2190"/>
        <v>0</v>
      </c>
      <c r="W4532" s="4">
        <f t="shared" ca="1" si="2195"/>
        <v>328235.48039722547</v>
      </c>
      <c r="X4532" s="4">
        <f t="shared" ca="1" si="2195"/>
        <v>134233.80949470194</v>
      </c>
      <c r="Y4532" s="4">
        <f t="shared" ca="1" si="2195"/>
        <v>2694.284244571531</v>
      </c>
      <c r="Z4532" s="4">
        <f t="shared" ca="1" si="2195"/>
        <v>136928.09373927346</v>
      </c>
      <c r="AA4532" s="4">
        <f t="shared" ca="1" si="2191"/>
        <v>1768.9359004847943</v>
      </c>
      <c r="AB4532" s="4">
        <f t="shared" ca="1" si="2191"/>
        <v>0</v>
      </c>
      <c r="AC4532" s="4">
        <f t="shared" ca="1" si="2195"/>
        <v>0</v>
      </c>
    </row>
    <row r="4533" spans="1:29" hidden="1" outlineLevel="1">
      <c r="E4533" s="11"/>
      <c r="F4533" s="107"/>
      <c r="G4533" s="52" t="str">
        <f>$G$12</f>
        <v>DISTSEC</v>
      </c>
      <c r="H4533" s="4">
        <f t="shared" ref="H4533:AC4533" ca="1" si="2196">H4485+H4493+H4501+H4509+H4517+H4525</f>
        <v>2180091.57827021</v>
      </c>
      <c r="I4533" s="4">
        <f t="shared" ca="1" si="2196"/>
        <v>1617857.0439099676</v>
      </c>
      <c r="J4533" s="4">
        <f t="shared" ca="1" si="2196"/>
        <v>326232.26128327136</v>
      </c>
      <c r="K4533" s="4">
        <f t="shared" ca="1" si="2188"/>
        <v>0</v>
      </c>
      <c r="L4533" s="4">
        <f t="shared" ca="1" si="2188"/>
        <v>0</v>
      </c>
      <c r="M4533" s="4">
        <f t="shared" ca="1" si="2196"/>
        <v>326232.26128327136</v>
      </c>
      <c r="N4533" s="4">
        <f t="shared" ca="1" si="2196"/>
        <v>163062.45896090282</v>
      </c>
      <c r="O4533" s="4">
        <f t="shared" ca="1" si="2196"/>
        <v>0</v>
      </c>
      <c r="P4533" s="4">
        <f t="shared" ca="1" si="2196"/>
        <v>0</v>
      </c>
      <c r="Q4533" s="4">
        <f t="shared" ca="1" si="2193"/>
        <v>0</v>
      </c>
      <c r="R4533" s="4">
        <f t="shared" ca="1" si="2196"/>
        <v>163062.45896090282</v>
      </c>
      <c r="S4533" s="4">
        <f t="shared" ca="1" si="2189"/>
        <v>6094.8929208790732</v>
      </c>
      <c r="T4533" s="4">
        <f t="shared" ca="1" si="2196"/>
        <v>0</v>
      </c>
      <c r="U4533" s="4">
        <f t="shared" ca="1" si="2196"/>
        <v>0</v>
      </c>
      <c r="V4533" s="4">
        <f t="shared" ca="1" si="2190"/>
        <v>0</v>
      </c>
      <c r="W4533" s="4">
        <f t="shared" ca="1" si="2196"/>
        <v>6094.8929208790732</v>
      </c>
      <c r="X4533" s="4">
        <f t="shared" ca="1" si="2196"/>
        <v>46061.352120779695</v>
      </c>
      <c r="Y4533" s="4">
        <f t="shared" ca="1" si="2196"/>
        <v>0</v>
      </c>
      <c r="Z4533" s="4">
        <f t="shared" ca="1" si="2196"/>
        <v>46061.352120779695</v>
      </c>
      <c r="AA4533" s="4">
        <f t="shared" ca="1" si="2191"/>
        <v>544.60970155485109</v>
      </c>
      <c r="AB4533" s="4">
        <f t="shared" ca="1" si="2191"/>
        <v>16762.928755973808</v>
      </c>
      <c r="AC4533" s="4">
        <f t="shared" ca="1" si="2196"/>
        <v>3476.0306168805273</v>
      </c>
    </row>
    <row r="4534" spans="1:29" hidden="1" outlineLevel="1">
      <c r="E4534" s="11"/>
      <c r="F4534" s="107"/>
      <c r="G4534" s="52" t="str">
        <f>$G$13</f>
        <v>ENERGY</v>
      </c>
      <c r="H4534" s="4">
        <f t="shared" ref="H4534:AC4534" ca="1" si="2197">H4486+H4494+H4502+H4510+H4518+H4526</f>
        <v>6272237.9999999972</v>
      </c>
      <c r="I4534" s="4">
        <f t="shared" ca="1" si="2197"/>
        <v>2454240.230298101</v>
      </c>
      <c r="J4534" s="4">
        <f t="shared" ca="1" si="2197"/>
        <v>708041.18569727358</v>
      </c>
      <c r="K4534" s="4">
        <f t="shared" ca="1" si="2188"/>
        <v>9868.5828494959915</v>
      </c>
      <c r="L4534" s="4">
        <f t="shared" ca="1" si="2188"/>
        <v>1379.6195186235989</v>
      </c>
      <c r="M4534" s="4">
        <f t="shared" ca="1" si="2197"/>
        <v>719289.3880653932</v>
      </c>
      <c r="N4534" s="4">
        <f t="shared" ca="1" si="2197"/>
        <v>459394.33848301816</v>
      </c>
      <c r="O4534" s="4">
        <f t="shared" ca="1" si="2197"/>
        <v>81927.910999001178</v>
      </c>
      <c r="P4534" s="4">
        <f t="shared" ca="1" si="2197"/>
        <v>16683.523005744286</v>
      </c>
      <c r="Q4534" s="4">
        <f t="shared" ca="1" si="2193"/>
        <v>630.14231013355857</v>
      </c>
      <c r="R4534" s="4">
        <f t="shared" ca="1" si="2197"/>
        <v>558635.91479789722</v>
      </c>
      <c r="S4534" s="4">
        <f t="shared" ca="1" si="2189"/>
        <v>24058.489857376091</v>
      </c>
      <c r="T4534" s="4">
        <f t="shared" ca="1" si="2197"/>
        <v>380369.29899977113</v>
      </c>
      <c r="U4534" s="4">
        <f t="shared" ca="1" si="2197"/>
        <v>1635906.4478647672</v>
      </c>
      <c r="V4534" s="4">
        <f t="shared" ca="1" si="2190"/>
        <v>307731.08946256456</v>
      </c>
      <c r="W4534" s="4">
        <f t="shared" ca="1" si="2197"/>
        <v>2348065.3261844786</v>
      </c>
      <c r="X4534" s="4">
        <f t="shared" ca="1" si="2197"/>
        <v>126191.07078391372</v>
      </c>
      <c r="Y4534" s="4">
        <f t="shared" ca="1" si="2197"/>
        <v>2531.9986630849903</v>
      </c>
      <c r="Z4534" s="4">
        <f t="shared" ca="1" si="2197"/>
        <v>128723.06944699871</v>
      </c>
      <c r="AA4534" s="4">
        <f t="shared" ca="1" si="2191"/>
        <v>2258.5536650932008</v>
      </c>
      <c r="AB4534" s="4">
        <f t="shared" ca="1" si="2191"/>
        <v>50590.828586745265</v>
      </c>
      <c r="AC4534" s="4">
        <f t="shared" ca="1" si="2197"/>
        <v>10434.688955290549</v>
      </c>
    </row>
    <row r="4535" spans="1:29" hidden="1" outlineLevel="1">
      <c r="E4535" s="11"/>
      <c r="F4535" s="107"/>
      <c r="G4535" s="52" t="str">
        <f>$G$14</f>
        <v>CUSTOMER</v>
      </c>
      <c r="H4535" s="4">
        <f t="shared" ref="H4535:AC4535" ca="1" si="2198">H4487+H4495+H4503+H4511+H4519+H4527</f>
        <v>4150961.3785316907</v>
      </c>
      <c r="I4535" s="4">
        <f t="shared" ca="1" si="2198"/>
        <v>3205083.0884282654</v>
      </c>
      <c r="J4535" s="4">
        <f t="shared" ca="1" si="2198"/>
        <v>649000.79407724133</v>
      </c>
      <c r="K4535" s="4">
        <f t="shared" ca="1" si="2188"/>
        <v>16588.578084131124</v>
      </c>
      <c r="L4535" s="4">
        <f t="shared" ca="1" si="2188"/>
        <v>2674.5954688197517</v>
      </c>
      <c r="M4535" s="4">
        <f t="shared" ca="1" si="2198"/>
        <v>668263.96763019229</v>
      </c>
      <c r="N4535" s="4">
        <f t="shared" ca="1" si="2198"/>
        <v>26615.270354880868</v>
      </c>
      <c r="O4535" s="4">
        <f t="shared" ca="1" si="2198"/>
        <v>6428.1185578624436</v>
      </c>
      <c r="P4535" s="4">
        <f t="shared" ca="1" si="2198"/>
        <v>6543.5803681494799</v>
      </c>
      <c r="Q4535" s="4">
        <f t="shared" ca="1" si="2193"/>
        <v>808.28520623051793</v>
      </c>
      <c r="R4535" s="4">
        <f t="shared" ca="1" si="2198"/>
        <v>40395.254487123311</v>
      </c>
      <c r="S4535" s="4">
        <f t="shared" ca="1" si="2189"/>
        <v>202.2779574329019</v>
      </c>
      <c r="T4535" s="4">
        <f t="shared" ca="1" si="2198"/>
        <v>4673.2748303730114</v>
      </c>
      <c r="U4535" s="4">
        <f t="shared" ca="1" si="2198"/>
        <v>10991.988214217083</v>
      </c>
      <c r="V4535" s="4">
        <f t="shared" ca="1" si="2190"/>
        <v>3236.7394378025206</v>
      </c>
      <c r="W4535" s="4">
        <f t="shared" ca="1" si="2198"/>
        <v>19104.280439825518</v>
      </c>
      <c r="X4535" s="4">
        <f t="shared" ca="1" si="2198"/>
        <v>5897.465014715347</v>
      </c>
      <c r="Y4535" s="4">
        <f t="shared" ca="1" si="2198"/>
        <v>88.097702202334986</v>
      </c>
      <c r="Z4535" s="4">
        <f t="shared" ca="1" si="2198"/>
        <v>5985.5627169176832</v>
      </c>
      <c r="AA4535" s="4">
        <f t="shared" ca="1" si="2191"/>
        <v>480.1007936163258</v>
      </c>
      <c r="AB4535" s="4">
        <f t="shared" ca="1" si="2191"/>
        <v>174442.43815597176</v>
      </c>
      <c r="AC4535" s="4">
        <f t="shared" ca="1" si="2198"/>
        <v>37206.68587977939</v>
      </c>
    </row>
    <row r="4536" spans="1:29" collapsed="1">
      <c r="D4536" s="52" t="s">
        <v>3</v>
      </c>
      <c r="E4536" s="4">
        <f>E4488+E4496+E4504+E4512+E4520+E4528</f>
        <v>36892249</v>
      </c>
      <c r="F4536" s="175"/>
      <c r="G4536" s="52" t="str">
        <f>$G$15</f>
        <v>TOTAL</v>
      </c>
      <c r="H4536" s="4">
        <f t="shared" ref="H4536:AC4536" ca="1" si="2199">H4488+H4496+H4504+H4512+H4520+H4528</f>
        <v>36892248.999999978</v>
      </c>
      <c r="I4536" s="4">
        <f ca="1">I4488+I4496+I4504+I4512+I4520+I4528</f>
        <v>20541487.398397751</v>
      </c>
      <c r="J4536" s="4">
        <f t="shared" ca="1" si="2199"/>
        <v>4779952.6760261506</v>
      </c>
      <c r="K4536" s="4">
        <f t="shared" ca="1" si="2188"/>
        <v>69572.346745236093</v>
      </c>
      <c r="L4536" s="4">
        <f t="shared" ca="1" si="2188"/>
        <v>8465.517147099159</v>
      </c>
      <c r="M4536" s="4">
        <f t="shared" ca="1" si="2199"/>
        <v>4857990.5399184842</v>
      </c>
      <c r="N4536" s="4">
        <f t="shared" ca="1" si="2199"/>
        <v>2478459.0500392797</v>
      </c>
      <c r="O4536" s="4">
        <f t="shared" ca="1" si="2199"/>
        <v>416428.97069045575</v>
      </c>
      <c r="P4536" s="4">
        <f t="shared" ca="1" si="2199"/>
        <v>72419.014531761684</v>
      </c>
      <c r="Q4536" s="4">
        <f t="shared" ca="1" si="2193"/>
        <v>3222.9399928891121</v>
      </c>
      <c r="R4536" s="4">
        <f t="shared" ca="1" si="2199"/>
        <v>2970529.9752543867</v>
      </c>
      <c r="S4536" s="4">
        <f t="shared" ca="1" si="2189"/>
        <v>115835.93148596183</v>
      </c>
      <c r="T4536" s="4">
        <f t="shared" ca="1" si="2199"/>
        <v>1547435.3500176643</v>
      </c>
      <c r="U4536" s="4">
        <f t="shared" ca="1" si="2199"/>
        <v>4954501.2742998786</v>
      </c>
      <c r="V4536" s="4">
        <f t="shared" ca="1" si="2190"/>
        <v>883826.92439379031</v>
      </c>
      <c r="W4536" s="4">
        <f t="shared" ca="1" si="2199"/>
        <v>7501599.4801972928</v>
      </c>
      <c r="X4536" s="4">
        <f t="shared" ca="1" si="2199"/>
        <v>680095.76197151514</v>
      </c>
      <c r="Y4536" s="4">
        <f t="shared" ca="1" si="2199"/>
        <v>12659.888054467365</v>
      </c>
      <c r="Z4536" s="4">
        <f t="shared" ca="1" si="2199"/>
        <v>692755.65002598253</v>
      </c>
      <c r="AA4536" s="4">
        <f t="shared" ca="1" si="2191"/>
        <v>9904.2609611983207</v>
      </c>
      <c r="AB4536" s="4">
        <f t="shared" ca="1" si="2191"/>
        <v>262596.70607396762</v>
      </c>
      <c r="AC4536" s="4">
        <f t="shared" ca="1" si="2199"/>
        <v>55384.989170938185</v>
      </c>
    </row>
    <row r="4537" spans="1:29">
      <c r="E4537" s="4"/>
      <c r="F4537" s="175"/>
      <c r="G4537" s="7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C4537" s="4"/>
    </row>
    <row r="4539" spans="1:29">
      <c r="A4539" s="53" t="s">
        <v>180</v>
      </c>
      <c r="E4539" s="16"/>
      <c r="F4539" s="176"/>
    </row>
    <row r="4540" spans="1:29" hidden="1" outlineLevel="1">
      <c r="E4540" s="48"/>
      <c r="F4540" s="175" t="str">
        <f>F4547</f>
        <v>RATEBASE</v>
      </c>
      <c r="G4540" s="52" t="str">
        <f>$G$8</f>
        <v>PRODUCTION</v>
      </c>
      <c r="H4540" s="4">
        <f t="shared" ref="H4540:H4547" ca="1" si="2200">SUBTOTAL(9,I4540:AC4540)</f>
        <v>34681891.146981627</v>
      </c>
      <c r="I4540" s="5">
        <f t="shared" ref="I4540:I4546" ca="1" si="2201">I$4548*I878/I$885</f>
        <v>9530241.7259126045</v>
      </c>
      <c r="J4540" s="51">
        <f t="shared" ref="J4540:L4546" ca="1" si="2202">$M$4548*J878/$M$885</f>
        <v>6817025.6417100038</v>
      </c>
      <c r="K4540" s="51">
        <f t="shared" ca="1" si="2202"/>
        <v>83011.050735773038</v>
      </c>
      <c r="L4540" s="51">
        <f t="shared" ca="1" si="2202"/>
        <v>4477.4358107497765</v>
      </c>
      <c r="M4540" s="5">
        <f t="shared" ref="M4540:M4547" ca="1" si="2203">SUBTOTAL(9,J4540:L4540)</f>
        <v>6904514.1282565258</v>
      </c>
      <c r="N4540" s="51">
        <f t="shared" ref="N4540:Q4546" ca="1" si="2204">$R$4548*N878/$R$885</f>
        <v>3687444.346958389</v>
      </c>
      <c r="O4540" s="51">
        <f t="shared" ca="1" si="2204"/>
        <v>642668.05165043648</v>
      </c>
      <c r="P4540" s="51">
        <f t="shared" ca="1" si="2204"/>
        <v>128777.08268799921</v>
      </c>
      <c r="Q4540" s="51">
        <f t="shared" ca="1" si="2204"/>
        <v>5173.2011048667391</v>
      </c>
      <c r="R4540" s="5">
        <f ca="1">SUBTOTAL(9,N4540:Q4540)</f>
        <v>4464062.6824016906</v>
      </c>
      <c r="S4540" s="51">
        <f t="shared" ref="S4540:V4546" ca="1" si="2205">$W$4548*S878/$W$885</f>
        <v>167382.95931136285</v>
      </c>
      <c r="T4540" s="51">
        <f t="shared" ca="1" si="2205"/>
        <v>2184559.6984204995</v>
      </c>
      <c r="U4540" s="51">
        <f t="shared" ca="1" si="2205"/>
        <v>8568255.457894668</v>
      </c>
      <c r="V4540" s="51">
        <f t="shared" ca="1" si="2205"/>
        <v>1541974.9951102647</v>
      </c>
      <c r="W4540" s="5">
        <f ca="1">SUBTOTAL(9,S4540:V4540)</f>
        <v>12462173.110736795</v>
      </c>
      <c r="X4540" s="51">
        <f t="shared" ref="X4540:Y4546" ca="1" si="2206">$Z$4548*X878/$Z$885</f>
        <v>1138900.1818453069</v>
      </c>
      <c r="Y4540" s="51">
        <f t="shared" ca="1" si="2206"/>
        <v>22779.3959386477</v>
      </c>
      <c r="Z4540" s="5">
        <f t="shared" ref="Z4540:Z4547" ca="1" si="2207">SUBTOTAL(9,X4540:Y4540)</f>
        <v>1161679.5777839546</v>
      </c>
      <c r="AA4540" s="51">
        <f t="shared" ref="AA4540:AC4546" ca="1" si="2208">AA$4548*AA878/AA$885</f>
        <v>18132.44743657584</v>
      </c>
      <c r="AB4540" s="51">
        <f t="shared" ca="1" si="2208"/>
        <v>114723.53508186518</v>
      </c>
      <c r="AC4540" s="51">
        <f t="shared" ca="1" si="2208"/>
        <v>26363.939371607255</v>
      </c>
    </row>
    <row r="4541" spans="1:29" hidden="1" outlineLevel="1">
      <c r="E4541" s="48"/>
      <c r="F4541" s="175" t="str">
        <f>F4547</f>
        <v>RATEBASE</v>
      </c>
      <c r="G4541" s="52" t="str">
        <f>$G$9</f>
        <v>BULKTRAN</v>
      </c>
      <c r="H4541" s="4">
        <f t="shared" ca="1" si="2200"/>
        <v>18040194.02324193</v>
      </c>
      <c r="I4541" s="51">
        <f t="shared" ca="1" si="2201"/>
        <v>4944865.3014947707</v>
      </c>
      <c r="J4541" s="51">
        <f t="shared" ca="1" si="2202"/>
        <v>3539616.7224999047</v>
      </c>
      <c r="K4541" s="51">
        <f t="shared" ca="1" si="2202"/>
        <v>42832.670346064908</v>
      </c>
      <c r="L4541" s="51">
        <f t="shared" ca="1" si="2202"/>
        <v>2052.5891423558287</v>
      </c>
      <c r="M4541" s="5">
        <f t="shared" ca="1" si="2203"/>
        <v>3584501.9819883252</v>
      </c>
      <c r="N4541" s="51">
        <f t="shared" ca="1" si="2204"/>
        <v>1916644.8338570499</v>
      </c>
      <c r="O4541" s="51">
        <f t="shared" ca="1" si="2204"/>
        <v>334868.61684107693</v>
      </c>
      <c r="P4541" s="51">
        <f t="shared" ca="1" si="2204"/>
        <v>66967.47177891749</v>
      </c>
      <c r="Q4541" s="51">
        <f t="shared" ca="1" si="2204"/>
        <v>2683.3020902190974</v>
      </c>
      <c r="R4541" s="5">
        <f t="shared" ref="R4541:R4547" ca="1" si="2209">SUBTOTAL(9,N4541:Q4541)</f>
        <v>2321164.2245672639</v>
      </c>
      <c r="S4541" s="51">
        <f t="shared" ca="1" si="2205"/>
        <v>86950.115315050731</v>
      </c>
      <c r="T4541" s="51">
        <f t="shared" ca="1" si="2205"/>
        <v>1138869.8156080814</v>
      </c>
      <c r="U4541" s="51">
        <f t="shared" ca="1" si="2205"/>
        <v>4471742.2328182943</v>
      </c>
      <c r="V4541" s="51">
        <f t="shared" ca="1" si="2205"/>
        <v>805446.54284771066</v>
      </c>
      <c r="W4541" s="5">
        <f t="shared" ref="W4541:W4547" ca="1" si="2210">SUBTOTAL(9,S4541:V4541)</f>
        <v>6503008.7065891372</v>
      </c>
      <c r="X4541" s="51">
        <f t="shared" ca="1" si="2206"/>
        <v>592070.27408421028</v>
      </c>
      <c r="Y4541" s="51">
        <f t="shared" ca="1" si="2206"/>
        <v>11837.735470006231</v>
      </c>
      <c r="Z4541" s="5">
        <f t="shared" ca="1" si="2207"/>
        <v>603908.00955421652</v>
      </c>
      <c r="AA4541" s="51">
        <f t="shared" ca="1" si="2208"/>
        <v>9424.0245672398014</v>
      </c>
      <c r="AB4541" s="51">
        <f t="shared" ca="1" si="2208"/>
        <v>59620.615520838204</v>
      </c>
      <c r="AC4541" s="51">
        <f t="shared" ca="1" si="2208"/>
        <v>13701.15896013812</v>
      </c>
    </row>
    <row r="4542" spans="1:29" hidden="1" outlineLevel="1">
      <c r="E4542" s="48"/>
      <c r="F4542" s="175" t="str">
        <f>F4547</f>
        <v>RATEBASE</v>
      </c>
      <c r="G4542" s="52" t="str">
        <f>$G$10</f>
        <v>SUBTRAN</v>
      </c>
      <c r="H4542" s="4">
        <f t="shared" ca="1" si="2200"/>
        <v>4779393.8480684785</v>
      </c>
      <c r="I4542" s="51">
        <f t="shared" ca="1" si="2201"/>
        <v>1299678.3953643977</v>
      </c>
      <c r="J4542" s="51">
        <f t="shared" ca="1" si="2202"/>
        <v>935331.19790643104</v>
      </c>
      <c r="K4542" s="51">
        <f t="shared" ca="1" si="2202"/>
        <v>11293.510741884844</v>
      </c>
      <c r="L4542" s="51">
        <f t="shared" ca="1" si="2202"/>
        <v>631.63856140412543</v>
      </c>
      <c r="M4542" s="5">
        <f t="shared" ca="1" si="2203"/>
        <v>947256.34720971994</v>
      </c>
      <c r="N4542" s="51">
        <f t="shared" ca="1" si="2204"/>
        <v>491980.07436451368</v>
      </c>
      <c r="O4542" s="51">
        <f t="shared" ca="1" si="2204"/>
        <v>86097.108439716336</v>
      </c>
      <c r="P4542" s="51">
        <f t="shared" ca="1" si="2204"/>
        <v>22272.150447324286</v>
      </c>
      <c r="Q4542" s="51">
        <f t="shared" ca="1" si="2204"/>
        <v>0</v>
      </c>
      <c r="R4542" s="5">
        <f t="shared" ca="1" si="2209"/>
        <v>600349.33325155429</v>
      </c>
      <c r="S4542" s="51">
        <f t="shared" ca="1" si="2205"/>
        <v>21257.063857966135</v>
      </c>
      <c r="T4542" s="51">
        <f t="shared" ca="1" si="2205"/>
        <v>288961.14315329981</v>
      </c>
      <c r="U4542" s="51">
        <f t="shared" ca="1" si="2205"/>
        <v>1464520.198294498</v>
      </c>
      <c r="V4542" s="51">
        <f t="shared" ca="1" si="2205"/>
        <v>0</v>
      </c>
      <c r="W4542" s="5">
        <f t="shared" ca="1" si="2210"/>
        <v>1774738.4053057639</v>
      </c>
      <c r="X4542" s="51">
        <f t="shared" ca="1" si="2206"/>
        <v>151881.52747595785</v>
      </c>
      <c r="Y4542" s="51">
        <f t="shared" ca="1" si="2206"/>
        <v>3052.9463655589275</v>
      </c>
      <c r="Z4542" s="5">
        <f t="shared" ca="1" si="2207"/>
        <v>154934.47384151677</v>
      </c>
      <c r="AA4542" s="51">
        <f t="shared" ca="1" si="2208"/>
        <v>2436.8930955257706</v>
      </c>
      <c r="AB4542" s="51">
        <f t="shared" ca="1" si="2208"/>
        <v>0</v>
      </c>
      <c r="AC4542" s="51">
        <f t="shared" ca="1" si="2208"/>
        <v>0</v>
      </c>
    </row>
    <row r="4543" spans="1:29" hidden="1" outlineLevel="1">
      <c r="E4543" s="48"/>
      <c r="F4543" s="175" t="str">
        <f>F4547</f>
        <v>RATEBASE</v>
      </c>
      <c r="G4543" s="52" t="str">
        <f>$G$11</f>
        <v>DISTPRI</v>
      </c>
      <c r="H4543" s="4">
        <f t="shared" ca="1" si="2200"/>
        <v>17802315.240771104</v>
      </c>
      <c r="I4543" s="51">
        <f t="shared" ca="1" si="2201"/>
        <v>7035695.4070140291</v>
      </c>
      <c r="J4543" s="51">
        <f t="shared" ca="1" si="2202"/>
        <v>5053213.7183080548</v>
      </c>
      <c r="K4543" s="51">
        <f t="shared" ca="1" si="2202"/>
        <v>61503.388986732898</v>
      </c>
      <c r="L4543" s="51">
        <f t="shared" ca="1" si="2202"/>
        <v>0</v>
      </c>
      <c r="M4543" s="5">
        <f t="shared" ca="1" si="2203"/>
        <v>5114717.1072947877</v>
      </c>
      <c r="N4543" s="51">
        <f t="shared" ca="1" si="2204"/>
        <v>2667894.2799194036</v>
      </c>
      <c r="O4543" s="51">
        <f t="shared" ca="1" si="2204"/>
        <v>466904.41872309498</v>
      </c>
      <c r="P4543" s="51">
        <f t="shared" ca="1" si="2204"/>
        <v>0</v>
      </c>
      <c r="Q4543" s="51">
        <f t="shared" ca="1" si="2204"/>
        <v>0</v>
      </c>
      <c r="R4543" s="5">
        <f t="shared" ca="1" si="2209"/>
        <v>3134798.6986424988</v>
      </c>
      <c r="S4543" s="51">
        <f t="shared" ca="1" si="2205"/>
        <v>115596.23396789032</v>
      </c>
      <c r="T4543" s="51">
        <f t="shared" ca="1" si="2205"/>
        <v>1548508.5501707881</v>
      </c>
      <c r="U4543" s="51">
        <f t="shared" ca="1" si="2205"/>
        <v>0</v>
      </c>
      <c r="V4543" s="51">
        <f t="shared" ca="1" si="2205"/>
        <v>0</v>
      </c>
      <c r="W4543" s="5">
        <f t="shared" ca="1" si="2210"/>
        <v>1664104.7841386783</v>
      </c>
      <c r="X4543" s="51">
        <f t="shared" ca="1" si="2206"/>
        <v>823360.03837352234</v>
      </c>
      <c r="Y4543" s="51">
        <f t="shared" ca="1" si="2206"/>
        <v>16545.994201160091</v>
      </c>
      <c r="Z4543" s="5">
        <f t="shared" ca="1" si="2207"/>
        <v>839906.03257468238</v>
      </c>
      <c r="AA4543" s="51">
        <f t="shared" ca="1" si="2208"/>
        <v>13093.211106425402</v>
      </c>
      <c r="AB4543" s="51">
        <f t="shared" ca="1" si="2208"/>
        <v>0</v>
      </c>
      <c r="AC4543" s="51">
        <f t="shared" ca="1" si="2208"/>
        <v>0</v>
      </c>
    </row>
    <row r="4544" spans="1:29" hidden="1" outlineLevel="1">
      <c r="E4544" s="48"/>
      <c r="F4544" s="175" t="str">
        <f>F4547</f>
        <v>RATEBASE</v>
      </c>
      <c r="G4544" s="52" t="str">
        <f>$G$12</f>
        <v>DISTSEC</v>
      </c>
      <c r="H4544" s="4">
        <f t="shared" ca="1" si="2200"/>
        <v>7830713.3251633262</v>
      </c>
      <c r="I4544" s="51">
        <f t="shared" ca="1" si="2201"/>
        <v>3782987.6961321551</v>
      </c>
      <c r="J4544" s="51">
        <f t="shared" ca="1" si="2202"/>
        <v>2341131.9074893417</v>
      </c>
      <c r="K4544" s="51">
        <f t="shared" ca="1" si="2202"/>
        <v>0</v>
      </c>
      <c r="L4544" s="51">
        <f t="shared" ca="1" si="2202"/>
        <v>0</v>
      </c>
      <c r="M4544" s="5">
        <f t="shared" ca="1" si="2203"/>
        <v>2341131.9074893417</v>
      </c>
      <c r="N4544" s="51">
        <f t="shared" ca="1" si="2204"/>
        <v>1064381.495221081</v>
      </c>
      <c r="O4544" s="51">
        <f t="shared" ca="1" si="2204"/>
        <v>0</v>
      </c>
      <c r="P4544" s="51">
        <f t="shared" ca="1" si="2204"/>
        <v>0</v>
      </c>
      <c r="Q4544" s="51">
        <f t="shared" ca="1" si="2204"/>
        <v>0</v>
      </c>
      <c r="R4544" s="5">
        <f t="shared" ca="1" si="2209"/>
        <v>1064381.495221081</v>
      </c>
      <c r="S4544" s="51">
        <f t="shared" ca="1" si="2205"/>
        <v>38125.378874624876</v>
      </c>
      <c r="T4544" s="51">
        <f t="shared" ca="1" si="2205"/>
        <v>0</v>
      </c>
      <c r="U4544" s="51">
        <f t="shared" ca="1" si="2205"/>
        <v>0</v>
      </c>
      <c r="V4544" s="51">
        <f t="shared" ca="1" si="2205"/>
        <v>0</v>
      </c>
      <c r="W4544" s="5">
        <f t="shared" ca="1" si="2210"/>
        <v>38125.378874624876</v>
      </c>
      <c r="X4544" s="51">
        <f t="shared" ca="1" si="2206"/>
        <v>338449.44684847817</v>
      </c>
      <c r="Y4544" s="51">
        <f t="shared" ca="1" si="2206"/>
        <v>0</v>
      </c>
      <c r="Z4544" s="5">
        <f t="shared" ca="1" si="2207"/>
        <v>338449.44684847817</v>
      </c>
      <c r="AA4544" s="51">
        <f t="shared" ca="1" si="2208"/>
        <v>4828.8653325441264</v>
      </c>
      <c r="AB4544" s="51">
        <f t="shared" ca="1" si="2208"/>
        <v>211646.31725045375</v>
      </c>
      <c r="AC4544" s="51">
        <f t="shared" ca="1" si="2208"/>
        <v>49162.218014646838</v>
      </c>
    </row>
    <row r="4545" spans="2:29" hidden="1" outlineLevel="1">
      <c r="E4545" s="48"/>
      <c r="F4545" s="175" t="str">
        <f>F4547</f>
        <v>RATEBASE</v>
      </c>
      <c r="G4545" s="52" t="str">
        <f>$G$13</f>
        <v>ENERGY</v>
      </c>
      <c r="H4545" s="4">
        <f t="shared" ca="1" si="2200"/>
        <v>2342871.8478212827</v>
      </c>
      <c r="I4545" s="51">
        <f t="shared" ca="1" si="2201"/>
        <v>465675.97768966411</v>
      </c>
      <c r="J4545" s="51">
        <f t="shared" ca="1" si="2202"/>
        <v>406504.74177786923</v>
      </c>
      <c r="K4545" s="51">
        <f t="shared" ca="1" si="2202"/>
        <v>5432.9714868275905</v>
      </c>
      <c r="L4545" s="51">
        <f t="shared" ca="1" si="2202"/>
        <v>786.47661358602534</v>
      </c>
      <c r="M4545" s="5">
        <f t="shared" ca="1" si="2203"/>
        <v>412724.18987828284</v>
      </c>
      <c r="N4545" s="51">
        <f t="shared" ca="1" si="2204"/>
        <v>235105.12652042264</v>
      </c>
      <c r="O4545" s="51">
        <f t="shared" ca="1" si="2204"/>
        <v>38482.391813831302</v>
      </c>
      <c r="P4545" s="51">
        <f t="shared" ca="1" si="2204"/>
        <v>8054.441774257114</v>
      </c>
      <c r="Q4545" s="51">
        <f t="shared" ca="1" si="2204"/>
        <v>342.93729568513521</v>
      </c>
      <c r="R4545" s="5">
        <f t="shared" ca="1" si="2209"/>
        <v>281984.89740419615</v>
      </c>
      <c r="S4545" s="51">
        <f t="shared" ca="1" si="2205"/>
        <v>11981.628917682381</v>
      </c>
      <c r="T4545" s="51">
        <f t="shared" ca="1" si="2205"/>
        <v>168676.05220537636</v>
      </c>
      <c r="U4545" s="51">
        <f t="shared" ca="1" si="2205"/>
        <v>730494.36281640257</v>
      </c>
      <c r="V4545" s="51">
        <f t="shared" ca="1" si="2205"/>
        <v>133666.89875647955</v>
      </c>
      <c r="W4545" s="5">
        <f t="shared" ca="1" si="2210"/>
        <v>1044818.9426959408</v>
      </c>
      <c r="X4545" s="51">
        <f t="shared" ca="1" si="2206"/>
        <v>72633.898956677091</v>
      </c>
      <c r="Y4545" s="51">
        <f t="shared" ca="1" si="2206"/>
        <v>1470.9632366449882</v>
      </c>
      <c r="Z4545" s="5">
        <f t="shared" ca="1" si="2207"/>
        <v>74104.862193322086</v>
      </c>
      <c r="AA4545" s="51">
        <f t="shared" ca="1" si="2208"/>
        <v>1577.3297429786378</v>
      </c>
      <c r="AB4545" s="51">
        <f t="shared" ca="1" si="2208"/>
        <v>50342.806459087536</v>
      </c>
      <c r="AC4545" s="51">
        <f t="shared" ca="1" si="2208"/>
        <v>11642.841757810851</v>
      </c>
    </row>
    <row r="4546" spans="2:29" hidden="1" outlineLevel="1">
      <c r="E4546" s="48"/>
      <c r="F4546" s="175" t="str">
        <f>F4547</f>
        <v>RATEBASE</v>
      </c>
      <c r="G4546" s="52" t="str">
        <f>$G$14</f>
        <v>CUSTOMER</v>
      </c>
      <c r="H4546" s="4">
        <f t="shared" ca="1" si="2200"/>
        <v>6635134.5679522837</v>
      </c>
      <c r="I4546" s="51">
        <f t="shared" ca="1" si="2201"/>
        <v>1225190.4963923881</v>
      </c>
      <c r="J4546" s="51">
        <f t="shared" ca="1" si="2202"/>
        <v>1183833.4842615137</v>
      </c>
      <c r="K4546" s="51">
        <f t="shared" ca="1" si="2202"/>
        <v>65148.957638028478</v>
      </c>
      <c r="L4546" s="51">
        <f t="shared" ca="1" si="2202"/>
        <v>3859.8959834743873</v>
      </c>
      <c r="M4546" s="5">
        <f t="shared" ca="1" si="2203"/>
        <v>1252842.3378830166</v>
      </c>
      <c r="N4546" s="51">
        <f t="shared" ca="1" si="2204"/>
        <v>83259.611824495369</v>
      </c>
      <c r="O4546" s="51">
        <f t="shared" ca="1" si="2204"/>
        <v>23403.48831971029</v>
      </c>
      <c r="P4546" s="51">
        <f t="shared" ca="1" si="2204"/>
        <v>27018.824167299845</v>
      </c>
      <c r="Q4546" s="51">
        <f t="shared" ca="1" si="2204"/>
        <v>3568.7442002134385</v>
      </c>
      <c r="R4546" s="5">
        <f t="shared" ca="1" si="2209"/>
        <v>137250.66851171895</v>
      </c>
      <c r="S4546" s="51">
        <f t="shared" ca="1" si="2205"/>
        <v>529.13724814873353</v>
      </c>
      <c r="T4546" s="51">
        <f t="shared" ca="1" si="2205"/>
        <v>15835.604651505693</v>
      </c>
      <c r="U4546" s="51">
        <f t="shared" ca="1" si="2205"/>
        <v>45028.26018490774</v>
      </c>
      <c r="V4546" s="51">
        <f t="shared" ca="1" si="2205"/>
        <v>13304.669574504831</v>
      </c>
      <c r="W4546" s="5">
        <f t="shared" ca="1" si="2210"/>
        <v>74697.671659066997</v>
      </c>
      <c r="X4546" s="51">
        <f t="shared" ca="1" si="2206"/>
        <v>18954.725314507436</v>
      </c>
      <c r="Y4546" s="51">
        <f t="shared" ca="1" si="2206"/>
        <v>354.87188932252178</v>
      </c>
      <c r="Z4546" s="5">
        <f t="shared" ca="1" si="2207"/>
        <v>19309.597203829959</v>
      </c>
      <c r="AA4546" s="51">
        <f t="shared" ca="1" si="2208"/>
        <v>2209.2287187104248</v>
      </c>
      <c r="AB4546" s="51">
        <f t="shared" ca="1" si="2208"/>
        <v>3405765.7256877553</v>
      </c>
      <c r="AC4546" s="51">
        <f t="shared" ca="1" si="2208"/>
        <v>517868.84189579717</v>
      </c>
    </row>
    <row r="4547" spans="2:29" collapsed="1">
      <c r="B4547" s="104" t="s">
        <v>173</v>
      </c>
      <c r="E4547" s="10">
        <v>92112514</v>
      </c>
      <c r="F4547" s="54" t="s">
        <v>75</v>
      </c>
      <c r="G4547" s="52" t="str">
        <f>$G$15</f>
        <v>TOTAL</v>
      </c>
      <c r="H4547" s="57">
        <f t="shared" ca="1" si="2200"/>
        <v>92112514.000000015</v>
      </c>
      <c r="I4547" s="5">
        <f ca="1">SUM(I4540:I4546)</f>
        <v>28284335.000000007</v>
      </c>
      <c r="J4547" s="51">
        <f ca="1">SUM(J4540:J4546)</f>
        <v>20276657.413953118</v>
      </c>
      <c r="K4547" s="51">
        <f ca="1">SUM(K4540:K4546)</f>
        <v>269222.54993531178</v>
      </c>
      <c r="L4547" s="51">
        <f ca="1">SUM(L4540:L4546)</f>
        <v>11808.036111570143</v>
      </c>
      <c r="M4547" s="5">
        <f t="shared" ca="1" si="2203"/>
        <v>20557688</v>
      </c>
      <c r="N4547" s="51">
        <f ca="1">SUM(N4540:N4546)</f>
        <v>10146709.768665357</v>
      </c>
      <c r="O4547" s="51">
        <f ca="1">SUM(O4540:O4546)</f>
        <v>1592424.0757878665</v>
      </c>
      <c r="P4547" s="51">
        <f ca="1">SUM(P4540:P4546)</f>
        <v>253089.97085579796</v>
      </c>
      <c r="Q4547" s="51">
        <f ca="1">SUM(Q4540:Q4546)</f>
        <v>11768.18469098441</v>
      </c>
      <c r="R4547" s="5">
        <f t="shared" ca="1" si="2209"/>
        <v>12003992.000000006</v>
      </c>
      <c r="S4547" s="51">
        <f ca="1">SUM(S4540:S4546)</f>
        <v>441822.5174927261</v>
      </c>
      <c r="T4547" s="51">
        <f ca="1">SUM(T4540:T4546)</f>
        <v>5345410.8642095504</v>
      </c>
      <c r="U4547" s="51">
        <f ca="1">SUM(U4540:U4546)</f>
        <v>15280040.512008771</v>
      </c>
      <c r="V4547" s="51">
        <f ca="1">SUM(V4540:V4546)</f>
        <v>2494393.1062889597</v>
      </c>
      <c r="W4547" s="5">
        <f t="shared" ca="1" si="2210"/>
        <v>23561667.000000007</v>
      </c>
      <c r="X4547" s="51">
        <f ca="1">SUM(X4540:X4546)</f>
        <v>3136250.0928986599</v>
      </c>
      <c r="Y4547" s="51">
        <f ca="1">SUM(Y4540:Y4546)</f>
        <v>56041.907101340461</v>
      </c>
      <c r="Z4547" s="5">
        <f t="shared" ca="1" si="2207"/>
        <v>3192292.0000000005</v>
      </c>
      <c r="AA4547" s="51">
        <f ca="1">SUM(AA4540:AA4546)</f>
        <v>51702.000000000007</v>
      </c>
      <c r="AB4547" s="51">
        <f ca="1">SUM(AB4540:AB4546)</f>
        <v>3842099</v>
      </c>
      <c r="AC4547" s="51">
        <f ca="1">SUM(AC4540:AC4546)</f>
        <v>618739.00000000023</v>
      </c>
    </row>
    <row r="4548" spans="2:29">
      <c r="F4548" s="107"/>
      <c r="G4548" s="7"/>
      <c r="H4548" s="4"/>
      <c r="I4548" s="89">
        <f ca="1">Proposed!M11</f>
        <v>28284335</v>
      </c>
      <c r="J4548" s="5"/>
      <c r="K4548" s="5"/>
      <c r="L4548" s="5"/>
      <c r="M4548" s="89">
        <f ca="1">Proposed!M13</f>
        <v>20557688</v>
      </c>
      <c r="N4548" s="5"/>
      <c r="O4548" s="5"/>
      <c r="P4548" s="5"/>
      <c r="Q4548" s="5"/>
      <c r="R4548" s="89">
        <f ca="1">Proposed!M16</f>
        <v>12003992</v>
      </c>
      <c r="S4548" s="5"/>
      <c r="T4548" s="5"/>
      <c r="U4548" s="5"/>
      <c r="V4548" s="5"/>
      <c r="W4548" s="89">
        <f ca="1">Proposed!M19</f>
        <v>23561667</v>
      </c>
      <c r="X4548" s="5"/>
      <c r="Y4548" s="5"/>
      <c r="Z4548" s="89">
        <f ca="1">Proposed!M15</f>
        <v>3192292</v>
      </c>
      <c r="AA4548" s="89">
        <f ca="1">Proposed!M21</f>
        <v>51702</v>
      </c>
      <c r="AB4548" s="89">
        <f ca="1">Proposed!M23</f>
        <v>3842099</v>
      </c>
      <c r="AC4548" s="89">
        <f ca="1">Proposed!M25</f>
        <v>618739</v>
      </c>
    </row>
    <row r="4549" spans="2:29">
      <c r="B4549" s="104" t="s">
        <v>179</v>
      </c>
      <c r="E4549" s="11"/>
      <c r="F4549" s="107"/>
      <c r="G4549" s="7"/>
      <c r="H4549" s="12">
        <f t="shared" ref="H4549:AC4549" ca="1" si="2211">H4547/H885</f>
        <v>6.5449873813930012E-2</v>
      </c>
      <c r="I4549" s="12">
        <f t="shared" ca="1" si="2211"/>
        <v>3.5740897024076325E-2</v>
      </c>
      <c r="J4549" s="12">
        <f t="shared" ca="1" si="2211"/>
        <v>0.10933603027996323</v>
      </c>
      <c r="K4549" s="12">
        <f t="shared" ca="1" si="2211"/>
        <v>0.10933603027996328</v>
      </c>
      <c r="L4549" s="12">
        <f t="shared" ca="1" si="2211"/>
        <v>0.10933603027996322</v>
      </c>
      <c r="M4549" s="12">
        <f t="shared" ca="1" si="2211"/>
        <v>0.10933603027996322</v>
      </c>
      <c r="N4549" s="12">
        <f t="shared" ca="1" si="2211"/>
        <v>9.8518344397244287E-2</v>
      </c>
      <c r="O4549" s="12">
        <f t="shared" ca="1" si="2211"/>
        <v>9.8518344397244273E-2</v>
      </c>
      <c r="P4549" s="12">
        <f t="shared" ca="1" si="2211"/>
        <v>9.8518344397244328E-2</v>
      </c>
      <c r="Q4549" s="12">
        <f t="shared" ca="1" si="2211"/>
        <v>9.8518344397244245E-2</v>
      </c>
      <c r="R4549" s="12">
        <f t="shared" ca="1" si="2211"/>
        <v>9.8518344397244301E-2</v>
      </c>
      <c r="S4549" s="12">
        <f t="shared" ca="1" si="2211"/>
        <v>9.302441451342254E-2</v>
      </c>
      <c r="T4549" s="12">
        <f t="shared" ca="1" si="2211"/>
        <v>9.3024414513422471E-2</v>
      </c>
      <c r="U4549" s="12">
        <f t="shared" ca="1" si="2211"/>
        <v>9.3024414513422499E-2</v>
      </c>
      <c r="V4549" s="12">
        <f t="shared" ca="1" si="2211"/>
        <v>9.3024414513422513E-2</v>
      </c>
      <c r="W4549" s="12">
        <f t="shared" ca="1" si="2211"/>
        <v>9.302441451342254E-2</v>
      </c>
      <c r="X4549" s="12">
        <f t="shared" ca="1" si="2211"/>
        <v>0.10941455741094351</v>
      </c>
      <c r="Y4549" s="12">
        <f t="shared" ca="1" si="2211"/>
        <v>0.10941455741094355</v>
      </c>
      <c r="Z4549" s="12">
        <f t="shared" ca="1" si="2211"/>
        <v>0.10941455741094352</v>
      </c>
      <c r="AA4549" s="12">
        <f t="shared" ca="1" si="2211"/>
        <v>0.13187813667981119</v>
      </c>
      <c r="AB4549" s="12">
        <f t="shared" ca="1" si="2211"/>
        <v>0.18888847995303404</v>
      </c>
      <c r="AC4549" s="12">
        <f t="shared" ca="1" si="2211"/>
        <v>0.21034717003206418</v>
      </c>
    </row>
    <row r="4550" spans="2:29">
      <c r="G4550" s="50"/>
      <c r="I4550" s="103"/>
    </row>
    <row r="4551" spans="2:29" hidden="1" outlineLevel="1">
      <c r="E4551" s="11"/>
      <c r="G4551" s="52" t="str">
        <f>$G$8</f>
        <v>PRODUCTION</v>
      </c>
      <c r="H4551" s="50">
        <f t="shared" ref="H4551:AC4551" ca="1" si="2212">H4540-H4469</f>
        <v>17110001.575937472</v>
      </c>
      <c r="I4551" s="50">
        <f t="shared" ca="1" si="2212"/>
        <v>8069359.1239767428</v>
      </c>
      <c r="J4551" s="50">
        <f t="shared" ca="1" si="2212"/>
        <v>2058788.0128526436</v>
      </c>
      <c r="K4551" s="50">
        <f t="shared" ca="1" si="2212"/>
        <v>50795.135323557915</v>
      </c>
      <c r="L4551" s="50">
        <f t="shared" ca="1" si="2212"/>
        <v>-4023.3702046985118</v>
      </c>
      <c r="M4551" s="50">
        <f t="shared" ca="1" si="2212"/>
        <v>2105559.7779715024</v>
      </c>
      <c r="N4551" s="50">
        <f t="shared" ca="1" si="2212"/>
        <v>1577457.1752590225</v>
      </c>
      <c r="O4551" s="50">
        <f t="shared" ca="1" si="2212"/>
        <v>35349.527587446733</v>
      </c>
      <c r="P4551" s="50">
        <f t="shared" ca="1" si="2212"/>
        <v>57398.553908587783</v>
      </c>
      <c r="Q4551" s="50">
        <f t="shared" ca="1" si="2212"/>
        <v>6463.2752096064405</v>
      </c>
      <c r="R4551" s="50">
        <f t="shared" ca="1" si="2212"/>
        <v>1676668.5319646606</v>
      </c>
      <c r="S4551" s="50">
        <f t="shared" ca="1" si="2212"/>
        <v>71826.141529612272</v>
      </c>
      <c r="T4551" s="50">
        <f t="shared" ca="1" si="2212"/>
        <v>-1688.6205751011148</v>
      </c>
      <c r="U4551" s="50">
        <f t="shared" ca="1" si="2212"/>
        <v>4769150.8088347325</v>
      </c>
      <c r="V4551" s="50">
        <f t="shared" ca="1" si="2212"/>
        <v>25386.562536518322</v>
      </c>
      <c r="W4551" s="50">
        <f t="shared" ca="1" si="2212"/>
        <v>4864674.8923257487</v>
      </c>
      <c r="X4551" s="50">
        <f t="shared" ca="1" si="2212"/>
        <v>354358.40646772203</v>
      </c>
      <c r="Y4551" s="50">
        <f t="shared" ca="1" si="2212"/>
        <v>12029.24245992348</v>
      </c>
      <c r="Z4551" s="50">
        <f t="shared" ca="1" si="2212"/>
        <v>366387.64892764483</v>
      </c>
      <c r="AA4551" s="50">
        <f t="shared" ca="1" si="2212"/>
        <v>4584.9203517785809</v>
      </c>
      <c r="AB4551" s="50">
        <f t="shared" ca="1" si="2212"/>
        <v>18936.85101075453</v>
      </c>
      <c r="AC4551" s="50">
        <f t="shared" ca="1" si="2212"/>
        <v>3829.8294085850175</v>
      </c>
    </row>
    <row r="4552" spans="2:29" hidden="1" outlineLevel="1">
      <c r="E4552" s="11"/>
      <c r="F4552" s="175"/>
      <c r="G4552" s="52" t="str">
        <f>$G$9</f>
        <v>BULKTRAN</v>
      </c>
      <c r="H4552" s="50">
        <f t="shared" ref="H4552:AC4552" ca="1" si="2213">H4541-H4470</f>
        <v>5631718.8390515428</v>
      </c>
      <c r="I4552" s="50">
        <f t="shared" ca="1" si="2213"/>
        <v>6114467.2318474632</v>
      </c>
      <c r="J4552" s="50">
        <f t="shared" ca="1" si="2213"/>
        <v>1152157.9159272057</v>
      </c>
      <c r="K4552" s="50">
        <f t="shared" ca="1" si="2213"/>
        <v>25652.847425325512</v>
      </c>
      <c r="L4552" s="50">
        <f t="shared" ca="1" si="2213"/>
        <v>11009.35203772235</v>
      </c>
      <c r="M4552" s="50">
        <f t="shared" ca="1" si="2213"/>
        <v>1188820.1153902523</v>
      </c>
      <c r="N4552" s="50">
        <f t="shared" ca="1" si="2213"/>
        <v>665375.49928958504</v>
      </c>
      <c r="O4552" s="50">
        <f t="shared" ca="1" si="2213"/>
        <v>-160791.1597352681</v>
      </c>
      <c r="P4552" s="50">
        <f t="shared" ca="1" si="2213"/>
        <v>-633.82647765723232</v>
      </c>
      <c r="Q4552" s="50">
        <f t="shared" ca="1" si="2213"/>
        <v>4891.2094853174294</v>
      </c>
      <c r="R4552" s="50">
        <f t="shared" ca="1" si="2213"/>
        <v>508841.7225619778</v>
      </c>
      <c r="S4552" s="50">
        <f t="shared" ca="1" si="2213"/>
        <v>49445.242989515224</v>
      </c>
      <c r="T4552" s="50">
        <f t="shared" ca="1" si="2213"/>
        <v>-704795.17382109305</v>
      </c>
      <c r="U4552" s="50">
        <f t="shared" ca="1" si="2213"/>
        <v>-1035112.3930649431</v>
      </c>
      <c r="V4552" s="50">
        <f t="shared" ca="1" si="2213"/>
        <v>-691464.46835863777</v>
      </c>
      <c r="W4552" s="50">
        <f t="shared" ca="1" si="2213"/>
        <v>-2381926.7922551585</v>
      </c>
      <c r="X4552" s="50">
        <f t="shared" ca="1" si="2213"/>
        <v>179075.84141344007</v>
      </c>
      <c r="Y4552" s="50">
        <f t="shared" ca="1" si="2213"/>
        <v>6889.6304126433706</v>
      </c>
      <c r="Z4552" s="50">
        <f t="shared" ca="1" si="2213"/>
        <v>185965.47182608355</v>
      </c>
      <c r="AA4552" s="50">
        <f t="shared" ca="1" si="2213"/>
        <v>2645.8661528737921</v>
      </c>
      <c r="AB4552" s="50">
        <f t="shared" ca="1" si="2213"/>
        <v>10627.736807621863</v>
      </c>
      <c r="AC4552" s="50">
        <f t="shared" ca="1" si="2213"/>
        <v>2277.4867204223447</v>
      </c>
    </row>
    <row r="4553" spans="2:29" hidden="1" outlineLevel="1">
      <c r="E4553" s="11"/>
      <c r="F4553" s="175"/>
      <c r="G4553" s="52" t="str">
        <f>$G$10</f>
        <v>SUBTRAN</v>
      </c>
      <c r="H4553" s="50">
        <f t="shared" ref="H4553:AC4553" ca="1" si="2214">H4542-H4471</f>
        <v>1581052.3049763893</v>
      </c>
      <c r="I4553" s="50">
        <f t="shared" ca="1" si="2214"/>
        <v>1601474.2644729158</v>
      </c>
      <c r="J4553" s="50">
        <f t="shared" ca="1" si="2214"/>
        <v>303062.00648439582</v>
      </c>
      <c r="K4553" s="50">
        <f t="shared" ca="1" si="2214"/>
        <v>6740.4891791191531</v>
      </c>
      <c r="L4553" s="50">
        <f t="shared" ca="1" si="2214"/>
        <v>3442.656951783898</v>
      </c>
      <c r="M4553" s="50">
        <f t="shared" ca="1" si="2214"/>
        <v>313245.1526152991</v>
      </c>
      <c r="N4553" s="50">
        <f t="shared" ca="1" si="2214"/>
        <v>169956.2400653665</v>
      </c>
      <c r="O4553" s="50">
        <f t="shared" ca="1" si="2214"/>
        <v>-41542.136203004018</v>
      </c>
      <c r="P4553" s="50">
        <f t="shared" ca="1" si="2214"/>
        <v>-262.42346201837063</v>
      </c>
      <c r="Q4553" s="50">
        <f t="shared" ca="1" si="2214"/>
        <v>0</v>
      </c>
      <c r="R4553" s="50">
        <f t="shared" ca="1" si="2214"/>
        <v>128151.68040034396</v>
      </c>
      <c r="S4553" s="50">
        <f t="shared" ca="1" si="2214"/>
        <v>12054.283535902976</v>
      </c>
      <c r="T4553" s="50">
        <f t="shared" ca="1" si="2214"/>
        <v>-179536.17251800641</v>
      </c>
      <c r="U4553" s="50">
        <f t="shared" ca="1" si="2214"/>
        <v>-342509.88876962056</v>
      </c>
      <c r="V4553" s="50">
        <f t="shared" ca="1" si="2214"/>
        <v>0</v>
      </c>
      <c r="W4553" s="50">
        <f t="shared" ca="1" si="2214"/>
        <v>-509991.77775172447</v>
      </c>
      <c r="X4553" s="50">
        <f t="shared" ca="1" si="2214"/>
        <v>45719.075837892437</v>
      </c>
      <c r="Y4553" s="50">
        <f t="shared" ca="1" si="2214"/>
        <v>1772.5778874369796</v>
      </c>
      <c r="Z4553" s="50">
        <f t="shared" ca="1" si="2214"/>
        <v>47491.653725329423</v>
      </c>
      <c r="AA4553" s="50">
        <f t="shared" ca="1" si="2214"/>
        <v>681.33151422437004</v>
      </c>
      <c r="AB4553" s="50">
        <f t="shared" ca="1" si="2214"/>
        <v>0</v>
      </c>
      <c r="AC4553" s="50">
        <f t="shared" ca="1" si="2214"/>
        <v>0</v>
      </c>
    </row>
    <row r="4554" spans="2:29" hidden="1" outlineLevel="1">
      <c r="E4554" s="11"/>
      <c r="F4554" s="175"/>
      <c r="G4554" s="52" t="str">
        <f>$G$11</f>
        <v>DISTPRI</v>
      </c>
      <c r="H4554" s="50">
        <f t="shared" ref="H4554:AC4554" ca="1" si="2215">H4543-H4472</f>
        <v>11142855.392228935</v>
      </c>
      <c r="I4554" s="50">
        <f t="shared" ca="1" si="2215"/>
        <v>8232583.756425472</v>
      </c>
      <c r="J4554" s="50">
        <f t="shared" ca="1" si="2215"/>
        <v>1799856.8960057078</v>
      </c>
      <c r="K4554" s="50">
        <f t="shared" ca="1" si="2215"/>
        <v>40249.124047399637</v>
      </c>
      <c r="L4554" s="50">
        <f t="shared" ca="1" si="2215"/>
        <v>0</v>
      </c>
      <c r="M4554" s="50">
        <f t="shared" ca="1" si="2215"/>
        <v>1840106.0200531087</v>
      </c>
      <c r="N4554" s="50">
        <f t="shared" ca="1" si="2215"/>
        <v>1161237.947659364</v>
      </c>
      <c r="O4554" s="50">
        <f t="shared" ca="1" si="2215"/>
        <v>-72002.916097420501</v>
      </c>
      <c r="P4554" s="50">
        <f t="shared" ca="1" si="2215"/>
        <v>0</v>
      </c>
      <c r="Q4554" s="50">
        <f t="shared" ca="1" si="2215"/>
        <v>0</v>
      </c>
      <c r="R4554" s="50">
        <f t="shared" ca="1" si="2215"/>
        <v>1089235.0315619435</v>
      </c>
      <c r="S4554" s="50">
        <f t="shared" ca="1" si="2215"/>
        <v>63199.967051959022</v>
      </c>
      <c r="T4554" s="50">
        <f t="shared" ca="1" si="2215"/>
        <v>-383080.75276894611</v>
      </c>
      <c r="U4554" s="50">
        <f t="shared" ca="1" si="2215"/>
        <v>0</v>
      </c>
      <c r="V4554" s="50">
        <f t="shared" ca="1" si="2215"/>
        <v>0</v>
      </c>
      <c r="W4554" s="50">
        <f t="shared" ca="1" si="2215"/>
        <v>-319880.78571698698</v>
      </c>
      <c r="X4554" s="50">
        <f t="shared" ca="1" si="2215"/>
        <v>287004.22616383492</v>
      </c>
      <c r="Y4554" s="50">
        <f t="shared" ca="1" si="2215"/>
        <v>9864.7619172207415</v>
      </c>
      <c r="Z4554" s="50">
        <f t="shared" ca="1" si="2215"/>
        <v>296868.98808105534</v>
      </c>
      <c r="AA4554" s="50">
        <f t="shared" ca="1" si="2215"/>
        <v>3942.3818243289425</v>
      </c>
      <c r="AB4554" s="50">
        <f t="shared" ca="1" si="2215"/>
        <v>0</v>
      </c>
      <c r="AC4554" s="50">
        <f t="shared" ca="1" si="2215"/>
        <v>0</v>
      </c>
    </row>
    <row r="4555" spans="2:29" hidden="1" outlineLevel="1">
      <c r="E4555" s="11"/>
      <c r="F4555" s="175"/>
      <c r="G4555" s="52" t="str">
        <f>$G$12</f>
        <v>DISTSEC</v>
      </c>
      <c r="H4555" s="50">
        <f t="shared" ref="H4555:AC4555" ca="1" si="2216">H4544-H4473</f>
        <v>5955926.5150813889</v>
      </c>
      <c r="I4555" s="50">
        <f t="shared" ca="1" si="2216"/>
        <v>4474542.5324826706</v>
      </c>
      <c r="J4555" s="50">
        <f t="shared" ca="1" si="2216"/>
        <v>833198.2923144747</v>
      </c>
      <c r="K4555" s="50">
        <f t="shared" ca="1" si="2216"/>
        <v>0</v>
      </c>
      <c r="L4555" s="50">
        <f t="shared" ca="1" si="2216"/>
        <v>0</v>
      </c>
      <c r="M4555" s="50">
        <f t="shared" ca="1" si="2216"/>
        <v>833198.2923144747</v>
      </c>
      <c r="N4555" s="50">
        <f t="shared" ca="1" si="2216"/>
        <v>458161.64922941453</v>
      </c>
      <c r="O4555" s="50">
        <f t="shared" ca="1" si="2216"/>
        <v>0</v>
      </c>
      <c r="P4555" s="50">
        <f t="shared" ca="1" si="2216"/>
        <v>0</v>
      </c>
      <c r="Q4555" s="50">
        <f t="shared" ca="1" si="2216"/>
        <v>0</v>
      </c>
      <c r="R4555" s="50">
        <f t="shared" ca="1" si="2216"/>
        <v>458161.64922941453</v>
      </c>
      <c r="S4555" s="50">
        <f t="shared" ca="1" si="2216"/>
        <v>21015.118008761016</v>
      </c>
      <c r="T4555" s="50">
        <f t="shared" ca="1" si="2216"/>
        <v>0</v>
      </c>
      <c r="U4555" s="50">
        <f t="shared" ca="1" si="2216"/>
        <v>0</v>
      </c>
      <c r="V4555" s="50">
        <f t="shared" ca="1" si="2216"/>
        <v>0</v>
      </c>
      <c r="W4555" s="50">
        <f t="shared" ca="1" si="2216"/>
        <v>21015.118008761016</v>
      </c>
      <c r="X4555" s="50">
        <f t="shared" ca="1" si="2216"/>
        <v>117426.49123156336</v>
      </c>
      <c r="Y4555" s="50">
        <f t="shared" ca="1" si="2216"/>
        <v>0</v>
      </c>
      <c r="Z4555" s="50">
        <f t="shared" ca="1" si="2216"/>
        <v>117426.49123156336</v>
      </c>
      <c r="AA4555" s="50">
        <f t="shared" ca="1" si="2216"/>
        <v>1454.6811286927677</v>
      </c>
      <c r="AB4555" s="50">
        <f t="shared" ca="1" si="2216"/>
        <v>41403.654826655693</v>
      </c>
      <c r="AC4555" s="50">
        <f t="shared" ca="1" si="2216"/>
        <v>8724.0958591473536</v>
      </c>
    </row>
    <row r="4556" spans="2:29" hidden="1" outlineLevel="1">
      <c r="E4556" s="11"/>
      <c r="F4556" s="175"/>
      <c r="G4556" s="52" t="str">
        <f>$G$13</f>
        <v>ENERGY</v>
      </c>
      <c r="H4556" s="50">
        <f t="shared" ref="H4556:AC4556" ca="1" si="2217">H4545-H4474</f>
        <v>7811547.2711466625</v>
      </c>
      <c r="I4556" s="50">
        <f t="shared" ca="1" si="2217"/>
        <v>-651010.92367962212</v>
      </c>
      <c r="J4556" s="50">
        <f t="shared" ca="1" si="2217"/>
        <v>180635.98713249338</v>
      </c>
      <c r="K4556" s="50">
        <f t="shared" ca="1" si="2217"/>
        <v>5797.4764464449936</v>
      </c>
      <c r="L4556" s="50">
        <f t="shared" ca="1" si="2217"/>
        <v>-13892.876488530028</v>
      </c>
      <c r="M4556" s="50">
        <f t="shared" ca="1" si="2217"/>
        <v>172540.58709040677</v>
      </c>
      <c r="N4556" s="50">
        <f t="shared" ca="1" si="2217"/>
        <v>351243.05491311307</v>
      </c>
      <c r="O4556" s="50">
        <f t="shared" ca="1" si="2217"/>
        <v>189411.02938383905</v>
      </c>
      <c r="P4556" s="50">
        <f t="shared" ca="1" si="2217"/>
        <v>37115.561206920669</v>
      </c>
      <c r="Q4556" s="50">
        <f t="shared" ca="1" si="2217"/>
        <v>-1131.2034415213054</v>
      </c>
      <c r="R4556" s="50">
        <f t="shared" ca="1" si="2217"/>
        <v>576638.44206235278</v>
      </c>
      <c r="S4556" s="50">
        <f t="shared" ca="1" si="2217"/>
        <v>-4491.8304001150173</v>
      </c>
      <c r="T4556" s="50">
        <f t="shared" ca="1" si="2217"/>
        <v>947464.07102131995</v>
      </c>
      <c r="U4556" s="50">
        <f t="shared" ca="1" si="2217"/>
        <v>5647812.2046938073</v>
      </c>
      <c r="V4556" s="50">
        <f t="shared" ca="1" si="2217"/>
        <v>1054769.8204466584</v>
      </c>
      <c r="W4556" s="50">
        <f t="shared" ca="1" si="2217"/>
        <v>7645554.2657616735</v>
      </c>
      <c r="X4556" s="50">
        <f t="shared" ca="1" si="2217"/>
        <v>52634.193472813044</v>
      </c>
      <c r="Y4556" s="50">
        <f t="shared" ca="1" si="2217"/>
        <v>590.921946642021</v>
      </c>
      <c r="Z4556" s="50">
        <f t="shared" ca="1" si="2217"/>
        <v>53225.115419455309</v>
      </c>
      <c r="AA4556" s="50">
        <f t="shared" ca="1" si="2217"/>
        <v>462.43181292173563</v>
      </c>
      <c r="AB4556" s="50">
        <f t="shared" ca="1" si="2217"/>
        <v>12499.623143412646</v>
      </c>
      <c r="AC4556" s="50">
        <f t="shared" ca="1" si="2217"/>
        <v>1637.7295360722783</v>
      </c>
    </row>
    <row r="4557" spans="2:29" hidden="1" outlineLevel="1">
      <c r="E4557" s="11"/>
      <c r="F4557" s="175"/>
      <c r="G4557" s="52" t="str">
        <f>$G$14</f>
        <v>CUSTOMER</v>
      </c>
      <c r="H4557" s="50">
        <f t="shared" ref="H4557:AC4557" ca="1" si="2218">H4546-H4475</f>
        <v>2585628.2294168519</v>
      </c>
      <c r="I4557" s="50">
        <f t="shared" ca="1" si="2218"/>
        <v>1296430.5218003634</v>
      </c>
      <c r="J4557" s="50">
        <f t="shared" ca="1" si="2218"/>
        <v>420336.18048200919</v>
      </c>
      <c r="K4557" s="50">
        <f t="shared" ca="1" si="2218"/>
        <v>42869.915748507454</v>
      </c>
      <c r="L4557" s="50">
        <f t="shared" ca="1" si="2218"/>
        <v>6222.4105327389743</v>
      </c>
      <c r="M4557" s="50">
        <f t="shared" ca="1" si="2218"/>
        <v>469428.50676325569</v>
      </c>
      <c r="N4557" s="50">
        <f t="shared" ca="1" si="2218"/>
        <v>37146.43220686516</v>
      </c>
      <c r="O4557" s="50">
        <f t="shared" ca="1" si="2218"/>
        <v>-2434.3463569521264</v>
      </c>
      <c r="P4557" s="50">
        <f t="shared" ca="1" si="2218"/>
        <v>8365.6846413377389</v>
      </c>
      <c r="Q4557" s="50">
        <f t="shared" ca="1" si="2218"/>
        <v>5495.7247890206309</v>
      </c>
      <c r="R4557" s="50">
        <f t="shared" ca="1" si="2218"/>
        <v>48573.495280271454</v>
      </c>
      <c r="S4557" s="50">
        <f t="shared" ca="1" si="2218"/>
        <v>282.10863257753806</v>
      </c>
      <c r="T4557" s="50">
        <f t="shared" ca="1" si="2218"/>
        <v>-2975.3724419702103</v>
      </c>
      <c r="U4557" s="50">
        <f t="shared" ca="1" si="2218"/>
        <v>12877.547141079169</v>
      </c>
      <c r="V4557" s="50">
        <f t="shared" ca="1" si="2218"/>
        <v>-3830.9010996114957</v>
      </c>
      <c r="W4557" s="50">
        <f t="shared" ca="1" si="2218"/>
        <v>6353.3822320750187</v>
      </c>
      <c r="X4557" s="50">
        <f t="shared" ca="1" si="2218"/>
        <v>6672.4379607843857</v>
      </c>
      <c r="Y4557" s="50">
        <f t="shared" ca="1" si="2218"/>
        <v>210.61414620447511</v>
      </c>
      <c r="Z4557" s="50">
        <f t="shared" ca="1" si="2218"/>
        <v>6883.05210698886</v>
      </c>
      <c r="AA4557" s="50">
        <f t="shared" ca="1" si="2218"/>
        <v>663.63189849619266</v>
      </c>
      <c r="AB4557" s="50">
        <f t="shared" ca="1" si="2218"/>
        <v>665460.02683647443</v>
      </c>
      <c r="AC4557" s="50">
        <f t="shared" ca="1" si="2218"/>
        <v>91835.61249892175</v>
      </c>
    </row>
    <row r="4558" spans="2:29" collapsed="1">
      <c r="B4558" s="104" t="s">
        <v>174</v>
      </c>
      <c r="E4558" s="50">
        <f>E4547-E4476</f>
        <v>51818730.12783929</v>
      </c>
      <c r="F4558" s="175"/>
      <c r="G4558" s="52" t="str">
        <f>$G$15</f>
        <v>TOTAL</v>
      </c>
      <c r="H4558" s="50">
        <f t="shared" ref="H4558:AC4558" ca="1" si="2219">H4547-H4476</f>
        <v>51818730.12783917</v>
      </c>
      <c r="I4558" s="50">
        <f t="shared" ca="1" si="2219"/>
        <v>29137846.507326003</v>
      </c>
      <c r="J4558" s="50">
        <f t="shared" ca="1" si="2219"/>
        <v>6748035.2911989354</v>
      </c>
      <c r="K4558" s="50">
        <f t="shared" ca="1" si="2219"/>
        <v>172104.9881703546</v>
      </c>
      <c r="L4558" s="50">
        <f t="shared" ca="1" si="2219"/>
        <v>2758.1728290167739</v>
      </c>
      <c r="M4558" s="50">
        <f t="shared" ca="1" si="2219"/>
        <v>6922898.4521983117</v>
      </c>
      <c r="N4558" s="50">
        <f t="shared" ca="1" si="2219"/>
        <v>4420577.9986227453</v>
      </c>
      <c r="O4558" s="50">
        <f t="shared" ca="1" si="2219"/>
        <v>-52010.0014213596</v>
      </c>
      <c r="P4558" s="50">
        <f t="shared" ca="1" si="2219"/>
        <v>101983.54981717083</v>
      </c>
      <c r="Q4558" s="50">
        <f t="shared" ca="1" si="2219"/>
        <v>15719.006042423192</v>
      </c>
      <c r="R4558" s="50">
        <f t="shared" ca="1" si="2219"/>
        <v>4486270.5530609759</v>
      </c>
      <c r="S4558" s="50">
        <f t="shared" ca="1" si="2219"/>
        <v>213331.03134821318</v>
      </c>
      <c r="T4558" s="50">
        <f t="shared" ca="1" si="2219"/>
        <v>-324612.02110379655</v>
      </c>
      <c r="U4558" s="50">
        <f t="shared" ca="1" si="2219"/>
        <v>9052218.2788350433</v>
      </c>
      <c r="V4558" s="50">
        <f t="shared" ca="1" si="2219"/>
        <v>384861.01352492953</v>
      </c>
      <c r="W4558" s="50">
        <f t="shared" ca="1" si="2219"/>
        <v>9325798.3026043903</v>
      </c>
      <c r="X4558" s="50">
        <f t="shared" ca="1" si="2219"/>
        <v>1042890.6725480498</v>
      </c>
      <c r="Y4558" s="50">
        <f t="shared" ca="1" si="2219"/>
        <v>31357.748770071106</v>
      </c>
      <c r="Z4558" s="50">
        <f t="shared" ca="1" si="2219"/>
        <v>1074248.4213181208</v>
      </c>
      <c r="AA4558" s="50">
        <f t="shared" ca="1" si="2219"/>
        <v>14435.244683316356</v>
      </c>
      <c r="AB4558" s="50">
        <f t="shared" ca="1" si="2219"/>
        <v>748927.8926249193</v>
      </c>
      <c r="AC4558" s="50">
        <f t="shared" ca="1" si="2219"/>
        <v>108304.75402314874</v>
      </c>
    </row>
    <row r="4559" spans="2:29">
      <c r="B4559" s="104" t="s">
        <v>175</v>
      </c>
      <c r="E4559" s="106">
        <v>1.35272967</v>
      </c>
      <c r="F4559" s="175"/>
    </row>
    <row r="4560" spans="2:29" hidden="1" outlineLevel="1">
      <c r="E4560" s="11"/>
      <c r="F4560" s="175"/>
      <c r="G4560" s="52" t="str">
        <f>$G$8</f>
        <v>PRODUCTION</v>
      </c>
      <c r="H4560" s="4">
        <f ca="1">H4551*$E4559</f>
        <v>23145206.785517376</v>
      </c>
      <c r="I4560" s="4">
        <f t="shared" ref="I4560:AC4560" ca="1" si="2220">I4551*$E4559</f>
        <v>10915661.504888548</v>
      </c>
      <c r="J4560" s="4">
        <f t="shared" ca="1" si="2220"/>
        <v>2784983.6292261123</v>
      </c>
      <c r="K4560" s="4">
        <f ca="1">K4551*$E4559</f>
        <v>68712.086643841845</v>
      </c>
      <c r="L4560" s="4">
        <f ca="1">L4551*$E4559</f>
        <v>-5442.5322492896503</v>
      </c>
      <c r="M4560" s="4">
        <f t="shared" ca="1" si="2220"/>
        <v>2848253.1836206638</v>
      </c>
      <c r="N4560" s="4">
        <f t="shared" ca="1" si="2220"/>
        <v>2133873.1241272697</v>
      </c>
      <c r="O4560" s="4">
        <f t="shared" ca="1" si="2220"/>
        <v>47818.354788022712</v>
      </c>
      <c r="P4560" s="4">
        <f t="shared" ca="1" si="2220"/>
        <v>77644.726887241166</v>
      </c>
      <c r="Q4560" s="4">
        <f ca="1">Q4551*$E4559</f>
        <v>8743.064141410101</v>
      </c>
      <c r="R4560" s="4">
        <f t="shared" ca="1" si="2220"/>
        <v>2268079.26994394</v>
      </c>
      <c r="S4560" s="4">
        <f ca="1">S4551*$E4559</f>
        <v>97161.352728725702</v>
      </c>
      <c r="T4560" s="4">
        <f t="shared" ca="1" si="2220"/>
        <v>-2284.2471533117414</v>
      </c>
      <c r="U4560" s="4">
        <f t="shared" ca="1" si="2220"/>
        <v>6451371.7998152403</v>
      </c>
      <c r="V4560" s="4">
        <f ca="1">V4551*$E4559</f>
        <v>34341.156362458794</v>
      </c>
      <c r="W4560" s="4">
        <f t="shared" ca="1" si="2220"/>
        <v>6580590.0617530951</v>
      </c>
      <c r="X4560" s="4">
        <f t="shared" ca="1" si="2220"/>
        <v>479351.1302428075</v>
      </c>
      <c r="Y4560" s="4">
        <f t="shared" ca="1" si="2220"/>
        <v>16272.313183162278</v>
      </c>
      <c r="Z4560" s="4">
        <f t="shared" ca="1" si="2220"/>
        <v>495623.44342596881</v>
      </c>
      <c r="AA4560" s="4">
        <f ca="1">AA4551*$E4559</f>
        <v>6202.1577944377232</v>
      </c>
      <c r="AB4560" s="4">
        <f ca="1">AB4551*$E4559</f>
        <v>25616.440218617143</v>
      </c>
      <c r="AC4560" s="4">
        <f t="shared" ca="1" si="2220"/>
        <v>5180.7238720315063</v>
      </c>
    </row>
    <row r="4561" spans="1:29" hidden="1" outlineLevel="1">
      <c r="E4561" s="11"/>
      <c r="F4561" s="175"/>
      <c r="G4561" s="52" t="str">
        <f>$G$9</f>
        <v>BULKTRAN</v>
      </c>
      <c r="H4561" s="4">
        <f ca="1">H4552*$E4559</f>
        <v>7618193.1666829763</v>
      </c>
      <c r="I4561" s="4">
        <f t="shared" ref="I4561:AC4561" ca="1" si="2221">I4552*$E4559</f>
        <v>8271221.2407628326</v>
      </c>
      <c r="J4561" s="4">
        <f t="shared" ca="1" si="2221"/>
        <v>1558558.1974000968</v>
      </c>
      <c r="K4561" s="4">
        <f ca="1">K4552*$E4559</f>
        <v>34701.367832220931</v>
      </c>
      <c r="L4561" s="4">
        <f ca="1">L4552*$E4559</f>
        <v>14892.677148901983</v>
      </c>
      <c r="M4561" s="4">
        <f t="shared" ca="1" si="2221"/>
        <v>1608152.2423812179</v>
      </c>
      <c r="N4561" s="4">
        <f t="shared" ca="1" si="2221"/>
        <v>900073.17958008556</v>
      </c>
      <c r="O4561" s="4">
        <f t="shared" ca="1" si="2221"/>
        <v>-217506.9724476065</v>
      </c>
      <c r="P4561" s="4">
        <f t="shared" ca="1" si="2221"/>
        <v>-857.39588195853025</v>
      </c>
      <c r="Q4561" s="4">
        <f ca="1">Q4552*$E4559</f>
        <v>6616.4841929743161</v>
      </c>
      <c r="R4561" s="4">
        <f t="shared" ca="1" si="2221"/>
        <v>688325.29544349574</v>
      </c>
      <c r="S4561" s="4">
        <f ca="1">S4552*$E4559</f>
        <v>66886.047232276745</v>
      </c>
      <c r="T4561" s="4">
        <f t="shared" ca="1" si="2221"/>
        <v>-953397.34290059982</v>
      </c>
      <c r="U4561" s="4">
        <f t="shared" ca="1" si="2221"/>
        <v>-1400227.2458836508</v>
      </c>
      <c r="V4561" s="4">
        <f ca="1">V4552*$E4559</f>
        <v>-935364.50209950551</v>
      </c>
      <c r="W4561" s="4">
        <f t="shared" ca="1" si="2221"/>
        <v>-3222103.0436514793</v>
      </c>
      <c r="X4561" s="4">
        <f t="shared" ca="1" si="2221"/>
        <v>242241.20386017513</v>
      </c>
      <c r="Y4561" s="4">
        <f t="shared" ca="1" si="2221"/>
        <v>9319.8074745170306</v>
      </c>
      <c r="Z4561" s="4">
        <f t="shared" ca="1" si="2221"/>
        <v>251561.0113346923</v>
      </c>
      <c r="AA4561" s="4">
        <f ca="1">AA4552*$E4559</f>
        <v>3579.1416478411343</v>
      </c>
      <c r="AB4561" s="4">
        <f ca="1">AB4552*$E4559</f>
        <v>14376.454904621176</v>
      </c>
      <c r="AC4561" s="4">
        <f t="shared" ca="1" si="2221"/>
        <v>3080.8238597463005</v>
      </c>
    </row>
    <row r="4562" spans="1:29" hidden="1" outlineLevel="1">
      <c r="E4562" s="11"/>
      <c r="F4562" s="175"/>
      <c r="G4562" s="52" t="str">
        <f>$G$10</f>
        <v>SUBTRAN</v>
      </c>
      <c r="H4562" s="4">
        <f ca="1">H4553*$E4559</f>
        <v>2138736.3627634505</v>
      </c>
      <c r="I4562" s="4">
        <f t="shared" ref="I4562:AC4562" ca="1" si="2222">I4553*$E4559</f>
        <v>2166361.7532939399</v>
      </c>
      <c r="J4562" s="4">
        <f t="shared" ca="1" si="2222"/>
        <v>409960.9680211746</v>
      </c>
      <c r="K4562" s="4">
        <f ca="1">K4553*$E4559</f>
        <v>9118.059702908422</v>
      </c>
      <c r="L4562" s="4">
        <f ca="1">L4553*$E4559</f>
        <v>4656.9842023098381</v>
      </c>
      <c r="M4562" s="4">
        <f t="shared" ca="1" si="2222"/>
        <v>423736.0119263932</v>
      </c>
      <c r="N4562" s="4">
        <f t="shared" ca="1" si="2222"/>
        <v>229904.84853806399</v>
      </c>
      <c r="O4562" s="4">
        <f t="shared" ca="1" si="2222"/>
        <v>-56195.280196984677</v>
      </c>
      <c r="P4562" s="4">
        <f t="shared" ca="1" si="2222"/>
        <v>-354.98800317636801</v>
      </c>
      <c r="Q4562" s="4">
        <f ca="1">Q4553*$E4559</f>
        <v>0</v>
      </c>
      <c r="R4562" s="4">
        <f t="shared" ca="1" si="2222"/>
        <v>173354.58033790276</v>
      </c>
      <c r="S4562" s="4">
        <f ca="1">S4553*$E4559</f>
        <v>16306.186989608466</v>
      </c>
      <c r="T4562" s="4">
        <f t="shared" ca="1" si="2222"/>
        <v>-242863.90740334589</v>
      </c>
      <c r="U4562" s="4">
        <f t="shared" ca="1" si="2222"/>
        <v>-463323.28880706552</v>
      </c>
      <c r="V4562" s="4">
        <f ca="1">V4553*$E4559</f>
        <v>0</v>
      </c>
      <c r="W4562" s="4">
        <f t="shared" ca="1" si="2222"/>
        <v>-689881.00922080362</v>
      </c>
      <c r="X4562" s="4">
        <f t="shared" ca="1" si="2222"/>
        <v>61845.55037089721</v>
      </c>
      <c r="Y4562" s="4">
        <f t="shared" ca="1" si="2222"/>
        <v>2397.8187007219226</v>
      </c>
      <c r="Z4562" s="4">
        <f t="shared" ca="1" si="2222"/>
        <v>64243.369071619141</v>
      </c>
      <c r="AA4562" s="4">
        <f ca="1">AA4553*$E4559</f>
        <v>921.65735439733237</v>
      </c>
      <c r="AB4562" s="4">
        <f ca="1">AB4553*$E4559</f>
        <v>0</v>
      </c>
      <c r="AC4562" s="4">
        <f t="shared" ca="1" si="2222"/>
        <v>0</v>
      </c>
    </row>
    <row r="4563" spans="1:29" hidden="1" outlineLevel="1">
      <c r="E4563" s="11"/>
      <c r="F4563" s="175"/>
      <c r="G4563" s="52" t="str">
        <f>$G$11</f>
        <v>DISTPRI</v>
      </c>
      <c r="H4563" s="4">
        <f ca="1">H4554*$E4559</f>
        <v>15073271.097587567</v>
      </c>
      <c r="I4563" s="4">
        <f t="shared" ref="I4563:AC4563" ca="1" si="2223">I4554*$E4559</f>
        <v>11136460.30807679</v>
      </c>
      <c r="J4563" s="4">
        <f t="shared" ca="1" si="2223"/>
        <v>2434719.8249810254</v>
      </c>
      <c r="K4563" s="4">
        <f ca="1">K4554*$E4559</f>
        <v>54446.184290427977</v>
      </c>
      <c r="L4563" s="4">
        <f ca="1">L4554*$E4559</f>
        <v>0</v>
      </c>
      <c r="M4563" s="4">
        <f t="shared" ca="1" si="2223"/>
        <v>2489166.009271455</v>
      </c>
      <c r="N4563" s="4">
        <f t="shared" ca="1" si="2223"/>
        <v>1570841.0257287286</v>
      </c>
      <c r="O4563" s="4">
        <f t="shared" ca="1" si="2223"/>
        <v>-97400.480931501326</v>
      </c>
      <c r="P4563" s="4">
        <f t="shared" ca="1" si="2223"/>
        <v>0</v>
      </c>
      <c r="Q4563" s="4">
        <f ca="1">Q4554*$E4559</f>
        <v>0</v>
      </c>
      <c r="R4563" s="4">
        <f t="shared" ca="1" si="2223"/>
        <v>1473440.5447972275</v>
      </c>
      <c r="S4563" s="4">
        <f ca="1">S4554*$E4559</f>
        <v>85492.4705742074</v>
      </c>
      <c r="T4563" s="4">
        <f t="shared" ca="1" si="2223"/>
        <v>-518204.70027648809</v>
      </c>
      <c r="U4563" s="4">
        <f t="shared" ca="1" si="2223"/>
        <v>0</v>
      </c>
      <c r="V4563" s="4">
        <f ca="1">V4554*$E4559</f>
        <v>0</v>
      </c>
      <c r="W4563" s="4">
        <f t="shared" ca="1" si="2223"/>
        <v>-432712.22970228049</v>
      </c>
      <c r="X4563" s="4">
        <f t="shared" ca="1" si="2223"/>
        <v>388239.13214720978</v>
      </c>
      <c r="Y4563" s="4">
        <f t="shared" ca="1" si="2223"/>
        <v>13344.356132910581</v>
      </c>
      <c r="Z4563" s="4">
        <f t="shared" ca="1" si="2223"/>
        <v>401583.48828011996</v>
      </c>
      <c r="AA4563" s="4">
        <f ca="1">AA4554*$E4559</f>
        <v>5332.9768642384879</v>
      </c>
      <c r="AB4563" s="4">
        <f ca="1">AB4554*$E4559</f>
        <v>0</v>
      </c>
      <c r="AC4563" s="4">
        <f t="shared" ca="1" si="2223"/>
        <v>0</v>
      </c>
    </row>
    <row r="4564" spans="1:29" hidden="1" outlineLevel="1">
      <c r="E4564" s="11"/>
      <c r="F4564" s="175"/>
      <c r="G4564" s="52" t="str">
        <f>$G$12</f>
        <v>DISTSEC</v>
      </c>
      <c r="H4564" s="4">
        <f ca="1">H4555*$E4559</f>
        <v>8056758.5092902975</v>
      </c>
      <c r="I4564" s="4">
        <f t="shared" ref="I4564:AC4564" ca="1" si="2224">I4555*$E4559</f>
        <v>6052846.4433662472</v>
      </c>
      <c r="J4564" s="4">
        <f t="shared" ca="1" si="2224"/>
        <v>1127092.051007123</v>
      </c>
      <c r="K4564" s="4">
        <f ca="1">K4555*$E4559</f>
        <v>0</v>
      </c>
      <c r="L4564" s="4">
        <f ca="1">L4555*$E4559</f>
        <v>0</v>
      </c>
      <c r="M4564" s="4">
        <f t="shared" ca="1" si="2224"/>
        <v>1127092.051007123</v>
      </c>
      <c r="N4564" s="4">
        <f t="shared" ca="1" si="2224"/>
        <v>619768.85656876164</v>
      </c>
      <c r="O4564" s="4">
        <f t="shared" ca="1" si="2224"/>
        <v>0</v>
      </c>
      <c r="P4564" s="4">
        <f t="shared" ca="1" si="2224"/>
        <v>0</v>
      </c>
      <c r="Q4564" s="4">
        <f ca="1">Q4555*$E4559</f>
        <v>0</v>
      </c>
      <c r="R4564" s="4">
        <f t="shared" ca="1" si="2224"/>
        <v>619768.85656876164</v>
      </c>
      <c r="S4564" s="4">
        <f ca="1">S4555*$E4559</f>
        <v>28427.773649002345</v>
      </c>
      <c r="T4564" s="4">
        <f t="shared" ca="1" si="2224"/>
        <v>0</v>
      </c>
      <c r="U4564" s="4">
        <f t="shared" ca="1" si="2224"/>
        <v>0</v>
      </c>
      <c r="V4564" s="4">
        <f ca="1">V4555*$E4559</f>
        <v>0</v>
      </c>
      <c r="W4564" s="4">
        <f t="shared" ca="1" si="2224"/>
        <v>28427.773649002345</v>
      </c>
      <c r="X4564" s="4">
        <f t="shared" ca="1" si="2224"/>
        <v>158846.29873293059</v>
      </c>
      <c r="Y4564" s="4">
        <f t="shared" ca="1" si="2224"/>
        <v>0</v>
      </c>
      <c r="Z4564" s="4">
        <f t="shared" ca="1" si="2224"/>
        <v>158846.29873293059</v>
      </c>
      <c r="AA4564" s="4">
        <f ca="1">AA4555*$E4559</f>
        <v>1967.7903231717953</v>
      </c>
      <c r="AB4564" s="4">
        <f ca="1">AB4555*$E4559</f>
        <v>56007.952330455861</v>
      </c>
      <c r="AC4564" s="4">
        <f t="shared" ca="1" si="2224"/>
        <v>11801.343312592766</v>
      </c>
    </row>
    <row r="4565" spans="1:29" hidden="1" outlineLevel="1">
      <c r="E4565" s="11"/>
      <c r="F4565" s="175"/>
      <c r="G4565" s="52" t="str">
        <f>$G$13</f>
        <v>ENERGY</v>
      </c>
      <c r="H4565" s="4">
        <f ca="1">H4556*$E4559</f>
        <v>10566911.762287626</v>
      </c>
      <c r="I4565" s="4">
        <f t="shared" ref="I4565:AC4565" ca="1" si="2225">I4556*$E4559</f>
        <v>-880641.79195553041</v>
      </c>
      <c r="J4565" s="4">
        <f t="shared" ca="1" si="2225"/>
        <v>244351.65926386201</v>
      </c>
      <c r="K4565" s="4">
        <f ca="1">K4556*$E4559</f>
        <v>7842.4184002323091</v>
      </c>
      <c r="L4565" s="4">
        <f ca="1">L4556*$E4559</f>
        <v>-18793.306227679983</v>
      </c>
      <c r="M4565" s="4">
        <f t="shared" ca="1" si="2225"/>
        <v>233400.77143641221</v>
      </c>
      <c r="N4565" s="4">
        <f t="shared" ca="1" si="2225"/>
        <v>475136.90176240733</v>
      </c>
      <c r="O4565" s="4">
        <f t="shared" ca="1" si="2225"/>
        <v>256221.91927276089</v>
      </c>
      <c r="P4565" s="4">
        <f t="shared" ca="1" si="2225"/>
        <v>50207.320863302601</v>
      </c>
      <c r="Q4565" s="4">
        <f ca="1">Q4556*$E4559</f>
        <v>-1530.2124581519797</v>
      </c>
      <c r="R4565" s="4">
        <f t="shared" ca="1" si="2225"/>
        <v>780035.92944032059</v>
      </c>
      <c r="S4565" s="4">
        <f ca="1">S4556*$E4559</f>
        <v>-6076.232254843555</v>
      </c>
      <c r="T4565" s="4">
        <f t="shared" ca="1" si="2225"/>
        <v>1281662.7601295267</v>
      </c>
      <c r="U4565" s="4">
        <f t="shared" ca="1" si="2225"/>
        <v>7639963.1398774264</v>
      </c>
      <c r="V4565" s="4">
        <f ca="1">V4556*$E4559</f>
        <v>1426818.4311387674</v>
      </c>
      <c r="W4565" s="4">
        <f t="shared" ca="1" si="2225"/>
        <v>10342368.09889088</v>
      </c>
      <c r="X4565" s="4">
        <f t="shared" ca="1" si="2225"/>
        <v>71199.835167194542</v>
      </c>
      <c r="Y4565" s="4">
        <f t="shared" ca="1" si="2225"/>
        <v>799.35764987681864</v>
      </c>
      <c r="Z4565" s="4">
        <f t="shared" ca="1" si="2225"/>
        <v>71999.192817071686</v>
      </c>
      <c r="AA4565" s="4">
        <f ca="1">AA4556*$E4559</f>
        <v>625.54523369112121</v>
      </c>
      <c r="AB4565" s="4">
        <f ca="1">AB4556*$E4559</f>
        <v>16908.611089912953</v>
      </c>
      <c r="AC4565" s="4">
        <f t="shared" ca="1" si="2225"/>
        <v>2215.4053348803059</v>
      </c>
    </row>
    <row r="4566" spans="1:29" hidden="1" outlineLevel="1">
      <c r="E4566" s="11"/>
      <c r="F4566" s="175"/>
      <c r="G4566" s="52" t="str">
        <f>$G$14</f>
        <v>CUSTOMER</v>
      </c>
      <c r="H4566" s="4">
        <f ca="1">H4557*$E4559</f>
        <v>3497656.0215217425</v>
      </c>
      <c r="I4566" s="4">
        <f t="shared" ref="I4566:AC4566" ca="1" si="2226">I4557*$E4559</f>
        <v>1753720.0319329335</v>
      </c>
      <c r="J4566" s="4">
        <f t="shared" ca="1" si="2226"/>
        <v>568601.22271248873</v>
      </c>
      <c r="K4566" s="4">
        <f ca="1">K4557*$E4559</f>
        <v>57991.40698340629</v>
      </c>
      <c r="L4566" s="4">
        <f ca="1">L4557*$E4559</f>
        <v>8417.2393465565165</v>
      </c>
      <c r="M4566" s="4">
        <f t="shared" ca="1" si="2226"/>
        <v>635009.86904245161</v>
      </c>
      <c r="N4566" s="4">
        <f t="shared" ca="1" si="2226"/>
        <v>50249.08098087008</v>
      </c>
      <c r="O4566" s="4">
        <f t="shared" ca="1" si="2226"/>
        <v>-3293.012544105552</v>
      </c>
      <c r="P4566" s="4">
        <f t="shared" ca="1" si="2226"/>
        <v>11316.509824200868</v>
      </c>
      <c r="Q4566" s="4">
        <f ca="1">Q4557*$E4559</f>
        <v>7434.2299802626976</v>
      </c>
      <c r="R4566" s="4">
        <f t="shared" ca="1" si="2226"/>
        <v>65706.808241228166</v>
      </c>
      <c r="S4566" s="4">
        <f ca="1">S4557*$E4559</f>
        <v>381.61671745076433</v>
      </c>
      <c r="T4566" s="4">
        <f t="shared" ca="1" si="2226"/>
        <v>-4024.8745815534567</v>
      </c>
      <c r="U4566" s="4">
        <f t="shared" ca="1" si="2226"/>
        <v>17419.840094561467</v>
      </c>
      <c r="V4566" s="4">
        <f ca="1">V4557*$E4559</f>
        <v>-5182.1735802800958</v>
      </c>
      <c r="W4566" s="4">
        <f t="shared" ca="1" si="2226"/>
        <v>8594.4086501787042</v>
      </c>
      <c r="X4566" s="4">
        <f t="shared" ca="1" si="2226"/>
        <v>9026.0048007873356</v>
      </c>
      <c r="Y4566" s="4">
        <f t="shared" ca="1" si="2226"/>
        <v>284.90400449251138</v>
      </c>
      <c r="Z4566" s="4">
        <f t="shared" ca="1" si="2226"/>
        <v>9310.9088052798452</v>
      </c>
      <c r="AA4566" s="4">
        <f ca="1">AA4557*$E4559</f>
        <v>897.71455905422818</v>
      </c>
      <c r="AB4566" s="4">
        <f ca="1">AB4557*$E4559</f>
        <v>900187.5225006952</v>
      </c>
      <c r="AC4566" s="4">
        <f t="shared" ca="1" si="2226"/>
        <v>124228.75778991429</v>
      </c>
    </row>
    <row r="4567" spans="1:29" collapsed="1">
      <c r="B4567" s="104" t="s">
        <v>176</v>
      </c>
      <c r="E4567" s="4">
        <f>E4558*E4559</f>
        <v>70096733.705651104</v>
      </c>
      <c r="F4567" s="175"/>
      <c r="G4567" s="52" t="str">
        <f>$G$15</f>
        <v>TOTAL</v>
      </c>
      <c r="H4567" s="4">
        <f ca="1">H4558*$E4559</f>
        <v>70096733.705650941</v>
      </c>
      <c r="I4567" s="4">
        <f t="shared" ref="I4567:AC4567" ca="1" si="2227">I4558*$E4559</f>
        <v>39415629.490365759</v>
      </c>
      <c r="J4567" s="4">
        <f t="shared" ca="1" si="2227"/>
        <v>9128267.5526118893</v>
      </c>
      <c r="K4567" s="4">
        <f ca="1">K4558*$E4559</f>
        <v>232811.52385303768</v>
      </c>
      <c r="L4567" s="4">
        <f ca="1">L4558*$E4559</f>
        <v>3731.0622207988272</v>
      </c>
      <c r="M4567" s="4">
        <f t="shared" ca="1" si="2227"/>
        <v>9364810.1386857331</v>
      </c>
      <c r="N4567" s="4">
        <f t="shared" ca="1" si="2227"/>
        <v>5979847.0172862066</v>
      </c>
      <c r="O4567" s="4">
        <f t="shared" ca="1" si="2227"/>
        <v>-70355.472059415304</v>
      </c>
      <c r="P4567" s="4">
        <f t="shared" ca="1" si="2227"/>
        <v>137956.17368961006</v>
      </c>
      <c r="Q4567" s="4">
        <f ca="1">Q4558*$E4559</f>
        <v>21263.56585649513</v>
      </c>
      <c r="R4567" s="4">
        <f t="shared" ca="1" si="2227"/>
        <v>6068711.2847728916</v>
      </c>
      <c r="S4567" s="4">
        <f ca="1">S4558*$E4559</f>
        <v>288579.21563642804</v>
      </c>
      <c r="T4567" s="4">
        <f t="shared" ca="1" si="2227"/>
        <v>-439112.31218577176</v>
      </c>
      <c r="U4567" s="4">
        <f t="shared" ca="1" si="2227"/>
        <v>12245204.245096495</v>
      </c>
      <c r="V4567" s="4">
        <f ca="1">V4558*$E4559</f>
        <v>520612.91182144347</v>
      </c>
      <c r="W4567" s="4">
        <f t="shared" ca="1" si="2227"/>
        <v>12615284.060368598</v>
      </c>
      <c r="X4567" s="4">
        <f t="shared" ca="1" si="2227"/>
        <v>1410749.1553220015</v>
      </c>
      <c r="Y4567" s="4">
        <f t="shared" ca="1" si="2227"/>
        <v>42418.557145681196</v>
      </c>
      <c r="Z4567" s="4">
        <f t="shared" ca="1" si="2227"/>
        <v>1453167.7124676825</v>
      </c>
      <c r="AA4567" s="4">
        <f ca="1">AA4558*$E4559</f>
        <v>19526.983776831788</v>
      </c>
      <c r="AB4567" s="4">
        <f ca="1">AB4558*$E4559</f>
        <v>1013096.9810443025</v>
      </c>
      <c r="AC4567" s="4">
        <f t="shared" ca="1" si="2227"/>
        <v>146507.05416916517</v>
      </c>
    </row>
    <row r="4568" spans="1:29" s="48" customFormat="1">
      <c r="A4568" s="53"/>
      <c r="B4568" s="104" t="s">
        <v>368</v>
      </c>
      <c r="C4568" s="52"/>
      <c r="D4568" s="52"/>
      <c r="E4568" s="50"/>
      <c r="F4568" s="175"/>
      <c r="G4568" s="52"/>
      <c r="H4568" s="42">
        <f t="shared" ref="H4568:AC4568" ca="1" si="2228">+H4567/H927</f>
        <v>0.1472896295954812</v>
      </c>
      <c r="I4568" s="42">
        <f t="shared" ca="1" si="2228"/>
        <v>0.17974009932728882</v>
      </c>
      <c r="J4568" s="42">
        <f t="shared" ca="1" si="2228"/>
        <v>0.126225689344103</v>
      </c>
      <c r="K4568" s="42">
        <f t="shared" ca="1" si="2228"/>
        <v>0.24813832758573465</v>
      </c>
      <c r="L4568" s="42">
        <f t="shared" ca="1" si="2228"/>
        <v>2.6245051021539886E-2</v>
      </c>
      <c r="M4568" s="42">
        <f t="shared" ca="1" si="2228"/>
        <v>0.12759043659454283</v>
      </c>
      <c r="N4568" s="42">
        <f t="shared" ca="1" si="2228"/>
        <v>0.15508707341800526</v>
      </c>
      <c r="O4568" s="42">
        <f t="shared" ca="1" si="2228"/>
        <v>-1.0240856199563777E-2</v>
      </c>
      <c r="P4568" s="42">
        <f t="shared" ca="1" si="2228"/>
        <v>0.12850528423907456</v>
      </c>
      <c r="Q4568" s="42">
        <f t="shared" ca="1" si="2228"/>
        <v>0.54437950702668136</v>
      </c>
      <c r="R4568" s="42">
        <f t="shared" ca="1" si="2228"/>
        <v>0.13039584543728389</v>
      </c>
      <c r="S4568" s="42">
        <f t="shared" ca="1" si="2228"/>
        <v>0.156533280324716</v>
      </c>
      <c r="T4568" s="42">
        <f t="shared" ca="1" si="2228"/>
        <v>-1.6914067944540031E-2</v>
      </c>
      <c r="U4568" s="42">
        <f t="shared" ca="1" si="2228"/>
        <v>0.16734996892248161</v>
      </c>
      <c r="V4568" s="42">
        <f t="shared" ca="1" si="2228"/>
        <v>3.5498815315158187E-2</v>
      </c>
      <c r="W4568" s="42">
        <f t="shared" ca="1" si="2228"/>
        <v>0.10908929988045811</v>
      </c>
      <c r="X4568" s="42">
        <f t="shared" ca="1" si="2228"/>
        <v>0.12356556525768536</v>
      </c>
      <c r="Y4568" s="42">
        <f t="shared" ca="1" si="2228"/>
        <v>0.21399795711809275</v>
      </c>
      <c r="Z4568" s="42">
        <f t="shared" ca="1" si="2228"/>
        <v>0.12510883745036999</v>
      </c>
      <c r="AA4568" s="42">
        <f t="shared" ca="1" si="2228"/>
        <v>0.10698493019851103</v>
      </c>
      <c r="AB4568" s="42">
        <f t="shared" ca="1" si="2228"/>
        <v>0.12986355354072279</v>
      </c>
      <c r="AC4568" s="42">
        <f t="shared" ca="1" si="2228"/>
        <v>0.1017698771983309</v>
      </c>
    </row>
    <row r="4569" spans="1:29">
      <c r="F4569" s="175"/>
    </row>
    <row r="4570" spans="1:29" outlineLevel="1">
      <c r="E4570" s="11"/>
      <c r="F4570" s="175"/>
      <c r="G4570" s="7" t="str">
        <f>$G$8</f>
        <v>PRODUCTION</v>
      </c>
      <c r="H4570" s="4">
        <f t="shared" ref="H4570:AC4570" ca="1" si="2229">H920+H4560</f>
        <v>261487371.93847114</v>
      </c>
      <c r="I4570" s="50">
        <f t="shared" ca="1" si="2229"/>
        <v>126381117.94831066</v>
      </c>
      <c r="J4570" s="50">
        <f t="shared" ca="1" si="2229"/>
        <v>35449078.164739572</v>
      </c>
      <c r="K4570" s="50">
        <f t="shared" ca="1" si="2229"/>
        <v>473686.09527152695</v>
      </c>
      <c r="L4570" s="50">
        <f t="shared" ca="1" si="2229"/>
        <v>67093.514848227132</v>
      </c>
      <c r="M4570" s="50">
        <f t="shared" ca="1" si="2229"/>
        <v>35989857.774859324</v>
      </c>
      <c r="N4570" s="50">
        <f t="shared" ca="1" si="2229"/>
        <v>20470117.203836728</v>
      </c>
      <c r="O4570" s="50">
        <f t="shared" ca="1" si="2229"/>
        <v>3402381.1599069769</v>
      </c>
      <c r="P4570" s="50">
        <f t="shared" ca="1" si="2229"/>
        <v>702362.02335191285</v>
      </c>
      <c r="Q4570" s="50">
        <f t="shared" ca="1" si="2229"/>
        <v>29250.707408546517</v>
      </c>
      <c r="R4570" s="50">
        <f t="shared" ca="1" si="2229"/>
        <v>24604111.094504166</v>
      </c>
      <c r="S4570" s="50">
        <f t="shared" ca="1" si="2229"/>
        <v>976404.00932256598</v>
      </c>
      <c r="T4570" s="50">
        <f t="shared" ca="1" si="2229"/>
        <v>11991623.253902733</v>
      </c>
      <c r="U4570" s="50">
        <f t="shared" ca="1" si="2229"/>
        <v>46724805.969579689</v>
      </c>
      <c r="V4570" s="50">
        <f t="shared" ca="1" si="2229"/>
        <v>8284885.9057633281</v>
      </c>
      <c r="W4570" s="50">
        <f t="shared" ca="1" si="2229"/>
        <v>67977719.138568312</v>
      </c>
      <c r="X4570" s="50">
        <f t="shared" ca="1" si="2229"/>
        <v>5840688.6748419125</v>
      </c>
      <c r="Y4570" s="50">
        <f t="shared" ca="1" si="2229"/>
        <v>117408.56376300599</v>
      </c>
      <c r="Z4570" s="50">
        <f t="shared" ca="1" si="2229"/>
        <v>5958097.2386049181</v>
      </c>
      <c r="AA4570" s="50">
        <f t="shared" ca="1" si="2229"/>
        <v>81581.474149711168</v>
      </c>
      <c r="AB4570" s="50">
        <f t="shared" ca="1" si="2229"/>
        <v>407144.96601920685</v>
      </c>
      <c r="AC4570" s="50">
        <f t="shared" ca="1" si="2229"/>
        <v>87742.303454860798</v>
      </c>
    </row>
    <row r="4571" spans="1:29" outlineLevel="1">
      <c r="E4571" s="11"/>
      <c r="F4571" s="175"/>
      <c r="G4571" s="7" t="str">
        <f>$G$9</f>
        <v>BULKTRAN</v>
      </c>
      <c r="H4571" s="50">
        <f t="shared" ref="H4571:AC4571" ca="1" si="2230">H921+H4561</f>
        <v>-4056871.7779028444</v>
      </c>
      <c r="I4571" s="50">
        <f t="shared" ca="1" si="2230"/>
        <v>-7754246.6119174706</v>
      </c>
      <c r="J4571" s="50">
        <f t="shared" ca="1" si="2230"/>
        <v>1369882.0545604492</v>
      </c>
      <c r="K4571" s="50">
        <f t="shared" ca="1" si="2230"/>
        <v>12194.853034257932</v>
      </c>
      <c r="L4571" s="50">
        <f t="shared" ca="1" si="2230"/>
        <v>-2319.6714553846232</v>
      </c>
      <c r="M4571" s="50">
        <f t="shared" ca="1" si="2230"/>
        <v>1379757.2361393208</v>
      </c>
      <c r="N4571" s="50">
        <f t="shared" ca="1" si="2230"/>
        <v>550027.51756080368</v>
      </c>
      <c r="O4571" s="50">
        <f t="shared" ca="1" si="2230"/>
        <v>78975.353805442515</v>
      </c>
      <c r="P4571" s="50">
        <f t="shared" ca="1" si="2230"/>
        <v>16066.788147621201</v>
      </c>
      <c r="Q4571" s="50">
        <f t="shared" ca="1" si="2230"/>
        <v>927.53302884127061</v>
      </c>
      <c r="R4571" s="50">
        <f t="shared" ca="1" si="2230"/>
        <v>645997.19254270953</v>
      </c>
      <c r="S4571" s="50">
        <f t="shared" ca="1" si="2230"/>
        <v>21092.078614662685</v>
      </c>
      <c r="T4571" s="50">
        <f t="shared" ca="1" si="2230"/>
        <v>203797.30268850271</v>
      </c>
      <c r="U4571" s="50">
        <f t="shared" ca="1" si="2230"/>
        <v>973788.80359642277</v>
      </c>
      <c r="V4571" s="50">
        <f t="shared" ca="1" si="2230"/>
        <v>164405.20104492467</v>
      </c>
      <c r="W4571" s="50">
        <f t="shared" ca="1" si="2230"/>
        <v>1363083.3859445127</v>
      </c>
      <c r="X4571" s="50">
        <f t="shared" ca="1" si="2230"/>
        <v>238918.55337009465</v>
      </c>
      <c r="Y4571" s="50">
        <f t="shared" ca="1" si="2230"/>
        <v>4802.1486766872076</v>
      </c>
      <c r="Z4571" s="50">
        <f t="shared" ca="1" si="2230"/>
        <v>243720.70204678201</v>
      </c>
      <c r="AA4571" s="50">
        <f t="shared" ca="1" si="2230"/>
        <v>5339.5878716967918</v>
      </c>
      <c r="AB4571" s="50">
        <f t="shared" ca="1" si="2230"/>
        <v>47694.897773871984</v>
      </c>
      <c r="AC4571" s="50">
        <f t="shared" ca="1" si="2230"/>
        <v>11781.831695747978</v>
      </c>
    </row>
    <row r="4572" spans="1:29" outlineLevel="1">
      <c r="E4572" s="11"/>
      <c r="F4572" s="175"/>
      <c r="G4572" s="7" t="str">
        <f>$G$10</f>
        <v>SUBTRAN</v>
      </c>
      <c r="H4572" s="50">
        <f t="shared" ref="H4572:AC4572" ca="1" si="2231">H922+H4562</f>
        <v>-1114485.7486607083</v>
      </c>
      <c r="I4572" s="50">
        <f t="shared" ca="1" si="2231"/>
        <v>-2062163.2212471841</v>
      </c>
      <c r="J4572" s="50">
        <f t="shared" ca="1" si="2231"/>
        <v>356355.72105222335</v>
      </c>
      <c r="K4572" s="50">
        <f t="shared" ca="1" si="2231"/>
        <v>3070.8495432818318</v>
      </c>
      <c r="L4572" s="50">
        <f t="shared" ca="1" si="2231"/>
        <v>-904.37505799096925</v>
      </c>
      <c r="M4572" s="50">
        <f t="shared" ca="1" si="2231"/>
        <v>358522.19553751452</v>
      </c>
      <c r="N4572" s="50">
        <f t="shared" ca="1" si="2231"/>
        <v>138050.84301936906</v>
      </c>
      <c r="O4572" s="50">
        <f t="shared" ca="1" si="2231"/>
        <v>19612.319226338164</v>
      </c>
      <c r="P4572" s="50">
        <f t="shared" ca="1" si="2231"/>
        <v>5154.8453463726655</v>
      </c>
      <c r="Q4572" s="50">
        <f t="shared" ca="1" si="2231"/>
        <v>0</v>
      </c>
      <c r="R4572" s="50">
        <f t="shared" ca="1" si="2231"/>
        <v>162818.00759207972</v>
      </c>
      <c r="S4572" s="50">
        <f t="shared" ca="1" si="2231"/>
        <v>5031.4608284205697</v>
      </c>
      <c r="T4572" s="50">
        <f t="shared" ca="1" si="2231"/>
        <v>49372.805915134697</v>
      </c>
      <c r="U4572" s="50">
        <f t="shared" ca="1" si="2231"/>
        <v>308836.06738831446</v>
      </c>
      <c r="V4572" s="50">
        <f t="shared" ca="1" si="2231"/>
        <v>0</v>
      </c>
      <c r="W4572" s="50">
        <f t="shared" ca="1" si="2231"/>
        <v>363240.33413186925</v>
      </c>
      <c r="X4572" s="50">
        <f t="shared" ca="1" si="2231"/>
        <v>60503.501494671917</v>
      </c>
      <c r="Y4572" s="50">
        <f t="shared" ca="1" si="2231"/>
        <v>1222.9934603297668</v>
      </c>
      <c r="Z4572" s="50">
        <f t="shared" ca="1" si="2231"/>
        <v>61726.49495500169</v>
      </c>
      <c r="AA4572" s="50">
        <f t="shared" ca="1" si="2231"/>
        <v>1370.4403700147357</v>
      </c>
      <c r="AB4572" s="50">
        <f t="shared" ca="1" si="2231"/>
        <v>0</v>
      </c>
      <c r="AC4572" s="50">
        <f t="shared" ca="1" si="2231"/>
        <v>0</v>
      </c>
    </row>
    <row r="4573" spans="1:29" outlineLevel="1">
      <c r="E4573" s="11"/>
      <c r="F4573" s="175"/>
      <c r="G4573" s="7" t="str">
        <f>$G$11</f>
        <v>DISTPRI</v>
      </c>
      <c r="H4573" s="50">
        <f t="shared" ref="H4573:AC4573" ca="1" si="2232">H923+H4563</f>
        <v>74599754.377224386</v>
      </c>
      <c r="I4573" s="50">
        <f t="shared" ca="1" si="2232"/>
        <v>42886747.338956222</v>
      </c>
      <c r="J4573" s="50">
        <f t="shared" ca="1" si="2232"/>
        <v>14601646.616607543</v>
      </c>
      <c r="K4573" s="50">
        <f t="shared" ca="1" si="2232"/>
        <v>192110.15325288055</v>
      </c>
      <c r="L4573" s="50">
        <f t="shared" ca="1" si="2232"/>
        <v>0</v>
      </c>
      <c r="M4573" s="50">
        <f t="shared" ca="1" si="2232"/>
        <v>14793756.769860424</v>
      </c>
      <c r="N4573" s="50">
        <f t="shared" ca="1" si="2232"/>
        <v>8101385.6047757482</v>
      </c>
      <c r="O4573" s="50">
        <f t="shared" ca="1" si="2232"/>
        <v>1364902.1991232361</v>
      </c>
      <c r="P4573" s="50">
        <f t="shared" ca="1" si="2232"/>
        <v>0</v>
      </c>
      <c r="Q4573" s="50">
        <f t="shared" ca="1" si="2232"/>
        <v>0</v>
      </c>
      <c r="R4573" s="50">
        <f t="shared" ca="1" si="2232"/>
        <v>9466287.8038989846</v>
      </c>
      <c r="S4573" s="50">
        <f t="shared" ca="1" si="2232"/>
        <v>363710.66063671582</v>
      </c>
      <c r="T4573" s="50">
        <f t="shared" ca="1" si="2232"/>
        <v>4647702.6908778781</v>
      </c>
      <c r="U4573" s="50">
        <f t="shared" ca="1" si="2232"/>
        <v>0</v>
      </c>
      <c r="V4573" s="50">
        <f t="shared" ca="1" si="2232"/>
        <v>0</v>
      </c>
      <c r="W4573" s="50">
        <f t="shared" ca="1" si="2232"/>
        <v>5011413.3515145937</v>
      </c>
      <c r="X4573" s="50">
        <f t="shared" ca="1" si="2232"/>
        <v>2359746.1661305064</v>
      </c>
      <c r="Y4573" s="50">
        <f t="shared" ca="1" si="2232"/>
        <v>47584.206090915744</v>
      </c>
      <c r="Z4573" s="50">
        <f t="shared" ca="1" si="2232"/>
        <v>2407330.3722214219</v>
      </c>
      <c r="AA4573" s="50">
        <f t="shared" ca="1" si="2232"/>
        <v>34218.74077274189</v>
      </c>
      <c r="AB4573" s="50">
        <f t="shared" ca="1" si="2232"/>
        <v>0</v>
      </c>
      <c r="AC4573" s="50">
        <f t="shared" ca="1" si="2232"/>
        <v>0</v>
      </c>
    </row>
    <row r="4574" spans="1:29" outlineLevel="1">
      <c r="E4574" s="11"/>
      <c r="F4574" s="175"/>
      <c r="G4574" s="7" t="str">
        <f>$G$12</f>
        <v>DISTSEC</v>
      </c>
      <c r="H4574" s="50">
        <f t="shared" ref="H4574:AC4574" ca="1" si="2233">H924+H4564</f>
        <v>31490215.587804895</v>
      </c>
      <c r="I4574" s="50">
        <f t="shared" ca="1" si="2233"/>
        <v>20643519.272159707</v>
      </c>
      <c r="J4574" s="50">
        <f t="shared" ca="1" si="2233"/>
        <v>6281958.4713374497</v>
      </c>
      <c r="K4574" s="50">
        <f t="shared" ca="1" si="2233"/>
        <v>0</v>
      </c>
      <c r="L4574" s="50">
        <f t="shared" ca="1" si="2233"/>
        <v>0</v>
      </c>
      <c r="M4574" s="50">
        <f t="shared" ca="1" si="2233"/>
        <v>6281958.4713374497</v>
      </c>
      <c r="N4574" s="50">
        <f t="shared" ca="1" si="2233"/>
        <v>2993153.3375029201</v>
      </c>
      <c r="O4574" s="50">
        <f t="shared" ca="1" si="2233"/>
        <v>0</v>
      </c>
      <c r="P4574" s="50">
        <f t="shared" ca="1" si="2233"/>
        <v>0</v>
      </c>
      <c r="Q4574" s="50">
        <f t="shared" ca="1" si="2233"/>
        <v>0</v>
      </c>
      <c r="R4574" s="50">
        <f t="shared" ca="1" si="2233"/>
        <v>2993153.3375029201</v>
      </c>
      <c r="S4574" s="50">
        <f t="shared" ca="1" si="2233"/>
        <v>110773.85999087317</v>
      </c>
      <c r="T4574" s="50">
        <f t="shared" ca="1" si="2233"/>
        <v>0</v>
      </c>
      <c r="U4574" s="50">
        <f t="shared" ca="1" si="2233"/>
        <v>0</v>
      </c>
      <c r="V4574" s="50">
        <f t="shared" ca="1" si="2233"/>
        <v>0</v>
      </c>
      <c r="W4574" s="50">
        <f t="shared" ca="1" si="2233"/>
        <v>110773.85999087317</v>
      </c>
      <c r="X4574" s="50">
        <f t="shared" ca="1" si="2233"/>
        <v>901534.30641840736</v>
      </c>
      <c r="Y4574" s="50">
        <f t="shared" ca="1" si="2233"/>
        <v>0</v>
      </c>
      <c r="Z4574" s="50">
        <f t="shared" ca="1" si="2233"/>
        <v>901534.30641840736</v>
      </c>
      <c r="AA4574" s="50">
        <f t="shared" ca="1" si="2233"/>
        <v>11805.197121190038</v>
      </c>
      <c r="AB4574" s="50">
        <f t="shared" ca="1" si="2233"/>
        <v>447269.57257160952</v>
      </c>
      <c r="AC4574" s="50">
        <f t="shared" ca="1" si="2233"/>
        <v>100201.57070273347</v>
      </c>
    </row>
    <row r="4575" spans="1:29" outlineLevel="1">
      <c r="E4575" s="11"/>
      <c r="F4575" s="175"/>
      <c r="G4575" s="7" t="str">
        <f>$G$13</f>
        <v>ENERGY</v>
      </c>
      <c r="H4575" s="50">
        <f t="shared" ref="H4575:AC4575" ca="1" si="2234">H925+H4565</f>
        <v>156851435.52185184</v>
      </c>
      <c r="I4575" s="50">
        <f t="shared" ca="1" si="2234"/>
        <v>65087601.979829386</v>
      </c>
      <c r="J4575" s="50">
        <f t="shared" ca="1" si="2234"/>
        <v>18864651.763203476</v>
      </c>
      <c r="K4575" s="50">
        <f t="shared" ca="1" si="2234"/>
        <v>257957.81567282529</v>
      </c>
      <c r="L4575" s="50">
        <f t="shared" ca="1" si="2234"/>
        <v>47025.057933629541</v>
      </c>
      <c r="M4575" s="50">
        <f t="shared" ca="1" si="2234"/>
        <v>19169634.63680993</v>
      </c>
      <c r="N4575" s="50">
        <f t="shared" ca="1" si="2234"/>
        <v>11987392.637570286</v>
      </c>
      <c r="O4575" s="50">
        <f t="shared" ca="1" si="2234"/>
        <v>1854845.1036918117</v>
      </c>
      <c r="P4575" s="50">
        <f t="shared" ca="1" si="2234"/>
        <v>396722.2787140396</v>
      </c>
      <c r="Q4575" s="50">
        <f t="shared" ca="1" si="2234"/>
        <v>17737.541772342138</v>
      </c>
      <c r="R4575" s="50">
        <f t="shared" ca="1" si="2234"/>
        <v>14256697.56174848</v>
      </c>
      <c r="S4575" s="50">
        <f t="shared" ca="1" si="2234"/>
        <v>653111.07695489808</v>
      </c>
      <c r="T4575" s="50">
        <f t="shared" ca="1" si="2234"/>
        <v>8574467.2928437721</v>
      </c>
      <c r="U4575" s="50">
        <f t="shared" ca="1" si="2234"/>
        <v>37256827.195408434</v>
      </c>
      <c r="V4575" s="50">
        <f t="shared" ca="1" si="2234"/>
        <v>6692587.6869555842</v>
      </c>
      <c r="W4575" s="50">
        <f t="shared" ca="1" si="2234"/>
        <v>53176993.252162687</v>
      </c>
      <c r="X4575" s="50">
        <f t="shared" ca="1" si="2234"/>
        <v>3362025.0889983373</v>
      </c>
      <c r="Y4575" s="50">
        <f t="shared" ca="1" si="2234"/>
        <v>68434.829186109069</v>
      </c>
      <c r="Z4575" s="50">
        <f t="shared" ca="1" si="2234"/>
        <v>3430459.9181844462</v>
      </c>
      <c r="AA4575" s="50">
        <f t="shared" ca="1" si="2234"/>
        <v>61149.741899861663</v>
      </c>
      <c r="AB4575" s="50">
        <f t="shared" ca="1" si="2234"/>
        <v>1379768.4798724493</v>
      </c>
      <c r="AC4575" s="50">
        <f t="shared" ca="1" si="2234"/>
        <v>289129.95134460717</v>
      </c>
    </row>
    <row r="4576" spans="1:29" outlineLevel="1">
      <c r="E4576" s="11"/>
      <c r="F4576" s="175"/>
      <c r="G4576" s="7" t="str">
        <f>$G$14</f>
        <v>CUSTOMER</v>
      </c>
      <c r="H4576" s="50">
        <f t="shared" ref="H4576:AC4576" ca="1" si="2235">H926+H4566</f>
        <v>26750169.840418898</v>
      </c>
      <c r="I4576" s="50">
        <f t="shared" ca="1" si="2235"/>
        <v>13525406.788117623</v>
      </c>
      <c r="J4576" s="50">
        <f t="shared" ca="1" si="2235"/>
        <v>4521729.4316637022</v>
      </c>
      <c r="K4576" s="50">
        <f t="shared" ca="1" si="2235"/>
        <v>232024.58115740126</v>
      </c>
      <c r="L4576" s="50">
        <f t="shared" ca="1" si="2235"/>
        <v>34999.041856256074</v>
      </c>
      <c r="M4576" s="50">
        <f t="shared" ca="1" si="2235"/>
        <v>4788753.0546773598</v>
      </c>
      <c r="N4576" s="50">
        <f t="shared" ca="1" si="2235"/>
        <v>297717.55454703938</v>
      </c>
      <c r="O4576" s="50">
        <f t="shared" ca="1" si="2235"/>
        <v>79005.531089695287</v>
      </c>
      <c r="P4576" s="50">
        <f t="shared" ca="1" si="2235"/>
        <v>91194.9916119626</v>
      </c>
      <c r="Q4576" s="50">
        <f t="shared" ca="1" si="2235"/>
        <v>12407.971589242159</v>
      </c>
      <c r="R4576" s="50">
        <f t="shared" ca="1" si="2235"/>
        <v>480326.04883793951</v>
      </c>
      <c r="S4576" s="50">
        <f t="shared" ca="1" si="2235"/>
        <v>2020.6776437358642</v>
      </c>
      <c r="T4576" s="50">
        <f t="shared" ca="1" si="2235"/>
        <v>55290.562035849369</v>
      </c>
      <c r="U4576" s="50">
        <f t="shared" ca="1" si="2235"/>
        <v>152183.25171080849</v>
      </c>
      <c r="V4576" s="50">
        <f t="shared" ca="1" si="2235"/>
        <v>44375.976791378162</v>
      </c>
      <c r="W4576" s="50">
        <f t="shared" ca="1" si="2235"/>
        <v>253870.46818177187</v>
      </c>
      <c r="X4576" s="50">
        <f t="shared" ca="1" si="2235"/>
        <v>64341.740125131226</v>
      </c>
      <c r="Y4576" s="50">
        <f t="shared" ca="1" si="2235"/>
        <v>1185.2649621251085</v>
      </c>
      <c r="Z4576" s="50">
        <f t="shared" ca="1" si="2235"/>
        <v>65527.005087256337</v>
      </c>
      <c r="AA4576" s="50">
        <f t="shared" ca="1" si="2235"/>
        <v>6582.6831830637402</v>
      </c>
      <c r="AB4576" s="50">
        <f t="shared" ca="1" si="2235"/>
        <v>6532460.8560739812</v>
      </c>
      <c r="AC4576" s="50">
        <f t="shared" ca="1" si="2235"/>
        <v>1097242.936259896</v>
      </c>
    </row>
    <row r="4577" spans="2:29">
      <c r="B4577" s="104" t="s">
        <v>177</v>
      </c>
      <c r="E4577" s="50">
        <f>E895+E903+E919+E911+E4567</f>
        <v>546007589.73920774</v>
      </c>
      <c r="F4577" s="175"/>
      <c r="G4577" s="7" t="str">
        <f>$G$15</f>
        <v>TOTAL</v>
      </c>
      <c r="H4577" s="50">
        <f t="shared" ref="H4577:AC4577" ca="1" si="2236">H927+H4567</f>
        <v>546007589.73920763</v>
      </c>
      <c r="I4577" s="50">
        <f t="shared" ca="1" si="2236"/>
        <v>258707983.49420893</v>
      </c>
      <c r="J4577" s="50">
        <f t="shared" ca="1" si="2236"/>
        <v>81445302.223164409</v>
      </c>
      <c r="K4577" s="50">
        <f t="shared" ca="1" si="2236"/>
        <v>1171044.3479321741</v>
      </c>
      <c r="L4577" s="50">
        <f t="shared" ca="1" si="2236"/>
        <v>145893.56812473718</v>
      </c>
      <c r="M4577" s="50">
        <f t="shared" ca="1" si="2236"/>
        <v>82762240.139221326</v>
      </c>
      <c r="N4577" s="50">
        <f t="shared" ca="1" si="2236"/>
        <v>44537844.698812895</v>
      </c>
      <c r="O4577" s="50">
        <f t="shared" ca="1" si="2236"/>
        <v>6799721.6668435009</v>
      </c>
      <c r="P4577" s="50">
        <f t="shared" ca="1" si="2236"/>
        <v>1211500.927171909</v>
      </c>
      <c r="Q4577" s="50">
        <f t="shared" ca="1" si="2236"/>
        <v>60323.753798972088</v>
      </c>
      <c r="R4577" s="50">
        <f t="shared" ca="1" si="2236"/>
        <v>52609391.046627283</v>
      </c>
      <c r="S4577" s="50">
        <f t="shared" ca="1" si="2236"/>
        <v>2132143.8239918724</v>
      </c>
      <c r="T4577" s="50">
        <f t="shared" ca="1" si="2236"/>
        <v>25522253.908263877</v>
      </c>
      <c r="U4577" s="50">
        <f t="shared" ca="1" si="2236"/>
        <v>85416441.287683651</v>
      </c>
      <c r="V4577" s="50">
        <f t="shared" ca="1" si="2236"/>
        <v>15186254.770555219</v>
      </c>
      <c r="W4577" s="50">
        <f t="shared" ca="1" si="2236"/>
        <v>128257093.79049464</v>
      </c>
      <c r="X4577" s="50">
        <f t="shared" ca="1" si="2236"/>
        <v>12827758.031379061</v>
      </c>
      <c r="Y4577" s="50">
        <f t="shared" ca="1" si="2236"/>
        <v>240638.00613917285</v>
      </c>
      <c r="Z4577" s="50">
        <f t="shared" ca="1" si="2236"/>
        <v>13068396.037518233</v>
      </c>
      <c r="AA4577" s="50">
        <f t="shared" ca="1" si="2236"/>
        <v>202047.86536828004</v>
      </c>
      <c r="AB4577" s="50">
        <f t="shared" ca="1" si="2236"/>
        <v>8814338.7723111194</v>
      </c>
      <c r="AC4577" s="50">
        <f t="shared" ca="1" si="2236"/>
        <v>1586098.5934578457</v>
      </c>
    </row>
    <row r="4578" spans="2:29">
      <c r="E4578" s="50"/>
    </row>
    <row r="4579" spans="2:29">
      <c r="E4579" s="49"/>
      <c r="H4579" s="2" t="s">
        <v>3</v>
      </c>
      <c r="I4579" s="9" t="s">
        <v>21</v>
      </c>
      <c r="J4579" s="9" t="s">
        <v>22</v>
      </c>
      <c r="K4579" s="9" t="s">
        <v>23</v>
      </c>
      <c r="L4579" s="9" t="s">
        <v>181</v>
      </c>
      <c r="M4579" s="9" t="s">
        <v>619</v>
      </c>
      <c r="N4579" s="9" t="s">
        <v>24</v>
      </c>
      <c r="O4579" s="9" t="s">
        <v>25</v>
      </c>
      <c r="P4579" s="9" t="s">
        <v>27</v>
      </c>
      <c r="Q4579" s="9" t="s">
        <v>185</v>
      </c>
      <c r="R4579" s="9" t="s">
        <v>85</v>
      </c>
      <c r="S4579" s="9" t="s">
        <v>431</v>
      </c>
      <c r="T4579" s="9" t="s">
        <v>432</v>
      </c>
      <c r="U4579" s="9" t="s">
        <v>433</v>
      </c>
      <c r="V4579" s="9" t="s">
        <v>434</v>
      </c>
      <c r="W4579" s="9" t="s">
        <v>430</v>
      </c>
      <c r="X4579" s="9" t="s">
        <v>435</v>
      </c>
      <c r="Y4579" s="9" t="s">
        <v>436</v>
      </c>
      <c r="Z4579" s="9" t="s">
        <v>437</v>
      </c>
      <c r="AA4579" s="9" t="s">
        <v>186</v>
      </c>
      <c r="AB4579" s="9" t="s">
        <v>5</v>
      </c>
      <c r="AC4579" s="9" t="s">
        <v>6</v>
      </c>
    </row>
    <row r="4581" spans="2:29">
      <c r="E4581" s="96"/>
      <c r="H4581" s="50">
        <f ca="1">H885</f>
        <v>1407374967.014761</v>
      </c>
    </row>
    <row r="4582" spans="2:29">
      <c r="I4582" s="193"/>
    </row>
    <row r="4583" spans="2:29">
      <c r="H4583" s="50"/>
    </row>
    <row r="4584" spans="2:29">
      <c r="H4584" s="50"/>
      <c r="I4584" s="201"/>
    </row>
    <row r="4585" spans="2:29">
      <c r="H4585" s="50"/>
    </row>
    <row r="4586" spans="2:29">
      <c r="G4586" s="91"/>
      <c r="H4586" s="50"/>
    </row>
    <row r="4587" spans="2:29">
      <c r="G4587" s="91"/>
      <c r="H4587" s="50"/>
    </row>
    <row r="4588" spans="2:29">
      <c r="G4588" s="91"/>
      <c r="H4588" s="50"/>
    </row>
    <row r="4589" spans="2:29">
      <c r="G4589" s="91"/>
      <c r="H4589" s="50"/>
    </row>
    <row r="4590" spans="2:29">
      <c r="G4590" s="91"/>
      <c r="H4590" s="50"/>
    </row>
    <row r="4591" spans="2:29">
      <c r="G4591" s="91"/>
      <c r="H4591" s="50"/>
    </row>
    <row r="4592" spans="2:29">
      <c r="G4592" s="91"/>
      <c r="H4592" s="50"/>
    </row>
    <row r="4593" spans="7:8">
      <c r="G4593" s="91"/>
      <c r="H4593" s="50"/>
    </row>
    <row r="4594" spans="7:8">
      <c r="G4594" s="91"/>
      <c r="H4594" s="50"/>
    </row>
    <row r="4595" spans="7:8">
      <c r="G4595" s="91"/>
      <c r="H4595" s="50"/>
    </row>
    <row r="4596" spans="7:8">
      <c r="G4596" s="91"/>
      <c r="H4596" s="50"/>
    </row>
    <row r="4597" spans="7:8">
      <c r="G4597" s="91"/>
      <c r="H4597" s="50"/>
    </row>
    <row r="4598" spans="7:8">
      <c r="G4598" s="91"/>
      <c r="H4598" s="50"/>
    </row>
    <row r="4599" spans="7:8">
      <c r="G4599" s="91"/>
      <c r="H4599" s="50"/>
    </row>
  </sheetData>
  <autoFilter ref="A1:AC4581" xr:uid="{00000000-0009-0000-0000-000000000000}"/>
  <phoneticPr fontId="0" type="noConversion"/>
  <printOptions horizontalCentered="1"/>
  <pageMargins left="0.5" right="0.5" top="1.25" bottom="0.6" header="0.5" footer="0.25"/>
  <pageSetup scale="53" fitToHeight="11" orientation="landscape" useFirstPageNumber="1" r:id="rId1"/>
  <headerFooter alignWithMargins="0">
    <oddHeader>&amp;C&amp;"Arial,Bold"&amp;11KENTUCKY POWER COMPANY
COST-OF-SERVICE STUDY
TWELVE MONTHS ENDING
MARCH 31, 2020&amp;R&amp;11Exhibit No.: JMS-1
Page &amp;P of &amp;N
Witness: J. Stegall</oddHeader>
  </headerFooter>
  <rowBreaks count="10" manualBreakCount="10">
    <brk id="339" max="30" man="1"/>
    <brk id="730" max="30" man="1"/>
    <brk id="1121" max="30" man="1"/>
    <brk id="1661" max="30" man="1"/>
    <brk id="2161" max="30" man="1"/>
    <brk id="2594" max="30" man="1"/>
    <brk id="3046" max="30" man="1"/>
    <brk id="3523" max="30" man="1"/>
    <brk id="3966" max="30" man="1"/>
    <brk id="4192" max="3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555"/>
  <sheetViews>
    <sheetView view="pageBreakPreview" topLeftCell="A493" zoomScale="60" zoomScaleNormal="80" workbookViewId="0">
      <selection activeCell="I509" sqref="I509"/>
    </sheetView>
  </sheetViews>
  <sheetFormatPr defaultRowHeight="13.2"/>
  <cols>
    <col min="1" max="1" width="32.88671875" style="14" bestFit="1" customWidth="1"/>
    <col min="2" max="2" width="15.44140625" customWidth="1"/>
    <col min="3" max="3" width="16" bestFit="1" customWidth="1"/>
    <col min="4" max="4" width="14.44140625" bestFit="1" customWidth="1"/>
    <col min="5" max="5" width="15" bestFit="1" customWidth="1"/>
    <col min="6" max="6" width="14.88671875" customWidth="1"/>
    <col min="7" max="9" width="14.88671875" bestFit="1" customWidth="1"/>
    <col min="10" max="10" width="14.33203125" bestFit="1" customWidth="1"/>
    <col min="11" max="17" width="14.109375" bestFit="1" customWidth="1"/>
    <col min="18" max="19" width="14.109375" customWidth="1"/>
    <col min="21" max="21" width="10.6640625" bestFit="1" customWidth="1"/>
  </cols>
  <sheetData>
    <row r="1" spans="1:19" s="1" customFormat="1">
      <c r="A1" s="34"/>
      <c r="B1" s="2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s="129" customFormat="1" ht="17.25" customHeight="1">
      <c r="A2" s="158" t="s">
        <v>0</v>
      </c>
      <c r="B2" s="157" t="s">
        <v>3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</row>
    <row r="3" spans="1:19" s="129" customFormat="1" ht="17.25" customHeight="1">
      <c r="A3" s="158" t="s">
        <v>1</v>
      </c>
      <c r="B3" s="157" t="s">
        <v>4</v>
      </c>
      <c r="C3" s="127" t="str">
        <f>Allocators!E1</f>
        <v>RS</v>
      </c>
      <c r="D3" s="127" t="str">
        <f>Allocators!F1</f>
        <v>GS-SEC</v>
      </c>
      <c r="E3" s="127" t="str">
        <f>Allocators!G1</f>
        <v>GS-PRI</v>
      </c>
      <c r="F3" s="127" t="str">
        <f>Allocators!H1</f>
        <v>GS-SUB</v>
      </c>
      <c r="G3" s="127" t="str">
        <f>Allocators!I1</f>
        <v>LGS-SEC</v>
      </c>
      <c r="H3" s="127" t="str">
        <f>Allocators!J1</f>
        <v>LGS-PRI</v>
      </c>
      <c r="I3" s="127" t="str">
        <f>Allocators!K1</f>
        <v>LGS-SUB</v>
      </c>
      <c r="J3" s="127" t="str">
        <f>Allocators!L1</f>
        <v>LGS-TRA</v>
      </c>
      <c r="K3" s="127" t="str">
        <f>Allocators!M1</f>
        <v>IGS-SEC</v>
      </c>
      <c r="L3" s="127" t="str">
        <f>Allocators!N1</f>
        <v>IGS-PRI</v>
      </c>
      <c r="M3" s="127" t="str">
        <f>Allocators!O1</f>
        <v>IGS-SUB</v>
      </c>
      <c r="N3" s="127" t="str">
        <f>Allocators!P1</f>
        <v>IGS-TRA</v>
      </c>
      <c r="O3" s="127" t="str">
        <f>Allocators!Q1</f>
        <v>PS-SEC</v>
      </c>
      <c r="P3" s="127" t="str">
        <f>Allocators!R1</f>
        <v>PS-PRI</v>
      </c>
      <c r="Q3" s="127" t="str">
        <f>Allocators!S1</f>
        <v>MW</v>
      </c>
      <c r="R3" s="127" t="str">
        <f>Allocators!T1</f>
        <v>OL</v>
      </c>
      <c r="S3" s="127" t="str">
        <f>Allocators!U1</f>
        <v>SL</v>
      </c>
    </row>
    <row r="4" spans="1:19" s="129" customFormat="1" ht="17.25" customHeight="1" thickBot="1">
      <c r="A4" s="130"/>
      <c r="B4" s="131">
        <v>1</v>
      </c>
      <c r="C4" s="131">
        <f>B4+1</f>
        <v>2</v>
      </c>
      <c r="D4" s="131">
        <f>C4+1</f>
        <v>3</v>
      </c>
      <c r="E4" s="131">
        <f t="shared" ref="E4:S4" si="0">D4+1</f>
        <v>4</v>
      </c>
      <c r="F4" s="131">
        <f>E4+1</f>
        <v>5</v>
      </c>
      <c r="G4" s="131">
        <f>F4+1</f>
        <v>6</v>
      </c>
      <c r="H4" s="131">
        <f>G4+1</f>
        <v>7</v>
      </c>
      <c r="I4" s="131">
        <f t="shared" si="0"/>
        <v>8</v>
      </c>
      <c r="J4" s="131">
        <f t="shared" si="0"/>
        <v>9</v>
      </c>
      <c r="K4" s="131">
        <f t="shared" si="0"/>
        <v>10</v>
      </c>
      <c r="L4" s="131">
        <f t="shared" si="0"/>
        <v>11</v>
      </c>
      <c r="M4" s="131">
        <f t="shared" si="0"/>
        <v>12</v>
      </c>
      <c r="N4" s="131">
        <f t="shared" si="0"/>
        <v>13</v>
      </c>
      <c r="O4" s="131">
        <f t="shared" si="0"/>
        <v>14</v>
      </c>
      <c r="P4" s="131">
        <f t="shared" si="0"/>
        <v>15</v>
      </c>
      <c r="Q4" s="131">
        <f t="shared" si="0"/>
        <v>16</v>
      </c>
      <c r="R4" s="131">
        <f t="shared" si="0"/>
        <v>17</v>
      </c>
      <c r="S4" s="131">
        <f t="shared" si="0"/>
        <v>18</v>
      </c>
    </row>
    <row r="5" spans="1:19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1:19">
      <c r="A6" s="56" t="s">
        <v>170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</row>
    <row r="7" spans="1:19" s="47" customFormat="1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>
      <c r="A8" s="14" t="str">
        <f>CONCATENATE(Allocators!A25," ",Allocators!B25)</f>
        <v>BULK_TRANS PRODUCTION</v>
      </c>
      <c r="B8" s="8">
        <f>Allocators!D25</f>
        <v>0</v>
      </c>
      <c r="C8" s="8">
        <f>Allocators!E25</f>
        <v>0</v>
      </c>
      <c r="D8" s="8">
        <f>Allocators!F25</f>
        <v>0</v>
      </c>
      <c r="E8" s="8">
        <f>Allocators!G25</f>
        <v>0</v>
      </c>
      <c r="F8" s="8">
        <f>Allocators!H25</f>
        <v>0</v>
      </c>
      <c r="G8" s="8">
        <f>Allocators!I25</f>
        <v>0</v>
      </c>
      <c r="H8" s="8">
        <f>Allocators!J25</f>
        <v>0</v>
      </c>
      <c r="I8" s="8">
        <f>Allocators!K25</f>
        <v>0</v>
      </c>
      <c r="J8" s="8">
        <f>Allocators!L25</f>
        <v>0</v>
      </c>
      <c r="K8" s="8">
        <f>Allocators!M25</f>
        <v>0</v>
      </c>
      <c r="L8" s="8">
        <f>Allocators!N25</f>
        <v>0</v>
      </c>
      <c r="M8" s="8">
        <f>Allocators!O25</f>
        <v>0</v>
      </c>
      <c r="N8" s="8">
        <f>Allocators!P25</f>
        <v>0</v>
      </c>
      <c r="O8" s="8">
        <f>Allocators!Q25</f>
        <v>0</v>
      </c>
      <c r="P8" s="8">
        <f>Allocators!R25</f>
        <v>0</v>
      </c>
      <c r="Q8" s="8">
        <f>Allocators!S25</f>
        <v>0</v>
      </c>
      <c r="R8" s="8">
        <f>Allocators!T25</f>
        <v>0</v>
      </c>
      <c r="S8" s="8">
        <f>Allocators!U25</f>
        <v>0</v>
      </c>
    </row>
    <row r="9" spans="1:19">
      <c r="A9" s="14" t="str">
        <f>CONCATENATE(Allocators!A26," ",Allocators!B26)</f>
        <v>BULK_TRANS BULKTRAN</v>
      </c>
      <c r="B9" s="8">
        <f>Allocators!D26</f>
        <v>1</v>
      </c>
      <c r="C9" s="8">
        <f>Allocators!E26</f>
        <v>0.51438597996236179</v>
      </c>
      <c r="D9" s="8">
        <f>Allocators!F26</f>
        <v>0.11995488961078223</v>
      </c>
      <c r="E9" s="8">
        <f>Allocators!G26</f>
        <v>1.6678479546285575E-3</v>
      </c>
      <c r="F9" s="8">
        <f>Allocators!H26</f>
        <v>2.3228736783697601E-4</v>
      </c>
      <c r="G9" s="8">
        <f>Allocators!I26</f>
        <v>7.1398133584845397E-2</v>
      </c>
      <c r="H9" s="8">
        <f>Allocators!J26</f>
        <v>1.2793944751867459E-2</v>
      </c>
      <c r="I9" s="8">
        <f>Allocators!K26</f>
        <v>2.5944814358387367E-3</v>
      </c>
      <c r="J9" s="8">
        <f>Allocators!L26</f>
        <v>9.8524259244470177E-5</v>
      </c>
      <c r="K9" s="8">
        <f>Allocators!M26</f>
        <v>3.3812137495951074E-3</v>
      </c>
      <c r="L9" s="8">
        <f>Allocators!N26</f>
        <v>4.5648338100093763E-2</v>
      </c>
      <c r="M9" s="8">
        <f>Allocators!O26</f>
        <v>0.17458656862799515</v>
      </c>
      <c r="N9" s="8">
        <f>Allocators!P26</f>
        <v>3.1627976143295371E-2</v>
      </c>
      <c r="O9" s="8">
        <f>Allocators!Q26</f>
        <v>1.9595904199749326E-2</v>
      </c>
      <c r="P9" s="8">
        <f>Allocators!R26</f>
        <v>3.9138046827144878E-4</v>
      </c>
      <c r="Q9" s="8">
        <f>Allocators!S26</f>
        <v>2.5850167871791695E-4</v>
      </c>
      <c r="R9" s="8">
        <f>Allocators!T26</f>
        <v>1.1484116380775346E-3</v>
      </c>
      <c r="S9" s="8">
        <f>Allocators!U26</f>
        <v>2.3561646679869826E-4</v>
      </c>
    </row>
    <row r="10" spans="1:19">
      <c r="A10" s="14" t="str">
        <f>CONCATENATE(Allocators!A27," ",Allocators!B27)</f>
        <v>BULK_TRANS SUBTRAN</v>
      </c>
      <c r="B10" s="8">
        <f>Allocators!D27</f>
        <v>0</v>
      </c>
      <c r="C10" s="8">
        <f>Allocators!E27</f>
        <v>0</v>
      </c>
      <c r="D10" s="8">
        <f>Allocators!F27</f>
        <v>0</v>
      </c>
      <c r="E10" s="8">
        <f>Allocators!G27</f>
        <v>0</v>
      </c>
      <c r="F10" s="8">
        <f>Allocators!H27</f>
        <v>0</v>
      </c>
      <c r="G10" s="8">
        <f>Allocators!I27</f>
        <v>0</v>
      </c>
      <c r="H10" s="8">
        <f>Allocators!J27</f>
        <v>0</v>
      </c>
      <c r="I10" s="8">
        <f>Allocators!K27</f>
        <v>0</v>
      </c>
      <c r="J10" s="8">
        <f>Allocators!L27</f>
        <v>0</v>
      </c>
      <c r="K10" s="8">
        <f>Allocators!M27</f>
        <v>0</v>
      </c>
      <c r="L10" s="8">
        <f>Allocators!N27</f>
        <v>0</v>
      </c>
      <c r="M10" s="8">
        <f>Allocators!O27</f>
        <v>0</v>
      </c>
      <c r="N10" s="8">
        <f>Allocators!P27</f>
        <v>0</v>
      </c>
      <c r="O10" s="8">
        <f>Allocators!Q27</f>
        <v>0</v>
      </c>
      <c r="P10" s="8">
        <f>Allocators!R27</f>
        <v>0</v>
      </c>
      <c r="Q10" s="8">
        <f>Allocators!S27</f>
        <v>0</v>
      </c>
      <c r="R10" s="8">
        <f>Allocators!T27</f>
        <v>0</v>
      </c>
      <c r="S10" s="8">
        <f>Allocators!U27</f>
        <v>0</v>
      </c>
    </row>
    <row r="11" spans="1:19">
      <c r="A11" s="14" t="str">
        <f>CONCATENATE(Allocators!A28," ",Allocators!B28)</f>
        <v>BULK_TRANS DISTPRI</v>
      </c>
      <c r="B11" s="8">
        <f>Allocators!D28</f>
        <v>0</v>
      </c>
      <c r="C11" s="8">
        <f>Allocators!E28</f>
        <v>0</v>
      </c>
      <c r="D11" s="8">
        <f>Allocators!F28</f>
        <v>0</v>
      </c>
      <c r="E11" s="8">
        <f>Allocators!G28</f>
        <v>0</v>
      </c>
      <c r="F11" s="8">
        <f>Allocators!H28</f>
        <v>0</v>
      </c>
      <c r="G11" s="8">
        <f>Allocators!I28</f>
        <v>0</v>
      </c>
      <c r="H11" s="8">
        <f>Allocators!J28</f>
        <v>0</v>
      </c>
      <c r="I11" s="8">
        <f>Allocators!K28</f>
        <v>0</v>
      </c>
      <c r="J11" s="8">
        <f>Allocators!L28</f>
        <v>0</v>
      </c>
      <c r="K11" s="8">
        <f>Allocators!M28</f>
        <v>0</v>
      </c>
      <c r="L11" s="8">
        <f>Allocators!N28</f>
        <v>0</v>
      </c>
      <c r="M11" s="8">
        <f>Allocators!O28</f>
        <v>0</v>
      </c>
      <c r="N11" s="8">
        <f>Allocators!P28</f>
        <v>0</v>
      </c>
      <c r="O11" s="8">
        <f>Allocators!Q28</f>
        <v>0</v>
      </c>
      <c r="P11" s="8">
        <f>Allocators!R28</f>
        <v>0</v>
      </c>
      <c r="Q11" s="8">
        <f>Allocators!S28</f>
        <v>0</v>
      </c>
      <c r="R11" s="8">
        <f>Allocators!T28</f>
        <v>0</v>
      </c>
      <c r="S11" s="8">
        <f>Allocators!U28</f>
        <v>0</v>
      </c>
    </row>
    <row r="12" spans="1:19">
      <c r="A12" s="14" t="str">
        <f>CONCATENATE(Allocators!A29," ",Allocators!B29)</f>
        <v>BULK_TRANS DISTSEC</v>
      </c>
      <c r="B12" s="8">
        <f>Allocators!D29</f>
        <v>0</v>
      </c>
      <c r="C12" s="8">
        <f>Allocators!E29</f>
        <v>0</v>
      </c>
      <c r="D12" s="8">
        <f>Allocators!F29</f>
        <v>0</v>
      </c>
      <c r="E12" s="8">
        <f>Allocators!G29</f>
        <v>0</v>
      </c>
      <c r="F12" s="8">
        <f>Allocators!H29</f>
        <v>0</v>
      </c>
      <c r="G12" s="8">
        <f>Allocators!I29</f>
        <v>0</v>
      </c>
      <c r="H12" s="8">
        <f>Allocators!J29</f>
        <v>0</v>
      </c>
      <c r="I12" s="8">
        <f>Allocators!K29</f>
        <v>0</v>
      </c>
      <c r="J12" s="8">
        <f>Allocators!L29</f>
        <v>0</v>
      </c>
      <c r="K12" s="8">
        <f>Allocators!M29</f>
        <v>0</v>
      </c>
      <c r="L12" s="8">
        <f>Allocators!N29</f>
        <v>0</v>
      </c>
      <c r="M12" s="8">
        <f>Allocators!O29</f>
        <v>0</v>
      </c>
      <c r="N12" s="8">
        <f>Allocators!P29</f>
        <v>0</v>
      </c>
      <c r="O12" s="8">
        <f>Allocators!Q29</f>
        <v>0</v>
      </c>
      <c r="P12" s="8">
        <f>Allocators!R29</f>
        <v>0</v>
      </c>
      <c r="Q12" s="8">
        <f>Allocators!S29</f>
        <v>0</v>
      </c>
      <c r="R12" s="8">
        <f>Allocators!T29</f>
        <v>0</v>
      </c>
      <c r="S12" s="8">
        <f>Allocators!U29</f>
        <v>0</v>
      </c>
    </row>
    <row r="13" spans="1:19">
      <c r="A13" s="14" t="str">
        <f>CONCATENATE(Allocators!A30," ",Allocators!B30)</f>
        <v>BULK_TRANS ENERGY</v>
      </c>
      <c r="B13" s="8">
        <f>Allocators!D30</f>
        <v>0</v>
      </c>
      <c r="C13" s="8">
        <f>Allocators!E30</f>
        <v>0</v>
      </c>
      <c r="D13" s="8">
        <f>Allocators!F30</f>
        <v>0</v>
      </c>
      <c r="E13" s="8">
        <f>Allocators!G30</f>
        <v>0</v>
      </c>
      <c r="F13" s="8">
        <f>Allocators!H30</f>
        <v>0</v>
      </c>
      <c r="G13" s="8">
        <f>Allocators!I30</f>
        <v>0</v>
      </c>
      <c r="H13" s="8">
        <f>Allocators!J30</f>
        <v>0</v>
      </c>
      <c r="I13" s="8">
        <f>Allocators!K30</f>
        <v>0</v>
      </c>
      <c r="J13" s="8">
        <f>Allocators!L30</f>
        <v>0</v>
      </c>
      <c r="K13" s="8">
        <f>Allocators!M30</f>
        <v>0</v>
      </c>
      <c r="L13" s="8">
        <f>Allocators!N30</f>
        <v>0</v>
      </c>
      <c r="M13" s="8">
        <f>Allocators!O30</f>
        <v>0</v>
      </c>
      <c r="N13" s="8">
        <f>Allocators!P30</f>
        <v>0</v>
      </c>
      <c r="O13" s="8">
        <f>Allocators!Q30</f>
        <v>0</v>
      </c>
      <c r="P13" s="8">
        <f>Allocators!R30</f>
        <v>0</v>
      </c>
      <c r="Q13" s="8">
        <f>Allocators!S30</f>
        <v>0</v>
      </c>
      <c r="R13" s="8">
        <f>Allocators!T30</f>
        <v>0</v>
      </c>
      <c r="S13" s="8">
        <f>Allocators!U30</f>
        <v>0</v>
      </c>
    </row>
    <row r="14" spans="1:19">
      <c r="A14" s="14" t="str">
        <f>CONCATENATE(Allocators!A31," ",Allocators!B31)</f>
        <v>BULK_TRANS CUSTOMER</v>
      </c>
      <c r="B14" s="8">
        <f>Allocators!D31</f>
        <v>0</v>
      </c>
      <c r="C14" s="8">
        <f>Allocators!E31</f>
        <v>0</v>
      </c>
      <c r="D14" s="8">
        <f>Allocators!F31</f>
        <v>0</v>
      </c>
      <c r="E14" s="8">
        <f>Allocators!G31</f>
        <v>0</v>
      </c>
      <c r="F14" s="8">
        <f>Allocators!H31</f>
        <v>0</v>
      </c>
      <c r="G14" s="8">
        <f>Allocators!I31</f>
        <v>0</v>
      </c>
      <c r="H14" s="8">
        <f>Allocators!J31</f>
        <v>0</v>
      </c>
      <c r="I14" s="8">
        <f>Allocators!K31</f>
        <v>0</v>
      </c>
      <c r="J14" s="8">
        <f>Allocators!L31</f>
        <v>0</v>
      </c>
      <c r="K14" s="8">
        <f>Allocators!M31</f>
        <v>0</v>
      </c>
      <c r="L14" s="8">
        <f>Allocators!N31</f>
        <v>0</v>
      </c>
      <c r="M14" s="8">
        <f>Allocators!O31</f>
        <v>0</v>
      </c>
      <c r="N14" s="8">
        <f>Allocators!P31</f>
        <v>0</v>
      </c>
      <c r="O14" s="8">
        <f>Allocators!Q31</f>
        <v>0</v>
      </c>
      <c r="P14" s="8">
        <f>Allocators!R31</f>
        <v>0</v>
      </c>
      <c r="Q14" s="8">
        <f>Allocators!S31</f>
        <v>0</v>
      </c>
      <c r="R14" s="8">
        <f>Allocators!T31</f>
        <v>0</v>
      </c>
      <c r="S14" s="8">
        <f>Allocators!U31</f>
        <v>0</v>
      </c>
    </row>
    <row r="15" spans="1:19">
      <c r="A15" s="14" t="str">
        <f>CONCATENATE(Allocators!A32," ",Allocators!B32)</f>
        <v>BULK_TRANS TOTAL</v>
      </c>
      <c r="B15" s="8">
        <f>Allocators!D32</f>
        <v>1</v>
      </c>
      <c r="C15" s="8">
        <f>Allocators!E32</f>
        <v>0.51438597996236179</v>
      </c>
      <c r="D15" s="8">
        <f>Allocators!F32</f>
        <v>0.11995488961078223</v>
      </c>
      <c r="E15" s="8">
        <f>Allocators!G32</f>
        <v>1.6678479546285575E-3</v>
      </c>
      <c r="F15" s="8">
        <f>Allocators!H32</f>
        <v>2.3228736783697601E-4</v>
      </c>
      <c r="G15" s="8">
        <f>Allocators!I32</f>
        <v>7.1398133584845397E-2</v>
      </c>
      <c r="H15" s="8">
        <f>Allocators!J32</f>
        <v>1.2793944751867459E-2</v>
      </c>
      <c r="I15" s="8">
        <f>Allocators!K32</f>
        <v>2.5944814358387367E-3</v>
      </c>
      <c r="J15" s="8">
        <f>Allocators!L32</f>
        <v>9.8524259244470177E-5</v>
      </c>
      <c r="K15" s="8">
        <f>Allocators!M32</f>
        <v>3.3812137495951074E-3</v>
      </c>
      <c r="L15" s="8">
        <f>Allocators!N32</f>
        <v>4.5648338100093763E-2</v>
      </c>
      <c r="M15" s="8">
        <f>Allocators!O32</f>
        <v>0.17458656862799515</v>
      </c>
      <c r="N15" s="8">
        <f>Allocators!P32</f>
        <v>3.1627976143295371E-2</v>
      </c>
      <c r="O15" s="8">
        <f>Allocators!Q32</f>
        <v>1.9595904199749326E-2</v>
      </c>
      <c r="P15" s="8">
        <f>Allocators!R32</f>
        <v>3.9138046827144878E-4</v>
      </c>
      <c r="Q15" s="8">
        <f>Allocators!S32</f>
        <v>2.5850167871791695E-4</v>
      </c>
      <c r="R15" s="8">
        <f>Allocators!T32</f>
        <v>1.1484116380775346E-3</v>
      </c>
      <c r="S15" s="8">
        <f>Allocators!U32</f>
        <v>2.3561646679869826E-4</v>
      </c>
    </row>
    <row r="16" spans="1:19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</row>
    <row r="17" spans="1:19">
      <c r="A17" s="14" t="str">
        <f>CONCATENATE(Allocators!A125," ",Allocators!B125)</f>
        <v>CUST_902 PRODUCTION</v>
      </c>
      <c r="B17" s="8">
        <f>Allocators!D125</f>
        <v>0</v>
      </c>
      <c r="C17" s="8">
        <f>Allocators!E125</f>
        <v>0</v>
      </c>
      <c r="D17" s="8">
        <f>Allocators!F125</f>
        <v>0</v>
      </c>
      <c r="E17" s="8">
        <f>Allocators!G125</f>
        <v>0</v>
      </c>
      <c r="F17" s="8">
        <f>Allocators!H125</f>
        <v>0</v>
      </c>
      <c r="G17" s="8">
        <f>Allocators!I125</f>
        <v>0</v>
      </c>
      <c r="H17" s="8">
        <f>Allocators!J125</f>
        <v>0</v>
      </c>
      <c r="I17" s="8">
        <f>Allocators!K125</f>
        <v>0</v>
      </c>
      <c r="J17" s="8">
        <f>Allocators!L125</f>
        <v>0</v>
      </c>
      <c r="K17" s="8">
        <f>Allocators!M125</f>
        <v>0</v>
      </c>
      <c r="L17" s="8">
        <f>Allocators!N125</f>
        <v>0</v>
      </c>
      <c r="M17" s="8">
        <f>Allocators!O125</f>
        <v>0</v>
      </c>
      <c r="N17" s="8">
        <f>Allocators!P125</f>
        <v>0</v>
      </c>
      <c r="O17" s="8">
        <f>Allocators!Q125</f>
        <v>0</v>
      </c>
      <c r="P17" s="8">
        <f>Allocators!R125</f>
        <v>0</v>
      </c>
      <c r="Q17" s="8">
        <f>Allocators!S125</f>
        <v>0</v>
      </c>
      <c r="R17" s="8">
        <f>Allocators!T125</f>
        <v>0</v>
      </c>
      <c r="S17" s="8">
        <f>Allocators!U125</f>
        <v>0</v>
      </c>
    </row>
    <row r="18" spans="1:19">
      <c r="A18" s="14" t="str">
        <f>CONCATENATE(Allocators!A126," ",Allocators!B126)</f>
        <v>CUST_902 BULKTRAN</v>
      </c>
      <c r="B18" s="8">
        <f>Allocators!D126</f>
        <v>0</v>
      </c>
      <c r="C18" s="8">
        <f>Allocators!E126</f>
        <v>0</v>
      </c>
      <c r="D18" s="8">
        <f>Allocators!F126</f>
        <v>0</v>
      </c>
      <c r="E18" s="8">
        <f>Allocators!G126</f>
        <v>0</v>
      </c>
      <c r="F18" s="8">
        <f>Allocators!H126</f>
        <v>0</v>
      </c>
      <c r="G18" s="8">
        <f>Allocators!I126</f>
        <v>0</v>
      </c>
      <c r="H18" s="8">
        <f>Allocators!J126</f>
        <v>0</v>
      </c>
      <c r="I18" s="8">
        <f>Allocators!K126</f>
        <v>0</v>
      </c>
      <c r="J18" s="8">
        <f>Allocators!L126</f>
        <v>0</v>
      </c>
      <c r="K18" s="8">
        <f>Allocators!M126</f>
        <v>0</v>
      </c>
      <c r="L18" s="8">
        <f>Allocators!N126</f>
        <v>0</v>
      </c>
      <c r="M18" s="8">
        <f>Allocators!O126</f>
        <v>0</v>
      </c>
      <c r="N18" s="8">
        <f>Allocators!P126</f>
        <v>0</v>
      </c>
      <c r="O18" s="8">
        <f>Allocators!Q126</f>
        <v>0</v>
      </c>
      <c r="P18" s="8">
        <f>Allocators!R126</f>
        <v>0</v>
      </c>
      <c r="Q18" s="8">
        <f>Allocators!S126</f>
        <v>0</v>
      </c>
      <c r="R18" s="8">
        <f>Allocators!T126</f>
        <v>0</v>
      </c>
      <c r="S18" s="8">
        <f>Allocators!U126</f>
        <v>0</v>
      </c>
    </row>
    <row r="19" spans="1:19">
      <c r="A19" s="14" t="str">
        <f>CONCATENATE(Allocators!A127," ",Allocators!B127)</f>
        <v>CUST_902 SUBTRAN</v>
      </c>
      <c r="B19" s="8">
        <f>Allocators!D127</f>
        <v>0</v>
      </c>
      <c r="C19" s="8">
        <f>Allocators!E127</f>
        <v>0</v>
      </c>
      <c r="D19" s="8">
        <f>Allocators!F127</f>
        <v>0</v>
      </c>
      <c r="E19" s="8">
        <f>Allocators!G127</f>
        <v>0</v>
      </c>
      <c r="F19" s="8">
        <f>Allocators!H127</f>
        <v>0</v>
      </c>
      <c r="G19" s="8">
        <f>Allocators!I127</f>
        <v>0</v>
      </c>
      <c r="H19" s="8">
        <f>Allocators!J127</f>
        <v>0</v>
      </c>
      <c r="I19" s="8">
        <f>Allocators!K127</f>
        <v>0</v>
      </c>
      <c r="J19" s="8">
        <f>Allocators!L127</f>
        <v>0</v>
      </c>
      <c r="K19" s="8">
        <f>Allocators!M127</f>
        <v>0</v>
      </c>
      <c r="L19" s="8">
        <f>Allocators!N127</f>
        <v>0</v>
      </c>
      <c r="M19" s="8">
        <f>Allocators!O127</f>
        <v>0</v>
      </c>
      <c r="N19" s="8">
        <f>Allocators!P127</f>
        <v>0</v>
      </c>
      <c r="O19" s="8">
        <f>Allocators!Q127</f>
        <v>0</v>
      </c>
      <c r="P19" s="8">
        <f>Allocators!R127</f>
        <v>0</v>
      </c>
      <c r="Q19" s="8">
        <f>Allocators!S127</f>
        <v>0</v>
      </c>
      <c r="R19" s="8">
        <f>Allocators!T127</f>
        <v>0</v>
      </c>
      <c r="S19" s="8">
        <f>Allocators!U127</f>
        <v>0</v>
      </c>
    </row>
    <row r="20" spans="1:19">
      <c r="A20" s="14" t="str">
        <f>CONCATENATE(Allocators!A128," ",Allocators!B128)</f>
        <v>CUST_902 DISTPRI</v>
      </c>
      <c r="B20" s="8">
        <f>Allocators!D128</f>
        <v>0</v>
      </c>
      <c r="C20" s="8">
        <f>Allocators!E128</f>
        <v>0</v>
      </c>
      <c r="D20" s="8">
        <f>Allocators!F128</f>
        <v>0</v>
      </c>
      <c r="E20" s="8">
        <f>Allocators!G128</f>
        <v>0</v>
      </c>
      <c r="F20" s="8">
        <f>Allocators!H128</f>
        <v>0</v>
      </c>
      <c r="G20" s="8">
        <f>Allocators!I128</f>
        <v>0</v>
      </c>
      <c r="H20" s="8">
        <f>Allocators!J128</f>
        <v>0</v>
      </c>
      <c r="I20" s="8">
        <f>Allocators!K128</f>
        <v>0</v>
      </c>
      <c r="J20" s="8">
        <f>Allocators!L128</f>
        <v>0</v>
      </c>
      <c r="K20" s="8">
        <f>Allocators!M128</f>
        <v>0</v>
      </c>
      <c r="L20" s="8">
        <f>Allocators!N128</f>
        <v>0</v>
      </c>
      <c r="M20" s="8">
        <f>Allocators!O128</f>
        <v>0</v>
      </c>
      <c r="N20" s="8">
        <f>Allocators!P128</f>
        <v>0</v>
      </c>
      <c r="O20" s="8">
        <f>Allocators!Q128</f>
        <v>0</v>
      </c>
      <c r="P20" s="8">
        <f>Allocators!R128</f>
        <v>0</v>
      </c>
      <c r="Q20" s="8">
        <f>Allocators!S128</f>
        <v>0</v>
      </c>
      <c r="R20" s="8">
        <f>Allocators!T128</f>
        <v>0</v>
      </c>
      <c r="S20" s="8">
        <f>Allocators!U128</f>
        <v>0</v>
      </c>
    </row>
    <row r="21" spans="1:19">
      <c r="A21" s="14" t="str">
        <f>CONCATENATE(Allocators!A129," ",Allocators!B129)</f>
        <v>CUST_902 DISTSEC</v>
      </c>
      <c r="B21" s="8">
        <f>Allocators!D129</f>
        <v>0</v>
      </c>
      <c r="C21" s="8">
        <f>Allocators!E129</f>
        <v>0</v>
      </c>
      <c r="D21" s="8">
        <f>Allocators!F129</f>
        <v>0</v>
      </c>
      <c r="E21" s="8">
        <f>Allocators!G129</f>
        <v>0</v>
      </c>
      <c r="F21" s="8">
        <f>Allocators!H129</f>
        <v>0</v>
      </c>
      <c r="G21" s="8">
        <f>Allocators!I129</f>
        <v>0</v>
      </c>
      <c r="H21" s="8">
        <f>Allocators!J129</f>
        <v>0</v>
      </c>
      <c r="I21" s="8">
        <f>Allocators!K129</f>
        <v>0</v>
      </c>
      <c r="J21" s="8">
        <f>Allocators!L129</f>
        <v>0</v>
      </c>
      <c r="K21" s="8">
        <f>Allocators!M129</f>
        <v>0</v>
      </c>
      <c r="L21" s="8">
        <f>Allocators!N129</f>
        <v>0</v>
      </c>
      <c r="M21" s="8">
        <f>Allocators!O129</f>
        <v>0</v>
      </c>
      <c r="N21" s="8">
        <f>Allocators!P129</f>
        <v>0</v>
      </c>
      <c r="O21" s="8">
        <f>Allocators!Q129</f>
        <v>0</v>
      </c>
      <c r="P21" s="8">
        <f>Allocators!R129</f>
        <v>0</v>
      </c>
      <c r="Q21" s="8">
        <f>Allocators!S129</f>
        <v>0</v>
      </c>
      <c r="R21" s="8">
        <f>Allocators!T129</f>
        <v>0</v>
      </c>
      <c r="S21" s="8">
        <f>Allocators!U129</f>
        <v>0</v>
      </c>
    </row>
    <row r="22" spans="1:19">
      <c r="A22" s="14" t="str">
        <f>CONCATENATE(Allocators!A130," ",Allocators!B130)</f>
        <v>CUST_902 ENERGY</v>
      </c>
      <c r="B22" s="8">
        <f>Allocators!D130</f>
        <v>0</v>
      </c>
      <c r="C22" s="8">
        <f>Allocators!E130</f>
        <v>0</v>
      </c>
      <c r="D22" s="8">
        <f>Allocators!F130</f>
        <v>0</v>
      </c>
      <c r="E22" s="8">
        <f>Allocators!G130</f>
        <v>0</v>
      </c>
      <c r="F22" s="8">
        <f>Allocators!H130</f>
        <v>0</v>
      </c>
      <c r="G22" s="8">
        <f>Allocators!I130</f>
        <v>0</v>
      </c>
      <c r="H22" s="8">
        <f>Allocators!J130</f>
        <v>0</v>
      </c>
      <c r="I22" s="8">
        <f>Allocators!K130</f>
        <v>0</v>
      </c>
      <c r="J22" s="8">
        <f>Allocators!L130</f>
        <v>0</v>
      </c>
      <c r="K22" s="8">
        <f>Allocators!M130</f>
        <v>0</v>
      </c>
      <c r="L22" s="8">
        <f>Allocators!N130</f>
        <v>0</v>
      </c>
      <c r="M22" s="8">
        <f>Allocators!O130</f>
        <v>0</v>
      </c>
      <c r="N22" s="8">
        <f>Allocators!P130</f>
        <v>0</v>
      </c>
      <c r="O22" s="8">
        <f>Allocators!Q130</f>
        <v>0</v>
      </c>
      <c r="P22" s="8">
        <f>Allocators!R130</f>
        <v>0</v>
      </c>
      <c r="Q22" s="8">
        <f>Allocators!S130</f>
        <v>0</v>
      </c>
      <c r="R22" s="8">
        <f>Allocators!T130</f>
        <v>0</v>
      </c>
      <c r="S22" s="8">
        <f>Allocators!U130</f>
        <v>0</v>
      </c>
    </row>
    <row r="23" spans="1:19">
      <c r="A23" s="14" t="str">
        <f>CONCATENATE(Allocators!A131," ",Allocators!B131)</f>
        <v>CUST_902 CUSTOMER</v>
      </c>
      <c r="B23" s="8">
        <f>Allocators!D131</f>
        <v>1</v>
      </c>
      <c r="C23" s="8">
        <f>Allocators!E131</f>
        <v>0.7378472605309031</v>
      </c>
      <c r="D23" s="8">
        <f>Allocators!F131</f>
        <v>0.25094607118427148</v>
      </c>
      <c r="E23" s="8">
        <f>Allocators!G131</f>
        <v>7.2541318210904914E-4</v>
      </c>
      <c r="F23" s="8">
        <f>Allocators!H131</f>
        <v>5.7922725567642709E-5</v>
      </c>
      <c r="G23" s="8">
        <f>Allocators!I131</f>
        <v>6.7411019660627994E-3</v>
      </c>
      <c r="H23" s="8">
        <f>Allocators!J131</f>
        <v>7.7230300756856948E-4</v>
      </c>
      <c r="I23" s="8">
        <f>Allocators!K131</f>
        <v>1.6549350162183631E-4</v>
      </c>
      <c r="J23" s="8">
        <f>Allocators!L131</f>
        <v>1.3791125135153027E-5</v>
      </c>
      <c r="K23" s="8">
        <f>Allocators!M131</f>
        <v>8.2746750810918154E-5</v>
      </c>
      <c r="L23" s="8">
        <f>Allocators!N131</f>
        <v>7.2817140713607974E-4</v>
      </c>
      <c r="M23" s="8">
        <f>Allocators!O131</f>
        <v>3.1443765308148899E-4</v>
      </c>
      <c r="N23" s="8">
        <f>Allocators!P131</f>
        <v>6.6197400648734529E-5</v>
      </c>
      <c r="O23" s="8">
        <f>Allocators!Q131</f>
        <v>1.4784086144884045E-3</v>
      </c>
      <c r="P23" s="8">
        <f>Allocators!R131</f>
        <v>1.1032900108122421E-5</v>
      </c>
      <c r="Q23" s="8">
        <f>Allocators!S131</f>
        <v>4.9648050486550897E-5</v>
      </c>
      <c r="R23" s="8">
        <f>Allocators!T131</f>
        <v>0</v>
      </c>
      <c r="S23" s="8">
        <f>Allocators!U131</f>
        <v>0</v>
      </c>
    </row>
    <row r="24" spans="1:19">
      <c r="A24" s="14" t="str">
        <f>CONCATENATE(Allocators!A132," ",Allocators!B132)</f>
        <v>CUST_902 TOTAL</v>
      </c>
      <c r="B24" s="8">
        <f>Allocators!D132</f>
        <v>1</v>
      </c>
      <c r="C24" s="8">
        <f>Allocators!E132</f>
        <v>0.7378472605309031</v>
      </c>
      <c r="D24" s="8">
        <f>Allocators!F132</f>
        <v>0.25094607118427148</v>
      </c>
      <c r="E24" s="8">
        <f>Allocators!G132</f>
        <v>7.2541318210904914E-4</v>
      </c>
      <c r="F24" s="8">
        <f>Allocators!H132</f>
        <v>5.7922725567642709E-5</v>
      </c>
      <c r="G24" s="8">
        <f>Allocators!I132</f>
        <v>6.7411019660627994E-3</v>
      </c>
      <c r="H24" s="8">
        <f>Allocators!J132</f>
        <v>7.7230300756856948E-4</v>
      </c>
      <c r="I24" s="8">
        <f>Allocators!K132</f>
        <v>1.6549350162183631E-4</v>
      </c>
      <c r="J24" s="8">
        <f>Allocators!L132</f>
        <v>1.3791125135153027E-5</v>
      </c>
      <c r="K24" s="8">
        <f>Allocators!M132</f>
        <v>8.2746750810918154E-5</v>
      </c>
      <c r="L24" s="8">
        <f>Allocators!N132</f>
        <v>7.2817140713607974E-4</v>
      </c>
      <c r="M24" s="8">
        <f>Allocators!O132</f>
        <v>3.1443765308148899E-4</v>
      </c>
      <c r="N24" s="8">
        <f>Allocators!P132</f>
        <v>6.6197400648734529E-5</v>
      </c>
      <c r="O24" s="8">
        <f>Allocators!Q132</f>
        <v>1.4784086144884045E-3</v>
      </c>
      <c r="P24" s="8">
        <f>Allocators!R132</f>
        <v>1.1032900108122421E-5</v>
      </c>
      <c r="Q24" s="8">
        <f>Allocators!S132</f>
        <v>4.9648050486550897E-5</v>
      </c>
      <c r="R24" s="8">
        <f>Allocators!T132</f>
        <v>0</v>
      </c>
      <c r="S24" s="8">
        <f>Allocators!U132</f>
        <v>0</v>
      </c>
    </row>
    <row r="25" spans="1:19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</row>
    <row r="26" spans="1:19">
      <c r="A26" s="14" t="str">
        <f>CONCATENATE(Allocators!A135," ",Allocators!B135)</f>
        <v>CUST_903 PRODUCTION</v>
      </c>
      <c r="B26" s="8">
        <f>Allocators!D135</f>
        <v>0</v>
      </c>
      <c r="C26" s="8">
        <f>Allocators!E135</f>
        <v>0</v>
      </c>
      <c r="D26" s="8">
        <f>Allocators!F135</f>
        <v>0</v>
      </c>
      <c r="E26" s="8">
        <f>Allocators!G135</f>
        <v>0</v>
      </c>
      <c r="F26" s="8">
        <f>Allocators!H135</f>
        <v>0</v>
      </c>
      <c r="G26" s="8">
        <f>Allocators!I135</f>
        <v>0</v>
      </c>
      <c r="H26" s="8">
        <f>Allocators!J135</f>
        <v>0</v>
      </c>
      <c r="I26" s="8">
        <f>Allocators!K135</f>
        <v>0</v>
      </c>
      <c r="J26" s="8">
        <f>Allocators!L135</f>
        <v>0</v>
      </c>
      <c r="K26" s="8">
        <f>Allocators!M135</f>
        <v>0</v>
      </c>
      <c r="L26" s="8">
        <f>Allocators!N135</f>
        <v>0</v>
      </c>
      <c r="M26" s="8">
        <f>Allocators!O135</f>
        <v>0</v>
      </c>
      <c r="N26" s="8">
        <f>Allocators!P135</f>
        <v>0</v>
      </c>
      <c r="O26" s="8">
        <f>Allocators!Q135</f>
        <v>0</v>
      </c>
      <c r="P26" s="8">
        <f>Allocators!R135</f>
        <v>0</v>
      </c>
      <c r="Q26" s="8">
        <f>Allocators!S135</f>
        <v>0</v>
      </c>
      <c r="R26" s="8">
        <f>Allocators!T135</f>
        <v>0</v>
      </c>
      <c r="S26" s="8">
        <f>Allocators!U135</f>
        <v>0</v>
      </c>
    </row>
    <row r="27" spans="1:19">
      <c r="A27" s="14" t="str">
        <f>CONCATENATE(Allocators!A136," ",Allocators!B136)</f>
        <v>CUST_903 BULKTRAN</v>
      </c>
      <c r="B27" s="8">
        <f>Allocators!D136</f>
        <v>0</v>
      </c>
      <c r="C27" s="8">
        <f>Allocators!E136</f>
        <v>0</v>
      </c>
      <c r="D27" s="8">
        <f>Allocators!F136</f>
        <v>0</v>
      </c>
      <c r="E27" s="8">
        <f>Allocators!G136</f>
        <v>0</v>
      </c>
      <c r="F27" s="8">
        <f>Allocators!H136</f>
        <v>0</v>
      </c>
      <c r="G27" s="8">
        <f>Allocators!I136</f>
        <v>0</v>
      </c>
      <c r="H27" s="8">
        <f>Allocators!J136</f>
        <v>0</v>
      </c>
      <c r="I27" s="8">
        <f>Allocators!K136</f>
        <v>0</v>
      </c>
      <c r="J27" s="8">
        <f>Allocators!L136</f>
        <v>0</v>
      </c>
      <c r="K27" s="8">
        <f>Allocators!M136</f>
        <v>0</v>
      </c>
      <c r="L27" s="8">
        <f>Allocators!N136</f>
        <v>0</v>
      </c>
      <c r="M27" s="8">
        <f>Allocators!O136</f>
        <v>0</v>
      </c>
      <c r="N27" s="8">
        <f>Allocators!P136</f>
        <v>0</v>
      </c>
      <c r="O27" s="8">
        <f>Allocators!Q136</f>
        <v>0</v>
      </c>
      <c r="P27" s="8">
        <f>Allocators!R136</f>
        <v>0</v>
      </c>
      <c r="Q27" s="8">
        <f>Allocators!S136</f>
        <v>0</v>
      </c>
      <c r="R27" s="8">
        <f>Allocators!T136</f>
        <v>0</v>
      </c>
      <c r="S27" s="8">
        <f>Allocators!U136</f>
        <v>0</v>
      </c>
    </row>
    <row r="28" spans="1:19">
      <c r="A28" s="14" t="str">
        <f>CONCATENATE(Allocators!A137," ",Allocators!B137)</f>
        <v>CUST_903 SUBTRAN</v>
      </c>
      <c r="B28" s="8">
        <f>Allocators!D137</f>
        <v>0</v>
      </c>
      <c r="C28" s="8">
        <f>Allocators!E137</f>
        <v>0</v>
      </c>
      <c r="D28" s="8">
        <f>Allocators!F137</f>
        <v>0</v>
      </c>
      <c r="E28" s="8">
        <f>Allocators!G137</f>
        <v>0</v>
      </c>
      <c r="F28" s="8">
        <f>Allocators!H137</f>
        <v>0</v>
      </c>
      <c r="G28" s="8">
        <f>Allocators!I137</f>
        <v>0</v>
      </c>
      <c r="H28" s="8">
        <f>Allocators!J137</f>
        <v>0</v>
      </c>
      <c r="I28" s="8">
        <f>Allocators!K137</f>
        <v>0</v>
      </c>
      <c r="J28" s="8">
        <f>Allocators!L137</f>
        <v>0</v>
      </c>
      <c r="K28" s="8">
        <f>Allocators!M137</f>
        <v>0</v>
      </c>
      <c r="L28" s="8">
        <f>Allocators!N137</f>
        <v>0</v>
      </c>
      <c r="M28" s="8">
        <f>Allocators!O137</f>
        <v>0</v>
      </c>
      <c r="N28" s="8">
        <f>Allocators!P137</f>
        <v>0</v>
      </c>
      <c r="O28" s="8">
        <f>Allocators!Q137</f>
        <v>0</v>
      </c>
      <c r="P28" s="8">
        <f>Allocators!R137</f>
        <v>0</v>
      </c>
      <c r="Q28" s="8">
        <f>Allocators!S137</f>
        <v>0</v>
      </c>
      <c r="R28" s="8">
        <f>Allocators!T137</f>
        <v>0</v>
      </c>
      <c r="S28" s="8">
        <f>Allocators!U137</f>
        <v>0</v>
      </c>
    </row>
    <row r="29" spans="1:19">
      <c r="A29" s="14" t="str">
        <f>CONCATENATE(Allocators!A138," ",Allocators!B138)</f>
        <v>CUST_903 DISTPRI</v>
      </c>
      <c r="B29" s="8">
        <f>Allocators!D138</f>
        <v>0</v>
      </c>
      <c r="C29" s="8">
        <f>Allocators!E138</f>
        <v>0</v>
      </c>
      <c r="D29" s="8">
        <f>Allocators!F138</f>
        <v>0</v>
      </c>
      <c r="E29" s="8">
        <f>Allocators!G138</f>
        <v>0</v>
      </c>
      <c r="F29" s="8">
        <f>Allocators!H138</f>
        <v>0</v>
      </c>
      <c r="G29" s="8">
        <f>Allocators!I138</f>
        <v>0</v>
      </c>
      <c r="H29" s="8">
        <f>Allocators!J138</f>
        <v>0</v>
      </c>
      <c r="I29" s="8">
        <f>Allocators!K138</f>
        <v>0</v>
      </c>
      <c r="J29" s="8">
        <f>Allocators!L138</f>
        <v>0</v>
      </c>
      <c r="K29" s="8">
        <f>Allocators!M138</f>
        <v>0</v>
      </c>
      <c r="L29" s="8">
        <f>Allocators!N138</f>
        <v>0</v>
      </c>
      <c r="M29" s="8">
        <f>Allocators!O138</f>
        <v>0</v>
      </c>
      <c r="N29" s="8">
        <f>Allocators!P138</f>
        <v>0</v>
      </c>
      <c r="O29" s="8">
        <f>Allocators!Q138</f>
        <v>0</v>
      </c>
      <c r="P29" s="8">
        <f>Allocators!R138</f>
        <v>0</v>
      </c>
      <c r="Q29" s="8">
        <f>Allocators!S138</f>
        <v>0</v>
      </c>
      <c r="R29" s="8">
        <f>Allocators!T138</f>
        <v>0</v>
      </c>
      <c r="S29" s="8">
        <f>Allocators!U138</f>
        <v>0</v>
      </c>
    </row>
    <row r="30" spans="1:19">
      <c r="A30" s="14" t="str">
        <f>CONCATENATE(Allocators!A139," ",Allocators!B139)</f>
        <v>CUST_903 DISTSEC</v>
      </c>
      <c r="B30" s="8">
        <f>Allocators!D139</f>
        <v>0</v>
      </c>
      <c r="C30" s="8">
        <f>Allocators!E139</f>
        <v>0</v>
      </c>
      <c r="D30" s="8">
        <f>Allocators!F139</f>
        <v>0</v>
      </c>
      <c r="E30" s="8">
        <f>Allocators!G139</f>
        <v>0</v>
      </c>
      <c r="F30" s="8">
        <f>Allocators!H139</f>
        <v>0</v>
      </c>
      <c r="G30" s="8">
        <f>Allocators!I139</f>
        <v>0</v>
      </c>
      <c r="H30" s="8">
        <f>Allocators!J139</f>
        <v>0</v>
      </c>
      <c r="I30" s="8">
        <f>Allocators!K139</f>
        <v>0</v>
      </c>
      <c r="J30" s="8">
        <f>Allocators!L139</f>
        <v>0</v>
      </c>
      <c r="K30" s="8">
        <f>Allocators!M139</f>
        <v>0</v>
      </c>
      <c r="L30" s="8">
        <f>Allocators!N139</f>
        <v>0</v>
      </c>
      <c r="M30" s="8">
        <f>Allocators!O139</f>
        <v>0</v>
      </c>
      <c r="N30" s="8">
        <f>Allocators!P139</f>
        <v>0</v>
      </c>
      <c r="O30" s="8">
        <f>Allocators!Q139</f>
        <v>0</v>
      </c>
      <c r="P30" s="8">
        <f>Allocators!R139</f>
        <v>0</v>
      </c>
      <c r="Q30" s="8">
        <f>Allocators!S139</f>
        <v>0</v>
      </c>
      <c r="R30" s="8">
        <f>Allocators!T139</f>
        <v>0</v>
      </c>
      <c r="S30" s="8">
        <f>Allocators!U139</f>
        <v>0</v>
      </c>
    </row>
    <row r="31" spans="1:19">
      <c r="A31" s="14" t="str">
        <f>CONCATENATE(Allocators!A140," ",Allocators!B140)</f>
        <v>CUST_903 ENERGY</v>
      </c>
      <c r="B31" s="8">
        <f>Allocators!D140</f>
        <v>0</v>
      </c>
      <c r="C31" s="8">
        <f>Allocators!E140</f>
        <v>0</v>
      </c>
      <c r="D31" s="8">
        <f>Allocators!F140</f>
        <v>0</v>
      </c>
      <c r="E31" s="8">
        <f>Allocators!G140</f>
        <v>0</v>
      </c>
      <c r="F31" s="8">
        <f>Allocators!H140</f>
        <v>0</v>
      </c>
      <c r="G31" s="8">
        <f>Allocators!I140</f>
        <v>0</v>
      </c>
      <c r="H31" s="8">
        <f>Allocators!J140</f>
        <v>0</v>
      </c>
      <c r="I31" s="8">
        <f>Allocators!K140</f>
        <v>0</v>
      </c>
      <c r="J31" s="8">
        <f>Allocators!L140</f>
        <v>0</v>
      </c>
      <c r="K31" s="8">
        <f>Allocators!M140</f>
        <v>0</v>
      </c>
      <c r="L31" s="8">
        <f>Allocators!N140</f>
        <v>0</v>
      </c>
      <c r="M31" s="8">
        <f>Allocators!O140</f>
        <v>0</v>
      </c>
      <c r="N31" s="8">
        <f>Allocators!P140</f>
        <v>0</v>
      </c>
      <c r="O31" s="8">
        <f>Allocators!Q140</f>
        <v>0</v>
      </c>
      <c r="P31" s="8">
        <f>Allocators!R140</f>
        <v>0</v>
      </c>
      <c r="Q31" s="8">
        <f>Allocators!S140</f>
        <v>0</v>
      </c>
      <c r="R31" s="8">
        <f>Allocators!T140</f>
        <v>0</v>
      </c>
      <c r="S31" s="8">
        <f>Allocators!U140</f>
        <v>0</v>
      </c>
    </row>
    <row r="32" spans="1:19">
      <c r="A32" s="14" t="str">
        <f>CONCATENATE(Allocators!A141," ",Allocators!B141)</f>
        <v>CUST_903 CUSTOMER</v>
      </c>
      <c r="B32" s="8">
        <f>Allocators!D141</f>
        <v>1.0000000000000002</v>
      </c>
      <c r="C32" s="8">
        <f>Allocators!E141</f>
        <v>0.86197829143078908</v>
      </c>
      <c r="D32" s="8">
        <f>Allocators!F141</f>
        <v>0.13368889481999705</v>
      </c>
      <c r="E32" s="8">
        <f>Allocators!G141</f>
        <v>3.3073046126374194E-4</v>
      </c>
      <c r="F32" s="8">
        <f>Allocators!H141</f>
        <v>2.6353024801891789E-5</v>
      </c>
      <c r="G32" s="8">
        <f>Allocators!I141</f>
        <v>2.3936075955775429E-3</v>
      </c>
      <c r="H32" s="8">
        <f>Allocators!J141</f>
        <v>2.4677725368057237E-4</v>
      </c>
      <c r="I32" s="8">
        <f>Allocators!K141</f>
        <v>5.2894285495225658E-5</v>
      </c>
      <c r="J32" s="8">
        <f>Allocators!L141</f>
        <v>4.3294255031679364E-6</v>
      </c>
      <c r="K32" s="8">
        <f>Allocators!M141</f>
        <v>2.2023599298723852E-5</v>
      </c>
      <c r="L32" s="8">
        <f>Allocators!N141</f>
        <v>1.9388296818534674E-4</v>
      </c>
      <c r="M32" s="8">
        <f>Allocators!O141</f>
        <v>8.3764971691727467E-5</v>
      </c>
      <c r="N32" s="8">
        <f>Allocators!P141</f>
        <v>1.7505937904113833E-5</v>
      </c>
      <c r="O32" s="8">
        <f>Allocators!Q141</f>
        <v>6.7444919903698766E-4</v>
      </c>
      <c r="P32" s="8">
        <f>Allocators!R141</f>
        <v>4.3294255031679364E-6</v>
      </c>
      <c r="Q32" s="8">
        <f>Allocators!S141</f>
        <v>3.9717773094279769E-5</v>
      </c>
      <c r="R32" s="8">
        <f>Allocators!T141</f>
        <v>0</v>
      </c>
      <c r="S32" s="8">
        <f>Allocators!U141</f>
        <v>2.4244782817740444E-4</v>
      </c>
    </row>
    <row r="33" spans="1:19">
      <c r="A33" s="14" t="str">
        <f>CONCATENATE(Allocators!A142," ",Allocators!B142)</f>
        <v>CUST_903 TOTAL</v>
      </c>
      <c r="B33" s="8">
        <f>Allocators!D142</f>
        <v>1.0000000000000002</v>
      </c>
      <c r="C33" s="8">
        <f>Allocators!E142</f>
        <v>0.86197829143078908</v>
      </c>
      <c r="D33" s="8">
        <f>Allocators!F142</f>
        <v>0.13368889481999705</v>
      </c>
      <c r="E33" s="8">
        <f>Allocators!G142</f>
        <v>3.3073046126374194E-4</v>
      </c>
      <c r="F33" s="8">
        <f>Allocators!H142</f>
        <v>2.6353024801891789E-5</v>
      </c>
      <c r="G33" s="8">
        <f>Allocators!I142</f>
        <v>2.3936075955775429E-3</v>
      </c>
      <c r="H33" s="8">
        <f>Allocators!J142</f>
        <v>2.4677725368057237E-4</v>
      </c>
      <c r="I33" s="8">
        <f>Allocators!K142</f>
        <v>5.2894285495225658E-5</v>
      </c>
      <c r="J33" s="8">
        <f>Allocators!L142</f>
        <v>4.3294255031679364E-6</v>
      </c>
      <c r="K33" s="8">
        <f>Allocators!M142</f>
        <v>2.2023599298723852E-5</v>
      </c>
      <c r="L33" s="8">
        <f>Allocators!N142</f>
        <v>1.9388296818534674E-4</v>
      </c>
      <c r="M33" s="8">
        <f>Allocators!O142</f>
        <v>8.3764971691727467E-5</v>
      </c>
      <c r="N33" s="8">
        <f>Allocators!P142</f>
        <v>1.7505937904113833E-5</v>
      </c>
      <c r="O33" s="8">
        <f>Allocators!Q142</f>
        <v>6.7444919903698766E-4</v>
      </c>
      <c r="P33" s="8">
        <f>Allocators!R142</f>
        <v>4.3294255031679364E-6</v>
      </c>
      <c r="Q33" s="8">
        <f>Allocators!S142</f>
        <v>3.9717773094279769E-5</v>
      </c>
      <c r="R33" s="8">
        <f>Allocators!T142</f>
        <v>0</v>
      </c>
      <c r="S33" s="8">
        <f>Allocators!U142</f>
        <v>2.4244782817740444E-4</v>
      </c>
    </row>
    <row r="34" spans="1:19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</row>
    <row r="35" spans="1:19" s="56" customFormat="1">
      <c r="A35" s="56" t="str">
        <f>CONCATENATE(Allocators!A908," ",Allocators!B908)</f>
        <v>CUST_DEP_FXNL PRODUCTION</v>
      </c>
      <c r="B35" s="43">
        <f ca="1">Allocators!D908</f>
        <v>0.34439706597933095</v>
      </c>
      <c r="C35" s="43">
        <f ca="1">Allocators!E908</f>
        <v>0.22625024102989805</v>
      </c>
      <c r="D35" s="43">
        <f ca="1">Allocators!F908</f>
        <v>4.6308501237697267E-2</v>
      </c>
      <c r="E35" s="43">
        <f ca="1">Allocators!G908</f>
        <v>4.0816658271146163E-3</v>
      </c>
      <c r="F35" s="43">
        <f ca="1">Allocators!H908</f>
        <v>2.6777781553290504E-3</v>
      </c>
      <c r="G35" s="43">
        <f ca="1">Allocators!I908</f>
        <v>1.6596988116806856E-2</v>
      </c>
      <c r="H35" s="43">
        <f ca="1">Allocators!J908</f>
        <v>8.0787779540090199E-3</v>
      </c>
      <c r="I35" s="43">
        <f ca="1">Allocators!K908</f>
        <v>2.2023064524904043E-3</v>
      </c>
      <c r="J35" s="43">
        <f ca="1">Allocators!L908</f>
        <v>0</v>
      </c>
      <c r="K35" s="43">
        <f ca="1">Allocators!M908</f>
        <v>0</v>
      </c>
      <c r="L35" s="43">
        <f ca="1">Allocators!N908</f>
        <v>2.204756380178307E-2</v>
      </c>
      <c r="M35" s="43">
        <f ca="1">Allocators!O908</f>
        <v>1.0815783220210418E-2</v>
      </c>
      <c r="N35" s="43">
        <f ca="1">Allocators!P908</f>
        <v>4.8925227402427315E-3</v>
      </c>
      <c r="O35" s="43">
        <f ca="1">Allocators!Q908</f>
        <v>3.3701315663100503E-4</v>
      </c>
      <c r="P35" s="43">
        <f ca="1">Allocators!R908</f>
        <v>0</v>
      </c>
      <c r="Q35" s="43">
        <f ca="1">Allocators!S908</f>
        <v>0</v>
      </c>
      <c r="R35" s="43">
        <f ca="1">Allocators!T908</f>
        <v>1.0792428711842676E-4</v>
      </c>
      <c r="S35" s="43">
        <f ca="1">Allocators!U908</f>
        <v>0</v>
      </c>
    </row>
    <row r="36" spans="1:19" s="56" customFormat="1">
      <c r="A36" s="56" t="str">
        <f>CONCATENATE(Allocators!A909," ",Allocators!B909)</f>
        <v>CUST_DEP_FXNL BULKTRAN</v>
      </c>
      <c r="B36" s="43">
        <f ca="1">Allocators!D909</f>
        <v>0.18702636561823605</v>
      </c>
      <c r="C36" s="43">
        <f ca="1">Allocators!E909</f>
        <v>0.12286620439040344</v>
      </c>
      <c r="D36" s="43">
        <f ca="1">Allocators!F909</f>
        <v>2.5148038526651949E-2</v>
      </c>
      <c r="E36" s="43">
        <f ca="1">Allocators!G909</f>
        <v>2.2165668663368119E-3</v>
      </c>
      <c r="F36" s="43">
        <f ca="1">Allocators!H909</f>
        <v>1.4541793929021259E-3</v>
      </c>
      <c r="G36" s="43">
        <f ca="1">Allocators!I909</f>
        <v>9.0130685604671492E-3</v>
      </c>
      <c r="H36" s="43">
        <f ca="1">Allocators!J909</f>
        <v>4.3872164679408616E-3</v>
      </c>
      <c r="I36" s="43">
        <f ca="1">Allocators!K909</f>
        <v>1.1959723600304727E-3</v>
      </c>
      <c r="J36" s="43">
        <f ca="1">Allocators!L909</f>
        <v>0</v>
      </c>
      <c r="K36" s="43">
        <f ca="1">Allocators!M909</f>
        <v>0</v>
      </c>
      <c r="L36" s="43">
        <f ca="1">Allocators!N909</f>
        <v>1.197302804208889E-2</v>
      </c>
      <c r="M36" s="43">
        <f ca="1">Allocators!O909</f>
        <v>5.8735594080585396E-3</v>
      </c>
      <c r="N36" s="43">
        <f ca="1">Allocators!P909</f>
        <v>2.6569063363248479E-3</v>
      </c>
      <c r="O36" s="43">
        <f ca="1">Allocators!Q909</f>
        <v>1.8301650065163152E-4</v>
      </c>
      <c r="P36" s="43">
        <f ca="1">Allocators!R909</f>
        <v>0</v>
      </c>
      <c r="Q36" s="43">
        <f ca="1">Allocators!S909</f>
        <v>0</v>
      </c>
      <c r="R36" s="43">
        <f ca="1">Allocators!T909</f>
        <v>5.8608766379298251E-5</v>
      </c>
      <c r="S36" s="43">
        <f ca="1">Allocators!U909</f>
        <v>0</v>
      </c>
    </row>
    <row r="37" spans="1:19" s="56" customFormat="1">
      <c r="A37" s="56" t="str">
        <f>CONCATENATE(Allocators!A910," ",Allocators!B910)</f>
        <v>CUST_DEP_FXNL SUBTRAN</v>
      </c>
      <c r="B37" s="43">
        <f ca="1">Allocators!D910</f>
        <v>5.1140595379836319E-2</v>
      </c>
      <c r="C37" s="43">
        <f ca="1">Allocators!E910</f>
        <v>3.3791404285909751E-2</v>
      </c>
      <c r="D37" s="43">
        <f ca="1">Allocators!F910</f>
        <v>6.9524518291132062E-3</v>
      </c>
      <c r="E37" s="43">
        <f ca="1">Allocators!G910</f>
        <v>6.156878147146142E-4</v>
      </c>
      <c r="F37" s="43">
        <f ca="1">Allocators!H910</f>
        <v>5.2492347799405585E-4</v>
      </c>
      <c r="G37" s="43">
        <f ca="1">Allocators!I910</f>
        <v>2.4194225174604222E-3</v>
      </c>
      <c r="H37" s="43">
        <f ca="1">Allocators!J910</f>
        <v>1.1809905703857131E-3</v>
      </c>
      <c r="I37" s="43">
        <f ca="1">Allocators!K910</f>
        <v>4.167244333080781E-4</v>
      </c>
      <c r="J37" s="43">
        <f ca="1">Allocators!L910</f>
        <v>0</v>
      </c>
      <c r="K37" s="43">
        <f ca="1">Allocators!M910</f>
        <v>0</v>
      </c>
      <c r="L37" s="43">
        <f ca="1">Allocators!N910</f>
        <v>3.1792228631299779E-3</v>
      </c>
      <c r="M37" s="43">
        <f ca="1">Allocators!O910</f>
        <v>2.0107003238927215E-3</v>
      </c>
      <c r="N37" s="43">
        <f ca="1">Allocators!P910</f>
        <v>0</v>
      </c>
      <c r="O37" s="43">
        <f ca="1">Allocators!Q910</f>
        <v>4.9067263927781E-5</v>
      </c>
      <c r="P37" s="43">
        <f ca="1">Allocators!R910</f>
        <v>0</v>
      </c>
      <c r="Q37" s="43">
        <f ca="1">Allocators!S910</f>
        <v>0</v>
      </c>
      <c r="R37" s="43">
        <f ca="1">Allocators!T910</f>
        <v>0</v>
      </c>
      <c r="S37" s="43">
        <f ca="1">Allocators!U910</f>
        <v>0</v>
      </c>
    </row>
    <row r="38" spans="1:19" s="56" customFormat="1">
      <c r="A38" s="56" t="str">
        <f>CONCATENATE(Allocators!A911," ",Allocators!B911)</f>
        <v>CUST_DEP_FXNL DISTPRI</v>
      </c>
      <c r="B38" s="43">
        <f ca="1">Allocators!D911</f>
        <v>0.24692365442813297</v>
      </c>
      <c r="C38" s="43">
        <f ca="1">Allocators!E911</f>
        <v>0.17325658780373754</v>
      </c>
      <c r="D38" s="43">
        <f ca="1">Allocators!F911</f>
        <v>3.5589352322339896E-2</v>
      </c>
      <c r="E38" s="43">
        <f ca="1">Allocators!G911</f>
        <v>3.1512639675637605E-3</v>
      </c>
      <c r="F38" s="43">
        <f ca="1">Allocators!H911</f>
        <v>0</v>
      </c>
      <c r="G38" s="43">
        <f ca="1">Allocators!I911</f>
        <v>1.2440465709074425E-2</v>
      </c>
      <c r="H38" s="43">
        <f ca="1">Allocators!J911</f>
        <v>6.0720200804791269E-3</v>
      </c>
      <c r="I38" s="43">
        <f ca="1">Allocators!K911</f>
        <v>0</v>
      </c>
      <c r="J38" s="43">
        <f ca="1">Allocators!L911</f>
        <v>0</v>
      </c>
      <c r="K38" s="43">
        <f ca="1">Allocators!M911</f>
        <v>0</v>
      </c>
      <c r="L38" s="43">
        <f ca="1">Allocators!N911</f>
        <v>1.616159896270488E-2</v>
      </c>
      <c r="M38" s="43">
        <f ca="1">Allocators!O911</f>
        <v>0</v>
      </c>
      <c r="N38" s="43">
        <f ca="1">Allocators!P911</f>
        <v>0</v>
      </c>
      <c r="O38" s="43">
        <f ca="1">Allocators!Q911</f>
        <v>2.523655822332815E-4</v>
      </c>
      <c r="P38" s="43">
        <f ca="1">Allocators!R911</f>
        <v>0</v>
      </c>
      <c r="Q38" s="43">
        <f ca="1">Allocators!S911</f>
        <v>0</v>
      </c>
      <c r="R38" s="43">
        <f ca="1">Allocators!T911</f>
        <v>0</v>
      </c>
      <c r="S38" s="43">
        <f ca="1">Allocators!U911</f>
        <v>0</v>
      </c>
    </row>
    <row r="39" spans="1:19" s="56" customFormat="1">
      <c r="A39" s="56" t="str">
        <f>CONCATENATE(Allocators!A912," ",Allocators!B912)</f>
        <v>CUST_DEP_FXNL DISTSEC</v>
      </c>
      <c r="B39" s="43">
        <f ca="1">Allocators!D912</f>
        <v>0.11611639008978544</v>
      </c>
      <c r="C39" s="43">
        <f ca="1">Allocators!E912</f>
        <v>9.4129907463559051E-2</v>
      </c>
      <c r="D39" s="43">
        <f ca="1">Allocators!F912</f>
        <v>1.6659318700430827E-2</v>
      </c>
      <c r="E39" s="43">
        <f ca="1">Allocators!G912</f>
        <v>0</v>
      </c>
      <c r="F39" s="43">
        <f ca="1">Allocators!H912</f>
        <v>0</v>
      </c>
      <c r="G39" s="43">
        <f ca="1">Allocators!I912</f>
        <v>5.0139958623130181E-3</v>
      </c>
      <c r="H39" s="43">
        <f ca="1">Allocators!J912</f>
        <v>0</v>
      </c>
      <c r="I39" s="43">
        <f ca="1">Allocators!K912</f>
        <v>0</v>
      </c>
      <c r="J39" s="43">
        <f ca="1">Allocators!L912</f>
        <v>0</v>
      </c>
      <c r="K39" s="43">
        <f ca="1">Allocators!M912</f>
        <v>0</v>
      </c>
      <c r="L39" s="43">
        <f ca="1">Allocators!N912</f>
        <v>0</v>
      </c>
      <c r="M39" s="43">
        <f ca="1">Allocators!O912</f>
        <v>0</v>
      </c>
      <c r="N39" s="43">
        <f ca="1">Allocators!P912</f>
        <v>0</v>
      </c>
      <c r="O39" s="43">
        <f ca="1">Allocators!Q912</f>
        <v>1.0478660999619918E-4</v>
      </c>
      <c r="P39" s="43">
        <f ca="1">Allocators!R912</f>
        <v>0</v>
      </c>
      <c r="Q39" s="43">
        <f ca="1">Allocators!S912</f>
        <v>0</v>
      </c>
      <c r="R39" s="43">
        <f ca="1">Allocators!T912</f>
        <v>2.0838145348633192E-4</v>
      </c>
      <c r="S39" s="43">
        <f ca="1">Allocators!U912</f>
        <v>0</v>
      </c>
    </row>
    <row r="40" spans="1:19" s="56" customFormat="1">
      <c r="A40" s="56" t="str">
        <f>CONCATENATE(Allocators!A913," ",Allocators!B913)</f>
        <v>CUST_DEP_FXNL ENERGY</v>
      </c>
      <c r="B40" s="43">
        <f ca="1">Allocators!D913</f>
        <v>5.6708229083987311E-3</v>
      </c>
      <c r="C40" s="43">
        <f ca="1">Allocators!E913</f>
        <v>3.2131692868978645E-3</v>
      </c>
      <c r="D40" s="43">
        <f ca="1">Allocators!F913</f>
        <v>8.1361303785213975E-4</v>
      </c>
      <c r="E40" s="43">
        <f ca="1">Allocators!G913</f>
        <v>7.1887335850205107E-5</v>
      </c>
      <c r="F40" s="43">
        <f ca="1">Allocators!H913</f>
        <v>4.7339638841996442E-5</v>
      </c>
      <c r="G40" s="43">
        <f ca="1">Allocators!I913</f>
        <v>3.1786643518199378E-4</v>
      </c>
      <c r="H40" s="43">
        <f ca="1">Allocators!J913</f>
        <v>1.5398899718434058E-4</v>
      </c>
      <c r="I40" s="43">
        <f ca="1">Allocators!K913</f>
        <v>4.2153297825324035E-5</v>
      </c>
      <c r="J40" s="43">
        <f ca="1">Allocators!L913</f>
        <v>0</v>
      </c>
      <c r="K40" s="43">
        <f ca="1">Allocators!M913</f>
        <v>0</v>
      </c>
      <c r="L40" s="43">
        <f ca="1">Allocators!N913</f>
        <v>5.4683676064226617E-4</v>
      </c>
      <c r="M40" s="43">
        <f ca="1">Allocators!O913</f>
        <v>3.0166311945925025E-4</v>
      </c>
      <c r="N40" s="43">
        <f ca="1">Allocators!P913</f>
        <v>1.4169333864335237E-4</v>
      </c>
      <c r="O40" s="43">
        <f ca="1">Allocators!Q913</f>
        <v>6.4599146827104898E-6</v>
      </c>
      <c r="P40" s="43">
        <f ca="1">Allocators!R913</f>
        <v>0</v>
      </c>
      <c r="Q40" s="43">
        <f ca="1">Allocators!S913</f>
        <v>0</v>
      </c>
      <c r="R40" s="43">
        <f ca="1">Allocators!T913</f>
        <v>1.4151745337287481E-5</v>
      </c>
      <c r="S40" s="43">
        <f ca="1">Allocators!U913</f>
        <v>0</v>
      </c>
    </row>
    <row r="41" spans="1:19" s="56" customFormat="1">
      <c r="A41" s="56" t="str">
        <f>CONCATENATE(Allocators!A914," ",Allocators!B914)</f>
        <v>CUST_DEP_FXNL CUSTOMER</v>
      </c>
      <c r="B41" s="43">
        <f ca="1">Allocators!D914</f>
        <v>4.8725105596279517E-2</v>
      </c>
      <c r="C41" s="43">
        <f ca="1">Allocators!E914</f>
        <v>2.9609253651433992E-2</v>
      </c>
      <c r="D41" s="43">
        <f ca="1">Allocators!F914</f>
        <v>8.282702128608762E-3</v>
      </c>
      <c r="E41" s="43">
        <f ca="1">Allocators!G914</f>
        <v>3.3515327900180861E-3</v>
      </c>
      <c r="F41" s="43">
        <f ca="1">Allocators!H914</f>
        <v>2.655235939685818E-3</v>
      </c>
      <c r="G41" s="43">
        <f ca="1">Allocators!I914</f>
        <v>3.8883475322925014E-4</v>
      </c>
      <c r="H41" s="43">
        <f ca="1">Allocators!J914</f>
        <v>3.0531274796166962E-4</v>
      </c>
      <c r="I41" s="43">
        <f ca="1">Allocators!K914</f>
        <v>4.8076361726972111E-4</v>
      </c>
      <c r="J41" s="43">
        <f ca="1">Allocators!L914</f>
        <v>0</v>
      </c>
      <c r="K41" s="43">
        <f ca="1">Allocators!M914</f>
        <v>0</v>
      </c>
      <c r="L41" s="43">
        <f ca="1">Allocators!N914</f>
        <v>1.6575174053941899E-4</v>
      </c>
      <c r="M41" s="43">
        <f ca="1">Allocators!O914</f>
        <v>5.8978841805100009E-5</v>
      </c>
      <c r="N41" s="43">
        <f ca="1">Allocators!P914</f>
        <v>4.3789377351948358E-5</v>
      </c>
      <c r="O41" s="43">
        <f ca="1">Allocators!Q914</f>
        <v>5.8134567773101374E-6</v>
      </c>
      <c r="P41" s="43">
        <f ca="1">Allocators!R914</f>
        <v>0</v>
      </c>
      <c r="Q41" s="43">
        <f ca="1">Allocators!S914</f>
        <v>0</v>
      </c>
      <c r="R41" s="43">
        <f ca="1">Allocators!T914</f>
        <v>3.3771365515984329E-3</v>
      </c>
      <c r="S41" s="43">
        <f ca="1">Allocators!U914</f>
        <v>0</v>
      </c>
    </row>
    <row r="42" spans="1:19" s="56" customFormat="1">
      <c r="A42" s="56" t="str">
        <f>CONCATENATE(Allocators!A915," ",Allocators!B915)</f>
        <v>CUST_DEP_FXNL TOTAL</v>
      </c>
      <c r="B42" s="43">
        <f ca="1">Allocators!D915</f>
        <v>1</v>
      </c>
      <c r="C42" s="43">
        <f ca="1">Allocators!E915</f>
        <v>0.68311676791183973</v>
      </c>
      <c r="D42" s="43">
        <f ca="1">Allocators!F915</f>
        <v>0.13975397778269405</v>
      </c>
      <c r="E42" s="43">
        <f ca="1">Allocators!G915</f>
        <v>1.3488604601598096E-2</v>
      </c>
      <c r="F42" s="43">
        <f ca="1">Allocators!H915</f>
        <v>7.3594566047530474E-3</v>
      </c>
      <c r="G42" s="43">
        <f ca="1">Allocators!I915</f>
        <v>4.6190641954533117E-2</v>
      </c>
      <c r="H42" s="43">
        <f ca="1">Allocators!J915</f>
        <v>2.0178306817960734E-2</v>
      </c>
      <c r="I42" s="43">
        <f ca="1">Allocators!K915</f>
        <v>4.3379201609240001E-3</v>
      </c>
      <c r="J42" s="43">
        <f ca="1">Allocators!L915</f>
        <v>0</v>
      </c>
      <c r="K42" s="43">
        <f ca="1">Allocators!M915</f>
        <v>0</v>
      </c>
      <c r="L42" s="43">
        <f ca="1">Allocators!N915</f>
        <v>5.4074002170888508E-2</v>
      </c>
      <c r="M42" s="43">
        <f ca="1">Allocators!O915</f>
        <v>1.9060684913426031E-2</v>
      </c>
      <c r="N42" s="43">
        <f ca="1">Allocators!P915</f>
        <v>7.7349117925628805E-3</v>
      </c>
      <c r="O42" s="43">
        <f ca="1">Allocators!Q915</f>
        <v>9.3852248489991873E-4</v>
      </c>
      <c r="P42" s="43">
        <f ca="1">Allocators!R915</f>
        <v>0</v>
      </c>
      <c r="Q42" s="43">
        <f ca="1">Allocators!S915</f>
        <v>0</v>
      </c>
      <c r="R42" s="43">
        <f ca="1">Allocators!T915</f>
        <v>3.7662028039197773E-3</v>
      </c>
      <c r="S42" s="43">
        <f ca="1">Allocators!U915</f>
        <v>0</v>
      </c>
    </row>
    <row r="43" spans="1:19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</row>
    <row r="44" spans="1:19" s="47" customFormat="1">
      <c r="A44" s="56" t="str">
        <f>CONCATENATE(Allocators!A1015," ",Allocators!B1015)</f>
        <v>CUST_SPEC_FXNL PRODUCTION</v>
      </c>
      <c r="B44" s="8">
        <f ca="1">Allocators!D1015</f>
        <v>0.52704409456066381</v>
      </c>
      <c r="C44" s="8">
        <f>Allocators!E1015</f>
        <v>0</v>
      </c>
      <c r="D44" s="8">
        <f>Allocators!F1015</f>
        <v>0</v>
      </c>
      <c r="E44" s="8">
        <f>Allocators!G1015</f>
        <v>0</v>
      </c>
      <c r="F44" s="8">
        <f>Allocators!H1015</f>
        <v>0</v>
      </c>
      <c r="G44" s="8">
        <f>Allocators!I1015</f>
        <v>0</v>
      </c>
      <c r="H44" s="8">
        <f ca="1">Allocators!J1015</f>
        <v>9.348100387188299E-4</v>
      </c>
      <c r="I44" s="8">
        <f ca="1">Allocators!K1015</f>
        <v>1.4606005335999483E-3</v>
      </c>
      <c r="J44" s="8">
        <f>Allocators!L1015</f>
        <v>0</v>
      </c>
      <c r="K44" s="8">
        <f>Allocators!M1015</f>
        <v>0</v>
      </c>
      <c r="L44" s="8">
        <f ca="1">Allocators!N1015</f>
        <v>0.1333019444220874</v>
      </c>
      <c r="M44" s="8">
        <f ca="1">Allocators!O1015</f>
        <v>0.29000321847276739</v>
      </c>
      <c r="N44" s="8">
        <f ca="1">Allocators!P1015</f>
        <v>0.10134352109349019</v>
      </c>
      <c r="O44" s="8">
        <f>Allocators!Q1015</f>
        <v>0</v>
      </c>
      <c r="P44" s="8">
        <f>Allocators!R1015</f>
        <v>0</v>
      </c>
      <c r="Q44" s="8">
        <f>Allocators!S1015</f>
        <v>0</v>
      </c>
      <c r="R44" s="8">
        <f>Allocators!T1015</f>
        <v>0</v>
      </c>
      <c r="S44" s="8">
        <f>Allocators!U1015</f>
        <v>0</v>
      </c>
    </row>
    <row r="45" spans="1:19" s="47" customFormat="1">
      <c r="A45" s="56" t="str">
        <f>CONCATENATE(Allocators!A1016," ",Allocators!B1016)</f>
        <v>CUST_SPEC_FXNL BULKTRAN</v>
      </c>
      <c r="B45" s="8">
        <f ca="1">Allocators!D1016</f>
        <v>4.358710767446293E-2</v>
      </c>
      <c r="C45" s="8">
        <f>Allocators!E1016</f>
        <v>0</v>
      </c>
      <c r="D45" s="8">
        <f>Allocators!F1016</f>
        <v>0</v>
      </c>
      <c r="E45" s="8">
        <f>Allocators!G1016</f>
        <v>0</v>
      </c>
      <c r="F45" s="8">
        <f>Allocators!H1016</f>
        <v>0</v>
      </c>
      <c r="G45" s="8">
        <f>Allocators!I1016</f>
        <v>0</v>
      </c>
      <c r="H45" s="8">
        <f ca="1">Allocators!J1016</f>
        <v>8.262020149425507E-5</v>
      </c>
      <c r="I45" s="8">
        <f ca="1">Allocators!K1016</f>
        <v>3.9569053657130151E-5</v>
      </c>
      <c r="J45" s="8">
        <f>Allocators!L1016</f>
        <v>0</v>
      </c>
      <c r="K45" s="8">
        <f>Allocators!M1016</f>
        <v>0</v>
      </c>
      <c r="L45" s="8">
        <f ca="1">Allocators!N1016</f>
        <v>1.2861221108990009E-2</v>
      </c>
      <c r="M45" s="8">
        <f ca="1">Allocators!O1016</f>
        <v>1.7094948798086384E-2</v>
      </c>
      <c r="N45" s="8">
        <f ca="1">Allocators!P1016</f>
        <v>1.3508748512235203E-2</v>
      </c>
      <c r="O45" s="8">
        <f>Allocators!Q1016</f>
        <v>0</v>
      </c>
      <c r="P45" s="8">
        <f>Allocators!R1016</f>
        <v>0</v>
      </c>
      <c r="Q45" s="8">
        <f>Allocators!S1016</f>
        <v>0</v>
      </c>
      <c r="R45" s="8">
        <f>Allocators!T1016</f>
        <v>0</v>
      </c>
      <c r="S45" s="8">
        <f>Allocators!U1016</f>
        <v>0</v>
      </c>
    </row>
    <row r="46" spans="1:19" s="47" customFormat="1">
      <c r="A46" s="56" t="str">
        <f>CONCATENATE(Allocators!A1017," ",Allocators!B1017)</f>
        <v>CUST_SPEC_FXNL SUBTRAN</v>
      </c>
      <c r="B46" s="8">
        <f ca="1">Allocators!D1017</f>
        <v>8.8421751380731058E-3</v>
      </c>
      <c r="C46" s="8">
        <f>Allocators!E1017</f>
        <v>0</v>
      </c>
      <c r="D46" s="8">
        <f>Allocators!F1017</f>
        <v>0</v>
      </c>
      <c r="E46" s="8">
        <f>Allocators!G1017</f>
        <v>0</v>
      </c>
      <c r="F46" s="8">
        <f>Allocators!H1017</f>
        <v>0</v>
      </c>
      <c r="G46" s="8">
        <f>Allocators!I1017</f>
        <v>0</v>
      </c>
      <c r="H46" s="8">
        <f ca="1">Allocators!J1017</f>
        <v>2.1125168634183628E-5</v>
      </c>
      <c r="I46" s="8">
        <f ca="1">Allocators!K1017</f>
        <v>1.2882091749244871E-5</v>
      </c>
      <c r="J46" s="8">
        <f>Allocators!L1017</f>
        <v>0</v>
      </c>
      <c r="K46" s="8">
        <f>Allocators!M1017</f>
        <v>0</v>
      </c>
      <c r="L46" s="8">
        <f ca="1">Allocators!N1017</f>
        <v>3.2479591920684396E-3</v>
      </c>
      <c r="M46" s="8">
        <f ca="1">Allocators!O1017</f>
        <v>5.5602086856212565E-3</v>
      </c>
      <c r="N46" s="8">
        <f ca="1">Allocators!P1017</f>
        <v>0</v>
      </c>
      <c r="O46" s="8">
        <f>Allocators!Q1017</f>
        <v>0</v>
      </c>
      <c r="P46" s="8">
        <f>Allocators!R1017</f>
        <v>0</v>
      </c>
      <c r="Q46" s="8">
        <f>Allocators!S1017</f>
        <v>0</v>
      </c>
      <c r="R46" s="8">
        <f>Allocators!T1017</f>
        <v>0</v>
      </c>
      <c r="S46" s="8">
        <f>Allocators!U1017</f>
        <v>0</v>
      </c>
    </row>
    <row r="47" spans="1:19" s="47" customFormat="1">
      <c r="A47" s="56" t="str">
        <f>CONCATENATE(Allocators!A1018," ",Allocators!B1018)</f>
        <v>CUST_SPEC_FXNL DISTPRI</v>
      </c>
      <c r="B47" s="8">
        <f ca="1">Allocators!D1018</f>
        <v>5.782210548063442E-2</v>
      </c>
      <c r="C47" s="8">
        <f>Allocators!E1018</f>
        <v>0</v>
      </c>
      <c r="D47" s="8">
        <f>Allocators!F1018</f>
        <v>0</v>
      </c>
      <c r="E47" s="8">
        <f>Allocators!G1018</f>
        <v>0</v>
      </c>
      <c r="F47" s="8">
        <f>Allocators!H1018</f>
        <v>0</v>
      </c>
      <c r="G47" s="8">
        <f>Allocators!I1018</f>
        <v>0</v>
      </c>
      <c r="H47" s="8">
        <f ca="1">Allocators!J1018</f>
        <v>4.0749728187370888E-4</v>
      </c>
      <c r="I47" s="8">
        <f ca="1">Allocators!K1018</f>
        <v>0</v>
      </c>
      <c r="J47" s="8">
        <f>Allocators!L1018</f>
        <v>0</v>
      </c>
      <c r="K47" s="8">
        <f>Allocators!M1018</f>
        <v>0</v>
      </c>
      <c r="L47" s="8">
        <f ca="1">Allocators!N1018</f>
        <v>5.7414608198760708E-2</v>
      </c>
      <c r="M47" s="8">
        <f ca="1">Allocators!O1018</f>
        <v>0</v>
      </c>
      <c r="N47" s="8">
        <f ca="1">Allocators!P1018</f>
        <v>0</v>
      </c>
      <c r="O47" s="8">
        <f>Allocators!Q1018</f>
        <v>0</v>
      </c>
      <c r="P47" s="8">
        <f>Allocators!R1018</f>
        <v>0</v>
      </c>
      <c r="Q47" s="8">
        <f>Allocators!S1018</f>
        <v>0</v>
      </c>
      <c r="R47" s="8">
        <f>Allocators!T1018</f>
        <v>0</v>
      </c>
      <c r="S47" s="8">
        <f>Allocators!U1018</f>
        <v>0</v>
      </c>
    </row>
    <row r="48" spans="1:19" s="47" customFormat="1">
      <c r="A48" s="56" t="str">
        <f>CONCATENATE(Allocators!A1019," ",Allocators!B1019)</f>
        <v>CUST_SPEC_FXNL DISTSEC</v>
      </c>
      <c r="B48" s="8">
        <f ca="1">Allocators!D1019</f>
        <v>0</v>
      </c>
      <c r="C48" s="8">
        <f>Allocators!E1019</f>
        <v>0</v>
      </c>
      <c r="D48" s="8">
        <f>Allocators!F1019</f>
        <v>0</v>
      </c>
      <c r="E48" s="8">
        <f>Allocators!G1019</f>
        <v>0</v>
      </c>
      <c r="F48" s="8">
        <f>Allocators!H1019</f>
        <v>0</v>
      </c>
      <c r="G48" s="8">
        <f>Allocators!I1019</f>
        <v>0</v>
      </c>
      <c r="H48" s="8">
        <f ca="1">Allocators!J1019</f>
        <v>0</v>
      </c>
      <c r="I48" s="8">
        <f ca="1">Allocators!K1019</f>
        <v>0</v>
      </c>
      <c r="J48" s="8">
        <f>Allocators!L1019</f>
        <v>0</v>
      </c>
      <c r="K48" s="8">
        <f>Allocators!M1019</f>
        <v>0</v>
      </c>
      <c r="L48" s="8">
        <f ca="1">Allocators!N1019</f>
        <v>0</v>
      </c>
      <c r="M48" s="8">
        <f ca="1">Allocators!O1019</f>
        <v>0</v>
      </c>
      <c r="N48" s="8">
        <f ca="1">Allocators!P1019</f>
        <v>0</v>
      </c>
      <c r="O48" s="8">
        <f>Allocators!Q1019</f>
        <v>0</v>
      </c>
      <c r="P48" s="8">
        <f>Allocators!R1019</f>
        <v>0</v>
      </c>
      <c r="Q48" s="8">
        <f>Allocators!S1019</f>
        <v>0</v>
      </c>
      <c r="R48" s="8">
        <f>Allocators!T1019</f>
        <v>0</v>
      </c>
      <c r="S48" s="8">
        <f>Allocators!U1019</f>
        <v>0</v>
      </c>
    </row>
    <row r="49" spans="1:19" s="47" customFormat="1">
      <c r="A49" s="56" t="str">
        <f>CONCATENATE(Allocators!A1020," ",Allocators!B1020)</f>
        <v>CUST_SPEC_FXNL ENERGY</v>
      </c>
      <c r="B49" s="8">
        <f ca="1">Allocators!D1020</f>
        <v>0.36025643860590151</v>
      </c>
      <c r="C49" s="8">
        <f>Allocators!E1020</f>
        <v>0</v>
      </c>
      <c r="D49" s="8">
        <f>Allocators!F1020</f>
        <v>0</v>
      </c>
      <c r="E49" s="8">
        <f>Allocators!G1020</f>
        <v>0</v>
      </c>
      <c r="F49" s="8">
        <f>Allocators!H1020</f>
        <v>0</v>
      </c>
      <c r="G49" s="8">
        <f>Allocators!I1020</f>
        <v>0</v>
      </c>
      <c r="H49" s="8">
        <f ca="1">Allocators!J1020</f>
        <v>4.4548547388743859E-4</v>
      </c>
      <c r="I49" s="8">
        <f ca="1">Allocators!K1020</f>
        <v>8.1015834714570233E-4</v>
      </c>
      <c r="J49" s="8">
        <f>Allocators!L1020</f>
        <v>0</v>
      </c>
      <c r="K49" s="8">
        <f>Allocators!M1020</f>
        <v>0</v>
      </c>
      <c r="L49" s="8">
        <f ca="1">Allocators!N1020</f>
        <v>8.1053236771704756E-2</v>
      </c>
      <c r="M49" s="8">
        <f ca="1">Allocators!O1020</f>
        <v>0.21326678675995919</v>
      </c>
      <c r="N49" s="8">
        <f ca="1">Allocators!P1020</f>
        <v>6.4680771253204317E-2</v>
      </c>
      <c r="O49" s="8">
        <f>Allocators!Q1020</f>
        <v>0</v>
      </c>
      <c r="P49" s="8">
        <f>Allocators!R1020</f>
        <v>0</v>
      </c>
      <c r="Q49" s="8">
        <f>Allocators!S1020</f>
        <v>0</v>
      </c>
      <c r="R49" s="8">
        <f>Allocators!T1020</f>
        <v>0</v>
      </c>
      <c r="S49" s="8">
        <f>Allocators!U1020</f>
        <v>0</v>
      </c>
    </row>
    <row r="50" spans="1:19" s="47" customFormat="1">
      <c r="A50" s="56" t="str">
        <f>CONCATENATE(Allocators!A1021," ",Allocators!B1021)</f>
        <v>CUST_SPEC_FXNL CUSTOMER</v>
      </c>
      <c r="B50" s="8">
        <f ca="1">Allocators!D1021</f>
        <v>2.4480785402641344E-3</v>
      </c>
      <c r="C50" s="8">
        <f>Allocators!E1021</f>
        <v>0</v>
      </c>
      <c r="D50" s="8">
        <f>Allocators!F1021</f>
        <v>0</v>
      </c>
      <c r="E50" s="8">
        <f>Allocators!G1021</f>
        <v>0</v>
      </c>
      <c r="F50" s="8">
        <f>Allocators!H1021</f>
        <v>0</v>
      </c>
      <c r="G50" s="8">
        <f>Allocators!I1021</f>
        <v>0</v>
      </c>
      <c r="H50" s="8">
        <f ca="1">Allocators!J1021</f>
        <v>2.2933988489772395E-5</v>
      </c>
      <c r="I50" s="8">
        <f ca="1">Allocators!K1021</f>
        <v>1.8675736014131053E-4</v>
      </c>
      <c r="J50" s="8">
        <f>Allocators!L1021</f>
        <v>0</v>
      </c>
      <c r="K50" s="8">
        <f>Allocators!M1021</f>
        <v>0</v>
      </c>
      <c r="L50" s="8">
        <f ca="1">Allocators!N1021</f>
        <v>6.5923995450596E-4</v>
      </c>
      <c r="M50" s="8">
        <f ca="1">Allocators!O1021</f>
        <v>9.7041198265686757E-4</v>
      </c>
      <c r="N50" s="8">
        <f ca="1">Allocators!P1021</f>
        <v>6.0873525447022376E-4</v>
      </c>
      <c r="O50" s="8">
        <f>Allocators!Q1021</f>
        <v>0</v>
      </c>
      <c r="P50" s="8">
        <f>Allocators!R1021</f>
        <v>0</v>
      </c>
      <c r="Q50" s="8">
        <f>Allocators!S1021</f>
        <v>0</v>
      </c>
      <c r="R50" s="8">
        <f>Allocators!T1021</f>
        <v>0</v>
      </c>
      <c r="S50" s="8">
        <f>Allocators!U1021</f>
        <v>0</v>
      </c>
    </row>
    <row r="51" spans="1:19" s="47" customFormat="1">
      <c r="A51" s="56" t="str">
        <f>CONCATENATE(Allocators!A1022," ",Allocators!B1022)</f>
        <v>CUST_SPEC_FXNL TOTAL</v>
      </c>
      <c r="B51" s="8">
        <f ca="1">Allocators!D1022</f>
        <v>0.99999999999999978</v>
      </c>
      <c r="C51" s="8">
        <f>Allocators!E1022</f>
        <v>0</v>
      </c>
      <c r="D51" s="8">
        <f>Allocators!F1022</f>
        <v>0</v>
      </c>
      <c r="E51" s="8">
        <f>Allocators!G1022</f>
        <v>0</v>
      </c>
      <c r="F51" s="8">
        <f>Allocators!H1022</f>
        <v>0</v>
      </c>
      <c r="G51" s="8">
        <f>Allocators!I1022</f>
        <v>0</v>
      </c>
      <c r="H51" s="8">
        <f ca="1">Allocators!J1022</f>
        <v>1.9144721530981888E-3</v>
      </c>
      <c r="I51" s="8">
        <f ca="1">Allocators!K1022</f>
        <v>2.5099673862933355E-3</v>
      </c>
      <c r="J51" s="8">
        <f>Allocators!L1022</f>
        <v>0</v>
      </c>
      <c r="K51" s="8">
        <f>Allocators!M1022</f>
        <v>0</v>
      </c>
      <c r="L51" s="8">
        <f ca="1">Allocators!N1022</f>
        <v>0.28853820964811733</v>
      </c>
      <c r="M51" s="8">
        <f ca="1">Allocators!O1022</f>
        <v>0.5268955746990911</v>
      </c>
      <c r="N51" s="8">
        <f ca="1">Allocators!P1022</f>
        <v>0.18014177611339993</v>
      </c>
      <c r="O51" s="8">
        <f>Allocators!Q1022</f>
        <v>0</v>
      </c>
      <c r="P51" s="8">
        <f>Allocators!R1022</f>
        <v>0</v>
      </c>
      <c r="Q51" s="8">
        <f>Allocators!S1022</f>
        <v>0</v>
      </c>
      <c r="R51" s="8">
        <f>Allocators!T1022</f>
        <v>0</v>
      </c>
      <c r="S51" s="8">
        <f>Allocators!U1022</f>
        <v>0</v>
      </c>
    </row>
    <row r="52" spans="1:19" s="47" customFormat="1">
      <c r="A52" s="56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</row>
    <row r="53" spans="1:19" s="47" customFormat="1">
      <c r="A53" s="56" t="str">
        <f>CONCATENATE(Allocators!A1032," ",Allocators!B1032)</f>
        <v>CUST_SPEC_OM PRODUCTION</v>
      </c>
      <c r="B53" s="8">
        <f ca="1">Allocators!D1032</f>
        <v>0.33496087785233436</v>
      </c>
      <c r="C53" s="8">
        <f>Allocators!E1032</f>
        <v>0</v>
      </c>
      <c r="D53" s="8">
        <f>Allocators!F1032</f>
        <v>0</v>
      </c>
      <c r="E53" s="8">
        <f>Allocators!G1032</f>
        <v>0</v>
      </c>
      <c r="F53" s="8">
        <f>Allocators!H1032</f>
        <v>0</v>
      </c>
      <c r="G53" s="8">
        <f>Allocators!I1032</f>
        <v>0</v>
      </c>
      <c r="H53" s="8">
        <f ca="1">Allocators!J1032</f>
        <v>7.2537393605522852E-4</v>
      </c>
      <c r="I53" s="8">
        <f ca="1">Allocators!K1032</f>
        <v>1.0235867329375958E-3</v>
      </c>
      <c r="J53" s="8">
        <f>Allocators!L1032</f>
        <v>0</v>
      </c>
      <c r="K53" s="8">
        <f>Allocators!M1032</f>
        <v>0</v>
      </c>
      <c r="L53" s="8">
        <f ca="1">Allocators!N1032</f>
        <v>9.5709116244794751E-2</v>
      </c>
      <c r="M53" s="8">
        <f ca="1">Allocators!O1032</f>
        <v>0.17799733319488906</v>
      </c>
      <c r="N53" s="8">
        <f ca="1">Allocators!P1032</f>
        <v>5.9505467743657822E-2</v>
      </c>
      <c r="O53" s="8">
        <f>Allocators!Q1032</f>
        <v>0</v>
      </c>
      <c r="P53" s="8">
        <f>Allocators!R1032</f>
        <v>0</v>
      </c>
      <c r="Q53" s="8">
        <f>Allocators!S1032</f>
        <v>0</v>
      </c>
      <c r="R53" s="8">
        <f>Allocators!T1032</f>
        <v>0</v>
      </c>
      <c r="S53" s="8">
        <f>Allocators!U1032</f>
        <v>0</v>
      </c>
    </row>
    <row r="54" spans="1:19" s="47" customFormat="1">
      <c r="A54" s="56" t="str">
        <f>CONCATENATE(Allocators!A1033," ",Allocators!B1033)</f>
        <v>CUST_SPEC_OM BULKTRAN</v>
      </c>
      <c r="B54" s="8">
        <f ca="1">Allocators!D1033</f>
        <v>7.2126917455616847E-3</v>
      </c>
      <c r="C54" s="8">
        <f>Allocators!E1033</f>
        <v>0</v>
      </c>
      <c r="D54" s="8">
        <f>Allocators!F1033</f>
        <v>0</v>
      </c>
      <c r="E54" s="8">
        <f>Allocators!G1033</f>
        <v>0</v>
      </c>
      <c r="F54" s="8">
        <f>Allocators!H1033</f>
        <v>0</v>
      </c>
      <c r="G54" s="8">
        <f>Allocators!I1033</f>
        <v>0</v>
      </c>
      <c r="H54" s="8">
        <f ca="1">Allocators!J1033</f>
        <v>1.5636126344853515E-5</v>
      </c>
      <c r="I54" s="8">
        <f ca="1">Allocators!K1033</f>
        <v>2.1772503552007794E-5</v>
      </c>
      <c r="J54" s="8">
        <f>Allocators!L1033</f>
        <v>0</v>
      </c>
      <c r="K54" s="8">
        <f>Allocators!M1033</f>
        <v>0</v>
      </c>
      <c r="L54" s="8">
        <f ca="1">Allocators!N1033</f>
        <v>2.0671756898400693E-3</v>
      </c>
      <c r="M54" s="8">
        <f ca="1">Allocators!O1033</f>
        <v>3.810640475502123E-3</v>
      </c>
      <c r="N54" s="8">
        <f ca="1">Allocators!P1033</f>
        <v>1.2974669503226447E-3</v>
      </c>
      <c r="O54" s="8">
        <f>Allocators!Q1033</f>
        <v>0</v>
      </c>
      <c r="P54" s="8">
        <f>Allocators!R1033</f>
        <v>0</v>
      </c>
      <c r="Q54" s="8">
        <f>Allocators!S1033</f>
        <v>0</v>
      </c>
      <c r="R54" s="8">
        <f>Allocators!T1033</f>
        <v>0</v>
      </c>
      <c r="S54" s="8">
        <f>Allocators!U1033</f>
        <v>0</v>
      </c>
    </row>
    <row r="55" spans="1:19" s="47" customFormat="1">
      <c r="A55" s="56" t="str">
        <f>CONCATENATE(Allocators!A1034," ",Allocators!B1034)</f>
        <v>CUST_SPEC_OM SUBTRAN</v>
      </c>
      <c r="B55" s="8">
        <f ca="1">Allocators!D1034</f>
        <v>1.8655352039061717E-3</v>
      </c>
      <c r="C55" s="8">
        <f>Allocators!E1034</f>
        <v>0</v>
      </c>
      <c r="D55" s="8">
        <f>Allocators!F1034</f>
        <v>0</v>
      </c>
      <c r="E55" s="8">
        <f>Allocators!G1034</f>
        <v>0</v>
      </c>
      <c r="F55" s="8">
        <f>Allocators!H1034</f>
        <v>0</v>
      </c>
      <c r="G55" s="8">
        <f>Allocators!I1034</f>
        <v>0</v>
      </c>
      <c r="H55" s="8">
        <f ca="1">Allocators!J1034</f>
        <v>4.2088501584780225E-6</v>
      </c>
      <c r="I55" s="8">
        <f ca="1">Allocators!K1034</f>
        <v>7.5906596548449259E-6</v>
      </c>
      <c r="J55" s="8">
        <f>Allocators!L1034</f>
        <v>0</v>
      </c>
      <c r="K55" s="8">
        <f>Allocators!M1034</f>
        <v>0</v>
      </c>
      <c r="L55" s="8">
        <f ca="1">Allocators!N1034</f>
        <v>5.4883007622201821E-4</v>
      </c>
      <c r="M55" s="8">
        <f ca="1">Allocators!O1034</f>
        <v>1.3049056178708338E-3</v>
      </c>
      <c r="N55" s="8">
        <f ca="1">Allocators!P1034</f>
        <v>0</v>
      </c>
      <c r="O55" s="8">
        <f>Allocators!Q1034</f>
        <v>0</v>
      </c>
      <c r="P55" s="8">
        <f>Allocators!R1034</f>
        <v>0</v>
      </c>
      <c r="Q55" s="8">
        <f>Allocators!S1034</f>
        <v>0</v>
      </c>
      <c r="R55" s="8">
        <f>Allocators!T1034</f>
        <v>0</v>
      </c>
      <c r="S55" s="8">
        <f>Allocators!U1034</f>
        <v>0</v>
      </c>
    </row>
    <row r="56" spans="1:19" s="47" customFormat="1">
      <c r="A56" s="56" t="str">
        <f>CONCATENATE(Allocators!A1035," ",Allocators!B1035)</f>
        <v>CUST_SPEC_OM DISTPRI</v>
      </c>
      <c r="B56" s="8">
        <f ca="1">Allocators!D1035</f>
        <v>2.5950150548194429E-2</v>
      </c>
      <c r="C56" s="8">
        <f>Allocators!E1035</f>
        <v>0</v>
      </c>
      <c r="D56" s="8">
        <f>Allocators!F1035</f>
        <v>0</v>
      </c>
      <c r="E56" s="8">
        <f>Allocators!G1035</f>
        <v>0</v>
      </c>
      <c r="F56" s="8">
        <f>Allocators!H1035</f>
        <v>0</v>
      </c>
      <c r="G56" s="8">
        <f>Allocators!I1035</f>
        <v>0</v>
      </c>
      <c r="H56" s="8">
        <f ca="1">Allocators!J1035</f>
        <v>2.0007428948874776E-4</v>
      </c>
      <c r="I56" s="8">
        <f ca="1">Allocators!K1035</f>
        <v>0</v>
      </c>
      <c r="J56" s="8">
        <f>Allocators!L1035</f>
        <v>0</v>
      </c>
      <c r="K56" s="8">
        <f>Allocators!M1035</f>
        <v>0</v>
      </c>
      <c r="L56" s="8">
        <f ca="1">Allocators!N1035</f>
        <v>2.5750076258705682E-2</v>
      </c>
      <c r="M56" s="8">
        <f ca="1">Allocators!O1035</f>
        <v>0</v>
      </c>
      <c r="N56" s="8">
        <f ca="1">Allocators!P1035</f>
        <v>0</v>
      </c>
      <c r="O56" s="8">
        <f>Allocators!Q1035</f>
        <v>0</v>
      </c>
      <c r="P56" s="8">
        <f>Allocators!R1035</f>
        <v>0</v>
      </c>
      <c r="Q56" s="8">
        <f>Allocators!S1035</f>
        <v>0</v>
      </c>
      <c r="R56" s="8">
        <f>Allocators!T1035</f>
        <v>0</v>
      </c>
      <c r="S56" s="8">
        <f>Allocators!U1035</f>
        <v>0</v>
      </c>
    </row>
    <row r="57" spans="1:19" s="47" customFormat="1">
      <c r="A57" s="56" t="str">
        <f>CONCATENATE(Allocators!A1036," ",Allocators!B1036)</f>
        <v>CUST_SPEC_OM DISTSEC</v>
      </c>
      <c r="B57" s="8">
        <f ca="1">Allocators!D1036</f>
        <v>0</v>
      </c>
      <c r="C57" s="8">
        <f>Allocators!E1036</f>
        <v>0</v>
      </c>
      <c r="D57" s="8">
        <f>Allocators!F1036</f>
        <v>0</v>
      </c>
      <c r="E57" s="8">
        <f>Allocators!G1036</f>
        <v>0</v>
      </c>
      <c r="F57" s="8">
        <f>Allocators!H1036</f>
        <v>0</v>
      </c>
      <c r="G57" s="8">
        <f>Allocators!I1036</f>
        <v>0</v>
      </c>
      <c r="H57" s="8">
        <f ca="1">Allocators!J1036</f>
        <v>0</v>
      </c>
      <c r="I57" s="8">
        <f ca="1">Allocators!K1036</f>
        <v>0</v>
      </c>
      <c r="J57" s="8">
        <f>Allocators!L1036</f>
        <v>0</v>
      </c>
      <c r="K57" s="8">
        <f>Allocators!M1036</f>
        <v>0</v>
      </c>
      <c r="L57" s="8">
        <f ca="1">Allocators!N1036</f>
        <v>0</v>
      </c>
      <c r="M57" s="8">
        <f ca="1">Allocators!O1036</f>
        <v>0</v>
      </c>
      <c r="N57" s="8">
        <f ca="1">Allocators!P1036</f>
        <v>0</v>
      </c>
      <c r="O57" s="8">
        <f>Allocators!Q1036</f>
        <v>0</v>
      </c>
      <c r="P57" s="8">
        <f>Allocators!R1036</f>
        <v>0</v>
      </c>
      <c r="Q57" s="8">
        <f>Allocators!S1036</f>
        <v>0</v>
      </c>
      <c r="R57" s="8">
        <f>Allocators!T1036</f>
        <v>0</v>
      </c>
      <c r="S57" s="8">
        <f>Allocators!U1036</f>
        <v>0</v>
      </c>
    </row>
    <row r="58" spans="1:19" s="47" customFormat="1">
      <c r="A58" s="56" t="str">
        <f>CONCATENATE(Allocators!A1037," ",Allocators!B1037)</f>
        <v>CUST_SPEC_OM ENERGY</v>
      </c>
      <c r="B58" s="8">
        <f ca="1">Allocators!D1037</f>
        <v>0.62886089057458394</v>
      </c>
      <c r="C58" s="8">
        <f>Allocators!E1037</f>
        <v>0</v>
      </c>
      <c r="D58" s="8">
        <f>Allocators!F1037</f>
        <v>0</v>
      </c>
      <c r="E58" s="8">
        <f>Allocators!G1037</f>
        <v>0</v>
      </c>
      <c r="F58" s="8">
        <f>Allocators!H1037</f>
        <v>0</v>
      </c>
      <c r="G58" s="8">
        <f>Allocators!I1037</f>
        <v>0</v>
      </c>
      <c r="H58" s="8">
        <f ca="1">Allocators!J1037</f>
        <v>9.559362072355099E-4</v>
      </c>
      <c r="I58" s="8">
        <f ca="1">Allocators!K1037</f>
        <v>1.3552985977456802E-3</v>
      </c>
      <c r="J58" s="8">
        <f>Allocators!L1037</f>
        <v>0</v>
      </c>
      <c r="K58" s="8">
        <f>Allocators!M1037</f>
        <v>0</v>
      </c>
      <c r="L58" s="8">
        <f ca="1">Allocators!N1037</f>
        <v>0.16411173347573538</v>
      </c>
      <c r="M58" s="8">
        <f ca="1">Allocators!O1037</f>
        <v>0.34334082293985946</v>
      </c>
      <c r="N58" s="8">
        <f ca="1">Allocators!P1037</f>
        <v>0.11909709935400783</v>
      </c>
      <c r="O58" s="8">
        <f>Allocators!Q1037</f>
        <v>0</v>
      </c>
      <c r="P58" s="8">
        <f>Allocators!R1037</f>
        <v>0</v>
      </c>
      <c r="Q58" s="8">
        <f>Allocators!S1037</f>
        <v>0</v>
      </c>
      <c r="R58" s="8">
        <f>Allocators!T1037</f>
        <v>0</v>
      </c>
      <c r="S58" s="8">
        <f>Allocators!U1037</f>
        <v>0</v>
      </c>
    </row>
    <row r="59" spans="1:19" s="47" customFormat="1">
      <c r="A59" s="56" t="str">
        <f>CONCATENATE(Allocators!A1038," ",Allocators!B1038)</f>
        <v>CUST_SPEC_OM CUSTOMER</v>
      </c>
      <c r="B59" s="8">
        <f ca="1">Allocators!D1038</f>
        <v>1.1498540754191736E-3</v>
      </c>
      <c r="C59" s="8">
        <f>Allocators!E1038</f>
        <v>0</v>
      </c>
      <c r="D59" s="8">
        <f>Allocators!F1038</f>
        <v>0</v>
      </c>
      <c r="E59" s="8">
        <f>Allocators!G1038</f>
        <v>0</v>
      </c>
      <c r="F59" s="8">
        <f>Allocators!H1038</f>
        <v>0</v>
      </c>
      <c r="G59" s="8">
        <f>Allocators!I1038</f>
        <v>0</v>
      </c>
      <c r="H59" s="8">
        <f ca="1">Allocators!J1038</f>
        <v>1.3242743815370815E-5</v>
      </c>
      <c r="I59" s="8">
        <f ca="1">Allocators!K1038</f>
        <v>1.0171889240320716E-4</v>
      </c>
      <c r="J59" s="8">
        <f>Allocators!L1038</f>
        <v>0</v>
      </c>
      <c r="K59" s="8">
        <f>Allocators!M1038</f>
        <v>0</v>
      </c>
      <c r="L59" s="8">
        <f ca="1">Allocators!N1038</f>
        <v>3.5127790281934461E-4</v>
      </c>
      <c r="M59" s="8">
        <f ca="1">Allocators!O1038</f>
        <v>4.4187247096964713E-4</v>
      </c>
      <c r="N59" s="8">
        <f ca="1">Allocators!P1038</f>
        <v>2.4174206541160395E-4</v>
      </c>
      <c r="O59" s="8">
        <f>Allocators!Q1038</f>
        <v>0</v>
      </c>
      <c r="P59" s="8">
        <f>Allocators!R1038</f>
        <v>0</v>
      </c>
      <c r="Q59" s="8">
        <f>Allocators!S1038</f>
        <v>0</v>
      </c>
      <c r="R59" s="8">
        <f>Allocators!T1038</f>
        <v>0</v>
      </c>
      <c r="S59" s="8">
        <f>Allocators!U1038</f>
        <v>0</v>
      </c>
    </row>
    <row r="60" spans="1:19" s="47" customFormat="1">
      <c r="A60" s="56" t="str">
        <f>CONCATENATE(Allocators!A1039," ",Allocators!B1039)</f>
        <v>CUST_SPEC_OM TOTAL</v>
      </c>
      <c r="B60" s="8">
        <f ca="1">Allocators!D1039</f>
        <v>0.99999999999999978</v>
      </c>
      <c r="C60" s="8">
        <f>Allocators!E1039</f>
        <v>0</v>
      </c>
      <c r="D60" s="8">
        <f>Allocators!F1039</f>
        <v>0</v>
      </c>
      <c r="E60" s="8">
        <f>Allocators!G1039</f>
        <v>0</v>
      </c>
      <c r="F60" s="8">
        <f>Allocators!H1039</f>
        <v>0</v>
      </c>
      <c r="G60" s="8">
        <f>Allocators!I1039</f>
        <v>0</v>
      </c>
      <c r="H60" s="8">
        <f ca="1">Allocators!J1039</f>
        <v>1.9144721530981888E-3</v>
      </c>
      <c r="I60" s="8">
        <f ca="1">Allocators!K1039</f>
        <v>2.5099673862933355E-3</v>
      </c>
      <c r="J60" s="8">
        <f>Allocators!L1039</f>
        <v>0</v>
      </c>
      <c r="K60" s="8">
        <f>Allocators!M1039</f>
        <v>0</v>
      </c>
      <c r="L60" s="8">
        <f ca="1">Allocators!N1039</f>
        <v>0.28853820964811733</v>
      </c>
      <c r="M60" s="8">
        <f ca="1">Allocators!O1039</f>
        <v>0.5268955746990911</v>
      </c>
      <c r="N60" s="8">
        <f ca="1">Allocators!P1039</f>
        <v>0.18014177611339993</v>
      </c>
      <c r="O60" s="8">
        <f>Allocators!Q1039</f>
        <v>0</v>
      </c>
      <c r="P60" s="8">
        <f>Allocators!R1039</f>
        <v>0</v>
      </c>
      <c r="Q60" s="8">
        <f>Allocators!S1039</f>
        <v>0</v>
      </c>
      <c r="R60" s="8">
        <f>Allocators!T1039</f>
        <v>0</v>
      </c>
      <c r="S60" s="8">
        <f>Allocators!U1039</f>
        <v>0</v>
      </c>
    </row>
    <row r="61" spans="1:19" s="47" customFormat="1">
      <c r="A61" s="56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</row>
    <row r="62" spans="1:19">
      <c r="A62" s="14" t="str">
        <f>CONCATENATE(Allocators!A65," ",Allocators!B65)</f>
        <v>CUST_TOTAL PRODUCTION</v>
      </c>
      <c r="B62" s="8">
        <f>Allocators!D65</f>
        <v>0</v>
      </c>
      <c r="C62" s="8">
        <f>Allocators!E65</f>
        <v>0</v>
      </c>
      <c r="D62" s="8">
        <f>Allocators!F65</f>
        <v>0</v>
      </c>
      <c r="E62" s="8">
        <f>Allocators!G65</f>
        <v>0</v>
      </c>
      <c r="F62" s="8">
        <f>Allocators!H65</f>
        <v>0</v>
      </c>
      <c r="G62" s="8">
        <f>Allocators!I65</f>
        <v>0</v>
      </c>
      <c r="H62" s="8">
        <f>Allocators!J65</f>
        <v>0</v>
      </c>
      <c r="I62" s="8">
        <f>Allocators!K65</f>
        <v>0</v>
      </c>
      <c r="J62" s="8">
        <f>Allocators!L65</f>
        <v>0</v>
      </c>
      <c r="K62" s="8">
        <f>Allocators!M65</f>
        <v>0</v>
      </c>
      <c r="L62" s="8">
        <f>Allocators!N65</f>
        <v>0</v>
      </c>
      <c r="M62" s="8">
        <f>Allocators!O65</f>
        <v>0</v>
      </c>
      <c r="N62" s="8">
        <f>Allocators!P65</f>
        <v>0</v>
      </c>
      <c r="O62" s="8">
        <f>Allocators!Q65</f>
        <v>0</v>
      </c>
      <c r="P62" s="8">
        <f>Allocators!R65</f>
        <v>0</v>
      </c>
      <c r="Q62" s="8">
        <f>Allocators!S65</f>
        <v>0</v>
      </c>
      <c r="R62" s="8">
        <f>Allocators!T65</f>
        <v>0</v>
      </c>
      <c r="S62" s="8">
        <f>Allocators!U65</f>
        <v>0</v>
      </c>
    </row>
    <row r="63" spans="1:19">
      <c r="A63" s="14" t="str">
        <f>CONCATENATE(Allocators!A66," ",Allocators!B66)</f>
        <v>CUST_TOTAL BULKTRAN</v>
      </c>
      <c r="B63" s="8">
        <f>Allocators!D66</f>
        <v>0</v>
      </c>
      <c r="C63" s="8">
        <f>Allocators!E66</f>
        <v>0</v>
      </c>
      <c r="D63" s="8">
        <f>Allocators!F66</f>
        <v>0</v>
      </c>
      <c r="E63" s="8">
        <f>Allocators!G66</f>
        <v>0</v>
      </c>
      <c r="F63" s="8">
        <f>Allocators!H66</f>
        <v>0</v>
      </c>
      <c r="G63" s="8">
        <f>Allocators!I66</f>
        <v>0</v>
      </c>
      <c r="H63" s="8">
        <f>Allocators!J66</f>
        <v>0</v>
      </c>
      <c r="I63" s="8">
        <f>Allocators!K66</f>
        <v>0</v>
      </c>
      <c r="J63" s="8">
        <f>Allocators!L66</f>
        <v>0</v>
      </c>
      <c r="K63" s="8">
        <f>Allocators!M66</f>
        <v>0</v>
      </c>
      <c r="L63" s="8">
        <f>Allocators!N66</f>
        <v>0</v>
      </c>
      <c r="M63" s="8">
        <f>Allocators!O66</f>
        <v>0</v>
      </c>
      <c r="N63" s="8">
        <f>Allocators!P66</f>
        <v>0</v>
      </c>
      <c r="O63" s="8">
        <f>Allocators!Q66</f>
        <v>0</v>
      </c>
      <c r="P63" s="8">
        <f>Allocators!R66</f>
        <v>0</v>
      </c>
      <c r="Q63" s="8">
        <f>Allocators!S66</f>
        <v>0</v>
      </c>
      <c r="R63" s="8">
        <f>Allocators!T66</f>
        <v>0</v>
      </c>
      <c r="S63" s="8">
        <f>Allocators!U66</f>
        <v>0</v>
      </c>
    </row>
    <row r="64" spans="1:19">
      <c r="A64" s="14" t="str">
        <f>CONCATENATE(Allocators!A67," ",Allocators!B67)</f>
        <v>CUST_TOTAL SUBTRAN</v>
      </c>
      <c r="B64" s="8">
        <f>Allocators!D67</f>
        <v>0</v>
      </c>
      <c r="C64" s="8">
        <f>Allocators!E67</f>
        <v>0</v>
      </c>
      <c r="D64" s="8">
        <f>Allocators!F67</f>
        <v>0</v>
      </c>
      <c r="E64" s="8">
        <f>Allocators!G67</f>
        <v>0</v>
      </c>
      <c r="F64" s="8">
        <f>Allocators!H67</f>
        <v>0</v>
      </c>
      <c r="G64" s="8">
        <f>Allocators!I67</f>
        <v>0</v>
      </c>
      <c r="H64" s="8">
        <f>Allocators!J67</f>
        <v>0</v>
      </c>
      <c r="I64" s="8">
        <f>Allocators!K67</f>
        <v>0</v>
      </c>
      <c r="J64" s="8">
        <f>Allocators!L67</f>
        <v>0</v>
      </c>
      <c r="K64" s="8">
        <f>Allocators!M67</f>
        <v>0</v>
      </c>
      <c r="L64" s="8">
        <f>Allocators!N67</f>
        <v>0</v>
      </c>
      <c r="M64" s="8">
        <f>Allocators!O67</f>
        <v>0</v>
      </c>
      <c r="N64" s="8">
        <f>Allocators!P67</f>
        <v>0</v>
      </c>
      <c r="O64" s="8">
        <f>Allocators!Q67</f>
        <v>0</v>
      </c>
      <c r="P64" s="8">
        <f>Allocators!R67</f>
        <v>0</v>
      </c>
      <c r="Q64" s="8">
        <f>Allocators!S67</f>
        <v>0</v>
      </c>
      <c r="R64" s="8">
        <f>Allocators!T67</f>
        <v>0</v>
      </c>
      <c r="S64" s="8">
        <f>Allocators!U67</f>
        <v>0</v>
      </c>
    </row>
    <row r="65" spans="1:19">
      <c r="A65" s="14" t="str">
        <f>CONCATENATE(Allocators!A68," ",Allocators!B68)</f>
        <v>CUST_TOTAL DISTPRI</v>
      </c>
      <c r="B65" s="8">
        <f>Allocators!D68</f>
        <v>0</v>
      </c>
      <c r="C65" s="8">
        <f>Allocators!E68</f>
        <v>0</v>
      </c>
      <c r="D65" s="8">
        <f>Allocators!F68</f>
        <v>0</v>
      </c>
      <c r="E65" s="8">
        <f>Allocators!G68</f>
        <v>0</v>
      </c>
      <c r="F65" s="8">
        <f>Allocators!H68</f>
        <v>0</v>
      </c>
      <c r="G65" s="8">
        <f>Allocators!I68</f>
        <v>0</v>
      </c>
      <c r="H65" s="8">
        <f>Allocators!J68</f>
        <v>0</v>
      </c>
      <c r="I65" s="8">
        <f>Allocators!K68</f>
        <v>0</v>
      </c>
      <c r="J65" s="8">
        <f>Allocators!L68</f>
        <v>0</v>
      </c>
      <c r="K65" s="8">
        <f>Allocators!M68</f>
        <v>0</v>
      </c>
      <c r="L65" s="8">
        <f>Allocators!N68</f>
        <v>0</v>
      </c>
      <c r="M65" s="8">
        <f>Allocators!O68</f>
        <v>0</v>
      </c>
      <c r="N65" s="8">
        <f>Allocators!P68</f>
        <v>0</v>
      </c>
      <c r="O65" s="8">
        <f>Allocators!Q68</f>
        <v>0</v>
      </c>
      <c r="P65" s="8">
        <f>Allocators!R68</f>
        <v>0</v>
      </c>
      <c r="Q65" s="8">
        <f>Allocators!S68</f>
        <v>0</v>
      </c>
      <c r="R65" s="8">
        <f>Allocators!T68</f>
        <v>0</v>
      </c>
      <c r="S65" s="8">
        <f>Allocators!U68</f>
        <v>0</v>
      </c>
    </row>
    <row r="66" spans="1:19">
      <c r="A66" s="14" t="str">
        <f>CONCATENATE(Allocators!A69," ",Allocators!B69)</f>
        <v>CUST_TOTAL DISTSEC</v>
      </c>
      <c r="B66" s="8">
        <f>Allocators!D69</f>
        <v>0</v>
      </c>
      <c r="C66" s="8">
        <f>Allocators!E69</f>
        <v>0</v>
      </c>
      <c r="D66" s="8">
        <f>Allocators!F69</f>
        <v>0</v>
      </c>
      <c r="E66" s="8">
        <f>Allocators!G69</f>
        <v>0</v>
      </c>
      <c r="F66" s="8">
        <f>Allocators!H69</f>
        <v>0</v>
      </c>
      <c r="G66" s="8">
        <f>Allocators!I69</f>
        <v>0</v>
      </c>
      <c r="H66" s="8">
        <f>Allocators!J69</f>
        <v>0</v>
      </c>
      <c r="I66" s="8">
        <f>Allocators!K69</f>
        <v>0</v>
      </c>
      <c r="J66" s="8">
        <f>Allocators!L69</f>
        <v>0</v>
      </c>
      <c r="K66" s="8">
        <f>Allocators!M69</f>
        <v>0</v>
      </c>
      <c r="L66" s="8">
        <f>Allocators!N69</f>
        <v>0</v>
      </c>
      <c r="M66" s="8">
        <f>Allocators!O69</f>
        <v>0</v>
      </c>
      <c r="N66" s="8">
        <f>Allocators!P69</f>
        <v>0</v>
      </c>
      <c r="O66" s="8">
        <f>Allocators!Q69</f>
        <v>0</v>
      </c>
      <c r="P66" s="8">
        <f>Allocators!R69</f>
        <v>0</v>
      </c>
      <c r="Q66" s="8">
        <f>Allocators!S69</f>
        <v>0</v>
      </c>
      <c r="R66" s="8">
        <f>Allocators!T69</f>
        <v>0</v>
      </c>
      <c r="S66" s="8">
        <f>Allocators!U69</f>
        <v>0</v>
      </c>
    </row>
    <row r="67" spans="1:19">
      <c r="A67" s="14" t="str">
        <f>CONCATENATE(Allocators!A70," ",Allocators!B70)</f>
        <v>CUST_TOTAL ENERGY</v>
      </c>
      <c r="B67" s="8">
        <f>Allocators!D70</f>
        <v>0</v>
      </c>
      <c r="C67" s="8">
        <f>Allocators!E70</f>
        <v>0</v>
      </c>
      <c r="D67" s="8">
        <f>Allocators!F70</f>
        <v>0</v>
      </c>
      <c r="E67" s="8">
        <f>Allocators!G70</f>
        <v>0</v>
      </c>
      <c r="F67" s="8">
        <f>Allocators!H70</f>
        <v>0</v>
      </c>
      <c r="G67" s="8">
        <f>Allocators!I70</f>
        <v>0</v>
      </c>
      <c r="H67" s="8">
        <f>Allocators!J70</f>
        <v>0</v>
      </c>
      <c r="I67" s="8">
        <f>Allocators!K70</f>
        <v>0</v>
      </c>
      <c r="J67" s="8">
        <f>Allocators!L70</f>
        <v>0</v>
      </c>
      <c r="K67" s="8">
        <f>Allocators!M70</f>
        <v>0</v>
      </c>
      <c r="L67" s="8">
        <f>Allocators!N70</f>
        <v>0</v>
      </c>
      <c r="M67" s="8">
        <f>Allocators!O70</f>
        <v>0</v>
      </c>
      <c r="N67" s="8">
        <f>Allocators!P70</f>
        <v>0</v>
      </c>
      <c r="O67" s="8">
        <f>Allocators!Q70</f>
        <v>0</v>
      </c>
      <c r="P67" s="8">
        <f>Allocators!R70</f>
        <v>0</v>
      </c>
      <c r="Q67" s="8">
        <f>Allocators!S70</f>
        <v>0</v>
      </c>
      <c r="R67" s="8">
        <f>Allocators!T70</f>
        <v>0</v>
      </c>
      <c r="S67" s="8">
        <f>Allocators!U70</f>
        <v>0</v>
      </c>
    </row>
    <row r="68" spans="1:19">
      <c r="A68" s="14" t="str">
        <f>CONCATENATE(Allocators!A71," ",Allocators!B71)</f>
        <v>CUST_TOTAL CUSTOMER</v>
      </c>
      <c r="B68" s="8">
        <f>Allocators!D71</f>
        <v>1</v>
      </c>
      <c r="C68" s="8">
        <f>Allocators!E71</f>
        <v>0.63708459754128421</v>
      </c>
      <c r="D68" s="8">
        <f>Allocators!F71</f>
        <v>0.14445074233020716</v>
      </c>
      <c r="E68" s="8">
        <f>Allocators!G71</f>
        <v>3.5723301595164494E-4</v>
      </c>
      <c r="F68" s="8">
        <f>Allocators!H71</f>
        <v>2.8578641276131596E-5</v>
      </c>
      <c r="G68" s="8">
        <f>Allocators!I71</f>
        <v>2.5863670354899092E-3</v>
      </c>
      <c r="H68" s="8">
        <f>Allocators!J71</f>
        <v>2.6673398524389489E-4</v>
      </c>
      <c r="I68" s="8">
        <f>Allocators!K71</f>
        <v>5.7157282552263191E-5</v>
      </c>
      <c r="J68" s="8">
        <f>Allocators!L71</f>
        <v>4.7631068793552662E-6</v>
      </c>
      <c r="K68" s="8">
        <f>Allocators!M71</f>
        <v>2.381553439677633E-5</v>
      </c>
      <c r="L68" s="8">
        <f>Allocators!N71</f>
        <v>2.0957670269163169E-4</v>
      </c>
      <c r="M68" s="8">
        <f>Allocators!O71</f>
        <v>9.0499030707750052E-5</v>
      </c>
      <c r="N68" s="8">
        <f>Allocators!P71</f>
        <v>1.9052427517421065E-5</v>
      </c>
      <c r="O68" s="8">
        <f>Allocators!Q71</f>
        <v>7.2875535254135568E-4</v>
      </c>
      <c r="P68" s="8">
        <f>Allocators!R71</f>
        <v>4.7631068793552662E-6</v>
      </c>
      <c r="Q68" s="8">
        <f>Allocators!S71</f>
        <v>4.2867961914197392E-5</v>
      </c>
      <c r="R68" s="8">
        <f>Allocators!T71</f>
        <v>0.2137825260661024</v>
      </c>
      <c r="S68" s="8">
        <f>Allocators!U71</f>
        <v>2.6197087836453962E-4</v>
      </c>
    </row>
    <row r="69" spans="1:19">
      <c r="A69" s="14" t="str">
        <f>CONCATENATE(Allocators!A72," ",Allocators!B72)</f>
        <v>CUST_TOTAL TOTAL</v>
      </c>
      <c r="B69" s="8">
        <f>Allocators!D72</f>
        <v>1</v>
      </c>
      <c r="C69" s="8">
        <f>Allocators!E72</f>
        <v>0.63708459754128421</v>
      </c>
      <c r="D69" s="8">
        <f>Allocators!F72</f>
        <v>0.14445074233020716</v>
      </c>
      <c r="E69" s="8">
        <f>Allocators!G72</f>
        <v>3.5723301595164494E-4</v>
      </c>
      <c r="F69" s="8">
        <f>Allocators!H72</f>
        <v>2.8578641276131596E-5</v>
      </c>
      <c r="G69" s="8">
        <f>Allocators!I72</f>
        <v>2.5863670354899092E-3</v>
      </c>
      <c r="H69" s="8">
        <f>Allocators!J72</f>
        <v>2.6673398524389489E-4</v>
      </c>
      <c r="I69" s="8">
        <f>Allocators!K72</f>
        <v>5.7157282552263191E-5</v>
      </c>
      <c r="J69" s="8">
        <f>Allocators!L72</f>
        <v>4.7631068793552662E-6</v>
      </c>
      <c r="K69" s="8">
        <f>Allocators!M72</f>
        <v>2.381553439677633E-5</v>
      </c>
      <c r="L69" s="8">
        <f>Allocators!N72</f>
        <v>2.0957670269163169E-4</v>
      </c>
      <c r="M69" s="8">
        <f>Allocators!O72</f>
        <v>9.0499030707750052E-5</v>
      </c>
      <c r="N69" s="8">
        <f>Allocators!P72</f>
        <v>1.9052427517421065E-5</v>
      </c>
      <c r="O69" s="8">
        <f>Allocators!Q72</f>
        <v>7.2875535254135568E-4</v>
      </c>
      <c r="P69" s="8">
        <f>Allocators!R72</f>
        <v>4.7631068793552662E-6</v>
      </c>
      <c r="Q69" s="8">
        <f>Allocators!S72</f>
        <v>4.2867961914197392E-5</v>
      </c>
      <c r="R69" s="8">
        <f>Allocators!T72</f>
        <v>0.2137825260661024</v>
      </c>
      <c r="S69" s="8">
        <f>Allocators!U72</f>
        <v>2.6197087836453962E-4</v>
      </c>
    </row>
    <row r="70" spans="1:19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</row>
    <row r="71" spans="1:19">
      <c r="A71" s="14" t="str">
        <f>CONCATENATE(Allocators!A45," ",Allocators!B45)</f>
        <v>DIST_CPD PRODUCTION</v>
      </c>
      <c r="B71" s="8">
        <f>Allocators!D45</f>
        <v>0</v>
      </c>
      <c r="C71" s="8">
        <f>Allocators!E45</f>
        <v>0</v>
      </c>
      <c r="D71" s="8">
        <f>Allocators!F45</f>
        <v>0</v>
      </c>
      <c r="E71" s="8">
        <f>Allocators!G45</f>
        <v>0</v>
      </c>
      <c r="F71" s="8">
        <f>Allocators!H45</f>
        <v>0</v>
      </c>
      <c r="G71" s="8">
        <f>Allocators!I45</f>
        <v>0</v>
      </c>
      <c r="H71" s="8">
        <f>Allocators!J45</f>
        <v>0</v>
      </c>
      <c r="I71" s="8">
        <f>Allocators!K45</f>
        <v>0</v>
      </c>
      <c r="J71" s="8">
        <f>Allocators!L45</f>
        <v>0</v>
      </c>
      <c r="K71" s="8">
        <f>Allocators!M45</f>
        <v>0</v>
      </c>
      <c r="L71" s="8">
        <f>Allocators!N45</f>
        <v>0</v>
      </c>
      <c r="M71" s="8">
        <f>Allocators!O45</f>
        <v>0</v>
      </c>
      <c r="N71" s="8">
        <f>Allocators!P45</f>
        <v>0</v>
      </c>
      <c r="O71" s="8">
        <f>Allocators!Q45</f>
        <v>0</v>
      </c>
      <c r="P71" s="8">
        <f>Allocators!R45</f>
        <v>0</v>
      </c>
      <c r="Q71" s="8">
        <f>Allocators!S45</f>
        <v>0</v>
      </c>
      <c r="R71" s="8">
        <f>Allocators!T45</f>
        <v>0</v>
      </c>
      <c r="S71" s="8">
        <f>Allocators!U45</f>
        <v>0</v>
      </c>
    </row>
    <row r="72" spans="1:19">
      <c r="A72" s="14" t="str">
        <f>CONCATENATE(Allocators!A46," ",Allocators!B46)</f>
        <v>DIST_CPD BULKTRAN</v>
      </c>
      <c r="B72" s="8">
        <f>Allocators!D46</f>
        <v>0</v>
      </c>
      <c r="C72" s="8">
        <f>Allocators!E46</f>
        <v>0</v>
      </c>
      <c r="D72" s="8">
        <f>Allocators!F46</f>
        <v>0</v>
      </c>
      <c r="E72" s="8">
        <f>Allocators!G46</f>
        <v>0</v>
      </c>
      <c r="F72" s="8">
        <f>Allocators!H46</f>
        <v>0</v>
      </c>
      <c r="G72" s="8">
        <f>Allocators!I46</f>
        <v>0</v>
      </c>
      <c r="H72" s="8">
        <f>Allocators!J46</f>
        <v>0</v>
      </c>
      <c r="I72" s="8">
        <f>Allocators!K46</f>
        <v>0</v>
      </c>
      <c r="J72" s="8">
        <f>Allocators!L46</f>
        <v>0</v>
      </c>
      <c r="K72" s="8">
        <f>Allocators!M46</f>
        <v>0</v>
      </c>
      <c r="L72" s="8">
        <f>Allocators!N46</f>
        <v>0</v>
      </c>
      <c r="M72" s="8">
        <f>Allocators!O46</f>
        <v>0</v>
      </c>
      <c r="N72" s="8">
        <f>Allocators!P46</f>
        <v>0</v>
      </c>
      <c r="O72" s="8">
        <f>Allocators!Q46</f>
        <v>0</v>
      </c>
      <c r="P72" s="8">
        <f>Allocators!R46</f>
        <v>0</v>
      </c>
      <c r="Q72" s="8">
        <f>Allocators!S46</f>
        <v>0</v>
      </c>
      <c r="R72" s="8">
        <f>Allocators!T46</f>
        <v>0</v>
      </c>
      <c r="S72" s="8">
        <f>Allocators!U46</f>
        <v>0</v>
      </c>
    </row>
    <row r="73" spans="1:19">
      <c r="A73" s="14" t="str">
        <f>CONCATENATE(Allocators!A47," ",Allocators!B47)</f>
        <v>DIST_CPD SUBTRAN</v>
      </c>
      <c r="B73" s="8">
        <f>Allocators!D47</f>
        <v>0</v>
      </c>
      <c r="C73" s="8">
        <f>Allocators!E47</f>
        <v>0</v>
      </c>
      <c r="D73" s="8">
        <f>Allocators!F47</f>
        <v>0</v>
      </c>
      <c r="E73" s="8">
        <f>Allocators!G47</f>
        <v>0</v>
      </c>
      <c r="F73" s="8">
        <f>Allocators!H47</f>
        <v>0</v>
      </c>
      <c r="G73" s="8">
        <f>Allocators!I47</f>
        <v>0</v>
      </c>
      <c r="H73" s="8">
        <f>Allocators!J47</f>
        <v>0</v>
      </c>
      <c r="I73" s="8">
        <f>Allocators!K47</f>
        <v>0</v>
      </c>
      <c r="J73" s="8">
        <f>Allocators!L47</f>
        <v>0</v>
      </c>
      <c r="K73" s="8">
        <f>Allocators!M47</f>
        <v>0</v>
      </c>
      <c r="L73" s="8">
        <f>Allocators!N47</f>
        <v>0</v>
      </c>
      <c r="M73" s="8">
        <f>Allocators!O47</f>
        <v>0</v>
      </c>
      <c r="N73" s="8">
        <f>Allocators!P47</f>
        <v>0</v>
      </c>
      <c r="O73" s="8">
        <f>Allocators!Q47</f>
        <v>0</v>
      </c>
      <c r="P73" s="8">
        <f>Allocators!R47</f>
        <v>0</v>
      </c>
      <c r="Q73" s="8">
        <f>Allocators!S47</f>
        <v>0</v>
      </c>
      <c r="R73" s="8">
        <f>Allocators!T47</f>
        <v>0</v>
      </c>
      <c r="S73" s="8">
        <f>Allocators!U47</f>
        <v>0</v>
      </c>
    </row>
    <row r="74" spans="1:19">
      <c r="A74" s="14" t="str">
        <f>CONCATENATE(Allocators!A48," ",Allocators!B48)</f>
        <v>DIST_CPD DISTPRI</v>
      </c>
      <c r="B74" s="8">
        <f>Allocators!D48</f>
        <v>1.0000000000000002</v>
      </c>
      <c r="C74" s="8">
        <f>Allocators!E48</f>
        <v>0.65480706800770305</v>
      </c>
      <c r="D74" s="8">
        <f>Allocators!F48</f>
        <v>0.15325012720176182</v>
      </c>
      <c r="E74" s="8">
        <f>Allocators!G48</f>
        <v>2.1405595979340905E-3</v>
      </c>
      <c r="F74" s="8">
        <f>Allocators!H48</f>
        <v>0</v>
      </c>
      <c r="G74" s="8">
        <f>Allocators!I48</f>
        <v>8.8964705128877303E-2</v>
      </c>
      <c r="H74" s="8">
        <f>Allocators!J48</f>
        <v>1.5985106260184501E-2</v>
      </c>
      <c r="I74" s="8">
        <f>Allocators!K48</f>
        <v>0</v>
      </c>
      <c r="J74" s="8">
        <f>Allocators!L48</f>
        <v>0</v>
      </c>
      <c r="K74" s="8">
        <f>Allocators!M48</f>
        <v>4.0226954633392738E-3</v>
      </c>
      <c r="L74" s="8">
        <f>Allocators!N48</f>
        <v>5.5625281007976798E-2</v>
      </c>
      <c r="M74" s="8">
        <f>Allocators!O48</f>
        <v>0</v>
      </c>
      <c r="N74" s="8">
        <f>Allocators!P48</f>
        <v>0</v>
      </c>
      <c r="O74" s="8">
        <f>Allocators!Q48</f>
        <v>2.4393387030266903E-2</v>
      </c>
      <c r="P74" s="8">
        <f>Allocators!R48</f>
        <v>4.8961374630418757E-4</v>
      </c>
      <c r="Q74" s="8">
        <f>Allocators!S48</f>
        <v>3.2145655565234019E-4</v>
      </c>
      <c r="R74" s="8">
        <f>Allocators!T48</f>
        <v>0</v>
      </c>
      <c r="S74" s="8">
        <f>Allocators!U48</f>
        <v>0</v>
      </c>
    </row>
    <row r="75" spans="1:19">
      <c r="A75" s="14" t="str">
        <f>CONCATENATE(Allocators!A49," ",Allocators!B49)</f>
        <v>DIST_CPD DISTSEC</v>
      </c>
      <c r="B75" s="8">
        <f>Allocators!D49</f>
        <v>0</v>
      </c>
      <c r="C75" s="8">
        <f>Allocators!E49</f>
        <v>0</v>
      </c>
      <c r="D75" s="8">
        <f>Allocators!F49</f>
        <v>0</v>
      </c>
      <c r="E75" s="8">
        <f>Allocators!G49</f>
        <v>0</v>
      </c>
      <c r="F75" s="8">
        <f>Allocators!H49</f>
        <v>0</v>
      </c>
      <c r="G75" s="8">
        <f>Allocators!I49</f>
        <v>0</v>
      </c>
      <c r="H75" s="8">
        <f>Allocators!J49</f>
        <v>0</v>
      </c>
      <c r="I75" s="8">
        <f>Allocators!K49</f>
        <v>0</v>
      </c>
      <c r="J75" s="8">
        <f>Allocators!L49</f>
        <v>0</v>
      </c>
      <c r="K75" s="8">
        <f>Allocators!M49</f>
        <v>0</v>
      </c>
      <c r="L75" s="8">
        <f>Allocators!N49</f>
        <v>0</v>
      </c>
      <c r="M75" s="8">
        <f>Allocators!O49</f>
        <v>0</v>
      </c>
      <c r="N75" s="8">
        <f>Allocators!P49</f>
        <v>0</v>
      </c>
      <c r="O75" s="8">
        <f>Allocators!Q49</f>
        <v>0</v>
      </c>
      <c r="P75" s="8">
        <f>Allocators!R49</f>
        <v>0</v>
      </c>
      <c r="Q75" s="8">
        <f>Allocators!S49</f>
        <v>0</v>
      </c>
      <c r="R75" s="8">
        <f>Allocators!T49</f>
        <v>0</v>
      </c>
      <c r="S75" s="8">
        <f>Allocators!U49</f>
        <v>0</v>
      </c>
    </row>
    <row r="76" spans="1:19">
      <c r="A76" s="14" t="str">
        <f>CONCATENATE(Allocators!A50," ",Allocators!B50)</f>
        <v>DIST_CPD ENERGY</v>
      </c>
      <c r="B76" s="8">
        <f>Allocators!D50</f>
        <v>0</v>
      </c>
      <c r="C76" s="8">
        <f>Allocators!E50</f>
        <v>0</v>
      </c>
      <c r="D76" s="8">
        <f>Allocators!F50</f>
        <v>0</v>
      </c>
      <c r="E76" s="8">
        <f>Allocators!G50</f>
        <v>0</v>
      </c>
      <c r="F76" s="8">
        <f>Allocators!H50</f>
        <v>0</v>
      </c>
      <c r="G76" s="8">
        <f>Allocators!I50</f>
        <v>0</v>
      </c>
      <c r="H76" s="8">
        <f>Allocators!J50</f>
        <v>0</v>
      </c>
      <c r="I76" s="8">
        <f>Allocators!K50</f>
        <v>0</v>
      </c>
      <c r="J76" s="8">
        <f>Allocators!L50</f>
        <v>0</v>
      </c>
      <c r="K76" s="8">
        <f>Allocators!M50</f>
        <v>0</v>
      </c>
      <c r="L76" s="8">
        <f>Allocators!N50</f>
        <v>0</v>
      </c>
      <c r="M76" s="8">
        <f>Allocators!O50</f>
        <v>0</v>
      </c>
      <c r="N76" s="8">
        <f>Allocators!P50</f>
        <v>0</v>
      </c>
      <c r="O76" s="8">
        <f>Allocators!Q50</f>
        <v>0</v>
      </c>
      <c r="P76" s="8">
        <f>Allocators!R50</f>
        <v>0</v>
      </c>
      <c r="Q76" s="8">
        <f>Allocators!S50</f>
        <v>0</v>
      </c>
      <c r="R76" s="8">
        <f>Allocators!T50</f>
        <v>0</v>
      </c>
      <c r="S76" s="8">
        <f>Allocators!U50</f>
        <v>0</v>
      </c>
    </row>
    <row r="77" spans="1:19">
      <c r="A77" s="14" t="str">
        <f>CONCATENATE(Allocators!A51," ",Allocators!B51)</f>
        <v>DIST_CPD CUSTOMER</v>
      </c>
      <c r="B77" s="8">
        <f>Allocators!D51</f>
        <v>0</v>
      </c>
      <c r="C77" s="8">
        <f>Allocators!E51</f>
        <v>0</v>
      </c>
      <c r="D77" s="8">
        <f>Allocators!F51</f>
        <v>0</v>
      </c>
      <c r="E77" s="8">
        <f>Allocators!G51</f>
        <v>0</v>
      </c>
      <c r="F77" s="8">
        <f>Allocators!H51</f>
        <v>0</v>
      </c>
      <c r="G77" s="8">
        <f>Allocators!I51</f>
        <v>0</v>
      </c>
      <c r="H77" s="8">
        <f>Allocators!J51</f>
        <v>0</v>
      </c>
      <c r="I77" s="8">
        <f>Allocators!K51</f>
        <v>0</v>
      </c>
      <c r="J77" s="8">
        <f>Allocators!L51</f>
        <v>0</v>
      </c>
      <c r="K77" s="8">
        <f>Allocators!M51</f>
        <v>0</v>
      </c>
      <c r="L77" s="8">
        <f>Allocators!N51</f>
        <v>0</v>
      </c>
      <c r="M77" s="8">
        <f>Allocators!O51</f>
        <v>0</v>
      </c>
      <c r="N77" s="8">
        <f>Allocators!P51</f>
        <v>0</v>
      </c>
      <c r="O77" s="8">
        <f>Allocators!Q51</f>
        <v>0</v>
      </c>
      <c r="P77" s="8">
        <f>Allocators!R51</f>
        <v>0</v>
      </c>
      <c r="Q77" s="8">
        <f>Allocators!S51</f>
        <v>0</v>
      </c>
      <c r="R77" s="8">
        <f>Allocators!T51</f>
        <v>0</v>
      </c>
      <c r="S77" s="8">
        <f>Allocators!U51</f>
        <v>0</v>
      </c>
    </row>
    <row r="78" spans="1:19">
      <c r="A78" s="14" t="str">
        <f>CONCATENATE(Allocators!A52," ",Allocators!B52)</f>
        <v>DIST_CPD TOTAL</v>
      </c>
      <c r="B78" s="8">
        <f>Allocators!D52</f>
        <v>1.0000000000000002</v>
      </c>
      <c r="C78" s="8">
        <f>Allocators!E52</f>
        <v>0.65480706800770305</v>
      </c>
      <c r="D78" s="8">
        <f>Allocators!F52</f>
        <v>0.15325012720176182</v>
      </c>
      <c r="E78" s="8">
        <f>Allocators!G52</f>
        <v>2.1405595979340905E-3</v>
      </c>
      <c r="F78" s="8">
        <f>Allocators!H52</f>
        <v>0</v>
      </c>
      <c r="G78" s="8">
        <f>Allocators!I52</f>
        <v>8.8964705128877303E-2</v>
      </c>
      <c r="H78" s="8">
        <f>Allocators!J52</f>
        <v>1.5985106260184501E-2</v>
      </c>
      <c r="I78" s="8">
        <f>Allocators!K52</f>
        <v>0</v>
      </c>
      <c r="J78" s="8">
        <f>Allocators!L52</f>
        <v>0</v>
      </c>
      <c r="K78" s="8">
        <f>Allocators!M52</f>
        <v>4.0226954633392738E-3</v>
      </c>
      <c r="L78" s="8">
        <f>Allocators!N52</f>
        <v>5.5625281007976798E-2</v>
      </c>
      <c r="M78" s="8">
        <f>Allocators!O52</f>
        <v>0</v>
      </c>
      <c r="N78" s="8">
        <f>Allocators!P52</f>
        <v>0</v>
      </c>
      <c r="O78" s="8">
        <f>Allocators!Q52</f>
        <v>2.4393387030266903E-2</v>
      </c>
      <c r="P78" s="8">
        <f>Allocators!R52</f>
        <v>4.8961374630418757E-4</v>
      </c>
      <c r="Q78" s="8">
        <f>Allocators!S52</f>
        <v>3.2145655565234019E-4</v>
      </c>
      <c r="R78" s="8">
        <f>Allocators!T52</f>
        <v>0</v>
      </c>
      <c r="S78" s="8">
        <f>Allocators!U52</f>
        <v>0</v>
      </c>
    </row>
    <row r="79" spans="1:19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</row>
    <row r="80" spans="1:19">
      <c r="A80" s="14" t="str">
        <f>CONCATENATE(Allocators!A95," ",Allocators!B95)</f>
        <v>DIST_METERS PRODUCTION</v>
      </c>
      <c r="B80" s="8">
        <f>Allocators!D95</f>
        <v>0</v>
      </c>
      <c r="C80" s="8">
        <f>Allocators!E95</f>
        <v>0</v>
      </c>
      <c r="D80" s="8">
        <f>Allocators!F95</f>
        <v>0</v>
      </c>
      <c r="E80" s="8">
        <f>Allocators!G95</f>
        <v>0</v>
      </c>
      <c r="F80" s="8">
        <f>Allocators!H95</f>
        <v>0</v>
      </c>
      <c r="G80" s="8">
        <f>Allocators!I95</f>
        <v>0</v>
      </c>
      <c r="H80" s="8">
        <f>Allocators!J95</f>
        <v>0</v>
      </c>
      <c r="I80" s="8">
        <f>Allocators!K95</f>
        <v>0</v>
      </c>
      <c r="J80" s="8">
        <f>Allocators!L95</f>
        <v>0</v>
      </c>
      <c r="K80" s="8">
        <f>Allocators!M95</f>
        <v>0</v>
      </c>
      <c r="L80" s="8">
        <f>Allocators!N95</f>
        <v>0</v>
      </c>
      <c r="M80" s="8">
        <f>Allocators!O95</f>
        <v>0</v>
      </c>
      <c r="N80" s="8">
        <f>Allocators!P95</f>
        <v>0</v>
      </c>
      <c r="O80" s="8">
        <f>Allocators!Q95</f>
        <v>0</v>
      </c>
      <c r="P80" s="8">
        <f>Allocators!R95</f>
        <v>0</v>
      </c>
      <c r="Q80" s="8">
        <f>Allocators!S95</f>
        <v>0</v>
      </c>
      <c r="R80" s="8">
        <f>Allocators!T95</f>
        <v>0</v>
      </c>
      <c r="S80" s="8">
        <f>Allocators!U95</f>
        <v>0</v>
      </c>
    </row>
    <row r="81" spans="1:19">
      <c r="A81" s="14" t="str">
        <f>CONCATENATE(Allocators!A96," ",Allocators!B96)</f>
        <v>DIST_METERS BULKTRAN</v>
      </c>
      <c r="B81" s="8">
        <f>Allocators!D96</f>
        <v>0</v>
      </c>
      <c r="C81" s="8">
        <f>Allocators!E96</f>
        <v>0</v>
      </c>
      <c r="D81" s="8">
        <f>Allocators!F96</f>
        <v>0</v>
      </c>
      <c r="E81" s="8">
        <f>Allocators!G96</f>
        <v>0</v>
      </c>
      <c r="F81" s="8">
        <f>Allocators!H96</f>
        <v>0</v>
      </c>
      <c r="G81" s="8">
        <f>Allocators!I96</f>
        <v>0</v>
      </c>
      <c r="H81" s="8">
        <f>Allocators!J96</f>
        <v>0</v>
      </c>
      <c r="I81" s="8">
        <f>Allocators!K96</f>
        <v>0</v>
      </c>
      <c r="J81" s="8">
        <f>Allocators!L96</f>
        <v>0</v>
      </c>
      <c r="K81" s="8">
        <f>Allocators!M96</f>
        <v>0</v>
      </c>
      <c r="L81" s="8">
        <f>Allocators!N96</f>
        <v>0</v>
      </c>
      <c r="M81" s="8">
        <f>Allocators!O96</f>
        <v>0</v>
      </c>
      <c r="N81" s="8">
        <f>Allocators!P96</f>
        <v>0</v>
      </c>
      <c r="O81" s="8">
        <f>Allocators!Q96</f>
        <v>0</v>
      </c>
      <c r="P81" s="8">
        <f>Allocators!R96</f>
        <v>0</v>
      </c>
      <c r="Q81" s="8">
        <f>Allocators!S96</f>
        <v>0</v>
      </c>
      <c r="R81" s="8">
        <f>Allocators!T96</f>
        <v>0</v>
      </c>
      <c r="S81" s="8">
        <f>Allocators!U96</f>
        <v>0</v>
      </c>
    </row>
    <row r="82" spans="1:19">
      <c r="A82" s="14" t="str">
        <f>CONCATENATE(Allocators!A97," ",Allocators!B97)</f>
        <v>DIST_METERS SUBTRAN</v>
      </c>
      <c r="B82" s="8">
        <f>Allocators!D97</f>
        <v>0</v>
      </c>
      <c r="C82" s="8">
        <f>Allocators!E97</f>
        <v>0</v>
      </c>
      <c r="D82" s="8">
        <f>Allocators!F97</f>
        <v>0</v>
      </c>
      <c r="E82" s="8">
        <f>Allocators!G97</f>
        <v>0</v>
      </c>
      <c r="F82" s="8">
        <f>Allocators!H97</f>
        <v>0</v>
      </c>
      <c r="G82" s="8">
        <f>Allocators!I97</f>
        <v>0</v>
      </c>
      <c r="H82" s="8">
        <f>Allocators!J97</f>
        <v>0</v>
      </c>
      <c r="I82" s="8">
        <f>Allocators!K97</f>
        <v>0</v>
      </c>
      <c r="J82" s="8">
        <f>Allocators!L97</f>
        <v>0</v>
      </c>
      <c r="K82" s="8">
        <f>Allocators!M97</f>
        <v>0</v>
      </c>
      <c r="L82" s="8">
        <f>Allocators!N97</f>
        <v>0</v>
      </c>
      <c r="M82" s="8">
        <f>Allocators!O97</f>
        <v>0</v>
      </c>
      <c r="N82" s="8">
        <f>Allocators!P97</f>
        <v>0</v>
      </c>
      <c r="O82" s="8">
        <f>Allocators!Q97</f>
        <v>0</v>
      </c>
      <c r="P82" s="8">
        <f>Allocators!R97</f>
        <v>0</v>
      </c>
      <c r="Q82" s="8">
        <f>Allocators!S97</f>
        <v>0</v>
      </c>
      <c r="R82" s="8">
        <f>Allocators!T97</f>
        <v>0</v>
      </c>
      <c r="S82" s="8">
        <f>Allocators!U97</f>
        <v>0</v>
      </c>
    </row>
    <row r="83" spans="1:19">
      <c r="A83" s="14" t="str">
        <f>CONCATENATE(Allocators!A98," ",Allocators!B98)</f>
        <v>DIST_METERS DISTPRI</v>
      </c>
      <c r="B83" s="8">
        <f>Allocators!D98</f>
        <v>0</v>
      </c>
      <c r="C83" s="8">
        <f>Allocators!E98</f>
        <v>0</v>
      </c>
      <c r="D83" s="8">
        <f>Allocators!F98</f>
        <v>0</v>
      </c>
      <c r="E83" s="8">
        <f>Allocators!G98</f>
        <v>0</v>
      </c>
      <c r="F83" s="8">
        <f>Allocators!H98</f>
        <v>0</v>
      </c>
      <c r="G83" s="8">
        <f>Allocators!I98</f>
        <v>0</v>
      </c>
      <c r="H83" s="8">
        <f>Allocators!J98</f>
        <v>0</v>
      </c>
      <c r="I83" s="8">
        <f>Allocators!K98</f>
        <v>0</v>
      </c>
      <c r="J83" s="8">
        <f>Allocators!L98</f>
        <v>0</v>
      </c>
      <c r="K83" s="8">
        <f>Allocators!M98</f>
        <v>0</v>
      </c>
      <c r="L83" s="8">
        <f>Allocators!N98</f>
        <v>0</v>
      </c>
      <c r="M83" s="8">
        <f>Allocators!O98</f>
        <v>0</v>
      </c>
      <c r="N83" s="8">
        <f>Allocators!P98</f>
        <v>0</v>
      </c>
      <c r="O83" s="8">
        <f>Allocators!Q98</f>
        <v>0</v>
      </c>
      <c r="P83" s="8">
        <f>Allocators!R98</f>
        <v>0</v>
      </c>
      <c r="Q83" s="8">
        <f>Allocators!S98</f>
        <v>0</v>
      </c>
      <c r="R83" s="8">
        <f>Allocators!T98</f>
        <v>0</v>
      </c>
      <c r="S83" s="8">
        <f>Allocators!U98</f>
        <v>0</v>
      </c>
    </row>
    <row r="84" spans="1:19">
      <c r="A84" s="14" t="str">
        <f>CONCATENATE(Allocators!A99," ",Allocators!B99)</f>
        <v>DIST_METERS DISTSEC</v>
      </c>
      <c r="B84" s="8">
        <f>Allocators!D99</f>
        <v>0</v>
      </c>
      <c r="C84" s="8">
        <f>Allocators!E99</f>
        <v>0</v>
      </c>
      <c r="D84" s="8">
        <f>Allocators!F99</f>
        <v>0</v>
      </c>
      <c r="E84" s="8">
        <f>Allocators!G99</f>
        <v>0</v>
      </c>
      <c r="F84" s="8">
        <f>Allocators!H99</f>
        <v>0</v>
      </c>
      <c r="G84" s="8">
        <f>Allocators!I99</f>
        <v>0</v>
      </c>
      <c r="H84" s="8">
        <f>Allocators!J99</f>
        <v>0</v>
      </c>
      <c r="I84" s="8">
        <f>Allocators!K99</f>
        <v>0</v>
      </c>
      <c r="J84" s="8">
        <f>Allocators!L99</f>
        <v>0</v>
      </c>
      <c r="K84" s="8">
        <f>Allocators!M99</f>
        <v>0</v>
      </c>
      <c r="L84" s="8">
        <f>Allocators!N99</f>
        <v>0</v>
      </c>
      <c r="M84" s="8">
        <f>Allocators!O99</f>
        <v>0</v>
      </c>
      <c r="N84" s="8">
        <f>Allocators!P99</f>
        <v>0</v>
      </c>
      <c r="O84" s="8">
        <f>Allocators!Q99</f>
        <v>0</v>
      </c>
      <c r="P84" s="8">
        <f>Allocators!R99</f>
        <v>0</v>
      </c>
      <c r="Q84" s="8">
        <f>Allocators!S99</f>
        <v>0</v>
      </c>
      <c r="R84" s="8">
        <f>Allocators!T99</f>
        <v>0</v>
      </c>
      <c r="S84" s="8">
        <f>Allocators!U99</f>
        <v>0</v>
      </c>
    </row>
    <row r="85" spans="1:19">
      <c r="A85" s="14" t="str">
        <f>CONCATENATE(Allocators!A100," ",Allocators!B100)</f>
        <v>DIST_METERS ENERGY</v>
      </c>
      <c r="B85" s="8">
        <f>Allocators!D100</f>
        <v>0</v>
      </c>
      <c r="C85" s="8">
        <f>Allocators!E100</f>
        <v>0</v>
      </c>
      <c r="D85" s="8">
        <f>Allocators!F100</f>
        <v>0</v>
      </c>
      <c r="E85" s="8">
        <f>Allocators!G100</f>
        <v>0</v>
      </c>
      <c r="F85" s="8">
        <f>Allocators!H100</f>
        <v>0</v>
      </c>
      <c r="G85" s="8">
        <f>Allocators!I100</f>
        <v>0</v>
      </c>
      <c r="H85" s="8">
        <f>Allocators!J100</f>
        <v>0</v>
      </c>
      <c r="I85" s="8">
        <f>Allocators!K100</f>
        <v>0</v>
      </c>
      <c r="J85" s="8">
        <f>Allocators!L100</f>
        <v>0</v>
      </c>
      <c r="K85" s="8">
        <f>Allocators!M100</f>
        <v>0</v>
      </c>
      <c r="L85" s="8">
        <f>Allocators!N100</f>
        <v>0</v>
      </c>
      <c r="M85" s="8">
        <f>Allocators!O100</f>
        <v>0</v>
      </c>
      <c r="N85" s="8">
        <f>Allocators!P100</f>
        <v>0</v>
      </c>
      <c r="O85" s="8">
        <f>Allocators!Q100</f>
        <v>0</v>
      </c>
      <c r="P85" s="8">
        <f>Allocators!R100</f>
        <v>0</v>
      </c>
      <c r="Q85" s="8">
        <f>Allocators!S100</f>
        <v>0</v>
      </c>
      <c r="R85" s="8">
        <f>Allocators!T100</f>
        <v>0</v>
      </c>
      <c r="S85" s="8">
        <f>Allocators!U100</f>
        <v>0</v>
      </c>
    </row>
    <row r="86" spans="1:19">
      <c r="A86" s="14" t="str">
        <f>CONCATENATE(Allocators!A101," ",Allocators!B101)</f>
        <v>DIST_METERS CUSTOMER</v>
      </c>
      <c r="B86" s="8">
        <f>Allocators!D101</f>
        <v>1</v>
      </c>
      <c r="C86" s="8">
        <f>Allocators!E101</f>
        <v>0.44737254880741562</v>
      </c>
      <c r="D86" s="8">
        <f>Allocators!F101</f>
        <v>0.33729680908633164</v>
      </c>
      <c r="E86" s="8">
        <f>Allocators!G101</f>
        <v>4.8476766415217525E-2</v>
      </c>
      <c r="F86" s="8">
        <f>Allocators!H101</f>
        <v>8.1657588135760281E-3</v>
      </c>
      <c r="G86" s="8">
        <f>Allocators!I101</f>
        <v>5.1718235128426847E-2</v>
      </c>
      <c r="H86" s="8">
        <f>Allocators!J101</f>
        <v>1.7052458883136869E-2</v>
      </c>
      <c r="I86" s="8">
        <f>Allocators!K101</f>
        <v>2.008284091559601E-2</v>
      </c>
      <c r="J86" s="8">
        <f>Allocators!L101</f>
        <v>2.5103205277154719E-3</v>
      </c>
      <c r="K86" s="8">
        <f>Allocators!M101</f>
        <v>3.2201017975202204E-4</v>
      </c>
      <c r="L86" s="8">
        <f>Allocators!N101</f>
        <v>1.2091245522708851E-2</v>
      </c>
      <c r="M86" s="8">
        <f>Allocators!O101</f>
        <v>3.3758251088129396E-2</v>
      </c>
      <c r="N86" s="8">
        <f>Allocators!P101</f>
        <v>1.0041251367098308E-2</v>
      </c>
      <c r="O86" s="8">
        <f>Allocators!Q101</f>
        <v>9.8530380464527199E-3</v>
      </c>
      <c r="P86" s="8">
        <f>Allocators!R101</f>
        <v>2.2280005467470914E-4</v>
      </c>
      <c r="Q86" s="8">
        <f>Allocators!S101</f>
        <v>1.035665163768032E-3</v>
      </c>
      <c r="R86" s="8">
        <f>Allocators!T101</f>
        <v>0</v>
      </c>
      <c r="S86" s="8">
        <f>Allocators!U101</f>
        <v>0</v>
      </c>
    </row>
    <row r="87" spans="1:19">
      <c r="A87" s="14" t="str">
        <f>CONCATENATE(Allocators!A102," ",Allocators!B102)</f>
        <v>DIST_METERS TOTAL</v>
      </c>
      <c r="B87" s="8">
        <f>Allocators!D102</f>
        <v>1</v>
      </c>
      <c r="C87" s="8">
        <f>Allocators!E102</f>
        <v>0.44737254880741562</v>
      </c>
      <c r="D87" s="8">
        <f>Allocators!F102</f>
        <v>0.33729680908633164</v>
      </c>
      <c r="E87" s="8">
        <f>Allocators!G102</f>
        <v>4.8476766415217525E-2</v>
      </c>
      <c r="F87" s="8">
        <f>Allocators!H102</f>
        <v>8.1657588135760281E-3</v>
      </c>
      <c r="G87" s="8">
        <f>Allocators!I102</f>
        <v>5.1718235128426847E-2</v>
      </c>
      <c r="H87" s="8">
        <f>Allocators!J102</f>
        <v>1.7052458883136869E-2</v>
      </c>
      <c r="I87" s="8">
        <f>Allocators!K102</f>
        <v>2.008284091559601E-2</v>
      </c>
      <c r="J87" s="8">
        <f>Allocators!L102</f>
        <v>2.5103205277154719E-3</v>
      </c>
      <c r="K87" s="8">
        <f>Allocators!M102</f>
        <v>3.2201017975202204E-4</v>
      </c>
      <c r="L87" s="8">
        <f>Allocators!N102</f>
        <v>1.2091245522708851E-2</v>
      </c>
      <c r="M87" s="8">
        <f>Allocators!O102</f>
        <v>3.3758251088129396E-2</v>
      </c>
      <c r="N87" s="8">
        <f>Allocators!P102</f>
        <v>1.0041251367098308E-2</v>
      </c>
      <c r="O87" s="8">
        <f>Allocators!Q102</f>
        <v>9.8530380464527199E-3</v>
      </c>
      <c r="P87" s="8">
        <f>Allocators!R102</f>
        <v>2.2280005467470914E-4</v>
      </c>
      <c r="Q87" s="8">
        <f>Allocators!S102</f>
        <v>1.035665163768032E-3</v>
      </c>
      <c r="R87" s="8">
        <f>Allocators!T102</f>
        <v>0</v>
      </c>
      <c r="S87" s="8">
        <f>Allocators!U102</f>
        <v>0</v>
      </c>
    </row>
    <row r="88" spans="1:19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</row>
    <row r="89" spans="1:19">
      <c r="A89" s="14" t="str">
        <f>CONCATENATE(Allocators!A248," ",Allocators!B248)</f>
        <v>DIST_OHLINES PRODUCTION</v>
      </c>
      <c r="B89" s="8">
        <f>Allocators!D248</f>
        <v>0</v>
      </c>
      <c r="C89" s="8">
        <f>Allocators!E248</f>
        <v>0</v>
      </c>
      <c r="D89" s="8">
        <f>Allocators!F248</f>
        <v>0</v>
      </c>
      <c r="E89" s="8">
        <f>Allocators!G248</f>
        <v>0</v>
      </c>
      <c r="F89" s="8">
        <f>Allocators!H248</f>
        <v>0</v>
      </c>
      <c r="G89" s="8">
        <f>Allocators!I248</f>
        <v>0</v>
      </c>
      <c r="H89" s="8">
        <f>Allocators!J248</f>
        <v>0</v>
      </c>
      <c r="I89" s="8">
        <f>Allocators!K248</f>
        <v>0</v>
      </c>
      <c r="J89" s="8">
        <f>Allocators!L248</f>
        <v>0</v>
      </c>
      <c r="K89" s="8">
        <f>Allocators!M248</f>
        <v>0</v>
      </c>
      <c r="L89" s="8">
        <f>Allocators!N248</f>
        <v>0</v>
      </c>
      <c r="M89" s="8">
        <f>Allocators!O248</f>
        <v>0</v>
      </c>
      <c r="N89" s="8">
        <f>Allocators!P248</f>
        <v>0</v>
      </c>
      <c r="O89" s="8">
        <f>Allocators!Q248</f>
        <v>0</v>
      </c>
      <c r="P89" s="8">
        <f>Allocators!R248</f>
        <v>0</v>
      </c>
      <c r="Q89" s="8">
        <f>Allocators!S248</f>
        <v>0</v>
      </c>
      <c r="R89" s="8">
        <f>Allocators!T248</f>
        <v>0</v>
      </c>
      <c r="S89" s="8">
        <f>Allocators!U248</f>
        <v>0</v>
      </c>
    </row>
    <row r="90" spans="1:19">
      <c r="A90" s="14" t="str">
        <f>CONCATENATE(Allocators!A249," ",Allocators!B249)</f>
        <v>DIST_OHLINES BULKTRAN</v>
      </c>
      <c r="B90" s="8">
        <f>Allocators!D249</f>
        <v>0</v>
      </c>
      <c r="C90" s="8">
        <f>Allocators!E249</f>
        <v>0</v>
      </c>
      <c r="D90" s="8">
        <f>Allocators!F249</f>
        <v>0</v>
      </c>
      <c r="E90" s="8">
        <f>Allocators!G249</f>
        <v>0</v>
      </c>
      <c r="F90" s="8">
        <f>Allocators!H249</f>
        <v>0</v>
      </c>
      <c r="G90" s="8">
        <f>Allocators!I249</f>
        <v>0</v>
      </c>
      <c r="H90" s="8">
        <f>Allocators!J249</f>
        <v>0</v>
      </c>
      <c r="I90" s="8">
        <f>Allocators!K249</f>
        <v>0</v>
      </c>
      <c r="J90" s="8">
        <f>Allocators!L249</f>
        <v>0</v>
      </c>
      <c r="K90" s="8">
        <f>Allocators!M249</f>
        <v>0</v>
      </c>
      <c r="L90" s="8">
        <f>Allocators!N249</f>
        <v>0</v>
      </c>
      <c r="M90" s="8">
        <f>Allocators!O249</f>
        <v>0</v>
      </c>
      <c r="N90" s="8">
        <f>Allocators!P249</f>
        <v>0</v>
      </c>
      <c r="O90" s="8">
        <f>Allocators!Q249</f>
        <v>0</v>
      </c>
      <c r="P90" s="8">
        <f>Allocators!R249</f>
        <v>0</v>
      </c>
      <c r="Q90" s="8">
        <f>Allocators!S249</f>
        <v>0</v>
      </c>
      <c r="R90" s="8">
        <f>Allocators!T249</f>
        <v>0</v>
      </c>
      <c r="S90" s="8">
        <f>Allocators!U249</f>
        <v>0</v>
      </c>
    </row>
    <row r="91" spans="1:19">
      <c r="A91" s="14" t="str">
        <f>CONCATENATE(Allocators!A250," ",Allocators!B250)</f>
        <v>DIST_OHLINES SUBTRAN</v>
      </c>
      <c r="B91" s="8">
        <f>Allocators!D250</f>
        <v>0</v>
      </c>
      <c r="C91" s="8">
        <f>Allocators!E250</f>
        <v>0</v>
      </c>
      <c r="D91" s="8">
        <f>Allocators!F250</f>
        <v>0</v>
      </c>
      <c r="E91" s="8">
        <f>Allocators!G250</f>
        <v>0</v>
      </c>
      <c r="F91" s="8">
        <f>Allocators!H250</f>
        <v>0</v>
      </c>
      <c r="G91" s="8">
        <f>Allocators!I250</f>
        <v>0</v>
      </c>
      <c r="H91" s="8">
        <f>Allocators!J250</f>
        <v>0</v>
      </c>
      <c r="I91" s="8">
        <f>Allocators!K250</f>
        <v>0</v>
      </c>
      <c r="J91" s="8">
        <f>Allocators!L250</f>
        <v>0</v>
      </c>
      <c r="K91" s="8">
        <f>Allocators!M250</f>
        <v>0</v>
      </c>
      <c r="L91" s="8">
        <f>Allocators!N250</f>
        <v>0</v>
      </c>
      <c r="M91" s="8">
        <f>Allocators!O250</f>
        <v>0</v>
      </c>
      <c r="N91" s="8">
        <f>Allocators!P250</f>
        <v>0</v>
      </c>
      <c r="O91" s="8">
        <f>Allocators!Q250</f>
        <v>0</v>
      </c>
      <c r="P91" s="8">
        <f>Allocators!R250</f>
        <v>0</v>
      </c>
      <c r="Q91" s="8">
        <f>Allocators!S250</f>
        <v>0</v>
      </c>
      <c r="R91" s="8">
        <f>Allocators!T250</f>
        <v>0</v>
      </c>
      <c r="S91" s="8">
        <f>Allocators!U250</f>
        <v>0</v>
      </c>
    </row>
    <row r="92" spans="1:19">
      <c r="A92" s="14" t="str">
        <f>CONCATENATE(Allocators!A251," ",Allocators!B251)</f>
        <v>DIST_OHLINES DISTPRI</v>
      </c>
      <c r="B92" s="8">
        <f>Allocators!D251</f>
        <v>0.83623616876063434</v>
      </c>
      <c r="C92" s="8">
        <f>Allocators!E251</f>
        <v>0.54757335382814554</v>
      </c>
      <c r="D92" s="8">
        <f>Allocators!F251</f>
        <v>0.12815329923328111</v>
      </c>
      <c r="E92" s="8">
        <f>Allocators!G251</f>
        <v>1.7900133571802069E-3</v>
      </c>
      <c r="F92" s="8">
        <f>Allocators!H251</f>
        <v>0</v>
      </c>
      <c r="G92" s="8">
        <f>Allocators!I251</f>
        <v>7.4395504171891877E-2</v>
      </c>
      <c r="H92" s="8">
        <f>Allocators!J251</f>
        <v>1.3367324016248313E-2</v>
      </c>
      <c r="I92" s="8">
        <f>Allocators!K251</f>
        <v>0</v>
      </c>
      <c r="J92" s="8">
        <f>Allocators!L251</f>
        <v>0</v>
      </c>
      <c r="K92" s="8">
        <f>Allocators!M251</f>
        <v>3.3639234423536177E-3</v>
      </c>
      <c r="L92" s="8">
        <f>Allocators!N251</f>
        <v>4.6515871876344178E-2</v>
      </c>
      <c r="M92" s="8">
        <f>Allocators!O251</f>
        <v>0</v>
      </c>
      <c r="N92" s="8">
        <f>Allocators!P251</f>
        <v>0</v>
      </c>
      <c r="O92" s="8">
        <f>Allocators!Q251</f>
        <v>2.0398632513285733E-2</v>
      </c>
      <c r="P92" s="8">
        <f>Allocators!R251</f>
        <v>4.0943272338195486E-4</v>
      </c>
      <c r="Q92" s="8">
        <f>Allocators!S251</f>
        <v>2.6881359852170248E-4</v>
      </c>
      <c r="R92" s="8">
        <f>Allocators!T251</f>
        <v>0</v>
      </c>
      <c r="S92" s="8">
        <f>Allocators!U251</f>
        <v>0</v>
      </c>
    </row>
    <row r="93" spans="1:19">
      <c r="A93" s="14" t="str">
        <f>CONCATENATE(Allocators!A252," ",Allocators!B252)</f>
        <v>DIST_OHLINES DISTSEC</v>
      </c>
      <c r="B93" s="8">
        <f>Allocators!D252</f>
        <v>0.16376383123936619</v>
      </c>
      <c r="C93" s="8">
        <f>Allocators!E252</f>
        <v>0.12152997174481688</v>
      </c>
      <c r="D93" s="8">
        <f>Allocators!F252</f>
        <v>2.4505871915720387E-2</v>
      </c>
      <c r="E93" s="8">
        <f>Allocators!G252</f>
        <v>0</v>
      </c>
      <c r="F93" s="8">
        <f>Allocators!H252</f>
        <v>0</v>
      </c>
      <c r="G93" s="8">
        <f>Allocators!I252</f>
        <v>1.2248904255635623E-2</v>
      </c>
      <c r="H93" s="8">
        <f>Allocators!J252</f>
        <v>0</v>
      </c>
      <c r="I93" s="8">
        <f>Allocators!K252</f>
        <v>0</v>
      </c>
      <c r="J93" s="8">
        <f>Allocators!L252</f>
        <v>0</v>
      </c>
      <c r="K93" s="8">
        <f>Allocators!M252</f>
        <v>4.5783536144330565E-4</v>
      </c>
      <c r="L93" s="8">
        <f>Allocators!N252</f>
        <v>0</v>
      </c>
      <c r="M93" s="8">
        <f>Allocators!O252</f>
        <v>0</v>
      </c>
      <c r="N93" s="8">
        <f>Allocators!P252</f>
        <v>0</v>
      </c>
      <c r="O93" s="8">
        <f>Allocators!Q252</f>
        <v>3.4600305650231062E-3</v>
      </c>
      <c r="P93" s="8">
        <f>Allocators!R252</f>
        <v>0</v>
      </c>
      <c r="Q93" s="8">
        <f>Allocators!S252</f>
        <v>4.0909919631686203E-5</v>
      </c>
      <c r="R93" s="8">
        <f>Allocators!T252</f>
        <v>1.2591954683155819E-3</v>
      </c>
      <c r="S93" s="8">
        <f>Allocators!U252</f>
        <v>2.6111200877963195E-4</v>
      </c>
    </row>
    <row r="94" spans="1:19">
      <c r="A94" s="14" t="str">
        <f>CONCATENATE(Allocators!A253," ",Allocators!B253)</f>
        <v>DIST_OHLINES ENERGY</v>
      </c>
      <c r="B94" s="8">
        <f>Allocators!D253</f>
        <v>0</v>
      </c>
      <c r="C94" s="8">
        <f>Allocators!E253</f>
        <v>0</v>
      </c>
      <c r="D94" s="8">
        <f>Allocators!F253</f>
        <v>0</v>
      </c>
      <c r="E94" s="8">
        <f>Allocators!G253</f>
        <v>0</v>
      </c>
      <c r="F94" s="8">
        <f>Allocators!H253</f>
        <v>0</v>
      </c>
      <c r="G94" s="8">
        <f>Allocators!I253</f>
        <v>0</v>
      </c>
      <c r="H94" s="8">
        <f>Allocators!J253</f>
        <v>0</v>
      </c>
      <c r="I94" s="8">
        <f>Allocators!K253</f>
        <v>0</v>
      </c>
      <c r="J94" s="8">
        <f>Allocators!L253</f>
        <v>0</v>
      </c>
      <c r="K94" s="8">
        <f>Allocators!M253</f>
        <v>0</v>
      </c>
      <c r="L94" s="8">
        <f>Allocators!N253</f>
        <v>0</v>
      </c>
      <c r="M94" s="8">
        <f>Allocators!O253</f>
        <v>0</v>
      </c>
      <c r="N94" s="8">
        <f>Allocators!P253</f>
        <v>0</v>
      </c>
      <c r="O94" s="8">
        <f>Allocators!Q253</f>
        <v>0</v>
      </c>
      <c r="P94" s="8">
        <f>Allocators!R253</f>
        <v>0</v>
      </c>
      <c r="Q94" s="8">
        <f>Allocators!S253</f>
        <v>0</v>
      </c>
      <c r="R94" s="8">
        <f>Allocators!T253</f>
        <v>0</v>
      </c>
      <c r="S94" s="8">
        <f>Allocators!U253</f>
        <v>0</v>
      </c>
    </row>
    <row r="95" spans="1:19">
      <c r="A95" s="14" t="str">
        <f>CONCATENATE(Allocators!A254," ",Allocators!B254)</f>
        <v>DIST_OHLINES CUSTOMER</v>
      </c>
      <c r="B95" s="8">
        <f>Allocators!D254</f>
        <v>0</v>
      </c>
      <c r="C95" s="8">
        <f>Allocators!E254</f>
        <v>0</v>
      </c>
      <c r="D95" s="8">
        <f>Allocators!F254</f>
        <v>0</v>
      </c>
      <c r="E95" s="8">
        <f>Allocators!G254</f>
        <v>0</v>
      </c>
      <c r="F95" s="8">
        <f>Allocators!H254</f>
        <v>0</v>
      </c>
      <c r="G95" s="8">
        <f>Allocators!I254</f>
        <v>0</v>
      </c>
      <c r="H95" s="8">
        <f>Allocators!J254</f>
        <v>0</v>
      </c>
      <c r="I95" s="8">
        <f>Allocators!K254</f>
        <v>0</v>
      </c>
      <c r="J95" s="8">
        <f>Allocators!L254</f>
        <v>0</v>
      </c>
      <c r="K95" s="8">
        <f>Allocators!M254</f>
        <v>0</v>
      </c>
      <c r="L95" s="8">
        <f>Allocators!N254</f>
        <v>0</v>
      </c>
      <c r="M95" s="8">
        <f>Allocators!O254</f>
        <v>0</v>
      </c>
      <c r="N95" s="8">
        <f>Allocators!P254</f>
        <v>0</v>
      </c>
      <c r="O95" s="8">
        <f>Allocators!Q254</f>
        <v>0</v>
      </c>
      <c r="P95" s="8">
        <f>Allocators!R254</f>
        <v>0</v>
      </c>
      <c r="Q95" s="8">
        <f>Allocators!S254</f>
        <v>0</v>
      </c>
      <c r="R95" s="8">
        <f>Allocators!T254</f>
        <v>0</v>
      </c>
      <c r="S95" s="8">
        <f>Allocators!U254</f>
        <v>0</v>
      </c>
    </row>
    <row r="96" spans="1:19">
      <c r="A96" s="14" t="str">
        <f>CONCATENATE(Allocators!A255," ",Allocators!B255)</f>
        <v>DIST_OHLINES TOTAL</v>
      </c>
      <c r="B96" s="8">
        <f>Allocators!D255</f>
        <v>1.0000000000000004</v>
      </c>
      <c r="C96" s="8">
        <f>Allocators!E255</f>
        <v>0.66910332557296237</v>
      </c>
      <c r="D96" s="8">
        <f>Allocators!F255</f>
        <v>0.15265917114900152</v>
      </c>
      <c r="E96" s="8">
        <f>Allocators!G255</f>
        <v>1.7900133571802069E-3</v>
      </c>
      <c r="F96" s="8">
        <f>Allocators!H255</f>
        <v>0</v>
      </c>
      <c r="G96" s="8">
        <f>Allocators!I255</f>
        <v>8.6644408427527506E-2</v>
      </c>
      <c r="H96" s="8">
        <f>Allocators!J255</f>
        <v>1.3367324016248313E-2</v>
      </c>
      <c r="I96" s="8">
        <f>Allocators!K255</f>
        <v>0</v>
      </c>
      <c r="J96" s="8">
        <f>Allocators!L255</f>
        <v>0</v>
      </c>
      <c r="K96" s="8">
        <f>Allocators!M255</f>
        <v>3.8217588037969233E-3</v>
      </c>
      <c r="L96" s="8">
        <f>Allocators!N255</f>
        <v>4.6515871876344178E-2</v>
      </c>
      <c r="M96" s="8">
        <f>Allocators!O255</f>
        <v>0</v>
      </c>
      <c r="N96" s="8">
        <f>Allocators!P255</f>
        <v>0</v>
      </c>
      <c r="O96" s="8">
        <f>Allocators!Q255</f>
        <v>2.3858663078308841E-2</v>
      </c>
      <c r="P96" s="8">
        <f>Allocators!R255</f>
        <v>4.0943272338195486E-4</v>
      </c>
      <c r="Q96" s="8">
        <f>Allocators!S255</f>
        <v>3.0972351815338871E-4</v>
      </c>
      <c r="R96" s="8">
        <f>Allocators!T255</f>
        <v>1.2591954683155819E-3</v>
      </c>
      <c r="S96" s="8">
        <f>Allocators!U255</f>
        <v>2.6111200877963195E-4</v>
      </c>
    </row>
    <row r="97" spans="1:19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</row>
    <row r="98" spans="1:19">
      <c r="A98" s="14" t="str">
        <f>CONCATENATE(Allocators!A105," ",Allocators!B105)</f>
        <v>DIST_OL PRODUCTION</v>
      </c>
      <c r="B98" s="8">
        <f>Allocators!D105</f>
        <v>0</v>
      </c>
      <c r="C98" s="8">
        <f>Allocators!E105</f>
        <v>0</v>
      </c>
      <c r="D98" s="8">
        <f>Allocators!F105</f>
        <v>0</v>
      </c>
      <c r="E98" s="8">
        <f>Allocators!G105</f>
        <v>0</v>
      </c>
      <c r="F98" s="8">
        <f>Allocators!H105</f>
        <v>0</v>
      </c>
      <c r="G98" s="8">
        <f>Allocators!I105</f>
        <v>0</v>
      </c>
      <c r="H98" s="8">
        <f>Allocators!J105</f>
        <v>0</v>
      </c>
      <c r="I98" s="8">
        <f>Allocators!K105</f>
        <v>0</v>
      </c>
      <c r="J98" s="8">
        <f>Allocators!L105</f>
        <v>0</v>
      </c>
      <c r="K98" s="8">
        <f>Allocators!M105</f>
        <v>0</v>
      </c>
      <c r="L98" s="8">
        <f>Allocators!N105</f>
        <v>0</v>
      </c>
      <c r="M98" s="8">
        <f>Allocators!O105</f>
        <v>0</v>
      </c>
      <c r="N98" s="8">
        <f>Allocators!P105</f>
        <v>0</v>
      </c>
      <c r="O98" s="8">
        <f>Allocators!Q105</f>
        <v>0</v>
      </c>
      <c r="P98" s="8">
        <f>Allocators!R105</f>
        <v>0</v>
      </c>
      <c r="Q98" s="8">
        <f>Allocators!S105</f>
        <v>0</v>
      </c>
      <c r="R98" s="8">
        <f>Allocators!T105</f>
        <v>0</v>
      </c>
      <c r="S98" s="8">
        <f>Allocators!U105</f>
        <v>0</v>
      </c>
    </row>
    <row r="99" spans="1:19">
      <c r="A99" s="14" t="str">
        <f>CONCATENATE(Allocators!A106," ",Allocators!B106)</f>
        <v>DIST_OL BULKTRAN</v>
      </c>
      <c r="B99" s="8">
        <f>Allocators!D106</f>
        <v>0</v>
      </c>
      <c r="C99" s="8">
        <f>Allocators!E106</f>
        <v>0</v>
      </c>
      <c r="D99" s="8">
        <f>Allocators!F106</f>
        <v>0</v>
      </c>
      <c r="E99" s="8">
        <f>Allocators!G106</f>
        <v>0</v>
      </c>
      <c r="F99" s="8">
        <f>Allocators!H106</f>
        <v>0</v>
      </c>
      <c r="G99" s="8">
        <f>Allocators!I106</f>
        <v>0</v>
      </c>
      <c r="H99" s="8">
        <f>Allocators!J106</f>
        <v>0</v>
      </c>
      <c r="I99" s="8">
        <f>Allocators!K106</f>
        <v>0</v>
      </c>
      <c r="J99" s="8">
        <f>Allocators!L106</f>
        <v>0</v>
      </c>
      <c r="K99" s="8">
        <f>Allocators!M106</f>
        <v>0</v>
      </c>
      <c r="L99" s="8">
        <f>Allocators!N106</f>
        <v>0</v>
      </c>
      <c r="M99" s="8">
        <f>Allocators!O106</f>
        <v>0</v>
      </c>
      <c r="N99" s="8">
        <f>Allocators!P106</f>
        <v>0</v>
      </c>
      <c r="O99" s="8">
        <f>Allocators!Q106</f>
        <v>0</v>
      </c>
      <c r="P99" s="8">
        <f>Allocators!R106</f>
        <v>0</v>
      </c>
      <c r="Q99" s="8">
        <f>Allocators!S106</f>
        <v>0</v>
      </c>
      <c r="R99" s="8">
        <f>Allocators!T106</f>
        <v>0</v>
      </c>
      <c r="S99" s="8">
        <f>Allocators!U106</f>
        <v>0</v>
      </c>
    </row>
    <row r="100" spans="1:19">
      <c r="A100" s="14" t="str">
        <f>CONCATENATE(Allocators!A107," ",Allocators!B107)</f>
        <v>DIST_OL SUBTRAN</v>
      </c>
      <c r="B100" s="8">
        <f>Allocators!D107</f>
        <v>0</v>
      </c>
      <c r="C100" s="8">
        <f>Allocators!E107</f>
        <v>0</v>
      </c>
      <c r="D100" s="8">
        <f>Allocators!F107</f>
        <v>0</v>
      </c>
      <c r="E100" s="8">
        <f>Allocators!G107</f>
        <v>0</v>
      </c>
      <c r="F100" s="8">
        <f>Allocators!H107</f>
        <v>0</v>
      </c>
      <c r="G100" s="8">
        <f>Allocators!I107</f>
        <v>0</v>
      </c>
      <c r="H100" s="8">
        <f>Allocators!J107</f>
        <v>0</v>
      </c>
      <c r="I100" s="8">
        <f>Allocators!K107</f>
        <v>0</v>
      </c>
      <c r="J100" s="8">
        <f>Allocators!L107</f>
        <v>0</v>
      </c>
      <c r="K100" s="8">
        <f>Allocators!M107</f>
        <v>0</v>
      </c>
      <c r="L100" s="8">
        <f>Allocators!N107</f>
        <v>0</v>
      </c>
      <c r="M100" s="8">
        <f>Allocators!O107</f>
        <v>0</v>
      </c>
      <c r="N100" s="8">
        <f>Allocators!P107</f>
        <v>0</v>
      </c>
      <c r="O100" s="8">
        <f>Allocators!Q107</f>
        <v>0</v>
      </c>
      <c r="P100" s="8">
        <f>Allocators!R107</f>
        <v>0</v>
      </c>
      <c r="Q100" s="8">
        <f>Allocators!S107</f>
        <v>0</v>
      </c>
      <c r="R100" s="8">
        <f>Allocators!T107</f>
        <v>0</v>
      </c>
      <c r="S100" s="8">
        <f>Allocators!U107</f>
        <v>0</v>
      </c>
    </row>
    <row r="101" spans="1:19">
      <c r="A101" s="14" t="str">
        <f>CONCATENATE(Allocators!A108," ",Allocators!B108)</f>
        <v>DIST_OL DISTPRI</v>
      </c>
      <c r="B101" s="8">
        <f>Allocators!D108</f>
        <v>0</v>
      </c>
      <c r="C101" s="8">
        <f>Allocators!E108</f>
        <v>0</v>
      </c>
      <c r="D101" s="8">
        <f>Allocators!F108</f>
        <v>0</v>
      </c>
      <c r="E101" s="8">
        <f>Allocators!G108</f>
        <v>0</v>
      </c>
      <c r="F101" s="8">
        <f>Allocators!H108</f>
        <v>0</v>
      </c>
      <c r="G101" s="8">
        <f>Allocators!I108</f>
        <v>0</v>
      </c>
      <c r="H101" s="8">
        <f>Allocators!J108</f>
        <v>0</v>
      </c>
      <c r="I101" s="8">
        <f>Allocators!K108</f>
        <v>0</v>
      </c>
      <c r="J101" s="8">
        <f>Allocators!L108</f>
        <v>0</v>
      </c>
      <c r="K101" s="8">
        <f>Allocators!M108</f>
        <v>0</v>
      </c>
      <c r="L101" s="8">
        <f>Allocators!N108</f>
        <v>0</v>
      </c>
      <c r="M101" s="8">
        <f>Allocators!O108</f>
        <v>0</v>
      </c>
      <c r="N101" s="8">
        <f>Allocators!P108</f>
        <v>0</v>
      </c>
      <c r="O101" s="8">
        <f>Allocators!Q108</f>
        <v>0</v>
      </c>
      <c r="P101" s="8">
        <f>Allocators!R108</f>
        <v>0</v>
      </c>
      <c r="Q101" s="8">
        <f>Allocators!S108</f>
        <v>0</v>
      </c>
      <c r="R101" s="8">
        <f>Allocators!T108</f>
        <v>0</v>
      </c>
      <c r="S101" s="8">
        <f>Allocators!U108</f>
        <v>0</v>
      </c>
    </row>
    <row r="102" spans="1:19">
      <c r="A102" s="14" t="str">
        <f>CONCATENATE(Allocators!A109," ",Allocators!B109)</f>
        <v>DIST_OL DISTSEC</v>
      </c>
      <c r="B102" s="8">
        <f>Allocators!D109</f>
        <v>0</v>
      </c>
      <c r="C102" s="8">
        <f>Allocators!E109</f>
        <v>0</v>
      </c>
      <c r="D102" s="8">
        <f>Allocators!F109</f>
        <v>0</v>
      </c>
      <c r="E102" s="8">
        <f>Allocators!G109</f>
        <v>0</v>
      </c>
      <c r="F102" s="8">
        <f>Allocators!H109</f>
        <v>0</v>
      </c>
      <c r="G102" s="8">
        <f>Allocators!I109</f>
        <v>0</v>
      </c>
      <c r="H102" s="8">
        <f>Allocators!J109</f>
        <v>0</v>
      </c>
      <c r="I102" s="8">
        <f>Allocators!K109</f>
        <v>0</v>
      </c>
      <c r="J102" s="8">
        <f>Allocators!L109</f>
        <v>0</v>
      </c>
      <c r="K102" s="8">
        <f>Allocators!M109</f>
        <v>0</v>
      </c>
      <c r="L102" s="8">
        <f>Allocators!N109</f>
        <v>0</v>
      </c>
      <c r="M102" s="8">
        <f>Allocators!O109</f>
        <v>0</v>
      </c>
      <c r="N102" s="8">
        <f>Allocators!P109</f>
        <v>0</v>
      </c>
      <c r="O102" s="8">
        <f>Allocators!Q109</f>
        <v>0</v>
      </c>
      <c r="P102" s="8">
        <f>Allocators!R109</f>
        <v>0</v>
      </c>
      <c r="Q102" s="8">
        <f>Allocators!S109</f>
        <v>0</v>
      </c>
      <c r="R102" s="8">
        <f>Allocators!T109</f>
        <v>0</v>
      </c>
      <c r="S102" s="8">
        <f>Allocators!U109</f>
        <v>0</v>
      </c>
    </row>
    <row r="103" spans="1:19">
      <c r="A103" s="14" t="str">
        <f>CONCATENATE(Allocators!A110," ",Allocators!B110)</f>
        <v>DIST_OL ENERGY</v>
      </c>
      <c r="B103" s="8">
        <f>Allocators!D110</f>
        <v>0</v>
      </c>
      <c r="C103" s="8">
        <f>Allocators!E110</f>
        <v>0</v>
      </c>
      <c r="D103" s="8">
        <f>Allocators!F110</f>
        <v>0</v>
      </c>
      <c r="E103" s="8">
        <f>Allocators!G110</f>
        <v>0</v>
      </c>
      <c r="F103" s="8">
        <f>Allocators!H110</f>
        <v>0</v>
      </c>
      <c r="G103" s="8">
        <f>Allocators!I110</f>
        <v>0</v>
      </c>
      <c r="H103" s="8">
        <f>Allocators!J110</f>
        <v>0</v>
      </c>
      <c r="I103" s="8">
        <f>Allocators!K110</f>
        <v>0</v>
      </c>
      <c r="J103" s="8">
        <f>Allocators!L110</f>
        <v>0</v>
      </c>
      <c r="K103" s="8">
        <f>Allocators!M110</f>
        <v>0</v>
      </c>
      <c r="L103" s="8">
        <f>Allocators!N110</f>
        <v>0</v>
      </c>
      <c r="M103" s="8">
        <f>Allocators!O110</f>
        <v>0</v>
      </c>
      <c r="N103" s="8">
        <f>Allocators!P110</f>
        <v>0</v>
      </c>
      <c r="O103" s="8">
        <f>Allocators!Q110</f>
        <v>0</v>
      </c>
      <c r="P103" s="8">
        <f>Allocators!R110</f>
        <v>0</v>
      </c>
      <c r="Q103" s="8">
        <f>Allocators!S110</f>
        <v>0</v>
      </c>
      <c r="R103" s="8">
        <f>Allocators!T110</f>
        <v>0</v>
      </c>
      <c r="S103" s="8">
        <f>Allocators!U110</f>
        <v>0</v>
      </c>
    </row>
    <row r="104" spans="1:19">
      <c r="A104" s="14" t="str">
        <f>CONCATENATE(Allocators!A111," ",Allocators!B111)</f>
        <v>DIST_OL CUSTOMER</v>
      </c>
      <c r="B104" s="8">
        <f>Allocators!D111</f>
        <v>1</v>
      </c>
      <c r="C104" s="8">
        <f>Allocators!E111</f>
        <v>0</v>
      </c>
      <c r="D104" s="8">
        <f>Allocators!F111</f>
        <v>0</v>
      </c>
      <c r="E104" s="8">
        <f>Allocators!G111</f>
        <v>0</v>
      </c>
      <c r="F104" s="8">
        <f>Allocators!H111</f>
        <v>0</v>
      </c>
      <c r="G104" s="8">
        <f>Allocators!I111</f>
        <v>0</v>
      </c>
      <c r="H104" s="8">
        <f>Allocators!J111</f>
        <v>0</v>
      </c>
      <c r="I104" s="8">
        <f>Allocators!K111</f>
        <v>0</v>
      </c>
      <c r="J104" s="8">
        <f>Allocators!L111</f>
        <v>0</v>
      </c>
      <c r="K104" s="8">
        <f>Allocators!M111</f>
        <v>0</v>
      </c>
      <c r="L104" s="8">
        <f>Allocators!N111</f>
        <v>0</v>
      </c>
      <c r="M104" s="8">
        <f>Allocators!O111</f>
        <v>0</v>
      </c>
      <c r="N104" s="8">
        <f>Allocators!P111</f>
        <v>0</v>
      </c>
      <c r="O104" s="8">
        <f>Allocators!Q111</f>
        <v>0</v>
      </c>
      <c r="P104" s="8">
        <f>Allocators!R111</f>
        <v>0</v>
      </c>
      <c r="Q104" s="8">
        <f>Allocators!S111</f>
        <v>0</v>
      </c>
      <c r="R104" s="8">
        <f>Allocators!T111</f>
        <v>1</v>
      </c>
      <c r="S104" s="8">
        <f>Allocators!U111</f>
        <v>0</v>
      </c>
    </row>
    <row r="105" spans="1:19">
      <c r="A105" s="14" t="str">
        <f>CONCATENATE(Allocators!A112," ",Allocators!B112)</f>
        <v>DIST_OL TOTAL</v>
      </c>
      <c r="B105" s="8">
        <f>Allocators!D112</f>
        <v>1</v>
      </c>
      <c r="C105" s="8">
        <f>Allocators!E112</f>
        <v>0</v>
      </c>
      <c r="D105" s="8">
        <f>Allocators!F112</f>
        <v>0</v>
      </c>
      <c r="E105" s="8">
        <f>Allocators!G112</f>
        <v>0</v>
      </c>
      <c r="F105" s="8">
        <f>Allocators!H112</f>
        <v>0</v>
      </c>
      <c r="G105" s="8">
        <f>Allocators!I112</f>
        <v>0</v>
      </c>
      <c r="H105" s="8">
        <f>Allocators!J112</f>
        <v>0</v>
      </c>
      <c r="I105" s="8">
        <f>Allocators!K112</f>
        <v>0</v>
      </c>
      <c r="J105" s="8">
        <f>Allocators!L112</f>
        <v>0</v>
      </c>
      <c r="K105" s="8">
        <f>Allocators!M112</f>
        <v>0</v>
      </c>
      <c r="L105" s="8">
        <f>Allocators!N112</f>
        <v>0</v>
      </c>
      <c r="M105" s="8">
        <f>Allocators!O112</f>
        <v>0</v>
      </c>
      <c r="N105" s="8">
        <f>Allocators!P112</f>
        <v>0</v>
      </c>
      <c r="O105" s="8">
        <f>Allocators!Q112</f>
        <v>0</v>
      </c>
      <c r="P105" s="8">
        <f>Allocators!R112</f>
        <v>0</v>
      </c>
      <c r="Q105" s="8">
        <f>Allocators!S112</f>
        <v>0</v>
      </c>
      <c r="R105" s="8">
        <f>Allocators!T112</f>
        <v>1</v>
      </c>
      <c r="S105" s="8">
        <f>Allocators!U112</f>
        <v>0</v>
      </c>
    </row>
    <row r="106" spans="1:19"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</row>
    <row r="107" spans="1:19">
      <c r="A107" s="14" t="str">
        <f>CONCATENATE(Allocators!A75," ",Allocators!B75)</f>
        <v>DIST_PCUST PRODUCTION</v>
      </c>
      <c r="B107" s="8">
        <f>Allocators!D75</f>
        <v>0</v>
      </c>
      <c r="C107" s="8">
        <f>Allocators!E75</f>
        <v>0</v>
      </c>
      <c r="D107" s="8">
        <f>Allocators!F75</f>
        <v>0</v>
      </c>
      <c r="E107" s="8">
        <f>Allocators!G75</f>
        <v>0</v>
      </c>
      <c r="F107" s="8">
        <f>Allocators!H75</f>
        <v>0</v>
      </c>
      <c r="G107" s="8">
        <f>Allocators!I75</f>
        <v>0</v>
      </c>
      <c r="H107" s="8">
        <f>Allocators!J75</f>
        <v>0</v>
      </c>
      <c r="I107" s="8">
        <f>Allocators!K75</f>
        <v>0</v>
      </c>
      <c r="J107" s="8">
        <f>Allocators!L75</f>
        <v>0</v>
      </c>
      <c r="K107" s="8">
        <f>Allocators!M75</f>
        <v>0</v>
      </c>
      <c r="L107" s="8">
        <f>Allocators!N75</f>
        <v>0</v>
      </c>
      <c r="M107" s="8">
        <f>Allocators!O75</f>
        <v>0</v>
      </c>
      <c r="N107" s="8">
        <f>Allocators!P75</f>
        <v>0</v>
      </c>
      <c r="O107" s="8">
        <f>Allocators!Q75</f>
        <v>0</v>
      </c>
      <c r="P107" s="8">
        <f>Allocators!R75</f>
        <v>0</v>
      </c>
      <c r="Q107" s="8">
        <f>Allocators!S75</f>
        <v>0</v>
      </c>
      <c r="R107" s="8">
        <f>Allocators!T75</f>
        <v>0</v>
      </c>
      <c r="S107" s="8">
        <f>Allocators!U75</f>
        <v>0</v>
      </c>
    </row>
    <row r="108" spans="1:19">
      <c r="A108" s="14" t="str">
        <f>CONCATENATE(Allocators!A76," ",Allocators!B76)</f>
        <v>DIST_PCUST BULKTRAN</v>
      </c>
      <c r="B108" s="8">
        <f>Allocators!D76</f>
        <v>0</v>
      </c>
      <c r="C108" s="8">
        <f>Allocators!E76</f>
        <v>0</v>
      </c>
      <c r="D108" s="8">
        <f>Allocators!F76</f>
        <v>0</v>
      </c>
      <c r="E108" s="8">
        <f>Allocators!G76</f>
        <v>0</v>
      </c>
      <c r="F108" s="8">
        <f>Allocators!H76</f>
        <v>0</v>
      </c>
      <c r="G108" s="8">
        <f>Allocators!I76</f>
        <v>0</v>
      </c>
      <c r="H108" s="8">
        <f>Allocators!J76</f>
        <v>0</v>
      </c>
      <c r="I108" s="8">
        <f>Allocators!K76</f>
        <v>0</v>
      </c>
      <c r="J108" s="8">
        <f>Allocators!L76</f>
        <v>0</v>
      </c>
      <c r="K108" s="8">
        <f>Allocators!M76</f>
        <v>0</v>
      </c>
      <c r="L108" s="8">
        <f>Allocators!N76</f>
        <v>0</v>
      </c>
      <c r="M108" s="8">
        <f>Allocators!O76</f>
        <v>0</v>
      </c>
      <c r="N108" s="8">
        <f>Allocators!P76</f>
        <v>0</v>
      </c>
      <c r="O108" s="8">
        <f>Allocators!Q76</f>
        <v>0</v>
      </c>
      <c r="P108" s="8">
        <f>Allocators!R76</f>
        <v>0</v>
      </c>
      <c r="Q108" s="8">
        <f>Allocators!S76</f>
        <v>0</v>
      </c>
      <c r="R108" s="8">
        <f>Allocators!T76</f>
        <v>0</v>
      </c>
      <c r="S108" s="8">
        <f>Allocators!U76</f>
        <v>0</v>
      </c>
    </row>
    <row r="109" spans="1:19">
      <c r="A109" s="14" t="str">
        <f>CONCATENATE(Allocators!A77," ",Allocators!B77)</f>
        <v>DIST_PCUST SUBTRAN</v>
      </c>
      <c r="B109" s="8">
        <f>Allocators!D77</f>
        <v>0</v>
      </c>
      <c r="C109" s="8">
        <f>Allocators!E77</f>
        <v>0</v>
      </c>
      <c r="D109" s="8">
        <f>Allocators!F77</f>
        <v>0</v>
      </c>
      <c r="E109" s="8">
        <f>Allocators!G77</f>
        <v>0</v>
      </c>
      <c r="F109" s="8">
        <f>Allocators!H77</f>
        <v>0</v>
      </c>
      <c r="G109" s="8">
        <f>Allocators!I77</f>
        <v>0</v>
      </c>
      <c r="H109" s="8">
        <f>Allocators!J77</f>
        <v>0</v>
      </c>
      <c r="I109" s="8">
        <f>Allocators!K77</f>
        <v>0</v>
      </c>
      <c r="J109" s="8">
        <f>Allocators!L77</f>
        <v>0</v>
      </c>
      <c r="K109" s="8">
        <f>Allocators!M77</f>
        <v>0</v>
      </c>
      <c r="L109" s="8">
        <f>Allocators!N77</f>
        <v>0</v>
      </c>
      <c r="M109" s="8">
        <f>Allocators!O77</f>
        <v>0</v>
      </c>
      <c r="N109" s="8">
        <f>Allocators!P77</f>
        <v>0</v>
      </c>
      <c r="O109" s="8">
        <f>Allocators!Q77</f>
        <v>0</v>
      </c>
      <c r="P109" s="8">
        <f>Allocators!R77</f>
        <v>0</v>
      </c>
      <c r="Q109" s="8">
        <f>Allocators!S77</f>
        <v>0</v>
      </c>
      <c r="R109" s="8">
        <f>Allocators!T77</f>
        <v>0</v>
      </c>
      <c r="S109" s="8">
        <f>Allocators!U77</f>
        <v>0</v>
      </c>
    </row>
    <row r="110" spans="1:19">
      <c r="A110" s="14" t="str">
        <f>CONCATENATE(Allocators!A78," ",Allocators!B78)</f>
        <v>DIST_PCUST DISTPRI</v>
      </c>
      <c r="B110" s="8">
        <f>Allocators!D78</f>
        <v>0</v>
      </c>
      <c r="C110" s="8">
        <f>Allocators!E78</f>
        <v>0</v>
      </c>
      <c r="D110" s="8">
        <f>Allocators!F78</f>
        <v>0</v>
      </c>
      <c r="E110" s="8">
        <f>Allocators!G78</f>
        <v>0</v>
      </c>
      <c r="F110" s="8">
        <f>Allocators!H78</f>
        <v>0</v>
      </c>
      <c r="G110" s="8">
        <f>Allocators!I78</f>
        <v>0</v>
      </c>
      <c r="H110" s="8">
        <f>Allocators!J78</f>
        <v>0</v>
      </c>
      <c r="I110" s="8">
        <f>Allocators!K78</f>
        <v>0</v>
      </c>
      <c r="J110" s="8">
        <f>Allocators!L78</f>
        <v>0</v>
      </c>
      <c r="K110" s="8">
        <f>Allocators!M78</f>
        <v>0</v>
      </c>
      <c r="L110" s="8">
        <f>Allocators!N78</f>
        <v>0</v>
      </c>
      <c r="M110" s="8">
        <f>Allocators!O78</f>
        <v>0</v>
      </c>
      <c r="N110" s="8">
        <f>Allocators!P78</f>
        <v>0</v>
      </c>
      <c r="O110" s="8">
        <f>Allocators!Q78</f>
        <v>0</v>
      </c>
      <c r="P110" s="8">
        <f>Allocators!R78</f>
        <v>0</v>
      </c>
      <c r="Q110" s="8">
        <f>Allocators!S78</f>
        <v>0</v>
      </c>
      <c r="R110" s="8">
        <f>Allocators!T78</f>
        <v>0</v>
      </c>
      <c r="S110" s="8">
        <f>Allocators!U78</f>
        <v>0</v>
      </c>
    </row>
    <row r="111" spans="1:19">
      <c r="A111" s="14" t="str">
        <f>CONCATENATE(Allocators!A79," ",Allocators!B79)</f>
        <v>DIST_PCUST DISTSEC</v>
      </c>
      <c r="B111" s="8">
        <f>Allocators!D79</f>
        <v>0</v>
      </c>
      <c r="C111" s="8">
        <f>Allocators!E79</f>
        <v>0</v>
      </c>
      <c r="D111" s="8">
        <f>Allocators!F79</f>
        <v>0</v>
      </c>
      <c r="E111" s="8">
        <f>Allocators!G79</f>
        <v>0</v>
      </c>
      <c r="F111" s="8">
        <f>Allocators!H79</f>
        <v>0</v>
      </c>
      <c r="G111" s="8">
        <f>Allocators!I79</f>
        <v>0</v>
      </c>
      <c r="H111" s="8">
        <f>Allocators!J79</f>
        <v>0</v>
      </c>
      <c r="I111" s="8">
        <f>Allocators!K79</f>
        <v>0</v>
      </c>
      <c r="J111" s="8">
        <f>Allocators!L79</f>
        <v>0</v>
      </c>
      <c r="K111" s="8">
        <f>Allocators!M79</f>
        <v>0</v>
      </c>
      <c r="L111" s="8">
        <f>Allocators!N79</f>
        <v>0</v>
      </c>
      <c r="M111" s="8">
        <f>Allocators!O79</f>
        <v>0</v>
      </c>
      <c r="N111" s="8">
        <f>Allocators!P79</f>
        <v>0</v>
      </c>
      <c r="O111" s="8">
        <f>Allocators!Q79</f>
        <v>0</v>
      </c>
      <c r="P111" s="8">
        <f>Allocators!R79</f>
        <v>0</v>
      </c>
      <c r="Q111" s="8">
        <f>Allocators!S79</f>
        <v>0</v>
      </c>
      <c r="R111" s="8">
        <f>Allocators!T79</f>
        <v>0</v>
      </c>
      <c r="S111" s="8">
        <f>Allocators!U79</f>
        <v>0</v>
      </c>
    </row>
    <row r="112" spans="1:19">
      <c r="A112" s="14" t="str">
        <f>CONCATENATE(Allocators!A80," ",Allocators!B80)</f>
        <v>DIST_PCUST ENERGY</v>
      </c>
      <c r="B112" s="8">
        <f>Allocators!D80</f>
        <v>0</v>
      </c>
      <c r="C112" s="8">
        <f>Allocators!E80</f>
        <v>0</v>
      </c>
      <c r="D112" s="8">
        <f>Allocators!F80</f>
        <v>0</v>
      </c>
      <c r="E112" s="8">
        <f>Allocators!G80</f>
        <v>0</v>
      </c>
      <c r="F112" s="8">
        <f>Allocators!H80</f>
        <v>0</v>
      </c>
      <c r="G112" s="8">
        <f>Allocators!I80</f>
        <v>0</v>
      </c>
      <c r="H112" s="8">
        <f>Allocators!J80</f>
        <v>0</v>
      </c>
      <c r="I112" s="8">
        <f>Allocators!K80</f>
        <v>0</v>
      </c>
      <c r="J112" s="8">
        <f>Allocators!L80</f>
        <v>0</v>
      </c>
      <c r="K112" s="8">
        <f>Allocators!M80</f>
        <v>0</v>
      </c>
      <c r="L112" s="8">
        <f>Allocators!N80</f>
        <v>0</v>
      </c>
      <c r="M112" s="8">
        <f>Allocators!O80</f>
        <v>0</v>
      </c>
      <c r="N112" s="8">
        <f>Allocators!P80</f>
        <v>0</v>
      </c>
      <c r="O112" s="8">
        <f>Allocators!Q80</f>
        <v>0</v>
      </c>
      <c r="P112" s="8">
        <f>Allocators!R80</f>
        <v>0</v>
      </c>
      <c r="Q112" s="8">
        <f>Allocators!S80</f>
        <v>0</v>
      </c>
      <c r="R112" s="8">
        <f>Allocators!T80</f>
        <v>0</v>
      </c>
      <c r="S112" s="8">
        <f>Allocators!U80</f>
        <v>0</v>
      </c>
    </row>
    <row r="113" spans="1:19">
      <c r="A113" s="14" t="str">
        <f>CONCATENATE(Allocators!A81," ",Allocators!B81)</f>
        <v>DIST_PCUST CUSTOMER</v>
      </c>
      <c r="B113" s="8">
        <f>Allocators!D81</f>
        <v>1</v>
      </c>
      <c r="C113" s="8">
        <f>Allocators!E81</f>
        <v>0.63721207212786735</v>
      </c>
      <c r="D113" s="8">
        <f>Allocators!F81</f>
        <v>0.14447964555394108</v>
      </c>
      <c r="E113" s="8">
        <f>Allocators!G81</f>
        <v>3.5730449489054572E-4</v>
      </c>
      <c r="F113" s="8">
        <f>Allocators!H81</f>
        <v>0</v>
      </c>
      <c r="G113" s="8">
        <f>Allocators!I81</f>
        <v>2.586884543007551E-3</v>
      </c>
      <c r="H113" s="8">
        <f>Allocators!J81</f>
        <v>2.667873561849408E-4</v>
      </c>
      <c r="I113" s="8">
        <f>Allocators!K81</f>
        <v>0</v>
      </c>
      <c r="J113" s="8">
        <f>Allocators!L81</f>
        <v>0</v>
      </c>
      <c r="K113" s="8">
        <f>Allocators!M81</f>
        <v>2.3820299659369715E-5</v>
      </c>
      <c r="L113" s="8">
        <f>Allocators!N81</f>
        <v>2.0961863700245348E-4</v>
      </c>
      <c r="M113" s="8">
        <f>Allocators!O81</f>
        <v>0</v>
      </c>
      <c r="N113" s="8">
        <f>Allocators!P81</f>
        <v>0</v>
      </c>
      <c r="O113" s="8">
        <f>Allocators!Q81</f>
        <v>7.2890116957671325E-4</v>
      </c>
      <c r="P113" s="8">
        <f>Allocators!R81</f>
        <v>4.7640599318739426E-6</v>
      </c>
      <c r="Q113" s="8">
        <f>Allocators!S81</f>
        <v>4.2876539386865489E-5</v>
      </c>
      <c r="R113" s="8">
        <f>Allocators!T81</f>
        <v>0.21382530192229818</v>
      </c>
      <c r="S113" s="8">
        <f>Allocators!U81</f>
        <v>2.6202329625306685E-4</v>
      </c>
    </row>
    <row r="114" spans="1:19">
      <c r="A114" s="14" t="str">
        <f>CONCATENATE(Allocators!A82," ",Allocators!B82)</f>
        <v>DIST_PCUST TOTAL</v>
      </c>
      <c r="B114" s="8">
        <f>Allocators!D82</f>
        <v>1</v>
      </c>
      <c r="C114" s="8">
        <f>Allocators!E82</f>
        <v>0.63721207212786735</v>
      </c>
      <c r="D114" s="8">
        <f>Allocators!F82</f>
        <v>0.14447964555394108</v>
      </c>
      <c r="E114" s="8">
        <f>Allocators!G82</f>
        <v>3.5730449489054572E-4</v>
      </c>
      <c r="F114" s="8">
        <f>Allocators!H82</f>
        <v>0</v>
      </c>
      <c r="G114" s="8">
        <f>Allocators!I82</f>
        <v>2.586884543007551E-3</v>
      </c>
      <c r="H114" s="8">
        <f>Allocators!J82</f>
        <v>2.667873561849408E-4</v>
      </c>
      <c r="I114" s="8">
        <f>Allocators!K82</f>
        <v>0</v>
      </c>
      <c r="J114" s="8">
        <f>Allocators!L82</f>
        <v>0</v>
      </c>
      <c r="K114" s="8">
        <f>Allocators!M82</f>
        <v>2.3820299659369715E-5</v>
      </c>
      <c r="L114" s="8">
        <f>Allocators!N82</f>
        <v>2.0961863700245348E-4</v>
      </c>
      <c r="M114" s="8">
        <f>Allocators!O82</f>
        <v>0</v>
      </c>
      <c r="N114" s="8">
        <f>Allocators!P82</f>
        <v>0</v>
      </c>
      <c r="O114" s="8">
        <f>Allocators!Q82</f>
        <v>7.2890116957671325E-4</v>
      </c>
      <c r="P114" s="8">
        <f>Allocators!R82</f>
        <v>4.7640599318739426E-6</v>
      </c>
      <c r="Q114" s="8">
        <f>Allocators!S82</f>
        <v>4.2876539386865489E-5</v>
      </c>
      <c r="R114" s="8">
        <f>Allocators!T82</f>
        <v>0.21382530192229818</v>
      </c>
      <c r="S114" s="8">
        <f>Allocators!U82</f>
        <v>2.6202329625306685E-4</v>
      </c>
    </row>
    <row r="115" spans="1:19"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</row>
    <row r="116" spans="1:19">
      <c r="A116" s="14" t="str">
        <f>CONCATENATE(Allocators!A236," ",Allocators!B236)</f>
        <v>DIST_POLES PRODUCTION</v>
      </c>
      <c r="B116" s="8">
        <f>Allocators!D236</f>
        <v>0</v>
      </c>
      <c r="C116" s="8">
        <f>Allocators!E236</f>
        <v>0</v>
      </c>
      <c r="D116" s="8">
        <f>Allocators!F236</f>
        <v>0</v>
      </c>
      <c r="E116" s="8">
        <f>Allocators!G236</f>
        <v>0</v>
      </c>
      <c r="F116" s="8">
        <f>Allocators!H236</f>
        <v>0</v>
      </c>
      <c r="G116" s="8">
        <f>Allocators!I236</f>
        <v>0</v>
      </c>
      <c r="H116" s="8">
        <f>Allocators!J236</f>
        <v>0</v>
      </c>
      <c r="I116" s="8">
        <f>Allocators!K236</f>
        <v>0</v>
      </c>
      <c r="J116" s="8">
        <f>Allocators!L236</f>
        <v>0</v>
      </c>
      <c r="K116" s="8">
        <f>Allocators!M236</f>
        <v>0</v>
      </c>
      <c r="L116" s="8">
        <f>Allocators!N236</f>
        <v>0</v>
      </c>
      <c r="M116" s="8">
        <f>Allocators!O236</f>
        <v>0</v>
      </c>
      <c r="N116" s="8">
        <f>Allocators!P236</f>
        <v>0</v>
      </c>
      <c r="O116" s="8">
        <f>Allocators!Q236</f>
        <v>0</v>
      </c>
      <c r="P116" s="8">
        <f>Allocators!R236</f>
        <v>0</v>
      </c>
      <c r="Q116" s="8">
        <f>Allocators!S236</f>
        <v>0</v>
      </c>
      <c r="R116" s="8">
        <f>Allocators!T236</f>
        <v>0</v>
      </c>
      <c r="S116" s="8">
        <f>Allocators!U236</f>
        <v>0</v>
      </c>
    </row>
    <row r="117" spans="1:19">
      <c r="A117" s="14" t="str">
        <f>CONCATENATE(Allocators!A237," ",Allocators!B237)</f>
        <v>DIST_POLES BULKTRAN</v>
      </c>
      <c r="B117" s="8">
        <f>Allocators!D237</f>
        <v>0</v>
      </c>
      <c r="C117" s="8">
        <f>Allocators!E237</f>
        <v>0</v>
      </c>
      <c r="D117" s="8">
        <f>Allocators!F237</f>
        <v>0</v>
      </c>
      <c r="E117" s="8">
        <f>Allocators!G237</f>
        <v>0</v>
      </c>
      <c r="F117" s="8">
        <f>Allocators!H237</f>
        <v>0</v>
      </c>
      <c r="G117" s="8">
        <f>Allocators!I237</f>
        <v>0</v>
      </c>
      <c r="H117" s="8">
        <f>Allocators!J237</f>
        <v>0</v>
      </c>
      <c r="I117" s="8">
        <f>Allocators!K237</f>
        <v>0</v>
      </c>
      <c r="J117" s="8">
        <f>Allocators!L237</f>
        <v>0</v>
      </c>
      <c r="K117" s="8">
        <f>Allocators!M237</f>
        <v>0</v>
      </c>
      <c r="L117" s="8">
        <f>Allocators!N237</f>
        <v>0</v>
      </c>
      <c r="M117" s="8">
        <f>Allocators!O237</f>
        <v>0</v>
      </c>
      <c r="N117" s="8">
        <f>Allocators!P237</f>
        <v>0</v>
      </c>
      <c r="O117" s="8">
        <f>Allocators!Q237</f>
        <v>0</v>
      </c>
      <c r="P117" s="8">
        <f>Allocators!R237</f>
        <v>0</v>
      </c>
      <c r="Q117" s="8">
        <f>Allocators!S237</f>
        <v>0</v>
      </c>
      <c r="R117" s="8">
        <f>Allocators!T237</f>
        <v>0</v>
      </c>
      <c r="S117" s="8">
        <f>Allocators!U237</f>
        <v>0</v>
      </c>
    </row>
    <row r="118" spans="1:19">
      <c r="A118" s="14" t="str">
        <f>CONCATENATE(Allocators!A238," ",Allocators!B238)</f>
        <v>DIST_POLES SUBTRAN</v>
      </c>
      <c r="B118" s="8">
        <f>Allocators!D238</f>
        <v>0</v>
      </c>
      <c r="C118" s="8">
        <f>Allocators!E238</f>
        <v>0</v>
      </c>
      <c r="D118" s="8">
        <f>Allocators!F238</f>
        <v>0</v>
      </c>
      <c r="E118" s="8">
        <f>Allocators!G238</f>
        <v>0</v>
      </c>
      <c r="F118" s="8">
        <f>Allocators!H238</f>
        <v>0</v>
      </c>
      <c r="G118" s="8">
        <f>Allocators!I238</f>
        <v>0</v>
      </c>
      <c r="H118" s="8">
        <f>Allocators!J238</f>
        <v>0</v>
      </c>
      <c r="I118" s="8">
        <f>Allocators!K238</f>
        <v>0</v>
      </c>
      <c r="J118" s="8">
        <f>Allocators!L238</f>
        <v>0</v>
      </c>
      <c r="K118" s="8">
        <f>Allocators!M238</f>
        <v>0</v>
      </c>
      <c r="L118" s="8">
        <f>Allocators!N238</f>
        <v>0</v>
      </c>
      <c r="M118" s="8">
        <f>Allocators!O238</f>
        <v>0</v>
      </c>
      <c r="N118" s="8">
        <f>Allocators!P238</f>
        <v>0</v>
      </c>
      <c r="O118" s="8">
        <f>Allocators!Q238</f>
        <v>0</v>
      </c>
      <c r="P118" s="8">
        <f>Allocators!R238</f>
        <v>0</v>
      </c>
      <c r="Q118" s="8">
        <f>Allocators!S238</f>
        <v>0</v>
      </c>
      <c r="R118" s="8">
        <f>Allocators!T238</f>
        <v>0</v>
      </c>
      <c r="S118" s="8">
        <f>Allocators!U238</f>
        <v>0</v>
      </c>
    </row>
    <row r="119" spans="1:19">
      <c r="A119" s="14" t="str">
        <f>CONCATENATE(Allocators!A239," ",Allocators!B239)</f>
        <v>DIST_POLES DISTPRI</v>
      </c>
      <c r="B119" s="8">
        <f>Allocators!D239</f>
        <v>0.57249889117162911</v>
      </c>
      <c r="C119" s="8">
        <f>Allocators!E239</f>
        <v>0.37487632036575541</v>
      </c>
      <c r="D119" s="8">
        <f>Allocators!F239</f>
        <v>8.7735527894919715E-2</v>
      </c>
      <c r="E119" s="8">
        <f>Allocators!G239</f>
        <v>1.2254679963040545E-3</v>
      </c>
      <c r="F119" s="8">
        <f>Allocators!H239</f>
        <v>0</v>
      </c>
      <c r="G119" s="8">
        <f>Allocators!I239</f>
        <v>5.0932195039693179E-2</v>
      </c>
      <c r="H119" s="8">
        <f>Allocators!J239</f>
        <v>9.1514556092162913E-3</v>
      </c>
      <c r="I119" s="8">
        <f>Allocators!K239</f>
        <v>0</v>
      </c>
      <c r="J119" s="8">
        <f>Allocators!L239</f>
        <v>0</v>
      </c>
      <c r="K119" s="8">
        <f>Allocators!M239</f>
        <v>2.3029886922828762E-3</v>
      </c>
      <c r="L119" s="8">
        <f>Allocators!N239</f>
        <v>3.1845411698176986E-2</v>
      </c>
      <c r="M119" s="8">
        <f>Allocators!O239</f>
        <v>0</v>
      </c>
      <c r="N119" s="8">
        <f>Allocators!P239</f>
        <v>0</v>
      </c>
      <c r="O119" s="8">
        <f>Allocators!Q239</f>
        <v>1.3965187026748194E-2</v>
      </c>
      <c r="P119" s="8">
        <f>Allocators!R239</f>
        <v>2.8030332686153461E-4</v>
      </c>
      <c r="Q119" s="8">
        <f>Allocators!S239</f>
        <v>1.8403352167081576E-4</v>
      </c>
      <c r="R119" s="8">
        <f>Allocators!T239</f>
        <v>0</v>
      </c>
      <c r="S119" s="8">
        <f>Allocators!U239</f>
        <v>0</v>
      </c>
    </row>
    <row r="120" spans="1:19">
      <c r="A120" s="14" t="str">
        <f>CONCATENATE(Allocators!A240," ",Allocators!B240)</f>
        <v>DIST_POLES DISTSEC</v>
      </c>
      <c r="B120" s="8">
        <f>Allocators!D240</f>
        <v>0.42750110882837222</v>
      </c>
      <c r="C120" s="8">
        <f>Allocators!E240</f>
        <v>0.31725074629483269</v>
      </c>
      <c r="D120" s="8">
        <f>Allocators!F240</f>
        <v>6.3971924310098821E-2</v>
      </c>
      <c r="E120" s="8">
        <f>Allocators!G240</f>
        <v>0</v>
      </c>
      <c r="F120" s="8">
        <f>Allocators!H240</f>
        <v>0</v>
      </c>
      <c r="G120" s="8">
        <f>Allocators!I240</f>
        <v>3.1975437504041769E-2</v>
      </c>
      <c r="H120" s="8">
        <f>Allocators!J240</f>
        <v>0</v>
      </c>
      <c r="I120" s="8">
        <f>Allocators!K240</f>
        <v>0</v>
      </c>
      <c r="J120" s="8">
        <f>Allocators!L240</f>
        <v>0</v>
      </c>
      <c r="K120" s="8">
        <f>Allocators!M240</f>
        <v>1.1951669864865898E-3</v>
      </c>
      <c r="L120" s="8">
        <f>Allocators!N240</f>
        <v>0</v>
      </c>
      <c r="M120" s="8">
        <f>Allocators!O240</f>
        <v>0</v>
      </c>
      <c r="N120" s="8">
        <f>Allocators!P240</f>
        <v>0</v>
      </c>
      <c r="O120" s="8">
        <f>Allocators!Q240</f>
        <v>9.032317404478683E-3</v>
      </c>
      <c r="P120" s="8">
        <f>Allocators!R240</f>
        <v>0</v>
      </c>
      <c r="Q120" s="8">
        <f>Allocators!S240</f>
        <v>1.0679425287176208E-4</v>
      </c>
      <c r="R120" s="8">
        <f>Allocators!T240</f>
        <v>3.2870961485369321E-3</v>
      </c>
      <c r="S120" s="8">
        <f>Allocators!U240</f>
        <v>6.816259270249859E-4</v>
      </c>
    </row>
    <row r="121" spans="1:19">
      <c r="A121" s="14" t="str">
        <f>CONCATENATE(Allocators!A241," ",Allocators!B241)</f>
        <v>DIST_POLES ENERGY</v>
      </c>
      <c r="B121" s="8">
        <f>Allocators!D241</f>
        <v>0</v>
      </c>
      <c r="C121" s="8">
        <f>Allocators!E241</f>
        <v>0</v>
      </c>
      <c r="D121" s="8">
        <f>Allocators!F241</f>
        <v>0</v>
      </c>
      <c r="E121" s="8">
        <f>Allocators!G241</f>
        <v>0</v>
      </c>
      <c r="F121" s="8">
        <f>Allocators!H241</f>
        <v>0</v>
      </c>
      <c r="G121" s="8">
        <f>Allocators!I241</f>
        <v>0</v>
      </c>
      <c r="H121" s="8">
        <f>Allocators!J241</f>
        <v>0</v>
      </c>
      <c r="I121" s="8">
        <f>Allocators!K241</f>
        <v>0</v>
      </c>
      <c r="J121" s="8">
        <f>Allocators!L241</f>
        <v>0</v>
      </c>
      <c r="K121" s="8">
        <f>Allocators!M241</f>
        <v>0</v>
      </c>
      <c r="L121" s="8">
        <f>Allocators!N241</f>
        <v>0</v>
      </c>
      <c r="M121" s="8">
        <f>Allocators!O241</f>
        <v>0</v>
      </c>
      <c r="N121" s="8">
        <f>Allocators!P241</f>
        <v>0</v>
      </c>
      <c r="O121" s="8">
        <f>Allocators!Q241</f>
        <v>0</v>
      </c>
      <c r="P121" s="8">
        <f>Allocators!R241</f>
        <v>0</v>
      </c>
      <c r="Q121" s="8">
        <f>Allocators!S241</f>
        <v>0</v>
      </c>
      <c r="R121" s="8">
        <f>Allocators!T241</f>
        <v>0</v>
      </c>
      <c r="S121" s="8">
        <f>Allocators!U241</f>
        <v>0</v>
      </c>
    </row>
    <row r="122" spans="1:19">
      <c r="A122" s="14" t="str">
        <f>CONCATENATE(Allocators!A242," ",Allocators!B242)</f>
        <v>DIST_POLES CUSTOMER</v>
      </c>
      <c r="B122" s="8">
        <f>Allocators!D242</f>
        <v>0</v>
      </c>
      <c r="C122" s="8">
        <f>Allocators!E242</f>
        <v>0</v>
      </c>
      <c r="D122" s="8">
        <f>Allocators!F242</f>
        <v>0</v>
      </c>
      <c r="E122" s="8">
        <f>Allocators!G242</f>
        <v>0</v>
      </c>
      <c r="F122" s="8">
        <f>Allocators!H242</f>
        <v>0</v>
      </c>
      <c r="G122" s="8">
        <f>Allocators!I242</f>
        <v>0</v>
      </c>
      <c r="H122" s="8">
        <f>Allocators!J242</f>
        <v>0</v>
      </c>
      <c r="I122" s="8">
        <f>Allocators!K242</f>
        <v>0</v>
      </c>
      <c r="J122" s="8">
        <f>Allocators!L242</f>
        <v>0</v>
      </c>
      <c r="K122" s="8">
        <f>Allocators!M242</f>
        <v>0</v>
      </c>
      <c r="L122" s="8">
        <f>Allocators!N242</f>
        <v>0</v>
      </c>
      <c r="M122" s="8">
        <f>Allocators!O242</f>
        <v>0</v>
      </c>
      <c r="N122" s="8">
        <f>Allocators!P242</f>
        <v>0</v>
      </c>
      <c r="O122" s="8">
        <f>Allocators!Q242</f>
        <v>0</v>
      </c>
      <c r="P122" s="8">
        <f>Allocators!R242</f>
        <v>0</v>
      </c>
      <c r="Q122" s="8">
        <f>Allocators!S242</f>
        <v>0</v>
      </c>
      <c r="R122" s="8">
        <f>Allocators!T242</f>
        <v>0</v>
      </c>
      <c r="S122" s="8">
        <f>Allocators!U242</f>
        <v>0</v>
      </c>
    </row>
    <row r="123" spans="1:19">
      <c r="A123" s="14" t="str">
        <f>CONCATENATE(Allocators!A243," ",Allocators!B243)</f>
        <v>DIST_POLES TOTAL</v>
      </c>
      <c r="B123" s="8">
        <f>Allocators!D243</f>
        <v>1.0000000000000013</v>
      </c>
      <c r="C123" s="8">
        <f>Allocators!E243</f>
        <v>0.6921270666605881</v>
      </c>
      <c r="D123" s="8">
        <f>Allocators!F243</f>
        <v>0.15170745220501852</v>
      </c>
      <c r="E123" s="8">
        <f>Allocators!G243</f>
        <v>1.2254679963040545E-3</v>
      </c>
      <c r="F123" s="8">
        <f>Allocators!H243</f>
        <v>0</v>
      </c>
      <c r="G123" s="8">
        <f>Allocators!I243</f>
        <v>8.2907632543734955E-2</v>
      </c>
      <c r="H123" s="8">
        <f>Allocators!J243</f>
        <v>9.1514556092162913E-3</v>
      </c>
      <c r="I123" s="8">
        <f>Allocators!K243</f>
        <v>0</v>
      </c>
      <c r="J123" s="8">
        <f>Allocators!L243</f>
        <v>0</v>
      </c>
      <c r="K123" s="8">
        <f>Allocators!M243</f>
        <v>3.4981556787694662E-3</v>
      </c>
      <c r="L123" s="8">
        <f>Allocators!N243</f>
        <v>3.1845411698176986E-2</v>
      </c>
      <c r="M123" s="8">
        <f>Allocators!O243</f>
        <v>0</v>
      </c>
      <c r="N123" s="8">
        <f>Allocators!P243</f>
        <v>0</v>
      </c>
      <c r="O123" s="8">
        <f>Allocators!Q243</f>
        <v>2.2997504431226876E-2</v>
      </c>
      <c r="P123" s="8">
        <f>Allocators!R243</f>
        <v>2.8030332686153461E-4</v>
      </c>
      <c r="Q123" s="8">
        <f>Allocators!S243</f>
        <v>2.9082777454257787E-4</v>
      </c>
      <c r="R123" s="8">
        <f>Allocators!T243</f>
        <v>3.2870961485369321E-3</v>
      </c>
      <c r="S123" s="8">
        <f>Allocators!U243</f>
        <v>6.816259270249859E-4</v>
      </c>
    </row>
    <row r="124" spans="1:19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</row>
    <row r="125" spans="1:19">
      <c r="A125" s="14" t="str">
        <f>CONCATENATE(Allocators!A85," ",Allocators!B85)</f>
        <v>DIST_SERV PRODUCTION</v>
      </c>
      <c r="B125" s="8">
        <f>Allocators!D85</f>
        <v>0</v>
      </c>
      <c r="C125" s="8">
        <f>Allocators!E85</f>
        <v>0</v>
      </c>
      <c r="D125" s="8">
        <f>Allocators!F85</f>
        <v>0</v>
      </c>
      <c r="E125" s="8">
        <f>Allocators!G85</f>
        <v>0</v>
      </c>
      <c r="F125" s="8">
        <f>Allocators!H85</f>
        <v>0</v>
      </c>
      <c r="G125" s="8">
        <f>Allocators!I85</f>
        <v>0</v>
      </c>
      <c r="H125" s="8">
        <f>Allocators!J85</f>
        <v>0</v>
      </c>
      <c r="I125" s="8">
        <f>Allocators!K85</f>
        <v>0</v>
      </c>
      <c r="J125" s="8">
        <f>Allocators!L85</f>
        <v>0</v>
      </c>
      <c r="K125" s="8">
        <f>Allocators!M85</f>
        <v>0</v>
      </c>
      <c r="L125" s="8">
        <f>Allocators!N85</f>
        <v>0</v>
      </c>
      <c r="M125" s="8">
        <f>Allocators!O85</f>
        <v>0</v>
      </c>
      <c r="N125" s="8">
        <f>Allocators!P85</f>
        <v>0</v>
      </c>
      <c r="O125" s="8">
        <f>Allocators!Q85</f>
        <v>0</v>
      </c>
      <c r="P125" s="8">
        <f>Allocators!R85</f>
        <v>0</v>
      </c>
      <c r="Q125" s="8">
        <f>Allocators!S85</f>
        <v>0</v>
      </c>
      <c r="R125" s="8">
        <f>Allocators!T85</f>
        <v>0</v>
      </c>
      <c r="S125" s="8">
        <f>Allocators!U85</f>
        <v>0</v>
      </c>
    </row>
    <row r="126" spans="1:19">
      <c r="A126" s="14" t="str">
        <f>CONCATENATE(Allocators!A86," ",Allocators!B86)</f>
        <v>DIST_SERV BULKTRAN</v>
      </c>
      <c r="B126" s="8">
        <f>Allocators!D86</f>
        <v>0</v>
      </c>
      <c r="C126" s="8">
        <f>Allocators!E86</f>
        <v>0</v>
      </c>
      <c r="D126" s="8">
        <f>Allocators!F86</f>
        <v>0</v>
      </c>
      <c r="E126" s="8">
        <f>Allocators!G86</f>
        <v>0</v>
      </c>
      <c r="F126" s="8">
        <f>Allocators!H86</f>
        <v>0</v>
      </c>
      <c r="G126" s="8">
        <f>Allocators!I86</f>
        <v>0</v>
      </c>
      <c r="H126" s="8">
        <f>Allocators!J86</f>
        <v>0</v>
      </c>
      <c r="I126" s="8">
        <f>Allocators!K86</f>
        <v>0</v>
      </c>
      <c r="J126" s="8">
        <f>Allocators!L86</f>
        <v>0</v>
      </c>
      <c r="K126" s="8">
        <f>Allocators!M86</f>
        <v>0</v>
      </c>
      <c r="L126" s="8">
        <f>Allocators!N86</f>
        <v>0</v>
      </c>
      <c r="M126" s="8">
        <f>Allocators!O86</f>
        <v>0</v>
      </c>
      <c r="N126" s="8">
        <f>Allocators!P86</f>
        <v>0</v>
      </c>
      <c r="O126" s="8">
        <f>Allocators!Q86</f>
        <v>0</v>
      </c>
      <c r="P126" s="8">
        <f>Allocators!R86</f>
        <v>0</v>
      </c>
      <c r="Q126" s="8">
        <f>Allocators!S86</f>
        <v>0</v>
      </c>
      <c r="R126" s="8">
        <f>Allocators!T86</f>
        <v>0</v>
      </c>
      <c r="S126" s="8">
        <f>Allocators!U86</f>
        <v>0</v>
      </c>
    </row>
    <row r="127" spans="1:19">
      <c r="A127" s="14" t="str">
        <f>CONCATENATE(Allocators!A87," ",Allocators!B87)</f>
        <v>DIST_SERV SUBTRAN</v>
      </c>
      <c r="B127" s="8">
        <f>Allocators!D87</f>
        <v>0</v>
      </c>
      <c r="C127" s="8">
        <f>Allocators!E87</f>
        <v>0</v>
      </c>
      <c r="D127" s="8">
        <f>Allocators!F87</f>
        <v>0</v>
      </c>
      <c r="E127" s="8">
        <f>Allocators!G87</f>
        <v>0</v>
      </c>
      <c r="F127" s="8">
        <f>Allocators!H87</f>
        <v>0</v>
      </c>
      <c r="G127" s="8">
        <f>Allocators!I87</f>
        <v>0</v>
      </c>
      <c r="H127" s="8">
        <f>Allocators!J87</f>
        <v>0</v>
      </c>
      <c r="I127" s="8">
        <f>Allocators!K87</f>
        <v>0</v>
      </c>
      <c r="J127" s="8">
        <f>Allocators!L87</f>
        <v>0</v>
      </c>
      <c r="K127" s="8">
        <f>Allocators!M87</f>
        <v>0</v>
      </c>
      <c r="L127" s="8">
        <f>Allocators!N87</f>
        <v>0</v>
      </c>
      <c r="M127" s="8">
        <f>Allocators!O87</f>
        <v>0</v>
      </c>
      <c r="N127" s="8">
        <f>Allocators!P87</f>
        <v>0</v>
      </c>
      <c r="O127" s="8">
        <f>Allocators!Q87</f>
        <v>0</v>
      </c>
      <c r="P127" s="8">
        <f>Allocators!R87</f>
        <v>0</v>
      </c>
      <c r="Q127" s="8">
        <f>Allocators!S87</f>
        <v>0</v>
      </c>
      <c r="R127" s="8">
        <f>Allocators!T87</f>
        <v>0</v>
      </c>
      <c r="S127" s="8">
        <f>Allocators!U87</f>
        <v>0</v>
      </c>
    </row>
    <row r="128" spans="1:19">
      <c r="A128" s="14" t="str">
        <f>CONCATENATE(Allocators!A88," ",Allocators!B88)</f>
        <v>DIST_SERV DISTPRI</v>
      </c>
      <c r="B128" s="8">
        <f>Allocators!D88</f>
        <v>0</v>
      </c>
      <c r="C128" s="8">
        <f>Allocators!E88</f>
        <v>0</v>
      </c>
      <c r="D128" s="8">
        <f>Allocators!F88</f>
        <v>0</v>
      </c>
      <c r="E128" s="8">
        <f>Allocators!G88</f>
        <v>0</v>
      </c>
      <c r="F128" s="8">
        <f>Allocators!H88</f>
        <v>0</v>
      </c>
      <c r="G128" s="8">
        <f>Allocators!I88</f>
        <v>0</v>
      </c>
      <c r="H128" s="8">
        <f>Allocators!J88</f>
        <v>0</v>
      </c>
      <c r="I128" s="8">
        <f>Allocators!K88</f>
        <v>0</v>
      </c>
      <c r="J128" s="8">
        <f>Allocators!L88</f>
        <v>0</v>
      </c>
      <c r="K128" s="8">
        <f>Allocators!M88</f>
        <v>0</v>
      </c>
      <c r="L128" s="8">
        <f>Allocators!N88</f>
        <v>0</v>
      </c>
      <c r="M128" s="8">
        <f>Allocators!O88</f>
        <v>0</v>
      </c>
      <c r="N128" s="8">
        <f>Allocators!P88</f>
        <v>0</v>
      </c>
      <c r="O128" s="8">
        <f>Allocators!Q88</f>
        <v>0</v>
      </c>
      <c r="P128" s="8">
        <f>Allocators!R88</f>
        <v>0</v>
      </c>
      <c r="Q128" s="8">
        <f>Allocators!S88</f>
        <v>0</v>
      </c>
      <c r="R128" s="8">
        <f>Allocators!T88</f>
        <v>0</v>
      </c>
      <c r="S128" s="8">
        <f>Allocators!U88</f>
        <v>0</v>
      </c>
    </row>
    <row r="129" spans="1:19">
      <c r="A129" s="14" t="str">
        <f>CONCATENATE(Allocators!A89," ",Allocators!B89)</f>
        <v>DIST_SERV DISTSEC</v>
      </c>
      <c r="B129" s="8">
        <f>Allocators!D89</f>
        <v>0</v>
      </c>
      <c r="C129" s="8">
        <f>Allocators!E89</f>
        <v>0</v>
      </c>
      <c r="D129" s="8">
        <f>Allocators!F89</f>
        <v>0</v>
      </c>
      <c r="E129" s="8">
        <f>Allocators!G89</f>
        <v>0</v>
      </c>
      <c r="F129" s="8">
        <f>Allocators!H89</f>
        <v>0</v>
      </c>
      <c r="G129" s="8">
        <f>Allocators!I89</f>
        <v>0</v>
      </c>
      <c r="H129" s="8">
        <f>Allocators!J89</f>
        <v>0</v>
      </c>
      <c r="I129" s="8">
        <f>Allocators!K89</f>
        <v>0</v>
      </c>
      <c r="J129" s="8">
        <f>Allocators!L89</f>
        <v>0</v>
      </c>
      <c r="K129" s="8">
        <f>Allocators!M89</f>
        <v>0</v>
      </c>
      <c r="L129" s="8">
        <f>Allocators!N89</f>
        <v>0</v>
      </c>
      <c r="M129" s="8">
        <f>Allocators!O89</f>
        <v>0</v>
      </c>
      <c r="N129" s="8">
        <f>Allocators!P89</f>
        <v>0</v>
      </c>
      <c r="O129" s="8">
        <f>Allocators!Q89</f>
        <v>0</v>
      </c>
      <c r="P129" s="8">
        <f>Allocators!R89</f>
        <v>0</v>
      </c>
      <c r="Q129" s="8">
        <f>Allocators!S89</f>
        <v>0</v>
      </c>
      <c r="R129" s="8">
        <f>Allocators!T89</f>
        <v>0</v>
      </c>
      <c r="S129" s="8">
        <f>Allocators!U89</f>
        <v>0</v>
      </c>
    </row>
    <row r="130" spans="1:19">
      <c r="A130" s="14" t="str">
        <f>CONCATENATE(Allocators!A90," ",Allocators!B90)</f>
        <v>DIST_SERV ENERGY</v>
      </c>
      <c r="B130" s="8">
        <f>Allocators!D90</f>
        <v>0</v>
      </c>
      <c r="C130" s="8">
        <f>Allocators!E90</f>
        <v>0</v>
      </c>
      <c r="D130" s="8">
        <f>Allocators!F90</f>
        <v>0</v>
      </c>
      <c r="E130" s="8">
        <f>Allocators!G90</f>
        <v>0</v>
      </c>
      <c r="F130" s="8">
        <f>Allocators!H90</f>
        <v>0</v>
      </c>
      <c r="G130" s="8">
        <f>Allocators!I90</f>
        <v>0</v>
      </c>
      <c r="H130" s="8">
        <f>Allocators!J90</f>
        <v>0</v>
      </c>
      <c r="I130" s="8">
        <f>Allocators!K90</f>
        <v>0</v>
      </c>
      <c r="J130" s="8">
        <f>Allocators!L90</f>
        <v>0</v>
      </c>
      <c r="K130" s="8">
        <f>Allocators!M90</f>
        <v>0</v>
      </c>
      <c r="L130" s="8">
        <f>Allocators!N90</f>
        <v>0</v>
      </c>
      <c r="M130" s="8">
        <f>Allocators!O90</f>
        <v>0</v>
      </c>
      <c r="N130" s="8">
        <f>Allocators!P90</f>
        <v>0</v>
      </c>
      <c r="O130" s="8">
        <f>Allocators!Q90</f>
        <v>0</v>
      </c>
      <c r="P130" s="8">
        <f>Allocators!R90</f>
        <v>0</v>
      </c>
      <c r="Q130" s="8">
        <f>Allocators!S90</f>
        <v>0</v>
      </c>
      <c r="R130" s="8">
        <f>Allocators!T90</f>
        <v>0</v>
      </c>
      <c r="S130" s="8">
        <f>Allocators!U90</f>
        <v>0</v>
      </c>
    </row>
    <row r="131" spans="1:19">
      <c r="A131" s="14" t="str">
        <f>CONCATENATE(Allocators!A91," ",Allocators!B91)</f>
        <v>DIST_SERV CUSTOMER</v>
      </c>
      <c r="B131" s="8">
        <f>Allocators!D91</f>
        <v>1.0000000000000002</v>
      </c>
      <c r="C131" s="8">
        <f>Allocators!E91</f>
        <v>0.63774680659327032</v>
      </c>
      <c r="D131" s="8">
        <f>Allocators!F91</f>
        <v>0.14460088971959051</v>
      </c>
      <c r="E131" s="8">
        <f>Allocators!G91</f>
        <v>0</v>
      </c>
      <c r="F131" s="8">
        <f>Allocators!H91</f>
        <v>0</v>
      </c>
      <c r="G131" s="8">
        <f>Allocators!I91</f>
        <v>2.589055400063892E-3</v>
      </c>
      <c r="H131" s="8">
        <f>Allocators!J91</f>
        <v>0</v>
      </c>
      <c r="I131" s="8">
        <f>Allocators!K91</f>
        <v>0</v>
      </c>
      <c r="J131" s="8">
        <f>Allocators!L91</f>
        <v>0</v>
      </c>
      <c r="K131" s="8">
        <f>Allocators!M91</f>
        <v>2.3840289135026629E-5</v>
      </c>
      <c r="L131" s="8">
        <f>Allocators!N91</f>
        <v>0</v>
      </c>
      <c r="M131" s="8">
        <f>Allocators!O91</f>
        <v>0</v>
      </c>
      <c r="N131" s="8">
        <f>Allocators!P91</f>
        <v>0</v>
      </c>
      <c r="O131" s="8">
        <f>Allocators!Q91</f>
        <v>7.2951284753181489E-4</v>
      </c>
      <c r="P131" s="8">
        <f>Allocators!R91</f>
        <v>0</v>
      </c>
      <c r="Q131" s="8">
        <f>Allocators!S91</f>
        <v>4.2912520443047936E-5</v>
      </c>
      <c r="R131" s="8">
        <f>Allocators!T91</f>
        <v>0.21400473944948004</v>
      </c>
      <c r="S131" s="8">
        <f>Allocators!U91</f>
        <v>2.6224318048529295E-4</v>
      </c>
    </row>
    <row r="132" spans="1:19">
      <c r="A132" s="14" t="str">
        <f>CONCATENATE(Allocators!A92," ",Allocators!B92)</f>
        <v>DIST_SERV TOTAL</v>
      </c>
      <c r="B132" s="8">
        <f>Allocators!D92</f>
        <v>1.0000000000000002</v>
      </c>
      <c r="C132" s="8">
        <f>Allocators!E92</f>
        <v>0.63774680659327032</v>
      </c>
      <c r="D132" s="8">
        <f>Allocators!F92</f>
        <v>0.14460088971959051</v>
      </c>
      <c r="E132" s="8">
        <f>Allocators!G92</f>
        <v>0</v>
      </c>
      <c r="F132" s="8">
        <f>Allocators!H92</f>
        <v>0</v>
      </c>
      <c r="G132" s="8">
        <f>Allocators!I92</f>
        <v>2.589055400063892E-3</v>
      </c>
      <c r="H132" s="8">
        <f>Allocators!J92</f>
        <v>0</v>
      </c>
      <c r="I132" s="8">
        <f>Allocators!K92</f>
        <v>0</v>
      </c>
      <c r="J132" s="8">
        <f>Allocators!L92</f>
        <v>0</v>
      </c>
      <c r="K132" s="8">
        <f>Allocators!M92</f>
        <v>2.3840289135026629E-5</v>
      </c>
      <c r="L132" s="8">
        <f>Allocators!N92</f>
        <v>0</v>
      </c>
      <c r="M132" s="8">
        <f>Allocators!O92</f>
        <v>0</v>
      </c>
      <c r="N132" s="8">
        <f>Allocators!P92</f>
        <v>0</v>
      </c>
      <c r="O132" s="8">
        <f>Allocators!Q92</f>
        <v>7.2951284753181489E-4</v>
      </c>
      <c r="P132" s="8">
        <f>Allocators!R92</f>
        <v>0</v>
      </c>
      <c r="Q132" s="8">
        <f>Allocators!S92</f>
        <v>4.2912520443047936E-5</v>
      </c>
      <c r="R132" s="8">
        <f>Allocators!T92</f>
        <v>0.21400473944948004</v>
      </c>
      <c r="S132" s="8">
        <f>Allocators!U92</f>
        <v>2.6224318048529295E-4</v>
      </c>
    </row>
    <row r="133" spans="1:19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</row>
    <row r="134" spans="1:19">
      <c r="A134" s="14" t="str">
        <f>CONCATENATE(Allocators!A115," ",Allocators!B115)</f>
        <v>DIST_SL PRODUCTION</v>
      </c>
      <c r="B134" s="8">
        <f>Allocators!D115</f>
        <v>0</v>
      </c>
      <c r="C134" s="8">
        <f>Allocators!E115</f>
        <v>0</v>
      </c>
      <c r="D134" s="8">
        <f>Allocators!F115</f>
        <v>0</v>
      </c>
      <c r="E134" s="8">
        <f>Allocators!G115</f>
        <v>0</v>
      </c>
      <c r="F134" s="8">
        <f>Allocators!H115</f>
        <v>0</v>
      </c>
      <c r="G134" s="8">
        <f>Allocators!I115</f>
        <v>0</v>
      </c>
      <c r="H134" s="8">
        <f>Allocators!J115</f>
        <v>0</v>
      </c>
      <c r="I134" s="8">
        <f>Allocators!K115</f>
        <v>0</v>
      </c>
      <c r="J134" s="8">
        <f>Allocators!L115</f>
        <v>0</v>
      </c>
      <c r="K134" s="8">
        <f>Allocators!M115</f>
        <v>0</v>
      </c>
      <c r="L134" s="8">
        <f>Allocators!N115</f>
        <v>0</v>
      </c>
      <c r="M134" s="8">
        <f>Allocators!O115</f>
        <v>0</v>
      </c>
      <c r="N134" s="8">
        <f>Allocators!P115</f>
        <v>0</v>
      </c>
      <c r="O134" s="8">
        <f>Allocators!Q115</f>
        <v>0</v>
      </c>
      <c r="P134" s="8">
        <f>Allocators!R115</f>
        <v>0</v>
      </c>
      <c r="Q134" s="8">
        <f>Allocators!S115</f>
        <v>0</v>
      </c>
      <c r="R134" s="8">
        <f>Allocators!T115</f>
        <v>0</v>
      </c>
      <c r="S134" s="8">
        <f>Allocators!U115</f>
        <v>0</v>
      </c>
    </row>
    <row r="135" spans="1:19">
      <c r="A135" s="14" t="str">
        <f>CONCATENATE(Allocators!A116," ",Allocators!B116)</f>
        <v>DIST_SL BULKTRAN</v>
      </c>
      <c r="B135" s="8">
        <f>Allocators!D116</f>
        <v>0</v>
      </c>
      <c r="C135" s="8">
        <f>Allocators!E116</f>
        <v>0</v>
      </c>
      <c r="D135" s="8">
        <f>Allocators!F116</f>
        <v>0</v>
      </c>
      <c r="E135" s="8">
        <f>Allocators!G116</f>
        <v>0</v>
      </c>
      <c r="F135" s="8">
        <f>Allocators!H116</f>
        <v>0</v>
      </c>
      <c r="G135" s="8">
        <f>Allocators!I116</f>
        <v>0</v>
      </c>
      <c r="H135" s="8">
        <f>Allocators!J116</f>
        <v>0</v>
      </c>
      <c r="I135" s="8">
        <f>Allocators!K116</f>
        <v>0</v>
      </c>
      <c r="J135" s="8">
        <f>Allocators!L116</f>
        <v>0</v>
      </c>
      <c r="K135" s="8">
        <f>Allocators!M116</f>
        <v>0</v>
      </c>
      <c r="L135" s="8">
        <f>Allocators!N116</f>
        <v>0</v>
      </c>
      <c r="M135" s="8">
        <f>Allocators!O116</f>
        <v>0</v>
      </c>
      <c r="N135" s="8">
        <f>Allocators!P116</f>
        <v>0</v>
      </c>
      <c r="O135" s="8">
        <f>Allocators!Q116</f>
        <v>0</v>
      </c>
      <c r="P135" s="8">
        <f>Allocators!R116</f>
        <v>0</v>
      </c>
      <c r="Q135" s="8">
        <f>Allocators!S116</f>
        <v>0</v>
      </c>
      <c r="R135" s="8">
        <f>Allocators!T116</f>
        <v>0</v>
      </c>
      <c r="S135" s="8">
        <f>Allocators!U116</f>
        <v>0</v>
      </c>
    </row>
    <row r="136" spans="1:19">
      <c r="A136" s="14" t="str">
        <f>CONCATENATE(Allocators!A117," ",Allocators!B117)</f>
        <v>DIST_SL SUBTRAN</v>
      </c>
      <c r="B136" s="8">
        <f>Allocators!D117</f>
        <v>0</v>
      </c>
      <c r="C136" s="8">
        <f>Allocators!E117</f>
        <v>0</v>
      </c>
      <c r="D136" s="8">
        <f>Allocators!F117</f>
        <v>0</v>
      </c>
      <c r="E136" s="8">
        <f>Allocators!G117</f>
        <v>0</v>
      </c>
      <c r="F136" s="8">
        <f>Allocators!H117</f>
        <v>0</v>
      </c>
      <c r="G136" s="8">
        <f>Allocators!I117</f>
        <v>0</v>
      </c>
      <c r="H136" s="8">
        <f>Allocators!J117</f>
        <v>0</v>
      </c>
      <c r="I136" s="8">
        <f>Allocators!K117</f>
        <v>0</v>
      </c>
      <c r="J136" s="8">
        <f>Allocators!L117</f>
        <v>0</v>
      </c>
      <c r="K136" s="8">
        <f>Allocators!M117</f>
        <v>0</v>
      </c>
      <c r="L136" s="8">
        <f>Allocators!N117</f>
        <v>0</v>
      </c>
      <c r="M136" s="8">
        <f>Allocators!O117</f>
        <v>0</v>
      </c>
      <c r="N136" s="8">
        <f>Allocators!P117</f>
        <v>0</v>
      </c>
      <c r="O136" s="8">
        <f>Allocators!Q117</f>
        <v>0</v>
      </c>
      <c r="P136" s="8">
        <f>Allocators!R117</f>
        <v>0</v>
      </c>
      <c r="Q136" s="8">
        <f>Allocators!S117</f>
        <v>0</v>
      </c>
      <c r="R136" s="8">
        <f>Allocators!T117</f>
        <v>0</v>
      </c>
      <c r="S136" s="8">
        <f>Allocators!U117</f>
        <v>0</v>
      </c>
    </row>
    <row r="137" spans="1:19">
      <c r="A137" s="14" t="str">
        <f>CONCATENATE(Allocators!A118," ",Allocators!B118)</f>
        <v>DIST_SL DISTPRI</v>
      </c>
      <c r="B137" s="8">
        <f>Allocators!D118</f>
        <v>0</v>
      </c>
      <c r="C137" s="8">
        <f>Allocators!E118</f>
        <v>0</v>
      </c>
      <c r="D137" s="8">
        <f>Allocators!F118</f>
        <v>0</v>
      </c>
      <c r="E137" s="8">
        <f>Allocators!G118</f>
        <v>0</v>
      </c>
      <c r="F137" s="8">
        <f>Allocators!H118</f>
        <v>0</v>
      </c>
      <c r="G137" s="8">
        <f>Allocators!I118</f>
        <v>0</v>
      </c>
      <c r="H137" s="8">
        <f>Allocators!J118</f>
        <v>0</v>
      </c>
      <c r="I137" s="8">
        <f>Allocators!K118</f>
        <v>0</v>
      </c>
      <c r="J137" s="8">
        <f>Allocators!L118</f>
        <v>0</v>
      </c>
      <c r="K137" s="8">
        <f>Allocators!M118</f>
        <v>0</v>
      </c>
      <c r="L137" s="8">
        <f>Allocators!N118</f>
        <v>0</v>
      </c>
      <c r="M137" s="8">
        <f>Allocators!O118</f>
        <v>0</v>
      </c>
      <c r="N137" s="8">
        <f>Allocators!P118</f>
        <v>0</v>
      </c>
      <c r="O137" s="8">
        <f>Allocators!Q118</f>
        <v>0</v>
      </c>
      <c r="P137" s="8">
        <f>Allocators!R118</f>
        <v>0</v>
      </c>
      <c r="Q137" s="8">
        <f>Allocators!S118</f>
        <v>0</v>
      </c>
      <c r="R137" s="8">
        <f>Allocators!T118</f>
        <v>0</v>
      </c>
      <c r="S137" s="8">
        <f>Allocators!U118</f>
        <v>0</v>
      </c>
    </row>
    <row r="138" spans="1:19">
      <c r="A138" s="14" t="str">
        <f>CONCATENATE(Allocators!A119," ",Allocators!B119)</f>
        <v>DIST_SL DISTSEC</v>
      </c>
      <c r="B138" s="8">
        <f>Allocators!D119</f>
        <v>0</v>
      </c>
      <c r="C138" s="8">
        <f>Allocators!E119</f>
        <v>0</v>
      </c>
      <c r="D138" s="8">
        <f>Allocators!F119</f>
        <v>0</v>
      </c>
      <c r="E138" s="8">
        <f>Allocators!G119</f>
        <v>0</v>
      </c>
      <c r="F138" s="8">
        <f>Allocators!H119</f>
        <v>0</v>
      </c>
      <c r="G138" s="8">
        <f>Allocators!I119</f>
        <v>0</v>
      </c>
      <c r="H138" s="8">
        <f>Allocators!J119</f>
        <v>0</v>
      </c>
      <c r="I138" s="8">
        <f>Allocators!K119</f>
        <v>0</v>
      </c>
      <c r="J138" s="8">
        <f>Allocators!L119</f>
        <v>0</v>
      </c>
      <c r="K138" s="8">
        <f>Allocators!M119</f>
        <v>0</v>
      </c>
      <c r="L138" s="8">
        <f>Allocators!N119</f>
        <v>0</v>
      </c>
      <c r="M138" s="8">
        <f>Allocators!O119</f>
        <v>0</v>
      </c>
      <c r="N138" s="8">
        <f>Allocators!P119</f>
        <v>0</v>
      </c>
      <c r="O138" s="8">
        <f>Allocators!Q119</f>
        <v>0</v>
      </c>
      <c r="P138" s="8">
        <f>Allocators!R119</f>
        <v>0</v>
      </c>
      <c r="Q138" s="8">
        <f>Allocators!S119</f>
        <v>0</v>
      </c>
      <c r="R138" s="8">
        <f>Allocators!T119</f>
        <v>0</v>
      </c>
      <c r="S138" s="8">
        <f>Allocators!U119</f>
        <v>0</v>
      </c>
    </row>
    <row r="139" spans="1:19">
      <c r="A139" s="14" t="str">
        <f>CONCATENATE(Allocators!A120," ",Allocators!B120)</f>
        <v>DIST_SL ENERGY</v>
      </c>
      <c r="B139" s="8">
        <f>Allocators!D120</f>
        <v>0</v>
      </c>
      <c r="C139" s="8">
        <f>Allocators!E120</f>
        <v>0</v>
      </c>
      <c r="D139" s="8">
        <f>Allocators!F120</f>
        <v>0</v>
      </c>
      <c r="E139" s="8">
        <f>Allocators!G120</f>
        <v>0</v>
      </c>
      <c r="F139" s="8">
        <f>Allocators!H120</f>
        <v>0</v>
      </c>
      <c r="G139" s="8">
        <f>Allocators!I120</f>
        <v>0</v>
      </c>
      <c r="H139" s="8">
        <f>Allocators!J120</f>
        <v>0</v>
      </c>
      <c r="I139" s="8">
        <f>Allocators!K120</f>
        <v>0</v>
      </c>
      <c r="J139" s="8">
        <f>Allocators!L120</f>
        <v>0</v>
      </c>
      <c r="K139" s="8">
        <f>Allocators!M120</f>
        <v>0</v>
      </c>
      <c r="L139" s="8">
        <f>Allocators!N120</f>
        <v>0</v>
      </c>
      <c r="M139" s="8">
        <f>Allocators!O120</f>
        <v>0</v>
      </c>
      <c r="N139" s="8">
        <f>Allocators!P120</f>
        <v>0</v>
      </c>
      <c r="O139" s="8">
        <f>Allocators!Q120</f>
        <v>0</v>
      </c>
      <c r="P139" s="8">
        <f>Allocators!R120</f>
        <v>0</v>
      </c>
      <c r="Q139" s="8">
        <f>Allocators!S120</f>
        <v>0</v>
      </c>
      <c r="R139" s="8">
        <f>Allocators!T120</f>
        <v>0</v>
      </c>
      <c r="S139" s="8">
        <f>Allocators!U120</f>
        <v>0</v>
      </c>
    </row>
    <row r="140" spans="1:19">
      <c r="A140" s="14" t="str">
        <f>CONCATENATE(Allocators!A121," ",Allocators!B121)</f>
        <v>DIST_SL CUSTOMER</v>
      </c>
      <c r="B140" s="8">
        <f>Allocators!D121</f>
        <v>1</v>
      </c>
      <c r="C140" s="8">
        <f>Allocators!E121</f>
        <v>0</v>
      </c>
      <c r="D140" s="8">
        <f>Allocators!F121</f>
        <v>0</v>
      </c>
      <c r="E140" s="8">
        <f>Allocators!G121</f>
        <v>0</v>
      </c>
      <c r="F140" s="8">
        <f>Allocators!H121</f>
        <v>0</v>
      </c>
      <c r="G140" s="8">
        <f>Allocators!I121</f>
        <v>0</v>
      </c>
      <c r="H140" s="8">
        <f>Allocators!J121</f>
        <v>0</v>
      </c>
      <c r="I140" s="8">
        <f>Allocators!K121</f>
        <v>0</v>
      </c>
      <c r="J140" s="8">
        <f>Allocators!L121</f>
        <v>0</v>
      </c>
      <c r="K140" s="8">
        <f>Allocators!M121</f>
        <v>0</v>
      </c>
      <c r="L140" s="8">
        <f>Allocators!N121</f>
        <v>0</v>
      </c>
      <c r="M140" s="8">
        <f>Allocators!O121</f>
        <v>0</v>
      </c>
      <c r="N140" s="8">
        <f>Allocators!P121</f>
        <v>0</v>
      </c>
      <c r="O140" s="8">
        <f>Allocators!Q121</f>
        <v>0</v>
      </c>
      <c r="P140" s="8">
        <f>Allocators!R121</f>
        <v>0</v>
      </c>
      <c r="Q140" s="8">
        <f>Allocators!S121</f>
        <v>0</v>
      </c>
      <c r="R140" s="8">
        <f>Allocators!T121</f>
        <v>0</v>
      </c>
      <c r="S140" s="8">
        <f>Allocators!U121</f>
        <v>1</v>
      </c>
    </row>
    <row r="141" spans="1:19">
      <c r="A141" s="14" t="str">
        <f>CONCATENATE(Allocators!A122," ",Allocators!B122)</f>
        <v>DIST_SL TOTAL</v>
      </c>
      <c r="B141" s="8">
        <f>Allocators!D122</f>
        <v>1</v>
      </c>
      <c r="C141" s="8">
        <f>Allocators!E122</f>
        <v>0</v>
      </c>
      <c r="D141" s="8">
        <f>Allocators!F122</f>
        <v>0</v>
      </c>
      <c r="E141" s="8">
        <f>Allocators!G122</f>
        <v>0</v>
      </c>
      <c r="F141" s="8">
        <f>Allocators!H122</f>
        <v>0</v>
      </c>
      <c r="G141" s="8">
        <f>Allocators!I122</f>
        <v>0</v>
      </c>
      <c r="H141" s="8">
        <f>Allocators!J122</f>
        <v>0</v>
      </c>
      <c r="I141" s="8">
        <f>Allocators!K122</f>
        <v>0</v>
      </c>
      <c r="J141" s="8">
        <f>Allocators!L122</f>
        <v>0</v>
      </c>
      <c r="K141" s="8">
        <f>Allocators!M122</f>
        <v>0</v>
      </c>
      <c r="L141" s="8">
        <f>Allocators!N122</f>
        <v>0</v>
      </c>
      <c r="M141" s="8">
        <f>Allocators!O122</f>
        <v>0</v>
      </c>
      <c r="N141" s="8">
        <f>Allocators!P122</f>
        <v>0</v>
      </c>
      <c r="O141" s="8">
        <f>Allocators!Q122</f>
        <v>0</v>
      </c>
      <c r="P141" s="8">
        <f>Allocators!R122</f>
        <v>0</v>
      </c>
      <c r="Q141" s="8">
        <f>Allocators!S122</f>
        <v>0</v>
      </c>
      <c r="R141" s="8">
        <f>Allocators!T122</f>
        <v>0</v>
      </c>
      <c r="S141" s="8">
        <f>Allocators!U122</f>
        <v>1</v>
      </c>
    </row>
    <row r="142" spans="1:19"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</row>
    <row r="143" spans="1:19">
      <c r="A143" s="14" t="str">
        <f>CONCATENATE(Allocators!A272," ",Allocators!B272)</f>
        <v>DIST_TRANSF PRODUCTION</v>
      </c>
      <c r="B143" s="8">
        <f>Allocators!D272</f>
        <v>0</v>
      </c>
      <c r="C143" s="8">
        <f>Allocators!E272</f>
        <v>0</v>
      </c>
      <c r="D143" s="8">
        <f>Allocators!F272</f>
        <v>0</v>
      </c>
      <c r="E143" s="8">
        <f>Allocators!G272</f>
        <v>0</v>
      </c>
      <c r="F143" s="8">
        <f>Allocators!H272</f>
        <v>0</v>
      </c>
      <c r="G143" s="8">
        <f>Allocators!I272</f>
        <v>0</v>
      </c>
      <c r="H143" s="8">
        <f>Allocators!J272</f>
        <v>0</v>
      </c>
      <c r="I143" s="8">
        <f>Allocators!K272</f>
        <v>0</v>
      </c>
      <c r="J143" s="8">
        <f>Allocators!L272</f>
        <v>0</v>
      </c>
      <c r="K143" s="8">
        <f>Allocators!M272</f>
        <v>0</v>
      </c>
      <c r="L143" s="8">
        <f>Allocators!N272</f>
        <v>0</v>
      </c>
      <c r="M143" s="8">
        <f>Allocators!O272</f>
        <v>0</v>
      </c>
      <c r="N143" s="8">
        <f>Allocators!P272</f>
        <v>0</v>
      </c>
      <c r="O143" s="8">
        <f>Allocators!Q272</f>
        <v>0</v>
      </c>
      <c r="P143" s="8">
        <f>Allocators!R272</f>
        <v>0</v>
      </c>
      <c r="Q143" s="8">
        <f>Allocators!S272</f>
        <v>0</v>
      </c>
      <c r="R143" s="8">
        <f>Allocators!T272</f>
        <v>0</v>
      </c>
      <c r="S143" s="8">
        <f>Allocators!U272</f>
        <v>0</v>
      </c>
    </row>
    <row r="144" spans="1:19">
      <c r="A144" s="14" t="str">
        <f>CONCATENATE(Allocators!A273," ",Allocators!B273)</f>
        <v>DIST_TRANSF BULKTRAN</v>
      </c>
      <c r="B144" s="8">
        <f>Allocators!D273</f>
        <v>0</v>
      </c>
      <c r="C144" s="8">
        <f>Allocators!E273</f>
        <v>0</v>
      </c>
      <c r="D144" s="8">
        <f>Allocators!F273</f>
        <v>0</v>
      </c>
      <c r="E144" s="8">
        <f>Allocators!G273</f>
        <v>0</v>
      </c>
      <c r="F144" s="8">
        <f>Allocators!H273</f>
        <v>0</v>
      </c>
      <c r="G144" s="8">
        <f>Allocators!I273</f>
        <v>0</v>
      </c>
      <c r="H144" s="8">
        <f>Allocators!J273</f>
        <v>0</v>
      </c>
      <c r="I144" s="8">
        <f>Allocators!K273</f>
        <v>0</v>
      </c>
      <c r="J144" s="8">
        <f>Allocators!L273</f>
        <v>0</v>
      </c>
      <c r="K144" s="8">
        <f>Allocators!M273</f>
        <v>0</v>
      </c>
      <c r="L144" s="8">
        <f>Allocators!N273</f>
        <v>0</v>
      </c>
      <c r="M144" s="8">
        <f>Allocators!O273</f>
        <v>0</v>
      </c>
      <c r="N144" s="8">
        <f>Allocators!P273</f>
        <v>0</v>
      </c>
      <c r="O144" s="8">
        <f>Allocators!Q273</f>
        <v>0</v>
      </c>
      <c r="P144" s="8">
        <f>Allocators!R273</f>
        <v>0</v>
      </c>
      <c r="Q144" s="8">
        <f>Allocators!S273</f>
        <v>0</v>
      </c>
      <c r="R144" s="8">
        <f>Allocators!T273</f>
        <v>0</v>
      </c>
      <c r="S144" s="8">
        <f>Allocators!U273</f>
        <v>0</v>
      </c>
    </row>
    <row r="145" spans="1:19">
      <c r="A145" s="14" t="str">
        <f>CONCATENATE(Allocators!A274," ",Allocators!B274)</f>
        <v>DIST_TRANSF SUBTRAN</v>
      </c>
      <c r="B145" s="8">
        <f>Allocators!D274</f>
        <v>0</v>
      </c>
      <c r="C145" s="8">
        <f>Allocators!E274</f>
        <v>0</v>
      </c>
      <c r="D145" s="8">
        <f>Allocators!F274</f>
        <v>0</v>
      </c>
      <c r="E145" s="8">
        <f>Allocators!G274</f>
        <v>0</v>
      </c>
      <c r="F145" s="8">
        <f>Allocators!H274</f>
        <v>0</v>
      </c>
      <c r="G145" s="8">
        <f>Allocators!I274</f>
        <v>0</v>
      </c>
      <c r="H145" s="8">
        <f>Allocators!J274</f>
        <v>0</v>
      </c>
      <c r="I145" s="8">
        <f>Allocators!K274</f>
        <v>0</v>
      </c>
      <c r="J145" s="8">
        <f>Allocators!L274</f>
        <v>0</v>
      </c>
      <c r="K145" s="8">
        <f>Allocators!M274</f>
        <v>0</v>
      </c>
      <c r="L145" s="8">
        <f>Allocators!N274</f>
        <v>0</v>
      </c>
      <c r="M145" s="8">
        <f>Allocators!O274</f>
        <v>0</v>
      </c>
      <c r="N145" s="8">
        <f>Allocators!P274</f>
        <v>0</v>
      </c>
      <c r="O145" s="8">
        <f>Allocators!Q274</f>
        <v>0</v>
      </c>
      <c r="P145" s="8">
        <f>Allocators!R274</f>
        <v>0</v>
      </c>
      <c r="Q145" s="8">
        <f>Allocators!S274</f>
        <v>0</v>
      </c>
      <c r="R145" s="8">
        <f>Allocators!T274</f>
        <v>0</v>
      </c>
      <c r="S145" s="8">
        <f>Allocators!U274</f>
        <v>0</v>
      </c>
    </row>
    <row r="146" spans="1:19">
      <c r="A146" s="14" t="str">
        <f>CONCATENATE(Allocators!A275," ",Allocators!B275)</f>
        <v>DIST_TRANSF DISTPRI</v>
      </c>
      <c r="B146" s="8">
        <f>Allocators!D275</f>
        <v>0.20623230644656512</v>
      </c>
      <c r="C146" s="8">
        <f>Allocators!E275</f>
        <v>0.13504237191274138</v>
      </c>
      <c r="D146" s="8">
        <f>Allocators!F275</f>
        <v>3.160512719604882E-2</v>
      </c>
      <c r="E146" s="8">
        <f>Allocators!G275</f>
        <v>4.4145254296827944E-4</v>
      </c>
      <c r="F146" s="8">
        <f>Allocators!H275</f>
        <v>0</v>
      </c>
      <c r="G146" s="8">
        <f>Allocators!I275</f>
        <v>1.8347396331066922E-2</v>
      </c>
      <c r="H146" s="8">
        <f>Allocators!J275</f>
        <v>3.296645332831276E-3</v>
      </c>
      <c r="I146" s="8">
        <f>Allocators!K275</f>
        <v>0</v>
      </c>
      <c r="J146" s="8">
        <f>Allocators!L275</f>
        <v>0</v>
      </c>
      <c r="K146" s="8">
        <f>Allocators!M275</f>
        <v>8.2960976353659217E-4</v>
      </c>
      <c r="L146" s="8">
        <f>Allocators!N275</f>
        <v>1.1471729999013367E-2</v>
      </c>
      <c r="M146" s="8">
        <f>Allocators!O275</f>
        <v>0</v>
      </c>
      <c r="N146" s="8">
        <f>Allocators!P275</f>
        <v>0</v>
      </c>
      <c r="O146" s="8">
        <f>Allocators!Q275</f>
        <v>5.0307044692956696E-3</v>
      </c>
      <c r="P146" s="8">
        <f>Allocators!R275</f>
        <v>1.0097417216825597E-4</v>
      </c>
      <c r="Q146" s="8">
        <f>Allocators!S275</f>
        <v>6.6294726894550722E-5</v>
      </c>
      <c r="R146" s="8">
        <f>Allocators!T275</f>
        <v>0</v>
      </c>
      <c r="S146" s="8">
        <f>Allocators!U275</f>
        <v>0</v>
      </c>
    </row>
    <row r="147" spans="1:19">
      <c r="A147" s="14" t="str">
        <f>CONCATENATE(Allocators!A276," ",Allocators!B276)</f>
        <v>DIST_TRANSF DISTSEC</v>
      </c>
      <c r="B147" s="8">
        <f>Allocators!D276</f>
        <v>0.79376769355343524</v>
      </c>
      <c r="C147" s="8">
        <f>Allocators!E276</f>
        <v>0.58905904093374939</v>
      </c>
      <c r="D147" s="8">
        <f>Allocators!F276</f>
        <v>0.11878062012743956</v>
      </c>
      <c r="E147" s="8">
        <f>Allocators!G276</f>
        <v>0</v>
      </c>
      <c r="F147" s="8">
        <f>Allocators!H276</f>
        <v>0</v>
      </c>
      <c r="G147" s="8">
        <f>Allocators!I276</f>
        <v>5.9370768294626619E-2</v>
      </c>
      <c r="H147" s="8">
        <f>Allocators!J276</f>
        <v>0</v>
      </c>
      <c r="I147" s="8">
        <f>Allocators!K276</f>
        <v>0</v>
      </c>
      <c r="J147" s="8">
        <f>Allocators!L276</f>
        <v>0</v>
      </c>
      <c r="K147" s="8">
        <f>Allocators!M276</f>
        <v>2.2191403079039407E-3</v>
      </c>
      <c r="L147" s="8">
        <f>Allocators!N276</f>
        <v>0</v>
      </c>
      <c r="M147" s="8">
        <f>Allocators!O276</f>
        <v>0</v>
      </c>
      <c r="N147" s="8">
        <f>Allocators!P276</f>
        <v>0</v>
      </c>
      <c r="O147" s="8">
        <f>Allocators!Q276</f>
        <v>1.6770861187342417E-2</v>
      </c>
      <c r="P147" s="8">
        <f>Allocators!R276</f>
        <v>0</v>
      </c>
      <c r="Q147" s="8">
        <f>Allocators!S276</f>
        <v>1.9829148050423711E-4</v>
      </c>
      <c r="R147" s="8">
        <f>Allocators!T276</f>
        <v>6.1033542941289678E-3</v>
      </c>
      <c r="S147" s="8">
        <f>Allocators!U276</f>
        <v>1.2656169277400872E-3</v>
      </c>
    </row>
    <row r="148" spans="1:19">
      <c r="A148" s="14" t="str">
        <f>CONCATENATE(Allocators!A277," ",Allocators!B277)</f>
        <v>DIST_TRANSF ENERGY</v>
      </c>
      <c r="B148" s="8">
        <f>Allocators!D277</f>
        <v>0</v>
      </c>
      <c r="C148" s="8">
        <f>Allocators!E277</f>
        <v>0</v>
      </c>
      <c r="D148" s="8">
        <f>Allocators!F277</f>
        <v>0</v>
      </c>
      <c r="E148" s="8">
        <f>Allocators!G277</f>
        <v>0</v>
      </c>
      <c r="F148" s="8">
        <f>Allocators!H277</f>
        <v>0</v>
      </c>
      <c r="G148" s="8">
        <f>Allocators!I277</f>
        <v>0</v>
      </c>
      <c r="H148" s="8">
        <f>Allocators!J277</f>
        <v>0</v>
      </c>
      <c r="I148" s="8">
        <f>Allocators!K277</f>
        <v>0</v>
      </c>
      <c r="J148" s="8">
        <f>Allocators!L277</f>
        <v>0</v>
      </c>
      <c r="K148" s="8">
        <f>Allocators!M277</f>
        <v>0</v>
      </c>
      <c r="L148" s="8">
        <f>Allocators!N277</f>
        <v>0</v>
      </c>
      <c r="M148" s="8">
        <f>Allocators!O277</f>
        <v>0</v>
      </c>
      <c r="N148" s="8">
        <f>Allocators!P277</f>
        <v>0</v>
      </c>
      <c r="O148" s="8">
        <f>Allocators!Q277</f>
        <v>0</v>
      </c>
      <c r="P148" s="8">
        <f>Allocators!R277</f>
        <v>0</v>
      </c>
      <c r="Q148" s="8">
        <f>Allocators!S277</f>
        <v>0</v>
      </c>
      <c r="R148" s="8">
        <f>Allocators!T277</f>
        <v>0</v>
      </c>
      <c r="S148" s="8">
        <f>Allocators!U277</f>
        <v>0</v>
      </c>
    </row>
    <row r="149" spans="1:19">
      <c r="A149" s="14" t="str">
        <f>CONCATENATE(Allocators!A278," ",Allocators!B278)</f>
        <v>DIST_TRANSF CUSTOMER</v>
      </c>
      <c r="B149" s="8">
        <f>Allocators!D278</f>
        <v>0</v>
      </c>
      <c r="C149" s="8">
        <f>Allocators!E278</f>
        <v>0</v>
      </c>
      <c r="D149" s="8">
        <f>Allocators!F278</f>
        <v>0</v>
      </c>
      <c r="E149" s="8">
        <f>Allocators!G278</f>
        <v>0</v>
      </c>
      <c r="F149" s="8">
        <f>Allocators!H278</f>
        <v>0</v>
      </c>
      <c r="G149" s="8">
        <f>Allocators!I278</f>
        <v>0</v>
      </c>
      <c r="H149" s="8">
        <f>Allocators!J278</f>
        <v>0</v>
      </c>
      <c r="I149" s="8">
        <f>Allocators!K278</f>
        <v>0</v>
      </c>
      <c r="J149" s="8">
        <f>Allocators!L278</f>
        <v>0</v>
      </c>
      <c r="K149" s="8">
        <f>Allocators!M278</f>
        <v>0</v>
      </c>
      <c r="L149" s="8">
        <f>Allocators!N278</f>
        <v>0</v>
      </c>
      <c r="M149" s="8">
        <f>Allocators!O278</f>
        <v>0</v>
      </c>
      <c r="N149" s="8">
        <f>Allocators!P278</f>
        <v>0</v>
      </c>
      <c r="O149" s="8">
        <f>Allocators!Q278</f>
        <v>0</v>
      </c>
      <c r="P149" s="8">
        <f>Allocators!R278</f>
        <v>0</v>
      </c>
      <c r="Q149" s="8">
        <f>Allocators!S278</f>
        <v>0</v>
      </c>
      <c r="R149" s="8">
        <f>Allocators!T278</f>
        <v>0</v>
      </c>
      <c r="S149" s="8">
        <f>Allocators!U278</f>
        <v>0</v>
      </c>
    </row>
    <row r="150" spans="1:19">
      <c r="A150" s="14" t="str">
        <f>CONCATENATE(Allocators!A279," ",Allocators!B279)</f>
        <v>DIST_TRANSF TOTAL</v>
      </c>
      <c r="B150" s="8">
        <f>Allocators!D279</f>
        <v>1.0000000000000004</v>
      </c>
      <c r="C150" s="8">
        <f>Allocators!E279</f>
        <v>0.72410141284649077</v>
      </c>
      <c r="D150" s="8">
        <f>Allocators!F279</f>
        <v>0.15038574732348839</v>
      </c>
      <c r="E150" s="8">
        <f>Allocators!G279</f>
        <v>4.4145254296827944E-4</v>
      </c>
      <c r="F150" s="8">
        <f>Allocators!H279</f>
        <v>0</v>
      </c>
      <c r="G150" s="8">
        <f>Allocators!I279</f>
        <v>7.7718164625693545E-2</v>
      </c>
      <c r="H150" s="8">
        <f>Allocators!J279</f>
        <v>3.296645332831276E-3</v>
      </c>
      <c r="I150" s="8">
        <f>Allocators!K279</f>
        <v>0</v>
      </c>
      <c r="J150" s="8">
        <f>Allocators!L279</f>
        <v>0</v>
      </c>
      <c r="K150" s="8">
        <f>Allocators!M279</f>
        <v>3.048750071440533E-3</v>
      </c>
      <c r="L150" s="8">
        <f>Allocators!N279</f>
        <v>1.1471729999013367E-2</v>
      </c>
      <c r="M150" s="8">
        <f>Allocators!O279</f>
        <v>0</v>
      </c>
      <c r="N150" s="8">
        <f>Allocators!P279</f>
        <v>0</v>
      </c>
      <c r="O150" s="8">
        <f>Allocators!Q279</f>
        <v>2.1801565656638086E-2</v>
      </c>
      <c r="P150" s="8">
        <f>Allocators!R279</f>
        <v>1.0097417216825597E-4</v>
      </c>
      <c r="Q150" s="8">
        <f>Allocators!S279</f>
        <v>2.6458620739878785E-4</v>
      </c>
      <c r="R150" s="8">
        <f>Allocators!T279</f>
        <v>6.1033542941289678E-3</v>
      </c>
      <c r="S150" s="8">
        <f>Allocators!U279</f>
        <v>1.2656169277400872E-3</v>
      </c>
    </row>
    <row r="151" spans="1:19"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</row>
    <row r="152" spans="1:19">
      <c r="A152" s="14" t="str">
        <f>CONCATENATE(Allocators!A260," ",Allocators!B260)</f>
        <v>DIST_UGLINES PRODUCTION</v>
      </c>
      <c r="B152" s="8">
        <f>Allocators!D260</f>
        <v>0</v>
      </c>
      <c r="C152" s="8">
        <f>Allocators!E260</f>
        <v>0</v>
      </c>
      <c r="D152" s="8">
        <f>Allocators!F260</f>
        <v>0</v>
      </c>
      <c r="E152" s="8">
        <f>Allocators!G260</f>
        <v>0</v>
      </c>
      <c r="F152" s="8">
        <f>Allocators!H260</f>
        <v>0</v>
      </c>
      <c r="G152" s="8">
        <f>Allocators!I260</f>
        <v>0</v>
      </c>
      <c r="H152" s="8">
        <f>Allocators!J260</f>
        <v>0</v>
      </c>
      <c r="I152" s="8">
        <f>Allocators!K260</f>
        <v>0</v>
      </c>
      <c r="J152" s="8">
        <f>Allocators!L260</f>
        <v>0</v>
      </c>
      <c r="K152" s="8">
        <f>Allocators!M260</f>
        <v>0</v>
      </c>
      <c r="L152" s="8">
        <f>Allocators!N260</f>
        <v>0</v>
      </c>
      <c r="M152" s="8">
        <f>Allocators!O260</f>
        <v>0</v>
      </c>
      <c r="N152" s="8">
        <f>Allocators!P260</f>
        <v>0</v>
      </c>
      <c r="O152" s="8">
        <f>Allocators!Q260</f>
        <v>0</v>
      </c>
      <c r="P152" s="8">
        <f>Allocators!R260</f>
        <v>0</v>
      </c>
      <c r="Q152" s="8">
        <f>Allocators!S260</f>
        <v>0</v>
      </c>
      <c r="R152" s="8">
        <f>Allocators!T260</f>
        <v>0</v>
      </c>
      <c r="S152" s="8">
        <f>Allocators!U260</f>
        <v>0</v>
      </c>
    </row>
    <row r="153" spans="1:19">
      <c r="A153" s="14" t="str">
        <f>CONCATENATE(Allocators!A261," ",Allocators!B261)</f>
        <v>DIST_UGLINES BULKTRAN</v>
      </c>
      <c r="B153" s="8">
        <f>Allocators!D261</f>
        <v>0</v>
      </c>
      <c r="C153" s="8">
        <f>Allocators!E261</f>
        <v>0</v>
      </c>
      <c r="D153" s="8">
        <f>Allocators!F261</f>
        <v>0</v>
      </c>
      <c r="E153" s="8">
        <f>Allocators!G261</f>
        <v>0</v>
      </c>
      <c r="F153" s="8">
        <f>Allocators!H261</f>
        <v>0</v>
      </c>
      <c r="G153" s="8">
        <f>Allocators!I261</f>
        <v>0</v>
      </c>
      <c r="H153" s="8">
        <f>Allocators!J261</f>
        <v>0</v>
      </c>
      <c r="I153" s="8">
        <f>Allocators!K261</f>
        <v>0</v>
      </c>
      <c r="J153" s="8">
        <f>Allocators!L261</f>
        <v>0</v>
      </c>
      <c r="K153" s="8">
        <f>Allocators!M261</f>
        <v>0</v>
      </c>
      <c r="L153" s="8">
        <f>Allocators!N261</f>
        <v>0</v>
      </c>
      <c r="M153" s="8">
        <f>Allocators!O261</f>
        <v>0</v>
      </c>
      <c r="N153" s="8">
        <f>Allocators!P261</f>
        <v>0</v>
      </c>
      <c r="O153" s="8">
        <f>Allocators!Q261</f>
        <v>0</v>
      </c>
      <c r="P153" s="8">
        <f>Allocators!R261</f>
        <v>0</v>
      </c>
      <c r="Q153" s="8">
        <f>Allocators!S261</f>
        <v>0</v>
      </c>
      <c r="R153" s="8">
        <f>Allocators!T261</f>
        <v>0</v>
      </c>
      <c r="S153" s="8">
        <f>Allocators!U261</f>
        <v>0</v>
      </c>
    </row>
    <row r="154" spans="1:19">
      <c r="A154" s="14" t="str">
        <f>CONCATENATE(Allocators!A262," ",Allocators!B262)</f>
        <v>DIST_UGLINES SUBTRAN</v>
      </c>
      <c r="B154" s="8">
        <f>Allocators!D262</f>
        <v>0</v>
      </c>
      <c r="C154" s="8">
        <f>Allocators!E262</f>
        <v>0</v>
      </c>
      <c r="D154" s="8">
        <f>Allocators!F262</f>
        <v>0</v>
      </c>
      <c r="E154" s="8">
        <f>Allocators!G262</f>
        <v>0</v>
      </c>
      <c r="F154" s="8">
        <f>Allocators!H262</f>
        <v>0</v>
      </c>
      <c r="G154" s="8">
        <f>Allocators!I262</f>
        <v>0</v>
      </c>
      <c r="H154" s="8">
        <f>Allocators!J262</f>
        <v>0</v>
      </c>
      <c r="I154" s="8">
        <f>Allocators!K262</f>
        <v>0</v>
      </c>
      <c r="J154" s="8">
        <f>Allocators!L262</f>
        <v>0</v>
      </c>
      <c r="K154" s="8">
        <f>Allocators!M262</f>
        <v>0</v>
      </c>
      <c r="L154" s="8">
        <f>Allocators!N262</f>
        <v>0</v>
      </c>
      <c r="M154" s="8">
        <f>Allocators!O262</f>
        <v>0</v>
      </c>
      <c r="N154" s="8">
        <f>Allocators!P262</f>
        <v>0</v>
      </c>
      <c r="O154" s="8">
        <f>Allocators!Q262</f>
        <v>0</v>
      </c>
      <c r="P154" s="8">
        <f>Allocators!R262</f>
        <v>0</v>
      </c>
      <c r="Q154" s="8">
        <f>Allocators!S262</f>
        <v>0</v>
      </c>
      <c r="R154" s="8">
        <f>Allocators!T262</f>
        <v>0</v>
      </c>
      <c r="S154" s="8">
        <f>Allocators!U262</f>
        <v>0</v>
      </c>
    </row>
    <row r="155" spans="1:19">
      <c r="A155" s="14" t="str">
        <f>CONCATENATE(Allocators!A263," ",Allocators!B263)</f>
        <v>DIST_UGLINES DISTPRI</v>
      </c>
      <c r="B155" s="8">
        <f>Allocators!D263</f>
        <v>0.8179737911342897</v>
      </c>
      <c r="C155" s="8">
        <f>Allocators!E263</f>
        <v>0.53561501987978943</v>
      </c>
      <c r="D155" s="8">
        <f>Allocators!F263</f>
        <v>0.12535458753903722</v>
      </c>
      <c r="E155" s="8">
        <f>Allocators!G263</f>
        <v>1.7509216494710385E-3</v>
      </c>
      <c r="F155" s="8">
        <f>Allocators!H263</f>
        <v>0</v>
      </c>
      <c r="G155" s="8">
        <f>Allocators!I263</f>
        <v>7.2770797131411935E-2</v>
      </c>
      <c r="H155" s="8">
        <f>Allocators!J263</f>
        <v>1.3075397969327581E-2</v>
      </c>
      <c r="I155" s="8">
        <f>Allocators!K263</f>
        <v>0</v>
      </c>
      <c r="J155" s="8">
        <f>Allocators!L263</f>
        <v>0</v>
      </c>
      <c r="K155" s="8">
        <f>Allocators!M263</f>
        <v>3.2904594587263329E-3</v>
      </c>
      <c r="L155" s="8">
        <f>Allocators!N263</f>
        <v>4.550002198900497E-2</v>
      </c>
      <c r="M155" s="8">
        <f>Allocators!O263</f>
        <v>0</v>
      </c>
      <c r="N155" s="8">
        <f>Allocators!P263</f>
        <v>0</v>
      </c>
      <c r="O155" s="8">
        <f>Allocators!Q263</f>
        <v>1.9953151267753426E-2</v>
      </c>
      <c r="P155" s="8">
        <f>Allocators!R263</f>
        <v>4.0049121225589851E-4</v>
      </c>
      <c r="Q155" s="8">
        <f>Allocators!S263</f>
        <v>2.6294303751191541E-4</v>
      </c>
      <c r="R155" s="8">
        <f>Allocators!T263</f>
        <v>0</v>
      </c>
      <c r="S155" s="8">
        <f>Allocators!U263</f>
        <v>0</v>
      </c>
    </row>
    <row r="156" spans="1:19">
      <c r="A156" s="14" t="str">
        <f>CONCATENATE(Allocators!A264," ",Allocators!B264)</f>
        <v>DIST_UGLINES DISTSEC</v>
      </c>
      <c r="B156" s="8">
        <f>Allocators!D264</f>
        <v>0.18202620886571033</v>
      </c>
      <c r="C156" s="8">
        <f>Allocators!E264</f>
        <v>0.13508257502800913</v>
      </c>
      <c r="D156" s="8">
        <f>Allocators!F264</f>
        <v>2.7238682229211192E-2</v>
      </c>
      <c r="E156" s="8">
        <f>Allocators!G264</f>
        <v>0</v>
      </c>
      <c r="F156" s="8">
        <f>Allocators!H264</f>
        <v>0</v>
      </c>
      <c r="G156" s="8">
        <f>Allocators!I264</f>
        <v>1.3614859810854578E-2</v>
      </c>
      <c r="H156" s="8">
        <f>Allocators!J264</f>
        <v>0</v>
      </c>
      <c r="I156" s="8">
        <f>Allocators!K264</f>
        <v>0</v>
      </c>
      <c r="J156" s="8">
        <f>Allocators!L264</f>
        <v>0</v>
      </c>
      <c r="K156" s="8">
        <f>Allocators!M264</f>
        <v>5.0889158184370812E-4</v>
      </c>
      <c r="L156" s="8">
        <f>Allocators!N264</f>
        <v>0</v>
      </c>
      <c r="M156" s="8">
        <f>Allocators!O264</f>
        <v>0</v>
      </c>
      <c r="N156" s="8">
        <f>Allocators!P264</f>
        <v>0</v>
      </c>
      <c r="O156" s="8">
        <f>Allocators!Q264</f>
        <v>3.8458812397351876E-3</v>
      </c>
      <c r="P156" s="8">
        <f>Allocators!R264</f>
        <v>0</v>
      </c>
      <c r="Q156" s="8">
        <f>Allocators!S264</f>
        <v>4.547205276769731E-5</v>
      </c>
      <c r="R156" s="8">
        <f>Allocators!T264</f>
        <v>1.399616603884573E-3</v>
      </c>
      <c r="S156" s="8">
        <f>Allocators!U264</f>
        <v>2.9023031940425933E-4</v>
      </c>
    </row>
    <row r="157" spans="1:19">
      <c r="A157" s="14" t="str">
        <f>CONCATENATE(Allocators!A265," ",Allocators!B265)</f>
        <v>DIST_UGLINES ENERGY</v>
      </c>
      <c r="B157" s="8">
        <f>Allocators!D265</f>
        <v>0</v>
      </c>
      <c r="C157" s="8">
        <f>Allocators!E265</f>
        <v>0</v>
      </c>
      <c r="D157" s="8">
        <f>Allocators!F265</f>
        <v>0</v>
      </c>
      <c r="E157" s="8">
        <f>Allocators!G265</f>
        <v>0</v>
      </c>
      <c r="F157" s="8">
        <f>Allocators!H265</f>
        <v>0</v>
      </c>
      <c r="G157" s="8">
        <f>Allocators!I265</f>
        <v>0</v>
      </c>
      <c r="H157" s="8">
        <f>Allocators!J265</f>
        <v>0</v>
      </c>
      <c r="I157" s="8">
        <f>Allocators!K265</f>
        <v>0</v>
      </c>
      <c r="J157" s="8">
        <f>Allocators!L265</f>
        <v>0</v>
      </c>
      <c r="K157" s="8">
        <f>Allocators!M265</f>
        <v>0</v>
      </c>
      <c r="L157" s="8">
        <f>Allocators!N265</f>
        <v>0</v>
      </c>
      <c r="M157" s="8">
        <f>Allocators!O265</f>
        <v>0</v>
      </c>
      <c r="N157" s="8">
        <f>Allocators!P265</f>
        <v>0</v>
      </c>
      <c r="O157" s="8">
        <f>Allocators!Q265</f>
        <v>0</v>
      </c>
      <c r="P157" s="8">
        <f>Allocators!R265</f>
        <v>0</v>
      </c>
      <c r="Q157" s="8">
        <f>Allocators!S265</f>
        <v>0</v>
      </c>
      <c r="R157" s="8">
        <f>Allocators!T265</f>
        <v>0</v>
      </c>
      <c r="S157" s="8">
        <f>Allocators!U265</f>
        <v>0</v>
      </c>
    </row>
    <row r="158" spans="1:19">
      <c r="A158" s="14" t="str">
        <f>CONCATENATE(Allocators!A266," ",Allocators!B266)</f>
        <v>DIST_UGLINES CUSTOMER</v>
      </c>
      <c r="B158" s="8">
        <f>Allocators!D266</f>
        <v>0</v>
      </c>
      <c r="C158" s="8">
        <f>Allocators!E266</f>
        <v>0</v>
      </c>
      <c r="D158" s="8">
        <f>Allocators!F266</f>
        <v>0</v>
      </c>
      <c r="E158" s="8">
        <f>Allocators!G266</f>
        <v>0</v>
      </c>
      <c r="F158" s="8">
        <f>Allocators!H266</f>
        <v>0</v>
      </c>
      <c r="G158" s="8">
        <f>Allocators!I266</f>
        <v>0</v>
      </c>
      <c r="H158" s="8">
        <f>Allocators!J266</f>
        <v>0</v>
      </c>
      <c r="I158" s="8">
        <f>Allocators!K266</f>
        <v>0</v>
      </c>
      <c r="J158" s="8">
        <f>Allocators!L266</f>
        <v>0</v>
      </c>
      <c r="K158" s="8">
        <f>Allocators!M266</f>
        <v>0</v>
      </c>
      <c r="L158" s="8">
        <f>Allocators!N266</f>
        <v>0</v>
      </c>
      <c r="M158" s="8">
        <f>Allocators!O266</f>
        <v>0</v>
      </c>
      <c r="N158" s="8">
        <f>Allocators!P266</f>
        <v>0</v>
      </c>
      <c r="O158" s="8">
        <f>Allocators!Q266</f>
        <v>0</v>
      </c>
      <c r="P158" s="8">
        <f>Allocators!R266</f>
        <v>0</v>
      </c>
      <c r="Q158" s="8">
        <f>Allocators!S266</f>
        <v>0</v>
      </c>
      <c r="R158" s="8">
        <f>Allocators!T266</f>
        <v>0</v>
      </c>
      <c r="S158" s="8">
        <f>Allocators!U266</f>
        <v>0</v>
      </c>
    </row>
    <row r="159" spans="1:19">
      <c r="A159" s="14" t="str">
        <f>CONCATENATE(Allocators!A267," ",Allocators!B267)</f>
        <v>DIST_UGLINES TOTAL</v>
      </c>
      <c r="B159" s="8">
        <f>Allocators!D267</f>
        <v>0.99999999999999989</v>
      </c>
      <c r="C159" s="8">
        <f>Allocators!E267</f>
        <v>0.67069759490779857</v>
      </c>
      <c r="D159" s="8">
        <f>Allocators!F267</f>
        <v>0.15259326976824841</v>
      </c>
      <c r="E159" s="8">
        <f>Allocators!G267</f>
        <v>1.7509216494710385E-3</v>
      </c>
      <c r="F159" s="8">
        <f>Allocators!H267</f>
        <v>0</v>
      </c>
      <c r="G159" s="8">
        <f>Allocators!I267</f>
        <v>8.638565694226652E-2</v>
      </c>
      <c r="H159" s="8">
        <f>Allocators!J267</f>
        <v>1.3075397969327581E-2</v>
      </c>
      <c r="I159" s="8">
        <f>Allocators!K267</f>
        <v>0</v>
      </c>
      <c r="J159" s="8">
        <f>Allocators!L267</f>
        <v>0</v>
      </c>
      <c r="K159" s="8">
        <f>Allocators!M267</f>
        <v>3.7993510405700411E-3</v>
      </c>
      <c r="L159" s="8">
        <f>Allocators!N267</f>
        <v>4.550002198900497E-2</v>
      </c>
      <c r="M159" s="8">
        <f>Allocators!O267</f>
        <v>0</v>
      </c>
      <c r="N159" s="8">
        <f>Allocators!P267</f>
        <v>0</v>
      </c>
      <c r="O159" s="8">
        <f>Allocators!Q267</f>
        <v>2.3799032507488615E-2</v>
      </c>
      <c r="P159" s="8">
        <f>Allocators!R267</f>
        <v>4.0049121225589851E-4</v>
      </c>
      <c r="Q159" s="8">
        <f>Allocators!S267</f>
        <v>3.084150902796127E-4</v>
      </c>
      <c r="R159" s="8">
        <f>Allocators!T267</f>
        <v>1.399616603884573E-3</v>
      </c>
      <c r="S159" s="8">
        <f>Allocators!U267</f>
        <v>2.9023031940425933E-4</v>
      </c>
    </row>
    <row r="160" spans="1:19"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9">
      <c r="A161" s="14" t="str">
        <f>CONCATENATE(Allocators!A713," ",Allocators!B713)</f>
        <v>EXP_OM_CUSTACCT PRODUCTION</v>
      </c>
      <c r="B161" s="8">
        <f>Allocators!D713</f>
        <v>0</v>
      </c>
      <c r="C161" s="8">
        <f>Allocators!E713</f>
        <v>0</v>
      </c>
      <c r="D161" s="8">
        <f>Allocators!F713</f>
        <v>0</v>
      </c>
      <c r="E161" s="8">
        <f>Allocators!G713</f>
        <v>0</v>
      </c>
      <c r="F161" s="8">
        <f>Allocators!H713</f>
        <v>0</v>
      </c>
      <c r="G161" s="8">
        <f>Allocators!I713</f>
        <v>0</v>
      </c>
      <c r="H161" s="8">
        <f>Allocators!J713</f>
        <v>0</v>
      </c>
      <c r="I161" s="8">
        <f>Allocators!K713</f>
        <v>0</v>
      </c>
      <c r="J161" s="8">
        <f>Allocators!L713</f>
        <v>0</v>
      </c>
      <c r="K161" s="8">
        <f>Allocators!M713</f>
        <v>0</v>
      </c>
      <c r="L161" s="8">
        <f>Allocators!N713</f>
        <v>0</v>
      </c>
      <c r="M161" s="8">
        <f>Allocators!O713</f>
        <v>0</v>
      </c>
      <c r="N161" s="8">
        <f>Allocators!P713</f>
        <v>0</v>
      </c>
      <c r="O161" s="8">
        <f>Allocators!Q713</f>
        <v>0</v>
      </c>
      <c r="P161" s="8">
        <f>Allocators!R713</f>
        <v>0</v>
      </c>
      <c r="Q161" s="8">
        <f>Allocators!S713</f>
        <v>0</v>
      </c>
      <c r="R161" s="8">
        <f>Allocators!T713</f>
        <v>0</v>
      </c>
      <c r="S161" s="8">
        <f>Allocators!U713</f>
        <v>0</v>
      </c>
    </row>
    <row r="162" spans="1:19">
      <c r="A162" s="14" t="str">
        <f>CONCATENATE(Allocators!A714," ",Allocators!B714)</f>
        <v>EXP_OM_CUSTACCT BULKTRAN</v>
      </c>
      <c r="B162" s="8">
        <f>Allocators!D714</f>
        <v>0</v>
      </c>
      <c r="C162" s="8">
        <f>Allocators!E714</f>
        <v>0</v>
      </c>
      <c r="D162" s="8">
        <f>Allocators!F714</f>
        <v>0</v>
      </c>
      <c r="E162" s="8">
        <f>Allocators!G714</f>
        <v>0</v>
      </c>
      <c r="F162" s="8">
        <f>Allocators!H714</f>
        <v>0</v>
      </c>
      <c r="G162" s="8">
        <f>Allocators!I714</f>
        <v>0</v>
      </c>
      <c r="H162" s="8">
        <f>Allocators!J714</f>
        <v>0</v>
      </c>
      <c r="I162" s="8">
        <f>Allocators!K714</f>
        <v>0</v>
      </c>
      <c r="J162" s="8">
        <f>Allocators!L714</f>
        <v>0</v>
      </c>
      <c r="K162" s="8">
        <f>Allocators!M714</f>
        <v>0</v>
      </c>
      <c r="L162" s="8">
        <f>Allocators!N714</f>
        <v>0</v>
      </c>
      <c r="M162" s="8">
        <f>Allocators!O714</f>
        <v>0</v>
      </c>
      <c r="N162" s="8">
        <f>Allocators!P714</f>
        <v>0</v>
      </c>
      <c r="O162" s="8">
        <f>Allocators!Q714</f>
        <v>0</v>
      </c>
      <c r="P162" s="8">
        <f>Allocators!R714</f>
        <v>0</v>
      </c>
      <c r="Q162" s="8">
        <f>Allocators!S714</f>
        <v>0</v>
      </c>
      <c r="R162" s="8">
        <f>Allocators!T714</f>
        <v>0</v>
      </c>
      <c r="S162" s="8">
        <f>Allocators!U714</f>
        <v>0</v>
      </c>
    </row>
    <row r="163" spans="1:19">
      <c r="A163" s="14" t="str">
        <f>CONCATENATE(Allocators!A715," ",Allocators!B715)</f>
        <v>EXP_OM_CUSTACCT SUBTRAN</v>
      </c>
      <c r="B163" s="8">
        <f>Allocators!D715</f>
        <v>0</v>
      </c>
      <c r="C163" s="8">
        <f>Allocators!E715</f>
        <v>0</v>
      </c>
      <c r="D163" s="8">
        <f>Allocators!F715</f>
        <v>0</v>
      </c>
      <c r="E163" s="8">
        <f>Allocators!G715</f>
        <v>0</v>
      </c>
      <c r="F163" s="8">
        <f>Allocators!H715</f>
        <v>0</v>
      </c>
      <c r="G163" s="8">
        <f>Allocators!I715</f>
        <v>0</v>
      </c>
      <c r="H163" s="8">
        <f>Allocators!J715</f>
        <v>0</v>
      </c>
      <c r="I163" s="8">
        <f>Allocators!K715</f>
        <v>0</v>
      </c>
      <c r="J163" s="8">
        <f>Allocators!L715</f>
        <v>0</v>
      </c>
      <c r="K163" s="8">
        <f>Allocators!M715</f>
        <v>0</v>
      </c>
      <c r="L163" s="8">
        <f>Allocators!N715</f>
        <v>0</v>
      </c>
      <c r="M163" s="8">
        <f>Allocators!O715</f>
        <v>0</v>
      </c>
      <c r="N163" s="8">
        <f>Allocators!P715</f>
        <v>0</v>
      </c>
      <c r="O163" s="8">
        <f>Allocators!Q715</f>
        <v>0</v>
      </c>
      <c r="P163" s="8">
        <f>Allocators!R715</f>
        <v>0</v>
      </c>
      <c r="Q163" s="8">
        <f>Allocators!S715</f>
        <v>0</v>
      </c>
      <c r="R163" s="8">
        <f>Allocators!T715</f>
        <v>0</v>
      </c>
      <c r="S163" s="8">
        <f>Allocators!U715</f>
        <v>0</v>
      </c>
    </row>
    <row r="164" spans="1:19">
      <c r="A164" s="14" t="str">
        <f>CONCATENATE(Allocators!A716," ",Allocators!B716)</f>
        <v>EXP_OM_CUSTACCT DISTPRI</v>
      </c>
      <c r="B164" s="8">
        <f>Allocators!D716</f>
        <v>0</v>
      </c>
      <c r="C164" s="8">
        <f>Allocators!E716</f>
        <v>0</v>
      </c>
      <c r="D164" s="8">
        <f>Allocators!F716</f>
        <v>0</v>
      </c>
      <c r="E164" s="8">
        <f>Allocators!G716</f>
        <v>0</v>
      </c>
      <c r="F164" s="8">
        <f>Allocators!H716</f>
        <v>0</v>
      </c>
      <c r="G164" s="8">
        <f>Allocators!I716</f>
        <v>0</v>
      </c>
      <c r="H164" s="8">
        <f>Allocators!J716</f>
        <v>0</v>
      </c>
      <c r="I164" s="8">
        <f>Allocators!K716</f>
        <v>0</v>
      </c>
      <c r="J164" s="8">
        <f>Allocators!L716</f>
        <v>0</v>
      </c>
      <c r="K164" s="8">
        <f>Allocators!M716</f>
        <v>0</v>
      </c>
      <c r="L164" s="8">
        <f>Allocators!N716</f>
        <v>0</v>
      </c>
      <c r="M164" s="8">
        <f>Allocators!O716</f>
        <v>0</v>
      </c>
      <c r="N164" s="8">
        <f>Allocators!P716</f>
        <v>0</v>
      </c>
      <c r="O164" s="8">
        <f>Allocators!Q716</f>
        <v>0</v>
      </c>
      <c r="P164" s="8">
        <f>Allocators!R716</f>
        <v>0</v>
      </c>
      <c r="Q164" s="8">
        <f>Allocators!S716</f>
        <v>0</v>
      </c>
      <c r="R164" s="8">
        <f>Allocators!T716</f>
        <v>0</v>
      </c>
      <c r="S164" s="8">
        <f>Allocators!U716</f>
        <v>0</v>
      </c>
    </row>
    <row r="165" spans="1:19">
      <c r="A165" s="14" t="str">
        <f>CONCATENATE(Allocators!A717," ",Allocators!B717)</f>
        <v>EXP_OM_CUSTACCT DISTSEC</v>
      </c>
      <c r="B165" s="8">
        <f>Allocators!D717</f>
        <v>0</v>
      </c>
      <c r="C165" s="8">
        <f>Allocators!E717</f>
        <v>0</v>
      </c>
      <c r="D165" s="8">
        <f>Allocators!F717</f>
        <v>0</v>
      </c>
      <c r="E165" s="8">
        <f>Allocators!G717</f>
        <v>0</v>
      </c>
      <c r="F165" s="8">
        <f>Allocators!H717</f>
        <v>0</v>
      </c>
      <c r="G165" s="8">
        <f>Allocators!I717</f>
        <v>0</v>
      </c>
      <c r="H165" s="8">
        <f>Allocators!J717</f>
        <v>0</v>
      </c>
      <c r="I165" s="8">
        <f>Allocators!K717</f>
        <v>0</v>
      </c>
      <c r="J165" s="8">
        <f>Allocators!L717</f>
        <v>0</v>
      </c>
      <c r="K165" s="8">
        <f>Allocators!M717</f>
        <v>0</v>
      </c>
      <c r="L165" s="8">
        <f>Allocators!N717</f>
        <v>0</v>
      </c>
      <c r="M165" s="8">
        <f>Allocators!O717</f>
        <v>0</v>
      </c>
      <c r="N165" s="8">
        <f>Allocators!P717</f>
        <v>0</v>
      </c>
      <c r="O165" s="8">
        <f>Allocators!Q717</f>
        <v>0</v>
      </c>
      <c r="P165" s="8">
        <f>Allocators!R717</f>
        <v>0</v>
      </c>
      <c r="Q165" s="8">
        <f>Allocators!S717</f>
        <v>0</v>
      </c>
      <c r="R165" s="8">
        <f>Allocators!T717</f>
        <v>0</v>
      </c>
      <c r="S165" s="8">
        <f>Allocators!U717</f>
        <v>0</v>
      </c>
    </row>
    <row r="166" spans="1:19">
      <c r="A166" s="14" t="str">
        <f>CONCATENATE(Allocators!A718," ",Allocators!B718)</f>
        <v>EXP_OM_CUSTACCT ENERGY</v>
      </c>
      <c r="B166" s="8">
        <f>Allocators!D718</f>
        <v>0</v>
      </c>
      <c r="C166" s="8">
        <f>Allocators!E718</f>
        <v>0</v>
      </c>
      <c r="D166" s="8">
        <f>Allocators!F718</f>
        <v>0</v>
      </c>
      <c r="E166" s="8">
        <f>Allocators!G718</f>
        <v>0</v>
      </c>
      <c r="F166" s="8">
        <f>Allocators!H718</f>
        <v>0</v>
      </c>
      <c r="G166" s="8">
        <f>Allocators!I718</f>
        <v>0</v>
      </c>
      <c r="H166" s="8">
        <f>Allocators!J718</f>
        <v>0</v>
      </c>
      <c r="I166" s="8">
        <f>Allocators!K718</f>
        <v>0</v>
      </c>
      <c r="J166" s="8">
        <f>Allocators!L718</f>
        <v>0</v>
      </c>
      <c r="K166" s="8">
        <f>Allocators!M718</f>
        <v>0</v>
      </c>
      <c r="L166" s="8">
        <f>Allocators!N718</f>
        <v>0</v>
      </c>
      <c r="M166" s="8">
        <f>Allocators!O718</f>
        <v>0</v>
      </c>
      <c r="N166" s="8">
        <f>Allocators!P718</f>
        <v>0</v>
      </c>
      <c r="O166" s="8">
        <f>Allocators!Q718</f>
        <v>0</v>
      </c>
      <c r="P166" s="8">
        <f>Allocators!R718</f>
        <v>0</v>
      </c>
      <c r="Q166" s="8">
        <f>Allocators!S718</f>
        <v>0</v>
      </c>
      <c r="R166" s="8">
        <f>Allocators!T718</f>
        <v>0</v>
      </c>
      <c r="S166" s="8">
        <f>Allocators!U718</f>
        <v>0</v>
      </c>
    </row>
    <row r="167" spans="1:19">
      <c r="A167" s="14" t="str">
        <f>CONCATENATE(Allocators!A719," ",Allocators!B719)</f>
        <v>EXP_OM_CUSTACCT CUSTOMER</v>
      </c>
      <c r="B167" s="8">
        <f>Allocators!D719</f>
        <v>0.99999999999999967</v>
      </c>
      <c r="C167" s="8">
        <f>Allocators!E719</f>
        <v>0.8342031510986494</v>
      </c>
      <c r="D167" s="8">
        <f>Allocators!F719</f>
        <v>0.14419617310968696</v>
      </c>
      <c r="E167" s="8">
        <f>Allocators!G719</f>
        <v>3.6533930417050389E-4</v>
      </c>
      <c r="F167" s="8">
        <f>Allocators!H719</f>
        <v>2.9129548398837929E-5</v>
      </c>
      <c r="G167" s="8">
        <f>Allocators!I719</f>
        <v>2.7670948739833405E-3</v>
      </c>
      <c r="H167" s="8">
        <f>Allocators!J719</f>
        <v>2.9166363224150671E-4</v>
      </c>
      <c r="I167" s="8">
        <f>Allocators!K719</f>
        <v>6.2510637936077739E-5</v>
      </c>
      <c r="J167" s="8">
        <f>Allocators!L719</f>
        <v>5.1433721694363091E-6</v>
      </c>
      <c r="K167" s="8">
        <f>Allocators!M719</f>
        <v>2.7170014818827666E-5</v>
      </c>
      <c r="L167" s="8">
        <f>Allocators!N719</f>
        <v>2.3915934415791079E-4</v>
      </c>
      <c r="M167" s="8">
        <f>Allocators!O719</f>
        <v>1.0330927006377249E-4</v>
      </c>
      <c r="N167" s="8">
        <f>Allocators!P719</f>
        <v>2.1641191226721088E-5</v>
      </c>
      <c r="O167" s="8">
        <f>Allocators!Q719</f>
        <v>7.4497163963880761E-4</v>
      </c>
      <c r="P167" s="8">
        <f>Allocators!R719</f>
        <v>4.915955127334448E-6</v>
      </c>
      <c r="Q167" s="8">
        <f>Allocators!S719</f>
        <v>4.0782226910450204E-5</v>
      </c>
      <c r="R167" s="8">
        <f>Allocators!T719</f>
        <v>1.6673864207325997E-2</v>
      </c>
      <c r="S167" s="8">
        <f>Allocators!U719</f>
        <v>2.2398057349405894E-4</v>
      </c>
    </row>
    <row r="168" spans="1:19">
      <c r="A168" s="14" t="str">
        <f>CONCATENATE(Allocators!A720," ",Allocators!B720)</f>
        <v>EXP_OM_CUSTACCT TOTAL</v>
      </c>
      <c r="B168" s="8">
        <f>Allocators!D720</f>
        <v>0.99999999999999967</v>
      </c>
      <c r="C168" s="8">
        <f>Allocators!E720</f>
        <v>0.8342031510986494</v>
      </c>
      <c r="D168" s="8">
        <f>Allocators!F720</f>
        <v>0.14419617310968696</v>
      </c>
      <c r="E168" s="8">
        <f>Allocators!G720</f>
        <v>3.6533930417050389E-4</v>
      </c>
      <c r="F168" s="8">
        <f>Allocators!H720</f>
        <v>2.9129548398837929E-5</v>
      </c>
      <c r="G168" s="8">
        <f>Allocators!I720</f>
        <v>2.7670948739833405E-3</v>
      </c>
      <c r="H168" s="8">
        <f>Allocators!J720</f>
        <v>2.9166363224150671E-4</v>
      </c>
      <c r="I168" s="8">
        <f>Allocators!K720</f>
        <v>6.2510637936077739E-5</v>
      </c>
      <c r="J168" s="8">
        <f>Allocators!L720</f>
        <v>5.1433721694363091E-6</v>
      </c>
      <c r="K168" s="8">
        <f>Allocators!M720</f>
        <v>2.7170014818827666E-5</v>
      </c>
      <c r="L168" s="8">
        <f>Allocators!N720</f>
        <v>2.3915934415791079E-4</v>
      </c>
      <c r="M168" s="8">
        <f>Allocators!O720</f>
        <v>1.0330927006377249E-4</v>
      </c>
      <c r="N168" s="8">
        <f>Allocators!P720</f>
        <v>2.1641191226721088E-5</v>
      </c>
      <c r="O168" s="8">
        <f>Allocators!Q720</f>
        <v>7.4497163963880761E-4</v>
      </c>
      <c r="P168" s="8">
        <f>Allocators!R720</f>
        <v>4.915955127334448E-6</v>
      </c>
      <c r="Q168" s="8">
        <f>Allocators!S720</f>
        <v>4.0782226910450204E-5</v>
      </c>
      <c r="R168" s="8">
        <f>Allocators!T720</f>
        <v>1.6673864207325997E-2</v>
      </c>
      <c r="S168" s="8">
        <f>Allocators!U720</f>
        <v>2.2398057349405894E-4</v>
      </c>
    </row>
    <row r="169" spans="1:19"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>
      <c r="A170" s="14" t="str">
        <f>CONCATENATE(Allocators!A732," ",Allocators!B732)</f>
        <v>EXP_OM_CUSTSERV PRODUCTION</v>
      </c>
      <c r="B170" s="8">
        <f>Allocators!D732</f>
        <v>0</v>
      </c>
      <c r="C170" s="8">
        <f>Allocators!E732</f>
        <v>0</v>
      </c>
      <c r="D170" s="8">
        <f>Allocators!F732</f>
        <v>0</v>
      </c>
      <c r="E170" s="8">
        <f>Allocators!G732</f>
        <v>0</v>
      </c>
      <c r="F170" s="8">
        <f>Allocators!H732</f>
        <v>0</v>
      </c>
      <c r="G170" s="8">
        <f>Allocators!I732</f>
        <v>0</v>
      </c>
      <c r="H170" s="8">
        <f>Allocators!J732</f>
        <v>0</v>
      </c>
      <c r="I170" s="8">
        <f>Allocators!K732</f>
        <v>0</v>
      </c>
      <c r="J170" s="8">
        <f>Allocators!L732</f>
        <v>0</v>
      </c>
      <c r="K170" s="8">
        <f>Allocators!M732</f>
        <v>0</v>
      </c>
      <c r="L170" s="8">
        <f>Allocators!N732</f>
        <v>0</v>
      </c>
      <c r="M170" s="8">
        <f>Allocators!O732</f>
        <v>0</v>
      </c>
      <c r="N170" s="8">
        <f>Allocators!P732</f>
        <v>0</v>
      </c>
      <c r="O170" s="8">
        <f>Allocators!Q732</f>
        <v>0</v>
      </c>
      <c r="P170" s="8">
        <f>Allocators!R732</f>
        <v>0</v>
      </c>
      <c r="Q170" s="8">
        <f>Allocators!S732</f>
        <v>0</v>
      </c>
      <c r="R170" s="8">
        <f>Allocators!T732</f>
        <v>0</v>
      </c>
      <c r="S170" s="8">
        <f>Allocators!U732</f>
        <v>0</v>
      </c>
    </row>
    <row r="171" spans="1:19">
      <c r="A171" s="14" t="str">
        <f>CONCATENATE(Allocators!A733," ",Allocators!B733)</f>
        <v>EXP_OM_CUSTSERV BULKTRAN</v>
      </c>
      <c r="B171" s="8">
        <f>Allocators!D733</f>
        <v>0</v>
      </c>
      <c r="C171" s="8">
        <f>Allocators!E733</f>
        <v>0</v>
      </c>
      <c r="D171" s="8">
        <f>Allocators!F733</f>
        <v>0</v>
      </c>
      <c r="E171" s="8">
        <f>Allocators!G733</f>
        <v>0</v>
      </c>
      <c r="F171" s="8">
        <f>Allocators!H733</f>
        <v>0</v>
      </c>
      <c r="G171" s="8">
        <f>Allocators!I733</f>
        <v>0</v>
      </c>
      <c r="H171" s="8">
        <f>Allocators!J733</f>
        <v>0</v>
      </c>
      <c r="I171" s="8">
        <f>Allocators!K733</f>
        <v>0</v>
      </c>
      <c r="J171" s="8">
        <f>Allocators!L733</f>
        <v>0</v>
      </c>
      <c r="K171" s="8">
        <f>Allocators!M733</f>
        <v>0</v>
      </c>
      <c r="L171" s="8">
        <f>Allocators!N733</f>
        <v>0</v>
      </c>
      <c r="M171" s="8">
        <f>Allocators!O733</f>
        <v>0</v>
      </c>
      <c r="N171" s="8">
        <f>Allocators!P733</f>
        <v>0</v>
      </c>
      <c r="O171" s="8">
        <f>Allocators!Q733</f>
        <v>0</v>
      </c>
      <c r="P171" s="8">
        <f>Allocators!R733</f>
        <v>0</v>
      </c>
      <c r="Q171" s="8">
        <f>Allocators!S733</f>
        <v>0</v>
      </c>
      <c r="R171" s="8">
        <f>Allocators!T733</f>
        <v>0</v>
      </c>
      <c r="S171" s="8">
        <f>Allocators!U733</f>
        <v>0</v>
      </c>
    </row>
    <row r="172" spans="1:19">
      <c r="A172" s="14" t="str">
        <f>CONCATENATE(Allocators!A734," ",Allocators!B734)</f>
        <v>EXP_OM_CUSTSERV SUBTRAN</v>
      </c>
      <c r="B172" s="8">
        <f>Allocators!D734</f>
        <v>0</v>
      </c>
      <c r="C172" s="8">
        <f>Allocators!E734</f>
        <v>0</v>
      </c>
      <c r="D172" s="8">
        <f>Allocators!F734</f>
        <v>0</v>
      </c>
      <c r="E172" s="8">
        <f>Allocators!G734</f>
        <v>0</v>
      </c>
      <c r="F172" s="8">
        <f>Allocators!H734</f>
        <v>0</v>
      </c>
      <c r="G172" s="8">
        <f>Allocators!I734</f>
        <v>0</v>
      </c>
      <c r="H172" s="8">
        <f>Allocators!J734</f>
        <v>0</v>
      </c>
      <c r="I172" s="8">
        <f>Allocators!K734</f>
        <v>0</v>
      </c>
      <c r="J172" s="8">
        <f>Allocators!L734</f>
        <v>0</v>
      </c>
      <c r="K172" s="8">
        <f>Allocators!M734</f>
        <v>0</v>
      </c>
      <c r="L172" s="8">
        <f>Allocators!N734</f>
        <v>0</v>
      </c>
      <c r="M172" s="8">
        <f>Allocators!O734</f>
        <v>0</v>
      </c>
      <c r="N172" s="8">
        <f>Allocators!P734</f>
        <v>0</v>
      </c>
      <c r="O172" s="8">
        <f>Allocators!Q734</f>
        <v>0</v>
      </c>
      <c r="P172" s="8">
        <f>Allocators!R734</f>
        <v>0</v>
      </c>
      <c r="Q172" s="8">
        <f>Allocators!S734</f>
        <v>0</v>
      </c>
      <c r="R172" s="8">
        <f>Allocators!T734</f>
        <v>0</v>
      </c>
      <c r="S172" s="8">
        <f>Allocators!U734</f>
        <v>0</v>
      </c>
    </row>
    <row r="173" spans="1:19">
      <c r="A173" s="14" t="str">
        <f>CONCATENATE(Allocators!A735," ",Allocators!B735)</f>
        <v>EXP_OM_CUSTSERV DISTPRI</v>
      </c>
      <c r="B173" s="8">
        <f>Allocators!D735</f>
        <v>0</v>
      </c>
      <c r="C173" s="8">
        <f>Allocators!E735</f>
        <v>0</v>
      </c>
      <c r="D173" s="8">
        <f>Allocators!F735</f>
        <v>0</v>
      </c>
      <c r="E173" s="8">
        <f>Allocators!G735</f>
        <v>0</v>
      </c>
      <c r="F173" s="8">
        <f>Allocators!H735</f>
        <v>0</v>
      </c>
      <c r="G173" s="8">
        <f>Allocators!I735</f>
        <v>0</v>
      </c>
      <c r="H173" s="8">
        <f>Allocators!J735</f>
        <v>0</v>
      </c>
      <c r="I173" s="8">
        <f>Allocators!K735</f>
        <v>0</v>
      </c>
      <c r="J173" s="8">
        <f>Allocators!L735</f>
        <v>0</v>
      </c>
      <c r="K173" s="8">
        <f>Allocators!M735</f>
        <v>0</v>
      </c>
      <c r="L173" s="8">
        <f>Allocators!N735</f>
        <v>0</v>
      </c>
      <c r="M173" s="8">
        <f>Allocators!O735</f>
        <v>0</v>
      </c>
      <c r="N173" s="8">
        <f>Allocators!P735</f>
        <v>0</v>
      </c>
      <c r="O173" s="8">
        <f>Allocators!Q735</f>
        <v>0</v>
      </c>
      <c r="P173" s="8">
        <f>Allocators!R735</f>
        <v>0</v>
      </c>
      <c r="Q173" s="8">
        <f>Allocators!S735</f>
        <v>0</v>
      </c>
      <c r="R173" s="8">
        <f>Allocators!T735</f>
        <v>0</v>
      </c>
      <c r="S173" s="8">
        <f>Allocators!U735</f>
        <v>0</v>
      </c>
    </row>
    <row r="174" spans="1:19">
      <c r="A174" s="14" t="str">
        <f>CONCATENATE(Allocators!A736," ",Allocators!B736)</f>
        <v>EXP_OM_CUSTSERV DISTSEC</v>
      </c>
      <c r="B174" s="8">
        <f>Allocators!D736</f>
        <v>0</v>
      </c>
      <c r="C174" s="8">
        <f>Allocators!E736</f>
        <v>0</v>
      </c>
      <c r="D174" s="8">
        <f>Allocators!F736</f>
        <v>0</v>
      </c>
      <c r="E174" s="8">
        <f>Allocators!G736</f>
        <v>0</v>
      </c>
      <c r="F174" s="8">
        <f>Allocators!H736</f>
        <v>0</v>
      </c>
      <c r="G174" s="8">
        <f>Allocators!I736</f>
        <v>0</v>
      </c>
      <c r="H174" s="8">
        <f>Allocators!J736</f>
        <v>0</v>
      </c>
      <c r="I174" s="8">
        <f>Allocators!K736</f>
        <v>0</v>
      </c>
      <c r="J174" s="8">
        <f>Allocators!L736</f>
        <v>0</v>
      </c>
      <c r="K174" s="8">
        <f>Allocators!M736</f>
        <v>0</v>
      </c>
      <c r="L174" s="8">
        <f>Allocators!N736</f>
        <v>0</v>
      </c>
      <c r="M174" s="8">
        <f>Allocators!O736</f>
        <v>0</v>
      </c>
      <c r="N174" s="8">
        <f>Allocators!P736</f>
        <v>0</v>
      </c>
      <c r="O174" s="8">
        <f>Allocators!Q736</f>
        <v>0</v>
      </c>
      <c r="P174" s="8">
        <f>Allocators!R736</f>
        <v>0</v>
      </c>
      <c r="Q174" s="8">
        <f>Allocators!S736</f>
        <v>0</v>
      </c>
      <c r="R174" s="8">
        <f>Allocators!T736</f>
        <v>0</v>
      </c>
      <c r="S174" s="8">
        <f>Allocators!U736</f>
        <v>0</v>
      </c>
    </row>
    <row r="175" spans="1:19">
      <c r="A175" s="14" t="str">
        <f>CONCATENATE(Allocators!A737," ",Allocators!B737)</f>
        <v>EXP_OM_CUSTSERV ENERGY</v>
      </c>
      <c r="B175" s="8">
        <f>Allocators!D737</f>
        <v>0</v>
      </c>
      <c r="C175" s="8">
        <f>Allocators!E737</f>
        <v>0</v>
      </c>
      <c r="D175" s="8">
        <f>Allocators!F737</f>
        <v>0</v>
      </c>
      <c r="E175" s="8">
        <f>Allocators!G737</f>
        <v>0</v>
      </c>
      <c r="F175" s="8">
        <f>Allocators!H737</f>
        <v>0</v>
      </c>
      <c r="G175" s="8">
        <f>Allocators!I737</f>
        <v>0</v>
      </c>
      <c r="H175" s="8">
        <f>Allocators!J737</f>
        <v>0</v>
      </c>
      <c r="I175" s="8">
        <f>Allocators!K737</f>
        <v>0</v>
      </c>
      <c r="J175" s="8">
        <f>Allocators!L737</f>
        <v>0</v>
      </c>
      <c r="K175" s="8">
        <f>Allocators!M737</f>
        <v>0</v>
      </c>
      <c r="L175" s="8">
        <f>Allocators!N737</f>
        <v>0</v>
      </c>
      <c r="M175" s="8">
        <f>Allocators!O737</f>
        <v>0</v>
      </c>
      <c r="N175" s="8">
        <f>Allocators!P737</f>
        <v>0</v>
      </c>
      <c r="O175" s="8">
        <f>Allocators!Q737</f>
        <v>0</v>
      </c>
      <c r="P175" s="8">
        <f>Allocators!R737</f>
        <v>0</v>
      </c>
      <c r="Q175" s="8">
        <f>Allocators!S737</f>
        <v>0</v>
      </c>
      <c r="R175" s="8">
        <f>Allocators!T737</f>
        <v>0</v>
      </c>
      <c r="S175" s="8">
        <f>Allocators!U737</f>
        <v>0</v>
      </c>
    </row>
    <row r="176" spans="1:19">
      <c r="A176" s="14" t="str">
        <f>CONCATENATE(Allocators!A738," ",Allocators!B738)</f>
        <v>EXP_OM_CUSTSERV CUSTOMER</v>
      </c>
      <c r="B176" s="8">
        <f>Allocators!D738</f>
        <v>1</v>
      </c>
      <c r="C176" s="8">
        <f>Allocators!E738</f>
        <v>0.6370845975412841</v>
      </c>
      <c r="D176" s="8">
        <f>Allocators!F738</f>
        <v>0.14445074233020713</v>
      </c>
      <c r="E176" s="8">
        <f>Allocators!G738</f>
        <v>3.5723301595164488E-4</v>
      </c>
      <c r="F176" s="8">
        <f>Allocators!H738</f>
        <v>2.8578641276131592E-5</v>
      </c>
      <c r="G176" s="8">
        <f>Allocators!I738</f>
        <v>2.5863670354899088E-3</v>
      </c>
      <c r="H176" s="8">
        <f>Allocators!J738</f>
        <v>2.6673398524389483E-4</v>
      </c>
      <c r="I176" s="8">
        <f>Allocators!K738</f>
        <v>5.7157282552263184E-5</v>
      </c>
      <c r="J176" s="8">
        <f>Allocators!L738</f>
        <v>4.7631068793552654E-6</v>
      </c>
      <c r="K176" s="8">
        <f>Allocators!M738</f>
        <v>2.3815534396776327E-5</v>
      </c>
      <c r="L176" s="8">
        <f>Allocators!N738</f>
        <v>2.0957670269163166E-4</v>
      </c>
      <c r="M176" s="8">
        <f>Allocators!O738</f>
        <v>9.0499030707750038E-5</v>
      </c>
      <c r="N176" s="8">
        <f>Allocators!P738</f>
        <v>1.9052427517421061E-5</v>
      </c>
      <c r="O176" s="8">
        <f>Allocators!Q738</f>
        <v>7.2875535254135558E-4</v>
      </c>
      <c r="P176" s="8">
        <f>Allocators!R738</f>
        <v>4.7631068793552654E-6</v>
      </c>
      <c r="Q176" s="8">
        <f>Allocators!S738</f>
        <v>4.2867961914197385E-5</v>
      </c>
      <c r="R176" s="8">
        <f>Allocators!T738</f>
        <v>0.21378252606610237</v>
      </c>
      <c r="S176" s="8">
        <f>Allocators!U738</f>
        <v>2.6197087836453956E-4</v>
      </c>
    </row>
    <row r="177" spans="1:19">
      <c r="A177" s="14" t="str">
        <f>CONCATENATE(Allocators!A739," ",Allocators!B739)</f>
        <v>EXP_OM_CUSTSERV TOTAL</v>
      </c>
      <c r="B177" s="8">
        <f>Allocators!D739</f>
        <v>1</v>
      </c>
      <c r="C177" s="8">
        <f>Allocators!E739</f>
        <v>0.6370845975412841</v>
      </c>
      <c r="D177" s="8">
        <f>Allocators!F739</f>
        <v>0.14445074233020713</v>
      </c>
      <c r="E177" s="8">
        <f>Allocators!G739</f>
        <v>3.5723301595164488E-4</v>
      </c>
      <c r="F177" s="8">
        <f>Allocators!H739</f>
        <v>2.8578641276131592E-5</v>
      </c>
      <c r="G177" s="8">
        <f>Allocators!I739</f>
        <v>2.5863670354899088E-3</v>
      </c>
      <c r="H177" s="8">
        <f>Allocators!J739</f>
        <v>2.6673398524389483E-4</v>
      </c>
      <c r="I177" s="8">
        <f>Allocators!K739</f>
        <v>5.7157282552263184E-5</v>
      </c>
      <c r="J177" s="8">
        <f>Allocators!L739</f>
        <v>4.7631068793552654E-6</v>
      </c>
      <c r="K177" s="8">
        <f>Allocators!M739</f>
        <v>2.3815534396776327E-5</v>
      </c>
      <c r="L177" s="8">
        <f>Allocators!N739</f>
        <v>2.0957670269163166E-4</v>
      </c>
      <c r="M177" s="8">
        <f>Allocators!O739</f>
        <v>9.0499030707750038E-5</v>
      </c>
      <c r="N177" s="8">
        <f>Allocators!P739</f>
        <v>1.9052427517421061E-5</v>
      </c>
      <c r="O177" s="8">
        <f>Allocators!Q739</f>
        <v>7.2875535254135558E-4</v>
      </c>
      <c r="P177" s="8">
        <f>Allocators!R739</f>
        <v>4.7631068793552654E-6</v>
      </c>
      <c r="Q177" s="8">
        <f>Allocators!S739</f>
        <v>4.2867961914197385E-5</v>
      </c>
      <c r="R177" s="8">
        <f>Allocators!T739</f>
        <v>0.21378252606610237</v>
      </c>
      <c r="S177" s="8">
        <f>Allocators!U739</f>
        <v>2.6197087836453956E-4</v>
      </c>
    </row>
    <row r="178" spans="1:19"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>
      <c r="A179" s="14" t="str">
        <f>CONCATENATE(Allocators!A662," ",Allocators!B662)</f>
        <v>EXP_OM_DIST PRODUCTION</v>
      </c>
      <c r="B179" s="8">
        <f>Allocators!D662</f>
        <v>0</v>
      </c>
      <c r="C179" s="8">
        <f>Allocators!E662</f>
        <v>0</v>
      </c>
      <c r="D179" s="8">
        <f>Allocators!F662</f>
        <v>0</v>
      </c>
      <c r="E179" s="8">
        <f>Allocators!G662</f>
        <v>0</v>
      </c>
      <c r="F179" s="8">
        <f>Allocators!H662</f>
        <v>0</v>
      </c>
      <c r="G179" s="8">
        <f>Allocators!I662</f>
        <v>0</v>
      </c>
      <c r="H179" s="8">
        <f>Allocators!J662</f>
        <v>0</v>
      </c>
      <c r="I179" s="8">
        <f>Allocators!K662</f>
        <v>0</v>
      </c>
      <c r="J179" s="8">
        <f>Allocators!L662</f>
        <v>0</v>
      </c>
      <c r="K179" s="8">
        <f>Allocators!M662</f>
        <v>0</v>
      </c>
      <c r="L179" s="8">
        <f>Allocators!N662</f>
        <v>0</v>
      </c>
      <c r="M179" s="8">
        <f>Allocators!O662</f>
        <v>0</v>
      </c>
      <c r="N179" s="8">
        <f>Allocators!P662</f>
        <v>0</v>
      </c>
      <c r="O179" s="8">
        <f>Allocators!Q662</f>
        <v>0</v>
      </c>
      <c r="P179" s="8">
        <f>Allocators!R662</f>
        <v>0</v>
      </c>
      <c r="Q179" s="8">
        <f>Allocators!S662</f>
        <v>0</v>
      </c>
      <c r="R179" s="8">
        <f>Allocators!T662</f>
        <v>0</v>
      </c>
      <c r="S179" s="8">
        <f>Allocators!U662</f>
        <v>0</v>
      </c>
    </row>
    <row r="180" spans="1:19">
      <c r="A180" s="14" t="str">
        <f>CONCATENATE(Allocators!A663," ",Allocators!B663)</f>
        <v>EXP_OM_DIST BULKTRAN</v>
      </c>
      <c r="B180" s="8">
        <f>Allocators!D663</f>
        <v>0</v>
      </c>
      <c r="C180" s="8">
        <f>Allocators!E663</f>
        <v>0</v>
      </c>
      <c r="D180" s="8">
        <f>Allocators!F663</f>
        <v>0</v>
      </c>
      <c r="E180" s="8">
        <f>Allocators!G663</f>
        <v>0</v>
      </c>
      <c r="F180" s="8">
        <f>Allocators!H663</f>
        <v>0</v>
      </c>
      <c r="G180" s="8">
        <f>Allocators!I663</f>
        <v>0</v>
      </c>
      <c r="H180" s="8">
        <f>Allocators!J663</f>
        <v>0</v>
      </c>
      <c r="I180" s="8">
        <f>Allocators!K663</f>
        <v>0</v>
      </c>
      <c r="J180" s="8">
        <f>Allocators!L663</f>
        <v>0</v>
      </c>
      <c r="K180" s="8">
        <f>Allocators!M663</f>
        <v>0</v>
      </c>
      <c r="L180" s="8">
        <f>Allocators!N663</f>
        <v>0</v>
      </c>
      <c r="M180" s="8">
        <f>Allocators!O663</f>
        <v>0</v>
      </c>
      <c r="N180" s="8">
        <f>Allocators!P663</f>
        <v>0</v>
      </c>
      <c r="O180" s="8">
        <f>Allocators!Q663</f>
        <v>0</v>
      </c>
      <c r="P180" s="8">
        <f>Allocators!R663</f>
        <v>0</v>
      </c>
      <c r="Q180" s="8">
        <f>Allocators!S663</f>
        <v>0</v>
      </c>
      <c r="R180" s="8">
        <f>Allocators!T663</f>
        <v>0</v>
      </c>
      <c r="S180" s="8">
        <f>Allocators!U663</f>
        <v>0</v>
      </c>
    </row>
    <row r="181" spans="1:19">
      <c r="A181" s="14" t="str">
        <f>CONCATENATE(Allocators!A664," ",Allocators!B664)</f>
        <v>EXP_OM_DIST SUBTRAN</v>
      </c>
      <c r="B181" s="8">
        <f>Allocators!D664</f>
        <v>0</v>
      </c>
      <c r="C181" s="8">
        <f>Allocators!E664</f>
        <v>0</v>
      </c>
      <c r="D181" s="8">
        <f>Allocators!F664</f>
        <v>0</v>
      </c>
      <c r="E181" s="8">
        <f>Allocators!G664</f>
        <v>0</v>
      </c>
      <c r="F181" s="8">
        <f>Allocators!H664</f>
        <v>0</v>
      </c>
      <c r="G181" s="8">
        <f>Allocators!I664</f>
        <v>0</v>
      </c>
      <c r="H181" s="8">
        <f>Allocators!J664</f>
        <v>0</v>
      </c>
      <c r="I181" s="8">
        <f>Allocators!K664</f>
        <v>0</v>
      </c>
      <c r="J181" s="8">
        <f>Allocators!L664</f>
        <v>0</v>
      </c>
      <c r="K181" s="8">
        <f>Allocators!M664</f>
        <v>0</v>
      </c>
      <c r="L181" s="8">
        <f>Allocators!N664</f>
        <v>0</v>
      </c>
      <c r="M181" s="8">
        <f>Allocators!O664</f>
        <v>0</v>
      </c>
      <c r="N181" s="8">
        <f>Allocators!P664</f>
        <v>0</v>
      </c>
      <c r="O181" s="8">
        <f>Allocators!Q664</f>
        <v>0</v>
      </c>
      <c r="P181" s="8">
        <f>Allocators!R664</f>
        <v>0</v>
      </c>
      <c r="Q181" s="8">
        <f>Allocators!S664</f>
        <v>0</v>
      </c>
      <c r="R181" s="8">
        <f>Allocators!T664</f>
        <v>0</v>
      </c>
      <c r="S181" s="8">
        <f>Allocators!U664</f>
        <v>0</v>
      </c>
    </row>
    <row r="182" spans="1:19">
      <c r="A182" s="14" t="str">
        <f>CONCATENATE(Allocators!A665," ",Allocators!B665)</f>
        <v>EXP_OM_DIST DISTPRI</v>
      </c>
      <c r="B182" s="8">
        <f>Allocators!D665</f>
        <v>0.67179516067141687</v>
      </c>
      <c r="C182" s="8">
        <f>Allocators!E665</f>
        <v>0.4398962194610142</v>
      </c>
      <c r="D182" s="8">
        <f>Allocators!F665</f>
        <v>0.10295269382642264</v>
      </c>
      <c r="E182" s="8">
        <f>Allocators!G665</f>
        <v>1.4380175790208755E-3</v>
      </c>
      <c r="F182" s="8">
        <f>Allocators!H665</f>
        <v>0</v>
      </c>
      <c r="G182" s="8">
        <f>Allocators!I665</f>
        <v>5.9766058376139332E-2</v>
      </c>
      <c r="H182" s="8">
        <f>Allocators!J665</f>
        <v>1.0738717028410314E-2</v>
      </c>
      <c r="I182" s="8">
        <f>Allocators!K665</f>
        <v>0</v>
      </c>
      <c r="J182" s="8">
        <f>Allocators!L665</f>
        <v>0</v>
      </c>
      <c r="K182" s="8">
        <f>Allocators!M665</f>
        <v>2.702427345126187E-3</v>
      </c>
      <c r="L182" s="8">
        <f>Allocators!N665</f>
        <v>3.7368794592146481E-2</v>
      </c>
      <c r="M182" s="8">
        <f>Allocators!O665</f>
        <v>0</v>
      </c>
      <c r="N182" s="8">
        <f>Allocators!P665</f>
        <v>0</v>
      </c>
      <c r="O182" s="8">
        <f>Allocators!Q665</f>
        <v>1.6387359359318208E-2</v>
      </c>
      <c r="P182" s="8">
        <f>Allocators!R665</f>
        <v>3.2892014536535594E-4</v>
      </c>
      <c r="Q182" s="8">
        <f>Allocators!S665</f>
        <v>2.1595295845334408E-4</v>
      </c>
      <c r="R182" s="8">
        <f>Allocators!T665</f>
        <v>0</v>
      </c>
      <c r="S182" s="8">
        <f>Allocators!U665</f>
        <v>0</v>
      </c>
    </row>
    <row r="183" spans="1:19">
      <c r="A183" s="14" t="str">
        <f>CONCATENATE(Allocators!A666," ",Allocators!B666)</f>
        <v>EXP_OM_DIST DISTSEC</v>
      </c>
      <c r="B183" s="8">
        <f>Allocators!D666</f>
        <v>0.26614713732569123</v>
      </c>
      <c r="C183" s="8">
        <f>Allocators!E666</f>
        <v>0.19750914371243639</v>
      </c>
      <c r="D183" s="8">
        <f>Allocators!F666</f>
        <v>3.9826667516747807E-2</v>
      </c>
      <c r="E183" s="8">
        <f>Allocators!G666</f>
        <v>0</v>
      </c>
      <c r="F183" s="8">
        <f>Allocators!H666</f>
        <v>0</v>
      </c>
      <c r="G183" s="8">
        <f>Allocators!I666</f>
        <v>1.9906781481247159E-2</v>
      </c>
      <c r="H183" s="8">
        <f>Allocators!J666</f>
        <v>0</v>
      </c>
      <c r="I183" s="8">
        <f>Allocators!K666</f>
        <v>0</v>
      </c>
      <c r="J183" s="8">
        <f>Allocators!L666</f>
        <v>0</v>
      </c>
      <c r="K183" s="8">
        <f>Allocators!M666</f>
        <v>7.4406888195296342E-4</v>
      </c>
      <c r="L183" s="8">
        <f>Allocators!N666</f>
        <v>0</v>
      </c>
      <c r="M183" s="8">
        <f>Allocators!O666</f>
        <v>0</v>
      </c>
      <c r="N183" s="8">
        <f>Allocators!P666</f>
        <v>0</v>
      </c>
      <c r="O183" s="8">
        <f>Allocators!Q666</f>
        <v>5.6232027729877006E-3</v>
      </c>
      <c r="P183" s="8">
        <f>Allocators!R666</f>
        <v>0</v>
      </c>
      <c r="Q183" s="8">
        <f>Allocators!S666</f>
        <v>6.6486341433248468E-5</v>
      </c>
      <c r="R183" s="8">
        <f>Allocators!T666</f>
        <v>2.046430317912074E-3</v>
      </c>
      <c r="S183" s="8">
        <f>Allocators!U666</f>
        <v>4.2435630097395108E-4</v>
      </c>
    </row>
    <row r="184" spans="1:19">
      <c r="A184" s="14" t="str">
        <f>CONCATENATE(Allocators!A667," ",Allocators!B667)</f>
        <v>EXP_OM_DIST ENERGY</v>
      </c>
      <c r="B184" s="8">
        <f>Allocators!D667</f>
        <v>0</v>
      </c>
      <c r="C184" s="8">
        <f>Allocators!E667</f>
        <v>0</v>
      </c>
      <c r="D184" s="8">
        <f>Allocators!F667</f>
        <v>0</v>
      </c>
      <c r="E184" s="8">
        <f>Allocators!G667</f>
        <v>0</v>
      </c>
      <c r="F184" s="8">
        <f>Allocators!H667</f>
        <v>0</v>
      </c>
      <c r="G184" s="8">
        <f>Allocators!I667</f>
        <v>0</v>
      </c>
      <c r="H184" s="8">
        <f>Allocators!J667</f>
        <v>0</v>
      </c>
      <c r="I184" s="8">
        <f>Allocators!K667</f>
        <v>0</v>
      </c>
      <c r="J184" s="8">
        <f>Allocators!L667</f>
        <v>0</v>
      </c>
      <c r="K184" s="8">
        <f>Allocators!M667</f>
        <v>0</v>
      </c>
      <c r="L184" s="8">
        <f>Allocators!N667</f>
        <v>0</v>
      </c>
      <c r="M184" s="8">
        <f>Allocators!O667</f>
        <v>0</v>
      </c>
      <c r="N184" s="8">
        <f>Allocators!P667</f>
        <v>0</v>
      </c>
      <c r="O184" s="8">
        <f>Allocators!Q667</f>
        <v>0</v>
      </c>
      <c r="P184" s="8">
        <f>Allocators!R667</f>
        <v>0</v>
      </c>
      <c r="Q184" s="8">
        <f>Allocators!S667</f>
        <v>0</v>
      </c>
      <c r="R184" s="8">
        <f>Allocators!T667</f>
        <v>0</v>
      </c>
      <c r="S184" s="8">
        <f>Allocators!U667</f>
        <v>0</v>
      </c>
    </row>
    <row r="185" spans="1:19">
      <c r="A185" s="14" t="str">
        <f>CONCATENATE(Allocators!A668," ",Allocators!B668)</f>
        <v>EXP_OM_DIST CUSTOMER</v>
      </c>
      <c r="B185" s="8">
        <f>Allocators!D668</f>
        <v>6.205770200289186E-2</v>
      </c>
      <c r="C185" s="8">
        <f>Allocators!E668</f>
        <v>2.6645568336437102E-2</v>
      </c>
      <c r="D185" s="8">
        <f>Allocators!F668</f>
        <v>1.5099038962558582E-2</v>
      </c>
      <c r="E185" s="8">
        <f>Allocators!G668</f>
        <v>1.8629414501340807E-3</v>
      </c>
      <c r="F185" s="8">
        <f>Allocators!H668</f>
        <v>3.1358046963702311E-4</v>
      </c>
      <c r="G185" s="8">
        <f>Allocators!I668</f>
        <v>2.0245048387405561E-3</v>
      </c>
      <c r="H185" s="8">
        <f>Allocators!J668</f>
        <v>6.5584891528933597E-4</v>
      </c>
      <c r="I185" s="8">
        <f>Allocators!K668</f>
        <v>7.7121879665220249E-4</v>
      </c>
      <c r="J185" s="8">
        <f>Allocators!L668</f>
        <v>9.640102138600206E-5</v>
      </c>
      <c r="K185" s="8">
        <f>Allocators!M668</f>
        <v>1.2719639941196845E-5</v>
      </c>
      <c r="L185" s="8">
        <f>Allocators!N668</f>
        <v>4.6511419081945353E-4</v>
      </c>
      <c r="M185" s="8">
        <f>Allocators!O668</f>
        <v>1.2963802228325026E-3</v>
      </c>
      <c r="N185" s="8">
        <f>Allocators!P668</f>
        <v>3.8560290492576542E-4</v>
      </c>
      <c r="O185" s="8">
        <f>Allocators!Q668</f>
        <v>3.892028006796831E-4</v>
      </c>
      <c r="P185" s="8">
        <f>Allocators!R668</f>
        <v>8.5738418029428288E-6</v>
      </c>
      <c r="Q185" s="8">
        <f>Allocators!S668</f>
        <v>4.0408406785409742E-5</v>
      </c>
      <c r="R185" s="8">
        <f>Allocators!T668</f>
        <v>7.5492018008861631E-3</v>
      </c>
      <c r="S185" s="8">
        <f>Allocators!U668</f>
        <v>4.4413954033838627E-3</v>
      </c>
    </row>
    <row r="186" spans="1:19">
      <c r="A186" s="14" t="str">
        <f>CONCATENATE(Allocators!A669," ",Allocators!B669)</f>
        <v>EXP_OM_DIST TOTAL</v>
      </c>
      <c r="B186" s="8">
        <f>Allocators!D669</f>
        <v>0.99999999999999989</v>
      </c>
      <c r="C186" s="8">
        <f>Allocators!E669</f>
        <v>0.6640509315098877</v>
      </c>
      <c r="D186" s="8">
        <f>Allocators!F669</f>
        <v>0.157878400305729</v>
      </c>
      <c r="E186" s="8">
        <f>Allocators!G669</f>
        <v>3.3009590291549562E-3</v>
      </c>
      <c r="F186" s="8">
        <f>Allocators!H669</f>
        <v>3.1358046963702311E-4</v>
      </c>
      <c r="G186" s="8">
        <f>Allocators!I669</f>
        <v>8.169734469612705E-2</v>
      </c>
      <c r="H186" s="8">
        <f>Allocators!J669</f>
        <v>1.139456594369965E-2</v>
      </c>
      <c r="I186" s="8">
        <f>Allocators!K669</f>
        <v>7.7121879665220249E-4</v>
      </c>
      <c r="J186" s="8">
        <f>Allocators!L669</f>
        <v>9.640102138600206E-5</v>
      </c>
      <c r="K186" s="8">
        <f>Allocators!M669</f>
        <v>3.4592158670203473E-3</v>
      </c>
      <c r="L186" s="8">
        <f>Allocators!N669</f>
        <v>3.7833908782965935E-2</v>
      </c>
      <c r="M186" s="8">
        <f>Allocators!O669</f>
        <v>1.2963802228325026E-3</v>
      </c>
      <c r="N186" s="8">
        <f>Allocators!P669</f>
        <v>3.8560290492576542E-4</v>
      </c>
      <c r="O186" s="8">
        <f>Allocators!Q669</f>
        <v>2.2399764932985591E-2</v>
      </c>
      <c r="P186" s="8">
        <f>Allocators!R669</f>
        <v>3.3749398716829878E-4</v>
      </c>
      <c r="Q186" s="8">
        <f>Allocators!S669</f>
        <v>3.2284770667200229E-4</v>
      </c>
      <c r="R186" s="8">
        <f>Allocators!T669</f>
        <v>9.5956321187982366E-3</v>
      </c>
      <c r="S186" s="8">
        <f>Allocators!U669</f>
        <v>4.865751704357814E-3</v>
      </c>
    </row>
    <row r="187" spans="1:19"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>
      <c r="A188" s="14" t="str">
        <f>CONCATENATE(Allocators!A645," ",Allocators!B645)</f>
        <v>EXP_OM_TRAN PRODUCTION</v>
      </c>
      <c r="B188" s="8">
        <f ca="1">Allocators!D645</f>
        <v>-3.3434231346985356E-16</v>
      </c>
      <c r="C188" s="8">
        <f ca="1">Allocators!E645</f>
        <v>2.0124588344212208E-15</v>
      </c>
      <c r="D188" s="8">
        <f ca="1">Allocators!F645</f>
        <v>-4.3545436390186485E-16</v>
      </c>
      <c r="E188" s="8">
        <f ca="1">Allocators!G645</f>
        <v>1.1759508790669678E-18</v>
      </c>
      <c r="F188" s="8">
        <f ca="1">Allocators!H645</f>
        <v>3.5248265879671585E-19</v>
      </c>
      <c r="G188" s="8">
        <f ca="1">Allocators!I645</f>
        <v>3.9156828126576571E-16</v>
      </c>
      <c r="H188" s="8">
        <f ca="1">Allocators!J645</f>
        <v>-4.8708007882528614E-17</v>
      </c>
      <c r="I188" s="8">
        <f ca="1">Allocators!K645</f>
        <v>-2.0441765437857702E-18</v>
      </c>
      <c r="J188" s="8">
        <f ca="1">Allocators!L645</f>
        <v>-1.0712673338390157E-20</v>
      </c>
      <c r="K188" s="8">
        <f ca="1">Allocators!M645</f>
        <v>-1.189467336996962E-18</v>
      </c>
      <c r="L188" s="8">
        <f ca="1">Allocators!N645</f>
        <v>-1.7870455172382994E-16</v>
      </c>
      <c r="M188" s="8">
        <f ca="1">Allocators!O645</f>
        <v>-8.351323738144447E-16</v>
      </c>
      <c r="N188" s="8">
        <f ca="1">Allocators!P645</f>
        <v>-8.6611891335337862E-18</v>
      </c>
      <c r="O188" s="8">
        <f ca="1">Allocators!Q645</f>
        <v>-5.7680977505635022E-17</v>
      </c>
      <c r="P188" s="8">
        <f ca="1">Allocators!R645</f>
        <v>1.1074753614444875E-18</v>
      </c>
      <c r="Q188" s="8">
        <f ca="1">Allocators!S645</f>
        <v>-4.3433352632325225E-19</v>
      </c>
      <c r="R188" s="8">
        <f ca="1">Allocators!T645</f>
        <v>3.7274868805024778E-18</v>
      </c>
      <c r="S188" s="8">
        <f ca="1">Allocators!U645</f>
        <v>8.5782966719190875E-19</v>
      </c>
    </row>
    <row r="189" spans="1:19">
      <c r="A189" s="14" t="str">
        <f>CONCATENATE(Allocators!A646," ",Allocators!B646)</f>
        <v>EXP_OM_TRAN BULKTRAN</v>
      </c>
      <c r="B189" s="8">
        <f ca="1">Allocators!D646</f>
        <v>0.78299999999999947</v>
      </c>
      <c r="C189" s="8">
        <f ca="1">Allocators!E646</f>
        <v>0.40276422231052966</v>
      </c>
      <c r="D189" s="8">
        <f ca="1">Allocators!F646</f>
        <v>9.3924678565242739E-2</v>
      </c>
      <c r="E189" s="8">
        <f ca="1">Allocators!G646</f>
        <v>1.3059249484741642E-3</v>
      </c>
      <c r="F189" s="8">
        <f ca="1">Allocators!H646</f>
        <v>1.8188100901635272E-4</v>
      </c>
      <c r="G189" s="8">
        <f ca="1">Allocators!I646</f>
        <v>5.590473859693397E-2</v>
      </c>
      <c r="H189" s="8">
        <f ca="1">Allocators!J646</f>
        <v>1.001765874071227E-2</v>
      </c>
      <c r="I189" s="8">
        <f ca="1">Allocators!K646</f>
        <v>2.0314789642617397E-3</v>
      </c>
      <c r="J189" s="8">
        <f ca="1">Allocators!L646</f>
        <v>7.7144494988420253E-5</v>
      </c>
      <c r="K189" s="8">
        <f ca="1">Allocators!M646</f>
        <v>2.6474903659329755E-3</v>
      </c>
      <c r="L189" s="8">
        <f ca="1">Allocators!N646</f>
        <v>3.574264873237349E-2</v>
      </c>
      <c r="M189" s="8">
        <f ca="1">Allocators!O646</f>
        <v>0.13670128323572089</v>
      </c>
      <c r="N189" s="8">
        <f ca="1">Allocators!P646</f>
        <v>2.4764705320200326E-2</v>
      </c>
      <c r="O189" s="8">
        <f ca="1">Allocators!Q646</f>
        <v>1.5343592988403747E-2</v>
      </c>
      <c r="P189" s="8">
        <f ca="1">Allocators!R646</f>
        <v>3.064509066565453E-4</v>
      </c>
      <c r="Q189" s="8">
        <f ca="1">Allocators!S646</f>
        <v>2.0240681443612919E-4</v>
      </c>
      <c r="R189" s="8">
        <f ca="1">Allocators!T646</f>
        <v>8.9920631261471064E-4</v>
      </c>
      <c r="S189" s="8">
        <f ca="1">Allocators!U646</f>
        <v>1.8448769350338116E-4</v>
      </c>
    </row>
    <row r="190" spans="1:19">
      <c r="A190" s="14" t="str">
        <f>CONCATENATE(Allocators!A647," ",Allocators!B647)</f>
        <v>EXP_OM_TRAN SUBTRAN</v>
      </c>
      <c r="B190" s="8">
        <f ca="1">Allocators!D647</f>
        <v>0.21699999999999978</v>
      </c>
      <c r="C190" s="8">
        <f ca="1">Allocators!E647</f>
        <v>0.11087687939695405</v>
      </c>
      <c r="D190" s="8">
        <f ca="1">Allocators!F647</f>
        <v>2.5991413589632233E-2</v>
      </c>
      <c r="E190" s="8">
        <f ca="1">Allocators!G647</f>
        <v>3.6308996923621384E-4</v>
      </c>
      <c r="F190" s="8">
        <f ca="1">Allocators!H647</f>
        <v>6.5717597424397802E-5</v>
      </c>
      <c r="G190" s="8">
        <f ca="1">Allocators!I647</f>
        <v>1.5021177422940018E-2</v>
      </c>
      <c r="H190" s="8">
        <f ca="1">Allocators!J647</f>
        <v>2.6992301161614099E-3</v>
      </c>
      <c r="I190" s="8">
        <f ca="1">Allocators!K647</f>
        <v>7.08527094425527E-4</v>
      </c>
      <c r="J190" s="8">
        <f ca="1">Allocators!L647</f>
        <v>0</v>
      </c>
      <c r="K190" s="8">
        <f ca="1">Allocators!M647</f>
        <v>6.7706806688685333E-4</v>
      </c>
      <c r="L190" s="8">
        <f ca="1">Allocators!N647</f>
        <v>9.4999215175020513E-3</v>
      </c>
      <c r="M190" s="8">
        <f ca="1">Allocators!O647</f>
        <v>4.6841941198152846E-2</v>
      </c>
      <c r="N190" s="8">
        <f ca="1">Allocators!P647</f>
        <v>0</v>
      </c>
      <c r="O190" s="8">
        <f ca="1">Allocators!Q647</f>
        <v>4.1176077743588189E-3</v>
      </c>
      <c r="P190" s="8">
        <f ca="1">Allocators!R647</f>
        <v>8.2675457928359068E-5</v>
      </c>
      <c r="Q190" s="8">
        <f ca="1">Allocators!S647</f>
        <v>5.4750798397610614E-5</v>
      </c>
      <c r="R190" s="8">
        <f ca="1">Allocators!T647</f>
        <v>0</v>
      </c>
      <c r="S190" s="8">
        <f ca="1">Allocators!U647</f>
        <v>0</v>
      </c>
    </row>
    <row r="191" spans="1:19">
      <c r="A191" s="14" t="str">
        <f>CONCATENATE(Allocators!A648," ",Allocators!B648)</f>
        <v>EXP_OM_TRAN DISTPRI</v>
      </c>
      <c r="B191" s="8">
        <f ca="1">Allocators!D648</f>
        <v>0</v>
      </c>
      <c r="C191" s="8">
        <f ca="1">Allocators!E648</f>
        <v>0</v>
      </c>
      <c r="D191" s="8">
        <f ca="1">Allocators!F648</f>
        <v>0</v>
      </c>
      <c r="E191" s="8">
        <f ca="1">Allocators!G648</f>
        <v>0</v>
      </c>
      <c r="F191" s="8">
        <f ca="1">Allocators!H648</f>
        <v>0</v>
      </c>
      <c r="G191" s="8">
        <f ca="1">Allocators!I648</f>
        <v>0</v>
      </c>
      <c r="H191" s="8">
        <f ca="1">Allocators!J648</f>
        <v>0</v>
      </c>
      <c r="I191" s="8">
        <f ca="1">Allocators!K648</f>
        <v>0</v>
      </c>
      <c r="J191" s="8">
        <f ca="1">Allocators!L648</f>
        <v>0</v>
      </c>
      <c r="K191" s="8">
        <f ca="1">Allocators!M648</f>
        <v>0</v>
      </c>
      <c r="L191" s="8">
        <f ca="1">Allocators!N648</f>
        <v>0</v>
      </c>
      <c r="M191" s="8">
        <f ca="1">Allocators!O648</f>
        <v>0</v>
      </c>
      <c r="N191" s="8">
        <f ca="1">Allocators!P648</f>
        <v>0</v>
      </c>
      <c r="O191" s="8">
        <f ca="1">Allocators!Q648</f>
        <v>0</v>
      </c>
      <c r="P191" s="8">
        <f ca="1">Allocators!R648</f>
        <v>0</v>
      </c>
      <c r="Q191" s="8">
        <f ca="1">Allocators!S648</f>
        <v>0</v>
      </c>
      <c r="R191" s="8">
        <f ca="1">Allocators!T648</f>
        <v>0</v>
      </c>
      <c r="S191" s="8">
        <f ca="1">Allocators!U648</f>
        <v>0</v>
      </c>
    </row>
    <row r="192" spans="1:19">
      <c r="A192" s="14" t="str">
        <f>CONCATENATE(Allocators!A649," ",Allocators!B649)</f>
        <v>EXP_OM_TRAN DISTSEC</v>
      </c>
      <c r="B192" s="8">
        <f ca="1">Allocators!D649</f>
        <v>0</v>
      </c>
      <c r="C192" s="8">
        <f ca="1">Allocators!E649</f>
        <v>0</v>
      </c>
      <c r="D192" s="8">
        <f ca="1">Allocators!F649</f>
        <v>0</v>
      </c>
      <c r="E192" s="8">
        <f ca="1">Allocators!G649</f>
        <v>0</v>
      </c>
      <c r="F192" s="8">
        <f ca="1">Allocators!H649</f>
        <v>0</v>
      </c>
      <c r="G192" s="8">
        <f ca="1">Allocators!I649</f>
        <v>0</v>
      </c>
      <c r="H192" s="8">
        <f ca="1">Allocators!J649</f>
        <v>0</v>
      </c>
      <c r="I192" s="8">
        <f ca="1">Allocators!K649</f>
        <v>0</v>
      </c>
      <c r="J192" s="8">
        <f ca="1">Allocators!L649</f>
        <v>0</v>
      </c>
      <c r="K192" s="8">
        <f ca="1">Allocators!M649</f>
        <v>0</v>
      </c>
      <c r="L192" s="8">
        <f ca="1">Allocators!N649</f>
        <v>0</v>
      </c>
      <c r="M192" s="8">
        <f ca="1">Allocators!O649</f>
        <v>0</v>
      </c>
      <c r="N192" s="8">
        <f ca="1">Allocators!P649</f>
        <v>0</v>
      </c>
      <c r="O192" s="8">
        <f ca="1">Allocators!Q649</f>
        <v>0</v>
      </c>
      <c r="P192" s="8">
        <f ca="1">Allocators!R649</f>
        <v>0</v>
      </c>
      <c r="Q192" s="8">
        <f ca="1">Allocators!S649</f>
        <v>0</v>
      </c>
      <c r="R192" s="8">
        <f ca="1">Allocators!T649</f>
        <v>0</v>
      </c>
      <c r="S192" s="8">
        <f ca="1">Allocators!U649</f>
        <v>0</v>
      </c>
    </row>
    <row r="193" spans="1:19">
      <c r="A193" s="14" t="str">
        <f>CONCATENATE(Allocators!A650," ",Allocators!B650)</f>
        <v>EXP_OM_TRAN ENERGY</v>
      </c>
      <c r="B193" s="8">
        <f ca="1">Allocators!D650</f>
        <v>0</v>
      </c>
      <c r="C193" s="8">
        <f ca="1">Allocators!E650</f>
        <v>0</v>
      </c>
      <c r="D193" s="8">
        <f ca="1">Allocators!F650</f>
        <v>0</v>
      </c>
      <c r="E193" s="8">
        <f ca="1">Allocators!G650</f>
        <v>0</v>
      </c>
      <c r="F193" s="8">
        <f ca="1">Allocators!H650</f>
        <v>0</v>
      </c>
      <c r="G193" s="8">
        <f ca="1">Allocators!I650</f>
        <v>0</v>
      </c>
      <c r="H193" s="8">
        <f ca="1">Allocators!J650</f>
        <v>0</v>
      </c>
      <c r="I193" s="8">
        <f ca="1">Allocators!K650</f>
        <v>0</v>
      </c>
      <c r="J193" s="8">
        <f ca="1">Allocators!L650</f>
        <v>0</v>
      </c>
      <c r="K193" s="8">
        <f ca="1">Allocators!M650</f>
        <v>0</v>
      </c>
      <c r="L193" s="8">
        <f ca="1">Allocators!N650</f>
        <v>0</v>
      </c>
      <c r="M193" s="8">
        <f ca="1">Allocators!O650</f>
        <v>0</v>
      </c>
      <c r="N193" s="8">
        <f ca="1">Allocators!P650</f>
        <v>0</v>
      </c>
      <c r="O193" s="8">
        <f ca="1">Allocators!Q650</f>
        <v>0</v>
      </c>
      <c r="P193" s="8">
        <f ca="1">Allocators!R650</f>
        <v>0</v>
      </c>
      <c r="Q193" s="8">
        <f ca="1">Allocators!S650</f>
        <v>0</v>
      </c>
      <c r="R193" s="8">
        <f ca="1">Allocators!T650</f>
        <v>0</v>
      </c>
      <c r="S193" s="8">
        <f ca="1">Allocators!U650</f>
        <v>0</v>
      </c>
    </row>
    <row r="194" spans="1:19">
      <c r="A194" s="14" t="str">
        <f>CONCATENATE(Allocators!A651," ",Allocators!B651)</f>
        <v>EXP_OM_TRAN CUSTOMER</v>
      </c>
      <c r="B194" s="8">
        <f ca="1">Allocators!D651</f>
        <v>0</v>
      </c>
      <c r="C194" s="8">
        <f ca="1">Allocators!E651</f>
        <v>0</v>
      </c>
      <c r="D194" s="8">
        <f ca="1">Allocators!F651</f>
        <v>0</v>
      </c>
      <c r="E194" s="8">
        <f ca="1">Allocators!G651</f>
        <v>0</v>
      </c>
      <c r="F194" s="8">
        <f ca="1">Allocators!H651</f>
        <v>0</v>
      </c>
      <c r="G194" s="8">
        <f ca="1">Allocators!I651</f>
        <v>0</v>
      </c>
      <c r="H194" s="8">
        <f ca="1">Allocators!J651</f>
        <v>0</v>
      </c>
      <c r="I194" s="8">
        <f ca="1">Allocators!K651</f>
        <v>0</v>
      </c>
      <c r="J194" s="8">
        <f ca="1">Allocators!L651</f>
        <v>0</v>
      </c>
      <c r="K194" s="8">
        <f ca="1">Allocators!M651</f>
        <v>0</v>
      </c>
      <c r="L194" s="8">
        <f ca="1">Allocators!N651</f>
        <v>0</v>
      </c>
      <c r="M194" s="8">
        <f ca="1">Allocators!O651</f>
        <v>0</v>
      </c>
      <c r="N194" s="8">
        <f ca="1">Allocators!P651</f>
        <v>0</v>
      </c>
      <c r="O194" s="8">
        <f ca="1">Allocators!Q651</f>
        <v>0</v>
      </c>
      <c r="P194" s="8">
        <f ca="1">Allocators!R651</f>
        <v>0</v>
      </c>
      <c r="Q194" s="8">
        <f ca="1">Allocators!S651</f>
        <v>0</v>
      </c>
      <c r="R194" s="8">
        <f ca="1">Allocators!T651</f>
        <v>0</v>
      </c>
      <c r="S194" s="8">
        <f ca="1">Allocators!U651</f>
        <v>0</v>
      </c>
    </row>
    <row r="195" spans="1:19">
      <c r="A195" s="14" t="str">
        <f>CONCATENATE(Allocators!A652," ",Allocators!B652)</f>
        <v>EXP_OM_TRAN TOTAL</v>
      </c>
      <c r="B195" s="8">
        <f ca="1">Allocators!D652</f>
        <v>0.99999999999999523</v>
      </c>
      <c r="C195" s="8">
        <f ca="1">Allocators!E652</f>
        <v>0.51364110170748323</v>
      </c>
      <c r="D195" s="8">
        <f ca="1">Allocators!F652</f>
        <v>0.11991609215487442</v>
      </c>
      <c r="E195" s="8">
        <f ca="1">Allocators!G652</f>
        <v>1.6690149177103972E-3</v>
      </c>
      <c r="F195" s="8">
        <f ca="1">Allocators!H652</f>
        <v>2.4759860644075159E-4</v>
      </c>
      <c r="G195" s="8">
        <f ca="1">Allocators!I652</f>
        <v>7.0925916019874038E-2</v>
      </c>
      <c r="H195" s="8">
        <f ca="1">Allocators!J652</f>
        <v>1.2716888856873701E-2</v>
      </c>
      <c r="I195" s="8">
        <f ca="1">Allocators!K652</f>
        <v>2.7400060586872518E-3</v>
      </c>
      <c r="J195" s="8">
        <f ca="1">Allocators!L652</f>
        <v>7.7144494988420402E-5</v>
      </c>
      <c r="K195" s="8">
        <f ca="1">Allocators!M652</f>
        <v>3.3245584328198299E-3</v>
      </c>
      <c r="L195" s="8">
        <f ca="1">Allocators!N652</f>
        <v>4.5242570249875859E-2</v>
      </c>
      <c r="M195" s="8">
        <f ca="1">Allocators!O652</f>
        <v>0.18354322443387514</v>
      </c>
      <c r="N195" s="8">
        <f ca="1">Allocators!P652</f>
        <v>2.476470532020018E-2</v>
      </c>
      <c r="O195" s="8">
        <f ca="1">Allocators!Q652</f>
        <v>1.946120076276241E-2</v>
      </c>
      <c r="P195" s="8">
        <f ca="1">Allocators!R652</f>
        <v>3.8912636458490567E-4</v>
      </c>
      <c r="Q195" s="8">
        <f ca="1">Allocators!S652</f>
        <v>2.571576128337372E-4</v>
      </c>
      <c r="R195" s="8">
        <f ca="1">Allocators!T652</f>
        <v>8.9920631261471411E-4</v>
      </c>
      <c r="S195" s="8">
        <f ca="1">Allocators!U652</f>
        <v>1.8448769350338547E-4</v>
      </c>
    </row>
    <row r="196" spans="1:19"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>
      <c r="A197" s="14" t="str">
        <f>CONCATENATE(Allocators!A749," ",Allocators!B749)</f>
        <v>EXP_OM_LPP PRODUCTION</v>
      </c>
      <c r="B197" s="8">
        <f ca="1">Allocators!D749</f>
        <v>0.46989950327688645</v>
      </c>
      <c r="C197" s="8">
        <f ca="1">Allocators!E749</f>
        <v>0.24151303242200778</v>
      </c>
      <c r="D197" s="8">
        <f ca="1">Allocators!F749</f>
        <v>5.6405313444481263E-2</v>
      </c>
      <c r="E197" s="8">
        <f ca="1">Allocators!G749</f>
        <v>7.836375069150477E-4</v>
      </c>
      <c r="F197" s="8">
        <f ca="1">Allocators!H749</f>
        <v>1.0910500544082382E-4</v>
      </c>
      <c r="G197" s="8">
        <f ca="1">Allocators!I749</f>
        <v>3.3563164344521203E-2</v>
      </c>
      <c r="H197" s="8">
        <f ca="1">Allocators!J749</f>
        <v>6.0200943935752654E-3</v>
      </c>
      <c r="I197" s="8">
        <f ca="1">Allocators!K749</f>
        <v>1.2197635045436783E-3</v>
      </c>
      <c r="J197" s="8">
        <f ca="1">Allocators!L749</f>
        <v>4.621859736921968E-5</v>
      </c>
      <c r="K197" s="8">
        <f ca="1">Allocators!M749</f>
        <v>1.5891314696136055E-3</v>
      </c>
      <c r="L197" s="8">
        <f ca="1">Allocators!N749</f>
        <v>2.1482240033244261E-2</v>
      </c>
      <c r="M197" s="8">
        <f ca="1">Allocators!O749</f>
        <v>8.2102641018371808E-2</v>
      </c>
      <c r="N197" s="8">
        <f ca="1">Allocators!P749</f>
        <v>1.4892395775739488E-2</v>
      </c>
      <c r="O197" s="8">
        <f ca="1">Allocators!Q749</f>
        <v>9.2152293665711746E-3</v>
      </c>
      <c r="P197" s="8">
        <f ca="1">Allocators!R749</f>
        <v>1.8395364932519774E-4</v>
      </c>
      <c r="Q197" s="8">
        <f ca="1">Allocators!S749</f>
        <v>1.216175650566856E-4</v>
      </c>
      <c r="R197" s="8">
        <f ca="1">Allocators!T749</f>
        <v>5.4093056259065268E-4</v>
      </c>
      <c r="S197" s="8">
        <f ca="1">Allocators!U749</f>
        <v>1.1103461751929736E-4</v>
      </c>
    </row>
    <row r="198" spans="1:19">
      <c r="A198" s="14" t="str">
        <f>CONCATENATE(Allocators!A750," ",Allocators!B750)</f>
        <v>EXP_OM_LPP BULKTRAN</v>
      </c>
      <c r="B198" s="8">
        <f ca="1">Allocators!D750</f>
        <v>2.0582030207301396E-2</v>
      </c>
      <c r="C198" s="8">
        <f ca="1">Allocators!E750</f>
        <v>1.0448527143975365E-2</v>
      </c>
      <c r="D198" s="8">
        <f ca="1">Allocators!F750</f>
        <v>2.4831525797343111E-3</v>
      </c>
      <c r="E198" s="8">
        <f ca="1">Allocators!G750</f>
        <v>3.4256751294951414E-5</v>
      </c>
      <c r="F198" s="8">
        <f ca="1">Allocators!H750</f>
        <v>4.6409131543651355E-6</v>
      </c>
      <c r="G198" s="8">
        <f ca="1">Allocators!I750</f>
        <v>1.4747069177034281E-3</v>
      </c>
      <c r="H198" s="8">
        <f ca="1">Allocators!J750</f>
        <v>2.6960697230731754E-4</v>
      </c>
      <c r="I198" s="8">
        <f ca="1">Allocators!K750</f>
        <v>5.4013211262358138E-5</v>
      </c>
      <c r="J198" s="8">
        <f ca="1">Allocators!L750</f>
        <v>1.9721809497778221E-6</v>
      </c>
      <c r="K198" s="8">
        <f ca="1">Allocators!M750</f>
        <v>6.9462673768207019E-5</v>
      </c>
      <c r="L198" s="8">
        <f ca="1">Allocators!N750</f>
        <v>9.6368343618624967E-4</v>
      </c>
      <c r="M198" s="8">
        <f ca="1">Allocators!O750</f>
        <v>3.6558302088042236E-3</v>
      </c>
      <c r="N198" s="8">
        <f ca="1">Allocators!P750</f>
        <v>6.7348650710818655E-4</v>
      </c>
      <c r="O198" s="8">
        <f ca="1">Allocators!Q750</f>
        <v>4.0601785897494049E-4</v>
      </c>
      <c r="P198" s="8">
        <f ca="1">Allocators!R750</f>
        <v>8.0499126615924139E-6</v>
      </c>
      <c r="Q198" s="8">
        <f ca="1">Allocators!S750</f>
        <v>5.3801828368367158E-6</v>
      </c>
      <c r="R198" s="8">
        <f ca="1">Allocators!T750</f>
        <v>2.4244078909913828E-5</v>
      </c>
      <c r="S198" s="8">
        <f ca="1">Allocators!U750</f>
        <v>4.9986776694320574E-6</v>
      </c>
    </row>
    <row r="199" spans="1:19">
      <c r="A199" s="14" t="str">
        <f>CONCATENATE(Allocators!A751," ",Allocators!B751)</f>
        <v>EXP_OM_LPP SUBTRAN</v>
      </c>
      <c r="B199" s="8">
        <f ca="1">Allocators!D751</f>
        <v>5.702800042775312E-3</v>
      </c>
      <c r="C199" s="8">
        <f ca="1">Allocators!E751</f>
        <v>2.8786239772300784E-3</v>
      </c>
      <c r="D199" s="8">
        <f ca="1">Allocators!F751</f>
        <v>6.8709840859025194E-4</v>
      </c>
      <c r="E199" s="8">
        <f ca="1">Allocators!G751</f>
        <v>9.5268377337275822E-6</v>
      </c>
      <c r="F199" s="8">
        <f ca="1">Allocators!H751</f>
        <v>1.6833652676078306E-6</v>
      </c>
      <c r="G199" s="8">
        <f ca="1">Allocators!I751</f>
        <v>3.9625176450693429E-4</v>
      </c>
      <c r="H199" s="8">
        <f ca="1">Allocators!J751</f>
        <v>7.2579279397871224E-5</v>
      </c>
      <c r="I199" s="8">
        <f ca="1">Allocators!K751</f>
        <v>1.8831597179912898E-5</v>
      </c>
      <c r="J199" s="8">
        <f ca="1">Allocators!L751</f>
        <v>0</v>
      </c>
      <c r="K199" s="8">
        <f ca="1">Allocators!M751</f>
        <v>1.7769155388926155E-5</v>
      </c>
      <c r="L199" s="8">
        <f ca="1">Allocators!N751</f>
        <v>2.5588568732216432E-4</v>
      </c>
      <c r="M199" s="8">
        <f ca="1">Allocators!O751</f>
        <v>1.2519756947762637E-3</v>
      </c>
      <c r="N199" s="8">
        <f ca="1">Allocators!P751</f>
        <v>0</v>
      </c>
      <c r="O199" s="8">
        <f ca="1">Allocators!Q751</f>
        <v>1.0894717925709957E-4</v>
      </c>
      <c r="P199" s="8">
        <f ca="1">Allocators!R751</f>
        <v>2.1722061514099149E-6</v>
      </c>
      <c r="Q199" s="8">
        <f ca="1">Allocators!S751</f>
        <v>1.4548899730799006E-6</v>
      </c>
      <c r="R199" s="8">
        <f ca="1">Allocators!T751</f>
        <v>0</v>
      </c>
      <c r="S199" s="8">
        <f ca="1">Allocators!U751</f>
        <v>0</v>
      </c>
    </row>
    <row r="200" spans="1:19">
      <c r="A200" s="14" t="str">
        <f>CONCATENATE(Allocators!A752," ",Allocators!B752)</f>
        <v>EXP_OM_LPP DISTPRI</v>
      </c>
      <c r="B200" s="8">
        <f ca="1">Allocators!D752</f>
        <v>0.20263675729218658</v>
      </c>
      <c r="C200" s="8">
        <f ca="1">Allocators!E752</f>
        <v>0.1325784926203577</v>
      </c>
      <c r="D200" s="8">
        <f ca="1">Allocators!F752</f>
        <v>3.1094072035107473E-2</v>
      </c>
      <c r="E200" s="8">
        <f ca="1">Allocators!G752</f>
        <v>4.3389489181407386E-4</v>
      </c>
      <c r="F200" s="8">
        <f ca="1">Allocators!H752</f>
        <v>0</v>
      </c>
      <c r="G200" s="8">
        <f ca="1">Allocators!I752</f>
        <v>1.8045388039313371E-2</v>
      </c>
      <c r="H200" s="8">
        <f ca="1">Allocators!J752</f>
        <v>3.2484782652778968E-3</v>
      </c>
      <c r="I200" s="8">
        <f ca="1">Allocators!K752</f>
        <v>0</v>
      </c>
      <c r="J200" s="8">
        <f ca="1">Allocators!L752</f>
        <v>0</v>
      </c>
      <c r="K200" s="8">
        <f ca="1">Allocators!M752</f>
        <v>8.1557017023207014E-4</v>
      </c>
      <c r="L200" s="8">
        <f ca="1">Allocators!N752</f>
        <v>1.1306314809476027E-2</v>
      </c>
      <c r="M200" s="8">
        <f ca="1">Allocators!O752</f>
        <v>0</v>
      </c>
      <c r="N200" s="8">
        <f ca="1">Allocators!P752</f>
        <v>0</v>
      </c>
      <c r="O200" s="8">
        <f ca="1">Allocators!Q752</f>
        <v>4.9500031316082873E-3</v>
      </c>
      <c r="P200" s="8">
        <f ca="1">Allocators!R752</f>
        <v>9.9276333225858246E-5</v>
      </c>
      <c r="Q200" s="8">
        <f ca="1">Allocators!S752</f>
        <v>6.5266995773806085E-5</v>
      </c>
      <c r="R200" s="8">
        <f ca="1">Allocators!T752</f>
        <v>0</v>
      </c>
      <c r="S200" s="8">
        <f ca="1">Allocators!U752</f>
        <v>0</v>
      </c>
    </row>
    <row r="201" spans="1:19">
      <c r="A201" s="14" t="str">
        <f>CONCATENATE(Allocators!A753," ",Allocators!B753)</f>
        <v>EXP_OM_LPP DISTSEC</v>
      </c>
      <c r="B201" s="8">
        <f ca="1">Allocators!D753</f>
        <v>8.0376309142284497E-2</v>
      </c>
      <c r="C201" s="8">
        <f ca="1">Allocators!E753</f>
        <v>5.9608555877814363E-2</v>
      </c>
      <c r="D201" s="8">
        <f ca="1">Allocators!F753</f>
        <v>1.2050243576564784E-2</v>
      </c>
      <c r="E201" s="8">
        <f ca="1">Allocators!G753</f>
        <v>0</v>
      </c>
      <c r="F201" s="8">
        <f ca="1">Allocators!H753</f>
        <v>0</v>
      </c>
      <c r="G201" s="8">
        <f ca="1">Allocators!I753</f>
        <v>6.0210726386643477E-3</v>
      </c>
      <c r="H201" s="8">
        <f ca="1">Allocators!J753</f>
        <v>0</v>
      </c>
      <c r="I201" s="8">
        <f ca="1">Allocators!K753</f>
        <v>0</v>
      </c>
      <c r="J201" s="8">
        <f ca="1">Allocators!L753</f>
        <v>0</v>
      </c>
      <c r="K201" s="8">
        <f ca="1">Allocators!M753</f>
        <v>2.2492204487414684E-4</v>
      </c>
      <c r="L201" s="8">
        <f ca="1">Allocators!N753</f>
        <v>0</v>
      </c>
      <c r="M201" s="8">
        <f ca="1">Allocators!O753</f>
        <v>0</v>
      </c>
      <c r="N201" s="8">
        <f ca="1">Allocators!P753</f>
        <v>0</v>
      </c>
      <c r="O201" s="8">
        <f ca="1">Allocators!Q753</f>
        <v>1.7016630599241361E-3</v>
      </c>
      <c r="P201" s="8">
        <f ca="1">Allocators!R753</f>
        <v>0</v>
      </c>
      <c r="Q201" s="8">
        <f ca="1">Allocators!S753</f>
        <v>2.0132813002310706E-5</v>
      </c>
      <c r="R201" s="8">
        <f ca="1">Allocators!T753</f>
        <v>6.2087816495937011E-4</v>
      </c>
      <c r="S201" s="8">
        <f ca="1">Allocators!U753</f>
        <v>1.2884096648103774E-4</v>
      </c>
    </row>
    <row r="202" spans="1:19">
      <c r="A202" s="14" t="str">
        <f>CONCATENATE(Allocators!A754," ",Allocators!B754)</f>
        <v>EXP_OM_LPP ENERGY</v>
      </c>
      <c r="B202" s="8">
        <f ca="1">Allocators!D754</f>
        <v>0.14346602532462263</v>
      </c>
      <c r="C202" s="8">
        <f ca="1">Allocators!E754</f>
        <v>5.6197446843241086E-2</v>
      </c>
      <c r="D202" s="8">
        <f ca="1">Allocators!F754</f>
        <v>1.6212572667125748E-2</v>
      </c>
      <c r="E202" s="8">
        <f ca="1">Allocators!G754</f>
        <v>2.2586712856238051E-4</v>
      </c>
      <c r="F202" s="8">
        <f ca="1">Allocators!H754</f>
        <v>3.1763240574997776E-5</v>
      </c>
      <c r="G202" s="8">
        <f ca="1">Allocators!I754</f>
        <v>1.0514674418776255E-2</v>
      </c>
      <c r="H202" s="8">
        <f ca="1">Allocators!J754</f>
        <v>1.8712969318118334E-3</v>
      </c>
      <c r="I202" s="8">
        <f ca="1">Allocators!K754</f>
        <v>3.8126695834889E-4</v>
      </c>
      <c r="J202" s="8">
        <f ca="1">Allocators!L754</f>
        <v>1.444171550989364E-5</v>
      </c>
      <c r="K202" s="8">
        <f ca="1">Allocators!M754</f>
        <v>5.5106878860176108E-4</v>
      </c>
      <c r="L202" s="8">
        <f ca="1">Allocators!N754</f>
        <v>8.6874189087298194E-3</v>
      </c>
      <c r="M202" s="8">
        <f ca="1">Allocators!O754</f>
        <v>3.7356667544768553E-2</v>
      </c>
      <c r="N202" s="8">
        <f ca="1">Allocators!P754</f>
        <v>7.0244676507287543E-3</v>
      </c>
      <c r="O202" s="8">
        <f ca="1">Allocators!Q754</f>
        <v>2.8894195902882018E-3</v>
      </c>
      <c r="P202" s="8">
        <f ca="1">Allocators!R754</f>
        <v>5.798536051426984E-5</v>
      </c>
      <c r="Q202" s="8">
        <f ca="1">Allocators!S754</f>
        <v>5.1729174704715808E-5</v>
      </c>
      <c r="R202" s="8">
        <f ca="1">Allocators!T754</f>
        <v>1.1588535017115504E-3</v>
      </c>
      <c r="S202" s="8">
        <f ca="1">Allocators!U754</f>
        <v>2.3908490062392581E-4</v>
      </c>
    </row>
    <row r="203" spans="1:19">
      <c r="A203" s="14" t="str">
        <f>CONCATENATE(Allocators!A755," ",Allocators!B755)</f>
        <v>EXP_OM_LPP CUSTOMER</v>
      </c>
      <c r="B203" s="8">
        <f ca="1">Allocators!D755</f>
        <v>7.7336574713943493E-2</v>
      </c>
      <c r="C203" s="8">
        <f ca="1">Allocators!E755</f>
        <v>5.5649645778354961E-2</v>
      </c>
      <c r="D203" s="8">
        <f ca="1">Allocators!F755</f>
        <v>1.3001769223578314E-2</v>
      </c>
      <c r="E203" s="8">
        <f ca="1">Allocators!G755</f>
        <v>5.8264506365338586E-4</v>
      </c>
      <c r="F203" s="8">
        <f ca="1">Allocators!H755</f>
        <v>9.6064815210530557E-5</v>
      </c>
      <c r="G203" s="8">
        <f ca="1">Allocators!I755</f>
        <v>7.7135080107124609E-4</v>
      </c>
      <c r="H203" s="8">
        <f ca="1">Allocators!J755</f>
        <v>2.149039160365438E-4</v>
      </c>
      <c r="I203" s="8">
        <f ca="1">Allocators!K755</f>
        <v>2.3623488064920798E-4</v>
      </c>
      <c r="J203" s="8">
        <f ca="1">Allocators!L755</f>
        <v>2.9287849646101714E-5</v>
      </c>
      <c r="K203" s="8">
        <f ca="1">Allocators!M755</f>
        <v>5.4042420678363926E-6</v>
      </c>
      <c r="L203" s="8">
        <f ca="1">Allocators!N755</f>
        <v>1.5424316973985995E-4</v>
      </c>
      <c r="M203" s="8">
        <f ca="1">Allocators!O755</f>
        <v>3.9714503279544351E-4</v>
      </c>
      <c r="N203" s="8">
        <f ca="1">Allocators!P755</f>
        <v>1.1777965564144459E-4</v>
      </c>
      <c r="O203" s="8">
        <f ca="1">Allocators!Q755</f>
        <v>1.609287163175266E-4</v>
      </c>
      <c r="P203" s="8">
        <f ca="1">Allocators!R755</f>
        <v>2.8703634437349105E-6</v>
      </c>
      <c r="Q203" s="8">
        <f ca="1">Allocators!S755</f>
        <v>1.4595445839624742E-5</v>
      </c>
      <c r="R203" s="8">
        <f ca="1">Allocators!T755</f>
        <v>4.5392653371333557E-3</v>
      </c>
      <c r="S203" s="8">
        <f ca="1">Allocators!U755</f>
        <v>1.3624404227643853E-3</v>
      </c>
    </row>
    <row r="204" spans="1:19">
      <c r="A204" s="14" t="str">
        <f>CONCATENATE(Allocators!A756," ",Allocators!B756)</f>
        <v>EXP_OM_LPP TOTAL</v>
      </c>
      <c r="B204" s="8">
        <f ca="1">Allocators!D756</f>
        <v>1.0000000000000004</v>
      </c>
      <c r="C204" s="8">
        <f ca="1">Allocators!E756</f>
        <v>0.55887432466298137</v>
      </c>
      <c r="D204" s="8">
        <f ca="1">Allocators!F756</f>
        <v>0.13193422193518212</v>
      </c>
      <c r="E204" s="8">
        <f ca="1">Allocators!G756</f>
        <v>2.069828179973567E-3</v>
      </c>
      <c r="F204" s="8">
        <f ca="1">Allocators!H756</f>
        <v>2.4325733964832507E-4</v>
      </c>
      <c r="G204" s="8">
        <f ca="1">Allocators!I756</f>
        <v>7.0786608924556765E-2</v>
      </c>
      <c r="H204" s="8">
        <f ca="1">Allocators!J756</f>
        <v>1.1696959758406733E-2</v>
      </c>
      <c r="I204" s="8">
        <f ca="1">Allocators!K756</f>
        <v>1.9101101519840473E-3</v>
      </c>
      <c r="J204" s="8">
        <f ca="1">Allocators!L756</f>
        <v>9.1920343474992847E-5</v>
      </c>
      <c r="K204" s="8">
        <f ca="1">Allocators!M756</f>
        <v>3.2733285445465531E-3</v>
      </c>
      <c r="L204" s="8">
        <f ca="1">Allocators!N756</f>
        <v>4.2849786044698406E-2</v>
      </c>
      <c r="M204" s="8">
        <f ca="1">Allocators!O756</f>
        <v>0.12476425949951624</v>
      </c>
      <c r="N204" s="8">
        <f ca="1">Allocators!P756</f>
        <v>2.270812958921789E-2</v>
      </c>
      <c r="O204" s="8">
        <f ca="1">Allocators!Q756</f>
        <v>1.9432208902941367E-2</v>
      </c>
      <c r="P204" s="8">
        <f ca="1">Allocators!R756</f>
        <v>3.5430782532206307E-4</v>
      </c>
      <c r="Q204" s="8">
        <f ca="1">Allocators!S756</f>
        <v>2.8017706718705962E-4</v>
      </c>
      <c r="R204" s="8">
        <f ca="1">Allocators!T756</f>
        <v>6.8841716453048492E-3</v>
      </c>
      <c r="S204" s="8">
        <f ca="1">Allocators!U756</f>
        <v>1.8463995850580785E-3</v>
      </c>
    </row>
    <row r="205" spans="1:19"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>
      <c r="A206" s="36" t="str">
        <f>CONCATENATE(Allocators!A968," ",Allocators!B968)</f>
        <v>FORF_DISC_FXNL PRODUCTION</v>
      </c>
      <c r="B206" s="31">
        <f ca="1">+Allocators!D968</f>
        <v>0.50660098363014561</v>
      </c>
      <c r="C206" s="31">
        <f ca="1">+Allocators!E968</f>
        <v>0.31553397112896592</v>
      </c>
      <c r="D206" s="31">
        <f ca="1">+Allocators!F968</f>
        <v>5.9354311703032486E-2</v>
      </c>
      <c r="E206" s="31">
        <f ca="1">+Allocators!G968</f>
        <v>1.8840937330835156E-3</v>
      </c>
      <c r="F206" s="31">
        <f ca="1">+Allocators!H968</f>
        <v>2.6560232479895513E-4</v>
      </c>
      <c r="G206" s="31">
        <f ca="1">+Allocators!I968</f>
        <v>1.7408713951574884E-2</v>
      </c>
      <c r="H206" s="31">
        <f ca="1">+Allocators!J968</f>
        <v>1.6036456738277131E-2</v>
      </c>
      <c r="I206" s="31">
        <f ca="1">+Allocators!K968</f>
        <v>3.5684547704187505E-3</v>
      </c>
      <c r="J206" s="31">
        <f ca="1">+Allocators!L968</f>
        <v>8.7768368547758627E-5</v>
      </c>
      <c r="K206" s="31">
        <f ca="1">+Allocators!M968</f>
        <v>9.4232157274173683E-4</v>
      </c>
      <c r="L206" s="31">
        <f ca="1">+Allocators!N968</f>
        <v>5.0214055956639803E-2</v>
      </c>
      <c r="M206" s="31">
        <f ca="1">+Allocators!O968</f>
        <v>3.0835188002591909E-2</v>
      </c>
      <c r="N206" s="31">
        <f ca="1">+Allocators!P968</f>
        <v>1.0288291321539895E-2</v>
      </c>
      <c r="O206" s="31">
        <f ca="1">+Allocators!Q968</f>
        <v>0</v>
      </c>
      <c r="P206" s="31">
        <f ca="1">+Allocators!R968</f>
        <v>0</v>
      </c>
      <c r="Q206" s="31">
        <f ca="1">+Allocators!S968</f>
        <v>0</v>
      </c>
      <c r="R206" s="31">
        <f ca="1">+Allocators!T968</f>
        <v>1.817540579329947E-4</v>
      </c>
      <c r="S206" s="31">
        <f ca="1">+Allocators!U968</f>
        <v>0</v>
      </c>
    </row>
    <row r="207" spans="1:19">
      <c r="A207" s="36" t="str">
        <f>CONCATENATE(Allocators!A969," ",Allocators!B969)</f>
        <v>FORF_DISC_FXNL BULKTRAN</v>
      </c>
      <c r="B207" s="31">
        <f ca="1">+Allocators!D969</f>
        <v>-3.5145680323925267E-2</v>
      </c>
      <c r="C207" s="31">
        <f ca="1">+Allocators!E969</f>
        <v>-4.3793006726938408E-2</v>
      </c>
      <c r="D207" s="31">
        <f ca="1">+Allocators!F969</f>
        <v>-3.4284564603052718E-4</v>
      </c>
      <c r="E207" s="31">
        <f ca="1">+Allocators!G969</f>
        <v>-1.0470890126526163E-4</v>
      </c>
      <c r="F207" s="31">
        <f ca="1">+Allocators!H969</f>
        <v>-6.3025764257631831E-5</v>
      </c>
      <c r="G207" s="31">
        <f ca="1">+Allocators!I969</f>
        <v>-3.3233876979346449E-4</v>
      </c>
      <c r="H207" s="31">
        <f ca="1">+Allocators!J969</f>
        <v>1.4173310427712171E-3</v>
      </c>
      <c r="I207" s="31">
        <f ca="1">+Allocators!K969</f>
        <v>9.6672823975850806E-5</v>
      </c>
      <c r="J207" s="31">
        <f ca="1">+Allocators!L969</f>
        <v>-2.4347505752841719E-5</v>
      </c>
      <c r="K207" s="31">
        <f ca="1">+Allocators!M969</f>
        <v>-4.907933459121271E-5</v>
      </c>
      <c r="L207" s="31">
        <f ca="1">+Allocators!N969</f>
        <v>4.8447461080735254E-3</v>
      </c>
      <c r="M207" s="31">
        <f ca="1">+Allocators!O969</f>
        <v>1.8176555517544222E-3</v>
      </c>
      <c r="N207" s="31">
        <f ca="1">+Allocators!P969</f>
        <v>1.3713944274255333E-3</v>
      </c>
      <c r="O207" s="31">
        <f ca="1">+Allocators!Q969</f>
        <v>0</v>
      </c>
      <c r="P207" s="31">
        <f ca="1">+Allocators!R969</f>
        <v>0</v>
      </c>
      <c r="Q207" s="31">
        <f ca="1">+Allocators!S969</f>
        <v>0</v>
      </c>
      <c r="R207" s="31">
        <f ca="1">+Allocators!T969</f>
        <v>1.5872370703573815E-5</v>
      </c>
      <c r="S207" s="31">
        <f ca="1">+Allocators!U969</f>
        <v>0</v>
      </c>
    </row>
    <row r="208" spans="1:19">
      <c r="A208" s="36" t="str">
        <f>CONCATENATE(Allocators!A970," ",Allocators!B970)</f>
        <v>FORF_DISC_FXNL SUBTRAN</v>
      </c>
      <c r="B208" s="31">
        <f ca="1">+Allocators!D970</f>
        <v>-9.5919834882250993E-3</v>
      </c>
      <c r="C208" s="31">
        <f ca="1">+Allocators!E970</f>
        <v>-1.155534580066158E-2</v>
      </c>
      <c r="D208" s="31">
        <f ca="1">+Allocators!F970</f>
        <v>-9.7406726950717161E-5</v>
      </c>
      <c r="E208" s="31">
        <f ca="1">+Allocators!G970</f>
        <v>-2.8133930873736895E-5</v>
      </c>
      <c r="F208" s="31">
        <f ca="1">+Allocators!H970</f>
        <v>-2.036380541377281E-5</v>
      </c>
      <c r="G208" s="31">
        <f ca="1">+Allocators!I970</f>
        <v>-8.7207614625441762E-5</v>
      </c>
      <c r="H208" s="31">
        <f ca="1">+Allocators!J970</f>
        <v>3.6239753410777188E-4</v>
      </c>
      <c r="I208" s="31">
        <f ca="1">+Allocators!K970</f>
        <v>3.1472781707305345E-5</v>
      </c>
      <c r="J208" s="31">
        <f ca="1">+Allocators!L970</f>
        <v>0</v>
      </c>
      <c r="K208" s="31">
        <f ca="1">+Allocators!M970</f>
        <v>-1.2083601277492224E-5</v>
      </c>
      <c r="L208" s="31">
        <f ca="1">+Allocators!N970</f>
        <v>1.2234870640670382E-3</v>
      </c>
      <c r="M208" s="31">
        <f ca="1">+Allocators!O970</f>
        <v>5.912006116955415E-4</v>
      </c>
      <c r="N208" s="31">
        <f ca="1">+Allocators!P970</f>
        <v>0</v>
      </c>
      <c r="O208" s="31">
        <f ca="1">+Allocators!Q970</f>
        <v>0</v>
      </c>
      <c r="P208" s="31">
        <f ca="1">+Allocators!R970</f>
        <v>0</v>
      </c>
      <c r="Q208" s="31">
        <f ca="1">+Allocators!S970</f>
        <v>0</v>
      </c>
      <c r="R208" s="31">
        <f ca="1">+Allocators!T970</f>
        <v>0</v>
      </c>
      <c r="S208" s="31">
        <f ca="1">+Allocators!U970</f>
        <v>0</v>
      </c>
    </row>
    <row r="209" spans="1:19">
      <c r="A209" s="36" t="str">
        <f>CONCATENATE(Allocators!A971," ",Allocators!B971)</f>
        <v>FORF_DISC_FXNL DISTPRI</v>
      </c>
      <c r="B209" s="31">
        <f ca="1">+Allocators!D971</f>
        <v>0.1446302055224741</v>
      </c>
      <c r="C209" s="31">
        <f ca="1">+Allocators!E971</f>
        <v>8.6764426867760563E-2</v>
      </c>
      <c r="D209" s="31">
        <f ca="1">+Allocators!F971</f>
        <v>2.2108666274922213E-2</v>
      </c>
      <c r="E209" s="31">
        <f ca="1">+Allocators!G971</f>
        <v>6.4046535251109237E-4</v>
      </c>
      <c r="F209" s="31">
        <f ca="1">+Allocators!H971</f>
        <v>0</v>
      </c>
      <c r="G209" s="31">
        <f ca="1">+Allocators!I971</f>
        <v>6.2002001080713673E-3</v>
      </c>
      <c r="H209" s="31">
        <f ca="1">+Allocators!J971</f>
        <v>6.9905245569349102E-3</v>
      </c>
      <c r="I209" s="31">
        <f ca="1">+Allocators!K971</f>
        <v>0</v>
      </c>
      <c r="J209" s="31">
        <f ca="1">+Allocators!L971</f>
        <v>0</v>
      </c>
      <c r="K209" s="31">
        <f ca="1">+Allocators!M971</f>
        <v>2.9817821105348211E-4</v>
      </c>
      <c r="L209" s="31">
        <f ca="1">+Allocators!N971</f>
        <v>2.1627744151220495E-2</v>
      </c>
      <c r="M209" s="31">
        <f ca="1">+Allocators!O971</f>
        <v>0</v>
      </c>
      <c r="N209" s="31">
        <f ca="1">+Allocators!P971</f>
        <v>0</v>
      </c>
      <c r="O209" s="31">
        <f ca="1">+Allocators!Q971</f>
        <v>0</v>
      </c>
      <c r="P209" s="31">
        <f ca="1">+Allocators!R971</f>
        <v>0</v>
      </c>
      <c r="Q209" s="31">
        <f ca="1">+Allocators!S971</f>
        <v>0</v>
      </c>
      <c r="R209" s="31">
        <f ca="1">+Allocators!T971</f>
        <v>0</v>
      </c>
      <c r="S209" s="31">
        <f ca="1">+Allocators!U971</f>
        <v>0</v>
      </c>
    </row>
    <row r="210" spans="1:19">
      <c r="A210" s="36" t="str">
        <f>CONCATENATE(Allocators!A972," ",Allocators!B972)</f>
        <v>FORF_DISC_FXNL DISTSEC</v>
      </c>
      <c r="B210" s="31">
        <f ca="1">+Allocators!D972</f>
        <v>5.1767064609150475E-2</v>
      </c>
      <c r="C210" s="31">
        <f ca="1">+Allocators!E972</f>
        <v>3.9872123498412564E-2</v>
      </c>
      <c r="D210" s="31">
        <f ca="1">+Allocators!F972</f>
        <v>9.3669686134152004E-3</v>
      </c>
      <c r="E210" s="31">
        <f ca="1">+Allocators!G972</f>
        <v>0</v>
      </c>
      <c r="F210" s="31">
        <f ca="1">+Allocators!H972</f>
        <v>0</v>
      </c>
      <c r="G210" s="31">
        <f ca="1">+Allocators!I972</f>
        <v>2.2533279632447212E-3</v>
      </c>
      <c r="H210" s="31">
        <f ca="1">+Allocators!J972</f>
        <v>0</v>
      </c>
      <c r="I210" s="31">
        <f ca="1">+Allocators!K972</f>
        <v>0</v>
      </c>
      <c r="J210" s="31">
        <f ca="1">+Allocators!L972</f>
        <v>0</v>
      </c>
      <c r="K210" s="31">
        <f ca="1">+Allocators!M972</f>
        <v>8.82537863795247E-5</v>
      </c>
      <c r="L210" s="31">
        <f ca="1">+Allocators!N972</f>
        <v>0</v>
      </c>
      <c r="M210" s="31">
        <f ca="1">+Allocators!O972</f>
        <v>0</v>
      </c>
      <c r="N210" s="31">
        <f ca="1">+Allocators!P972</f>
        <v>0</v>
      </c>
      <c r="O210" s="31">
        <f ca="1">+Allocators!Q972</f>
        <v>0</v>
      </c>
      <c r="P210" s="31">
        <f ca="1">+Allocators!R972</f>
        <v>0</v>
      </c>
      <c r="Q210" s="31">
        <f ca="1">+Allocators!S972</f>
        <v>0</v>
      </c>
      <c r="R210" s="31">
        <f ca="1">+Allocators!T972</f>
        <v>1.8639074769847286E-4</v>
      </c>
      <c r="S210" s="31">
        <f ca="1">+Allocators!U972</f>
        <v>0</v>
      </c>
    </row>
    <row r="211" spans="1:19">
      <c r="A211" s="36" t="str">
        <f>CONCATENATE(Allocators!A973," ",Allocators!B973)</f>
        <v>FORF_DISC_FXNL ENERGY</v>
      </c>
      <c r="B211" s="31">
        <f ca="1">+Allocators!D973</f>
        <v>0.29727635727677232</v>
      </c>
      <c r="C211" s="31">
        <f ca="1">+Allocators!E973</f>
        <v>0.18027228720058275</v>
      </c>
      <c r="D211" s="31">
        <f ca="1">+Allocators!F973</f>
        <v>3.3835167087568778E-2</v>
      </c>
      <c r="E211" s="31">
        <f ca="1">+Allocators!G973</f>
        <v>1.16363233814895E-3</v>
      </c>
      <c r="F211" s="31">
        <f ca="1">+Allocators!H973</f>
        <v>2.4100445551169966E-4</v>
      </c>
      <c r="G211" s="31">
        <f ca="1">+Allocators!I973</f>
        <v>1.0929913791005347E-2</v>
      </c>
      <c r="H211" s="31">
        <f ca="1">+Allocators!J973</f>
        <v>7.6422034783855735E-3</v>
      </c>
      <c r="I211" s="31">
        <f ca="1">+Allocators!K973</f>
        <v>1.9793320296420526E-3</v>
      </c>
      <c r="J211" s="31">
        <f ca="1">+Allocators!L973</f>
        <v>8.2461906146945573E-5</v>
      </c>
      <c r="K211" s="31">
        <f ca="1">+Allocators!M973</f>
        <v>7.0647894217541437E-4</v>
      </c>
      <c r="L211" s="31">
        <f ca="1">+Allocators!N973</f>
        <v>3.0532276062184571E-2</v>
      </c>
      <c r="M211" s="31">
        <f ca="1">+Allocators!O973</f>
        <v>2.2676029249204858E-2</v>
      </c>
      <c r="N211" s="31">
        <f ca="1">+Allocators!P973</f>
        <v>6.5663261980108438E-3</v>
      </c>
      <c r="O211" s="31">
        <f ca="1">+Allocators!Q973</f>
        <v>0</v>
      </c>
      <c r="P211" s="31">
        <f ca="1">+Allocators!R973</f>
        <v>0</v>
      </c>
      <c r="Q211" s="31">
        <f ca="1">+Allocators!S973</f>
        <v>0</v>
      </c>
      <c r="R211" s="31">
        <f ca="1">+Allocators!T973</f>
        <v>6.4924453820451881E-4</v>
      </c>
      <c r="S211" s="31">
        <f ca="1">+Allocators!U973</f>
        <v>0</v>
      </c>
    </row>
    <row r="212" spans="1:19">
      <c r="A212" s="36" t="str">
        <f>CONCATENATE(Allocators!A974," ",Allocators!B974)</f>
        <v>FORF_DISC_FXNL CUSTOMER</v>
      </c>
      <c r="B212" s="31">
        <f ca="1">+Allocators!D974</f>
        <v>4.4463052773607702E-2</v>
      </c>
      <c r="C212" s="31">
        <f ca="1">+Allocators!E974</f>
        <v>3.2168643189707948E-2</v>
      </c>
      <c r="D212" s="31">
        <f ca="1">+Allocators!F974</f>
        <v>7.183275925834647E-3</v>
      </c>
      <c r="E212" s="31">
        <f ca="1">+Allocators!G974</f>
        <v>8.0966878324111805E-4</v>
      </c>
      <c r="F212" s="31">
        <f ca="1">+Allocators!H974</f>
        <v>9.7333516595290211E-5</v>
      </c>
      <c r="G212" s="31">
        <f ca="1">+Allocators!I974</f>
        <v>2.3495039930852485E-4</v>
      </c>
      <c r="H212" s="31">
        <f ca="1">+Allocators!J974</f>
        <v>3.9342743340286347E-4</v>
      </c>
      <c r="I212" s="31">
        <f ca="1">+Allocators!K974</f>
        <v>4.5627478381409756E-4</v>
      </c>
      <c r="J212" s="31">
        <f ca="1">+Allocators!L974</f>
        <v>2.1286560377114814E-5</v>
      </c>
      <c r="K212" s="31">
        <f ca="1">+Allocators!M974</f>
        <v>1.7566509748968926E-6</v>
      </c>
      <c r="L212" s="31">
        <f ca="1">+Allocators!N974</f>
        <v>2.483318012196223E-4</v>
      </c>
      <c r="M212" s="31">
        <f ca="1">+Allocators!O974</f>
        <v>1.0318104772344918E-4</v>
      </c>
      <c r="N212" s="31">
        <f ca="1">+Allocators!P974</f>
        <v>6.1798184709843063E-5</v>
      </c>
      <c r="O212" s="31">
        <f ca="1">+Allocators!Q974</f>
        <v>0</v>
      </c>
      <c r="P212" s="31">
        <f ca="1">+Allocators!R974</f>
        <v>0</v>
      </c>
      <c r="Q212" s="31">
        <f ca="1">+Allocators!S974</f>
        <v>0</v>
      </c>
      <c r="R212" s="31">
        <f ca="1">+Allocators!T974</f>
        <v>2.68312449669827E-3</v>
      </c>
      <c r="S212" s="31">
        <f ca="1">+Allocators!U974</f>
        <v>0</v>
      </c>
    </row>
    <row r="213" spans="1:19">
      <c r="A213" s="36" t="str">
        <f>CONCATENATE(Allocators!A975," ",Allocators!B975)</f>
        <v>FORF_DISC_FXNL TOTAL</v>
      </c>
      <c r="B213" s="31">
        <f ca="1">+Allocators!D975</f>
        <v>1.0000000000000002</v>
      </c>
      <c r="C213" s="31">
        <f ca="1">+Allocators!E975</f>
        <v>0.59926309935782984</v>
      </c>
      <c r="D213" s="31">
        <f ca="1">+Allocators!F975</f>
        <v>0.13140813723179207</v>
      </c>
      <c r="E213" s="31">
        <f ca="1">+Allocators!G975</f>
        <v>4.3650173748456785E-3</v>
      </c>
      <c r="F213" s="31">
        <f ca="1">+Allocators!H975</f>
        <v>5.2055072723454E-4</v>
      </c>
      <c r="G213" s="31">
        <f ca="1">+Allocators!I975</f>
        <v>3.6607559828785927E-2</v>
      </c>
      <c r="H213" s="31">
        <f ca="1">+Allocators!J975</f>
        <v>3.2842340783879473E-2</v>
      </c>
      <c r="I213" s="31">
        <f ca="1">+Allocators!K975</f>
        <v>6.1322071895580548E-3</v>
      </c>
      <c r="J213" s="31">
        <f ca="1">+Allocators!L975</f>
        <v>1.6716932931897731E-4</v>
      </c>
      <c r="K213" s="31">
        <f ca="1">+Allocators!M975</f>
        <v>1.9758262274563502E-3</v>
      </c>
      <c r="L213" s="31">
        <f ca="1">+Allocators!N975</f>
        <v>0.10869064114340508</v>
      </c>
      <c r="M213" s="31">
        <f ca="1">+Allocators!O975</f>
        <v>5.6023254462970171E-2</v>
      </c>
      <c r="N213" s="31">
        <f ca="1">+Allocators!P975</f>
        <v>1.8287810131686115E-2</v>
      </c>
      <c r="O213" s="31">
        <f ca="1">+Allocators!Q975</f>
        <v>0</v>
      </c>
      <c r="P213" s="31">
        <f ca="1">+Allocators!R975</f>
        <v>0</v>
      </c>
      <c r="Q213" s="31">
        <f ca="1">+Allocators!S975</f>
        <v>0</v>
      </c>
      <c r="R213" s="31">
        <f ca="1">+Allocators!T975</f>
        <v>3.716386211237831E-3</v>
      </c>
      <c r="S213" s="31">
        <f ca="1">+Allocators!U975</f>
        <v>0</v>
      </c>
    </row>
    <row r="214" spans="1:19">
      <c r="A214" s="36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</row>
    <row r="215" spans="1:19">
      <c r="A215" s="14" t="str">
        <f>CONCATENATE(Allocators!A185," ",Allocators!B185)</f>
        <v>FUELREV PRODUCTION</v>
      </c>
      <c r="B215" s="8">
        <f>+Allocators!D185</f>
        <v>0</v>
      </c>
      <c r="C215" s="8">
        <f>+Allocators!E185</f>
        <v>0</v>
      </c>
      <c r="D215" s="8">
        <f>+Allocators!F185</f>
        <v>0</v>
      </c>
      <c r="E215" s="8">
        <f>+Allocators!G185</f>
        <v>0</v>
      </c>
      <c r="F215" s="8">
        <f>+Allocators!H185</f>
        <v>0</v>
      </c>
      <c r="G215" s="8">
        <f>+Allocators!I185</f>
        <v>0</v>
      </c>
      <c r="H215" s="8">
        <f>+Allocators!J185</f>
        <v>0</v>
      </c>
      <c r="I215" s="8">
        <f>+Allocators!K185</f>
        <v>0</v>
      </c>
      <c r="J215" s="8">
        <f>+Allocators!L185</f>
        <v>0</v>
      </c>
      <c r="K215" s="8">
        <f>+Allocators!M185</f>
        <v>0</v>
      </c>
      <c r="L215" s="8">
        <f>+Allocators!N185</f>
        <v>0</v>
      </c>
      <c r="M215" s="8">
        <f>+Allocators!O185</f>
        <v>0</v>
      </c>
      <c r="N215" s="8">
        <f>+Allocators!P185</f>
        <v>0</v>
      </c>
      <c r="O215" s="8">
        <f>+Allocators!Q185</f>
        <v>0</v>
      </c>
      <c r="P215" s="8">
        <f>+Allocators!R185</f>
        <v>0</v>
      </c>
      <c r="Q215" s="8">
        <f>+Allocators!S185</f>
        <v>0</v>
      </c>
      <c r="R215" s="8">
        <f>+Allocators!T185</f>
        <v>0</v>
      </c>
      <c r="S215" s="8">
        <f>+Allocators!U185</f>
        <v>0</v>
      </c>
    </row>
    <row r="216" spans="1:19">
      <c r="A216" s="14" t="str">
        <f>CONCATENATE(Allocators!A186," ",Allocators!B186)</f>
        <v>FUELREV BULKTRAN</v>
      </c>
      <c r="B216" s="8">
        <f>+Allocators!D186</f>
        <v>0</v>
      </c>
      <c r="C216" s="8">
        <f>+Allocators!E186</f>
        <v>0</v>
      </c>
      <c r="D216" s="8">
        <f>+Allocators!F186</f>
        <v>0</v>
      </c>
      <c r="E216" s="8">
        <f>+Allocators!G186</f>
        <v>0</v>
      </c>
      <c r="F216" s="8">
        <f>+Allocators!H186</f>
        <v>0</v>
      </c>
      <c r="G216" s="8">
        <f>+Allocators!I186</f>
        <v>0</v>
      </c>
      <c r="H216" s="8">
        <f>+Allocators!J186</f>
        <v>0</v>
      </c>
      <c r="I216" s="8">
        <f>+Allocators!K186</f>
        <v>0</v>
      </c>
      <c r="J216" s="8">
        <f>+Allocators!L186</f>
        <v>0</v>
      </c>
      <c r="K216" s="8">
        <f>+Allocators!M186</f>
        <v>0</v>
      </c>
      <c r="L216" s="8">
        <f>+Allocators!N186</f>
        <v>0</v>
      </c>
      <c r="M216" s="8">
        <f>+Allocators!O186</f>
        <v>0</v>
      </c>
      <c r="N216" s="8">
        <f>+Allocators!P186</f>
        <v>0</v>
      </c>
      <c r="O216" s="8">
        <f>+Allocators!Q186</f>
        <v>0</v>
      </c>
      <c r="P216" s="8">
        <f>+Allocators!R186</f>
        <v>0</v>
      </c>
      <c r="Q216" s="8">
        <f>+Allocators!S186</f>
        <v>0</v>
      </c>
      <c r="R216" s="8">
        <f>+Allocators!T186</f>
        <v>0</v>
      </c>
      <c r="S216" s="8">
        <f>+Allocators!U186</f>
        <v>0</v>
      </c>
    </row>
    <row r="217" spans="1:19">
      <c r="A217" s="14" t="str">
        <f>CONCATENATE(Allocators!A187," ",Allocators!B187)</f>
        <v>FUELREV SUBTRAN</v>
      </c>
      <c r="B217" s="8">
        <f>+Allocators!D187</f>
        <v>0</v>
      </c>
      <c r="C217" s="8">
        <f>+Allocators!E187</f>
        <v>0</v>
      </c>
      <c r="D217" s="8">
        <f>+Allocators!F187</f>
        <v>0</v>
      </c>
      <c r="E217" s="8">
        <f>+Allocators!G187</f>
        <v>0</v>
      </c>
      <c r="F217" s="8">
        <f>+Allocators!H187</f>
        <v>0</v>
      </c>
      <c r="G217" s="8">
        <f>+Allocators!I187</f>
        <v>0</v>
      </c>
      <c r="H217" s="8">
        <f>+Allocators!J187</f>
        <v>0</v>
      </c>
      <c r="I217" s="8">
        <f>+Allocators!K187</f>
        <v>0</v>
      </c>
      <c r="J217" s="8">
        <f>+Allocators!L187</f>
        <v>0</v>
      </c>
      <c r="K217" s="8">
        <f>+Allocators!M187</f>
        <v>0</v>
      </c>
      <c r="L217" s="8">
        <f>+Allocators!N187</f>
        <v>0</v>
      </c>
      <c r="M217" s="8">
        <f>+Allocators!O187</f>
        <v>0</v>
      </c>
      <c r="N217" s="8">
        <f>+Allocators!P187</f>
        <v>0</v>
      </c>
      <c r="O217" s="8">
        <f>+Allocators!Q187</f>
        <v>0</v>
      </c>
      <c r="P217" s="8">
        <f>+Allocators!R187</f>
        <v>0</v>
      </c>
      <c r="Q217" s="8">
        <f>+Allocators!S187</f>
        <v>0</v>
      </c>
      <c r="R217" s="8">
        <f>+Allocators!T187</f>
        <v>0</v>
      </c>
      <c r="S217" s="8">
        <f>+Allocators!U187</f>
        <v>0</v>
      </c>
    </row>
    <row r="218" spans="1:19">
      <c r="A218" s="14" t="str">
        <f>CONCATENATE(Allocators!A188," ",Allocators!B188)</f>
        <v>FUELREV DISTPRI</v>
      </c>
      <c r="B218" s="8">
        <f>+Allocators!D188</f>
        <v>0</v>
      </c>
      <c r="C218" s="8">
        <f>+Allocators!E188</f>
        <v>0</v>
      </c>
      <c r="D218" s="8">
        <f>+Allocators!F188</f>
        <v>0</v>
      </c>
      <c r="E218" s="8">
        <f>+Allocators!G188</f>
        <v>0</v>
      </c>
      <c r="F218" s="8">
        <f>+Allocators!H188</f>
        <v>0</v>
      </c>
      <c r="G218" s="8">
        <f>+Allocators!I188</f>
        <v>0</v>
      </c>
      <c r="H218" s="8">
        <f>+Allocators!J188</f>
        <v>0</v>
      </c>
      <c r="I218" s="8">
        <f>+Allocators!K188</f>
        <v>0</v>
      </c>
      <c r="J218" s="8">
        <f>+Allocators!L188</f>
        <v>0</v>
      </c>
      <c r="K218" s="8">
        <f>+Allocators!M188</f>
        <v>0</v>
      </c>
      <c r="L218" s="8">
        <f>+Allocators!N188</f>
        <v>0</v>
      </c>
      <c r="M218" s="8">
        <f>+Allocators!O188</f>
        <v>0</v>
      </c>
      <c r="N218" s="8">
        <f>+Allocators!P188</f>
        <v>0</v>
      </c>
      <c r="O218" s="8">
        <f>+Allocators!Q188</f>
        <v>0</v>
      </c>
      <c r="P218" s="8">
        <f>+Allocators!R188</f>
        <v>0</v>
      </c>
      <c r="Q218" s="8">
        <f>+Allocators!S188</f>
        <v>0</v>
      </c>
      <c r="R218" s="8">
        <f>+Allocators!T188</f>
        <v>0</v>
      </c>
      <c r="S218" s="8">
        <f>+Allocators!U188</f>
        <v>0</v>
      </c>
    </row>
    <row r="219" spans="1:19">
      <c r="A219" s="14" t="str">
        <f>CONCATENATE(Allocators!A189," ",Allocators!B189)</f>
        <v>FUELREV DISTSEC</v>
      </c>
      <c r="B219" s="8">
        <f>+Allocators!D189</f>
        <v>0</v>
      </c>
      <c r="C219" s="8">
        <f>+Allocators!E189</f>
        <v>0</v>
      </c>
      <c r="D219" s="8">
        <f>+Allocators!F189</f>
        <v>0</v>
      </c>
      <c r="E219" s="8">
        <f>+Allocators!G189</f>
        <v>0</v>
      </c>
      <c r="F219" s="8">
        <f>+Allocators!H189</f>
        <v>0</v>
      </c>
      <c r="G219" s="8">
        <f>+Allocators!I189</f>
        <v>0</v>
      </c>
      <c r="H219" s="8">
        <f>+Allocators!J189</f>
        <v>0</v>
      </c>
      <c r="I219" s="8">
        <f>+Allocators!K189</f>
        <v>0</v>
      </c>
      <c r="J219" s="8">
        <f>+Allocators!L189</f>
        <v>0</v>
      </c>
      <c r="K219" s="8">
        <f>+Allocators!M189</f>
        <v>0</v>
      </c>
      <c r="L219" s="8">
        <f>+Allocators!N189</f>
        <v>0</v>
      </c>
      <c r="M219" s="8">
        <f>+Allocators!O189</f>
        <v>0</v>
      </c>
      <c r="N219" s="8">
        <f>+Allocators!P189</f>
        <v>0</v>
      </c>
      <c r="O219" s="8">
        <f>+Allocators!Q189</f>
        <v>0</v>
      </c>
      <c r="P219" s="8">
        <f>+Allocators!R189</f>
        <v>0</v>
      </c>
      <c r="Q219" s="8">
        <f>+Allocators!S189</f>
        <v>0</v>
      </c>
      <c r="R219" s="8">
        <f>+Allocators!T189</f>
        <v>0</v>
      </c>
      <c r="S219" s="8">
        <f>+Allocators!U189</f>
        <v>0</v>
      </c>
    </row>
    <row r="220" spans="1:19">
      <c r="A220" s="14" t="str">
        <f>CONCATENATE(Allocators!A190," ",Allocators!B190)</f>
        <v>FUELREV ENERGY</v>
      </c>
      <c r="B220" s="8">
        <f>+Allocators!D190</f>
        <v>0.99999999999999989</v>
      </c>
      <c r="C220" s="8">
        <f>+Allocators!E190</f>
        <v>0.39128620921242163</v>
      </c>
      <c r="D220" s="8">
        <f>+Allocators!F190</f>
        <v>0.11288493607820264</v>
      </c>
      <c r="E220" s="8">
        <f>+Allocators!G190</f>
        <v>1.5733750615802512E-3</v>
      </c>
      <c r="F220" s="8">
        <f>+Allocators!H190</f>
        <v>2.1995650015570181E-4</v>
      </c>
      <c r="G220" s="8">
        <f>+Allocators!I190</f>
        <v>7.3242491513080044E-2</v>
      </c>
      <c r="H220" s="8">
        <f>+Allocators!J190</f>
        <v>1.3061990153913352E-2</v>
      </c>
      <c r="I220" s="8">
        <f>+Allocators!K190</f>
        <v>2.6598995455440764E-3</v>
      </c>
      <c r="J220" s="8">
        <f>+Allocators!L190</f>
        <v>1.0046530602530684E-4</v>
      </c>
      <c r="K220" s="8">
        <f>+Allocators!M190</f>
        <v>3.8357106119659506E-3</v>
      </c>
      <c r="L220" s="8">
        <f>+Allocators!N190</f>
        <v>6.0643314077012241E-2</v>
      </c>
      <c r="M220" s="8">
        <f>+Allocators!O190</f>
        <v>0.26081702382224131</v>
      </c>
      <c r="N220" s="8">
        <f>+Allocators!P190</f>
        <v>4.9062406347234362E-2</v>
      </c>
      <c r="O220" s="8">
        <f>+Allocators!Q190</f>
        <v>2.0118986362429762E-2</v>
      </c>
      <c r="P220" s="8">
        <f>+Allocators!R190</f>
        <v>4.0368344809061621E-4</v>
      </c>
      <c r="Q220" s="8">
        <f>+Allocators!S190</f>
        <v>3.6008736675700138E-4</v>
      </c>
      <c r="R220" s="8">
        <f>+Allocators!T190</f>
        <v>8.0658336923352184E-3</v>
      </c>
      <c r="S220" s="8">
        <f>+Allocators!U190</f>
        <v>1.6636309010102214E-3</v>
      </c>
    </row>
    <row r="221" spans="1:19">
      <c r="A221" s="14" t="str">
        <f>CONCATENATE(Allocators!A191," ",Allocators!B191)</f>
        <v>FUELREV CUSTOMER</v>
      </c>
      <c r="B221" s="8">
        <f>+Allocators!D191</f>
        <v>0</v>
      </c>
      <c r="C221" s="8">
        <f>+Allocators!E191</f>
        <v>0</v>
      </c>
      <c r="D221" s="8">
        <f>+Allocators!F191</f>
        <v>0</v>
      </c>
      <c r="E221" s="8">
        <f>+Allocators!G191</f>
        <v>0</v>
      </c>
      <c r="F221" s="8">
        <f>+Allocators!H191</f>
        <v>0</v>
      </c>
      <c r="G221" s="8">
        <f>+Allocators!I191</f>
        <v>0</v>
      </c>
      <c r="H221" s="8">
        <f>+Allocators!J191</f>
        <v>0</v>
      </c>
      <c r="I221" s="8">
        <f>+Allocators!K191</f>
        <v>0</v>
      </c>
      <c r="J221" s="8">
        <f>+Allocators!L191</f>
        <v>0</v>
      </c>
      <c r="K221" s="8">
        <f>+Allocators!M191</f>
        <v>0</v>
      </c>
      <c r="L221" s="8">
        <f>+Allocators!N191</f>
        <v>0</v>
      </c>
      <c r="M221" s="8">
        <f>+Allocators!O191</f>
        <v>0</v>
      </c>
      <c r="N221" s="8">
        <f>+Allocators!P191</f>
        <v>0</v>
      </c>
      <c r="O221" s="8">
        <f>+Allocators!Q191</f>
        <v>0</v>
      </c>
      <c r="P221" s="8">
        <f>+Allocators!R191</f>
        <v>0</v>
      </c>
      <c r="Q221" s="8">
        <f>+Allocators!S191</f>
        <v>0</v>
      </c>
      <c r="R221" s="8">
        <f>+Allocators!T191</f>
        <v>0</v>
      </c>
      <c r="S221" s="8">
        <f>+Allocators!U191</f>
        <v>0</v>
      </c>
    </row>
    <row r="222" spans="1:19">
      <c r="A222" s="14" t="str">
        <f>CONCATENATE(Allocators!A192," ",Allocators!B192)</f>
        <v>FUELREV TOTAL</v>
      </c>
      <c r="B222" s="8">
        <f>+Allocators!D192</f>
        <v>0.99999999999999989</v>
      </c>
      <c r="C222" s="8">
        <f>+Allocators!E192</f>
        <v>0.39128620921242163</v>
      </c>
      <c r="D222" s="8">
        <f>+Allocators!F192</f>
        <v>0.11288493607820264</v>
      </c>
      <c r="E222" s="8">
        <f>+Allocators!G192</f>
        <v>1.5733750615802512E-3</v>
      </c>
      <c r="F222" s="8">
        <f>+Allocators!H192</f>
        <v>2.1995650015570181E-4</v>
      </c>
      <c r="G222" s="8">
        <f>+Allocators!I192</f>
        <v>7.3242491513080044E-2</v>
      </c>
      <c r="H222" s="8">
        <f>+Allocators!J192</f>
        <v>1.3061990153913352E-2</v>
      </c>
      <c r="I222" s="8">
        <f>+Allocators!K192</f>
        <v>2.6598995455440764E-3</v>
      </c>
      <c r="J222" s="8">
        <f>+Allocators!L192</f>
        <v>1.0046530602530684E-4</v>
      </c>
      <c r="K222" s="8">
        <f>+Allocators!M192</f>
        <v>3.8357106119659506E-3</v>
      </c>
      <c r="L222" s="8">
        <f>+Allocators!N192</f>
        <v>6.0643314077012241E-2</v>
      </c>
      <c r="M222" s="8">
        <f>+Allocators!O192</f>
        <v>0.26081702382224131</v>
      </c>
      <c r="N222" s="8">
        <f>+Allocators!P192</f>
        <v>4.9062406347234362E-2</v>
      </c>
      <c r="O222" s="8">
        <f>+Allocators!Q192</f>
        <v>2.0118986362429762E-2</v>
      </c>
      <c r="P222" s="8">
        <f>+Allocators!R192</f>
        <v>4.0368344809061621E-4</v>
      </c>
      <c r="Q222" s="8">
        <f>+Allocators!S192</f>
        <v>3.6008736675700138E-4</v>
      </c>
      <c r="R222" s="8">
        <f>+Allocators!T192</f>
        <v>8.0658336923352184E-3</v>
      </c>
      <c r="S222" s="8">
        <f>+Allocators!U192</f>
        <v>1.6636309010102214E-3</v>
      </c>
    </row>
    <row r="223" spans="1:19"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>
      <c r="A224" s="14" t="str">
        <f>CONCATENATE(Allocators!A766," ",Allocators!B766)</f>
        <v>LABOR_M PRODUCTION</v>
      </c>
      <c r="B224" s="8">
        <f ca="1">Allocators!D766</f>
        <v>0.42506595355571852</v>
      </c>
      <c r="C224" s="8">
        <f ca="1">Allocators!E766</f>
        <v>0.21864796706839398</v>
      </c>
      <c r="D224" s="8">
        <f ca="1">Allocators!F766</f>
        <v>5.0988739536078041E-2</v>
      </c>
      <c r="E224" s="8">
        <f ca="1">Allocators!G766</f>
        <v>7.0894538122014204E-4</v>
      </c>
      <c r="F224" s="8">
        <f ca="1">Allocators!H766</f>
        <v>9.8737451508572148E-5</v>
      </c>
      <c r="G224" s="8">
        <f ca="1">Allocators!I766</f>
        <v>3.0348915734340905E-2</v>
      </c>
      <c r="H224" s="8">
        <f ca="1">Allocators!J766</f>
        <v>5.4382703256917247E-3</v>
      </c>
      <c r="I224" s="8">
        <f ca="1">Allocators!K766</f>
        <v>1.1028257255074018E-3</v>
      </c>
      <c r="J224" s="8">
        <f ca="1">Allocators!L766</f>
        <v>4.1879308204121509E-5</v>
      </c>
      <c r="K224" s="8">
        <f ca="1">Allocators!M766</f>
        <v>1.4372388466473518E-3</v>
      </c>
      <c r="L224" s="8">
        <f ca="1">Allocators!N766</f>
        <v>1.9403554362750191E-2</v>
      </c>
      <c r="M224" s="8">
        <f ca="1">Allocators!O766</f>
        <v>7.421080627187962E-2</v>
      </c>
      <c r="N224" s="8">
        <f ca="1">Allocators!P766</f>
        <v>1.3443975838387353E-2</v>
      </c>
      <c r="O224" s="8">
        <f ca="1">Allocators!Q766</f>
        <v>8.3295517044529553E-3</v>
      </c>
      <c r="P224" s="8">
        <f ca="1">Allocators!R766</f>
        <v>1.663625119488871E-4</v>
      </c>
      <c r="Q224" s="8">
        <f ca="1">Allocators!S766</f>
        <v>1.0988026255998528E-4</v>
      </c>
      <c r="R224" s="8">
        <f ca="1">Allocators!T766</f>
        <v>4.8815068801391187E-4</v>
      </c>
      <c r="S224" s="8">
        <f ca="1">Allocators!U766</f>
        <v>1.0015253813321803E-4</v>
      </c>
    </row>
    <row r="225" spans="1:19">
      <c r="A225" s="14" t="str">
        <f>CONCATENATE(Allocators!A767," ",Allocators!B767)</f>
        <v>LABOR_M BULKTRAN</v>
      </c>
      <c r="B225" s="8">
        <f ca="1">Allocators!D767</f>
        <v>6.5888585052106943E-2</v>
      </c>
      <c r="C225" s="8">
        <f ca="1">Allocators!E767</f>
        <v>3.3892164390361385E-2</v>
      </c>
      <c r="D225" s="8">
        <f ca="1">Allocators!F767</f>
        <v>7.9036579465361217E-3</v>
      </c>
      <c r="E225" s="8">
        <f ca="1">Allocators!G767</f>
        <v>1.098921418125261E-4</v>
      </c>
      <c r="F225" s="8">
        <f ca="1">Allocators!H767</f>
        <v>1.530508599225664E-5</v>
      </c>
      <c r="G225" s="8">
        <f ca="1">Allocators!I767</f>
        <v>4.7043219972667605E-3</v>
      </c>
      <c r="H225" s="8">
        <f ca="1">Allocators!J767</f>
        <v>8.4297491693537748E-4</v>
      </c>
      <c r="I225" s="8">
        <f ca="1">Allocators!K767</f>
        <v>1.7094671075137336E-4</v>
      </c>
      <c r="J225" s="8">
        <f ca="1">Allocators!L767</f>
        <v>6.4916240349250934E-6</v>
      </c>
      <c r="K225" s="8">
        <f ca="1">Allocators!M767</f>
        <v>2.2278338971955014E-4</v>
      </c>
      <c r="L225" s="8">
        <f ca="1">Allocators!N767</f>
        <v>3.0077044073953561E-3</v>
      </c>
      <c r="M225" s="8">
        <f ca="1">Allocators!O767</f>
        <v>1.1503261976001173E-2</v>
      </c>
      <c r="N225" s="8">
        <f ca="1">Allocators!P767</f>
        <v>2.0839225961435241E-3</v>
      </c>
      <c r="O225" s="8">
        <f ca="1">Allocators!Q767</f>
        <v>1.2911464005381213E-3</v>
      </c>
      <c r="P225" s="8">
        <f ca="1">Allocators!R767</f>
        <v>2.578750527143678E-5</v>
      </c>
      <c r="Q225" s="8">
        <f ca="1">Allocators!S767</f>
        <v>1.7032309844317862E-5</v>
      </c>
      <c r="R225" s="8">
        <f ca="1">Allocators!T767</f>
        <v>7.5667217890300955E-5</v>
      </c>
      <c r="S225" s="8">
        <f ca="1">Allocators!U767</f>
        <v>1.5524435612342949E-5</v>
      </c>
    </row>
    <row r="226" spans="1:19">
      <c r="A226" s="14" t="str">
        <f>CONCATENATE(Allocators!A768," ",Allocators!B768)</f>
        <v>LABOR_M SUBTRAN</v>
      </c>
      <c r="B226" s="8">
        <f ca="1">Allocators!D768</f>
        <v>1.8260310289025795E-2</v>
      </c>
      <c r="C226" s="8">
        <f ca="1">Allocators!E768</f>
        <v>9.3301669201256571E-3</v>
      </c>
      <c r="D226" s="8">
        <f ca="1">Allocators!F768</f>
        <v>2.1871487419220519E-3</v>
      </c>
      <c r="E226" s="8">
        <f ca="1">Allocators!G768</f>
        <v>3.055361982067317E-5</v>
      </c>
      <c r="F226" s="8">
        <f ca="1">Allocators!H768</f>
        <v>5.5300632277363295E-6</v>
      </c>
      <c r="G226" s="8">
        <f ca="1">Allocators!I768</f>
        <v>1.2640154868635604E-3</v>
      </c>
      <c r="H226" s="8">
        <f ca="1">Allocators!J768</f>
        <v>2.2713723254649937E-4</v>
      </c>
      <c r="I226" s="8">
        <f ca="1">Allocators!K768</f>
        <v>5.9621772315170371E-5</v>
      </c>
      <c r="J226" s="8">
        <f ca="1">Allocators!L768</f>
        <v>0</v>
      </c>
      <c r="K226" s="8">
        <f ca="1">Allocators!M768</f>
        <v>5.6974529899284737E-5</v>
      </c>
      <c r="L226" s="8">
        <f ca="1">Allocators!N768</f>
        <v>7.994079015252527E-4</v>
      </c>
      <c r="M226" s="8">
        <f ca="1">Allocators!O768</f>
        <v>3.9416976074588463E-3</v>
      </c>
      <c r="N226" s="8">
        <f ca="1">Allocators!P768</f>
        <v>0</v>
      </c>
      <c r="O226" s="8">
        <f ca="1">Allocators!Q768</f>
        <v>3.4649214566035379E-4</v>
      </c>
      <c r="P226" s="8">
        <f ca="1">Allocators!R768</f>
        <v>6.9570484564936924E-6</v>
      </c>
      <c r="Q226" s="8">
        <f ca="1">Allocators!S768</f>
        <v>4.6072192042039777E-6</v>
      </c>
      <c r="R226" s="8">
        <f ca="1">Allocators!T768</f>
        <v>0</v>
      </c>
      <c r="S226" s="8">
        <f ca="1">Allocators!U768</f>
        <v>0</v>
      </c>
    </row>
    <row r="227" spans="1:19">
      <c r="A227" s="14" t="str">
        <f>CONCATENATE(Allocators!A769," ",Allocators!B769)</f>
        <v>LABOR_M DISTPRI</v>
      </c>
      <c r="B227" s="8">
        <f ca="1">Allocators!D769</f>
        <v>0.1491607910159693</v>
      </c>
      <c r="C227" s="8">
        <f ca="1">Allocators!E769</f>
        <v>9.7671540226876505E-2</v>
      </c>
      <c r="D227" s="8">
        <f ca="1">Allocators!F769</f>
        <v>2.2858910196712687E-2</v>
      </c>
      <c r="E227" s="8">
        <f ca="1">Allocators!G769</f>
        <v>3.1928756284467383E-4</v>
      </c>
      <c r="F227" s="8">
        <f ca="1">Allocators!H769</f>
        <v>0</v>
      </c>
      <c r="G227" s="8">
        <f ca="1">Allocators!I769</f>
        <v>1.3270045789525784E-2</v>
      </c>
      <c r="H227" s="8">
        <f ca="1">Allocators!J769</f>
        <v>2.3843510942434406E-3</v>
      </c>
      <c r="I227" s="8">
        <f ca="1">Allocators!K769</f>
        <v>0</v>
      </c>
      <c r="J227" s="8">
        <f ca="1">Allocators!L769</f>
        <v>0</v>
      </c>
      <c r="K227" s="8">
        <f ca="1">Allocators!M769</f>
        <v>6.0002843732803669E-4</v>
      </c>
      <c r="L227" s="8">
        <f ca="1">Allocators!N769</f>
        <v>8.2971109156353869E-3</v>
      </c>
      <c r="M227" s="8">
        <f ca="1">Allocators!O769</f>
        <v>0</v>
      </c>
      <c r="N227" s="8">
        <f ca="1">Allocators!P769</f>
        <v>0</v>
      </c>
      <c r="O227" s="8">
        <f ca="1">Allocators!Q769</f>
        <v>3.6385369049932938E-3</v>
      </c>
      <c r="P227" s="8">
        <f ca="1">Allocators!R769</f>
        <v>7.303117369102467E-5</v>
      </c>
      <c r="Q227" s="8">
        <f ca="1">Allocators!S769</f>
        <v>4.7948714118371969E-5</v>
      </c>
      <c r="R227" s="8">
        <f ca="1">Allocators!T769</f>
        <v>0</v>
      </c>
      <c r="S227" s="8">
        <f ca="1">Allocators!U769</f>
        <v>0</v>
      </c>
    </row>
    <row r="228" spans="1:19">
      <c r="A228" s="14" t="str">
        <f>CONCATENATE(Allocators!A770," ",Allocators!B770)</f>
        <v>LABOR_M DISTSEC</v>
      </c>
      <c r="B228" s="8">
        <f ca="1">Allocators!D770</f>
        <v>5.9093485416684959E-2</v>
      </c>
      <c r="C228" s="8">
        <f ca="1">Allocators!E770</f>
        <v>4.3853575961442945E-2</v>
      </c>
      <c r="D228" s="8">
        <f ca="1">Allocators!F770</f>
        <v>8.8428401663252186E-3</v>
      </c>
      <c r="E228" s="8">
        <f ca="1">Allocators!G770</f>
        <v>0</v>
      </c>
      <c r="F228" s="8">
        <f ca="1">Allocators!H770</f>
        <v>0</v>
      </c>
      <c r="G228" s="8">
        <f ca="1">Allocators!I770</f>
        <v>4.4199652604779618E-3</v>
      </c>
      <c r="H228" s="8">
        <f ca="1">Allocators!J770</f>
        <v>0</v>
      </c>
      <c r="I228" s="8">
        <f ca="1">Allocators!K770</f>
        <v>0</v>
      </c>
      <c r="J228" s="8">
        <f ca="1">Allocators!L770</f>
        <v>0</v>
      </c>
      <c r="K228" s="8">
        <f ca="1">Allocators!M770</f>
        <v>1.6520795251271002E-4</v>
      </c>
      <c r="L228" s="8">
        <f ca="1">Allocators!N770</f>
        <v>0</v>
      </c>
      <c r="M228" s="8">
        <f ca="1">Allocators!O770</f>
        <v>0</v>
      </c>
      <c r="N228" s="8">
        <f ca="1">Allocators!P770</f>
        <v>0</v>
      </c>
      <c r="O228" s="8">
        <f ca="1">Allocators!Q770</f>
        <v>1.2485373857467918E-3</v>
      </c>
      <c r="P228" s="8">
        <f ca="1">Allocators!R770</f>
        <v>0</v>
      </c>
      <c r="Q228" s="8">
        <f ca="1">Allocators!S770</f>
        <v>1.476217135894456E-5</v>
      </c>
      <c r="R228" s="8">
        <f ca="1">Allocators!T770</f>
        <v>4.5437535553806456E-4</v>
      </c>
      <c r="S228" s="8">
        <f ca="1">Allocators!U770</f>
        <v>9.4221163282307005E-5</v>
      </c>
    </row>
    <row r="229" spans="1:19">
      <c r="A229" s="14" t="str">
        <f>CONCATENATE(Allocators!A771," ",Allocators!B771)</f>
        <v>LABOR_M ENERGY</v>
      </c>
      <c r="B229" s="8">
        <f ca="1">Allocators!D771</f>
        <v>0.17001506197141839</v>
      </c>
      <c r="C229" s="8">
        <f ca="1">Allocators!E771</f>
        <v>6.6524549107811262E-2</v>
      </c>
      <c r="D229" s="8">
        <f ca="1">Allocators!F771</f>
        <v>1.919213940297523E-2</v>
      </c>
      <c r="E229" s="8">
        <f ca="1">Allocators!G771</f>
        <v>2.6749745859885068E-4</v>
      </c>
      <c r="F229" s="8">
        <f ca="1">Allocators!H771</f>
        <v>3.7395918004987955E-5</v>
      </c>
      <c r="G229" s="8">
        <f ca="1">Allocators!I771</f>
        <v>1.2452326733537394E-2</v>
      </c>
      <c r="H229" s="8">
        <f ca="1">Allocators!J771</f>
        <v>2.2207350654876363E-3</v>
      </c>
      <c r="I229" s="8">
        <f ca="1">Allocators!K771</f>
        <v>4.5222298607342388E-4</v>
      </c>
      <c r="J229" s="8">
        <f ca="1">Allocators!L771</f>
        <v>1.7080615229870063E-5</v>
      </c>
      <c r="K229" s="8">
        <f ca="1">Allocators!M771</f>
        <v>6.5212857739781844E-4</v>
      </c>
      <c r="L229" s="8">
        <f ca="1">Allocators!N771</f>
        <v>1.0310276800955429E-2</v>
      </c>
      <c r="M229" s="8">
        <f ca="1">Allocators!O771</f>
        <v>4.4342822468339274E-2</v>
      </c>
      <c r="N229" s="8">
        <f ca="1">Allocators!P771</f>
        <v>8.3413480555919635E-3</v>
      </c>
      <c r="O229" s="8">
        <f ca="1">Allocators!Q771</f>
        <v>3.4205307132106184E-3</v>
      </c>
      <c r="P229" s="8">
        <f ca="1">Allocators!R771</f>
        <v>6.8632266443961989E-5</v>
      </c>
      <c r="Q229" s="8">
        <f ca="1">Allocators!S771</f>
        <v>6.1220275974316465E-5</v>
      </c>
      <c r="R229" s="8">
        <f ca="1">Allocators!T771</f>
        <v>1.3713132150535269E-3</v>
      </c>
      <c r="S229" s="8">
        <f ca="1">Allocators!U771</f>
        <v>2.8284231073281947E-4</v>
      </c>
    </row>
    <row r="230" spans="1:19">
      <c r="A230" s="14" t="str">
        <f>CONCATENATE(Allocators!A772," ",Allocators!B772)</f>
        <v>LABOR_M CUSTOMER</v>
      </c>
      <c r="B230" s="8">
        <f ca="1">Allocators!D772</f>
        <v>0.1125158126990765</v>
      </c>
      <c r="C230" s="8">
        <f ca="1">Allocators!E772</f>
        <v>8.6876869133900331E-2</v>
      </c>
      <c r="D230" s="8">
        <f ca="1">Allocators!F772</f>
        <v>1.7591792630404324E-2</v>
      </c>
      <c r="E230" s="8">
        <f ca="1">Allocators!G772</f>
        <v>4.4964941237741091E-4</v>
      </c>
      <c r="F230" s="8">
        <f ca="1">Allocators!H772</f>
        <v>7.2497490430029128E-5</v>
      </c>
      <c r="G230" s="8">
        <f ca="1">Allocators!I772</f>
        <v>7.2143257937137058E-4</v>
      </c>
      <c r="H230" s="8">
        <f ca="1">Allocators!J772</f>
        <v>1.7424035487406699E-4</v>
      </c>
      <c r="I230" s="8">
        <f ca="1">Allocators!K772</f>
        <v>1.7737005863072971E-4</v>
      </c>
      <c r="J230" s="8">
        <f ca="1">Allocators!L772</f>
        <v>2.190935028738741E-5</v>
      </c>
      <c r="K230" s="8">
        <f ca="1">Allocators!M772</f>
        <v>5.4829391787120897E-6</v>
      </c>
      <c r="L230" s="8">
        <f ca="1">Allocators!N772</f>
        <v>1.266736226997983E-4</v>
      </c>
      <c r="M230" s="8">
        <f ca="1">Allocators!O772</f>
        <v>2.9794844478624991E-4</v>
      </c>
      <c r="N230" s="8">
        <f ca="1">Allocators!P772</f>
        <v>8.7734945023344081E-5</v>
      </c>
      <c r="O230" s="8">
        <f ca="1">Allocators!Q772</f>
        <v>1.5985647865261201E-4</v>
      </c>
      <c r="P230" s="8">
        <f ca="1">Allocators!R772</f>
        <v>2.3879732082024867E-6</v>
      </c>
      <c r="Q230" s="8">
        <f ca="1">Allocators!S772</f>
        <v>1.3013595175949446E-5</v>
      </c>
      <c r="R230" s="8">
        <f ca="1">Allocators!T772</f>
        <v>4.7284305751045903E-3</v>
      </c>
      <c r="S230" s="8">
        <f ca="1">Allocators!U772</f>
        <v>1.0085231149713695E-3</v>
      </c>
    </row>
    <row r="231" spans="1:19">
      <c r="A231" s="14" t="str">
        <f>CONCATENATE(Allocators!A773," ",Allocators!B773)</f>
        <v>LABOR_M TOTAL</v>
      </c>
      <c r="B231" s="8">
        <f ca="1">Allocators!D773</f>
        <v>1.0000000000000004</v>
      </c>
      <c r="C231" s="8">
        <f ca="1">Allocators!E773</f>
        <v>0.55679683280891212</v>
      </c>
      <c r="D231" s="8">
        <f ca="1">Allocators!F773</f>
        <v>0.12956522862095368</v>
      </c>
      <c r="E231" s="8">
        <f ca="1">Allocators!G773</f>
        <v>1.885825576674277E-3</v>
      </c>
      <c r="F231" s="8">
        <f ca="1">Allocators!H773</f>
        <v>2.2946600916358222E-4</v>
      </c>
      <c r="G231" s="8">
        <f ca="1">Allocators!I773</f>
        <v>6.7181023581383739E-2</v>
      </c>
      <c r="H231" s="8">
        <f ca="1">Allocators!J773</f>
        <v>1.1287708989778744E-2</v>
      </c>
      <c r="I231" s="8">
        <f ca="1">Allocators!K773</f>
        <v>1.9629872532780988E-3</v>
      </c>
      <c r="J231" s="8">
        <f ca="1">Allocators!L773</f>
        <v>8.7360897756304088E-5</v>
      </c>
      <c r="K231" s="8">
        <f ca="1">Allocators!M773</f>
        <v>3.1398446726834638E-3</v>
      </c>
      <c r="L231" s="8">
        <f ca="1">Allocators!N773</f>
        <v>4.1944728010961413E-2</v>
      </c>
      <c r="M231" s="8">
        <f ca="1">Allocators!O773</f>
        <v>0.13429653676846515</v>
      </c>
      <c r="N231" s="8">
        <f ca="1">Allocators!P773</f>
        <v>2.3956981435146185E-2</v>
      </c>
      <c r="O231" s="8">
        <f ca="1">Allocators!Q773</f>
        <v>1.8434651733254745E-2</v>
      </c>
      <c r="P231" s="8">
        <f ca="1">Allocators!R773</f>
        <v>3.4315847902000669E-4</v>
      </c>
      <c r="Q231" s="8">
        <f ca="1">Allocators!S773</f>
        <v>2.6846454823608955E-4</v>
      </c>
      <c r="R231" s="8">
        <f ca="1">Allocators!T773</f>
        <v>7.1179370516003945E-3</v>
      </c>
      <c r="S231" s="8">
        <f ca="1">Allocators!U773</f>
        <v>1.501263562732057E-3</v>
      </c>
    </row>
    <row r="232" spans="1:19" s="47" customFormat="1">
      <c r="A232" s="56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>
      <c r="A233" s="14" t="str">
        <f>CONCATENATE(Allocators!A783," ",Allocators!B783)</f>
        <v>LABOR_PROD PRODUCTION</v>
      </c>
      <c r="B233" s="8">
        <f>+Allocators!D783</f>
        <v>0.71429930121226426</v>
      </c>
      <c r="C233" s="8">
        <f>+Allocators!E783</f>
        <v>0.36742554604050087</v>
      </c>
      <c r="D233" s="8">
        <f>+Allocators!F783</f>
        <v>8.5683693825976071E-2</v>
      </c>
      <c r="E233" s="8">
        <f>+Allocators!G783</f>
        <v>1.1913426285194832E-3</v>
      </c>
      <c r="F233" s="8">
        <f>+Allocators!H783</f>
        <v>1.659227045263882E-4</v>
      </c>
      <c r="G233" s="8">
        <f>+Allocators!I783</f>
        <v>5.0999636927514976E-2</v>
      </c>
      <c r="H233" s="8">
        <f>+Allocators!J783</f>
        <v>9.1387057960072432E-3</v>
      </c>
      <c r="I233" s="8">
        <f>+Allocators!K783</f>
        <v>1.8532362766278023E-3</v>
      </c>
      <c r="J233" s="8">
        <f>+Allocators!L783</f>
        <v>7.0375809530781036E-5</v>
      </c>
      <c r="K233" s="8">
        <f>+Allocators!M783</f>
        <v>2.4151986185850858E-3</v>
      </c>
      <c r="L233" s="8">
        <f>+Allocators!N783</f>
        <v>3.2606576006398165E-2</v>
      </c>
      <c r="M233" s="8">
        <f>+Allocators!O783</f>
        <v>0.124707063972024</v>
      </c>
      <c r="N233" s="8">
        <f>+Allocators!P783</f>
        <v>2.2591841257914056E-2</v>
      </c>
      <c r="O233" s="8">
        <f>+Allocators!Q783</f>
        <v>1.3997340676503421E-2</v>
      </c>
      <c r="P233" s="8">
        <f>+Allocators!R783</f>
        <v>2.7956279499442469E-4</v>
      </c>
      <c r="Q233" s="8">
        <f>+Allocators!S783</f>
        <v>1.8464756847040537E-4</v>
      </c>
      <c r="R233" s="8">
        <f>+Allocators!T783</f>
        <v>8.2030963058281499E-4</v>
      </c>
      <c r="S233" s="8">
        <f>+Allocators!U783</f>
        <v>1.6830067758841289E-4</v>
      </c>
    </row>
    <row r="234" spans="1:19">
      <c r="A234" s="14" t="str">
        <f>CONCATENATE(Allocators!A784," ",Allocators!B784)</f>
        <v>LABOR_PROD BULKTRAN</v>
      </c>
      <c r="B234" s="8">
        <f>+Allocators!D784</f>
        <v>0</v>
      </c>
      <c r="C234" s="8">
        <f>+Allocators!E784</f>
        <v>0</v>
      </c>
      <c r="D234" s="8">
        <f>+Allocators!F784</f>
        <v>0</v>
      </c>
      <c r="E234" s="8">
        <f>+Allocators!G784</f>
        <v>0</v>
      </c>
      <c r="F234" s="8">
        <f>+Allocators!H784</f>
        <v>0</v>
      </c>
      <c r="G234" s="8">
        <f>+Allocators!I784</f>
        <v>0</v>
      </c>
      <c r="H234" s="8">
        <f>+Allocators!J784</f>
        <v>0</v>
      </c>
      <c r="I234" s="8">
        <f>+Allocators!K784</f>
        <v>0</v>
      </c>
      <c r="J234" s="8">
        <f>+Allocators!L784</f>
        <v>0</v>
      </c>
      <c r="K234" s="8">
        <f>+Allocators!M784</f>
        <v>0</v>
      </c>
      <c r="L234" s="8">
        <f>+Allocators!N784</f>
        <v>0</v>
      </c>
      <c r="M234" s="8">
        <f>+Allocators!O784</f>
        <v>0</v>
      </c>
      <c r="N234" s="8">
        <f>+Allocators!P784</f>
        <v>0</v>
      </c>
      <c r="O234" s="8">
        <f>+Allocators!Q784</f>
        <v>0</v>
      </c>
      <c r="P234" s="8">
        <f>+Allocators!R784</f>
        <v>0</v>
      </c>
      <c r="Q234" s="8">
        <f>+Allocators!S784</f>
        <v>0</v>
      </c>
      <c r="R234" s="8">
        <f>+Allocators!T784</f>
        <v>0</v>
      </c>
      <c r="S234" s="8">
        <f>+Allocators!U784</f>
        <v>0</v>
      </c>
    </row>
    <row r="235" spans="1:19">
      <c r="A235" s="14" t="str">
        <f>CONCATENATE(Allocators!A785," ",Allocators!B785)</f>
        <v>LABOR_PROD SUBTRAN</v>
      </c>
      <c r="B235" s="8">
        <f>+Allocators!D785</f>
        <v>0</v>
      </c>
      <c r="C235" s="8">
        <f>+Allocators!E785</f>
        <v>0</v>
      </c>
      <c r="D235" s="8">
        <f>+Allocators!F785</f>
        <v>0</v>
      </c>
      <c r="E235" s="8">
        <f>+Allocators!G785</f>
        <v>0</v>
      </c>
      <c r="F235" s="8">
        <f>+Allocators!H785</f>
        <v>0</v>
      </c>
      <c r="G235" s="8">
        <f>+Allocators!I785</f>
        <v>0</v>
      </c>
      <c r="H235" s="8">
        <f>+Allocators!J785</f>
        <v>0</v>
      </c>
      <c r="I235" s="8">
        <f>+Allocators!K785</f>
        <v>0</v>
      </c>
      <c r="J235" s="8">
        <f>+Allocators!L785</f>
        <v>0</v>
      </c>
      <c r="K235" s="8">
        <f>+Allocators!M785</f>
        <v>0</v>
      </c>
      <c r="L235" s="8">
        <f>+Allocators!N785</f>
        <v>0</v>
      </c>
      <c r="M235" s="8">
        <f>+Allocators!O785</f>
        <v>0</v>
      </c>
      <c r="N235" s="8">
        <f>+Allocators!P785</f>
        <v>0</v>
      </c>
      <c r="O235" s="8">
        <f>+Allocators!Q785</f>
        <v>0</v>
      </c>
      <c r="P235" s="8">
        <f>+Allocators!R785</f>
        <v>0</v>
      </c>
      <c r="Q235" s="8">
        <f>+Allocators!S785</f>
        <v>0</v>
      </c>
      <c r="R235" s="8">
        <f>+Allocators!T785</f>
        <v>0</v>
      </c>
      <c r="S235" s="8">
        <f>+Allocators!U785</f>
        <v>0</v>
      </c>
    </row>
    <row r="236" spans="1:19">
      <c r="A236" s="14" t="str">
        <f>CONCATENATE(Allocators!A786," ",Allocators!B786)</f>
        <v>LABOR_PROD DISTPRI</v>
      </c>
      <c r="B236" s="8">
        <f>+Allocators!D786</f>
        <v>0</v>
      </c>
      <c r="C236" s="8">
        <f>+Allocators!E786</f>
        <v>0</v>
      </c>
      <c r="D236" s="8">
        <f>+Allocators!F786</f>
        <v>0</v>
      </c>
      <c r="E236" s="8">
        <f>+Allocators!G786</f>
        <v>0</v>
      </c>
      <c r="F236" s="8">
        <f>+Allocators!H786</f>
        <v>0</v>
      </c>
      <c r="G236" s="8">
        <f>+Allocators!I786</f>
        <v>0</v>
      </c>
      <c r="H236" s="8">
        <f>+Allocators!J786</f>
        <v>0</v>
      </c>
      <c r="I236" s="8">
        <f>+Allocators!K786</f>
        <v>0</v>
      </c>
      <c r="J236" s="8">
        <f>+Allocators!L786</f>
        <v>0</v>
      </c>
      <c r="K236" s="8">
        <f>+Allocators!M786</f>
        <v>0</v>
      </c>
      <c r="L236" s="8">
        <f>+Allocators!N786</f>
        <v>0</v>
      </c>
      <c r="M236" s="8">
        <f>+Allocators!O786</f>
        <v>0</v>
      </c>
      <c r="N236" s="8">
        <f>+Allocators!P786</f>
        <v>0</v>
      </c>
      <c r="O236" s="8">
        <f>+Allocators!Q786</f>
        <v>0</v>
      </c>
      <c r="P236" s="8">
        <f>+Allocators!R786</f>
        <v>0</v>
      </c>
      <c r="Q236" s="8">
        <f>+Allocators!S786</f>
        <v>0</v>
      </c>
      <c r="R236" s="8">
        <f>+Allocators!T786</f>
        <v>0</v>
      </c>
      <c r="S236" s="8">
        <f>+Allocators!U786</f>
        <v>0</v>
      </c>
    </row>
    <row r="237" spans="1:19">
      <c r="A237" s="14" t="str">
        <f>CONCATENATE(Allocators!A787," ",Allocators!B787)</f>
        <v>LABOR_PROD DISTSEC</v>
      </c>
      <c r="B237" s="8">
        <f>+Allocators!D787</f>
        <v>0</v>
      </c>
      <c r="C237" s="8">
        <f>+Allocators!E787</f>
        <v>0</v>
      </c>
      <c r="D237" s="8">
        <f>+Allocators!F787</f>
        <v>0</v>
      </c>
      <c r="E237" s="8">
        <f>+Allocators!G787</f>
        <v>0</v>
      </c>
      <c r="F237" s="8">
        <f>+Allocators!H787</f>
        <v>0</v>
      </c>
      <c r="G237" s="8">
        <f>+Allocators!I787</f>
        <v>0</v>
      </c>
      <c r="H237" s="8">
        <f>+Allocators!J787</f>
        <v>0</v>
      </c>
      <c r="I237" s="8">
        <f>+Allocators!K787</f>
        <v>0</v>
      </c>
      <c r="J237" s="8">
        <f>+Allocators!L787</f>
        <v>0</v>
      </c>
      <c r="K237" s="8">
        <f>+Allocators!M787</f>
        <v>0</v>
      </c>
      <c r="L237" s="8">
        <f>+Allocators!N787</f>
        <v>0</v>
      </c>
      <c r="M237" s="8">
        <f>+Allocators!O787</f>
        <v>0</v>
      </c>
      <c r="N237" s="8">
        <f>+Allocators!P787</f>
        <v>0</v>
      </c>
      <c r="O237" s="8">
        <f>+Allocators!Q787</f>
        <v>0</v>
      </c>
      <c r="P237" s="8">
        <f>+Allocators!R787</f>
        <v>0</v>
      </c>
      <c r="Q237" s="8">
        <f>+Allocators!S787</f>
        <v>0</v>
      </c>
      <c r="R237" s="8">
        <f>+Allocators!T787</f>
        <v>0</v>
      </c>
      <c r="S237" s="8">
        <f>+Allocators!U787</f>
        <v>0</v>
      </c>
    </row>
    <row r="238" spans="1:19">
      <c r="A238" s="14" t="str">
        <f>CONCATENATE(Allocators!A788," ",Allocators!B788)</f>
        <v>LABOR_PROD ENERGY</v>
      </c>
      <c r="B238" s="8">
        <f>+Allocators!D788</f>
        <v>0.28570069878773574</v>
      </c>
      <c r="C238" s="8">
        <f>+Allocators!E788</f>
        <v>0.11179074339799307</v>
      </c>
      <c r="D238" s="8">
        <f>+Allocators!F788</f>
        <v>3.225130512015139E-2</v>
      </c>
      <c r="E238" s="8">
        <f>+Allocators!G788</f>
        <v>4.4951435454867469E-4</v>
      </c>
      <c r="F238" s="8">
        <f>+Allocators!H788</f>
        <v>6.2841725797388746E-5</v>
      </c>
      <c r="G238" s="8">
        <f>+Allocators!I788</f>
        <v>2.0925431006241783E-2</v>
      </c>
      <c r="H238" s="8">
        <f>+Allocators!J788</f>
        <v>3.7318197145315701E-3</v>
      </c>
      <c r="I238" s="8">
        <f>+Allocators!K788</f>
        <v>7.5993515886712366E-4</v>
      </c>
      <c r="J238" s="8">
        <f>+Allocators!L788</f>
        <v>2.8703008135353894E-5</v>
      </c>
      <c r="K238" s="8">
        <f>+Allocators!M788</f>
        <v>1.095865202186206E-3</v>
      </c>
      <c r="L238" s="8">
        <f>+Allocators!N788</f>
        <v>1.7325837208606538E-2</v>
      </c>
      <c r="M238" s="8">
        <f>+Allocators!O788</f>
        <v>7.4515605961751885E-2</v>
      </c>
      <c r="N238" s="8">
        <f>+Allocators!P788</f>
        <v>1.4017163777612704E-2</v>
      </c>
      <c r="O238" s="8">
        <f>+Allocators!Q788</f>
        <v>5.7480084626471105E-3</v>
      </c>
      <c r="P238" s="8">
        <f>+Allocators!R788</f>
        <v>1.1533264320853174E-4</v>
      </c>
      <c r="Q238" s="8">
        <f>+Allocators!S788</f>
        <v>1.0287721230711102E-4</v>
      </c>
      <c r="R238" s="8">
        <f>+Allocators!T788</f>
        <v>2.3044143222058357E-3</v>
      </c>
      <c r="S238" s="8">
        <f>+Allocators!U788</f>
        <v>4.7530051094349087E-4</v>
      </c>
    </row>
    <row r="239" spans="1:19">
      <c r="A239" s="14" t="str">
        <f>CONCATENATE(Allocators!A789," ",Allocators!B789)</f>
        <v>LABOR_PROD CUSTOMER</v>
      </c>
      <c r="B239" s="8">
        <f>+Allocators!D789</f>
        <v>0</v>
      </c>
      <c r="C239" s="8">
        <f>+Allocators!E789</f>
        <v>0</v>
      </c>
      <c r="D239" s="8">
        <f>+Allocators!F789</f>
        <v>0</v>
      </c>
      <c r="E239" s="8">
        <f>+Allocators!G789</f>
        <v>0</v>
      </c>
      <c r="F239" s="8">
        <f>+Allocators!H789</f>
        <v>0</v>
      </c>
      <c r="G239" s="8">
        <f>+Allocators!I789</f>
        <v>0</v>
      </c>
      <c r="H239" s="8">
        <f>+Allocators!J789</f>
        <v>0</v>
      </c>
      <c r="I239" s="8">
        <f>+Allocators!K789</f>
        <v>0</v>
      </c>
      <c r="J239" s="8">
        <f>+Allocators!L789</f>
        <v>0</v>
      </c>
      <c r="K239" s="8">
        <f>+Allocators!M789</f>
        <v>0</v>
      </c>
      <c r="L239" s="8">
        <f>+Allocators!N789</f>
        <v>0</v>
      </c>
      <c r="M239" s="8">
        <f>+Allocators!O789</f>
        <v>0</v>
      </c>
      <c r="N239" s="8">
        <f>+Allocators!P789</f>
        <v>0</v>
      </c>
      <c r="O239" s="8">
        <f>+Allocators!Q789</f>
        <v>0</v>
      </c>
      <c r="P239" s="8">
        <f>+Allocators!R789</f>
        <v>0</v>
      </c>
      <c r="Q239" s="8">
        <f>+Allocators!S789</f>
        <v>0</v>
      </c>
      <c r="R239" s="8">
        <f>+Allocators!T789</f>
        <v>0</v>
      </c>
      <c r="S239" s="8">
        <f>+Allocators!U789</f>
        <v>0</v>
      </c>
    </row>
    <row r="240" spans="1:19">
      <c r="A240" s="14" t="str">
        <f>CONCATENATE(Allocators!A790," ",Allocators!B790)</f>
        <v>LABOR_PROD TOTAL</v>
      </c>
      <c r="B240" s="8">
        <f>+Allocators!D790</f>
        <v>1</v>
      </c>
      <c r="C240" s="8">
        <f>+Allocators!E790</f>
        <v>0.47921628943849393</v>
      </c>
      <c r="D240" s="8">
        <f>+Allocators!F790</f>
        <v>0.11793499894612747</v>
      </c>
      <c r="E240" s="8">
        <f>+Allocators!G790</f>
        <v>1.6408569830681579E-3</v>
      </c>
      <c r="F240" s="8">
        <f>+Allocators!H790</f>
        <v>2.2876443032377694E-4</v>
      </c>
      <c r="G240" s="8">
        <f>+Allocators!I790</f>
        <v>7.1925067933756762E-2</v>
      </c>
      <c r="H240" s="8">
        <f>+Allocators!J790</f>
        <v>1.2870525510538813E-2</v>
      </c>
      <c r="I240" s="8">
        <f>+Allocators!K790</f>
        <v>2.6131714354949262E-3</v>
      </c>
      <c r="J240" s="8">
        <f>+Allocators!L790</f>
        <v>9.9078817666134944E-5</v>
      </c>
      <c r="K240" s="8">
        <f>+Allocators!M790</f>
        <v>3.5110638207712917E-3</v>
      </c>
      <c r="L240" s="8">
        <f>+Allocators!N790</f>
        <v>4.9932413215004703E-2</v>
      </c>
      <c r="M240" s="8">
        <f>+Allocators!O790</f>
        <v>0.19922266993377591</v>
      </c>
      <c r="N240" s="8">
        <f>+Allocators!P790</f>
        <v>3.6609005035526762E-2</v>
      </c>
      <c r="O240" s="8">
        <f>+Allocators!Q790</f>
        <v>1.974534913915053E-2</v>
      </c>
      <c r="P240" s="8">
        <f>+Allocators!R790</f>
        <v>3.9489543820295643E-4</v>
      </c>
      <c r="Q240" s="8">
        <f>+Allocators!S790</f>
        <v>2.8752478077751636E-4</v>
      </c>
      <c r="R240" s="8">
        <f>+Allocators!T790</f>
        <v>3.1247239527886503E-3</v>
      </c>
      <c r="S240" s="8">
        <f>+Allocators!U790</f>
        <v>6.4360118853190379E-4</v>
      </c>
    </row>
    <row r="241" spans="1:19" s="47" customFormat="1">
      <c r="A241" s="56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s="47" customFormat="1">
      <c r="A242" s="56" t="str">
        <f>CONCATENATE(Allocators!A543," ",Allocators!B543)</f>
        <v>MISC_SERV_REV PRODUCTION</v>
      </c>
      <c r="B242" s="8">
        <f>+Allocators!D543</f>
        <v>0</v>
      </c>
      <c r="C242" s="8">
        <f>+Allocators!E543</f>
        <v>0</v>
      </c>
      <c r="D242" s="8">
        <f>+Allocators!F543</f>
        <v>0</v>
      </c>
      <c r="E242" s="8">
        <f>+Allocators!G543</f>
        <v>0</v>
      </c>
      <c r="F242" s="8">
        <f>+Allocators!H543</f>
        <v>0</v>
      </c>
      <c r="G242" s="8">
        <f>+Allocators!I543</f>
        <v>0</v>
      </c>
      <c r="H242" s="8">
        <f>+Allocators!J543</f>
        <v>0</v>
      </c>
      <c r="I242" s="8">
        <f>+Allocators!K543</f>
        <v>0</v>
      </c>
      <c r="J242" s="8">
        <f>+Allocators!L543</f>
        <v>0</v>
      </c>
      <c r="K242" s="8">
        <f>+Allocators!M543</f>
        <v>0</v>
      </c>
      <c r="L242" s="8">
        <f>+Allocators!N543</f>
        <v>0</v>
      </c>
      <c r="M242" s="8">
        <f>+Allocators!O543</f>
        <v>0</v>
      </c>
      <c r="N242" s="8">
        <f>+Allocators!P543</f>
        <v>0</v>
      </c>
      <c r="O242" s="8">
        <f>+Allocators!Q543</f>
        <v>0</v>
      </c>
      <c r="P242" s="8">
        <f>+Allocators!R543</f>
        <v>0</v>
      </c>
      <c r="Q242" s="8">
        <f>+Allocators!S543</f>
        <v>0</v>
      </c>
      <c r="R242" s="8">
        <f>+Allocators!T543</f>
        <v>0</v>
      </c>
      <c r="S242" s="8">
        <f>+Allocators!U543</f>
        <v>0</v>
      </c>
    </row>
    <row r="243" spans="1:19" s="47" customFormat="1">
      <c r="A243" s="56" t="str">
        <f>CONCATENATE(Allocators!A544," ",Allocators!B544)</f>
        <v>MISC_SERV_REV BULKTRAN</v>
      </c>
      <c r="B243" s="8">
        <f>+Allocators!D544</f>
        <v>0</v>
      </c>
      <c r="C243" s="8">
        <f>+Allocators!E544</f>
        <v>0</v>
      </c>
      <c r="D243" s="8">
        <f>+Allocators!F544</f>
        <v>0</v>
      </c>
      <c r="E243" s="8">
        <f>+Allocators!G544</f>
        <v>0</v>
      </c>
      <c r="F243" s="8">
        <f>+Allocators!H544</f>
        <v>0</v>
      </c>
      <c r="G243" s="8">
        <f>+Allocators!I544</f>
        <v>0</v>
      </c>
      <c r="H243" s="8">
        <f>+Allocators!J544</f>
        <v>0</v>
      </c>
      <c r="I243" s="8">
        <f>+Allocators!K544</f>
        <v>0</v>
      </c>
      <c r="J243" s="8">
        <f>+Allocators!L544</f>
        <v>0</v>
      </c>
      <c r="K243" s="8">
        <f>+Allocators!M544</f>
        <v>0</v>
      </c>
      <c r="L243" s="8">
        <f>+Allocators!N544</f>
        <v>0</v>
      </c>
      <c r="M243" s="8">
        <f>+Allocators!O544</f>
        <v>0</v>
      </c>
      <c r="N243" s="8">
        <f>+Allocators!P544</f>
        <v>0</v>
      </c>
      <c r="O243" s="8">
        <f>+Allocators!Q544</f>
        <v>0</v>
      </c>
      <c r="P243" s="8">
        <f>+Allocators!R544</f>
        <v>0</v>
      </c>
      <c r="Q243" s="8">
        <f>+Allocators!S544</f>
        <v>0</v>
      </c>
      <c r="R243" s="8">
        <f>+Allocators!T544</f>
        <v>0</v>
      </c>
      <c r="S243" s="8">
        <f>+Allocators!U544</f>
        <v>0</v>
      </c>
    </row>
    <row r="244" spans="1:19" s="47" customFormat="1">
      <c r="A244" s="56" t="str">
        <f>CONCATENATE(Allocators!A545," ",Allocators!B545)</f>
        <v>MISC_SERV_REV SUBTRAN</v>
      </c>
      <c r="B244" s="8">
        <f>+Allocators!D545</f>
        <v>0</v>
      </c>
      <c r="C244" s="8">
        <f>+Allocators!E545</f>
        <v>0</v>
      </c>
      <c r="D244" s="8">
        <f>+Allocators!F545</f>
        <v>0</v>
      </c>
      <c r="E244" s="8">
        <f>+Allocators!G545</f>
        <v>0</v>
      </c>
      <c r="F244" s="8">
        <f>+Allocators!H545</f>
        <v>0</v>
      </c>
      <c r="G244" s="8">
        <f>+Allocators!I545</f>
        <v>0</v>
      </c>
      <c r="H244" s="8">
        <f>+Allocators!J545</f>
        <v>0</v>
      </c>
      <c r="I244" s="8">
        <f>+Allocators!K545</f>
        <v>0</v>
      </c>
      <c r="J244" s="8">
        <f>+Allocators!L545</f>
        <v>0</v>
      </c>
      <c r="K244" s="8">
        <f>+Allocators!M545</f>
        <v>0</v>
      </c>
      <c r="L244" s="8">
        <f>+Allocators!N545</f>
        <v>0</v>
      </c>
      <c r="M244" s="8">
        <f>+Allocators!O545</f>
        <v>0</v>
      </c>
      <c r="N244" s="8">
        <f>+Allocators!P545</f>
        <v>0</v>
      </c>
      <c r="O244" s="8">
        <f>+Allocators!Q545</f>
        <v>0</v>
      </c>
      <c r="P244" s="8">
        <f>+Allocators!R545</f>
        <v>0</v>
      </c>
      <c r="Q244" s="8">
        <f>+Allocators!S545</f>
        <v>0</v>
      </c>
      <c r="R244" s="8">
        <f>+Allocators!T545</f>
        <v>0</v>
      </c>
      <c r="S244" s="8">
        <f>+Allocators!U545</f>
        <v>0</v>
      </c>
    </row>
    <row r="245" spans="1:19" s="47" customFormat="1">
      <c r="A245" s="56" t="str">
        <f>CONCATENATE(Allocators!A546," ",Allocators!B546)</f>
        <v>MISC_SERV_REV DISTPRI</v>
      </c>
      <c r="B245" s="8">
        <f>+Allocators!D546</f>
        <v>0.58603822613216661</v>
      </c>
      <c r="C245" s="8">
        <f>+Allocators!E546</f>
        <v>0.53805655628215809</v>
      </c>
      <c r="D245" s="8">
        <f>+Allocators!F546</f>
        <v>4.6235698631556833E-2</v>
      </c>
      <c r="E245" s="8">
        <f>+Allocators!G546</f>
        <v>2.8118051716448676E-4</v>
      </c>
      <c r="F245" s="8">
        <f>+Allocators!H546</f>
        <v>0</v>
      </c>
      <c r="G245" s="8">
        <f>+Allocators!I546</f>
        <v>9.7387451697192437E-4</v>
      </c>
      <c r="H245" s="8">
        <f>+Allocators!J546</f>
        <v>2.5085894481944167E-4</v>
      </c>
      <c r="I245" s="8">
        <f>+Allocators!K546</f>
        <v>0</v>
      </c>
      <c r="J245" s="8">
        <f>+Allocators!L546</f>
        <v>0</v>
      </c>
      <c r="K245" s="8">
        <f>+Allocators!M546</f>
        <v>0</v>
      </c>
      <c r="L245" s="8">
        <f>+Allocators!N546</f>
        <v>2.4005723949575814E-4</v>
      </c>
      <c r="M245" s="8">
        <f>+Allocators!O546</f>
        <v>0</v>
      </c>
      <c r="N245" s="8">
        <f>+Allocators!P546</f>
        <v>0</v>
      </c>
      <c r="O245" s="8">
        <f>+Allocators!Q546</f>
        <v>0</v>
      </c>
      <c r="P245" s="8">
        <f>+Allocators!R546</f>
        <v>0</v>
      </c>
      <c r="Q245" s="8">
        <f>+Allocators!S546</f>
        <v>0</v>
      </c>
      <c r="R245" s="8">
        <f>+Allocators!T546</f>
        <v>0</v>
      </c>
      <c r="S245" s="8">
        <f>+Allocators!U546</f>
        <v>0</v>
      </c>
    </row>
    <row r="246" spans="1:19" s="47" customFormat="1">
      <c r="A246" s="56" t="str">
        <f>CONCATENATE(Allocators!A547," ",Allocators!B547)</f>
        <v>MISC_SERV_REV DISTSEC</v>
      </c>
      <c r="B246" s="8">
        <f>+Allocators!D547</f>
        <v>0.31624551898166919</v>
      </c>
      <c r="C246" s="8">
        <f>+Allocators!E547</f>
        <v>0.29374523713783279</v>
      </c>
      <c r="D246" s="8">
        <f>+Allocators!F547</f>
        <v>2.1748014175109642E-2</v>
      </c>
      <c r="E246" s="8">
        <f>+Allocators!G547</f>
        <v>0</v>
      </c>
      <c r="F246" s="8">
        <f>+Allocators!H547</f>
        <v>0</v>
      </c>
      <c r="G246" s="8">
        <f>+Allocators!I547</f>
        <v>3.9441676417257312E-4</v>
      </c>
      <c r="H246" s="8">
        <f>+Allocators!J547</f>
        <v>0</v>
      </c>
      <c r="I246" s="8">
        <f>+Allocators!K547</f>
        <v>0</v>
      </c>
      <c r="J246" s="8">
        <f>+Allocators!L547</f>
        <v>0</v>
      </c>
      <c r="K246" s="8">
        <f>+Allocators!M547</f>
        <v>0</v>
      </c>
      <c r="L246" s="8">
        <f>+Allocators!N547</f>
        <v>0</v>
      </c>
      <c r="M246" s="8">
        <f>+Allocators!O547</f>
        <v>0</v>
      </c>
      <c r="N246" s="8">
        <f>+Allocators!P547</f>
        <v>0</v>
      </c>
      <c r="O246" s="8">
        <f>+Allocators!Q547</f>
        <v>0</v>
      </c>
      <c r="P246" s="8">
        <f>+Allocators!R547</f>
        <v>0</v>
      </c>
      <c r="Q246" s="8">
        <f>+Allocators!S547</f>
        <v>0</v>
      </c>
      <c r="R246" s="8">
        <f>+Allocators!T547</f>
        <v>3.5785090455421067E-4</v>
      </c>
      <c r="S246" s="8">
        <f>+Allocators!U547</f>
        <v>0</v>
      </c>
    </row>
    <row r="247" spans="1:19" s="47" customFormat="1">
      <c r="A247" s="56" t="str">
        <f>CONCATENATE(Allocators!A548," ",Allocators!B548)</f>
        <v>MISC_SERV_REV ENERGY</v>
      </c>
      <c r="B247" s="8">
        <f>+Allocators!D548</f>
        <v>0</v>
      </c>
      <c r="C247" s="8">
        <f>+Allocators!E548</f>
        <v>0</v>
      </c>
      <c r="D247" s="8">
        <f>+Allocators!F548</f>
        <v>0</v>
      </c>
      <c r="E247" s="8">
        <f>+Allocators!G548</f>
        <v>0</v>
      </c>
      <c r="F247" s="8">
        <f>+Allocators!H548</f>
        <v>0</v>
      </c>
      <c r="G247" s="8">
        <f>+Allocators!I548</f>
        <v>0</v>
      </c>
      <c r="H247" s="8">
        <f>+Allocators!J548</f>
        <v>0</v>
      </c>
      <c r="I247" s="8">
        <f>+Allocators!K548</f>
        <v>0</v>
      </c>
      <c r="J247" s="8">
        <f>+Allocators!L548</f>
        <v>0</v>
      </c>
      <c r="K247" s="8">
        <f>+Allocators!M548</f>
        <v>0</v>
      </c>
      <c r="L247" s="8">
        <f>+Allocators!N548</f>
        <v>0</v>
      </c>
      <c r="M247" s="8">
        <f>+Allocators!O548</f>
        <v>0</v>
      </c>
      <c r="N247" s="8">
        <f>+Allocators!P548</f>
        <v>0</v>
      </c>
      <c r="O247" s="8">
        <f>+Allocators!Q548</f>
        <v>0</v>
      </c>
      <c r="P247" s="8">
        <f>+Allocators!R548</f>
        <v>0</v>
      </c>
      <c r="Q247" s="8">
        <f>+Allocators!S548</f>
        <v>0</v>
      </c>
      <c r="R247" s="8">
        <f>+Allocators!T548</f>
        <v>0</v>
      </c>
      <c r="S247" s="8">
        <f>+Allocators!U548</f>
        <v>0</v>
      </c>
    </row>
    <row r="248" spans="1:19" s="47" customFormat="1">
      <c r="A248" s="56" t="str">
        <f>CONCATENATE(Allocators!A549," ",Allocators!B549)</f>
        <v>MISC_SERV_REV CUSTOMER</v>
      </c>
      <c r="B248" s="8">
        <f>+Allocators!D549</f>
        <v>9.7716254886164103E-2</v>
      </c>
      <c r="C248" s="8">
        <f>+Allocators!E549</f>
        <v>8.1130549610211294E-2</v>
      </c>
      <c r="D248" s="8">
        <f>+Allocators!F549</f>
        <v>1.0065638064671204E-2</v>
      </c>
      <c r="E248" s="8">
        <f>+Allocators!G549</f>
        <v>2.9633680102842438E-4</v>
      </c>
      <c r="F248" s="8">
        <f>+Allocators!H549</f>
        <v>1.933933988436116E-5</v>
      </c>
      <c r="G248" s="8">
        <f>+Allocators!I549</f>
        <v>2.9809104757153173E-5</v>
      </c>
      <c r="H248" s="8">
        <f>+Allocators!J549</f>
        <v>1.2453605913783319E-5</v>
      </c>
      <c r="I248" s="8">
        <f>+Allocators!K549</f>
        <v>1.9339339884361158E-4</v>
      </c>
      <c r="J248" s="8">
        <f>+Allocators!L549</f>
        <v>1.933933988436116E-5</v>
      </c>
      <c r="K248" s="8">
        <f>+Allocators!M549</f>
        <v>0</v>
      </c>
      <c r="L248" s="8">
        <f>+Allocators!N549</f>
        <v>2.428329823539452E-6</v>
      </c>
      <c r="M248" s="8">
        <f>+Allocators!O549</f>
        <v>9.9671982480938282E-5</v>
      </c>
      <c r="N248" s="8">
        <f>+Allocators!P549</f>
        <v>0</v>
      </c>
      <c r="O248" s="8">
        <f>+Allocators!Q549</f>
        <v>0</v>
      </c>
      <c r="P248" s="8">
        <f>+Allocators!R549</f>
        <v>0</v>
      </c>
      <c r="Q248" s="8">
        <f>+Allocators!S549</f>
        <v>0</v>
      </c>
      <c r="R248" s="8">
        <f>+Allocators!T549</f>
        <v>5.8472953086654315E-3</v>
      </c>
      <c r="S248" s="8">
        <f>+Allocators!U549</f>
        <v>0</v>
      </c>
    </row>
    <row r="249" spans="1:19" s="47" customFormat="1">
      <c r="A249" s="56" t="str">
        <f>CONCATENATE(Allocators!A550," ",Allocators!B550)</f>
        <v>MISC_SERV_REV TOTAL</v>
      </c>
      <c r="B249" s="8">
        <f>+Allocators!D550</f>
        <v>0.99999999999999978</v>
      </c>
      <c r="C249" s="8">
        <f>+Allocators!E550</f>
        <v>0.9129323430302021</v>
      </c>
      <c r="D249" s="8">
        <f>+Allocators!F550</f>
        <v>7.8049350871337672E-2</v>
      </c>
      <c r="E249" s="8">
        <f>+Allocators!G550</f>
        <v>5.7751731819291119E-4</v>
      </c>
      <c r="F249" s="8">
        <f>+Allocators!H550</f>
        <v>1.933933988436116E-5</v>
      </c>
      <c r="G249" s="8">
        <f>+Allocators!I550</f>
        <v>1.3981003859016507E-3</v>
      </c>
      <c r="H249" s="8">
        <f>+Allocators!J550</f>
        <v>2.63312550733225E-4</v>
      </c>
      <c r="I249" s="8">
        <f>+Allocators!K550</f>
        <v>1.9339339884361158E-4</v>
      </c>
      <c r="J249" s="8">
        <f>+Allocators!L550</f>
        <v>1.933933988436116E-5</v>
      </c>
      <c r="K249" s="8">
        <f>+Allocators!M550</f>
        <v>0</v>
      </c>
      <c r="L249" s="8">
        <f>+Allocators!N550</f>
        <v>2.4248556931929762E-4</v>
      </c>
      <c r="M249" s="8">
        <f>+Allocators!O550</f>
        <v>9.9671982480938282E-5</v>
      </c>
      <c r="N249" s="8">
        <f>+Allocators!P550</f>
        <v>0</v>
      </c>
      <c r="O249" s="8">
        <f>+Allocators!Q550</f>
        <v>0</v>
      </c>
      <c r="P249" s="8">
        <f>+Allocators!R550</f>
        <v>0</v>
      </c>
      <c r="Q249" s="8">
        <f>+Allocators!S550</f>
        <v>0</v>
      </c>
      <c r="R249" s="8">
        <f>+Allocators!T550</f>
        <v>6.2051462132196424E-3</v>
      </c>
      <c r="S249" s="8">
        <f>+Allocators!U550</f>
        <v>0</v>
      </c>
    </row>
    <row r="250" spans="1:19"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>
      <c r="A251" s="14" t="str">
        <f>CONCATENATE(Allocators!A5," ",Allocators!B5)</f>
        <v>PROD_DEMAND PRODUCTION</v>
      </c>
      <c r="B251" s="8">
        <f>Allocators!D5</f>
        <v>1</v>
      </c>
      <c r="C251" s="8">
        <f>Allocators!E5</f>
        <v>0.51438597996236179</v>
      </c>
      <c r="D251" s="8">
        <f>Allocators!F5</f>
        <v>0.11995488961078223</v>
      </c>
      <c r="E251" s="8">
        <f>Allocators!G5</f>
        <v>1.6678479546285575E-3</v>
      </c>
      <c r="F251" s="8">
        <f>Allocators!H5</f>
        <v>2.3228736783697601E-4</v>
      </c>
      <c r="G251" s="8">
        <f>Allocators!I5</f>
        <v>7.1398133584845397E-2</v>
      </c>
      <c r="H251" s="8">
        <f>Allocators!J5</f>
        <v>1.2793944751867459E-2</v>
      </c>
      <c r="I251" s="8">
        <f>Allocators!K5</f>
        <v>2.5944814358387367E-3</v>
      </c>
      <c r="J251" s="8">
        <f>Allocators!L5</f>
        <v>9.8524259244470177E-5</v>
      </c>
      <c r="K251" s="8">
        <f>Allocators!M5</f>
        <v>3.3812137495951074E-3</v>
      </c>
      <c r="L251" s="8">
        <f>Allocators!N5</f>
        <v>4.5648338100093763E-2</v>
      </c>
      <c r="M251" s="8">
        <f>Allocators!O5</f>
        <v>0.17458656862799515</v>
      </c>
      <c r="N251" s="8">
        <f>Allocators!P5</f>
        <v>3.1627976143295371E-2</v>
      </c>
      <c r="O251" s="8">
        <f>Allocators!Q5</f>
        <v>1.9595904199749326E-2</v>
      </c>
      <c r="P251" s="8">
        <f>Allocators!R5</f>
        <v>3.9138046827144878E-4</v>
      </c>
      <c r="Q251" s="8">
        <f>Allocators!S5</f>
        <v>2.5850167871791695E-4</v>
      </c>
      <c r="R251" s="8">
        <f>Allocators!T5</f>
        <v>1.1484116380775346E-3</v>
      </c>
      <c r="S251" s="8">
        <f>Allocators!U5</f>
        <v>2.3561646679869826E-4</v>
      </c>
    </row>
    <row r="252" spans="1:19">
      <c r="A252" s="14" t="str">
        <f>CONCATENATE(Allocators!A6," ",Allocators!B6)</f>
        <v>PROD_DEMAND BULKTRAN</v>
      </c>
      <c r="B252" s="8">
        <f>Allocators!D6</f>
        <v>0</v>
      </c>
      <c r="C252" s="8">
        <f>Allocators!E6</f>
        <v>0</v>
      </c>
      <c r="D252" s="8">
        <f>Allocators!F6</f>
        <v>0</v>
      </c>
      <c r="E252" s="8">
        <f>Allocators!G6</f>
        <v>0</v>
      </c>
      <c r="F252" s="8">
        <f>Allocators!H6</f>
        <v>0</v>
      </c>
      <c r="G252" s="8">
        <f>Allocators!I6</f>
        <v>0</v>
      </c>
      <c r="H252" s="8">
        <f>Allocators!J6</f>
        <v>0</v>
      </c>
      <c r="I252" s="8">
        <f>Allocators!K6</f>
        <v>0</v>
      </c>
      <c r="J252" s="8">
        <f>Allocators!L6</f>
        <v>0</v>
      </c>
      <c r="K252" s="8">
        <f>Allocators!M6</f>
        <v>0</v>
      </c>
      <c r="L252" s="8">
        <f>Allocators!N6</f>
        <v>0</v>
      </c>
      <c r="M252" s="8">
        <f>Allocators!O6</f>
        <v>0</v>
      </c>
      <c r="N252" s="8">
        <f>Allocators!P6</f>
        <v>0</v>
      </c>
      <c r="O252" s="8">
        <f>Allocators!Q6</f>
        <v>0</v>
      </c>
      <c r="P252" s="8">
        <f>Allocators!R6</f>
        <v>0</v>
      </c>
      <c r="Q252" s="8">
        <f>Allocators!S6</f>
        <v>0</v>
      </c>
      <c r="R252" s="8">
        <f>Allocators!T6</f>
        <v>0</v>
      </c>
      <c r="S252" s="8">
        <f>Allocators!U6</f>
        <v>0</v>
      </c>
    </row>
    <row r="253" spans="1:19">
      <c r="A253" s="14" t="str">
        <f>CONCATENATE(Allocators!A7," ",Allocators!B7)</f>
        <v>PROD_DEMAND SUBTRAN</v>
      </c>
      <c r="B253" s="8">
        <f>Allocators!D7</f>
        <v>0</v>
      </c>
      <c r="C253" s="8">
        <f>Allocators!E7</f>
        <v>0</v>
      </c>
      <c r="D253" s="8">
        <f>Allocators!F7</f>
        <v>0</v>
      </c>
      <c r="E253" s="8">
        <f>Allocators!G7</f>
        <v>0</v>
      </c>
      <c r="F253" s="8">
        <f>Allocators!H7</f>
        <v>0</v>
      </c>
      <c r="G253" s="8">
        <f>Allocators!I7</f>
        <v>0</v>
      </c>
      <c r="H253" s="8">
        <f>Allocators!J7</f>
        <v>0</v>
      </c>
      <c r="I253" s="8">
        <f>Allocators!K7</f>
        <v>0</v>
      </c>
      <c r="J253" s="8">
        <f>Allocators!L7</f>
        <v>0</v>
      </c>
      <c r="K253" s="8">
        <f>Allocators!M7</f>
        <v>0</v>
      </c>
      <c r="L253" s="8">
        <f>Allocators!N7</f>
        <v>0</v>
      </c>
      <c r="M253" s="8">
        <f>Allocators!O7</f>
        <v>0</v>
      </c>
      <c r="N253" s="8">
        <f>Allocators!P7</f>
        <v>0</v>
      </c>
      <c r="O253" s="8">
        <f>Allocators!Q7</f>
        <v>0</v>
      </c>
      <c r="P253" s="8">
        <f>Allocators!R7</f>
        <v>0</v>
      </c>
      <c r="Q253" s="8">
        <f>Allocators!S7</f>
        <v>0</v>
      </c>
      <c r="R253" s="8">
        <f>Allocators!T7</f>
        <v>0</v>
      </c>
      <c r="S253" s="8">
        <f>Allocators!U7</f>
        <v>0</v>
      </c>
    </row>
    <row r="254" spans="1:19">
      <c r="A254" s="14" t="str">
        <f>CONCATENATE(Allocators!A8," ",Allocators!B8)</f>
        <v>PROD_DEMAND DISTPRI</v>
      </c>
      <c r="B254" s="8">
        <f>Allocators!D8</f>
        <v>0</v>
      </c>
      <c r="C254" s="8">
        <f>Allocators!E8</f>
        <v>0</v>
      </c>
      <c r="D254" s="8">
        <f>Allocators!F8</f>
        <v>0</v>
      </c>
      <c r="E254" s="8">
        <f>Allocators!G8</f>
        <v>0</v>
      </c>
      <c r="F254" s="8">
        <f>Allocators!H8</f>
        <v>0</v>
      </c>
      <c r="G254" s="8">
        <f>Allocators!I8</f>
        <v>0</v>
      </c>
      <c r="H254" s="8">
        <f>Allocators!J8</f>
        <v>0</v>
      </c>
      <c r="I254" s="8">
        <f>Allocators!K8</f>
        <v>0</v>
      </c>
      <c r="J254" s="8">
        <f>Allocators!L8</f>
        <v>0</v>
      </c>
      <c r="K254" s="8">
        <f>Allocators!M8</f>
        <v>0</v>
      </c>
      <c r="L254" s="8">
        <f>Allocators!N8</f>
        <v>0</v>
      </c>
      <c r="M254" s="8">
        <f>Allocators!O8</f>
        <v>0</v>
      </c>
      <c r="N254" s="8">
        <f>Allocators!P8</f>
        <v>0</v>
      </c>
      <c r="O254" s="8">
        <f>Allocators!Q8</f>
        <v>0</v>
      </c>
      <c r="P254" s="8">
        <f>Allocators!R8</f>
        <v>0</v>
      </c>
      <c r="Q254" s="8">
        <f>Allocators!S8</f>
        <v>0</v>
      </c>
      <c r="R254" s="8">
        <f>Allocators!T8</f>
        <v>0</v>
      </c>
      <c r="S254" s="8">
        <f>Allocators!U8</f>
        <v>0</v>
      </c>
    </row>
    <row r="255" spans="1:19">
      <c r="A255" s="14" t="str">
        <f>CONCATENATE(Allocators!A9," ",Allocators!B9)</f>
        <v>PROD_DEMAND DISTSEC</v>
      </c>
      <c r="B255" s="8">
        <f>Allocators!D9</f>
        <v>0</v>
      </c>
      <c r="C255" s="8">
        <f>Allocators!E9</f>
        <v>0</v>
      </c>
      <c r="D255" s="8">
        <f>Allocators!F9</f>
        <v>0</v>
      </c>
      <c r="E255" s="8">
        <f>Allocators!G9</f>
        <v>0</v>
      </c>
      <c r="F255" s="8">
        <f>Allocators!H9</f>
        <v>0</v>
      </c>
      <c r="G255" s="8">
        <f>Allocators!I9</f>
        <v>0</v>
      </c>
      <c r="H255" s="8">
        <f>Allocators!J9</f>
        <v>0</v>
      </c>
      <c r="I255" s="8">
        <f>Allocators!K9</f>
        <v>0</v>
      </c>
      <c r="J255" s="8">
        <f>Allocators!L9</f>
        <v>0</v>
      </c>
      <c r="K255" s="8">
        <f>Allocators!M9</f>
        <v>0</v>
      </c>
      <c r="L255" s="8">
        <f>Allocators!N9</f>
        <v>0</v>
      </c>
      <c r="M255" s="8">
        <f>Allocators!O9</f>
        <v>0</v>
      </c>
      <c r="N255" s="8">
        <f>Allocators!P9</f>
        <v>0</v>
      </c>
      <c r="O255" s="8">
        <f>Allocators!Q9</f>
        <v>0</v>
      </c>
      <c r="P255" s="8">
        <f>Allocators!R9</f>
        <v>0</v>
      </c>
      <c r="Q255" s="8">
        <f>Allocators!S9</f>
        <v>0</v>
      </c>
      <c r="R255" s="8">
        <f>Allocators!T9</f>
        <v>0</v>
      </c>
      <c r="S255" s="8">
        <f>Allocators!U9</f>
        <v>0</v>
      </c>
    </row>
    <row r="256" spans="1:19">
      <c r="A256" s="14" t="str">
        <f>CONCATENATE(Allocators!A10," ",Allocators!B10)</f>
        <v>PROD_DEMAND ENERGY</v>
      </c>
      <c r="B256" s="8">
        <f>Allocators!D10</f>
        <v>0</v>
      </c>
      <c r="C256" s="8">
        <f>Allocators!E10</f>
        <v>0</v>
      </c>
      <c r="D256" s="8">
        <f>Allocators!F10</f>
        <v>0</v>
      </c>
      <c r="E256" s="8">
        <f>Allocators!G10</f>
        <v>0</v>
      </c>
      <c r="F256" s="8">
        <f>Allocators!H10</f>
        <v>0</v>
      </c>
      <c r="G256" s="8">
        <f>Allocators!I10</f>
        <v>0</v>
      </c>
      <c r="H256" s="8">
        <f>Allocators!J10</f>
        <v>0</v>
      </c>
      <c r="I256" s="8">
        <f>Allocators!K10</f>
        <v>0</v>
      </c>
      <c r="J256" s="8">
        <f>Allocators!L10</f>
        <v>0</v>
      </c>
      <c r="K256" s="8">
        <f>Allocators!M10</f>
        <v>0</v>
      </c>
      <c r="L256" s="8">
        <f>Allocators!N10</f>
        <v>0</v>
      </c>
      <c r="M256" s="8">
        <f>Allocators!O10</f>
        <v>0</v>
      </c>
      <c r="N256" s="8">
        <f>Allocators!P10</f>
        <v>0</v>
      </c>
      <c r="O256" s="8">
        <f>Allocators!Q10</f>
        <v>0</v>
      </c>
      <c r="P256" s="8">
        <f>Allocators!R10</f>
        <v>0</v>
      </c>
      <c r="Q256" s="8">
        <f>Allocators!S10</f>
        <v>0</v>
      </c>
      <c r="R256" s="8">
        <f>Allocators!T10</f>
        <v>0</v>
      </c>
      <c r="S256" s="8">
        <f>Allocators!U10</f>
        <v>0</v>
      </c>
    </row>
    <row r="257" spans="1:19">
      <c r="A257" s="14" t="str">
        <f>CONCATENATE(Allocators!A11," ",Allocators!B11)</f>
        <v>PROD_DEMAND CUSTOMER</v>
      </c>
      <c r="B257" s="8">
        <f>Allocators!D11</f>
        <v>0</v>
      </c>
      <c r="C257" s="8">
        <f>Allocators!E11</f>
        <v>0</v>
      </c>
      <c r="D257" s="8">
        <f>Allocators!F11</f>
        <v>0</v>
      </c>
      <c r="E257" s="8">
        <f>Allocators!G11</f>
        <v>0</v>
      </c>
      <c r="F257" s="8">
        <f>Allocators!H11</f>
        <v>0</v>
      </c>
      <c r="G257" s="8">
        <f>Allocators!I11</f>
        <v>0</v>
      </c>
      <c r="H257" s="8">
        <f>Allocators!J11</f>
        <v>0</v>
      </c>
      <c r="I257" s="8">
        <f>Allocators!K11</f>
        <v>0</v>
      </c>
      <c r="J257" s="8">
        <f>Allocators!L11</f>
        <v>0</v>
      </c>
      <c r="K257" s="8">
        <f>Allocators!M11</f>
        <v>0</v>
      </c>
      <c r="L257" s="8">
        <f>Allocators!N11</f>
        <v>0</v>
      </c>
      <c r="M257" s="8">
        <f>Allocators!O11</f>
        <v>0</v>
      </c>
      <c r="N257" s="8">
        <f>Allocators!P11</f>
        <v>0</v>
      </c>
      <c r="O257" s="8">
        <f>Allocators!Q11</f>
        <v>0</v>
      </c>
      <c r="P257" s="8">
        <f>Allocators!R11</f>
        <v>0</v>
      </c>
      <c r="Q257" s="8">
        <f>Allocators!S11</f>
        <v>0</v>
      </c>
      <c r="R257" s="8">
        <f>Allocators!T11</f>
        <v>0</v>
      </c>
      <c r="S257" s="8">
        <f>Allocators!U11</f>
        <v>0</v>
      </c>
    </row>
    <row r="258" spans="1:19">
      <c r="A258" s="14" t="str">
        <f>CONCATENATE(Allocators!A12," ",Allocators!B12)</f>
        <v>PROD_DEMAND TOTAL</v>
      </c>
      <c r="B258" s="8">
        <f>Allocators!D12</f>
        <v>1</v>
      </c>
      <c r="C258" s="8">
        <f>Allocators!E12</f>
        <v>0.51438597996236179</v>
      </c>
      <c r="D258" s="8">
        <f>Allocators!F12</f>
        <v>0.11995488961078223</v>
      </c>
      <c r="E258" s="8">
        <f>Allocators!G12</f>
        <v>1.6678479546285575E-3</v>
      </c>
      <c r="F258" s="8">
        <f>Allocators!H12</f>
        <v>2.3228736783697601E-4</v>
      </c>
      <c r="G258" s="8">
        <f>Allocators!I12</f>
        <v>7.1398133584845397E-2</v>
      </c>
      <c r="H258" s="8">
        <f>Allocators!J12</f>
        <v>1.2793944751867459E-2</v>
      </c>
      <c r="I258" s="8">
        <f>Allocators!K12</f>
        <v>2.5944814358387367E-3</v>
      </c>
      <c r="J258" s="8">
        <f>Allocators!L12</f>
        <v>9.8524259244470177E-5</v>
      </c>
      <c r="K258" s="8">
        <f>Allocators!M12</f>
        <v>3.3812137495951074E-3</v>
      </c>
      <c r="L258" s="8">
        <f>Allocators!N12</f>
        <v>4.5648338100093763E-2</v>
      </c>
      <c r="M258" s="8">
        <f>Allocators!O12</f>
        <v>0.17458656862799515</v>
      </c>
      <c r="N258" s="8">
        <f>Allocators!P12</f>
        <v>3.1627976143295371E-2</v>
      </c>
      <c r="O258" s="8">
        <f>Allocators!Q12</f>
        <v>1.9595904199749326E-2</v>
      </c>
      <c r="P258" s="8">
        <f>Allocators!R12</f>
        <v>3.9138046827144878E-4</v>
      </c>
      <c r="Q258" s="8">
        <f>Allocators!S12</f>
        <v>2.5850167871791695E-4</v>
      </c>
      <c r="R258" s="8">
        <f>Allocators!T12</f>
        <v>1.1484116380775346E-3</v>
      </c>
      <c r="S258" s="8">
        <f>Allocators!U12</f>
        <v>2.3561646679869826E-4</v>
      </c>
    </row>
    <row r="259" spans="1:19"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>
      <c r="A260" s="14" t="str">
        <f>CONCATENATE(Allocators!A15," ",Allocators!B15)</f>
        <v>PROD_ENERGY PRODUCTION</v>
      </c>
      <c r="B260" s="8">
        <f>Allocators!D15</f>
        <v>0</v>
      </c>
      <c r="C260" s="8">
        <f>Allocators!E15</f>
        <v>0</v>
      </c>
      <c r="D260" s="8">
        <f>Allocators!F15</f>
        <v>0</v>
      </c>
      <c r="E260" s="8">
        <f>Allocators!G15</f>
        <v>0</v>
      </c>
      <c r="F260" s="8">
        <f>Allocators!H15</f>
        <v>0</v>
      </c>
      <c r="G260" s="8">
        <f>Allocators!I15</f>
        <v>0</v>
      </c>
      <c r="H260" s="8">
        <f>Allocators!J15</f>
        <v>0</v>
      </c>
      <c r="I260" s="8">
        <f>Allocators!K15</f>
        <v>0</v>
      </c>
      <c r="J260" s="8">
        <f>Allocators!L15</f>
        <v>0</v>
      </c>
      <c r="K260" s="8">
        <f>Allocators!M15</f>
        <v>0</v>
      </c>
      <c r="L260" s="8">
        <f>Allocators!N15</f>
        <v>0</v>
      </c>
      <c r="M260" s="8">
        <f>Allocators!O15</f>
        <v>0</v>
      </c>
      <c r="N260" s="8">
        <f>Allocators!P15</f>
        <v>0</v>
      </c>
      <c r="O260" s="8">
        <f>Allocators!Q15</f>
        <v>0</v>
      </c>
      <c r="P260" s="8">
        <f>Allocators!R15</f>
        <v>0</v>
      </c>
      <c r="Q260" s="8">
        <f>Allocators!S15</f>
        <v>0</v>
      </c>
      <c r="R260" s="8">
        <f>Allocators!T15</f>
        <v>0</v>
      </c>
      <c r="S260" s="8">
        <f>Allocators!U15</f>
        <v>0</v>
      </c>
    </row>
    <row r="261" spans="1:19">
      <c r="A261" s="14" t="str">
        <f>CONCATENATE(Allocators!A16," ",Allocators!B16)</f>
        <v>PROD_ENERGY BULKTRAN</v>
      </c>
      <c r="B261" s="8">
        <f>Allocators!D16</f>
        <v>0</v>
      </c>
      <c r="C261" s="8">
        <f>Allocators!E16</f>
        <v>0</v>
      </c>
      <c r="D261" s="8">
        <f>Allocators!F16</f>
        <v>0</v>
      </c>
      <c r="E261" s="8">
        <f>Allocators!G16</f>
        <v>0</v>
      </c>
      <c r="F261" s="8">
        <f>Allocators!H16</f>
        <v>0</v>
      </c>
      <c r="G261" s="8">
        <f>Allocators!I16</f>
        <v>0</v>
      </c>
      <c r="H261" s="8">
        <f>Allocators!J16</f>
        <v>0</v>
      </c>
      <c r="I261" s="8">
        <f>Allocators!K16</f>
        <v>0</v>
      </c>
      <c r="J261" s="8">
        <f>Allocators!L16</f>
        <v>0</v>
      </c>
      <c r="K261" s="8">
        <f>Allocators!M16</f>
        <v>0</v>
      </c>
      <c r="L261" s="8">
        <f>Allocators!N16</f>
        <v>0</v>
      </c>
      <c r="M261" s="8">
        <f>Allocators!O16</f>
        <v>0</v>
      </c>
      <c r="N261" s="8">
        <f>Allocators!P16</f>
        <v>0</v>
      </c>
      <c r="O261" s="8">
        <f>Allocators!Q16</f>
        <v>0</v>
      </c>
      <c r="P261" s="8">
        <f>Allocators!R16</f>
        <v>0</v>
      </c>
      <c r="Q261" s="8">
        <f>Allocators!S16</f>
        <v>0</v>
      </c>
      <c r="R261" s="8">
        <f>Allocators!T16</f>
        <v>0</v>
      </c>
      <c r="S261" s="8">
        <f>Allocators!U16</f>
        <v>0</v>
      </c>
    </row>
    <row r="262" spans="1:19">
      <c r="A262" s="14" t="str">
        <f>CONCATENATE(Allocators!A17," ",Allocators!B17)</f>
        <v>PROD_ENERGY SUBTRAN</v>
      </c>
      <c r="B262" s="8">
        <f>Allocators!D17</f>
        <v>0</v>
      </c>
      <c r="C262" s="8">
        <f>Allocators!E17</f>
        <v>0</v>
      </c>
      <c r="D262" s="8">
        <f>Allocators!F17</f>
        <v>0</v>
      </c>
      <c r="E262" s="8">
        <f>Allocators!G17</f>
        <v>0</v>
      </c>
      <c r="F262" s="8">
        <f>Allocators!H17</f>
        <v>0</v>
      </c>
      <c r="G262" s="8">
        <f>Allocators!I17</f>
        <v>0</v>
      </c>
      <c r="H262" s="8">
        <f>Allocators!J17</f>
        <v>0</v>
      </c>
      <c r="I262" s="8">
        <f>Allocators!K17</f>
        <v>0</v>
      </c>
      <c r="J262" s="8">
        <f>Allocators!L17</f>
        <v>0</v>
      </c>
      <c r="K262" s="8">
        <f>Allocators!M17</f>
        <v>0</v>
      </c>
      <c r="L262" s="8">
        <f>Allocators!N17</f>
        <v>0</v>
      </c>
      <c r="M262" s="8">
        <f>Allocators!O17</f>
        <v>0</v>
      </c>
      <c r="N262" s="8">
        <f>Allocators!P17</f>
        <v>0</v>
      </c>
      <c r="O262" s="8">
        <f>Allocators!Q17</f>
        <v>0</v>
      </c>
      <c r="P262" s="8">
        <f>Allocators!R17</f>
        <v>0</v>
      </c>
      <c r="Q262" s="8">
        <f>Allocators!S17</f>
        <v>0</v>
      </c>
      <c r="R262" s="8">
        <f>Allocators!T17</f>
        <v>0</v>
      </c>
      <c r="S262" s="8">
        <f>Allocators!U17</f>
        <v>0</v>
      </c>
    </row>
    <row r="263" spans="1:19">
      <c r="A263" s="14" t="str">
        <f>CONCATENATE(Allocators!A18," ",Allocators!B18)</f>
        <v>PROD_ENERGY DISTPRI</v>
      </c>
      <c r="B263" s="8">
        <f>Allocators!D18</f>
        <v>0</v>
      </c>
      <c r="C263" s="8">
        <f>Allocators!E18</f>
        <v>0</v>
      </c>
      <c r="D263" s="8">
        <f>Allocators!F18</f>
        <v>0</v>
      </c>
      <c r="E263" s="8">
        <f>Allocators!G18</f>
        <v>0</v>
      </c>
      <c r="F263" s="8">
        <f>Allocators!H18</f>
        <v>0</v>
      </c>
      <c r="G263" s="8">
        <f>Allocators!I18</f>
        <v>0</v>
      </c>
      <c r="H263" s="8">
        <f>Allocators!J18</f>
        <v>0</v>
      </c>
      <c r="I263" s="8">
        <f>Allocators!K18</f>
        <v>0</v>
      </c>
      <c r="J263" s="8">
        <f>Allocators!L18</f>
        <v>0</v>
      </c>
      <c r="K263" s="8">
        <f>Allocators!M18</f>
        <v>0</v>
      </c>
      <c r="L263" s="8">
        <f>Allocators!N18</f>
        <v>0</v>
      </c>
      <c r="M263" s="8">
        <f>Allocators!O18</f>
        <v>0</v>
      </c>
      <c r="N263" s="8">
        <f>Allocators!P18</f>
        <v>0</v>
      </c>
      <c r="O263" s="8">
        <f>Allocators!Q18</f>
        <v>0</v>
      </c>
      <c r="P263" s="8">
        <f>Allocators!R18</f>
        <v>0</v>
      </c>
      <c r="Q263" s="8">
        <f>Allocators!S18</f>
        <v>0</v>
      </c>
      <c r="R263" s="8">
        <f>Allocators!T18</f>
        <v>0</v>
      </c>
      <c r="S263" s="8">
        <f>Allocators!U18</f>
        <v>0</v>
      </c>
    </row>
    <row r="264" spans="1:19">
      <c r="A264" s="14" t="str">
        <f>CONCATENATE(Allocators!A19," ",Allocators!B19)</f>
        <v>PROD_ENERGY DISTSEC</v>
      </c>
      <c r="B264" s="8">
        <f>Allocators!D19</f>
        <v>0</v>
      </c>
      <c r="C264" s="8">
        <f>Allocators!E19</f>
        <v>0</v>
      </c>
      <c r="D264" s="8">
        <f>Allocators!F19</f>
        <v>0</v>
      </c>
      <c r="E264" s="8">
        <f>Allocators!G19</f>
        <v>0</v>
      </c>
      <c r="F264" s="8">
        <f>Allocators!H19</f>
        <v>0</v>
      </c>
      <c r="G264" s="8">
        <f>Allocators!I19</f>
        <v>0</v>
      </c>
      <c r="H264" s="8">
        <f>Allocators!J19</f>
        <v>0</v>
      </c>
      <c r="I264" s="8">
        <f>Allocators!K19</f>
        <v>0</v>
      </c>
      <c r="J264" s="8">
        <f>Allocators!L19</f>
        <v>0</v>
      </c>
      <c r="K264" s="8">
        <f>Allocators!M19</f>
        <v>0</v>
      </c>
      <c r="L264" s="8">
        <f>Allocators!N19</f>
        <v>0</v>
      </c>
      <c r="M264" s="8">
        <f>Allocators!O19</f>
        <v>0</v>
      </c>
      <c r="N264" s="8">
        <f>Allocators!P19</f>
        <v>0</v>
      </c>
      <c r="O264" s="8">
        <f>Allocators!Q19</f>
        <v>0</v>
      </c>
      <c r="P264" s="8">
        <f>Allocators!R19</f>
        <v>0</v>
      </c>
      <c r="Q264" s="8">
        <f>Allocators!S19</f>
        <v>0</v>
      </c>
      <c r="R264" s="8">
        <f>Allocators!T19</f>
        <v>0</v>
      </c>
      <c r="S264" s="8">
        <f>Allocators!U19</f>
        <v>0</v>
      </c>
    </row>
    <row r="265" spans="1:19">
      <c r="A265" s="14" t="str">
        <f>CONCATENATE(Allocators!A20," ",Allocators!B20)</f>
        <v>PROD_ENERGY ENERGY</v>
      </c>
      <c r="B265" s="8">
        <f>Allocators!D20</f>
        <v>0.99999999999999989</v>
      </c>
      <c r="C265" s="8">
        <f>Allocators!E20</f>
        <v>0.39128620921242163</v>
      </c>
      <c r="D265" s="8">
        <f>Allocators!F20</f>
        <v>0.11288493607820264</v>
      </c>
      <c r="E265" s="8">
        <f>Allocators!G20</f>
        <v>1.5733750615802512E-3</v>
      </c>
      <c r="F265" s="8">
        <f>Allocators!H20</f>
        <v>2.1995650015570181E-4</v>
      </c>
      <c r="G265" s="8">
        <f>Allocators!I20</f>
        <v>7.3242491513080044E-2</v>
      </c>
      <c r="H265" s="8">
        <f>Allocators!J20</f>
        <v>1.3061990153913352E-2</v>
      </c>
      <c r="I265" s="8">
        <f>Allocators!K20</f>
        <v>2.6598995455440764E-3</v>
      </c>
      <c r="J265" s="8">
        <f>Allocators!L20</f>
        <v>1.0046530602530684E-4</v>
      </c>
      <c r="K265" s="8">
        <f>Allocators!M20</f>
        <v>3.8357106119659506E-3</v>
      </c>
      <c r="L265" s="8">
        <f>Allocators!N20</f>
        <v>6.0643314077012241E-2</v>
      </c>
      <c r="M265" s="8">
        <f>Allocators!O20</f>
        <v>0.26081702382224131</v>
      </c>
      <c r="N265" s="8">
        <f>Allocators!P20</f>
        <v>4.9062406347234362E-2</v>
      </c>
      <c r="O265" s="8">
        <f>Allocators!Q20</f>
        <v>2.0118986362429762E-2</v>
      </c>
      <c r="P265" s="8">
        <f>Allocators!R20</f>
        <v>4.0368344809061621E-4</v>
      </c>
      <c r="Q265" s="8">
        <f>Allocators!S20</f>
        <v>3.6008736675700138E-4</v>
      </c>
      <c r="R265" s="8">
        <f>Allocators!T20</f>
        <v>8.0658336923352184E-3</v>
      </c>
      <c r="S265" s="8">
        <f>Allocators!U20</f>
        <v>1.6636309010102214E-3</v>
      </c>
    </row>
    <row r="266" spans="1:19">
      <c r="A266" s="14" t="str">
        <f>CONCATENATE(Allocators!A21," ",Allocators!B21)</f>
        <v>PROD_ENERGY CUSTOMER</v>
      </c>
      <c r="B266" s="8">
        <f>Allocators!D21</f>
        <v>0</v>
      </c>
      <c r="C266" s="8">
        <f>Allocators!E21</f>
        <v>0</v>
      </c>
      <c r="D266" s="8">
        <f>Allocators!F21</f>
        <v>0</v>
      </c>
      <c r="E266" s="8">
        <f>Allocators!G21</f>
        <v>0</v>
      </c>
      <c r="F266" s="8">
        <f>Allocators!H21</f>
        <v>0</v>
      </c>
      <c r="G266" s="8">
        <f>Allocators!I21</f>
        <v>0</v>
      </c>
      <c r="H266" s="8">
        <f>Allocators!J21</f>
        <v>0</v>
      </c>
      <c r="I266" s="8">
        <f>Allocators!K21</f>
        <v>0</v>
      </c>
      <c r="J266" s="8">
        <f>Allocators!L21</f>
        <v>0</v>
      </c>
      <c r="K266" s="8">
        <f>Allocators!M21</f>
        <v>0</v>
      </c>
      <c r="L266" s="8">
        <f>Allocators!N21</f>
        <v>0</v>
      </c>
      <c r="M266" s="8">
        <f>Allocators!O21</f>
        <v>0</v>
      </c>
      <c r="N266" s="8">
        <f>Allocators!P21</f>
        <v>0</v>
      </c>
      <c r="O266" s="8">
        <f>Allocators!Q21</f>
        <v>0</v>
      </c>
      <c r="P266" s="8">
        <f>Allocators!R21</f>
        <v>0</v>
      </c>
      <c r="Q266" s="8">
        <f>Allocators!S21</f>
        <v>0</v>
      </c>
      <c r="R266" s="8">
        <f>Allocators!T21</f>
        <v>0</v>
      </c>
      <c r="S266" s="8">
        <f>Allocators!U21</f>
        <v>0</v>
      </c>
    </row>
    <row r="267" spans="1:19">
      <c r="A267" s="14" t="str">
        <f>CONCATENATE(Allocators!A22," ",Allocators!B22)</f>
        <v>PROD_ENERGY TOTAL</v>
      </c>
      <c r="B267" s="8">
        <f>Allocators!D22</f>
        <v>0.99999999999999989</v>
      </c>
      <c r="C267" s="8">
        <f>Allocators!E22</f>
        <v>0.39128620921242163</v>
      </c>
      <c r="D267" s="8">
        <f>Allocators!F22</f>
        <v>0.11288493607820264</v>
      </c>
      <c r="E267" s="8">
        <f>Allocators!G22</f>
        <v>1.5733750615802512E-3</v>
      </c>
      <c r="F267" s="8">
        <f>Allocators!H22</f>
        <v>2.1995650015570181E-4</v>
      </c>
      <c r="G267" s="8">
        <f>Allocators!I22</f>
        <v>7.3242491513080044E-2</v>
      </c>
      <c r="H267" s="8">
        <f>Allocators!J22</f>
        <v>1.3061990153913352E-2</v>
      </c>
      <c r="I267" s="8">
        <f>Allocators!K22</f>
        <v>2.6598995455440764E-3</v>
      </c>
      <c r="J267" s="8">
        <f>Allocators!L22</f>
        <v>1.0046530602530684E-4</v>
      </c>
      <c r="K267" s="8">
        <f>Allocators!M22</f>
        <v>3.8357106119659506E-3</v>
      </c>
      <c r="L267" s="8">
        <f>Allocators!N22</f>
        <v>6.0643314077012241E-2</v>
      </c>
      <c r="M267" s="8">
        <f>Allocators!O22</f>
        <v>0.26081702382224131</v>
      </c>
      <c r="N267" s="8">
        <f>Allocators!P22</f>
        <v>4.9062406347234362E-2</v>
      </c>
      <c r="O267" s="8">
        <f>Allocators!Q22</f>
        <v>2.0118986362429762E-2</v>
      </c>
      <c r="P267" s="8">
        <f>Allocators!R22</f>
        <v>4.0368344809061621E-4</v>
      </c>
      <c r="Q267" s="8">
        <f>Allocators!S22</f>
        <v>3.6008736675700138E-4</v>
      </c>
      <c r="R267" s="8">
        <f>Allocators!T22</f>
        <v>8.0658336923352184E-3</v>
      </c>
      <c r="S267" s="8">
        <f>Allocators!U22</f>
        <v>1.6636309010102214E-3</v>
      </c>
    </row>
    <row r="269" spans="1:19">
      <c r="A269" s="14" t="str">
        <f>CONCATENATE(Allocators!A525," ",Allocators!B525)</f>
        <v>RATEBASE PRODUCTION</v>
      </c>
      <c r="B269" s="8">
        <f ca="1">Allocators!D525</f>
        <v>0.36988271821993235</v>
      </c>
      <c r="C269" s="8">
        <f ca="1">Allocators!E525</f>
        <v>0.18946484813307712</v>
      </c>
      <c r="D269" s="8">
        <f ca="1">Allocators!F525</f>
        <v>4.4301844044946512E-2</v>
      </c>
      <c r="E269" s="8">
        <f ca="1">Allocators!G525</f>
        <v>5.394643964960759E-4</v>
      </c>
      <c r="F269" s="8">
        <f ca="1">Allocators!H525</f>
        <v>2.9097538051703475E-5</v>
      </c>
      <c r="G269" s="8">
        <f ca="1">Allocators!I525</f>
        <v>2.6594911383278935E-2</v>
      </c>
      <c r="H269" s="8">
        <f ca="1">Allocators!J525</f>
        <v>4.6351072109348801E-3</v>
      </c>
      <c r="I269" s="8">
        <f ca="1">Allocators!K525</f>
        <v>9.2877743500305364E-4</v>
      </c>
      <c r="J269" s="8">
        <f ca="1">Allocators!L525</f>
        <v>3.7310617329125522E-5</v>
      </c>
      <c r="K269" s="8">
        <f ca="1">Allocators!M525</f>
        <v>1.278511016680404E-3</v>
      </c>
      <c r="L269" s="8">
        <f ca="1">Allocators!N525</f>
        <v>1.6686188680839192E-2</v>
      </c>
      <c r="M269" s="8">
        <f ca="1">Allocators!O525</f>
        <v>6.5446381410145596E-2</v>
      </c>
      <c r="N269" s="8">
        <f ca="1">Allocators!P525</f>
        <v>1.1777973258478257E-2</v>
      </c>
      <c r="O269" s="8">
        <f ca="1">Allocators!Q525</f>
        <v>7.3960652231724756E-3</v>
      </c>
      <c r="P269" s="8">
        <f ca="1">Allocators!R525</f>
        <v>1.4793034612895718E-4</v>
      </c>
      <c r="Q269" s="8">
        <f ca="1">Allocators!S525</f>
        <v>9.7695329703056122E-5</v>
      </c>
      <c r="R269" s="8">
        <f ca="1">Allocators!T525</f>
        <v>4.3155606768220791E-4</v>
      </c>
      <c r="S269" s="8">
        <f ca="1">Allocators!U525</f>
        <v>8.9056127984774453E-5</v>
      </c>
    </row>
    <row r="270" spans="1:19">
      <c r="A270" s="14" t="str">
        <f>CONCATENATE(Allocators!A526," ",Allocators!B526)</f>
        <v>RATEBASE BULKTRAN</v>
      </c>
      <c r="B270" s="8">
        <f ca="1">Allocators!D526</f>
        <v>0.19225601112459592</v>
      </c>
      <c r="C270" s="8">
        <f ca="1">Allocators!E526</f>
        <v>9.8305812206092302E-2</v>
      </c>
      <c r="D270" s="8">
        <f ca="1">Allocators!F526</f>
        <v>2.300292770788823E-2</v>
      </c>
      <c r="E270" s="8">
        <f ca="1">Allocators!G526</f>
        <v>2.7835692300901796E-4</v>
      </c>
      <c r="F270" s="8">
        <f ca="1">Allocators!H526</f>
        <v>1.3339172954935283E-5</v>
      </c>
      <c r="G270" s="8">
        <f ca="1">Allocators!I526</f>
        <v>1.3823394935219292E-2</v>
      </c>
      <c r="H270" s="8">
        <f ca="1">Allocators!J526</f>
        <v>2.4151689766587622E-3</v>
      </c>
      <c r="I270" s="8">
        <f ca="1">Allocators!K526</f>
        <v>4.8298870706797443E-4</v>
      </c>
      <c r="J270" s="8">
        <f ca="1">Allocators!L526</f>
        <v>1.9352748025284113E-5</v>
      </c>
      <c r="K270" s="8">
        <f ca="1">Allocators!M526</f>
        <v>6.6414574571556926E-4</v>
      </c>
      <c r="L270" s="8">
        <f ca="1">Allocators!N526</f>
        <v>8.6989596301208956E-3</v>
      </c>
      <c r="M270" s="8">
        <f ca="1">Allocators!O526</f>
        <v>3.4156235090683482E-2</v>
      </c>
      <c r="N270" s="8">
        <f ca="1">Allocators!P526</f>
        <v>6.1521930464999075E-3</v>
      </c>
      <c r="O270" s="8">
        <f ca="1">Allocators!Q526</f>
        <v>3.8449290233085655E-3</v>
      </c>
      <c r="P270" s="8">
        <f ca="1">Allocators!R526</f>
        <v>7.6874747257455738E-5</v>
      </c>
      <c r="Q270" s="8">
        <f ca="1">Allocators!S526</f>
        <v>5.0775450498151655E-5</v>
      </c>
      <c r="R270" s="8">
        <f ca="1">Allocators!T526</f>
        <v>2.2427515303294511E-4</v>
      </c>
      <c r="S270" s="8">
        <f ca="1">Allocators!U526</f>
        <v>4.6281860563215719E-5</v>
      </c>
    </row>
    <row r="271" spans="1:19">
      <c r="A271" s="14" t="str">
        <f>CONCATENATE(Allocators!A527," ",Allocators!B527)</f>
        <v>RATEBASE SUBTRAN</v>
      </c>
      <c r="B271" s="8">
        <f ca="1">Allocators!D527</f>
        <v>5.0899092360964814E-2</v>
      </c>
      <c r="C271" s="8">
        <f ca="1">Allocators!E527</f>
        <v>2.5838103259230489E-2</v>
      </c>
      <c r="D271" s="8">
        <f ca="1">Allocators!F527</f>
        <v>6.0784422764221203E-3</v>
      </c>
      <c r="E271" s="8">
        <f ca="1">Allocators!G527</f>
        <v>7.3393203708326947E-5</v>
      </c>
      <c r="F271" s="8">
        <f ca="1">Allocators!H527</f>
        <v>4.1048331795742945E-6</v>
      </c>
      <c r="G271" s="8">
        <f ca="1">Allocators!I527</f>
        <v>3.5483020891842825E-3</v>
      </c>
      <c r="H271" s="8">
        <f ca="1">Allocators!J527</f>
        <v>6.2095715999063792E-4</v>
      </c>
      <c r="I271" s="8">
        <f ca="1">Allocators!K527</f>
        <v>1.6063316805044916E-4</v>
      </c>
      <c r="J271" s="8">
        <f ca="1">Allocators!L527</f>
        <v>0</v>
      </c>
      <c r="K271" s="8">
        <f ca="1">Allocators!M527</f>
        <v>1.623665302399969E-4</v>
      </c>
      <c r="L271" s="8">
        <f ca="1">Allocators!N527</f>
        <v>2.2071542194855775E-3</v>
      </c>
      <c r="M271" s="8">
        <f ca="1">Allocators!O527</f>
        <v>1.1186355023078966E-2</v>
      </c>
      <c r="N271" s="8">
        <f ca="1">Allocators!P527</f>
        <v>0</v>
      </c>
      <c r="O271" s="8">
        <f ca="1">Allocators!Q527</f>
        <v>9.8632496623819537E-4</v>
      </c>
      <c r="P271" s="8">
        <f ca="1">Allocators!R527</f>
        <v>1.9825960872125072E-5</v>
      </c>
      <c r="Q271" s="8">
        <f ca="1">Allocators!S527</f>
        <v>1.3129671284101586E-5</v>
      </c>
      <c r="R271" s="8">
        <f ca="1">Allocators!T527</f>
        <v>0</v>
      </c>
      <c r="S271" s="8">
        <f ca="1">Allocators!U527</f>
        <v>0</v>
      </c>
    </row>
    <row r="272" spans="1:19">
      <c r="A272" s="14" t="str">
        <f>CONCATENATE(Allocators!A528," ",Allocators!B528)</f>
        <v>RATEBASE DISTPRI</v>
      </c>
      <c r="B272" s="8">
        <f ca="1">Allocators!D528</f>
        <v>0.21395618633124031</v>
      </c>
      <c r="C272" s="8">
        <f ca="1">Allocators!E528</f>
        <v>0.13987231385496179</v>
      </c>
      <c r="D272" s="8">
        <f ca="1">Allocators!F528</f>
        <v>3.2839349276396791E-2</v>
      </c>
      <c r="E272" s="8">
        <f ca="1">Allocators!G528</f>
        <v>3.9969243044279436E-4</v>
      </c>
      <c r="F272" s="8">
        <f ca="1">Allocators!H528</f>
        <v>0</v>
      </c>
      <c r="G272" s="8">
        <f ca="1">Allocators!I528</f>
        <v>1.9241622456739948E-2</v>
      </c>
      <c r="H272" s="8">
        <f ca="1">Allocators!J528</f>
        <v>3.3674492336798361E-3</v>
      </c>
      <c r="I272" s="8">
        <f ca="1">Allocators!K528</f>
        <v>0</v>
      </c>
      <c r="J272" s="8">
        <f ca="1">Allocators!L528</f>
        <v>0</v>
      </c>
      <c r="K272" s="8">
        <f ca="1">Allocators!M528</f>
        <v>8.8295164109146256E-4</v>
      </c>
      <c r="L272" s="8">
        <f ca="1">Allocators!N528</f>
        <v>1.1827878112337537E-2</v>
      </c>
      <c r="M272" s="8">
        <f ca="1">Allocators!O528</f>
        <v>0</v>
      </c>
      <c r="N272" s="8">
        <f ca="1">Allocators!P528</f>
        <v>0</v>
      </c>
      <c r="O272" s="8">
        <f ca="1">Allocators!Q528</f>
        <v>5.3469343872591425E-3</v>
      </c>
      <c r="P272" s="8">
        <f ca="1">Allocators!R528</f>
        <v>1.0745037558579953E-4</v>
      </c>
      <c r="Q272" s="8">
        <f ca="1">Allocators!S528</f>
        <v>7.0544562745220995E-5</v>
      </c>
      <c r="R272" s="8">
        <f ca="1">Allocators!T528</f>
        <v>0</v>
      </c>
      <c r="S272" s="8">
        <f ca="1">Allocators!U528</f>
        <v>0</v>
      </c>
    </row>
    <row r="273" spans="1:19">
      <c r="A273" s="14" t="str">
        <f>CONCATENATE(Allocators!A529," ",Allocators!B529)</f>
        <v>RATEBASE DISTSEC</v>
      </c>
      <c r="B273" s="8">
        <f ca="1">Allocators!D529</f>
        <v>0.10157554637677894</v>
      </c>
      <c r="C273" s="8">
        <f ca="1">Allocators!E529</f>
        <v>7.5207241321923898E-2</v>
      </c>
      <c r="D273" s="8">
        <f ca="1">Allocators!F529</f>
        <v>1.5214327494919676E-2</v>
      </c>
      <c r="E273" s="8">
        <f ca="1">Allocators!G529</f>
        <v>0</v>
      </c>
      <c r="F273" s="8">
        <f ca="1">Allocators!H529</f>
        <v>0</v>
      </c>
      <c r="G273" s="8">
        <f ca="1">Allocators!I529</f>
        <v>7.6766261073894946E-3</v>
      </c>
      <c r="H273" s="8">
        <f ca="1">Allocators!J529</f>
        <v>0</v>
      </c>
      <c r="I273" s="8">
        <f ca="1">Allocators!K529</f>
        <v>0</v>
      </c>
      <c r="J273" s="8">
        <f ca="1">Allocators!L529</f>
        <v>0</v>
      </c>
      <c r="K273" s="8">
        <f ca="1">Allocators!M529</f>
        <v>2.9121074873368706E-4</v>
      </c>
      <c r="L273" s="8">
        <f ca="1">Allocators!N529</f>
        <v>0</v>
      </c>
      <c r="M273" s="8">
        <f ca="1">Allocators!O529</f>
        <v>0</v>
      </c>
      <c r="N273" s="8">
        <f ca="1">Allocators!P529</f>
        <v>0</v>
      </c>
      <c r="O273" s="8">
        <f ca="1">Allocators!Q529</f>
        <v>2.1979048063564106E-3</v>
      </c>
      <c r="P273" s="8">
        <f ca="1">Allocators!R529</f>
        <v>0</v>
      </c>
      <c r="Q273" s="8">
        <f ca="1">Allocators!S529</f>
        <v>2.6017314673305E-5</v>
      </c>
      <c r="R273" s="8">
        <f ca="1">Allocators!T529</f>
        <v>7.96150958448498E-4</v>
      </c>
      <c r="S273" s="8">
        <f ca="1">Allocators!U529</f>
        <v>1.6606762433397525E-4</v>
      </c>
    </row>
    <row r="274" spans="1:19">
      <c r="A274" s="14" t="str">
        <f>CONCATENATE(Allocators!A530," ",Allocators!B530)</f>
        <v>RATEBASE ENERGY</v>
      </c>
      <c r="B274" s="8">
        <f ca="1">Allocators!D530</f>
        <v>2.2672764715883798E-2</v>
      </c>
      <c r="C274" s="8">
        <f ca="1">Allocators!E530</f>
        <v>9.2578164258205822E-3</v>
      </c>
      <c r="D274" s="8">
        <f ca="1">Allocators!F530</f>
        <v>2.6417547212360215E-3</v>
      </c>
      <c r="E274" s="8">
        <f ca="1">Allocators!G530</f>
        <v>3.5307283287510358E-5</v>
      </c>
      <c r="F274" s="8">
        <f ca="1">Allocators!H530</f>
        <v>5.1110801266321468E-6</v>
      </c>
      <c r="G274" s="8">
        <f ca="1">Allocators!I530</f>
        <v>1.695645931774596E-3</v>
      </c>
      <c r="H274" s="8">
        <f ca="1">Allocators!J530</f>
        <v>2.7754610071597418E-4</v>
      </c>
      <c r="I274" s="8">
        <f ca="1">Allocators!K530</f>
        <v>5.8090955434985219E-5</v>
      </c>
      <c r="J274" s="8">
        <f ca="1">Allocators!L530</f>
        <v>2.4733626139443991E-6</v>
      </c>
      <c r="K274" s="8">
        <f ca="1">Allocators!M530</f>
        <v>9.1518543058723004E-5</v>
      </c>
      <c r="L274" s="8">
        <f ca="1">Allocators!N530</f>
        <v>1.2883879690140777E-3</v>
      </c>
      <c r="M274" s="8">
        <f ca="1">Allocators!O530</f>
        <v>5.579690395761225E-3</v>
      </c>
      <c r="N274" s="8">
        <f ca="1">Allocators!P530</f>
        <v>1.0209796942815918E-3</v>
      </c>
      <c r="O274" s="8">
        <f ca="1">Allocators!Q530</f>
        <v>4.7168756547785843E-4</v>
      </c>
      <c r="P274" s="8">
        <f ca="1">Allocators!R530</f>
        <v>9.5524965335310927E-6</v>
      </c>
      <c r="Q274" s="8">
        <f ca="1">Allocators!S530</f>
        <v>8.4984528332285027E-6</v>
      </c>
      <c r="R274" s="8">
        <f ca="1">Allocators!T530</f>
        <v>1.8937477454880624E-4</v>
      </c>
      <c r="S274" s="8">
        <f ca="1">Allocators!U530</f>
        <v>3.932896336450907E-5</v>
      </c>
    </row>
    <row r="275" spans="1:19">
      <c r="A275" s="14" t="str">
        <f>CONCATENATE(Allocators!A531," ",Allocators!B531)</f>
        <v>RATEBASE CUSTOMER</v>
      </c>
      <c r="B275" s="8">
        <f ca="1">Allocators!D531</f>
        <v>4.875768087060401E-2</v>
      </c>
      <c r="C275" s="8">
        <f ca="1">Allocators!E531</f>
        <v>2.4357255357113687E-2</v>
      </c>
      <c r="D275" s="8">
        <f ca="1">Allocators!F531</f>
        <v>7.6933855249198572E-3</v>
      </c>
      <c r="E275" s="8">
        <f ca="1">Allocators!G531</f>
        <v>4.2338390856437743E-4</v>
      </c>
      <c r="F275" s="8">
        <f ca="1">Allocators!H531</f>
        <v>2.5084328397318937E-5</v>
      </c>
      <c r="G275" s="8">
        <f ca="1">Allocators!I531</f>
        <v>6.0049231661085851E-4</v>
      </c>
      <c r="H275" s="8">
        <f ca="1">Allocators!J531</f>
        <v>1.6879270284735293E-4</v>
      </c>
      <c r="I275" s="8">
        <f ca="1">Allocators!K531</f>
        <v>1.9486754695089727E-4</v>
      </c>
      <c r="J275" s="8">
        <f ca="1">Allocators!L531</f>
        <v>2.5738811714556318E-5</v>
      </c>
      <c r="K275" s="8">
        <f ca="1">Allocators!M531</f>
        <v>4.0416766669519842E-6</v>
      </c>
      <c r="L275" s="8">
        <f ca="1">Allocators!N531</f>
        <v>1.2095613009854989E-4</v>
      </c>
      <c r="M275" s="8">
        <f ca="1">Allocators!O531</f>
        <v>3.4393660468905364E-4</v>
      </c>
      <c r="N275" s="8">
        <f ca="1">Allocators!P531</f>
        <v>1.0162424355668727E-4</v>
      </c>
      <c r="O275" s="8">
        <f ca="1">Allocators!Q531</f>
        <v>1.230927757744945E-4</v>
      </c>
      <c r="P275" s="8">
        <f ca="1">Allocators!R531</f>
        <v>2.3045528318796188E-6</v>
      </c>
      <c r="Q275" s="8">
        <f ca="1">Allocators!S531</f>
        <v>1.1903044463182142E-5</v>
      </c>
      <c r="R275" s="8">
        <f ca="1">Allocators!T531</f>
        <v>1.2811485132286362E-2</v>
      </c>
      <c r="S275" s="8">
        <f ca="1">Allocators!U531</f>
        <v>1.7493362131179645E-3</v>
      </c>
    </row>
    <row r="276" spans="1:19">
      <c r="A276" s="14" t="str">
        <f>CONCATENATE(Allocators!A532," ",Allocators!B532)</f>
        <v>RATEBASE TOTAL</v>
      </c>
      <c r="B276" s="8">
        <f ca="1">Allocators!D532</f>
        <v>1</v>
      </c>
      <c r="C276" s="8">
        <f ca="1">Allocators!E532</f>
        <v>0.56230339055821965</v>
      </c>
      <c r="D276" s="8">
        <f ca="1">Allocators!F532</f>
        <v>0.13177203104672913</v>
      </c>
      <c r="E276" s="8">
        <f ca="1">Allocators!G532</f>
        <v>1.7495981455081025E-3</v>
      </c>
      <c r="F276" s="8">
        <f ca="1">Allocators!H532</f>
        <v>7.673695271016421E-5</v>
      </c>
      <c r="G276" s="8">
        <f ca="1">Allocators!I532</f>
        <v>7.3180995220197387E-2</v>
      </c>
      <c r="H276" s="8">
        <f ca="1">Allocators!J532</f>
        <v>1.1485021384827442E-2</v>
      </c>
      <c r="I276" s="8">
        <f ca="1">Allocators!K532</f>
        <v>1.8253578125073584E-3</v>
      </c>
      <c r="J276" s="8">
        <f ca="1">Allocators!L532</f>
        <v>8.4875539682910357E-5</v>
      </c>
      <c r="K276" s="8">
        <f ca="1">Allocators!M532</f>
        <v>3.3747459021867955E-3</v>
      </c>
      <c r="L276" s="8">
        <f ca="1">Allocators!N532</f>
        <v>4.0829524741895835E-2</v>
      </c>
      <c r="M276" s="8">
        <f ca="1">Allocators!O532</f>
        <v>0.11671259852435835</v>
      </c>
      <c r="N276" s="8">
        <f ca="1">Allocators!P532</f>
        <v>1.9052770242816441E-2</v>
      </c>
      <c r="O276" s="8">
        <f ca="1">Allocators!Q532</f>
        <v>2.0366938747587139E-2</v>
      </c>
      <c r="P276" s="8">
        <f ca="1">Allocators!R532</f>
        <v>3.6393847920974817E-4</v>
      </c>
      <c r="Q276" s="8">
        <f ca="1">Allocators!S532</f>
        <v>2.7856382620024598E-4</v>
      </c>
      <c r="R276" s="8">
        <f ca="1">Allocators!T532</f>
        <v>1.445284208599882E-2</v>
      </c>
      <c r="S276" s="8">
        <f ca="1">Allocators!U532</f>
        <v>2.0900707893644387E-3</v>
      </c>
    </row>
    <row r="277" spans="1:19"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>
      <c r="A278" s="14" t="str">
        <f>CONCATENATE(Allocators!A440," ",Allocators!B440)</f>
        <v>RB_GUP_CWIP PRODUCTION</v>
      </c>
      <c r="B278" s="8">
        <f ca="1">Allocators!D440</f>
        <v>0.1402878162396986</v>
      </c>
      <c r="C278" s="8">
        <f ca="1">Allocators!E440</f>
        <v>7.2162085833237077E-2</v>
      </c>
      <c r="D278" s="8">
        <f ca="1">Allocators!F440</f>
        <v>1.6828209510770742E-2</v>
      </c>
      <c r="E278" s="8">
        <f ca="1">Allocators!G440</f>
        <v>2.3397874737468826E-4</v>
      </c>
      <c r="F278" s="8">
        <f ca="1">Allocators!H440</f>
        <v>3.2587087573916954E-5</v>
      </c>
      <c r="G278" s="8">
        <f ca="1">Allocators!I440</f>
        <v>1.0016288244208246E-2</v>
      </c>
      <c r="H278" s="8">
        <f ca="1">Allocators!J440</f>
        <v>1.7948345703308385E-3</v>
      </c>
      <c r="I278" s="8">
        <f ca="1">Allocators!K440</f>
        <v>3.6397413490825404E-4</v>
      </c>
      <c r="J278" s="8">
        <f ca="1">Allocators!L440</f>
        <v>1.3821753176040662E-5</v>
      </c>
      <c r="K278" s="8">
        <f ca="1">Allocators!M440</f>
        <v>4.7434309317034081E-4</v>
      </c>
      <c r="L278" s="8">
        <f ca="1">Allocators!N440</f>
        <v>6.4039056670335852E-3</v>
      </c>
      <c r="M278" s="8">
        <f ca="1">Allocators!O440</f>
        <v>2.4492368457603712E-2</v>
      </c>
      <c r="N278" s="8">
        <f ca="1">Allocators!P440</f>
        <v>4.4370197052241928E-3</v>
      </c>
      <c r="O278" s="8">
        <f ca="1">Allocators!Q440</f>
        <v>2.749066607425171E-3</v>
      </c>
      <c r="P278" s="8">
        <f ca="1">Allocators!R440</f>
        <v>5.4905911212672208E-5</v>
      </c>
      <c r="Q278" s="8">
        <f ca="1">Allocators!S440</f>
        <v>3.6264636001632738E-5</v>
      </c>
      <c r="R278" s="8">
        <f ca="1">Allocators!T440</f>
        <v>1.6110816085015243E-4</v>
      </c>
      <c r="S278" s="8">
        <f ca="1">Allocators!U440</f>
        <v>3.3054119597302845E-5</v>
      </c>
    </row>
    <row r="279" spans="1:19">
      <c r="A279" s="14" t="str">
        <f>CONCATENATE(Allocators!A441," ",Allocators!B441)</f>
        <v>RB_GUP_CWIP BULKTRAN</v>
      </c>
      <c r="B279" s="8">
        <f ca="1">Allocators!D441</f>
        <v>0.434978299900669</v>
      </c>
      <c r="C279" s="8">
        <f ca="1">Allocators!E441</f>
        <v>0.2237467390567677</v>
      </c>
      <c r="D279" s="8">
        <f ca="1">Allocators!F441</f>
        <v>5.2177773947670487E-2</v>
      </c>
      <c r="E279" s="8">
        <f ca="1">Allocators!G441</f>
        <v>7.254776677971381E-4</v>
      </c>
      <c r="F279" s="8">
        <f ca="1">Allocators!H441</f>
        <v>1.0103996435012918E-4</v>
      </c>
      <c r="G279" s="8">
        <f ca="1">Allocators!I441</f>
        <v>3.1056638762816908E-2</v>
      </c>
      <c r="H279" s="8">
        <f ca="1">Allocators!J441</f>
        <v>5.5650883371903947E-3</v>
      </c>
      <c r="I279" s="8">
        <f ca="1">Allocators!K441</f>
        <v>1.1285431240849807E-3</v>
      </c>
      <c r="J279" s="8">
        <f ca="1">Allocators!L441</f>
        <v>4.2855914785132412E-5</v>
      </c>
      <c r="K279" s="8">
        <f ca="1">Allocators!M441</f>
        <v>1.4707546083996463E-3</v>
      </c>
      <c r="L279" s="8">
        <f ca="1">Allocators!N441</f>
        <v>1.9856036500069722E-2</v>
      </c>
      <c r="M279" s="8">
        <f ca="1">Allocators!O441</f>
        <v>7.5941368807296808E-2</v>
      </c>
      <c r="N279" s="8">
        <f ca="1">Allocators!P441</f>
        <v>1.3757483292109541E-2</v>
      </c>
      <c r="O279" s="8">
        <f ca="1">Allocators!Q441</f>
        <v>8.5237930938233432E-3</v>
      </c>
      <c r="P279" s="8">
        <f ca="1">Allocators!R441</f>
        <v>1.7024201070304254E-4</v>
      </c>
      <c r="Q279" s="8">
        <f ca="1">Allocators!S441</f>
        <v>1.124426207301885E-4</v>
      </c>
      <c r="R279" s="8">
        <f ca="1">Allocators!T441</f>
        <v>4.9953414191710854E-4</v>
      </c>
      <c r="S279" s="8">
        <f ca="1">Allocators!U441</f>
        <v>1.0248805015670022E-4</v>
      </c>
    </row>
    <row r="280" spans="1:19">
      <c r="A280" s="14" t="str">
        <f>CONCATENATE(Allocators!A442," ",Allocators!B442)</f>
        <v>RB_GUP_CWIP SUBTRAN</v>
      </c>
      <c r="B280" s="8">
        <f ca="1">Allocators!D442</f>
        <v>0.12043532221743783</v>
      </c>
      <c r="C280" s="8">
        <f ca="1">Allocators!E442</f>
        <v>6.1536832703392323E-2</v>
      </c>
      <c r="D280" s="8">
        <f ca="1">Allocators!F442</f>
        <v>1.4425273136193758E-2</v>
      </c>
      <c r="E280" s="8">
        <f ca="1">Allocators!G442</f>
        <v>2.0151547206858486E-4</v>
      </c>
      <c r="F280" s="8">
        <f ca="1">Allocators!H442</f>
        <v>3.6473364152825808E-5</v>
      </c>
      <c r="G280" s="8">
        <f ca="1">Allocators!I442</f>
        <v>8.3367757742722603E-3</v>
      </c>
      <c r="H280" s="8">
        <f ca="1">Allocators!J442</f>
        <v>1.4980767224834618E-3</v>
      </c>
      <c r="I280" s="8">
        <f ca="1">Allocators!K442</f>
        <v>3.932335894789098E-4</v>
      </c>
      <c r="J280" s="8">
        <f ca="1">Allocators!L442</f>
        <v>0</v>
      </c>
      <c r="K280" s="8">
        <f ca="1">Allocators!M442</f>
        <v>3.7577378248228495E-4</v>
      </c>
      <c r="L280" s="8">
        <f ca="1">Allocators!N442</f>
        <v>5.2724705483904646E-3</v>
      </c>
      <c r="M280" s="8">
        <f ca="1">Allocators!O442</f>
        <v>2.5997346919307815E-2</v>
      </c>
      <c r="N280" s="8">
        <f ca="1">Allocators!P442</f>
        <v>0</v>
      </c>
      <c r="O280" s="8">
        <f ca="1">Allocators!Q442</f>
        <v>2.2852784288936896E-3</v>
      </c>
      <c r="P280" s="8">
        <f ca="1">Allocators!R442</f>
        <v>4.5885001912793246E-5</v>
      </c>
      <c r="Q280" s="8">
        <f ca="1">Allocators!S442</f>
        <v>3.0386774408655322E-5</v>
      </c>
      <c r="R280" s="8">
        <f ca="1">Allocators!T442</f>
        <v>0</v>
      </c>
      <c r="S280" s="8">
        <f ca="1">Allocators!U442</f>
        <v>0</v>
      </c>
    </row>
    <row r="281" spans="1:19">
      <c r="A281" s="14" t="str">
        <f>CONCATENATE(Allocators!A443," ",Allocators!B443)</f>
        <v>RB_GUP_CWIP DISTPRI</v>
      </c>
      <c r="B281" s="8">
        <f ca="1">Allocators!D443</f>
        <v>0.1571893884963293</v>
      </c>
      <c r="C281" s="8">
        <f ca="1">Allocators!E443</f>
        <v>0.10292872260320513</v>
      </c>
      <c r="D281" s="8">
        <f ca="1">Allocators!F443</f>
        <v>2.4089293781829609E-2</v>
      </c>
      <c r="E281" s="8">
        <f ca="1">Allocators!G443</f>
        <v>3.3647325423920803E-4</v>
      </c>
      <c r="F281" s="8">
        <f ca="1">Allocators!H443</f>
        <v>0</v>
      </c>
      <c r="G281" s="8">
        <f ca="1">Allocators!I443</f>
        <v>1.3984307596964467E-2</v>
      </c>
      <c r="H281" s="8">
        <f ca="1">Allocators!J443</f>
        <v>2.5126890780872465E-3</v>
      </c>
      <c r="I281" s="8">
        <f ca="1">Allocators!K443</f>
        <v>0</v>
      </c>
      <c r="J281" s="8">
        <f ca="1">Allocators!L443</f>
        <v>0</v>
      </c>
      <c r="K281" s="8">
        <f ca="1">Allocators!M443</f>
        <v>6.323250399892582E-4</v>
      </c>
      <c r="L281" s="8">
        <f ca="1">Allocators!N443</f>
        <v>8.7437039065803527E-3</v>
      </c>
      <c r="M281" s="8">
        <f ca="1">Allocators!O443</f>
        <v>0</v>
      </c>
      <c r="N281" s="8">
        <f ca="1">Allocators!P443</f>
        <v>0</v>
      </c>
      <c r="O281" s="8">
        <f ca="1">Allocators!Q443</f>
        <v>3.8343815906419433E-3</v>
      </c>
      <c r="P281" s="8">
        <f ca="1">Allocators!R443</f>
        <v>7.6962085380952118E-5</v>
      </c>
      <c r="Q281" s="8">
        <f ca="1">Allocators!S443</f>
        <v>5.0529559411127586E-5</v>
      </c>
      <c r="R281" s="8">
        <f ca="1">Allocators!T443</f>
        <v>0</v>
      </c>
      <c r="S281" s="8">
        <f ca="1">Allocators!U443</f>
        <v>0</v>
      </c>
    </row>
    <row r="282" spans="1:19">
      <c r="A282" s="14" t="str">
        <f>CONCATENATE(Allocators!A444," ",Allocators!B444)</f>
        <v>RB_GUP_CWIP DISTSEC</v>
      </c>
      <c r="B282" s="8">
        <f ca="1">Allocators!D444</f>
        <v>7.3675050361269714E-2</v>
      </c>
      <c r="C282" s="8">
        <f ca="1">Allocators!E444</f>
        <v>5.4674629440097842E-2</v>
      </c>
      <c r="D282" s="8">
        <f ca="1">Allocators!F444</f>
        <v>1.1024848001379184E-2</v>
      </c>
      <c r="E282" s="8">
        <f ca="1">Allocators!G444</f>
        <v>0</v>
      </c>
      <c r="F282" s="8">
        <f ca="1">Allocators!H444</f>
        <v>0</v>
      </c>
      <c r="G282" s="8">
        <f ca="1">Allocators!I444</f>
        <v>5.5106101944163224E-3</v>
      </c>
      <c r="H282" s="8">
        <f ca="1">Allocators!J444</f>
        <v>0</v>
      </c>
      <c r="I282" s="8">
        <f ca="1">Allocators!K444</f>
        <v>0</v>
      </c>
      <c r="J282" s="8">
        <f ca="1">Allocators!L444</f>
        <v>0</v>
      </c>
      <c r="K282" s="8">
        <f ca="1">Allocators!M444</f>
        <v>2.0597370650300993E-4</v>
      </c>
      <c r="L282" s="8">
        <f ca="1">Allocators!N444</f>
        <v>0</v>
      </c>
      <c r="M282" s="8">
        <f ca="1">Allocators!O444</f>
        <v>0</v>
      </c>
      <c r="N282" s="8">
        <f ca="1">Allocators!P444</f>
        <v>0</v>
      </c>
      <c r="O282" s="8">
        <f ca="1">Allocators!Q444</f>
        <v>1.5566192131705064E-3</v>
      </c>
      <c r="P282" s="8">
        <f ca="1">Allocators!R444</f>
        <v>0</v>
      </c>
      <c r="Q282" s="8">
        <f ca="1">Allocators!S444</f>
        <v>1.84047989493754E-5</v>
      </c>
      <c r="R282" s="8">
        <f ca="1">Allocators!T444</f>
        <v>5.6649437693744161E-4</v>
      </c>
      <c r="S282" s="8">
        <f ca="1">Allocators!U444</f>
        <v>1.1747062981601341E-4</v>
      </c>
    </row>
    <row r="283" spans="1:19">
      <c r="A283" s="14" t="str">
        <f>CONCATENATE(Allocators!A445," ",Allocators!B445)</f>
        <v>RB_GUP_CWIP ENERGY</v>
      </c>
      <c r="B283" s="8">
        <f ca="1">Allocators!D445</f>
        <v>2.7255931661881647E-2</v>
      </c>
      <c r="C283" s="8">
        <f ca="1">Allocators!E445</f>
        <v>1.0664870178530487E-2</v>
      </c>
      <c r="D283" s="8">
        <f ca="1">Allocators!F445</f>
        <v>3.07678410340337E-3</v>
      </c>
      <c r="E283" s="8">
        <f ca="1">Allocators!G445</f>
        <v>4.2883803156940147E-5</v>
      </c>
      <c r="F283" s="8">
        <f ca="1">Allocators!H445</f>
        <v>5.9951193368304686E-6</v>
      </c>
      <c r="G283" s="8">
        <f ca="1">Allocators!I445</f>
        <v>1.9962923434264563E-3</v>
      </c>
      <c r="H283" s="8">
        <f ca="1">Allocators!J445</f>
        <v>3.560167110032333E-4</v>
      </c>
      <c r="I283" s="8">
        <f ca="1">Allocators!K445</f>
        <v>7.2498040240819394E-5</v>
      </c>
      <c r="J283" s="8">
        <f ca="1">Allocators!L445</f>
        <v>2.7382755154157906E-6</v>
      </c>
      <c r="K283" s="8">
        <f ca="1">Allocators!M445</f>
        <v>1.045458663144982E-4</v>
      </c>
      <c r="L283" s="8">
        <f ca="1">Allocators!N445</f>
        <v>1.652890024233071E-3</v>
      </c>
      <c r="M283" s="8">
        <f ca="1">Allocators!O445</f>
        <v>7.1088109775543657E-3</v>
      </c>
      <c r="N283" s="8">
        <f ca="1">Allocators!P445</f>
        <v>1.3372415945676883E-3</v>
      </c>
      <c r="O283" s="8">
        <f ca="1">Allocators!Q445</f>
        <v>5.4836171740071439E-4</v>
      </c>
      <c r="P283" s="8">
        <f ca="1">Allocators!R445</f>
        <v>1.100276847419058E-5</v>
      </c>
      <c r="Q283" s="8">
        <f ca="1">Allocators!S445</f>
        <v>9.8145166606357436E-6</v>
      </c>
      <c r="R283" s="8">
        <f ca="1">Allocators!T445</f>
        <v>2.1984181191439127E-4</v>
      </c>
      <c r="S283" s="8">
        <f ca="1">Allocators!U445</f>
        <v>4.5343810148529177E-5</v>
      </c>
    </row>
    <row r="284" spans="1:19">
      <c r="A284" s="14" t="str">
        <f>CONCATENATE(Allocators!A446," ",Allocators!B446)</f>
        <v>RB_GUP_CWIP CUSTOMER</v>
      </c>
      <c r="B284" s="8">
        <f ca="1">Allocators!D446</f>
        <v>4.6178191122713978E-2</v>
      </c>
      <c r="C284" s="8">
        <f ca="1">Allocators!E446</f>
        <v>2.7086685073174563E-2</v>
      </c>
      <c r="D284" s="8">
        <f ca="1">Allocators!F446</f>
        <v>7.2667317915720833E-3</v>
      </c>
      <c r="E284" s="8">
        <f ca="1">Allocators!G446</f>
        <v>3.7274980716235043E-4</v>
      </c>
      <c r="F284" s="8">
        <f ca="1">Allocators!H446</f>
        <v>6.2268384904496047E-5</v>
      </c>
      <c r="G284" s="8">
        <f ca="1">Allocators!I446</f>
        <v>4.7858219081501984E-4</v>
      </c>
      <c r="H284" s="8">
        <f ca="1">Allocators!J446</f>
        <v>1.3369668412517761E-4</v>
      </c>
      <c r="I284" s="8">
        <f ca="1">Allocators!K446</f>
        <v>1.5299356670255961E-4</v>
      </c>
      <c r="J284" s="8">
        <f ca="1">Allocators!L446</f>
        <v>1.9081993746213474E-5</v>
      </c>
      <c r="K284" s="8">
        <f ca="1">Allocators!M446</f>
        <v>3.2643669921363623E-6</v>
      </c>
      <c r="L284" s="8">
        <f ca="1">Allocators!N446</f>
        <v>9.5300416267431412E-5</v>
      </c>
      <c r="M284" s="8">
        <f ca="1">Allocators!O446</f>
        <v>2.5714218942764542E-4</v>
      </c>
      <c r="N284" s="8">
        <f ca="1">Allocators!P446</f>
        <v>7.6343422031969861E-5</v>
      </c>
      <c r="O284" s="8">
        <f ca="1">Allocators!Q446</f>
        <v>9.861676612909737E-5</v>
      </c>
      <c r="P284" s="8">
        <f ca="1">Allocators!R446</f>
        <v>1.764685995385948E-6</v>
      </c>
      <c r="Q284" s="8">
        <f ca="1">Allocators!S446</f>
        <v>9.208449335117722E-6</v>
      </c>
      <c r="R284" s="8">
        <f ca="1">Allocators!T446</f>
        <v>8.8243152482609319E-3</v>
      </c>
      <c r="S284" s="8">
        <f ca="1">Allocators!U446</f>
        <v>1.2394460860717963E-3</v>
      </c>
    </row>
    <row r="285" spans="1:19">
      <c r="A285" s="14" t="str">
        <f>CONCATENATE(Allocators!A447," ",Allocators!B447)</f>
        <v>RB_GUP_CWIP TOTAL</v>
      </c>
      <c r="B285" s="8">
        <f ca="1">Allocators!D447</f>
        <v>1</v>
      </c>
      <c r="C285" s="8">
        <f ca="1">Allocators!E447</f>
        <v>0.55280056488840512</v>
      </c>
      <c r="D285" s="8">
        <f ca="1">Allocators!F447</f>
        <v>0.1288889142728192</v>
      </c>
      <c r="E285" s="8">
        <f ca="1">Allocators!G447</f>
        <v>1.9130787517989099E-3</v>
      </c>
      <c r="F285" s="8">
        <f ca="1">Allocators!H447</f>
        <v>2.3836392031819845E-4</v>
      </c>
      <c r="G285" s="8">
        <f ca="1">Allocators!I447</f>
        <v>7.1379495106919683E-2</v>
      </c>
      <c r="H285" s="8">
        <f ca="1">Allocators!J447</f>
        <v>1.1860402103220351E-2</v>
      </c>
      <c r="I285" s="8">
        <f ca="1">Allocators!K447</f>
        <v>2.1112424554155232E-3</v>
      </c>
      <c r="J285" s="8">
        <f ca="1">Allocators!L447</f>
        <v>7.8497937222802341E-5</v>
      </c>
      <c r="K285" s="8">
        <f ca="1">Allocators!M447</f>
        <v>3.2669804638511754E-3</v>
      </c>
      <c r="L285" s="8">
        <f ca="1">Allocators!N447</f>
        <v>4.2024307062574623E-2</v>
      </c>
      <c r="M285" s="8">
        <f ca="1">Allocators!O447</f>
        <v>0.13379703735119036</v>
      </c>
      <c r="N285" s="8">
        <f ca="1">Allocators!P447</f>
        <v>1.9608088013933395E-2</v>
      </c>
      <c r="O285" s="8">
        <f ca="1">Allocators!Q447</f>
        <v>1.9596117417484467E-2</v>
      </c>
      <c r="P285" s="8">
        <f ca="1">Allocators!R447</f>
        <v>3.6076246367903661E-4</v>
      </c>
      <c r="Q285" s="8">
        <f ca="1">Allocators!S447</f>
        <v>2.6705135549673299E-4</v>
      </c>
      <c r="R285" s="8">
        <f ca="1">Allocators!T447</f>
        <v>1.0271293739880026E-2</v>
      </c>
      <c r="S285" s="8">
        <f ca="1">Allocators!U447</f>
        <v>1.537802695790342E-3</v>
      </c>
    </row>
    <row r="286" spans="1:19"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>
      <c r="A287" s="14" t="str">
        <f>CONCATENATE(Allocators!A334," ",Allocators!B334)</f>
        <v>RB_GUP_EPIS_D PRODUCTION</v>
      </c>
      <c r="B287" s="8">
        <f>Allocators!D334</f>
        <v>0</v>
      </c>
      <c r="C287" s="8">
        <f>Allocators!E334</f>
        <v>0</v>
      </c>
      <c r="D287" s="8">
        <f>Allocators!F334</f>
        <v>0</v>
      </c>
      <c r="E287" s="8">
        <f>Allocators!G334</f>
        <v>0</v>
      </c>
      <c r="F287" s="8">
        <f>Allocators!H334</f>
        <v>0</v>
      </c>
      <c r="G287" s="8">
        <f>Allocators!I334</f>
        <v>0</v>
      </c>
      <c r="H287" s="8">
        <f>Allocators!J334</f>
        <v>0</v>
      </c>
      <c r="I287" s="8">
        <f>Allocators!K334</f>
        <v>0</v>
      </c>
      <c r="J287" s="8">
        <f>Allocators!L334</f>
        <v>0</v>
      </c>
      <c r="K287" s="8">
        <f>Allocators!M334</f>
        <v>0</v>
      </c>
      <c r="L287" s="8">
        <f>Allocators!N334</f>
        <v>0</v>
      </c>
      <c r="M287" s="8">
        <f>Allocators!O334</f>
        <v>0</v>
      </c>
      <c r="N287" s="8">
        <f>Allocators!P334</f>
        <v>0</v>
      </c>
      <c r="O287" s="8">
        <f>Allocators!Q334</f>
        <v>0</v>
      </c>
      <c r="P287" s="8">
        <f>Allocators!R334</f>
        <v>0</v>
      </c>
      <c r="Q287" s="8">
        <f>Allocators!S334</f>
        <v>0</v>
      </c>
      <c r="R287" s="8">
        <f>Allocators!T334</f>
        <v>0</v>
      </c>
      <c r="S287" s="8">
        <f>Allocators!U334</f>
        <v>0</v>
      </c>
    </row>
    <row r="288" spans="1:19">
      <c r="A288" s="14" t="str">
        <f>CONCATENATE(Allocators!A335," ",Allocators!B335)</f>
        <v>RB_GUP_EPIS_D BULKTRAN</v>
      </c>
      <c r="B288" s="8">
        <f>Allocators!D335</f>
        <v>0</v>
      </c>
      <c r="C288" s="8">
        <f>Allocators!E335</f>
        <v>0</v>
      </c>
      <c r="D288" s="8">
        <f>Allocators!F335</f>
        <v>0</v>
      </c>
      <c r="E288" s="8">
        <f>Allocators!G335</f>
        <v>0</v>
      </c>
      <c r="F288" s="8">
        <f>Allocators!H335</f>
        <v>0</v>
      </c>
      <c r="G288" s="8">
        <f>Allocators!I335</f>
        <v>0</v>
      </c>
      <c r="H288" s="8">
        <f>Allocators!J335</f>
        <v>0</v>
      </c>
      <c r="I288" s="8">
        <f>Allocators!K335</f>
        <v>0</v>
      </c>
      <c r="J288" s="8">
        <f>Allocators!L335</f>
        <v>0</v>
      </c>
      <c r="K288" s="8">
        <f>Allocators!M335</f>
        <v>0</v>
      </c>
      <c r="L288" s="8">
        <f>Allocators!N335</f>
        <v>0</v>
      </c>
      <c r="M288" s="8">
        <f>Allocators!O335</f>
        <v>0</v>
      </c>
      <c r="N288" s="8">
        <f>Allocators!P335</f>
        <v>0</v>
      </c>
      <c r="O288" s="8">
        <f>Allocators!Q335</f>
        <v>0</v>
      </c>
      <c r="P288" s="8">
        <f>Allocators!R335</f>
        <v>0</v>
      </c>
      <c r="Q288" s="8">
        <f>Allocators!S335</f>
        <v>0</v>
      </c>
      <c r="R288" s="8">
        <f>Allocators!T335</f>
        <v>0</v>
      </c>
      <c r="S288" s="8">
        <f>Allocators!U335</f>
        <v>0</v>
      </c>
    </row>
    <row r="289" spans="1:19">
      <c r="A289" s="14" t="str">
        <f>CONCATENATE(Allocators!A336," ",Allocators!B336)</f>
        <v>RB_GUP_EPIS_D SUBTRAN</v>
      </c>
      <c r="B289" s="8">
        <f>Allocators!D336</f>
        <v>0</v>
      </c>
      <c r="C289" s="8">
        <f>Allocators!E336</f>
        <v>0</v>
      </c>
      <c r="D289" s="8">
        <f>Allocators!F336</f>
        <v>0</v>
      </c>
      <c r="E289" s="8">
        <f>Allocators!G336</f>
        <v>0</v>
      </c>
      <c r="F289" s="8">
        <f>Allocators!H336</f>
        <v>0</v>
      </c>
      <c r="G289" s="8">
        <f>Allocators!I336</f>
        <v>0</v>
      </c>
      <c r="H289" s="8">
        <f>Allocators!J336</f>
        <v>0</v>
      </c>
      <c r="I289" s="8">
        <f>Allocators!K336</f>
        <v>0</v>
      </c>
      <c r="J289" s="8">
        <f>Allocators!L336</f>
        <v>0</v>
      </c>
      <c r="K289" s="8">
        <f>Allocators!M336</f>
        <v>0</v>
      </c>
      <c r="L289" s="8">
        <f>Allocators!N336</f>
        <v>0</v>
      </c>
      <c r="M289" s="8">
        <f>Allocators!O336</f>
        <v>0</v>
      </c>
      <c r="N289" s="8">
        <f>Allocators!P336</f>
        <v>0</v>
      </c>
      <c r="O289" s="8">
        <f>Allocators!Q336</f>
        <v>0</v>
      </c>
      <c r="P289" s="8">
        <f>Allocators!R336</f>
        <v>0</v>
      </c>
      <c r="Q289" s="8">
        <f>Allocators!S336</f>
        <v>0</v>
      </c>
      <c r="R289" s="8">
        <f>Allocators!T336</f>
        <v>0</v>
      </c>
      <c r="S289" s="8">
        <f>Allocators!U336</f>
        <v>0</v>
      </c>
    </row>
    <row r="290" spans="1:19">
      <c r="A290" s="14" t="str">
        <f>CONCATENATE(Allocators!A337," ",Allocators!B337)</f>
        <v>RB_GUP_EPIS_D DISTPRI</v>
      </c>
      <c r="B290" s="8">
        <f>Allocators!D337</f>
        <v>0.59071726563173532</v>
      </c>
      <c r="C290" s="8">
        <f>Allocators!E337</f>
        <v>0.38680584072984409</v>
      </c>
      <c r="D290" s="8">
        <f>Allocators!F337</f>
        <v>9.0527496098340349E-2</v>
      </c>
      <c r="E290" s="8">
        <f>Allocators!G337</f>
        <v>1.2644655126133925E-3</v>
      </c>
      <c r="F290" s="8">
        <f>Allocators!H337</f>
        <v>0</v>
      </c>
      <c r="G290" s="8">
        <f>Allocators!I337</f>
        <v>5.2552987351464013E-2</v>
      </c>
      <c r="H290" s="8">
        <f>Allocators!J337</f>
        <v>9.4426782608489235E-3</v>
      </c>
      <c r="I290" s="8">
        <f>Allocators!K337</f>
        <v>0</v>
      </c>
      <c r="J290" s="8">
        <f>Allocators!L337</f>
        <v>0</v>
      </c>
      <c r="K290" s="8">
        <f>Allocators!M337</f>
        <v>2.3762756645729624E-3</v>
      </c>
      <c r="L290" s="8">
        <f>Allocators!N337</f>
        <v>3.2858813897028959E-2</v>
      </c>
      <c r="M290" s="8">
        <f>Allocators!O337</f>
        <v>0</v>
      </c>
      <c r="N290" s="8">
        <f>Allocators!P337</f>
        <v>0</v>
      </c>
      <c r="O290" s="8">
        <f>Allocators!Q337</f>
        <v>1.4409594886015901E-2</v>
      </c>
      <c r="P290" s="8">
        <f>Allocators!R337</f>
        <v>2.8922329343251984E-4</v>
      </c>
      <c r="Q290" s="8">
        <f>Allocators!S337</f>
        <v>1.8988993757434617E-4</v>
      </c>
      <c r="R290" s="8">
        <f>Allocators!T337</f>
        <v>0</v>
      </c>
      <c r="S290" s="8">
        <f>Allocators!U337</f>
        <v>0</v>
      </c>
    </row>
    <row r="291" spans="1:19">
      <c r="A291" s="14" t="str">
        <f>CONCATENATE(Allocators!A338," ",Allocators!B338)</f>
        <v>RB_GUP_EPIS_D DISTSEC</v>
      </c>
      <c r="B291" s="8">
        <f>Allocators!D338</f>
        <v>0.28455781816994852</v>
      </c>
      <c r="C291" s="8">
        <f>Allocators!E338</f>
        <v>0.21117180356762164</v>
      </c>
      <c r="D291" s="8">
        <f>Allocators!F338</f>
        <v>4.2581670152165629E-2</v>
      </c>
      <c r="E291" s="8">
        <f>Allocators!G338</f>
        <v>0</v>
      </c>
      <c r="F291" s="8">
        <f>Allocators!H338</f>
        <v>0</v>
      </c>
      <c r="G291" s="8">
        <f>Allocators!I338</f>
        <v>2.128382954635228E-2</v>
      </c>
      <c r="H291" s="8">
        <f>Allocators!J338</f>
        <v>0</v>
      </c>
      <c r="I291" s="8">
        <f>Allocators!K338</f>
        <v>0</v>
      </c>
      <c r="J291" s="8">
        <f>Allocators!L338</f>
        <v>0</v>
      </c>
      <c r="K291" s="8">
        <f>Allocators!M338</f>
        <v>7.955397144008648E-4</v>
      </c>
      <c r="L291" s="8">
        <f>Allocators!N338</f>
        <v>0</v>
      </c>
      <c r="M291" s="8">
        <f>Allocators!O338</f>
        <v>0</v>
      </c>
      <c r="N291" s="8">
        <f>Allocators!P338</f>
        <v>0</v>
      </c>
      <c r="O291" s="8">
        <f>Allocators!Q338</f>
        <v>6.0121868237510579E-3</v>
      </c>
      <c r="P291" s="8">
        <f>Allocators!R338</f>
        <v>0</v>
      </c>
      <c r="Q291" s="8">
        <f>Allocators!S338</f>
        <v>7.1085522265811545E-5</v>
      </c>
      <c r="R291" s="8">
        <f>Allocators!T338</f>
        <v>2.1879917708424717E-3</v>
      </c>
      <c r="S291" s="8">
        <f>Allocators!U338</f>
        <v>4.5371107254874499E-4</v>
      </c>
    </row>
    <row r="292" spans="1:19">
      <c r="A292" s="14" t="str">
        <f>CONCATENATE(Allocators!A339," ",Allocators!B339)</f>
        <v>RB_GUP_EPIS_D ENERGY</v>
      </c>
      <c r="B292" s="8">
        <f>Allocators!D339</f>
        <v>0</v>
      </c>
      <c r="C292" s="8">
        <f>Allocators!E339</f>
        <v>0</v>
      </c>
      <c r="D292" s="8">
        <f>Allocators!F339</f>
        <v>0</v>
      </c>
      <c r="E292" s="8">
        <f>Allocators!G339</f>
        <v>0</v>
      </c>
      <c r="F292" s="8">
        <f>Allocators!H339</f>
        <v>0</v>
      </c>
      <c r="G292" s="8">
        <f>Allocators!I339</f>
        <v>0</v>
      </c>
      <c r="H292" s="8">
        <f>Allocators!J339</f>
        <v>0</v>
      </c>
      <c r="I292" s="8">
        <f>Allocators!K339</f>
        <v>0</v>
      </c>
      <c r="J292" s="8">
        <f>Allocators!L339</f>
        <v>0</v>
      </c>
      <c r="K292" s="8">
        <f>Allocators!M339</f>
        <v>0</v>
      </c>
      <c r="L292" s="8">
        <f>Allocators!N339</f>
        <v>0</v>
      </c>
      <c r="M292" s="8">
        <f>Allocators!O339</f>
        <v>0</v>
      </c>
      <c r="N292" s="8">
        <f>Allocators!P339</f>
        <v>0</v>
      </c>
      <c r="O292" s="8">
        <f>Allocators!Q339</f>
        <v>0</v>
      </c>
      <c r="P292" s="8">
        <f>Allocators!R339</f>
        <v>0</v>
      </c>
      <c r="Q292" s="8">
        <f>Allocators!S339</f>
        <v>0</v>
      </c>
      <c r="R292" s="8">
        <f>Allocators!T339</f>
        <v>0</v>
      </c>
      <c r="S292" s="8">
        <f>Allocators!U339</f>
        <v>0</v>
      </c>
    </row>
    <row r="293" spans="1:19">
      <c r="A293" s="14" t="str">
        <f>CONCATENATE(Allocators!A340," ",Allocators!B340)</f>
        <v>RB_GUP_EPIS_D CUSTOMER</v>
      </c>
      <c r="B293" s="8">
        <f>Allocators!D340</f>
        <v>0.12472491619831613</v>
      </c>
      <c r="C293" s="8">
        <f>Allocators!E340</f>
        <v>5.8324297110498233E-2</v>
      </c>
      <c r="D293" s="8">
        <f>Allocators!F340</f>
        <v>1.9708083528447086E-2</v>
      </c>
      <c r="E293" s="8">
        <f>Allocators!G340</f>
        <v>1.3326231447231484E-3</v>
      </c>
      <c r="F293" s="8">
        <f>Allocators!H340</f>
        <v>2.2447617681410536E-4</v>
      </c>
      <c r="G293" s="8">
        <f>Allocators!I340</f>
        <v>1.6085825000658664E-3</v>
      </c>
      <c r="H293" s="8">
        <f>Allocators!J340</f>
        <v>4.6877098170010177E-4</v>
      </c>
      <c r="I293" s="8">
        <f>Allocators!K340</f>
        <v>5.5207598598232906E-4</v>
      </c>
      <c r="J293" s="8">
        <f>Allocators!L340</f>
        <v>6.9008547460730111E-5</v>
      </c>
      <c r="K293" s="8">
        <f>Allocators!M340</f>
        <v>1.0572587553228525E-5</v>
      </c>
      <c r="L293" s="8">
        <f>Allocators!N340</f>
        <v>3.3238755023548436E-4</v>
      </c>
      <c r="M293" s="8">
        <f>Allocators!O340</f>
        <v>9.2801211904461095E-4</v>
      </c>
      <c r="N293" s="8">
        <f>Allocators!P340</f>
        <v>2.7603334469886626E-4</v>
      </c>
      <c r="O293" s="8">
        <f>Allocators!Q340</f>
        <v>3.2350816391035764E-4</v>
      </c>
      <c r="P293" s="8">
        <f>Allocators!R340</f>
        <v>6.1247589610658652E-6</v>
      </c>
      <c r="Q293" s="8">
        <f>Allocators!S340</f>
        <v>3.1567355467573295E-5</v>
      </c>
      <c r="R293" s="8">
        <f>Allocators!T340</f>
        <v>3.5751856022226775E-2</v>
      </c>
      <c r="S293" s="8">
        <f>Allocators!U340</f>
        <v>4.7769363205265704E-3</v>
      </c>
    </row>
    <row r="294" spans="1:19">
      <c r="A294" s="14" t="str">
        <f>CONCATENATE(Allocators!A341," ",Allocators!B341)</f>
        <v>RB_GUP_EPIS_D TOTAL</v>
      </c>
      <c r="B294" s="8">
        <f>Allocators!D341</f>
        <v>1</v>
      </c>
      <c r="C294" s="8">
        <f>Allocators!E341</f>
        <v>0.65630194140796394</v>
      </c>
      <c r="D294" s="8">
        <f>Allocators!F341</f>
        <v>0.15281724977895306</v>
      </c>
      <c r="E294" s="8">
        <f>Allocators!G341</f>
        <v>2.5970886573365411E-3</v>
      </c>
      <c r="F294" s="8">
        <f>Allocators!H341</f>
        <v>2.2447617681410536E-4</v>
      </c>
      <c r="G294" s="8">
        <f>Allocators!I341</f>
        <v>7.5445399397882154E-2</v>
      </c>
      <c r="H294" s="8">
        <f>Allocators!J341</f>
        <v>9.9114492425490253E-3</v>
      </c>
      <c r="I294" s="8">
        <f>Allocators!K341</f>
        <v>5.5207598598232906E-4</v>
      </c>
      <c r="J294" s="8">
        <f>Allocators!L341</f>
        <v>6.9008547460730111E-5</v>
      </c>
      <c r="K294" s="8">
        <f>Allocators!M341</f>
        <v>3.1823879665270559E-3</v>
      </c>
      <c r="L294" s="8">
        <f>Allocators!N341</f>
        <v>3.3191201447264444E-2</v>
      </c>
      <c r="M294" s="8">
        <f>Allocators!O341</f>
        <v>9.2801211904461095E-4</v>
      </c>
      <c r="N294" s="8">
        <f>Allocators!P341</f>
        <v>2.7603334469886626E-4</v>
      </c>
      <c r="O294" s="8">
        <f>Allocators!Q341</f>
        <v>2.0745289873677318E-2</v>
      </c>
      <c r="P294" s="8">
        <f>Allocators!R341</f>
        <v>2.9534805239358569E-4</v>
      </c>
      <c r="Q294" s="8">
        <f>Allocators!S341</f>
        <v>2.9254281530773096E-4</v>
      </c>
      <c r="R294" s="8">
        <f>Allocators!T341</f>
        <v>3.7939847793069248E-2</v>
      </c>
      <c r="S294" s="8">
        <f>Allocators!U341</f>
        <v>5.2306473930753151E-3</v>
      </c>
    </row>
    <row r="295" spans="1:19"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>
      <c r="A296" s="14" t="str">
        <f>CONCATENATE(Allocators!A351," ",Allocators!B351)</f>
        <v>RB_GUP_EPIS_G PRODUCTION</v>
      </c>
      <c r="B296" s="8">
        <f ca="1">Allocators!D351</f>
        <v>0.42506595355571869</v>
      </c>
      <c r="C296" s="8">
        <f ca="1">Allocators!E351</f>
        <v>0.21864796706839404</v>
      </c>
      <c r="D296" s="8">
        <f ca="1">Allocators!F351</f>
        <v>5.0988739536078076E-2</v>
      </c>
      <c r="E296" s="8">
        <f ca="1">Allocators!G351</f>
        <v>7.0894538122014301E-4</v>
      </c>
      <c r="F296" s="8">
        <f ca="1">Allocators!H351</f>
        <v>9.8737451508572121E-5</v>
      </c>
      <c r="G296" s="8">
        <f ca="1">Allocators!I351</f>
        <v>3.0348915734340891E-2</v>
      </c>
      <c r="H296" s="8">
        <f ca="1">Allocators!J351</f>
        <v>5.4382703256917126E-3</v>
      </c>
      <c r="I296" s="8">
        <f ca="1">Allocators!K351</f>
        <v>1.1028257255074011E-3</v>
      </c>
      <c r="J296" s="8">
        <f ca="1">Allocators!L351</f>
        <v>4.1879308204121577E-5</v>
      </c>
      <c r="K296" s="8">
        <f ca="1">Allocators!M351</f>
        <v>1.4372388466473529E-3</v>
      </c>
      <c r="L296" s="8">
        <f ca="1">Allocators!N351</f>
        <v>1.9403554362750177E-2</v>
      </c>
      <c r="M296" s="8">
        <f ca="1">Allocators!O351</f>
        <v>7.421080627187962E-2</v>
      </c>
      <c r="N296" s="8">
        <f ca="1">Allocators!P351</f>
        <v>1.3443975838387356E-2</v>
      </c>
      <c r="O296" s="8">
        <f ca="1">Allocators!Q351</f>
        <v>8.3295517044529588E-3</v>
      </c>
      <c r="P296" s="8">
        <f ca="1">Allocators!R351</f>
        <v>1.6636251194888688E-4</v>
      </c>
      <c r="Q296" s="8">
        <f ca="1">Allocators!S351</f>
        <v>1.0988026255998538E-4</v>
      </c>
      <c r="R296" s="8">
        <f ca="1">Allocators!T351</f>
        <v>4.8815068801391214E-4</v>
      </c>
      <c r="S296" s="8">
        <f ca="1">Allocators!U351</f>
        <v>1.001525381332179E-4</v>
      </c>
    </row>
    <row r="297" spans="1:19">
      <c r="A297" s="14" t="str">
        <f>CONCATENATE(Allocators!A352," ",Allocators!B352)</f>
        <v>RB_GUP_EPIS_G BULKTRAN</v>
      </c>
      <c r="B297" s="8">
        <f ca="1">Allocators!D352</f>
        <v>6.5888585052106569E-2</v>
      </c>
      <c r="C297" s="8">
        <f ca="1">Allocators!E352</f>
        <v>3.3892164390361509E-2</v>
      </c>
      <c r="D297" s="8">
        <f ca="1">Allocators!F352</f>
        <v>7.9036579465361391E-3</v>
      </c>
      <c r="E297" s="8">
        <f ca="1">Allocators!G352</f>
        <v>1.0989214181252644E-4</v>
      </c>
      <c r="F297" s="8">
        <f ca="1">Allocators!H352</f>
        <v>1.5305085992256701E-5</v>
      </c>
      <c r="G297" s="8">
        <f ca="1">Allocators!I352</f>
        <v>4.7043219972667718E-3</v>
      </c>
      <c r="H297" s="8">
        <f ca="1">Allocators!J352</f>
        <v>8.4297491693537964E-4</v>
      </c>
      <c r="I297" s="8">
        <f ca="1">Allocators!K352</f>
        <v>1.7094671075137377E-4</v>
      </c>
      <c r="J297" s="8">
        <f ca="1">Allocators!L352</f>
        <v>6.4916240349251111E-6</v>
      </c>
      <c r="K297" s="8">
        <f ca="1">Allocators!M352</f>
        <v>2.2278338971955101E-4</v>
      </c>
      <c r="L297" s="8">
        <f ca="1">Allocators!N352</f>
        <v>3.0077044073953661E-3</v>
      </c>
      <c r="M297" s="8">
        <f ca="1">Allocators!O352</f>
        <v>1.150326197600122E-2</v>
      </c>
      <c r="N297" s="8">
        <f ca="1">Allocators!P352</f>
        <v>2.0839225961435288E-3</v>
      </c>
      <c r="O297" s="8">
        <f ca="1">Allocators!Q352</f>
        <v>1.291146400538125E-3</v>
      </c>
      <c r="P297" s="8">
        <f ca="1">Allocators!R352</f>
        <v>2.5787505271436862E-5</v>
      </c>
      <c r="Q297" s="8">
        <f ca="1">Allocators!S352</f>
        <v>1.7032309844317899E-5</v>
      </c>
      <c r="R297" s="8">
        <f ca="1">Allocators!T352</f>
        <v>7.5667217890301131E-5</v>
      </c>
      <c r="S297" s="8">
        <f ca="1">Allocators!U352</f>
        <v>1.5524435612342986E-5</v>
      </c>
    </row>
    <row r="298" spans="1:19">
      <c r="A298" s="14" t="str">
        <f>CONCATENATE(Allocators!A353," ",Allocators!B353)</f>
        <v>RB_GUP_EPIS_G SUBTRAN</v>
      </c>
      <c r="B298" s="8">
        <f ca="1">Allocators!D353</f>
        <v>1.8260310289025698E-2</v>
      </c>
      <c r="C298" s="8">
        <f ca="1">Allocators!E353</f>
        <v>9.3301669201256762E-3</v>
      </c>
      <c r="D298" s="8">
        <f ca="1">Allocators!F353</f>
        <v>2.1871487419220562E-3</v>
      </c>
      <c r="E298" s="8">
        <f ca="1">Allocators!G353</f>
        <v>3.0553619820673245E-5</v>
      </c>
      <c r="F298" s="8">
        <f ca="1">Allocators!H353</f>
        <v>5.5300632277363456E-6</v>
      </c>
      <c r="G298" s="8">
        <f ca="1">Allocators!I353</f>
        <v>1.2640154868635647E-3</v>
      </c>
      <c r="H298" s="8">
        <f ca="1">Allocators!J353</f>
        <v>2.2713723254650029E-4</v>
      </c>
      <c r="I298" s="8">
        <f ca="1">Allocators!K353</f>
        <v>5.962177231517052E-5</v>
      </c>
      <c r="J298" s="8">
        <f ca="1">Allocators!L353</f>
        <v>0</v>
      </c>
      <c r="K298" s="8">
        <f ca="1">Allocators!M353</f>
        <v>5.6974529899284845E-5</v>
      </c>
      <c r="L298" s="8">
        <f ca="1">Allocators!N353</f>
        <v>7.9940790152525454E-4</v>
      </c>
      <c r="M298" s="8">
        <f ca="1">Allocators!O353</f>
        <v>3.9416976074588619E-3</v>
      </c>
      <c r="N298" s="8">
        <f ca="1">Allocators!P353</f>
        <v>0</v>
      </c>
      <c r="O298" s="8">
        <f ca="1">Allocators!Q353</f>
        <v>3.4649214566035449E-4</v>
      </c>
      <c r="P298" s="8">
        <f ca="1">Allocators!R353</f>
        <v>6.957048456493711E-6</v>
      </c>
      <c r="Q298" s="8">
        <f ca="1">Allocators!S353</f>
        <v>4.6072192042039904E-6</v>
      </c>
      <c r="R298" s="8">
        <f ca="1">Allocators!T353</f>
        <v>0</v>
      </c>
      <c r="S298" s="8">
        <f ca="1">Allocators!U353</f>
        <v>0</v>
      </c>
    </row>
    <row r="299" spans="1:19">
      <c r="A299" s="14" t="str">
        <f>CONCATENATE(Allocators!A354," ",Allocators!B354)</f>
        <v>RB_GUP_EPIS_G DISTPRI</v>
      </c>
      <c r="B299" s="8">
        <f ca="1">Allocators!D354</f>
        <v>0.14916079101596935</v>
      </c>
      <c r="C299" s="8">
        <f ca="1">Allocators!E354</f>
        <v>9.7671540226876505E-2</v>
      </c>
      <c r="D299" s="8">
        <f ca="1">Allocators!F354</f>
        <v>2.2858910196712687E-2</v>
      </c>
      <c r="E299" s="8">
        <f ca="1">Allocators!G354</f>
        <v>3.1928756284467378E-4</v>
      </c>
      <c r="F299" s="8">
        <f ca="1">Allocators!H354</f>
        <v>0</v>
      </c>
      <c r="G299" s="8">
        <f ca="1">Allocators!I354</f>
        <v>1.3270045789525784E-2</v>
      </c>
      <c r="H299" s="8">
        <f ca="1">Allocators!J354</f>
        <v>2.3843510942434401E-3</v>
      </c>
      <c r="I299" s="8">
        <f ca="1">Allocators!K354</f>
        <v>0</v>
      </c>
      <c r="J299" s="8">
        <f ca="1">Allocators!L354</f>
        <v>0</v>
      </c>
      <c r="K299" s="8">
        <f ca="1">Allocators!M354</f>
        <v>6.0002843732803659E-4</v>
      </c>
      <c r="L299" s="8">
        <f ca="1">Allocators!N354</f>
        <v>8.2971109156353869E-3</v>
      </c>
      <c r="M299" s="8">
        <f ca="1">Allocators!O354</f>
        <v>0</v>
      </c>
      <c r="N299" s="8">
        <f ca="1">Allocators!P354</f>
        <v>0</v>
      </c>
      <c r="O299" s="8">
        <f ca="1">Allocators!Q354</f>
        <v>3.6385369049932934E-3</v>
      </c>
      <c r="P299" s="8">
        <f ca="1">Allocators!R354</f>
        <v>7.3031173691024656E-5</v>
      </c>
      <c r="Q299" s="8">
        <f ca="1">Allocators!S354</f>
        <v>4.7948714118371969E-5</v>
      </c>
      <c r="R299" s="8">
        <f ca="1">Allocators!T354</f>
        <v>0</v>
      </c>
      <c r="S299" s="8">
        <f ca="1">Allocators!U354</f>
        <v>0</v>
      </c>
    </row>
    <row r="300" spans="1:19">
      <c r="A300" s="14" t="str">
        <f>CONCATENATE(Allocators!A355," ",Allocators!B355)</f>
        <v>RB_GUP_EPIS_G DISTSEC</v>
      </c>
      <c r="B300" s="8">
        <f ca="1">Allocators!D355</f>
        <v>5.9093485416684986E-2</v>
      </c>
      <c r="C300" s="8">
        <f ca="1">Allocators!E355</f>
        <v>4.3853575961442938E-2</v>
      </c>
      <c r="D300" s="8">
        <f ca="1">Allocators!F355</f>
        <v>8.8428401663252186E-3</v>
      </c>
      <c r="E300" s="8">
        <f ca="1">Allocators!G355</f>
        <v>0</v>
      </c>
      <c r="F300" s="8">
        <f ca="1">Allocators!H355</f>
        <v>0</v>
      </c>
      <c r="G300" s="8">
        <f ca="1">Allocators!I355</f>
        <v>4.4199652604779609E-3</v>
      </c>
      <c r="H300" s="8">
        <f ca="1">Allocators!J355</f>
        <v>0</v>
      </c>
      <c r="I300" s="8">
        <f ca="1">Allocators!K355</f>
        <v>0</v>
      </c>
      <c r="J300" s="8">
        <f ca="1">Allocators!L355</f>
        <v>0</v>
      </c>
      <c r="K300" s="8">
        <f ca="1">Allocators!M355</f>
        <v>1.6520795251270996E-4</v>
      </c>
      <c r="L300" s="8">
        <f ca="1">Allocators!N355</f>
        <v>0</v>
      </c>
      <c r="M300" s="8">
        <f ca="1">Allocators!O355</f>
        <v>0</v>
      </c>
      <c r="N300" s="8">
        <f ca="1">Allocators!P355</f>
        <v>0</v>
      </c>
      <c r="O300" s="8">
        <f ca="1">Allocators!Q355</f>
        <v>1.2485373857467918E-3</v>
      </c>
      <c r="P300" s="8">
        <f ca="1">Allocators!R355</f>
        <v>0</v>
      </c>
      <c r="Q300" s="8">
        <f ca="1">Allocators!S355</f>
        <v>1.4762171358944556E-5</v>
      </c>
      <c r="R300" s="8">
        <f ca="1">Allocators!T355</f>
        <v>4.5437535553806451E-4</v>
      </c>
      <c r="S300" s="8">
        <f ca="1">Allocators!U355</f>
        <v>9.4221163282306992E-5</v>
      </c>
    </row>
    <row r="301" spans="1:19">
      <c r="A301" s="14" t="str">
        <f>CONCATENATE(Allocators!A356," ",Allocators!B356)</f>
        <v>RB_GUP_EPIS_G ENERGY</v>
      </c>
      <c r="B301" s="8">
        <f ca="1">Allocators!D356</f>
        <v>0.17001506197141852</v>
      </c>
      <c r="C301" s="8">
        <f ca="1">Allocators!E356</f>
        <v>6.6524549107811248E-2</v>
      </c>
      <c r="D301" s="8">
        <f ca="1">Allocators!F356</f>
        <v>1.919213940297523E-2</v>
      </c>
      <c r="E301" s="8">
        <f ca="1">Allocators!G356</f>
        <v>2.6749745859885063E-4</v>
      </c>
      <c r="F301" s="8">
        <f ca="1">Allocators!H356</f>
        <v>3.7395918004987948E-5</v>
      </c>
      <c r="G301" s="8">
        <f ca="1">Allocators!I356</f>
        <v>1.245232673353739E-2</v>
      </c>
      <c r="H301" s="8">
        <f ca="1">Allocators!J356</f>
        <v>2.2207350654876359E-3</v>
      </c>
      <c r="I301" s="8">
        <f ca="1">Allocators!K356</f>
        <v>4.5222298607342382E-4</v>
      </c>
      <c r="J301" s="8">
        <f ca="1">Allocators!L356</f>
        <v>1.7080615229870063E-5</v>
      </c>
      <c r="K301" s="8">
        <f ca="1">Allocators!M356</f>
        <v>6.5212857739781844E-4</v>
      </c>
      <c r="L301" s="8">
        <f ca="1">Allocators!N356</f>
        <v>1.0310276800955427E-2</v>
      </c>
      <c r="M301" s="8">
        <f ca="1">Allocators!O356</f>
        <v>4.4342822468339267E-2</v>
      </c>
      <c r="N301" s="8">
        <f ca="1">Allocators!P356</f>
        <v>8.3413480555919635E-3</v>
      </c>
      <c r="O301" s="8">
        <f ca="1">Allocators!Q356</f>
        <v>3.4205307132106184E-3</v>
      </c>
      <c r="P301" s="8">
        <f ca="1">Allocators!R356</f>
        <v>6.8632266443961976E-5</v>
      </c>
      <c r="Q301" s="8">
        <f ca="1">Allocators!S356</f>
        <v>6.1220275974316465E-5</v>
      </c>
      <c r="R301" s="8">
        <f ca="1">Allocators!T356</f>
        <v>1.3713132150535267E-3</v>
      </c>
      <c r="S301" s="8">
        <f ca="1">Allocators!U356</f>
        <v>2.8284231073281941E-4</v>
      </c>
    </row>
    <row r="302" spans="1:19">
      <c r="A302" s="14" t="str">
        <f>CONCATENATE(Allocators!A357," ",Allocators!B357)</f>
        <v>RB_GUP_EPIS_G CUSTOMER</v>
      </c>
      <c r="B302" s="8">
        <f ca="1">Allocators!D357</f>
        <v>0.11251581269907658</v>
      </c>
      <c r="C302" s="8">
        <f ca="1">Allocators!E357</f>
        <v>8.6876869133900317E-2</v>
      </c>
      <c r="D302" s="8">
        <f ca="1">Allocators!F357</f>
        <v>1.7591792630404321E-2</v>
      </c>
      <c r="E302" s="8">
        <f ca="1">Allocators!G357</f>
        <v>4.4964941237741086E-4</v>
      </c>
      <c r="F302" s="8">
        <f ca="1">Allocators!H357</f>
        <v>7.2497490430029114E-5</v>
      </c>
      <c r="G302" s="8">
        <f ca="1">Allocators!I357</f>
        <v>7.2143257937137058E-4</v>
      </c>
      <c r="H302" s="8">
        <f ca="1">Allocators!J357</f>
        <v>1.7424035487406697E-4</v>
      </c>
      <c r="I302" s="8">
        <f ca="1">Allocators!K357</f>
        <v>1.7737005863072968E-4</v>
      </c>
      <c r="J302" s="8">
        <f ca="1">Allocators!L357</f>
        <v>2.1909350287387407E-5</v>
      </c>
      <c r="K302" s="8">
        <f ca="1">Allocators!M357</f>
        <v>5.4829391787120888E-6</v>
      </c>
      <c r="L302" s="8">
        <f ca="1">Allocators!N357</f>
        <v>1.266736226997983E-4</v>
      </c>
      <c r="M302" s="8">
        <f ca="1">Allocators!O357</f>
        <v>2.9794844478624985E-4</v>
      </c>
      <c r="N302" s="8">
        <f ca="1">Allocators!P357</f>
        <v>8.7734945023344068E-5</v>
      </c>
      <c r="O302" s="8">
        <f ca="1">Allocators!Q357</f>
        <v>1.5985647865261201E-4</v>
      </c>
      <c r="P302" s="8">
        <f ca="1">Allocators!R357</f>
        <v>2.3879732082024867E-6</v>
      </c>
      <c r="Q302" s="8">
        <f ca="1">Allocators!S357</f>
        <v>1.3013595175949446E-5</v>
      </c>
      <c r="R302" s="8">
        <f ca="1">Allocators!T357</f>
        <v>4.7284305751045903E-3</v>
      </c>
      <c r="S302" s="8">
        <f ca="1">Allocators!U357</f>
        <v>1.0085231149713691E-3</v>
      </c>
    </row>
    <row r="303" spans="1:19">
      <c r="A303" s="14" t="str">
        <f>CONCATENATE(Allocators!A358," ",Allocators!B358)</f>
        <v>RB_GUP_EPIS_G TOTAL</v>
      </c>
      <c r="B303" s="8">
        <f ca="1">Allocators!D358</f>
        <v>1.0000000000000004</v>
      </c>
      <c r="C303" s="8">
        <f ca="1">Allocators!E358</f>
        <v>0.55679683280891223</v>
      </c>
      <c r="D303" s="8">
        <f ca="1">Allocators!F358</f>
        <v>0.12956522862095374</v>
      </c>
      <c r="E303" s="8">
        <f ca="1">Allocators!G358</f>
        <v>1.8858255766742776E-3</v>
      </c>
      <c r="F303" s="8">
        <f ca="1">Allocators!H358</f>
        <v>2.2946600916358225E-4</v>
      </c>
      <c r="G303" s="8">
        <f ca="1">Allocators!I358</f>
        <v>6.7181023581383739E-2</v>
      </c>
      <c r="H303" s="8">
        <f ca="1">Allocators!J358</f>
        <v>1.1287708989778735E-2</v>
      </c>
      <c r="I303" s="8">
        <f ca="1">Allocators!K358</f>
        <v>1.9629872532780988E-3</v>
      </c>
      <c r="J303" s="8">
        <f ca="1">Allocators!L358</f>
        <v>8.7360897756304156E-5</v>
      </c>
      <c r="K303" s="8">
        <f ca="1">Allocators!M358</f>
        <v>3.1398446726834655E-3</v>
      </c>
      <c r="L303" s="8">
        <f ca="1">Allocators!N358</f>
        <v>4.1944728010961413E-2</v>
      </c>
      <c r="M303" s="8">
        <f ca="1">Allocators!O358</f>
        <v>0.13429653676846523</v>
      </c>
      <c r="N303" s="8">
        <f ca="1">Allocators!P358</f>
        <v>2.3956981435146192E-2</v>
      </c>
      <c r="O303" s="8">
        <f ca="1">Allocators!Q358</f>
        <v>1.8434651733254752E-2</v>
      </c>
      <c r="P303" s="8">
        <f ca="1">Allocators!R358</f>
        <v>3.4315847902000648E-4</v>
      </c>
      <c r="Q303" s="8">
        <f ca="1">Allocators!S358</f>
        <v>2.6846454823608977E-4</v>
      </c>
      <c r="R303" s="8">
        <f ca="1">Allocators!T358</f>
        <v>7.1179370516003945E-3</v>
      </c>
      <c r="S303" s="8">
        <f ca="1">Allocators!U358</f>
        <v>1.5012635627320563E-3</v>
      </c>
    </row>
    <row r="304" spans="1:19"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>
      <c r="A305" s="14" t="str">
        <f>CONCATENATE(Allocators!A300," ",Allocators!B300)</f>
        <v>RB_GUP_EPIS_P PRODUCTION</v>
      </c>
      <c r="B305" s="8">
        <f>Allocators!D300</f>
        <v>1</v>
      </c>
      <c r="C305" s="8">
        <f>Allocators!E300</f>
        <v>0.51438597996236191</v>
      </c>
      <c r="D305" s="8">
        <f>Allocators!F300</f>
        <v>0.11995488961078227</v>
      </c>
      <c r="E305" s="8">
        <f>Allocators!G300</f>
        <v>1.6678479546285577E-3</v>
      </c>
      <c r="F305" s="8">
        <f>Allocators!H300</f>
        <v>2.3228736783697607E-4</v>
      </c>
      <c r="G305" s="8">
        <f>Allocators!I300</f>
        <v>7.1398133584845411E-2</v>
      </c>
      <c r="H305" s="8">
        <f>Allocators!J300</f>
        <v>1.279394475186746E-2</v>
      </c>
      <c r="I305" s="8">
        <f>Allocators!K300</f>
        <v>2.5944814358387375E-3</v>
      </c>
      <c r="J305" s="8">
        <f>Allocators!L300</f>
        <v>9.8524259244470204E-5</v>
      </c>
      <c r="K305" s="8">
        <f>Allocators!M300</f>
        <v>3.3812137495951087E-3</v>
      </c>
      <c r="L305" s="8">
        <f>Allocators!N300</f>
        <v>4.5648338100093777E-2</v>
      </c>
      <c r="M305" s="8">
        <f>Allocators!O300</f>
        <v>0.17458656862799518</v>
      </c>
      <c r="N305" s="8">
        <f>Allocators!P300</f>
        <v>3.1627976143295385E-2</v>
      </c>
      <c r="O305" s="8">
        <f>Allocators!Q300</f>
        <v>1.9595904199749329E-2</v>
      </c>
      <c r="P305" s="8">
        <f>Allocators!R300</f>
        <v>3.9138046827144889E-4</v>
      </c>
      <c r="Q305" s="8">
        <f>Allocators!S300</f>
        <v>2.58501678717917E-4</v>
      </c>
      <c r="R305" s="8">
        <f>Allocators!T300</f>
        <v>1.1484116380775348E-3</v>
      </c>
      <c r="S305" s="8">
        <f>Allocators!U300</f>
        <v>2.3561646679869832E-4</v>
      </c>
    </row>
    <row r="306" spans="1:19">
      <c r="A306" s="14" t="str">
        <f>CONCATENATE(Allocators!A301," ",Allocators!B301)</f>
        <v>RB_GUP_EPIS_P BULKTRAN</v>
      </c>
      <c r="B306" s="8">
        <f>Allocators!D301</f>
        <v>0</v>
      </c>
      <c r="C306" s="8">
        <f>Allocators!E301</f>
        <v>0</v>
      </c>
      <c r="D306" s="8">
        <f>Allocators!F301</f>
        <v>0</v>
      </c>
      <c r="E306" s="8">
        <f>Allocators!G301</f>
        <v>0</v>
      </c>
      <c r="F306" s="8">
        <f>Allocators!H301</f>
        <v>0</v>
      </c>
      <c r="G306" s="8">
        <f>Allocators!I301</f>
        <v>0</v>
      </c>
      <c r="H306" s="8">
        <f>Allocators!J301</f>
        <v>0</v>
      </c>
      <c r="I306" s="8">
        <f>Allocators!K301</f>
        <v>0</v>
      </c>
      <c r="J306" s="8">
        <f>Allocators!L301</f>
        <v>0</v>
      </c>
      <c r="K306" s="8">
        <f>Allocators!M301</f>
        <v>0</v>
      </c>
      <c r="L306" s="8">
        <f>Allocators!N301</f>
        <v>0</v>
      </c>
      <c r="M306" s="8">
        <f>Allocators!O301</f>
        <v>0</v>
      </c>
      <c r="N306" s="8">
        <f>Allocators!P301</f>
        <v>0</v>
      </c>
      <c r="O306" s="8">
        <f>Allocators!Q301</f>
        <v>0</v>
      </c>
      <c r="P306" s="8">
        <f>Allocators!R301</f>
        <v>0</v>
      </c>
      <c r="Q306" s="8">
        <f>Allocators!S301</f>
        <v>0</v>
      </c>
      <c r="R306" s="8">
        <f>Allocators!T301</f>
        <v>0</v>
      </c>
      <c r="S306" s="8">
        <f>Allocators!U301</f>
        <v>0</v>
      </c>
    </row>
    <row r="307" spans="1:19">
      <c r="A307" s="14" t="str">
        <f>CONCATENATE(Allocators!A302," ",Allocators!B302)</f>
        <v>RB_GUP_EPIS_P SUBTRAN</v>
      </c>
      <c r="B307" s="8">
        <f>Allocators!D302</f>
        <v>0</v>
      </c>
      <c r="C307" s="8">
        <f>Allocators!E302</f>
        <v>0</v>
      </c>
      <c r="D307" s="8">
        <f>Allocators!F302</f>
        <v>0</v>
      </c>
      <c r="E307" s="8">
        <f>Allocators!G302</f>
        <v>0</v>
      </c>
      <c r="F307" s="8">
        <f>Allocators!H302</f>
        <v>0</v>
      </c>
      <c r="G307" s="8">
        <f>Allocators!I302</f>
        <v>0</v>
      </c>
      <c r="H307" s="8">
        <f>Allocators!J302</f>
        <v>0</v>
      </c>
      <c r="I307" s="8">
        <f>Allocators!K302</f>
        <v>0</v>
      </c>
      <c r="J307" s="8">
        <f>Allocators!L302</f>
        <v>0</v>
      </c>
      <c r="K307" s="8">
        <f>Allocators!M302</f>
        <v>0</v>
      </c>
      <c r="L307" s="8">
        <f>Allocators!N302</f>
        <v>0</v>
      </c>
      <c r="M307" s="8">
        <f>Allocators!O302</f>
        <v>0</v>
      </c>
      <c r="N307" s="8">
        <f>Allocators!P302</f>
        <v>0</v>
      </c>
      <c r="O307" s="8">
        <f>Allocators!Q302</f>
        <v>0</v>
      </c>
      <c r="P307" s="8">
        <f>Allocators!R302</f>
        <v>0</v>
      </c>
      <c r="Q307" s="8">
        <f>Allocators!S302</f>
        <v>0</v>
      </c>
      <c r="R307" s="8">
        <f>Allocators!T302</f>
        <v>0</v>
      </c>
      <c r="S307" s="8">
        <f>Allocators!U302</f>
        <v>0</v>
      </c>
    </row>
    <row r="308" spans="1:19">
      <c r="A308" s="14" t="str">
        <f>CONCATENATE(Allocators!A303," ",Allocators!B303)</f>
        <v>RB_GUP_EPIS_P DISTPRI</v>
      </c>
      <c r="B308" s="8">
        <f>Allocators!D303</f>
        <v>0</v>
      </c>
      <c r="C308" s="8">
        <f>Allocators!E303</f>
        <v>0</v>
      </c>
      <c r="D308" s="8">
        <f>Allocators!F303</f>
        <v>0</v>
      </c>
      <c r="E308" s="8">
        <f>Allocators!G303</f>
        <v>0</v>
      </c>
      <c r="F308" s="8">
        <f>Allocators!H303</f>
        <v>0</v>
      </c>
      <c r="G308" s="8">
        <f>Allocators!I303</f>
        <v>0</v>
      </c>
      <c r="H308" s="8">
        <f>Allocators!J303</f>
        <v>0</v>
      </c>
      <c r="I308" s="8">
        <f>Allocators!K303</f>
        <v>0</v>
      </c>
      <c r="J308" s="8">
        <f>Allocators!L303</f>
        <v>0</v>
      </c>
      <c r="K308" s="8">
        <f>Allocators!M303</f>
        <v>0</v>
      </c>
      <c r="L308" s="8">
        <f>Allocators!N303</f>
        <v>0</v>
      </c>
      <c r="M308" s="8">
        <f>Allocators!O303</f>
        <v>0</v>
      </c>
      <c r="N308" s="8">
        <f>Allocators!P303</f>
        <v>0</v>
      </c>
      <c r="O308" s="8">
        <f>Allocators!Q303</f>
        <v>0</v>
      </c>
      <c r="P308" s="8">
        <f>Allocators!R303</f>
        <v>0</v>
      </c>
      <c r="Q308" s="8">
        <f>Allocators!S303</f>
        <v>0</v>
      </c>
      <c r="R308" s="8">
        <f>Allocators!T303</f>
        <v>0</v>
      </c>
      <c r="S308" s="8">
        <f>Allocators!U303</f>
        <v>0</v>
      </c>
    </row>
    <row r="309" spans="1:19">
      <c r="A309" s="14" t="str">
        <f>CONCATENATE(Allocators!A304," ",Allocators!B304)</f>
        <v>RB_GUP_EPIS_P DISTSEC</v>
      </c>
      <c r="B309" s="8">
        <f>Allocators!D304</f>
        <v>0</v>
      </c>
      <c r="C309" s="8">
        <f>Allocators!E304</f>
        <v>0</v>
      </c>
      <c r="D309" s="8">
        <f>Allocators!F304</f>
        <v>0</v>
      </c>
      <c r="E309" s="8">
        <f>Allocators!G304</f>
        <v>0</v>
      </c>
      <c r="F309" s="8">
        <f>Allocators!H304</f>
        <v>0</v>
      </c>
      <c r="G309" s="8">
        <f>Allocators!I304</f>
        <v>0</v>
      </c>
      <c r="H309" s="8">
        <f>Allocators!J304</f>
        <v>0</v>
      </c>
      <c r="I309" s="8">
        <f>Allocators!K304</f>
        <v>0</v>
      </c>
      <c r="J309" s="8">
        <f>Allocators!L304</f>
        <v>0</v>
      </c>
      <c r="K309" s="8">
        <f>Allocators!M304</f>
        <v>0</v>
      </c>
      <c r="L309" s="8">
        <f>Allocators!N304</f>
        <v>0</v>
      </c>
      <c r="M309" s="8">
        <f>Allocators!O304</f>
        <v>0</v>
      </c>
      <c r="N309" s="8">
        <f>Allocators!P304</f>
        <v>0</v>
      </c>
      <c r="O309" s="8">
        <f>Allocators!Q304</f>
        <v>0</v>
      </c>
      <c r="P309" s="8">
        <f>Allocators!R304</f>
        <v>0</v>
      </c>
      <c r="Q309" s="8">
        <f>Allocators!S304</f>
        <v>0</v>
      </c>
      <c r="R309" s="8">
        <f>Allocators!T304</f>
        <v>0</v>
      </c>
      <c r="S309" s="8">
        <f>Allocators!U304</f>
        <v>0</v>
      </c>
    </row>
    <row r="310" spans="1:19">
      <c r="A310" s="14" t="str">
        <f>CONCATENATE(Allocators!A305," ",Allocators!B305)</f>
        <v>RB_GUP_EPIS_P ENERGY</v>
      </c>
      <c r="B310" s="8">
        <f>Allocators!D305</f>
        <v>0</v>
      </c>
      <c r="C310" s="8">
        <f>Allocators!E305</f>
        <v>0</v>
      </c>
      <c r="D310" s="8">
        <f>Allocators!F305</f>
        <v>0</v>
      </c>
      <c r="E310" s="8">
        <f>Allocators!G305</f>
        <v>0</v>
      </c>
      <c r="F310" s="8">
        <f>Allocators!H305</f>
        <v>0</v>
      </c>
      <c r="G310" s="8">
        <f>Allocators!I305</f>
        <v>0</v>
      </c>
      <c r="H310" s="8">
        <f>Allocators!J305</f>
        <v>0</v>
      </c>
      <c r="I310" s="8">
        <f>Allocators!K305</f>
        <v>0</v>
      </c>
      <c r="J310" s="8">
        <f>Allocators!L305</f>
        <v>0</v>
      </c>
      <c r="K310" s="8">
        <f>Allocators!M305</f>
        <v>0</v>
      </c>
      <c r="L310" s="8">
        <f>Allocators!N305</f>
        <v>0</v>
      </c>
      <c r="M310" s="8">
        <f>Allocators!O305</f>
        <v>0</v>
      </c>
      <c r="N310" s="8">
        <f>Allocators!P305</f>
        <v>0</v>
      </c>
      <c r="O310" s="8">
        <f>Allocators!Q305</f>
        <v>0</v>
      </c>
      <c r="P310" s="8">
        <f>Allocators!R305</f>
        <v>0</v>
      </c>
      <c r="Q310" s="8">
        <f>Allocators!S305</f>
        <v>0</v>
      </c>
      <c r="R310" s="8">
        <f>Allocators!T305</f>
        <v>0</v>
      </c>
      <c r="S310" s="8">
        <f>Allocators!U305</f>
        <v>0</v>
      </c>
    </row>
    <row r="311" spans="1:19">
      <c r="A311" s="14" t="str">
        <f>CONCATENATE(Allocators!A306," ",Allocators!B306)</f>
        <v>RB_GUP_EPIS_P CUSTOMER</v>
      </c>
      <c r="B311" s="8">
        <f>Allocators!D306</f>
        <v>0</v>
      </c>
      <c r="C311" s="8">
        <f>Allocators!E306</f>
        <v>0</v>
      </c>
      <c r="D311" s="8">
        <f>Allocators!F306</f>
        <v>0</v>
      </c>
      <c r="E311" s="8">
        <f>Allocators!G306</f>
        <v>0</v>
      </c>
      <c r="F311" s="8">
        <f>Allocators!H306</f>
        <v>0</v>
      </c>
      <c r="G311" s="8">
        <f>Allocators!I306</f>
        <v>0</v>
      </c>
      <c r="H311" s="8">
        <f>Allocators!J306</f>
        <v>0</v>
      </c>
      <c r="I311" s="8">
        <f>Allocators!K306</f>
        <v>0</v>
      </c>
      <c r="J311" s="8">
        <f>Allocators!L306</f>
        <v>0</v>
      </c>
      <c r="K311" s="8">
        <f>Allocators!M306</f>
        <v>0</v>
      </c>
      <c r="L311" s="8">
        <f>Allocators!N306</f>
        <v>0</v>
      </c>
      <c r="M311" s="8">
        <f>Allocators!O306</f>
        <v>0</v>
      </c>
      <c r="N311" s="8">
        <f>Allocators!P306</f>
        <v>0</v>
      </c>
      <c r="O311" s="8">
        <f>Allocators!Q306</f>
        <v>0</v>
      </c>
      <c r="P311" s="8">
        <f>Allocators!R306</f>
        <v>0</v>
      </c>
      <c r="Q311" s="8">
        <f>Allocators!S306</f>
        <v>0</v>
      </c>
      <c r="R311" s="8">
        <f>Allocators!T306</f>
        <v>0</v>
      </c>
      <c r="S311" s="8">
        <f>Allocators!U306</f>
        <v>0</v>
      </c>
    </row>
    <row r="312" spans="1:19">
      <c r="A312" s="14" t="str">
        <f>CONCATENATE(Allocators!A307," ",Allocators!B307)</f>
        <v>RB_GUP_EPIS_P TOTAL</v>
      </c>
      <c r="B312" s="8">
        <f>Allocators!D307</f>
        <v>1</v>
      </c>
      <c r="C312" s="8">
        <f>Allocators!E307</f>
        <v>0.51438597996236191</v>
      </c>
      <c r="D312" s="8">
        <f>Allocators!F307</f>
        <v>0.11995488961078227</v>
      </c>
      <c r="E312" s="8">
        <f>Allocators!G307</f>
        <v>1.6678479546285577E-3</v>
      </c>
      <c r="F312" s="8">
        <f>Allocators!H307</f>
        <v>2.3228736783697607E-4</v>
      </c>
      <c r="G312" s="8">
        <f>Allocators!I307</f>
        <v>7.1398133584845411E-2</v>
      </c>
      <c r="H312" s="8">
        <f>Allocators!J307</f>
        <v>1.279394475186746E-2</v>
      </c>
      <c r="I312" s="8">
        <f>Allocators!K307</f>
        <v>2.5944814358387375E-3</v>
      </c>
      <c r="J312" s="8">
        <f>Allocators!L307</f>
        <v>9.8524259244470204E-5</v>
      </c>
      <c r="K312" s="8">
        <f>Allocators!M307</f>
        <v>3.3812137495951087E-3</v>
      </c>
      <c r="L312" s="8">
        <f>Allocators!N307</f>
        <v>4.5648338100093777E-2</v>
      </c>
      <c r="M312" s="8">
        <f>Allocators!O307</f>
        <v>0.17458656862799518</v>
      </c>
      <c r="N312" s="8">
        <f>Allocators!P307</f>
        <v>3.1627976143295385E-2</v>
      </c>
      <c r="O312" s="8">
        <f>Allocators!Q307</f>
        <v>1.9595904199749329E-2</v>
      </c>
      <c r="P312" s="8">
        <f>Allocators!R307</f>
        <v>3.9138046827144889E-4</v>
      </c>
      <c r="Q312" s="8">
        <f>Allocators!S307</f>
        <v>2.58501678717917E-4</v>
      </c>
      <c r="R312" s="8">
        <f>Allocators!T307</f>
        <v>1.1484116380775348E-3</v>
      </c>
      <c r="S312" s="8">
        <f>Allocators!U307</f>
        <v>2.3561646679869832E-4</v>
      </c>
    </row>
    <row r="313" spans="1:19"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>
      <c r="A314" s="14" t="str">
        <f>CONCATENATE(Allocators!A317," ",Allocators!B317)</f>
        <v>RB_GUP_EPIS_T PRODUCTION</v>
      </c>
      <c r="B314" s="8">
        <f>Allocators!D317</f>
        <v>1.8597157536079958E-2</v>
      </c>
      <c r="C314" s="8">
        <f>Allocators!E317</f>
        <v>9.5661171037109104E-3</v>
      </c>
      <c r="D314" s="8">
        <f>Allocators!F317</f>
        <v>2.2308199793147979E-3</v>
      </c>
      <c r="E314" s="8">
        <f>Allocators!G317</f>
        <v>3.1017231158456015E-5</v>
      </c>
      <c r="F314" s="8">
        <f>Allocators!H317</f>
        <v>4.3198847733055947E-6</v>
      </c>
      <c r="G314" s="8">
        <f>Allocators!I317</f>
        <v>1.327802338059451E-3</v>
      </c>
      <c r="H314" s="8">
        <f>Allocators!J317</f>
        <v>2.3793100605838251E-4</v>
      </c>
      <c r="I314" s="8">
        <f>Allocators!K317</f>
        <v>4.8249979986727901E-5</v>
      </c>
      <c r="J314" s="8">
        <f>Allocators!L317</f>
        <v>1.8322711702949939E-6</v>
      </c>
      <c r="K314" s="8">
        <f>Allocators!M317</f>
        <v>6.2880964764379816E-5</v>
      </c>
      <c r="L314" s="8">
        <f>Allocators!N317</f>
        <v>8.489293349076846E-4</v>
      </c>
      <c r="M314" s="8">
        <f>Allocators!O317</f>
        <v>3.2468139204584606E-3</v>
      </c>
      <c r="N314" s="8">
        <f>Allocators!P317</f>
        <v>5.8819045488424262E-4</v>
      </c>
      <c r="O314" s="8">
        <f>Allocators!Q317</f>
        <v>3.6442811746466904E-4</v>
      </c>
      <c r="P314" s="8">
        <f>Allocators!R317</f>
        <v>7.2785642249888753E-6</v>
      </c>
      <c r="Q314" s="8">
        <f>Allocators!S317</f>
        <v>4.8073964424582291E-6</v>
      </c>
      <c r="R314" s="8">
        <f>Allocators!T317</f>
        <v>2.135719214959555E-5</v>
      </c>
      <c r="S314" s="8">
        <f>Allocators!U317</f>
        <v>4.3817965511499435E-6</v>
      </c>
    </row>
    <row r="315" spans="1:19">
      <c r="A315" s="14" t="str">
        <f>CONCATENATE(Allocators!A318," ",Allocators!B318)</f>
        <v>RB_GUP_EPIS_T BULKTRAN</v>
      </c>
      <c r="B315" s="8">
        <f>Allocators!D318</f>
        <v>0.76860038688382204</v>
      </c>
      <c r="C315" s="8">
        <f>Allocators!E318</f>
        <v>0.39535726320668513</v>
      </c>
      <c r="D315" s="8">
        <f>Allocators!F318</f>
        <v>9.2197374563453366E-2</v>
      </c>
      <c r="E315" s="8">
        <f>Allocators!G318</f>
        <v>1.2819085831909003E-3</v>
      </c>
      <c r="F315" s="8">
        <f>Allocators!H318</f>
        <v>1.7853616078772442E-4</v>
      </c>
      <c r="G315" s="8">
        <f>Allocators!I318</f>
        <v>5.4876633096094973E-2</v>
      </c>
      <c r="H315" s="8">
        <f>Allocators!J318</f>
        <v>9.8334308860555716E-3</v>
      </c>
      <c r="I315" s="8">
        <f>Allocators!K318</f>
        <v>1.9941194353485471E-3</v>
      </c>
      <c r="J315" s="8">
        <f>Allocators!L318</f>
        <v>7.5725783772741747E-5</v>
      </c>
      <c r="K315" s="8">
        <f>Allocators!M318</f>
        <v>2.5988021960756977E-3</v>
      </c>
      <c r="L315" s="8">
        <f>Allocators!N318</f>
        <v>3.5085330324335577E-2</v>
      </c>
      <c r="M315" s="8">
        <f>Allocators!O318</f>
        <v>0.13418730419219599</v>
      </c>
      <c r="N315" s="8">
        <f>Allocators!P318</f>
        <v>2.430927470008911E-2</v>
      </c>
      <c r="O315" s="8">
        <f>Allocators!Q318</f>
        <v>1.5061419549265643E-2</v>
      </c>
      <c r="P315" s="8">
        <f>Allocators!R318</f>
        <v>3.0081517933220692E-4</v>
      </c>
      <c r="Q315" s="8">
        <f>Allocators!S318</f>
        <v>1.9868449027270841E-4</v>
      </c>
      <c r="R315" s="8">
        <f>Allocators!T318</f>
        <v>8.8266962932827687E-4</v>
      </c>
      <c r="S315" s="8">
        <f>Allocators!U318</f>
        <v>1.8109490753767869E-4</v>
      </c>
    </row>
    <row r="316" spans="1:19">
      <c r="A316" s="14" t="str">
        <f>CONCATENATE(Allocators!A319," ",Allocators!B319)</f>
        <v>RB_GUP_EPIS_T SUBTRAN</v>
      </c>
      <c r="B316" s="8">
        <f>Allocators!D319</f>
        <v>0.21280245558009808</v>
      </c>
      <c r="C316" s="8">
        <f>Allocators!E319</f>
        <v>0.10873212996649849</v>
      </c>
      <c r="D316" s="8">
        <f>Allocators!F319</f>
        <v>2.5488648091574487E-2</v>
      </c>
      <c r="E316" s="8">
        <f>Allocators!G319</f>
        <v>3.5606653018418631E-4</v>
      </c>
      <c r="F316" s="8">
        <f>Allocators!H319</f>
        <v>6.444638758864591E-5</v>
      </c>
      <c r="G316" s="8">
        <f>Allocators!I319</f>
        <v>1.4730614936893828E-2</v>
      </c>
      <c r="H316" s="8">
        <f>Allocators!J319</f>
        <v>2.6470174972115256E-3</v>
      </c>
      <c r="I316" s="8">
        <f>Allocators!K319</f>
        <v>6.9482168451052702E-4</v>
      </c>
      <c r="J316" s="8">
        <f>Allocators!L319</f>
        <v>0</v>
      </c>
      <c r="K316" s="8">
        <f>Allocators!M319</f>
        <v>6.6397118538429642E-4</v>
      </c>
      <c r="L316" s="8">
        <f>Allocators!N319</f>
        <v>9.3161595702426232E-3</v>
      </c>
      <c r="M316" s="8">
        <f>Allocators!O319</f>
        <v>4.5935853046568921E-2</v>
      </c>
      <c r="N316" s="8">
        <f>Allocators!P319</f>
        <v>0</v>
      </c>
      <c r="O316" s="8">
        <f>Allocators!Q319</f>
        <v>4.0379587350196219E-3</v>
      </c>
      <c r="P316" s="8">
        <f>Allocators!R319</f>
        <v>8.1076223333474091E-5</v>
      </c>
      <c r="Q316" s="8">
        <f>Allocators!S319</f>
        <v>5.3691725087476617E-5</v>
      </c>
      <c r="R316" s="8">
        <f>Allocators!T319</f>
        <v>0</v>
      </c>
      <c r="S316" s="8">
        <f>Allocators!U319</f>
        <v>0</v>
      </c>
    </row>
    <row r="317" spans="1:19">
      <c r="A317" s="14" t="str">
        <f>CONCATENATE(Allocators!A320," ",Allocators!B320)</f>
        <v>RB_GUP_EPIS_T DISTPRI</v>
      </c>
      <c r="B317" s="8">
        <f>Allocators!D320</f>
        <v>0</v>
      </c>
      <c r="C317" s="8">
        <f>Allocators!E320</f>
        <v>0</v>
      </c>
      <c r="D317" s="8">
        <f>Allocators!F320</f>
        <v>0</v>
      </c>
      <c r="E317" s="8">
        <f>Allocators!G320</f>
        <v>0</v>
      </c>
      <c r="F317" s="8">
        <f>Allocators!H320</f>
        <v>0</v>
      </c>
      <c r="G317" s="8">
        <f>Allocators!I320</f>
        <v>0</v>
      </c>
      <c r="H317" s="8">
        <f>Allocators!J320</f>
        <v>0</v>
      </c>
      <c r="I317" s="8">
        <f>Allocators!K320</f>
        <v>0</v>
      </c>
      <c r="J317" s="8">
        <f>Allocators!L320</f>
        <v>0</v>
      </c>
      <c r="K317" s="8">
        <f>Allocators!M320</f>
        <v>0</v>
      </c>
      <c r="L317" s="8">
        <f>Allocators!N320</f>
        <v>0</v>
      </c>
      <c r="M317" s="8">
        <f>Allocators!O320</f>
        <v>0</v>
      </c>
      <c r="N317" s="8">
        <f>Allocators!P320</f>
        <v>0</v>
      </c>
      <c r="O317" s="8">
        <f>Allocators!Q320</f>
        <v>0</v>
      </c>
      <c r="P317" s="8">
        <f>Allocators!R320</f>
        <v>0</v>
      </c>
      <c r="Q317" s="8">
        <f>Allocators!S320</f>
        <v>0</v>
      </c>
      <c r="R317" s="8">
        <f>Allocators!T320</f>
        <v>0</v>
      </c>
      <c r="S317" s="8">
        <f>Allocators!U320</f>
        <v>0</v>
      </c>
    </row>
    <row r="318" spans="1:19">
      <c r="A318" s="14" t="str">
        <f>CONCATENATE(Allocators!A321," ",Allocators!B321)</f>
        <v>RB_GUP_EPIS_T DISTSEC</v>
      </c>
      <c r="B318" s="8">
        <f>Allocators!D321</f>
        <v>0</v>
      </c>
      <c r="C318" s="8">
        <f>Allocators!E321</f>
        <v>0</v>
      </c>
      <c r="D318" s="8">
        <f>Allocators!F321</f>
        <v>0</v>
      </c>
      <c r="E318" s="8">
        <f>Allocators!G321</f>
        <v>0</v>
      </c>
      <c r="F318" s="8">
        <f>Allocators!H321</f>
        <v>0</v>
      </c>
      <c r="G318" s="8">
        <f>Allocators!I321</f>
        <v>0</v>
      </c>
      <c r="H318" s="8">
        <f>Allocators!J321</f>
        <v>0</v>
      </c>
      <c r="I318" s="8">
        <f>Allocators!K321</f>
        <v>0</v>
      </c>
      <c r="J318" s="8">
        <f>Allocators!L321</f>
        <v>0</v>
      </c>
      <c r="K318" s="8">
        <f>Allocators!M321</f>
        <v>0</v>
      </c>
      <c r="L318" s="8">
        <f>Allocators!N321</f>
        <v>0</v>
      </c>
      <c r="M318" s="8">
        <f>Allocators!O321</f>
        <v>0</v>
      </c>
      <c r="N318" s="8">
        <f>Allocators!P321</f>
        <v>0</v>
      </c>
      <c r="O318" s="8">
        <f>Allocators!Q321</f>
        <v>0</v>
      </c>
      <c r="P318" s="8">
        <f>Allocators!R321</f>
        <v>0</v>
      </c>
      <c r="Q318" s="8">
        <f>Allocators!S321</f>
        <v>0</v>
      </c>
      <c r="R318" s="8">
        <f>Allocators!T321</f>
        <v>0</v>
      </c>
      <c r="S318" s="8">
        <f>Allocators!U321</f>
        <v>0</v>
      </c>
    </row>
    <row r="319" spans="1:19">
      <c r="A319" s="14" t="str">
        <f>CONCATENATE(Allocators!A322," ",Allocators!B322)</f>
        <v>RB_GUP_EPIS_T ENERGY</v>
      </c>
      <c r="B319" s="8">
        <f>Allocators!D322</f>
        <v>0</v>
      </c>
      <c r="C319" s="8">
        <f>Allocators!E322</f>
        <v>0</v>
      </c>
      <c r="D319" s="8">
        <f>Allocators!F322</f>
        <v>0</v>
      </c>
      <c r="E319" s="8">
        <f>Allocators!G322</f>
        <v>0</v>
      </c>
      <c r="F319" s="8">
        <f>Allocators!H322</f>
        <v>0</v>
      </c>
      <c r="G319" s="8">
        <f>Allocators!I322</f>
        <v>0</v>
      </c>
      <c r="H319" s="8">
        <f>Allocators!J322</f>
        <v>0</v>
      </c>
      <c r="I319" s="8">
        <f>Allocators!K322</f>
        <v>0</v>
      </c>
      <c r="J319" s="8">
        <f>Allocators!L322</f>
        <v>0</v>
      </c>
      <c r="K319" s="8">
        <f>Allocators!M322</f>
        <v>0</v>
      </c>
      <c r="L319" s="8">
        <f>Allocators!N322</f>
        <v>0</v>
      </c>
      <c r="M319" s="8">
        <f>Allocators!O322</f>
        <v>0</v>
      </c>
      <c r="N319" s="8">
        <f>Allocators!P322</f>
        <v>0</v>
      </c>
      <c r="O319" s="8">
        <f>Allocators!Q322</f>
        <v>0</v>
      </c>
      <c r="P319" s="8">
        <f>Allocators!R322</f>
        <v>0</v>
      </c>
      <c r="Q319" s="8">
        <f>Allocators!S322</f>
        <v>0</v>
      </c>
      <c r="R319" s="8">
        <f>Allocators!T322</f>
        <v>0</v>
      </c>
      <c r="S319" s="8">
        <f>Allocators!U322</f>
        <v>0</v>
      </c>
    </row>
    <row r="320" spans="1:19">
      <c r="A320" s="14" t="str">
        <f>CONCATENATE(Allocators!A323," ",Allocators!B323)</f>
        <v>RB_GUP_EPIS_T CUSTOMER</v>
      </c>
      <c r="B320" s="8">
        <f>Allocators!D323</f>
        <v>0</v>
      </c>
      <c r="C320" s="8">
        <f>Allocators!E323</f>
        <v>0</v>
      </c>
      <c r="D320" s="8">
        <f>Allocators!F323</f>
        <v>0</v>
      </c>
      <c r="E320" s="8">
        <f>Allocators!G323</f>
        <v>0</v>
      </c>
      <c r="F320" s="8">
        <f>Allocators!H323</f>
        <v>0</v>
      </c>
      <c r="G320" s="8">
        <f>Allocators!I323</f>
        <v>0</v>
      </c>
      <c r="H320" s="8">
        <f>Allocators!J323</f>
        <v>0</v>
      </c>
      <c r="I320" s="8">
        <f>Allocators!K323</f>
        <v>0</v>
      </c>
      <c r="J320" s="8">
        <f>Allocators!L323</f>
        <v>0</v>
      </c>
      <c r="K320" s="8">
        <f>Allocators!M323</f>
        <v>0</v>
      </c>
      <c r="L320" s="8">
        <f>Allocators!N323</f>
        <v>0</v>
      </c>
      <c r="M320" s="8">
        <f>Allocators!O323</f>
        <v>0</v>
      </c>
      <c r="N320" s="8">
        <f>Allocators!P323</f>
        <v>0</v>
      </c>
      <c r="O320" s="8">
        <f>Allocators!Q323</f>
        <v>0</v>
      </c>
      <c r="P320" s="8">
        <f>Allocators!R323</f>
        <v>0</v>
      </c>
      <c r="Q320" s="8">
        <f>Allocators!S323</f>
        <v>0</v>
      </c>
      <c r="R320" s="8">
        <f>Allocators!T323</f>
        <v>0</v>
      </c>
      <c r="S320" s="8">
        <f>Allocators!U323</f>
        <v>0</v>
      </c>
    </row>
    <row r="321" spans="1:19">
      <c r="A321" s="14" t="str">
        <f>CONCATENATE(Allocators!A324," ",Allocators!B324)</f>
        <v>RB_GUP_EPIS_T TOTAL</v>
      </c>
      <c r="B321" s="8">
        <f>Allocators!D324</f>
        <v>0.99999999999999978</v>
      </c>
      <c r="C321" s="8">
        <f>Allocators!E324</f>
        <v>0.51365551027689449</v>
      </c>
      <c r="D321" s="8">
        <f>Allocators!F324</f>
        <v>0.11991684263434264</v>
      </c>
      <c r="E321" s="8">
        <f>Allocators!G324</f>
        <v>1.6689923445335425E-3</v>
      </c>
      <c r="F321" s="8">
        <f>Allocators!H324</f>
        <v>2.4730243314967593E-4</v>
      </c>
      <c r="G321" s="8">
        <f>Allocators!I324</f>
        <v>7.0935050371048247E-2</v>
      </c>
      <c r="H321" s="8">
        <f>Allocators!J324</f>
        <v>1.271837938932548E-2</v>
      </c>
      <c r="I321" s="8">
        <f>Allocators!K324</f>
        <v>2.7371910998458017E-3</v>
      </c>
      <c r="J321" s="8">
        <f>Allocators!L324</f>
        <v>7.7558054943036738E-5</v>
      </c>
      <c r="K321" s="8">
        <f>Allocators!M324</f>
        <v>3.3256543462243738E-3</v>
      </c>
      <c r="L321" s="8">
        <f>Allocators!N324</f>
        <v>4.5250419229485882E-2</v>
      </c>
      <c r="M321" s="8">
        <f>Allocators!O324</f>
        <v>0.18336997115922335</v>
      </c>
      <c r="N321" s="8">
        <f>Allocators!P324</f>
        <v>2.4897465154973354E-2</v>
      </c>
      <c r="O321" s="8">
        <f>Allocators!Q324</f>
        <v>1.9463806401749936E-2</v>
      </c>
      <c r="P321" s="8">
        <f>Allocators!R324</f>
        <v>3.8916996689066988E-4</v>
      </c>
      <c r="Q321" s="8">
        <f>Allocators!S324</f>
        <v>2.5718361180264324E-4</v>
      </c>
      <c r="R321" s="8">
        <f>Allocators!T324</f>
        <v>9.0402682147787243E-4</v>
      </c>
      <c r="S321" s="8">
        <f>Allocators!U324</f>
        <v>1.8547670408882862E-4</v>
      </c>
    </row>
    <row r="322" spans="1:19"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s="47" customFormat="1">
      <c r="A323" s="56" t="str">
        <f>CONCATENATE(Allocators!A369," ",Allocators!B369)</f>
        <v>RB_GUP-Land_P PRODUCTION</v>
      </c>
      <c r="B323" s="8">
        <f>+Allocators!D369</f>
        <v>1</v>
      </c>
      <c r="C323" s="8">
        <f>+Allocators!E369</f>
        <v>0.51438597996236191</v>
      </c>
      <c r="D323" s="8">
        <f>+Allocators!F369</f>
        <v>0.11995488961078227</v>
      </c>
      <c r="E323" s="8">
        <f>+Allocators!G369</f>
        <v>1.6678479546285577E-3</v>
      </c>
      <c r="F323" s="8">
        <f>+Allocators!H369</f>
        <v>2.3228736783697604E-4</v>
      </c>
      <c r="G323" s="8">
        <f>+Allocators!I369</f>
        <v>7.1398133584845411E-2</v>
      </c>
      <c r="H323" s="8">
        <f>+Allocators!J369</f>
        <v>1.2793944751867462E-2</v>
      </c>
      <c r="I323" s="8">
        <f>+Allocators!K369</f>
        <v>2.5944814358387375E-3</v>
      </c>
      <c r="J323" s="8">
        <f>+Allocators!L369</f>
        <v>9.8524259244470218E-5</v>
      </c>
      <c r="K323" s="8">
        <f>+Allocators!M369</f>
        <v>3.3812137495951087E-3</v>
      </c>
      <c r="L323" s="8">
        <f>+Allocators!N369</f>
        <v>4.5648338100093777E-2</v>
      </c>
      <c r="M323" s="8">
        <f>+Allocators!O369</f>
        <v>0.17458656862799518</v>
      </c>
      <c r="N323" s="8">
        <f>+Allocators!P369</f>
        <v>3.1627976143295378E-2</v>
      </c>
      <c r="O323" s="8">
        <f>+Allocators!Q369</f>
        <v>1.9595904199749329E-2</v>
      </c>
      <c r="P323" s="8">
        <f>+Allocators!R369</f>
        <v>3.9138046827144889E-4</v>
      </c>
      <c r="Q323" s="8">
        <f>+Allocators!S369</f>
        <v>2.58501678717917E-4</v>
      </c>
      <c r="R323" s="8">
        <f>+Allocators!T369</f>
        <v>1.1484116380775348E-3</v>
      </c>
      <c r="S323" s="8">
        <f>+Allocators!U369</f>
        <v>2.3561646679869832E-4</v>
      </c>
    </row>
    <row r="324" spans="1:19" s="47" customFormat="1">
      <c r="A324" s="56" t="str">
        <f>CONCATENATE(Allocators!A370," ",Allocators!B370)</f>
        <v>RB_GUP-Land_P BULKTRAN</v>
      </c>
      <c r="B324" s="8">
        <f>+Allocators!D370</f>
        <v>0</v>
      </c>
      <c r="C324" s="8">
        <f>+Allocators!E370</f>
        <v>0</v>
      </c>
      <c r="D324" s="8">
        <f>+Allocators!F370</f>
        <v>0</v>
      </c>
      <c r="E324" s="8">
        <f>+Allocators!G370</f>
        <v>0</v>
      </c>
      <c r="F324" s="8">
        <f>+Allocators!H370</f>
        <v>0</v>
      </c>
      <c r="G324" s="8">
        <f>+Allocators!I370</f>
        <v>0</v>
      </c>
      <c r="H324" s="8">
        <f>+Allocators!J370</f>
        <v>0</v>
      </c>
      <c r="I324" s="8">
        <f>+Allocators!K370</f>
        <v>0</v>
      </c>
      <c r="J324" s="8">
        <f>+Allocators!L370</f>
        <v>0</v>
      </c>
      <c r="K324" s="8">
        <f>+Allocators!M370</f>
        <v>0</v>
      </c>
      <c r="L324" s="8">
        <f>+Allocators!N370</f>
        <v>0</v>
      </c>
      <c r="M324" s="8">
        <f>+Allocators!O370</f>
        <v>0</v>
      </c>
      <c r="N324" s="8">
        <f>+Allocators!P370</f>
        <v>0</v>
      </c>
      <c r="O324" s="8">
        <f>+Allocators!Q370</f>
        <v>0</v>
      </c>
      <c r="P324" s="8">
        <f>+Allocators!R370</f>
        <v>0</v>
      </c>
      <c r="Q324" s="8">
        <f>+Allocators!S370</f>
        <v>0</v>
      </c>
      <c r="R324" s="8">
        <f>+Allocators!T370</f>
        <v>0</v>
      </c>
      <c r="S324" s="8">
        <f>+Allocators!U370</f>
        <v>0</v>
      </c>
    </row>
    <row r="325" spans="1:19" s="47" customFormat="1">
      <c r="A325" s="56" t="str">
        <f>CONCATENATE(Allocators!A371," ",Allocators!B371)</f>
        <v>RB_GUP-Land_P SUBTRAN</v>
      </c>
      <c r="B325" s="8">
        <f>+Allocators!D371</f>
        <v>0</v>
      </c>
      <c r="C325" s="8">
        <f>+Allocators!E371</f>
        <v>0</v>
      </c>
      <c r="D325" s="8">
        <f>+Allocators!F371</f>
        <v>0</v>
      </c>
      <c r="E325" s="8">
        <f>+Allocators!G371</f>
        <v>0</v>
      </c>
      <c r="F325" s="8">
        <f>+Allocators!H371</f>
        <v>0</v>
      </c>
      <c r="G325" s="8">
        <f>+Allocators!I371</f>
        <v>0</v>
      </c>
      <c r="H325" s="8">
        <f>+Allocators!J371</f>
        <v>0</v>
      </c>
      <c r="I325" s="8">
        <f>+Allocators!K371</f>
        <v>0</v>
      </c>
      <c r="J325" s="8">
        <f>+Allocators!L371</f>
        <v>0</v>
      </c>
      <c r="K325" s="8">
        <f>+Allocators!M371</f>
        <v>0</v>
      </c>
      <c r="L325" s="8">
        <f>+Allocators!N371</f>
        <v>0</v>
      </c>
      <c r="M325" s="8">
        <f>+Allocators!O371</f>
        <v>0</v>
      </c>
      <c r="N325" s="8">
        <f>+Allocators!P371</f>
        <v>0</v>
      </c>
      <c r="O325" s="8">
        <f>+Allocators!Q371</f>
        <v>0</v>
      </c>
      <c r="P325" s="8">
        <f>+Allocators!R371</f>
        <v>0</v>
      </c>
      <c r="Q325" s="8">
        <f>+Allocators!S371</f>
        <v>0</v>
      </c>
      <c r="R325" s="8">
        <f>+Allocators!T371</f>
        <v>0</v>
      </c>
      <c r="S325" s="8">
        <f>+Allocators!U371</f>
        <v>0</v>
      </c>
    </row>
    <row r="326" spans="1:19" s="47" customFormat="1">
      <c r="A326" s="56" t="str">
        <f>CONCATENATE(Allocators!A372," ",Allocators!B372)</f>
        <v>RB_GUP-Land_P DISTPRI</v>
      </c>
      <c r="B326" s="8">
        <f>+Allocators!D372</f>
        <v>0</v>
      </c>
      <c r="C326" s="8">
        <f>+Allocators!E372</f>
        <v>0</v>
      </c>
      <c r="D326" s="8">
        <f>+Allocators!F372</f>
        <v>0</v>
      </c>
      <c r="E326" s="8">
        <f>+Allocators!G372</f>
        <v>0</v>
      </c>
      <c r="F326" s="8">
        <f>+Allocators!H372</f>
        <v>0</v>
      </c>
      <c r="G326" s="8">
        <f>+Allocators!I372</f>
        <v>0</v>
      </c>
      <c r="H326" s="8">
        <f>+Allocators!J372</f>
        <v>0</v>
      </c>
      <c r="I326" s="8">
        <f>+Allocators!K372</f>
        <v>0</v>
      </c>
      <c r="J326" s="8">
        <f>+Allocators!L372</f>
        <v>0</v>
      </c>
      <c r="K326" s="8">
        <f>+Allocators!M372</f>
        <v>0</v>
      </c>
      <c r="L326" s="8">
        <f>+Allocators!N372</f>
        <v>0</v>
      </c>
      <c r="M326" s="8">
        <f>+Allocators!O372</f>
        <v>0</v>
      </c>
      <c r="N326" s="8">
        <f>+Allocators!P372</f>
        <v>0</v>
      </c>
      <c r="O326" s="8">
        <f>+Allocators!Q372</f>
        <v>0</v>
      </c>
      <c r="P326" s="8">
        <f>+Allocators!R372</f>
        <v>0</v>
      </c>
      <c r="Q326" s="8">
        <f>+Allocators!S372</f>
        <v>0</v>
      </c>
      <c r="R326" s="8">
        <f>+Allocators!T372</f>
        <v>0</v>
      </c>
      <c r="S326" s="8">
        <f>+Allocators!U372</f>
        <v>0</v>
      </c>
    </row>
    <row r="327" spans="1:19" s="47" customFormat="1">
      <c r="A327" s="56" t="str">
        <f>CONCATENATE(Allocators!A373," ",Allocators!B373)</f>
        <v>RB_GUP-Land_P DISTSEC</v>
      </c>
      <c r="B327" s="8">
        <f>+Allocators!D373</f>
        <v>0</v>
      </c>
      <c r="C327" s="8">
        <f>+Allocators!E373</f>
        <v>0</v>
      </c>
      <c r="D327" s="8">
        <f>+Allocators!F373</f>
        <v>0</v>
      </c>
      <c r="E327" s="8">
        <f>+Allocators!G373</f>
        <v>0</v>
      </c>
      <c r="F327" s="8">
        <f>+Allocators!H373</f>
        <v>0</v>
      </c>
      <c r="G327" s="8">
        <f>+Allocators!I373</f>
        <v>0</v>
      </c>
      <c r="H327" s="8">
        <f>+Allocators!J373</f>
        <v>0</v>
      </c>
      <c r="I327" s="8">
        <f>+Allocators!K373</f>
        <v>0</v>
      </c>
      <c r="J327" s="8">
        <f>+Allocators!L373</f>
        <v>0</v>
      </c>
      <c r="K327" s="8">
        <f>+Allocators!M373</f>
        <v>0</v>
      </c>
      <c r="L327" s="8">
        <f>+Allocators!N373</f>
        <v>0</v>
      </c>
      <c r="M327" s="8">
        <f>+Allocators!O373</f>
        <v>0</v>
      </c>
      <c r="N327" s="8">
        <f>+Allocators!P373</f>
        <v>0</v>
      </c>
      <c r="O327" s="8">
        <f>+Allocators!Q373</f>
        <v>0</v>
      </c>
      <c r="P327" s="8">
        <f>+Allocators!R373</f>
        <v>0</v>
      </c>
      <c r="Q327" s="8">
        <f>+Allocators!S373</f>
        <v>0</v>
      </c>
      <c r="R327" s="8">
        <f>+Allocators!T373</f>
        <v>0</v>
      </c>
      <c r="S327" s="8">
        <f>+Allocators!U373</f>
        <v>0</v>
      </c>
    </row>
    <row r="328" spans="1:19" s="47" customFormat="1">
      <c r="A328" s="56" t="str">
        <f>CONCATENATE(Allocators!A374," ",Allocators!B374)</f>
        <v>RB_GUP-Land_P ENERGY</v>
      </c>
      <c r="B328" s="8">
        <f>+Allocators!D374</f>
        <v>0</v>
      </c>
      <c r="C328" s="8">
        <f>+Allocators!E374</f>
        <v>0</v>
      </c>
      <c r="D328" s="8">
        <f>+Allocators!F374</f>
        <v>0</v>
      </c>
      <c r="E328" s="8">
        <f>+Allocators!G374</f>
        <v>0</v>
      </c>
      <c r="F328" s="8">
        <f>+Allocators!H374</f>
        <v>0</v>
      </c>
      <c r="G328" s="8">
        <f>+Allocators!I374</f>
        <v>0</v>
      </c>
      <c r="H328" s="8">
        <f>+Allocators!J374</f>
        <v>0</v>
      </c>
      <c r="I328" s="8">
        <f>+Allocators!K374</f>
        <v>0</v>
      </c>
      <c r="J328" s="8">
        <f>+Allocators!L374</f>
        <v>0</v>
      </c>
      <c r="K328" s="8">
        <f>+Allocators!M374</f>
        <v>0</v>
      </c>
      <c r="L328" s="8">
        <f>+Allocators!N374</f>
        <v>0</v>
      </c>
      <c r="M328" s="8">
        <f>+Allocators!O374</f>
        <v>0</v>
      </c>
      <c r="N328" s="8">
        <f>+Allocators!P374</f>
        <v>0</v>
      </c>
      <c r="O328" s="8">
        <f>+Allocators!Q374</f>
        <v>0</v>
      </c>
      <c r="P328" s="8">
        <f>+Allocators!R374</f>
        <v>0</v>
      </c>
      <c r="Q328" s="8">
        <f>+Allocators!S374</f>
        <v>0</v>
      </c>
      <c r="R328" s="8">
        <f>+Allocators!T374</f>
        <v>0</v>
      </c>
      <c r="S328" s="8">
        <f>+Allocators!U374</f>
        <v>0</v>
      </c>
    </row>
    <row r="329" spans="1:19" s="47" customFormat="1">
      <c r="A329" s="56" t="str">
        <f>CONCATENATE(Allocators!A375," ",Allocators!B375)</f>
        <v>RB_GUP-Land_P CUSTOMER</v>
      </c>
      <c r="B329" s="8">
        <f>+Allocators!D375</f>
        <v>0</v>
      </c>
      <c r="C329" s="8">
        <f>+Allocators!E375</f>
        <v>0</v>
      </c>
      <c r="D329" s="8">
        <f>+Allocators!F375</f>
        <v>0</v>
      </c>
      <c r="E329" s="8">
        <f>+Allocators!G375</f>
        <v>0</v>
      </c>
      <c r="F329" s="8">
        <f>+Allocators!H375</f>
        <v>0</v>
      </c>
      <c r="G329" s="8">
        <f>+Allocators!I375</f>
        <v>0</v>
      </c>
      <c r="H329" s="8">
        <f>+Allocators!J375</f>
        <v>0</v>
      </c>
      <c r="I329" s="8">
        <f>+Allocators!K375</f>
        <v>0</v>
      </c>
      <c r="J329" s="8">
        <f>+Allocators!L375</f>
        <v>0</v>
      </c>
      <c r="K329" s="8">
        <f>+Allocators!M375</f>
        <v>0</v>
      </c>
      <c r="L329" s="8">
        <f>+Allocators!N375</f>
        <v>0</v>
      </c>
      <c r="M329" s="8">
        <f>+Allocators!O375</f>
        <v>0</v>
      </c>
      <c r="N329" s="8">
        <f>+Allocators!P375</f>
        <v>0</v>
      </c>
      <c r="O329" s="8">
        <f>+Allocators!Q375</f>
        <v>0</v>
      </c>
      <c r="P329" s="8">
        <f>+Allocators!R375</f>
        <v>0</v>
      </c>
      <c r="Q329" s="8">
        <f>+Allocators!S375</f>
        <v>0</v>
      </c>
      <c r="R329" s="8">
        <f>+Allocators!T375</f>
        <v>0</v>
      </c>
      <c r="S329" s="8">
        <f>+Allocators!U375</f>
        <v>0</v>
      </c>
    </row>
    <row r="330" spans="1:19" s="47" customFormat="1">
      <c r="A330" s="56" t="str">
        <f>CONCATENATE(Allocators!A376," ",Allocators!B376)</f>
        <v>RB_GUP-Land_P TOTAL</v>
      </c>
      <c r="B330" s="8">
        <f>+Allocators!D376</f>
        <v>1</v>
      </c>
      <c r="C330" s="8">
        <f>+Allocators!E376</f>
        <v>0.51438597996236191</v>
      </c>
      <c r="D330" s="8">
        <f>+Allocators!F376</f>
        <v>0.11995488961078227</v>
      </c>
      <c r="E330" s="8">
        <f>+Allocators!G376</f>
        <v>1.6678479546285577E-3</v>
      </c>
      <c r="F330" s="8">
        <f>+Allocators!H376</f>
        <v>2.3228736783697604E-4</v>
      </c>
      <c r="G330" s="8">
        <f>+Allocators!I376</f>
        <v>7.1398133584845411E-2</v>
      </c>
      <c r="H330" s="8">
        <f>+Allocators!J376</f>
        <v>1.2793944751867462E-2</v>
      </c>
      <c r="I330" s="8">
        <f>+Allocators!K376</f>
        <v>2.5944814358387375E-3</v>
      </c>
      <c r="J330" s="8">
        <f>+Allocators!L376</f>
        <v>9.8524259244470218E-5</v>
      </c>
      <c r="K330" s="8">
        <f>+Allocators!M376</f>
        <v>3.3812137495951087E-3</v>
      </c>
      <c r="L330" s="8">
        <f>+Allocators!N376</f>
        <v>4.5648338100093777E-2</v>
      </c>
      <c r="M330" s="8">
        <f>+Allocators!O376</f>
        <v>0.17458656862799518</v>
      </c>
      <c r="N330" s="8">
        <f>+Allocators!P376</f>
        <v>3.1627976143295378E-2</v>
      </c>
      <c r="O330" s="8">
        <f>+Allocators!Q376</f>
        <v>1.9595904199749329E-2</v>
      </c>
      <c r="P330" s="8">
        <f>+Allocators!R376</f>
        <v>3.9138046827144889E-4</v>
      </c>
      <c r="Q330" s="8">
        <f>+Allocators!S376</f>
        <v>2.58501678717917E-4</v>
      </c>
      <c r="R330" s="8">
        <f>+Allocators!T376</f>
        <v>1.1484116380775348E-3</v>
      </c>
      <c r="S330" s="8">
        <f>+Allocators!U376</f>
        <v>2.3561646679869832E-4</v>
      </c>
    </row>
    <row r="331" spans="1:19" s="47" customFormat="1">
      <c r="A331" s="56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s="47" customFormat="1">
      <c r="A332" s="56" t="str">
        <f>CONCATENATE(Allocators!A387," ",Allocators!B387)</f>
        <v>RB_GUP-Land_T PRODUCTION</v>
      </c>
      <c r="B332" s="8">
        <f>+Allocators!D387</f>
        <v>1.967773503536668E-2</v>
      </c>
      <c r="C332" s="8">
        <f>+Allocators!E387</f>
        <v>1.0121951019606791E-2</v>
      </c>
      <c r="D332" s="8">
        <f>+Allocators!F387</f>
        <v>2.3604405339576321E-3</v>
      </c>
      <c r="E332" s="8">
        <f>+Allocators!G387</f>
        <v>3.2819470130459023E-5</v>
      </c>
      <c r="F332" s="8">
        <f>+Allocators!H387</f>
        <v>4.5708892763587703E-6</v>
      </c>
      <c r="G332" s="8">
        <f>+Allocators!I387</f>
        <v>1.4049535547023028E-3</v>
      </c>
      <c r="H332" s="8">
        <f>+Allocators!J387</f>
        <v>2.5175585488436798E-4</v>
      </c>
      <c r="I332" s="8">
        <f>+Allocators!K387</f>
        <v>5.105351824861236E-5</v>
      </c>
      <c r="J332" s="8">
        <f>+Allocators!L387</f>
        <v>1.9387342679684603E-6</v>
      </c>
      <c r="K332" s="8">
        <f>+Allocators!M387</f>
        <v>6.6534628262471192E-5</v>
      </c>
      <c r="L332" s="8">
        <f>+Allocators!N387</f>
        <v>8.9825590193847891E-4</v>
      </c>
      <c r="M332" s="8">
        <f>+Allocators!O387</f>
        <v>3.4354682381955498E-3</v>
      </c>
      <c r="N332" s="8">
        <f>+Allocators!P387</f>
        <v>6.2236693425266488E-4</v>
      </c>
      <c r="O332" s="8">
        <f>+Allocators!Q387</f>
        <v>3.8560301062109638E-4</v>
      </c>
      <c r="P332" s="8">
        <f>+Allocators!R387</f>
        <v>7.7014811526633048E-6</v>
      </c>
      <c r="Q332" s="8">
        <f>+Allocators!S387</f>
        <v>5.0867275400086561E-6</v>
      </c>
      <c r="R332" s="8">
        <f>+Allocators!T387</f>
        <v>2.2598139925621142E-5</v>
      </c>
      <c r="S332" s="8">
        <f>+Allocators!U387</f>
        <v>4.6363984036340546E-6</v>
      </c>
    </row>
    <row r="333" spans="1:19" s="47" customFormat="1">
      <c r="A333" s="56" t="str">
        <f>CONCATENATE(Allocators!A388," ",Allocators!B388)</f>
        <v>RB_GUP-Land_T BULKTRAN</v>
      </c>
      <c r="B333" s="8">
        <f>+Allocators!D388</f>
        <v>0.75515504101352482</v>
      </c>
      <c r="C333" s="8">
        <f>+Allocators!E388</f>
        <v>0.3884411657952595</v>
      </c>
      <c r="D333" s="8">
        <f>+Allocators!F388</f>
        <v>9.0584539583803109E-2</v>
      </c>
      <c r="E333" s="8">
        <f>+Allocators!G388</f>
        <v>1.2594837905818518E-3</v>
      </c>
      <c r="F333" s="8">
        <f>+Allocators!H388</f>
        <v>1.7541297678585536E-4</v>
      </c>
      <c r="G333" s="8">
        <f>+Allocators!I388</f>
        <v>5.3916660495553062E-2</v>
      </c>
      <c r="H333" s="8">
        <f>+Allocators!J388</f>
        <v>9.6614118738212445E-3</v>
      </c>
      <c r="I333" s="8">
        <f>+Allocators!K388</f>
        <v>1.9592357350896304E-3</v>
      </c>
      <c r="J333" s="8">
        <f>+Allocators!L388</f>
        <v>7.4401091030585042E-5</v>
      </c>
      <c r="K333" s="8">
        <f>+Allocators!M388</f>
        <v>2.5533406077509879E-3</v>
      </c>
      <c r="L333" s="8">
        <f>+Allocators!N388</f>
        <v>3.4471572630175563E-2</v>
      </c>
      <c r="M333" s="8">
        <f>+Allocators!O388</f>
        <v>0.13183992739268424</v>
      </c>
      <c r="N333" s="8">
        <f>+Allocators!P388</f>
        <v>2.3884025621665004E-2</v>
      </c>
      <c r="O333" s="8">
        <f>+Allocators!Q388</f>
        <v>1.4797945839658809E-2</v>
      </c>
      <c r="P333" s="8">
        <f>+Allocators!R388</f>
        <v>2.9555293356941853E-4</v>
      </c>
      <c r="Q333" s="8">
        <f>+Allocators!S388</f>
        <v>1.9520884579429362E-4</v>
      </c>
      <c r="R333" s="8">
        <f>+Allocators!T388</f>
        <v>8.6722883765285002E-4</v>
      </c>
      <c r="S333" s="8">
        <f>+Allocators!U388</f>
        <v>1.7792696264883284E-4</v>
      </c>
    </row>
    <row r="334" spans="1:19" s="47" customFormat="1">
      <c r="A334" s="56" t="str">
        <f>CONCATENATE(Allocators!A389," ",Allocators!B389)</f>
        <v>RB_GUP-Land_T SUBTRAN</v>
      </c>
      <c r="B334" s="8">
        <f>+Allocators!D389</f>
        <v>0.22516722395110836</v>
      </c>
      <c r="C334" s="8">
        <f>+Allocators!E389</f>
        <v>0.11504994992706889</v>
      </c>
      <c r="D334" s="8">
        <f>+Allocators!F389</f>
        <v>2.6969651818168638E-2</v>
      </c>
      <c r="E334" s="8">
        <f>+Allocators!G389</f>
        <v>3.7675557796042149E-4</v>
      </c>
      <c r="F334" s="8">
        <f>+Allocators!H389</f>
        <v>6.8191009109622776E-5</v>
      </c>
      <c r="G334" s="8">
        <f>+Allocators!I389</f>
        <v>1.5586529128112731E-2</v>
      </c>
      <c r="H334" s="8">
        <f>+Allocators!J389</f>
        <v>2.8008209772409772E-3</v>
      </c>
      <c r="I334" s="8">
        <f>+Allocators!K389</f>
        <v>7.3519391219327619E-4</v>
      </c>
      <c r="J334" s="8">
        <f>+Allocators!L389</f>
        <v>0</v>
      </c>
      <c r="K334" s="8">
        <f>+Allocators!M389</f>
        <v>7.0255086196707804E-4</v>
      </c>
      <c r="L334" s="8">
        <f>+Allocators!N389</f>
        <v>9.8574698426236798E-3</v>
      </c>
      <c r="M334" s="8">
        <f>+Allocators!O389</f>
        <v>4.8604930249166352E-2</v>
      </c>
      <c r="N334" s="8">
        <f>+Allocators!P389</f>
        <v>0</v>
      </c>
      <c r="O334" s="8">
        <f>+Allocators!Q389</f>
        <v>4.2725820823588745E-3</v>
      </c>
      <c r="P334" s="8">
        <f>+Allocators!R389</f>
        <v>8.5787112214816781E-5</v>
      </c>
      <c r="Q334" s="8">
        <f>+Allocators!S389</f>
        <v>5.6811452923026546E-5</v>
      </c>
      <c r="R334" s="8">
        <f>+Allocators!T389</f>
        <v>0</v>
      </c>
      <c r="S334" s="8">
        <f>+Allocators!U389</f>
        <v>0</v>
      </c>
    </row>
    <row r="335" spans="1:19" s="47" customFormat="1">
      <c r="A335" s="56" t="str">
        <f>CONCATENATE(Allocators!A390," ",Allocators!B390)</f>
        <v>RB_GUP-Land_T DISTPRI</v>
      </c>
      <c r="B335" s="8">
        <f>+Allocators!D390</f>
        <v>0</v>
      </c>
      <c r="C335" s="8">
        <f>+Allocators!E390</f>
        <v>0</v>
      </c>
      <c r="D335" s="8">
        <f>+Allocators!F390</f>
        <v>0</v>
      </c>
      <c r="E335" s="8">
        <f>+Allocators!G390</f>
        <v>0</v>
      </c>
      <c r="F335" s="8">
        <f>+Allocators!H390</f>
        <v>0</v>
      </c>
      <c r="G335" s="8">
        <f>+Allocators!I390</f>
        <v>0</v>
      </c>
      <c r="H335" s="8">
        <f>+Allocators!J390</f>
        <v>0</v>
      </c>
      <c r="I335" s="8">
        <f>+Allocators!K390</f>
        <v>0</v>
      </c>
      <c r="J335" s="8">
        <f>+Allocators!L390</f>
        <v>0</v>
      </c>
      <c r="K335" s="8">
        <f>+Allocators!M390</f>
        <v>0</v>
      </c>
      <c r="L335" s="8">
        <f>+Allocators!N390</f>
        <v>0</v>
      </c>
      <c r="M335" s="8">
        <f>+Allocators!O390</f>
        <v>0</v>
      </c>
      <c r="N335" s="8">
        <f>+Allocators!P390</f>
        <v>0</v>
      </c>
      <c r="O335" s="8">
        <f>+Allocators!Q390</f>
        <v>0</v>
      </c>
      <c r="P335" s="8">
        <f>+Allocators!R390</f>
        <v>0</v>
      </c>
      <c r="Q335" s="8">
        <f>+Allocators!S390</f>
        <v>0</v>
      </c>
      <c r="R335" s="8">
        <f>+Allocators!T390</f>
        <v>0</v>
      </c>
      <c r="S335" s="8">
        <f>+Allocators!U390</f>
        <v>0</v>
      </c>
    </row>
    <row r="336" spans="1:19" s="47" customFormat="1">
      <c r="A336" s="56" t="str">
        <f>CONCATENATE(Allocators!A391," ",Allocators!B391)</f>
        <v>RB_GUP-Land_T DISTSEC</v>
      </c>
      <c r="B336" s="8">
        <f>+Allocators!D391</f>
        <v>0</v>
      </c>
      <c r="C336" s="8">
        <f>+Allocators!E391</f>
        <v>0</v>
      </c>
      <c r="D336" s="8">
        <f>+Allocators!F391</f>
        <v>0</v>
      </c>
      <c r="E336" s="8">
        <f>+Allocators!G391</f>
        <v>0</v>
      </c>
      <c r="F336" s="8">
        <f>+Allocators!H391</f>
        <v>0</v>
      </c>
      <c r="G336" s="8">
        <f>+Allocators!I391</f>
        <v>0</v>
      </c>
      <c r="H336" s="8">
        <f>+Allocators!J391</f>
        <v>0</v>
      </c>
      <c r="I336" s="8">
        <f>+Allocators!K391</f>
        <v>0</v>
      </c>
      <c r="J336" s="8">
        <f>+Allocators!L391</f>
        <v>0</v>
      </c>
      <c r="K336" s="8">
        <f>+Allocators!M391</f>
        <v>0</v>
      </c>
      <c r="L336" s="8">
        <f>+Allocators!N391</f>
        <v>0</v>
      </c>
      <c r="M336" s="8">
        <f>+Allocators!O391</f>
        <v>0</v>
      </c>
      <c r="N336" s="8">
        <f>+Allocators!P391</f>
        <v>0</v>
      </c>
      <c r="O336" s="8">
        <f>+Allocators!Q391</f>
        <v>0</v>
      </c>
      <c r="P336" s="8">
        <f>+Allocators!R391</f>
        <v>0</v>
      </c>
      <c r="Q336" s="8">
        <f>+Allocators!S391</f>
        <v>0</v>
      </c>
      <c r="R336" s="8">
        <f>+Allocators!T391</f>
        <v>0</v>
      </c>
      <c r="S336" s="8">
        <f>+Allocators!U391</f>
        <v>0</v>
      </c>
    </row>
    <row r="337" spans="1:19" s="47" customFormat="1">
      <c r="A337" s="56" t="str">
        <f>CONCATENATE(Allocators!A392," ",Allocators!B392)</f>
        <v>RB_GUP-Land_T ENERGY</v>
      </c>
      <c r="B337" s="8">
        <f>+Allocators!D392</f>
        <v>0</v>
      </c>
      <c r="C337" s="8">
        <f>+Allocators!E392</f>
        <v>0</v>
      </c>
      <c r="D337" s="8">
        <f>+Allocators!F392</f>
        <v>0</v>
      </c>
      <c r="E337" s="8">
        <f>+Allocators!G392</f>
        <v>0</v>
      </c>
      <c r="F337" s="8">
        <f>+Allocators!H392</f>
        <v>0</v>
      </c>
      <c r="G337" s="8">
        <f>+Allocators!I392</f>
        <v>0</v>
      </c>
      <c r="H337" s="8">
        <f>+Allocators!J392</f>
        <v>0</v>
      </c>
      <c r="I337" s="8">
        <f>+Allocators!K392</f>
        <v>0</v>
      </c>
      <c r="J337" s="8">
        <f>+Allocators!L392</f>
        <v>0</v>
      </c>
      <c r="K337" s="8">
        <f>+Allocators!M392</f>
        <v>0</v>
      </c>
      <c r="L337" s="8">
        <f>+Allocators!N392</f>
        <v>0</v>
      </c>
      <c r="M337" s="8">
        <f>+Allocators!O392</f>
        <v>0</v>
      </c>
      <c r="N337" s="8">
        <f>+Allocators!P392</f>
        <v>0</v>
      </c>
      <c r="O337" s="8">
        <f>+Allocators!Q392</f>
        <v>0</v>
      </c>
      <c r="P337" s="8">
        <f>+Allocators!R392</f>
        <v>0</v>
      </c>
      <c r="Q337" s="8">
        <f>+Allocators!S392</f>
        <v>0</v>
      </c>
      <c r="R337" s="8">
        <f>+Allocators!T392</f>
        <v>0</v>
      </c>
      <c r="S337" s="8">
        <f>+Allocators!U392</f>
        <v>0</v>
      </c>
    </row>
    <row r="338" spans="1:19" s="47" customFormat="1">
      <c r="A338" s="56" t="str">
        <f>CONCATENATE(Allocators!A393," ",Allocators!B393)</f>
        <v>RB_GUP-Land_T CUSTOMER</v>
      </c>
      <c r="B338" s="8">
        <f>+Allocators!D393</f>
        <v>0</v>
      </c>
      <c r="C338" s="8">
        <f>+Allocators!E393</f>
        <v>0</v>
      </c>
      <c r="D338" s="8">
        <f>+Allocators!F393</f>
        <v>0</v>
      </c>
      <c r="E338" s="8">
        <f>+Allocators!G393</f>
        <v>0</v>
      </c>
      <c r="F338" s="8">
        <f>+Allocators!H393</f>
        <v>0</v>
      </c>
      <c r="G338" s="8">
        <f>+Allocators!I393</f>
        <v>0</v>
      </c>
      <c r="H338" s="8">
        <f>+Allocators!J393</f>
        <v>0</v>
      </c>
      <c r="I338" s="8">
        <f>+Allocators!K393</f>
        <v>0</v>
      </c>
      <c r="J338" s="8">
        <f>+Allocators!L393</f>
        <v>0</v>
      </c>
      <c r="K338" s="8">
        <f>+Allocators!M393</f>
        <v>0</v>
      </c>
      <c r="L338" s="8">
        <f>+Allocators!N393</f>
        <v>0</v>
      </c>
      <c r="M338" s="8">
        <f>+Allocators!O393</f>
        <v>0</v>
      </c>
      <c r="N338" s="8">
        <f>+Allocators!P393</f>
        <v>0</v>
      </c>
      <c r="O338" s="8">
        <f>+Allocators!Q393</f>
        <v>0</v>
      </c>
      <c r="P338" s="8">
        <f>+Allocators!R393</f>
        <v>0</v>
      </c>
      <c r="Q338" s="8">
        <f>+Allocators!S393</f>
        <v>0</v>
      </c>
      <c r="R338" s="8">
        <f>+Allocators!T393</f>
        <v>0</v>
      </c>
      <c r="S338" s="8">
        <f>+Allocators!U393</f>
        <v>0</v>
      </c>
    </row>
    <row r="339" spans="1:19" s="47" customFormat="1">
      <c r="A339" s="56" t="str">
        <f>CONCATENATE(Allocators!A394," ",Allocators!B394)</f>
        <v>RB_GUP-Land_T TOTAL</v>
      </c>
      <c r="B339" s="8">
        <f>+Allocators!D394</f>
        <v>0.99999999999999989</v>
      </c>
      <c r="C339" s="8">
        <f>+Allocators!E394</f>
        <v>0.51361306674193519</v>
      </c>
      <c r="D339" s="8">
        <f>+Allocators!F394</f>
        <v>0.11991463193592938</v>
      </c>
      <c r="E339" s="8">
        <f>+Allocators!G394</f>
        <v>1.6690588386727321E-3</v>
      </c>
      <c r="F339" s="8">
        <f>+Allocators!H394</f>
        <v>2.481748751718369E-4</v>
      </c>
      <c r="G339" s="8">
        <f>+Allocators!I394</f>
        <v>7.0908143178368105E-2</v>
      </c>
      <c r="H339" s="8">
        <f>+Allocators!J394</f>
        <v>1.2713988705946588E-2</v>
      </c>
      <c r="I339" s="8">
        <f>+Allocators!K394</f>
        <v>2.745483165531519E-3</v>
      </c>
      <c r="J339" s="8">
        <f>+Allocators!L394</f>
        <v>7.6339825298553498E-5</v>
      </c>
      <c r="K339" s="8">
        <f>+Allocators!M394</f>
        <v>3.3224260979805372E-3</v>
      </c>
      <c r="L339" s="8">
        <f>+Allocators!N394</f>
        <v>4.5227298374737719E-2</v>
      </c>
      <c r="M339" s="8">
        <f>+Allocators!O394</f>
        <v>0.18388032588004613</v>
      </c>
      <c r="N339" s="8">
        <f>+Allocators!P394</f>
        <v>2.4506392555917668E-2</v>
      </c>
      <c r="O339" s="8">
        <f>+Allocators!Q394</f>
        <v>1.9456130932638781E-2</v>
      </c>
      <c r="P339" s="8">
        <f>+Allocators!R394</f>
        <v>3.8904152693689865E-4</v>
      </c>
      <c r="Q339" s="8">
        <f>+Allocators!S394</f>
        <v>2.5710702625732885E-4</v>
      </c>
      <c r="R339" s="8">
        <f>+Allocators!T394</f>
        <v>8.8982697757847111E-4</v>
      </c>
      <c r="S339" s="8">
        <f>+Allocators!U394</f>
        <v>1.825633610524669E-4</v>
      </c>
    </row>
    <row r="340" spans="1:19" s="47" customFormat="1">
      <c r="A340" s="56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s="47" customFormat="1">
      <c r="A341" s="56" t="str">
        <f>CONCATENATE(Allocators!A405," ",Allocators!B405)</f>
        <v>RB_GUP-Land_D PRODUCTION</v>
      </c>
      <c r="B341" s="8">
        <f>+Allocators!D405</f>
        <v>0</v>
      </c>
      <c r="C341" s="8">
        <f>+Allocators!E405</f>
        <v>0</v>
      </c>
      <c r="D341" s="8">
        <f>+Allocators!F405</f>
        <v>0</v>
      </c>
      <c r="E341" s="8">
        <f>+Allocators!G405</f>
        <v>0</v>
      </c>
      <c r="F341" s="8">
        <f>+Allocators!H405</f>
        <v>0</v>
      </c>
      <c r="G341" s="8">
        <f>+Allocators!I405</f>
        <v>0</v>
      </c>
      <c r="H341" s="8">
        <f>+Allocators!J405</f>
        <v>0</v>
      </c>
      <c r="I341" s="8">
        <f>+Allocators!K405</f>
        <v>0</v>
      </c>
      <c r="J341" s="8">
        <f>+Allocators!L405</f>
        <v>0</v>
      </c>
      <c r="K341" s="8">
        <f>+Allocators!M405</f>
        <v>0</v>
      </c>
      <c r="L341" s="8">
        <f>+Allocators!N405</f>
        <v>0</v>
      </c>
      <c r="M341" s="8">
        <f>+Allocators!O405</f>
        <v>0</v>
      </c>
      <c r="N341" s="8">
        <f>+Allocators!P405</f>
        <v>0</v>
      </c>
      <c r="O341" s="8">
        <f>+Allocators!Q405</f>
        <v>0</v>
      </c>
      <c r="P341" s="8">
        <f>+Allocators!R405</f>
        <v>0</v>
      </c>
      <c r="Q341" s="8">
        <f>+Allocators!S405</f>
        <v>0</v>
      </c>
      <c r="R341" s="8">
        <f>+Allocators!T405</f>
        <v>0</v>
      </c>
      <c r="S341" s="8">
        <f>+Allocators!U405</f>
        <v>0</v>
      </c>
    </row>
    <row r="342" spans="1:19" s="47" customFormat="1">
      <c r="A342" s="56" t="str">
        <f>CONCATENATE(Allocators!A406," ",Allocators!B406)</f>
        <v>RB_GUP-Land_D BULKTRAN</v>
      </c>
      <c r="B342" s="8">
        <f>+Allocators!D406</f>
        <v>0</v>
      </c>
      <c r="C342" s="8">
        <f>+Allocators!E406</f>
        <v>0</v>
      </c>
      <c r="D342" s="8">
        <f>+Allocators!F406</f>
        <v>0</v>
      </c>
      <c r="E342" s="8">
        <f>+Allocators!G406</f>
        <v>0</v>
      </c>
      <c r="F342" s="8">
        <f>+Allocators!H406</f>
        <v>0</v>
      </c>
      <c r="G342" s="8">
        <f>+Allocators!I406</f>
        <v>0</v>
      </c>
      <c r="H342" s="8">
        <f>+Allocators!J406</f>
        <v>0</v>
      </c>
      <c r="I342" s="8">
        <f>+Allocators!K406</f>
        <v>0</v>
      </c>
      <c r="J342" s="8">
        <f>+Allocators!L406</f>
        <v>0</v>
      </c>
      <c r="K342" s="8">
        <f>+Allocators!M406</f>
        <v>0</v>
      </c>
      <c r="L342" s="8">
        <f>+Allocators!N406</f>
        <v>0</v>
      </c>
      <c r="M342" s="8">
        <f>+Allocators!O406</f>
        <v>0</v>
      </c>
      <c r="N342" s="8">
        <f>+Allocators!P406</f>
        <v>0</v>
      </c>
      <c r="O342" s="8">
        <f>+Allocators!Q406</f>
        <v>0</v>
      </c>
      <c r="P342" s="8">
        <f>+Allocators!R406</f>
        <v>0</v>
      </c>
      <c r="Q342" s="8">
        <f>+Allocators!S406</f>
        <v>0</v>
      </c>
      <c r="R342" s="8">
        <f>+Allocators!T406</f>
        <v>0</v>
      </c>
      <c r="S342" s="8">
        <f>+Allocators!U406</f>
        <v>0</v>
      </c>
    </row>
    <row r="343" spans="1:19" s="47" customFormat="1">
      <c r="A343" s="56" t="str">
        <f>CONCATENATE(Allocators!A407," ",Allocators!B407)</f>
        <v>RB_GUP-Land_D SUBTRAN</v>
      </c>
      <c r="B343" s="8">
        <f>+Allocators!D407</f>
        <v>0</v>
      </c>
      <c r="C343" s="8">
        <f>+Allocators!E407</f>
        <v>0</v>
      </c>
      <c r="D343" s="8">
        <f>+Allocators!F407</f>
        <v>0</v>
      </c>
      <c r="E343" s="8">
        <f>+Allocators!G407</f>
        <v>0</v>
      </c>
      <c r="F343" s="8">
        <f>+Allocators!H407</f>
        <v>0</v>
      </c>
      <c r="G343" s="8">
        <f>+Allocators!I407</f>
        <v>0</v>
      </c>
      <c r="H343" s="8">
        <f>+Allocators!J407</f>
        <v>0</v>
      </c>
      <c r="I343" s="8">
        <f>+Allocators!K407</f>
        <v>0</v>
      </c>
      <c r="J343" s="8">
        <f>+Allocators!L407</f>
        <v>0</v>
      </c>
      <c r="K343" s="8">
        <f>+Allocators!M407</f>
        <v>0</v>
      </c>
      <c r="L343" s="8">
        <f>+Allocators!N407</f>
        <v>0</v>
      </c>
      <c r="M343" s="8">
        <f>+Allocators!O407</f>
        <v>0</v>
      </c>
      <c r="N343" s="8">
        <f>+Allocators!P407</f>
        <v>0</v>
      </c>
      <c r="O343" s="8">
        <f>+Allocators!Q407</f>
        <v>0</v>
      </c>
      <c r="P343" s="8">
        <f>+Allocators!R407</f>
        <v>0</v>
      </c>
      <c r="Q343" s="8">
        <f>+Allocators!S407</f>
        <v>0</v>
      </c>
      <c r="R343" s="8">
        <f>+Allocators!T407</f>
        <v>0</v>
      </c>
      <c r="S343" s="8">
        <f>+Allocators!U407</f>
        <v>0</v>
      </c>
    </row>
    <row r="344" spans="1:19" s="47" customFormat="1">
      <c r="A344" s="56" t="str">
        <f>CONCATENATE(Allocators!A408," ",Allocators!B408)</f>
        <v>RB_GUP-Land_D DISTPRI</v>
      </c>
      <c r="B344" s="8">
        <f>+Allocators!D408</f>
        <v>0.58724365931278588</v>
      </c>
      <c r="C344" s="8">
        <f>+Allocators!E408</f>
        <v>0.38453129876071968</v>
      </c>
      <c r="D344" s="8">
        <f>+Allocators!F408</f>
        <v>8.9995165488112483E-2</v>
      </c>
      <c r="E344" s="8">
        <f>+Allocators!G408</f>
        <v>1.2570300512679204E-3</v>
      </c>
      <c r="F344" s="8">
        <f>+Allocators!H408</f>
        <v>0</v>
      </c>
      <c r="G344" s="8">
        <f>+Allocators!I408</f>
        <v>5.2243958989564861E-2</v>
      </c>
      <c r="H344" s="8">
        <f>+Allocators!J408</f>
        <v>9.387152294734467E-3</v>
      </c>
      <c r="I344" s="8">
        <f>+Allocators!K408</f>
        <v>0</v>
      </c>
      <c r="J344" s="8">
        <f>+Allocators!L408</f>
        <v>0</v>
      </c>
      <c r="K344" s="8">
        <f>+Allocators!M408</f>
        <v>2.3623024041922974E-3</v>
      </c>
      <c r="L344" s="8">
        <f>+Allocators!N408</f>
        <v>3.2665593569426304E-2</v>
      </c>
      <c r="M344" s="8">
        <f>+Allocators!O408</f>
        <v>0</v>
      </c>
      <c r="N344" s="8">
        <f>+Allocators!P408</f>
        <v>0</v>
      </c>
      <c r="O344" s="8">
        <f>+Allocators!Q408</f>
        <v>1.4324861862686982E-2</v>
      </c>
      <c r="P344" s="8">
        <f>+Allocators!R408</f>
        <v>2.8752256802951298E-4</v>
      </c>
      <c r="Q344" s="8">
        <f>+Allocators!S408</f>
        <v>1.887733240513644E-4</v>
      </c>
      <c r="R344" s="8">
        <f>+Allocators!T408</f>
        <v>0</v>
      </c>
      <c r="S344" s="8">
        <f>+Allocators!U408</f>
        <v>0</v>
      </c>
    </row>
    <row r="345" spans="1:19" s="47" customFormat="1">
      <c r="A345" s="56" t="str">
        <f>CONCATENATE(Allocators!A409," ",Allocators!B409)</f>
        <v>RB_GUP-Land_D DISTSEC</v>
      </c>
      <c r="B345" s="8">
        <f>+Allocators!D409</f>
        <v>0.28697287688682133</v>
      </c>
      <c r="C345" s="8">
        <f>+Allocators!E409</f>
        <v>0.21296403091967128</v>
      </c>
      <c r="D345" s="8">
        <f>+Allocators!F409</f>
        <v>4.2943063257937106E-2</v>
      </c>
      <c r="E345" s="8">
        <f>+Allocators!G409</f>
        <v>0</v>
      </c>
      <c r="F345" s="8">
        <f>+Allocators!H409</f>
        <v>0</v>
      </c>
      <c r="G345" s="8">
        <f>+Allocators!I409</f>
        <v>2.1464466642900637E-2</v>
      </c>
      <c r="H345" s="8">
        <f>+Allocators!J409</f>
        <v>0</v>
      </c>
      <c r="I345" s="8">
        <f>+Allocators!K409</f>
        <v>0</v>
      </c>
      <c r="J345" s="8">
        <f>+Allocators!L409</f>
        <v>0</v>
      </c>
      <c r="K345" s="8">
        <f>+Allocators!M409</f>
        <v>8.0229150612543768E-4</v>
      </c>
      <c r="L345" s="8">
        <f>+Allocators!N409</f>
        <v>0</v>
      </c>
      <c r="M345" s="8">
        <f>+Allocators!O409</f>
        <v>0</v>
      </c>
      <c r="N345" s="8">
        <f>+Allocators!P409</f>
        <v>0</v>
      </c>
      <c r="O345" s="8">
        <f>+Allocators!Q409</f>
        <v>6.0632126022362462E-3</v>
      </c>
      <c r="P345" s="8">
        <f>+Allocators!R409</f>
        <v>0</v>
      </c>
      <c r="Q345" s="8">
        <f>+Allocators!S409</f>
        <v>7.1688829218667698E-5</v>
      </c>
      <c r="R345" s="8">
        <f>+Allocators!T409</f>
        <v>2.2065613839798038E-3</v>
      </c>
      <c r="S345" s="8">
        <f>+Allocators!U409</f>
        <v>4.5756174475219215E-4</v>
      </c>
    </row>
    <row r="346" spans="1:19" s="47" customFormat="1">
      <c r="A346" s="56" t="str">
        <f>CONCATENATE(Allocators!A410," ",Allocators!B410)</f>
        <v>RB_GUP-Land_D ENERGY</v>
      </c>
      <c r="B346" s="8">
        <f>+Allocators!D410</f>
        <v>0</v>
      </c>
      <c r="C346" s="8">
        <f>+Allocators!E410</f>
        <v>0</v>
      </c>
      <c r="D346" s="8">
        <f>+Allocators!F410</f>
        <v>0</v>
      </c>
      <c r="E346" s="8">
        <f>+Allocators!G410</f>
        <v>0</v>
      </c>
      <c r="F346" s="8">
        <f>+Allocators!H410</f>
        <v>0</v>
      </c>
      <c r="G346" s="8">
        <f>+Allocators!I410</f>
        <v>0</v>
      </c>
      <c r="H346" s="8">
        <f>+Allocators!J410</f>
        <v>0</v>
      </c>
      <c r="I346" s="8">
        <f>+Allocators!K410</f>
        <v>0</v>
      </c>
      <c r="J346" s="8">
        <f>+Allocators!L410</f>
        <v>0</v>
      </c>
      <c r="K346" s="8">
        <f>+Allocators!M410</f>
        <v>0</v>
      </c>
      <c r="L346" s="8">
        <f>+Allocators!N410</f>
        <v>0</v>
      </c>
      <c r="M346" s="8">
        <f>+Allocators!O410</f>
        <v>0</v>
      </c>
      <c r="N346" s="8">
        <f>+Allocators!P410</f>
        <v>0</v>
      </c>
      <c r="O346" s="8">
        <f>+Allocators!Q410</f>
        <v>0</v>
      </c>
      <c r="P346" s="8">
        <f>+Allocators!R410</f>
        <v>0</v>
      </c>
      <c r="Q346" s="8">
        <f>+Allocators!S410</f>
        <v>0</v>
      </c>
      <c r="R346" s="8">
        <f>+Allocators!T410</f>
        <v>0</v>
      </c>
      <c r="S346" s="8">
        <f>+Allocators!U410</f>
        <v>0</v>
      </c>
    </row>
    <row r="347" spans="1:19" s="47" customFormat="1">
      <c r="A347" s="56" t="str">
        <f>CONCATENATE(Allocators!A411," ",Allocators!B411)</f>
        <v>RB_GUP-Land_D CUSTOMER</v>
      </c>
      <c r="B347" s="8">
        <f>+Allocators!D411</f>
        <v>0.12578346380039285</v>
      </c>
      <c r="C347" s="8">
        <f>+Allocators!E411</f>
        <v>5.8819298804874694E-2</v>
      </c>
      <c r="D347" s="8">
        <f>+Allocators!F411</f>
        <v>1.9875347177094438E-2</v>
      </c>
      <c r="E347" s="8">
        <f>+Allocators!G411</f>
        <v>1.3439331946900346E-3</v>
      </c>
      <c r="F347" s="8">
        <f>+Allocators!H411</f>
        <v>2.2638131915400561E-4</v>
      </c>
      <c r="G347" s="8">
        <f>+Allocators!I411</f>
        <v>1.6222346330966063E-3</v>
      </c>
      <c r="H347" s="8">
        <f>+Allocators!J411</f>
        <v>4.7274946822650516E-4</v>
      </c>
      <c r="I347" s="8">
        <f>+Allocators!K411</f>
        <v>5.5676148691460891E-4</v>
      </c>
      <c r="J347" s="8">
        <f>+Allocators!L411</f>
        <v>6.959422700788013E-5</v>
      </c>
      <c r="K347" s="8">
        <f>+Allocators!M411</f>
        <v>1.0662317717363663E-5</v>
      </c>
      <c r="L347" s="8">
        <f>+Allocators!N411</f>
        <v>3.3520854266415421E-4</v>
      </c>
      <c r="M347" s="8">
        <f>+Allocators!O411</f>
        <v>9.3588821175531571E-4</v>
      </c>
      <c r="N347" s="8">
        <f>+Allocators!P411</f>
        <v>2.7837605571467966E-4</v>
      </c>
      <c r="O347" s="8">
        <f>+Allocators!Q411</f>
        <v>3.2625379647197863E-4</v>
      </c>
      <c r="P347" s="8">
        <f>+Allocators!R411</f>
        <v>6.17674014581347E-6</v>
      </c>
      <c r="Q347" s="8">
        <f>+Allocators!S411</f>
        <v>3.1835269445410498E-5</v>
      </c>
      <c r="R347" s="8">
        <f>+Allocators!T411</f>
        <v>3.6055284099115167E-2</v>
      </c>
      <c r="S347" s="8">
        <f>+Allocators!U411</f>
        <v>4.817478456304208E-3</v>
      </c>
    </row>
    <row r="348" spans="1:19" s="47" customFormat="1">
      <c r="A348" s="56" t="str">
        <f>CONCATENATE(Allocators!A412," ",Allocators!B412)</f>
        <v>RB_GUP-Land_D TOTAL</v>
      </c>
      <c r="B348" s="8">
        <f>+Allocators!D412</f>
        <v>1</v>
      </c>
      <c r="C348" s="8">
        <f>+Allocators!E412</f>
        <v>0.65631462848526567</v>
      </c>
      <c r="D348" s="8">
        <f>+Allocators!F412</f>
        <v>0.15281357592314404</v>
      </c>
      <c r="E348" s="8">
        <f>+Allocators!G412</f>
        <v>2.6009632459579549E-3</v>
      </c>
      <c r="F348" s="8">
        <f>+Allocators!H412</f>
        <v>2.2638131915400561E-4</v>
      </c>
      <c r="G348" s="8">
        <f>+Allocators!I412</f>
        <v>7.5330660265562094E-2</v>
      </c>
      <c r="H348" s="8">
        <f>+Allocators!J412</f>
        <v>9.859901762960973E-3</v>
      </c>
      <c r="I348" s="8">
        <f>+Allocators!K412</f>
        <v>5.5676148691460891E-4</v>
      </c>
      <c r="J348" s="8">
        <f>+Allocators!L412</f>
        <v>6.959422700788013E-5</v>
      </c>
      <c r="K348" s="8">
        <f>+Allocators!M412</f>
        <v>3.1752562280350986E-3</v>
      </c>
      <c r="L348" s="8">
        <f>+Allocators!N412</f>
        <v>3.3000802112090458E-2</v>
      </c>
      <c r="M348" s="8">
        <f>+Allocators!O412</f>
        <v>9.3588821175531571E-4</v>
      </c>
      <c r="N348" s="8">
        <f>+Allocators!P412</f>
        <v>2.7837605571467966E-4</v>
      </c>
      <c r="O348" s="8">
        <f>+Allocators!Q412</f>
        <v>2.0714328261395205E-2</v>
      </c>
      <c r="P348" s="8">
        <f>+Allocators!R412</f>
        <v>2.9369930817532643E-4</v>
      </c>
      <c r="Q348" s="8">
        <f>+Allocators!S412</f>
        <v>2.9229742271544263E-4</v>
      </c>
      <c r="R348" s="8">
        <f>+Allocators!T412</f>
        <v>3.8261845483094969E-2</v>
      </c>
      <c r="S348" s="8">
        <f>+Allocators!U412</f>
        <v>5.2750402010563998E-3</v>
      </c>
    </row>
    <row r="349" spans="1:19" s="47" customFormat="1">
      <c r="A349" s="56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s="47" customFormat="1">
      <c r="A350" s="56" t="str">
        <f>CONCATENATE(Allocators!A423," ",Allocators!B423)</f>
        <v>RB_GUP-Land_G PRODUCTION</v>
      </c>
      <c r="B350" s="8">
        <f ca="1">+Allocators!D423</f>
        <v>0.4250659535557188</v>
      </c>
      <c r="C350" s="8">
        <f ca="1">+Allocators!E423</f>
        <v>0.21864796706839404</v>
      </c>
      <c r="D350" s="8">
        <f ca="1">+Allocators!F423</f>
        <v>5.0988739536078076E-2</v>
      </c>
      <c r="E350" s="8">
        <f ca="1">+Allocators!G423</f>
        <v>7.0894538122014301E-4</v>
      </c>
      <c r="F350" s="8">
        <f ca="1">+Allocators!H423</f>
        <v>9.8737451508572135E-5</v>
      </c>
      <c r="G350" s="8">
        <f ca="1">+Allocators!I423</f>
        <v>3.0348915734340887E-2</v>
      </c>
      <c r="H350" s="8">
        <f ca="1">+Allocators!J423</f>
        <v>5.4382703256917126E-3</v>
      </c>
      <c r="I350" s="8">
        <f ca="1">+Allocators!K423</f>
        <v>1.1028257255074013E-3</v>
      </c>
      <c r="J350" s="8">
        <f ca="1">+Allocators!L423</f>
        <v>4.1879308204121577E-5</v>
      </c>
      <c r="K350" s="8">
        <f ca="1">+Allocators!M423</f>
        <v>1.4372388466473527E-3</v>
      </c>
      <c r="L350" s="8">
        <f ca="1">+Allocators!N423</f>
        <v>1.9403554362750177E-2</v>
      </c>
      <c r="M350" s="8">
        <f ca="1">+Allocators!O423</f>
        <v>7.421080627187962E-2</v>
      </c>
      <c r="N350" s="8">
        <f ca="1">+Allocators!P423</f>
        <v>1.3443975838387356E-2</v>
      </c>
      <c r="O350" s="8">
        <f ca="1">+Allocators!Q423</f>
        <v>8.3295517044529588E-3</v>
      </c>
      <c r="P350" s="8">
        <f ca="1">+Allocators!R423</f>
        <v>1.6636251194888685E-4</v>
      </c>
      <c r="Q350" s="8">
        <f ca="1">+Allocators!S423</f>
        <v>1.0988026255998538E-4</v>
      </c>
      <c r="R350" s="8">
        <f ca="1">+Allocators!T423</f>
        <v>4.8815068801391214E-4</v>
      </c>
      <c r="S350" s="8">
        <f ca="1">+Allocators!U423</f>
        <v>1.001525381332179E-4</v>
      </c>
    </row>
    <row r="351" spans="1:19" s="47" customFormat="1">
      <c r="A351" s="56" t="str">
        <f>CONCATENATE(Allocators!A424," ",Allocators!B424)</f>
        <v>RB_GUP-Land_G BULKTRAN</v>
      </c>
      <c r="B351" s="8">
        <f ca="1">+Allocators!D424</f>
        <v>6.5888585052106569E-2</v>
      </c>
      <c r="C351" s="8">
        <f ca="1">+Allocators!E424</f>
        <v>3.3892164390361509E-2</v>
      </c>
      <c r="D351" s="8">
        <f ca="1">+Allocators!F424</f>
        <v>7.9036579465361391E-3</v>
      </c>
      <c r="E351" s="8">
        <f ca="1">+Allocators!G424</f>
        <v>1.0989214181252645E-4</v>
      </c>
      <c r="F351" s="8">
        <f ca="1">+Allocators!H424</f>
        <v>1.5305085992256701E-5</v>
      </c>
      <c r="G351" s="8">
        <f ca="1">+Allocators!I424</f>
        <v>4.7043219972667718E-3</v>
      </c>
      <c r="H351" s="8">
        <f ca="1">+Allocators!J424</f>
        <v>8.4297491693537954E-4</v>
      </c>
      <c r="I351" s="8">
        <f ca="1">+Allocators!K424</f>
        <v>1.7094671075137377E-4</v>
      </c>
      <c r="J351" s="8">
        <f ca="1">+Allocators!L424</f>
        <v>6.4916240349251111E-6</v>
      </c>
      <c r="K351" s="8">
        <f ca="1">+Allocators!M424</f>
        <v>2.2278338971955101E-4</v>
      </c>
      <c r="L351" s="8">
        <f ca="1">+Allocators!N424</f>
        <v>3.0077044073953661E-3</v>
      </c>
      <c r="M351" s="8">
        <f ca="1">+Allocators!O424</f>
        <v>1.1503261976001222E-2</v>
      </c>
      <c r="N351" s="8">
        <f ca="1">+Allocators!P424</f>
        <v>2.0839225961435293E-3</v>
      </c>
      <c r="O351" s="8">
        <f ca="1">+Allocators!Q424</f>
        <v>1.2911464005381252E-3</v>
      </c>
      <c r="P351" s="8">
        <f ca="1">+Allocators!R424</f>
        <v>2.5787505271436865E-5</v>
      </c>
      <c r="Q351" s="8">
        <f ca="1">+Allocators!S424</f>
        <v>1.7032309844317899E-5</v>
      </c>
      <c r="R351" s="8">
        <f ca="1">+Allocators!T424</f>
        <v>7.5667217890301131E-5</v>
      </c>
      <c r="S351" s="8">
        <f ca="1">+Allocators!U424</f>
        <v>1.5524435612342986E-5</v>
      </c>
    </row>
    <row r="352" spans="1:19" s="47" customFormat="1">
      <c r="A352" s="56" t="str">
        <f>CONCATENATE(Allocators!A425," ",Allocators!B425)</f>
        <v>RB_GUP-Land_G SUBTRAN</v>
      </c>
      <c r="B352" s="8">
        <f ca="1">+Allocators!D425</f>
        <v>1.8260310289025698E-2</v>
      </c>
      <c r="C352" s="8">
        <f ca="1">+Allocators!E425</f>
        <v>9.3301669201256762E-3</v>
      </c>
      <c r="D352" s="8">
        <f ca="1">+Allocators!F425</f>
        <v>2.1871487419220566E-3</v>
      </c>
      <c r="E352" s="8">
        <f ca="1">+Allocators!G425</f>
        <v>3.0553619820673245E-5</v>
      </c>
      <c r="F352" s="8">
        <f ca="1">+Allocators!H425</f>
        <v>5.5300632277363447E-6</v>
      </c>
      <c r="G352" s="8">
        <f ca="1">+Allocators!I425</f>
        <v>1.2640154868635647E-3</v>
      </c>
      <c r="H352" s="8">
        <f ca="1">+Allocators!J425</f>
        <v>2.2713723254650029E-4</v>
      </c>
      <c r="I352" s="8">
        <f ca="1">+Allocators!K425</f>
        <v>5.962177231517052E-5</v>
      </c>
      <c r="J352" s="8">
        <f ca="1">+Allocators!L425</f>
        <v>0</v>
      </c>
      <c r="K352" s="8">
        <f ca="1">+Allocators!M425</f>
        <v>5.6974529899284845E-5</v>
      </c>
      <c r="L352" s="8">
        <f ca="1">+Allocators!N425</f>
        <v>7.9940790152525454E-4</v>
      </c>
      <c r="M352" s="8">
        <f ca="1">+Allocators!O425</f>
        <v>3.9416976074588619E-3</v>
      </c>
      <c r="N352" s="8">
        <f ca="1">+Allocators!P425</f>
        <v>0</v>
      </c>
      <c r="O352" s="8">
        <f ca="1">+Allocators!Q425</f>
        <v>3.4649214566035449E-4</v>
      </c>
      <c r="P352" s="8">
        <f ca="1">+Allocators!R425</f>
        <v>6.957048456493711E-6</v>
      </c>
      <c r="Q352" s="8">
        <f ca="1">+Allocators!S425</f>
        <v>4.6072192042039904E-6</v>
      </c>
      <c r="R352" s="8">
        <f ca="1">+Allocators!T425</f>
        <v>0</v>
      </c>
      <c r="S352" s="8">
        <f ca="1">+Allocators!U425</f>
        <v>0</v>
      </c>
    </row>
    <row r="353" spans="1:19" s="47" customFormat="1">
      <c r="A353" s="56" t="str">
        <f>CONCATENATE(Allocators!A426," ",Allocators!B426)</f>
        <v>RB_GUP-Land_G DISTPRI</v>
      </c>
      <c r="B353" s="8">
        <f ca="1">+Allocators!D426</f>
        <v>0.14916079101596935</v>
      </c>
      <c r="C353" s="8">
        <f ca="1">+Allocators!E426</f>
        <v>9.7671540226876519E-2</v>
      </c>
      <c r="D353" s="8">
        <f ca="1">+Allocators!F426</f>
        <v>2.2858910196712684E-2</v>
      </c>
      <c r="E353" s="8">
        <f ca="1">+Allocators!G426</f>
        <v>3.1928756284467378E-4</v>
      </c>
      <c r="F353" s="8">
        <f ca="1">+Allocators!H426</f>
        <v>0</v>
      </c>
      <c r="G353" s="8">
        <f ca="1">+Allocators!I426</f>
        <v>1.3270045789525784E-2</v>
      </c>
      <c r="H353" s="8">
        <f ca="1">+Allocators!J426</f>
        <v>2.3843510942434401E-3</v>
      </c>
      <c r="I353" s="8">
        <f ca="1">+Allocators!K426</f>
        <v>0</v>
      </c>
      <c r="J353" s="8">
        <f ca="1">+Allocators!L426</f>
        <v>0</v>
      </c>
      <c r="K353" s="8">
        <f ca="1">+Allocators!M426</f>
        <v>6.0002843732803659E-4</v>
      </c>
      <c r="L353" s="8">
        <f ca="1">+Allocators!N426</f>
        <v>8.2971109156353869E-3</v>
      </c>
      <c r="M353" s="8">
        <f ca="1">+Allocators!O426</f>
        <v>0</v>
      </c>
      <c r="N353" s="8">
        <f ca="1">+Allocators!P426</f>
        <v>0</v>
      </c>
      <c r="O353" s="8">
        <f ca="1">+Allocators!Q426</f>
        <v>3.6385369049932934E-3</v>
      </c>
      <c r="P353" s="8">
        <f ca="1">+Allocators!R426</f>
        <v>7.3031173691024656E-5</v>
      </c>
      <c r="Q353" s="8">
        <f ca="1">+Allocators!S426</f>
        <v>4.7948714118371976E-5</v>
      </c>
      <c r="R353" s="8">
        <f ca="1">+Allocators!T426</f>
        <v>0</v>
      </c>
      <c r="S353" s="8">
        <f ca="1">+Allocators!U426</f>
        <v>0</v>
      </c>
    </row>
    <row r="354" spans="1:19" s="47" customFormat="1">
      <c r="A354" s="56" t="str">
        <f>CONCATENATE(Allocators!A427," ",Allocators!B427)</f>
        <v>RB_GUP-Land_G DISTSEC</v>
      </c>
      <c r="B354" s="8">
        <f ca="1">+Allocators!D427</f>
        <v>5.9093485416684986E-2</v>
      </c>
      <c r="C354" s="8">
        <f ca="1">+Allocators!E427</f>
        <v>4.3853575961442938E-2</v>
      </c>
      <c r="D354" s="8">
        <f ca="1">+Allocators!F427</f>
        <v>8.8428401663252169E-3</v>
      </c>
      <c r="E354" s="8">
        <f ca="1">+Allocators!G427</f>
        <v>0</v>
      </c>
      <c r="F354" s="8">
        <f ca="1">+Allocators!H427</f>
        <v>0</v>
      </c>
      <c r="G354" s="8">
        <f ca="1">+Allocators!I427</f>
        <v>4.4199652604779609E-3</v>
      </c>
      <c r="H354" s="8">
        <f ca="1">+Allocators!J427</f>
        <v>0</v>
      </c>
      <c r="I354" s="8">
        <f ca="1">+Allocators!K427</f>
        <v>0</v>
      </c>
      <c r="J354" s="8">
        <f ca="1">+Allocators!L427</f>
        <v>0</v>
      </c>
      <c r="K354" s="8">
        <f ca="1">+Allocators!M427</f>
        <v>1.6520795251270996E-4</v>
      </c>
      <c r="L354" s="8">
        <f ca="1">+Allocators!N427</f>
        <v>0</v>
      </c>
      <c r="M354" s="8">
        <f ca="1">+Allocators!O427</f>
        <v>0</v>
      </c>
      <c r="N354" s="8">
        <f ca="1">+Allocators!P427</f>
        <v>0</v>
      </c>
      <c r="O354" s="8">
        <f ca="1">+Allocators!Q427</f>
        <v>1.2485373857467918E-3</v>
      </c>
      <c r="P354" s="8">
        <f ca="1">+Allocators!R427</f>
        <v>0</v>
      </c>
      <c r="Q354" s="8">
        <f ca="1">+Allocators!S427</f>
        <v>1.4762171358944555E-5</v>
      </c>
      <c r="R354" s="8">
        <f ca="1">+Allocators!T427</f>
        <v>4.5437535553806456E-4</v>
      </c>
      <c r="S354" s="8">
        <f ca="1">+Allocators!U427</f>
        <v>9.4221163282306992E-5</v>
      </c>
    </row>
    <row r="355" spans="1:19" s="47" customFormat="1">
      <c r="A355" s="56" t="str">
        <f>CONCATENATE(Allocators!A428," ",Allocators!B428)</f>
        <v>RB_GUP-Land_G ENERGY</v>
      </c>
      <c r="B355" s="8">
        <f ca="1">+Allocators!D428</f>
        <v>0.17001506197141852</v>
      </c>
      <c r="C355" s="8">
        <f ca="1">+Allocators!E428</f>
        <v>6.6524549107811248E-2</v>
      </c>
      <c r="D355" s="8">
        <f ca="1">+Allocators!F428</f>
        <v>1.9192139402975227E-2</v>
      </c>
      <c r="E355" s="8">
        <f ca="1">+Allocators!G428</f>
        <v>2.6749745859885063E-4</v>
      </c>
      <c r="F355" s="8">
        <f ca="1">+Allocators!H428</f>
        <v>3.7395918004987948E-5</v>
      </c>
      <c r="G355" s="8">
        <f ca="1">+Allocators!I428</f>
        <v>1.245232673353739E-2</v>
      </c>
      <c r="H355" s="8">
        <f ca="1">+Allocators!J428</f>
        <v>2.2207350654876363E-3</v>
      </c>
      <c r="I355" s="8">
        <f ca="1">+Allocators!K428</f>
        <v>4.5222298607342382E-4</v>
      </c>
      <c r="J355" s="8">
        <f ca="1">+Allocators!L428</f>
        <v>1.7080615229870059E-5</v>
      </c>
      <c r="K355" s="8">
        <f ca="1">+Allocators!M428</f>
        <v>6.5212857739781844E-4</v>
      </c>
      <c r="L355" s="8">
        <f ca="1">+Allocators!N428</f>
        <v>1.0310276800955427E-2</v>
      </c>
      <c r="M355" s="8">
        <f ca="1">+Allocators!O428</f>
        <v>4.4342822468339267E-2</v>
      </c>
      <c r="N355" s="8">
        <f ca="1">+Allocators!P428</f>
        <v>8.3413480555919618E-3</v>
      </c>
      <c r="O355" s="8">
        <f ca="1">+Allocators!Q428</f>
        <v>3.4205307132106184E-3</v>
      </c>
      <c r="P355" s="8">
        <f ca="1">+Allocators!R428</f>
        <v>6.8632266443961976E-5</v>
      </c>
      <c r="Q355" s="8">
        <f ca="1">+Allocators!S428</f>
        <v>6.1220275974316465E-5</v>
      </c>
      <c r="R355" s="8">
        <f ca="1">+Allocators!T428</f>
        <v>1.3713132150535269E-3</v>
      </c>
      <c r="S355" s="8">
        <f ca="1">+Allocators!U428</f>
        <v>2.8284231073281941E-4</v>
      </c>
    </row>
    <row r="356" spans="1:19" s="47" customFormat="1">
      <c r="A356" s="56" t="str">
        <f>CONCATENATE(Allocators!A429," ",Allocators!B429)</f>
        <v>RB_GUP-Land_G CUSTOMER</v>
      </c>
      <c r="B356" s="8">
        <f ca="1">+Allocators!D429</f>
        <v>0.11251581269907658</v>
      </c>
      <c r="C356" s="8">
        <f ca="1">+Allocators!E429</f>
        <v>8.6876869133900317E-2</v>
      </c>
      <c r="D356" s="8">
        <f ca="1">+Allocators!F429</f>
        <v>1.7591792630404321E-2</v>
      </c>
      <c r="E356" s="8">
        <f ca="1">+Allocators!G429</f>
        <v>4.4964941237741086E-4</v>
      </c>
      <c r="F356" s="8">
        <f ca="1">+Allocators!H429</f>
        <v>7.2497490430029114E-5</v>
      </c>
      <c r="G356" s="8">
        <f ca="1">+Allocators!I429</f>
        <v>7.2143257937137058E-4</v>
      </c>
      <c r="H356" s="8">
        <f ca="1">+Allocators!J429</f>
        <v>1.7424035487406699E-4</v>
      </c>
      <c r="I356" s="8">
        <f ca="1">+Allocators!K429</f>
        <v>1.7737005863072966E-4</v>
      </c>
      <c r="J356" s="8">
        <f ca="1">+Allocators!L429</f>
        <v>2.1909350287387407E-5</v>
      </c>
      <c r="K356" s="8">
        <f ca="1">+Allocators!M429</f>
        <v>5.4829391787120888E-6</v>
      </c>
      <c r="L356" s="8">
        <f ca="1">+Allocators!N429</f>
        <v>1.266736226997983E-4</v>
      </c>
      <c r="M356" s="8">
        <f ca="1">+Allocators!O429</f>
        <v>2.9794844478624985E-4</v>
      </c>
      <c r="N356" s="8">
        <f ca="1">+Allocators!P429</f>
        <v>8.7734945023344068E-5</v>
      </c>
      <c r="O356" s="8">
        <f ca="1">+Allocators!Q429</f>
        <v>1.5985647865261201E-4</v>
      </c>
      <c r="P356" s="8">
        <f ca="1">+Allocators!R429</f>
        <v>2.3879732082024862E-6</v>
      </c>
      <c r="Q356" s="8">
        <f ca="1">+Allocators!S429</f>
        <v>1.3013595175949446E-5</v>
      </c>
      <c r="R356" s="8">
        <f ca="1">+Allocators!T429</f>
        <v>4.7284305751045903E-3</v>
      </c>
      <c r="S356" s="8">
        <f ca="1">+Allocators!U429</f>
        <v>1.0085231149713693E-3</v>
      </c>
    </row>
    <row r="357" spans="1:19" s="47" customFormat="1">
      <c r="A357" s="56" t="str">
        <f>CONCATENATE(Allocators!A430," ",Allocators!B430)</f>
        <v>RB_GUP-Land_G TOTAL</v>
      </c>
      <c r="B357" s="8">
        <f ca="1">+Allocators!D430</f>
        <v>1.0000000000000004</v>
      </c>
      <c r="C357" s="8">
        <f ca="1">+Allocators!E430</f>
        <v>0.55679683280891223</v>
      </c>
      <c r="D357" s="8">
        <f ca="1">+Allocators!F430</f>
        <v>0.12956522862095371</v>
      </c>
      <c r="E357" s="8">
        <f ca="1">+Allocators!G430</f>
        <v>1.8858255766742776E-3</v>
      </c>
      <c r="F357" s="8">
        <f ca="1">+Allocators!H430</f>
        <v>2.2946600916358225E-4</v>
      </c>
      <c r="G357" s="8">
        <f ca="1">+Allocators!I430</f>
        <v>6.7181023581383725E-2</v>
      </c>
      <c r="H357" s="8">
        <f ca="1">+Allocators!J430</f>
        <v>1.1287708989778735E-2</v>
      </c>
      <c r="I357" s="8">
        <f ca="1">+Allocators!K430</f>
        <v>1.9629872532780993E-3</v>
      </c>
      <c r="J357" s="8">
        <f ca="1">+Allocators!L430</f>
        <v>8.7360897756304156E-5</v>
      </c>
      <c r="K357" s="8">
        <f ca="1">+Allocators!M430</f>
        <v>3.1398446726834655E-3</v>
      </c>
      <c r="L357" s="8">
        <f ca="1">+Allocators!N430</f>
        <v>4.1944728010961413E-2</v>
      </c>
      <c r="M357" s="8">
        <f ca="1">+Allocators!O430</f>
        <v>0.13429653676846523</v>
      </c>
      <c r="N357" s="8">
        <f ca="1">+Allocators!P430</f>
        <v>2.3956981435146192E-2</v>
      </c>
      <c r="O357" s="8">
        <f ca="1">+Allocators!Q430</f>
        <v>1.8434651733254752E-2</v>
      </c>
      <c r="P357" s="8">
        <f ca="1">+Allocators!R430</f>
        <v>3.4315847902000648E-4</v>
      </c>
      <c r="Q357" s="8">
        <f ca="1">+Allocators!S430</f>
        <v>2.6846454823608977E-4</v>
      </c>
      <c r="R357" s="8">
        <f ca="1">+Allocators!T430</f>
        <v>7.1179370516003954E-3</v>
      </c>
      <c r="S357" s="8">
        <f ca="1">+Allocators!U430</f>
        <v>1.5012635627320566E-3</v>
      </c>
    </row>
    <row r="358" spans="1:19" s="47" customFormat="1">
      <c r="A358" s="56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>
      <c r="A359" s="14" t="str">
        <f>CONCATENATE(Allocators!A474," ",Allocators!B474)</f>
        <v>RB_GUP_EPIS PRODUCTION</v>
      </c>
      <c r="B359" s="8">
        <f ca="1">+Allocators!D474</f>
        <v>0.36523981216302775</v>
      </c>
      <c r="C359" s="8">
        <f ca="1">+Allocators!E474</f>
        <v>0.18787423870074799</v>
      </c>
      <c r="D359" s="8">
        <f ca="1">+Allocators!F474</f>
        <v>4.3812301349478819E-2</v>
      </c>
      <c r="E359" s="8">
        <f ca="1">+Allocators!G474</f>
        <v>6.0916447366502445E-4</v>
      </c>
      <c r="F359" s="8">
        <f ca="1">+Allocators!H474</f>
        <v>8.4840594596621228E-5</v>
      </c>
      <c r="G359" s="8">
        <f ca="1">+Allocators!I474</f>
        <v>2.6077440899319692E-2</v>
      </c>
      <c r="H359" s="8">
        <f ca="1">+Allocators!J474</f>
        <v>4.6728579779962247E-3</v>
      </c>
      <c r="I359" s="8">
        <f ca="1">+Allocators!K474</f>
        <v>9.4760791228620279E-4</v>
      </c>
      <c r="J359" s="8">
        <f ca="1">+Allocators!L474</f>
        <v>3.5984981939951733E-5</v>
      </c>
      <c r="K359" s="8">
        <f ca="1">+Allocators!M474</f>
        <v>1.2349538747851638E-3</v>
      </c>
      <c r="L359" s="8">
        <f ca="1">+Allocators!N474</f>
        <v>1.6672590433232628E-2</v>
      </c>
      <c r="M359" s="8">
        <f ca="1">+Allocators!O474</f>
        <v>6.3765965531876495E-2</v>
      </c>
      <c r="N359" s="8">
        <f ca="1">+Allocators!P474</f>
        <v>1.1551796065673926E-2</v>
      </c>
      <c r="O359" s="8">
        <f ca="1">+Allocators!Q474</f>
        <v>7.1572043690811297E-3</v>
      </c>
      <c r="P359" s="8">
        <f ca="1">+Allocators!R474</f>
        <v>1.4294772871574179E-4</v>
      </c>
      <c r="Q359" s="8">
        <f ca="1">+Allocators!S474</f>
        <v>9.4415104578759318E-5</v>
      </c>
      <c r="R359" s="8">
        <f ca="1">+Allocators!T474</f>
        <v>4.1944565097727367E-4</v>
      </c>
      <c r="S359" s="8">
        <f ca="1">+Allocators!U474</f>
        <v>8.6056514076072785E-5</v>
      </c>
    </row>
    <row r="360" spans="1:19">
      <c r="A360" s="14" t="str">
        <f>CONCATENATE(Allocators!A475," ",Allocators!B475)</f>
        <v>RB_GUP_EPIS BULKTRAN</v>
      </c>
      <c r="B360" s="8">
        <f ca="1">+Allocators!D475</f>
        <v>0.19834511206909605</v>
      </c>
      <c r="C360" s="8">
        <f ca="1">+Allocators!E475</f>
        <v>0.10202594484240649</v>
      </c>
      <c r="D360" s="8">
        <f ca="1">+Allocators!F475</f>
        <v>2.3792466023086656E-2</v>
      </c>
      <c r="E360" s="8">
        <f ca="1">+Allocators!G475</f>
        <v>3.3080948947501396E-4</v>
      </c>
      <c r="F360" s="8">
        <f ca="1">+Allocators!H475</f>
        <v>4.6073064005860363E-5</v>
      </c>
      <c r="G360" s="8">
        <f ca="1">+Allocators!I475</f>
        <v>1.4161470807410457E-2</v>
      </c>
      <c r="H360" s="8">
        <f ca="1">+Allocators!J475</f>
        <v>2.5376164056149751E-3</v>
      </c>
      <c r="I360" s="8">
        <f ca="1">+Allocators!K475</f>
        <v>5.1460271115262373E-4</v>
      </c>
      <c r="J360" s="8">
        <f ca="1">+Allocators!L475</f>
        <v>1.954180524136912E-5</v>
      </c>
      <c r="K360" s="8">
        <f ca="1">+Allocators!M475</f>
        <v>6.7064722009301035E-4</v>
      </c>
      <c r="L360" s="8">
        <f ca="1">+Allocators!N475</f>
        <v>9.0541247362310884E-3</v>
      </c>
      <c r="M360" s="8">
        <f ca="1">+Allocators!O475</f>
        <v>3.4628392520278641E-2</v>
      </c>
      <c r="N360" s="8">
        <f ca="1">+Allocators!P475</f>
        <v>6.2732544726606188E-3</v>
      </c>
      <c r="O360" s="8">
        <f ca="1">+Allocators!Q475</f>
        <v>3.8867518145945515E-3</v>
      </c>
      <c r="P360" s="8">
        <f ca="1">+Allocators!R475</f>
        <v>7.7628402840955834E-5</v>
      </c>
      <c r="Q360" s="8">
        <f ca="1">+Allocators!S475</f>
        <v>5.1272544435354722E-5</v>
      </c>
      <c r="R360" s="8">
        <f ca="1">+Allocators!T475</f>
        <v>2.2778183505594288E-4</v>
      </c>
      <c r="S360" s="8">
        <f ca="1">+Allocators!U475</f>
        <v>4.6733374512512271E-5</v>
      </c>
    </row>
    <row r="361" spans="1:19">
      <c r="A361" s="14" t="str">
        <f>CONCATENATE(Allocators!A476," ",Allocators!B476)</f>
        <v>RB_GUP_EPIS SUBTRAN</v>
      </c>
      <c r="B361" s="8">
        <f ca="1">+Allocators!D476</f>
        <v>5.491653952525901E-2</v>
      </c>
      <c r="C361" s="8">
        <f ca="1">+Allocators!E476</f>
        <v>2.8059790460093059E-2</v>
      </c>
      <c r="D361" s="8">
        <f ca="1">+Allocators!F476</f>
        <v>6.5776889019004171E-3</v>
      </c>
      <c r="E361" s="8">
        <f ca="1">+Allocators!G476</f>
        <v>9.1887763349242279E-5</v>
      </c>
      <c r="F361" s="8">
        <f ca="1">+Allocators!H476</f>
        <v>1.6631258232543761E-5</v>
      </c>
      <c r="G361" s="8">
        <f ca="1">+Allocators!I476</f>
        <v>3.8014335652664165E-3</v>
      </c>
      <c r="H361" s="8">
        <f ca="1">+Allocators!J476</f>
        <v>6.8309851318869774E-4</v>
      </c>
      <c r="I361" s="8">
        <f ca="1">+Allocators!K476</f>
        <v>1.793080930218268E-4</v>
      </c>
      <c r="J361" s="8">
        <f ca="1">+Allocators!L476</f>
        <v>0</v>
      </c>
      <c r="K361" s="8">
        <f ca="1">+Allocators!M476</f>
        <v>1.7134670625107163E-4</v>
      </c>
      <c r="L361" s="8">
        <f ca="1">+Allocators!N476</f>
        <v>2.4041604401048851E-3</v>
      </c>
      <c r="M361" s="8">
        <f ca="1">+Allocators!O476</f>
        <v>1.1854365508056271E-2</v>
      </c>
      <c r="N361" s="8">
        <f ca="1">+Allocators!P476</f>
        <v>0</v>
      </c>
      <c r="O361" s="8">
        <f ca="1">+Allocators!Q476</f>
        <v>1.0420496317515644E-3</v>
      </c>
      <c r="P361" s="8">
        <f ca="1">+Allocators!R476</f>
        <v>2.0922811304569642E-5</v>
      </c>
      <c r="Q361" s="8">
        <f ca="1">+Allocators!S476</f>
        <v>1.3855872738441784E-5</v>
      </c>
      <c r="R361" s="8">
        <f ca="1">+Allocators!T476</f>
        <v>0</v>
      </c>
      <c r="S361" s="8">
        <f ca="1">+Allocators!U476</f>
        <v>0</v>
      </c>
    </row>
    <row r="362" spans="1:19">
      <c r="A362" s="14" t="str">
        <f>CONCATENATE(Allocators!A477," ",Allocators!B477)</f>
        <v>RB_GUP_EPIS DISTPRI</v>
      </c>
      <c r="B362" s="8">
        <f ca="1">+Allocators!D477</f>
        <v>0.21971240685222154</v>
      </c>
      <c r="C362" s="8">
        <f ca="1">+Allocators!E477</f>
        <v>0.14386923693581871</v>
      </c>
      <c r="D362" s="8">
        <f ca="1">+Allocators!F477</f>
        <v>3.3670954297908187E-2</v>
      </c>
      <c r="E362" s="8">
        <f ca="1">+Allocators!G477</f>
        <v>4.7030750127272244E-4</v>
      </c>
      <c r="F362" s="8">
        <f ca="1">+Allocators!H477</f>
        <v>0</v>
      </c>
      <c r="G362" s="8">
        <f ca="1">+Allocators!I477</f>
        <v>1.9546649488763803E-2</v>
      </c>
      <c r="H362" s="8">
        <f ca="1">+Allocators!J477</f>
        <v>3.5121261702136496E-3</v>
      </c>
      <c r="I362" s="8">
        <f ca="1">+Allocators!K477</f>
        <v>0</v>
      </c>
      <c r="J362" s="8">
        <f ca="1">+Allocators!L477</f>
        <v>0</v>
      </c>
      <c r="K362" s="8">
        <f ca="1">+Allocators!M477</f>
        <v>8.8383610228378413E-4</v>
      </c>
      <c r="L362" s="8">
        <f ca="1">+Allocators!N477</f>
        <v>1.2221564372093749E-2</v>
      </c>
      <c r="M362" s="8">
        <f ca="1">+Allocators!O477</f>
        <v>0</v>
      </c>
      <c r="N362" s="8">
        <f ca="1">+Allocators!P477</f>
        <v>0</v>
      </c>
      <c r="O362" s="8">
        <f ca="1">+Allocators!Q477</f>
        <v>5.359529775697704E-3</v>
      </c>
      <c r="P362" s="8">
        <f ca="1">+Allocators!R477</f>
        <v>1.07574214628426E-4</v>
      </c>
      <c r="Q362" s="8">
        <f ca="1">+Allocators!S477</f>
        <v>7.0627993540800751E-5</v>
      </c>
      <c r="R362" s="8">
        <f ca="1">+Allocators!T477</f>
        <v>0</v>
      </c>
      <c r="S362" s="8">
        <f ca="1">+Allocators!U477</f>
        <v>0</v>
      </c>
    </row>
    <row r="363" spans="1:19">
      <c r="A363" s="14" t="str">
        <f>CONCATENATE(Allocators!A478," ",Allocators!B478)</f>
        <v>RB_GUP_EPIS DISTSEC</v>
      </c>
      <c r="B363" s="8">
        <f ca="1">+Allocators!D478</f>
        <v>0.10532716821850154</v>
      </c>
      <c r="C363" s="8">
        <f ca="1">+Allocators!E478</f>
        <v>7.8163827022624338E-2</v>
      </c>
      <c r="D363" s="8">
        <f ca="1">+Allocators!F478</f>
        <v>1.5761319664263387E-2</v>
      </c>
      <c r="E363" s="8">
        <f ca="1">+Allocators!G478</f>
        <v>0</v>
      </c>
      <c r="F363" s="8">
        <f ca="1">+Allocators!H478</f>
        <v>0</v>
      </c>
      <c r="G363" s="8">
        <f ca="1">+Allocators!I478</f>
        <v>7.8780667822793519E-3</v>
      </c>
      <c r="H363" s="8">
        <f ca="1">+Allocators!J478</f>
        <v>0</v>
      </c>
      <c r="I363" s="8">
        <f ca="1">+Allocators!K478</f>
        <v>0</v>
      </c>
      <c r="J363" s="8">
        <f ca="1">+Allocators!L478</f>
        <v>0</v>
      </c>
      <c r="K363" s="8">
        <f ca="1">+Allocators!M478</f>
        <v>2.9446369058521132E-4</v>
      </c>
      <c r="L363" s="8">
        <f ca="1">+Allocators!N478</f>
        <v>0</v>
      </c>
      <c r="M363" s="8">
        <f ca="1">+Allocators!O478</f>
        <v>0</v>
      </c>
      <c r="N363" s="8">
        <f ca="1">+Allocators!P478</f>
        <v>0</v>
      </c>
      <c r="O363" s="8">
        <f ca="1">+Allocators!Q478</f>
        <v>2.2253706365153799E-3</v>
      </c>
      <c r="P363" s="8">
        <f ca="1">+Allocators!R478</f>
        <v>0</v>
      </c>
      <c r="Q363" s="8">
        <f ca="1">+Allocators!S478</f>
        <v>2.6311829384070942E-5</v>
      </c>
      <c r="R363" s="8">
        <f ca="1">+Allocators!T478</f>
        <v>8.0987048182449087E-4</v>
      </c>
      <c r="S363" s="8">
        <f ca="1">+Allocators!U478</f>
        <v>1.6793811102528759E-4</v>
      </c>
    </row>
    <row r="364" spans="1:19">
      <c r="A364" s="14" t="str">
        <f>CONCATENATE(Allocators!A479," ",Allocators!B479)</f>
        <v>RB_GUP_EPIS ENERGY</v>
      </c>
      <c r="B364" s="8">
        <f ca="1">+Allocators!D479</f>
        <v>6.8189459611474748E-3</v>
      </c>
      <c r="C364" s="8">
        <f ca="1">+Allocators!E479</f>
        <v>2.6681595159617484E-3</v>
      </c>
      <c r="D364" s="8">
        <f ca="1">+Allocators!F479</f>
        <v>7.6975627894485075E-4</v>
      </c>
      <c r="E364" s="8">
        <f ca="1">+Allocators!G479</f>
        <v>1.0728759521532811E-5</v>
      </c>
      <c r="F364" s="8">
        <f ca="1">+Allocators!H479</f>
        <v>1.4998714883648568E-6</v>
      </c>
      <c r="G364" s="8">
        <f ca="1">+Allocators!I479</f>
        <v>4.9943659168749535E-4</v>
      </c>
      <c r="H364" s="8">
        <f ca="1">+Allocators!J479</f>
        <v>8.9069005004575554E-5</v>
      </c>
      <c r="I364" s="8">
        <f ca="1">+Allocators!K479</f>
        <v>1.8137711263145782E-5</v>
      </c>
      <c r="J364" s="8">
        <f ca="1">+Allocators!L479</f>
        <v>6.8506749275671122E-7</v>
      </c>
      <c r="K364" s="8">
        <f ca="1">+Allocators!M479</f>
        <v>2.6155503385595729E-5</v>
      </c>
      <c r="L364" s="8">
        <f ca="1">+Allocators!N479</f>
        <v>4.1352348159604045E-4</v>
      </c>
      <c r="M364" s="8">
        <f ca="1">+Allocators!O479</f>
        <v>1.778497191191177E-3</v>
      </c>
      <c r="N364" s="8">
        <f ca="1">+Allocators!P479</f>
        <v>3.3455389760564998E-4</v>
      </c>
      <c r="O364" s="8">
        <f ca="1">+Allocators!Q479</f>
        <v>1.3719028079847156E-4</v>
      </c>
      <c r="P364" s="8">
        <f ca="1">+Allocators!R479</f>
        <v>2.7526956179395933E-6</v>
      </c>
      <c r="Q364" s="8">
        <f ca="1">+Allocators!S479</f>
        <v>2.4554162952078841E-6</v>
      </c>
      <c r="R364" s="8">
        <f ca="1">+Allocators!T479</f>
        <v>5.5000484079636458E-5</v>
      </c>
      <c r="S364" s="8">
        <f ca="1">+Allocators!U479</f>
        <v>1.1344209213283782E-5</v>
      </c>
    </row>
    <row r="365" spans="1:19">
      <c r="A365" s="14" t="str">
        <f>CONCATENATE(Allocators!A480," ",Allocators!B480)</f>
        <v>RB_GUP_EPIS CUSTOMER</v>
      </c>
      <c r="B365" s="8">
        <f ca="1">+Allocators!D480</f>
        <v>4.9640015210746853E-2</v>
      </c>
      <c r="C365" s="8">
        <f ca="1">+Allocators!E480</f>
        <v>2.4587005799146976E-2</v>
      </c>
      <c r="D365" s="8">
        <f ca="1">+Allocators!F480</f>
        <v>7.836233778846036E-3</v>
      </c>
      <c r="E365" s="8">
        <f ca="1">+Allocators!G480</f>
        <v>5.0019643804247865E-4</v>
      </c>
      <c r="F365" s="8">
        <f ca="1">+Allocators!H480</f>
        <v>8.4126384954238774E-5</v>
      </c>
      <c r="G365" s="8">
        <f ca="1">+Allocators!I480</f>
        <v>6.1094309555293934E-4</v>
      </c>
      <c r="H365" s="8">
        <f ca="1">+Allocators!J480</f>
        <v>1.7659640086885417E-4</v>
      </c>
      <c r="I365" s="8">
        <f ca="1">+Allocators!K480</f>
        <v>2.0686285832244248E-4</v>
      </c>
      <c r="J365" s="8">
        <f ca="1">+Allocators!L480</f>
        <v>2.5847008742399286E-5</v>
      </c>
      <c r="K365" s="8">
        <f ca="1">+Allocators!M480</f>
        <v>4.0452212120052001E-6</v>
      </c>
      <c r="L365" s="8">
        <f ca="1">+Allocators!N480</f>
        <v>1.2534314033306839E-4</v>
      </c>
      <c r="M365" s="8">
        <f ca="1">+Allocators!O480</f>
        <v>3.4771802624764854E-4</v>
      </c>
      <c r="N365" s="8">
        <f ca="1">+Allocators!P480</f>
        <v>1.033916414637761E-4</v>
      </c>
      <c r="O365" s="8">
        <f ca="1">+Allocators!Q480</f>
        <v>1.2346134691585656E-4</v>
      </c>
      <c r="P365" s="8">
        <f ca="1">+Allocators!R480</f>
        <v>2.3118012021826796E-6</v>
      </c>
      <c r="Q365" s="8">
        <f ca="1">+Allocators!S480</f>
        <v>1.1943464649661848E-5</v>
      </c>
      <c r="R365" s="8">
        <f ca="1">+Allocators!T480</f>
        <v>1.3125175779664664E-2</v>
      </c>
      <c r="S365" s="8">
        <f ca="1">+Allocators!U480</f>
        <v>1.7688130245816199E-3</v>
      </c>
    </row>
    <row r="366" spans="1:19">
      <c r="A366" s="14" t="str">
        <f>CONCATENATE(Allocators!A481," ",Allocators!B481)</f>
        <v>RB_GUP_EPIS TOTAL</v>
      </c>
      <c r="B366" s="8">
        <f ca="1">+Allocators!D481</f>
        <v>1</v>
      </c>
      <c r="C366" s="8">
        <f ca="1">+Allocators!E481</f>
        <v>0.56724820327679915</v>
      </c>
      <c r="D366" s="8">
        <f ca="1">+Allocators!F481</f>
        <v>0.13222072029442833</v>
      </c>
      <c r="E366" s="8">
        <f ca="1">+Allocators!G481</f>
        <v>2.0130944253260144E-3</v>
      </c>
      <c r="F366" s="8">
        <f ca="1">+Allocators!H481</f>
        <v>2.3317117327762902E-4</v>
      </c>
      <c r="G366" s="8">
        <f ca="1">+Allocators!I481</f>
        <v>7.2575441230280147E-2</v>
      </c>
      <c r="H366" s="8">
        <f ca="1">+Allocators!J481</f>
        <v>1.1671364472886976E-2</v>
      </c>
      <c r="I366" s="8">
        <f ca="1">+Allocators!K481</f>
        <v>1.866519286046241E-3</v>
      </c>
      <c r="J366" s="8">
        <f ca="1">+Allocators!L481</f>
        <v>8.2058863416476844E-5</v>
      </c>
      <c r="K366" s="8">
        <f ca="1">+Allocators!M481</f>
        <v>3.2854483185958423E-3</v>
      </c>
      <c r="L366" s="8">
        <f ca="1">+Allocators!N481</f>
        <v>4.0891306603591464E-2</v>
      </c>
      <c r="M366" s="8">
        <f ca="1">+Allocators!O481</f>
        <v>0.11237493877765024</v>
      </c>
      <c r="N366" s="8">
        <f ca="1">+Allocators!P481</f>
        <v>1.8262996077403965E-2</v>
      </c>
      <c r="O366" s="8">
        <f ca="1">+Allocators!Q481</f>
        <v>1.9931557855354654E-2</v>
      </c>
      <c r="P366" s="8">
        <f ca="1">+Allocators!R481</f>
        <v>3.541376543098155E-4</v>
      </c>
      <c r="Q366" s="8">
        <f ca="1">+Allocators!S481</f>
        <v>2.7088222562229723E-4</v>
      </c>
      <c r="R366" s="8">
        <f ca="1">+Allocators!T481</f>
        <v>1.4637274231602007E-2</v>
      </c>
      <c r="S366" s="8">
        <f ca="1">+Allocators!U481</f>
        <v>2.0808852334087764E-3</v>
      </c>
    </row>
    <row r="367" spans="1:19"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>
      <c r="A368" s="14" t="str">
        <f>CONCATENATE(Allocators!A491," ",Allocators!B491)</f>
        <v>RB_GUP PRODUCTION</v>
      </c>
      <c r="B368" s="8">
        <f ca="1">Allocators!D491</f>
        <v>0.36523981216302775</v>
      </c>
      <c r="C368" s="8">
        <f ca="1">Allocators!E491</f>
        <v>0.18787423870074799</v>
      </c>
      <c r="D368" s="8">
        <f ca="1">Allocators!F491</f>
        <v>4.3812301349478819E-2</v>
      </c>
      <c r="E368" s="8">
        <f ca="1">Allocators!G491</f>
        <v>6.0916447366502445E-4</v>
      </c>
      <c r="F368" s="8">
        <f ca="1">Allocators!H491</f>
        <v>8.4840594596621228E-5</v>
      </c>
      <c r="G368" s="8">
        <f ca="1">Allocators!I491</f>
        <v>2.6077440899319692E-2</v>
      </c>
      <c r="H368" s="8">
        <f ca="1">Allocators!J491</f>
        <v>4.6728579779962247E-3</v>
      </c>
      <c r="I368" s="8">
        <f ca="1">Allocators!K491</f>
        <v>9.4760791228620279E-4</v>
      </c>
      <c r="J368" s="8">
        <f ca="1">Allocators!L491</f>
        <v>3.5984981939951733E-5</v>
      </c>
      <c r="K368" s="8">
        <f ca="1">Allocators!M491</f>
        <v>1.2349538747851638E-3</v>
      </c>
      <c r="L368" s="8">
        <f ca="1">Allocators!N491</f>
        <v>1.6672590433232628E-2</v>
      </c>
      <c r="M368" s="8">
        <f ca="1">Allocators!O491</f>
        <v>6.3765965531876495E-2</v>
      </c>
      <c r="N368" s="8">
        <f ca="1">Allocators!P491</f>
        <v>1.1551796065673926E-2</v>
      </c>
      <c r="O368" s="8">
        <f ca="1">Allocators!Q491</f>
        <v>7.1572043690811297E-3</v>
      </c>
      <c r="P368" s="8">
        <f ca="1">Allocators!R491</f>
        <v>1.4294772871574179E-4</v>
      </c>
      <c r="Q368" s="8">
        <f ca="1">Allocators!S491</f>
        <v>9.4415104578759318E-5</v>
      </c>
      <c r="R368" s="8">
        <f ca="1">Allocators!T491</f>
        <v>4.1944565097727367E-4</v>
      </c>
      <c r="S368" s="8">
        <f ca="1">Allocators!U491</f>
        <v>8.6056514076072785E-5</v>
      </c>
    </row>
    <row r="369" spans="1:19">
      <c r="A369" s="14" t="str">
        <f>CONCATENATE(Allocators!A492," ",Allocators!B492)</f>
        <v>RB_GUP BULKTRAN</v>
      </c>
      <c r="B369" s="8">
        <f ca="1">Allocators!D492</f>
        <v>0.19834511206909605</v>
      </c>
      <c r="C369" s="8">
        <f ca="1">Allocators!E492</f>
        <v>0.10202594484240649</v>
      </c>
      <c r="D369" s="8">
        <f ca="1">Allocators!F492</f>
        <v>2.3792466023086656E-2</v>
      </c>
      <c r="E369" s="8">
        <f ca="1">Allocators!G492</f>
        <v>3.3080948947501396E-4</v>
      </c>
      <c r="F369" s="8">
        <f ca="1">Allocators!H492</f>
        <v>4.6073064005860363E-5</v>
      </c>
      <c r="G369" s="8">
        <f ca="1">Allocators!I492</f>
        <v>1.4161470807410457E-2</v>
      </c>
      <c r="H369" s="8">
        <f ca="1">Allocators!J492</f>
        <v>2.5376164056149751E-3</v>
      </c>
      <c r="I369" s="8">
        <f ca="1">Allocators!K492</f>
        <v>5.1460271115262373E-4</v>
      </c>
      <c r="J369" s="8">
        <f ca="1">Allocators!L492</f>
        <v>1.954180524136912E-5</v>
      </c>
      <c r="K369" s="8">
        <f ca="1">Allocators!M492</f>
        <v>6.7064722009301035E-4</v>
      </c>
      <c r="L369" s="8">
        <f ca="1">Allocators!N492</f>
        <v>9.0541247362310884E-3</v>
      </c>
      <c r="M369" s="8">
        <f ca="1">Allocators!O492</f>
        <v>3.4628392520278641E-2</v>
      </c>
      <c r="N369" s="8">
        <f ca="1">Allocators!P492</f>
        <v>6.2732544726606188E-3</v>
      </c>
      <c r="O369" s="8">
        <f ca="1">Allocators!Q492</f>
        <v>3.8867518145945515E-3</v>
      </c>
      <c r="P369" s="8">
        <f ca="1">Allocators!R492</f>
        <v>7.7628402840955834E-5</v>
      </c>
      <c r="Q369" s="8">
        <f ca="1">Allocators!S492</f>
        <v>5.1272544435354722E-5</v>
      </c>
      <c r="R369" s="8">
        <f ca="1">Allocators!T492</f>
        <v>2.2778183505594288E-4</v>
      </c>
      <c r="S369" s="8">
        <f ca="1">Allocators!U492</f>
        <v>4.6733374512512271E-5</v>
      </c>
    </row>
    <row r="370" spans="1:19">
      <c r="A370" s="14" t="str">
        <f>CONCATENATE(Allocators!A493," ",Allocators!B493)</f>
        <v>RB_GUP SUBTRAN</v>
      </c>
      <c r="B370" s="8">
        <f ca="1">Allocators!D493</f>
        <v>5.491653952525901E-2</v>
      </c>
      <c r="C370" s="8">
        <f ca="1">Allocators!E493</f>
        <v>2.8059790460093059E-2</v>
      </c>
      <c r="D370" s="8">
        <f ca="1">Allocators!F493</f>
        <v>6.5776889019004171E-3</v>
      </c>
      <c r="E370" s="8">
        <f ca="1">Allocators!G493</f>
        <v>9.1887763349242279E-5</v>
      </c>
      <c r="F370" s="8">
        <f ca="1">Allocators!H493</f>
        <v>1.6631258232543761E-5</v>
      </c>
      <c r="G370" s="8">
        <f ca="1">Allocators!I493</f>
        <v>3.8014335652664165E-3</v>
      </c>
      <c r="H370" s="8">
        <f ca="1">Allocators!J493</f>
        <v>6.8309851318869774E-4</v>
      </c>
      <c r="I370" s="8">
        <f ca="1">Allocators!K493</f>
        <v>1.793080930218268E-4</v>
      </c>
      <c r="J370" s="8">
        <f ca="1">Allocators!L493</f>
        <v>0</v>
      </c>
      <c r="K370" s="8">
        <f ca="1">Allocators!M493</f>
        <v>1.7134670625107163E-4</v>
      </c>
      <c r="L370" s="8">
        <f ca="1">Allocators!N493</f>
        <v>2.4041604401048851E-3</v>
      </c>
      <c r="M370" s="8">
        <f ca="1">Allocators!O493</f>
        <v>1.1854365508056271E-2</v>
      </c>
      <c r="N370" s="8">
        <f ca="1">Allocators!P493</f>
        <v>0</v>
      </c>
      <c r="O370" s="8">
        <f ca="1">Allocators!Q493</f>
        <v>1.0420496317515644E-3</v>
      </c>
      <c r="P370" s="8">
        <f ca="1">Allocators!R493</f>
        <v>2.0922811304569642E-5</v>
      </c>
      <c r="Q370" s="8">
        <f ca="1">Allocators!S493</f>
        <v>1.3855872738441784E-5</v>
      </c>
      <c r="R370" s="8">
        <f ca="1">Allocators!T493</f>
        <v>0</v>
      </c>
      <c r="S370" s="8">
        <f ca="1">Allocators!U493</f>
        <v>0</v>
      </c>
    </row>
    <row r="371" spans="1:19">
      <c r="A371" s="14" t="str">
        <f>CONCATENATE(Allocators!A494," ",Allocators!B494)</f>
        <v>RB_GUP DISTPRI</v>
      </c>
      <c r="B371" s="8">
        <f ca="1">Allocators!D494</f>
        <v>0.21971240685222154</v>
      </c>
      <c r="C371" s="8">
        <f ca="1">Allocators!E494</f>
        <v>0.14386923693581871</v>
      </c>
      <c r="D371" s="8">
        <f ca="1">Allocators!F494</f>
        <v>3.3670954297908187E-2</v>
      </c>
      <c r="E371" s="8">
        <f ca="1">Allocators!G494</f>
        <v>4.7030750127272244E-4</v>
      </c>
      <c r="F371" s="8">
        <f ca="1">Allocators!H494</f>
        <v>0</v>
      </c>
      <c r="G371" s="8">
        <f ca="1">Allocators!I494</f>
        <v>1.9546649488763803E-2</v>
      </c>
      <c r="H371" s="8">
        <f ca="1">Allocators!J494</f>
        <v>3.5121261702136496E-3</v>
      </c>
      <c r="I371" s="8">
        <f ca="1">Allocators!K494</f>
        <v>0</v>
      </c>
      <c r="J371" s="8">
        <f ca="1">Allocators!L494</f>
        <v>0</v>
      </c>
      <c r="K371" s="8">
        <f ca="1">Allocators!M494</f>
        <v>8.8383610228378413E-4</v>
      </c>
      <c r="L371" s="8">
        <f ca="1">Allocators!N494</f>
        <v>1.2221564372093749E-2</v>
      </c>
      <c r="M371" s="8">
        <f ca="1">Allocators!O494</f>
        <v>0</v>
      </c>
      <c r="N371" s="8">
        <f ca="1">Allocators!P494</f>
        <v>0</v>
      </c>
      <c r="O371" s="8">
        <f ca="1">Allocators!Q494</f>
        <v>5.359529775697704E-3</v>
      </c>
      <c r="P371" s="8">
        <f ca="1">Allocators!R494</f>
        <v>1.07574214628426E-4</v>
      </c>
      <c r="Q371" s="8">
        <f ca="1">Allocators!S494</f>
        <v>7.0627993540800751E-5</v>
      </c>
      <c r="R371" s="8">
        <f ca="1">Allocators!T494</f>
        <v>0</v>
      </c>
      <c r="S371" s="8">
        <f ca="1">Allocators!U494</f>
        <v>0</v>
      </c>
    </row>
    <row r="372" spans="1:19">
      <c r="A372" s="14" t="str">
        <f>CONCATENATE(Allocators!A495," ",Allocators!B495)</f>
        <v>RB_GUP DISTSEC</v>
      </c>
      <c r="B372" s="8">
        <f ca="1">Allocators!D495</f>
        <v>0.10532716821850154</v>
      </c>
      <c r="C372" s="8">
        <f ca="1">Allocators!E495</f>
        <v>7.8163827022624338E-2</v>
      </c>
      <c r="D372" s="8">
        <f ca="1">Allocators!F495</f>
        <v>1.5761319664263387E-2</v>
      </c>
      <c r="E372" s="8">
        <f ca="1">Allocators!G495</f>
        <v>0</v>
      </c>
      <c r="F372" s="8">
        <f ca="1">Allocators!H495</f>
        <v>0</v>
      </c>
      <c r="G372" s="8">
        <f ca="1">Allocators!I495</f>
        <v>7.8780667822793519E-3</v>
      </c>
      <c r="H372" s="8">
        <f ca="1">Allocators!J495</f>
        <v>0</v>
      </c>
      <c r="I372" s="8">
        <f ca="1">Allocators!K495</f>
        <v>0</v>
      </c>
      <c r="J372" s="8">
        <f ca="1">Allocators!L495</f>
        <v>0</v>
      </c>
      <c r="K372" s="8">
        <f ca="1">Allocators!M495</f>
        <v>2.9446369058521132E-4</v>
      </c>
      <c r="L372" s="8">
        <f ca="1">Allocators!N495</f>
        <v>0</v>
      </c>
      <c r="M372" s="8">
        <f ca="1">Allocators!O495</f>
        <v>0</v>
      </c>
      <c r="N372" s="8">
        <f ca="1">Allocators!P495</f>
        <v>0</v>
      </c>
      <c r="O372" s="8">
        <f ca="1">Allocators!Q495</f>
        <v>2.2253706365153799E-3</v>
      </c>
      <c r="P372" s="8">
        <f ca="1">Allocators!R495</f>
        <v>0</v>
      </c>
      <c r="Q372" s="8">
        <f ca="1">Allocators!S495</f>
        <v>2.6311829384070942E-5</v>
      </c>
      <c r="R372" s="8">
        <f ca="1">Allocators!T495</f>
        <v>8.0987048182449087E-4</v>
      </c>
      <c r="S372" s="8">
        <f ca="1">Allocators!U495</f>
        <v>1.6793811102528759E-4</v>
      </c>
    </row>
    <row r="373" spans="1:19">
      <c r="A373" s="14" t="str">
        <f>CONCATENATE(Allocators!A496," ",Allocators!B496)</f>
        <v>RB_GUP ENERGY</v>
      </c>
      <c r="B373" s="8">
        <f ca="1">Allocators!D496</f>
        <v>6.8189459611474748E-3</v>
      </c>
      <c r="C373" s="8">
        <f ca="1">Allocators!E496</f>
        <v>2.6681595159617484E-3</v>
      </c>
      <c r="D373" s="8">
        <f ca="1">Allocators!F496</f>
        <v>7.6975627894485075E-4</v>
      </c>
      <c r="E373" s="8">
        <f ca="1">Allocators!G496</f>
        <v>1.0728759521532811E-5</v>
      </c>
      <c r="F373" s="8">
        <f ca="1">Allocators!H496</f>
        <v>1.4998714883648568E-6</v>
      </c>
      <c r="G373" s="8">
        <f ca="1">Allocators!I496</f>
        <v>4.9943659168749535E-4</v>
      </c>
      <c r="H373" s="8">
        <f ca="1">Allocators!J496</f>
        <v>8.9069005004575554E-5</v>
      </c>
      <c r="I373" s="8">
        <f ca="1">Allocators!K496</f>
        <v>1.8137711263145782E-5</v>
      </c>
      <c r="J373" s="8">
        <f ca="1">Allocators!L496</f>
        <v>6.8506749275671122E-7</v>
      </c>
      <c r="K373" s="8">
        <f ca="1">Allocators!M496</f>
        <v>2.6155503385595729E-5</v>
      </c>
      <c r="L373" s="8">
        <f ca="1">Allocators!N496</f>
        <v>4.1352348159604045E-4</v>
      </c>
      <c r="M373" s="8">
        <f ca="1">Allocators!O496</f>
        <v>1.778497191191177E-3</v>
      </c>
      <c r="N373" s="8">
        <f ca="1">Allocators!P496</f>
        <v>3.3455389760564998E-4</v>
      </c>
      <c r="O373" s="8">
        <f ca="1">Allocators!Q496</f>
        <v>1.3719028079847156E-4</v>
      </c>
      <c r="P373" s="8">
        <f ca="1">Allocators!R496</f>
        <v>2.7526956179395933E-6</v>
      </c>
      <c r="Q373" s="8">
        <f ca="1">Allocators!S496</f>
        <v>2.4554162952078841E-6</v>
      </c>
      <c r="R373" s="8">
        <f ca="1">Allocators!T496</f>
        <v>5.5000484079636458E-5</v>
      </c>
      <c r="S373" s="8">
        <f ca="1">Allocators!U496</f>
        <v>1.1344209213283782E-5</v>
      </c>
    </row>
    <row r="374" spans="1:19">
      <c r="A374" s="14" t="str">
        <f>CONCATENATE(Allocators!A497," ",Allocators!B497)</f>
        <v>RB_GUP CUSTOMER</v>
      </c>
      <c r="B374" s="8">
        <f ca="1">Allocators!D497</f>
        <v>4.9640015210746853E-2</v>
      </c>
      <c r="C374" s="8">
        <f ca="1">Allocators!E497</f>
        <v>2.4587005799146976E-2</v>
      </c>
      <c r="D374" s="8">
        <f ca="1">Allocators!F497</f>
        <v>7.836233778846036E-3</v>
      </c>
      <c r="E374" s="8">
        <f ca="1">Allocators!G497</f>
        <v>5.0019643804247865E-4</v>
      </c>
      <c r="F374" s="8">
        <f ca="1">Allocators!H497</f>
        <v>8.4126384954238774E-5</v>
      </c>
      <c r="G374" s="8">
        <f ca="1">Allocators!I497</f>
        <v>6.1094309555293934E-4</v>
      </c>
      <c r="H374" s="8">
        <f ca="1">Allocators!J497</f>
        <v>1.7659640086885417E-4</v>
      </c>
      <c r="I374" s="8">
        <f ca="1">Allocators!K497</f>
        <v>2.0686285832244248E-4</v>
      </c>
      <c r="J374" s="8">
        <f ca="1">Allocators!L497</f>
        <v>2.5847008742399286E-5</v>
      </c>
      <c r="K374" s="8">
        <f ca="1">Allocators!M497</f>
        <v>4.0452212120052001E-6</v>
      </c>
      <c r="L374" s="8">
        <f ca="1">Allocators!N497</f>
        <v>1.2534314033306839E-4</v>
      </c>
      <c r="M374" s="8">
        <f ca="1">Allocators!O497</f>
        <v>3.4771802624764854E-4</v>
      </c>
      <c r="N374" s="8">
        <f ca="1">Allocators!P497</f>
        <v>1.033916414637761E-4</v>
      </c>
      <c r="O374" s="8">
        <f ca="1">Allocators!Q497</f>
        <v>1.2346134691585656E-4</v>
      </c>
      <c r="P374" s="8">
        <f ca="1">Allocators!R497</f>
        <v>2.3118012021826796E-6</v>
      </c>
      <c r="Q374" s="8">
        <f ca="1">Allocators!S497</f>
        <v>1.1943464649661848E-5</v>
      </c>
      <c r="R374" s="8">
        <f ca="1">Allocators!T497</f>
        <v>1.3125175779664664E-2</v>
      </c>
      <c r="S374" s="8">
        <f ca="1">Allocators!U497</f>
        <v>1.7688130245816199E-3</v>
      </c>
    </row>
    <row r="375" spans="1:19">
      <c r="A375" s="14" t="str">
        <f>CONCATENATE(Allocators!A498," ",Allocators!B498)</f>
        <v>RB_GUP TOTAL</v>
      </c>
      <c r="B375" s="8">
        <f ca="1">Allocators!D498</f>
        <v>1.0000000000000002</v>
      </c>
      <c r="C375" s="8">
        <f ca="1">Allocators!E498</f>
        <v>0.56724820327679937</v>
      </c>
      <c r="D375" s="8">
        <f ca="1">Allocators!F498</f>
        <v>0.13222072029442836</v>
      </c>
      <c r="E375" s="8">
        <f ca="1">Allocators!G498</f>
        <v>2.0130944253260149E-3</v>
      </c>
      <c r="F375" s="8">
        <f ca="1">Allocators!H498</f>
        <v>2.3317117327762902E-4</v>
      </c>
      <c r="G375" s="8">
        <f ca="1">Allocators!I498</f>
        <v>7.257544123028016E-2</v>
      </c>
      <c r="H375" s="8">
        <f ca="1">Allocators!J498</f>
        <v>1.1671364472886978E-2</v>
      </c>
      <c r="I375" s="8">
        <f ca="1">Allocators!K498</f>
        <v>1.8665192860462415E-3</v>
      </c>
      <c r="J375" s="8">
        <f ca="1">Allocators!L498</f>
        <v>8.2058863416476857E-5</v>
      </c>
      <c r="K375" s="8">
        <f ca="1">Allocators!M498</f>
        <v>3.2854483185958423E-3</v>
      </c>
      <c r="L375" s="8">
        <f ca="1">Allocators!N498</f>
        <v>4.0891306603591464E-2</v>
      </c>
      <c r="M375" s="8">
        <f ca="1">Allocators!O498</f>
        <v>0.11237493877765023</v>
      </c>
      <c r="N375" s="8">
        <f ca="1">Allocators!P498</f>
        <v>1.8262996077403972E-2</v>
      </c>
      <c r="O375" s="8">
        <f ca="1">Allocators!Q498</f>
        <v>1.9931557855354654E-2</v>
      </c>
      <c r="P375" s="8">
        <f ca="1">Allocators!R498</f>
        <v>3.541376543098155E-4</v>
      </c>
      <c r="Q375" s="8">
        <f ca="1">Allocators!S498</f>
        <v>2.7088222562229723E-4</v>
      </c>
      <c r="R375" s="8">
        <f ca="1">Allocators!T498</f>
        <v>1.4637274231602007E-2</v>
      </c>
      <c r="S375" s="8">
        <f ca="1">Allocators!U498</f>
        <v>2.0808852334087764E-3</v>
      </c>
    </row>
    <row r="376" spans="1:19"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>
      <c r="A377" s="14" t="str">
        <f>CONCATENATE(Allocators!A800," ",Allocators!B800)</f>
        <v>REV_RENT PRODUCTION</v>
      </c>
      <c r="B377" s="8">
        <f>+Allocators!D800</f>
        <v>0.28360504882058496</v>
      </c>
      <c r="C377" s="8">
        <f>+Allocators!E800</f>
        <v>0.14588246095985002</v>
      </c>
      <c r="D377" s="8">
        <f>+Allocators!F800</f>
        <v>3.4019812324333772E-2</v>
      </c>
      <c r="E377" s="8">
        <f>+Allocators!G800</f>
        <v>4.7301010059774465E-4</v>
      </c>
      <c r="F377" s="8">
        <f>+Allocators!H800</f>
        <v>6.5877870295810739E-5</v>
      </c>
      <c r="G377" s="8">
        <f>+Allocators!I800</f>
        <v>2.024887116102872E-2</v>
      </c>
      <c r="H377" s="8">
        <f>+Allocators!J800</f>
        <v>3.6284273259612363E-3</v>
      </c>
      <c r="I377" s="8">
        <f>+Allocators!K800</f>
        <v>7.3580803427514621E-4</v>
      </c>
      <c r="J377" s="8">
        <f>+Allocators!L800</f>
        <v>2.7941977353039932E-5</v>
      </c>
      <c r="K377" s="8">
        <f>+Allocators!M800</f>
        <v>9.5892929052675345E-4</v>
      </c>
      <c r="L377" s="8">
        <f>+Allocators!N800</f>
        <v>1.294609915545566E-2</v>
      </c>
      <c r="M377" s="8">
        <f>+Allocators!O800</f>
        <v>4.9513632319160956E-2</v>
      </c>
      <c r="N377" s="8">
        <f>+Allocators!P800</f>
        <v>8.9698537182155806E-3</v>
      </c>
      <c r="O377" s="8">
        <f>+Allocators!Q800</f>
        <v>5.5574973672534124E-3</v>
      </c>
      <c r="P377" s="8">
        <f>+Allocators!R800</f>
        <v>1.1099747681154762E-4</v>
      </c>
      <c r="Q377" s="8">
        <f>+Allocators!S800</f>
        <v>7.3312381212997982E-5</v>
      </c>
      <c r="R377" s="8">
        <f>+Allocators!T800</f>
        <v>3.2569533868310704E-4</v>
      </c>
      <c r="S377" s="8">
        <f>+Allocators!U800</f>
        <v>6.6822019569378539E-5</v>
      </c>
    </row>
    <row r="378" spans="1:19">
      <c r="A378" s="14" t="str">
        <f>CONCATENATE(Allocators!A801," ",Allocators!B801)</f>
        <v>REV_RENT BULKTRAN</v>
      </c>
      <c r="B378" s="8">
        <f>+Allocators!D801</f>
        <v>-3.8258736334656836E-3</v>
      </c>
      <c r="C378" s="8">
        <f>+Allocators!E801</f>
        <v>-1.9679757581624077E-3</v>
      </c>
      <c r="D378" s="8">
        <f>+Allocators!F801</f>
        <v>-4.5893224936717839E-4</v>
      </c>
      <c r="E378" s="8">
        <f>+Allocators!G801</f>
        <v>-6.3809755142430674E-6</v>
      </c>
      <c r="F378" s="8">
        <f>+Allocators!H801</f>
        <v>-8.887021159946313E-7</v>
      </c>
      <c r="G378" s="8">
        <f>+Allocators!I801</f>
        <v>-2.7316023676092076E-4</v>
      </c>
      <c r="H378" s="8">
        <f>+Allocators!J801</f>
        <v>-4.8948015894186371E-5</v>
      </c>
      <c r="I378" s="8">
        <f>+Allocators!K801</f>
        <v>-9.9261581178916127E-6</v>
      </c>
      <c r="J378" s="8">
        <f>+Allocators!L801</f>
        <v>-3.7694136570015612E-7</v>
      </c>
      <c r="K378" s="8">
        <f>+Allocators!M801</f>
        <v>-1.2936096533687563E-5</v>
      </c>
      <c r="L378" s="8">
        <f>+Allocators!N801</f>
        <v>-1.7464477314867573E-4</v>
      </c>
      <c r="M378" s="8">
        <f>+Allocators!O801</f>
        <v>-6.6794614967109365E-4</v>
      </c>
      <c r="N378" s="8">
        <f>+Allocators!P801</f>
        <v>-1.2100464000651543E-4</v>
      </c>
      <c r="O378" s="8">
        <f>+Allocators!Q801</f>
        <v>-7.4971453201740402E-5</v>
      </c>
      <c r="P378" s="8">
        <f>+Allocators!R801</f>
        <v>-1.4973722142131887E-6</v>
      </c>
      <c r="Q378" s="8">
        <f>+Allocators!S801</f>
        <v>-9.8899475681349575E-7</v>
      </c>
      <c r="R378" s="8">
        <f>+Allocators!T801</f>
        <v>-4.3936778064859751E-6</v>
      </c>
      <c r="S378" s="8">
        <f>+Allocators!U801</f>
        <v>-9.0143882793548223E-7</v>
      </c>
    </row>
    <row r="379" spans="1:19">
      <c r="A379" s="14" t="str">
        <f>CONCATENATE(Allocators!A802," ",Allocators!B802)</f>
        <v>REV_RENT SUBTRAN</v>
      </c>
      <c r="B379" s="8">
        <f>+Allocators!D802</f>
        <v>-1.0602995893512809E-3</v>
      </c>
      <c r="C379" s="8">
        <f>+Allocators!E802</f>
        <v>-5.4176363913890197E-4</v>
      </c>
      <c r="D379" s="8">
        <f>+Allocators!F802</f>
        <v>-1.2699854910482177E-4</v>
      </c>
      <c r="E379" s="8">
        <f>+Allocators!G802</f>
        <v>-1.7741204851554195E-6</v>
      </c>
      <c r="F379" s="8">
        <f>+Allocators!H802</f>
        <v>-3.2110756480295711E-7</v>
      </c>
      <c r="G379" s="8">
        <f>+Allocators!I802</f>
        <v>-7.3396074899152107E-5</v>
      </c>
      <c r="H379" s="8">
        <f>+Allocators!J802</f>
        <v>-1.3188905915808994E-5</v>
      </c>
      <c r="I379" s="8">
        <f>+Allocators!K802</f>
        <v>-3.4619861164223201E-6</v>
      </c>
      <c r="J379" s="8">
        <f>+Allocators!L802</f>
        <v>0</v>
      </c>
      <c r="K379" s="8">
        <f>+Allocators!M802</f>
        <v>-3.308271858446983E-6</v>
      </c>
      <c r="L379" s="8">
        <f>+Allocators!N802</f>
        <v>-4.6418262137681226E-5</v>
      </c>
      <c r="M379" s="8">
        <f>+Allocators!O802</f>
        <v>-2.2887783878718044E-4</v>
      </c>
      <c r="N379" s="8">
        <f>+Allocators!P802</f>
        <v>0</v>
      </c>
      <c r="O379" s="8">
        <f>+Allocators!Q802</f>
        <v>-2.0119344849134981E-5</v>
      </c>
      <c r="P379" s="8">
        <f>+Allocators!R802</f>
        <v>-4.0396660871367795E-7</v>
      </c>
      <c r="Q379" s="8">
        <f>+Allocators!S802</f>
        <v>-2.675218850582546E-7</v>
      </c>
      <c r="R379" s="8">
        <f>+Allocators!T802</f>
        <v>0</v>
      </c>
      <c r="S379" s="8">
        <f>+Allocators!U802</f>
        <v>0</v>
      </c>
    </row>
    <row r="380" spans="1:19">
      <c r="A380" s="14" t="str">
        <f>CONCATENATE(Allocators!A803," ",Allocators!B803)</f>
        <v>REV_RENT DISTPRI</v>
      </c>
      <c r="B380" s="8">
        <f>+Allocators!D803</f>
        <v>0.41552235428417145</v>
      </c>
      <c r="C380" s="8">
        <f>+Allocators!E803</f>
        <v>0.27208697450047625</v>
      </c>
      <c r="D380" s="8">
        <f>+Allocators!F803</f>
        <v>6.3678853649224793E-2</v>
      </c>
      <c r="E380" s="8">
        <f>+Allocators!G803</f>
        <v>8.8945036361915244E-4</v>
      </c>
      <c r="F380" s="8">
        <f>+Allocators!H803</f>
        <v>0</v>
      </c>
      <c r="G380" s="8">
        <f>+Allocators!I803</f>
        <v>3.696682372334819E-2</v>
      </c>
      <c r="H380" s="8">
        <f>+Allocators!J803</f>
        <v>6.6421689867145108E-3</v>
      </c>
      <c r="I380" s="8">
        <f>+Allocators!K803</f>
        <v>0</v>
      </c>
      <c r="J380" s="8">
        <f>+Allocators!L803</f>
        <v>0</v>
      </c>
      <c r="K380" s="8">
        <f>+Allocators!M803</f>
        <v>1.6715198894949905E-3</v>
      </c>
      <c r="L380" s="8">
        <f>+Allocators!N803</f>
        <v>2.3113547722153127E-2</v>
      </c>
      <c r="M380" s="8">
        <f>+Allocators!O803</f>
        <v>0</v>
      </c>
      <c r="N380" s="8">
        <f>+Allocators!P803</f>
        <v>0</v>
      </c>
      <c r="O380" s="8">
        <f>+Allocators!Q803</f>
        <v>1.0135997607781473E-2</v>
      </c>
      <c r="P380" s="8">
        <f>+Allocators!R803</f>
        <v>2.0344545655420903E-4</v>
      </c>
      <c r="Q380" s="8">
        <f>+Allocators!S803</f>
        <v>1.3357238480474115E-4</v>
      </c>
      <c r="R380" s="8">
        <f>+Allocators!T803</f>
        <v>0</v>
      </c>
      <c r="S380" s="8">
        <f>+Allocators!U803</f>
        <v>0</v>
      </c>
    </row>
    <row r="381" spans="1:19">
      <c r="A381" s="14" t="str">
        <f>CONCATENATE(Allocators!A804," ",Allocators!B804)</f>
        <v>REV_RENT DISTSEC</v>
      </c>
      <c r="B381" s="8">
        <f>+Allocators!D804</f>
        <v>0.28802933953960874</v>
      </c>
      <c r="C381" s="8">
        <f>+Allocators!E804</f>
        <v>0.2137480372254045</v>
      </c>
      <c r="D381" s="8">
        <f>+Allocators!F804</f>
        <v>4.3101153956335014E-2</v>
      </c>
      <c r="E381" s="8">
        <f>+Allocators!G804</f>
        <v>0</v>
      </c>
      <c r="F381" s="8">
        <f>+Allocators!H804</f>
        <v>0</v>
      </c>
      <c r="G381" s="8">
        <f>+Allocators!I804</f>
        <v>2.1543485983042548E-2</v>
      </c>
      <c r="H381" s="8">
        <f>+Allocators!J804</f>
        <v>0</v>
      </c>
      <c r="I381" s="8">
        <f>+Allocators!K804</f>
        <v>0</v>
      </c>
      <c r="J381" s="8">
        <f>+Allocators!L804</f>
        <v>0</v>
      </c>
      <c r="K381" s="8">
        <f>+Allocators!M804</f>
        <v>8.0524506404375013E-4</v>
      </c>
      <c r="L381" s="8">
        <f>+Allocators!N804</f>
        <v>0</v>
      </c>
      <c r="M381" s="8">
        <f>+Allocators!O804</f>
        <v>0</v>
      </c>
      <c r="N381" s="8">
        <f>+Allocators!P804</f>
        <v>0</v>
      </c>
      <c r="O381" s="8">
        <f>+Allocators!Q804</f>
        <v>6.0855337279804664E-3</v>
      </c>
      <c r="P381" s="8">
        <f>+Allocators!R804</f>
        <v>0</v>
      </c>
      <c r="Q381" s="8">
        <f>+Allocators!S804</f>
        <v>7.1952744650373933E-5</v>
      </c>
      <c r="R381" s="8">
        <f>+Allocators!T804</f>
        <v>2.214684624470495E-3</v>
      </c>
      <c r="S381" s="8">
        <f>+Allocators!U804</f>
        <v>4.5924621368151716E-4</v>
      </c>
    </row>
    <row r="382" spans="1:19">
      <c r="A382" s="14" t="str">
        <f>CONCATENATE(Allocators!A805," ",Allocators!B805)</f>
        <v>REV_RENT ENERGY</v>
      </c>
      <c r="B382" s="8">
        <f>+Allocators!D805</f>
        <v>0</v>
      </c>
      <c r="C382" s="8">
        <f>+Allocators!E805</f>
        <v>0</v>
      </c>
      <c r="D382" s="8">
        <f>+Allocators!F805</f>
        <v>0</v>
      </c>
      <c r="E382" s="8">
        <f>+Allocators!G805</f>
        <v>0</v>
      </c>
      <c r="F382" s="8">
        <f>+Allocators!H805</f>
        <v>0</v>
      </c>
      <c r="G382" s="8">
        <f>+Allocators!I805</f>
        <v>0</v>
      </c>
      <c r="H382" s="8">
        <f>+Allocators!J805</f>
        <v>0</v>
      </c>
      <c r="I382" s="8">
        <f>+Allocators!K805</f>
        <v>0</v>
      </c>
      <c r="J382" s="8">
        <f>+Allocators!L805</f>
        <v>0</v>
      </c>
      <c r="K382" s="8">
        <f>+Allocators!M805</f>
        <v>0</v>
      </c>
      <c r="L382" s="8">
        <f>+Allocators!N805</f>
        <v>0</v>
      </c>
      <c r="M382" s="8">
        <f>+Allocators!O805</f>
        <v>0</v>
      </c>
      <c r="N382" s="8">
        <f>+Allocators!P805</f>
        <v>0</v>
      </c>
      <c r="O382" s="8">
        <f>+Allocators!Q805</f>
        <v>0</v>
      </c>
      <c r="P382" s="8">
        <f>+Allocators!R805</f>
        <v>0</v>
      </c>
      <c r="Q382" s="8">
        <f>+Allocators!S805</f>
        <v>0</v>
      </c>
      <c r="R382" s="8">
        <f>+Allocators!T805</f>
        <v>0</v>
      </c>
      <c r="S382" s="8">
        <f>+Allocators!U805</f>
        <v>0</v>
      </c>
    </row>
    <row r="383" spans="1:19">
      <c r="A383" s="14" t="str">
        <f>CONCATENATE(Allocators!A806," ",Allocators!B806)</f>
        <v>REV_RENT CUSTOMER</v>
      </c>
      <c r="B383" s="8">
        <f>+Allocators!D806</f>
        <v>1.7729430578451964E-2</v>
      </c>
      <c r="C383" s="8">
        <f>+Allocators!E806</f>
        <v>8.2906977064102078E-3</v>
      </c>
      <c r="D383" s="8">
        <f>+Allocators!F806</f>
        <v>2.8014699019429171E-3</v>
      </c>
      <c r="E383" s="8">
        <f>+Allocators!G806</f>
        <v>1.8943006940201401E-4</v>
      </c>
      <c r="F383" s="8">
        <f>+Allocators!H806</f>
        <v>3.1908899317390123E-5</v>
      </c>
      <c r="G383" s="8">
        <f>+Allocators!I806</f>
        <v>2.2865721328113841E-4</v>
      </c>
      <c r="H383" s="8">
        <f>+Allocators!J806</f>
        <v>6.6634982251901777E-5</v>
      </c>
      <c r="I383" s="8">
        <f>+Allocators!K806</f>
        <v>7.8476644169004202E-5</v>
      </c>
      <c r="J383" s="8">
        <f>+Allocators!L806</f>
        <v>9.8094453683933594E-6</v>
      </c>
      <c r="K383" s="8">
        <f>+Allocators!M806</f>
        <v>1.5028749890000015E-6</v>
      </c>
      <c r="L383" s="8">
        <f>+Allocators!N806</f>
        <v>4.7248313942914436E-5</v>
      </c>
      <c r="M383" s="8">
        <f>+Allocators!O806</f>
        <v>1.3191531365234672E-4</v>
      </c>
      <c r="N383" s="8">
        <f>+Allocators!P806</f>
        <v>3.9237661337811524E-5</v>
      </c>
      <c r="O383" s="8">
        <f>+Allocators!Q806</f>
        <v>4.5986124572666415E-5</v>
      </c>
      <c r="P383" s="8">
        <f>+Allocators!R806</f>
        <v>8.7062386666438082E-7</v>
      </c>
      <c r="Q383" s="8">
        <f>+Allocators!S806</f>
        <v>4.4872448454305942E-6</v>
      </c>
      <c r="R383" s="8">
        <f>+Allocators!T806</f>
        <v>5.0820643438158264E-3</v>
      </c>
      <c r="S383" s="8">
        <f>+Allocators!U806</f>
        <v>6.7903321528633748E-4</v>
      </c>
    </row>
    <row r="384" spans="1:19">
      <c r="A384" s="14" t="str">
        <f>CONCATENATE(Allocators!A807," ",Allocators!B807)</f>
        <v>REV_RENT TOTAL</v>
      </c>
      <c r="B384" s="8">
        <f>+Allocators!D807</f>
        <v>1</v>
      </c>
      <c r="C384" s="8">
        <f>+Allocators!E807</f>
        <v>0.63749843099483972</v>
      </c>
      <c r="D384" s="8">
        <f>+Allocators!F807</f>
        <v>0.14301535903336446</v>
      </c>
      <c r="E384" s="8">
        <f>+Allocators!G807</f>
        <v>1.5437354376195127E-3</v>
      </c>
      <c r="F384" s="8">
        <f>+Allocators!H807</f>
        <v>9.6576959932403279E-5</v>
      </c>
      <c r="G384" s="8">
        <f>+Allocators!I807</f>
        <v>7.8641281769040519E-2</v>
      </c>
      <c r="H384" s="8">
        <f>+Allocators!J807</f>
        <v>1.0275094373117653E-2</v>
      </c>
      <c r="I384" s="8">
        <f>+Allocators!K807</f>
        <v>8.0089653420983647E-4</v>
      </c>
      <c r="J384" s="8">
        <f>+Allocators!L807</f>
        <v>3.7374481355733137E-5</v>
      </c>
      <c r="K384" s="8">
        <f>+Allocators!M807</f>
        <v>3.4209527506623601E-3</v>
      </c>
      <c r="L384" s="8">
        <f>+Allocators!N807</f>
        <v>3.5885832156265347E-2</v>
      </c>
      <c r="M384" s="8">
        <f>+Allocators!O807</f>
        <v>4.8748723644355028E-2</v>
      </c>
      <c r="N384" s="8">
        <f>+Allocators!P807</f>
        <v>8.8880867395468785E-3</v>
      </c>
      <c r="O384" s="8">
        <f>+Allocators!Q807</f>
        <v>2.1729924029537141E-2</v>
      </c>
      <c r="P384" s="8">
        <f>+Allocators!R807</f>
        <v>3.1341221840949416E-4</v>
      </c>
      <c r="Q384" s="8">
        <f>+Allocators!S807</f>
        <v>2.8206823887167186E-4</v>
      </c>
      <c r="R384" s="8">
        <f>+Allocators!T807</f>
        <v>7.6180506291629443E-3</v>
      </c>
      <c r="S384" s="8">
        <f>+Allocators!U807</f>
        <v>1.2042000097092975E-3</v>
      </c>
    </row>
    <row r="385" spans="1:21"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21">
      <c r="A386" s="14" t="str">
        <f>CONCATENATE(Allocators!A817," ",Allocators!B817)</f>
        <v>REV PRODUCTION</v>
      </c>
      <c r="B386" s="8">
        <f ca="1">+Allocators!D817</f>
        <v>0.37594877474754118</v>
      </c>
      <c r="C386" s="8">
        <f ca="1">+Allocators!E817</f>
        <v>0.18045009720999311</v>
      </c>
      <c r="D386" s="8">
        <f ca="1">+Allocators!F817</f>
        <v>5.2709482555655149E-2</v>
      </c>
      <c r="E386" s="8">
        <f ca="1">+Allocators!G817</f>
        <v>6.4888402016819564E-4</v>
      </c>
      <c r="F386" s="8">
        <f ca="1">+Allocators!H817</f>
        <v>1.2058833414200565E-4</v>
      </c>
      <c r="G386" s="8">
        <f ca="1">+Allocators!I817</f>
        <v>2.9167662697850583E-2</v>
      </c>
      <c r="H386" s="8">
        <f ca="1">+Allocators!J817</f>
        <v>5.4537480100789078E-3</v>
      </c>
      <c r="I386" s="8">
        <f ca="1">+Allocators!K817</f>
        <v>1.0044132081010516E-3</v>
      </c>
      <c r="J386" s="8">
        <f ca="1">+Allocators!L817</f>
        <v>3.1761240818150709E-5</v>
      </c>
      <c r="K386" s="8">
        <f ca="1">+Allocators!M817</f>
        <v>1.4025737236780238E-3</v>
      </c>
      <c r="L386" s="8">
        <f ca="1">+Allocators!N817</f>
        <v>1.9452173057278557E-2</v>
      </c>
      <c r="M386" s="8">
        <f ca="1">+Allocators!O817</f>
        <v>6.269359733246338E-2</v>
      </c>
      <c r="N386" s="8">
        <f ca="1">+Allocators!P817</f>
        <v>1.3179739445734953E-2</v>
      </c>
      <c r="O386" s="8">
        <f ca="1">+Allocators!Q817</f>
        <v>8.584240334930722E-3</v>
      </c>
      <c r="P386" s="8">
        <f ca="1">+Allocators!R817</f>
        <v>1.6032727659776998E-4</v>
      </c>
      <c r="Q386" s="8">
        <f ca="1">+Allocators!S817</f>
        <v>1.2195026148306438E-4</v>
      </c>
      <c r="R386" s="8">
        <f ca="1">+Allocators!T817</f>
        <v>6.3045378874578646E-4</v>
      </c>
      <c r="S386" s="8">
        <f ca="1">+Allocators!U817</f>
        <v>1.3708224982155189E-4</v>
      </c>
    </row>
    <row r="387" spans="1:21">
      <c r="A387" s="14" t="str">
        <f>CONCATENATE(Allocators!A818," ",Allocators!B818)</f>
        <v>REV BULKTRAN</v>
      </c>
      <c r="B387" s="8">
        <f ca="1">+Allocators!D818</f>
        <v>6.4986877713063648E-2</v>
      </c>
      <c r="C387" s="8">
        <f ca="1">+Allocators!E818</f>
        <v>1.4482098122972931E-2</v>
      </c>
      <c r="D387" s="8">
        <f ca="1">+Allocators!F818</f>
        <v>1.0092637851893608E-2</v>
      </c>
      <c r="E387" s="8">
        <f ca="1">+Allocators!G818</f>
        <v>1.023594128577718E-4</v>
      </c>
      <c r="F387" s="8">
        <f ca="1">+Allocators!H818</f>
        <v>-1.245665151293766E-5</v>
      </c>
      <c r="G387" s="8">
        <f ca="1">+Allocators!I818</f>
        <v>5.561349664635078E-3</v>
      </c>
      <c r="H387" s="8">
        <f ca="1">+Allocators!J818</f>
        <v>1.6799767201141919E-3</v>
      </c>
      <c r="I387" s="8">
        <f ca="1">+Allocators!K818</f>
        <v>2.5839085444134303E-4</v>
      </c>
      <c r="J387" s="8">
        <f ca="1">+Allocators!L818</f>
        <v>-2.2494368817779712E-6</v>
      </c>
      <c r="K387" s="8">
        <f ca="1">+Allocators!M818</f>
        <v>2.0844215374451951E-4</v>
      </c>
      <c r="L387" s="8">
        <f ca="1">+Allocators!N818</f>
        <v>6.1784093642827925E-3</v>
      </c>
      <c r="M387" s="8">
        <f ca="1">+Allocators!O818</f>
        <v>1.9663225115482817E-2</v>
      </c>
      <c r="N387" s="8">
        <f ca="1">+Allocators!P818</f>
        <v>4.8233175887307956E-3</v>
      </c>
      <c r="O387" s="8">
        <f ca="1">+Allocators!Q818</f>
        <v>1.7006261906694735E-3</v>
      </c>
      <c r="P387" s="8">
        <f ca="1">+Allocators!R818</f>
        <v>2.5636069063026423E-5</v>
      </c>
      <c r="Q387" s="8">
        <f ca="1">+Allocators!S818</f>
        <v>2.5810389781093722E-5</v>
      </c>
      <c r="R387" s="8">
        <f ca="1">+Allocators!T818</f>
        <v>1.6249925556216196E-4</v>
      </c>
      <c r="S387" s="8">
        <f ca="1">+Allocators!U818</f>
        <v>3.6805047226755287E-5</v>
      </c>
    </row>
    <row r="388" spans="1:21">
      <c r="A388" s="14" t="str">
        <f>CONCATENATE(Allocators!A819," ",Allocators!B819)</f>
        <v>REV SUBTRAN</v>
      </c>
      <c r="B388" s="8">
        <f ca="1">+Allocators!D819</f>
        <v>1.7978597523176831E-2</v>
      </c>
      <c r="C388" s="8">
        <f ca="1">+Allocators!E819</f>
        <v>4.3332626506304593E-3</v>
      </c>
      <c r="D388" s="8">
        <f ca="1">+Allocators!F819</f>
        <v>2.7902695087724553E-3</v>
      </c>
      <c r="E388" s="8">
        <f ca="1">+Allocators!G819</f>
        <v>2.8860331825494875E-5</v>
      </c>
      <c r="F388" s="8">
        <f ca="1">+Allocators!H819</f>
        <v>-3.2515046514771796E-6</v>
      </c>
      <c r="G388" s="8">
        <f ca="1">+Allocators!I819</f>
        <v>1.4984262108419847E-3</v>
      </c>
      <c r="H388" s="8">
        <f ca="1">+Allocators!J819</f>
        <v>4.4488405008220606E-4</v>
      </c>
      <c r="I388" s="8">
        <f ca="1">+Allocators!K819</f>
        <v>8.9367733737390697E-5</v>
      </c>
      <c r="J388" s="8">
        <f ca="1">+Allocators!L819</f>
        <v>0</v>
      </c>
      <c r="K388" s="8">
        <f ca="1">+Allocators!M819</f>
        <v>5.4127494247752892E-5</v>
      </c>
      <c r="L388" s="8">
        <f ca="1">+Allocators!N819</f>
        <v>1.6129630103525706E-3</v>
      </c>
      <c r="M388" s="8">
        <f ca="1">+Allocators!O819</f>
        <v>6.6602218302699639E-3</v>
      </c>
      <c r="N388" s="8">
        <f ca="1">+Allocators!P819</f>
        <v>0</v>
      </c>
      <c r="O388" s="8">
        <f ca="1">+Allocators!Q819</f>
        <v>4.5553736430647843E-4</v>
      </c>
      <c r="P388" s="8">
        <f ca="1">+Allocators!R819</f>
        <v>6.9984668182475976E-6</v>
      </c>
      <c r="Q388" s="8">
        <f ca="1">+Allocators!S819</f>
        <v>6.9303759433002446E-6</v>
      </c>
      <c r="R388" s="8">
        <f ca="1">+Allocators!T819</f>
        <v>0</v>
      </c>
      <c r="S388" s="8">
        <f ca="1">+Allocators!U819</f>
        <v>0</v>
      </c>
    </row>
    <row r="389" spans="1:21">
      <c r="A389" s="14" t="str">
        <f>CONCATENATE(Allocators!A820," ",Allocators!B820)</f>
        <v>REV DISTPRI</v>
      </c>
      <c r="B389" s="8">
        <f ca="1">+Allocators!D820</f>
        <v>0.12081428079299698</v>
      </c>
      <c r="C389" s="8">
        <f ca="1">+Allocators!E820</f>
        <v>6.5703264872759501E-2</v>
      </c>
      <c r="D389" s="8">
        <f ca="1">+Allocators!F820</f>
        <v>2.4160847183359504E-2</v>
      </c>
      <c r="E389" s="8">
        <f ca="1">+Allocators!G820</f>
        <v>2.791643492843079E-4</v>
      </c>
      <c r="F389" s="8">
        <f ca="1">+Allocators!H820</f>
        <v>0</v>
      </c>
      <c r="G389" s="8">
        <f ca="1">+Allocators!I820</f>
        <v>1.2948591863919759E-2</v>
      </c>
      <c r="H389" s="8">
        <f ca="1">+Allocators!J820</f>
        <v>2.9120186008351552E-3</v>
      </c>
      <c r="I389" s="8">
        <f ca="1">+Allocators!K820</f>
        <v>0</v>
      </c>
      <c r="J389" s="8">
        <f ca="1">+Allocators!L820</f>
        <v>0</v>
      </c>
      <c r="K389" s="8">
        <f ca="1">+Allocators!M820</f>
        <v>5.5363079610268881E-4</v>
      </c>
      <c r="L389" s="8">
        <f ca="1">+Allocators!N820</f>
        <v>1.0256794486777502E-2</v>
      </c>
      <c r="M389" s="8">
        <f ca="1">+Allocators!O820</f>
        <v>0</v>
      </c>
      <c r="N389" s="8">
        <f ca="1">+Allocators!P820</f>
        <v>0</v>
      </c>
      <c r="O389" s="8">
        <f ca="1">+Allocators!Q820</f>
        <v>3.8756451948276393E-3</v>
      </c>
      <c r="P389" s="8">
        <f ca="1">+Allocators!R820</f>
        <v>6.7813549350086711E-5</v>
      </c>
      <c r="Q389" s="8">
        <f ca="1">+Allocators!S820</f>
        <v>5.6509895780802966E-5</v>
      </c>
      <c r="R389" s="8">
        <f ca="1">+Allocators!T820</f>
        <v>0</v>
      </c>
      <c r="S389" s="8">
        <f ca="1">+Allocators!U820</f>
        <v>0</v>
      </c>
    </row>
    <row r="390" spans="1:21">
      <c r="A390" s="14" t="str">
        <f>CONCATENATE(Allocators!A821," ",Allocators!B821)</f>
        <v>REV DISTSEC</v>
      </c>
      <c r="B390" s="8">
        <f ca="1">+Allocators!D821</f>
        <v>4.9851569945286799E-2</v>
      </c>
      <c r="C390" s="8">
        <f ca="1">+Allocators!E821</f>
        <v>3.1836343147032466E-2</v>
      </c>
      <c r="D390" s="8">
        <f ca="1">+Allocators!F821</f>
        <v>1.0526815192626873E-2</v>
      </c>
      <c r="E390" s="8">
        <f ca="1">+Allocators!G821</f>
        <v>0</v>
      </c>
      <c r="F390" s="8">
        <f ca="1">+Allocators!H821</f>
        <v>0</v>
      </c>
      <c r="G390" s="8">
        <f ca="1">+Allocators!I821</f>
        <v>4.8507454188522368E-3</v>
      </c>
      <c r="H390" s="8">
        <f ca="1">+Allocators!J821</f>
        <v>0</v>
      </c>
      <c r="I390" s="8">
        <f ca="1">+Allocators!K821</f>
        <v>0</v>
      </c>
      <c r="J390" s="8">
        <f ca="1">+Allocators!L821</f>
        <v>0</v>
      </c>
      <c r="K390" s="8">
        <f ca="1">+Allocators!M821</f>
        <v>1.6941117867736499E-4</v>
      </c>
      <c r="L390" s="8">
        <f ca="1">+Allocators!N821</f>
        <v>0</v>
      </c>
      <c r="M390" s="8">
        <f ca="1">+Allocators!O821</f>
        <v>0</v>
      </c>
      <c r="N390" s="8">
        <f ca="1">+Allocators!P821</f>
        <v>0</v>
      </c>
      <c r="O390" s="8">
        <f ca="1">+Allocators!Q821</f>
        <v>1.50047525858953E-3</v>
      </c>
      <c r="P390" s="8">
        <f ca="1">+Allocators!R821</f>
        <v>0</v>
      </c>
      <c r="Q390" s="8">
        <f ca="1">+Allocators!S821</f>
        <v>1.9717430362606301E-5</v>
      </c>
      <c r="R390" s="8">
        <f ca="1">+Allocators!T821</f>
        <v>7.7428561659536872E-4</v>
      </c>
      <c r="S390" s="8">
        <f ca="1">+Allocators!U821</f>
        <v>1.7377670255033635E-4</v>
      </c>
    </row>
    <row r="391" spans="1:21">
      <c r="A391" s="14" t="str">
        <f>CONCATENATE(Allocators!A822," ",Allocators!B822)</f>
        <v>REV ENERGY</v>
      </c>
      <c r="B391" s="8">
        <f ca="1">+Allocators!D822</f>
        <v>0.32608379664592407</v>
      </c>
      <c r="C391" s="8">
        <f ca="1">+Allocators!E822</f>
        <v>0.14441368862206119</v>
      </c>
      <c r="D391" s="8">
        <f ca="1">+Allocators!F822</f>
        <v>4.0754891528035596E-2</v>
      </c>
      <c r="E391" s="8">
        <f ca="1">+Allocators!G822</f>
        <v>5.5568938918675373E-4</v>
      </c>
      <c r="F391" s="8">
        <f ca="1">+Allocators!H822</f>
        <v>1.3601568934056208E-4</v>
      </c>
      <c r="G391" s="8">
        <f ca="1">+Allocators!I822</f>
        <v>2.5294019297908223E-2</v>
      </c>
      <c r="H391" s="8">
        <f ca="1">+Allocators!J822</f>
        <v>3.7037862101291659E-3</v>
      </c>
      <c r="I391" s="8">
        <f ca="1">+Allocators!K822</f>
        <v>7.9670004264275045E-4</v>
      </c>
      <c r="J391" s="8">
        <f ca="1">+Allocators!L822</f>
        <v>4.171455102431562E-5</v>
      </c>
      <c r="K391" s="8">
        <f ca="1">+Allocators!M822</f>
        <v>1.431005522387894E-3</v>
      </c>
      <c r="L391" s="8">
        <f ca="1">+Allocators!N822</f>
        <v>1.6916307184491653E-2</v>
      </c>
      <c r="M391" s="8">
        <f ca="1">+Allocators!O822</f>
        <v>6.8656024686959874E-2</v>
      </c>
      <c r="N391" s="8">
        <f ca="1">+Allocators!P822</f>
        <v>1.2360785537570871E-2</v>
      </c>
      <c r="O391" s="8">
        <f ca="1">+Allocators!Q822</f>
        <v>7.1656786088865124E-3</v>
      </c>
      <c r="P391" s="8">
        <f ca="1">+Allocators!R822</f>
        <v>1.4678272534687469E-4</v>
      </c>
      <c r="Q391" s="8">
        <f ca="1">+Allocators!S822</f>
        <v>1.3129210861463541E-4</v>
      </c>
      <c r="R391" s="8">
        <f ca="1">+Allocators!T822</f>
        <v>2.9591969564103141E-3</v>
      </c>
      <c r="S391" s="8">
        <f ca="1">+Allocators!U822</f>
        <v>6.2021798492680109E-4</v>
      </c>
    </row>
    <row r="392" spans="1:21">
      <c r="A392" s="14" t="str">
        <f>CONCATENATE(Allocators!A823," ",Allocators!B823)</f>
        <v>REV CUSTOMER</v>
      </c>
      <c r="B392" s="8">
        <f ca="1">+Allocators!D823</f>
        <v>4.4336102632010606E-2</v>
      </c>
      <c r="C392" s="8">
        <f ca="1">+Allocators!E823</f>
        <v>2.2541368791317535E-2</v>
      </c>
      <c r="D392" s="8">
        <f ca="1">+Allocators!F823</f>
        <v>7.5225856840356251E-3</v>
      </c>
      <c r="E392" s="8">
        <f ca="1">+Allocators!G823</f>
        <v>3.361427859466579E-4</v>
      </c>
      <c r="F392" s="8">
        <f ca="1">+Allocators!H823</f>
        <v>5.1174117496671275E-5</v>
      </c>
      <c r="G392" s="8">
        <f ca="1">+Allocators!I823</f>
        <v>4.6970145707206151E-4</v>
      </c>
      <c r="H392" s="8">
        <f ca="1">+Allocators!J823</f>
        <v>1.584098136075392E-4</v>
      </c>
      <c r="I392" s="8">
        <f ca="1">+Allocators!K823</f>
        <v>1.5481786813925454E-4</v>
      </c>
      <c r="J392" s="8">
        <f ca="1">+Allocators!L823</f>
        <v>9.6972868359248076E-6</v>
      </c>
      <c r="K392" s="8">
        <f ca="1">+Allocators!M823</f>
        <v>3.1120323808042855E-6</v>
      </c>
      <c r="L392" s="8">
        <f ca="1">+Allocators!N823</f>
        <v>1.1387955487987002E-4</v>
      </c>
      <c r="M392" s="8">
        <f ca="1">+Allocators!O823</f>
        <v>2.5584791274200488E-4</v>
      </c>
      <c r="N392" s="8">
        <f ca="1">+Allocators!P823</f>
        <v>9.403070757447146E-5</v>
      </c>
      <c r="O392" s="8">
        <f ca="1">+Allocators!Q823</f>
        <v>1.0447603036741185E-4</v>
      </c>
      <c r="P392" s="8">
        <f ca="1">+Allocators!R823</f>
        <v>1.7030876008188237E-6</v>
      </c>
      <c r="Q392" s="8">
        <f ca="1">+Allocators!S823</f>
        <v>1.0732322974957193E-5</v>
      </c>
      <c r="R392" s="8">
        <f ca="1">+Allocators!T823</f>
        <v>1.0673388769404846E-2</v>
      </c>
      <c r="S392" s="8">
        <f ca="1">+Allocators!U823</f>
        <v>1.8350344096341297E-3</v>
      </c>
    </row>
    <row r="393" spans="1:21">
      <c r="A393" s="14" t="str">
        <f>CONCATENATE(Allocators!A824," ",Allocators!B824)</f>
        <v>REV TOTAL</v>
      </c>
      <c r="B393" s="8">
        <f ca="1">+Allocators!D824</f>
        <v>1</v>
      </c>
      <c r="C393" s="8">
        <f ca="1">+Allocators!E824</f>
        <v>0.46376012341676731</v>
      </c>
      <c r="D393" s="8">
        <f ca="1">+Allocators!F824</f>
        <v>0.14855752950437878</v>
      </c>
      <c r="E393" s="8">
        <f ca="1">+Allocators!G824</f>
        <v>1.9511002892691821E-3</v>
      </c>
      <c r="F393" s="8">
        <f ca="1">+Allocators!H824</f>
        <v>2.9206998481482393E-4</v>
      </c>
      <c r="G393" s="8">
        <f ca="1">+Allocators!I824</f>
        <v>7.9790496611079884E-2</v>
      </c>
      <c r="H393" s="8">
        <f ca="1">+Allocators!J824</f>
        <v>1.4352823404847169E-2</v>
      </c>
      <c r="I393" s="8">
        <f ca="1">+Allocators!K824</f>
        <v>2.3036897070617896E-3</v>
      </c>
      <c r="J393" s="8">
        <f ca="1">+Allocators!L824</f>
        <v>8.092364179661318E-5</v>
      </c>
      <c r="K393" s="8">
        <f ca="1">+Allocators!M824</f>
        <v>3.8223029012190483E-3</v>
      </c>
      <c r="L393" s="8">
        <f ca="1">+Allocators!N824</f>
        <v>5.4530526658062954E-2</v>
      </c>
      <c r="M393" s="8">
        <f ca="1">+Allocators!O824</f>
        <v>0.15792891687791802</v>
      </c>
      <c r="N393" s="8">
        <f ca="1">+Allocators!P824</f>
        <v>3.0457873279611091E-2</v>
      </c>
      <c r="O393" s="8">
        <f ca="1">+Allocators!Q824</f>
        <v>2.3386678982577767E-2</v>
      </c>
      <c r="P393" s="8">
        <f ca="1">+Allocators!R824</f>
        <v>4.0926117477682421E-4</v>
      </c>
      <c r="Q393" s="8">
        <f ca="1">+Allocators!S824</f>
        <v>3.7294278494046036E-4</v>
      </c>
      <c r="R393" s="8">
        <f ca="1">+Allocators!T824</f>
        <v>1.5199824386718481E-2</v>
      </c>
      <c r="S393" s="8">
        <f ca="1">+Allocators!U824</f>
        <v>2.8029163941595743E-3</v>
      </c>
    </row>
    <row r="394" spans="1:21"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21" s="56" customFormat="1">
      <c r="A395" s="56" t="str">
        <f>CONCATENATE(Allocators!A881," ",Allocators!B881)</f>
        <v>RSALE PRODUCTION</v>
      </c>
      <c r="B395" s="43">
        <f ca="1">+Allocators!D881</f>
        <v>0.50208872632525769</v>
      </c>
      <c r="C395" s="43">
        <f ca="1">+Allocators!E881</f>
        <v>0.22861787319851082</v>
      </c>
      <c r="D395" s="43">
        <f ca="1">+Allocators!F881</f>
        <v>6.6042369372230403E-2</v>
      </c>
      <c r="E395" s="43">
        <f ca="1">+Allocators!G881</f>
        <v>8.248325669086337E-4</v>
      </c>
      <c r="F395" s="43">
        <f ca="1">+Allocators!H881</f>
        <v>1.0958697600589053E-4</v>
      </c>
      <c r="G395" s="43">
        <f ca="1">+Allocators!I881</f>
        <v>3.7840596452388721E-2</v>
      </c>
      <c r="H395" s="43">
        <f ca="1">+Allocators!J881</f>
        <v>7.6637566657794549E-3</v>
      </c>
      <c r="I395" s="43">
        <f ca="1">+Allocators!K881</f>
        <v>1.3958164788011877E-3</v>
      </c>
      <c r="J395" s="43">
        <f ca="1">+Allocators!L881</f>
        <v>3.7724260790776893E-5</v>
      </c>
      <c r="K395" s="43">
        <f ca="1">+Allocators!M881</f>
        <v>1.7430152351392897E-3</v>
      </c>
      <c r="L395" s="43">
        <f ca="1">+Allocators!N881</f>
        <v>2.7759795800774523E-2</v>
      </c>
      <c r="M395" s="43">
        <f ca="1">+Allocators!O881</f>
        <v>9.738099897134829E-2</v>
      </c>
      <c r="N395" s="43">
        <f ca="1">+Allocators!P881</f>
        <v>2.0466602107390198E-2</v>
      </c>
      <c r="O395" s="43">
        <f ca="1">+Allocators!Q881</f>
        <v>1.0912761419284983E-2</v>
      </c>
      <c r="P395" s="43">
        <f ca="1">+Allocators!R881</f>
        <v>2.0316496278037629E-4</v>
      </c>
      <c r="Q395" s="43">
        <f ca="1">+Allocators!S881</f>
        <v>1.5206434378260651E-4</v>
      </c>
      <c r="R395" s="43">
        <f ca="1">+Allocators!T881</f>
        <v>7.7144566338375835E-4</v>
      </c>
      <c r="S395" s="43">
        <f ca="1">+Allocators!U881</f>
        <v>1.6632184995795952E-4</v>
      </c>
      <c r="U395" s="43"/>
    </row>
    <row r="396" spans="1:21" s="56" customFormat="1">
      <c r="A396" s="56" t="str">
        <f>CONCATENATE(Allocators!A882," ",Allocators!B882)</f>
        <v>RSALE BULKTRAN</v>
      </c>
      <c r="B396" s="43">
        <f ca="1">+Allocators!D882</f>
        <v>-2.1072300266250017E-2</v>
      </c>
      <c r="C396" s="43">
        <f ca="1">+Allocators!E882</f>
        <v>-3.1729908583404666E-2</v>
      </c>
      <c r="D396" s="43">
        <f ca="1">+Allocators!F882</f>
        <v>-3.8147757329063948E-4</v>
      </c>
      <c r="E396" s="43">
        <f ca="1">+Allocators!G882</f>
        <v>-4.5840241540137882E-5</v>
      </c>
      <c r="F396" s="43">
        <f ca="1">+Allocators!H882</f>
        <v>-2.6004301433287697E-5</v>
      </c>
      <c r="G396" s="43">
        <f ca="1">+Allocators!I882</f>
        <v>-7.2239094215802906E-4</v>
      </c>
      <c r="H396" s="43">
        <f ca="1">+Allocators!J882</f>
        <v>6.7733667130642121E-4</v>
      </c>
      <c r="I396" s="43">
        <f ca="1">+Allocators!K882</f>
        <v>3.7813992172837458E-5</v>
      </c>
      <c r="J396" s="43">
        <f ca="1">+Allocators!L882</f>
        <v>-1.046495077694591E-5</v>
      </c>
      <c r="K396" s="43">
        <f ca="1">+Allocators!M882</f>
        <v>-9.0782202591501313E-5</v>
      </c>
      <c r="L396" s="43">
        <f ca="1">+Allocators!N882</f>
        <v>2.6783170589296857E-3</v>
      </c>
      <c r="M396" s="43">
        <f ca="1">+Allocators!O882</f>
        <v>5.7403610900891673E-3</v>
      </c>
      <c r="N396" s="43">
        <f ca="1">+Allocators!P882</f>
        <v>2.7281288215125657E-3</v>
      </c>
      <c r="O396" s="43">
        <f ca="1">+Allocators!Q882</f>
        <v>-6.7631056198737762E-6</v>
      </c>
      <c r="P396" s="43">
        <f ca="1">+Allocators!R882</f>
        <v>-9.0751829957443313E-6</v>
      </c>
      <c r="Q396" s="43">
        <f ca="1">+Allocators!S882</f>
        <v>3.5513866765979256E-6</v>
      </c>
      <c r="R396" s="43">
        <f ca="1">+Allocators!T882</f>
        <v>6.7369453458945833E-5</v>
      </c>
      <c r="S396" s="43">
        <f ca="1">+Allocators!U882</f>
        <v>1.7528343414634419E-5</v>
      </c>
      <c r="U396" s="43"/>
    </row>
    <row r="397" spans="1:21" s="56" customFormat="1">
      <c r="A397" s="56" t="str">
        <f>CONCATENATE(Allocators!A883," ",Allocators!B883)</f>
        <v>RSALE SUBTRAN</v>
      </c>
      <c r="B397" s="43">
        <f ca="1">+Allocators!D883</f>
        <v>-5.9885845825154646E-3</v>
      </c>
      <c r="C397" s="43">
        <f ca="1">+Allocators!E883</f>
        <v>-8.3723428306895255E-3</v>
      </c>
      <c r="D397" s="43">
        <f ca="1">+Allocators!F883</f>
        <v>-1.0838253963427873E-4</v>
      </c>
      <c r="E397" s="43">
        <f ca="1">+Allocators!G883</f>
        <v>-1.2316681496432656E-5</v>
      </c>
      <c r="F397" s="43">
        <f ca="1">+Allocators!H883</f>
        <v>-8.4020644659527602E-6</v>
      </c>
      <c r="G397" s="43">
        <f ca="1">+Allocators!I883</f>
        <v>-1.8955955975818881E-4</v>
      </c>
      <c r="H397" s="43">
        <f ca="1">+Allocators!J883</f>
        <v>1.7318828984530749E-4</v>
      </c>
      <c r="I397" s="43">
        <f ca="1">+Allocators!K883</f>
        <v>1.2310714347547766E-5</v>
      </c>
      <c r="J397" s="43">
        <f ca="1">+Allocators!L883</f>
        <v>0</v>
      </c>
      <c r="K397" s="43">
        <f ca="1">+Allocators!M883</f>
        <v>-2.2351076035261254E-5</v>
      </c>
      <c r="L397" s="43">
        <f ca="1">+Allocators!N883</f>
        <v>6.7637936064591283E-4</v>
      </c>
      <c r="M397" s="43">
        <f ca="1">+Allocators!O883</f>
        <v>1.8670781626025669E-3</v>
      </c>
      <c r="N397" s="43">
        <f ca="1">+Allocators!P883</f>
        <v>0</v>
      </c>
      <c r="O397" s="43">
        <f ca="1">+Allocators!Q883</f>
        <v>-2.7316801222522703E-6</v>
      </c>
      <c r="P397" s="43">
        <f ca="1">+Allocators!R883</f>
        <v>-2.36001754928898E-6</v>
      </c>
      <c r="Q397" s="43">
        <f ca="1">+Allocators!S883</f>
        <v>9.0533979439394886E-7</v>
      </c>
      <c r="R397" s="43">
        <f ca="1">+Allocators!T883</f>
        <v>0</v>
      </c>
      <c r="S397" s="43">
        <f ca="1">+Allocators!U883</f>
        <v>0</v>
      </c>
      <c r="U397" s="43"/>
    </row>
    <row r="398" spans="1:21" s="56" customFormat="1">
      <c r="A398" s="56" t="str">
        <f>CONCATENATE(Allocators!A884," ",Allocators!B884)</f>
        <v>RSALE DISTPRI</v>
      </c>
      <c r="B398" s="43">
        <f ca="1">+Allocators!D884</f>
        <v>0.12121062283859486</v>
      </c>
      <c r="C398" s="43">
        <f ca="1">+Allocators!E884</f>
        <v>6.2864542504958251E-2</v>
      </c>
      <c r="D398" s="43">
        <f ca="1">+Allocators!F884</f>
        <v>2.4599875940961961E-2</v>
      </c>
      <c r="E398" s="43">
        <f ca="1">+Allocators!G884</f>
        <v>2.8038768531074484E-4</v>
      </c>
      <c r="F398" s="43">
        <f ca="1">+Allocators!H884</f>
        <v>0</v>
      </c>
      <c r="G398" s="43">
        <f ca="1">+Allocators!I884</f>
        <v>1.3477116739709579E-2</v>
      </c>
      <c r="H398" s="43">
        <f ca="1">+Allocators!J884</f>
        <v>3.3407429112835649E-3</v>
      </c>
      <c r="I398" s="43">
        <f ca="1">+Allocators!K884</f>
        <v>0</v>
      </c>
      <c r="J398" s="43">
        <f ca="1">+Allocators!L884</f>
        <v>0</v>
      </c>
      <c r="K398" s="43">
        <f ca="1">+Allocators!M884</f>
        <v>5.51541193247457E-4</v>
      </c>
      <c r="L398" s="43">
        <f ca="1">+Allocators!N884</f>
        <v>1.1956448246039126E-2</v>
      </c>
      <c r="M398" s="43">
        <f ca="1">+Allocators!O884</f>
        <v>0</v>
      </c>
      <c r="N398" s="43">
        <f ca="1">+Allocators!P884</f>
        <v>0</v>
      </c>
      <c r="O398" s="43">
        <f ca="1">+Allocators!Q884</f>
        <v>4.0129138893661362E-3</v>
      </c>
      <c r="P398" s="43">
        <f ca="1">+Allocators!R884</f>
        <v>6.8781844318343503E-5</v>
      </c>
      <c r="Q398" s="43">
        <f ca="1">+Allocators!S884</f>
        <v>5.827188339973019E-5</v>
      </c>
      <c r="R398" s="43">
        <f ca="1">+Allocators!T884</f>
        <v>0</v>
      </c>
      <c r="S398" s="43">
        <f ca="1">+Allocators!U884</f>
        <v>0</v>
      </c>
      <c r="U398" s="43"/>
    </row>
    <row r="399" spans="1:21" s="56" customFormat="1">
      <c r="A399" s="56" t="str">
        <f>CONCATENATE(Allocators!A885," ",Allocators!B885)</f>
        <v>RSALE DISTSEC</v>
      </c>
      <c r="B399" s="43">
        <f ca="1">+Allocators!D885</f>
        <v>4.6873473084261492E-2</v>
      </c>
      <c r="C399" s="43">
        <f ca="1">+Allocators!E885</f>
        <v>2.8889060792727583E-2</v>
      </c>
      <c r="D399" s="43">
        <f ca="1">+Allocators!F885</f>
        <v>1.0422440818796482E-2</v>
      </c>
      <c r="E399" s="43">
        <f ca="1">+Allocators!G885</f>
        <v>0</v>
      </c>
      <c r="F399" s="43">
        <f ca="1">+Allocators!H885</f>
        <v>0</v>
      </c>
      <c r="G399" s="43">
        <f ca="1">+Allocators!I885</f>
        <v>4.8979651437326749E-3</v>
      </c>
      <c r="H399" s="43">
        <f ca="1">+Allocators!J885</f>
        <v>0</v>
      </c>
      <c r="I399" s="43">
        <f ca="1">+Allocators!K885</f>
        <v>0</v>
      </c>
      <c r="J399" s="43">
        <f ca="1">+Allocators!L885</f>
        <v>0</v>
      </c>
      <c r="K399" s="43">
        <f ca="1">+Allocators!M885</f>
        <v>1.6324331169737492E-4</v>
      </c>
      <c r="L399" s="43">
        <f ca="1">+Allocators!N885</f>
        <v>0</v>
      </c>
      <c r="M399" s="43">
        <f ca="1">+Allocators!O885</f>
        <v>0</v>
      </c>
      <c r="N399" s="43">
        <f ca="1">+Allocators!P885</f>
        <v>0</v>
      </c>
      <c r="O399" s="43">
        <f ca="1">+Allocators!Q885</f>
        <v>1.5117080335671602E-3</v>
      </c>
      <c r="P399" s="43">
        <f ca="1">+Allocators!R885</f>
        <v>0</v>
      </c>
      <c r="Q399" s="43">
        <f ca="1">+Allocators!S885</f>
        <v>1.9845215923857923E-5</v>
      </c>
      <c r="R399" s="43">
        <f ca="1">+Allocators!T885</f>
        <v>7.9112585238593554E-4</v>
      </c>
      <c r="S399" s="43">
        <f ca="1">+Allocators!U885</f>
        <v>1.7808391543044455E-4</v>
      </c>
      <c r="U399" s="43"/>
    </row>
    <row r="400" spans="1:21" s="56" customFormat="1">
      <c r="A400" s="56" t="str">
        <f>CONCATENATE(Allocators!A886," ",Allocators!B886)</f>
        <v>RSALE ENERGY</v>
      </c>
      <c r="B400" s="43">
        <f ca="1">+Allocators!D886</f>
        <v>0.31024311399228427</v>
      </c>
      <c r="C400" s="43">
        <f ca="1">+Allocators!E886</f>
        <v>0.13061499130812596</v>
      </c>
      <c r="D400" s="43">
        <f ca="1">+Allocators!F886</f>
        <v>3.7647721596848781E-2</v>
      </c>
      <c r="E400" s="43">
        <f ca="1">+Allocators!G886</f>
        <v>5.0942361919673604E-4</v>
      </c>
      <c r="F400" s="43">
        <f ca="1">+Allocators!H886</f>
        <v>9.9437945445187027E-5</v>
      </c>
      <c r="G400" s="43">
        <f ca="1">+Allocators!I886</f>
        <v>2.3757898382115446E-2</v>
      </c>
      <c r="H400" s="43">
        <f ca="1">+Allocators!J886</f>
        <v>3.6521775853967475E-3</v>
      </c>
      <c r="I400" s="43">
        <f ca="1">+Allocators!K886</f>
        <v>7.7422426280862502E-4</v>
      </c>
      <c r="J400" s="43">
        <f ca="1">+Allocators!L886</f>
        <v>3.5443457640427845E-5</v>
      </c>
      <c r="K400" s="43">
        <f ca="1">+Allocators!M886</f>
        <v>1.3067763650300391E-3</v>
      </c>
      <c r="L400" s="43">
        <f ca="1">+Allocators!N886</f>
        <v>1.6879133395458084E-2</v>
      </c>
      <c r="M400" s="43">
        <f ca="1">+Allocators!O886</f>
        <v>7.1613456055642233E-2</v>
      </c>
      <c r="N400" s="43">
        <f ca="1">+Allocators!P886</f>
        <v>1.3062459197734438E-2</v>
      </c>
      <c r="O400" s="43">
        <f ca="1">+Allocators!Q886</f>
        <v>6.6983267829861144E-3</v>
      </c>
      <c r="P400" s="43">
        <f ca="1">+Allocators!R886</f>
        <v>1.3586778211086275E-4</v>
      </c>
      <c r="Q400" s="43">
        <f ca="1">+Allocators!S886</f>
        <v>1.220967858826538E-4</v>
      </c>
      <c r="R400" s="43">
        <f ca="1">+Allocators!T886</f>
        <v>2.7556847377686188E-3</v>
      </c>
      <c r="S400" s="43">
        <f ca="1">+Allocators!U886</f>
        <v>5.7799473209340648E-4</v>
      </c>
      <c r="U400" s="43"/>
    </row>
    <row r="401" spans="1:21" s="56" customFormat="1">
      <c r="A401" s="56" t="str">
        <f>CONCATENATE(Allocators!A887," ",Allocators!B887)</f>
        <v>RSALE CUSTOMER</v>
      </c>
      <c r="B401" s="43">
        <f ca="1">+Allocators!D887</f>
        <v>4.664494860836698E-2</v>
      </c>
      <c r="C401" s="43">
        <f ca="1">+Allocators!E887</f>
        <v>2.3307559447242242E-2</v>
      </c>
      <c r="D401" s="43">
        <f ca="1">+Allocators!F887</f>
        <v>7.9926891304913303E-3</v>
      </c>
      <c r="E401" s="43">
        <f ca="1">+Allocators!G887</f>
        <v>3.5446282162064722E-4</v>
      </c>
      <c r="F401" s="43">
        <f ca="1">+Allocators!H887</f>
        <v>4.0159609882070498E-5</v>
      </c>
      <c r="G401" s="43">
        <f ca="1">+Allocators!I887</f>
        <v>5.1070189741139283E-4</v>
      </c>
      <c r="H401" s="43">
        <f ca="1">+Allocators!J887</f>
        <v>1.8801735099281206E-4</v>
      </c>
      <c r="I401" s="43">
        <f ca="1">+Allocators!K887</f>
        <v>1.7847385019102566E-4</v>
      </c>
      <c r="J401" s="43">
        <f ca="1">+Allocators!L887</f>
        <v>9.1493070714643508E-6</v>
      </c>
      <c r="K401" s="43">
        <f ca="1">+Allocators!M887</f>
        <v>3.2492829418718398E-6</v>
      </c>
      <c r="L401" s="43">
        <f ca="1">+Allocators!N887</f>
        <v>1.372850681221201E-4</v>
      </c>
      <c r="M401" s="43">
        <f ca="1">+Allocators!O887</f>
        <v>3.2585737766136695E-4</v>
      </c>
      <c r="N401" s="43">
        <f ca="1">+Allocators!P887</f>
        <v>1.2293575462500166E-4</v>
      </c>
      <c r="O401" s="43">
        <f ca="1">+Allocators!Q887</f>
        <v>1.1259269115315838E-4</v>
      </c>
      <c r="P401" s="43">
        <f ca="1">+Allocators!R887</f>
        <v>1.8086670150177244E-6</v>
      </c>
      <c r="Q401" s="43">
        <f ca="1">+Allocators!S887</f>
        <v>1.1468411562135852E-5</v>
      </c>
      <c r="R401" s="43">
        <f ca="1">+Allocators!T887</f>
        <v>1.1388382635504578E-2</v>
      </c>
      <c r="S401" s="43">
        <f ca="1">+Allocators!U887</f>
        <v>1.9601553048787458E-3</v>
      </c>
      <c r="U401" s="43"/>
    </row>
    <row r="402" spans="1:21" s="56" customFormat="1">
      <c r="A402" s="56" t="str">
        <f>CONCATENATE(Allocators!A888," ",Allocators!B888)</f>
        <v>RSALE TOTAL</v>
      </c>
      <c r="B402" s="43">
        <f ca="1">+Allocators!D888</f>
        <v>0.99999999999999956</v>
      </c>
      <c r="C402" s="43">
        <f ca="1">+Allocators!E888</f>
        <v>0.43419177583747071</v>
      </c>
      <c r="D402" s="43">
        <f ca="1">+Allocators!F888</f>
        <v>0.14621523674640402</v>
      </c>
      <c r="E402" s="43">
        <f ca="1">+Allocators!G888</f>
        <v>1.9109497700001918E-3</v>
      </c>
      <c r="F402" s="43">
        <f ca="1">+Allocators!H888</f>
        <v>2.1477816543390745E-4</v>
      </c>
      <c r="G402" s="43">
        <f ca="1">+Allocators!I888</f>
        <v>7.9572328113441573E-2</v>
      </c>
      <c r="H402" s="43">
        <f ca="1">+Allocators!J888</f>
        <v>1.5695219474604311E-2</v>
      </c>
      <c r="I402" s="43">
        <f ca="1">+Allocators!K888</f>
        <v>2.3986392983212229E-3</v>
      </c>
      <c r="J402" s="43">
        <f ca="1">+Allocators!L888</f>
        <v>7.1852074725723184E-5</v>
      </c>
      <c r="K402" s="43">
        <f ca="1">+Allocators!M888</f>
        <v>3.6546921094292705E-3</v>
      </c>
      <c r="L402" s="43">
        <f ca="1">+Allocators!N888</f>
        <v>6.0087358929969463E-2</v>
      </c>
      <c r="M402" s="43">
        <f ca="1">+Allocators!O888</f>
        <v>0.17692775165734362</v>
      </c>
      <c r="N402" s="43">
        <f ca="1">+Allocators!P888</f>
        <v>3.6380125881262201E-2</v>
      </c>
      <c r="O402" s="43">
        <f ca="1">+Allocators!Q888</f>
        <v>2.3238808030615427E-2</v>
      </c>
      <c r="P402" s="43">
        <f ca="1">+Allocators!R888</f>
        <v>3.9818805567956681E-4</v>
      </c>
      <c r="Q402" s="43">
        <f ca="1">+Allocators!S888</f>
        <v>3.6820336702197623E-4</v>
      </c>
      <c r="R402" s="43">
        <f ca="1">+Allocators!T888</f>
        <v>1.5774008342501838E-2</v>
      </c>
      <c r="S402" s="43">
        <f ca="1">+Allocators!U888</f>
        <v>2.9000841457751912E-3</v>
      </c>
      <c r="U402" s="43"/>
    </row>
    <row r="403" spans="1:21" s="56" customFormat="1"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</row>
    <row r="404" spans="1:21">
      <c r="A404" s="56" t="str">
        <f>CONCATENATE(Allocators!A948," ",Allocators!B948)</f>
        <v>REVYEC_FXNL PRODUCTION</v>
      </c>
      <c r="B404" s="43">
        <f ca="1">+Allocators!D948</f>
        <v>0.53394795405024131</v>
      </c>
      <c r="C404" s="43">
        <f ca="1">+Allocators!E948</f>
        <v>1.81667420959812E-3</v>
      </c>
      <c r="D404" s="43">
        <f ca="1">+Allocators!F948</f>
        <v>8.9672238670245891E-3</v>
      </c>
      <c r="E404" s="43">
        <f ca="1">+Allocators!G948</f>
        <v>2.7594162446106227E-4</v>
      </c>
      <c r="F404" s="43">
        <f ca="1">+Allocators!H948</f>
        <v>-1.2520901223274322E-3</v>
      </c>
      <c r="G404" s="43">
        <f ca="1">+Allocators!I948</f>
        <v>2.9303146225130323E-2</v>
      </c>
      <c r="H404" s="43">
        <f ca="1">+Allocators!J948</f>
        <v>3.0021911856371264E-2</v>
      </c>
      <c r="I404" s="43">
        <f ca="1">+Allocators!K948</f>
        <v>3.6264019159057614E-3</v>
      </c>
      <c r="J404" s="43">
        <f ca="1">+Allocators!L948</f>
        <v>-1.2763404418706821E-4</v>
      </c>
      <c r="K404" s="43">
        <f ca="1">+Allocators!M948</f>
        <v>-9.8793973732860894E-4</v>
      </c>
      <c r="L404" s="43">
        <f ca="1">+Allocators!N948</f>
        <v>3.4332335113430472E-2</v>
      </c>
      <c r="M404" s="43">
        <f ca="1">+Allocators!O948</f>
        <v>0.3603281828333777</v>
      </c>
      <c r="N404" s="43">
        <f ca="1">+Allocators!P948</f>
        <v>6.4005637454503633E-2</v>
      </c>
      <c r="O404" s="43">
        <f ca="1">+Allocators!Q948</f>
        <v>3.5853963071300543E-3</v>
      </c>
      <c r="P404" s="43">
        <f ca="1">+Allocators!R948</f>
        <v>0</v>
      </c>
      <c r="Q404" s="43">
        <f ca="1">+Allocators!S948</f>
        <v>0</v>
      </c>
      <c r="R404" s="43">
        <f ca="1">+Allocators!T948</f>
        <v>6.0653304039130356E-5</v>
      </c>
      <c r="S404" s="43">
        <f ca="1">+Allocators!U948</f>
        <v>-7.8867568877330194E-6</v>
      </c>
    </row>
    <row r="405" spans="1:21">
      <c r="A405" s="56" t="str">
        <f>CONCATENATE(Allocators!A949," ",Allocators!B949)</f>
        <v>REVYEC_FXNL BULKTRAN</v>
      </c>
      <c r="B405" s="43">
        <f ca="1">+Allocators!D949</f>
        <v>3.5343783847171448E-2</v>
      </c>
      <c r="C405" s="43">
        <f ca="1">+Allocators!E949</f>
        <v>-2.5213648342500963E-4</v>
      </c>
      <c r="D405" s="43">
        <f ca="1">+Allocators!F949</f>
        <v>-5.1796972647453583E-5</v>
      </c>
      <c r="E405" s="43">
        <f ca="1">+Allocators!G949</f>
        <v>-1.5335513198370428E-5</v>
      </c>
      <c r="F405" s="43">
        <f ca="1">+Allocators!H949</f>
        <v>2.9711312556790015E-4</v>
      </c>
      <c r="G405" s="43">
        <f ca="1">+Allocators!I949</f>
        <v>-5.5940786864711587E-4</v>
      </c>
      <c r="H405" s="43">
        <f ca="1">+Allocators!J949</f>
        <v>2.6533908538419249E-3</v>
      </c>
      <c r="I405" s="43">
        <f ca="1">+Allocators!K949</f>
        <v>9.8242667102911525E-5</v>
      </c>
      <c r="J405" s="43">
        <f ca="1">+Allocators!L949</f>
        <v>3.5406498679671036E-5</v>
      </c>
      <c r="K405" s="43">
        <f ca="1">+Allocators!M949</f>
        <v>5.1455284827268407E-5</v>
      </c>
      <c r="L405" s="43">
        <f ca="1">+Allocators!N949</f>
        <v>3.3124479541245732E-3</v>
      </c>
      <c r="M405" s="43">
        <f ca="1">+Allocators!O949</f>
        <v>2.1240425773490286E-2</v>
      </c>
      <c r="N405" s="43">
        <f ca="1">+Allocators!P949</f>
        <v>8.5317349388379579E-3</v>
      </c>
      <c r="O405" s="43">
        <f ca="1">+Allocators!Q949</f>
        <v>-2.2220236457634145E-6</v>
      </c>
      <c r="P405" s="43">
        <f ca="1">+Allocators!R949</f>
        <v>0</v>
      </c>
      <c r="Q405" s="43">
        <f ca="1">+Allocators!S949</f>
        <v>0</v>
      </c>
      <c r="R405" s="43">
        <f ca="1">+Allocators!T949</f>
        <v>5.2967825701066905E-6</v>
      </c>
      <c r="S405" s="43">
        <f ca="1">+Allocators!U949</f>
        <v>-8.3117030739413073E-7</v>
      </c>
    </row>
    <row r="406" spans="1:21">
      <c r="A406" s="56" t="str">
        <f>CONCATENATE(Allocators!A950," ",Allocators!B950)</f>
        <v>REVYEC_FXNL SUBTRAN</v>
      </c>
      <c r="B406" s="43">
        <f ca="1">+Allocators!D950</f>
        <v>8.3311066783276228E-3</v>
      </c>
      <c r="C406" s="43">
        <f ca="1">+Allocators!E950</f>
        <v>-6.6529440947167613E-5</v>
      </c>
      <c r="D406" s="43">
        <f ca="1">+Allocators!F950</f>
        <v>-1.471616638554317E-5</v>
      </c>
      <c r="E406" s="43">
        <f ca="1">+Allocators!G950</f>
        <v>-4.1204545461062093E-6</v>
      </c>
      <c r="F406" s="43">
        <f ca="1">+Allocators!H950</f>
        <v>9.5998104048534787E-5</v>
      </c>
      <c r="G406" s="43">
        <f ca="1">+Allocators!I950</f>
        <v>-1.4679185897491028E-4</v>
      </c>
      <c r="H406" s="43">
        <f ca="1">+Allocators!J950</f>
        <v>6.7844580654658371E-4</v>
      </c>
      <c r="I406" s="43">
        <f ca="1">+Allocators!K950</f>
        <v>3.1983859464432182E-5</v>
      </c>
      <c r="J406" s="43">
        <f ca="1">+Allocators!L950</f>
        <v>0</v>
      </c>
      <c r="K406" s="43">
        <f ca="1">+Allocators!M950</f>
        <v>1.2668573252902846E-5</v>
      </c>
      <c r="L406" s="43">
        <f ca="1">+Allocators!N950</f>
        <v>8.3652210701259629E-4</v>
      </c>
      <c r="M406" s="43">
        <f ca="1">+Allocators!O950</f>
        <v>6.9085436444989261E-3</v>
      </c>
      <c r="N406" s="43">
        <f ca="1">+Allocators!P950</f>
        <v>0</v>
      </c>
      <c r="O406" s="43">
        <f ca="1">+Allocators!Q950</f>
        <v>-8.97495642603867E-7</v>
      </c>
      <c r="P406" s="43">
        <f ca="1">+Allocators!R950</f>
        <v>0</v>
      </c>
      <c r="Q406" s="43">
        <f ca="1">+Allocators!S950</f>
        <v>0</v>
      </c>
      <c r="R406" s="43">
        <f ca="1">+Allocators!T950</f>
        <v>0</v>
      </c>
      <c r="S406" s="43">
        <f ca="1">+Allocators!U950</f>
        <v>0</v>
      </c>
    </row>
    <row r="407" spans="1:21">
      <c r="A407" s="56" t="str">
        <f>CONCATENATE(Allocators!A951," ",Allocators!B951)</f>
        <v>REVYEC_FXNL DISTPRI</v>
      </c>
      <c r="B407" s="43">
        <f ca="1">+Allocators!D951</f>
        <v>4.3250106990468461E-2</v>
      </c>
      <c r="C407" s="43">
        <f ca="1">+Allocators!E951</f>
        <v>4.9954271496427491E-4</v>
      </c>
      <c r="D407" s="43">
        <f ca="1">+Allocators!F951</f>
        <v>3.3401677856275281E-3</v>
      </c>
      <c r="E407" s="43">
        <f ca="1">+Allocators!G951</f>
        <v>9.3801622859654091E-5</v>
      </c>
      <c r="F407" s="43">
        <f ca="1">+Allocators!H951</f>
        <v>0</v>
      </c>
      <c r="G407" s="43">
        <f ca="1">+Allocators!I951</f>
        <v>1.0436461354771579E-2</v>
      </c>
      <c r="H407" s="43">
        <f ca="1">+Allocators!J951</f>
        <v>1.308698769954377E-2</v>
      </c>
      <c r="I407" s="43">
        <f ca="1">+Allocators!K951</f>
        <v>0</v>
      </c>
      <c r="J407" s="43">
        <f ca="1">+Allocators!L951</f>
        <v>0</v>
      </c>
      <c r="K407" s="43">
        <f ca="1">+Allocators!M951</f>
        <v>-3.1261313762369748E-4</v>
      </c>
      <c r="L407" s="43">
        <f ca="1">+Allocators!N951</f>
        <v>1.478731295054952E-2</v>
      </c>
      <c r="M407" s="43">
        <f ca="1">+Allocators!O951</f>
        <v>0</v>
      </c>
      <c r="N407" s="43">
        <f ca="1">+Allocators!P951</f>
        <v>0</v>
      </c>
      <c r="O407" s="43">
        <f ca="1">+Allocators!Q951</f>
        <v>1.3184459997758256E-3</v>
      </c>
      <c r="P407" s="43">
        <f ca="1">+Allocators!R951</f>
        <v>0</v>
      </c>
      <c r="Q407" s="43">
        <f ca="1">+Allocators!S951</f>
        <v>0</v>
      </c>
      <c r="R407" s="43">
        <f ca="1">+Allocators!T951</f>
        <v>0</v>
      </c>
      <c r="S407" s="43">
        <f ca="1">+Allocators!U951</f>
        <v>0</v>
      </c>
    </row>
    <row r="408" spans="1:21">
      <c r="A408" s="56" t="str">
        <f>CONCATENATE(Allocators!A952," ",Allocators!B952)</f>
        <v>REVYEC_FXNL DISTSEC</v>
      </c>
      <c r="B408" s="43">
        <f ca="1">+Allocators!D952</f>
        <v>5.8955275669403768E-3</v>
      </c>
      <c r="C408" s="43">
        <f ca="1">+Allocators!E952</f>
        <v>2.2956215516924981E-4</v>
      </c>
      <c r="D408" s="43">
        <f ca="1">+Allocators!F952</f>
        <v>1.4151575867334262E-3</v>
      </c>
      <c r="E408" s="43">
        <f ca="1">+Allocators!G952</f>
        <v>0</v>
      </c>
      <c r="F408" s="43">
        <f ca="1">+Allocators!H952</f>
        <v>0</v>
      </c>
      <c r="G408" s="43">
        <f ca="1">+Allocators!I952</f>
        <v>3.7929050350190728E-3</v>
      </c>
      <c r="H408" s="43">
        <f ca="1">+Allocators!J952</f>
        <v>0</v>
      </c>
      <c r="I408" s="43">
        <f ca="1">+Allocators!K952</f>
        <v>0</v>
      </c>
      <c r="J408" s="43">
        <f ca="1">+Allocators!L952</f>
        <v>0</v>
      </c>
      <c r="K408" s="43">
        <f ca="1">+Allocators!M952</f>
        <v>-9.2526187509811905E-5</v>
      </c>
      <c r="L408" s="43">
        <f ca="1">+Allocators!N952</f>
        <v>0</v>
      </c>
      <c r="M408" s="43">
        <f ca="1">+Allocators!O952</f>
        <v>0</v>
      </c>
      <c r="N408" s="43">
        <f ca="1">+Allocators!P952</f>
        <v>0</v>
      </c>
      <c r="O408" s="43">
        <f ca="1">+Allocators!Q952</f>
        <v>4.966728578370827E-4</v>
      </c>
      <c r="P408" s="43">
        <f ca="1">+Allocators!R952</f>
        <v>0</v>
      </c>
      <c r="Q408" s="43">
        <f ca="1">+Allocators!S952</f>
        <v>0</v>
      </c>
      <c r="R408" s="43">
        <f ca="1">+Allocators!T952</f>
        <v>6.2200617795307134E-5</v>
      </c>
      <c r="S408" s="43">
        <f ca="1">+Allocators!U952</f>
        <v>-8.4444981039504648E-6</v>
      </c>
    </row>
    <row r="409" spans="1:21">
      <c r="A409" s="56" t="str">
        <f>CONCATENATE(Allocators!A953," ",Allocators!B953)</f>
        <v>REVYEC_FXNL ENERGY</v>
      </c>
      <c r="B409" s="43">
        <f ca="1">+Allocators!D953</f>
        <v>0.3681390083302275</v>
      </c>
      <c r="C409" s="43">
        <f ca="1">+Allocators!E953</f>
        <v>1.03791047819922E-3</v>
      </c>
      <c r="D409" s="43">
        <f ca="1">+Allocators!F953</f>
        <v>5.1118024815189657E-3</v>
      </c>
      <c r="E409" s="43">
        <f ca="1">+Allocators!G953</f>
        <v>1.7042389772123524E-4</v>
      </c>
      <c r="F409" s="43">
        <f ca="1">+Allocators!H953</f>
        <v>-1.1361319913578082E-3</v>
      </c>
      <c r="G409" s="43">
        <f ca="1">+Allocators!I953</f>
        <v>1.8397732476782062E-2</v>
      </c>
      <c r="H409" s="43">
        <f ca="1">+Allocators!J953</f>
        <v>1.4306998295260243E-2</v>
      </c>
      <c r="I409" s="43">
        <f ca="1">+Allocators!K953</f>
        <v>2.0114738524947802E-3</v>
      </c>
      <c r="J409" s="43">
        <f ca="1">+Allocators!L953</f>
        <v>-1.1991730901528647E-4</v>
      </c>
      <c r="K409" s="43">
        <f ca="1">+Allocators!M953</f>
        <v>-7.4067987059897513E-4</v>
      </c>
      <c r="L409" s="43">
        <f ca="1">+Allocators!N953</f>
        <v>2.0875516099473395E-2</v>
      </c>
      <c r="M409" s="43">
        <f ca="1">+Allocators!O953</f>
        <v>0.2649833823797571</v>
      </c>
      <c r="N409" s="43">
        <f ca="1">+Allocators!P953</f>
        <v>4.0850504802286816E-2</v>
      </c>
      <c r="O409" s="43">
        <f ca="1">+Allocators!Q953</f>
        <v>2.2007405081932337E-3</v>
      </c>
      <c r="P409" s="43">
        <f ca="1">+Allocators!R953</f>
        <v>0</v>
      </c>
      <c r="Q409" s="43">
        <f ca="1">+Allocators!S953</f>
        <v>0</v>
      </c>
      <c r="R409" s="43">
        <f ca="1">+Allocators!T953</f>
        <v>2.166599569731798E-4</v>
      </c>
      <c r="S409" s="43">
        <f ca="1">+Allocators!U953</f>
        <v>-2.7407727460723344E-5</v>
      </c>
    </row>
    <row r="410" spans="1:21">
      <c r="A410" s="56" t="str">
        <f>CONCATENATE(Allocators!A954," ",Allocators!B954)</f>
        <v>REVYEC_FXNL CUSTOMER</v>
      </c>
      <c r="B410" s="43">
        <f ca="1">+Allocators!D954</f>
        <v>5.0925125366233105E-3</v>
      </c>
      <c r="C410" s="43">
        <f ca="1">+Allocators!E954</f>
        <v>1.8520967562196623E-4</v>
      </c>
      <c r="D410" s="43">
        <f ca="1">+Allocators!F954</f>
        <v>1.0852462353173344E-3</v>
      </c>
      <c r="E410" s="43">
        <f ca="1">+Allocators!G954</f>
        <v>1.1858291092413621E-4</v>
      </c>
      <c r="F410" s="43">
        <f ca="1">+Allocators!H954</f>
        <v>-4.5884513545807454E-4</v>
      </c>
      <c r="G410" s="43">
        <f ca="1">+Allocators!I954</f>
        <v>3.9547929420528092E-4</v>
      </c>
      <c r="H410" s="43">
        <f ca="1">+Allocators!J954</f>
        <v>7.3653699942996878E-4</v>
      </c>
      <c r="I410" s="43">
        <f ca="1">+Allocators!K954</f>
        <v>4.6368410324807428E-4</v>
      </c>
      <c r="J410" s="43">
        <f ca="1">+Allocators!L954</f>
        <v>-3.0955227181703711E-5</v>
      </c>
      <c r="K410" s="43">
        <f ca="1">+Allocators!M954</f>
        <v>-1.8416911518519611E-6</v>
      </c>
      <c r="L410" s="43">
        <f ca="1">+Allocators!N954</f>
        <v>1.6978932405213343E-4</v>
      </c>
      <c r="M410" s="43">
        <f ca="1">+Allocators!O954</f>
        <v>1.2057341575445986E-3</v>
      </c>
      <c r="N410" s="43">
        <f ca="1">+Allocators!P954</f>
        <v>3.8445958442131643E-4</v>
      </c>
      <c r="O410" s="43">
        <f ca="1">+Allocators!Q954</f>
        <v>3.6992416819171966E-5</v>
      </c>
      <c r="P410" s="43">
        <f ca="1">+Allocators!R954</f>
        <v>0</v>
      </c>
      <c r="Q410" s="43">
        <f ca="1">+Allocators!S954</f>
        <v>0</v>
      </c>
      <c r="R410" s="43">
        <f ca="1">+Allocators!T954</f>
        <v>8.9538779889621251E-4</v>
      </c>
      <c r="S410" s="43">
        <f ca="1">+Allocators!U954</f>
        <v>-9.2947910065252639E-5</v>
      </c>
    </row>
    <row r="411" spans="1:21">
      <c r="A411" s="56" t="str">
        <f>CONCATENATE(Allocators!A955," ",Allocators!B955)</f>
        <v>REVYEC_FXNL TOTAL</v>
      </c>
      <c r="B411" s="43">
        <f ca="1">+Allocators!D955</f>
        <v>1</v>
      </c>
      <c r="C411" s="43">
        <f ca="1">+Allocators!E955</f>
        <v>3.4502333091806542E-3</v>
      </c>
      <c r="D411" s="43">
        <f ca="1">+Allocators!F955</f>
        <v>1.9853084817188844E-2</v>
      </c>
      <c r="E411" s="43">
        <f ca="1">+Allocators!G955</f>
        <v>6.3929408822161133E-4</v>
      </c>
      <c r="F411" s="43">
        <f ca="1">+Allocators!H955</f>
        <v>-2.4539560195268786E-3</v>
      </c>
      <c r="G411" s="43">
        <f ca="1">+Allocators!I955</f>
        <v>6.1619524658286268E-2</v>
      </c>
      <c r="H411" s="43">
        <f ca="1">+Allocators!J955</f>
        <v>6.1484271510993761E-2</v>
      </c>
      <c r="I411" s="43">
        <f ca="1">+Allocators!K955</f>
        <v>6.231786398215958E-3</v>
      </c>
      <c r="J411" s="43">
        <f ca="1">+Allocators!L955</f>
        <v>-2.4310008170438734E-4</v>
      </c>
      <c r="K411" s="43">
        <f ca="1">+Allocators!M955</f>
        <v>-2.0714767661327745E-3</v>
      </c>
      <c r="L411" s="43">
        <f ca="1">+Allocators!N955</f>
        <v>7.4313923548642705E-2</v>
      </c>
      <c r="M411" s="43">
        <f ca="1">+Allocators!O955</f>
        <v>0.65466626878866863</v>
      </c>
      <c r="N411" s="43">
        <f ca="1">+Allocators!P955</f>
        <v>0.11377233678004973</v>
      </c>
      <c r="O411" s="43">
        <f ca="1">+Allocators!Q955</f>
        <v>7.6351285704670006E-3</v>
      </c>
      <c r="P411" s="43">
        <f ca="1">+Allocators!R955</f>
        <v>0</v>
      </c>
      <c r="Q411" s="43">
        <f ca="1">+Allocators!S955</f>
        <v>0</v>
      </c>
      <c r="R411" s="43">
        <f ca="1">+Allocators!T955</f>
        <v>1.2401984602739367E-3</v>
      </c>
      <c r="S411" s="43">
        <f ca="1">+Allocators!U955</f>
        <v>-1.3751806282505361E-4</v>
      </c>
    </row>
    <row r="412" spans="1:21"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21">
      <c r="A413" s="14" t="str">
        <f>CONCATENATE(Allocators!A928," ",Allocators!B928)</f>
        <v>REVYEC_EXP_OM PRODUCTION</v>
      </c>
      <c r="B413" s="8">
        <f ca="1">+Allocators!D928</f>
        <v>0.3417547314651348</v>
      </c>
      <c r="C413" s="8">
        <f ca="1">+Allocators!E928</f>
        <v>1.3641925599496617E-3</v>
      </c>
      <c r="D413" s="8">
        <f ca="1">+Allocators!F928</f>
        <v>7.2267092306972647E-3</v>
      </c>
      <c r="E413" s="8">
        <f ca="1">+Allocators!G928</f>
        <v>2.1973192633708557E-4</v>
      </c>
      <c r="F413" s="8">
        <f ca="1">+Allocators!H928</f>
        <v>-9.0757287672160237E-4</v>
      </c>
      <c r="G413" s="8">
        <f ca="1">+Allocators!I928</f>
        <v>2.2571385373622521E-2</v>
      </c>
      <c r="H413" s="8">
        <f ca="1">+Allocators!J928</f>
        <v>2.3295762207480124E-2</v>
      </c>
      <c r="I413" s="8">
        <f ca="1">+Allocators!K928</f>
        <v>2.541377196591726E-3</v>
      </c>
      <c r="J413" s="8">
        <f ca="1">+Allocators!L928</f>
        <v>-9.124582058075692E-5</v>
      </c>
      <c r="K413" s="8">
        <f ca="1">+Allocators!M928</f>
        <v>-7.3240606617232024E-4</v>
      </c>
      <c r="L413" s="8">
        <f ca="1">+Allocators!N928</f>
        <v>2.4650183960723281E-2</v>
      </c>
      <c r="M413" s="8">
        <f ca="1">+Allocators!O928</f>
        <v>0.22116118557947809</v>
      </c>
      <c r="N413" s="8">
        <f ca="1">+Allocators!P928</f>
        <v>3.7581932755698128E-2</v>
      </c>
      <c r="O413" s="8">
        <f ca="1">+Allocators!Q928</f>
        <v>2.7960866743172636E-3</v>
      </c>
      <c r="P413" s="8">
        <f ca="1">+Allocators!R928</f>
        <v>0</v>
      </c>
      <c r="Q413" s="8">
        <f ca="1">+Allocators!S928</f>
        <v>0</v>
      </c>
      <c r="R413" s="8">
        <f ca="1">+Allocators!T928</f>
        <v>8.5478923889867195E-5</v>
      </c>
      <c r="S413" s="8">
        <f ca="1">+Allocators!U928</f>
        <v>-8.0701601753779667E-6</v>
      </c>
    </row>
    <row r="414" spans="1:21">
      <c r="A414" s="14" t="str">
        <f>CONCATENATE(Allocators!A929," ",Allocators!B929)</f>
        <v>REVYEC_EXP_OM BULKTRAN</v>
      </c>
      <c r="B414" s="8">
        <f ca="1">+Allocators!D929</f>
        <v>7.3293666770919714E-3</v>
      </c>
      <c r="C414" s="8">
        <f ca="1">+Allocators!E929</f>
        <v>2.8237132180387855E-5</v>
      </c>
      <c r="D414" s="8">
        <f ca="1">+Allocators!F929</f>
        <v>1.5271558534881504E-4</v>
      </c>
      <c r="E414" s="8">
        <f ca="1">+Allocators!G929</f>
        <v>4.6042856585116159E-6</v>
      </c>
      <c r="F414" s="8">
        <f ca="1">+Allocators!H929</f>
        <v>-1.8430441528791875E-5</v>
      </c>
      <c r="G414" s="8">
        <f ca="1">+Allocators!I929</f>
        <v>4.7585117756868302E-4</v>
      </c>
      <c r="H414" s="8">
        <f ca="1">+Allocators!J929</f>
        <v>5.021623511271147E-4</v>
      </c>
      <c r="I414" s="8">
        <f ca="1">+Allocators!K929</f>
        <v>5.4057113343963563E-5</v>
      </c>
      <c r="J414" s="8">
        <f ca="1">+Allocators!L929</f>
        <v>-1.8582639648916449E-6</v>
      </c>
      <c r="K414" s="8">
        <f ca="1">+Allocators!M929</f>
        <v>-1.5348021664633618E-5</v>
      </c>
      <c r="L414" s="8">
        <f ca="1">+Allocators!N929</f>
        <v>5.3240760162660133E-4</v>
      </c>
      <c r="M414" s="8">
        <f ca="1">+Allocators!O929</f>
        <v>4.7347100670123666E-3</v>
      </c>
      <c r="N414" s="8">
        <f ca="1">+Allocators!P929</f>
        <v>8.1944260802761955E-4</v>
      </c>
      <c r="O414" s="8">
        <f ca="1">+Allocators!Q929</f>
        <v>5.9145320920715909E-5</v>
      </c>
      <c r="P414" s="8">
        <f ca="1">+Allocators!R929</f>
        <v>0</v>
      </c>
      <c r="Q414" s="8">
        <f ca="1">+Allocators!S929</f>
        <v>0</v>
      </c>
      <c r="R414" s="8">
        <f ca="1">+Allocators!T929</f>
        <v>1.8453091349626142E-6</v>
      </c>
      <c r="S414" s="8">
        <f ca="1">+Allocators!U929</f>
        <v>-1.7514769943956957E-7</v>
      </c>
    </row>
    <row r="415" spans="1:21">
      <c r="A415" s="14" t="str">
        <f>CONCATENATE(Allocators!A930," ",Allocators!B930)</f>
        <v>REVYEC_EXP_OM SUBTRAN</v>
      </c>
      <c r="B415" s="8">
        <f ca="1">+Allocators!D930</f>
        <v>2.1011458946266501E-3</v>
      </c>
      <c r="C415" s="8">
        <f ca="1">+Allocators!E930</f>
        <v>7.7804225509007077E-6</v>
      </c>
      <c r="D415" s="8">
        <f ca="1">+Allocators!F930</f>
        <v>4.225707887691906E-5</v>
      </c>
      <c r="E415" s="8">
        <f ca="1">+Allocators!G930</f>
        <v>1.2805155582792394E-6</v>
      </c>
      <c r="F415" s="8">
        <f ca="1">+Allocators!H930</f>
        <v>-6.6888935600972283E-6</v>
      </c>
      <c r="G415" s="8">
        <f ca="1">+Allocators!I930</f>
        <v>1.2786254323904163E-4</v>
      </c>
      <c r="H415" s="8">
        <f ca="1">+Allocators!J930</f>
        <v>1.3516941757244757E-4</v>
      </c>
      <c r="I415" s="8">
        <f ca="1">+Allocators!K930</f>
        <v>1.8846208858675975E-5</v>
      </c>
      <c r="J415" s="8">
        <f ca="1">+Allocators!L930</f>
        <v>0</v>
      </c>
      <c r="K415" s="8">
        <f ca="1">+Allocators!M930</f>
        <v>-3.9263515031270966E-6</v>
      </c>
      <c r="L415" s="8">
        <f ca="1">+Allocators!N930</f>
        <v>1.4135291258408531E-4</v>
      </c>
      <c r="M415" s="8">
        <f ca="1">+Allocators!O930</f>
        <v>1.6213415579752158E-3</v>
      </c>
      <c r="N415" s="8">
        <f ca="1">+Allocators!P930</f>
        <v>0</v>
      </c>
      <c r="O415" s="8">
        <f ca="1">+Allocators!Q930</f>
        <v>1.5870482474312464E-5</v>
      </c>
      <c r="P415" s="8">
        <f ca="1">+Allocators!R930</f>
        <v>0</v>
      </c>
      <c r="Q415" s="8">
        <f ca="1">+Allocators!S930</f>
        <v>0</v>
      </c>
      <c r="R415" s="8">
        <f ca="1">+Allocators!T930</f>
        <v>0</v>
      </c>
      <c r="S415" s="8">
        <f ca="1">+Allocators!U930</f>
        <v>0</v>
      </c>
    </row>
    <row r="416" spans="1:21">
      <c r="A416" s="14" t="str">
        <f>CONCATENATE(Allocators!A931," ",Allocators!B931)</f>
        <v>REVYEC_EXP_OM DISTPRI</v>
      </c>
      <c r="B416" s="8">
        <f ca="1">+Allocators!D931</f>
        <v>2.2312530248437552E-2</v>
      </c>
      <c r="C416" s="8">
        <f ca="1">+Allocators!E931</f>
        <v>3.8231526186648963E-4</v>
      </c>
      <c r="D416" s="8">
        <f ca="1">+Allocators!F931</f>
        <v>2.035492570986275E-3</v>
      </c>
      <c r="E416" s="8">
        <f ca="1">+Allocators!G931</f>
        <v>6.2136872918867753E-5</v>
      </c>
      <c r="F416" s="8">
        <f ca="1">+Allocators!H931</f>
        <v>0</v>
      </c>
      <c r="G416" s="8">
        <f ca="1">+Allocators!I931</f>
        <v>6.1996467131984773E-3</v>
      </c>
      <c r="H416" s="8">
        <f ca="1">+Allocators!J931</f>
        <v>6.4254901370009235E-3</v>
      </c>
      <c r="I416" s="8">
        <f ca="1">+Allocators!K931</f>
        <v>0</v>
      </c>
      <c r="J416" s="8">
        <f ca="1">+Allocators!L931</f>
        <v>0</v>
      </c>
      <c r="K416" s="8">
        <f ca="1">+Allocators!M931</f>
        <v>-1.9200150366278771E-4</v>
      </c>
      <c r="L416" s="8">
        <f ca="1">+Allocators!N931</f>
        <v>6.6320131423663583E-3</v>
      </c>
      <c r="M416" s="8">
        <f ca="1">+Allocators!O931</f>
        <v>0</v>
      </c>
      <c r="N416" s="8">
        <f ca="1">+Allocators!P931</f>
        <v>0</v>
      </c>
      <c r="O416" s="8">
        <f ca="1">+Allocators!Q931</f>
        <v>7.6743705376294781E-4</v>
      </c>
      <c r="P416" s="8">
        <f ca="1">+Allocators!R931</f>
        <v>0</v>
      </c>
      <c r="Q416" s="8">
        <f ca="1">+Allocators!S931</f>
        <v>0</v>
      </c>
      <c r="R416" s="8">
        <f ca="1">+Allocators!T931</f>
        <v>0</v>
      </c>
      <c r="S416" s="8">
        <f ca="1">+Allocators!U931</f>
        <v>0</v>
      </c>
    </row>
    <row r="417" spans="1:19">
      <c r="A417" s="14" t="str">
        <f>CONCATENATE(Allocators!A932," ",Allocators!B932)</f>
        <v>REVYEC_EXP_OM DISTSEC</v>
      </c>
      <c r="B417" s="8">
        <f ca="1">+Allocators!D932</f>
        <v>3.2875012184442397E-3</v>
      </c>
      <c r="C417" s="8">
        <f ca="1">+Allocators!E932</f>
        <v>1.7198900925987373E-4</v>
      </c>
      <c r="D417" s="8">
        <f ca="1">+Allocators!F932</f>
        <v>7.893016736862928E-4</v>
      </c>
      <c r="E417" s="8">
        <f ca="1">+Allocators!G932</f>
        <v>0</v>
      </c>
      <c r="F417" s="8">
        <f ca="1">+Allocators!H932</f>
        <v>0</v>
      </c>
      <c r="G417" s="8">
        <f ca="1">+Allocators!I932</f>
        <v>2.0698007936895478E-3</v>
      </c>
      <c r="H417" s="8">
        <f ca="1">+Allocators!J932</f>
        <v>0</v>
      </c>
      <c r="I417" s="8">
        <f ca="1">+Allocators!K932</f>
        <v>0</v>
      </c>
      <c r="J417" s="8">
        <f ca="1">+Allocators!L932</f>
        <v>0</v>
      </c>
      <c r="K417" s="8">
        <f ca="1">+Allocators!M932</f>
        <v>-5.2981724028175711E-5</v>
      </c>
      <c r="L417" s="8">
        <f ca="1">+Allocators!N932</f>
        <v>0</v>
      </c>
      <c r="M417" s="8">
        <f ca="1">+Allocators!O932</f>
        <v>0</v>
      </c>
      <c r="N417" s="8">
        <f ca="1">+Allocators!P932</f>
        <v>0</v>
      </c>
      <c r="O417" s="8">
        <f ca="1">+Allocators!Q932</f>
        <v>2.6397747094669395E-4</v>
      </c>
      <c r="P417" s="8">
        <f ca="1">+Allocators!R932</f>
        <v>0</v>
      </c>
      <c r="Q417" s="8">
        <f ca="1">+Allocators!S932</f>
        <v>0</v>
      </c>
      <c r="R417" s="8">
        <f ca="1">+Allocators!T932</f>
        <v>5.0207316804059645E-5</v>
      </c>
      <c r="S417" s="8">
        <f ca="1">+Allocators!U932</f>
        <v>-4.7933219140528311E-6</v>
      </c>
    </row>
    <row r="418" spans="1:19">
      <c r="A418" s="14" t="str">
        <f>CONCATENATE(Allocators!A933," ",Allocators!B933)</f>
        <v>REVYEC_EXP_OM ENERGY</v>
      </c>
      <c r="B418" s="8">
        <f ca="1">+Allocators!D933</f>
        <v>0.62056071205656249</v>
      </c>
      <c r="C418" s="8">
        <f ca="1">+Allocators!E933</f>
        <v>1.3415292279849217E-3</v>
      </c>
      <c r="D418" s="8">
        <f ca="1">+Allocators!F933</f>
        <v>8.7846020843456857E-3</v>
      </c>
      <c r="E418" s="8">
        <f ca="1">+Allocators!G933</f>
        <v>2.6785176354496743E-4</v>
      </c>
      <c r="F418" s="8">
        <f ca="1">+Allocators!H933</f>
        <v>-1.1115430069793678E-3</v>
      </c>
      <c r="G418" s="8">
        <f ca="1">+Allocators!I933</f>
        <v>2.9911834749688931E-2</v>
      </c>
      <c r="H418" s="8">
        <f ca="1">+Allocators!J933</f>
        <v>3.0700389774665608E-2</v>
      </c>
      <c r="I418" s="8">
        <f ca="1">+Allocators!K933</f>
        <v>3.3649566177931323E-3</v>
      </c>
      <c r="J418" s="8">
        <f ca="1">+Allocators!L933</f>
        <v>-1.2035385672018052E-4</v>
      </c>
      <c r="K418" s="8">
        <f ca="1">+Allocators!M933</f>
        <v>-1.0735552209027463E-3</v>
      </c>
      <c r="L418" s="8">
        <f ca="1">+Allocators!N933</f>
        <v>4.2267493202457401E-2</v>
      </c>
      <c r="M418" s="8">
        <f ca="1">+Allocators!O933</f>
        <v>0.42660000628252853</v>
      </c>
      <c r="N418" s="8">
        <f ca="1">+Allocators!P933</f>
        <v>7.5218284118068621E-2</v>
      </c>
      <c r="O418" s="8">
        <f ca="1">+Allocators!Q933</f>
        <v>3.70793631991451E-3</v>
      </c>
      <c r="P418" s="8">
        <f ca="1">+Allocators!R933</f>
        <v>0</v>
      </c>
      <c r="Q418" s="8">
        <f ca="1">+Allocators!S933</f>
        <v>0</v>
      </c>
      <c r="R418" s="8">
        <f ca="1">+Allocators!T933</f>
        <v>7.7480146385244938E-4</v>
      </c>
      <c r="S418" s="8">
        <f ca="1">+Allocators!U933</f>
        <v>-7.3521463679970521E-5</v>
      </c>
    </row>
    <row r="419" spans="1:19">
      <c r="A419" s="14" t="str">
        <f>CONCATENATE(Allocators!A934," ",Allocators!B934)</f>
        <v>REVYEC_EXP_OM CUSTOMER</v>
      </c>
      <c r="B419" s="8">
        <f ca="1">+Allocators!D934</f>
        <v>2.6540124397021548E-3</v>
      </c>
      <c r="C419" s="8">
        <f ca="1">+Allocators!E934</f>
        <v>1.5418969538841886E-4</v>
      </c>
      <c r="D419" s="8">
        <f ca="1">+Allocators!F934</f>
        <v>8.2200659324759386E-4</v>
      </c>
      <c r="E419" s="8">
        <f ca="1">+Allocators!G934</f>
        <v>8.3688724203899705E-5</v>
      </c>
      <c r="F419" s="8">
        <f ca="1">+Allocators!H934</f>
        <v>-4.0972080073701952E-4</v>
      </c>
      <c r="G419" s="8">
        <f ca="1">+Allocators!I934</f>
        <v>2.6314330727906734E-4</v>
      </c>
      <c r="H419" s="8">
        <f ca="1">+Allocators!J934</f>
        <v>4.2529762314752939E-4</v>
      </c>
      <c r="I419" s="8">
        <f ca="1">+Allocators!K934</f>
        <v>2.5254926162846062E-4</v>
      </c>
      <c r="J419" s="8">
        <f ca="1">+Allocators!L934</f>
        <v>-2.9642140438558245E-5</v>
      </c>
      <c r="K419" s="8">
        <f ca="1">+Allocators!M934</f>
        <v>-1.2578781989836195E-6</v>
      </c>
      <c r="L419" s="8">
        <f ca="1">+Allocators!N934</f>
        <v>9.0472728884954614E-5</v>
      </c>
      <c r="M419" s="8">
        <f ca="1">+Allocators!O934</f>
        <v>5.4902530167450121E-4</v>
      </c>
      <c r="N419" s="8">
        <f ca="1">+Allocators!P934</f>
        <v>1.5267729825534871E-4</v>
      </c>
      <c r="O419" s="8">
        <f ca="1">+Allocators!Q934</f>
        <v>2.4675248130556792E-5</v>
      </c>
      <c r="P419" s="8">
        <f ca="1">+Allocators!R934</f>
        <v>0</v>
      </c>
      <c r="Q419" s="8">
        <f ca="1">+Allocators!S934</f>
        <v>0</v>
      </c>
      <c r="R419" s="8">
        <f ca="1">+Allocators!T934</f>
        <v>3.2786544659259764E-4</v>
      </c>
      <c r="S419" s="8">
        <f ca="1">+Allocators!U934</f>
        <v>-5.0957969356212683E-5</v>
      </c>
    </row>
    <row r="420" spans="1:19">
      <c r="A420" s="14" t="str">
        <f>CONCATENATE(Allocators!A935," ",Allocators!B935)</f>
        <v>REVYEC_EXP_OM TOTAL</v>
      </c>
      <c r="B420" s="8">
        <f ca="1">+Allocators!D935</f>
        <v>1</v>
      </c>
      <c r="C420" s="8">
        <f ca="1">+Allocators!E935</f>
        <v>3.4502333091806542E-3</v>
      </c>
      <c r="D420" s="8">
        <f ca="1">+Allocators!F935</f>
        <v>1.9853084817188844E-2</v>
      </c>
      <c r="E420" s="8">
        <f ca="1">+Allocators!G935</f>
        <v>6.3929408822161133E-4</v>
      </c>
      <c r="F420" s="8">
        <f ca="1">+Allocators!H935</f>
        <v>-2.4539560195268786E-3</v>
      </c>
      <c r="G420" s="8">
        <f ca="1">+Allocators!I935</f>
        <v>6.1619524658286275E-2</v>
      </c>
      <c r="H420" s="8">
        <f ca="1">+Allocators!J935</f>
        <v>6.1484271510993761E-2</v>
      </c>
      <c r="I420" s="8">
        <f ca="1">+Allocators!K935</f>
        <v>6.231786398215958E-3</v>
      </c>
      <c r="J420" s="8">
        <f ca="1">+Allocators!L935</f>
        <v>-2.4310008170438737E-4</v>
      </c>
      <c r="K420" s="8">
        <f ca="1">+Allocators!M935</f>
        <v>-2.0714767661327749E-3</v>
      </c>
      <c r="L420" s="8">
        <f ca="1">+Allocators!N935</f>
        <v>7.4313923548642705E-2</v>
      </c>
      <c r="M420" s="8">
        <f ca="1">+Allocators!O935</f>
        <v>0.65466626878866863</v>
      </c>
      <c r="N420" s="8">
        <f ca="1">+Allocators!P935</f>
        <v>0.11377233678004972</v>
      </c>
      <c r="O420" s="8">
        <f ca="1">+Allocators!Q935</f>
        <v>7.6351285704670006E-3</v>
      </c>
      <c r="P420" s="8">
        <f ca="1">+Allocators!R935</f>
        <v>0</v>
      </c>
      <c r="Q420" s="8">
        <f ca="1">+Allocators!S935</f>
        <v>0</v>
      </c>
      <c r="R420" s="8">
        <f ca="1">+Allocators!T935</f>
        <v>1.2401984602739367E-3</v>
      </c>
      <c r="S420" s="8">
        <f ca="1">+Allocators!U935</f>
        <v>-1.3751806282505361E-4</v>
      </c>
    </row>
    <row r="421" spans="1:19"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>
      <c r="A422" s="14" t="str">
        <f>CONCATENATE(Allocators!A679," ",Allocators!B679)</f>
        <v>TDOMX PRODUCTION</v>
      </c>
      <c r="B422" s="8">
        <f ca="1">+Allocators!D679</f>
        <v>-1.1021804029534095E-17</v>
      </c>
      <c r="C422" s="8">
        <f ca="1">+Allocators!E679</f>
        <v>-3.7934211284741589E-17</v>
      </c>
      <c r="D422" s="8">
        <f ca="1">+Allocators!F679</f>
        <v>8.2081767649507301E-18</v>
      </c>
      <c r="E422" s="8">
        <f ca="1">+Allocators!G679</f>
        <v>-2.2166301413978169E-20</v>
      </c>
      <c r="F422" s="8">
        <f ca="1">+Allocators!H679</f>
        <v>-6.6441864172827248E-21</v>
      </c>
      <c r="G422" s="8">
        <f ca="1">+Allocators!I679</f>
        <v>-7.3809380146703034E-18</v>
      </c>
      <c r="H422" s="8">
        <f ca="1">+Allocators!J679</f>
        <v>9.1813051311734985E-19</v>
      </c>
      <c r="I422" s="8">
        <f ca="1">+Allocators!K679</f>
        <v>3.8532080054985961E-20</v>
      </c>
      <c r="J422" s="8">
        <f ca="1">+Allocators!L679</f>
        <v>2.0193049760433157E-22</v>
      </c>
      <c r="K422" s="8">
        <f ca="1">+Allocators!M679</f>
        <v>2.2421082362620619E-20</v>
      </c>
      <c r="L422" s="8">
        <f ca="1">+Allocators!N679</f>
        <v>3.3685241688863808E-18</v>
      </c>
      <c r="M422" s="8">
        <f ca="1">+Allocators!O679</f>
        <v>1.5741980594657019E-17</v>
      </c>
      <c r="N422" s="8">
        <f ca="1">+Allocators!P679</f>
        <v>1.6326067045394767E-19</v>
      </c>
      <c r="O422" s="8">
        <f ca="1">+Allocators!Q679</f>
        <v>1.0872681469971403E-18</v>
      </c>
      <c r="P422" s="8">
        <f ca="1">+Allocators!R679</f>
        <v>-2.0875559606546233E-20</v>
      </c>
      <c r="Q422" s="8">
        <f ca="1">+Allocators!S679</f>
        <v>8.1870493317850239E-21</v>
      </c>
      <c r="R422" s="8">
        <f ca="1">+Allocators!T679</f>
        <v>-7.0261946464484816E-20</v>
      </c>
      <c r="S422" s="8">
        <f ca="1">+Allocators!U679</f>
        <v>-1.6169817382096258E-20</v>
      </c>
    </row>
    <row r="423" spans="1:19">
      <c r="A423" s="14" t="str">
        <f>CONCATENATE(Allocators!A680," ",Allocators!B680)</f>
        <v>TDOMX BULKTRAN</v>
      </c>
      <c r="B423" s="8">
        <f ca="1">+Allocators!D680</f>
        <v>-1.4759301868897649E-2</v>
      </c>
      <c r="C423" s="8">
        <f ca="1">+Allocators!E680</f>
        <v>-7.5919779553932313E-3</v>
      </c>
      <c r="D423" s="8">
        <f ca="1">+Allocators!F680</f>
        <v>-1.7704504264158315E-3</v>
      </c>
      <c r="E423" s="8">
        <f ca="1">+Allocators!G680</f>
        <v>-2.4616271433786427E-5</v>
      </c>
      <c r="F423" s="8">
        <f ca="1">+Allocators!H680</f>
        <v>-3.4283993822376005E-6</v>
      </c>
      <c r="G423" s="8">
        <f ca="1">+Allocators!I680</f>
        <v>-1.0537866064546117E-3</v>
      </c>
      <c r="H423" s="8">
        <f ca="1">+Allocators!J680</f>
        <v>-1.8882969268681129E-4</v>
      </c>
      <c r="I423" s="8">
        <f ca="1">+Allocators!K680</f>
        <v>-3.8292734704795034E-5</v>
      </c>
      <c r="J423" s="8">
        <f ca="1">+Allocators!L680</f>
        <v>-1.454149283598665E-6</v>
      </c>
      <c r="K423" s="8">
        <f ca="1">+Allocators!M680</f>
        <v>-4.9904354413541546E-5</v>
      </c>
      <c r="L423" s="8">
        <f ca="1">+Allocators!N680</f>
        <v>-6.7373760183278607E-4</v>
      </c>
      <c r="M423" s="8">
        <f ca="1">+Allocators!O680</f>
        <v>-2.5767758686356056E-3</v>
      </c>
      <c r="N423" s="8">
        <f ca="1">+Allocators!P680</f>
        <v>-4.6680684740118991E-4</v>
      </c>
      <c r="O423" s="8">
        <f ca="1">+Allocators!Q680</f>
        <v>-2.8922186547809955E-4</v>
      </c>
      <c r="P423" s="8">
        <f ca="1">+Allocators!R680</f>
        <v>-5.77650247680884E-6</v>
      </c>
      <c r="Q423" s="8">
        <f ca="1">+Allocators!S680</f>
        <v>-3.8153043098145297E-6</v>
      </c>
      <c r="R423" s="8">
        <f ca="1">+Allocators!T680</f>
        <v>-1.6949754036141563E-5</v>
      </c>
      <c r="S423" s="8">
        <f ca="1">+Allocators!U680</f>
        <v>-3.4775345587650909E-6</v>
      </c>
    </row>
    <row r="424" spans="1:19">
      <c r="A424" s="14" t="str">
        <f>CONCATENATE(Allocators!A681," ",Allocators!B681)</f>
        <v>TDOMX SUBTRAN</v>
      </c>
      <c r="B424" s="8">
        <f ca="1">+Allocators!D681</f>
        <v>-4.0903812331427652E-3</v>
      </c>
      <c r="C424" s="8">
        <f ca="1">+Allocators!E681</f>
        <v>-2.0899940399757354E-3</v>
      </c>
      <c r="D424" s="8">
        <f ca="1">+Allocators!F681</f>
        <v>-4.899299095386337E-4</v>
      </c>
      <c r="E424" s="8">
        <f ca="1">+Allocators!G681</f>
        <v>-6.8441308576322252E-6</v>
      </c>
      <c r="F424" s="8">
        <f ca="1">+Allocators!H681</f>
        <v>-1.2387558856773645E-6</v>
      </c>
      <c r="G424" s="8">
        <f ca="1">+Allocators!I681</f>
        <v>-2.8314443424194312E-4</v>
      </c>
      <c r="H424" s="8">
        <f ca="1">+Allocators!J681</f>
        <v>-5.0879632309126254E-5</v>
      </c>
      <c r="I424" s="8">
        <f ca="1">+Allocators!K681</f>
        <v>-1.3355511199130635E-5</v>
      </c>
      <c r="J424" s="8">
        <f ca="1">+Allocators!L681</f>
        <v>0</v>
      </c>
      <c r="K424" s="8">
        <f ca="1">+Allocators!M681</f>
        <v>-1.2762518499328273E-5</v>
      </c>
      <c r="L424" s="8">
        <f ca="1">+Allocators!N681</f>
        <v>-1.7907051009916837E-4</v>
      </c>
      <c r="M424" s="8">
        <f ca="1">+Allocators!O681</f>
        <v>-8.8295574746959148E-4</v>
      </c>
      <c r="N424" s="8">
        <f ca="1">+Allocators!P681</f>
        <v>0</v>
      </c>
      <c r="O424" s="8">
        <f ca="1">+Allocators!Q681</f>
        <v>-7.7615601685161582E-5</v>
      </c>
      <c r="P424" s="8">
        <f ca="1">+Allocators!R681</f>
        <v>-1.5584061822656413E-6</v>
      </c>
      <c r="Q424" s="8">
        <f ca="1">+Allocators!S681</f>
        <v>-1.0320351993786609E-6</v>
      </c>
      <c r="R424" s="8">
        <f ca="1">+Allocators!T681</f>
        <v>0</v>
      </c>
      <c r="S424" s="8">
        <f ca="1">+Allocators!U681</f>
        <v>0</v>
      </c>
    </row>
    <row r="425" spans="1:19">
      <c r="A425" s="14" t="str">
        <f>CONCATENATE(Allocators!A682," ",Allocators!B682)</f>
        <v>TDOMX DISTPRI</v>
      </c>
      <c r="B425" s="8">
        <f ca="1">+Allocators!D682</f>
        <v>0.68445828655955743</v>
      </c>
      <c r="C425" s="8">
        <f ca="1">+Allocators!E682</f>
        <v>0.44818812379563999</v>
      </c>
      <c r="D425" s="8">
        <f ca="1">+Allocators!F682</f>
        <v>0.10489331947955211</v>
      </c>
      <c r="E425" s="8">
        <f ca="1">+Allocators!G682</f>
        <v>1.4651237546805824E-3</v>
      </c>
      <c r="F425" s="8">
        <f ca="1">+Allocators!H682</f>
        <v>0</v>
      </c>
      <c r="G425" s="8">
        <f ca="1">+Allocators!I682</f>
        <v>6.0892629636787605E-2</v>
      </c>
      <c r="H425" s="8">
        <f ca="1">+Allocators!J682</f>
        <v>1.0941138441318334E-2</v>
      </c>
      <c r="I425" s="8">
        <f ca="1">+Allocators!K682</f>
        <v>0</v>
      </c>
      <c r="J425" s="8">
        <f ca="1">+Allocators!L682</f>
        <v>0</v>
      </c>
      <c r="K425" s="8">
        <f ca="1">+Allocators!M682</f>
        <v>2.7533672441881043E-3</v>
      </c>
      <c r="L425" s="8">
        <f ca="1">+Allocators!N682</f>
        <v>3.8073184528113681E-2</v>
      </c>
      <c r="M425" s="8">
        <f ca="1">+Allocators!O682</f>
        <v>0</v>
      </c>
      <c r="N425" s="8">
        <f ca="1">+Allocators!P682</f>
        <v>0</v>
      </c>
      <c r="O425" s="8">
        <f ca="1">+Allocators!Q682</f>
        <v>1.6696255890120613E-2</v>
      </c>
      <c r="P425" s="8">
        <f ca="1">+Allocators!R682</f>
        <v>3.3512018587136995E-4</v>
      </c>
      <c r="Q425" s="8">
        <f ca="1">+Allocators!S682</f>
        <v>2.2002360328513771E-4</v>
      </c>
      <c r="R425" s="8">
        <f ca="1">+Allocators!T682</f>
        <v>0</v>
      </c>
      <c r="S425" s="8">
        <f ca="1">+Allocators!U682</f>
        <v>0</v>
      </c>
    </row>
    <row r="426" spans="1:19">
      <c r="A426" s="14" t="str">
        <f>CONCATENATE(Allocators!A683," ",Allocators!B683)</f>
        <v>TDOMX DISTSEC</v>
      </c>
      <c r="B426" s="8">
        <f ca="1">+Allocators!D683</f>
        <v>0.27116392652279586</v>
      </c>
      <c r="C426" s="8">
        <f ca="1">+Allocators!E683</f>
        <v>0.20123212848117117</v>
      </c>
      <c r="D426" s="8">
        <f ca="1">+Allocators!F683</f>
        <v>4.0577387578448837E-2</v>
      </c>
      <c r="E426" s="8">
        <f ca="1">+Allocators!G683</f>
        <v>0</v>
      </c>
      <c r="F426" s="8">
        <f ca="1">+Allocators!H683</f>
        <v>0</v>
      </c>
      <c r="G426" s="8">
        <f ca="1">+Allocators!I683</f>
        <v>2.0282018003750235E-2</v>
      </c>
      <c r="H426" s="8">
        <f ca="1">+Allocators!J683</f>
        <v>0</v>
      </c>
      <c r="I426" s="8">
        <f ca="1">+Allocators!K683</f>
        <v>0</v>
      </c>
      <c r="J426" s="8">
        <f ca="1">+Allocators!L683</f>
        <v>0</v>
      </c>
      <c r="K426" s="8">
        <f ca="1">+Allocators!M683</f>
        <v>7.5809434458386628E-4</v>
      </c>
      <c r="L426" s="8">
        <f ca="1">+Allocators!N683</f>
        <v>0</v>
      </c>
      <c r="M426" s="8">
        <f ca="1">+Allocators!O683</f>
        <v>0</v>
      </c>
      <c r="N426" s="8">
        <f ca="1">+Allocators!P683</f>
        <v>0</v>
      </c>
      <c r="O426" s="8">
        <f ca="1">+Allocators!Q683</f>
        <v>5.7291983632770339E-3</v>
      </c>
      <c r="P426" s="8">
        <f ca="1">+Allocators!R683</f>
        <v>0</v>
      </c>
      <c r="Q426" s="8">
        <f ca="1">+Allocators!S683</f>
        <v>6.7739587899879274E-5</v>
      </c>
      <c r="R426" s="8">
        <f ca="1">+Allocators!T683</f>
        <v>2.0850048808951243E-3</v>
      </c>
      <c r="S426" s="8">
        <f ca="1">+Allocators!U683</f>
        <v>4.3235528276966417E-4</v>
      </c>
    </row>
    <row r="427" spans="1:19">
      <c r="A427" s="14" t="str">
        <f>CONCATENATE(Allocators!A684," ",Allocators!B684)</f>
        <v>TDOMX ENERGY</v>
      </c>
      <c r="B427" s="8">
        <f ca="1">+Allocators!D684</f>
        <v>0</v>
      </c>
      <c r="C427" s="8">
        <f ca="1">+Allocators!E684</f>
        <v>0</v>
      </c>
      <c r="D427" s="8">
        <f ca="1">+Allocators!F684</f>
        <v>0</v>
      </c>
      <c r="E427" s="8">
        <f ca="1">+Allocators!G684</f>
        <v>0</v>
      </c>
      <c r="F427" s="8">
        <f ca="1">+Allocators!H684</f>
        <v>0</v>
      </c>
      <c r="G427" s="8">
        <f ca="1">+Allocators!I684</f>
        <v>0</v>
      </c>
      <c r="H427" s="8">
        <f ca="1">+Allocators!J684</f>
        <v>0</v>
      </c>
      <c r="I427" s="8">
        <f ca="1">+Allocators!K684</f>
        <v>0</v>
      </c>
      <c r="J427" s="8">
        <f ca="1">+Allocators!L684</f>
        <v>0</v>
      </c>
      <c r="K427" s="8">
        <f ca="1">+Allocators!M684</f>
        <v>0</v>
      </c>
      <c r="L427" s="8">
        <f ca="1">+Allocators!N684</f>
        <v>0</v>
      </c>
      <c r="M427" s="8">
        <f ca="1">+Allocators!O684</f>
        <v>0</v>
      </c>
      <c r="N427" s="8">
        <f ca="1">+Allocators!P684</f>
        <v>0</v>
      </c>
      <c r="O427" s="8">
        <f ca="1">+Allocators!Q684</f>
        <v>0</v>
      </c>
      <c r="P427" s="8">
        <f ca="1">+Allocators!R684</f>
        <v>0</v>
      </c>
      <c r="Q427" s="8">
        <f ca="1">+Allocators!S684</f>
        <v>0</v>
      </c>
      <c r="R427" s="8">
        <f ca="1">+Allocators!T684</f>
        <v>0</v>
      </c>
      <c r="S427" s="8">
        <f ca="1">+Allocators!U684</f>
        <v>0</v>
      </c>
    </row>
    <row r="428" spans="1:19">
      <c r="A428" s="14" t="str">
        <f>CONCATENATE(Allocators!A685," ",Allocators!B685)</f>
        <v>TDOMX CUSTOMER</v>
      </c>
      <c r="B428" s="8">
        <f ca="1">+Allocators!D685</f>
        <v>6.3227470019687218E-2</v>
      </c>
      <c r="C428" s="8">
        <f ca="1">+Allocators!E685</f>
        <v>2.7147828855652704E-2</v>
      </c>
      <c r="D428" s="8">
        <f ca="1">+Allocators!F685</f>
        <v>1.5383651062148174E-2</v>
      </c>
      <c r="E428" s="8">
        <f ca="1">+Allocators!G685</f>
        <v>1.8980573061067637E-3</v>
      </c>
      <c r="F428" s="8">
        <f ca="1">+Allocators!H685</f>
        <v>3.1949136211667002E-4</v>
      </c>
      <c r="G428" s="8">
        <f ca="1">+Allocators!I685</f>
        <v>2.0626661133893633E-3</v>
      </c>
      <c r="H428" s="8">
        <f ca="1">+Allocators!J685</f>
        <v>6.6821145950535699E-4</v>
      </c>
      <c r="I428" s="8">
        <f ca="1">+Allocators!K685</f>
        <v>7.8575602657143351E-4</v>
      </c>
      <c r="J428" s="8">
        <f ca="1">+Allocators!L685</f>
        <v>9.8218150089841218E-5</v>
      </c>
      <c r="K428" s="8">
        <f ca="1">+Allocators!M685</f>
        <v>1.2959401123260463E-5</v>
      </c>
      <c r="L428" s="8">
        <f ca="1">+Allocators!N685</f>
        <v>4.7388144592266218E-4</v>
      </c>
      <c r="M428" s="8">
        <f ca="1">+Allocators!O685</f>
        <v>1.3208165792126479E-3</v>
      </c>
      <c r="N428" s="8">
        <f ca="1">+Allocators!P685</f>
        <v>3.9287139748684231E-4</v>
      </c>
      <c r="O428" s="8">
        <f ca="1">+Allocators!Q685</f>
        <v>3.965391501349217E-4</v>
      </c>
      <c r="P428" s="8">
        <f ca="1">+Allocators!R685</f>
        <v>8.7354560038953276E-6</v>
      </c>
      <c r="Q428" s="8">
        <f ca="1">+Allocators!S685</f>
        <v>4.1170092447973051E-5</v>
      </c>
      <c r="R428" s="8">
        <f ca="1">+Allocators!T685</f>
        <v>7.69150186250622E-3</v>
      </c>
      <c r="S428" s="8">
        <f ca="1">+Allocators!U685</f>
        <v>4.5251142992685078E-3</v>
      </c>
    </row>
    <row r="429" spans="1:19">
      <c r="A429" s="14" t="str">
        <f>CONCATENATE(Allocators!A686," ",Allocators!B686)</f>
        <v>TDOMX TOTAL</v>
      </c>
      <c r="B429" s="8">
        <f ca="1">+Allocators!D686</f>
        <v>1</v>
      </c>
      <c r="C429" s="8">
        <f ca="1">+Allocators!E686</f>
        <v>0.66688610913709478</v>
      </c>
      <c r="D429" s="8">
        <f ca="1">+Allocators!F686</f>
        <v>0.15859397778419462</v>
      </c>
      <c r="E429" s="8">
        <f ca="1">+Allocators!G686</f>
        <v>3.3317206584959277E-3</v>
      </c>
      <c r="F429" s="8">
        <f ca="1">+Allocators!H686</f>
        <v>3.1482420684875504E-4</v>
      </c>
      <c r="G429" s="8">
        <f ca="1">+Allocators!I686</f>
        <v>8.1900382713230635E-2</v>
      </c>
      <c r="H429" s="8">
        <f ca="1">+Allocators!J686</f>
        <v>1.1369640575827754E-2</v>
      </c>
      <c r="I429" s="8">
        <f ca="1">+Allocators!K686</f>
        <v>7.3410778066750808E-4</v>
      </c>
      <c r="J429" s="8">
        <f ca="1">+Allocators!L686</f>
        <v>9.6764000806242548E-5</v>
      </c>
      <c r="K429" s="8">
        <f ca="1">+Allocators!M686</f>
        <v>3.4617541169823609E-3</v>
      </c>
      <c r="L429" s="8">
        <f ca="1">+Allocators!N686</f>
        <v>3.7694257862104376E-2</v>
      </c>
      <c r="M429" s="8">
        <f ca="1">+Allocators!O686</f>
        <v>-2.1389150368925753E-3</v>
      </c>
      <c r="N429" s="8">
        <f ca="1">+Allocators!P686</f>
        <v>-7.3935449914344824E-5</v>
      </c>
      <c r="O429" s="8">
        <f ca="1">+Allocators!Q686</f>
        <v>2.2455155936369309E-2</v>
      </c>
      <c r="P429" s="8">
        <f ca="1">+Allocators!R686</f>
        <v>3.3652073321619082E-4</v>
      </c>
      <c r="Q429" s="8">
        <f ca="1">+Allocators!S686</f>
        <v>3.2408594412379688E-4</v>
      </c>
      <c r="R429" s="8">
        <f ca="1">+Allocators!T686</f>
        <v>9.7595569893652034E-3</v>
      </c>
      <c r="S429" s="8">
        <f ca="1">+Allocators!U686</f>
        <v>4.9539920474794066E-3</v>
      </c>
    </row>
    <row r="430" spans="1:19"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>
      <c r="A431" s="14" t="str">
        <f>CONCATENATE(Allocators!A457," ",Allocators!B457)</f>
        <v>TDPLANT PRODUCTION</v>
      </c>
      <c r="B431" s="8">
        <f>Allocators!D457</f>
        <v>7.6816450483650368E-3</v>
      </c>
      <c r="C431" s="8">
        <f>Allocators!E457</f>
        <v>3.9513305159262742E-3</v>
      </c>
      <c r="D431" s="8">
        <f>Allocators!F457</f>
        <v>9.2145088380584013E-4</v>
      </c>
      <c r="E431" s="8">
        <f>Allocators!G457</f>
        <v>1.2811815982098215E-5</v>
      </c>
      <c r="F431" s="8">
        <f>Allocators!H457</f>
        <v>1.784349108942655E-6</v>
      </c>
      <c r="G431" s="8">
        <f>Allocators!I457</f>
        <v>5.4845511931453318E-4</v>
      </c>
      <c r="H431" s="8">
        <f>Allocators!J457</f>
        <v>9.8278542352238528E-5</v>
      </c>
      <c r="I431" s="8">
        <f>Allocators!K457</f>
        <v>1.9929885474685645E-5</v>
      </c>
      <c r="J431" s="8">
        <f>Allocators!L457</f>
        <v>7.5682838816911771E-7</v>
      </c>
      <c r="K431" s="8">
        <f>Allocators!M457</f>
        <v>2.5973283857041046E-5</v>
      </c>
      <c r="L431" s="8">
        <f>Allocators!N457</f>
        <v>3.5065433033267841E-4</v>
      </c>
      <c r="M431" s="8">
        <f>Allocators!O457</f>
        <v>1.341112050412282E-3</v>
      </c>
      <c r="N431" s="8">
        <f>Allocators!P457</f>
        <v>2.4295488633095246E-4</v>
      </c>
      <c r="O431" s="8">
        <f>Allocators!Q457</f>
        <v>1.5052878046424006E-4</v>
      </c>
      <c r="P431" s="8">
        <f>Allocators!R457</f>
        <v>3.0064458361241644E-6</v>
      </c>
      <c r="Q431" s="8">
        <f>Allocators!S457</f>
        <v>1.985718140317537E-6</v>
      </c>
      <c r="R431" s="8">
        <f>Allocators!T457</f>
        <v>8.8216905731230766E-6</v>
      </c>
      <c r="S431" s="8">
        <f>Allocators!U457</f>
        <v>1.8099220654974859E-6</v>
      </c>
    </row>
    <row r="432" spans="1:19">
      <c r="A432" s="14" t="str">
        <f>CONCATENATE(Allocators!A458," ",Allocators!B458)</f>
        <v>TDPLANT BULKTRAN</v>
      </c>
      <c r="B432" s="8">
        <f>Allocators!D458</f>
        <v>0.31747407336971328</v>
      </c>
      <c r="C432" s="8">
        <f>Allocators!E458</f>
        <v>0.16330421234292269</v>
      </c>
      <c r="D432" s="8">
        <f>Allocators!F458</f>
        <v>3.808256742534933E-2</v>
      </c>
      <c r="E432" s="8">
        <f>Allocators!G458</f>
        <v>5.2949848391727278E-4</v>
      </c>
      <c r="F432" s="8">
        <f>Allocators!H458</f>
        <v>7.3745216859533687E-5</v>
      </c>
      <c r="G432" s="8">
        <f>Allocators!I458</f>
        <v>2.2667056300175795E-2</v>
      </c>
      <c r="H432" s="8">
        <f>Allocators!J458</f>
        <v>4.0617457548424276E-3</v>
      </c>
      <c r="I432" s="8">
        <f>Allocators!K458</f>
        <v>8.2368058971782614E-4</v>
      </c>
      <c r="J432" s="8">
        <f>Allocators!L458</f>
        <v>3.1278897908075577E-5</v>
      </c>
      <c r="K432" s="8">
        <f>Allocators!M458</f>
        <v>1.0734477020176404E-3</v>
      </c>
      <c r="L432" s="8">
        <f>Allocators!N458</f>
        <v>1.4492163839194645E-2</v>
      </c>
      <c r="M432" s="8">
        <f>Allocators!O458</f>
        <v>5.5426709097970601E-2</v>
      </c>
      <c r="N432" s="8">
        <f>Allocators!P458</f>
        <v>1.0041062418652096E-2</v>
      </c>
      <c r="O432" s="8">
        <f>Allocators!Q458</f>
        <v>6.2211915276570899E-3</v>
      </c>
      <c r="P432" s="8">
        <f>Allocators!R458</f>
        <v>1.2425315149948267E-4</v>
      </c>
      <c r="Q432" s="8">
        <f>Allocators!S458</f>
        <v>8.2067580915486015E-5</v>
      </c>
      <c r="R432" s="8">
        <f>Allocators!T458</f>
        <v>3.6459092064565984E-4</v>
      </c>
      <c r="S432" s="8">
        <f>Allocators!U458</f>
        <v>7.4802119467562545E-5</v>
      </c>
    </row>
    <row r="433" spans="1:19">
      <c r="A433" s="14" t="str">
        <f>CONCATENATE(Allocators!A459," ",Allocators!B459)</f>
        <v>TDPLANT SUBTRAN</v>
      </c>
      <c r="B433" s="8">
        <f>Allocators!D459</f>
        <v>8.7899074146970416E-2</v>
      </c>
      <c r="C433" s="8">
        <f>Allocators!E459</f>
        <v>4.4912327388467947E-2</v>
      </c>
      <c r="D433" s="8">
        <f>Allocators!F459</f>
        <v>1.0528208250228824E-2</v>
      </c>
      <c r="E433" s="8">
        <f>Allocators!G459</f>
        <v>1.4707498676458573E-4</v>
      </c>
      <c r="F433" s="8">
        <f>Allocators!H459</f>
        <v>2.6619889256994864E-5</v>
      </c>
      <c r="G433" s="8">
        <f>Allocators!I459</f>
        <v>6.0845510971142876E-3</v>
      </c>
      <c r="H433" s="8">
        <f>Allocators!J459</f>
        <v>1.0933632632267611E-3</v>
      </c>
      <c r="I433" s="8">
        <f>Allocators!K459</f>
        <v>2.8699942676519341E-4</v>
      </c>
      <c r="J433" s="8">
        <f>Allocators!L459</f>
        <v>0</v>
      </c>
      <c r="K433" s="8">
        <f>Allocators!M459</f>
        <v>2.7425648024808003E-4</v>
      </c>
      <c r="L433" s="8">
        <f>Allocators!N459</f>
        <v>3.8480843587894598E-3</v>
      </c>
      <c r="M433" s="8">
        <f>Allocators!O459</f>
        <v>1.8974024251449086E-2</v>
      </c>
      <c r="N433" s="8">
        <f>Allocators!P459</f>
        <v>0</v>
      </c>
      <c r="O433" s="8">
        <f>Allocators!Q459</f>
        <v>1.6678982076797561E-3</v>
      </c>
      <c r="P433" s="8">
        <f>Allocators!R459</f>
        <v>3.3488922610965702E-5</v>
      </c>
      <c r="Q433" s="8">
        <f>Allocators!S459</f>
        <v>2.2177624368467275E-5</v>
      </c>
      <c r="R433" s="8">
        <f>Allocators!T459</f>
        <v>0</v>
      </c>
      <c r="S433" s="8">
        <f>Allocators!U459</f>
        <v>0</v>
      </c>
    </row>
    <row r="434" spans="1:19">
      <c r="A434" s="14" t="str">
        <f>CONCATENATE(Allocators!A460," ",Allocators!B460)</f>
        <v>TDPLANT DISTPRI</v>
      </c>
      <c r="B434" s="8">
        <f>Allocators!D460</f>
        <v>0.34671866801162615</v>
      </c>
      <c r="C434" s="8">
        <f>Allocators!E460</f>
        <v>0.22703383442422906</v>
      </c>
      <c r="D434" s="8">
        <f>Allocators!F460</f>
        <v>5.313467997600712E-2</v>
      </c>
      <c r="E434" s="8">
        <f>Allocators!G460</f>
        <v>7.4217197259520958E-4</v>
      </c>
      <c r="F434" s="8">
        <f>Allocators!H460</f>
        <v>0</v>
      </c>
      <c r="G434" s="8">
        <f>Allocators!I460</f>
        <v>3.0845724062331412E-2</v>
      </c>
      <c r="H434" s="8">
        <f>Allocators!J460</f>
        <v>5.5423347505554757E-3</v>
      </c>
      <c r="I434" s="8">
        <f>Allocators!K460</f>
        <v>0</v>
      </c>
      <c r="J434" s="8">
        <f>Allocators!L460</f>
        <v>0</v>
      </c>
      <c r="K434" s="8">
        <f>Allocators!M460</f>
        <v>1.3947436128654042E-3</v>
      </c>
      <c r="L434" s="8">
        <f>Allocators!N460</f>
        <v>1.928632333885812E-2</v>
      </c>
      <c r="M434" s="8">
        <f>Allocators!O460</f>
        <v>0</v>
      </c>
      <c r="N434" s="8">
        <f>Allocators!P460</f>
        <v>0</v>
      </c>
      <c r="O434" s="8">
        <f>Allocators!Q460</f>
        <v>8.4576426594262146E-3</v>
      </c>
      <c r="P434" s="8">
        <f>Allocators!R460</f>
        <v>1.6975822595877011E-4</v>
      </c>
      <c r="Q434" s="8">
        <f>Allocators!S460</f>
        <v>1.1145498879938454E-4</v>
      </c>
      <c r="R434" s="8">
        <f>Allocators!T460</f>
        <v>0</v>
      </c>
      <c r="S434" s="8">
        <f>Allocators!U460</f>
        <v>0</v>
      </c>
    </row>
    <row r="435" spans="1:19">
      <c r="A435" s="14" t="str">
        <f>CONCATENATE(Allocators!A461," ",Allocators!B461)</f>
        <v>TDPLANT DISTSEC</v>
      </c>
      <c r="B435" s="8">
        <f>Allocators!D461</f>
        <v>0.16701984761299754</v>
      </c>
      <c r="C435" s="8">
        <f>Allocators!E461</f>
        <v>0.12394627804941045</v>
      </c>
      <c r="D435" s="8">
        <f>Allocators!F461</f>
        <v>2.4993107220389527E-2</v>
      </c>
      <c r="E435" s="8">
        <f>Allocators!G461</f>
        <v>0</v>
      </c>
      <c r="F435" s="8">
        <f>Allocators!H461</f>
        <v>0</v>
      </c>
      <c r="G435" s="8">
        <f>Allocators!I461</f>
        <v>1.2492441748093882E-2</v>
      </c>
      <c r="H435" s="8">
        <f>Allocators!J461</f>
        <v>0</v>
      </c>
      <c r="I435" s="8">
        <f>Allocators!K461</f>
        <v>0</v>
      </c>
      <c r="J435" s="8">
        <f>Allocators!L461</f>
        <v>0</v>
      </c>
      <c r="K435" s="8">
        <f>Allocators!M461</f>
        <v>4.6693822269175747E-4</v>
      </c>
      <c r="L435" s="8">
        <f>Allocators!N461</f>
        <v>0</v>
      </c>
      <c r="M435" s="8">
        <f>Allocators!O461</f>
        <v>0</v>
      </c>
      <c r="N435" s="8">
        <f>Allocators!P461</f>
        <v>0</v>
      </c>
      <c r="O435" s="8">
        <f>Allocators!Q461</f>
        <v>3.5288242424042454E-3</v>
      </c>
      <c r="P435" s="8">
        <f>Allocators!R461</f>
        <v>0</v>
      </c>
      <c r="Q435" s="8">
        <f>Allocators!S461</f>
        <v>4.1723306611928596E-5</v>
      </c>
      <c r="R435" s="8">
        <f>Allocators!T461</f>
        <v>1.2842312838031009E-3</v>
      </c>
      <c r="S435" s="8">
        <f>Allocators!U461</f>
        <v>2.6630353959265735E-4</v>
      </c>
    </row>
    <row r="436" spans="1:19">
      <c r="A436" s="14" t="str">
        <f>CONCATENATE(Allocators!A462," ",Allocators!B462)</f>
        <v>TDPLANT ENERGY</v>
      </c>
      <c r="B436" s="8">
        <f>Allocators!D462</f>
        <v>0</v>
      </c>
      <c r="C436" s="8">
        <f>Allocators!E462</f>
        <v>0</v>
      </c>
      <c r="D436" s="8">
        <f>Allocators!F462</f>
        <v>0</v>
      </c>
      <c r="E436" s="8">
        <f>Allocators!G462</f>
        <v>0</v>
      </c>
      <c r="F436" s="8">
        <f>Allocators!H462</f>
        <v>0</v>
      </c>
      <c r="G436" s="8">
        <f>Allocators!I462</f>
        <v>0</v>
      </c>
      <c r="H436" s="8">
        <f>Allocators!J462</f>
        <v>0</v>
      </c>
      <c r="I436" s="8">
        <f>Allocators!K462</f>
        <v>0</v>
      </c>
      <c r="J436" s="8">
        <f>Allocators!L462</f>
        <v>0</v>
      </c>
      <c r="K436" s="8">
        <f>Allocators!M462</f>
        <v>0</v>
      </c>
      <c r="L436" s="8">
        <f>Allocators!N462</f>
        <v>0</v>
      </c>
      <c r="M436" s="8">
        <f>Allocators!O462</f>
        <v>0</v>
      </c>
      <c r="N436" s="8">
        <f>Allocators!P462</f>
        <v>0</v>
      </c>
      <c r="O436" s="8">
        <f>Allocators!Q462</f>
        <v>0</v>
      </c>
      <c r="P436" s="8">
        <f>Allocators!R462</f>
        <v>0</v>
      </c>
      <c r="Q436" s="8">
        <f>Allocators!S462</f>
        <v>0</v>
      </c>
      <c r="R436" s="8">
        <f>Allocators!T462</f>
        <v>0</v>
      </c>
      <c r="S436" s="8">
        <f>Allocators!U462</f>
        <v>0</v>
      </c>
    </row>
    <row r="437" spans="1:19">
      <c r="A437" s="14" t="str">
        <f>CONCATENATE(Allocators!A463," ",Allocators!B463)</f>
        <v>TDPLANT CUSTOMER</v>
      </c>
      <c r="B437" s="8">
        <f>Allocators!D463</f>
        <v>7.3206691810327587E-2</v>
      </c>
      <c r="C437" s="8">
        <f>Allocators!E463</f>
        <v>3.423316666601911E-2</v>
      </c>
      <c r="D437" s="8">
        <f>Allocators!F463</f>
        <v>1.1567565174749722E-2</v>
      </c>
      <c r="E437" s="8">
        <f>Allocators!G463</f>
        <v>7.8217676811214538E-4</v>
      </c>
      <c r="F437" s="8">
        <f>Allocators!H463</f>
        <v>1.3175521616435985E-4</v>
      </c>
      <c r="G437" s="8">
        <f>Allocators!I463</f>
        <v>9.4414978917739241E-4</v>
      </c>
      <c r="H437" s="8">
        <f>Allocators!J463</f>
        <v>2.7514288109345197E-4</v>
      </c>
      <c r="I437" s="8">
        <f>Allocators!K463</f>
        <v>3.2403835411225332E-4</v>
      </c>
      <c r="J437" s="8">
        <f>Allocators!L463</f>
        <v>4.0504236204122908E-5</v>
      </c>
      <c r="K437" s="8">
        <f>Allocators!M463</f>
        <v>6.2055295945538991E-6</v>
      </c>
      <c r="L437" s="8">
        <f>Allocators!N463</f>
        <v>1.9509327962176164E-4</v>
      </c>
      <c r="M437" s="8">
        <f>Allocators!O463</f>
        <v>5.446922657147879E-4</v>
      </c>
      <c r="N437" s="8">
        <f>Allocators!P463</f>
        <v>1.6201644876323945E-4</v>
      </c>
      <c r="O437" s="8">
        <f>Allocators!Q463</f>
        <v>1.8988156637326505E-4</v>
      </c>
      <c r="P437" s="8">
        <f>Allocators!R463</f>
        <v>3.5948979188918807E-6</v>
      </c>
      <c r="Q437" s="8">
        <f>Allocators!S463</f>
        <v>1.8528308003087647E-5</v>
      </c>
      <c r="R437" s="8">
        <f>Allocators!T463</f>
        <v>2.0984380549150406E-2</v>
      </c>
      <c r="S437" s="8">
        <f>Allocators!U463</f>
        <v>2.8037998795550209E-3</v>
      </c>
    </row>
    <row r="438" spans="1:19">
      <c r="A438" s="14" t="str">
        <f>CONCATENATE(Allocators!A464," ",Allocators!B464)</f>
        <v>TDPLANT TOTAL</v>
      </c>
      <c r="B438" s="8">
        <f>Allocators!D464</f>
        <v>1</v>
      </c>
      <c r="C438" s="8">
        <f>Allocators!E464</f>
        <v>0.59738114938697562</v>
      </c>
      <c r="D438" s="8">
        <f>Allocators!F464</f>
        <v>0.13922757893053037</v>
      </c>
      <c r="E438" s="8">
        <f>Allocators!G464</f>
        <v>2.2137340273713116E-3</v>
      </c>
      <c r="F438" s="8">
        <f>Allocators!H464</f>
        <v>2.3390467138983105E-4</v>
      </c>
      <c r="G438" s="8">
        <f>Allocators!I464</f>
        <v>7.3582378116207312E-2</v>
      </c>
      <c r="H438" s="8">
        <f>Allocators!J464</f>
        <v>1.1070865192070357E-2</v>
      </c>
      <c r="I438" s="8">
        <f>Allocators!K464</f>
        <v>1.4546482560699584E-3</v>
      </c>
      <c r="J438" s="8">
        <f>Allocators!L464</f>
        <v>7.2539962500367606E-5</v>
      </c>
      <c r="K438" s="8">
        <f>Allocators!M464</f>
        <v>3.2415648312744774E-3</v>
      </c>
      <c r="L438" s="8">
        <f>Allocators!N464</f>
        <v>3.8172319146796668E-2</v>
      </c>
      <c r="M438" s="8">
        <f>Allocators!O464</f>
        <v>7.6286537665546758E-2</v>
      </c>
      <c r="N438" s="8">
        <f>Allocators!P464</f>
        <v>1.0446033753746288E-2</v>
      </c>
      <c r="O438" s="8">
        <f>Allocators!Q464</f>
        <v>2.021596698400481E-2</v>
      </c>
      <c r="P438" s="8">
        <f>Allocators!R464</f>
        <v>3.3410164382423454E-4</v>
      </c>
      <c r="Q438" s="8">
        <f>Allocators!S464</f>
        <v>2.7793752683867156E-4</v>
      </c>
      <c r="R438" s="8">
        <f>Allocators!T464</f>
        <v>2.2642024444172289E-2</v>
      </c>
      <c r="S438" s="8">
        <f>Allocators!U464</f>
        <v>3.1467154606807384E-3</v>
      </c>
    </row>
    <row r="439" spans="1:19"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>
      <c r="A440" s="14" t="str">
        <f>CONCATENATE(Allocators!A628," ",Allocators!B628)</f>
        <v>TOTMXEXP PRODUCTION</v>
      </c>
      <c r="B440" s="8">
        <f>Allocators!D628</f>
        <v>0</v>
      </c>
      <c r="C440" s="8">
        <f>Allocators!E628</f>
        <v>0</v>
      </c>
      <c r="D440" s="8">
        <f>Allocators!F628</f>
        <v>0</v>
      </c>
      <c r="E440" s="8">
        <f>Allocators!G628</f>
        <v>0</v>
      </c>
      <c r="F440" s="8">
        <f>Allocators!H628</f>
        <v>0</v>
      </c>
      <c r="G440" s="8">
        <f>Allocators!I628</f>
        <v>0</v>
      </c>
      <c r="H440" s="8">
        <f>Allocators!J628</f>
        <v>0</v>
      </c>
      <c r="I440" s="8">
        <f>Allocators!K628</f>
        <v>0</v>
      </c>
      <c r="J440" s="8">
        <f>Allocators!L628</f>
        <v>0</v>
      </c>
      <c r="K440" s="8">
        <f>Allocators!M628</f>
        <v>0</v>
      </c>
      <c r="L440" s="8">
        <f>Allocators!N628</f>
        <v>0</v>
      </c>
      <c r="M440" s="8">
        <f>Allocators!O628</f>
        <v>0</v>
      </c>
      <c r="N440" s="8">
        <f>Allocators!P628</f>
        <v>0</v>
      </c>
      <c r="O440" s="8">
        <f>Allocators!Q628</f>
        <v>0</v>
      </c>
      <c r="P440" s="8">
        <f>Allocators!R628</f>
        <v>0</v>
      </c>
      <c r="Q440" s="8">
        <f>Allocators!S628</f>
        <v>0</v>
      </c>
      <c r="R440" s="8">
        <f>Allocators!T628</f>
        <v>0</v>
      </c>
      <c r="S440" s="8">
        <f>Allocators!U628</f>
        <v>0</v>
      </c>
    </row>
    <row r="441" spans="1:19">
      <c r="A441" s="14" t="str">
        <f>CONCATENATE(Allocators!A629," ",Allocators!B629)</f>
        <v>TOTMXEXP BULKTRAN</v>
      </c>
      <c r="B441" s="8">
        <f>Allocators!D629</f>
        <v>0</v>
      </c>
      <c r="C441" s="8">
        <f>Allocators!E629</f>
        <v>0</v>
      </c>
      <c r="D441" s="8">
        <f>Allocators!F629</f>
        <v>0</v>
      </c>
      <c r="E441" s="8">
        <f>Allocators!G629</f>
        <v>0</v>
      </c>
      <c r="F441" s="8">
        <f>Allocators!H629</f>
        <v>0</v>
      </c>
      <c r="G441" s="8">
        <f>Allocators!I629</f>
        <v>0</v>
      </c>
      <c r="H441" s="8">
        <f>Allocators!J629</f>
        <v>0</v>
      </c>
      <c r="I441" s="8">
        <f>Allocators!K629</f>
        <v>0</v>
      </c>
      <c r="J441" s="8">
        <f>Allocators!L629</f>
        <v>0</v>
      </c>
      <c r="K441" s="8">
        <f>Allocators!M629</f>
        <v>0</v>
      </c>
      <c r="L441" s="8">
        <f>Allocators!N629</f>
        <v>0</v>
      </c>
      <c r="M441" s="8">
        <f>Allocators!O629</f>
        <v>0</v>
      </c>
      <c r="N441" s="8">
        <f>Allocators!P629</f>
        <v>0</v>
      </c>
      <c r="O441" s="8">
        <f>Allocators!Q629</f>
        <v>0</v>
      </c>
      <c r="P441" s="8">
        <f>Allocators!R629</f>
        <v>0</v>
      </c>
      <c r="Q441" s="8">
        <f>Allocators!S629</f>
        <v>0</v>
      </c>
      <c r="R441" s="8">
        <f>Allocators!T629</f>
        <v>0</v>
      </c>
      <c r="S441" s="8">
        <f>Allocators!U629</f>
        <v>0</v>
      </c>
    </row>
    <row r="442" spans="1:19">
      <c r="A442" s="14" t="str">
        <f>CONCATENATE(Allocators!A630," ",Allocators!B630)</f>
        <v>TOTMXEXP SUBTRAN</v>
      </c>
      <c r="B442" s="8">
        <f>Allocators!D630</f>
        <v>0</v>
      </c>
      <c r="C442" s="8">
        <f>Allocators!E630</f>
        <v>0</v>
      </c>
      <c r="D442" s="8">
        <f>Allocators!F630</f>
        <v>0</v>
      </c>
      <c r="E442" s="8">
        <f>Allocators!G630</f>
        <v>0</v>
      </c>
      <c r="F442" s="8">
        <f>Allocators!H630</f>
        <v>0</v>
      </c>
      <c r="G442" s="8">
        <f>Allocators!I630</f>
        <v>0</v>
      </c>
      <c r="H442" s="8">
        <f>Allocators!J630</f>
        <v>0</v>
      </c>
      <c r="I442" s="8">
        <f>Allocators!K630</f>
        <v>0</v>
      </c>
      <c r="J442" s="8">
        <f>Allocators!L630</f>
        <v>0</v>
      </c>
      <c r="K442" s="8">
        <f>Allocators!M630</f>
        <v>0</v>
      </c>
      <c r="L442" s="8">
        <f>Allocators!N630</f>
        <v>0</v>
      </c>
      <c r="M442" s="8">
        <f>Allocators!O630</f>
        <v>0</v>
      </c>
      <c r="N442" s="8">
        <f>Allocators!P630</f>
        <v>0</v>
      </c>
      <c r="O442" s="8">
        <f>Allocators!Q630</f>
        <v>0</v>
      </c>
      <c r="P442" s="8">
        <f>Allocators!R630</f>
        <v>0</v>
      </c>
      <c r="Q442" s="8">
        <f>Allocators!S630</f>
        <v>0</v>
      </c>
      <c r="R442" s="8">
        <f>Allocators!T630</f>
        <v>0</v>
      </c>
      <c r="S442" s="8">
        <f>Allocators!U630</f>
        <v>0</v>
      </c>
    </row>
    <row r="443" spans="1:19">
      <c r="A443" s="14" t="str">
        <f>CONCATENATE(Allocators!A631," ",Allocators!B631)</f>
        <v>TOTMXEXP DISTPRI</v>
      </c>
      <c r="B443" s="8">
        <f>Allocators!D631</f>
        <v>0.71288793600521894</v>
      </c>
      <c r="C443" s="8">
        <f>Allocators!E631</f>
        <v>0.46680405919364037</v>
      </c>
      <c r="D443" s="8">
        <f>Allocators!F631</f>
        <v>0.10925016687340119</v>
      </c>
      <c r="E443" s="8">
        <f>Allocators!G631</f>
        <v>1.5259791136673945E-3</v>
      </c>
      <c r="F443" s="8">
        <f>Allocators!H631</f>
        <v>0</v>
      </c>
      <c r="G443" s="8">
        <f>Allocators!I631</f>
        <v>6.3421865016638226E-2</v>
      </c>
      <c r="H443" s="8">
        <f>Allocators!J631</f>
        <v>1.1395589408647027E-2</v>
      </c>
      <c r="I443" s="8">
        <f>Allocators!K631</f>
        <v>0</v>
      </c>
      <c r="J443" s="8">
        <f>Allocators!L631</f>
        <v>0</v>
      </c>
      <c r="K443" s="8">
        <f>Allocators!M631</f>
        <v>2.867731066037492E-3</v>
      </c>
      <c r="L443" s="8">
        <f>Allocators!N631</f>
        <v>3.9654591767486869E-2</v>
      </c>
      <c r="M443" s="8">
        <f>Allocators!O631</f>
        <v>0</v>
      </c>
      <c r="N443" s="8">
        <f>Allocators!P631</f>
        <v>0</v>
      </c>
      <c r="O443" s="8">
        <f>Allocators!Q631</f>
        <v>1.7389751332183442E-2</v>
      </c>
      <c r="P443" s="8">
        <f>Allocators!R631</f>
        <v>3.4903973304257504E-4</v>
      </c>
      <c r="Q443" s="8">
        <f>Allocators!S631</f>
        <v>2.2916250047434349E-4</v>
      </c>
      <c r="R443" s="8">
        <f>Allocators!T631</f>
        <v>0</v>
      </c>
      <c r="S443" s="8">
        <f>Allocators!U631</f>
        <v>0</v>
      </c>
    </row>
    <row r="444" spans="1:19">
      <c r="A444" s="14" t="str">
        <f>CONCATENATE(Allocators!A632," ",Allocators!B632)</f>
        <v>TOTMXEXP DISTSEC</v>
      </c>
      <c r="B444" s="8">
        <f>Allocators!D632</f>
        <v>0.28201770620184102</v>
      </c>
      <c r="C444" s="8">
        <f>Allocators!E632</f>
        <v>0.20928677356205483</v>
      </c>
      <c r="D444" s="8">
        <f>Allocators!F632</f>
        <v>4.2201563885287653E-2</v>
      </c>
      <c r="E444" s="8">
        <f>Allocators!G632</f>
        <v>0</v>
      </c>
      <c r="F444" s="8">
        <f>Allocators!H632</f>
        <v>0</v>
      </c>
      <c r="G444" s="8">
        <f>Allocators!I632</f>
        <v>2.1093838947937021E-2</v>
      </c>
      <c r="H444" s="8">
        <f>Allocators!J632</f>
        <v>0</v>
      </c>
      <c r="I444" s="8">
        <f>Allocators!K632</f>
        <v>0</v>
      </c>
      <c r="J444" s="8">
        <f>Allocators!L632</f>
        <v>0</v>
      </c>
      <c r="K444" s="8">
        <f>Allocators!M632</f>
        <v>7.8843831067683292E-4</v>
      </c>
      <c r="L444" s="8">
        <f>Allocators!N632</f>
        <v>0</v>
      </c>
      <c r="M444" s="8">
        <f>Allocators!O632</f>
        <v>0</v>
      </c>
      <c r="N444" s="8">
        <f>Allocators!P632</f>
        <v>0</v>
      </c>
      <c r="O444" s="8">
        <f>Allocators!Q632</f>
        <v>5.9585188985338778E-3</v>
      </c>
      <c r="P444" s="8">
        <f>Allocators!R632</f>
        <v>0</v>
      </c>
      <c r="Q444" s="8">
        <f>Allocators!S632</f>
        <v>7.045097570150412E-5</v>
      </c>
      <c r="R444" s="8">
        <f>Allocators!T632</f>
        <v>2.1684606115196293E-3</v>
      </c>
      <c r="S444" s="8">
        <f>Allocators!U632</f>
        <v>4.4966101012960014E-4</v>
      </c>
    </row>
    <row r="445" spans="1:19">
      <c r="A445" s="14" t="str">
        <f>CONCATENATE(Allocators!A633," ",Allocators!B633)</f>
        <v>TOTMXEXP ENERGY</v>
      </c>
      <c r="B445" s="8">
        <f>Allocators!D633</f>
        <v>0</v>
      </c>
      <c r="C445" s="8">
        <f>Allocators!E633</f>
        <v>0</v>
      </c>
      <c r="D445" s="8">
        <f>Allocators!F633</f>
        <v>0</v>
      </c>
      <c r="E445" s="8">
        <f>Allocators!G633</f>
        <v>0</v>
      </c>
      <c r="F445" s="8">
        <f>Allocators!H633</f>
        <v>0</v>
      </c>
      <c r="G445" s="8">
        <f>Allocators!I633</f>
        <v>0</v>
      </c>
      <c r="H445" s="8">
        <f>Allocators!J633</f>
        <v>0</v>
      </c>
      <c r="I445" s="8">
        <f>Allocators!K633</f>
        <v>0</v>
      </c>
      <c r="J445" s="8">
        <f>Allocators!L633</f>
        <v>0</v>
      </c>
      <c r="K445" s="8">
        <f>Allocators!M633</f>
        <v>0</v>
      </c>
      <c r="L445" s="8">
        <f>Allocators!N633</f>
        <v>0</v>
      </c>
      <c r="M445" s="8">
        <f>Allocators!O633</f>
        <v>0</v>
      </c>
      <c r="N445" s="8">
        <f>Allocators!P633</f>
        <v>0</v>
      </c>
      <c r="O445" s="8">
        <f>Allocators!Q633</f>
        <v>0</v>
      </c>
      <c r="P445" s="8">
        <f>Allocators!R633</f>
        <v>0</v>
      </c>
      <c r="Q445" s="8">
        <f>Allocators!S633</f>
        <v>0</v>
      </c>
      <c r="R445" s="8">
        <f>Allocators!T633</f>
        <v>0</v>
      </c>
      <c r="S445" s="8">
        <f>Allocators!U633</f>
        <v>0</v>
      </c>
    </row>
    <row r="446" spans="1:19">
      <c r="A446" s="14" t="str">
        <f>CONCATENATE(Allocators!A634," ",Allocators!B634)</f>
        <v>TOTMXEXP CUSTOMER</v>
      </c>
      <c r="B446" s="8">
        <f>Allocators!D634</f>
        <v>5.0943577929403201E-3</v>
      </c>
      <c r="C446" s="8">
        <f>Allocators!E634</f>
        <v>6.0562782864108063E-4</v>
      </c>
      <c r="D446" s="8">
        <f>Allocators!F634</f>
        <v>4.5661347491943849E-4</v>
      </c>
      <c r="E446" s="8">
        <f>Allocators!G634</f>
        <v>6.5625123539324315E-5</v>
      </c>
      <c r="F446" s="8">
        <f>Allocators!H634</f>
        <v>1.1054345629064761E-5</v>
      </c>
      <c r="G446" s="8">
        <f>Allocators!I634</f>
        <v>7.0013241817082223E-5</v>
      </c>
      <c r="H446" s="8">
        <f>Allocators!J634</f>
        <v>2.3084661036793369E-5</v>
      </c>
      <c r="I446" s="8">
        <f>Allocators!K634</f>
        <v>2.7187022022427348E-5</v>
      </c>
      <c r="J446" s="8">
        <f>Allocators!L634</f>
        <v>3.3983309312255503E-6</v>
      </c>
      <c r="K446" s="8">
        <f>Allocators!M634</f>
        <v>4.3591929474307642E-7</v>
      </c>
      <c r="L446" s="8">
        <f>Allocators!N634</f>
        <v>1.6368449049914006E-5</v>
      </c>
      <c r="M446" s="8">
        <f>Allocators!O634</f>
        <v>4.570002419622155E-5</v>
      </c>
      <c r="N446" s="8">
        <f>Allocators!P634</f>
        <v>1.3593282105721878E-5</v>
      </c>
      <c r="O446" s="8">
        <f>Allocators!Q634</f>
        <v>1.3338489483761105E-5</v>
      </c>
      <c r="P446" s="8">
        <f>Allocators!R634</f>
        <v>3.0161419982843941E-7</v>
      </c>
      <c r="Q446" s="8">
        <f>Allocators!S634</f>
        <v>1.4020253276694687E-6</v>
      </c>
      <c r="R446" s="8">
        <f>Allocators!T634</f>
        <v>1.7412680361621907E-3</v>
      </c>
      <c r="S446" s="8">
        <f>Allocators!U634</f>
        <v>1.9993459245838336E-3</v>
      </c>
    </row>
    <row r="447" spans="1:19">
      <c r="A447" s="14" t="str">
        <f>CONCATENATE(Allocators!A635," ",Allocators!B635)</f>
        <v>TOTMXEXP TOTAL</v>
      </c>
      <c r="B447" s="8">
        <f>Allocators!D635</f>
        <v>1</v>
      </c>
      <c r="C447" s="8">
        <f>Allocators!E635</f>
        <v>0.67669646058433619</v>
      </c>
      <c r="D447" s="8">
        <f>Allocators!F635</f>
        <v>0.15190834423360827</v>
      </c>
      <c r="E447" s="8">
        <f>Allocators!G635</f>
        <v>1.5916042372067188E-3</v>
      </c>
      <c r="F447" s="8">
        <f>Allocators!H635</f>
        <v>1.1054345629064761E-5</v>
      </c>
      <c r="G447" s="8">
        <f>Allocators!I635</f>
        <v>8.4585717206392338E-2</v>
      </c>
      <c r="H447" s="8">
        <f>Allocators!J635</f>
        <v>1.141867406968382E-2</v>
      </c>
      <c r="I447" s="8">
        <f>Allocators!K635</f>
        <v>2.7187022022427348E-5</v>
      </c>
      <c r="J447" s="8">
        <f>Allocators!L635</f>
        <v>3.3983309312255503E-6</v>
      </c>
      <c r="K447" s="8">
        <f>Allocators!M635</f>
        <v>3.6566052960090682E-3</v>
      </c>
      <c r="L447" s="8">
        <f>Allocators!N635</f>
        <v>3.967096021653678E-2</v>
      </c>
      <c r="M447" s="8">
        <f>Allocators!O635</f>
        <v>4.570002419622155E-5</v>
      </c>
      <c r="N447" s="8">
        <f>Allocators!P635</f>
        <v>1.3593282105721878E-5</v>
      </c>
      <c r="O447" s="8">
        <f>Allocators!Q635</f>
        <v>2.3361608720201082E-2</v>
      </c>
      <c r="P447" s="8">
        <f>Allocators!R635</f>
        <v>3.4934134724240348E-4</v>
      </c>
      <c r="Q447" s="8">
        <f>Allocators!S635</f>
        <v>3.0101550150351706E-4</v>
      </c>
      <c r="R447" s="8">
        <f>Allocators!T635</f>
        <v>3.90972864768182E-3</v>
      </c>
      <c r="S447" s="8">
        <f>Allocators!U635</f>
        <v>2.4490069347134335E-3</v>
      </c>
    </row>
    <row r="448" spans="1:19"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>
      <c r="A449" s="14" t="str">
        <f>CONCATENATE(Allocators!A569," ",Allocators!B569)</f>
        <v>TOTOHLINES PRODUCTION</v>
      </c>
      <c r="B449" s="8">
        <f>Allocators!D569</f>
        <v>0</v>
      </c>
      <c r="C449" s="8">
        <f>Allocators!E569</f>
        <v>0</v>
      </c>
      <c r="D449" s="8">
        <f>Allocators!F569</f>
        <v>0</v>
      </c>
      <c r="E449" s="8">
        <f>Allocators!G569</f>
        <v>0</v>
      </c>
      <c r="F449" s="8">
        <f>Allocators!H569</f>
        <v>0</v>
      </c>
      <c r="G449" s="8">
        <f>Allocators!I569</f>
        <v>0</v>
      </c>
      <c r="H449" s="8">
        <f>Allocators!J569</f>
        <v>0</v>
      </c>
      <c r="I449" s="8">
        <f>Allocators!K569</f>
        <v>0</v>
      </c>
      <c r="J449" s="8">
        <f>Allocators!L569</f>
        <v>0</v>
      </c>
      <c r="K449" s="8">
        <f>Allocators!M569</f>
        <v>0</v>
      </c>
      <c r="L449" s="8">
        <f>Allocators!N569</f>
        <v>0</v>
      </c>
      <c r="M449" s="8">
        <f>Allocators!O569</f>
        <v>0</v>
      </c>
      <c r="N449" s="8">
        <f>Allocators!P569</f>
        <v>0</v>
      </c>
      <c r="O449" s="8">
        <f>Allocators!Q569</f>
        <v>0</v>
      </c>
      <c r="P449" s="8">
        <f>Allocators!R569</f>
        <v>0</v>
      </c>
      <c r="Q449" s="8">
        <f>Allocators!S569</f>
        <v>0</v>
      </c>
      <c r="R449" s="8">
        <f>Allocators!T569</f>
        <v>0</v>
      </c>
      <c r="S449" s="8">
        <f>Allocators!U569</f>
        <v>0</v>
      </c>
    </row>
    <row r="450" spans="1:19">
      <c r="A450" s="14" t="str">
        <f>CONCATENATE(Allocators!A570," ",Allocators!B570)</f>
        <v>TOTOHLINES BULKTRAN</v>
      </c>
      <c r="B450" s="8">
        <f>Allocators!D570</f>
        <v>0</v>
      </c>
      <c r="C450" s="8">
        <f>Allocators!E570</f>
        <v>0</v>
      </c>
      <c r="D450" s="8">
        <f>Allocators!F570</f>
        <v>0</v>
      </c>
      <c r="E450" s="8">
        <f>Allocators!G570</f>
        <v>0</v>
      </c>
      <c r="F450" s="8">
        <f>Allocators!H570</f>
        <v>0</v>
      </c>
      <c r="G450" s="8">
        <f>Allocators!I570</f>
        <v>0</v>
      </c>
      <c r="H450" s="8">
        <f>Allocators!J570</f>
        <v>0</v>
      </c>
      <c r="I450" s="8">
        <f>Allocators!K570</f>
        <v>0</v>
      </c>
      <c r="J450" s="8">
        <f>Allocators!L570</f>
        <v>0</v>
      </c>
      <c r="K450" s="8">
        <f>Allocators!M570</f>
        <v>0</v>
      </c>
      <c r="L450" s="8">
        <f>Allocators!N570</f>
        <v>0</v>
      </c>
      <c r="M450" s="8">
        <f>Allocators!O570</f>
        <v>0</v>
      </c>
      <c r="N450" s="8">
        <f>Allocators!P570</f>
        <v>0</v>
      </c>
      <c r="O450" s="8">
        <f>Allocators!Q570</f>
        <v>0</v>
      </c>
      <c r="P450" s="8">
        <f>Allocators!R570</f>
        <v>0</v>
      </c>
      <c r="Q450" s="8">
        <f>Allocators!S570</f>
        <v>0</v>
      </c>
      <c r="R450" s="8">
        <f>Allocators!T570</f>
        <v>0</v>
      </c>
      <c r="S450" s="8">
        <f>Allocators!U570</f>
        <v>0</v>
      </c>
    </row>
    <row r="451" spans="1:19">
      <c r="A451" s="14" t="str">
        <f>CONCATENATE(Allocators!A571," ",Allocators!B571)</f>
        <v>TOTOHLINES SUBTRAN</v>
      </c>
      <c r="B451" s="8">
        <f>Allocators!D571</f>
        <v>0</v>
      </c>
      <c r="C451" s="8">
        <f>Allocators!E571</f>
        <v>0</v>
      </c>
      <c r="D451" s="8">
        <f>Allocators!F571</f>
        <v>0</v>
      </c>
      <c r="E451" s="8">
        <f>Allocators!G571</f>
        <v>0</v>
      </c>
      <c r="F451" s="8">
        <f>Allocators!H571</f>
        <v>0</v>
      </c>
      <c r="G451" s="8">
        <f>Allocators!I571</f>
        <v>0</v>
      </c>
      <c r="H451" s="8">
        <f>Allocators!J571</f>
        <v>0</v>
      </c>
      <c r="I451" s="8">
        <f>Allocators!K571</f>
        <v>0</v>
      </c>
      <c r="J451" s="8">
        <f>Allocators!L571</f>
        <v>0</v>
      </c>
      <c r="K451" s="8">
        <f>Allocators!M571</f>
        <v>0</v>
      </c>
      <c r="L451" s="8">
        <f>Allocators!N571</f>
        <v>0</v>
      </c>
      <c r="M451" s="8">
        <f>Allocators!O571</f>
        <v>0</v>
      </c>
      <c r="N451" s="8">
        <f>Allocators!P571</f>
        <v>0</v>
      </c>
      <c r="O451" s="8">
        <f>Allocators!Q571</f>
        <v>0</v>
      </c>
      <c r="P451" s="8">
        <f>Allocators!R571</f>
        <v>0</v>
      </c>
      <c r="Q451" s="8">
        <f>Allocators!S571</f>
        <v>0</v>
      </c>
      <c r="R451" s="8">
        <f>Allocators!T571</f>
        <v>0</v>
      </c>
      <c r="S451" s="8">
        <f>Allocators!U571</f>
        <v>0</v>
      </c>
    </row>
    <row r="452" spans="1:19">
      <c r="A452" s="14" t="str">
        <f>CONCATENATE(Allocators!A572," ",Allocators!B572)</f>
        <v>TOTOHLINES DISTPRI</v>
      </c>
      <c r="B452" s="8">
        <f>Allocators!D572</f>
        <v>0.71104183753509265</v>
      </c>
      <c r="C452" s="8">
        <f>Allocators!E572</f>
        <v>0.46559522086716348</v>
      </c>
      <c r="D452" s="8">
        <f>Allocators!F572</f>
        <v>0.10896725204802737</v>
      </c>
      <c r="E452" s="8">
        <f>Allocators!G572</f>
        <v>1.5220274298684345E-3</v>
      </c>
      <c r="F452" s="8">
        <f>Allocators!H572</f>
        <v>0</v>
      </c>
      <c r="G452" s="8">
        <f>Allocators!I572</f>
        <v>6.3257627410604575E-2</v>
      </c>
      <c r="H452" s="8">
        <f>Allocators!J572</f>
        <v>1.1366079328435296E-2</v>
      </c>
      <c r="I452" s="8">
        <f>Allocators!K572</f>
        <v>0</v>
      </c>
      <c r="J452" s="8">
        <f>Allocators!L572</f>
        <v>0</v>
      </c>
      <c r="K452" s="8">
        <f>Allocators!M572</f>
        <v>2.8603047740968376E-3</v>
      </c>
      <c r="L452" s="8">
        <f>Allocators!N572</f>
        <v>3.9551902021317704E-2</v>
      </c>
      <c r="M452" s="8">
        <f>Allocators!O572</f>
        <v>0</v>
      </c>
      <c r="N452" s="8">
        <f>Allocators!P572</f>
        <v>0</v>
      </c>
      <c r="O452" s="8">
        <f>Allocators!Q572</f>
        <v>1.7344718737705669E-2</v>
      </c>
      <c r="P452" s="8">
        <f>Allocators!R572</f>
        <v>3.4813585785457011E-4</v>
      </c>
      <c r="Q452" s="8">
        <f>Allocators!S572</f>
        <v>2.2856906001874169E-4</v>
      </c>
      <c r="R452" s="8">
        <f>Allocators!T572</f>
        <v>0</v>
      </c>
      <c r="S452" s="8">
        <f>Allocators!U572</f>
        <v>0</v>
      </c>
    </row>
    <row r="453" spans="1:19">
      <c r="A453" s="14" t="str">
        <f>CONCATENATE(Allocators!A573," ",Allocators!B573)</f>
        <v>TOTOHLINES DISTSEC</v>
      </c>
      <c r="B453" s="8">
        <f>Allocators!D573</f>
        <v>0.28895816246490735</v>
      </c>
      <c r="C453" s="8">
        <f>Allocators!E573</f>
        <v>0.21443732144044278</v>
      </c>
      <c r="D453" s="8">
        <f>Allocators!F573</f>
        <v>4.3240144449336396E-2</v>
      </c>
      <c r="E453" s="8">
        <f>Allocators!G573</f>
        <v>0</v>
      </c>
      <c r="F453" s="8">
        <f>Allocators!H573</f>
        <v>0</v>
      </c>
      <c r="G453" s="8">
        <f>Allocators!I573</f>
        <v>2.1612958362849016E-2</v>
      </c>
      <c r="H453" s="8">
        <f>Allocators!J573</f>
        <v>0</v>
      </c>
      <c r="I453" s="8">
        <f>Allocators!K573</f>
        <v>0</v>
      </c>
      <c r="J453" s="8">
        <f>Allocators!L573</f>
        <v>0</v>
      </c>
      <c r="K453" s="8">
        <f>Allocators!M573</f>
        <v>8.0784177893801403E-4</v>
      </c>
      <c r="L453" s="8">
        <f>Allocators!N573</f>
        <v>0</v>
      </c>
      <c r="M453" s="8">
        <f>Allocators!O573</f>
        <v>0</v>
      </c>
      <c r="N453" s="8">
        <f>Allocators!P573</f>
        <v>0</v>
      </c>
      <c r="O453" s="8">
        <f>Allocators!Q573</f>
        <v>6.1051580594748264E-3</v>
      </c>
      <c r="P453" s="8">
        <f>Allocators!R573</f>
        <v>0</v>
      </c>
      <c r="Q453" s="8">
        <f>Allocators!S573</f>
        <v>7.2184774341780582E-5</v>
      </c>
      <c r="R453" s="8">
        <f>Allocators!T573</f>
        <v>2.2218264311170085E-3</v>
      </c>
      <c r="S453" s="8">
        <f>Allocators!U573</f>
        <v>4.6072716840753864E-4</v>
      </c>
    </row>
    <row r="454" spans="1:19">
      <c r="A454" s="14" t="str">
        <f>CONCATENATE(Allocators!A574," ",Allocators!B574)</f>
        <v>TOTOHLINES ENERGY</v>
      </c>
      <c r="B454" s="8">
        <f>Allocators!D574</f>
        <v>0</v>
      </c>
      <c r="C454" s="8">
        <f>Allocators!E574</f>
        <v>0</v>
      </c>
      <c r="D454" s="8">
        <f>Allocators!F574</f>
        <v>0</v>
      </c>
      <c r="E454" s="8">
        <f>Allocators!G574</f>
        <v>0</v>
      </c>
      <c r="F454" s="8">
        <f>Allocators!H574</f>
        <v>0</v>
      </c>
      <c r="G454" s="8">
        <f>Allocators!I574</f>
        <v>0</v>
      </c>
      <c r="H454" s="8">
        <f>Allocators!J574</f>
        <v>0</v>
      </c>
      <c r="I454" s="8">
        <f>Allocators!K574</f>
        <v>0</v>
      </c>
      <c r="J454" s="8">
        <f>Allocators!L574</f>
        <v>0</v>
      </c>
      <c r="K454" s="8">
        <f>Allocators!M574</f>
        <v>0</v>
      </c>
      <c r="L454" s="8">
        <f>Allocators!N574</f>
        <v>0</v>
      </c>
      <c r="M454" s="8">
        <f>Allocators!O574</f>
        <v>0</v>
      </c>
      <c r="N454" s="8">
        <f>Allocators!P574</f>
        <v>0</v>
      </c>
      <c r="O454" s="8">
        <f>Allocators!Q574</f>
        <v>0</v>
      </c>
      <c r="P454" s="8">
        <f>Allocators!R574</f>
        <v>0</v>
      </c>
      <c r="Q454" s="8">
        <f>Allocators!S574</f>
        <v>0</v>
      </c>
      <c r="R454" s="8">
        <f>Allocators!T574</f>
        <v>0</v>
      </c>
      <c r="S454" s="8">
        <f>Allocators!U574</f>
        <v>0</v>
      </c>
    </row>
    <row r="455" spans="1:19">
      <c r="A455" s="14" t="str">
        <f>CONCATENATE(Allocators!A575," ",Allocators!B575)</f>
        <v>TOTOHLINES CUSTOMER</v>
      </c>
      <c r="B455" s="8">
        <f>Allocators!D575</f>
        <v>0</v>
      </c>
      <c r="C455" s="8">
        <f>Allocators!E575</f>
        <v>0</v>
      </c>
      <c r="D455" s="8">
        <f>Allocators!F575</f>
        <v>0</v>
      </c>
      <c r="E455" s="8">
        <f>Allocators!G575</f>
        <v>0</v>
      </c>
      <c r="F455" s="8">
        <f>Allocators!H575</f>
        <v>0</v>
      </c>
      <c r="G455" s="8">
        <f>Allocators!I575</f>
        <v>0</v>
      </c>
      <c r="H455" s="8">
        <f>Allocators!J575</f>
        <v>0</v>
      </c>
      <c r="I455" s="8">
        <f>Allocators!K575</f>
        <v>0</v>
      </c>
      <c r="J455" s="8">
        <f>Allocators!L575</f>
        <v>0</v>
      </c>
      <c r="K455" s="8">
        <f>Allocators!M575</f>
        <v>0</v>
      </c>
      <c r="L455" s="8">
        <f>Allocators!N575</f>
        <v>0</v>
      </c>
      <c r="M455" s="8">
        <f>Allocators!O575</f>
        <v>0</v>
      </c>
      <c r="N455" s="8">
        <f>Allocators!P575</f>
        <v>0</v>
      </c>
      <c r="O455" s="8">
        <f>Allocators!Q575</f>
        <v>0</v>
      </c>
      <c r="P455" s="8">
        <f>Allocators!R575</f>
        <v>0</v>
      </c>
      <c r="Q455" s="8">
        <f>Allocators!S575</f>
        <v>0</v>
      </c>
      <c r="R455" s="8">
        <f>Allocators!T575</f>
        <v>0</v>
      </c>
      <c r="S455" s="8">
        <f>Allocators!U575</f>
        <v>0</v>
      </c>
    </row>
    <row r="456" spans="1:19">
      <c r="A456" s="14" t="str">
        <f>CONCATENATE(Allocators!A576," ",Allocators!B576)</f>
        <v>TOTOHLINES TOTAL</v>
      </c>
      <c r="B456" s="8">
        <f>Allocators!D576</f>
        <v>0.99999999999999989</v>
      </c>
      <c r="C456" s="8">
        <f>Allocators!E576</f>
        <v>0.68003254230760624</v>
      </c>
      <c r="D456" s="8">
        <f>Allocators!F576</f>
        <v>0.15220739649736376</v>
      </c>
      <c r="E456" s="8">
        <f>Allocators!G576</f>
        <v>1.5220274298684345E-3</v>
      </c>
      <c r="F456" s="8">
        <f>Allocators!H576</f>
        <v>0</v>
      </c>
      <c r="G456" s="8">
        <f>Allocators!I576</f>
        <v>8.4870585773453591E-2</v>
      </c>
      <c r="H456" s="8">
        <f>Allocators!J576</f>
        <v>1.1366079328435296E-2</v>
      </c>
      <c r="I456" s="8">
        <f>Allocators!K576</f>
        <v>0</v>
      </c>
      <c r="J456" s="8">
        <f>Allocators!L576</f>
        <v>0</v>
      </c>
      <c r="K456" s="8">
        <f>Allocators!M576</f>
        <v>3.6681465530348516E-3</v>
      </c>
      <c r="L456" s="8">
        <f>Allocators!N576</f>
        <v>3.9551902021317704E-2</v>
      </c>
      <c r="M456" s="8">
        <f>Allocators!O576</f>
        <v>0</v>
      </c>
      <c r="N456" s="8">
        <f>Allocators!P576</f>
        <v>0</v>
      </c>
      <c r="O456" s="8">
        <f>Allocators!Q576</f>
        <v>2.3449876797180497E-2</v>
      </c>
      <c r="P456" s="8">
        <f>Allocators!R576</f>
        <v>3.4813585785457011E-4</v>
      </c>
      <c r="Q456" s="8">
        <f>Allocators!S576</f>
        <v>3.0075383436052225E-4</v>
      </c>
      <c r="R456" s="8">
        <f>Allocators!T576</f>
        <v>2.2218264311170085E-3</v>
      </c>
      <c r="S456" s="8">
        <f>Allocators!U576</f>
        <v>4.6072716840753864E-4</v>
      </c>
    </row>
    <row r="457" spans="1:19"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>
      <c r="A458" s="14" t="str">
        <f>CONCATENATE(Allocators!A696," ",Allocators!B696)</f>
        <v>TOTOX234 PRODUCTION</v>
      </c>
      <c r="B458" s="8">
        <f>Allocators!D696</f>
        <v>0</v>
      </c>
      <c r="C458" s="8">
        <f>Allocators!E696</f>
        <v>0</v>
      </c>
      <c r="D458" s="8">
        <f>Allocators!F696</f>
        <v>0</v>
      </c>
      <c r="E458" s="8">
        <f>Allocators!G696</f>
        <v>0</v>
      </c>
      <c r="F458" s="8">
        <f>Allocators!H696</f>
        <v>0</v>
      </c>
      <c r="G458" s="8">
        <f>Allocators!I696</f>
        <v>0</v>
      </c>
      <c r="H458" s="8">
        <f>Allocators!J696</f>
        <v>0</v>
      </c>
      <c r="I458" s="8">
        <f>Allocators!K696</f>
        <v>0</v>
      </c>
      <c r="J458" s="8">
        <f>Allocators!L696</f>
        <v>0</v>
      </c>
      <c r="K458" s="8">
        <f>Allocators!M696</f>
        <v>0</v>
      </c>
      <c r="L458" s="8">
        <f>Allocators!N696</f>
        <v>0</v>
      </c>
      <c r="M458" s="8">
        <f>Allocators!O696</f>
        <v>0</v>
      </c>
      <c r="N458" s="8">
        <f>Allocators!P696</f>
        <v>0</v>
      </c>
      <c r="O458" s="8">
        <f>Allocators!Q696</f>
        <v>0</v>
      </c>
      <c r="P458" s="8">
        <f>Allocators!R696</f>
        <v>0</v>
      </c>
      <c r="Q458" s="8">
        <f>Allocators!S696</f>
        <v>0</v>
      </c>
      <c r="R458" s="8">
        <f>Allocators!T696</f>
        <v>0</v>
      </c>
      <c r="S458" s="8">
        <f>Allocators!U696</f>
        <v>0</v>
      </c>
    </row>
    <row r="459" spans="1:19">
      <c r="A459" s="14" t="str">
        <f>CONCATENATE(Allocators!A697," ",Allocators!B697)</f>
        <v>TOTOX234 BULKTRAN</v>
      </c>
      <c r="B459" s="8">
        <f>Allocators!D697</f>
        <v>0</v>
      </c>
      <c r="C459" s="8">
        <f>Allocators!E697</f>
        <v>0</v>
      </c>
      <c r="D459" s="8">
        <f>Allocators!F697</f>
        <v>0</v>
      </c>
      <c r="E459" s="8">
        <f>Allocators!G697</f>
        <v>0</v>
      </c>
      <c r="F459" s="8">
        <f>Allocators!H697</f>
        <v>0</v>
      </c>
      <c r="G459" s="8">
        <f>Allocators!I697</f>
        <v>0</v>
      </c>
      <c r="H459" s="8">
        <f>Allocators!J697</f>
        <v>0</v>
      </c>
      <c r="I459" s="8">
        <f>Allocators!K697</f>
        <v>0</v>
      </c>
      <c r="J459" s="8">
        <f>Allocators!L697</f>
        <v>0</v>
      </c>
      <c r="K459" s="8">
        <f>Allocators!M697</f>
        <v>0</v>
      </c>
      <c r="L459" s="8">
        <f>Allocators!N697</f>
        <v>0</v>
      </c>
      <c r="M459" s="8">
        <f>Allocators!O697</f>
        <v>0</v>
      </c>
      <c r="N459" s="8">
        <f>Allocators!P697</f>
        <v>0</v>
      </c>
      <c r="O459" s="8">
        <f>Allocators!Q697</f>
        <v>0</v>
      </c>
      <c r="P459" s="8">
        <f>Allocators!R697</f>
        <v>0</v>
      </c>
      <c r="Q459" s="8">
        <f>Allocators!S697</f>
        <v>0</v>
      </c>
      <c r="R459" s="8">
        <f>Allocators!T697</f>
        <v>0</v>
      </c>
      <c r="S459" s="8">
        <f>Allocators!U697</f>
        <v>0</v>
      </c>
    </row>
    <row r="460" spans="1:19">
      <c r="A460" s="14" t="str">
        <f>CONCATENATE(Allocators!A698," ",Allocators!B698)</f>
        <v>TOTOX234 SUBTRAN</v>
      </c>
      <c r="B460" s="8">
        <f>Allocators!D698</f>
        <v>0</v>
      </c>
      <c r="C460" s="8">
        <f>Allocators!E698</f>
        <v>0</v>
      </c>
      <c r="D460" s="8">
        <f>Allocators!F698</f>
        <v>0</v>
      </c>
      <c r="E460" s="8">
        <f>Allocators!G698</f>
        <v>0</v>
      </c>
      <c r="F460" s="8">
        <f>Allocators!H698</f>
        <v>0</v>
      </c>
      <c r="G460" s="8">
        <f>Allocators!I698</f>
        <v>0</v>
      </c>
      <c r="H460" s="8">
        <f>Allocators!J698</f>
        <v>0</v>
      </c>
      <c r="I460" s="8">
        <f>Allocators!K698</f>
        <v>0</v>
      </c>
      <c r="J460" s="8">
        <f>Allocators!L698</f>
        <v>0</v>
      </c>
      <c r="K460" s="8">
        <f>Allocators!M698</f>
        <v>0</v>
      </c>
      <c r="L460" s="8">
        <f>Allocators!N698</f>
        <v>0</v>
      </c>
      <c r="M460" s="8">
        <f>Allocators!O698</f>
        <v>0</v>
      </c>
      <c r="N460" s="8">
        <f>Allocators!P698</f>
        <v>0</v>
      </c>
      <c r="O460" s="8">
        <f>Allocators!Q698</f>
        <v>0</v>
      </c>
      <c r="P460" s="8">
        <f>Allocators!R698</f>
        <v>0</v>
      </c>
      <c r="Q460" s="8">
        <f>Allocators!S698</f>
        <v>0</v>
      </c>
      <c r="R460" s="8">
        <f>Allocators!T698</f>
        <v>0</v>
      </c>
      <c r="S460" s="8">
        <f>Allocators!U698</f>
        <v>0</v>
      </c>
    </row>
    <row r="461" spans="1:19">
      <c r="A461" s="14" t="str">
        <f>CONCATENATE(Allocators!A699," ",Allocators!B699)</f>
        <v>TOTOX234 DISTPRI</v>
      </c>
      <c r="B461" s="8">
        <f>Allocators!D699</f>
        <v>0</v>
      </c>
      <c r="C461" s="8">
        <f>Allocators!E699</f>
        <v>0</v>
      </c>
      <c r="D461" s="8">
        <f>Allocators!F699</f>
        <v>0</v>
      </c>
      <c r="E461" s="8">
        <f>Allocators!G699</f>
        <v>0</v>
      </c>
      <c r="F461" s="8">
        <f>Allocators!H699</f>
        <v>0</v>
      </c>
      <c r="G461" s="8">
        <f>Allocators!I699</f>
        <v>0</v>
      </c>
      <c r="H461" s="8">
        <f>Allocators!J699</f>
        <v>0</v>
      </c>
      <c r="I461" s="8">
        <f>Allocators!K699</f>
        <v>0</v>
      </c>
      <c r="J461" s="8">
        <f>Allocators!L699</f>
        <v>0</v>
      </c>
      <c r="K461" s="8">
        <f>Allocators!M699</f>
        <v>0</v>
      </c>
      <c r="L461" s="8">
        <f>Allocators!N699</f>
        <v>0</v>
      </c>
      <c r="M461" s="8">
        <f>Allocators!O699</f>
        <v>0</v>
      </c>
      <c r="N461" s="8">
        <f>Allocators!P699</f>
        <v>0</v>
      </c>
      <c r="O461" s="8">
        <f>Allocators!Q699</f>
        <v>0</v>
      </c>
      <c r="P461" s="8">
        <f>Allocators!R699</f>
        <v>0</v>
      </c>
      <c r="Q461" s="8">
        <f>Allocators!S699</f>
        <v>0</v>
      </c>
      <c r="R461" s="8">
        <f>Allocators!T699</f>
        <v>0</v>
      </c>
      <c r="S461" s="8">
        <f>Allocators!U699</f>
        <v>0</v>
      </c>
    </row>
    <row r="462" spans="1:19">
      <c r="A462" s="14" t="str">
        <f>CONCATENATE(Allocators!A700," ",Allocators!B700)</f>
        <v>TOTOX234 DISTSEC</v>
      </c>
      <c r="B462" s="8">
        <f>Allocators!D700</f>
        <v>0</v>
      </c>
      <c r="C462" s="8">
        <f>Allocators!E700</f>
        <v>0</v>
      </c>
      <c r="D462" s="8">
        <f>Allocators!F700</f>
        <v>0</v>
      </c>
      <c r="E462" s="8">
        <f>Allocators!G700</f>
        <v>0</v>
      </c>
      <c r="F462" s="8">
        <f>Allocators!H700</f>
        <v>0</v>
      </c>
      <c r="G462" s="8">
        <f>Allocators!I700</f>
        <v>0</v>
      </c>
      <c r="H462" s="8">
        <f>Allocators!J700</f>
        <v>0</v>
      </c>
      <c r="I462" s="8">
        <f>Allocators!K700</f>
        <v>0</v>
      </c>
      <c r="J462" s="8">
        <f>Allocators!L700</f>
        <v>0</v>
      </c>
      <c r="K462" s="8">
        <f>Allocators!M700</f>
        <v>0</v>
      </c>
      <c r="L462" s="8">
        <f>Allocators!N700</f>
        <v>0</v>
      </c>
      <c r="M462" s="8">
        <f>Allocators!O700</f>
        <v>0</v>
      </c>
      <c r="N462" s="8">
        <f>Allocators!P700</f>
        <v>0</v>
      </c>
      <c r="O462" s="8">
        <f>Allocators!Q700</f>
        <v>0</v>
      </c>
      <c r="P462" s="8">
        <f>Allocators!R700</f>
        <v>0</v>
      </c>
      <c r="Q462" s="8">
        <f>Allocators!S700</f>
        <v>0</v>
      </c>
      <c r="R462" s="8">
        <f>Allocators!T700</f>
        <v>0</v>
      </c>
      <c r="S462" s="8">
        <f>Allocators!U700</f>
        <v>0</v>
      </c>
    </row>
    <row r="463" spans="1:19">
      <c r="A463" s="14" t="str">
        <f>CONCATENATE(Allocators!A701," ",Allocators!B701)</f>
        <v>TOTOX234 ENERGY</v>
      </c>
      <c r="B463" s="8">
        <f>Allocators!D701</f>
        <v>0</v>
      </c>
      <c r="C463" s="8">
        <f>Allocators!E701</f>
        <v>0</v>
      </c>
      <c r="D463" s="8">
        <f>Allocators!F701</f>
        <v>0</v>
      </c>
      <c r="E463" s="8">
        <f>Allocators!G701</f>
        <v>0</v>
      </c>
      <c r="F463" s="8">
        <f>Allocators!H701</f>
        <v>0</v>
      </c>
      <c r="G463" s="8">
        <f>Allocators!I701</f>
        <v>0</v>
      </c>
      <c r="H463" s="8">
        <f>Allocators!J701</f>
        <v>0</v>
      </c>
      <c r="I463" s="8">
        <f>Allocators!K701</f>
        <v>0</v>
      </c>
      <c r="J463" s="8">
        <f>Allocators!L701</f>
        <v>0</v>
      </c>
      <c r="K463" s="8">
        <f>Allocators!M701</f>
        <v>0</v>
      </c>
      <c r="L463" s="8">
        <f>Allocators!N701</f>
        <v>0</v>
      </c>
      <c r="M463" s="8">
        <f>Allocators!O701</f>
        <v>0</v>
      </c>
      <c r="N463" s="8">
        <f>Allocators!P701</f>
        <v>0</v>
      </c>
      <c r="O463" s="8">
        <f>Allocators!Q701</f>
        <v>0</v>
      </c>
      <c r="P463" s="8">
        <f>Allocators!R701</f>
        <v>0</v>
      </c>
      <c r="Q463" s="8">
        <f>Allocators!S701</f>
        <v>0</v>
      </c>
      <c r="R463" s="8">
        <f>Allocators!T701</f>
        <v>0</v>
      </c>
      <c r="S463" s="8">
        <f>Allocators!U701</f>
        <v>0</v>
      </c>
    </row>
    <row r="464" spans="1:19">
      <c r="A464" s="14" t="str">
        <f>CONCATENATE(Allocators!A702," ",Allocators!B702)</f>
        <v>TOTOX234 CUSTOMER</v>
      </c>
      <c r="B464" s="8">
        <f>Allocators!D702</f>
        <v>0.99999999999999944</v>
      </c>
      <c r="C464" s="8">
        <f>Allocators!E702</f>
        <v>0.83420315109864929</v>
      </c>
      <c r="D464" s="8">
        <f>Allocators!F702</f>
        <v>0.14419617310968694</v>
      </c>
      <c r="E464" s="8">
        <f>Allocators!G702</f>
        <v>3.65339304170504E-4</v>
      </c>
      <c r="F464" s="8">
        <f>Allocators!H702</f>
        <v>2.9129548398837932E-5</v>
      </c>
      <c r="G464" s="8">
        <f>Allocators!I702</f>
        <v>2.7670948739833409E-3</v>
      </c>
      <c r="H464" s="8">
        <f>Allocators!J702</f>
        <v>2.9166363224150671E-4</v>
      </c>
      <c r="I464" s="8">
        <f>Allocators!K702</f>
        <v>6.2510637936077739E-5</v>
      </c>
      <c r="J464" s="8">
        <f>Allocators!L702</f>
        <v>5.1433721694363083E-6</v>
      </c>
      <c r="K464" s="8">
        <f>Allocators!M702</f>
        <v>2.7170014818827662E-5</v>
      </c>
      <c r="L464" s="8">
        <f>Allocators!N702</f>
        <v>2.3915934415791079E-4</v>
      </c>
      <c r="M464" s="8">
        <f>Allocators!O702</f>
        <v>1.0330927006377248E-4</v>
      </c>
      <c r="N464" s="8">
        <f>Allocators!P702</f>
        <v>2.1641191226721081E-5</v>
      </c>
      <c r="O464" s="8">
        <f>Allocators!Q702</f>
        <v>7.4497163963880761E-4</v>
      </c>
      <c r="P464" s="8">
        <f>Allocators!R702</f>
        <v>4.915955127334448E-6</v>
      </c>
      <c r="Q464" s="8">
        <f>Allocators!S702</f>
        <v>4.0782226910450211E-5</v>
      </c>
      <c r="R464" s="8">
        <f>Allocators!T702</f>
        <v>1.6673864207325997E-2</v>
      </c>
      <c r="S464" s="8">
        <f>Allocators!U702</f>
        <v>2.2398057349405894E-4</v>
      </c>
    </row>
    <row r="465" spans="1:19">
      <c r="A465" s="14" t="str">
        <f>CONCATENATE(Allocators!A703," ",Allocators!B703)</f>
        <v>TOTOX234 TOTAL</v>
      </c>
      <c r="B465" s="8">
        <f>Allocators!D703</f>
        <v>0.99999999999999944</v>
      </c>
      <c r="C465" s="8">
        <f>Allocators!E703</f>
        <v>0.83420315109864929</v>
      </c>
      <c r="D465" s="8">
        <f>Allocators!F703</f>
        <v>0.14419617310968694</v>
      </c>
      <c r="E465" s="8">
        <f>Allocators!G703</f>
        <v>3.65339304170504E-4</v>
      </c>
      <c r="F465" s="8">
        <f>Allocators!H703</f>
        <v>2.9129548398837932E-5</v>
      </c>
      <c r="G465" s="8">
        <f>Allocators!I703</f>
        <v>2.7670948739833409E-3</v>
      </c>
      <c r="H465" s="8">
        <f>Allocators!J703</f>
        <v>2.9166363224150671E-4</v>
      </c>
      <c r="I465" s="8">
        <f>Allocators!K703</f>
        <v>6.2510637936077739E-5</v>
      </c>
      <c r="J465" s="8">
        <f>Allocators!L703</f>
        <v>5.1433721694363083E-6</v>
      </c>
      <c r="K465" s="8">
        <f>Allocators!M703</f>
        <v>2.7170014818827662E-5</v>
      </c>
      <c r="L465" s="8">
        <f>Allocators!N703</f>
        <v>2.3915934415791079E-4</v>
      </c>
      <c r="M465" s="8">
        <f>Allocators!O703</f>
        <v>1.0330927006377248E-4</v>
      </c>
      <c r="N465" s="8">
        <f>Allocators!P703</f>
        <v>2.1641191226721081E-5</v>
      </c>
      <c r="O465" s="8">
        <f>Allocators!Q703</f>
        <v>7.4497163963880761E-4</v>
      </c>
      <c r="P465" s="8">
        <f>Allocators!R703</f>
        <v>4.915955127334448E-6</v>
      </c>
      <c r="Q465" s="8">
        <f>Allocators!S703</f>
        <v>4.0782226910450211E-5</v>
      </c>
      <c r="R465" s="8">
        <f>Allocators!T703</f>
        <v>1.6673864207325997E-2</v>
      </c>
      <c r="S465" s="8">
        <f>Allocators!U703</f>
        <v>2.2398057349405894E-4</v>
      </c>
    </row>
    <row r="466" spans="1:19"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>
      <c r="A467" s="14" t="str">
        <f>CONCATENATE(Allocators!A611," ",Allocators!B611)</f>
        <v>TOTOXEXP PRODUCTION</v>
      </c>
      <c r="B467" s="8">
        <f>Allocators!D611</f>
        <v>0</v>
      </c>
      <c r="C467" s="8">
        <f>Allocators!E611</f>
        <v>0</v>
      </c>
      <c r="D467" s="8">
        <f>Allocators!F611</f>
        <v>0</v>
      </c>
      <c r="E467" s="8">
        <f>Allocators!G611</f>
        <v>0</v>
      </c>
      <c r="F467" s="8">
        <f>Allocators!H611</f>
        <v>0</v>
      </c>
      <c r="G467" s="8">
        <f>Allocators!I611</f>
        <v>0</v>
      </c>
      <c r="H467" s="8">
        <f>Allocators!J611</f>
        <v>0</v>
      </c>
      <c r="I467" s="8">
        <f>Allocators!K611</f>
        <v>0</v>
      </c>
      <c r="J467" s="8">
        <f>Allocators!L611</f>
        <v>0</v>
      </c>
      <c r="K467" s="8">
        <f>Allocators!M611</f>
        <v>0</v>
      </c>
      <c r="L467" s="8">
        <f>Allocators!N611</f>
        <v>0</v>
      </c>
      <c r="M467" s="8">
        <f>Allocators!O611</f>
        <v>0</v>
      </c>
      <c r="N467" s="8">
        <f>Allocators!P611</f>
        <v>0</v>
      </c>
      <c r="O467" s="8">
        <f>Allocators!Q611</f>
        <v>0</v>
      </c>
      <c r="P467" s="8">
        <f>Allocators!R611</f>
        <v>0</v>
      </c>
      <c r="Q467" s="8">
        <f>Allocators!S611</f>
        <v>0</v>
      </c>
      <c r="R467" s="8">
        <f>Allocators!T611</f>
        <v>0</v>
      </c>
      <c r="S467" s="8">
        <f>Allocators!U611</f>
        <v>0</v>
      </c>
    </row>
    <row r="468" spans="1:19">
      <c r="A468" s="14" t="str">
        <f>CONCATENATE(Allocators!A612," ",Allocators!B612)</f>
        <v>TOTOXEXP BULKTRAN</v>
      </c>
      <c r="B468" s="8">
        <f>Allocators!D612</f>
        <v>0</v>
      </c>
      <c r="C468" s="8">
        <f>Allocators!E612</f>
        <v>0</v>
      </c>
      <c r="D468" s="8">
        <f>Allocators!F612</f>
        <v>0</v>
      </c>
      <c r="E468" s="8">
        <f>Allocators!G612</f>
        <v>0</v>
      </c>
      <c r="F468" s="8">
        <f>Allocators!H612</f>
        <v>0</v>
      </c>
      <c r="G468" s="8">
        <f>Allocators!I612</f>
        <v>0</v>
      </c>
      <c r="H468" s="8">
        <f>Allocators!J612</f>
        <v>0</v>
      </c>
      <c r="I468" s="8">
        <f>Allocators!K612</f>
        <v>0</v>
      </c>
      <c r="J468" s="8">
        <f>Allocators!L612</f>
        <v>0</v>
      </c>
      <c r="K468" s="8">
        <f>Allocators!M612</f>
        <v>0</v>
      </c>
      <c r="L468" s="8">
        <f>Allocators!N612</f>
        <v>0</v>
      </c>
      <c r="M468" s="8">
        <f>Allocators!O612</f>
        <v>0</v>
      </c>
      <c r="N468" s="8">
        <f>Allocators!P612</f>
        <v>0</v>
      </c>
      <c r="O468" s="8">
        <f>Allocators!Q612</f>
        <v>0</v>
      </c>
      <c r="P468" s="8">
        <f>Allocators!R612</f>
        <v>0</v>
      </c>
      <c r="Q468" s="8">
        <f>Allocators!S612</f>
        <v>0</v>
      </c>
      <c r="R468" s="8">
        <f>Allocators!T612</f>
        <v>0</v>
      </c>
      <c r="S468" s="8">
        <f>Allocators!U612</f>
        <v>0</v>
      </c>
    </row>
    <row r="469" spans="1:19">
      <c r="A469" s="14" t="str">
        <f>CONCATENATE(Allocators!A613," ",Allocators!B613)</f>
        <v>TOTOXEXP SUBTRAN</v>
      </c>
      <c r="B469" s="8">
        <f>Allocators!D613</f>
        <v>0</v>
      </c>
      <c r="C469" s="8">
        <f>Allocators!E613</f>
        <v>0</v>
      </c>
      <c r="D469" s="8">
        <f>Allocators!F613</f>
        <v>0</v>
      </c>
      <c r="E469" s="8">
        <f>Allocators!G613</f>
        <v>0</v>
      </c>
      <c r="F469" s="8">
        <f>Allocators!H613</f>
        <v>0</v>
      </c>
      <c r="G469" s="8">
        <f>Allocators!I613</f>
        <v>0</v>
      </c>
      <c r="H469" s="8">
        <f>Allocators!J613</f>
        <v>0</v>
      </c>
      <c r="I469" s="8">
        <f>Allocators!K613</f>
        <v>0</v>
      </c>
      <c r="J469" s="8">
        <f>Allocators!L613</f>
        <v>0</v>
      </c>
      <c r="K469" s="8">
        <f>Allocators!M613</f>
        <v>0</v>
      </c>
      <c r="L469" s="8">
        <f>Allocators!N613</f>
        <v>0</v>
      </c>
      <c r="M469" s="8">
        <f>Allocators!O613</f>
        <v>0</v>
      </c>
      <c r="N469" s="8">
        <f>Allocators!P613</f>
        <v>0</v>
      </c>
      <c r="O469" s="8">
        <f>Allocators!Q613</f>
        <v>0</v>
      </c>
      <c r="P469" s="8">
        <f>Allocators!R613</f>
        <v>0</v>
      </c>
      <c r="Q469" s="8">
        <f>Allocators!S613</f>
        <v>0</v>
      </c>
      <c r="R469" s="8">
        <f>Allocators!T613</f>
        <v>0</v>
      </c>
      <c r="S469" s="8">
        <f>Allocators!U613</f>
        <v>0</v>
      </c>
    </row>
    <row r="470" spans="1:19">
      <c r="A470" s="14" t="str">
        <f>CONCATENATE(Allocators!A614," ",Allocators!B614)</f>
        <v>TOTOXEXP DISTPRI</v>
      </c>
      <c r="B470" s="8">
        <f>Allocators!D614</f>
        <v>0.53616056667646683</v>
      </c>
      <c r="C470" s="8">
        <f>Allocators!E614</f>
        <v>0.35108172864676573</v>
      </c>
      <c r="D470" s="8">
        <f>Allocators!F614</f>
        <v>8.2166675043737203E-2</v>
      </c>
      <c r="E470" s="8">
        <f>Allocators!G614</f>
        <v>1.1476836470330916E-3</v>
      </c>
      <c r="F470" s="8">
        <f>Allocators!H614</f>
        <v>0</v>
      </c>
      <c r="G470" s="8">
        <f>Allocators!I614</f>
        <v>4.7699366716103621E-2</v>
      </c>
      <c r="H470" s="8">
        <f>Allocators!J614</f>
        <v>8.5705836308440572E-3</v>
      </c>
      <c r="I470" s="8">
        <f>Allocators!K614</f>
        <v>0</v>
      </c>
      <c r="J470" s="8">
        <f>Allocators!L614</f>
        <v>0</v>
      </c>
      <c r="K470" s="8">
        <f>Allocators!M614</f>
        <v>2.1568106791908367E-3</v>
      </c>
      <c r="L470" s="8">
        <f>Allocators!N614</f>
        <v>2.9824082186774546E-2</v>
      </c>
      <c r="M470" s="8">
        <f>Allocators!O614</f>
        <v>0</v>
      </c>
      <c r="N470" s="8">
        <f>Allocators!P614</f>
        <v>0</v>
      </c>
      <c r="O470" s="8">
        <f>Allocators!Q614</f>
        <v>1.3078772213306276E-2</v>
      </c>
      <c r="P470" s="8">
        <f>Allocators!R614</f>
        <v>2.6251158367104102E-4</v>
      </c>
      <c r="Q470" s="8">
        <f>Allocators!S614</f>
        <v>1.7235232904042391E-4</v>
      </c>
      <c r="R470" s="8">
        <f>Allocators!T614</f>
        <v>0</v>
      </c>
      <c r="S470" s="8">
        <f>Allocators!U614</f>
        <v>0</v>
      </c>
    </row>
    <row r="471" spans="1:19">
      <c r="A471" s="14" t="str">
        <f>CONCATENATE(Allocators!A615," ",Allocators!B615)</f>
        <v>TOTOXEXP DISTSEC</v>
      </c>
      <c r="B471" s="8">
        <f>Allocators!D615</f>
        <v>0.21216645774214998</v>
      </c>
      <c r="C471" s="8">
        <f>Allocators!E615</f>
        <v>0.15744980695348543</v>
      </c>
      <c r="D471" s="8">
        <f>Allocators!F615</f>
        <v>3.1748915489413616E-2</v>
      </c>
      <c r="E471" s="8">
        <f>Allocators!G615</f>
        <v>0</v>
      </c>
      <c r="F471" s="8">
        <f>Allocators!H615</f>
        <v>0</v>
      </c>
      <c r="G471" s="8">
        <f>Allocators!I615</f>
        <v>1.5869234418083435E-2</v>
      </c>
      <c r="H471" s="8">
        <f>Allocators!J615</f>
        <v>0</v>
      </c>
      <c r="I471" s="8">
        <f>Allocators!K615</f>
        <v>0</v>
      </c>
      <c r="J471" s="8">
        <f>Allocators!L615</f>
        <v>0</v>
      </c>
      <c r="K471" s="8">
        <f>Allocators!M615</f>
        <v>5.9315482626039607E-4</v>
      </c>
      <c r="L471" s="8">
        <f>Allocators!N615</f>
        <v>0</v>
      </c>
      <c r="M471" s="8">
        <f>Allocators!O615</f>
        <v>0</v>
      </c>
      <c r="N471" s="8">
        <f>Allocators!P615</f>
        <v>0</v>
      </c>
      <c r="O471" s="8">
        <f>Allocators!Q615</f>
        <v>4.4826896336317267E-3</v>
      </c>
      <c r="P471" s="8">
        <f>Allocators!R615</f>
        <v>0</v>
      </c>
      <c r="Q471" s="8">
        <f>Allocators!S615</f>
        <v>5.30014025019002E-5</v>
      </c>
      <c r="R471" s="8">
        <f>Allocators!T615</f>
        <v>1.631367806283125E-3</v>
      </c>
      <c r="S471" s="8">
        <f>Allocators!U615</f>
        <v>3.382872124903891E-4</v>
      </c>
    </row>
    <row r="472" spans="1:19">
      <c r="A472" s="14" t="str">
        <f>CONCATENATE(Allocators!A616," ",Allocators!B616)</f>
        <v>TOTOXEXP ENERGY</v>
      </c>
      <c r="B472" s="8">
        <f>Allocators!D616</f>
        <v>0</v>
      </c>
      <c r="C472" s="8">
        <f>Allocators!E616</f>
        <v>0</v>
      </c>
      <c r="D472" s="8">
        <f>Allocators!F616</f>
        <v>0</v>
      </c>
      <c r="E472" s="8">
        <f>Allocators!G616</f>
        <v>0</v>
      </c>
      <c r="F472" s="8">
        <f>Allocators!H616</f>
        <v>0</v>
      </c>
      <c r="G472" s="8">
        <f>Allocators!I616</f>
        <v>0</v>
      </c>
      <c r="H472" s="8">
        <f>Allocators!J616</f>
        <v>0</v>
      </c>
      <c r="I472" s="8">
        <f>Allocators!K616</f>
        <v>0</v>
      </c>
      <c r="J472" s="8">
        <f>Allocators!L616</f>
        <v>0</v>
      </c>
      <c r="K472" s="8">
        <f>Allocators!M616</f>
        <v>0</v>
      </c>
      <c r="L472" s="8">
        <f>Allocators!N616</f>
        <v>0</v>
      </c>
      <c r="M472" s="8">
        <f>Allocators!O616</f>
        <v>0</v>
      </c>
      <c r="N472" s="8">
        <f>Allocators!P616</f>
        <v>0</v>
      </c>
      <c r="O472" s="8">
        <f>Allocators!Q616</f>
        <v>0</v>
      </c>
      <c r="P472" s="8">
        <f>Allocators!R616</f>
        <v>0</v>
      </c>
      <c r="Q472" s="8">
        <f>Allocators!S616</f>
        <v>0</v>
      </c>
      <c r="R472" s="8">
        <f>Allocators!T616</f>
        <v>0</v>
      </c>
      <c r="S472" s="8">
        <f>Allocators!U616</f>
        <v>0</v>
      </c>
    </row>
    <row r="473" spans="1:19">
      <c r="A473" s="14" t="str">
        <f>CONCATENATE(Allocators!A617," ",Allocators!B617)</f>
        <v>TOTOXEXP CUSTOMER</v>
      </c>
      <c r="B473" s="8">
        <f>Allocators!D617</f>
        <v>0.2516729755813833</v>
      </c>
      <c r="C473" s="8">
        <f>Allocators!E617</f>
        <v>0.11296582769886133</v>
      </c>
      <c r="D473" s="8">
        <f>Allocators!F617</f>
        <v>6.3661690095821427E-2</v>
      </c>
      <c r="E473" s="8">
        <f>Allocators!G617</f>
        <v>7.8258677394594158E-3</v>
      </c>
      <c r="F473" s="8">
        <f>Allocators!H617</f>
        <v>1.3172680497963469E-3</v>
      </c>
      <c r="G473" s="8">
        <f>Allocators!I617</f>
        <v>8.508607059956555E-3</v>
      </c>
      <c r="H473" s="8">
        <f>Allocators!J617</f>
        <v>2.7551562499601909E-3</v>
      </c>
      <c r="I473" s="8">
        <f>Allocators!K617</f>
        <v>3.2396847973608272E-3</v>
      </c>
      <c r="J473" s="8">
        <f>Allocators!L617</f>
        <v>4.0495502027439455E-4</v>
      </c>
      <c r="K473" s="8">
        <f>Allocators!M617</f>
        <v>5.3470506628133869E-5</v>
      </c>
      <c r="L473" s="8">
        <f>Allocators!N617</f>
        <v>1.9539069768585758E-3</v>
      </c>
      <c r="M473" s="8">
        <f>Allocators!O617</f>
        <v>5.4457481038337786E-3</v>
      </c>
      <c r="N473" s="8">
        <f>Allocators!P617</f>
        <v>1.6198151216347263E-3</v>
      </c>
      <c r="O473" s="8">
        <f>Allocators!Q617</f>
        <v>1.6361211270929717E-3</v>
      </c>
      <c r="P473" s="8">
        <f>Allocators!R617</f>
        <v>3.601838347740717E-5</v>
      </c>
      <c r="Q473" s="8">
        <f>Allocators!S617</f>
        <v>1.6981459198827899E-4</v>
      </c>
      <c r="R473" s="8">
        <f>Allocators!T617</f>
        <v>2.7137140657519231E-2</v>
      </c>
      <c r="S473" s="8">
        <f>Allocators!U617</f>
        <v>1.2941883400859651E-2</v>
      </c>
    </row>
    <row r="474" spans="1:19">
      <c r="A474" s="14" t="str">
        <f>CONCATENATE(Allocators!A618," ",Allocators!B618)</f>
        <v>TOTOXEXP TOTAL</v>
      </c>
      <c r="B474" s="8">
        <f>Allocators!D618</f>
        <v>1</v>
      </c>
      <c r="C474" s="8">
        <f>Allocators!E618</f>
        <v>0.62149736329911243</v>
      </c>
      <c r="D474" s="8">
        <f>Allocators!F618</f>
        <v>0.17757728062897224</v>
      </c>
      <c r="E474" s="8">
        <f>Allocators!G618</f>
        <v>8.9735513864925079E-3</v>
      </c>
      <c r="F474" s="8">
        <f>Allocators!H618</f>
        <v>1.3172680497963469E-3</v>
      </c>
      <c r="G474" s="8">
        <f>Allocators!I618</f>
        <v>7.2077208194143608E-2</v>
      </c>
      <c r="H474" s="8">
        <f>Allocators!J618</f>
        <v>1.1325739880804249E-2</v>
      </c>
      <c r="I474" s="8">
        <f>Allocators!K618</f>
        <v>3.2396847973608272E-3</v>
      </c>
      <c r="J474" s="8">
        <f>Allocators!L618</f>
        <v>4.0495502027439455E-4</v>
      </c>
      <c r="K474" s="8">
        <f>Allocators!M618</f>
        <v>2.8034360120793669E-3</v>
      </c>
      <c r="L474" s="8">
        <f>Allocators!N618</f>
        <v>3.177798916363312E-2</v>
      </c>
      <c r="M474" s="8">
        <f>Allocators!O618</f>
        <v>5.4457481038337786E-3</v>
      </c>
      <c r="N474" s="8">
        <f>Allocators!P618</f>
        <v>1.6198151216347263E-3</v>
      </c>
      <c r="O474" s="8">
        <f>Allocators!Q618</f>
        <v>1.9197582974030975E-2</v>
      </c>
      <c r="P474" s="8">
        <f>Allocators!R618</f>
        <v>2.985299671484482E-4</v>
      </c>
      <c r="Q474" s="8">
        <f>Allocators!S618</f>
        <v>3.9516832353060313E-4</v>
      </c>
      <c r="R474" s="8">
        <f>Allocators!T618</f>
        <v>2.8768508463802356E-2</v>
      </c>
      <c r="S474" s="8">
        <f>Allocators!U618</f>
        <v>1.328017061335004E-2</v>
      </c>
    </row>
    <row r="475" spans="1:19"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>
      <c r="A476" s="14" t="str">
        <f>CONCATENATE(Allocators!A594," ",Allocators!B594)</f>
        <v>TOTUGLINES PRODUCTION</v>
      </c>
      <c r="B476" s="8">
        <f>Allocators!D594</f>
        <v>0</v>
      </c>
      <c r="C476" s="8">
        <f>Allocators!E594</f>
        <v>0</v>
      </c>
      <c r="D476" s="8">
        <f>Allocators!F594</f>
        <v>0</v>
      </c>
      <c r="E476" s="8">
        <f>Allocators!G594</f>
        <v>0</v>
      </c>
      <c r="F476" s="8">
        <f>Allocators!H594</f>
        <v>0</v>
      </c>
      <c r="G476" s="8">
        <f>Allocators!I594</f>
        <v>0</v>
      </c>
      <c r="H476" s="8">
        <f>Allocators!J594</f>
        <v>0</v>
      </c>
      <c r="I476" s="8">
        <f>Allocators!K594</f>
        <v>0</v>
      </c>
      <c r="J476" s="8">
        <f>Allocators!L594</f>
        <v>0</v>
      </c>
      <c r="K476" s="8">
        <f>Allocators!M594</f>
        <v>0</v>
      </c>
      <c r="L476" s="8">
        <f>Allocators!N594</f>
        <v>0</v>
      </c>
      <c r="M476" s="8">
        <f>Allocators!O594</f>
        <v>0</v>
      </c>
      <c r="N476" s="8">
        <f>Allocators!P594</f>
        <v>0</v>
      </c>
      <c r="O476" s="8">
        <f>Allocators!Q594</f>
        <v>0</v>
      </c>
      <c r="P476" s="8">
        <f>Allocators!R594</f>
        <v>0</v>
      </c>
      <c r="Q476" s="8">
        <f>Allocators!S594</f>
        <v>0</v>
      </c>
      <c r="R476" s="8">
        <f>Allocators!T594</f>
        <v>0</v>
      </c>
      <c r="S476" s="8">
        <f>Allocators!U594</f>
        <v>0</v>
      </c>
    </row>
    <row r="477" spans="1:19">
      <c r="A477" s="14" t="str">
        <f>CONCATENATE(Allocators!A595," ",Allocators!B595)</f>
        <v>TOTUGLINES BULKTRAN</v>
      </c>
      <c r="B477" s="8">
        <f>Allocators!D595</f>
        <v>0</v>
      </c>
      <c r="C477" s="8">
        <f>Allocators!E595</f>
        <v>0</v>
      </c>
      <c r="D477" s="8">
        <f>Allocators!F595</f>
        <v>0</v>
      </c>
      <c r="E477" s="8">
        <f>Allocators!G595</f>
        <v>0</v>
      </c>
      <c r="F477" s="8">
        <f>Allocators!H595</f>
        <v>0</v>
      </c>
      <c r="G477" s="8">
        <f>Allocators!I595</f>
        <v>0</v>
      </c>
      <c r="H477" s="8">
        <f>Allocators!J595</f>
        <v>0</v>
      </c>
      <c r="I477" s="8">
        <f>Allocators!K595</f>
        <v>0</v>
      </c>
      <c r="J477" s="8">
        <f>Allocators!L595</f>
        <v>0</v>
      </c>
      <c r="K477" s="8">
        <f>Allocators!M595</f>
        <v>0</v>
      </c>
      <c r="L477" s="8">
        <f>Allocators!N595</f>
        <v>0</v>
      </c>
      <c r="M477" s="8">
        <f>Allocators!O595</f>
        <v>0</v>
      </c>
      <c r="N477" s="8">
        <f>Allocators!P595</f>
        <v>0</v>
      </c>
      <c r="O477" s="8">
        <f>Allocators!Q595</f>
        <v>0</v>
      </c>
      <c r="P477" s="8">
        <f>Allocators!R595</f>
        <v>0</v>
      </c>
      <c r="Q477" s="8">
        <f>Allocators!S595</f>
        <v>0</v>
      </c>
      <c r="R477" s="8">
        <f>Allocators!T595</f>
        <v>0</v>
      </c>
      <c r="S477" s="8">
        <f>Allocators!U595</f>
        <v>0</v>
      </c>
    </row>
    <row r="478" spans="1:19">
      <c r="A478" s="14" t="str">
        <f>CONCATENATE(Allocators!A596," ",Allocators!B596)</f>
        <v>TOTUGLINES SUBTRAN</v>
      </c>
      <c r="B478" s="8">
        <f>Allocators!D596</f>
        <v>0</v>
      </c>
      <c r="C478" s="8">
        <f>Allocators!E596</f>
        <v>0</v>
      </c>
      <c r="D478" s="8">
        <f>Allocators!F596</f>
        <v>0</v>
      </c>
      <c r="E478" s="8">
        <f>Allocators!G596</f>
        <v>0</v>
      </c>
      <c r="F478" s="8">
        <f>Allocators!H596</f>
        <v>0</v>
      </c>
      <c r="G478" s="8">
        <f>Allocators!I596</f>
        <v>0</v>
      </c>
      <c r="H478" s="8">
        <f>Allocators!J596</f>
        <v>0</v>
      </c>
      <c r="I478" s="8">
        <f>Allocators!K596</f>
        <v>0</v>
      </c>
      <c r="J478" s="8">
        <f>Allocators!L596</f>
        <v>0</v>
      </c>
      <c r="K478" s="8">
        <f>Allocators!M596</f>
        <v>0</v>
      </c>
      <c r="L478" s="8">
        <f>Allocators!N596</f>
        <v>0</v>
      </c>
      <c r="M478" s="8">
        <f>Allocators!O596</f>
        <v>0</v>
      </c>
      <c r="N478" s="8">
        <f>Allocators!P596</f>
        <v>0</v>
      </c>
      <c r="O478" s="8">
        <f>Allocators!Q596</f>
        <v>0</v>
      </c>
      <c r="P478" s="8">
        <f>Allocators!R596</f>
        <v>0</v>
      </c>
      <c r="Q478" s="8">
        <f>Allocators!S596</f>
        <v>0</v>
      </c>
      <c r="R478" s="8">
        <f>Allocators!T596</f>
        <v>0</v>
      </c>
      <c r="S478" s="8">
        <f>Allocators!U596</f>
        <v>0</v>
      </c>
    </row>
    <row r="479" spans="1:19">
      <c r="A479" s="14" t="str">
        <f>CONCATENATE(Allocators!A597," ",Allocators!B597)</f>
        <v>TOTUGLINES DISTPRI</v>
      </c>
      <c r="B479" s="8">
        <f>Allocators!D597</f>
        <v>0.8179737911342897</v>
      </c>
      <c r="C479" s="8">
        <f>Allocators!E597</f>
        <v>0.53561501987978943</v>
      </c>
      <c r="D479" s="8">
        <f>Allocators!F597</f>
        <v>0.12535458753903722</v>
      </c>
      <c r="E479" s="8">
        <f>Allocators!G597</f>
        <v>1.7509216494710383E-3</v>
      </c>
      <c r="F479" s="8">
        <f>Allocators!H597</f>
        <v>0</v>
      </c>
      <c r="G479" s="8">
        <f>Allocators!I597</f>
        <v>7.2770797131411921E-2</v>
      </c>
      <c r="H479" s="8">
        <f>Allocators!J597</f>
        <v>1.3075397969327579E-2</v>
      </c>
      <c r="I479" s="8">
        <f>Allocators!K597</f>
        <v>0</v>
      </c>
      <c r="J479" s="8">
        <f>Allocators!L597</f>
        <v>0</v>
      </c>
      <c r="K479" s="8">
        <f>Allocators!M597</f>
        <v>3.2904594587263329E-3</v>
      </c>
      <c r="L479" s="8">
        <f>Allocators!N597</f>
        <v>4.550002198900497E-2</v>
      </c>
      <c r="M479" s="8">
        <f>Allocators!O597</f>
        <v>0</v>
      </c>
      <c r="N479" s="8">
        <f>Allocators!P597</f>
        <v>0</v>
      </c>
      <c r="O479" s="8">
        <f>Allocators!Q597</f>
        <v>1.9953151267753426E-2</v>
      </c>
      <c r="P479" s="8">
        <f>Allocators!R597</f>
        <v>4.0049121225589851E-4</v>
      </c>
      <c r="Q479" s="8">
        <f>Allocators!S597</f>
        <v>2.6294303751191541E-4</v>
      </c>
      <c r="R479" s="8">
        <f>Allocators!T597</f>
        <v>0</v>
      </c>
      <c r="S479" s="8">
        <f>Allocators!U597</f>
        <v>0</v>
      </c>
    </row>
    <row r="480" spans="1:19">
      <c r="A480" s="14" t="str">
        <f>CONCATENATE(Allocators!A598," ",Allocators!B598)</f>
        <v>TOTUGLINES DISTSEC</v>
      </c>
      <c r="B480" s="8">
        <f>Allocators!D598</f>
        <v>0.18202620886571033</v>
      </c>
      <c r="C480" s="8">
        <f>Allocators!E598</f>
        <v>0.13508257502800913</v>
      </c>
      <c r="D480" s="8">
        <f>Allocators!F598</f>
        <v>2.7238682229211192E-2</v>
      </c>
      <c r="E480" s="8">
        <f>Allocators!G598</f>
        <v>0</v>
      </c>
      <c r="F480" s="8">
        <f>Allocators!H598</f>
        <v>0</v>
      </c>
      <c r="G480" s="8">
        <f>Allocators!I598</f>
        <v>1.3614859810854578E-2</v>
      </c>
      <c r="H480" s="8">
        <f>Allocators!J598</f>
        <v>0</v>
      </c>
      <c r="I480" s="8">
        <f>Allocators!K598</f>
        <v>0</v>
      </c>
      <c r="J480" s="8">
        <f>Allocators!L598</f>
        <v>0</v>
      </c>
      <c r="K480" s="8">
        <f>Allocators!M598</f>
        <v>5.0889158184370812E-4</v>
      </c>
      <c r="L480" s="8">
        <f>Allocators!N598</f>
        <v>0</v>
      </c>
      <c r="M480" s="8">
        <f>Allocators!O598</f>
        <v>0</v>
      </c>
      <c r="N480" s="8">
        <f>Allocators!P598</f>
        <v>0</v>
      </c>
      <c r="O480" s="8">
        <f>Allocators!Q598</f>
        <v>3.8458812397351872E-3</v>
      </c>
      <c r="P480" s="8">
        <f>Allocators!R598</f>
        <v>0</v>
      </c>
      <c r="Q480" s="8">
        <f>Allocators!S598</f>
        <v>4.547205276769731E-5</v>
      </c>
      <c r="R480" s="8">
        <f>Allocators!T598</f>
        <v>1.399616603884573E-3</v>
      </c>
      <c r="S480" s="8">
        <f>Allocators!U598</f>
        <v>2.9023031940425938E-4</v>
      </c>
    </row>
    <row r="481" spans="1:19">
      <c r="A481" s="14" t="str">
        <f>CONCATENATE(Allocators!A599," ",Allocators!B599)</f>
        <v>TOTUGLINES ENERGY</v>
      </c>
      <c r="B481" s="8">
        <f>Allocators!D599</f>
        <v>0</v>
      </c>
      <c r="C481" s="8">
        <f>Allocators!E599</f>
        <v>0</v>
      </c>
      <c r="D481" s="8">
        <f>Allocators!F599</f>
        <v>0</v>
      </c>
      <c r="E481" s="8">
        <f>Allocators!G599</f>
        <v>0</v>
      </c>
      <c r="F481" s="8">
        <f>Allocators!H599</f>
        <v>0</v>
      </c>
      <c r="G481" s="8">
        <f>Allocators!I599</f>
        <v>0</v>
      </c>
      <c r="H481" s="8">
        <f>Allocators!J599</f>
        <v>0</v>
      </c>
      <c r="I481" s="8">
        <f>Allocators!K599</f>
        <v>0</v>
      </c>
      <c r="J481" s="8">
        <f>Allocators!L599</f>
        <v>0</v>
      </c>
      <c r="K481" s="8">
        <f>Allocators!M599</f>
        <v>0</v>
      </c>
      <c r="L481" s="8">
        <f>Allocators!N599</f>
        <v>0</v>
      </c>
      <c r="M481" s="8">
        <f>Allocators!O599</f>
        <v>0</v>
      </c>
      <c r="N481" s="8">
        <f>Allocators!P599</f>
        <v>0</v>
      </c>
      <c r="O481" s="8">
        <f>Allocators!Q599</f>
        <v>0</v>
      </c>
      <c r="P481" s="8">
        <f>Allocators!R599</f>
        <v>0</v>
      </c>
      <c r="Q481" s="8">
        <f>Allocators!S599</f>
        <v>0</v>
      </c>
      <c r="R481" s="8">
        <f>Allocators!T599</f>
        <v>0</v>
      </c>
      <c r="S481" s="8">
        <f>Allocators!U599</f>
        <v>0</v>
      </c>
    </row>
    <row r="482" spans="1:19">
      <c r="A482" s="14" t="str">
        <f>CONCATENATE(Allocators!A600," ",Allocators!B600)</f>
        <v>TOTUGLINES CUSTOMER</v>
      </c>
      <c r="B482" s="8">
        <f>Allocators!D600</f>
        <v>0</v>
      </c>
      <c r="C482" s="8">
        <f>Allocators!E600</f>
        <v>0</v>
      </c>
      <c r="D482" s="8">
        <f>Allocators!F600</f>
        <v>0</v>
      </c>
      <c r="E482" s="8">
        <f>Allocators!G600</f>
        <v>0</v>
      </c>
      <c r="F482" s="8">
        <f>Allocators!H600</f>
        <v>0</v>
      </c>
      <c r="G482" s="8">
        <f>Allocators!I600</f>
        <v>0</v>
      </c>
      <c r="H482" s="8">
        <f>Allocators!J600</f>
        <v>0</v>
      </c>
      <c r="I482" s="8">
        <f>Allocators!K600</f>
        <v>0</v>
      </c>
      <c r="J482" s="8">
        <f>Allocators!L600</f>
        <v>0</v>
      </c>
      <c r="K482" s="8">
        <f>Allocators!M600</f>
        <v>0</v>
      </c>
      <c r="L482" s="8">
        <f>Allocators!N600</f>
        <v>0</v>
      </c>
      <c r="M482" s="8">
        <f>Allocators!O600</f>
        <v>0</v>
      </c>
      <c r="N482" s="8">
        <f>Allocators!P600</f>
        <v>0</v>
      </c>
      <c r="O482" s="8">
        <f>Allocators!Q600</f>
        <v>0</v>
      </c>
      <c r="P482" s="8">
        <f>Allocators!R600</f>
        <v>0</v>
      </c>
      <c r="Q482" s="8">
        <f>Allocators!S600</f>
        <v>0</v>
      </c>
      <c r="R482" s="8">
        <f>Allocators!T600</f>
        <v>0</v>
      </c>
      <c r="S482" s="8">
        <f>Allocators!U600</f>
        <v>0</v>
      </c>
    </row>
    <row r="483" spans="1:19">
      <c r="A483" s="14" t="str">
        <f>CONCATENATE(Allocators!A601," ",Allocators!B601)</f>
        <v>TOTUGLINES TOTAL</v>
      </c>
      <c r="B483" s="8">
        <f>Allocators!D601</f>
        <v>0.99999999999999989</v>
      </c>
      <c r="C483" s="8">
        <f>Allocators!E601</f>
        <v>0.67069759490779857</v>
      </c>
      <c r="D483" s="8">
        <f>Allocators!F601</f>
        <v>0.15259326976824841</v>
      </c>
      <c r="E483" s="8">
        <f>Allocators!G601</f>
        <v>1.7509216494710383E-3</v>
      </c>
      <c r="F483" s="8">
        <f>Allocators!H601</f>
        <v>0</v>
      </c>
      <c r="G483" s="8">
        <f>Allocators!I601</f>
        <v>8.6385656942266492E-2</v>
      </c>
      <c r="H483" s="8">
        <f>Allocators!J601</f>
        <v>1.3075397969327579E-2</v>
      </c>
      <c r="I483" s="8">
        <f>Allocators!K601</f>
        <v>0</v>
      </c>
      <c r="J483" s="8">
        <f>Allocators!L601</f>
        <v>0</v>
      </c>
      <c r="K483" s="8">
        <f>Allocators!M601</f>
        <v>3.7993510405700411E-3</v>
      </c>
      <c r="L483" s="8">
        <f>Allocators!N601</f>
        <v>4.550002198900497E-2</v>
      </c>
      <c r="M483" s="8">
        <f>Allocators!O601</f>
        <v>0</v>
      </c>
      <c r="N483" s="8">
        <f>Allocators!P601</f>
        <v>0</v>
      </c>
      <c r="O483" s="8">
        <f>Allocators!Q601</f>
        <v>2.3799032507488611E-2</v>
      </c>
      <c r="P483" s="8">
        <f>Allocators!R601</f>
        <v>4.0049121225589851E-4</v>
      </c>
      <c r="Q483" s="8">
        <f>Allocators!S601</f>
        <v>3.084150902796127E-4</v>
      </c>
      <c r="R483" s="8">
        <f>Allocators!T601</f>
        <v>1.399616603884573E-3</v>
      </c>
      <c r="S483" s="8">
        <f>Allocators!U601</f>
        <v>2.9023031940425938E-4</v>
      </c>
    </row>
    <row r="484" spans="1:19"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s="47" customFormat="1">
      <c r="A485" s="56" t="str">
        <f>CONCATENATE(Allocators!A282," ",Allocators!B282)</f>
        <v>TRAN_LSE PRODUCTION</v>
      </c>
      <c r="B485" s="8">
        <f>Allocators!D282</f>
        <v>1</v>
      </c>
      <c r="C485" s="8">
        <f>Allocators!E282</f>
        <v>0.51438597996236179</v>
      </c>
      <c r="D485" s="8">
        <f>Allocators!F282</f>
        <v>0.11995488961078223</v>
      </c>
      <c r="E485" s="8">
        <f>Allocators!G282</f>
        <v>1.6678479546285575E-3</v>
      </c>
      <c r="F485" s="8">
        <f>Allocators!H282</f>
        <v>2.3228736783697601E-4</v>
      </c>
      <c r="G485" s="8">
        <f>Allocators!I282</f>
        <v>7.1398133584845397E-2</v>
      </c>
      <c r="H485" s="8">
        <f>Allocators!J282</f>
        <v>1.2793944751867459E-2</v>
      </c>
      <c r="I485" s="8">
        <f>Allocators!K282</f>
        <v>2.5944814358387367E-3</v>
      </c>
      <c r="J485" s="8">
        <f>Allocators!L282</f>
        <v>9.8524259244470177E-5</v>
      </c>
      <c r="K485" s="8">
        <f>Allocators!M282</f>
        <v>3.3812137495951074E-3</v>
      </c>
      <c r="L485" s="8">
        <f>Allocators!N282</f>
        <v>4.5648338100093763E-2</v>
      </c>
      <c r="M485" s="8">
        <f>Allocators!O282</f>
        <v>0.17458656862799515</v>
      </c>
      <c r="N485" s="8">
        <f>Allocators!P282</f>
        <v>3.1627976143295371E-2</v>
      </c>
      <c r="O485" s="8">
        <f>Allocators!Q282</f>
        <v>1.9595904199749326E-2</v>
      </c>
      <c r="P485" s="8">
        <f>Allocators!R282</f>
        <v>3.9138046827144878E-4</v>
      </c>
      <c r="Q485" s="8">
        <f>Allocators!S282</f>
        <v>2.5850167871791695E-4</v>
      </c>
      <c r="R485" s="8">
        <f>Allocators!T282</f>
        <v>1.1484116380775346E-3</v>
      </c>
      <c r="S485" s="8">
        <f>Allocators!U282</f>
        <v>2.3561646679869826E-4</v>
      </c>
    </row>
    <row r="486" spans="1:19" s="47" customFormat="1">
      <c r="A486" s="56" t="str">
        <f>CONCATENATE(Allocators!A283," ",Allocators!B283)</f>
        <v>TRAN_LSE BULKTRAN</v>
      </c>
      <c r="B486" s="8">
        <f>Allocators!D283</f>
        <v>0</v>
      </c>
      <c r="C486" s="8">
        <f>Allocators!E283</f>
        <v>0</v>
      </c>
      <c r="D486" s="8">
        <f>Allocators!F283</f>
        <v>0</v>
      </c>
      <c r="E486" s="8">
        <f>Allocators!G283</f>
        <v>0</v>
      </c>
      <c r="F486" s="8">
        <f>Allocators!H283</f>
        <v>0</v>
      </c>
      <c r="G486" s="8">
        <f>Allocators!I283</f>
        <v>0</v>
      </c>
      <c r="H486" s="8">
        <f>Allocators!J283</f>
        <v>0</v>
      </c>
      <c r="I486" s="8">
        <f>Allocators!K283</f>
        <v>0</v>
      </c>
      <c r="J486" s="8">
        <f>Allocators!L283</f>
        <v>0</v>
      </c>
      <c r="K486" s="8">
        <f>Allocators!M283</f>
        <v>0</v>
      </c>
      <c r="L486" s="8">
        <f>Allocators!N283</f>
        <v>0</v>
      </c>
      <c r="M486" s="8">
        <f>Allocators!O283</f>
        <v>0</v>
      </c>
      <c r="N486" s="8">
        <f>Allocators!P283</f>
        <v>0</v>
      </c>
      <c r="O486" s="8">
        <f>Allocators!Q283</f>
        <v>0</v>
      </c>
      <c r="P486" s="8">
        <f>Allocators!R283</f>
        <v>0</v>
      </c>
      <c r="Q486" s="8">
        <f>Allocators!S283</f>
        <v>0</v>
      </c>
      <c r="R486" s="8">
        <f>Allocators!T283</f>
        <v>0</v>
      </c>
      <c r="S486" s="8">
        <f>Allocators!U283</f>
        <v>0</v>
      </c>
    </row>
    <row r="487" spans="1:19" s="47" customFormat="1">
      <c r="A487" s="56" t="str">
        <f>CONCATENATE(Allocators!A284," ",Allocators!B284)</f>
        <v>TRAN_LSE SUBTRAN</v>
      </c>
      <c r="B487" s="8">
        <f>Allocators!D284</f>
        <v>0</v>
      </c>
      <c r="C487" s="8">
        <f>Allocators!E284</f>
        <v>0</v>
      </c>
      <c r="D487" s="8">
        <f>Allocators!F284</f>
        <v>0</v>
      </c>
      <c r="E487" s="8">
        <f>Allocators!G284</f>
        <v>0</v>
      </c>
      <c r="F487" s="8">
        <f>Allocators!H284</f>
        <v>0</v>
      </c>
      <c r="G487" s="8">
        <f>Allocators!I284</f>
        <v>0</v>
      </c>
      <c r="H487" s="8">
        <f>Allocators!J284</f>
        <v>0</v>
      </c>
      <c r="I487" s="8">
        <f>Allocators!K284</f>
        <v>0</v>
      </c>
      <c r="J487" s="8">
        <f>Allocators!L284</f>
        <v>0</v>
      </c>
      <c r="K487" s="8">
        <f>Allocators!M284</f>
        <v>0</v>
      </c>
      <c r="L487" s="8">
        <f>Allocators!N284</f>
        <v>0</v>
      </c>
      <c r="M487" s="8">
        <f>Allocators!O284</f>
        <v>0</v>
      </c>
      <c r="N487" s="8">
        <f>Allocators!P284</f>
        <v>0</v>
      </c>
      <c r="O487" s="8">
        <f>Allocators!Q284</f>
        <v>0</v>
      </c>
      <c r="P487" s="8">
        <f>Allocators!R284</f>
        <v>0</v>
      </c>
      <c r="Q487" s="8">
        <f>Allocators!S284</f>
        <v>0</v>
      </c>
      <c r="R487" s="8">
        <f>Allocators!T284</f>
        <v>0</v>
      </c>
      <c r="S487" s="8">
        <f>Allocators!U284</f>
        <v>0</v>
      </c>
    </row>
    <row r="488" spans="1:19" s="47" customFormat="1">
      <c r="A488" s="56" t="str">
        <f>CONCATENATE(Allocators!A285," ",Allocators!B285)</f>
        <v>TRAN_LSE DISTPRI</v>
      </c>
      <c r="B488" s="8">
        <f>Allocators!D285</f>
        <v>0</v>
      </c>
      <c r="C488" s="8">
        <f>Allocators!E285</f>
        <v>0</v>
      </c>
      <c r="D488" s="8">
        <f>Allocators!F285</f>
        <v>0</v>
      </c>
      <c r="E488" s="8">
        <f>Allocators!G285</f>
        <v>0</v>
      </c>
      <c r="F488" s="8">
        <f>Allocators!H285</f>
        <v>0</v>
      </c>
      <c r="G488" s="8">
        <f>Allocators!I285</f>
        <v>0</v>
      </c>
      <c r="H488" s="8">
        <f>Allocators!J285</f>
        <v>0</v>
      </c>
      <c r="I488" s="8">
        <f>Allocators!K285</f>
        <v>0</v>
      </c>
      <c r="J488" s="8">
        <f>Allocators!L285</f>
        <v>0</v>
      </c>
      <c r="K488" s="8">
        <f>Allocators!M285</f>
        <v>0</v>
      </c>
      <c r="L488" s="8">
        <f>Allocators!N285</f>
        <v>0</v>
      </c>
      <c r="M488" s="8">
        <f>Allocators!O285</f>
        <v>0</v>
      </c>
      <c r="N488" s="8">
        <f>Allocators!P285</f>
        <v>0</v>
      </c>
      <c r="O488" s="8">
        <f>Allocators!Q285</f>
        <v>0</v>
      </c>
      <c r="P488" s="8">
        <f>Allocators!R285</f>
        <v>0</v>
      </c>
      <c r="Q488" s="8">
        <f>Allocators!S285</f>
        <v>0</v>
      </c>
      <c r="R488" s="8">
        <f>Allocators!T285</f>
        <v>0</v>
      </c>
      <c r="S488" s="8">
        <f>Allocators!U285</f>
        <v>0</v>
      </c>
    </row>
    <row r="489" spans="1:19" s="47" customFormat="1">
      <c r="A489" s="56" t="str">
        <f>CONCATENATE(Allocators!A286," ",Allocators!B286)</f>
        <v>TRAN_LSE DISTSEC</v>
      </c>
      <c r="B489" s="8">
        <f>Allocators!D286</f>
        <v>0</v>
      </c>
      <c r="C489" s="8">
        <f>Allocators!E286</f>
        <v>0</v>
      </c>
      <c r="D489" s="8">
        <f>Allocators!F286</f>
        <v>0</v>
      </c>
      <c r="E489" s="8">
        <f>Allocators!G286</f>
        <v>0</v>
      </c>
      <c r="F489" s="8">
        <f>Allocators!H286</f>
        <v>0</v>
      </c>
      <c r="G489" s="8">
        <f>Allocators!I286</f>
        <v>0</v>
      </c>
      <c r="H489" s="8">
        <f>Allocators!J286</f>
        <v>0</v>
      </c>
      <c r="I489" s="8">
        <f>Allocators!K286</f>
        <v>0</v>
      </c>
      <c r="J489" s="8">
        <f>Allocators!L286</f>
        <v>0</v>
      </c>
      <c r="K489" s="8">
        <f>Allocators!M286</f>
        <v>0</v>
      </c>
      <c r="L489" s="8">
        <f>Allocators!N286</f>
        <v>0</v>
      </c>
      <c r="M489" s="8">
        <f>Allocators!O286</f>
        <v>0</v>
      </c>
      <c r="N489" s="8">
        <f>Allocators!P286</f>
        <v>0</v>
      </c>
      <c r="O489" s="8">
        <f>Allocators!Q286</f>
        <v>0</v>
      </c>
      <c r="P489" s="8">
        <f>Allocators!R286</f>
        <v>0</v>
      </c>
      <c r="Q489" s="8">
        <f>Allocators!S286</f>
        <v>0</v>
      </c>
      <c r="R489" s="8">
        <f>Allocators!T286</f>
        <v>0</v>
      </c>
      <c r="S489" s="8">
        <f>Allocators!U286</f>
        <v>0</v>
      </c>
    </row>
    <row r="490" spans="1:19" s="47" customFormat="1">
      <c r="A490" s="56" t="str">
        <f>CONCATENATE(Allocators!A287," ",Allocators!B287)</f>
        <v>TRAN_LSE ENERGY</v>
      </c>
      <c r="B490" s="8">
        <f>Allocators!D287</f>
        <v>0</v>
      </c>
      <c r="C490" s="8">
        <f>Allocators!E287</f>
        <v>0</v>
      </c>
      <c r="D490" s="8">
        <f>Allocators!F287</f>
        <v>0</v>
      </c>
      <c r="E490" s="8">
        <f>Allocators!G287</f>
        <v>0</v>
      </c>
      <c r="F490" s="8">
        <f>Allocators!H287</f>
        <v>0</v>
      </c>
      <c r="G490" s="8">
        <f>Allocators!I287</f>
        <v>0</v>
      </c>
      <c r="H490" s="8">
        <f>Allocators!J287</f>
        <v>0</v>
      </c>
      <c r="I490" s="8">
        <f>Allocators!K287</f>
        <v>0</v>
      </c>
      <c r="J490" s="8">
        <f>Allocators!L287</f>
        <v>0</v>
      </c>
      <c r="K490" s="8">
        <f>Allocators!M287</f>
        <v>0</v>
      </c>
      <c r="L490" s="8">
        <f>Allocators!N287</f>
        <v>0</v>
      </c>
      <c r="M490" s="8">
        <f>Allocators!O287</f>
        <v>0</v>
      </c>
      <c r="N490" s="8">
        <f>Allocators!P287</f>
        <v>0</v>
      </c>
      <c r="O490" s="8">
        <f>Allocators!Q287</f>
        <v>0</v>
      </c>
      <c r="P490" s="8">
        <f>Allocators!R287</f>
        <v>0</v>
      </c>
      <c r="Q490" s="8">
        <f>Allocators!S287</f>
        <v>0</v>
      </c>
      <c r="R490" s="8">
        <f>Allocators!T287</f>
        <v>0</v>
      </c>
      <c r="S490" s="8">
        <f>Allocators!U287</f>
        <v>0</v>
      </c>
    </row>
    <row r="491" spans="1:19" s="47" customFormat="1">
      <c r="A491" s="56" t="str">
        <f>CONCATENATE(Allocators!A288," ",Allocators!B288)</f>
        <v>TRAN_LSE CUSTOMER</v>
      </c>
      <c r="B491" s="8">
        <f>Allocators!D288</f>
        <v>0</v>
      </c>
      <c r="C491" s="8">
        <f>Allocators!E288</f>
        <v>0</v>
      </c>
      <c r="D491" s="8">
        <f>Allocators!F288</f>
        <v>0</v>
      </c>
      <c r="E491" s="8">
        <f>Allocators!G288</f>
        <v>0</v>
      </c>
      <c r="F491" s="8">
        <f>Allocators!H288</f>
        <v>0</v>
      </c>
      <c r="G491" s="8">
        <f>Allocators!I288</f>
        <v>0</v>
      </c>
      <c r="H491" s="8">
        <f>Allocators!J288</f>
        <v>0</v>
      </c>
      <c r="I491" s="8">
        <f>Allocators!K288</f>
        <v>0</v>
      </c>
      <c r="J491" s="8">
        <f>Allocators!L288</f>
        <v>0</v>
      </c>
      <c r="K491" s="8">
        <f>Allocators!M288</f>
        <v>0</v>
      </c>
      <c r="L491" s="8">
        <f>Allocators!N288</f>
        <v>0</v>
      </c>
      <c r="M491" s="8">
        <f>Allocators!O288</f>
        <v>0</v>
      </c>
      <c r="N491" s="8">
        <f>Allocators!P288</f>
        <v>0</v>
      </c>
      <c r="O491" s="8">
        <f>Allocators!Q288</f>
        <v>0</v>
      </c>
      <c r="P491" s="8">
        <f>Allocators!R288</f>
        <v>0</v>
      </c>
      <c r="Q491" s="8">
        <f>Allocators!S288</f>
        <v>0</v>
      </c>
      <c r="R491" s="8">
        <f>Allocators!T288</f>
        <v>0</v>
      </c>
      <c r="S491" s="8">
        <f>Allocators!U288</f>
        <v>0</v>
      </c>
    </row>
    <row r="492" spans="1:19" s="47" customFormat="1">
      <c r="A492" s="56" t="str">
        <f>CONCATENATE(Allocators!A289," ",Allocators!B289)</f>
        <v>TRAN_LSE TOTAL</v>
      </c>
      <c r="B492" s="8">
        <f>Allocators!D289</f>
        <v>1</v>
      </c>
      <c r="C492" s="8">
        <f>Allocators!E289</f>
        <v>0.51438597996236179</v>
      </c>
      <c r="D492" s="8">
        <f>Allocators!F289</f>
        <v>0.11995488961078223</v>
      </c>
      <c r="E492" s="8">
        <f>Allocators!G289</f>
        <v>1.6678479546285575E-3</v>
      </c>
      <c r="F492" s="8">
        <f>Allocators!H289</f>
        <v>2.3228736783697601E-4</v>
      </c>
      <c r="G492" s="8">
        <f>Allocators!I289</f>
        <v>7.1398133584845397E-2</v>
      </c>
      <c r="H492" s="8">
        <f>Allocators!J289</f>
        <v>1.2793944751867459E-2</v>
      </c>
      <c r="I492" s="8">
        <f>Allocators!K289</f>
        <v>2.5944814358387367E-3</v>
      </c>
      <c r="J492" s="8">
        <f>Allocators!L289</f>
        <v>9.8524259244470177E-5</v>
      </c>
      <c r="K492" s="8">
        <f>Allocators!M289</f>
        <v>3.3812137495951074E-3</v>
      </c>
      <c r="L492" s="8">
        <f>Allocators!N289</f>
        <v>4.5648338100093763E-2</v>
      </c>
      <c r="M492" s="8">
        <f>Allocators!O289</f>
        <v>0.17458656862799515</v>
      </c>
      <c r="N492" s="8">
        <f>Allocators!P289</f>
        <v>3.1627976143295371E-2</v>
      </c>
      <c r="O492" s="8">
        <f>Allocators!Q289</f>
        <v>1.9595904199749326E-2</v>
      </c>
      <c r="P492" s="8">
        <f>Allocators!R289</f>
        <v>3.9138046827144878E-4</v>
      </c>
      <c r="Q492" s="8">
        <f>Allocators!S289</f>
        <v>2.5850167871791695E-4</v>
      </c>
      <c r="R492" s="8">
        <f>Allocators!T289</f>
        <v>1.1484116380775346E-3</v>
      </c>
      <c r="S492" s="8">
        <f>Allocators!U289</f>
        <v>2.3561646679869826E-4</v>
      </c>
    </row>
    <row r="493" spans="1:19" s="47" customFormat="1">
      <c r="A493" s="56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>
      <c r="A494" s="14" t="str">
        <f>CONCATENATE(Allocators!A224," ",Allocators!B224)</f>
        <v>TRANS_TOTAL PRODUCTION</v>
      </c>
      <c r="B494" s="8">
        <f>Allocators!D224</f>
        <v>0</v>
      </c>
      <c r="C494" s="8">
        <f>Allocators!E224</f>
        <v>0</v>
      </c>
      <c r="D494" s="8">
        <f>Allocators!F224</f>
        <v>0</v>
      </c>
      <c r="E494" s="8">
        <f>Allocators!G224</f>
        <v>0</v>
      </c>
      <c r="F494" s="8">
        <f>Allocators!H224</f>
        <v>0</v>
      </c>
      <c r="G494" s="8">
        <f>Allocators!I224</f>
        <v>0</v>
      </c>
      <c r="H494" s="8">
        <f>Allocators!J224</f>
        <v>0</v>
      </c>
      <c r="I494" s="8">
        <f>Allocators!K224</f>
        <v>0</v>
      </c>
      <c r="J494" s="8">
        <f>Allocators!L224</f>
        <v>0</v>
      </c>
      <c r="K494" s="8">
        <f>Allocators!M224</f>
        <v>0</v>
      </c>
      <c r="L494" s="8">
        <f>Allocators!N224</f>
        <v>0</v>
      </c>
      <c r="M494" s="8">
        <f>Allocators!O224</f>
        <v>0</v>
      </c>
      <c r="N494" s="8">
        <f>Allocators!P224</f>
        <v>0</v>
      </c>
      <c r="O494" s="8">
        <f>Allocators!Q224</f>
        <v>0</v>
      </c>
      <c r="P494" s="8">
        <f>Allocators!R224</f>
        <v>0</v>
      </c>
      <c r="Q494" s="8">
        <f>Allocators!S224</f>
        <v>0</v>
      </c>
      <c r="R494" s="8">
        <f>Allocators!T224</f>
        <v>0</v>
      </c>
      <c r="S494" s="8">
        <f>Allocators!U224</f>
        <v>0</v>
      </c>
    </row>
    <row r="495" spans="1:19">
      <c r="A495" s="14" t="str">
        <f>CONCATENATE(Allocators!A225," ",Allocators!B225)</f>
        <v>TRANS_TOTAL BULKTRAN</v>
      </c>
      <c r="B495" s="8">
        <f>Allocators!D225</f>
        <v>0.78300000000000003</v>
      </c>
      <c r="C495" s="8">
        <f>Allocators!E225</f>
        <v>0.40276422231052927</v>
      </c>
      <c r="D495" s="8">
        <f>Allocators!F225</f>
        <v>9.3924678565242489E-2</v>
      </c>
      <c r="E495" s="8">
        <f>Allocators!G225</f>
        <v>1.3059249484741605E-3</v>
      </c>
      <c r="F495" s="8">
        <f>Allocators!H225</f>
        <v>1.8188100901635223E-4</v>
      </c>
      <c r="G495" s="8">
        <f>Allocators!I225</f>
        <v>5.5904738596933949E-2</v>
      </c>
      <c r="H495" s="8">
        <f>Allocators!J225</f>
        <v>1.0017658740712221E-2</v>
      </c>
      <c r="I495" s="8">
        <f>Allocators!K225</f>
        <v>2.031478964261731E-3</v>
      </c>
      <c r="J495" s="8">
        <f>Allocators!L225</f>
        <v>7.7144494988420158E-5</v>
      </c>
      <c r="K495" s="8">
        <f>Allocators!M225</f>
        <v>2.6474903659329694E-3</v>
      </c>
      <c r="L495" s="8">
        <f>Allocators!N225</f>
        <v>3.5742648732373421E-2</v>
      </c>
      <c r="M495" s="8">
        <f>Allocators!O225</f>
        <v>0.1367012832357202</v>
      </c>
      <c r="N495" s="8">
        <f>Allocators!P225</f>
        <v>2.4764705320200277E-2</v>
      </c>
      <c r="O495" s="8">
        <f>Allocators!Q225</f>
        <v>1.5343592988403723E-2</v>
      </c>
      <c r="P495" s="8">
        <f>Allocators!R225</f>
        <v>3.0645090665654443E-4</v>
      </c>
      <c r="Q495" s="8">
        <f>Allocators!S225</f>
        <v>2.0240681443612897E-4</v>
      </c>
      <c r="R495" s="8">
        <f>Allocators!T225</f>
        <v>8.9920631261470967E-4</v>
      </c>
      <c r="S495" s="8">
        <f>Allocators!U225</f>
        <v>1.8448769350338075E-4</v>
      </c>
    </row>
    <row r="496" spans="1:19">
      <c r="A496" s="14" t="str">
        <f>CONCATENATE(Allocators!A226," ",Allocators!B226)</f>
        <v>TRANS_TOTAL SUBTRAN</v>
      </c>
      <c r="B496" s="8">
        <f>Allocators!D226</f>
        <v>0.217</v>
      </c>
      <c r="C496" s="8">
        <f>Allocators!E226</f>
        <v>0.11087687939695386</v>
      </c>
      <c r="D496" s="8">
        <f>Allocators!F226</f>
        <v>2.5991413589632188E-2</v>
      </c>
      <c r="E496" s="8">
        <f>Allocators!G226</f>
        <v>3.6308996923621302E-4</v>
      </c>
      <c r="F496" s="8">
        <f>Allocators!H226</f>
        <v>6.571759742439768E-5</v>
      </c>
      <c r="G496" s="8">
        <f>Allocators!I226</f>
        <v>1.5021177422939989E-2</v>
      </c>
      <c r="H496" s="8">
        <f>Allocators!J226</f>
        <v>2.6992301161614073E-3</v>
      </c>
      <c r="I496" s="8">
        <f>Allocators!K226</f>
        <v>7.0852709442552754E-4</v>
      </c>
      <c r="J496" s="8">
        <f>Allocators!L226</f>
        <v>0</v>
      </c>
      <c r="K496" s="8">
        <f>Allocators!M226</f>
        <v>6.7706806688685225E-4</v>
      </c>
      <c r="L496" s="8">
        <f>Allocators!N226</f>
        <v>9.4999215175020513E-3</v>
      </c>
      <c r="M496" s="8">
        <f>Allocators!O226</f>
        <v>4.684194119815268E-2</v>
      </c>
      <c r="N496" s="8">
        <f>Allocators!P226</f>
        <v>0</v>
      </c>
      <c r="O496" s="8">
        <f>Allocators!Q226</f>
        <v>4.1176077743588111E-3</v>
      </c>
      <c r="P496" s="8">
        <f>Allocators!R226</f>
        <v>8.2675457928358932E-5</v>
      </c>
      <c r="Q496" s="8">
        <f>Allocators!S226</f>
        <v>5.4750798397610539E-5</v>
      </c>
      <c r="R496" s="8">
        <f>Allocators!T226</f>
        <v>0</v>
      </c>
      <c r="S496" s="8">
        <f>Allocators!U226</f>
        <v>0</v>
      </c>
    </row>
    <row r="497" spans="1:19">
      <c r="A497" s="14" t="str">
        <f>CONCATENATE(Allocators!A227," ",Allocators!B227)</f>
        <v>TRANS_TOTAL DISTPRI</v>
      </c>
      <c r="B497" s="8">
        <f>Allocators!D227</f>
        <v>0</v>
      </c>
      <c r="C497" s="8">
        <f>Allocators!E227</f>
        <v>0</v>
      </c>
      <c r="D497" s="8">
        <f>Allocators!F227</f>
        <v>0</v>
      </c>
      <c r="E497" s="8">
        <f>Allocators!G227</f>
        <v>0</v>
      </c>
      <c r="F497" s="8">
        <f>Allocators!H227</f>
        <v>0</v>
      </c>
      <c r="G497" s="8">
        <f>Allocators!I227</f>
        <v>0</v>
      </c>
      <c r="H497" s="8">
        <f>Allocators!J227</f>
        <v>0</v>
      </c>
      <c r="I497" s="8">
        <f>Allocators!K227</f>
        <v>0</v>
      </c>
      <c r="J497" s="8">
        <f>Allocators!L227</f>
        <v>0</v>
      </c>
      <c r="K497" s="8">
        <f>Allocators!M227</f>
        <v>0</v>
      </c>
      <c r="L497" s="8">
        <f>Allocators!N227</f>
        <v>0</v>
      </c>
      <c r="M497" s="8">
        <f>Allocators!O227</f>
        <v>0</v>
      </c>
      <c r="N497" s="8">
        <f>Allocators!P227</f>
        <v>0</v>
      </c>
      <c r="O497" s="8">
        <f>Allocators!Q227</f>
        <v>0</v>
      </c>
      <c r="P497" s="8">
        <f>Allocators!R227</f>
        <v>0</v>
      </c>
      <c r="Q497" s="8">
        <f>Allocators!S227</f>
        <v>0</v>
      </c>
      <c r="R497" s="8">
        <f>Allocators!T227</f>
        <v>0</v>
      </c>
      <c r="S497" s="8">
        <f>Allocators!U227</f>
        <v>0</v>
      </c>
    </row>
    <row r="498" spans="1:19">
      <c r="A498" s="14" t="str">
        <f>CONCATENATE(Allocators!A228," ",Allocators!B228)</f>
        <v>TRANS_TOTAL DISTSEC</v>
      </c>
      <c r="B498" s="8">
        <f>Allocators!D228</f>
        <v>0</v>
      </c>
      <c r="C498" s="8">
        <f>Allocators!E228</f>
        <v>0</v>
      </c>
      <c r="D498" s="8">
        <f>Allocators!F228</f>
        <v>0</v>
      </c>
      <c r="E498" s="8">
        <f>Allocators!G228</f>
        <v>0</v>
      </c>
      <c r="F498" s="8">
        <f>Allocators!H228</f>
        <v>0</v>
      </c>
      <c r="G498" s="8">
        <f>Allocators!I228</f>
        <v>0</v>
      </c>
      <c r="H498" s="8">
        <f>Allocators!J228</f>
        <v>0</v>
      </c>
      <c r="I498" s="8">
        <f>Allocators!K228</f>
        <v>0</v>
      </c>
      <c r="J498" s="8">
        <f>Allocators!L228</f>
        <v>0</v>
      </c>
      <c r="K498" s="8">
        <f>Allocators!M228</f>
        <v>0</v>
      </c>
      <c r="L498" s="8">
        <f>Allocators!N228</f>
        <v>0</v>
      </c>
      <c r="M498" s="8">
        <f>Allocators!O228</f>
        <v>0</v>
      </c>
      <c r="N498" s="8">
        <f>Allocators!P228</f>
        <v>0</v>
      </c>
      <c r="O498" s="8">
        <f>Allocators!Q228</f>
        <v>0</v>
      </c>
      <c r="P498" s="8">
        <f>Allocators!R228</f>
        <v>0</v>
      </c>
      <c r="Q498" s="8">
        <f>Allocators!S228</f>
        <v>0</v>
      </c>
      <c r="R498" s="8">
        <f>Allocators!T228</f>
        <v>0</v>
      </c>
      <c r="S498" s="8">
        <f>Allocators!U228</f>
        <v>0</v>
      </c>
    </row>
    <row r="499" spans="1:19">
      <c r="A499" s="14" t="str">
        <f>CONCATENATE(Allocators!A229," ",Allocators!B229)</f>
        <v>TRANS_TOTAL ENERGY</v>
      </c>
      <c r="B499" s="8">
        <f>Allocators!D229</f>
        <v>0</v>
      </c>
      <c r="C499" s="8">
        <f>Allocators!E229</f>
        <v>0</v>
      </c>
      <c r="D499" s="8">
        <f>Allocators!F229</f>
        <v>0</v>
      </c>
      <c r="E499" s="8">
        <f>Allocators!G229</f>
        <v>0</v>
      </c>
      <c r="F499" s="8">
        <f>Allocators!H229</f>
        <v>0</v>
      </c>
      <c r="G499" s="8">
        <f>Allocators!I229</f>
        <v>0</v>
      </c>
      <c r="H499" s="8">
        <f>Allocators!J229</f>
        <v>0</v>
      </c>
      <c r="I499" s="8">
        <f>Allocators!K229</f>
        <v>0</v>
      </c>
      <c r="J499" s="8">
        <f>Allocators!L229</f>
        <v>0</v>
      </c>
      <c r="K499" s="8">
        <f>Allocators!M229</f>
        <v>0</v>
      </c>
      <c r="L499" s="8">
        <f>Allocators!N229</f>
        <v>0</v>
      </c>
      <c r="M499" s="8">
        <f>Allocators!O229</f>
        <v>0</v>
      </c>
      <c r="N499" s="8">
        <f>Allocators!P229</f>
        <v>0</v>
      </c>
      <c r="O499" s="8">
        <f>Allocators!Q229</f>
        <v>0</v>
      </c>
      <c r="P499" s="8">
        <f>Allocators!R229</f>
        <v>0</v>
      </c>
      <c r="Q499" s="8">
        <f>Allocators!S229</f>
        <v>0</v>
      </c>
      <c r="R499" s="8">
        <f>Allocators!T229</f>
        <v>0</v>
      </c>
      <c r="S499" s="8">
        <f>Allocators!U229</f>
        <v>0</v>
      </c>
    </row>
    <row r="500" spans="1:19">
      <c r="A500" s="14" t="str">
        <f>CONCATENATE(Allocators!A230," ",Allocators!B230)</f>
        <v>TRANS_TOTAL CUSTOMER</v>
      </c>
      <c r="B500" s="8">
        <f>Allocators!D230</f>
        <v>0</v>
      </c>
      <c r="C500" s="8">
        <f>Allocators!E230</f>
        <v>0</v>
      </c>
      <c r="D500" s="8">
        <f>Allocators!F230</f>
        <v>0</v>
      </c>
      <c r="E500" s="8">
        <f>Allocators!G230</f>
        <v>0</v>
      </c>
      <c r="F500" s="8">
        <f>Allocators!H230</f>
        <v>0</v>
      </c>
      <c r="G500" s="8">
        <f>Allocators!I230</f>
        <v>0</v>
      </c>
      <c r="H500" s="8">
        <f>Allocators!J230</f>
        <v>0</v>
      </c>
      <c r="I500" s="8">
        <f>Allocators!K230</f>
        <v>0</v>
      </c>
      <c r="J500" s="8">
        <f>Allocators!L230</f>
        <v>0</v>
      </c>
      <c r="K500" s="8">
        <f>Allocators!M230</f>
        <v>0</v>
      </c>
      <c r="L500" s="8">
        <f>Allocators!N230</f>
        <v>0</v>
      </c>
      <c r="M500" s="8">
        <f>Allocators!O230</f>
        <v>0</v>
      </c>
      <c r="N500" s="8">
        <f>Allocators!P230</f>
        <v>0</v>
      </c>
      <c r="O500" s="8">
        <f>Allocators!Q230</f>
        <v>0</v>
      </c>
      <c r="P500" s="8">
        <f>Allocators!R230</f>
        <v>0</v>
      </c>
      <c r="Q500" s="8">
        <f>Allocators!S230</f>
        <v>0</v>
      </c>
      <c r="R500" s="8">
        <f>Allocators!T230</f>
        <v>0</v>
      </c>
      <c r="S500" s="8">
        <f>Allocators!U230</f>
        <v>0</v>
      </c>
    </row>
    <row r="501" spans="1:19">
      <c r="A501" s="14" t="str">
        <f>CONCATENATE(Allocators!A231," ",Allocators!B231)</f>
        <v>TRANS_TOTAL TOTAL</v>
      </c>
      <c r="B501" s="8">
        <f>Allocators!D231</f>
        <v>0.99999999999999989</v>
      </c>
      <c r="C501" s="8">
        <f>Allocators!E231</f>
        <v>0.51364110170748312</v>
      </c>
      <c r="D501" s="8">
        <f>Allocators!F231</f>
        <v>0.11991609215487467</v>
      </c>
      <c r="E501" s="8">
        <f>Allocators!G231</f>
        <v>1.6690149177103735E-3</v>
      </c>
      <c r="F501" s="8">
        <f>Allocators!H231</f>
        <v>2.4759860644074991E-4</v>
      </c>
      <c r="G501" s="8">
        <f>Allocators!I231</f>
        <v>7.0925916019873941E-2</v>
      </c>
      <c r="H501" s="8">
        <f>Allocators!J231</f>
        <v>1.2716888856873628E-2</v>
      </c>
      <c r="I501" s="8">
        <f>Allocators!K231</f>
        <v>2.7400060586872587E-3</v>
      </c>
      <c r="J501" s="8">
        <f>Allocators!L231</f>
        <v>7.7144494988420158E-5</v>
      </c>
      <c r="K501" s="8">
        <f>Allocators!M231</f>
        <v>3.3245584328198217E-3</v>
      </c>
      <c r="L501" s="8">
        <f>Allocators!N231</f>
        <v>4.524257024987547E-2</v>
      </c>
      <c r="M501" s="8">
        <f>Allocators!O231</f>
        <v>0.18354322443387289</v>
      </c>
      <c r="N501" s="8">
        <f>Allocators!P231</f>
        <v>2.4764705320200277E-2</v>
      </c>
      <c r="O501" s="8">
        <f>Allocators!Q231</f>
        <v>1.9461200762762535E-2</v>
      </c>
      <c r="P501" s="8">
        <f>Allocators!R231</f>
        <v>3.8912636458490334E-4</v>
      </c>
      <c r="Q501" s="8">
        <f>Allocators!S231</f>
        <v>2.5715761283373953E-4</v>
      </c>
      <c r="R501" s="8">
        <f>Allocators!T231</f>
        <v>8.9920631261470967E-4</v>
      </c>
      <c r="S501" s="8">
        <f>Allocators!U231</f>
        <v>1.8448769350338075E-4</v>
      </c>
    </row>
    <row r="502" spans="1:19"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s="47" customFormat="1">
      <c r="A503" s="56" t="str">
        <f>CONCATENATE(Allocators!A988," ",Allocators!B988)</f>
        <v>WEATHER_FXNL PRODUCTION</v>
      </c>
      <c r="B503" s="8">
        <f ca="1">+Allocators!D988</f>
        <v>0.52401822937107445</v>
      </c>
      <c r="C503" s="8">
        <f ca="1">+Allocators!E988</f>
        <v>0.50876494953696871</v>
      </c>
      <c r="D503" s="8">
        <f ca="1">+Allocators!F988</f>
        <v>1.3371430696922509E-2</v>
      </c>
      <c r="E503" s="8">
        <f ca="1">+Allocators!G988</f>
        <v>2.6524571808940125E-5</v>
      </c>
      <c r="F503" s="8">
        <f ca="1">+Allocators!H988</f>
        <v>0</v>
      </c>
      <c r="G503" s="8">
        <f ca="1">+Allocators!I988</f>
        <v>1.0937620210857819E-3</v>
      </c>
      <c r="H503" s="8">
        <f ca="1">+Allocators!J988</f>
        <v>2.7592407005355067E-4</v>
      </c>
      <c r="I503" s="8">
        <f ca="1">+Allocators!K988</f>
        <v>-1.331699214231725E-4</v>
      </c>
      <c r="J503" s="8">
        <f ca="1">+Allocators!L988</f>
        <v>-1.1542440347692967E-5</v>
      </c>
      <c r="K503" s="8">
        <f ca="1">+Allocators!M988</f>
        <v>1.9923453898836491E-4</v>
      </c>
      <c r="L503" s="8">
        <f ca="1">+Allocators!N988</f>
        <v>-1.1579483676214042E-4</v>
      </c>
      <c r="M503" s="8">
        <f ca="1">+Allocators!O988</f>
        <v>-3.2583484087042011E-4</v>
      </c>
      <c r="N503" s="8">
        <f ca="1">+Allocators!P988</f>
        <v>-1.5867455436853942E-4</v>
      </c>
      <c r="O503" s="8">
        <f ca="1">+Allocators!Q988</f>
        <v>9.3128451036909182E-4</v>
      </c>
      <c r="P503" s="8">
        <f ca="1">+Allocators!R988</f>
        <v>1.001360186496606E-4</v>
      </c>
      <c r="Q503" s="8">
        <f ca="1">+Allocators!S988</f>
        <v>0</v>
      </c>
      <c r="R503" s="8">
        <f ca="1">+Allocators!T988</f>
        <v>0</v>
      </c>
      <c r="S503" s="8">
        <f ca="1">+Allocators!U988</f>
        <v>0</v>
      </c>
    </row>
    <row r="504" spans="1:19" s="47" customFormat="1">
      <c r="A504" s="56" t="str">
        <f>CONCATENATE(Allocators!A989," ",Allocators!B989)</f>
        <v>WEATHER_FXNL BULKTRAN</v>
      </c>
      <c r="B504" s="8">
        <f ca="1">+Allocators!D989</f>
        <v>-7.0754130202566587E-2</v>
      </c>
      <c r="C504" s="8">
        <f ca="1">+Allocators!E989</f>
        <v>-7.0611562925490728E-2</v>
      </c>
      <c r="D504" s="8">
        <f ca="1">+Allocators!F989</f>
        <v>-7.7236794835995053E-5</v>
      </c>
      <c r="E504" s="8">
        <f ca="1">+Allocators!G989</f>
        <v>-1.4741085976121879E-6</v>
      </c>
      <c r="F504" s="8">
        <f ca="1">+Allocators!H989</f>
        <v>0</v>
      </c>
      <c r="G504" s="8">
        <f ca="1">+Allocators!I989</f>
        <v>-2.0880320369763904E-5</v>
      </c>
      <c r="H504" s="8">
        <f ca="1">+Allocators!J989</f>
        <v>2.4386668222115777E-5</v>
      </c>
      <c r="I504" s="8">
        <f ca="1">+Allocators!K989</f>
        <v>-3.6076994668225861E-6</v>
      </c>
      <c r="J504" s="8">
        <f ca="1">+Allocators!L989</f>
        <v>3.2019466399716235E-6</v>
      </c>
      <c r="K504" s="8">
        <f ca="1">+Allocators!M989</f>
        <v>-1.037681709088488E-5</v>
      </c>
      <c r="L504" s="8">
        <f ca="1">+Allocators!N989</f>
        <v>-1.1172102592605019E-5</v>
      </c>
      <c r="M504" s="8">
        <f ca="1">+Allocators!O989</f>
        <v>-1.9207131392010798E-5</v>
      </c>
      <c r="N504" s="8">
        <f ca="1">+Allocators!P989</f>
        <v>-2.1150781294427296E-5</v>
      </c>
      <c r="O504" s="8">
        <f ca="1">+Allocators!Q989</f>
        <v>-5.7715689583831102E-7</v>
      </c>
      <c r="P504" s="8">
        <f ca="1">+Allocators!R989</f>
        <v>-4.4729794019321601E-6</v>
      </c>
      <c r="Q504" s="8">
        <f ca="1">+Allocators!S989</f>
        <v>0</v>
      </c>
      <c r="R504" s="8">
        <f ca="1">+Allocators!T989</f>
        <v>0</v>
      </c>
      <c r="S504" s="8">
        <f ca="1">+Allocators!U989</f>
        <v>0</v>
      </c>
    </row>
    <row r="505" spans="1:19" s="47" customFormat="1">
      <c r="A505" s="56" t="str">
        <f>CONCATENATE(Allocators!A990," ",Allocators!B990)</f>
        <v>WEATHER_FXNL SUBTRAN</v>
      </c>
      <c r="B505" s="8">
        <f ca="1">+Allocators!D990</f>
        <v>-1.8667543362574153E-2</v>
      </c>
      <c r="C505" s="8">
        <f ca="1">+Allocators!E990</f>
        <v>-1.8631765391603269E-2</v>
      </c>
      <c r="D505" s="8">
        <f ca="1">+Allocators!F990</f>
        <v>-2.1943937373112924E-5</v>
      </c>
      <c r="E505" s="8">
        <f ca="1">+Allocators!G990</f>
        <v>-3.9607396204587536E-7</v>
      </c>
      <c r="F505" s="8">
        <f ca="1">+Allocators!H990</f>
        <v>0</v>
      </c>
      <c r="G505" s="8">
        <f ca="1">+Allocators!I990</f>
        <v>-5.4791167855431497E-6</v>
      </c>
      <c r="H505" s="8">
        <f ca="1">+Allocators!J990</f>
        <v>6.2354299469229072E-6</v>
      </c>
      <c r="I505" s="8">
        <f ca="1">+Allocators!K990</f>
        <v>-1.1745217850802918E-6</v>
      </c>
      <c r="J505" s="8">
        <f ca="1">+Allocators!L990</f>
        <v>0</v>
      </c>
      <c r="K505" s="8">
        <f ca="1">+Allocators!M990</f>
        <v>-2.5548292636830025E-6</v>
      </c>
      <c r="L505" s="8">
        <f ca="1">+Allocators!N990</f>
        <v>-2.8213909863518934E-6</v>
      </c>
      <c r="M505" s="8">
        <f ca="1">+Allocators!O990</f>
        <v>-6.2472055373270184E-6</v>
      </c>
      <c r="N505" s="8">
        <f ca="1">+Allocators!P990</f>
        <v>0</v>
      </c>
      <c r="O505" s="8">
        <f ca="1">+Allocators!Q990</f>
        <v>-2.3311894097134679E-7</v>
      </c>
      <c r="P505" s="8">
        <f ca="1">+Allocators!R990</f>
        <v>-1.1632062836769512E-6</v>
      </c>
      <c r="Q505" s="8">
        <f ca="1">+Allocators!S990</f>
        <v>0</v>
      </c>
      <c r="R505" s="8">
        <f ca="1">+Allocators!T990</f>
        <v>0</v>
      </c>
      <c r="S505" s="8">
        <f ca="1">+Allocators!U990</f>
        <v>0</v>
      </c>
    </row>
    <row r="506" spans="1:19" s="47" customFormat="1">
      <c r="A506" s="56" t="str">
        <f>CONCATENATE(Allocators!A991," ",Allocators!B991)</f>
        <v>WEATHER_FXNL DISTPRI</v>
      </c>
      <c r="B506" s="8">
        <f ca="1">+Allocators!D991</f>
        <v>0.14578745291763115</v>
      </c>
      <c r="C506" s="8">
        <f ca="1">+Allocators!E991</f>
        <v>0.13989840491354918</v>
      </c>
      <c r="D506" s="8">
        <f ca="1">+Allocators!F991</f>
        <v>4.9806743674429043E-3</v>
      </c>
      <c r="E506" s="8">
        <f ca="1">+Allocators!G991</f>
        <v>9.0165732922511634E-6</v>
      </c>
      <c r="F506" s="8">
        <f ca="1">+Allocators!H991</f>
        <v>0</v>
      </c>
      <c r="G506" s="8">
        <f ca="1">+Allocators!I991</f>
        <v>3.8954878690088005E-4</v>
      </c>
      <c r="H506" s="8">
        <f ca="1">+Allocators!J991</f>
        <v>1.2027931225947359E-4</v>
      </c>
      <c r="I506" s="8">
        <f ca="1">+Allocators!K991</f>
        <v>0</v>
      </c>
      <c r="J506" s="8">
        <f ca="1">+Allocators!L991</f>
        <v>0</v>
      </c>
      <c r="K506" s="8">
        <f ca="1">+Allocators!M991</f>
        <v>6.3043657424467905E-5</v>
      </c>
      <c r="L506" s="8">
        <f ca="1">+Allocators!N991</f>
        <v>-4.987410508496796E-5</v>
      </c>
      <c r="M506" s="8">
        <f ca="1">+Allocators!O991</f>
        <v>0</v>
      </c>
      <c r="N506" s="8">
        <f ca="1">+Allocators!P991</f>
        <v>0</v>
      </c>
      <c r="O506" s="8">
        <f ca="1">+Allocators!Q991</f>
        <v>3.4245819211326016E-4</v>
      </c>
      <c r="P506" s="8">
        <f ca="1">+Allocators!R991</f>
        <v>3.3901219733764868E-5</v>
      </c>
      <c r="Q506" s="8">
        <f ca="1">+Allocators!S991</f>
        <v>0</v>
      </c>
      <c r="R506" s="8">
        <f ca="1">+Allocators!T991</f>
        <v>0</v>
      </c>
      <c r="S506" s="8">
        <f ca="1">+Allocators!U991</f>
        <v>0</v>
      </c>
    </row>
    <row r="507" spans="1:19">
      <c r="A507" s="56" t="str">
        <f>CONCATENATE(Allocators!A992," ",Allocators!B992)</f>
        <v>WEATHER_FXNL DISTSEC</v>
      </c>
      <c r="B507" s="8">
        <f ca="1">+Allocators!D992</f>
        <v>6.6689001275685403E-2</v>
      </c>
      <c r="C507" s="8">
        <f ca="1">+Allocators!E992</f>
        <v>6.4289555977192991E-2</v>
      </c>
      <c r="D507" s="8">
        <f ca="1">+Allocators!F992</f>
        <v>2.1102051066010509E-3</v>
      </c>
      <c r="E507" s="8">
        <f ca="1">+Allocators!G992</f>
        <v>0</v>
      </c>
      <c r="F507" s="8">
        <f ca="1">+Allocators!H992</f>
        <v>0</v>
      </c>
      <c r="G507" s="8">
        <f ca="1">+Allocators!I992</f>
        <v>1.4157303946192381E-4</v>
      </c>
      <c r="H507" s="8">
        <f ca="1">+Allocators!J992</f>
        <v>0</v>
      </c>
      <c r="I507" s="8">
        <f ca="1">+Allocators!K992</f>
        <v>0</v>
      </c>
      <c r="J507" s="8">
        <f ca="1">+Allocators!L992</f>
        <v>0</v>
      </c>
      <c r="K507" s="8">
        <f ca="1">+Allocators!M992</f>
        <v>1.8659450183383727E-5</v>
      </c>
      <c r="L507" s="8">
        <f ca="1">+Allocators!N992</f>
        <v>0</v>
      </c>
      <c r="M507" s="8">
        <f ca="1">+Allocators!O992</f>
        <v>0</v>
      </c>
      <c r="N507" s="8">
        <f ca="1">+Allocators!P992</f>
        <v>0</v>
      </c>
      <c r="O507" s="8">
        <f ca="1">+Allocators!Q992</f>
        <v>1.2900770224607899E-4</v>
      </c>
      <c r="P507" s="8">
        <f ca="1">+Allocators!R992</f>
        <v>0</v>
      </c>
      <c r="Q507" s="8">
        <f ca="1">+Allocators!S992</f>
        <v>0</v>
      </c>
      <c r="R507" s="8">
        <f ca="1">+Allocators!T992</f>
        <v>0</v>
      </c>
      <c r="S507" s="8">
        <f ca="1">+Allocators!U992</f>
        <v>0</v>
      </c>
    </row>
    <row r="508" spans="1:19">
      <c r="A508" s="56" t="str">
        <f>CONCATENATE(Allocators!A993," ",Allocators!B993)</f>
        <v>WEATHER_FXNL ENERGY</v>
      </c>
      <c r="B508" s="8">
        <f ca="1">+Allocators!D993</f>
        <v>0.29941885884384839</v>
      </c>
      <c r="C508" s="8">
        <f ca="1">+Allocators!E993</f>
        <v>0.29066987865795246</v>
      </c>
      <c r="D508" s="8">
        <f ca="1">+Allocators!F993</f>
        <v>7.6224385196114472E-3</v>
      </c>
      <c r="E508" s="8">
        <f ca="1">+Allocators!G993</f>
        <v>1.6381801483901323E-5</v>
      </c>
      <c r="F508" s="8">
        <f ca="1">+Allocators!H993</f>
        <v>0</v>
      </c>
      <c r="G508" s="8">
        <f ca="1">+Allocators!I993</f>
        <v>6.8670923260600084E-4</v>
      </c>
      <c r="H508" s="8">
        <f ca="1">+Allocators!J993</f>
        <v>1.3149213210549238E-4</v>
      </c>
      <c r="I508" s="8">
        <f ca="1">+Allocators!K993</f>
        <v>-7.3866003022610632E-5</v>
      </c>
      <c r="J508" s="8">
        <f ca="1">+Allocators!L993</f>
        <v>-1.0844586135154747E-5</v>
      </c>
      <c r="K508" s="8">
        <f ca="1">+Allocators!M993</f>
        <v>1.4937045953407593E-4</v>
      </c>
      <c r="L508" s="8">
        <f ca="1">+Allocators!N993</f>
        <v>-7.040817267679358E-5</v>
      </c>
      <c r="M508" s="8">
        <f ca="1">+Allocators!O993</f>
        <v>-2.3961716663983338E-4</v>
      </c>
      <c r="N508" s="8">
        <f ca="1">+Allocators!P993</f>
        <v>-1.0127132394924146E-4</v>
      </c>
      <c r="O508" s="8">
        <f ca="1">+Allocators!Q993</f>
        <v>5.7162873251875065E-4</v>
      </c>
      <c r="P508" s="8">
        <f ca="1">+Allocators!R993</f>
        <v>6.6966560459781743E-5</v>
      </c>
      <c r="Q508" s="8">
        <f ca="1">+Allocators!S993</f>
        <v>0</v>
      </c>
      <c r="R508" s="8">
        <f ca="1">+Allocators!T993</f>
        <v>0</v>
      </c>
      <c r="S508" s="8">
        <f ca="1">+Allocators!U993</f>
        <v>0</v>
      </c>
    </row>
    <row r="509" spans="1:19">
      <c r="A509" s="56" t="str">
        <f>CONCATENATE(Allocators!A994," ",Allocators!B994)</f>
        <v>WEATHER_FXNL CUSTOMER</v>
      </c>
      <c r="B509" s="8">
        <f ca="1">+Allocators!D994</f>
        <v>5.3508131156900715E-2</v>
      </c>
      <c r="C509" s="8">
        <f ca="1">+Allocators!E994</f>
        <v>5.1868513778490263E-2</v>
      </c>
      <c r="D509" s="8">
        <f ca="1">+Allocators!F994</f>
        <v>1.6182594568654144E-3</v>
      </c>
      <c r="E509" s="8">
        <f ca="1">+Allocators!G994</f>
        <v>1.1398646153017188E-5</v>
      </c>
      <c r="F509" s="8">
        <f ca="1">+Allocators!H994</f>
        <v>0</v>
      </c>
      <c r="G509" s="8">
        <f ca="1">+Allocators!I994</f>
        <v>1.4761562762041701E-5</v>
      </c>
      <c r="H509" s="8">
        <f ca="1">+Allocators!J994</f>
        <v>6.7693319332898354E-6</v>
      </c>
      <c r="I509" s="8">
        <f ca="1">+Allocators!K994</f>
        <v>-1.7027559831105303E-5</v>
      </c>
      <c r="J509" s="8">
        <f ca="1">+Allocators!L994</f>
        <v>-2.7994009393796223E-6</v>
      </c>
      <c r="K509" s="8">
        <f ca="1">+Allocators!M994</f>
        <v>3.7140776277544172E-7</v>
      </c>
      <c r="L509" s="8">
        <f ca="1">+Allocators!N994</f>
        <v>-5.7265918550584893E-7</v>
      </c>
      <c r="M509" s="8">
        <f ca="1">+Allocators!O994</f>
        <v>-1.0903121545095587E-6</v>
      </c>
      <c r="N509" s="8">
        <f ca="1">+Allocators!P994</f>
        <v>-9.5310281495327583E-7</v>
      </c>
      <c r="O509" s="8">
        <f ca="1">+Allocators!Q994</f>
        <v>9.6085514218616312E-6</v>
      </c>
      <c r="P509" s="8">
        <f ca="1">+Allocators!R994</f>
        <v>8.9145643750899015E-7</v>
      </c>
      <c r="Q509" s="8">
        <f ca="1">+Allocators!S994</f>
        <v>0</v>
      </c>
      <c r="R509" s="8">
        <f ca="1">+Allocators!T994</f>
        <v>0</v>
      </c>
      <c r="S509" s="8">
        <f ca="1">+Allocators!U994</f>
        <v>0</v>
      </c>
    </row>
    <row r="510" spans="1:19">
      <c r="A510" s="56" t="str">
        <f>CONCATENATE(Allocators!A995," ",Allocators!B995)</f>
        <v>WEATHER_FXNL TOTAL</v>
      </c>
      <c r="B510" s="8">
        <f ca="1">+Allocators!D995</f>
        <v>0.99999999999999967</v>
      </c>
      <c r="C510" s="8">
        <f ca="1">+Allocators!E995</f>
        <v>0.9662479745470598</v>
      </c>
      <c r="D510" s="8">
        <f ca="1">+Allocators!F995</f>
        <v>2.9603827415234214E-2</v>
      </c>
      <c r="E510" s="8">
        <f ca="1">+Allocators!G995</f>
        <v>6.1451410178451756E-5</v>
      </c>
      <c r="F510" s="8">
        <f ca="1">+Allocators!H995</f>
        <v>0</v>
      </c>
      <c r="G510" s="8">
        <f ca="1">+Allocators!I995</f>
        <v>2.2999952056613204E-3</v>
      </c>
      <c r="H510" s="8">
        <f ca="1">+Allocators!J995</f>
        <v>5.6508694452084523E-4</v>
      </c>
      <c r="I510" s="8">
        <f ca="1">+Allocators!K995</f>
        <v>-2.2884570552879124E-4</v>
      </c>
      <c r="J510" s="8">
        <f ca="1">+Allocators!L995</f>
        <v>-2.1984480782255714E-5</v>
      </c>
      <c r="K510" s="8">
        <f ca="1">+Allocators!M995</f>
        <v>4.1774786753850007E-4</v>
      </c>
      <c r="L510" s="8">
        <f ca="1">+Allocators!N995</f>
        <v>-2.5064326728836477E-4</v>
      </c>
      <c r="M510" s="8">
        <f ca="1">+Allocators!O995</f>
        <v>-5.9199665659410083E-4</v>
      </c>
      <c r="N510" s="8">
        <f ca="1">+Allocators!P995</f>
        <v>-2.8204976242716143E-4</v>
      </c>
      <c r="O510" s="8">
        <f ca="1">+Allocators!Q995</f>
        <v>1.9831774128322337E-3</v>
      </c>
      <c r="P510" s="8">
        <f ca="1">+Allocators!R995</f>
        <v>1.9625906959510703E-4</v>
      </c>
      <c r="Q510" s="8">
        <f ca="1">+Allocators!S995</f>
        <v>0</v>
      </c>
      <c r="R510" s="8">
        <f ca="1">+Allocators!T995</f>
        <v>0</v>
      </c>
      <c r="S510" s="8">
        <f ca="1">+Allocators!U995</f>
        <v>0</v>
      </c>
    </row>
    <row r="511" spans="1:19" s="47" customFormat="1">
      <c r="A511" s="56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s="47" customFormat="1">
      <c r="A512" s="56" t="str">
        <f>CONCATENATE(Allocators!A997," ",Allocators!B997)</f>
        <v>WEATHER_FXNL_OM PRODUCTION</v>
      </c>
      <c r="B512" s="8">
        <f ca="1">+Allocators!D997</f>
        <v>0.39437027778567008</v>
      </c>
      <c r="C512" s="8">
        <f ca="1">+Allocators!E997</f>
        <v>0.38204613422405248</v>
      </c>
      <c r="D512" s="8">
        <f ca="1">+Allocators!F997</f>
        <v>1.077607106480569E-2</v>
      </c>
      <c r="E512" s="8">
        <f ca="1">+Allocators!G997</f>
        <v>2.1121479118012479E-5</v>
      </c>
      <c r="F512" s="8">
        <f ca="1">+Allocators!H997</f>
        <v>0</v>
      </c>
      <c r="G512" s="8">
        <f ca="1">+Allocators!I997</f>
        <v>8.4249397301192465E-4</v>
      </c>
      <c r="H512" s="8">
        <f ca="1">+Allocators!J997</f>
        <v>2.1410566902065837E-4</v>
      </c>
      <c r="I512" s="8">
        <f ca="1">+Allocators!K997</f>
        <v>-9.332528755082353E-5</v>
      </c>
      <c r="J512" s="8">
        <f ca="1">+Allocators!L997</f>
        <v>-8.2517125249596335E-6</v>
      </c>
      <c r="K512" s="8">
        <f ca="1">+Allocators!M997</f>
        <v>1.4770190876287016E-4</v>
      </c>
      <c r="L512" s="8">
        <f ca="1">+Allocators!N997</f>
        <v>-8.313923356678659E-5</v>
      </c>
      <c r="M512" s="8">
        <f ca="1">+Allocators!O997</f>
        <v>-1.9998996232644246E-4</v>
      </c>
      <c r="N512" s="8">
        <f ca="1">+Allocators!P997</f>
        <v>-9.3168300004161866E-5</v>
      </c>
      <c r="O512" s="8">
        <f ca="1">+Allocators!Q997</f>
        <v>7.262662161677297E-4</v>
      </c>
      <c r="P512" s="8">
        <f ca="1">+Allocators!R997</f>
        <v>7.425774670390043E-5</v>
      </c>
      <c r="Q512" s="8">
        <f ca="1">+Allocators!S997</f>
        <v>0</v>
      </c>
      <c r="R512" s="8">
        <f ca="1">+Allocators!T997</f>
        <v>0</v>
      </c>
      <c r="S512" s="8">
        <f ca="1">+Allocators!U997</f>
        <v>0</v>
      </c>
    </row>
    <row r="513" spans="1:19" s="47" customFormat="1">
      <c r="A513" s="56" t="str">
        <f>CONCATENATE(Allocators!A998," ",Allocators!B998)</f>
        <v>WEATHER_FXNL_OM BULKTRAN</v>
      </c>
      <c r="B513" s="8">
        <f ca="1">+Allocators!D998</f>
        <v>8.1681864571596426E-3</v>
      </c>
      <c r="C513" s="8">
        <f ca="1">+Allocators!E998</f>
        <v>7.9078918239290485E-3</v>
      </c>
      <c r="D513" s="8">
        <f ca="1">+Allocators!F998</f>
        <v>2.2772107578810773E-4</v>
      </c>
      <c r="E513" s="8">
        <f ca="1">+Allocators!G998</f>
        <v>4.4258167218007969E-7</v>
      </c>
      <c r="F513" s="8">
        <f ca="1">+Allocators!H998</f>
        <v>0</v>
      </c>
      <c r="G513" s="8">
        <f ca="1">+Allocators!I998</f>
        <v>1.7761503891593031E-5</v>
      </c>
      <c r="H513" s="8">
        <f ca="1">+Allocators!J998</f>
        <v>4.6152517006090915E-6</v>
      </c>
      <c r="I513" s="8">
        <f ca="1">+Allocators!K998</f>
        <v>-1.9851030589865348E-6</v>
      </c>
      <c r="J513" s="8">
        <f ca="1">+Allocators!L998</f>
        <v>-1.6804999874165564E-7</v>
      </c>
      <c r="K513" s="8">
        <f ca="1">+Allocators!M998</f>
        <v>3.0951847619827146E-6</v>
      </c>
      <c r="L513" s="8">
        <f ca="1">+Allocators!N998</f>
        <v>-1.7956847711520241E-6</v>
      </c>
      <c r="M513" s="8">
        <f ca="1">+Allocators!O998</f>
        <v>-4.2814677695248122E-6</v>
      </c>
      <c r="N513" s="8">
        <f ca="1">+Allocators!P998</f>
        <v>-2.0314568502157354E-6</v>
      </c>
      <c r="O513" s="8">
        <f ca="1">+Allocators!Q998</f>
        <v>1.5362631217289798E-5</v>
      </c>
      <c r="P513" s="8">
        <f ca="1">+Allocators!R998</f>
        <v>1.558166647468841E-6</v>
      </c>
      <c r="Q513" s="8">
        <f ca="1">+Allocators!S998</f>
        <v>0</v>
      </c>
      <c r="R513" s="8">
        <f ca="1">+Allocators!T998</f>
        <v>0</v>
      </c>
      <c r="S513" s="8">
        <f ca="1">+Allocators!U998</f>
        <v>0</v>
      </c>
    </row>
    <row r="514" spans="1:19" s="47" customFormat="1">
      <c r="A514" s="56" t="str">
        <f>CONCATENATE(Allocators!A999," ",Allocators!B999)</f>
        <v>WEATHER_FXNL_OM SUBTRAN</v>
      </c>
      <c r="B514" s="8">
        <f ca="1">+Allocators!D999</f>
        <v>2.2507791762687436E-3</v>
      </c>
      <c r="C514" s="8">
        <f ca="1">+Allocators!E999</f>
        <v>2.1789301931913045E-3</v>
      </c>
      <c r="D514" s="8">
        <f ca="1">+Allocators!F999</f>
        <v>6.3011430297278396E-5</v>
      </c>
      <c r="E514" s="8">
        <f ca="1">+Allocators!G999</f>
        <v>1.2308808772282745E-7</v>
      </c>
      <c r="F514" s="8">
        <f ca="1">+Allocators!H999</f>
        <v>0</v>
      </c>
      <c r="G514" s="8">
        <f ca="1">+Allocators!I999</f>
        <v>4.7725658070929678E-6</v>
      </c>
      <c r="H514" s="8">
        <f ca="1">+Allocators!J999</f>
        <v>1.2423091514554092E-6</v>
      </c>
      <c r="I514" s="8">
        <f ca="1">+Allocators!K999</f>
        <v>-6.9207666746109156E-7</v>
      </c>
      <c r="J514" s="8">
        <f ca="1">+Allocators!L999</f>
        <v>0</v>
      </c>
      <c r="K514" s="8">
        <f ca="1">+Allocators!M999</f>
        <v>7.9181432032185107E-7</v>
      </c>
      <c r="L514" s="8">
        <f ca="1">+Allocators!N999</f>
        <v>-4.7674990310007445E-7</v>
      </c>
      <c r="M514" s="8">
        <f ca="1">+Allocators!O999</f>
        <v>-1.466134467710354E-6</v>
      </c>
      <c r="N514" s="8">
        <f ca="1">+Allocators!P999</f>
        <v>0</v>
      </c>
      <c r="O514" s="8">
        <f ca="1">+Allocators!Q999</f>
        <v>4.1222596428236966E-6</v>
      </c>
      <c r="P514" s="8">
        <f ca="1">+Allocators!R999</f>
        <v>4.2047680902201707E-7</v>
      </c>
      <c r="Q514" s="8">
        <f ca="1">+Allocators!S999</f>
        <v>0</v>
      </c>
      <c r="R514" s="8">
        <f ca="1">+Allocators!T999</f>
        <v>0</v>
      </c>
      <c r="S514" s="8">
        <f ca="1">+Allocators!U999</f>
        <v>0</v>
      </c>
    </row>
    <row r="515" spans="1:19" s="47" customFormat="1">
      <c r="A515" s="56" t="str">
        <f>CONCATENATE(Allocators!A1000," ",Allocators!B1000)</f>
        <v>WEATHER_FXNL_OM DISTPRI</v>
      </c>
      <c r="B515" s="8">
        <f ca="1">+Allocators!D1000</f>
        <v>0.11063632154104741</v>
      </c>
      <c r="C515" s="8">
        <f ca="1">+Allocators!E1000</f>
        <v>0.10706851227537725</v>
      </c>
      <c r="D515" s="8">
        <f ca="1">+Allocators!F1000</f>
        <v>3.0352144934321355E-3</v>
      </c>
      <c r="E515" s="8">
        <f ca="1">+Allocators!G1000</f>
        <v>5.97283556237114E-6</v>
      </c>
      <c r="F515" s="8">
        <f ca="1">+Allocators!H1000</f>
        <v>0</v>
      </c>
      <c r="G515" s="8">
        <f ca="1">+Allocators!I1000</f>
        <v>2.314064867625194E-4</v>
      </c>
      <c r="H515" s="8">
        <f ca="1">+Allocators!J1000</f>
        <v>5.9055112784697159E-5</v>
      </c>
      <c r="I515" s="8">
        <f ca="1">+Allocators!K1000</f>
        <v>0</v>
      </c>
      <c r="J515" s="8">
        <f ca="1">+Allocators!L1000</f>
        <v>0</v>
      </c>
      <c r="K515" s="8">
        <f ca="1">+Allocators!M1000</f>
        <v>3.872030815438748E-5</v>
      </c>
      <c r="L515" s="8">
        <f ca="1">+Allocators!N1000</f>
        <v>-2.2368209930593007E-5</v>
      </c>
      <c r="M515" s="8">
        <f ca="1">+Allocators!O1000</f>
        <v>0</v>
      </c>
      <c r="N515" s="8">
        <f ca="1">+Allocators!P1000</f>
        <v>0</v>
      </c>
      <c r="O515" s="8">
        <f ca="1">+Allocators!Q1000</f>
        <v>1.9933702710393312E-4</v>
      </c>
      <c r="P515" s="8">
        <f ca="1">+Allocators!R1000</f>
        <v>2.0471211800698776E-5</v>
      </c>
      <c r="Q515" s="8">
        <f ca="1">+Allocators!S1000</f>
        <v>0</v>
      </c>
      <c r="R515" s="8">
        <f ca="1">+Allocators!T1000</f>
        <v>0</v>
      </c>
      <c r="S515" s="8">
        <f ca="1">+Allocators!U1000</f>
        <v>0</v>
      </c>
    </row>
    <row r="516" spans="1:19" s="47" customFormat="1">
      <c r="A516" s="56" t="str">
        <f>CONCATENATE(Allocators!A1001," ",Allocators!B1001)</f>
        <v>WEATHER_FXNL_OM DISTSEC</v>
      </c>
      <c r="B516" s="8">
        <f ca="1">+Allocators!D1001</f>
        <v>4.9499498576767852E-2</v>
      </c>
      <c r="C516" s="8">
        <f ca="1">+Allocators!E1001</f>
        <v>4.8166027323286474E-2</v>
      </c>
      <c r="D516" s="8">
        <f ca="1">+Allocators!F1001</f>
        <v>1.1769632146100483E-3</v>
      </c>
      <c r="E516" s="8">
        <f ca="1">+Allocators!G1001</f>
        <v>0</v>
      </c>
      <c r="F516" s="8">
        <f ca="1">+Allocators!H1001</f>
        <v>0</v>
      </c>
      <c r="G516" s="8">
        <f ca="1">+Allocators!I1001</f>
        <v>7.725687480647881E-5</v>
      </c>
      <c r="H516" s="8">
        <f ca="1">+Allocators!J1001</f>
        <v>0</v>
      </c>
      <c r="I516" s="8">
        <f ca="1">+Allocators!K1001</f>
        <v>0</v>
      </c>
      <c r="J516" s="8">
        <f ca="1">+Allocators!L1001</f>
        <v>0</v>
      </c>
      <c r="K516" s="8">
        <f ca="1">+Allocators!M1001</f>
        <v>1.0684649035481898E-5</v>
      </c>
      <c r="L516" s="8">
        <f ca="1">+Allocators!N1001</f>
        <v>0</v>
      </c>
      <c r="M516" s="8">
        <f ca="1">+Allocators!O1001</f>
        <v>0</v>
      </c>
      <c r="N516" s="8">
        <f ca="1">+Allocators!P1001</f>
        <v>0</v>
      </c>
      <c r="O516" s="8">
        <f ca="1">+Allocators!Q1001</f>
        <v>6.8566515029365124E-5</v>
      </c>
      <c r="P516" s="8">
        <f ca="1">+Allocators!R1001</f>
        <v>0</v>
      </c>
      <c r="Q516" s="8">
        <f ca="1">+Allocators!S1001</f>
        <v>0</v>
      </c>
      <c r="R516" s="8">
        <f ca="1">+Allocators!T1001</f>
        <v>0</v>
      </c>
      <c r="S516" s="8">
        <f ca="1">+Allocators!U1001</f>
        <v>0</v>
      </c>
    </row>
    <row r="517" spans="1:19" s="47" customFormat="1">
      <c r="A517" s="56" t="str">
        <f>CONCATENATE(Allocators!A1002," ",Allocators!B1002)</f>
        <v>WEATHER_FXNL_OM ENERGY</v>
      </c>
      <c r="B517" s="8">
        <f ca="1">+Allocators!D1002</f>
        <v>0.3906520336567737</v>
      </c>
      <c r="C517" s="8">
        <f ca="1">+Allocators!E1002</f>
        <v>0.37569920152557423</v>
      </c>
      <c r="D517" s="8">
        <f ca="1">+Allocators!F1002</f>
        <v>1.3099115145638112E-2</v>
      </c>
      <c r="E517" s="8">
        <f ca="1">+Allocators!G1002</f>
        <v>2.5746943217340763E-5</v>
      </c>
      <c r="F517" s="8">
        <f ca="1">+Allocators!H1002</f>
        <v>0</v>
      </c>
      <c r="G517" s="8">
        <f ca="1">+Allocators!I1002</f>
        <v>1.1164817790843954E-3</v>
      </c>
      <c r="H517" s="8">
        <f ca="1">+Allocators!J1002</f>
        <v>2.8215979513171582E-4</v>
      </c>
      <c r="I517" s="8">
        <f ca="1">+Allocators!K1002</f>
        <v>-1.2356904137360948E-4</v>
      </c>
      <c r="J517" s="8">
        <f ca="1">+Allocators!L1002</f>
        <v>-1.0884064832823188E-5</v>
      </c>
      <c r="K517" s="8">
        <f ca="1">+Allocators!M1002</f>
        <v>2.1650033036778939E-4</v>
      </c>
      <c r="L517" s="8">
        <f ca="1">+Allocators!N1002</f>
        <v>-1.4255824602529905E-4</v>
      </c>
      <c r="M517" s="8">
        <f ca="1">+Allocators!O1002</f>
        <v>-3.8576262358768794E-4</v>
      </c>
      <c r="N517" s="8">
        <f ca="1">+Allocators!P1002</f>
        <v>-1.8647150762750387E-4</v>
      </c>
      <c r="O517" s="8">
        <f ca="1">+Allocators!Q1002</f>
        <v>9.6311352061815474E-4</v>
      </c>
      <c r="P517" s="8">
        <f ca="1">+Allocators!R1002</f>
        <v>9.8960100588927217E-5</v>
      </c>
      <c r="Q517" s="8">
        <f ca="1">+Allocators!S1002</f>
        <v>0</v>
      </c>
      <c r="R517" s="8">
        <f ca="1">+Allocators!T1002</f>
        <v>0</v>
      </c>
      <c r="S517" s="8">
        <f ca="1">+Allocators!U1002</f>
        <v>0</v>
      </c>
    </row>
    <row r="518" spans="1:19" s="47" customFormat="1">
      <c r="A518" s="56" t="str">
        <f>CONCATENATE(Allocators!A1003," ",Allocators!B1003)</f>
        <v>WEATHER_FXNL_OM CUSTOMER</v>
      </c>
      <c r="B518" s="8">
        <f ca="1">+Allocators!D1003</f>
        <v>4.4422902806312281E-2</v>
      </c>
      <c r="C518" s="8">
        <f ca="1">+Allocators!E1003</f>
        <v>4.3181277181648985E-2</v>
      </c>
      <c r="D518" s="8">
        <f ca="1">+Allocators!F1003</f>
        <v>1.2257309906628466E-3</v>
      </c>
      <c r="E518" s="8">
        <f ca="1">+Allocators!G1003</f>
        <v>8.0444825208244637E-6</v>
      </c>
      <c r="F518" s="8">
        <f ca="1">+Allocators!H1003</f>
        <v>0</v>
      </c>
      <c r="G518" s="8">
        <f ca="1">+Allocators!I1003</f>
        <v>9.8220222973162864E-6</v>
      </c>
      <c r="H518" s="8">
        <f ca="1">+Allocators!J1003</f>
        <v>3.9088067317093085E-6</v>
      </c>
      <c r="I518" s="8">
        <f ca="1">+Allocators!K1003</f>
        <v>-9.2741968779106278E-6</v>
      </c>
      <c r="J518" s="8">
        <f ca="1">+Allocators!L1003</f>
        <v>-2.6806534257312337E-6</v>
      </c>
      <c r="K518" s="8">
        <f ca="1">+Allocators!M1003</f>
        <v>2.5367213566656774E-7</v>
      </c>
      <c r="L518" s="8">
        <f ca="1">+Allocators!N1003</f>
        <v>-3.0514309143395524E-7</v>
      </c>
      <c r="M518" s="8">
        <f ca="1">+Allocators!O1003</f>
        <v>-4.9646844273534986E-7</v>
      </c>
      <c r="N518" s="8">
        <f ca="1">+Allocators!P1003</f>
        <v>-3.7849794527990317E-7</v>
      </c>
      <c r="O518" s="8">
        <f ca="1">+Allocators!Q1003</f>
        <v>6.4092430529376031E-6</v>
      </c>
      <c r="P518" s="8">
        <f ca="1">+Allocators!R1003</f>
        <v>5.9136704508977793E-7</v>
      </c>
      <c r="Q518" s="8">
        <f ca="1">+Allocators!S1003</f>
        <v>0</v>
      </c>
      <c r="R518" s="8">
        <f ca="1">+Allocators!T1003</f>
        <v>0</v>
      </c>
      <c r="S518" s="8">
        <f ca="1">+Allocators!U1003</f>
        <v>0</v>
      </c>
    </row>
    <row r="519" spans="1:19" s="47" customFormat="1">
      <c r="A519" s="56" t="str">
        <f>CONCATENATE(Allocators!A1004," ",Allocators!B1004)</f>
        <v>WEATHER_FXNL_OM TOTAL</v>
      </c>
      <c r="B519" s="8">
        <f ca="1">+Allocators!D1004</f>
        <v>0.99999999999999967</v>
      </c>
      <c r="C519" s="8">
        <f ca="1">+Allocators!E1004</f>
        <v>0.9662479745470598</v>
      </c>
      <c r="D519" s="8">
        <f ca="1">+Allocators!F1004</f>
        <v>2.9603827415234214E-2</v>
      </c>
      <c r="E519" s="8">
        <f ca="1">+Allocators!G1004</f>
        <v>6.1451410178451756E-5</v>
      </c>
      <c r="F519" s="8">
        <f ca="1">+Allocators!H1004</f>
        <v>0</v>
      </c>
      <c r="G519" s="8">
        <f ca="1">+Allocators!I1004</f>
        <v>2.2999952056613204E-3</v>
      </c>
      <c r="H519" s="8">
        <f ca="1">+Allocators!J1004</f>
        <v>5.6508694452084523E-4</v>
      </c>
      <c r="I519" s="8">
        <f ca="1">+Allocators!K1004</f>
        <v>-2.2884570552879124E-4</v>
      </c>
      <c r="J519" s="8">
        <f ca="1">+Allocators!L1004</f>
        <v>-2.1984480782255714E-5</v>
      </c>
      <c r="K519" s="8">
        <f ca="1">+Allocators!M1004</f>
        <v>4.1774786753850007E-4</v>
      </c>
      <c r="L519" s="8">
        <f ca="1">+Allocators!N1004</f>
        <v>-2.5064326728836477E-4</v>
      </c>
      <c r="M519" s="8">
        <f ca="1">+Allocators!O1004</f>
        <v>-5.9199665659410083E-4</v>
      </c>
      <c r="N519" s="8">
        <f ca="1">+Allocators!P1004</f>
        <v>-2.8204976242716143E-4</v>
      </c>
      <c r="O519" s="8">
        <f ca="1">+Allocators!Q1004</f>
        <v>1.9831774128322337E-3</v>
      </c>
      <c r="P519" s="8">
        <f ca="1">+Allocators!R1004</f>
        <v>1.9625906959510703E-4</v>
      </c>
      <c r="Q519" s="8">
        <f ca="1">+Allocators!S1004</f>
        <v>0</v>
      </c>
      <c r="R519" s="8">
        <f ca="1">+Allocators!T1004</f>
        <v>0</v>
      </c>
      <c r="S519" s="8">
        <f ca="1">+Allocators!U1004</f>
        <v>0</v>
      </c>
    </row>
    <row r="522" spans="1:19">
      <c r="A522" s="35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>
      <c r="A523" s="14" t="s">
        <v>170</v>
      </c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9" spans="1:19" hidden="1">
      <c r="A529" s="202" t="s">
        <v>183</v>
      </c>
      <c r="B529" s="28" t="e">
        <f>+Allocators!#REF!</f>
        <v>#REF!</v>
      </c>
      <c r="C529" s="29" t="e">
        <f>+Allocators!#REF!</f>
        <v>#REF!</v>
      </c>
      <c r="D529" s="29" t="e">
        <f>+Allocators!#REF!</f>
        <v>#REF!</v>
      </c>
      <c r="E529" s="29" t="e">
        <f>+Allocators!#REF!</f>
        <v>#REF!</v>
      </c>
      <c r="F529" s="29" t="e">
        <f>+Allocators!#REF!</f>
        <v>#REF!</v>
      </c>
      <c r="G529" s="29" t="e">
        <f>+Allocators!#REF!</f>
        <v>#REF!</v>
      </c>
      <c r="H529" s="29" t="e">
        <f>+Allocators!#REF!</f>
        <v>#REF!</v>
      </c>
      <c r="I529" s="29" t="e">
        <f>+Allocators!#REF!</f>
        <v>#REF!</v>
      </c>
      <c r="J529" s="29" t="e">
        <f>+Allocators!#REF!</f>
        <v>#REF!</v>
      </c>
      <c r="K529" s="29" t="e">
        <f>+Allocators!#REF!</f>
        <v>#REF!</v>
      </c>
      <c r="L529" s="29" t="e">
        <f>+Allocators!#REF!</f>
        <v>#REF!</v>
      </c>
      <c r="M529" s="29" t="e">
        <f>+Allocators!#REF!</f>
        <v>#REF!</v>
      </c>
      <c r="N529" s="29" t="e">
        <f>+Allocators!#REF!</f>
        <v>#REF!</v>
      </c>
      <c r="O529" s="29" t="e">
        <f>+Allocators!#REF!</f>
        <v>#REF!</v>
      </c>
      <c r="P529" s="29" t="e">
        <f>+Allocators!#REF!</f>
        <v>#REF!</v>
      </c>
      <c r="Q529" s="29" t="e">
        <f>+Allocators!#REF!</f>
        <v>#REF!</v>
      </c>
      <c r="R529" s="29" t="e">
        <f>+Allocators!#REF!</f>
        <v>#REF!</v>
      </c>
      <c r="S529" s="29" t="e">
        <f>+Allocators!#REF!</f>
        <v>#REF!</v>
      </c>
    </row>
    <row r="530" spans="1:19" hidden="1">
      <c r="A530" s="202"/>
      <c r="B530" s="30" t="e">
        <f>+Allocators!#REF!</f>
        <v>#REF!</v>
      </c>
      <c r="C530" s="31" t="e">
        <f>+Allocators!#REF!</f>
        <v>#REF!</v>
      </c>
      <c r="D530" s="31" t="e">
        <f>+Allocators!#REF!</f>
        <v>#REF!</v>
      </c>
      <c r="E530" s="31" t="e">
        <f>+Allocators!#REF!</f>
        <v>#REF!</v>
      </c>
      <c r="F530" s="31" t="e">
        <f>+Allocators!#REF!</f>
        <v>#REF!</v>
      </c>
      <c r="G530" s="31" t="e">
        <f>+Allocators!#REF!</f>
        <v>#REF!</v>
      </c>
      <c r="H530" s="31" t="e">
        <f>+Allocators!#REF!</f>
        <v>#REF!</v>
      </c>
      <c r="I530" s="31" t="e">
        <f>+Allocators!#REF!</f>
        <v>#REF!</v>
      </c>
      <c r="J530" s="31" t="e">
        <f>+Allocators!#REF!</f>
        <v>#REF!</v>
      </c>
      <c r="K530" s="31" t="e">
        <f>+Allocators!#REF!</f>
        <v>#REF!</v>
      </c>
      <c r="L530" s="31" t="e">
        <f>+Allocators!#REF!</f>
        <v>#REF!</v>
      </c>
      <c r="M530" s="31" t="e">
        <f>+Allocators!#REF!</f>
        <v>#REF!</v>
      </c>
      <c r="N530" s="31" t="e">
        <f>+Allocators!#REF!</f>
        <v>#REF!</v>
      </c>
      <c r="O530" s="31" t="e">
        <f>+Allocators!#REF!</f>
        <v>#REF!</v>
      </c>
      <c r="P530" s="31" t="e">
        <f>+Allocators!#REF!</f>
        <v>#REF!</v>
      </c>
      <c r="Q530" s="31" t="e">
        <f>+Allocators!#REF!</f>
        <v>#REF!</v>
      </c>
      <c r="R530" s="31" t="e">
        <f>+Allocators!#REF!</f>
        <v>#REF!</v>
      </c>
      <c r="S530" s="31" t="e">
        <f>+Allocators!#REF!</f>
        <v>#REF!</v>
      </c>
    </row>
    <row r="531" spans="1:19" hidden="1">
      <c r="A531" s="202"/>
      <c r="B531" s="30" t="e">
        <f>+Allocators!#REF!</f>
        <v>#REF!</v>
      </c>
      <c r="C531" s="31" t="e">
        <f>+Allocators!#REF!</f>
        <v>#REF!</v>
      </c>
      <c r="D531" s="31" t="e">
        <f>+Allocators!#REF!</f>
        <v>#REF!</v>
      </c>
      <c r="E531" s="31" t="e">
        <f>+Allocators!#REF!</f>
        <v>#REF!</v>
      </c>
      <c r="F531" s="31" t="e">
        <f>+Allocators!#REF!</f>
        <v>#REF!</v>
      </c>
      <c r="G531" s="31" t="e">
        <f>+Allocators!#REF!</f>
        <v>#REF!</v>
      </c>
      <c r="H531" s="31" t="e">
        <f>+Allocators!#REF!</f>
        <v>#REF!</v>
      </c>
      <c r="I531" s="31" t="e">
        <f>+Allocators!#REF!</f>
        <v>#REF!</v>
      </c>
      <c r="J531" s="31" t="e">
        <f>+Allocators!#REF!</f>
        <v>#REF!</v>
      </c>
      <c r="K531" s="31" t="e">
        <f>+Allocators!#REF!</f>
        <v>#REF!</v>
      </c>
      <c r="L531" s="31" t="e">
        <f>+Allocators!#REF!</f>
        <v>#REF!</v>
      </c>
      <c r="M531" s="31" t="e">
        <f>+Allocators!#REF!</f>
        <v>#REF!</v>
      </c>
      <c r="N531" s="31" t="e">
        <f>+Allocators!#REF!</f>
        <v>#REF!</v>
      </c>
      <c r="O531" s="31" t="e">
        <f>+Allocators!#REF!</f>
        <v>#REF!</v>
      </c>
      <c r="P531" s="31" t="e">
        <f>+Allocators!#REF!</f>
        <v>#REF!</v>
      </c>
      <c r="Q531" s="31" t="e">
        <f>+Allocators!#REF!</f>
        <v>#REF!</v>
      </c>
      <c r="R531" s="31" t="e">
        <f>+Allocators!#REF!</f>
        <v>#REF!</v>
      </c>
      <c r="S531" s="31" t="e">
        <f>+Allocators!#REF!</f>
        <v>#REF!</v>
      </c>
    </row>
    <row r="532" spans="1:19" hidden="1">
      <c r="A532" s="202"/>
      <c r="B532" s="30" t="e">
        <f>+Allocators!#REF!</f>
        <v>#REF!</v>
      </c>
      <c r="C532" s="31" t="e">
        <f>+Allocators!#REF!</f>
        <v>#REF!</v>
      </c>
      <c r="D532" s="31" t="e">
        <f>+Allocators!#REF!</f>
        <v>#REF!</v>
      </c>
      <c r="E532" s="31" t="e">
        <f>+Allocators!#REF!</f>
        <v>#REF!</v>
      </c>
      <c r="F532" s="31" t="e">
        <f>+Allocators!#REF!</f>
        <v>#REF!</v>
      </c>
      <c r="G532" s="31" t="e">
        <f>+Allocators!#REF!</f>
        <v>#REF!</v>
      </c>
      <c r="H532" s="31" t="e">
        <f>+Allocators!#REF!</f>
        <v>#REF!</v>
      </c>
      <c r="I532" s="31" t="e">
        <f>+Allocators!#REF!</f>
        <v>#REF!</v>
      </c>
      <c r="J532" s="31" t="e">
        <f>+Allocators!#REF!</f>
        <v>#REF!</v>
      </c>
      <c r="K532" s="31" t="e">
        <f>+Allocators!#REF!</f>
        <v>#REF!</v>
      </c>
      <c r="L532" s="31" t="e">
        <f>+Allocators!#REF!</f>
        <v>#REF!</v>
      </c>
      <c r="M532" s="31" t="e">
        <f>+Allocators!#REF!</f>
        <v>#REF!</v>
      </c>
      <c r="N532" s="31" t="e">
        <f>+Allocators!#REF!</f>
        <v>#REF!</v>
      </c>
      <c r="O532" s="31" t="e">
        <f>+Allocators!#REF!</f>
        <v>#REF!</v>
      </c>
      <c r="P532" s="31" t="e">
        <f>+Allocators!#REF!</f>
        <v>#REF!</v>
      </c>
      <c r="Q532" s="31" t="e">
        <f>+Allocators!#REF!</f>
        <v>#REF!</v>
      </c>
      <c r="R532" s="31" t="e">
        <f>+Allocators!#REF!</f>
        <v>#REF!</v>
      </c>
      <c r="S532" s="31" t="e">
        <f>+Allocators!#REF!</f>
        <v>#REF!</v>
      </c>
    </row>
    <row r="533" spans="1:19" hidden="1">
      <c r="A533" s="202"/>
      <c r="B533" s="30" t="e">
        <f>+Allocators!#REF!</f>
        <v>#REF!</v>
      </c>
      <c r="C533" s="31" t="e">
        <f>+Allocators!#REF!</f>
        <v>#REF!</v>
      </c>
      <c r="D533" s="31" t="e">
        <f>+Allocators!#REF!</f>
        <v>#REF!</v>
      </c>
      <c r="E533" s="31" t="e">
        <f>+Allocators!#REF!</f>
        <v>#REF!</v>
      </c>
      <c r="F533" s="31" t="e">
        <f>+Allocators!#REF!</f>
        <v>#REF!</v>
      </c>
      <c r="G533" s="31" t="e">
        <f>+Allocators!#REF!</f>
        <v>#REF!</v>
      </c>
      <c r="H533" s="31" t="e">
        <f>+Allocators!#REF!</f>
        <v>#REF!</v>
      </c>
      <c r="I533" s="31" t="e">
        <f>+Allocators!#REF!</f>
        <v>#REF!</v>
      </c>
      <c r="J533" s="31" t="e">
        <f>+Allocators!#REF!</f>
        <v>#REF!</v>
      </c>
      <c r="K533" s="31" t="e">
        <f>+Allocators!#REF!</f>
        <v>#REF!</v>
      </c>
      <c r="L533" s="31" t="e">
        <f>+Allocators!#REF!</f>
        <v>#REF!</v>
      </c>
      <c r="M533" s="31" t="e">
        <f>+Allocators!#REF!</f>
        <v>#REF!</v>
      </c>
      <c r="N533" s="31" t="e">
        <f>+Allocators!#REF!</f>
        <v>#REF!</v>
      </c>
      <c r="O533" s="31" t="e">
        <f>+Allocators!#REF!</f>
        <v>#REF!</v>
      </c>
      <c r="P533" s="31" t="e">
        <f>+Allocators!#REF!</f>
        <v>#REF!</v>
      </c>
      <c r="Q533" s="31" t="e">
        <f>+Allocators!#REF!</f>
        <v>#REF!</v>
      </c>
      <c r="R533" s="31" t="e">
        <f>+Allocators!#REF!</f>
        <v>#REF!</v>
      </c>
      <c r="S533" s="31" t="e">
        <f>+Allocators!#REF!</f>
        <v>#REF!</v>
      </c>
    </row>
    <row r="534" spans="1:19" hidden="1">
      <c r="A534" s="202"/>
      <c r="B534" s="30" t="e">
        <f>+Allocators!#REF!</f>
        <v>#REF!</v>
      </c>
      <c r="C534" s="31" t="e">
        <f>+Allocators!#REF!</f>
        <v>#REF!</v>
      </c>
      <c r="D534" s="31" t="e">
        <f>+Allocators!#REF!</f>
        <v>#REF!</v>
      </c>
      <c r="E534" s="31" t="e">
        <f>+Allocators!#REF!</f>
        <v>#REF!</v>
      </c>
      <c r="F534" s="31" t="e">
        <f>+Allocators!#REF!</f>
        <v>#REF!</v>
      </c>
      <c r="G534" s="31" t="e">
        <f>+Allocators!#REF!</f>
        <v>#REF!</v>
      </c>
      <c r="H534" s="31" t="e">
        <f>+Allocators!#REF!</f>
        <v>#REF!</v>
      </c>
      <c r="I534" s="31" t="e">
        <f>+Allocators!#REF!</f>
        <v>#REF!</v>
      </c>
      <c r="J534" s="31" t="e">
        <f>+Allocators!#REF!</f>
        <v>#REF!</v>
      </c>
      <c r="K534" s="31" t="e">
        <f>+Allocators!#REF!</f>
        <v>#REF!</v>
      </c>
      <c r="L534" s="31" t="e">
        <f>+Allocators!#REF!</f>
        <v>#REF!</v>
      </c>
      <c r="M534" s="31" t="e">
        <f>+Allocators!#REF!</f>
        <v>#REF!</v>
      </c>
      <c r="N534" s="31" t="e">
        <f>+Allocators!#REF!</f>
        <v>#REF!</v>
      </c>
      <c r="O534" s="31" t="e">
        <f>+Allocators!#REF!</f>
        <v>#REF!</v>
      </c>
      <c r="P534" s="31" t="e">
        <f>+Allocators!#REF!</f>
        <v>#REF!</v>
      </c>
      <c r="Q534" s="31" t="e">
        <f>+Allocators!#REF!</f>
        <v>#REF!</v>
      </c>
      <c r="R534" s="31" t="e">
        <f>+Allocators!#REF!</f>
        <v>#REF!</v>
      </c>
      <c r="S534" s="31" t="e">
        <f>+Allocators!#REF!</f>
        <v>#REF!</v>
      </c>
    </row>
    <row r="535" spans="1:19" hidden="1">
      <c r="A535" s="202"/>
      <c r="B535" s="30" t="e">
        <f>+Allocators!#REF!</f>
        <v>#REF!</v>
      </c>
      <c r="C535" s="31" t="e">
        <f>+Allocators!#REF!</f>
        <v>#REF!</v>
      </c>
      <c r="D535" s="31" t="e">
        <f>+Allocators!#REF!</f>
        <v>#REF!</v>
      </c>
      <c r="E535" s="31" t="e">
        <f>+Allocators!#REF!</f>
        <v>#REF!</v>
      </c>
      <c r="F535" s="31" t="e">
        <f>+Allocators!#REF!</f>
        <v>#REF!</v>
      </c>
      <c r="G535" s="31" t="e">
        <f>+Allocators!#REF!</f>
        <v>#REF!</v>
      </c>
      <c r="H535" s="31" t="e">
        <f>+Allocators!#REF!</f>
        <v>#REF!</v>
      </c>
      <c r="I535" s="31" t="e">
        <f>+Allocators!#REF!</f>
        <v>#REF!</v>
      </c>
      <c r="J535" s="31" t="e">
        <f>+Allocators!#REF!</f>
        <v>#REF!</v>
      </c>
      <c r="K535" s="31" t="e">
        <f>+Allocators!#REF!</f>
        <v>#REF!</v>
      </c>
      <c r="L535" s="31" t="e">
        <f>+Allocators!#REF!</f>
        <v>#REF!</v>
      </c>
      <c r="M535" s="31" t="e">
        <f>+Allocators!#REF!</f>
        <v>#REF!</v>
      </c>
      <c r="N535" s="31" t="e">
        <f>+Allocators!#REF!</f>
        <v>#REF!</v>
      </c>
      <c r="O535" s="31" t="e">
        <f>+Allocators!#REF!</f>
        <v>#REF!</v>
      </c>
      <c r="P535" s="31" t="e">
        <f>+Allocators!#REF!</f>
        <v>#REF!</v>
      </c>
      <c r="Q535" s="31" t="e">
        <f>+Allocators!#REF!</f>
        <v>#REF!</v>
      </c>
      <c r="R535" s="31" t="e">
        <f>+Allocators!#REF!</f>
        <v>#REF!</v>
      </c>
      <c r="S535" s="31" t="e">
        <f>+Allocators!#REF!</f>
        <v>#REF!</v>
      </c>
    </row>
    <row r="536" spans="1:19" hidden="1">
      <c r="A536" s="202"/>
      <c r="B536" s="30" t="e">
        <f>+Allocators!#REF!</f>
        <v>#REF!</v>
      </c>
      <c r="C536" s="31" t="e">
        <f>+Allocators!#REF!</f>
        <v>#REF!</v>
      </c>
      <c r="D536" s="31" t="e">
        <f>+Allocators!#REF!</f>
        <v>#REF!</v>
      </c>
      <c r="E536" s="31" t="e">
        <f>+Allocators!#REF!</f>
        <v>#REF!</v>
      </c>
      <c r="F536" s="31" t="e">
        <f>+Allocators!#REF!</f>
        <v>#REF!</v>
      </c>
      <c r="G536" s="31" t="e">
        <f>+Allocators!#REF!</f>
        <v>#REF!</v>
      </c>
      <c r="H536" s="31" t="e">
        <f>+Allocators!#REF!</f>
        <v>#REF!</v>
      </c>
      <c r="I536" s="31" t="e">
        <f>+Allocators!#REF!</f>
        <v>#REF!</v>
      </c>
      <c r="J536" s="31" t="e">
        <f>+Allocators!#REF!</f>
        <v>#REF!</v>
      </c>
      <c r="K536" s="31" t="e">
        <f>+Allocators!#REF!</f>
        <v>#REF!</v>
      </c>
      <c r="L536" s="31" t="e">
        <f>+Allocators!#REF!</f>
        <v>#REF!</v>
      </c>
      <c r="M536" s="31" t="e">
        <f>+Allocators!#REF!</f>
        <v>#REF!</v>
      </c>
      <c r="N536" s="31" t="e">
        <f>+Allocators!#REF!</f>
        <v>#REF!</v>
      </c>
      <c r="O536" s="31" t="e">
        <f>+Allocators!#REF!</f>
        <v>#REF!</v>
      </c>
      <c r="P536" s="31" t="e">
        <f>+Allocators!#REF!</f>
        <v>#REF!</v>
      </c>
      <c r="Q536" s="31" t="e">
        <f>+Allocators!#REF!</f>
        <v>#REF!</v>
      </c>
      <c r="R536" s="31" t="e">
        <f>+Allocators!#REF!</f>
        <v>#REF!</v>
      </c>
      <c r="S536" s="31" t="e">
        <f>+Allocators!#REF!</f>
        <v>#REF!</v>
      </c>
    </row>
    <row r="537" spans="1:19" hidden="1">
      <c r="A537" s="202"/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</row>
    <row r="538" spans="1:19" hidden="1">
      <c r="A538" s="202"/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</row>
    <row r="539" spans="1:19" hidden="1">
      <c r="A539" s="202"/>
      <c r="B539" s="30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</row>
    <row r="540" spans="1:19" hidden="1">
      <c r="A540" s="202"/>
      <c r="B540" s="30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</row>
    <row r="541" spans="1:19" hidden="1">
      <c r="A541" s="202"/>
      <c r="B541" s="30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</row>
    <row r="542" spans="1:19" hidden="1">
      <c r="A542" s="202"/>
      <c r="B542" s="30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</row>
    <row r="543" spans="1:19" hidden="1">
      <c r="A543" s="202"/>
      <c r="B543" s="30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</row>
    <row r="544" spans="1:19" hidden="1">
      <c r="A544" s="202"/>
      <c r="B544" s="30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</row>
    <row r="545" spans="1:19" hidden="1">
      <c r="A545" s="202"/>
      <c r="B545" s="30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</row>
    <row r="546" spans="1:19" hidden="1">
      <c r="A546" s="202"/>
      <c r="B546" s="30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</row>
    <row r="547" spans="1:19" hidden="1">
      <c r="A547" s="202"/>
      <c r="B547" s="30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</row>
    <row r="548" spans="1:19" hidden="1">
      <c r="A548" s="202"/>
      <c r="B548" s="30">
        <f>+Allocators!D$165</f>
        <v>1.0000000000000002</v>
      </c>
      <c r="C548" s="31">
        <f>+Allocators!E$165</f>
        <v>0.59926309935782984</v>
      </c>
      <c r="D548" s="31">
        <f>+Allocators!F$165</f>
        <v>0.13140813723179207</v>
      </c>
      <c r="E548" s="31">
        <f>+Allocators!G$165</f>
        <v>4.3650173748456785E-3</v>
      </c>
      <c r="F548" s="31">
        <f>+Allocators!H$165</f>
        <v>5.2055072723454E-4</v>
      </c>
      <c r="G548" s="31">
        <f>+Allocators!I$165</f>
        <v>3.6607559828785927E-2</v>
      </c>
      <c r="H548" s="31">
        <f>+Allocators!J$165</f>
        <v>3.2842340783879473E-2</v>
      </c>
      <c r="I548" s="31">
        <f>+Allocators!K$165</f>
        <v>6.1322071895580548E-3</v>
      </c>
      <c r="J548" s="31">
        <f>+Allocators!L$165</f>
        <v>1.6716932931897731E-4</v>
      </c>
      <c r="K548" s="31">
        <f>+Allocators!M$165</f>
        <v>1.9758262274563502E-3</v>
      </c>
      <c r="L548" s="31">
        <f>+Allocators!N$165</f>
        <v>0.10869064114340507</v>
      </c>
      <c r="M548" s="31">
        <f>+Allocators!O$165</f>
        <v>5.6023254462970178E-2</v>
      </c>
      <c r="N548" s="31">
        <f>+Allocators!P$165</f>
        <v>1.8287810131686115E-2</v>
      </c>
      <c r="O548" s="31">
        <f>+Allocators!Q$165</f>
        <v>0</v>
      </c>
      <c r="P548" s="31">
        <f>+Allocators!R$165</f>
        <v>0</v>
      </c>
      <c r="Q548" s="31">
        <f>+Allocators!S$165</f>
        <v>0</v>
      </c>
      <c r="R548" s="31">
        <f>+Allocators!T$165</f>
        <v>3.716386211237831E-3</v>
      </c>
      <c r="S548" s="31">
        <f>+Allocators!U$165</f>
        <v>0</v>
      </c>
    </row>
    <row r="549" spans="1:19" hidden="1">
      <c r="A549" s="202"/>
      <c r="B549" s="30">
        <f>+Allocators!D$166</f>
        <v>0</v>
      </c>
      <c r="C549" s="31">
        <f>+Allocators!E$166</f>
        <v>0</v>
      </c>
      <c r="D549" s="31">
        <f>+Allocators!F$166</f>
        <v>0</v>
      </c>
      <c r="E549" s="31">
        <f>+Allocators!G$166</f>
        <v>0</v>
      </c>
      <c r="F549" s="31">
        <f>+Allocators!H$166</f>
        <v>0</v>
      </c>
      <c r="G549" s="31">
        <f>+Allocators!I$166</f>
        <v>0</v>
      </c>
      <c r="H549" s="31">
        <f>+Allocators!J$166</f>
        <v>0</v>
      </c>
      <c r="I549" s="31">
        <f>+Allocators!K$166</f>
        <v>0</v>
      </c>
      <c r="J549" s="31">
        <f>+Allocators!L$166</f>
        <v>0</v>
      </c>
      <c r="K549" s="31">
        <f>+Allocators!M$166</f>
        <v>0</v>
      </c>
      <c r="L549" s="31">
        <f>+Allocators!N$166</f>
        <v>0</v>
      </c>
      <c r="M549" s="31">
        <f>+Allocators!O$166</f>
        <v>0</v>
      </c>
      <c r="N549" s="31">
        <f>+Allocators!P$166</f>
        <v>0</v>
      </c>
      <c r="O549" s="31">
        <f>+Allocators!Q$166</f>
        <v>0</v>
      </c>
      <c r="P549" s="31">
        <f>+Allocators!R$166</f>
        <v>0</v>
      </c>
      <c r="Q549" s="31">
        <f>+Allocators!S$166</f>
        <v>0</v>
      </c>
      <c r="R549" s="31">
        <f>+Allocators!T$166</f>
        <v>0</v>
      </c>
      <c r="S549" s="31">
        <f>+Allocators!U$166</f>
        <v>0</v>
      </c>
    </row>
    <row r="550" spans="1:19" hidden="1">
      <c r="A550" s="202"/>
      <c r="B550" s="30">
        <f>+Allocators!D$167</f>
        <v>0</v>
      </c>
      <c r="C550" s="31">
        <f>+Allocators!E$167</f>
        <v>0</v>
      </c>
      <c r="D550" s="31">
        <f>+Allocators!F$167</f>
        <v>0</v>
      </c>
      <c r="E550" s="31">
        <f>+Allocators!G$167</f>
        <v>0</v>
      </c>
      <c r="F550" s="31">
        <f>+Allocators!H$167</f>
        <v>0</v>
      </c>
      <c r="G550" s="31">
        <f>+Allocators!I$167</f>
        <v>0</v>
      </c>
      <c r="H550" s="31">
        <f>+Allocators!J$167</f>
        <v>0</v>
      </c>
      <c r="I550" s="31">
        <f>+Allocators!K$167</f>
        <v>0</v>
      </c>
      <c r="J550" s="31">
        <f>+Allocators!L$167</f>
        <v>0</v>
      </c>
      <c r="K550" s="31">
        <f>+Allocators!M$167</f>
        <v>0</v>
      </c>
      <c r="L550" s="31">
        <f>+Allocators!N$167</f>
        <v>0</v>
      </c>
      <c r="M550" s="31">
        <f>+Allocators!O$167</f>
        <v>0</v>
      </c>
      <c r="N550" s="31">
        <f>+Allocators!P$167</f>
        <v>0</v>
      </c>
      <c r="O550" s="31">
        <f>+Allocators!Q$167</f>
        <v>0</v>
      </c>
      <c r="P550" s="31">
        <f>+Allocators!R$167</f>
        <v>0</v>
      </c>
      <c r="Q550" s="31">
        <f>+Allocators!S$167</f>
        <v>0</v>
      </c>
      <c r="R550" s="31">
        <f>+Allocators!T$167</f>
        <v>0</v>
      </c>
      <c r="S550" s="31">
        <f>+Allocators!U$167</f>
        <v>0</v>
      </c>
    </row>
    <row r="551" spans="1:19" hidden="1">
      <c r="A551" s="202"/>
      <c r="B551" s="30">
        <f>+Allocators!D$168</f>
        <v>0</v>
      </c>
      <c r="C551" s="31">
        <f>+Allocators!E$168</f>
        <v>0</v>
      </c>
      <c r="D551" s="31">
        <f>+Allocators!F$168</f>
        <v>0</v>
      </c>
      <c r="E551" s="31">
        <f>+Allocators!G$168</f>
        <v>0</v>
      </c>
      <c r="F551" s="31">
        <f>+Allocators!H$168</f>
        <v>0</v>
      </c>
      <c r="G551" s="31">
        <f>+Allocators!I$168</f>
        <v>0</v>
      </c>
      <c r="H551" s="31">
        <f>+Allocators!J$168</f>
        <v>0</v>
      </c>
      <c r="I551" s="31">
        <f>+Allocators!K$168</f>
        <v>0</v>
      </c>
      <c r="J551" s="31">
        <f>+Allocators!L$168</f>
        <v>0</v>
      </c>
      <c r="K551" s="31">
        <f>+Allocators!M$168</f>
        <v>0</v>
      </c>
      <c r="L551" s="31">
        <f>+Allocators!N$168</f>
        <v>0</v>
      </c>
      <c r="M551" s="31">
        <f>+Allocators!O$168</f>
        <v>0</v>
      </c>
      <c r="N551" s="31">
        <f>+Allocators!P$168</f>
        <v>0</v>
      </c>
      <c r="O551" s="31">
        <f>+Allocators!Q$168</f>
        <v>0</v>
      </c>
      <c r="P551" s="31">
        <f>+Allocators!R$168</f>
        <v>0</v>
      </c>
      <c r="Q551" s="31">
        <f>+Allocators!S$168</f>
        <v>0</v>
      </c>
      <c r="R551" s="31">
        <f>+Allocators!T$168</f>
        <v>0</v>
      </c>
      <c r="S551" s="31">
        <f>+Allocators!U$168</f>
        <v>0</v>
      </c>
    </row>
    <row r="552" spans="1:19" hidden="1">
      <c r="A552" s="202"/>
      <c r="B552" s="30">
        <f>+Allocators!D$169</f>
        <v>0</v>
      </c>
      <c r="C552" s="31">
        <f>+Allocators!E$169</f>
        <v>0</v>
      </c>
      <c r="D552" s="31">
        <f>+Allocators!F$169</f>
        <v>0</v>
      </c>
      <c r="E552" s="31">
        <f>+Allocators!G$169</f>
        <v>0</v>
      </c>
      <c r="F552" s="31">
        <f>+Allocators!H$169</f>
        <v>0</v>
      </c>
      <c r="G552" s="31">
        <f>+Allocators!I$169</f>
        <v>0</v>
      </c>
      <c r="H552" s="31">
        <f>+Allocators!J$169</f>
        <v>0</v>
      </c>
      <c r="I552" s="31">
        <f>+Allocators!K$169</f>
        <v>0</v>
      </c>
      <c r="J552" s="31">
        <f>+Allocators!L$169</f>
        <v>0</v>
      </c>
      <c r="K552" s="31">
        <f>+Allocators!M$169</f>
        <v>0</v>
      </c>
      <c r="L552" s="31">
        <f>+Allocators!N$169</f>
        <v>0</v>
      </c>
      <c r="M552" s="31">
        <f>+Allocators!O$169</f>
        <v>0</v>
      </c>
      <c r="N552" s="31">
        <f>+Allocators!P$169</f>
        <v>0</v>
      </c>
      <c r="O552" s="31">
        <f>+Allocators!Q$169</f>
        <v>0</v>
      </c>
      <c r="P552" s="31">
        <f>+Allocators!R$169</f>
        <v>0</v>
      </c>
      <c r="Q552" s="31">
        <f>+Allocators!S$169</f>
        <v>0</v>
      </c>
      <c r="R552" s="31">
        <f>+Allocators!T$169</f>
        <v>0</v>
      </c>
      <c r="S552" s="31">
        <f>+Allocators!U$169</f>
        <v>0</v>
      </c>
    </row>
    <row r="553" spans="1:19" hidden="1">
      <c r="A553" s="202"/>
      <c r="B553" s="30">
        <f>+Allocators!D$170</f>
        <v>0</v>
      </c>
      <c r="C553" s="31">
        <f>+Allocators!E$170</f>
        <v>0</v>
      </c>
      <c r="D553" s="31">
        <f>+Allocators!F$170</f>
        <v>0</v>
      </c>
      <c r="E553" s="31">
        <f>+Allocators!G$170</f>
        <v>0</v>
      </c>
      <c r="F553" s="31">
        <f>+Allocators!H$170</f>
        <v>0</v>
      </c>
      <c r="G553" s="31">
        <f>+Allocators!I$170</f>
        <v>0</v>
      </c>
      <c r="H553" s="31">
        <f>+Allocators!J$170</f>
        <v>0</v>
      </c>
      <c r="I553" s="31">
        <f>+Allocators!K$170</f>
        <v>0</v>
      </c>
      <c r="J553" s="31">
        <f>+Allocators!L$170</f>
        <v>0</v>
      </c>
      <c r="K553" s="31">
        <f>+Allocators!M$170</f>
        <v>0</v>
      </c>
      <c r="L553" s="31">
        <f>+Allocators!N$170</f>
        <v>0</v>
      </c>
      <c r="M553" s="31">
        <f>+Allocators!O$170</f>
        <v>0</v>
      </c>
      <c r="N553" s="31">
        <f>+Allocators!P$170</f>
        <v>0</v>
      </c>
      <c r="O553" s="31">
        <f>+Allocators!Q$170</f>
        <v>0</v>
      </c>
      <c r="P553" s="31">
        <f>+Allocators!R$170</f>
        <v>0</v>
      </c>
      <c r="Q553" s="31">
        <f>+Allocators!S$170</f>
        <v>0</v>
      </c>
      <c r="R553" s="31">
        <f>+Allocators!T$170</f>
        <v>0</v>
      </c>
      <c r="S553" s="31">
        <f>+Allocators!U$170</f>
        <v>0</v>
      </c>
    </row>
    <row r="554" spans="1:19" hidden="1">
      <c r="A554" s="202"/>
      <c r="B554" s="30">
        <f>+Allocators!D$171</f>
        <v>0</v>
      </c>
      <c r="C554" s="31">
        <f>+Allocators!E$171</f>
        <v>0</v>
      </c>
      <c r="D554" s="31">
        <f>+Allocators!F$171</f>
        <v>0</v>
      </c>
      <c r="E554" s="31">
        <f>+Allocators!G$171</f>
        <v>0</v>
      </c>
      <c r="F554" s="31">
        <f>+Allocators!H$171</f>
        <v>0</v>
      </c>
      <c r="G554" s="31">
        <f>+Allocators!I$171</f>
        <v>0</v>
      </c>
      <c r="H554" s="31">
        <f>+Allocators!J$171</f>
        <v>0</v>
      </c>
      <c r="I554" s="31">
        <f>+Allocators!K$171</f>
        <v>0</v>
      </c>
      <c r="J554" s="31">
        <f>+Allocators!L$171</f>
        <v>0</v>
      </c>
      <c r="K554" s="31">
        <f>+Allocators!M$171</f>
        <v>0</v>
      </c>
      <c r="L554" s="31">
        <f>+Allocators!N$171</f>
        <v>0</v>
      </c>
      <c r="M554" s="31">
        <f>+Allocators!O$171</f>
        <v>0</v>
      </c>
      <c r="N554" s="31">
        <f>+Allocators!P$171</f>
        <v>0</v>
      </c>
      <c r="O554" s="31">
        <f>+Allocators!Q$171</f>
        <v>0</v>
      </c>
      <c r="P554" s="31">
        <f>+Allocators!R$171</f>
        <v>0</v>
      </c>
      <c r="Q554" s="31">
        <f>+Allocators!S$171</f>
        <v>0</v>
      </c>
      <c r="R554" s="31">
        <f>+Allocators!T$171</f>
        <v>0</v>
      </c>
      <c r="S554" s="31">
        <f>+Allocators!U$171</f>
        <v>0</v>
      </c>
    </row>
    <row r="555" spans="1:19" ht="13.8" hidden="1" thickBot="1">
      <c r="A555" s="202"/>
      <c r="B555" s="32">
        <f>+Allocators!D$172</f>
        <v>1.0000000000000002</v>
      </c>
      <c r="C555" s="33">
        <f>+Allocators!E$172</f>
        <v>0.59926309935782984</v>
      </c>
      <c r="D555" s="33">
        <f>+Allocators!F$172</f>
        <v>0.13140813723179207</v>
      </c>
      <c r="E555" s="33">
        <f>+Allocators!G$172</f>
        <v>4.3650173748456785E-3</v>
      </c>
      <c r="F555" s="33">
        <f>+Allocators!H$172</f>
        <v>5.2055072723454E-4</v>
      </c>
      <c r="G555" s="33">
        <f>+Allocators!I$172</f>
        <v>3.6607559828785927E-2</v>
      </c>
      <c r="H555" s="33">
        <f>+Allocators!J$172</f>
        <v>3.2842340783879473E-2</v>
      </c>
      <c r="I555" s="33">
        <f>+Allocators!K$172</f>
        <v>6.1322071895580548E-3</v>
      </c>
      <c r="J555" s="33">
        <f>+Allocators!L$172</f>
        <v>1.6716932931897731E-4</v>
      </c>
      <c r="K555" s="33">
        <f>+Allocators!M$172</f>
        <v>1.9758262274563502E-3</v>
      </c>
      <c r="L555" s="33">
        <f>+Allocators!N$172</f>
        <v>0.10869064114340507</v>
      </c>
      <c r="M555" s="33">
        <f>+Allocators!O$172</f>
        <v>5.6023254462970178E-2</v>
      </c>
      <c r="N555" s="33">
        <f>+Allocators!P$172</f>
        <v>1.8287810131686115E-2</v>
      </c>
      <c r="O555" s="33">
        <f>+Allocators!Q$172</f>
        <v>0</v>
      </c>
      <c r="P555" s="33">
        <f>+Allocators!R$172</f>
        <v>0</v>
      </c>
      <c r="Q555" s="33">
        <f>+Allocators!S$172</f>
        <v>0</v>
      </c>
      <c r="R555" s="33">
        <f>+Allocators!T$172</f>
        <v>3.716386211237831E-3</v>
      </c>
      <c r="S555" s="33">
        <f>+Allocators!U$172</f>
        <v>0</v>
      </c>
    </row>
  </sheetData>
  <mergeCells count="1">
    <mergeCell ref="A529:A555"/>
  </mergeCells>
  <phoneticPr fontId="0" type="noConversion"/>
  <printOptions horizontalCentered="1"/>
  <pageMargins left="0.25" right="0.25" top="1" bottom="0.5" header="0.5" footer="0.25"/>
  <pageSetup scale="43" firstPageNumber="7" fitToHeight="10" orientation="landscape" r:id="rId1"/>
  <headerFooter alignWithMargins="0">
    <oddHeader>&amp;C&amp;"Arial,Bold"&amp;11KENTUCKY POWER COMPANY
COST-OF-SERVICE STUDY
TWELVE MONTHS ENDING
MARCH 31, 2020&amp;R&amp;11Exhibit No.: JMS-1
Page &amp;P of &amp;N
Witness: J. Stegall</oddHeader>
  </headerFooter>
  <rowBreaks count="6" manualBreakCount="6">
    <brk id="88" max="18" man="1"/>
    <brk id="169" max="18" man="1"/>
    <brk id="250" max="18" man="1"/>
    <brk id="331" max="18" man="1"/>
    <brk id="412" max="18" man="1"/>
    <brk id="493" max="1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X1043"/>
  <sheetViews>
    <sheetView zoomScale="80" zoomScaleNormal="80" workbookViewId="0">
      <pane xSplit="2" ySplit="2" topLeftCell="C48" activePane="bottomRight" state="frozen"/>
      <selection activeCell="F4575" sqref="F4575"/>
      <selection pane="topRight" activeCell="F4575" sqref="F4575"/>
      <selection pane="bottomLeft" activeCell="F4575" sqref="F4575"/>
      <selection pane="bottomRight" activeCell="D134" sqref="D134"/>
    </sheetView>
  </sheetViews>
  <sheetFormatPr defaultColWidth="9.109375" defaultRowHeight="11.4"/>
  <cols>
    <col min="1" max="1" width="25.109375" style="18" customWidth="1"/>
    <col min="2" max="2" width="14.6640625" style="18" customWidth="1"/>
    <col min="3" max="3" width="16.44140625" style="20" customWidth="1"/>
    <col min="4" max="4" width="14.5546875" style="18" customWidth="1"/>
    <col min="5" max="7" width="14.44140625" style="18" customWidth="1"/>
    <col min="8" max="8" width="14.5546875" style="18" customWidth="1"/>
    <col min="9" max="21" width="14.44140625" style="18" customWidth="1"/>
    <col min="22" max="22" width="12.33203125" style="18" bestFit="1" customWidth="1"/>
    <col min="23" max="16384" width="9.109375" style="18"/>
  </cols>
  <sheetData>
    <row r="1" spans="1:21" ht="30" customHeight="1" thickBot="1">
      <c r="A1" s="169" t="s">
        <v>609</v>
      </c>
      <c r="B1" s="130" t="s">
        <v>26</v>
      </c>
      <c r="C1" s="132"/>
      <c r="D1" s="133" t="s">
        <v>3</v>
      </c>
      <c r="E1" s="133" t="s">
        <v>21</v>
      </c>
      <c r="F1" s="134" t="s">
        <v>616</v>
      </c>
      <c r="G1" s="134" t="s">
        <v>617</v>
      </c>
      <c r="H1" s="134" t="s">
        <v>618</v>
      </c>
      <c r="I1" s="134" t="s">
        <v>24</v>
      </c>
      <c r="J1" s="134" t="s">
        <v>25</v>
      </c>
      <c r="K1" s="134" t="s">
        <v>27</v>
      </c>
      <c r="L1" s="134" t="s">
        <v>185</v>
      </c>
      <c r="M1" s="134" t="s">
        <v>431</v>
      </c>
      <c r="N1" s="134" t="s">
        <v>432</v>
      </c>
      <c r="O1" s="134" t="s">
        <v>433</v>
      </c>
      <c r="P1" s="134" t="s">
        <v>434</v>
      </c>
      <c r="Q1" s="134" t="s">
        <v>435</v>
      </c>
      <c r="R1" s="134" t="s">
        <v>436</v>
      </c>
      <c r="S1" s="134" t="s">
        <v>186</v>
      </c>
      <c r="T1" s="134" t="s">
        <v>5</v>
      </c>
      <c r="U1" s="134" t="s">
        <v>6</v>
      </c>
    </row>
    <row r="2" spans="1:21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ht="30" customHeight="1">
      <c r="A3" s="123" t="s">
        <v>28</v>
      </c>
      <c r="F3" s="189"/>
      <c r="G3" s="21"/>
      <c r="H3" s="21"/>
      <c r="I3" s="189"/>
      <c r="J3" s="21"/>
      <c r="K3" s="21"/>
      <c r="L3" s="189"/>
      <c r="M3" s="188"/>
      <c r="N3" s="21"/>
      <c r="O3" s="21"/>
      <c r="P3" s="21"/>
      <c r="Q3" s="21"/>
      <c r="R3" s="21"/>
      <c r="S3" s="21"/>
      <c r="T3" s="21"/>
      <c r="U3" s="21"/>
    </row>
    <row r="4" spans="1:21" ht="13.2">
      <c r="A4" s="124" t="s">
        <v>538</v>
      </c>
      <c r="B4" s="19"/>
      <c r="C4" s="118" t="s">
        <v>540</v>
      </c>
      <c r="D4" s="140">
        <f t="shared" ref="D4:D11" si="0">SUM(E4:U4)</f>
        <v>940428.60044402594</v>
      </c>
      <c r="E4" s="140">
        <v>483743.28722403263</v>
      </c>
      <c r="F4" s="140">
        <v>112809.00895308556</v>
      </c>
      <c r="G4" s="140">
        <v>1568.4919177247657</v>
      </c>
      <c r="H4" s="140">
        <v>218.44968423575401</v>
      </c>
      <c r="I4" s="140">
        <v>67144.846841511768</v>
      </c>
      <c r="J4" s="140">
        <v>12031.791557156905</v>
      </c>
      <c r="K4" s="140">
        <v>2439.92454558383</v>
      </c>
      <c r="L4" s="140">
        <v>92.655031231061471</v>
      </c>
      <c r="M4" s="140">
        <v>3179.790114333824</v>
      </c>
      <c r="N4" s="140">
        <v>42929.002712066882</v>
      </c>
      <c r="O4" s="140">
        <v>164186.20239115038</v>
      </c>
      <c r="P4" s="140">
        <v>29743.853339316309</v>
      </c>
      <c r="Q4" s="140">
        <v>18428.54876100547</v>
      </c>
      <c r="R4" s="140">
        <v>368.06538601764606</v>
      </c>
      <c r="S4" s="140">
        <v>243.10237192912189</v>
      </c>
      <c r="T4" s="140">
        <v>1079.9991495308871</v>
      </c>
      <c r="U4" s="140">
        <v>221.58046411306611</v>
      </c>
    </row>
    <row r="5" spans="1:21">
      <c r="A5" s="119" t="s">
        <v>29</v>
      </c>
      <c r="B5" s="18" t="s">
        <v>30</v>
      </c>
      <c r="D5" s="23">
        <f t="shared" si="0"/>
        <v>1</v>
      </c>
      <c r="E5" s="23">
        <f t="shared" ref="E5:R5" si="1">E4/$D4</f>
        <v>0.51438597996236179</v>
      </c>
      <c r="F5" s="23">
        <f t="shared" si="1"/>
        <v>0.11995488961078223</v>
      </c>
      <c r="G5" s="23">
        <f t="shared" si="1"/>
        <v>1.6678479546285575E-3</v>
      </c>
      <c r="H5" s="23">
        <f t="shared" si="1"/>
        <v>2.3228736783697601E-4</v>
      </c>
      <c r="I5" s="23">
        <f t="shared" si="1"/>
        <v>7.1398133584845397E-2</v>
      </c>
      <c r="J5" s="23">
        <f t="shared" si="1"/>
        <v>1.2793944751867459E-2</v>
      </c>
      <c r="K5" s="23">
        <f t="shared" si="1"/>
        <v>2.5944814358387367E-3</v>
      </c>
      <c r="L5" s="23">
        <f>L4/$D4</f>
        <v>9.8524259244470177E-5</v>
      </c>
      <c r="M5" s="23">
        <f>M4/$D4</f>
        <v>3.3812137495951074E-3</v>
      </c>
      <c r="N5" s="23">
        <f t="shared" si="1"/>
        <v>4.5648338100093763E-2</v>
      </c>
      <c r="O5" s="23">
        <f t="shared" si="1"/>
        <v>0.17458656862799515</v>
      </c>
      <c r="P5" s="23">
        <f t="shared" si="1"/>
        <v>3.1627976143295371E-2</v>
      </c>
      <c r="Q5" s="23">
        <f>Q4/$D4</f>
        <v>1.9595904199749326E-2</v>
      </c>
      <c r="R5" s="23">
        <f t="shared" si="1"/>
        <v>3.9138046827144878E-4</v>
      </c>
      <c r="S5" s="23">
        <f>S4/$D4</f>
        <v>2.5850167871791695E-4</v>
      </c>
      <c r="T5" s="23">
        <f>T4/$D4</f>
        <v>1.1484116380775346E-3</v>
      </c>
      <c r="U5" s="23">
        <f>U4/$D4</f>
        <v>2.3561646679869826E-4</v>
      </c>
    </row>
    <row r="6" spans="1:21">
      <c r="A6" s="18" t="str">
        <f t="shared" ref="A6:A12" si="2">A5</f>
        <v>PROD_DEMAND</v>
      </c>
      <c r="B6" s="18" t="s">
        <v>34</v>
      </c>
      <c r="D6" s="23">
        <f t="shared" si="0"/>
        <v>0</v>
      </c>
      <c r="E6" s="23">
        <v>0</v>
      </c>
      <c r="F6" s="23">
        <v>0</v>
      </c>
      <c r="G6" s="23">
        <v>0</v>
      </c>
      <c r="H6" s="23">
        <v>0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0</v>
      </c>
      <c r="R6" s="23">
        <v>0</v>
      </c>
      <c r="S6" s="23">
        <v>0</v>
      </c>
      <c r="T6" s="23">
        <v>0</v>
      </c>
      <c r="U6" s="23">
        <v>0</v>
      </c>
    </row>
    <row r="7" spans="1:21">
      <c r="A7" s="18" t="str">
        <f t="shared" si="2"/>
        <v>PROD_DEMAND</v>
      </c>
      <c r="B7" s="18" t="s">
        <v>36</v>
      </c>
      <c r="D7" s="23">
        <f t="shared" si="0"/>
        <v>0</v>
      </c>
      <c r="E7" s="23">
        <v>0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0</v>
      </c>
      <c r="R7" s="23">
        <v>0</v>
      </c>
      <c r="S7" s="23">
        <v>0</v>
      </c>
      <c r="T7" s="23">
        <v>0</v>
      </c>
      <c r="U7" s="23">
        <v>0</v>
      </c>
    </row>
    <row r="8" spans="1:21">
      <c r="A8" s="18" t="str">
        <f t="shared" si="2"/>
        <v>PROD_DEMAND</v>
      </c>
      <c r="B8" s="18" t="s">
        <v>38</v>
      </c>
      <c r="D8" s="23">
        <f t="shared" si="0"/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</row>
    <row r="9" spans="1:21">
      <c r="A9" s="18" t="str">
        <f t="shared" si="2"/>
        <v>PROD_DEMAND</v>
      </c>
      <c r="B9" s="18" t="s">
        <v>40</v>
      </c>
      <c r="D9" s="23">
        <f t="shared" si="0"/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</row>
    <row r="10" spans="1:21">
      <c r="A10" s="18" t="str">
        <f t="shared" si="2"/>
        <v>PROD_DEMAND</v>
      </c>
      <c r="B10" s="18" t="s">
        <v>32</v>
      </c>
      <c r="D10" s="23">
        <f t="shared" si="0"/>
        <v>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</row>
    <row r="11" spans="1:21">
      <c r="A11" s="18" t="str">
        <f t="shared" si="2"/>
        <v>PROD_DEMAND</v>
      </c>
      <c r="B11" s="18" t="s">
        <v>42</v>
      </c>
      <c r="D11" s="23">
        <f t="shared" si="0"/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</row>
    <row r="12" spans="1:21">
      <c r="A12" s="18" t="str">
        <f t="shared" si="2"/>
        <v>PROD_DEMAND</v>
      </c>
      <c r="B12" s="18" t="s">
        <v>83</v>
      </c>
      <c r="D12" s="23">
        <f>SUM(D5:D11)</f>
        <v>1</v>
      </c>
      <c r="E12" s="23">
        <f t="shared" ref="E12:U12" si="3">SUM(E5:E11)</f>
        <v>0.51438597996236179</v>
      </c>
      <c r="F12" s="23">
        <f t="shared" si="3"/>
        <v>0.11995488961078223</v>
      </c>
      <c r="G12" s="23">
        <f t="shared" si="3"/>
        <v>1.6678479546285575E-3</v>
      </c>
      <c r="H12" s="23">
        <f t="shared" si="3"/>
        <v>2.3228736783697601E-4</v>
      </c>
      <c r="I12" s="23">
        <f t="shared" si="3"/>
        <v>7.1398133584845397E-2</v>
      </c>
      <c r="J12" s="23">
        <f t="shared" si="3"/>
        <v>1.2793944751867459E-2</v>
      </c>
      <c r="K12" s="23">
        <f t="shared" si="3"/>
        <v>2.5944814358387367E-3</v>
      </c>
      <c r="L12" s="23">
        <f>SUM(L5:L11)</f>
        <v>9.8524259244470177E-5</v>
      </c>
      <c r="M12" s="23">
        <f>SUM(M5:M11)</f>
        <v>3.3812137495951074E-3</v>
      </c>
      <c r="N12" s="23">
        <f t="shared" si="3"/>
        <v>4.5648338100093763E-2</v>
      </c>
      <c r="O12" s="23">
        <f t="shared" si="3"/>
        <v>0.17458656862799515</v>
      </c>
      <c r="P12" s="23">
        <f t="shared" si="3"/>
        <v>3.1627976143295371E-2</v>
      </c>
      <c r="Q12" s="23">
        <f t="shared" si="3"/>
        <v>1.9595904199749326E-2</v>
      </c>
      <c r="R12" s="23">
        <f t="shared" si="3"/>
        <v>3.9138046827144878E-4</v>
      </c>
      <c r="S12" s="23">
        <f t="shared" si="3"/>
        <v>2.5850167871791695E-4</v>
      </c>
      <c r="T12" s="23">
        <f t="shared" si="3"/>
        <v>1.1484116380775346E-3</v>
      </c>
      <c r="U12" s="23">
        <f t="shared" si="3"/>
        <v>2.3561646679869826E-4</v>
      </c>
    </row>
    <row r="13" spans="1:21">
      <c r="A13" s="19"/>
      <c r="B13" s="19"/>
      <c r="C13" s="22"/>
      <c r="D13" s="21"/>
    </row>
    <row r="14" spans="1:21" ht="12">
      <c r="A14" s="124" t="s">
        <v>13</v>
      </c>
      <c r="B14" s="19"/>
      <c r="C14" s="22"/>
      <c r="D14" s="140">
        <f t="shared" ref="D14:D21" si="4">SUM(E14:U14)</f>
        <v>5345293331.1651726</v>
      </c>
      <c r="E14" s="140">
        <v>2091539564.6800578</v>
      </c>
      <c r="F14" s="140">
        <v>603403096.00782335</v>
      </c>
      <c r="G14" s="140">
        <v>8410151.22408651</v>
      </c>
      <c r="H14" s="140">
        <v>1175732.0134287041</v>
      </c>
      <c r="I14" s="140">
        <v>391502601.44278848</v>
      </c>
      <c r="J14" s="140">
        <v>69820168.861458182</v>
      </c>
      <c r="K14" s="140">
        <v>14217943.302366024</v>
      </c>
      <c r="L14" s="140">
        <v>537016.53031054093</v>
      </c>
      <c r="M14" s="140">
        <v>20502998.354421079</v>
      </c>
      <c r="N14" s="140">
        <v>324156302.31560856</v>
      </c>
      <c r="O14" s="140">
        <v>1394143498.0913744</v>
      </c>
      <c r="P14" s="140">
        <v>262252953.45878768</v>
      </c>
      <c r="Q14" s="140">
        <v>107541883.63289885</v>
      </c>
      <c r="R14" s="140">
        <v>2157806.442980533</v>
      </c>
      <c r="S14" s="140">
        <v>1924772.6001630272</v>
      </c>
      <c r="T14" s="140">
        <v>43114247.045926802</v>
      </c>
      <c r="U14" s="140">
        <v>8892595.1606902443</v>
      </c>
    </row>
    <row r="15" spans="1:21">
      <c r="A15" s="119" t="s">
        <v>31</v>
      </c>
      <c r="B15" s="18" t="str">
        <f>$B$5</f>
        <v>PRODUCTION</v>
      </c>
      <c r="C15" s="22"/>
      <c r="D15" s="23">
        <f t="shared" si="4"/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</row>
    <row r="16" spans="1:21">
      <c r="A16" s="18" t="str">
        <f t="shared" ref="A16:A22" si="5">A15</f>
        <v>PROD_ENERGY</v>
      </c>
      <c r="B16" s="18" t="str">
        <f>$B$6</f>
        <v>BULKTRAN</v>
      </c>
      <c r="C16" s="22"/>
      <c r="D16" s="23">
        <f t="shared" si="4"/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</row>
    <row r="17" spans="1:21">
      <c r="A17" s="18" t="str">
        <f t="shared" si="5"/>
        <v>PROD_ENERGY</v>
      </c>
      <c r="B17" s="18" t="str">
        <f>$B$7</f>
        <v>SUBTRAN</v>
      </c>
      <c r="C17" s="22"/>
      <c r="D17" s="23">
        <f t="shared" si="4"/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</row>
    <row r="18" spans="1:21">
      <c r="A18" s="18" t="str">
        <f t="shared" si="5"/>
        <v>PROD_ENERGY</v>
      </c>
      <c r="B18" s="18" t="str">
        <f>$B$8</f>
        <v>DISTPRI</v>
      </c>
      <c r="C18" s="22"/>
      <c r="D18" s="23">
        <f t="shared" si="4"/>
        <v>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</row>
    <row r="19" spans="1:21">
      <c r="A19" s="18" t="str">
        <f t="shared" si="5"/>
        <v>PROD_ENERGY</v>
      </c>
      <c r="B19" s="18" t="str">
        <f>$B$9</f>
        <v>DISTSEC</v>
      </c>
      <c r="C19" s="22"/>
      <c r="D19" s="23">
        <f t="shared" si="4"/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</row>
    <row r="20" spans="1:21">
      <c r="A20" s="18" t="str">
        <f t="shared" si="5"/>
        <v>PROD_ENERGY</v>
      </c>
      <c r="B20" s="18" t="str">
        <f>$B$10</f>
        <v>ENERGY</v>
      </c>
      <c r="D20" s="23">
        <f t="shared" si="4"/>
        <v>0.99999999999999989</v>
      </c>
      <c r="E20" s="23">
        <f t="shared" ref="E20:U20" si="6">E14/$D14</f>
        <v>0.39128620921242163</v>
      </c>
      <c r="F20" s="23">
        <f t="shared" si="6"/>
        <v>0.11288493607820264</v>
      </c>
      <c r="G20" s="23">
        <f t="shared" si="6"/>
        <v>1.5733750615802512E-3</v>
      </c>
      <c r="H20" s="23">
        <f>H14/$D14</f>
        <v>2.1995650015570181E-4</v>
      </c>
      <c r="I20" s="23">
        <f t="shared" si="6"/>
        <v>7.3242491513080044E-2</v>
      </c>
      <c r="J20" s="23">
        <f t="shared" si="6"/>
        <v>1.3061990153913352E-2</v>
      </c>
      <c r="K20" s="23">
        <f t="shared" si="6"/>
        <v>2.6598995455440764E-3</v>
      </c>
      <c r="L20" s="23">
        <f>L14/$D14</f>
        <v>1.0046530602530684E-4</v>
      </c>
      <c r="M20" s="23">
        <f>M14/$D14</f>
        <v>3.8357106119659506E-3</v>
      </c>
      <c r="N20" s="23">
        <f>N14/$D14</f>
        <v>6.0643314077012241E-2</v>
      </c>
      <c r="O20" s="23">
        <f>O14/$D14</f>
        <v>0.26081702382224131</v>
      </c>
      <c r="P20" s="23">
        <f>P14/$D14</f>
        <v>4.9062406347234362E-2</v>
      </c>
      <c r="Q20" s="23">
        <f t="shared" si="6"/>
        <v>2.0118986362429762E-2</v>
      </c>
      <c r="R20" s="23">
        <f t="shared" si="6"/>
        <v>4.0368344809061621E-4</v>
      </c>
      <c r="S20" s="23">
        <f>S14/$D14</f>
        <v>3.6008736675700138E-4</v>
      </c>
      <c r="T20" s="23">
        <f>T14/$D14</f>
        <v>8.0658336923352184E-3</v>
      </c>
      <c r="U20" s="23">
        <f t="shared" si="6"/>
        <v>1.6636309010102214E-3</v>
      </c>
    </row>
    <row r="21" spans="1:21">
      <c r="A21" s="18" t="str">
        <f t="shared" si="5"/>
        <v>PROD_ENERGY</v>
      </c>
      <c r="B21" s="18" t="str">
        <f>$B$11</f>
        <v>CUSTOMER</v>
      </c>
      <c r="D21" s="23">
        <f t="shared" si="4"/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</row>
    <row r="22" spans="1:21">
      <c r="A22" s="18" t="str">
        <f t="shared" si="5"/>
        <v>PROD_ENERGY</v>
      </c>
      <c r="B22" s="18" t="str">
        <f>$B$12</f>
        <v>TOTAL</v>
      </c>
      <c r="D22" s="23">
        <f t="shared" ref="D22:U22" si="7">SUM(D15:D21)</f>
        <v>0.99999999999999989</v>
      </c>
      <c r="E22" s="23">
        <f t="shared" si="7"/>
        <v>0.39128620921242163</v>
      </c>
      <c r="F22" s="23">
        <f t="shared" si="7"/>
        <v>0.11288493607820264</v>
      </c>
      <c r="G22" s="23">
        <f t="shared" si="7"/>
        <v>1.5733750615802512E-3</v>
      </c>
      <c r="H22" s="23">
        <f t="shared" si="7"/>
        <v>2.1995650015570181E-4</v>
      </c>
      <c r="I22" s="23">
        <f t="shared" si="7"/>
        <v>7.3242491513080044E-2</v>
      </c>
      <c r="J22" s="23">
        <f t="shared" si="7"/>
        <v>1.3061990153913352E-2</v>
      </c>
      <c r="K22" s="23">
        <f t="shared" si="7"/>
        <v>2.6598995455440764E-3</v>
      </c>
      <c r="L22" s="23">
        <f>SUM(L15:L21)</f>
        <v>1.0046530602530684E-4</v>
      </c>
      <c r="M22" s="23">
        <f>SUM(M15:M21)</f>
        <v>3.8357106119659506E-3</v>
      </c>
      <c r="N22" s="23">
        <f t="shared" si="7"/>
        <v>6.0643314077012241E-2</v>
      </c>
      <c r="O22" s="23">
        <f t="shared" si="7"/>
        <v>0.26081702382224131</v>
      </c>
      <c r="P22" s="23">
        <f t="shared" si="7"/>
        <v>4.9062406347234362E-2</v>
      </c>
      <c r="Q22" s="23">
        <f t="shared" si="7"/>
        <v>2.0118986362429762E-2</v>
      </c>
      <c r="R22" s="23">
        <f t="shared" si="7"/>
        <v>4.0368344809061621E-4</v>
      </c>
      <c r="S22" s="23">
        <f t="shared" si="7"/>
        <v>3.6008736675700138E-4</v>
      </c>
      <c r="T22" s="23">
        <f t="shared" si="7"/>
        <v>8.0658336923352184E-3</v>
      </c>
      <c r="U22" s="23">
        <f t="shared" si="7"/>
        <v>1.6636309010102214E-3</v>
      </c>
    </row>
    <row r="23" spans="1:21">
      <c r="A23" s="19"/>
      <c r="B23" s="19"/>
      <c r="C23" s="22"/>
      <c r="D23" s="21"/>
    </row>
    <row r="24" spans="1:21" ht="13.2">
      <c r="A24" s="124" t="s">
        <v>517</v>
      </c>
      <c r="B24" s="19"/>
      <c r="C24" s="118" t="s">
        <v>539</v>
      </c>
      <c r="D24" s="26">
        <f t="shared" ref="D24:D31" si="8">SUM(E24:U24)</f>
        <v>940428.60044402594</v>
      </c>
      <c r="E24" s="26">
        <f>+E4</f>
        <v>483743.28722403263</v>
      </c>
      <c r="F24" s="26">
        <f t="shared" ref="F24:U24" si="9">+F4</f>
        <v>112809.00895308556</v>
      </c>
      <c r="G24" s="26">
        <f t="shared" si="9"/>
        <v>1568.4919177247657</v>
      </c>
      <c r="H24" s="26">
        <f t="shared" si="9"/>
        <v>218.44968423575401</v>
      </c>
      <c r="I24" s="26">
        <f t="shared" si="9"/>
        <v>67144.846841511768</v>
      </c>
      <c r="J24" s="26">
        <f t="shared" si="9"/>
        <v>12031.791557156905</v>
      </c>
      <c r="K24" s="26">
        <f t="shared" si="9"/>
        <v>2439.92454558383</v>
      </c>
      <c r="L24" s="26">
        <f t="shared" si="9"/>
        <v>92.655031231061471</v>
      </c>
      <c r="M24" s="26">
        <f t="shared" si="9"/>
        <v>3179.790114333824</v>
      </c>
      <c r="N24" s="26">
        <f t="shared" si="9"/>
        <v>42929.002712066882</v>
      </c>
      <c r="O24" s="26">
        <f t="shared" si="9"/>
        <v>164186.20239115038</v>
      </c>
      <c r="P24" s="26">
        <f t="shared" si="9"/>
        <v>29743.853339316309</v>
      </c>
      <c r="Q24" s="26">
        <f t="shared" si="9"/>
        <v>18428.54876100547</v>
      </c>
      <c r="R24" s="26">
        <f t="shared" si="9"/>
        <v>368.06538601764606</v>
      </c>
      <c r="S24" s="26">
        <f t="shared" si="9"/>
        <v>243.10237192912189</v>
      </c>
      <c r="T24" s="26">
        <f t="shared" si="9"/>
        <v>1079.9991495308871</v>
      </c>
      <c r="U24" s="26">
        <f t="shared" si="9"/>
        <v>221.58046411306611</v>
      </c>
    </row>
    <row r="25" spans="1:21">
      <c r="A25" s="119" t="s">
        <v>33</v>
      </c>
      <c r="B25" s="18" t="str">
        <f>$B$5</f>
        <v>PRODUCTION</v>
      </c>
      <c r="C25" s="22"/>
      <c r="D25" s="23">
        <f t="shared" si="8"/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</row>
    <row r="26" spans="1:21">
      <c r="A26" s="18" t="str">
        <f t="shared" ref="A26:A32" si="10">A25</f>
        <v>BULK_TRANS</v>
      </c>
      <c r="B26" s="18" t="str">
        <f>$B$6</f>
        <v>BULKTRAN</v>
      </c>
      <c r="D26" s="23">
        <f t="shared" si="8"/>
        <v>1</v>
      </c>
      <c r="E26" s="23">
        <f t="shared" ref="E26:U26" si="11">E24/$D24</f>
        <v>0.51438597996236179</v>
      </c>
      <c r="F26" s="23">
        <f t="shared" si="11"/>
        <v>0.11995488961078223</v>
      </c>
      <c r="G26" s="23">
        <f t="shared" si="11"/>
        <v>1.6678479546285575E-3</v>
      </c>
      <c r="H26" s="23">
        <f>H24/$D24</f>
        <v>2.3228736783697601E-4</v>
      </c>
      <c r="I26" s="23">
        <f t="shared" si="11"/>
        <v>7.1398133584845397E-2</v>
      </c>
      <c r="J26" s="23">
        <f t="shared" si="11"/>
        <v>1.2793944751867459E-2</v>
      </c>
      <c r="K26" s="23">
        <f t="shared" si="11"/>
        <v>2.5944814358387367E-3</v>
      </c>
      <c r="L26" s="23">
        <f>L24/$D24</f>
        <v>9.8524259244470177E-5</v>
      </c>
      <c r="M26" s="23">
        <f>M24/$D24</f>
        <v>3.3812137495951074E-3</v>
      </c>
      <c r="N26" s="23">
        <f>N24/$D24</f>
        <v>4.5648338100093763E-2</v>
      </c>
      <c r="O26" s="23">
        <f>O24/$D24</f>
        <v>0.17458656862799515</v>
      </c>
      <c r="P26" s="23">
        <f>P24/$D24</f>
        <v>3.1627976143295371E-2</v>
      </c>
      <c r="Q26" s="23">
        <f t="shared" si="11"/>
        <v>1.9595904199749326E-2</v>
      </c>
      <c r="R26" s="23">
        <f t="shared" si="11"/>
        <v>3.9138046827144878E-4</v>
      </c>
      <c r="S26" s="23">
        <f>S24/$D24</f>
        <v>2.5850167871791695E-4</v>
      </c>
      <c r="T26" s="23">
        <f>T24/$D24</f>
        <v>1.1484116380775346E-3</v>
      </c>
      <c r="U26" s="23">
        <f t="shared" si="11"/>
        <v>2.3561646679869826E-4</v>
      </c>
    </row>
    <row r="27" spans="1:21">
      <c r="A27" s="18" t="str">
        <f t="shared" si="10"/>
        <v>BULK_TRANS</v>
      </c>
      <c r="B27" s="18" t="str">
        <f>$B$7</f>
        <v>SUBTRAN</v>
      </c>
      <c r="D27" s="23">
        <f t="shared" si="8"/>
        <v>0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</row>
    <row r="28" spans="1:21">
      <c r="A28" s="18" t="str">
        <f t="shared" si="10"/>
        <v>BULK_TRANS</v>
      </c>
      <c r="B28" s="18" t="str">
        <f>$B$8</f>
        <v>DISTPRI</v>
      </c>
      <c r="D28" s="23">
        <f t="shared" si="8"/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</row>
    <row r="29" spans="1:21">
      <c r="A29" s="18" t="str">
        <f t="shared" si="10"/>
        <v>BULK_TRANS</v>
      </c>
      <c r="B29" s="18" t="str">
        <f>$B$9</f>
        <v>DISTSEC</v>
      </c>
      <c r="D29" s="23">
        <f t="shared" si="8"/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</row>
    <row r="30" spans="1:21">
      <c r="A30" s="18" t="str">
        <f t="shared" si="10"/>
        <v>BULK_TRANS</v>
      </c>
      <c r="B30" s="18" t="str">
        <f>$B$10</f>
        <v>ENERGY</v>
      </c>
      <c r="D30" s="23">
        <f t="shared" si="8"/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</row>
    <row r="31" spans="1:21">
      <c r="A31" s="18" t="str">
        <f t="shared" si="10"/>
        <v>BULK_TRANS</v>
      </c>
      <c r="B31" s="18" t="str">
        <f>$B$11</f>
        <v>CUSTOMER</v>
      </c>
      <c r="D31" s="23">
        <f t="shared" si="8"/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</row>
    <row r="32" spans="1:21">
      <c r="A32" s="18" t="str">
        <f t="shared" si="10"/>
        <v>BULK_TRANS</v>
      </c>
      <c r="B32" s="18" t="str">
        <f>$B$12</f>
        <v>TOTAL</v>
      </c>
      <c r="D32" s="23">
        <f t="shared" ref="D32:U32" si="12">SUM(D25:D31)</f>
        <v>1</v>
      </c>
      <c r="E32" s="23">
        <f t="shared" si="12"/>
        <v>0.51438597996236179</v>
      </c>
      <c r="F32" s="23">
        <f t="shared" si="12"/>
        <v>0.11995488961078223</v>
      </c>
      <c r="G32" s="23">
        <f t="shared" si="12"/>
        <v>1.6678479546285575E-3</v>
      </c>
      <c r="H32" s="23">
        <f t="shared" si="12"/>
        <v>2.3228736783697601E-4</v>
      </c>
      <c r="I32" s="23">
        <f t="shared" si="12"/>
        <v>7.1398133584845397E-2</v>
      </c>
      <c r="J32" s="23">
        <f t="shared" si="12"/>
        <v>1.2793944751867459E-2</v>
      </c>
      <c r="K32" s="23">
        <f t="shared" si="12"/>
        <v>2.5944814358387367E-3</v>
      </c>
      <c r="L32" s="23">
        <f>SUM(L25:L31)</f>
        <v>9.8524259244470177E-5</v>
      </c>
      <c r="M32" s="23">
        <f>SUM(M25:M31)</f>
        <v>3.3812137495951074E-3</v>
      </c>
      <c r="N32" s="23">
        <f t="shared" si="12"/>
        <v>4.5648338100093763E-2</v>
      </c>
      <c r="O32" s="23">
        <f t="shared" si="12"/>
        <v>0.17458656862799515</v>
      </c>
      <c r="P32" s="23">
        <f t="shared" si="12"/>
        <v>3.1627976143295371E-2</v>
      </c>
      <c r="Q32" s="23">
        <f t="shared" si="12"/>
        <v>1.9595904199749326E-2</v>
      </c>
      <c r="R32" s="23">
        <f t="shared" si="12"/>
        <v>3.9138046827144878E-4</v>
      </c>
      <c r="S32" s="23">
        <f t="shared" si="12"/>
        <v>2.5850167871791695E-4</v>
      </c>
      <c r="T32" s="23">
        <f t="shared" si="12"/>
        <v>1.1484116380775346E-3</v>
      </c>
      <c r="U32" s="23">
        <f t="shared" si="12"/>
        <v>2.3561646679869826E-4</v>
      </c>
    </row>
    <row r="33" spans="1:21">
      <c r="D33" s="21"/>
    </row>
    <row r="34" spans="1:21" ht="12">
      <c r="A34" s="124" t="s">
        <v>518</v>
      </c>
      <c r="B34" s="19"/>
      <c r="C34" s="22"/>
      <c r="D34" s="140">
        <f t="shared" ref="D34:D41" si="13">SUM(E34:U34)</f>
        <v>742167.74662039301</v>
      </c>
      <c r="E34" s="140">
        <v>379213.1047665361</v>
      </c>
      <c r="F34" s="140">
        <v>88893.957858506838</v>
      </c>
      <c r="G34" s="140">
        <v>1241.8141211451984</v>
      </c>
      <c r="H34" s="140">
        <v>224.76258614641188</v>
      </c>
      <c r="I34" s="140">
        <v>51374.347463449289</v>
      </c>
      <c r="J34" s="140">
        <v>9231.7121332784045</v>
      </c>
      <c r="K34" s="140">
        <v>2423.2532584759829</v>
      </c>
      <c r="L34" s="140">
        <v>0</v>
      </c>
      <c r="M34" s="140">
        <v>2315.6593617974227</v>
      </c>
      <c r="N34" s="140">
        <v>32490.94629361789</v>
      </c>
      <c r="O34" s="140">
        <v>160205.4283242301</v>
      </c>
      <c r="P34" s="140">
        <v>0</v>
      </c>
      <c r="Q34" s="140">
        <v>14082.745084619773</v>
      </c>
      <c r="R34" s="140">
        <v>282.76063738018092</v>
      </c>
      <c r="S34" s="140">
        <v>187.25473120931818</v>
      </c>
      <c r="T34" s="140">
        <v>0</v>
      </c>
      <c r="U34" s="140">
        <v>0</v>
      </c>
    </row>
    <row r="35" spans="1:21">
      <c r="A35" s="119" t="s">
        <v>35</v>
      </c>
      <c r="B35" s="18" t="str">
        <f>$B$5</f>
        <v>PRODUCTION</v>
      </c>
      <c r="C35" s="22"/>
      <c r="D35" s="23">
        <f t="shared" si="13"/>
        <v>0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</row>
    <row r="36" spans="1:21">
      <c r="A36" s="18" t="str">
        <f t="shared" ref="A36:A42" si="14">A35</f>
        <v>SUB_TRANS</v>
      </c>
      <c r="B36" s="18" t="str">
        <f>$B$6</f>
        <v>BULKTRAN</v>
      </c>
      <c r="C36" s="22"/>
      <c r="D36" s="23">
        <f t="shared" si="13"/>
        <v>0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</row>
    <row r="37" spans="1:21">
      <c r="A37" s="18" t="str">
        <f t="shared" si="14"/>
        <v>SUB_TRANS</v>
      </c>
      <c r="B37" s="18" t="str">
        <f>$B$7</f>
        <v>SUBTRAN</v>
      </c>
      <c r="D37" s="23">
        <f t="shared" si="13"/>
        <v>1</v>
      </c>
      <c r="E37" s="23">
        <f t="shared" ref="E37:U37" si="15">E34/$D34</f>
        <v>0.5109533612762851</v>
      </c>
      <c r="F37" s="23">
        <f t="shared" si="15"/>
        <v>0.11977609949139259</v>
      </c>
      <c r="G37" s="23">
        <f t="shared" si="15"/>
        <v>1.6732256646830096E-3</v>
      </c>
      <c r="H37" s="23">
        <f>H34/$D34</f>
        <v>3.0284607108017371E-4</v>
      </c>
      <c r="I37" s="23">
        <f t="shared" si="15"/>
        <v>6.9222015773917012E-2</v>
      </c>
      <c r="J37" s="23">
        <f t="shared" si="15"/>
        <v>1.2438848461573308E-2</v>
      </c>
      <c r="K37" s="23">
        <f t="shared" si="15"/>
        <v>3.2651018176291595E-3</v>
      </c>
      <c r="L37" s="23">
        <f>L34/$D34</f>
        <v>0</v>
      </c>
      <c r="M37" s="23">
        <f>M34/$D34</f>
        <v>3.120129340492407E-3</v>
      </c>
      <c r="N37" s="23">
        <f>N34/$D34</f>
        <v>4.3778440172820517E-2</v>
      </c>
      <c r="O37" s="23">
        <f>O34/$D34</f>
        <v>0.21586148017581883</v>
      </c>
      <c r="P37" s="23">
        <f>P34/$D34</f>
        <v>0</v>
      </c>
      <c r="Q37" s="23">
        <f t="shared" si="15"/>
        <v>1.8975151033911574E-2</v>
      </c>
      <c r="R37" s="23">
        <f t="shared" si="15"/>
        <v>3.8099289367907348E-4</v>
      </c>
      <c r="S37" s="23">
        <f>S34/$D34</f>
        <v>2.523078267170993E-4</v>
      </c>
      <c r="T37" s="23">
        <f>T34/$D34</f>
        <v>0</v>
      </c>
      <c r="U37" s="23">
        <f t="shared" si="15"/>
        <v>0</v>
      </c>
    </row>
    <row r="38" spans="1:21">
      <c r="A38" s="18" t="str">
        <f t="shared" si="14"/>
        <v>SUB_TRANS</v>
      </c>
      <c r="B38" s="18" t="str">
        <f>$B$8</f>
        <v>DISTPRI</v>
      </c>
      <c r="D38" s="23">
        <f t="shared" si="13"/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</row>
    <row r="39" spans="1:21">
      <c r="A39" s="18" t="str">
        <f t="shared" si="14"/>
        <v>SUB_TRANS</v>
      </c>
      <c r="B39" s="18" t="str">
        <f>$B$9</f>
        <v>DISTSEC</v>
      </c>
      <c r="D39" s="23">
        <f t="shared" si="13"/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</row>
    <row r="40" spans="1:21">
      <c r="A40" s="18" t="str">
        <f t="shared" si="14"/>
        <v>SUB_TRANS</v>
      </c>
      <c r="B40" s="18" t="str">
        <f>$B$10</f>
        <v>ENERGY</v>
      </c>
      <c r="D40" s="23">
        <f t="shared" si="13"/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</row>
    <row r="41" spans="1:21">
      <c r="A41" s="18" t="str">
        <f t="shared" si="14"/>
        <v>SUB_TRANS</v>
      </c>
      <c r="B41" s="18" t="str">
        <f>$B$11</f>
        <v>CUSTOMER</v>
      </c>
      <c r="D41" s="23">
        <f t="shared" si="13"/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</row>
    <row r="42" spans="1:21">
      <c r="A42" s="18" t="str">
        <f t="shared" si="14"/>
        <v>SUB_TRANS</v>
      </c>
      <c r="B42" s="18" t="str">
        <f>$B$12</f>
        <v>TOTAL</v>
      </c>
      <c r="D42" s="23">
        <f t="shared" ref="D42:U42" si="16">SUM(D35:D41)</f>
        <v>1</v>
      </c>
      <c r="E42" s="23">
        <f t="shared" si="16"/>
        <v>0.5109533612762851</v>
      </c>
      <c r="F42" s="23">
        <f t="shared" si="16"/>
        <v>0.11977609949139259</v>
      </c>
      <c r="G42" s="23">
        <f t="shared" si="16"/>
        <v>1.6732256646830096E-3</v>
      </c>
      <c r="H42" s="23">
        <f t="shared" si="16"/>
        <v>3.0284607108017371E-4</v>
      </c>
      <c r="I42" s="23">
        <f t="shared" si="16"/>
        <v>6.9222015773917012E-2</v>
      </c>
      <c r="J42" s="23">
        <f t="shared" si="16"/>
        <v>1.2438848461573308E-2</v>
      </c>
      <c r="K42" s="23">
        <f t="shared" si="16"/>
        <v>3.2651018176291595E-3</v>
      </c>
      <c r="L42" s="23">
        <f>SUM(L35:L41)</f>
        <v>0</v>
      </c>
      <c r="M42" s="23">
        <f>SUM(M35:M41)</f>
        <v>3.120129340492407E-3</v>
      </c>
      <c r="N42" s="23">
        <f t="shared" si="16"/>
        <v>4.3778440172820517E-2</v>
      </c>
      <c r="O42" s="23">
        <f t="shared" si="16"/>
        <v>0.21586148017581883</v>
      </c>
      <c r="P42" s="23">
        <f t="shared" si="16"/>
        <v>0</v>
      </c>
      <c r="Q42" s="23">
        <f t="shared" si="16"/>
        <v>1.8975151033911574E-2</v>
      </c>
      <c r="R42" s="23">
        <f t="shared" si="16"/>
        <v>3.8099289367907348E-4</v>
      </c>
      <c r="S42" s="23">
        <f t="shared" si="16"/>
        <v>2.523078267170993E-4</v>
      </c>
      <c r="T42" s="23">
        <f t="shared" si="16"/>
        <v>0</v>
      </c>
      <c r="U42" s="23">
        <f t="shared" si="16"/>
        <v>0</v>
      </c>
    </row>
    <row r="44" spans="1:21" ht="12">
      <c r="A44" s="124" t="s">
        <v>519</v>
      </c>
      <c r="B44" s="19"/>
      <c r="C44" s="22"/>
      <c r="D44" s="140">
        <f t="shared" ref="D44:D51" si="17">SUM(E44:U44)</f>
        <v>741139.69737565552</v>
      </c>
      <c r="E44" s="140">
        <v>485303.51222266932</v>
      </c>
      <c r="F44" s="140">
        <v>113579.75289709447</v>
      </c>
      <c r="G44" s="140">
        <v>1586.4536926274266</v>
      </c>
      <c r="H44" s="140">
        <v>0</v>
      </c>
      <c r="I44" s="140">
        <v>65935.274636330549</v>
      </c>
      <c r="J44" s="140">
        <v>11847.196816190837</v>
      </c>
      <c r="K44" s="140">
        <v>0</v>
      </c>
      <c r="L44" s="140">
        <v>0</v>
      </c>
      <c r="M44" s="140">
        <v>2981.3792983336921</v>
      </c>
      <c r="N44" s="140">
        <v>41226.103932687722</v>
      </c>
      <c r="O44" s="140">
        <v>0</v>
      </c>
      <c r="P44" s="140">
        <v>0</v>
      </c>
      <c r="Q44" s="140">
        <v>18078.907481579252</v>
      </c>
      <c r="R44" s="140">
        <v>362.87218376684655</v>
      </c>
      <c r="S44" s="140">
        <v>238.24421437559599</v>
      </c>
      <c r="T44" s="140">
        <v>0</v>
      </c>
      <c r="U44" s="140">
        <v>0</v>
      </c>
    </row>
    <row r="45" spans="1:21">
      <c r="A45" s="119" t="s">
        <v>37</v>
      </c>
      <c r="B45" s="18" t="str">
        <f>$B$5</f>
        <v>PRODUCTION</v>
      </c>
      <c r="C45" s="22"/>
      <c r="D45" s="23">
        <f t="shared" si="17"/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</row>
    <row r="46" spans="1:21">
      <c r="A46" s="18" t="str">
        <f t="shared" ref="A46:A52" si="18">A45</f>
        <v>DIST_CPD</v>
      </c>
      <c r="B46" s="18" t="str">
        <f>$B$6</f>
        <v>BULKTRAN</v>
      </c>
      <c r="C46" s="22"/>
      <c r="D46" s="23">
        <f t="shared" si="17"/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</row>
    <row r="47" spans="1:21">
      <c r="A47" s="18" t="str">
        <f t="shared" si="18"/>
        <v>DIST_CPD</v>
      </c>
      <c r="B47" s="18" t="str">
        <f>$B$7</f>
        <v>SUBTRAN</v>
      </c>
      <c r="C47" s="22"/>
      <c r="D47" s="23">
        <f t="shared" si="17"/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</row>
    <row r="48" spans="1:21">
      <c r="A48" s="18" t="str">
        <f t="shared" si="18"/>
        <v>DIST_CPD</v>
      </c>
      <c r="B48" s="18" t="str">
        <f>$B$8</f>
        <v>DISTPRI</v>
      </c>
      <c r="D48" s="23">
        <f t="shared" si="17"/>
        <v>1.0000000000000002</v>
      </c>
      <c r="E48" s="23">
        <f t="shared" ref="E48:U48" si="19">E44/$D44</f>
        <v>0.65480706800770305</v>
      </c>
      <c r="F48" s="23">
        <f t="shared" si="19"/>
        <v>0.15325012720176182</v>
      </c>
      <c r="G48" s="23">
        <f t="shared" si="19"/>
        <v>2.1405595979340905E-3</v>
      </c>
      <c r="H48" s="23">
        <f>H44/$D44</f>
        <v>0</v>
      </c>
      <c r="I48" s="23">
        <f t="shared" si="19"/>
        <v>8.8964705128877303E-2</v>
      </c>
      <c r="J48" s="23">
        <f t="shared" si="19"/>
        <v>1.5985106260184501E-2</v>
      </c>
      <c r="K48" s="23">
        <f t="shared" si="19"/>
        <v>0</v>
      </c>
      <c r="L48" s="23">
        <f>L44/$D44</f>
        <v>0</v>
      </c>
      <c r="M48" s="23">
        <f>M44/$D44</f>
        <v>4.0226954633392738E-3</v>
      </c>
      <c r="N48" s="23">
        <f>N44/$D44</f>
        <v>5.5625281007976798E-2</v>
      </c>
      <c r="O48" s="23">
        <f>O44/$D44</f>
        <v>0</v>
      </c>
      <c r="P48" s="23">
        <f>P44/$D44</f>
        <v>0</v>
      </c>
      <c r="Q48" s="23">
        <f t="shared" si="19"/>
        <v>2.4393387030266903E-2</v>
      </c>
      <c r="R48" s="23">
        <f t="shared" si="19"/>
        <v>4.8961374630418757E-4</v>
      </c>
      <c r="S48" s="23">
        <f>S44/$D44</f>
        <v>3.2145655565234019E-4</v>
      </c>
      <c r="T48" s="23">
        <f>T44/$D44</f>
        <v>0</v>
      </c>
      <c r="U48" s="23">
        <f t="shared" si="19"/>
        <v>0</v>
      </c>
    </row>
    <row r="49" spans="1:21">
      <c r="A49" s="18" t="str">
        <f t="shared" si="18"/>
        <v>DIST_CPD</v>
      </c>
      <c r="B49" s="18" t="str">
        <f>$B$9</f>
        <v>DISTSEC</v>
      </c>
      <c r="D49" s="23">
        <f t="shared" si="17"/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</row>
    <row r="50" spans="1:21">
      <c r="A50" s="18" t="str">
        <f t="shared" si="18"/>
        <v>DIST_CPD</v>
      </c>
      <c r="B50" s="18" t="str">
        <f>$B$10</f>
        <v>ENERGY</v>
      </c>
      <c r="D50" s="23">
        <f t="shared" si="17"/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</row>
    <row r="51" spans="1:21">
      <c r="A51" s="18" t="str">
        <f t="shared" si="18"/>
        <v>DIST_CPD</v>
      </c>
      <c r="B51" s="18" t="str">
        <f>$B$11</f>
        <v>CUSTOMER</v>
      </c>
      <c r="D51" s="23">
        <f t="shared" si="17"/>
        <v>0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</row>
    <row r="52" spans="1:21">
      <c r="A52" s="18" t="str">
        <f t="shared" si="18"/>
        <v>DIST_CPD</v>
      </c>
      <c r="B52" s="18" t="str">
        <f>$B$12</f>
        <v>TOTAL</v>
      </c>
      <c r="D52" s="23">
        <f t="shared" ref="D52:U52" si="20">SUM(D45:D51)</f>
        <v>1.0000000000000002</v>
      </c>
      <c r="E52" s="23">
        <f t="shared" si="20"/>
        <v>0.65480706800770305</v>
      </c>
      <c r="F52" s="23">
        <f t="shared" si="20"/>
        <v>0.15325012720176182</v>
      </c>
      <c r="G52" s="23">
        <f t="shared" si="20"/>
        <v>2.1405595979340905E-3</v>
      </c>
      <c r="H52" s="23">
        <f t="shared" si="20"/>
        <v>0</v>
      </c>
      <c r="I52" s="23">
        <f t="shared" si="20"/>
        <v>8.8964705128877303E-2</v>
      </c>
      <c r="J52" s="23">
        <f t="shared" si="20"/>
        <v>1.5985106260184501E-2</v>
      </c>
      <c r="K52" s="23">
        <f t="shared" si="20"/>
        <v>0</v>
      </c>
      <c r="L52" s="23">
        <f>SUM(L45:L51)</f>
        <v>0</v>
      </c>
      <c r="M52" s="23">
        <f>SUM(M45:M51)</f>
        <v>4.0226954633392738E-3</v>
      </c>
      <c r="N52" s="23">
        <f t="shared" si="20"/>
        <v>5.5625281007976798E-2</v>
      </c>
      <c r="O52" s="23">
        <f t="shared" si="20"/>
        <v>0</v>
      </c>
      <c r="P52" s="23">
        <f t="shared" si="20"/>
        <v>0</v>
      </c>
      <c r="Q52" s="23">
        <f t="shared" si="20"/>
        <v>2.4393387030266903E-2</v>
      </c>
      <c r="R52" s="23">
        <f t="shared" si="20"/>
        <v>4.8961374630418757E-4</v>
      </c>
      <c r="S52" s="23">
        <f t="shared" si="20"/>
        <v>3.2145655565234019E-4</v>
      </c>
      <c r="T52" s="23">
        <f t="shared" si="20"/>
        <v>0</v>
      </c>
      <c r="U52" s="23">
        <f t="shared" si="20"/>
        <v>0</v>
      </c>
    </row>
    <row r="53" spans="1:21"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</row>
    <row r="54" spans="1:21" ht="13.2">
      <c r="A54" s="124" t="s">
        <v>39</v>
      </c>
      <c r="B54" s="19"/>
      <c r="C54" s="121" t="s">
        <v>541</v>
      </c>
      <c r="D54" s="140">
        <f t="shared" ref="D54:D61" si="21">SUM(E54:U54)</f>
        <v>1381047</v>
      </c>
      <c r="E54" s="140">
        <v>1024882</v>
      </c>
      <c r="F54" s="140">
        <v>206662</v>
      </c>
      <c r="G54" s="140">
        <v>0</v>
      </c>
      <c r="H54" s="140">
        <v>0</v>
      </c>
      <c r="I54" s="140">
        <v>103297</v>
      </c>
      <c r="J54" s="140">
        <v>0</v>
      </c>
      <c r="K54" s="140">
        <v>0</v>
      </c>
      <c r="L54" s="140">
        <v>0</v>
      </c>
      <c r="M54" s="140">
        <v>3861</v>
      </c>
      <c r="N54" s="140">
        <v>0</v>
      </c>
      <c r="O54" s="140">
        <v>0</v>
      </c>
      <c r="P54" s="140">
        <v>0</v>
      </c>
      <c r="Q54" s="140">
        <v>29179</v>
      </c>
      <c r="R54" s="140">
        <v>0</v>
      </c>
      <c r="S54" s="140">
        <v>345</v>
      </c>
      <c r="T54" s="140">
        <v>10619</v>
      </c>
      <c r="U54" s="140">
        <v>2202</v>
      </c>
    </row>
    <row r="55" spans="1:21">
      <c r="A55" s="119" t="s">
        <v>40</v>
      </c>
      <c r="B55" s="18" t="str">
        <f>$B$5</f>
        <v>PRODUCTION</v>
      </c>
      <c r="C55" s="22"/>
      <c r="D55" s="23">
        <f t="shared" si="21"/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</row>
    <row r="56" spans="1:21">
      <c r="A56" s="18" t="str">
        <f t="shared" ref="A56:A62" si="22">A55</f>
        <v>DISTSEC</v>
      </c>
      <c r="B56" s="18" t="str">
        <f>$B$6</f>
        <v>BULKTRAN</v>
      </c>
      <c r="C56" s="22"/>
      <c r="D56" s="23">
        <f t="shared" si="21"/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</row>
    <row r="57" spans="1:21">
      <c r="A57" s="18" t="str">
        <f t="shared" si="22"/>
        <v>DISTSEC</v>
      </c>
      <c r="B57" s="18" t="str">
        <f>$B$7</f>
        <v>SUBTRAN</v>
      </c>
      <c r="C57" s="22"/>
      <c r="D57" s="23">
        <f t="shared" si="21"/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</row>
    <row r="58" spans="1:21">
      <c r="A58" s="18" t="str">
        <f t="shared" si="22"/>
        <v>DISTSEC</v>
      </c>
      <c r="B58" s="18" t="str">
        <f>$B$8</f>
        <v>DISTPRI</v>
      </c>
      <c r="C58" s="22"/>
      <c r="D58" s="23">
        <f t="shared" si="21"/>
        <v>0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</row>
    <row r="59" spans="1:21">
      <c r="A59" s="18" t="str">
        <f t="shared" si="22"/>
        <v>DISTSEC</v>
      </c>
      <c r="B59" s="18" t="str">
        <f>$B$9</f>
        <v>DISTSEC</v>
      </c>
      <c r="D59" s="23">
        <f t="shared" si="21"/>
        <v>1</v>
      </c>
      <c r="E59" s="23">
        <f t="shared" ref="E59:U59" si="23">E54/$D54</f>
        <v>0.7421050840413107</v>
      </c>
      <c r="F59" s="23">
        <f t="shared" si="23"/>
        <v>0.14964154007792638</v>
      </c>
      <c r="G59" s="23">
        <f t="shared" si="23"/>
        <v>0</v>
      </c>
      <c r="H59" s="23">
        <f>H54/$D54</f>
        <v>0</v>
      </c>
      <c r="I59" s="23">
        <f t="shared" si="23"/>
        <v>7.4796151036134184E-2</v>
      </c>
      <c r="J59" s="23">
        <f t="shared" si="23"/>
        <v>0</v>
      </c>
      <c r="K59" s="23">
        <f t="shared" si="23"/>
        <v>0</v>
      </c>
      <c r="L59" s="23">
        <f>L54/$D54</f>
        <v>0</v>
      </c>
      <c r="M59" s="23">
        <f>M54/$D54</f>
        <v>2.7957049977299833E-3</v>
      </c>
      <c r="N59" s="23">
        <f>N54/$D54</f>
        <v>0</v>
      </c>
      <c r="O59" s="23">
        <f>O54/$D54</f>
        <v>0</v>
      </c>
      <c r="P59" s="23">
        <f>P54/$D54</f>
        <v>0</v>
      </c>
      <c r="Q59" s="23">
        <f t="shared" si="23"/>
        <v>2.1128173045522707E-2</v>
      </c>
      <c r="R59" s="23">
        <f t="shared" si="23"/>
        <v>0</v>
      </c>
      <c r="S59" s="23">
        <f>S54/$D54</f>
        <v>2.4981046988263253E-4</v>
      </c>
      <c r="T59" s="23">
        <f>T54/$D54</f>
        <v>7.6890938541555789E-3</v>
      </c>
      <c r="U59" s="23">
        <f t="shared" si="23"/>
        <v>1.5944424773378459E-3</v>
      </c>
    </row>
    <row r="60" spans="1:21">
      <c r="A60" s="18" t="str">
        <f t="shared" si="22"/>
        <v>DISTSEC</v>
      </c>
      <c r="B60" s="18" t="str">
        <f>$B$10</f>
        <v>ENERGY</v>
      </c>
      <c r="D60" s="23">
        <f t="shared" si="21"/>
        <v>0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</row>
    <row r="61" spans="1:21">
      <c r="A61" s="18" t="str">
        <f t="shared" si="22"/>
        <v>DISTSEC</v>
      </c>
      <c r="B61" s="18" t="str">
        <f>$B$11</f>
        <v>CUSTOMER</v>
      </c>
      <c r="D61" s="23">
        <f t="shared" si="21"/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</row>
    <row r="62" spans="1:21">
      <c r="A62" s="18" t="str">
        <f t="shared" si="22"/>
        <v>DISTSEC</v>
      </c>
      <c r="B62" s="18" t="str">
        <f>$B$12</f>
        <v>TOTAL</v>
      </c>
      <c r="D62" s="23">
        <f t="shared" ref="D62:U62" si="24">SUM(D55:D61)</f>
        <v>1</v>
      </c>
      <c r="E62" s="23">
        <f t="shared" si="24"/>
        <v>0.7421050840413107</v>
      </c>
      <c r="F62" s="23">
        <f t="shared" si="24"/>
        <v>0.14964154007792638</v>
      </c>
      <c r="G62" s="23">
        <f t="shared" si="24"/>
        <v>0</v>
      </c>
      <c r="H62" s="23">
        <f t="shared" si="24"/>
        <v>0</v>
      </c>
      <c r="I62" s="23">
        <f t="shared" si="24"/>
        <v>7.4796151036134184E-2</v>
      </c>
      <c r="J62" s="23">
        <f t="shared" si="24"/>
        <v>0</v>
      </c>
      <c r="K62" s="23">
        <f t="shared" si="24"/>
        <v>0</v>
      </c>
      <c r="L62" s="23">
        <f>SUM(L55:L61)</f>
        <v>0</v>
      </c>
      <c r="M62" s="23">
        <f>SUM(M55:M61)</f>
        <v>2.7957049977299833E-3</v>
      </c>
      <c r="N62" s="23">
        <f t="shared" si="24"/>
        <v>0</v>
      </c>
      <c r="O62" s="23">
        <f t="shared" si="24"/>
        <v>0</v>
      </c>
      <c r="P62" s="23">
        <f t="shared" si="24"/>
        <v>0</v>
      </c>
      <c r="Q62" s="23">
        <f t="shared" si="24"/>
        <v>2.1128173045522707E-2</v>
      </c>
      <c r="R62" s="23">
        <f t="shared" si="24"/>
        <v>0</v>
      </c>
      <c r="S62" s="23">
        <f t="shared" si="24"/>
        <v>2.4981046988263253E-4</v>
      </c>
      <c r="T62" s="23">
        <f t="shared" si="24"/>
        <v>7.6890938541555789E-3</v>
      </c>
      <c r="U62" s="23">
        <f t="shared" si="24"/>
        <v>1.5944424773378459E-3</v>
      </c>
    </row>
    <row r="63" spans="1:21"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</row>
    <row r="64" spans="1:21" ht="12">
      <c r="A64" s="124" t="s">
        <v>15</v>
      </c>
      <c r="B64" s="19"/>
      <c r="C64" s="22"/>
      <c r="D64" s="140">
        <f t="shared" ref="D64:D71" si="25">SUM(E64:U64)</f>
        <v>209947</v>
      </c>
      <c r="E64" s="140">
        <v>133754</v>
      </c>
      <c r="F64" s="140">
        <v>30327</v>
      </c>
      <c r="G64" s="140">
        <v>75</v>
      </c>
      <c r="H64" s="140">
        <v>6</v>
      </c>
      <c r="I64" s="140">
        <v>543</v>
      </c>
      <c r="J64" s="140">
        <v>56</v>
      </c>
      <c r="K64" s="140">
        <v>12</v>
      </c>
      <c r="L64" s="140">
        <v>1</v>
      </c>
      <c r="M64" s="140">
        <v>5</v>
      </c>
      <c r="N64" s="140">
        <v>44</v>
      </c>
      <c r="O64" s="140">
        <v>19</v>
      </c>
      <c r="P64" s="140">
        <v>4</v>
      </c>
      <c r="Q64" s="140">
        <v>153</v>
      </c>
      <c r="R64" s="140">
        <v>1</v>
      </c>
      <c r="S64" s="140">
        <v>9</v>
      </c>
      <c r="T64" s="140">
        <v>44883</v>
      </c>
      <c r="U64" s="140">
        <v>55</v>
      </c>
    </row>
    <row r="65" spans="1:21">
      <c r="A65" s="119" t="s">
        <v>41</v>
      </c>
      <c r="B65" s="18" t="str">
        <f>$B$5</f>
        <v>PRODUCTION</v>
      </c>
      <c r="C65" s="22"/>
      <c r="D65" s="23">
        <f t="shared" si="25"/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</row>
    <row r="66" spans="1:21">
      <c r="A66" s="18" t="str">
        <f t="shared" ref="A66:A72" si="26">A65</f>
        <v>CUST_TOTAL</v>
      </c>
      <c r="B66" s="18" t="str">
        <f>$B$6</f>
        <v>BULKTRAN</v>
      </c>
      <c r="C66" s="22"/>
      <c r="D66" s="23">
        <f t="shared" si="25"/>
        <v>0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0</v>
      </c>
      <c r="T66" s="23">
        <v>0</v>
      </c>
      <c r="U66" s="23">
        <v>0</v>
      </c>
    </row>
    <row r="67" spans="1:21">
      <c r="A67" s="18" t="str">
        <f t="shared" si="26"/>
        <v>CUST_TOTAL</v>
      </c>
      <c r="B67" s="18" t="str">
        <f>$B$7</f>
        <v>SUBTRAN</v>
      </c>
      <c r="C67" s="22"/>
      <c r="D67" s="23">
        <f t="shared" si="25"/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</row>
    <row r="68" spans="1:21">
      <c r="A68" s="18" t="str">
        <f t="shared" si="26"/>
        <v>CUST_TOTAL</v>
      </c>
      <c r="B68" s="18" t="str">
        <f>$B$8</f>
        <v>DISTPRI</v>
      </c>
      <c r="C68" s="22"/>
      <c r="D68" s="23">
        <f t="shared" si="25"/>
        <v>0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</row>
    <row r="69" spans="1:21">
      <c r="A69" s="18" t="str">
        <f t="shared" si="26"/>
        <v>CUST_TOTAL</v>
      </c>
      <c r="B69" s="18" t="str">
        <f>$B$9</f>
        <v>DISTSEC</v>
      </c>
      <c r="C69" s="22"/>
      <c r="D69" s="23">
        <f t="shared" si="25"/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</row>
    <row r="70" spans="1:21">
      <c r="A70" s="18" t="str">
        <f t="shared" si="26"/>
        <v>CUST_TOTAL</v>
      </c>
      <c r="B70" s="18" t="str">
        <f>$B$10</f>
        <v>ENERGY</v>
      </c>
      <c r="C70" s="22"/>
      <c r="D70" s="23">
        <f t="shared" si="25"/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</row>
    <row r="71" spans="1:21">
      <c r="A71" s="18" t="str">
        <f t="shared" si="26"/>
        <v>CUST_TOTAL</v>
      </c>
      <c r="B71" s="18" t="str">
        <f>$B$11</f>
        <v>CUSTOMER</v>
      </c>
      <c r="D71" s="23">
        <f t="shared" si="25"/>
        <v>1</v>
      </c>
      <c r="E71" s="23">
        <f t="shared" ref="E71:U71" si="27">E64/$D64</f>
        <v>0.63708459754128421</v>
      </c>
      <c r="F71" s="23">
        <f t="shared" si="27"/>
        <v>0.14445074233020716</v>
      </c>
      <c r="G71" s="23">
        <f t="shared" si="27"/>
        <v>3.5723301595164494E-4</v>
      </c>
      <c r="H71" s="23">
        <f>H64/$D64</f>
        <v>2.8578641276131596E-5</v>
      </c>
      <c r="I71" s="23">
        <f t="shared" si="27"/>
        <v>2.5863670354899092E-3</v>
      </c>
      <c r="J71" s="23">
        <f t="shared" si="27"/>
        <v>2.6673398524389489E-4</v>
      </c>
      <c r="K71" s="23">
        <f t="shared" si="27"/>
        <v>5.7157282552263191E-5</v>
      </c>
      <c r="L71" s="23">
        <f>L64/$D64</f>
        <v>4.7631068793552662E-6</v>
      </c>
      <c r="M71" s="23">
        <f>M64/$D64</f>
        <v>2.381553439677633E-5</v>
      </c>
      <c r="N71" s="23">
        <f>N64/$D64</f>
        <v>2.0957670269163169E-4</v>
      </c>
      <c r="O71" s="23">
        <f>O64/$D64</f>
        <v>9.0499030707750052E-5</v>
      </c>
      <c r="P71" s="23">
        <f>P64/$D64</f>
        <v>1.9052427517421065E-5</v>
      </c>
      <c r="Q71" s="23">
        <f t="shared" si="27"/>
        <v>7.2875535254135568E-4</v>
      </c>
      <c r="R71" s="23">
        <f t="shared" si="27"/>
        <v>4.7631068793552662E-6</v>
      </c>
      <c r="S71" s="23">
        <f>S64/$D64</f>
        <v>4.2867961914197392E-5</v>
      </c>
      <c r="T71" s="23">
        <f>T64/$D64</f>
        <v>0.2137825260661024</v>
      </c>
      <c r="U71" s="23">
        <f t="shared" si="27"/>
        <v>2.6197087836453962E-4</v>
      </c>
    </row>
    <row r="72" spans="1:21">
      <c r="A72" s="18" t="str">
        <f t="shared" si="26"/>
        <v>CUST_TOTAL</v>
      </c>
      <c r="B72" s="18" t="str">
        <f>$B$12</f>
        <v>TOTAL</v>
      </c>
      <c r="D72" s="23">
        <f t="shared" ref="D72:U72" si="28">SUM(D65:D71)</f>
        <v>1</v>
      </c>
      <c r="E72" s="23">
        <f t="shared" si="28"/>
        <v>0.63708459754128421</v>
      </c>
      <c r="F72" s="23">
        <f t="shared" si="28"/>
        <v>0.14445074233020716</v>
      </c>
      <c r="G72" s="23">
        <f t="shared" si="28"/>
        <v>3.5723301595164494E-4</v>
      </c>
      <c r="H72" s="23">
        <f t="shared" si="28"/>
        <v>2.8578641276131596E-5</v>
      </c>
      <c r="I72" s="23">
        <f t="shared" si="28"/>
        <v>2.5863670354899092E-3</v>
      </c>
      <c r="J72" s="23">
        <f t="shared" si="28"/>
        <v>2.6673398524389489E-4</v>
      </c>
      <c r="K72" s="23">
        <f t="shared" si="28"/>
        <v>5.7157282552263191E-5</v>
      </c>
      <c r="L72" s="23">
        <f>SUM(L65:L71)</f>
        <v>4.7631068793552662E-6</v>
      </c>
      <c r="M72" s="23">
        <f>SUM(M65:M71)</f>
        <v>2.381553439677633E-5</v>
      </c>
      <c r="N72" s="23">
        <f t="shared" si="28"/>
        <v>2.0957670269163169E-4</v>
      </c>
      <c r="O72" s="23">
        <f t="shared" si="28"/>
        <v>9.0499030707750052E-5</v>
      </c>
      <c r="P72" s="23">
        <f t="shared" si="28"/>
        <v>1.9052427517421065E-5</v>
      </c>
      <c r="Q72" s="23">
        <f t="shared" si="28"/>
        <v>7.2875535254135568E-4</v>
      </c>
      <c r="R72" s="23">
        <f t="shared" si="28"/>
        <v>4.7631068793552662E-6</v>
      </c>
      <c r="S72" s="23">
        <f t="shared" si="28"/>
        <v>4.2867961914197392E-5</v>
      </c>
      <c r="T72" s="23">
        <f t="shared" si="28"/>
        <v>0.2137825260661024</v>
      </c>
      <c r="U72" s="23">
        <f t="shared" si="28"/>
        <v>2.6197087836453962E-4</v>
      </c>
    </row>
    <row r="73" spans="1:21">
      <c r="A73" s="19"/>
      <c r="B73" s="19"/>
      <c r="C73" s="22"/>
      <c r="D73" s="21"/>
    </row>
    <row r="74" spans="1:21" ht="13.2">
      <c r="A74" s="124" t="s">
        <v>43</v>
      </c>
      <c r="B74" s="19"/>
      <c r="C74" s="117" t="s">
        <v>542</v>
      </c>
      <c r="D74" s="140">
        <f t="shared" ref="D74:D81" si="29">SUM(E74:U74)</f>
        <v>209905</v>
      </c>
      <c r="E74" s="140">
        <v>133754</v>
      </c>
      <c r="F74" s="140">
        <v>30327</v>
      </c>
      <c r="G74" s="140">
        <v>75</v>
      </c>
      <c r="H74" s="140">
        <v>0</v>
      </c>
      <c r="I74" s="140">
        <v>543</v>
      </c>
      <c r="J74" s="140">
        <v>56</v>
      </c>
      <c r="K74" s="140">
        <v>0</v>
      </c>
      <c r="L74" s="140">
        <v>0</v>
      </c>
      <c r="M74" s="140">
        <v>5</v>
      </c>
      <c r="N74" s="140">
        <v>44</v>
      </c>
      <c r="O74" s="140">
        <v>0</v>
      </c>
      <c r="P74" s="140">
        <v>0</v>
      </c>
      <c r="Q74" s="140">
        <v>153</v>
      </c>
      <c r="R74" s="140">
        <v>1</v>
      </c>
      <c r="S74" s="140">
        <v>9</v>
      </c>
      <c r="T74" s="140">
        <v>44883</v>
      </c>
      <c r="U74" s="140">
        <v>55</v>
      </c>
    </row>
    <row r="75" spans="1:21">
      <c r="A75" s="119" t="s">
        <v>44</v>
      </c>
      <c r="B75" s="18" t="str">
        <f>$B$5</f>
        <v>PRODUCTION</v>
      </c>
      <c r="C75" s="22"/>
      <c r="D75" s="23">
        <f t="shared" si="29"/>
        <v>0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</row>
    <row r="76" spans="1:21">
      <c r="A76" s="18" t="str">
        <f t="shared" ref="A76:A82" si="30">A75</f>
        <v>DIST_PCUST</v>
      </c>
      <c r="B76" s="18" t="str">
        <f>$B$6</f>
        <v>BULKTRAN</v>
      </c>
      <c r="C76" s="22"/>
      <c r="D76" s="23">
        <f t="shared" si="29"/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</row>
    <row r="77" spans="1:21">
      <c r="A77" s="18" t="str">
        <f t="shared" si="30"/>
        <v>DIST_PCUST</v>
      </c>
      <c r="B77" s="18" t="str">
        <f>$B$7</f>
        <v>SUBTRAN</v>
      </c>
      <c r="C77" s="22"/>
      <c r="D77" s="23">
        <f t="shared" si="29"/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</row>
    <row r="78" spans="1:21">
      <c r="A78" s="18" t="str">
        <f t="shared" si="30"/>
        <v>DIST_PCUST</v>
      </c>
      <c r="B78" s="18" t="str">
        <f>$B$8</f>
        <v>DISTPRI</v>
      </c>
      <c r="C78" s="22"/>
      <c r="D78" s="23">
        <f t="shared" si="29"/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0</v>
      </c>
      <c r="U78" s="23">
        <v>0</v>
      </c>
    </row>
    <row r="79" spans="1:21">
      <c r="A79" s="18" t="str">
        <f t="shared" si="30"/>
        <v>DIST_PCUST</v>
      </c>
      <c r="B79" s="18" t="str">
        <f>$B$9</f>
        <v>DISTSEC</v>
      </c>
      <c r="C79" s="22"/>
      <c r="D79" s="23">
        <f t="shared" si="29"/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</row>
    <row r="80" spans="1:21">
      <c r="A80" s="18" t="str">
        <f t="shared" si="30"/>
        <v>DIST_PCUST</v>
      </c>
      <c r="B80" s="18" t="str">
        <f>$B$10</f>
        <v>ENERGY</v>
      </c>
      <c r="C80" s="22"/>
      <c r="D80" s="23">
        <f t="shared" si="29"/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</row>
    <row r="81" spans="1:21">
      <c r="A81" s="18" t="str">
        <f t="shared" si="30"/>
        <v>DIST_PCUST</v>
      </c>
      <c r="B81" s="18" t="str">
        <f>$B$11</f>
        <v>CUSTOMER</v>
      </c>
      <c r="D81" s="23">
        <f t="shared" si="29"/>
        <v>1</v>
      </c>
      <c r="E81" s="23">
        <f t="shared" ref="E81:U81" si="31">E74/$D74</f>
        <v>0.63721207212786735</v>
      </c>
      <c r="F81" s="23">
        <f t="shared" si="31"/>
        <v>0.14447964555394108</v>
      </c>
      <c r="G81" s="23">
        <f t="shared" si="31"/>
        <v>3.5730449489054572E-4</v>
      </c>
      <c r="H81" s="23">
        <f>H74/$D74</f>
        <v>0</v>
      </c>
      <c r="I81" s="23">
        <f t="shared" si="31"/>
        <v>2.586884543007551E-3</v>
      </c>
      <c r="J81" s="23">
        <f t="shared" si="31"/>
        <v>2.667873561849408E-4</v>
      </c>
      <c r="K81" s="23">
        <f t="shared" si="31"/>
        <v>0</v>
      </c>
      <c r="L81" s="23">
        <f>L74/$D74</f>
        <v>0</v>
      </c>
      <c r="M81" s="23">
        <f>M74/$D74</f>
        <v>2.3820299659369715E-5</v>
      </c>
      <c r="N81" s="23">
        <f>N74/$D74</f>
        <v>2.0961863700245348E-4</v>
      </c>
      <c r="O81" s="23">
        <f>O74/$D74</f>
        <v>0</v>
      </c>
      <c r="P81" s="23">
        <f>P74/$D74</f>
        <v>0</v>
      </c>
      <c r="Q81" s="23">
        <f t="shared" si="31"/>
        <v>7.2890116957671325E-4</v>
      </c>
      <c r="R81" s="23">
        <f t="shared" si="31"/>
        <v>4.7640599318739426E-6</v>
      </c>
      <c r="S81" s="23">
        <f>S74/$D74</f>
        <v>4.2876539386865489E-5</v>
      </c>
      <c r="T81" s="23">
        <f>T74/$D74</f>
        <v>0.21382530192229818</v>
      </c>
      <c r="U81" s="23">
        <f t="shared" si="31"/>
        <v>2.6202329625306685E-4</v>
      </c>
    </row>
    <row r="82" spans="1:21">
      <c r="A82" s="18" t="str">
        <f t="shared" si="30"/>
        <v>DIST_PCUST</v>
      </c>
      <c r="B82" s="18" t="str">
        <f>$B$12</f>
        <v>TOTAL</v>
      </c>
      <c r="D82" s="23">
        <f t="shared" ref="D82:U82" si="32">SUM(D75:D81)</f>
        <v>1</v>
      </c>
      <c r="E82" s="23">
        <f t="shared" si="32"/>
        <v>0.63721207212786735</v>
      </c>
      <c r="F82" s="23">
        <f t="shared" si="32"/>
        <v>0.14447964555394108</v>
      </c>
      <c r="G82" s="23">
        <f t="shared" si="32"/>
        <v>3.5730449489054572E-4</v>
      </c>
      <c r="H82" s="23">
        <f t="shared" si="32"/>
        <v>0</v>
      </c>
      <c r="I82" s="23">
        <f t="shared" si="32"/>
        <v>2.586884543007551E-3</v>
      </c>
      <c r="J82" s="23">
        <f t="shared" si="32"/>
        <v>2.667873561849408E-4</v>
      </c>
      <c r="K82" s="23">
        <f t="shared" si="32"/>
        <v>0</v>
      </c>
      <c r="L82" s="23">
        <f>SUM(L75:L81)</f>
        <v>0</v>
      </c>
      <c r="M82" s="23">
        <f>SUM(M75:M81)</f>
        <v>2.3820299659369715E-5</v>
      </c>
      <c r="N82" s="23">
        <f t="shared" si="32"/>
        <v>2.0961863700245348E-4</v>
      </c>
      <c r="O82" s="23">
        <f t="shared" si="32"/>
        <v>0</v>
      </c>
      <c r="P82" s="23">
        <f t="shared" si="32"/>
        <v>0</v>
      </c>
      <c r="Q82" s="23">
        <f t="shared" si="32"/>
        <v>7.2890116957671325E-4</v>
      </c>
      <c r="R82" s="23">
        <f t="shared" si="32"/>
        <v>4.7640599318739426E-6</v>
      </c>
      <c r="S82" s="23">
        <f t="shared" si="32"/>
        <v>4.2876539386865489E-5</v>
      </c>
      <c r="T82" s="23">
        <f t="shared" si="32"/>
        <v>0.21382530192229818</v>
      </c>
      <c r="U82" s="23">
        <f t="shared" si="32"/>
        <v>2.6202329625306685E-4</v>
      </c>
    </row>
    <row r="83" spans="1:21">
      <c r="A83" s="19"/>
      <c r="B83" s="19"/>
      <c r="C83" s="22"/>
      <c r="D83" s="21"/>
    </row>
    <row r="84" spans="1:21" ht="13.2">
      <c r="A84" s="124" t="s">
        <v>45</v>
      </c>
      <c r="B84" s="19"/>
      <c r="C84" s="117" t="s">
        <v>543</v>
      </c>
      <c r="D84" s="140">
        <f t="shared" ref="D84:D91" si="33">SUM(E84:U84)</f>
        <v>209729</v>
      </c>
      <c r="E84" s="140">
        <v>133754</v>
      </c>
      <c r="F84" s="140">
        <v>30327</v>
      </c>
      <c r="G84" s="140">
        <v>0</v>
      </c>
      <c r="H84" s="140">
        <v>0</v>
      </c>
      <c r="I84" s="140">
        <v>543</v>
      </c>
      <c r="J84" s="140">
        <v>0</v>
      </c>
      <c r="K84" s="140">
        <v>0</v>
      </c>
      <c r="L84" s="140">
        <v>0</v>
      </c>
      <c r="M84" s="140">
        <v>5</v>
      </c>
      <c r="N84" s="140">
        <v>0</v>
      </c>
      <c r="O84" s="140">
        <v>0</v>
      </c>
      <c r="P84" s="140">
        <v>0</v>
      </c>
      <c r="Q84" s="140">
        <v>153</v>
      </c>
      <c r="R84" s="140">
        <v>0</v>
      </c>
      <c r="S84" s="140">
        <v>9</v>
      </c>
      <c r="T84" s="140">
        <v>44883</v>
      </c>
      <c r="U84" s="140">
        <v>55</v>
      </c>
    </row>
    <row r="85" spans="1:21">
      <c r="A85" s="119" t="s">
        <v>46</v>
      </c>
      <c r="B85" s="18" t="str">
        <f>$B$5</f>
        <v>PRODUCTION</v>
      </c>
      <c r="C85" s="22"/>
      <c r="D85" s="23">
        <f t="shared" si="33"/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</row>
    <row r="86" spans="1:21">
      <c r="A86" s="18" t="str">
        <f t="shared" ref="A86:A92" si="34">A85</f>
        <v>DIST_SERV</v>
      </c>
      <c r="B86" s="18" t="str">
        <f>$B$6</f>
        <v>BULKTRAN</v>
      </c>
      <c r="C86" s="22"/>
      <c r="D86" s="23">
        <f t="shared" si="33"/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</row>
    <row r="87" spans="1:21">
      <c r="A87" s="18" t="str">
        <f t="shared" si="34"/>
        <v>DIST_SERV</v>
      </c>
      <c r="B87" s="18" t="str">
        <f>$B$7</f>
        <v>SUBTRAN</v>
      </c>
      <c r="C87" s="22"/>
      <c r="D87" s="23">
        <f t="shared" si="33"/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0</v>
      </c>
      <c r="T87" s="23">
        <v>0</v>
      </c>
      <c r="U87" s="23">
        <v>0</v>
      </c>
    </row>
    <row r="88" spans="1:21">
      <c r="A88" s="18" t="str">
        <f t="shared" si="34"/>
        <v>DIST_SERV</v>
      </c>
      <c r="B88" s="18" t="str">
        <f>$B$8</f>
        <v>DISTPRI</v>
      </c>
      <c r="C88" s="22"/>
      <c r="D88" s="23">
        <f t="shared" si="33"/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</row>
    <row r="89" spans="1:21">
      <c r="A89" s="18" t="str">
        <f t="shared" si="34"/>
        <v>DIST_SERV</v>
      </c>
      <c r="B89" s="18" t="str">
        <f>$B$9</f>
        <v>DISTSEC</v>
      </c>
      <c r="C89" s="22"/>
      <c r="D89" s="23">
        <f t="shared" si="33"/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</row>
    <row r="90" spans="1:21">
      <c r="A90" s="18" t="str">
        <f t="shared" si="34"/>
        <v>DIST_SERV</v>
      </c>
      <c r="B90" s="18" t="str">
        <f>$B$10</f>
        <v>ENERGY</v>
      </c>
      <c r="C90" s="22"/>
      <c r="D90" s="23">
        <f t="shared" si="33"/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</row>
    <row r="91" spans="1:21">
      <c r="A91" s="18" t="str">
        <f t="shared" si="34"/>
        <v>DIST_SERV</v>
      </c>
      <c r="B91" s="18" t="str">
        <f>$B$11</f>
        <v>CUSTOMER</v>
      </c>
      <c r="D91" s="23">
        <f t="shared" si="33"/>
        <v>1.0000000000000002</v>
      </c>
      <c r="E91" s="23">
        <f t="shared" ref="E91:U91" si="35">E84/$D84</f>
        <v>0.63774680659327032</v>
      </c>
      <c r="F91" s="23">
        <f t="shared" si="35"/>
        <v>0.14460088971959051</v>
      </c>
      <c r="G91" s="23">
        <f t="shared" si="35"/>
        <v>0</v>
      </c>
      <c r="H91" s="23">
        <f>H84/$D84</f>
        <v>0</v>
      </c>
      <c r="I91" s="23">
        <f t="shared" si="35"/>
        <v>2.589055400063892E-3</v>
      </c>
      <c r="J91" s="23">
        <f t="shared" si="35"/>
        <v>0</v>
      </c>
      <c r="K91" s="23">
        <f t="shared" si="35"/>
        <v>0</v>
      </c>
      <c r="L91" s="23">
        <f>L84/$D84</f>
        <v>0</v>
      </c>
      <c r="M91" s="23">
        <f>M84/$D84</f>
        <v>2.3840289135026629E-5</v>
      </c>
      <c r="N91" s="23">
        <f>N84/$D84</f>
        <v>0</v>
      </c>
      <c r="O91" s="23">
        <f>O84/$D84</f>
        <v>0</v>
      </c>
      <c r="P91" s="23">
        <f>P84/$D84</f>
        <v>0</v>
      </c>
      <c r="Q91" s="23">
        <f t="shared" si="35"/>
        <v>7.2951284753181489E-4</v>
      </c>
      <c r="R91" s="23">
        <f t="shared" si="35"/>
        <v>0</v>
      </c>
      <c r="S91" s="23">
        <f>S84/$D84</f>
        <v>4.2912520443047936E-5</v>
      </c>
      <c r="T91" s="23">
        <f>T84/$D84</f>
        <v>0.21400473944948004</v>
      </c>
      <c r="U91" s="23">
        <f t="shared" si="35"/>
        <v>2.6224318048529295E-4</v>
      </c>
    </row>
    <row r="92" spans="1:21">
      <c r="A92" s="18" t="str">
        <f t="shared" si="34"/>
        <v>DIST_SERV</v>
      </c>
      <c r="B92" s="18" t="str">
        <f>$B$12</f>
        <v>TOTAL</v>
      </c>
      <c r="D92" s="23">
        <f t="shared" ref="D92:U92" si="36">SUM(D85:D91)</f>
        <v>1.0000000000000002</v>
      </c>
      <c r="E92" s="23">
        <f t="shared" si="36"/>
        <v>0.63774680659327032</v>
      </c>
      <c r="F92" s="23">
        <f t="shared" si="36"/>
        <v>0.14460088971959051</v>
      </c>
      <c r="G92" s="23">
        <f t="shared" si="36"/>
        <v>0</v>
      </c>
      <c r="H92" s="23">
        <f t="shared" si="36"/>
        <v>0</v>
      </c>
      <c r="I92" s="23">
        <f t="shared" si="36"/>
        <v>2.589055400063892E-3</v>
      </c>
      <c r="J92" s="23">
        <f t="shared" si="36"/>
        <v>0</v>
      </c>
      <c r="K92" s="23">
        <f t="shared" si="36"/>
        <v>0</v>
      </c>
      <c r="L92" s="23">
        <f>SUM(L85:L91)</f>
        <v>0</v>
      </c>
      <c r="M92" s="23">
        <f>SUM(M85:M91)</f>
        <v>2.3840289135026629E-5</v>
      </c>
      <c r="N92" s="23">
        <f t="shared" si="36"/>
        <v>0</v>
      </c>
      <c r="O92" s="23">
        <f t="shared" si="36"/>
        <v>0</v>
      </c>
      <c r="P92" s="23">
        <f t="shared" si="36"/>
        <v>0</v>
      </c>
      <c r="Q92" s="23">
        <f t="shared" si="36"/>
        <v>7.2951284753181489E-4</v>
      </c>
      <c r="R92" s="23">
        <f t="shared" si="36"/>
        <v>0</v>
      </c>
      <c r="S92" s="23">
        <f t="shared" si="36"/>
        <v>4.2912520443047936E-5</v>
      </c>
      <c r="T92" s="23">
        <f t="shared" si="36"/>
        <v>0.21400473944948004</v>
      </c>
      <c r="U92" s="23">
        <f t="shared" si="36"/>
        <v>2.6224318048529295E-4</v>
      </c>
    </row>
    <row r="93" spans="1:21">
      <c r="A93" s="19"/>
      <c r="B93" s="19"/>
      <c r="C93" s="22"/>
      <c r="D93" s="21"/>
    </row>
    <row r="94" spans="1:21" ht="12">
      <c r="A94" s="124" t="s">
        <v>14</v>
      </c>
      <c r="B94" s="19"/>
      <c r="C94" s="22"/>
      <c r="D94" s="140">
        <f t="shared" ref="D94:D101" si="37">SUM(E94:U94)</f>
        <v>32526922</v>
      </c>
      <c r="E94" s="140">
        <v>14551652</v>
      </c>
      <c r="F94" s="140">
        <v>10971227</v>
      </c>
      <c r="G94" s="140">
        <v>1576800</v>
      </c>
      <c r="H94" s="140">
        <v>265607</v>
      </c>
      <c r="I94" s="140">
        <v>1682235</v>
      </c>
      <c r="J94" s="140">
        <v>554664</v>
      </c>
      <c r="K94" s="140">
        <v>653233</v>
      </c>
      <c r="L94" s="140">
        <v>81653</v>
      </c>
      <c r="M94" s="140">
        <v>10474</v>
      </c>
      <c r="N94" s="140">
        <v>393291</v>
      </c>
      <c r="O94" s="140">
        <v>1098052</v>
      </c>
      <c r="P94" s="140">
        <v>326611</v>
      </c>
      <c r="Q94" s="140">
        <v>320489</v>
      </c>
      <c r="R94" s="140">
        <v>7247</v>
      </c>
      <c r="S94" s="140">
        <v>33687</v>
      </c>
      <c r="T94" s="140">
        <v>0</v>
      </c>
      <c r="U94" s="140">
        <v>0</v>
      </c>
    </row>
    <row r="95" spans="1:21">
      <c r="A95" s="119" t="s">
        <v>47</v>
      </c>
      <c r="B95" s="18" t="str">
        <f>$B$5</f>
        <v>PRODUCTION</v>
      </c>
      <c r="C95" s="22"/>
      <c r="D95" s="23">
        <f t="shared" si="37"/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</row>
    <row r="96" spans="1:21">
      <c r="A96" s="18" t="str">
        <f t="shared" ref="A96:A102" si="38">A95</f>
        <v>DIST_METERS</v>
      </c>
      <c r="B96" s="18" t="str">
        <f>$B$6</f>
        <v>BULKTRAN</v>
      </c>
      <c r="C96" s="22"/>
      <c r="D96" s="23">
        <f t="shared" si="37"/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</row>
    <row r="97" spans="1:21">
      <c r="A97" s="18" t="str">
        <f t="shared" si="38"/>
        <v>DIST_METERS</v>
      </c>
      <c r="B97" s="18" t="str">
        <f>$B$7</f>
        <v>SUBTRAN</v>
      </c>
      <c r="C97" s="22"/>
      <c r="D97" s="23">
        <f t="shared" si="37"/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</row>
    <row r="98" spans="1:21">
      <c r="A98" s="18" t="str">
        <f t="shared" si="38"/>
        <v>DIST_METERS</v>
      </c>
      <c r="B98" s="18" t="str">
        <f>$B$8</f>
        <v>DISTPRI</v>
      </c>
      <c r="C98" s="22"/>
      <c r="D98" s="23">
        <f t="shared" si="37"/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</row>
    <row r="99" spans="1:21">
      <c r="A99" s="18" t="str">
        <f t="shared" si="38"/>
        <v>DIST_METERS</v>
      </c>
      <c r="B99" s="18" t="str">
        <f>$B$9</f>
        <v>DISTSEC</v>
      </c>
      <c r="C99" s="22"/>
      <c r="D99" s="23">
        <f t="shared" si="37"/>
        <v>0</v>
      </c>
      <c r="E99" s="23">
        <v>0</v>
      </c>
      <c r="F99" s="23">
        <v>0</v>
      </c>
      <c r="G99" s="23">
        <v>0</v>
      </c>
      <c r="H99" s="23">
        <v>0</v>
      </c>
      <c r="I99" s="23">
        <v>0</v>
      </c>
      <c r="J99" s="23">
        <v>0</v>
      </c>
      <c r="K99" s="23">
        <v>0</v>
      </c>
      <c r="L99" s="23">
        <v>0</v>
      </c>
      <c r="M99" s="23">
        <v>0</v>
      </c>
      <c r="N99" s="23">
        <v>0</v>
      </c>
      <c r="O99" s="23">
        <v>0</v>
      </c>
      <c r="P99" s="23">
        <v>0</v>
      </c>
      <c r="Q99" s="23">
        <v>0</v>
      </c>
      <c r="R99" s="23">
        <v>0</v>
      </c>
      <c r="S99" s="23">
        <v>0</v>
      </c>
      <c r="T99" s="23">
        <v>0</v>
      </c>
      <c r="U99" s="23">
        <v>0</v>
      </c>
    </row>
    <row r="100" spans="1:21">
      <c r="A100" s="18" t="str">
        <f t="shared" si="38"/>
        <v>DIST_METERS</v>
      </c>
      <c r="B100" s="18" t="str">
        <f>$B$10</f>
        <v>ENERGY</v>
      </c>
      <c r="C100" s="22"/>
      <c r="D100" s="23">
        <f t="shared" si="37"/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</row>
    <row r="101" spans="1:21">
      <c r="A101" s="18" t="str">
        <f t="shared" si="38"/>
        <v>DIST_METERS</v>
      </c>
      <c r="B101" s="18" t="str">
        <f>$B$11</f>
        <v>CUSTOMER</v>
      </c>
      <c r="D101" s="23">
        <f t="shared" si="37"/>
        <v>1</v>
      </c>
      <c r="E101" s="23">
        <f t="shared" ref="E101:U101" si="39">E94/$D94</f>
        <v>0.44737254880741562</v>
      </c>
      <c r="F101" s="23">
        <f t="shared" si="39"/>
        <v>0.33729680908633164</v>
      </c>
      <c r="G101" s="23">
        <f t="shared" si="39"/>
        <v>4.8476766415217525E-2</v>
      </c>
      <c r="H101" s="23">
        <f>H94/$D94</f>
        <v>8.1657588135760281E-3</v>
      </c>
      <c r="I101" s="23">
        <f t="shared" si="39"/>
        <v>5.1718235128426847E-2</v>
      </c>
      <c r="J101" s="23">
        <f t="shared" si="39"/>
        <v>1.7052458883136869E-2</v>
      </c>
      <c r="K101" s="23">
        <f t="shared" si="39"/>
        <v>2.008284091559601E-2</v>
      </c>
      <c r="L101" s="23">
        <f>L94/$D94</f>
        <v>2.5103205277154719E-3</v>
      </c>
      <c r="M101" s="23">
        <f>M94/$D94</f>
        <v>3.2201017975202204E-4</v>
      </c>
      <c r="N101" s="23">
        <f>N94/$D94</f>
        <v>1.2091245522708851E-2</v>
      </c>
      <c r="O101" s="23">
        <f>O94/$D94</f>
        <v>3.3758251088129396E-2</v>
      </c>
      <c r="P101" s="23">
        <f>P94/$D94</f>
        <v>1.0041251367098308E-2</v>
      </c>
      <c r="Q101" s="23">
        <f t="shared" si="39"/>
        <v>9.8530380464527199E-3</v>
      </c>
      <c r="R101" s="23">
        <f t="shared" si="39"/>
        <v>2.2280005467470914E-4</v>
      </c>
      <c r="S101" s="23">
        <f>S94/$D94</f>
        <v>1.035665163768032E-3</v>
      </c>
      <c r="T101" s="23">
        <f>T94/$D94</f>
        <v>0</v>
      </c>
      <c r="U101" s="23">
        <f t="shared" si="39"/>
        <v>0</v>
      </c>
    </row>
    <row r="102" spans="1:21">
      <c r="A102" s="18" t="str">
        <f t="shared" si="38"/>
        <v>DIST_METERS</v>
      </c>
      <c r="B102" s="18" t="str">
        <f>$B$12</f>
        <v>TOTAL</v>
      </c>
      <c r="D102" s="23">
        <f t="shared" ref="D102:U102" si="40">SUM(D95:D101)</f>
        <v>1</v>
      </c>
      <c r="E102" s="23">
        <f t="shared" si="40"/>
        <v>0.44737254880741562</v>
      </c>
      <c r="F102" s="23">
        <f t="shared" si="40"/>
        <v>0.33729680908633164</v>
      </c>
      <c r="G102" s="23">
        <f t="shared" si="40"/>
        <v>4.8476766415217525E-2</v>
      </c>
      <c r="H102" s="23">
        <f t="shared" si="40"/>
        <v>8.1657588135760281E-3</v>
      </c>
      <c r="I102" s="23">
        <f t="shared" si="40"/>
        <v>5.1718235128426847E-2</v>
      </c>
      <c r="J102" s="23">
        <f t="shared" si="40"/>
        <v>1.7052458883136869E-2</v>
      </c>
      <c r="K102" s="23">
        <f t="shared" si="40"/>
        <v>2.008284091559601E-2</v>
      </c>
      <c r="L102" s="23">
        <f>SUM(L95:L101)</f>
        <v>2.5103205277154719E-3</v>
      </c>
      <c r="M102" s="23">
        <f>SUM(M95:M101)</f>
        <v>3.2201017975202204E-4</v>
      </c>
      <c r="N102" s="23">
        <f t="shared" si="40"/>
        <v>1.2091245522708851E-2</v>
      </c>
      <c r="O102" s="23">
        <f t="shared" si="40"/>
        <v>3.3758251088129396E-2</v>
      </c>
      <c r="P102" s="23">
        <f t="shared" si="40"/>
        <v>1.0041251367098308E-2</v>
      </c>
      <c r="Q102" s="23">
        <f t="shared" si="40"/>
        <v>9.8530380464527199E-3</v>
      </c>
      <c r="R102" s="23">
        <f t="shared" si="40"/>
        <v>2.2280005467470914E-4</v>
      </c>
      <c r="S102" s="23">
        <f t="shared" si="40"/>
        <v>1.035665163768032E-3</v>
      </c>
      <c r="T102" s="23">
        <f t="shared" si="40"/>
        <v>0</v>
      </c>
      <c r="U102" s="23">
        <f t="shared" si="40"/>
        <v>0</v>
      </c>
    </row>
    <row r="103" spans="1:21">
      <c r="A103" s="19"/>
      <c r="B103" s="19"/>
      <c r="C103" s="22"/>
      <c r="D103" s="21"/>
    </row>
    <row r="104" spans="1:21" ht="12">
      <c r="A104" s="124" t="s">
        <v>48</v>
      </c>
      <c r="B104" s="19"/>
      <c r="C104" s="22"/>
      <c r="D104" s="140">
        <f t="shared" ref="D104:D111" si="41">SUM(E104:U104)</f>
        <v>1</v>
      </c>
      <c r="E104" s="140">
        <v>0</v>
      </c>
      <c r="F104" s="140">
        <v>0</v>
      </c>
      <c r="G104" s="140">
        <v>0</v>
      </c>
      <c r="H104" s="140">
        <v>0</v>
      </c>
      <c r="I104" s="140">
        <v>0</v>
      </c>
      <c r="J104" s="140">
        <v>0</v>
      </c>
      <c r="K104" s="140">
        <v>0</v>
      </c>
      <c r="L104" s="140">
        <v>0</v>
      </c>
      <c r="M104" s="140">
        <v>0</v>
      </c>
      <c r="N104" s="140">
        <v>0</v>
      </c>
      <c r="O104" s="140">
        <v>0</v>
      </c>
      <c r="P104" s="140">
        <v>0</v>
      </c>
      <c r="Q104" s="140">
        <v>0</v>
      </c>
      <c r="R104" s="140">
        <v>0</v>
      </c>
      <c r="S104" s="140">
        <v>0</v>
      </c>
      <c r="T104" s="140">
        <v>1</v>
      </c>
      <c r="U104" s="140">
        <v>0</v>
      </c>
    </row>
    <row r="105" spans="1:21">
      <c r="A105" s="172" t="s">
        <v>49</v>
      </c>
      <c r="B105" s="18" t="str">
        <f>$B$5</f>
        <v>PRODUCTION</v>
      </c>
      <c r="C105" s="22"/>
      <c r="D105" s="23">
        <f t="shared" si="41"/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</row>
    <row r="106" spans="1:21">
      <c r="A106" s="18" t="str">
        <f t="shared" ref="A106:A112" si="42">A105</f>
        <v>DIST_OL</v>
      </c>
      <c r="B106" s="18" t="str">
        <f>$B$6</f>
        <v>BULKTRAN</v>
      </c>
      <c r="C106" s="22"/>
      <c r="D106" s="23">
        <f t="shared" si="41"/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</row>
    <row r="107" spans="1:21">
      <c r="A107" s="18" t="str">
        <f t="shared" si="42"/>
        <v>DIST_OL</v>
      </c>
      <c r="B107" s="18" t="str">
        <f>$B$7</f>
        <v>SUBTRAN</v>
      </c>
      <c r="C107" s="22"/>
      <c r="D107" s="23">
        <f t="shared" si="41"/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</row>
    <row r="108" spans="1:21">
      <c r="A108" s="18" t="str">
        <f t="shared" si="42"/>
        <v>DIST_OL</v>
      </c>
      <c r="B108" s="18" t="str">
        <f>$B$8</f>
        <v>DISTPRI</v>
      </c>
      <c r="C108" s="22"/>
      <c r="D108" s="23">
        <f t="shared" si="41"/>
        <v>0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</row>
    <row r="109" spans="1:21">
      <c r="A109" s="18" t="str">
        <f t="shared" si="42"/>
        <v>DIST_OL</v>
      </c>
      <c r="B109" s="18" t="str">
        <f>$B$9</f>
        <v>DISTSEC</v>
      </c>
      <c r="C109" s="22"/>
      <c r="D109" s="23">
        <f t="shared" si="41"/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</row>
    <row r="110" spans="1:21">
      <c r="A110" s="18" t="str">
        <f t="shared" si="42"/>
        <v>DIST_OL</v>
      </c>
      <c r="B110" s="18" t="str">
        <f>$B$10</f>
        <v>ENERGY</v>
      </c>
      <c r="C110" s="22"/>
      <c r="D110" s="23">
        <f t="shared" si="41"/>
        <v>0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</row>
    <row r="111" spans="1:21">
      <c r="A111" s="18" t="str">
        <f t="shared" si="42"/>
        <v>DIST_OL</v>
      </c>
      <c r="B111" s="18" t="str">
        <f>$B$11</f>
        <v>CUSTOMER</v>
      </c>
      <c r="D111" s="23">
        <f t="shared" si="41"/>
        <v>1</v>
      </c>
      <c r="E111" s="23">
        <f t="shared" ref="E111:U111" si="43">E104/$D104</f>
        <v>0</v>
      </c>
      <c r="F111" s="23">
        <f t="shared" si="43"/>
        <v>0</v>
      </c>
      <c r="G111" s="23">
        <f t="shared" si="43"/>
        <v>0</v>
      </c>
      <c r="H111" s="23">
        <f>H104/$D104</f>
        <v>0</v>
      </c>
      <c r="I111" s="23">
        <f t="shared" si="43"/>
        <v>0</v>
      </c>
      <c r="J111" s="23">
        <f t="shared" si="43"/>
        <v>0</v>
      </c>
      <c r="K111" s="23">
        <f t="shared" si="43"/>
        <v>0</v>
      </c>
      <c r="L111" s="23">
        <f>L104/$D104</f>
        <v>0</v>
      </c>
      <c r="M111" s="23">
        <f>M104/$D104</f>
        <v>0</v>
      </c>
      <c r="N111" s="23">
        <f>N104/$D104</f>
        <v>0</v>
      </c>
      <c r="O111" s="23">
        <f>O104/$D104</f>
        <v>0</v>
      </c>
      <c r="P111" s="23">
        <f>P104/$D104</f>
        <v>0</v>
      </c>
      <c r="Q111" s="23">
        <f t="shared" si="43"/>
        <v>0</v>
      </c>
      <c r="R111" s="23">
        <f t="shared" si="43"/>
        <v>0</v>
      </c>
      <c r="S111" s="23">
        <f>S104/$D104</f>
        <v>0</v>
      </c>
      <c r="T111" s="23">
        <f>T104/$D104</f>
        <v>1</v>
      </c>
      <c r="U111" s="23">
        <f t="shared" si="43"/>
        <v>0</v>
      </c>
    </row>
    <row r="112" spans="1:21">
      <c r="A112" s="18" t="str">
        <f t="shared" si="42"/>
        <v>DIST_OL</v>
      </c>
      <c r="B112" s="18" t="str">
        <f>$B$12</f>
        <v>TOTAL</v>
      </c>
      <c r="D112" s="23">
        <f t="shared" ref="D112:U112" si="44">SUM(D105:D111)</f>
        <v>1</v>
      </c>
      <c r="E112" s="23">
        <f t="shared" si="44"/>
        <v>0</v>
      </c>
      <c r="F112" s="23">
        <f t="shared" si="44"/>
        <v>0</v>
      </c>
      <c r="G112" s="23">
        <f t="shared" si="44"/>
        <v>0</v>
      </c>
      <c r="H112" s="23">
        <f t="shared" si="44"/>
        <v>0</v>
      </c>
      <c r="I112" s="23">
        <f t="shared" si="44"/>
        <v>0</v>
      </c>
      <c r="J112" s="23">
        <f t="shared" si="44"/>
        <v>0</v>
      </c>
      <c r="K112" s="23">
        <f t="shared" si="44"/>
        <v>0</v>
      </c>
      <c r="L112" s="23">
        <f>SUM(L105:L111)</f>
        <v>0</v>
      </c>
      <c r="M112" s="23">
        <f>SUM(M105:M111)</f>
        <v>0</v>
      </c>
      <c r="N112" s="23">
        <f t="shared" si="44"/>
        <v>0</v>
      </c>
      <c r="O112" s="23">
        <f t="shared" si="44"/>
        <v>0</v>
      </c>
      <c r="P112" s="23">
        <f t="shared" si="44"/>
        <v>0</v>
      </c>
      <c r="Q112" s="23">
        <f t="shared" si="44"/>
        <v>0</v>
      </c>
      <c r="R112" s="23">
        <f t="shared" si="44"/>
        <v>0</v>
      </c>
      <c r="S112" s="23">
        <f t="shared" si="44"/>
        <v>0</v>
      </c>
      <c r="T112" s="23">
        <f t="shared" si="44"/>
        <v>1</v>
      </c>
      <c r="U112" s="23">
        <f t="shared" si="44"/>
        <v>0</v>
      </c>
    </row>
    <row r="113" spans="1:21">
      <c r="A113" s="19"/>
      <c r="B113" s="19"/>
      <c r="C113" s="22"/>
      <c r="D113" s="21"/>
    </row>
    <row r="114" spans="1:21" ht="12">
      <c r="A114" s="124" t="s">
        <v>50</v>
      </c>
      <c r="B114" s="19"/>
      <c r="C114" s="22"/>
      <c r="D114" s="140">
        <f t="shared" ref="D114:D121" si="45">SUM(E114:U114)</f>
        <v>1</v>
      </c>
      <c r="E114" s="140">
        <v>0</v>
      </c>
      <c r="F114" s="140">
        <v>0</v>
      </c>
      <c r="G114" s="140">
        <v>0</v>
      </c>
      <c r="H114" s="140">
        <v>0</v>
      </c>
      <c r="I114" s="140">
        <v>0</v>
      </c>
      <c r="J114" s="140">
        <v>0</v>
      </c>
      <c r="K114" s="140">
        <v>0</v>
      </c>
      <c r="L114" s="140">
        <v>0</v>
      </c>
      <c r="M114" s="140">
        <v>0</v>
      </c>
      <c r="N114" s="140">
        <v>0</v>
      </c>
      <c r="O114" s="140">
        <v>0</v>
      </c>
      <c r="P114" s="140">
        <v>0</v>
      </c>
      <c r="Q114" s="140">
        <v>0</v>
      </c>
      <c r="R114" s="140">
        <v>0</v>
      </c>
      <c r="S114" s="140">
        <v>0</v>
      </c>
      <c r="T114" s="140">
        <v>0</v>
      </c>
      <c r="U114" s="140">
        <v>1</v>
      </c>
    </row>
    <row r="115" spans="1:21">
      <c r="A115" s="172" t="s">
        <v>51</v>
      </c>
      <c r="B115" s="18" t="str">
        <f>$B$5</f>
        <v>PRODUCTION</v>
      </c>
      <c r="C115" s="22"/>
      <c r="D115" s="23">
        <f t="shared" si="45"/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</row>
    <row r="116" spans="1:21">
      <c r="A116" s="18" t="str">
        <f t="shared" ref="A116:A122" si="46">A115</f>
        <v>DIST_SL</v>
      </c>
      <c r="B116" s="18" t="str">
        <f>$B$6</f>
        <v>BULKTRAN</v>
      </c>
      <c r="C116" s="22"/>
      <c r="D116" s="23">
        <f t="shared" si="45"/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</row>
    <row r="117" spans="1:21">
      <c r="A117" s="18" t="str">
        <f t="shared" si="46"/>
        <v>DIST_SL</v>
      </c>
      <c r="B117" s="18" t="str">
        <f>$B$7</f>
        <v>SUBTRAN</v>
      </c>
      <c r="C117" s="22"/>
      <c r="D117" s="23">
        <f t="shared" si="45"/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</row>
    <row r="118" spans="1:21">
      <c r="A118" s="18" t="str">
        <f t="shared" si="46"/>
        <v>DIST_SL</v>
      </c>
      <c r="B118" s="18" t="str">
        <f>$B$8</f>
        <v>DISTPRI</v>
      </c>
      <c r="C118" s="22"/>
      <c r="D118" s="23">
        <f t="shared" si="45"/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</row>
    <row r="119" spans="1:21">
      <c r="A119" s="18" t="str">
        <f t="shared" si="46"/>
        <v>DIST_SL</v>
      </c>
      <c r="B119" s="18" t="str">
        <f>$B$9</f>
        <v>DISTSEC</v>
      </c>
      <c r="C119" s="22"/>
      <c r="D119" s="23">
        <f t="shared" si="45"/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</row>
    <row r="120" spans="1:21">
      <c r="A120" s="18" t="str">
        <f t="shared" si="46"/>
        <v>DIST_SL</v>
      </c>
      <c r="B120" s="18" t="str">
        <f>$B$10</f>
        <v>ENERGY</v>
      </c>
      <c r="C120" s="22"/>
      <c r="D120" s="23">
        <f t="shared" si="45"/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</row>
    <row r="121" spans="1:21">
      <c r="A121" s="18" t="str">
        <f t="shared" si="46"/>
        <v>DIST_SL</v>
      </c>
      <c r="B121" s="18" t="str">
        <f>$B$11</f>
        <v>CUSTOMER</v>
      </c>
      <c r="D121" s="23">
        <f t="shared" si="45"/>
        <v>1</v>
      </c>
      <c r="E121" s="23">
        <f t="shared" ref="E121:U121" si="47">E114/$D114</f>
        <v>0</v>
      </c>
      <c r="F121" s="23">
        <f t="shared" si="47"/>
        <v>0</v>
      </c>
      <c r="G121" s="23">
        <f t="shared" si="47"/>
        <v>0</v>
      </c>
      <c r="H121" s="23">
        <f>H114/$D114</f>
        <v>0</v>
      </c>
      <c r="I121" s="23">
        <f t="shared" si="47"/>
        <v>0</v>
      </c>
      <c r="J121" s="23">
        <f t="shared" si="47"/>
        <v>0</v>
      </c>
      <c r="K121" s="23">
        <f t="shared" si="47"/>
        <v>0</v>
      </c>
      <c r="L121" s="23">
        <f>L114/$D114</f>
        <v>0</v>
      </c>
      <c r="M121" s="23">
        <f>M114/$D114</f>
        <v>0</v>
      </c>
      <c r="N121" s="23">
        <f>N114/$D114</f>
        <v>0</v>
      </c>
      <c r="O121" s="23">
        <f>O114/$D114</f>
        <v>0</v>
      </c>
      <c r="P121" s="23">
        <f>P114/$D114</f>
        <v>0</v>
      </c>
      <c r="Q121" s="23">
        <f t="shared" si="47"/>
        <v>0</v>
      </c>
      <c r="R121" s="23">
        <f t="shared" si="47"/>
        <v>0</v>
      </c>
      <c r="S121" s="23">
        <f>S114/$D114</f>
        <v>0</v>
      </c>
      <c r="T121" s="23">
        <f>T114/$D114</f>
        <v>0</v>
      </c>
      <c r="U121" s="23">
        <f t="shared" si="47"/>
        <v>1</v>
      </c>
    </row>
    <row r="122" spans="1:21">
      <c r="A122" s="18" t="str">
        <f t="shared" si="46"/>
        <v>DIST_SL</v>
      </c>
      <c r="B122" s="18" t="str">
        <f>$B$12</f>
        <v>TOTAL</v>
      </c>
      <c r="D122" s="23">
        <f t="shared" ref="D122:U122" si="48">SUM(D115:D121)</f>
        <v>1</v>
      </c>
      <c r="E122" s="23">
        <f t="shared" si="48"/>
        <v>0</v>
      </c>
      <c r="F122" s="23">
        <f t="shared" si="48"/>
        <v>0</v>
      </c>
      <c r="G122" s="23">
        <f t="shared" si="48"/>
        <v>0</v>
      </c>
      <c r="H122" s="23">
        <f t="shared" si="48"/>
        <v>0</v>
      </c>
      <c r="I122" s="23">
        <f t="shared" si="48"/>
        <v>0</v>
      </c>
      <c r="J122" s="23">
        <f t="shared" si="48"/>
        <v>0</v>
      </c>
      <c r="K122" s="23">
        <f t="shared" si="48"/>
        <v>0</v>
      </c>
      <c r="L122" s="23">
        <f>SUM(L115:L121)</f>
        <v>0</v>
      </c>
      <c r="M122" s="23">
        <f>SUM(M115:M121)</f>
        <v>0</v>
      </c>
      <c r="N122" s="23">
        <f t="shared" si="48"/>
        <v>0</v>
      </c>
      <c r="O122" s="23">
        <f t="shared" si="48"/>
        <v>0</v>
      </c>
      <c r="P122" s="23">
        <f t="shared" si="48"/>
        <v>0</v>
      </c>
      <c r="Q122" s="23">
        <f t="shared" si="48"/>
        <v>0</v>
      </c>
      <c r="R122" s="23">
        <f t="shared" si="48"/>
        <v>0</v>
      </c>
      <c r="S122" s="23">
        <f t="shared" si="48"/>
        <v>0</v>
      </c>
      <c r="T122" s="23">
        <f t="shared" si="48"/>
        <v>0</v>
      </c>
      <c r="U122" s="23">
        <f t="shared" si="48"/>
        <v>1</v>
      </c>
    </row>
    <row r="123" spans="1:21">
      <c r="A123" s="19"/>
      <c r="B123" s="19"/>
      <c r="C123" s="22"/>
      <c r="D123" s="21"/>
    </row>
    <row r="124" spans="1:21" ht="13.2">
      <c r="A124" s="124" t="s">
        <v>52</v>
      </c>
      <c r="B124" s="19"/>
      <c r="C124" s="117" t="s">
        <v>544</v>
      </c>
      <c r="D124" s="140">
        <f t="shared" ref="D124:D131" si="49">SUM(E124:U124)</f>
        <v>362552</v>
      </c>
      <c r="E124" s="140">
        <v>267508</v>
      </c>
      <c r="F124" s="140">
        <v>90981</v>
      </c>
      <c r="G124" s="140">
        <v>263</v>
      </c>
      <c r="H124" s="140">
        <v>21</v>
      </c>
      <c r="I124" s="140">
        <v>2444</v>
      </c>
      <c r="J124" s="140">
        <v>280</v>
      </c>
      <c r="K124" s="140">
        <v>60</v>
      </c>
      <c r="L124" s="140">
        <v>5</v>
      </c>
      <c r="M124" s="140">
        <v>30</v>
      </c>
      <c r="N124" s="140">
        <v>264</v>
      </c>
      <c r="O124" s="140">
        <v>114</v>
      </c>
      <c r="P124" s="140">
        <v>24</v>
      </c>
      <c r="Q124" s="140">
        <v>536</v>
      </c>
      <c r="R124" s="140">
        <v>4</v>
      </c>
      <c r="S124" s="140">
        <v>18</v>
      </c>
      <c r="T124" s="140">
        <v>0</v>
      </c>
      <c r="U124" s="140">
        <v>0</v>
      </c>
    </row>
    <row r="125" spans="1:21">
      <c r="A125" s="119" t="s">
        <v>53</v>
      </c>
      <c r="B125" s="18" t="str">
        <f>$B$5</f>
        <v>PRODUCTION</v>
      </c>
      <c r="C125" s="22"/>
      <c r="D125" s="23">
        <f t="shared" si="49"/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3">
        <v>0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</row>
    <row r="126" spans="1:21">
      <c r="A126" s="18" t="str">
        <f t="shared" ref="A126:A132" si="50">A125</f>
        <v>CUST_902</v>
      </c>
      <c r="B126" s="18" t="str">
        <f>$B$6</f>
        <v>BULKTRAN</v>
      </c>
      <c r="C126" s="22"/>
      <c r="D126" s="23">
        <f t="shared" si="49"/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</row>
    <row r="127" spans="1:21">
      <c r="A127" s="18" t="str">
        <f t="shared" si="50"/>
        <v>CUST_902</v>
      </c>
      <c r="B127" s="18" t="str">
        <f>$B$7</f>
        <v>SUBTRAN</v>
      </c>
      <c r="C127" s="22"/>
      <c r="D127" s="23">
        <f t="shared" si="49"/>
        <v>0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</row>
    <row r="128" spans="1:21">
      <c r="A128" s="18" t="str">
        <f t="shared" si="50"/>
        <v>CUST_902</v>
      </c>
      <c r="B128" s="18" t="str">
        <f>$B$8</f>
        <v>DISTPRI</v>
      </c>
      <c r="C128" s="22"/>
      <c r="D128" s="23">
        <f t="shared" si="49"/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</row>
    <row r="129" spans="1:21">
      <c r="A129" s="18" t="str">
        <f t="shared" si="50"/>
        <v>CUST_902</v>
      </c>
      <c r="B129" s="18" t="str">
        <f>$B$9</f>
        <v>DISTSEC</v>
      </c>
      <c r="C129" s="22"/>
      <c r="D129" s="23">
        <f t="shared" si="49"/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</row>
    <row r="130" spans="1:21">
      <c r="A130" s="18" t="str">
        <f t="shared" si="50"/>
        <v>CUST_902</v>
      </c>
      <c r="B130" s="18" t="str">
        <f>$B$10</f>
        <v>ENERGY</v>
      </c>
      <c r="C130" s="22"/>
      <c r="D130" s="23">
        <f t="shared" si="49"/>
        <v>0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</row>
    <row r="131" spans="1:21">
      <c r="A131" s="18" t="str">
        <f t="shared" si="50"/>
        <v>CUST_902</v>
      </c>
      <c r="B131" s="18" t="str">
        <f>$B$11</f>
        <v>CUSTOMER</v>
      </c>
      <c r="D131" s="23">
        <f t="shared" si="49"/>
        <v>1</v>
      </c>
      <c r="E131" s="23">
        <f t="shared" ref="E131:U131" si="51">E124/$D124</f>
        <v>0.7378472605309031</v>
      </c>
      <c r="F131" s="23">
        <f t="shared" si="51"/>
        <v>0.25094607118427148</v>
      </c>
      <c r="G131" s="23">
        <f t="shared" si="51"/>
        <v>7.2541318210904914E-4</v>
      </c>
      <c r="H131" s="23">
        <f>H124/$D124</f>
        <v>5.7922725567642709E-5</v>
      </c>
      <c r="I131" s="23">
        <f t="shared" si="51"/>
        <v>6.7411019660627994E-3</v>
      </c>
      <c r="J131" s="23">
        <f t="shared" si="51"/>
        <v>7.7230300756856948E-4</v>
      </c>
      <c r="K131" s="23">
        <f t="shared" si="51"/>
        <v>1.6549350162183631E-4</v>
      </c>
      <c r="L131" s="23">
        <f>L124/$D124</f>
        <v>1.3791125135153027E-5</v>
      </c>
      <c r="M131" s="23">
        <f>M124/$D124</f>
        <v>8.2746750810918154E-5</v>
      </c>
      <c r="N131" s="23">
        <f>N124/$D124</f>
        <v>7.2817140713607974E-4</v>
      </c>
      <c r="O131" s="23">
        <f>O124/$D124</f>
        <v>3.1443765308148899E-4</v>
      </c>
      <c r="P131" s="23">
        <f>P124/$D124</f>
        <v>6.6197400648734529E-5</v>
      </c>
      <c r="Q131" s="23">
        <f t="shared" si="51"/>
        <v>1.4784086144884045E-3</v>
      </c>
      <c r="R131" s="23">
        <f t="shared" si="51"/>
        <v>1.1032900108122421E-5</v>
      </c>
      <c r="S131" s="23">
        <f>S124/$D124</f>
        <v>4.9648050486550897E-5</v>
      </c>
      <c r="T131" s="23">
        <f>T124/$D124</f>
        <v>0</v>
      </c>
      <c r="U131" s="23">
        <f t="shared" si="51"/>
        <v>0</v>
      </c>
    </row>
    <row r="132" spans="1:21">
      <c r="A132" s="18" t="str">
        <f t="shared" si="50"/>
        <v>CUST_902</v>
      </c>
      <c r="B132" s="18" t="str">
        <f>$B$12</f>
        <v>TOTAL</v>
      </c>
      <c r="D132" s="23">
        <f t="shared" ref="D132:U132" si="52">SUM(D125:D131)</f>
        <v>1</v>
      </c>
      <c r="E132" s="23">
        <f t="shared" si="52"/>
        <v>0.7378472605309031</v>
      </c>
      <c r="F132" s="23">
        <f t="shared" si="52"/>
        <v>0.25094607118427148</v>
      </c>
      <c r="G132" s="23">
        <f t="shared" si="52"/>
        <v>7.2541318210904914E-4</v>
      </c>
      <c r="H132" s="23">
        <f t="shared" si="52"/>
        <v>5.7922725567642709E-5</v>
      </c>
      <c r="I132" s="23">
        <f t="shared" si="52"/>
        <v>6.7411019660627994E-3</v>
      </c>
      <c r="J132" s="23">
        <f t="shared" si="52"/>
        <v>7.7230300756856948E-4</v>
      </c>
      <c r="K132" s="23">
        <f t="shared" si="52"/>
        <v>1.6549350162183631E-4</v>
      </c>
      <c r="L132" s="23">
        <f>SUM(L125:L131)</f>
        <v>1.3791125135153027E-5</v>
      </c>
      <c r="M132" s="23">
        <f>SUM(M125:M131)</f>
        <v>8.2746750810918154E-5</v>
      </c>
      <c r="N132" s="23">
        <f t="shared" si="52"/>
        <v>7.2817140713607974E-4</v>
      </c>
      <c r="O132" s="23">
        <f t="shared" si="52"/>
        <v>3.1443765308148899E-4</v>
      </c>
      <c r="P132" s="23">
        <f t="shared" si="52"/>
        <v>6.6197400648734529E-5</v>
      </c>
      <c r="Q132" s="23">
        <f t="shared" si="52"/>
        <v>1.4784086144884045E-3</v>
      </c>
      <c r="R132" s="23">
        <f t="shared" si="52"/>
        <v>1.1032900108122421E-5</v>
      </c>
      <c r="S132" s="23">
        <f t="shared" si="52"/>
        <v>4.9648050486550897E-5</v>
      </c>
      <c r="T132" s="23">
        <f t="shared" si="52"/>
        <v>0</v>
      </c>
      <c r="U132" s="23">
        <f t="shared" si="52"/>
        <v>0</v>
      </c>
    </row>
    <row r="133" spans="1:21">
      <c r="A133" s="19"/>
      <c r="B133" s="19"/>
      <c r="C133" s="22"/>
      <c r="D133" s="21"/>
    </row>
    <row r="134" spans="1:21" ht="13.2">
      <c r="A134" s="124" t="s">
        <v>54</v>
      </c>
      <c r="B134" s="19"/>
      <c r="C134" s="117" t="s">
        <v>545</v>
      </c>
      <c r="D134" s="140">
        <f t="shared" ref="D134:D141" si="53">SUM(E134:U134)</f>
        <v>5312483.1419712361</v>
      </c>
      <c r="E134" s="140">
        <v>4579245.1419712361</v>
      </c>
      <c r="F134" s="140">
        <v>710220</v>
      </c>
      <c r="G134" s="140">
        <v>1757</v>
      </c>
      <c r="H134" s="140">
        <v>140</v>
      </c>
      <c r="I134" s="140">
        <v>12716</v>
      </c>
      <c r="J134" s="140">
        <v>1311</v>
      </c>
      <c r="K134" s="140">
        <v>281</v>
      </c>
      <c r="L134" s="140">
        <v>23</v>
      </c>
      <c r="M134" s="140">
        <v>117</v>
      </c>
      <c r="N134" s="140">
        <v>1030</v>
      </c>
      <c r="O134" s="140">
        <v>445</v>
      </c>
      <c r="P134" s="140">
        <v>93</v>
      </c>
      <c r="Q134" s="140">
        <v>3583</v>
      </c>
      <c r="R134" s="140">
        <v>23</v>
      </c>
      <c r="S134" s="140">
        <v>211</v>
      </c>
      <c r="T134" s="140">
        <v>0</v>
      </c>
      <c r="U134" s="140">
        <v>1288</v>
      </c>
    </row>
    <row r="135" spans="1:21" ht="13.2">
      <c r="A135" s="119" t="s">
        <v>55</v>
      </c>
      <c r="B135" s="18" t="str">
        <f>$B$5</f>
        <v>PRODUCTION</v>
      </c>
      <c r="C135" s="117" t="s">
        <v>546</v>
      </c>
      <c r="D135" s="23">
        <f t="shared" si="53"/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</row>
    <row r="136" spans="1:21" ht="13.2">
      <c r="A136" s="18" t="str">
        <f t="shared" ref="A136:A142" si="54">A135</f>
        <v>CUST_903</v>
      </c>
      <c r="B136" s="18" t="str">
        <f>$B$6</f>
        <v>BULKTRAN</v>
      </c>
      <c r="C136" s="117" t="s">
        <v>547</v>
      </c>
      <c r="D136" s="23">
        <f t="shared" si="53"/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</row>
    <row r="137" spans="1:21">
      <c r="A137" s="18" t="str">
        <f t="shared" si="54"/>
        <v>CUST_903</v>
      </c>
      <c r="B137" s="18" t="str">
        <f>$B$7</f>
        <v>SUBTRAN</v>
      </c>
      <c r="C137" s="22"/>
      <c r="D137" s="23">
        <f t="shared" si="53"/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</row>
    <row r="138" spans="1:21">
      <c r="A138" s="18" t="str">
        <f t="shared" si="54"/>
        <v>CUST_903</v>
      </c>
      <c r="B138" s="18" t="str">
        <f>$B$8</f>
        <v>DISTPRI</v>
      </c>
      <c r="C138" s="22"/>
      <c r="D138" s="23">
        <f t="shared" si="53"/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</row>
    <row r="139" spans="1:21">
      <c r="A139" s="18" t="str">
        <f t="shared" si="54"/>
        <v>CUST_903</v>
      </c>
      <c r="B139" s="18" t="str">
        <f>$B$9</f>
        <v>DISTSEC</v>
      </c>
      <c r="C139" s="22"/>
      <c r="D139" s="23">
        <f t="shared" si="53"/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</row>
    <row r="140" spans="1:21">
      <c r="A140" s="18" t="str">
        <f t="shared" si="54"/>
        <v>CUST_903</v>
      </c>
      <c r="B140" s="18" t="str">
        <f>$B$10</f>
        <v>ENERGY</v>
      </c>
      <c r="C140" s="22"/>
      <c r="D140" s="23">
        <f t="shared" si="53"/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</row>
    <row r="141" spans="1:21">
      <c r="A141" s="18" t="str">
        <f t="shared" si="54"/>
        <v>CUST_903</v>
      </c>
      <c r="B141" s="18" t="str">
        <f>$B$11</f>
        <v>CUSTOMER</v>
      </c>
      <c r="D141" s="23">
        <f t="shared" si="53"/>
        <v>1.0000000000000002</v>
      </c>
      <c r="E141" s="23">
        <f t="shared" ref="E141:U141" si="55">E134/$D134</f>
        <v>0.86197829143078908</v>
      </c>
      <c r="F141" s="23">
        <f t="shared" si="55"/>
        <v>0.13368889481999705</v>
      </c>
      <c r="G141" s="23">
        <f t="shared" si="55"/>
        <v>3.3073046126374194E-4</v>
      </c>
      <c r="H141" s="23">
        <f>H134/$D134</f>
        <v>2.6353024801891789E-5</v>
      </c>
      <c r="I141" s="23">
        <f t="shared" si="55"/>
        <v>2.3936075955775429E-3</v>
      </c>
      <c r="J141" s="23">
        <f t="shared" si="55"/>
        <v>2.4677725368057237E-4</v>
      </c>
      <c r="K141" s="23">
        <f t="shared" si="55"/>
        <v>5.2894285495225658E-5</v>
      </c>
      <c r="L141" s="23">
        <f>L134/$D134</f>
        <v>4.3294255031679364E-6</v>
      </c>
      <c r="M141" s="23">
        <f>M134/$D134</f>
        <v>2.2023599298723852E-5</v>
      </c>
      <c r="N141" s="23">
        <f>N134/$D134</f>
        <v>1.9388296818534674E-4</v>
      </c>
      <c r="O141" s="23">
        <f>O134/$D134</f>
        <v>8.3764971691727467E-5</v>
      </c>
      <c r="P141" s="23">
        <f>P134/$D134</f>
        <v>1.7505937904113833E-5</v>
      </c>
      <c r="Q141" s="23">
        <f t="shared" si="55"/>
        <v>6.7444919903698766E-4</v>
      </c>
      <c r="R141" s="23">
        <f t="shared" si="55"/>
        <v>4.3294255031679364E-6</v>
      </c>
      <c r="S141" s="23">
        <f>S134/$D134</f>
        <v>3.9717773094279769E-5</v>
      </c>
      <c r="T141" s="23">
        <f>T134/$D134</f>
        <v>0</v>
      </c>
      <c r="U141" s="23">
        <f t="shared" si="55"/>
        <v>2.4244782817740444E-4</v>
      </c>
    </row>
    <row r="142" spans="1:21">
      <c r="A142" s="18" t="str">
        <f t="shared" si="54"/>
        <v>CUST_903</v>
      </c>
      <c r="B142" s="18" t="str">
        <f>$B$12</f>
        <v>TOTAL</v>
      </c>
      <c r="D142" s="23">
        <f t="shared" ref="D142:U142" si="56">SUM(D135:D141)</f>
        <v>1.0000000000000002</v>
      </c>
      <c r="E142" s="23">
        <f t="shared" si="56"/>
        <v>0.86197829143078908</v>
      </c>
      <c r="F142" s="23">
        <f t="shared" si="56"/>
        <v>0.13368889481999705</v>
      </c>
      <c r="G142" s="23">
        <f t="shared" si="56"/>
        <v>3.3073046126374194E-4</v>
      </c>
      <c r="H142" s="23">
        <f t="shared" si="56"/>
        <v>2.6353024801891789E-5</v>
      </c>
      <c r="I142" s="23">
        <f t="shared" si="56"/>
        <v>2.3936075955775429E-3</v>
      </c>
      <c r="J142" s="23">
        <f t="shared" si="56"/>
        <v>2.4677725368057237E-4</v>
      </c>
      <c r="K142" s="23">
        <f t="shared" si="56"/>
        <v>5.2894285495225658E-5</v>
      </c>
      <c r="L142" s="23">
        <f>SUM(L135:L141)</f>
        <v>4.3294255031679364E-6</v>
      </c>
      <c r="M142" s="23">
        <f>SUM(M135:M141)</f>
        <v>2.2023599298723852E-5</v>
      </c>
      <c r="N142" s="23">
        <f t="shared" si="56"/>
        <v>1.9388296818534674E-4</v>
      </c>
      <c r="O142" s="23">
        <f t="shared" si="56"/>
        <v>8.3764971691727467E-5</v>
      </c>
      <c r="P142" s="23">
        <f t="shared" si="56"/>
        <v>1.7505937904113833E-5</v>
      </c>
      <c r="Q142" s="23">
        <f t="shared" si="56"/>
        <v>6.7444919903698766E-4</v>
      </c>
      <c r="R142" s="23">
        <f t="shared" si="56"/>
        <v>4.3294255031679364E-6</v>
      </c>
      <c r="S142" s="23">
        <f t="shared" si="56"/>
        <v>3.9717773094279769E-5</v>
      </c>
      <c r="T142" s="23">
        <f t="shared" si="56"/>
        <v>0</v>
      </c>
      <c r="U142" s="23">
        <f t="shared" si="56"/>
        <v>2.4244782817740444E-4</v>
      </c>
    </row>
    <row r="143" spans="1:21">
      <c r="A143" s="19"/>
      <c r="B143" s="19"/>
      <c r="C143" s="22"/>
      <c r="D143" s="21"/>
    </row>
    <row r="144" spans="1:21" ht="13.2">
      <c r="A144" s="124" t="s">
        <v>56</v>
      </c>
      <c r="B144" s="19"/>
      <c r="C144" s="117" t="s">
        <v>570</v>
      </c>
      <c r="D144" s="140">
        <f t="shared" ref="D144:D151" si="57">SUM(E144:U144)</f>
        <v>672204.95000000007</v>
      </c>
      <c r="E144" s="140">
        <v>613677.64</v>
      </c>
      <c r="F144" s="140">
        <v>52465.16</v>
      </c>
      <c r="G144" s="140">
        <v>388.21</v>
      </c>
      <c r="H144" s="140">
        <v>13</v>
      </c>
      <c r="I144" s="140">
        <v>939.81</v>
      </c>
      <c r="J144" s="140">
        <v>177</v>
      </c>
      <c r="K144" s="140">
        <v>130</v>
      </c>
      <c r="L144" s="140">
        <v>13</v>
      </c>
      <c r="M144" s="140">
        <v>0</v>
      </c>
      <c r="N144" s="140">
        <v>163</v>
      </c>
      <c r="O144" s="140">
        <v>67</v>
      </c>
      <c r="P144" s="140">
        <v>0</v>
      </c>
      <c r="Q144" s="140">
        <v>0</v>
      </c>
      <c r="R144" s="140">
        <v>0</v>
      </c>
      <c r="S144" s="140">
        <v>0</v>
      </c>
      <c r="T144" s="140">
        <v>4171.1299999999992</v>
      </c>
      <c r="U144" s="140">
        <v>0</v>
      </c>
    </row>
    <row r="145" spans="1:21" ht="13.2">
      <c r="A145" s="119" t="s">
        <v>57</v>
      </c>
      <c r="B145" s="18" t="str">
        <f>$B$5</f>
        <v>PRODUCTION</v>
      </c>
      <c r="C145" s="117" t="s">
        <v>569</v>
      </c>
      <c r="D145" s="23">
        <f t="shared" si="57"/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</row>
    <row r="146" spans="1:21" ht="13.2">
      <c r="A146" s="18" t="str">
        <f t="shared" ref="A146:A152" si="58">A145</f>
        <v>CUST_451</v>
      </c>
      <c r="B146" s="18" t="str">
        <f>$B$6</f>
        <v>BULKTRAN</v>
      </c>
      <c r="C146" s="117" t="s">
        <v>147</v>
      </c>
      <c r="D146" s="23">
        <f t="shared" si="57"/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</row>
    <row r="147" spans="1:21">
      <c r="A147" s="18" t="str">
        <f t="shared" si="58"/>
        <v>CUST_451</v>
      </c>
      <c r="B147" s="18" t="str">
        <f>$B$7</f>
        <v>SUBTRAN</v>
      </c>
      <c r="C147" s="22"/>
      <c r="D147" s="23">
        <f t="shared" si="57"/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</row>
    <row r="148" spans="1:21">
      <c r="A148" s="18" t="str">
        <f t="shared" si="58"/>
        <v>CUST_451</v>
      </c>
      <c r="B148" s="18" t="str">
        <f>$B$8</f>
        <v>DISTPRI</v>
      </c>
      <c r="C148" s="22"/>
      <c r="D148" s="23">
        <f t="shared" si="57"/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</row>
    <row r="149" spans="1:21">
      <c r="A149" s="18" t="str">
        <f t="shared" si="58"/>
        <v>CUST_451</v>
      </c>
      <c r="B149" s="18" t="str">
        <f>$B$9</f>
        <v>DISTSEC</v>
      </c>
      <c r="C149" s="22"/>
      <c r="D149" s="23">
        <f t="shared" si="57"/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</row>
    <row r="150" spans="1:21">
      <c r="A150" s="18" t="str">
        <f t="shared" si="58"/>
        <v>CUST_451</v>
      </c>
      <c r="B150" s="18" t="str">
        <f>$B$10</f>
        <v>ENERGY</v>
      </c>
      <c r="C150" s="22"/>
      <c r="D150" s="23">
        <f t="shared" si="57"/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</row>
    <row r="151" spans="1:21">
      <c r="A151" s="18" t="str">
        <f t="shared" si="58"/>
        <v>CUST_451</v>
      </c>
      <c r="B151" s="18" t="str">
        <f>$B$11</f>
        <v>CUSTOMER</v>
      </c>
      <c r="D151" s="23">
        <f t="shared" si="57"/>
        <v>0.99999999999999989</v>
      </c>
      <c r="E151" s="23">
        <f t="shared" ref="E151:U151" si="59">E144/$D144</f>
        <v>0.91293234303020221</v>
      </c>
      <c r="F151" s="23">
        <f t="shared" si="59"/>
        <v>7.8049350871337672E-2</v>
      </c>
      <c r="G151" s="23">
        <f t="shared" si="59"/>
        <v>5.7751731819291119E-4</v>
      </c>
      <c r="H151" s="23">
        <f>H144/$D144</f>
        <v>1.933933988436116E-5</v>
      </c>
      <c r="I151" s="23">
        <f t="shared" si="59"/>
        <v>1.3981003859016507E-3</v>
      </c>
      <c r="J151" s="23">
        <f t="shared" si="59"/>
        <v>2.63312550733225E-4</v>
      </c>
      <c r="K151" s="23">
        <f t="shared" si="59"/>
        <v>1.9339339884361158E-4</v>
      </c>
      <c r="L151" s="23">
        <f>L144/$D144</f>
        <v>1.933933988436116E-5</v>
      </c>
      <c r="M151" s="23">
        <f>M144/$D144</f>
        <v>0</v>
      </c>
      <c r="N151" s="23">
        <f>N144/$D144</f>
        <v>2.4248556931929762E-4</v>
      </c>
      <c r="O151" s="23">
        <f>O144/$D144</f>
        <v>9.9671982480938282E-5</v>
      </c>
      <c r="P151" s="23">
        <f>P144/$D144</f>
        <v>0</v>
      </c>
      <c r="Q151" s="23">
        <f t="shared" si="59"/>
        <v>0</v>
      </c>
      <c r="R151" s="23">
        <f t="shared" si="59"/>
        <v>0</v>
      </c>
      <c r="S151" s="23">
        <f>S144/$D144</f>
        <v>0</v>
      </c>
      <c r="T151" s="23">
        <f>T144/$D144</f>
        <v>6.2051462132196424E-3</v>
      </c>
      <c r="U151" s="23">
        <f t="shared" si="59"/>
        <v>0</v>
      </c>
    </row>
    <row r="152" spans="1:21">
      <c r="A152" s="18" t="str">
        <f t="shared" si="58"/>
        <v>CUST_451</v>
      </c>
      <c r="B152" s="18" t="str">
        <f>$B$12</f>
        <v>TOTAL</v>
      </c>
      <c r="D152" s="23">
        <f t="shared" ref="D152:U152" si="60">SUM(D145:D151)</f>
        <v>0.99999999999999989</v>
      </c>
      <c r="E152" s="23">
        <f t="shared" si="60"/>
        <v>0.91293234303020221</v>
      </c>
      <c r="F152" s="23">
        <f t="shared" si="60"/>
        <v>7.8049350871337672E-2</v>
      </c>
      <c r="G152" s="23">
        <f t="shared" si="60"/>
        <v>5.7751731819291119E-4</v>
      </c>
      <c r="H152" s="23">
        <f t="shared" si="60"/>
        <v>1.933933988436116E-5</v>
      </c>
      <c r="I152" s="23">
        <f t="shared" si="60"/>
        <v>1.3981003859016507E-3</v>
      </c>
      <c r="J152" s="23">
        <f t="shared" si="60"/>
        <v>2.63312550733225E-4</v>
      </c>
      <c r="K152" s="23">
        <f t="shared" si="60"/>
        <v>1.9339339884361158E-4</v>
      </c>
      <c r="L152" s="23">
        <f>SUM(L145:L151)</f>
        <v>1.933933988436116E-5</v>
      </c>
      <c r="M152" s="23">
        <f>SUM(M145:M151)</f>
        <v>0</v>
      </c>
      <c r="N152" s="23">
        <f t="shared" si="60"/>
        <v>2.4248556931929762E-4</v>
      </c>
      <c r="O152" s="23">
        <f t="shared" si="60"/>
        <v>9.9671982480938282E-5</v>
      </c>
      <c r="P152" s="23">
        <f t="shared" si="60"/>
        <v>0</v>
      </c>
      <c r="Q152" s="23">
        <f t="shared" si="60"/>
        <v>0</v>
      </c>
      <c r="R152" s="23">
        <f t="shared" si="60"/>
        <v>0</v>
      </c>
      <c r="S152" s="23">
        <f t="shared" si="60"/>
        <v>0</v>
      </c>
      <c r="T152" s="23">
        <f t="shared" si="60"/>
        <v>6.2051462132196424E-3</v>
      </c>
      <c r="U152" s="23">
        <f t="shared" si="60"/>
        <v>0</v>
      </c>
    </row>
    <row r="153" spans="1:21">
      <c r="A153" s="19"/>
      <c r="B153" s="19"/>
      <c r="C153" s="22"/>
      <c r="D153" s="21"/>
    </row>
    <row r="154" spans="1:21" ht="13.2">
      <c r="A154" s="124" t="s">
        <v>192</v>
      </c>
      <c r="B154" s="19"/>
      <c r="C154" s="117" t="s">
        <v>570</v>
      </c>
      <c r="D154" s="140">
        <f t="shared" ref="D154:D161" si="61">SUM(E154:U154)</f>
        <v>30270984.933333334</v>
      </c>
      <c r="E154" s="140">
        <v>20678617.389166664</v>
      </c>
      <c r="F154" s="140">
        <v>4230490.5558333332</v>
      </c>
      <c r="G154" s="140">
        <v>408313.34666666662</v>
      </c>
      <c r="H154" s="140">
        <v>222778</v>
      </c>
      <c r="I154" s="140">
        <v>1398236.2266666666</v>
      </c>
      <c r="J154" s="140">
        <v>610817.22166666668</v>
      </c>
      <c r="K154" s="140">
        <v>131313.11583333332</v>
      </c>
      <c r="L154" s="140">
        <v>0</v>
      </c>
      <c r="M154" s="140">
        <v>0</v>
      </c>
      <c r="N154" s="140">
        <v>1636873.3049999999</v>
      </c>
      <c r="O154" s="140">
        <v>576985.70583333331</v>
      </c>
      <c r="P154" s="140">
        <v>234143.39833333332</v>
      </c>
      <c r="Q154" s="140">
        <v>28410</v>
      </c>
      <c r="R154" s="140">
        <v>0</v>
      </c>
      <c r="S154" s="140">
        <v>0</v>
      </c>
      <c r="T154" s="140">
        <v>114006.66833333333</v>
      </c>
      <c r="U154" s="140">
        <v>0</v>
      </c>
    </row>
    <row r="155" spans="1:21" ht="13.2">
      <c r="A155" s="120" t="s">
        <v>193</v>
      </c>
      <c r="B155" s="18" t="str">
        <f>$B$5</f>
        <v>PRODUCTION</v>
      </c>
      <c r="C155" s="117" t="s">
        <v>569</v>
      </c>
      <c r="D155" s="23">
        <f t="shared" si="61"/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</row>
    <row r="156" spans="1:21" ht="13.2">
      <c r="A156" s="18" t="str">
        <f t="shared" ref="A156:A162" si="62">A155</f>
        <v>CUST_DEP</v>
      </c>
      <c r="B156" s="18" t="str">
        <f>$B$6</f>
        <v>BULKTRAN</v>
      </c>
      <c r="C156" s="117" t="s">
        <v>359</v>
      </c>
      <c r="D156" s="23">
        <f t="shared" si="61"/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</row>
    <row r="157" spans="1:21">
      <c r="A157" s="18" t="str">
        <f t="shared" si="62"/>
        <v>CUST_DEP</v>
      </c>
      <c r="B157" s="18" t="str">
        <f>$B$7</f>
        <v>SUBTRAN</v>
      </c>
      <c r="C157" s="22"/>
      <c r="D157" s="23">
        <f t="shared" si="61"/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</row>
    <row r="158" spans="1:21">
      <c r="A158" s="18" t="str">
        <f t="shared" si="62"/>
        <v>CUST_DEP</v>
      </c>
      <c r="B158" s="18" t="str">
        <f>$B$8</f>
        <v>DISTPRI</v>
      </c>
      <c r="C158" s="22"/>
      <c r="D158" s="23">
        <f t="shared" si="61"/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</row>
    <row r="159" spans="1:21">
      <c r="A159" s="18" t="str">
        <f t="shared" si="62"/>
        <v>CUST_DEP</v>
      </c>
      <c r="B159" s="18" t="str">
        <f>$B$9</f>
        <v>DISTSEC</v>
      </c>
      <c r="C159" s="22"/>
      <c r="D159" s="23">
        <f t="shared" si="61"/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</row>
    <row r="160" spans="1:21">
      <c r="A160" s="18" t="str">
        <f t="shared" si="62"/>
        <v>CUST_DEP</v>
      </c>
      <c r="B160" s="18" t="str">
        <f>$B$10</f>
        <v>ENERGY</v>
      </c>
      <c r="C160" s="22"/>
      <c r="D160" s="23">
        <f t="shared" si="61"/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</row>
    <row r="161" spans="1:21">
      <c r="A161" s="18" t="str">
        <f t="shared" si="62"/>
        <v>CUST_DEP</v>
      </c>
      <c r="B161" s="18" t="str">
        <f>$B$11</f>
        <v>CUSTOMER</v>
      </c>
      <c r="C161" s="22"/>
      <c r="D161" s="23">
        <f t="shared" si="61"/>
        <v>1</v>
      </c>
      <c r="E161" s="23">
        <f t="shared" ref="E161:U161" si="63">E154/$D154</f>
        <v>0.68311676791183973</v>
      </c>
      <c r="F161" s="23">
        <f t="shared" si="63"/>
        <v>0.13975397778269405</v>
      </c>
      <c r="G161" s="23">
        <f t="shared" si="63"/>
        <v>1.3488604601598096E-2</v>
      </c>
      <c r="H161" s="23">
        <f t="shared" si="63"/>
        <v>7.3594566047530474E-3</v>
      </c>
      <c r="I161" s="23">
        <f t="shared" si="63"/>
        <v>4.6190641954533117E-2</v>
      </c>
      <c r="J161" s="23">
        <f t="shared" si="63"/>
        <v>2.0178306817960734E-2</v>
      </c>
      <c r="K161" s="23">
        <f t="shared" si="63"/>
        <v>4.3379201609240001E-3</v>
      </c>
      <c r="L161" s="23">
        <f t="shared" si="63"/>
        <v>0</v>
      </c>
      <c r="M161" s="23">
        <f t="shared" si="63"/>
        <v>0</v>
      </c>
      <c r="N161" s="23">
        <f t="shared" si="63"/>
        <v>5.4074002170888508E-2</v>
      </c>
      <c r="O161" s="23">
        <f t="shared" si="63"/>
        <v>1.9060684913426031E-2</v>
      </c>
      <c r="P161" s="23">
        <f t="shared" si="63"/>
        <v>7.7349117925628813E-3</v>
      </c>
      <c r="Q161" s="23">
        <f t="shared" si="63"/>
        <v>9.3852248489991873E-4</v>
      </c>
      <c r="R161" s="23">
        <f t="shared" si="63"/>
        <v>0</v>
      </c>
      <c r="S161" s="23">
        <f t="shared" si="63"/>
        <v>0</v>
      </c>
      <c r="T161" s="23">
        <f t="shared" si="63"/>
        <v>3.7662028039197773E-3</v>
      </c>
      <c r="U161" s="23">
        <f t="shared" si="63"/>
        <v>0</v>
      </c>
    </row>
    <row r="162" spans="1:21">
      <c r="A162" s="18" t="str">
        <f t="shared" si="62"/>
        <v>CUST_DEP</v>
      </c>
      <c r="B162" s="18" t="str">
        <f>$B$12</f>
        <v>TOTAL</v>
      </c>
      <c r="C162" s="22"/>
      <c r="D162" s="23">
        <f t="shared" ref="D162:U162" si="64">SUM(D155:D161)</f>
        <v>1</v>
      </c>
      <c r="E162" s="23">
        <f t="shared" si="64"/>
        <v>0.68311676791183973</v>
      </c>
      <c r="F162" s="23">
        <f t="shared" si="64"/>
        <v>0.13975397778269405</v>
      </c>
      <c r="G162" s="23">
        <f t="shared" si="64"/>
        <v>1.3488604601598096E-2</v>
      </c>
      <c r="H162" s="23">
        <f t="shared" si="64"/>
        <v>7.3594566047530474E-3</v>
      </c>
      <c r="I162" s="23">
        <f t="shared" si="64"/>
        <v>4.6190641954533117E-2</v>
      </c>
      <c r="J162" s="23">
        <f t="shared" si="64"/>
        <v>2.0178306817960734E-2</v>
      </c>
      <c r="K162" s="23">
        <f t="shared" si="64"/>
        <v>4.3379201609240001E-3</v>
      </c>
      <c r="L162" s="23">
        <f t="shared" si="64"/>
        <v>0</v>
      </c>
      <c r="M162" s="23">
        <f t="shared" si="64"/>
        <v>0</v>
      </c>
      <c r="N162" s="23">
        <f t="shared" si="64"/>
        <v>5.4074002170888508E-2</v>
      </c>
      <c r="O162" s="23">
        <f t="shared" si="64"/>
        <v>1.9060684913426031E-2</v>
      </c>
      <c r="P162" s="23">
        <f t="shared" si="64"/>
        <v>7.7349117925628813E-3</v>
      </c>
      <c r="Q162" s="23">
        <f t="shared" si="64"/>
        <v>9.3852248489991873E-4</v>
      </c>
      <c r="R162" s="23">
        <f t="shared" si="64"/>
        <v>0</v>
      </c>
      <c r="S162" s="23">
        <f t="shared" si="64"/>
        <v>0</v>
      </c>
      <c r="T162" s="23">
        <f t="shared" si="64"/>
        <v>3.7662028039197773E-3</v>
      </c>
      <c r="U162" s="23">
        <f t="shared" si="64"/>
        <v>0</v>
      </c>
    </row>
    <row r="163" spans="1:21">
      <c r="A163" s="19"/>
      <c r="B163" s="19"/>
      <c r="C163" s="22"/>
      <c r="D163" s="21"/>
    </row>
    <row r="164" spans="1:21" ht="13.2">
      <c r="A164" s="124" t="s">
        <v>306</v>
      </c>
      <c r="B164" s="19"/>
      <c r="C164" s="117" t="s">
        <v>570</v>
      </c>
      <c r="D164" s="140">
        <f t="shared" ref="D164:D172" si="65">SUM(E164:U164)</f>
        <v>4066116.6899999995</v>
      </c>
      <c r="E164" s="140">
        <v>2436673.69</v>
      </c>
      <c r="F164" s="140">
        <v>534320.82000000007</v>
      </c>
      <c r="G164" s="140">
        <v>17748.669999999998</v>
      </c>
      <c r="H164" s="140">
        <v>2116.6200000000003</v>
      </c>
      <c r="I164" s="140">
        <v>148850.60999999999</v>
      </c>
      <c r="J164" s="140">
        <v>133540.78999999998</v>
      </c>
      <c r="K164" s="140">
        <v>24934.269999999997</v>
      </c>
      <c r="L164" s="140">
        <v>679.7299999999999</v>
      </c>
      <c r="M164" s="140">
        <v>8033.9400000000005</v>
      </c>
      <c r="N164" s="140">
        <v>441948.82999999996</v>
      </c>
      <c r="O164" s="140">
        <v>227797.09</v>
      </c>
      <c r="P164" s="140">
        <v>74360.37</v>
      </c>
      <c r="Q164" s="140">
        <v>0</v>
      </c>
      <c r="R164" s="140">
        <v>0</v>
      </c>
      <c r="S164" s="140">
        <v>0</v>
      </c>
      <c r="T164" s="140">
        <v>15111.260000000007</v>
      </c>
      <c r="U164" s="140">
        <v>0</v>
      </c>
    </row>
    <row r="165" spans="1:21" ht="13.2">
      <c r="A165" s="119" t="s">
        <v>169</v>
      </c>
      <c r="B165" s="18" t="str">
        <f>$B$5</f>
        <v>PRODUCTION</v>
      </c>
      <c r="C165" s="117" t="s">
        <v>569</v>
      </c>
      <c r="D165" s="23">
        <f t="shared" si="65"/>
        <v>1.0000000000000002</v>
      </c>
      <c r="E165" s="23">
        <f t="shared" ref="E165:U165" si="66">+E164/$D164</f>
        <v>0.59926309935782984</v>
      </c>
      <c r="F165" s="23">
        <f t="shared" si="66"/>
        <v>0.13140813723179207</v>
      </c>
      <c r="G165" s="23">
        <f t="shared" si="66"/>
        <v>4.3650173748456785E-3</v>
      </c>
      <c r="H165" s="23">
        <f t="shared" si="66"/>
        <v>5.2055072723454E-4</v>
      </c>
      <c r="I165" s="23">
        <f t="shared" si="66"/>
        <v>3.6607559828785927E-2</v>
      </c>
      <c r="J165" s="23">
        <f t="shared" si="66"/>
        <v>3.2842340783879473E-2</v>
      </c>
      <c r="K165" s="23">
        <f t="shared" si="66"/>
        <v>6.1322071895580548E-3</v>
      </c>
      <c r="L165" s="23">
        <f t="shared" si="66"/>
        <v>1.6716932931897731E-4</v>
      </c>
      <c r="M165" s="23">
        <f t="shared" si="66"/>
        <v>1.9758262274563502E-3</v>
      </c>
      <c r="N165" s="23">
        <f t="shared" si="66"/>
        <v>0.10869064114340507</v>
      </c>
      <c r="O165" s="23">
        <f t="shared" si="66"/>
        <v>5.6023254462970178E-2</v>
      </c>
      <c r="P165" s="23">
        <f t="shared" si="66"/>
        <v>1.8287810131686115E-2</v>
      </c>
      <c r="Q165" s="23">
        <f t="shared" si="66"/>
        <v>0</v>
      </c>
      <c r="R165" s="23">
        <f t="shared" si="66"/>
        <v>0</v>
      </c>
      <c r="S165" s="23">
        <f t="shared" si="66"/>
        <v>0</v>
      </c>
      <c r="T165" s="23">
        <f t="shared" si="66"/>
        <v>3.716386211237831E-3</v>
      </c>
      <c r="U165" s="23">
        <f t="shared" si="66"/>
        <v>0</v>
      </c>
    </row>
    <row r="166" spans="1:21" ht="13.2">
      <c r="A166" s="18" t="str">
        <f t="shared" ref="A166:A172" si="67">A165</f>
        <v>FORF_DISC</v>
      </c>
      <c r="B166" s="18" t="str">
        <f>$B$6</f>
        <v>BULKTRAN</v>
      </c>
      <c r="C166" s="117" t="s">
        <v>365</v>
      </c>
      <c r="D166" s="23">
        <f t="shared" si="65"/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</row>
    <row r="167" spans="1:21">
      <c r="A167" s="18" t="str">
        <f t="shared" si="67"/>
        <v>FORF_DISC</v>
      </c>
      <c r="B167" s="18" t="str">
        <f>$B$7</f>
        <v>SUBTRAN</v>
      </c>
      <c r="C167" s="22"/>
      <c r="D167" s="23">
        <f t="shared" si="65"/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</row>
    <row r="168" spans="1:21">
      <c r="A168" s="18" t="str">
        <f t="shared" si="67"/>
        <v>FORF_DISC</v>
      </c>
      <c r="B168" s="18" t="str">
        <f>$B$8</f>
        <v>DISTPRI</v>
      </c>
      <c r="C168" s="22"/>
      <c r="D168" s="23">
        <f t="shared" si="65"/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</row>
    <row r="169" spans="1:21">
      <c r="A169" s="18" t="str">
        <f t="shared" si="67"/>
        <v>FORF_DISC</v>
      </c>
      <c r="B169" s="18" t="str">
        <f>$B$9</f>
        <v>DISTSEC</v>
      </c>
      <c r="C169" s="22"/>
      <c r="D169" s="23">
        <f t="shared" si="65"/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</row>
    <row r="170" spans="1:21">
      <c r="A170" s="18" t="str">
        <f t="shared" si="67"/>
        <v>FORF_DISC</v>
      </c>
      <c r="B170" s="18" t="str">
        <f>$B$10</f>
        <v>ENERGY</v>
      </c>
      <c r="C170" s="22"/>
      <c r="D170" s="23">
        <f t="shared" si="65"/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</row>
    <row r="171" spans="1:21">
      <c r="A171" s="18" t="str">
        <f t="shared" si="67"/>
        <v>FORF_DISC</v>
      </c>
      <c r="B171" s="18" t="str">
        <f>$B$11</f>
        <v>CUSTOMER</v>
      </c>
      <c r="C171" s="22"/>
      <c r="D171" s="23">
        <f t="shared" si="65"/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</row>
    <row r="172" spans="1:21">
      <c r="A172" s="18" t="str">
        <f t="shared" si="67"/>
        <v>FORF_DISC</v>
      </c>
      <c r="B172" s="18" t="str">
        <f>$B$12</f>
        <v>TOTAL</v>
      </c>
      <c r="C172" s="22"/>
      <c r="D172" s="23">
        <f t="shared" si="65"/>
        <v>1.0000000000000002</v>
      </c>
      <c r="E172" s="23">
        <f>SUM(E165:E171)</f>
        <v>0.59926309935782984</v>
      </c>
      <c r="F172" s="23">
        <f t="shared" ref="F172:U172" si="68">SUM(F165:F171)</f>
        <v>0.13140813723179207</v>
      </c>
      <c r="G172" s="23">
        <f t="shared" si="68"/>
        <v>4.3650173748456785E-3</v>
      </c>
      <c r="H172" s="23">
        <f t="shared" si="68"/>
        <v>5.2055072723454E-4</v>
      </c>
      <c r="I172" s="23">
        <f t="shared" si="68"/>
        <v>3.6607559828785927E-2</v>
      </c>
      <c r="J172" s="23">
        <f t="shared" si="68"/>
        <v>3.2842340783879473E-2</v>
      </c>
      <c r="K172" s="23">
        <f t="shared" si="68"/>
        <v>6.1322071895580548E-3</v>
      </c>
      <c r="L172" s="23">
        <f t="shared" si="68"/>
        <v>1.6716932931897731E-4</v>
      </c>
      <c r="M172" s="23">
        <f t="shared" si="68"/>
        <v>1.9758262274563502E-3</v>
      </c>
      <c r="N172" s="23">
        <f t="shared" si="68"/>
        <v>0.10869064114340507</v>
      </c>
      <c r="O172" s="23">
        <f t="shared" si="68"/>
        <v>5.6023254462970178E-2</v>
      </c>
      <c r="P172" s="23">
        <f t="shared" si="68"/>
        <v>1.8287810131686115E-2</v>
      </c>
      <c r="Q172" s="23">
        <f t="shared" si="68"/>
        <v>0</v>
      </c>
      <c r="R172" s="23">
        <f t="shared" si="68"/>
        <v>0</v>
      </c>
      <c r="S172" s="23">
        <f t="shared" si="68"/>
        <v>0</v>
      </c>
      <c r="T172" s="23">
        <f t="shared" si="68"/>
        <v>3.716386211237831E-3</v>
      </c>
      <c r="U172" s="23">
        <f t="shared" si="68"/>
        <v>0</v>
      </c>
    </row>
    <row r="174" spans="1:21" ht="13.2">
      <c r="A174" s="124" t="s">
        <v>307</v>
      </c>
      <c r="B174" s="19"/>
      <c r="C174" s="117" t="s">
        <v>570</v>
      </c>
      <c r="D174" s="141">
        <f t="shared" ref="D174:D182" si="69">SUM(E174:U174)</f>
        <v>-14546115.226320721</v>
      </c>
      <c r="E174" s="141">
        <v>-50187.491273031643</v>
      </c>
      <c r="F174" s="141">
        <v>-288785.25934874738</v>
      </c>
      <c r="G174" s="141">
        <v>-9299.2454707772031</v>
      </c>
      <c r="H174" s="141">
        <v>35695.527020361318</v>
      </c>
      <c r="I174" s="141">
        <v>-896324.70587054314</v>
      </c>
      <c r="J174" s="141">
        <v>-894357.29800530372</v>
      </c>
      <c r="K174" s="141">
        <v>-90648.283014267508</v>
      </c>
      <c r="L174" s="141">
        <v>3536.1618000000003</v>
      </c>
      <c r="M174" s="141">
        <v>30131.939728813559</v>
      </c>
      <c r="N174" s="141">
        <v>-1080978.8948585456</v>
      </c>
      <c r="O174" s="141">
        <v>-9522850.9805854261</v>
      </c>
      <c r="P174" s="141">
        <v>-1654945.5203703702</v>
      </c>
      <c r="Q174" s="141">
        <v>-111061.4599537864</v>
      </c>
      <c r="R174" s="141">
        <v>0</v>
      </c>
      <c r="S174" s="141">
        <v>0</v>
      </c>
      <c r="T174" s="141">
        <v>-18040.069706650225</v>
      </c>
      <c r="U174" s="141">
        <v>2000.353587553642</v>
      </c>
    </row>
    <row r="175" spans="1:21" ht="13.2">
      <c r="A175" s="119" t="s">
        <v>216</v>
      </c>
      <c r="B175" s="18" t="str">
        <f>$B$5</f>
        <v>PRODUCTION</v>
      </c>
      <c r="C175" s="117" t="s">
        <v>569</v>
      </c>
      <c r="D175" s="23">
        <f t="shared" si="69"/>
        <v>1</v>
      </c>
      <c r="E175" s="23">
        <f t="shared" ref="E175:U175" si="70">+E174/$D174</f>
        <v>3.4502333091806542E-3</v>
      </c>
      <c r="F175" s="23">
        <f t="shared" si="70"/>
        <v>1.9853084817188844E-2</v>
      </c>
      <c r="G175" s="23">
        <f t="shared" si="70"/>
        <v>6.3929408822161133E-4</v>
      </c>
      <c r="H175" s="23">
        <f t="shared" si="70"/>
        <v>-2.4539560195268786E-3</v>
      </c>
      <c r="I175" s="23">
        <f t="shared" si="70"/>
        <v>6.1619524658286275E-2</v>
      </c>
      <c r="J175" s="23">
        <f t="shared" si="70"/>
        <v>6.1484271510993761E-2</v>
      </c>
      <c r="K175" s="23">
        <f t="shared" si="70"/>
        <v>6.231786398215958E-3</v>
      </c>
      <c r="L175" s="23">
        <f t="shared" si="70"/>
        <v>-2.4310008170438737E-4</v>
      </c>
      <c r="M175" s="23">
        <f t="shared" si="70"/>
        <v>-2.0714767661327745E-3</v>
      </c>
      <c r="N175" s="23">
        <f t="shared" si="70"/>
        <v>7.4313923548642705E-2</v>
      </c>
      <c r="O175" s="23">
        <f t="shared" si="70"/>
        <v>0.65466626878866863</v>
      </c>
      <c r="P175" s="23">
        <f t="shared" si="70"/>
        <v>0.11377233678004972</v>
      </c>
      <c r="Q175" s="23">
        <f t="shared" si="70"/>
        <v>7.6351285704670006E-3</v>
      </c>
      <c r="R175" s="23">
        <f t="shared" si="70"/>
        <v>0</v>
      </c>
      <c r="S175" s="23">
        <f t="shared" si="70"/>
        <v>0</v>
      </c>
      <c r="T175" s="23">
        <f t="shared" si="70"/>
        <v>1.2401984602739367E-3</v>
      </c>
      <c r="U175" s="23">
        <f t="shared" si="70"/>
        <v>-1.3751806282505361E-4</v>
      </c>
    </row>
    <row r="176" spans="1:21" ht="13.2">
      <c r="A176" s="18" t="str">
        <f t="shared" ref="A176:A182" si="71">A175</f>
        <v>REVYEC</v>
      </c>
      <c r="B176" s="18" t="str">
        <f>$B$6</f>
        <v>BULKTRAN</v>
      </c>
      <c r="C176" s="117" t="s">
        <v>363</v>
      </c>
      <c r="D176" s="23">
        <f t="shared" si="69"/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</row>
    <row r="177" spans="1:21">
      <c r="A177" s="18" t="str">
        <f t="shared" si="71"/>
        <v>REVYEC</v>
      </c>
      <c r="B177" s="18" t="str">
        <f>$B$7</f>
        <v>SUBTRAN</v>
      </c>
      <c r="C177" s="22"/>
      <c r="D177" s="23">
        <f t="shared" si="69"/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</row>
    <row r="178" spans="1:21">
      <c r="A178" s="18" t="str">
        <f t="shared" si="71"/>
        <v>REVYEC</v>
      </c>
      <c r="B178" s="18" t="str">
        <f>$B$8</f>
        <v>DISTPRI</v>
      </c>
      <c r="C178" s="22"/>
      <c r="D178" s="23">
        <f t="shared" si="69"/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</row>
    <row r="179" spans="1:21">
      <c r="A179" s="18" t="str">
        <f t="shared" si="71"/>
        <v>REVYEC</v>
      </c>
      <c r="B179" s="18" t="str">
        <f>$B$9</f>
        <v>DISTSEC</v>
      </c>
      <c r="C179" s="22"/>
      <c r="D179" s="23">
        <f t="shared" si="69"/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</row>
    <row r="180" spans="1:21">
      <c r="A180" s="18" t="str">
        <f t="shared" si="71"/>
        <v>REVYEC</v>
      </c>
      <c r="B180" s="18" t="str">
        <f>$B$10</f>
        <v>ENERGY</v>
      </c>
      <c r="C180" s="22"/>
      <c r="D180" s="23">
        <f t="shared" si="69"/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</row>
    <row r="181" spans="1:21">
      <c r="A181" s="18" t="str">
        <f t="shared" si="71"/>
        <v>REVYEC</v>
      </c>
      <c r="B181" s="18" t="str">
        <f>$B$11</f>
        <v>CUSTOMER</v>
      </c>
      <c r="C181" s="22"/>
      <c r="D181" s="23">
        <f t="shared" si="69"/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</row>
    <row r="182" spans="1:21">
      <c r="A182" s="18" t="str">
        <f t="shared" si="71"/>
        <v>REVYEC</v>
      </c>
      <c r="B182" s="18" t="str">
        <f>$B$12</f>
        <v>TOTAL</v>
      </c>
      <c r="C182" s="22"/>
      <c r="D182" s="23">
        <f t="shared" si="69"/>
        <v>1</v>
      </c>
      <c r="E182" s="23">
        <f t="shared" ref="E182:U182" si="72">SUM(E175:E181)</f>
        <v>3.4502333091806542E-3</v>
      </c>
      <c r="F182" s="23">
        <f t="shared" si="72"/>
        <v>1.9853084817188844E-2</v>
      </c>
      <c r="G182" s="23">
        <f t="shared" si="72"/>
        <v>6.3929408822161133E-4</v>
      </c>
      <c r="H182" s="23">
        <f t="shared" si="72"/>
        <v>-2.4539560195268786E-3</v>
      </c>
      <c r="I182" s="23">
        <f t="shared" si="72"/>
        <v>6.1619524658286275E-2</v>
      </c>
      <c r="J182" s="23">
        <f t="shared" si="72"/>
        <v>6.1484271510993761E-2</v>
      </c>
      <c r="K182" s="23">
        <f t="shared" si="72"/>
        <v>6.231786398215958E-3</v>
      </c>
      <c r="L182" s="23">
        <f t="shared" si="72"/>
        <v>-2.4310008170438737E-4</v>
      </c>
      <c r="M182" s="23">
        <f t="shared" si="72"/>
        <v>-2.0714767661327745E-3</v>
      </c>
      <c r="N182" s="23">
        <f t="shared" si="72"/>
        <v>7.4313923548642705E-2</v>
      </c>
      <c r="O182" s="23">
        <f t="shared" si="72"/>
        <v>0.65466626878866863</v>
      </c>
      <c r="P182" s="23">
        <f t="shared" si="72"/>
        <v>0.11377233678004972</v>
      </c>
      <c r="Q182" s="23">
        <f t="shared" si="72"/>
        <v>7.6351285704670006E-3</v>
      </c>
      <c r="R182" s="23">
        <f t="shared" si="72"/>
        <v>0</v>
      </c>
      <c r="S182" s="23">
        <f t="shared" si="72"/>
        <v>0</v>
      </c>
      <c r="T182" s="23">
        <f t="shared" si="72"/>
        <v>1.2401984602739367E-3</v>
      </c>
      <c r="U182" s="23">
        <f t="shared" si="72"/>
        <v>-1.3751806282505361E-4</v>
      </c>
    </row>
    <row r="184" spans="1:21" ht="13.2">
      <c r="A184" s="37" t="s">
        <v>284</v>
      </c>
      <c r="C184" s="117" t="s">
        <v>662</v>
      </c>
      <c r="D184" s="141">
        <f t="shared" ref="D184:D192" si="73">SUM(E184:U184)</f>
        <v>5345293331.1651726</v>
      </c>
      <c r="E184" s="141">
        <f>E14</f>
        <v>2091539564.6800578</v>
      </c>
      <c r="F184" s="141">
        <f t="shared" ref="F184:U184" si="74">F14</f>
        <v>603403096.00782335</v>
      </c>
      <c r="G184" s="141">
        <f t="shared" si="74"/>
        <v>8410151.22408651</v>
      </c>
      <c r="H184" s="141">
        <f t="shared" si="74"/>
        <v>1175732.0134287041</v>
      </c>
      <c r="I184" s="141">
        <f t="shared" si="74"/>
        <v>391502601.44278848</v>
      </c>
      <c r="J184" s="141">
        <f t="shared" si="74"/>
        <v>69820168.861458182</v>
      </c>
      <c r="K184" s="141">
        <f t="shared" si="74"/>
        <v>14217943.302366024</v>
      </c>
      <c r="L184" s="141">
        <f t="shared" si="74"/>
        <v>537016.53031054093</v>
      </c>
      <c r="M184" s="141">
        <f t="shared" si="74"/>
        <v>20502998.354421079</v>
      </c>
      <c r="N184" s="141">
        <f t="shared" si="74"/>
        <v>324156302.31560856</v>
      </c>
      <c r="O184" s="141">
        <f t="shared" si="74"/>
        <v>1394143498.0913744</v>
      </c>
      <c r="P184" s="141">
        <f t="shared" si="74"/>
        <v>262252953.45878768</v>
      </c>
      <c r="Q184" s="141">
        <f t="shared" si="74"/>
        <v>107541883.63289885</v>
      </c>
      <c r="R184" s="141">
        <f t="shared" si="74"/>
        <v>2157806.442980533</v>
      </c>
      <c r="S184" s="141">
        <f t="shared" si="74"/>
        <v>1924772.6001630272</v>
      </c>
      <c r="T184" s="141">
        <f t="shared" si="74"/>
        <v>43114247.045926802</v>
      </c>
      <c r="U184" s="141">
        <f t="shared" si="74"/>
        <v>8892595.1606902443</v>
      </c>
    </row>
    <row r="185" spans="1:21" ht="13.2">
      <c r="A185" s="119" t="s">
        <v>239</v>
      </c>
      <c r="B185" s="18" t="str">
        <f>$B$5</f>
        <v>PRODUCTION</v>
      </c>
      <c r="C185" s="117"/>
      <c r="D185" s="23">
        <f t="shared" si="73"/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</row>
    <row r="186" spans="1:21" ht="13.2">
      <c r="A186" s="18" t="str">
        <f t="shared" ref="A186:A192" si="75">A185</f>
        <v>FUELREV</v>
      </c>
      <c r="B186" s="18" t="str">
        <f>$B$6</f>
        <v>BULKTRAN</v>
      </c>
      <c r="C186" s="117"/>
      <c r="D186" s="23">
        <f t="shared" si="73"/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</row>
    <row r="187" spans="1:21">
      <c r="A187" s="18" t="str">
        <f t="shared" si="75"/>
        <v>FUELREV</v>
      </c>
      <c r="B187" s="18" t="str">
        <f>$B$7</f>
        <v>SUBTRAN</v>
      </c>
      <c r="D187" s="23">
        <f t="shared" si="73"/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</row>
    <row r="188" spans="1:21">
      <c r="A188" s="18" t="str">
        <f t="shared" si="75"/>
        <v>FUELREV</v>
      </c>
      <c r="B188" s="18" t="str">
        <f>$B$8</f>
        <v>DISTPRI</v>
      </c>
      <c r="D188" s="23">
        <f t="shared" si="73"/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</row>
    <row r="189" spans="1:21">
      <c r="A189" s="18" t="str">
        <f t="shared" si="75"/>
        <v>FUELREV</v>
      </c>
      <c r="B189" s="18" t="str">
        <f>$B$9</f>
        <v>DISTSEC</v>
      </c>
      <c r="D189" s="23">
        <f t="shared" si="73"/>
        <v>0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</row>
    <row r="190" spans="1:21">
      <c r="A190" s="18" t="str">
        <f t="shared" si="75"/>
        <v>FUELREV</v>
      </c>
      <c r="B190" s="18" t="str">
        <f>$B$10</f>
        <v>ENERGY</v>
      </c>
      <c r="D190" s="23">
        <f t="shared" si="73"/>
        <v>0.99999999999999989</v>
      </c>
      <c r="E190" s="23">
        <f t="shared" ref="E190:U190" si="76">E184/$D184</f>
        <v>0.39128620921242163</v>
      </c>
      <c r="F190" s="23">
        <f t="shared" si="76"/>
        <v>0.11288493607820264</v>
      </c>
      <c r="G190" s="23">
        <f t="shared" si="76"/>
        <v>1.5733750615802512E-3</v>
      </c>
      <c r="H190" s="23">
        <f t="shared" si="76"/>
        <v>2.1995650015570181E-4</v>
      </c>
      <c r="I190" s="23">
        <f t="shared" si="76"/>
        <v>7.3242491513080044E-2</v>
      </c>
      <c r="J190" s="23">
        <f t="shared" si="76"/>
        <v>1.3061990153913352E-2</v>
      </c>
      <c r="K190" s="23">
        <f t="shared" si="76"/>
        <v>2.6598995455440764E-3</v>
      </c>
      <c r="L190" s="23">
        <f t="shared" si="76"/>
        <v>1.0046530602530684E-4</v>
      </c>
      <c r="M190" s="23">
        <f t="shared" si="76"/>
        <v>3.8357106119659506E-3</v>
      </c>
      <c r="N190" s="23">
        <f t="shared" si="76"/>
        <v>6.0643314077012241E-2</v>
      </c>
      <c r="O190" s="23">
        <f t="shared" si="76"/>
        <v>0.26081702382224131</v>
      </c>
      <c r="P190" s="23">
        <f t="shared" si="76"/>
        <v>4.9062406347234362E-2</v>
      </c>
      <c r="Q190" s="23">
        <f t="shared" si="76"/>
        <v>2.0118986362429762E-2</v>
      </c>
      <c r="R190" s="23">
        <f t="shared" si="76"/>
        <v>4.0368344809061621E-4</v>
      </c>
      <c r="S190" s="23">
        <f t="shared" si="76"/>
        <v>3.6008736675700138E-4</v>
      </c>
      <c r="T190" s="23">
        <f t="shared" si="76"/>
        <v>8.0658336923352184E-3</v>
      </c>
      <c r="U190" s="23">
        <f t="shared" si="76"/>
        <v>1.6636309010102214E-3</v>
      </c>
    </row>
    <row r="191" spans="1:21">
      <c r="A191" s="18" t="str">
        <f t="shared" si="75"/>
        <v>FUELREV</v>
      </c>
      <c r="B191" s="18" t="str">
        <f>$B$11</f>
        <v>CUSTOMER</v>
      </c>
      <c r="D191" s="23">
        <f t="shared" si="73"/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</row>
    <row r="192" spans="1:21">
      <c r="A192" s="18" t="str">
        <f t="shared" si="75"/>
        <v>FUELREV</v>
      </c>
      <c r="B192" s="18" t="str">
        <f>$B$12</f>
        <v>TOTAL</v>
      </c>
      <c r="D192" s="23">
        <f t="shared" si="73"/>
        <v>0.99999999999999989</v>
      </c>
      <c r="E192" s="23">
        <f>SUM(E185:E191)</f>
        <v>0.39128620921242163</v>
      </c>
      <c r="F192" s="23">
        <f t="shared" ref="F192:T192" si="77">SUM(F185:F191)</f>
        <v>0.11288493607820264</v>
      </c>
      <c r="G192" s="23">
        <f t="shared" si="77"/>
        <v>1.5733750615802512E-3</v>
      </c>
      <c r="H192" s="23">
        <f t="shared" si="77"/>
        <v>2.1995650015570181E-4</v>
      </c>
      <c r="I192" s="23">
        <f t="shared" si="77"/>
        <v>7.3242491513080044E-2</v>
      </c>
      <c r="J192" s="23">
        <f t="shared" si="77"/>
        <v>1.3061990153913352E-2</v>
      </c>
      <c r="K192" s="23">
        <f t="shared" si="77"/>
        <v>2.6598995455440764E-3</v>
      </c>
      <c r="L192" s="23">
        <f t="shared" si="77"/>
        <v>1.0046530602530684E-4</v>
      </c>
      <c r="M192" s="23">
        <f t="shared" si="77"/>
        <v>3.8357106119659506E-3</v>
      </c>
      <c r="N192" s="23">
        <f t="shared" si="77"/>
        <v>6.0643314077012241E-2</v>
      </c>
      <c r="O192" s="23">
        <f t="shared" si="77"/>
        <v>0.26081702382224131</v>
      </c>
      <c r="P192" s="23">
        <f t="shared" si="77"/>
        <v>4.9062406347234362E-2</v>
      </c>
      <c r="Q192" s="23">
        <f t="shared" si="77"/>
        <v>2.0118986362429762E-2</v>
      </c>
      <c r="R192" s="23">
        <f t="shared" si="77"/>
        <v>4.0368344809061621E-4</v>
      </c>
      <c r="S192" s="23">
        <f t="shared" si="77"/>
        <v>3.6008736675700138E-4</v>
      </c>
      <c r="T192" s="23">
        <f t="shared" si="77"/>
        <v>8.0658336923352184E-3</v>
      </c>
      <c r="U192" s="23">
        <f>SUM(U185:U191)</f>
        <v>1.6636309010102214E-3</v>
      </c>
    </row>
    <row r="193" spans="1:21">
      <c r="A193" s="19"/>
      <c r="B193" s="19"/>
      <c r="C193" s="22"/>
      <c r="D193" s="21"/>
    </row>
    <row r="194" spans="1:21" ht="13.2">
      <c r="A194" s="37" t="s">
        <v>408</v>
      </c>
      <c r="C194" s="117" t="s">
        <v>570</v>
      </c>
      <c r="D194" s="141">
        <f>SUM(E194:U194)</f>
        <v>4254355.6487124544</v>
      </c>
      <c r="E194" s="141">
        <v>4110762.5285712518</v>
      </c>
      <c r="F194" s="141">
        <v>125945.21038751029</v>
      </c>
      <c r="G194" s="141">
        <v>261.43615401404224</v>
      </c>
      <c r="H194" s="141">
        <v>0</v>
      </c>
      <c r="I194" s="141">
        <v>9784.9975952168024</v>
      </c>
      <c r="J194" s="141">
        <v>2404.0808344359193</v>
      </c>
      <c r="K194" s="141">
        <v>-973.59101999999996</v>
      </c>
      <c r="L194" s="141">
        <v>-93.529799999999994</v>
      </c>
      <c r="M194" s="141">
        <v>1777.2479999999998</v>
      </c>
      <c r="N194" s="141">
        <v>-1066.3256000000001</v>
      </c>
      <c r="O194" s="141">
        <v>-2518.56432</v>
      </c>
      <c r="P194" s="141">
        <v>-1199.94</v>
      </c>
      <c r="Q194" s="141">
        <v>8437.1420286817647</v>
      </c>
      <c r="R194" s="141">
        <v>834.9558813429943</v>
      </c>
      <c r="S194" s="141">
        <v>0</v>
      </c>
      <c r="T194" s="141">
        <v>0</v>
      </c>
      <c r="U194" s="141">
        <v>0</v>
      </c>
    </row>
    <row r="195" spans="1:21" ht="13.2">
      <c r="A195" s="119" t="s">
        <v>409</v>
      </c>
      <c r="B195" s="18" t="str">
        <f>$B$5</f>
        <v>PRODUCTION</v>
      </c>
      <c r="C195" s="117" t="s">
        <v>569</v>
      </c>
      <c r="D195" s="23">
        <f t="shared" ref="D195:D202" si="78">SUM(E195:U195)</f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</row>
    <row r="196" spans="1:21" ht="13.2">
      <c r="A196" s="18" t="str">
        <f t="shared" ref="A196:A202" si="79">A195</f>
        <v>WEATHER_NORM</v>
      </c>
      <c r="B196" s="18" t="str">
        <f>$B$6</f>
        <v>BULKTRAN</v>
      </c>
      <c r="C196" s="117" t="s">
        <v>412</v>
      </c>
      <c r="D196" s="23">
        <f t="shared" si="78"/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</row>
    <row r="197" spans="1:21">
      <c r="A197" s="18" t="str">
        <f t="shared" si="79"/>
        <v>WEATHER_NORM</v>
      </c>
      <c r="B197" s="18" t="str">
        <f>$B$7</f>
        <v>SUBTRAN</v>
      </c>
      <c r="D197" s="23">
        <f t="shared" si="78"/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</row>
    <row r="198" spans="1:21">
      <c r="A198" s="18" t="str">
        <f t="shared" si="79"/>
        <v>WEATHER_NORM</v>
      </c>
      <c r="B198" s="18" t="str">
        <f>$B$8</f>
        <v>DISTPRI</v>
      </c>
      <c r="D198" s="23">
        <f t="shared" si="78"/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</row>
    <row r="199" spans="1:21">
      <c r="A199" s="18" t="str">
        <f t="shared" si="79"/>
        <v>WEATHER_NORM</v>
      </c>
      <c r="B199" s="18" t="str">
        <f>$B$9</f>
        <v>DISTSEC</v>
      </c>
      <c r="D199" s="23">
        <f t="shared" si="78"/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</row>
    <row r="200" spans="1:21">
      <c r="A200" s="18" t="str">
        <f t="shared" si="79"/>
        <v>WEATHER_NORM</v>
      </c>
      <c r="B200" s="18" t="str">
        <f>$B$10</f>
        <v>ENERGY</v>
      </c>
      <c r="D200" s="23">
        <f t="shared" si="78"/>
        <v>0.99999999999999967</v>
      </c>
      <c r="E200" s="23">
        <f t="shared" ref="E200:U200" si="80">E194/$D194</f>
        <v>0.9662479745470598</v>
      </c>
      <c r="F200" s="23">
        <f t="shared" si="80"/>
        <v>2.9603827415234214E-2</v>
      </c>
      <c r="G200" s="23">
        <f t="shared" si="80"/>
        <v>6.1451410178451756E-5</v>
      </c>
      <c r="H200" s="23">
        <f t="shared" si="80"/>
        <v>0</v>
      </c>
      <c r="I200" s="23">
        <f t="shared" si="80"/>
        <v>2.2999952056613204E-3</v>
      </c>
      <c r="J200" s="23">
        <f t="shared" si="80"/>
        <v>5.6508694452084523E-4</v>
      </c>
      <c r="K200" s="23">
        <f t="shared" si="80"/>
        <v>-2.2884570552879124E-4</v>
      </c>
      <c r="L200" s="23">
        <f t="shared" si="80"/>
        <v>-2.1984480782255714E-5</v>
      </c>
      <c r="M200" s="23">
        <f t="shared" si="80"/>
        <v>4.1774786753850007E-4</v>
      </c>
      <c r="N200" s="23">
        <f t="shared" si="80"/>
        <v>-2.5064326728836477E-4</v>
      </c>
      <c r="O200" s="23">
        <f t="shared" si="80"/>
        <v>-5.9199665659410083E-4</v>
      </c>
      <c r="P200" s="23">
        <f t="shared" si="80"/>
        <v>-2.8204976242716143E-4</v>
      </c>
      <c r="Q200" s="23">
        <f t="shared" si="80"/>
        <v>1.9831774128322337E-3</v>
      </c>
      <c r="R200" s="23">
        <f t="shared" si="80"/>
        <v>1.9625906959510703E-4</v>
      </c>
      <c r="S200" s="23">
        <f t="shared" si="80"/>
        <v>0</v>
      </c>
      <c r="T200" s="23">
        <f t="shared" si="80"/>
        <v>0</v>
      </c>
      <c r="U200" s="23">
        <f t="shared" si="80"/>
        <v>0</v>
      </c>
    </row>
    <row r="201" spans="1:21">
      <c r="A201" s="18" t="str">
        <f t="shared" si="79"/>
        <v>WEATHER_NORM</v>
      </c>
      <c r="B201" s="18" t="str">
        <f>$B$11</f>
        <v>CUSTOMER</v>
      </c>
      <c r="D201" s="23">
        <f t="shared" si="78"/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</row>
    <row r="202" spans="1:21">
      <c r="A202" s="18" t="str">
        <f t="shared" si="79"/>
        <v>WEATHER_NORM</v>
      </c>
      <c r="B202" s="18" t="str">
        <f>$B$12</f>
        <v>TOTAL</v>
      </c>
      <c r="D202" s="23">
        <f t="shared" si="78"/>
        <v>0.99999999999999967</v>
      </c>
      <c r="E202" s="23">
        <f>SUM(E195:E201)</f>
        <v>0.9662479745470598</v>
      </c>
      <c r="F202" s="23">
        <f t="shared" ref="F202:T202" si="81">SUM(F195:F201)</f>
        <v>2.9603827415234214E-2</v>
      </c>
      <c r="G202" s="23">
        <f t="shared" si="81"/>
        <v>6.1451410178451756E-5</v>
      </c>
      <c r="H202" s="23">
        <f t="shared" si="81"/>
        <v>0</v>
      </c>
      <c r="I202" s="23">
        <f t="shared" si="81"/>
        <v>2.2999952056613204E-3</v>
      </c>
      <c r="J202" s="23">
        <f t="shared" si="81"/>
        <v>5.6508694452084523E-4</v>
      </c>
      <c r="K202" s="23">
        <f t="shared" si="81"/>
        <v>-2.2884570552879124E-4</v>
      </c>
      <c r="L202" s="23">
        <f t="shared" si="81"/>
        <v>-2.1984480782255714E-5</v>
      </c>
      <c r="M202" s="23">
        <f t="shared" si="81"/>
        <v>4.1774786753850007E-4</v>
      </c>
      <c r="N202" s="23">
        <f t="shared" si="81"/>
        <v>-2.5064326728836477E-4</v>
      </c>
      <c r="O202" s="23">
        <f t="shared" si="81"/>
        <v>-5.9199665659410083E-4</v>
      </c>
      <c r="P202" s="23">
        <f t="shared" si="81"/>
        <v>-2.8204976242716143E-4</v>
      </c>
      <c r="Q202" s="23">
        <f t="shared" si="81"/>
        <v>1.9831774128322337E-3</v>
      </c>
      <c r="R202" s="23">
        <f t="shared" si="81"/>
        <v>1.9625906959510703E-4</v>
      </c>
      <c r="S202" s="23">
        <f t="shared" si="81"/>
        <v>0</v>
      </c>
      <c r="T202" s="23">
        <f t="shared" si="81"/>
        <v>0</v>
      </c>
      <c r="U202" s="23">
        <f>SUM(U195:U201)</f>
        <v>0</v>
      </c>
    </row>
    <row r="203" spans="1:21">
      <c r="A203" s="19"/>
      <c r="B203" s="19"/>
      <c r="C203" s="22"/>
      <c r="D203" s="21"/>
    </row>
    <row r="204" spans="1:21" ht="13.2">
      <c r="A204" s="37" t="s">
        <v>660</v>
      </c>
      <c r="C204" s="117" t="s">
        <v>570</v>
      </c>
      <c r="D204" s="141">
        <f>SUM(E204:U204)</f>
        <v>-9504099.5872175489</v>
      </c>
      <c r="E204" s="141">
        <v>0</v>
      </c>
      <c r="F204" s="141">
        <v>0</v>
      </c>
      <c r="G204" s="141">
        <v>0</v>
      </c>
      <c r="H204" s="141">
        <v>0</v>
      </c>
      <c r="I204" s="141">
        <v>0</v>
      </c>
      <c r="J204" s="141">
        <v>-18195.333999999988</v>
      </c>
      <c r="K204" s="141">
        <v>-23854.98</v>
      </c>
      <c r="L204" s="141">
        <v>0</v>
      </c>
      <c r="M204" s="141">
        <v>0</v>
      </c>
      <c r="N204" s="141">
        <v>-2742295.8792131627</v>
      </c>
      <c r="O204" s="141">
        <v>-5007668.0140043851</v>
      </c>
      <c r="P204" s="141">
        <v>-1712085.3800000004</v>
      </c>
      <c r="Q204" s="141">
        <v>0</v>
      </c>
      <c r="R204" s="141">
        <v>0</v>
      </c>
      <c r="S204" s="141">
        <v>0</v>
      </c>
      <c r="T204" s="141">
        <v>0</v>
      </c>
      <c r="U204" s="141">
        <v>0</v>
      </c>
    </row>
    <row r="205" spans="1:21" ht="13.2">
      <c r="A205" s="119" t="s">
        <v>659</v>
      </c>
      <c r="B205" s="18" t="str">
        <f>$B$5</f>
        <v>PRODUCTION</v>
      </c>
      <c r="C205" s="117" t="s">
        <v>569</v>
      </c>
      <c r="D205" s="23">
        <f t="shared" ref="D205:D212" si="82">SUM(E205:U205)</f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</row>
    <row r="206" spans="1:21" ht="13.2">
      <c r="A206" s="18" t="str">
        <f t="shared" ref="A206:A212" si="83">A205</f>
        <v>CUST_SPEC</v>
      </c>
      <c r="B206" s="18" t="str">
        <f>$B$6</f>
        <v>BULKTRAN</v>
      </c>
      <c r="C206" s="117" t="s">
        <v>661</v>
      </c>
      <c r="D206" s="23">
        <f t="shared" si="82"/>
        <v>0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</row>
    <row r="207" spans="1:21">
      <c r="A207" s="18" t="str">
        <f t="shared" si="83"/>
        <v>CUST_SPEC</v>
      </c>
      <c r="B207" s="18" t="str">
        <f>$B$7</f>
        <v>SUBTRAN</v>
      </c>
      <c r="D207" s="23">
        <f t="shared" si="82"/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</row>
    <row r="208" spans="1:21">
      <c r="A208" s="18" t="str">
        <f t="shared" si="83"/>
        <v>CUST_SPEC</v>
      </c>
      <c r="B208" s="18" t="str">
        <f>$B$8</f>
        <v>DISTPRI</v>
      </c>
      <c r="D208" s="23">
        <f t="shared" si="82"/>
        <v>0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</row>
    <row r="209" spans="1:21">
      <c r="A209" s="18" t="str">
        <f t="shared" si="83"/>
        <v>CUST_SPEC</v>
      </c>
      <c r="B209" s="18" t="str">
        <f>$B$9</f>
        <v>DISTSEC</v>
      </c>
      <c r="D209" s="23">
        <f t="shared" si="82"/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</row>
    <row r="210" spans="1:21">
      <c r="A210" s="18" t="str">
        <f t="shared" si="83"/>
        <v>CUST_SPEC</v>
      </c>
      <c r="B210" s="18" t="str">
        <f>$B$10</f>
        <v>ENERGY</v>
      </c>
      <c r="D210" s="23">
        <f t="shared" si="82"/>
        <v>0.99999999999999978</v>
      </c>
      <c r="E210" s="23">
        <f t="shared" ref="E210:U210" si="84">E204/$D204</f>
        <v>0</v>
      </c>
      <c r="F210" s="23">
        <f t="shared" si="84"/>
        <v>0</v>
      </c>
      <c r="G210" s="23">
        <f t="shared" si="84"/>
        <v>0</v>
      </c>
      <c r="H210" s="23">
        <f t="shared" si="84"/>
        <v>0</v>
      </c>
      <c r="I210" s="23">
        <f t="shared" si="84"/>
        <v>0</v>
      </c>
      <c r="J210" s="23">
        <f t="shared" si="84"/>
        <v>1.9144721530981888E-3</v>
      </c>
      <c r="K210" s="23">
        <f t="shared" si="84"/>
        <v>2.5099673862933355E-3</v>
      </c>
      <c r="L210" s="23">
        <f t="shared" si="84"/>
        <v>0</v>
      </c>
      <c r="M210" s="23">
        <f t="shared" si="84"/>
        <v>0</v>
      </c>
      <c r="N210" s="23">
        <f t="shared" si="84"/>
        <v>0.28853820964811733</v>
      </c>
      <c r="O210" s="23">
        <f t="shared" si="84"/>
        <v>0.5268955746990911</v>
      </c>
      <c r="P210" s="23">
        <f t="shared" si="84"/>
        <v>0.18014177611339993</v>
      </c>
      <c r="Q210" s="23">
        <f t="shared" si="84"/>
        <v>0</v>
      </c>
      <c r="R210" s="23">
        <f t="shared" si="84"/>
        <v>0</v>
      </c>
      <c r="S210" s="23">
        <f t="shared" si="84"/>
        <v>0</v>
      </c>
      <c r="T210" s="23">
        <f t="shared" si="84"/>
        <v>0</v>
      </c>
      <c r="U210" s="23">
        <f t="shared" si="84"/>
        <v>0</v>
      </c>
    </row>
    <row r="211" spans="1:21">
      <c r="A211" s="18" t="str">
        <f t="shared" si="83"/>
        <v>CUST_SPEC</v>
      </c>
      <c r="B211" s="18" t="str">
        <f>$B$11</f>
        <v>CUSTOMER</v>
      </c>
      <c r="D211" s="23">
        <f t="shared" si="82"/>
        <v>0</v>
      </c>
      <c r="E211" s="23">
        <v>0</v>
      </c>
      <c r="F211" s="23">
        <v>0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</row>
    <row r="212" spans="1:21">
      <c r="A212" s="18" t="str">
        <f t="shared" si="83"/>
        <v>CUST_SPEC</v>
      </c>
      <c r="B212" s="18" t="str">
        <f>$B$12</f>
        <v>TOTAL</v>
      </c>
      <c r="D212" s="23">
        <f t="shared" si="82"/>
        <v>0.99999999999999978</v>
      </c>
      <c r="E212" s="23">
        <f>SUM(E205:E211)</f>
        <v>0</v>
      </c>
      <c r="F212" s="23">
        <f t="shared" ref="F212:T212" si="85">SUM(F205:F211)</f>
        <v>0</v>
      </c>
      <c r="G212" s="23">
        <f t="shared" si="85"/>
        <v>0</v>
      </c>
      <c r="H212" s="23">
        <f t="shared" si="85"/>
        <v>0</v>
      </c>
      <c r="I212" s="23">
        <f t="shared" si="85"/>
        <v>0</v>
      </c>
      <c r="J212" s="23">
        <f t="shared" si="85"/>
        <v>1.9144721530981888E-3</v>
      </c>
      <c r="K212" s="23">
        <f t="shared" si="85"/>
        <v>2.5099673862933355E-3</v>
      </c>
      <c r="L212" s="23">
        <f t="shared" si="85"/>
        <v>0</v>
      </c>
      <c r="M212" s="23">
        <f t="shared" si="85"/>
        <v>0</v>
      </c>
      <c r="N212" s="23">
        <f t="shared" si="85"/>
        <v>0.28853820964811733</v>
      </c>
      <c r="O212" s="23">
        <f t="shared" si="85"/>
        <v>0.5268955746990911</v>
      </c>
      <c r="P212" s="23">
        <f t="shared" si="85"/>
        <v>0.18014177611339993</v>
      </c>
      <c r="Q212" s="23">
        <f t="shared" si="85"/>
        <v>0</v>
      </c>
      <c r="R212" s="23">
        <f t="shared" si="85"/>
        <v>0</v>
      </c>
      <c r="S212" s="23">
        <f t="shared" si="85"/>
        <v>0</v>
      </c>
      <c r="T212" s="23">
        <f t="shared" si="85"/>
        <v>0</v>
      </c>
      <c r="U212" s="23">
        <f>SUM(U205:U211)</f>
        <v>0</v>
      </c>
    </row>
    <row r="213" spans="1:21">
      <c r="A213" s="19"/>
      <c r="B213" s="19"/>
      <c r="C213" s="22"/>
      <c r="D213" s="21"/>
    </row>
    <row r="214" spans="1:21">
      <c r="A214" s="19"/>
      <c r="B214" s="19"/>
      <c r="C214" s="22"/>
      <c r="D214" s="21"/>
    </row>
    <row r="215" spans="1:21" ht="30" customHeight="1">
      <c r="A215" s="123" t="s">
        <v>58</v>
      </c>
      <c r="B215" s="19"/>
      <c r="C215" s="22"/>
      <c r="D215" s="21"/>
    </row>
    <row r="216" spans="1:21">
      <c r="C216" s="18"/>
    </row>
    <row r="217" spans="1:21" ht="12">
      <c r="A217" s="37" t="s">
        <v>188</v>
      </c>
      <c r="C217" s="142">
        <f>C219-C218</f>
        <v>505374228.38440001</v>
      </c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</row>
    <row r="218" spans="1:21" ht="12">
      <c r="A218" s="37" t="s">
        <v>189</v>
      </c>
      <c r="C218" s="143">
        <v>140023288.61559999</v>
      </c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</row>
    <row r="219" spans="1:21" ht="12">
      <c r="A219" s="37" t="s">
        <v>190</v>
      </c>
      <c r="C219" s="113">
        <f>COSS!E41</f>
        <v>645397517</v>
      </c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</row>
    <row r="220" spans="1:21"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</row>
    <row r="221" spans="1:21">
      <c r="A221" s="19" t="str">
        <f>A25</f>
        <v>BULK_TRANS</v>
      </c>
      <c r="B221" s="19" t="str">
        <f>B26</f>
        <v>BULKTRAN</v>
      </c>
      <c r="C221" s="20">
        <f>ROUND(+C217/C$219,4)</f>
        <v>0.78300000000000003</v>
      </c>
      <c r="D221" s="23">
        <f>SUM(E221:U221)</f>
        <v>1</v>
      </c>
      <c r="E221" s="23">
        <f t="shared" ref="E221:U221" si="86">E26</f>
        <v>0.51438597996236179</v>
      </c>
      <c r="F221" s="23">
        <f t="shared" si="86"/>
        <v>0.11995488961078223</v>
      </c>
      <c r="G221" s="23">
        <f t="shared" si="86"/>
        <v>1.6678479546285575E-3</v>
      </c>
      <c r="H221" s="23">
        <f t="shared" si="86"/>
        <v>2.3228736783697601E-4</v>
      </c>
      <c r="I221" s="23">
        <f t="shared" si="86"/>
        <v>7.1398133584845397E-2</v>
      </c>
      <c r="J221" s="23">
        <f t="shared" si="86"/>
        <v>1.2793944751867459E-2</v>
      </c>
      <c r="K221" s="23">
        <f t="shared" si="86"/>
        <v>2.5944814358387367E-3</v>
      </c>
      <c r="L221" s="23">
        <f t="shared" si="86"/>
        <v>9.8524259244470177E-5</v>
      </c>
      <c r="M221" s="23">
        <f t="shared" si="86"/>
        <v>3.3812137495951074E-3</v>
      </c>
      <c r="N221" s="23">
        <f t="shared" si="86"/>
        <v>4.5648338100093763E-2</v>
      </c>
      <c r="O221" s="23">
        <f t="shared" si="86"/>
        <v>0.17458656862799515</v>
      </c>
      <c r="P221" s="23">
        <f t="shared" si="86"/>
        <v>3.1627976143295371E-2</v>
      </c>
      <c r="Q221" s="23">
        <f t="shared" si="86"/>
        <v>1.9595904199749326E-2</v>
      </c>
      <c r="R221" s="23">
        <f t="shared" si="86"/>
        <v>3.9138046827144878E-4</v>
      </c>
      <c r="S221" s="23">
        <f t="shared" si="86"/>
        <v>2.5850167871791695E-4</v>
      </c>
      <c r="T221" s="23">
        <f t="shared" si="86"/>
        <v>1.1484116380775346E-3</v>
      </c>
      <c r="U221" s="23">
        <f t="shared" si="86"/>
        <v>2.3561646679869826E-4</v>
      </c>
    </row>
    <row r="222" spans="1:21">
      <c r="A222" s="19" t="s">
        <v>35</v>
      </c>
      <c r="B222" s="18" t="str">
        <f>$B$7</f>
        <v>SUBTRAN</v>
      </c>
      <c r="C222" s="20">
        <f>1-C221</f>
        <v>0.21699999999999997</v>
      </c>
      <c r="D222" s="23">
        <f>SUM(E222:U222)</f>
        <v>1</v>
      </c>
      <c r="E222" s="23">
        <f t="shared" ref="E222:U222" si="87">E37</f>
        <v>0.5109533612762851</v>
      </c>
      <c r="F222" s="23">
        <f t="shared" si="87"/>
        <v>0.11977609949139259</v>
      </c>
      <c r="G222" s="23">
        <f t="shared" si="87"/>
        <v>1.6732256646830096E-3</v>
      </c>
      <c r="H222" s="23">
        <f t="shared" si="87"/>
        <v>3.0284607108017371E-4</v>
      </c>
      <c r="I222" s="23">
        <f t="shared" si="87"/>
        <v>6.9222015773917012E-2</v>
      </c>
      <c r="J222" s="23">
        <f t="shared" si="87"/>
        <v>1.2438848461573308E-2</v>
      </c>
      <c r="K222" s="23">
        <f t="shared" si="87"/>
        <v>3.2651018176291595E-3</v>
      </c>
      <c r="L222" s="23">
        <f t="shared" si="87"/>
        <v>0</v>
      </c>
      <c r="M222" s="23">
        <f t="shared" si="87"/>
        <v>3.120129340492407E-3</v>
      </c>
      <c r="N222" s="23">
        <f t="shared" si="87"/>
        <v>4.3778440172820517E-2</v>
      </c>
      <c r="O222" s="23">
        <f t="shared" si="87"/>
        <v>0.21586148017581883</v>
      </c>
      <c r="P222" s="23">
        <f t="shared" si="87"/>
        <v>0</v>
      </c>
      <c r="Q222" s="23">
        <f t="shared" si="87"/>
        <v>1.8975151033911574E-2</v>
      </c>
      <c r="R222" s="23">
        <f t="shared" si="87"/>
        <v>3.8099289367907348E-4</v>
      </c>
      <c r="S222" s="23">
        <f t="shared" si="87"/>
        <v>2.523078267170993E-4</v>
      </c>
      <c r="T222" s="23">
        <f t="shared" si="87"/>
        <v>0</v>
      </c>
      <c r="U222" s="23">
        <f t="shared" si="87"/>
        <v>0</v>
      </c>
    </row>
    <row r="223" spans="1:21">
      <c r="A223" s="19"/>
      <c r="B223" s="19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</row>
    <row r="224" spans="1:21" ht="12">
      <c r="A224" s="125" t="s">
        <v>191</v>
      </c>
      <c r="B224" s="18" t="str">
        <f>$B$5</f>
        <v>PRODUCTION</v>
      </c>
      <c r="C224" s="22"/>
      <c r="D224" s="23">
        <f t="shared" ref="D224:D231" si="88">SUM(E224:U224)</f>
        <v>0</v>
      </c>
      <c r="E224" s="23">
        <v>0</v>
      </c>
      <c r="F224" s="23">
        <v>0</v>
      </c>
      <c r="G224" s="23">
        <v>0</v>
      </c>
      <c r="H224" s="23">
        <v>0</v>
      </c>
      <c r="I224" s="23">
        <v>0</v>
      </c>
      <c r="J224" s="23">
        <v>0</v>
      </c>
      <c r="K224" s="23">
        <v>0</v>
      </c>
      <c r="L224" s="23">
        <v>0</v>
      </c>
      <c r="M224" s="23">
        <v>0</v>
      </c>
      <c r="N224" s="23">
        <v>0</v>
      </c>
      <c r="O224" s="23">
        <v>0</v>
      </c>
      <c r="P224" s="23">
        <v>0</v>
      </c>
      <c r="Q224" s="23">
        <v>0</v>
      </c>
      <c r="R224" s="23">
        <v>0</v>
      </c>
      <c r="S224" s="23">
        <v>0</v>
      </c>
      <c r="T224" s="23">
        <v>0</v>
      </c>
      <c r="U224" s="23">
        <v>0</v>
      </c>
    </row>
    <row r="225" spans="1:21">
      <c r="A225" s="18" t="str">
        <f t="shared" ref="A225:A231" si="89">A224</f>
        <v>TRANS_TOTAL</v>
      </c>
      <c r="B225" s="18" t="str">
        <f>$B$6</f>
        <v>BULKTRAN</v>
      </c>
      <c r="C225" s="22"/>
      <c r="D225" s="23">
        <f t="shared" si="88"/>
        <v>0.78300000000000003</v>
      </c>
      <c r="E225" s="122">
        <f>$C221*E221</f>
        <v>0.40276422231052927</v>
      </c>
      <c r="F225" s="23">
        <f t="shared" ref="F225:U225" si="90">$C221*F221</f>
        <v>9.3924678565242489E-2</v>
      </c>
      <c r="G225" s="23">
        <f t="shared" si="90"/>
        <v>1.3059249484741605E-3</v>
      </c>
      <c r="H225" s="23">
        <f t="shared" si="90"/>
        <v>1.8188100901635223E-4</v>
      </c>
      <c r="I225" s="23">
        <f t="shared" si="90"/>
        <v>5.5904738596933949E-2</v>
      </c>
      <c r="J225" s="23">
        <f t="shared" si="90"/>
        <v>1.0017658740712221E-2</v>
      </c>
      <c r="K225" s="23">
        <f t="shared" si="90"/>
        <v>2.031478964261731E-3</v>
      </c>
      <c r="L225" s="23">
        <f t="shared" si="90"/>
        <v>7.7144494988420158E-5</v>
      </c>
      <c r="M225" s="23">
        <f t="shared" si="90"/>
        <v>2.6474903659329694E-3</v>
      </c>
      <c r="N225" s="23">
        <f t="shared" si="90"/>
        <v>3.5742648732373421E-2</v>
      </c>
      <c r="O225" s="23">
        <f t="shared" si="90"/>
        <v>0.1367012832357202</v>
      </c>
      <c r="P225" s="23">
        <f t="shared" si="90"/>
        <v>2.4764705320200277E-2</v>
      </c>
      <c r="Q225" s="23">
        <f t="shared" si="90"/>
        <v>1.5343592988403723E-2</v>
      </c>
      <c r="R225" s="23">
        <f t="shared" si="90"/>
        <v>3.0645090665654443E-4</v>
      </c>
      <c r="S225" s="23">
        <f t="shared" si="90"/>
        <v>2.0240681443612897E-4</v>
      </c>
      <c r="T225" s="23">
        <f t="shared" si="90"/>
        <v>8.9920631261470967E-4</v>
      </c>
      <c r="U225" s="23">
        <f t="shared" si="90"/>
        <v>1.8448769350338075E-4</v>
      </c>
    </row>
    <row r="226" spans="1:21">
      <c r="A226" s="18" t="str">
        <f t="shared" si="89"/>
        <v>TRANS_TOTAL</v>
      </c>
      <c r="B226" s="18" t="str">
        <f>$B$7</f>
        <v>SUBTRAN</v>
      </c>
      <c r="C226" s="22"/>
      <c r="D226" s="23">
        <f t="shared" si="88"/>
        <v>0.217</v>
      </c>
      <c r="E226" s="122">
        <f>+$C222*E222</f>
        <v>0.11087687939695386</v>
      </c>
      <c r="F226" s="23">
        <f t="shared" ref="F226:U226" si="91">+$C222*F222</f>
        <v>2.5991413589632188E-2</v>
      </c>
      <c r="G226" s="23">
        <f t="shared" si="91"/>
        <v>3.6308996923621302E-4</v>
      </c>
      <c r="H226" s="23">
        <f t="shared" si="91"/>
        <v>6.571759742439768E-5</v>
      </c>
      <c r="I226" s="23">
        <f t="shared" si="91"/>
        <v>1.5021177422939989E-2</v>
      </c>
      <c r="J226" s="23">
        <f t="shared" si="91"/>
        <v>2.6992301161614073E-3</v>
      </c>
      <c r="K226" s="23">
        <f t="shared" si="91"/>
        <v>7.0852709442552754E-4</v>
      </c>
      <c r="L226" s="23">
        <f t="shared" si="91"/>
        <v>0</v>
      </c>
      <c r="M226" s="23">
        <f t="shared" si="91"/>
        <v>6.7706806688685225E-4</v>
      </c>
      <c r="N226" s="23">
        <f t="shared" si="91"/>
        <v>9.4999215175020513E-3</v>
      </c>
      <c r="O226" s="23">
        <f t="shared" si="91"/>
        <v>4.684194119815268E-2</v>
      </c>
      <c r="P226" s="23">
        <f t="shared" si="91"/>
        <v>0</v>
      </c>
      <c r="Q226" s="23">
        <f t="shared" si="91"/>
        <v>4.1176077743588111E-3</v>
      </c>
      <c r="R226" s="23">
        <f t="shared" si="91"/>
        <v>8.2675457928358932E-5</v>
      </c>
      <c r="S226" s="23">
        <f t="shared" si="91"/>
        <v>5.4750798397610539E-5</v>
      </c>
      <c r="T226" s="23">
        <f t="shared" si="91"/>
        <v>0</v>
      </c>
      <c r="U226" s="23">
        <f t="shared" si="91"/>
        <v>0</v>
      </c>
    </row>
    <row r="227" spans="1:21">
      <c r="A227" s="18" t="str">
        <f t="shared" si="89"/>
        <v>TRANS_TOTAL</v>
      </c>
      <c r="B227" s="18" t="str">
        <f>$B$8</f>
        <v>DISTPRI</v>
      </c>
      <c r="C227" s="22"/>
      <c r="D227" s="23">
        <f t="shared" si="88"/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</row>
    <row r="228" spans="1:21">
      <c r="A228" s="18" t="str">
        <f t="shared" si="89"/>
        <v>TRANS_TOTAL</v>
      </c>
      <c r="B228" s="18" t="str">
        <f>$B$9</f>
        <v>DISTSEC</v>
      </c>
      <c r="C228" s="22"/>
      <c r="D228" s="23">
        <f t="shared" si="88"/>
        <v>0</v>
      </c>
      <c r="E228" s="23">
        <v>0</v>
      </c>
      <c r="F228" s="23">
        <v>0</v>
      </c>
      <c r="G228" s="23">
        <v>0</v>
      </c>
      <c r="H228" s="23">
        <v>0</v>
      </c>
      <c r="I228" s="23">
        <v>0</v>
      </c>
      <c r="J228" s="23">
        <v>0</v>
      </c>
      <c r="K228" s="23">
        <v>0</v>
      </c>
      <c r="L228" s="23">
        <v>0</v>
      </c>
      <c r="M228" s="23">
        <v>0</v>
      </c>
      <c r="N228" s="23">
        <v>0</v>
      </c>
      <c r="O228" s="23">
        <v>0</v>
      </c>
      <c r="P228" s="23">
        <v>0</v>
      </c>
      <c r="Q228" s="23">
        <v>0</v>
      </c>
      <c r="R228" s="23">
        <v>0</v>
      </c>
      <c r="S228" s="23">
        <v>0</v>
      </c>
      <c r="T228" s="23">
        <v>0</v>
      </c>
      <c r="U228" s="23">
        <v>0</v>
      </c>
    </row>
    <row r="229" spans="1:21">
      <c r="A229" s="18" t="str">
        <f t="shared" si="89"/>
        <v>TRANS_TOTAL</v>
      </c>
      <c r="B229" s="18" t="str">
        <f>$B$10</f>
        <v>ENERGY</v>
      </c>
      <c r="C229" s="22"/>
      <c r="D229" s="23">
        <f t="shared" si="88"/>
        <v>0</v>
      </c>
      <c r="E229" s="23">
        <v>0</v>
      </c>
      <c r="F229" s="23">
        <v>0</v>
      </c>
      <c r="G229" s="23">
        <v>0</v>
      </c>
      <c r="H229" s="23">
        <v>0</v>
      </c>
      <c r="I229" s="23">
        <v>0</v>
      </c>
      <c r="J229" s="23">
        <v>0</v>
      </c>
      <c r="K229" s="23">
        <v>0</v>
      </c>
      <c r="L229" s="23">
        <v>0</v>
      </c>
      <c r="M229" s="23">
        <v>0</v>
      </c>
      <c r="N229" s="23">
        <v>0</v>
      </c>
      <c r="O229" s="23">
        <v>0</v>
      </c>
      <c r="P229" s="23">
        <v>0</v>
      </c>
      <c r="Q229" s="23">
        <v>0</v>
      </c>
      <c r="R229" s="23">
        <v>0</v>
      </c>
      <c r="S229" s="23">
        <v>0</v>
      </c>
      <c r="T229" s="23">
        <v>0</v>
      </c>
      <c r="U229" s="23">
        <v>0</v>
      </c>
    </row>
    <row r="230" spans="1:21">
      <c r="A230" s="18" t="str">
        <f t="shared" si="89"/>
        <v>TRANS_TOTAL</v>
      </c>
      <c r="B230" s="18" t="str">
        <f>$B$11</f>
        <v>CUSTOMER</v>
      </c>
      <c r="C230" s="22"/>
      <c r="D230" s="23">
        <f t="shared" si="88"/>
        <v>0</v>
      </c>
      <c r="E230" s="23">
        <v>0</v>
      </c>
      <c r="F230" s="23">
        <v>0</v>
      </c>
      <c r="G230" s="23">
        <v>0</v>
      </c>
      <c r="H230" s="23">
        <v>0</v>
      </c>
      <c r="I230" s="23">
        <v>0</v>
      </c>
      <c r="J230" s="23">
        <v>0</v>
      </c>
      <c r="K230" s="23">
        <v>0</v>
      </c>
      <c r="L230" s="23">
        <v>0</v>
      </c>
      <c r="M230" s="23">
        <v>0</v>
      </c>
      <c r="N230" s="23">
        <v>0</v>
      </c>
      <c r="O230" s="23">
        <v>0</v>
      </c>
      <c r="P230" s="23">
        <v>0</v>
      </c>
      <c r="Q230" s="23">
        <v>0</v>
      </c>
      <c r="R230" s="23">
        <v>0</v>
      </c>
      <c r="S230" s="23">
        <v>0</v>
      </c>
      <c r="T230" s="23">
        <v>0</v>
      </c>
      <c r="U230" s="23">
        <v>0</v>
      </c>
    </row>
    <row r="231" spans="1:21">
      <c r="A231" s="18" t="str">
        <f t="shared" si="89"/>
        <v>TRANS_TOTAL</v>
      </c>
      <c r="B231" s="18" t="str">
        <f>$B$12</f>
        <v>TOTAL</v>
      </c>
      <c r="C231" s="22"/>
      <c r="D231" s="23">
        <f t="shared" si="88"/>
        <v>0.99999999999999989</v>
      </c>
      <c r="E231" s="23">
        <f t="shared" ref="E231:U231" si="92">SUM(E224:E230)</f>
        <v>0.51364110170748312</v>
      </c>
      <c r="F231" s="23">
        <f t="shared" si="92"/>
        <v>0.11991609215487467</v>
      </c>
      <c r="G231" s="23">
        <f t="shared" si="92"/>
        <v>1.6690149177103735E-3</v>
      </c>
      <c r="H231" s="23">
        <f t="shared" si="92"/>
        <v>2.4759860644074991E-4</v>
      </c>
      <c r="I231" s="23">
        <f t="shared" si="92"/>
        <v>7.0925916019873941E-2</v>
      </c>
      <c r="J231" s="23">
        <f t="shared" si="92"/>
        <v>1.2716888856873628E-2</v>
      </c>
      <c r="K231" s="23">
        <f t="shared" si="92"/>
        <v>2.7400060586872587E-3</v>
      </c>
      <c r="L231" s="23">
        <f>SUM(L224:L230)</f>
        <v>7.7144494988420158E-5</v>
      </c>
      <c r="M231" s="23">
        <f>SUM(M224:M230)</f>
        <v>3.3245584328198217E-3</v>
      </c>
      <c r="N231" s="23">
        <f t="shared" si="92"/>
        <v>4.524257024987547E-2</v>
      </c>
      <c r="O231" s="23">
        <f t="shared" si="92"/>
        <v>0.18354322443387289</v>
      </c>
      <c r="P231" s="23">
        <f t="shared" si="92"/>
        <v>2.4764705320200277E-2</v>
      </c>
      <c r="Q231" s="23">
        <f t="shared" si="92"/>
        <v>1.9461200762762535E-2</v>
      </c>
      <c r="R231" s="23">
        <f t="shared" si="92"/>
        <v>3.8912636458490334E-4</v>
      </c>
      <c r="S231" s="23">
        <f t="shared" si="92"/>
        <v>2.5715761283373953E-4</v>
      </c>
      <c r="T231" s="23">
        <f t="shared" si="92"/>
        <v>8.9920631261470967E-4</v>
      </c>
      <c r="U231" s="23">
        <f t="shared" si="92"/>
        <v>1.8448769350338075E-4</v>
      </c>
    </row>
    <row r="232" spans="1:21">
      <c r="A232" s="19"/>
      <c r="B232" s="19"/>
      <c r="C232" s="22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</row>
    <row r="233" spans="1:21">
      <c r="A233" s="18" t="str">
        <f>A48</f>
        <v>DIST_CPD</v>
      </c>
      <c r="B233" s="18" t="str">
        <f>B48</f>
        <v>DISTPRI</v>
      </c>
      <c r="C233" s="144">
        <v>0.57249889117162889</v>
      </c>
      <c r="D233" s="23">
        <f>SUM(E233:U233)</f>
        <v>1.0000000000000002</v>
      </c>
      <c r="E233" s="23">
        <f>E48</f>
        <v>0.65480706800770305</v>
      </c>
      <c r="F233" s="23">
        <f t="shared" ref="F233:U233" si="93">F48</f>
        <v>0.15325012720176182</v>
      </c>
      <c r="G233" s="23">
        <f t="shared" si="93"/>
        <v>2.1405595979340905E-3</v>
      </c>
      <c r="H233" s="23">
        <f t="shared" si="93"/>
        <v>0</v>
      </c>
      <c r="I233" s="23">
        <f t="shared" si="93"/>
        <v>8.8964705128877303E-2</v>
      </c>
      <c r="J233" s="23">
        <f t="shared" si="93"/>
        <v>1.5985106260184501E-2</v>
      </c>
      <c r="K233" s="23">
        <f t="shared" si="93"/>
        <v>0</v>
      </c>
      <c r="L233" s="23">
        <f t="shared" si="93"/>
        <v>0</v>
      </c>
      <c r="M233" s="23">
        <f t="shared" si="93"/>
        <v>4.0226954633392738E-3</v>
      </c>
      <c r="N233" s="23">
        <f t="shared" si="93"/>
        <v>5.5625281007976798E-2</v>
      </c>
      <c r="O233" s="23">
        <f t="shared" si="93"/>
        <v>0</v>
      </c>
      <c r="P233" s="23">
        <f t="shared" si="93"/>
        <v>0</v>
      </c>
      <c r="Q233" s="23">
        <f t="shared" si="93"/>
        <v>2.4393387030266903E-2</v>
      </c>
      <c r="R233" s="23">
        <f t="shared" si="93"/>
        <v>4.8961374630418757E-4</v>
      </c>
      <c r="S233" s="23">
        <f t="shared" si="93"/>
        <v>3.2145655565234019E-4</v>
      </c>
      <c r="T233" s="23">
        <f t="shared" si="93"/>
        <v>0</v>
      </c>
      <c r="U233" s="23">
        <f t="shared" si="93"/>
        <v>0</v>
      </c>
    </row>
    <row r="234" spans="1:21">
      <c r="A234" s="18" t="str">
        <f>A59</f>
        <v>DISTSEC</v>
      </c>
      <c r="B234" s="18" t="str">
        <f>B59</f>
        <v>DISTSEC</v>
      </c>
      <c r="C234" s="144">
        <v>0.42750110882837222</v>
      </c>
      <c r="D234" s="23">
        <f>SUM(E234:U234)</f>
        <v>1</v>
      </c>
      <c r="E234" s="23">
        <f t="shared" ref="E234:U234" si="94">E59</f>
        <v>0.7421050840413107</v>
      </c>
      <c r="F234" s="23">
        <f t="shared" si="94"/>
        <v>0.14964154007792638</v>
      </c>
      <c r="G234" s="23">
        <f t="shared" si="94"/>
        <v>0</v>
      </c>
      <c r="H234" s="23">
        <f t="shared" si="94"/>
        <v>0</v>
      </c>
      <c r="I234" s="23">
        <f t="shared" si="94"/>
        <v>7.4796151036134184E-2</v>
      </c>
      <c r="J234" s="23">
        <f t="shared" si="94"/>
        <v>0</v>
      </c>
      <c r="K234" s="23">
        <f t="shared" si="94"/>
        <v>0</v>
      </c>
      <c r="L234" s="23">
        <f t="shared" si="94"/>
        <v>0</v>
      </c>
      <c r="M234" s="23">
        <f t="shared" si="94"/>
        <v>2.7957049977299833E-3</v>
      </c>
      <c r="N234" s="23">
        <f t="shared" si="94"/>
        <v>0</v>
      </c>
      <c r="O234" s="23">
        <f t="shared" si="94"/>
        <v>0</v>
      </c>
      <c r="P234" s="23">
        <f t="shared" si="94"/>
        <v>0</v>
      </c>
      <c r="Q234" s="23">
        <f t="shared" si="94"/>
        <v>2.1128173045522707E-2</v>
      </c>
      <c r="R234" s="23">
        <f t="shared" si="94"/>
        <v>0</v>
      </c>
      <c r="S234" s="23">
        <f t="shared" si="94"/>
        <v>2.4981046988263253E-4</v>
      </c>
      <c r="T234" s="23">
        <f t="shared" si="94"/>
        <v>7.6890938541555789E-3</v>
      </c>
      <c r="U234" s="23">
        <f t="shared" si="94"/>
        <v>1.5944424773378459E-3</v>
      </c>
    </row>
    <row r="235" spans="1:21"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1:21" ht="12">
      <c r="A236" s="126" t="s">
        <v>59</v>
      </c>
      <c r="B236" s="18" t="str">
        <f>$B$5</f>
        <v>PRODUCTION</v>
      </c>
      <c r="C236" s="22"/>
      <c r="D236" s="23">
        <f t="shared" ref="D236:D243" si="95">SUM(E236:U236)</f>
        <v>0</v>
      </c>
      <c r="E236" s="23">
        <v>0</v>
      </c>
      <c r="F236" s="23">
        <v>0</v>
      </c>
      <c r="G236" s="23">
        <v>0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23">
        <v>0</v>
      </c>
      <c r="N236" s="23">
        <v>0</v>
      </c>
      <c r="O236" s="23">
        <v>0</v>
      </c>
      <c r="P236" s="23">
        <v>0</v>
      </c>
      <c r="Q236" s="23">
        <v>0</v>
      </c>
      <c r="R236" s="23">
        <v>0</v>
      </c>
      <c r="S236" s="23">
        <v>0</v>
      </c>
      <c r="T236" s="23">
        <v>0</v>
      </c>
      <c r="U236" s="23">
        <v>0</v>
      </c>
    </row>
    <row r="237" spans="1:21">
      <c r="A237" s="18" t="str">
        <f t="shared" ref="A237:A243" si="96">A236</f>
        <v>DIST_POLES</v>
      </c>
      <c r="B237" s="18" t="str">
        <f>$B$6</f>
        <v>BULKTRAN</v>
      </c>
      <c r="C237" s="22"/>
      <c r="D237" s="23">
        <f t="shared" si="95"/>
        <v>0</v>
      </c>
      <c r="E237" s="23">
        <v>0</v>
      </c>
      <c r="F237" s="23">
        <v>0</v>
      </c>
      <c r="G237" s="23">
        <v>0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23">
        <v>0</v>
      </c>
      <c r="N237" s="23">
        <v>0</v>
      </c>
      <c r="O237" s="23">
        <v>0</v>
      </c>
      <c r="P237" s="23">
        <v>0</v>
      </c>
      <c r="Q237" s="23">
        <v>0</v>
      </c>
      <c r="R237" s="23">
        <v>0</v>
      </c>
      <c r="S237" s="23">
        <v>0</v>
      </c>
      <c r="T237" s="23">
        <v>0</v>
      </c>
      <c r="U237" s="23">
        <v>0</v>
      </c>
    </row>
    <row r="238" spans="1:21">
      <c r="A238" s="18" t="str">
        <f t="shared" si="96"/>
        <v>DIST_POLES</v>
      </c>
      <c r="B238" s="18" t="str">
        <f>$B$7</f>
        <v>SUBTRAN</v>
      </c>
      <c r="C238" s="22"/>
      <c r="D238" s="23">
        <f t="shared" si="95"/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3">
        <v>0</v>
      </c>
      <c r="P238" s="23">
        <v>0</v>
      </c>
      <c r="Q238" s="23">
        <v>0</v>
      </c>
      <c r="R238" s="23">
        <v>0</v>
      </c>
      <c r="S238" s="23">
        <v>0</v>
      </c>
      <c r="T238" s="23">
        <v>0</v>
      </c>
      <c r="U238" s="23">
        <v>0</v>
      </c>
    </row>
    <row r="239" spans="1:21">
      <c r="A239" s="18" t="str">
        <f t="shared" si="96"/>
        <v>DIST_POLES</v>
      </c>
      <c r="B239" s="18" t="str">
        <f>$B$8</f>
        <v>DISTPRI</v>
      </c>
      <c r="C239" s="22"/>
      <c r="D239" s="23">
        <f t="shared" si="95"/>
        <v>0.57249889117162911</v>
      </c>
      <c r="E239" s="122">
        <f>$C233*E233</f>
        <v>0.37487632036575541</v>
      </c>
      <c r="F239" s="23">
        <f t="shared" ref="F239:U239" si="97">$C233*F233</f>
        <v>8.7735527894919715E-2</v>
      </c>
      <c r="G239" s="23">
        <f t="shared" si="97"/>
        <v>1.2254679963040545E-3</v>
      </c>
      <c r="H239" s="23">
        <f>$C233*H233</f>
        <v>0</v>
      </c>
      <c r="I239" s="23">
        <f t="shared" si="97"/>
        <v>5.0932195039693179E-2</v>
      </c>
      <c r="J239" s="23">
        <f t="shared" si="97"/>
        <v>9.1514556092162913E-3</v>
      </c>
      <c r="K239" s="23">
        <f t="shared" si="97"/>
        <v>0</v>
      </c>
      <c r="L239" s="23">
        <f>$C233*L233</f>
        <v>0</v>
      </c>
      <c r="M239" s="23">
        <f>$C233*M233</f>
        <v>2.3029886922828762E-3</v>
      </c>
      <c r="N239" s="23">
        <f t="shared" si="97"/>
        <v>3.1845411698176986E-2</v>
      </c>
      <c r="O239" s="23">
        <f t="shared" si="97"/>
        <v>0</v>
      </c>
      <c r="P239" s="23">
        <f>$C233*P233</f>
        <v>0</v>
      </c>
      <c r="Q239" s="23">
        <f t="shared" si="97"/>
        <v>1.3965187026748194E-2</v>
      </c>
      <c r="R239" s="23">
        <f t="shared" si="97"/>
        <v>2.8030332686153461E-4</v>
      </c>
      <c r="S239" s="23">
        <f t="shared" si="97"/>
        <v>1.8403352167081576E-4</v>
      </c>
      <c r="T239" s="23">
        <f>$C233*T233</f>
        <v>0</v>
      </c>
      <c r="U239" s="23">
        <f t="shared" si="97"/>
        <v>0</v>
      </c>
    </row>
    <row r="240" spans="1:21">
      <c r="A240" s="18" t="str">
        <f t="shared" si="96"/>
        <v>DIST_POLES</v>
      </c>
      <c r="B240" s="18" t="str">
        <f>$B$9</f>
        <v>DISTSEC</v>
      </c>
      <c r="C240" s="22"/>
      <c r="D240" s="23">
        <f t="shared" si="95"/>
        <v>0.42750110882837222</v>
      </c>
      <c r="E240" s="122">
        <f>$C234*E234</f>
        <v>0.31725074629483269</v>
      </c>
      <c r="F240" s="23">
        <f t="shared" ref="F240:U240" si="98">$C234*F234</f>
        <v>6.3971924310098821E-2</v>
      </c>
      <c r="G240" s="23">
        <f t="shared" si="98"/>
        <v>0</v>
      </c>
      <c r="H240" s="23">
        <f>$C234*H234</f>
        <v>0</v>
      </c>
      <c r="I240" s="23">
        <f t="shared" si="98"/>
        <v>3.1975437504041769E-2</v>
      </c>
      <c r="J240" s="23">
        <f t="shared" si="98"/>
        <v>0</v>
      </c>
      <c r="K240" s="23">
        <f t="shared" si="98"/>
        <v>0</v>
      </c>
      <c r="L240" s="23">
        <f>$C234*L234</f>
        <v>0</v>
      </c>
      <c r="M240" s="23">
        <f>$C234*M234</f>
        <v>1.1951669864865898E-3</v>
      </c>
      <c r="N240" s="23">
        <f t="shared" si="98"/>
        <v>0</v>
      </c>
      <c r="O240" s="23">
        <f t="shared" si="98"/>
        <v>0</v>
      </c>
      <c r="P240" s="23">
        <f>$C234*P234</f>
        <v>0</v>
      </c>
      <c r="Q240" s="23">
        <f t="shared" si="98"/>
        <v>9.032317404478683E-3</v>
      </c>
      <c r="R240" s="23">
        <f t="shared" si="98"/>
        <v>0</v>
      </c>
      <c r="S240" s="23">
        <f t="shared" si="98"/>
        <v>1.0679425287176208E-4</v>
      </c>
      <c r="T240" s="23">
        <f>$C234*T234</f>
        <v>3.2870961485369321E-3</v>
      </c>
      <c r="U240" s="23">
        <f t="shared" si="98"/>
        <v>6.816259270249859E-4</v>
      </c>
    </row>
    <row r="241" spans="1:21">
      <c r="A241" s="18" t="str">
        <f t="shared" si="96"/>
        <v>DIST_POLES</v>
      </c>
      <c r="B241" s="18" t="str">
        <f>$B$10</f>
        <v>ENERGY</v>
      </c>
      <c r="C241" s="22"/>
      <c r="D241" s="23">
        <f t="shared" si="95"/>
        <v>0</v>
      </c>
      <c r="E241" s="23">
        <v>0</v>
      </c>
      <c r="F241" s="23">
        <v>0</v>
      </c>
      <c r="G241" s="23">
        <v>0</v>
      </c>
      <c r="H241" s="23">
        <v>0</v>
      </c>
      <c r="I241" s="23">
        <v>0</v>
      </c>
      <c r="J241" s="23">
        <v>0</v>
      </c>
      <c r="K241" s="23">
        <v>0</v>
      </c>
      <c r="L241" s="23">
        <v>0</v>
      </c>
      <c r="M241" s="23">
        <v>0</v>
      </c>
      <c r="N241" s="23">
        <v>0</v>
      </c>
      <c r="O241" s="23">
        <v>0</v>
      </c>
      <c r="P241" s="23">
        <v>0</v>
      </c>
      <c r="Q241" s="23">
        <v>0</v>
      </c>
      <c r="R241" s="23">
        <v>0</v>
      </c>
      <c r="S241" s="23">
        <v>0</v>
      </c>
      <c r="T241" s="23">
        <v>0</v>
      </c>
      <c r="U241" s="23">
        <v>0</v>
      </c>
    </row>
    <row r="242" spans="1:21">
      <c r="A242" s="18" t="str">
        <f t="shared" si="96"/>
        <v>DIST_POLES</v>
      </c>
      <c r="B242" s="18" t="str">
        <f>$B$11</f>
        <v>CUSTOMER</v>
      </c>
      <c r="C242" s="22"/>
      <c r="D242" s="23">
        <f t="shared" si="95"/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0</v>
      </c>
      <c r="U242" s="23">
        <v>0</v>
      </c>
    </row>
    <row r="243" spans="1:21">
      <c r="A243" s="18" t="str">
        <f t="shared" si="96"/>
        <v>DIST_POLES</v>
      </c>
      <c r="B243" s="18" t="str">
        <f>$B$12</f>
        <v>TOTAL</v>
      </c>
      <c r="C243" s="22"/>
      <c r="D243" s="23">
        <f t="shared" si="95"/>
        <v>1.0000000000000013</v>
      </c>
      <c r="E243" s="23">
        <f>SUM(E236:E242)</f>
        <v>0.6921270666605881</v>
      </c>
      <c r="F243" s="23">
        <f t="shared" ref="F243:U243" si="99">SUM(F236:F242)</f>
        <v>0.15170745220501852</v>
      </c>
      <c r="G243" s="23">
        <f t="shared" si="99"/>
        <v>1.2254679963040545E-3</v>
      </c>
      <c r="H243" s="23">
        <f t="shared" si="99"/>
        <v>0</v>
      </c>
      <c r="I243" s="23">
        <f t="shared" si="99"/>
        <v>8.2907632543734955E-2</v>
      </c>
      <c r="J243" s="23">
        <f t="shared" si="99"/>
        <v>9.1514556092162913E-3</v>
      </c>
      <c r="K243" s="23">
        <f t="shared" si="99"/>
        <v>0</v>
      </c>
      <c r="L243" s="23">
        <f>SUM(L236:L242)</f>
        <v>0</v>
      </c>
      <c r="M243" s="23">
        <f>SUM(M236:M242)</f>
        <v>3.4981556787694662E-3</v>
      </c>
      <c r="N243" s="23">
        <f t="shared" si="99"/>
        <v>3.1845411698176986E-2</v>
      </c>
      <c r="O243" s="23">
        <f t="shared" si="99"/>
        <v>0</v>
      </c>
      <c r="P243" s="23">
        <f t="shared" si="99"/>
        <v>0</v>
      </c>
      <c r="Q243" s="23">
        <f t="shared" si="99"/>
        <v>2.2997504431226876E-2</v>
      </c>
      <c r="R243" s="23">
        <f t="shared" si="99"/>
        <v>2.8030332686153461E-4</v>
      </c>
      <c r="S243" s="23">
        <f t="shared" si="99"/>
        <v>2.9082777454257787E-4</v>
      </c>
      <c r="T243" s="23">
        <f t="shared" si="99"/>
        <v>3.2870961485369321E-3</v>
      </c>
      <c r="U243" s="23">
        <f t="shared" si="99"/>
        <v>6.816259270249859E-4</v>
      </c>
    </row>
    <row r="244" spans="1:21"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</row>
    <row r="245" spans="1:21">
      <c r="A245" s="18" t="str">
        <f>A48</f>
        <v>DIST_CPD</v>
      </c>
      <c r="B245" s="18" t="str">
        <f>B48</f>
        <v>DISTPRI</v>
      </c>
      <c r="C245" s="144">
        <v>0.836236168760634</v>
      </c>
      <c r="D245" s="23">
        <f>SUM(E245:U245)</f>
        <v>1.0000000000000002</v>
      </c>
      <c r="E245" s="23">
        <f t="shared" ref="E245:U245" si="100">E48</f>
        <v>0.65480706800770305</v>
      </c>
      <c r="F245" s="23">
        <f t="shared" si="100"/>
        <v>0.15325012720176182</v>
      </c>
      <c r="G245" s="23">
        <f t="shared" si="100"/>
        <v>2.1405595979340905E-3</v>
      </c>
      <c r="H245" s="23">
        <f t="shared" si="100"/>
        <v>0</v>
      </c>
      <c r="I245" s="23">
        <f t="shared" si="100"/>
        <v>8.8964705128877303E-2</v>
      </c>
      <c r="J245" s="23">
        <f t="shared" si="100"/>
        <v>1.5985106260184501E-2</v>
      </c>
      <c r="K245" s="23">
        <f t="shared" si="100"/>
        <v>0</v>
      </c>
      <c r="L245" s="23">
        <f t="shared" si="100"/>
        <v>0</v>
      </c>
      <c r="M245" s="23">
        <f t="shared" si="100"/>
        <v>4.0226954633392738E-3</v>
      </c>
      <c r="N245" s="23">
        <f t="shared" si="100"/>
        <v>5.5625281007976798E-2</v>
      </c>
      <c r="O245" s="23">
        <f t="shared" si="100"/>
        <v>0</v>
      </c>
      <c r="P245" s="23">
        <f t="shared" si="100"/>
        <v>0</v>
      </c>
      <c r="Q245" s="23">
        <f t="shared" si="100"/>
        <v>2.4393387030266903E-2</v>
      </c>
      <c r="R245" s="23">
        <f t="shared" si="100"/>
        <v>4.8961374630418757E-4</v>
      </c>
      <c r="S245" s="23">
        <f t="shared" si="100"/>
        <v>3.2145655565234019E-4</v>
      </c>
      <c r="T245" s="23">
        <f t="shared" si="100"/>
        <v>0</v>
      </c>
      <c r="U245" s="23">
        <f t="shared" si="100"/>
        <v>0</v>
      </c>
    </row>
    <row r="246" spans="1:21">
      <c r="A246" s="18" t="str">
        <f>A59</f>
        <v>DISTSEC</v>
      </c>
      <c r="B246" s="18" t="str">
        <f>B59</f>
        <v>DISTSEC</v>
      </c>
      <c r="C246" s="144">
        <v>0.16376383123936619</v>
      </c>
      <c r="D246" s="23">
        <f>SUM(E246:U246)</f>
        <v>1</v>
      </c>
      <c r="E246" s="23">
        <f t="shared" ref="E246:U246" si="101">E59</f>
        <v>0.7421050840413107</v>
      </c>
      <c r="F246" s="23">
        <f t="shared" si="101"/>
        <v>0.14964154007792638</v>
      </c>
      <c r="G246" s="23">
        <f t="shared" si="101"/>
        <v>0</v>
      </c>
      <c r="H246" s="23">
        <f t="shared" si="101"/>
        <v>0</v>
      </c>
      <c r="I246" s="23">
        <f t="shared" si="101"/>
        <v>7.4796151036134184E-2</v>
      </c>
      <c r="J246" s="23">
        <f t="shared" si="101"/>
        <v>0</v>
      </c>
      <c r="K246" s="23">
        <f t="shared" si="101"/>
        <v>0</v>
      </c>
      <c r="L246" s="23">
        <f t="shared" si="101"/>
        <v>0</v>
      </c>
      <c r="M246" s="23">
        <f t="shared" si="101"/>
        <v>2.7957049977299833E-3</v>
      </c>
      <c r="N246" s="23">
        <f t="shared" si="101"/>
        <v>0</v>
      </c>
      <c r="O246" s="23">
        <f t="shared" si="101"/>
        <v>0</v>
      </c>
      <c r="P246" s="23">
        <f t="shared" si="101"/>
        <v>0</v>
      </c>
      <c r="Q246" s="23">
        <f t="shared" si="101"/>
        <v>2.1128173045522707E-2</v>
      </c>
      <c r="R246" s="23">
        <f t="shared" si="101"/>
        <v>0</v>
      </c>
      <c r="S246" s="23">
        <f t="shared" si="101"/>
        <v>2.4981046988263253E-4</v>
      </c>
      <c r="T246" s="23">
        <f t="shared" si="101"/>
        <v>7.6890938541555789E-3</v>
      </c>
      <c r="U246" s="23">
        <f t="shared" si="101"/>
        <v>1.5944424773378459E-3</v>
      </c>
    </row>
    <row r="247" spans="1:21">
      <c r="C247" s="22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</row>
    <row r="248" spans="1:21" ht="12">
      <c r="A248" s="126" t="s">
        <v>60</v>
      </c>
      <c r="B248" s="18" t="str">
        <f>$B$5</f>
        <v>PRODUCTION</v>
      </c>
      <c r="C248" s="22"/>
      <c r="D248" s="23">
        <f t="shared" ref="D248:D255" si="102">SUM(E248:U248)</f>
        <v>0</v>
      </c>
      <c r="E248" s="23">
        <v>0</v>
      </c>
      <c r="F248" s="23">
        <v>0</v>
      </c>
      <c r="G248" s="23">
        <v>0</v>
      </c>
      <c r="H248" s="23">
        <v>0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23">
        <v>0</v>
      </c>
      <c r="O248" s="23">
        <v>0</v>
      </c>
      <c r="P248" s="23">
        <v>0</v>
      </c>
      <c r="Q248" s="23">
        <v>0</v>
      </c>
      <c r="R248" s="23">
        <v>0</v>
      </c>
      <c r="S248" s="23">
        <v>0</v>
      </c>
      <c r="T248" s="23">
        <v>0</v>
      </c>
      <c r="U248" s="23">
        <v>0</v>
      </c>
    </row>
    <row r="249" spans="1:21">
      <c r="A249" s="18" t="str">
        <f t="shared" ref="A249:A255" si="103">A248</f>
        <v>DIST_OHLINES</v>
      </c>
      <c r="B249" s="18" t="str">
        <f>$B$6</f>
        <v>BULKTRAN</v>
      </c>
      <c r="C249" s="22"/>
      <c r="D249" s="23">
        <f t="shared" si="102"/>
        <v>0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0</v>
      </c>
      <c r="K249" s="23">
        <v>0</v>
      </c>
      <c r="L249" s="23">
        <v>0</v>
      </c>
      <c r="M249" s="23">
        <v>0</v>
      </c>
      <c r="N249" s="23">
        <v>0</v>
      </c>
      <c r="O249" s="23">
        <v>0</v>
      </c>
      <c r="P249" s="23">
        <v>0</v>
      </c>
      <c r="Q249" s="23">
        <v>0</v>
      </c>
      <c r="R249" s="23">
        <v>0</v>
      </c>
      <c r="S249" s="23">
        <v>0</v>
      </c>
      <c r="T249" s="23">
        <v>0</v>
      </c>
      <c r="U249" s="23">
        <v>0</v>
      </c>
    </row>
    <row r="250" spans="1:21">
      <c r="A250" s="18" t="str">
        <f t="shared" si="103"/>
        <v>DIST_OHLINES</v>
      </c>
      <c r="B250" s="18" t="str">
        <f>$B$7</f>
        <v>SUBTRAN</v>
      </c>
      <c r="C250" s="22"/>
      <c r="D250" s="23">
        <f t="shared" si="102"/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23">
        <v>0</v>
      </c>
      <c r="N250" s="23">
        <v>0</v>
      </c>
      <c r="O250" s="23">
        <v>0</v>
      </c>
      <c r="P250" s="23">
        <v>0</v>
      </c>
      <c r="Q250" s="23">
        <v>0</v>
      </c>
      <c r="R250" s="23">
        <v>0</v>
      </c>
      <c r="S250" s="23">
        <v>0</v>
      </c>
      <c r="T250" s="23">
        <v>0</v>
      </c>
      <c r="U250" s="23">
        <v>0</v>
      </c>
    </row>
    <row r="251" spans="1:21">
      <c r="A251" s="18" t="str">
        <f t="shared" si="103"/>
        <v>DIST_OHLINES</v>
      </c>
      <c r="B251" s="18" t="str">
        <f>$B$8</f>
        <v>DISTPRI</v>
      </c>
      <c r="C251" s="22"/>
      <c r="D251" s="23">
        <f t="shared" si="102"/>
        <v>0.83623616876063434</v>
      </c>
      <c r="E251" s="23">
        <f>$C245*E245</f>
        <v>0.54757335382814554</v>
      </c>
      <c r="F251" s="23">
        <f t="shared" ref="F251:U251" si="104">$C245*F245</f>
        <v>0.12815329923328111</v>
      </c>
      <c r="G251" s="23">
        <f t="shared" si="104"/>
        <v>1.7900133571802069E-3</v>
      </c>
      <c r="H251" s="23">
        <f>$C245*H245</f>
        <v>0</v>
      </c>
      <c r="I251" s="23">
        <f t="shared" si="104"/>
        <v>7.4395504171891877E-2</v>
      </c>
      <c r="J251" s="23">
        <f t="shared" si="104"/>
        <v>1.3367324016248313E-2</v>
      </c>
      <c r="K251" s="23">
        <f t="shared" si="104"/>
        <v>0</v>
      </c>
      <c r="L251" s="23">
        <f>$C245*L245</f>
        <v>0</v>
      </c>
      <c r="M251" s="23">
        <f>$C245*M245</f>
        <v>3.3639234423536177E-3</v>
      </c>
      <c r="N251" s="23">
        <f t="shared" si="104"/>
        <v>4.6515871876344178E-2</v>
      </c>
      <c r="O251" s="23">
        <f t="shared" si="104"/>
        <v>0</v>
      </c>
      <c r="P251" s="23">
        <f>$C245*P245</f>
        <v>0</v>
      </c>
      <c r="Q251" s="23">
        <f t="shared" si="104"/>
        <v>2.0398632513285733E-2</v>
      </c>
      <c r="R251" s="23">
        <f t="shared" si="104"/>
        <v>4.0943272338195486E-4</v>
      </c>
      <c r="S251" s="23">
        <f t="shared" si="104"/>
        <v>2.6881359852170248E-4</v>
      </c>
      <c r="T251" s="23">
        <f>$C245*T245</f>
        <v>0</v>
      </c>
      <c r="U251" s="23">
        <f t="shared" si="104"/>
        <v>0</v>
      </c>
    </row>
    <row r="252" spans="1:21">
      <c r="A252" s="18" t="str">
        <f t="shared" si="103"/>
        <v>DIST_OHLINES</v>
      </c>
      <c r="B252" s="18" t="str">
        <f>$B$9</f>
        <v>DISTSEC</v>
      </c>
      <c r="C252" s="22"/>
      <c r="D252" s="23">
        <f t="shared" si="102"/>
        <v>0.16376383123936619</v>
      </c>
      <c r="E252" s="23">
        <f>$C246*E246</f>
        <v>0.12152997174481688</v>
      </c>
      <c r="F252" s="23">
        <f t="shared" ref="F252:U252" si="105">$C246*F246</f>
        <v>2.4505871915720387E-2</v>
      </c>
      <c r="G252" s="23">
        <f t="shared" si="105"/>
        <v>0</v>
      </c>
      <c r="H252" s="23">
        <f>$C246*H246</f>
        <v>0</v>
      </c>
      <c r="I252" s="23">
        <f t="shared" si="105"/>
        <v>1.2248904255635623E-2</v>
      </c>
      <c r="J252" s="23">
        <f t="shared" si="105"/>
        <v>0</v>
      </c>
      <c r="K252" s="23">
        <f t="shared" si="105"/>
        <v>0</v>
      </c>
      <c r="L252" s="23">
        <f>$C246*L246</f>
        <v>0</v>
      </c>
      <c r="M252" s="23">
        <f>$C246*M246</f>
        <v>4.5783536144330565E-4</v>
      </c>
      <c r="N252" s="23">
        <f t="shared" si="105"/>
        <v>0</v>
      </c>
      <c r="O252" s="23">
        <f t="shared" si="105"/>
        <v>0</v>
      </c>
      <c r="P252" s="23">
        <f>$C246*P246</f>
        <v>0</v>
      </c>
      <c r="Q252" s="23">
        <f t="shared" si="105"/>
        <v>3.4600305650231062E-3</v>
      </c>
      <c r="R252" s="23">
        <f t="shared" si="105"/>
        <v>0</v>
      </c>
      <c r="S252" s="23">
        <f t="shared" si="105"/>
        <v>4.0909919631686203E-5</v>
      </c>
      <c r="T252" s="23">
        <f>$C246*T246</f>
        <v>1.2591954683155819E-3</v>
      </c>
      <c r="U252" s="23">
        <f t="shared" si="105"/>
        <v>2.6111200877963195E-4</v>
      </c>
    </row>
    <row r="253" spans="1:21">
      <c r="A253" s="18" t="str">
        <f t="shared" si="103"/>
        <v>DIST_OHLINES</v>
      </c>
      <c r="B253" s="18" t="str">
        <f>$B$10</f>
        <v>ENERGY</v>
      </c>
      <c r="C253" s="22"/>
      <c r="D253" s="23">
        <f t="shared" si="102"/>
        <v>0</v>
      </c>
      <c r="E253" s="23">
        <v>0</v>
      </c>
      <c r="F253" s="23">
        <v>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23">
        <v>0</v>
      </c>
      <c r="O253" s="23">
        <v>0</v>
      </c>
      <c r="P253" s="23">
        <v>0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</row>
    <row r="254" spans="1:21">
      <c r="A254" s="18" t="str">
        <f t="shared" si="103"/>
        <v>DIST_OHLINES</v>
      </c>
      <c r="B254" s="18" t="str">
        <f>$B$11</f>
        <v>CUSTOMER</v>
      </c>
      <c r="C254" s="22"/>
      <c r="D254" s="23">
        <f t="shared" si="102"/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</row>
    <row r="255" spans="1:21">
      <c r="A255" s="18" t="str">
        <f t="shared" si="103"/>
        <v>DIST_OHLINES</v>
      </c>
      <c r="B255" s="18" t="str">
        <f>$B$12</f>
        <v>TOTAL</v>
      </c>
      <c r="C255" s="22"/>
      <c r="D255" s="23">
        <f t="shared" si="102"/>
        <v>1.0000000000000004</v>
      </c>
      <c r="E255" s="23">
        <f t="shared" ref="E255:U255" si="106">SUM(E248:E254)</f>
        <v>0.66910332557296237</v>
      </c>
      <c r="F255" s="23">
        <f t="shared" si="106"/>
        <v>0.15265917114900152</v>
      </c>
      <c r="G255" s="23">
        <f t="shared" si="106"/>
        <v>1.7900133571802069E-3</v>
      </c>
      <c r="H255" s="23">
        <f t="shared" si="106"/>
        <v>0</v>
      </c>
      <c r="I255" s="23">
        <f t="shared" si="106"/>
        <v>8.6644408427527506E-2</v>
      </c>
      <c r="J255" s="23">
        <f t="shared" si="106"/>
        <v>1.3367324016248313E-2</v>
      </c>
      <c r="K255" s="23">
        <f t="shared" si="106"/>
        <v>0</v>
      </c>
      <c r="L255" s="23">
        <f>SUM(L248:L254)</f>
        <v>0</v>
      </c>
      <c r="M255" s="23">
        <f>SUM(M248:M254)</f>
        <v>3.8217588037969233E-3</v>
      </c>
      <c r="N255" s="23">
        <f t="shared" si="106"/>
        <v>4.6515871876344178E-2</v>
      </c>
      <c r="O255" s="23">
        <f t="shared" si="106"/>
        <v>0</v>
      </c>
      <c r="P255" s="23">
        <f t="shared" si="106"/>
        <v>0</v>
      </c>
      <c r="Q255" s="23">
        <f t="shared" si="106"/>
        <v>2.3858663078308841E-2</v>
      </c>
      <c r="R255" s="23">
        <f t="shared" si="106"/>
        <v>4.0943272338195486E-4</v>
      </c>
      <c r="S255" s="23">
        <f t="shared" si="106"/>
        <v>3.0972351815338871E-4</v>
      </c>
      <c r="T255" s="23">
        <f t="shared" si="106"/>
        <v>1.2591954683155819E-3</v>
      </c>
      <c r="U255" s="23">
        <f t="shared" si="106"/>
        <v>2.6111200877963195E-4</v>
      </c>
    </row>
    <row r="256" spans="1:21"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</row>
    <row r="257" spans="1:21">
      <c r="A257" s="18" t="str">
        <f>A48</f>
        <v>DIST_CPD</v>
      </c>
      <c r="B257" s="18" t="str">
        <f>B48</f>
        <v>DISTPRI</v>
      </c>
      <c r="C257" s="144">
        <v>0.81797379113428947</v>
      </c>
      <c r="D257" s="23">
        <f>SUM(E257:U257)</f>
        <v>1.0000000000000002</v>
      </c>
      <c r="E257" s="23">
        <f t="shared" ref="E257:U257" si="107">E48</f>
        <v>0.65480706800770305</v>
      </c>
      <c r="F257" s="23">
        <f t="shared" si="107"/>
        <v>0.15325012720176182</v>
      </c>
      <c r="G257" s="23">
        <f t="shared" si="107"/>
        <v>2.1405595979340905E-3</v>
      </c>
      <c r="H257" s="23">
        <f t="shared" si="107"/>
        <v>0</v>
      </c>
      <c r="I257" s="23">
        <f t="shared" si="107"/>
        <v>8.8964705128877303E-2</v>
      </c>
      <c r="J257" s="23">
        <f t="shared" si="107"/>
        <v>1.5985106260184501E-2</v>
      </c>
      <c r="K257" s="23">
        <f t="shared" si="107"/>
        <v>0</v>
      </c>
      <c r="L257" s="23">
        <f t="shared" si="107"/>
        <v>0</v>
      </c>
      <c r="M257" s="23">
        <f t="shared" si="107"/>
        <v>4.0226954633392738E-3</v>
      </c>
      <c r="N257" s="23">
        <f t="shared" si="107"/>
        <v>5.5625281007976798E-2</v>
      </c>
      <c r="O257" s="23">
        <f t="shared" si="107"/>
        <v>0</v>
      </c>
      <c r="P257" s="23">
        <f t="shared" si="107"/>
        <v>0</v>
      </c>
      <c r="Q257" s="23">
        <f t="shared" si="107"/>
        <v>2.4393387030266903E-2</v>
      </c>
      <c r="R257" s="23">
        <f t="shared" si="107"/>
        <v>4.8961374630418757E-4</v>
      </c>
      <c r="S257" s="23">
        <f t="shared" si="107"/>
        <v>3.2145655565234019E-4</v>
      </c>
      <c r="T257" s="23">
        <f t="shared" si="107"/>
        <v>0</v>
      </c>
      <c r="U257" s="23">
        <f t="shared" si="107"/>
        <v>0</v>
      </c>
    </row>
    <row r="258" spans="1:21">
      <c r="A258" s="18" t="str">
        <f>A59</f>
        <v>DISTSEC</v>
      </c>
      <c r="B258" s="18" t="str">
        <f>B59</f>
        <v>DISTSEC</v>
      </c>
      <c r="C258" s="144">
        <v>0.18202620886571033</v>
      </c>
      <c r="D258" s="23">
        <f>SUM(E258:U258)</f>
        <v>1</v>
      </c>
      <c r="E258" s="23">
        <f t="shared" ref="E258:U258" si="108">E59</f>
        <v>0.7421050840413107</v>
      </c>
      <c r="F258" s="23">
        <f t="shared" si="108"/>
        <v>0.14964154007792638</v>
      </c>
      <c r="G258" s="23">
        <f t="shared" si="108"/>
        <v>0</v>
      </c>
      <c r="H258" s="23">
        <f t="shared" si="108"/>
        <v>0</v>
      </c>
      <c r="I258" s="23">
        <f t="shared" si="108"/>
        <v>7.4796151036134184E-2</v>
      </c>
      <c r="J258" s="23">
        <f t="shared" si="108"/>
        <v>0</v>
      </c>
      <c r="K258" s="23">
        <f t="shared" si="108"/>
        <v>0</v>
      </c>
      <c r="L258" s="23">
        <f t="shared" si="108"/>
        <v>0</v>
      </c>
      <c r="M258" s="23">
        <f t="shared" si="108"/>
        <v>2.7957049977299833E-3</v>
      </c>
      <c r="N258" s="23">
        <f t="shared" si="108"/>
        <v>0</v>
      </c>
      <c r="O258" s="23">
        <f t="shared" si="108"/>
        <v>0</v>
      </c>
      <c r="P258" s="23">
        <f t="shared" si="108"/>
        <v>0</v>
      </c>
      <c r="Q258" s="23">
        <f t="shared" si="108"/>
        <v>2.1128173045522707E-2</v>
      </c>
      <c r="R258" s="23">
        <f t="shared" si="108"/>
        <v>0</v>
      </c>
      <c r="S258" s="23">
        <f t="shared" si="108"/>
        <v>2.4981046988263253E-4</v>
      </c>
      <c r="T258" s="23">
        <f t="shared" si="108"/>
        <v>7.6890938541555789E-3</v>
      </c>
      <c r="U258" s="23">
        <f t="shared" si="108"/>
        <v>1.5944424773378459E-3</v>
      </c>
    </row>
    <row r="259" spans="1:21">
      <c r="C259" s="22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</row>
    <row r="260" spans="1:21" ht="12">
      <c r="A260" s="126" t="s">
        <v>61</v>
      </c>
      <c r="B260" s="18" t="str">
        <f>$B$5</f>
        <v>PRODUCTION</v>
      </c>
      <c r="C260" s="22"/>
      <c r="D260" s="23">
        <f t="shared" ref="D260:D267" si="109">SUM(E260:U260)</f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3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</row>
    <row r="261" spans="1:21">
      <c r="A261" s="18" t="str">
        <f t="shared" ref="A261:A267" si="110">A260</f>
        <v>DIST_UGLINES</v>
      </c>
      <c r="B261" s="18" t="str">
        <f>$B$6</f>
        <v>BULKTRAN</v>
      </c>
      <c r="C261" s="22"/>
      <c r="D261" s="23">
        <f t="shared" si="109"/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3">
        <v>0</v>
      </c>
      <c r="P261" s="23">
        <v>0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</row>
    <row r="262" spans="1:21">
      <c r="A262" s="18" t="str">
        <f t="shared" si="110"/>
        <v>DIST_UGLINES</v>
      </c>
      <c r="B262" s="18" t="str">
        <f>$B$7</f>
        <v>SUBTRAN</v>
      </c>
      <c r="C262" s="22"/>
      <c r="D262" s="23">
        <f t="shared" si="109"/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</row>
    <row r="263" spans="1:21">
      <c r="A263" s="18" t="str">
        <f t="shared" si="110"/>
        <v>DIST_UGLINES</v>
      </c>
      <c r="B263" s="18" t="str">
        <f>$B$8</f>
        <v>DISTPRI</v>
      </c>
      <c r="C263" s="22"/>
      <c r="D263" s="23">
        <f t="shared" si="109"/>
        <v>0.8179737911342897</v>
      </c>
      <c r="E263" s="23">
        <f>$C257*E257</f>
        <v>0.53561501987978943</v>
      </c>
      <c r="F263" s="23">
        <f t="shared" ref="F263:U263" si="111">$C257*F257</f>
        <v>0.12535458753903722</v>
      </c>
      <c r="G263" s="23">
        <f t="shared" si="111"/>
        <v>1.7509216494710385E-3</v>
      </c>
      <c r="H263" s="23">
        <f>$C257*H257</f>
        <v>0</v>
      </c>
      <c r="I263" s="23">
        <f t="shared" si="111"/>
        <v>7.2770797131411935E-2</v>
      </c>
      <c r="J263" s="23">
        <f t="shared" si="111"/>
        <v>1.3075397969327581E-2</v>
      </c>
      <c r="K263" s="23">
        <f t="shared" si="111"/>
        <v>0</v>
      </c>
      <c r="L263" s="23">
        <f>$C257*L257</f>
        <v>0</v>
      </c>
      <c r="M263" s="23">
        <f>$C257*M257</f>
        <v>3.2904594587263329E-3</v>
      </c>
      <c r="N263" s="23">
        <f t="shared" si="111"/>
        <v>4.550002198900497E-2</v>
      </c>
      <c r="O263" s="23">
        <f t="shared" si="111"/>
        <v>0</v>
      </c>
      <c r="P263" s="23">
        <f>$C257*P257</f>
        <v>0</v>
      </c>
      <c r="Q263" s="23">
        <f t="shared" si="111"/>
        <v>1.9953151267753426E-2</v>
      </c>
      <c r="R263" s="23">
        <f t="shared" si="111"/>
        <v>4.0049121225589851E-4</v>
      </c>
      <c r="S263" s="23">
        <f t="shared" si="111"/>
        <v>2.6294303751191541E-4</v>
      </c>
      <c r="T263" s="23">
        <f>$C257*T257</f>
        <v>0</v>
      </c>
      <c r="U263" s="23">
        <f t="shared" si="111"/>
        <v>0</v>
      </c>
    </row>
    <row r="264" spans="1:21">
      <c r="A264" s="18" t="str">
        <f t="shared" si="110"/>
        <v>DIST_UGLINES</v>
      </c>
      <c r="B264" s="18" t="str">
        <f>$B$9</f>
        <v>DISTSEC</v>
      </c>
      <c r="C264" s="22"/>
      <c r="D264" s="23">
        <f t="shared" si="109"/>
        <v>0.18202620886571033</v>
      </c>
      <c r="E264" s="23">
        <f>$C258*E258</f>
        <v>0.13508257502800913</v>
      </c>
      <c r="F264" s="23">
        <f t="shared" ref="F264:U264" si="112">$C258*F258</f>
        <v>2.7238682229211192E-2</v>
      </c>
      <c r="G264" s="23">
        <f t="shared" si="112"/>
        <v>0</v>
      </c>
      <c r="H264" s="23">
        <f>$C258*H258</f>
        <v>0</v>
      </c>
      <c r="I264" s="23">
        <f t="shared" si="112"/>
        <v>1.3614859810854578E-2</v>
      </c>
      <c r="J264" s="23">
        <f t="shared" si="112"/>
        <v>0</v>
      </c>
      <c r="K264" s="23">
        <f t="shared" si="112"/>
        <v>0</v>
      </c>
      <c r="L264" s="23">
        <f>$C258*L258</f>
        <v>0</v>
      </c>
      <c r="M264" s="23">
        <f>$C258*M258</f>
        <v>5.0889158184370812E-4</v>
      </c>
      <c r="N264" s="23">
        <f t="shared" si="112"/>
        <v>0</v>
      </c>
      <c r="O264" s="23">
        <f t="shared" si="112"/>
        <v>0</v>
      </c>
      <c r="P264" s="23">
        <f>$C258*P258</f>
        <v>0</v>
      </c>
      <c r="Q264" s="23">
        <f t="shared" si="112"/>
        <v>3.8458812397351876E-3</v>
      </c>
      <c r="R264" s="23">
        <f t="shared" si="112"/>
        <v>0</v>
      </c>
      <c r="S264" s="23">
        <f t="shared" si="112"/>
        <v>4.547205276769731E-5</v>
      </c>
      <c r="T264" s="23">
        <f>$C258*T258</f>
        <v>1.399616603884573E-3</v>
      </c>
      <c r="U264" s="23">
        <f t="shared" si="112"/>
        <v>2.9023031940425933E-4</v>
      </c>
    </row>
    <row r="265" spans="1:21">
      <c r="A265" s="18" t="str">
        <f t="shared" si="110"/>
        <v>DIST_UGLINES</v>
      </c>
      <c r="B265" s="18" t="str">
        <f>$B$10</f>
        <v>ENERGY</v>
      </c>
      <c r="C265" s="22"/>
      <c r="D265" s="23">
        <f t="shared" si="109"/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</row>
    <row r="266" spans="1:21">
      <c r="A266" s="18" t="str">
        <f t="shared" si="110"/>
        <v>DIST_UGLINES</v>
      </c>
      <c r="B266" s="18" t="str">
        <f>$B$11</f>
        <v>CUSTOMER</v>
      </c>
      <c r="C266" s="22"/>
      <c r="D266" s="23">
        <f t="shared" si="109"/>
        <v>0</v>
      </c>
      <c r="E266" s="23">
        <v>0</v>
      </c>
      <c r="F266" s="23">
        <v>0</v>
      </c>
      <c r="G266" s="23">
        <v>0</v>
      </c>
      <c r="H266" s="23">
        <v>0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23">
        <v>0</v>
      </c>
      <c r="O266" s="23">
        <v>0</v>
      </c>
      <c r="P266" s="23">
        <v>0</v>
      </c>
      <c r="Q266" s="23">
        <v>0</v>
      </c>
      <c r="R266" s="23">
        <v>0</v>
      </c>
      <c r="S266" s="23">
        <v>0</v>
      </c>
      <c r="T266" s="23">
        <v>0</v>
      </c>
      <c r="U266" s="23">
        <v>0</v>
      </c>
    </row>
    <row r="267" spans="1:21">
      <c r="A267" s="18" t="str">
        <f t="shared" si="110"/>
        <v>DIST_UGLINES</v>
      </c>
      <c r="B267" s="18" t="str">
        <f>$B$12</f>
        <v>TOTAL</v>
      </c>
      <c r="C267" s="22"/>
      <c r="D267" s="23">
        <f t="shared" si="109"/>
        <v>0.99999999999999989</v>
      </c>
      <c r="E267" s="23">
        <f t="shared" ref="E267:U267" si="113">SUM(E260:E266)</f>
        <v>0.67069759490779857</v>
      </c>
      <c r="F267" s="23">
        <f t="shared" si="113"/>
        <v>0.15259326976824841</v>
      </c>
      <c r="G267" s="23">
        <f t="shared" si="113"/>
        <v>1.7509216494710385E-3</v>
      </c>
      <c r="H267" s="23">
        <f t="shared" si="113"/>
        <v>0</v>
      </c>
      <c r="I267" s="23">
        <f t="shared" si="113"/>
        <v>8.638565694226652E-2</v>
      </c>
      <c r="J267" s="23">
        <f t="shared" si="113"/>
        <v>1.3075397969327581E-2</v>
      </c>
      <c r="K267" s="23">
        <f t="shared" si="113"/>
        <v>0</v>
      </c>
      <c r="L267" s="23">
        <f>SUM(L260:L266)</f>
        <v>0</v>
      </c>
      <c r="M267" s="23">
        <f>SUM(M260:M266)</f>
        <v>3.7993510405700411E-3</v>
      </c>
      <c r="N267" s="23">
        <f t="shared" si="113"/>
        <v>4.550002198900497E-2</v>
      </c>
      <c r="O267" s="23">
        <f t="shared" si="113"/>
        <v>0</v>
      </c>
      <c r="P267" s="23">
        <f t="shared" si="113"/>
        <v>0</v>
      </c>
      <c r="Q267" s="23">
        <f t="shared" si="113"/>
        <v>2.3799032507488615E-2</v>
      </c>
      <c r="R267" s="23">
        <f t="shared" si="113"/>
        <v>4.0049121225589851E-4</v>
      </c>
      <c r="S267" s="23">
        <f t="shared" si="113"/>
        <v>3.084150902796127E-4</v>
      </c>
      <c r="T267" s="23">
        <f t="shared" si="113"/>
        <v>1.399616603884573E-3</v>
      </c>
      <c r="U267" s="23">
        <f t="shared" si="113"/>
        <v>2.9023031940425933E-4</v>
      </c>
    </row>
    <row r="268" spans="1:21"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</row>
    <row r="269" spans="1:21">
      <c r="A269" s="18" t="str">
        <f>A48</f>
        <v>DIST_CPD</v>
      </c>
      <c r="B269" s="18" t="str">
        <f>B48</f>
        <v>DISTPRI</v>
      </c>
      <c r="C269" s="144">
        <v>0.20623230644656507</v>
      </c>
      <c r="D269" s="23">
        <f>SUM(E269:U269)</f>
        <v>1.0000000000000002</v>
      </c>
      <c r="E269" s="23">
        <f t="shared" ref="E269:U269" si="114">E48</f>
        <v>0.65480706800770305</v>
      </c>
      <c r="F269" s="23">
        <f t="shared" si="114"/>
        <v>0.15325012720176182</v>
      </c>
      <c r="G269" s="23">
        <f t="shared" si="114"/>
        <v>2.1405595979340905E-3</v>
      </c>
      <c r="H269" s="23">
        <f t="shared" si="114"/>
        <v>0</v>
      </c>
      <c r="I269" s="23">
        <f t="shared" si="114"/>
        <v>8.8964705128877303E-2</v>
      </c>
      <c r="J269" s="23">
        <f t="shared" si="114"/>
        <v>1.5985106260184501E-2</v>
      </c>
      <c r="K269" s="23">
        <f t="shared" si="114"/>
        <v>0</v>
      </c>
      <c r="L269" s="23">
        <f t="shared" si="114"/>
        <v>0</v>
      </c>
      <c r="M269" s="23">
        <f t="shared" si="114"/>
        <v>4.0226954633392738E-3</v>
      </c>
      <c r="N269" s="23">
        <f t="shared" si="114"/>
        <v>5.5625281007976798E-2</v>
      </c>
      <c r="O269" s="23">
        <f t="shared" si="114"/>
        <v>0</v>
      </c>
      <c r="P269" s="23">
        <f t="shared" si="114"/>
        <v>0</v>
      </c>
      <c r="Q269" s="23">
        <f t="shared" si="114"/>
        <v>2.4393387030266903E-2</v>
      </c>
      <c r="R269" s="23">
        <f t="shared" si="114"/>
        <v>4.8961374630418757E-4</v>
      </c>
      <c r="S269" s="23">
        <f t="shared" si="114"/>
        <v>3.2145655565234019E-4</v>
      </c>
      <c r="T269" s="23">
        <f t="shared" si="114"/>
        <v>0</v>
      </c>
      <c r="U269" s="23">
        <f t="shared" si="114"/>
        <v>0</v>
      </c>
    </row>
    <row r="270" spans="1:21">
      <c r="A270" s="18" t="str">
        <f>A59</f>
        <v>DISTSEC</v>
      </c>
      <c r="B270" s="18" t="str">
        <f>B59</f>
        <v>DISTSEC</v>
      </c>
      <c r="C270" s="144">
        <v>0.79376769355343524</v>
      </c>
      <c r="D270" s="23">
        <f>SUM(E270:U270)</f>
        <v>1</v>
      </c>
      <c r="E270" s="23">
        <f t="shared" ref="E270:U270" si="115">E59</f>
        <v>0.7421050840413107</v>
      </c>
      <c r="F270" s="23">
        <f t="shared" si="115"/>
        <v>0.14964154007792638</v>
      </c>
      <c r="G270" s="23">
        <f t="shared" si="115"/>
        <v>0</v>
      </c>
      <c r="H270" s="23">
        <f t="shared" si="115"/>
        <v>0</v>
      </c>
      <c r="I270" s="23">
        <f t="shared" si="115"/>
        <v>7.4796151036134184E-2</v>
      </c>
      <c r="J270" s="23">
        <f t="shared" si="115"/>
        <v>0</v>
      </c>
      <c r="K270" s="23">
        <f t="shared" si="115"/>
        <v>0</v>
      </c>
      <c r="L270" s="23">
        <f t="shared" si="115"/>
        <v>0</v>
      </c>
      <c r="M270" s="23">
        <f t="shared" si="115"/>
        <v>2.7957049977299833E-3</v>
      </c>
      <c r="N270" s="23">
        <f t="shared" si="115"/>
        <v>0</v>
      </c>
      <c r="O270" s="23">
        <f t="shared" si="115"/>
        <v>0</v>
      </c>
      <c r="P270" s="23">
        <f t="shared" si="115"/>
        <v>0</v>
      </c>
      <c r="Q270" s="23">
        <f t="shared" si="115"/>
        <v>2.1128173045522707E-2</v>
      </c>
      <c r="R270" s="23">
        <f t="shared" si="115"/>
        <v>0</v>
      </c>
      <c r="S270" s="23">
        <f t="shared" si="115"/>
        <v>2.4981046988263253E-4</v>
      </c>
      <c r="T270" s="23">
        <f t="shared" si="115"/>
        <v>7.6890938541555789E-3</v>
      </c>
      <c r="U270" s="23">
        <f t="shared" si="115"/>
        <v>1.5944424773378459E-3</v>
      </c>
    </row>
    <row r="271" spans="1:21">
      <c r="C271" s="22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</row>
    <row r="272" spans="1:21" ht="12">
      <c r="A272" s="126" t="s">
        <v>62</v>
      </c>
      <c r="B272" s="18" t="str">
        <f>$B$5</f>
        <v>PRODUCTION</v>
      </c>
      <c r="C272" s="22"/>
      <c r="D272" s="23">
        <f t="shared" ref="D272:D279" si="116">SUM(E272:U272)</f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23">
        <v>0</v>
      </c>
      <c r="O272" s="23">
        <v>0</v>
      </c>
      <c r="P272" s="23">
        <v>0</v>
      </c>
      <c r="Q272" s="23">
        <v>0</v>
      </c>
      <c r="R272" s="23">
        <v>0</v>
      </c>
      <c r="S272" s="23">
        <v>0</v>
      </c>
      <c r="T272" s="23">
        <v>0</v>
      </c>
      <c r="U272" s="23">
        <v>0</v>
      </c>
    </row>
    <row r="273" spans="1:21">
      <c r="A273" s="18" t="str">
        <f t="shared" ref="A273:A279" si="117">A272</f>
        <v>DIST_TRANSF</v>
      </c>
      <c r="B273" s="18" t="str">
        <f>$B$6</f>
        <v>BULKTRAN</v>
      </c>
      <c r="C273" s="22"/>
      <c r="D273" s="23">
        <f t="shared" si="116"/>
        <v>0</v>
      </c>
      <c r="E273" s="23">
        <v>0</v>
      </c>
      <c r="F273" s="23">
        <v>0</v>
      </c>
      <c r="G273" s="23">
        <v>0</v>
      </c>
      <c r="H273" s="23">
        <v>0</v>
      </c>
      <c r="I273" s="23">
        <v>0</v>
      </c>
      <c r="J273" s="23">
        <v>0</v>
      </c>
      <c r="K273" s="23">
        <v>0</v>
      </c>
      <c r="L273" s="23">
        <v>0</v>
      </c>
      <c r="M273" s="23">
        <v>0</v>
      </c>
      <c r="N273" s="23">
        <v>0</v>
      </c>
      <c r="O273" s="23">
        <v>0</v>
      </c>
      <c r="P273" s="23">
        <v>0</v>
      </c>
      <c r="Q273" s="23">
        <v>0</v>
      </c>
      <c r="R273" s="23">
        <v>0</v>
      </c>
      <c r="S273" s="23">
        <v>0</v>
      </c>
      <c r="T273" s="23">
        <v>0</v>
      </c>
      <c r="U273" s="23">
        <v>0</v>
      </c>
    </row>
    <row r="274" spans="1:21">
      <c r="A274" s="18" t="str">
        <f t="shared" si="117"/>
        <v>DIST_TRANSF</v>
      </c>
      <c r="B274" s="18" t="str">
        <f>$B$7</f>
        <v>SUBTRAN</v>
      </c>
      <c r="C274" s="22"/>
      <c r="D274" s="23">
        <f t="shared" si="116"/>
        <v>0</v>
      </c>
      <c r="E274" s="23">
        <v>0</v>
      </c>
      <c r="F274" s="23">
        <v>0</v>
      </c>
      <c r="G274" s="23">
        <v>0</v>
      </c>
      <c r="H274" s="23">
        <v>0</v>
      </c>
      <c r="I274" s="23">
        <v>0</v>
      </c>
      <c r="J274" s="23">
        <v>0</v>
      </c>
      <c r="K274" s="23">
        <v>0</v>
      </c>
      <c r="L274" s="23">
        <v>0</v>
      </c>
      <c r="M274" s="23">
        <v>0</v>
      </c>
      <c r="N274" s="23">
        <v>0</v>
      </c>
      <c r="O274" s="23">
        <v>0</v>
      </c>
      <c r="P274" s="23">
        <v>0</v>
      </c>
      <c r="Q274" s="23">
        <v>0</v>
      </c>
      <c r="R274" s="23">
        <v>0</v>
      </c>
      <c r="S274" s="23">
        <v>0</v>
      </c>
      <c r="T274" s="23">
        <v>0</v>
      </c>
      <c r="U274" s="23">
        <v>0</v>
      </c>
    </row>
    <row r="275" spans="1:21">
      <c r="A275" s="18" t="str">
        <f t="shared" si="117"/>
        <v>DIST_TRANSF</v>
      </c>
      <c r="B275" s="18" t="str">
        <f>$B$8</f>
        <v>DISTPRI</v>
      </c>
      <c r="C275" s="22"/>
      <c r="D275" s="23">
        <f t="shared" si="116"/>
        <v>0.20623230644656512</v>
      </c>
      <c r="E275" s="23">
        <f>$C269*E269</f>
        <v>0.13504237191274138</v>
      </c>
      <c r="F275" s="23">
        <f t="shared" ref="F275:U275" si="118">$C269*F269</f>
        <v>3.160512719604882E-2</v>
      </c>
      <c r="G275" s="23">
        <f t="shared" si="118"/>
        <v>4.4145254296827944E-4</v>
      </c>
      <c r="H275" s="23">
        <f>$C269*H269</f>
        <v>0</v>
      </c>
      <c r="I275" s="23">
        <f t="shared" si="118"/>
        <v>1.8347396331066922E-2</v>
      </c>
      <c r="J275" s="23">
        <f t="shared" si="118"/>
        <v>3.296645332831276E-3</v>
      </c>
      <c r="K275" s="23">
        <f t="shared" si="118"/>
        <v>0</v>
      </c>
      <c r="L275" s="23">
        <f>$C269*L269</f>
        <v>0</v>
      </c>
      <c r="M275" s="23">
        <f>$C269*M269</f>
        <v>8.2960976353659217E-4</v>
      </c>
      <c r="N275" s="23">
        <f t="shared" si="118"/>
        <v>1.1471729999013367E-2</v>
      </c>
      <c r="O275" s="23">
        <f t="shared" si="118"/>
        <v>0</v>
      </c>
      <c r="P275" s="23">
        <f>$C269*P269</f>
        <v>0</v>
      </c>
      <c r="Q275" s="23">
        <f t="shared" si="118"/>
        <v>5.0307044692956696E-3</v>
      </c>
      <c r="R275" s="23">
        <f t="shared" si="118"/>
        <v>1.0097417216825597E-4</v>
      </c>
      <c r="S275" s="23">
        <f t="shared" si="118"/>
        <v>6.6294726894550722E-5</v>
      </c>
      <c r="T275" s="23">
        <f>$C269*T269</f>
        <v>0</v>
      </c>
      <c r="U275" s="23">
        <f t="shared" si="118"/>
        <v>0</v>
      </c>
    </row>
    <row r="276" spans="1:21">
      <c r="A276" s="18" t="str">
        <f t="shared" si="117"/>
        <v>DIST_TRANSF</v>
      </c>
      <c r="B276" s="18" t="str">
        <f>$B$9</f>
        <v>DISTSEC</v>
      </c>
      <c r="C276" s="22"/>
      <c r="D276" s="23">
        <f t="shared" si="116"/>
        <v>0.79376769355343524</v>
      </c>
      <c r="E276" s="23">
        <f>$C270*E270</f>
        <v>0.58905904093374939</v>
      </c>
      <c r="F276" s="23">
        <f t="shared" ref="F276:U276" si="119">$C270*F270</f>
        <v>0.11878062012743956</v>
      </c>
      <c r="G276" s="23">
        <f t="shared" si="119"/>
        <v>0</v>
      </c>
      <c r="H276" s="23">
        <f>$C270*H270</f>
        <v>0</v>
      </c>
      <c r="I276" s="23">
        <f t="shared" si="119"/>
        <v>5.9370768294626619E-2</v>
      </c>
      <c r="J276" s="23">
        <f t="shared" si="119"/>
        <v>0</v>
      </c>
      <c r="K276" s="23">
        <f t="shared" si="119"/>
        <v>0</v>
      </c>
      <c r="L276" s="23">
        <f>$C270*L270</f>
        <v>0</v>
      </c>
      <c r="M276" s="23">
        <f>$C270*M270</f>
        <v>2.2191403079039407E-3</v>
      </c>
      <c r="N276" s="23">
        <f t="shared" si="119"/>
        <v>0</v>
      </c>
      <c r="O276" s="23">
        <f t="shared" si="119"/>
        <v>0</v>
      </c>
      <c r="P276" s="23">
        <f>$C270*P270</f>
        <v>0</v>
      </c>
      <c r="Q276" s="23">
        <f t="shared" si="119"/>
        <v>1.6770861187342417E-2</v>
      </c>
      <c r="R276" s="23">
        <f t="shared" si="119"/>
        <v>0</v>
      </c>
      <c r="S276" s="23">
        <f t="shared" si="119"/>
        <v>1.9829148050423711E-4</v>
      </c>
      <c r="T276" s="23">
        <f>$C270*T270</f>
        <v>6.1033542941289678E-3</v>
      </c>
      <c r="U276" s="23">
        <f t="shared" si="119"/>
        <v>1.2656169277400872E-3</v>
      </c>
    </row>
    <row r="277" spans="1:21">
      <c r="A277" s="18" t="str">
        <f t="shared" si="117"/>
        <v>DIST_TRANSF</v>
      </c>
      <c r="B277" s="18" t="str">
        <f>$B$10</f>
        <v>ENERGY</v>
      </c>
      <c r="C277" s="22"/>
      <c r="D277" s="23">
        <f t="shared" si="116"/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</row>
    <row r="278" spans="1:21">
      <c r="A278" s="18" t="str">
        <f t="shared" si="117"/>
        <v>DIST_TRANSF</v>
      </c>
      <c r="B278" s="18" t="str">
        <f>$B$11</f>
        <v>CUSTOMER</v>
      </c>
      <c r="C278" s="22"/>
      <c r="D278" s="23">
        <f t="shared" si="116"/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</row>
    <row r="279" spans="1:21">
      <c r="A279" s="18" t="str">
        <f t="shared" si="117"/>
        <v>DIST_TRANSF</v>
      </c>
      <c r="B279" s="18" t="str">
        <f>$B$12</f>
        <v>TOTAL</v>
      </c>
      <c r="C279" s="22"/>
      <c r="D279" s="23">
        <f t="shared" si="116"/>
        <v>1.0000000000000004</v>
      </c>
      <c r="E279" s="23">
        <f t="shared" ref="E279:U279" si="120">SUM(E272:E278)</f>
        <v>0.72410141284649077</v>
      </c>
      <c r="F279" s="23">
        <f t="shared" si="120"/>
        <v>0.15038574732348839</v>
      </c>
      <c r="G279" s="23">
        <f t="shared" si="120"/>
        <v>4.4145254296827944E-4</v>
      </c>
      <c r="H279" s="23">
        <f t="shared" si="120"/>
        <v>0</v>
      </c>
      <c r="I279" s="23">
        <f t="shared" si="120"/>
        <v>7.7718164625693545E-2</v>
      </c>
      <c r="J279" s="23">
        <f t="shared" si="120"/>
        <v>3.296645332831276E-3</v>
      </c>
      <c r="K279" s="23">
        <f t="shared" si="120"/>
        <v>0</v>
      </c>
      <c r="L279" s="23">
        <f>SUM(L272:L278)</f>
        <v>0</v>
      </c>
      <c r="M279" s="23">
        <f>SUM(M272:M278)</f>
        <v>3.048750071440533E-3</v>
      </c>
      <c r="N279" s="23">
        <f t="shared" si="120"/>
        <v>1.1471729999013367E-2</v>
      </c>
      <c r="O279" s="23">
        <f t="shared" si="120"/>
        <v>0</v>
      </c>
      <c r="P279" s="23">
        <f t="shared" si="120"/>
        <v>0</v>
      </c>
      <c r="Q279" s="23">
        <f t="shared" si="120"/>
        <v>2.1801565656638086E-2</v>
      </c>
      <c r="R279" s="23">
        <f t="shared" si="120"/>
        <v>1.0097417216825597E-4</v>
      </c>
      <c r="S279" s="23">
        <f t="shared" si="120"/>
        <v>2.6458620739878785E-4</v>
      </c>
      <c r="T279" s="23">
        <f t="shared" si="120"/>
        <v>6.1033542941289678E-3</v>
      </c>
      <c r="U279" s="23">
        <f t="shared" si="120"/>
        <v>1.2656169277400872E-3</v>
      </c>
    </row>
    <row r="280" spans="1:21">
      <c r="C280" s="22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</row>
    <row r="281" spans="1:21">
      <c r="A281" s="18" t="s">
        <v>548</v>
      </c>
      <c r="C281" s="22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</row>
    <row r="282" spans="1:21" ht="13.2">
      <c r="A282" s="126" t="s">
        <v>520</v>
      </c>
      <c r="B282" s="18" t="str">
        <f>$B$5</f>
        <v>PRODUCTION</v>
      </c>
      <c r="C282" s="118" t="s">
        <v>550</v>
      </c>
      <c r="D282" s="23">
        <f t="shared" ref="D282:U282" si="121">D26</f>
        <v>1</v>
      </c>
      <c r="E282" s="23">
        <f t="shared" si="121"/>
        <v>0.51438597996236179</v>
      </c>
      <c r="F282" s="23">
        <f t="shared" si="121"/>
        <v>0.11995488961078223</v>
      </c>
      <c r="G282" s="23">
        <f t="shared" si="121"/>
        <v>1.6678479546285575E-3</v>
      </c>
      <c r="H282" s="23">
        <f t="shared" si="121"/>
        <v>2.3228736783697601E-4</v>
      </c>
      <c r="I282" s="23">
        <f t="shared" si="121"/>
        <v>7.1398133584845397E-2</v>
      </c>
      <c r="J282" s="23">
        <f t="shared" si="121"/>
        <v>1.2793944751867459E-2</v>
      </c>
      <c r="K282" s="23">
        <f t="shared" si="121"/>
        <v>2.5944814358387367E-3</v>
      </c>
      <c r="L282" s="23">
        <f t="shared" si="121"/>
        <v>9.8524259244470177E-5</v>
      </c>
      <c r="M282" s="23">
        <f t="shared" si="121"/>
        <v>3.3812137495951074E-3</v>
      </c>
      <c r="N282" s="23">
        <f t="shared" si="121"/>
        <v>4.5648338100093763E-2</v>
      </c>
      <c r="O282" s="23">
        <f t="shared" si="121"/>
        <v>0.17458656862799515</v>
      </c>
      <c r="P282" s="23">
        <f t="shared" si="121"/>
        <v>3.1627976143295371E-2</v>
      </c>
      <c r="Q282" s="23">
        <f t="shared" si="121"/>
        <v>1.9595904199749326E-2</v>
      </c>
      <c r="R282" s="23">
        <f t="shared" si="121"/>
        <v>3.9138046827144878E-4</v>
      </c>
      <c r="S282" s="23">
        <f t="shared" si="121"/>
        <v>2.5850167871791695E-4</v>
      </c>
      <c r="T282" s="23">
        <f t="shared" si="121"/>
        <v>1.1484116380775346E-3</v>
      </c>
      <c r="U282" s="23">
        <f t="shared" si="121"/>
        <v>2.3561646679869826E-4</v>
      </c>
    </row>
    <row r="283" spans="1:21">
      <c r="A283" s="18" t="str">
        <f t="shared" ref="A283:A289" si="122">A282</f>
        <v>TRAN_LSE</v>
      </c>
      <c r="B283" s="18" t="str">
        <f>$B$6</f>
        <v>BULKTRAN</v>
      </c>
      <c r="C283" s="22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</row>
    <row r="284" spans="1:21">
      <c r="A284" s="18" t="str">
        <f t="shared" si="122"/>
        <v>TRAN_LSE</v>
      </c>
      <c r="B284" s="18" t="str">
        <f>$B$7</f>
        <v>SUBTRAN</v>
      </c>
      <c r="C284" s="22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</row>
    <row r="285" spans="1:21">
      <c r="A285" s="18" t="str">
        <f t="shared" si="122"/>
        <v>TRAN_LSE</v>
      </c>
      <c r="B285" s="18" t="str">
        <f>$B$8</f>
        <v>DISTPRI</v>
      </c>
      <c r="C285" s="22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</row>
    <row r="286" spans="1:21">
      <c r="A286" s="18" t="str">
        <f t="shared" si="122"/>
        <v>TRAN_LSE</v>
      </c>
      <c r="B286" s="18" t="str">
        <f>$B$9</f>
        <v>DISTSEC</v>
      </c>
      <c r="C286" s="22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</row>
    <row r="287" spans="1:21">
      <c r="A287" s="18" t="str">
        <f t="shared" si="122"/>
        <v>TRAN_LSE</v>
      </c>
      <c r="B287" s="18" t="str">
        <f>$B$10</f>
        <v>ENERGY</v>
      </c>
      <c r="C287" s="22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</row>
    <row r="288" spans="1:21">
      <c r="A288" s="18" t="str">
        <f t="shared" si="122"/>
        <v>TRAN_LSE</v>
      </c>
      <c r="B288" s="18" t="str">
        <f>$B$11</f>
        <v>CUSTOMER</v>
      </c>
      <c r="C288" s="22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</row>
    <row r="289" spans="1:21">
      <c r="A289" s="18" t="str">
        <f t="shared" si="122"/>
        <v>TRAN_LSE</v>
      </c>
      <c r="B289" s="18" t="str">
        <f>$B$12</f>
        <v>TOTAL</v>
      </c>
      <c r="C289" s="22"/>
      <c r="D289" s="23">
        <f>SUM(D282:D288)</f>
        <v>1</v>
      </c>
      <c r="E289" s="23">
        <f>SUM(E282:E288)</f>
        <v>0.51438597996236179</v>
      </c>
      <c r="F289" s="23">
        <f t="shared" ref="F289:U289" si="123">SUM(F282:F288)</f>
        <v>0.11995488961078223</v>
      </c>
      <c r="G289" s="23">
        <f t="shared" si="123"/>
        <v>1.6678479546285575E-3</v>
      </c>
      <c r="H289" s="23">
        <f t="shared" si="123"/>
        <v>2.3228736783697601E-4</v>
      </c>
      <c r="I289" s="23">
        <f t="shared" si="123"/>
        <v>7.1398133584845397E-2</v>
      </c>
      <c r="J289" s="23">
        <f t="shared" si="123"/>
        <v>1.2793944751867459E-2</v>
      </c>
      <c r="K289" s="23">
        <f t="shared" si="123"/>
        <v>2.5944814358387367E-3</v>
      </c>
      <c r="L289" s="23">
        <f t="shared" si="123"/>
        <v>9.8524259244470177E-5</v>
      </c>
      <c r="M289" s="23">
        <f t="shared" si="123"/>
        <v>3.3812137495951074E-3</v>
      </c>
      <c r="N289" s="23">
        <f t="shared" si="123"/>
        <v>4.5648338100093763E-2</v>
      </c>
      <c r="O289" s="23">
        <f t="shared" si="123"/>
        <v>0.17458656862799515</v>
      </c>
      <c r="P289" s="23">
        <f t="shared" si="123"/>
        <v>3.1627976143295371E-2</v>
      </c>
      <c r="Q289" s="23">
        <f t="shared" si="123"/>
        <v>1.9595904199749326E-2</v>
      </c>
      <c r="R289" s="23">
        <f t="shared" si="123"/>
        <v>3.9138046827144878E-4</v>
      </c>
      <c r="S289" s="23">
        <f>SUM(S282:S288)</f>
        <v>2.5850167871791695E-4</v>
      </c>
      <c r="T289" s="23">
        <f t="shared" si="123"/>
        <v>1.1484116380775346E-3</v>
      </c>
      <c r="U289" s="23">
        <f t="shared" si="123"/>
        <v>2.3561646679869826E-4</v>
      </c>
    </row>
    <row r="290" spans="1:21">
      <c r="C290" s="22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</row>
    <row r="292" spans="1:21" ht="12">
      <c r="A292" s="37" t="s">
        <v>128</v>
      </c>
      <c r="B292" s="18" t="str">
        <f>$B$5</f>
        <v>PRODUCTION</v>
      </c>
      <c r="D292" s="24">
        <f>+COSS!H8+COSS!H201</f>
        <v>871218448.99999976</v>
      </c>
      <c r="E292" s="24">
        <f>+COSS!I8+COSS!I201</f>
        <v>448142555.65015388</v>
      </c>
      <c r="F292" s="24">
        <f>+COSS!J8+COSS!J201</f>
        <v>104506912.87667191</v>
      </c>
      <c r="G292" s="24">
        <f>+COSS!K8+COSS!K201</f>
        <v>1453059.908199314</v>
      </c>
      <c r="H292" s="24">
        <f>+COSS!L8+COSS!L201</f>
        <v>202373.04032922271</v>
      </c>
      <c r="I292" s="24">
        <f>+COSS!N8+COSS!N201</f>
        <v>62203371.203283817</v>
      </c>
      <c r="J292" s="24">
        <f>+COSS!O8+COSS!O201</f>
        <v>11146320.703313656</v>
      </c>
      <c r="K292" s="24">
        <f>+COSS!P8+COSS!P201</f>
        <v>2260360.0924907173</v>
      </c>
      <c r="L292" s="24">
        <f>+COSS!Q8+COSS!Q201</f>
        <v>85836.152327841221</v>
      </c>
      <c r="M292" s="24">
        <f>+COSS!S8+COSS!S201</f>
        <v>2945775.7986597242</v>
      </c>
      <c r="N292" s="24">
        <f>+COSS!T8+COSS!T201</f>
        <v>39769674.318991296</v>
      </c>
      <c r="O292" s="24">
        <f>+COSS!U8+COSS!U201</f>
        <v>152103039.53631398</v>
      </c>
      <c r="P292" s="24">
        <f>+COSS!V8+COSS!V201</f>
        <v>27554876.320570797</v>
      </c>
      <c r="Q292" s="24">
        <f>+COSS!X8+COSS!X201</f>
        <v>17072313.263658192</v>
      </c>
      <c r="R292" s="24">
        <f>+COSS!Y8+COSS!Y201</f>
        <v>340977.88453634531</v>
      </c>
      <c r="S292" s="24">
        <f>+COSS!AA8+COSS!AA201</f>
        <v>225211.43159651989</v>
      </c>
      <c r="T292" s="24">
        <f>+COSS!AB8+COSS!AB201</f>
        <v>1000517.406139459</v>
      </c>
      <c r="U292" s="24">
        <f>+COSS!AC8+COSS!AC201</f>
        <v>205273.41276322189</v>
      </c>
    </row>
    <row r="293" spans="1:21">
      <c r="B293" s="18" t="str">
        <f>$B$6</f>
        <v>BULKTRAN</v>
      </c>
      <c r="D293" s="24">
        <f>+COSS!H9+COSS!H202</f>
        <v>0</v>
      </c>
      <c r="E293" s="24">
        <f>+COSS!I9+COSS!I202</f>
        <v>0</v>
      </c>
      <c r="F293" s="24">
        <f>+COSS!J9+COSS!J202</f>
        <v>0</v>
      </c>
      <c r="G293" s="24">
        <f>+COSS!K9+COSS!K202</f>
        <v>0</v>
      </c>
      <c r="H293" s="24">
        <f>+COSS!L9+COSS!L202</f>
        <v>0</v>
      </c>
      <c r="I293" s="24">
        <f>+COSS!N9+COSS!N202</f>
        <v>0</v>
      </c>
      <c r="J293" s="24">
        <f>+COSS!O9+COSS!O202</f>
        <v>0</v>
      </c>
      <c r="K293" s="24">
        <f>+COSS!P9+COSS!P202</f>
        <v>0</v>
      </c>
      <c r="L293" s="24">
        <f>+COSS!Q9+COSS!Q202</f>
        <v>0</v>
      </c>
      <c r="M293" s="24">
        <f>+COSS!S9+COSS!S202</f>
        <v>0</v>
      </c>
      <c r="N293" s="24">
        <f>+COSS!T9+COSS!T202</f>
        <v>0</v>
      </c>
      <c r="O293" s="24">
        <f>+COSS!U9+COSS!U202</f>
        <v>0</v>
      </c>
      <c r="P293" s="24">
        <f>+COSS!V9+COSS!V202</f>
        <v>0</v>
      </c>
      <c r="Q293" s="24">
        <f>+COSS!X9+COSS!X202</f>
        <v>0</v>
      </c>
      <c r="R293" s="24">
        <f>+COSS!Y9+COSS!Y202</f>
        <v>0</v>
      </c>
      <c r="S293" s="24">
        <f>+COSS!AA9+COSS!AA202</f>
        <v>0</v>
      </c>
      <c r="T293" s="24">
        <f>+COSS!AB9+COSS!AB202</f>
        <v>0</v>
      </c>
      <c r="U293" s="24">
        <f>+COSS!AC9+COSS!AC202</f>
        <v>0</v>
      </c>
    </row>
    <row r="294" spans="1:21">
      <c r="B294" s="18" t="str">
        <f>$B$7</f>
        <v>SUBTRAN</v>
      </c>
      <c r="D294" s="24">
        <f>+COSS!H10+COSS!H203</f>
        <v>0</v>
      </c>
      <c r="E294" s="24">
        <f>+COSS!I10+COSS!I203</f>
        <v>0</v>
      </c>
      <c r="F294" s="24">
        <f>+COSS!J10+COSS!J203</f>
        <v>0</v>
      </c>
      <c r="G294" s="24">
        <f>+COSS!K10+COSS!K203</f>
        <v>0</v>
      </c>
      <c r="H294" s="24">
        <f>+COSS!L10+COSS!L203</f>
        <v>0</v>
      </c>
      <c r="I294" s="24">
        <f>+COSS!N10+COSS!N203</f>
        <v>0</v>
      </c>
      <c r="J294" s="24">
        <f>+COSS!O10+COSS!O203</f>
        <v>0</v>
      </c>
      <c r="K294" s="24">
        <f>+COSS!P10+COSS!P203</f>
        <v>0</v>
      </c>
      <c r="L294" s="24">
        <f>+COSS!Q10+COSS!Q203</f>
        <v>0</v>
      </c>
      <c r="M294" s="24">
        <f>+COSS!S10+COSS!S203</f>
        <v>0</v>
      </c>
      <c r="N294" s="24">
        <f>+COSS!T10+COSS!T203</f>
        <v>0</v>
      </c>
      <c r="O294" s="24">
        <f>+COSS!U10+COSS!U203</f>
        <v>0</v>
      </c>
      <c r="P294" s="24">
        <f>+COSS!V10+COSS!V203</f>
        <v>0</v>
      </c>
      <c r="Q294" s="24">
        <f>+COSS!X10+COSS!X203</f>
        <v>0</v>
      </c>
      <c r="R294" s="24">
        <f>+COSS!Y10+COSS!Y203</f>
        <v>0</v>
      </c>
      <c r="S294" s="24">
        <f>+COSS!AA10+COSS!AA203</f>
        <v>0</v>
      </c>
      <c r="T294" s="24">
        <f>+COSS!AB10+COSS!AB203</f>
        <v>0</v>
      </c>
      <c r="U294" s="24">
        <f>+COSS!AC10+COSS!AC203</f>
        <v>0</v>
      </c>
    </row>
    <row r="295" spans="1:21">
      <c r="B295" s="18" t="str">
        <f>$B$8</f>
        <v>DISTPRI</v>
      </c>
      <c r="D295" s="24">
        <f>+COSS!H11+COSS!H204</f>
        <v>0</v>
      </c>
      <c r="E295" s="24">
        <f>+COSS!I11+COSS!I204</f>
        <v>0</v>
      </c>
      <c r="F295" s="24">
        <f>+COSS!J11+COSS!J204</f>
        <v>0</v>
      </c>
      <c r="G295" s="24">
        <f>+COSS!K11+COSS!K204</f>
        <v>0</v>
      </c>
      <c r="H295" s="24">
        <f>+COSS!L11+COSS!L204</f>
        <v>0</v>
      </c>
      <c r="I295" s="24">
        <f>+COSS!N11+COSS!N204</f>
        <v>0</v>
      </c>
      <c r="J295" s="24">
        <f>+COSS!O11+COSS!O204</f>
        <v>0</v>
      </c>
      <c r="K295" s="24">
        <f>+COSS!P11+COSS!P204</f>
        <v>0</v>
      </c>
      <c r="L295" s="24">
        <f>+COSS!Q11+COSS!Q204</f>
        <v>0</v>
      </c>
      <c r="M295" s="24">
        <f>+COSS!S11+COSS!S204</f>
        <v>0</v>
      </c>
      <c r="N295" s="24">
        <f>+COSS!T11+COSS!T204</f>
        <v>0</v>
      </c>
      <c r="O295" s="24">
        <f>+COSS!U11+COSS!U204</f>
        <v>0</v>
      </c>
      <c r="P295" s="24">
        <f>+COSS!V11+COSS!V204</f>
        <v>0</v>
      </c>
      <c r="Q295" s="24">
        <f>+COSS!X11+COSS!X204</f>
        <v>0</v>
      </c>
      <c r="R295" s="24">
        <f>+COSS!Y11+COSS!Y204</f>
        <v>0</v>
      </c>
      <c r="S295" s="24">
        <f>+COSS!AA11+COSS!AA204</f>
        <v>0</v>
      </c>
      <c r="T295" s="24">
        <f>+COSS!AB11+COSS!AB204</f>
        <v>0</v>
      </c>
      <c r="U295" s="24">
        <f>+COSS!AC11+COSS!AC204</f>
        <v>0</v>
      </c>
    </row>
    <row r="296" spans="1:21">
      <c r="B296" s="18" t="str">
        <f>$B$9</f>
        <v>DISTSEC</v>
      </c>
      <c r="D296" s="24">
        <f>+COSS!H12+COSS!H205</f>
        <v>0</v>
      </c>
      <c r="E296" s="24">
        <f>+COSS!I12+COSS!I205</f>
        <v>0</v>
      </c>
      <c r="F296" s="24">
        <f>+COSS!J12+COSS!J205</f>
        <v>0</v>
      </c>
      <c r="G296" s="24">
        <f>+COSS!K12+COSS!K205</f>
        <v>0</v>
      </c>
      <c r="H296" s="24">
        <f>+COSS!L12+COSS!L205</f>
        <v>0</v>
      </c>
      <c r="I296" s="24">
        <f>+COSS!N12+COSS!N205</f>
        <v>0</v>
      </c>
      <c r="J296" s="24">
        <f>+COSS!O12+COSS!O205</f>
        <v>0</v>
      </c>
      <c r="K296" s="24">
        <f>+COSS!P12+COSS!P205</f>
        <v>0</v>
      </c>
      <c r="L296" s="24">
        <f>+COSS!Q12+COSS!Q205</f>
        <v>0</v>
      </c>
      <c r="M296" s="24">
        <f>+COSS!S12+COSS!S205</f>
        <v>0</v>
      </c>
      <c r="N296" s="24">
        <f>+COSS!T12+COSS!T205</f>
        <v>0</v>
      </c>
      <c r="O296" s="24">
        <f>+COSS!U12+COSS!U205</f>
        <v>0</v>
      </c>
      <c r="P296" s="24">
        <f>+COSS!V12+COSS!V205</f>
        <v>0</v>
      </c>
      <c r="Q296" s="24">
        <f>+COSS!X12+COSS!X205</f>
        <v>0</v>
      </c>
      <c r="R296" s="24">
        <f>+COSS!Y12+COSS!Y205</f>
        <v>0</v>
      </c>
      <c r="S296" s="24">
        <f>+COSS!AA12+COSS!AA205</f>
        <v>0</v>
      </c>
      <c r="T296" s="24">
        <f>+COSS!AB12+COSS!AB205</f>
        <v>0</v>
      </c>
      <c r="U296" s="24">
        <f>+COSS!AC12+COSS!AC205</f>
        <v>0</v>
      </c>
    </row>
    <row r="297" spans="1:21">
      <c r="B297" s="18" t="str">
        <f>$B$10</f>
        <v>ENERGY</v>
      </c>
      <c r="D297" s="24">
        <f>+COSS!H13+COSS!H206</f>
        <v>0</v>
      </c>
      <c r="E297" s="24">
        <f>+COSS!I13+COSS!I206</f>
        <v>0</v>
      </c>
      <c r="F297" s="24">
        <f>+COSS!J13+COSS!J206</f>
        <v>0</v>
      </c>
      <c r="G297" s="24">
        <f>+COSS!K13+COSS!K206</f>
        <v>0</v>
      </c>
      <c r="H297" s="24">
        <f>+COSS!L13+COSS!L206</f>
        <v>0</v>
      </c>
      <c r="I297" s="24">
        <f>+COSS!N13+COSS!N206</f>
        <v>0</v>
      </c>
      <c r="J297" s="24">
        <f>+COSS!O13+COSS!O206</f>
        <v>0</v>
      </c>
      <c r="K297" s="24">
        <f>+COSS!P13+COSS!P206</f>
        <v>0</v>
      </c>
      <c r="L297" s="24">
        <f>+COSS!Q13+COSS!Q206</f>
        <v>0</v>
      </c>
      <c r="M297" s="24">
        <f>+COSS!S13+COSS!S206</f>
        <v>0</v>
      </c>
      <c r="N297" s="24">
        <f>+COSS!T13+COSS!T206</f>
        <v>0</v>
      </c>
      <c r="O297" s="24">
        <f>+COSS!U13+COSS!U206</f>
        <v>0</v>
      </c>
      <c r="P297" s="24">
        <f>+COSS!V13+COSS!V206</f>
        <v>0</v>
      </c>
      <c r="Q297" s="24">
        <f>+COSS!X13+COSS!X206</f>
        <v>0</v>
      </c>
      <c r="R297" s="24">
        <f>+COSS!Y13+COSS!Y206</f>
        <v>0</v>
      </c>
      <c r="S297" s="24">
        <f>+COSS!AA13+COSS!AA206</f>
        <v>0</v>
      </c>
      <c r="T297" s="24">
        <f>+COSS!AB13+COSS!AB206</f>
        <v>0</v>
      </c>
      <c r="U297" s="24">
        <f>+COSS!AC13+COSS!AC206</f>
        <v>0</v>
      </c>
    </row>
    <row r="298" spans="1:21">
      <c r="B298" s="18" t="str">
        <f>$B$11</f>
        <v>CUSTOMER</v>
      </c>
      <c r="D298" s="24">
        <f>+COSS!H14+COSS!H207</f>
        <v>0</v>
      </c>
      <c r="E298" s="24">
        <f>+COSS!I14+COSS!I207</f>
        <v>0</v>
      </c>
      <c r="F298" s="24">
        <f>+COSS!J14+COSS!J207</f>
        <v>0</v>
      </c>
      <c r="G298" s="24">
        <f>+COSS!K14+COSS!K207</f>
        <v>0</v>
      </c>
      <c r="H298" s="24">
        <f>+COSS!L14+COSS!L207</f>
        <v>0</v>
      </c>
      <c r="I298" s="24">
        <f>+COSS!N14+COSS!N207</f>
        <v>0</v>
      </c>
      <c r="J298" s="24">
        <f>+COSS!O14+COSS!O207</f>
        <v>0</v>
      </c>
      <c r="K298" s="24">
        <f>+COSS!P14+COSS!P207</f>
        <v>0</v>
      </c>
      <c r="L298" s="24">
        <f>+COSS!Q14+COSS!Q207</f>
        <v>0</v>
      </c>
      <c r="M298" s="24">
        <f>+COSS!S14+COSS!S207</f>
        <v>0</v>
      </c>
      <c r="N298" s="24">
        <f>+COSS!T14+COSS!T207</f>
        <v>0</v>
      </c>
      <c r="O298" s="24">
        <f>+COSS!U14+COSS!U207</f>
        <v>0</v>
      </c>
      <c r="P298" s="24">
        <f>+COSS!V14+COSS!V207</f>
        <v>0</v>
      </c>
      <c r="Q298" s="24">
        <f>+COSS!X14+COSS!X207</f>
        <v>0</v>
      </c>
      <c r="R298" s="24">
        <f>+COSS!Y14+COSS!Y207</f>
        <v>0</v>
      </c>
      <c r="S298" s="24">
        <f>+COSS!AA14+COSS!AA207</f>
        <v>0</v>
      </c>
      <c r="T298" s="24">
        <f>+COSS!AB14+COSS!AB207</f>
        <v>0</v>
      </c>
      <c r="U298" s="24">
        <f>+COSS!AC14+COSS!AC207</f>
        <v>0</v>
      </c>
    </row>
    <row r="299" spans="1:21">
      <c r="B299" s="18" t="str">
        <f>$B$12</f>
        <v>TOTAL</v>
      </c>
      <c r="D299" s="24">
        <f>+COSS!H15+COSS!H208</f>
        <v>871218448.99999976</v>
      </c>
      <c r="E299" s="24">
        <f>+COSS!I15+COSS!I208</f>
        <v>448142555.65015388</v>
      </c>
      <c r="F299" s="24">
        <f>+COSS!J15+COSS!J208</f>
        <v>104506912.87667191</v>
      </c>
      <c r="G299" s="24">
        <f>+COSS!K15+COSS!K208</f>
        <v>1453059.908199314</v>
      </c>
      <c r="H299" s="24">
        <f>+COSS!L15+COSS!L208</f>
        <v>202373.04032922271</v>
      </c>
      <c r="I299" s="24">
        <f>+COSS!N15+COSS!N208</f>
        <v>62203371.203283817</v>
      </c>
      <c r="J299" s="24">
        <f>+COSS!O15+COSS!O208</f>
        <v>11146320.703313656</v>
      </c>
      <c r="K299" s="24">
        <f>+COSS!P15+COSS!P208</f>
        <v>2260360.0924907173</v>
      </c>
      <c r="L299" s="24">
        <f>+COSS!Q15+COSS!Q208</f>
        <v>85836.152327841221</v>
      </c>
      <c r="M299" s="24">
        <f>+COSS!S15+COSS!S208</f>
        <v>2945775.7986597242</v>
      </c>
      <c r="N299" s="24">
        <f>+COSS!T15+COSS!T208</f>
        <v>39769674.318991296</v>
      </c>
      <c r="O299" s="24">
        <f>+COSS!U15+COSS!U208</f>
        <v>152103039.53631398</v>
      </c>
      <c r="P299" s="24">
        <f>+COSS!V15+COSS!V208</f>
        <v>27554876.320570797</v>
      </c>
      <c r="Q299" s="24">
        <f>+COSS!X15+COSS!X208</f>
        <v>17072313.263658192</v>
      </c>
      <c r="R299" s="24">
        <f>+COSS!Y15+COSS!Y208</f>
        <v>340977.88453634531</v>
      </c>
      <c r="S299" s="24">
        <f>+COSS!AA15+COSS!AA208</f>
        <v>225211.43159651989</v>
      </c>
      <c r="T299" s="24">
        <f>+COSS!AB15+COSS!AB208</f>
        <v>1000517.406139459</v>
      </c>
      <c r="U299" s="24">
        <f>+COSS!AC15+COSS!AC208</f>
        <v>205273.41276322189</v>
      </c>
    </row>
    <row r="300" spans="1:21">
      <c r="A300" s="119" t="s">
        <v>63</v>
      </c>
      <c r="B300" s="18" t="str">
        <f>$B$5</f>
        <v>PRODUCTION</v>
      </c>
      <c r="C300" s="22"/>
      <c r="D300" s="23">
        <f t="shared" ref="D300:D307" si="124">SUM(E300:U300)</f>
        <v>1</v>
      </c>
      <c r="E300" s="23">
        <f t="shared" ref="E300:U300" si="125">E292/$D299</f>
        <v>0.51438597996236191</v>
      </c>
      <c r="F300" s="23">
        <f t="shared" si="125"/>
        <v>0.11995488961078227</v>
      </c>
      <c r="G300" s="23">
        <f t="shared" si="125"/>
        <v>1.6678479546285577E-3</v>
      </c>
      <c r="H300" s="23">
        <f>H292/$D299</f>
        <v>2.3228736783697607E-4</v>
      </c>
      <c r="I300" s="23">
        <f t="shared" si="125"/>
        <v>7.1398133584845411E-2</v>
      </c>
      <c r="J300" s="23">
        <f t="shared" si="125"/>
        <v>1.279394475186746E-2</v>
      </c>
      <c r="K300" s="23">
        <f t="shared" si="125"/>
        <v>2.5944814358387375E-3</v>
      </c>
      <c r="L300" s="23">
        <f t="shared" si="125"/>
        <v>9.8524259244470204E-5</v>
      </c>
      <c r="M300" s="23">
        <f t="shared" si="125"/>
        <v>3.3812137495951087E-3</v>
      </c>
      <c r="N300" s="23">
        <f t="shared" si="125"/>
        <v>4.5648338100093777E-2</v>
      </c>
      <c r="O300" s="23">
        <f t="shared" si="125"/>
        <v>0.17458656862799518</v>
      </c>
      <c r="P300" s="23">
        <f>P292/$D299</f>
        <v>3.1627976143295385E-2</v>
      </c>
      <c r="Q300" s="23">
        <f t="shared" si="125"/>
        <v>1.9595904199749329E-2</v>
      </c>
      <c r="R300" s="23">
        <f t="shared" si="125"/>
        <v>3.9138046827144889E-4</v>
      </c>
      <c r="S300" s="23">
        <f t="shared" si="125"/>
        <v>2.58501678717917E-4</v>
      </c>
      <c r="T300" s="23">
        <f>T292/$D299</f>
        <v>1.1484116380775348E-3</v>
      </c>
      <c r="U300" s="23">
        <f t="shared" si="125"/>
        <v>2.3561646679869832E-4</v>
      </c>
    </row>
    <row r="301" spans="1:21">
      <c r="A301" s="18" t="str">
        <f t="shared" ref="A301:A307" si="126">A300</f>
        <v>RB_GUP_EPIS_P</v>
      </c>
      <c r="B301" s="18" t="str">
        <f>$B$6</f>
        <v>BULKTRAN</v>
      </c>
      <c r="C301" s="22"/>
      <c r="D301" s="23">
        <f t="shared" si="124"/>
        <v>0</v>
      </c>
      <c r="E301" s="23">
        <f t="shared" ref="E301:U301" si="127">E293/$D299</f>
        <v>0</v>
      </c>
      <c r="F301" s="23">
        <f t="shared" si="127"/>
        <v>0</v>
      </c>
      <c r="G301" s="23">
        <f t="shared" si="127"/>
        <v>0</v>
      </c>
      <c r="H301" s="23">
        <f>H293/$D299</f>
        <v>0</v>
      </c>
      <c r="I301" s="23">
        <f t="shared" si="127"/>
        <v>0</v>
      </c>
      <c r="J301" s="23">
        <f t="shared" si="127"/>
        <v>0</v>
      </c>
      <c r="K301" s="23">
        <f t="shared" si="127"/>
        <v>0</v>
      </c>
      <c r="L301" s="23">
        <f>L293/$D299</f>
        <v>0</v>
      </c>
      <c r="M301" s="23">
        <f>M293/$D299</f>
        <v>0</v>
      </c>
      <c r="N301" s="23">
        <f t="shared" si="127"/>
        <v>0</v>
      </c>
      <c r="O301" s="23">
        <f t="shared" si="127"/>
        <v>0</v>
      </c>
      <c r="P301" s="23">
        <f>P293/$D299</f>
        <v>0</v>
      </c>
      <c r="Q301" s="23">
        <f t="shared" si="127"/>
        <v>0</v>
      </c>
      <c r="R301" s="23">
        <f t="shared" si="127"/>
        <v>0</v>
      </c>
      <c r="S301" s="23">
        <f t="shared" si="127"/>
        <v>0</v>
      </c>
      <c r="T301" s="23">
        <f>T293/$D299</f>
        <v>0</v>
      </c>
      <c r="U301" s="23">
        <f t="shared" si="127"/>
        <v>0</v>
      </c>
    </row>
    <row r="302" spans="1:21">
      <c r="A302" s="18" t="str">
        <f t="shared" si="126"/>
        <v>RB_GUP_EPIS_P</v>
      </c>
      <c r="B302" s="18" t="str">
        <f>$B$7</f>
        <v>SUBTRAN</v>
      </c>
      <c r="C302" s="22"/>
      <c r="D302" s="23">
        <f t="shared" si="124"/>
        <v>0</v>
      </c>
      <c r="E302" s="23">
        <f t="shared" ref="E302:U302" si="128">E294/$D299</f>
        <v>0</v>
      </c>
      <c r="F302" s="23">
        <f t="shared" si="128"/>
        <v>0</v>
      </c>
      <c r="G302" s="23">
        <f t="shared" si="128"/>
        <v>0</v>
      </c>
      <c r="H302" s="23">
        <f>H294/$D299</f>
        <v>0</v>
      </c>
      <c r="I302" s="23">
        <f t="shared" si="128"/>
        <v>0</v>
      </c>
      <c r="J302" s="23">
        <f t="shared" si="128"/>
        <v>0</v>
      </c>
      <c r="K302" s="23">
        <f t="shared" si="128"/>
        <v>0</v>
      </c>
      <c r="L302" s="23">
        <f>L294/$D299</f>
        <v>0</v>
      </c>
      <c r="M302" s="23">
        <f>M294/$D299</f>
        <v>0</v>
      </c>
      <c r="N302" s="23">
        <f t="shared" si="128"/>
        <v>0</v>
      </c>
      <c r="O302" s="23">
        <f t="shared" si="128"/>
        <v>0</v>
      </c>
      <c r="P302" s="23">
        <f>P294/$D299</f>
        <v>0</v>
      </c>
      <c r="Q302" s="23">
        <f t="shared" si="128"/>
        <v>0</v>
      </c>
      <c r="R302" s="23">
        <f t="shared" si="128"/>
        <v>0</v>
      </c>
      <c r="S302" s="23">
        <f t="shared" si="128"/>
        <v>0</v>
      </c>
      <c r="T302" s="23">
        <f>T294/$D299</f>
        <v>0</v>
      </c>
      <c r="U302" s="23">
        <f t="shared" si="128"/>
        <v>0</v>
      </c>
    </row>
    <row r="303" spans="1:21">
      <c r="A303" s="18" t="str">
        <f t="shared" si="126"/>
        <v>RB_GUP_EPIS_P</v>
      </c>
      <c r="B303" s="18" t="str">
        <f>$B$8</f>
        <v>DISTPRI</v>
      </c>
      <c r="C303" s="22"/>
      <c r="D303" s="23">
        <f t="shared" si="124"/>
        <v>0</v>
      </c>
      <c r="E303" s="23">
        <f t="shared" ref="E303:U303" si="129">E295/$D299</f>
        <v>0</v>
      </c>
      <c r="F303" s="23">
        <f t="shared" si="129"/>
        <v>0</v>
      </c>
      <c r="G303" s="23">
        <f t="shared" si="129"/>
        <v>0</v>
      </c>
      <c r="H303" s="23">
        <f>H295/$D299</f>
        <v>0</v>
      </c>
      <c r="I303" s="23">
        <f t="shared" si="129"/>
        <v>0</v>
      </c>
      <c r="J303" s="23">
        <f t="shared" si="129"/>
        <v>0</v>
      </c>
      <c r="K303" s="23">
        <f t="shared" si="129"/>
        <v>0</v>
      </c>
      <c r="L303" s="23">
        <f>L295/$D299</f>
        <v>0</v>
      </c>
      <c r="M303" s="23">
        <f>M295/$D299</f>
        <v>0</v>
      </c>
      <c r="N303" s="23">
        <f t="shared" si="129"/>
        <v>0</v>
      </c>
      <c r="O303" s="23">
        <f t="shared" si="129"/>
        <v>0</v>
      </c>
      <c r="P303" s="23">
        <f>P295/$D299</f>
        <v>0</v>
      </c>
      <c r="Q303" s="23">
        <f t="shared" si="129"/>
        <v>0</v>
      </c>
      <c r="R303" s="23">
        <f t="shared" si="129"/>
        <v>0</v>
      </c>
      <c r="S303" s="23">
        <f t="shared" si="129"/>
        <v>0</v>
      </c>
      <c r="T303" s="23">
        <f>T295/$D299</f>
        <v>0</v>
      </c>
      <c r="U303" s="23">
        <f t="shared" si="129"/>
        <v>0</v>
      </c>
    </row>
    <row r="304" spans="1:21">
      <c r="A304" s="18" t="str">
        <f t="shared" si="126"/>
        <v>RB_GUP_EPIS_P</v>
      </c>
      <c r="B304" s="18" t="str">
        <f>$B$9</f>
        <v>DISTSEC</v>
      </c>
      <c r="C304" s="22"/>
      <c r="D304" s="23">
        <f t="shared" si="124"/>
        <v>0</v>
      </c>
      <c r="E304" s="23">
        <f t="shared" ref="E304:U304" si="130">E296/$D299</f>
        <v>0</v>
      </c>
      <c r="F304" s="23">
        <f t="shared" si="130"/>
        <v>0</v>
      </c>
      <c r="G304" s="23">
        <f t="shared" si="130"/>
        <v>0</v>
      </c>
      <c r="H304" s="23">
        <f>H296/$D299</f>
        <v>0</v>
      </c>
      <c r="I304" s="23">
        <f t="shared" si="130"/>
        <v>0</v>
      </c>
      <c r="J304" s="23">
        <f t="shared" si="130"/>
        <v>0</v>
      </c>
      <c r="K304" s="23">
        <f t="shared" si="130"/>
        <v>0</v>
      </c>
      <c r="L304" s="23">
        <f>L296/$D299</f>
        <v>0</v>
      </c>
      <c r="M304" s="23">
        <f>M296/$D299</f>
        <v>0</v>
      </c>
      <c r="N304" s="23">
        <f t="shared" si="130"/>
        <v>0</v>
      </c>
      <c r="O304" s="23">
        <f t="shared" si="130"/>
        <v>0</v>
      </c>
      <c r="P304" s="23">
        <f>P296/$D299</f>
        <v>0</v>
      </c>
      <c r="Q304" s="23">
        <f t="shared" si="130"/>
        <v>0</v>
      </c>
      <c r="R304" s="23">
        <f t="shared" si="130"/>
        <v>0</v>
      </c>
      <c r="S304" s="23">
        <f t="shared" si="130"/>
        <v>0</v>
      </c>
      <c r="T304" s="23">
        <f>T296/$D299</f>
        <v>0</v>
      </c>
      <c r="U304" s="23">
        <f t="shared" si="130"/>
        <v>0</v>
      </c>
    </row>
    <row r="305" spans="1:21">
      <c r="A305" s="18" t="str">
        <f t="shared" si="126"/>
        <v>RB_GUP_EPIS_P</v>
      </c>
      <c r="B305" s="18" t="str">
        <f>$B$10</f>
        <v>ENERGY</v>
      </c>
      <c r="C305" s="22"/>
      <c r="D305" s="23">
        <f t="shared" si="124"/>
        <v>0</v>
      </c>
      <c r="E305" s="23">
        <f t="shared" ref="E305:U305" si="131">E297/$D299</f>
        <v>0</v>
      </c>
      <c r="F305" s="23">
        <f t="shared" si="131"/>
        <v>0</v>
      </c>
      <c r="G305" s="23">
        <f t="shared" si="131"/>
        <v>0</v>
      </c>
      <c r="H305" s="23">
        <f>H297/$D299</f>
        <v>0</v>
      </c>
      <c r="I305" s="23">
        <f t="shared" si="131"/>
        <v>0</v>
      </c>
      <c r="J305" s="23">
        <f t="shared" si="131"/>
        <v>0</v>
      </c>
      <c r="K305" s="23">
        <f t="shared" si="131"/>
        <v>0</v>
      </c>
      <c r="L305" s="23">
        <f>L297/$D299</f>
        <v>0</v>
      </c>
      <c r="M305" s="23">
        <f>M297/$D299</f>
        <v>0</v>
      </c>
      <c r="N305" s="23">
        <f t="shared" si="131"/>
        <v>0</v>
      </c>
      <c r="O305" s="23">
        <f t="shared" si="131"/>
        <v>0</v>
      </c>
      <c r="P305" s="23">
        <f>P297/$D299</f>
        <v>0</v>
      </c>
      <c r="Q305" s="23">
        <f t="shared" si="131"/>
        <v>0</v>
      </c>
      <c r="R305" s="23">
        <f t="shared" si="131"/>
        <v>0</v>
      </c>
      <c r="S305" s="23">
        <f t="shared" si="131"/>
        <v>0</v>
      </c>
      <c r="T305" s="23">
        <f>T297/$D299</f>
        <v>0</v>
      </c>
      <c r="U305" s="23">
        <f t="shared" si="131"/>
        <v>0</v>
      </c>
    </row>
    <row r="306" spans="1:21">
      <c r="A306" s="18" t="str">
        <f t="shared" si="126"/>
        <v>RB_GUP_EPIS_P</v>
      </c>
      <c r="B306" s="18" t="str">
        <f>$B$11</f>
        <v>CUSTOMER</v>
      </c>
      <c r="C306" s="22"/>
      <c r="D306" s="23">
        <f t="shared" si="124"/>
        <v>0</v>
      </c>
      <c r="E306" s="23">
        <f t="shared" ref="E306:U306" si="132">E298/$D299</f>
        <v>0</v>
      </c>
      <c r="F306" s="23">
        <f t="shared" si="132"/>
        <v>0</v>
      </c>
      <c r="G306" s="23">
        <f t="shared" si="132"/>
        <v>0</v>
      </c>
      <c r="H306" s="23">
        <f>H298/$D299</f>
        <v>0</v>
      </c>
      <c r="I306" s="23">
        <f t="shared" si="132"/>
        <v>0</v>
      </c>
      <c r="J306" s="23">
        <f t="shared" si="132"/>
        <v>0</v>
      </c>
      <c r="K306" s="23">
        <f t="shared" si="132"/>
        <v>0</v>
      </c>
      <c r="L306" s="23">
        <f>L298/$D299</f>
        <v>0</v>
      </c>
      <c r="M306" s="23">
        <f>M298/$D299</f>
        <v>0</v>
      </c>
      <c r="N306" s="23">
        <f t="shared" si="132"/>
        <v>0</v>
      </c>
      <c r="O306" s="23">
        <f t="shared" si="132"/>
        <v>0</v>
      </c>
      <c r="P306" s="23">
        <f>P298/$D299</f>
        <v>0</v>
      </c>
      <c r="Q306" s="23">
        <f t="shared" si="132"/>
        <v>0</v>
      </c>
      <c r="R306" s="23">
        <f t="shared" si="132"/>
        <v>0</v>
      </c>
      <c r="S306" s="23">
        <f t="shared" si="132"/>
        <v>0</v>
      </c>
      <c r="T306" s="23">
        <f>T298/$D299</f>
        <v>0</v>
      </c>
      <c r="U306" s="23">
        <f t="shared" si="132"/>
        <v>0</v>
      </c>
    </row>
    <row r="307" spans="1:21">
      <c r="A307" s="18" t="str">
        <f t="shared" si="126"/>
        <v>RB_GUP_EPIS_P</v>
      </c>
      <c r="B307" s="18" t="str">
        <f>$B$12</f>
        <v>TOTAL</v>
      </c>
      <c r="C307" s="22"/>
      <c r="D307" s="23">
        <f t="shared" si="124"/>
        <v>1</v>
      </c>
      <c r="E307" s="23">
        <f t="shared" ref="E307:U307" si="133">SUM(E300:E306)</f>
        <v>0.51438597996236191</v>
      </c>
      <c r="F307" s="23">
        <f t="shared" si="133"/>
        <v>0.11995488961078227</v>
      </c>
      <c r="G307" s="23">
        <f t="shared" si="133"/>
        <v>1.6678479546285577E-3</v>
      </c>
      <c r="H307" s="23">
        <f t="shared" si="133"/>
        <v>2.3228736783697607E-4</v>
      </c>
      <c r="I307" s="23">
        <f t="shared" si="133"/>
        <v>7.1398133584845411E-2</v>
      </c>
      <c r="J307" s="23">
        <f t="shared" si="133"/>
        <v>1.279394475186746E-2</v>
      </c>
      <c r="K307" s="23">
        <f t="shared" si="133"/>
        <v>2.5944814358387375E-3</v>
      </c>
      <c r="L307" s="23">
        <f>SUM(L300:L306)</f>
        <v>9.8524259244470204E-5</v>
      </c>
      <c r="M307" s="23">
        <f>SUM(M300:M306)</f>
        <v>3.3812137495951087E-3</v>
      </c>
      <c r="N307" s="23">
        <f t="shared" si="133"/>
        <v>4.5648338100093777E-2</v>
      </c>
      <c r="O307" s="23">
        <f t="shared" si="133"/>
        <v>0.17458656862799518</v>
      </c>
      <c r="P307" s="23">
        <f t="shared" si="133"/>
        <v>3.1627976143295385E-2</v>
      </c>
      <c r="Q307" s="23">
        <f t="shared" si="133"/>
        <v>1.9595904199749329E-2</v>
      </c>
      <c r="R307" s="23">
        <f t="shared" si="133"/>
        <v>3.9138046827144889E-4</v>
      </c>
      <c r="S307" s="23">
        <f t="shared" si="133"/>
        <v>2.58501678717917E-4</v>
      </c>
      <c r="T307" s="23">
        <f t="shared" si="133"/>
        <v>1.1484116380775348E-3</v>
      </c>
      <c r="U307" s="23">
        <f t="shared" si="133"/>
        <v>2.3561646679869832E-4</v>
      </c>
    </row>
    <row r="309" spans="1:21" ht="12">
      <c r="A309" s="37" t="s">
        <v>129</v>
      </c>
      <c r="B309" s="18" t="str">
        <f>$B$5</f>
        <v>PRODUCTION</v>
      </c>
      <c r="D309" s="24">
        <f>COSS!H34+COSS!H175</f>
        <v>12011524.279999999</v>
      </c>
      <c r="E309" s="24">
        <f>COSS!I34+COSS!I175</f>
        <v>6178559.6876095021</v>
      </c>
      <c r="F309" s="24">
        <f>COSS!J34+COSS!J175</f>
        <v>1440841.0690646304</v>
      </c>
      <c r="G309" s="24">
        <f>COSS!K34+COSS!K175</f>
        <v>20033.396202369255</v>
      </c>
      <c r="H309" s="24">
        <f>COSS!L34+COSS!L175</f>
        <v>2790.1253587111282</v>
      </c>
      <c r="I309" s="24">
        <f>COSS!N34+COSS!N175</f>
        <v>857600.41510105389</v>
      </c>
      <c r="J309" s="24">
        <f>COSS!O34+COSS!O175</f>
        <v>153674.77802403455</v>
      </c>
      <c r="K309" s="24">
        <f>COSS!P34+COSS!P175</f>
        <v>31163.676760586244</v>
      </c>
      <c r="L309" s="24">
        <f>COSS!Q34+COSS!Q175</f>
        <v>1183.4265320839679</v>
      </c>
      <c r="M309" s="24">
        <f>COSS!S34+COSS!S175</f>
        <v>40613.531049131474</v>
      </c>
      <c r="N309" s="24">
        <f>COSS!T34+COSS!T175</f>
        <v>548306.12143092533</v>
      </c>
      <c r="O309" s="24">
        <f>COSS!U34+COSS!U175</f>
        <v>2097050.8080370501</v>
      </c>
      <c r="P309" s="24">
        <f>COSS!V34+COSS!V175</f>
        <v>379900.20337245311</v>
      </c>
      <c r="Q309" s="24">
        <f>COSS!X34+COSS!X175</f>
        <v>235376.67908384299</v>
      </c>
      <c r="R309" s="24">
        <f>COSS!Y34+COSS!Y175</f>
        <v>4701.0759973602762</v>
      </c>
      <c r="S309" s="24">
        <f>COSS!AA34+COSS!AA175</f>
        <v>3104.9991903410187</v>
      </c>
      <c r="T309" s="24">
        <f>COSS!AB34+COSS!AB175</f>
        <v>13794.174274202878</v>
      </c>
      <c r="U309" s="24">
        <f>COSS!AC34+COSS!AC175</f>
        <v>2830.1129117203777</v>
      </c>
    </row>
    <row r="310" spans="1:21">
      <c r="B310" s="18" t="str">
        <f>$B$6</f>
        <v>BULKTRAN</v>
      </c>
      <c r="D310" s="24">
        <f>COSS!H35+COSS!H176</f>
        <v>496423294.29976004</v>
      </c>
      <c r="E310" s="24">
        <f>COSS!I35+COSS!I176</f>
        <v>255353182.714526</v>
      </c>
      <c r="F310" s="24">
        <f>COSS!J35+COSS!J176</f>
        <v>59548401.467948571</v>
      </c>
      <c r="G310" s="24">
        <f>COSS!K35+COSS!K176</f>
        <v>827958.57602782513</v>
      </c>
      <c r="H310" s="24">
        <f>COSS!L35+COSS!L176</f>
        <v>115312.86036585175</v>
      </c>
      <c r="I310" s="24">
        <f>COSS!N35+COSS!N176</f>
        <v>35443696.68104329</v>
      </c>
      <c r="J310" s="24">
        <f>COSS!O35+COSS!O176</f>
        <v>6351212.20081117</v>
      </c>
      <c r="K310" s="24">
        <f>COSS!P35+COSS!P176</f>
        <v>1287961.0213786373</v>
      </c>
      <c r="L310" s="24">
        <f>COSS!Q35+COSS!Q176</f>
        <v>48909.737342583474</v>
      </c>
      <c r="M310" s="24">
        <f>COSS!S35+COSS!S176</f>
        <v>1678513.2683056472</v>
      </c>
      <c r="N310" s="24">
        <f>COSS!T35+COSS!T176</f>
        <v>22660898.378957797</v>
      </c>
      <c r="O310" s="24">
        <f>COSS!U35+COSS!U176</f>
        <v>86668839.538800478</v>
      </c>
      <c r="P310" s="24">
        <f>COSS!V35+COSS!V176</f>
        <v>15700864.109088907</v>
      </c>
      <c r="Q310" s="24">
        <f>COSS!X35+COSS!X176</f>
        <v>9727863.3176220637</v>
      </c>
      <c r="R310" s="24">
        <f>COSS!Y35+COSS!Y176</f>
        <v>194290.38138389532</v>
      </c>
      <c r="S310" s="24">
        <f>COSS!AA35+COSS!AA176</f>
        <v>128326.25493116651</v>
      </c>
      <c r="T310" s="24">
        <f>COSS!AB35+COSS!AB176</f>
        <v>570098.28858663351</v>
      </c>
      <c r="U310" s="24">
        <f>COSS!AC35+COSS!AC176</f>
        <v>116965.50263947983</v>
      </c>
    </row>
    <row r="311" spans="1:21">
      <c r="B311" s="18" t="str">
        <f>$B$7</f>
        <v>SUBTRAN</v>
      </c>
      <c r="D311" s="24">
        <f>COSS!H36+COSS!H177</f>
        <v>137444760.42023998</v>
      </c>
      <c r="E311" s="24">
        <f>COSS!I36+COSS!I177</f>
        <v>70227862.326535329</v>
      </c>
      <c r="F311" s="24">
        <f>COSS!J36+COSS!J177</f>
        <v>16462597.298665283</v>
      </c>
      <c r="G311" s="24">
        <f>COSS!K36+COSS!K177</f>
        <v>229976.10061135306</v>
      </c>
      <c r="H311" s="24">
        <f>COSS!L36+COSS!L177</f>
        <v>41624.605683825444</v>
      </c>
      <c r="I311" s="24">
        <f>COSS!N36+COSS!N177</f>
        <v>9514203.3738520965</v>
      </c>
      <c r="J311" s="24">
        <f>COSS!O36+COSS!O177</f>
        <v>1709654.5467046138</v>
      </c>
      <c r="K311" s="24">
        <f>COSS!P36+COSS!P177</f>
        <v>448771.13707172999</v>
      </c>
      <c r="L311" s="24">
        <f>COSS!Q36+COSS!Q177</f>
        <v>0</v>
      </c>
      <c r="M311" s="24">
        <f>COSS!S36+COSS!S177</f>
        <v>428845.42968414031</v>
      </c>
      <c r="N311" s="24">
        <f>COSS!T36+COSS!T177</f>
        <v>6017117.2211251259</v>
      </c>
      <c r="O311" s="24">
        <f>COSS!U36+COSS!U177</f>
        <v>29669029.426723804</v>
      </c>
      <c r="P311" s="24">
        <f>COSS!V36+COSS!V177</f>
        <v>0</v>
      </c>
      <c r="Q311" s="24">
        <f>COSS!X36+COSS!X177</f>
        <v>2608035.0877938457</v>
      </c>
      <c r="R311" s="24">
        <f>COSS!Y36+COSS!Y177</f>
        <v>52365.476993534219</v>
      </c>
      <c r="S311" s="24">
        <f>COSS!AA36+COSS!AA177</f>
        <v>34678.388795283136</v>
      </c>
      <c r="T311" s="24">
        <f>COSS!AB36+COSS!AB177</f>
        <v>0</v>
      </c>
      <c r="U311" s="24">
        <f>COSS!AC36+COSS!AC177</f>
        <v>0</v>
      </c>
    </row>
    <row r="312" spans="1:21">
      <c r="B312" s="18" t="str">
        <f>$B$8</f>
        <v>DISTPRI</v>
      </c>
      <c r="D312" s="24">
        <f>COSS!H37+COSS!H178</f>
        <v>0</v>
      </c>
      <c r="E312" s="24">
        <f>COSS!I37+COSS!I178</f>
        <v>0</v>
      </c>
      <c r="F312" s="24">
        <f>COSS!J37+COSS!J178</f>
        <v>0</v>
      </c>
      <c r="G312" s="24">
        <f>COSS!K37+COSS!K178</f>
        <v>0</v>
      </c>
      <c r="H312" s="24">
        <f>COSS!L37+COSS!L178</f>
        <v>0</v>
      </c>
      <c r="I312" s="24">
        <f>COSS!N37+COSS!N178</f>
        <v>0</v>
      </c>
      <c r="J312" s="24">
        <f>COSS!O37+COSS!O178</f>
        <v>0</v>
      </c>
      <c r="K312" s="24">
        <f>COSS!P37+COSS!P178</f>
        <v>0</v>
      </c>
      <c r="L312" s="24">
        <f>COSS!Q37+COSS!Q178</f>
        <v>0</v>
      </c>
      <c r="M312" s="24">
        <f>COSS!S37+COSS!S178</f>
        <v>0</v>
      </c>
      <c r="N312" s="24">
        <f>COSS!T37+COSS!T178</f>
        <v>0</v>
      </c>
      <c r="O312" s="24">
        <f>COSS!U37+COSS!U178</f>
        <v>0</v>
      </c>
      <c r="P312" s="24">
        <f>COSS!V37+COSS!V178</f>
        <v>0</v>
      </c>
      <c r="Q312" s="24">
        <f>COSS!X37+COSS!X178</f>
        <v>0</v>
      </c>
      <c r="R312" s="24">
        <f>COSS!Y37+COSS!Y178</f>
        <v>0</v>
      </c>
      <c r="S312" s="24">
        <f>COSS!AA37+COSS!AA178</f>
        <v>0</v>
      </c>
      <c r="T312" s="24">
        <f>COSS!AB37+COSS!AB178</f>
        <v>0</v>
      </c>
      <c r="U312" s="24">
        <f>COSS!AC37+COSS!AC178</f>
        <v>0</v>
      </c>
    </row>
    <row r="313" spans="1:21">
      <c r="B313" s="18" t="str">
        <f>$B$9</f>
        <v>DISTSEC</v>
      </c>
      <c r="D313" s="24">
        <f>COSS!H38+COSS!H179</f>
        <v>0</v>
      </c>
      <c r="E313" s="24">
        <f>COSS!I38+COSS!I179</f>
        <v>0</v>
      </c>
      <c r="F313" s="24">
        <f>COSS!J38+COSS!J179</f>
        <v>0</v>
      </c>
      <c r="G313" s="24">
        <f>COSS!K38+COSS!K179</f>
        <v>0</v>
      </c>
      <c r="H313" s="24">
        <f>COSS!L38+COSS!L179</f>
        <v>0</v>
      </c>
      <c r="I313" s="24">
        <f>COSS!N38+COSS!N179</f>
        <v>0</v>
      </c>
      <c r="J313" s="24">
        <f>COSS!O38+COSS!O179</f>
        <v>0</v>
      </c>
      <c r="K313" s="24">
        <f>COSS!P38+COSS!P179</f>
        <v>0</v>
      </c>
      <c r="L313" s="24">
        <f>COSS!Q38+COSS!Q179</f>
        <v>0</v>
      </c>
      <c r="M313" s="24">
        <f>COSS!S38+COSS!S179</f>
        <v>0</v>
      </c>
      <c r="N313" s="24">
        <f>COSS!T38+COSS!T179</f>
        <v>0</v>
      </c>
      <c r="O313" s="24">
        <f>COSS!U38+COSS!U179</f>
        <v>0</v>
      </c>
      <c r="P313" s="24">
        <f>COSS!V38+COSS!V179</f>
        <v>0</v>
      </c>
      <c r="Q313" s="24">
        <f>COSS!X38+COSS!X179</f>
        <v>0</v>
      </c>
      <c r="R313" s="24">
        <f>COSS!Y38+COSS!Y179</f>
        <v>0</v>
      </c>
      <c r="S313" s="24">
        <f>COSS!AA38+COSS!AA179</f>
        <v>0</v>
      </c>
      <c r="T313" s="24">
        <f>COSS!AB38+COSS!AB179</f>
        <v>0</v>
      </c>
      <c r="U313" s="24">
        <f>COSS!AC38+COSS!AC179</f>
        <v>0</v>
      </c>
    </row>
    <row r="314" spans="1:21">
      <c r="B314" s="18" t="str">
        <f>$B$10</f>
        <v>ENERGY</v>
      </c>
      <c r="D314" s="24">
        <f>COSS!H39+COSS!H180</f>
        <v>0</v>
      </c>
      <c r="E314" s="24">
        <f>COSS!I39+COSS!I180</f>
        <v>0</v>
      </c>
      <c r="F314" s="24">
        <f>COSS!J39+COSS!J180</f>
        <v>0</v>
      </c>
      <c r="G314" s="24">
        <f>COSS!K39+COSS!K180</f>
        <v>0</v>
      </c>
      <c r="H314" s="24">
        <f>COSS!L39+COSS!L180</f>
        <v>0</v>
      </c>
      <c r="I314" s="24">
        <f>COSS!N39+COSS!N180</f>
        <v>0</v>
      </c>
      <c r="J314" s="24">
        <f>COSS!O39+COSS!O180</f>
        <v>0</v>
      </c>
      <c r="K314" s="24">
        <f>COSS!P39+COSS!P180</f>
        <v>0</v>
      </c>
      <c r="L314" s="24">
        <f>COSS!Q39+COSS!Q180</f>
        <v>0</v>
      </c>
      <c r="M314" s="24">
        <f>COSS!S39+COSS!S180</f>
        <v>0</v>
      </c>
      <c r="N314" s="24">
        <f>COSS!T39+COSS!T180</f>
        <v>0</v>
      </c>
      <c r="O314" s="24">
        <f>COSS!U39+COSS!U180</f>
        <v>0</v>
      </c>
      <c r="P314" s="24">
        <f>COSS!V39+COSS!V180</f>
        <v>0</v>
      </c>
      <c r="Q314" s="24">
        <f>COSS!X39+COSS!X180</f>
        <v>0</v>
      </c>
      <c r="R314" s="24">
        <f>COSS!Y39+COSS!Y180</f>
        <v>0</v>
      </c>
      <c r="S314" s="24">
        <f>COSS!AA39+COSS!AA180</f>
        <v>0</v>
      </c>
      <c r="T314" s="24">
        <f>COSS!AB39+COSS!AB180</f>
        <v>0</v>
      </c>
      <c r="U314" s="24">
        <f>COSS!AC39+COSS!AC180</f>
        <v>0</v>
      </c>
    </row>
    <row r="315" spans="1:21">
      <c r="B315" s="18" t="str">
        <f>$B$11</f>
        <v>CUSTOMER</v>
      </c>
      <c r="D315" s="24">
        <f>COSS!H40+COSS!H181</f>
        <v>0</v>
      </c>
      <c r="E315" s="24">
        <f>COSS!I40+COSS!I181</f>
        <v>0</v>
      </c>
      <c r="F315" s="24">
        <f>COSS!J40+COSS!J181</f>
        <v>0</v>
      </c>
      <c r="G315" s="24">
        <f>COSS!K40+COSS!K181</f>
        <v>0</v>
      </c>
      <c r="H315" s="24">
        <f>COSS!L40+COSS!L181</f>
        <v>0</v>
      </c>
      <c r="I315" s="24">
        <f>COSS!N40+COSS!N181</f>
        <v>0</v>
      </c>
      <c r="J315" s="24">
        <f>COSS!O40+COSS!O181</f>
        <v>0</v>
      </c>
      <c r="K315" s="24">
        <f>COSS!P40+COSS!P181</f>
        <v>0</v>
      </c>
      <c r="L315" s="24">
        <f>COSS!Q40+COSS!Q181</f>
        <v>0</v>
      </c>
      <c r="M315" s="24">
        <f>COSS!S40+COSS!S181</f>
        <v>0</v>
      </c>
      <c r="N315" s="24">
        <f>COSS!T40+COSS!T181</f>
        <v>0</v>
      </c>
      <c r="O315" s="24">
        <f>COSS!U40+COSS!U181</f>
        <v>0</v>
      </c>
      <c r="P315" s="24">
        <f>COSS!V40+COSS!V181</f>
        <v>0</v>
      </c>
      <c r="Q315" s="24">
        <f>COSS!X40+COSS!X181</f>
        <v>0</v>
      </c>
      <c r="R315" s="24">
        <f>COSS!Y40+COSS!Y181</f>
        <v>0</v>
      </c>
      <c r="S315" s="24">
        <f>COSS!AA40+COSS!AA181</f>
        <v>0</v>
      </c>
      <c r="T315" s="24">
        <f>COSS!AB40+COSS!AB181</f>
        <v>0</v>
      </c>
      <c r="U315" s="24">
        <f>COSS!AC40+COSS!AC181</f>
        <v>0</v>
      </c>
    </row>
    <row r="316" spans="1:21">
      <c r="B316" s="18" t="str">
        <f>$B$12</f>
        <v>TOTAL</v>
      </c>
      <c r="D316" s="24">
        <f>COSS!H41+COSS!H182</f>
        <v>645879579</v>
      </c>
      <c r="E316" s="24">
        <f>COSS!I41+COSS!I182</f>
        <v>331759604.72867078</v>
      </c>
      <c r="F316" s="24">
        <f>COSS!J41+COSS!J182</f>
        <v>77451839.835678488</v>
      </c>
      <c r="G316" s="24">
        <f>COSS!K41+COSS!K182</f>
        <v>1077968.0728415477</v>
      </c>
      <c r="H316" s="24">
        <f>COSS!L41+COSS!L182</f>
        <v>159727.59140838834</v>
      </c>
      <c r="I316" s="24">
        <f>COSS!N41+COSS!N182</f>
        <v>45815500.469996445</v>
      </c>
      <c r="J316" s="24">
        <f>COSS!O41+COSS!O182</f>
        <v>8214541.5255398192</v>
      </c>
      <c r="K316" s="24">
        <f>COSS!P41+COSS!P182</f>
        <v>1767895.8352109536</v>
      </c>
      <c r="L316" s="24">
        <f>COSS!Q41+COSS!Q182</f>
        <v>50093.163874667443</v>
      </c>
      <c r="M316" s="24">
        <f>COSS!S41+COSS!S182</f>
        <v>2147972.2290389189</v>
      </c>
      <c r="N316" s="24">
        <f>COSS!T41+COSS!T182</f>
        <v>29226321.721513849</v>
      </c>
      <c r="O316" s="24">
        <f>COSS!U41+COSS!U182</f>
        <v>118434919.77356133</v>
      </c>
      <c r="P316" s="24">
        <f>COSS!V41+COSS!V182</f>
        <v>16080764.312461359</v>
      </c>
      <c r="Q316" s="24">
        <f>COSS!X41+COSS!X182</f>
        <v>12571275.084499752</v>
      </c>
      <c r="R316" s="24">
        <f>COSS!Y41+COSS!Y182</f>
        <v>251356.93437478982</v>
      </c>
      <c r="S316" s="24">
        <f>COSS!AA41+COSS!AA182</f>
        <v>166109.64291679065</v>
      </c>
      <c r="T316" s="24">
        <f>COSS!AB41+COSS!AB182</f>
        <v>583892.46286083641</v>
      </c>
      <c r="U316" s="24">
        <f>COSS!AC41+COSS!AC182</f>
        <v>119795.61555120022</v>
      </c>
    </row>
    <row r="317" spans="1:21">
      <c r="A317" s="119" t="s">
        <v>64</v>
      </c>
      <c r="B317" s="18" t="str">
        <f>$B$5</f>
        <v>PRODUCTION</v>
      </c>
      <c r="C317" s="22"/>
      <c r="D317" s="23">
        <f t="shared" ref="D317:D324" si="134">SUM(E317:U317)</f>
        <v>1.8597157536079958E-2</v>
      </c>
      <c r="E317" s="23">
        <f t="shared" ref="E317:U317" si="135">E309/$D316</f>
        <v>9.5661171037109104E-3</v>
      </c>
      <c r="F317" s="23">
        <f t="shared" si="135"/>
        <v>2.2308199793147979E-3</v>
      </c>
      <c r="G317" s="23">
        <f t="shared" si="135"/>
        <v>3.1017231158456015E-5</v>
      </c>
      <c r="H317" s="23">
        <f>H309/$D316</f>
        <v>4.3198847733055947E-6</v>
      </c>
      <c r="I317" s="23">
        <f t="shared" si="135"/>
        <v>1.327802338059451E-3</v>
      </c>
      <c r="J317" s="23">
        <f t="shared" si="135"/>
        <v>2.3793100605838251E-4</v>
      </c>
      <c r="K317" s="23">
        <f t="shared" si="135"/>
        <v>4.8249979986727901E-5</v>
      </c>
      <c r="L317" s="23">
        <f>L309/$D316</f>
        <v>1.8322711702949939E-6</v>
      </c>
      <c r="M317" s="23">
        <f>M309/$D316</f>
        <v>6.2880964764379816E-5</v>
      </c>
      <c r="N317" s="23">
        <f t="shared" si="135"/>
        <v>8.489293349076846E-4</v>
      </c>
      <c r="O317" s="23">
        <f t="shared" si="135"/>
        <v>3.2468139204584606E-3</v>
      </c>
      <c r="P317" s="23">
        <f>P309/$D316</f>
        <v>5.8819045488424262E-4</v>
      </c>
      <c r="Q317" s="23">
        <f t="shared" si="135"/>
        <v>3.6442811746466904E-4</v>
      </c>
      <c r="R317" s="23">
        <f t="shared" si="135"/>
        <v>7.2785642249888753E-6</v>
      </c>
      <c r="S317" s="23">
        <f t="shared" si="135"/>
        <v>4.8073964424582291E-6</v>
      </c>
      <c r="T317" s="23">
        <f>T309/$D316</f>
        <v>2.135719214959555E-5</v>
      </c>
      <c r="U317" s="23">
        <f t="shared" si="135"/>
        <v>4.3817965511499435E-6</v>
      </c>
    </row>
    <row r="318" spans="1:21">
      <c r="A318" s="18" t="str">
        <f t="shared" ref="A318:A324" si="136">A317</f>
        <v>RB_GUP_EPIS_T</v>
      </c>
      <c r="B318" s="18" t="str">
        <f>$B$6</f>
        <v>BULKTRAN</v>
      </c>
      <c r="C318" s="22"/>
      <c r="D318" s="23">
        <f t="shared" si="134"/>
        <v>0.76860038688382204</v>
      </c>
      <c r="E318" s="23">
        <f t="shared" ref="E318:U318" si="137">E310/$D316</f>
        <v>0.39535726320668513</v>
      </c>
      <c r="F318" s="23">
        <f t="shared" si="137"/>
        <v>9.2197374563453366E-2</v>
      </c>
      <c r="G318" s="23">
        <f t="shared" si="137"/>
        <v>1.2819085831909003E-3</v>
      </c>
      <c r="H318" s="23">
        <f>H310/$D316</f>
        <v>1.7853616078772442E-4</v>
      </c>
      <c r="I318" s="23">
        <f t="shared" si="137"/>
        <v>5.4876633096094973E-2</v>
      </c>
      <c r="J318" s="23">
        <f t="shared" si="137"/>
        <v>9.8334308860555716E-3</v>
      </c>
      <c r="K318" s="23">
        <f t="shared" si="137"/>
        <v>1.9941194353485471E-3</v>
      </c>
      <c r="L318" s="23">
        <f>L310/$D316</f>
        <v>7.5725783772741747E-5</v>
      </c>
      <c r="M318" s="23">
        <f>M310/$D316</f>
        <v>2.5988021960756977E-3</v>
      </c>
      <c r="N318" s="23">
        <f t="shared" si="137"/>
        <v>3.5085330324335577E-2</v>
      </c>
      <c r="O318" s="23">
        <f t="shared" si="137"/>
        <v>0.13418730419219599</v>
      </c>
      <c r="P318" s="23">
        <f>P310/$D316</f>
        <v>2.430927470008911E-2</v>
      </c>
      <c r="Q318" s="23">
        <f t="shared" si="137"/>
        <v>1.5061419549265643E-2</v>
      </c>
      <c r="R318" s="23">
        <f t="shared" si="137"/>
        <v>3.0081517933220692E-4</v>
      </c>
      <c r="S318" s="23">
        <f t="shared" si="137"/>
        <v>1.9868449027270841E-4</v>
      </c>
      <c r="T318" s="23">
        <f>T310/$D316</f>
        <v>8.8266962932827687E-4</v>
      </c>
      <c r="U318" s="23">
        <f t="shared" si="137"/>
        <v>1.8109490753767869E-4</v>
      </c>
    </row>
    <row r="319" spans="1:21">
      <c r="A319" s="18" t="str">
        <f t="shared" si="136"/>
        <v>RB_GUP_EPIS_T</v>
      </c>
      <c r="B319" s="18" t="str">
        <f>$B$7</f>
        <v>SUBTRAN</v>
      </c>
      <c r="C319" s="22"/>
      <c r="D319" s="23">
        <f t="shared" si="134"/>
        <v>0.21280245558009808</v>
      </c>
      <c r="E319" s="23">
        <f t="shared" ref="E319:U319" si="138">E311/$D316</f>
        <v>0.10873212996649849</v>
      </c>
      <c r="F319" s="23">
        <f t="shared" si="138"/>
        <v>2.5488648091574487E-2</v>
      </c>
      <c r="G319" s="23">
        <f t="shared" si="138"/>
        <v>3.5606653018418631E-4</v>
      </c>
      <c r="H319" s="23">
        <f>H311/$D316</f>
        <v>6.444638758864591E-5</v>
      </c>
      <c r="I319" s="23">
        <f t="shared" si="138"/>
        <v>1.4730614936893828E-2</v>
      </c>
      <c r="J319" s="23">
        <f t="shared" si="138"/>
        <v>2.6470174972115256E-3</v>
      </c>
      <c r="K319" s="23">
        <f t="shared" si="138"/>
        <v>6.9482168451052702E-4</v>
      </c>
      <c r="L319" s="23">
        <f>L311/$D316</f>
        <v>0</v>
      </c>
      <c r="M319" s="23">
        <f>M311/$D316</f>
        <v>6.6397118538429642E-4</v>
      </c>
      <c r="N319" s="23">
        <f t="shared" si="138"/>
        <v>9.3161595702426232E-3</v>
      </c>
      <c r="O319" s="23">
        <f t="shared" si="138"/>
        <v>4.5935853046568921E-2</v>
      </c>
      <c r="P319" s="23">
        <f>P311/$D316</f>
        <v>0</v>
      </c>
      <c r="Q319" s="23">
        <f t="shared" si="138"/>
        <v>4.0379587350196219E-3</v>
      </c>
      <c r="R319" s="23">
        <f t="shared" si="138"/>
        <v>8.1076223333474091E-5</v>
      </c>
      <c r="S319" s="23">
        <f t="shared" si="138"/>
        <v>5.3691725087476617E-5</v>
      </c>
      <c r="T319" s="23">
        <f>T311/$D316</f>
        <v>0</v>
      </c>
      <c r="U319" s="23">
        <f t="shared" si="138"/>
        <v>0</v>
      </c>
    </row>
    <row r="320" spans="1:21">
      <c r="A320" s="18" t="str">
        <f t="shared" si="136"/>
        <v>RB_GUP_EPIS_T</v>
      </c>
      <c r="B320" s="18" t="str">
        <f>$B$8</f>
        <v>DISTPRI</v>
      </c>
      <c r="C320" s="22"/>
      <c r="D320" s="23">
        <f t="shared" si="134"/>
        <v>0</v>
      </c>
      <c r="E320" s="23">
        <f t="shared" ref="E320:U320" si="139">E312/$D316</f>
        <v>0</v>
      </c>
      <c r="F320" s="23">
        <f t="shared" si="139"/>
        <v>0</v>
      </c>
      <c r="G320" s="23">
        <f t="shared" si="139"/>
        <v>0</v>
      </c>
      <c r="H320" s="23">
        <f>H312/$D316</f>
        <v>0</v>
      </c>
      <c r="I320" s="23">
        <f t="shared" si="139"/>
        <v>0</v>
      </c>
      <c r="J320" s="23">
        <f t="shared" si="139"/>
        <v>0</v>
      </c>
      <c r="K320" s="23">
        <f t="shared" si="139"/>
        <v>0</v>
      </c>
      <c r="L320" s="23">
        <f>L312/$D316</f>
        <v>0</v>
      </c>
      <c r="M320" s="23">
        <f>M312/$D316</f>
        <v>0</v>
      </c>
      <c r="N320" s="23">
        <f t="shared" si="139"/>
        <v>0</v>
      </c>
      <c r="O320" s="23">
        <f t="shared" si="139"/>
        <v>0</v>
      </c>
      <c r="P320" s="23">
        <f>P312/$D316</f>
        <v>0</v>
      </c>
      <c r="Q320" s="23">
        <f t="shared" si="139"/>
        <v>0</v>
      </c>
      <c r="R320" s="23">
        <f t="shared" si="139"/>
        <v>0</v>
      </c>
      <c r="S320" s="23">
        <f t="shared" si="139"/>
        <v>0</v>
      </c>
      <c r="T320" s="23">
        <f>T312/$D316</f>
        <v>0</v>
      </c>
      <c r="U320" s="23">
        <f t="shared" si="139"/>
        <v>0</v>
      </c>
    </row>
    <row r="321" spans="1:21">
      <c r="A321" s="18" t="str">
        <f t="shared" si="136"/>
        <v>RB_GUP_EPIS_T</v>
      </c>
      <c r="B321" s="18" t="str">
        <f>$B$9</f>
        <v>DISTSEC</v>
      </c>
      <c r="C321" s="22"/>
      <c r="D321" s="23">
        <f t="shared" si="134"/>
        <v>0</v>
      </c>
      <c r="E321" s="23">
        <f t="shared" ref="E321:U321" si="140">E313/$D316</f>
        <v>0</v>
      </c>
      <c r="F321" s="23">
        <f t="shared" si="140"/>
        <v>0</v>
      </c>
      <c r="G321" s="23">
        <f t="shared" si="140"/>
        <v>0</v>
      </c>
      <c r="H321" s="23">
        <f>H313/$D316</f>
        <v>0</v>
      </c>
      <c r="I321" s="23">
        <f t="shared" si="140"/>
        <v>0</v>
      </c>
      <c r="J321" s="23">
        <f t="shared" si="140"/>
        <v>0</v>
      </c>
      <c r="K321" s="23">
        <f t="shared" si="140"/>
        <v>0</v>
      </c>
      <c r="L321" s="23">
        <f>L313/$D316</f>
        <v>0</v>
      </c>
      <c r="M321" s="23">
        <f>M313/$D316</f>
        <v>0</v>
      </c>
      <c r="N321" s="23">
        <f t="shared" si="140"/>
        <v>0</v>
      </c>
      <c r="O321" s="23">
        <f t="shared" si="140"/>
        <v>0</v>
      </c>
      <c r="P321" s="23">
        <f>P313/$D316</f>
        <v>0</v>
      </c>
      <c r="Q321" s="23">
        <f t="shared" si="140"/>
        <v>0</v>
      </c>
      <c r="R321" s="23">
        <f t="shared" si="140"/>
        <v>0</v>
      </c>
      <c r="S321" s="23">
        <f t="shared" si="140"/>
        <v>0</v>
      </c>
      <c r="T321" s="23">
        <f>T313/$D316</f>
        <v>0</v>
      </c>
      <c r="U321" s="23">
        <f t="shared" si="140"/>
        <v>0</v>
      </c>
    </row>
    <row r="322" spans="1:21">
      <c r="A322" s="18" t="str">
        <f t="shared" si="136"/>
        <v>RB_GUP_EPIS_T</v>
      </c>
      <c r="B322" s="18" t="str">
        <f>$B$10</f>
        <v>ENERGY</v>
      </c>
      <c r="C322" s="22"/>
      <c r="D322" s="23">
        <f t="shared" si="134"/>
        <v>0</v>
      </c>
      <c r="E322" s="23">
        <f t="shared" ref="E322:U322" si="141">E314/$D316</f>
        <v>0</v>
      </c>
      <c r="F322" s="23">
        <f t="shared" si="141"/>
        <v>0</v>
      </c>
      <c r="G322" s="23">
        <f t="shared" si="141"/>
        <v>0</v>
      </c>
      <c r="H322" s="23">
        <f>H314/$D316</f>
        <v>0</v>
      </c>
      <c r="I322" s="23">
        <f t="shared" si="141"/>
        <v>0</v>
      </c>
      <c r="J322" s="23">
        <f t="shared" si="141"/>
        <v>0</v>
      </c>
      <c r="K322" s="23">
        <f t="shared" si="141"/>
        <v>0</v>
      </c>
      <c r="L322" s="23">
        <f>L314/$D316</f>
        <v>0</v>
      </c>
      <c r="M322" s="23">
        <f>M314/$D316</f>
        <v>0</v>
      </c>
      <c r="N322" s="23">
        <f t="shared" si="141"/>
        <v>0</v>
      </c>
      <c r="O322" s="23">
        <f t="shared" si="141"/>
        <v>0</v>
      </c>
      <c r="P322" s="23">
        <f>P314/$D316</f>
        <v>0</v>
      </c>
      <c r="Q322" s="23">
        <f t="shared" si="141"/>
        <v>0</v>
      </c>
      <c r="R322" s="23">
        <f t="shared" si="141"/>
        <v>0</v>
      </c>
      <c r="S322" s="23">
        <f t="shared" si="141"/>
        <v>0</v>
      </c>
      <c r="T322" s="23">
        <f>T314/$D316</f>
        <v>0</v>
      </c>
      <c r="U322" s="23">
        <f t="shared" si="141"/>
        <v>0</v>
      </c>
    </row>
    <row r="323" spans="1:21">
      <c r="A323" s="18" t="str">
        <f t="shared" si="136"/>
        <v>RB_GUP_EPIS_T</v>
      </c>
      <c r="B323" s="18" t="str">
        <f>$B$11</f>
        <v>CUSTOMER</v>
      </c>
      <c r="C323" s="22"/>
      <c r="D323" s="23">
        <f t="shared" si="134"/>
        <v>0</v>
      </c>
      <c r="E323" s="23">
        <f t="shared" ref="E323:U323" si="142">E315/$D316</f>
        <v>0</v>
      </c>
      <c r="F323" s="23">
        <f t="shared" si="142"/>
        <v>0</v>
      </c>
      <c r="G323" s="23">
        <f t="shared" si="142"/>
        <v>0</v>
      </c>
      <c r="H323" s="23">
        <f>H315/$D316</f>
        <v>0</v>
      </c>
      <c r="I323" s="23">
        <f t="shared" si="142"/>
        <v>0</v>
      </c>
      <c r="J323" s="23">
        <f t="shared" si="142"/>
        <v>0</v>
      </c>
      <c r="K323" s="23">
        <f t="shared" si="142"/>
        <v>0</v>
      </c>
      <c r="L323" s="23">
        <f>L315/$D316</f>
        <v>0</v>
      </c>
      <c r="M323" s="23">
        <f>M315/$D316</f>
        <v>0</v>
      </c>
      <c r="N323" s="23">
        <f t="shared" si="142"/>
        <v>0</v>
      </c>
      <c r="O323" s="23">
        <f t="shared" si="142"/>
        <v>0</v>
      </c>
      <c r="P323" s="23">
        <f>P315/$D316</f>
        <v>0</v>
      </c>
      <c r="Q323" s="23">
        <f t="shared" si="142"/>
        <v>0</v>
      </c>
      <c r="R323" s="23">
        <f t="shared" si="142"/>
        <v>0</v>
      </c>
      <c r="S323" s="23">
        <f t="shared" si="142"/>
        <v>0</v>
      </c>
      <c r="T323" s="23">
        <f>T315/$D316</f>
        <v>0</v>
      </c>
      <c r="U323" s="23">
        <f t="shared" si="142"/>
        <v>0</v>
      </c>
    </row>
    <row r="324" spans="1:21">
      <c r="A324" s="18" t="str">
        <f t="shared" si="136"/>
        <v>RB_GUP_EPIS_T</v>
      </c>
      <c r="B324" s="18" t="str">
        <f>$B$12</f>
        <v>TOTAL</v>
      </c>
      <c r="C324" s="22"/>
      <c r="D324" s="23">
        <f t="shared" si="134"/>
        <v>0.99999999999999978</v>
      </c>
      <c r="E324" s="23">
        <f t="shared" ref="E324:U324" si="143">SUM(E317:E323)</f>
        <v>0.51365551027689449</v>
      </c>
      <c r="F324" s="23">
        <f t="shared" si="143"/>
        <v>0.11991684263434264</v>
      </c>
      <c r="G324" s="23">
        <f t="shared" si="143"/>
        <v>1.6689923445335425E-3</v>
      </c>
      <c r="H324" s="23">
        <f t="shared" si="143"/>
        <v>2.4730243314967593E-4</v>
      </c>
      <c r="I324" s="23">
        <f t="shared" si="143"/>
        <v>7.0935050371048247E-2</v>
      </c>
      <c r="J324" s="23">
        <f t="shared" si="143"/>
        <v>1.271837938932548E-2</v>
      </c>
      <c r="K324" s="23">
        <f t="shared" si="143"/>
        <v>2.7371910998458017E-3</v>
      </c>
      <c r="L324" s="23">
        <f>SUM(L317:L323)</f>
        <v>7.7558054943036738E-5</v>
      </c>
      <c r="M324" s="23">
        <f>SUM(M317:M323)</f>
        <v>3.3256543462243738E-3</v>
      </c>
      <c r="N324" s="23">
        <f t="shared" si="143"/>
        <v>4.5250419229485882E-2</v>
      </c>
      <c r="O324" s="23">
        <f t="shared" si="143"/>
        <v>0.18336997115922335</v>
      </c>
      <c r="P324" s="23">
        <f t="shared" si="143"/>
        <v>2.4897465154973354E-2</v>
      </c>
      <c r="Q324" s="23">
        <f t="shared" si="143"/>
        <v>1.9463806401749936E-2</v>
      </c>
      <c r="R324" s="23">
        <f t="shared" si="143"/>
        <v>3.8916996689066988E-4</v>
      </c>
      <c r="S324" s="23">
        <f t="shared" si="143"/>
        <v>2.5718361180264324E-4</v>
      </c>
      <c r="T324" s="23">
        <f t="shared" si="143"/>
        <v>9.0402682147787243E-4</v>
      </c>
      <c r="U324" s="23">
        <f t="shared" si="143"/>
        <v>1.8547670408882862E-4</v>
      </c>
    </row>
    <row r="326" spans="1:21" ht="12">
      <c r="A326" s="37" t="s">
        <v>130</v>
      </c>
      <c r="B326" s="18" t="str">
        <f>$B$5</f>
        <v>PRODUCTION</v>
      </c>
      <c r="D326" s="24">
        <f>COSS!H148</f>
        <v>0</v>
      </c>
      <c r="E326" s="24">
        <f>COSS!I148</f>
        <v>0</v>
      </c>
      <c r="F326" s="24">
        <f>COSS!J148</f>
        <v>0</v>
      </c>
      <c r="G326" s="24">
        <f>COSS!K148</f>
        <v>0</v>
      </c>
      <c r="H326" s="24">
        <f>COSS!L148</f>
        <v>0</v>
      </c>
      <c r="I326" s="24">
        <f>COSS!N148</f>
        <v>0</v>
      </c>
      <c r="J326" s="24">
        <f>COSS!O148</f>
        <v>0</v>
      </c>
      <c r="K326" s="24">
        <f>COSS!P148</f>
        <v>0</v>
      </c>
      <c r="L326" s="24">
        <f>COSS!Q148</f>
        <v>0</v>
      </c>
      <c r="M326" s="24">
        <f>COSS!S148</f>
        <v>0</v>
      </c>
      <c r="N326" s="24">
        <f>COSS!T148</f>
        <v>0</v>
      </c>
      <c r="O326" s="24">
        <f>COSS!U148</f>
        <v>0</v>
      </c>
      <c r="P326" s="24">
        <f>COSS!V148</f>
        <v>0</v>
      </c>
      <c r="Q326" s="24">
        <f>COSS!X148</f>
        <v>0</v>
      </c>
      <c r="R326" s="24">
        <f>COSS!Y148</f>
        <v>0</v>
      </c>
      <c r="S326" s="24">
        <f>COSS!AA148</f>
        <v>0</v>
      </c>
      <c r="T326" s="24">
        <f>COSS!AB148</f>
        <v>0</v>
      </c>
      <c r="U326" s="24">
        <f>COSS!AC148</f>
        <v>0</v>
      </c>
    </row>
    <row r="327" spans="1:21">
      <c r="B327" s="18" t="str">
        <f>$B$6</f>
        <v>BULKTRAN</v>
      </c>
      <c r="D327" s="24">
        <f>COSS!H149</f>
        <v>0</v>
      </c>
      <c r="E327" s="24">
        <f>COSS!I149</f>
        <v>0</v>
      </c>
      <c r="F327" s="24">
        <f>COSS!J149</f>
        <v>0</v>
      </c>
      <c r="G327" s="24">
        <f>COSS!K149</f>
        <v>0</v>
      </c>
      <c r="H327" s="24">
        <f>COSS!L149</f>
        <v>0</v>
      </c>
      <c r="I327" s="24">
        <f>COSS!N149</f>
        <v>0</v>
      </c>
      <c r="J327" s="24">
        <f>COSS!O149</f>
        <v>0</v>
      </c>
      <c r="K327" s="24">
        <f>COSS!P149</f>
        <v>0</v>
      </c>
      <c r="L327" s="24">
        <f>COSS!Q149</f>
        <v>0</v>
      </c>
      <c r="M327" s="24">
        <f>COSS!S149</f>
        <v>0</v>
      </c>
      <c r="N327" s="24">
        <f>COSS!T149</f>
        <v>0</v>
      </c>
      <c r="O327" s="24">
        <f>COSS!U149</f>
        <v>0</v>
      </c>
      <c r="P327" s="24">
        <f>COSS!V149</f>
        <v>0</v>
      </c>
      <c r="Q327" s="24">
        <f>COSS!X149</f>
        <v>0</v>
      </c>
      <c r="R327" s="24">
        <f>COSS!Y149</f>
        <v>0</v>
      </c>
      <c r="S327" s="24">
        <f>COSS!AA149</f>
        <v>0</v>
      </c>
      <c r="T327" s="24">
        <f>COSS!AB149</f>
        <v>0</v>
      </c>
      <c r="U327" s="24">
        <f>COSS!AC149</f>
        <v>0</v>
      </c>
    </row>
    <row r="328" spans="1:21">
      <c r="B328" s="18" t="str">
        <f>$B$7</f>
        <v>SUBTRAN</v>
      </c>
      <c r="D328" s="24">
        <f>COSS!H150</f>
        <v>0</v>
      </c>
      <c r="E328" s="24">
        <f>COSS!I150</f>
        <v>0</v>
      </c>
      <c r="F328" s="24">
        <f>COSS!J150</f>
        <v>0</v>
      </c>
      <c r="G328" s="24">
        <f>COSS!K150</f>
        <v>0</v>
      </c>
      <c r="H328" s="24">
        <f>COSS!L150</f>
        <v>0</v>
      </c>
      <c r="I328" s="24">
        <f>COSS!N150</f>
        <v>0</v>
      </c>
      <c r="J328" s="24">
        <f>COSS!O150</f>
        <v>0</v>
      </c>
      <c r="K328" s="24">
        <f>COSS!P150</f>
        <v>0</v>
      </c>
      <c r="L328" s="24">
        <f>COSS!Q150</f>
        <v>0</v>
      </c>
      <c r="M328" s="24">
        <f>COSS!S150</f>
        <v>0</v>
      </c>
      <c r="N328" s="24">
        <f>COSS!T150</f>
        <v>0</v>
      </c>
      <c r="O328" s="24">
        <f>COSS!U150</f>
        <v>0</v>
      </c>
      <c r="P328" s="24">
        <f>COSS!V150</f>
        <v>0</v>
      </c>
      <c r="Q328" s="24">
        <f>COSS!X150</f>
        <v>0</v>
      </c>
      <c r="R328" s="24">
        <f>COSS!Y150</f>
        <v>0</v>
      </c>
      <c r="S328" s="24">
        <f>COSS!AA150</f>
        <v>0</v>
      </c>
      <c r="T328" s="24">
        <f>COSS!AB150</f>
        <v>0</v>
      </c>
      <c r="U328" s="24">
        <f>COSS!AC150</f>
        <v>0</v>
      </c>
    </row>
    <row r="329" spans="1:21">
      <c r="B329" s="18" t="str">
        <f>$B$8</f>
        <v>DISTPRI</v>
      </c>
      <c r="D329" s="24">
        <f>COSS!H151</f>
        <v>542152061.56099403</v>
      </c>
      <c r="E329" s="24">
        <f>COSS!I151</f>
        <v>355005001.8450861</v>
      </c>
      <c r="F329" s="24">
        <f>COSS!J151</f>
        <v>83084872.396919698</v>
      </c>
      <c r="G329" s="24">
        <f>COSS!K151</f>
        <v>1160508.7989141389</v>
      </c>
      <c r="H329" s="24">
        <f>COSS!L151</f>
        <v>0</v>
      </c>
      <c r="I329" s="24">
        <f>COSS!N151</f>
        <v>48232398.291786745</v>
      </c>
      <c r="J329" s="24">
        <f>COSS!O151</f>
        <v>8666358.313230576</v>
      </c>
      <c r="K329" s="24">
        <f>COSS!P151</f>
        <v>0</v>
      </c>
      <c r="L329" s="24">
        <f>COSS!Q151</f>
        <v>0</v>
      </c>
      <c r="M329" s="24">
        <f>COSS!S151</f>
        <v>2180912.6384814447</v>
      </c>
      <c r="N329" s="24">
        <f>COSS!T151</f>
        <v>30157360.773384221</v>
      </c>
      <c r="O329" s="24">
        <f>COSS!U151</f>
        <v>0</v>
      </c>
      <c r="P329" s="24">
        <f>COSS!V151</f>
        <v>0</v>
      </c>
      <c r="Q329" s="24">
        <f>COSS!X151</f>
        <v>13224925.066914409</v>
      </c>
      <c r="R329" s="24">
        <f>COSS!Y151</f>
        <v>265445.10192741669</v>
      </c>
      <c r="S329" s="24">
        <f>COSS!AA151</f>
        <v>174278.33434921259</v>
      </c>
      <c r="T329" s="24">
        <f>COSS!AB151</f>
        <v>0</v>
      </c>
      <c r="U329" s="24">
        <f>COSS!AC151</f>
        <v>0</v>
      </c>
    </row>
    <row r="330" spans="1:21">
      <c r="B330" s="18" t="str">
        <f>$B$9</f>
        <v>DISTSEC</v>
      </c>
      <c r="D330" s="24">
        <f>COSS!H152</f>
        <v>261163193.84900659</v>
      </c>
      <c r="E330" s="24">
        <f>COSS!I152</f>
        <v>193810533.91981414</v>
      </c>
      <c r="F330" s="24">
        <f>COSS!J152</f>
        <v>39080862.539235368</v>
      </c>
      <c r="G330" s="24">
        <f>COSS!K152</f>
        <v>0</v>
      </c>
      <c r="H330" s="24">
        <f>COSS!L152</f>
        <v>0</v>
      </c>
      <c r="I330" s="24">
        <f>COSS!N152</f>
        <v>19534001.69220949</v>
      </c>
      <c r="J330" s="24">
        <f>COSS!O152</f>
        <v>0</v>
      </c>
      <c r="K330" s="24">
        <f>COSS!P152</f>
        <v>0</v>
      </c>
      <c r="L330" s="24">
        <f>COSS!Q152</f>
        <v>0</v>
      </c>
      <c r="M330" s="24">
        <f>COSS!S152</f>
        <v>730135.24626679206</v>
      </c>
      <c r="N330" s="24">
        <f>COSS!T152</f>
        <v>0</v>
      </c>
      <c r="O330" s="24">
        <f>COSS!U152</f>
        <v>0</v>
      </c>
      <c r="P330" s="24">
        <f>COSS!V152</f>
        <v>0</v>
      </c>
      <c r="Q330" s="24">
        <f>COSS!X152</f>
        <v>5517901.1527632028</v>
      </c>
      <c r="R330" s="24">
        <f>COSS!Y152</f>
        <v>0</v>
      </c>
      <c r="S330" s="24">
        <f>COSS!AA152</f>
        <v>65241.300171469375</v>
      </c>
      <c r="T330" s="24">
        <f>COSS!AB152</f>
        <v>2008108.3087560385</v>
      </c>
      <c r="U330" s="24">
        <f>COSS!AC152</f>
        <v>416409.68979007413</v>
      </c>
    </row>
    <row r="331" spans="1:21">
      <c r="B331" s="18" t="str">
        <f>$B$10</f>
        <v>ENERGY</v>
      </c>
      <c r="D331" s="24">
        <f>COSS!H153</f>
        <v>0</v>
      </c>
      <c r="E331" s="24">
        <f>COSS!I153</f>
        <v>0</v>
      </c>
      <c r="F331" s="24">
        <f>COSS!J153</f>
        <v>0</v>
      </c>
      <c r="G331" s="24">
        <f>COSS!K153</f>
        <v>0</v>
      </c>
      <c r="H331" s="24">
        <f>COSS!L153</f>
        <v>0</v>
      </c>
      <c r="I331" s="24">
        <f>COSS!N153</f>
        <v>0</v>
      </c>
      <c r="J331" s="24">
        <f>COSS!O153</f>
        <v>0</v>
      </c>
      <c r="K331" s="24">
        <f>COSS!P153</f>
        <v>0</v>
      </c>
      <c r="L331" s="24">
        <f>COSS!Q153</f>
        <v>0</v>
      </c>
      <c r="M331" s="24">
        <f>COSS!S153</f>
        <v>0</v>
      </c>
      <c r="N331" s="24">
        <f>COSS!T153</f>
        <v>0</v>
      </c>
      <c r="O331" s="24">
        <f>COSS!U153</f>
        <v>0</v>
      </c>
      <c r="P331" s="24">
        <f>COSS!V153</f>
        <v>0</v>
      </c>
      <c r="Q331" s="24">
        <f>COSS!X153</f>
        <v>0</v>
      </c>
      <c r="R331" s="24">
        <f>COSS!Y153</f>
        <v>0</v>
      </c>
      <c r="S331" s="24">
        <f>COSS!AA153</f>
        <v>0</v>
      </c>
      <c r="T331" s="24">
        <f>COSS!AB153</f>
        <v>0</v>
      </c>
      <c r="U331" s="24">
        <f>COSS!AC153</f>
        <v>0</v>
      </c>
    </row>
    <row r="332" spans="1:21">
      <c r="B332" s="18" t="str">
        <f>$B$11</f>
        <v>CUSTOMER</v>
      </c>
      <c r="D332" s="24">
        <f>COSS!H154</f>
        <v>114470787.26000001</v>
      </c>
      <c r="E332" s="24">
        <f>COSS!I154</f>
        <v>53529225.836553514</v>
      </c>
      <c r="F332" s="24">
        <f>COSS!J154</f>
        <v>18087803.990183271</v>
      </c>
      <c r="G332" s="24">
        <f>COSS!K154</f>
        <v>1223062.9223659097</v>
      </c>
      <c r="H332" s="24">
        <f>COSS!L154</f>
        <v>206021.10199190906</v>
      </c>
      <c r="I332" s="24">
        <f>COSS!N154</f>
        <v>1476334.5670436672</v>
      </c>
      <c r="J332" s="24">
        <f>COSS!O154</f>
        <v>430231.46421306761</v>
      </c>
      <c r="K332" s="24">
        <f>COSS!P154</f>
        <v>506687.63442786038</v>
      </c>
      <c r="L332" s="24">
        <f>COSS!Q154</f>
        <v>63335.081684388395</v>
      </c>
      <c r="M332" s="24">
        <f>COSS!S154</f>
        <v>9703.3732912597097</v>
      </c>
      <c r="N332" s="24">
        <f>COSS!T154</f>
        <v>305060.65436340118</v>
      </c>
      <c r="O332" s="24">
        <f>COSS!U154</f>
        <v>851716.57028775488</v>
      </c>
      <c r="P332" s="24">
        <f>COSS!V154</f>
        <v>253339.55107613659</v>
      </c>
      <c r="Q332" s="24">
        <f>COSS!X154</f>
        <v>296911.27752672497</v>
      </c>
      <c r="R332" s="24">
        <f>COSS!Y154</f>
        <v>5621.218289184264</v>
      </c>
      <c r="S332" s="24">
        <f>COSS!AA154</f>
        <v>28972.078252141295</v>
      </c>
      <c r="T332" s="24">
        <f>COSS!AB154</f>
        <v>32812554.456747137</v>
      </c>
      <c r="U332" s="24">
        <f>COSS!AC154</f>
        <v>4384205.4817026742</v>
      </c>
    </row>
    <row r="333" spans="1:21">
      <c r="B333" s="18" t="str">
        <f>$B$12</f>
        <v>TOTAL</v>
      </c>
      <c r="D333" s="24">
        <f>COSS!H155</f>
        <v>917786042.67000043</v>
      </c>
      <c r="E333" s="24">
        <f>COSS!I155</f>
        <v>602344761.60145378</v>
      </c>
      <c r="F333" s="24">
        <f>COSS!J155</f>
        <v>140253538.92633834</v>
      </c>
      <c r="G333" s="24">
        <f>COSS!K155</f>
        <v>2383571.7212800486</v>
      </c>
      <c r="H333" s="24">
        <f>COSS!L155</f>
        <v>206021.10199190906</v>
      </c>
      <c r="I333" s="24">
        <f>COSS!N155</f>
        <v>69242734.551039889</v>
      </c>
      <c r="J333" s="24">
        <f>COSS!O155</f>
        <v>9096589.7774436437</v>
      </c>
      <c r="K333" s="24">
        <f>COSS!P155</f>
        <v>506687.63442786038</v>
      </c>
      <c r="L333" s="24">
        <f>COSS!Q155</f>
        <v>63335.081684388395</v>
      </c>
      <c r="M333" s="24">
        <f>COSS!S155</f>
        <v>2920751.2580394964</v>
      </c>
      <c r="N333" s="24">
        <f>COSS!T155</f>
        <v>30462421.427747622</v>
      </c>
      <c r="O333" s="24">
        <f>COSS!U155</f>
        <v>851716.57028775488</v>
      </c>
      <c r="P333" s="24">
        <f>COSS!V155</f>
        <v>253339.55107613659</v>
      </c>
      <c r="Q333" s="24">
        <f>COSS!X155</f>
        <v>19039737.497204334</v>
      </c>
      <c r="R333" s="24">
        <f>COSS!Y155</f>
        <v>271066.32021660096</v>
      </c>
      <c r="S333" s="24">
        <f>COSS!AA155</f>
        <v>268491.71277282323</v>
      </c>
      <c r="T333" s="24">
        <f>COSS!AB155</f>
        <v>34820662.765503176</v>
      </c>
      <c r="U333" s="24">
        <f>COSS!AC155</f>
        <v>4800615.171492748</v>
      </c>
    </row>
    <row r="334" spans="1:21">
      <c r="A334" s="119" t="s">
        <v>65</v>
      </c>
      <c r="B334" s="18" t="str">
        <f>$B$5</f>
        <v>PRODUCTION</v>
      </c>
      <c r="C334" s="22"/>
      <c r="D334" s="23">
        <f t="shared" ref="D334:D341" si="144">SUM(E334:U334)</f>
        <v>0</v>
      </c>
      <c r="E334" s="23">
        <f t="shared" ref="E334:U334" si="145">E326/$D333</f>
        <v>0</v>
      </c>
      <c r="F334" s="23">
        <f t="shared" si="145"/>
        <v>0</v>
      </c>
      <c r="G334" s="23">
        <f t="shared" si="145"/>
        <v>0</v>
      </c>
      <c r="H334" s="23">
        <f>H326/$D333</f>
        <v>0</v>
      </c>
      <c r="I334" s="23">
        <f t="shared" si="145"/>
        <v>0</v>
      </c>
      <c r="J334" s="23">
        <f t="shared" si="145"/>
        <v>0</v>
      </c>
      <c r="K334" s="23">
        <f t="shared" si="145"/>
        <v>0</v>
      </c>
      <c r="L334" s="23">
        <f>L326/$D333</f>
        <v>0</v>
      </c>
      <c r="M334" s="23">
        <f>M326/$D333</f>
        <v>0</v>
      </c>
      <c r="N334" s="23">
        <f t="shared" si="145"/>
        <v>0</v>
      </c>
      <c r="O334" s="23">
        <f t="shared" si="145"/>
        <v>0</v>
      </c>
      <c r="P334" s="23">
        <f>P326/$D333</f>
        <v>0</v>
      </c>
      <c r="Q334" s="23">
        <f t="shared" si="145"/>
        <v>0</v>
      </c>
      <c r="R334" s="23">
        <f t="shared" si="145"/>
        <v>0</v>
      </c>
      <c r="S334" s="23">
        <f t="shared" si="145"/>
        <v>0</v>
      </c>
      <c r="T334" s="23">
        <f>T326/$D333</f>
        <v>0</v>
      </c>
      <c r="U334" s="23">
        <f t="shared" si="145"/>
        <v>0</v>
      </c>
    </row>
    <row r="335" spans="1:21">
      <c r="A335" s="18" t="str">
        <f t="shared" ref="A335:A341" si="146">A334</f>
        <v>RB_GUP_EPIS_D</v>
      </c>
      <c r="B335" s="18" t="str">
        <f>$B$6</f>
        <v>BULKTRAN</v>
      </c>
      <c r="C335" s="22"/>
      <c r="D335" s="23">
        <f t="shared" si="144"/>
        <v>0</v>
      </c>
      <c r="E335" s="23">
        <f t="shared" ref="E335:U335" si="147">E327/$D333</f>
        <v>0</v>
      </c>
      <c r="F335" s="23">
        <f t="shared" si="147"/>
        <v>0</v>
      </c>
      <c r="G335" s="23">
        <f t="shared" si="147"/>
        <v>0</v>
      </c>
      <c r="H335" s="23">
        <f>H327/$D333</f>
        <v>0</v>
      </c>
      <c r="I335" s="23">
        <f t="shared" si="147"/>
        <v>0</v>
      </c>
      <c r="J335" s="23">
        <f t="shared" si="147"/>
        <v>0</v>
      </c>
      <c r="K335" s="23">
        <f t="shared" si="147"/>
        <v>0</v>
      </c>
      <c r="L335" s="23">
        <f>L327/$D333</f>
        <v>0</v>
      </c>
      <c r="M335" s="23">
        <f>M327/$D333</f>
        <v>0</v>
      </c>
      <c r="N335" s="23">
        <f t="shared" si="147"/>
        <v>0</v>
      </c>
      <c r="O335" s="23">
        <f t="shared" si="147"/>
        <v>0</v>
      </c>
      <c r="P335" s="23">
        <f>P327/$D333</f>
        <v>0</v>
      </c>
      <c r="Q335" s="23">
        <f t="shared" si="147"/>
        <v>0</v>
      </c>
      <c r="R335" s="23">
        <f t="shared" si="147"/>
        <v>0</v>
      </c>
      <c r="S335" s="23">
        <f t="shared" si="147"/>
        <v>0</v>
      </c>
      <c r="T335" s="23">
        <f>T327/$D333</f>
        <v>0</v>
      </c>
      <c r="U335" s="23">
        <f t="shared" si="147"/>
        <v>0</v>
      </c>
    </row>
    <row r="336" spans="1:21">
      <c r="A336" s="18" t="str">
        <f t="shared" si="146"/>
        <v>RB_GUP_EPIS_D</v>
      </c>
      <c r="B336" s="18" t="str">
        <f>$B$7</f>
        <v>SUBTRAN</v>
      </c>
      <c r="C336" s="22"/>
      <c r="D336" s="23">
        <f t="shared" si="144"/>
        <v>0</v>
      </c>
      <c r="E336" s="23">
        <f t="shared" ref="E336:U336" si="148">E328/$D333</f>
        <v>0</v>
      </c>
      <c r="F336" s="23">
        <f t="shared" si="148"/>
        <v>0</v>
      </c>
      <c r="G336" s="23">
        <f t="shared" si="148"/>
        <v>0</v>
      </c>
      <c r="H336" s="23">
        <f>H328/$D333</f>
        <v>0</v>
      </c>
      <c r="I336" s="23">
        <f t="shared" si="148"/>
        <v>0</v>
      </c>
      <c r="J336" s="23">
        <f t="shared" si="148"/>
        <v>0</v>
      </c>
      <c r="K336" s="23">
        <f t="shared" si="148"/>
        <v>0</v>
      </c>
      <c r="L336" s="23">
        <f>L328/$D333</f>
        <v>0</v>
      </c>
      <c r="M336" s="23">
        <f>M328/$D333</f>
        <v>0</v>
      </c>
      <c r="N336" s="23">
        <f t="shared" si="148"/>
        <v>0</v>
      </c>
      <c r="O336" s="23">
        <f t="shared" si="148"/>
        <v>0</v>
      </c>
      <c r="P336" s="23">
        <f>P328/$D333</f>
        <v>0</v>
      </c>
      <c r="Q336" s="23">
        <f t="shared" si="148"/>
        <v>0</v>
      </c>
      <c r="R336" s="23">
        <f t="shared" si="148"/>
        <v>0</v>
      </c>
      <c r="S336" s="23">
        <f t="shared" si="148"/>
        <v>0</v>
      </c>
      <c r="T336" s="23">
        <f>T328/$D333</f>
        <v>0</v>
      </c>
      <c r="U336" s="23">
        <f t="shared" si="148"/>
        <v>0</v>
      </c>
    </row>
    <row r="337" spans="1:21">
      <c r="A337" s="18" t="str">
        <f t="shared" si="146"/>
        <v>RB_GUP_EPIS_D</v>
      </c>
      <c r="B337" s="18" t="str">
        <f>$B$8</f>
        <v>DISTPRI</v>
      </c>
      <c r="C337" s="22"/>
      <c r="D337" s="23">
        <f t="shared" si="144"/>
        <v>0.59071726563173532</v>
      </c>
      <c r="E337" s="23">
        <f t="shared" ref="E337:U337" si="149">E329/$D333</f>
        <v>0.38680584072984409</v>
      </c>
      <c r="F337" s="23">
        <f t="shared" si="149"/>
        <v>9.0527496098340349E-2</v>
      </c>
      <c r="G337" s="23">
        <f t="shared" si="149"/>
        <v>1.2644655126133925E-3</v>
      </c>
      <c r="H337" s="23">
        <f>H329/$D333</f>
        <v>0</v>
      </c>
      <c r="I337" s="23">
        <f t="shared" si="149"/>
        <v>5.2552987351464013E-2</v>
      </c>
      <c r="J337" s="23">
        <f t="shared" si="149"/>
        <v>9.4426782608489235E-3</v>
      </c>
      <c r="K337" s="23">
        <f t="shared" si="149"/>
        <v>0</v>
      </c>
      <c r="L337" s="23">
        <f>L329/$D333</f>
        <v>0</v>
      </c>
      <c r="M337" s="23">
        <f>M329/$D333</f>
        <v>2.3762756645729624E-3</v>
      </c>
      <c r="N337" s="23">
        <f t="shared" si="149"/>
        <v>3.2858813897028959E-2</v>
      </c>
      <c r="O337" s="23">
        <f t="shared" si="149"/>
        <v>0</v>
      </c>
      <c r="P337" s="23">
        <f>P329/$D333</f>
        <v>0</v>
      </c>
      <c r="Q337" s="23">
        <f t="shared" si="149"/>
        <v>1.4409594886015901E-2</v>
      </c>
      <c r="R337" s="23">
        <f t="shared" si="149"/>
        <v>2.8922329343251984E-4</v>
      </c>
      <c r="S337" s="23">
        <f t="shared" si="149"/>
        <v>1.8988993757434617E-4</v>
      </c>
      <c r="T337" s="23">
        <f>T329/$D333</f>
        <v>0</v>
      </c>
      <c r="U337" s="23">
        <f t="shared" si="149"/>
        <v>0</v>
      </c>
    </row>
    <row r="338" spans="1:21">
      <c r="A338" s="18" t="str">
        <f t="shared" si="146"/>
        <v>RB_GUP_EPIS_D</v>
      </c>
      <c r="B338" s="18" t="str">
        <f>$B$9</f>
        <v>DISTSEC</v>
      </c>
      <c r="C338" s="22"/>
      <c r="D338" s="23">
        <f t="shared" si="144"/>
        <v>0.28455781816994852</v>
      </c>
      <c r="E338" s="23">
        <f t="shared" ref="E338:U338" si="150">E330/$D333</f>
        <v>0.21117180356762164</v>
      </c>
      <c r="F338" s="23">
        <f t="shared" si="150"/>
        <v>4.2581670152165629E-2</v>
      </c>
      <c r="G338" s="23">
        <f t="shared" si="150"/>
        <v>0</v>
      </c>
      <c r="H338" s="23">
        <f>H330/$D333</f>
        <v>0</v>
      </c>
      <c r="I338" s="23">
        <f t="shared" si="150"/>
        <v>2.128382954635228E-2</v>
      </c>
      <c r="J338" s="23">
        <f t="shared" si="150"/>
        <v>0</v>
      </c>
      <c r="K338" s="23">
        <f t="shared" si="150"/>
        <v>0</v>
      </c>
      <c r="L338" s="23">
        <f>L330/$D333</f>
        <v>0</v>
      </c>
      <c r="M338" s="23">
        <f>M330/$D333</f>
        <v>7.955397144008648E-4</v>
      </c>
      <c r="N338" s="23">
        <f t="shared" si="150"/>
        <v>0</v>
      </c>
      <c r="O338" s="23">
        <f t="shared" si="150"/>
        <v>0</v>
      </c>
      <c r="P338" s="23">
        <f>P330/$D333</f>
        <v>0</v>
      </c>
      <c r="Q338" s="23">
        <f t="shared" si="150"/>
        <v>6.0121868237510579E-3</v>
      </c>
      <c r="R338" s="23">
        <f t="shared" si="150"/>
        <v>0</v>
      </c>
      <c r="S338" s="23">
        <f t="shared" si="150"/>
        <v>7.1085522265811545E-5</v>
      </c>
      <c r="T338" s="23">
        <f>T330/$D333</f>
        <v>2.1879917708424717E-3</v>
      </c>
      <c r="U338" s="23">
        <f t="shared" si="150"/>
        <v>4.5371107254874499E-4</v>
      </c>
    </row>
    <row r="339" spans="1:21">
      <c r="A339" s="18" t="str">
        <f t="shared" si="146"/>
        <v>RB_GUP_EPIS_D</v>
      </c>
      <c r="B339" s="18" t="str">
        <f>$B$10</f>
        <v>ENERGY</v>
      </c>
      <c r="C339" s="22"/>
      <c r="D339" s="23">
        <f t="shared" si="144"/>
        <v>0</v>
      </c>
      <c r="E339" s="23">
        <f t="shared" ref="E339:U339" si="151">E331/$D333</f>
        <v>0</v>
      </c>
      <c r="F339" s="23">
        <f t="shared" si="151"/>
        <v>0</v>
      </c>
      <c r="G339" s="23">
        <f t="shared" si="151"/>
        <v>0</v>
      </c>
      <c r="H339" s="23">
        <f>H331/$D333</f>
        <v>0</v>
      </c>
      <c r="I339" s="23">
        <f t="shared" si="151"/>
        <v>0</v>
      </c>
      <c r="J339" s="23">
        <f t="shared" si="151"/>
        <v>0</v>
      </c>
      <c r="K339" s="23">
        <f t="shared" si="151"/>
        <v>0</v>
      </c>
      <c r="L339" s="23">
        <f>L331/$D333</f>
        <v>0</v>
      </c>
      <c r="M339" s="23">
        <f>M331/$D333</f>
        <v>0</v>
      </c>
      <c r="N339" s="23">
        <f t="shared" si="151"/>
        <v>0</v>
      </c>
      <c r="O339" s="23">
        <f t="shared" si="151"/>
        <v>0</v>
      </c>
      <c r="P339" s="23">
        <f>P331/$D333</f>
        <v>0</v>
      </c>
      <c r="Q339" s="23">
        <f t="shared" si="151"/>
        <v>0</v>
      </c>
      <c r="R339" s="23">
        <f t="shared" si="151"/>
        <v>0</v>
      </c>
      <c r="S339" s="23">
        <f t="shared" si="151"/>
        <v>0</v>
      </c>
      <c r="T339" s="23">
        <f>T331/$D333</f>
        <v>0</v>
      </c>
      <c r="U339" s="23">
        <f t="shared" si="151"/>
        <v>0</v>
      </c>
    </row>
    <row r="340" spans="1:21">
      <c r="A340" s="18" t="str">
        <f t="shared" si="146"/>
        <v>RB_GUP_EPIS_D</v>
      </c>
      <c r="B340" s="18" t="str">
        <f>$B$11</f>
        <v>CUSTOMER</v>
      </c>
      <c r="C340" s="22"/>
      <c r="D340" s="23">
        <f t="shared" si="144"/>
        <v>0.12472491619831613</v>
      </c>
      <c r="E340" s="23">
        <f t="shared" ref="E340:U340" si="152">E332/$D333</f>
        <v>5.8324297110498233E-2</v>
      </c>
      <c r="F340" s="23">
        <f t="shared" si="152"/>
        <v>1.9708083528447086E-2</v>
      </c>
      <c r="G340" s="23">
        <f t="shared" si="152"/>
        <v>1.3326231447231484E-3</v>
      </c>
      <c r="H340" s="23">
        <f>H332/$D333</f>
        <v>2.2447617681410536E-4</v>
      </c>
      <c r="I340" s="23">
        <f t="shared" si="152"/>
        <v>1.6085825000658664E-3</v>
      </c>
      <c r="J340" s="23">
        <f t="shared" si="152"/>
        <v>4.6877098170010177E-4</v>
      </c>
      <c r="K340" s="23">
        <f t="shared" si="152"/>
        <v>5.5207598598232906E-4</v>
      </c>
      <c r="L340" s="23">
        <f>L332/$D333</f>
        <v>6.9008547460730111E-5</v>
      </c>
      <c r="M340" s="23">
        <f>M332/$D333</f>
        <v>1.0572587553228525E-5</v>
      </c>
      <c r="N340" s="23">
        <f t="shared" si="152"/>
        <v>3.3238755023548436E-4</v>
      </c>
      <c r="O340" s="23">
        <f t="shared" si="152"/>
        <v>9.2801211904461095E-4</v>
      </c>
      <c r="P340" s="23">
        <f>P332/$D333</f>
        <v>2.7603334469886626E-4</v>
      </c>
      <c r="Q340" s="23">
        <f t="shared" si="152"/>
        <v>3.2350816391035764E-4</v>
      </c>
      <c r="R340" s="23">
        <f t="shared" si="152"/>
        <v>6.1247589610658652E-6</v>
      </c>
      <c r="S340" s="23">
        <f t="shared" si="152"/>
        <v>3.1567355467573295E-5</v>
      </c>
      <c r="T340" s="23">
        <f>T332/$D333</f>
        <v>3.5751856022226775E-2</v>
      </c>
      <c r="U340" s="23">
        <f t="shared" si="152"/>
        <v>4.7769363205265704E-3</v>
      </c>
    </row>
    <row r="341" spans="1:21">
      <c r="A341" s="18" t="str">
        <f t="shared" si="146"/>
        <v>RB_GUP_EPIS_D</v>
      </c>
      <c r="B341" s="18" t="str">
        <f>$B$12</f>
        <v>TOTAL</v>
      </c>
      <c r="C341" s="22"/>
      <c r="D341" s="23">
        <f t="shared" si="144"/>
        <v>1</v>
      </c>
      <c r="E341" s="23">
        <f t="shared" ref="E341:U341" si="153">SUM(E334:E340)</f>
        <v>0.65630194140796394</v>
      </c>
      <c r="F341" s="23">
        <f t="shared" si="153"/>
        <v>0.15281724977895306</v>
      </c>
      <c r="G341" s="23">
        <f t="shared" si="153"/>
        <v>2.5970886573365411E-3</v>
      </c>
      <c r="H341" s="23">
        <f t="shared" si="153"/>
        <v>2.2447617681410536E-4</v>
      </c>
      <c r="I341" s="23">
        <f t="shared" si="153"/>
        <v>7.5445399397882154E-2</v>
      </c>
      <c r="J341" s="23">
        <f t="shared" si="153"/>
        <v>9.9114492425490253E-3</v>
      </c>
      <c r="K341" s="23">
        <f t="shared" si="153"/>
        <v>5.5207598598232906E-4</v>
      </c>
      <c r="L341" s="23">
        <f t="shared" si="153"/>
        <v>6.9008547460730111E-5</v>
      </c>
      <c r="M341" s="23">
        <f t="shared" si="153"/>
        <v>3.1823879665270559E-3</v>
      </c>
      <c r="N341" s="23">
        <f t="shared" si="153"/>
        <v>3.3191201447264444E-2</v>
      </c>
      <c r="O341" s="23">
        <f t="shared" si="153"/>
        <v>9.2801211904461095E-4</v>
      </c>
      <c r="P341" s="23">
        <f t="shared" si="153"/>
        <v>2.7603334469886626E-4</v>
      </c>
      <c r="Q341" s="23">
        <f t="shared" si="153"/>
        <v>2.0745289873677318E-2</v>
      </c>
      <c r="R341" s="23">
        <f t="shared" si="153"/>
        <v>2.9534805239358569E-4</v>
      </c>
      <c r="S341" s="23">
        <f t="shared" si="153"/>
        <v>2.9254281530773096E-4</v>
      </c>
      <c r="T341" s="23">
        <f t="shared" si="153"/>
        <v>3.7939847793069248E-2</v>
      </c>
      <c r="U341" s="23">
        <f t="shared" si="153"/>
        <v>5.2306473930753151E-3</v>
      </c>
    </row>
    <row r="343" spans="1:21" ht="12">
      <c r="A343" s="37" t="s">
        <v>136</v>
      </c>
      <c r="B343" s="18" t="str">
        <f>$B$5</f>
        <v>PRODUCTION</v>
      </c>
      <c r="D343" s="24">
        <f ca="1">+COSS!H166</f>
        <v>43245611.196830258</v>
      </c>
      <c r="E343" s="24">
        <f ca="1">COSS!I166</f>
        <v>22244936.094552811</v>
      </c>
      <c r="F343" s="24">
        <f ca="1">COSS!J166</f>
        <v>5187522.5172665771</v>
      </c>
      <c r="G343" s="24">
        <f ca="1">COSS!K166</f>
        <v>72127.104181295101</v>
      </c>
      <c r="H343" s="24">
        <f ca="1">COSS!L166</f>
        <v>10045.409195412958</v>
      </c>
      <c r="I343" s="24">
        <f ca="1">COSS!N166</f>
        <v>3087655.9251895752</v>
      </c>
      <c r="J343" s="24">
        <f ca="1">COSS!O166</f>
        <v>553281.96041298693</v>
      </c>
      <c r="K343" s="24">
        <f ca="1">COSS!P166</f>
        <v>112199.93543167577</v>
      </c>
      <c r="L343" s="24">
        <f ca="1">COSS!Q166</f>
        <v>4260.7418087420674</v>
      </c>
      <c r="M343" s="24">
        <f ca="1">COSS!S166</f>
        <v>146222.65518836663</v>
      </c>
      <c r="N343" s="24">
        <f ca="1">COSS!T166</f>
        <v>1974090.2812581076</v>
      </c>
      <c r="O343" s="24">
        <f ca="1">COSS!U166</f>
        <v>7550102.867075</v>
      </c>
      <c r="P343" s="24">
        <f ca="1">COSS!V166</f>
        <v>1367771.1592355736</v>
      </c>
      <c r="Q343" s="24">
        <f ca="1">COSS!X166</f>
        <v>847436.85407269245</v>
      </c>
      <c r="R343" s="24">
        <f ca="1">COSS!Y166</f>
        <v>16925.487560900438</v>
      </c>
      <c r="S343" s="24">
        <f ca="1">COSS!AA166</f>
        <v>11179.063091562964</v>
      </c>
      <c r="T343" s="24">
        <f ca="1">COSS!AB166</f>
        <v>49663.763194216001</v>
      </c>
      <c r="U343" s="24">
        <f ca="1">COSS!AC166</f>
        <v>10189.378114747375</v>
      </c>
    </row>
    <row r="344" spans="1:21">
      <c r="B344" s="18" t="str">
        <f>$B$6</f>
        <v>BULKTRAN</v>
      </c>
      <c r="D344" s="24">
        <f ca="1">COSS!H167</f>
        <v>6703411.8061850388</v>
      </c>
      <c r="E344" s="24">
        <f ca="1">COSS!I167</f>
        <v>3448141.0510157468</v>
      </c>
      <c r="F344" s="24">
        <f ca="1">COSS!J167</f>
        <v>804107.02322653856</v>
      </c>
      <c r="G344" s="24">
        <f ca="1">COSS!K167</f>
        <v>11180.271669978603</v>
      </c>
      <c r="H344" s="24">
        <f ca="1">COSS!L167</f>
        <v>1557.1178839860302</v>
      </c>
      <c r="I344" s="24">
        <f ca="1">COSS!N167</f>
        <v>478611.0916122265</v>
      </c>
      <c r="J344" s="24">
        <f ca="1">COSS!O167</f>
        <v>85763.080297347406</v>
      </c>
      <c r="K344" s="24">
        <f ca="1">COSS!P167</f>
        <v>17391.87748792928</v>
      </c>
      <c r="L344" s="24">
        <f ca="1">COSS!Q167</f>
        <v>660.44868261501426</v>
      </c>
      <c r="M344" s="24">
        <f ca="1">COSS!S167</f>
        <v>22665.66816827096</v>
      </c>
      <c r="N344" s="24">
        <f ca="1">COSS!T167</f>
        <v>305999.60855289386</v>
      </c>
      <c r="O344" s="24">
        <f ca="1">COSS!U167</f>
        <v>1170325.6653422373</v>
      </c>
      <c r="P344" s="24">
        <f ca="1">COSS!V167</f>
        <v>212015.34868470422</v>
      </c>
      <c r="Q344" s="24">
        <f ca="1">COSS!X167</f>
        <v>131359.41556547012</v>
      </c>
      <c r="R344" s="24">
        <f ca="1">COSS!Y167</f>
        <v>2623.5844517210539</v>
      </c>
      <c r="S344" s="24">
        <f ca="1">COSS!AA167</f>
        <v>1732.843205036329</v>
      </c>
      <c r="T344" s="24">
        <f ca="1">COSS!AB167</f>
        <v>7698.2761330492131</v>
      </c>
      <c r="U344" s="24">
        <f ca="1">COSS!AC167</f>
        <v>1579.4342052699942</v>
      </c>
    </row>
    <row r="345" spans="1:21">
      <c r="B345" s="18" t="str">
        <f>$B$7</f>
        <v>SUBTRAN</v>
      </c>
      <c r="D345" s="24">
        <f ca="1">COSS!H168</f>
        <v>1857778.2400282924</v>
      </c>
      <c r="E345" s="24">
        <f ca="1">COSS!I168</f>
        <v>949238.03624839406</v>
      </c>
      <c r="F345" s="24">
        <f ca="1">COSS!J168</f>
        <v>222517.43131057222</v>
      </c>
      <c r="G345" s="24">
        <f ca="1">COSS!K168</f>
        <v>3108.4822305049615</v>
      </c>
      <c r="H345" s="24">
        <f ca="1">COSS!L168</f>
        <v>562.62084093080671</v>
      </c>
      <c r="I345" s="24">
        <f ca="1">COSS!N168</f>
        <v>128599.15463567781</v>
      </c>
      <c r="J345" s="24">
        <f ca="1">COSS!O168</f>
        <v>23108.622002920223</v>
      </c>
      <c r="K345" s="24">
        <f ca="1">COSS!P168</f>
        <v>6065.8351082682429</v>
      </c>
      <c r="L345" s="24">
        <f ca="1">COSS!Q168</f>
        <v>0</v>
      </c>
      <c r="M345" s="24">
        <f ca="1">COSS!S168</f>
        <v>5796.5083948406</v>
      </c>
      <c r="N345" s="24">
        <f ca="1">COSS!T168</f>
        <v>81330.633535446032</v>
      </c>
      <c r="O345" s="24">
        <f ca="1">COSS!U168</f>
        <v>401022.76073093479</v>
      </c>
      <c r="P345" s="24">
        <f ca="1">COSS!V168</f>
        <v>0</v>
      </c>
      <c r="Q345" s="24">
        <f ca="1">COSS!X168</f>
        <v>35251.622692051162</v>
      </c>
      <c r="R345" s="24">
        <f ca="1">COSS!Y168</f>
        <v>707.80030748239346</v>
      </c>
      <c r="S345" s="24">
        <f ca="1">COSS!AA168</f>
        <v>468.73199026385441</v>
      </c>
      <c r="T345" s="24">
        <f ca="1">COSS!AB168</f>
        <v>0</v>
      </c>
      <c r="U345" s="24">
        <f ca="1">COSS!AC168</f>
        <v>0</v>
      </c>
    </row>
    <row r="346" spans="1:21">
      <c r="B346" s="18" t="str">
        <f>$B$8</f>
        <v>DISTPRI</v>
      </c>
      <c r="D346" s="24">
        <f ca="1">COSS!H169</f>
        <v>15175408.710410176</v>
      </c>
      <c r="E346" s="24">
        <f ca="1">COSS!I169</f>
        <v>9936964.8834822383</v>
      </c>
      <c r="F346" s="24">
        <f ca="1">COSS!J169</f>
        <v>2325633.3152090819</v>
      </c>
      <c r="G346" s="24">
        <f ca="1">COSS!K169</f>
        <v>32483.866767641073</v>
      </c>
      <c r="H346" s="24">
        <f ca="1">COSS!L169</f>
        <v>0</v>
      </c>
      <c r="I346" s="24">
        <f ca="1">COSS!N169</f>
        <v>1350075.7611318363</v>
      </c>
      <c r="J346" s="24">
        <f ca="1">COSS!O169</f>
        <v>242580.52077763589</v>
      </c>
      <c r="K346" s="24">
        <f ca="1">COSS!P169</f>
        <v>0</v>
      </c>
      <c r="L346" s="24">
        <f ca="1">COSS!Q169</f>
        <v>0</v>
      </c>
      <c r="M346" s="24">
        <f ca="1">COSS!S169</f>
        <v>61046.047773686267</v>
      </c>
      <c r="N346" s="24">
        <f ca="1">COSS!T169</f>
        <v>844136.37392746436</v>
      </c>
      <c r="O346" s="24">
        <f ca="1">COSS!U169</f>
        <v>0</v>
      </c>
      <c r="P346" s="24">
        <f ca="1">COSS!V169</f>
        <v>0</v>
      </c>
      <c r="Q346" s="24">
        <f ca="1">COSS!X169</f>
        <v>370179.61801551864</v>
      </c>
      <c r="R346" s="24">
        <f ca="1">COSS!Y169</f>
        <v>7430.0887104011208</v>
      </c>
      <c r="S346" s="24">
        <f ca="1">COSS!AA169</f>
        <v>4878.2346146649725</v>
      </c>
      <c r="T346" s="24">
        <f ca="1">COSS!AB169</f>
        <v>0</v>
      </c>
      <c r="U346" s="24">
        <f ca="1">COSS!AC169</f>
        <v>0</v>
      </c>
    </row>
    <row r="347" spans="1:21">
      <c r="B347" s="18" t="str">
        <f>$B$9</f>
        <v>DISTSEC</v>
      </c>
      <c r="D347" s="24">
        <f ca="1">COSS!H170</f>
        <v>6012087.9435725771</v>
      </c>
      <c r="E347" s="24">
        <f ca="1">COSS!I170</f>
        <v>4461601.0286286771</v>
      </c>
      <c r="F347" s="24">
        <f ca="1">COSS!J170</f>
        <v>899658.09896013362</v>
      </c>
      <c r="G347" s="24">
        <f ca="1">COSS!K170</f>
        <v>0</v>
      </c>
      <c r="H347" s="24">
        <f ca="1">COSS!L170</f>
        <v>0</v>
      </c>
      <c r="I347" s="24">
        <f ca="1">COSS!N170</f>
        <v>449681.0378699759</v>
      </c>
      <c r="J347" s="24">
        <f ca="1">COSS!O170</f>
        <v>0</v>
      </c>
      <c r="K347" s="24">
        <f ca="1">COSS!P170</f>
        <v>0</v>
      </c>
      <c r="L347" s="24">
        <f ca="1">COSS!Q170</f>
        <v>0</v>
      </c>
      <c r="M347" s="24">
        <f ca="1">COSS!S170</f>
        <v>16808.024310638029</v>
      </c>
      <c r="N347" s="24">
        <f ca="1">COSS!T170</f>
        <v>0</v>
      </c>
      <c r="O347" s="24">
        <f ca="1">COSS!U170</f>
        <v>0</v>
      </c>
      <c r="P347" s="24">
        <f ca="1">COSS!V170</f>
        <v>0</v>
      </c>
      <c r="Q347" s="24">
        <f ca="1">COSS!X170</f>
        <v>127024.4344367021</v>
      </c>
      <c r="R347" s="24">
        <f ca="1">COSS!Y170</f>
        <v>0</v>
      </c>
      <c r="S347" s="24">
        <f ca="1">COSS!AA170</f>
        <v>1501.8825141595751</v>
      </c>
      <c r="T347" s="24">
        <f ca="1">COSS!AB170</f>
        <v>46227.50845756675</v>
      </c>
      <c r="U347" s="24">
        <f ca="1">COSS!AC170</f>
        <v>9585.9283947228505</v>
      </c>
    </row>
    <row r="348" spans="1:21">
      <c r="B348" s="18" t="str">
        <f>$B$10</f>
        <v>ENERGY</v>
      </c>
      <c r="D348" s="24">
        <f ca="1">COSS!H171</f>
        <v>17297092.8537498</v>
      </c>
      <c r="E348" s="24">
        <f ca="1">COSS!I171</f>
        <v>6768113.8931390261</v>
      </c>
      <c r="F348" s="24">
        <f ca="1">COSS!J171</f>
        <v>1952581.2211342817</v>
      </c>
      <c r="G348" s="24">
        <f ca="1">COSS!K171</f>
        <v>27214.814533927907</v>
      </c>
      <c r="H348" s="24">
        <f ca="1">COSS!L171</f>
        <v>3804.6080069790064</v>
      </c>
      <c r="I348" s="24">
        <f ca="1">COSS!N171</f>
        <v>1266882.176541727</v>
      </c>
      <c r="J348" s="24">
        <f ca="1">COSS!O171</f>
        <v>225934.4565470049</v>
      </c>
      <c r="K348" s="24">
        <f ca="1">COSS!P171</f>
        <v>46008.52942092278</v>
      </c>
      <c r="L348" s="24">
        <f ca="1">COSS!Q171</f>
        <v>1737.7577269001217</v>
      </c>
      <c r="M348" s="24">
        <f ca="1">COSS!S171</f>
        <v>66346.642615288511</v>
      </c>
      <c r="N348" s="24">
        <f ca="1">COSS!T171</f>
        <v>1048953.034549193</v>
      </c>
      <c r="O348" s="24">
        <f ca="1">COSS!U171</f>
        <v>4511376.2788919806</v>
      </c>
      <c r="P348" s="24">
        <f ca="1">COSS!V171</f>
        <v>848636.99821651622</v>
      </c>
      <c r="Q348" s="24">
        <f ca="1">COSS!X171</f>
        <v>347999.97523427341</v>
      </c>
      <c r="R348" s="24">
        <f ca="1">COSS!Y171</f>
        <v>6982.5500851452744</v>
      </c>
      <c r="S348" s="24">
        <f ca="1">COSS!AA171</f>
        <v>6228.4646182581109</v>
      </c>
      <c r="T348" s="24">
        <f ca="1">COSS!AB171</f>
        <v>139515.47431922585</v>
      </c>
      <c r="U348" s="24">
        <f ca="1">COSS!AC171</f>
        <v>28775.978169141235</v>
      </c>
    </row>
    <row r="349" spans="1:21">
      <c r="B349" s="18" t="str">
        <f>$B$11</f>
        <v>CUSTOMER</v>
      </c>
      <c r="D349" s="24">
        <f ca="1">COSS!H172</f>
        <v>11447200.249223953</v>
      </c>
      <c r="E349" s="24">
        <f ca="1">COSS!I172</f>
        <v>8838730.2561744116</v>
      </c>
      <c r="F349" s="24">
        <f ca="1">COSS!J172</f>
        <v>1789764.1953815201</v>
      </c>
      <c r="G349" s="24">
        <f ca="1">COSS!K172</f>
        <v>45746.697659255755</v>
      </c>
      <c r="H349" s="24">
        <f ca="1">COSS!L172</f>
        <v>7375.7925273871488</v>
      </c>
      <c r="I349" s="24">
        <f ca="1">COSS!N172</f>
        <v>73397.53412673893</v>
      </c>
      <c r="J349" s="24">
        <f ca="1">COSS!O172</f>
        <v>17726.968200227562</v>
      </c>
      <c r="K349" s="24">
        <f ca="1">COSS!P172</f>
        <v>18045.379850677837</v>
      </c>
      <c r="L349" s="24">
        <f ca="1">COSS!Q172</f>
        <v>2229.0264279642406</v>
      </c>
      <c r="M349" s="24">
        <f ca="1">COSS!S172</f>
        <v>557.82650658086527</v>
      </c>
      <c r="N349" s="24">
        <f ca="1">COSS!T172</f>
        <v>12887.595890343098</v>
      </c>
      <c r="O349" s="24">
        <f ca="1">COSS!U172</f>
        <v>30312.854963194368</v>
      </c>
      <c r="P349" s="24">
        <f ca="1">COSS!V172</f>
        <v>8926.0296881374907</v>
      </c>
      <c r="Q349" s="24">
        <f ca="1">COSS!X172</f>
        <v>16263.572900338329</v>
      </c>
      <c r="R349" s="24">
        <f ca="1">COSS!Y172</f>
        <v>242.94902954827069</v>
      </c>
      <c r="S349" s="24">
        <f ca="1">COSS!AA172</f>
        <v>1323.984837045494</v>
      </c>
      <c r="T349" s="24">
        <f ca="1">COSS!AB172</f>
        <v>481063.86435246078</v>
      </c>
      <c r="U349" s="24">
        <f ca="1">COSS!AC172</f>
        <v>102605.72070811817</v>
      </c>
    </row>
    <row r="350" spans="1:21">
      <c r="B350" s="18" t="str">
        <f>$B$12</f>
        <v>TOTAL</v>
      </c>
      <c r="D350" s="24">
        <f ca="1">COSS!H173</f>
        <v>101738591.00000012</v>
      </c>
      <c r="E350" s="24">
        <f ca="1">COSS!I173</f>
        <v>56647725.243241303</v>
      </c>
      <c r="F350" s="24">
        <f ca="1">COSS!J173</f>
        <v>13181783.802488707</v>
      </c>
      <c r="G350" s="24">
        <f ca="1">COSS!K173</f>
        <v>191861.2370426034</v>
      </c>
      <c r="H350" s="24">
        <f ca="1">COSS!L173</f>
        <v>23345.548454695949</v>
      </c>
      <c r="I350" s="24">
        <f ca="1">COSS!N173</f>
        <v>6834902.6811077567</v>
      </c>
      <c r="J350" s="24">
        <f ca="1">COSS!O173</f>
        <v>1148395.6082381229</v>
      </c>
      <c r="K350" s="24">
        <f ca="1">COSS!P173</f>
        <v>199711.55729947391</v>
      </c>
      <c r="L350" s="24">
        <f ca="1">COSS!Q173</f>
        <v>8887.9746462214443</v>
      </c>
      <c r="M350" s="24">
        <f ca="1">COSS!S173</f>
        <v>319443.37295767182</v>
      </c>
      <c r="N350" s="24">
        <f ca="1">COSS!T173</f>
        <v>4267397.5277134478</v>
      </c>
      <c r="O350" s="24">
        <f ca="1">COSS!U173</f>
        <v>13663140.427003348</v>
      </c>
      <c r="P350" s="24">
        <f ca="1">COSS!V173</f>
        <v>2437349.5358249317</v>
      </c>
      <c r="Q350" s="24">
        <f ca="1">COSS!X173</f>
        <v>1875515.4929170462</v>
      </c>
      <c r="R350" s="24">
        <f ca="1">COSS!Y173</f>
        <v>34912.460145198551</v>
      </c>
      <c r="S350" s="24">
        <f ca="1">COSS!AA173</f>
        <v>27313.204870991303</v>
      </c>
      <c r="T350" s="24">
        <f ca="1">COSS!AB173</f>
        <v>724168.88645651855</v>
      </c>
      <c r="U350" s="24">
        <f ca="1">COSS!AC173</f>
        <v>152736.4395919996</v>
      </c>
    </row>
    <row r="351" spans="1:21">
      <c r="A351" s="119" t="s">
        <v>68</v>
      </c>
      <c r="B351" s="18" t="str">
        <f>$B$5</f>
        <v>PRODUCTION</v>
      </c>
      <c r="C351" s="22"/>
      <c r="D351" s="23">
        <f t="shared" ref="D351:D358" ca="1" si="154">SUM(E351:U351)</f>
        <v>0.42506595355571841</v>
      </c>
      <c r="E351" s="23">
        <f ca="1">E343/$D350</f>
        <v>0.21864796706839379</v>
      </c>
      <c r="F351" s="23">
        <f t="shared" ref="F351:U351" ca="1" si="155">F343/$D350</f>
        <v>5.0988739536078014E-2</v>
      </c>
      <c r="G351" s="23">
        <f t="shared" ca="1" si="155"/>
        <v>7.0894538122014106E-4</v>
      </c>
      <c r="H351" s="23">
        <f ca="1">H343/$D350</f>
        <v>9.8737451508572067E-5</v>
      </c>
      <c r="I351" s="23">
        <f t="shared" ca="1" si="155"/>
        <v>3.034891573434088E-2</v>
      </c>
      <c r="J351" s="23">
        <f t="shared" ca="1" si="155"/>
        <v>5.438270325691716E-3</v>
      </c>
      <c r="K351" s="23">
        <f t="shared" ca="1" si="155"/>
        <v>1.1028257255074E-3</v>
      </c>
      <c r="L351" s="23">
        <f ca="1">L343/$D350</f>
        <v>4.1879308204121509E-5</v>
      </c>
      <c r="M351" s="23">
        <f ca="1">M343/$D350</f>
        <v>1.4372388466473499E-3</v>
      </c>
      <c r="N351" s="23">
        <f t="shared" ca="1" si="155"/>
        <v>1.940355436275017E-2</v>
      </c>
      <c r="O351" s="23">
        <f t="shared" ca="1" si="155"/>
        <v>7.4210806271879579E-2</v>
      </c>
      <c r="P351" s="23">
        <f ca="1">P343/$D350</f>
        <v>1.3443975838387343E-2</v>
      </c>
      <c r="Q351" s="23">
        <f t="shared" ca="1" si="155"/>
        <v>8.3295517044529484E-3</v>
      </c>
      <c r="R351" s="23">
        <f t="shared" ca="1" si="155"/>
        <v>1.6636251194888691E-4</v>
      </c>
      <c r="S351" s="23">
        <f t="shared" ca="1" si="155"/>
        <v>1.0988026255998524E-4</v>
      </c>
      <c r="T351" s="23">
        <f ca="1">T343/$D350</f>
        <v>4.8815068801391149E-4</v>
      </c>
      <c r="U351" s="23">
        <f t="shared" ca="1" si="155"/>
        <v>1.0015253813321793E-4</v>
      </c>
    </row>
    <row r="352" spans="1:21">
      <c r="A352" s="18" t="str">
        <f t="shared" ref="A352:A358" si="156">A351</f>
        <v>RB_GUP_EPIS_G</v>
      </c>
      <c r="B352" s="18" t="str">
        <f>$B$6</f>
        <v>BULKTRAN</v>
      </c>
      <c r="C352" s="22"/>
      <c r="D352" s="23">
        <f t="shared" ca="1" si="154"/>
        <v>6.5888585052107068E-2</v>
      </c>
      <c r="E352" s="23">
        <f t="shared" ref="E352:U352" ca="1" si="157">E344/$D350</f>
        <v>3.3892164390361398E-2</v>
      </c>
      <c r="F352" s="23">
        <f t="shared" ca="1" si="157"/>
        <v>7.9036579465361148E-3</v>
      </c>
      <c r="G352" s="23">
        <f t="shared" ca="1" si="157"/>
        <v>1.0989214181252609E-4</v>
      </c>
      <c r="H352" s="23">
        <f ca="1">H344/$D350</f>
        <v>1.5305085992256647E-5</v>
      </c>
      <c r="I352" s="23">
        <f t="shared" ca="1" si="157"/>
        <v>4.7043219972667596E-3</v>
      </c>
      <c r="J352" s="23">
        <f t="shared" ca="1" si="157"/>
        <v>8.4297491693537715E-4</v>
      </c>
      <c r="K352" s="23">
        <f t="shared" ca="1" si="157"/>
        <v>1.7094671075137317E-4</v>
      </c>
      <c r="L352" s="23">
        <f ca="1">L344/$D350</f>
        <v>6.4916240349250908E-6</v>
      </c>
      <c r="M352" s="23">
        <f ca="1">M344/$D350</f>
        <v>2.227833897195503E-4</v>
      </c>
      <c r="N352" s="23">
        <f t="shared" ca="1" si="157"/>
        <v>3.0077044073953561E-3</v>
      </c>
      <c r="O352" s="23">
        <f t="shared" ca="1" si="157"/>
        <v>1.1503261976001182E-2</v>
      </c>
      <c r="P352" s="23">
        <f ca="1">P344/$D350</f>
        <v>2.0839225961435219E-3</v>
      </c>
      <c r="Q352" s="23">
        <f t="shared" ca="1" si="157"/>
        <v>1.29114640053812E-3</v>
      </c>
      <c r="R352" s="23">
        <f t="shared" ca="1" si="157"/>
        <v>2.5787505271436784E-5</v>
      </c>
      <c r="S352" s="23">
        <f t="shared" ca="1" si="157"/>
        <v>1.7032309844317845E-5</v>
      </c>
      <c r="T352" s="23">
        <f ca="1">T344/$D350</f>
        <v>7.5667217890300874E-5</v>
      </c>
      <c r="U352" s="23">
        <f t="shared" ca="1" si="157"/>
        <v>1.5524435612342936E-5</v>
      </c>
    </row>
    <row r="353" spans="1:21">
      <c r="A353" s="18" t="str">
        <f t="shared" si="156"/>
        <v>RB_GUP_EPIS_G</v>
      </c>
      <c r="B353" s="18" t="str">
        <f>$B$7</f>
        <v>SUBTRAN</v>
      </c>
      <c r="C353" s="22"/>
      <c r="D353" s="23">
        <f t="shared" ca="1" si="154"/>
        <v>1.8260310289025833E-2</v>
      </c>
      <c r="E353" s="23">
        <f t="shared" ref="E353:U353" ca="1" si="158">E345/$D350</f>
        <v>9.3301669201256484E-3</v>
      </c>
      <c r="F353" s="23">
        <f t="shared" ca="1" si="158"/>
        <v>2.1871487419220497E-3</v>
      </c>
      <c r="G353" s="23">
        <f t="shared" ca="1" si="158"/>
        <v>3.0553619820673137E-5</v>
      </c>
      <c r="H353" s="23">
        <f ca="1">H345/$D350</f>
        <v>5.5300632277363269E-6</v>
      </c>
      <c r="I353" s="23">
        <f t="shared" ca="1" si="158"/>
        <v>1.2640154868635606E-3</v>
      </c>
      <c r="J353" s="23">
        <f t="shared" ca="1" si="158"/>
        <v>2.2713723254649945E-4</v>
      </c>
      <c r="K353" s="23">
        <f t="shared" ca="1" si="158"/>
        <v>5.9621772315170317E-5</v>
      </c>
      <c r="L353" s="23">
        <f ca="1">L345/$D350</f>
        <v>0</v>
      </c>
      <c r="M353" s="23">
        <f ca="1">M345/$D350</f>
        <v>5.6974529899284662E-5</v>
      </c>
      <c r="N353" s="23">
        <f t="shared" ca="1" si="158"/>
        <v>7.9940790152525248E-4</v>
      </c>
      <c r="O353" s="23">
        <f t="shared" ca="1" si="158"/>
        <v>3.9416976074588481E-3</v>
      </c>
      <c r="P353" s="23">
        <f ca="1">P345/$D350</f>
        <v>0</v>
      </c>
      <c r="Q353" s="23">
        <f t="shared" ca="1" si="158"/>
        <v>3.4649214566035341E-4</v>
      </c>
      <c r="R353" s="23">
        <f t="shared" ca="1" si="158"/>
        <v>6.9570484564936881E-6</v>
      </c>
      <c r="S353" s="23">
        <f t="shared" ca="1" si="158"/>
        <v>4.6072192042039769E-6</v>
      </c>
      <c r="T353" s="23">
        <f ca="1">T345/$D350</f>
        <v>0</v>
      </c>
      <c r="U353" s="23">
        <f t="shared" ca="1" si="158"/>
        <v>0</v>
      </c>
    </row>
    <row r="354" spans="1:21">
      <c r="A354" s="18" t="str">
        <f t="shared" si="156"/>
        <v>RB_GUP_EPIS_G</v>
      </c>
      <c r="B354" s="18" t="str">
        <f>$B$8</f>
        <v>DISTPRI</v>
      </c>
      <c r="C354" s="22"/>
      <c r="D354" s="23">
        <f t="shared" ca="1" si="154"/>
        <v>0.14916079101596924</v>
      </c>
      <c r="E354" s="23">
        <f t="shared" ref="E354:U354" ca="1" si="159">E346/$D350</f>
        <v>9.7671540226876408E-2</v>
      </c>
      <c r="F354" s="23">
        <f t="shared" ca="1" si="159"/>
        <v>2.2858910196712663E-2</v>
      </c>
      <c r="G354" s="23">
        <f t="shared" ca="1" si="159"/>
        <v>3.192875628446735E-4</v>
      </c>
      <c r="H354" s="23">
        <f ca="1">H346/$D350</f>
        <v>0</v>
      </c>
      <c r="I354" s="23">
        <f t="shared" ca="1" si="159"/>
        <v>1.3270045789525774E-2</v>
      </c>
      <c r="J354" s="23">
        <f t="shared" ca="1" si="159"/>
        <v>2.384351094243438E-3</v>
      </c>
      <c r="K354" s="23">
        <f t="shared" ca="1" si="159"/>
        <v>0</v>
      </c>
      <c r="L354" s="23">
        <f ca="1">L346/$D350</f>
        <v>0</v>
      </c>
      <c r="M354" s="23">
        <f ca="1">M346/$D350</f>
        <v>6.0002843732803604E-4</v>
      </c>
      <c r="N354" s="23">
        <f t="shared" ca="1" si="159"/>
        <v>8.2971109156353799E-3</v>
      </c>
      <c r="O354" s="23">
        <f t="shared" ca="1" si="159"/>
        <v>0</v>
      </c>
      <c r="P354" s="23">
        <f ca="1">P346/$D350</f>
        <v>0</v>
      </c>
      <c r="Q354" s="23">
        <f t="shared" ca="1" si="159"/>
        <v>3.6385369049932903E-3</v>
      </c>
      <c r="R354" s="23">
        <f t="shared" ca="1" si="159"/>
        <v>7.3031173691024602E-5</v>
      </c>
      <c r="S354" s="23">
        <f t="shared" ca="1" si="159"/>
        <v>4.7948714118371921E-5</v>
      </c>
      <c r="T354" s="23">
        <f ca="1">T346/$D350</f>
        <v>0</v>
      </c>
      <c r="U354" s="23">
        <f t="shared" ca="1" si="159"/>
        <v>0</v>
      </c>
    </row>
    <row r="355" spans="1:21">
      <c r="A355" s="18" t="str">
        <f t="shared" si="156"/>
        <v>RB_GUP_EPIS_G</v>
      </c>
      <c r="B355" s="18" t="str">
        <f>$B$9</f>
        <v>DISTSEC</v>
      </c>
      <c r="C355" s="22"/>
      <c r="D355" s="23">
        <f t="shared" ca="1" si="154"/>
        <v>5.9093485416684931E-2</v>
      </c>
      <c r="E355" s="23">
        <f t="shared" ref="E355:U355" ca="1" si="160">E347/$D350</f>
        <v>4.385357596144291E-2</v>
      </c>
      <c r="F355" s="23">
        <f t="shared" ca="1" si="160"/>
        <v>8.8428401663252099E-3</v>
      </c>
      <c r="G355" s="23">
        <f t="shared" ca="1" si="160"/>
        <v>0</v>
      </c>
      <c r="H355" s="23">
        <f ca="1">H347/$D350</f>
        <v>0</v>
      </c>
      <c r="I355" s="23">
        <f t="shared" ca="1" si="160"/>
        <v>4.4199652604779574E-3</v>
      </c>
      <c r="J355" s="23">
        <f t="shared" ca="1" si="160"/>
        <v>0</v>
      </c>
      <c r="K355" s="23">
        <f t="shared" ca="1" si="160"/>
        <v>0</v>
      </c>
      <c r="L355" s="23">
        <f ca="1">L347/$D350</f>
        <v>0</v>
      </c>
      <c r="M355" s="23">
        <f ca="1">M347/$D350</f>
        <v>1.6520795251270985E-4</v>
      </c>
      <c r="N355" s="23">
        <f t="shared" ca="1" si="160"/>
        <v>0</v>
      </c>
      <c r="O355" s="23">
        <f t="shared" ca="1" si="160"/>
        <v>0</v>
      </c>
      <c r="P355" s="23">
        <f ca="1">P347/$D350</f>
        <v>0</v>
      </c>
      <c r="Q355" s="23">
        <f t="shared" ca="1" si="160"/>
        <v>1.2485373857467905E-3</v>
      </c>
      <c r="R355" s="23">
        <f t="shared" ca="1" si="160"/>
        <v>0</v>
      </c>
      <c r="S355" s="23">
        <f t="shared" ca="1" si="160"/>
        <v>1.4762171358944546E-5</v>
      </c>
      <c r="T355" s="23">
        <f ca="1">T347/$D350</f>
        <v>4.5437535553806419E-4</v>
      </c>
      <c r="U355" s="23">
        <f t="shared" ca="1" si="160"/>
        <v>9.4221163282306897E-5</v>
      </c>
    </row>
    <row r="356" spans="1:21">
      <c r="A356" s="18" t="str">
        <f t="shared" si="156"/>
        <v>RB_GUP_EPIS_G</v>
      </c>
      <c r="B356" s="18" t="str">
        <f>$B$10</f>
        <v>ENERGY</v>
      </c>
      <c r="C356" s="22"/>
      <c r="D356" s="23">
        <f t="shared" ca="1" si="154"/>
        <v>0.1700150619714183</v>
      </c>
      <c r="E356" s="23">
        <f t="shared" ref="E356:U356" ca="1" si="161">E348/$D350</f>
        <v>6.6524549107811193E-2</v>
      </c>
      <c r="F356" s="23">
        <f t="shared" ca="1" si="161"/>
        <v>1.9192139402975213E-2</v>
      </c>
      <c r="G356" s="23">
        <f t="shared" ca="1" si="161"/>
        <v>2.6749745859885041E-4</v>
      </c>
      <c r="H356" s="23">
        <f ca="1">H348/$D350</f>
        <v>3.7395918004987921E-5</v>
      </c>
      <c r="I356" s="23">
        <f t="shared" ca="1" si="161"/>
        <v>1.245232673353738E-2</v>
      </c>
      <c r="J356" s="23">
        <f t="shared" ca="1" si="161"/>
        <v>2.2207350654876341E-3</v>
      </c>
      <c r="K356" s="23">
        <f t="shared" ca="1" si="161"/>
        <v>4.5222298607342344E-4</v>
      </c>
      <c r="L356" s="23">
        <f ca="1">L348/$D350</f>
        <v>1.7080615229870046E-5</v>
      </c>
      <c r="M356" s="23">
        <f ca="1">M348/$D350</f>
        <v>6.5212857739781779E-4</v>
      </c>
      <c r="N356" s="23">
        <f t="shared" ca="1" si="161"/>
        <v>1.0310276800955418E-2</v>
      </c>
      <c r="O356" s="23">
        <f t="shared" ca="1" si="161"/>
        <v>4.4342822468339232E-2</v>
      </c>
      <c r="P356" s="23">
        <f ca="1">P348/$D350</f>
        <v>8.3413480555919548E-3</v>
      </c>
      <c r="Q356" s="23">
        <f t="shared" ca="1" si="161"/>
        <v>3.4205307132106144E-3</v>
      </c>
      <c r="R356" s="23">
        <f t="shared" ca="1" si="161"/>
        <v>6.8632266443961922E-5</v>
      </c>
      <c r="S356" s="23">
        <f t="shared" ca="1" si="161"/>
        <v>6.1220275974316411E-5</v>
      </c>
      <c r="T356" s="23">
        <f ca="1">T348/$D350</f>
        <v>1.3713132150535256E-3</v>
      </c>
      <c r="U356" s="23">
        <f t="shared" ca="1" si="161"/>
        <v>2.828423107328192E-4</v>
      </c>
    </row>
    <row r="357" spans="1:21">
      <c r="A357" s="18" t="str">
        <f t="shared" si="156"/>
        <v>RB_GUP_EPIS_G</v>
      </c>
      <c r="B357" s="18" t="str">
        <f>$B$11</f>
        <v>CUSTOMER</v>
      </c>
      <c r="C357" s="22"/>
      <c r="D357" s="23">
        <f t="shared" ca="1" si="154"/>
        <v>0.11251581269907647</v>
      </c>
      <c r="E357" s="23">
        <f t="shared" ref="E357:U357" ca="1" si="162">E349/$D350</f>
        <v>8.6876869133900247E-2</v>
      </c>
      <c r="F357" s="23">
        <f t="shared" ca="1" si="162"/>
        <v>1.7591792630404307E-2</v>
      </c>
      <c r="G357" s="23">
        <f t="shared" ca="1" si="162"/>
        <v>4.4964941237741048E-4</v>
      </c>
      <c r="H357" s="23">
        <f ca="1">H349/$D350</f>
        <v>7.249749043002906E-5</v>
      </c>
      <c r="I357" s="23">
        <f t="shared" ca="1" si="162"/>
        <v>7.2143257937136993E-4</v>
      </c>
      <c r="J357" s="23">
        <f t="shared" ca="1" si="162"/>
        <v>1.7424035487406683E-4</v>
      </c>
      <c r="K357" s="23">
        <f t="shared" ca="1" si="162"/>
        <v>1.7737005863072958E-4</v>
      </c>
      <c r="L357" s="23">
        <f ca="1">L349/$D350</f>
        <v>2.190935028738739E-5</v>
      </c>
      <c r="M357" s="23">
        <f ca="1">M349/$D350</f>
        <v>5.4829391787120837E-6</v>
      </c>
      <c r="N357" s="23">
        <f t="shared" ca="1" si="162"/>
        <v>1.2667362269979819E-4</v>
      </c>
      <c r="O357" s="23">
        <f t="shared" ca="1" si="162"/>
        <v>2.9794844478624963E-4</v>
      </c>
      <c r="P357" s="23">
        <f ca="1">P349/$D350</f>
        <v>8.7734945023344E-5</v>
      </c>
      <c r="Q357" s="23">
        <f t="shared" ca="1" si="162"/>
        <v>1.5985647865261187E-4</v>
      </c>
      <c r="R357" s="23">
        <f t="shared" ca="1" si="162"/>
        <v>2.3879732082024846E-6</v>
      </c>
      <c r="S357" s="23">
        <f t="shared" ca="1" si="162"/>
        <v>1.3013595175949434E-5</v>
      </c>
      <c r="T357" s="23">
        <f ca="1">T349/$D350</f>
        <v>4.728430575104586E-3</v>
      </c>
      <c r="U357" s="23">
        <f t="shared" ca="1" si="162"/>
        <v>1.0085231149713687E-3</v>
      </c>
    </row>
    <row r="358" spans="1:21">
      <c r="A358" s="18" t="str">
        <f t="shared" si="156"/>
        <v>RB_GUP_EPIS_G</v>
      </c>
      <c r="B358" s="18" t="str">
        <f>$B$12</f>
        <v>TOTAL</v>
      </c>
      <c r="C358" s="22"/>
      <c r="D358" s="23">
        <f t="shared" ca="1" si="154"/>
        <v>1.0000000000000002</v>
      </c>
      <c r="E358" s="23">
        <f t="shared" ref="E358:U358" ca="1" si="163">SUM(E351:E357)</f>
        <v>0.55679683280891168</v>
      </c>
      <c r="F358" s="23">
        <f t="shared" ca="1" si="163"/>
        <v>0.12956522862095357</v>
      </c>
      <c r="G358" s="23">
        <f t="shared" ca="1" si="163"/>
        <v>1.8858255766742748E-3</v>
      </c>
      <c r="H358" s="23">
        <f t="shared" ca="1" si="163"/>
        <v>2.2946600916358203E-4</v>
      </c>
      <c r="I358" s="23">
        <f t="shared" ca="1" si="163"/>
        <v>6.718102358138367E-2</v>
      </c>
      <c r="J358" s="23">
        <f t="shared" ca="1" si="163"/>
        <v>1.1287708989778732E-2</v>
      </c>
      <c r="K358" s="23">
        <f t="shared" ca="1" si="163"/>
        <v>1.9629872532780967E-3</v>
      </c>
      <c r="L358" s="23">
        <f t="shared" ca="1" si="163"/>
        <v>8.7360897756304034E-5</v>
      </c>
      <c r="M358" s="23">
        <f t="shared" ca="1" si="163"/>
        <v>3.1398446726834607E-3</v>
      </c>
      <c r="N358" s="23">
        <f t="shared" ca="1" si="163"/>
        <v>4.1944728010961378E-2</v>
      </c>
      <c r="O358" s="23">
        <f t="shared" ca="1" si="163"/>
        <v>0.13429653676846509</v>
      </c>
      <c r="P358" s="23">
        <f t="shared" ca="1" si="163"/>
        <v>2.3956981435146164E-2</v>
      </c>
      <c r="Q358" s="23">
        <f t="shared" ca="1" si="163"/>
        <v>1.8434651733254728E-2</v>
      </c>
      <c r="R358" s="23">
        <f t="shared" ca="1" si="163"/>
        <v>3.4315847902000637E-4</v>
      </c>
      <c r="S358" s="23">
        <f t="shared" ca="1" si="163"/>
        <v>2.6846454823608939E-4</v>
      </c>
      <c r="T358" s="23">
        <f t="shared" ca="1" si="163"/>
        <v>7.1179370516003884E-3</v>
      </c>
      <c r="U358" s="23">
        <f t="shared" ca="1" si="163"/>
        <v>1.5012635627320557E-3</v>
      </c>
    </row>
    <row r="360" spans="1:21">
      <c r="A360" s="18" t="s">
        <v>560</v>
      </c>
      <c r="B360" s="18" t="s">
        <v>566</v>
      </c>
      <c r="D360" s="145">
        <v>4766208</v>
      </c>
      <c r="E360" s="170" t="s">
        <v>614</v>
      </c>
    </row>
    <row r="361" spans="1:21" ht="12">
      <c r="A361" s="37" t="s">
        <v>555</v>
      </c>
      <c r="B361" s="18" t="str">
        <f>$B$5</f>
        <v>PRODUCTION</v>
      </c>
      <c r="D361" s="135">
        <f t="shared" ref="D361:U361" si="164">-$D$360*D5+D292</f>
        <v>866452240.99999976</v>
      </c>
      <c r="E361" s="135">
        <f t="shared" si="164"/>
        <v>445690885.07736945</v>
      </c>
      <c r="F361" s="135">
        <f t="shared" si="164"/>
        <v>103935182.92216988</v>
      </c>
      <c r="G361" s="135">
        <f t="shared" si="164"/>
        <v>1445110.5979351797</v>
      </c>
      <c r="H361" s="135">
        <f t="shared" si="164"/>
        <v>201265.91041833916</v>
      </c>
      <c r="I361" s="135">
        <f t="shared" si="164"/>
        <v>61863072.847806655</v>
      </c>
      <c r="J361" s="135">
        <f t="shared" si="164"/>
        <v>11085342.101485748</v>
      </c>
      <c r="K361" s="135">
        <f t="shared" si="164"/>
        <v>2247994.2543153712</v>
      </c>
      <c r="L361" s="135">
        <f t="shared" si="164"/>
        <v>85366.565215236158</v>
      </c>
      <c r="M361" s="135">
        <f t="shared" si="164"/>
        <v>2929660.230636694</v>
      </c>
      <c r="N361" s="135">
        <f t="shared" si="164"/>
        <v>39552104.844751924</v>
      </c>
      <c r="O361" s="135">
        <f t="shared" si="164"/>
        <v>151270923.63622668</v>
      </c>
      <c r="P361" s="135">
        <f t="shared" si="164"/>
        <v>27404130.807652812</v>
      </c>
      <c r="Q361" s="135">
        <f t="shared" si="164"/>
        <v>16978915.108294114</v>
      </c>
      <c r="R361" s="135">
        <f t="shared" si="164"/>
        <v>339112.4838174262</v>
      </c>
      <c r="S361" s="135">
        <f t="shared" si="164"/>
        <v>223979.35882740113</v>
      </c>
      <c r="T361" s="135">
        <f t="shared" si="164"/>
        <v>995043.83740276075</v>
      </c>
      <c r="U361" s="135">
        <f t="shared" si="164"/>
        <v>204150.41567423419</v>
      </c>
    </row>
    <row r="362" spans="1:21">
      <c r="B362" s="18" t="str">
        <f>$B$6</f>
        <v>BULKTRAN</v>
      </c>
      <c r="D362" s="135">
        <f t="shared" ref="D362:U362" si="165">-$D$360*D6+D293</f>
        <v>0</v>
      </c>
      <c r="E362" s="135">
        <f t="shared" si="165"/>
        <v>0</v>
      </c>
      <c r="F362" s="135">
        <f t="shared" si="165"/>
        <v>0</v>
      </c>
      <c r="G362" s="135">
        <f t="shared" si="165"/>
        <v>0</v>
      </c>
      <c r="H362" s="135">
        <f t="shared" si="165"/>
        <v>0</v>
      </c>
      <c r="I362" s="135">
        <f t="shared" si="165"/>
        <v>0</v>
      </c>
      <c r="J362" s="135">
        <f t="shared" si="165"/>
        <v>0</v>
      </c>
      <c r="K362" s="135">
        <f t="shared" si="165"/>
        <v>0</v>
      </c>
      <c r="L362" s="135">
        <f t="shared" si="165"/>
        <v>0</v>
      </c>
      <c r="M362" s="135">
        <f t="shared" si="165"/>
        <v>0</v>
      </c>
      <c r="N362" s="135">
        <f t="shared" si="165"/>
        <v>0</v>
      </c>
      <c r="O362" s="135">
        <f t="shared" si="165"/>
        <v>0</v>
      </c>
      <c r="P362" s="135">
        <f t="shared" si="165"/>
        <v>0</v>
      </c>
      <c r="Q362" s="135">
        <f t="shared" si="165"/>
        <v>0</v>
      </c>
      <c r="R362" s="135">
        <f t="shared" si="165"/>
        <v>0</v>
      </c>
      <c r="S362" s="135">
        <f t="shared" si="165"/>
        <v>0</v>
      </c>
      <c r="T362" s="135">
        <f t="shared" si="165"/>
        <v>0</v>
      </c>
      <c r="U362" s="135">
        <f t="shared" si="165"/>
        <v>0</v>
      </c>
    </row>
    <row r="363" spans="1:21">
      <c r="B363" s="18" t="str">
        <f>$B$7</f>
        <v>SUBTRAN</v>
      </c>
      <c r="D363" s="135">
        <f t="shared" ref="D363:U363" si="166">-$D$360*D7+D294</f>
        <v>0</v>
      </c>
      <c r="E363" s="135">
        <f t="shared" si="166"/>
        <v>0</v>
      </c>
      <c r="F363" s="135">
        <f t="shared" si="166"/>
        <v>0</v>
      </c>
      <c r="G363" s="135">
        <f t="shared" si="166"/>
        <v>0</v>
      </c>
      <c r="H363" s="135">
        <f t="shared" si="166"/>
        <v>0</v>
      </c>
      <c r="I363" s="135">
        <f t="shared" si="166"/>
        <v>0</v>
      </c>
      <c r="J363" s="135">
        <f t="shared" si="166"/>
        <v>0</v>
      </c>
      <c r="K363" s="135">
        <f t="shared" si="166"/>
        <v>0</v>
      </c>
      <c r="L363" s="135">
        <f t="shared" si="166"/>
        <v>0</v>
      </c>
      <c r="M363" s="135">
        <f t="shared" si="166"/>
        <v>0</v>
      </c>
      <c r="N363" s="135">
        <f t="shared" si="166"/>
        <v>0</v>
      </c>
      <c r="O363" s="135">
        <f t="shared" si="166"/>
        <v>0</v>
      </c>
      <c r="P363" s="135">
        <f t="shared" si="166"/>
        <v>0</v>
      </c>
      <c r="Q363" s="135">
        <f t="shared" si="166"/>
        <v>0</v>
      </c>
      <c r="R363" s="135">
        <f t="shared" si="166"/>
        <v>0</v>
      </c>
      <c r="S363" s="135">
        <f t="shared" si="166"/>
        <v>0</v>
      </c>
      <c r="T363" s="135">
        <f t="shared" si="166"/>
        <v>0</v>
      </c>
      <c r="U363" s="135">
        <f t="shared" si="166"/>
        <v>0</v>
      </c>
    </row>
    <row r="364" spans="1:21">
      <c r="B364" s="18" t="str">
        <f>$B$8</f>
        <v>DISTPRI</v>
      </c>
      <c r="D364" s="135">
        <f t="shared" ref="D364:U364" si="167">-$D$360*D8+D295</f>
        <v>0</v>
      </c>
      <c r="E364" s="135">
        <f t="shared" si="167"/>
        <v>0</v>
      </c>
      <c r="F364" s="135">
        <f t="shared" si="167"/>
        <v>0</v>
      </c>
      <c r="G364" s="135">
        <f t="shared" si="167"/>
        <v>0</v>
      </c>
      <c r="H364" s="135">
        <f t="shared" si="167"/>
        <v>0</v>
      </c>
      <c r="I364" s="135">
        <f t="shared" si="167"/>
        <v>0</v>
      </c>
      <c r="J364" s="135">
        <f t="shared" si="167"/>
        <v>0</v>
      </c>
      <c r="K364" s="135">
        <f t="shared" si="167"/>
        <v>0</v>
      </c>
      <c r="L364" s="135">
        <f t="shared" si="167"/>
        <v>0</v>
      </c>
      <c r="M364" s="135">
        <f t="shared" si="167"/>
        <v>0</v>
      </c>
      <c r="N364" s="135">
        <f t="shared" si="167"/>
        <v>0</v>
      </c>
      <c r="O364" s="135">
        <f t="shared" si="167"/>
        <v>0</v>
      </c>
      <c r="P364" s="135">
        <f t="shared" si="167"/>
        <v>0</v>
      </c>
      <c r="Q364" s="135">
        <f t="shared" si="167"/>
        <v>0</v>
      </c>
      <c r="R364" s="135">
        <f t="shared" si="167"/>
        <v>0</v>
      </c>
      <c r="S364" s="135">
        <f t="shared" si="167"/>
        <v>0</v>
      </c>
      <c r="T364" s="135">
        <f t="shared" si="167"/>
        <v>0</v>
      </c>
      <c r="U364" s="135">
        <f t="shared" si="167"/>
        <v>0</v>
      </c>
    </row>
    <row r="365" spans="1:21">
      <c r="B365" s="18" t="str">
        <f>$B$9</f>
        <v>DISTSEC</v>
      </c>
      <c r="D365" s="135">
        <f t="shared" ref="D365:U365" si="168">-$D$360*D9+D296</f>
        <v>0</v>
      </c>
      <c r="E365" s="135">
        <f t="shared" si="168"/>
        <v>0</v>
      </c>
      <c r="F365" s="135">
        <f t="shared" si="168"/>
        <v>0</v>
      </c>
      <c r="G365" s="135">
        <f t="shared" si="168"/>
        <v>0</v>
      </c>
      <c r="H365" s="135">
        <f t="shared" si="168"/>
        <v>0</v>
      </c>
      <c r="I365" s="135">
        <f t="shared" si="168"/>
        <v>0</v>
      </c>
      <c r="J365" s="135">
        <f t="shared" si="168"/>
        <v>0</v>
      </c>
      <c r="K365" s="135">
        <f t="shared" si="168"/>
        <v>0</v>
      </c>
      <c r="L365" s="135">
        <f t="shared" si="168"/>
        <v>0</v>
      </c>
      <c r="M365" s="135">
        <f t="shared" si="168"/>
        <v>0</v>
      </c>
      <c r="N365" s="135">
        <f t="shared" si="168"/>
        <v>0</v>
      </c>
      <c r="O365" s="135">
        <f t="shared" si="168"/>
        <v>0</v>
      </c>
      <c r="P365" s="135">
        <f t="shared" si="168"/>
        <v>0</v>
      </c>
      <c r="Q365" s="135">
        <f t="shared" si="168"/>
        <v>0</v>
      </c>
      <c r="R365" s="135">
        <f t="shared" si="168"/>
        <v>0</v>
      </c>
      <c r="S365" s="135">
        <f t="shared" si="168"/>
        <v>0</v>
      </c>
      <c r="T365" s="135">
        <f t="shared" si="168"/>
        <v>0</v>
      </c>
      <c r="U365" s="135">
        <f t="shared" si="168"/>
        <v>0</v>
      </c>
    </row>
    <row r="366" spans="1:21">
      <c r="B366" s="18" t="str">
        <f>$B$10</f>
        <v>ENERGY</v>
      </c>
      <c r="D366" s="135">
        <f t="shared" ref="D366:U366" si="169">-$D$360*D10+D297</f>
        <v>0</v>
      </c>
      <c r="E366" s="135">
        <f t="shared" si="169"/>
        <v>0</v>
      </c>
      <c r="F366" s="135">
        <f t="shared" si="169"/>
        <v>0</v>
      </c>
      <c r="G366" s="135">
        <f t="shared" si="169"/>
        <v>0</v>
      </c>
      <c r="H366" s="135">
        <f t="shared" si="169"/>
        <v>0</v>
      </c>
      <c r="I366" s="135">
        <f t="shared" si="169"/>
        <v>0</v>
      </c>
      <c r="J366" s="135">
        <f t="shared" si="169"/>
        <v>0</v>
      </c>
      <c r="K366" s="135">
        <f t="shared" si="169"/>
        <v>0</v>
      </c>
      <c r="L366" s="135">
        <f t="shared" si="169"/>
        <v>0</v>
      </c>
      <c r="M366" s="135">
        <f t="shared" si="169"/>
        <v>0</v>
      </c>
      <c r="N366" s="135">
        <f t="shared" si="169"/>
        <v>0</v>
      </c>
      <c r="O366" s="135">
        <f t="shared" si="169"/>
        <v>0</v>
      </c>
      <c r="P366" s="135">
        <f t="shared" si="169"/>
        <v>0</v>
      </c>
      <c r="Q366" s="135">
        <f t="shared" si="169"/>
        <v>0</v>
      </c>
      <c r="R366" s="135">
        <f t="shared" si="169"/>
        <v>0</v>
      </c>
      <c r="S366" s="135">
        <f t="shared" si="169"/>
        <v>0</v>
      </c>
      <c r="T366" s="135">
        <f t="shared" si="169"/>
        <v>0</v>
      </c>
      <c r="U366" s="135">
        <f t="shared" si="169"/>
        <v>0</v>
      </c>
    </row>
    <row r="367" spans="1:21">
      <c r="B367" s="18" t="str">
        <f>$B$11</f>
        <v>CUSTOMER</v>
      </c>
      <c r="D367" s="135">
        <f t="shared" ref="D367:U367" si="170">-$D$360*D11+D298</f>
        <v>0</v>
      </c>
      <c r="E367" s="135">
        <f t="shared" si="170"/>
        <v>0</v>
      </c>
      <c r="F367" s="135">
        <f t="shared" si="170"/>
        <v>0</v>
      </c>
      <c r="G367" s="135">
        <f t="shared" si="170"/>
        <v>0</v>
      </c>
      <c r="H367" s="135">
        <f t="shared" si="170"/>
        <v>0</v>
      </c>
      <c r="I367" s="135">
        <f t="shared" si="170"/>
        <v>0</v>
      </c>
      <c r="J367" s="135">
        <f t="shared" si="170"/>
        <v>0</v>
      </c>
      <c r="K367" s="135">
        <f t="shared" si="170"/>
        <v>0</v>
      </c>
      <c r="L367" s="135">
        <f t="shared" si="170"/>
        <v>0</v>
      </c>
      <c r="M367" s="135">
        <f t="shared" si="170"/>
        <v>0</v>
      </c>
      <c r="N367" s="135">
        <f t="shared" si="170"/>
        <v>0</v>
      </c>
      <c r="O367" s="135">
        <f t="shared" si="170"/>
        <v>0</v>
      </c>
      <c r="P367" s="135">
        <f t="shared" si="170"/>
        <v>0</v>
      </c>
      <c r="Q367" s="135">
        <f t="shared" si="170"/>
        <v>0</v>
      </c>
      <c r="R367" s="135">
        <f t="shared" si="170"/>
        <v>0</v>
      </c>
      <c r="S367" s="135">
        <f t="shared" si="170"/>
        <v>0</v>
      </c>
      <c r="T367" s="135">
        <f t="shared" si="170"/>
        <v>0</v>
      </c>
      <c r="U367" s="135">
        <f t="shared" si="170"/>
        <v>0</v>
      </c>
    </row>
    <row r="368" spans="1:21">
      <c r="B368" s="18" t="str">
        <f>$B$12</f>
        <v>TOTAL</v>
      </c>
      <c r="D368" s="135">
        <f t="shared" ref="D368:U368" si="171">-$D$360*D12+D299</f>
        <v>866452240.99999976</v>
      </c>
      <c r="E368" s="135">
        <f t="shared" si="171"/>
        <v>445690885.07736945</v>
      </c>
      <c r="F368" s="135">
        <f t="shared" si="171"/>
        <v>103935182.92216988</v>
      </c>
      <c r="G368" s="135">
        <f t="shared" si="171"/>
        <v>1445110.5979351797</v>
      </c>
      <c r="H368" s="135">
        <f t="shared" si="171"/>
        <v>201265.91041833916</v>
      </c>
      <c r="I368" s="135">
        <f t="shared" si="171"/>
        <v>61863072.847806655</v>
      </c>
      <c r="J368" s="135">
        <f t="shared" si="171"/>
        <v>11085342.101485748</v>
      </c>
      <c r="K368" s="135">
        <f t="shared" si="171"/>
        <v>2247994.2543153712</v>
      </c>
      <c r="L368" s="135">
        <f t="shared" si="171"/>
        <v>85366.565215236158</v>
      </c>
      <c r="M368" s="135">
        <f t="shared" si="171"/>
        <v>2929660.230636694</v>
      </c>
      <c r="N368" s="135">
        <f t="shared" si="171"/>
        <v>39552104.844751924</v>
      </c>
      <c r="O368" s="135">
        <f t="shared" si="171"/>
        <v>151270923.63622668</v>
      </c>
      <c r="P368" s="135">
        <f t="shared" si="171"/>
        <v>27404130.807652812</v>
      </c>
      <c r="Q368" s="135">
        <f t="shared" si="171"/>
        <v>16978915.108294114</v>
      </c>
      <c r="R368" s="135">
        <f t="shared" si="171"/>
        <v>339112.4838174262</v>
      </c>
      <c r="S368" s="135">
        <f t="shared" si="171"/>
        <v>223979.35882740113</v>
      </c>
      <c r="T368" s="135">
        <f t="shared" si="171"/>
        <v>995043.83740276075</v>
      </c>
      <c r="U368" s="135">
        <f t="shared" si="171"/>
        <v>204150.41567423419</v>
      </c>
    </row>
    <row r="369" spans="1:21">
      <c r="A369" s="119" t="s">
        <v>551</v>
      </c>
      <c r="B369" s="18" t="str">
        <f>$B$5</f>
        <v>PRODUCTION</v>
      </c>
      <c r="D369" s="23">
        <f t="shared" ref="D369:D376" si="172">SUM(E369:U369)</f>
        <v>1</v>
      </c>
      <c r="E369" s="23">
        <f t="shared" ref="E369:U369" si="173">E361/$D368</f>
        <v>0.51438597996236191</v>
      </c>
      <c r="F369" s="23">
        <f t="shared" si="173"/>
        <v>0.11995488961078227</v>
      </c>
      <c r="G369" s="23">
        <f t="shared" si="173"/>
        <v>1.6678479546285577E-3</v>
      </c>
      <c r="H369" s="23">
        <f t="shared" si="173"/>
        <v>2.3228736783697604E-4</v>
      </c>
      <c r="I369" s="23">
        <f t="shared" si="173"/>
        <v>7.1398133584845411E-2</v>
      </c>
      <c r="J369" s="23">
        <f t="shared" si="173"/>
        <v>1.2793944751867462E-2</v>
      </c>
      <c r="K369" s="23">
        <f t="shared" si="173"/>
        <v>2.5944814358387375E-3</v>
      </c>
      <c r="L369" s="23">
        <f t="shared" si="173"/>
        <v>9.8524259244470218E-5</v>
      </c>
      <c r="M369" s="23">
        <f t="shared" si="173"/>
        <v>3.3812137495951087E-3</v>
      </c>
      <c r="N369" s="23">
        <f t="shared" si="173"/>
        <v>4.5648338100093777E-2</v>
      </c>
      <c r="O369" s="23">
        <f t="shared" si="173"/>
        <v>0.17458656862799518</v>
      </c>
      <c r="P369" s="23">
        <f t="shared" si="173"/>
        <v>3.1627976143295378E-2</v>
      </c>
      <c r="Q369" s="23">
        <f t="shared" si="173"/>
        <v>1.9595904199749329E-2</v>
      </c>
      <c r="R369" s="23">
        <f t="shared" si="173"/>
        <v>3.9138046827144889E-4</v>
      </c>
      <c r="S369" s="23">
        <f t="shared" si="173"/>
        <v>2.58501678717917E-4</v>
      </c>
      <c r="T369" s="23">
        <f t="shared" si="173"/>
        <v>1.1484116380775348E-3</v>
      </c>
      <c r="U369" s="23">
        <f t="shared" si="173"/>
        <v>2.3561646679869832E-4</v>
      </c>
    </row>
    <row r="370" spans="1:21">
      <c r="A370" s="18" t="str">
        <f t="shared" ref="A370:A376" si="174">A369</f>
        <v>RB_GUP-Land_P</v>
      </c>
      <c r="B370" s="18" t="str">
        <f>$B$6</f>
        <v>BULKTRAN</v>
      </c>
      <c r="D370" s="23">
        <f t="shared" si="172"/>
        <v>0</v>
      </c>
      <c r="E370" s="23">
        <f t="shared" ref="E370:U370" si="175">E362/$D368</f>
        <v>0</v>
      </c>
      <c r="F370" s="23">
        <f t="shared" si="175"/>
        <v>0</v>
      </c>
      <c r="G370" s="23">
        <f t="shared" si="175"/>
        <v>0</v>
      </c>
      <c r="H370" s="23">
        <f t="shared" si="175"/>
        <v>0</v>
      </c>
      <c r="I370" s="23">
        <f t="shared" si="175"/>
        <v>0</v>
      </c>
      <c r="J370" s="23">
        <f t="shared" si="175"/>
        <v>0</v>
      </c>
      <c r="K370" s="23">
        <f t="shared" si="175"/>
        <v>0</v>
      </c>
      <c r="L370" s="23">
        <f t="shared" si="175"/>
        <v>0</v>
      </c>
      <c r="M370" s="23">
        <f t="shared" si="175"/>
        <v>0</v>
      </c>
      <c r="N370" s="23">
        <f t="shared" si="175"/>
        <v>0</v>
      </c>
      <c r="O370" s="23">
        <f t="shared" si="175"/>
        <v>0</v>
      </c>
      <c r="P370" s="23">
        <f t="shared" si="175"/>
        <v>0</v>
      </c>
      <c r="Q370" s="23">
        <f t="shared" si="175"/>
        <v>0</v>
      </c>
      <c r="R370" s="23">
        <f t="shared" si="175"/>
        <v>0</v>
      </c>
      <c r="S370" s="23">
        <f t="shared" si="175"/>
        <v>0</v>
      </c>
      <c r="T370" s="23">
        <f t="shared" si="175"/>
        <v>0</v>
      </c>
      <c r="U370" s="23">
        <f t="shared" si="175"/>
        <v>0</v>
      </c>
    </row>
    <row r="371" spans="1:21">
      <c r="A371" s="18" t="str">
        <f t="shared" si="174"/>
        <v>RB_GUP-Land_P</v>
      </c>
      <c r="B371" s="18" t="str">
        <f>$B$7</f>
        <v>SUBTRAN</v>
      </c>
      <c r="D371" s="23">
        <f t="shared" si="172"/>
        <v>0</v>
      </c>
      <c r="E371" s="23">
        <f t="shared" ref="E371:U371" si="176">E363/$D368</f>
        <v>0</v>
      </c>
      <c r="F371" s="23">
        <f t="shared" si="176"/>
        <v>0</v>
      </c>
      <c r="G371" s="23">
        <f t="shared" si="176"/>
        <v>0</v>
      </c>
      <c r="H371" s="23">
        <f t="shared" si="176"/>
        <v>0</v>
      </c>
      <c r="I371" s="23">
        <f t="shared" si="176"/>
        <v>0</v>
      </c>
      <c r="J371" s="23">
        <f t="shared" si="176"/>
        <v>0</v>
      </c>
      <c r="K371" s="23">
        <f t="shared" si="176"/>
        <v>0</v>
      </c>
      <c r="L371" s="23">
        <f t="shared" si="176"/>
        <v>0</v>
      </c>
      <c r="M371" s="23">
        <f t="shared" si="176"/>
        <v>0</v>
      </c>
      <c r="N371" s="23">
        <f t="shared" si="176"/>
        <v>0</v>
      </c>
      <c r="O371" s="23">
        <f t="shared" si="176"/>
        <v>0</v>
      </c>
      <c r="P371" s="23">
        <f t="shared" si="176"/>
        <v>0</v>
      </c>
      <c r="Q371" s="23">
        <f t="shared" si="176"/>
        <v>0</v>
      </c>
      <c r="R371" s="23">
        <f t="shared" si="176"/>
        <v>0</v>
      </c>
      <c r="S371" s="23">
        <f t="shared" si="176"/>
        <v>0</v>
      </c>
      <c r="T371" s="23">
        <f t="shared" si="176"/>
        <v>0</v>
      </c>
      <c r="U371" s="23">
        <f t="shared" si="176"/>
        <v>0</v>
      </c>
    </row>
    <row r="372" spans="1:21">
      <c r="A372" s="18" t="str">
        <f t="shared" si="174"/>
        <v>RB_GUP-Land_P</v>
      </c>
      <c r="B372" s="18" t="str">
        <f>$B$8</f>
        <v>DISTPRI</v>
      </c>
      <c r="D372" s="23">
        <f t="shared" si="172"/>
        <v>0</v>
      </c>
      <c r="E372" s="23">
        <f t="shared" ref="E372:U372" si="177">E364/$D368</f>
        <v>0</v>
      </c>
      <c r="F372" s="23">
        <f t="shared" si="177"/>
        <v>0</v>
      </c>
      <c r="G372" s="23">
        <f t="shared" si="177"/>
        <v>0</v>
      </c>
      <c r="H372" s="23">
        <f t="shared" si="177"/>
        <v>0</v>
      </c>
      <c r="I372" s="23">
        <f t="shared" si="177"/>
        <v>0</v>
      </c>
      <c r="J372" s="23">
        <f t="shared" si="177"/>
        <v>0</v>
      </c>
      <c r="K372" s="23">
        <f t="shared" si="177"/>
        <v>0</v>
      </c>
      <c r="L372" s="23">
        <f t="shared" si="177"/>
        <v>0</v>
      </c>
      <c r="M372" s="23">
        <f t="shared" si="177"/>
        <v>0</v>
      </c>
      <c r="N372" s="23">
        <f t="shared" si="177"/>
        <v>0</v>
      </c>
      <c r="O372" s="23">
        <f t="shared" si="177"/>
        <v>0</v>
      </c>
      <c r="P372" s="23">
        <f t="shared" si="177"/>
        <v>0</v>
      </c>
      <c r="Q372" s="23">
        <f t="shared" si="177"/>
        <v>0</v>
      </c>
      <c r="R372" s="23">
        <f t="shared" si="177"/>
        <v>0</v>
      </c>
      <c r="S372" s="23">
        <f t="shared" si="177"/>
        <v>0</v>
      </c>
      <c r="T372" s="23">
        <f t="shared" si="177"/>
        <v>0</v>
      </c>
      <c r="U372" s="23">
        <f t="shared" si="177"/>
        <v>0</v>
      </c>
    </row>
    <row r="373" spans="1:21">
      <c r="A373" s="18" t="str">
        <f t="shared" si="174"/>
        <v>RB_GUP-Land_P</v>
      </c>
      <c r="B373" s="18" t="str">
        <f>$B$9</f>
        <v>DISTSEC</v>
      </c>
      <c r="D373" s="23">
        <f t="shared" si="172"/>
        <v>0</v>
      </c>
      <c r="E373" s="23">
        <f t="shared" ref="E373:U373" si="178">E365/$D368</f>
        <v>0</v>
      </c>
      <c r="F373" s="23">
        <f t="shared" si="178"/>
        <v>0</v>
      </c>
      <c r="G373" s="23">
        <f t="shared" si="178"/>
        <v>0</v>
      </c>
      <c r="H373" s="23">
        <f t="shared" si="178"/>
        <v>0</v>
      </c>
      <c r="I373" s="23">
        <f t="shared" si="178"/>
        <v>0</v>
      </c>
      <c r="J373" s="23">
        <f t="shared" si="178"/>
        <v>0</v>
      </c>
      <c r="K373" s="23">
        <f t="shared" si="178"/>
        <v>0</v>
      </c>
      <c r="L373" s="23">
        <f t="shared" si="178"/>
        <v>0</v>
      </c>
      <c r="M373" s="23">
        <f t="shared" si="178"/>
        <v>0</v>
      </c>
      <c r="N373" s="23">
        <f t="shared" si="178"/>
        <v>0</v>
      </c>
      <c r="O373" s="23">
        <f t="shared" si="178"/>
        <v>0</v>
      </c>
      <c r="P373" s="23">
        <f t="shared" si="178"/>
        <v>0</v>
      </c>
      <c r="Q373" s="23">
        <f t="shared" si="178"/>
        <v>0</v>
      </c>
      <c r="R373" s="23">
        <f t="shared" si="178"/>
        <v>0</v>
      </c>
      <c r="S373" s="23">
        <f t="shared" si="178"/>
        <v>0</v>
      </c>
      <c r="T373" s="23">
        <f t="shared" si="178"/>
        <v>0</v>
      </c>
      <c r="U373" s="23">
        <f t="shared" si="178"/>
        <v>0</v>
      </c>
    </row>
    <row r="374" spans="1:21">
      <c r="A374" s="18" t="str">
        <f t="shared" si="174"/>
        <v>RB_GUP-Land_P</v>
      </c>
      <c r="B374" s="18" t="str">
        <f>$B$10</f>
        <v>ENERGY</v>
      </c>
      <c r="D374" s="23">
        <f t="shared" si="172"/>
        <v>0</v>
      </c>
      <c r="E374" s="23">
        <f t="shared" ref="E374:U374" si="179">E366/$D368</f>
        <v>0</v>
      </c>
      <c r="F374" s="23">
        <f t="shared" si="179"/>
        <v>0</v>
      </c>
      <c r="G374" s="23">
        <f t="shared" si="179"/>
        <v>0</v>
      </c>
      <c r="H374" s="23">
        <f t="shared" si="179"/>
        <v>0</v>
      </c>
      <c r="I374" s="23">
        <f t="shared" si="179"/>
        <v>0</v>
      </c>
      <c r="J374" s="23">
        <f t="shared" si="179"/>
        <v>0</v>
      </c>
      <c r="K374" s="23">
        <f t="shared" si="179"/>
        <v>0</v>
      </c>
      <c r="L374" s="23">
        <f t="shared" si="179"/>
        <v>0</v>
      </c>
      <c r="M374" s="23">
        <f t="shared" si="179"/>
        <v>0</v>
      </c>
      <c r="N374" s="23">
        <f t="shared" si="179"/>
        <v>0</v>
      </c>
      <c r="O374" s="23">
        <f t="shared" si="179"/>
        <v>0</v>
      </c>
      <c r="P374" s="23">
        <f t="shared" si="179"/>
        <v>0</v>
      </c>
      <c r="Q374" s="23">
        <f t="shared" si="179"/>
        <v>0</v>
      </c>
      <c r="R374" s="23">
        <f t="shared" si="179"/>
        <v>0</v>
      </c>
      <c r="S374" s="23">
        <f t="shared" si="179"/>
        <v>0</v>
      </c>
      <c r="T374" s="23">
        <f t="shared" si="179"/>
        <v>0</v>
      </c>
      <c r="U374" s="23">
        <f t="shared" si="179"/>
        <v>0</v>
      </c>
    </row>
    <row r="375" spans="1:21">
      <c r="A375" s="18" t="str">
        <f t="shared" si="174"/>
        <v>RB_GUP-Land_P</v>
      </c>
      <c r="B375" s="18" t="str">
        <f>$B$11</f>
        <v>CUSTOMER</v>
      </c>
      <c r="D375" s="23">
        <f t="shared" si="172"/>
        <v>0</v>
      </c>
      <c r="E375" s="23">
        <f t="shared" ref="E375:U375" si="180">E367/$D368</f>
        <v>0</v>
      </c>
      <c r="F375" s="23">
        <f t="shared" si="180"/>
        <v>0</v>
      </c>
      <c r="G375" s="23">
        <f t="shared" si="180"/>
        <v>0</v>
      </c>
      <c r="H375" s="23">
        <f t="shared" si="180"/>
        <v>0</v>
      </c>
      <c r="I375" s="23">
        <f t="shared" si="180"/>
        <v>0</v>
      </c>
      <c r="J375" s="23">
        <f t="shared" si="180"/>
        <v>0</v>
      </c>
      <c r="K375" s="23">
        <f t="shared" si="180"/>
        <v>0</v>
      </c>
      <c r="L375" s="23">
        <f t="shared" si="180"/>
        <v>0</v>
      </c>
      <c r="M375" s="23">
        <f t="shared" si="180"/>
        <v>0</v>
      </c>
      <c r="N375" s="23">
        <f t="shared" si="180"/>
        <v>0</v>
      </c>
      <c r="O375" s="23">
        <f t="shared" si="180"/>
        <v>0</v>
      </c>
      <c r="P375" s="23">
        <f t="shared" si="180"/>
        <v>0</v>
      </c>
      <c r="Q375" s="23">
        <f t="shared" si="180"/>
        <v>0</v>
      </c>
      <c r="R375" s="23">
        <f t="shared" si="180"/>
        <v>0</v>
      </c>
      <c r="S375" s="23">
        <f t="shared" si="180"/>
        <v>0</v>
      </c>
      <c r="T375" s="23">
        <f t="shared" si="180"/>
        <v>0</v>
      </c>
      <c r="U375" s="23">
        <f t="shared" si="180"/>
        <v>0</v>
      </c>
    </row>
    <row r="376" spans="1:21">
      <c r="A376" s="18" t="str">
        <f t="shared" si="174"/>
        <v>RB_GUP-Land_P</v>
      </c>
      <c r="B376" s="18" t="str">
        <f>$B$12</f>
        <v>TOTAL</v>
      </c>
      <c r="D376" s="23">
        <f t="shared" si="172"/>
        <v>1</v>
      </c>
      <c r="E376" s="23">
        <f t="shared" ref="E376:U376" si="181">SUM(E369:E375)</f>
        <v>0.51438597996236191</v>
      </c>
      <c r="F376" s="23">
        <f t="shared" si="181"/>
        <v>0.11995488961078227</v>
      </c>
      <c r="G376" s="23">
        <f t="shared" si="181"/>
        <v>1.6678479546285577E-3</v>
      </c>
      <c r="H376" s="23">
        <f t="shared" si="181"/>
        <v>2.3228736783697604E-4</v>
      </c>
      <c r="I376" s="23">
        <f t="shared" si="181"/>
        <v>7.1398133584845411E-2</v>
      </c>
      <c r="J376" s="23">
        <f t="shared" si="181"/>
        <v>1.2793944751867462E-2</v>
      </c>
      <c r="K376" s="23">
        <f t="shared" si="181"/>
        <v>2.5944814358387375E-3</v>
      </c>
      <c r="L376" s="23">
        <f t="shared" si="181"/>
        <v>9.8524259244470218E-5</v>
      </c>
      <c r="M376" s="23">
        <f t="shared" si="181"/>
        <v>3.3812137495951087E-3</v>
      </c>
      <c r="N376" s="23">
        <f t="shared" si="181"/>
        <v>4.5648338100093777E-2</v>
      </c>
      <c r="O376" s="23">
        <f t="shared" si="181"/>
        <v>0.17458656862799518</v>
      </c>
      <c r="P376" s="23">
        <f t="shared" si="181"/>
        <v>3.1627976143295378E-2</v>
      </c>
      <c r="Q376" s="23">
        <f t="shared" si="181"/>
        <v>1.9595904199749329E-2</v>
      </c>
      <c r="R376" s="23">
        <f t="shared" si="181"/>
        <v>3.9138046827144889E-4</v>
      </c>
      <c r="S376" s="23">
        <f t="shared" si="181"/>
        <v>2.58501678717917E-4</v>
      </c>
      <c r="T376" s="23">
        <f t="shared" si="181"/>
        <v>1.1484116380775348E-3</v>
      </c>
      <c r="U376" s="23">
        <f t="shared" si="181"/>
        <v>2.3561646679869832E-4</v>
      </c>
    </row>
    <row r="378" spans="1:21">
      <c r="A378" s="18" t="s">
        <v>559</v>
      </c>
      <c r="B378" s="18" t="s">
        <v>565</v>
      </c>
      <c r="D378" s="145">
        <v>35467646</v>
      </c>
      <c r="E378" s="170" t="s">
        <v>614</v>
      </c>
    </row>
    <row r="379" spans="1:21" ht="12">
      <c r="A379" s="37" t="s">
        <v>556</v>
      </c>
      <c r="B379" s="18" t="str">
        <f>$B$5</f>
        <v>PRODUCTION</v>
      </c>
      <c r="D379" s="135">
        <f t="shared" ref="D379:U379" si="182">-$D$378*D25+D309</f>
        <v>12011524.279999999</v>
      </c>
      <c r="E379" s="135">
        <f t="shared" si="182"/>
        <v>6178559.6876095021</v>
      </c>
      <c r="F379" s="135">
        <f t="shared" si="182"/>
        <v>1440841.0690646304</v>
      </c>
      <c r="G379" s="135">
        <f t="shared" si="182"/>
        <v>20033.396202369255</v>
      </c>
      <c r="H379" s="135">
        <f t="shared" si="182"/>
        <v>2790.1253587111282</v>
      </c>
      <c r="I379" s="135">
        <f t="shared" si="182"/>
        <v>857600.41510105389</v>
      </c>
      <c r="J379" s="135">
        <f t="shared" si="182"/>
        <v>153674.77802403455</v>
      </c>
      <c r="K379" s="135">
        <f t="shared" si="182"/>
        <v>31163.676760586244</v>
      </c>
      <c r="L379" s="135">
        <f t="shared" si="182"/>
        <v>1183.4265320839679</v>
      </c>
      <c r="M379" s="135">
        <f t="shared" si="182"/>
        <v>40613.531049131474</v>
      </c>
      <c r="N379" s="135">
        <f t="shared" si="182"/>
        <v>548306.12143092533</v>
      </c>
      <c r="O379" s="135">
        <f t="shared" si="182"/>
        <v>2097050.8080370501</v>
      </c>
      <c r="P379" s="135">
        <f t="shared" si="182"/>
        <v>379900.20337245311</v>
      </c>
      <c r="Q379" s="135">
        <f t="shared" si="182"/>
        <v>235376.67908384299</v>
      </c>
      <c r="R379" s="135">
        <f t="shared" si="182"/>
        <v>4701.0759973602762</v>
      </c>
      <c r="S379" s="135">
        <f t="shared" si="182"/>
        <v>3104.9991903410187</v>
      </c>
      <c r="T379" s="135">
        <f t="shared" si="182"/>
        <v>13794.174274202878</v>
      </c>
      <c r="U379" s="135">
        <f t="shared" si="182"/>
        <v>2830.1129117203777</v>
      </c>
    </row>
    <row r="380" spans="1:21">
      <c r="B380" s="18" t="str">
        <f>$B$6</f>
        <v>BULKTRAN</v>
      </c>
      <c r="D380" s="135">
        <f t="shared" ref="D380:U380" si="183">-$D$378*D26+D310</f>
        <v>460955648.29976004</v>
      </c>
      <c r="E380" s="135">
        <f t="shared" si="183"/>
        <v>237109122.86985785</v>
      </c>
      <c r="F380" s="135">
        <f t="shared" si="183"/>
        <v>55293883.90726427</v>
      </c>
      <c r="G380" s="135">
        <f t="shared" si="183"/>
        <v>768803.93519123539</v>
      </c>
      <c r="H380" s="135">
        <f t="shared" si="183"/>
        <v>107074.1742331381</v>
      </c>
      <c r="I380" s="135">
        <f t="shared" si="183"/>
        <v>32911372.953995284</v>
      </c>
      <c r="J380" s="135">
        <f t="shared" si="183"/>
        <v>5897441.0974083776</v>
      </c>
      <c r="K380" s="135">
        <f t="shared" si="183"/>
        <v>1195940.8722587372</v>
      </c>
      <c r="L380" s="135">
        <f t="shared" si="183"/>
        <v>45415.313793288376</v>
      </c>
      <c r="M380" s="135">
        <f t="shared" si="183"/>
        <v>1558589.5759846752</v>
      </c>
      <c r="N380" s="135">
        <f t="shared" si="183"/>
        <v>21041859.282735359</v>
      </c>
      <c r="O380" s="135">
        <f t="shared" si="183"/>
        <v>80476664.926348045</v>
      </c>
      <c r="P380" s="135">
        <f t="shared" si="183"/>
        <v>14579094.247542061</v>
      </c>
      <c r="Q380" s="135">
        <f t="shared" si="183"/>
        <v>9032842.724415442</v>
      </c>
      <c r="R380" s="135">
        <f t="shared" si="183"/>
        <v>180409.03748392934</v>
      </c>
      <c r="S380" s="135">
        <f t="shared" si="183"/>
        <v>119157.80889999369</v>
      </c>
      <c r="T380" s="135">
        <f t="shared" si="183"/>
        <v>529366.83114501939</v>
      </c>
      <c r="U380" s="135">
        <f t="shared" si="183"/>
        <v>108608.74120329286</v>
      </c>
    </row>
    <row r="381" spans="1:21">
      <c r="B381" s="18" t="str">
        <f>$B$7</f>
        <v>SUBTRAN</v>
      </c>
      <c r="D381" s="135">
        <f t="shared" ref="D381:U381" si="184">-$D$378*D27+D311</f>
        <v>137444760.42023998</v>
      </c>
      <c r="E381" s="135">
        <f t="shared" si="184"/>
        <v>70227862.326535329</v>
      </c>
      <c r="F381" s="135">
        <f t="shared" si="184"/>
        <v>16462597.298665283</v>
      </c>
      <c r="G381" s="135">
        <f t="shared" si="184"/>
        <v>229976.10061135306</v>
      </c>
      <c r="H381" s="135">
        <f t="shared" si="184"/>
        <v>41624.605683825444</v>
      </c>
      <c r="I381" s="135">
        <f t="shared" si="184"/>
        <v>9514203.3738520965</v>
      </c>
      <c r="J381" s="135">
        <f t="shared" si="184"/>
        <v>1709654.5467046138</v>
      </c>
      <c r="K381" s="135">
        <f t="shared" si="184"/>
        <v>448771.13707172999</v>
      </c>
      <c r="L381" s="135">
        <f t="shared" si="184"/>
        <v>0</v>
      </c>
      <c r="M381" s="135">
        <f t="shared" si="184"/>
        <v>428845.42968414031</v>
      </c>
      <c r="N381" s="135">
        <f t="shared" si="184"/>
        <v>6017117.2211251259</v>
      </c>
      <c r="O381" s="135">
        <f t="shared" si="184"/>
        <v>29669029.426723804</v>
      </c>
      <c r="P381" s="135">
        <f t="shared" si="184"/>
        <v>0</v>
      </c>
      <c r="Q381" s="135">
        <f t="shared" si="184"/>
        <v>2608035.0877938457</v>
      </c>
      <c r="R381" s="135">
        <f t="shared" si="184"/>
        <v>52365.476993534219</v>
      </c>
      <c r="S381" s="135">
        <f t="shared" si="184"/>
        <v>34678.388795283136</v>
      </c>
      <c r="T381" s="135">
        <f t="shared" si="184"/>
        <v>0</v>
      </c>
      <c r="U381" s="135">
        <f t="shared" si="184"/>
        <v>0</v>
      </c>
    </row>
    <row r="382" spans="1:21">
      <c r="B382" s="18" t="str">
        <f>$B$8</f>
        <v>DISTPRI</v>
      </c>
      <c r="D382" s="135">
        <f t="shared" ref="D382:U382" si="185">-$D$378*D28+D312</f>
        <v>0</v>
      </c>
      <c r="E382" s="135">
        <f t="shared" si="185"/>
        <v>0</v>
      </c>
      <c r="F382" s="135">
        <f t="shared" si="185"/>
        <v>0</v>
      </c>
      <c r="G382" s="135">
        <f t="shared" si="185"/>
        <v>0</v>
      </c>
      <c r="H382" s="135">
        <f t="shared" si="185"/>
        <v>0</v>
      </c>
      <c r="I382" s="135">
        <f t="shared" si="185"/>
        <v>0</v>
      </c>
      <c r="J382" s="135">
        <f t="shared" si="185"/>
        <v>0</v>
      </c>
      <c r="K382" s="135">
        <f t="shared" si="185"/>
        <v>0</v>
      </c>
      <c r="L382" s="135">
        <f t="shared" si="185"/>
        <v>0</v>
      </c>
      <c r="M382" s="135">
        <f t="shared" si="185"/>
        <v>0</v>
      </c>
      <c r="N382" s="135">
        <f t="shared" si="185"/>
        <v>0</v>
      </c>
      <c r="O382" s="135">
        <f t="shared" si="185"/>
        <v>0</v>
      </c>
      <c r="P382" s="135">
        <f t="shared" si="185"/>
        <v>0</v>
      </c>
      <c r="Q382" s="135">
        <f t="shared" si="185"/>
        <v>0</v>
      </c>
      <c r="R382" s="135">
        <f t="shared" si="185"/>
        <v>0</v>
      </c>
      <c r="S382" s="135">
        <f t="shared" si="185"/>
        <v>0</v>
      </c>
      <c r="T382" s="135">
        <f t="shared" si="185"/>
        <v>0</v>
      </c>
      <c r="U382" s="135">
        <f t="shared" si="185"/>
        <v>0</v>
      </c>
    </row>
    <row r="383" spans="1:21">
      <c r="B383" s="18" t="str">
        <f>$B$9</f>
        <v>DISTSEC</v>
      </c>
      <c r="D383" s="135">
        <f t="shared" ref="D383:U383" si="186">-$D$378*D29+D313</f>
        <v>0</v>
      </c>
      <c r="E383" s="135">
        <f t="shared" si="186"/>
        <v>0</v>
      </c>
      <c r="F383" s="135">
        <f t="shared" si="186"/>
        <v>0</v>
      </c>
      <c r="G383" s="135">
        <f t="shared" si="186"/>
        <v>0</v>
      </c>
      <c r="H383" s="135">
        <f t="shared" si="186"/>
        <v>0</v>
      </c>
      <c r="I383" s="135">
        <f t="shared" si="186"/>
        <v>0</v>
      </c>
      <c r="J383" s="135">
        <f t="shared" si="186"/>
        <v>0</v>
      </c>
      <c r="K383" s="135">
        <f t="shared" si="186"/>
        <v>0</v>
      </c>
      <c r="L383" s="135">
        <f t="shared" si="186"/>
        <v>0</v>
      </c>
      <c r="M383" s="135">
        <f t="shared" si="186"/>
        <v>0</v>
      </c>
      <c r="N383" s="135">
        <f t="shared" si="186"/>
        <v>0</v>
      </c>
      <c r="O383" s="135">
        <f t="shared" si="186"/>
        <v>0</v>
      </c>
      <c r="P383" s="135">
        <f t="shared" si="186"/>
        <v>0</v>
      </c>
      <c r="Q383" s="135">
        <f t="shared" si="186"/>
        <v>0</v>
      </c>
      <c r="R383" s="135">
        <f t="shared" si="186"/>
        <v>0</v>
      </c>
      <c r="S383" s="135">
        <f t="shared" si="186"/>
        <v>0</v>
      </c>
      <c r="T383" s="135">
        <f t="shared" si="186"/>
        <v>0</v>
      </c>
      <c r="U383" s="135">
        <f t="shared" si="186"/>
        <v>0</v>
      </c>
    </row>
    <row r="384" spans="1:21">
      <c r="B384" s="18" t="str">
        <f>$B$10</f>
        <v>ENERGY</v>
      </c>
      <c r="D384" s="135">
        <f t="shared" ref="D384:U384" si="187">-$D$378*D30+D314</f>
        <v>0</v>
      </c>
      <c r="E384" s="135">
        <f t="shared" si="187"/>
        <v>0</v>
      </c>
      <c r="F384" s="135">
        <f t="shared" si="187"/>
        <v>0</v>
      </c>
      <c r="G384" s="135">
        <f t="shared" si="187"/>
        <v>0</v>
      </c>
      <c r="H384" s="135">
        <f t="shared" si="187"/>
        <v>0</v>
      </c>
      <c r="I384" s="135">
        <f t="shared" si="187"/>
        <v>0</v>
      </c>
      <c r="J384" s="135">
        <f t="shared" si="187"/>
        <v>0</v>
      </c>
      <c r="K384" s="135">
        <f t="shared" si="187"/>
        <v>0</v>
      </c>
      <c r="L384" s="135">
        <f t="shared" si="187"/>
        <v>0</v>
      </c>
      <c r="M384" s="135">
        <f t="shared" si="187"/>
        <v>0</v>
      </c>
      <c r="N384" s="135">
        <f t="shared" si="187"/>
        <v>0</v>
      </c>
      <c r="O384" s="135">
        <f t="shared" si="187"/>
        <v>0</v>
      </c>
      <c r="P384" s="135">
        <f t="shared" si="187"/>
        <v>0</v>
      </c>
      <c r="Q384" s="135">
        <f t="shared" si="187"/>
        <v>0</v>
      </c>
      <c r="R384" s="135">
        <f t="shared" si="187"/>
        <v>0</v>
      </c>
      <c r="S384" s="135">
        <f t="shared" si="187"/>
        <v>0</v>
      </c>
      <c r="T384" s="135">
        <f t="shared" si="187"/>
        <v>0</v>
      </c>
      <c r="U384" s="135">
        <f t="shared" si="187"/>
        <v>0</v>
      </c>
    </row>
    <row r="385" spans="1:21">
      <c r="B385" s="18" t="str">
        <f>$B$11</f>
        <v>CUSTOMER</v>
      </c>
      <c r="D385" s="135">
        <f t="shared" ref="D385:U385" si="188">-$D$378*D31+D315</f>
        <v>0</v>
      </c>
      <c r="E385" s="135">
        <f t="shared" si="188"/>
        <v>0</v>
      </c>
      <c r="F385" s="135">
        <f t="shared" si="188"/>
        <v>0</v>
      </c>
      <c r="G385" s="135">
        <f t="shared" si="188"/>
        <v>0</v>
      </c>
      <c r="H385" s="135">
        <f t="shared" si="188"/>
        <v>0</v>
      </c>
      <c r="I385" s="135">
        <f t="shared" si="188"/>
        <v>0</v>
      </c>
      <c r="J385" s="135">
        <f t="shared" si="188"/>
        <v>0</v>
      </c>
      <c r="K385" s="135">
        <f t="shared" si="188"/>
        <v>0</v>
      </c>
      <c r="L385" s="135">
        <f t="shared" si="188"/>
        <v>0</v>
      </c>
      <c r="M385" s="135">
        <f t="shared" si="188"/>
        <v>0</v>
      </c>
      <c r="N385" s="135">
        <f t="shared" si="188"/>
        <v>0</v>
      </c>
      <c r="O385" s="135">
        <f t="shared" si="188"/>
        <v>0</v>
      </c>
      <c r="P385" s="135">
        <f t="shared" si="188"/>
        <v>0</v>
      </c>
      <c r="Q385" s="135">
        <f t="shared" si="188"/>
        <v>0</v>
      </c>
      <c r="R385" s="135">
        <f t="shared" si="188"/>
        <v>0</v>
      </c>
      <c r="S385" s="135">
        <f t="shared" si="188"/>
        <v>0</v>
      </c>
      <c r="T385" s="135">
        <f t="shared" si="188"/>
        <v>0</v>
      </c>
      <c r="U385" s="135">
        <f t="shared" si="188"/>
        <v>0</v>
      </c>
    </row>
    <row r="386" spans="1:21">
      <c r="B386" s="18" t="str">
        <f>$B$12</f>
        <v>TOTAL</v>
      </c>
      <c r="D386" s="135">
        <f t="shared" ref="D386:U386" si="189">-$D$378*D32+D316</f>
        <v>610411933</v>
      </c>
      <c r="E386" s="135">
        <f t="shared" si="189"/>
        <v>313515544.88400263</v>
      </c>
      <c r="F386" s="135">
        <f t="shared" si="189"/>
        <v>73197322.27499418</v>
      </c>
      <c r="G386" s="135">
        <f t="shared" si="189"/>
        <v>1018813.4320049579</v>
      </c>
      <c r="H386" s="135">
        <f t="shared" si="189"/>
        <v>151488.90527567468</v>
      </c>
      <c r="I386" s="135">
        <f t="shared" si="189"/>
        <v>43283176.742948435</v>
      </c>
      <c r="J386" s="135">
        <f t="shared" si="189"/>
        <v>7760770.4221370267</v>
      </c>
      <c r="K386" s="135">
        <f t="shared" si="189"/>
        <v>1675875.6860910535</v>
      </c>
      <c r="L386" s="135">
        <f t="shared" si="189"/>
        <v>46598.740325372346</v>
      </c>
      <c r="M386" s="135">
        <f t="shared" si="189"/>
        <v>2028048.5367179469</v>
      </c>
      <c r="N386" s="135">
        <f t="shared" si="189"/>
        <v>27607282.625291411</v>
      </c>
      <c r="O386" s="135">
        <f t="shared" si="189"/>
        <v>112242745.1611089</v>
      </c>
      <c r="P386" s="135">
        <f t="shared" si="189"/>
        <v>14958994.450914513</v>
      </c>
      <c r="Q386" s="135">
        <f t="shared" si="189"/>
        <v>11876254.49129313</v>
      </c>
      <c r="R386" s="135">
        <f t="shared" si="189"/>
        <v>237475.59047482384</v>
      </c>
      <c r="S386" s="135">
        <f t="shared" si="189"/>
        <v>156941.19688561783</v>
      </c>
      <c r="T386" s="135">
        <f t="shared" si="189"/>
        <v>543161.00541922229</v>
      </c>
      <c r="U386" s="135">
        <f t="shared" si="189"/>
        <v>111438.85411501324</v>
      </c>
    </row>
    <row r="387" spans="1:21">
      <c r="A387" s="119" t="s">
        <v>552</v>
      </c>
      <c r="B387" s="18" t="str">
        <f>$B$5</f>
        <v>PRODUCTION</v>
      </c>
      <c r="D387" s="23">
        <f t="shared" ref="D387:D394" si="190">SUM(E387:U387)</f>
        <v>1.967773503536668E-2</v>
      </c>
      <c r="E387" s="23">
        <f t="shared" ref="E387:U387" si="191">E379/$D386</f>
        <v>1.0121951019606791E-2</v>
      </c>
      <c r="F387" s="23">
        <f t="shared" si="191"/>
        <v>2.3604405339576321E-3</v>
      </c>
      <c r="G387" s="23">
        <f t="shared" si="191"/>
        <v>3.2819470130459023E-5</v>
      </c>
      <c r="H387" s="23">
        <f t="shared" si="191"/>
        <v>4.5708892763587703E-6</v>
      </c>
      <c r="I387" s="23">
        <f t="shared" si="191"/>
        <v>1.4049535547023028E-3</v>
      </c>
      <c r="J387" s="23">
        <f t="shared" si="191"/>
        <v>2.5175585488436798E-4</v>
      </c>
      <c r="K387" s="23">
        <f t="shared" si="191"/>
        <v>5.105351824861236E-5</v>
      </c>
      <c r="L387" s="23">
        <f t="shared" si="191"/>
        <v>1.9387342679684603E-6</v>
      </c>
      <c r="M387" s="23">
        <f t="shared" si="191"/>
        <v>6.6534628262471192E-5</v>
      </c>
      <c r="N387" s="23">
        <f t="shared" si="191"/>
        <v>8.9825590193847891E-4</v>
      </c>
      <c r="O387" s="23">
        <f t="shared" si="191"/>
        <v>3.4354682381955498E-3</v>
      </c>
      <c r="P387" s="23">
        <f t="shared" si="191"/>
        <v>6.2236693425266488E-4</v>
      </c>
      <c r="Q387" s="23">
        <f t="shared" si="191"/>
        <v>3.8560301062109638E-4</v>
      </c>
      <c r="R387" s="23">
        <f t="shared" si="191"/>
        <v>7.7014811526633048E-6</v>
      </c>
      <c r="S387" s="23">
        <f t="shared" si="191"/>
        <v>5.0867275400086561E-6</v>
      </c>
      <c r="T387" s="23">
        <f t="shared" si="191"/>
        <v>2.2598139925621142E-5</v>
      </c>
      <c r="U387" s="23">
        <f t="shared" si="191"/>
        <v>4.6363984036340546E-6</v>
      </c>
    </row>
    <row r="388" spans="1:21">
      <c r="A388" s="18" t="str">
        <f t="shared" ref="A388:A394" si="192">A387</f>
        <v>RB_GUP-Land_T</v>
      </c>
      <c r="B388" s="18" t="str">
        <f>$B$6</f>
        <v>BULKTRAN</v>
      </c>
      <c r="D388" s="23">
        <f t="shared" si="190"/>
        <v>0.75515504101352482</v>
      </c>
      <c r="E388" s="23">
        <f t="shared" ref="E388:U388" si="193">E380/$D386</f>
        <v>0.3884411657952595</v>
      </c>
      <c r="F388" s="23">
        <f t="shared" si="193"/>
        <v>9.0584539583803109E-2</v>
      </c>
      <c r="G388" s="23">
        <f t="shared" si="193"/>
        <v>1.2594837905818518E-3</v>
      </c>
      <c r="H388" s="23">
        <f t="shared" si="193"/>
        <v>1.7541297678585536E-4</v>
      </c>
      <c r="I388" s="23">
        <f t="shared" si="193"/>
        <v>5.3916660495553062E-2</v>
      </c>
      <c r="J388" s="23">
        <f t="shared" si="193"/>
        <v>9.6614118738212445E-3</v>
      </c>
      <c r="K388" s="23">
        <f t="shared" si="193"/>
        <v>1.9592357350896304E-3</v>
      </c>
      <c r="L388" s="23">
        <f t="shared" si="193"/>
        <v>7.4401091030585042E-5</v>
      </c>
      <c r="M388" s="23">
        <f t="shared" si="193"/>
        <v>2.5533406077509879E-3</v>
      </c>
      <c r="N388" s="23">
        <f t="shared" si="193"/>
        <v>3.4471572630175563E-2</v>
      </c>
      <c r="O388" s="23">
        <f t="shared" si="193"/>
        <v>0.13183992739268424</v>
      </c>
      <c r="P388" s="23">
        <f t="shared" si="193"/>
        <v>2.3884025621665004E-2</v>
      </c>
      <c r="Q388" s="23">
        <f t="shared" si="193"/>
        <v>1.4797945839658809E-2</v>
      </c>
      <c r="R388" s="23">
        <f t="shared" si="193"/>
        <v>2.9555293356941853E-4</v>
      </c>
      <c r="S388" s="23">
        <f t="shared" si="193"/>
        <v>1.9520884579429362E-4</v>
      </c>
      <c r="T388" s="23">
        <f t="shared" si="193"/>
        <v>8.6722883765285002E-4</v>
      </c>
      <c r="U388" s="23">
        <f t="shared" si="193"/>
        <v>1.7792696264883284E-4</v>
      </c>
    </row>
    <row r="389" spans="1:21">
      <c r="A389" s="18" t="str">
        <f t="shared" si="192"/>
        <v>RB_GUP-Land_T</v>
      </c>
      <c r="B389" s="18" t="str">
        <f>$B$7</f>
        <v>SUBTRAN</v>
      </c>
      <c r="D389" s="23">
        <f t="shared" si="190"/>
        <v>0.22516722395110836</v>
      </c>
      <c r="E389" s="23">
        <f t="shared" ref="E389:U389" si="194">E381/$D386</f>
        <v>0.11504994992706889</v>
      </c>
      <c r="F389" s="23">
        <f t="shared" si="194"/>
        <v>2.6969651818168638E-2</v>
      </c>
      <c r="G389" s="23">
        <f t="shared" si="194"/>
        <v>3.7675557796042149E-4</v>
      </c>
      <c r="H389" s="23">
        <f t="shared" si="194"/>
        <v>6.8191009109622776E-5</v>
      </c>
      <c r="I389" s="23">
        <f t="shared" si="194"/>
        <v>1.5586529128112731E-2</v>
      </c>
      <c r="J389" s="23">
        <f t="shared" si="194"/>
        <v>2.8008209772409772E-3</v>
      </c>
      <c r="K389" s="23">
        <f t="shared" si="194"/>
        <v>7.3519391219327619E-4</v>
      </c>
      <c r="L389" s="23">
        <f t="shared" si="194"/>
        <v>0</v>
      </c>
      <c r="M389" s="23">
        <f t="shared" si="194"/>
        <v>7.0255086196707804E-4</v>
      </c>
      <c r="N389" s="23">
        <f t="shared" si="194"/>
        <v>9.8574698426236798E-3</v>
      </c>
      <c r="O389" s="23">
        <f t="shared" si="194"/>
        <v>4.8604930249166352E-2</v>
      </c>
      <c r="P389" s="23">
        <f t="shared" si="194"/>
        <v>0</v>
      </c>
      <c r="Q389" s="23">
        <f t="shared" si="194"/>
        <v>4.2725820823588745E-3</v>
      </c>
      <c r="R389" s="23">
        <f t="shared" si="194"/>
        <v>8.5787112214816781E-5</v>
      </c>
      <c r="S389" s="23">
        <f t="shared" si="194"/>
        <v>5.6811452923026546E-5</v>
      </c>
      <c r="T389" s="23">
        <f t="shared" si="194"/>
        <v>0</v>
      </c>
      <c r="U389" s="23">
        <f t="shared" si="194"/>
        <v>0</v>
      </c>
    </row>
    <row r="390" spans="1:21">
      <c r="A390" s="18" t="str">
        <f t="shared" si="192"/>
        <v>RB_GUP-Land_T</v>
      </c>
      <c r="B390" s="18" t="str">
        <f>$B$8</f>
        <v>DISTPRI</v>
      </c>
      <c r="D390" s="23">
        <f t="shared" si="190"/>
        <v>0</v>
      </c>
      <c r="E390" s="23">
        <f t="shared" ref="E390:U390" si="195">E382/$D386</f>
        <v>0</v>
      </c>
      <c r="F390" s="23">
        <f t="shared" si="195"/>
        <v>0</v>
      </c>
      <c r="G390" s="23">
        <f t="shared" si="195"/>
        <v>0</v>
      </c>
      <c r="H390" s="23">
        <f t="shared" si="195"/>
        <v>0</v>
      </c>
      <c r="I390" s="23">
        <f t="shared" si="195"/>
        <v>0</v>
      </c>
      <c r="J390" s="23">
        <f t="shared" si="195"/>
        <v>0</v>
      </c>
      <c r="K390" s="23">
        <f t="shared" si="195"/>
        <v>0</v>
      </c>
      <c r="L390" s="23">
        <f t="shared" si="195"/>
        <v>0</v>
      </c>
      <c r="M390" s="23">
        <f t="shared" si="195"/>
        <v>0</v>
      </c>
      <c r="N390" s="23">
        <f t="shared" si="195"/>
        <v>0</v>
      </c>
      <c r="O390" s="23">
        <f t="shared" si="195"/>
        <v>0</v>
      </c>
      <c r="P390" s="23">
        <f t="shared" si="195"/>
        <v>0</v>
      </c>
      <c r="Q390" s="23">
        <f t="shared" si="195"/>
        <v>0</v>
      </c>
      <c r="R390" s="23">
        <f t="shared" si="195"/>
        <v>0</v>
      </c>
      <c r="S390" s="23">
        <f t="shared" si="195"/>
        <v>0</v>
      </c>
      <c r="T390" s="23">
        <f t="shared" si="195"/>
        <v>0</v>
      </c>
      <c r="U390" s="23">
        <f t="shared" si="195"/>
        <v>0</v>
      </c>
    </row>
    <row r="391" spans="1:21">
      <c r="A391" s="18" t="str">
        <f t="shared" si="192"/>
        <v>RB_GUP-Land_T</v>
      </c>
      <c r="B391" s="18" t="str">
        <f>$B$9</f>
        <v>DISTSEC</v>
      </c>
      <c r="D391" s="23">
        <f t="shared" si="190"/>
        <v>0</v>
      </c>
      <c r="E391" s="23">
        <f t="shared" ref="E391:U391" si="196">E383/$D386</f>
        <v>0</v>
      </c>
      <c r="F391" s="23">
        <f t="shared" si="196"/>
        <v>0</v>
      </c>
      <c r="G391" s="23">
        <f t="shared" si="196"/>
        <v>0</v>
      </c>
      <c r="H391" s="23">
        <f t="shared" si="196"/>
        <v>0</v>
      </c>
      <c r="I391" s="23">
        <f t="shared" si="196"/>
        <v>0</v>
      </c>
      <c r="J391" s="23">
        <f t="shared" si="196"/>
        <v>0</v>
      </c>
      <c r="K391" s="23">
        <f t="shared" si="196"/>
        <v>0</v>
      </c>
      <c r="L391" s="23">
        <f t="shared" si="196"/>
        <v>0</v>
      </c>
      <c r="M391" s="23">
        <f t="shared" si="196"/>
        <v>0</v>
      </c>
      <c r="N391" s="23">
        <f t="shared" si="196"/>
        <v>0</v>
      </c>
      <c r="O391" s="23">
        <f t="shared" si="196"/>
        <v>0</v>
      </c>
      <c r="P391" s="23">
        <f t="shared" si="196"/>
        <v>0</v>
      </c>
      <c r="Q391" s="23">
        <f t="shared" si="196"/>
        <v>0</v>
      </c>
      <c r="R391" s="23">
        <f t="shared" si="196"/>
        <v>0</v>
      </c>
      <c r="S391" s="23">
        <f t="shared" si="196"/>
        <v>0</v>
      </c>
      <c r="T391" s="23">
        <f t="shared" si="196"/>
        <v>0</v>
      </c>
      <c r="U391" s="23">
        <f t="shared" si="196"/>
        <v>0</v>
      </c>
    </row>
    <row r="392" spans="1:21">
      <c r="A392" s="18" t="str">
        <f t="shared" si="192"/>
        <v>RB_GUP-Land_T</v>
      </c>
      <c r="B392" s="18" t="str">
        <f>$B$10</f>
        <v>ENERGY</v>
      </c>
      <c r="D392" s="23">
        <f t="shared" si="190"/>
        <v>0</v>
      </c>
      <c r="E392" s="23">
        <f t="shared" ref="E392:U392" si="197">E384/$D386</f>
        <v>0</v>
      </c>
      <c r="F392" s="23">
        <f t="shared" si="197"/>
        <v>0</v>
      </c>
      <c r="G392" s="23">
        <f t="shared" si="197"/>
        <v>0</v>
      </c>
      <c r="H392" s="23">
        <f t="shared" si="197"/>
        <v>0</v>
      </c>
      <c r="I392" s="23">
        <f t="shared" si="197"/>
        <v>0</v>
      </c>
      <c r="J392" s="23">
        <f t="shared" si="197"/>
        <v>0</v>
      </c>
      <c r="K392" s="23">
        <f t="shared" si="197"/>
        <v>0</v>
      </c>
      <c r="L392" s="23">
        <f t="shared" si="197"/>
        <v>0</v>
      </c>
      <c r="M392" s="23">
        <f t="shared" si="197"/>
        <v>0</v>
      </c>
      <c r="N392" s="23">
        <f t="shared" si="197"/>
        <v>0</v>
      </c>
      <c r="O392" s="23">
        <f t="shared" si="197"/>
        <v>0</v>
      </c>
      <c r="P392" s="23">
        <f t="shared" si="197"/>
        <v>0</v>
      </c>
      <c r="Q392" s="23">
        <f t="shared" si="197"/>
        <v>0</v>
      </c>
      <c r="R392" s="23">
        <f t="shared" si="197"/>
        <v>0</v>
      </c>
      <c r="S392" s="23">
        <f t="shared" si="197"/>
        <v>0</v>
      </c>
      <c r="T392" s="23">
        <f t="shared" si="197"/>
        <v>0</v>
      </c>
      <c r="U392" s="23">
        <f t="shared" si="197"/>
        <v>0</v>
      </c>
    </row>
    <row r="393" spans="1:21">
      <c r="A393" s="18" t="str">
        <f t="shared" si="192"/>
        <v>RB_GUP-Land_T</v>
      </c>
      <c r="B393" s="18" t="str">
        <f>$B$11</f>
        <v>CUSTOMER</v>
      </c>
      <c r="D393" s="23">
        <f t="shared" si="190"/>
        <v>0</v>
      </c>
      <c r="E393" s="23">
        <f t="shared" ref="E393:U393" si="198">E385/$D386</f>
        <v>0</v>
      </c>
      <c r="F393" s="23">
        <f t="shared" si="198"/>
        <v>0</v>
      </c>
      <c r="G393" s="23">
        <f t="shared" si="198"/>
        <v>0</v>
      </c>
      <c r="H393" s="23">
        <f t="shared" si="198"/>
        <v>0</v>
      </c>
      <c r="I393" s="23">
        <f t="shared" si="198"/>
        <v>0</v>
      </c>
      <c r="J393" s="23">
        <f t="shared" si="198"/>
        <v>0</v>
      </c>
      <c r="K393" s="23">
        <f t="shared" si="198"/>
        <v>0</v>
      </c>
      <c r="L393" s="23">
        <f t="shared" si="198"/>
        <v>0</v>
      </c>
      <c r="M393" s="23">
        <f t="shared" si="198"/>
        <v>0</v>
      </c>
      <c r="N393" s="23">
        <f t="shared" si="198"/>
        <v>0</v>
      </c>
      <c r="O393" s="23">
        <f t="shared" si="198"/>
        <v>0</v>
      </c>
      <c r="P393" s="23">
        <f t="shared" si="198"/>
        <v>0</v>
      </c>
      <c r="Q393" s="23">
        <f t="shared" si="198"/>
        <v>0</v>
      </c>
      <c r="R393" s="23">
        <f t="shared" si="198"/>
        <v>0</v>
      </c>
      <c r="S393" s="23">
        <f t="shared" si="198"/>
        <v>0</v>
      </c>
      <c r="T393" s="23">
        <f t="shared" si="198"/>
        <v>0</v>
      </c>
      <c r="U393" s="23">
        <f t="shared" si="198"/>
        <v>0</v>
      </c>
    </row>
    <row r="394" spans="1:21">
      <c r="A394" s="18" t="str">
        <f t="shared" si="192"/>
        <v>RB_GUP-Land_T</v>
      </c>
      <c r="B394" s="18" t="str">
        <f>$B$12</f>
        <v>TOTAL</v>
      </c>
      <c r="D394" s="23">
        <f t="shared" si="190"/>
        <v>0.99999999999999989</v>
      </c>
      <c r="E394" s="23">
        <f t="shared" ref="E394:U394" si="199">SUM(E387:E393)</f>
        <v>0.51361306674193519</v>
      </c>
      <c r="F394" s="23">
        <f t="shared" si="199"/>
        <v>0.11991463193592938</v>
      </c>
      <c r="G394" s="23">
        <f t="shared" si="199"/>
        <v>1.6690588386727321E-3</v>
      </c>
      <c r="H394" s="23">
        <f t="shared" si="199"/>
        <v>2.481748751718369E-4</v>
      </c>
      <c r="I394" s="23">
        <f t="shared" si="199"/>
        <v>7.0908143178368105E-2</v>
      </c>
      <c r="J394" s="23">
        <f t="shared" si="199"/>
        <v>1.2713988705946588E-2</v>
      </c>
      <c r="K394" s="23">
        <f t="shared" si="199"/>
        <v>2.745483165531519E-3</v>
      </c>
      <c r="L394" s="23">
        <f t="shared" si="199"/>
        <v>7.6339825298553498E-5</v>
      </c>
      <c r="M394" s="23">
        <f t="shared" si="199"/>
        <v>3.3224260979805372E-3</v>
      </c>
      <c r="N394" s="23">
        <f t="shared" si="199"/>
        <v>4.5227298374737719E-2</v>
      </c>
      <c r="O394" s="23">
        <f t="shared" si="199"/>
        <v>0.18388032588004613</v>
      </c>
      <c r="P394" s="23">
        <f t="shared" si="199"/>
        <v>2.4506392555917668E-2</v>
      </c>
      <c r="Q394" s="23">
        <f t="shared" si="199"/>
        <v>1.9456130932638781E-2</v>
      </c>
      <c r="R394" s="23">
        <f t="shared" si="199"/>
        <v>3.8904152693689865E-4</v>
      </c>
      <c r="S394" s="23">
        <f t="shared" si="199"/>
        <v>2.5710702625732885E-4</v>
      </c>
      <c r="T394" s="23">
        <f t="shared" si="199"/>
        <v>8.8982697757847111E-4</v>
      </c>
      <c r="U394" s="23">
        <f t="shared" si="199"/>
        <v>1.825633610524669E-4</v>
      </c>
    </row>
    <row r="396" spans="1:21">
      <c r="A396" s="18" t="s">
        <v>561</v>
      </c>
      <c r="B396" s="18" t="s">
        <v>564</v>
      </c>
      <c r="D396" s="145">
        <v>7723751.4799999995</v>
      </c>
      <c r="E396" s="170" t="s">
        <v>614</v>
      </c>
    </row>
    <row r="397" spans="1:21" ht="12">
      <c r="A397" s="37" t="s">
        <v>557</v>
      </c>
      <c r="B397" s="18" t="str">
        <f>$B$5</f>
        <v>PRODUCTION</v>
      </c>
      <c r="D397" s="135">
        <f t="shared" ref="D397:U397" si="200">-$D$396*D45+D326</f>
        <v>0</v>
      </c>
      <c r="E397" s="135">
        <f t="shared" si="200"/>
        <v>0</v>
      </c>
      <c r="F397" s="135">
        <f t="shared" si="200"/>
        <v>0</v>
      </c>
      <c r="G397" s="135">
        <f t="shared" si="200"/>
        <v>0</v>
      </c>
      <c r="H397" s="135">
        <f t="shared" si="200"/>
        <v>0</v>
      </c>
      <c r="I397" s="135">
        <f t="shared" si="200"/>
        <v>0</v>
      </c>
      <c r="J397" s="135">
        <f t="shared" si="200"/>
        <v>0</v>
      </c>
      <c r="K397" s="135">
        <f t="shared" si="200"/>
        <v>0</v>
      </c>
      <c r="L397" s="135">
        <f t="shared" si="200"/>
        <v>0</v>
      </c>
      <c r="M397" s="135">
        <f t="shared" si="200"/>
        <v>0</v>
      </c>
      <c r="N397" s="135">
        <f t="shared" si="200"/>
        <v>0</v>
      </c>
      <c r="O397" s="135">
        <f t="shared" si="200"/>
        <v>0</v>
      </c>
      <c r="P397" s="135">
        <f t="shared" si="200"/>
        <v>0</v>
      </c>
      <c r="Q397" s="135">
        <f t="shared" si="200"/>
        <v>0</v>
      </c>
      <c r="R397" s="135">
        <f t="shared" si="200"/>
        <v>0</v>
      </c>
      <c r="S397" s="135">
        <f t="shared" si="200"/>
        <v>0</v>
      </c>
      <c r="T397" s="135">
        <f t="shared" si="200"/>
        <v>0</v>
      </c>
      <c r="U397" s="135">
        <f t="shared" si="200"/>
        <v>0</v>
      </c>
    </row>
    <row r="398" spans="1:21">
      <c r="B398" s="18" t="str">
        <f>$B$6</f>
        <v>BULKTRAN</v>
      </c>
      <c r="D398" s="135">
        <f t="shared" ref="D398:U398" si="201">-$D$396*D46+D327</f>
        <v>0</v>
      </c>
      <c r="E398" s="135">
        <f t="shared" si="201"/>
        <v>0</v>
      </c>
      <c r="F398" s="135">
        <f t="shared" si="201"/>
        <v>0</v>
      </c>
      <c r="G398" s="135">
        <f t="shared" si="201"/>
        <v>0</v>
      </c>
      <c r="H398" s="135">
        <f t="shared" si="201"/>
        <v>0</v>
      </c>
      <c r="I398" s="135">
        <f t="shared" si="201"/>
        <v>0</v>
      </c>
      <c r="J398" s="135">
        <f t="shared" si="201"/>
        <v>0</v>
      </c>
      <c r="K398" s="135">
        <f t="shared" si="201"/>
        <v>0</v>
      </c>
      <c r="L398" s="135">
        <f t="shared" si="201"/>
        <v>0</v>
      </c>
      <c r="M398" s="135">
        <f t="shared" si="201"/>
        <v>0</v>
      </c>
      <c r="N398" s="135">
        <f t="shared" si="201"/>
        <v>0</v>
      </c>
      <c r="O398" s="135">
        <f t="shared" si="201"/>
        <v>0</v>
      </c>
      <c r="P398" s="135">
        <f t="shared" si="201"/>
        <v>0</v>
      </c>
      <c r="Q398" s="135">
        <f t="shared" si="201"/>
        <v>0</v>
      </c>
      <c r="R398" s="135">
        <f t="shared" si="201"/>
        <v>0</v>
      </c>
      <c r="S398" s="135">
        <f t="shared" si="201"/>
        <v>0</v>
      </c>
      <c r="T398" s="135">
        <f t="shared" si="201"/>
        <v>0</v>
      </c>
      <c r="U398" s="135">
        <f t="shared" si="201"/>
        <v>0</v>
      </c>
    </row>
    <row r="399" spans="1:21">
      <c r="B399" s="18" t="str">
        <f>$B$7</f>
        <v>SUBTRAN</v>
      </c>
      <c r="D399" s="135">
        <f t="shared" ref="D399:U399" si="202">-$D$396*D47+D328</f>
        <v>0</v>
      </c>
      <c r="E399" s="135">
        <f t="shared" si="202"/>
        <v>0</v>
      </c>
      <c r="F399" s="135">
        <f t="shared" si="202"/>
        <v>0</v>
      </c>
      <c r="G399" s="135">
        <f t="shared" si="202"/>
        <v>0</v>
      </c>
      <c r="H399" s="135">
        <f t="shared" si="202"/>
        <v>0</v>
      </c>
      <c r="I399" s="135">
        <f t="shared" si="202"/>
        <v>0</v>
      </c>
      <c r="J399" s="135">
        <f t="shared" si="202"/>
        <v>0</v>
      </c>
      <c r="K399" s="135">
        <f t="shared" si="202"/>
        <v>0</v>
      </c>
      <c r="L399" s="135">
        <f t="shared" si="202"/>
        <v>0</v>
      </c>
      <c r="M399" s="135">
        <f t="shared" si="202"/>
        <v>0</v>
      </c>
      <c r="N399" s="135">
        <f t="shared" si="202"/>
        <v>0</v>
      </c>
      <c r="O399" s="135">
        <f t="shared" si="202"/>
        <v>0</v>
      </c>
      <c r="P399" s="135">
        <f t="shared" si="202"/>
        <v>0</v>
      </c>
      <c r="Q399" s="135">
        <f t="shared" si="202"/>
        <v>0</v>
      </c>
      <c r="R399" s="135">
        <f t="shared" si="202"/>
        <v>0</v>
      </c>
      <c r="S399" s="135">
        <f t="shared" si="202"/>
        <v>0</v>
      </c>
      <c r="T399" s="135">
        <f t="shared" si="202"/>
        <v>0</v>
      </c>
      <c r="U399" s="135">
        <f t="shared" si="202"/>
        <v>0</v>
      </c>
    </row>
    <row r="400" spans="1:21">
      <c r="B400" s="18" t="str">
        <f>$B$8</f>
        <v>DISTPRI</v>
      </c>
      <c r="D400" s="135">
        <f t="shared" ref="D400:U400" si="203">-$D$396*D48+D329</f>
        <v>534428310.08099401</v>
      </c>
      <c r="E400" s="135">
        <f t="shared" si="203"/>
        <v>349947434.78444713</v>
      </c>
      <c r="F400" s="135">
        <f t="shared" si="203"/>
        <v>81901206.5001349</v>
      </c>
      <c r="G400" s="135">
        <f t="shared" si="203"/>
        <v>1143975.6485515672</v>
      </c>
      <c r="H400" s="135">
        <f t="shared" si="203"/>
        <v>0</v>
      </c>
      <c r="I400" s="135">
        <f t="shared" si="203"/>
        <v>47545257.018879816</v>
      </c>
      <c r="J400" s="135">
        <f t="shared" si="203"/>
        <v>8542893.3250955194</v>
      </c>
      <c r="K400" s="135">
        <f t="shared" si="203"/>
        <v>0</v>
      </c>
      <c r="L400" s="135">
        <f t="shared" si="203"/>
        <v>0</v>
      </c>
      <c r="M400" s="135">
        <f t="shared" si="203"/>
        <v>2149842.3384428886</v>
      </c>
      <c r="N400" s="135">
        <f t="shared" si="203"/>
        <v>29727724.926873446</v>
      </c>
      <c r="O400" s="135">
        <f t="shared" si="203"/>
        <v>0</v>
      </c>
      <c r="P400" s="135">
        <f t="shared" si="203"/>
        <v>0</v>
      </c>
      <c r="Q400" s="135">
        <f t="shared" si="203"/>
        <v>13036516.607737172</v>
      </c>
      <c r="R400" s="135">
        <f t="shared" si="203"/>
        <v>261663.44702977137</v>
      </c>
      <c r="S400" s="135">
        <f t="shared" si="203"/>
        <v>171795.48380173711</v>
      </c>
      <c r="T400" s="135">
        <f t="shared" si="203"/>
        <v>0</v>
      </c>
      <c r="U400" s="135">
        <f t="shared" si="203"/>
        <v>0</v>
      </c>
    </row>
    <row r="401" spans="1:21">
      <c r="B401" s="18" t="str">
        <f>$B$9</f>
        <v>DISTSEC</v>
      </c>
      <c r="D401" s="135">
        <f t="shared" ref="D401:U401" si="204">-$D$396*D49+D330</f>
        <v>261163193.84900659</v>
      </c>
      <c r="E401" s="135">
        <f t="shared" si="204"/>
        <v>193810533.91981414</v>
      </c>
      <c r="F401" s="135">
        <f t="shared" si="204"/>
        <v>39080862.539235368</v>
      </c>
      <c r="G401" s="135">
        <f t="shared" si="204"/>
        <v>0</v>
      </c>
      <c r="H401" s="135">
        <f t="shared" si="204"/>
        <v>0</v>
      </c>
      <c r="I401" s="135">
        <f t="shared" si="204"/>
        <v>19534001.69220949</v>
      </c>
      <c r="J401" s="135">
        <f t="shared" si="204"/>
        <v>0</v>
      </c>
      <c r="K401" s="135">
        <f t="shared" si="204"/>
        <v>0</v>
      </c>
      <c r="L401" s="135">
        <f t="shared" si="204"/>
        <v>0</v>
      </c>
      <c r="M401" s="135">
        <f t="shared" si="204"/>
        <v>730135.24626679206</v>
      </c>
      <c r="N401" s="135">
        <f t="shared" si="204"/>
        <v>0</v>
      </c>
      <c r="O401" s="135">
        <f t="shared" si="204"/>
        <v>0</v>
      </c>
      <c r="P401" s="135">
        <f t="shared" si="204"/>
        <v>0</v>
      </c>
      <c r="Q401" s="135">
        <f t="shared" si="204"/>
        <v>5517901.1527632028</v>
      </c>
      <c r="R401" s="135">
        <f t="shared" si="204"/>
        <v>0</v>
      </c>
      <c r="S401" s="135">
        <f t="shared" si="204"/>
        <v>65241.300171469375</v>
      </c>
      <c r="T401" s="135">
        <f t="shared" si="204"/>
        <v>2008108.3087560385</v>
      </c>
      <c r="U401" s="135">
        <f t="shared" si="204"/>
        <v>416409.68979007413</v>
      </c>
    </row>
    <row r="402" spans="1:21">
      <c r="B402" s="18" t="str">
        <f>$B$10</f>
        <v>ENERGY</v>
      </c>
      <c r="D402" s="135">
        <f t="shared" ref="D402:U402" si="205">-$D$396*D50+D331</f>
        <v>0</v>
      </c>
      <c r="E402" s="135">
        <f t="shared" si="205"/>
        <v>0</v>
      </c>
      <c r="F402" s="135">
        <f t="shared" si="205"/>
        <v>0</v>
      </c>
      <c r="G402" s="135">
        <f t="shared" si="205"/>
        <v>0</v>
      </c>
      <c r="H402" s="135">
        <f t="shared" si="205"/>
        <v>0</v>
      </c>
      <c r="I402" s="135">
        <f t="shared" si="205"/>
        <v>0</v>
      </c>
      <c r="J402" s="135">
        <f t="shared" si="205"/>
        <v>0</v>
      </c>
      <c r="K402" s="135">
        <f t="shared" si="205"/>
        <v>0</v>
      </c>
      <c r="L402" s="135">
        <f t="shared" si="205"/>
        <v>0</v>
      </c>
      <c r="M402" s="135">
        <f t="shared" si="205"/>
        <v>0</v>
      </c>
      <c r="N402" s="135">
        <f t="shared" si="205"/>
        <v>0</v>
      </c>
      <c r="O402" s="135">
        <f t="shared" si="205"/>
        <v>0</v>
      </c>
      <c r="P402" s="135">
        <f t="shared" si="205"/>
        <v>0</v>
      </c>
      <c r="Q402" s="135">
        <f t="shared" si="205"/>
        <v>0</v>
      </c>
      <c r="R402" s="135">
        <f t="shared" si="205"/>
        <v>0</v>
      </c>
      <c r="S402" s="135">
        <f t="shared" si="205"/>
        <v>0</v>
      </c>
      <c r="T402" s="135">
        <f t="shared" si="205"/>
        <v>0</v>
      </c>
      <c r="U402" s="135">
        <f t="shared" si="205"/>
        <v>0</v>
      </c>
    </row>
    <row r="403" spans="1:21">
      <c r="B403" s="18" t="str">
        <f>$B$11</f>
        <v>CUSTOMER</v>
      </c>
      <c r="D403" s="135">
        <f t="shared" ref="D403:U403" si="206">-$D$396*D51+D332</f>
        <v>114470787.26000001</v>
      </c>
      <c r="E403" s="135">
        <f t="shared" si="206"/>
        <v>53529225.836553514</v>
      </c>
      <c r="F403" s="135">
        <f t="shared" si="206"/>
        <v>18087803.990183271</v>
      </c>
      <c r="G403" s="135">
        <f t="shared" si="206"/>
        <v>1223062.9223659097</v>
      </c>
      <c r="H403" s="135">
        <f t="shared" si="206"/>
        <v>206021.10199190906</v>
      </c>
      <c r="I403" s="135">
        <f t="shared" si="206"/>
        <v>1476334.5670436672</v>
      </c>
      <c r="J403" s="135">
        <f t="shared" si="206"/>
        <v>430231.46421306761</v>
      </c>
      <c r="K403" s="135">
        <f t="shared" si="206"/>
        <v>506687.63442786038</v>
      </c>
      <c r="L403" s="135">
        <f t="shared" si="206"/>
        <v>63335.081684388395</v>
      </c>
      <c r="M403" s="135">
        <f t="shared" si="206"/>
        <v>9703.3732912597097</v>
      </c>
      <c r="N403" s="135">
        <f t="shared" si="206"/>
        <v>305060.65436340118</v>
      </c>
      <c r="O403" s="135">
        <f t="shared" si="206"/>
        <v>851716.57028775488</v>
      </c>
      <c r="P403" s="135">
        <f t="shared" si="206"/>
        <v>253339.55107613659</v>
      </c>
      <c r="Q403" s="135">
        <f t="shared" si="206"/>
        <v>296911.27752672497</v>
      </c>
      <c r="R403" s="135">
        <f t="shared" si="206"/>
        <v>5621.218289184264</v>
      </c>
      <c r="S403" s="135">
        <f t="shared" si="206"/>
        <v>28972.078252141295</v>
      </c>
      <c r="T403" s="135">
        <f t="shared" si="206"/>
        <v>32812554.456747137</v>
      </c>
      <c r="U403" s="135">
        <f t="shared" si="206"/>
        <v>4384205.4817026742</v>
      </c>
    </row>
    <row r="404" spans="1:21">
      <c r="B404" s="18" t="str">
        <f>$B$12</f>
        <v>TOTAL</v>
      </c>
      <c r="D404" s="135">
        <f t="shared" ref="D404:U404" si="207">-$D$396*D52+D333</f>
        <v>910062291.19000041</v>
      </c>
      <c r="E404" s="135">
        <f t="shared" si="207"/>
        <v>597287194.54081488</v>
      </c>
      <c r="F404" s="135">
        <f t="shared" si="207"/>
        <v>139069873.02955356</v>
      </c>
      <c r="G404" s="135">
        <f t="shared" si="207"/>
        <v>2367038.5709174769</v>
      </c>
      <c r="H404" s="135">
        <f t="shared" si="207"/>
        <v>206021.10199190906</v>
      </c>
      <c r="I404" s="135">
        <f t="shared" si="207"/>
        <v>68555593.27813296</v>
      </c>
      <c r="J404" s="135">
        <f t="shared" si="207"/>
        <v>8973124.7893085871</v>
      </c>
      <c r="K404" s="135">
        <f t="shared" si="207"/>
        <v>506687.63442786038</v>
      </c>
      <c r="L404" s="135">
        <f t="shared" si="207"/>
        <v>63335.081684388395</v>
      </c>
      <c r="M404" s="135">
        <f t="shared" si="207"/>
        <v>2889680.9580009403</v>
      </c>
      <c r="N404" s="135">
        <f t="shared" si="207"/>
        <v>30032785.581236847</v>
      </c>
      <c r="O404" s="135">
        <f t="shared" si="207"/>
        <v>851716.57028775488</v>
      </c>
      <c r="P404" s="135">
        <f t="shared" si="207"/>
        <v>253339.55107613659</v>
      </c>
      <c r="Q404" s="135">
        <f t="shared" si="207"/>
        <v>18851329.038027097</v>
      </c>
      <c r="R404" s="135">
        <f t="shared" si="207"/>
        <v>267284.66531895567</v>
      </c>
      <c r="S404" s="135">
        <f t="shared" si="207"/>
        <v>266008.86222534778</v>
      </c>
      <c r="T404" s="135">
        <f t="shared" si="207"/>
        <v>34820662.765503176</v>
      </c>
      <c r="U404" s="135">
        <f t="shared" si="207"/>
        <v>4800615.171492748</v>
      </c>
    </row>
    <row r="405" spans="1:21">
      <c r="A405" s="119" t="s">
        <v>553</v>
      </c>
      <c r="B405" s="18" t="str">
        <f>$B$5</f>
        <v>PRODUCTION</v>
      </c>
      <c r="D405" s="23">
        <f t="shared" ref="D405:D412" si="208">SUM(E405:U405)</f>
        <v>0</v>
      </c>
      <c r="E405" s="23">
        <f t="shared" ref="E405:U405" si="209">E397/$D404</f>
        <v>0</v>
      </c>
      <c r="F405" s="23">
        <f t="shared" si="209"/>
        <v>0</v>
      </c>
      <c r="G405" s="23">
        <f t="shared" si="209"/>
        <v>0</v>
      </c>
      <c r="H405" s="23">
        <f t="shared" si="209"/>
        <v>0</v>
      </c>
      <c r="I405" s="23">
        <f t="shared" si="209"/>
        <v>0</v>
      </c>
      <c r="J405" s="23">
        <f t="shared" si="209"/>
        <v>0</v>
      </c>
      <c r="K405" s="23">
        <f t="shared" si="209"/>
        <v>0</v>
      </c>
      <c r="L405" s="23">
        <f t="shared" si="209"/>
        <v>0</v>
      </c>
      <c r="M405" s="23">
        <f t="shared" si="209"/>
        <v>0</v>
      </c>
      <c r="N405" s="23">
        <f t="shared" si="209"/>
        <v>0</v>
      </c>
      <c r="O405" s="23">
        <f t="shared" si="209"/>
        <v>0</v>
      </c>
      <c r="P405" s="23">
        <f t="shared" si="209"/>
        <v>0</v>
      </c>
      <c r="Q405" s="23">
        <f t="shared" si="209"/>
        <v>0</v>
      </c>
      <c r="R405" s="23">
        <f t="shared" si="209"/>
        <v>0</v>
      </c>
      <c r="S405" s="23">
        <f t="shared" si="209"/>
        <v>0</v>
      </c>
      <c r="T405" s="23">
        <f t="shared" si="209"/>
        <v>0</v>
      </c>
      <c r="U405" s="23">
        <f t="shared" si="209"/>
        <v>0</v>
      </c>
    </row>
    <row r="406" spans="1:21">
      <c r="A406" s="18" t="str">
        <f t="shared" ref="A406:A412" si="210">A405</f>
        <v>RB_GUP-Land_D</v>
      </c>
      <c r="B406" s="18" t="str">
        <f>$B$6</f>
        <v>BULKTRAN</v>
      </c>
      <c r="D406" s="23">
        <f t="shared" si="208"/>
        <v>0</v>
      </c>
      <c r="E406" s="23">
        <f t="shared" ref="E406:U406" si="211">E398/$D404</f>
        <v>0</v>
      </c>
      <c r="F406" s="23">
        <f t="shared" si="211"/>
        <v>0</v>
      </c>
      <c r="G406" s="23">
        <f t="shared" si="211"/>
        <v>0</v>
      </c>
      <c r="H406" s="23">
        <f t="shared" si="211"/>
        <v>0</v>
      </c>
      <c r="I406" s="23">
        <f t="shared" si="211"/>
        <v>0</v>
      </c>
      <c r="J406" s="23">
        <f t="shared" si="211"/>
        <v>0</v>
      </c>
      <c r="K406" s="23">
        <f t="shared" si="211"/>
        <v>0</v>
      </c>
      <c r="L406" s="23">
        <f t="shared" si="211"/>
        <v>0</v>
      </c>
      <c r="M406" s="23">
        <f t="shared" si="211"/>
        <v>0</v>
      </c>
      <c r="N406" s="23">
        <f t="shared" si="211"/>
        <v>0</v>
      </c>
      <c r="O406" s="23">
        <f t="shared" si="211"/>
        <v>0</v>
      </c>
      <c r="P406" s="23">
        <f t="shared" si="211"/>
        <v>0</v>
      </c>
      <c r="Q406" s="23">
        <f t="shared" si="211"/>
        <v>0</v>
      </c>
      <c r="R406" s="23">
        <f t="shared" si="211"/>
        <v>0</v>
      </c>
      <c r="S406" s="23">
        <f t="shared" si="211"/>
        <v>0</v>
      </c>
      <c r="T406" s="23">
        <f t="shared" si="211"/>
        <v>0</v>
      </c>
      <c r="U406" s="23">
        <f t="shared" si="211"/>
        <v>0</v>
      </c>
    </row>
    <row r="407" spans="1:21">
      <c r="A407" s="18" t="str">
        <f t="shared" si="210"/>
        <v>RB_GUP-Land_D</v>
      </c>
      <c r="B407" s="18" t="str">
        <f>$B$7</f>
        <v>SUBTRAN</v>
      </c>
      <c r="D407" s="23">
        <f t="shared" si="208"/>
        <v>0</v>
      </c>
      <c r="E407" s="23">
        <f t="shared" ref="E407:U407" si="212">E399/$D404</f>
        <v>0</v>
      </c>
      <c r="F407" s="23">
        <f t="shared" si="212"/>
        <v>0</v>
      </c>
      <c r="G407" s="23">
        <f t="shared" si="212"/>
        <v>0</v>
      </c>
      <c r="H407" s="23">
        <f t="shared" si="212"/>
        <v>0</v>
      </c>
      <c r="I407" s="23">
        <f t="shared" si="212"/>
        <v>0</v>
      </c>
      <c r="J407" s="23">
        <f t="shared" si="212"/>
        <v>0</v>
      </c>
      <c r="K407" s="23">
        <f t="shared" si="212"/>
        <v>0</v>
      </c>
      <c r="L407" s="23">
        <f t="shared" si="212"/>
        <v>0</v>
      </c>
      <c r="M407" s="23">
        <f t="shared" si="212"/>
        <v>0</v>
      </c>
      <c r="N407" s="23">
        <f t="shared" si="212"/>
        <v>0</v>
      </c>
      <c r="O407" s="23">
        <f t="shared" si="212"/>
        <v>0</v>
      </c>
      <c r="P407" s="23">
        <f t="shared" si="212"/>
        <v>0</v>
      </c>
      <c r="Q407" s="23">
        <f t="shared" si="212"/>
        <v>0</v>
      </c>
      <c r="R407" s="23">
        <f t="shared" si="212"/>
        <v>0</v>
      </c>
      <c r="S407" s="23">
        <f t="shared" si="212"/>
        <v>0</v>
      </c>
      <c r="T407" s="23">
        <f t="shared" si="212"/>
        <v>0</v>
      </c>
      <c r="U407" s="23">
        <f t="shared" si="212"/>
        <v>0</v>
      </c>
    </row>
    <row r="408" spans="1:21">
      <c r="A408" s="18" t="str">
        <f t="shared" si="210"/>
        <v>RB_GUP-Land_D</v>
      </c>
      <c r="B408" s="18" t="str">
        <f>$B$8</f>
        <v>DISTPRI</v>
      </c>
      <c r="D408" s="23">
        <f t="shared" si="208"/>
        <v>0.58724365931278588</v>
      </c>
      <c r="E408" s="23">
        <f t="shared" ref="E408:U408" si="213">E400/$D404</f>
        <v>0.38453129876071968</v>
      </c>
      <c r="F408" s="23">
        <f t="shared" si="213"/>
        <v>8.9995165488112483E-2</v>
      </c>
      <c r="G408" s="23">
        <f t="shared" si="213"/>
        <v>1.2570300512679204E-3</v>
      </c>
      <c r="H408" s="23">
        <f t="shared" si="213"/>
        <v>0</v>
      </c>
      <c r="I408" s="23">
        <f t="shared" si="213"/>
        <v>5.2243958989564861E-2</v>
      </c>
      <c r="J408" s="23">
        <f t="shared" si="213"/>
        <v>9.387152294734467E-3</v>
      </c>
      <c r="K408" s="23">
        <f t="shared" si="213"/>
        <v>0</v>
      </c>
      <c r="L408" s="23">
        <f t="shared" si="213"/>
        <v>0</v>
      </c>
      <c r="M408" s="23">
        <f t="shared" si="213"/>
        <v>2.3623024041922974E-3</v>
      </c>
      <c r="N408" s="23">
        <f t="shared" si="213"/>
        <v>3.2665593569426304E-2</v>
      </c>
      <c r="O408" s="23">
        <f t="shared" si="213"/>
        <v>0</v>
      </c>
      <c r="P408" s="23">
        <f t="shared" si="213"/>
        <v>0</v>
      </c>
      <c r="Q408" s="23">
        <f t="shared" si="213"/>
        <v>1.4324861862686982E-2</v>
      </c>
      <c r="R408" s="23">
        <f t="shared" si="213"/>
        <v>2.8752256802951298E-4</v>
      </c>
      <c r="S408" s="23">
        <f t="shared" si="213"/>
        <v>1.887733240513644E-4</v>
      </c>
      <c r="T408" s="23">
        <f t="shared" si="213"/>
        <v>0</v>
      </c>
      <c r="U408" s="23">
        <f t="shared" si="213"/>
        <v>0</v>
      </c>
    </row>
    <row r="409" spans="1:21">
      <c r="A409" s="18" t="str">
        <f t="shared" si="210"/>
        <v>RB_GUP-Land_D</v>
      </c>
      <c r="B409" s="18" t="str">
        <f>$B$9</f>
        <v>DISTSEC</v>
      </c>
      <c r="D409" s="23">
        <f t="shared" si="208"/>
        <v>0.28697287688682133</v>
      </c>
      <c r="E409" s="23">
        <f t="shared" ref="E409:U409" si="214">E401/$D404</f>
        <v>0.21296403091967128</v>
      </c>
      <c r="F409" s="23">
        <f t="shared" si="214"/>
        <v>4.2943063257937106E-2</v>
      </c>
      <c r="G409" s="23">
        <f t="shared" si="214"/>
        <v>0</v>
      </c>
      <c r="H409" s="23">
        <f t="shared" si="214"/>
        <v>0</v>
      </c>
      <c r="I409" s="23">
        <f t="shared" si="214"/>
        <v>2.1464466642900637E-2</v>
      </c>
      <c r="J409" s="23">
        <f t="shared" si="214"/>
        <v>0</v>
      </c>
      <c r="K409" s="23">
        <f t="shared" si="214"/>
        <v>0</v>
      </c>
      <c r="L409" s="23">
        <f t="shared" si="214"/>
        <v>0</v>
      </c>
      <c r="M409" s="23">
        <f t="shared" si="214"/>
        <v>8.0229150612543768E-4</v>
      </c>
      <c r="N409" s="23">
        <f t="shared" si="214"/>
        <v>0</v>
      </c>
      <c r="O409" s="23">
        <f t="shared" si="214"/>
        <v>0</v>
      </c>
      <c r="P409" s="23">
        <f t="shared" si="214"/>
        <v>0</v>
      </c>
      <c r="Q409" s="23">
        <f t="shared" si="214"/>
        <v>6.0632126022362462E-3</v>
      </c>
      <c r="R409" s="23">
        <f t="shared" si="214"/>
        <v>0</v>
      </c>
      <c r="S409" s="23">
        <f t="shared" si="214"/>
        <v>7.1688829218667698E-5</v>
      </c>
      <c r="T409" s="23">
        <f t="shared" si="214"/>
        <v>2.2065613839798038E-3</v>
      </c>
      <c r="U409" s="23">
        <f t="shared" si="214"/>
        <v>4.5756174475219215E-4</v>
      </c>
    </row>
    <row r="410" spans="1:21">
      <c r="A410" s="18" t="str">
        <f t="shared" si="210"/>
        <v>RB_GUP-Land_D</v>
      </c>
      <c r="B410" s="18" t="str">
        <f>$B$10</f>
        <v>ENERGY</v>
      </c>
      <c r="D410" s="23">
        <f t="shared" si="208"/>
        <v>0</v>
      </c>
      <c r="E410" s="23">
        <f t="shared" ref="E410:U410" si="215">E402/$D404</f>
        <v>0</v>
      </c>
      <c r="F410" s="23">
        <f t="shared" si="215"/>
        <v>0</v>
      </c>
      <c r="G410" s="23">
        <f t="shared" si="215"/>
        <v>0</v>
      </c>
      <c r="H410" s="23">
        <f t="shared" si="215"/>
        <v>0</v>
      </c>
      <c r="I410" s="23">
        <f t="shared" si="215"/>
        <v>0</v>
      </c>
      <c r="J410" s="23">
        <f t="shared" si="215"/>
        <v>0</v>
      </c>
      <c r="K410" s="23">
        <f t="shared" si="215"/>
        <v>0</v>
      </c>
      <c r="L410" s="23">
        <f t="shared" si="215"/>
        <v>0</v>
      </c>
      <c r="M410" s="23">
        <f t="shared" si="215"/>
        <v>0</v>
      </c>
      <c r="N410" s="23">
        <f t="shared" si="215"/>
        <v>0</v>
      </c>
      <c r="O410" s="23">
        <f t="shared" si="215"/>
        <v>0</v>
      </c>
      <c r="P410" s="23">
        <f t="shared" si="215"/>
        <v>0</v>
      </c>
      <c r="Q410" s="23">
        <f t="shared" si="215"/>
        <v>0</v>
      </c>
      <c r="R410" s="23">
        <f t="shared" si="215"/>
        <v>0</v>
      </c>
      <c r="S410" s="23">
        <f t="shared" si="215"/>
        <v>0</v>
      </c>
      <c r="T410" s="23">
        <f t="shared" si="215"/>
        <v>0</v>
      </c>
      <c r="U410" s="23">
        <f t="shared" si="215"/>
        <v>0</v>
      </c>
    </row>
    <row r="411" spans="1:21">
      <c r="A411" s="18" t="str">
        <f t="shared" si="210"/>
        <v>RB_GUP-Land_D</v>
      </c>
      <c r="B411" s="18" t="str">
        <f>$B$11</f>
        <v>CUSTOMER</v>
      </c>
      <c r="D411" s="23">
        <f t="shared" si="208"/>
        <v>0.12578346380039285</v>
      </c>
      <c r="E411" s="23">
        <f t="shared" ref="E411:U411" si="216">E403/$D404</f>
        <v>5.8819298804874694E-2</v>
      </c>
      <c r="F411" s="23">
        <f t="shared" si="216"/>
        <v>1.9875347177094438E-2</v>
      </c>
      <c r="G411" s="23">
        <f t="shared" si="216"/>
        <v>1.3439331946900346E-3</v>
      </c>
      <c r="H411" s="23">
        <f t="shared" si="216"/>
        <v>2.2638131915400561E-4</v>
      </c>
      <c r="I411" s="23">
        <f t="shared" si="216"/>
        <v>1.6222346330966063E-3</v>
      </c>
      <c r="J411" s="23">
        <f t="shared" si="216"/>
        <v>4.7274946822650516E-4</v>
      </c>
      <c r="K411" s="23">
        <f t="shared" si="216"/>
        <v>5.5676148691460891E-4</v>
      </c>
      <c r="L411" s="23">
        <f t="shared" si="216"/>
        <v>6.959422700788013E-5</v>
      </c>
      <c r="M411" s="23">
        <f t="shared" si="216"/>
        <v>1.0662317717363663E-5</v>
      </c>
      <c r="N411" s="23">
        <f t="shared" si="216"/>
        <v>3.3520854266415421E-4</v>
      </c>
      <c r="O411" s="23">
        <f t="shared" si="216"/>
        <v>9.3588821175531571E-4</v>
      </c>
      <c r="P411" s="23">
        <f t="shared" si="216"/>
        <v>2.7837605571467966E-4</v>
      </c>
      <c r="Q411" s="23">
        <f t="shared" si="216"/>
        <v>3.2625379647197863E-4</v>
      </c>
      <c r="R411" s="23">
        <f t="shared" si="216"/>
        <v>6.17674014581347E-6</v>
      </c>
      <c r="S411" s="23">
        <f t="shared" si="216"/>
        <v>3.1835269445410498E-5</v>
      </c>
      <c r="T411" s="23">
        <f t="shared" si="216"/>
        <v>3.6055284099115167E-2</v>
      </c>
      <c r="U411" s="23">
        <f t="shared" si="216"/>
        <v>4.817478456304208E-3</v>
      </c>
    </row>
    <row r="412" spans="1:21">
      <c r="A412" s="18" t="str">
        <f t="shared" si="210"/>
        <v>RB_GUP-Land_D</v>
      </c>
      <c r="B412" s="18" t="str">
        <f>$B$12</f>
        <v>TOTAL</v>
      </c>
      <c r="D412" s="23">
        <f t="shared" si="208"/>
        <v>1</v>
      </c>
      <c r="E412" s="23">
        <f t="shared" ref="E412:U412" si="217">SUM(E405:E411)</f>
        <v>0.65631462848526567</v>
      </c>
      <c r="F412" s="23">
        <f t="shared" si="217"/>
        <v>0.15281357592314404</v>
      </c>
      <c r="G412" s="23">
        <f t="shared" si="217"/>
        <v>2.6009632459579549E-3</v>
      </c>
      <c r="H412" s="23">
        <f t="shared" si="217"/>
        <v>2.2638131915400561E-4</v>
      </c>
      <c r="I412" s="23">
        <f t="shared" si="217"/>
        <v>7.5330660265562094E-2</v>
      </c>
      <c r="J412" s="23">
        <f t="shared" si="217"/>
        <v>9.859901762960973E-3</v>
      </c>
      <c r="K412" s="23">
        <f t="shared" si="217"/>
        <v>5.5676148691460891E-4</v>
      </c>
      <c r="L412" s="23">
        <f t="shared" si="217"/>
        <v>6.959422700788013E-5</v>
      </c>
      <c r="M412" s="23">
        <f t="shared" si="217"/>
        <v>3.1752562280350986E-3</v>
      </c>
      <c r="N412" s="23">
        <f t="shared" si="217"/>
        <v>3.3000802112090458E-2</v>
      </c>
      <c r="O412" s="23">
        <f t="shared" si="217"/>
        <v>9.3588821175531571E-4</v>
      </c>
      <c r="P412" s="23">
        <f t="shared" si="217"/>
        <v>2.7837605571467966E-4</v>
      </c>
      <c r="Q412" s="23">
        <f t="shared" si="217"/>
        <v>2.0714328261395205E-2</v>
      </c>
      <c r="R412" s="23">
        <f t="shared" si="217"/>
        <v>2.9369930817532643E-4</v>
      </c>
      <c r="S412" s="23">
        <f t="shared" si="217"/>
        <v>2.9229742271544263E-4</v>
      </c>
      <c r="T412" s="23">
        <f t="shared" si="217"/>
        <v>3.8261845483094969E-2</v>
      </c>
      <c r="U412" s="23">
        <f t="shared" si="217"/>
        <v>5.2750402010563998E-3</v>
      </c>
    </row>
    <row r="414" spans="1:21">
      <c r="A414" s="18" t="s">
        <v>562</v>
      </c>
      <c r="B414" s="18" t="s">
        <v>563</v>
      </c>
      <c r="D414" s="145">
        <v>1520831</v>
      </c>
      <c r="E414" s="170" t="s">
        <v>614</v>
      </c>
    </row>
    <row r="415" spans="1:21" ht="12">
      <c r="A415" s="37" t="s">
        <v>558</v>
      </c>
      <c r="B415" s="18" t="str">
        <f>$B$5</f>
        <v>PRODUCTION</v>
      </c>
      <c r="D415" s="135">
        <f t="shared" ref="D415:U415" ca="1" si="218">-$D$414*D766+D343</f>
        <v>42599157.71761816</v>
      </c>
      <c r="E415" s="135">
        <f t="shared" ca="1" si="218"/>
        <v>21912409.48814822</v>
      </c>
      <c r="F415" s="135">
        <f t="shared" ca="1" si="218"/>
        <v>5109977.2615291839</v>
      </c>
      <c r="G415" s="135">
        <f t="shared" ca="1" si="218"/>
        <v>71048.918068228697</v>
      </c>
      <c r="H415" s="135">
        <f t="shared" ca="1" si="218"/>
        <v>9895.2462182977251</v>
      </c>
      <c r="I415" s="135">
        <f t="shared" ca="1" si="218"/>
        <v>3041500.3533244017</v>
      </c>
      <c r="J415" s="135">
        <f t="shared" ca="1" si="218"/>
        <v>545011.27031529485</v>
      </c>
      <c r="K415" s="135">
        <f t="shared" ca="1" si="218"/>
        <v>110522.72388072663</v>
      </c>
      <c r="L415" s="135">
        <f t="shared" ca="1" si="218"/>
        <v>4197.0504585666849</v>
      </c>
      <c r="M415" s="135">
        <f t="shared" ca="1" si="218"/>
        <v>144036.85779598108</v>
      </c>
      <c r="N415" s="135">
        <f t="shared" ca="1" si="218"/>
        <v>1944580.7542730519</v>
      </c>
      <c r="O415" s="135">
        <f t="shared" ca="1" si="218"/>
        <v>7437240.7723617312</v>
      </c>
      <c r="P415" s="135">
        <f t="shared" ca="1" si="218"/>
        <v>1347325.1440173031</v>
      </c>
      <c r="Q415" s="135">
        <f t="shared" ca="1" si="218"/>
        <v>834769.01362445753</v>
      </c>
      <c r="R415" s="135">
        <f t="shared" ca="1" si="218"/>
        <v>16672.478295490699</v>
      </c>
      <c r="S415" s="135">
        <f t="shared" ca="1" si="218"/>
        <v>11011.9537819736</v>
      </c>
      <c r="T415" s="135">
        <f t="shared" ca="1" si="218"/>
        <v>48921.368495213115</v>
      </c>
      <c r="U415" s="135">
        <f t="shared" ca="1" si="218"/>
        <v>10037.063030025694</v>
      </c>
    </row>
    <row r="416" spans="1:21">
      <c r="B416" s="18" t="str">
        <f>$B$6</f>
        <v>BULKTRAN</v>
      </c>
      <c r="D416" s="135">
        <f t="shared" ref="D416:U416" ca="1" si="219">-$D$414*D767+D344</f>
        <v>6603206.4034916582</v>
      </c>
      <c r="E416" s="135">
        <f t="shared" ca="1" si="219"/>
        <v>3396596.7967537893</v>
      </c>
      <c r="F416" s="135">
        <f t="shared" ca="1" si="219"/>
        <v>792086.89520805003</v>
      </c>
      <c r="G416" s="135">
        <f t="shared" ca="1" si="219"/>
        <v>11013.144294053718</v>
      </c>
      <c r="H416" s="135">
        <f t="shared" ca="1" si="219"/>
        <v>1533.8414347513406</v>
      </c>
      <c r="I416" s="135">
        <f t="shared" ca="1" si="219"/>
        <v>471456.61288480129</v>
      </c>
      <c r="J416" s="135">
        <f t="shared" ca="1" si="219"/>
        <v>84481.057911449665</v>
      </c>
      <c r="K416" s="135">
        <f t="shared" ca="1" si="219"/>
        <v>17131.896430870558</v>
      </c>
      <c r="L416" s="135">
        <f t="shared" ca="1" si="219"/>
        <v>650.57601954235508</v>
      </c>
      <c r="M416" s="135">
        <f t="shared" ca="1" si="219"/>
        <v>22326.852282900389</v>
      </c>
      <c r="N416" s="135">
        <f t="shared" ca="1" si="219"/>
        <v>301425.39845129038</v>
      </c>
      <c r="O416" s="135">
        <f t="shared" ca="1" si="219"/>
        <v>1152831.1479280135</v>
      </c>
      <c r="P416" s="135">
        <f t="shared" ca="1" si="219"/>
        <v>208846.05459888867</v>
      </c>
      <c r="Q416" s="135">
        <f t="shared" ca="1" si="219"/>
        <v>129395.80009399333</v>
      </c>
      <c r="R416" s="135">
        <f t="shared" ca="1" si="219"/>
        <v>2584.3660142915896</v>
      </c>
      <c r="S416" s="135">
        <f t="shared" ca="1" si="219"/>
        <v>1706.9399402234851</v>
      </c>
      <c r="T416" s="135">
        <f t="shared" ca="1" si="219"/>
        <v>7583.1990823978886</v>
      </c>
      <c r="U416" s="135">
        <f t="shared" ca="1" si="219"/>
        <v>1555.824162333239</v>
      </c>
    </row>
    <row r="417" spans="1:21">
      <c r="B417" s="18" t="str">
        <f>$B$7</f>
        <v>SUBTRAN</v>
      </c>
      <c r="D417" s="135">
        <f t="shared" ref="D417:U417" ca="1" si="220">-$D$414*D768+D345</f>
        <v>1830007.3940711231</v>
      </c>
      <c r="E417" s="135">
        <f t="shared" ca="1" si="220"/>
        <v>935048.42916109238</v>
      </c>
      <c r="F417" s="135">
        <f t="shared" ca="1" si="220"/>
        <v>219191.14770224618</v>
      </c>
      <c r="G417" s="135">
        <f t="shared" ca="1" si="220"/>
        <v>3062.0153383194674</v>
      </c>
      <c r="H417" s="135">
        <f t="shared" ca="1" si="220"/>
        <v>554.2105493421052</v>
      </c>
      <c r="I417" s="135">
        <f t="shared" ca="1" si="220"/>
        <v>126676.80069877562</v>
      </c>
      <c r="J417" s="135">
        <f t="shared" ca="1" si="220"/>
        <v>22763.184658409296</v>
      </c>
      <c r="K417" s="135">
        <f t="shared" ca="1" si="220"/>
        <v>5975.1604686563896</v>
      </c>
      <c r="L417" s="135">
        <f t="shared" ca="1" si="220"/>
        <v>0</v>
      </c>
      <c r="M417" s="135">
        <f t="shared" ca="1" si="220"/>
        <v>5709.8597635593405</v>
      </c>
      <c r="N417" s="135">
        <f t="shared" ca="1" si="220"/>
        <v>80114.869217161482</v>
      </c>
      <c r="O417" s="135">
        <f t="shared" ca="1" si="220"/>
        <v>395028.10481688555</v>
      </c>
      <c r="P417" s="135">
        <f t="shared" ca="1" si="220"/>
        <v>0</v>
      </c>
      <c r="Q417" s="135">
        <f t="shared" ca="1" si="220"/>
        <v>34724.666695674379</v>
      </c>
      <c r="R417" s="135">
        <f t="shared" ca="1" si="220"/>
        <v>697.21981252125568</v>
      </c>
      <c r="S417" s="135">
        <f t="shared" ca="1" si="220"/>
        <v>461.7251884743057</v>
      </c>
      <c r="T417" s="135">
        <f t="shared" ca="1" si="220"/>
        <v>0</v>
      </c>
      <c r="U417" s="135">
        <f t="shared" ca="1" si="220"/>
        <v>0</v>
      </c>
    </row>
    <row r="418" spans="1:21">
      <c r="B418" s="18" t="str">
        <f>$B$8</f>
        <v>DISTPRI</v>
      </c>
      <c r="D418" s="135">
        <f t="shared" ref="D418:U418" ca="1" si="221">-$D$414*D769+D346</f>
        <v>14948560.355448568</v>
      </c>
      <c r="E418" s="135">
        <f t="shared" ca="1" si="221"/>
        <v>9788422.9772874583</v>
      </c>
      <c r="F418" s="135">
        <f t="shared" ca="1" si="221"/>
        <v>2290868.775955705</v>
      </c>
      <c r="G418" s="135">
        <f t="shared" ca="1" si="221"/>
        <v>31998.284344152446</v>
      </c>
      <c r="H418" s="135">
        <f t="shared" ca="1" si="221"/>
        <v>0</v>
      </c>
      <c r="I418" s="135">
        <f t="shared" ca="1" si="221"/>
        <v>1329894.2641237061</v>
      </c>
      <c r="J418" s="135">
        <f t="shared" ca="1" si="221"/>
        <v>238954.32571862655</v>
      </c>
      <c r="K418" s="135">
        <f t="shared" ca="1" si="221"/>
        <v>0</v>
      </c>
      <c r="L418" s="135">
        <f t="shared" ca="1" si="221"/>
        <v>0</v>
      </c>
      <c r="M418" s="135">
        <f t="shared" ca="1" si="221"/>
        <v>60133.505925316233</v>
      </c>
      <c r="N418" s="135">
        <f t="shared" ca="1" si="221"/>
        <v>831517.87043652765</v>
      </c>
      <c r="O418" s="135">
        <f t="shared" ca="1" si="221"/>
        <v>0</v>
      </c>
      <c r="P418" s="135">
        <f t="shared" ca="1" si="221"/>
        <v>0</v>
      </c>
      <c r="Q418" s="135">
        <f t="shared" ca="1" si="221"/>
        <v>364646.01829576079</v>
      </c>
      <c r="R418" s="135">
        <f t="shared" ca="1" si="221"/>
        <v>7319.0206374854261</v>
      </c>
      <c r="S418" s="135">
        <f t="shared" ca="1" si="221"/>
        <v>4805.3127238236148</v>
      </c>
      <c r="T418" s="135">
        <f t="shared" ca="1" si="221"/>
        <v>0</v>
      </c>
      <c r="U418" s="135">
        <f t="shared" ca="1" si="221"/>
        <v>0</v>
      </c>
    </row>
    <row r="419" spans="1:21">
      <c r="B419" s="18" t="str">
        <f>$B$9</f>
        <v>DISTSEC</v>
      </c>
      <c r="D419" s="135">
        <f t="shared" ref="D419:U419" ca="1" si="222">-$D$414*D770+D347</f>
        <v>5922216.7390528349</v>
      </c>
      <c r="E419" s="135">
        <f t="shared" ca="1" si="222"/>
        <v>4394907.1508456599</v>
      </c>
      <c r="F419" s="135">
        <f t="shared" ca="1" si="222"/>
        <v>886209.63350714103</v>
      </c>
      <c r="G419" s="135">
        <f t="shared" ca="1" si="222"/>
        <v>0</v>
      </c>
      <c r="H419" s="135">
        <f t="shared" ca="1" si="222"/>
        <v>0</v>
      </c>
      <c r="I419" s="135">
        <f t="shared" ca="1" si="222"/>
        <v>442959.01768291794</v>
      </c>
      <c r="J419" s="135">
        <f t="shared" ca="1" si="222"/>
        <v>0</v>
      </c>
      <c r="K419" s="135">
        <f t="shared" ca="1" si="222"/>
        <v>0</v>
      </c>
      <c r="L419" s="135">
        <f t="shared" ca="1" si="222"/>
        <v>0</v>
      </c>
      <c r="M419" s="135">
        <f t="shared" ca="1" si="222"/>
        <v>16556.770935010172</v>
      </c>
      <c r="N419" s="135">
        <f t="shared" ca="1" si="222"/>
        <v>0</v>
      </c>
      <c r="O419" s="135">
        <f t="shared" ca="1" si="222"/>
        <v>0</v>
      </c>
      <c r="P419" s="135">
        <f t="shared" ca="1" si="222"/>
        <v>0</v>
      </c>
      <c r="Q419" s="135">
        <f t="shared" ca="1" si="222"/>
        <v>125125.62007579942</v>
      </c>
      <c r="R419" s="135">
        <f t="shared" ca="1" si="222"/>
        <v>0</v>
      </c>
      <c r="S419" s="135">
        <f t="shared" ca="1" si="222"/>
        <v>1479.4317463295802</v>
      </c>
      <c r="T419" s="135">
        <f t="shared" ca="1" si="222"/>
        <v>45536.480331228442</v>
      </c>
      <c r="U419" s="135">
        <f t="shared" ca="1" si="222"/>
        <v>9442.6339287470564</v>
      </c>
    </row>
    <row r="420" spans="1:21">
      <c r="B420" s="18" t="str">
        <f>$B$10</f>
        <v>ENERGY</v>
      </c>
      <c r="D420" s="135">
        <f t="shared" ref="D420:U420" ca="1" si="223">-$D$414*D771+D348</f>
        <v>17038528.677036747</v>
      </c>
      <c r="E420" s="135">
        <f t="shared" ca="1" si="223"/>
        <v>6666941.2965948442</v>
      </c>
      <c r="F420" s="135">
        <f t="shared" ca="1" si="223"/>
        <v>1923393.2205739154</v>
      </c>
      <c r="G420" s="135">
        <f t="shared" ca="1" si="223"/>
        <v>26807.99610646956</v>
      </c>
      <c r="H420" s="135">
        <f t="shared" ca="1" si="223"/>
        <v>3747.7351356035624</v>
      </c>
      <c r="I420" s="135">
        <f t="shared" ca="1" si="223"/>
        <v>1247944.2920232345</v>
      </c>
      <c r="J420" s="135">
        <f t="shared" ca="1" si="223"/>
        <v>222557.09381662428</v>
      </c>
      <c r="K420" s="135">
        <f t="shared" ca="1" si="223"/>
        <v>45320.774684789751</v>
      </c>
      <c r="L420" s="135">
        <f t="shared" ca="1" si="223"/>
        <v>1711.7809977594632</v>
      </c>
      <c r="M420" s="135">
        <f t="shared" ca="1" si="223"/>
        <v>65354.86525879601</v>
      </c>
      <c r="N420" s="135">
        <f t="shared" ca="1" si="223"/>
        <v>1033272.8459717191</v>
      </c>
      <c r="O420" s="135">
        <f t="shared" ca="1" si="223"/>
        <v>4443938.3398546334</v>
      </c>
      <c r="P420" s="135">
        <f t="shared" ca="1" si="223"/>
        <v>835951.21751178219</v>
      </c>
      <c r="Q420" s="135">
        <f t="shared" ca="1" si="223"/>
        <v>342797.92608917062</v>
      </c>
      <c r="R420" s="135">
        <f t="shared" ca="1" si="223"/>
        <v>6878.172006737037</v>
      </c>
      <c r="S420" s="135">
        <f t="shared" ca="1" si="223"/>
        <v>6135.3589247278151</v>
      </c>
      <c r="T420" s="135">
        <f t="shared" ca="1" si="223"/>
        <v>137429.93867106279</v>
      </c>
      <c r="U420" s="135">
        <f t="shared" ca="1" si="223"/>
        <v>28345.82281486713</v>
      </c>
    </row>
    <row r="421" spans="1:21">
      <c r="B421" s="18" t="str">
        <f>$B$11</f>
        <v>CUSTOMER</v>
      </c>
      <c r="D421" s="135">
        <f t="shared" ref="D421:U421" ca="1" si="224">-$D$414*D772+D349</f>
        <v>11276082.713281004</v>
      </c>
      <c r="E421" s="135">
        <f t="shared" ca="1" si="224"/>
        <v>8706605.2204126325</v>
      </c>
      <c r="F421" s="135">
        <f t="shared" ca="1" si="224"/>
        <v>1763010.0518036296</v>
      </c>
      <c r="G421" s="135">
        <f t="shared" ca="1" si="224"/>
        <v>45062.856893780401</v>
      </c>
      <c r="H421" s="135">
        <f t="shared" ca="1" si="224"/>
        <v>7265.5360965189575</v>
      </c>
      <c r="I421" s="135">
        <f t="shared" ca="1" si="224"/>
        <v>72300.357095620988</v>
      </c>
      <c r="J421" s="135">
        <f t="shared" ca="1" si="224"/>
        <v>17461.978067084081</v>
      </c>
      <c r="K421" s="135">
        <f t="shared" ca="1" si="224"/>
        <v>17775.629967040404</v>
      </c>
      <c r="L421" s="135">
        <f t="shared" ca="1" si="224"/>
        <v>2195.706008857323</v>
      </c>
      <c r="M421" s="135">
        <f t="shared" ca="1" si="224"/>
        <v>549.48788270676539</v>
      </c>
      <c r="N421" s="135">
        <f t="shared" ca="1" si="224"/>
        <v>12694.946718058942</v>
      </c>
      <c r="O421" s="135">
        <f t="shared" ca="1" si="224"/>
        <v>29859.725731961651</v>
      </c>
      <c r="P421" s="135">
        <f t="shared" ca="1" si="224"/>
        <v>8792.5996639626937</v>
      </c>
      <c r="Q421" s="135">
        <f t="shared" ca="1" si="224"/>
        <v>16020.458212052599</v>
      </c>
      <c r="R421" s="135">
        <f t="shared" ca="1" si="224"/>
        <v>239.31732586606688</v>
      </c>
      <c r="S421" s="135">
        <f t="shared" ca="1" si="224"/>
        <v>1304.1933580804596</v>
      </c>
      <c r="T421" s="135">
        <f t="shared" ca="1" si="224"/>
        <v>473872.72055249388</v>
      </c>
      <c r="U421" s="135">
        <f t="shared" ca="1" si="224"/>
        <v>101071.92749065315</v>
      </c>
    </row>
    <row r="422" spans="1:21">
      <c r="B422" s="18" t="str">
        <f>$B$12</f>
        <v>TOTAL</v>
      </c>
      <c r="D422" s="135">
        <f t="shared" ref="D422:U422" ca="1" si="225">-$D$414*D773+D350</f>
        <v>100217760.00000012</v>
      </c>
      <c r="E422" s="135">
        <f t="shared" ca="1" si="225"/>
        <v>55800931.359203689</v>
      </c>
      <c r="F422" s="135">
        <f t="shared" ca="1" si="225"/>
        <v>12984736.986279873</v>
      </c>
      <c r="G422" s="135">
        <f t="shared" ca="1" si="225"/>
        <v>188993.2150450043</v>
      </c>
      <c r="H422" s="135">
        <f t="shared" ca="1" si="225"/>
        <v>22996.569434513687</v>
      </c>
      <c r="I422" s="135">
        <f t="shared" ca="1" si="225"/>
        <v>6732731.697833457</v>
      </c>
      <c r="J422" s="135">
        <f t="shared" ca="1" si="225"/>
        <v>1131228.9104874886</v>
      </c>
      <c r="K422" s="135">
        <f t="shared" ca="1" si="225"/>
        <v>196726.18543208373</v>
      </c>
      <c r="L422" s="135">
        <f t="shared" ca="1" si="225"/>
        <v>8755.1134847258272</v>
      </c>
      <c r="M422" s="135">
        <f t="shared" ca="1" si="225"/>
        <v>314668.19984426996</v>
      </c>
      <c r="N422" s="135">
        <f t="shared" ca="1" si="225"/>
        <v>4203606.6850678092</v>
      </c>
      <c r="O422" s="135">
        <f t="shared" ca="1" si="225"/>
        <v>13458898.090693226</v>
      </c>
      <c r="P422" s="135">
        <f t="shared" ca="1" si="225"/>
        <v>2400915.0157919368</v>
      </c>
      <c r="Q422" s="135">
        <f t="shared" ca="1" si="225"/>
        <v>1847479.5030869087</v>
      </c>
      <c r="R422" s="135">
        <f t="shared" ca="1" si="225"/>
        <v>34390.574092392075</v>
      </c>
      <c r="S422" s="135">
        <f t="shared" ca="1" si="225"/>
        <v>26904.915663632863</v>
      </c>
      <c r="T422" s="135">
        <f t="shared" ca="1" si="225"/>
        <v>713343.70713239606</v>
      </c>
      <c r="U422" s="135">
        <f t="shared" ca="1" si="225"/>
        <v>150453.27142662625</v>
      </c>
    </row>
    <row r="423" spans="1:21">
      <c r="A423" s="119" t="s">
        <v>554</v>
      </c>
      <c r="B423" s="18" t="str">
        <f>$B$5</f>
        <v>PRODUCTION</v>
      </c>
      <c r="D423" s="23">
        <f t="shared" ref="D423:D430" ca="1" si="226">SUM(E423:U423)</f>
        <v>0.42506595355571841</v>
      </c>
      <c r="E423" s="23">
        <f t="shared" ref="E423:U423" ca="1" si="227">E415/$D422</f>
        <v>0.21864796706839382</v>
      </c>
      <c r="F423" s="23">
        <f t="shared" ca="1" si="227"/>
        <v>5.0988739536078014E-2</v>
      </c>
      <c r="G423" s="23">
        <f t="shared" ca="1" si="227"/>
        <v>7.0894538122014117E-4</v>
      </c>
      <c r="H423" s="23">
        <f t="shared" ca="1" si="227"/>
        <v>9.8737451508572067E-5</v>
      </c>
      <c r="I423" s="23">
        <f t="shared" ca="1" si="227"/>
        <v>3.034891573434088E-2</v>
      </c>
      <c r="J423" s="23">
        <f t="shared" ca="1" si="227"/>
        <v>5.438270325691716E-3</v>
      </c>
      <c r="K423" s="23">
        <f t="shared" ca="1" si="227"/>
        <v>1.1028257255074E-3</v>
      </c>
      <c r="L423" s="23">
        <f t="shared" ca="1" si="227"/>
        <v>4.1879308204121502E-5</v>
      </c>
      <c r="M423" s="23">
        <f t="shared" ca="1" si="227"/>
        <v>1.4372388466473499E-3</v>
      </c>
      <c r="N423" s="23">
        <f t="shared" ca="1" si="227"/>
        <v>1.940355436275017E-2</v>
      </c>
      <c r="O423" s="23">
        <f t="shared" ca="1" si="227"/>
        <v>7.4210806271879579E-2</v>
      </c>
      <c r="P423" s="23">
        <f t="shared" ca="1" si="227"/>
        <v>1.3443975838387343E-2</v>
      </c>
      <c r="Q423" s="23">
        <f t="shared" ca="1" si="227"/>
        <v>8.3295517044529484E-3</v>
      </c>
      <c r="R423" s="23">
        <f t="shared" ca="1" si="227"/>
        <v>1.6636251194888688E-4</v>
      </c>
      <c r="S423" s="23">
        <f t="shared" ca="1" si="227"/>
        <v>1.0988026255998524E-4</v>
      </c>
      <c r="T423" s="23">
        <f t="shared" ca="1" si="227"/>
        <v>4.8815068801391149E-4</v>
      </c>
      <c r="U423" s="23">
        <f t="shared" ca="1" si="227"/>
        <v>1.0015253813321793E-4</v>
      </c>
    </row>
    <row r="424" spans="1:21">
      <c r="A424" s="18" t="str">
        <f t="shared" ref="A424:A430" si="228">A423</f>
        <v>RB_GUP-Land_G</v>
      </c>
      <c r="B424" s="18" t="str">
        <f>$B$6</f>
        <v>BULKTRAN</v>
      </c>
      <c r="D424" s="23">
        <f t="shared" ca="1" si="226"/>
        <v>6.5888585052107068E-2</v>
      </c>
      <c r="E424" s="23">
        <f t="shared" ref="E424:U424" ca="1" si="229">E416/$D422</f>
        <v>3.3892164390361398E-2</v>
      </c>
      <c r="F424" s="23">
        <f t="shared" ca="1" si="229"/>
        <v>7.9036579465361131E-3</v>
      </c>
      <c r="G424" s="23">
        <f t="shared" ca="1" si="229"/>
        <v>1.0989214181252609E-4</v>
      </c>
      <c r="H424" s="23">
        <f t="shared" ca="1" si="229"/>
        <v>1.530508599225665E-5</v>
      </c>
      <c r="I424" s="23">
        <f t="shared" ca="1" si="229"/>
        <v>4.7043219972667588E-3</v>
      </c>
      <c r="J424" s="23">
        <f t="shared" ca="1" si="229"/>
        <v>8.4297491693537715E-4</v>
      </c>
      <c r="K424" s="23">
        <f t="shared" ca="1" si="229"/>
        <v>1.7094671075137317E-4</v>
      </c>
      <c r="L424" s="23">
        <f t="shared" ca="1" si="229"/>
        <v>6.49162403492509E-6</v>
      </c>
      <c r="M424" s="23">
        <f t="shared" ca="1" si="229"/>
        <v>2.2278338971955033E-4</v>
      </c>
      <c r="N424" s="23">
        <f t="shared" ca="1" si="229"/>
        <v>3.0077044073953561E-3</v>
      </c>
      <c r="O424" s="23">
        <f t="shared" ca="1" si="229"/>
        <v>1.150326197600118E-2</v>
      </c>
      <c r="P424" s="23">
        <f t="shared" ca="1" si="229"/>
        <v>2.0839225961435219E-3</v>
      </c>
      <c r="Q424" s="23">
        <f t="shared" ca="1" si="229"/>
        <v>1.29114640053812E-3</v>
      </c>
      <c r="R424" s="23">
        <f t="shared" ca="1" si="229"/>
        <v>2.5787505271436784E-5</v>
      </c>
      <c r="S424" s="23">
        <f t="shared" ca="1" si="229"/>
        <v>1.7032309844317845E-5</v>
      </c>
      <c r="T424" s="23">
        <f t="shared" ca="1" si="229"/>
        <v>7.5667217890300874E-5</v>
      </c>
      <c r="U424" s="23">
        <f t="shared" ca="1" si="229"/>
        <v>1.5524435612342932E-5</v>
      </c>
    </row>
    <row r="425" spans="1:21">
      <c r="A425" s="18" t="str">
        <f t="shared" si="228"/>
        <v>RB_GUP-Land_G</v>
      </c>
      <c r="B425" s="18" t="str">
        <f>$B$7</f>
        <v>SUBTRAN</v>
      </c>
      <c r="D425" s="23">
        <f t="shared" ca="1" si="226"/>
        <v>1.8260310289025833E-2</v>
      </c>
      <c r="E425" s="23">
        <f t="shared" ref="E425:U425" ca="1" si="230">E417/$D422</f>
        <v>9.3301669201256467E-3</v>
      </c>
      <c r="F425" s="23">
        <f t="shared" ca="1" si="230"/>
        <v>2.1871487419220497E-3</v>
      </c>
      <c r="G425" s="23">
        <f t="shared" ca="1" si="230"/>
        <v>3.0553619820673143E-5</v>
      </c>
      <c r="H425" s="23">
        <f t="shared" ca="1" si="230"/>
        <v>5.5300632277363269E-6</v>
      </c>
      <c r="I425" s="23">
        <f t="shared" ca="1" si="230"/>
        <v>1.2640154868635606E-3</v>
      </c>
      <c r="J425" s="23">
        <f t="shared" ca="1" si="230"/>
        <v>2.2713723254649945E-4</v>
      </c>
      <c r="K425" s="23">
        <f t="shared" ca="1" si="230"/>
        <v>5.962177231517031E-5</v>
      </c>
      <c r="L425" s="23">
        <f t="shared" ca="1" si="230"/>
        <v>0</v>
      </c>
      <c r="M425" s="23">
        <f t="shared" ca="1" si="230"/>
        <v>5.6974529899284655E-5</v>
      </c>
      <c r="N425" s="23">
        <f t="shared" ca="1" si="230"/>
        <v>7.9940790152525248E-4</v>
      </c>
      <c r="O425" s="23">
        <f t="shared" ca="1" si="230"/>
        <v>3.9416976074588481E-3</v>
      </c>
      <c r="P425" s="23">
        <f t="shared" ca="1" si="230"/>
        <v>0</v>
      </c>
      <c r="Q425" s="23">
        <f t="shared" ca="1" si="230"/>
        <v>3.4649214566035341E-4</v>
      </c>
      <c r="R425" s="23">
        <f t="shared" ca="1" si="230"/>
        <v>6.9570484564936881E-6</v>
      </c>
      <c r="S425" s="23">
        <f t="shared" ca="1" si="230"/>
        <v>4.6072192042039769E-6</v>
      </c>
      <c r="T425" s="23">
        <f t="shared" ca="1" si="230"/>
        <v>0</v>
      </c>
      <c r="U425" s="23">
        <f t="shared" ca="1" si="230"/>
        <v>0</v>
      </c>
    </row>
    <row r="426" spans="1:21">
      <c r="A426" s="18" t="str">
        <f t="shared" si="228"/>
        <v>RB_GUP-Land_G</v>
      </c>
      <c r="B426" s="18" t="str">
        <f>$B$8</f>
        <v>DISTPRI</v>
      </c>
      <c r="D426" s="23">
        <f t="shared" ca="1" si="226"/>
        <v>0.14916079101596924</v>
      </c>
      <c r="E426" s="23">
        <f t="shared" ref="E426:U426" ca="1" si="231">E418/$D422</f>
        <v>9.7671540226876422E-2</v>
      </c>
      <c r="F426" s="23">
        <f t="shared" ca="1" si="231"/>
        <v>2.285891019671266E-2</v>
      </c>
      <c r="G426" s="23">
        <f t="shared" ca="1" si="231"/>
        <v>3.192875628446735E-4</v>
      </c>
      <c r="H426" s="23">
        <f t="shared" ca="1" si="231"/>
        <v>0</v>
      </c>
      <c r="I426" s="23">
        <f t="shared" ca="1" si="231"/>
        <v>1.3270045789525774E-2</v>
      </c>
      <c r="J426" s="23">
        <f t="shared" ca="1" si="231"/>
        <v>2.3843510942434384E-3</v>
      </c>
      <c r="K426" s="23">
        <f t="shared" ca="1" si="231"/>
        <v>0</v>
      </c>
      <c r="L426" s="23">
        <f t="shared" ca="1" si="231"/>
        <v>0</v>
      </c>
      <c r="M426" s="23">
        <f t="shared" ca="1" si="231"/>
        <v>6.0002843732803604E-4</v>
      </c>
      <c r="N426" s="23">
        <f t="shared" ca="1" si="231"/>
        <v>8.2971109156353782E-3</v>
      </c>
      <c r="O426" s="23">
        <f t="shared" ca="1" si="231"/>
        <v>0</v>
      </c>
      <c r="P426" s="23">
        <f t="shared" ca="1" si="231"/>
        <v>0</v>
      </c>
      <c r="Q426" s="23">
        <f t="shared" ca="1" si="231"/>
        <v>3.6385369049932903E-3</v>
      </c>
      <c r="R426" s="23">
        <f t="shared" ca="1" si="231"/>
        <v>7.3031173691024602E-5</v>
      </c>
      <c r="S426" s="23">
        <f t="shared" ca="1" si="231"/>
        <v>4.7948714118371921E-5</v>
      </c>
      <c r="T426" s="23">
        <f t="shared" ca="1" si="231"/>
        <v>0</v>
      </c>
      <c r="U426" s="23">
        <f t="shared" ca="1" si="231"/>
        <v>0</v>
      </c>
    </row>
    <row r="427" spans="1:21">
      <c r="A427" s="18" t="str">
        <f t="shared" si="228"/>
        <v>RB_GUP-Land_G</v>
      </c>
      <c r="B427" s="18" t="str">
        <f>$B$9</f>
        <v>DISTSEC</v>
      </c>
      <c r="D427" s="23">
        <f t="shared" ca="1" si="226"/>
        <v>5.9093485416684931E-2</v>
      </c>
      <c r="E427" s="23">
        <f t="shared" ref="E427:U427" ca="1" si="232">E419/$D422</f>
        <v>4.385357596144291E-2</v>
      </c>
      <c r="F427" s="23">
        <f t="shared" ca="1" si="232"/>
        <v>8.8428401663252099E-3</v>
      </c>
      <c r="G427" s="23">
        <f t="shared" ca="1" si="232"/>
        <v>0</v>
      </c>
      <c r="H427" s="23">
        <f t="shared" ca="1" si="232"/>
        <v>0</v>
      </c>
      <c r="I427" s="23">
        <f t="shared" ca="1" si="232"/>
        <v>4.4199652604779574E-3</v>
      </c>
      <c r="J427" s="23">
        <f t="shared" ca="1" si="232"/>
        <v>0</v>
      </c>
      <c r="K427" s="23">
        <f t="shared" ca="1" si="232"/>
        <v>0</v>
      </c>
      <c r="L427" s="23">
        <f t="shared" ca="1" si="232"/>
        <v>0</v>
      </c>
      <c r="M427" s="23">
        <f t="shared" ca="1" si="232"/>
        <v>1.6520795251270985E-4</v>
      </c>
      <c r="N427" s="23">
        <f t="shared" ca="1" si="232"/>
        <v>0</v>
      </c>
      <c r="O427" s="23">
        <f t="shared" ca="1" si="232"/>
        <v>0</v>
      </c>
      <c r="P427" s="23">
        <f t="shared" ca="1" si="232"/>
        <v>0</v>
      </c>
      <c r="Q427" s="23">
        <f t="shared" ca="1" si="232"/>
        <v>1.2485373857467905E-3</v>
      </c>
      <c r="R427" s="23">
        <f t="shared" ca="1" si="232"/>
        <v>0</v>
      </c>
      <c r="S427" s="23">
        <f t="shared" ca="1" si="232"/>
        <v>1.4762171358944546E-5</v>
      </c>
      <c r="T427" s="23">
        <f t="shared" ca="1" si="232"/>
        <v>4.5437535553806419E-4</v>
      </c>
      <c r="U427" s="23">
        <f t="shared" ca="1" si="232"/>
        <v>9.4221163282306897E-5</v>
      </c>
    </row>
    <row r="428" spans="1:21">
      <c r="A428" s="18" t="str">
        <f t="shared" si="228"/>
        <v>RB_GUP-Land_G</v>
      </c>
      <c r="B428" s="18" t="str">
        <f>$B$10</f>
        <v>ENERGY</v>
      </c>
      <c r="D428" s="23">
        <f t="shared" ca="1" si="226"/>
        <v>0.1700150619714183</v>
      </c>
      <c r="E428" s="23">
        <f t="shared" ref="E428:U428" ca="1" si="233">E420/$D422</f>
        <v>6.6524549107811193E-2</v>
      </c>
      <c r="F428" s="23">
        <f t="shared" ca="1" si="233"/>
        <v>1.9192139402975213E-2</v>
      </c>
      <c r="G428" s="23">
        <f t="shared" ca="1" si="233"/>
        <v>2.6749745859885041E-4</v>
      </c>
      <c r="H428" s="23">
        <f t="shared" ca="1" si="233"/>
        <v>3.7395918004987921E-5</v>
      </c>
      <c r="I428" s="23">
        <f t="shared" ca="1" si="233"/>
        <v>1.245232673353738E-2</v>
      </c>
      <c r="J428" s="23">
        <f t="shared" ca="1" si="233"/>
        <v>2.2207350654876341E-3</v>
      </c>
      <c r="K428" s="23">
        <f t="shared" ca="1" si="233"/>
        <v>4.522229860734235E-4</v>
      </c>
      <c r="L428" s="23">
        <f t="shared" ca="1" si="233"/>
        <v>1.7080615229870046E-5</v>
      </c>
      <c r="M428" s="23">
        <f t="shared" ca="1" si="233"/>
        <v>6.5212857739781779E-4</v>
      </c>
      <c r="N428" s="23">
        <f t="shared" ca="1" si="233"/>
        <v>1.0310276800955418E-2</v>
      </c>
      <c r="O428" s="23">
        <f t="shared" ca="1" si="233"/>
        <v>4.4342822468339226E-2</v>
      </c>
      <c r="P428" s="23">
        <f t="shared" ca="1" si="233"/>
        <v>8.3413480555919548E-3</v>
      </c>
      <c r="Q428" s="23">
        <f t="shared" ca="1" si="233"/>
        <v>3.4205307132106149E-3</v>
      </c>
      <c r="R428" s="23">
        <f t="shared" ca="1" si="233"/>
        <v>6.8632266443961922E-5</v>
      </c>
      <c r="S428" s="23">
        <f t="shared" ca="1" si="233"/>
        <v>6.1220275974316411E-5</v>
      </c>
      <c r="T428" s="23">
        <f t="shared" ca="1" si="233"/>
        <v>1.3713132150535256E-3</v>
      </c>
      <c r="U428" s="23">
        <f t="shared" ca="1" si="233"/>
        <v>2.828423107328192E-4</v>
      </c>
    </row>
    <row r="429" spans="1:21">
      <c r="A429" s="18" t="str">
        <f t="shared" si="228"/>
        <v>RB_GUP-Land_G</v>
      </c>
      <c r="B429" s="18" t="str">
        <f>$B$11</f>
        <v>CUSTOMER</v>
      </c>
      <c r="D429" s="23">
        <f t="shared" ca="1" si="226"/>
        <v>0.11251581269907647</v>
      </c>
      <c r="E429" s="23">
        <f t="shared" ref="E429:U429" ca="1" si="234">E421/$D422</f>
        <v>8.6876869133900234E-2</v>
      </c>
      <c r="F429" s="23">
        <f t="shared" ca="1" si="234"/>
        <v>1.7591792630404307E-2</v>
      </c>
      <c r="G429" s="23">
        <f t="shared" ca="1" si="234"/>
        <v>4.4964941237741042E-4</v>
      </c>
      <c r="H429" s="23">
        <f t="shared" ca="1" si="234"/>
        <v>7.249749043002906E-5</v>
      </c>
      <c r="I429" s="23">
        <f t="shared" ca="1" si="234"/>
        <v>7.2143257937136993E-4</v>
      </c>
      <c r="J429" s="23">
        <f t="shared" ca="1" si="234"/>
        <v>1.7424035487406683E-4</v>
      </c>
      <c r="K429" s="23">
        <f t="shared" ca="1" si="234"/>
        <v>1.7737005863072955E-4</v>
      </c>
      <c r="L429" s="23">
        <f t="shared" ca="1" si="234"/>
        <v>2.190935028738739E-5</v>
      </c>
      <c r="M429" s="23">
        <f t="shared" ca="1" si="234"/>
        <v>5.4829391787120837E-6</v>
      </c>
      <c r="N429" s="23">
        <f t="shared" ca="1" si="234"/>
        <v>1.2667362269979819E-4</v>
      </c>
      <c r="O429" s="23">
        <f t="shared" ca="1" si="234"/>
        <v>2.9794844478624963E-4</v>
      </c>
      <c r="P429" s="23">
        <f t="shared" ca="1" si="234"/>
        <v>8.7734945023344E-5</v>
      </c>
      <c r="Q429" s="23">
        <f t="shared" ca="1" si="234"/>
        <v>1.5985647865261187E-4</v>
      </c>
      <c r="R429" s="23">
        <f t="shared" ca="1" si="234"/>
        <v>2.3879732082024841E-6</v>
      </c>
      <c r="S429" s="23">
        <f t="shared" ca="1" si="234"/>
        <v>1.3013595175949433E-5</v>
      </c>
      <c r="T429" s="23">
        <f t="shared" ca="1" si="234"/>
        <v>4.7284305751045851E-3</v>
      </c>
      <c r="U429" s="23">
        <f t="shared" ca="1" si="234"/>
        <v>1.0085231149713687E-3</v>
      </c>
    </row>
    <row r="430" spans="1:21">
      <c r="A430" s="18" t="str">
        <f t="shared" si="228"/>
        <v>RB_GUP-Land_G</v>
      </c>
      <c r="B430" s="18" t="str">
        <f>$B$12</f>
        <v>TOTAL</v>
      </c>
      <c r="D430" s="23">
        <f t="shared" ca="1" si="226"/>
        <v>1.0000000000000002</v>
      </c>
      <c r="E430" s="23">
        <f t="shared" ref="E430:U430" ca="1" si="235">SUM(E423:E429)</f>
        <v>0.55679683280891157</v>
      </c>
      <c r="F430" s="23">
        <f t="shared" ca="1" si="235"/>
        <v>0.12956522862095357</v>
      </c>
      <c r="G430" s="23">
        <f t="shared" ca="1" si="235"/>
        <v>1.8858255766742746E-3</v>
      </c>
      <c r="H430" s="23">
        <f t="shared" ca="1" si="235"/>
        <v>2.2946600916358203E-4</v>
      </c>
      <c r="I430" s="23">
        <f t="shared" ca="1" si="235"/>
        <v>6.718102358138367E-2</v>
      </c>
      <c r="J430" s="23">
        <f t="shared" ca="1" si="235"/>
        <v>1.1287708989778732E-2</v>
      </c>
      <c r="K430" s="23">
        <f t="shared" ca="1" si="235"/>
        <v>1.9629872532780967E-3</v>
      </c>
      <c r="L430" s="23">
        <f t="shared" ca="1" si="235"/>
        <v>8.7360897756304034E-5</v>
      </c>
      <c r="M430" s="23">
        <f t="shared" ca="1" si="235"/>
        <v>3.1398446726834607E-3</v>
      </c>
      <c r="N430" s="23">
        <f t="shared" ca="1" si="235"/>
        <v>4.1944728010961371E-2</v>
      </c>
      <c r="O430" s="23">
        <f t="shared" ca="1" si="235"/>
        <v>0.13429653676846509</v>
      </c>
      <c r="P430" s="23">
        <f t="shared" ca="1" si="235"/>
        <v>2.3956981435146164E-2</v>
      </c>
      <c r="Q430" s="23">
        <f t="shared" ca="1" si="235"/>
        <v>1.8434651733254728E-2</v>
      </c>
      <c r="R430" s="23">
        <f t="shared" ca="1" si="235"/>
        <v>3.4315847902000637E-4</v>
      </c>
      <c r="S430" s="23">
        <f t="shared" ca="1" si="235"/>
        <v>2.6846454823608939E-4</v>
      </c>
      <c r="T430" s="23">
        <f t="shared" ca="1" si="235"/>
        <v>7.1179370516003876E-3</v>
      </c>
      <c r="U430" s="23">
        <f t="shared" ca="1" si="235"/>
        <v>1.5012635627320557E-3</v>
      </c>
    </row>
    <row r="432" spans="1:21" ht="12">
      <c r="A432" s="37" t="s">
        <v>137</v>
      </c>
      <c r="B432" s="18" t="str">
        <f>$B$5</f>
        <v>PRODUCTION</v>
      </c>
      <c r="D432" s="24">
        <f ca="1">+COSS!H783</f>
        <v>12329195.852528438</v>
      </c>
      <c r="E432" s="24">
        <f ca="1">+COSS!I783</f>
        <v>6341965.4907507319</v>
      </c>
      <c r="F432" s="24">
        <f ca="1">+COSS!J783</f>
        <v>1478947.3274797634</v>
      </c>
      <c r="G432" s="24">
        <f ca="1">+COSS!K783</f>
        <v>20563.224084854468</v>
      </c>
      <c r="H432" s="24">
        <f ca="1">+COSS!L783</f>
        <v>2863.9164521303946</v>
      </c>
      <c r="I432" s="24">
        <f ca="1">+COSS!N783</f>
        <v>880281.57247254765</v>
      </c>
      <c r="J432" s="24">
        <f ca="1">+COSS!O783</f>
        <v>157739.05057220237</v>
      </c>
      <c r="K432" s="24">
        <f ca="1">+COSS!P783</f>
        <v>31987.869758204994</v>
      </c>
      <c r="L432" s="24">
        <f ca="1">+COSS!Q783</f>
        <v>1214.7248884503601</v>
      </c>
      <c r="M432" s="24">
        <f ca="1">+COSS!S783</f>
        <v>41687.646538020155</v>
      </c>
      <c r="N432" s="24">
        <f ca="1">+COSS!T783</f>
        <v>562807.30077849212</v>
      </c>
      <c r="O432" s="24">
        <f ca="1">+COSS!U783</f>
        <v>2152511.9978354503</v>
      </c>
      <c r="P432" s="24">
        <f ca="1">+COSS!V783</f>
        <v>389947.51228978613</v>
      </c>
      <c r="Q432" s="24">
        <f ca="1">+COSS!X783</f>
        <v>241601.74078609422</v>
      </c>
      <c r="R432" s="24">
        <f ca="1">+COSS!Y783</f>
        <v>4825.4064461729877</v>
      </c>
      <c r="S432" s="24">
        <f ca="1">+COSS!AA783</f>
        <v>3187.1178251205824</v>
      </c>
      <c r="T432" s="24">
        <f ca="1">+COSS!AB783</f>
        <v>14158.992005180946</v>
      </c>
      <c r="U432" s="24">
        <f ca="1">+COSS!AC783</f>
        <v>2904.9615652419179</v>
      </c>
    </row>
    <row r="433" spans="1:21">
      <c r="B433" s="18" t="str">
        <f>$B$6</f>
        <v>BULKTRAN</v>
      </c>
      <c r="D433" s="24">
        <f ca="1">+COSS!H784</f>
        <v>38228071.366596684</v>
      </c>
      <c r="E433" s="24">
        <f ca="1">+COSS!I784</f>
        <v>19663983.951977942</v>
      </c>
      <c r="F433" s="24">
        <f ca="1">+COSS!J784</f>
        <v>4585644.0808132114</v>
      </c>
      <c r="G433" s="24">
        <f ca="1">+COSS!K784</f>
        <v>63758.610638172817</v>
      </c>
      <c r="H433" s="24">
        <f ca="1">+COSS!L784</f>
        <v>8879.8980752308162</v>
      </c>
      <c r="I433" s="24">
        <f ca="1">+COSS!N784</f>
        <v>2729412.946123274</v>
      </c>
      <c r="J433" s="24">
        <f ca="1">+COSS!O784</f>
        <v>489087.83303468442</v>
      </c>
      <c r="K433" s="24">
        <f ca="1">+COSS!P784</f>
        <v>99182.02148855351</v>
      </c>
      <c r="L433" s="24">
        <f ca="1">+COSS!Q784</f>
        <v>3766.3924137386798</v>
      </c>
      <c r="M433" s="24">
        <f ca="1">+COSS!S784</f>
        <v>129257.28052523977</v>
      </c>
      <c r="N433" s="24">
        <f ca="1">+COSS!T784</f>
        <v>1745047.9266569195</v>
      </c>
      <c r="O433" s="24">
        <f ca="1">+COSS!U784</f>
        <v>6674107.80516023</v>
      </c>
      <c r="P433" s="24">
        <f ca="1">+COSS!V784</f>
        <v>1209076.529186913</v>
      </c>
      <c r="Q433" s="24">
        <f ca="1">+COSS!X784</f>
        <v>749113.62424100912</v>
      </c>
      <c r="R433" s="24">
        <f ca="1">+COSS!Y784</f>
        <v>14961.720472572977</v>
      </c>
      <c r="S433" s="24">
        <f ca="1">+COSS!AA784</f>
        <v>9882.02062241358</v>
      </c>
      <c r="T433" s="24">
        <f ca="1">+COSS!AB784</f>
        <v>43901.562058658208</v>
      </c>
      <c r="U433" s="24">
        <f ca="1">+COSS!AC784</f>
        <v>9007.1631079259987</v>
      </c>
    </row>
    <row r="434" spans="1:21">
      <c r="B434" s="18" t="str">
        <f>$B$7</f>
        <v>SUBTRAN</v>
      </c>
      <c r="D434" s="24">
        <f ca="1">+COSS!H785</f>
        <v>10584459.256562099</v>
      </c>
      <c r="E434" s="24">
        <f ca="1">+COSS!I785</f>
        <v>5408165.0344322948</v>
      </c>
      <c r="F434" s="24">
        <f ca="1">+COSS!J785</f>
        <v>1267765.2449765734</v>
      </c>
      <c r="G434" s="24">
        <f ca="1">+COSS!K785</f>
        <v>17710.188874871354</v>
      </c>
      <c r="H434" s="24">
        <f ca="1">+COSS!L785</f>
        <v>3205.4619003580087</v>
      </c>
      <c r="I434" s="24">
        <f ca="1">+COSS!N785</f>
        <v>732677.60561612365</v>
      </c>
      <c r="J434" s="24">
        <f ca="1">+COSS!O785</f>
        <v>131658.48474007283</v>
      </c>
      <c r="K434" s="24">
        <f ca="1">+COSS!P785</f>
        <v>34559.337157222697</v>
      </c>
      <c r="L434" s="24">
        <f ca="1">+COSS!Q785</f>
        <v>0</v>
      </c>
      <c r="M434" s="24">
        <f ca="1">+COSS!S785</f>
        <v>33024.881879645865</v>
      </c>
      <c r="N434" s="24">
        <f ca="1">+COSS!T785</f>
        <v>463371.11632506025</v>
      </c>
      <c r="O434" s="24">
        <f ca="1">+COSS!U785</f>
        <v>2284777.0419821423</v>
      </c>
      <c r="P434" s="24">
        <f ca="1">+COSS!V785</f>
        <v>0</v>
      </c>
      <c r="Q434" s="24">
        <f ca="1">+COSS!X785</f>
        <v>200841.7130055493</v>
      </c>
      <c r="R434" s="24">
        <f ca="1">+COSS!Y785</f>
        <v>4032.6037601858498</v>
      </c>
      <c r="S434" s="24">
        <f ca="1">+COSS!AA785</f>
        <v>2670.5419119988678</v>
      </c>
      <c r="T434" s="24">
        <f ca="1">+COSS!AB785</f>
        <v>0</v>
      </c>
      <c r="U434" s="24">
        <f ca="1">+COSS!AC785</f>
        <v>0</v>
      </c>
    </row>
    <row r="435" spans="1:21">
      <c r="B435" s="18" t="str">
        <f>$B$8</f>
        <v>DISTPRI</v>
      </c>
      <c r="D435" s="24">
        <f ca="1">+COSS!H786</f>
        <v>13814590.665515004</v>
      </c>
      <c r="E435" s="24">
        <f ca="1">+COSS!I786</f>
        <v>9045891.6094124615</v>
      </c>
      <c r="F435" s="24">
        <f ca="1">+COSS!J786</f>
        <v>2117087.7767304457</v>
      </c>
      <c r="G435" s="24">
        <f ca="1">+COSS!K786</f>
        <v>29570.954640598833</v>
      </c>
      <c r="H435" s="24">
        <f ca="1">+COSS!L786</f>
        <v>0</v>
      </c>
      <c r="I435" s="24">
        <f ca="1">+COSS!N786</f>
        <v>1229010.985033683</v>
      </c>
      <c r="J435" s="24">
        <f ca="1">+COSS!O786</f>
        <v>220827.69972921026</v>
      </c>
      <c r="K435" s="24">
        <f ca="1">+COSS!P786</f>
        <v>0</v>
      </c>
      <c r="L435" s="24">
        <f ca="1">+COSS!Q786</f>
        <v>0</v>
      </c>
      <c r="M435" s="24">
        <f ca="1">+COSS!S786</f>
        <v>55571.891198056284</v>
      </c>
      <c r="N435" s="24">
        <f ca="1">+COSS!T786</f>
        <v>768440.48777944548</v>
      </c>
      <c r="O435" s="24">
        <f ca="1">+COSS!U786</f>
        <v>0</v>
      </c>
      <c r="P435" s="24">
        <f ca="1">+COSS!V786</f>
        <v>0</v>
      </c>
      <c r="Q435" s="24">
        <f ca="1">+COSS!X786</f>
        <v>336984.6567686199</v>
      </c>
      <c r="R435" s="24">
        <f ca="1">+COSS!Y786</f>
        <v>6763.8134894016612</v>
      </c>
      <c r="S435" s="24">
        <f ca="1">+COSS!AA786</f>
        <v>4440.7907330834232</v>
      </c>
      <c r="T435" s="24">
        <f ca="1">+COSS!AB786</f>
        <v>0</v>
      </c>
      <c r="U435" s="24">
        <f ca="1">+COSS!AC786</f>
        <v>0</v>
      </c>
    </row>
    <row r="436" spans="1:21">
      <c r="B436" s="18" t="str">
        <f>$B$9</f>
        <v>DISTSEC</v>
      </c>
      <c r="D436" s="24">
        <f ca="1">+COSS!H787</f>
        <v>6474932.3904005894</v>
      </c>
      <c r="E436" s="24">
        <f ca="1">+COSS!I787</f>
        <v>4805080.2457400346</v>
      </c>
      <c r="F436" s="24">
        <f ca="1">+COSS!J787</f>
        <v>968918.85479999357</v>
      </c>
      <c r="G436" s="24">
        <f ca="1">+COSS!K787</f>
        <v>0</v>
      </c>
      <c r="H436" s="24">
        <f ca="1">+COSS!L787</f>
        <v>0</v>
      </c>
      <c r="I436" s="24">
        <f ca="1">+COSS!N787</f>
        <v>484300.02102116001</v>
      </c>
      <c r="J436" s="24">
        <f ca="1">+COSS!O787</f>
        <v>0</v>
      </c>
      <c r="K436" s="24">
        <f ca="1">+COSS!P787</f>
        <v>0</v>
      </c>
      <c r="L436" s="24">
        <f ca="1">+COSS!Q787</f>
        <v>0</v>
      </c>
      <c r="M436" s="24">
        <f ca="1">+COSS!S787</f>
        <v>18102.00084380668</v>
      </c>
      <c r="N436" s="24">
        <f ca="1">+COSS!T787</f>
        <v>0</v>
      </c>
      <c r="O436" s="24">
        <f ca="1">+COSS!U787</f>
        <v>0</v>
      </c>
      <c r="P436" s="24">
        <f ca="1">+COSS!V787</f>
        <v>0</v>
      </c>
      <c r="Q436" s="24">
        <f ca="1">+COSS!X787</f>
        <v>136803.49200244367</v>
      </c>
      <c r="R436" s="24">
        <f ca="1">+COSS!Y787</f>
        <v>0</v>
      </c>
      <c r="S436" s="24">
        <f ca="1">+COSS!AA787</f>
        <v>1617.5059029042486</v>
      </c>
      <c r="T436" s="24">
        <f ca="1">+COSS!AB787</f>
        <v>49786.362849102079</v>
      </c>
      <c r="U436" s="24">
        <f ca="1">+COSS!AC787</f>
        <v>10323.907241145378</v>
      </c>
    </row>
    <row r="437" spans="1:21">
      <c r="B437" s="18" t="str">
        <f>$B$10</f>
        <v>ENERGY</v>
      </c>
      <c r="D437" s="24">
        <f ca="1">+COSS!H788</f>
        <v>2395387.7721519205</v>
      </c>
      <c r="E437" s="24">
        <f ca="1">+COSS!I788</f>
        <v>937282.20095911459</v>
      </c>
      <c r="F437" s="24">
        <f ca="1">+COSS!J788</f>
        <v>270403.19554187823</v>
      </c>
      <c r="G437" s="24">
        <f ca="1">+COSS!K788</f>
        <v>3768.8433835181149</v>
      </c>
      <c r="H437" s="24">
        <f ca="1">+COSS!L788</f>
        <v>526.881110878301</v>
      </c>
      <c r="I437" s="24">
        <f ca="1">+COSS!N788</f>
        <v>175444.16857237308</v>
      </c>
      <c r="J437" s="24">
        <f ca="1">+COSS!O788</f>
        <v>31288.531494652882</v>
      </c>
      <c r="K437" s="24">
        <f ca="1">+COSS!P788</f>
        <v>6371.4908465487424</v>
      </c>
      <c r="L437" s="24">
        <f ca="1">+COSS!Q788</f>
        <v>240.65336557852112</v>
      </c>
      <c r="M437" s="24">
        <f ca="1">+COSS!S788</f>
        <v>9188.0142974166138</v>
      </c>
      <c r="N437" s="24">
        <f ca="1">+COSS!T788</f>
        <v>145264.25300284382</v>
      </c>
      <c r="O437" s="24">
        <f ca="1">+COSS!U788</f>
        <v>624757.90963285405</v>
      </c>
      <c r="P437" s="24">
        <f ca="1">+COSS!V788</f>
        <v>117523.48823651417</v>
      </c>
      <c r="Q437" s="24">
        <f ca="1">+COSS!X788</f>
        <v>48192.773920655578</v>
      </c>
      <c r="R437" s="24">
        <f ca="1">+COSS!Y788</f>
        <v>966.97839537638822</v>
      </c>
      <c r="S437" s="24">
        <f ca="1">+COSS!AA788</f>
        <v>862.5488752361066</v>
      </c>
      <c r="T437" s="24">
        <f ca="1">+COSS!AB788</f>
        <v>19320.79939883079</v>
      </c>
      <c r="U437" s="24">
        <f ca="1">+COSS!AC788</f>
        <v>3985.0411176539728</v>
      </c>
    </row>
    <row r="438" spans="1:21">
      <c r="B438" s="18" t="str">
        <f>$B$11</f>
        <v>CUSTOMER</v>
      </c>
      <c r="D438" s="24">
        <f ca="1">+COSS!H789</f>
        <v>4058370.6962452466</v>
      </c>
      <c r="E438" s="24">
        <f ca="1">+COSS!I789</f>
        <v>2380513.5343494285</v>
      </c>
      <c r="F438" s="24">
        <f ca="1">+COSS!J789</f>
        <v>638636.78163616708</v>
      </c>
      <c r="G438" s="24">
        <f ca="1">+COSS!K789</f>
        <v>32759.119784461629</v>
      </c>
      <c r="H438" s="24">
        <f ca="1">+COSS!L789</f>
        <v>5472.4575054787147</v>
      </c>
      <c r="I438" s="24">
        <f ca="1">+COSS!N789</f>
        <v>42060.199668435554</v>
      </c>
      <c r="J438" s="24">
        <f ca="1">+COSS!O789</f>
        <v>11749.934153914708</v>
      </c>
      <c r="K438" s="24">
        <f ca="1">+COSS!P789</f>
        <v>13445.840833602986</v>
      </c>
      <c r="L438" s="24">
        <f ca="1">+COSS!Q789</f>
        <v>1677.0211730419212</v>
      </c>
      <c r="M438" s="24">
        <f ca="1">+COSS!S789</f>
        <v>286.88891921884021</v>
      </c>
      <c r="N438" s="24">
        <f ca="1">+COSS!T789</f>
        <v>8375.4778460665402</v>
      </c>
      <c r="O438" s="24">
        <f ca="1">+COSS!U789</f>
        <v>22598.943374986131</v>
      </c>
      <c r="P438" s="24">
        <f ca="1">+COSS!V789</f>
        <v>6709.4422560270477</v>
      </c>
      <c r="Q438" s="24">
        <f ca="1">+COSS!X789</f>
        <v>8666.9352801898531</v>
      </c>
      <c r="R438" s="24">
        <f ca="1">+COSS!Y789</f>
        <v>155.08944282198203</v>
      </c>
      <c r="S438" s="24">
        <f ca="1">+COSS!AA789</f>
        <v>809.28464348441582</v>
      </c>
      <c r="T438" s="24">
        <f ca="1">+COSS!AB789</f>
        <v>775525.01618793397</v>
      </c>
      <c r="U438" s="24">
        <f ca="1">+COSS!AC789</f>
        <v>108928.72918998849</v>
      </c>
    </row>
    <row r="439" spans="1:21">
      <c r="B439" s="18" t="str">
        <f>$B$12</f>
        <v>TOTAL</v>
      </c>
      <c r="D439" s="24">
        <f ca="1">+COSS!H790</f>
        <v>87885007.99999997</v>
      </c>
      <c r="E439" s="24">
        <f ca="1">+COSS!I790</f>
        <v>48582882.067622006</v>
      </c>
      <c r="F439" s="24">
        <f ca="1">+COSS!J790</f>
        <v>11327403.261978032</v>
      </c>
      <c r="G439" s="24">
        <f ca="1">+COSS!K790</f>
        <v>168130.94140647721</v>
      </c>
      <c r="H439" s="24">
        <f ca="1">+COSS!L790</f>
        <v>20948.615044076236</v>
      </c>
      <c r="I439" s="24">
        <f ca="1">+COSS!N790</f>
        <v>6273187.4985075966</v>
      </c>
      <c r="J439" s="24">
        <f ca="1">+COSS!O790</f>
        <v>1042351.5337247376</v>
      </c>
      <c r="K439" s="24">
        <f ca="1">+COSS!P790</f>
        <v>185546.56008413291</v>
      </c>
      <c r="L439" s="24">
        <f ca="1">+COSS!Q790</f>
        <v>6898.791840809482</v>
      </c>
      <c r="M439" s="24">
        <f ca="1">+COSS!S790</f>
        <v>287118.6042014042</v>
      </c>
      <c r="N439" s="24">
        <f ca="1">+COSS!T790</f>
        <v>3693306.562388828</v>
      </c>
      <c r="O439" s="24">
        <f ca="1">+COSS!U790</f>
        <v>11758753.697985662</v>
      </c>
      <c r="P439" s="24">
        <f ca="1">+COSS!V790</f>
        <v>1723256.9719692403</v>
      </c>
      <c r="Q439" s="24">
        <f ca="1">+COSS!X790</f>
        <v>1722204.9360045618</v>
      </c>
      <c r="R439" s="24">
        <f ca="1">+COSS!Y790</f>
        <v>31705.612006531846</v>
      </c>
      <c r="S439" s="24">
        <f ca="1">+COSS!AA790</f>
        <v>23469.810514241224</v>
      </c>
      <c r="T439" s="24">
        <f ca="1">+COSS!AB790</f>
        <v>902692.73249970598</v>
      </c>
      <c r="U439" s="24">
        <f ca="1">+COSS!AC790</f>
        <v>135149.80222195576</v>
      </c>
    </row>
    <row r="440" spans="1:21">
      <c r="A440" s="119" t="s">
        <v>70</v>
      </c>
      <c r="B440" s="18" t="str">
        <f>$B$5</f>
        <v>PRODUCTION</v>
      </c>
      <c r="C440" s="22"/>
      <c r="D440" s="23">
        <f t="shared" ref="D440:D447" ca="1" si="236">SUM(E440:U440)</f>
        <v>0.14028781623969858</v>
      </c>
      <c r="E440" s="23">
        <f t="shared" ref="E440:U440" ca="1" si="237">E432/$D439</f>
        <v>7.2162085833237161E-2</v>
      </c>
      <c r="F440" s="23">
        <f t="shared" ca="1" si="237"/>
        <v>1.6828209510770756E-2</v>
      </c>
      <c r="G440" s="23">
        <f t="shared" ca="1" si="237"/>
        <v>2.3397874737468848E-4</v>
      </c>
      <c r="H440" s="23">
        <f ca="1">H432/$D439</f>
        <v>3.2587087573916995E-5</v>
      </c>
      <c r="I440" s="23">
        <f t="shared" ca="1" si="237"/>
        <v>1.0016288244208249E-2</v>
      </c>
      <c r="J440" s="23">
        <f t="shared" ca="1" si="237"/>
        <v>1.7948345703308398E-3</v>
      </c>
      <c r="K440" s="23">
        <f t="shared" ca="1" si="237"/>
        <v>3.6397413490825425E-4</v>
      </c>
      <c r="L440" s="23">
        <f ca="1">L432/$D439</f>
        <v>1.382175317604068E-5</v>
      </c>
      <c r="M440" s="23">
        <f ca="1">M432/$D439</f>
        <v>4.7434309317034108E-4</v>
      </c>
      <c r="N440" s="23">
        <f t="shared" ca="1" si="237"/>
        <v>6.4039056670335895E-3</v>
      </c>
      <c r="O440" s="23">
        <f t="shared" ca="1" si="237"/>
        <v>2.4492368457603726E-2</v>
      </c>
      <c r="P440" s="23">
        <f ca="1">P432/$D439</f>
        <v>4.437019705224198E-3</v>
      </c>
      <c r="Q440" s="23">
        <f t="shared" ca="1" si="237"/>
        <v>2.7490666074251741E-3</v>
      </c>
      <c r="R440" s="23">
        <f t="shared" ca="1" si="237"/>
        <v>5.4905911212672235E-5</v>
      </c>
      <c r="S440" s="23">
        <f t="shared" ca="1" si="237"/>
        <v>3.6264636001632765E-5</v>
      </c>
      <c r="T440" s="23">
        <f ca="1">T432/$D439</f>
        <v>1.6110816085015262E-4</v>
      </c>
      <c r="U440" s="23">
        <f t="shared" ca="1" si="237"/>
        <v>3.3054119597302865E-5</v>
      </c>
    </row>
    <row r="441" spans="1:21">
      <c r="A441" s="18" t="str">
        <f t="shared" ref="A441:A447" si="238">A440</f>
        <v>RB_GUP_CWIP</v>
      </c>
      <c r="B441" s="18" t="str">
        <f>$B$6</f>
        <v>BULKTRAN</v>
      </c>
      <c r="C441" s="22"/>
      <c r="D441" s="23">
        <f t="shared" ca="1" si="236"/>
        <v>0.43497829990066894</v>
      </c>
      <c r="E441" s="23">
        <f t="shared" ref="E441:U441" ca="1" si="239">E433/$D439</f>
        <v>0.22374673905676778</v>
      </c>
      <c r="F441" s="23">
        <f t="shared" ca="1" si="239"/>
        <v>5.2177773947670494E-2</v>
      </c>
      <c r="G441" s="23">
        <f t="shared" ca="1" si="239"/>
        <v>7.2547766779713831E-4</v>
      </c>
      <c r="H441" s="23">
        <f ca="1">H433/$D439</f>
        <v>1.0103996435012919E-4</v>
      </c>
      <c r="I441" s="23">
        <f t="shared" ca="1" si="239"/>
        <v>3.1056638762816918E-2</v>
      </c>
      <c r="J441" s="23">
        <f t="shared" ca="1" si="239"/>
        <v>5.5650883371903955E-3</v>
      </c>
      <c r="K441" s="23">
        <f t="shared" ca="1" si="239"/>
        <v>1.1285431240849809E-3</v>
      </c>
      <c r="L441" s="23">
        <f ca="1">L433/$D439</f>
        <v>4.2855914785132419E-5</v>
      </c>
      <c r="M441" s="23">
        <f ca="1">M433/$D439</f>
        <v>1.4707546083996465E-3</v>
      </c>
      <c r="N441" s="23">
        <f t="shared" ca="1" si="239"/>
        <v>1.9856036500069729E-2</v>
      </c>
      <c r="O441" s="23">
        <f t="shared" ca="1" si="239"/>
        <v>7.5941368807296836E-2</v>
      </c>
      <c r="P441" s="23">
        <f ca="1">P433/$D439</f>
        <v>1.3757483292109542E-2</v>
      </c>
      <c r="Q441" s="23">
        <f t="shared" ca="1" si="239"/>
        <v>8.5237930938233449E-3</v>
      </c>
      <c r="R441" s="23">
        <f t="shared" ca="1" si="239"/>
        <v>1.7024201070304257E-4</v>
      </c>
      <c r="S441" s="23">
        <f t="shared" ca="1" si="239"/>
        <v>1.1244262073018851E-4</v>
      </c>
      <c r="T441" s="23">
        <f ca="1">T433/$D439</f>
        <v>4.9953414191710854E-4</v>
      </c>
      <c r="U441" s="23">
        <f t="shared" ca="1" si="239"/>
        <v>1.0248805015670024E-4</v>
      </c>
    </row>
    <row r="442" spans="1:21">
      <c r="A442" s="18" t="str">
        <f t="shared" si="238"/>
        <v>RB_GUP_CWIP</v>
      </c>
      <c r="B442" s="18" t="str">
        <f>$B$7</f>
        <v>SUBTRAN</v>
      </c>
      <c r="C442" s="22"/>
      <c r="D442" s="23">
        <f t="shared" ca="1" si="236"/>
        <v>0.12043532221743782</v>
      </c>
      <c r="E442" s="23">
        <f t="shared" ref="E442:U442" ca="1" si="240">E434/$D439</f>
        <v>6.153683270339233E-2</v>
      </c>
      <c r="F442" s="23">
        <f t="shared" ca="1" si="240"/>
        <v>1.4425273136193762E-2</v>
      </c>
      <c r="G442" s="23">
        <f t="shared" ca="1" si="240"/>
        <v>2.0151547206858489E-4</v>
      </c>
      <c r="H442" s="23">
        <f ca="1">H434/$D439</f>
        <v>3.6473364152825815E-5</v>
      </c>
      <c r="I442" s="23">
        <f t="shared" ca="1" si="240"/>
        <v>8.336775774272262E-3</v>
      </c>
      <c r="J442" s="23">
        <f t="shared" ca="1" si="240"/>
        <v>1.4980767224834625E-3</v>
      </c>
      <c r="K442" s="23">
        <f t="shared" ca="1" si="240"/>
        <v>3.9323358947890985E-4</v>
      </c>
      <c r="L442" s="23">
        <f ca="1">L434/$D439</f>
        <v>0</v>
      </c>
      <c r="M442" s="23">
        <f ca="1">M434/$D439</f>
        <v>3.75773782482285E-4</v>
      </c>
      <c r="N442" s="23">
        <f t="shared" ca="1" si="240"/>
        <v>5.2724705483904654E-3</v>
      </c>
      <c r="O442" s="23">
        <f t="shared" ca="1" si="240"/>
        <v>2.5997346919307818E-2</v>
      </c>
      <c r="P442" s="23">
        <f ca="1">P434/$D439</f>
        <v>0</v>
      </c>
      <c r="Q442" s="23">
        <f t="shared" ca="1" si="240"/>
        <v>2.2852784288936901E-3</v>
      </c>
      <c r="R442" s="23">
        <f t="shared" ca="1" si="240"/>
        <v>4.588500191279326E-5</v>
      </c>
      <c r="S442" s="23">
        <f t="shared" ca="1" si="240"/>
        <v>3.0386774408655329E-5</v>
      </c>
      <c r="T442" s="23">
        <f ca="1">T434/$D439</f>
        <v>0</v>
      </c>
      <c r="U442" s="23">
        <f t="shared" ca="1" si="240"/>
        <v>0</v>
      </c>
    </row>
    <row r="443" spans="1:21">
      <c r="A443" s="18" t="str">
        <f t="shared" si="238"/>
        <v>RB_GUP_CWIP</v>
      </c>
      <c r="B443" s="18" t="str">
        <f>$B$8</f>
        <v>DISTPRI</v>
      </c>
      <c r="C443" s="22"/>
      <c r="D443" s="23">
        <f t="shared" ca="1" si="236"/>
        <v>0.1571893884963293</v>
      </c>
      <c r="E443" s="23">
        <f t="shared" ref="E443:U443" ca="1" si="241">E435/$D439</f>
        <v>0.10292872260320514</v>
      </c>
      <c r="F443" s="23">
        <f t="shared" ca="1" si="241"/>
        <v>2.408929378182962E-2</v>
      </c>
      <c r="G443" s="23">
        <f t="shared" ca="1" si="241"/>
        <v>3.3647325423920814E-4</v>
      </c>
      <c r="H443" s="23">
        <f ca="1">H435/$D439</f>
        <v>0</v>
      </c>
      <c r="I443" s="23">
        <f t="shared" ca="1" si="241"/>
        <v>1.3984307596964472E-2</v>
      </c>
      <c r="J443" s="23">
        <f t="shared" ca="1" si="241"/>
        <v>2.512689078087247E-3</v>
      </c>
      <c r="K443" s="23">
        <f t="shared" ca="1" si="241"/>
        <v>0</v>
      </c>
      <c r="L443" s="23">
        <f ca="1">L435/$D439</f>
        <v>0</v>
      </c>
      <c r="M443" s="23">
        <f ca="1">M435/$D439</f>
        <v>6.3232503998925853E-4</v>
      </c>
      <c r="N443" s="23">
        <f t="shared" ca="1" si="241"/>
        <v>8.7437039065803544E-3</v>
      </c>
      <c r="O443" s="23">
        <f t="shared" ca="1" si="241"/>
        <v>0</v>
      </c>
      <c r="P443" s="23">
        <f ca="1">P435/$D439</f>
        <v>0</v>
      </c>
      <c r="Q443" s="23">
        <f t="shared" ca="1" si="241"/>
        <v>3.8343815906419446E-3</v>
      </c>
      <c r="R443" s="23">
        <f t="shared" ca="1" si="241"/>
        <v>7.6962085380952159E-5</v>
      </c>
      <c r="S443" s="23">
        <f t="shared" ca="1" si="241"/>
        <v>5.0529559411127606E-5</v>
      </c>
      <c r="T443" s="23">
        <f ca="1">T435/$D439</f>
        <v>0</v>
      </c>
      <c r="U443" s="23">
        <f t="shared" ca="1" si="241"/>
        <v>0</v>
      </c>
    </row>
    <row r="444" spans="1:21">
      <c r="A444" s="18" t="str">
        <f t="shared" si="238"/>
        <v>RB_GUP_CWIP</v>
      </c>
      <c r="B444" s="18" t="str">
        <f>$B$9</f>
        <v>DISTSEC</v>
      </c>
      <c r="C444" s="22"/>
      <c r="D444" s="23">
        <f t="shared" ca="1" si="236"/>
        <v>7.3675050361269687E-2</v>
      </c>
      <c r="E444" s="23">
        <f t="shared" ref="E444:U444" ca="1" si="242">E436/$D439</f>
        <v>5.4674629440097863E-2</v>
      </c>
      <c r="F444" s="23">
        <f t="shared" ca="1" si="242"/>
        <v>1.1024848001379187E-2</v>
      </c>
      <c r="G444" s="23">
        <f t="shared" ca="1" si="242"/>
        <v>0</v>
      </c>
      <c r="H444" s="23">
        <f ca="1">H436/$D439</f>
        <v>0</v>
      </c>
      <c r="I444" s="23">
        <f t="shared" ca="1" si="242"/>
        <v>5.5106101944163242E-3</v>
      </c>
      <c r="J444" s="23">
        <f t="shared" ca="1" si="242"/>
        <v>0</v>
      </c>
      <c r="K444" s="23">
        <f t="shared" ca="1" si="242"/>
        <v>0</v>
      </c>
      <c r="L444" s="23">
        <f ca="1">L436/$D439</f>
        <v>0</v>
      </c>
      <c r="M444" s="23">
        <f ca="1">M436/$D439</f>
        <v>2.0597370650301001E-4</v>
      </c>
      <c r="N444" s="23">
        <f t="shared" ca="1" si="242"/>
        <v>0</v>
      </c>
      <c r="O444" s="23">
        <f t="shared" ca="1" si="242"/>
        <v>0</v>
      </c>
      <c r="P444" s="23">
        <f ca="1">P436/$D439</f>
        <v>0</v>
      </c>
      <c r="Q444" s="23">
        <f t="shared" ca="1" si="242"/>
        <v>1.556619213170507E-3</v>
      </c>
      <c r="R444" s="23">
        <f t="shared" ca="1" si="242"/>
        <v>0</v>
      </c>
      <c r="S444" s="23">
        <f t="shared" ca="1" si="242"/>
        <v>1.8404798949375407E-5</v>
      </c>
      <c r="T444" s="23">
        <f ca="1">T436/$D439</f>
        <v>5.6649437693744194E-4</v>
      </c>
      <c r="U444" s="23">
        <f t="shared" ca="1" si="242"/>
        <v>1.1747062981601345E-4</v>
      </c>
    </row>
    <row r="445" spans="1:21">
      <c r="A445" s="18" t="str">
        <f t="shared" si="238"/>
        <v>RB_GUP_CWIP</v>
      </c>
      <c r="B445" s="18" t="str">
        <f>$B$10</f>
        <v>ENERGY</v>
      </c>
      <c r="C445" s="22"/>
      <c r="D445" s="23">
        <f t="shared" ca="1" si="236"/>
        <v>2.7255931661881637E-2</v>
      </c>
      <c r="E445" s="23">
        <f t="shared" ref="E445:U445" ca="1" si="243">E437/$D439</f>
        <v>1.0664870178530506E-2</v>
      </c>
      <c r="F445" s="23">
        <f t="shared" ca="1" si="243"/>
        <v>3.0767841034033735E-3</v>
      </c>
      <c r="G445" s="23">
        <f t="shared" ca="1" si="243"/>
        <v>4.2883803156940215E-5</v>
      </c>
      <c r="H445" s="23">
        <f ca="1">H437/$D439</f>
        <v>5.9951193368304771E-6</v>
      </c>
      <c r="I445" s="23">
        <f t="shared" ca="1" si="243"/>
        <v>1.9962923434264594E-3</v>
      </c>
      <c r="J445" s="23">
        <f t="shared" ca="1" si="243"/>
        <v>3.5601671100323384E-4</v>
      </c>
      <c r="K445" s="23">
        <f t="shared" ca="1" si="243"/>
        <v>7.2498040240819516E-5</v>
      </c>
      <c r="L445" s="23">
        <f ca="1">L437/$D439</f>
        <v>2.7382755154157944E-6</v>
      </c>
      <c r="M445" s="23">
        <f ca="1">M437/$D439</f>
        <v>1.0454586631449834E-4</v>
      </c>
      <c r="N445" s="23">
        <f t="shared" ca="1" si="243"/>
        <v>1.6528900242330736E-3</v>
      </c>
      <c r="O445" s="23">
        <f t="shared" ca="1" si="243"/>
        <v>7.108810977554377E-3</v>
      </c>
      <c r="P445" s="23">
        <f ca="1">P437/$D439</f>
        <v>1.3372415945676901E-3</v>
      </c>
      <c r="Q445" s="23">
        <f t="shared" ca="1" si="243"/>
        <v>5.4836171740071514E-4</v>
      </c>
      <c r="R445" s="23">
        <f t="shared" ca="1" si="243"/>
        <v>1.1002768474190599E-5</v>
      </c>
      <c r="S445" s="23">
        <f t="shared" ca="1" si="243"/>
        <v>9.8145166606357589E-6</v>
      </c>
      <c r="T445" s="23">
        <f ca="1">T437/$D439</f>
        <v>2.1984181191439154E-4</v>
      </c>
      <c r="U445" s="23">
        <f t="shared" ca="1" si="243"/>
        <v>4.5343810148529245E-5</v>
      </c>
    </row>
    <row r="446" spans="1:21">
      <c r="A446" s="18" t="str">
        <f t="shared" si="238"/>
        <v>RB_GUP_CWIP</v>
      </c>
      <c r="B446" s="18" t="str">
        <f>$B$11</f>
        <v>CUSTOMER</v>
      </c>
      <c r="C446" s="22"/>
      <c r="D446" s="23">
        <f t="shared" ca="1" si="236"/>
        <v>4.6178191122713964E-2</v>
      </c>
      <c r="E446" s="23">
        <f t="shared" ref="E446:U446" ca="1" si="244">E438/$D439</f>
        <v>2.7086685073174587E-2</v>
      </c>
      <c r="F446" s="23">
        <f t="shared" ca="1" si="244"/>
        <v>7.2667317915720885E-3</v>
      </c>
      <c r="G446" s="23">
        <f t="shared" ca="1" si="244"/>
        <v>3.7274980716235059E-4</v>
      </c>
      <c r="H446" s="23">
        <f ca="1">H438/$D439</f>
        <v>6.2268384904496074E-5</v>
      </c>
      <c r="I446" s="23">
        <f t="shared" ca="1" si="244"/>
        <v>4.7858219081502011E-4</v>
      </c>
      <c r="J446" s="23">
        <f t="shared" ca="1" si="244"/>
        <v>1.3369668412517767E-4</v>
      </c>
      <c r="K446" s="23">
        <f t="shared" ca="1" si="244"/>
        <v>1.5299356670255967E-4</v>
      </c>
      <c r="L446" s="23">
        <f ca="1">L438/$D439</f>
        <v>1.9081993746213481E-5</v>
      </c>
      <c r="M446" s="23">
        <f ca="1">M438/$D439</f>
        <v>3.2643669921363644E-6</v>
      </c>
      <c r="N446" s="23">
        <f t="shared" ca="1" si="244"/>
        <v>9.5300416267431453E-5</v>
      </c>
      <c r="O446" s="23">
        <f t="shared" ca="1" si="244"/>
        <v>2.5714218942764547E-4</v>
      </c>
      <c r="P446" s="23">
        <f ca="1">P438/$D439</f>
        <v>7.6343422031969888E-5</v>
      </c>
      <c r="Q446" s="23">
        <f t="shared" ca="1" si="244"/>
        <v>9.8616766129097424E-5</v>
      </c>
      <c r="R446" s="23">
        <f t="shared" ca="1" si="244"/>
        <v>1.764685995385949E-6</v>
      </c>
      <c r="S446" s="23">
        <f t="shared" ca="1" si="244"/>
        <v>9.2084493351177271E-6</v>
      </c>
      <c r="T446" s="23">
        <f ca="1">T438/$D439</f>
        <v>8.8243152482609354E-3</v>
      </c>
      <c r="U446" s="23">
        <f t="shared" ca="1" si="244"/>
        <v>1.2394460860717966E-3</v>
      </c>
    </row>
    <row r="447" spans="1:21">
      <c r="A447" s="18" t="str">
        <f t="shared" si="238"/>
        <v>RB_GUP_CWIP</v>
      </c>
      <c r="B447" s="18" t="str">
        <f>$B$12</f>
        <v>TOTAL</v>
      </c>
      <c r="C447" s="22"/>
      <c r="D447" s="23">
        <f t="shared" ca="1" si="236"/>
        <v>1</v>
      </c>
      <c r="E447" s="23">
        <f t="shared" ref="E447:U447" ca="1" si="245">SUM(E440:E446)</f>
        <v>0.55280056488840523</v>
      </c>
      <c r="F447" s="23">
        <f t="shared" ca="1" si="245"/>
        <v>0.12888891427281929</v>
      </c>
      <c r="G447" s="23">
        <f t="shared" ca="1" si="245"/>
        <v>1.9130787517989106E-3</v>
      </c>
      <c r="H447" s="23">
        <f t="shared" ca="1" si="245"/>
        <v>2.3836392031819856E-4</v>
      </c>
      <c r="I447" s="23">
        <f t="shared" ca="1" si="245"/>
        <v>7.137949510691971E-2</v>
      </c>
      <c r="J447" s="23">
        <f t="shared" ca="1" si="245"/>
        <v>1.1860402103220357E-2</v>
      </c>
      <c r="K447" s="23">
        <f t="shared" ca="1" si="245"/>
        <v>2.111242455415524E-3</v>
      </c>
      <c r="L447" s="23">
        <f t="shared" ca="1" si="245"/>
        <v>7.8497937222802368E-5</v>
      </c>
      <c r="M447" s="23">
        <f t="shared" ca="1" si="245"/>
        <v>3.2669804638511758E-3</v>
      </c>
      <c r="N447" s="23">
        <f t="shared" ca="1" si="245"/>
        <v>4.2024307062574644E-2</v>
      </c>
      <c r="O447" s="23">
        <f t="shared" ca="1" si="245"/>
        <v>0.13379703735119042</v>
      </c>
      <c r="P447" s="23">
        <f t="shared" ca="1" si="245"/>
        <v>1.9608088013933402E-2</v>
      </c>
      <c r="Q447" s="23">
        <f t="shared" ca="1" si="245"/>
        <v>1.9596117417484474E-2</v>
      </c>
      <c r="R447" s="23">
        <f t="shared" ca="1" si="245"/>
        <v>3.6076246367903683E-4</v>
      </c>
      <c r="S447" s="23">
        <f t="shared" ca="1" si="245"/>
        <v>2.6705135549673315E-4</v>
      </c>
      <c r="T447" s="23">
        <f t="shared" ca="1" si="245"/>
        <v>1.027129373988003E-2</v>
      </c>
      <c r="U447" s="23">
        <f t="shared" ca="1" si="245"/>
        <v>1.5378026957903424E-3</v>
      </c>
    </row>
    <row r="449" spans="1:21" ht="12">
      <c r="A449" s="37" t="s">
        <v>203</v>
      </c>
      <c r="B449" s="18" t="str">
        <f>$B$5</f>
        <v>PRODUCTION</v>
      </c>
      <c r="D449" s="24">
        <f>+COSS!H148+COSS!H34+COSS!H175</f>
        <v>12011524.279999999</v>
      </c>
      <c r="E449" s="24">
        <f>+COSS!I148+COSS!I34+COSS!I175</f>
        <v>6178559.6876095021</v>
      </c>
      <c r="F449" s="24">
        <f>+COSS!J148+COSS!J34+COSS!J175</f>
        <v>1440841.0690646304</v>
      </c>
      <c r="G449" s="24">
        <f>+COSS!K148+COSS!K34+COSS!K175</f>
        <v>20033.396202369255</v>
      </c>
      <c r="H449" s="24">
        <f>+COSS!L148+COSS!L34+COSS!L175</f>
        <v>2790.1253587111282</v>
      </c>
      <c r="I449" s="24">
        <f>+COSS!N148+COSS!N34+COSS!N175</f>
        <v>857600.41510105389</v>
      </c>
      <c r="J449" s="24">
        <f>+COSS!O148+COSS!O34+COSS!O175</f>
        <v>153674.77802403455</v>
      </c>
      <c r="K449" s="24">
        <f>+COSS!P148+COSS!P34+COSS!P175</f>
        <v>31163.676760586244</v>
      </c>
      <c r="L449" s="24">
        <f>+COSS!Q148+COSS!Q34+COSS!Q175</f>
        <v>1183.4265320839679</v>
      </c>
      <c r="M449" s="24">
        <f>+COSS!S148+COSS!S34+COSS!S175</f>
        <v>40613.531049131474</v>
      </c>
      <c r="N449" s="24">
        <f>+COSS!T148+COSS!T34+COSS!T175</f>
        <v>548306.12143092533</v>
      </c>
      <c r="O449" s="24">
        <f>+COSS!U148+COSS!U34+COSS!U175</f>
        <v>2097050.8080370501</v>
      </c>
      <c r="P449" s="24">
        <f>+COSS!V148+COSS!V34+COSS!V175</f>
        <v>379900.20337245311</v>
      </c>
      <c r="Q449" s="24">
        <f>+COSS!X148+COSS!X34+COSS!X175</f>
        <v>235376.67908384299</v>
      </c>
      <c r="R449" s="24">
        <f>+COSS!Y148+COSS!Y34+COSS!Y175</f>
        <v>4701.0759973602762</v>
      </c>
      <c r="S449" s="24">
        <f>+COSS!AA148+COSS!AA34+COSS!AA175</f>
        <v>3104.9991903410187</v>
      </c>
      <c r="T449" s="24">
        <f>+COSS!AB148+COSS!AB34+COSS!AB175</f>
        <v>13794.174274202878</v>
      </c>
      <c r="U449" s="24">
        <f>+COSS!AC148+COSS!AC34+COSS!AC175</f>
        <v>2830.1129117203777</v>
      </c>
    </row>
    <row r="450" spans="1:21">
      <c r="B450" s="18" t="str">
        <f>$B$6</f>
        <v>BULKTRAN</v>
      </c>
      <c r="D450" s="24">
        <f>+COSS!H149+COSS!H35+COSS!H176</f>
        <v>496423294.29976004</v>
      </c>
      <c r="E450" s="24">
        <f>+COSS!I149+COSS!I35+COSS!I176</f>
        <v>255353182.714526</v>
      </c>
      <c r="F450" s="24">
        <f>+COSS!J149+COSS!J35+COSS!J176</f>
        <v>59548401.467948571</v>
      </c>
      <c r="G450" s="24">
        <f>+COSS!K149+COSS!K35+COSS!K176</f>
        <v>827958.57602782513</v>
      </c>
      <c r="H450" s="24">
        <f>+COSS!L149+COSS!L35+COSS!L176</f>
        <v>115312.86036585175</v>
      </c>
      <c r="I450" s="24">
        <f>+COSS!N149+COSS!N35+COSS!N176</f>
        <v>35443696.68104329</v>
      </c>
      <c r="J450" s="24">
        <f>+COSS!O149+COSS!O35+COSS!O176</f>
        <v>6351212.20081117</v>
      </c>
      <c r="K450" s="24">
        <f>+COSS!P149+COSS!P35+COSS!P176</f>
        <v>1287961.0213786373</v>
      </c>
      <c r="L450" s="24">
        <f>+COSS!Q149+COSS!Q35+COSS!Q176</f>
        <v>48909.737342583474</v>
      </c>
      <c r="M450" s="24">
        <f>+COSS!S149+COSS!S35+COSS!S176</f>
        <v>1678513.2683056472</v>
      </c>
      <c r="N450" s="24">
        <f>+COSS!T149+COSS!T35+COSS!T176</f>
        <v>22660898.378957797</v>
      </c>
      <c r="O450" s="24">
        <f>+COSS!U149+COSS!U35+COSS!U176</f>
        <v>86668839.538800478</v>
      </c>
      <c r="P450" s="24">
        <f>+COSS!V149+COSS!V35+COSS!V176</f>
        <v>15700864.109088907</v>
      </c>
      <c r="Q450" s="24">
        <f>+COSS!X149+COSS!X35+COSS!X176</f>
        <v>9727863.3176220637</v>
      </c>
      <c r="R450" s="24">
        <f>+COSS!Y149+COSS!Y35+COSS!Y176</f>
        <v>194290.38138389532</v>
      </c>
      <c r="S450" s="24">
        <f>+COSS!AA149+COSS!AA35+COSS!AA176</f>
        <v>128326.25493116651</v>
      </c>
      <c r="T450" s="24">
        <f>+COSS!AB149+COSS!AB35+COSS!AB176</f>
        <v>570098.28858663351</v>
      </c>
      <c r="U450" s="24">
        <f>+COSS!AC149+COSS!AC35+COSS!AC176</f>
        <v>116965.50263947983</v>
      </c>
    </row>
    <row r="451" spans="1:21">
      <c r="B451" s="18" t="str">
        <f>$B$7</f>
        <v>SUBTRAN</v>
      </c>
      <c r="D451" s="24">
        <f>+COSS!H150+COSS!H36+COSS!H177</f>
        <v>137444760.42023998</v>
      </c>
      <c r="E451" s="24">
        <f>+COSS!I150+COSS!I36+COSS!I177</f>
        <v>70227862.326535329</v>
      </c>
      <c r="F451" s="24">
        <f>+COSS!J150+COSS!J36+COSS!J177</f>
        <v>16462597.298665283</v>
      </c>
      <c r="G451" s="24">
        <f>+COSS!K150+COSS!K36+COSS!K177</f>
        <v>229976.10061135306</v>
      </c>
      <c r="H451" s="24">
        <f>+COSS!L150+COSS!L36+COSS!L177</f>
        <v>41624.605683825444</v>
      </c>
      <c r="I451" s="24">
        <f>+COSS!N150+COSS!N36+COSS!N177</f>
        <v>9514203.3738520965</v>
      </c>
      <c r="J451" s="24">
        <f>+COSS!O150+COSS!O36+COSS!O177</f>
        <v>1709654.5467046138</v>
      </c>
      <c r="K451" s="24">
        <f>+COSS!P150+COSS!P36+COSS!P177</f>
        <v>448771.13707172999</v>
      </c>
      <c r="L451" s="24">
        <f>+COSS!Q150+COSS!Q36+COSS!Q177</f>
        <v>0</v>
      </c>
      <c r="M451" s="24">
        <f>+COSS!S150+COSS!S36+COSS!S177</f>
        <v>428845.42968414031</v>
      </c>
      <c r="N451" s="24">
        <f>+COSS!T150+COSS!T36+COSS!T177</f>
        <v>6017117.2211251259</v>
      </c>
      <c r="O451" s="24">
        <f>+COSS!U150+COSS!U36+COSS!U177</f>
        <v>29669029.426723804</v>
      </c>
      <c r="P451" s="24">
        <f>+COSS!V150+COSS!V36+COSS!V177</f>
        <v>0</v>
      </c>
      <c r="Q451" s="24">
        <f>+COSS!X150+COSS!X36+COSS!X177</f>
        <v>2608035.0877938457</v>
      </c>
      <c r="R451" s="24">
        <f>+COSS!Y150+COSS!Y36+COSS!Y177</f>
        <v>52365.476993534219</v>
      </c>
      <c r="S451" s="24">
        <f>+COSS!AA150+COSS!AA36+COSS!AA177</f>
        <v>34678.388795283136</v>
      </c>
      <c r="T451" s="24">
        <f>+COSS!AB150+COSS!AB36+COSS!AB177</f>
        <v>0</v>
      </c>
      <c r="U451" s="24">
        <f>+COSS!AC150+COSS!AC36+COSS!AC177</f>
        <v>0</v>
      </c>
    </row>
    <row r="452" spans="1:21">
      <c r="B452" s="18" t="str">
        <f>$B$8</f>
        <v>DISTPRI</v>
      </c>
      <c r="D452" s="24">
        <f>+COSS!H151+COSS!H37+COSS!H178</f>
        <v>542152061.56099403</v>
      </c>
      <c r="E452" s="24">
        <f>+COSS!I151+COSS!I37+COSS!I178</f>
        <v>355005001.8450861</v>
      </c>
      <c r="F452" s="24">
        <f>+COSS!J151+COSS!J37+COSS!J178</f>
        <v>83084872.396919698</v>
      </c>
      <c r="G452" s="24">
        <f>+COSS!K151+COSS!K37+COSS!K178</f>
        <v>1160508.7989141389</v>
      </c>
      <c r="H452" s="24">
        <f>+COSS!L151+COSS!L37+COSS!L178</f>
        <v>0</v>
      </c>
      <c r="I452" s="24">
        <f>+COSS!N151+COSS!N37+COSS!N178</f>
        <v>48232398.291786745</v>
      </c>
      <c r="J452" s="24">
        <f>+COSS!O151+COSS!O37+COSS!O178</f>
        <v>8666358.313230576</v>
      </c>
      <c r="K452" s="24">
        <f>+COSS!P151+COSS!P37+COSS!P178</f>
        <v>0</v>
      </c>
      <c r="L452" s="24">
        <f>+COSS!Q151+COSS!Q37+COSS!Q178</f>
        <v>0</v>
      </c>
      <c r="M452" s="24">
        <f>+COSS!S151+COSS!S37+COSS!S178</f>
        <v>2180912.6384814447</v>
      </c>
      <c r="N452" s="24">
        <f>+COSS!T151+COSS!T37+COSS!T178</f>
        <v>30157360.773384221</v>
      </c>
      <c r="O452" s="24">
        <f>+COSS!U151+COSS!U37+COSS!U178</f>
        <v>0</v>
      </c>
      <c r="P452" s="24">
        <f>+COSS!V151+COSS!V37+COSS!V178</f>
        <v>0</v>
      </c>
      <c r="Q452" s="24">
        <f>+COSS!X151+COSS!X37+COSS!X178</f>
        <v>13224925.066914409</v>
      </c>
      <c r="R452" s="24">
        <f>+COSS!Y151+COSS!Y37+COSS!Y178</f>
        <v>265445.10192741669</v>
      </c>
      <c r="S452" s="24">
        <f>+COSS!AA151+COSS!AA37+COSS!AA178</f>
        <v>174278.33434921259</v>
      </c>
      <c r="T452" s="24">
        <f>+COSS!AB151+COSS!AB37+COSS!AB178</f>
        <v>0</v>
      </c>
      <c r="U452" s="24">
        <f>+COSS!AC151+COSS!AC37+COSS!AC178</f>
        <v>0</v>
      </c>
    </row>
    <row r="453" spans="1:21">
      <c r="B453" s="18" t="str">
        <f>$B$9</f>
        <v>DISTSEC</v>
      </c>
      <c r="D453" s="24">
        <f>+COSS!H152+COSS!H38+COSS!H179</f>
        <v>261163193.84900659</v>
      </c>
      <c r="E453" s="24">
        <f>+COSS!I152+COSS!I38+COSS!I179</f>
        <v>193810533.91981414</v>
      </c>
      <c r="F453" s="24">
        <f>+COSS!J152+COSS!J38+COSS!J179</f>
        <v>39080862.539235368</v>
      </c>
      <c r="G453" s="24">
        <f>+COSS!K152+COSS!K38+COSS!K179</f>
        <v>0</v>
      </c>
      <c r="H453" s="24">
        <f>+COSS!L152+COSS!L38+COSS!L179</f>
        <v>0</v>
      </c>
      <c r="I453" s="24">
        <f>+COSS!N152+COSS!N38+COSS!N179</f>
        <v>19534001.69220949</v>
      </c>
      <c r="J453" s="24">
        <f>+COSS!O152+COSS!O38+COSS!O179</f>
        <v>0</v>
      </c>
      <c r="K453" s="24">
        <f>+COSS!P152+COSS!P38+COSS!P179</f>
        <v>0</v>
      </c>
      <c r="L453" s="24">
        <f>+COSS!Q152+COSS!Q38+COSS!Q179</f>
        <v>0</v>
      </c>
      <c r="M453" s="24">
        <f>+COSS!S152+COSS!S38+COSS!S179</f>
        <v>730135.24626679206</v>
      </c>
      <c r="N453" s="24">
        <f>+COSS!T152+COSS!T38+COSS!T179</f>
        <v>0</v>
      </c>
      <c r="O453" s="24">
        <f>+COSS!U152+COSS!U38+COSS!U179</f>
        <v>0</v>
      </c>
      <c r="P453" s="24">
        <f>+COSS!V152+COSS!V38+COSS!V179</f>
        <v>0</v>
      </c>
      <c r="Q453" s="24">
        <f>+COSS!X152+COSS!X38+COSS!X179</f>
        <v>5517901.1527632028</v>
      </c>
      <c r="R453" s="24">
        <f>+COSS!Y152+COSS!Y38+COSS!Y179</f>
        <v>0</v>
      </c>
      <c r="S453" s="24">
        <f>+COSS!AA152+COSS!AA38+COSS!AA179</f>
        <v>65241.300171469375</v>
      </c>
      <c r="T453" s="24">
        <f>+COSS!AB152+COSS!AB38+COSS!AB179</f>
        <v>2008108.3087560385</v>
      </c>
      <c r="U453" s="24">
        <f>+COSS!AC152+COSS!AC38+COSS!AC179</f>
        <v>416409.68979007413</v>
      </c>
    </row>
    <row r="454" spans="1:21">
      <c r="B454" s="18" t="str">
        <f>$B$10</f>
        <v>ENERGY</v>
      </c>
      <c r="D454" s="24">
        <f>+COSS!H153+COSS!H39+COSS!H180</f>
        <v>0</v>
      </c>
      <c r="E454" s="24">
        <f>+COSS!I153+COSS!I39+COSS!I180</f>
        <v>0</v>
      </c>
      <c r="F454" s="24">
        <f>+COSS!J153+COSS!J39+COSS!J180</f>
        <v>0</v>
      </c>
      <c r="G454" s="24">
        <f>+COSS!K153+COSS!K39+COSS!K180</f>
        <v>0</v>
      </c>
      <c r="H454" s="24">
        <f>+COSS!L153+COSS!L39+COSS!L180</f>
        <v>0</v>
      </c>
      <c r="I454" s="24">
        <f>+COSS!N153+COSS!N39+COSS!N180</f>
        <v>0</v>
      </c>
      <c r="J454" s="24">
        <f>+COSS!O153+COSS!O39+COSS!O180</f>
        <v>0</v>
      </c>
      <c r="K454" s="24">
        <f>+COSS!P153+COSS!P39+COSS!P180</f>
        <v>0</v>
      </c>
      <c r="L454" s="24">
        <f>+COSS!Q153+COSS!Q39+COSS!Q180</f>
        <v>0</v>
      </c>
      <c r="M454" s="24">
        <f>+COSS!S153+COSS!S39+COSS!S180</f>
        <v>0</v>
      </c>
      <c r="N454" s="24">
        <f>+COSS!T153+COSS!T39+COSS!T180</f>
        <v>0</v>
      </c>
      <c r="O454" s="24">
        <f>+COSS!U153+COSS!U39+COSS!U180</f>
        <v>0</v>
      </c>
      <c r="P454" s="24">
        <f>+COSS!V153+COSS!V39+COSS!V180</f>
        <v>0</v>
      </c>
      <c r="Q454" s="24">
        <f>+COSS!X153+COSS!X39+COSS!X180</f>
        <v>0</v>
      </c>
      <c r="R454" s="24">
        <f>+COSS!Y153+COSS!Y39+COSS!Y180</f>
        <v>0</v>
      </c>
      <c r="S454" s="24">
        <f>+COSS!AA153+COSS!AA39+COSS!AA180</f>
        <v>0</v>
      </c>
      <c r="T454" s="24">
        <f>+COSS!AB153+COSS!AB39+COSS!AB180</f>
        <v>0</v>
      </c>
      <c r="U454" s="24">
        <f>+COSS!AC153+COSS!AC39+COSS!AC180</f>
        <v>0</v>
      </c>
    </row>
    <row r="455" spans="1:21">
      <c r="B455" s="18" t="str">
        <f>$B$11</f>
        <v>CUSTOMER</v>
      </c>
      <c r="D455" s="24">
        <f>+COSS!H154+COSS!H40+COSS!H181</f>
        <v>114470787.26000001</v>
      </c>
      <c r="E455" s="24">
        <f>+COSS!I154+COSS!I40+COSS!I181</f>
        <v>53529225.836553514</v>
      </c>
      <c r="F455" s="24">
        <f>+COSS!J154+COSS!J40+COSS!J181</f>
        <v>18087803.990183271</v>
      </c>
      <c r="G455" s="24">
        <f>+COSS!K154+COSS!K40+COSS!K181</f>
        <v>1223062.9223659097</v>
      </c>
      <c r="H455" s="24">
        <f>+COSS!L154+COSS!L40+COSS!L181</f>
        <v>206021.10199190906</v>
      </c>
      <c r="I455" s="24">
        <f>+COSS!N154+COSS!N40+COSS!N181</f>
        <v>1476334.5670436672</v>
      </c>
      <c r="J455" s="24">
        <f>+COSS!O154+COSS!O40+COSS!O181</f>
        <v>430231.46421306761</v>
      </c>
      <c r="K455" s="24">
        <f>+COSS!P154+COSS!P40+COSS!P181</f>
        <v>506687.63442786038</v>
      </c>
      <c r="L455" s="24">
        <f>+COSS!Q154+COSS!Q40+COSS!Q181</f>
        <v>63335.081684388395</v>
      </c>
      <c r="M455" s="24">
        <f>+COSS!S154+COSS!S40+COSS!S181</f>
        <v>9703.3732912597097</v>
      </c>
      <c r="N455" s="24">
        <f>+COSS!T154+COSS!T40+COSS!T181</f>
        <v>305060.65436340118</v>
      </c>
      <c r="O455" s="24">
        <f>+COSS!U154+COSS!U40+COSS!U181</f>
        <v>851716.57028775488</v>
      </c>
      <c r="P455" s="24">
        <f>+COSS!V154+COSS!V40+COSS!V181</f>
        <v>253339.55107613659</v>
      </c>
      <c r="Q455" s="24">
        <f>+COSS!X154+COSS!X40+COSS!X181</f>
        <v>296911.27752672497</v>
      </c>
      <c r="R455" s="24">
        <f>+COSS!Y154+COSS!Y40+COSS!Y181</f>
        <v>5621.218289184264</v>
      </c>
      <c r="S455" s="24">
        <f>+COSS!AA154+COSS!AA40+COSS!AA181</f>
        <v>28972.078252141295</v>
      </c>
      <c r="T455" s="24">
        <f>+COSS!AB154+COSS!AB40+COSS!AB181</f>
        <v>32812554.456747137</v>
      </c>
      <c r="U455" s="24">
        <f>+COSS!AC154+COSS!AC40+COSS!AC181</f>
        <v>4384205.4817026742</v>
      </c>
    </row>
    <row r="456" spans="1:21">
      <c r="B456" s="18" t="str">
        <f>$B$12</f>
        <v>TOTAL</v>
      </c>
      <c r="D456" s="24">
        <f>+COSS!H155+COSS!H41+COSS!H182</f>
        <v>1563665621.6700006</v>
      </c>
      <c r="E456" s="24">
        <f>+COSS!I155+COSS!I41+COSS!I182</f>
        <v>934104366.33012462</v>
      </c>
      <c r="F456" s="24">
        <f>+COSS!J155+COSS!J41+COSS!J182</f>
        <v>217705378.76201686</v>
      </c>
      <c r="G456" s="24">
        <f>+COSS!K155+COSS!K41+COSS!K182</f>
        <v>3461539.794121596</v>
      </c>
      <c r="H456" s="24">
        <f>+COSS!L155+COSS!L41+COSS!L182</f>
        <v>365748.69340029743</v>
      </c>
      <c r="I456" s="24">
        <f>+COSS!N155+COSS!N41+COSS!N182</f>
        <v>115058235.02103633</v>
      </c>
      <c r="J456" s="24">
        <f>+COSS!O155+COSS!O41+COSS!O182</f>
        <v>17311131.302983463</v>
      </c>
      <c r="K456" s="24">
        <f>+COSS!P155+COSS!P41+COSS!P182</f>
        <v>2274583.4696388138</v>
      </c>
      <c r="L456" s="24">
        <f>+COSS!Q155+COSS!Q41+COSS!Q182</f>
        <v>113428.24555905584</v>
      </c>
      <c r="M456" s="24">
        <f>+COSS!S155+COSS!S41+COSS!S182</f>
        <v>5068723.4870784152</v>
      </c>
      <c r="N456" s="24">
        <f>+COSS!T155+COSS!T41+COSS!T182</f>
        <v>59688743.149261467</v>
      </c>
      <c r="O456" s="24">
        <f>+COSS!U155+COSS!U41+COSS!U182</f>
        <v>119286636.34384908</v>
      </c>
      <c r="P456" s="24">
        <f>+COSS!V155+COSS!V41+COSS!V182</f>
        <v>16334103.863537496</v>
      </c>
      <c r="Q456" s="24">
        <f>+COSS!X155+COSS!X41+COSS!X182</f>
        <v>31611012.581704084</v>
      </c>
      <c r="R456" s="24">
        <f>+COSS!Y155+COSS!Y41+COSS!Y182</f>
        <v>522423.25459139078</v>
      </c>
      <c r="S456" s="24">
        <f>+COSS!AA155+COSS!AA41+COSS!AA182</f>
        <v>434601.35568961391</v>
      </c>
      <c r="T456" s="24">
        <f>+COSS!AB155+COSS!AB41+COSS!AB182</f>
        <v>35404555.228364013</v>
      </c>
      <c r="U456" s="24">
        <f>+COSS!AC155+COSS!AC41+COSS!AC182</f>
        <v>4920410.7870439477</v>
      </c>
    </row>
    <row r="457" spans="1:21">
      <c r="A457" s="119" t="s">
        <v>204</v>
      </c>
      <c r="B457" s="18" t="str">
        <f>$B$5</f>
        <v>PRODUCTION</v>
      </c>
      <c r="C457" s="22"/>
      <c r="D457" s="23">
        <f t="shared" ref="D457:D464" si="246">SUM(E457:U457)</f>
        <v>7.6816450483650368E-3</v>
      </c>
      <c r="E457" s="23">
        <f t="shared" ref="E457:U457" si="247">E449/$D456</f>
        <v>3.9513305159262742E-3</v>
      </c>
      <c r="F457" s="23">
        <f t="shared" si="247"/>
        <v>9.2145088380584013E-4</v>
      </c>
      <c r="G457" s="23">
        <f t="shared" si="247"/>
        <v>1.2811815982098215E-5</v>
      </c>
      <c r="H457" s="23">
        <f t="shared" si="247"/>
        <v>1.784349108942655E-6</v>
      </c>
      <c r="I457" s="23">
        <f t="shared" si="247"/>
        <v>5.4845511931453318E-4</v>
      </c>
      <c r="J457" s="23">
        <f t="shared" si="247"/>
        <v>9.8278542352238528E-5</v>
      </c>
      <c r="K457" s="23">
        <f t="shared" si="247"/>
        <v>1.9929885474685645E-5</v>
      </c>
      <c r="L457" s="23">
        <f t="shared" si="247"/>
        <v>7.5682838816911771E-7</v>
      </c>
      <c r="M457" s="23">
        <f t="shared" si="247"/>
        <v>2.5973283857041046E-5</v>
      </c>
      <c r="N457" s="23">
        <f t="shared" si="247"/>
        <v>3.5065433033267841E-4</v>
      </c>
      <c r="O457" s="23">
        <f t="shared" si="247"/>
        <v>1.341112050412282E-3</v>
      </c>
      <c r="P457" s="23">
        <f t="shared" si="247"/>
        <v>2.4295488633095246E-4</v>
      </c>
      <c r="Q457" s="23">
        <f t="shared" si="247"/>
        <v>1.5052878046424006E-4</v>
      </c>
      <c r="R457" s="23">
        <f t="shared" si="247"/>
        <v>3.0064458361241644E-6</v>
      </c>
      <c r="S457" s="23">
        <f t="shared" si="247"/>
        <v>1.985718140317537E-6</v>
      </c>
      <c r="T457" s="23">
        <f t="shared" si="247"/>
        <v>8.8216905731230766E-6</v>
      </c>
      <c r="U457" s="23">
        <f t="shared" si="247"/>
        <v>1.8099220654974859E-6</v>
      </c>
    </row>
    <row r="458" spans="1:21">
      <c r="A458" s="18" t="str">
        <f t="shared" ref="A458:A464" si="248">A457</f>
        <v>TDPLANT</v>
      </c>
      <c r="B458" s="18" t="str">
        <f>$B$6</f>
        <v>BULKTRAN</v>
      </c>
      <c r="C458" s="22"/>
      <c r="D458" s="23">
        <f t="shared" si="246"/>
        <v>0.31747407336971328</v>
      </c>
      <c r="E458" s="23">
        <f>E450/$D456</f>
        <v>0.16330421234292269</v>
      </c>
      <c r="F458" s="23">
        <f t="shared" ref="F458:U458" si="249">F450/$D456</f>
        <v>3.808256742534933E-2</v>
      </c>
      <c r="G458" s="23">
        <f t="shared" si="249"/>
        <v>5.2949848391727278E-4</v>
      </c>
      <c r="H458" s="23">
        <f t="shared" si="249"/>
        <v>7.3745216859533687E-5</v>
      </c>
      <c r="I458" s="23">
        <f t="shared" si="249"/>
        <v>2.2667056300175795E-2</v>
      </c>
      <c r="J458" s="23">
        <f t="shared" si="249"/>
        <v>4.0617457548424276E-3</v>
      </c>
      <c r="K458" s="23">
        <f t="shared" si="249"/>
        <v>8.2368058971782614E-4</v>
      </c>
      <c r="L458" s="23">
        <f t="shared" si="249"/>
        <v>3.1278897908075577E-5</v>
      </c>
      <c r="M458" s="23">
        <f t="shared" si="249"/>
        <v>1.0734477020176404E-3</v>
      </c>
      <c r="N458" s="23">
        <f t="shared" si="249"/>
        <v>1.4492163839194645E-2</v>
      </c>
      <c r="O458" s="23">
        <f t="shared" si="249"/>
        <v>5.5426709097970601E-2</v>
      </c>
      <c r="P458" s="23">
        <f t="shared" si="249"/>
        <v>1.0041062418652096E-2</v>
      </c>
      <c r="Q458" s="23">
        <f t="shared" si="249"/>
        <v>6.2211915276570899E-3</v>
      </c>
      <c r="R458" s="23">
        <f t="shared" si="249"/>
        <v>1.2425315149948267E-4</v>
      </c>
      <c r="S458" s="23">
        <f t="shared" si="249"/>
        <v>8.2067580915486015E-5</v>
      </c>
      <c r="T458" s="23">
        <f t="shared" si="249"/>
        <v>3.6459092064565984E-4</v>
      </c>
      <c r="U458" s="23">
        <f t="shared" si="249"/>
        <v>7.4802119467562545E-5</v>
      </c>
    </row>
    <row r="459" spans="1:21">
      <c r="A459" s="18" t="str">
        <f t="shared" si="248"/>
        <v>TDPLANT</v>
      </c>
      <c r="B459" s="18" t="str">
        <f>$B$7</f>
        <v>SUBTRAN</v>
      </c>
      <c r="C459" s="22"/>
      <c r="D459" s="23">
        <f t="shared" si="246"/>
        <v>8.7899074146970416E-2</v>
      </c>
      <c r="E459" s="23">
        <f t="shared" ref="E459:U459" si="250">E451/$D456</f>
        <v>4.4912327388467947E-2</v>
      </c>
      <c r="F459" s="23">
        <f t="shared" si="250"/>
        <v>1.0528208250228824E-2</v>
      </c>
      <c r="G459" s="23">
        <f t="shared" si="250"/>
        <v>1.4707498676458573E-4</v>
      </c>
      <c r="H459" s="23">
        <f t="shared" si="250"/>
        <v>2.6619889256994864E-5</v>
      </c>
      <c r="I459" s="23">
        <f t="shared" si="250"/>
        <v>6.0845510971142876E-3</v>
      </c>
      <c r="J459" s="23">
        <f t="shared" si="250"/>
        <v>1.0933632632267611E-3</v>
      </c>
      <c r="K459" s="23">
        <f t="shared" si="250"/>
        <v>2.8699942676519341E-4</v>
      </c>
      <c r="L459" s="23">
        <f t="shared" si="250"/>
        <v>0</v>
      </c>
      <c r="M459" s="23">
        <f t="shared" si="250"/>
        <v>2.7425648024808003E-4</v>
      </c>
      <c r="N459" s="23">
        <f t="shared" si="250"/>
        <v>3.8480843587894598E-3</v>
      </c>
      <c r="O459" s="23">
        <f t="shared" si="250"/>
        <v>1.8974024251449086E-2</v>
      </c>
      <c r="P459" s="23">
        <f t="shared" si="250"/>
        <v>0</v>
      </c>
      <c r="Q459" s="23">
        <f t="shared" si="250"/>
        <v>1.6678982076797561E-3</v>
      </c>
      <c r="R459" s="23">
        <f t="shared" si="250"/>
        <v>3.3488922610965702E-5</v>
      </c>
      <c r="S459" s="23">
        <f t="shared" si="250"/>
        <v>2.2177624368467275E-5</v>
      </c>
      <c r="T459" s="23">
        <f t="shared" si="250"/>
        <v>0</v>
      </c>
      <c r="U459" s="23">
        <f t="shared" si="250"/>
        <v>0</v>
      </c>
    </row>
    <row r="460" spans="1:21">
      <c r="A460" s="18" t="str">
        <f t="shared" si="248"/>
        <v>TDPLANT</v>
      </c>
      <c r="B460" s="18" t="str">
        <f>$B$8</f>
        <v>DISTPRI</v>
      </c>
      <c r="C460" s="22"/>
      <c r="D460" s="23">
        <f t="shared" si="246"/>
        <v>0.34671866801162615</v>
      </c>
      <c r="E460" s="23">
        <f t="shared" ref="E460:U460" si="251">E452/$D456</f>
        <v>0.22703383442422906</v>
      </c>
      <c r="F460" s="23">
        <f t="shared" si="251"/>
        <v>5.313467997600712E-2</v>
      </c>
      <c r="G460" s="23">
        <f t="shared" si="251"/>
        <v>7.4217197259520958E-4</v>
      </c>
      <c r="H460" s="23">
        <f t="shared" si="251"/>
        <v>0</v>
      </c>
      <c r="I460" s="23">
        <f t="shared" si="251"/>
        <v>3.0845724062331412E-2</v>
      </c>
      <c r="J460" s="23">
        <f t="shared" si="251"/>
        <v>5.5423347505554757E-3</v>
      </c>
      <c r="K460" s="23">
        <f t="shared" si="251"/>
        <v>0</v>
      </c>
      <c r="L460" s="23">
        <f t="shared" si="251"/>
        <v>0</v>
      </c>
      <c r="M460" s="23">
        <f t="shared" si="251"/>
        <v>1.3947436128654042E-3</v>
      </c>
      <c r="N460" s="23">
        <f t="shared" si="251"/>
        <v>1.928632333885812E-2</v>
      </c>
      <c r="O460" s="23">
        <f t="shared" si="251"/>
        <v>0</v>
      </c>
      <c r="P460" s="23">
        <f t="shared" si="251"/>
        <v>0</v>
      </c>
      <c r="Q460" s="23">
        <f t="shared" si="251"/>
        <v>8.4576426594262146E-3</v>
      </c>
      <c r="R460" s="23">
        <f t="shared" si="251"/>
        <v>1.6975822595877011E-4</v>
      </c>
      <c r="S460" s="23">
        <f t="shared" si="251"/>
        <v>1.1145498879938454E-4</v>
      </c>
      <c r="T460" s="23">
        <f t="shared" si="251"/>
        <v>0</v>
      </c>
      <c r="U460" s="23">
        <f t="shared" si="251"/>
        <v>0</v>
      </c>
    </row>
    <row r="461" spans="1:21">
      <c r="A461" s="18" t="str">
        <f t="shared" si="248"/>
        <v>TDPLANT</v>
      </c>
      <c r="B461" s="18" t="str">
        <f>$B$9</f>
        <v>DISTSEC</v>
      </c>
      <c r="C461" s="22"/>
      <c r="D461" s="23">
        <f t="shared" si="246"/>
        <v>0.16701984761299754</v>
      </c>
      <c r="E461" s="23">
        <f t="shared" ref="E461:U461" si="252">E453/$D456</f>
        <v>0.12394627804941045</v>
      </c>
      <c r="F461" s="23">
        <f t="shared" si="252"/>
        <v>2.4993107220389527E-2</v>
      </c>
      <c r="G461" s="23">
        <f t="shared" si="252"/>
        <v>0</v>
      </c>
      <c r="H461" s="23">
        <f t="shared" si="252"/>
        <v>0</v>
      </c>
      <c r="I461" s="23">
        <f t="shared" si="252"/>
        <v>1.2492441748093882E-2</v>
      </c>
      <c r="J461" s="23">
        <f t="shared" si="252"/>
        <v>0</v>
      </c>
      <c r="K461" s="23">
        <f t="shared" si="252"/>
        <v>0</v>
      </c>
      <c r="L461" s="23">
        <f t="shared" si="252"/>
        <v>0</v>
      </c>
      <c r="M461" s="23">
        <f t="shared" si="252"/>
        <v>4.6693822269175747E-4</v>
      </c>
      <c r="N461" s="23">
        <f t="shared" si="252"/>
        <v>0</v>
      </c>
      <c r="O461" s="23">
        <f t="shared" si="252"/>
        <v>0</v>
      </c>
      <c r="P461" s="23">
        <f t="shared" si="252"/>
        <v>0</v>
      </c>
      <c r="Q461" s="23">
        <f t="shared" si="252"/>
        <v>3.5288242424042454E-3</v>
      </c>
      <c r="R461" s="23">
        <f t="shared" si="252"/>
        <v>0</v>
      </c>
      <c r="S461" s="23">
        <f t="shared" si="252"/>
        <v>4.1723306611928596E-5</v>
      </c>
      <c r="T461" s="23">
        <f t="shared" si="252"/>
        <v>1.2842312838031009E-3</v>
      </c>
      <c r="U461" s="23">
        <f t="shared" si="252"/>
        <v>2.6630353959265735E-4</v>
      </c>
    </row>
    <row r="462" spans="1:21">
      <c r="A462" s="18" t="str">
        <f t="shared" si="248"/>
        <v>TDPLANT</v>
      </c>
      <c r="B462" s="18" t="str">
        <f>$B$10</f>
        <v>ENERGY</v>
      </c>
      <c r="C462" s="22"/>
      <c r="D462" s="23">
        <f t="shared" si="246"/>
        <v>0</v>
      </c>
      <c r="E462" s="23">
        <f t="shared" ref="E462:U462" si="253">E454/$D456</f>
        <v>0</v>
      </c>
      <c r="F462" s="23">
        <f t="shared" si="253"/>
        <v>0</v>
      </c>
      <c r="G462" s="23">
        <f t="shared" si="253"/>
        <v>0</v>
      </c>
      <c r="H462" s="23">
        <f t="shared" si="253"/>
        <v>0</v>
      </c>
      <c r="I462" s="23">
        <f t="shared" si="253"/>
        <v>0</v>
      </c>
      <c r="J462" s="23">
        <f t="shared" si="253"/>
        <v>0</v>
      </c>
      <c r="K462" s="23">
        <f t="shared" si="253"/>
        <v>0</v>
      </c>
      <c r="L462" s="23">
        <f t="shared" si="253"/>
        <v>0</v>
      </c>
      <c r="M462" s="23">
        <f t="shared" si="253"/>
        <v>0</v>
      </c>
      <c r="N462" s="23">
        <f t="shared" si="253"/>
        <v>0</v>
      </c>
      <c r="O462" s="23">
        <f t="shared" si="253"/>
        <v>0</v>
      </c>
      <c r="P462" s="23">
        <f t="shared" si="253"/>
        <v>0</v>
      </c>
      <c r="Q462" s="23">
        <f t="shared" si="253"/>
        <v>0</v>
      </c>
      <c r="R462" s="23">
        <f t="shared" si="253"/>
        <v>0</v>
      </c>
      <c r="S462" s="23">
        <f t="shared" si="253"/>
        <v>0</v>
      </c>
      <c r="T462" s="23">
        <f t="shared" si="253"/>
        <v>0</v>
      </c>
      <c r="U462" s="23">
        <f t="shared" si="253"/>
        <v>0</v>
      </c>
    </row>
    <row r="463" spans="1:21">
      <c r="A463" s="18" t="str">
        <f t="shared" si="248"/>
        <v>TDPLANT</v>
      </c>
      <c r="B463" s="18" t="str">
        <f>$B$11</f>
        <v>CUSTOMER</v>
      </c>
      <c r="C463" s="22"/>
      <c r="D463" s="23">
        <f t="shared" si="246"/>
        <v>7.3206691810327587E-2</v>
      </c>
      <c r="E463" s="23">
        <f t="shared" ref="E463:U463" si="254">E455/$D456</f>
        <v>3.423316666601911E-2</v>
      </c>
      <c r="F463" s="23">
        <f t="shared" si="254"/>
        <v>1.1567565174749722E-2</v>
      </c>
      <c r="G463" s="23">
        <f t="shared" si="254"/>
        <v>7.8217676811214538E-4</v>
      </c>
      <c r="H463" s="23">
        <f t="shared" si="254"/>
        <v>1.3175521616435985E-4</v>
      </c>
      <c r="I463" s="23">
        <f t="shared" si="254"/>
        <v>9.4414978917739241E-4</v>
      </c>
      <c r="J463" s="23">
        <f t="shared" si="254"/>
        <v>2.7514288109345197E-4</v>
      </c>
      <c r="K463" s="23">
        <f t="shared" si="254"/>
        <v>3.2403835411225332E-4</v>
      </c>
      <c r="L463" s="23">
        <f t="shared" si="254"/>
        <v>4.0504236204122908E-5</v>
      </c>
      <c r="M463" s="23">
        <f t="shared" si="254"/>
        <v>6.2055295945538991E-6</v>
      </c>
      <c r="N463" s="23">
        <f t="shared" si="254"/>
        <v>1.9509327962176164E-4</v>
      </c>
      <c r="O463" s="23">
        <f t="shared" si="254"/>
        <v>5.446922657147879E-4</v>
      </c>
      <c r="P463" s="23">
        <f t="shared" si="254"/>
        <v>1.6201644876323945E-4</v>
      </c>
      <c r="Q463" s="23">
        <f t="shared" si="254"/>
        <v>1.8988156637326505E-4</v>
      </c>
      <c r="R463" s="23">
        <f t="shared" si="254"/>
        <v>3.5948979188918807E-6</v>
      </c>
      <c r="S463" s="23">
        <f t="shared" si="254"/>
        <v>1.8528308003087647E-5</v>
      </c>
      <c r="T463" s="23">
        <f t="shared" si="254"/>
        <v>2.0984380549150406E-2</v>
      </c>
      <c r="U463" s="23">
        <f t="shared" si="254"/>
        <v>2.8037998795550209E-3</v>
      </c>
    </row>
    <row r="464" spans="1:21">
      <c r="A464" s="18" t="str">
        <f t="shared" si="248"/>
        <v>TDPLANT</v>
      </c>
      <c r="B464" s="18" t="str">
        <f>$B$12</f>
        <v>TOTAL</v>
      </c>
      <c r="C464" s="22"/>
      <c r="D464" s="23">
        <f t="shared" si="246"/>
        <v>1</v>
      </c>
      <c r="E464" s="23">
        <f t="shared" ref="E464:U464" si="255">SUM(E457:E463)</f>
        <v>0.59738114938697562</v>
      </c>
      <c r="F464" s="23">
        <f t="shared" si="255"/>
        <v>0.13922757893053037</v>
      </c>
      <c r="G464" s="23">
        <f t="shared" si="255"/>
        <v>2.2137340273713116E-3</v>
      </c>
      <c r="H464" s="23">
        <f t="shared" si="255"/>
        <v>2.3390467138983105E-4</v>
      </c>
      <c r="I464" s="23">
        <f t="shared" si="255"/>
        <v>7.3582378116207312E-2</v>
      </c>
      <c r="J464" s="23">
        <f t="shared" si="255"/>
        <v>1.1070865192070357E-2</v>
      </c>
      <c r="K464" s="23">
        <f t="shared" si="255"/>
        <v>1.4546482560699584E-3</v>
      </c>
      <c r="L464" s="23">
        <f t="shared" si="255"/>
        <v>7.2539962500367606E-5</v>
      </c>
      <c r="M464" s="23">
        <f t="shared" si="255"/>
        <v>3.2415648312744774E-3</v>
      </c>
      <c r="N464" s="23">
        <f t="shared" si="255"/>
        <v>3.8172319146796668E-2</v>
      </c>
      <c r="O464" s="23">
        <f t="shared" si="255"/>
        <v>7.6286537665546758E-2</v>
      </c>
      <c r="P464" s="23">
        <f t="shared" si="255"/>
        <v>1.0446033753746288E-2</v>
      </c>
      <c r="Q464" s="23">
        <f t="shared" si="255"/>
        <v>2.021596698400481E-2</v>
      </c>
      <c r="R464" s="23">
        <f t="shared" si="255"/>
        <v>3.3410164382423454E-4</v>
      </c>
      <c r="S464" s="23">
        <f t="shared" si="255"/>
        <v>2.7793752683867156E-4</v>
      </c>
      <c r="T464" s="23">
        <f t="shared" si="255"/>
        <v>2.2642024444172289E-2</v>
      </c>
      <c r="U464" s="23">
        <f t="shared" si="255"/>
        <v>3.1467154606807384E-3</v>
      </c>
    </row>
    <row r="466" spans="1:21" ht="12">
      <c r="A466" s="37" t="s">
        <v>308</v>
      </c>
      <c r="B466" s="18" t="str">
        <f>$B$5</f>
        <v>PRODUCTION</v>
      </c>
      <c r="D466" s="24">
        <f ca="1">+COSS!H210</f>
        <v>926475584.47683001</v>
      </c>
      <c r="E466" s="24">
        <f ca="1">+COSS!I210</f>
        <v>476566051.43231618</v>
      </c>
      <c r="F466" s="24">
        <f ca="1">+COSS!J210</f>
        <v>111135276.4630031</v>
      </c>
      <c r="G466" s="24">
        <f ca="1">+COSS!K210</f>
        <v>1545220.4085829784</v>
      </c>
      <c r="H466" s="24">
        <f ca="1">+COSS!L210</f>
        <v>215208.57488334677</v>
      </c>
      <c r="I466" s="24">
        <f ca="1">+COSS!N210</f>
        <v>66148627.543574437</v>
      </c>
      <c r="J466" s="24">
        <f ca="1">+COSS!O210</f>
        <v>11853277.441750677</v>
      </c>
      <c r="K466" s="24">
        <f ca="1">+COSS!P210</f>
        <v>2403723.7046829797</v>
      </c>
      <c r="L466" s="24">
        <f ca="1">+COSS!Q210</f>
        <v>91280.320668667249</v>
      </c>
      <c r="M466" s="24">
        <f ca="1">+COSS!S210</f>
        <v>3132611.9848972224</v>
      </c>
      <c r="N466" s="24">
        <f ca="1">+COSS!T210</f>
        <v>42292070.721680328</v>
      </c>
      <c r="O466" s="24">
        <f ca="1">+COSS!U210</f>
        <v>161750193.21142602</v>
      </c>
      <c r="P466" s="24">
        <f ca="1">+COSS!V210</f>
        <v>29302547.683178827</v>
      </c>
      <c r="Q466" s="24">
        <f ca="1">+COSS!X210</f>
        <v>18155126.796814729</v>
      </c>
      <c r="R466" s="24">
        <f ca="1">+COSS!Y210</f>
        <v>362604.44809460605</v>
      </c>
      <c r="S466" s="24">
        <f ca="1">+COSS!AA210</f>
        <v>239495.49387842388</v>
      </c>
      <c r="T466" s="24">
        <f ca="1">+COSS!AB210</f>
        <v>1063975.3436078778</v>
      </c>
      <c r="U466" s="24">
        <f ca="1">+COSS!AC210</f>
        <v>218292.90378968959</v>
      </c>
    </row>
    <row r="467" spans="1:21">
      <c r="B467" s="18" t="str">
        <f>$B$6</f>
        <v>BULKTRAN</v>
      </c>
      <c r="D467" s="24">
        <f ca="1">+COSS!H211</f>
        <v>503126706.10594511</v>
      </c>
      <c r="E467" s="24">
        <f ca="1">+COSS!I211</f>
        <v>258801323.76554173</v>
      </c>
      <c r="F467" s="24">
        <f ca="1">+COSS!J211</f>
        <v>60352508.491175108</v>
      </c>
      <c r="G467" s="24">
        <f ca="1">+COSS!K211</f>
        <v>839138.84769780375</v>
      </c>
      <c r="H467" s="24">
        <f ca="1">+COSS!L211</f>
        <v>116869.97824983779</v>
      </c>
      <c r="I467" s="24">
        <f ca="1">+COSS!N211</f>
        <v>35922307.772655517</v>
      </c>
      <c r="J467" s="24">
        <f ca="1">+COSS!O211</f>
        <v>6436975.2811085172</v>
      </c>
      <c r="K467" s="24">
        <f ca="1">+COSS!P211</f>
        <v>1305352.8988665666</v>
      </c>
      <c r="L467" s="24">
        <f ca="1">+COSS!Q211</f>
        <v>49570.186025198491</v>
      </c>
      <c r="M467" s="24">
        <f ca="1">+COSS!S211</f>
        <v>1701178.9364739181</v>
      </c>
      <c r="N467" s="24">
        <f ca="1">+COSS!T211</f>
        <v>22966897.987510692</v>
      </c>
      <c r="O467" s="24">
        <f ca="1">+COSS!U211</f>
        <v>87839165.20414272</v>
      </c>
      <c r="P467" s="24">
        <f ca="1">+COSS!V211</f>
        <v>15912879.457773611</v>
      </c>
      <c r="Q467" s="24">
        <f ca="1">+COSS!X211</f>
        <v>9859222.7331875339</v>
      </c>
      <c r="R467" s="24">
        <f ca="1">+COSS!Y211</f>
        <v>196913.96583561637</v>
      </c>
      <c r="S467" s="24">
        <f ca="1">+COSS!AA211</f>
        <v>130059.09813620284</v>
      </c>
      <c r="T467" s="24">
        <f ca="1">+COSS!AB211</f>
        <v>577796.56471968268</v>
      </c>
      <c r="U467" s="24">
        <f ca="1">+COSS!AC211</f>
        <v>118544.93684474983</v>
      </c>
    </row>
    <row r="468" spans="1:21">
      <c r="B468" s="18" t="str">
        <f>$B$7</f>
        <v>SUBTRAN</v>
      </c>
      <c r="D468" s="24">
        <f ca="1">+COSS!H212</f>
        <v>139302538.66026828</v>
      </c>
      <c r="E468" s="24">
        <f ca="1">+COSS!I212</f>
        <v>71177100.36278373</v>
      </c>
      <c r="F468" s="24">
        <f ca="1">+COSS!J212</f>
        <v>16685114.729975855</v>
      </c>
      <c r="G468" s="24">
        <f ca="1">+COSS!K212</f>
        <v>233084.58284185803</v>
      </c>
      <c r="H468" s="24">
        <f ca="1">+COSS!L212</f>
        <v>42187.226524756254</v>
      </c>
      <c r="I468" s="24">
        <f ca="1">+COSS!N212</f>
        <v>9642802.5284877736</v>
      </c>
      <c r="J468" s="24">
        <f ca="1">+COSS!O212</f>
        <v>1732763.168707534</v>
      </c>
      <c r="K468" s="24">
        <f ca="1">+COSS!P212</f>
        <v>454836.97217999824</v>
      </c>
      <c r="L468" s="24">
        <f ca="1">+COSS!Q212</f>
        <v>0</v>
      </c>
      <c r="M468" s="24">
        <f ca="1">+COSS!S212</f>
        <v>434641.93807898089</v>
      </c>
      <c r="N468" s="24">
        <f ca="1">+COSS!T212</f>
        <v>6098447.8546605716</v>
      </c>
      <c r="O468" s="24">
        <f ca="1">+COSS!U212</f>
        <v>30070052.187454738</v>
      </c>
      <c r="P468" s="24">
        <f ca="1">+COSS!V212</f>
        <v>0</v>
      </c>
      <c r="Q468" s="24">
        <f ca="1">+COSS!X212</f>
        <v>2643286.710485897</v>
      </c>
      <c r="R468" s="24">
        <f ca="1">+COSS!Y212</f>
        <v>53073.277301016613</v>
      </c>
      <c r="S468" s="24">
        <f ca="1">+COSS!AA212</f>
        <v>35147.120785546991</v>
      </c>
      <c r="T468" s="24">
        <f ca="1">+COSS!AB212</f>
        <v>0</v>
      </c>
      <c r="U468" s="24">
        <f ca="1">+COSS!AC212</f>
        <v>0</v>
      </c>
    </row>
    <row r="469" spans="1:21">
      <c r="B469" s="18" t="str">
        <f>$B$8</f>
        <v>DISTPRI</v>
      </c>
      <c r="D469" s="24">
        <f ca="1">+COSS!H213</f>
        <v>557327470.27140415</v>
      </c>
      <c r="E469" s="24">
        <f ca="1">+COSS!I213</f>
        <v>364941966.72856832</v>
      </c>
      <c r="F469" s="24">
        <f ca="1">+COSS!J213</f>
        <v>85410505.712128773</v>
      </c>
      <c r="G469" s="24">
        <f ca="1">+COSS!K213</f>
        <v>1192992.6656817801</v>
      </c>
      <c r="H469" s="24">
        <f ca="1">+COSS!L213</f>
        <v>0</v>
      </c>
      <c r="I469" s="24">
        <f ca="1">+COSS!N213</f>
        <v>49582474.052918583</v>
      </c>
      <c r="J469" s="24">
        <f ca="1">+COSS!O213</f>
        <v>8908938.8340082113</v>
      </c>
      <c r="K469" s="24">
        <f ca="1">+COSS!P213</f>
        <v>0</v>
      </c>
      <c r="L469" s="24">
        <f ca="1">+COSS!Q213</f>
        <v>0</v>
      </c>
      <c r="M469" s="24">
        <f ca="1">+COSS!S213</f>
        <v>2241958.6862551309</v>
      </c>
      <c r="N469" s="24">
        <f ca="1">+COSS!T213</f>
        <v>31001497.147311684</v>
      </c>
      <c r="O469" s="24">
        <f ca="1">+COSS!U213</f>
        <v>0</v>
      </c>
      <c r="P469" s="24">
        <f ca="1">+COSS!V213</f>
        <v>0</v>
      </c>
      <c r="Q469" s="24">
        <f ca="1">+COSS!X213</f>
        <v>13595104.684929928</v>
      </c>
      <c r="R469" s="24">
        <f ca="1">+COSS!Y213</f>
        <v>272875.19063781784</v>
      </c>
      <c r="S469" s="24">
        <f ca="1">+COSS!AA213</f>
        <v>179156.56896387757</v>
      </c>
      <c r="T469" s="24">
        <f ca="1">+COSS!AB213</f>
        <v>0</v>
      </c>
      <c r="U469" s="24">
        <f ca="1">+COSS!AC213</f>
        <v>0</v>
      </c>
    </row>
    <row r="470" spans="1:21">
      <c r="B470" s="18" t="str">
        <f>$B$9</f>
        <v>DISTSEC</v>
      </c>
      <c r="D470" s="24">
        <f ca="1">+COSS!H214</f>
        <v>267175281.79257917</v>
      </c>
      <c r="E470" s="24">
        <f ca="1">+COSS!I214</f>
        <v>198272134.94844282</v>
      </c>
      <c r="F470" s="24">
        <f ca="1">+COSS!J214</f>
        <v>39980520.6381955</v>
      </c>
      <c r="G470" s="24">
        <f ca="1">+COSS!K214</f>
        <v>0</v>
      </c>
      <c r="H470" s="24">
        <f ca="1">+COSS!L214</f>
        <v>0</v>
      </c>
      <c r="I470" s="24">
        <f ca="1">+COSS!N214</f>
        <v>19983682.730079465</v>
      </c>
      <c r="J470" s="24">
        <f ca="1">+COSS!O214</f>
        <v>0</v>
      </c>
      <c r="K470" s="24">
        <f ca="1">+COSS!P214</f>
        <v>0</v>
      </c>
      <c r="L470" s="24">
        <f ca="1">+COSS!Q214</f>
        <v>0</v>
      </c>
      <c r="M470" s="24">
        <f ca="1">+COSS!S214</f>
        <v>746943.27057743014</v>
      </c>
      <c r="N470" s="24">
        <f ca="1">+COSS!T214</f>
        <v>0</v>
      </c>
      <c r="O470" s="24">
        <f ca="1">+COSS!U214</f>
        <v>0</v>
      </c>
      <c r="P470" s="24">
        <f ca="1">+COSS!V214</f>
        <v>0</v>
      </c>
      <c r="Q470" s="24">
        <f ca="1">+COSS!X214</f>
        <v>5644925.587199905</v>
      </c>
      <c r="R470" s="24">
        <f ca="1">+COSS!Y214</f>
        <v>0</v>
      </c>
      <c r="S470" s="24">
        <f ca="1">+COSS!AA214</f>
        <v>66743.182685628955</v>
      </c>
      <c r="T470" s="24">
        <f ca="1">+COSS!AB214</f>
        <v>2054335.8172136054</v>
      </c>
      <c r="U470" s="24">
        <f ca="1">+COSS!AC214</f>
        <v>425995.618184797</v>
      </c>
    </row>
    <row r="471" spans="1:21">
      <c r="B471" s="18" t="str">
        <f>$B$10</f>
        <v>ENERGY</v>
      </c>
      <c r="D471" s="24">
        <f ca="1">+COSS!H215</f>
        <v>17297092.8537498</v>
      </c>
      <c r="E471" s="24">
        <f ca="1">+COSS!I215</f>
        <v>6768113.8931390261</v>
      </c>
      <c r="F471" s="24">
        <f ca="1">+COSS!J215</f>
        <v>1952581.2211342817</v>
      </c>
      <c r="G471" s="24">
        <f ca="1">+COSS!K215</f>
        <v>27214.814533927907</v>
      </c>
      <c r="H471" s="24">
        <f ca="1">+COSS!L215</f>
        <v>3804.6080069790064</v>
      </c>
      <c r="I471" s="24">
        <f ca="1">+COSS!N215</f>
        <v>1266882.176541727</v>
      </c>
      <c r="J471" s="24">
        <f ca="1">+COSS!O215</f>
        <v>225934.4565470049</v>
      </c>
      <c r="K471" s="24">
        <f ca="1">+COSS!P215</f>
        <v>46008.52942092278</v>
      </c>
      <c r="L471" s="24">
        <f ca="1">+COSS!Q215</f>
        <v>1737.7577269001217</v>
      </c>
      <c r="M471" s="24">
        <f ca="1">+COSS!S215</f>
        <v>66346.642615288511</v>
      </c>
      <c r="N471" s="24">
        <f ca="1">+COSS!T215</f>
        <v>1048953.034549193</v>
      </c>
      <c r="O471" s="24">
        <f ca="1">+COSS!U215</f>
        <v>4511376.2788919806</v>
      </c>
      <c r="P471" s="24">
        <f ca="1">+COSS!V215</f>
        <v>848636.99821651622</v>
      </c>
      <c r="Q471" s="24">
        <f ca="1">+COSS!X215</f>
        <v>347999.97523427341</v>
      </c>
      <c r="R471" s="24">
        <f ca="1">+COSS!Y215</f>
        <v>6982.5500851452744</v>
      </c>
      <c r="S471" s="24">
        <f ca="1">+COSS!AA215</f>
        <v>6228.4646182581109</v>
      </c>
      <c r="T471" s="24">
        <f ca="1">+COSS!AB215</f>
        <v>139515.47431922585</v>
      </c>
      <c r="U471" s="24">
        <f ca="1">+COSS!AC215</f>
        <v>28775.978169141235</v>
      </c>
    </row>
    <row r="472" spans="1:21">
      <c r="B472" s="18" t="str">
        <f>$B$11</f>
        <v>CUSTOMER</v>
      </c>
      <c r="D472" s="24">
        <f ca="1">+COSS!H216</f>
        <v>125917987.50922395</v>
      </c>
      <c r="E472" s="24">
        <f ca="1">+COSS!I216</f>
        <v>62367956.092727929</v>
      </c>
      <c r="F472" s="24">
        <f ca="1">+COSS!J216</f>
        <v>19877568.18556479</v>
      </c>
      <c r="G472" s="24">
        <f ca="1">+COSS!K216</f>
        <v>1268809.6200251654</v>
      </c>
      <c r="H472" s="24">
        <f ca="1">+COSS!L216</f>
        <v>213396.89451929621</v>
      </c>
      <c r="I472" s="24">
        <f ca="1">+COSS!N216</f>
        <v>1549732.1011704062</v>
      </c>
      <c r="J472" s="24">
        <f ca="1">+COSS!O216</f>
        <v>447958.43241329514</v>
      </c>
      <c r="K472" s="24">
        <f ca="1">+COSS!P216</f>
        <v>524733.01427853818</v>
      </c>
      <c r="L472" s="24">
        <f ca="1">+COSS!Q216</f>
        <v>65564.108112352638</v>
      </c>
      <c r="M472" s="24">
        <f ca="1">+COSS!S216</f>
        <v>10261.199797840574</v>
      </c>
      <c r="N472" s="24">
        <f ca="1">+COSS!T216</f>
        <v>317948.25025374425</v>
      </c>
      <c r="O472" s="24">
        <f ca="1">+COSS!U216</f>
        <v>882029.42525094922</v>
      </c>
      <c r="P472" s="24">
        <f ca="1">+COSS!V216</f>
        <v>262265.58076427405</v>
      </c>
      <c r="Q472" s="24">
        <f ca="1">+COSS!X216</f>
        <v>313174.8504270633</v>
      </c>
      <c r="R472" s="24">
        <f ca="1">+COSS!Y216</f>
        <v>5864.167318732535</v>
      </c>
      <c r="S472" s="24">
        <f ca="1">+COSS!AA216</f>
        <v>30296.063089186788</v>
      </c>
      <c r="T472" s="24">
        <f ca="1">+COSS!AB216</f>
        <v>33293618.321099598</v>
      </c>
      <c r="U472" s="24">
        <f ca="1">+COSS!AC216</f>
        <v>4486811.202410792</v>
      </c>
    </row>
    <row r="473" spans="1:21">
      <c r="B473" s="18" t="str">
        <f>$B$12</f>
        <v>TOTAL</v>
      </c>
      <c r="D473" s="24">
        <f ca="1">+COSS!H217</f>
        <v>2536622661.6700001</v>
      </c>
      <c r="E473" s="24">
        <f ca="1">+COSS!I217</f>
        <v>1438894647.2235196</v>
      </c>
      <c r="F473" s="24">
        <f ca="1">+COSS!J217</f>
        <v>335394075.44117737</v>
      </c>
      <c r="G473" s="24">
        <f ca="1">+COSS!K217</f>
        <v>5106460.9393635131</v>
      </c>
      <c r="H473" s="24">
        <f ca="1">+COSS!L217</f>
        <v>591467.28218421608</v>
      </c>
      <c r="I473" s="24">
        <f ca="1">+COSS!N217</f>
        <v>184096508.9054279</v>
      </c>
      <c r="J473" s="24">
        <f ca="1">+COSS!O217</f>
        <v>29605847.614535239</v>
      </c>
      <c r="K473" s="24">
        <f ca="1">+COSS!P217</f>
        <v>4734655.1194290044</v>
      </c>
      <c r="L473" s="24">
        <f ca="1">+COSS!Q217</f>
        <v>208152.3725331185</v>
      </c>
      <c r="M473" s="24">
        <f ca="1">+COSS!S217</f>
        <v>8333942.6586958105</v>
      </c>
      <c r="N473" s="24">
        <f ca="1">+COSS!T217</f>
        <v>103725814.99596623</v>
      </c>
      <c r="O473" s="24">
        <f ca="1">+COSS!U217</f>
        <v>285052816.30716646</v>
      </c>
      <c r="P473" s="24">
        <f ca="1">+COSS!V217</f>
        <v>46326329.719933219</v>
      </c>
      <c r="Q473" s="24">
        <f ca="1">+COSS!X217</f>
        <v>50558841.338279322</v>
      </c>
      <c r="R473" s="24">
        <f ca="1">+COSS!Y217</f>
        <v>898313.5992729346</v>
      </c>
      <c r="S473" s="24">
        <f ca="1">+COSS!AA217</f>
        <v>687125.99215712515</v>
      </c>
      <c r="T473" s="24">
        <f ca="1">+COSS!AB217</f>
        <v>37129241.520959988</v>
      </c>
      <c r="U473" s="24">
        <f ca="1">+COSS!AC217</f>
        <v>5278420.639399169</v>
      </c>
    </row>
    <row r="474" spans="1:21">
      <c r="A474" s="119" t="s">
        <v>309</v>
      </c>
      <c r="B474" s="18" t="str">
        <f>$B$5</f>
        <v>PRODUCTION</v>
      </c>
      <c r="D474" s="23">
        <f t="shared" ref="D474:D481" ca="1" si="256">SUM(E474:U474)</f>
        <v>0.36523981216302775</v>
      </c>
      <c r="E474" s="23">
        <f t="shared" ref="E474:E481" ca="1" si="257">E466/$D$473</f>
        <v>0.18787423870074793</v>
      </c>
      <c r="F474" s="23">
        <f t="shared" ref="F474:U481" ca="1" si="258">F466/$D$473</f>
        <v>4.3812301349478819E-2</v>
      </c>
      <c r="G474" s="23">
        <f t="shared" ca="1" si="258"/>
        <v>6.0916447366502423E-4</v>
      </c>
      <c r="H474" s="23">
        <f t="shared" ca="1" si="258"/>
        <v>8.4840594596621228E-5</v>
      </c>
      <c r="I474" s="23">
        <f t="shared" ca="1" si="258"/>
        <v>2.6077440899319692E-2</v>
      </c>
      <c r="J474" s="23">
        <f t="shared" ca="1" si="258"/>
        <v>4.6728579779962247E-3</v>
      </c>
      <c r="K474" s="23">
        <f t="shared" ca="1" si="258"/>
        <v>9.4760791228620279E-4</v>
      </c>
      <c r="L474" s="23">
        <f t="shared" ca="1" si="258"/>
        <v>3.5984981939951733E-5</v>
      </c>
      <c r="M474" s="23">
        <f t="shared" ca="1" si="258"/>
        <v>1.2349538747851638E-3</v>
      </c>
      <c r="N474" s="23">
        <f t="shared" ca="1" si="258"/>
        <v>1.6672590433232628E-2</v>
      </c>
      <c r="O474" s="23">
        <f t="shared" ca="1" si="258"/>
        <v>6.3765965531876495E-2</v>
      </c>
      <c r="P474" s="23">
        <f t="shared" ca="1" si="258"/>
        <v>1.1551796065673926E-2</v>
      </c>
      <c r="Q474" s="23">
        <f t="shared" ca="1" si="258"/>
        <v>7.1572043690811297E-3</v>
      </c>
      <c r="R474" s="23">
        <f t="shared" ca="1" si="258"/>
        <v>1.4294772871574179E-4</v>
      </c>
      <c r="S474" s="23">
        <f t="shared" ca="1" si="258"/>
        <v>9.4415104578759318E-5</v>
      </c>
      <c r="T474" s="23">
        <f t="shared" ca="1" si="258"/>
        <v>4.1944565097727367E-4</v>
      </c>
      <c r="U474" s="23">
        <f t="shared" ca="1" si="258"/>
        <v>8.6056514076072785E-5</v>
      </c>
    </row>
    <row r="475" spans="1:21">
      <c r="A475" s="18" t="str">
        <f t="shared" ref="A475:A481" si="259">A474</f>
        <v>RB_GUP_EPIS</v>
      </c>
      <c r="B475" s="18" t="str">
        <f>$B$6</f>
        <v>BULKTRAN</v>
      </c>
      <c r="D475" s="23">
        <f t="shared" ca="1" si="256"/>
        <v>0.19834511206909611</v>
      </c>
      <c r="E475" s="23">
        <f t="shared" ca="1" si="257"/>
        <v>0.10202594484240647</v>
      </c>
      <c r="F475" s="23">
        <f t="shared" ref="F475:S475" ca="1" si="260">F467/$D$473</f>
        <v>2.3792466023086652E-2</v>
      </c>
      <c r="G475" s="23">
        <f t="shared" ca="1" si="260"/>
        <v>3.3080948947501396E-4</v>
      </c>
      <c r="H475" s="23">
        <f t="shared" ca="1" si="260"/>
        <v>4.6073064005860363E-5</v>
      </c>
      <c r="I475" s="23">
        <f t="shared" ca="1" si="260"/>
        <v>1.4161470807410457E-2</v>
      </c>
      <c r="J475" s="23">
        <f t="shared" ca="1" si="260"/>
        <v>2.5376164056149751E-3</v>
      </c>
      <c r="K475" s="23">
        <f t="shared" ca="1" si="260"/>
        <v>5.1460271115262373E-4</v>
      </c>
      <c r="L475" s="23">
        <f t="shared" ca="1" si="260"/>
        <v>1.954180524136912E-5</v>
      </c>
      <c r="M475" s="23">
        <f t="shared" ca="1" si="260"/>
        <v>6.7064722009301035E-4</v>
      </c>
      <c r="N475" s="23">
        <f t="shared" ca="1" si="260"/>
        <v>9.0541247362310884E-3</v>
      </c>
      <c r="O475" s="23">
        <f t="shared" ca="1" si="260"/>
        <v>3.4628392520278641E-2</v>
      </c>
      <c r="P475" s="23">
        <f t="shared" ca="1" si="260"/>
        <v>6.2732544726606188E-3</v>
      </c>
      <c r="Q475" s="23">
        <f t="shared" ca="1" si="260"/>
        <v>3.8867518145945515E-3</v>
      </c>
      <c r="R475" s="23">
        <f t="shared" ca="1" si="260"/>
        <v>7.7628402840955834E-5</v>
      </c>
      <c r="S475" s="23">
        <f t="shared" ca="1" si="260"/>
        <v>5.1272544435354722E-5</v>
      </c>
      <c r="T475" s="23">
        <f t="shared" ca="1" si="258"/>
        <v>2.2778183505594286E-4</v>
      </c>
      <c r="U475" s="23">
        <f t="shared" ca="1" si="258"/>
        <v>4.6733374512512271E-5</v>
      </c>
    </row>
    <row r="476" spans="1:21">
      <c r="A476" s="18" t="str">
        <f t="shared" si="259"/>
        <v>RB_GUP_EPIS</v>
      </c>
      <c r="B476" s="18" t="str">
        <f>$B$7</f>
        <v>SUBTRAN</v>
      </c>
      <c r="D476" s="23">
        <f t="shared" ca="1" si="256"/>
        <v>5.4916539525259017E-2</v>
      </c>
      <c r="E476" s="23">
        <f t="shared" ca="1" si="257"/>
        <v>2.8059790460093059E-2</v>
      </c>
      <c r="F476" s="23">
        <f t="shared" ca="1" si="258"/>
        <v>6.5776889019004163E-3</v>
      </c>
      <c r="G476" s="23">
        <f t="shared" ca="1" si="258"/>
        <v>9.1887763349242279E-5</v>
      </c>
      <c r="H476" s="23">
        <f t="shared" ca="1" si="258"/>
        <v>1.6631258232543761E-5</v>
      </c>
      <c r="I476" s="23">
        <f t="shared" ca="1" si="258"/>
        <v>3.8014335652664156E-3</v>
      </c>
      <c r="J476" s="23">
        <f t="shared" ca="1" si="258"/>
        <v>6.8309851318869774E-4</v>
      </c>
      <c r="K476" s="23">
        <f t="shared" ca="1" si="258"/>
        <v>1.793080930218268E-4</v>
      </c>
      <c r="L476" s="23">
        <f t="shared" ca="1" si="258"/>
        <v>0</v>
      </c>
      <c r="M476" s="23">
        <f t="shared" ca="1" si="258"/>
        <v>1.713467062510716E-4</v>
      </c>
      <c r="N476" s="23">
        <f t="shared" ca="1" si="258"/>
        <v>2.4041604401048846E-3</v>
      </c>
      <c r="O476" s="23">
        <f t="shared" ca="1" si="258"/>
        <v>1.1854365508056269E-2</v>
      </c>
      <c r="P476" s="23">
        <f t="shared" ca="1" si="258"/>
        <v>0</v>
      </c>
      <c r="Q476" s="23">
        <f t="shared" ca="1" si="258"/>
        <v>1.0420496317515644E-3</v>
      </c>
      <c r="R476" s="23">
        <f t="shared" ca="1" si="258"/>
        <v>2.0922811304569642E-5</v>
      </c>
      <c r="S476" s="23">
        <f t="shared" ca="1" si="258"/>
        <v>1.3855872738441784E-5</v>
      </c>
      <c r="T476" s="23">
        <f t="shared" ca="1" si="258"/>
        <v>0</v>
      </c>
      <c r="U476" s="23">
        <f t="shared" ca="1" si="258"/>
        <v>0</v>
      </c>
    </row>
    <row r="477" spans="1:21">
      <c r="A477" s="18" t="str">
        <f t="shared" si="259"/>
        <v>RB_GUP_EPIS</v>
      </c>
      <c r="B477" s="18" t="str">
        <f>$B$8</f>
        <v>DISTPRI</v>
      </c>
      <c r="D477" s="23">
        <f t="shared" ca="1" si="256"/>
        <v>0.21971240685222154</v>
      </c>
      <c r="E477" s="23">
        <f t="shared" ca="1" si="257"/>
        <v>0.14386923693581871</v>
      </c>
      <c r="F477" s="23">
        <f t="shared" ca="1" si="258"/>
        <v>3.367095429790818E-2</v>
      </c>
      <c r="G477" s="23">
        <f t="shared" ca="1" si="258"/>
        <v>4.7030750127272244E-4</v>
      </c>
      <c r="H477" s="23">
        <f t="shared" ca="1" si="258"/>
        <v>0</v>
      </c>
      <c r="I477" s="23">
        <f t="shared" ca="1" si="258"/>
        <v>1.9546649488763803E-2</v>
      </c>
      <c r="J477" s="23">
        <f t="shared" ca="1" si="258"/>
        <v>3.5121261702136496E-3</v>
      </c>
      <c r="K477" s="23">
        <f t="shared" ca="1" si="258"/>
        <v>0</v>
      </c>
      <c r="L477" s="23">
        <f t="shared" ca="1" si="258"/>
        <v>0</v>
      </c>
      <c r="M477" s="23">
        <f t="shared" ca="1" si="258"/>
        <v>8.8383610228378413E-4</v>
      </c>
      <c r="N477" s="23">
        <f t="shared" ca="1" si="258"/>
        <v>1.2221564372093747E-2</v>
      </c>
      <c r="O477" s="23">
        <f t="shared" ca="1" si="258"/>
        <v>0</v>
      </c>
      <c r="P477" s="23">
        <f t="shared" ca="1" si="258"/>
        <v>0</v>
      </c>
      <c r="Q477" s="23">
        <f t="shared" ca="1" si="258"/>
        <v>5.359529775697704E-3</v>
      </c>
      <c r="R477" s="23">
        <f t="shared" ca="1" si="258"/>
        <v>1.07574214628426E-4</v>
      </c>
      <c r="S477" s="23">
        <f t="shared" ca="1" si="258"/>
        <v>7.0627993540800751E-5</v>
      </c>
      <c r="T477" s="23">
        <f t="shared" ca="1" si="258"/>
        <v>0</v>
      </c>
      <c r="U477" s="23">
        <f t="shared" ca="1" si="258"/>
        <v>0</v>
      </c>
    </row>
    <row r="478" spans="1:21">
      <c r="A478" s="18" t="str">
        <f t="shared" si="259"/>
        <v>RB_GUP_EPIS</v>
      </c>
      <c r="B478" s="18" t="str">
        <f>$B$9</f>
        <v>DISTSEC</v>
      </c>
      <c r="D478" s="23">
        <f t="shared" ca="1" si="256"/>
        <v>0.10532716821850154</v>
      </c>
      <c r="E478" s="23">
        <f t="shared" ca="1" si="257"/>
        <v>7.8163827022624338E-2</v>
      </c>
      <c r="F478" s="23">
        <f t="shared" ca="1" si="258"/>
        <v>1.5761319664263387E-2</v>
      </c>
      <c r="G478" s="23">
        <f t="shared" ca="1" si="258"/>
        <v>0</v>
      </c>
      <c r="H478" s="23">
        <f t="shared" ca="1" si="258"/>
        <v>0</v>
      </c>
      <c r="I478" s="23">
        <f t="shared" ca="1" si="258"/>
        <v>7.8780667822793519E-3</v>
      </c>
      <c r="J478" s="23">
        <f t="shared" ca="1" si="258"/>
        <v>0</v>
      </c>
      <c r="K478" s="23">
        <f t="shared" ca="1" si="258"/>
        <v>0</v>
      </c>
      <c r="L478" s="23">
        <f t="shared" ca="1" si="258"/>
        <v>0</v>
      </c>
      <c r="M478" s="23">
        <f t="shared" ca="1" si="258"/>
        <v>2.9446369058521132E-4</v>
      </c>
      <c r="N478" s="23">
        <f t="shared" ca="1" si="258"/>
        <v>0</v>
      </c>
      <c r="O478" s="23">
        <f t="shared" ca="1" si="258"/>
        <v>0</v>
      </c>
      <c r="P478" s="23">
        <f t="shared" ca="1" si="258"/>
        <v>0</v>
      </c>
      <c r="Q478" s="23">
        <f t="shared" ca="1" si="258"/>
        <v>2.2253706365153799E-3</v>
      </c>
      <c r="R478" s="23">
        <f t="shared" ca="1" si="258"/>
        <v>0</v>
      </c>
      <c r="S478" s="23">
        <f t="shared" ca="1" si="258"/>
        <v>2.6311829384070942E-5</v>
      </c>
      <c r="T478" s="23">
        <f t="shared" ca="1" si="258"/>
        <v>8.0987048182449087E-4</v>
      </c>
      <c r="U478" s="23">
        <f t="shared" ca="1" si="258"/>
        <v>1.6793811102528759E-4</v>
      </c>
    </row>
    <row r="479" spans="1:21">
      <c r="A479" s="18" t="str">
        <f t="shared" si="259"/>
        <v>RB_GUP_EPIS</v>
      </c>
      <c r="B479" s="18" t="str">
        <f>$B$10</f>
        <v>ENERGY</v>
      </c>
      <c r="D479" s="23">
        <f t="shared" ca="1" si="256"/>
        <v>6.8189459611474731E-3</v>
      </c>
      <c r="E479" s="23">
        <f t="shared" ca="1" si="257"/>
        <v>2.6681595159617471E-3</v>
      </c>
      <c r="F479" s="23">
        <f t="shared" ca="1" si="258"/>
        <v>7.6975627894485053E-4</v>
      </c>
      <c r="G479" s="23">
        <f t="shared" ca="1" si="258"/>
        <v>1.0728759521532808E-5</v>
      </c>
      <c r="H479" s="23">
        <f t="shared" ca="1" si="258"/>
        <v>1.4998714883648564E-6</v>
      </c>
      <c r="I479" s="23">
        <f t="shared" ca="1" si="258"/>
        <v>4.9943659168749514E-4</v>
      </c>
      <c r="J479" s="23">
        <f t="shared" ca="1" si="258"/>
        <v>8.9069005004575514E-5</v>
      </c>
      <c r="K479" s="23">
        <f t="shared" ca="1" si="258"/>
        <v>1.8137711263145778E-5</v>
      </c>
      <c r="L479" s="23">
        <f t="shared" ca="1" si="258"/>
        <v>6.8506749275671101E-7</v>
      </c>
      <c r="M479" s="23">
        <f t="shared" ca="1" si="258"/>
        <v>2.6155503385595719E-5</v>
      </c>
      <c r="N479" s="23">
        <f t="shared" ca="1" si="258"/>
        <v>4.1352348159604029E-4</v>
      </c>
      <c r="O479" s="23">
        <f t="shared" ca="1" si="258"/>
        <v>1.7784971911911764E-3</v>
      </c>
      <c r="P479" s="23">
        <f t="shared" ca="1" si="258"/>
        <v>3.3455389760564988E-4</v>
      </c>
      <c r="Q479" s="23">
        <f t="shared" ca="1" si="258"/>
        <v>1.3719028079847148E-4</v>
      </c>
      <c r="R479" s="23">
        <f t="shared" ca="1" si="258"/>
        <v>2.7526956179395925E-6</v>
      </c>
      <c r="S479" s="23">
        <f t="shared" ca="1" si="258"/>
        <v>2.4554162952078832E-6</v>
      </c>
      <c r="T479" s="23">
        <f t="shared" ca="1" si="258"/>
        <v>5.5000484079636438E-5</v>
      </c>
      <c r="U479" s="23">
        <f t="shared" ca="1" si="258"/>
        <v>1.1344209213283779E-5</v>
      </c>
    </row>
    <row r="480" spans="1:21">
      <c r="A480" s="18" t="str">
        <f t="shared" si="259"/>
        <v>RB_GUP_EPIS</v>
      </c>
      <c r="B480" s="18" t="str">
        <f>$B$11</f>
        <v>CUSTOMER</v>
      </c>
      <c r="D480" s="23">
        <f t="shared" ca="1" si="256"/>
        <v>4.9640015210746853E-2</v>
      </c>
      <c r="E480" s="23">
        <f t="shared" ca="1" si="257"/>
        <v>2.4587005799146976E-2</v>
      </c>
      <c r="F480" s="23">
        <f t="shared" ca="1" si="258"/>
        <v>7.8362337788460343E-3</v>
      </c>
      <c r="G480" s="23">
        <f t="shared" ca="1" si="258"/>
        <v>5.0019643804247865E-4</v>
      </c>
      <c r="H480" s="23">
        <f t="shared" ca="1" si="258"/>
        <v>8.4126384954238774E-5</v>
      </c>
      <c r="I480" s="23">
        <f t="shared" ca="1" si="258"/>
        <v>6.1094309555293934E-4</v>
      </c>
      <c r="J480" s="23">
        <f t="shared" ca="1" si="258"/>
        <v>1.7659640086885414E-4</v>
      </c>
      <c r="K480" s="23">
        <f t="shared" ca="1" si="258"/>
        <v>2.0686285832244248E-4</v>
      </c>
      <c r="L480" s="23">
        <f t="shared" ca="1" si="258"/>
        <v>2.5847008742399286E-5</v>
      </c>
      <c r="M480" s="23">
        <f t="shared" ca="1" si="258"/>
        <v>4.0452212120052001E-6</v>
      </c>
      <c r="N480" s="23">
        <f t="shared" ca="1" si="258"/>
        <v>1.2534314033306839E-4</v>
      </c>
      <c r="O480" s="23">
        <f t="shared" ca="1" si="258"/>
        <v>3.4771802624764854E-4</v>
      </c>
      <c r="P480" s="23">
        <f t="shared" ca="1" si="258"/>
        <v>1.033916414637761E-4</v>
      </c>
      <c r="Q480" s="23">
        <f t="shared" ca="1" si="258"/>
        <v>1.2346134691585656E-4</v>
      </c>
      <c r="R480" s="23">
        <f t="shared" ca="1" si="258"/>
        <v>2.3118012021826796E-6</v>
      </c>
      <c r="S480" s="23">
        <f t="shared" ca="1" si="258"/>
        <v>1.1943464649661846E-5</v>
      </c>
      <c r="T480" s="23">
        <f t="shared" ca="1" si="258"/>
        <v>1.3125175779664664E-2</v>
      </c>
      <c r="U480" s="23">
        <f t="shared" ca="1" si="258"/>
        <v>1.7688130245816199E-3</v>
      </c>
    </row>
    <row r="481" spans="1:21">
      <c r="A481" s="18" t="str">
        <f t="shared" si="259"/>
        <v>RB_GUP_EPIS</v>
      </c>
      <c r="B481" s="18" t="str">
        <f>$B$12</f>
        <v>TOTAL</v>
      </c>
      <c r="D481" s="23">
        <f t="shared" ca="1" si="256"/>
        <v>1</v>
      </c>
      <c r="E481" s="23">
        <f t="shared" ca="1" si="257"/>
        <v>0.56724820327679915</v>
      </c>
      <c r="F481" s="23">
        <f t="shared" ca="1" si="258"/>
        <v>0.13222072029442833</v>
      </c>
      <c r="G481" s="23">
        <f t="shared" ca="1" si="258"/>
        <v>2.013094425326014E-3</v>
      </c>
      <c r="H481" s="23">
        <f t="shared" ca="1" si="258"/>
        <v>2.3317117327762902E-4</v>
      </c>
      <c r="I481" s="23">
        <f t="shared" ca="1" si="258"/>
        <v>7.2575441230280147E-2</v>
      </c>
      <c r="J481" s="23">
        <f t="shared" ca="1" si="258"/>
        <v>1.1671364472886976E-2</v>
      </c>
      <c r="K481" s="23">
        <f t="shared" ca="1" si="258"/>
        <v>1.866519286046241E-3</v>
      </c>
      <c r="L481" s="23">
        <f t="shared" ca="1" si="258"/>
        <v>8.2058863416476844E-5</v>
      </c>
      <c r="M481" s="23">
        <f t="shared" ca="1" si="258"/>
        <v>3.2854483185958418E-3</v>
      </c>
      <c r="N481" s="23">
        <f t="shared" ca="1" si="258"/>
        <v>4.0891306603591464E-2</v>
      </c>
      <c r="O481" s="23">
        <f t="shared" ca="1" si="258"/>
        <v>0.11237493877765024</v>
      </c>
      <c r="P481" s="23">
        <f t="shared" ca="1" si="258"/>
        <v>1.8262996077403965E-2</v>
      </c>
      <c r="Q481" s="23">
        <f t="shared" ca="1" si="258"/>
        <v>1.9931557855354654E-2</v>
      </c>
      <c r="R481" s="23">
        <f t="shared" ca="1" si="258"/>
        <v>3.541376543098155E-4</v>
      </c>
      <c r="S481" s="23">
        <f t="shared" ca="1" si="258"/>
        <v>2.7088222562229723E-4</v>
      </c>
      <c r="T481" s="23">
        <f t="shared" ca="1" si="258"/>
        <v>1.4637274231602007E-2</v>
      </c>
      <c r="U481" s="23">
        <f t="shared" ca="1" si="258"/>
        <v>2.080885233408776E-3</v>
      </c>
    </row>
    <row r="483" spans="1:21" ht="13.2">
      <c r="A483" s="37" t="s">
        <v>205</v>
      </c>
      <c r="B483" s="18" t="str">
        <f>$B$5</f>
        <v>PRODUCTION</v>
      </c>
      <c r="C483" s="118" t="s">
        <v>571</v>
      </c>
      <c r="D483" s="24">
        <f t="shared" ref="D483:D490" ca="1" si="261">+D466</f>
        <v>926475584.47683001</v>
      </c>
      <c r="E483" s="24">
        <f ca="1">+E466</f>
        <v>476566051.43231618</v>
      </c>
      <c r="F483" s="24">
        <f t="shared" ref="E483:U490" ca="1" si="262">+F466</f>
        <v>111135276.4630031</v>
      </c>
      <c r="G483" s="24">
        <f t="shared" ca="1" si="262"/>
        <v>1545220.4085829784</v>
      </c>
      <c r="H483" s="24">
        <f t="shared" ca="1" si="262"/>
        <v>215208.57488334677</v>
      </c>
      <c r="I483" s="24">
        <f t="shared" ca="1" si="262"/>
        <v>66148627.543574437</v>
      </c>
      <c r="J483" s="24">
        <f t="shared" ca="1" si="262"/>
        <v>11853277.441750677</v>
      </c>
      <c r="K483" s="24">
        <f t="shared" ca="1" si="262"/>
        <v>2403723.7046829797</v>
      </c>
      <c r="L483" s="24">
        <f t="shared" ca="1" si="262"/>
        <v>91280.320668667249</v>
      </c>
      <c r="M483" s="24">
        <f t="shared" ca="1" si="262"/>
        <v>3132611.9848972224</v>
      </c>
      <c r="N483" s="24">
        <f t="shared" ca="1" si="262"/>
        <v>42292070.721680328</v>
      </c>
      <c r="O483" s="24">
        <f t="shared" ca="1" si="262"/>
        <v>161750193.21142602</v>
      </c>
      <c r="P483" s="24">
        <f t="shared" ca="1" si="262"/>
        <v>29302547.683178827</v>
      </c>
      <c r="Q483" s="24">
        <f t="shared" ca="1" si="262"/>
        <v>18155126.796814729</v>
      </c>
      <c r="R483" s="24">
        <f t="shared" ca="1" si="262"/>
        <v>362604.44809460605</v>
      </c>
      <c r="S483" s="24">
        <f t="shared" ca="1" si="262"/>
        <v>239495.49387842388</v>
      </c>
      <c r="T483" s="24">
        <f t="shared" ca="1" si="262"/>
        <v>1063975.3436078778</v>
      </c>
      <c r="U483" s="24">
        <f t="shared" ca="1" si="262"/>
        <v>218292.90378968959</v>
      </c>
    </row>
    <row r="484" spans="1:21" ht="13.2">
      <c r="B484" s="18" t="str">
        <f>$B$6</f>
        <v>BULKTRAN</v>
      </c>
      <c r="C484" s="118" t="s">
        <v>309</v>
      </c>
      <c r="D484" s="24">
        <f t="shared" ca="1" si="261"/>
        <v>503126706.10594511</v>
      </c>
      <c r="E484" s="24">
        <f t="shared" ref="E484:R484" ca="1" si="263">+E467</f>
        <v>258801323.76554173</v>
      </c>
      <c r="F484" s="24">
        <f t="shared" ca="1" si="263"/>
        <v>60352508.491175108</v>
      </c>
      <c r="G484" s="24">
        <f t="shared" ca="1" si="263"/>
        <v>839138.84769780375</v>
      </c>
      <c r="H484" s="24">
        <f t="shared" ca="1" si="263"/>
        <v>116869.97824983779</v>
      </c>
      <c r="I484" s="24">
        <f t="shared" ca="1" si="263"/>
        <v>35922307.772655517</v>
      </c>
      <c r="J484" s="24">
        <f t="shared" ca="1" si="263"/>
        <v>6436975.2811085172</v>
      </c>
      <c r="K484" s="24">
        <f t="shared" ca="1" si="263"/>
        <v>1305352.8988665666</v>
      </c>
      <c r="L484" s="24">
        <f t="shared" ca="1" si="263"/>
        <v>49570.186025198491</v>
      </c>
      <c r="M484" s="24">
        <f t="shared" ca="1" si="263"/>
        <v>1701178.9364739181</v>
      </c>
      <c r="N484" s="24">
        <f t="shared" ca="1" si="263"/>
        <v>22966897.987510692</v>
      </c>
      <c r="O484" s="24">
        <f t="shared" ca="1" si="263"/>
        <v>87839165.20414272</v>
      </c>
      <c r="P484" s="24">
        <f t="shared" ca="1" si="263"/>
        <v>15912879.457773611</v>
      </c>
      <c r="Q484" s="24">
        <f t="shared" ca="1" si="263"/>
        <v>9859222.7331875339</v>
      </c>
      <c r="R484" s="24">
        <f t="shared" ca="1" si="263"/>
        <v>196913.96583561637</v>
      </c>
      <c r="S484" s="24">
        <f t="shared" ca="1" si="262"/>
        <v>130059.09813620284</v>
      </c>
      <c r="T484" s="24">
        <f t="shared" ca="1" si="262"/>
        <v>577796.56471968268</v>
      </c>
      <c r="U484" s="24">
        <f t="shared" ca="1" si="262"/>
        <v>118544.93684474983</v>
      </c>
    </row>
    <row r="485" spans="1:21">
      <c r="B485" s="18" t="str">
        <f>$B$7</f>
        <v>SUBTRAN</v>
      </c>
      <c r="D485" s="24">
        <f t="shared" ca="1" si="261"/>
        <v>139302538.66026828</v>
      </c>
      <c r="E485" s="24">
        <f t="shared" ca="1" si="262"/>
        <v>71177100.36278373</v>
      </c>
      <c r="F485" s="24">
        <f t="shared" ca="1" si="262"/>
        <v>16685114.729975855</v>
      </c>
      <c r="G485" s="24">
        <f t="shared" ca="1" si="262"/>
        <v>233084.58284185803</v>
      </c>
      <c r="H485" s="24">
        <f t="shared" ca="1" si="262"/>
        <v>42187.226524756254</v>
      </c>
      <c r="I485" s="24">
        <f t="shared" ca="1" si="262"/>
        <v>9642802.5284877736</v>
      </c>
      <c r="J485" s="24">
        <f t="shared" ca="1" si="262"/>
        <v>1732763.168707534</v>
      </c>
      <c r="K485" s="24">
        <f t="shared" ca="1" si="262"/>
        <v>454836.97217999824</v>
      </c>
      <c r="L485" s="24">
        <f t="shared" ca="1" si="262"/>
        <v>0</v>
      </c>
      <c r="M485" s="24">
        <f t="shared" ca="1" si="262"/>
        <v>434641.93807898089</v>
      </c>
      <c r="N485" s="24">
        <f t="shared" ca="1" si="262"/>
        <v>6098447.8546605716</v>
      </c>
      <c r="O485" s="24">
        <f t="shared" ca="1" si="262"/>
        <v>30070052.187454738</v>
      </c>
      <c r="P485" s="24">
        <f t="shared" ca="1" si="262"/>
        <v>0</v>
      </c>
      <c r="Q485" s="24">
        <f t="shared" ca="1" si="262"/>
        <v>2643286.710485897</v>
      </c>
      <c r="R485" s="24">
        <f t="shared" ca="1" si="262"/>
        <v>53073.277301016613</v>
      </c>
      <c r="S485" s="24">
        <f t="shared" ca="1" si="262"/>
        <v>35147.120785546991</v>
      </c>
      <c r="T485" s="24">
        <f t="shared" ca="1" si="262"/>
        <v>0</v>
      </c>
      <c r="U485" s="24">
        <f t="shared" ca="1" si="262"/>
        <v>0</v>
      </c>
    </row>
    <row r="486" spans="1:21">
      <c r="B486" s="18" t="str">
        <f>$B$8</f>
        <v>DISTPRI</v>
      </c>
      <c r="D486" s="24">
        <f t="shared" ca="1" si="261"/>
        <v>557327470.27140415</v>
      </c>
      <c r="E486" s="24">
        <f t="shared" ca="1" si="262"/>
        <v>364941966.72856832</v>
      </c>
      <c r="F486" s="24">
        <f t="shared" ca="1" si="262"/>
        <v>85410505.712128773</v>
      </c>
      <c r="G486" s="24">
        <f t="shared" ca="1" si="262"/>
        <v>1192992.6656817801</v>
      </c>
      <c r="H486" s="24">
        <f t="shared" ca="1" si="262"/>
        <v>0</v>
      </c>
      <c r="I486" s="24">
        <f t="shared" ca="1" si="262"/>
        <v>49582474.052918583</v>
      </c>
      <c r="J486" s="24">
        <f t="shared" ca="1" si="262"/>
        <v>8908938.8340082113</v>
      </c>
      <c r="K486" s="24">
        <f t="shared" ca="1" si="262"/>
        <v>0</v>
      </c>
      <c r="L486" s="24">
        <f t="shared" ca="1" si="262"/>
        <v>0</v>
      </c>
      <c r="M486" s="24">
        <f t="shared" ca="1" si="262"/>
        <v>2241958.6862551309</v>
      </c>
      <c r="N486" s="24">
        <f t="shared" ca="1" si="262"/>
        <v>31001497.147311684</v>
      </c>
      <c r="O486" s="24">
        <f t="shared" ca="1" si="262"/>
        <v>0</v>
      </c>
      <c r="P486" s="24">
        <f t="shared" ca="1" si="262"/>
        <v>0</v>
      </c>
      <c r="Q486" s="24">
        <f t="shared" ca="1" si="262"/>
        <v>13595104.684929928</v>
      </c>
      <c r="R486" s="24">
        <f t="shared" ca="1" si="262"/>
        <v>272875.19063781784</v>
      </c>
      <c r="S486" s="24">
        <f t="shared" ca="1" si="262"/>
        <v>179156.56896387757</v>
      </c>
      <c r="T486" s="24">
        <f t="shared" ca="1" si="262"/>
        <v>0</v>
      </c>
      <c r="U486" s="24">
        <f t="shared" ca="1" si="262"/>
        <v>0</v>
      </c>
    </row>
    <row r="487" spans="1:21">
      <c r="B487" s="18" t="str">
        <f>$B$9</f>
        <v>DISTSEC</v>
      </c>
      <c r="D487" s="24">
        <f t="shared" ca="1" si="261"/>
        <v>267175281.79257917</v>
      </c>
      <c r="E487" s="24">
        <f t="shared" ca="1" si="262"/>
        <v>198272134.94844282</v>
      </c>
      <c r="F487" s="24">
        <f t="shared" ca="1" si="262"/>
        <v>39980520.6381955</v>
      </c>
      <c r="G487" s="24">
        <f t="shared" ca="1" si="262"/>
        <v>0</v>
      </c>
      <c r="H487" s="24">
        <f t="shared" ca="1" si="262"/>
        <v>0</v>
      </c>
      <c r="I487" s="24">
        <f t="shared" ca="1" si="262"/>
        <v>19983682.730079465</v>
      </c>
      <c r="J487" s="24">
        <f t="shared" ca="1" si="262"/>
        <v>0</v>
      </c>
      <c r="K487" s="24">
        <f t="shared" ca="1" si="262"/>
        <v>0</v>
      </c>
      <c r="L487" s="24">
        <f t="shared" ca="1" si="262"/>
        <v>0</v>
      </c>
      <c r="M487" s="24">
        <f t="shared" ca="1" si="262"/>
        <v>746943.27057743014</v>
      </c>
      <c r="N487" s="24">
        <f t="shared" ca="1" si="262"/>
        <v>0</v>
      </c>
      <c r="O487" s="24">
        <f t="shared" ca="1" si="262"/>
        <v>0</v>
      </c>
      <c r="P487" s="24">
        <f t="shared" ca="1" si="262"/>
        <v>0</v>
      </c>
      <c r="Q487" s="24">
        <f t="shared" ca="1" si="262"/>
        <v>5644925.587199905</v>
      </c>
      <c r="R487" s="24">
        <f t="shared" ca="1" si="262"/>
        <v>0</v>
      </c>
      <c r="S487" s="24">
        <f t="shared" ca="1" si="262"/>
        <v>66743.182685628955</v>
      </c>
      <c r="T487" s="24">
        <f t="shared" ca="1" si="262"/>
        <v>2054335.8172136054</v>
      </c>
      <c r="U487" s="24">
        <f t="shared" ca="1" si="262"/>
        <v>425995.618184797</v>
      </c>
    </row>
    <row r="488" spans="1:21">
      <c r="B488" s="18" t="str">
        <f>$B$10</f>
        <v>ENERGY</v>
      </c>
      <c r="D488" s="24">
        <f t="shared" ca="1" si="261"/>
        <v>17297092.8537498</v>
      </c>
      <c r="E488" s="24">
        <f t="shared" ca="1" si="262"/>
        <v>6768113.8931390261</v>
      </c>
      <c r="F488" s="24">
        <f t="shared" ca="1" si="262"/>
        <v>1952581.2211342817</v>
      </c>
      <c r="G488" s="24">
        <f t="shared" ca="1" si="262"/>
        <v>27214.814533927907</v>
      </c>
      <c r="H488" s="24">
        <f t="shared" ca="1" si="262"/>
        <v>3804.6080069790064</v>
      </c>
      <c r="I488" s="24">
        <f t="shared" ca="1" si="262"/>
        <v>1266882.176541727</v>
      </c>
      <c r="J488" s="24">
        <f t="shared" ca="1" si="262"/>
        <v>225934.4565470049</v>
      </c>
      <c r="K488" s="24">
        <f t="shared" ca="1" si="262"/>
        <v>46008.52942092278</v>
      </c>
      <c r="L488" s="24">
        <f t="shared" ca="1" si="262"/>
        <v>1737.7577269001217</v>
      </c>
      <c r="M488" s="24">
        <f t="shared" ca="1" si="262"/>
        <v>66346.642615288511</v>
      </c>
      <c r="N488" s="24">
        <f t="shared" ca="1" si="262"/>
        <v>1048953.034549193</v>
      </c>
      <c r="O488" s="24">
        <f t="shared" ca="1" si="262"/>
        <v>4511376.2788919806</v>
      </c>
      <c r="P488" s="24">
        <f t="shared" ca="1" si="262"/>
        <v>848636.99821651622</v>
      </c>
      <c r="Q488" s="24">
        <f t="shared" ca="1" si="262"/>
        <v>347999.97523427341</v>
      </c>
      <c r="R488" s="24">
        <f t="shared" ca="1" si="262"/>
        <v>6982.5500851452744</v>
      </c>
      <c r="S488" s="24">
        <f t="shared" ca="1" si="262"/>
        <v>6228.4646182581109</v>
      </c>
      <c r="T488" s="24">
        <f t="shared" ca="1" si="262"/>
        <v>139515.47431922585</v>
      </c>
      <c r="U488" s="24">
        <f t="shared" ca="1" si="262"/>
        <v>28775.978169141235</v>
      </c>
    </row>
    <row r="489" spans="1:21">
      <c r="B489" s="18" t="str">
        <f>$B$11</f>
        <v>CUSTOMER</v>
      </c>
      <c r="D489" s="24">
        <f t="shared" ca="1" si="261"/>
        <v>125917987.50922395</v>
      </c>
      <c r="E489" s="24">
        <f ca="1">+E472</f>
        <v>62367956.092727929</v>
      </c>
      <c r="F489" s="24">
        <f t="shared" ca="1" si="262"/>
        <v>19877568.18556479</v>
      </c>
      <c r="G489" s="24">
        <f t="shared" ca="1" si="262"/>
        <v>1268809.6200251654</v>
      </c>
      <c r="H489" s="24">
        <f t="shared" ca="1" si="262"/>
        <v>213396.89451929621</v>
      </c>
      <c r="I489" s="24">
        <f t="shared" ca="1" si="262"/>
        <v>1549732.1011704062</v>
      </c>
      <c r="J489" s="24">
        <f t="shared" ca="1" si="262"/>
        <v>447958.43241329514</v>
      </c>
      <c r="K489" s="24">
        <f t="shared" ca="1" si="262"/>
        <v>524733.01427853818</v>
      </c>
      <c r="L489" s="24">
        <f t="shared" ca="1" si="262"/>
        <v>65564.108112352638</v>
      </c>
      <c r="M489" s="24">
        <f t="shared" ca="1" si="262"/>
        <v>10261.199797840574</v>
      </c>
      <c r="N489" s="24">
        <f t="shared" ca="1" si="262"/>
        <v>317948.25025374425</v>
      </c>
      <c r="O489" s="24">
        <f t="shared" ca="1" si="262"/>
        <v>882029.42525094922</v>
      </c>
      <c r="P489" s="24">
        <f t="shared" ca="1" si="262"/>
        <v>262265.58076427405</v>
      </c>
      <c r="Q489" s="24">
        <f t="shared" ca="1" si="262"/>
        <v>313174.8504270633</v>
      </c>
      <c r="R489" s="24">
        <f t="shared" ca="1" si="262"/>
        <v>5864.167318732535</v>
      </c>
      <c r="S489" s="24">
        <f t="shared" ca="1" si="262"/>
        <v>30296.063089186788</v>
      </c>
      <c r="T489" s="24">
        <f t="shared" ca="1" si="262"/>
        <v>33293618.321099598</v>
      </c>
      <c r="U489" s="24">
        <f t="shared" ca="1" si="262"/>
        <v>4486811.202410792</v>
      </c>
    </row>
    <row r="490" spans="1:21">
      <c r="B490" s="18" t="str">
        <f>$B$12</f>
        <v>TOTAL</v>
      </c>
      <c r="D490" s="24">
        <f t="shared" ca="1" si="261"/>
        <v>2536622661.6700001</v>
      </c>
      <c r="E490" s="24">
        <f t="shared" ca="1" si="262"/>
        <v>1438894647.2235196</v>
      </c>
      <c r="F490" s="24">
        <f t="shared" ca="1" si="262"/>
        <v>335394075.44117737</v>
      </c>
      <c r="G490" s="24">
        <f t="shared" ca="1" si="262"/>
        <v>5106460.9393635131</v>
      </c>
      <c r="H490" s="24">
        <f t="shared" ca="1" si="262"/>
        <v>591467.28218421608</v>
      </c>
      <c r="I490" s="24">
        <f t="shared" ca="1" si="262"/>
        <v>184096508.9054279</v>
      </c>
      <c r="J490" s="24">
        <f t="shared" ca="1" si="262"/>
        <v>29605847.614535239</v>
      </c>
      <c r="K490" s="24">
        <f t="shared" ca="1" si="262"/>
        <v>4734655.1194290044</v>
      </c>
      <c r="L490" s="24">
        <f t="shared" ca="1" si="262"/>
        <v>208152.3725331185</v>
      </c>
      <c r="M490" s="24">
        <f t="shared" ca="1" si="262"/>
        <v>8333942.6586958105</v>
      </c>
      <c r="N490" s="24">
        <f t="shared" ca="1" si="262"/>
        <v>103725814.99596623</v>
      </c>
      <c r="O490" s="24">
        <f t="shared" ca="1" si="262"/>
        <v>285052816.30716646</v>
      </c>
      <c r="P490" s="24">
        <f t="shared" ca="1" si="262"/>
        <v>46326329.719933219</v>
      </c>
      <c r="Q490" s="24">
        <f t="shared" ca="1" si="262"/>
        <v>50558841.338279322</v>
      </c>
      <c r="R490" s="24">
        <f t="shared" ca="1" si="262"/>
        <v>898313.5992729346</v>
      </c>
      <c r="S490" s="24">
        <f t="shared" ca="1" si="262"/>
        <v>687125.99215712515</v>
      </c>
      <c r="T490" s="24">
        <f t="shared" ca="1" si="262"/>
        <v>37129241.520959988</v>
      </c>
      <c r="U490" s="24">
        <f t="shared" ca="1" si="262"/>
        <v>5278420.639399169</v>
      </c>
    </row>
    <row r="491" spans="1:21">
      <c r="A491" s="119" t="s">
        <v>73</v>
      </c>
      <c r="B491" s="18" t="str">
        <f>$B$5</f>
        <v>PRODUCTION</v>
      </c>
      <c r="C491" s="22"/>
      <c r="D491" s="23">
        <f t="shared" ref="D491:D498" ca="1" si="264">SUM(E491:U491)</f>
        <v>0.36523981216302775</v>
      </c>
      <c r="E491" s="23">
        <f ca="1">E483/$D490</f>
        <v>0.18787423870074793</v>
      </c>
      <c r="F491" s="23">
        <f t="shared" ref="F491:U491" ca="1" si="265">F483/$D490</f>
        <v>4.3812301349478819E-2</v>
      </c>
      <c r="G491" s="23">
        <f t="shared" ca="1" si="265"/>
        <v>6.0916447366502423E-4</v>
      </c>
      <c r="H491" s="23">
        <f ca="1">H483/$D490</f>
        <v>8.4840594596621228E-5</v>
      </c>
      <c r="I491" s="23">
        <f t="shared" ca="1" si="265"/>
        <v>2.6077440899319692E-2</v>
      </c>
      <c r="J491" s="23">
        <f t="shared" ca="1" si="265"/>
        <v>4.6728579779962247E-3</v>
      </c>
      <c r="K491" s="23">
        <f t="shared" ca="1" si="265"/>
        <v>9.4760791228620279E-4</v>
      </c>
      <c r="L491" s="23">
        <f ca="1">L483/$D490</f>
        <v>3.5984981939951733E-5</v>
      </c>
      <c r="M491" s="23">
        <f ca="1">M483/$D490</f>
        <v>1.2349538747851638E-3</v>
      </c>
      <c r="N491" s="23">
        <f t="shared" ca="1" si="265"/>
        <v>1.6672590433232628E-2</v>
      </c>
      <c r="O491" s="23">
        <f t="shared" ca="1" si="265"/>
        <v>6.3765965531876495E-2</v>
      </c>
      <c r="P491" s="23">
        <f ca="1">P483/$D490</f>
        <v>1.1551796065673926E-2</v>
      </c>
      <c r="Q491" s="23">
        <f t="shared" ca="1" si="265"/>
        <v>7.1572043690811297E-3</v>
      </c>
      <c r="R491" s="23">
        <f t="shared" ca="1" si="265"/>
        <v>1.4294772871574179E-4</v>
      </c>
      <c r="S491" s="23">
        <f t="shared" ca="1" si="265"/>
        <v>9.4415104578759318E-5</v>
      </c>
      <c r="T491" s="23">
        <f ca="1">T483/$D490</f>
        <v>4.1944565097727367E-4</v>
      </c>
      <c r="U491" s="23">
        <f t="shared" ca="1" si="265"/>
        <v>8.6056514076072785E-5</v>
      </c>
    </row>
    <row r="492" spans="1:21">
      <c r="A492" s="18" t="str">
        <f t="shared" ref="A492:A498" si="266">A491</f>
        <v>RB_GUP</v>
      </c>
      <c r="B492" s="18" t="str">
        <f>$B$6</f>
        <v>BULKTRAN</v>
      </c>
      <c r="C492" s="22"/>
      <c r="D492" s="23">
        <f t="shared" ca="1" si="264"/>
        <v>0.19834511206909611</v>
      </c>
      <c r="E492" s="23">
        <f t="shared" ref="E492:U492" ca="1" si="267">E484/$D490</f>
        <v>0.10202594484240647</v>
      </c>
      <c r="F492" s="23">
        <f t="shared" ca="1" si="267"/>
        <v>2.3792466023086652E-2</v>
      </c>
      <c r="G492" s="23">
        <f t="shared" ca="1" si="267"/>
        <v>3.3080948947501396E-4</v>
      </c>
      <c r="H492" s="23">
        <f ca="1">H484/$D490</f>
        <v>4.6073064005860363E-5</v>
      </c>
      <c r="I492" s="23">
        <f t="shared" ca="1" si="267"/>
        <v>1.4161470807410457E-2</v>
      </c>
      <c r="J492" s="23">
        <f t="shared" ca="1" si="267"/>
        <v>2.5376164056149751E-3</v>
      </c>
      <c r="K492" s="23">
        <f t="shared" ca="1" si="267"/>
        <v>5.1460271115262373E-4</v>
      </c>
      <c r="L492" s="23">
        <f ca="1">L484/$D490</f>
        <v>1.954180524136912E-5</v>
      </c>
      <c r="M492" s="23">
        <f ca="1">M484/$D490</f>
        <v>6.7064722009301035E-4</v>
      </c>
      <c r="N492" s="23">
        <f t="shared" ca="1" si="267"/>
        <v>9.0541247362310884E-3</v>
      </c>
      <c r="O492" s="23">
        <f t="shared" ca="1" si="267"/>
        <v>3.4628392520278641E-2</v>
      </c>
      <c r="P492" s="23">
        <f ca="1">P484/$D490</f>
        <v>6.2732544726606188E-3</v>
      </c>
      <c r="Q492" s="23">
        <f t="shared" ca="1" si="267"/>
        <v>3.8867518145945515E-3</v>
      </c>
      <c r="R492" s="23">
        <f t="shared" ca="1" si="267"/>
        <v>7.7628402840955834E-5</v>
      </c>
      <c r="S492" s="23">
        <f t="shared" ca="1" si="267"/>
        <v>5.1272544435354722E-5</v>
      </c>
      <c r="T492" s="23">
        <f ca="1">T484/$D490</f>
        <v>2.2778183505594286E-4</v>
      </c>
      <c r="U492" s="23">
        <f t="shared" ca="1" si="267"/>
        <v>4.6733374512512271E-5</v>
      </c>
    </row>
    <row r="493" spans="1:21">
      <c r="A493" s="18" t="str">
        <f t="shared" si="266"/>
        <v>RB_GUP</v>
      </c>
      <c r="B493" s="18" t="str">
        <f>$B$7</f>
        <v>SUBTRAN</v>
      </c>
      <c r="C493" s="22"/>
      <c r="D493" s="23">
        <f t="shared" ca="1" si="264"/>
        <v>5.4916539525259017E-2</v>
      </c>
      <c r="E493" s="23">
        <f t="shared" ref="E493:U493" ca="1" si="268">E485/$D490</f>
        <v>2.8059790460093059E-2</v>
      </c>
      <c r="F493" s="23">
        <f t="shared" ca="1" si="268"/>
        <v>6.5776889019004163E-3</v>
      </c>
      <c r="G493" s="23">
        <f t="shared" ca="1" si="268"/>
        <v>9.1887763349242279E-5</v>
      </c>
      <c r="H493" s="23">
        <f ca="1">H485/$D490</f>
        <v>1.6631258232543761E-5</v>
      </c>
      <c r="I493" s="23">
        <f t="shared" ca="1" si="268"/>
        <v>3.8014335652664156E-3</v>
      </c>
      <c r="J493" s="23">
        <f t="shared" ca="1" si="268"/>
        <v>6.8309851318869774E-4</v>
      </c>
      <c r="K493" s="23">
        <f t="shared" ca="1" si="268"/>
        <v>1.793080930218268E-4</v>
      </c>
      <c r="L493" s="23">
        <f ca="1">L485/$D490</f>
        <v>0</v>
      </c>
      <c r="M493" s="23">
        <f ca="1">M485/$D490</f>
        <v>1.713467062510716E-4</v>
      </c>
      <c r="N493" s="23">
        <f t="shared" ca="1" si="268"/>
        <v>2.4041604401048846E-3</v>
      </c>
      <c r="O493" s="23">
        <f t="shared" ca="1" si="268"/>
        <v>1.1854365508056269E-2</v>
      </c>
      <c r="P493" s="23">
        <f ca="1">P485/$D490</f>
        <v>0</v>
      </c>
      <c r="Q493" s="23">
        <f t="shared" ca="1" si="268"/>
        <v>1.0420496317515644E-3</v>
      </c>
      <c r="R493" s="23">
        <f t="shared" ca="1" si="268"/>
        <v>2.0922811304569642E-5</v>
      </c>
      <c r="S493" s="23">
        <f t="shared" ca="1" si="268"/>
        <v>1.3855872738441784E-5</v>
      </c>
      <c r="T493" s="23">
        <f ca="1">T485/$D490</f>
        <v>0</v>
      </c>
      <c r="U493" s="23">
        <f t="shared" ca="1" si="268"/>
        <v>0</v>
      </c>
    </row>
    <row r="494" spans="1:21">
      <c r="A494" s="18" t="str">
        <f t="shared" si="266"/>
        <v>RB_GUP</v>
      </c>
      <c r="B494" s="18" t="str">
        <f>$B$8</f>
        <v>DISTPRI</v>
      </c>
      <c r="C494" s="22"/>
      <c r="D494" s="23">
        <f t="shared" ca="1" si="264"/>
        <v>0.21971240685222154</v>
      </c>
      <c r="E494" s="23">
        <f t="shared" ref="E494:U494" ca="1" si="269">E486/$D490</f>
        <v>0.14386923693581871</v>
      </c>
      <c r="F494" s="23">
        <f t="shared" ca="1" si="269"/>
        <v>3.367095429790818E-2</v>
      </c>
      <c r="G494" s="23">
        <f t="shared" ca="1" si="269"/>
        <v>4.7030750127272244E-4</v>
      </c>
      <c r="H494" s="23">
        <f ca="1">H486/$D490</f>
        <v>0</v>
      </c>
      <c r="I494" s="23">
        <f t="shared" ca="1" si="269"/>
        <v>1.9546649488763803E-2</v>
      </c>
      <c r="J494" s="23">
        <f t="shared" ca="1" si="269"/>
        <v>3.5121261702136496E-3</v>
      </c>
      <c r="K494" s="23">
        <f t="shared" ca="1" si="269"/>
        <v>0</v>
      </c>
      <c r="L494" s="23">
        <f ca="1">L486/$D490</f>
        <v>0</v>
      </c>
      <c r="M494" s="23">
        <f ca="1">M486/$D490</f>
        <v>8.8383610228378413E-4</v>
      </c>
      <c r="N494" s="23">
        <f t="shared" ca="1" si="269"/>
        <v>1.2221564372093747E-2</v>
      </c>
      <c r="O494" s="23">
        <f t="shared" ca="1" si="269"/>
        <v>0</v>
      </c>
      <c r="P494" s="23">
        <f ca="1">P486/$D490</f>
        <v>0</v>
      </c>
      <c r="Q494" s="23">
        <f t="shared" ca="1" si="269"/>
        <v>5.359529775697704E-3</v>
      </c>
      <c r="R494" s="23">
        <f t="shared" ca="1" si="269"/>
        <v>1.07574214628426E-4</v>
      </c>
      <c r="S494" s="23">
        <f t="shared" ca="1" si="269"/>
        <v>7.0627993540800751E-5</v>
      </c>
      <c r="T494" s="23">
        <f ca="1">T486/$D490</f>
        <v>0</v>
      </c>
      <c r="U494" s="23">
        <f t="shared" ca="1" si="269"/>
        <v>0</v>
      </c>
    </row>
    <row r="495" spans="1:21">
      <c r="A495" s="18" t="str">
        <f t="shared" si="266"/>
        <v>RB_GUP</v>
      </c>
      <c r="B495" s="18" t="str">
        <f>$B$9</f>
        <v>DISTSEC</v>
      </c>
      <c r="C495" s="22"/>
      <c r="D495" s="23">
        <f t="shared" ca="1" si="264"/>
        <v>0.10532716821850154</v>
      </c>
      <c r="E495" s="23">
        <f t="shared" ref="E495:U495" ca="1" si="270">E487/$D490</f>
        <v>7.8163827022624338E-2</v>
      </c>
      <c r="F495" s="23">
        <f t="shared" ca="1" si="270"/>
        <v>1.5761319664263387E-2</v>
      </c>
      <c r="G495" s="23">
        <f t="shared" ca="1" si="270"/>
        <v>0</v>
      </c>
      <c r="H495" s="23">
        <f ca="1">H487/$D490</f>
        <v>0</v>
      </c>
      <c r="I495" s="23">
        <f t="shared" ca="1" si="270"/>
        <v>7.8780667822793519E-3</v>
      </c>
      <c r="J495" s="23">
        <f t="shared" ca="1" si="270"/>
        <v>0</v>
      </c>
      <c r="K495" s="23">
        <f t="shared" ca="1" si="270"/>
        <v>0</v>
      </c>
      <c r="L495" s="23">
        <f ca="1">L487/$D490</f>
        <v>0</v>
      </c>
      <c r="M495" s="23">
        <f ca="1">M487/$D490</f>
        <v>2.9446369058521132E-4</v>
      </c>
      <c r="N495" s="23">
        <f t="shared" ca="1" si="270"/>
        <v>0</v>
      </c>
      <c r="O495" s="23">
        <f t="shared" ca="1" si="270"/>
        <v>0</v>
      </c>
      <c r="P495" s="23">
        <f ca="1">P487/$D490</f>
        <v>0</v>
      </c>
      <c r="Q495" s="23">
        <f t="shared" ca="1" si="270"/>
        <v>2.2253706365153799E-3</v>
      </c>
      <c r="R495" s="23">
        <f t="shared" ca="1" si="270"/>
        <v>0</v>
      </c>
      <c r="S495" s="23">
        <f t="shared" ca="1" si="270"/>
        <v>2.6311829384070942E-5</v>
      </c>
      <c r="T495" s="23">
        <f ca="1">T487/$D490</f>
        <v>8.0987048182449087E-4</v>
      </c>
      <c r="U495" s="23">
        <f t="shared" ca="1" si="270"/>
        <v>1.6793811102528759E-4</v>
      </c>
    </row>
    <row r="496" spans="1:21">
      <c r="A496" s="18" t="str">
        <f t="shared" si="266"/>
        <v>RB_GUP</v>
      </c>
      <c r="B496" s="18" t="str">
        <f>$B$10</f>
        <v>ENERGY</v>
      </c>
      <c r="C496" s="22"/>
      <c r="D496" s="23">
        <f t="shared" ca="1" si="264"/>
        <v>6.8189459611474731E-3</v>
      </c>
      <c r="E496" s="23">
        <f t="shared" ref="E496:U496" ca="1" si="271">E488/$D490</f>
        <v>2.6681595159617471E-3</v>
      </c>
      <c r="F496" s="23">
        <f t="shared" ca="1" si="271"/>
        <v>7.6975627894485053E-4</v>
      </c>
      <c r="G496" s="23">
        <f t="shared" ca="1" si="271"/>
        <v>1.0728759521532808E-5</v>
      </c>
      <c r="H496" s="23">
        <f ca="1">H488/$D490</f>
        <v>1.4998714883648564E-6</v>
      </c>
      <c r="I496" s="23">
        <f t="shared" ca="1" si="271"/>
        <v>4.9943659168749514E-4</v>
      </c>
      <c r="J496" s="23">
        <f t="shared" ca="1" si="271"/>
        <v>8.9069005004575514E-5</v>
      </c>
      <c r="K496" s="23">
        <f t="shared" ca="1" si="271"/>
        <v>1.8137711263145778E-5</v>
      </c>
      <c r="L496" s="23">
        <f ca="1">L488/$D490</f>
        <v>6.8506749275671101E-7</v>
      </c>
      <c r="M496" s="23">
        <f ca="1">M488/$D490</f>
        <v>2.6155503385595719E-5</v>
      </c>
      <c r="N496" s="23">
        <f t="shared" ca="1" si="271"/>
        <v>4.1352348159604029E-4</v>
      </c>
      <c r="O496" s="23">
        <f t="shared" ca="1" si="271"/>
        <v>1.7784971911911764E-3</v>
      </c>
      <c r="P496" s="23">
        <f ca="1">P488/$D490</f>
        <v>3.3455389760564988E-4</v>
      </c>
      <c r="Q496" s="23">
        <f t="shared" ca="1" si="271"/>
        <v>1.3719028079847148E-4</v>
      </c>
      <c r="R496" s="23">
        <f t="shared" ca="1" si="271"/>
        <v>2.7526956179395925E-6</v>
      </c>
      <c r="S496" s="23">
        <f t="shared" ca="1" si="271"/>
        <v>2.4554162952078832E-6</v>
      </c>
      <c r="T496" s="23">
        <f ca="1">T488/$D490</f>
        <v>5.5000484079636438E-5</v>
      </c>
      <c r="U496" s="23">
        <f t="shared" ca="1" si="271"/>
        <v>1.1344209213283779E-5</v>
      </c>
    </row>
    <row r="497" spans="1:21">
      <c r="A497" s="18" t="str">
        <f t="shared" si="266"/>
        <v>RB_GUP</v>
      </c>
      <c r="B497" s="18" t="str">
        <f>$B$11</f>
        <v>CUSTOMER</v>
      </c>
      <c r="C497" s="22"/>
      <c r="D497" s="23">
        <f t="shared" ca="1" si="264"/>
        <v>4.9640015210746853E-2</v>
      </c>
      <c r="E497" s="23">
        <f t="shared" ref="E497:U497" ca="1" si="272">E489/$D490</f>
        <v>2.4587005799146976E-2</v>
      </c>
      <c r="F497" s="23">
        <f t="shared" ca="1" si="272"/>
        <v>7.8362337788460343E-3</v>
      </c>
      <c r="G497" s="23">
        <f t="shared" ca="1" si="272"/>
        <v>5.0019643804247865E-4</v>
      </c>
      <c r="H497" s="23">
        <f ca="1">H489/$D490</f>
        <v>8.4126384954238774E-5</v>
      </c>
      <c r="I497" s="23">
        <f t="shared" ca="1" si="272"/>
        <v>6.1094309555293934E-4</v>
      </c>
      <c r="J497" s="23">
        <f t="shared" ca="1" si="272"/>
        <v>1.7659640086885414E-4</v>
      </c>
      <c r="K497" s="23">
        <f t="shared" ca="1" si="272"/>
        <v>2.0686285832244248E-4</v>
      </c>
      <c r="L497" s="23">
        <f ca="1">L489/$D490</f>
        <v>2.5847008742399286E-5</v>
      </c>
      <c r="M497" s="23">
        <f ca="1">M489/$D490</f>
        <v>4.0452212120052001E-6</v>
      </c>
      <c r="N497" s="23">
        <f t="shared" ca="1" si="272"/>
        <v>1.2534314033306839E-4</v>
      </c>
      <c r="O497" s="23">
        <f t="shared" ca="1" si="272"/>
        <v>3.4771802624764854E-4</v>
      </c>
      <c r="P497" s="23">
        <f ca="1">P489/$D490</f>
        <v>1.033916414637761E-4</v>
      </c>
      <c r="Q497" s="23">
        <f t="shared" ca="1" si="272"/>
        <v>1.2346134691585656E-4</v>
      </c>
      <c r="R497" s="23">
        <f t="shared" ca="1" si="272"/>
        <v>2.3118012021826796E-6</v>
      </c>
      <c r="S497" s="23">
        <f t="shared" ca="1" si="272"/>
        <v>1.1943464649661846E-5</v>
      </c>
      <c r="T497" s="23">
        <f ca="1">T489/$D490</f>
        <v>1.3125175779664664E-2</v>
      </c>
      <c r="U497" s="23">
        <f t="shared" ca="1" si="272"/>
        <v>1.7688130245816199E-3</v>
      </c>
    </row>
    <row r="498" spans="1:21">
      <c r="A498" s="18" t="str">
        <f t="shared" si="266"/>
        <v>RB_GUP</v>
      </c>
      <c r="B498" s="18" t="str">
        <f>$B$12</f>
        <v>TOTAL</v>
      </c>
      <c r="C498" s="22"/>
      <c r="D498" s="23">
        <f t="shared" ca="1" si="264"/>
        <v>1.0000000000000002</v>
      </c>
      <c r="E498" s="23">
        <f t="shared" ref="E498:U498" ca="1" si="273">SUM(E491:E497)</f>
        <v>0.56724820327679926</v>
      </c>
      <c r="F498" s="23">
        <f t="shared" ca="1" si="273"/>
        <v>0.13222072029442836</v>
      </c>
      <c r="G498" s="23">
        <f t="shared" ca="1" si="273"/>
        <v>2.0130944253260144E-3</v>
      </c>
      <c r="H498" s="23">
        <f t="shared" ca="1" si="273"/>
        <v>2.3317117327762902E-4</v>
      </c>
      <c r="I498" s="23">
        <f t="shared" ca="1" si="273"/>
        <v>7.257544123028016E-2</v>
      </c>
      <c r="J498" s="23">
        <f t="shared" ca="1" si="273"/>
        <v>1.1671364472886978E-2</v>
      </c>
      <c r="K498" s="23">
        <f t="shared" ca="1" si="273"/>
        <v>1.8665192860462415E-3</v>
      </c>
      <c r="L498" s="23">
        <f t="shared" ca="1" si="273"/>
        <v>8.2058863416476857E-5</v>
      </c>
      <c r="M498" s="23">
        <f t="shared" ca="1" si="273"/>
        <v>3.2854483185958423E-3</v>
      </c>
      <c r="N498" s="23">
        <f t="shared" ca="1" si="273"/>
        <v>4.0891306603591464E-2</v>
      </c>
      <c r="O498" s="23">
        <f t="shared" ca="1" si="273"/>
        <v>0.11237493877765023</v>
      </c>
      <c r="P498" s="23">
        <f t="shared" ca="1" si="273"/>
        <v>1.8262996077403972E-2</v>
      </c>
      <c r="Q498" s="23">
        <f t="shared" ca="1" si="273"/>
        <v>1.9931557855354654E-2</v>
      </c>
      <c r="R498" s="23">
        <f t="shared" ca="1" si="273"/>
        <v>3.541376543098155E-4</v>
      </c>
      <c r="S498" s="23">
        <f t="shared" ca="1" si="273"/>
        <v>2.7088222562229723E-4</v>
      </c>
      <c r="T498" s="23">
        <f t="shared" ca="1" si="273"/>
        <v>1.4637274231602007E-2</v>
      </c>
      <c r="U498" s="23">
        <f t="shared" ca="1" si="273"/>
        <v>2.0808852334087764E-3</v>
      </c>
    </row>
    <row r="500" spans="1:21" ht="12">
      <c r="A500" s="37" t="s">
        <v>140</v>
      </c>
      <c r="B500" s="18" t="str">
        <f>$B$5</f>
        <v>PRODUCTION</v>
      </c>
      <c r="D500" s="24">
        <f ca="1">COSS!H305</f>
        <v>534126495.17160839</v>
      </c>
      <c r="E500" s="24">
        <f ca="1">COSS!I305</f>
        <v>274747180.64270961</v>
      </c>
      <c r="F500" s="24">
        <f ca="1">COSS!J305</f>
        <v>64071084.766504303</v>
      </c>
      <c r="G500" s="24">
        <f ca="1">COSS!K305</f>
        <v>890841.78248488728</v>
      </c>
      <c r="H500" s="24">
        <f ca="1">COSS!L305</f>
        <v>124070.83765540221</v>
      </c>
      <c r="I500" s="24">
        <f ca="1">COSS!N305</f>
        <v>38135634.853467792</v>
      </c>
      <c r="J500" s="24">
        <f ca="1">COSS!O305</f>
        <v>6833584.8697341597</v>
      </c>
      <c r="K500" s="24">
        <f ca="1">COSS!P305</f>
        <v>1385781.2761123476</v>
      </c>
      <c r="L500" s="24">
        <f ca="1">COSS!Q305</f>
        <v>52624.4172796278</v>
      </c>
      <c r="M500" s="24">
        <f ca="1">COSS!S305</f>
        <v>1805995.8494972882</v>
      </c>
      <c r="N500" s="24">
        <f ca="1">COSS!T305</f>
        <v>24381986.839811686</v>
      </c>
      <c r="O500" s="24">
        <f ca="1">COSS!U305</f>
        <v>93251312.005308554</v>
      </c>
      <c r="P500" s="24">
        <f ca="1">COSS!V305</f>
        <v>16893340.046789613</v>
      </c>
      <c r="Q500" s="24">
        <f ca="1">COSS!X305</f>
        <v>10466691.629930714</v>
      </c>
      <c r="R500" s="24">
        <f ca="1">COSS!Y305</f>
        <v>209046.67779645193</v>
      </c>
      <c r="S500" s="24">
        <f ca="1">COSS!AA305</f>
        <v>138072.5956495782</v>
      </c>
      <c r="T500" s="24">
        <f ca="1">COSS!AB305</f>
        <v>613397.08326063945</v>
      </c>
      <c r="U500" s="24">
        <f ca="1">COSS!AC305</f>
        <v>125848.99761590635</v>
      </c>
    </row>
    <row r="501" spans="1:21">
      <c r="B501" s="18" t="str">
        <f>$B$6</f>
        <v>BULKTRAN</v>
      </c>
      <c r="D501" s="24">
        <f ca="1">COSS!H306</f>
        <v>329344535.20493972</v>
      </c>
      <c r="E501" s="24">
        <f ca="1">COSS!I306</f>
        <v>169410211.48664144</v>
      </c>
      <c r="F501" s="24">
        <f ca="1">COSS!J306</f>
        <v>39506487.36442291</v>
      </c>
      <c r="G501" s="24">
        <f ca="1">COSS!K306</f>
        <v>549296.60940965149</v>
      </c>
      <c r="H501" s="24">
        <f ca="1">COSS!L306</f>
        <v>76502.575194247707</v>
      </c>
      <c r="I501" s="24">
        <f ca="1">COSS!N306</f>
        <v>23514585.1200011</v>
      </c>
      <c r="J501" s="24">
        <f ca="1">COSS!O306</f>
        <v>4213615.7877414646</v>
      </c>
      <c r="K501" s="24">
        <f ca="1">COSS!P306</f>
        <v>854478.28258415335</v>
      </c>
      <c r="L501" s="24">
        <f ca="1">COSS!Q306</f>
        <v>32448.426367281012</v>
      </c>
      <c r="M501" s="24">
        <f ca="1">COSS!S306</f>
        <v>1113584.2707889518</v>
      </c>
      <c r="N501" s="24">
        <f ca="1">COSS!T306</f>
        <v>15034030.69445332</v>
      </c>
      <c r="O501" s="24">
        <f ca="1">COSS!U306</f>
        <v>57499132.297812358</v>
      </c>
      <c r="P501" s="24">
        <f ca="1">COSS!V306</f>
        <v>10416501.102386532</v>
      </c>
      <c r="Q501" s="24">
        <f ca="1">COSS!X306</f>
        <v>6453803.9605869669</v>
      </c>
      <c r="R501" s="24">
        <f ca="1">COSS!Y306</f>
        <v>128899.01841115192</v>
      </c>
      <c r="S501" s="24">
        <f ca="1">COSS!AA306</f>
        <v>85136.115227048984</v>
      </c>
      <c r="T501" s="24">
        <f ca="1">COSS!AB306</f>
        <v>378223.097166589</v>
      </c>
      <c r="U501" s="24">
        <f ca="1">COSS!AC306</f>
        <v>77598.995744447369</v>
      </c>
    </row>
    <row r="502" spans="1:21">
      <c r="B502" s="18" t="str">
        <f>$B$7</f>
        <v>SUBTRAN</v>
      </c>
      <c r="D502" s="24">
        <f ca="1">COSS!H307</f>
        <v>87885209.62946716</v>
      </c>
      <c r="E502" s="24">
        <f ca="1">COSS!I307</f>
        <v>44905243.266647175</v>
      </c>
      <c r="F502" s="24">
        <f ca="1">COSS!J307</f>
        <v>10526547.612400951</v>
      </c>
      <c r="G502" s="24">
        <f ca="1">COSS!K307</f>
        <v>147051.78829807078</v>
      </c>
      <c r="H502" s="24">
        <f ca="1">COSS!L307</f>
        <v>26615.690442341573</v>
      </c>
      <c r="I502" s="24">
        <f ca="1">COSS!N307</f>
        <v>6083591.3672649767</v>
      </c>
      <c r="J502" s="24">
        <f ca="1">COSS!O307</f>
        <v>1093190.8045945447</v>
      </c>
      <c r="K502" s="24">
        <f ca="1">COSS!P307</f>
        <v>286954.15770389291</v>
      </c>
      <c r="L502" s="24">
        <f ca="1">COSS!Q307</f>
        <v>0</v>
      </c>
      <c r="M502" s="24">
        <f ca="1">COSS!S307</f>
        <v>274213.22116022627</v>
      </c>
      <c r="N502" s="24">
        <f ca="1">COSS!T307</f>
        <v>3847477.3918394162</v>
      </c>
      <c r="O502" s="24">
        <f ca="1">COSS!U307</f>
        <v>18971031.436178904</v>
      </c>
      <c r="P502" s="24">
        <f ca="1">COSS!V307</f>
        <v>0</v>
      </c>
      <c r="Q502" s="24">
        <f ca="1">COSS!X307</f>
        <v>1667635.1263661191</v>
      </c>
      <c r="R502" s="24">
        <f ca="1">COSS!Y307</f>
        <v>33483.640328322654</v>
      </c>
      <c r="S502" s="24">
        <f ca="1">COSS!AA307</f>
        <v>22174.126242187544</v>
      </c>
      <c r="T502" s="24">
        <f ca="1">COSS!AB307</f>
        <v>0</v>
      </c>
      <c r="U502" s="24">
        <f ca="1">COSS!AC307</f>
        <v>0</v>
      </c>
    </row>
    <row r="503" spans="1:21">
      <c r="B503" s="18" t="str">
        <f>$B$8</f>
        <v>DISTPRI</v>
      </c>
      <c r="D503" s="24">
        <f ca="1">COSS!H308</f>
        <v>392066858.75594282</v>
      </c>
      <c r="E503" s="24">
        <f ca="1">COSS!I308</f>
        <v>256728150.24496907</v>
      </c>
      <c r="F503" s="24">
        <f ca="1">COSS!J308</f>
        <v>60084295.975943387</v>
      </c>
      <c r="G503" s="24">
        <f ca="1">COSS!K308</f>
        <v>839242.47754190245</v>
      </c>
      <c r="H503" s="24">
        <f ca="1">COSS!L308</f>
        <v>0</v>
      </c>
      <c r="I503" s="24">
        <f ca="1">COSS!N308</f>
        <v>34880112.480027631</v>
      </c>
      <c r="J503" s="24">
        <f ca="1">COSS!O308</f>
        <v>6267230.3983104918</v>
      </c>
      <c r="K503" s="24">
        <f ca="1">COSS!P308</f>
        <v>0</v>
      </c>
      <c r="L503" s="24">
        <f ca="1">COSS!Q308</f>
        <v>0</v>
      </c>
      <c r="M503" s="24">
        <f ca="1">COSS!S308</f>
        <v>1577165.5740432106</v>
      </c>
      <c r="N503" s="24">
        <f ca="1">COSS!T308</f>
        <v>21808829.192214061</v>
      </c>
      <c r="O503" s="24">
        <f ca="1">COSS!U308</f>
        <v>0</v>
      </c>
      <c r="P503" s="24">
        <f ca="1">COSS!V308</f>
        <v>0</v>
      </c>
      <c r="Q503" s="24">
        <f ca="1">COSS!X308</f>
        <v>9563838.6273746975</v>
      </c>
      <c r="R503" s="24">
        <f ca="1">COSS!Y308</f>
        <v>191961.32351721189</v>
      </c>
      <c r="S503" s="24">
        <f ca="1">COSS!AA308</f>
        <v>126032.46200111792</v>
      </c>
      <c r="T503" s="24">
        <f ca="1">COSS!AB308</f>
        <v>0</v>
      </c>
      <c r="U503" s="24">
        <f ca="1">COSS!AC308</f>
        <v>0</v>
      </c>
    </row>
    <row r="504" spans="1:21">
      <c r="B504" s="18" t="str">
        <f>$B$9</f>
        <v>DISTSEC</v>
      </c>
      <c r="D504" s="24">
        <f ca="1">COSS!H309</f>
        <v>186945969.61000597</v>
      </c>
      <c r="E504" s="24">
        <f ca="1">COSS!I309</f>
        <v>138733554.48861778</v>
      </c>
      <c r="F504" s="24">
        <f ca="1">COSS!J309</f>
        <v>27974882.803802505</v>
      </c>
      <c r="G504" s="24">
        <f ca="1">COSS!K309</f>
        <v>0</v>
      </c>
      <c r="H504" s="24">
        <f ca="1">COSS!L309</f>
        <v>0</v>
      </c>
      <c r="I504" s="24">
        <f ca="1">COSS!N309</f>
        <v>13982838.978546558</v>
      </c>
      <c r="J504" s="24">
        <f ca="1">COSS!O309</f>
        <v>0</v>
      </c>
      <c r="K504" s="24">
        <f ca="1">COSS!P309</f>
        <v>0</v>
      </c>
      <c r="L504" s="24">
        <f ca="1">COSS!Q309</f>
        <v>0</v>
      </c>
      <c r="M504" s="24">
        <f ca="1">COSS!S309</f>
        <v>522645.78154417122</v>
      </c>
      <c r="N504" s="24">
        <f ca="1">COSS!T309</f>
        <v>0</v>
      </c>
      <c r="O504" s="24">
        <f ca="1">COSS!U309</f>
        <v>0</v>
      </c>
      <c r="P504" s="24">
        <f ca="1">COSS!V309</f>
        <v>0</v>
      </c>
      <c r="Q504" s="24">
        <f ca="1">COSS!X309</f>
        <v>3949826.7960832352</v>
      </c>
      <c r="R504" s="24">
        <f ca="1">COSS!Y309</f>
        <v>0</v>
      </c>
      <c r="S504" s="24">
        <f ca="1">COSS!AA309</f>
        <v>46701.060510939933</v>
      </c>
      <c r="T504" s="24">
        <f ca="1">COSS!AB309</f>
        <v>1437445.1059874524</v>
      </c>
      <c r="U504" s="24">
        <f ca="1">COSS!AC309</f>
        <v>298074.59491330356</v>
      </c>
    </row>
    <row r="505" spans="1:21">
      <c r="B505" s="18" t="str">
        <f>$B$10</f>
        <v>ENERGY</v>
      </c>
      <c r="D505" s="24">
        <f ca="1">COSS!H310</f>
        <v>10768310.796003096</v>
      </c>
      <c r="E505" s="24">
        <f ca="1">COSS!I310</f>
        <v>4213491.5109892404</v>
      </c>
      <c r="F505" s="24">
        <f ca="1">COSS!J310</f>
        <v>1215580.0758770276</v>
      </c>
      <c r="G505" s="24">
        <f ca="1">COSS!K310</f>
        <v>16942.591661776631</v>
      </c>
      <c r="H505" s="24">
        <f ca="1">COSS!L310</f>
        <v>2368.559955277698</v>
      </c>
      <c r="I505" s="24">
        <f ca="1">COSS!N310</f>
        <v>788697.912086464</v>
      </c>
      <c r="J505" s="24">
        <f ca="1">COSS!O310</f>
        <v>140655.56959167114</v>
      </c>
      <c r="K505" s="24">
        <f ca="1">COSS!P310</f>
        <v>28642.624992565969</v>
      </c>
      <c r="L505" s="24">
        <f ca="1">COSS!Q310</f>
        <v>1081.8416394960655</v>
      </c>
      <c r="M505" s="24">
        <f ca="1">COSS!S310</f>
        <v>41304.12399317653</v>
      </c>
      <c r="N505" s="24">
        <f ca="1">COSS!T310</f>
        <v>653026.05368089664</v>
      </c>
      <c r="O505" s="24">
        <f ca="1">COSS!U310</f>
        <v>2808558.7734064339</v>
      </c>
      <c r="P505" s="24">
        <f ca="1">COSS!V310</f>
        <v>528319.23994681402</v>
      </c>
      <c r="Q505" s="24">
        <f ca="1">COSS!X310</f>
        <v>216647.49805119116</v>
      </c>
      <c r="R505" s="24">
        <f ca="1">COSS!Y310</f>
        <v>4346.988832241932</v>
      </c>
      <c r="S505" s="24">
        <f ca="1">COSS!AA310</f>
        <v>3877.5326789537394</v>
      </c>
      <c r="T505" s="24">
        <f ca="1">COSS!AB310</f>
        <v>86855.404027938726</v>
      </c>
      <c r="U505" s="24">
        <f ca="1">COSS!AC310</f>
        <v>17914.494591912702</v>
      </c>
    </row>
    <row r="506" spans="1:21">
      <c r="B506" s="18" t="str">
        <f>$B$11</f>
        <v>CUSTOMER</v>
      </c>
      <c r="D506" s="24">
        <f ca="1">COSS!H311</f>
        <v>87426471.502033204</v>
      </c>
      <c r="E506" s="24">
        <f ca="1">COSS!I311</f>
        <v>43052724.599727638</v>
      </c>
      <c r="F506" s="24">
        <f ca="1">COSS!J311</f>
        <v>13802616.213750653</v>
      </c>
      <c r="G506" s="24">
        <f ca="1">COSS!K311</f>
        <v>886444.9699771317</v>
      </c>
      <c r="H506" s="24">
        <f ca="1">COSS!L311</f>
        <v>149113.36616089646</v>
      </c>
      <c r="I506" s="24">
        <f ca="1">COSS!N311</f>
        <v>1081326.3135538297</v>
      </c>
      <c r="J506" s="24">
        <f ca="1">COSS!O311</f>
        <v>312838.62644862616</v>
      </c>
      <c r="K506" s="24">
        <f ca="1">COSS!P311</f>
        <v>366670.02624554484</v>
      </c>
      <c r="L506" s="24">
        <f ca="1">COSS!Q311</f>
        <v>45816.552638667708</v>
      </c>
      <c r="M506" s="24">
        <f ca="1">COSS!S311</f>
        <v>7154.0859862029538</v>
      </c>
      <c r="N506" s="24">
        <f ca="1">COSS!T311</f>
        <v>222019.91082036524</v>
      </c>
      <c r="O506" s="24">
        <f ca="1">COSS!U311</f>
        <v>616341.19578894158</v>
      </c>
      <c r="P506" s="24">
        <f ca="1">COSS!V311</f>
        <v>183271.84461128552</v>
      </c>
      <c r="Q506" s="24">
        <f ca="1">COSS!X311</f>
        <v>218404.92712093695</v>
      </c>
      <c r="R506" s="24">
        <f ca="1">COSS!Y311</f>
        <v>4094.4715389713006</v>
      </c>
      <c r="S506" s="24">
        <f ca="1">COSS!AA311</f>
        <v>21147.845232524342</v>
      </c>
      <c r="T506" s="24">
        <f ca="1">COSS!AB311</f>
        <v>23317136.827380326</v>
      </c>
      <c r="U506" s="24">
        <f ca="1">COSS!AC311</f>
        <v>3139349.7250506566</v>
      </c>
    </row>
    <row r="507" spans="1:21">
      <c r="B507" s="18" t="str">
        <f>$B$12</f>
        <v>TOTAL</v>
      </c>
      <c r="D507" s="24">
        <f ca="1">COSS!H312</f>
        <v>1628563850.6700001</v>
      </c>
      <c r="E507" s="24">
        <f ca="1">COSS!I312</f>
        <v>931790556.24030173</v>
      </c>
      <c r="F507" s="24">
        <f ca="1">COSS!J312</f>
        <v>217181494.8127017</v>
      </c>
      <c r="G507" s="24">
        <f ca="1">COSS!K312</f>
        <v>3329820.2193734199</v>
      </c>
      <c r="H507" s="24">
        <f ca="1">COSS!L312</f>
        <v>378671.02940816572</v>
      </c>
      <c r="I507" s="24">
        <f ca="1">COSS!N312</f>
        <v>118466787.02494833</v>
      </c>
      <c r="J507" s="24">
        <f ca="1">COSS!O312</f>
        <v>18861116.05642096</v>
      </c>
      <c r="K507" s="24">
        <f ca="1">COSS!P312</f>
        <v>2922526.3676385032</v>
      </c>
      <c r="L507" s="24">
        <f ca="1">COSS!Q312</f>
        <v>131971.23792507258</v>
      </c>
      <c r="M507" s="24">
        <f ca="1">COSS!S312</f>
        <v>5342062.9070132263</v>
      </c>
      <c r="N507" s="24">
        <f ca="1">COSS!T312</f>
        <v>65947370.082819767</v>
      </c>
      <c r="O507" s="24">
        <f ca="1">COSS!U312</f>
        <v>173146375.70849526</v>
      </c>
      <c r="P507" s="24">
        <f ca="1">COSS!V312</f>
        <v>28021432.233734235</v>
      </c>
      <c r="Q507" s="24">
        <f ca="1">COSS!X312</f>
        <v>32536848.565513853</v>
      </c>
      <c r="R507" s="24">
        <f ca="1">COSS!Y312</f>
        <v>571832.12042435154</v>
      </c>
      <c r="S507" s="24">
        <f ca="1">COSS!AA312</f>
        <v>443141.73754235066</v>
      </c>
      <c r="T507" s="24">
        <f ca="1">COSS!AB312</f>
        <v>25833057.517822944</v>
      </c>
      <c r="U507" s="24">
        <f ca="1">COSS!AC312</f>
        <v>3658786.8079162259</v>
      </c>
    </row>
    <row r="508" spans="1:21">
      <c r="A508" s="119" t="s">
        <v>71</v>
      </c>
      <c r="B508" s="18" t="str">
        <f>$B$5</f>
        <v>PRODUCTION</v>
      </c>
      <c r="C508" s="22"/>
      <c r="D508" s="23">
        <f t="shared" ref="D508:D515" ca="1" si="274">SUM(E508:U508)</f>
        <v>0.32797393541055586</v>
      </c>
      <c r="E508" s="23">
        <f t="shared" ref="E508:U508" ca="1" si="275">E500/$D507</f>
        <v>0.16870519416827109</v>
      </c>
      <c r="F508" s="23">
        <f t="shared" ca="1" si="275"/>
        <v>3.9342077217387028E-2</v>
      </c>
      <c r="G508" s="23">
        <f t="shared" ca="1" si="275"/>
        <v>5.4701065734597389E-4</v>
      </c>
      <c r="H508" s="23">
        <f ca="1">H500/$D507</f>
        <v>7.618420217565236E-5</v>
      </c>
      <c r="I508" s="23">
        <f t="shared" ca="1" si="275"/>
        <v>2.3416726852790316E-2</v>
      </c>
      <c r="J508" s="23">
        <f t="shared" ca="1" si="275"/>
        <v>4.1960804096951958E-3</v>
      </c>
      <c r="K508" s="23">
        <f t="shared" ca="1" si="275"/>
        <v>8.5092228686166013E-4</v>
      </c>
      <c r="L508" s="23">
        <f ca="1">L500/$D507</f>
        <v>3.2313389037818704E-5</v>
      </c>
      <c r="M508" s="23">
        <f ca="1">M500/$D507</f>
        <v>1.1089499799189892E-3</v>
      </c>
      <c r="N508" s="23">
        <f t="shared" ca="1" si="275"/>
        <v>1.4971465091639363E-2</v>
      </c>
      <c r="O508" s="23">
        <f t="shared" ca="1" si="275"/>
        <v>5.7259843982748637E-2</v>
      </c>
      <c r="P508" s="23">
        <f ca="1">P500/$D507</f>
        <v>1.0373151804787758E-2</v>
      </c>
      <c r="Q508" s="23">
        <f t="shared" ca="1" si="275"/>
        <v>6.4269458183200245E-3</v>
      </c>
      <c r="R508" s="23">
        <f t="shared" ca="1" si="275"/>
        <v>1.2836259242181324E-4</v>
      </c>
      <c r="S508" s="23">
        <f t="shared" ca="1" si="275"/>
        <v>8.4781812879350339E-5</v>
      </c>
      <c r="T508" s="23">
        <f ca="1">T500/$D507</f>
        <v>3.7664908441157192E-4</v>
      </c>
      <c r="U508" s="23">
        <f t="shared" ca="1" si="275"/>
        <v>7.7276059863499598E-5</v>
      </c>
    </row>
    <row r="509" spans="1:21">
      <c r="A509" s="18" t="str">
        <f t="shared" ref="A509:A515" si="276">A508</f>
        <v>NP</v>
      </c>
      <c r="B509" s="18" t="str">
        <f>$B$6</f>
        <v>BULKTRAN</v>
      </c>
      <c r="C509" s="22"/>
      <c r="D509" s="23">
        <f t="shared" ca="1" si="274"/>
        <v>0.20223004156051089</v>
      </c>
      <c r="E509" s="23">
        <f t="shared" ref="E509:U509" ca="1" si="277">E501/$D507</f>
        <v>0.1040242981059325</v>
      </c>
      <c r="F509" s="23">
        <f t="shared" ca="1" si="277"/>
        <v>2.4258482311374972E-2</v>
      </c>
      <c r="G509" s="23">
        <f t="shared" ca="1" si="277"/>
        <v>3.3728896118114611E-4</v>
      </c>
      <c r="H509" s="23">
        <f ca="1">H501/$D507</f>
        <v>4.6975484051653317E-5</v>
      </c>
      <c r="I509" s="23">
        <f t="shared" ca="1" si="277"/>
        <v>1.4438847522206189E-2</v>
      </c>
      <c r="J509" s="23">
        <f t="shared" ca="1" si="277"/>
        <v>2.587319978893035E-3</v>
      </c>
      <c r="K509" s="23">
        <f t="shared" ca="1" si="277"/>
        <v>5.2468208859764165E-4</v>
      </c>
      <c r="L509" s="23">
        <f ca="1">L501/$D507</f>
        <v>1.9924565041727746E-5</v>
      </c>
      <c r="M509" s="23">
        <f ca="1">M501/$D507</f>
        <v>6.8378299710558914E-4</v>
      </c>
      <c r="N509" s="23">
        <f t="shared" ca="1" si="277"/>
        <v>9.2314653111502127E-3</v>
      </c>
      <c r="O509" s="23">
        <f t="shared" ca="1" si="277"/>
        <v>3.530664902954643E-2</v>
      </c>
      <c r="P509" s="23">
        <f ca="1">P501/$D507</f>
        <v>6.3961269299334664E-3</v>
      </c>
      <c r="Q509" s="23">
        <f t="shared" ca="1" si="277"/>
        <v>3.9628805207310948E-3</v>
      </c>
      <c r="R509" s="23">
        <f t="shared" ca="1" si="277"/>
        <v>7.9148888364507264E-5</v>
      </c>
      <c r="S509" s="23">
        <f t="shared" ca="1" si="277"/>
        <v>5.2276805230586154E-5</v>
      </c>
      <c r="T509" s="23">
        <f ca="1">T501/$D507</f>
        <v>2.3224333329699412E-4</v>
      </c>
      <c r="U509" s="23">
        <f t="shared" ca="1" si="277"/>
        <v>4.7648727873041464E-5</v>
      </c>
    </row>
    <row r="510" spans="1:21">
      <c r="A510" s="18" t="str">
        <f t="shared" si="276"/>
        <v>NP</v>
      </c>
      <c r="B510" s="18" t="str">
        <f>$B$7</f>
        <v>SUBTRAN</v>
      </c>
      <c r="C510" s="22"/>
      <c r="D510" s="23">
        <f t="shared" ca="1" si="274"/>
        <v>5.3964853507776606E-2</v>
      </c>
      <c r="E510" s="23">
        <f t="shared" ref="E510:U510" ca="1" si="278">E502/$D507</f>
        <v>2.7573523290580784E-2</v>
      </c>
      <c r="F510" s="23">
        <f t="shared" ca="1" si="278"/>
        <v>6.4636996627858781E-3</v>
      </c>
      <c r="G510" s="23">
        <f t="shared" ca="1" si="278"/>
        <v>9.0295377880070756E-5</v>
      </c>
      <c r="H510" s="23">
        <f ca="1">H502/$D507</f>
        <v>1.6343043861247278E-5</v>
      </c>
      <c r="I510" s="23">
        <f t="shared" ca="1" si="278"/>
        <v>3.7355559407524328E-3</v>
      </c>
      <c r="J510" s="23">
        <f t="shared" ca="1" si="278"/>
        <v>6.7126063503423583E-4</v>
      </c>
      <c r="K510" s="23">
        <f t="shared" ca="1" si="278"/>
        <v>1.7620074127633277E-4</v>
      </c>
      <c r="L510" s="23">
        <f ca="1">L502/$D507</f>
        <v>0</v>
      </c>
      <c r="M510" s="23">
        <f ca="1">M502/$D507</f>
        <v>1.683773227849884E-4</v>
      </c>
      <c r="N510" s="23">
        <f t="shared" ca="1" si="278"/>
        <v>2.3624971107252214E-3</v>
      </c>
      <c r="O510" s="23">
        <f t="shared" ca="1" si="278"/>
        <v>1.164893315565989E-2</v>
      </c>
      <c r="P510" s="23">
        <f ca="1">P502/$D507</f>
        <v>0</v>
      </c>
      <c r="Q510" s="23">
        <f t="shared" ca="1" si="278"/>
        <v>1.0239912458329741E-3</v>
      </c>
      <c r="R510" s="23">
        <f t="shared" ca="1" si="278"/>
        <v>2.0560225694895108E-5</v>
      </c>
      <c r="S510" s="23">
        <f t="shared" ca="1" si="278"/>
        <v>1.361575490765375E-5</v>
      </c>
      <c r="T510" s="23">
        <f ca="1">T502/$D507</f>
        <v>0</v>
      </c>
      <c r="U510" s="23">
        <f t="shared" ca="1" si="278"/>
        <v>0</v>
      </c>
    </row>
    <row r="511" spans="1:21">
      <c r="A511" s="18" t="str">
        <f t="shared" si="276"/>
        <v>NP</v>
      </c>
      <c r="B511" s="18" t="str">
        <f>$B$8</f>
        <v>DISTPRI</v>
      </c>
      <c r="C511" s="22"/>
      <c r="D511" s="23">
        <f t="shared" ca="1" si="274"/>
        <v>0.24074392821297386</v>
      </c>
      <c r="E511" s="23">
        <f t="shared" ref="E511:U511" ca="1" si="279">E503/$D507</f>
        <v>0.15764082577379432</v>
      </c>
      <c r="F511" s="23">
        <f t="shared" ca="1" si="279"/>
        <v>3.6894037621690044E-2</v>
      </c>
      <c r="G511" s="23">
        <f t="shared" ca="1" si="279"/>
        <v>5.1532672618063665E-4</v>
      </c>
      <c r="H511" s="23">
        <f ca="1">H503/$D507</f>
        <v>0</v>
      </c>
      <c r="I511" s="23">
        <f t="shared" ca="1" si="279"/>
        <v>2.1417712585034821E-2</v>
      </c>
      <c r="J511" s="23">
        <f t="shared" ca="1" si="279"/>
        <v>3.8483172739786154E-3</v>
      </c>
      <c r="K511" s="23">
        <f t="shared" ca="1" si="279"/>
        <v>0</v>
      </c>
      <c r="L511" s="23">
        <f ca="1">L503/$D507</f>
        <v>0</v>
      </c>
      <c r="M511" s="23">
        <f ca="1">M503/$D507</f>
        <v>9.6843950784880563E-4</v>
      </c>
      <c r="N511" s="23">
        <f t="shared" ca="1" si="279"/>
        <v>1.3391448657810862E-2</v>
      </c>
      <c r="O511" s="23">
        <f t="shared" ca="1" si="279"/>
        <v>0</v>
      </c>
      <c r="P511" s="23">
        <f ca="1">P503/$D507</f>
        <v>0</v>
      </c>
      <c r="Q511" s="23">
        <f t="shared" ca="1" si="279"/>
        <v>5.8725598160858615E-3</v>
      </c>
      <c r="R511" s="23">
        <f t="shared" ca="1" si="279"/>
        <v>1.1787153659234052E-4</v>
      </c>
      <c r="S511" s="23">
        <f t="shared" ca="1" si="279"/>
        <v>7.7388713957556824E-5</v>
      </c>
      <c r="T511" s="23">
        <f ca="1">T503/$D507</f>
        <v>0</v>
      </c>
      <c r="U511" s="23">
        <f t="shared" ca="1" si="279"/>
        <v>0</v>
      </c>
    </row>
    <row r="512" spans="1:21">
      <c r="A512" s="18" t="str">
        <f t="shared" si="276"/>
        <v>NP</v>
      </c>
      <c r="B512" s="18" t="str">
        <f>$B$9</f>
        <v>DISTSEC</v>
      </c>
      <c r="C512" s="22"/>
      <c r="D512" s="23">
        <f t="shared" ca="1" si="274"/>
        <v>0.11479191898622541</v>
      </c>
      <c r="E512" s="23">
        <f t="shared" ref="E512:U512" ca="1" si="280">E504/$D507</f>
        <v>8.5187666686536143E-2</v>
      </c>
      <c r="F512" s="23">
        <f t="shared" ca="1" si="280"/>
        <v>1.7177639545599324E-2</v>
      </c>
      <c r="G512" s="23">
        <f t="shared" ca="1" si="280"/>
        <v>0</v>
      </c>
      <c r="H512" s="23">
        <f ca="1">H504/$D507</f>
        <v>0</v>
      </c>
      <c r="I512" s="23">
        <f t="shared" ca="1" si="280"/>
        <v>8.5859937102213957E-3</v>
      </c>
      <c r="J512" s="23">
        <f t="shared" ca="1" si="280"/>
        <v>0</v>
      </c>
      <c r="K512" s="23">
        <f t="shared" ca="1" si="280"/>
        <v>0</v>
      </c>
      <c r="L512" s="23">
        <f ca="1">L504/$D507</f>
        <v>0</v>
      </c>
      <c r="M512" s="23">
        <f ca="1">M504/$D507</f>
        <v>3.2092434160880574E-4</v>
      </c>
      <c r="N512" s="23">
        <f t="shared" ca="1" si="280"/>
        <v>0</v>
      </c>
      <c r="O512" s="23">
        <f t="shared" ca="1" si="280"/>
        <v>0</v>
      </c>
      <c r="P512" s="23">
        <f ca="1">P504/$D507</f>
        <v>0</v>
      </c>
      <c r="Q512" s="23">
        <f t="shared" ca="1" si="280"/>
        <v>2.4253435285685942E-3</v>
      </c>
      <c r="R512" s="23">
        <f t="shared" ca="1" si="280"/>
        <v>0</v>
      </c>
      <c r="S512" s="23">
        <f t="shared" ca="1" si="280"/>
        <v>2.8676223220678061E-5</v>
      </c>
      <c r="T512" s="23">
        <f ca="1">T504/$D507</f>
        <v>8.8264583878371093E-4</v>
      </c>
      <c r="U512" s="23">
        <f t="shared" ca="1" si="280"/>
        <v>1.8302911168676257E-4</v>
      </c>
    </row>
    <row r="513" spans="1:21">
      <c r="A513" s="18" t="str">
        <f t="shared" si="276"/>
        <v>NP</v>
      </c>
      <c r="B513" s="18" t="str">
        <f>$B$10</f>
        <v>ENERGY</v>
      </c>
      <c r="C513" s="22"/>
      <c r="D513" s="23">
        <f t="shared" ca="1" si="274"/>
        <v>6.6121514311968518E-3</v>
      </c>
      <c r="E513" s="23">
        <f t="shared" ref="E513:U513" ca="1" si="281">E505/$D507</f>
        <v>2.5872436682515009E-3</v>
      </c>
      <c r="F513" s="23">
        <f t="shared" ca="1" si="281"/>
        <v>7.4641229165005188E-4</v>
      </c>
      <c r="G513" s="23">
        <f t="shared" ca="1" si="281"/>
        <v>1.0403394165237276E-5</v>
      </c>
      <c r="H513" s="23">
        <f ca="1">H505/$D507</f>
        <v>1.4543856873055727E-6</v>
      </c>
      <c r="I513" s="23">
        <f t="shared" ca="1" si="281"/>
        <v>4.8429044508263482E-4</v>
      </c>
      <c r="J513" s="23">
        <f t="shared" ca="1" si="281"/>
        <v>8.6367856890477257E-5</v>
      </c>
      <c r="K513" s="23">
        <f t="shared" ca="1" si="281"/>
        <v>1.7587658586909095E-5</v>
      </c>
      <c r="L513" s="23">
        <f ca="1">L505/$D507</f>
        <v>6.6429181702086158E-7</v>
      </c>
      <c r="M513" s="23">
        <f ca="1">M505/$D507</f>
        <v>2.5362299412567573E-5</v>
      </c>
      <c r="N513" s="23">
        <f t="shared" ca="1" si="281"/>
        <v>4.0098277596683617E-4</v>
      </c>
      <c r="O513" s="23">
        <f t="shared" ca="1" si="281"/>
        <v>1.7245616573467338E-3</v>
      </c>
      <c r="P513" s="23">
        <f ca="1">P505/$D507</f>
        <v>3.2440806034682681E-4</v>
      </c>
      <c r="Q513" s="23">
        <f t="shared" ca="1" si="281"/>
        <v>1.330297844705697E-4</v>
      </c>
      <c r="R513" s="23">
        <f t="shared" ca="1" si="281"/>
        <v>2.6692160890428442E-6</v>
      </c>
      <c r="S513" s="23">
        <f t="shared" ca="1" si="281"/>
        <v>2.3809521974582091E-6</v>
      </c>
      <c r="T513" s="23">
        <f ca="1">T505/$D507</f>
        <v>5.3332513792570023E-5</v>
      </c>
      <c r="U513" s="23">
        <f t="shared" ca="1" si="281"/>
        <v>1.1000179443098028E-5</v>
      </c>
    </row>
    <row r="514" spans="1:21">
      <c r="A514" s="18" t="str">
        <f t="shared" si="276"/>
        <v>NP</v>
      </c>
      <c r="B514" s="18" t="str">
        <f>$B$11</f>
        <v>CUSTOMER</v>
      </c>
      <c r="C514" s="22"/>
      <c r="D514" s="23">
        <f t="shared" ca="1" si="274"/>
        <v>5.3683170890760891E-2</v>
      </c>
      <c r="E514" s="23">
        <f t="shared" ref="E514:U514" ca="1" si="282">E506/$D507</f>
        <v>2.643600653546099E-2</v>
      </c>
      <c r="F514" s="23">
        <f t="shared" ca="1" si="282"/>
        <v>8.4753300941023471E-3</v>
      </c>
      <c r="G514" s="23">
        <f t="shared" ca="1" si="282"/>
        <v>5.4431084762961146E-4</v>
      </c>
      <c r="H514" s="23">
        <f ca="1">H506/$D507</f>
        <v>9.1561264914206714E-5</v>
      </c>
      <c r="I514" s="23">
        <f t="shared" ca="1" si="282"/>
        <v>6.6397538733833873E-4</v>
      </c>
      <c r="J514" s="23">
        <f t="shared" ca="1" si="282"/>
        <v>1.9209478726911608E-4</v>
      </c>
      <c r="K514" s="23">
        <f t="shared" ca="1" si="282"/>
        <v>2.2514930937137943E-4</v>
      </c>
      <c r="L514" s="23">
        <f ca="1">L506/$D507</f>
        <v>2.8133101824542237E-5</v>
      </c>
      <c r="M514" s="23">
        <f ca="1">M506/$D507</f>
        <v>4.3928802565890948E-6</v>
      </c>
      <c r="N514" s="23">
        <f t="shared" ca="1" si="282"/>
        <v>1.3632864976649521E-4</v>
      </c>
      <c r="O514" s="23">
        <f t="shared" ca="1" si="282"/>
        <v>3.7845688121799793E-4</v>
      </c>
      <c r="P514" s="23">
        <f ca="1">P506/$D507</f>
        <v>1.1253586682271406E-4</v>
      </c>
      <c r="Q514" s="23">
        <f t="shared" ca="1" si="282"/>
        <v>1.3410891260485979E-4</v>
      </c>
      <c r="R514" s="23">
        <f t="shared" ca="1" si="282"/>
        <v>2.5141608892318299E-6</v>
      </c>
      <c r="S514" s="23">
        <f t="shared" ca="1" si="282"/>
        <v>1.2985579425592679E-5</v>
      </c>
      <c r="T514" s="23">
        <f ca="1">T506/$D507</f>
        <v>1.4317606778381779E-2</v>
      </c>
      <c r="U514" s="23">
        <f t="shared" ca="1" si="282"/>
        <v>1.927679853485088E-3</v>
      </c>
    </row>
    <row r="515" spans="1:21">
      <c r="A515" s="18" t="str">
        <f t="shared" si="276"/>
        <v>NP</v>
      </c>
      <c r="B515" s="18" t="str">
        <f>$B$12</f>
        <v>TOTAL</v>
      </c>
      <c r="C515" s="22"/>
      <c r="D515" s="23">
        <f t="shared" ca="1" si="274"/>
        <v>1.0000000000000004</v>
      </c>
      <c r="E515" s="23">
        <f t="shared" ref="E515:U515" ca="1" si="283">SUM(E508:E514)</f>
        <v>0.57215475822882722</v>
      </c>
      <c r="F515" s="23">
        <f t="shared" ca="1" si="283"/>
        <v>0.13335767874458965</v>
      </c>
      <c r="G515" s="23">
        <f t="shared" ca="1" si="283"/>
        <v>2.0446359643826761E-3</v>
      </c>
      <c r="H515" s="23">
        <f t="shared" ca="1" si="283"/>
        <v>2.3251838069006524E-4</v>
      </c>
      <c r="I515" s="23">
        <f t="shared" ca="1" si="283"/>
        <v>7.2743102443426133E-2</v>
      </c>
      <c r="J515" s="23">
        <f t="shared" ca="1" si="283"/>
        <v>1.1581440941760677E-2</v>
      </c>
      <c r="K515" s="23">
        <f t="shared" ca="1" si="283"/>
        <v>1.794542084693923E-3</v>
      </c>
      <c r="L515" s="23">
        <f t="shared" ca="1" si="283"/>
        <v>8.1035347721109555E-5</v>
      </c>
      <c r="M515" s="23">
        <f t="shared" ca="1" si="283"/>
        <v>3.2802293289363352E-3</v>
      </c>
      <c r="N515" s="23">
        <f t="shared" ca="1" si="283"/>
        <v>4.0494187597058993E-2</v>
      </c>
      <c r="O515" s="23">
        <f t="shared" ca="1" si="283"/>
        <v>0.10631844470651969</v>
      </c>
      <c r="P515" s="23">
        <f t="shared" ca="1" si="283"/>
        <v>1.7206222661890765E-2</v>
      </c>
      <c r="Q515" s="23">
        <f t="shared" ca="1" si="283"/>
        <v>1.9978859626613978E-2</v>
      </c>
      <c r="R515" s="23">
        <f t="shared" ca="1" si="283"/>
        <v>3.5112662005183079E-4</v>
      </c>
      <c r="S515" s="23">
        <f t="shared" ca="1" si="283"/>
        <v>2.7210584181887597E-4</v>
      </c>
      <c r="T515" s="23">
        <f t="shared" ca="1" si="283"/>
        <v>1.5862477548666626E-2</v>
      </c>
      <c r="U515" s="23">
        <f t="shared" ca="1" si="283"/>
        <v>2.2466339323514899E-3</v>
      </c>
    </row>
    <row r="517" spans="1:21" ht="12">
      <c r="A517" s="37" t="s">
        <v>9</v>
      </c>
      <c r="B517" s="18" t="str">
        <f>$B$5</f>
        <v>PRODUCTION</v>
      </c>
      <c r="D517" s="24">
        <f ca="1">COSS!H878</f>
        <v>520563678.35410708</v>
      </c>
      <c r="E517" s="24">
        <f ca="1">COSS!I878</f>
        <v>266648084.39174595</v>
      </c>
      <c r="F517" s="24">
        <f ca="1">COSS!J878</f>
        <v>62349306.301449686</v>
      </c>
      <c r="G517" s="24">
        <f ca="1">COSS!K878</f>
        <v>759228.68722430232</v>
      </c>
      <c r="H517" s="24">
        <f ca="1">COSS!L878</f>
        <v>40951.14665572693</v>
      </c>
      <c r="I517" s="24">
        <f ca="1">COSS!N878</f>
        <v>37429012.530802682</v>
      </c>
      <c r="J517" s="24">
        <f ca="1">COSS!O878</f>
        <v>6523333.8580993572</v>
      </c>
      <c r="K517" s="24">
        <f ca="1">COSS!P878</f>
        <v>1307138.1119514769</v>
      </c>
      <c r="L517" s="24">
        <f ca="1">COSS!Q878</f>
        <v>52510.028832878401</v>
      </c>
      <c r="M517" s="24">
        <f ca="1">COSS!S878</f>
        <v>1799344.3999285921</v>
      </c>
      <c r="N517" s="24">
        <f ca="1">COSS!T878</f>
        <v>23483724.244298134</v>
      </c>
      <c r="O517" s="24">
        <f ca="1">COSS!U878</f>
        <v>92107598.878339142</v>
      </c>
      <c r="P517" s="24">
        <f ca="1">COSS!V878</f>
        <v>16576024.726151574</v>
      </c>
      <c r="Q517" s="24">
        <f ca="1">COSS!X878</f>
        <v>10409037.049501382</v>
      </c>
      <c r="R517" s="24">
        <f ca="1">COSS!Y878</f>
        <v>208193.46600372333</v>
      </c>
      <c r="S517" s="24">
        <f ca="1">COSS!AA878</f>
        <v>137493.9614183348</v>
      </c>
      <c r="T517" s="24">
        <f ca="1">COSS!AB878</f>
        <v>607361.20651926729</v>
      </c>
      <c r="U517" s="24">
        <f ca="1">COSS!AC878</f>
        <v>125335.36518503427</v>
      </c>
    </row>
    <row r="518" spans="1:21">
      <c r="B518" s="18" t="str">
        <f>$B$6</f>
        <v>BULKTRAN</v>
      </c>
      <c r="D518" s="24">
        <f ca="1">COSS!H879</f>
        <v>270576297.31486785</v>
      </c>
      <c r="E518" s="24">
        <f ca="1">COSS!I879</f>
        <v>138353139.21090841</v>
      </c>
      <c r="F518" s="24">
        <f ca="1">COSS!J879</f>
        <v>32373744.624132119</v>
      </c>
      <c r="G518" s="24">
        <f ca="1">COSS!K879</f>
        <v>391752.56533814699</v>
      </c>
      <c r="H518" s="24">
        <f ca="1">COSS!L879</f>
        <v>18773.218097456222</v>
      </c>
      <c r="I518" s="24">
        <f ca="1">COSS!N879</f>
        <v>19454699.990986265</v>
      </c>
      <c r="J518" s="24">
        <f ca="1">COSS!O879</f>
        <v>3399048.3588601993</v>
      </c>
      <c r="K518" s="24">
        <f ca="1">COSS!P879</f>
        <v>679746.21567829256</v>
      </c>
      <c r="L518" s="24">
        <f ca="1">COSS!Q879</f>
        <v>27236.57311372921</v>
      </c>
      <c r="M518" s="24">
        <f ca="1">COSS!S879</f>
        <v>934702.09696944314</v>
      </c>
      <c r="N518" s="24">
        <f ca="1">COSS!T879</f>
        <v>12242698.022504132</v>
      </c>
      <c r="O518" s="24">
        <f ca="1">COSS!U879</f>
        <v>48070630.23409909</v>
      </c>
      <c r="P518" s="24">
        <f ca="1">COSS!V879</f>
        <v>8658442.4858862497</v>
      </c>
      <c r="Q518" s="24">
        <f ca="1">COSS!X879</f>
        <v>5411256.8573529897</v>
      </c>
      <c r="R518" s="24">
        <f ca="1">COSS!Y879</f>
        <v>108191.59488572986</v>
      </c>
      <c r="S518" s="24">
        <f ca="1">COSS!AA879</f>
        <v>71460.097969995797</v>
      </c>
      <c r="T518" s="24">
        <f ca="1">COSS!AB879</f>
        <v>315639.23610197147</v>
      </c>
      <c r="U518" s="24">
        <f ca="1">COSS!AC879</f>
        <v>65135.931983537484</v>
      </c>
    </row>
    <row r="519" spans="1:21">
      <c r="B519" s="18" t="str">
        <f>$B$7</f>
        <v>SUBTRAN</v>
      </c>
      <c r="D519" s="24">
        <f ca="1">COSS!H880</f>
        <v>71634108.43259418</v>
      </c>
      <c r="E519" s="24">
        <f ca="1">COSS!I880</f>
        <v>36363899.722183496</v>
      </c>
      <c r="F519" s="24">
        <f ca="1">COSS!J880</f>
        <v>8554647.4982807077</v>
      </c>
      <c r="G519" s="24">
        <f ca="1">COSS!K880</f>
        <v>103291.75764811425</v>
      </c>
      <c r="H519" s="24">
        <f ca="1">COSS!L880</f>
        <v>5777.0394607044691</v>
      </c>
      <c r="I519" s="24">
        <f ca="1">COSS!N880</f>
        <v>4993791.5357241351</v>
      </c>
      <c r="J519" s="24">
        <f ca="1">COSS!O880</f>
        <v>873919.56255940325</v>
      </c>
      <c r="K519" s="24">
        <f ca="1">COSS!P880</f>
        <v>226071.09958647744</v>
      </c>
      <c r="L519" s="24">
        <f ca="1">COSS!Q880</f>
        <v>0</v>
      </c>
      <c r="M519" s="24">
        <f ca="1">COSS!S880</f>
        <v>228510.59014081676</v>
      </c>
      <c r="N519" s="24">
        <f ca="1">COSS!T880</f>
        <v>3106293.5968450033</v>
      </c>
      <c r="O519" s="24">
        <f ca="1">COSS!U880</f>
        <v>15743396.031621158</v>
      </c>
      <c r="P519" s="24">
        <f ca="1">COSS!V880</f>
        <v>0</v>
      </c>
      <c r="Q519" s="24">
        <f ca="1">COSS!X880</f>
        <v>1388129.0668253149</v>
      </c>
      <c r="R519" s="24">
        <f ca="1">COSS!Y880</f>
        <v>27902.561028442964</v>
      </c>
      <c r="S519" s="24">
        <f ca="1">COSS!AA880</f>
        <v>18478.370690377124</v>
      </c>
      <c r="T519" s="24">
        <f ca="1">COSS!AB880</f>
        <v>0</v>
      </c>
      <c r="U519" s="24">
        <f ca="1">COSS!AC880</f>
        <v>0</v>
      </c>
    </row>
    <row r="520" spans="1:21">
      <c r="B520" s="18" t="str">
        <f>$B$8</f>
        <v>DISTPRI</v>
      </c>
      <c r="D520" s="24">
        <f ca="1">COSS!H881</f>
        <v>301116580.68053347</v>
      </c>
      <c r="E520" s="24">
        <f ca="1">COSS!I881</f>
        <v>196852793.09790516</v>
      </c>
      <c r="F520" s="24">
        <f ca="1">COSS!J881</f>
        <v>46217278.104655124</v>
      </c>
      <c r="G520" s="24">
        <f ca="1">COSS!K881</f>
        <v>562517.12111047725</v>
      </c>
      <c r="H520" s="24">
        <f ca="1">COSS!L881</f>
        <v>0</v>
      </c>
      <c r="I520" s="24">
        <f ca="1">COSS!N881</f>
        <v>27080177.770364866</v>
      </c>
      <c r="J520" s="24">
        <f ca="1">COSS!O881</f>
        <v>4739263.7541740416</v>
      </c>
      <c r="K520" s="24">
        <f ca="1">COSS!P881</f>
        <v>0</v>
      </c>
      <c r="L520" s="24">
        <f ca="1">COSS!Q881</f>
        <v>0</v>
      </c>
      <c r="M520" s="24">
        <f ca="1">COSS!S881</f>
        <v>1242644.0367567262</v>
      </c>
      <c r="N520" s="24">
        <f ca="1">COSS!T881</f>
        <v>16646259.568205649</v>
      </c>
      <c r="O520" s="24">
        <f ca="1">COSS!U881</f>
        <v>0</v>
      </c>
      <c r="P520" s="24">
        <f ca="1">COSS!V881</f>
        <v>0</v>
      </c>
      <c r="Q520" s="24">
        <f ca="1">COSS!X881</f>
        <v>7525141.6068989271</v>
      </c>
      <c r="R520" s="24">
        <f ca="1">COSS!Y881</f>
        <v>151222.9687957883</v>
      </c>
      <c r="S520" s="24">
        <f ca="1">COSS!AA881</f>
        <v>99282.65166662613</v>
      </c>
      <c r="T520" s="24">
        <f ca="1">COSS!AB881</f>
        <v>0</v>
      </c>
      <c r="U520" s="24">
        <f ca="1">COSS!AC881</f>
        <v>0</v>
      </c>
    </row>
    <row r="521" spans="1:21">
      <c r="B521" s="18" t="str">
        <f>$B$9</f>
        <v>DISTSEC</v>
      </c>
      <c r="D521" s="24">
        <f ca="1">COSS!H882</f>
        <v>142954881.23152566</v>
      </c>
      <c r="E521" s="24">
        <f ca="1">COSS!I882</f>
        <v>105844788.77471381</v>
      </c>
      <c r="F521" s="24">
        <f ca="1">COSS!J882</f>
        <v>21412263.656314351</v>
      </c>
      <c r="G521" s="24">
        <f ca="1">COSS!K882</f>
        <v>0</v>
      </c>
      <c r="H521" s="24">
        <f ca="1">COSS!L882</f>
        <v>0</v>
      </c>
      <c r="I521" s="24">
        <f ca="1">COSS!N882</f>
        <v>10803891.414671943</v>
      </c>
      <c r="J521" s="24">
        <f ca="1">COSS!O882</f>
        <v>0</v>
      </c>
      <c r="K521" s="24">
        <f ca="1">COSS!P882</f>
        <v>0</v>
      </c>
      <c r="L521" s="24">
        <f ca="1">COSS!Q882</f>
        <v>0</v>
      </c>
      <c r="M521" s="24">
        <f ca="1">COSS!S882</f>
        <v>409842.71789341653</v>
      </c>
      <c r="N521" s="24">
        <f ca="1">COSS!T882</f>
        <v>0</v>
      </c>
      <c r="O521" s="24">
        <f ca="1">COSS!U882</f>
        <v>0</v>
      </c>
      <c r="P521" s="24">
        <f ca="1">COSS!V882</f>
        <v>0</v>
      </c>
      <c r="Q521" s="24">
        <f ca="1">COSS!X882</f>
        <v>3093276.2043474377</v>
      </c>
      <c r="R521" s="24">
        <f ca="1">COSS!Y882</f>
        <v>0</v>
      </c>
      <c r="S521" s="24">
        <f ca="1">COSS!AA882</f>
        <v>36616.11738015528</v>
      </c>
      <c r="T521" s="24">
        <f ca="1">COSS!AB882</f>
        <v>1120482.9288852252</v>
      </c>
      <c r="U521" s="24">
        <f ca="1">COSS!AC882</f>
        <v>233719.41731924814</v>
      </c>
    </row>
    <row r="522" spans="1:21">
      <c r="B522" s="18" t="str">
        <f>$B$10</f>
        <v>ENERGY</v>
      </c>
      <c r="D522" s="24">
        <f ca="1">COSS!H883</f>
        <v>31909081.494150396</v>
      </c>
      <c r="E522" s="24">
        <f ca="1">COSS!I883</f>
        <v>13029219.086917948</v>
      </c>
      <c r="F522" s="24">
        <f ca="1">COSS!J883</f>
        <v>3717939.4636606337</v>
      </c>
      <c r="G522" s="24">
        <f ca="1">COSS!K883</f>
        <v>49690.586652140693</v>
      </c>
      <c r="H522" s="24">
        <f ca="1">COSS!L883</f>
        <v>7193.2062246287151</v>
      </c>
      <c r="I522" s="24">
        <f ca="1">COSS!N883</f>
        <v>2386409.6372999847</v>
      </c>
      <c r="J522" s="24">
        <f ca="1">COSS!O883</f>
        <v>390611.43434021948</v>
      </c>
      <c r="K522" s="24">
        <f ca="1">COSS!P883</f>
        <v>81755.756489168227</v>
      </c>
      <c r="L522" s="24">
        <f ca="1">COSS!Q883</f>
        <v>3480.9486272155409</v>
      </c>
      <c r="M522" s="24">
        <f ca="1">COSS!S883</f>
        <v>128800.90651850919</v>
      </c>
      <c r="N522" s="24">
        <f ca="1">COSS!T883</f>
        <v>1813244.9753934017</v>
      </c>
      <c r="O522" s="24">
        <f ca="1">COSS!U883</f>
        <v>7852716.5866870284</v>
      </c>
      <c r="P522" s="24">
        <f ca="1">COSS!V883</f>
        <v>1436901.2635622956</v>
      </c>
      <c r="Q522" s="24">
        <f ca="1">COSS!X883</f>
        <v>663841.27190567367</v>
      </c>
      <c r="R522" s="24">
        <f ca="1">COSS!Y883</f>
        <v>13443.944493786934</v>
      </c>
      <c r="S522" s="24">
        <f ca="1">COSS!AA883</f>
        <v>11960.509775841463</v>
      </c>
      <c r="T522" s="24">
        <f ca="1">COSS!AB883</f>
        <v>266521.31708405382</v>
      </c>
      <c r="U522" s="24">
        <f ca="1">COSS!AC883</f>
        <v>55350.598517850674</v>
      </c>
    </row>
    <row r="523" spans="1:21">
      <c r="B523" s="18" t="str">
        <f>$B$11</f>
        <v>CUSTOMER</v>
      </c>
      <c r="D523" s="24">
        <f ca="1">COSS!H884</f>
        <v>68620339.50698258</v>
      </c>
      <c r="E523" s="24">
        <f ca="1">COSS!I884</f>
        <v>34279791.454787977</v>
      </c>
      <c r="F523" s="24">
        <f ca="1">COSS!J884</f>
        <v>10827478.199365918</v>
      </c>
      <c r="G523" s="24">
        <f ca="1">COSS!K884</f>
        <v>595859.91435037134</v>
      </c>
      <c r="H523" s="24">
        <f ca="1">COSS!L884</f>
        <v>35303.055850764169</v>
      </c>
      <c r="I523" s="24">
        <f ca="1">COSS!N884</f>
        <v>845117.85428282444</v>
      </c>
      <c r="J523" s="24">
        <f ca="1">COSS!O884</f>
        <v>237554.62460212567</v>
      </c>
      <c r="K523" s="24">
        <f ca="1">COSS!P884</f>
        <v>274251.70746226644</v>
      </c>
      <c r="L523" s="24">
        <f ca="1">COSS!Q884</f>
        <v>36224.15928777284</v>
      </c>
      <c r="M523" s="24">
        <f ca="1">COSS!S884</f>
        <v>5688.1545658358791</v>
      </c>
      <c r="N523" s="24">
        <f ca="1">COSS!T884</f>
        <v>170230.62960767973</v>
      </c>
      <c r="O523" s="24">
        <f ca="1">COSS!U884</f>
        <v>484047.76767942577</v>
      </c>
      <c r="P523" s="24">
        <f ca="1">COSS!V884</f>
        <v>143023.41642349277</v>
      </c>
      <c r="Q523" s="24">
        <f ca="1">COSS!X884</f>
        <v>173237.69124538457</v>
      </c>
      <c r="R523" s="24">
        <f ca="1">COSS!Y884</f>
        <v>3243.3699657503516</v>
      </c>
      <c r="S523" s="24">
        <f ca="1">COSS!AA884</f>
        <v>16752.046808746192</v>
      </c>
      <c r="T523" s="24">
        <f ca="1">COSS!AB884</f>
        <v>18030563.465461619</v>
      </c>
      <c r="U523" s="24">
        <f ca="1">COSS!AC884</f>
        <v>2461971.9952346222</v>
      </c>
    </row>
    <row r="524" spans="1:21">
      <c r="B524" s="18" t="str">
        <f>$B$12</f>
        <v>TOTAL</v>
      </c>
      <c r="D524" s="24">
        <f ca="1">COSS!H885</f>
        <v>1407374967.014761</v>
      </c>
      <c r="E524" s="24">
        <f ca="1">COSS!I885</f>
        <v>791371715.73916245</v>
      </c>
      <c r="F524" s="24">
        <f ca="1">COSS!J885</f>
        <v>185452657.84785849</v>
      </c>
      <c r="G524" s="24">
        <f ca="1">COSS!K885</f>
        <v>2462340.6323235519</v>
      </c>
      <c r="H524" s="24">
        <f ca="1">COSS!L885</f>
        <v>107997.66628928063</v>
      </c>
      <c r="I524" s="24">
        <f ca="1">COSS!N885</f>
        <v>102993100.73413268</v>
      </c>
      <c r="J524" s="24">
        <f ca="1">COSS!O885</f>
        <v>16163731.592635345</v>
      </c>
      <c r="K524" s="24">
        <f ca="1">COSS!P885</f>
        <v>2568962.8911676798</v>
      </c>
      <c r="L524" s="24">
        <f ca="1">COSS!Q885</f>
        <v>119451.70986159598</v>
      </c>
      <c r="M524" s="24">
        <f ca="1">COSS!S885</f>
        <v>4749532.9027733393</v>
      </c>
      <c r="N524" s="24">
        <f ca="1">COSS!T885</f>
        <v>57462451.036854014</v>
      </c>
      <c r="O524" s="24">
        <f ca="1">COSS!U885</f>
        <v>164258389.49842587</v>
      </c>
      <c r="P524" s="24">
        <f ca="1">COSS!V885</f>
        <v>26814391.892023604</v>
      </c>
      <c r="Q524" s="24">
        <f ca="1">COSS!X885</f>
        <v>28663919.748077106</v>
      </c>
      <c r="R524" s="24">
        <f ca="1">COSS!Y885</f>
        <v>512197.90517322149</v>
      </c>
      <c r="S524" s="24">
        <f ca="1">COSS!AA885</f>
        <v>392043.75571007677</v>
      </c>
      <c r="T524" s="24">
        <f ca="1">COSS!AB885</f>
        <v>20340568.154052138</v>
      </c>
      <c r="U524" s="24">
        <f ca="1">COSS!AC885</f>
        <v>2941513.3082402917</v>
      </c>
    </row>
    <row r="525" spans="1:21">
      <c r="A525" s="119" t="s">
        <v>75</v>
      </c>
      <c r="B525" s="18" t="str">
        <f>$B$5</f>
        <v>PRODUCTION</v>
      </c>
      <c r="C525" s="22"/>
      <c r="D525" s="23">
        <f t="shared" ref="D525:D532" ca="1" si="284">SUM(E525:U525)</f>
        <v>0.36988271821993235</v>
      </c>
      <c r="E525" s="23">
        <f t="shared" ref="E525:U525" ca="1" si="285">E517/$D$524</f>
        <v>0.18946484813307701</v>
      </c>
      <c r="F525" s="23">
        <f t="shared" ca="1" si="285"/>
        <v>4.4301844044946512E-2</v>
      </c>
      <c r="G525" s="23">
        <f t="shared" ca="1" si="285"/>
        <v>5.3946439649607558E-4</v>
      </c>
      <c r="H525" s="23">
        <f ca="1">H517/$D$524</f>
        <v>2.9097538051703475E-5</v>
      </c>
      <c r="I525" s="23">
        <f t="shared" ca="1" si="285"/>
        <v>2.6594911383278935E-2</v>
      </c>
      <c r="J525" s="23">
        <f t="shared" ca="1" si="285"/>
        <v>4.6351072109348801E-3</v>
      </c>
      <c r="K525" s="23">
        <f t="shared" ca="1" si="285"/>
        <v>9.2877743500305364E-4</v>
      </c>
      <c r="L525" s="23">
        <f t="shared" ca="1" si="285"/>
        <v>3.7310617329125522E-5</v>
      </c>
      <c r="M525" s="23">
        <f t="shared" ca="1" si="285"/>
        <v>1.278511016680404E-3</v>
      </c>
      <c r="N525" s="23">
        <f t="shared" ca="1" si="285"/>
        <v>1.6686188680839192E-2</v>
      </c>
      <c r="O525" s="23">
        <f t="shared" ca="1" si="285"/>
        <v>6.544638141014561E-2</v>
      </c>
      <c r="P525" s="23">
        <f t="shared" ca="1" si="285"/>
        <v>1.1777973258478257E-2</v>
      </c>
      <c r="Q525" s="23">
        <f t="shared" ca="1" si="285"/>
        <v>7.3960652231724747E-3</v>
      </c>
      <c r="R525" s="23">
        <f t="shared" ca="1" si="285"/>
        <v>1.479303461289572E-4</v>
      </c>
      <c r="S525" s="23">
        <f t="shared" ca="1" si="285"/>
        <v>9.7695329703056122E-5</v>
      </c>
      <c r="T525" s="23">
        <f t="shared" ca="1" si="285"/>
        <v>4.3155606768220791E-4</v>
      </c>
      <c r="U525" s="23">
        <f t="shared" ca="1" si="285"/>
        <v>8.9056127984774453E-5</v>
      </c>
    </row>
    <row r="526" spans="1:21">
      <c r="A526" s="18" t="str">
        <f t="shared" ref="A526:A532" si="286">A525</f>
        <v>RATEBASE</v>
      </c>
      <c r="B526" s="18" t="str">
        <f>$B$6</f>
        <v>BULKTRAN</v>
      </c>
      <c r="C526" s="22"/>
      <c r="D526" s="23">
        <f t="shared" ca="1" si="284"/>
        <v>0.19225601112459598</v>
      </c>
      <c r="E526" s="23">
        <f t="shared" ref="E526:U526" ca="1" si="287">E518/$D$524</f>
        <v>9.8305812206092288E-2</v>
      </c>
      <c r="F526" s="23">
        <f t="shared" ca="1" si="287"/>
        <v>2.3002927707888223E-2</v>
      </c>
      <c r="G526" s="23">
        <f t="shared" ca="1" si="287"/>
        <v>2.7835692300901796E-4</v>
      </c>
      <c r="H526" s="23">
        <f t="shared" ca="1" si="287"/>
        <v>1.3339172954935273E-5</v>
      </c>
      <c r="I526" s="23">
        <f t="shared" ca="1" si="287"/>
        <v>1.3823394935219292E-2</v>
      </c>
      <c r="J526" s="23">
        <f t="shared" ca="1" si="287"/>
        <v>2.4151689766587622E-3</v>
      </c>
      <c r="K526" s="23">
        <f t="shared" ca="1" si="287"/>
        <v>4.8298870706797443E-4</v>
      </c>
      <c r="L526" s="23">
        <f t="shared" ca="1" si="287"/>
        <v>1.9352748025284113E-5</v>
      </c>
      <c r="M526" s="23">
        <f t="shared" ca="1" si="287"/>
        <v>6.6414574571556926E-4</v>
      </c>
      <c r="N526" s="23">
        <f t="shared" ca="1" si="287"/>
        <v>8.6989596301208956E-3</v>
      </c>
      <c r="O526" s="23">
        <f t="shared" ca="1" si="287"/>
        <v>3.4156235090683482E-2</v>
      </c>
      <c r="P526" s="23">
        <f t="shared" ca="1" si="287"/>
        <v>6.1521930464999075E-3</v>
      </c>
      <c r="Q526" s="23">
        <f t="shared" ca="1" si="287"/>
        <v>3.8449290233085655E-3</v>
      </c>
      <c r="R526" s="23">
        <f t="shared" ca="1" si="287"/>
        <v>7.6874747257455738E-5</v>
      </c>
      <c r="S526" s="23">
        <f t="shared" ca="1" si="287"/>
        <v>5.0775450498151642E-5</v>
      </c>
      <c r="T526" s="23">
        <f t="shared" ca="1" si="287"/>
        <v>2.2427515303294503E-4</v>
      </c>
      <c r="U526" s="23">
        <f t="shared" ca="1" si="287"/>
        <v>4.6281860563215719E-5</v>
      </c>
    </row>
    <row r="527" spans="1:21">
      <c r="A527" s="18" t="str">
        <f t="shared" si="286"/>
        <v>RATEBASE</v>
      </c>
      <c r="B527" s="18" t="str">
        <f>$B$7</f>
        <v>SUBTRAN</v>
      </c>
      <c r="C527" s="22"/>
      <c r="D527" s="23">
        <f t="shared" ca="1" si="284"/>
        <v>5.0899092360964834E-2</v>
      </c>
      <c r="E527" s="23">
        <f t="shared" ref="E527:U527" ca="1" si="288">E519/$D$524</f>
        <v>2.5838103259230489E-2</v>
      </c>
      <c r="F527" s="23">
        <f t="shared" ca="1" si="288"/>
        <v>6.0784422764221186E-3</v>
      </c>
      <c r="G527" s="23">
        <f t="shared" ca="1" si="288"/>
        <v>7.3393203708326934E-5</v>
      </c>
      <c r="H527" s="23">
        <f t="shared" ca="1" si="288"/>
        <v>4.1048331795742945E-6</v>
      </c>
      <c r="I527" s="23">
        <f t="shared" ca="1" si="288"/>
        <v>3.5483020891842812E-3</v>
      </c>
      <c r="J527" s="23">
        <f t="shared" ca="1" si="288"/>
        <v>6.209571599906376E-4</v>
      </c>
      <c r="K527" s="23">
        <f t="shared" ca="1" si="288"/>
        <v>1.6063316805044916E-4</v>
      </c>
      <c r="L527" s="23">
        <f t="shared" ca="1" si="288"/>
        <v>0</v>
      </c>
      <c r="M527" s="23">
        <f t="shared" ca="1" si="288"/>
        <v>1.6236653023999684E-4</v>
      </c>
      <c r="N527" s="23">
        <f t="shared" ca="1" si="288"/>
        <v>2.2071542194855762E-3</v>
      </c>
      <c r="O527" s="23">
        <f t="shared" ca="1" si="288"/>
        <v>1.1186355023078961E-2</v>
      </c>
      <c r="P527" s="23">
        <f t="shared" ca="1" si="288"/>
        <v>0</v>
      </c>
      <c r="Q527" s="23">
        <f t="shared" ca="1" si="288"/>
        <v>9.8632496623819494E-4</v>
      </c>
      <c r="R527" s="23">
        <f t="shared" ca="1" si="288"/>
        <v>1.9825960872125072E-5</v>
      </c>
      <c r="S527" s="23">
        <f t="shared" ca="1" si="288"/>
        <v>1.3129671284101586E-5</v>
      </c>
      <c r="T527" s="23">
        <f t="shared" ca="1" si="288"/>
        <v>0</v>
      </c>
      <c r="U527" s="23">
        <f t="shared" ca="1" si="288"/>
        <v>0</v>
      </c>
    </row>
    <row r="528" spans="1:21">
      <c r="A528" s="18" t="str">
        <f t="shared" si="286"/>
        <v>RATEBASE</v>
      </c>
      <c r="B528" s="18" t="str">
        <f>$B$8</f>
        <v>DISTPRI</v>
      </c>
      <c r="C528" s="22"/>
      <c r="D528" s="23">
        <f t="shared" ca="1" si="284"/>
        <v>0.21395618633124031</v>
      </c>
      <c r="E528" s="23">
        <f t="shared" ref="E528:U528" ca="1" si="289">E520/$D$524</f>
        <v>0.13987231385496179</v>
      </c>
      <c r="F528" s="23">
        <f t="shared" ca="1" si="289"/>
        <v>3.2839349276396777E-2</v>
      </c>
      <c r="G528" s="23">
        <f t="shared" ca="1" si="289"/>
        <v>3.996924304427943E-4</v>
      </c>
      <c r="H528" s="23">
        <f t="shared" ca="1" si="289"/>
        <v>0</v>
      </c>
      <c r="I528" s="23">
        <f t="shared" ca="1" si="289"/>
        <v>1.9241622456739948E-2</v>
      </c>
      <c r="J528" s="23">
        <f t="shared" ca="1" si="289"/>
        <v>3.3674492336798361E-3</v>
      </c>
      <c r="K528" s="23">
        <f t="shared" ca="1" si="289"/>
        <v>0</v>
      </c>
      <c r="L528" s="23">
        <f t="shared" ca="1" si="289"/>
        <v>0</v>
      </c>
      <c r="M528" s="23">
        <f t="shared" ca="1" si="289"/>
        <v>8.8295164109146256E-4</v>
      </c>
      <c r="N528" s="23">
        <f t="shared" ca="1" si="289"/>
        <v>1.1827878112337533E-2</v>
      </c>
      <c r="O528" s="23">
        <f t="shared" ca="1" si="289"/>
        <v>0</v>
      </c>
      <c r="P528" s="23">
        <f t="shared" ca="1" si="289"/>
        <v>0</v>
      </c>
      <c r="Q528" s="23">
        <f t="shared" ca="1" si="289"/>
        <v>5.3469343872591425E-3</v>
      </c>
      <c r="R528" s="23">
        <f t="shared" ca="1" si="289"/>
        <v>1.0745037558579953E-4</v>
      </c>
      <c r="S528" s="23">
        <f t="shared" ca="1" si="289"/>
        <v>7.0544562745220995E-5</v>
      </c>
      <c r="T528" s="23">
        <f t="shared" ca="1" si="289"/>
        <v>0</v>
      </c>
      <c r="U528" s="23">
        <f t="shared" ca="1" si="289"/>
        <v>0</v>
      </c>
    </row>
    <row r="529" spans="1:21">
      <c r="A529" s="18" t="str">
        <f t="shared" si="286"/>
        <v>RATEBASE</v>
      </c>
      <c r="B529" s="18" t="str">
        <f>$B$9</f>
        <v>DISTSEC</v>
      </c>
      <c r="C529" s="22"/>
      <c r="D529" s="23">
        <f t="shared" ca="1" si="284"/>
        <v>0.10157554637677894</v>
      </c>
      <c r="E529" s="23">
        <f t="shared" ref="E529:U529" ca="1" si="290">E521/$D$524</f>
        <v>7.5207241321923898E-2</v>
      </c>
      <c r="F529" s="23">
        <f t="shared" ca="1" si="290"/>
        <v>1.5214327494919676E-2</v>
      </c>
      <c r="G529" s="23">
        <f t="shared" ca="1" si="290"/>
        <v>0</v>
      </c>
      <c r="H529" s="23">
        <f t="shared" ca="1" si="290"/>
        <v>0</v>
      </c>
      <c r="I529" s="23">
        <f t="shared" ca="1" si="290"/>
        <v>7.6766261073894946E-3</v>
      </c>
      <c r="J529" s="23">
        <f t="shared" ca="1" si="290"/>
        <v>0</v>
      </c>
      <c r="K529" s="23">
        <f t="shared" ca="1" si="290"/>
        <v>0</v>
      </c>
      <c r="L529" s="23">
        <f t="shared" ca="1" si="290"/>
        <v>0</v>
      </c>
      <c r="M529" s="23">
        <f t="shared" ca="1" si="290"/>
        <v>2.9121074873368695E-4</v>
      </c>
      <c r="N529" s="23">
        <f t="shared" ca="1" si="290"/>
        <v>0</v>
      </c>
      <c r="O529" s="23">
        <f t="shared" ca="1" si="290"/>
        <v>0</v>
      </c>
      <c r="P529" s="23">
        <f t="shared" ca="1" si="290"/>
        <v>0</v>
      </c>
      <c r="Q529" s="23">
        <f t="shared" ca="1" si="290"/>
        <v>2.1979048063564106E-3</v>
      </c>
      <c r="R529" s="23">
        <f t="shared" ca="1" si="290"/>
        <v>0</v>
      </c>
      <c r="S529" s="23">
        <f t="shared" ca="1" si="290"/>
        <v>2.6017314673305E-5</v>
      </c>
      <c r="T529" s="23">
        <f t="shared" ca="1" si="290"/>
        <v>7.96150958448498E-4</v>
      </c>
      <c r="U529" s="23">
        <f t="shared" ca="1" si="290"/>
        <v>1.6606762433397525E-4</v>
      </c>
    </row>
    <row r="530" spans="1:21">
      <c r="A530" s="18" t="str">
        <f t="shared" si="286"/>
        <v>RATEBASE</v>
      </c>
      <c r="B530" s="18" t="str">
        <f>$B$10</f>
        <v>ENERGY</v>
      </c>
      <c r="C530" s="22"/>
      <c r="D530" s="23">
        <f t="shared" ca="1" si="284"/>
        <v>2.2672764715883795E-2</v>
      </c>
      <c r="E530" s="23">
        <f t="shared" ref="E530:U530" ca="1" si="291">E522/$D$524</f>
        <v>9.257816425820577E-3</v>
      </c>
      <c r="F530" s="23">
        <f t="shared" ca="1" si="291"/>
        <v>2.6417547212360206E-3</v>
      </c>
      <c r="G530" s="23">
        <f t="shared" ca="1" si="291"/>
        <v>3.5307283287510345E-5</v>
      </c>
      <c r="H530" s="23">
        <f t="shared" ca="1" si="291"/>
        <v>5.1110801266321451E-6</v>
      </c>
      <c r="I530" s="23">
        <f t="shared" ca="1" si="291"/>
        <v>1.6956459317745954E-3</v>
      </c>
      <c r="J530" s="23">
        <f t="shared" ca="1" si="291"/>
        <v>2.7754610071597401E-4</v>
      </c>
      <c r="K530" s="23">
        <f t="shared" ca="1" si="291"/>
        <v>5.8090955434985185E-5</v>
      </c>
      <c r="L530" s="23">
        <f t="shared" ca="1" si="291"/>
        <v>2.4733626139443987E-6</v>
      </c>
      <c r="M530" s="23">
        <f t="shared" ca="1" si="291"/>
        <v>9.151854305872295E-5</v>
      </c>
      <c r="N530" s="23">
        <f t="shared" ca="1" si="291"/>
        <v>1.2883879690140771E-3</v>
      </c>
      <c r="O530" s="23">
        <f t="shared" ca="1" si="291"/>
        <v>5.5796903957612224E-3</v>
      </c>
      <c r="P530" s="23">
        <f t="shared" ca="1" si="291"/>
        <v>1.0209796942815914E-3</v>
      </c>
      <c r="Q530" s="23">
        <f t="shared" ca="1" si="291"/>
        <v>4.7168756547785826E-4</v>
      </c>
      <c r="R530" s="23">
        <f t="shared" ca="1" si="291"/>
        <v>9.5524965335310876E-6</v>
      </c>
      <c r="S530" s="23">
        <f t="shared" ca="1" si="291"/>
        <v>8.498452833228501E-6</v>
      </c>
      <c r="T530" s="23">
        <f t="shared" ca="1" si="291"/>
        <v>1.8937477454880614E-4</v>
      </c>
      <c r="U530" s="23">
        <f t="shared" ca="1" si="291"/>
        <v>3.9328963364509056E-5</v>
      </c>
    </row>
    <row r="531" spans="1:21">
      <c r="A531" s="18" t="str">
        <f t="shared" si="286"/>
        <v>RATEBASE</v>
      </c>
      <c r="B531" s="18" t="str">
        <f>$B$11</f>
        <v>CUSTOMER</v>
      </c>
      <c r="C531" s="22"/>
      <c r="D531" s="23">
        <f t="shared" ca="1" si="284"/>
        <v>4.8757680870604017E-2</v>
      </c>
      <c r="E531" s="23">
        <f t="shared" ref="E531:U531" ca="1" si="292">E523/$D$524</f>
        <v>2.435725535711368E-2</v>
      </c>
      <c r="F531" s="23">
        <f t="shared" ca="1" si="292"/>
        <v>7.6933855249198529E-3</v>
      </c>
      <c r="G531" s="23">
        <f t="shared" ca="1" si="292"/>
        <v>4.2338390856437748E-4</v>
      </c>
      <c r="H531" s="23">
        <f t="shared" ca="1" si="292"/>
        <v>2.5084328397318937E-5</v>
      </c>
      <c r="I531" s="23">
        <f t="shared" ca="1" si="292"/>
        <v>6.0049231661085851E-4</v>
      </c>
      <c r="J531" s="23">
        <f t="shared" ca="1" si="292"/>
        <v>1.6879270284735293E-4</v>
      </c>
      <c r="K531" s="23">
        <f t="shared" ca="1" si="292"/>
        <v>1.9486754695089727E-4</v>
      </c>
      <c r="L531" s="23">
        <f t="shared" ca="1" si="292"/>
        <v>2.5738811714556318E-5</v>
      </c>
      <c r="M531" s="23">
        <f t="shared" ca="1" si="292"/>
        <v>4.041676666951985E-6</v>
      </c>
      <c r="N531" s="23">
        <f t="shared" ca="1" si="292"/>
        <v>1.2095613009854985E-4</v>
      </c>
      <c r="O531" s="23">
        <f t="shared" ca="1" si="292"/>
        <v>3.4393660468905364E-4</v>
      </c>
      <c r="P531" s="23">
        <f t="shared" ca="1" si="292"/>
        <v>1.0162424355668727E-4</v>
      </c>
      <c r="Q531" s="23">
        <f t="shared" ca="1" si="292"/>
        <v>1.230927757744945E-4</v>
      </c>
      <c r="R531" s="23">
        <f t="shared" ca="1" si="292"/>
        <v>2.3045528318796183E-6</v>
      </c>
      <c r="S531" s="23">
        <f t="shared" ca="1" si="292"/>
        <v>1.1903044463182137E-5</v>
      </c>
      <c r="T531" s="23">
        <f t="shared" ca="1" si="292"/>
        <v>1.2811485132286362E-2</v>
      </c>
      <c r="U531" s="23">
        <f t="shared" ca="1" si="292"/>
        <v>1.7493362131179645E-3</v>
      </c>
    </row>
    <row r="532" spans="1:21">
      <c r="A532" s="18" t="str">
        <f t="shared" si="286"/>
        <v>RATEBASE</v>
      </c>
      <c r="B532" s="18" t="str">
        <f>$B$12</f>
        <v>TOTAL</v>
      </c>
      <c r="C532" s="22"/>
      <c r="D532" s="23">
        <f t="shared" ca="1" si="284"/>
        <v>1</v>
      </c>
      <c r="E532" s="23">
        <f t="shared" ref="E532:U532" ca="1" si="293">E524/$D$524</f>
        <v>0.56230339055821954</v>
      </c>
      <c r="F532" s="23">
        <f t="shared" ca="1" si="293"/>
        <v>0.13177203104672913</v>
      </c>
      <c r="G532" s="23">
        <f t="shared" ca="1" si="293"/>
        <v>1.7495981455081019E-3</v>
      </c>
      <c r="H532" s="23">
        <f t="shared" ca="1" si="293"/>
        <v>7.673695271016421E-5</v>
      </c>
      <c r="I532" s="23">
        <f t="shared" ca="1" si="293"/>
        <v>7.3180995220197387E-2</v>
      </c>
      <c r="J532" s="23">
        <f t="shared" ca="1" si="293"/>
        <v>1.1485021384827442E-2</v>
      </c>
      <c r="K532" s="23">
        <f t="shared" ca="1" si="293"/>
        <v>1.8253578125073584E-3</v>
      </c>
      <c r="L532" s="23">
        <f t="shared" ca="1" si="293"/>
        <v>8.4875539682910343E-5</v>
      </c>
      <c r="M532" s="23">
        <f t="shared" ca="1" si="293"/>
        <v>3.3747459021867942E-3</v>
      </c>
      <c r="N532" s="23">
        <f t="shared" ca="1" si="293"/>
        <v>4.0829524741895835E-2</v>
      </c>
      <c r="O532" s="23">
        <f t="shared" ca="1" si="293"/>
        <v>0.11671259852435835</v>
      </c>
      <c r="P532" s="23">
        <f t="shared" ca="1" si="293"/>
        <v>1.9052770242816437E-2</v>
      </c>
      <c r="Q532" s="23">
        <f t="shared" ca="1" si="293"/>
        <v>2.0366938747587139E-2</v>
      </c>
      <c r="R532" s="23">
        <f t="shared" ca="1" si="293"/>
        <v>3.6393847920974807E-4</v>
      </c>
      <c r="S532" s="23">
        <f t="shared" ca="1" si="293"/>
        <v>2.7856382620024598E-4</v>
      </c>
      <c r="T532" s="23">
        <f t="shared" ca="1" si="293"/>
        <v>1.445284208599882E-2</v>
      </c>
      <c r="U532" s="23">
        <f t="shared" ca="1" si="293"/>
        <v>2.0900707893644383E-3</v>
      </c>
    </row>
    <row r="534" spans="1:21" ht="12">
      <c r="A534" s="37" t="str">
        <f>A152</f>
        <v>CUST_451</v>
      </c>
      <c r="B534" s="18" t="str">
        <f>B152</f>
        <v>TOTAL</v>
      </c>
      <c r="D534" s="23">
        <f t="shared" ref="D534:U534" si="294">D152</f>
        <v>0.99999999999999989</v>
      </c>
      <c r="E534" s="23">
        <f t="shared" si="294"/>
        <v>0.91293234303020221</v>
      </c>
      <c r="F534" s="23">
        <f t="shared" si="294"/>
        <v>7.8049350871337672E-2</v>
      </c>
      <c r="G534" s="23">
        <f t="shared" si="294"/>
        <v>5.7751731819291119E-4</v>
      </c>
      <c r="H534" s="23">
        <f t="shared" si="294"/>
        <v>1.933933988436116E-5</v>
      </c>
      <c r="I534" s="23">
        <f t="shared" si="294"/>
        <v>1.3981003859016507E-3</v>
      </c>
      <c r="J534" s="23">
        <f t="shared" si="294"/>
        <v>2.63312550733225E-4</v>
      </c>
      <c r="K534" s="23">
        <f t="shared" si="294"/>
        <v>1.9339339884361158E-4</v>
      </c>
      <c r="L534" s="23">
        <f t="shared" si="294"/>
        <v>1.933933988436116E-5</v>
      </c>
      <c r="M534" s="23">
        <f t="shared" si="294"/>
        <v>0</v>
      </c>
      <c r="N534" s="23">
        <f t="shared" si="294"/>
        <v>2.4248556931929762E-4</v>
      </c>
      <c r="O534" s="23">
        <f t="shared" si="294"/>
        <v>9.9671982480938282E-5</v>
      </c>
      <c r="P534" s="23">
        <f t="shared" si="294"/>
        <v>0</v>
      </c>
      <c r="Q534" s="23">
        <f t="shared" si="294"/>
        <v>0</v>
      </c>
      <c r="R534" s="23">
        <f t="shared" si="294"/>
        <v>0</v>
      </c>
      <c r="S534" s="23">
        <f t="shared" si="294"/>
        <v>0</v>
      </c>
      <c r="T534" s="23">
        <f t="shared" si="294"/>
        <v>6.2051462132196424E-3</v>
      </c>
      <c r="U534" s="23">
        <f t="shared" si="294"/>
        <v>0</v>
      </c>
    </row>
    <row r="535" spans="1:21">
      <c r="A535" s="18" t="str">
        <f t="shared" ref="A535:B542" si="295">A334</f>
        <v>RB_GUP_EPIS_D</v>
      </c>
      <c r="B535" s="18" t="str">
        <f t="shared" si="295"/>
        <v>PRODUCTION</v>
      </c>
      <c r="C535" s="18"/>
      <c r="D535" s="23">
        <f t="shared" ref="D535:U535" si="296">D334</f>
        <v>0</v>
      </c>
      <c r="E535" s="23">
        <f t="shared" si="296"/>
        <v>0</v>
      </c>
      <c r="F535" s="23">
        <f t="shared" si="296"/>
        <v>0</v>
      </c>
      <c r="G535" s="23">
        <f t="shared" si="296"/>
        <v>0</v>
      </c>
      <c r="H535" s="23">
        <f t="shared" si="296"/>
        <v>0</v>
      </c>
      <c r="I535" s="23">
        <f t="shared" si="296"/>
        <v>0</v>
      </c>
      <c r="J535" s="23">
        <f t="shared" si="296"/>
        <v>0</v>
      </c>
      <c r="K535" s="23">
        <f t="shared" si="296"/>
        <v>0</v>
      </c>
      <c r="L535" s="23">
        <f t="shared" si="296"/>
        <v>0</v>
      </c>
      <c r="M535" s="23">
        <f t="shared" si="296"/>
        <v>0</v>
      </c>
      <c r="N535" s="23">
        <f t="shared" si="296"/>
        <v>0</v>
      </c>
      <c r="O535" s="23">
        <f t="shared" si="296"/>
        <v>0</v>
      </c>
      <c r="P535" s="23">
        <f t="shared" si="296"/>
        <v>0</v>
      </c>
      <c r="Q535" s="23">
        <f t="shared" si="296"/>
        <v>0</v>
      </c>
      <c r="R535" s="23">
        <f t="shared" si="296"/>
        <v>0</v>
      </c>
      <c r="S535" s="23">
        <f t="shared" si="296"/>
        <v>0</v>
      </c>
      <c r="T535" s="23">
        <f t="shared" si="296"/>
        <v>0</v>
      </c>
      <c r="U535" s="23">
        <f t="shared" si="296"/>
        <v>0</v>
      </c>
    </row>
    <row r="536" spans="1:21">
      <c r="A536" s="18" t="str">
        <f t="shared" si="295"/>
        <v>RB_GUP_EPIS_D</v>
      </c>
      <c r="B536" s="18" t="str">
        <f t="shared" si="295"/>
        <v>BULKTRAN</v>
      </c>
      <c r="C536" s="18"/>
      <c r="D536" s="23">
        <f t="shared" ref="D536:U536" si="297">D335</f>
        <v>0</v>
      </c>
      <c r="E536" s="23">
        <f t="shared" si="297"/>
        <v>0</v>
      </c>
      <c r="F536" s="23">
        <f t="shared" si="297"/>
        <v>0</v>
      </c>
      <c r="G536" s="23">
        <f t="shared" si="297"/>
        <v>0</v>
      </c>
      <c r="H536" s="23">
        <f t="shared" si="297"/>
        <v>0</v>
      </c>
      <c r="I536" s="23">
        <f t="shared" si="297"/>
        <v>0</v>
      </c>
      <c r="J536" s="23">
        <f t="shared" si="297"/>
        <v>0</v>
      </c>
      <c r="K536" s="23">
        <f t="shared" si="297"/>
        <v>0</v>
      </c>
      <c r="L536" s="23">
        <f t="shared" si="297"/>
        <v>0</v>
      </c>
      <c r="M536" s="23">
        <f t="shared" si="297"/>
        <v>0</v>
      </c>
      <c r="N536" s="23">
        <f t="shared" si="297"/>
        <v>0</v>
      </c>
      <c r="O536" s="23">
        <f t="shared" si="297"/>
        <v>0</v>
      </c>
      <c r="P536" s="23">
        <f t="shared" si="297"/>
        <v>0</v>
      </c>
      <c r="Q536" s="23">
        <f t="shared" si="297"/>
        <v>0</v>
      </c>
      <c r="R536" s="23">
        <f t="shared" si="297"/>
        <v>0</v>
      </c>
      <c r="S536" s="23">
        <f t="shared" si="297"/>
        <v>0</v>
      </c>
      <c r="T536" s="23">
        <f t="shared" si="297"/>
        <v>0</v>
      </c>
      <c r="U536" s="23">
        <f t="shared" si="297"/>
        <v>0</v>
      </c>
    </row>
    <row r="537" spans="1:21">
      <c r="A537" s="18" t="str">
        <f t="shared" si="295"/>
        <v>RB_GUP_EPIS_D</v>
      </c>
      <c r="B537" s="18" t="str">
        <f t="shared" si="295"/>
        <v>SUBTRAN</v>
      </c>
      <c r="C537" s="18"/>
      <c r="D537" s="23">
        <f t="shared" ref="D537:U537" si="298">D336</f>
        <v>0</v>
      </c>
      <c r="E537" s="23">
        <f t="shared" si="298"/>
        <v>0</v>
      </c>
      <c r="F537" s="23">
        <f t="shared" si="298"/>
        <v>0</v>
      </c>
      <c r="G537" s="23">
        <f t="shared" si="298"/>
        <v>0</v>
      </c>
      <c r="H537" s="23">
        <f t="shared" si="298"/>
        <v>0</v>
      </c>
      <c r="I537" s="23">
        <f t="shared" si="298"/>
        <v>0</v>
      </c>
      <c r="J537" s="23">
        <f t="shared" si="298"/>
        <v>0</v>
      </c>
      <c r="K537" s="23">
        <f t="shared" si="298"/>
        <v>0</v>
      </c>
      <c r="L537" s="23">
        <f t="shared" si="298"/>
        <v>0</v>
      </c>
      <c r="M537" s="23">
        <f t="shared" si="298"/>
        <v>0</v>
      </c>
      <c r="N537" s="23">
        <f t="shared" si="298"/>
        <v>0</v>
      </c>
      <c r="O537" s="23">
        <f t="shared" si="298"/>
        <v>0</v>
      </c>
      <c r="P537" s="23">
        <f t="shared" si="298"/>
        <v>0</v>
      </c>
      <c r="Q537" s="23">
        <f t="shared" si="298"/>
        <v>0</v>
      </c>
      <c r="R537" s="23">
        <f t="shared" si="298"/>
        <v>0</v>
      </c>
      <c r="S537" s="23">
        <f t="shared" si="298"/>
        <v>0</v>
      </c>
      <c r="T537" s="23">
        <f t="shared" si="298"/>
        <v>0</v>
      </c>
      <c r="U537" s="23">
        <f t="shared" si="298"/>
        <v>0</v>
      </c>
    </row>
    <row r="538" spans="1:21">
      <c r="A538" s="18" t="str">
        <f t="shared" si="295"/>
        <v>RB_GUP_EPIS_D</v>
      </c>
      <c r="B538" s="18" t="str">
        <f t="shared" si="295"/>
        <v>DISTPRI</v>
      </c>
      <c r="C538" s="18"/>
      <c r="D538" s="23">
        <f t="shared" ref="D538:U538" si="299">D337</f>
        <v>0.59071726563173532</v>
      </c>
      <c r="E538" s="23">
        <f t="shared" si="299"/>
        <v>0.38680584072984409</v>
      </c>
      <c r="F538" s="23">
        <f t="shared" si="299"/>
        <v>9.0527496098340349E-2</v>
      </c>
      <c r="G538" s="23">
        <f t="shared" si="299"/>
        <v>1.2644655126133925E-3</v>
      </c>
      <c r="H538" s="23">
        <f t="shared" si="299"/>
        <v>0</v>
      </c>
      <c r="I538" s="23">
        <f t="shared" si="299"/>
        <v>5.2552987351464013E-2</v>
      </c>
      <c r="J538" s="23">
        <f t="shared" si="299"/>
        <v>9.4426782608489235E-3</v>
      </c>
      <c r="K538" s="23">
        <f t="shared" si="299"/>
        <v>0</v>
      </c>
      <c r="L538" s="23">
        <f t="shared" si="299"/>
        <v>0</v>
      </c>
      <c r="M538" s="23">
        <f t="shared" si="299"/>
        <v>2.3762756645729624E-3</v>
      </c>
      <c r="N538" s="23">
        <f t="shared" si="299"/>
        <v>3.2858813897028959E-2</v>
      </c>
      <c r="O538" s="23">
        <f t="shared" si="299"/>
        <v>0</v>
      </c>
      <c r="P538" s="23">
        <f t="shared" si="299"/>
        <v>0</v>
      </c>
      <c r="Q538" s="23">
        <f t="shared" si="299"/>
        <v>1.4409594886015901E-2</v>
      </c>
      <c r="R538" s="23">
        <f t="shared" si="299"/>
        <v>2.8922329343251984E-4</v>
      </c>
      <c r="S538" s="23">
        <f t="shared" si="299"/>
        <v>1.8988993757434617E-4</v>
      </c>
      <c r="T538" s="23">
        <f t="shared" si="299"/>
        <v>0</v>
      </c>
      <c r="U538" s="23">
        <f t="shared" si="299"/>
        <v>0</v>
      </c>
    </row>
    <row r="539" spans="1:21">
      <c r="A539" s="18" t="str">
        <f t="shared" si="295"/>
        <v>RB_GUP_EPIS_D</v>
      </c>
      <c r="B539" s="18" t="str">
        <f t="shared" si="295"/>
        <v>DISTSEC</v>
      </c>
      <c r="C539" s="18"/>
      <c r="D539" s="23">
        <f t="shared" ref="D539:U539" si="300">D338</f>
        <v>0.28455781816994852</v>
      </c>
      <c r="E539" s="23">
        <f t="shared" si="300"/>
        <v>0.21117180356762164</v>
      </c>
      <c r="F539" s="23">
        <f t="shared" si="300"/>
        <v>4.2581670152165629E-2</v>
      </c>
      <c r="G539" s="23">
        <f t="shared" si="300"/>
        <v>0</v>
      </c>
      <c r="H539" s="23">
        <f t="shared" si="300"/>
        <v>0</v>
      </c>
      <c r="I539" s="23">
        <f t="shared" si="300"/>
        <v>2.128382954635228E-2</v>
      </c>
      <c r="J539" s="23">
        <f t="shared" si="300"/>
        <v>0</v>
      </c>
      <c r="K539" s="23">
        <f t="shared" si="300"/>
        <v>0</v>
      </c>
      <c r="L539" s="23">
        <f t="shared" si="300"/>
        <v>0</v>
      </c>
      <c r="M539" s="23">
        <f t="shared" si="300"/>
        <v>7.955397144008648E-4</v>
      </c>
      <c r="N539" s="23">
        <f t="shared" si="300"/>
        <v>0</v>
      </c>
      <c r="O539" s="23">
        <f t="shared" si="300"/>
        <v>0</v>
      </c>
      <c r="P539" s="23">
        <f t="shared" si="300"/>
        <v>0</v>
      </c>
      <c r="Q539" s="23">
        <f t="shared" si="300"/>
        <v>6.0121868237510579E-3</v>
      </c>
      <c r="R539" s="23">
        <f t="shared" si="300"/>
        <v>0</v>
      </c>
      <c r="S539" s="23">
        <f t="shared" si="300"/>
        <v>7.1085522265811545E-5</v>
      </c>
      <c r="T539" s="23">
        <f t="shared" si="300"/>
        <v>2.1879917708424717E-3</v>
      </c>
      <c r="U539" s="23">
        <f t="shared" si="300"/>
        <v>4.5371107254874499E-4</v>
      </c>
    </row>
    <row r="540" spans="1:21">
      <c r="A540" s="18" t="str">
        <f t="shared" si="295"/>
        <v>RB_GUP_EPIS_D</v>
      </c>
      <c r="B540" s="18" t="str">
        <f t="shared" si="295"/>
        <v>ENERGY</v>
      </c>
      <c r="C540" s="18"/>
      <c r="D540" s="23">
        <f t="shared" ref="D540:U540" si="301">D339</f>
        <v>0</v>
      </c>
      <c r="E540" s="23">
        <f t="shared" si="301"/>
        <v>0</v>
      </c>
      <c r="F540" s="23">
        <f t="shared" si="301"/>
        <v>0</v>
      </c>
      <c r="G540" s="23">
        <f t="shared" si="301"/>
        <v>0</v>
      </c>
      <c r="H540" s="23">
        <f t="shared" si="301"/>
        <v>0</v>
      </c>
      <c r="I540" s="23">
        <f t="shared" si="301"/>
        <v>0</v>
      </c>
      <c r="J540" s="23">
        <f t="shared" si="301"/>
        <v>0</v>
      </c>
      <c r="K540" s="23">
        <f t="shared" si="301"/>
        <v>0</v>
      </c>
      <c r="L540" s="23">
        <f t="shared" si="301"/>
        <v>0</v>
      </c>
      <c r="M540" s="23">
        <f t="shared" si="301"/>
        <v>0</v>
      </c>
      <c r="N540" s="23">
        <f t="shared" si="301"/>
        <v>0</v>
      </c>
      <c r="O540" s="23">
        <f t="shared" si="301"/>
        <v>0</v>
      </c>
      <c r="P540" s="23">
        <f t="shared" si="301"/>
        <v>0</v>
      </c>
      <c r="Q540" s="23">
        <f t="shared" si="301"/>
        <v>0</v>
      </c>
      <c r="R540" s="23">
        <f t="shared" si="301"/>
        <v>0</v>
      </c>
      <c r="S540" s="23">
        <f t="shared" si="301"/>
        <v>0</v>
      </c>
      <c r="T540" s="23">
        <f t="shared" si="301"/>
        <v>0</v>
      </c>
      <c r="U540" s="23">
        <f t="shared" si="301"/>
        <v>0</v>
      </c>
    </row>
    <row r="541" spans="1:21">
      <c r="A541" s="18" t="str">
        <f t="shared" si="295"/>
        <v>RB_GUP_EPIS_D</v>
      </c>
      <c r="B541" s="18" t="str">
        <f t="shared" si="295"/>
        <v>CUSTOMER</v>
      </c>
      <c r="C541" s="18"/>
      <c r="D541" s="23">
        <f t="shared" ref="D541:U541" si="302">D340</f>
        <v>0.12472491619831613</v>
      </c>
      <c r="E541" s="23">
        <f t="shared" si="302"/>
        <v>5.8324297110498233E-2</v>
      </c>
      <c r="F541" s="23">
        <f t="shared" si="302"/>
        <v>1.9708083528447086E-2</v>
      </c>
      <c r="G541" s="23">
        <f t="shared" si="302"/>
        <v>1.3326231447231484E-3</v>
      </c>
      <c r="H541" s="23">
        <f t="shared" si="302"/>
        <v>2.2447617681410536E-4</v>
      </c>
      <c r="I541" s="23">
        <f t="shared" si="302"/>
        <v>1.6085825000658664E-3</v>
      </c>
      <c r="J541" s="23">
        <f t="shared" si="302"/>
        <v>4.6877098170010177E-4</v>
      </c>
      <c r="K541" s="23">
        <f t="shared" si="302"/>
        <v>5.5207598598232906E-4</v>
      </c>
      <c r="L541" s="23">
        <f t="shared" si="302"/>
        <v>6.9008547460730111E-5</v>
      </c>
      <c r="M541" s="23">
        <f t="shared" si="302"/>
        <v>1.0572587553228525E-5</v>
      </c>
      <c r="N541" s="23">
        <f t="shared" si="302"/>
        <v>3.3238755023548436E-4</v>
      </c>
      <c r="O541" s="23">
        <f t="shared" si="302"/>
        <v>9.2801211904461095E-4</v>
      </c>
      <c r="P541" s="23">
        <f t="shared" si="302"/>
        <v>2.7603334469886626E-4</v>
      </c>
      <c r="Q541" s="23">
        <f t="shared" si="302"/>
        <v>3.2350816391035764E-4</v>
      </c>
      <c r="R541" s="23">
        <f t="shared" si="302"/>
        <v>6.1247589610658652E-6</v>
      </c>
      <c r="S541" s="23">
        <f t="shared" si="302"/>
        <v>3.1567355467573295E-5</v>
      </c>
      <c r="T541" s="23">
        <f t="shared" si="302"/>
        <v>3.5751856022226775E-2</v>
      </c>
      <c r="U541" s="23">
        <f t="shared" si="302"/>
        <v>4.7769363205265704E-3</v>
      </c>
    </row>
    <row r="542" spans="1:21">
      <c r="A542" s="18" t="str">
        <f t="shared" si="295"/>
        <v>RB_GUP_EPIS_D</v>
      </c>
      <c r="B542" s="18" t="str">
        <f t="shared" si="295"/>
        <v>TOTAL</v>
      </c>
      <c r="C542" s="18"/>
      <c r="D542" s="23">
        <f t="shared" ref="D542:U542" si="303">D341</f>
        <v>1</v>
      </c>
      <c r="E542" s="23">
        <f t="shared" si="303"/>
        <v>0.65630194140796394</v>
      </c>
      <c r="F542" s="23">
        <f t="shared" si="303"/>
        <v>0.15281724977895306</v>
      </c>
      <c r="G542" s="23">
        <f t="shared" si="303"/>
        <v>2.5970886573365411E-3</v>
      </c>
      <c r="H542" s="23">
        <f t="shared" si="303"/>
        <v>2.2447617681410536E-4</v>
      </c>
      <c r="I542" s="23">
        <f t="shared" si="303"/>
        <v>7.5445399397882154E-2</v>
      </c>
      <c r="J542" s="23">
        <f t="shared" si="303"/>
        <v>9.9114492425490253E-3</v>
      </c>
      <c r="K542" s="23">
        <f t="shared" si="303"/>
        <v>5.5207598598232906E-4</v>
      </c>
      <c r="L542" s="23">
        <f t="shared" si="303"/>
        <v>6.9008547460730111E-5</v>
      </c>
      <c r="M542" s="23">
        <f t="shared" si="303"/>
        <v>3.1823879665270559E-3</v>
      </c>
      <c r="N542" s="23">
        <f t="shared" si="303"/>
        <v>3.3191201447264444E-2</v>
      </c>
      <c r="O542" s="23">
        <f t="shared" si="303"/>
        <v>9.2801211904461095E-4</v>
      </c>
      <c r="P542" s="23">
        <f t="shared" si="303"/>
        <v>2.7603334469886626E-4</v>
      </c>
      <c r="Q542" s="23">
        <f t="shared" si="303"/>
        <v>2.0745289873677318E-2</v>
      </c>
      <c r="R542" s="23">
        <f t="shared" si="303"/>
        <v>2.9534805239358569E-4</v>
      </c>
      <c r="S542" s="23">
        <f t="shared" si="303"/>
        <v>2.9254281530773096E-4</v>
      </c>
      <c r="T542" s="23">
        <f t="shared" si="303"/>
        <v>3.7939847793069248E-2</v>
      </c>
      <c r="U542" s="23">
        <f t="shared" si="303"/>
        <v>5.2306473930753151E-3</v>
      </c>
    </row>
    <row r="543" spans="1:21">
      <c r="A543" s="119" t="s">
        <v>147</v>
      </c>
      <c r="B543" s="18" t="str">
        <f>$B$5</f>
        <v>PRODUCTION</v>
      </c>
      <c r="C543" s="22"/>
      <c r="D543" s="23">
        <f t="shared" ref="D543:D550" si="304">SUM(E543:U543)</f>
        <v>0</v>
      </c>
      <c r="E543" s="23">
        <f t="shared" ref="E543:K543" si="305">E534*E535/E542</f>
        <v>0</v>
      </c>
      <c r="F543" s="23">
        <f t="shared" si="305"/>
        <v>0</v>
      </c>
      <c r="G543" s="23">
        <f t="shared" si="305"/>
        <v>0</v>
      </c>
      <c r="H543" s="23">
        <f t="shared" si="305"/>
        <v>0</v>
      </c>
      <c r="I543" s="23">
        <f t="shared" si="305"/>
        <v>0</v>
      </c>
      <c r="J543" s="23">
        <f t="shared" si="305"/>
        <v>0</v>
      </c>
      <c r="K543" s="23">
        <f t="shared" si="305"/>
        <v>0</v>
      </c>
      <c r="L543" s="23">
        <f t="shared" ref="L543" si="306">L534*L535/L542</f>
        <v>0</v>
      </c>
      <c r="M543" s="23">
        <f t="shared" ref="M543:M550" si="307">IF(M542=0,0,M534*M535/M542)</f>
        <v>0</v>
      </c>
      <c r="N543" s="23">
        <f t="shared" ref="N543:U543" si="308">N534*N535/N542</f>
        <v>0</v>
      </c>
      <c r="O543" s="23">
        <f t="shared" si="308"/>
        <v>0</v>
      </c>
      <c r="P543" s="23">
        <f t="shared" si="308"/>
        <v>0</v>
      </c>
      <c r="Q543" s="23">
        <f t="shared" si="308"/>
        <v>0</v>
      </c>
      <c r="R543" s="23">
        <f t="shared" si="308"/>
        <v>0</v>
      </c>
      <c r="S543" s="23">
        <f t="shared" si="308"/>
        <v>0</v>
      </c>
      <c r="T543" s="23">
        <f t="shared" si="308"/>
        <v>0</v>
      </c>
      <c r="U543" s="23">
        <f t="shared" si="308"/>
        <v>0</v>
      </c>
    </row>
    <row r="544" spans="1:21">
      <c r="A544" s="18" t="str">
        <f t="shared" ref="A544:A550" si="309">A543</f>
        <v>MISC_SERV_REV</v>
      </c>
      <c r="B544" s="18" t="str">
        <f>$B$6</f>
        <v>BULKTRAN</v>
      </c>
      <c r="C544" s="22"/>
      <c r="D544" s="23">
        <f t="shared" si="304"/>
        <v>0</v>
      </c>
      <c r="E544" s="23">
        <f t="shared" ref="E544:K544" si="310">E534*E536/E542</f>
        <v>0</v>
      </c>
      <c r="F544" s="23">
        <f t="shared" si="310"/>
        <v>0</v>
      </c>
      <c r="G544" s="23">
        <f t="shared" si="310"/>
        <v>0</v>
      </c>
      <c r="H544" s="23">
        <f t="shared" si="310"/>
        <v>0</v>
      </c>
      <c r="I544" s="23">
        <f t="shared" si="310"/>
        <v>0</v>
      </c>
      <c r="J544" s="23">
        <f t="shared" si="310"/>
        <v>0</v>
      </c>
      <c r="K544" s="23">
        <f t="shared" si="310"/>
        <v>0</v>
      </c>
      <c r="L544" s="23">
        <f t="shared" ref="L544" si="311">L534*L536/L542</f>
        <v>0</v>
      </c>
      <c r="M544" s="23">
        <f t="shared" si="307"/>
        <v>0</v>
      </c>
      <c r="N544" s="23">
        <f t="shared" ref="N544:U544" si="312">N534*N536/N542</f>
        <v>0</v>
      </c>
      <c r="O544" s="23">
        <f t="shared" si="312"/>
        <v>0</v>
      </c>
      <c r="P544" s="23">
        <f t="shared" si="312"/>
        <v>0</v>
      </c>
      <c r="Q544" s="23">
        <f t="shared" si="312"/>
        <v>0</v>
      </c>
      <c r="R544" s="23">
        <f t="shared" si="312"/>
        <v>0</v>
      </c>
      <c r="S544" s="23">
        <f t="shared" si="312"/>
        <v>0</v>
      </c>
      <c r="T544" s="23">
        <f t="shared" si="312"/>
        <v>0</v>
      </c>
      <c r="U544" s="23">
        <f t="shared" si="312"/>
        <v>0</v>
      </c>
    </row>
    <row r="545" spans="1:21">
      <c r="A545" s="18" t="str">
        <f t="shared" si="309"/>
        <v>MISC_SERV_REV</v>
      </c>
      <c r="B545" s="18" t="str">
        <f>$B$7</f>
        <v>SUBTRAN</v>
      </c>
      <c r="C545" s="22"/>
      <c r="D545" s="23">
        <f t="shared" si="304"/>
        <v>0</v>
      </c>
      <c r="E545" s="23">
        <f t="shared" ref="E545:K545" si="313">E534*E537/E542</f>
        <v>0</v>
      </c>
      <c r="F545" s="23">
        <f t="shared" si="313"/>
        <v>0</v>
      </c>
      <c r="G545" s="23">
        <f t="shared" si="313"/>
        <v>0</v>
      </c>
      <c r="H545" s="23">
        <f t="shared" si="313"/>
        <v>0</v>
      </c>
      <c r="I545" s="23">
        <f t="shared" si="313"/>
        <v>0</v>
      </c>
      <c r="J545" s="23">
        <f t="shared" si="313"/>
        <v>0</v>
      </c>
      <c r="K545" s="23">
        <f t="shared" si="313"/>
        <v>0</v>
      </c>
      <c r="L545" s="23">
        <f t="shared" ref="L545" si="314">L534*L537/L542</f>
        <v>0</v>
      </c>
      <c r="M545" s="23">
        <f t="shared" si="307"/>
        <v>0</v>
      </c>
      <c r="N545" s="23">
        <f t="shared" ref="N545:U545" si="315">N534*N537/N542</f>
        <v>0</v>
      </c>
      <c r="O545" s="23">
        <f t="shared" si="315"/>
        <v>0</v>
      </c>
      <c r="P545" s="23">
        <f t="shared" si="315"/>
        <v>0</v>
      </c>
      <c r="Q545" s="23">
        <f t="shared" si="315"/>
        <v>0</v>
      </c>
      <c r="R545" s="23">
        <f t="shared" si="315"/>
        <v>0</v>
      </c>
      <c r="S545" s="23">
        <f t="shared" si="315"/>
        <v>0</v>
      </c>
      <c r="T545" s="23">
        <f t="shared" si="315"/>
        <v>0</v>
      </c>
      <c r="U545" s="23">
        <f t="shared" si="315"/>
        <v>0</v>
      </c>
    </row>
    <row r="546" spans="1:21">
      <c r="A546" s="18" t="str">
        <f t="shared" si="309"/>
        <v>MISC_SERV_REV</v>
      </c>
      <c r="B546" s="18" t="str">
        <f>$B$8</f>
        <v>DISTPRI</v>
      </c>
      <c r="C546" s="22"/>
      <c r="D546" s="23">
        <f t="shared" si="304"/>
        <v>0.58603822613216661</v>
      </c>
      <c r="E546" s="23">
        <f t="shared" ref="E546:K546" si="316">E534*E538/E542</f>
        <v>0.53805655628215809</v>
      </c>
      <c r="F546" s="23">
        <f t="shared" si="316"/>
        <v>4.6235698631556833E-2</v>
      </c>
      <c r="G546" s="23">
        <f t="shared" si="316"/>
        <v>2.8118051716448676E-4</v>
      </c>
      <c r="H546" s="23">
        <f t="shared" si="316"/>
        <v>0</v>
      </c>
      <c r="I546" s="23">
        <f t="shared" si="316"/>
        <v>9.7387451697192437E-4</v>
      </c>
      <c r="J546" s="23">
        <f t="shared" si="316"/>
        <v>2.5085894481944167E-4</v>
      </c>
      <c r="K546" s="23">
        <f t="shared" si="316"/>
        <v>0</v>
      </c>
      <c r="L546" s="23">
        <f t="shared" ref="L546" si="317">L534*L538/L542</f>
        <v>0</v>
      </c>
      <c r="M546" s="23">
        <f t="shared" si="307"/>
        <v>0</v>
      </c>
      <c r="N546" s="23">
        <f t="shared" ref="N546:U546" si="318">N534*N538/N542</f>
        <v>2.4005723949575814E-4</v>
      </c>
      <c r="O546" s="23">
        <f t="shared" si="318"/>
        <v>0</v>
      </c>
      <c r="P546" s="23">
        <f t="shared" si="318"/>
        <v>0</v>
      </c>
      <c r="Q546" s="23">
        <f t="shared" si="318"/>
        <v>0</v>
      </c>
      <c r="R546" s="23">
        <f t="shared" si="318"/>
        <v>0</v>
      </c>
      <c r="S546" s="23">
        <f t="shared" si="318"/>
        <v>0</v>
      </c>
      <c r="T546" s="23">
        <f t="shared" si="318"/>
        <v>0</v>
      </c>
      <c r="U546" s="23">
        <f t="shared" si="318"/>
        <v>0</v>
      </c>
    </row>
    <row r="547" spans="1:21">
      <c r="A547" s="18" t="str">
        <f t="shared" si="309"/>
        <v>MISC_SERV_REV</v>
      </c>
      <c r="B547" s="18" t="str">
        <f>$B$9</f>
        <v>DISTSEC</v>
      </c>
      <c r="C547" s="22"/>
      <c r="D547" s="23">
        <f t="shared" si="304"/>
        <v>0.31624551898166919</v>
      </c>
      <c r="E547" s="23">
        <f t="shared" ref="E547:K547" si="319">E534*E539/E542</f>
        <v>0.29374523713783279</v>
      </c>
      <c r="F547" s="23">
        <f t="shared" si="319"/>
        <v>2.1748014175109642E-2</v>
      </c>
      <c r="G547" s="23">
        <f t="shared" si="319"/>
        <v>0</v>
      </c>
      <c r="H547" s="23">
        <f t="shared" si="319"/>
        <v>0</v>
      </c>
      <c r="I547" s="23">
        <f t="shared" si="319"/>
        <v>3.9441676417257312E-4</v>
      </c>
      <c r="J547" s="23">
        <f t="shared" si="319"/>
        <v>0</v>
      </c>
      <c r="K547" s="23">
        <f t="shared" si="319"/>
        <v>0</v>
      </c>
      <c r="L547" s="23">
        <f t="shared" ref="L547" si="320">L534*L539/L542</f>
        <v>0</v>
      </c>
      <c r="M547" s="23">
        <f t="shared" si="307"/>
        <v>0</v>
      </c>
      <c r="N547" s="23">
        <f t="shared" ref="N547:U547" si="321">N534*N539/N542</f>
        <v>0</v>
      </c>
      <c r="O547" s="23">
        <f t="shared" si="321"/>
        <v>0</v>
      </c>
      <c r="P547" s="23">
        <f t="shared" si="321"/>
        <v>0</v>
      </c>
      <c r="Q547" s="23">
        <f t="shared" si="321"/>
        <v>0</v>
      </c>
      <c r="R547" s="23">
        <f t="shared" si="321"/>
        <v>0</v>
      </c>
      <c r="S547" s="23">
        <f t="shared" si="321"/>
        <v>0</v>
      </c>
      <c r="T547" s="23">
        <f t="shared" si="321"/>
        <v>3.5785090455421067E-4</v>
      </c>
      <c r="U547" s="23">
        <f t="shared" si="321"/>
        <v>0</v>
      </c>
    </row>
    <row r="548" spans="1:21">
      <c r="A548" s="18" t="str">
        <f t="shared" si="309"/>
        <v>MISC_SERV_REV</v>
      </c>
      <c r="B548" s="18" t="str">
        <f>$B$10</f>
        <v>ENERGY</v>
      </c>
      <c r="C548" s="22"/>
      <c r="D548" s="23">
        <f t="shared" si="304"/>
        <v>0</v>
      </c>
      <c r="E548" s="23">
        <f t="shared" ref="E548:K548" si="322">E534*E540/E542</f>
        <v>0</v>
      </c>
      <c r="F548" s="23">
        <f t="shared" si="322"/>
        <v>0</v>
      </c>
      <c r="G548" s="23">
        <f t="shared" si="322"/>
        <v>0</v>
      </c>
      <c r="H548" s="23">
        <f t="shared" si="322"/>
        <v>0</v>
      </c>
      <c r="I548" s="23">
        <f t="shared" si="322"/>
        <v>0</v>
      </c>
      <c r="J548" s="23">
        <f t="shared" si="322"/>
        <v>0</v>
      </c>
      <c r="K548" s="23">
        <f t="shared" si="322"/>
        <v>0</v>
      </c>
      <c r="L548" s="23">
        <f t="shared" ref="L548" si="323">L534*L540/L542</f>
        <v>0</v>
      </c>
      <c r="M548" s="23">
        <f t="shared" si="307"/>
        <v>0</v>
      </c>
      <c r="N548" s="23">
        <f t="shared" ref="N548:U548" si="324">N534*N540/N542</f>
        <v>0</v>
      </c>
      <c r="O548" s="23">
        <f t="shared" si="324"/>
        <v>0</v>
      </c>
      <c r="P548" s="23">
        <f t="shared" si="324"/>
        <v>0</v>
      </c>
      <c r="Q548" s="23">
        <f t="shared" si="324"/>
        <v>0</v>
      </c>
      <c r="R548" s="23">
        <f t="shared" si="324"/>
        <v>0</v>
      </c>
      <c r="S548" s="23">
        <f t="shared" si="324"/>
        <v>0</v>
      </c>
      <c r="T548" s="23">
        <f t="shared" si="324"/>
        <v>0</v>
      </c>
      <c r="U548" s="23">
        <f t="shared" si="324"/>
        <v>0</v>
      </c>
    </row>
    <row r="549" spans="1:21">
      <c r="A549" s="18" t="str">
        <f t="shared" si="309"/>
        <v>MISC_SERV_REV</v>
      </c>
      <c r="B549" s="18" t="str">
        <f>$B$11</f>
        <v>CUSTOMER</v>
      </c>
      <c r="C549" s="22"/>
      <c r="D549" s="23">
        <f t="shared" si="304"/>
        <v>9.7716254886164103E-2</v>
      </c>
      <c r="E549" s="23">
        <f t="shared" ref="E549:K549" si="325">E534*E541/E542</f>
        <v>8.1130549610211294E-2</v>
      </c>
      <c r="F549" s="23">
        <f t="shared" si="325"/>
        <v>1.0065638064671204E-2</v>
      </c>
      <c r="G549" s="23">
        <f t="shared" si="325"/>
        <v>2.9633680102842438E-4</v>
      </c>
      <c r="H549" s="23">
        <f t="shared" si="325"/>
        <v>1.933933988436116E-5</v>
      </c>
      <c r="I549" s="23">
        <f t="shared" si="325"/>
        <v>2.9809104757153173E-5</v>
      </c>
      <c r="J549" s="23">
        <f t="shared" si="325"/>
        <v>1.2453605913783319E-5</v>
      </c>
      <c r="K549" s="23">
        <f t="shared" si="325"/>
        <v>1.9339339884361158E-4</v>
      </c>
      <c r="L549" s="23">
        <f t="shared" ref="L549" si="326">L534*L541/L542</f>
        <v>1.933933988436116E-5</v>
      </c>
      <c r="M549" s="23">
        <f t="shared" si="307"/>
        <v>0</v>
      </c>
      <c r="N549" s="23">
        <f t="shared" ref="N549:U549" si="327">N534*N541/N542</f>
        <v>2.428329823539452E-6</v>
      </c>
      <c r="O549" s="23">
        <f t="shared" si="327"/>
        <v>9.9671982480938282E-5</v>
      </c>
      <c r="P549" s="23">
        <f t="shared" si="327"/>
        <v>0</v>
      </c>
      <c r="Q549" s="23">
        <f t="shared" si="327"/>
        <v>0</v>
      </c>
      <c r="R549" s="23">
        <f t="shared" si="327"/>
        <v>0</v>
      </c>
      <c r="S549" s="23">
        <f t="shared" si="327"/>
        <v>0</v>
      </c>
      <c r="T549" s="23">
        <f t="shared" si="327"/>
        <v>5.8472953086654315E-3</v>
      </c>
      <c r="U549" s="23">
        <f t="shared" si="327"/>
        <v>0</v>
      </c>
    </row>
    <row r="550" spans="1:21">
      <c r="A550" s="18" t="str">
        <f t="shared" si="309"/>
        <v>MISC_SERV_REV</v>
      </c>
      <c r="B550" s="18" t="str">
        <f>$B$12</f>
        <v>TOTAL</v>
      </c>
      <c r="C550" s="22"/>
      <c r="D550" s="23">
        <f t="shared" si="304"/>
        <v>0.99999999999999978</v>
      </c>
      <c r="E550" s="23">
        <f t="shared" ref="E550:K550" si="328">E534*E542/E542</f>
        <v>0.9129323430302021</v>
      </c>
      <c r="F550" s="23">
        <f t="shared" si="328"/>
        <v>7.8049350871337672E-2</v>
      </c>
      <c r="G550" s="23">
        <f t="shared" si="328"/>
        <v>5.7751731819291119E-4</v>
      </c>
      <c r="H550" s="23">
        <f t="shared" si="328"/>
        <v>1.933933988436116E-5</v>
      </c>
      <c r="I550" s="23">
        <f t="shared" si="328"/>
        <v>1.3981003859016507E-3</v>
      </c>
      <c r="J550" s="23">
        <f t="shared" si="328"/>
        <v>2.63312550733225E-4</v>
      </c>
      <c r="K550" s="23">
        <f t="shared" si="328"/>
        <v>1.9339339884361158E-4</v>
      </c>
      <c r="L550" s="23">
        <f t="shared" ref="L550" si="329">L534*L542/L542</f>
        <v>1.933933988436116E-5</v>
      </c>
      <c r="M550" s="23">
        <f t="shared" si="307"/>
        <v>0</v>
      </c>
      <c r="N550" s="23">
        <f t="shared" ref="N550:U550" si="330">N534*N542/N542</f>
        <v>2.4248556931929762E-4</v>
      </c>
      <c r="O550" s="23">
        <f t="shared" si="330"/>
        <v>9.9671982480938282E-5</v>
      </c>
      <c r="P550" s="23">
        <f t="shared" si="330"/>
        <v>0</v>
      </c>
      <c r="Q550" s="23">
        <f t="shared" si="330"/>
        <v>0</v>
      </c>
      <c r="R550" s="23">
        <f t="shared" si="330"/>
        <v>0</v>
      </c>
      <c r="S550" s="23">
        <f t="shared" si="330"/>
        <v>0</v>
      </c>
      <c r="T550" s="23">
        <f t="shared" si="330"/>
        <v>6.2051462132196424E-3</v>
      </c>
      <c r="U550" s="23">
        <f t="shared" si="330"/>
        <v>0</v>
      </c>
    </row>
    <row r="551" spans="1:21" s="173" customFormat="1">
      <c r="C551" s="185"/>
      <c r="D551" s="186"/>
      <c r="E551" s="186">
        <f>E550-E534</f>
        <v>0</v>
      </c>
      <c r="F551" s="186">
        <f t="shared" ref="F551:U551" si="331">F550-F534</f>
        <v>0</v>
      </c>
      <c r="G551" s="186">
        <f t="shared" si="331"/>
        <v>0</v>
      </c>
      <c r="H551" s="186">
        <f t="shared" si="331"/>
        <v>0</v>
      </c>
      <c r="I551" s="186">
        <f t="shared" si="331"/>
        <v>0</v>
      </c>
      <c r="J551" s="186">
        <f t="shared" si="331"/>
        <v>0</v>
      </c>
      <c r="K551" s="186">
        <f t="shared" si="331"/>
        <v>0</v>
      </c>
      <c r="L551" s="186">
        <f t="shared" si="331"/>
        <v>0</v>
      </c>
      <c r="M551" s="186">
        <f t="shared" si="331"/>
        <v>0</v>
      </c>
      <c r="N551" s="186">
        <f t="shared" si="331"/>
        <v>0</v>
      </c>
      <c r="O551" s="186">
        <f t="shared" si="331"/>
        <v>0</v>
      </c>
      <c r="P551" s="186">
        <f t="shared" si="331"/>
        <v>0</v>
      </c>
      <c r="Q551" s="186">
        <f t="shared" si="331"/>
        <v>0</v>
      </c>
      <c r="R551" s="186">
        <f t="shared" si="331"/>
        <v>0</v>
      </c>
      <c r="S551" s="186">
        <f t="shared" si="331"/>
        <v>0</v>
      </c>
      <c r="T551" s="186">
        <f t="shared" si="331"/>
        <v>0</v>
      </c>
      <c r="U551" s="186">
        <f t="shared" si="331"/>
        <v>0</v>
      </c>
    </row>
    <row r="553" spans="1:21" ht="12">
      <c r="A553" s="37" t="str">
        <f>COSS!D83</f>
        <v>364 Poles</v>
      </c>
      <c r="B553" s="18" t="str">
        <f>$B$5</f>
        <v>PRODUCTION</v>
      </c>
      <c r="D553" s="24">
        <f>COSS!H76</f>
        <v>0</v>
      </c>
      <c r="E553" s="24">
        <f>COSS!I76</f>
        <v>0</v>
      </c>
      <c r="F553" s="24">
        <f>COSS!J76</f>
        <v>0</v>
      </c>
      <c r="G553" s="24">
        <f>COSS!K76</f>
        <v>0</v>
      </c>
      <c r="H553" s="24">
        <f>COSS!L76</f>
        <v>0</v>
      </c>
      <c r="I553" s="24">
        <f>COSS!N76</f>
        <v>0</v>
      </c>
      <c r="J553" s="24">
        <f>COSS!O76</f>
        <v>0</v>
      </c>
      <c r="K553" s="24">
        <f>COSS!P76</f>
        <v>0</v>
      </c>
      <c r="L553" s="24">
        <f>COSS!Q76</f>
        <v>0</v>
      </c>
      <c r="M553" s="24">
        <f>COSS!S76</f>
        <v>0</v>
      </c>
      <c r="N553" s="24">
        <f>COSS!T76</f>
        <v>0</v>
      </c>
      <c r="O553" s="24">
        <f>COSS!U76</f>
        <v>0</v>
      </c>
      <c r="P553" s="24">
        <f>COSS!V76</f>
        <v>0</v>
      </c>
      <c r="Q553" s="24">
        <f>COSS!X76</f>
        <v>0</v>
      </c>
      <c r="R553" s="24">
        <f>COSS!Y76</f>
        <v>0</v>
      </c>
      <c r="S553" s="24">
        <f>COSS!AA76</f>
        <v>0</v>
      </c>
      <c r="T553" s="24">
        <f>COSS!AB76</f>
        <v>0</v>
      </c>
      <c r="U553" s="24">
        <f>COSS!AC76</f>
        <v>0</v>
      </c>
    </row>
    <row r="554" spans="1:21">
      <c r="B554" s="18" t="str">
        <f>$B$6</f>
        <v>BULKTRAN</v>
      </c>
      <c r="D554" s="24">
        <f>COSS!H77</f>
        <v>0</v>
      </c>
      <c r="E554" s="24">
        <f>COSS!I77</f>
        <v>0</v>
      </c>
      <c r="F554" s="24">
        <f>COSS!J77</f>
        <v>0</v>
      </c>
      <c r="G554" s="24">
        <f>COSS!K77</f>
        <v>0</v>
      </c>
      <c r="H554" s="24">
        <f>COSS!L77</f>
        <v>0</v>
      </c>
      <c r="I554" s="24">
        <f>COSS!N77</f>
        <v>0</v>
      </c>
      <c r="J554" s="24">
        <f>COSS!O77</f>
        <v>0</v>
      </c>
      <c r="K554" s="24">
        <f>COSS!P77</f>
        <v>0</v>
      </c>
      <c r="L554" s="24">
        <f>COSS!Q77</f>
        <v>0</v>
      </c>
      <c r="M554" s="24">
        <f>COSS!S77</f>
        <v>0</v>
      </c>
      <c r="N554" s="24">
        <f>COSS!T77</f>
        <v>0</v>
      </c>
      <c r="O554" s="24">
        <f>COSS!U77</f>
        <v>0</v>
      </c>
      <c r="P554" s="24">
        <f>COSS!V77</f>
        <v>0</v>
      </c>
      <c r="Q554" s="24">
        <f>COSS!X77</f>
        <v>0</v>
      </c>
      <c r="R554" s="24">
        <f>COSS!Y77</f>
        <v>0</v>
      </c>
      <c r="S554" s="24">
        <f>COSS!AA77</f>
        <v>0</v>
      </c>
      <c r="T554" s="24">
        <f>COSS!AB77</f>
        <v>0</v>
      </c>
      <c r="U554" s="24">
        <f>COSS!AC77</f>
        <v>0</v>
      </c>
    </row>
    <row r="555" spans="1:21">
      <c r="B555" s="18" t="str">
        <f>$B$7</f>
        <v>SUBTRAN</v>
      </c>
      <c r="D555" s="24">
        <f>COSS!H78</f>
        <v>0</v>
      </c>
      <c r="E555" s="24">
        <f>COSS!I78</f>
        <v>0</v>
      </c>
      <c r="F555" s="24">
        <f>COSS!J78</f>
        <v>0</v>
      </c>
      <c r="G555" s="24">
        <f>COSS!K78</f>
        <v>0</v>
      </c>
      <c r="H555" s="24">
        <f>COSS!L78</f>
        <v>0</v>
      </c>
      <c r="I555" s="24">
        <f>COSS!N78</f>
        <v>0</v>
      </c>
      <c r="J555" s="24">
        <f>COSS!O78</f>
        <v>0</v>
      </c>
      <c r="K555" s="24">
        <f>COSS!P78</f>
        <v>0</v>
      </c>
      <c r="L555" s="24">
        <f>COSS!Q78</f>
        <v>0</v>
      </c>
      <c r="M555" s="24">
        <f>COSS!S78</f>
        <v>0</v>
      </c>
      <c r="N555" s="24">
        <f>COSS!T78</f>
        <v>0</v>
      </c>
      <c r="O555" s="24">
        <f>COSS!U78</f>
        <v>0</v>
      </c>
      <c r="P555" s="24">
        <f>COSS!V78</f>
        <v>0</v>
      </c>
      <c r="Q555" s="24">
        <f>COSS!X78</f>
        <v>0</v>
      </c>
      <c r="R555" s="24">
        <f>COSS!Y78</f>
        <v>0</v>
      </c>
      <c r="S555" s="24">
        <f>COSS!AA78</f>
        <v>0</v>
      </c>
      <c r="T555" s="24">
        <f>COSS!AB78</f>
        <v>0</v>
      </c>
      <c r="U555" s="24">
        <f>COSS!AC78</f>
        <v>0</v>
      </c>
    </row>
    <row r="556" spans="1:21">
      <c r="B556" s="18" t="str">
        <f>$B$8</f>
        <v>DISTPRI</v>
      </c>
      <c r="D556" s="24">
        <f>COSS!H79</f>
        <v>135758625.82632494</v>
      </c>
      <c r="E556" s="24">
        <f>COSS!I79</f>
        <v>88895707.734090641</v>
      </c>
      <c r="F556" s="24">
        <f>COSS!J79</f>
        <v>20805026.676620677</v>
      </c>
      <c r="G556" s="24">
        <f>COSS!K79</f>
        <v>290599.42951488262</v>
      </c>
      <c r="H556" s="24">
        <f>COSS!L79</f>
        <v>0</v>
      </c>
      <c r="I556" s="24">
        <f>COSS!N79</f>
        <v>12077726.115340581</v>
      </c>
      <c r="J556" s="24">
        <f>COSS!O79</f>
        <v>2170116.0595704317</v>
      </c>
      <c r="K556" s="24">
        <f>COSS!P79</f>
        <v>0</v>
      </c>
      <c r="L556" s="24">
        <f>COSS!Q79</f>
        <v>0</v>
      </c>
      <c r="M556" s="24">
        <f>COSS!S79</f>
        <v>546115.60822073114</v>
      </c>
      <c r="N556" s="24">
        <f>COSS!T79</f>
        <v>7551611.7108460991</v>
      </c>
      <c r="O556" s="24">
        <f>COSS!U79</f>
        <v>0</v>
      </c>
      <c r="P556" s="24">
        <f>COSS!V79</f>
        <v>0</v>
      </c>
      <c r="Q556" s="24">
        <f>COSS!X79</f>
        <v>3311612.7024787311</v>
      </c>
      <c r="R556" s="24">
        <f>COSS!Y79</f>
        <v>66469.289383935364</v>
      </c>
      <c r="S556" s="24">
        <f>COSS!AA79</f>
        <v>43640.500258225235</v>
      </c>
      <c r="T556" s="24">
        <f>COSS!AB79</f>
        <v>0</v>
      </c>
      <c r="U556" s="24">
        <f>COSS!AC79</f>
        <v>0</v>
      </c>
    </row>
    <row r="557" spans="1:21">
      <c r="B557" s="18" t="str">
        <f>$B$9</f>
        <v>DISTSEC</v>
      </c>
      <c r="D557" s="24">
        <f>COSS!H80</f>
        <v>101374804.33367535</v>
      </c>
      <c r="E557" s="24">
        <f>COSS!I80</f>
        <v>75230757.689713582</v>
      </c>
      <c r="F557" s="24">
        <f>COSS!J80</f>
        <v>15169881.845589625</v>
      </c>
      <c r="G557" s="24">
        <f>COSS!K80</f>
        <v>0</v>
      </c>
      <c r="H557" s="24">
        <f>COSS!L80</f>
        <v>0</v>
      </c>
      <c r="I557" s="24">
        <f>COSS!N80</f>
        <v>7582445.1762001337</v>
      </c>
      <c r="J557" s="24">
        <f>COSS!O80</f>
        <v>0</v>
      </c>
      <c r="K557" s="24">
        <f>COSS!P80</f>
        <v>0</v>
      </c>
      <c r="L557" s="24">
        <f>COSS!Q80</f>
        <v>0</v>
      </c>
      <c r="M557" s="24">
        <f>COSS!S80</f>
        <v>283414.04711955541</v>
      </c>
      <c r="N557" s="24">
        <f>COSS!T80</f>
        <v>0</v>
      </c>
      <c r="O557" s="24">
        <f>COSS!U80</f>
        <v>0</v>
      </c>
      <c r="P557" s="24">
        <f>COSS!V80</f>
        <v>0</v>
      </c>
      <c r="Q557" s="24">
        <f>COSS!X80</f>
        <v>2141864.4084178982</v>
      </c>
      <c r="R557" s="24">
        <f>COSS!Y80</f>
        <v>0</v>
      </c>
      <c r="S557" s="24">
        <f>COSS!AA80</f>
        <v>25324.487504855373</v>
      </c>
      <c r="T557" s="24">
        <f>COSS!AB80</f>
        <v>779480.38496828754</v>
      </c>
      <c r="U557" s="24">
        <f>COSS!AC80</f>
        <v>161636.29416142474</v>
      </c>
    </row>
    <row r="558" spans="1:21">
      <c r="B558" s="18" t="str">
        <f>$B$10</f>
        <v>ENERGY</v>
      </c>
      <c r="D558" s="24">
        <f>COSS!H81</f>
        <v>0</v>
      </c>
      <c r="E558" s="24">
        <f>COSS!I81</f>
        <v>0</v>
      </c>
      <c r="F558" s="24">
        <f>COSS!J81</f>
        <v>0</v>
      </c>
      <c r="G558" s="24">
        <f>COSS!K81</f>
        <v>0</v>
      </c>
      <c r="H558" s="24">
        <f>COSS!L81</f>
        <v>0</v>
      </c>
      <c r="I558" s="24">
        <f>COSS!N81</f>
        <v>0</v>
      </c>
      <c r="J558" s="24">
        <f>COSS!O81</f>
        <v>0</v>
      </c>
      <c r="K558" s="24">
        <f>COSS!P81</f>
        <v>0</v>
      </c>
      <c r="L558" s="24">
        <f>COSS!Q81</f>
        <v>0</v>
      </c>
      <c r="M558" s="24">
        <f>COSS!S81</f>
        <v>0</v>
      </c>
      <c r="N558" s="24">
        <f>COSS!T81</f>
        <v>0</v>
      </c>
      <c r="O558" s="24">
        <f>COSS!U81</f>
        <v>0</v>
      </c>
      <c r="P558" s="24">
        <f>COSS!V81</f>
        <v>0</v>
      </c>
      <c r="Q558" s="24">
        <f>COSS!X81</f>
        <v>0</v>
      </c>
      <c r="R558" s="24">
        <f>COSS!Y81</f>
        <v>0</v>
      </c>
      <c r="S558" s="24">
        <f>COSS!AA81</f>
        <v>0</v>
      </c>
      <c r="T558" s="24">
        <f>COSS!AB81</f>
        <v>0</v>
      </c>
      <c r="U558" s="24">
        <f>COSS!AC81</f>
        <v>0</v>
      </c>
    </row>
    <row r="559" spans="1:21">
      <c r="B559" s="18" t="str">
        <f>$B$11</f>
        <v>CUSTOMER</v>
      </c>
      <c r="D559" s="24">
        <f>COSS!H82</f>
        <v>0</v>
      </c>
      <c r="E559" s="24">
        <f>COSS!I82</f>
        <v>0</v>
      </c>
      <c r="F559" s="24">
        <f>COSS!J82</f>
        <v>0</v>
      </c>
      <c r="G559" s="24">
        <f>COSS!K82</f>
        <v>0</v>
      </c>
      <c r="H559" s="24">
        <f>COSS!L82</f>
        <v>0</v>
      </c>
      <c r="I559" s="24">
        <f>COSS!N82</f>
        <v>0</v>
      </c>
      <c r="J559" s="24">
        <f>COSS!O82</f>
        <v>0</v>
      </c>
      <c r="K559" s="24">
        <f>COSS!P82</f>
        <v>0</v>
      </c>
      <c r="L559" s="24">
        <f>COSS!Q82</f>
        <v>0</v>
      </c>
      <c r="M559" s="24">
        <f>COSS!S82</f>
        <v>0</v>
      </c>
      <c r="N559" s="24">
        <f>COSS!T82</f>
        <v>0</v>
      </c>
      <c r="O559" s="24">
        <f>COSS!U82</f>
        <v>0</v>
      </c>
      <c r="P559" s="24">
        <f>COSS!V82</f>
        <v>0</v>
      </c>
      <c r="Q559" s="24">
        <f>COSS!X82</f>
        <v>0</v>
      </c>
      <c r="R559" s="24">
        <f>COSS!Y82</f>
        <v>0</v>
      </c>
      <c r="S559" s="24">
        <f>COSS!AA82</f>
        <v>0</v>
      </c>
      <c r="T559" s="24">
        <f>COSS!AB82</f>
        <v>0</v>
      </c>
      <c r="U559" s="24">
        <f>COSS!AC82</f>
        <v>0</v>
      </c>
    </row>
    <row r="560" spans="1:21">
      <c r="B560" s="18" t="str">
        <f>$B$12</f>
        <v>TOTAL</v>
      </c>
      <c r="D560" s="24">
        <f>COSS!H83</f>
        <v>237133430.16000029</v>
      </c>
      <c r="E560" s="24">
        <f>COSS!I83</f>
        <v>164126465.42380422</v>
      </c>
      <c r="F560" s="24">
        <f>COSS!J83</f>
        <v>35974908.5222103</v>
      </c>
      <c r="G560" s="24">
        <f>COSS!K83</f>
        <v>290599.42951488262</v>
      </c>
      <c r="H560" s="24">
        <f>COSS!L83</f>
        <v>0</v>
      </c>
      <c r="I560" s="24">
        <f>COSS!N83</f>
        <v>19660171.291540716</v>
      </c>
      <c r="J560" s="24">
        <f>COSS!O83</f>
        <v>2170116.0595704317</v>
      </c>
      <c r="K560" s="24">
        <f>COSS!P83</f>
        <v>0</v>
      </c>
      <c r="L560" s="24">
        <f>COSS!Q83</f>
        <v>0</v>
      </c>
      <c r="M560" s="24">
        <f>COSS!S83</f>
        <v>829529.65534028655</v>
      </c>
      <c r="N560" s="24">
        <f>COSS!T83</f>
        <v>7551611.7108460991</v>
      </c>
      <c r="O560" s="24">
        <f>COSS!U83</f>
        <v>0</v>
      </c>
      <c r="P560" s="24">
        <f>COSS!V83</f>
        <v>0</v>
      </c>
      <c r="Q560" s="24">
        <f>COSS!X83</f>
        <v>5453477.1108966284</v>
      </c>
      <c r="R560" s="24">
        <f>COSS!Y83</f>
        <v>66469.289383935364</v>
      </c>
      <c r="S560" s="24">
        <f>COSS!AA83</f>
        <v>68964.987763080615</v>
      </c>
      <c r="T560" s="24">
        <f>COSS!AB83</f>
        <v>779480.38496828754</v>
      </c>
      <c r="U560" s="24">
        <f>COSS!AC83</f>
        <v>161636.29416142474</v>
      </c>
    </row>
    <row r="561" spans="1:21" ht="12">
      <c r="A561" s="37" t="str">
        <f>COSS!D91</f>
        <v>365 Overhead Lines</v>
      </c>
      <c r="B561" s="18" t="str">
        <f>$B$5</f>
        <v>PRODUCTION</v>
      </c>
      <c r="D561" s="24">
        <f>COSS!H84</f>
        <v>0</v>
      </c>
      <c r="E561" s="24">
        <f>COSS!I84</f>
        <v>0</v>
      </c>
      <c r="F561" s="24">
        <f>COSS!J84</f>
        <v>0</v>
      </c>
      <c r="G561" s="24">
        <f>COSS!K84</f>
        <v>0</v>
      </c>
      <c r="H561" s="24">
        <f>COSS!L84</f>
        <v>0</v>
      </c>
      <c r="I561" s="24">
        <f>COSS!N84</f>
        <v>0</v>
      </c>
      <c r="J561" s="24">
        <f>COSS!O84</f>
        <v>0</v>
      </c>
      <c r="K561" s="24">
        <f>COSS!P84</f>
        <v>0</v>
      </c>
      <c r="L561" s="24">
        <f>COSS!Q84</f>
        <v>0</v>
      </c>
      <c r="M561" s="24">
        <f>COSS!S84</f>
        <v>0</v>
      </c>
      <c r="N561" s="24">
        <f>COSS!T84</f>
        <v>0</v>
      </c>
      <c r="O561" s="24">
        <f>COSS!U84</f>
        <v>0</v>
      </c>
      <c r="P561" s="24">
        <f>COSS!V84</f>
        <v>0</v>
      </c>
      <c r="Q561" s="24">
        <f>COSS!X84</f>
        <v>0</v>
      </c>
      <c r="R561" s="24">
        <f>COSS!Y84</f>
        <v>0</v>
      </c>
      <c r="S561" s="24">
        <f>COSS!AA84</f>
        <v>0</v>
      </c>
      <c r="T561" s="24">
        <f>COSS!AB84</f>
        <v>0</v>
      </c>
      <c r="U561" s="24">
        <f>COSS!AC84</f>
        <v>0</v>
      </c>
    </row>
    <row r="562" spans="1:21" ht="12">
      <c r="A562" s="37"/>
      <c r="B562" s="18" t="str">
        <f>$B$6</f>
        <v>BULKTRAN</v>
      </c>
      <c r="D562" s="24">
        <f>COSS!H85</f>
        <v>0</v>
      </c>
      <c r="E562" s="24">
        <f>COSS!I85</f>
        <v>0</v>
      </c>
      <c r="F562" s="24">
        <f>COSS!J85</f>
        <v>0</v>
      </c>
      <c r="G562" s="24">
        <f>COSS!K85</f>
        <v>0</v>
      </c>
      <c r="H562" s="24">
        <f>COSS!L85</f>
        <v>0</v>
      </c>
      <c r="I562" s="24">
        <f>COSS!N85</f>
        <v>0</v>
      </c>
      <c r="J562" s="24">
        <f>COSS!O85</f>
        <v>0</v>
      </c>
      <c r="K562" s="24">
        <f>COSS!P85</f>
        <v>0</v>
      </c>
      <c r="L562" s="24">
        <f>COSS!Q85</f>
        <v>0</v>
      </c>
      <c r="M562" s="24">
        <f>COSS!S85</f>
        <v>0</v>
      </c>
      <c r="N562" s="24">
        <f>COSS!T85</f>
        <v>0</v>
      </c>
      <c r="O562" s="24">
        <f>COSS!U85</f>
        <v>0</v>
      </c>
      <c r="P562" s="24">
        <f>COSS!V85</f>
        <v>0</v>
      </c>
      <c r="Q562" s="24">
        <f>COSS!X85</f>
        <v>0</v>
      </c>
      <c r="R562" s="24">
        <f>COSS!Y85</f>
        <v>0</v>
      </c>
      <c r="S562" s="24">
        <f>COSS!AA85</f>
        <v>0</v>
      </c>
      <c r="T562" s="24">
        <f>COSS!AB85</f>
        <v>0</v>
      </c>
      <c r="U562" s="24">
        <f>COSS!AC85</f>
        <v>0</v>
      </c>
    </row>
    <row r="563" spans="1:21">
      <c r="B563" s="18" t="str">
        <f>$B$7</f>
        <v>SUBTRAN</v>
      </c>
      <c r="D563" s="24">
        <f>COSS!H86</f>
        <v>0</v>
      </c>
      <c r="E563" s="24">
        <f>COSS!I86</f>
        <v>0</v>
      </c>
      <c r="F563" s="24">
        <f>COSS!J86</f>
        <v>0</v>
      </c>
      <c r="G563" s="24">
        <f>COSS!K86</f>
        <v>0</v>
      </c>
      <c r="H563" s="24">
        <f>COSS!L86</f>
        <v>0</v>
      </c>
      <c r="I563" s="24">
        <f>COSS!N86</f>
        <v>0</v>
      </c>
      <c r="J563" s="24">
        <f>COSS!O86</f>
        <v>0</v>
      </c>
      <c r="K563" s="24">
        <f>COSS!P86</f>
        <v>0</v>
      </c>
      <c r="L563" s="24">
        <f>COSS!Q86</f>
        <v>0</v>
      </c>
      <c r="M563" s="24">
        <f>COSS!S86</f>
        <v>0</v>
      </c>
      <c r="N563" s="24">
        <f>COSS!T86</f>
        <v>0</v>
      </c>
      <c r="O563" s="24">
        <f>COSS!U86</f>
        <v>0</v>
      </c>
      <c r="P563" s="24">
        <f>COSS!V86</f>
        <v>0</v>
      </c>
      <c r="Q563" s="24">
        <f>COSS!X86</f>
        <v>0</v>
      </c>
      <c r="R563" s="24">
        <f>COSS!Y86</f>
        <v>0</v>
      </c>
      <c r="S563" s="24">
        <f>COSS!AA86</f>
        <v>0</v>
      </c>
      <c r="T563" s="24">
        <f>COSS!AB86</f>
        <v>0</v>
      </c>
      <c r="U563" s="24">
        <f>COSS!AC86</f>
        <v>0</v>
      </c>
    </row>
    <row r="564" spans="1:21">
      <c r="B564" s="18" t="str">
        <f>$B$8</f>
        <v>DISTPRI</v>
      </c>
      <c r="D564" s="24">
        <f>COSS!H87</f>
        <v>219442875.77614054</v>
      </c>
      <c r="E564" s="24">
        <f>COSS!I87</f>
        <v>143692746.08215317</v>
      </c>
      <c r="F564" s="24">
        <f>COSS!J87</f>
        <v>33629648.626213945</v>
      </c>
      <c r="G564" s="24">
        <f>COSS!K87</f>
        <v>469730.55394087586</v>
      </c>
      <c r="H564" s="24">
        <f>COSS!L87</f>
        <v>0</v>
      </c>
      <c r="I564" s="24">
        <f>COSS!N87</f>
        <v>19522670.736057188</v>
      </c>
      <c r="J564" s="24">
        <f>COSS!O87</f>
        <v>3507817.6873220732</v>
      </c>
      <c r="K564" s="24">
        <f>COSS!P87</f>
        <v>0</v>
      </c>
      <c r="L564" s="24">
        <f>COSS!Q87</f>
        <v>0</v>
      </c>
      <c r="M564" s="24">
        <f>COSS!S87</f>
        <v>882751.86084680422</v>
      </c>
      <c r="N564" s="24">
        <f>COSS!T87</f>
        <v>12206571.63024636</v>
      </c>
      <c r="O564" s="24">
        <f>COSS!U87</f>
        <v>0</v>
      </c>
      <c r="P564" s="24">
        <f>COSS!V87</f>
        <v>0</v>
      </c>
      <c r="Q564" s="24">
        <f>COSS!X87</f>
        <v>5352954.9998421762</v>
      </c>
      <c r="R564" s="24">
        <f>COSS!Y87</f>
        <v>107442.2485085206</v>
      </c>
      <c r="S564" s="24">
        <f>COSS!AA87</f>
        <v>70541.351009442486</v>
      </c>
      <c r="T564" s="24">
        <f>COSS!AB87</f>
        <v>0</v>
      </c>
      <c r="U564" s="24">
        <f>COSS!AC87</f>
        <v>0</v>
      </c>
    </row>
    <row r="565" spans="1:21">
      <c r="B565" s="18" t="str">
        <f>$B$9</f>
        <v>DISTSEC</v>
      </c>
      <c r="D565" s="24">
        <f>COSS!H88</f>
        <v>42974469.913859598</v>
      </c>
      <c r="E565" s="24">
        <f>COSS!I88</f>
        <v>31891572.607055545</v>
      </c>
      <c r="F565" s="24">
        <f>COSS!J88</f>
        <v>6430765.8619424598</v>
      </c>
      <c r="G565" s="24">
        <f>COSS!K88</f>
        <v>0</v>
      </c>
      <c r="H565" s="24">
        <f>COSS!L88</f>
        <v>0</v>
      </c>
      <c r="I565" s="24">
        <f>COSS!N88</f>
        <v>3214324.942374846</v>
      </c>
      <c r="J565" s="24">
        <f>COSS!O88</f>
        <v>0</v>
      </c>
      <c r="K565" s="24">
        <f>COSS!P88</f>
        <v>0</v>
      </c>
      <c r="L565" s="24">
        <f>COSS!Q88</f>
        <v>0</v>
      </c>
      <c r="M565" s="24">
        <f>COSS!S88</f>
        <v>120143.94031297405</v>
      </c>
      <c r="N565" s="24">
        <f>COSS!T88</f>
        <v>0</v>
      </c>
      <c r="O565" s="24">
        <f>COSS!U88</f>
        <v>0</v>
      </c>
      <c r="P565" s="24">
        <f>COSS!V88</f>
        <v>0</v>
      </c>
      <c r="Q565" s="24">
        <f>COSS!X88</f>
        <v>907972.0368796346</v>
      </c>
      <c r="R565" s="24">
        <f>COSS!Y88</f>
        <v>0</v>
      </c>
      <c r="S565" s="24">
        <f>COSS!AA88</f>
        <v>10735.472522138316</v>
      </c>
      <c r="T565" s="24">
        <f>COSS!AB88</f>
        <v>330434.73250025156</v>
      </c>
      <c r="U565" s="24">
        <f>COSS!AC88</f>
        <v>68520.320271734992</v>
      </c>
    </row>
    <row r="566" spans="1:21">
      <c r="B566" s="18" t="str">
        <f>$B$10</f>
        <v>ENERGY</v>
      </c>
      <c r="D566" s="24">
        <f>COSS!H89</f>
        <v>0</v>
      </c>
      <c r="E566" s="24">
        <f>COSS!I89</f>
        <v>0</v>
      </c>
      <c r="F566" s="24">
        <f>COSS!J89</f>
        <v>0</v>
      </c>
      <c r="G566" s="24">
        <f>COSS!K89</f>
        <v>0</v>
      </c>
      <c r="H566" s="24">
        <f>COSS!L89</f>
        <v>0</v>
      </c>
      <c r="I566" s="24">
        <f>COSS!N89</f>
        <v>0</v>
      </c>
      <c r="J566" s="24">
        <f>COSS!O89</f>
        <v>0</v>
      </c>
      <c r="K566" s="24">
        <f>COSS!P89</f>
        <v>0</v>
      </c>
      <c r="L566" s="24">
        <f>COSS!Q89</f>
        <v>0</v>
      </c>
      <c r="M566" s="24">
        <f>COSS!S89</f>
        <v>0</v>
      </c>
      <c r="N566" s="24">
        <f>COSS!T89</f>
        <v>0</v>
      </c>
      <c r="O566" s="24">
        <f>COSS!U89</f>
        <v>0</v>
      </c>
      <c r="P566" s="24">
        <f>COSS!V89</f>
        <v>0</v>
      </c>
      <c r="Q566" s="24">
        <f>COSS!X89</f>
        <v>0</v>
      </c>
      <c r="R566" s="24">
        <f>COSS!Y89</f>
        <v>0</v>
      </c>
      <c r="S566" s="24">
        <f>COSS!AA89</f>
        <v>0</v>
      </c>
      <c r="T566" s="24">
        <f>COSS!AB89</f>
        <v>0</v>
      </c>
      <c r="U566" s="24">
        <f>COSS!AC89</f>
        <v>0</v>
      </c>
    </row>
    <row r="567" spans="1:21">
      <c r="B567" s="18" t="str">
        <f>$B$11</f>
        <v>CUSTOMER</v>
      </c>
      <c r="D567" s="24">
        <f>COSS!H90</f>
        <v>0</v>
      </c>
      <c r="E567" s="24">
        <f>COSS!I90</f>
        <v>0</v>
      </c>
      <c r="F567" s="24">
        <f>COSS!J90</f>
        <v>0</v>
      </c>
      <c r="G567" s="24">
        <f>COSS!K90</f>
        <v>0</v>
      </c>
      <c r="H567" s="24">
        <f>COSS!L90</f>
        <v>0</v>
      </c>
      <c r="I567" s="24">
        <f>COSS!N90</f>
        <v>0</v>
      </c>
      <c r="J567" s="24">
        <f>COSS!O90</f>
        <v>0</v>
      </c>
      <c r="K567" s="24">
        <f>COSS!P90</f>
        <v>0</v>
      </c>
      <c r="L567" s="24">
        <f>COSS!Q90</f>
        <v>0</v>
      </c>
      <c r="M567" s="24">
        <f>COSS!S90</f>
        <v>0</v>
      </c>
      <c r="N567" s="24">
        <f>COSS!T90</f>
        <v>0</v>
      </c>
      <c r="O567" s="24">
        <f>COSS!U90</f>
        <v>0</v>
      </c>
      <c r="P567" s="24">
        <f>COSS!V90</f>
        <v>0</v>
      </c>
      <c r="Q567" s="24">
        <f>COSS!X90</f>
        <v>0</v>
      </c>
      <c r="R567" s="24">
        <f>COSS!Y90</f>
        <v>0</v>
      </c>
      <c r="S567" s="24">
        <f>COSS!AA90</f>
        <v>0</v>
      </c>
      <c r="T567" s="24">
        <f>COSS!AB90</f>
        <v>0</v>
      </c>
      <c r="U567" s="24">
        <f>COSS!AC90</f>
        <v>0</v>
      </c>
    </row>
    <row r="568" spans="1:21">
      <c r="B568" s="18" t="str">
        <f>$B$12</f>
        <v>TOTAL</v>
      </c>
      <c r="D568" s="24">
        <f>COSS!H91</f>
        <v>262417345.69000015</v>
      </c>
      <c r="E568" s="24">
        <f>COSS!I91</f>
        <v>175584318.68920872</v>
      </c>
      <c r="F568" s="24">
        <f>COSS!J91</f>
        <v>40060414.488156408</v>
      </c>
      <c r="G568" s="24">
        <f>COSS!K91</f>
        <v>469730.55394087586</v>
      </c>
      <c r="H568" s="24">
        <f>COSS!L91</f>
        <v>0</v>
      </c>
      <c r="I568" s="24">
        <f>COSS!N91</f>
        <v>22736995.678432036</v>
      </c>
      <c r="J568" s="24">
        <f>COSS!O91</f>
        <v>3507817.6873220732</v>
      </c>
      <c r="K568" s="24">
        <f>COSS!P91</f>
        <v>0</v>
      </c>
      <c r="L568" s="24">
        <f>COSS!Q91</f>
        <v>0</v>
      </c>
      <c r="M568" s="24">
        <f>COSS!S91</f>
        <v>1002895.8011597783</v>
      </c>
      <c r="N568" s="24">
        <f>COSS!T91</f>
        <v>12206571.63024636</v>
      </c>
      <c r="O568" s="24">
        <f>COSS!U91</f>
        <v>0</v>
      </c>
      <c r="P568" s="24">
        <f>COSS!V91</f>
        <v>0</v>
      </c>
      <c r="Q568" s="24">
        <f>COSS!X91</f>
        <v>6260927.0367218116</v>
      </c>
      <c r="R568" s="24">
        <f>COSS!Y91</f>
        <v>107442.2485085206</v>
      </c>
      <c r="S568" s="24">
        <f>COSS!AA91</f>
        <v>81276.823531580812</v>
      </c>
      <c r="T568" s="24">
        <f>COSS!AB91</f>
        <v>330434.73250025156</v>
      </c>
      <c r="U568" s="24">
        <f>COSS!AC91</f>
        <v>68520.320271734992</v>
      </c>
    </row>
    <row r="569" spans="1:21">
      <c r="A569" s="119" t="s">
        <v>66</v>
      </c>
      <c r="B569" s="18" t="str">
        <f>$B$5</f>
        <v>PRODUCTION</v>
      </c>
      <c r="C569" s="22"/>
      <c r="D569" s="23">
        <f t="shared" ref="D569:D576" si="332">SUM(E569:U569)</f>
        <v>0</v>
      </c>
      <c r="E569" s="23">
        <f>(E553+E561)/($D$560+$D$568)</f>
        <v>0</v>
      </c>
      <c r="F569" s="23">
        <f t="shared" ref="F569:U569" si="333">(F553+F561)/($D$560+$D$568)</f>
        <v>0</v>
      </c>
      <c r="G569" s="23">
        <f t="shared" si="333"/>
        <v>0</v>
      </c>
      <c r="H569" s="23">
        <f t="shared" ref="H569:H575" si="334">(H553+H561)/($D$560+$D$568)</f>
        <v>0</v>
      </c>
      <c r="I569" s="23">
        <f t="shared" si="333"/>
        <v>0</v>
      </c>
      <c r="J569" s="23">
        <f t="shared" si="333"/>
        <v>0</v>
      </c>
      <c r="K569" s="23">
        <f t="shared" si="333"/>
        <v>0</v>
      </c>
      <c r="L569" s="23">
        <f t="shared" ref="L569:M575" si="335">(L553+L561)/($D$560+$D$568)</f>
        <v>0</v>
      </c>
      <c r="M569" s="23">
        <f t="shared" si="335"/>
        <v>0</v>
      </c>
      <c r="N569" s="23">
        <f t="shared" si="333"/>
        <v>0</v>
      </c>
      <c r="O569" s="23">
        <f t="shared" si="333"/>
        <v>0</v>
      </c>
      <c r="P569" s="23">
        <f t="shared" ref="P569:P575" si="336">(P553+P561)/($D$560+$D$568)</f>
        <v>0</v>
      </c>
      <c r="Q569" s="23">
        <f t="shared" si="333"/>
        <v>0</v>
      </c>
      <c r="R569" s="23">
        <f t="shared" si="333"/>
        <v>0</v>
      </c>
      <c r="S569" s="23">
        <f t="shared" si="333"/>
        <v>0</v>
      </c>
      <c r="T569" s="23">
        <f t="shared" ref="T569:T575" si="337">(T553+T561)/($D$560+$D$568)</f>
        <v>0</v>
      </c>
      <c r="U569" s="23">
        <f t="shared" si="333"/>
        <v>0</v>
      </c>
    </row>
    <row r="570" spans="1:21">
      <c r="A570" s="18" t="str">
        <f t="shared" ref="A570:A576" si="338">A569</f>
        <v>TOTOHLINES</v>
      </c>
      <c r="B570" s="18" t="str">
        <f>$B$6</f>
        <v>BULKTRAN</v>
      </c>
      <c r="C570" s="22"/>
      <c r="D570" s="23">
        <f t="shared" si="332"/>
        <v>0</v>
      </c>
      <c r="E570" s="23">
        <f t="shared" ref="E570:U570" si="339">(E554+E562)/($D$560+$D$568)</f>
        <v>0</v>
      </c>
      <c r="F570" s="23">
        <f t="shared" si="339"/>
        <v>0</v>
      </c>
      <c r="G570" s="23">
        <f t="shared" si="339"/>
        <v>0</v>
      </c>
      <c r="H570" s="23">
        <f t="shared" si="334"/>
        <v>0</v>
      </c>
      <c r="I570" s="23">
        <f t="shared" si="339"/>
        <v>0</v>
      </c>
      <c r="J570" s="23">
        <f t="shared" si="339"/>
        <v>0</v>
      </c>
      <c r="K570" s="23">
        <f t="shared" si="339"/>
        <v>0</v>
      </c>
      <c r="L570" s="23">
        <f t="shared" si="335"/>
        <v>0</v>
      </c>
      <c r="M570" s="23">
        <f t="shared" si="335"/>
        <v>0</v>
      </c>
      <c r="N570" s="23">
        <f t="shared" si="339"/>
        <v>0</v>
      </c>
      <c r="O570" s="23">
        <f t="shared" si="339"/>
        <v>0</v>
      </c>
      <c r="P570" s="23">
        <f t="shared" si="336"/>
        <v>0</v>
      </c>
      <c r="Q570" s="23">
        <f t="shared" si="339"/>
        <v>0</v>
      </c>
      <c r="R570" s="23">
        <f t="shared" si="339"/>
        <v>0</v>
      </c>
      <c r="S570" s="23">
        <f t="shared" si="339"/>
        <v>0</v>
      </c>
      <c r="T570" s="23">
        <f t="shared" si="337"/>
        <v>0</v>
      </c>
      <c r="U570" s="23">
        <f t="shared" si="339"/>
        <v>0</v>
      </c>
    </row>
    <row r="571" spans="1:21">
      <c r="A571" s="18" t="str">
        <f t="shared" si="338"/>
        <v>TOTOHLINES</v>
      </c>
      <c r="B571" s="18" t="str">
        <f>$B$7</f>
        <v>SUBTRAN</v>
      </c>
      <c r="C571" s="22"/>
      <c r="D571" s="23">
        <f t="shared" si="332"/>
        <v>0</v>
      </c>
      <c r="E571" s="23">
        <f t="shared" ref="E571:U571" si="340">(E555+E563)/($D$560+$D$568)</f>
        <v>0</v>
      </c>
      <c r="F571" s="23">
        <f t="shared" si="340"/>
        <v>0</v>
      </c>
      <c r="G571" s="23">
        <f t="shared" si="340"/>
        <v>0</v>
      </c>
      <c r="H571" s="23">
        <f t="shared" si="334"/>
        <v>0</v>
      </c>
      <c r="I571" s="23">
        <f t="shared" si="340"/>
        <v>0</v>
      </c>
      <c r="J571" s="23">
        <f t="shared" si="340"/>
        <v>0</v>
      </c>
      <c r="K571" s="23">
        <f t="shared" si="340"/>
        <v>0</v>
      </c>
      <c r="L571" s="23">
        <f t="shared" si="335"/>
        <v>0</v>
      </c>
      <c r="M571" s="23">
        <f t="shared" si="335"/>
        <v>0</v>
      </c>
      <c r="N571" s="23">
        <f t="shared" si="340"/>
        <v>0</v>
      </c>
      <c r="O571" s="23">
        <f t="shared" si="340"/>
        <v>0</v>
      </c>
      <c r="P571" s="23">
        <f t="shared" si="336"/>
        <v>0</v>
      </c>
      <c r="Q571" s="23">
        <f t="shared" si="340"/>
        <v>0</v>
      </c>
      <c r="R571" s="23">
        <f t="shared" si="340"/>
        <v>0</v>
      </c>
      <c r="S571" s="23">
        <f t="shared" si="340"/>
        <v>0</v>
      </c>
      <c r="T571" s="23">
        <f t="shared" si="337"/>
        <v>0</v>
      </c>
      <c r="U571" s="23">
        <f t="shared" si="340"/>
        <v>0</v>
      </c>
    </row>
    <row r="572" spans="1:21">
      <c r="A572" s="18" t="str">
        <f t="shared" si="338"/>
        <v>TOTOHLINES</v>
      </c>
      <c r="B572" s="18" t="str">
        <f>$B$8</f>
        <v>DISTPRI</v>
      </c>
      <c r="C572" s="22"/>
      <c r="D572" s="23">
        <f t="shared" si="332"/>
        <v>0.71104183753509265</v>
      </c>
      <c r="E572" s="23">
        <f t="shared" ref="E572:U572" si="341">(E556+E564)/($D$560+$D$568)</f>
        <v>0.46559522086716348</v>
      </c>
      <c r="F572" s="23">
        <f t="shared" si="341"/>
        <v>0.10896725204802737</v>
      </c>
      <c r="G572" s="23">
        <f t="shared" si="341"/>
        <v>1.5220274298684345E-3</v>
      </c>
      <c r="H572" s="23">
        <f t="shared" si="334"/>
        <v>0</v>
      </c>
      <c r="I572" s="23">
        <f t="shared" si="341"/>
        <v>6.3257627410604575E-2</v>
      </c>
      <c r="J572" s="23">
        <f t="shared" si="341"/>
        <v>1.1366079328435296E-2</v>
      </c>
      <c r="K572" s="23">
        <f t="shared" si="341"/>
        <v>0</v>
      </c>
      <c r="L572" s="23">
        <f t="shared" si="335"/>
        <v>0</v>
      </c>
      <c r="M572" s="23">
        <f t="shared" si="335"/>
        <v>2.8603047740968376E-3</v>
      </c>
      <c r="N572" s="23">
        <f t="shared" si="341"/>
        <v>3.9551902021317704E-2</v>
      </c>
      <c r="O572" s="23">
        <f t="shared" si="341"/>
        <v>0</v>
      </c>
      <c r="P572" s="23">
        <f t="shared" si="336"/>
        <v>0</v>
      </c>
      <c r="Q572" s="23">
        <f t="shared" si="341"/>
        <v>1.7344718737705669E-2</v>
      </c>
      <c r="R572" s="23">
        <f t="shared" si="341"/>
        <v>3.4813585785457011E-4</v>
      </c>
      <c r="S572" s="23">
        <f t="shared" si="341"/>
        <v>2.2856906001874169E-4</v>
      </c>
      <c r="T572" s="23">
        <f t="shared" si="337"/>
        <v>0</v>
      </c>
      <c r="U572" s="23">
        <f t="shared" si="341"/>
        <v>0</v>
      </c>
    </row>
    <row r="573" spans="1:21">
      <c r="A573" s="18" t="str">
        <f t="shared" si="338"/>
        <v>TOTOHLINES</v>
      </c>
      <c r="B573" s="18" t="str">
        <f>$B$9</f>
        <v>DISTSEC</v>
      </c>
      <c r="C573" s="22"/>
      <c r="D573" s="23">
        <f t="shared" si="332"/>
        <v>0.28895816246490735</v>
      </c>
      <c r="E573" s="23">
        <f t="shared" ref="E573:U573" si="342">(E557+E565)/($D$560+$D$568)</f>
        <v>0.21443732144044278</v>
      </c>
      <c r="F573" s="23">
        <f t="shared" si="342"/>
        <v>4.3240144449336396E-2</v>
      </c>
      <c r="G573" s="23">
        <f t="shared" si="342"/>
        <v>0</v>
      </c>
      <c r="H573" s="23">
        <f t="shared" si="334"/>
        <v>0</v>
      </c>
      <c r="I573" s="23">
        <f t="shared" si="342"/>
        <v>2.1612958362849016E-2</v>
      </c>
      <c r="J573" s="23">
        <f t="shared" si="342"/>
        <v>0</v>
      </c>
      <c r="K573" s="23">
        <f t="shared" si="342"/>
        <v>0</v>
      </c>
      <c r="L573" s="23">
        <f t="shared" si="335"/>
        <v>0</v>
      </c>
      <c r="M573" s="23">
        <f t="shared" si="335"/>
        <v>8.0784177893801403E-4</v>
      </c>
      <c r="N573" s="23">
        <f t="shared" si="342"/>
        <v>0</v>
      </c>
      <c r="O573" s="23">
        <f t="shared" si="342"/>
        <v>0</v>
      </c>
      <c r="P573" s="23">
        <f t="shared" si="336"/>
        <v>0</v>
      </c>
      <c r="Q573" s="23">
        <f t="shared" si="342"/>
        <v>6.1051580594748264E-3</v>
      </c>
      <c r="R573" s="23">
        <f t="shared" si="342"/>
        <v>0</v>
      </c>
      <c r="S573" s="23">
        <f t="shared" si="342"/>
        <v>7.2184774341780582E-5</v>
      </c>
      <c r="T573" s="23">
        <f t="shared" si="337"/>
        <v>2.2218264311170085E-3</v>
      </c>
      <c r="U573" s="23">
        <f t="shared" si="342"/>
        <v>4.6072716840753864E-4</v>
      </c>
    </row>
    <row r="574" spans="1:21">
      <c r="A574" s="18" t="str">
        <f t="shared" si="338"/>
        <v>TOTOHLINES</v>
      </c>
      <c r="B574" s="18" t="str">
        <f>$B$10</f>
        <v>ENERGY</v>
      </c>
      <c r="C574" s="22"/>
      <c r="D574" s="23">
        <f t="shared" si="332"/>
        <v>0</v>
      </c>
      <c r="E574" s="23">
        <f t="shared" ref="E574:U574" si="343">(E558+E566)/($D$560+$D$568)</f>
        <v>0</v>
      </c>
      <c r="F574" s="23">
        <f t="shared" si="343"/>
        <v>0</v>
      </c>
      <c r="G574" s="23">
        <f t="shared" si="343"/>
        <v>0</v>
      </c>
      <c r="H574" s="23">
        <f t="shared" si="334"/>
        <v>0</v>
      </c>
      <c r="I574" s="23">
        <f t="shared" si="343"/>
        <v>0</v>
      </c>
      <c r="J574" s="23">
        <f t="shared" si="343"/>
        <v>0</v>
      </c>
      <c r="K574" s="23">
        <f t="shared" si="343"/>
        <v>0</v>
      </c>
      <c r="L574" s="23">
        <f t="shared" si="335"/>
        <v>0</v>
      </c>
      <c r="M574" s="23">
        <f t="shared" si="335"/>
        <v>0</v>
      </c>
      <c r="N574" s="23">
        <f t="shared" si="343"/>
        <v>0</v>
      </c>
      <c r="O574" s="23">
        <f t="shared" si="343"/>
        <v>0</v>
      </c>
      <c r="P574" s="23">
        <f t="shared" si="336"/>
        <v>0</v>
      </c>
      <c r="Q574" s="23">
        <f t="shared" si="343"/>
        <v>0</v>
      </c>
      <c r="R574" s="23">
        <f t="shared" si="343"/>
        <v>0</v>
      </c>
      <c r="S574" s="23">
        <f t="shared" si="343"/>
        <v>0</v>
      </c>
      <c r="T574" s="23">
        <f t="shared" si="337"/>
        <v>0</v>
      </c>
      <c r="U574" s="23">
        <f t="shared" si="343"/>
        <v>0</v>
      </c>
    </row>
    <row r="575" spans="1:21">
      <c r="A575" s="18" t="str">
        <f t="shared" si="338"/>
        <v>TOTOHLINES</v>
      </c>
      <c r="B575" s="18" t="str">
        <f>$B$11</f>
        <v>CUSTOMER</v>
      </c>
      <c r="C575" s="22"/>
      <c r="D575" s="23">
        <f t="shared" si="332"/>
        <v>0</v>
      </c>
      <c r="E575" s="23">
        <f t="shared" ref="E575:U575" si="344">(E559+E567)/($D$560+$D$568)</f>
        <v>0</v>
      </c>
      <c r="F575" s="23">
        <f t="shared" si="344"/>
        <v>0</v>
      </c>
      <c r="G575" s="23">
        <f t="shared" si="344"/>
        <v>0</v>
      </c>
      <c r="H575" s="23">
        <f t="shared" si="334"/>
        <v>0</v>
      </c>
      <c r="I575" s="23">
        <f t="shared" si="344"/>
        <v>0</v>
      </c>
      <c r="J575" s="23">
        <f t="shared" si="344"/>
        <v>0</v>
      </c>
      <c r="K575" s="23">
        <f t="shared" si="344"/>
        <v>0</v>
      </c>
      <c r="L575" s="23">
        <f t="shared" si="335"/>
        <v>0</v>
      </c>
      <c r="M575" s="23">
        <f t="shared" si="335"/>
        <v>0</v>
      </c>
      <c r="N575" s="23">
        <f t="shared" si="344"/>
        <v>0</v>
      </c>
      <c r="O575" s="23">
        <f t="shared" si="344"/>
        <v>0</v>
      </c>
      <c r="P575" s="23">
        <f t="shared" si="336"/>
        <v>0</v>
      </c>
      <c r="Q575" s="23">
        <f t="shared" si="344"/>
        <v>0</v>
      </c>
      <c r="R575" s="23">
        <f t="shared" si="344"/>
        <v>0</v>
      </c>
      <c r="S575" s="23">
        <f t="shared" si="344"/>
        <v>0</v>
      </c>
      <c r="T575" s="23">
        <f t="shared" si="337"/>
        <v>0</v>
      </c>
      <c r="U575" s="23">
        <f t="shared" si="344"/>
        <v>0</v>
      </c>
    </row>
    <row r="576" spans="1:21">
      <c r="A576" s="18" t="str">
        <f t="shared" si="338"/>
        <v>TOTOHLINES</v>
      </c>
      <c r="B576" s="18" t="str">
        <f>$B$12</f>
        <v>TOTAL</v>
      </c>
      <c r="C576" s="22"/>
      <c r="D576" s="23">
        <f t="shared" si="332"/>
        <v>0.99999999999999989</v>
      </c>
      <c r="E576" s="23">
        <f t="shared" ref="E576:U576" si="345">SUM(E569:E575)</f>
        <v>0.68003254230760624</v>
      </c>
      <c r="F576" s="23">
        <f t="shared" si="345"/>
        <v>0.15220739649736376</v>
      </c>
      <c r="G576" s="23">
        <f t="shared" si="345"/>
        <v>1.5220274298684345E-3</v>
      </c>
      <c r="H576" s="23">
        <f t="shared" si="345"/>
        <v>0</v>
      </c>
      <c r="I576" s="23">
        <f t="shared" si="345"/>
        <v>8.4870585773453591E-2</v>
      </c>
      <c r="J576" s="23">
        <f t="shared" si="345"/>
        <v>1.1366079328435296E-2</v>
      </c>
      <c r="K576" s="23">
        <f t="shared" si="345"/>
        <v>0</v>
      </c>
      <c r="L576" s="23">
        <f t="shared" si="345"/>
        <v>0</v>
      </c>
      <c r="M576" s="23">
        <f t="shared" si="345"/>
        <v>3.6681465530348516E-3</v>
      </c>
      <c r="N576" s="23">
        <f t="shared" si="345"/>
        <v>3.9551902021317704E-2</v>
      </c>
      <c r="O576" s="23">
        <f t="shared" si="345"/>
        <v>0</v>
      </c>
      <c r="P576" s="23">
        <f t="shared" si="345"/>
        <v>0</v>
      </c>
      <c r="Q576" s="23">
        <f t="shared" si="345"/>
        <v>2.3449876797180497E-2</v>
      </c>
      <c r="R576" s="23">
        <f t="shared" si="345"/>
        <v>3.4813585785457011E-4</v>
      </c>
      <c r="S576" s="23">
        <f t="shared" si="345"/>
        <v>3.0075383436052225E-4</v>
      </c>
      <c r="T576" s="23">
        <f t="shared" si="345"/>
        <v>2.2218264311170085E-3</v>
      </c>
      <c r="U576" s="23">
        <f t="shared" si="345"/>
        <v>4.6072716840753864E-4</v>
      </c>
    </row>
    <row r="577" spans="1:21">
      <c r="C577" s="22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</row>
    <row r="578" spans="1:21" ht="12">
      <c r="A578" s="37" t="str">
        <f>COSS!D99</f>
        <v>366 Underground Conduit</v>
      </c>
      <c r="B578" s="18" t="str">
        <f>$B$5</f>
        <v>PRODUCTION</v>
      </c>
      <c r="D578" s="24">
        <f>COSS!H92</f>
        <v>0</v>
      </c>
      <c r="E578" s="24">
        <f>COSS!I92</f>
        <v>0</v>
      </c>
      <c r="F578" s="24">
        <f>COSS!J92</f>
        <v>0</v>
      </c>
      <c r="G578" s="24">
        <f>COSS!K92</f>
        <v>0</v>
      </c>
      <c r="H578" s="24">
        <f>COSS!L92</f>
        <v>0</v>
      </c>
      <c r="I578" s="24">
        <f>COSS!N92</f>
        <v>0</v>
      </c>
      <c r="J578" s="24">
        <f>COSS!O92</f>
        <v>0</v>
      </c>
      <c r="K578" s="24">
        <f>COSS!P92</f>
        <v>0</v>
      </c>
      <c r="L578" s="24">
        <f>COSS!Q92</f>
        <v>0</v>
      </c>
      <c r="M578" s="24">
        <f>COSS!S92</f>
        <v>0</v>
      </c>
      <c r="N578" s="24">
        <f>COSS!T92</f>
        <v>0</v>
      </c>
      <c r="O578" s="24">
        <f>COSS!U92</f>
        <v>0</v>
      </c>
      <c r="P578" s="24">
        <f>COSS!V92</f>
        <v>0</v>
      </c>
      <c r="Q578" s="24">
        <f>COSS!X92</f>
        <v>0</v>
      </c>
      <c r="R578" s="24">
        <f>COSS!Y92</f>
        <v>0</v>
      </c>
      <c r="S578" s="24">
        <f>COSS!AA92</f>
        <v>0</v>
      </c>
      <c r="T578" s="24">
        <f>COSS!AB92</f>
        <v>0</v>
      </c>
      <c r="U578" s="24">
        <f>COSS!AC92</f>
        <v>0</v>
      </c>
    </row>
    <row r="579" spans="1:21">
      <c r="B579" s="18" t="str">
        <f>$B$6</f>
        <v>BULKTRAN</v>
      </c>
      <c r="D579" s="24">
        <f>COSS!H93</f>
        <v>0</v>
      </c>
      <c r="E579" s="24">
        <f>COSS!I93</f>
        <v>0</v>
      </c>
      <c r="F579" s="24">
        <f>COSS!J93</f>
        <v>0</v>
      </c>
      <c r="G579" s="24">
        <f>COSS!K93</f>
        <v>0</v>
      </c>
      <c r="H579" s="24">
        <f>COSS!L93</f>
        <v>0</v>
      </c>
      <c r="I579" s="24">
        <f>COSS!N93</f>
        <v>0</v>
      </c>
      <c r="J579" s="24">
        <f>COSS!O93</f>
        <v>0</v>
      </c>
      <c r="K579" s="24">
        <f>COSS!P93</f>
        <v>0</v>
      </c>
      <c r="L579" s="24">
        <f>COSS!Q93</f>
        <v>0</v>
      </c>
      <c r="M579" s="24">
        <f>COSS!S93</f>
        <v>0</v>
      </c>
      <c r="N579" s="24">
        <f>COSS!T93</f>
        <v>0</v>
      </c>
      <c r="O579" s="24">
        <f>COSS!U93</f>
        <v>0</v>
      </c>
      <c r="P579" s="24">
        <f>COSS!V93</f>
        <v>0</v>
      </c>
      <c r="Q579" s="24">
        <f>COSS!X93</f>
        <v>0</v>
      </c>
      <c r="R579" s="24">
        <f>COSS!Y93</f>
        <v>0</v>
      </c>
      <c r="S579" s="24">
        <f>COSS!AA93</f>
        <v>0</v>
      </c>
      <c r="T579" s="24">
        <f>COSS!AB93</f>
        <v>0</v>
      </c>
      <c r="U579" s="24">
        <f>COSS!AC93</f>
        <v>0</v>
      </c>
    </row>
    <row r="580" spans="1:21">
      <c r="B580" s="18" t="str">
        <f>$B$7</f>
        <v>SUBTRAN</v>
      </c>
      <c r="D580" s="24">
        <f>COSS!H94</f>
        <v>0</v>
      </c>
      <c r="E580" s="24">
        <f>COSS!I94</f>
        <v>0</v>
      </c>
      <c r="F580" s="24">
        <f>COSS!J94</f>
        <v>0</v>
      </c>
      <c r="G580" s="24">
        <f>COSS!K94</f>
        <v>0</v>
      </c>
      <c r="H580" s="24">
        <f>COSS!L94</f>
        <v>0</v>
      </c>
      <c r="I580" s="24">
        <f>COSS!N94</f>
        <v>0</v>
      </c>
      <c r="J580" s="24">
        <f>COSS!O94</f>
        <v>0</v>
      </c>
      <c r="K580" s="24">
        <f>COSS!P94</f>
        <v>0</v>
      </c>
      <c r="L580" s="24">
        <f>COSS!Q94</f>
        <v>0</v>
      </c>
      <c r="M580" s="24">
        <f>COSS!S94</f>
        <v>0</v>
      </c>
      <c r="N580" s="24">
        <f>COSS!T94</f>
        <v>0</v>
      </c>
      <c r="O580" s="24">
        <f>COSS!U94</f>
        <v>0</v>
      </c>
      <c r="P580" s="24">
        <f>COSS!V94</f>
        <v>0</v>
      </c>
      <c r="Q580" s="24">
        <f>COSS!X94</f>
        <v>0</v>
      </c>
      <c r="R580" s="24">
        <f>COSS!Y94</f>
        <v>0</v>
      </c>
      <c r="S580" s="24">
        <f>COSS!AA94</f>
        <v>0</v>
      </c>
      <c r="T580" s="24">
        <f>COSS!AB94</f>
        <v>0</v>
      </c>
      <c r="U580" s="24">
        <f>COSS!AC94</f>
        <v>0</v>
      </c>
    </row>
    <row r="581" spans="1:21">
      <c r="B581" s="18" t="str">
        <f>$B$8</f>
        <v>DISTPRI</v>
      </c>
      <c r="D581" s="24">
        <f>COSS!H95</f>
        <v>6184131.2857233612</v>
      </c>
      <c r="E581" s="24">
        <f>COSS!I95</f>
        <v>4049412.8753792206</v>
      </c>
      <c r="F581" s="24">
        <f>COSS!J95</f>
        <v>947718.90616949974</v>
      </c>
      <c r="G581" s="24">
        <f>COSS!K95</f>
        <v>13237.501578539624</v>
      </c>
      <c r="H581" s="24">
        <f>COSS!L95</f>
        <v>0</v>
      </c>
      <c r="I581" s="24">
        <f>COSS!N95</f>
        <v>550169.41631264356</v>
      </c>
      <c r="J581" s="24">
        <f>COSS!O95</f>
        <v>98853.995729219299</v>
      </c>
      <c r="K581" s="24">
        <f>COSS!P95</f>
        <v>0</v>
      </c>
      <c r="L581" s="24">
        <f>COSS!Q95</f>
        <v>0</v>
      </c>
      <c r="M581" s="24">
        <f>COSS!S95</f>
        <v>24876.87686777383</v>
      </c>
      <c r="N581" s="24">
        <f>COSS!T95</f>
        <v>343994.0405585827</v>
      </c>
      <c r="O581" s="24">
        <f>COSS!U95</f>
        <v>0</v>
      </c>
      <c r="P581" s="24">
        <f>COSS!V95</f>
        <v>0</v>
      </c>
      <c r="Q581" s="24">
        <f>COSS!X95</f>
        <v>150851.90789863199</v>
      </c>
      <c r="R581" s="24">
        <f>COSS!Y95</f>
        <v>3027.8356864399461</v>
      </c>
      <c r="S581" s="24">
        <f>COSS!AA95</f>
        <v>1987.9295428105092</v>
      </c>
      <c r="T581" s="24">
        <f>COSS!AB95</f>
        <v>0</v>
      </c>
      <c r="U581" s="24">
        <f>COSS!AC95</f>
        <v>0</v>
      </c>
    </row>
    <row r="582" spans="1:21">
      <c r="B582" s="18" t="str">
        <f>$B$9</f>
        <v>DISTSEC</v>
      </c>
      <c r="D582" s="24">
        <f>COSS!H96</f>
        <v>1376173.6442766397</v>
      </c>
      <c r="E582" s="24">
        <f>COSS!I96</f>
        <v>1021265.4579413524</v>
      </c>
      <c r="F582" s="24">
        <f>COSS!J96</f>
        <v>205932.74354420879</v>
      </c>
      <c r="G582" s="24">
        <f>COSS!K96</f>
        <v>0</v>
      </c>
      <c r="H582" s="24">
        <f>COSS!L96</f>
        <v>0</v>
      </c>
      <c r="I582" s="24">
        <f>COSS!N96</f>
        <v>102932.49174926274</v>
      </c>
      <c r="J582" s="24">
        <f>COSS!O96</f>
        <v>0</v>
      </c>
      <c r="K582" s="24">
        <f>COSS!P96</f>
        <v>0</v>
      </c>
      <c r="L582" s="24">
        <f>COSS!Q96</f>
        <v>0</v>
      </c>
      <c r="M582" s="24">
        <f>COSS!S96</f>
        <v>3847.3755350484853</v>
      </c>
      <c r="N582" s="24">
        <f>COSS!T96</f>
        <v>0</v>
      </c>
      <c r="O582" s="24">
        <f>COSS!U96</f>
        <v>0</v>
      </c>
      <c r="P582" s="24">
        <f>COSS!V96</f>
        <v>0</v>
      </c>
      <c r="Q582" s="24">
        <f>COSS!X96</f>
        <v>29076.034896964455</v>
      </c>
      <c r="R582" s="24">
        <f>COSS!Y96</f>
        <v>0</v>
      </c>
      <c r="S582" s="24">
        <f>COSS!AA96</f>
        <v>343.78258471684217</v>
      </c>
      <c r="T582" s="24">
        <f>COSS!AB96</f>
        <v>10581.528310458396</v>
      </c>
      <c r="U582" s="24">
        <f>COSS!AC96</f>
        <v>2194.2297146274968</v>
      </c>
    </row>
    <row r="583" spans="1:21">
      <c r="B583" s="18" t="str">
        <f>$B$10</f>
        <v>ENERGY</v>
      </c>
      <c r="D583" s="24">
        <f>COSS!H97</f>
        <v>0</v>
      </c>
      <c r="E583" s="24">
        <f>COSS!I97</f>
        <v>0</v>
      </c>
      <c r="F583" s="24">
        <f>COSS!J97</f>
        <v>0</v>
      </c>
      <c r="G583" s="24">
        <f>COSS!K97</f>
        <v>0</v>
      </c>
      <c r="H583" s="24">
        <f>COSS!L97</f>
        <v>0</v>
      </c>
      <c r="I583" s="24">
        <f>COSS!N97</f>
        <v>0</v>
      </c>
      <c r="J583" s="24">
        <f>COSS!O97</f>
        <v>0</v>
      </c>
      <c r="K583" s="24">
        <f>COSS!P97</f>
        <v>0</v>
      </c>
      <c r="L583" s="24">
        <f>COSS!Q97</f>
        <v>0</v>
      </c>
      <c r="M583" s="24">
        <f>COSS!S97</f>
        <v>0</v>
      </c>
      <c r="N583" s="24">
        <f>COSS!T97</f>
        <v>0</v>
      </c>
      <c r="O583" s="24">
        <f>COSS!U97</f>
        <v>0</v>
      </c>
      <c r="P583" s="24">
        <f>COSS!V97</f>
        <v>0</v>
      </c>
      <c r="Q583" s="24">
        <f>COSS!X97</f>
        <v>0</v>
      </c>
      <c r="R583" s="24">
        <f>COSS!Y97</f>
        <v>0</v>
      </c>
      <c r="S583" s="24">
        <f>COSS!AA97</f>
        <v>0</v>
      </c>
      <c r="T583" s="24">
        <f>COSS!AB97</f>
        <v>0</v>
      </c>
      <c r="U583" s="24">
        <f>COSS!AC97</f>
        <v>0</v>
      </c>
    </row>
    <row r="584" spans="1:21">
      <c r="B584" s="18" t="str">
        <f>$B$11</f>
        <v>CUSTOMER</v>
      </c>
      <c r="D584" s="24">
        <f>COSS!H98</f>
        <v>0</v>
      </c>
      <c r="E584" s="24">
        <f>COSS!I98</f>
        <v>0</v>
      </c>
      <c r="F584" s="24">
        <f>COSS!J98</f>
        <v>0</v>
      </c>
      <c r="G584" s="24">
        <f>COSS!K98</f>
        <v>0</v>
      </c>
      <c r="H584" s="24">
        <f>COSS!L98</f>
        <v>0</v>
      </c>
      <c r="I584" s="24">
        <f>COSS!N98</f>
        <v>0</v>
      </c>
      <c r="J584" s="24">
        <f>COSS!O98</f>
        <v>0</v>
      </c>
      <c r="K584" s="24">
        <f>COSS!P98</f>
        <v>0</v>
      </c>
      <c r="L584" s="24">
        <f>COSS!Q98</f>
        <v>0</v>
      </c>
      <c r="M584" s="24">
        <f>COSS!S98</f>
        <v>0</v>
      </c>
      <c r="N584" s="24">
        <f>COSS!T98</f>
        <v>0</v>
      </c>
      <c r="O584" s="24">
        <f>COSS!U98</f>
        <v>0</v>
      </c>
      <c r="P584" s="24">
        <f>COSS!V98</f>
        <v>0</v>
      </c>
      <c r="Q584" s="24">
        <f>COSS!X98</f>
        <v>0</v>
      </c>
      <c r="R584" s="24">
        <f>COSS!Y98</f>
        <v>0</v>
      </c>
      <c r="S584" s="24">
        <f>COSS!AA98</f>
        <v>0</v>
      </c>
      <c r="T584" s="24">
        <f>COSS!AB98</f>
        <v>0</v>
      </c>
      <c r="U584" s="24">
        <f>COSS!AC98</f>
        <v>0</v>
      </c>
    </row>
    <row r="585" spans="1:21">
      <c r="B585" s="18" t="str">
        <f>$B$12</f>
        <v>TOTAL</v>
      </c>
      <c r="D585" s="24">
        <f>COSS!H99</f>
        <v>7560304.9300000006</v>
      </c>
      <c r="E585" s="24">
        <f>COSS!I99</f>
        <v>5070678.333320573</v>
      </c>
      <c r="F585" s="24">
        <f>COSS!J99</f>
        <v>1153651.6497137086</v>
      </c>
      <c r="G585" s="24">
        <f>COSS!K99</f>
        <v>13237.501578539624</v>
      </c>
      <c r="H585" s="24">
        <f>COSS!L99</f>
        <v>0</v>
      </c>
      <c r="I585" s="24">
        <f>COSS!N99</f>
        <v>653101.90806190635</v>
      </c>
      <c r="J585" s="24">
        <f>COSS!O99</f>
        <v>98853.995729219299</v>
      </c>
      <c r="K585" s="24">
        <f>COSS!P99</f>
        <v>0</v>
      </c>
      <c r="L585" s="24">
        <f>COSS!Q99</f>
        <v>0</v>
      </c>
      <c r="M585" s="24">
        <f>COSS!S99</f>
        <v>28724.252402822312</v>
      </c>
      <c r="N585" s="24">
        <f>COSS!T99</f>
        <v>343994.0405585827</v>
      </c>
      <c r="O585" s="24">
        <f>COSS!U99</f>
        <v>0</v>
      </c>
      <c r="P585" s="24">
        <f>COSS!V99</f>
        <v>0</v>
      </c>
      <c r="Q585" s="24">
        <f>COSS!X99</f>
        <v>179927.94279559646</v>
      </c>
      <c r="R585" s="24">
        <f>COSS!Y99</f>
        <v>3027.8356864399461</v>
      </c>
      <c r="S585" s="24">
        <f>COSS!AA99</f>
        <v>2331.7121275273512</v>
      </c>
      <c r="T585" s="24">
        <f>COSS!AB99</f>
        <v>10581.528310458396</v>
      </c>
      <c r="U585" s="24">
        <f>COSS!AC99</f>
        <v>2194.2297146274968</v>
      </c>
    </row>
    <row r="586" spans="1:21" ht="12">
      <c r="A586" s="37" t="str">
        <f>COSS!D107</f>
        <v>367 Underground Lines</v>
      </c>
      <c r="B586" s="18" t="str">
        <f>$B$5</f>
        <v>PRODUCTION</v>
      </c>
      <c r="D586" s="24">
        <f>COSS!H100</f>
        <v>0</v>
      </c>
      <c r="E586" s="24">
        <f>COSS!I100</f>
        <v>0</v>
      </c>
      <c r="F586" s="24">
        <f>COSS!J100</f>
        <v>0</v>
      </c>
      <c r="G586" s="24">
        <f>COSS!K100</f>
        <v>0</v>
      </c>
      <c r="H586" s="24">
        <f>COSS!L100</f>
        <v>0</v>
      </c>
      <c r="I586" s="24">
        <f>COSS!N100</f>
        <v>0</v>
      </c>
      <c r="J586" s="24">
        <f>COSS!O100</f>
        <v>0</v>
      </c>
      <c r="K586" s="24">
        <f>COSS!P100</f>
        <v>0</v>
      </c>
      <c r="L586" s="24">
        <f>COSS!Q100</f>
        <v>0</v>
      </c>
      <c r="M586" s="24">
        <f>COSS!S100</f>
        <v>0</v>
      </c>
      <c r="N586" s="24">
        <f>COSS!T100</f>
        <v>0</v>
      </c>
      <c r="O586" s="24">
        <f>COSS!U100</f>
        <v>0</v>
      </c>
      <c r="P586" s="24">
        <f>COSS!V100</f>
        <v>0</v>
      </c>
      <c r="Q586" s="24">
        <f>COSS!X100</f>
        <v>0</v>
      </c>
      <c r="R586" s="24">
        <f>COSS!Y100</f>
        <v>0</v>
      </c>
      <c r="S586" s="24">
        <f>COSS!AA100</f>
        <v>0</v>
      </c>
      <c r="T586" s="24">
        <f>COSS!AB100</f>
        <v>0</v>
      </c>
      <c r="U586" s="24">
        <f>COSS!AC100</f>
        <v>0</v>
      </c>
    </row>
    <row r="587" spans="1:21">
      <c r="B587" s="18" t="str">
        <f>$B$6</f>
        <v>BULKTRAN</v>
      </c>
      <c r="D587" s="24">
        <f>COSS!H101</f>
        <v>0</v>
      </c>
      <c r="E587" s="24">
        <f>COSS!I101</f>
        <v>0</v>
      </c>
      <c r="F587" s="24">
        <f>COSS!J101</f>
        <v>0</v>
      </c>
      <c r="G587" s="24">
        <f>COSS!K101</f>
        <v>0</v>
      </c>
      <c r="H587" s="24">
        <f>COSS!L101</f>
        <v>0</v>
      </c>
      <c r="I587" s="24">
        <f>COSS!N101</f>
        <v>0</v>
      </c>
      <c r="J587" s="24">
        <f>COSS!O101</f>
        <v>0</v>
      </c>
      <c r="K587" s="24">
        <f>COSS!P101</f>
        <v>0</v>
      </c>
      <c r="L587" s="24">
        <f>COSS!Q101</f>
        <v>0</v>
      </c>
      <c r="M587" s="24">
        <f>COSS!S101</f>
        <v>0</v>
      </c>
      <c r="N587" s="24">
        <f>COSS!T101</f>
        <v>0</v>
      </c>
      <c r="O587" s="24">
        <f>COSS!U101</f>
        <v>0</v>
      </c>
      <c r="P587" s="24">
        <f>COSS!V101</f>
        <v>0</v>
      </c>
      <c r="Q587" s="24">
        <f>COSS!X101</f>
        <v>0</v>
      </c>
      <c r="R587" s="24">
        <f>COSS!Y101</f>
        <v>0</v>
      </c>
      <c r="S587" s="24">
        <f>COSS!AA101</f>
        <v>0</v>
      </c>
      <c r="T587" s="24">
        <f>COSS!AB101</f>
        <v>0</v>
      </c>
      <c r="U587" s="24">
        <f>COSS!AC101</f>
        <v>0</v>
      </c>
    </row>
    <row r="588" spans="1:21">
      <c r="B588" s="18" t="str">
        <f>$B$7</f>
        <v>SUBTRAN</v>
      </c>
      <c r="D588" s="24">
        <f>COSS!H102</f>
        <v>0</v>
      </c>
      <c r="E588" s="24">
        <f>COSS!I102</f>
        <v>0</v>
      </c>
      <c r="F588" s="24">
        <f>COSS!J102</f>
        <v>0</v>
      </c>
      <c r="G588" s="24">
        <f>COSS!K102</f>
        <v>0</v>
      </c>
      <c r="H588" s="24">
        <f>COSS!L102</f>
        <v>0</v>
      </c>
      <c r="I588" s="24">
        <f>COSS!N102</f>
        <v>0</v>
      </c>
      <c r="J588" s="24">
        <f>COSS!O102</f>
        <v>0</v>
      </c>
      <c r="K588" s="24">
        <f>COSS!P102</f>
        <v>0</v>
      </c>
      <c r="L588" s="24">
        <f>COSS!Q102</f>
        <v>0</v>
      </c>
      <c r="M588" s="24">
        <f>COSS!S102</f>
        <v>0</v>
      </c>
      <c r="N588" s="24">
        <f>COSS!T102</f>
        <v>0</v>
      </c>
      <c r="O588" s="24">
        <f>COSS!U102</f>
        <v>0</v>
      </c>
      <c r="P588" s="24">
        <f>COSS!V102</f>
        <v>0</v>
      </c>
      <c r="Q588" s="24">
        <f>COSS!X102</f>
        <v>0</v>
      </c>
      <c r="R588" s="24">
        <f>COSS!Y102</f>
        <v>0</v>
      </c>
      <c r="S588" s="24">
        <f>COSS!AA102</f>
        <v>0</v>
      </c>
      <c r="T588" s="24">
        <f>COSS!AB102</f>
        <v>0</v>
      </c>
      <c r="U588" s="24">
        <f>COSS!AC102</f>
        <v>0</v>
      </c>
    </row>
    <row r="589" spans="1:21">
      <c r="B589" s="18" t="str">
        <f>$B$8</f>
        <v>DISTPRI</v>
      </c>
      <c r="D589" s="24">
        <f>COSS!H103</f>
        <v>9696778.6967085004</v>
      </c>
      <c r="E589" s="24">
        <f>COSS!I103</f>
        <v>6349519.2275112476</v>
      </c>
      <c r="F589" s="24">
        <f>COSS!J103</f>
        <v>1486032.5687179116</v>
      </c>
      <c r="G589" s="24">
        <f>COSS!K103</f>
        <v>20756.532708282197</v>
      </c>
      <c r="H589" s="24">
        <f>COSS!L103</f>
        <v>0</v>
      </c>
      <c r="I589" s="24">
        <f>COSS!N103</f>
        <v>862671.05745265062</v>
      </c>
      <c r="J589" s="24">
        <f>COSS!O103</f>
        <v>155004.03784837871</v>
      </c>
      <c r="K589" s="24">
        <f>COSS!P103</f>
        <v>0</v>
      </c>
      <c r="L589" s="24">
        <f>COSS!Q103</f>
        <v>0</v>
      </c>
      <c r="M589" s="24">
        <f>COSS!S103</f>
        <v>39007.187672254186</v>
      </c>
      <c r="N589" s="24">
        <f>COSS!T103</f>
        <v>539386.03987657314</v>
      </c>
      <c r="O589" s="24">
        <f>COSS!U103</f>
        <v>0</v>
      </c>
      <c r="P589" s="24">
        <f>COSS!V103</f>
        <v>0</v>
      </c>
      <c r="Q589" s="24">
        <f>COSS!X103</f>
        <v>236537.27569565747</v>
      </c>
      <c r="R589" s="24">
        <f>COSS!Y103</f>
        <v>4747.6761447780846</v>
      </c>
      <c r="S589" s="24">
        <f>COSS!AA103</f>
        <v>3117.0930807669019</v>
      </c>
      <c r="T589" s="24">
        <f>COSS!AB103</f>
        <v>0</v>
      </c>
      <c r="U589" s="24">
        <f>COSS!AC103</f>
        <v>0</v>
      </c>
    </row>
    <row r="590" spans="1:21">
      <c r="B590" s="18" t="str">
        <f>$B$9</f>
        <v>DISTSEC</v>
      </c>
      <c r="D590" s="24">
        <f>COSS!H104</f>
        <v>2157853.8132915003</v>
      </c>
      <c r="E590" s="24">
        <f>COSS!I104</f>
        <v>1601354.2854615513</v>
      </c>
      <c r="F590" s="24">
        <f>COSS!J104</f>
        <v>322904.56788396626</v>
      </c>
      <c r="G590" s="24">
        <f>COSS!K104</f>
        <v>0</v>
      </c>
      <c r="H590" s="24">
        <f>COSS!L104</f>
        <v>0</v>
      </c>
      <c r="I590" s="24">
        <f>COSS!N104</f>
        <v>161399.15973284913</v>
      </c>
      <c r="J590" s="24">
        <f>COSS!O104</f>
        <v>0</v>
      </c>
      <c r="K590" s="24">
        <f>COSS!P104</f>
        <v>0</v>
      </c>
      <c r="L590" s="24">
        <f>COSS!Q104</f>
        <v>0</v>
      </c>
      <c r="M590" s="24">
        <f>COSS!S104</f>
        <v>6032.7226901897475</v>
      </c>
      <c r="N590" s="24">
        <f>COSS!T104</f>
        <v>0</v>
      </c>
      <c r="O590" s="24">
        <f>COSS!U104</f>
        <v>0</v>
      </c>
      <c r="P590" s="24">
        <f>COSS!V104</f>
        <v>0</v>
      </c>
      <c r="Q590" s="24">
        <f>COSS!X104</f>
        <v>45591.508774163856</v>
      </c>
      <c r="R590" s="24">
        <f>COSS!Y104</f>
        <v>0</v>
      </c>
      <c r="S590" s="24">
        <f>COSS!AA104</f>
        <v>539.05447503638004</v>
      </c>
      <c r="T590" s="24">
        <f>COSS!AB104</f>
        <v>16591.940493945851</v>
      </c>
      <c r="U590" s="24">
        <f>COSS!AC104</f>
        <v>3440.5737797974166</v>
      </c>
    </row>
    <row r="591" spans="1:21">
      <c r="B591" s="18" t="str">
        <f>$B$10</f>
        <v>ENERGY</v>
      </c>
      <c r="D591" s="24">
        <f>COSS!H105</f>
        <v>0</v>
      </c>
      <c r="E591" s="24">
        <f>COSS!I105</f>
        <v>0</v>
      </c>
      <c r="F591" s="24">
        <f>COSS!J105</f>
        <v>0</v>
      </c>
      <c r="G591" s="24">
        <f>COSS!K105</f>
        <v>0</v>
      </c>
      <c r="H591" s="24">
        <f>COSS!L105</f>
        <v>0</v>
      </c>
      <c r="I591" s="24">
        <f>COSS!N105</f>
        <v>0</v>
      </c>
      <c r="J591" s="24">
        <f>COSS!O105</f>
        <v>0</v>
      </c>
      <c r="K591" s="24">
        <f>COSS!P105</f>
        <v>0</v>
      </c>
      <c r="L591" s="24">
        <f>COSS!Q105</f>
        <v>0</v>
      </c>
      <c r="M591" s="24">
        <f>COSS!S105</f>
        <v>0</v>
      </c>
      <c r="N591" s="24">
        <f>COSS!T105</f>
        <v>0</v>
      </c>
      <c r="O591" s="24">
        <f>COSS!U105</f>
        <v>0</v>
      </c>
      <c r="P591" s="24">
        <f>COSS!V105</f>
        <v>0</v>
      </c>
      <c r="Q591" s="24">
        <f>COSS!X105</f>
        <v>0</v>
      </c>
      <c r="R591" s="24">
        <f>COSS!Y105</f>
        <v>0</v>
      </c>
      <c r="S591" s="24">
        <f>COSS!AA105</f>
        <v>0</v>
      </c>
      <c r="T591" s="24">
        <f>COSS!AB105</f>
        <v>0</v>
      </c>
      <c r="U591" s="24">
        <f>COSS!AC105</f>
        <v>0</v>
      </c>
    </row>
    <row r="592" spans="1:21">
      <c r="B592" s="18" t="str">
        <f>$B$11</f>
        <v>CUSTOMER</v>
      </c>
      <c r="D592" s="24">
        <f>COSS!H106</f>
        <v>0</v>
      </c>
      <c r="E592" s="24">
        <f>COSS!I106</f>
        <v>0</v>
      </c>
      <c r="F592" s="24">
        <f>COSS!J106</f>
        <v>0</v>
      </c>
      <c r="G592" s="24">
        <f>COSS!K106</f>
        <v>0</v>
      </c>
      <c r="H592" s="24">
        <f>COSS!L106</f>
        <v>0</v>
      </c>
      <c r="I592" s="24">
        <f>COSS!N106</f>
        <v>0</v>
      </c>
      <c r="J592" s="24">
        <f>COSS!O106</f>
        <v>0</v>
      </c>
      <c r="K592" s="24">
        <f>COSS!P106</f>
        <v>0</v>
      </c>
      <c r="L592" s="24">
        <f>COSS!Q106</f>
        <v>0</v>
      </c>
      <c r="M592" s="24">
        <f>COSS!S106</f>
        <v>0</v>
      </c>
      <c r="N592" s="24">
        <f>COSS!T106</f>
        <v>0</v>
      </c>
      <c r="O592" s="24">
        <f>COSS!U106</f>
        <v>0</v>
      </c>
      <c r="P592" s="24">
        <f>COSS!V106</f>
        <v>0</v>
      </c>
      <c r="Q592" s="24">
        <f>COSS!X106</f>
        <v>0</v>
      </c>
      <c r="R592" s="24">
        <f>COSS!Y106</f>
        <v>0</v>
      </c>
      <c r="S592" s="24">
        <f>COSS!AA106</f>
        <v>0</v>
      </c>
      <c r="T592" s="24">
        <f>COSS!AB106</f>
        <v>0</v>
      </c>
      <c r="U592" s="24">
        <f>COSS!AC106</f>
        <v>0</v>
      </c>
    </row>
    <row r="593" spans="1:21">
      <c r="B593" s="18" t="str">
        <f>$B$12</f>
        <v>TOTAL</v>
      </c>
      <c r="D593" s="24">
        <f>COSS!H107</f>
        <v>11854632.51</v>
      </c>
      <c r="E593" s="24">
        <f>COSS!I107</f>
        <v>7950873.5129727991</v>
      </c>
      <c r="F593" s="24">
        <f>COSS!J107</f>
        <v>1808937.1366018779</v>
      </c>
      <c r="G593" s="24">
        <f>COSS!K107</f>
        <v>20756.532708282197</v>
      </c>
      <c r="H593" s="24">
        <f>COSS!L107</f>
        <v>0</v>
      </c>
      <c r="I593" s="24">
        <f>COSS!N107</f>
        <v>1024070.2171854998</v>
      </c>
      <c r="J593" s="24">
        <f>COSS!O107</f>
        <v>155004.03784837871</v>
      </c>
      <c r="K593" s="24">
        <f>COSS!P107</f>
        <v>0</v>
      </c>
      <c r="L593" s="24">
        <f>COSS!Q107</f>
        <v>0</v>
      </c>
      <c r="M593" s="24">
        <f>COSS!S107</f>
        <v>45039.910362443938</v>
      </c>
      <c r="N593" s="24">
        <f>COSS!T107</f>
        <v>539386.03987657314</v>
      </c>
      <c r="O593" s="24">
        <f>COSS!U107</f>
        <v>0</v>
      </c>
      <c r="P593" s="24">
        <f>COSS!V107</f>
        <v>0</v>
      </c>
      <c r="Q593" s="24">
        <f>COSS!X107</f>
        <v>282128.78446982137</v>
      </c>
      <c r="R593" s="24">
        <f>COSS!Y107</f>
        <v>4747.6761447780846</v>
      </c>
      <c r="S593" s="24">
        <f>COSS!AA107</f>
        <v>3656.1475558032816</v>
      </c>
      <c r="T593" s="24">
        <f>COSS!AB107</f>
        <v>16591.940493945851</v>
      </c>
      <c r="U593" s="24">
        <f>COSS!AC107</f>
        <v>3440.5737797974166</v>
      </c>
    </row>
    <row r="594" spans="1:21">
      <c r="A594" s="119" t="s">
        <v>67</v>
      </c>
      <c r="B594" s="18" t="str">
        <f>$B$5</f>
        <v>PRODUCTION</v>
      </c>
      <c r="C594" s="22"/>
      <c r="D594" s="23">
        <f t="shared" ref="D594:D601" si="346">SUM(E594:U594)</f>
        <v>0</v>
      </c>
      <c r="E594" s="23">
        <f>(E578+E586)/($D$585+$D$593)</f>
        <v>0</v>
      </c>
      <c r="F594" s="23">
        <f t="shared" ref="F594:U594" si="347">(F578+F586)/($D$585+$D$593)</f>
        <v>0</v>
      </c>
      <c r="G594" s="23">
        <f t="shared" si="347"/>
        <v>0</v>
      </c>
      <c r="H594" s="23">
        <f t="shared" ref="H594:H600" si="348">(H578+H586)/($D$585+$D$593)</f>
        <v>0</v>
      </c>
      <c r="I594" s="23">
        <f t="shared" si="347"/>
        <v>0</v>
      </c>
      <c r="J594" s="23">
        <f t="shared" si="347"/>
        <v>0</v>
      </c>
      <c r="K594" s="23">
        <f t="shared" si="347"/>
        <v>0</v>
      </c>
      <c r="L594" s="23">
        <f t="shared" ref="L594:M600" si="349">(L578+L586)/($D$585+$D$593)</f>
        <v>0</v>
      </c>
      <c r="M594" s="23">
        <f t="shared" si="349"/>
        <v>0</v>
      </c>
      <c r="N594" s="23">
        <f t="shared" si="347"/>
        <v>0</v>
      </c>
      <c r="O594" s="23">
        <f t="shared" si="347"/>
        <v>0</v>
      </c>
      <c r="P594" s="23">
        <f t="shared" ref="P594:P600" si="350">(P578+P586)/($D$585+$D$593)</f>
        <v>0</v>
      </c>
      <c r="Q594" s="23">
        <f t="shared" si="347"/>
        <v>0</v>
      </c>
      <c r="R594" s="23">
        <f t="shared" si="347"/>
        <v>0</v>
      </c>
      <c r="S594" s="23">
        <f t="shared" si="347"/>
        <v>0</v>
      </c>
      <c r="T594" s="23">
        <f t="shared" ref="T594:T600" si="351">(T578+T586)/($D$585+$D$593)</f>
        <v>0</v>
      </c>
      <c r="U594" s="23">
        <f t="shared" si="347"/>
        <v>0</v>
      </c>
    </row>
    <row r="595" spans="1:21">
      <c r="A595" s="18" t="str">
        <f t="shared" ref="A595:A601" si="352">A594</f>
        <v>TOTUGLINES</v>
      </c>
      <c r="B595" s="18" t="str">
        <f>$B$6</f>
        <v>BULKTRAN</v>
      </c>
      <c r="C595" s="22"/>
      <c r="D595" s="23">
        <f t="shared" si="346"/>
        <v>0</v>
      </c>
      <c r="E595" s="23">
        <f t="shared" ref="E595:U595" si="353">(E579+E587)/($D$585+$D$593)</f>
        <v>0</v>
      </c>
      <c r="F595" s="23">
        <f t="shared" si="353"/>
        <v>0</v>
      </c>
      <c r="G595" s="23">
        <f t="shared" si="353"/>
        <v>0</v>
      </c>
      <c r="H595" s="23">
        <f t="shared" si="348"/>
        <v>0</v>
      </c>
      <c r="I595" s="23">
        <f t="shared" si="353"/>
        <v>0</v>
      </c>
      <c r="J595" s="23">
        <f t="shared" si="353"/>
        <v>0</v>
      </c>
      <c r="K595" s="23">
        <f t="shared" si="353"/>
        <v>0</v>
      </c>
      <c r="L595" s="23">
        <f t="shared" si="349"/>
        <v>0</v>
      </c>
      <c r="M595" s="23">
        <f t="shared" si="349"/>
        <v>0</v>
      </c>
      <c r="N595" s="23">
        <f t="shared" si="353"/>
        <v>0</v>
      </c>
      <c r="O595" s="23">
        <f t="shared" si="353"/>
        <v>0</v>
      </c>
      <c r="P595" s="23">
        <f t="shared" si="350"/>
        <v>0</v>
      </c>
      <c r="Q595" s="23">
        <f t="shared" si="353"/>
        <v>0</v>
      </c>
      <c r="R595" s="23">
        <f t="shared" si="353"/>
        <v>0</v>
      </c>
      <c r="S595" s="23">
        <f t="shared" si="353"/>
        <v>0</v>
      </c>
      <c r="T595" s="23">
        <f t="shared" si="351"/>
        <v>0</v>
      </c>
      <c r="U595" s="23">
        <f t="shared" si="353"/>
        <v>0</v>
      </c>
    </row>
    <row r="596" spans="1:21">
      <c r="A596" s="18" t="str">
        <f t="shared" si="352"/>
        <v>TOTUGLINES</v>
      </c>
      <c r="B596" s="18" t="str">
        <f>$B$7</f>
        <v>SUBTRAN</v>
      </c>
      <c r="C596" s="22"/>
      <c r="D596" s="23">
        <f t="shared" si="346"/>
        <v>0</v>
      </c>
      <c r="E596" s="23">
        <f t="shared" ref="E596:U596" si="354">(E580+E588)/($D$585+$D$593)</f>
        <v>0</v>
      </c>
      <c r="F596" s="23">
        <f t="shared" si="354"/>
        <v>0</v>
      </c>
      <c r="G596" s="23">
        <f t="shared" si="354"/>
        <v>0</v>
      </c>
      <c r="H596" s="23">
        <f t="shared" si="348"/>
        <v>0</v>
      </c>
      <c r="I596" s="23">
        <f t="shared" si="354"/>
        <v>0</v>
      </c>
      <c r="J596" s="23">
        <f t="shared" si="354"/>
        <v>0</v>
      </c>
      <c r="K596" s="23">
        <f t="shared" si="354"/>
        <v>0</v>
      </c>
      <c r="L596" s="23">
        <f t="shared" si="349"/>
        <v>0</v>
      </c>
      <c r="M596" s="23">
        <f t="shared" si="349"/>
        <v>0</v>
      </c>
      <c r="N596" s="23">
        <f t="shared" si="354"/>
        <v>0</v>
      </c>
      <c r="O596" s="23">
        <f t="shared" si="354"/>
        <v>0</v>
      </c>
      <c r="P596" s="23">
        <f t="shared" si="350"/>
        <v>0</v>
      </c>
      <c r="Q596" s="23">
        <f t="shared" si="354"/>
        <v>0</v>
      </c>
      <c r="R596" s="23">
        <f t="shared" si="354"/>
        <v>0</v>
      </c>
      <c r="S596" s="23">
        <f t="shared" si="354"/>
        <v>0</v>
      </c>
      <c r="T596" s="23">
        <f t="shared" si="351"/>
        <v>0</v>
      </c>
      <c r="U596" s="23">
        <f t="shared" si="354"/>
        <v>0</v>
      </c>
    </row>
    <row r="597" spans="1:21">
      <c r="A597" s="18" t="str">
        <f t="shared" si="352"/>
        <v>TOTUGLINES</v>
      </c>
      <c r="B597" s="18" t="str">
        <f>$B$8</f>
        <v>DISTPRI</v>
      </c>
      <c r="C597" s="22"/>
      <c r="D597" s="23">
        <f t="shared" si="346"/>
        <v>0.8179737911342897</v>
      </c>
      <c r="E597" s="23">
        <f t="shared" ref="E597:U597" si="355">(E581+E589)/($D$585+$D$593)</f>
        <v>0.53561501987978943</v>
      </c>
      <c r="F597" s="23">
        <f t="shared" si="355"/>
        <v>0.12535458753903722</v>
      </c>
      <c r="G597" s="23">
        <f t="shared" si="355"/>
        <v>1.7509216494710383E-3</v>
      </c>
      <c r="H597" s="23">
        <f t="shared" si="348"/>
        <v>0</v>
      </c>
      <c r="I597" s="23">
        <f t="shared" si="355"/>
        <v>7.2770797131411921E-2</v>
      </c>
      <c r="J597" s="23">
        <f t="shared" si="355"/>
        <v>1.3075397969327579E-2</v>
      </c>
      <c r="K597" s="23">
        <f t="shared" si="355"/>
        <v>0</v>
      </c>
      <c r="L597" s="23">
        <f t="shared" si="349"/>
        <v>0</v>
      </c>
      <c r="M597" s="23">
        <f t="shared" si="349"/>
        <v>3.2904594587263329E-3</v>
      </c>
      <c r="N597" s="23">
        <f t="shared" si="355"/>
        <v>4.550002198900497E-2</v>
      </c>
      <c r="O597" s="23">
        <f t="shared" si="355"/>
        <v>0</v>
      </c>
      <c r="P597" s="23">
        <f t="shared" si="350"/>
        <v>0</v>
      </c>
      <c r="Q597" s="23">
        <f t="shared" si="355"/>
        <v>1.9953151267753426E-2</v>
      </c>
      <c r="R597" s="23">
        <f t="shared" si="355"/>
        <v>4.0049121225589851E-4</v>
      </c>
      <c r="S597" s="23">
        <f t="shared" si="355"/>
        <v>2.6294303751191541E-4</v>
      </c>
      <c r="T597" s="23">
        <f t="shared" si="351"/>
        <v>0</v>
      </c>
      <c r="U597" s="23">
        <f t="shared" si="355"/>
        <v>0</v>
      </c>
    </row>
    <row r="598" spans="1:21">
      <c r="A598" s="18" t="str">
        <f t="shared" si="352"/>
        <v>TOTUGLINES</v>
      </c>
      <c r="B598" s="18" t="str">
        <f>$B$9</f>
        <v>DISTSEC</v>
      </c>
      <c r="C598" s="22"/>
      <c r="D598" s="23">
        <f t="shared" si="346"/>
        <v>0.18202620886571033</v>
      </c>
      <c r="E598" s="23">
        <f t="shared" ref="E598:U598" si="356">(E582+E590)/($D$585+$D$593)</f>
        <v>0.13508257502800913</v>
      </c>
      <c r="F598" s="23">
        <f t="shared" si="356"/>
        <v>2.7238682229211192E-2</v>
      </c>
      <c r="G598" s="23">
        <f t="shared" si="356"/>
        <v>0</v>
      </c>
      <c r="H598" s="23">
        <f t="shared" si="348"/>
        <v>0</v>
      </c>
      <c r="I598" s="23">
        <f t="shared" si="356"/>
        <v>1.3614859810854578E-2</v>
      </c>
      <c r="J598" s="23">
        <f t="shared" si="356"/>
        <v>0</v>
      </c>
      <c r="K598" s="23">
        <f t="shared" si="356"/>
        <v>0</v>
      </c>
      <c r="L598" s="23">
        <f t="shared" si="349"/>
        <v>0</v>
      </c>
      <c r="M598" s="23">
        <f t="shared" si="349"/>
        <v>5.0889158184370812E-4</v>
      </c>
      <c r="N598" s="23">
        <f t="shared" si="356"/>
        <v>0</v>
      </c>
      <c r="O598" s="23">
        <f t="shared" si="356"/>
        <v>0</v>
      </c>
      <c r="P598" s="23">
        <f t="shared" si="350"/>
        <v>0</v>
      </c>
      <c r="Q598" s="23">
        <f t="shared" si="356"/>
        <v>3.8458812397351872E-3</v>
      </c>
      <c r="R598" s="23">
        <f t="shared" si="356"/>
        <v>0</v>
      </c>
      <c r="S598" s="23">
        <f t="shared" si="356"/>
        <v>4.547205276769731E-5</v>
      </c>
      <c r="T598" s="23">
        <f t="shared" si="351"/>
        <v>1.399616603884573E-3</v>
      </c>
      <c r="U598" s="23">
        <f t="shared" si="356"/>
        <v>2.9023031940425938E-4</v>
      </c>
    </row>
    <row r="599" spans="1:21">
      <c r="A599" s="18" t="str">
        <f t="shared" si="352"/>
        <v>TOTUGLINES</v>
      </c>
      <c r="B599" s="18" t="str">
        <f>$B$10</f>
        <v>ENERGY</v>
      </c>
      <c r="C599" s="22"/>
      <c r="D599" s="23">
        <f t="shared" si="346"/>
        <v>0</v>
      </c>
      <c r="E599" s="23">
        <f t="shared" ref="E599:U599" si="357">(E583+E591)/($D$585+$D$593)</f>
        <v>0</v>
      </c>
      <c r="F599" s="23">
        <f t="shared" si="357"/>
        <v>0</v>
      </c>
      <c r="G599" s="23">
        <f t="shared" si="357"/>
        <v>0</v>
      </c>
      <c r="H599" s="23">
        <f t="shared" si="348"/>
        <v>0</v>
      </c>
      <c r="I599" s="23">
        <f t="shared" si="357"/>
        <v>0</v>
      </c>
      <c r="J599" s="23">
        <f t="shared" si="357"/>
        <v>0</v>
      </c>
      <c r="K599" s="23">
        <f t="shared" si="357"/>
        <v>0</v>
      </c>
      <c r="L599" s="23">
        <f t="shared" si="349"/>
        <v>0</v>
      </c>
      <c r="M599" s="23">
        <f t="shared" si="349"/>
        <v>0</v>
      </c>
      <c r="N599" s="23">
        <f t="shared" si="357"/>
        <v>0</v>
      </c>
      <c r="O599" s="23">
        <f t="shared" si="357"/>
        <v>0</v>
      </c>
      <c r="P599" s="23">
        <f t="shared" si="350"/>
        <v>0</v>
      </c>
      <c r="Q599" s="23">
        <f t="shared" si="357"/>
        <v>0</v>
      </c>
      <c r="R599" s="23">
        <f t="shared" si="357"/>
        <v>0</v>
      </c>
      <c r="S599" s="23">
        <f t="shared" si="357"/>
        <v>0</v>
      </c>
      <c r="T599" s="23">
        <f t="shared" si="351"/>
        <v>0</v>
      </c>
      <c r="U599" s="23">
        <f t="shared" si="357"/>
        <v>0</v>
      </c>
    </row>
    <row r="600" spans="1:21">
      <c r="A600" s="18" t="str">
        <f t="shared" si="352"/>
        <v>TOTUGLINES</v>
      </c>
      <c r="B600" s="18" t="str">
        <f>$B$11</f>
        <v>CUSTOMER</v>
      </c>
      <c r="C600" s="22"/>
      <c r="D600" s="23">
        <f t="shared" si="346"/>
        <v>0</v>
      </c>
      <c r="E600" s="23">
        <f t="shared" ref="E600:U600" si="358">(E584+E592)/($D$585+$D$593)</f>
        <v>0</v>
      </c>
      <c r="F600" s="23">
        <f t="shared" si="358"/>
        <v>0</v>
      </c>
      <c r="G600" s="23">
        <f t="shared" si="358"/>
        <v>0</v>
      </c>
      <c r="H600" s="23">
        <f t="shared" si="348"/>
        <v>0</v>
      </c>
      <c r="I600" s="23">
        <f t="shared" si="358"/>
        <v>0</v>
      </c>
      <c r="J600" s="23">
        <f t="shared" si="358"/>
        <v>0</v>
      </c>
      <c r="K600" s="23">
        <f t="shared" si="358"/>
        <v>0</v>
      </c>
      <c r="L600" s="23">
        <f t="shared" si="349"/>
        <v>0</v>
      </c>
      <c r="M600" s="23">
        <f t="shared" si="349"/>
        <v>0</v>
      </c>
      <c r="N600" s="23">
        <f t="shared" si="358"/>
        <v>0</v>
      </c>
      <c r="O600" s="23">
        <f t="shared" si="358"/>
        <v>0</v>
      </c>
      <c r="P600" s="23">
        <f t="shared" si="350"/>
        <v>0</v>
      </c>
      <c r="Q600" s="23">
        <f t="shared" si="358"/>
        <v>0</v>
      </c>
      <c r="R600" s="23">
        <f t="shared" si="358"/>
        <v>0</v>
      </c>
      <c r="S600" s="23">
        <f t="shared" si="358"/>
        <v>0</v>
      </c>
      <c r="T600" s="23">
        <f t="shared" si="351"/>
        <v>0</v>
      </c>
      <c r="U600" s="23">
        <f t="shared" si="358"/>
        <v>0</v>
      </c>
    </row>
    <row r="601" spans="1:21">
      <c r="A601" s="18" t="str">
        <f t="shared" si="352"/>
        <v>TOTUGLINES</v>
      </c>
      <c r="B601" s="18" t="str">
        <f>$B$12</f>
        <v>TOTAL</v>
      </c>
      <c r="C601" s="22"/>
      <c r="D601" s="23">
        <f t="shared" si="346"/>
        <v>0.99999999999999989</v>
      </c>
      <c r="E601" s="23">
        <f t="shared" ref="E601:U601" si="359">SUM(E594:E600)</f>
        <v>0.67069759490779857</v>
      </c>
      <c r="F601" s="23">
        <f t="shared" si="359"/>
        <v>0.15259326976824841</v>
      </c>
      <c r="G601" s="23">
        <f t="shared" si="359"/>
        <v>1.7509216494710383E-3</v>
      </c>
      <c r="H601" s="23">
        <f t="shared" si="359"/>
        <v>0</v>
      </c>
      <c r="I601" s="23">
        <f t="shared" si="359"/>
        <v>8.6385656942266492E-2</v>
      </c>
      <c r="J601" s="23">
        <f t="shared" si="359"/>
        <v>1.3075397969327579E-2</v>
      </c>
      <c r="K601" s="23">
        <f t="shared" si="359"/>
        <v>0</v>
      </c>
      <c r="L601" s="23">
        <f t="shared" si="359"/>
        <v>0</v>
      </c>
      <c r="M601" s="23">
        <f t="shared" si="359"/>
        <v>3.7993510405700411E-3</v>
      </c>
      <c r="N601" s="23">
        <f t="shared" si="359"/>
        <v>4.550002198900497E-2</v>
      </c>
      <c r="O601" s="23">
        <f t="shared" si="359"/>
        <v>0</v>
      </c>
      <c r="P601" s="23">
        <f t="shared" si="359"/>
        <v>0</v>
      </c>
      <c r="Q601" s="23">
        <f t="shared" si="359"/>
        <v>2.3799032507488611E-2</v>
      </c>
      <c r="R601" s="23">
        <f t="shared" si="359"/>
        <v>4.0049121225589851E-4</v>
      </c>
      <c r="S601" s="23">
        <f t="shared" si="359"/>
        <v>3.084150902796127E-4</v>
      </c>
      <c r="T601" s="23">
        <f t="shared" si="359"/>
        <v>1.399616603884573E-3</v>
      </c>
      <c r="U601" s="23">
        <f t="shared" si="359"/>
        <v>2.9023031940425938E-4</v>
      </c>
    </row>
    <row r="602" spans="1:21" ht="13.2">
      <c r="C602" s="118" t="s">
        <v>572</v>
      </c>
    </row>
    <row r="603" spans="1:21" ht="13.2">
      <c r="A603" s="37" t="s">
        <v>117</v>
      </c>
      <c r="B603" s="18" t="str">
        <f>$B$5</f>
        <v>PRODUCTION</v>
      </c>
      <c r="C603" s="118" t="s">
        <v>573</v>
      </c>
      <c r="D603" s="24">
        <f>COSS!H1475+COSS!H1483+COSS!H1491+COSS!H1499+COSS!H1507+COSS!H1515+COSS!H1523+COSS!H1531+COSS!H1539</f>
        <v>0</v>
      </c>
      <c r="E603" s="24">
        <f>COSS!I1475+COSS!I1483+COSS!I1491+COSS!I1499+COSS!I1507+COSS!I1515+COSS!I1523+COSS!I1531+COSS!I1539</f>
        <v>0</v>
      </c>
      <c r="F603" s="24">
        <f>COSS!J1475+COSS!J1483+COSS!J1491+COSS!J1499+COSS!J1507+COSS!J1515+COSS!J1523+COSS!J1531+COSS!J1539</f>
        <v>0</v>
      </c>
      <c r="G603" s="24">
        <f>COSS!K1475+COSS!K1483+COSS!K1491+COSS!K1499+COSS!K1507+COSS!K1515+COSS!K1523+COSS!K1531+COSS!K1539</f>
        <v>0</v>
      </c>
      <c r="H603" s="24">
        <f>COSS!L1475+COSS!L1483+COSS!L1491+COSS!L1499+COSS!L1507+COSS!L1515+COSS!L1523+COSS!L1531+COSS!L1539</f>
        <v>0</v>
      </c>
      <c r="I603" s="24">
        <f>COSS!N1475+COSS!N1483+COSS!N1491+COSS!N1499+COSS!N1507+COSS!N1515+COSS!N1523+COSS!N1531+COSS!N1539</f>
        <v>0</v>
      </c>
      <c r="J603" s="24">
        <f>COSS!O1475+COSS!O1483+COSS!O1491+COSS!O1499+COSS!O1507+COSS!O1515+COSS!O1523+COSS!O1531+COSS!O1539</f>
        <v>0</v>
      </c>
      <c r="K603" s="24">
        <f>COSS!P1475+COSS!P1483+COSS!P1491+COSS!P1499+COSS!P1507+COSS!P1515+COSS!P1523+COSS!P1531+COSS!P1539</f>
        <v>0</v>
      </c>
      <c r="L603" s="24">
        <f>COSS!Q1475+COSS!Q1483+COSS!Q1491+COSS!Q1499+COSS!Q1507+COSS!Q1515+COSS!Q1523+COSS!Q1531+COSS!Q1539</f>
        <v>0</v>
      </c>
      <c r="M603" s="24">
        <f>COSS!S1475+COSS!S1483+COSS!S1491+COSS!S1499+COSS!S1507+COSS!S1515+COSS!S1523+COSS!S1531+COSS!S1539</f>
        <v>0</v>
      </c>
      <c r="N603" s="24">
        <f>COSS!T1475+COSS!T1483+COSS!T1491+COSS!T1499+COSS!T1507+COSS!T1515+COSS!T1523+COSS!T1531+COSS!T1539</f>
        <v>0</v>
      </c>
      <c r="O603" s="24">
        <f>COSS!U1475+COSS!U1483+COSS!U1491+COSS!U1499+COSS!U1507+COSS!U1515+COSS!U1523+COSS!U1531+COSS!U1539</f>
        <v>0</v>
      </c>
      <c r="P603" s="24">
        <f>COSS!V1475+COSS!V1483+COSS!V1491+COSS!V1499+COSS!V1507+COSS!V1515+COSS!V1523+COSS!V1531+COSS!V1539</f>
        <v>0</v>
      </c>
      <c r="Q603" s="24">
        <f>COSS!X1475+COSS!X1483+COSS!X1491+COSS!X1499+COSS!X1507+COSS!X1515+COSS!X1523+COSS!X1531+COSS!X1539</f>
        <v>0</v>
      </c>
      <c r="R603" s="24">
        <f>COSS!Y1475+COSS!Y1483+COSS!Y1491+COSS!Y1499+COSS!Y1507+COSS!Y1515+COSS!Y1523+COSS!Y1531+COSS!Y1539</f>
        <v>0</v>
      </c>
      <c r="S603" s="24">
        <f>COSS!AA1475+COSS!AA1483+COSS!AA1491+COSS!AA1499+COSS!AA1507+COSS!AA1515+COSS!AA1523+COSS!AA1531+COSS!AA1539</f>
        <v>0</v>
      </c>
      <c r="T603" s="24">
        <f>COSS!AB1475+COSS!AB1483+COSS!AB1491+COSS!AB1499+COSS!AB1507+COSS!AB1515+COSS!AB1523+COSS!AB1531+COSS!AB1539</f>
        <v>0</v>
      </c>
      <c r="U603" s="24">
        <f>COSS!AC1475+COSS!AC1483+COSS!AC1491+COSS!AC1499+COSS!AC1507+COSS!AC1515+COSS!AC1523+COSS!AC1531+COSS!AC1539</f>
        <v>0</v>
      </c>
    </row>
    <row r="604" spans="1:21" ht="13.2">
      <c r="B604" s="18" t="str">
        <f>$B$6</f>
        <v>BULKTRAN</v>
      </c>
      <c r="C604" s="118" t="s">
        <v>578</v>
      </c>
      <c r="D604" s="24">
        <f>COSS!H1476+COSS!H1484+COSS!H1492+COSS!H1500+COSS!H1508+COSS!H1516+COSS!H1524+COSS!H1532+COSS!H1540</f>
        <v>0</v>
      </c>
      <c r="E604" s="24">
        <f>COSS!I1476+COSS!I1484+COSS!I1492+COSS!I1500+COSS!I1508+COSS!I1516+COSS!I1524+COSS!I1532+COSS!I1540</f>
        <v>0</v>
      </c>
      <c r="F604" s="24">
        <f>COSS!J1476+COSS!J1484+COSS!J1492+COSS!J1500+COSS!J1508+COSS!J1516+COSS!J1524+COSS!J1532+COSS!J1540</f>
        <v>0</v>
      </c>
      <c r="G604" s="24">
        <f>COSS!K1476+COSS!K1484+COSS!K1492+COSS!K1500+COSS!K1508+COSS!K1516+COSS!K1524+COSS!K1532+COSS!K1540</f>
        <v>0</v>
      </c>
      <c r="H604" s="24">
        <f>COSS!L1476+COSS!L1484+COSS!L1492+COSS!L1500+COSS!L1508+COSS!L1516+COSS!L1524+COSS!L1532+COSS!L1540</f>
        <v>0</v>
      </c>
      <c r="I604" s="24">
        <f>COSS!N1476+COSS!N1484+COSS!N1492+COSS!N1500+COSS!N1508+COSS!N1516+COSS!N1524+COSS!N1532+COSS!N1540</f>
        <v>0</v>
      </c>
      <c r="J604" s="24">
        <f>COSS!O1476+COSS!O1484+COSS!O1492+COSS!O1500+COSS!O1508+COSS!O1516+COSS!O1524+COSS!O1532+COSS!O1540</f>
        <v>0</v>
      </c>
      <c r="K604" s="24">
        <f>COSS!P1476+COSS!P1484+COSS!P1492+COSS!P1500+COSS!P1508+COSS!P1516+COSS!P1524+COSS!P1532+COSS!P1540</f>
        <v>0</v>
      </c>
      <c r="L604" s="24">
        <f>COSS!Q1476+COSS!Q1484+COSS!Q1492+COSS!Q1500+COSS!Q1508+COSS!Q1516+COSS!Q1524+COSS!Q1532+COSS!Q1540</f>
        <v>0</v>
      </c>
      <c r="M604" s="24">
        <f>COSS!S1476+COSS!S1484+COSS!S1492+COSS!S1500+COSS!S1508+COSS!S1516+COSS!S1524+COSS!S1532+COSS!S1540</f>
        <v>0</v>
      </c>
      <c r="N604" s="24">
        <f>COSS!T1476+COSS!T1484+COSS!T1492+COSS!T1500+COSS!T1508+COSS!T1516+COSS!T1524+COSS!T1532+COSS!T1540</f>
        <v>0</v>
      </c>
      <c r="O604" s="24">
        <f>COSS!U1476+COSS!U1484+COSS!U1492+COSS!U1500+COSS!U1508+COSS!U1516+COSS!U1524+COSS!U1532+COSS!U1540</f>
        <v>0</v>
      </c>
      <c r="P604" s="24">
        <f>COSS!V1476+COSS!V1484+COSS!V1492+COSS!V1500+COSS!V1508+COSS!V1516+COSS!V1524+COSS!V1532+COSS!V1540</f>
        <v>0</v>
      </c>
      <c r="Q604" s="24">
        <f>COSS!X1476+COSS!X1484+COSS!X1492+COSS!X1500+COSS!X1508+COSS!X1516+COSS!X1524+COSS!X1532+COSS!X1540</f>
        <v>0</v>
      </c>
      <c r="R604" s="24">
        <f>COSS!Y1476+COSS!Y1484+COSS!Y1492+COSS!Y1500+COSS!Y1508+COSS!Y1516+COSS!Y1524+COSS!Y1532+COSS!Y1540</f>
        <v>0</v>
      </c>
      <c r="S604" s="24">
        <f>COSS!AA1476+COSS!AA1484+COSS!AA1492+COSS!AA1500+COSS!AA1508+COSS!AA1516+COSS!AA1524+COSS!AA1532+COSS!AA1540</f>
        <v>0</v>
      </c>
      <c r="T604" s="24">
        <f>COSS!AB1476+COSS!AB1484+COSS!AB1492+COSS!AB1500+COSS!AB1508+COSS!AB1516+COSS!AB1524+COSS!AB1532+COSS!AB1540</f>
        <v>0</v>
      </c>
      <c r="U604" s="24">
        <f>COSS!AC1476+COSS!AC1484+COSS!AC1492+COSS!AC1500+COSS!AC1508+COSS!AC1516+COSS!AC1524+COSS!AC1532+COSS!AC1540</f>
        <v>0</v>
      </c>
    </row>
    <row r="605" spans="1:21">
      <c r="B605" s="18" t="str">
        <f>$B$7</f>
        <v>SUBTRAN</v>
      </c>
      <c r="D605" s="24">
        <f>COSS!H1477+COSS!H1485+COSS!H1493+COSS!H1501+COSS!H1509+COSS!H1517+COSS!H1525+COSS!H1533+COSS!H1541</f>
        <v>0</v>
      </c>
      <c r="E605" s="24">
        <f>COSS!I1477+COSS!I1485+COSS!I1493+COSS!I1501+COSS!I1509+COSS!I1517+COSS!I1525+COSS!I1533+COSS!I1541</f>
        <v>0</v>
      </c>
      <c r="F605" s="24">
        <f>COSS!J1477+COSS!J1485+COSS!J1493+COSS!J1501+COSS!J1509+COSS!J1517+COSS!J1525+COSS!J1533+COSS!J1541</f>
        <v>0</v>
      </c>
      <c r="G605" s="24">
        <f>COSS!K1477+COSS!K1485+COSS!K1493+COSS!K1501+COSS!K1509+COSS!K1517+COSS!K1525+COSS!K1533+COSS!K1541</f>
        <v>0</v>
      </c>
      <c r="H605" s="24">
        <f>COSS!L1477+COSS!L1485+COSS!L1493+COSS!L1501+COSS!L1509+COSS!L1517+COSS!L1525+COSS!L1533+COSS!L1541</f>
        <v>0</v>
      </c>
      <c r="I605" s="24">
        <f>COSS!N1477+COSS!N1485+COSS!N1493+COSS!N1501+COSS!N1509+COSS!N1517+COSS!N1525+COSS!N1533+COSS!N1541</f>
        <v>0</v>
      </c>
      <c r="J605" s="24">
        <f>COSS!O1477+COSS!O1485+COSS!O1493+COSS!O1501+COSS!O1509+COSS!O1517+COSS!O1525+COSS!O1533+COSS!O1541</f>
        <v>0</v>
      </c>
      <c r="K605" s="24">
        <f>COSS!P1477+COSS!P1485+COSS!P1493+COSS!P1501+COSS!P1509+COSS!P1517+COSS!P1525+COSS!P1533+COSS!P1541</f>
        <v>0</v>
      </c>
      <c r="L605" s="24">
        <f>COSS!Q1477+COSS!Q1485+COSS!Q1493+COSS!Q1501+COSS!Q1509+COSS!Q1517+COSS!Q1525+COSS!Q1533+COSS!Q1541</f>
        <v>0</v>
      </c>
      <c r="M605" s="24">
        <f>COSS!S1477+COSS!S1485+COSS!S1493+COSS!S1501+COSS!S1509+COSS!S1517+COSS!S1525+COSS!S1533+COSS!S1541</f>
        <v>0</v>
      </c>
      <c r="N605" s="24">
        <f>COSS!T1477+COSS!T1485+COSS!T1493+COSS!T1501+COSS!T1509+COSS!T1517+COSS!T1525+COSS!T1533+COSS!T1541</f>
        <v>0</v>
      </c>
      <c r="O605" s="24">
        <f>COSS!U1477+COSS!U1485+COSS!U1493+COSS!U1501+COSS!U1509+COSS!U1517+COSS!U1525+COSS!U1533+COSS!U1541</f>
        <v>0</v>
      </c>
      <c r="P605" s="24">
        <f>COSS!V1477+COSS!V1485+COSS!V1493+COSS!V1501+COSS!V1509+COSS!V1517+COSS!V1525+COSS!V1533+COSS!V1541</f>
        <v>0</v>
      </c>
      <c r="Q605" s="24">
        <f>COSS!X1477+COSS!X1485+COSS!X1493+COSS!X1501+COSS!X1509+COSS!X1517+COSS!X1525+COSS!X1533+COSS!X1541</f>
        <v>0</v>
      </c>
      <c r="R605" s="24">
        <f>COSS!Y1477+COSS!Y1485+COSS!Y1493+COSS!Y1501+COSS!Y1509+COSS!Y1517+COSS!Y1525+COSS!Y1533+COSS!Y1541</f>
        <v>0</v>
      </c>
      <c r="S605" s="24">
        <f>COSS!AA1477+COSS!AA1485+COSS!AA1493+COSS!AA1501+COSS!AA1509+COSS!AA1517+COSS!AA1525+COSS!AA1533+COSS!AA1541</f>
        <v>0</v>
      </c>
      <c r="T605" s="24">
        <f>COSS!AB1477+COSS!AB1485+COSS!AB1493+COSS!AB1501+COSS!AB1509+COSS!AB1517+COSS!AB1525+COSS!AB1533+COSS!AB1541</f>
        <v>0</v>
      </c>
      <c r="U605" s="24">
        <f>COSS!AC1477+COSS!AC1485+COSS!AC1493+COSS!AC1501+COSS!AC1509+COSS!AC1517+COSS!AC1525+COSS!AC1533+COSS!AC1541</f>
        <v>0</v>
      </c>
    </row>
    <row r="606" spans="1:21">
      <c r="B606" s="18" t="str">
        <f>$B$8</f>
        <v>DISTPRI</v>
      </c>
      <c r="D606" s="24">
        <f>COSS!H1478+COSS!H1486+COSS!H1494+COSS!H1502+COSS!H1510+COSS!H1518+COSS!H1526+COSS!H1534+COSS!H1542</f>
        <v>4715460.8745641578</v>
      </c>
      <c r="E606" s="24">
        <f>COSS!I1478+COSS!I1486+COSS!I1494+COSS!I1502+COSS!I1510+COSS!I1518+COSS!I1526+COSS!I1534+COSS!I1542</f>
        <v>3087717.1095783948</v>
      </c>
      <c r="F606" s="24">
        <f>COSS!J1478+COSS!J1486+COSS!J1494+COSS!J1502+COSS!J1510+COSS!J1518+COSS!J1526+COSS!J1534+COSS!J1542</f>
        <v>722644.9788418879</v>
      </c>
      <c r="G606" s="24">
        <f>COSS!K1478+COSS!K1486+COSS!K1494+COSS!K1502+COSS!K1510+COSS!K1518+COSS!K1526+COSS!K1534+COSS!K1542</f>
        <v>10093.725033730985</v>
      </c>
      <c r="H606" s="24">
        <f>COSS!L1478+COSS!L1486+COSS!L1494+COSS!L1502+COSS!L1510+COSS!L1518+COSS!L1526+COSS!L1534+COSS!L1542</f>
        <v>0</v>
      </c>
      <c r="I606" s="24">
        <f>COSS!N1478+COSS!N1486+COSS!N1494+COSS!N1502+COSS!N1510+COSS!N1518+COSS!N1526+COSS!N1534+COSS!N1542</f>
        <v>419509.5862523581</v>
      </c>
      <c r="J606" s="24">
        <f>COSS!O1478+COSS!O1486+COSS!O1494+COSS!O1502+COSS!O1510+COSS!O1518+COSS!O1526+COSS!O1534+COSS!O1542</f>
        <v>75377.143145650582</v>
      </c>
      <c r="K606" s="24">
        <f>COSS!P1478+COSS!P1486+COSS!P1494+COSS!P1502+COSS!P1510+COSS!P1518+COSS!P1526+COSS!P1534+COSS!P1542</f>
        <v>0</v>
      </c>
      <c r="L606" s="24">
        <f>COSS!Q1478+COSS!Q1486+COSS!Q1494+COSS!Q1502+COSS!Q1510+COSS!Q1518+COSS!Q1526+COSS!Q1534+COSS!Q1542</f>
        <v>0</v>
      </c>
      <c r="M606" s="24">
        <f>COSS!S1478+COSS!S1486+COSS!S1494+COSS!S1502+COSS!S1510+COSS!S1518+COSS!S1526+COSS!S1534+COSS!S1542</f>
        <v>18968.863067663078</v>
      </c>
      <c r="N606" s="24">
        <f>COSS!T1478+COSS!T1486+COSS!T1494+COSS!T1502+COSS!T1510+COSS!T1518+COSS!T1526+COSS!T1534+COSS!T1542</f>
        <v>262298.83622975129</v>
      </c>
      <c r="O606" s="24">
        <f>COSS!U1478+COSS!U1486+COSS!U1494+COSS!U1502+COSS!U1510+COSS!U1518+COSS!U1526+COSS!U1534+COSS!U1542</f>
        <v>0</v>
      </c>
      <c r="P606" s="24">
        <f>COSS!V1478+COSS!V1486+COSS!V1494+COSS!V1502+COSS!V1510+COSS!V1518+COSS!V1526+COSS!V1534+COSS!V1542</f>
        <v>0</v>
      </c>
      <c r="Q606" s="24">
        <f>COSS!X1478+COSS!X1486+COSS!X1494+COSS!X1502+COSS!X1510+COSS!X1518+COSS!X1526+COSS!X1534+COSS!X1542</f>
        <v>115026.06213932433</v>
      </c>
      <c r="R606" s="24">
        <f>COSS!Y1478+COSS!Y1486+COSS!Y1494+COSS!Y1502+COSS!Y1510+COSS!Y1518+COSS!Y1526+COSS!Y1534+COSS!Y1542</f>
        <v>2308.7544643461774</v>
      </c>
      <c r="S606" s="24">
        <f>COSS!AA1478+COSS!AA1486+COSS!AA1494+COSS!AA1502+COSS!AA1510+COSS!AA1518+COSS!AA1526+COSS!AA1534+COSS!AA1542</f>
        <v>1515.8158110507659</v>
      </c>
      <c r="T606" s="24">
        <f>COSS!AB1478+COSS!AB1486+COSS!AB1494+COSS!AB1502+COSS!AB1510+COSS!AB1518+COSS!AB1526+COSS!AB1534+COSS!AB1542</f>
        <v>0</v>
      </c>
      <c r="U606" s="24">
        <f>COSS!AC1478+COSS!AC1486+COSS!AC1494+COSS!AC1502+COSS!AC1510+COSS!AC1518+COSS!AC1526+COSS!AC1534+COSS!AC1542</f>
        <v>0</v>
      </c>
    </row>
    <row r="607" spans="1:21">
      <c r="B607" s="18" t="str">
        <f>$B$9</f>
        <v>DISTSEC</v>
      </c>
      <c r="D607" s="24">
        <f>COSS!H1479+COSS!H1487+COSS!H1495+COSS!H1503+COSS!H1511+COSS!H1519+COSS!H1527+COSS!H1535+COSS!H1543</f>
        <v>1865975.7777033299</v>
      </c>
      <c r="E607" s="24">
        <f>COSS!I1479+COSS!I1487+COSS!I1495+COSS!I1503+COSS!I1511+COSS!I1519+COSS!I1527+COSS!I1535+COSS!I1543</f>
        <v>1384750.1113315795</v>
      </c>
      <c r="F607" s="24">
        <f>COSS!J1479+COSS!J1487+COSS!J1495+COSS!J1503+COSS!J1511+COSS!J1519+COSS!J1527+COSS!J1535+COSS!J1543</f>
        <v>279227.48912363267</v>
      </c>
      <c r="G607" s="24">
        <f>COSS!K1479+COSS!K1487+COSS!K1495+COSS!K1503+COSS!K1511+COSS!K1519+COSS!K1527+COSS!K1535+COSS!K1543</f>
        <v>0</v>
      </c>
      <c r="H607" s="24">
        <f>COSS!L1479+COSS!L1487+COSS!L1495+COSS!L1503+COSS!L1511+COSS!L1519+COSS!L1527+COSS!L1535+COSS!L1543</f>
        <v>0</v>
      </c>
      <c r="I607" s="24">
        <f>COSS!N1479+COSS!N1487+COSS!N1495+COSS!N1503+COSS!N1511+COSS!N1519+COSS!N1527+COSS!N1535+COSS!N1543</f>
        <v>139567.80609886622</v>
      </c>
      <c r="J607" s="24">
        <f>COSS!O1479+COSS!O1487+COSS!O1495+COSS!O1503+COSS!O1511+COSS!O1519+COSS!O1527+COSS!O1535+COSS!O1543</f>
        <v>0</v>
      </c>
      <c r="K607" s="24">
        <f>COSS!P1479+COSS!P1487+COSS!P1495+COSS!P1503+COSS!P1511+COSS!P1519+COSS!P1527+COSS!P1535+COSS!P1543</f>
        <v>0</v>
      </c>
      <c r="L607" s="24">
        <f>COSS!Q1479+COSS!Q1487+COSS!Q1495+COSS!Q1503+COSS!Q1511+COSS!Q1519+COSS!Q1527+COSS!Q1535+COSS!Q1543</f>
        <v>0</v>
      </c>
      <c r="M607" s="24">
        <f>COSS!S1479+COSS!S1487+COSS!S1495+COSS!S1503+COSS!S1511+COSS!S1519+COSS!S1527+COSS!S1535+COSS!S1543</f>
        <v>5216.7178073682908</v>
      </c>
      <c r="N607" s="24">
        <f>COSS!T1479+COSS!T1487+COSS!T1495+COSS!T1503+COSS!T1511+COSS!T1519+COSS!T1527+COSS!T1535+COSS!T1543</f>
        <v>0</v>
      </c>
      <c r="O607" s="24">
        <f>COSS!U1479+COSS!U1487+COSS!U1495+COSS!U1503+COSS!U1511+COSS!U1519+COSS!U1527+COSS!U1535+COSS!U1543</f>
        <v>0</v>
      </c>
      <c r="P607" s="24">
        <f>COSS!V1479+COSS!V1487+COSS!V1495+COSS!V1503+COSS!V1511+COSS!V1519+COSS!V1527+COSS!V1535+COSS!V1543</f>
        <v>0</v>
      </c>
      <c r="Q607" s="24">
        <f>COSS!X1479+COSS!X1487+COSS!X1495+COSS!X1503+COSS!X1511+COSS!X1519+COSS!X1527+COSS!X1535+COSS!X1543</f>
        <v>39424.659130069762</v>
      </c>
      <c r="R607" s="24">
        <f>COSS!Y1479+COSS!Y1487+COSS!Y1495+COSS!Y1503+COSS!Y1511+COSS!Y1519+COSS!Y1527+COSS!Y1535+COSS!Y1543</f>
        <v>0</v>
      </c>
      <c r="S607" s="24">
        <f>COSS!AA1479+COSS!AA1487+COSS!AA1495+COSS!AA1503+COSS!AA1511+COSS!AA1519+COSS!AA1527+COSS!AA1535+COSS!AA1543</f>
        <v>466.14028581767951</v>
      </c>
      <c r="T607" s="24">
        <f>COSS!AB1479+COSS!AB1487+COSS!AB1495+COSS!AB1503+COSS!AB1511+COSS!AB1519+COSS!AB1527+COSS!AB1535+COSS!AB1543</f>
        <v>14347.662884341849</v>
      </c>
      <c r="U607" s="24">
        <f>COSS!AC1479+COSS!AC1487+COSS!AC1495+COSS!AC1503+COSS!AC1511+COSS!AC1519+COSS!AC1527+COSS!AC1535+COSS!AC1543</f>
        <v>2975.1910416537107</v>
      </c>
    </row>
    <row r="608" spans="1:21">
      <c r="B608" s="18" t="str">
        <f>$B$10</f>
        <v>ENERGY</v>
      </c>
      <c r="D608" s="24">
        <f>COSS!H1480+COSS!H1488+COSS!H1496+COSS!H1504+COSS!H1512+COSS!H1520+COSS!H1528+COSS!H1536+COSS!H1544</f>
        <v>0</v>
      </c>
      <c r="E608" s="24">
        <f>COSS!I1480+COSS!I1488+COSS!I1496+COSS!I1504+COSS!I1512+COSS!I1520+COSS!I1528+COSS!I1536+COSS!I1544</f>
        <v>0</v>
      </c>
      <c r="F608" s="24">
        <f>COSS!J1480+COSS!J1488+COSS!J1496+COSS!J1504+COSS!J1512+COSS!J1520+COSS!J1528+COSS!J1536+COSS!J1544</f>
        <v>0</v>
      </c>
      <c r="G608" s="24">
        <f>COSS!K1480+COSS!K1488+COSS!K1496+COSS!K1504+COSS!K1512+COSS!K1520+COSS!K1528+COSS!K1536+COSS!K1544</f>
        <v>0</v>
      </c>
      <c r="H608" s="24">
        <f>COSS!L1480+COSS!L1488+COSS!L1496+COSS!L1504+COSS!L1512+COSS!L1520+COSS!L1528+COSS!L1536+COSS!L1544</f>
        <v>0</v>
      </c>
      <c r="I608" s="24">
        <f>COSS!N1480+COSS!N1488+COSS!N1496+COSS!N1504+COSS!N1512+COSS!N1520+COSS!N1528+COSS!N1536+COSS!N1544</f>
        <v>0</v>
      </c>
      <c r="J608" s="24">
        <f>COSS!O1480+COSS!O1488+COSS!O1496+COSS!O1504+COSS!O1512+COSS!O1520+COSS!O1528+COSS!O1536+COSS!O1544</f>
        <v>0</v>
      </c>
      <c r="K608" s="24">
        <f>COSS!P1480+COSS!P1488+COSS!P1496+COSS!P1504+COSS!P1512+COSS!P1520+COSS!P1528+COSS!P1536+COSS!P1544</f>
        <v>0</v>
      </c>
      <c r="L608" s="24">
        <f>COSS!Q1480+COSS!Q1488+COSS!Q1496+COSS!Q1504+COSS!Q1512+COSS!Q1520+COSS!Q1528+COSS!Q1536+COSS!Q1544</f>
        <v>0</v>
      </c>
      <c r="M608" s="24">
        <f>COSS!S1480+COSS!S1488+COSS!S1496+COSS!S1504+COSS!S1512+COSS!S1520+COSS!S1528+COSS!S1536+COSS!S1544</f>
        <v>0</v>
      </c>
      <c r="N608" s="24">
        <f>COSS!T1480+COSS!T1488+COSS!T1496+COSS!T1504+COSS!T1512+COSS!T1520+COSS!T1528+COSS!T1536+COSS!T1544</f>
        <v>0</v>
      </c>
      <c r="O608" s="24">
        <f>COSS!U1480+COSS!U1488+COSS!U1496+COSS!U1504+COSS!U1512+COSS!U1520+COSS!U1528+COSS!U1536+COSS!U1544</f>
        <v>0</v>
      </c>
      <c r="P608" s="24">
        <f>COSS!V1480+COSS!V1488+COSS!V1496+COSS!V1504+COSS!V1512+COSS!V1520+COSS!V1528+COSS!V1536+COSS!V1544</f>
        <v>0</v>
      </c>
      <c r="Q608" s="24">
        <f>COSS!X1480+COSS!X1488+COSS!X1496+COSS!X1504+COSS!X1512+COSS!X1520+COSS!X1528+COSS!X1536+COSS!X1544</f>
        <v>0</v>
      </c>
      <c r="R608" s="24">
        <f>COSS!Y1480+COSS!Y1488+COSS!Y1496+COSS!Y1504+COSS!Y1512+COSS!Y1520+COSS!Y1528+COSS!Y1536+COSS!Y1544</f>
        <v>0</v>
      </c>
      <c r="S608" s="24">
        <f>COSS!AA1480+COSS!AA1488+COSS!AA1496+COSS!AA1504+COSS!AA1512+COSS!AA1520+COSS!AA1528+COSS!AA1536+COSS!AA1544</f>
        <v>0</v>
      </c>
      <c r="T608" s="24">
        <f>COSS!AB1480+COSS!AB1488+COSS!AB1496+COSS!AB1504+COSS!AB1512+COSS!AB1520+COSS!AB1528+COSS!AB1536+COSS!AB1544</f>
        <v>0</v>
      </c>
      <c r="U608" s="24">
        <f>COSS!AC1480+COSS!AC1488+COSS!AC1496+COSS!AC1504+COSS!AC1512+COSS!AC1520+COSS!AC1528+COSS!AC1536+COSS!AC1544</f>
        <v>0</v>
      </c>
    </row>
    <row r="609" spans="1:21">
      <c r="B609" s="18" t="str">
        <f>$B$11</f>
        <v>CUSTOMER</v>
      </c>
      <c r="D609" s="24">
        <f>COSS!H1481+COSS!H1489+COSS!H1497+COSS!H1505+COSS!H1513+COSS!H1521+COSS!H1529+COSS!H1537+COSS!H1545</f>
        <v>2213430.3477325132</v>
      </c>
      <c r="E609" s="24">
        <f>COSS!I1481+COSS!I1489+COSS!I1497+COSS!I1505+COSS!I1513+COSS!I1521+COSS!I1529+COSS!I1537+COSS!I1545</f>
        <v>993519.43015640147</v>
      </c>
      <c r="F609" s="24">
        <f>COSS!J1481+COSS!J1489+COSS!J1497+COSS!J1505+COSS!J1513+COSS!J1521+COSS!J1529+COSS!J1537+COSS!J1545</f>
        <v>559896.0973879667</v>
      </c>
      <c r="G609" s="24">
        <f>COSS!K1481+COSS!K1489+COSS!K1497+COSS!K1505+COSS!K1513+COSS!K1521+COSS!K1529+COSS!K1537+COSS!K1545</f>
        <v>68827.465928136211</v>
      </c>
      <c r="H609" s="24">
        <f>COSS!L1481+COSS!L1489+COSS!L1497+COSS!L1505+COSS!L1513+COSS!L1521+COSS!L1529+COSS!L1537+COSS!L1545</f>
        <v>11585.197301308248</v>
      </c>
      <c r="I609" s="24">
        <f>COSS!N1481+COSS!N1489+COSS!N1497+COSS!N1505+COSS!N1513+COSS!N1521+COSS!N1529+COSS!N1537+COSS!N1545</f>
        <v>74832.067447578927</v>
      </c>
      <c r="J609" s="24">
        <f>COSS!O1481+COSS!O1489+COSS!O1497+COSS!O1505+COSS!O1513+COSS!O1521+COSS!O1529+COSS!O1537+COSS!O1545</f>
        <v>24231.232782618634</v>
      </c>
      <c r="K609" s="24">
        <f>COSS!P1481+COSS!P1489+COSS!P1497+COSS!P1505+COSS!P1513+COSS!P1521+COSS!P1529+COSS!P1537+COSS!P1545</f>
        <v>28492.596914710426</v>
      </c>
      <c r="L609" s="24">
        <f>COSS!Q1481+COSS!Q1489+COSS!Q1497+COSS!Q1505+COSS!Q1513+COSS!Q1521+COSS!Q1529+COSS!Q1537+COSS!Q1545</f>
        <v>3561.5255442956036</v>
      </c>
      <c r="M609" s="24">
        <f>COSS!S1481+COSS!S1489+COSS!S1497+COSS!S1505+COSS!S1513+COSS!S1521+COSS!S1529+COSS!S1537+COSS!S1545</f>
        <v>470.26599421705583</v>
      </c>
      <c r="N609" s="24">
        <f>COSS!T1481+COSS!T1489+COSS!T1497+COSS!T1505+COSS!T1513+COSS!T1521+COSS!T1529+COSS!T1537+COSS!T1545</f>
        <v>17184.351991843254</v>
      </c>
      <c r="O609" s="24">
        <f>COSS!U1481+COSS!U1489+COSS!U1497+COSS!U1505+COSS!U1513+COSS!U1521+COSS!U1529+COSS!U1537+COSS!U1545</f>
        <v>47894.630288720276</v>
      </c>
      <c r="P609" s="24">
        <f>COSS!V1481+COSS!V1489+COSS!V1497+COSS!V1505+COSS!V1513+COSS!V1521+COSS!V1529+COSS!V1537+COSS!V1545</f>
        <v>14246.05855936624</v>
      </c>
      <c r="Q609" s="24">
        <f>COSS!X1481+COSS!X1489+COSS!X1497+COSS!X1505+COSS!X1513+COSS!X1521+COSS!X1529+COSS!X1537+COSS!X1545</f>
        <v>14389.467708672782</v>
      </c>
      <c r="R609" s="24">
        <f>COSS!Y1481+COSS!Y1489+COSS!Y1497+COSS!Y1505+COSS!Y1513+COSS!Y1521+COSS!Y1529+COSS!Y1537+COSS!Y1545</f>
        <v>316.77689223879355</v>
      </c>
      <c r="S609" s="24">
        <f>COSS!AA1481+COSS!AA1489+COSS!AA1497+COSS!AA1505+COSS!AA1513+COSS!AA1521+COSS!AA1529+COSS!AA1537+COSS!AA1545</f>
        <v>1493.4967511961793</v>
      </c>
      <c r="T609" s="24">
        <f>COSS!AB1481+COSS!AB1489+COSS!AB1497+COSS!AB1505+COSS!AB1513+COSS!AB1521+COSS!AB1529+COSS!AB1537+COSS!AB1545</f>
        <v>238667.54284317419</v>
      </c>
      <c r="U609" s="24">
        <f>COSS!AC1481+COSS!AC1489+COSS!AC1497+COSS!AC1505+COSS!AC1513+COSS!AC1521+COSS!AC1529+COSS!AC1537+COSS!AC1545</f>
        <v>113822.14324006831</v>
      </c>
    </row>
    <row r="610" spans="1:21">
      <c r="B610" s="18" t="str">
        <f>$B$12</f>
        <v>TOTAL</v>
      </c>
      <c r="D610" s="24">
        <f>COSS!H1482+COSS!H1490+COSS!H1498+COSS!H1506+COSS!H1514+COSS!H1522+COSS!H1530+COSS!H1538+COSS!H1546</f>
        <v>8794867</v>
      </c>
      <c r="E610" s="24">
        <f>COSS!I1482+COSS!I1490+COSS!I1498+COSS!I1506+COSS!I1514+COSS!I1522+COSS!I1530+COSS!I1538+COSS!I1546</f>
        <v>5465986.6510663759</v>
      </c>
      <c r="F610" s="24">
        <f>COSS!J1482+COSS!J1490+COSS!J1498+COSS!J1506+COSS!J1514+COSS!J1522+COSS!J1530+COSS!J1538+COSS!J1546</f>
        <v>1561768.5653534874</v>
      </c>
      <c r="G610" s="24">
        <f>COSS!K1482+COSS!K1490+COSS!K1498+COSS!K1506+COSS!K1514+COSS!K1522+COSS!K1530+COSS!K1538+COSS!K1546</f>
        <v>78921.190961867207</v>
      </c>
      <c r="H610" s="24">
        <f>COSS!L1482+COSS!L1490+COSS!L1498+COSS!L1506+COSS!L1514+COSS!L1522+COSS!L1530+COSS!L1538+COSS!L1546</f>
        <v>11585.197301308248</v>
      </c>
      <c r="I610" s="24">
        <f>COSS!N1482+COSS!N1490+COSS!N1498+COSS!N1506+COSS!N1514+COSS!N1522+COSS!N1530+COSS!N1538+COSS!N1546</f>
        <v>633909.45979880309</v>
      </c>
      <c r="J610" s="24">
        <f>COSS!O1482+COSS!O1490+COSS!O1498+COSS!O1506+COSS!O1514+COSS!O1522+COSS!O1530+COSS!O1538+COSS!O1546</f>
        <v>99608.375928269219</v>
      </c>
      <c r="K610" s="24">
        <f>COSS!P1482+COSS!P1490+COSS!P1498+COSS!P1506+COSS!P1514+COSS!P1522+COSS!P1530+COSS!P1538+COSS!P1546</f>
        <v>28492.596914710426</v>
      </c>
      <c r="L610" s="24">
        <f>COSS!Q1482+COSS!Q1490+COSS!Q1498+COSS!Q1506+COSS!Q1514+COSS!Q1522+COSS!Q1530+COSS!Q1538+COSS!Q1546</f>
        <v>3561.5255442956036</v>
      </c>
      <c r="M610" s="24">
        <f>COSS!S1482+COSS!S1490+COSS!S1498+COSS!S1506+COSS!S1514+COSS!S1522+COSS!S1530+COSS!S1538+COSS!S1546</f>
        <v>24655.846869248428</v>
      </c>
      <c r="N610" s="24">
        <f>COSS!T1482+COSS!T1490+COSS!T1498+COSS!T1506+COSS!T1514+COSS!T1522+COSS!T1530+COSS!T1538+COSS!T1546</f>
        <v>279483.18822159455</v>
      </c>
      <c r="O610" s="24">
        <f>COSS!U1482+COSS!U1490+COSS!U1498+COSS!U1506+COSS!U1514+COSS!U1522+COSS!U1530+COSS!U1538+COSS!U1546</f>
        <v>47894.630288720276</v>
      </c>
      <c r="P610" s="24">
        <f>COSS!V1482+COSS!V1490+COSS!V1498+COSS!V1506+COSS!V1514+COSS!V1522+COSS!V1530+COSS!V1538+COSS!V1546</f>
        <v>14246.05855936624</v>
      </c>
      <c r="Q610" s="24">
        <f>COSS!X1482+COSS!X1490+COSS!X1498+COSS!X1506+COSS!X1514+COSS!X1522+COSS!X1530+COSS!X1538+COSS!X1546</f>
        <v>168840.1889780669</v>
      </c>
      <c r="R610" s="24">
        <f>COSS!Y1482+COSS!Y1490+COSS!Y1498+COSS!Y1506+COSS!Y1514+COSS!Y1522+COSS!Y1530+COSS!Y1538+COSS!Y1546</f>
        <v>2625.531356584971</v>
      </c>
      <c r="S610" s="24">
        <f>COSS!AA1482+COSS!AA1490+COSS!AA1498+COSS!AA1506+COSS!AA1514+COSS!AA1522+COSS!AA1530+COSS!AA1538+COSS!AA1546</f>
        <v>3475.452848064624</v>
      </c>
      <c r="T610" s="24">
        <f>COSS!AB1482+COSS!AB1490+COSS!AB1498+COSS!AB1506+COSS!AB1514+COSS!AB1522+COSS!AB1530+COSS!AB1538+COSS!AB1546</f>
        <v>253015.20572751609</v>
      </c>
      <c r="U610" s="24">
        <f>COSS!AC1482+COSS!AC1490+COSS!AC1498+COSS!AC1506+COSS!AC1514+COSS!AC1522+COSS!AC1530+COSS!AC1538+COSS!AC1546</f>
        <v>116797.33428172201</v>
      </c>
    </row>
    <row r="611" spans="1:21">
      <c r="A611" s="119" t="s">
        <v>76</v>
      </c>
      <c r="B611" s="18" t="str">
        <f>$B$5</f>
        <v>PRODUCTION</v>
      </c>
      <c r="C611" s="22"/>
      <c r="D611" s="23">
        <f t="shared" ref="D611:D618" si="360">SUM(E611:U611)</f>
        <v>0</v>
      </c>
      <c r="E611" s="23">
        <f t="shared" ref="E611:G616" si="361">E603/$D$610</f>
        <v>0</v>
      </c>
      <c r="F611" s="23">
        <f t="shared" si="361"/>
        <v>0</v>
      </c>
      <c r="G611" s="23">
        <f t="shared" si="361"/>
        <v>0</v>
      </c>
      <c r="H611" s="23">
        <f t="shared" ref="H611:H617" si="362">H603/$D$610</f>
        <v>0</v>
      </c>
      <c r="I611" s="23">
        <f t="shared" ref="I611:K616" si="363">I603/$D$610</f>
        <v>0</v>
      </c>
      <c r="J611" s="23">
        <f t="shared" si="363"/>
        <v>0</v>
      </c>
      <c r="K611" s="23">
        <f t="shared" si="363"/>
        <v>0</v>
      </c>
      <c r="L611" s="23">
        <f t="shared" ref="L611:M617" si="364">L603/$D$610</f>
        <v>0</v>
      </c>
      <c r="M611" s="23">
        <f t="shared" si="364"/>
        <v>0</v>
      </c>
      <c r="N611" s="23">
        <f t="shared" ref="N611:O617" si="365">N603/$D$610</f>
        <v>0</v>
      </c>
      <c r="O611" s="23">
        <f t="shared" si="365"/>
        <v>0</v>
      </c>
      <c r="P611" s="23">
        <f t="shared" ref="P611:P617" si="366">P603/$D$610</f>
        <v>0</v>
      </c>
      <c r="Q611" s="23">
        <f t="shared" ref="Q611:R616" si="367">Q603/$D$610</f>
        <v>0</v>
      </c>
      <c r="R611" s="23">
        <f t="shared" si="367"/>
        <v>0</v>
      </c>
      <c r="S611" s="23">
        <f t="shared" ref="S611:T616" si="368">S603/$D$610</f>
        <v>0</v>
      </c>
      <c r="T611" s="23">
        <f t="shared" si="368"/>
        <v>0</v>
      </c>
      <c r="U611" s="23">
        <f t="shared" ref="U611:U616" si="369">U603/$D$610</f>
        <v>0</v>
      </c>
    </row>
    <row r="612" spans="1:21">
      <c r="A612" s="18" t="str">
        <f t="shared" ref="A612:A618" si="370">A611</f>
        <v>TOTOXEXP</v>
      </c>
      <c r="B612" s="18" t="str">
        <f>$B$6</f>
        <v>BULKTRAN</v>
      </c>
      <c r="C612" s="22"/>
      <c r="D612" s="23">
        <f t="shared" si="360"/>
        <v>0</v>
      </c>
      <c r="E612" s="23">
        <f t="shared" si="361"/>
        <v>0</v>
      </c>
      <c r="F612" s="23">
        <f t="shared" si="361"/>
        <v>0</v>
      </c>
      <c r="G612" s="23">
        <f t="shared" si="361"/>
        <v>0</v>
      </c>
      <c r="H612" s="23">
        <f t="shared" si="362"/>
        <v>0</v>
      </c>
      <c r="I612" s="23">
        <f t="shared" si="363"/>
        <v>0</v>
      </c>
      <c r="J612" s="23">
        <f t="shared" si="363"/>
        <v>0</v>
      </c>
      <c r="K612" s="23">
        <f t="shared" si="363"/>
        <v>0</v>
      </c>
      <c r="L612" s="23">
        <f t="shared" si="364"/>
        <v>0</v>
      </c>
      <c r="M612" s="23">
        <f t="shared" si="364"/>
        <v>0</v>
      </c>
      <c r="N612" s="23">
        <f t="shared" si="365"/>
        <v>0</v>
      </c>
      <c r="O612" s="23">
        <f t="shared" si="365"/>
        <v>0</v>
      </c>
      <c r="P612" s="23">
        <f t="shared" si="366"/>
        <v>0</v>
      </c>
      <c r="Q612" s="23">
        <f t="shared" si="367"/>
        <v>0</v>
      </c>
      <c r="R612" s="23">
        <f t="shared" si="367"/>
        <v>0</v>
      </c>
      <c r="S612" s="23">
        <f t="shared" si="368"/>
        <v>0</v>
      </c>
      <c r="T612" s="23">
        <f t="shared" si="368"/>
        <v>0</v>
      </c>
      <c r="U612" s="23">
        <f t="shared" si="369"/>
        <v>0</v>
      </c>
    </row>
    <row r="613" spans="1:21">
      <c r="A613" s="18" t="str">
        <f t="shared" si="370"/>
        <v>TOTOXEXP</v>
      </c>
      <c r="B613" s="18" t="str">
        <f>$B$7</f>
        <v>SUBTRAN</v>
      </c>
      <c r="C613" s="22"/>
      <c r="D613" s="23">
        <f t="shared" si="360"/>
        <v>0</v>
      </c>
      <c r="E613" s="23">
        <f t="shared" si="361"/>
        <v>0</v>
      </c>
      <c r="F613" s="23">
        <f t="shared" si="361"/>
        <v>0</v>
      </c>
      <c r="G613" s="23">
        <f t="shared" si="361"/>
        <v>0</v>
      </c>
      <c r="H613" s="23">
        <f t="shared" si="362"/>
        <v>0</v>
      </c>
      <c r="I613" s="23">
        <f t="shared" si="363"/>
        <v>0</v>
      </c>
      <c r="J613" s="23">
        <f t="shared" si="363"/>
        <v>0</v>
      </c>
      <c r="K613" s="23">
        <f t="shared" si="363"/>
        <v>0</v>
      </c>
      <c r="L613" s="23">
        <f t="shared" si="364"/>
        <v>0</v>
      </c>
      <c r="M613" s="23">
        <f t="shared" si="364"/>
        <v>0</v>
      </c>
      <c r="N613" s="23">
        <f t="shared" si="365"/>
        <v>0</v>
      </c>
      <c r="O613" s="23">
        <f t="shared" si="365"/>
        <v>0</v>
      </c>
      <c r="P613" s="23">
        <f t="shared" si="366"/>
        <v>0</v>
      </c>
      <c r="Q613" s="23">
        <f t="shared" si="367"/>
        <v>0</v>
      </c>
      <c r="R613" s="23">
        <f t="shared" si="367"/>
        <v>0</v>
      </c>
      <c r="S613" s="23">
        <f t="shared" si="368"/>
        <v>0</v>
      </c>
      <c r="T613" s="23">
        <f t="shared" si="368"/>
        <v>0</v>
      </c>
      <c r="U613" s="23">
        <f t="shared" si="369"/>
        <v>0</v>
      </c>
    </row>
    <row r="614" spans="1:21">
      <c r="A614" s="18" t="str">
        <f t="shared" si="370"/>
        <v>TOTOXEXP</v>
      </c>
      <c r="B614" s="18" t="str">
        <f>$B$8</f>
        <v>DISTPRI</v>
      </c>
      <c r="C614" s="22"/>
      <c r="D614" s="23">
        <f t="shared" si="360"/>
        <v>0.53616056667646683</v>
      </c>
      <c r="E614" s="23">
        <f t="shared" si="361"/>
        <v>0.35108172864676573</v>
      </c>
      <c r="F614" s="23">
        <f t="shared" si="361"/>
        <v>8.2166675043737203E-2</v>
      </c>
      <c r="G614" s="23">
        <f t="shared" si="361"/>
        <v>1.1476836470330916E-3</v>
      </c>
      <c r="H614" s="23">
        <f t="shared" si="362"/>
        <v>0</v>
      </c>
      <c r="I614" s="23">
        <f t="shared" si="363"/>
        <v>4.7699366716103621E-2</v>
      </c>
      <c r="J614" s="23">
        <f t="shared" si="363"/>
        <v>8.5705836308440572E-3</v>
      </c>
      <c r="K614" s="23">
        <f t="shared" si="363"/>
        <v>0</v>
      </c>
      <c r="L614" s="23">
        <f t="shared" si="364"/>
        <v>0</v>
      </c>
      <c r="M614" s="23">
        <f t="shared" si="364"/>
        <v>2.1568106791908367E-3</v>
      </c>
      <c r="N614" s="23">
        <f t="shared" si="365"/>
        <v>2.9824082186774546E-2</v>
      </c>
      <c r="O614" s="23">
        <f t="shared" si="365"/>
        <v>0</v>
      </c>
      <c r="P614" s="23">
        <f t="shared" si="366"/>
        <v>0</v>
      </c>
      <c r="Q614" s="23">
        <f t="shared" si="367"/>
        <v>1.3078772213306276E-2</v>
      </c>
      <c r="R614" s="23">
        <f t="shared" si="367"/>
        <v>2.6251158367104102E-4</v>
      </c>
      <c r="S614" s="23">
        <f t="shared" si="368"/>
        <v>1.7235232904042391E-4</v>
      </c>
      <c r="T614" s="23">
        <f t="shared" si="368"/>
        <v>0</v>
      </c>
      <c r="U614" s="23">
        <f t="shared" si="369"/>
        <v>0</v>
      </c>
    </row>
    <row r="615" spans="1:21">
      <c r="A615" s="18" t="str">
        <f t="shared" si="370"/>
        <v>TOTOXEXP</v>
      </c>
      <c r="B615" s="18" t="str">
        <f>$B$9</f>
        <v>DISTSEC</v>
      </c>
      <c r="C615" s="22"/>
      <c r="D615" s="23">
        <f t="shared" si="360"/>
        <v>0.21216645774214998</v>
      </c>
      <c r="E615" s="23">
        <f t="shared" si="361"/>
        <v>0.15744980695348543</v>
      </c>
      <c r="F615" s="23">
        <f t="shared" si="361"/>
        <v>3.1748915489413616E-2</v>
      </c>
      <c r="G615" s="23">
        <f t="shared" si="361"/>
        <v>0</v>
      </c>
      <c r="H615" s="23">
        <f t="shared" si="362"/>
        <v>0</v>
      </c>
      <c r="I615" s="23">
        <f t="shared" si="363"/>
        <v>1.5869234418083435E-2</v>
      </c>
      <c r="J615" s="23">
        <f t="shared" si="363"/>
        <v>0</v>
      </c>
      <c r="K615" s="23">
        <f t="shared" si="363"/>
        <v>0</v>
      </c>
      <c r="L615" s="23">
        <f t="shared" si="364"/>
        <v>0</v>
      </c>
      <c r="M615" s="23">
        <f t="shared" si="364"/>
        <v>5.9315482626039607E-4</v>
      </c>
      <c r="N615" s="23">
        <f t="shared" si="365"/>
        <v>0</v>
      </c>
      <c r="O615" s="23">
        <f t="shared" si="365"/>
        <v>0</v>
      </c>
      <c r="P615" s="23">
        <f t="shared" si="366"/>
        <v>0</v>
      </c>
      <c r="Q615" s="23">
        <f t="shared" si="367"/>
        <v>4.4826896336317267E-3</v>
      </c>
      <c r="R615" s="23">
        <f t="shared" si="367"/>
        <v>0</v>
      </c>
      <c r="S615" s="23">
        <f t="shared" si="368"/>
        <v>5.30014025019002E-5</v>
      </c>
      <c r="T615" s="23">
        <f t="shared" si="368"/>
        <v>1.631367806283125E-3</v>
      </c>
      <c r="U615" s="23">
        <f t="shared" si="369"/>
        <v>3.382872124903891E-4</v>
      </c>
    </row>
    <row r="616" spans="1:21">
      <c r="A616" s="18" t="str">
        <f t="shared" si="370"/>
        <v>TOTOXEXP</v>
      </c>
      <c r="B616" s="18" t="str">
        <f>$B$10</f>
        <v>ENERGY</v>
      </c>
      <c r="C616" s="22"/>
      <c r="D616" s="23">
        <f t="shared" si="360"/>
        <v>0</v>
      </c>
      <c r="E616" s="23">
        <f t="shared" si="361"/>
        <v>0</v>
      </c>
      <c r="F616" s="23">
        <f t="shared" si="361"/>
        <v>0</v>
      </c>
      <c r="G616" s="23">
        <f t="shared" si="361"/>
        <v>0</v>
      </c>
      <c r="H616" s="23">
        <f t="shared" si="362"/>
        <v>0</v>
      </c>
      <c r="I616" s="23">
        <f t="shared" si="363"/>
        <v>0</v>
      </c>
      <c r="J616" s="23">
        <f t="shared" si="363"/>
        <v>0</v>
      </c>
      <c r="K616" s="23">
        <f t="shared" si="363"/>
        <v>0</v>
      </c>
      <c r="L616" s="23">
        <f t="shared" si="364"/>
        <v>0</v>
      </c>
      <c r="M616" s="23">
        <f t="shared" si="364"/>
        <v>0</v>
      </c>
      <c r="N616" s="23">
        <f t="shared" si="365"/>
        <v>0</v>
      </c>
      <c r="O616" s="23">
        <f t="shared" si="365"/>
        <v>0</v>
      </c>
      <c r="P616" s="23">
        <f t="shared" si="366"/>
        <v>0</v>
      </c>
      <c r="Q616" s="23">
        <f t="shared" si="367"/>
        <v>0</v>
      </c>
      <c r="R616" s="23">
        <f t="shared" si="367"/>
        <v>0</v>
      </c>
      <c r="S616" s="23">
        <f t="shared" si="368"/>
        <v>0</v>
      </c>
      <c r="T616" s="23">
        <f t="shared" si="368"/>
        <v>0</v>
      </c>
      <c r="U616" s="23">
        <f t="shared" si="369"/>
        <v>0</v>
      </c>
    </row>
    <row r="617" spans="1:21">
      <c r="A617" s="18" t="str">
        <f t="shared" si="370"/>
        <v>TOTOXEXP</v>
      </c>
      <c r="B617" s="18" t="str">
        <f>$B$11</f>
        <v>CUSTOMER</v>
      </c>
      <c r="C617" s="22"/>
      <c r="D617" s="23">
        <f t="shared" si="360"/>
        <v>0.2516729755813833</v>
      </c>
      <c r="E617" s="23">
        <f t="shared" ref="E617:K617" si="371">E609/$D$610</f>
        <v>0.11296582769886133</v>
      </c>
      <c r="F617" s="23">
        <f t="shared" si="371"/>
        <v>6.3661690095821427E-2</v>
      </c>
      <c r="G617" s="23">
        <f t="shared" si="371"/>
        <v>7.8258677394594158E-3</v>
      </c>
      <c r="H617" s="23">
        <f t="shared" si="362"/>
        <v>1.3172680497963469E-3</v>
      </c>
      <c r="I617" s="23">
        <f t="shared" si="371"/>
        <v>8.508607059956555E-3</v>
      </c>
      <c r="J617" s="23">
        <f t="shared" si="371"/>
        <v>2.7551562499601909E-3</v>
      </c>
      <c r="K617" s="23">
        <f t="shared" si="371"/>
        <v>3.2396847973608272E-3</v>
      </c>
      <c r="L617" s="23">
        <f t="shared" si="364"/>
        <v>4.0495502027439455E-4</v>
      </c>
      <c r="M617" s="23">
        <f t="shared" si="364"/>
        <v>5.3470506628133869E-5</v>
      </c>
      <c r="N617" s="23">
        <f t="shared" si="365"/>
        <v>1.9539069768585758E-3</v>
      </c>
      <c r="O617" s="23">
        <f t="shared" si="365"/>
        <v>5.4457481038337786E-3</v>
      </c>
      <c r="P617" s="23">
        <f t="shared" si="366"/>
        <v>1.6198151216347263E-3</v>
      </c>
      <c r="Q617" s="23">
        <f>Q609/$D$610</f>
        <v>1.6361211270929717E-3</v>
      </c>
      <c r="R617" s="23">
        <f>R609/$D$610</f>
        <v>3.601838347740717E-5</v>
      </c>
      <c r="S617" s="23">
        <f>S609/$D$610</f>
        <v>1.6981459198827899E-4</v>
      </c>
      <c r="T617" s="23">
        <f>T609/$D$610</f>
        <v>2.7137140657519231E-2</v>
      </c>
      <c r="U617" s="23">
        <f>U609/$D$610</f>
        <v>1.2941883400859651E-2</v>
      </c>
    </row>
    <row r="618" spans="1:21">
      <c r="A618" s="18" t="str">
        <f t="shared" si="370"/>
        <v>TOTOXEXP</v>
      </c>
      <c r="B618" s="18" t="str">
        <f>$B$12</f>
        <v>TOTAL</v>
      </c>
      <c r="C618" s="22"/>
      <c r="D618" s="23">
        <f t="shared" si="360"/>
        <v>1</v>
      </c>
      <c r="E618" s="23">
        <f t="shared" ref="E618:U618" si="372">SUM(E611:E617)</f>
        <v>0.62149736329911243</v>
      </c>
      <c r="F618" s="23">
        <f t="shared" si="372"/>
        <v>0.17757728062897224</v>
      </c>
      <c r="G618" s="23">
        <f t="shared" si="372"/>
        <v>8.9735513864925079E-3</v>
      </c>
      <c r="H618" s="23">
        <f t="shared" si="372"/>
        <v>1.3172680497963469E-3</v>
      </c>
      <c r="I618" s="23">
        <f t="shared" si="372"/>
        <v>7.2077208194143608E-2</v>
      </c>
      <c r="J618" s="23">
        <f t="shared" si="372"/>
        <v>1.1325739880804249E-2</v>
      </c>
      <c r="K618" s="23">
        <f t="shared" si="372"/>
        <v>3.2396847973608272E-3</v>
      </c>
      <c r="L618" s="23">
        <f t="shared" si="372"/>
        <v>4.0495502027439455E-4</v>
      </c>
      <c r="M618" s="23">
        <f t="shared" si="372"/>
        <v>2.8034360120793669E-3</v>
      </c>
      <c r="N618" s="23">
        <f t="shared" si="372"/>
        <v>3.177798916363312E-2</v>
      </c>
      <c r="O618" s="23">
        <f t="shared" si="372"/>
        <v>5.4457481038337786E-3</v>
      </c>
      <c r="P618" s="23">
        <f t="shared" si="372"/>
        <v>1.6198151216347263E-3</v>
      </c>
      <c r="Q618" s="23">
        <f t="shared" si="372"/>
        <v>1.9197582974030975E-2</v>
      </c>
      <c r="R618" s="23">
        <f t="shared" si="372"/>
        <v>2.985299671484482E-4</v>
      </c>
      <c r="S618" s="23">
        <f t="shared" si="372"/>
        <v>3.9516832353060313E-4</v>
      </c>
      <c r="T618" s="23">
        <f t="shared" si="372"/>
        <v>2.8768508463802356E-2</v>
      </c>
      <c r="U618" s="23">
        <f t="shared" si="372"/>
        <v>1.328017061335004E-2</v>
      </c>
    </row>
    <row r="619" spans="1:21" ht="13.2">
      <c r="C619" s="118" t="s">
        <v>576</v>
      </c>
    </row>
    <row r="620" spans="1:21" ht="13.2">
      <c r="A620" s="37" t="s">
        <v>118</v>
      </c>
      <c r="B620" s="18" t="str">
        <f>$B$5</f>
        <v>PRODUCTION</v>
      </c>
      <c r="C620" s="118" t="s">
        <v>610</v>
      </c>
      <c r="D620" s="24">
        <f>COSS!H1565+COSS!H1573+COSS!H1597+COSS!H1605+COSS!H1613+COSS!H1621+COSS!H1629+COSS!H1637+COSS!H1581</f>
        <v>0</v>
      </c>
      <c r="E620" s="24">
        <f>COSS!I1565+COSS!I1573+COSS!I1597+COSS!I1605+COSS!I1613+COSS!I1621+COSS!I1629+COSS!I1637+COSS!I1581</f>
        <v>0</v>
      </c>
      <c r="F620" s="24">
        <f>COSS!J1565+COSS!J1573+COSS!J1597+COSS!J1605+COSS!J1613+COSS!J1621+COSS!J1629+COSS!J1637+COSS!J1581</f>
        <v>0</v>
      </c>
      <c r="G620" s="24">
        <f>COSS!K1565+COSS!K1573+COSS!K1597+COSS!K1605+COSS!K1613+COSS!K1621+COSS!K1629+COSS!K1637+COSS!K1581</f>
        <v>0</v>
      </c>
      <c r="H620" s="24">
        <f>COSS!L1565+COSS!L1573+COSS!L1597+COSS!L1605+COSS!L1613+COSS!L1621+COSS!L1629+COSS!L1637+COSS!L1581</f>
        <v>0</v>
      </c>
      <c r="I620" s="24">
        <f>COSS!N1565+COSS!N1573+COSS!N1597+COSS!N1605+COSS!N1613+COSS!N1621+COSS!N1629+COSS!N1637+COSS!N1581</f>
        <v>0</v>
      </c>
      <c r="J620" s="24">
        <f>COSS!O1565+COSS!O1573+COSS!O1597+COSS!O1605+COSS!O1613+COSS!O1621+COSS!O1629+COSS!O1637+COSS!O1581</f>
        <v>0</v>
      </c>
      <c r="K620" s="24">
        <f>COSS!P1565+COSS!P1573+COSS!P1597+COSS!P1605+COSS!P1613+COSS!P1621+COSS!P1629+COSS!P1637+COSS!P1581</f>
        <v>0</v>
      </c>
      <c r="L620" s="24">
        <f>COSS!Q1565+COSS!Q1573+COSS!Q1597+COSS!Q1605+COSS!Q1613+COSS!Q1621+COSS!Q1629+COSS!Q1637+COSS!Q1581</f>
        <v>0</v>
      </c>
      <c r="M620" s="24">
        <f>COSS!S1565+COSS!S1573+COSS!S1597+COSS!S1605+COSS!S1613+COSS!S1621+COSS!S1629+COSS!S1637+COSS!S1581</f>
        <v>0</v>
      </c>
      <c r="N620" s="24">
        <f>COSS!T1565+COSS!T1573+COSS!T1597+COSS!T1605+COSS!T1613+COSS!T1621+COSS!T1629+COSS!T1637+COSS!T1581</f>
        <v>0</v>
      </c>
      <c r="O620" s="24">
        <f>COSS!U1565+COSS!U1573+COSS!U1597+COSS!U1605+COSS!U1613+COSS!U1621+COSS!U1629+COSS!U1637+COSS!U1581</f>
        <v>0</v>
      </c>
      <c r="P620" s="24">
        <f>COSS!V1565+COSS!V1573+COSS!V1597+COSS!V1605+COSS!V1613+COSS!V1621+COSS!V1629+COSS!V1637+COSS!V1581</f>
        <v>0</v>
      </c>
      <c r="Q620" s="24">
        <f>COSS!X1565+COSS!X1573+COSS!X1597+COSS!X1605+COSS!X1613+COSS!X1621+COSS!X1629+COSS!X1637+COSS!X1581</f>
        <v>0</v>
      </c>
      <c r="R620" s="24">
        <f>COSS!Y1565+COSS!Y1573+COSS!Y1597+COSS!Y1605+COSS!Y1613+COSS!Y1621+COSS!Y1629+COSS!Y1637+COSS!Y1581</f>
        <v>0</v>
      </c>
      <c r="S620" s="24">
        <f>COSS!AA1565+COSS!AA1573+COSS!AA1597+COSS!AA1605+COSS!AA1613+COSS!AA1621+COSS!AA1629+COSS!AA1637+COSS!AA1581</f>
        <v>0</v>
      </c>
      <c r="T620" s="24">
        <f>COSS!AB1565+COSS!AB1573+COSS!AB1597+COSS!AB1605+COSS!AB1613+COSS!AB1621+COSS!AB1629+COSS!AB1637+COSS!AB1581</f>
        <v>0</v>
      </c>
      <c r="U620" s="24">
        <f>COSS!AC1565+COSS!AC1573+COSS!AC1597+COSS!AC1605+COSS!AC1613+COSS!AC1621+COSS!AC1629+COSS!AC1637+COSS!AC1581</f>
        <v>0</v>
      </c>
    </row>
    <row r="621" spans="1:21" ht="13.2">
      <c r="B621" s="18" t="str">
        <f>$B$6</f>
        <v>BULKTRAN</v>
      </c>
      <c r="C621" s="118" t="s">
        <v>577</v>
      </c>
      <c r="D621" s="24">
        <f>COSS!H1566+COSS!H1574+COSS!H1598+COSS!H1606+COSS!H1614+COSS!H1622+COSS!H1630+COSS!H1638+COSS!H1582</f>
        <v>0</v>
      </c>
      <c r="E621" s="24">
        <f>COSS!I1566+COSS!I1574+COSS!I1598+COSS!I1606+COSS!I1614+COSS!I1622+COSS!I1630+COSS!I1638+COSS!I1582</f>
        <v>0</v>
      </c>
      <c r="F621" s="24">
        <f>COSS!J1566+COSS!J1574+COSS!J1598+COSS!J1606+COSS!J1614+COSS!J1622+COSS!J1630+COSS!J1638+COSS!J1582</f>
        <v>0</v>
      </c>
      <c r="G621" s="24">
        <f>COSS!K1566+COSS!K1574+COSS!K1598+COSS!K1606+COSS!K1614+COSS!K1622+COSS!K1630+COSS!K1638+COSS!K1582</f>
        <v>0</v>
      </c>
      <c r="H621" s="24">
        <f>COSS!L1566+COSS!L1574+COSS!L1598+COSS!L1606+COSS!L1614+COSS!L1622+COSS!L1630+COSS!L1638+COSS!L1582</f>
        <v>0</v>
      </c>
      <c r="I621" s="24">
        <f>COSS!N1566+COSS!N1574+COSS!N1598+COSS!N1606+COSS!N1614+COSS!N1622+COSS!N1630+COSS!N1638+COSS!N1582</f>
        <v>0</v>
      </c>
      <c r="J621" s="24">
        <f>COSS!O1566+COSS!O1574+COSS!O1598+COSS!O1606+COSS!O1614+COSS!O1622+COSS!O1630+COSS!O1638+COSS!O1582</f>
        <v>0</v>
      </c>
      <c r="K621" s="24">
        <f>COSS!P1566+COSS!P1574+COSS!P1598+COSS!P1606+COSS!P1614+COSS!P1622+COSS!P1630+COSS!P1638+COSS!P1582</f>
        <v>0</v>
      </c>
      <c r="L621" s="24">
        <f>COSS!Q1566+COSS!Q1574+COSS!Q1598+COSS!Q1606+COSS!Q1614+COSS!Q1622+COSS!Q1630+COSS!Q1638+COSS!Q1582</f>
        <v>0</v>
      </c>
      <c r="M621" s="24">
        <f>COSS!S1566+COSS!S1574+COSS!S1598+COSS!S1606+COSS!S1614+COSS!S1622+COSS!S1630+COSS!S1638+COSS!S1582</f>
        <v>0</v>
      </c>
      <c r="N621" s="24">
        <f>COSS!T1566+COSS!T1574+COSS!T1598+COSS!T1606+COSS!T1614+COSS!T1622+COSS!T1630+COSS!T1638+COSS!T1582</f>
        <v>0</v>
      </c>
      <c r="O621" s="24">
        <f>COSS!U1566+COSS!U1574+COSS!U1598+COSS!U1606+COSS!U1614+COSS!U1622+COSS!U1630+COSS!U1638+COSS!U1582</f>
        <v>0</v>
      </c>
      <c r="P621" s="24">
        <f>COSS!V1566+COSS!V1574+COSS!V1598+COSS!V1606+COSS!V1614+COSS!V1622+COSS!V1630+COSS!V1638+COSS!V1582</f>
        <v>0</v>
      </c>
      <c r="Q621" s="24">
        <f>COSS!X1566+COSS!X1574+COSS!X1598+COSS!X1606+COSS!X1614+COSS!X1622+COSS!X1630+COSS!X1638+COSS!X1582</f>
        <v>0</v>
      </c>
      <c r="R621" s="24">
        <f>COSS!Y1566+COSS!Y1574+COSS!Y1598+COSS!Y1606+COSS!Y1614+COSS!Y1622+COSS!Y1630+COSS!Y1638+COSS!Y1582</f>
        <v>0</v>
      </c>
      <c r="S621" s="24">
        <f>COSS!AA1566+COSS!AA1574+COSS!AA1598+COSS!AA1606+COSS!AA1614+COSS!AA1622+COSS!AA1630+COSS!AA1638+COSS!AA1582</f>
        <v>0</v>
      </c>
      <c r="T621" s="24">
        <f>COSS!AB1566+COSS!AB1574+COSS!AB1598+COSS!AB1606+COSS!AB1614+COSS!AB1622+COSS!AB1630+COSS!AB1638+COSS!AB1582</f>
        <v>0</v>
      </c>
      <c r="U621" s="24">
        <f>COSS!AC1566+COSS!AC1574+COSS!AC1598+COSS!AC1606+COSS!AC1614+COSS!AC1622+COSS!AC1630+COSS!AC1638+COSS!AC1582</f>
        <v>0</v>
      </c>
    </row>
    <row r="622" spans="1:21">
      <c r="B622" s="18" t="str">
        <f>$B$7</f>
        <v>SUBTRAN</v>
      </c>
      <c r="D622" s="24">
        <f>COSS!H1567+COSS!H1575+COSS!H1599+COSS!H1607+COSS!H1615+COSS!H1623+COSS!H1631+COSS!H1639+COSS!H1583</f>
        <v>0</v>
      </c>
      <c r="E622" s="24">
        <f>COSS!I1567+COSS!I1575+COSS!I1599+COSS!I1607+COSS!I1615+COSS!I1623+COSS!I1631+COSS!I1639+COSS!I1583</f>
        <v>0</v>
      </c>
      <c r="F622" s="24">
        <f>COSS!J1567+COSS!J1575+COSS!J1599+COSS!J1607+COSS!J1615+COSS!J1623+COSS!J1631+COSS!J1639+COSS!J1583</f>
        <v>0</v>
      </c>
      <c r="G622" s="24">
        <f>COSS!K1567+COSS!K1575+COSS!K1599+COSS!K1607+COSS!K1615+COSS!K1623+COSS!K1631+COSS!K1639+COSS!K1583</f>
        <v>0</v>
      </c>
      <c r="H622" s="24">
        <f>COSS!L1567+COSS!L1575+COSS!L1599+COSS!L1607+COSS!L1615+COSS!L1623+COSS!L1631+COSS!L1639+COSS!L1583</f>
        <v>0</v>
      </c>
      <c r="I622" s="24">
        <f>COSS!N1567+COSS!N1575+COSS!N1599+COSS!N1607+COSS!N1615+COSS!N1623+COSS!N1631+COSS!N1639+COSS!N1583</f>
        <v>0</v>
      </c>
      <c r="J622" s="24">
        <f>COSS!O1567+COSS!O1575+COSS!O1599+COSS!O1607+COSS!O1615+COSS!O1623+COSS!O1631+COSS!O1639+COSS!O1583</f>
        <v>0</v>
      </c>
      <c r="K622" s="24">
        <f>COSS!P1567+COSS!P1575+COSS!P1599+COSS!P1607+COSS!P1615+COSS!P1623+COSS!P1631+COSS!P1639+COSS!P1583</f>
        <v>0</v>
      </c>
      <c r="L622" s="24">
        <f>COSS!Q1567+COSS!Q1575+COSS!Q1599+COSS!Q1607+COSS!Q1615+COSS!Q1623+COSS!Q1631+COSS!Q1639+COSS!Q1583</f>
        <v>0</v>
      </c>
      <c r="M622" s="24">
        <f>COSS!S1567+COSS!S1575+COSS!S1599+COSS!S1607+COSS!S1615+COSS!S1623+COSS!S1631+COSS!S1639+COSS!S1583</f>
        <v>0</v>
      </c>
      <c r="N622" s="24">
        <f>COSS!T1567+COSS!T1575+COSS!T1599+COSS!T1607+COSS!T1615+COSS!T1623+COSS!T1631+COSS!T1639+COSS!T1583</f>
        <v>0</v>
      </c>
      <c r="O622" s="24">
        <f>COSS!U1567+COSS!U1575+COSS!U1599+COSS!U1607+COSS!U1615+COSS!U1623+COSS!U1631+COSS!U1639+COSS!U1583</f>
        <v>0</v>
      </c>
      <c r="P622" s="24">
        <f>COSS!V1567+COSS!V1575+COSS!V1599+COSS!V1607+COSS!V1615+COSS!V1623+COSS!V1631+COSS!V1639+COSS!V1583</f>
        <v>0</v>
      </c>
      <c r="Q622" s="24">
        <f>COSS!X1567+COSS!X1575+COSS!X1599+COSS!X1607+COSS!X1615+COSS!X1623+COSS!X1631+COSS!X1639+COSS!X1583</f>
        <v>0</v>
      </c>
      <c r="R622" s="24">
        <f>COSS!Y1567+COSS!Y1575+COSS!Y1599+COSS!Y1607+COSS!Y1615+COSS!Y1623+COSS!Y1631+COSS!Y1639+COSS!Y1583</f>
        <v>0</v>
      </c>
      <c r="S622" s="24">
        <f>COSS!AA1567+COSS!AA1575+COSS!AA1599+COSS!AA1607+COSS!AA1615+COSS!AA1623+COSS!AA1631+COSS!AA1639+COSS!AA1583</f>
        <v>0</v>
      </c>
      <c r="T622" s="24">
        <f>COSS!AB1567+COSS!AB1575+COSS!AB1599+COSS!AB1607+COSS!AB1615+COSS!AB1623+COSS!AB1631+COSS!AB1639+COSS!AB1583</f>
        <v>0</v>
      </c>
      <c r="U622" s="24">
        <f>COSS!AC1567+COSS!AC1575+COSS!AC1599+COSS!AC1607+COSS!AC1615+COSS!AC1623+COSS!AC1631+COSS!AC1639+COSS!AC1583</f>
        <v>0</v>
      </c>
    </row>
    <row r="623" spans="1:21">
      <c r="B623" s="18" t="str">
        <f>$B$8</f>
        <v>DISTPRI</v>
      </c>
      <c r="D623" s="24">
        <f>COSS!H1568+COSS!H1576+COSS!H1600+COSS!H1608+COSS!H1616+COSS!H1624+COSS!H1632+COSS!H1640+COSS!H1584</f>
        <v>21874634.823429897</v>
      </c>
      <c r="E623" s="24">
        <f>COSS!I1568+COSS!I1576+COSS!I1600+COSS!I1608+COSS!I1616+COSS!I1624+COSS!I1632+COSS!I1640+COSS!I1584</f>
        <v>14323665.492469328</v>
      </c>
      <c r="F623" s="24">
        <f>COSS!J1568+COSS!J1576+COSS!J1600+COSS!J1608+COSS!J1616+COSS!J1624+COSS!J1632+COSS!J1640+COSS!J1584</f>
        <v>3352290.5691827191</v>
      </c>
      <c r="G623" s="24">
        <f>COSS!K1568+COSS!K1576+COSS!K1600+COSS!K1608+COSS!K1616+COSS!K1624+COSS!K1632+COSS!K1640+COSS!K1584</f>
        <v>46823.959522596138</v>
      </c>
      <c r="H623" s="24">
        <f>COSS!L1568+COSS!L1576+COSS!L1600+COSS!L1608+COSS!L1616+COSS!L1624+COSS!L1632+COSS!L1640+COSS!L1584</f>
        <v>0</v>
      </c>
      <c r="I623" s="24">
        <f>COSS!N1568+COSS!N1576+COSS!N1600+COSS!N1608+COSS!N1616+COSS!N1624+COSS!N1632+COSS!N1640+COSS!N1584</f>
        <v>1946070.4368683109</v>
      </c>
      <c r="J623" s="24">
        <f>COSS!O1568+COSS!O1576+COSS!O1600+COSS!O1608+COSS!O1616+COSS!O1624+COSS!O1632+COSS!O1640+COSS!O1584</f>
        <v>349668.36205525894</v>
      </c>
      <c r="K623" s="24">
        <f>COSS!P1568+COSS!P1576+COSS!P1600+COSS!P1608+COSS!P1616+COSS!P1624+COSS!P1632+COSS!P1640+COSS!P1584</f>
        <v>0</v>
      </c>
      <c r="L623" s="24">
        <f>COSS!Q1568+COSS!Q1576+COSS!Q1600+COSS!Q1608+COSS!Q1616+COSS!Q1624+COSS!Q1632+COSS!Q1640+COSS!Q1584</f>
        <v>0</v>
      </c>
      <c r="M623" s="24">
        <f>COSS!S1568+COSS!S1576+COSS!S1600+COSS!S1608+COSS!S1616+COSS!S1624+COSS!S1632+COSS!S1640+COSS!S1584</f>
        <v>87994.994266414724</v>
      </c>
      <c r="N623" s="24">
        <f>COSS!T1568+COSS!T1576+COSS!T1600+COSS!T1608+COSS!T1616+COSS!T1624+COSS!T1632+COSS!T1640+COSS!T1584</f>
        <v>1216782.7090001625</v>
      </c>
      <c r="O623" s="24">
        <f>COSS!U1568+COSS!U1576+COSS!U1600+COSS!U1608+COSS!U1616+COSS!U1624+COSS!U1632+COSS!U1640+COSS!U1584</f>
        <v>0</v>
      </c>
      <c r="P623" s="24">
        <f>COSS!V1568+COSS!V1576+COSS!V1600+COSS!V1608+COSS!V1616+COSS!V1624+COSS!V1632+COSS!V1640+COSS!V1584</f>
        <v>0</v>
      </c>
      <c r="Q623" s="24">
        <f>COSS!X1568+COSS!X1576+COSS!X1600+COSS!X1608+COSS!X1616+COSS!X1624+COSS!X1632+COSS!X1640+COSS!X1584</f>
        <v>533596.43339367944</v>
      </c>
      <c r="R623" s="24">
        <f>COSS!Y1568+COSS!Y1576+COSS!Y1600+COSS!Y1608+COSS!Y1616+COSS!Y1624+COSS!Y1632+COSS!Y1640+COSS!Y1584</f>
        <v>10710.12190493555</v>
      </c>
      <c r="S623" s="24">
        <f>COSS!AA1568+COSS!AA1576+COSS!AA1600+COSS!AA1608+COSS!AA1616+COSS!AA1624+COSS!AA1632+COSS!AA1640+COSS!AA1584</f>
        <v>7031.7447664925085</v>
      </c>
      <c r="T623" s="24">
        <f>COSS!AB1568+COSS!AB1576+COSS!AB1600+COSS!AB1608+COSS!AB1616+COSS!AB1624+COSS!AB1632+COSS!AB1640+COSS!AB1584</f>
        <v>0</v>
      </c>
      <c r="U623" s="24">
        <f>COSS!AC1568+COSS!AC1576+COSS!AC1600+COSS!AC1608+COSS!AC1616+COSS!AC1624+COSS!AC1632+COSS!AC1640+COSS!AC1584</f>
        <v>0</v>
      </c>
    </row>
    <row r="624" spans="1:21">
      <c r="B624" s="18" t="str">
        <f>$B$9</f>
        <v>DISTSEC</v>
      </c>
      <c r="D624" s="24">
        <f>COSS!H1569+COSS!H1577+COSS!H1601+COSS!H1609+COSS!H1617+COSS!H1625+COSS!H1633+COSS!H1641+COSS!H1585</f>
        <v>8653582.1765701044</v>
      </c>
      <c r="E624" s="24">
        <f>COSS!I1569+COSS!I1577+COSS!I1601+COSS!I1609+COSS!I1617+COSS!I1625+COSS!I1633+COSS!I1641+COSS!I1585</f>
        <v>6421867.3284019455</v>
      </c>
      <c r="F624" s="24">
        <f>COSS!J1569+COSS!J1577+COSS!J1601+COSS!J1609+COSS!J1617+COSS!J1625+COSS!J1633+COSS!J1641+COSS!J1585</f>
        <v>1294935.3640928448</v>
      </c>
      <c r="G624" s="24">
        <f>COSS!K1569+COSS!K1577+COSS!K1601+COSS!K1609+COSS!K1617+COSS!K1625+COSS!K1633+COSS!K1641+COSS!K1585</f>
        <v>0</v>
      </c>
      <c r="H624" s="24">
        <f>COSS!L1569+COSS!L1577+COSS!L1601+COSS!L1609+COSS!L1617+COSS!L1625+COSS!L1633+COSS!L1641+COSS!L1585</f>
        <v>0</v>
      </c>
      <c r="I624" s="24">
        <f>COSS!N1569+COSS!N1577+COSS!N1601+COSS!N1609+COSS!N1617+COSS!N1625+COSS!N1633+COSS!N1641+COSS!N1585</f>
        <v>647254.63948233658</v>
      </c>
      <c r="J624" s="24">
        <f>COSS!O1569+COSS!O1577+COSS!O1601+COSS!O1609+COSS!O1617+COSS!O1625+COSS!O1633+COSS!O1641+COSS!O1585</f>
        <v>0</v>
      </c>
      <c r="K624" s="24">
        <f>COSS!P1569+COSS!P1577+COSS!P1601+COSS!P1609+COSS!P1617+COSS!P1625+COSS!P1633+COSS!P1641+COSS!P1585</f>
        <v>0</v>
      </c>
      <c r="L624" s="24">
        <f>COSS!Q1569+COSS!Q1577+COSS!Q1601+COSS!Q1609+COSS!Q1617+COSS!Q1625+COSS!Q1633+COSS!Q1641+COSS!Q1585</f>
        <v>0</v>
      </c>
      <c r="M624" s="24">
        <f>COSS!S1569+COSS!S1577+COSS!S1601+COSS!S1609+COSS!S1617+COSS!S1625+COSS!S1633+COSS!S1641+COSS!S1585</f>
        <v>24192.862939304152</v>
      </c>
      <c r="N624" s="24">
        <f>COSS!T1569+COSS!T1577+COSS!T1601+COSS!T1609+COSS!T1617+COSS!T1625+COSS!T1633+COSS!T1641+COSS!T1585</f>
        <v>0</v>
      </c>
      <c r="O624" s="24">
        <f>COSS!U1569+COSS!U1577+COSS!U1601+COSS!U1609+COSS!U1617+COSS!U1625+COSS!U1633+COSS!U1641+COSS!U1585</f>
        <v>0</v>
      </c>
      <c r="P624" s="24">
        <f>COSS!V1569+COSS!V1577+COSS!V1601+COSS!V1609+COSS!V1617+COSS!V1625+COSS!V1633+COSS!V1641+COSS!V1585</f>
        <v>0</v>
      </c>
      <c r="Q624" s="24">
        <f>COSS!X1569+COSS!X1577+COSS!X1601+COSS!X1609+COSS!X1617+COSS!X1625+COSS!X1633+COSS!X1641+COSS!X1585</f>
        <v>182834.3816902242</v>
      </c>
      <c r="R624" s="24">
        <f>COSS!Y1569+COSS!Y1577+COSS!Y1601+COSS!Y1609+COSS!Y1617+COSS!Y1625+COSS!Y1633+COSS!Y1641+COSS!Y1585</f>
        <v>0</v>
      </c>
      <c r="S624" s="24">
        <f>COSS!AA1569+COSS!AA1577+COSS!AA1601+COSS!AA1609+COSS!AA1617+COSS!AA1625+COSS!AA1633+COSS!AA1641+COSS!AA1585</f>
        <v>2161.7554296969524</v>
      </c>
      <c r="T624" s="24">
        <f>COSS!AB1569+COSS!AB1577+COSS!AB1601+COSS!AB1609+COSS!AB1617+COSS!AB1625+COSS!AB1633+COSS!AB1641+COSS!AB1585</f>
        <v>66538.205530295454</v>
      </c>
      <c r="U624" s="24">
        <f>COSS!AC1569+COSS!AC1577+COSS!AC1601+COSS!AC1609+COSS!AC1617+COSS!AC1625+COSS!AC1633+COSS!AC1641+COSS!AC1585</f>
        <v>13797.639003457069</v>
      </c>
    </row>
    <row r="625" spans="1:21">
      <c r="B625" s="18" t="str">
        <f>$B$10</f>
        <v>ENERGY</v>
      </c>
      <c r="D625" s="24">
        <f>COSS!H1570+COSS!H1578+COSS!H1602+COSS!H1610+COSS!H1618+COSS!H1626+COSS!H1634+COSS!H1642+COSS!H1586</f>
        <v>0</v>
      </c>
      <c r="E625" s="24">
        <f>COSS!I1570+COSS!I1578+COSS!I1602+COSS!I1610+COSS!I1618+COSS!I1626+COSS!I1634+COSS!I1642+COSS!I1586</f>
        <v>0</v>
      </c>
      <c r="F625" s="24">
        <f>COSS!J1570+COSS!J1578+COSS!J1602+COSS!J1610+COSS!J1618+COSS!J1626+COSS!J1634+COSS!J1642+COSS!J1586</f>
        <v>0</v>
      </c>
      <c r="G625" s="24">
        <f>COSS!K1570+COSS!K1578+COSS!K1602+COSS!K1610+COSS!K1618+COSS!K1626+COSS!K1634+COSS!K1642+COSS!K1586</f>
        <v>0</v>
      </c>
      <c r="H625" s="24">
        <f>COSS!L1570+COSS!L1578+COSS!L1602+COSS!L1610+COSS!L1618+COSS!L1626+COSS!L1634+COSS!L1642+COSS!L1586</f>
        <v>0</v>
      </c>
      <c r="I625" s="24">
        <f>COSS!N1570+COSS!N1578+COSS!N1602+COSS!N1610+COSS!N1618+COSS!N1626+COSS!N1634+COSS!N1642+COSS!N1586</f>
        <v>0</v>
      </c>
      <c r="J625" s="24">
        <f>COSS!O1570+COSS!O1578+COSS!O1602+COSS!O1610+COSS!O1618+COSS!O1626+COSS!O1634+COSS!O1642+COSS!O1586</f>
        <v>0</v>
      </c>
      <c r="K625" s="24">
        <f>COSS!P1570+COSS!P1578+COSS!P1602+COSS!P1610+COSS!P1618+COSS!P1626+COSS!P1634+COSS!P1642+COSS!P1586</f>
        <v>0</v>
      </c>
      <c r="L625" s="24">
        <f>COSS!Q1570+COSS!Q1578+COSS!Q1602+COSS!Q1610+COSS!Q1618+COSS!Q1626+COSS!Q1634+COSS!Q1642+COSS!Q1586</f>
        <v>0</v>
      </c>
      <c r="M625" s="24">
        <f>COSS!S1570+COSS!S1578+COSS!S1602+COSS!S1610+COSS!S1618+COSS!S1626+COSS!S1634+COSS!S1642+COSS!S1586</f>
        <v>0</v>
      </c>
      <c r="N625" s="24">
        <f>COSS!T1570+COSS!T1578+COSS!T1602+COSS!T1610+COSS!T1618+COSS!T1626+COSS!T1634+COSS!T1642+COSS!T1586</f>
        <v>0</v>
      </c>
      <c r="O625" s="24">
        <f>COSS!U1570+COSS!U1578+COSS!U1602+COSS!U1610+COSS!U1618+COSS!U1626+COSS!U1634+COSS!U1642+COSS!U1586</f>
        <v>0</v>
      </c>
      <c r="P625" s="24">
        <f>COSS!V1570+COSS!V1578+COSS!V1602+COSS!V1610+COSS!V1618+COSS!V1626+COSS!V1634+COSS!V1642+COSS!V1586</f>
        <v>0</v>
      </c>
      <c r="Q625" s="24">
        <f>COSS!X1570+COSS!X1578+COSS!X1602+COSS!X1610+COSS!X1618+COSS!X1626+COSS!X1634+COSS!X1642+COSS!X1586</f>
        <v>0</v>
      </c>
      <c r="R625" s="24">
        <f>COSS!Y1570+COSS!Y1578+COSS!Y1602+COSS!Y1610+COSS!Y1618+COSS!Y1626+COSS!Y1634+COSS!Y1642+COSS!Y1586</f>
        <v>0</v>
      </c>
      <c r="S625" s="24">
        <f>COSS!AA1570+COSS!AA1578+COSS!AA1602+COSS!AA1610+COSS!AA1618+COSS!AA1626+COSS!AA1634+COSS!AA1642+COSS!AA1586</f>
        <v>0</v>
      </c>
      <c r="T625" s="24">
        <f>COSS!AB1570+COSS!AB1578+COSS!AB1602+COSS!AB1610+COSS!AB1618+COSS!AB1626+COSS!AB1634+COSS!AB1642+COSS!AB1586</f>
        <v>0</v>
      </c>
      <c r="U625" s="24">
        <f>COSS!AC1570+COSS!AC1578+COSS!AC1602+COSS!AC1610+COSS!AC1618+COSS!AC1626+COSS!AC1634+COSS!AC1642+COSS!AC1586</f>
        <v>0</v>
      </c>
    </row>
    <row r="626" spans="1:21">
      <c r="B626" s="18" t="str">
        <f>$B$11</f>
        <v>CUSTOMER</v>
      </c>
      <c r="D626" s="24">
        <f>COSS!H1571+COSS!H1579+COSS!H1603+COSS!H1611+COSS!H1619+COSS!H1627+COSS!H1635+COSS!H1643+COSS!H1587</f>
        <v>156318</v>
      </c>
      <c r="E626" s="24">
        <f>COSS!I1571+COSS!I1579+COSS!I1603+COSS!I1611+COSS!I1619+COSS!I1627+COSS!I1635+COSS!I1643+COSS!I1587</f>
        <v>18583.408304911238</v>
      </c>
      <c r="F626" s="24">
        <f>COSS!J1571+COSS!J1579+COSS!J1603+COSS!J1611+COSS!J1619+COSS!J1627+COSS!J1635+COSS!J1643+COSS!J1587</f>
        <v>14010.97215263713</v>
      </c>
      <c r="G626" s="24">
        <f>COSS!K1571+COSS!K1579+COSS!K1603+COSS!K1611+COSS!K1619+COSS!K1627+COSS!K1635+COSS!K1643+COSS!K1587</f>
        <v>2013.6764001217207</v>
      </c>
      <c r="H626" s="24">
        <f>COSS!L1571+COSS!L1579+COSS!L1603+COSS!L1611+COSS!L1619+COSS!L1627+COSS!L1635+COSS!L1643+COSS!L1587</f>
        <v>339.19745535713463</v>
      </c>
      <c r="I626" s="24">
        <f>COSS!N1571+COSS!N1579+COSS!N1603+COSS!N1611+COSS!N1619+COSS!N1627+COSS!N1635+COSS!N1643+COSS!N1587</f>
        <v>2148.3237689997227</v>
      </c>
      <c r="J626" s="24">
        <f>COSS!O1571+COSS!O1579+COSS!O1603+COSS!O1611+COSS!O1619+COSS!O1627+COSS!O1635+COSS!O1643+COSS!O1587</f>
        <v>708.34208954662233</v>
      </c>
      <c r="K626" s="24">
        <f>COSS!P1571+COSS!P1579+COSS!P1603+COSS!P1611+COSS!P1619+COSS!P1627+COSS!P1635+COSS!P1643+COSS!P1587</f>
        <v>834.22112879294264</v>
      </c>
      <c r="L626" s="24">
        <f>COSS!Q1571+COSS!Q1579+COSS!Q1603+COSS!Q1611+COSS!Q1619+COSS!Q1627+COSS!Q1635+COSS!Q1643+COSS!Q1587</f>
        <v>104.27620440077298</v>
      </c>
      <c r="M626" s="24">
        <f>COSS!S1571+COSS!S1579+COSS!S1603+COSS!S1611+COSS!S1619+COSS!S1627+COSS!S1635+COSS!S1643+COSS!S1587</f>
        <v>13.375980856719243</v>
      </c>
      <c r="N626" s="24">
        <f>COSS!T1571+COSS!T1579+COSS!T1603+COSS!T1611+COSS!T1619+COSS!T1627+COSS!T1635+COSS!T1643+COSS!T1587</f>
        <v>502.25824776780297</v>
      </c>
      <c r="O626" s="24">
        <f>COSS!U1571+COSS!U1579+COSS!U1603+COSS!U1611+COSS!U1619+COSS!U1627+COSS!U1635+COSS!U1643+COSS!U1587</f>
        <v>1402.2839919498069</v>
      </c>
      <c r="P626" s="24">
        <f>COSS!V1571+COSS!V1579+COSS!V1603+COSS!V1611+COSS!V1619+COSS!V1627+COSS!V1635+COSS!V1643+COSS!V1587</f>
        <v>417.10354053789661</v>
      </c>
      <c r="Q626" s="24">
        <f>COSS!X1571+COSS!X1579+COSS!X1603+COSS!X1611+COSS!X1619+COSS!X1627+COSS!X1635+COSS!X1643+COSS!X1587</f>
        <v>409.2853474115995</v>
      </c>
      <c r="R626" s="24">
        <f>COSS!Y1571+COSS!Y1579+COSS!Y1603+COSS!Y1611+COSS!Y1619+COSS!Y1627+COSS!Y1635+COSS!Y1643+COSS!Y1587</f>
        <v>9.2548914711327424</v>
      </c>
      <c r="S626" s="24">
        <f>COSS!AA1571+COSS!AA1579+COSS!AA1603+COSS!AA1611+COSS!AA1619+COSS!AA1627+COSS!AA1635+COSS!AA1643+COSS!AA1587</f>
        <v>43.020495237760279</v>
      </c>
      <c r="T626" s="24">
        <f>COSS!AB1571+COSS!AB1579+COSS!AB1603+COSS!AB1611+COSS!AB1619+COSS!AB1627+COSS!AB1635+COSS!AB1643+COSS!AB1587</f>
        <v>53430</v>
      </c>
      <c r="U626" s="24">
        <f>COSS!AC1571+COSS!AC1579+COSS!AC1603+COSS!AC1611+COSS!AC1619+COSS!AC1627+COSS!AC1635+COSS!AC1643+COSS!AC1587</f>
        <v>61349</v>
      </c>
    </row>
    <row r="627" spans="1:21">
      <c r="B627" s="18" t="str">
        <f>$B$12</f>
        <v>TOTAL</v>
      </c>
      <c r="D627" s="24">
        <f>COSS!H1572+COSS!H1580+COSS!H1604+COSS!H1612+COSS!H1620+COSS!H1628+COSS!H1636+COSS!H1644+COSS!H1588</f>
        <v>30684534.999999996</v>
      </c>
      <c r="E627" s="24">
        <f>COSS!I1572+COSS!I1580+COSS!I1604+COSS!I1612+COSS!I1620+COSS!I1628+COSS!I1636+COSS!I1644+COSS!I1588</f>
        <v>20764116.229176182</v>
      </c>
      <c r="F627" s="24">
        <f>COSS!J1572+COSS!J1580+COSS!J1604+COSS!J1612+COSS!J1620+COSS!J1628+COSS!J1636+COSS!J1644+COSS!J1588</f>
        <v>4661236.905428201</v>
      </c>
      <c r="G627" s="24">
        <f>COSS!K1572+COSS!K1580+COSS!K1604+COSS!K1612+COSS!K1620+COSS!K1628+COSS!K1636+COSS!K1644+COSS!K1588</f>
        <v>48837.635922717862</v>
      </c>
      <c r="H627" s="24">
        <f>COSS!L1572+COSS!L1580+COSS!L1604+COSS!L1612+COSS!L1620+COSS!L1628+COSS!L1636+COSS!L1644+COSS!L1588</f>
        <v>339.19745535713463</v>
      </c>
      <c r="I627" s="24">
        <f>COSS!N1572+COSS!N1580+COSS!N1604+COSS!N1612+COSS!N1620+COSS!N1628+COSS!N1636+COSS!N1644+COSS!N1588</f>
        <v>2595473.4001196474</v>
      </c>
      <c r="J627" s="24">
        <f>COSS!O1572+COSS!O1580+COSS!O1604+COSS!O1612+COSS!O1620+COSS!O1628+COSS!O1636+COSS!O1644+COSS!O1588</f>
        <v>350376.70414480561</v>
      </c>
      <c r="K627" s="24">
        <f>COSS!P1572+COSS!P1580+COSS!P1604+COSS!P1612+COSS!P1620+COSS!P1628+COSS!P1636+COSS!P1644+COSS!P1588</f>
        <v>834.22112879294264</v>
      </c>
      <c r="L627" s="24">
        <f>COSS!Q1572+COSS!Q1580+COSS!Q1604+COSS!Q1612+COSS!Q1620+COSS!Q1628+COSS!Q1636+COSS!Q1644+COSS!Q1588</f>
        <v>104.27620440077298</v>
      </c>
      <c r="M627" s="24">
        <f>COSS!S1572+COSS!S1580+COSS!S1604+COSS!S1612+COSS!S1620+COSS!S1628+COSS!S1636+COSS!S1644+COSS!S1588</f>
        <v>112201.23318657558</v>
      </c>
      <c r="N627" s="24">
        <f>COSS!T1572+COSS!T1580+COSS!T1604+COSS!T1612+COSS!T1620+COSS!T1628+COSS!T1636+COSS!T1644+COSS!T1588</f>
        <v>1217284.9672479304</v>
      </c>
      <c r="O627" s="24">
        <f>COSS!U1572+COSS!U1580+COSS!U1604+COSS!U1612+COSS!U1620+COSS!U1628+COSS!U1636+COSS!U1644+COSS!U1588</f>
        <v>1402.2839919498069</v>
      </c>
      <c r="P627" s="24">
        <f>COSS!V1572+COSS!V1580+COSS!V1604+COSS!V1612+COSS!V1620+COSS!V1628+COSS!V1636+COSS!V1644+COSS!V1588</f>
        <v>417.10354053789661</v>
      </c>
      <c r="Q627" s="24">
        <f>COSS!X1572+COSS!X1580+COSS!X1604+COSS!X1612+COSS!X1620+COSS!X1628+COSS!X1636+COSS!X1644+COSS!X1588</f>
        <v>716840.10043131514</v>
      </c>
      <c r="R627" s="24">
        <f>COSS!Y1572+COSS!Y1580+COSS!Y1604+COSS!Y1612+COSS!Y1620+COSS!Y1628+COSS!Y1636+COSS!Y1644+COSS!Y1588</f>
        <v>10719.376796406681</v>
      </c>
      <c r="S627" s="24">
        <f>COSS!AA1572+COSS!AA1580+COSS!AA1604+COSS!AA1612+COSS!AA1620+COSS!AA1628+COSS!AA1636+COSS!AA1644+COSS!AA1588</f>
        <v>9236.5206914272203</v>
      </c>
      <c r="T627" s="24">
        <f>COSS!AB1572+COSS!AB1580+COSS!AB1604+COSS!AB1612+COSS!AB1620+COSS!AB1628+COSS!AB1636+COSS!AB1644+COSS!AB1588</f>
        <v>119968.20553029545</v>
      </c>
      <c r="U627" s="24">
        <f>COSS!AC1572+COSS!AC1580+COSS!AC1604+COSS!AC1612+COSS!AC1620+COSS!AC1628+COSS!AC1636+COSS!AC1644+COSS!AC1588</f>
        <v>75146.639003457065</v>
      </c>
    </row>
    <row r="628" spans="1:21">
      <c r="A628" s="119" t="s">
        <v>78</v>
      </c>
      <c r="B628" s="18" t="str">
        <f>$B$5</f>
        <v>PRODUCTION</v>
      </c>
      <c r="C628" s="22"/>
      <c r="D628" s="23">
        <f t="shared" ref="D628:D635" si="373">SUM(E628:U628)</f>
        <v>0</v>
      </c>
      <c r="E628" s="23">
        <f t="shared" ref="E628:G632" si="374">E620/$D$627</f>
        <v>0</v>
      </c>
      <c r="F628" s="23">
        <f t="shared" si="374"/>
        <v>0</v>
      </c>
      <c r="G628" s="23">
        <f t="shared" si="374"/>
        <v>0</v>
      </c>
      <c r="H628" s="23">
        <f t="shared" ref="H628:H634" si="375">H620/$D$627</f>
        <v>0</v>
      </c>
      <c r="I628" s="23">
        <f t="shared" ref="I628:K632" si="376">I620/$D$627</f>
        <v>0</v>
      </c>
      <c r="J628" s="23">
        <f t="shared" si="376"/>
        <v>0</v>
      </c>
      <c r="K628" s="23">
        <f t="shared" si="376"/>
        <v>0</v>
      </c>
      <c r="L628" s="23">
        <f t="shared" ref="L628:M634" si="377">L620/$D$627</f>
        <v>0</v>
      </c>
      <c r="M628" s="23">
        <f t="shared" si="377"/>
        <v>0</v>
      </c>
      <c r="N628" s="23">
        <f t="shared" ref="N628:O634" si="378">N620/$D$627</f>
        <v>0</v>
      </c>
      <c r="O628" s="23">
        <f t="shared" si="378"/>
        <v>0</v>
      </c>
      <c r="P628" s="23">
        <f t="shared" ref="P628:P634" si="379">P620/$D$627</f>
        <v>0</v>
      </c>
      <c r="Q628" s="23">
        <f t="shared" ref="Q628:R632" si="380">Q620/$D$627</f>
        <v>0</v>
      </c>
      <c r="R628" s="23">
        <f t="shared" si="380"/>
        <v>0</v>
      </c>
      <c r="S628" s="23">
        <f t="shared" ref="S628:T632" si="381">S620/$D$627</f>
        <v>0</v>
      </c>
      <c r="T628" s="23">
        <f t="shared" si="381"/>
        <v>0</v>
      </c>
      <c r="U628" s="23">
        <f t="shared" ref="U628:U634" si="382">U620/$D$627</f>
        <v>0</v>
      </c>
    </row>
    <row r="629" spans="1:21">
      <c r="A629" s="18" t="str">
        <f t="shared" ref="A629:A635" si="383">A628</f>
        <v>TOTMXEXP</v>
      </c>
      <c r="B629" s="18" t="str">
        <f>$B$6</f>
        <v>BULKTRAN</v>
      </c>
      <c r="C629" s="22"/>
      <c r="D629" s="23">
        <f t="shared" si="373"/>
        <v>0</v>
      </c>
      <c r="E629" s="23">
        <f t="shared" si="374"/>
        <v>0</v>
      </c>
      <c r="F629" s="23">
        <f t="shared" si="374"/>
        <v>0</v>
      </c>
      <c r="G629" s="23">
        <f t="shared" si="374"/>
        <v>0</v>
      </c>
      <c r="H629" s="23">
        <f t="shared" si="375"/>
        <v>0</v>
      </c>
      <c r="I629" s="23">
        <f t="shared" si="376"/>
        <v>0</v>
      </c>
      <c r="J629" s="23">
        <f t="shared" si="376"/>
        <v>0</v>
      </c>
      <c r="K629" s="23">
        <f t="shared" si="376"/>
        <v>0</v>
      </c>
      <c r="L629" s="23">
        <f t="shared" si="377"/>
        <v>0</v>
      </c>
      <c r="M629" s="23">
        <f t="shared" si="377"/>
        <v>0</v>
      </c>
      <c r="N629" s="23">
        <f t="shared" si="378"/>
        <v>0</v>
      </c>
      <c r="O629" s="23">
        <f t="shared" si="378"/>
        <v>0</v>
      </c>
      <c r="P629" s="23">
        <f t="shared" si="379"/>
        <v>0</v>
      </c>
      <c r="Q629" s="23">
        <f t="shared" si="380"/>
        <v>0</v>
      </c>
      <c r="R629" s="23">
        <f t="shared" si="380"/>
        <v>0</v>
      </c>
      <c r="S629" s="23">
        <f t="shared" si="381"/>
        <v>0</v>
      </c>
      <c r="T629" s="23">
        <f t="shared" si="381"/>
        <v>0</v>
      </c>
      <c r="U629" s="23">
        <f t="shared" si="382"/>
        <v>0</v>
      </c>
    </row>
    <row r="630" spans="1:21">
      <c r="A630" s="18" t="str">
        <f t="shared" si="383"/>
        <v>TOTMXEXP</v>
      </c>
      <c r="B630" s="18" t="str">
        <f>$B$7</f>
        <v>SUBTRAN</v>
      </c>
      <c r="C630" s="22"/>
      <c r="D630" s="23">
        <f t="shared" si="373"/>
        <v>0</v>
      </c>
      <c r="E630" s="23">
        <f t="shared" si="374"/>
        <v>0</v>
      </c>
      <c r="F630" s="23">
        <f t="shared" si="374"/>
        <v>0</v>
      </c>
      <c r="G630" s="23">
        <f t="shared" si="374"/>
        <v>0</v>
      </c>
      <c r="H630" s="23">
        <f t="shared" si="375"/>
        <v>0</v>
      </c>
      <c r="I630" s="23">
        <f t="shared" si="376"/>
        <v>0</v>
      </c>
      <c r="J630" s="23">
        <f t="shared" si="376"/>
        <v>0</v>
      </c>
      <c r="K630" s="23">
        <f t="shared" si="376"/>
        <v>0</v>
      </c>
      <c r="L630" s="23">
        <f t="shared" si="377"/>
        <v>0</v>
      </c>
      <c r="M630" s="23">
        <f t="shared" si="377"/>
        <v>0</v>
      </c>
      <c r="N630" s="23">
        <f t="shared" si="378"/>
        <v>0</v>
      </c>
      <c r="O630" s="23">
        <f t="shared" si="378"/>
        <v>0</v>
      </c>
      <c r="P630" s="23">
        <f t="shared" si="379"/>
        <v>0</v>
      </c>
      <c r="Q630" s="23">
        <f t="shared" si="380"/>
        <v>0</v>
      </c>
      <c r="R630" s="23">
        <f t="shared" si="380"/>
        <v>0</v>
      </c>
      <c r="S630" s="23">
        <f t="shared" si="381"/>
        <v>0</v>
      </c>
      <c r="T630" s="23">
        <f t="shared" si="381"/>
        <v>0</v>
      </c>
      <c r="U630" s="23">
        <f t="shared" si="382"/>
        <v>0</v>
      </c>
    </row>
    <row r="631" spans="1:21">
      <c r="A631" s="18" t="str">
        <f t="shared" si="383"/>
        <v>TOTMXEXP</v>
      </c>
      <c r="B631" s="18" t="str">
        <f>$B$8</f>
        <v>DISTPRI</v>
      </c>
      <c r="C631" s="22"/>
      <c r="D631" s="23">
        <f t="shared" si="373"/>
        <v>0.71288793600521894</v>
      </c>
      <c r="E631" s="23">
        <f t="shared" si="374"/>
        <v>0.46680405919364037</v>
      </c>
      <c r="F631" s="23">
        <f t="shared" si="374"/>
        <v>0.10925016687340119</v>
      </c>
      <c r="G631" s="23">
        <f t="shared" si="374"/>
        <v>1.5259791136673945E-3</v>
      </c>
      <c r="H631" s="23">
        <f t="shared" si="375"/>
        <v>0</v>
      </c>
      <c r="I631" s="23">
        <f t="shared" si="376"/>
        <v>6.3421865016638226E-2</v>
      </c>
      <c r="J631" s="23">
        <f t="shared" si="376"/>
        <v>1.1395589408647027E-2</v>
      </c>
      <c r="K631" s="23">
        <f t="shared" si="376"/>
        <v>0</v>
      </c>
      <c r="L631" s="23">
        <f t="shared" si="377"/>
        <v>0</v>
      </c>
      <c r="M631" s="23">
        <f t="shared" si="377"/>
        <v>2.867731066037492E-3</v>
      </c>
      <c r="N631" s="23">
        <f t="shared" si="378"/>
        <v>3.9654591767486869E-2</v>
      </c>
      <c r="O631" s="23">
        <f t="shared" si="378"/>
        <v>0</v>
      </c>
      <c r="P631" s="23">
        <f t="shared" si="379"/>
        <v>0</v>
      </c>
      <c r="Q631" s="23">
        <f t="shared" si="380"/>
        <v>1.7389751332183442E-2</v>
      </c>
      <c r="R631" s="23">
        <f t="shared" si="380"/>
        <v>3.4903973304257504E-4</v>
      </c>
      <c r="S631" s="23">
        <f t="shared" si="381"/>
        <v>2.2916250047434349E-4</v>
      </c>
      <c r="T631" s="23">
        <f t="shared" si="381"/>
        <v>0</v>
      </c>
      <c r="U631" s="23">
        <f t="shared" si="382"/>
        <v>0</v>
      </c>
    </row>
    <row r="632" spans="1:21">
      <c r="A632" s="18" t="str">
        <f t="shared" si="383"/>
        <v>TOTMXEXP</v>
      </c>
      <c r="B632" s="18" t="str">
        <f>$B$9</f>
        <v>DISTSEC</v>
      </c>
      <c r="C632" s="22"/>
      <c r="D632" s="23">
        <f t="shared" si="373"/>
        <v>0.28201770620184102</v>
      </c>
      <c r="E632" s="23">
        <f t="shared" si="374"/>
        <v>0.20928677356205483</v>
      </c>
      <c r="F632" s="23">
        <f t="shared" si="374"/>
        <v>4.2201563885287653E-2</v>
      </c>
      <c r="G632" s="23">
        <f t="shared" si="374"/>
        <v>0</v>
      </c>
      <c r="H632" s="23">
        <f t="shared" si="375"/>
        <v>0</v>
      </c>
      <c r="I632" s="23">
        <f t="shared" si="376"/>
        <v>2.1093838947937021E-2</v>
      </c>
      <c r="J632" s="23">
        <f t="shared" si="376"/>
        <v>0</v>
      </c>
      <c r="K632" s="23">
        <f t="shared" si="376"/>
        <v>0</v>
      </c>
      <c r="L632" s="23">
        <f t="shared" si="377"/>
        <v>0</v>
      </c>
      <c r="M632" s="23">
        <f t="shared" si="377"/>
        <v>7.8843831067683292E-4</v>
      </c>
      <c r="N632" s="23">
        <f t="shared" si="378"/>
        <v>0</v>
      </c>
      <c r="O632" s="23">
        <f t="shared" si="378"/>
        <v>0</v>
      </c>
      <c r="P632" s="23">
        <f t="shared" si="379"/>
        <v>0</v>
      </c>
      <c r="Q632" s="23">
        <f t="shared" si="380"/>
        <v>5.9585188985338778E-3</v>
      </c>
      <c r="R632" s="23">
        <f t="shared" si="380"/>
        <v>0</v>
      </c>
      <c r="S632" s="23">
        <f t="shared" si="381"/>
        <v>7.045097570150412E-5</v>
      </c>
      <c r="T632" s="23">
        <f t="shared" si="381"/>
        <v>2.1684606115196293E-3</v>
      </c>
      <c r="U632" s="23">
        <f t="shared" si="382"/>
        <v>4.4966101012960014E-4</v>
      </c>
    </row>
    <row r="633" spans="1:21">
      <c r="A633" s="18" t="str">
        <f t="shared" si="383"/>
        <v>TOTMXEXP</v>
      </c>
      <c r="B633" s="18" t="str">
        <f>$B$10</f>
        <v>ENERGY</v>
      </c>
      <c r="C633" s="22"/>
      <c r="D633" s="23">
        <f t="shared" si="373"/>
        <v>0</v>
      </c>
      <c r="E633" s="23">
        <f t="shared" ref="E633:G634" si="384">E625/$D$627</f>
        <v>0</v>
      </c>
      <c r="F633" s="23">
        <f t="shared" si="384"/>
        <v>0</v>
      </c>
      <c r="G633" s="23">
        <f t="shared" si="384"/>
        <v>0</v>
      </c>
      <c r="H633" s="23">
        <f t="shared" si="375"/>
        <v>0</v>
      </c>
      <c r="I633" s="23">
        <f t="shared" ref="I633:K634" si="385">I625/$D$627</f>
        <v>0</v>
      </c>
      <c r="J633" s="23">
        <f t="shared" si="385"/>
        <v>0</v>
      </c>
      <c r="K633" s="23">
        <f t="shared" si="385"/>
        <v>0</v>
      </c>
      <c r="L633" s="23">
        <f t="shared" si="377"/>
        <v>0</v>
      </c>
      <c r="M633" s="23">
        <f t="shared" si="377"/>
        <v>0</v>
      </c>
      <c r="N633" s="23">
        <f t="shared" si="378"/>
        <v>0</v>
      </c>
      <c r="O633" s="23">
        <f t="shared" si="378"/>
        <v>0</v>
      </c>
      <c r="P633" s="23">
        <f t="shared" si="379"/>
        <v>0</v>
      </c>
      <c r="Q633" s="23">
        <f t="shared" ref="Q633:T634" si="386">Q625/$D$627</f>
        <v>0</v>
      </c>
      <c r="R633" s="23">
        <f t="shared" si="386"/>
        <v>0</v>
      </c>
      <c r="S633" s="23">
        <f t="shared" si="386"/>
        <v>0</v>
      </c>
      <c r="T633" s="23">
        <f t="shared" si="386"/>
        <v>0</v>
      </c>
      <c r="U633" s="23">
        <f t="shared" si="382"/>
        <v>0</v>
      </c>
    </row>
    <row r="634" spans="1:21">
      <c r="A634" s="18" t="str">
        <f t="shared" si="383"/>
        <v>TOTMXEXP</v>
      </c>
      <c r="B634" s="18" t="str">
        <f>$B$11</f>
        <v>CUSTOMER</v>
      </c>
      <c r="C634" s="22"/>
      <c r="D634" s="23">
        <f t="shared" si="373"/>
        <v>5.0943577929403201E-3</v>
      </c>
      <c r="E634" s="23">
        <f t="shared" si="384"/>
        <v>6.0562782864108063E-4</v>
      </c>
      <c r="F634" s="23">
        <f t="shared" si="384"/>
        <v>4.5661347491943849E-4</v>
      </c>
      <c r="G634" s="23">
        <f t="shared" si="384"/>
        <v>6.5625123539324315E-5</v>
      </c>
      <c r="H634" s="23">
        <f t="shared" si="375"/>
        <v>1.1054345629064761E-5</v>
      </c>
      <c r="I634" s="23">
        <f t="shared" si="385"/>
        <v>7.0013241817082223E-5</v>
      </c>
      <c r="J634" s="23">
        <f t="shared" si="385"/>
        <v>2.3084661036793369E-5</v>
      </c>
      <c r="K634" s="23">
        <f t="shared" si="385"/>
        <v>2.7187022022427348E-5</v>
      </c>
      <c r="L634" s="23">
        <f t="shared" si="377"/>
        <v>3.3983309312255503E-6</v>
      </c>
      <c r="M634" s="23">
        <f t="shared" si="377"/>
        <v>4.3591929474307642E-7</v>
      </c>
      <c r="N634" s="23">
        <f t="shared" si="378"/>
        <v>1.6368449049914006E-5</v>
      </c>
      <c r="O634" s="23">
        <f t="shared" si="378"/>
        <v>4.570002419622155E-5</v>
      </c>
      <c r="P634" s="23">
        <f t="shared" si="379"/>
        <v>1.3593282105721878E-5</v>
      </c>
      <c r="Q634" s="23">
        <f t="shared" si="386"/>
        <v>1.3338489483761105E-5</v>
      </c>
      <c r="R634" s="23">
        <f t="shared" si="386"/>
        <v>3.0161419982843941E-7</v>
      </c>
      <c r="S634" s="23">
        <f t="shared" si="386"/>
        <v>1.4020253276694687E-6</v>
      </c>
      <c r="T634" s="23">
        <f t="shared" si="386"/>
        <v>1.7412680361621907E-3</v>
      </c>
      <c r="U634" s="23">
        <f t="shared" si="382"/>
        <v>1.9993459245838336E-3</v>
      </c>
    </row>
    <row r="635" spans="1:21">
      <c r="A635" s="18" t="str">
        <f t="shared" si="383"/>
        <v>TOTMXEXP</v>
      </c>
      <c r="B635" s="18" t="str">
        <f>$B$12</f>
        <v>TOTAL</v>
      </c>
      <c r="C635" s="22"/>
      <c r="D635" s="23">
        <f t="shared" si="373"/>
        <v>1</v>
      </c>
      <c r="E635" s="23">
        <f t="shared" ref="E635:U635" si="387">SUM(E628:E634)</f>
        <v>0.67669646058433619</v>
      </c>
      <c r="F635" s="23">
        <f t="shared" si="387"/>
        <v>0.15190834423360827</v>
      </c>
      <c r="G635" s="23">
        <f t="shared" si="387"/>
        <v>1.5916042372067188E-3</v>
      </c>
      <c r="H635" s="23">
        <f t="shared" si="387"/>
        <v>1.1054345629064761E-5</v>
      </c>
      <c r="I635" s="23">
        <f t="shared" si="387"/>
        <v>8.4585717206392338E-2</v>
      </c>
      <c r="J635" s="23">
        <f t="shared" si="387"/>
        <v>1.141867406968382E-2</v>
      </c>
      <c r="K635" s="23">
        <f t="shared" si="387"/>
        <v>2.7187022022427348E-5</v>
      </c>
      <c r="L635" s="23">
        <f t="shared" si="387"/>
        <v>3.3983309312255503E-6</v>
      </c>
      <c r="M635" s="23">
        <f t="shared" si="387"/>
        <v>3.6566052960090682E-3</v>
      </c>
      <c r="N635" s="23">
        <f t="shared" si="387"/>
        <v>3.967096021653678E-2</v>
      </c>
      <c r="O635" s="23">
        <f t="shared" si="387"/>
        <v>4.570002419622155E-5</v>
      </c>
      <c r="P635" s="23">
        <f t="shared" si="387"/>
        <v>1.3593282105721878E-5</v>
      </c>
      <c r="Q635" s="23">
        <f t="shared" si="387"/>
        <v>2.3361608720201082E-2</v>
      </c>
      <c r="R635" s="23">
        <f t="shared" si="387"/>
        <v>3.4934134724240348E-4</v>
      </c>
      <c r="S635" s="23">
        <f t="shared" si="387"/>
        <v>3.0101550150351706E-4</v>
      </c>
      <c r="T635" s="23">
        <f t="shared" si="387"/>
        <v>3.90972864768182E-3</v>
      </c>
      <c r="U635" s="23">
        <f t="shared" si="387"/>
        <v>2.4490069347134335E-3</v>
      </c>
    </row>
    <row r="636" spans="1:21">
      <c r="C636" s="22"/>
    </row>
    <row r="637" spans="1:21" ht="12">
      <c r="A637" s="37" t="s">
        <v>709</v>
      </c>
      <c r="B637" s="18" t="str">
        <f>$B$5</f>
        <v>PRODUCTION</v>
      </c>
      <c r="C637" s="22"/>
      <c r="D637" s="24">
        <f ca="1">+COSS!H1457-COSS!H1303-COSS!H1335-COSS!H1343-COSS!H1440-COSS!H1287</f>
        <v>7.5136451063679528E-10</v>
      </c>
      <c r="E637" s="24">
        <f ca="1">+COSS!I1457-COSS!I1303-COSS!I1335-COSS!I1343-COSS!I1440-COSS!I1287</f>
        <v>-3.9821074914282028E-10</v>
      </c>
      <c r="F637" s="24">
        <f ca="1">+COSS!J1457-COSS!J1303-COSS!J1335-COSS!J1343-COSS!J1440-COSS!J1287</f>
        <v>7.3455249654764E-10</v>
      </c>
      <c r="G637" s="24">
        <f ca="1">+COSS!K1457-COSS!K1303-COSS!K1335-COSS!K1343-COSS!K1440-COSS!K1287</f>
        <v>4.9746355116416468E-12</v>
      </c>
      <c r="H637" s="24">
        <f ca="1">+COSS!L1457-COSS!L1303-COSS!L1335-COSS!L1343-COSS!L1440-COSS!L1287</f>
        <v>2.9866471364656457E-13</v>
      </c>
      <c r="I637" s="24">
        <f ca="1">+COSS!N1457-COSS!N1303-COSS!N1335-COSS!N1343-COSS!N1440-COSS!N1287</f>
        <v>-2.6031734221638819E-10</v>
      </c>
      <c r="J637" s="24">
        <f ca="1">+COSS!O1457-COSS!O1303-COSS!O1335-COSS!O1343-COSS!O1440-COSS!O1287</f>
        <v>-5.3330977027473279E-11</v>
      </c>
      <c r="K637" s="24">
        <f ca="1">+COSS!P1457-COSS!P1303-COSS!P1335-COSS!P1343-COSS!P1440-COSS!P1287</f>
        <v>5.9168025377478733E-13</v>
      </c>
      <c r="L637" s="24">
        <f ca="1">+COSS!Q1457-COSS!Q1303-COSS!Q1335-COSS!Q1343-COSS!Q1440-COSS!Q1287</f>
        <v>-6.6350903800832906E-13</v>
      </c>
      <c r="M637" s="24">
        <f ca="1">+COSS!S1457-COSS!S1303-COSS!S1335-COSS!S1343-COSS!S1440-COSS!S1287</f>
        <v>-5.6928207777151614E-12</v>
      </c>
      <c r="N637" s="24">
        <f ca="1">+COSS!T1457-COSS!T1303-COSS!T1335-COSS!T1343-COSS!T1440-COSS!T1287</f>
        <v>4.0505600950743603E-11</v>
      </c>
      <c r="O637" s="24">
        <f ca="1">+COSS!U1457-COSS!U1303-COSS!U1335-COSS!U1343-COSS!U1440-COSS!U1287</f>
        <v>-8.1894833917528438E-11</v>
      </c>
      <c r="P637" s="24">
        <f ca="1">+COSS!V1457-COSS!V1303-COSS!V1335-COSS!V1343-COSS!V1440-COSS!V1287</f>
        <v>-1.1801709532830432E-10</v>
      </c>
      <c r="Q637" s="24">
        <f ca="1">+COSS!X1457-COSS!X1303-COSS!X1335-COSS!X1343-COSS!X1440-COSS!X1287</f>
        <v>1.6255585646272162E-11</v>
      </c>
      <c r="R637" s="24">
        <f ca="1">+COSS!Y1457-COSS!Y1303-COSS!Y1335-COSS!Y1343-COSS!Y1440-COSS!Y1287</f>
        <v>4.4434850267083893E-13</v>
      </c>
      <c r="S637" s="24">
        <f ca="1">+COSS!AA1457-COSS!AA1303-COSS!AA1335-COSS!AA1343-COSS!AA1440-COSS!AA1287</f>
        <v>5.8541397366947504E-13</v>
      </c>
      <c r="T637" s="24">
        <f ca="1">+COSS!AB1457-COSS!AB1303-COSS!AB1335-COSS!AB1343-COSS!AB1440-COSS!AB1287</f>
        <v>-3.8566467443863887E-12</v>
      </c>
      <c r="U637" s="24">
        <f ca="1">+COSS!AC1457-COSS!AC1303-COSS!AC1335-COSS!AC1343-COSS!AC1440-COSS!AC1287</f>
        <v>3.3377291289679685E-13</v>
      </c>
    </row>
    <row r="638" spans="1:21">
      <c r="B638" s="18" t="str">
        <f>$B$6</f>
        <v>BULKTRAN</v>
      </c>
      <c r="C638" s="22"/>
      <c r="D638" s="24">
        <f ca="1">+COSS!H1458-COSS!H1304-COSS!H1336-COSS!H1344-COSS!H1441-COSS!H1288</f>
        <v>-617808.14099999983</v>
      </c>
      <c r="E638" s="24">
        <f ca="1">+COSS!I1458-COSS!I1304-COSS!I1336-COSS!I1344-COSS!I1441-COSS!I1288</f>
        <v>-317791.84603700973</v>
      </c>
      <c r="F638" s="24">
        <f ca="1">+COSS!J1458-COSS!J1304-COSS!J1336-COSS!J1344-COSS!J1441-COSS!J1288</f>
        <v>-74109.107354297652</v>
      </c>
      <c r="G638" s="24">
        <f ca="1">+COSS!K1458-COSS!K1304-COSS!K1336-COSS!K1344-COSS!K1441-COSS!K1288</f>
        <v>-1030.4100443197217</v>
      </c>
      <c r="H638" s="24">
        <f ca="1">+COSS!L1458-COSS!L1304-COSS!L1336-COSS!L1344-COSS!L1441-COSS!L1288</f>
        <v>-143.50902690114572</v>
      </c>
      <c r="I638" s="24">
        <f ca="1">+COSS!N1458-COSS!N1304-COSS!N1336-COSS!N1344-COSS!N1441-COSS!N1288</f>
        <v>-44110.348180922942</v>
      </c>
      <c r="J638" s="24">
        <f ca="1">+COSS!O1458-COSS!O1304-COSS!O1336-COSS!O1344-COSS!O1441-COSS!O1288</f>
        <v>-7904.2032232079619</v>
      </c>
      <c r="K638" s="24">
        <f ca="1">+COSS!P1458-COSS!P1304-COSS!P1336-COSS!P1344-COSS!P1441-COSS!P1288</f>
        <v>-1602.8917527345448</v>
      </c>
      <c r="L638" s="24">
        <f ca="1">+COSS!Q1458-COSS!Q1304-COSS!Q1336-COSS!Q1344-COSS!Q1441-COSS!Q1288</f>
        <v>-60.869089447228163</v>
      </c>
      <c r="M638" s="24">
        <f ca="1">+COSS!S1458-COSS!S1304-COSS!S1336-COSS!S1344-COSS!S1441-COSS!S1288</f>
        <v>-2088.9413809609941</v>
      </c>
      <c r="N638" s="24">
        <f ca="1">+COSS!T1458-COSS!T1304-COSS!T1336-COSS!T1344-COSS!T1441-COSS!T1288</f>
        <v>-28201.914901358381</v>
      </c>
      <c r="O638" s="24">
        <f ca="1">+COSS!U1458-COSS!U1304-COSS!U1336-COSS!U1344-COSS!U1441-COSS!U1288</f>
        <v>-107861.00340763101</v>
      </c>
      <c r="P638" s="24">
        <f ca="1">+COSS!V1458-COSS!V1304-COSS!V1336-COSS!V1344-COSS!V1441-COSS!V1288</f>
        <v>-19540.021144681668</v>
      </c>
      <c r="Q638" s="24">
        <f ca="1">+COSS!X1458-COSS!X1304-COSS!X1336-COSS!X1344-COSS!X1441-COSS!X1288</f>
        <v>-12106.509144861229</v>
      </c>
      <c r="R638" s="24">
        <f ca="1">+COSS!Y1458-COSS!Y1304-COSS!Y1336-COSS!Y1344-COSS!Y1441-COSS!Y1288</f>
        <v>-241.79803952649354</v>
      </c>
      <c r="S638" s="24">
        <f ca="1">+COSS!AA1458-COSS!AA1304-COSS!AA1336-COSS!AA1344-COSS!AA1441-COSS!AA1288</f>
        <v>-159.70444157409543</v>
      </c>
      <c r="T638" s="24">
        <f ca="1">+COSS!AB1458-COSS!AB1304-COSS!AB1336-COSS!AB1344-COSS!AB1441-COSS!AB1288</f>
        <v>-709.49805922344603</v>
      </c>
      <c r="U638" s="24">
        <f ca="1">+COSS!AC1458-COSS!AC1304-COSS!AC1336-COSS!AC1344-COSS!AC1441-COSS!AC1288</f>
        <v>-145.56577134189206</v>
      </c>
    </row>
    <row r="639" spans="1:21">
      <c r="B639" s="18" t="str">
        <f>$B$7</f>
        <v>SUBTRAN</v>
      </c>
      <c r="D639" s="24">
        <f ca="1">+COSS!H1459-COSS!H1305-COSS!H1337-COSS!H1345-COSS!H1442-COSS!H1289</f>
        <v>-171218.85899999971</v>
      </c>
      <c r="E639" s="24">
        <f ca="1">+COSS!I1459-COSS!I1305-COSS!I1337-COSS!I1345-COSS!I1442-COSS!I1289</f>
        <v>-87484.851519940305</v>
      </c>
      <c r="F639" s="24">
        <f ca="1">+COSS!J1459-COSS!J1305-COSS!J1337-COSS!J1345-COSS!J1442-COSS!J1289</f>
        <v>-20507.927090386715</v>
      </c>
      <c r="G639" s="24">
        <f ca="1">+COSS!K1459-COSS!K1305-COSS!K1337-COSS!K1345-COSS!K1442-COSS!K1289</f>
        <v>-286.48778915654157</v>
      </c>
      <c r="H639" s="24">
        <f ca="1">+COSS!L1459-COSS!L1305-COSS!L1337-COSS!L1345-COSS!L1442-COSS!L1289</f>
        <v>-51.852958742980235</v>
      </c>
      <c r="I639" s="24">
        <f ca="1">+COSS!N1459-COSS!N1305-COSS!N1337-COSS!N1345-COSS!N1442-COSS!N1289</f>
        <v>-11852.114558490088</v>
      </c>
      <c r="J639" s="24">
        <f ca="1">+COSS!O1459-COSS!O1305-COSS!O1337-COSS!O1345-COSS!O1442-COSS!O1289</f>
        <v>-2129.7654408644839</v>
      </c>
      <c r="K639" s="24">
        <f ca="1">+COSS!P1459-COSS!P1305-COSS!P1337-COSS!P1345-COSS!P1442-COSS!P1289</f>
        <v>-559.04700773328932</v>
      </c>
      <c r="L639" s="24">
        <f ca="1">+COSS!Q1459-COSS!Q1305-COSS!Q1337-COSS!Q1345-COSS!Q1442-COSS!Q1289</f>
        <v>0</v>
      </c>
      <c r="M639" s="24">
        <f ca="1">+COSS!S1459-COSS!S1305-COSS!S1337-COSS!S1345-COSS!S1442-COSS!S1289</f>
        <v>-534.22498561153225</v>
      </c>
      <c r="N639" s="24">
        <f ca="1">+COSS!T1459-COSS!T1305-COSS!T1337-COSS!T1345-COSS!T1442-COSS!T1289</f>
        <v>-7495.6945751900748</v>
      </c>
      <c r="O639" s="24">
        <f ca="1">+COSS!U1459-COSS!U1305-COSS!U1337-COSS!U1345-COSS!U1442-COSS!U1289</f>
        <v>-36959.556337754941</v>
      </c>
      <c r="P639" s="24">
        <f ca="1">+COSS!V1459-COSS!V1305-COSS!V1337-COSS!V1345-COSS!V1442-COSS!V1289</f>
        <v>0</v>
      </c>
      <c r="Q639" s="24">
        <f ca="1">+COSS!X1459-COSS!X1305-COSS!X1337-COSS!X1345-COSS!X1442-COSS!X1289</f>
        <v>-3248.9037093790103</v>
      </c>
      <c r="R639" s="24">
        <f ca="1">+COSS!Y1459-COSS!Y1305-COSS!Y1337-COSS!Y1345-COSS!Y1442-COSS!Y1289</f>
        <v>-65.23316854283928</v>
      </c>
      <c r="S639" s="24">
        <f ca="1">+COSS!AA1459-COSS!AA1305-COSS!AA1337-COSS!AA1345-COSS!AA1442-COSS!AA1289</f>
        <v>-43.19985820727149</v>
      </c>
      <c r="T639" s="24">
        <f ca="1">+COSS!AB1459-COSS!AB1305-COSS!AB1337-COSS!AB1345-COSS!AB1442-COSS!AB1289</f>
        <v>0</v>
      </c>
      <c r="U639" s="24">
        <f ca="1">+COSS!AC1459-COSS!AC1305-COSS!AC1337-COSS!AC1345-COSS!AC1442-COSS!AC1289</f>
        <v>0</v>
      </c>
    </row>
    <row r="640" spans="1:21">
      <c r="B640" s="18" t="str">
        <f>$B$8</f>
        <v>DISTPRI</v>
      </c>
      <c r="D640" s="24">
        <f ca="1">+COSS!H1460-COSS!H1306-COSS!H1338-COSS!H1346-COSS!H1443-COSS!H1290</f>
        <v>0</v>
      </c>
      <c r="E640" s="24">
        <f ca="1">+COSS!I1460-COSS!I1306-COSS!I1338-COSS!I1346-COSS!I1443-COSS!I1290</f>
        <v>0</v>
      </c>
      <c r="F640" s="24">
        <f ca="1">+COSS!J1460-COSS!J1306-COSS!J1338-COSS!J1346-COSS!J1443-COSS!J1290</f>
        <v>0</v>
      </c>
      <c r="G640" s="24">
        <f ca="1">+COSS!K1460-COSS!K1306-COSS!K1338-COSS!K1346-COSS!K1443-COSS!K1290</f>
        <v>0</v>
      </c>
      <c r="H640" s="24">
        <f ca="1">+COSS!L1460-COSS!L1306-COSS!L1338-COSS!L1346-COSS!L1443-COSS!L1290</f>
        <v>0</v>
      </c>
      <c r="I640" s="24">
        <f ca="1">+COSS!N1460-COSS!N1306-COSS!N1338-COSS!N1346-COSS!N1443-COSS!N1290</f>
        <v>0</v>
      </c>
      <c r="J640" s="24">
        <f ca="1">+COSS!O1460-COSS!O1306-COSS!O1338-COSS!O1346-COSS!O1443-COSS!O1290</f>
        <v>0</v>
      </c>
      <c r="K640" s="24">
        <f ca="1">+COSS!P1460-COSS!P1306-COSS!P1338-COSS!P1346-COSS!P1443-COSS!P1290</f>
        <v>0</v>
      </c>
      <c r="L640" s="24">
        <f ca="1">+COSS!Q1460-COSS!Q1306-COSS!Q1338-COSS!Q1346-COSS!Q1443-COSS!Q1290</f>
        <v>0</v>
      </c>
      <c r="M640" s="24">
        <f ca="1">+COSS!S1460-COSS!S1306-COSS!S1338-COSS!S1346-COSS!S1443-COSS!S1290</f>
        <v>0</v>
      </c>
      <c r="N640" s="24">
        <f ca="1">+COSS!T1460-COSS!T1306-COSS!T1338-COSS!T1346-COSS!T1443-COSS!T1290</f>
        <v>0</v>
      </c>
      <c r="O640" s="24">
        <f ca="1">+COSS!U1460-COSS!U1306-COSS!U1338-COSS!U1346-COSS!U1443-COSS!U1290</f>
        <v>0</v>
      </c>
      <c r="P640" s="24">
        <f ca="1">+COSS!V1460-COSS!V1306-COSS!V1338-COSS!V1346-COSS!V1443-COSS!V1290</f>
        <v>0</v>
      </c>
      <c r="Q640" s="24">
        <f ca="1">+COSS!X1460-COSS!X1306-COSS!X1338-COSS!X1346-COSS!X1443-COSS!X1290</f>
        <v>0</v>
      </c>
      <c r="R640" s="24">
        <f ca="1">+COSS!Y1460-COSS!Y1306-COSS!Y1338-COSS!Y1346-COSS!Y1443-COSS!Y1290</f>
        <v>0</v>
      </c>
      <c r="S640" s="24">
        <f ca="1">+COSS!AA1460-COSS!AA1306-COSS!AA1338-COSS!AA1346-COSS!AA1443-COSS!AA1290</f>
        <v>0</v>
      </c>
      <c r="T640" s="24">
        <f ca="1">+COSS!AB1460-COSS!AB1306-COSS!AB1338-COSS!AB1346-COSS!AB1443-COSS!AB1290</f>
        <v>0</v>
      </c>
      <c r="U640" s="24">
        <f ca="1">+COSS!AC1460-COSS!AC1306-COSS!AC1338-COSS!AC1346-COSS!AC1443-COSS!AC1290</f>
        <v>0</v>
      </c>
    </row>
    <row r="641" spans="1:21">
      <c r="B641" s="18" t="str">
        <f>$B$9</f>
        <v>DISTSEC</v>
      </c>
      <c r="D641" s="24">
        <f ca="1">+COSS!H1461-COSS!H1307-COSS!H1339-COSS!H1347-COSS!H1444-COSS!H1291</f>
        <v>0</v>
      </c>
      <c r="E641" s="24">
        <f ca="1">+COSS!I1461-COSS!I1307-COSS!I1339-COSS!I1347-COSS!I1444-COSS!I1291</f>
        <v>0</v>
      </c>
      <c r="F641" s="24">
        <f ca="1">+COSS!J1461-COSS!J1307-COSS!J1339-COSS!J1347-COSS!J1444-COSS!J1291</f>
        <v>0</v>
      </c>
      <c r="G641" s="24">
        <f ca="1">+COSS!K1461-COSS!K1307-COSS!K1339-COSS!K1347-COSS!K1444-COSS!K1291</f>
        <v>0</v>
      </c>
      <c r="H641" s="24">
        <f ca="1">+COSS!L1461-COSS!L1307-COSS!L1339-COSS!L1347-COSS!L1444-COSS!L1291</f>
        <v>0</v>
      </c>
      <c r="I641" s="24">
        <f ca="1">+COSS!N1461-COSS!N1307-COSS!N1339-COSS!N1347-COSS!N1444-COSS!N1291</f>
        <v>0</v>
      </c>
      <c r="J641" s="24">
        <f ca="1">+COSS!O1461-COSS!O1307-COSS!O1339-COSS!O1347-COSS!O1444-COSS!O1291</f>
        <v>0</v>
      </c>
      <c r="K641" s="24">
        <f ca="1">+COSS!P1461-COSS!P1307-COSS!P1339-COSS!P1347-COSS!P1444-COSS!P1291</f>
        <v>0</v>
      </c>
      <c r="L641" s="24">
        <f ca="1">+COSS!Q1461-COSS!Q1307-COSS!Q1339-COSS!Q1347-COSS!Q1444-COSS!Q1291</f>
        <v>0</v>
      </c>
      <c r="M641" s="24">
        <f ca="1">+COSS!S1461-COSS!S1307-COSS!S1339-COSS!S1347-COSS!S1444-COSS!S1291</f>
        <v>0</v>
      </c>
      <c r="N641" s="24">
        <f ca="1">+COSS!T1461-COSS!T1307-COSS!T1339-COSS!T1347-COSS!T1444-COSS!T1291</f>
        <v>0</v>
      </c>
      <c r="O641" s="24">
        <f ca="1">+COSS!U1461-COSS!U1307-COSS!U1339-COSS!U1347-COSS!U1444-COSS!U1291</f>
        <v>0</v>
      </c>
      <c r="P641" s="24">
        <f ca="1">+COSS!V1461-COSS!V1307-COSS!V1339-COSS!V1347-COSS!V1444-COSS!V1291</f>
        <v>0</v>
      </c>
      <c r="Q641" s="24">
        <f ca="1">+COSS!X1461-COSS!X1307-COSS!X1339-COSS!X1347-COSS!X1444-COSS!X1291</f>
        <v>0</v>
      </c>
      <c r="R641" s="24">
        <f ca="1">+COSS!Y1461-COSS!Y1307-COSS!Y1339-COSS!Y1347-COSS!Y1444-COSS!Y1291</f>
        <v>0</v>
      </c>
      <c r="S641" s="24">
        <f ca="1">+COSS!AA1461-COSS!AA1307-COSS!AA1339-COSS!AA1347-COSS!AA1444-COSS!AA1291</f>
        <v>0</v>
      </c>
      <c r="T641" s="24">
        <f ca="1">+COSS!AB1461-COSS!AB1307-COSS!AB1339-COSS!AB1347-COSS!AB1444-COSS!AB1291</f>
        <v>0</v>
      </c>
      <c r="U641" s="24">
        <f ca="1">+COSS!AC1461-COSS!AC1307-COSS!AC1339-COSS!AC1347-COSS!AC1444-COSS!AC1291</f>
        <v>0</v>
      </c>
    </row>
    <row r="642" spans="1:21">
      <c r="B642" s="18" t="str">
        <f>$B$10</f>
        <v>ENERGY</v>
      </c>
      <c r="D642" s="24">
        <f ca="1">+COSS!H1462-COSS!H1308-COSS!H1340-COSS!H1348-COSS!H1445-COSS!H1292</f>
        <v>0</v>
      </c>
      <c r="E642" s="24">
        <f ca="1">+COSS!I1462-COSS!I1308-COSS!I1340-COSS!I1348-COSS!I1445-COSS!I1292</f>
        <v>0</v>
      </c>
      <c r="F642" s="24">
        <f ca="1">+COSS!J1462-COSS!J1308-COSS!J1340-COSS!J1348-COSS!J1445-COSS!J1292</f>
        <v>0</v>
      </c>
      <c r="G642" s="24">
        <f ca="1">+COSS!K1462-COSS!K1308-COSS!K1340-COSS!K1348-COSS!K1445-COSS!K1292</f>
        <v>0</v>
      </c>
      <c r="H642" s="24">
        <f ca="1">+COSS!L1462-COSS!L1308-COSS!L1340-COSS!L1348-COSS!L1445-COSS!L1292</f>
        <v>0</v>
      </c>
      <c r="I642" s="24">
        <f ca="1">+COSS!N1462-COSS!N1308-COSS!N1340-COSS!N1348-COSS!N1445-COSS!N1292</f>
        <v>0</v>
      </c>
      <c r="J642" s="24">
        <f ca="1">+COSS!O1462-COSS!O1308-COSS!O1340-COSS!O1348-COSS!O1445-COSS!O1292</f>
        <v>0</v>
      </c>
      <c r="K642" s="24">
        <f ca="1">+COSS!P1462-COSS!P1308-COSS!P1340-COSS!P1348-COSS!P1445-COSS!P1292</f>
        <v>0</v>
      </c>
      <c r="L642" s="24">
        <f ca="1">+COSS!Q1462-COSS!Q1308-COSS!Q1340-COSS!Q1348-COSS!Q1445-COSS!Q1292</f>
        <v>0</v>
      </c>
      <c r="M642" s="24">
        <f ca="1">+COSS!S1462-COSS!S1308-COSS!S1340-COSS!S1348-COSS!S1445-COSS!S1292</f>
        <v>0</v>
      </c>
      <c r="N642" s="24">
        <f ca="1">+COSS!T1462-COSS!T1308-COSS!T1340-COSS!T1348-COSS!T1445-COSS!T1292</f>
        <v>0</v>
      </c>
      <c r="O642" s="24">
        <f ca="1">+COSS!U1462-COSS!U1308-COSS!U1340-COSS!U1348-COSS!U1445-COSS!U1292</f>
        <v>0</v>
      </c>
      <c r="P642" s="24">
        <f ca="1">+COSS!V1462-COSS!V1308-COSS!V1340-COSS!V1348-COSS!V1445-COSS!V1292</f>
        <v>0</v>
      </c>
      <c r="Q642" s="24">
        <f ca="1">+COSS!X1462-COSS!X1308-COSS!X1340-COSS!X1348-COSS!X1445-COSS!X1292</f>
        <v>0</v>
      </c>
      <c r="R642" s="24">
        <f ca="1">+COSS!Y1462-COSS!Y1308-COSS!Y1340-COSS!Y1348-COSS!Y1445-COSS!Y1292</f>
        <v>0</v>
      </c>
      <c r="S642" s="24">
        <f ca="1">+COSS!AA1462-COSS!AA1308-COSS!AA1340-COSS!AA1348-COSS!AA1445-COSS!AA1292</f>
        <v>0</v>
      </c>
      <c r="T642" s="24">
        <f ca="1">+COSS!AB1462-COSS!AB1308-COSS!AB1340-COSS!AB1348-COSS!AB1445-COSS!AB1292</f>
        <v>0</v>
      </c>
      <c r="U642" s="24">
        <f ca="1">+COSS!AC1462-COSS!AC1308-COSS!AC1340-COSS!AC1348-COSS!AC1445-COSS!AC1292</f>
        <v>0</v>
      </c>
    </row>
    <row r="643" spans="1:21">
      <c r="B643" s="18" t="str">
        <f>$B$11</f>
        <v>CUSTOMER</v>
      </c>
      <c r="D643" s="24">
        <f ca="1">+COSS!H1463-COSS!H1309-COSS!H1341-COSS!H1349-COSS!H1446-COSS!H1293</f>
        <v>0</v>
      </c>
      <c r="E643" s="24">
        <f ca="1">+COSS!I1463-COSS!I1309-COSS!I1341-COSS!I1349-COSS!I1446-COSS!I1293</f>
        <v>0</v>
      </c>
      <c r="F643" s="24">
        <f ca="1">+COSS!J1463-COSS!J1309-COSS!J1341-COSS!J1349-COSS!J1446-COSS!J1293</f>
        <v>0</v>
      </c>
      <c r="G643" s="24">
        <f ca="1">+COSS!K1463-COSS!K1309-COSS!K1341-COSS!K1349-COSS!K1446-COSS!K1293</f>
        <v>0</v>
      </c>
      <c r="H643" s="24">
        <f ca="1">+COSS!L1463-COSS!L1309-COSS!L1341-COSS!L1349-COSS!L1446-COSS!L1293</f>
        <v>0</v>
      </c>
      <c r="I643" s="24">
        <f ca="1">+COSS!N1463-COSS!N1309-COSS!N1341-COSS!N1349-COSS!N1446-COSS!N1293</f>
        <v>0</v>
      </c>
      <c r="J643" s="24">
        <f ca="1">+COSS!O1463-COSS!O1309-COSS!O1341-COSS!O1349-COSS!O1446-COSS!O1293</f>
        <v>0</v>
      </c>
      <c r="K643" s="24">
        <f ca="1">+COSS!P1463-COSS!P1309-COSS!P1341-COSS!P1349-COSS!P1446-COSS!P1293</f>
        <v>0</v>
      </c>
      <c r="L643" s="24">
        <f ca="1">+COSS!Q1463-COSS!Q1309-COSS!Q1341-COSS!Q1349-COSS!Q1446-COSS!Q1293</f>
        <v>0</v>
      </c>
      <c r="M643" s="24">
        <f ca="1">+COSS!S1463-COSS!S1309-COSS!S1341-COSS!S1349-COSS!S1446-COSS!S1293</f>
        <v>0</v>
      </c>
      <c r="N643" s="24">
        <f ca="1">+COSS!T1463-COSS!T1309-COSS!T1341-COSS!T1349-COSS!T1446-COSS!T1293</f>
        <v>0</v>
      </c>
      <c r="O643" s="24">
        <f ca="1">+COSS!U1463-COSS!U1309-COSS!U1341-COSS!U1349-COSS!U1446-COSS!U1293</f>
        <v>0</v>
      </c>
      <c r="P643" s="24">
        <f ca="1">+COSS!V1463-COSS!V1309-COSS!V1341-COSS!V1349-COSS!V1446-COSS!V1293</f>
        <v>0</v>
      </c>
      <c r="Q643" s="24">
        <f ca="1">+COSS!X1463-COSS!X1309-COSS!X1341-COSS!X1349-COSS!X1446-COSS!X1293</f>
        <v>0</v>
      </c>
      <c r="R643" s="24">
        <f ca="1">+COSS!Y1463-COSS!Y1309-COSS!Y1341-COSS!Y1349-COSS!Y1446-COSS!Y1293</f>
        <v>0</v>
      </c>
      <c r="S643" s="24">
        <f ca="1">+COSS!AA1463-COSS!AA1309-COSS!AA1341-COSS!AA1349-COSS!AA1446-COSS!AA1293</f>
        <v>0</v>
      </c>
      <c r="T643" s="24">
        <f ca="1">+COSS!AB1463-COSS!AB1309-COSS!AB1341-COSS!AB1349-COSS!AB1446-COSS!AB1293</f>
        <v>0</v>
      </c>
      <c r="U643" s="24">
        <f ca="1">+COSS!AC1463-COSS!AC1309-COSS!AC1341-COSS!AC1349-COSS!AC1446-COSS!AC1293</f>
        <v>0</v>
      </c>
    </row>
    <row r="644" spans="1:21">
      <c r="B644" s="18" t="str">
        <f>$B$12</f>
        <v>TOTAL</v>
      </c>
      <c r="D644" s="24">
        <f ca="1">+COSS!H1464-COSS!H1310-COSS!H1342-COSS!H1350-COSS!H1447-COSS!H1294</f>
        <v>-789027.00000000326</v>
      </c>
      <c r="E644" s="24">
        <f ca="1">+COSS!I1464-COSS!I1310-COSS!I1342-COSS!I1350-COSS!I1447-COSS!I1294</f>
        <v>-405276.69755694852</v>
      </c>
      <c r="F644" s="24">
        <f ca="1">+COSS!J1464-COSS!J1310-COSS!J1342-COSS!J1350-COSS!J1447-COSS!J1294</f>
        <v>-94617.034444683464</v>
      </c>
      <c r="G644" s="24">
        <f ca="1">+COSS!K1464-COSS!K1310-COSS!K1342-COSS!K1350-COSS!K1447-COSS!K1294</f>
        <v>-1316.8978334762774</v>
      </c>
      <c r="H644" s="24">
        <f ca="1">+COSS!L1464-COSS!L1310-COSS!L1342-COSS!L1350-COSS!L1447-COSS!L1294</f>
        <v>-195.36198564412553</v>
      </c>
      <c r="I644" s="24">
        <f ca="1">+COSS!N1464-COSS!N1310-COSS!N1342-COSS!N1350-COSS!N1447-COSS!N1294</f>
        <v>-55962.462739412935</v>
      </c>
      <c r="J644" s="24">
        <f ca="1">+COSS!O1464-COSS!O1310-COSS!O1342-COSS!O1350-COSS!O1447-COSS!O1294</f>
        <v>-10033.96866407241</v>
      </c>
      <c r="K644" s="24">
        <f ca="1">+COSS!P1464-COSS!P1310-COSS!P1342-COSS!P1350-COSS!P1447-COSS!P1294</f>
        <v>-2161.9387604678168</v>
      </c>
      <c r="L644" s="24">
        <f ca="1">+COSS!Q1464-COSS!Q1310-COSS!Q1342-COSS!Q1350-COSS!Q1447-COSS!Q1294</f>
        <v>-60.869089447227907</v>
      </c>
      <c r="M644" s="24">
        <f ca="1">+COSS!S1464-COSS!S1310-COSS!S1342-COSS!S1350-COSS!S1447-COSS!S1294</f>
        <v>-2623.16636657252</v>
      </c>
      <c r="N644" s="24">
        <f ca="1">+COSS!T1464-COSS!T1310-COSS!T1342-COSS!T1350-COSS!T1447-COSS!T1294</f>
        <v>-35697.609476548911</v>
      </c>
      <c r="O644" s="24">
        <f ca="1">+COSS!U1464-COSS!U1310-COSS!U1342-COSS!U1350-COSS!U1447-COSS!U1294</f>
        <v>-144820.55974538717</v>
      </c>
      <c r="P644" s="24">
        <f ca="1">+COSS!V1464-COSS!V1310-COSS!V1342-COSS!V1350-COSS!V1447-COSS!V1294</f>
        <v>-19540.021144681697</v>
      </c>
      <c r="Q644" s="24">
        <f ca="1">+COSS!X1464-COSS!X1310-COSS!X1342-COSS!X1350-COSS!X1447-COSS!X1294</f>
        <v>-15355.412854240203</v>
      </c>
      <c r="R644" s="24">
        <f ca="1">+COSS!Y1464-COSS!Y1310-COSS!Y1342-COSS!Y1350-COSS!Y1447-COSS!Y1294</f>
        <v>-307.03120806933202</v>
      </c>
      <c r="S644" s="24">
        <f ca="1">+COSS!AA1464-COSS!AA1310-COSS!AA1342-COSS!AA1350-COSS!AA1447-COSS!AA1294</f>
        <v>-202.90429978136456</v>
      </c>
      <c r="T644" s="24">
        <f ca="1">+COSS!AB1464-COSS!AB1310-COSS!AB1342-COSS!AB1350-COSS!AB1447-COSS!AB1294</f>
        <v>-709.49805922344649</v>
      </c>
      <c r="U644" s="24">
        <f ca="1">+COSS!AC1464-COSS!AC1310-COSS!AC1342-COSS!AC1350-COSS!AC1447-COSS!AC1294</f>
        <v>-145.56577134189411</v>
      </c>
    </row>
    <row r="645" spans="1:21">
      <c r="A645" s="119" t="s">
        <v>225</v>
      </c>
      <c r="B645" s="18" t="str">
        <f>$B$5</f>
        <v>PRODUCTION</v>
      </c>
      <c r="D645" s="23">
        <f t="shared" ref="D645:D652" ca="1" si="388">SUM(E645:U645)</f>
        <v>8.432281870917085E-16</v>
      </c>
      <c r="E645" s="23">
        <f t="shared" ref="E645:E651" ca="1" si="389">E637/$D$644</f>
        <v>5.0468583349216011E-16</v>
      </c>
      <c r="F645" s="23">
        <f t="shared" ref="F645:U652" ca="1" si="390">F637/$D$644</f>
        <v>-9.3095989940475678E-16</v>
      </c>
      <c r="G645" s="23">
        <f t="shared" ca="1" si="390"/>
        <v>-6.3047722215356712E-18</v>
      </c>
      <c r="H645" s="23">
        <f t="shared" ca="1" si="390"/>
        <v>-3.7852280548899257E-19</v>
      </c>
      <c r="I645" s="23">
        <f t="shared" ca="1" si="390"/>
        <v>3.2992196999137813E-16</v>
      </c>
      <c r="J645" s="23">
        <f t="shared" ca="1" si="390"/>
        <v>6.7590813783904804E-17</v>
      </c>
      <c r="K645" s="23">
        <f t="shared" ca="1" si="390"/>
        <v>-7.4988594024638562E-19</v>
      </c>
      <c r="L645" s="23">
        <f t="shared" ca="1" si="390"/>
        <v>8.4092057433817384E-19</v>
      </c>
      <c r="M645" s="23">
        <f t="shared" ca="1" si="390"/>
        <v>7.2149885589658373E-18</v>
      </c>
      <c r="N645" s="23">
        <f t="shared" ca="1" si="390"/>
        <v>-5.1336140525917916E-17</v>
      </c>
      <c r="O645" s="23">
        <f t="shared" ca="1" si="390"/>
        <v>1.0379218191206143E-16</v>
      </c>
      <c r="P645" s="23">
        <f t="shared" ca="1" si="390"/>
        <v>1.495729491237991E-16</v>
      </c>
      <c r="Q645" s="23">
        <f t="shared" ca="1" si="390"/>
        <v>-2.0602065133730652E-17</v>
      </c>
      <c r="R645" s="23">
        <f t="shared" ca="1" si="390"/>
        <v>-5.631600726855191E-19</v>
      </c>
      <c r="S645" s="23">
        <f t="shared" ca="1" si="390"/>
        <v>-7.4194415865296453E-19</v>
      </c>
      <c r="T645" s="23">
        <f t="shared" ca="1" si="390"/>
        <v>4.8878514225576218E-18</v>
      </c>
      <c r="U645" s="23">
        <f t="shared" ca="1" si="390"/>
        <v>-4.2301836679453996E-19</v>
      </c>
    </row>
    <row r="646" spans="1:21">
      <c r="A646" s="18" t="str">
        <f t="shared" ref="A646:A652" si="391">A645</f>
        <v>EXP_OM_TRAN</v>
      </c>
      <c r="B646" s="18" t="str">
        <f>$B$6</f>
        <v>BULKTRAN</v>
      </c>
      <c r="D646" s="23">
        <f t="shared" ca="1" si="388"/>
        <v>0.78300000000000158</v>
      </c>
      <c r="E646" s="23">
        <f t="shared" ca="1" si="389"/>
        <v>0.40276422231052728</v>
      </c>
      <c r="F646" s="23">
        <f t="shared" ref="F646:S646" ca="1" si="392">F638/$D$644</f>
        <v>9.3924678565242184E-2</v>
      </c>
      <c r="G646" s="23">
        <f t="shared" ca="1" si="392"/>
        <v>1.3059249484741555E-3</v>
      </c>
      <c r="H646" s="23">
        <f t="shared" ca="1" si="392"/>
        <v>1.8188100901635193E-4</v>
      </c>
      <c r="I646" s="23">
        <f t="shared" ca="1" si="392"/>
        <v>5.5904738596933637E-2</v>
      </c>
      <c r="J646" s="23">
        <f t="shared" ca="1" si="392"/>
        <v>1.0017658740712206E-2</v>
      </c>
      <c r="K646" s="23">
        <f t="shared" ca="1" si="392"/>
        <v>2.0314789642617275E-3</v>
      </c>
      <c r="L646" s="23">
        <f t="shared" ca="1" si="392"/>
        <v>7.7144494988419805E-5</v>
      </c>
      <c r="M646" s="23">
        <f t="shared" ca="1" si="392"/>
        <v>2.6474903659329599E-3</v>
      </c>
      <c r="N646" s="23">
        <f t="shared" ca="1" si="392"/>
        <v>3.5742648732373247E-2</v>
      </c>
      <c r="O646" s="23">
        <f t="shared" ca="1" si="392"/>
        <v>0.13670128323572014</v>
      </c>
      <c r="P646" s="23">
        <f t="shared" ca="1" si="392"/>
        <v>2.476470532020018E-2</v>
      </c>
      <c r="Q646" s="23">
        <f t="shared" ca="1" si="392"/>
        <v>1.5343592988403666E-2</v>
      </c>
      <c r="R646" s="23">
        <f t="shared" ca="1" si="392"/>
        <v>3.0645090665654351E-4</v>
      </c>
      <c r="S646" s="23">
        <f t="shared" ca="1" si="392"/>
        <v>2.0240681443612799E-4</v>
      </c>
      <c r="T646" s="23">
        <f t="shared" ca="1" si="390"/>
        <v>8.9920631261470533E-4</v>
      </c>
      <c r="U646" s="23">
        <f t="shared" ca="1" si="390"/>
        <v>1.8448769350338007E-4</v>
      </c>
    </row>
    <row r="647" spans="1:21">
      <c r="A647" s="18" t="str">
        <f t="shared" si="391"/>
        <v>EXP_OM_TRAN</v>
      </c>
      <c r="B647" s="18" t="str">
        <f>$B$7</f>
        <v>SUBTRAN</v>
      </c>
      <c r="D647" s="23">
        <f t="shared" ca="1" si="388"/>
        <v>0.21700000000000044</v>
      </c>
      <c r="E647" s="23">
        <f t="shared" ca="1" si="389"/>
        <v>0.11087687939695338</v>
      </c>
      <c r="F647" s="23">
        <f t="shared" ca="1" si="390"/>
        <v>2.5991413589632077E-2</v>
      </c>
      <c r="G647" s="23">
        <f t="shared" ca="1" si="390"/>
        <v>3.6308996923621167E-4</v>
      </c>
      <c r="H647" s="23">
        <f t="shared" ca="1" si="390"/>
        <v>6.5717597424397423E-5</v>
      </c>
      <c r="I647" s="23">
        <f t="shared" ca="1" si="390"/>
        <v>1.5021177422939949E-2</v>
      </c>
      <c r="J647" s="23">
        <f t="shared" ca="1" si="390"/>
        <v>2.6992301161613925E-3</v>
      </c>
      <c r="K647" s="23">
        <f t="shared" ca="1" si="390"/>
        <v>7.0852709442552288E-4</v>
      </c>
      <c r="L647" s="23">
        <f t="shared" ca="1" si="390"/>
        <v>0</v>
      </c>
      <c r="M647" s="23">
        <f t="shared" ca="1" si="390"/>
        <v>6.7706806688684932E-4</v>
      </c>
      <c r="N647" s="23">
        <f t="shared" ca="1" si="390"/>
        <v>9.4999215175019924E-3</v>
      </c>
      <c r="O647" s="23">
        <f t="shared" ca="1" si="390"/>
        <v>4.6841941198152645E-2</v>
      </c>
      <c r="P647" s="23">
        <f t="shared" ca="1" si="390"/>
        <v>0</v>
      </c>
      <c r="Q647" s="23">
        <f t="shared" ca="1" si="390"/>
        <v>4.1176077743587947E-3</v>
      </c>
      <c r="R647" s="23">
        <f t="shared" ca="1" si="390"/>
        <v>8.2675457928358607E-5</v>
      </c>
      <c r="S647" s="23">
        <f t="shared" ca="1" si="390"/>
        <v>5.4750798397610363E-5</v>
      </c>
      <c r="T647" s="23">
        <f t="shared" ca="1" si="390"/>
        <v>0</v>
      </c>
      <c r="U647" s="23">
        <f t="shared" ca="1" si="390"/>
        <v>0</v>
      </c>
    </row>
    <row r="648" spans="1:21">
      <c r="A648" s="18" t="str">
        <f t="shared" si="391"/>
        <v>EXP_OM_TRAN</v>
      </c>
      <c r="B648" s="18" t="str">
        <f>$B$8</f>
        <v>DISTPRI</v>
      </c>
      <c r="D648" s="23">
        <f t="shared" ca="1" si="388"/>
        <v>0</v>
      </c>
      <c r="E648" s="23">
        <f t="shared" ca="1" si="389"/>
        <v>0</v>
      </c>
      <c r="F648" s="23">
        <f t="shared" ca="1" si="390"/>
        <v>0</v>
      </c>
      <c r="G648" s="23">
        <f t="shared" ca="1" si="390"/>
        <v>0</v>
      </c>
      <c r="H648" s="23">
        <f t="shared" ca="1" si="390"/>
        <v>0</v>
      </c>
      <c r="I648" s="23">
        <f t="shared" ca="1" si="390"/>
        <v>0</v>
      </c>
      <c r="J648" s="23">
        <f t="shared" ca="1" si="390"/>
        <v>0</v>
      </c>
      <c r="K648" s="23">
        <f t="shared" ca="1" si="390"/>
        <v>0</v>
      </c>
      <c r="L648" s="23">
        <f t="shared" ca="1" si="390"/>
        <v>0</v>
      </c>
      <c r="M648" s="23">
        <f t="shared" ca="1" si="390"/>
        <v>0</v>
      </c>
      <c r="N648" s="23">
        <f t="shared" ca="1" si="390"/>
        <v>0</v>
      </c>
      <c r="O648" s="23">
        <f t="shared" ca="1" si="390"/>
        <v>0</v>
      </c>
      <c r="P648" s="23">
        <f t="shared" ca="1" si="390"/>
        <v>0</v>
      </c>
      <c r="Q648" s="23">
        <f t="shared" ca="1" si="390"/>
        <v>0</v>
      </c>
      <c r="R648" s="23">
        <f t="shared" ca="1" si="390"/>
        <v>0</v>
      </c>
      <c r="S648" s="23">
        <f t="shared" ca="1" si="390"/>
        <v>0</v>
      </c>
      <c r="T648" s="23">
        <f t="shared" ca="1" si="390"/>
        <v>0</v>
      </c>
      <c r="U648" s="23">
        <f t="shared" ca="1" si="390"/>
        <v>0</v>
      </c>
    </row>
    <row r="649" spans="1:21">
      <c r="A649" s="18" t="str">
        <f t="shared" si="391"/>
        <v>EXP_OM_TRAN</v>
      </c>
      <c r="B649" s="18" t="str">
        <f>$B$9</f>
        <v>DISTSEC</v>
      </c>
      <c r="D649" s="23">
        <f t="shared" ca="1" si="388"/>
        <v>0</v>
      </c>
      <c r="E649" s="23">
        <f t="shared" ca="1" si="389"/>
        <v>0</v>
      </c>
      <c r="F649" s="23">
        <f t="shared" ca="1" si="390"/>
        <v>0</v>
      </c>
      <c r="G649" s="23">
        <f t="shared" ca="1" si="390"/>
        <v>0</v>
      </c>
      <c r="H649" s="23">
        <f t="shared" ca="1" si="390"/>
        <v>0</v>
      </c>
      <c r="I649" s="23">
        <f t="shared" ca="1" si="390"/>
        <v>0</v>
      </c>
      <c r="J649" s="23">
        <f t="shared" ca="1" si="390"/>
        <v>0</v>
      </c>
      <c r="K649" s="23">
        <f t="shared" ca="1" si="390"/>
        <v>0</v>
      </c>
      <c r="L649" s="23">
        <f t="shared" ca="1" si="390"/>
        <v>0</v>
      </c>
      <c r="M649" s="23">
        <f t="shared" ca="1" si="390"/>
        <v>0</v>
      </c>
      <c r="N649" s="23">
        <f t="shared" ca="1" si="390"/>
        <v>0</v>
      </c>
      <c r="O649" s="23">
        <f t="shared" ca="1" si="390"/>
        <v>0</v>
      </c>
      <c r="P649" s="23">
        <f t="shared" ca="1" si="390"/>
        <v>0</v>
      </c>
      <c r="Q649" s="23">
        <f t="shared" ca="1" si="390"/>
        <v>0</v>
      </c>
      <c r="R649" s="23">
        <f t="shared" ca="1" si="390"/>
        <v>0</v>
      </c>
      <c r="S649" s="23">
        <f t="shared" ca="1" si="390"/>
        <v>0</v>
      </c>
      <c r="T649" s="23">
        <f t="shared" ca="1" si="390"/>
        <v>0</v>
      </c>
      <c r="U649" s="23">
        <f t="shared" ca="1" si="390"/>
        <v>0</v>
      </c>
    </row>
    <row r="650" spans="1:21">
      <c r="A650" s="18" t="str">
        <f t="shared" si="391"/>
        <v>EXP_OM_TRAN</v>
      </c>
      <c r="B650" s="18" t="str">
        <f>$B$10</f>
        <v>ENERGY</v>
      </c>
      <c r="D650" s="23">
        <f t="shared" ca="1" si="388"/>
        <v>0</v>
      </c>
      <c r="E650" s="23">
        <f t="shared" ca="1" si="389"/>
        <v>0</v>
      </c>
      <c r="F650" s="23">
        <f t="shared" ca="1" si="390"/>
        <v>0</v>
      </c>
      <c r="G650" s="23">
        <f t="shared" ca="1" si="390"/>
        <v>0</v>
      </c>
      <c r="H650" s="23">
        <f t="shared" ca="1" si="390"/>
        <v>0</v>
      </c>
      <c r="I650" s="23">
        <f t="shared" ca="1" si="390"/>
        <v>0</v>
      </c>
      <c r="J650" s="23">
        <f t="shared" ca="1" si="390"/>
        <v>0</v>
      </c>
      <c r="K650" s="23">
        <f t="shared" ca="1" si="390"/>
        <v>0</v>
      </c>
      <c r="L650" s="23">
        <f t="shared" ca="1" si="390"/>
        <v>0</v>
      </c>
      <c r="M650" s="23">
        <f t="shared" ca="1" si="390"/>
        <v>0</v>
      </c>
      <c r="N650" s="23">
        <f t="shared" ca="1" si="390"/>
        <v>0</v>
      </c>
      <c r="O650" s="23">
        <f t="shared" ca="1" si="390"/>
        <v>0</v>
      </c>
      <c r="P650" s="23">
        <f t="shared" ca="1" si="390"/>
        <v>0</v>
      </c>
      <c r="Q650" s="23">
        <f t="shared" ca="1" si="390"/>
        <v>0</v>
      </c>
      <c r="R650" s="23">
        <f t="shared" ca="1" si="390"/>
        <v>0</v>
      </c>
      <c r="S650" s="23">
        <f t="shared" ca="1" si="390"/>
        <v>0</v>
      </c>
      <c r="T650" s="23">
        <f t="shared" ca="1" si="390"/>
        <v>0</v>
      </c>
      <c r="U650" s="23">
        <f t="shared" ca="1" si="390"/>
        <v>0</v>
      </c>
    </row>
    <row r="651" spans="1:21">
      <c r="A651" s="18" t="str">
        <f t="shared" si="391"/>
        <v>EXP_OM_TRAN</v>
      </c>
      <c r="B651" s="18" t="str">
        <f>$B$11</f>
        <v>CUSTOMER</v>
      </c>
      <c r="D651" s="23">
        <f t="shared" ca="1" si="388"/>
        <v>0</v>
      </c>
      <c r="E651" s="23">
        <f t="shared" ca="1" si="389"/>
        <v>0</v>
      </c>
      <c r="F651" s="23">
        <f t="shared" ca="1" si="390"/>
        <v>0</v>
      </c>
      <c r="G651" s="23">
        <f t="shared" ca="1" si="390"/>
        <v>0</v>
      </c>
      <c r="H651" s="23">
        <f t="shared" ca="1" si="390"/>
        <v>0</v>
      </c>
      <c r="I651" s="23">
        <f t="shared" ca="1" si="390"/>
        <v>0</v>
      </c>
      <c r="J651" s="23">
        <f t="shared" ca="1" si="390"/>
        <v>0</v>
      </c>
      <c r="K651" s="23">
        <f t="shared" ca="1" si="390"/>
        <v>0</v>
      </c>
      <c r="L651" s="23">
        <f t="shared" ca="1" si="390"/>
        <v>0</v>
      </c>
      <c r="M651" s="23">
        <f t="shared" ca="1" si="390"/>
        <v>0</v>
      </c>
      <c r="N651" s="23">
        <f t="shared" ca="1" si="390"/>
        <v>0</v>
      </c>
      <c r="O651" s="23">
        <f t="shared" ca="1" si="390"/>
        <v>0</v>
      </c>
      <c r="P651" s="23">
        <f t="shared" ca="1" si="390"/>
        <v>0</v>
      </c>
      <c r="Q651" s="23">
        <f t="shared" ca="1" si="390"/>
        <v>0</v>
      </c>
      <c r="R651" s="23">
        <f t="shared" ca="1" si="390"/>
        <v>0</v>
      </c>
      <c r="S651" s="23">
        <f t="shared" ca="1" si="390"/>
        <v>0</v>
      </c>
      <c r="T651" s="23">
        <f t="shared" ca="1" si="390"/>
        <v>0</v>
      </c>
      <c r="U651" s="23">
        <f t="shared" ca="1" si="390"/>
        <v>0</v>
      </c>
    </row>
    <row r="652" spans="1:21">
      <c r="A652" s="18" t="str">
        <f t="shared" si="391"/>
        <v>EXP_OM_TRAN</v>
      </c>
      <c r="B652" s="18" t="str">
        <f>$B$12</f>
        <v>TOTAL</v>
      </c>
      <c r="D652" s="23">
        <f t="shared" ca="1" si="388"/>
        <v>1.0000000000000024</v>
      </c>
      <c r="E652" s="23">
        <f ca="1">E644/$D$644</f>
        <v>0.51364110170747879</v>
      </c>
      <c r="F652" s="23">
        <f t="shared" ca="1" si="390"/>
        <v>0.11991609215487312</v>
      </c>
      <c r="G652" s="23">
        <f t="shared" ca="1" si="390"/>
        <v>1.669014917710385E-3</v>
      </c>
      <c r="H652" s="23">
        <f t="shared" ca="1" si="390"/>
        <v>2.4759860644074882E-4</v>
      </c>
      <c r="I652" s="23">
        <f t="shared" ca="1" si="390"/>
        <v>7.0925916019873469E-2</v>
      </c>
      <c r="J652" s="23">
        <f t="shared" ca="1" si="390"/>
        <v>1.2716888856873552E-2</v>
      </c>
      <c r="K652" s="23">
        <f t="shared" ca="1" si="390"/>
        <v>2.7400060586872284E-3</v>
      </c>
      <c r="L652" s="23">
        <f t="shared" ca="1" si="390"/>
        <v>7.714449498841948E-5</v>
      </c>
      <c r="M652" s="23">
        <f t="shared" ca="1" si="390"/>
        <v>3.3245584328198009E-3</v>
      </c>
      <c r="N652" s="23">
        <f t="shared" ca="1" si="390"/>
        <v>4.524257024987581E-2</v>
      </c>
      <c r="O652" s="23">
        <f t="shared" ca="1" si="390"/>
        <v>0.18354322443387436</v>
      </c>
      <c r="P652" s="23">
        <f t="shared" ca="1" si="390"/>
        <v>2.4764705320200218E-2</v>
      </c>
      <c r="Q652" s="23">
        <f t="shared" ca="1" si="390"/>
        <v>1.9461200762762414E-2</v>
      </c>
      <c r="R652" s="23">
        <f t="shared" ca="1" si="390"/>
        <v>3.8912636458490112E-4</v>
      </c>
      <c r="S652" s="23">
        <f t="shared" ca="1" si="390"/>
        <v>2.5715761283373536E-4</v>
      </c>
      <c r="T652" s="23">
        <f t="shared" ca="1" si="390"/>
        <v>8.9920631261470587E-4</v>
      </c>
      <c r="U652" s="23">
        <f t="shared" ca="1" si="390"/>
        <v>1.8448769350338265E-4</v>
      </c>
    </row>
    <row r="654" spans="1:21" ht="12">
      <c r="A654" s="37" t="s">
        <v>126</v>
      </c>
      <c r="B654" s="18" t="str">
        <f>$B$5</f>
        <v>PRODUCTION</v>
      </c>
      <c r="D654" s="24">
        <f>D603+COSS!H1645+COSS!H1467</f>
        <v>0</v>
      </c>
      <c r="E654" s="24">
        <f>E603+COSS!I1645+COSS!I1467</f>
        <v>0</v>
      </c>
      <c r="F654" s="24">
        <f>F603+COSS!J1645+COSS!J1467</f>
        <v>0</v>
      </c>
      <c r="G654" s="24">
        <f>G603+COSS!K1645+COSS!K1467</f>
        <v>0</v>
      </c>
      <c r="H654" s="24">
        <f>H603+COSS!L1645+COSS!L1467</f>
        <v>0</v>
      </c>
      <c r="I654" s="24">
        <f>I603+COSS!N1645+COSS!N1467</f>
        <v>0</v>
      </c>
      <c r="J654" s="24">
        <f>J603+COSS!O1645+COSS!O1467</f>
        <v>0</v>
      </c>
      <c r="K654" s="24">
        <f>K603+COSS!P1645+COSS!P1467</f>
        <v>0</v>
      </c>
      <c r="L654" s="24">
        <f>L603+COSS!Q1645+COSS!Q1467</f>
        <v>0</v>
      </c>
      <c r="M654" s="24">
        <f>M603+COSS!S1645+COSS!S1467</f>
        <v>0</v>
      </c>
      <c r="N654" s="24">
        <f>N603+COSS!T1645+COSS!T1467</f>
        <v>0</v>
      </c>
      <c r="O654" s="24">
        <f>O603+COSS!U1645+COSS!U1467</f>
        <v>0</v>
      </c>
      <c r="P654" s="24">
        <f>P603+COSS!V1645+COSS!V1467</f>
        <v>0</v>
      </c>
      <c r="Q654" s="24">
        <f>Q603+COSS!X1645+COSS!X1467</f>
        <v>0</v>
      </c>
      <c r="R654" s="24">
        <f>R603+COSS!Y1645+COSS!Y1467</f>
        <v>0</v>
      </c>
      <c r="S654" s="24">
        <f>S603+COSS!AA1645+COSS!AA1467</f>
        <v>0</v>
      </c>
      <c r="T654" s="24">
        <f>T603+COSS!AB1645+COSS!AB1467</f>
        <v>0</v>
      </c>
      <c r="U654" s="24">
        <f>U603+COSS!AC1645+COSS!AC1467</f>
        <v>0</v>
      </c>
    </row>
    <row r="655" spans="1:21">
      <c r="B655" s="18" t="str">
        <f>$B$6</f>
        <v>BULKTRAN</v>
      </c>
      <c r="D655" s="24">
        <f>D604+COSS!H1646+COSS!H1468</f>
        <v>0</v>
      </c>
      <c r="E655" s="24">
        <f>E604+COSS!I1646+COSS!I1468</f>
        <v>0</v>
      </c>
      <c r="F655" s="24">
        <f>F604+COSS!J1646+COSS!J1468</f>
        <v>0</v>
      </c>
      <c r="G655" s="24">
        <f>G604+COSS!K1646+COSS!K1468</f>
        <v>0</v>
      </c>
      <c r="H655" s="24">
        <f>H604+COSS!L1646+COSS!L1468</f>
        <v>0</v>
      </c>
      <c r="I655" s="24">
        <f>I604+COSS!N1646+COSS!N1468</f>
        <v>0</v>
      </c>
      <c r="J655" s="24">
        <f>J604+COSS!O1646+COSS!O1468</f>
        <v>0</v>
      </c>
      <c r="K655" s="24">
        <f>K604+COSS!P1646+COSS!P1468</f>
        <v>0</v>
      </c>
      <c r="L655" s="24">
        <f>L604+COSS!Q1646+COSS!Q1468</f>
        <v>0</v>
      </c>
      <c r="M655" s="24">
        <f>M604+COSS!S1646+COSS!S1468</f>
        <v>0</v>
      </c>
      <c r="N655" s="24">
        <f>N604+COSS!T1646+COSS!T1468</f>
        <v>0</v>
      </c>
      <c r="O655" s="24">
        <f>O604+COSS!U1646+COSS!U1468</f>
        <v>0</v>
      </c>
      <c r="P655" s="24">
        <f>P604+COSS!V1646+COSS!V1468</f>
        <v>0</v>
      </c>
      <c r="Q655" s="24">
        <f>Q604+COSS!X1646+COSS!X1468</f>
        <v>0</v>
      </c>
      <c r="R655" s="24">
        <f>R604+COSS!Y1646+COSS!Y1468</f>
        <v>0</v>
      </c>
      <c r="S655" s="24">
        <f>S604+COSS!AA1646+COSS!AA1468</f>
        <v>0</v>
      </c>
      <c r="T655" s="24">
        <f>T604+COSS!AB1646+COSS!AB1468</f>
        <v>0</v>
      </c>
      <c r="U655" s="24">
        <f>U604+COSS!AC1646+COSS!AC1468</f>
        <v>0</v>
      </c>
    </row>
    <row r="656" spans="1:21">
      <c r="B656" s="18" t="str">
        <f>$B$7</f>
        <v>SUBTRAN</v>
      </c>
      <c r="D656" s="24">
        <f>D605+COSS!H1647+COSS!H1469</f>
        <v>0</v>
      </c>
      <c r="E656" s="24">
        <f>E605+COSS!I1647+COSS!I1469</f>
        <v>0</v>
      </c>
      <c r="F656" s="24">
        <f>F605+COSS!J1647+COSS!J1469</f>
        <v>0</v>
      </c>
      <c r="G656" s="24">
        <f>G605+COSS!K1647+COSS!K1469</f>
        <v>0</v>
      </c>
      <c r="H656" s="24">
        <f>H605+COSS!L1647+COSS!L1469</f>
        <v>0</v>
      </c>
      <c r="I656" s="24">
        <f>I605+COSS!N1647+COSS!N1469</f>
        <v>0</v>
      </c>
      <c r="J656" s="24">
        <f>J605+COSS!O1647+COSS!O1469</f>
        <v>0</v>
      </c>
      <c r="K656" s="24">
        <f>K605+COSS!P1647+COSS!P1469</f>
        <v>0</v>
      </c>
      <c r="L656" s="24">
        <f>L605+COSS!Q1647+COSS!Q1469</f>
        <v>0</v>
      </c>
      <c r="M656" s="24">
        <f>M605+COSS!S1647+COSS!S1469</f>
        <v>0</v>
      </c>
      <c r="N656" s="24">
        <f>N605+COSS!T1647+COSS!T1469</f>
        <v>0</v>
      </c>
      <c r="O656" s="24">
        <f>O605+COSS!U1647+COSS!U1469</f>
        <v>0</v>
      </c>
      <c r="P656" s="24">
        <f>P605+COSS!V1647+COSS!V1469</f>
        <v>0</v>
      </c>
      <c r="Q656" s="24">
        <f>Q605+COSS!X1647+COSS!X1469</f>
        <v>0</v>
      </c>
      <c r="R656" s="24">
        <f>R605+COSS!Y1647+COSS!Y1469</f>
        <v>0</v>
      </c>
      <c r="S656" s="24">
        <f>S605+COSS!AA1647+COSS!AA1469</f>
        <v>0</v>
      </c>
      <c r="T656" s="24">
        <f>T605+COSS!AB1647+COSS!AB1469</f>
        <v>0</v>
      </c>
      <c r="U656" s="24">
        <f>U605+COSS!AC1647+COSS!AC1469</f>
        <v>0</v>
      </c>
    </row>
    <row r="657" spans="1:21">
      <c r="B657" s="18" t="str">
        <f>$B$8</f>
        <v>DISTPRI</v>
      </c>
      <c r="D657" s="24">
        <f>D606+COSS!H1648+COSS!H1470</f>
        <v>28650670.97126786</v>
      </c>
      <c r="E657" s="24">
        <f>E606+COSS!I1648+COSS!I1470</f>
        <v>18760661.855149314</v>
      </c>
      <c r="F657" s="24">
        <f>F606+COSS!J1648+COSS!J1470</f>
        <v>4390718.9707626235</v>
      </c>
      <c r="G657" s="24">
        <f>G606+COSS!K1648+COSS!K1470</f>
        <v>61328.468734799026</v>
      </c>
      <c r="H657" s="24">
        <f>H606+COSS!L1648+COSS!L1470</f>
        <v>0</v>
      </c>
      <c r="I657" s="24">
        <f>I606+COSS!N1648+COSS!N1470</f>
        <v>2548898.4947033287</v>
      </c>
      <c r="J657" s="24">
        <f>J606+COSS!O1648+COSS!O1470</f>
        <v>457984.01990130002</v>
      </c>
      <c r="K657" s="24">
        <f>K606+COSS!P1648+COSS!P1470</f>
        <v>0</v>
      </c>
      <c r="L657" s="24">
        <f>L606+COSS!Q1648+COSS!Q1470</f>
        <v>0</v>
      </c>
      <c r="M657" s="24">
        <f>M606+COSS!S1648+COSS!S1470</f>
        <v>115252.92413774543</v>
      </c>
      <c r="N657" s="24">
        <f>N606+COSS!T1648+COSS!T1470</f>
        <v>1593701.6238438578</v>
      </c>
      <c r="O657" s="24">
        <f>O606+COSS!U1648+COSS!U1470</f>
        <v>0</v>
      </c>
      <c r="P657" s="24">
        <f>P606+COSS!V1648+COSS!V1470</f>
        <v>0</v>
      </c>
      <c r="Q657" s="24">
        <f>Q606+COSS!X1648+COSS!X1470</f>
        <v>698886.90567896969</v>
      </c>
      <c r="R657" s="24">
        <f>R606+COSS!Y1648+COSS!Y1470</f>
        <v>14027.762348371089</v>
      </c>
      <c r="S657" s="24">
        <f>S606+COSS!AA1648+COSS!AA1470</f>
        <v>9209.9460075522511</v>
      </c>
      <c r="T657" s="24">
        <f>T606+COSS!AB1648+COSS!AB1470</f>
        <v>0</v>
      </c>
      <c r="U657" s="24">
        <f>U606+COSS!AC1648+COSS!AC1470</f>
        <v>0</v>
      </c>
    </row>
    <row r="658" spans="1:21">
      <c r="B658" s="18" t="str">
        <f>$B$9</f>
        <v>DISTSEC</v>
      </c>
      <c r="D658" s="24">
        <f>D607+COSS!H1649+COSS!H1471</f>
        <v>11350623.683925059</v>
      </c>
      <c r="E658" s="24">
        <f>E607+COSS!I1649+COSS!I1471</f>
        <v>8423355.542880496</v>
      </c>
      <c r="F658" s="24">
        <f>F607+COSS!J1649+COSS!J1471</f>
        <v>1698524.8089075319</v>
      </c>
      <c r="G658" s="24">
        <f>G607+COSS!K1649+COSS!K1471</f>
        <v>0</v>
      </c>
      <c r="H658" s="24">
        <f>H607+COSS!L1649+COSS!L1471</f>
        <v>0</v>
      </c>
      <c r="I658" s="24">
        <f>I607+COSS!N1649+COSS!N1471</f>
        <v>848982.9634171807</v>
      </c>
      <c r="J658" s="24">
        <f>J607+COSS!O1649+COSS!O1471</f>
        <v>0</v>
      </c>
      <c r="K658" s="24">
        <f>K607+COSS!P1649+COSS!P1471</f>
        <v>0</v>
      </c>
      <c r="L658" s="24">
        <f>L607+COSS!Q1649+COSS!Q1471</f>
        <v>0</v>
      </c>
      <c r="M658" s="24">
        <f>M607+COSS!S1649+COSS!S1471</f>
        <v>31732.995360501602</v>
      </c>
      <c r="N658" s="24">
        <f>N607+COSS!T1649+COSS!T1471</f>
        <v>0</v>
      </c>
      <c r="O658" s="24">
        <f>O607+COSS!U1649+COSS!U1471</f>
        <v>0</v>
      </c>
      <c r="P658" s="24">
        <f>P607+COSS!V1649+COSS!V1471</f>
        <v>0</v>
      </c>
      <c r="Q658" s="24">
        <f>Q607+COSS!X1649+COSS!X1471</f>
        <v>239817.94136857704</v>
      </c>
      <c r="R658" s="24">
        <f>R607+COSS!Y1649+COSS!Y1471</f>
        <v>0</v>
      </c>
      <c r="S658" s="24">
        <f>S607+COSS!AA1649+COSS!AA1471</f>
        <v>2835.5046359422563</v>
      </c>
      <c r="T658" s="24">
        <f>T607+COSS!AB1649+COSS!AB1471</f>
        <v>87276.010808900915</v>
      </c>
      <c r="U658" s="24">
        <f>U607+COSS!AC1649+COSS!AC1471</f>
        <v>18097.916545927095</v>
      </c>
    </row>
    <row r="659" spans="1:21">
      <c r="B659" s="18" t="str">
        <f>$B$10</f>
        <v>ENERGY</v>
      </c>
      <c r="D659" s="24">
        <f>D608+COSS!H1650+COSS!H1472</f>
        <v>0</v>
      </c>
      <c r="E659" s="24">
        <f>E608+COSS!I1650+COSS!I1472</f>
        <v>0</v>
      </c>
      <c r="F659" s="24">
        <f>F608+COSS!J1650+COSS!J1472</f>
        <v>0</v>
      </c>
      <c r="G659" s="24">
        <f>G608+COSS!K1650+COSS!K1472</f>
        <v>0</v>
      </c>
      <c r="H659" s="24">
        <f>H608+COSS!L1650+COSS!L1472</f>
        <v>0</v>
      </c>
      <c r="I659" s="24">
        <f>I608+COSS!N1650+COSS!N1472</f>
        <v>0</v>
      </c>
      <c r="J659" s="24">
        <f>J608+COSS!O1650+COSS!O1472</f>
        <v>0</v>
      </c>
      <c r="K659" s="24">
        <f>K608+COSS!P1650+COSS!P1472</f>
        <v>0</v>
      </c>
      <c r="L659" s="24">
        <f>L608+COSS!Q1650+COSS!Q1472</f>
        <v>0</v>
      </c>
      <c r="M659" s="24">
        <f>M608+COSS!S1650+COSS!S1472</f>
        <v>0</v>
      </c>
      <c r="N659" s="24">
        <f>N608+COSS!T1650+COSS!T1472</f>
        <v>0</v>
      </c>
      <c r="O659" s="24">
        <f>O608+COSS!U1650+COSS!U1472</f>
        <v>0</v>
      </c>
      <c r="P659" s="24">
        <f>P608+COSS!V1650+COSS!V1472</f>
        <v>0</v>
      </c>
      <c r="Q659" s="24">
        <f>Q608+COSS!X1650+COSS!X1472</f>
        <v>0</v>
      </c>
      <c r="R659" s="24">
        <f>R608+COSS!Y1650+COSS!Y1472</f>
        <v>0</v>
      </c>
      <c r="S659" s="24">
        <f>S608+COSS!AA1650+COSS!AA1472</f>
        <v>0</v>
      </c>
      <c r="T659" s="24">
        <f>T608+COSS!AB1650+COSS!AB1472</f>
        <v>0</v>
      </c>
      <c r="U659" s="24">
        <f>U608+COSS!AC1650+COSS!AC1472</f>
        <v>0</v>
      </c>
    </row>
    <row r="660" spans="1:21">
      <c r="B660" s="18" t="str">
        <f>$B$11</f>
        <v>CUSTOMER</v>
      </c>
      <c r="D660" s="24">
        <f>D609+COSS!H1651+COSS!H1473</f>
        <v>2646632.3448070856</v>
      </c>
      <c r="E660" s="24">
        <f>E609+COSS!I1651+COSS!I1473</f>
        <v>1136378.2532858809</v>
      </c>
      <c r="F660" s="24">
        <f>F609+COSS!J1651+COSS!J1473</f>
        <v>643942.71144535416</v>
      </c>
      <c r="G660" s="24">
        <f>G609+COSS!K1651+COSS!K1473</f>
        <v>79450.590970592413</v>
      </c>
      <c r="H660" s="24">
        <f>H609+COSS!L1651+COSS!L1473</f>
        <v>13373.556977705479</v>
      </c>
      <c r="I660" s="24">
        <f>I609+COSS!N1651+COSS!N1473</f>
        <v>86340.934573754013</v>
      </c>
      <c r="J660" s="24">
        <f>J609+COSS!O1651+COSS!O1473</f>
        <v>27970.596662288786</v>
      </c>
      <c r="K660" s="24">
        <f>K609+COSS!P1651+COSS!P1473</f>
        <v>32890.882940650976</v>
      </c>
      <c r="L660" s="24">
        <f>L609+COSS!Q1651+COSS!Q1473</f>
        <v>4111.3037227956547</v>
      </c>
      <c r="M660" s="24">
        <f>M609+COSS!S1651+COSS!S1473</f>
        <v>542.46627567844735</v>
      </c>
      <c r="N660" s="24">
        <f>N609+COSS!T1651+COSS!T1473</f>
        <v>19836.156056732125</v>
      </c>
      <c r="O660" s="24">
        <f>O609+COSS!U1651+COSS!U1473</f>
        <v>55287.929107604308</v>
      </c>
      <c r="P660" s="24">
        <f>P609+COSS!V1651+COSS!V1473</f>
        <v>16445.164540261983</v>
      </c>
      <c r="Q660" s="24">
        <f>Q609+COSS!X1651+COSS!X1473</f>
        <v>16598.692631582675</v>
      </c>
      <c r="R660" s="24">
        <f>R609+COSS!Y1651+COSS!Y1473</f>
        <v>365.65657932145416</v>
      </c>
      <c r="S660" s="24">
        <f>S609+COSS!AA1651+COSS!AA1473</f>
        <v>1723.3347827704592</v>
      </c>
      <c r="T660" s="24">
        <f>T609+COSS!AB1651+COSS!AB1473</f>
        <v>321957.80731246161</v>
      </c>
      <c r="U660" s="24">
        <f>U609+COSS!AC1651+COSS!AC1473</f>
        <v>189416.30694165055</v>
      </c>
    </row>
    <row r="661" spans="1:21">
      <c r="B661" s="18" t="str">
        <f>$B$12</f>
        <v>TOTAL</v>
      </c>
      <c r="D661" s="24">
        <f>D610+COSS!H1652+COSS!H1474</f>
        <v>42647927</v>
      </c>
      <c r="E661" s="24">
        <f>E610+COSS!I1652+COSS!I1474</f>
        <v>28320395.651315689</v>
      </c>
      <c r="F661" s="24">
        <f>F610+COSS!J1652+COSS!J1474</f>
        <v>6733186.4911155086</v>
      </c>
      <c r="G661" s="24">
        <f>G610+COSS!K1652+COSS!K1474</f>
        <v>140779.05970539147</v>
      </c>
      <c r="H661" s="24">
        <f>H610+COSS!L1652+COSS!L1474</f>
        <v>13373.556977705479</v>
      </c>
      <c r="I661" s="24">
        <f>I610+COSS!N1652+COSS!N1474</f>
        <v>3484222.3926942633</v>
      </c>
      <c r="J661" s="24">
        <f>J610+COSS!O1652+COSS!O1474</f>
        <v>485954.61656358885</v>
      </c>
      <c r="K661" s="24">
        <f>K610+COSS!P1652+COSS!P1474</f>
        <v>32890.882940650976</v>
      </c>
      <c r="L661" s="24">
        <f>L610+COSS!Q1652+COSS!Q1474</f>
        <v>4111.3037227956547</v>
      </c>
      <c r="M661" s="24">
        <f>M610+COSS!S1652+COSS!S1474</f>
        <v>147528.38577392546</v>
      </c>
      <c r="N661" s="24">
        <f>N610+COSS!T1652+COSS!T1474</f>
        <v>1613537.7799005897</v>
      </c>
      <c r="O661" s="24">
        <f>O610+COSS!U1652+COSS!U1474</f>
        <v>55287.929107604308</v>
      </c>
      <c r="P661" s="24">
        <f>P610+COSS!V1652+COSS!V1474</f>
        <v>16445.164540261983</v>
      </c>
      <c r="Q661" s="24">
        <f>Q610+COSS!X1652+COSS!X1474</f>
        <v>955303.53967912938</v>
      </c>
      <c r="R661" s="24">
        <f>R610+COSS!Y1652+COSS!Y1474</f>
        <v>14393.418927692543</v>
      </c>
      <c r="S661" s="24">
        <f>S610+COSS!AA1652+COSS!AA1474</f>
        <v>13768.785426264965</v>
      </c>
      <c r="T661" s="24">
        <f>T610+COSS!AB1652+COSS!AB1474</f>
        <v>409233.81812136259</v>
      </c>
      <c r="U661" s="24">
        <f>U610+COSS!AC1652+COSS!AC1474</f>
        <v>207514.22348757763</v>
      </c>
    </row>
    <row r="662" spans="1:21">
      <c r="A662" s="119" t="s">
        <v>77</v>
      </c>
      <c r="B662" s="18" t="str">
        <f>$B$5</f>
        <v>PRODUCTION</v>
      </c>
      <c r="C662" s="22"/>
      <c r="D662" s="23">
        <f t="shared" ref="D662:D669" si="393">SUM(E662:U662)</f>
        <v>0</v>
      </c>
      <c r="E662" s="23">
        <f>E654/$D$661</f>
        <v>0</v>
      </c>
      <c r="F662" s="23">
        <f t="shared" ref="F662:U662" si="394">F654/$D$661</f>
        <v>0</v>
      </c>
      <c r="G662" s="23">
        <f t="shared" si="394"/>
        <v>0</v>
      </c>
      <c r="H662" s="23">
        <f t="shared" ref="H662:H668" si="395">H654/$D$661</f>
        <v>0</v>
      </c>
      <c r="I662" s="23">
        <f t="shared" si="394"/>
        <v>0</v>
      </c>
      <c r="J662" s="23">
        <f t="shared" si="394"/>
        <v>0</v>
      </c>
      <c r="K662" s="23">
        <f t="shared" si="394"/>
        <v>0</v>
      </c>
      <c r="L662" s="23">
        <f t="shared" ref="L662:M668" si="396">L654/$D$661</f>
        <v>0</v>
      </c>
      <c r="M662" s="23">
        <f t="shared" si="396"/>
        <v>0</v>
      </c>
      <c r="N662" s="23">
        <f t="shared" si="394"/>
        <v>0</v>
      </c>
      <c r="O662" s="23">
        <f t="shared" si="394"/>
        <v>0</v>
      </c>
      <c r="P662" s="23">
        <f t="shared" ref="P662:P668" si="397">P654/$D$661</f>
        <v>0</v>
      </c>
      <c r="Q662" s="23">
        <f t="shared" si="394"/>
        <v>0</v>
      </c>
      <c r="R662" s="23">
        <f t="shared" si="394"/>
        <v>0</v>
      </c>
      <c r="S662" s="23">
        <f t="shared" si="394"/>
        <v>0</v>
      </c>
      <c r="T662" s="23">
        <f t="shared" ref="T662:T668" si="398">T654/$D$661</f>
        <v>0</v>
      </c>
      <c r="U662" s="23">
        <f t="shared" si="394"/>
        <v>0</v>
      </c>
    </row>
    <row r="663" spans="1:21">
      <c r="A663" s="18" t="str">
        <f t="shared" ref="A663:A669" si="399">A662</f>
        <v>EXP_OM_DIST</v>
      </c>
      <c r="B663" s="18" t="str">
        <f>$B$6</f>
        <v>BULKTRAN</v>
      </c>
      <c r="C663" s="22"/>
      <c r="D663" s="23">
        <f t="shared" si="393"/>
        <v>0</v>
      </c>
      <c r="E663" s="23">
        <f t="shared" ref="E663:U663" si="400">E655/$D$661</f>
        <v>0</v>
      </c>
      <c r="F663" s="23">
        <f t="shared" si="400"/>
        <v>0</v>
      </c>
      <c r="G663" s="23">
        <f t="shared" si="400"/>
        <v>0</v>
      </c>
      <c r="H663" s="23">
        <f t="shared" si="395"/>
        <v>0</v>
      </c>
      <c r="I663" s="23">
        <f t="shared" si="400"/>
        <v>0</v>
      </c>
      <c r="J663" s="23">
        <f t="shared" si="400"/>
        <v>0</v>
      </c>
      <c r="K663" s="23">
        <f t="shared" si="400"/>
        <v>0</v>
      </c>
      <c r="L663" s="23">
        <f t="shared" si="396"/>
        <v>0</v>
      </c>
      <c r="M663" s="23">
        <f t="shared" si="396"/>
        <v>0</v>
      </c>
      <c r="N663" s="23">
        <f t="shared" si="400"/>
        <v>0</v>
      </c>
      <c r="O663" s="23">
        <f t="shared" si="400"/>
        <v>0</v>
      </c>
      <c r="P663" s="23">
        <f t="shared" si="397"/>
        <v>0</v>
      </c>
      <c r="Q663" s="23">
        <f t="shared" si="400"/>
        <v>0</v>
      </c>
      <c r="R663" s="23">
        <f t="shared" si="400"/>
        <v>0</v>
      </c>
      <c r="S663" s="23">
        <f t="shared" si="400"/>
        <v>0</v>
      </c>
      <c r="T663" s="23">
        <f t="shared" si="398"/>
        <v>0</v>
      </c>
      <c r="U663" s="23">
        <f t="shared" si="400"/>
        <v>0</v>
      </c>
    </row>
    <row r="664" spans="1:21">
      <c r="A664" s="18" t="str">
        <f t="shared" si="399"/>
        <v>EXP_OM_DIST</v>
      </c>
      <c r="B664" s="18" t="str">
        <f>$B$7</f>
        <v>SUBTRAN</v>
      </c>
      <c r="C664" s="22"/>
      <c r="D664" s="23">
        <f t="shared" si="393"/>
        <v>0</v>
      </c>
      <c r="E664" s="23">
        <f t="shared" ref="E664:U664" si="401">E656/$D$661</f>
        <v>0</v>
      </c>
      <c r="F664" s="23">
        <f t="shared" si="401"/>
        <v>0</v>
      </c>
      <c r="G664" s="23">
        <f t="shared" si="401"/>
        <v>0</v>
      </c>
      <c r="H664" s="23">
        <f t="shared" si="395"/>
        <v>0</v>
      </c>
      <c r="I664" s="23">
        <f t="shared" si="401"/>
        <v>0</v>
      </c>
      <c r="J664" s="23">
        <f t="shared" si="401"/>
        <v>0</v>
      </c>
      <c r="K664" s="23">
        <f t="shared" si="401"/>
        <v>0</v>
      </c>
      <c r="L664" s="23">
        <f t="shared" si="396"/>
        <v>0</v>
      </c>
      <c r="M664" s="23">
        <f t="shared" si="396"/>
        <v>0</v>
      </c>
      <c r="N664" s="23">
        <f t="shared" si="401"/>
        <v>0</v>
      </c>
      <c r="O664" s="23">
        <f t="shared" si="401"/>
        <v>0</v>
      </c>
      <c r="P664" s="23">
        <f t="shared" si="397"/>
        <v>0</v>
      </c>
      <c r="Q664" s="23">
        <f t="shared" si="401"/>
        <v>0</v>
      </c>
      <c r="R664" s="23">
        <f t="shared" si="401"/>
        <v>0</v>
      </c>
      <c r="S664" s="23">
        <f t="shared" si="401"/>
        <v>0</v>
      </c>
      <c r="T664" s="23">
        <f t="shared" si="398"/>
        <v>0</v>
      </c>
      <c r="U664" s="23">
        <f t="shared" si="401"/>
        <v>0</v>
      </c>
    </row>
    <row r="665" spans="1:21">
      <c r="A665" s="18" t="str">
        <f t="shared" si="399"/>
        <v>EXP_OM_DIST</v>
      </c>
      <c r="B665" s="18" t="str">
        <f>$B$8</f>
        <v>DISTPRI</v>
      </c>
      <c r="C665" s="22"/>
      <c r="D665" s="23">
        <f t="shared" si="393"/>
        <v>0.67179516067141687</v>
      </c>
      <c r="E665" s="23">
        <f t="shared" ref="E665:U665" si="402">E657/$D$661</f>
        <v>0.4398962194610142</v>
      </c>
      <c r="F665" s="23">
        <f t="shared" si="402"/>
        <v>0.10295269382642264</v>
      </c>
      <c r="G665" s="23">
        <f t="shared" si="402"/>
        <v>1.4380175790208755E-3</v>
      </c>
      <c r="H665" s="23">
        <f t="shared" si="395"/>
        <v>0</v>
      </c>
      <c r="I665" s="23">
        <f t="shared" si="402"/>
        <v>5.9766058376139332E-2</v>
      </c>
      <c r="J665" s="23">
        <f t="shared" si="402"/>
        <v>1.0738717028410314E-2</v>
      </c>
      <c r="K665" s="23">
        <f t="shared" si="402"/>
        <v>0</v>
      </c>
      <c r="L665" s="23">
        <f t="shared" si="396"/>
        <v>0</v>
      </c>
      <c r="M665" s="23">
        <f t="shared" si="396"/>
        <v>2.702427345126187E-3</v>
      </c>
      <c r="N665" s="23">
        <f t="shared" si="402"/>
        <v>3.7368794592146481E-2</v>
      </c>
      <c r="O665" s="23">
        <f t="shared" si="402"/>
        <v>0</v>
      </c>
      <c r="P665" s="23">
        <f t="shared" si="397"/>
        <v>0</v>
      </c>
      <c r="Q665" s="23">
        <f t="shared" si="402"/>
        <v>1.6387359359318208E-2</v>
      </c>
      <c r="R665" s="23">
        <f t="shared" si="402"/>
        <v>3.2892014536535594E-4</v>
      </c>
      <c r="S665" s="23">
        <f t="shared" si="402"/>
        <v>2.1595295845334408E-4</v>
      </c>
      <c r="T665" s="23">
        <f t="shared" si="398"/>
        <v>0</v>
      </c>
      <c r="U665" s="23">
        <f t="shared" si="402"/>
        <v>0</v>
      </c>
    </row>
    <row r="666" spans="1:21">
      <c r="A666" s="18" t="str">
        <f t="shared" si="399"/>
        <v>EXP_OM_DIST</v>
      </c>
      <c r="B666" s="18" t="str">
        <f>$B$9</f>
        <v>DISTSEC</v>
      </c>
      <c r="C666" s="22"/>
      <c r="D666" s="23">
        <f t="shared" si="393"/>
        <v>0.26614713732569123</v>
      </c>
      <c r="E666" s="23">
        <f t="shared" ref="E666:U666" si="403">E658/$D$661</f>
        <v>0.19750914371243639</v>
      </c>
      <c r="F666" s="23">
        <f t="shared" si="403"/>
        <v>3.9826667516747807E-2</v>
      </c>
      <c r="G666" s="23">
        <f t="shared" si="403"/>
        <v>0</v>
      </c>
      <c r="H666" s="23">
        <f t="shared" si="395"/>
        <v>0</v>
      </c>
      <c r="I666" s="23">
        <f t="shared" si="403"/>
        <v>1.9906781481247159E-2</v>
      </c>
      <c r="J666" s="23">
        <f t="shared" si="403"/>
        <v>0</v>
      </c>
      <c r="K666" s="23">
        <f t="shared" si="403"/>
        <v>0</v>
      </c>
      <c r="L666" s="23">
        <f t="shared" si="396"/>
        <v>0</v>
      </c>
      <c r="M666" s="23">
        <f t="shared" si="396"/>
        <v>7.4406888195296342E-4</v>
      </c>
      <c r="N666" s="23">
        <f t="shared" si="403"/>
        <v>0</v>
      </c>
      <c r="O666" s="23">
        <f t="shared" si="403"/>
        <v>0</v>
      </c>
      <c r="P666" s="23">
        <f t="shared" si="397"/>
        <v>0</v>
      </c>
      <c r="Q666" s="23">
        <f t="shared" si="403"/>
        <v>5.6232027729877006E-3</v>
      </c>
      <c r="R666" s="23">
        <f t="shared" si="403"/>
        <v>0</v>
      </c>
      <c r="S666" s="23">
        <f t="shared" si="403"/>
        <v>6.6486341433248468E-5</v>
      </c>
      <c r="T666" s="23">
        <f t="shared" si="398"/>
        <v>2.046430317912074E-3</v>
      </c>
      <c r="U666" s="23">
        <f t="shared" si="403"/>
        <v>4.2435630097395108E-4</v>
      </c>
    </row>
    <row r="667" spans="1:21">
      <c r="A667" s="18" t="str">
        <f t="shared" si="399"/>
        <v>EXP_OM_DIST</v>
      </c>
      <c r="B667" s="18" t="str">
        <f>$B$10</f>
        <v>ENERGY</v>
      </c>
      <c r="C667" s="22"/>
      <c r="D667" s="23">
        <f t="shared" si="393"/>
        <v>0</v>
      </c>
      <c r="E667" s="23">
        <f t="shared" ref="E667:U667" si="404">E659/$D$661</f>
        <v>0</v>
      </c>
      <c r="F667" s="23">
        <f t="shared" si="404"/>
        <v>0</v>
      </c>
      <c r="G667" s="23">
        <f t="shared" si="404"/>
        <v>0</v>
      </c>
      <c r="H667" s="23">
        <f t="shared" si="395"/>
        <v>0</v>
      </c>
      <c r="I667" s="23">
        <f t="shared" si="404"/>
        <v>0</v>
      </c>
      <c r="J667" s="23">
        <f t="shared" si="404"/>
        <v>0</v>
      </c>
      <c r="K667" s="23">
        <f t="shared" si="404"/>
        <v>0</v>
      </c>
      <c r="L667" s="23">
        <f t="shared" si="396"/>
        <v>0</v>
      </c>
      <c r="M667" s="23">
        <f t="shared" si="396"/>
        <v>0</v>
      </c>
      <c r="N667" s="23">
        <f t="shared" si="404"/>
        <v>0</v>
      </c>
      <c r="O667" s="23">
        <f t="shared" si="404"/>
        <v>0</v>
      </c>
      <c r="P667" s="23">
        <f t="shared" si="397"/>
        <v>0</v>
      </c>
      <c r="Q667" s="23">
        <f t="shared" si="404"/>
        <v>0</v>
      </c>
      <c r="R667" s="23">
        <f t="shared" si="404"/>
        <v>0</v>
      </c>
      <c r="S667" s="23">
        <f t="shared" si="404"/>
        <v>0</v>
      </c>
      <c r="T667" s="23">
        <f t="shared" si="398"/>
        <v>0</v>
      </c>
      <c r="U667" s="23">
        <f t="shared" si="404"/>
        <v>0</v>
      </c>
    </row>
    <row r="668" spans="1:21">
      <c r="A668" s="18" t="str">
        <f t="shared" si="399"/>
        <v>EXP_OM_DIST</v>
      </c>
      <c r="B668" s="18" t="str">
        <f>$B$11</f>
        <v>CUSTOMER</v>
      </c>
      <c r="C668" s="22"/>
      <c r="D668" s="23">
        <f t="shared" si="393"/>
        <v>6.205770200289186E-2</v>
      </c>
      <c r="E668" s="23">
        <f t="shared" ref="E668:U668" si="405">E660/$D$661</f>
        <v>2.6645568336437102E-2</v>
      </c>
      <c r="F668" s="23">
        <f t="shared" si="405"/>
        <v>1.5099038962558582E-2</v>
      </c>
      <c r="G668" s="23">
        <f t="shared" si="405"/>
        <v>1.8629414501340807E-3</v>
      </c>
      <c r="H668" s="23">
        <f t="shared" si="395"/>
        <v>3.1358046963702311E-4</v>
      </c>
      <c r="I668" s="23">
        <f t="shared" si="405"/>
        <v>2.0245048387405561E-3</v>
      </c>
      <c r="J668" s="23">
        <f t="shared" si="405"/>
        <v>6.5584891528933597E-4</v>
      </c>
      <c r="K668" s="23">
        <f t="shared" si="405"/>
        <v>7.7121879665220249E-4</v>
      </c>
      <c r="L668" s="23">
        <f t="shared" si="396"/>
        <v>9.640102138600206E-5</v>
      </c>
      <c r="M668" s="23">
        <f t="shared" si="396"/>
        <v>1.2719639941196845E-5</v>
      </c>
      <c r="N668" s="23">
        <f t="shared" si="405"/>
        <v>4.6511419081945353E-4</v>
      </c>
      <c r="O668" s="23">
        <f t="shared" si="405"/>
        <v>1.2963802228325026E-3</v>
      </c>
      <c r="P668" s="23">
        <f t="shared" si="397"/>
        <v>3.8560290492576542E-4</v>
      </c>
      <c r="Q668" s="23">
        <f t="shared" si="405"/>
        <v>3.892028006796831E-4</v>
      </c>
      <c r="R668" s="23">
        <f t="shared" si="405"/>
        <v>8.5738418029428288E-6</v>
      </c>
      <c r="S668" s="23">
        <f t="shared" si="405"/>
        <v>4.0408406785409742E-5</v>
      </c>
      <c r="T668" s="23">
        <f t="shared" si="398"/>
        <v>7.5492018008861631E-3</v>
      </c>
      <c r="U668" s="23">
        <f t="shared" si="405"/>
        <v>4.4413954033838627E-3</v>
      </c>
    </row>
    <row r="669" spans="1:21">
      <c r="A669" s="18" t="str">
        <f t="shared" si="399"/>
        <v>EXP_OM_DIST</v>
      </c>
      <c r="B669" s="18" t="str">
        <f>$B$12</f>
        <v>TOTAL</v>
      </c>
      <c r="C669" s="22"/>
      <c r="D669" s="23">
        <f t="shared" si="393"/>
        <v>0.99999999999999989</v>
      </c>
      <c r="E669" s="23">
        <f t="shared" ref="E669:U669" si="406">SUM(E662:E668)</f>
        <v>0.6640509315098877</v>
      </c>
      <c r="F669" s="23">
        <f t="shared" si="406"/>
        <v>0.157878400305729</v>
      </c>
      <c r="G669" s="23">
        <f t="shared" si="406"/>
        <v>3.3009590291549562E-3</v>
      </c>
      <c r="H669" s="23">
        <f t="shared" si="406"/>
        <v>3.1358046963702311E-4</v>
      </c>
      <c r="I669" s="23">
        <f t="shared" si="406"/>
        <v>8.169734469612705E-2</v>
      </c>
      <c r="J669" s="23">
        <f t="shared" si="406"/>
        <v>1.139456594369965E-2</v>
      </c>
      <c r="K669" s="23">
        <f t="shared" si="406"/>
        <v>7.7121879665220249E-4</v>
      </c>
      <c r="L669" s="23">
        <f t="shared" si="406"/>
        <v>9.640102138600206E-5</v>
      </c>
      <c r="M669" s="23">
        <f t="shared" si="406"/>
        <v>3.4592158670203473E-3</v>
      </c>
      <c r="N669" s="23">
        <f t="shared" si="406"/>
        <v>3.7833908782965935E-2</v>
      </c>
      <c r="O669" s="23">
        <f t="shared" si="406"/>
        <v>1.2963802228325026E-3</v>
      </c>
      <c r="P669" s="23">
        <f t="shared" si="406"/>
        <v>3.8560290492576542E-4</v>
      </c>
      <c r="Q669" s="23">
        <f t="shared" si="406"/>
        <v>2.2399764932985591E-2</v>
      </c>
      <c r="R669" s="23">
        <f t="shared" si="406"/>
        <v>3.3749398716829878E-4</v>
      </c>
      <c r="S669" s="23">
        <f t="shared" si="406"/>
        <v>3.2284770667200229E-4</v>
      </c>
      <c r="T669" s="23">
        <f t="shared" si="406"/>
        <v>9.5956321187982366E-3</v>
      </c>
      <c r="U669" s="23">
        <f t="shared" si="406"/>
        <v>4.865751704357814E-3</v>
      </c>
    </row>
    <row r="670" spans="1:21">
      <c r="C670" s="22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</row>
    <row r="671" spans="1:21" ht="12">
      <c r="A671" s="37" t="s">
        <v>240</v>
      </c>
      <c r="B671" s="18" t="str">
        <f>$B$5</f>
        <v>PRODUCTION</v>
      </c>
      <c r="C671" s="22"/>
      <c r="D671" s="24">
        <f t="shared" ref="D671:D677" ca="1" si="407">+D637+D654</f>
        <v>7.5136451063679528E-10</v>
      </c>
      <c r="E671" s="24">
        <f t="shared" ref="E671:U678" ca="1" si="408">+E637+E654</f>
        <v>-3.9821074914282028E-10</v>
      </c>
      <c r="F671" s="24">
        <f t="shared" ca="1" si="408"/>
        <v>7.3455249654764E-10</v>
      </c>
      <c r="G671" s="24">
        <f t="shared" ca="1" si="408"/>
        <v>4.9746355116416468E-12</v>
      </c>
      <c r="H671" s="24">
        <f t="shared" ca="1" si="408"/>
        <v>2.9866471364656457E-13</v>
      </c>
      <c r="I671" s="24">
        <f t="shared" ca="1" si="408"/>
        <v>-2.6031734221638819E-10</v>
      </c>
      <c r="J671" s="24">
        <f t="shared" ca="1" si="408"/>
        <v>-5.3330977027473279E-11</v>
      </c>
      <c r="K671" s="24">
        <f t="shared" ca="1" si="408"/>
        <v>5.9168025377478733E-13</v>
      </c>
      <c r="L671" s="24">
        <f t="shared" ca="1" si="408"/>
        <v>-6.6350903800832906E-13</v>
      </c>
      <c r="M671" s="24">
        <f t="shared" ca="1" si="408"/>
        <v>-5.6928207777151614E-12</v>
      </c>
      <c r="N671" s="24">
        <f t="shared" ca="1" si="408"/>
        <v>4.0505600950743603E-11</v>
      </c>
      <c r="O671" s="24">
        <f t="shared" ca="1" si="408"/>
        <v>-8.1894833917528438E-11</v>
      </c>
      <c r="P671" s="24">
        <f t="shared" ca="1" si="408"/>
        <v>-1.1801709532830432E-10</v>
      </c>
      <c r="Q671" s="24">
        <f t="shared" ca="1" si="408"/>
        <v>1.6255585646272162E-11</v>
      </c>
      <c r="R671" s="24">
        <f t="shared" ca="1" si="408"/>
        <v>4.4434850267083893E-13</v>
      </c>
      <c r="S671" s="24">
        <f t="shared" ca="1" si="408"/>
        <v>5.8541397366947504E-13</v>
      </c>
      <c r="T671" s="24">
        <f t="shared" ca="1" si="408"/>
        <v>-3.8566467443863887E-12</v>
      </c>
      <c r="U671" s="24">
        <f t="shared" ca="1" si="408"/>
        <v>3.3377291289679685E-13</v>
      </c>
    </row>
    <row r="672" spans="1:21">
      <c r="B672" s="18" t="str">
        <f>$B$6</f>
        <v>BULKTRAN</v>
      </c>
      <c r="C672" s="22"/>
      <c r="D672" s="24">
        <f t="shared" ca="1" si="407"/>
        <v>-617808.14099999983</v>
      </c>
      <c r="E672" s="24">
        <f t="shared" ref="E672:R672" ca="1" si="409">+E638+E655</f>
        <v>-317791.84603700973</v>
      </c>
      <c r="F672" s="24">
        <f t="shared" ca="1" si="409"/>
        <v>-74109.107354297652</v>
      </c>
      <c r="G672" s="24">
        <f t="shared" ca="1" si="409"/>
        <v>-1030.4100443197217</v>
      </c>
      <c r="H672" s="24">
        <f t="shared" ca="1" si="409"/>
        <v>-143.50902690114572</v>
      </c>
      <c r="I672" s="24">
        <f t="shared" ca="1" si="409"/>
        <v>-44110.348180922942</v>
      </c>
      <c r="J672" s="24">
        <f t="shared" ca="1" si="409"/>
        <v>-7904.2032232079619</v>
      </c>
      <c r="K672" s="24">
        <f t="shared" ca="1" si="409"/>
        <v>-1602.8917527345448</v>
      </c>
      <c r="L672" s="24">
        <f t="shared" ca="1" si="409"/>
        <v>-60.869089447228163</v>
      </c>
      <c r="M672" s="24">
        <f t="shared" ca="1" si="409"/>
        <v>-2088.9413809609941</v>
      </c>
      <c r="N672" s="24">
        <f t="shared" ca="1" si="409"/>
        <v>-28201.914901358381</v>
      </c>
      <c r="O672" s="24">
        <f t="shared" ca="1" si="409"/>
        <v>-107861.00340763101</v>
      </c>
      <c r="P672" s="24">
        <f t="shared" ca="1" si="409"/>
        <v>-19540.021144681668</v>
      </c>
      <c r="Q672" s="24">
        <f t="shared" ca="1" si="409"/>
        <v>-12106.509144861229</v>
      </c>
      <c r="R672" s="24">
        <f t="shared" ca="1" si="409"/>
        <v>-241.79803952649354</v>
      </c>
      <c r="S672" s="24">
        <f t="shared" ca="1" si="408"/>
        <v>-159.70444157409543</v>
      </c>
      <c r="T672" s="24">
        <f t="shared" ca="1" si="408"/>
        <v>-709.49805922344603</v>
      </c>
      <c r="U672" s="24">
        <f t="shared" ca="1" si="408"/>
        <v>-145.56577134189206</v>
      </c>
    </row>
    <row r="673" spans="1:21">
      <c r="B673" s="18" t="str">
        <f>$B$7</f>
        <v>SUBTRAN</v>
      </c>
      <c r="C673" s="22"/>
      <c r="D673" s="24">
        <f t="shared" ca="1" si="407"/>
        <v>-171218.85899999971</v>
      </c>
      <c r="E673" s="24">
        <f t="shared" ca="1" si="408"/>
        <v>-87484.851519940305</v>
      </c>
      <c r="F673" s="24">
        <f t="shared" ca="1" si="408"/>
        <v>-20507.927090386715</v>
      </c>
      <c r="G673" s="24">
        <f t="shared" ca="1" si="408"/>
        <v>-286.48778915654157</v>
      </c>
      <c r="H673" s="24">
        <f t="shared" ca="1" si="408"/>
        <v>-51.852958742980235</v>
      </c>
      <c r="I673" s="24">
        <f t="shared" ca="1" si="408"/>
        <v>-11852.114558490088</v>
      </c>
      <c r="J673" s="24">
        <f t="shared" ca="1" si="408"/>
        <v>-2129.7654408644839</v>
      </c>
      <c r="K673" s="24">
        <f t="shared" ca="1" si="408"/>
        <v>-559.04700773328932</v>
      </c>
      <c r="L673" s="24">
        <f t="shared" ca="1" si="408"/>
        <v>0</v>
      </c>
      <c r="M673" s="24">
        <f t="shared" ca="1" si="408"/>
        <v>-534.22498561153225</v>
      </c>
      <c r="N673" s="24">
        <f t="shared" ca="1" si="408"/>
        <v>-7495.6945751900748</v>
      </c>
      <c r="O673" s="24">
        <f t="shared" ca="1" si="408"/>
        <v>-36959.556337754941</v>
      </c>
      <c r="P673" s="24">
        <f t="shared" ca="1" si="408"/>
        <v>0</v>
      </c>
      <c r="Q673" s="24">
        <f t="shared" ca="1" si="408"/>
        <v>-3248.9037093790103</v>
      </c>
      <c r="R673" s="24">
        <f t="shared" ca="1" si="408"/>
        <v>-65.23316854283928</v>
      </c>
      <c r="S673" s="24">
        <f t="shared" ca="1" si="408"/>
        <v>-43.19985820727149</v>
      </c>
      <c r="T673" s="24">
        <f t="shared" ca="1" si="408"/>
        <v>0</v>
      </c>
      <c r="U673" s="24">
        <f t="shared" ca="1" si="408"/>
        <v>0</v>
      </c>
    </row>
    <row r="674" spans="1:21">
      <c r="B674" s="18" t="str">
        <f>$B$8</f>
        <v>DISTPRI</v>
      </c>
      <c r="C674" s="22"/>
      <c r="D674" s="24">
        <f t="shared" ca="1" si="407"/>
        <v>28650670.97126786</v>
      </c>
      <c r="E674" s="24">
        <f t="shared" ca="1" si="408"/>
        <v>18760661.855149314</v>
      </c>
      <c r="F674" s="24">
        <f t="shared" ca="1" si="408"/>
        <v>4390718.9707626235</v>
      </c>
      <c r="G674" s="24">
        <f t="shared" ca="1" si="408"/>
        <v>61328.468734799026</v>
      </c>
      <c r="H674" s="24">
        <f t="shared" ca="1" si="408"/>
        <v>0</v>
      </c>
      <c r="I674" s="24">
        <f t="shared" ca="1" si="408"/>
        <v>2548898.4947033287</v>
      </c>
      <c r="J674" s="24">
        <f t="shared" ca="1" si="408"/>
        <v>457984.01990130002</v>
      </c>
      <c r="K674" s="24">
        <f t="shared" ca="1" si="408"/>
        <v>0</v>
      </c>
      <c r="L674" s="24">
        <f t="shared" ca="1" si="408"/>
        <v>0</v>
      </c>
      <c r="M674" s="24">
        <f t="shared" ca="1" si="408"/>
        <v>115252.92413774543</v>
      </c>
      <c r="N674" s="24">
        <f t="shared" ca="1" si="408"/>
        <v>1593701.6238438578</v>
      </c>
      <c r="O674" s="24">
        <f t="shared" ca="1" si="408"/>
        <v>0</v>
      </c>
      <c r="P674" s="24">
        <f t="shared" ca="1" si="408"/>
        <v>0</v>
      </c>
      <c r="Q674" s="24">
        <f t="shared" ca="1" si="408"/>
        <v>698886.90567896969</v>
      </c>
      <c r="R674" s="24">
        <f t="shared" ca="1" si="408"/>
        <v>14027.762348371089</v>
      </c>
      <c r="S674" s="24">
        <f t="shared" ca="1" si="408"/>
        <v>9209.9460075522511</v>
      </c>
      <c r="T674" s="24">
        <f t="shared" ca="1" si="408"/>
        <v>0</v>
      </c>
      <c r="U674" s="24">
        <f t="shared" ca="1" si="408"/>
        <v>0</v>
      </c>
    </row>
    <row r="675" spans="1:21">
      <c r="B675" s="18" t="str">
        <f>$B$9</f>
        <v>DISTSEC</v>
      </c>
      <c r="C675" s="22"/>
      <c r="D675" s="24">
        <f t="shared" ca="1" si="407"/>
        <v>11350623.683925059</v>
      </c>
      <c r="E675" s="24">
        <f t="shared" ca="1" si="408"/>
        <v>8423355.542880496</v>
      </c>
      <c r="F675" s="24">
        <f t="shared" ca="1" si="408"/>
        <v>1698524.8089075319</v>
      </c>
      <c r="G675" s="24">
        <f t="shared" ca="1" si="408"/>
        <v>0</v>
      </c>
      <c r="H675" s="24">
        <f t="shared" ca="1" si="408"/>
        <v>0</v>
      </c>
      <c r="I675" s="24">
        <f t="shared" ca="1" si="408"/>
        <v>848982.9634171807</v>
      </c>
      <c r="J675" s="24">
        <f t="shared" ca="1" si="408"/>
        <v>0</v>
      </c>
      <c r="K675" s="24">
        <f t="shared" ca="1" si="408"/>
        <v>0</v>
      </c>
      <c r="L675" s="24">
        <f t="shared" ca="1" si="408"/>
        <v>0</v>
      </c>
      <c r="M675" s="24">
        <f t="shared" ca="1" si="408"/>
        <v>31732.995360501602</v>
      </c>
      <c r="N675" s="24">
        <f t="shared" ca="1" si="408"/>
        <v>0</v>
      </c>
      <c r="O675" s="24">
        <f t="shared" ca="1" si="408"/>
        <v>0</v>
      </c>
      <c r="P675" s="24">
        <f t="shared" ca="1" si="408"/>
        <v>0</v>
      </c>
      <c r="Q675" s="24">
        <f t="shared" ca="1" si="408"/>
        <v>239817.94136857704</v>
      </c>
      <c r="R675" s="24">
        <f t="shared" ca="1" si="408"/>
        <v>0</v>
      </c>
      <c r="S675" s="24">
        <f t="shared" ca="1" si="408"/>
        <v>2835.5046359422563</v>
      </c>
      <c r="T675" s="24">
        <f t="shared" ca="1" si="408"/>
        <v>87276.010808900915</v>
      </c>
      <c r="U675" s="24">
        <f t="shared" ca="1" si="408"/>
        <v>18097.916545927095</v>
      </c>
    </row>
    <row r="676" spans="1:21">
      <c r="B676" s="18" t="str">
        <f>$B$10</f>
        <v>ENERGY</v>
      </c>
      <c r="C676" s="22"/>
      <c r="D676" s="24">
        <f t="shared" ca="1" si="407"/>
        <v>0</v>
      </c>
      <c r="E676" s="24">
        <f t="shared" ca="1" si="408"/>
        <v>0</v>
      </c>
      <c r="F676" s="24">
        <f t="shared" ca="1" si="408"/>
        <v>0</v>
      </c>
      <c r="G676" s="24">
        <f t="shared" ca="1" si="408"/>
        <v>0</v>
      </c>
      <c r="H676" s="24">
        <f t="shared" ca="1" si="408"/>
        <v>0</v>
      </c>
      <c r="I676" s="24">
        <f t="shared" ca="1" si="408"/>
        <v>0</v>
      </c>
      <c r="J676" s="24">
        <f t="shared" ca="1" si="408"/>
        <v>0</v>
      </c>
      <c r="K676" s="24">
        <f t="shared" ca="1" si="408"/>
        <v>0</v>
      </c>
      <c r="L676" s="24">
        <f t="shared" ca="1" si="408"/>
        <v>0</v>
      </c>
      <c r="M676" s="24">
        <f t="shared" ca="1" si="408"/>
        <v>0</v>
      </c>
      <c r="N676" s="24">
        <f t="shared" ca="1" si="408"/>
        <v>0</v>
      </c>
      <c r="O676" s="24">
        <f t="shared" ca="1" si="408"/>
        <v>0</v>
      </c>
      <c r="P676" s="24">
        <f t="shared" ca="1" si="408"/>
        <v>0</v>
      </c>
      <c r="Q676" s="24">
        <f t="shared" ca="1" si="408"/>
        <v>0</v>
      </c>
      <c r="R676" s="24">
        <f t="shared" ca="1" si="408"/>
        <v>0</v>
      </c>
      <c r="S676" s="24">
        <f t="shared" ca="1" si="408"/>
        <v>0</v>
      </c>
      <c r="T676" s="24">
        <f t="shared" ca="1" si="408"/>
        <v>0</v>
      </c>
      <c r="U676" s="24">
        <f t="shared" ca="1" si="408"/>
        <v>0</v>
      </c>
    </row>
    <row r="677" spans="1:21">
      <c r="B677" s="18" t="str">
        <f>$B$11</f>
        <v>CUSTOMER</v>
      </c>
      <c r="C677" s="22"/>
      <c r="D677" s="24">
        <f t="shared" ca="1" si="407"/>
        <v>2646632.3448070856</v>
      </c>
      <c r="E677" s="24">
        <f t="shared" ca="1" si="408"/>
        <v>1136378.2532858809</v>
      </c>
      <c r="F677" s="24">
        <f t="shared" ca="1" si="408"/>
        <v>643942.71144535416</v>
      </c>
      <c r="G677" s="24">
        <f t="shared" ca="1" si="408"/>
        <v>79450.590970592413</v>
      </c>
      <c r="H677" s="24">
        <f t="shared" ca="1" si="408"/>
        <v>13373.556977705479</v>
      </c>
      <c r="I677" s="24">
        <f t="shared" ca="1" si="408"/>
        <v>86340.934573754013</v>
      </c>
      <c r="J677" s="24">
        <f t="shared" ca="1" si="408"/>
        <v>27970.596662288786</v>
      </c>
      <c r="K677" s="24">
        <f t="shared" ca="1" si="408"/>
        <v>32890.882940650976</v>
      </c>
      <c r="L677" s="24">
        <f t="shared" ca="1" si="408"/>
        <v>4111.3037227956547</v>
      </c>
      <c r="M677" s="24">
        <f t="shared" ca="1" si="408"/>
        <v>542.46627567844735</v>
      </c>
      <c r="N677" s="24">
        <f t="shared" ca="1" si="408"/>
        <v>19836.156056732125</v>
      </c>
      <c r="O677" s="24">
        <f t="shared" ca="1" si="408"/>
        <v>55287.929107604308</v>
      </c>
      <c r="P677" s="24">
        <f t="shared" ca="1" si="408"/>
        <v>16445.164540261983</v>
      </c>
      <c r="Q677" s="24">
        <f t="shared" ca="1" si="408"/>
        <v>16598.692631582675</v>
      </c>
      <c r="R677" s="24">
        <f t="shared" ca="1" si="408"/>
        <v>365.65657932145416</v>
      </c>
      <c r="S677" s="24">
        <f t="shared" ca="1" si="408"/>
        <v>1723.3347827704592</v>
      </c>
      <c r="T677" s="24">
        <f t="shared" ca="1" si="408"/>
        <v>321957.80731246161</v>
      </c>
      <c r="U677" s="24">
        <f t="shared" ca="1" si="408"/>
        <v>189416.30694165055</v>
      </c>
    </row>
    <row r="678" spans="1:21">
      <c r="B678" s="18" t="str">
        <f>$B$12</f>
        <v>TOTAL</v>
      </c>
      <c r="C678" s="22"/>
      <c r="D678" s="24">
        <f ca="1">+D644+D661</f>
        <v>41858900</v>
      </c>
      <c r="E678" s="24">
        <f t="shared" ca="1" si="408"/>
        <v>27915118.953758739</v>
      </c>
      <c r="F678" s="24">
        <f t="shared" ca="1" si="408"/>
        <v>6638569.4566708254</v>
      </c>
      <c r="G678" s="24">
        <f t="shared" ca="1" si="408"/>
        <v>139462.16187191519</v>
      </c>
      <c r="H678" s="24">
        <f t="shared" ca="1" si="408"/>
        <v>13178.194992061353</v>
      </c>
      <c r="I678" s="24">
        <f t="shared" ca="1" si="408"/>
        <v>3428259.9299548501</v>
      </c>
      <c r="J678" s="24">
        <f t="shared" ca="1" si="408"/>
        <v>475920.64789951645</v>
      </c>
      <c r="K678" s="24">
        <f t="shared" ca="1" si="408"/>
        <v>30728.94418018316</v>
      </c>
      <c r="L678" s="24">
        <f t="shared" ca="1" si="408"/>
        <v>4050.4346333484268</v>
      </c>
      <c r="M678" s="24">
        <f t="shared" ca="1" si="408"/>
        <v>144905.21940735294</v>
      </c>
      <c r="N678" s="24">
        <f t="shared" ca="1" si="408"/>
        <v>1577840.1704240409</v>
      </c>
      <c r="O678" s="24">
        <f t="shared" ca="1" si="408"/>
        <v>-89532.630637782859</v>
      </c>
      <c r="P678" s="24">
        <f t="shared" ca="1" si="408"/>
        <v>-3094.8566044197141</v>
      </c>
      <c r="Q678" s="24">
        <f t="shared" ca="1" si="408"/>
        <v>939948.12682488922</v>
      </c>
      <c r="R678" s="24">
        <f t="shared" ca="1" si="408"/>
        <v>14086.38771962321</v>
      </c>
      <c r="S678" s="24">
        <f t="shared" ca="1" si="408"/>
        <v>13565.8811264836</v>
      </c>
      <c r="T678" s="24">
        <f t="shared" ca="1" si="408"/>
        <v>408524.32006213913</v>
      </c>
      <c r="U678" s="24">
        <f t="shared" ca="1" si="408"/>
        <v>207368.65771623573</v>
      </c>
    </row>
    <row r="679" spans="1:21">
      <c r="A679" s="119" t="s">
        <v>215</v>
      </c>
      <c r="B679" s="18" t="str">
        <f>$B$5</f>
        <v>PRODUCTION</v>
      </c>
      <c r="C679" s="22"/>
      <c r="D679" s="23">
        <f t="shared" ref="D679:D686" ca="1" si="410">+D671/$D$678</f>
        <v>1.7949934437761031E-17</v>
      </c>
      <c r="E679" s="23">
        <f t="shared" ref="E679:U686" ca="1" si="411">+E671/$D$678</f>
        <v>-9.5131680274163983E-18</v>
      </c>
      <c r="F679" s="23">
        <f t="shared" ca="1" si="411"/>
        <v>1.7548299084487169E-17</v>
      </c>
      <c r="G679" s="23">
        <f t="shared" ca="1" si="411"/>
        <v>1.188429584064953E-19</v>
      </c>
      <c r="H679" s="23">
        <f t="shared" ca="1" si="411"/>
        <v>7.1350349303628275E-21</v>
      </c>
      <c r="I679" s="23">
        <f t="shared" ca="1" si="411"/>
        <v>-6.2189245827383946E-18</v>
      </c>
      <c r="J679" s="23">
        <f t="shared" ca="1" si="411"/>
        <v>-1.2740654204356369E-18</v>
      </c>
      <c r="K679" s="23">
        <f t="shared" ca="1" si="411"/>
        <v>1.413511233632005E-20</v>
      </c>
      <c r="L679" s="23">
        <f t="shared" ca="1" si="411"/>
        <v>-1.5851086340260472E-20</v>
      </c>
      <c r="M679" s="23">
        <f t="shared" ca="1" si="411"/>
        <v>-1.3600024792135391E-19</v>
      </c>
      <c r="N679" s="23">
        <f t="shared" ca="1" si="411"/>
        <v>9.6766998059537168E-19</v>
      </c>
      <c r="O679" s="23">
        <f t="shared" ca="1" si="411"/>
        <v>-1.9564497375116985E-18</v>
      </c>
      <c r="P679" s="23">
        <f t="shared" ca="1" si="411"/>
        <v>-2.81940269162124E-18</v>
      </c>
      <c r="Q679" s="23">
        <f t="shared" ca="1" si="411"/>
        <v>3.8834239901842049E-19</v>
      </c>
      <c r="R679" s="23">
        <f t="shared" ca="1" si="411"/>
        <v>1.0615388905844132E-20</v>
      </c>
      <c r="S679" s="23">
        <f t="shared" ca="1" si="411"/>
        <v>1.3985412270018445E-20</v>
      </c>
      <c r="T679" s="23">
        <f t="shared" ca="1" si="411"/>
        <v>-9.2134450365069044E-20</v>
      </c>
      <c r="U679" s="23">
        <f t="shared" ca="1" si="411"/>
        <v>7.9737621604198108E-21</v>
      </c>
    </row>
    <row r="680" spans="1:21">
      <c r="A680" s="18" t="str">
        <f t="shared" ref="A680:A686" si="412">A679</f>
        <v>TDOMX</v>
      </c>
      <c r="B680" s="18" t="str">
        <f>$B$6</f>
        <v>BULKTRAN</v>
      </c>
      <c r="C680" s="22"/>
      <c r="D680" s="23">
        <f t="shared" ca="1" si="410"/>
        <v>-1.4759301868897649E-2</v>
      </c>
      <c r="E680" s="23">
        <f t="shared" ref="E680:R680" ca="1" si="413">+E672/$D$678</f>
        <v>-7.5919779553932313E-3</v>
      </c>
      <c r="F680" s="23">
        <f t="shared" ca="1" si="413"/>
        <v>-1.7704504264158315E-3</v>
      </c>
      <c r="G680" s="23">
        <f t="shared" ca="1" si="413"/>
        <v>-2.4616271433786403E-5</v>
      </c>
      <c r="H680" s="23">
        <f t="shared" ca="1" si="413"/>
        <v>-3.4283993822376056E-6</v>
      </c>
      <c r="I680" s="23">
        <f t="shared" ca="1" si="413"/>
        <v>-1.0537866064546117E-3</v>
      </c>
      <c r="J680" s="23">
        <f t="shared" ca="1" si="413"/>
        <v>-1.8882969268681121E-4</v>
      </c>
      <c r="K680" s="23">
        <f t="shared" ca="1" si="413"/>
        <v>-3.8292734704795034E-5</v>
      </c>
      <c r="L680" s="23">
        <f t="shared" ca="1" si="413"/>
        <v>-1.454149283598665E-6</v>
      </c>
      <c r="M680" s="23">
        <f t="shared" ca="1" si="413"/>
        <v>-4.9904354413541546E-5</v>
      </c>
      <c r="N680" s="23">
        <f t="shared" ca="1" si="413"/>
        <v>-6.7373760183278542E-4</v>
      </c>
      <c r="O680" s="23">
        <f t="shared" ca="1" si="413"/>
        <v>-2.5767758686356069E-3</v>
      </c>
      <c r="P680" s="23">
        <f t="shared" ca="1" si="413"/>
        <v>-4.6680684740118991E-4</v>
      </c>
      <c r="Q680" s="23">
        <f t="shared" ca="1" si="413"/>
        <v>-2.8922186547809977E-4</v>
      </c>
      <c r="R680" s="23">
        <f t="shared" ca="1" si="413"/>
        <v>-5.77650247680884E-6</v>
      </c>
      <c r="S680" s="23">
        <f t="shared" ca="1" si="411"/>
        <v>-3.8153043098145297E-6</v>
      </c>
      <c r="T680" s="23">
        <f t="shared" ca="1" si="411"/>
        <v>-1.6949754036141563E-5</v>
      </c>
      <c r="U680" s="23">
        <f t="shared" ca="1" si="411"/>
        <v>-3.4775345587650909E-6</v>
      </c>
    </row>
    <row r="681" spans="1:21">
      <c r="A681" s="18" t="str">
        <f t="shared" si="412"/>
        <v>TDOMX</v>
      </c>
      <c r="B681" s="18" t="str">
        <f>$B$7</f>
        <v>SUBTRAN</v>
      </c>
      <c r="C681" s="22"/>
      <c r="D681" s="23">
        <f t="shared" ca="1" si="410"/>
        <v>-4.0903812331427652E-3</v>
      </c>
      <c r="E681" s="23">
        <f t="shared" ca="1" si="411"/>
        <v>-2.0899940399757354E-3</v>
      </c>
      <c r="F681" s="23">
        <f t="shared" ca="1" si="411"/>
        <v>-4.899299095386337E-4</v>
      </c>
      <c r="G681" s="23">
        <f t="shared" ca="1" si="411"/>
        <v>-6.8441308576322252E-6</v>
      </c>
      <c r="H681" s="23">
        <f t="shared" ca="1" si="411"/>
        <v>-1.2387558856773645E-6</v>
      </c>
      <c r="I681" s="23">
        <f t="shared" ca="1" si="411"/>
        <v>-2.8314443424194349E-4</v>
      </c>
      <c r="J681" s="23">
        <f t="shared" ca="1" si="411"/>
        <v>-5.0879632309126227E-5</v>
      </c>
      <c r="K681" s="23">
        <f t="shared" ca="1" si="411"/>
        <v>-1.3355511199130635E-5</v>
      </c>
      <c r="L681" s="23">
        <f t="shared" ca="1" si="411"/>
        <v>0</v>
      </c>
      <c r="M681" s="23">
        <f t="shared" ca="1" si="411"/>
        <v>-1.2762518499328273E-5</v>
      </c>
      <c r="N681" s="23">
        <f t="shared" ca="1" si="411"/>
        <v>-1.7907051009916829E-4</v>
      </c>
      <c r="O681" s="23">
        <f t="shared" ca="1" si="411"/>
        <v>-8.8295574746959289E-4</v>
      </c>
      <c r="P681" s="23">
        <f t="shared" ca="1" si="411"/>
        <v>0</v>
      </c>
      <c r="Q681" s="23">
        <f t="shared" ca="1" si="411"/>
        <v>-7.7615601685161582E-5</v>
      </c>
      <c r="R681" s="23">
        <f t="shared" ca="1" si="411"/>
        <v>-1.558406182265642E-6</v>
      </c>
      <c r="S681" s="23">
        <f t="shared" ca="1" si="411"/>
        <v>-1.0320351993786624E-6</v>
      </c>
      <c r="T681" s="23">
        <f t="shared" ca="1" si="411"/>
        <v>0</v>
      </c>
      <c r="U681" s="23">
        <f t="shared" ca="1" si="411"/>
        <v>0</v>
      </c>
    </row>
    <row r="682" spans="1:21">
      <c r="A682" s="18" t="str">
        <f t="shared" si="412"/>
        <v>TDOMX</v>
      </c>
      <c r="B682" s="18" t="str">
        <f>$B$8</f>
        <v>DISTPRI</v>
      </c>
      <c r="C682" s="22"/>
      <c r="D682" s="23">
        <f t="shared" ca="1" si="410"/>
        <v>0.68445828655955743</v>
      </c>
      <c r="E682" s="23">
        <f t="shared" ca="1" si="411"/>
        <v>0.44818812379563999</v>
      </c>
      <c r="F682" s="23">
        <f t="shared" ca="1" si="411"/>
        <v>0.10489331947955211</v>
      </c>
      <c r="G682" s="23">
        <f t="shared" ca="1" si="411"/>
        <v>1.4651237546805824E-3</v>
      </c>
      <c r="H682" s="23">
        <f t="shared" ca="1" si="411"/>
        <v>0</v>
      </c>
      <c r="I682" s="23">
        <f t="shared" ca="1" si="411"/>
        <v>6.0892629636787605E-2</v>
      </c>
      <c r="J682" s="23">
        <f t="shared" ca="1" si="411"/>
        <v>1.0941138441318334E-2</v>
      </c>
      <c r="K682" s="23">
        <f t="shared" ca="1" si="411"/>
        <v>0</v>
      </c>
      <c r="L682" s="23">
        <f t="shared" ca="1" si="411"/>
        <v>0</v>
      </c>
      <c r="M682" s="23">
        <f t="shared" ca="1" si="411"/>
        <v>2.7533672441881043E-3</v>
      </c>
      <c r="N682" s="23">
        <f t="shared" ca="1" si="411"/>
        <v>3.8073184528113681E-2</v>
      </c>
      <c r="O682" s="23">
        <f t="shared" ca="1" si="411"/>
        <v>0</v>
      </c>
      <c r="P682" s="23">
        <f t="shared" ca="1" si="411"/>
        <v>0</v>
      </c>
      <c r="Q682" s="23">
        <f t="shared" ca="1" si="411"/>
        <v>1.6696255890120613E-2</v>
      </c>
      <c r="R682" s="23">
        <f t="shared" ca="1" si="411"/>
        <v>3.3512018587136995E-4</v>
      </c>
      <c r="S682" s="23">
        <f t="shared" ca="1" si="411"/>
        <v>2.2002360328513771E-4</v>
      </c>
      <c r="T682" s="23">
        <f t="shared" ca="1" si="411"/>
        <v>0</v>
      </c>
      <c r="U682" s="23">
        <f t="shared" ca="1" si="411"/>
        <v>0</v>
      </c>
    </row>
    <row r="683" spans="1:21">
      <c r="A683" s="18" t="str">
        <f t="shared" si="412"/>
        <v>TDOMX</v>
      </c>
      <c r="B683" s="18" t="str">
        <f>$B$9</f>
        <v>DISTSEC</v>
      </c>
      <c r="C683" s="22"/>
      <c r="D683" s="23">
        <f t="shared" ca="1" si="410"/>
        <v>0.27116392652279586</v>
      </c>
      <c r="E683" s="23">
        <f t="shared" ca="1" si="411"/>
        <v>0.20123212848117117</v>
      </c>
      <c r="F683" s="23">
        <f t="shared" ca="1" si="411"/>
        <v>4.0577387578448837E-2</v>
      </c>
      <c r="G683" s="23">
        <f t="shared" ca="1" si="411"/>
        <v>0</v>
      </c>
      <c r="H683" s="23">
        <f t="shared" ca="1" si="411"/>
        <v>0</v>
      </c>
      <c r="I683" s="23">
        <f t="shared" ca="1" si="411"/>
        <v>2.0282018003750235E-2</v>
      </c>
      <c r="J683" s="23">
        <f t="shared" ca="1" si="411"/>
        <v>0</v>
      </c>
      <c r="K683" s="23">
        <f t="shared" ca="1" si="411"/>
        <v>0</v>
      </c>
      <c r="L683" s="23">
        <f t="shared" ca="1" si="411"/>
        <v>0</v>
      </c>
      <c r="M683" s="23">
        <f t="shared" ca="1" si="411"/>
        <v>7.5809434458386628E-4</v>
      </c>
      <c r="N683" s="23">
        <f t="shared" ca="1" si="411"/>
        <v>0</v>
      </c>
      <c r="O683" s="23">
        <f t="shared" ca="1" si="411"/>
        <v>0</v>
      </c>
      <c r="P683" s="23">
        <f t="shared" ca="1" si="411"/>
        <v>0</v>
      </c>
      <c r="Q683" s="23">
        <f t="shared" ca="1" si="411"/>
        <v>5.7291983632770339E-3</v>
      </c>
      <c r="R683" s="23">
        <f t="shared" ca="1" si="411"/>
        <v>0</v>
      </c>
      <c r="S683" s="23">
        <f t="shared" ca="1" si="411"/>
        <v>6.7739587899879274E-5</v>
      </c>
      <c r="T683" s="23">
        <f t="shared" ca="1" si="411"/>
        <v>2.0850048808951243E-3</v>
      </c>
      <c r="U683" s="23">
        <f t="shared" ca="1" si="411"/>
        <v>4.3235528276966417E-4</v>
      </c>
    </row>
    <row r="684" spans="1:21">
      <c r="A684" s="18" t="str">
        <f t="shared" si="412"/>
        <v>TDOMX</v>
      </c>
      <c r="B684" s="18" t="str">
        <f>$B$10</f>
        <v>ENERGY</v>
      </c>
      <c r="C684" s="22"/>
      <c r="D684" s="23">
        <f t="shared" ca="1" si="410"/>
        <v>0</v>
      </c>
      <c r="E684" s="23">
        <f t="shared" ca="1" si="411"/>
        <v>0</v>
      </c>
      <c r="F684" s="23">
        <f t="shared" ca="1" si="411"/>
        <v>0</v>
      </c>
      <c r="G684" s="23">
        <f t="shared" ca="1" si="411"/>
        <v>0</v>
      </c>
      <c r="H684" s="23">
        <f t="shared" ca="1" si="411"/>
        <v>0</v>
      </c>
      <c r="I684" s="23">
        <f t="shared" ca="1" si="411"/>
        <v>0</v>
      </c>
      <c r="J684" s="23">
        <f t="shared" ca="1" si="411"/>
        <v>0</v>
      </c>
      <c r="K684" s="23">
        <f t="shared" ca="1" si="411"/>
        <v>0</v>
      </c>
      <c r="L684" s="23">
        <f t="shared" ca="1" si="411"/>
        <v>0</v>
      </c>
      <c r="M684" s="23">
        <f t="shared" ca="1" si="411"/>
        <v>0</v>
      </c>
      <c r="N684" s="23">
        <f t="shared" ca="1" si="411"/>
        <v>0</v>
      </c>
      <c r="O684" s="23">
        <f t="shared" ca="1" si="411"/>
        <v>0</v>
      </c>
      <c r="P684" s="23">
        <f t="shared" ca="1" si="411"/>
        <v>0</v>
      </c>
      <c r="Q684" s="23">
        <f t="shared" ca="1" si="411"/>
        <v>0</v>
      </c>
      <c r="R684" s="23">
        <f t="shared" ca="1" si="411"/>
        <v>0</v>
      </c>
      <c r="S684" s="23">
        <f t="shared" ca="1" si="411"/>
        <v>0</v>
      </c>
      <c r="T684" s="23">
        <f t="shared" ca="1" si="411"/>
        <v>0</v>
      </c>
      <c r="U684" s="23">
        <f t="shared" ca="1" si="411"/>
        <v>0</v>
      </c>
    </row>
    <row r="685" spans="1:21">
      <c r="A685" s="18" t="str">
        <f t="shared" si="412"/>
        <v>TDOMX</v>
      </c>
      <c r="B685" s="18" t="str">
        <f>$B$11</f>
        <v>CUSTOMER</v>
      </c>
      <c r="C685" s="22"/>
      <c r="D685" s="23">
        <f t="shared" ca="1" si="410"/>
        <v>6.3227470019687218E-2</v>
      </c>
      <c r="E685" s="23">
        <f t="shared" ca="1" si="411"/>
        <v>2.7147828855652704E-2</v>
      </c>
      <c r="F685" s="23">
        <f t="shared" ca="1" si="411"/>
        <v>1.5383651062148174E-2</v>
      </c>
      <c r="G685" s="23">
        <f t="shared" ca="1" si="411"/>
        <v>1.8980573061067637E-3</v>
      </c>
      <c r="H685" s="23">
        <f t="shared" ca="1" si="411"/>
        <v>3.1949136211667002E-4</v>
      </c>
      <c r="I685" s="23">
        <f t="shared" ca="1" si="411"/>
        <v>2.0626661133893633E-3</v>
      </c>
      <c r="J685" s="23">
        <f t="shared" ca="1" si="411"/>
        <v>6.6821145950535699E-4</v>
      </c>
      <c r="K685" s="23">
        <f t="shared" ca="1" si="411"/>
        <v>7.8575602657143351E-4</v>
      </c>
      <c r="L685" s="23">
        <f t="shared" ca="1" si="411"/>
        <v>9.8218150089841218E-5</v>
      </c>
      <c r="M685" s="23">
        <f t="shared" ca="1" si="411"/>
        <v>1.2959401123260463E-5</v>
      </c>
      <c r="N685" s="23">
        <f t="shared" ca="1" si="411"/>
        <v>4.7388144592266218E-4</v>
      </c>
      <c r="O685" s="23">
        <f t="shared" ca="1" si="411"/>
        <v>1.3208165792126479E-3</v>
      </c>
      <c r="P685" s="23">
        <f t="shared" ca="1" si="411"/>
        <v>3.9287139748684231E-4</v>
      </c>
      <c r="Q685" s="23">
        <f t="shared" ca="1" si="411"/>
        <v>3.965391501349217E-4</v>
      </c>
      <c r="R685" s="23">
        <f t="shared" ca="1" si="411"/>
        <v>8.7354560038953276E-6</v>
      </c>
      <c r="S685" s="23">
        <f t="shared" ca="1" si="411"/>
        <v>4.1170092447973051E-5</v>
      </c>
      <c r="T685" s="23">
        <f t="shared" ca="1" si="411"/>
        <v>7.69150186250622E-3</v>
      </c>
      <c r="U685" s="23">
        <f t="shared" ca="1" si="411"/>
        <v>4.5251142992685078E-3</v>
      </c>
    </row>
    <row r="686" spans="1:21">
      <c r="A686" s="18" t="str">
        <f t="shared" si="412"/>
        <v>TDOMX</v>
      </c>
      <c r="B686" s="18" t="str">
        <f>$B$12</f>
        <v>TOTAL</v>
      </c>
      <c r="C686" s="22"/>
      <c r="D686" s="23">
        <f t="shared" ca="1" si="410"/>
        <v>1</v>
      </c>
      <c r="E686" s="23">
        <f t="shared" ca="1" si="411"/>
        <v>0.66688610913709478</v>
      </c>
      <c r="F686" s="23">
        <f t="shared" ca="1" si="411"/>
        <v>0.15859397778419465</v>
      </c>
      <c r="G686" s="23">
        <f t="shared" ca="1" si="411"/>
        <v>3.3317206584959277E-3</v>
      </c>
      <c r="H686" s="23">
        <f t="shared" ca="1" si="411"/>
        <v>3.1482420684875509E-4</v>
      </c>
      <c r="I686" s="23">
        <f t="shared" ca="1" si="411"/>
        <v>8.1900382713230635E-2</v>
      </c>
      <c r="J686" s="23">
        <f t="shared" ca="1" si="411"/>
        <v>1.1369640575827756E-2</v>
      </c>
      <c r="K686" s="23">
        <f t="shared" ca="1" si="411"/>
        <v>7.3410778066750819E-4</v>
      </c>
      <c r="L686" s="23">
        <f t="shared" ca="1" si="411"/>
        <v>9.6764000806242562E-5</v>
      </c>
      <c r="M686" s="23">
        <f t="shared" ca="1" si="411"/>
        <v>3.4617541169823609E-3</v>
      </c>
      <c r="N686" s="23">
        <f t="shared" ca="1" si="411"/>
        <v>3.7694257862104376E-2</v>
      </c>
      <c r="O686" s="23">
        <f t="shared" ca="1" si="411"/>
        <v>-2.1389150368925809E-3</v>
      </c>
      <c r="P686" s="23">
        <f t="shared" ca="1" si="411"/>
        <v>-7.3935449914348307E-5</v>
      </c>
      <c r="Q686" s="23">
        <f t="shared" ca="1" si="411"/>
        <v>2.2455155936369309E-2</v>
      </c>
      <c r="R686" s="23">
        <f t="shared" ca="1" si="411"/>
        <v>3.3652073321619082E-4</v>
      </c>
      <c r="S686" s="23">
        <f t="shared" ca="1" si="411"/>
        <v>3.2408594412379688E-4</v>
      </c>
      <c r="T686" s="23">
        <f t="shared" ca="1" si="411"/>
        <v>9.7595569893652034E-3</v>
      </c>
      <c r="U686" s="23">
        <f t="shared" ca="1" si="411"/>
        <v>4.9539920474794066E-3</v>
      </c>
    </row>
    <row r="688" spans="1:21" ht="12">
      <c r="A688" s="37" t="s">
        <v>124</v>
      </c>
      <c r="B688" s="18" t="str">
        <f>$B$5</f>
        <v>PRODUCTION</v>
      </c>
      <c r="D688" s="24">
        <f>COSS!H1688+COSS!H1680+COSS!H1672</f>
        <v>0</v>
      </c>
      <c r="E688" s="24">
        <f>COSS!I1688+COSS!I1680+COSS!I1672</f>
        <v>0</v>
      </c>
      <c r="F688" s="24">
        <f>COSS!J1688+COSS!J1680+COSS!J1672</f>
        <v>0</v>
      </c>
      <c r="G688" s="24">
        <f>COSS!K1688+COSS!K1680+COSS!K1672</f>
        <v>0</v>
      </c>
      <c r="H688" s="24">
        <f>COSS!L1688+COSS!L1680+COSS!L1672</f>
        <v>0</v>
      </c>
      <c r="I688" s="24">
        <f>COSS!N1688+COSS!N1680+COSS!N1672</f>
        <v>0</v>
      </c>
      <c r="J688" s="24">
        <f>COSS!O1688+COSS!O1680+COSS!O1672</f>
        <v>0</v>
      </c>
      <c r="K688" s="24">
        <f>COSS!P1688+COSS!P1680+COSS!P1672</f>
        <v>0</v>
      </c>
      <c r="L688" s="24">
        <f>COSS!Q1688+COSS!Q1680+COSS!Q1672</f>
        <v>0</v>
      </c>
      <c r="M688" s="24">
        <f>COSS!S1688+COSS!S1680+COSS!S1672</f>
        <v>0</v>
      </c>
      <c r="N688" s="24">
        <f>COSS!T1688+COSS!T1680+COSS!T1672</f>
        <v>0</v>
      </c>
      <c r="O688" s="24">
        <f>COSS!U1688+COSS!U1680+COSS!U1672</f>
        <v>0</v>
      </c>
      <c r="P688" s="24">
        <f>COSS!V1688+COSS!V1680+COSS!V1672</f>
        <v>0</v>
      </c>
      <c r="Q688" s="24">
        <f>COSS!X1688+COSS!X1680+COSS!X1672</f>
        <v>0</v>
      </c>
      <c r="R688" s="24">
        <f>COSS!Y1688+COSS!Y1680+COSS!Y1672</f>
        <v>0</v>
      </c>
      <c r="S688" s="24">
        <f>COSS!AA1688+COSS!AA1680+COSS!AA1672</f>
        <v>0</v>
      </c>
      <c r="T688" s="24">
        <f>COSS!AB1688+COSS!AB1680+COSS!AB1672</f>
        <v>0</v>
      </c>
      <c r="U688" s="24">
        <f>COSS!AC1688+COSS!AC1680+COSS!AC1672</f>
        <v>0</v>
      </c>
    </row>
    <row r="689" spans="1:21">
      <c r="B689" s="18" t="str">
        <f>$B$6</f>
        <v>BULKTRAN</v>
      </c>
      <c r="D689" s="24">
        <f>COSS!H1689+COSS!H1681+COSS!H1673</f>
        <v>0</v>
      </c>
      <c r="E689" s="24">
        <f>COSS!I1689+COSS!I1681+COSS!I1673</f>
        <v>0</v>
      </c>
      <c r="F689" s="24">
        <f>COSS!J1689+COSS!J1681+COSS!J1673</f>
        <v>0</v>
      </c>
      <c r="G689" s="24">
        <f>COSS!K1689+COSS!K1681+COSS!K1673</f>
        <v>0</v>
      </c>
      <c r="H689" s="24">
        <f>COSS!L1689+COSS!L1681+COSS!L1673</f>
        <v>0</v>
      </c>
      <c r="I689" s="24">
        <f>COSS!N1689+COSS!N1681+COSS!N1673</f>
        <v>0</v>
      </c>
      <c r="J689" s="24">
        <f>COSS!O1689+COSS!O1681+COSS!O1673</f>
        <v>0</v>
      </c>
      <c r="K689" s="24">
        <f>COSS!P1689+COSS!P1681+COSS!P1673</f>
        <v>0</v>
      </c>
      <c r="L689" s="24">
        <f>COSS!Q1689+COSS!Q1681+COSS!Q1673</f>
        <v>0</v>
      </c>
      <c r="M689" s="24">
        <f>COSS!S1689+COSS!S1681+COSS!S1673</f>
        <v>0</v>
      </c>
      <c r="N689" s="24">
        <f>COSS!T1689+COSS!T1681+COSS!T1673</f>
        <v>0</v>
      </c>
      <c r="O689" s="24">
        <f>COSS!U1689+COSS!U1681+COSS!U1673</f>
        <v>0</v>
      </c>
      <c r="P689" s="24">
        <f>COSS!V1689+COSS!V1681+COSS!V1673</f>
        <v>0</v>
      </c>
      <c r="Q689" s="24">
        <f>COSS!X1689+COSS!X1681+COSS!X1673</f>
        <v>0</v>
      </c>
      <c r="R689" s="24">
        <f>COSS!Y1689+COSS!Y1681+COSS!Y1673</f>
        <v>0</v>
      </c>
      <c r="S689" s="24">
        <f>COSS!AA1689+COSS!AA1681+COSS!AA1673</f>
        <v>0</v>
      </c>
      <c r="T689" s="24">
        <f>COSS!AB1689+COSS!AB1681+COSS!AB1673</f>
        <v>0</v>
      </c>
      <c r="U689" s="24">
        <f>COSS!AC1689+COSS!AC1681+COSS!AC1673</f>
        <v>0</v>
      </c>
    </row>
    <row r="690" spans="1:21">
      <c r="B690" s="18" t="str">
        <f>$B$7</f>
        <v>SUBTRAN</v>
      </c>
      <c r="D690" s="24">
        <f>COSS!H1690+COSS!H1682+COSS!H1674</f>
        <v>0</v>
      </c>
      <c r="E690" s="24">
        <f>COSS!I1690+COSS!I1682+COSS!I1674</f>
        <v>0</v>
      </c>
      <c r="F690" s="24">
        <f>COSS!J1690+COSS!J1682+COSS!J1674</f>
        <v>0</v>
      </c>
      <c r="G690" s="24">
        <f>COSS!K1690+COSS!K1682+COSS!K1674</f>
        <v>0</v>
      </c>
      <c r="H690" s="24">
        <f>COSS!L1690+COSS!L1682+COSS!L1674</f>
        <v>0</v>
      </c>
      <c r="I690" s="24">
        <f>COSS!N1690+COSS!N1682+COSS!N1674</f>
        <v>0</v>
      </c>
      <c r="J690" s="24">
        <f>COSS!O1690+COSS!O1682+COSS!O1674</f>
        <v>0</v>
      </c>
      <c r="K690" s="24">
        <f>COSS!P1690+COSS!P1682+COSS!P1674</f>
        <v>0</v>
      </c>
      <c r="L690" s="24">
        <f>COSS!Q1690+COSS!Q1682+COSS!Q1674</f>
        <v>0</v>
      </c>
      <c r="M690" s="24">
        <f>COSS!S1690+COSS!S1682+COSS!S1674</f>
        <v>0</v>
      </c>
      <c r="N690" s="24">
        <f>COSS!T1690+COSS!T1682+COSS!T1674</f>
        <v>0</v>
      </c>
      <c r="O690" s="24">
        <f>COSS!U1690+COSS!U1682+COSS!U1674</f>
        <v>0</v>
      </c>
      <c r="P690" s="24">
        <f>COSS!V1690+COSS!V1682+COSS!V1674</f>
        <v>0</v>
      </c>
      <c r="Q690" s="24">
        <f>COSS!X1690+COSS!X1682+COSS!X1674</f>
        <v>0</v>
      </c>
      <c r="R690" s="24">
        <f>COSS!Y1690+COSS!Y1682+COSS!Y1674</f>
        <v>0</v>
      </c>
      <c r="S690" s="24">
        <f>COSS!AA1690+COSS!AA1682+COSS!AA1674</f>
        <v>0</v>
      </c>
      <c r="T690" s="24">
        <f>COSS!AB1690+COSS!AB1682+COSS!AB1674</f>
        <v>0</v>
      </c>
      <c r="U690" s="24">
        <f>COSS!AC1690+COSS!AC1682+COSS!AC1674</f>
        <v>0</v>
      </c>
    </row>
    <row r="691" spans="1:21">
      <c r="B691" s="18" t="str">
        <f>$B$8</f>
        <v>DISTPRI</v>
      </c>
      <c r="D691" s="24">
        <f>COSS!H1691+COSS!H1683+COSS!H1675</f>
        <v>0</v>
      </c>
      <c r="E691" s="24">
        <f>COSS!I1691+COSS!I1683+COSS!I1675</f>
        <v>0</v>
      </c>
      <c r="F691" s="24">
        <f>COSS!J1691+COSS!J1683+COSS!J1675</f>
        <v>0</v>
      </c>
      <c r="G691" s="24">
        <f>COSS!K1691+COSS!K1683+COSS!K1675</f>
        <v>0</v>
      </c>
      <c r="H691" s="24">
        <f>COSS!L1691+COSS!L1683+COSS!L1675</f>
        <v>0</v>
      </c>
      <c r="I691" s="24">
        <f>COSS!N1691+COSS!N1683+COSS!N1675</f>
        <v>0</v>
      </c>
      <c r="J691" s="24">
        <f>COSS!O1691+COSS!O1683+COSS!O1675</f>
        <v>0</v>
      </c>
      <c r="K691" s="24">
        <f>COSS!P1691+COSS!P1683+COSS!P1675</f>
        <v>0</v>
      </c>
      <c r="L691" s="24">
        <f>COSS!Q1691+COSS!Q1683+COSS!Q1675</f>
        <v>0</v>
      </c>
      <c r="M691" s="24">
        <f>COSS!S1691+COSS!S1683+COSS!S1675</f>
        <v>0</v>
      </c>
      <c r="N691" s="24">
        <f>COSS!T1691+COSS!T1683+COSS!T1675</f>
        <v>0</v>
      </c>
      <c r="O691" s="24">
        <f>COSS!U1691+COSS!U1683+COSS!U1675</f>
        <v>0</v>
      </c>
      <c r="P691" s="24">
        <f>COSS!V1691+COSS!V1683+COSS!V1675</f>
        <v>0</v>
      </c>
      <c r="Q691" s="24">
        <f>COSS!X1691+COSS!X1683+COSS!X1675</f>
        <v>0</v>
      </c>
      <c r="R691" s="24">
        <f>COSS!Y1691+COSS!Y1683+COSS!Y1675</f>
        <v>0</v>
      </c>
      <c r="S691" s="24">
        <f>COSS!AA1691+COSS!AA1683+COSS!AA1675</f>
        <v>0</v>
      </c>
      <c r="T691" s="24">
        <f>COSS!AB1691+COSS!AB1683+COSS!AB1675</f>
        <v>0</v>
      </c>
      <c r="U691" s="24">
        <f>COSS!AC1691+COSS!AC1683+COSS!AC1675</f>
        <v>0</v>
      </c>
    </row>
    <row r="692" spans="1:21">
      <c r="B692" s="18" t="str">
        <f>$B$9</f>
        <v>DISTSEC</v>
      </c>
      <c r="D692" s="24">
        <f>COSS!H1692+COSS!H1684+COSS!H1676</f>
        <v>0</v>
      </c>
      <c r="E692" s="24">
        <f>COSS!I1692+COSS!I1684+COSS!I1676</f>
        <v>0</v>
      </c>
      <c r="F692" s="24">
        <f>COSS!J1692+COSS!J1684+COSS!J1676</f>
        <v>0</v>
      </c>
      <c r="G692" s="24">
        <f>COSS!K1692+COSS!K1684+COSS!K1676</f>
        <v>0</v>
      </c>
      <c r="H692" s="24">
        <f>COSS!L1692+COSS!L1684+COSS!L1676</f>
        <v>0</v>
      </c>
      <c r="I692" s="24">
        <f>COSS!N1692+COSS!N1684+COSS!N1676</f>
        <v>0</v>
      </c>
      <c r="J692" s="24">
        <f>COSS!O1692+COSS!O1684+COSS!O1676</f>
        <v>0</v>
      </c>
      <c r="K692" s="24">
        <f>COSS!P1692+COSS!P1684+COSS!P1676</f>
        <v>0</v>
      </c>
      <c r="L692" s="24">
        <f>COSS!Q1692+COSS!Q1684+COSS!Q1676</f>
        <v>0</v>
      </c>
      <c r="M692" s="24">
        <f>COSS!S1692+COSS!S1684+COSS!S1676</f>
        <v>0</v>
      </c>
      <c r="N692" s="24">
        <f>COSS!T1692+COSS!T1684+COSS!T1676</f>
        <v>0</v>
      </c>
      <c r="O692" s="24">
        <f>COSS!U1692+COSS!U1684+COSS!U1676</f>
        <v>0</v>
      </c>
      <c r="P692" s="24">
        <f>COSS!V1692+COSS!V1684+COSS!V1676</f>
        <v>0</v>
      </c>
      <c r="Q692" s="24">
        <f>COSS!X1692+COSS!X1684+COSS!X1676</f>
        <v>0</v>
      </c>
      <c r="R692" s="24">
        <f>COSS!Y1692+COSS!Y1684+COSS!Y1676</f>
        <v>0</v>
      </c>
      <c r="S692" s="24">
        <f>COSS!AA1692+COSS!AA1684+COSS!AA1676</f>
        <v>0</v>
      </c>
      <c r="T692" s="24">
        <f>COSS!AB1692+COSS!AB1684+COSS!AB1676</f>
        <v>0</v>
      </c>
      <c r="U692" s="24">
        <f>COSS!AC1692+COSS!AC1684+COSS!AC1676</f>
        <v>0</v>
      </c>
    </row>
    <row r="693" spans="1:21">
      <c r="B693" s="18" t="str">
        <f>$B$10</f>
        <v>ENERGY</v>
      </c>
      <c r="D693" s="24">
        <f>COSS!H1693+COSS!H1685+COSS!H1677</f>
        <v>0</v>
      </c>
      <c r="E693" s="24">
        <f>COSS!I1693+COSS!I1685+COSS!I1677</f>
        <v>0</v>
      </c>
      <c r="F693" s="24">
        <f>COSS!J1693+COSS!J1685+COSS!J1677</f>
        <v>0</v>
      </c>
      <c r="G693" s="24">
        <f>COSS!K1693+COSS!K1685+COSS!K1677</f>
        <v>0</v>
      </c>
      <c r="H693" s="24">
        <f>COSS!L1693+COSS!L1685+COSS!L1677</f>
        <v>0</v>
      </c>
      <c r="I693" s="24">
        <f>COSS!N1693+COSS!N1685+COSS!N1677</f>
        <v>0</v>
      </c>
      <c r="J693" s="24">
        <f>COSS!O1693+COSS!O1685+COSS!O1677</f>
        <v>0</v>
      </c>
      <c r="K693" s="24">
        <f>COSS!P1693+COSS!P1685+COSS!P1677</f>
        <v>0</v>
      </c>
      <c r="L693" s="24">
        <f>COSS!Q1693+COSS!Q1685+COSS!Q1677</f>
        <v>0</v>
      </c>
      <c r="M693" s="24">
        <f>COSS!S1693+COSS!S1685+COSS!S1677</f>
        <v>0</v>
      </c>
      <c r="N693" s="24">
        <f>COSS!T1693+COSS!T1685+COSS!T1677</f>
        <v>0</v>
      </c>
      <c r="O693" s="24">
        <f>COSS!U1693+COSS!U1685+COSS!U1677</f>
        <v>0</v>
      </c>
      <c r="P693" s="24">
        <f>COSS!V1693+COSS!V1685+COSS!V1677</f>
        <v>0</v>
      </c>
      <c r="Q693" s="24">
        <f>COSS!X1693+COSS!X1685+COSS!X1677</f>
        <v>0</v>
      </c>
      <c r="R693" s="24">
        <f>COSS!Y1693+COSS!Y1685+COSS!Y1677</f>
        <v>0</v>
      </c>
      <c r="S693" s="24">
        <f>COSS!AA1693+COSS!AA1685+COSS!AA1677</f>
        <v>0</v>
      </c>
      <c r="T693" s="24">
        <f>COSS!AB1693+COSS!AB1685+COSS!AB1677</f>
        <v>0</v>
      </c>
      <c r="U693" s="24">
        <f>COSS!AC1693+COSS!AC1685+COSS!AC1677</f>
        <v>0</v>
      </c>
    </row>
    <row r="694" spans="1:21">
      <c r="B694" s="18" t="str">
        <f>$B$11</f>
        <v>CUSTOMER</v>
      </c>
      <c r="D694" s="24">
        <f>COSS!H1694+COSS!H1686+COSS!H1678</f>
        <v>6327663.0000000009</v>
      </c>
      <c r="E694" s="24">
        <f>COSS!I1694+COSS!I1686+COSS!I1678</f>
        <v>5278556.4136903333</v>
      </c>
      <c r="F694" s="24">
        <f>COSS!J1694+COSS!J1686+COSS!J1678</f>
        <v>912424.78932776116</v>
      </c>
      <c r="G694" s="24">
        <f>COSS!K1694+COSS!K1686+COSS!K1678</f>
        <v>2311.7439974454442</v>
      </c>
      <c r="H694" s="24">
        <f>COSS!L1694+COSS!L1686+COSS!L1678</f>
        <v>184.32196561003605</v>
      </c>
      <c r="I694" s="24">
        <f>COSS!N1694+COSS!N1686+COSS!N1678</f>
        <v>17509.243851594052</v>
      </c>
      <c r="J694" s="24">
        <f>COSS!O1694+COSS!O1686+COSS!O1678</f>
        <v>1845.5491741801893</v>
      </c>
      <c r="K694" s="24">
        <f>COSS!P1694+COSS!P1686+COSS!P1678</f>
        <v>395.54625077451556</v>
      </c>
      <c r="L694" s="24">
        <f>COSS!Q1694+COSS!Q1686+COSS!Q1678</f>
        <v>32.545525771771864</v>
      </c>
      <c r="M694" s="24">
        <f>COSS!S1694+COSS!S1686+COSS!S1678</f>
        <v>171.92269747854752</v>
      </c>
      <c r="N694" s="24">
        <f>COSS!T1694+COSS!T1686+COSS!T1678</f>
        <v>1513.3197331322785</v>
      </c>
      <c r="O694" s="24">
        <f>COSS!U1694+COSS!U1686+COSS!U1678</f>
        <v>653.7062457395408</v>
      </c>
      <c r="P694" s="24">
        <f>COSS!V1694+COSS!V1686+COSS!V1678</f>
        <v>136.93816500124763</v>
      </c>
      <c r="Q694" s="24">
        <f>COSS!X1694+COSS!X1686+COSS!X1678</f>
        <v>4713.9294801918168</v>
      </c>
      <c r="R694" s="24">
        <f>COSS!Y1694+COSS!Y1686+COSS!Y1678</f>
        <v>31.10650736889448</v>
      </c>
      <c r="S694" s="24">
        <f>COSS!AA1694+COSS!AA1686+COSS!AA1678</f>
        <v>258.05618827886013</v>
      </c>
      <c r="T694" s="24">
        <f>COSS!AB1694+COSS!AB1686+COSS!AB1678</f>
        <v>105506.59361172105</v>
      </c>
      <c r="U694" s="24">
        <f>COSS!AC1694+COSS!AC1686+COSS!AC1678</f>
        <v>1417.2735876171378</v>
      </c>
    </row>
    <row r="695" spans="1:21">
      <c r="B695" s="18" t="str">
        <f>$B$12</f>
        <v>TOTAL</v>
      </c>
      <c r="D695" s="24">
        <f>COSS!H1695+COSS!H1687+COSS!H1679</f>
        <v>6327663.0000000009</v>
      </c>
      <c r="E695" s="24">
        <f>COSS!I1695+COSS!I1687+COSS!I1679</f>
        <v>5278556.4136903333</v>
      </c>
      <c r="F695" s="24">
        <f>COSS!J1695+COSS!J1687+COSS!J1679</f>
        <v>912424.78932776116</v>
      </c>
      <c r="G695" s="24">
        <f>COSS!K1695+COSS!K1687+COSS!K1679</f>
        <v>2311.7439974454442</v>
      </c>
      <c r="H695" s="24">
        <f>COSS!L1695+COSS!L1687+COSS!L1679</f>
        <v>184.32196561003605</v>
      </c>
      <c r="I695" s="24">
        <f>COSS!N1695+COSS!N1687+COSS!N1679</f>
        <v>17509.243851594052</v>
      </c>
      <c r="J695" s="24">
        <f>COSS!O1695+COSS!O1687+COSS!O1679</f>
        <v>1845.5491741801893</v>
      </c>
      <c r="K695" s="24">
        <f>COSS!P1695+COSS!P1687+COSS!P1679</f>
        <v>395.54625077451556</v>
      </c>
      <c r="L695" s="24">
        <f>COSS!Q1695+COSS!Q1687+COSS!Q1679</f>
        <v>32.545525771771864</v>
      </c>
      <c r="M695" s="24">
        <f>COSS!S1695+COSS!S1687+COSS!S1679</f>
        <v>171.92269747854752</v>
      </c>
      <c r="N695" s="24">
        <f>COSS!T1695+COSS!T1687+COSS!T1679</f>
        <v>1513.3197331322785</v>
      </c>
      <c r="O695" s="24">
        <f>COSS!U1695+COSS!U1687+COSS!U1679</f>
        <v>653.7062457395408</v>
      </c>
      <c r="P695" s="24">
        <f>COSS!V1695+COSS!V1687+COSS!V1679</f>
        <v>136.93816500124763</v>
      </c>
      <c r="Q695" s="24">
        <f>COSS!X1695+COSS!X1687+COSS!X1679</f>
        <v>4713.9294801918168</v>
      </c>
      <c r="R695" s="24">
        <f>COSS!Y1695+COSS!Y1687+COSS!Y1679</f>
        <v>31.10650736889448</v>
      </c>
      <c r="S695" s="24">
        <f>COSS!AA1695+COSS!AA1687+COSS!AA1679</f>
        <v>258.05618827886013</v>
      </c>
      <c r="T695" s="24">
        <f>COSS!AB1695+COSS!AB1687+COSS!AB1679</f>
        <v>105506.59361172105</v>
      </c>
      <c r="U695" s="24">
        <f>COSS!AC1695+COSS!AC1687+COSS!AC1679</f>
        <v>1417.2735876171378</v>
      </c>
    </row>
    <row r="696" spans="1:21">
      <c r="A696" s="119" t="s">
        <v>80</v>
      </c>
      <c r="B696" s="18" t="str">
        <f>$B$5</f>
        <v>PRODUCTION</v>
      </c>
      <c r="C696" s="22"/>
      <c r="D696" s="23">
        <f t="shared" ref="D696:D703" si="414">SUM(E696:U696)</f>
        <v>0</v>
      </c>
      <c r="E696" s="23">
        <f t="shared" ref="E696:G700" si="415">E688/$D$695</f>
        <v>0</v>
      </c>
      <c r="F696" s="23">
        <f t="shared" si="415"/>
        <v>0</v>
      </c>
      <c r="G696" s="23">
        <f t="shared" si="415"/>
        <v>0</v>
      </c>
      <c r="H696" s="23">
        <f t="shared" ref="H696:H702" si="416">H688/$D$695</f>
        <v>0</v>
      </c>
      <c r="I696" s="23">
        <f t="shared" ref="I696:K700" si="417">I688/$D$695</f>
        <v>0</v>
      </c>
      <c r="J696" s="23">
        <f t="shared" si="417"/>
        <v>0</v>
      </c>
      <c r="K696" s="23">
        <f t="shared" si="417"/>
        <v>0</v>
      </c>
      <c r="L696" s="23">
        <f t="shared" ref="L696:M702" si="418">L688/$D$695</f>
        <v>0</v>
      </c>
      <c r="M696" s="23">
        <f t="shared" si="418"/>
        <v>0</v>
      </c>
      <c r="N696" s="23">
        <f t="shared" ref="N696:O702" si="419">N688/$D$695</f>
        <v>0</v>
      </c>
      <c r="O696" s="23">
        <f t="shared" si="419"/>
        <v>0</v>
      </c>
      <c r="P696" s="23">
        <f t="shared" ref="P696:P702" si="420">P688/$D$695</f>
        <v>0</v>
      </c>
      <c r="Q696" s="23">
        <f t="shared" ref="Q696:R700" si="421">Q688/$D$695</f>
        <v>0</v>
      </c>
      <c r="R696" s="23">
        <f t="shared" si="421"/>
        <v>0</v>
      </c>
      <c r="S696" s="23">
        <f t="shared" ref="S696:T700" si="422">S688/$D$695</f>
        <v>0</v>
      </c>
      <c r="T696" s="23">
        <f t="shared" si="422"/>
        <v>0</v>
      </c>
      <c r="U696" s="23">
        <f t="shared" ref="U696:U702" si="423">U688/$D$695</f>
        <v>0</v>
      </c>
    </row>
    <row r="697" spans="1:21">
      <c r="A697" s="18" t="str">
        <f t="shared" ref="A697:A703" si="424">A696</f>
        <v>TOTOX234</v>
      </c>
      <c r="B697" s="18" t="str">
        <f>$B$6</f>
        <v>BULKTRAN</v>
      </c>
      <c r="C697" s="22"/>
      <c r="D697" s="23">
        <f t="shared" si="414"/>
        <v>0</v>
      </c>
      <c r="E697" s="23">
        <f t="shared" si="415"/>
        <v>0</v>
      </c>
      <c r="F697" s="23">
        <f t="shared" si="415"/>
        <v>0</v>
      </c>
      <c r="G697" s="23">
        <f t="shared" si="415"/>
        <v>0</v>
      </c>
      <c r="H697" s="23">
        <f t="shared" si="416"/>
        <v>0</v>
      </c>
      <c r="I697" s="23">
        <f t="shared" si="417"/>
        <v>0</v>
      </c>
      <c r="J697" s="23">
        <f t="shared" si="417"/>
        <v>0</v>
      </c>
      <c r="K697" s="23">
        <f t="shared" si="417"/>
        <v>0</v>
      </c>
      <c r="L697" s="23">
        <f t="shared" si="418"/>
        <v>0</v>
      </c>
      <c r="M697" s="23">
        <f t="shared" si="418"/>
        <v>0</v>
      </c>
      <c r="N697" s="23">
        <f t="shared" si="419"/>
        <v>0</v>
      </c>
      <c r="O697" s="23">
        <f t="shared" si="419"/>
        <v>0</v>
      </c>
      <c r="P697" s="23">
        <f t="shared" si="420"/>
        <v>0</v>
      </c>
      <c r="Q697" s="23">
        <f t="shared" si="421"/>
        <v>0</v>
      </c>
      <c r="R697" s="23">
        <f t="shared" si="421"/>
        <v>0</v>
      </c>
      <c r="S697" s="23">
        <f t="shared" si="422"/>
        <v>0</v>
      </c>
      <c r="T697" s="23">
        <f t="shared" si="422"/>
        <v>0</v>
      </c>
      <c r="U697" s="23">
        <f t="shared" si="423"/>
        <v>0</v>
      </c>
    </row>
    <row r="698" spans="1:21">
      <c r="A698" s="18" t="str">
        <f t="shared" si="424"/>
        <v>TOTOX234</v>
      </c>
      <c r="B698" s="18" t="str">
        <f>$B$7</f>
        <v>SUBTRAN</v>
      </c>
      <c r="C698" s="22"/>
      <c r="D698" s="23">
        <f t="shared" si="414"/>
        <v>0</v>
      </c>
      <c r="E698" s="23">
        <f t="shared" si="415"/>
        <v>0</v>
      </c>
      <c r="F698" s="23">
        <f t="shared" si="415"/>
        <v>0</v>
      </c>
      <c r="G698" s="23">
        <f t="shared" si="415"/>
        <v>0</v>
      </c>
      <c r="H698" s="23">
        <f t="shared" si="416"/>
        <v>0</v>
      </c>
      <c r="I698" s="23">
        <f t="shared" si="417"/>
        <v>0</v>
      </c>
      <c r="J698" s="23">
        <f t="shared" si="417"/>
        <v>0</v>
      </c>
      <c r="K698" s="23">
        <f t="shared" si="417"/>
        <v>0</v>
      </c>
      <c r="L698" s="23">
        <f t="shared" si="418"/>
        <v>0</v>
      </c>
      <c r="M698" s="23">
        <f t="shared" si="418"/>
        <v>0</v>
      </c>
      <c r="N698" s="23">
        <f t="shared" si="419"/>
        <v>0</v>
      </c>
      <c r="O698" s="23">
        <f t="shared" si="419"/>
        <v>0</v>
      </c>
      <c r="P698" s="23">
        <f t="shared" si="420"/>
        <v>0</v>
      </c>
      <c r="Q698" s="23">
        <f t="shared" si="421"/>
        <v>0</v>
      </c>
      <c r="R698" s="23">
        <f t="shared" si="421"/>
        <v>0</v>
      </c>
      <c r="S698" s="23">
        <f t="shared" si="422"/>
        <v>0</v>
      </c>
      <c r="T698" s="23">
        <f t="shared" si="422"/>
        <v>0</v>
      </c>
      <c r="U698" s="23">
        <f t="shared" si="423"/>
        <v>0</v>
      </c>
    </row>
    <row r="699" spans="1:21">
      <c r="A699" s="18" t="str">
        <f t="shared" si="424"/>
        <v>TOTOX234</v>
      </c>
      <c r="B699" s="18" t="str">
        <f>$B$8</f>
        <v>DISTPRI</v>
      </c>
      <c r="C699" s="22"/>
      <c r="D699" s="23">
        <f t="shared" si="414"/>
        <v>0</v>
      </c>
      <c r="E699" s="23">
        <f t="shared" si="415"/>
        <v>0</v>
      </c>
      <c r="F699" s="23">
        <f t="shared" si="415"/>
        <v>0</v>
      </c>
      <c r="G699" s="23">
        <f t="shared" si="415"/>
        <v>0</v>
      </c>
      <c r="H699" s="23">
        <f t="shared" si="416"/>
        <v>0</v>
      </c>
      <c r="I699" s="23">
        <f t="shared" si="417"/>
        <v>0</v>
      </c>
      <c r="J699" s="23">
        <f t="shared" si="417"/>
        <v>0</v>
      </c>
      <c r="K699" s="23">
        <f t="shared" si="417"/>
        <v>0</v>
      </c>
      <c r="L699" s="23">
        <f t="shared" si="418"/>
        <v>0</v>
      </c>
      <c r="M699" s="23">
        <f t="shared" si="418"/>
        <v>0</v>
      </c>
      <c r="N699" s="23">
        <f t="shared" si="419"/>
        <v>0</v>
      </c>
      <c r="O699" s="23">
        <f t="shared" si="419"/>
        <v>0</v>
      </c>
      <c r="P699" s="23">
        <f t="shared" si="420"/>
        <v>0</v>
      </c>
      <c r="Q699" s="23">
        <f t="shared" si="421"/>
        <v>0</v>
      </c>
      <c r="R699" s="23">
        <f t="shared" si="421"/>
        <v>0</v>
      </c>
      <c r="S699" s="23">
        <f t="shared" si="422"/>
        <v>0</v>
      </c>
      <c r="T699" s="23">
        <f t="shared" si="422"/>
        <v>0</v>
      </c>
      <c r="U699" s="23">
        <f t="shared" si="423"/>
        <v>0</v>
      </c>
    </row>
    <row r="700" spans="1:21">
      <c r="A700" s="18" t="str">
        <f t="shared" si="424"/>
        <v>TOTOX234</v>
      </c>
      <c r="B700" s="18" t="str">
        <f>$B$9</f>
        <v>DISTSEC</v>
      </c>
      <c r="C700" s="22"/>
      <c r="D700" s="23">
        <f t="shared" si="414"/>
        <v>0</v>
      </c>
      <c r="E700" s="23">
        <f t="shared" si="415"/>
        <v>0</v>
      </c>
      <c r="F700" s="23">
        <f t="shared" si="415"/>
        <v>0</v>
      </c>
      <c r="G700" s="23">
        <f t="shared" si="415"/>
        <v>0</v>
      </c>
      <c r="H700" s="23">
        <f t="shared" si="416"/>
        <v>0</v>
      </c>
      <c r="I700" s="23">
        <f t="shared" si="417"/>
        <v>0</v>
      </c>
      <c r="J700" s="23">
        <f t="shared" si="417"/>
        <v>0</v>
      </c>
      <c r="K700" s="23">
        <f t="shared" si="417"/>
        <v>0</v>
      </c>
      <c r="L700" s="23">
        <f t="shared" si="418"/>
        <v>0</v>
      </c>
      <c r="M700" s="23">
        <f t="shared" si="418"/>
        <v>0</v>
      </c>
      <c r="N700" s="23">
        <f t="shared" si="419"/>
        <v>0</v>
      </c>
      <c r="O700" s="23">
        <f t="shared" si="419"/>
        <v>0</v>
      </c>
      <c r="P700" s="23">
        <f t="shared" si="420"/>
        <v>0</v>
      </c>
      <c r="Q700" s="23">
        <f t="shared" si="421"/>
        <v>0</v>
      </c>
      <c r="R700" s="23">
        <f t="shared" si="421"/>
        <v>0</v>
      </c>
      <c r="S700" s="23">
        <f t="shared" si="422"/>
        <v>0</v>
      </c>
      <c r="T700" s="23">
        <f t="shared" si="422"/>
        <v>0</v>
      </c>
      <c r="U700" s="23">
        <f t="shared" si="423"/>
        <v>0</v>
      </c>
    </row>
    <row r="701" spans="1:21">
      <c r="A701" s="18" t="str">
        <f t="shared" si="424"/>
        <v>TOTOX234</v>
      </c>
      <c r="B701" s="18" t="str">
        <f>$B$10</f>
        <v>ENERGY</v>
      </c>
      <c r="C701" s="22"/>
      <c r="D701" s="23">
        <f t="shared" si="414"/>
        <v>0</v>
      </c>
      <c r="E701" s="23">
        <f t="shared" ref="E701:G702" si="425">E693/$D$695</f>
        <v>0</v>
      </c>
      <c r="F701" s="23">
        <f t="shared" si="425"/>
        <v>0</v>
      </c>
      <c r="G701" s="23">
        <f t="shared" si="425"/>
        <v>0</v>
      </c>
      <c r="H701" s="23">
        <f t="shared" si="416"/>
        <v>0</v>
      </c>
      <c r="I701" s="23">
        <f t="shared" ref="I701:K702" si="426">I693/$D$695</f>
        <v>0</v>
      </c>
      <c r="J701" s="23">
        <f t="shared" si="426"/>
        <v>0</v>
      </c>
      <c r="K701" s="23">
        <f t="shared" si="426"/>
        <v>0</v>
      </c>
      <c r="L701" s="23">
        <f t="shared" si="418"/>
        <v>0</v>
      </c>
      <c r="M701" s="23">
        <f t="shared" si="418"/>
        <v>0</v>
      </c>
      <c r="N701" s="23">
        <f t="shared" si="419"/>
        <v>0</v>
      </c>
      <c r="O701" s="23">
        <f t="shared" si="419"/>
        <v>0</v>
      </c>
      <c r="P701" s="23">
        <f t="shared" si="420"/>
        <v>0</v>
      </c>
      <c r="Q701" s="23">
        <f t="shared" ref="Q701:T702" si="427">Q693/$D$695</f>
        <v>0</v>
      </c>
      <c r="R701" s="23">
        <f t="shared" si="427"/>
        <v>0</v>
      </c>
      <c r="S701" s="23">
        <f t="shared" si="427"/>
        <v>0</v>
      </c>
      <c r="T701" s="23">
        <f t="shared" si="427"/>
        <v>0</v>
      </c>
      <c r="U701" s="23">
        <f t="shared" si="423"/>
        <v>0</v>
      </c>
    </row>
    <row r="702" spans="1:21">
      <c r="A702" s="18" t="str">
        <f t="shared" si="424"/>
        <v>TOTOX234</v>
      </c>
      <c r="B702" s="18" t="str">
        <f>$B$11</f>
        <v>CUSTOMER</v>
      </c>
      <c r="C702" s="22"/>
      <c r="D702" s="23">
        <f t="shared" si="414"/>
        <v>0.99999999999999944</v>
      </c>
      <c r="E702" s="23">
        <f t="shared" si="425"/>
        <v>0.83420315109864929</v>
      </c>
      <c r="F702" s="23">
        <f t="shared" si="425"/>
        <v>0.14419617310968694</v>
      </c>
      <c r="G702" s="23">
        <f t="shared" si="425"/>
        <v>3.65339304170504E-4</v>
      </c>
      <c r="H702" s="23">
        <f t="shared" si="416"/>
        <v>2.9129548398837932E-5</v>
      </c>
      <c r="I702" s="23">
        <f t="shared" si="426"/>
        <v>2.7670948739833409E-3</v>
      </c>
      <c r="J702" s="23">
        <f t="shared" si="426"/>
        <v>2.9166363224150671E-4</v>
      </c>
      <c r="K702" s="23">
        <f t="shared" si="426"/>
        <v>6.2510637936077739E-5</v>
      </c>
      <c r="L702" s="23">
        <f t="shared" si="418"/>
        <v>5.1433721694363083E-6</v>
      </c>
      <c r="M702" s="23">
        <f t="shared" si="418"/>
        <v>2.7170014818827662E-5</v>
      </c>
      <c r="N702" s="23">
        <f t="shared" si="419"/>
        <v>2.3915934415791079E-4</v>
      </c>
      <c r="O702" s="23">
        <f t="shared" si="419"/>
        <v>1.0330927006377248E-4</v>
      </c>
      <c r="P702" s="23">
        <f t="shared" si="420"/>
        <v>2.1641191226721081E-5</v>
      </c>
      <c r="Q702" s="23">
        <f t="shared" si="427"/>
        <v>7.4497163963880761E-4</v>
      </c>
      <c r="R702" s="23">
        <f t="shared" si="427"/>
        <v>4.915955127334448E-6</v>
      </c>
      <c r="S702" s="23">
        <f t="shared" si="427"/>
        <v>4.0782226910450211E-5</v>
      </c>
      <c r="T702" s="23">
        <f t="shared" si="427"/>
        <v>1.6673864207325997E-2</v>
      </c>
      <c r="U702" s="23">
        <f t="shared" si="423"/>
        <v>2.2398057349405894E-4</v>
      </c>
    </row>
    <row r="703" spans="1:21">
      <c r="A703" s="18" t="str">
        <f t="shared" si="424"/>
        <v>TOTOX234</v>
      </c>
      <c r="B703" s="18" t="str">
        <f>$B$12</f>
        <v>TOTAL</v>
      </c>
      <c r="C703" s="22"/>
      <c r="D703" s="23">
        <f t="shared" si="414"/>
        <v>0.99999999999999944</v>
      </c>
      <c r="E703" s="23">
        <f t="shared" ref="E703:U703" si="428">SUM(E696:E702)</f>
        <v>0.83420315109864929</v>
      </c>
      <c r="F703" s="23">
        <f t="shared" si="428"/>
        <v>0.14419617310968694</v>
      </c>
      <c r="G703" s="23">
        <f t="shared" si="428"/>
        <v>3.65339304170504E-4</v>
      </c>
      <c r="H703" s="23">
        <f t="shared" si="428"/>
        <v>2.9129548398837932E-5</v>
      </c>
      <c r="I703" s="23">
        <f t="shared" si="428"/>
        <v>2.7670948739833409E-3</v>
      </c>
      <c r="J703" s="23">
        <f t="shared" si="428"/>
        <v>2.9166363224150671E-4</v>
      </c>
      <c r="K703" s="23">
        <f t="shared" si="428"/>
        <v>6.2510637936077739E-5</v>
      </c>
      <c r="L703" s="23">
        <f t="shared" si="428"/>
        <v>5.1433721694363083E-6</v>
      </c>
      <c r="M703" s="23">
        <f t="shared" si="428"/>
        <v>2.7170014818827662E-5</v>
      </c>
      <c r="N703" s="23">
        <f t="shared" si="428"/>
        <v>2.3915934415791079E-4</v>
      </c>
      <c r="O703" s="23">
        <f t="shared" si="428"/>
        <v>1.0330927006377248E-4</v>
      </c>
      <c r="P703" s="23">
        <f t="shared" si="428"/>
        <v>2.1641191226721081E-5</v>
      </c>
      <c r="Q703" s="23">
        <f t="shared" si="428"/>
        <v>7.4497163963880761E-4</v>
      </c>
      <c r="R703" s="23">
        <f t="shared" si="428"/>
        <v>4.915955127334448E-6</v>
      </c>
      <c r="S703" s="23">
        <f t="shared" si="428"/>
        <v>4.0782226910450211E-5</v>
      </c>
      <c r="T703" s="23">
        <f t="shared" si="428"/>
        <v>1.6673864207325997E-2</v>
      </c>
      <c r="U703" s="23">
        <f t="shared" si="428"/>
        <v>2.2398057349405894E-4</v>
      </c>
    </row>
    <row r="705" spans="1:21" ht="12">
      <c r="A705" s="37" t="s">
        <v>125</v>
      </c>
      <c r="B705" s="18" t="str">
        <f>$B$5</f>
        <v>PRODUCTION</v>
      </c>
      <c r="D705" s="24">
        <f>COSS!H1704</f>
        <v>0</v>
      </c>
      <c r="E705" s="24">
        <f>COSS!I1704</f>
        <v>0</v>
      </c>
      <c r="F705" s="24">
        <f>COSS!J1704</f>
        <v>0</v>
      </c>
      <c r="G705" s="24">
        <f>COSS!K1704</f>
        <v>0</v>
      </c>
      <c r="H705" s="24">
        <f>COSS!L1704</f>
        <v>0</v>
      </c>
      <c r="I705" s="24">
        <f>COSS!N1704</f>
        <v>0</v>
      </c>
      <c r="J705" s="24">
        <f>COSS!O1704</f>
        <v>0</v>
      </c>
      <c r="K705" s="24">
        <f>COSS!P1704</f>
        <v>0</v>
      </c>
      <c r="L705" s="24">
        <f>COSS!Q1704</f>
        <v>0</v>
      </c>
      <c r="M705" s="24">
        <f>COSS!S1704</f>
        <v>0</v>
      </c>
      <c r="N705" s="24">
        <f>COSS!T1704</f>
        <v>0</v>
      </c>
      <c r="O705" s="24">
        <f>COSS!U1704</f>
        <v>0</v>
      </c>
      <c r="P705" s="24">
        <f>COSS!V1704</f>
        <v>0</v>
      </c>
      <c r="Q705" s="24">
        <f>COSS!X1704</f>
        <v>0</v>
      </c>
      <c r="R705" s="24">
        <f>COSS!Y1704</f>
        <v>0</v>
      </c>
      <c r="S705" s="24">
        <f>COSS!AA1704</f>
        <v>0</v>
      </c>
      <c r="T705" s="24">
        <f>COSS!AB1704</f>
        <v>0</v>
      </c>
      <c r="U705" s="24">
        <f>COSS!AC1704</f>
        <v>0</v>
      </c>
    </row>
    <row r="706" spans="1:21">
      <c r="B706" s="18" t="str">
        <f>$B$6</f>
        <v>BULKTRAN</v>
      </c>
      <c r="D706" s="24">
        <f>COSS!H1705</f>
        <v>0</v>
      </c>
      <c r="E706" s="24">
        <f>COSS!I1705</f>
        <v>0</v>
      </c>
      <c r="F706" s="24">
        <f>COSS!J1705</f>
        <v>0</v>
      </c>
      <c r="G706" s="24">
        <f>COSS!K1705</f>
        <v>0</v>
      </c>
      <c r="H706" s="24">
        <f>COSS!L1705</f>
        <v>0</v>
      </c>
      <c r="I706" s="24">
        <f>COSS!N1705</f>
        <v>0</v>
      </c>
      <c r="J706" s="24">
        <f>COSS!O1705</f>
        <v>0</v>
      </c>
      <c r="K706" s="24">
        <f>COSS!P1705</f>
        <v>0</v>
      </c>
      <c r="L706" s="24">
        <f>COSS!Q1705</f>
        <v>0</v>
      </c>
      <c r="M706" s="24">
        <f>COSS!S1705</f>
        <v>0</v>
      </c>
      <c r="N706" s="24">
        <f>COSS!T1705</f>
        <v>0</v>
      </c>
      <c r="O706" s="24">
        <f>COSS!U1705</f>
        <v>0</v>
      </c>
      <c r="P706" s="24">
        <f>COSS!V1705</f>
        <v>0</v>
      </c>
      <c r="Q706" s="24">
        <f>COSS!X1705</f>
        <v>0</v>
      </c>
      <c r="R706" s="24">
        <f>COSS!Y1705</f>
        <v>0</v>
      </c>
      <c r="S706" s="24">
        <f>COSS!AA1705</f>
        <v>0</v>
      </c>
      <c r="T706" s="24">
        <f>COSS!AB1705</f>
        <v>0</v>
      </c>
      <c r="U706" s="24">
        <f>COSS!AC1705</f>
        <v>0</v>
      </c>
    </row>
    <row r="707" spans="1:21">
      <c r="B707" s="18" t="str">
        <f>$B$7</f>
        <v>SUBTRAN</v>
      </c>
      <c r="D707" s="24">
        <f>COSS!H1706</f>
        <v>0</v>
      </c>
      <c r="E707" s="24">
        <f>COSS!I1706</f>
        <v>0</v>
      </c>
      <c r="F707" s="24">
        <f>COSS!J1706</f>
        <v>0</v>
      </c>
      <c r="G707" s="24">
        <f>COSS!K1706</f>
        <v>0</v>
      </c>
      <c r="H707" s="24">
        <f>COSS!L1706</f>
        <v>0</v>
      </c>
      <c r="I707" s="24">
        <f>COSS!N1706</f>
        <v>0</v>
      </c>
      <c r="J707" s="24">
        <f>COSS!O1706</f>
        <v>0</v>
      </c>
      <c r="K707" s="24">
        <f>COSS!P1706</f>
        <v>0</v>
      </c>
      <c r="L707" s="24">
        <f>COSS!Q1706</f>
        <v>0</v>
      </c>
      <c r="M707" s="24">
        <f>COSS!S1706</f>
        <v>0</v>
      </c>
      <c r="N707" s="24">
        <f>COSS!T1706</f>
        <v>0</v>
      </c>
      <c r="O707" s="24">
        <f>COSS!U1706</f>
        <v>0</v>
      </c>
      <c r="P707" s="24">
        <f>COSS!V1706</f>
        <v>0</v>
      </c>
      <c r="Q707" s="24">
        <f>COSS!X1706</f>
        <v>0</v>
      </c>
      <c r="R707" s="24">
        <f>COSS!Y1706</f>
        <v>0</v>
      </c>
      <c r="S707" s="24">
        <f>COSS!AA1706</f>
        <v>0</v>
      </c>
      <c r="T707" s="24">
        <f>COSS!AB1706</f>
        <v>0</v>
      </c>
      <c r="U707" s="24">
        <f>COSS!AC1706</f>
        <v>0</v>
      </c>
    </row>
    <row r="708" spans="1:21">
      <c r="B708" s="18" t="str">
        <f>$B$8</f>
        <v>DISTPRI</v>
      </c>
      <c r="D708" s="24">
        <f>COSS!H1707</f>
        <v>0</v>
      </c>
      <c r="E708" s="24">
        <f>COSS!I1707</f>
        <v>0</v>
      </c>
      <c r="F708" s="24">
        <f>COSS!J1707</f>
        <v>0</v>
      </c>
      <c r="G708" s="24">
        <f>COSS!K1707</f>
        <v>0</v>
      </c>
      <c r="H708" s="24">
        <f>COSS!L1707</f>
        <v>0</v>
      </c>
      <c r="I708" s="24">
        <f>COSS!N1707</f>
        <v>0</v>
      </c>
      <c r="J708" s="24">
        <f>COSS!O1707</f>
        <v>0</v>
      </c>
      <c r="K708" s="24">
        <f>COSS!P1707</f>
        <v>0</v>
      </c>
      <c r="L708" s="24">
        <f>COSS!Q1707</f>
        <v>0</v>
      </c>
      <c r="M708" s="24">
        <f>COSS!S1707</f>
        <v>0</v>
      </c>
      <c r="N708" s="24">
        <f>COSS!T1707</f>
        <v>0</v>
      </c>
      <c r="O708" s="24">
        <f>COSS!U1707</f>
        <v>0</v>
      </c>
      <c r="P708" s="24">
        <f>COSS!V1707</f>
        <v>0</v>
      </c>
      <c r="Q708" s="24">
        <f>COSS!X1707</f>
        <v>0</v>
      </c>
      <c r="R708" s="24">
        <f>COSS!Y1707</f>
        <v>0</v>
      </c>
      <c r="S708" s="24">
        <f>COSS!AA1707</f>
        <v>0</v>
      </c>
      <c r="T708" s="24">
        <f>COSS!AB1707</f>
        <v>0</v>
      </c>
      <c r="U708" s="24">
        <f>COSS!AC1707</f>
        <v>0</v>
      </c>
    </row>
    <row r="709" spans="1:21">
      <c r="B709" s="18" t="str">
        <f>$B$9</f>
        <v>DISTSEC</v>
      </c>
      <c r="D709" s="24">
        <f>COSS!H1708</f>
        <v>0</v>
      </c>
      <c r="E709" s="24">
        <f>COSS!I1708</f>
        <v>0</v>
      </c>
      <c r="F709" s="24">
        <f>COSS!J1708</f>
        <v>0</v>
      </c>
      <c r="G709" s="24">
        <f>COSS!K1708</f>
        <v>0</v>
      </c>
      <c r="H709" s="24">
        <f>COSS!L1708</f>
        <v>0</v>
      </c>
      <c r="I709" s="24">
        <f>COSS!N1708</f>
        <v>0</v>
      </c>
      <c r="J709" s="24">
        <f>COSS!O1708</f>
        <v>0</v>
      </c>
      <c r="K709" s="24">
        <f>COSS!P1708</f>
        <v>0</v>
      </c>
      <c r="L709" s="24">
        <f>COSS!Q1708</f>
        <v>0</v>
      </c>
      <c r="M709" s="24">
        <f>COSS!S1708</f>
        <v>0</v>
      </c>
      <c r="N709" s="24">
        <f>COSS!T1708</f>
        <v>0</v>
      </c>
      <c r="O709" s="24">
        <f>COSS!U1708</f>
        <v>0</v>
      </c>
      <c r="P709" s="24">
        <f>COSS!V1708</f>
        <v>0</v>
      </c>
      <c r="Q709" s="24">
        <f>COSS!X1708</f>
        <v>0</v>
      </c>
      <c r="R709" s="24">
        <f>COSS!Y1708</f>
        <v>0</v>
      </c>
      <c r="S709" s="24">
        <f>COSS!AA1708</f>
        <v>0</v>
      </c>
      <c r="T709" s="24">
        <f>COSS!AB1708</f>
        <v>0</v>
      </c>
      <c r="U709" s="24">
        <f>COSS!AC1708</f>
        <v>0</v>
      </c>
    </row>
    <row r="710" spans="1:21">
      <c r="B710" s="18" t="str">
        <f>$B$10</f>
        <v>ENERGY</v>
      </c>
      <c r="D710" s="24">
        <f>COSS!H1709</f>
        <v>0</v>
      </c>
      <c r="E710" s="24">
        <f>COSS!I1709</f>
        <v>0</v>
      </c>
      <c r="F710" s="24">
        <f>COSS!J1709</f>
        <v>0</v>
      </c>
      <c r="G710" s="24">
        <f>COSS!K1709</f>
        <v>0</v>
      </c>
      <c r="H710" s="24">
        <f>COSS!L1709</f>
        <v>0</v>
      </c>
      <c r="I710" s="24">
        <f>COSS!N1709</f>
        <v>0</v>
      </c>
      <c r="J710" s="24">
        <f>COSS!O1709</f>
        <v>0</v>
      </c>
      <c r="K710" s="24">
        <f>COSS!P1709</f>
        <v>0</v>
      </c>
      <c r="L710" s="24">
        <f>COSS!Q1709</f>
        <v>0</v>
      </c>
      <c r="M710" s="24">
        <f>COSS!S1709</f>
        <v>0</v>
      </c>
      <c r="N710" s="24">
        <f>COSS!T1709</f>
        <v>0</v>
      </c>
      <c r="O710" s="24">
        <f>COSS!U1709</f>
        <v>0</v>
      </c>
      <c r="P710" s="24">
        <f>COSS!V1709</f>
        <v>0</v>
      </c>
      <c r="Q710" s="24">
        <f>COSS!X1709</f>
        <v>0</v>
      </c>
      <c r="R710" s="24">
        <f>COSS!Y1709</f>
        <v>0</v>
      </c>
      <c r="S710" s="24">
        <f>COSS!AA1709</f>
        <v>0</v>
      </c>
      <c r="T710" s="24">
        <f>COSS!AB1709</f>
        <v>0</v>
      </c>
      <c r="U710" s="24">
        <f>COSS!AC1709</f>
        <v>0</v>
      </c>
    </row>
    <row r="711" spans="1:21">
      <c r="B711" s="18" t="str">
        <f>$B$11</f>
        <v>CUSTOMER</v>
      </c>
      <c r="D711" s="24">
        <f>COSS!H1710</f>
        <v>6390174.0000000009</v>
      </c>
      <c r="E711" s="24">
        <f>COSS!I1710</f>
        <v>5330703.2868686616</v>
      </c>
      <c r="F711" s="24">
        <f>COSS!J1710</f>
        <v>921438.63630502089</v>
      </c>
      <c r="G711" s="24">
        <f>COSS!K1710</f>
        <v>2334.581722688446</v>
      </c>
      <c r="H711" s="24">
        <f>COSS!L1710</f>
        <v>186.1428828099958</v>
      </c>
      <c r="I711" s="24">
        <f>COSS!N1710</f>
        <v>17682.217719261622</v>
      </c>
      <c r="J711" s="24">
        <f>COSS!O1710</f>
        <v>1863.7813594952381</v>
      </c>
      <c r="K711" s="24">
        <f>COSS!P1710</f>
        <v>399.45385326253768</v>
      </c>
      <c r="L711" s="24">
        <f>COSS!Q1710</f>
        <v>32.867043109455501</v>
      </c>
      <c r="M711" s="24">
        <f>COSS!S1710</f>
        <v>173.62112227488728</v>
      </c>
      <c r="N711" s="24">
        <f>COSS!T1710</f>
        <v>1528.2698228949337</v>
      </c>
      <c r="O711" s="24">
        <f>COSS!U1710</f>
        <v>660.16421152049736</v>
      </c>
      <c r="P711" s="24">
        <f>COSS!V1710</f>
        <v>138.29097750602122</v>
      </c>
      <c r="Q711" s="24">
        <f>COSS!X1710</f>
        <v>4760.4984023572788</v>
      </c>
      <c r="R711" s="24">
        <f>COSS!Y1710</f>
        <v>31.413808639859283</v>
      </c>
      <c r="S711" s="24">
        <f>COSS!AA1710</f>
        <v>260.60552606525926</v>
      </c>
      <c r="T711" s="24">
        <f>COSS!AB1710</f>
        <v>106548.89353718521</v>
      </c>
      <c r="U711" s="24">
        <f>COSS!AC1710</f>
        <v>1431.2748372468247</v>
      </c>
    </row>
    <row r="712" spans="1:21">
      <c r="B712" s="18" t="str">
        <f>$B$12</f>
        <v>TOTAL</v>
      </c>
      <c r="D712" s="24">
        <f>COSS!H1711</f>
        <v>6390174.0000000009</v>
      </c>
      <c r="E712" s="24">
        <f>COSS!I1711</f>
        <v>5330703.2868686616</v>
      </c>
      <c r="F712" s="24">
        <f>COSS!J1711</f>
        <v>921438.63630502089</v>
      </c>
      <c r="G712" s="24">
        <f>COSS!K1711</f>
        <v>2334.581722688446</v>
      </c>
      <c r="H712" s="24">
        <f>COSS!L1711</f>
        <v>186.1428828099958</v>
      </c>
      <c r="I712" s="24">
        <f>COSS!N1711</f>
        <v>17682.217719261622</v>
      </c>
      <c r="J712" s="24">
        <f>COSS!O1711</f>
        <v>1863.7813594952381</v>
      </c>
      <c r="K712" s="24">
        <f>COSS!P1711</f>
        <v>399.45385326253768</v>
      </c>
      <c r="L712" s="24">
        <f>COSS!Q1711</f>
        <v>32.867043109455501</v>
      </c>
      <c r="M712" s="24">
        <f>COSS!S1711</f>
        <v>173.62112227488728</v>
      </c>
      <c r="N712" s="24">
        <f>COSS!T1711</f>
        <v>1528.2698228949337</v>
      </c>
      <c r="O712" s="24">
        <f>COSS!U1711</f>
        <v>660.16421152049736</v>
      </c>
      <c r="P712" s="24">
        <f>COSS!V1711</f>
        <v>138.29097750602122</v>
      </c>
      <c r="Q712" s="24">
        <f>COSS!X1711</f>
        <v>4760.4984023572788</v>
      </c>
      <c r="R712" s="24">
        <f>COSS!Y1711</f>
        <v>31.413808639859283</v>
      </c>
      <c r="S712" s="24">
        <f>COSS!AA1711</f>
        <v>260.60552606525926</v>
      </c>
      <c r="T712" s="24">
        <f>COSS!AB1711</f>
        <v>106548.89353718521</v>
      </c>
      <c r="U712" s="24">
        <f>COSS!AC1711</f>
        <v>1431.2748372468247</v>
      </c>
    </row>
    <row r="713" spans="1:21">
      <c r="A713" s="119" t="s">
        <v>79</v>
      </c>
      <c r="B713" s="18" t="str">
        <f>$B$5</f>
        <v>PRODUCTION</v>
      </c>
      <c r="C713" s="22"/>
      <c r="D713" s="23">
        <f t="shared" ref="D713:D720" si="429">SUM(E713:U713)</f>
        <v>0</v>
      </c>
      <c r="E713" s="23">
        <f>E705/$D$712</f>
        <v>0</v>
      </c>
      <c r="F713" s="23">
        <f t="shared" ref="F713:U713" si="430">F705/$D$712</f>
        <v>0</v>
      </c>
      <c r="G713" s="23">
        <f t="shared" si="430"/>
        <v>0</v>
      </c>
      <c r="H713" s="23">
        <f t="shared" ref="H713:H719" si="431">H705/$D$712</f>
        <v>0</v>
      </c>
      <c r="I713" s="23">
        <f t="shared" si="430"/>
        <v>0</v>
      </c>
      <c r="J713" s="23">
        <f t="shared" si="430"/>
        <v>0</v>
      </c>
      <c r="K713" s="23">
        <f t="shared" si="430"/>
        <v>0</v>
      </c>
      <c r="L713" s="23">
        <f t="shared" ref="L713:M719" si="432">L705/$D$712</f>
        <v>0</v>
      </c>
      <c r="M713" s="23">
        <f t="shared" si="432"/>
        <v>0</v>
      </c>
      <c r="N713" s="23">
        <f t="shared" si="430"/>
        <v>0</v>
      </c>
      <c r="O713" s="23">
        <f t="shared" si="430"/>
        <v>0</v>
      </c>
      <c r="P713" s="23">
        <f t="shared" ref="P713:P719" si="433">P705/$D$712</f>
        <v>0</v>
      </c>
      <c r="Q713" s="23">
        <f t="shared" si="430"/>
        <v>0</v>
      </c>
      <c r="R713" s="23">
        <f t="shared" si="430"/>
        <v>0</v>
      </c>
      <c r="S713" s="23">
        <f t="shared" si="430"/>
        <v>0</v>
      </c>
      <c r="T713" s="23">
        <f t="shared" ref="T713:T719" si="434">T705/$D$712</f>
        <v>0</v>
      </c>
      <c r="U713" s="23">
        <f t="shared" si="430"/>
        <v>0</v>
      </c>
    </row>
    <row r="714" spans="1:21">
      <c r="A714" s="18" t="str">
        <f t="shared" ref="A714:A720" si="435">A713</f>
        <v>EXP_OM_CUSTACCT</v>
      </c>
      <c r="B714" s="18" t="str">
        <f>$B$6</f>
        <v>BULKTRAN</v>
      </c>
      <c r="C714" s="22"/>
      <c r="D714" s="23">
        <f t="shared" si="429"/>
        <v>0</v>
      </c>
      <c r="E714" s="23">
        <f t="shared" ref="E714:U714" si="436">E706/$D$712</f>
        <v>0</v>
      </c>
      <c r="F714" s="23">
        <f t="shared" si="436"/>
        <v>0</v>
      </c>
      <c r="G714" s="23">
        <f t="shared" si="436"/>
        <v>0</v>
      </c>
      <c r="H714" s="23">
        <f t="shared" si="431"/>
        <v>0</v>
      </c>
      <c r="I714" s="23">
        <f t="shared" si="436"/>
        <v>0</v>
      </c>
      <c r="J714" s="23">
        <f t="shared" si="436"/>
        <v>0</v>
      </c>
      <c r="K714" s="23">
        <f t="shared" si="436"/>
        <v>0</v>
      </c>
      <c r="L714" s="23">
        <f t="shared" si="432"/>
        <v>0</v>
      </c>
      <c r="M714" s="23">
        <f t="shared" si="432"/>
        <v>0</v>
      </c>
      <c r="N714" s="23">
        <f t="shared" si="436"/>
        <v>0</v>
      </c>
      <c r="O714" s="23">
        <f t="shared" si="436"/>
        <v>0</v>
      </c>
      <c r="P714" s="23">
        <f t="shared" si="433"/>
        <v>0</v>
      </c>
      <c r="Q714" s="23">
        <f t="shared" si="436"/>
        <v>0</v>
      </c>
      <c r="R714" s="23">
        <f t="shared" si="436"/>
        <v>0</v>
      </c>
      <c r="S714" s="23">
        <f t="shared" si="436"/>
        <v>0</v>
      </c>
      <c r="T714" s="23">
        <f t="shared" si="434"/>
        <v>0</v>
      </c>
      <c r="U714" s="23">
        <f t="shared" si="436"/>
        <v>0</v>
      </c>
    </row>
    <row r="715" spans="1:21">
      <c r="A715" s="18" t="str">
        <f t="shared" si="435"/>
        <v>EXP_OM_CUSTACCT</v>
      </c>
      <c r="B715" s="18" t="str">
        <f>$B$7</f>
        <v>SUBTRAN</v>
      </c>
      <c r="C715" s="22"/>
      <c r="D715" s="23">
        <f t="shared" si="429"/>
        <v>0</v>
      </c>
      <c r="E715" s="23">
        <f t="shared" ref="E715:U715" si="437">E707/$D$712</f>
        <v>0</v>
      </c>
      <c r="F715" s="23">
        <f t="shared" si="437"/>
        <v>0</v>
      </c>
      <c r="G715" s="23">
        <f t="shared" si="437"/>
        <v>0</v>
      </c>
      <c r="H715" s="23">
        <f t="shared" si="431"/>
        <v>0</v>
      </c>
      <c r="I715" s="23">
        <f t="shared" si="437"/>
        <v>0</v>
      </c>
      <c r="J715" s="23">
        <f t="shared" si="437"/>
        <v>0</v>
      </c>
      <c r="K715" s="23">
        <f t="shared" si="437"/>
        <v>0</v>
      </c>
      <c r="L715" s="23">
        <f t="shared" si="432"/>
        <v>0</v>
      </c>
      <c r="M715" s="23">
        <f t="shared" si="432"/>
        <v>0</v>
      </c>
      <c r="N715" s="23">
        <f t="shared" si="437"/>
        <v>0</v>
      </c>
      <c r="O715" s="23">
        <f t="shared" si="437"/>
        <v>0</v>
      </c>
      <c r="P715" s="23">
        <f t="shared" si="433"/>
        <v>0</v>
      </c>
      <c r="Q715" s="23">
        <f t="shared" si="437"/>
        <v>0</v>
      </c>
      <c r="R715" s="23">
        <f t="shared" si="437"/>
        <v>0</v>
      </c>
      <c r="S715" s="23">
        <f t="shared" si="437"/>
        <v>0</v>
      </c>
      <c r="T715" s="23">
        <f t="shared" si="434"/>
        <v>0</v>
      </c>
      <c r="U715" s="23">
        <f t="shared" si="437"/>
        <v>0</v>
      </c>
    </row>
    <row r="716" spans="1:21">
      <c r="A716" s="18" t="str">
        <f t="shared" si="435"/>
        <v>EXP_OM_CUSTACCT</v>
      </c>
      <c r="B716" s="18" t="str">
        <f>$B$8</f>
        <v>DISTPRI</v>
      </c>
      <c r="C716" s="22"/>
      <c r="D716" s="23">
        <f t="shared" si="429"/>
        <v>0</v>
      </c>
      <c r="E716" s="23">
        <f t="shared" ref="E716:U716" si="438">E708/$D$712</f>
        <v>0</v>
      </c>
      <c r="F716" s="23">
        <f t="shared" si="438"/>
        <v>0</v>
      </c>
      <c r="G716" s="23">
        <f t="shared" si="438"/>
        <v>0</v>
      </c>
      <c r="H716" s="23">
        <f t="shared" si="431"/>
        <v>0</v>
      </c>
      <c r="I716" s="23">
        <f t="shared" si="438"/>
        <v>0</v>
      </c>
      <c r="J716" s="23">
        <f t="shared" si="438"/>
        <v>0</v>
      </c>
      <c r="K716" s="23">
        <f t="shared" si="438"/>
        <v>0</v>
      </c>
      <c r="L716" s="23">
        <f t="shared" si="432"/>
        <v>0</v>
      </c>
      <c r="M716" s="23">
        <f t="shared" si="432"/>
        <v>0</v>
      </c>
      <c r="N716" s="23">
        <f t="shared" si="438"/>
        <v>0</v>
      </c>
      <c r="O716" s="23">
        <f t="shared" si="438"/>
        <v>0</v>
      </c>
      <c r="P716" s="23">
        <f t="shared" si="433"/>
        <v>0</v>
      </c>
      <c r="Q716" s="23">
        <f t="shared" si="438"/>
        <v>0</v>
      </c>
      <c r="R716" s="23">
        <f t="shared" si="438"/>
        <v>0</v>
      </c>
      <c r="S716" s="23">
        <f t="shared" si="438"/>
        <v>0</v>
      </c>
      <c r="T716" s="23">
        <f t="shared" si="434"/>
        <v>0</v>
      </c>
      <c r="U716" s="23">
        <f t="shared" si="438"/>
        <v>0</v>
      </c>
    </row>
    <row r="717" spans="1:21">
      <c r="A717" s="18" t="str">
        <f t="shared" si="435"/>
        <v>EXP_OM_CUSTACCT</v>
      </c>
      <c r="B717" s="18" t="str">
        <f>$B$9</f>
        <v>DISTSEC</v>
      </c>
      <c r="C717" s="22"/>
      <c r="D717" s="23">
        <f t="shared" si="429"/>
        <v>0</v>
      </c>
      <c r="E717" s="23">
        <f t="shared" ref="E717:U717" si="439">E709/$D$712</f>
        <v>0</v>
      </c>
      <c r="F717" s="23">
        <f t="shared" si="439"/>
        <v>0</v>
      </c>
      <c r="G717" s="23">
        <f t="shared" si="439"/>
        <v>0</v>
      </c>
      <c r="H717" s="23">
        <f t="shared" si="431"/>
        <v>0</v>
      </c>
      <c r="I717" s="23">
        <f t="shared" si="439"/>
        <v>0</v>
      </c>
      <c r="J717" s="23">
        <f t="shared" si="439"/>
        <v>0</v>
      </c>
      <c r="K717" s="23">
        <f t="shared" si="439"/>
        <v>0</v>
      </c>
      <c r="L717" s="23">
        <f t="shared" si="432"/>
        <v>0</v>
      </c>
      <c r="M717" s="23">
        <f t="shared" si="432"/>
        <v>0</v>
      </c>
      <c r="N717" s="23">
        <f t="shared" si="439"/>
        <v>0</v>
      </c>
      <c r="O717" s="23">
        <f t="shared" si="439"/>
        <v>0</v>
      </c>
      <c r="P717" s="23">
        <f t="shared" si="433"/>
        <v>0</v>
      </c>
      <c r="Q717" s="23">
        <f t="shared" si="439"/>
        <v>0</v>
      </c>
      <c r="R717" s="23">
        <f t="shared" si="439"/>
        <v>0</v>
      </c>
      <c r="S717" s="23">
        <f t="shared" si="439"/>
        <v>0</v>
      </c>
      <c r="T717" s="23">
        <f t="shared" si="434"/>
        <v>0</v>
      </c>
      <c r="U717" s="23">
        <f t="shared" si="439"/>
        <v>0</v>
      </c>
    </row>
    <row r="718" spans="1:21">
      <c r="A718" s="18" t="str">
        <f t="shared" si="435"/>
        <v>EXP_OM_CUSTACCT</v>
      </c>
      <c r="B718" s="18" t="str">
        <f>$B$10</f>
        <v>ENERGY</v>
      </c>
      <c r="C718" s="22"/>
      <c r="D718" s="23">
        <f t="shared" si="429"/>
        <v>0</v>
      </c>
      <c r="E718" s="23">
        <f t="shared" ref="E718:U718" si="440">E710/$D$712</f>
        <v>0</v>
      </c>
      <c r="F718" s="23">
        <f t="shared" si="440"/>
        <v>0</v>
      </c>
      <c r="G718" s="23">
        <f t="shared" si="440"/>
        <v>0</v>
      </c>
      <c r="H718" s="23">
        <f t="shared" si="431"/>
        <v>0</v>
      </c>
      <c r="I718" s="23">
        <f t="shared" si="440"/>
        <v>0</v>
      </c>
      <c r="J718" s="23">
        <f t="shared" si="440"/>
        <v>0</v>
      </c>
      <c r="K718" s="23">
        <f t="shared" si="440"/>
        <v>0</v>
      </c>
      <c r="L718" s="23">
        <f t="shared" si="432"/>
        <v>0</v>
      </c>
      <c r="M718" s="23">
        <f t="shared" si="432"/>
        <v>0</v>
      </c>
      <c r="N718" s="23">
        <f t="shared" si="440"/>
        <v>0</v>
      </c>
      <c r="O718" s="23">
        <f t="shared" si="440"/>
        <v>0</v>
      </c>
      <c r="P718" s="23">
        <f t="shared" si="433"/>
        <v>0</v>
      </c>
      <c r="Q718" s="23">
        <f t="shared" si="440"/>
        <v>0</v>
      </c>
      <c r="R718" s="23">
        <f t="shared" si="440"/>
        <v>0</v>
      </c>
      <c r="S718" s="23">
        <f t="shared" si="440"/>
        <v>0</v>
      </c>
      <c r="T718" s="23">
        <f t="shared" si="434"/>
        <v>0</v>
      </c>
      <c r="U718" s="23">
        <f t="shared" si="440"/>
        <v>0</v>
      </c>
    </row>
    <row r="719" spans="1:21">
      <c r="A719" s="18" t="str">
        <f t="shared" si="435"/>
        <v>EXP_OM_CUSTACCT</v>
      </c>
      <c r="B719" s="18" t="str">
        <f>$B$11</f>
        <v>CUSTOMER</v>
      </c>
      <c r="C719" s="22"/>
      <c r="D719" s="23">
        <f t="shared" si="429"/>
        <v>0.99999999999999967</v>
      </c>
      <c r="E719" s="23">
        <f>E711/$D$712</f>
        <v>0.8342031510986494</v>
      </c>
      <c r="F719" s="23">
        <f t="shared" ref="F719:U719" si="441">F711/$D$712</f>
        <v>0.14419617310968696</v>
      </c>
      <c r="G719" s="23">
        <f t="shared" si="441"/>
        <v>3.6533930417050389E-4</v>
      </c>
      <c r="H719" s="23">
        <f t="shared" si="431"/>
        <v>2.9129548398837929E-5</v>
      </c>
      <c r="I719" s="23">
        <f t="shared" si="441"/>
        <v>2.7670948739833405E-3</v>
      </c>
      <c r="J719" s="23">
        <f t="shared" si="441"/>
        <v>2.9166363224150671E-4</v>
      </c>
      <c r="K719" s="23">
        <f t="shared" si="441"/>
        <v>6.2510637936077739E-5</v>
      </c>
      <c r="L719" s="23">
        <f t="shared" si="432"/>
        <v>5.1433721694363091E-6</v>
      </c>
      <c r="M719" s="23">
        <f t="shared" si="432"/>
        <v>2.7170014818827666E-5</v>
      </c>
      <c r="N719" s="23">
        <f t="shared" si="441"/>
        <v>2.3915934415791079E-4</v>
      </c>
      <c r="O719" s="23">
        <f t="shared" si="441"/>
        <v>1.0330927006377249E-4</v>
      </c>
      <c r="P719" s="23">
        <f t="shared" si="433"/>
        <v>2.1641191226721088E-5</v>
      </c>
      <c r="Q719" s="23">
        <f t="shared" si="441"/>
        <v>7.4497163963880761E-4</v>
      </c>
      <c r="R719" s="23">
        <f t="shared" si="441"/>
        <v>4.915955127334448E-6</v>
      </c>
      <c r="S719" s="23">
        <f t="shared" si="441"/>
        <v>4.0782226910450204E-5</v>
      </c>
      <c r="T719" s="23">
        <f t="shared" si="434"/>
        <v>1.6673864207325997E-2</v>
      </c>
      <c r="U719" s="23">
        <f t="shared" si="441"/>
        <v>2.2398057349405894E-4</v>
      </c>
    </row>
    <row r="720" spans="1:21">
      <c r="A720" s="18" t="str">
        <f t="shared" si="435"/>
        <v>EXP_OM_CUSTACCT</v>
      </c>
      <c r="B720" s="18" t="str">
        <f>$B$12</f>
        <v>TOTAL</v>
      </c>
      <c r="C720" s="22"/>
      <c r="D720" s="23">
        <f t="shared" si="429"/>
        <v>0.99999999999999967</v>
      </c>
      <c r="E720" s="23">
        <f t="shared" ref="E720:U720" si="442">SUM(E713:E719)</f>
        <v>0.8342031510986494</v>
      </c>
      <c r="F720" s="23">
        <f t="shared" si="442"/>
        <v>0.14419617310968696</v>
      </c>
      <c r="G720" s="23">
        <f t="shared" si="442"/>
        <v>3.6533930417050389E-4</v>
      </c>
      <c r="H720" s="23">
        <f t="shared" si="442"/>
        <v>2.9129548398837929E-5</v>
      </c>
      <c r="I720" s="23">
        <f t="shared" si="442"/>
        <v>2.7670948739833405E-3</v>
      </c>
      <c r="J720" s="23">
        <f t="shared" si="442"/>
        <v>2.9166363224150671E-4</v>
      </c>
      <c r="K720" s="23">
        <f t="shared" si="442"/>
        <v>6.2510637936077739E-5</v>
      </c>
      <c r="L720" s="23">
        <f t="shared" si="442"/>
        <v>5.1433721694363091E-6</v>
      </c>
      <c r="M720" s="23">
        <f t="shared" si="442"/>
        <v>2.7170014818827666E-5</v>
      </c>
      <c r="N720" s="23">
        <f t="shared" si="442"/>
        <v>2.3915934415791079E-4</v>
      </c>
      <c r="O720" s="23">
        <f t="shared" si="442"/>
        <v>1.0330927006377249E-4</v>
      </c>
      <c r="P720" s="23">
        <f t="shared" si="442"/>
        <v>2.1641191226721088E-5</v>
      </c>
      <c r="Q720" s="23">
        <f t="shared" si="442"/>
        <v>7.4497163963880761E-4</v>
      </c>
      <c r="R720" s="23">
        <f t="shared" si="442"/>
        <v>4.915955127334448E-6</v>
      </c>
      <c r="S720" s="23">
        <f t="shared" si="442"/>
        <v>4.0782226910450204E-5</v>
      </c>
      <c r="T720" s="23">
        <f t="shared" si="442"/>
        <v>1.6673864207325997E-2</v>
      </c>
      <c r="U720" s="23">
        <f t="shared" si="442"/>
        <v>2.2398057349405894E-4</v>
      </c>
    </row>
    <row r="721" spans="1:21">
      <c r="C721" s="22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</row>
    <row r="722" spans="1:21" ht="15.6">
      <c r="A722" s="147" t="s">
        <v>237</v>
      </c>
      <c r="C722" s="22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</row>
    <row r="723" spans="1:21" ht="12">
      <c r="A723" s="37"/>
      <c r="C723" s="22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</row>
    <row r="724" spans="1:21" ht="12">
      <c r="A724" s="37" t="s">
        <v>567</v>
      </c>
      <c r="B724" s="18" t="str">
        <f>$B$5</f>
        <v>PRODUCTION</v>
      </c>
      <c r="D724" s="24">
        <f>+COSS!H1713</f>
        <v>0</v>
      </c>
      <c r="E724" s="24">
        <f>+COSS!I1713</f>
        <v>0</v>
      </c>
      <c r="F724" s="24">
        <f>+COSS!J1713</f>
        <v>0</v>
      </c>
      <c r="G724" s="24">
        <f>+COSS!K1713</f>
        <v>0</v>
      </c>
      <c r="H724" s="24">
        <f>+COSS!L1713</f>
        <v>0</v>
      </c>
      <c r="I724" s="24">
        <f>+COSS!N1713</f>
        <v>0</v>
      </c>
      <c r="J724" s="24">
        <f>+COSS!O1713</f>
        <v>0</v>
      </c>
      <c r="K724" s="24">
        <f>+COSS!P1713</f>
        <v>0</v>
      </c>
      <c r="L724" s="24">
        <f>+COSS!Q1713</f>
        <v>0</v>
      </c>
      <c r="M724" s="24">
        <f>+COSS!S1713</f>
        <v>0</v>
      </c>
      <c r="N724" s="24">
        <f>+COSS!T1713</f>
        <v>0</v>
      </c>
      <c r="O724" s="24">
        <f>+COSS!U1713</f>
        <v>0</v>
      </c>
      <c r="P724" s="24">
        <f>+COSS!V1713</f>
        <v>0</v>
      </c>
      <c r="Q724" s="24">
        <f>+COSS!X1713</f>
        <v>0</v>
      </c>
      <c r="R724" s="24">
        <f>+COSS!Y1713</f>
        <v>0</v>
      </c>
      <c r="S724" s="24">
        <f>+COSS!AA1713</f>
        <v>0</v>
      </c>
      <c r="T724" s="24">
        <f>+COSS!AB1713</f>
        <v>0</v>
      </c>
      <c r="U724" s="24">
        <f>+COSS!AC1713</f>
        <v>0</v>
      </c>
    </row>
    <row r="725" spans="1:21">
      <c r="B725" s="18" t="str">
        <f>$B$6</f>
        <v>BULKTRAN</v>
      </c>
      <c r="D725" s="24">
        <f>+COSS!H1714</f>
        <v>0</v>
      </c>
      <c r="E725" s="24">
        <f>+COSS!I1714</f>
        <v>0</v>
      </c>
      <c r="F725" s="24">
        <f>+COSS!J1714</f>
        <v>0</v>
      </c>
      <c r="G725" s="24">
        <f>+COSS!K1714</f>
        <v>0</v>
      </c>
      <c r="H725" s="24">
        <f>+COSS!L1714</f>
        <v>0</v>
      </c>
      <c r="I725" s="24">
        <f>+COSS!N1714</f>
        <v>0</v>
      </c>
      <c r="J725" s="24">
        <f>+COSS!O1714</f>
        <v>0</v>
      </c>
      <c r="K725" s="24">
        <f>+COSS!P1714</f>
        <v>0</v>
      </c>
      <c r="L725" s="24">
        <f>+COSS!Q1714</f>
        <v>0</v>
      </c>
      <c r="M725" s="24">
        <f>+COSS!S1714</f>
        <v>0</v>
      </c>
      <c r="N725" s="24">
        <f>+COSS!T1714</f>
        <v>0</v>
      </c>
      <c r="O725" s="24">
        <f>+COSS!U1714</f>
        <v>0</v>
      </c>
      <c r="P725" s="24">
        <f>+COSS!V1714</f>
        <v>0</v>
      </c>
      <c r="Q725" s="24">
        <f>+COSS!X1714</f>
        <v>0</v>
      </c>
      <c r="R725" s="24">
        <f>+COSS!Y1714</f>
        <v>0</v>
      </c>
      <c r="S725" s="24">
        <f>+COSS!AA1714</f>
        <v>0</v>
      </c>
      <c r="T725" s="24">
        <f>+COSS!AB1714</f>
        <v>0</v>
      </c>
      <c r="U725" s="24">
        <f>+COSS!AC1714</f>
        <v>0</v>
      </c>
    </row>
    <row r="726" spans="1:21">
      <c r="B726" s="18" t="str">
        <f>$B$7</f>
        <v>SUBTRAN</v>
      </c>
      <c r="D726" s="24">
        <f>+COSS!H1715</f>
        <v>0</v>
      </c>
      <c r="E726" s="24">
        <f>+COSS!I1715</f>
        <v>0</v>
      </c>
      <c r="F726" s="24">
        <f>+COSS!J1715</f>
        <v>0</v>
      </c>
      <c r="G726" s="24">
        <f>+COSS!K1715</f>
        <v>0</v>
      </c>
      <c r="H726" s="24">
        <f>+COSS!L1715</f>
        <v>0</v>
      </c>
      <c r="I726" s="24">
        <f>+COSS!N1715</f>
        <v>0</v>
      </c>
      <c r="J726" s="24">
        <f>+COSS!O1715</f>
        <v>0</v>
      </c>
      <c r="K726" s="24">
        <f>+COSS!P1715</f>
        <v>0</v>
      </c>
      <c r="L726" s="24">
        <f>+COSS!Q1715</f>
        <v>0</v>
      </c>
      <c r="M726" s="24">
        <f>+COSS!S1715</f>
        <v>0</v>
      </c>
      <c r="N726" s="24">
        <f>+COSS!T1715</f>
        <v>0</v>
      </c>
      <c r="O726" s="24">
        <f>+COSS!U1715</f>
        <v>0</v>
      </c>
      <c r="P726" s="24">
        <f>+COSS!V1715</f>
        <v>0</v>
      </c>
      <c r="Q726" s="24">
        <f>+COSS!X1715</f>
        <v>0</v>
      </c>
      <c r="R726" s="24">
        <f>+COSS!Y1715</f>
        <v>0</v>
      </c>
      <c r="S726" s="24">
        <f>+COSS!AA1715</f>
        <v>0</v>
      </c>
      <c r="T726" s="24">
        <f>+COSS!AB1715</f>
        <v>0</v>
      </c>
      <c r="U726" s="24">
        <f>+COSS!AC1715</f>
        <v>0</v>
      </c>
    </row>
    <row r="727" spans="1:21">
      <c r="B727" s="18" t="str">
        <f>$B$8</f>
        <v>DISTPRI</v>
      </c>
      <c r="D727" s="24">
        <f>+COSS!H1716</f>
        <v>0</v>
      </c>
      <c r="E727" s="24">
        <f>+COSS!I1716</f>
        <v>0</v>
      </c>
      <c r="F727" s="24">
        <f>+COSS!J1716</f>
        <v>0</v>
      </c>
      <c r="G727" s="24">
        <f>+COSS!K1716</f>
        <v>0</v>
      </c>
      <c r="H727" s="24">
        <f>+COSS!L1716</f>
        <v>0</v>
      </c>
      <c r="I727" s="24">
        <f>+COSS!N1716</f>
        <v>0</v>
      </c>
      <c r="J727" s="24">
        <f>+COSS!O1716</f>
        <v>0</v>
      </c>
      <c r="K727" s="24">
        <f>+COSS!P1716</f>
        <v>0</v>
      </c>
      <c r="L727" s="24">
        <f>+COSS!Q1716</f>
        <v>0</v>
      </c>
      <c r="M727" s="24">
        <f>+COSS!S1716</f>
        <v>0</v>
      </c>
      <c r="N727" s="24">
        <f>+COSS!T1716</f>
        <v>0</v>
      </c>
      <c r="O727" s="24">
        <f>+COSS!U1716</f>
        <v>0</v>
      </c>
      <c r="P727" s="24">
        <f>+COSS!V1716</f>
        <v>0</v>
      </c>
      <c r="Q727" s="24">
        <f>+COSS!X1716</f>
        <v>0</v>
      </c>
      <c r="R727" s="24">
        <f>+COSS!Y1716</f>
        <v>0</v>
      </c>
      <c r="S727" s="24">
        <f>+COSS!AA1716</f>
        <v>0</v>
      </c>
      <c r="T727" s="24">
        <f>+COSS!AB1716</f>
        <v>0</v>
      </c>
      <c r="U727" s="24">
        <f>+COSS!AC1716</f>
        <v>0</v>
      </c>
    </row>
    <row r="728" spans="1:21">
      <c r="B728" s="18" t="str">
        <f>$B$9</f>
        <v>DISTSEC</v>
      </c>
      <c r="D728" s="24">
        <f>+COSS!H1717</f>
        <v>0</v>
      </c>
      <c r="E728" s="24">
        <f>+COSS!I1717</f>
        <v>0</v>
      </c>
      <c r="F728" s="24">
        <f>+COSS!J1717</f>
        <v>0</v>
      </c>
      <c r="G728" s="24">
        <f>+COSS!K1717</f>
        <v>0</v>
      </c>
      <c r="H728" s="24">
        <f>+COSS!L1717</f>
        <v>0</v>
      </c>
      <c r="I728" s="24">
        <f>+COSS!N1717</f>
        <v>0</v>
      </c>
      <c r="J728" s="24">
        <f>+COSS!O1717</f>
        <v>0</v>
      </c>
      <c r="K728" s="24">
        <f>+COSS!P1717</f>
        <v>0</v>
      </c>
      <c r="L728" s="24">
        <f>+COSS!Q1717</f>
        <v>0</v>
      </c>
      <c r="M728" s="24">
        <f>+COSS!S1717</f>
        <v>0</v>
      </c>
      <c r="N728" s="24">
        <f>+COSS!T1717</f>
        <v>0</v>
      </c>
      <c r="O728" s="24">
        <f>+COSS!U1717</f>
        <v>0</v>
      </c>
      <c r="P728" s="24">
        <f>+COSS!V1717</f>
        <v>0</v>
      </c>
      <c r="Q728" s="24">
        <f>+COSS!X1717</f>
        <v>0</v>
      </c>
      <c r="R728" s="24">
        <f>+COSS!Y1717</f>
        <v>0</v>
      </c>
      <c r="S728" s="24">
        <f>+COSS!AA1717</f>
        <v>0</v>
      </c>
      <c r="T728" s="24">
        <f>+COSS!AB1717</f>
        <v>0</v>
      </c>
      <c r="U728" s="24">
        <f>+COSS!AC1717</f>
        <v>0</v>
      </c>
    </row>
    <row r="729" spans="1:21">
      <c r="B729" s="18" t="str">
        <f>$B$10</f>
        <v>ENERGY</v>
      </c>
      <c r="D729" s="24">
        <f>+COSS!H1718</f>
        <v>0</v>
      </c>
      <c r="E729" s="24">
        <f>+COSS!I1718</f>
        <v>0</v>
      </c>
      <c r="F729" s="24">
        <f>+COSS!J1718</f>
        <v>0</v>
      </c>
      <c r="G729" s="24">
        <f>+COSS!K1718</f>
        <v>0</v>
      </c>
      <c r="H729" s="24">
        <f>+COSS!L1718</f>
        <v>0</v>
      </c>
      <c r="I729" s="24">
        <f>+COSS!N1718</f>
        <v>0</v>
      </c>
      <c r="J729" s="24">
        <f>+COSS!O1718</f>
        <v>0</v>
      </c>
      <c r="K729" s="24">
        <f>+COSS!P1718</f>
        <v>0</v>
      </c>
      <c r="L729" s="24">
        <f>+COSS!Q1718</f>
        <v>0</v>
      </c>
      <c r="M729" s="24">
        <f>+COSS!S1718</f>
        <v>0</v>
      </c>
      <c r="N729" s="24">
        <f>+COSS!T1718</f>
        <v>0</v>
      </c>
      <c r="O729" s="24">
        <f>+COSS!U1718</f>
        <v>0</v>
      </c>
      <c r="P729" s="24">
        <f>+COSS!V1718</f>
        <v>0</v>
      </c>
      <c r="Q729" s="24">
        <f>+COSS!X1718</f>
        <v>0</v>
      </c>
      <c r="R729" s="24">
        <f>+COSS!Y1718</f>
        <v>0</v>
      </c>
      <c r="S729" s="24">
        <f>+COSS!AA1718</f>
        <v>0</v>
      </c>
      <c r="T729" s="24">
        <f>+COSS!AB1718</f>
        <v>0</v>
      </c>
      <c r="U729" s="24">
        <f>+COSS!AC1718</f>
        <v>0</v>
      </c>
    </row>
    <row r="730" spans="1:21">
      <c r="B730" s="18" t="str">
        <f>$B$11</f>
        <v>CUSTOMER</v>
      </c>
      <c r="D730" s="24">
        <f>+COSS!H1719</f>
        <v>734968.00000000012</v>
      </c>
      <c r="E730" s="24">
        <f>+COSS!I1719</f>
        <v>468236.79248572257</v>
      </c>
      <c r="F730" s="24">
        <f>+COSS!J1719</f>
        <v>106166.67318894769</v>
      </c>
      <c r="G730" s="24">
        <f>+COSS!K1719</f>
        <v>262.55483526794859</v>
      </c>
      <c r="H730" s="24">
        <f>+COSS!L1719</f>
        <v>21.004386821435887</v>
      </c>
      <c r="I730" s="24">
        <f>+COSS!N1719</f>
        <v>1900.8970073399475</v>
      </c>
      <c r="J730" s="24">
        <f>+COSS!O1719</f>
        <v>196.04094366673493</v>
      </c>
      <c r="K730" s="24">
        <f>+COSS!P1719</f>
        <v>42.008773642871773</v>
      </c>
      <c r="L730" s="24">
        <f>+COSS!Q1719</f>
        <v>3.5007311369059813</v>
      </c>
      <c r="M730" s="24">
        <f>+COSS!S1719</f>
        <v>17.503655684529907</v>
      </c>
      <c r="N730" s="24">
        <f>+COSS!T1719</f>
        <v>154.03217002386316</v>
      </c>
      <c r="O730" s="24">
        <f>+COSS!U1719</f>
        <v>66.513891601213643</v>
      </c>
      <c r="P730" s="24">
        <f>+COSS!V1719</f>
        <v>14.002924547623925</v>
      </c>
      <c r="Q730" s="24">
        <f>+COSS!X1719</f>
        <v>535.61186394661513</v>
      </c>
      <c r="R730" s="24">
        <f>+COSS!Y1719</f>
        <v>3.5007311369059813</v>
      </c>
      <c r="S730" s="24">
        <f>+COSS!AA1719</f>
        <v>31.50658023215383</v>
      </c>
      <c r="T730" s="24">
        <f>+COSS!AB1719</f>
        <v>157123.31561775116</v>
      </c>
      <c r="U730" s="24">
        <f>+COSS!AC1719</f>
        <v>192.54021252982895</v>
      </c>
    </row>
    <row r="731" spans="1:21">
      <c r="B731" s="18" t="str">
        <f>$B$12</f>
        <v>TOTAL</v>
      </c>
      <c r="D731" s="24">
        <f>+COSS!H1720</f>
        <v>734968.00000000012</v>
      </c>
      <c r="E731" s="24">
        <f>+COSS!I1720</f>
        <v>468236.79248572257</v>
      </c>
      <c r="F731" s="24">
        <f>+COSS!J1720</f>
        <v>106166.67318894769</v>
      </c>
      <c r="G731" s="24">
        <f>+COSS!K1720</f>
        <v>262.55483526794859</v>
      </c>
      <c r="H731" s="24">
        <f>+COSS!L1720</f>
        <v>21.004386821435887</v>
      </c>
      <c r="I731" s="24">
        <f>+COSS!N1720</f>
        <v>1900.8970073399475</v>
      </c>
      <c r="J731" s="24">
        <f>+COSS!O1720</f>
        <v>196.04094366673493</v>
      </c>
      <c r="K731" s="24">
        <f>+COSS!P1720</f>
        <v>42.008773642871773</v>
      </c>
      <c r="L731" s="24">
        <f>+COSS!Q1720</f>
        <v>3.5007311369059813</v>
      </c>
      <c r="M731" s="24">
        <f>+COSS!S1720</f>
        <v>17.503655684529907</v>
      </c>
      <c r="N731" s="24">
        <f>+COSS!T1720</f>
        <v>154.03217002386316</v>
      </c>
      <c r="O731" s="24">
        <f>+COSS!U1720</f>
        <v>66.513891601213643</v>
      </c>
      <c r="P731" s="24">
        <f>+COSS!V1720</f>
        <v>14.002924547623925</v>
      </c>
      <c r="Q731" s="24">
        <f>+COSS!X1720</f>
        <v>535.61186394661513</v>
      </c>
      <c r="R731" s="24">
        <f>+COSS!Y1720</f>
        <v>3.5007311369059813</v>
      </c>
      <c r="S731" s="24">
        <f>+COSS!AA1720</f>
        <v>31.50658023215383</v>
      </c>
      <c r="T731" s="24">
        <f>+COSS!AB1720</f>
        <v>157123.31561775116</v>
      </c>
      <c r="U731" s="24">
        <f>+COSS!AC1720</f>
        <v>192.54021252982895</v>
      </c>
    </row>
    <row r="732" spans="1:21">
      <c r="A732" s="119" t="s">
        <v>81</v>
      </c>
      <c r="B732" s="18" t="str">
        <f>$B$5</f>
        <v>PRODUCTION</v>
      </c>
      <c r="C732" s="22"/>
      <c r="D732" s="23">
        <f t="shared" ref="D732:D739" si="443">SUM(E732:U732)</f>
        <v>0</v>
      </c>
      <c r="E732" s="23">
        <f>E724/$D$731</f>
        <v>0</v>
      </c>
      <c r="F732" s="23">
        <f t="shared" ref="F732:U732" si="444">F724/$D$731</f>
        <v>0</v>
      </c>
      <c r="G732" s="23">
        <f t="shared" si="444"/>
        <v>0</v>
      </c>
      <c r="H732" s="23">
        <f t="shared" ref="H732:H738" si="445">H724/$D$731</f>
        <v>0</v>
      </c>
      <c r="I732" s="23">
        <f t="shared" si="444"/>
        <v>0</v>
      </c>
      <c r="J732" s="23">
        <f t="shared" si="444"/>
        <v>0</v>
      </c>
      <c r="K732" s="23">
        <f t="shared" si="444"/>
        <v>0</v>
      </c>
      <c r="L732" s="23">
        <f t="shared" ref="L732:M738" si="446">L724/$D$731</f>
        <v>0</v>
      </c>
      <c r="M732" s="23">
        <f t="shared" si="446"/>
        <v>0</v>
      </c>
      <c r="N732" s="23">
        <f t="shared" si="444"/>
        <v>0</v>
      </c>
      <c r="O732" s="23">
        <f t="shared" si="444"/>
        <v>0</v>
      </c>
      <c r="P732" s="23">
        <f t="shared" ref="P732:P738" si="447">P724/$D$731</f>
        <v>0</v>
      </c>
      <c r="Q732" s="23">
        <f t="shared" si="444"/>
        <v>0</v>
      </c>
      <c r="R732" s="23">
        <f t="shared" si="444"/>
        <v>0</v>
      </c>
      <c r="S732" s="23">
        <f t="shared" si="444"/>
        <v>0</v>
      </c>
      <c r="T732" s="23">
        <f t="shared" ref="T732:T738" si="448">T724/$D$731</f>
        <v>0</v>
      </c>
      <c r="U732" s="23">
        <f t="shared" si="444"/>
        <v>0</v>
      </c>
    </row>
    <row r="733" spans="1:21">
      <c r="A733" s="18" t="str">
        <f t="shared" ref="A733:A739" si="449">A732</f>
        <v>EXP_OM_CUSTSERV</v>
      </c>
      <c r="B733" s="18" t="str">
        <f>$B$6</f>
        <v>BULKTRAN</v>
      </c>
      <c r="C733" s="22"/>
      <c r="D733" s="23">
        <f t="shared" si="443"/>
        <v>0</v>
      </c>
      <c r="E733" s="23">
        <f t="shared" ref="E733:U733" si="450">E725/$D$731</f>
        <v>0</v>
      </c>
      <c r="F733" s="23">
        <f t="shared" si="450"/>
        <v>0</v>
      </c>
      <c r="G733" s="23">
        <f t="shared" si="450"/>
        <v>0</v>
      </c>
      <c r="H733" s="23">
        <f t="shared" si="445"/>
        <v>0</v>
      </c>
      <c r="I733" s="23">
        <f t="shared" si="450"/>
        <v>0</v>
      </c>
      <c r="J733" s="23">
        <f t="shared" si="450"/>
        <v>0</v>
      </c>
      <c r="K733" s="23">
        <f t="shared" si="450"/>
        <v>0</v>
      </c>
      <c r="L733" s="23">
        <f t="shared" si="446"/>
        <v>0</v>
      </c>
      <c r="M733" s="23">
        <f t="shared" si="446"/>
        <v>0</v>
      </c>
      <c r="N733" s="23">
        <f t="shared" si="450"/>
        <v>0</v>
      </c>
      <c r="O733" s="23">
        <f t="shared" si="450"/>
        <v>0</v>
      </c>
      <c r="P733" s="23">
        <f t="shared" si="447"/>
        <v>0</v>
      </c>
      <c r="Q733" s="23">
        <f t="shared" si="450"/>
        <v>0</v>
      </c>
      <c r="R733" s="23">
        <f t="shared" si="450"/>
        <v>0</v>
      </c>
      <c r="S733" s="23">
        <f t="shared" si="450"/>
        <v>0</v>
      </c>
      <c r="T733" s="23">
        <f t="shared" si="448"/>
        <v>0</v>
      </c>
      <c r="U733" s="23">
        <f t="shared" si="450"/>
        <v>0</v>
      </c>
    </row>
    <row r="734" spans="1:21">
      <c r="A734" s="18" t="str">
        <f t="shared" si="449"/>
        <v>EXP_OM_CUSTSERV</v>
      </c>
      <c r="B734" s="18" t="str">
        <f>$B$7</f>
        <v>SUBTRAN</v>
      </c>
      <c r="C734" s="22"/>
      <c r="D734" s="23">
        <f t="shared" si="443"/>
        <v>0</v>
      </c>
      <c r="E734" s="23">
        <f t="shared" ref="E734:U734" si="451">E726/$D$731</f>
        <v>0</v>
      </c>
      <c r="F734" s="23">
        <f t="shared" si="451"/>
        <v>0</v>
      </c>
      <c r="G734" s="23">
        <f t="shared" si="451"/>
        <v>0</v>
      </c>
      <c r="H734" s="23">
        <f t="shared" si="445"/>
        <v>0</v>
      </c>
      <c r="I734" s="23">
        <f t="shared" si="451"/>
        <v>0</v>
      </c>
      <c r="J734" s="23">
        <f t="shared" si="451"/>
        <v>0</v>
      </c>
      <c r="K734" s="23">
        <f t="shared" si="451"/>
        <v>0</v>
      </c>
      <c r="L734" s="23">
        <f t="shared" si="446"/>
        <v>0</v>
      </c>
      <c r="M734" s="23">
        <f t="shared" si="446"/>
        <v>0</v>
      </c>
      <c r="N734" s="23">
        <f t="shared" si="451"/>
        <v>0</v>
      </c>
      <c r="O734" s="23">
        <f t="shared" si="451"/>
        <v>0</v>
      </c>
      <c r="P734" s="23">
        <f t="shared" si="447"/>
        <v>0</v>
      </c>
      <c r="Q734" s="23">
        <f t="shared" si="451"/>
        <v>0</v>
      </c>
      <c r="R734" s="23">
        <f t="shared" si="451"/>
        <v>0</v>
      </c>
      <c r="S734" s="23">
        <f t="shared" si="451"/>
        <v>0</v>
      </c>
      <c r="T734" s="23">
        <f t="shared" si="448"/>
        <v>0</v>
      </c>
      <c r="U734" s="23">
        <f t="shared" si="451"/>
        <v>0</v>
      </c>
    </row>
    <row r="735" spans="1:21">
      <c r="A735" s="18" t="str">
        <f t="shared" si="449"/>
        <v>EXP_OM_CUSTSERV</v>
      </c>
      <c r="B735" s="18" t="str">
        <f>$B$8</f>
        <v>DISTPRI</v>
      </c>
      <c r="C735" s="22"/>
      <c r="D735" s="23">
        <f t="shared" si="443"/>
        <v>0</v>
      </c>
      <c r="E735" s="23">
        <f t="shared" ref="E735:U735" si="452">E727/$D$731</f>
        <v>0</v>
      </c>
      <c r="F735" s="23">
        <f t="shared" si="452"/>
        <v>0</v>
      </c>
      <c r="G735" s="23">
        <f t="shared" si="452"/>
        <v>0</v>
      </c>
      <c r="H735" s="23">
        <f t="shared" si="445"/>
        <v>0</v>
      </c>
      <c r="I735" s="23">
        <f t="shared" si="452"/>
        <v>0</v>
      </c>
      <c r="J735" s="23">
        <f t="shared" si="452"/>
        <v>0</v>
      </c>
      <c r="K735" s="23">
        <f t="shared" si="452"/>
        <v>0</v>
      </c>
      <c r="L735" s="23">
        <f t="shared" si="446"/>
        <v>0</v>
      </c>
      <c r="M735" s="23">
        <f t="shared" si="446"/>
        <v>0</v>
      </c>
      <c r="N735" s="23">
        <f t="shared" si="452"/>
        <v>0</v>
      </c>
      <c r="O735" s="23">
        <f t="shared" si="452"/>
        <v>0</v>
      </c>
      <c r="P735" s="23">
        <f t="shared" si="447"/>
        <v>0</v>
      </c>
      <c r="Q735" s="23">
        <f t="shared" si="452"/>
        <v>0</v>
      </c>
      <c r="R735" s="23">
        <f t="shared" si="452"/>
        <v>0</v>
      </c>
      <c r="S735" s="23">
        <f t="shared" si="452"/>
        <v>0</v>
      </c>
      <c r="T735" s="23">
        <f t="shared" si="448"/>
        <v>0</v>
      </c>
      <c r="U735" s="23">
        <f t="shared" si="452"/>
        <v>0</v>
      </c>
    </row>
    <row r="736" spans="1:21">
      <c r="A736" s="18" t="str">
        <f t="shared" si="449"/>
        <v>EXP_OM_CUSTSERV</v>
      </c>
      <c r="B736" s="18" t="str">
        <f>$B$9</f>
        <v>DISTSEC</v>
      </c>
      <c r="C736" s="22"/>
      <c r="D736" s="23">
        <f t="shared" si="443"/>
        <v>0</v>
      </c>
      <c r="E736" s="23">
        <f t="shared" ref="E736:U736" si="453">E728/$D$731</f>
        <v>0</v>
      </c>
      <c r="F736" s="23">
        <f t="shared" si="453"/>
        <v>0</v>
      </c>
      <c r="G736" s="23">
        <f t="shared" si="453"/>
        <v>0</v>
      </c>
      <c r="H736" s="23">
        <f t="shared" si="445"/>
        <v>0</v>
      </c>
      <c r="I736" s="23">
        <f t="shared" si="453"/>
        <v>0</v>
      </c>
      <c r="J736" s="23">
        <f t="shared" si="453"/>
        <v>0</v>
      </c>
      <c r="K736" s="23">
        <f t="shared" si="453"/>
        <v>0</v>
      </c>
      <c r="L736" s="23">
        <f t="shared" si="446"/>
        <v>0</v>
      </c>
      <c r="M736" s="23">
        <f t="shared" si="446"/>
        <v>0</v>
      </c>
      <c r="N736" s="23">
        <f t="shared" si="453"/>
        <v>0</v>
      </c>
      <c r="O736" s="23">
        <f t="shared" si="453"/>
        <v>0</v>
      </c>
      <c r="P736" s="23">
        <f t="shared" si="447"/>
        <v>0</v>
      </c>
      <c r="Q736" s="23">
        <f t="shared" si="453"/>
        <v>0</v>
      </c>
      <c r="R736" s="23">
        <f t="shared" si="453"/>
        <v>0</v>
      </c>
      <c r="S736" s="23">
        <f t="shared" si="453"/>
        <v>0</v>
      </c>
      <c r="T736" s="23">
        <f t="shared" si="448"/>
        <v>0</v>
      </c>
      <c r="U736" s="23">
        <f t="shared" si="453"/>
        <v>0</v>
      </c>
    </row>
    <row r="737" spans="1:21">
      <c r="A737" s="18" t="str">
        <f t="shared" si="449"/>
        <v>EXP_OM_CUSTSERV</v>
      </c>
      <c r="B737" s="18" t="str">
        <f>$B$10</f>
        <v>ENERGY</v>
      </c>
      <c r="C737" s="22"/>
      <c r="D737" s="23">
        <f t="shared" si="443"/>
        <v>0</v>
      </c>
      <c r="E737" s="23">
        <f t="shared" ref="E737:U737" si="454">E729/$D$731</f>
        <v>0</v>
      </c>
      <c r="F737" s="23">
        <f t="shared" si="454"/>
        <v>0</v>
      </c>
      <c r="G737" s="23">
        <f t="shared" si="454"/>
        <v>0</v>
      </c>
      <c r="H737" s="23">
        <f t="shared" si="445"/>
        <v>0</v>
      </c>
      <c r="I737" s="23">
        <f t="shared" si="454"/>
        <v>0</v>
      </c>
      <c r="J737" s="23">
        <f t="shared" si="454"/>
        <v>0</v>
      </c>
      <c r="K737" s="23">
        <f t="shared" si="454"/>
        <v>0</v>
      </c>
      <c r="L737" s="23">
        <f t="shared" si="446"/>
        <v>0</v>
      </c>
      <c r="M737" s="23">
        <f t="shared" si="446"/>
        <v>0</v>
      </c>
      <c r="N737" s="23">
        <f t="shared" si="454"/>
        <v>0</v>
      </c>
      <c r="O737" s="23">
        <f t="shared" si="454"/>
        <v>0</v>
      </c>
      <c r="P737" s="23">
        <f t="shared" si="447"/>
        <v>0</v>
      </c>
      <c r="Q737" s="23">
        <f t="shared" si="454"/>
        <v>0</v>
      </c>
      <c r="R737" s="23">
        <f t="shared" si="454"/>
        <v>0</v>
      </c>
      <c r="S737" s="23">
        <f t="shared" si="454"/>
        <v>0</v>
      </c>
      <c r="T737" s="23">
        <f t="shared" si="448"/>
        <v>0</v>
      </c>
      <c r="U737" s="23">
        <f t="shared" si="454"/>
        <v>0</v>
      </c>
    </row>
    <row r="738" spans="1:21">
      <c r="A738" s="18" t="str">
        <f t="shared" si="449"/>
        <v>EXP_OM_CUSTSERV</v>
      </c>
      <c r="B738" s="18" t="str">
        <f>$B$11</f>
        <v>CUSTOMER</v>
      </c>
      <c r="C738" s="22"/>
      <c r="D738" s="23">
        <f t="shared" si="443"/>
        <v>1</v>
      </c>
      <c r="E738" s="23">
        <f>E730/$D$731</f>
        <v>0.6370845975412841</v>
      </c>
      <c r="F738" s="23">
        <f t="shared" ref="F738:U738" si="455">F730/$D$731</f>
        <v>0.14445074233020713</v>
      </c>
      <c r="G738" s="23">
        <f t="shared" si="455"/>
        <v>3.5723301595164488E-4</v>
      </c>
      <c r="H738" s="23">
        <f t="shared" si="445"/>
        <v>2.8578641276131592E-5</v>
      </c>
      <c r="I738" s="23">
        <f t="shared" si="455"/>
        <v>2.5863670354899088E-3</v>
      </c>
      <c r="J738" s="23">
        <f t="shared" si="455"/>
        <v>2.6673398524389483E-4</v>
      </c>
      <c r="K738" s="23">
        <f t="shared" si="455"/>
        <v>5.7157282552263184E-5</v>
      </c>
      <c r="L738" s="23">
        <f t="shared" si="446"/>
        <v>4.7631068793552654E-6</v>
      </c>
      <c r="M738" s="23">
        <f t="shared" si="446"/>
        <v>2.3815534396776327E-5</v>
      </c>
      <c r="N738" s="23">
        <f t="shared" si="455"/>
        <v>2.0957670269163166E-4</v>
      </c>
      <c r="O738" s="23">
        <f t="shared" si="455"/>
        <v>9.0499030707750038E-5</v>
      </c>
      <c r="P738" s="23">
        <f t="shared" si="447"/>
        <v>1.9052427517421061E-5</v>
      </c>
      <c r="Q738" s="23">
        <f t="shared" si="455"/>
        <v>7.2875535254135558E-4</v>
      </c>
      <c r="R738" s="23">
        <f t="shared" si="455"/>
        <v>4.7631068793552654E-6</v>
      </c>
      <c r="S738" s="23">
        <f t="shared" si="455"/>
        <v>4.2867961914197385E-5</v>
      </c>
      <c r="T738" s="23">
        <f t="shared" si="448"/>
        <v>0.21378252606610237</v>
      </c>
      <c r="U738" s="23">
        <f t="shared" si="455"/>
        <v>2.6197087836453956E-4</v>
      </c>
    </row>
    <row r="739" spans="1:21">
      <c r="A739" s="18" t="str">
        <f t="shared" si="449"/>
        <v>EXP_OM_CUSTSERV</v>
      </c>
      <c r="B739" s="18" t="str">
        <f>$B$12</f>
        <v>TOTAL</v>
      </c>
      <c r="C739" s="22"/>
      <c r="D739" s="23">
        <f t="shared" si="443"/>
        <v>1</v>
      </c>
      <c r="E739" s="23">
        <f t="shared" ref="E739:U739" si="456">SUM(E732:E738)</f>
        <v>0.6370845975412841</v>
      </c>
      <c r="F739" s="23">
        <f t="shared" si="456"/>
        <v>0.14445074233020713</v>
      </c>
      <c r="G739" s="23">
        <f t="shared" si="456"/>
        <v>3.5723301595164488E-4</v>
      </c>
      <c r="H739" s="23">
        <f t="shared" si="456"/>
        <v>2.8578641276131592E-5</v>
      </c>
      <c r="I739" s="23">
        <f t="shared" si="456"/>
        <v>2.5863670354899088E-3</v>
      </c>
      <c r="J739" s="23">
        <f t="shared" si="456"/>
        <v>2.6673398524389483E-4</v>
      </c>
      <c r="K739" s="23">
        <f t="shared" si="456"/>
        <v>5.7157282552263184E-5</v>
      </c>
      <c r="L739" s="23">
        <f t="shared" si="456"/>
        <v>4.7631068793552654E-6</v>
      </c>
      <c r="M739" s="23">
        <f t="shared" si="456"/>
        <v>2.3815534396776327E-5</v>
      </c>
      <c r="N739" s="23">
        <f t="shared" si="456"/>
        <v>2.0957670269163166E-4</v>
      </c>
      <c r="O739" s="23">
        <f t="shared" si="456"/>
        <v>9.0499030707750038E-5</v>
      </c>
      <c r="P739" s="23">
        <f t="shared" si="456"/>
        <v>1.9052427517421061E-5</v>
      </c>
      <c r="Q739" s="23">
        <f t="shared" si="456"/>
        <v>7.2875535254135558E-4</v>
      </c>
      <c r="R739" s="23">
        <f t="shared" si="456"/>
        <v>4.7631068793552654E-6</v>
      </c>
      <c r="S739" s="23">
        <f t="shared" si="456"/>
        <v>4.2867961914197385E-5</v>
      </c>
      <c r="T739" s="23">
        <f t="shared" si="456"/>
        <v>0.21378252606610237</v>
      </c>
      <c r="U739" s="23">
        <f t="shared" si="456"/>
        <v>2.6197087836453956E-4</v>
      </c>
    </row>
    <row r="741" spans="1:21" ht="12">
      <c r="A741" s="37" t="s">
        <v>18</v>
      </c>
      <c r="B741" s="18" t="str">
        <f>$B$5</f>
        <v>PRODUCTION</v>
      </c>
      <c r="D741" s="24">
        <f ca="1">COSS!H1863-COSS!H1245-COSS!H1253-COSS!H1133</f>
        <v>74295127.585455656</v>
      </c>
      <c r="E741" s="24">
        <f ca="1">COSS!I1863-COSS!I1245-COSS!I1253-COSS!I1133</f>
        <v>38185274.579382509</v>
      </c>
      <c r="F741" s="24">
        <f ca="1">COSS!J1863-COSS!J1245-COSS!J1253-COSS!J1133</f>
        <v>8918162.1381413452</v>
      </c>
      <c r="G741" s="24">
        <f ca="1">COSS!K1863-COSS!K1245-COSS!K1253-COSS!K1133</f>
        <v>123899.78740346893</v>
      </c>
      <c r="H741" s="24">
        <f ca="1">COSS!L1863-COSS!L1245-COSS!L1253-COSS!L1133</f>
        <v>17250.43385428188</v>
      </c>
      <c r="I741" s="24">
        <f ca="1">COSS!N1863-COSS!N1245-COSS!N1253-COSS!N1133</f>
        <v>5306623.1391151045</v>
      </c>
      <c r="J741" s="24">
        <f ca="1">COSS!O1863-COSS!O1245-COSS!O1253-COSS!O1133</f>
        <v>951828.37591469497</v>
      </c>
      <c r="K741" s="24">
        <f ca="1">COSS!P1863-COSS!P1245-COSS!P1253-COSS!P1133</f>
        <v>192855.0350919528</v>
      </c>
      <c r="L741" s="24">
        <f ca="1">COSS!Q1863-COSS!Q1245-COSS!Q1253-COSS!Q1133</f>
        <v>7307.5552632444878</v>
      </c>
      <c r="M741" s="24">
        <f ca="1">COSS!S1863-COSS!S1245-COSS!S1253-COSS!S1133</f>
        <v>251255.26726815093</v>
      </c>
      <c r="N741" s="24">
        <f ca="1">COSS!T1863-COSS!T1245-COSS!T1253-COSS!T1133</f>
        <v>3396525.7527646576</v>
      </c>
      <c r="O741" s="24">
        <f ca="1">COSS!U1863-COSS!U1245-COSS!U1253-COSS!U1133</f>
        <v>12981129.256415708</v>
      </c>
      <c r="P741" s="24">
        <f ca="1">COSS!V1863-COSS!V1245-COSS!V1253-COSS!V1133</f>
        <v>2354615.053848451</v>
      </c>
      <c r="Q741" s="24">
        <f ca="1">COSS!X1863-COSS!X1245-COSS!X1253-COSS!X1133</f>
        <v>1457006.5231910192</v>
      </c>
      <c r="R741" s="24">
        <f ca="1">COSS!Y1863-COSS!Y1245-COSS!Y1253-COSS!Y1133</f>
        <v>29084.644165653852</v>
      </c>
      <c r="S741" s="24">
        <f ca="1">COSS!AA1863-COSS!AA1245-COSS!AA1253-COSS!AA1133</f>
        <v>19228.776471369718</v>
      </c>
      <c r="T741" s="24">
        <f ca="1">COSS!AB1863-COSS!AB1245-COSS!AB1253-COSS!AB1133</f>
        <v>85525.745148242757</v>
      </c>
      <c r="U741" s="24">
        <f ca="1">COSS!AC1863-COSS!AC1245-COSS!AC1253-COSS!AC1133</f>
        <v>17555.522015816186</v>
      </c>
    </row>
    <row r="742" spans="1:21">
      <c r="A742" s="18" t="s">
        <v>584</v>
      </c>
      <c r="B742" s="18" t="str">
        <f>$B$6</f>
        <v>BULKTRAN</v>
      </c>
      <c r="D742" s="24">
        <f ca="1">COSS!H1864-COSS!H1246-COSS!H1254-COSS!H1134</f>
        <v>3254194.8854074916</v>
      </c>
      <c r="E742" s="24">
        <f ca="1">COSS!I1864-COSS!I1246-COSS!I1254-COSS!I1134</f>
        <v>1652001.4424963694</v>
      </c>
      <c r="F742" s="24">
        <f ca="1">COSS!J1864-COSS!J1246-COSS!J1254-COSS!J1134</f>
        <v>392607.6457603866</v>
      </c>
      <c r="G742" s="24">
        <f ca="1">COSS!K1864-COSS!K1246-COSS!K1254-COSS!K1134</f>
        <v>5416.2851638979892</v>
      </c>
      <c r="H742" s="24">
        <f ca="1">COSS!L1864-COSS!L1246-COSS!L1254-COSS!L1134</f>
        <v>733.76803446716053</v>
      </c>
      <c r="I742" s="24">
        <f ca="1">COSS!N1864-COSS!N1246-COSS!N1254-COSS!N1134</f>
        <v>233163.76765218694</v>
      </c>
      <c r="J742" s="24">
        <f ca="1">COSS!O1864-COSS!O1246-COSS!O1254-COSS!O1134</f>
        <v>42627.166587357802</v>
      </c>
      <c r="K742" s="24">
        <f ca="1">COSS!P1864-COSS!P1246-COSS!P1254-COSS!P1134</f>
        <v>8539.9503384289783</v>
      </c>
      <c r="L742" s="24">
        <f ca="1">COSS!Q1864-COSS!Q1246-COSS!Q1254-COSS!Q1134</f>
        <v>311.81866391335495</v>
      </c>
      <c r="M742" s="24">
        <f ca="1">COSS!S1864-COSS!S1246-COSS!S1254-COSS!S1134</f>
        <v>10982.642403422313</v>
      </c>
      <c r="N742" s="24">
        <f ca="1">COSS!T1864-COSS!T1246-COSS!T1254-COSS!T1134</f>
        <v>152366.5876302477</v>
      </c>
      <c r="O742" s="24">
        <f ca="1">COSS!U1864-COSS!U1246-COSS!U1254-COSS!U1134</f>
        <v>578018.00150834979</v>
      </c>
      <c r="P742" s="24">
        <f ca="1">COSS!V1864-COSS!V1246-COSS!V1254-COSS!V1134</f>
        <v>106483.97290005538</v>
      </c>
      <c r="Q742" s="24">
        <f ca="1">COSS!X1864-COSS!X1246-COSS!X1254-COSS!X1134</f>
        <v>64194.893640357695</v>
      </c>
      <c r="R742" s="24">
        <f ca="1">COSS!Y1864-COSS!Y1246-COSS!Y1254-COSS!Y1134</f>
        <v>1272.7599924539013</v>
      </c>
      <c r="S742" s="24">
        <f ca="1">COSS!AA1864-COSS!AA1246-COSS!AA1254-COSS!AA1134</f>
        <v>850.65288962505474</v>
      </c>
      <c r="T742" s="24">
        <f ca="1">COSS!AB1864-COSS!AB1246-COSS!AB1254-COSS!AB1134</f>
        <v>3833.1960839348594</v>
      </c>
      <c r="U742" s="24">
        <f ca="1">COSS!AC1864-COSS!AC1246-COSS!AC1254-COSS!AC1134</f>
        <v>790.33366202600348</v>
      </c>
    </row>
    <row r="743" spans="1:21">
      <c r="B743" s="18" t="str">
        <f>$B$7</f>
        <v>SUBTRAN</v>
      </c>
      <c r="D743" s="24">
        <f ca="1">COSS!H1865-COSS!H1247-COSS!H1255-COSS!H1135</f>
        <v>901661.42721516616</v>
      </c>
      <c r="E743" s="24">
        <f ca="1">COSS!I1865-COSS!I1247-COSS!I1255-COSS!I1135</f>
        <v>455135.05370283208</v>
      </c>
      <c r="F743" s="24">
        <f ca="1">COSS!J1865-COSS!J1247-COSS!J1255-COSS!J1135</f>
        <v>108636.13086199897</v>
      </c>
      <c r="G743" s="24">
        <f ca="1">COSS!K1865-COSS!K1247-COSS!K1255-COSS!K1135</f>
        <v>1506.2744692797746</v>
      </c>
      <c r="H743" s="24">
        <f ca="1">COSS!L1865-COSS!L1247-COSS!L1255-COSS!L1135</f>
        <v>266.15443612451236</v>
      </c>
      <c r="I743" s="24">
        <f ca="1">COSS!N1865-COSS!N1247-COSS!N1255-COSS!N1135</f>
        <v>62650.790636519079</v>
      </c>
      <c r="J743" s="24">
        <f ca="1">COSS!O1865-COSS!O1247-COSS!O1255-COSS!O1135</f>
        <v>11475.404390346575</v>
      </c>
      <c r="K743" s="24">
        <f ca="1">COSS!P1865-COSS!P1247-COSS!P1255-COSS!P1135</f>
        <v>2977.4364632497163</v>
      </c>
      <c r="L743" s="24">
        <f ca="1">COSS!Q1865-COSS!Q1247-COSS!Q1255-COSS!Q1135</f>
        <v>0</v>
      </c>
      <c r="M743" s="24">
        <f ca="1">COSS!S1865-COSS!S1247-COSS!S1255-COSS!S1135</f>
        <v>2809.455335661743</v>
      </c>
      <c r="N743" s="24">
        <f ca="1">COSS!T1865-COSS!T1247-COSS!T1255-COSS!T1135</f>
        <v>40457.714158701645</v>
      </c>
      <c r="O743" s="24">
        <f ca="1">COSS!U1865-COSS!U1247-COSS!U1255-COSS!U1135</f>
        <v>197948.05767752122</v>
      </c>
      <c r="P743" s="24">
        <f ca="1">COSS!V1865-COSS!V1247-COSS!V1255-COSS!V1135</f>
        <v>0</v>
      </c>
      <c r="Q743" s="24">
        <f ca="1">COSS!X1865-COSS!X1247-COSS!X1255-COSS!X1135</f>
        <v>17225.480185732813</v>
      </c>
      <c r="R743" s="24">
        <f ca="1">COSS!Y1865-COSS!Y1247-COSS!Y1255-COSS!Y1135</f>
        <v>343.44435785839846</v>
      </c>
      <c r="S743" s="24">
        <f ca="1">COSS!AA1865-COSS!AA1247-COSS!AA1255-COSS!AA1135</f>
        <v>230.03053933657534</v>
      </c>
      <c r="T743" s="24">
        <f ca="1">COSS!AB1865-COSS!AB1247-COSS!AB1255-COSS!AB1135</f>
        <v>0</v>
      </c>
      <c r="U743" s="24">
        <f ca="1">COSS!AC1865-COSS!AC1247-COSS!AC1255-COSS!AC1135</f>
        <v>0</v>
      </c>
    </row>
    <row r="744" spans="1:21">
      <c r="B744" s="18" t="str">
        <f>$B$8</f>
        <v>DISTPRI</v>
      </c>
      <c r="D744" s="24">
        <f ca="1">COSS!H1866-COSS!H1248-COSS!H1256-COSS!H1136</f>
        <v>32038603.215238899</v>
      </c>
      <c r="E744" s="24">
        <f ca="1">COSS!I1866-COSS!I1248-COSS!I1256-COSS!I1136</f>
        <v>20961792.799582578</v>
      </c>
      <c r="F744" s="24">
        <f ca="1">COSS!J1866-COSS!J1248-COSS!J1256-COSS!J1136</f>
        <v>4916238.5422621295</v>
      </c>
      <c r="G744" s="24">
        <f ca="1">COSS!K1866-COSS!K1248-COSS!K1256-COSS!K1136</f>
        <v>68602.490790480777</v>
      </c>
      <c r="H744" s="24">
        <f ca="1">COSS!L1866-COSS!L1248-COSS!L1256-COSS!L1136</f>
        <v>0</v>
      </c>
      <c r="I744" s="24">
        <f ca="1">COSS!N1866-COSS!N1248-COSS!N1256-COSS!N1136</f>
        <v>2853130.0785816102</v>
      </c>
      <c r="J744" s="24">
        <f ca="1">COSS!O1866-COSS!O1248-COSS!O1256-COSS!O1136</f>
        <v>513612.17769832117</v>
      </c>
      <c r="K744" s="24">
        <f ca="1">COSS!P1866-COSS!P1248-COSS!P1256-COSS!P1136</f>
        <v>0</v>
      </c>
      <c r="L744" s="24">
        <f ca="1">COSS!Q1866-COSS!Q1248-COSS!Q1256-COSS!Q1136</f>
        <v>0</v>
      </c>
      <c r="M744" s="24">
        <f ca="1">COSS!S1866-COSS!S1248-COSS!S1256-COSS!S1136</f>
        <v>128948.6143946386</v>
      </c>
      <c r="N744" s="24">
        <f ca="1">COSS!T1866-COSS!T1248-COSS!T1256-COSS!T1136</f>
        <v>1787625.0037156972</v>
      </c>
      <c r="O744" s="24">
        <f ca="1">COSS!U1866-COSS!U1248-COSS!U1256-COSS!U1136</f>
        <v>0</v>
      </c>
      <c r="P744" s="24">
        <f ca="1">COSS!V1866-COSS!V1248-COSS!V1256-COSS!V1136</f>
        <v>0</v>
      </c>
      <c r="Q744" s="24">
        <f ca="1">COSS!X1866-COSS!X1248-COSS!X1256-COSS!X1136</f>
        <v>782637.80158656812</v>
      </c>
      <c r="R744" s="24">
        <f ca="1">COSS!Y1866-COSS!Y1248-COSS!Y1256-COSS!Y1136</f>
        <v>15696.436773812078</v>
      </c>
      <c r="S744" s="24">
        <f ca="1">COSS!AA1866-COSS!AA1248-COSS!AA1256-COSS!AA1136</f>
        <v>10319.269853062717</v>
      </c>
      <c r="T744" s="24">
        <f ca="1">COSS!AB1866-COSS!AB1248-COSS!AB1256-COSS!AB1136</f>
        <v>0</v>
      </c>
      <c r="U744" s="24">
        <f ca="1">COSS!AC1866-COSS!AC1248-COSS!AC1256-COSS!AC1136</f>
        <v>0</v>
      </c>
    </row>
    <row r="745" spans="1:21">
      <c r="B745" s="18" t="str">
        <f>$B$9</f>
        <v>DISTSEC</v>
      </c>
      <c r="D745" s="24">
        <f ca="1">COSS!H1867-COSS!H1249-COSS!H1257-COSS!H1137</f>
        <v>12708181.43226538</v>
      </c>
      <c r="E745" s="24">
        <f ca="1">COSS!I1867-COSS!I1249-COSS!I1257-COSS!I1137</f>
        <v>9424622.1441894807</v>
      </c>
      <c r="F745" s="24">
        <f ca="1">COSS!J1867-COSS!J1249-COSS!J1257-COSS!J1137</f>
        <v>1905246.4999716361</v>
      </c>
      <c r="G745" s="24">
        <f ca="1">COSS!K1867-COSS!K1249-COSS!K1257-COSS!K1137</f>
        <v>0</v>
      </c>
      <c r="H745" s="24">
        <f ca="1">COSS!L1867-COSS!L1249-COSS!L1257-COSS!L1137</f>
        <v>0</v>
      </c>
      <c r="I745" s="24">
        <f ca="1">COSS!N1867-COSS!N1249-COSS!N1257-COSS!N1137</f>
        <v>951983.04482410301</v>
      </c>
      <c r="J745" s="24">
        <f ca="1">COSS!O1867-COSS!O1249-COSS!O1257-COSS!O1137</f>
        <v>0</v>
      </c>
      <c r="K745" s="24">
        <f ca="1">COSS!P1867-COSS!P1249-COSS!P1257-COSS!P1137</f>
        <v>0</v>
      </c>
      <c r="L745" s="24">
        <f ca="1">COSS!Q1867-COSS!Q1249-COSS!Q1257-COSS!Q1137</f>
        <v>0</v>
      </c>
      <c r="M745" s="24">
        <f ca="1">COSS!S1867-COSS!S1249-COSS!S1257-COSS!S1137</f>
        <v>35562.09764890869</v>
      </c>
      <c r="N745" s="24">
        <f ca="1">COSS!T1867-COSS!T1249-COSS!T1257-COSS!T1137</f>
        <v>0</v>
      </c>
      <c r="O745" s="24">
        <f ca="1">COSS!U1867-COSS!U1249-COSS!U1257-COSS!U1137</f>
        <v>0</v>
      </c>
      <c r="P745" s="24">
        <f ca="1">COSS!V1867-COSS!V1249-COSS!V1257-COSS!V1137</f>
        <v>0</v>
      </c>
      <c r="Q745" s="24">
        <f ca="1">COSS!X1867-COSS!X1249-COSS!X1257-COSS!X1137</f>
        <v>269047.4734765254</v>
      </c>
      <c r="R745" s="24">
        <f ca="1">COSS!Y1867-COSS!Y1249-COSS!Y1257-COSS!Y1137</f>
        <v>0</v>
      </c>
      <c r="S745" s="24">
        <f ca="1">COSS!AA1867-COSS!AA1249-COSS!AA1257-COSS!AA1137</f>
        <v>3183.169805947673</v>
      </c>
      <c r="T745" s="24">
        <f ca="1">COSS!AB1867-COSS!AB1249-COSS!AB1257-COSS!AB1137</f>
        <v>98166.144375554097</v>
      </c>
      <c r="U745" s="24">
        <f ca="1">COSS!AC1867-COSS!AC1249-COSS!AC1257-COSS!AC1137</f>
        <v>20370.857973224334</v>
      </c>
    </row>
    <row r="746" spans="1:21">
      <c r="B746" s="18" t="str">
        <f>$B$10</f>
        <v>ENERGY</v>
      </c>
      <c r="D746" s="24">
        <f ca="1">COSS!H1868-COSS!H1250-COSS!H1258-COSS!H1138</f>
        <v>22683204.773235053</v>
      </c>
      <c r="E746" s="24">
        <f ca="1">COSS!I1868-COSS!I1250-COSS!I1258-COSS!I1138</f>
        <v>8885296.6518997177</v>
      </c>
      <c r="F746" s="24">
        <f ca="1">COSS!J1868-COSS!J1250-COSS!J1258-COSS!J1138</f>
        <v>2563346.3036091421</v>
      </c>
      <c r="G746" s="24">
        <f ca="1">COSS!K1868-COSS!K1250-COSS!K1258-COSS!K1138</f>
        <v>35711.523457420088</v>
      </c>
      <c r="H746" s="24">
        <f ca="1">COSS!L1868-COSS!L1250-COSS!L1258-COSS!L1138</f>
        <v>5022.0398076404163</v>
      </c>
      <c r="I746" s="24">
        <f ca="1">COSS!N1868-COSS!N1250-COSS!N1258-COSS!N1138</f>
        <v>1662459.8919871515</v>
      </c>
      <c r="J746" s="24">
        <f ca="1">COSS!O1868-COSS!O1250-COSS!O1258-COSS!O1138</f>
        <v>295868.03844163683</v>
      </c>
      <c r="K746" s="24">
        <f ca="1">COSS!P1868-COSS!P1250-COSS!P1258-COSS!P1138</f>
        <v>60281.564711419254</v>
      </c>
      <c r="L746" s="24">
        <f ca="1">COSS!Q1868-COSS!Q1250-COSS!Q1258-COSS!Q1138</f>
        <v>2283.3586519630153</v>
      </c>
      <c r="M746" s="24">
        <f ca="1">COSS!S1868-COSS!S1250-COSS!S1258-COSS!S1138</f>
        <v>87128.685329564149</v>
      </c>
      <c r="N746" s="24">
        <f ca="1">COSS!T1868-COSS!T1250-COSS!T1258-COSS!T1138</f>
        <v>1373555.1787380017</v>
      </c>
      <c r="O746" s="24">
        <f ca="1">COSS!U1868-COSS!U1250-COSS!U1258-COSS!U1138</f>
        <v>5906408.4172283672</v>
      </c>
      <c r="P746" s="24">
        <f ca="1">COSS!V1868-COSS!V1250-COSS!V1258-COSS!V1138</f>
        <v>1110628.3720059199</v>
      </c>
      <c r="Q746" s="24">
        <f ca="1">COSS!X1868-COSS!X1250-COSS!X1258-COSS!X1138</f>
        <v>456841.93239481607</v>
      </c>
      <c r="R746" s="24">
        <f ca="1">COSS!Y1868-COSS!Y1250-COSS!Y1258-COSS!Y1138</f>
        <v>9167.9810841549915</v>
      </c>
      <c r="S746" s="24">
        <f ca="1">COSS!AA1868-COSS!AA1250-COSS!AA1258-COSS!AA1138</f>
        <v>8178.8246375578346</v>
      </c>
      <c r="T746" s="24">
        <f ca="1">COSS!AB1868-COSS!AB1250-COSS!AB1258-COSS!AB1138</f>
        <v>183224.64306113403</v>
      </c>
      <c r="U746" s="24">
        <f ca="1">COSS!AC1868-COSS!AC1250-COSS!AC1258-COSS!AC1138</f>
        <v>37801.366189450666</v>
      </c>
    </row>
    <row r="747" spans="1:21">
      <c r="B747" s="18" t="str">
        <f>$B$11</f>
        <v>CUSTOMER</v>
      </c>
      <c r="D747" s="24">
        <f ca="1">COSS!H1869-COSS!H1251-COSS!H1259-COSS!H1139</f>
        <v>12227573.439269861</v>
      </c>
      <c r="E747" s="24">
        <f ca="1">COSS!I1869-COSS!I1251-COSS!I1259-COSS!I1139</f>
        <v>8798684.621618038</v>
      </c>
      <c r="F747" s="24">
        <f ca="1">COSS!J1869-COSS!J1251-COSS!J1259-COSS!J1139</f>
        <v>2055690.8372239943</v>
      </c>
      <c r="G747" s="24">
        <f ca="1">COSS!K1869-COSS!K1251-COSS!K1259-COSS!K1139</f>
        <v>92121.164290010202</v>
      </c>
      <c r="H747" s="24">
        <f ca="1">COSS!L1869-COSS!L1251-COSS!L1259-COSS!L1139</f>
        <v>15188.668327521202</v>
      </c>
      <c r="I747" s="24">
        <f ca="1">COSS!N1869-COSS!N1251-COSS!N1259-COSS!N1139</f>
        <v>121957.15419806133</v>
      </c>
      <c r="J747" s="24">
        <f ca="1">COSS!O1869-COSS!O1251-COSS!O1259-COSS!O1139</f>
        <v>33978.145857159987</v>
      </c>
      <c r="K747" s="24">
        <f ca="1">COSS!P1869-COSS!P1251-COSS!P1259-COSS!P1139</f>
        <v>37350.753673016508</v>
      </c>
      <c r="L747" s="24">
        <f ca="1">COSS!Q1869-COSS!Q1251-COSS!Q1259-COSS!Q1139</f>
        <v>4630.659345214508</v>
      </c>
      <c r="M747" s="24">
        <f ca="1">COSS!S1869-COSS!S1251-COSS!S1259-COSS!S1139</f>
        <v>854.45685967453346</v>
      </c>
      <c r="N747" s="24">
        <f ca="1">COSS!T1869-COSS!T1251-COSS!T1259-COSS!T1139</f>
        <v>24387.163414930263</v>
      </c>
      <c r="O747" s="24">
        <f ca="1">COSS!U1869-COSS!U1251-COSS!U1259-COSS!U1139</f>
        <v>62792.023987480548</v>
      </c>
      <c r="P747" s="24">
        <f ca="1">COSS!V1869-COSS!V1251-COSS!V1259-COSS!V1139</f>
        <v>18621.970191136781</v>
      </c>
      <c r="Q747" s="24">
        <f ca="1">COSS!X1869-COSS!X1251-COSS!X1259-COSS!X1139</f>
        <v>25444.205468608649</v>
      </c>
      <c r="R747" s="24">
        <f ca="1">COSS!Y1869-COSS!Y1251-COSS!Y1259-COSS!Y1139</f>
        <v>453.82899275646605</v>
      </c>
      <c r="S747" s="24">
        <f ca="1">COSS!AA1869-COSS!AA1251-COSS!AA1259-COSS!AA1139</f>
        <v>2307.6647309894415</v>
      </c>
      <c r="T747" s="24">
        <f ca="1">COSS!AB1869-COSS!AB1251-COSS!AB1259-COSS!AB1139</f>
        <v>717696.64580351475</v>
      </c>
      <c r="U747" s="24">
        <f ca="1">COSS!AC1869-COSS!AC1251-COSS!AC1259-COSS!AC1139</f>
        <v>215413.47528775124</v>
      </c>
    </row>
    <row r="748" spans="1:21">
      <c r="B748" s="18" t="str">
        <f>$B$12</f>
        <v>TOTAL</v>
      </c>
      <c r="D748" s="24">
        <f ca="1">COSS!H1870-COSS!H1252-COSS!H1260-COSS!H1140</f>
        <v>158108546.75808746</v>
      </c>
      <c r="E748" s="24">
        <f ca="1">COSS!I1870-COSS!I1252-COSS!I1260-COSS!I1140</f>
        <v>88362807.292871535</v>
      </c>
      <c r="F748" s="24">
        <f ca="1">COSS!J1870-COSS!J1252-COSS!J1260-COSS!J1140</f>
        <v>20859928.097830631</v>
      </c>
      <c r="G748" s="24">
        <f ca="1">COSS!K1870-COSS!K1252-COSS!K1260-COSS!K1140</f>
        <v>327257.52557455777</v>
      </c>
      <c r="H748" s="24">
        <f ca="1">COSS!L1870-COSS!L1252-COSS!L1260-COSS!L1140</f>
        <v>38461.064460035166</v>
      </c>
      <c r="I748" s="24">
        <f ca="1">COSS!N1870-COSS!N1252-COSS!N1260-COSS!N1140</f>
        <v>11191967.866994727</v>
      </c>
      <c r="J748" s="24">
        <f ca="1">COSS!O1870-COSS!O1252-COSS!O1260-COSS!O1140</f>
        <v>1849389.3088895183</v>
      </c>
      <c r="K748" s="24">
        <f ca="1">COSS!P1870-COSS!P1252-COSS!P1260-COSS!P1140</f>
        <v>302004.7402780673</v>
      </c>
      <c r="L748" s="24">
        <f ca="1">COSS!Q1870-COSS!Q1252-COSS!Q1260-COSS!Q1140</f>
        <v>14533.391924335367</v>
      </c>
      <c r="M748" s="24">
        <f ca="1">COSS!S1870-COSS!S1252-COSS!S1260-COSS!S1140</f>
        <v>517541.21924002084</v>
      </c>
      <c r="N748" s="24">
        <f ca="1">COSS!T1870-COSS!T1252-COSS!T1260-COSS!T1140</f>
        <v>6774917.4004222415</v>
      </c>
      <c r="O748" s="24">
        <f ca="1">COSS!U1870-COSS!U1252-COSS!U1260-COSS!U1140</f>
        <v>19726295.756817419</v>
      </c>
      <c r="P748" s="24">
        <f ca="1">COSS!V1870-COSS!V1252-COSS!V1260-COSS!V1140</f>
        <v>3590349.3689455641</v>
      </c>
      <c r="Q748" s="24">
        <f ca="1">COSS!X1870-COSS!X1252-COSS!X1260-COSS!X1140</f>
        <v>3072398.3099436285</v>
      </c>
      <c r="R748" s="24">
        <f ca="1">COSS!Y1870-COSS!Y1252-COSS!Y1260-COSS!Y1140</f>
        <v>56019.095366689689</v>
      </c>
      <c r="S748" s="24">
        <f ca="1">COSS!AA1870-COSS!AA1252-COSS!AA1260-COSS!AA1140</f>
        <v>44298.388927889013</v>
      </c>
      <c r="T748" s="24">
        <f ca="1">COSS!AB1870-COSS!AB1252-COSS!AB1260-COSS!AB1140</f>
        <v>1088446.3744723815</v>
      </c>
      <c r="U748" s="24">
        <f ca="1">COSS!AC1870-COSS!AC1252-COSS!AC1260-COSS!AC1140</f>
        <v>291931.55512826849</v>
      </c>
    </row>
    <row r="749" spans="1:21">
      <c r="A749" s="119" t="s">
        <v>568</v>
      </c>
      <c r="B749" s="18" t="str">
        <f>$B$5</f>
        <v>PRODUCTION</v>
      </c>
      <c r="D749" s="23">
        <f t="shared" ref="D749:D756" ca="1" si="457">SUM(E749:U749)</f>
        <v>0.46989950327688645</v>
      </c>
      <c r="E749" s="23">
        <f ca="1">E741/$D748</f>
        <v>0.24151303242200778</v>
      </c>
      <c r="F749" s="23">
        <f t="shared" ref="F749:U749" ca="1" si="458">F741/$D748</f>
        <v>5.6405313444481263E-2</v>
      </c>
      <c r="G749" s="23">
        <f t="shared" ca="1" si="458"/>
        <v>7.8363750691504792E-4</v>
      </c>
      <c r="H749" s="23">
        <f ca="1">H741/$D748</f>
        <v>1.0910500544082382E-4</v>
      </c>
      <c r="I749" s="23">
        <f t="shared" ca="1" si="458"/>
        <v>3.3563164344521203E-2</v>
      </c>
      <c r="J749" s="23">
        <f t="shared" ca="1" si="458"/>
        <v>6.0200943935752654E-3</v>
      </c>
      <c r="K749" s="23">
        <f t="shared" ca="1" si="458"/>
        <v>1.2197635045436783E-3</v>
      </c>
      <c r="L749" s="23">
        <f ca="1">L741/$D748</f>
        <v>4.621859736921968E-5</v>
      </c>
      <c r="M749" s="23">
        <f ca="1">M741/$D748</f>
        <v>1.5891314696136051E-3</v>
      </c>
      <c r="N749" s="23">
        <f t="shared" ca="1" si="458"/>
        <v>2.1482240033244254E-2</v>
      </c>
      <c r="O749" s="23">
        <f t="shared" ca="1" si="458"/>
        <v>8.2102641018371808E-2</v>
      </c>
      <c r="P749" s="23">
        <f ca="1">P741/$D748</f>
        <v>1.4892395775739488E-2</v>
      </c>
      <c r="Q749" s="23">
        <f t="shared" ca="1" si="458"/>
        <v>9.2152293665711746E-3</v>
      </c>
      <c r="R749" s="23">
        <f t="shared" ca="1" si="458"/>
        <v>1.8395364932519774E-4</v>
      </c>
      <c r="S749" s="23">
        <f t="shared" ca="1" si="458"/>
        <v>1.216175650566856E-4</v>
      </c>
      <c r="T749" s="23">
        <f ca="1">T741/$D748</f>
        <v>5.4093056259065268E-4</v>
      </c>
      <c r="U749" s="23">
        <f t="shared" ca="1" si="458"/>
        <v>1.1103461751929738E-4</v>
      </c>
    </row>
    <row r="750" spans="1:21">
      <c r="A750" s="18" t="str">
        <f t="shared" ref="A750:A756" si="459">A749</f>
        <v>EXP_OM_LPP</v>
      </c>
      <c r="B750" s="18" t="str">
        <f>$B$6</f>
        <v>BULKTRAN</v>
      </c>
      <c r="D750" s="23">
        <f t="shared" ca="1" si="457"/>
        <v>2.0582030207301455E-2</v>
      </c>
      <c r="E750" s="23">
        <f t="shared" ref="E750:U750" ca="1" si="460">E742/$D748</f>
        <v>1.0448527143975329E-2</v>
      </c>
      <c r="F750" s="23">
        <f t="shared" ca="1" si="460"/>
        <v>2.4831525797343033E-3</v>
      </c>
      <c r="G750" s="23">
        <f t="shared" ca="1" si="460"/>
        <v>3.4256751294951353E-5</v>
      </c>
      <c r="H750" s="23">
        <f ca="1">H742/$D748</f>
        <v>4.6409131543651186E-6</v>
      </c>
      <c r="I750" s="23">
        <f t="shared" ca="1" si="460"/>
        <v>1.4747069177034246E-3</v>
      </c>
      <c r="J750" s="23">
        <f t="shared" ca="1" si="460"/>
        <v>2.6960697230731689E-4</v>
      </c>
      <c r="K750" s="23">
        <f t="shared" ca="1" si="460"/>
        <v>5.4013211262357956E-5</v>
      </c>
      <c r="L750" s="23">
        <f ca="1">L742/$D748</f>
        <v>1.9721809497778149E-6</v>
      </c>
      <c r="M750" s="23">
        <f ca="1">M742/$D748</f>
        <v>6.9462673768206883E-5</v>
      </c>
      <c r="N750" s="23">
        <f t="shared" ca="1" si="460"/>
        <v>9.636834361862475E-4</v>
      </c>
      <c r="O750" s="23">
        <f t="shared" ca="1" si="460"/>
        <v>3.6558302088042145E-3</v>
      </c>
      <c r="P750" s="23">
        <f ca="1">P742/$D748</f>
        <v>6.7348650710818438E-4</v>
      </c>
      <c r="Q750" s="23">
        <f t="shared" ca="1" si="460"/>
        <v>4.0601785897493897E-4</v>
      </c>
      <c r="R750" s="23">
        <f t="shared" ca="1" si="460"/>
        <v>8.0499126615923935E-6</v>
      </c>
      <c r="S750" s="23">
        <f t="shared" ca="1" si="460"/>
        <v>5.380182836836698E-6</v>
      </c>
      <c r="T750" s="23">
        <f ca="1">T742/$D748</f>
        <v>2.4244078909913746E-5</v>
      </c>
      <c r="U750" s="23">
        <f t="shared" ca="1" si="460"/>
        <v>4.9986776694320413E-6</v>
      </c>
    </row>
    <row r="751" spans="1:21">
      <c r="A751" s="18" t="str">
        <f t="shared" si="459"/>
        <v>EXP_OM_LPP</v>
      </c>
      <c r="B751" s="18" t="str">
        <f>$B$7</f>
        <v>SUBTRAN</v>
      </c>
      <c r="D751" s="23">
        <f t="shared" ca="1" si="457"/>
        <v>5.7028000427753276E-3</v>
      </c>
      <c r="E751" s="23">
        <f t="shared" ref="E751:U751" ca="1" si="461">E743/$D748</f>
        <v>2.8786239772300693E-3</v>
      </c>
      <c r="F751" s="23">
        <f t="shared" ca="1" si="461"/>
        <v>6.8709840859024966E-4</v>
      </c>
      <c r="G751" s="23">
        <f t="shared" ca="1" si="461"/>
        <v>9.5268377337275517E-6</v>
      </c>
      <c r="H751" s="23">
        <f ca="1">H743/$D748</f>
        <v>1.6833652676078259E-6</v>
      </c>
      <c r="I751" s="23">
        <f t="shared" ca="1" si="461"/>
        <v>3.9625176450693305E-4</v>
      </c>
      <c r="J751" s="23">
        <f t="shared" ca="1" si="461"/>
        <v>7.2579279397870966E-5</v>
      </c>
      <c r="K751" s="23">
        <f t="shared" ca="1" si="461"/>
        <v>1.8831597179912833E-5</v>
      </c>
      <c r="L751" s="23">
        <f ca="1">L743/$D748</f>
        <v>0</v>
      </c>
      <c r="M751" s="23">
        <f ca="1">M743/$D748</f>
        <v>1.7769155388926094E-5</v>
      </c>
      <c r="N751" s="23">
        <f t="shared" ca="1" si="461"/>
        <v>2.5588568732216356E-4</v>
      </c>
      <c r="O751" s="23">
        <f t="shared" ca="1" si="461"/>
        <v>1.2519756947762593E-3</v>
      </c>
      <c r="P751" s="23">
        <f ca="1">P743/$D748</f>
        <v>0</v>
      </c>
      <c r="Q751" s="23">
        <f t="shared" ca="1" si="461"/>
        <v>1.0894717925709925E-4</v>
      </c>
      <c r="R751" s="23">
        <f t="shared" ca="1" si="461"/>
        <v>2.1722061514099069E-6</v>
      </c>
      <c r="S751" s="23">
        <f t="shared" ca="1" si="461"/>
        <v>1.4548899730798962E-6</v>
      </c>
      <c r="T751" s="23">
        <f ca="1">T743/$D748</f>
        <v>0</v>
      </c>
      <c r="U751" s="23">
        <f t="shared" ca="1" si="461"/>
        <v>0</v>
      </c>
    </row>
    <row r="752" spans="1:21">
      <c r="A752" s="18" t="str">
        <f t="shared" si="459"/>
        <v>EXP_OM_LPP</v>
      </c>
      <c r="B752" s="18" t="str">
        <f>$B$8</f>
        <v>DISTPRI</v>
      </c>
      <c r="D752" s="23">
        <f t="shared" ca="1" si="457"/>
        <v>0.20263675729218658</v>
      </c>
      <c r="E752" s="23">
        <f t="shared" ref="E752:U752" ca="1" si="462">E744/$D748</f>
        <v>0.1325784926203577</v>
      </c>
      <c r="F752" s="23">
        <f t="shared" ca="1" si="462"/>
        <v>3.1094072035107473E-2</v>
      </c>
      <c r="G752" s="23">
        <f t="shared" ca="1" si="462"/>
        <v>4.3389489181407375E-4</v>
      </c>
      <c r="H752" s="23">
        <f ca="1">H744/$D748</f>
        <v>0</v>
      </c>
      <c r="I752" s="23">
        <f t="shared" ca="1" si="462"/>
        <v>1.8045388039313371E-2</v>
      </c>
      <c r="J752" s="23">
        <f t="shared" ca="1" si="462"/>
        <v>3.2484782652778968E-3</v>
      </c>
      <c r="K752" s="23">
        <f t="shared" ca="1" si="462"/>
        <v>0</v>
      </c>
      <c r="L752" s="23">
        <f ca="1">L744/$D748</f>
        <v>0</v>
      </c>
      <c r="M752" s="23">
        <f ca="1">M744/$D748</f>
        <v>8.1557017023207014E-4</v>
      </c>
      <c r="N752" s="23">
        <f t="shared" ca="1" si="462"/>
        <v>1.1306314809476027E-2</v>
      </c>
      <c r="O752" s="23">
        <f t="shared" ca="1" si="462"/>
        <v>0</v>
      </c>
      <c r="P752" s="23">
        <f ca="1">P744/$D748</f>
        <v>0</v>
      </c>
      <c r="Q752" s="23">
        <f t="shared" ca="1" si="462"/>
        <v>4.9500031316082865E-3</v>
      </c>
      <c r="R752" s="23">
        <f t="shared" ca="1" si="462"/>
        <v>9.9276333225858232E-5</v>
      </c>
      <c r="S752" s="23">
        <f t="shared" ca="1" si="462"/>
        <v>6.5266995773806085E-5</v>
      </c>
      <c r="T752" s="23">
        <f ca="1">T744/$D748</f>
        <v>0</v>
      </c>
      <c r="U752" s="23">
        <f t="shared" ca="1" si="462"/>
        <v>0</v>
      </c>
    </row>
    <row r="753" spans="1:21">
      <c r="A753" s="18" t="str">
        <f t="shared" si="459"/>
        <v>EXP_OM_LPP</v>
      </c>
      <c r="B753" s="18" t="str">
        <f>$B$9</f>
        <v>DISTSEC</v>
      </c>
      <c r="C753" s="22"/>
      <c r="D753" s="23">
        <f t="shared" ca="1" si="457"/>
        <v>8.0376309142284497E-2</v>
      </c>
      <c r="E753" s="23">
        <f t="shared" ref="E753:U753" ca="1" si="463">E745/$D748</f>
        <v>5.9608555877814363E-2</v>
      </c>
      <c r="F753" s="23">
        <f t="shared" ca="1" si="463"/>
        <v>1.2050243576564784E-2</v>
      </c>
      <c r="G753" s="23">
        <f t="shared" ca="1" si="463"/>
        <v>0</v>
      </c>
      <c r="H753" s="23">
        <f ca="1">H745/$D748</f>
        <v>0</v>
      </c>
      <c r="I753" s="23">
        <f t="shared" ca="1" si="463"/>
        <v>6.0210726386643477E-3</v>
      </c>
      <c r="J753" s="23">
        <f t="shared" ca="1" si="463"/>
        <v>0</v>
      </c>
      <c r="K753" s="23">
        <f t="shared" ca="1" si="463"/>
        <v>0</v>
      </c>
      <c r="L753" s="23">
        <f ca="1">L745/$D748</f>
        <v>0</v>
      </c>
      <c r="M753" s="23">
        <f ca="1">M745/$D748</f>
        <v>2.2492204487414684E-4</v>
      </c>
      <c r="N753" s="23">
        <f t="shared" ca="1" si="463"/>
        <v>0</v>
      </c>
      <c r="O753" s="23">
        <f t="shared" ca="1" si="463"/>
        <v>0</v>
      </c>
      <c r="P753" s="23">
        <f ca="1">P745/$D748</f>
        <v>0</v>
      </c>
      <c r="Q753" s="23">
        <f t="shared" ca="1" si="463"/>
        <v>1.7016630599241357E-3</v>
      </c>
      <c r="R753" s="23">
        <f t="shared" ca="1" si="463"/>
        <v>0</v>
      </c>
      <c r="S753" s="23">
        <f t="shared" ca="1" si="463"/>
        <v>2.0132813002310703E-5</v>
      </c>
      <c r="T753" s="23">
        <f ca="1">T745/$D748</f>
        <v>6.2087816495937E-4</v>
      </c>
      <c r="U753" s="23">
        <f t="shared" ca="1" si="463"/>
        <v>1.2884096648103774E-4</v>
      </c>
    </row>
    <row r="754" spans="1:21">
      <c r="A754" s="18" t="str">
        <f t="shared" si="459"/>
        <v>EXP_OM_LPP</v>
      </c>
      <c r="B754" s="18" t="str">
        <f>$B$10</f>
        <v>ENERGY</v>
      </c>
      <c r="C754" s="22"/>
      <c r="D754" s="23">
        <f t="shared" ca="1" si="457"/>
        <v>0.14346602532462263</v>
      </c>
      <c r="E754" s="23">
        <f t="shared" ref="E754:U754" ca="1" si="464">E746/$D748</f>
        <v>5.6197446843241086E-2</v>
      </c>
      <c r="F754" s="23">
        <f t="shared" ca="1" si="464"/>
        <v>1.6212572667125748E-2</v>
      </c>
      <c r="G754" s="23">
        <f t="shared" ca="1" si="464"/>
        <v>2.2586712856238051E-4</v>
      </c>
      <c r="H754" s="23">
        <f ca="1">H746/$D748</f>
        <v>3.1763240574997776E-5</v>
      </c>
      <c r="I754" s="23">
        <f t="shared" ca="1" si="464"/>
        <v>1.0514674418776255E-2</v>
      </c>
      <c r="J754" s="23">
        <f t="shared" ca="1" si="464"/>
        <v>1.8712969318118334E-3</v>
      </c>
      <c r="K754" s="23">
        <f t="shared" ca="1" si="464"/>
        <v>3.8126695834889E-4</v>
      </c>
      <c r="L754" s="23">
        <f ca="1">L746/$D748</f>
        <v>1.444171550989364E-5</v>
      </c>
      <c r="M754" s="23">
        <f ca="1">M746/$D748</f>
        <v>5.5106878860176108E-4</v>
      </c>
      <c r="N754" s="23">
        <f t="shared" ca="1" si="464"/>
        <v>8.6874189087298194E-3</v>
      </c>
      <c r="O754" s="23">
        <f t="shared" ca="1" si="464"/>
        <v>3.7356667544768553E-2</v>
      </c>
      <c r="P754" s="23">
        <f ca="1">P746/$D748</f>
        <v>7.0244676507287543E-3</v>
      </c>
      <c r="Q754" s="23">
        <f t="shared" ca="1" si="464"/>
        <v>2.8894195902882018E-3</v>
      </c>
      <c r="R754" s="23">
        <f t="shared" ca="1" si="464"/>
        <v>5.798536051426984E-5</v>
      </c>
      <c r="S754" s="23">
        <f t="shared" ca="1" si="464"/>
        <v>5.1729174704715808E-5</v>
      </c>
      <c r="T754" s="23">
        <f ca="1">T746/$D748</f>
        <v>1.1588535017115504E-3</v>
      </c>
      <c r="U754" s="23">
        <f t="shared" ca="1" si="464"/>
        <v>2.3908490062392581E-4</v>
      </c>
    </row>
    <row r="755" spans="1:21">
      <c r="A755" s="18" t="str">
        <f t="shared" si="459"/>
        <v>EXP_OM_LPP</v>
      </c>
      <c r="B755" s="18" t="str">
        <f>$B$11</f>
        <v>CUSTOMER</v>
      </c>
      <c r="C755" s="22"/>
      <c r="D755" s="23">
        <f t="shared" ca="1" si="457"/>
        <v>7.7336574713943493E-2</v>
      </c>
      <c r="E755" s="23">
        <f t="shared" ref="E755:U755" ca="1" si="465">E747/$D748</f>
        <v>5.5649645778354954E-2</v>
      </c>
      <c r="F755" s="23">
        <f t="shared" ca="1" si="465"/>
        <v>1.3001769223578314E-2</v>
      </c>
      <c r="G755" s="23">
        <f t="shared" ca="1" si="465"/>
        <v>5.8264506365338586E-4</v>
      </c>
      <c r="H755" s="23">
        <f t="shared" ca="1" si="465"/>
        <v>9.6064815210530557E-5</v>
      </c>
      <c r="I755" s="23">
        <f t="shared" ca="1" si="465"/>
        <v>7.7135080107124609E-4</v>
      </c>
      <c r="J755" s="23">
        <f t="shared" ca="1" si="465"/>
        <v>2.149039160365438E-4</v>
      </c>
      <c r="K755" s="23">
        <f t="shared" ca="1" si="465"/>
        <v>2.3623488064920798E-4</v>
      </c>
      <c r="L755" s="23">
        <f t="shared" ca="1" si="465"/>
        <v>2.9287849646101714E-5</v>
      </c>
      <c r="M755" s="23">
        <f t="shared" ca="1" si="465"/>
        <v>5.4042420678363926E-6</v>
      </c>
      <c r="N755" s="23">
        <f t="shared" ca="1" si="465"/>
        <v>1.5424316973985992E-4</v>
      </c>
      <c r="O755" s="23">
        <f t="shared" ca="1" si="465"/>
        <v>3.9714503279544345E-4</v>
      </c>
      <c r="P755" s="23">
        <f t="shared" ca="1" si="465"/>
        <v>1.1777965564144459E-4</v>
      </c>
      <c r="Q755" s="23">
        <f t="shared" ca="1" si="465"/>
        <v>1.609287163175266E-4</v>
      </c>
      <c r="R755" s="23">
        <f t="shared" ca="1" si="465"/>
        <v>2.8703634437349105E-6</v>
      </c>
      <c r="S755" s="23">
        <f t="shared" ca="1" si="465"/>
        <v>1.4595445839624742E-5</v>
      </c>
      <c r="T755" s="23">
        <f t="shared" ca="1" si="465"/>
        <v>4.5392653371333557E-3</v>
      </c>
      <c r="U755" s="23">
        <f t="shared" ca="1" si="465"/>
        <v>1.3624404227643853E-3</v>
      </c>
    </row>
    <row r="756" spans="1:21">
      <c r="A756" s="18" t="str">
        <f t="shared" si="459"/>
        <v>EXP_OM_LPP</v>
      </c>
      <c r="B756" s="18" t="str">
        <f>$B$12</f>
        <v>TOTAL</v>
      </c>
      <c r="C756" s="22"/>
      <c r="D756" s="23">
        <f t="shared" ca="1" si="457"/>
        <v>1.0000000000000004</v>
      </c>
      <c r="E756" s="23">
        <f ca="1">E748/$D748</f>
        <v>0.55887432466298137</v>
      </c>
      <c r="F756" s="23">
        <f t="shared" ref="F756:U756" ca="1" si="466">F748/$D748</f>
        <v>0.13193422193518212</v>
      </c>
      <c r="G756" s="23">
        <f t="shared" ca="1" si="466"/>
        <v>2.069828179973567E-3</v>
      </c>
      <c r="H756" s="23">
        <f t="shared" ca="1" si="466"/>
        <v>2.4325733964832507E-4</v>
      </c>
      <c r="I756" s="23">
        <f t="shared" ca="1" si="466"/>
        <v>7.0786608924556724E-2</v>
      </c>
      <c r="J756" s="23">
        <f t="shared" ca="1" si="466"/>
        <v>1.1696959758406733E-2</v>
      </c>
      <c r="K756" s="23">
        <f t="shared" ca="1" si="466"/>
        <v>1.9101101519840473E-3</v>
      </c>
      <c r="L756" s="23">
        <f t="shared" ca="1" si="466"/>
        <v>9.1920343474992847E-5</v>
      </c>
      <c r="M756" s="23">
        <f t="shared" ca="1" si="466"/>
        <v>3.2733285445465518E-3</v>
      </c>
      <c r="N756" s="23">
        <f t="shared" ca="1" si="466"/>
        <v>4.2849786044698406E-2</v>
      </c>
      <c r="O756" s="23">
        <f t="shared" ca="1" si="466"/>
        <v>0.12476425949951624</v>
      </c>
      <c r="P756" s="23">
        <f t="shared" ca="1" si="466"/>
        <v>2.2708129589217876E-2</v>
      </c>
      <c r="Q756" s="23">
        <f t="shared" ca="1" si="466"/>
        <v>1.9432208902941367E-2</v>
      </c>
      <c r="R756" s="23">
        <f t="shared" ca="1" si="466"/>
        <v>3.5430782532206307E-4</v>
      </c>
      <c r="S756" s="23">
        <f t="shared" ca="1" si="466"/>
        <v>2.8017706718705952E-4</v>
      </c>
      <c r="T756" s="23">
        <f t="shared" ca="1" si="466"/>
        <v>6.8841716453048492E-3</v>
      </c>
      <c r="U756" s="23">
        <f t="shared" ca="1" si="466"/>
        <v>1.8463995850580785E-3</v>
      </c>
    </row>
    <row r="758" spans="1:21" ht="12">
      <c r="A758" s="37" t="s">
        <v>20</v>
      </c>
      <c r="B758" s="18" t="str">
        <f>$B$5</f>
        <v>PRODUCTION</v>
      </c>
      <c r="D758" s="24">
        <f ca="1">COSS!H4529</f>
        <v>15681638.999999996</v>
      </c>
      <c r="E758" s="24">
        <f ca="1">COSS!I4529</f>
        <v>8066415.2444309937</v>
      </c>
      <c r="F758" s="24">
        <f ca="1">COSS!J4529</f>
        <v>1881089.2751611359</v>
      </c>
      <c r="G758" s="24">
        <f ca="1">COSS!K4529</f>
        <v>26154.589531373444</v>
      </c>
      <c r="H758" s="24">
        <f ca="1">COSS!L4529</f>
        <v>3642.6466466796705</v>
      </c>
      <c r="I758" s="24">
        <f ca="1">COSS!N4529</f>
        <v>1119639.7561513216</v>
      </c>
      <c r="J758" s="24">
        <f ca="1">COSS!O4529</f>
        <v>200630.02298472993</v>
      </c>
      <c r="K758" s="24">
        <f ca="1">COSS!P4529</f>
        <v>40685.72126902474</v>
      </c>
      <c r="L758" s="24">
        <f ca="1">COSS!Q4529</f>
        <v>1545.0218662141954</v>
      </c>
      <c r="M758" s="24">
        <f ca="1">COSS!S4529</f>
        <v>53022.9734029869</v>
      </c>
      <c r="N758" s="24">
        <f ca="1">COSS!T4529</f>
        <v>715840.75903561583</v>
      </c>
      <c r="O758" s="24">
        <f ca="1">COSS!U4529</f>
        <v>2737803.5434729429</v>
      </c>
      <c r="P758" s="24">
        <f ca="1">COSS!V4529</f>
        <v>495978.50417977042</v>
      </c>
      <c r="Q758" s="24">
        <f ca="1">COSS!X4529</f>
        <v>307295.8955390529</v>
      </c>
      <c r="R758" s="24">
        <f ca="1">COSS!Y4529</f>
        <v>6137.4872150838128</v>
      </c>
      <c r="S758" s="24">
        <f ca="1">COSS!AA4529</f>
        <v>4053.7300065483541</v>
      </c>
      <c r="T758" s="24">
        <f ca="1">COSS!AB4529</f>
        <v>18008.976731730574</v>
      </c>
      <c r="U758" s="24">
        <f ca="1">COSS!AC4529</f>
        <v>3694.8523747926752</v>
      </c>
    </row>
    <row r="759" spans="1:21">
      <c r="B759" s="18" t="str">
        <f>$B$6</f>
        <v>BULKTRAN</v>
      </c>
      <c r="D759" s="24">
        <f ca="1">COSS!H4530</f>
        <v>2430778.0860000034</v>
      </c>
      <c r="E759" s="24">
        <f ca="1">COSS!I4530</f>
        <v>1250358.1678381418</v>
      </c>
      <c r="F759" s="24">
        <f ca="1">COSS!J4530</f>
        <v>291583.71697443846</v>
      </c>
      <c r="G759" s="24">
        <f ca="1">COSS!K4530</f>
        <v>4054.1682588910198</v>
      </c>
      <c r="H759" s="24">
        <f ca="1">COSS!L4530</f>
        <v>564.63904339274245</v>
      </c>
      <c r="I759" s="24">
        <f ca="1">COSS!N4530</f>
        <v>173553.01849934226</v>
      </c>
      <c r="J759" s="24">
        <f ca="1">COSS!O4530</f>
        <v>31099.2405363342</v>
      </c>
      <c r="K759" s="24">
        <f ca="1">COSS!P4530</f>
        <v>6306.6086187706251</v>
      </c>
      <c r="L759" s="24">
        <f ca="1">COSS!Q4530</f>
        <v>239.49061031084054</v>
      </c>
      <c r="M759" s="24">
        <f ca="1">COSS!S4530</f>
        <v>8218.9802865976744</v>
      </c>
      <c r="N759" s="24">
        <f ca="1">COSS!T4530</f>
        <v>110960.9799160267</v>
      </c>
      <c r="O759" s="24">
        <f ca="1">COSS!U4530</f>
        <v>424381.20513086679</v>
      </c>
      <c r="P759" s="24">
        <f ca="1">COSS!V4530</f>
        <v>76880.591313653116</v>
      </c>
      <c r="Q759" s="24">
        <f ca="1">COSS!X4530</f>
        <v>47633.294504105965</v>
      </c>
      <c r="R759" s="24">
        <f ca="1">COSS!Y4530</f>
        <v>951.3590655626565</v>
      </c>
      <c r="S759" s="24">
        <f ca="1">COSS!AA4530</f>
        <v>628.36021582172395</v>
      </c>
      <c r="T759" s="24">
        <f ca="1">COSS!AB4530</f>
        <v>2791.533843546229</v>
      </c>
      <c r="U759" s="24">
        <f ca="1">COSS!AC4530</f>
        <v>572.73134419502196</v>
      </c>
    </row>
    <row r="760" spans="1:21">
      <c r="B760" s="18" t="str">
        <f>$B$7</f>
        <v>SUBTRAN</v>
      </c>
      <c r="D760" s="24">
        <f ca="1">COSS!H4531</f>
        <v>673663.91400000104</v>
      </c>
      <c r="E760" s="24">
        <f ca="1">COSS!I4531</f>
        <v>344210.84122883779</v>
      </c>
      <c r="F760" s="24">
        <f ca="1">COSS!J4531</f>
        <v>80688.835987024824</v>
      </c>
      <c r="G760" s="24">
        <f ca="1">COSS!K4531</f>
        <v>1127.1917502756069</v>
      </c>
      <c r="H760" s="24">
        <f ca="1">COSS!L4531</f>
        <v>204.01646958339191</v>
      </c>
      <c r="I760" s="24">
        <f ca="1">COSS!N4531</f>
        <v>46632.37408122659</v>
      </c>
      <c r="J760" s="24">
        <f ca="1">COSS!O4531</f>
        <v>8379.6033402763333</v>
      </c>
      <c r="K760" s="24">
        <f ca="1">COSS!P4531</f>
        <v>2199.5812700725655</v>
      </c>
      <c r="L760" s="24">
        <f ca="1">COSS!Q4531</f>
        <v>0</v>
      </c>
      <c r="M760" s="24">
        <f ca="1">COSS!S4531</f>
        <v>2101.9185437023511</v>
      </c>
      <c r="N760" s="24">
        <f ca="1">COSS!T4531</f>
        <v>29491.955355637016</v>
      </c>
      <c r="O760" s="24">
        <f ca="1">COSS!U4531</f>
        <v>145418.0896170756</v>
      </c>
      <c r="P760" s="24">
        <f ca="1">COSS!V4531</f>
        <v>0</v>
      </c>
      <c r="Q760" s="24">
        <f ca="1">COSS!X4531</f>
        <v>12782.874514246003</v>
      </c>
      <c r="R760" s="24">
        <f ca="1">COSS!Y4531</f>
        <v>256.66116396203012</v>
      </c>
      <c r="S760" s="24">
        <f ca="1">COSS!AA4531</f>
        <v>169.97067807907459</v>
      </c>
      <c r="T760" s="24">
        <f ca="1">COSS!AB4531</f>
        <v>0</v>
      </c>
      <c r="U760" s="24">
        <f ca="1">COSS!AC4531</f>
        <v>0</v>
      </c>
    </row>
    <row r="761" spans="1:21">
      <c r="B761" s="18" t="str">
        <f>$B$8</f>
        <v>DISTPRI</v>
      </c>
      <c r="D761" s="24">
        <f ca="1">COSS!H4532</f>
        <v>5502877.0431980994</v>
      </c>
      <c r="E761" s="24">
        <f ca="1">COSS!I4532</f>
        <v>3603322.7822634447</v>
      </c>
      <c r="F761" s="24">
        <f ca="1">COSS!J4532</f>
        <v>843316.6068457634</v>
      </c>
      <c r="G761" s="24">
        <f ca="1">COSS!K4532</f>
        <v>11779.236271068856</v>
      </c>
      <c r="H761" s="24">
        <f ca="1">COSS!L4532</f>
        <v>0</v>
      </c>
      <c r="I761" s="24">
        <f ca="1">COSS!N4532</f>
        <v>489561.83350858686</v>
      </c>
      <c r="J761" s="24">
        <f ca="1">COSS!O4532</f>
        <v>87964.07427225147</v>
      </c>
      <c r="K761" s="24">
        <f ca="1">COSS!P4532</f>
        <v>0</v>
      </c>
      <c r="L761" s="24">
        <f ca="1">COSS!Q4532</f>
        <v>0</v>
      </c>
      <c r="M761" s="24">
        <f ca="1">COSS!S4532</f>
        <v>22136.398516986825</v>
      </c>
      <c r="N761" s="24">
        <f ca="1">COSS!T4532</f>
        <v>306099.08188023866</v>
      </c>
      <c r="O761" s="24">
        <f ca="1">COSS!U4532</f>
        <v>0</v>
      </c>
      <c r="P761" s="24">
        <f ca="1">COSS!V4532</f>
        <v>0</v>
      </c>
      <c r="Q761" s="24">
        <f ca="1">COSS!X4532</f>
        <v>134233.80949470194</v>
      </c>
      <c r="R761" s="24">
        <f ca="1">COSS!Y4532</f>
        <v>2694.284244571531</v>
      </c>
      <c r="S761" s="24">
        <f ca="1">COSS!AA4532</f>
        <v>1768.9359004847943</v>
      </c>
      <c r="T761" s="24">
        <f ca="1">COSS!AB4532</f>
        <v>0</v>
      </c>
      <c r="U761" s="24">
        <f ca="1">COSS!AC4532</f>
        <v>0</v>
      </c>
    </row>
    <row r="762" spans="1:21">
      <c r="B762" s="18" t="str">
        <f>$B$9</f>
        <v>DISTSEC</v>
      </c>
      <c r="D762" s="24">
        <f ca="1">COSS!H4533</f>
        <v>2180091.57827021</v>
      </c>
      <c r="E762" s="24">
        <f ca="1">COSS!I4533</f>
        <v>1617857.0439099676</v>
      </c>
      <c r="F762" s="24">
        <f ca="1">COSS!J4533</f>
        <v>326232.26128327136</v>
      </c>
      <c r="G762" s="24">
        <f ca="1">COSS!K4533</f>
        <v>0</v>
      </c>
      <c r="H762" s="24">
        <f ca="1">COSS!L4533</f>
        <v>0</v>
      </c>
      <c r="I762" s="24">
        <f ca="1">COSS!N4533</f>
        <v>163062.45896090282</v>
      </c>
      <c r="J762" s="24">
        <f ca="1">COSS!O4533</f>
        <v>0</v>
      </c>
      <c r="K762" s="24">
        <f ca="1">COSS!P4533</f>
        <v>0</v>
      </c>
      <c r="L762" s="24">
        <f ca="1">COSS!Q4533</f>
        <v>0</v>
      </c>
      <c r="M762" s="24">
        <f ca="1">COSS!S4533</f>
        <v>6094.8929208790732</v>
      </c>
      <c r="N762" s="24">
        <f ca="1">COSS!T4533</f>
        <v>0</v>
      </c>
      <c r="O762" s="24">
        <f ca="1">COSS!U4533</f>
        <v>0</v>
      </c>
      <c r="P762" s="24">
        <f ca="1">COSS!V4533</f>
        <v>0</v>
      </c>
      <c r="Q762" s="24">
        <f ca="1">COSS!X4533</f>
        <v>46061.352120779695</v>
      </c>
      <c r="R762" s="24">
        <f ca="1">COSS!Y4533</f>
        <v>0</v>
      </c>
      <c r="S762" s="24">
        <f ca="1">COSS!AA4533</f>
        <v>544.60970155485109</v>
      </c>
      <c r="T762" s="24">
        <f ca="1">COSS!AB4533</f>
        <v>16762.928755973808</v>
      </c>
      <c r="U762" s="24">
        <f ca="1">COSS!AC4533</f>
        <v>3476.0306168805273</v>
      </c>
    </row>
    <row r="763" spans="1:21">
      <c r="B763" s="18" t="str">
        <f>$B$10</f>
        <v>ENERGY</v>
      </c>
      <c r="D763" s="24">
        <f ca="1">COSS!H4534</f>
        <v>6272237.9999999972</v>
      </c>
      <c r="E763" s="24">
        <f ca="1">COSS!I4534</f>
        <v>2454240.230298101</v>
      </c>
      <c r="F763" s="24">
        <f ca="1">COSS!J4534</f>
        <v>708041.18569727358</v>
      </c>
      <c r="G763" s="24">
        <f ca="1">COSS!K4534</f>
        <v>9868.5828494959915</v>
      </c>
      <c r="H763" s="24">
        <f ca="1">COSS!L4534</f>
        <v>1379.6195186235989</v>
      </c>
      <c r="I763" s="24">
        <f ca="1">COSS!N4534</f>
        <v>459394.33848301816</v>
      </c>
      <c r="J763" s="24">
        <f ca="1">COSS!O4534</f>
        <v>81927.910999001178</v>
      </c>
      <c r="K763" s="24">
        <f ca="1">COSS!P4534</f>
        <v>16683.523005744286</v>
      </c>
      <c r="L763" s="24">
        <f ca="1">COSS!Q4534</f>
        <v>630.14231013355857</v>
      </c>
      <c r="M763" s="24">
        <f ca="1">COSS!S4534</f>
        <v>24058.489857376091</v>
      </c>
      <c r="N763" s="24">
        <f ca="1">COSS!T4534</f>
        <v>380369.29899977113</v>
      </c>
      <c r="O763" s="24">
        <f ca="1">COSS!U4534</f>
        <v>1635906.4478647672</v>
      </c>
      <c r="P763" s="24">
        <f ca="1">COSS!V4534</f>
        <v>307731.08946256456</v>
      </c>
      <c r="Q763" s="24">
        <f ca="1">COSS!X4534</f>
        <v>126191.07078391372</v>
      </c>
      <c r="R763" s="24">
        <f ca="1">COSS!Y4534</f>
        <v>2531.9986630849903</v>
      </c>
      <c r="S763" s="24">
        <f ca="1">COSS!AA4534</f>
        <v>2258.5536650932008</v>
      </c>
      <c r="T763" s="24">
        <f ca="1">COSS!AB4534</f>
        <v>50590.828586745265</v>
      </c>
      <c r="U763" s="24">
        <f ca="1">COSS!AC4534</f>
        <v>10434.688955290549</v>
      </c>
    </row>
    <row r="764" spans="1:21">
      <c r="B764" s="18" t="str">
        <f>$B$11</f>
        <v>CUSTOMER</v>
      </c>
      <c r="D764" s="24">
        <f ca="1">COSS!H4535</f>
        <v>4150961.3785316907</v>
      </c>
      <c r="E764" s="24">
        <f ca="1">COSS!I4535</f>
        <v>3205083.0884282654</v>
      </c>
      <c r="F764" s="24">
        <f ca="1">COSS!J4535</f>
        <v>649000.79407724133</v>
      </c>
      <c r="G764" s="24">
        <f ca="1">COSS!K4535</f>
        <v>16588.578084131124</v>
      </c>
      <c r="H764" s="24">
        <f ca="1">COSS!L4535</f>
        <v>2674.5954688197517</v>
      </c>
      <c r="I764" s="24">
        <f ca="1">COSS!N4535</f>
        <v>26615.270354880868</v>
      </c>
      <c r="J764" s="24">
        <f ca="1">COSS!O4535</f>
        <v>6428.1185578624436</v>
      </c>
      <c r="K764" s="24">
        <f ca="1">COSS!P4535</f>
        <v>6543.5803681494799</v>
      </c>
      <c r="L764" s="24">
        <f ca="1">COSS!Q4535</f>
        <v>808.28520623051793</v>
      </c>
      <c r="M764" s="24">
        <f ca="1">COSS!S4535</f>
        <v>202.2779574329019</v>
      </c>
      <c r="N764" s="24">
        <f ca="1">COSS!T4535</f>
        <v>4673.2748303730114</v>
      </c>
      <c r="O764" s="24">
        <f ca="1">COSS!U4535</f>
        <v>10991.988214217083</v>
      </c>
      <c r="P764" s="24">
        <f ca="1">COSS!V4535</f>
        <v>3236.7394378025206</v>
      </c>
      <c r="Q764" s="24">
        <f ca="1">COSS!X4535</f>
        <v>5897.465014715347</v>
      </c>
      <c r="R764" s="24">
        <f ca="1">COSS!Y4535</f>
        <v>88.097702202334986</v>
      </c>
      <c r="S764" s="24">
        <f ca="1">COSS!AA4535</f>
        <v>480.1007936163258</v>
      </c>
      <c r="T764" s="24">
        <f ca="1">COSS!AB4535</f>
        <v>174442.43815597176</v>
      </c>
      <c r="U764" s="24">
        <f ca="1">COSS!AC4535</f>
        <v>37206.68587977939</v>
      </c>
    </row>
    <row r="765" spans="1:21">
      <c r="B765" s="18" t="str">
        <f>$B$12</f>
        <v>TOTAL</v>
      </c>
      <c r="D765" s="24">
        <f ca="1">COSS!H4536</f>
        <v>36892249</v>
      </c>
      <c r="E765" s="24">
        <f ca="1">COSS!I4536</f>
        <v>20541487.398397736</v>
      </c>
      <c r="F765" s="24">
        <f ca="1">COSS!J4536</f>
        <v>4779952.6760261469</v>
      </c>
      <c r="G765" s="24">
        <f ca="1">COSS!K4536</f>
        <v>69572.346745236035</v>
      </c>
      <c r="H765" s="24">
        <f ca="1">COSS!L4536</f>
        <v>8465.517147099159</v>
      </c>
      <c r="I765" s="24">
        <f ca="1">COSS!N4536</f>
        <v>2478459.0500392769</v>
      </c>
      <c r="J765" s="24">
        <f ca="1">COSS!O4536</f>
        <v>416428.9706904557</v>
      </c>
      <c r="K765" s="24">
        <f ca="1">COSS!P4536</f>
        <v>72419.01453176167</v>
      </c>
      <c r="L765" s="24">
        <f ca="1">COSS!Q4536</f>
        <v>3222.9399928891121</v>
      </c>
      <c r="M765" s="24">
        <f ca="1">COSS!S4536</f>
        <v>115835.93148596177</v>
      </c>
      <c r="N765" s="24">
        <f ca="1">COSS!T4536</f>
        <v>1547435.3500176647</v>
      </c>
      <c r="O765" s="24">
        <f ca="1">COSS!U4536</f>
        <v>4954501.2742998758</v>
      </c>
      <c r="P765" s="24">
        <f ca="1">COSS!V4536</f>
        <v>883826.92439379019</v>
      </c>
      <c r="Q765" s="24">
        <f ca="1">COSS!X4536</f>
        <v>680095.76197151537</v>
      </c>
      <c r="R765" s="24">
        <f ca="1">COSS!Y4536</f>
        <v>12659.888054467354</v>
      </c>
      <c r="S765" s="24">
        <f ca="1">COSS!AA4536</f>
        <v>9904.2609611983135</v>
      </c>
      <c r="T765" s="24">
        <f ca="1">COSS!AB4536</f>
        <v>262596.70607396762</v>
      </c>
      <c r="U765" s="24">
        <f ca="1">COSS!AC4536</f>
        <v>55384.989170938177</v>
      </c>
    </row>
    <row r="766" spans="1:21">
      <c r="A766" s="119" t="s">
        <v>69</v>
      </c>
      <c r="B766" s="18" t="str">
        <f>$B$5</f>
        <v>PRODUCTION</v>
      </c>
      <c r="C766" s="22"/>
      <c r="D766" s="23">
        <f t="shared" ref="D766:D773" ca="1" si="467">SUM(E766:U766)</f>
        <v>0.42506595355571836</v>
      </c>
      <c r="E766" s="23">
        <f ca="1">E758/$D765</f>
        <v>0.21864796706839407</v>
      </c>
      <c r="F766" s="23">
        <f t="shared" ref="F766:U766" ca="1" si="468">F758/$D765</f>
        <v>5.0988739536078048E-2</v>
      </c>
      <c r="G766" s="23">
        <f t="shared" ca="1" si="468"/>
        <v>7.0894538122014312E-4</v>
      </c>
      <c r="H766" s="23">
        <f ca="1">H758/$D765</f>
        <v>9.8737451508572175E-5</v>
      </c>
      <c r="I766" s="23">
        <f t="shared" ca="1" si="468"/>
        <v>3.034891573434088E-2</v>
      </c>
      <c r="J766" s="23">
        <f t="shared" ca="1" si="468"/>
        <v>5.4382703256917178E-3</v>
      </c>
      <c r="K766" s="23">
        <f t="shared" ca="1" si="468"/>
        <v>1.1028257255074024E-3</v>
      </c>
      <c r="L766" s="23">
        <f ca="1">L758/$D765</f>
        <v>4.1879308204121556E-5</v>
      </c>
      <c r="M766" s="23">
        <f ca="1">M758/$D765</f>
        <v>1.4372388466473514E-3</v>
      </c>
      <c r="N766" s="23">
        <f t="shared" ca="1" si="468"/>
        <v>1.9403554362750177E-2</v>
      </c>
      <c r="O766" s="23">
        <f t="shared" ca="1" si="468"/>
        <v>7.4210806271879579E-2</v>
      </c>
      <c r="P766" s="23">
        <f ca="1">P758/$D765</f>
        <v>1.3443975838387365E-2</v>
      </c>
      <c r="Q766" s="23">
        <f t="shared" ca="1" si="468"/>
        <v>8.329551704452957E-3</v>
      </c>
      <c r="R766" s="23">
        <f t="shared" ca="1" si="468"/>
        <v>1.6636251194888696E-4</v>
      </c>
      <c r="S766" s="23">
        <f t="shared" ca="1" si="468"/>
        <v>1.0988026255998527E-4</v>
      </c>
      <c r="T766" s="23">
        <f ca="1">T758/$D765</f>
        <v>4.8815068801391246E-4</v>
      </c>
      <c r="U766" s="23">
        <f t="shared" ca="1" si="468"/>
        <v>1.0015253813321804E-4</v>
      </c>
    </row>
    <row r="767" spans="1:21">
      <c r="A767" s="18" t="str">
        <f t="shared" ref="A767:A773" si="469">A766</f>
        <v>LABOR_M</v>
      </c>
      <c r="B767" s="18" t="str">
        <f>$B$6</f>
        <v>BULKTRAN</v>
      </c>
      <c r="C767" s="22"/>
      <c r="D767" s="23">
        <f t="shared" ca="1" si="467"/>
        <v>6.5888585052106846E-2</v>
      </c>
      <c r="E767" s="23">
        <f t="shared" ref="E767:U767" ca="1" si="470">E759/$D765</f>
        <v>3.3892164390361287E-2</v>
      </c>
      <c r="F767" s="23">
        <f t="shared" ca="1" si="470"/>
        <v>7.9036579465360992E-3</v>
      </c>
      <c r="G767" s="23">
        <f t="shared" ca="1" si="470"/>
        <v>1.0989214181252598E-4</v>
      </c>
      <c r="H767" s="23">
        <f ca="1">H759/$D765</f>
        <v>1.5305085992256596E-5</v>
      </c>
      <c r="I767" s="23">
        <f t="shared" ca="1" si="470"/>
        <v>4.7043219972667501E-3</v>
      </c>
      <c r="J767" s="23">
        <f t="shared" ca="1" si="470"/>
        <v>8.4297491693537574E-4</v>
      </c>
      <c r="K767" s="23">
        <f t="shared" ca="1" si="470"/>
        <v>1.7094671075137288E-4</v>
      </c>
      <c r="L767" s="23">
        <f ca="1">L759/$D765</f>
        <v>6.4916240349250747E-6</v>
      </c>
      <c r="M767" s="23">
        <f ca="1">M759/$D765</f>
        <v>2.2278338971954987E-4</v>
      </c>
      <c r="N767" s="23">
        <f t="shared" ca="1" si="470"/>
        <v>3.00770440739535E-3</v>
      </c>
      <c r="O767" s="23">
        <f t="shared" ca="1" si="470"/>
        <v>1.1503261976001159E-2</v>
      </c>
      <c r="P767" s="23">
        <f ca="1">P759/$D765</f>
        <v>2.0839225961435184E-3</v>
      </c>
      <c r="Q767" s="23">
        <f t="shared" ca="1" si="470"/>
        <v>1.2911464005381174E-3</v>
      </c>
      <c r="R767" s="23">
        <f t="shared" ca="1" si="470"/>
        <v>2.5787505271436733E-5</v>
      </c>
      <c r="S767" s="23">
        <f t="shared" ca="1" si="470"/>
        <v>1.7032309844317811E-5</v>
      </c>
      <c r="T767" s="23">
        <f ca="1">T759/$D765</f>
        <v>7.5667217890300724E-5</v>
      </c>
      <c r="U767" s="23">
        <f t="shared" ca="1" si="470"/>
        <v>1.5524435612342905E-5</v>
      </c>
    </row>
    <row r="768" spans="1:21">
      <c r="A768" s="18" t="str">
        <f t="shared" si="469"/>
        <v>LABOR_M</v>
      </c>
      <c r="B768" s="18" t="str">
        <f>$B$7</f>
        <v>SUBTRAN</v>
      </c>
      <c r="C768" s="22"/>
      <c r="D768" s="23">
        <f t="shared" ca="1" si="467"/>
        <v>1.8260310289025781E-2</v>
      </c>
      <c r="E768" s="23">
        <f ca="1">E760/$D765</f>
        <v>9.3301669201256276E-3</v>
      </c>
      <c r="F768" s="23">
        <f t="shared" ref="F768:U768" ca="1" si="471">F760/$D765</f>
        <v>2.1871487419220449E-3</v>
      </c>
      <c r="G768" s="23">
        <f t="shared" ca="1" si="471"/>
        <v>3.0553619820673089E-5</v>
      </c>
      <c r="H768" s="23">
        <f ca="1">H760/$D765</f>
        <v>5.5300632277363168E-6</v>
      </c>
      <c r="I768" s="23">
        <f t="shared" ca="1" si="471"/>
        <v>1.2640154868635573E-3</v>
      </c>
      <c r="J768" s="23">
        <f t="shared" ca="1" si="471"/>
        <v>2.2713723254649869E-4</v>
      </c>
      <c r="K768" s="23">
        <f t="shared" ca="1" si="471"/>
        <v>5.9621772315170201E-5</v>
      </c>
      <c r="L768" s="23">
        <f ca="1">L760/$D765</f>
        <v>0</v>
      </c>
      <c r="M768" s="23">
        <f ca="1">M760/$D765</f>
        <v>5.6974529899284567E-5</v>
      </c>
      <c r="N768" s="23">
        <f t="shared" ca="1" si="471"/>
        <v>7.9940790152525031E-4</v>
      </c>
      <c r="O768" s="23">
        <f t="shared" ca="1" si="471"/>
        <v>3.9416976074588351E-3</v>
      </c>
      <c r="P768" s="23">
        <f ca="1">P760/$D765</f>
        <v>0</v>
      </c>
      <c r="Q768" s="23">
        <f t="shared" ca="1" si="471"/>
        <v>3.4649214566035276E-4</v>
      </c>
      <c r="R768" s="23">
        <f t="shared" ca="1" si="471"/>
        <v>6.9570484564936695E-6</v>
      </c>
      <c r="S768" s="23">
        <f t="shared" ca="1" si="471"/>
        <v>4.6072192042039667E-6</v>
      </c>
      <c r="T768" s="23">
        <f ca="1">T760/$D765</f>
        <v>0</v>
      </c>
      <c r="U768" s="23">
        <f t="shared" ca="1" si="471"/>
        <v>0</v>
      </c>
    </row>
    <row r="769" spans="1:21">
      <c r="A769" s="18" t="str">
        <f t="shared" si="469"/>
        <v>LABOR_M</v>
      </c>
      <c r="B769" s="18" t="str">
        <f>$B$8</f>
        <v>DISTPRI</v>
      </c>
      <c r="C769" s="22"/>
      <c r="D769" s="23">
        <f t="shared" ca="1" si="467"/>
        <v>0.14916079101596924</v>
      </c>
      <c r="E769" s="23">
        <f t="shared" ref="E769:U769" ca="1" si="472">E761/$D765</f>
        <v>9.7671540226876505E-2</v>
      </c>
      <c r="F769" s="23">
        <f t="shared" ca="1" si="472"/>
        <v>2.2858910196712687E-2</v>
      </c>
      <c r="G769" s="23">
        <f t="shared" ca="1" si="472"/>
        <v>3.1928756284467383E-4</v>
      </c>
      <c r="H769" s="23">
        <f ca="1">H761/$D765</f>
        <v>0</v>
      </c>
      <c r="I769" s="23">
        <f t="shared" ca="1" si="472"/>
        <v>1.3270045789525784E-2</v>
      </c>
      <c r="J769" s="23">
        <f t="shared" ca="1" si="472"/>
        <v>2.3843510942434406E-3</v>
      </c>
      <c r="K769" s="23">
        <f t="shared" ca="1" si="472"/>
        <v>0</v>
      </c>
      <c r="L769" s="23">
        <f ca="1">L761/$D765</f>
        <v>0</v>
      </c>
      <c r="M769" s="23">
        <f ca="1">M761/$D765</f>
        <v>6.0002843732803669E-4</v>
      </c>
      <c r="N769" s="23">
        <f t="shared" ca="1" si="472"/>
        <v>8.2971109156353869E-3</v>
      </c>
      <c r="O769" s="23">
        <f t="shared" ca="1" si="472"/>
        <v>0</v>
      </c>
      <c r="P769" s="23">
        <f ca="1">P761/$D765</f>
        <v>0</v>
      </c>
      <c r="Q769" s="23">
        <f t="shared" ca="1" si="472"/>
        <v>3.6385369049932938E-3</v>
      </c>
      <c r="R769" s="23">
        <f t="shared" ca="1" si="472"/>
        <v>7.303117369102467E-5</v>
      </c>
      <c r="S769" s="23">
        <f t="shared" ca="1" si="472"/>
        <v>4.7948714118371969E-5</v>
      </c>
      <c r="T769" s="23">
        <f ca="1">T761/$D765</f>
        <v>0</v>
      </c>
      <c r="U769" s="23">
        <f t="shared" ca="1" si="472"/>
        <v>0</v>
      </c>
    </row>
    <row r="770" spans="1:21">
      <c r="A770" s="18" t="str">
        <f t="shared" si="469"/>
        <v>LABOR_M</v>
      </c>
      <c r="B770" s="18" t="str">
        <f>$B$9</f>
        <v>DISTSEC</v>
      </c>
      <c r="C770" s="22"/>
      <c r="D770" s="23">
        <f t="shared" ca="1" si="467"/>
        <v>5.9093485416684945E-2</v>
      </c>
      <c r="E770" s="23">
        <f t="shared" ref="E770:U770" ca="1" si="473">E762/$D765</f>
        <v>4.3853575961442945E-2</v>
      </c>
      <c r="F770" s="23">
        <f t="shared" ca="1" si="473"/>
        <v>8.8428401663252186E-3</v>
      </c>
      <c r="G770" s="23">
        <f t="shared" ca="1" si="473"/>
        <v>0</v>
      </c>
      <c r="H770" s="23">
        <f ca="1">H762/$D765</f>
        <v>0</v>
      </c>
      <c r="I770" s="23">
        <f t="shared" ca="1" si="473"/>
        <v>4.4199652604779618E-3</v>
      </c>
      <c r="J770" s="23">
        <f t="shared" ca="1" si="473"/>
        <v>0</v>
      </c>
      <c r="K770" s="23">
        <f t="shared" ca="1" si="473"/>
        <v>0</v>
      </c>
      <c r="L770" s="23">
        <f ca="1">L762/$D765</f>
        <v>0</v>
      </c>
      <c r="M770" s="23">
        <f ca="1">M762/$D765</f>
        <v>1.6520795251271002E-4</v>
      </c>
      <c r="N770" s="23">
        <f t="shared" ca="1" si="473"/>
        <v>0</v>
      </c>
      <c r="O770" s="23">
        <f t="shared" ca="1" si="473"/>
        <v>0</v>
      </c>
      <c r="P770" s="23">
        <f ca="1">P762/$D765</f>
        <v>0</v>
      </c>
      <c r="Q770" s="23">
        <f t="shared" ca="1" si="473"/>
        <v>1.2485373857467918E-3</v>
      </c>
      <c r="R770" s="23">
        <f t="shared" ca="1" si="473"/>
        <v>0</v>
      </c>
      <c r="S770" s="23">
        <f t="shared" ca="1" si="473"/>
        <v>1.476217135894456E-5</v>
      </c>
      <c r="T770" s="23">
        <f ca="1">T762/$D765</f>
        <v>4.5437535553806456E-4</v>
      </c>
      <c r="U770" s="23">
        <f t="shared" ca="1" si="473"/>
        <v>9.4221163282307005E-5</v>
      </c>
    </row>
    <row r="771" spans="1:21">
      <c r="A771" s="18" t="str">
        <f t="shared" si="469"/>
        <v>LABOR_M</v>
      </c>
      <c r="B771" s="18" t="str">
        <f>$B$10</f>
        <v>ENERGY</v>
      </c>
      <c r="C771" s="22"/>
      <c r="D771" s="23">
        <f t="shared" ca="1" si="467"/>
        <v>0.17001506197141836</v>
      </c>
      <c r="E771" s="23">
        <f t="shared" ref="E771:U771" ca="1" si="474">E763/$D765</f>
        <v>6.6524549107811262E-2</v>
      </c>
      <c r="F771" s="23">
        <f t="shared" ca="1" si="474"/>
        <v>1.919213940297523E-2</v>
      </c>
      <c r="G771" s="23">
        <f t="shared" ca="1" si="474"/>
        <v>2.6749745859885068E-4</v>
      </c>
      <c r="H771" s="23">
        <f ca="1">H763/$D765</f>
        <v>3.7395918004987955E-5</v>
      </c>
      <c r="I771" s="23">
        <f t="shared" ca="1" si="474"/>
        <v>1.2452326733537394E-2</v>
      </c>
      <c r="J771" s="23">
        <f t="shared" ca="1" si="474"/>
        <v>2.2207350654876363E-3</v>
      </c>
      <c r="K771" s="23">
        <f t="shared" ca="1" si="474"/>
        <v>4.5222298607342388E-4</v>
      </c>
      <c r="L771" s="23">
        <f ca="1">L763/$D765</f>
        <v>1.7080615229870063E-5</v>
      </c>
      <c r="M771" s="23">
        <f ca="1">M763/$D765</f>
        <v>6.5212857739781844E-4</v>
      </c>
      <c r="N771" s="23">
        <f t="shared" ca="1" si="474"/>
        <v>1.0310276800955429E-2</v>
      </c>
      <c r="O771" s="23">
        <f t="shared" ca="1" si="474"/>
        <v>4.4342822468339274E-2</v>
      </c>
      <c r="P771" s="23">
        <f ca="1">P763/$D765</f>
        <v>8.3413480555919635E-3</v>
      </c>
      <c r="Q771" s="23">
        <f t="shared" ca="1" si="474"/>
        <v>3.4205307132106184E-3</v>
      </c>
      <c r="R771" s="23">
        <f t="shared" ca="1" si="474"/>
        <v>6.8632266443961989E-5</v>
      </c>
      <c r="S771" s="23">
        <f t="shared" ca="1" si="474"/>
        <v>6.1220275974316465E-5</v>
      </c>
      <c r="T771" s="23">
        <f ca="1">T763/$D765</f>
        <v>1.3713132150535269E-3</v>
      </c>
      <c r="U771" s="23">
        <f t="shared" ca="1" si="474"/>
        <v>2.8284231073281947E-4</v>
      </c>
    </row>
    <row r="772" spans="1:21">
      <c r="A772" s="18" t="str">
        <f t="shared" si="469"/>
        <v>LABOR_M</v>
      </c>
      <c r="B772" s="18" t="str">
        <f>$B$11</f>
        <v>CUSTOMER</v>
      </c>
      <c r="C772" s="22"/>
      <c r="D772" s="23">
        <f t="shared" ca="1" si="467"/>
        <v>0.11251581269907648</v>
      </c>
      <c r="E772" s="23">
        <f t="shared" ref="E772:U772" ca="1" si="475">E764/$D765</f>
        <v>8.6876869133900331E-2</v>
      </c>
      <c r="F772" s="23">
        <f t="shared" ca="1" si="475"/>
        <v>1.7591792630404324E-2</v>
      </c>
      <c r="G772" s="23">
        <f t="shared" ca="1" si="475"/>
        <v>4.4964941237741091E-4</v>
      </c>
      <c r="H772" s="23">
        <f ca="1">H764/$D765</f>
        <v>7.2497490430029128E-5</v>
      </c>
      <c r="I772" s="23">
        <f t="shared" ca="1" si="475"/>
        <v>7.2143257937137058E-4</v>
      </c>
      <c r="J772" s="23">
        <f t="shared" ca="1" si="475"/>
        <v>1.7424035487406699E-4</v>
      </c>
      <c r="K772" s="23">
        <f t="shared" ca="1" si="475"/>
        <v>1.7737005863072971E-4</v>
      </c>
      <c r="L772" s="23">
        <f ca="1">L764/$D765</f>
        <v>2.190935028738741E-5</v>
      </c>
      <c r="M772" s="23">
        <f ca="1">M764/$D765</f>
        <v>5.4829391787120897E-6</v>
      </c>
      <c r="N772" s="23">
        <f t="shared" ca="1" si="475"/>
        <v>1.266736226997983E-4</v>
      </c>
      <c r="O772" s="23">
        <f t="shared" ca="1" si="475"/>
        <v>2.9794844478624991E-4</v>
      </c>
      <c r="P772" s="23">
        <f ca="1">P764/$D765</f>
        <v>8.7734945023344081E-5</v>
      </c>
      <c r="Q772" s="23">
        <f t="shared" ca="1" si="475"/>
        <v>1.5985647865261201E-4</v>
      </c>
      <c r="R772" s="23">
        <f t="shared" ca="1" si="475"/>
        <v>2.3879732082024867E-6</v>
      </c>
      <c r="S772" s="23">
        <f t="shared" ca="1" si="475"/>
        <v>1.3013595175949446E-5</v>
      </c>
      <c r="T772" s="23">
        <f ca="1">T764/$D765</f>
        <v>4.7284305751045903E-3</v>
      </c>
      <c r="U772" s="23">
        <f t="shared" ca="1" si="475"/>
        <v>1.0085231149713695E-3</v>
      </c>
    </row>
    <row r="773" spans="1:21">
      <c r="A773" s="18" t="str">
        <f t="shared" si="469"/>
        <v>LABOR_M</v>
      </c>
      <c r="B773" s="18" t="str">
        <f>$B$12</f>
        <v>TOTAL</v>
      </c>
      <c r="C773" s="22"/>
      <c r="D773" s="23">
        <f t="shared" ca="1" si="467"/>
        <v>0.99999999999999989</v>
      </c>
      <c r="E773" s="23">
        <f ca="1">SUM(E766:E772)</f>
        <v>0.55679683280891201</v>
      </c>
      <c r="F773" s="23">
        <f t="shared" ref="F773:U773" ca="1" si="476">SUM(F766:F772)</f>
        <v>0.12956522862095365</v>
      </c>
      <c r="G773" s="23">
        <f t="shared" ca="1" si="476"/>
        <v>1.8858255766742778E-3</v>
      </c>
      <c r="H773" s="23">
        <f t="shared" ca="1" si="476"/>
        <v>2.2946600916358217E-4</v>
      </c>
      <c r="I773" s="23">
        <f t="shared" ca="1" si="476"/>
        <v>6.7181023581383698E-2</v>
      </c>
      <c r="J773" s="23">
        <f t="shared" ca="1" si="476"/>
        <v>1.1287708989778735E-2</v>
      </c>
      <c r="K773" s="23">
        <f t="shared" ca="1" si="476"/>
        <v>1.9629872532780993E-3</v>
      </c>
      <c r="L773" s="23">
        <f t="shared" ca="1" si="476"/>
        <v>8.7360897756304115E-5</v>
      </c>
      <c r="M773" s="23">
        <f t="shared" ca="1" si="476"/>
        <v>3.1398446726834629E-3</v>
      </c>
      <c r="N773" s="23">
        <f t="shared" ca="1" si="476"/>
        <v>4.1944728010961385E-2</v>
      </c>
      <c r="O773" s="23">
        <f t="shared" ca="1" si="476"/>
        <v>0.13429653676846509</v>
      </c>
      <c r="P773" s="23">
        <f t="shared" ca="1" si="476"/>
        <v>2.3956981435146192E-2</v>
      </c>
      <c r="Q773" s="23">
        <f t="shared" ca="1" si="476"/>
        <v>1.8434651733254741E-2</v>
      </c>
      <c r="R773" s="23">
        <f t="shared" ca="1" si="476"/>
        <v>3.4315847902000653E-4</v>
      </c>
      <c r="S773" s="23">
        <f t="shared" ca="1" si="476"/>
        <v>2.684645482360895E-4</v>
      </c>
      <c r="T773" s="23">
        <f t="shared" ca="1" si="476"/>
        <v>7.1179370516003954E-3</v>
      </c>
      <c r="U773" s="23">
        <f t="shared" ca="1" si="476"/>
        <v>1.501263562732057E-3</v>
      </c>
    </row>
    <row r="774" spans="1:21">
      <c r="C774" s="22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</row>
    <row r="775" spans="1:21" ht="12">
      <c r="A775" s="37" t="s">
        <v>322</v>
      </c>
      <c r="B775" s="18" t="str">
        <f>$B$5</f>
        <v>PRODUCTION</v>
      </c>
      <c r="C775" s="22"/>
      <c r="D775" s="24">
        <f>+COSS!H4481+COSS!H4489</f>
        <v>15681638.999999996</v>
      </c>
      <c r="E775" s="24">
        <f>+COSS!I4481+COSS!I4489</f>
        <v>8066415.2444309909</v>
      </c>
      <c r="F775" s="24">
        <f>+COSS!J4481+COSS!J4489</f>
        <v>1881089.2751611373</v>
      </c>
      <c r="G775" s="24">
        <f>+COSS!K4481+COSS!K4489</f>
        <v>26154.589531373418</v>
      </c>
      <c r="H775" s="24">
        <f>+COSS!L4481+COSS!L4489</f>
        <v>3642.6466466796687</v>
      </c>
      <c r="I775" s="24">
        <f>+COSS!N4481+COSS!N4489</f>
        <v>1119639.7561513213</v>
      </c>
      <c r="J775" s="24">
        <f>+COSS!O4481+COSS!O4489</f>
        <v>200630.02298473005</v>
      </c>
      <c r="K775" s="24">
        <f>+COSS!P4481+COSS!P4489</f>
        <v>40685.721269024732</v>
      </c>
      <c r="L775" s="24">
        <f>+COSS!Q4481+COSS!Q4489</f>
        <v>1545.021866214194</v>
      </c>
      <c r="M775" s="24">
        <f>+COSS!S4481+COSS!S4489</f>
        <v>53022.97340298687</v>
      </c>
      <c r="N775" s="24">
        <f>+COSS!T4481+COSS!T4489</f>
        <v>715840.7590356163</v>
      </c>
      <c r="O775" s="24">
        <f>+COSS!U4481+COSS!U4489</f>
        <v>2737803.5434729452</v>
      </c>
      <c r="P775" s="24">
        <f>+COSS!V4481+COSS!V4489</f>
        <v>495978.5041797703</v>
      </c>
      <c r="Q775" s="24">
        <f>+COSS!X4481+COSS!X4489</f>
        <v>307295.89553905278</v>
      </c>
      <c r="R775" s="24">
        <f>+COSS!Y4481+COSS!Y4489</f>
        <v>6137.4872150838137</v>
      </c>
      <c r="S775" s="24">
        <f>+COSS!AA4481+COSS!AA4489</f>
        <v>4053.7300065483564</v>
      </c>
      <c r="T775" s="24">
        <f>+COSS!AB4481+COSS!AB4489</f>
        <v>18008.976731730552</v>
      </c>
      <c r="U775" s="24">
        <f>+COSS!AC4481+COSS!AC4489</f>
        <v>3694.852374792672</v>
      </c>
    </row>
    <row r="776" spans="1:21">
      <c r="B776" s="18" t="str">
        <f>$B$6</f>
        <v>BULKTRAN</v>
      </c>
      <c r="C776" s="22"/>
      <c r="D776" s="24">
        <f>+COSS!H4482+COSS!H4490</f>
        <v>0</v>
      </c>
      <c r="E776" s="24">
        <f>+COSS!I4482+COSS!I4490</f>
        <v>0</v>
      </c>
      <c r="F776" s="24">
        <f>+COSS!J4482+COSS!J4490</f>
        <v>0</v>
      </c>
      <c r="G776" s="24">
        <f>+COSS!K4482+COSS!K4490</f>
        <v>0</v>
      </c>
      <c r="H776" s="24">
        <f>+COSS!L4482+COSS!L4490</f>
        <v>0</v>
      </c>
      <c r="I776" s="24">
        <f>+COSS!N4482+COSS!N4490</f>
        <v>0</v>
      </c>
      <c r="J776" s="24">
        <f>+COSS!O4482+COSS!O4490</f>
        <v>0</v>
      </c>
      <c r="K776" s="24">
        <f>+COSS!P4482+COSS!P4490</f>
        <v>0</v>
      </c>
      <c r="L776" s="24">
        <f>+COSS!Q4482+COSS!Q4490</f>
        <v>0</v>
      </c>
      <c r="M776" s="24">
        <f>+COSS!S4482+COSS!S4490</f>
        <v>0</v>
      </c>
      <c r="N776" s="24">
        <f>+COSS!T4482+COSS!T4490</f>
        <v>0</v>
      </c>
      <c r="O776" s="24">
        <f>+COSS!U4482+COSS!U4490</f>
        <v>0</v>
      </c>
      <c r="P776" s="24">
        <f>+COSS!V4482+COSS!V4490</f>
        <v>0</v>
      </c>
      <c r="Q776" s="24">
        <f>+COSS!X4482+COSS!X4490</f>
        <v>0</v>
      </c>
      <c r="R776" s="24">
        <f>+COSS!Y4482+COSS!Y4490</f>
        <v>0</v>
      </c>
      <c r="S776" s="24">
        <f>+COSS!AA4482+COSS!AA4490</f>
        <v>0</v>
      </c>
      <c r="T776" s="24">
        <f>+COSS!AB4482+COSS!AB4490</f>
        <v>0</v>
      </c>
      <c r="U776" s="24">
        <f>+COSS!AC4482+COSS!AC4490</f>
        <v>0</v>
      </c>
    </row>
    <row r="777" spans="1:21">
      <c r="B777" s="18" t="str">
        <f>$B$7</f>
        <v>SUBTRAN</v>
      </c>
      <c r="C777" s="22"/>
      <c r="D777" s="24">
        <f>+COSS!H4483+COSS!H4491</f>
        <v>0</v>
      </c>
      <c r="E777" s="24">
        <f>+COSS!I4483+COSS!I4491</f>
        <v>0</v>
      </c>
      <c r="F777" s="24">
        <f>+COSS!J4483+COSS!J4491</f>
        <v>0</v>
      </c>
      <c r="G777" s="24">
        <f>+COSS!K4483+COSS!K4491</f>
        <v>0</v>
      </c>
      <c r="H777" s="24">
        <f>+COSS!L4483+COSS!L4491</f>
        <v>0</v>
      </c>
      <c r="I777" s="24">
        <f>+COSS!N4483+COSS!N4491</f>
        <v>0</v>
      </c>
      <c r="J777" s="24">
        <f>+COSS!O4483+COSS!O4491</f>
        <v>0</v>
      </c>
      <c r="K777" s="24">
        <f>+COSS!P4483+COSS!P4491</f>
        <v>0</v>
      </c>
      <c r="L777" s="24">
        <f>+COSS!Q4483+COSS!Q4491</f>
        <v>0</v>
      </c>
      <c r="M777" s="24">
        <f>+COSS!S4483+COSS!S4491</f>
        <v>0</v>
      </c>
      <c r="N777" s="24">
        <f>+COSS!T4483+COSS!T4491</f>
        <v>0</v>
      </c>
      <c r="O777" s="24">
        <f>+COSS!U4483+COSS!U4491</f>
        <v>0</v>
      </c>
      <c r="P777" s="24">
        <f>+COSS!V4483+COSS!V4491</f>
        <v>0</v>
      </c>
      <c r="Q777" s="24">
        <f>+COSS!X4483+COSS!X4491</f>
        <v>0</v>
      </c>
      <c r="R777" s="24">
        <f>+COSS!Y4483+COSS!Y4491</f>
        <v>0</v>
      </c>
      <c r="S777" s="24">
        <f>+COSS!AA4483+COSS!AA4491</f>
        <v>0</v>
      </c>
      <c r="T777" s="24">
        <f>+COSS!AB4483+COSS!AB4491</f>
        <v>0</v>
      </c>
      <c r="U777" s="24">
        <f>+COSS!AC4483+COSS!AC4491</f>
        <v>0</v>
      </c>
    </row>
    <row r="778" spans="1:21">
      <c r="B778" s="18" t="str">
        <f>$B$8</f>
        <v>DISTPRI</v>
      </c>
      <c r="C778" s="22"/>
      <c r="D778" s="24">
        <f>+COSS!H4484+COSS!H4492</f>
        <v>0</v>
      </c>
      <c r="E778" s="24">
        <f>+COSS!I4484+COSS!I4492</f>
        <v>0</v>
      </c>
      <c r="F778" s="24">
        <f>+COSS!J4484+COSS!J4492</f>
        <v>0</v>
      </c>
      <c r="G778" s="24">
        <f>+COSS!K4484+COSS!K4492</f>
        <v>0</v>
      </c>
      <c r="H778" s="24">
        <f>+COSS!L4484+COSS!L4492</f>
        <v>0</v>
      </c>
      <c r="I778" s="24">
        <f>+COSS!N4484+COSS!N4492</f>
        <v>0</v>
      </c>
      <c r="J778" s="24">
        <f>+COSS!O4484+COSS!O4492</f>
        <v>0</v>
      </c>
      <c r="K778" s="24">
        <f>+COSS!P4484+COSS!P4492</f>
        <v>0</v>
      </c>
      <c r="L778" s="24">
        <f>+COSS!Q4484+COSS!Q4492</f>
        <v>0</v>
      </c>
      <c r="M778" s="24">
        <f>+COSS!S4484+COSS!S4492</f>
        <v>0</v>
      </c>
      <c r="N778" s="24">
        <f>+COSS!T4484+COSS!T4492</f>
        <v>0</v>
      </c>
      <c r="O778" s="24">
        <f>+COSS!U4484+COSS!U4492</f>
        <v>0</v>
      </c>
      <c r="P778" s="24">
        <f>+COSS!V4484+COSS!V4492</f>
        <v>0</v>
      </c>
      <c r="Q778" s="24">
        <f>+COSS!X4484+COSS!X4492</f>
        <v>0</v>
      </c>
      <c r="R778" s="24">
        <f>+COSS!Y4484+COSS!Y4492</f>
        <v>0</v>
      </c>
      <c r="S778" s="24">
        <f>+COSS!AA4484+COSS!AA4492</f>
        <v>0</v>
      </c>
      <c r="T778" s="24">
        <f>+COSS!AB4484+COSS!AB4492</f>
        <v>0</v>
      </c>
      <c r="U778" s="24">
        <f>+COSS!AC4484+COSS!AC4492</f>
        <v>0</v>
      </c>
    </row>
    <row r="779" spans="1:21">
      <c r="B779" s="18" t="str">
        <f>$B$9</f>
        <v>DISTSEC</v>
      </c>
      <c r="C779" s="22"/>
      <c r="D779" s="24">
        <f>+COSS!H4485+COSS!H4493</f>
        <v>0</v>
      </c>
      <c r="E779" s="24">
        <f>+COSS!I4485+COSS!I4493</f>
        <v>0</v>
      </c>
      <c r="F779" s="24">
        <f>+COSS!J4485+COSS!J4493</f>
        <v>0</v>
      </c>
      <c r="G779" s="24">
        <f>+COSS!K4485+COSS!K4493</f>
        <v>0</v>
      </c>
      <c r="H779" s="24">
        <f>+COSS!L4485+COSS!L4493</f>
        <v>0</v>
      </c>
      <c r="I779" s="24">
        <f>+COSS!N4485+COSS!N4493</f>
        <v>0</v>
      </c>
      <c r="J779" s="24">
        <f>+COSS!O4485+COSS!O4493</f>
        <v>0</v>
      </c>
      <c r="K779" s="24">
        <f>+COSS!P4485+COSS!P4493</f>
        <v>0</v>
      </c>
      <c r="L779" s="24">
        <f>+COSS!Q4485+COSS!Q4493</f>
        <v>0</v>
      </c>
      <c r="M779" s="24">
        <f>+COSS!S4485+COSS!S4493</f>
        <v>0</v>
      </c>
      <c r="N779" s="24">
        <f>+COSS!T4485+COSS!T4493</f>
        <v>0</v>
      </c>
      <c r="O779" s="24">
        <f>+COSS!U4485+COSS!U4493</f>
        <v>0</v>
      </c>
      <c r="P779" s="24">
        <f>+COSS!V4485+COSS!V4493</f>
        <v>0</v>
      </c>
      <c r="Q779" s="24">
        <f>+COSS!X4485+COSS!X4493</f>
        <v>0</v>
      </c>
      <c r="R779" s="24">
        <f>+COSS!Y4485+COSS!Y4493</f>
        <v>0</v>
      </c>
      <c r="S779" s="24">
        <f>+COSS!AA4485+COSS!AA4493</f>
        <v>0</v>
      </c>
      <c r="T779" s="24">
        <f>+COSS!AB4485+COSS!AB4493</f>
        <v>0</v>
      </c>
      <c r="U779" s="24">
        <f>+COSS!AC4485+COSS!AC4493</f>
        <v>0</v>
      </c>
    </row>
    <row r="780" spans="1:21">
      <c r="B780" s="18" t="str">
        <f>$B$10</f>
        <v>ENERGY</v>
      </c>
      <c r="C780" s="22"/>
      <c r="D780" s="24">
        <f>+COSS!H4486+COSS!H4494</f>
        <v>6272237.9999999972</v>
      </c>
      <c r="E780" s="24">
        <f>+COSS!I4486+COSS!I4494</f>
        <v>2454240.230298101</v>
      </c>
      <c r="F780" s="24">
        <f>+COSS!J4486+COSS!J4494</f>
        <v>708041.18569727358</v>
      </c>
      <c r="G780" s="24">
        <f>+COSS!K4486+COSS!K4494</f>
        <v>9868.5828494959915</v>
      </c>
      <c r="H780" s="24">
        <f>+COSS!L4486+COSS!L4494</f>
        <v>1379.6195186235989</v>
      </c>
      <c r="I780" s="24">
        <f>+COSS!N4486+COSS!N4494</f>
        <v>459394.33848301816</v>
      </c>
      <c r="J780" s="24">
        <f>+COSS!O4486+COSS!O4494</f>
        <v>81927.910999001178</v>
      </c>
      <c r="K780" s="24">
        <f>+COSS!P4486+COSS!P4494</f>
        <v>16683.523005744286</v>
      </c>
      <c r="L780" s="24">
        <f>+COSS!Q4486+COSS!Q4494</f>
        <v>630.14231013355857</v>
      </c>
      <c r="M780" s="24">
        <f>+COSS!S4486+COSS!S4494</f>
        <v>24058.489857376091</v>
      </c>
      <c r="N780" s="24">
        <f>+COSS!T4486+COSS!T4494</f>
        <v>380369.29899977113</v>
      </c>
      <c r="O780" s="24">
        <f>+COSS!U4486+COSS!U4494</f>
        <v>1635906.4478647672</v>
      </c>
      <c r="P780" s="24">
        <f>+COSS!V4486+COSS!V4494</f>
        <v>307731.08946256456</v>
      </c>
      <c r="Q780" s="24">
        <f>+COSS!X4486+COSS!X4494</f>
        <v>126191.07078391372</v>
      </c>
      <c r="R780" s="24">
        <f>+COSS!Y4486+COSS!Y4494</f>
        <v>2531.9986630849903</v>
      </c>
      <c r="S780" s="24">
        <f>+COSS!AA4486+COSS!AA4494</f>
        <v>2258.5536650932008</v>
      </c>
      <c r="T780" s="24">
        <f>+COSS!AB4486+COSS!AB4494</f>
        <v>50590.828586745265</v>
      </c>
      <c r="U780" s="24">
        <f>+COSS!AC4486+COSS!AC4494</f>
        <v>10434.688955290549</v>
      </c>
    </row>
    <row r="781" spans="1:21">
      <c r="B781" s="18" t="str">
        <f>$B$11</f>
        <v>CUSTOMER</v>
      </c>
      <c r="C781" s="22"/>
      <c r="D781" s="24">
        <f>+COSS!H4487+COSS!H4495</f>
        <v>0</v>
      </c>
      <c r="E781" s="24">
        <f>+COSS!I4487+COSS!I4495</f>
        <v>0</v>
      </c>
      <c r="F781" s="24">
        <f>+COSS!J4487+COSS!J4495</f>
        <v>0</v>
      </c>
      <c r="G781" s="24">
        <f>+COSS!K4487+COSS!K4495</f>
        <v>0</v>
      </c>
      <c r="H781" s="24">
        <f>+COSS!L4487+COSS!L4495</f>
        <v>0</v>
      </c>
      <c r="I781" s="24">
        <f>+COSS!N4487+COSS!N4495</f>
        <v>0</v>
      </c>
      <c r="J781" s="24">
        <f>+COSS!O4487+COSS!O4495</f>
        <v>0</v>
      </c>
      <c r="K781" s="24">
        <f>+COSS!P4487+COSS!P4495</f>
        <v>0</v>
      </c>
      <c r="L781" s="24">
        <f>+COSS!Q4487+COSS!Q4495</f>
        <v>0</v>
      </c>
      <c r="M781" s="24">
        <f>+COSS!S4487+COSS!S4495</f>
        <v>0</v>
      </c>
      <c r="N781" s="24">
        <f>+COSS!T4487+COSS!T4495</f>
        <v>0</v>
      </c>
      <c r="O781" s="24">
        <f>+COSS!U4487+COSS!U4495</f>
        <v>0</v>
      </c>
      <c r="P781" s="24">
        <f>+COSS!V4487+COSS!V4495</f>
        <v>0</v>
      </c>
      <c r="Q781" s="24">
        <f>+COSS!X4487+COSS!X4495</f>
        <v>0</v>
      </c>
      <c r="R781" s="24">
        <f>+COSS!Y4487+COSS!Y4495</f>
        <v>0</v>
      </c>
      <c r="S781" s="24">
        <f>+COSS!AA4487+COSS!AA4495</f>
        <v>0</v>
      </c>
      <c r="T781" s="24">
        <f>+COSS!AB4487+COSS!AB4495</f>
        <v>0</v>
      </c>
      <c r="U781" s="24">
        <f>+COSS!AC4487+COSS!AC4495</f>
        <v>0</v>
      </c>
    </row>
    <row r="782" spans="1:21">
      <c r="B782" s="18" t="str">
        <f>$B$12</f>
        <v>TOTAL</v>
      </c>
      <c r="C782" s="22"/>
      <c r="D782" s="24">
        <f>+COSS!H4488+COSS!H4496</f>
        <v>21953876.999999993</v>
      </c>
      <c r="E782" s="24">
        <f>+COSS!I4488+COSS!I4496</f>
        <v>10520655.474729091</v>
      </c>
      <c r="F782" s="24">
        <f>+COSS!J4488+COSS!J4496</f>
        <v>2589130.4608584112</v>
      </c>
      <c r="G782" s="24">
        <f>+COSS!K4488+COSS!K4496</f>
        <v>36023.172380869408</v>
      </c>
      <c r="H782" s="24">
        <f>+COSS!L4488+COSS!L4496</f>
        <v>5022.2661653032674</v>
      </c>
      <c r="I782" s="24">
        <f>+COSS!N4488+COSS!N4496</f>
        <v>1579034.0946343394</v>
      </c>
      <c r="J782" s="24">
        <f>+COSS!O4488+COSS!O4496</f>
        <v>282557.9339837312</v>
      </c>
      <c r="K782" s="24">
        <f>+COSS!P4488+COSS!P4496</f>
        <v>57369.244274769022</v>
      </c>
      <c r="L782" s="24">
        <f>+COSS!Q4488+COSS!Q4496</f>
        <v>2175.1641763477528</v>
      </c>
      <c r="M782" s="24">
        <f>+COSS!S4488+COSS!S4496</f>
        <v>77081.463260362958</v>
      </c>
      <c r="N782" s="24">
        <f>+COSS!T4488+COSS!T4496</f>
        <v>1096210.0580353874</v>
      </c>
      <c r="O782" s="24">
        <f>+COSS!U4488+COSS!U4496</f>
        <v>4373709.9913377129</v>
      </c>
      <c r="P782" s="24">
        <f>+COSS!V4488+COSS!V4496</f>
        <v>803709.59364233492</v>
      </c>
      <c r="Q782" s="24">
        <f>+COSS!X4488+COSS!X4496</f>
        <v>433486.9663229665</v>
      </c>
      <c r="R782" s="24">
        <f>+COSS!Y4488+COSS!Y4496</f>
        <v>8669.4858781688035</v>
      </c>
      <c r="S782" s="24">
        <f>+COSS!AA4488+COSS!AA4496</f>
        <v>6312.2836716415568</v>
      </c>
      <c r="T782" s="24">
        <f>+COSS!AB4488+COSS!AB4496</f>
        <v>68599.805318475817</v>
      </c>
      <c r="U782" s="24">
        <f>+COSS!AC4488+COSS!AC4496</f>
        <v>14129.541330083221</v>
      </c>
    </row>
    <row r="783" spans="1:21">
      <c r="A783" s="119" t="s">
        <v>323</v>
      </c>
      <c r="B783" s="18" t="str">
        <f>$B$5</f>
        <v>PRODUCTION</v>
      </c>
      <c r="C783" s="22"/>
      <c r="D783" s="23">
        <f t="shared" ref="D783:D790" si="477">SUM(E783:U783)</f>
        <v>0.71429930121226426</v>
      </c>
      <c r="E783" s="23">
        <f t="shared" ref="E783:E790" si="478">+E775/$D$782</f>
        <v>0.36742554604050087</v>
      </c>
      <c r="F783" s="23">
        <f t="shared" ref="F783:U790" si="479">+F775/$D$782</f>
        <v>8.5683693825976071E-2</v>
      </c>
      <c r="G783" s="23">
        <f t="shared" si="479"/>
        <v>1.1913426285194832E-3</v>
      </c>
      <c r="H783" s="23">
        <f t="shared" si="479"/>
        <v>1.659227045263882E-4</v>
      </c>
      <c r="I783" s="23">
        <f t="shared" si="479"/>
        <v>5.0999636927514976E-2</v>
      </c>
      <c r="J783" s="23">
        <f t="shared" si="479"/>
        <v>9.1387057960072432E-3</v>
      </c>
      <c r="K783" s="23">
        <f t="shared" si="479"/>
        <v>1.8532362766278023E-3</v>
      </c>
      <c r="L783" s="23">
        <f t="shared" si="479"/>
        <v>7.0375809530781036E-5</v>
      </c>
      <c r="M783" s="23">
        <f t="shared" si="479"/>
        <v>2.4151986185850858E-3</v>
      </c>
      <c r="N783" s="23">
        <f t="shared" si="479"/>
        <v>3.2606576006398165E-2</v>
      </c>
      <c r="O783" s="23">
        <f t="shared" si="479"/>
        <v>0.124707063972024</v>
      </c>
      <c r="P783" s="23">
        <f t="shared" si="479"/>
        <v>2.2591841257914056E-2</v>
      </c>
      <c r="Q783" s="23">
        <f t="shared" si="479"/>
        <v>1.3997340676503421E-2</v>
      </c>
      <c r="R783" s="23">
        <f t="shared" si="479"/>
        <v>2.7956279499442469E-4</v>
      </c>
      <c r="S783" s="23">
        <f t="shared" si="479"/>
        <v>1.8464756847040537E-4</v>
      </c>
      <c r="T783" s="23">
        <f t="shared" si="479"/>
        <v>8.2030963058281499E-4</v>
      </c>
      <c r="U783" s="23">
        <f t="shared" si="479"/>
        <v>1.6830067758841289E-4</v>
      </c>
    </row>
    <row r="784" spans="1:21">
      <c r="A784" s="18" t="str">
        <f t="shared" ref="A784:A790" si="480">A783</f>
        <v>LABOR_PROD</v>
      </c>
      <c r="B784" s="18" t="str">
        <f>$B$6</f>
        <v>BULKTRAN</v>
      </c>
      <c r="C784" s="22"/>
      <c r="D784" s="23">
        <f t="shared" si="477"/>
        <v>0</v>
      </c>
      <c r="E784" s="23">
        <f t="shared" si="478"/>
        <v>0</v>
      </c>
      <c r="F784" s="23">
        <f t="shared" ref="F784:S784" si="481">+F776/$D$782</f>
        <v>0</v>
      </c>
      <c r="G784" s="23">
        <f t="shared" si="481"/>
        <v>0</v>
      </c>
      <c r="H784" s="23">
        <f t="shared" si="481"/>
        <v>0</v>
      </c>
      <c r="I784" s="23">
        <f t="shared" si="481"/>
        <v>0</v>
      </c>
      <c r="J784" s="23">
        <f t="shared" si="481"/>
        <v>0</v>
      </c>
      <c r="K784" s="23">
        <f t="shared" si="481"/>
        <v>0</v>
      </c>
      <c r="L784" s="23">
        <f t="shared" si="481"/>
        <v>0</v>
      </c>
      <c r="M784" s="23">
        <f t="shared" si="481"/>
        <v>0</v>
      </c>
      <c r="N784" s="23">
        <f t="shared" si="481"/>
        <v>0</v>
      </c>
      <c r="O784" s="23">
        <f t="shared" si="481"/>
        <v>0</v>
      </c>
      <c r="P784" s="23">
        <f t="shared" si="481"/>
        <v>0</v>
      </c>
      <c r="Q784" s="23">
        <f t="shared" si="481"/>
        <v>0</v>
      </c>
      <c r="R784" s="23">
        <f t="shared" si="481"/>
        <v>0</v>
      </c>
      <c r="S784" s="23">
        <f t="shared" si="481"/>
        <v>0</v>
      </c>
      <c r="T784" s="23">
        <f t="shared" si="479"/>
        <v>0</v>
      </c>
      <c r="U784" s="23">
        <f t="shared" si="479"/>
        <v>0</v>
      </c>
    </row>
    <row r="785" spans="1:21">
      <c r="A785" s="18" t="str">
        <f t="shared" si="480"/>
        <v>LABOR_PROD</v>
      </c>
      <c r="B785" s="18" t="str">
        <f>$B$7</f>
        <v>SUBTRAN</v>
      </c>
      <c r="C785" s="22"/>
      <c r="D785" s="23">
        <f t="shared" si="477"/>
        <v>0</v>
      </c>
      <c r="E785" s="23">
        <f t="shared" si="478"/>
        <v>0</v>
      </c>
      <c r="F785" s="23">
        <f t="shared" si="479"/>
        <v>0</v>
      </c>
      <c r="G785" s="23">
        <f t="shared" si="479"/>
        <v>0</v>
      </c>
      <c r="H785" s="23">
        <f t="shared" si="479"/>
        <v>0</v>
      </c>
      <c r="I785" s="23">
        <f t="shared" si="479"/>
        <v>0</v>
      </c>
      <c r="J785" s="23">
        <f t="shared" si="479"/>
        <v>0</v>
      </c>
      <c r="K785" s="23">
        <f t="shared" si="479"/>
        <v>0</v>
      </c>
      <c r="L785" s="23">
        <f t="shared" si="479"/>
        <v>0</v>
      </c>
      <c r="M785" s="23">
        <f t="shared" si="479"/>
        <v>0</v>
      </c>
      <c r="N785" s="23">
        <f t="shared" si="479"/>
        <v>0</v>
      </c>
      <c r="O785" s="23">
        <f t="shared" si="479"/>
        <v>0</v>
      </c>
      <c r="P785" s="23">
        <f t="shared" si="479"/>
        <v>0</v>
      </c>
      <c r="Q785" s="23">
        <f t="shared" si="479"/>
        <v>0</v>
      </c>
      <c r="R785" s="23">
        <f t="shared" si="479"/>
        <v>0</v>
      </c>
      <c r="S785" s="23">
        <f t="shared" si="479"/>
        <v>0</v>
      </c>
      <c r="T785" s="23">
        <f t="shared" si="479"/>
        <v>0</v>
      </c>
      <c r="U785" s="23">
        <f t="shared" si="479"/>
        <v>0</v>
      </c>
    </row>
    <row r="786" spans="1:21">
      <c r="A786" s="18" t="str">
        <f t="shared" si="480"/>
        <v>LABOR_PROD</v>
      </c>
      <c r="B786" s="18" t="str">
        <f>$B$8</f>
        <v>DISTPRI</v>
      </c>
      <c r="C786" s="22"/>
      <c r="D786" s="23">
        <f t="shared" si="477"/>
        <v>0</v>
      </c>
      <c r="E786" s="23">
        <f t="shared" si="478"/>
        <v>0</v>
      </c>
      <c r="F786" s="23">
        <f t="shared" si="479"/>
        <v>0</v>
      </c>
      <c r="G786" s="23">
        <f t="shared" si="479"/>
        <v>0</v>
      </c>
      <c r="H786" s="23">
        <f t="shared" si="479"/>
        <v>0</v>
      </c>
      <c r="I786" s="23">
        <f t="shared" si="479"/>
        <v>0</v>
      </c>
      <c r="J786" s="23">
        <f t="shared" si="479"/>
        <v>0</v>
      </c>
      <c r="K786" s="23">
        <f t="shared" si="479"/>
        <v>0</v>
      </c>
      <c r="L786" s="23">
        <f t="shared" si="479"/>
        <v>0</v>
      </c>
      <c r="M786" s="23">
        <f t="shared" si="479"/>
        <v>0</v>
      </c>
      <c r="N786" s="23">
        <f t="shared" si="479"/>
        <v>0</v>
      </c>
      <c r="O786" s="23">
        <f t="shared" si="479"/>
        <v>0</v>
      </c>
      <c r="P786" s="23">
        <f t="shared" si="479"/>
        <v>0</v>
      </c>
      <c r="Q786" s="23">
        <f t="shared" si="479"/>
        <v>0</v>
      </c>
      <c r="R786" s="23">
        <f t="shared" si="479"/>
        <v>0</v>
      </c>
      <c r="S786" s="23">
        <f t="shared" si="479"/>
        <v>0</v>
      </c>
      <c r="T786" s="23">
        <f t="shared" si="479"/>
        <v>0</v>
      </c>
      <c r="U786" s="23">
        <f t="shared" si="479"/>
        <v>0</v>
      </c>
    </row>
    <row r="787" spans="1:21">
      <c r="A787" s="18" t="str">
        <f t="shared" si="480"/>
        <v>LABOR_PROD</v>
      </c>
      <c r="B787" s="18" t="str">
        <f>$B$9</f>
        <v>DISTSEC</v>
      </c>
      <c r="C787" s="22"/>
      <c r="D787" s="23">
        <f t="shared" si="477"/>
        <v>0</v>
      </c>
      <c r="E787" s="23">
        <f t="shared" si="478"/>
        <v>0</v>
      </c>
      <c r="F787" s="23">
        <f t="shared" si="479"/>
        <v>0</v>
      </c>
      <c r="G787" s="23">
        <f t="shared" si="479"/>
        <v>0</v>
      </c>
      <c r="H787" s="23">
        <f t="shared" si="479"/>
        <v>0</v>
      </c>
      <c r="I787" s="23">
        <f t="shared" si="479"/>
        <v>0</v>
      </c>
      <c r="J787" s="23">
        <f t="shared" si="479"/>
        <v>0</v>
      </c>
      <c r="K787" s="23">
        <f t="shared" si="479"/>
        <v>0</v>
      </c>
      <c r="L787" s="23">
        <f t="shared" si="479"/>
        <v>0</v>
      </c>
      <c r="M787" s="23">
        <f t="shared" si="479"/>
        <v>0</v>
      </c>
      <c r="N787" s="23">
        <f t="shared" si="479"/>
        <v>0</v>
      </c>
      <c r="O787" s="23">
        <f t="shared" si="479"/>
        <v>0</v>
      </c>
      <c r="P787" s="23">
        <f t="shared" si="479"/>
        <v>0</v>
      </c>
      <c r="Q787" s="23">
        <f t="shared" si="479"/>
        <v>0</v>
      </c>
      <c r="R787" s="23">
        <f t="shared" si="479"/>
        <v>0</v>
      </c>
      <c r="S787" s="23">
        <f t="shared" si="479"/>
        <v>0</v>
      </c>
      <c r="T787" s="23">
        <f t="shared" si="479"/>
        <v>0</v>
      </c>
      <c r="U787" s="23">
        <f t="shared" si="479"/>
        <v>0</v>
      </c>
    </row>
    <row r="788" spans="1:21">
      <c r="A788" s="18" t="str">
        <f t="shared" si="480"/>
        <v>LABOR_PROD</v>
      </c>
      <c r="B788" s="18" t="str">
        <f>$B$10</f>
        <v>ENERGY</v>
      </c>
      <c r="C788" s="22"/>
      <c r="D788" s="23">
        <f t="shared" si="477"/>
        <v>0.28570069878773574</v>
      </c>
      <c r="E788" s="23">
        <f t="shared" si="478"/>
        <v>0.11179074339799307</v>
      </c>
      <c r="F788" s="23">
        <f t="shared" si="479"/>
        <v>3.225130512015139E-2</v>
      </c>
      <c r="G788" s="23">
        <f t="shared" si="479"/>
        <v>4.4951435454867469E-4</v>
      </c>
      <c r="H788" s="23">
        <f t="shared" si="479"/>
        <v>6.2841725797388746E-5</v>
      </c>
      <c r="I788" s="23">
        <f t="shared" si="479"/>
        <v>2.0925431006241783E-2</v>
      </c>
      <c r="J788" s="23">
        <f t="shared" si="479"/>
        <v>3.7318197145315701E-3</v>
      </c>
      <c r="K788" s="23">
        <f t="shared" si="479"/>
        <v>7.5993515886712366E-4</v>
      </c>
      <c r="L788" s="23">
        <f t="shared" si="479"/>
        <v>2.8703008135353894E-5</v>
      </c>
      <c r="M788" s="23">
        <f t="shared" si="479"/>
        <v>1.095865202186206E-3</v>
      </c>
      <c r="N788" s="23">
        <f t="shared" si="479"/>
        <v>1.7325837208606538E-2</v>
      </c>
      <c r="O788" s="23">
        <f t="shared" si="479"/>
        <v>7.4515605961751885E-2</v>
      </c>
      <c r="P788" s="23">
        <f t="shared" si="479"/>
        <v>1.4017163777612704E-2</v>
      </c>
      <c r="Q788" s="23">
        <f t="shared" si="479"/>
        <v>5.7480084626471105E-3</v>
      </c>
      <c r="R788" s="23">
        <f t="shared" si="479"/>
        <v>1.1533264320853174E-4</v>
      </c>
      <c r="S788" s="23">
        <f t="shared" si="479"/>
        <v>1.0287721230711102E-4</v>
      </c>
      <c r="T788" s="23">
        <f t="shared" si="479"/>
        <v>2.3044143222058357E-3</v>
      </c>
      <c r="U788" s="23">
        <f t="shared" si="479"/>
        <v>4.7530051094349087E-4</v>
      </c>
    </row>
    <row r="789" spans="1:21">
      <c r="A789" s="18" t="str">
        <f t="shared" si="480"/>
        <v>LABOR_PROD</v>
      </c>
      <c r="B789" s="18" t="str">
        <f>$B$11</f>
        <v>CUSTOMER</v>
      </c>
      <c r="C789" s="22"/>
      <c r="D789" s="23">
        <f t="shared" si="477"/>
        <v>0</v>
      </c>
      <c r="E789" s="23">
        <f t="shared" si="478"/>
        <v>0</v>
      </c>
      <c r="F789" s="23">
        <f t="shared" si="479"/>
        <v>0</v>
      </c>
      <c r="G789" s="23">
        <f t="shared" si="479"/>
        <v>0</v>
      </c>
      <c r="H789" s="23">
        <f t="shared" si="479"/>
        <v>0</v>
      </c>
      <c r="I789" s="23">
        <f t="shared" si="479"/>
        <v>0</v>
      </c>
      <c r="J789" s="23">
        <f t="shared" si="479"/>
        <v>0</v>
      </c>
      <c r="K789" s="23">
        <f t="shared" si="479"/>
        <v>0</v>
      </c>
      <c r="L789" s="23">
        <f t="shared" si="479"/>
        <v>0</v>
      </c>
      <c r="M789" s="23">
        <f t="shared" si="479"/>
        <v>0</v>
      </c>
      <c r="N789" s="23">
        <f t="shared" si="479"/>
        <v>0</v>
      </c>
      <c r="O789" s="23">
        <f t="shared" si="479"/>
        <v>0</v>
      </c>
      <c r="P789" s="23">
        <f t="shared" si="479"/>
        <v>0</v>
      </c>
      <c r="Q789" s="23">
        <f t="shared" si="479"/>
        <v>0</v>
      </c>
      <c r="R789" s="23">
        <f t="shared" si="479"/>
        <v>0</v>
      </c>
      <c r="S789" s="23">
        <f t="shared" si="479"/>
        <v>0</v>
      </c>
      <c r="T789" s="23">
        <f t="shared" si="479"/>
        <v>0</v>
      </c>
      <c r="U789" s="23">
        <f t="shared" si="479"/>
        <v>0</v>
      </c>
    </row>
    <row r="790" spans="1:21">
      <c r="A790" s="18" t="str">
        <f t="shared" si="480"/>
        <v>LABOR_PROD</v>
      </c>
      <c r="B790" s="18" t="str">
        <f>$B$12</f>
        <v>TOTAL</v>
      </c>
      <c r="C790" s="22"/>
      <c r="D790" s="23">
        <f t="shared" si="477"/>
        <v>1</v>
      </c>
      <c r="E790" s="23">
        <f t="shared" si="478"/>
        <v>0.47921628943849393</v>
      </c>
      <c r="F790" s="23">
        <f t="shared" si="479"/>
        <v>0.11793499894612747</v>
      </c>
      <c r="G790" s="23">
        <f t="shared" si="479"/>
        <v>1.6408569830681579E-3</v>
      </c>
      <c r="H790" s="23">
        <f t="shared" si="479"/>
        <v>2.2876443032377694E-4</v>
      </c>
      <c r="I790" s="23">
        <f t="shared" si="479"/>
        <v>7.1925067933756762E-2</v>
      </c>
      <c r="J790" s="23">
        <f t="shared" si="479"/>
        <v>1.2870525510538813E-2</v>
      </c>
      <c r="K790" s="23">
        <f t="shared" si="479"/>
        <v>2.6131714354949262E-3</v>
      </c>
      <c r="L790" s="23">
        <f t="shared" si="479"/>
        <v>9.9078817666134944E-5</v>
      </c>
      <c r="M790" s="23">
        <f t="shared" si="479"/>
        <v>3.5110638207712917E-3</v>
      </c>
      <c r="N790" s="23">
        <f t="shared" si="479"/>
        <v>4.9932413215004703E-2</v>
      </c>
      <c r="O790" s="23">
        <f t="shared" si="479"/>
        <v>0.19922266993377591</v>
      </c>
      <c r="P790" s="23">
        <f t="shared" si="479"/>
        <v>3.6609005035526762E-2</v>
      </c>
      <c r="Q790" s="23">
        <f t="shared" si="479"/>
        <v>1.974534913915053E-2</v>
      </c>
      <c r="R790" s="23">
        <f t="shared" si="479"/>
        <v>3.9489543820295643E-4</v>
      </c>
      <c r="S790" s="23">
        <f t="shared" si="479"/>
        <v>2.8752478077751636E-4</v>
      </c>
      <c r="T790" s="23">
        <f t="shared" si="479"/>
        <v>3.1247239527886503E-3</v>
      </c>
      <c r="U790" s="23">
        <f t="shared" si="479"/>
        <v>6.4360118853190379E-4</v>
      </c>
    </row>
    <row r="791" spans="1:21">
      <c r="C791" s="22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</row>
    <row r="792" spans="1:21" ht="12">
      <c r="A792" s="37" t="s">
        <v>574</v>
      </c>
      <c r="B792" s="18" t="str">
        <f>$B$5</f>
        <v>PRODUCTION</v>
      </c>
      <c r="C792" s="22"/>
      <c r="D792" s="24">
        <f>+COSS!H989+COSS!H997+COSS!H1005+COSS!H1013+COSS!H1087</f>
        <v>2688058.0000000009</v>
      </c>
      <c r="E792" s="24">
        <f>+COSS!I989+COSS!I997+COSS!I1005+COSS!I1013+COSS!I1087</f>
        <v>1382699.3485256666</v>
      </c>
      <c r="F792" s="24">
        <f>+COSS!J989+COSS!J997+COSS!J1005+COSS!J1013+COSS!J1087</f>
        <v>322445.70065738016</v>
      </c>
      <c r="G792" s="24">
        <f>+COSS!K989+COSS!K997+COSS!K1005+COSS!K1013+COSS!K1087</f>
        <v>4483.2720372229314</v>
      </c>
      <c r="H792" s="24">
        <f>+COSS!L989+COSS!L997+COSS!L1005+COSS!L1013+COSS!L1087</f>
        <v>624.40191741312617</v>
      </c>
      <c r="I792" s="24">
        <f>+COSS!N989+COSS!N997+COSS!N1005+COSS!N1013+COSS!N1087</f>
        <v>191922.32416781239</v>
      </c>
      <c r="J792" s="24">
        <f>+COSS!O989+COSS!O997+COSS!O1005+COSS!O1013+COSS!O1087</f>
        <v>34390.865541815343</v>
      </c>
      <c r="K792" s="24">
        <f>+COSS!P989+COSS!P997+COSS!P1005+COSS!P1013+COSS!P1087</f>
        <v>6974.1165794578055</v>
      </c>
      <c r="L792" s="24">
        <f>+COSS!Q989+COSS!Q997+COSS!Q1005+COSS!Q1013+COSS!Q1087</f>
        <v>264.83892325617211</v>
      </c>
      <c r="M792" s="24">
        <f>+COSS!S989+COSS!S997+COSS!S1005+COSS!S1013+COSS!S1087</f>
        <v>9088.8986693091283</v>
      </c>
      <c r="N792" s="24">
        <f>+COSS!T989+COSS!T997+COSS!T1005+COSS!T1013+COSS!T1087</f>
        <v>122705.38041666188</v>
      </c>
      <c r="O792" s="24">
        <f>+COSS!U989+COSS!U997+COSS!U1005+COSS!U1013+COSS!U1087</f>
        <v>469298.82249303145</v>
      </c>
      <c r="P792" s="24">
        <f>+COSS!V989+COSS!V997+COSS!V1005+COSS!V1013+COSS!V1087</f>
        <v>85017.83429579431</v>
      </c>
      <c r="Q792" s="24">
        <f>+COSS!X989+COSS!X997+COSS!X1005+COSS!X1013+COSS!X1087</f>
        <v>52674.927051369785</v>
      </c>
      <c r="R792" s="24">
        <f>+COSS!Y989+COSS!Y997+COSS!Y1005+COSS!Y1013+COSS!Y1087</f>
        <v>1052.0533987808144</v>
      </c>
      <c r="S792" s="24">
        <f>+COSS!AA989+COSS!AA997+COSS!AA1005+COSS!AA1013+COSS!AA1087</f>
        <v>694.86750549112651</v>
      </c>
      <c r="T792" s="24">
        <f>+COSS!AB989+COSS!AB997+COSS!AB1005+COSS!AB1013+COSS!AB1087</f>
        <v>3086.9970910274219</v>
      </c>
      <c r="U792" s="24">
        <f>+COSS!AC989+COSS!AC997+COSS!AC1005+COSS!AC1013+COSS!AC1087</f>
        <v>633.3507285099754</v>
      </c>
    </row>
    <row r="793" spans="1:21">
      <c r="B793" s="18" t="str">
        <f>$B$6</f>
        <v>BULKTRAN</v>
      </c>
      <c r="C793" s="22"/>
      <c r="D793" s="24">
        <f>+COSS!H990+COSS!H998+COSS!H1006+COSS!H1014+COSS!H1088</f>
        <v>-36262.296000000002</v>
      </c>
      <c r="E793" s="24">
        <f>+COSS!I990+COSS!I998+COSS!I1006+COSS!I1014+COSS!I1088</f>
        <v>-18652.816663645233</v>
      </c>
      <c r="F793" s="24">
        <f>+COSS!J990+COSS!J998+COSS!J1006+COSS!J1014+COSS!J1088</f>
        <v>-4349.8397137135098</v>
      </c>
      <c r="G793" s="24">
        <f>+COSS!K990+COSS!K998+COSS!K1006+COSS!K1014+COSS!K1088</f>
        <v>-60.479996213735319</v>
      </c>
      <c r="H793" s="24">
        <f>+COSS!L990+COSS!L998+COSS!L1006+COSS!L1014+COSS!L1088</f>
        <v>-8.4232732895653051</v>
      </c>
      <c r="I793" s="24">
        <f>+COSS!N990+COSS!N998+COSS!N1006+COSS!N1014+COSS!N1088</f>
        <v>-2589.0602539012052</v>
      </c>
      <c r="J793" s="24">
        <f>+COSS!O990+COSS!O998+COSS!O1006+COSS!O1014+COSS!O1088</f>
        <v>-463.9378115998644</v>
      </c>
      <c r="K793" s="24">
        <f>+COSS!P990+COSS!P998+COSS!P1006+COSS!P1014+COSS!P1088</f>
        <v>-94.081853792889291</v>
      </c>
      <c r="L793" s="24">
        <f>+COSS!Q990+COSS!Q998+COSS!Q1006+COSS!Q1014+COSS!Q1088</f>
        <v>-3.5727158519037143</v>
      </c>
      <c r="M793" s="24">
        <f>+COSS!S990+COSS!S998+COSS!S1006+COSS!S1014+COSS!S1088</f>
        <v>-122.61057382708768</v>
      </c>
      <c r="N793" s="24">
        <f>+COSS!T990+COSS!T998+COSS!T1006+COSS!T1014+COSS!T1088</f>
        <v>-1655.3135480936778</v>
      </c>
      <c r="O793" s="24">
        <f>+COSS!U990+COSS!U998+COSS!U1006+COSS!U1014+COSS!U1088</f>
        <v>-6330.9098292126737</v>
      </c>
      <c r="P793" s="24">
        <f>+COSS!V990+COSS!V998+COSS!V1006+COSS!V1014+COSS!V1088</f>
        <v>-1146.9030327891153</v>
      </c>
      <c r="Q793" s="24">
        <f>+COSS!X990+COSS!X998+COSS!X1006+COSS!X1014+COSS!X1088</f>
        <v>-710.59247847895324</v>
      </c>
      <c r="R793" s="24">
        <f>+COSS!Y990+COSS!Y998+COSS!Y1006+COSS!Y1014+COSS!Y1088</f>
        <v>-14.192354389077886</v>
      </c>
      <c r="S793" s="24">
        <f>+COSS!AA990+COSS!AA998+COSS!AA1006+COSS!AA1014+COSS!AA1088</f>
        <v>-9.3738643901660055</v>
      </c>
      <c r="T793" s="24">
        <f>+COSS!AB990+COSS!AB998+COSS!AB1006+COSS!AB1014+COSS!AB1088</f>
        <v>-41.644042749812435</v>
      </c>
      <c r="U793" s="24">
        <f>+COSS!AC990+COSS!AC998+COSS!AC1006+COSS!AC1014+COSS!AC1088</f>
        <v>-8.5439940615285686</v>
      </c>
    </row>
    <row r="794" spans="1:21">
      <c r="B794" s="18" t="str">
        <f>$B$7</f>
        <v>SUBTRAN</v>
      </c>
      <c r="C794" s="22"/>
      <c r="D794" s="24">
        <f>+COSS!H991+COSS!H999+COSS!H1007+COSS!H1015+COSS!H1089</f>
        <v>-10049.703999999996</v>
      </c>
      <c r="E794" s="24">
        <f>+COSS!I991+COSS!I999+COSS!I1007+COSS!I1015+COSS!I1089</f>
        <v>-5134.9300386317273</v>
      </c>
      <c r="F794" s="24">
        <f>+COSS!J991+COSS!J999+COSS!J1007+COSS!J1015+COSS!J1089</f>
        <v>-1203.714346163046</v>
      </c>
      <c r="G794" s="24">
        <f>+COSS!K991+COSS!K999+COSS!K1007+COSS!K1015+COSS!K1089</f>
        <v>-16.815422655267497</v>
      </c>
      <c r="H794" s="24">
        <f>+COSS!L991+COSS!L999+COSS!L1007+COSS!L1015+COSS!L1089</f>
        <v>-3.0435133719187055</v>
      </c>
      <c r="I794" s="24">
        <f>+COSS!N991+COSS!N999+COSS!N1007+COSS!N1015+COSS!N1089</f>
        <v>-695.6607688111967</v>
      </c>
      <c r="J794" s="24">
        <f>+COSS!O991+COSS!O999+COSS!O1007+COSS!O1015+COSS!O1089</f>
        <v>-125.00674513966709</v>
      </c>
      <c r="K794" s="24">
        <f>+COSS!P991+COSS!P999+COSS!P1007+COSS!P1015+COSS!P1089</f>
        <v>-32.813306797035033</v>
      </c>
      <c r="L794" s="24">
        <f>+COSS!Q991+COSS!Q999+COSS!Q1007+COSS!Q1015+COSS!Q1089</f>
        <v>0</v>
      </c>
      <c r="M794" s="24">
        <f>+COSS!S991+COSS!S999+COSS!S1007+COSS!S1015+COSS!S1089</f>
        <v>-31.356376313663901</v>
      </c>
      <c r="N794" s="24">
        <f>+COSS!T991+COSS!T999+COSS!T1007+COSS!T1015+COSS!T1089</f>
        <v>-439.96036531855498</v>
      </c>
      <c r="O794" s="24">
        <f>+COSS!U991+COSS!U999+COSS!U1007+COSS!U1015+COSS!U1089</f>
        <v>-2169.3439807688469</v>
      </c>
      <c r="P794" s="24">
        <f>+COSS!V991+COSS!V999+COSS!V1007+COSS!V1015+COSS!V1089</f>
        <v>0</v>
      </c>
      <c r="Q794" s="24">
        <f>+COSS!X991+COSS!X999+COSS!X1007+COSS!X1015+COSS!X1089</f>
        <v>-190.69465124610525</v>
      </c>
      <c r="R794" s="24">
        <f>+COSS!Y991+COSS!Y999+COSS!Y1007+COSS!Y1015+COSS!Y1089</f>
        <v>-3.828865807578159</v>
      </c>
      <c r="S794" s="24">
        <f>+COSS!AA991+COSS!AA999+COSS!AA1007+COSS!AA1015+COSS!AA1089</f>
        <v>-2.5356189753901393</v>
      </c>
      <c r="T794" s="24">
        <f>+COSS!AB991+COSS!AB999+COSS!AB1007+COSS!AB1015+COSS!AB1089</f>
        <v>0</v>
      </c>
      <c r="U794" s="24">
        <f>+COSS!AC991+COSS!AC999+COSS!AC1007+COSS!AC1015+COSS!AC1089</f>
        <v>0</v>
      </c>
    </row>
    <row r="795" spans="1:21">
      <c r="B795" s="18" t="str">
        <f>$B$8</f>
        <v>DISTPRI</v>
      </c>
      <c r="C795" s="22"/>
      <c r="D795" s="24">
        <f>+COSS!H992+COSS!H1000+COSS!H1008+COSS!H1016+COSS!H1090</f>
        <v>3938393.1747950255</v>
      </c>
      <c r="E795" s="24">
        <f>+COSS!I992+COSS!I1000+COSS!I1008+COSS!I1016+COSS!I1090</f>
        <v>2578887.687449079</v>
      </c>
      <c r="F795" s="24">
        <f>+COSS!J992+COSS!J1000+COSS!J1008+COSS!J1016+COSS!J1090</f>
        <v>603559.25500788807</v>
      </c>
      <c r="G795" s="24">
        <f>+COSS!K992+COSS!K1000+COSS!K1008+COSS!K1016+COSS!K1090</f>
        <v>8430.365310745603</v>
      </c>
      <c r="H795" s="24">
        <f>+COSS!L992+COSS!L1000+COSS!L1008+COSS!L1016+COSS!L1090</f>
        <v>0</v>
      </c>
      <c r="I795" s="24">
        <f>+COSS!N992+COSS!N1000+COSS!N1008+COSS!N1016+COSS!N1090</f>
        <v>350377.98747722228</v>
      </c>
      <c r="J795" s="24">
        <f>+COSS!O992+COSS!O1000+COSS!O1008+COSS!O1016+COSS!O1090</f>
        <v>62955.633393483869</v>
      </c>
      <c r="K795" s="24">
        <f>+COSS!P992+COSS!P1000+COSS!P1008+COSS!P1016+COSS!P1090</f>
        <v>0</v>
      </c>
      <c r="L795" s="24">
        <f>+COSS!Q992+COSS!Q1000+COSS!Q1008+COSS!Q1016+COSS!Q1090</f>
        <v>0</v>
      </c>
      <c r="M795" s="24">
        <f>+COSS!S992+COSS!S1000+COSS!S1008+COSS!S1016+COSS!S1090</f>
        <v>15842.956357094305</v>
      </c>
      <c r="N795" s="24">
        <f>+COSS!T992+COSS!T1000+COSS!T1008+COSS!T1016+COSS!T1090</f>
        <v>219074.22706787116</v>
      </c>
      <c r="O795" s="24">
        <f>+COSS!U992+COSS!U1000+COSS!U1008+COSS!U1016+COSS!U1090</f>
        <v>0</v>
      </c>
      <c r="P795" s="24">
        <f>+COSS!V992+COSS!V1000+COSS!V1008+COSS!V1016+COSS!V1090</f>
        <v>0</v>
      </c>
      <c r="Q795" s="24">
        <f>+COSS!X992+COSS!X1000+COSS!X1008+COSS!X1016+COSS!X1090</f>
        <v>96070.748990136635</v>
      </c>
      <c r="R795" s="24">
        <f>+COSS!Y992+COSS!Y1000+COSS!Y1008+COSS!Y1016+COSS!Y1090</f>
        <v>1928.2914367302351</v>
      </c>
      <c r="S795" s="24">
        <f>+COSS!AA992+COSS!AA1000+COSS!AA1008+COSS!AA1016+COSS!AA1090</f>
        <v>1266.0223047742936</v>
      </c>
      <c r="T795" s="24">
        <f>+COSS!AB992+COSS!AB1000+COSS!AB1008+COSS!AB1016+COSS!AB1090</f>
        <v>0</v>
      </c>
      <c r="U795" s="24">
        <f>+COSS!AC992+COSS!AC1000+COSS!AC1008+COSS!AC1016+COSS!AC1090</f>
        <v>0</v>
      </c>
    </row>
    <row r="796" spans="1:21">
      <c r="B796" s="18" t="str">
        <f>$B$9</f>
        <v>DISTSEC</v>
      </c>
      <c r="C796" s="22"/>
      <c r="D796" s="24">
        <f>+COSS!H993+COSS!H1001+COSS!H1009+COSS!H1017+COSS!H1091</f>
        <v>2729992.1972614937</v>
      </c>
      <c r="E796" s="24">
        <f>+COSS!I993+COSS!I1001+COSS!I1009+COSS!I1017+COSS!I1091</f>
        <v>2025941.0889808626</v>
      </c>
      <c r="F796" s="24">
        <f>+COSS!J993+COSS!J1001+COSS!J1009+COSS!J1017+COSS!J1091</f>
        <v>408520.23679893196</v>
      </c>
      <c r="G796" s="24">
        <f>+COSS!K993+COSS!K1001+COSS!K1009+COSS!K1017+COSS!K1091</f>
        <v>0</v>
      </c>
      <c r="H796" s="24">
        <f>+COSS!L993+COSS!L1001+COSS!L1009+COSS!L1017+COSS!L1091</f>
        <v>0</v>
      </c>
      <c r="I796" s="24">
        <f>+COSS!N993+COSS!N1001+COSS!N1009+COSS!N1017+COSS!N1091</f>
        <v>204192.90871383846</v>
      </c>
      <c r="J796" s="24">
        <f>+COSS!O993+COSS!O1001+COSS!O1009+COSS!O1017+COSS!O1091</f>
        <v>0</v>
      </c>
      <c r="K796" s="24">
        <f>+COSS!P993+COSS!P1001+COSS!P1009+COSS!P1017+COSS!P1091</f>
        <v>0</v>
      </c>
      <c r="L796" s="24">
        <f>+COSS!Q993+COSS!Q1001+COSS!Q1009+COSS!Q1017+COSS!Q1091</f>
        <v>0</v>
      </c>
      <c r="M796" s="24">
        <f>+COSS!S993+COSS!S1001+COSS!S1009+COSS!S1017+COSS!S1091</f>
        <v>7632.2528296478131</v>
      </c>
      <c r="N796" s="24">
        <f>+COSS!T993+COSS!T1001+COSS!T1009+COSS!T1017+COSS!T1091</f>
        <v>0</v>
      </c>
      <c r="O796" s="24">
        <f>+COSS!U993+COSS!U1001+COSS!U1009+COSS!U1017+COSS!U1091</f>
        <v>0</v>
      </c>
      <c r="P796" s="24">
        <f>+COSS!V993+COSS!V1001+COSS!V1009+COSS!V1017+COSS!V1091</f>
        <v>0</v>
      </c>
      <c r="Q796" s="24">
        <f>+COSS!X993+COSS!X1001+COSS!X1009+COSS!X1017+COSS!X1091</f>
        <v>57679.747556667578</v>
      </c>
      <c r="R796" s="24">
        <f>+COSS!Y993+COSS!Y1001+COSS!Y1009+COSS!Y1017+COSS!Y1091</f>
        <v>0</v>
      </c>
      <c r="S796" s="24">
        <f>+COSS!AA993+COSS!AA1001+COSS!AA1009+COSS!AA1017+COSS!AA1091</f>
        <v>681.98063357381386</v>
      </c>
      <c r="T796" s="24">
        <f>+COSS!AB993+COSS!AB1001+COSS!AB1009+COSS!AB1017+COSS!AB1091</f>
        <v>20991.166225856028</v>
      </c>
      <c r="U796" s="24">
        <f>+COSS!AC993+COSS!AC1001+COSS!AC1009+COSS!AC1017+COSS!AC1091</f>
        <v>4352.8155221146035</v>
      </c>
    </row>
    <row r="797" spans="1:21">
      <c r="B797" s="18" t="str">
        <f>$B$10</f>
        <v>ENERGY</v>
      </c>
      <c r="C797" s="22"/>
      <c r="D797" s="24">
        <f>+COSS!H994+COSS!H1002+COSS!H1010+COSS!H1018+COSS!H1092</f>
        <v>0</v>
      </c>
      <c r="E797" s="24">
        <f>+COSS!I994+COSS!I1002+COSS!I1010+COSS!I1018+COSS!I1092</f>
        <v>0</v>
      </c>
      <c r="F797" s="24">
        <f>+COSS!J994+COSS!J1002+COSS!J1010+COSS!J1018+COSS!J1092</f>
        <v>0</v>
      </c>
      <c r="G797" s="24">
        <f>+COSS!K994+COSS!K1002+COSS!K1010+COSS!K1018+COSS!K1092</f>
        <v>0</v>
      </c>
      <c r="H797" s="24">
        <f>+COSS!L994+COSS!L1002+COSS!L1010+COSS!L1018+COSS!L1092</f>
        <v>0</v>
      </c>
      <c r="I797" s="24">
        <f>+COSS!N994+COSS!N1002+COSS!N1010+COSS!N1018+COSS!N1092</f>
        <v>0</v>
      </c>
      <c r="J797" s="24">
        <f>+COSS!O994+COSS!O1002+COSS!O1010+COSS!O1018+COSS!O1092</f>
        <v>0</v>
      </c>
      <c r="K797" s="24">
        <f>+COSS!P994+COSS!P1002+COSS!P1010+COSS!P1018+COSS!P1092</f>
        <v>0</v>
      </c>
      <c r="L797" s="24">
        <f>+COSS!Q994+COSS!Q1002+COSS!Q1010+COSS!Q1018+COSS!Q1092</f>
        <v>0</v>
      </c>
      <c r="M797" s="24">
        <f>+COSS!S994+COSS!S1002+COSS!S1010+COSS!S1018+COSS!S1092</f>
        <v>0</v>
      </c>
      <c r="N797" s="24">
        <f>+COSS!T994+COSS!T1002+COSS!T1010+COSS!T1018+COSS!T1092</f>
        <v>0</v>
      </c>
      <c r="O797" s="24">
        <f>+COSS!U994+COSS!U1002+COSS!U1010+COSS!U1018+COSS!U1092</f>
        <v>0</v>
      </c>
      <c r="P797" s="24">
        <f>+COSS!V994+COSS!V1002+COSS!V1010+COSS!V1018+COSS!V1092</f>
        <v>0</v>
      </c>
      <c r="Q797" s="24">
        <f>+COSS!X994+COSS!X1002+COSS!X1010+COSS!X1018+COSS!X1092</f>
        <v>0</v>
      </c>
      <c r="R797" s="24">
        <f>+COSS!Y994+COSS!Y1002+COSS!Y1010+COSS!Y1018+COSS!Y1092</f>
        <v>0</v>
      </c>
      <c r="S797" s="24">
        <f>+COSS!AA994+COSS!AA1002+COSS!AA1010+COSS!AA1018+COSS!AA1092</f>
        <v>0</v>
      </c>
      <c r="T797" s="24">
        <f>+COSS!AB994+COSS!AB1002+COSS!AB1010+COSS!AB1018+COSS!AB1092</f>
        <v>0</v>
      </c>
      <c r="U797" s="24">
        <f>+COSS!AC994+COSS!AC1002+COSS!AC1010+COSS!AC1018+COSS!AC1092</f>
        <v>0</v>
      </c>
    </row>
    <row r="798" spans="1:21">
      <c r="B798" s="18" t="str">
        <f>$B$11</f>
        <v>CUSTOMER</v>
      </c>
      <c r="C798" s="22"/>
      <c r="D798" s="24">
        <f>+COSS!H995+COSS!H1003+COSS!H1011+COSS!H1019+COSS!H1093</f>
        <v>168042.62794348851</v>
      </c>
      <c r="E798" s="24">
        <f>+COSS!I995+COSS!I1003+COSS!I1011+COSS!I1019+COSS!I1093</f>
        <v>78580.675442756925</v>
      </c>
      <c r="F798" s="24">
        <f>+COSS!J995+COSS!J1003+COSS!J1011+COSS!J1019+COSS!J1093</f>
        <v>26552.819186377928</v>
      </c>
      <c r="G798" s="24">
        <f>+COSS!K995+COSS!K1003+COSS!K1011+COSS!K1019+COSS!K1093</f>
        <v>1795.4511586243661</v>
      </c>
      <c r="H798" s="24">
        <f>+COSS!L995+COSS!L1003+COSS!L1011+COSS!L1019+COSS!L1093</f>
        <v>302.43809987870503</v>
      </c>
      <c r="I798" s="24">
        <f>+COSS!N995+COSS!N1003+COSS!N1011+COSS!N1019+COSS!N1093</f>
        <v>2167.2528538337424</v>
      </c>
      <c r="J798" s="24">
        <f>+COSS!O995+COSS!O1003+COSS!O1011+COSS!O1019+COSS!O1093</f>
        <v>631.57795627043731</v>
      </c>
      <c r="K798" s="24">
        <f>+COSS!P995+COSS!P1003+COSS!P1011+COSS!P1019+COSS!P1093</f>
        <v>743.81528836990788</v>
      </c>
      <c r="L798" s="24">
        <f>+COSS!Q995+COSS!Q1003+COSS!Q1011+COSS!Q1019+COSS!Q1093</f>
        <v>92.975630045126437</v>
      </c>
      <c r="M798" s="24">
        <f>+COSS!S995+COSS!S1003+COSS!S1011+COSS!S1019+COSS!S1093</f>
        <v>14.244510645990111</v>
      </c>
      <c r="N798" s="24">
        <f>+COSS!T995+COSS!T1003+COSS!T1011+COSS!T1019+COSS!T1093</f>
        <v>447.82774075756947</v>
      </c>
      <c r="O798" s="24">
        <f>+COSS!U995+COSS!U1003+COSS!U1011+COSS!U1019+COSS!U1093</f>
        <v>1250.3162960615186</v>
      </c>
      <c r="P798" s="24">
        <f>+COSS!V995+COSS!V1003+COSS!V1011+COSS!V1019+COSS!V1093</f>
        <v>371.90138151285072</v>
      </c>
      <c r="Q798" s="24">
        <f>+COSS!X995+COSS!X1003+COSS!X1011+COSS!X1019+COSS!X1093</f>
        <v>435.86449028540829</v>
      </c>
      <c r="R798" s="24">
        <f>+COSS!Y995+COSS!Y1003+COSS!Y1011+COSS!Y1019+COSS!Y1093</f>
        <v>8.2519244967978072</v>
      </c>
      <c r="S798" s="24">
        <f>+COSS!AA995+COSS!AA1003+COSS!AA1011+COSS!AA1019+COSS!AA1093</f>
        <v>42.530887425594308</v>
      </c>
      <c r="T798" s="24">
        <f>+COSS!AB995+COSS!AB1003+COSS!AB1011+COSS!AB1019+COSS!AB1093</f>
        <v>48168.690129882263</v>
      </c>
      <c r="U798" s="24">
        <f>+COSS!AC995+COSS!AC1003+COSS!AC1011+COSS!AC1019+COSS!AC1093</f>
        <v>6435.9949662633717</v>
      </c>
    </row>
    <row r="799" spans="1:21">
      <c r="B799" s="18" t="str">
        <f>$B$12</f>
        <v>TOTAL</v>
      </c>
      <c r="C799" s="22"/>
      <c r="D799" s="24">
        <f>+COSS!H996+COSS!H1004+COSS!H1012+COSS!H1020+COSS!H1094</f>
        <v>9478174.0000000075</v>
      </c>
      <c r="E799" s="24">
        <f>+COSS!I996+COSS!I1004+COSS!I1012+COSS!I1020+COSS!I1094</f>
        <v>6042321.0536960885</v>
      </c>
      <c r="F799" s="24">
        <f>+COSS!J996+COSS!J1004+COSS!J1012+COSS!J1020+COSS!J1094</f>
        <v>1355524.4575907013</v>
      </c>
      <c r="G799" s="24">
        <f>+COSS!K996+COSS!K1004+COSS!K1012+COSS!K1020+COSS!K1094</f>
        <v>14631.7930877239</v>
      </c>
      <c r="H799" s="24">
        <f>+COSS!L996+COSS!L1004+COSS!L1012+COSS!L1020+COSS!L1094</f>
        <v>915.37323063034728</v>
      </c>
      <c r="I799" s="24">
        <f>+COSS!N996+COSS!N1004+COSS!N1012+COSS!N1020+COSS!N1094</f>
        <v>745375.75218999444</v>
      </c>
      <c r="J799" s="24">
        <f>+COSS!O996+COSS!O1004+COSS!O1012+COSS!O1020+COSS!O1094</f>
        <v>97389.132334830123</v>
      </c>
      <c r="K799" s="24">
        <f>+COSS!P996+COSS!P1004+COSS!P1012+COSS!P1020+COSS!P1094</f>
        <v>7591.0367072377885</v>
      </c>
      <c r="L799" s="24">
        <f>+COSS!Q996+COSS!Q1004+COSS!Q1012+COSS!Q1020+COSS!Q1094</f>
        <v>354.24183744939484</v>
      </c>
      <c r="M799" s="24">
        <f>+COSS!S996+COSS!S1004+COSS!S1012+COSS!S1020+COSS!S1094</f>
        <v>32424.385416556488</v>
      </c>
      <c r="N799" s="24">
        <f>+COSS!T996+COSS!T1004+COSS!T1012+COSS!T1020+COSS!T1094</f>
        <v>340132.16131187842</v>
      </c>
      <c r="O799" s="24">
        <f>+COSS!U996+COSS!U1004+COSS!U1012+COSS!U1020+COSS!U1094</f>
        <v>462048.88497911143</v>
      </c>
      <c r="P799" s="24">
        <f>+COSS!V996+COSS!V1004+COSS!V1012+COSS!V1020+COSS!V1094</f>
        <v>84242.832644518057</v>
      </c>
      <c r="Q799" s="24">
        <f>+COSS!X996+COSS!X1004+COSS!X1012+COSS!X1020+COSS!X1094</f>
        <v>205960.00095873434</v>
      </c>
      <c r="R799" s="24">
        <f>+COSS!Y996+COSS!Y1004+COSS!Y1012+COSS!Y1020+COSS!Y1094</f>
        <v>2970.5755398111914</v>
      </c>
      <c r="S799" s="24">
        <f>+COSS!AA996+COSS!AA1004+COSS!AA1012+COSS!AA1020+COSS!AA1094</f>
        <v>2673.4918478992718</v>
      </c>
      <c r="T799" s="24">
        <f>+COSS!AB996+COSS!AB1004+COSS!AB1012+COSS!AB1020+COSS!AB1094</f>
        <v>72205.209404015914</v>
      </c>
      <c r="U799" s="24">
        <f>+COSS!AC996+COSS!AC1004+COSS!AC1012+COSS!AC1020+COSS!AC1094</f>
        <v>11413.61722282642</v>
      </c>
    </row>
    <row r="800" spans="1:21">
      <c r="A800" s="119" t="s">
        <v>575</v>
      </c>
      <c r="B800" s="18" t="str">
        <f>$B$5</f>
        <v>PRODUCTION</v>
      </c>
      <c r="C800" s="22"/>
      <c r="D800" s="23">
        <f>+D792/$D$799</f>
        <v>0.28360504882058496</v>
      </c>
      <c r="E800" s="23">
        <f>+E792/$D$799</f>
        <v>0.14588246095985002</v>
      </c>
      <c r="F800" s="23">
        <f t="shared" ref="E800:U807" si="482">+F792/$D$799</f>
        <v>3.4019812324333772E-2</v>
      </c>
      <c r="G800" s="23">
        <f t="shared" si="482"/>
        <v>4.7301010059774465E-4</v>
      </c>
      <c r="H800" s="23">
        <f t="shared" si="482"/>
        <v>6.5877870295810739E-5</v>
      </c>
      <c r="I800" s="23">
        <f t="shared" si="482"/>
        <v>2.024887116102872E-2</v>
      </c>
      <c r="J800" s="23">
        <f t="shared" si="482"/>
        <v>3.6284273259612363E-3</v>
      </c>
      <c r="K800" s="23">
        <f t="shared" si="482"/>
        <v>7.3580803427514621E-4</v>
      </c>
      <c r="L800" s="23">
        <f t="shared" si="482"/>
        <v>2.7941977353039932E-5</v>
      </c>
      <c r="M800" s="23">
        <f t="shared" si="482"/>
        <v>9.5892929052675345E-4</v>
      </c>
      <c r="N800" s="23">
        <f t="shared" si="482"/>
        <v>1.294609915545566E-2</v>
      </c>
      <c r="O800" s="23">
        <f t="shared" si="482"/>
        <v>4.9513632319160956E-2</v>
      </c>
      <c r="P800" s="23">
        <f t="shared" si="482"/>
        <v>8.9698537182155806E-3</v>
      </c>
      <c r="Q800" s="23">
        <f t="shared" si="482"/>
        <v>5.5574973672534124E-3</v>
      </c>
      <c r="R800" s="23">
        <f t="shared" si="482"/>
        <v>1.1099747681154762E-4</v>
      </c>
      <c r="S800" s="23">
        <f t="shared" si="482"/>
        <v>7.3312381212997982E-5</v>
      </c>
      <c r="T800" s="23">
        <f t="shared" si="482"/>
        <v>3.2569533868310704E-4</v>
      </c>
      <c r="U800" s="23">
        <f t="shared" si="482"/>
        <v>6.6822019569378539E-5</v>
      </c>
    </row>
    <row r="801" spans="1:21">
      <c r="A801" s="18" t="str">
        <f t="shared" ref="A801:A807" si="483">A800</f>
        <v>REV_RENT</v>
      </c>
      <c r="B801" s="18" t="str">
        <f>$B$6</f>
        <v>BULKTRAN</v>
      </c>
      <c r="C801" s="22"/>
      <c r="D801" s="23">
        <f t="shared" ref="D801:D807" si="484">+D793/$D$799</f>
        <v>-3.8258736334656836E-3</v>
      </c>
      <c r="E801" s="23">
        <f t="shared" ref="E801:R801" si="485">+E793/$D$799</f>
        <v>-1.9679757581624077E-3</v>
      </c>
      <c r="F801" s="23">
        <f t="shared" si="485"/>
        <v>-4.5893224936717839E-4</v>
      </c>
      <c r="G801" s="23">
        <f t="shared" si="485"/>
        <v>-6.3809755142430674E-6</v>
      </c>
      <c r="H801" s="23">
        <f t="shared" si="485"/>
        <v>-8.887021159946313E-7</v>
      </c>
      <c r="I801" s="23">
        <f t="shared" si="485"/>
        <v>-2.7316023676092076E-4</v>
      </c>
      <c r="J801" s="23">
        <f t="shared" si="485"/>
        <v>-4.8948015894186371E-5</v>
      </c>
      <c r="K801" s="23">
        <f t="shared" si="485"/>
        <v>-9.9261581178916127E-6</v>
      </c>
      <c r="L801" s="23">
        <f t="shared" si="485"/>
        <v>-3.7694136570015612E-7</v>
      </c>
      <c r="M801" s="23">
        <f t="shared" si="485"/>
        <v>-1.2936096533687563E-5</v>
      </c>
      <c r="N801" s="23">
        <f t="shared" si="485"/>
        <v>-1.7464477314867573E-4</v>
      </c>
      <c r="O801" s="23">
        <f t="shared" si="485"/>
        <v>-6.6794614967109365E-4</v>
      </c>
      <c r="P801" s="23">
        <f t="shared" si="485"/>
        <v>-1.2100464000651543E-4</v>
      </c>
      <c r="Q801" s="23">
        <f t="shared" si="485"/>
        <v>-7.4971453201740402E-5</v>
      </c>
      <c r="R801" s="23">
        <f t="shared" si="485"/>
        <v>-1.4973722142131887E-6</v>
      </c>
      <c r="S801" s="23">
        <f t="shared" si="482"/>
        <v>-9.8899475681349575E-7</v>
      </c>
      <c r="T801" s="23">
        <f t="shared" si="482"/>
        <v>-4.3936778064859751E-6</v>
      </c>
      <c r="U801" s="23">
        <f t="shared" si="482"/>
        <v>-9.0143882793548223E-7</v>
      </c>
    </row>
    <row r="802" spans="1:21">
      <c r="A802" s="18" t="str">
        <f t="shared" si="483"/>
        <v>REV_RENT</v>
      </c>
      <c r="B802" s="18" t="str">
        <f>$B$7</f>
        <v>SUBTRAN</v>
      </c>
      <c r="C802" s="22"/>
      <c r="D802" s="23">
        <f t="shared" si="484"/>
        <v>-1.0602995893512809E-3</v>
      </c>
      <c r="E802" s="23">
        <f>+E794/$D$799</f>
        <v>-5.4176363913890197E-4</v>
      </c>
      <c r="F802" s="23">
        <f t="shared" si="482"/>
        <v>-1.2699854910482177E-4</v>
      </c>
      <c r="G802" s="23">
        <f t="shared" si="482"/>
        <v>-1.7741204851554195E-6</v>
      </c>
      <c r="H802" s="23">
        <f t="shared" si="482"/>
        <v>-3.2110756480295711E-7</v>
      </c>
      <c r="I802" s="23">
        <f t="shared" si="482"/>
        <v>-7.3396074899152107E-5</v>
      </c>
      <c r="J802" s="23">
        <f t="shared" si="482"/>
        <v>-1.3188905915808994E-5</v>
      </c>
      <c r="K802" s="23">
        <f t="shared" si="482"/>
        <v>-3.4619861164223201E-6</v>
      </c>
      <c r="L802" s="23">
        <f t="shared" si="482"/>
        <v>0</v>
      </c>
      <c r="M802" s="23">
        <f t="shared" si="482"/>
        <v>-3.308271858446983E-6</v>
      </c>
      <c r="N802" s="23">
        <f t="shared" si="482"/>
        <v>-4.6418262137681226E-5</v>
      </c>
      <c r="O802" s="23">
        <f t="shared" si="482"/>
        <v>-2.2887783878718044E-4</v>
      </c>
      <c r="P802" s="23">
        <f t="shared" si="482"/>
        <v>0</v>
      </c>
      <c r="Q802" s="23">
        <f t="shared" si="482"/>
        <v>-2.0119344849134981E-5</v>
      </c>
      <c r="R802" s="23">
        <f t="shared" si="482"/>
        <v>-4.0396660871367795E-7</v>
      </c>
      <c r="S802" s="23">
        <f t="shared" si="482"/>
        <v>-2.675218850582546E-7</v>
      </c>
      <c r="T802" s="23">
        <f t="shared" si="482"/>
        <v>0</v>
      </c>
      <c r="U802" s="23">
        <f t="shared" si="482"/>
        <v>0</v>
      </c>
    </row>
    <row r="803" spans="1:21">
      <c r="A803" s="18" t="str">
        <f t="shared" si="483"/>
        <v>REV_RENT</v>
      </c>
      <c r="B803" s="18" t="str">
        <f>$B$8</f>
        <v>DISTPRI</v>
      </c>
      <c r="C803" s="22"/>
      <c r="D803" s="23">
        <f t="shared" si="484"/>
        <v>0.41552235428417145</v>
      </c>
      <c r="E803" s="23">
        <f t="shared" si="482"/>
        <v>0.27208697450047625</v>
      </c>
      <c r="F803" s="23">
        <f t="shared" si="482"/>
        <v>6.3678853649224793E-2</v>
      </c>
      <c r="G803" s="23">
        <f t="shared" si="482"/>
        <v>8.8945036361915244E-4</v>
      </c>
      <c r="H803" s="23">
        <f t="shared" si="482"/>
        <v>0</v>
      </c>
      <c r="I803" s="23">
        <f t="shared" si="482"/>
        <v>3.696682372334819E-2</v>
      </c>
      <c r="J803" s="23">
        <f t="shared" si="482"/>
        <v>6.6421689867145108E-3</v>
      </c>
      <c r="K803" s="23">
        <f t="shared" si="482"/>
        <v>0</v>
      </c>
      <c r="L803" s="23">
        <f t="shared" si="482"/>
        <v>0</v>
      </c>
      <c r="M803" s="23">
        <f t="shared" si="482"/>
        <v>1.6715198894949905E-3</v>
      </c>
      <c r="N803" s="23">
        <f t="shared" si="482"/>
        <v>2.3113547722153127E-2</v>
      </c>
      <c r="O803" s="23">
        <f t="shared" si="482"/>
        <v>0</v>
      </c>
      <c r="P803" s="23">
        <f t="shared" si="482"/>
        <v>0</v>
      </c>
      <c r="Q803" s="23">
        <f t="shared" si="482"/>
        <v>1.0135997607781473E-2</v>
      </c>
      <c r="R803" s="23">
        <f t="shared" si="482"/>
        <v>2.0344545655420903E-4</v>
      </c>
      <c r="S803" s="23">
        <f t="shared" si="482"/>
        <v>1.3357238480474115E-4</v>
      </c>
      <c r="T803" s="23">
        <f t="shared" si="482"/>
        <v>0</v>
      </c>
      <c r="U803" s="23">
        <f t="shared" si="482"/>
        <v>0</v>
      </c>
    </row>
    <row r="804" spans="1:21">
      <c r="A804" s="18" t="str">
        <f t="shared" si="483"/>
        <v>REV_RENT</v>
      </c>
      <c r="B804" s="18" t="str">
        <f>$B$9</f>
        <v>DISTSEC</v>
      </c>
      <c r="C804" s="22"/>
      <c r="D804" s="23">
        <f t="shared" si="484"/>
        <v>0.28802933953960874</v>
      </c>
      <c r="E804" s="23">
        <f t="shared" si="482"/>
        <v>0.2137480372254045</v>
      </c>
      <c r="F804" s="23">
        <f t="shared" si="482"/>
        <v>4.3101153956335014E-2</v>
      </c>
      <c r="G804" s="23">
        <f t="shared" si="482"/>
        <v>0</v>
      </c>
      <c r="H804" s="23">
        <f t="shared" si="482"/>
        <v>0</v>
      </c>
      <c r="I804" s="23">
        <f t="shared" si="482"/>
        <v>2.1543485983042548E-2</v>
      </c>
      <c r="J804" s="23">
        <f t="shared" si="482"/>
        <v>0</v>
      </c>
      <c r="K804" s="23">
        <f t="shared" si="482"/>
        <v>0</v>
      </c>
      <c r="L804" s="23">
        <f t="shared" si="482"/>
        <v>0</v>
      </c>
      <c r="M804" s="23">
        <f t="shared" si="482"/>
        <v>8.0524506404375013E-4</v>
      </c>
      <c r="N804" s="23">
        <f t="shared" si="482"/>
        <v>0</v>
      </c>
      <c r="O804" s="23">
        <f t="shared" si="482"/>
        <v>0</v>
      </c>
      <c r="P804" s="23">
        <f t="shared" si="482"/>
        <v>0</v>
      </c>
      <c r="Q804" s="23">
        <f t="shared" si="482"/>
        <v>6.0855337279804664E-3</v>
      </c>
      <c r="R804" s="23">
        <f t="shared" si="482"/>
        <v>0</v>
      </c>
      <c r="S804" s="23">
        <f t="shared" si="482"/>
        <v>7.1952744650373933E-5</v>
      </c>
      <c r="T804" s="23">
        <f t="shared" si="482"/>
        <v>2.214684624470495E-3</v>
      </c>
      <c r="U804" s="23">
        <f t="shared" si="482"/>
        <v>4.5924621368151716E-4</v>
      </c>
    </row>
    <row r="805" spans="1:21">
      <c r="A805" s="18" t="str">
        <f t="shared" si="483"/>
        <v>REV_RENT</v>
      </c>
      <c r="B805" s="18" t="str">
        <f>$B$10</f>
        <v>ENERGY</v>
      </c>
      <c r="C805" s="22"/>
      <c r="D805" s="23">
        <f t="shared" si="484"/>
        <v>0</v>
      </c>
      <c r="E805" s="23">
        <f t="shared" si="482"/>
        <v>0</v>
      </c>
      <c r="F805" s="23">
        <f t="shared" si="482"/>
        <v>0</v>
      </c>
      <c r="G805" s="23">
        <f t="shared" si="482"/>
        <v>0</v>
      </c>
      <c r="H805" s="23">
        <f t="shared" si="482"/>
        <v>0</v>
      </c>
      <c r="I805" s="23">
        <f t="shared" si="482"/>
        <v>0</v>
      </c>
      <c r="J805" s="23">
        <f t="shared" si="482"/>
        <v>0</v>
      </c>
      <c r="K805" s="23">
        <f t="shared" si="482"/>
        <v>0</v>
      </c>
      <c r="L805" s="23">
        <f t="shared" si="482"/>
        <v>0</v>
      </c>
      <c r="M805" s="23">
        <f t="shared" si="482"/>
        <v>0</v>
      </c>
      <c r="N805" s="23">
        <f t="shared" si="482"/>
        <v>0</v>
      </c>
      <c r="O805" s="23">
        <f t="shared" si="482"/>
        <v>0</v>
      </c>
      <c r="P805" s="23">
        <f t="shared" si="482"/>
        <v>0</v>
      </c>
      <c r="Q805" s="23">
        <f t="shared" si="482"/>
        <v>0</v>
      </c>
      <c r="R805" s="23">
        <f t="shared" si="482"/>
        <v>0</v>
      </c>
      <c r="S805" s="23">
        <f t="shared" si="482"/>
        <v>0</v>
      </c>
      <c r="T805" s="23">
        <f t="shared" si="482"/>
        <v>0</v>
      </c>
      <c r="U805" s="23">
        <f t="shared" si="482"/>
        <v>0</v>
      </c>
    </row>
    <row r="806" spans="1:21">
      <c r="A806" s="18" t="str">
        <f t="shared" si="483"/>
        <v>REV_RENT</v>
      </c>
      <c r="B806" s="18" t="str">
        <f>$B$11</f>
        <v>CUSTOMER</v>
      </c>
      <c r="C806" s="22"/>
      <c r="D806" s="23">
        <f t="shared" si="484"/>
        <v>1.7729430578451964E-2</v>
      </c>
      <c r="E806" s="23">
        <f t="shared" si="482"/>
        <v>8.2906977064102078E-3</v>
      </c>
      <c r="F806" s="23">
        <f t="shared" si="482"/>
        <v>2.8014699019429171E-3</v>
      </c>
      <c r="G806" s="23">
        <f t="shared" si="482"/>
        <v>1.8943006940201401E-4</v>
      </c>
      <c r="H806" s="23">
        <f t="shared" si="482"/>
        <v>3.1908899317390123E-5</v>
      </c>
      <c r="I806" s="23">
        <f t="shared" si="482"/>
        <v>2.2865721328113841E-4</v>
      </c>
      <c r="J806" s="23">
        <f t="shared" si="482"/>
        <v>6.6634982251901777E-5</v>
      </c>
      <c r="K806" s="23">
        <f t="shared" si="482"/>
        <v>7.8476644169004202E-5</v>
      </c>
      <c r="L806" s="23">
        <f t="shared" si="482"/>
        <v>9.8094453683933594E-6</v>
      </c>
      <c r="M806" s="23">
        <f t="shared" si="482"/>
        <v>1.5028749890000015E-6</v>
      </c>
      <c r="N806" s="23">
        <f t="shared" si="482"/>
        <v>4.7248313942914436E-5</v>
      </c>
      <c r="O806" s="23">
        <f t="shared" si="482"/>
        <v>1.3191531365234672E-4</v>
      </c>
      <c r="P806" s="23">
        <f t="shared" si="482"/>
        <v>3.9237661337811524E-5</v>
      </c>
      <c r="Q806" s="23">
        <f t="shared" si="482"/>
        <v>4.5986124572666415E-5</v>
      </c>
      <c r="R806" s="23">
        <f t="shared" si="482"/>
        <v>8.7062386666438082E-7</v>
      </c>
      <c r="S806" s="23">
        <f t="shared" si="482"/>
        <v>4.4872448454305942E-6</v>
      </c>
      <c r="T806" s="23">
        <f t="shared" si="482"/>
        <v>5.0820643438158264E-3</v>
      </c>
      <c r="U806" s="23">
        <f t="shared" si="482"/>
        <v>6.7903321528633748E-4</v>
      </c>
    </row>
    <row r="807" spans="1:21">
      <c r="A807" s="18" t="str">
        <f t="shared" si="483"/>
        <v>REV_RENT</v>
      </c>
      <c r="B807" s="18" t="str">
        <f>$B$12</f>
        <v>TOTAL</v>
      </c>
      <c r="C807" s="22"/>
      <c r="D807" s="23">
        <f t="shared" si="484"/>
        <v>1</v>
      </c>
      <c r="E807" s="23">
        <f t="shared" si="482"/>
        <v>0.63749843099483972</v>
      </c>
      <c r="F807" s="23">
        <f t="shared" si="482"/>
        <v>0.14301535903336446</v>
      </c>
      <c r="G807" s="23">
        <f t="shared" si="482"/>
        <v>1.5437354376195127E-3</v>
      </c>
      <c r="H807" s="23">
        <f t="shared" si="482"/>
        <v>9.6576959932403279E-5</v>
      </c>
      <c r="I807" s="23">
        <f t="shared" si="482"/>
        <v>7.8641281769040519E-2</v>
      </c>
      <c r="J807" s="23">
        <f t="shared" si="482"/>
        <v>1.0275094373117653E-2</v>
      </c>
      <c r="K807" s="23">
        <f t="shared" si="482"/>
        <v>8.0089653420983647E-4</v>
      </c>
      <c r="L807" s="23">
        <f t="shared" si="482"/>
        <v>3.7374481355733137E-5</v>
      </c>
      <c r="M807" s="23">
        <f t="shared" si="482"/>
        <v>3.4209527506623601E-3</v>
      </c>
      <c r="N807" s="23">
        <f t="shared" si="482"/>
        <v>3.5885832156265347E-2</v>
      </c>
      <c r="O807" s="23">
        <f t="shared" si="482"/>
        <v>4.8748723644355028E-2</v>
      </c>
      <c r="P807" s="23">
        <f t="shared" si="482"/>
        <v>8.8880867395468785E-3</v>
      </c>
      <c r="Q807" s="23">
        <f t="shared" si="482"/>
        <v>2.1729924029537141E-2</v>
      </c>
      <c r="R807" s="23">
        <f t="shared" si="482"/>
        <v>3.1341221840949416E-4</v>
      </c>
      <c r="S807" s="23">
        <f t="shared" si="482"/>
        <v>2.8206823887167186E-4</v>
      </c>
      <c r="T807" s="23">
        <f t="shared" si="482"/>
        <v>7.6180506291629443E-3</v>
      </c>
      <c r="U807" s="23">
        <f t="shared" si="482"/>
        <v>1.2042000097092975E-3</v>
      </c>
    </row>
    <row r="808" spans="1:21">
      <c r="C808" s="22"/>
    </row>
    <row r="809" spans="1:21" ht="12">
      <c r="A809" s="37" t="s">
        <v>281</v>
      </c>
      <c r="B809" s="18" t="str">
        <f>$B$5</f>
        <v>PRODUCTION</v>
      </c>
      <c r="C809" s="22"/>
      <c r="D809" s="24">
        <f ca="1">+COSS!H1113</f>
        <v>200900388.56470904</v>
      </c>
      <c r="E809" s="24">
        <f ca="1">+COSS!I1113</f>
        <v>96429346.44585979</v>
      </c>
      <c r="F809" s="24">
        <f ca="1">+COSS!J1113</f>
        <v>28167016.992107209</v>
      </c>
      <c r="G809" s="24">
        <f ca="1">+COSS!K1113</f>
        <v>346752.16556500737</v>
      </c>
      <c r="H809" s="24">
        <f ca="1">+COSS!L1113</f>
        <v>64440.277007867451</v>
      </c>
      <c r="I809" s="24">
        <f ca="1">+COSS!N1113</f>
        <v>15586684.046137799</v>
      </c>
      <c r="J809" s="24">
        <f ca="1">+COSS!O1113</f>
        <v>2914386.661040789</v>
      </c>
      <c r="K809" s="24">
        <f ca="1">+COSS!P1113</f>
        <v>536740.6874049058</v>
      </c>
      <c r="L809" s="24">
        <f ca="1">+COSS!Q1113</f>
        <v>16972.646408938745</v>
      </c>
      <c r="M809" s="24">
        <f ca="1">+COSS!S1113</f>
        <v>749510.63816283632</v>
      </c>
      <c r="N809" s="24">
        <f ca="1">+COSS!T1113</f>
        <v>10394897.89070203</v>
      </c>
      <c r="O809" s="24">
        <f ca="1">+COSS!U1113</f>
        <v>33502351.678281888</v>
      </c>
      <c r="P809" s="24">
        <f ca="1">+COSS!V1113</f>
        <v>7043020.0965752555</v>
      </c>
      <c r="Q809" s="24">
        <f ca="1">+COSS!X1113</f>
        <v>4587266.4965553535</v>
      </c>
      <c r="R809" s="24">
        <f ca="1">+COSS!Y1113</f>
        <v>85676.066340802092</v>
      </c>
      <c r="S809" s="24">
        <f ca="1">+COSS!AA1113</f>
        <v>65168.066936693089</v>
      </c>
      <c r="T809" s="24">
        <f ca="1">+COSS!AB1113</f>
        <v>336903.37524354417</v>
      </c>
      <c r="U809" s="24">
        <f ca="1">+COSS!AC1113</f>
        <v>73254.334378315252</v>
      </c>
    </row>
    <row r="810" spans="1:21">
      <c r="B810" s="18" t="str">
        <f>$B$6</f>
        <v>BULKTRAN</v>
      </c>
      <c r="C810" s="22"/>
      <c r="D810" s="24">
        <f ca="1">+COSS!H1114</f>
        <v>34727840.2301725</v>
      </c>
      <c r="E810" s="24">
        <f ca="1">+COSS!I1114</f>
        <v>7738977.5830265135</v>
      </c>
      <c r="F810" s="24">
        <f ca="1">+COSS!J1114</f>
        <v>5393327.5017318809</v>
      </c>
      <c r="G810" s="24">
        <f ca="1">+COSS!K1114</f>
        <v>54699.063270497674</v>
      </c>
      <c r="H810" s="24">
        <f ca="1">+COSS!L1114</f>
        <v>-6656.6146700301706</v>
      </c>
      <c r="I810" s="24">
        <f ca="1">+COSS!N1114</f>
        <v>2971887.0857331059</v>
      </c>
      <c r="J810" s="24">
        <f ca="1">+COSS!O1114</f>
        <v>897749.90243618074</v>
      </c>
      <c r="K810" s="24">
        <f ca="1">+COSS!P1114</f>
        <v>138079.51121450629</v>
      </c>
      <c r="L810" s="24">
        <f ca="1">+COSS!Q1114</f>
        <v>-1202.059360093549</v>
      </c>
      <c r="M810" s="24">
        <f ca="1">+COSS!S1114</f>
        <v>111387.80731140729</v>
      </c>
      <c r="N810" s="24">
        <f ca="1">+COSS!T1114</f>
        <v>3301632.8962097997</v>
      </c>
      <c r="O810" s="24">
        <f ca="1">+COSS!U1114</f>
        <v>10507680.384883825</v>
      </c>
      <c r="P810" s="24">
        <f ca="1">+COSS!V1114</f>
        <v>2577495.7729220539</v>
      </c>
      <c r="Q810" s="24">
        <f ca="1">+COSS!X1114</f>
        <v>908784.61497380561</v>
      </c>
      <c r="R810" s="24">
        <f ca="1">+COSS!Y1114</f>
        <v>13699.462751254552</v>
      </c>
      <c r="S810" s="24">
        <f ca="1">+COSS!AA1114</f>
        <v>13792.616665689082</v>
      </c>
      <c r="T810" s="24">
        <f ca="1">+COSS!AB1114</f>
        <v>86836.733557216678</v>
      </c>
      <c r="U810" s="24">
        <f ca="1">+COSS!AC1114</f>
        <v>19667.967514890719</v>
      </c>
    </row>
    <row r="811" spans="1:21">
      <c r="B811" s="18" t="str">
        <f>$B$7</f>
        <v>SUBTRAN</v>
      </c>
      <c r="C811" s="22"/>
      <c r="D811" s="24">
        <f ca="1">+COSS!H1115</f>
        <v>9607445.1384506486</v>
      </c>
      <c r="E811" s="24">
        <f ca="1">+COSS!I1115</f>
        <v>2315619.0649888366</v>
      </c>
      <c r="F811" s="24">
        <f ca="1">+COSS!J1115</f>
        <v>1491070.7685883017</v>
      </c>
      <c r="G811" s="24">
        <f ca="1">+COSS!K1115</f>
        <v>15422.451853292769</v>
      </c>
      <c r="H811" s="24">
        <f ca="1">+COSS!L1115</f>
        <v>-1737.5466866207589</v>
      </c>
      <c r="I811" s="24">
        <f ca="1">+COSS!N1115</f>
        <v>800732.51520995516</v>
      </c>
      <c r="J811" s="24">
        <f ca="1">+COSS!O1115</f>
        <v>237738.18278241713</v>
      </c>
      <c r="K811" s="24">
        <f ca="1">+COSS!P1115</f>
        <v>47756.539291944275</v>
      </c>
      <c r="L811" s="24">
        <f ca="1">+COSS!Q1115</f>
        <v>0</v>
      </c>
      <c r="M811" s="24">
        <f ca="1">+COSS!S1115</f>
        <v>28924.777408065565</v>
      </c>
      <c r="N811" s="24">
        <f ca="1">+COSS!T1115</f>
        <v>861938.95893912273</v>
      </c>
      <c r="O811" s="24">
        <f ca="1">+COSS!U1115</f>
        <v>3559104.9725509053</v>
      </c>
      <c r="P811" s="24">
        <f ca="1">+COSS!V1115</f>
        <v>0</v>
      </c>
      <c r="Q811" s="24">
        <f ca="1">+COSS!X1115</f>
        <v>243431.12583987351</v>
      </c>
      <c r="R811" s="24">
        <f ca="1">+COSS!Y1115</f>
        <v>3739.8571230544012</v>
      </c>
      <c r="S811" s="24">
        <f ca="1">+COSS!AA1115</f>
        <v>3703.4705614973891</v>
      </c>
      <c r="T811" s="24">
        <f ca="1">+COSS!AB1115</f>
        <v>0</v>
      </c>
      <c r="U811" s="24">
        <f ca="1">+COSS!AC1115</f>
        <v>0</v>
      </c>
    </row>
    <row r="812" spans="1:21">
      <c r="B812" s="18" t="str">
        <f>$B$8</f>
        <v>DISTPRI</v>
      </c>
      <c r="C812" s="22"/>
      <c r="D812" s="24">
        <f ca="1">+COSS!H1116</f>
        <v>64561018.909498945</v>
      </c>
      <c r="E812" s="24">
        <f ca="1">+COSS!I1116</f>
        <v>35110664.881861582</v>
      </c>
      <c r="F812" s="24">
        <f ca="1">+COSS!J1116</f>
        <v>12911130.220996233</v>
      </c>
      <c r="G812" s="24">
        <f ca="1">+COSS!K1116</f>
        <v>149180.50014205679</v>
      </c>
      <c r="H812" s="24">
        <f ca="1">+COSS!L1116</f>
        <v>0</v>
      </c>
      <c r="I812" s="24">
        <f ca="1">+COSS!N1116</f>
        <v>6919498.9093240155</v>
      </c>
      <c r="J812" s="24">
        <f ca="1">+COSS!O1116</f>
        <v>1556131.3341380151</v>
      </c>
      <c r="K812" s="24">
        <f ca="1">+COSS!P1116</f>
        <v>0</v>
      </c>
      <c r="L812" s="24">
        <f ca="1">+COSS!Q1116</f>
        <v>0</v>
      </c>
      <c r="M812" s="24">
        <f ca="1">+COSS!S1116</f>
        <v>295850.52413885249</v>
      </c>
      <c r="N812" s="24">
        <f ca="1">+COSS!T1116</f>
        <v>5481049.9095407501</v>
      </c>
      <c r="O812" s="24">
        <f ca="1">+COSS!U1116</f>
        <v>0</v>
      </c>
      <c r="P812" s="24">
        <f ca="1">+COSS!V1116</f>
        <v>0</v>
      </c>
      <c r="Q812" s="24">
        <f ca="1">+COSS!X1116</f>
        <v>2071076.3749733774</v>
      </c>
      <c r="R812" s="24">
        <f ca="1">+COSS!Y1116</f>
        <v>36238.36365348762</v>
      </c>
      <c r="S812" s="24">
        <f ca="1">+COSS!AA1116</f>
        <v>30197.890730560986</v>
      </c>
      <c r="T812" s="24">
        <f ca="1">+COSS!AB1116</f>
        <v>0</v>
      </c>
      <c r="U812" s="24">
        <f ca="1">+COSS!AC1116</f>
        <v>0</v>
      </c>
    </row>
    <row r="813" spans="1:21">
      <c r="B813" s="18" t="str">
        <f>$B$9</f>
        <v>DISTSEC</v>
      </c>
      <c r="C813" s="22"/>
      <c r="D813" s="24">
        <f ca="1">+COSS!H1117</f>
        <v>26639798.944136322</v>
      </c>
      <c r="E813" s="24">
        <f ca="1">+COSS!I1117</f>
        <v>17012779.767704424</v>
      </c>
      <c r="F813" s="24">
        <f ca="1">+COSS!J1117</f>
        <v>5625344.2080448074</v>
      </c>
      <c r="G813" s="24">
        <f ca="1">+COSS!K1117</f>
        <v>0</v>
      </c>
      <c r="H813" s="24">
        <f ca="1">+COSS!L1117</f>
        <v>0</v>
      </c>
      <c r="I813" s="24">
        <f ca="1">+COSS!N1117</f>
        <v>2592152.7211527932</v>
      </c>
      <c r="J813" s="24">
        <f ca="1">+COSS!O1117</f>
        <v>0</v>
      </c>
      <c r="K813" s="24">
        <f ca="1">+COSS!P1117</f>
        <v>0</v>
      </c>
      <c r="L813" s="24">
        <f ca="1">+COSS!Q1117</f>
        <v>0</v>
      </c>
      <c r="M813" s="24">
        <f ca="1">+COSS!S1117</f>
        <v>90530.343253128463</v>
      </c>
      <c r="N813" s="24">
        <f ca="1">+COSS!T1117</f>
        <v>0</v>
      </c>
      <c r="O813" s="24">
        <f ca="1">+COSS!U1117</f>
        <v>0</v>
      </c>
      <c r="P813" s="24">
        <f ca="1">+COSS!V1117</f>
        <v>0</v>
      </c>
      <c r="Q813" s="24">
        <f ca="1">+COSS!X1117</f>
        <v>801827.49015420349</v>
      </c>
      <c r="R813" s="24">
        <f ca="1">+COSS!Y1117</f>
        <v>0</v>
      </c>
      <c r="S813" s="24">
        <f ca="1">+COSS!AA1117</f>
        <v>10536.646712056101</v>
      </c>
      <c r="T813" s="24">
        <f ca="1">+COSS!AB1117</f>
        <v>413764.5649690798</v>
      </c>
      <c r="U813" s="24">
        <f ca="1">+COSS!AC1117</f>
        <v>92863.202145825824</v>
      </c>
    </row>
    <row r="814" spans="1:21">
      <c r="B814" s="18" t="str">
        <f>$B$10</f>
        <v>ENERGY</v>
      </c>
      <c r="C814" s="22"/>
      <c r="D814" s="24">
        <f ca="1">+COSS!H1118</f>
        <v>174253424.53852537</v>
      </c>
      <c r="E814" s="24">
        <f ca="1">+COSS!I1118</f>
        <v>77172125.850703448</v>
      </c>
      <c r="F814" s="24">
        <f ca="1">+COSS!J1118</f>
        <v>21778694.58250834</v>
      </c>
      <c r="G814" s="24">
        <f ca="1">+COSS!K1118</f>
        <v>296950.59994243225</v>
      </c>
      <c r="H814" s="24">
        <f ca="1">+COSS!L1118</f>
        <v>72684.383285370466</v>
      </c>
      <c r="I814" s="24">
        <f ca="1">+COSS!N1118</f>
        <v>13516677.395013237</v>
      </c>
      <c r="J814" s="24">
        <f ca="1">+COSS!O1118</f>
        <v>1979237.9673939275</v>
      </c>
      <c r="K814" s="24">
        <f ca="1">+COSS!P1118</f>
        <v>425742.43856475217</v>
      </c>
      <c r="L814" s="24">
        <f ca="1">+COSS!Q1118</f>
        <v>22291.51967635773</v>
      </c>
      <c r="M814" s="24">
        <f ca="1">+COSS!S1118</f>
        <v>764704.08948407602</v>
      </c>
      <c r="N814" s="24">
        <f ca="1">+COSS!T1118</f>
        <v>9039775.9341722168</v>
      </c>
      <c r="O814" s="24">
        <f ca="1">+COSS!U1118</f>
        <v>36688567.601213366</v>
      </c>
      <c r="P814" s="24">
        <f ca="1">+COSS!V1118</f>
        <v>6605385.5851255609</v>
      </c>
      <c r="Q814" s="24">
        <f ca="1">+COSS!X1118</f>
        <v>3829212.1521657924</v>
      </c>
      <c r="R814" s="24">
        <f ca="1">+COSS!Y1118</f>
        <v>78438.097255607485</v>
      </c>
      <c r="S814" s="24">
        <f ca="1">+COSS!AA1118</f>
        <v>70160.185131266378</v>
      </c>
      <c r="T814" s="24">
        <f ca="1">+COSS!AB1118</f>
        <v>1581342.6145132689</v>
      </c>
      <c r="U814" s="24">
        <f ca="1">+COSS!AC1118</f>
        <v>331433.54237632127</v>
      </c>
    </row>
    <row r="815" spans="1:21">
      <c r="B815" s="18" t="str">
        <f>$B$11</f>
        <v>CUSTOMER</v>
      </c>
      <c r="C815" s="22"/>
      <c r="D815" s="24">
        <f ca="1">+COSS!H1119</f>
        <v>23692430.577003781</v>
      </c>
      <c r="E815" s="24">
        <f ca="1">+COSS!I1119</f>
        <v>12045709.557098964</v>
      </c>
      <c r="F815" s="24">
        <f ca="1">+COSS!J1119</f>
        <v>4019936.9926100811</v>
      </c>
      <c r="G815" s="24">
        <f ca="1">+COSS!K1119</f>
        <v>179628.77084851867</v>
      </c>
      <c r="H815" s="24">
        <f ca="1">+COSS!L1119</f>
        <v>27346.545008535315</v>
      </c>
      <c r="I815" s="24">
        <f ca="1">+COSS!N1119</f>
        <v>251000.16697369053</v>
      </c>
      <c r="J815" s="24">
        <f ca="1">+COSS!O1119</f>
        <v>84651.407967983861</v>
      </c>
      <c r="K815" s="24">
        <f ca="1">+COSS!P1119</f>
        <v>82731.935718696113</v>
      </c>
      <c r="L815" s="24">
        <f ca="1">+COSS!Q1119</f>
        <v>5182.0588979681825</v>
      </c>
      <c r="M815" s="24">
        <f ca="1">+COSS!S1119</f>
        <v>1663.0151672907582</v>
      </c>
      <c r="N815" s="24">
        <f ca="1">+COSS!T1119</f>
        <v>60855.22380091661</v>
      </c>
      <c r="O815" s="24">
        <f ca="1">+COSS!U1119</f>
        <v>136720.60806117771</v>
      </c>
      <c r="P815" s="24">
        <f ca="1">+COSS!V1119</f>
        <v>50248.350194548439</v>
      </c>
      <c r="Q815" s="24">
        <f ca="1">+COSS!X1119</f>
        <v>55830.146302794048</v>
      </c>
      <c r="R815" s="24">
        <f ca="1">+COSS!Y1119</f>
        <v>910.09994910610544</v>
      </c>
      <c r="S815" s="24">
        <f ca="1">+COSS!AA1119</f>
        <v>5735.1639390732098</v>
      </c>
      <c r="T815" s="24">
        <f ca="1">+COSS!AB1119</f>
        <v>5703670.5399973132</v>
      </c>
      <c r="U815" s="24">
        <f ca="1">+COSS!AC1119</f>
        <v>980609.99446712376</v>
      </c>
    </row>
    <row r="816" spans="1:21">
      <c r="B816" s="18" t="str">
        <f>$B$12</f>
        <v>TOTAL</v>
      </c>
      <c r="C816" s="22"/>
      <c r="D816" s="24">
        <f ca="1">+COSS!H1120</f>
        <v>534382346.90249664</v>
      </c>
      <c r="E816" s="24">
        <f ca="1">+COSS!I1120</f>
        <v>247825223.15124363</v>
      </c>
      <c r="F816" s="24">
        <f ca="1">+COSS!J1120</f>
        <v>79386521.266586825</v>
      </c>
      <c r="G816" s="24">
        <f ca="1">+COSS!K1120</f>
        <v>1042633.5516218056</v>
      </c>
      <c r="H816" s="24">
        <f ca="1">+COSS!L1120</f>
        <v>156077.04394512219</v>
      </c>
      <c r="I816" s="24">
        <f ca="1">+COSS!N1120</f>
        <v>42638632.839544579</v>
      </c>
      <c r="J816" s="24">
        <f ca="1">+COSS!O1120</f>
        <v>7669895.4557593139</v>
      </c>
      <c r="K816" s="24">
        <f ca="1">+COSS!P1120</f>
        <v>1231051.1121948042</v>
      </c>
      <c r="L816" s="24">
        <f ca="1">+COSS!Q1120</f>
        <v>43244.165623171124</v>
      </c>
      <c r="M816" s="24">
        <f ca="1">+COSS!S1120</f>
        <v>2042571.194925657</v>
      </c>
      <c r="N816" s="24">
        <f ca="1">+COSS!T1120</f>
        <v>29140150.813364841</v>
      </c>
      <c r="O816" s="24">
        <f ca="1">+COSS!U1120</f>
        <v>84394425.244991153</v>
      </c>
      <c r="P816" s="24">
        <f ca="1">+COSS!V1120</f>
        <v>16276149.804817419</v>
      </c>
      <c r="Q816" s="24">
        <f ca="1">+COSS!X1120</f>
        <v>12497428.400965201</v>
      </c>
      <c r="R816" s="24">
        <f ca="1">+COSS!Y1120</f>
        <v>218701.94707331221</v>
      </c>
      <c r="S816" s="24">
        <f ca="1">+COSS!AA1120</f>
        <v>199294.0406768363</v>
      </c>
      <c r="T816" s="24">
        <f ca="1">+COSS!AB1120</f>
        <v>8122517.8282804247</v>
      </c>
      <c r="U816" s="24">
        <f ca="1">+COSS!AC1120</f>
        <v>1497829.0408824768</v>
      </c>
    </row>
    <row r="817" spans="1:22">
      <c r="A817" s="119" t="s">
        <v>238</v>
      </c>
      <c r="B817" s="18" t="str">
        <f>$B$5</f>
        <v>PRODUCTION</v>
      </c>
      <c r="C817" s="22"/>
      <c r="D817" s="23">
        <f ca="1">+D809/$D$816</f>
        <v>0.37594877474754101</v>
      </c>
      <c r="E817" s="23">
        <f t="shared" ref="E817:U824" ca="1" si="486">+E809/$D$816</f>
        <v>0.18045009720999314</v>
      </c>
      <c r="F817" s="23">
        <f t="shared" ca="1" si="486"/>
        <v>5.2709482555655156E-2</v>
      </c>
      <c r="G817" s="23">
        <f t="shared" ca="1" si="486"/>
        <v>6.4888402016819564E-4</v>
      </c>
      <c r="H817" s="23">
        <f t="shared" ca="1" si="486"/>
        <v>1.2058833414200567E-4</v>
      </c>
      <c r="I817" s="23">
        <f t="shared" ca="1" si="486"/>
        <v>2.916766269785058E-2</v>
      </c>
      <c r="J817" s="23">
        <f t="shared" ca="1" si="486"/>
        <v>5.4537480100789104E-3</v>
      </c>
      <c r="K817" s="23">
        <f t="shared" ca="1" si="486"/>
        <v>1.0044132081010518E-3</v>
      </c>
      <c r="L817" s="23">
        <f t="shared" ca="1" si="486"/>
        <v>3.1761240818150702E-5</v>
      </c>
      <c r="M817" s="23">
        <f t="shared" ca="1" si="486"/>
        <v>1.402573723678024E-3</v>
      </c>
      <c r="N817" s="23">
        <f t="shared" ca="1" si="486"/>
        <v>1.945217305727856E-2</v>
      </c>
      <c r="O817" s="23">
        <f t="shared" ca="1" si="486"/>
        <v>6.2693597332463394E-2</v>
      </c>
      <c r="P817" s="23">
        <f t="shared" ca="1" si="486"/>
        <v>1.3179739445734955E-2</v>
      </c>
      <c r="Q817" s="23">
        <f t="shared" ca="1" si="486"/>
        <v>8.5842403349307237E-3</v>
      </c>
      <c r="R817" s="23">
        <f t="shared" ca="1" si="486"/>
        <v>1.6032727659777006E-4</v>
      </c>
      <c r="S817" s="23">
        <f t="shared" ca="1" si="486"/>
        <v>1.2195026148306439E-4</v>
      </c>
      <c r="T817" s="23">
        <f t="shared" ca="1" si="486"/>
        <v>6.3045378874578646E-4</v>
      </c>
      <c r="U817" s="23">
        <f t="shared" ca="1" si="486"/>
        <v>1.3708224982155189E-4</v>
      </c>
    </row>
    <row r="818" spans="1:22">
      <c r="A818" s="18" t="str">
        <f t="shared" ref="A818:A824" si="487">A817</f>
        <v>REV</v>
      </c>
      <c r="B818" s="18" t="str">
        <f>$B$6</f>
        <v>BULKTRAN</v>
      </c>
      <c r="C818" s="22"/>
      <c r="D818" s="23">
        <f t="shared" ref="D818:D824" ca="1" si="488">+D810/$D$816</f>
        <v>6.4986877713063634E-2</v>
      </c>
      <c r="E818" s="23">
        <f t="shared" ref="E818:R818" ca="1" si="489">+E810/$D$816</f>
        <v>1.4482098122972926E-2</v>
      </c>
      <c r="F818" s="23">
        <f t="shared" ca="1" si="489"/>
        <v>1.0092637851893613E-2</v>
      </c>
      <c r="G818" s="23">
        <f t="shared" ca="1" si="489"/>
        <v>1.0235941285777177E-4</v>
      </c>
      <c r="H818" s="23">
        <f t="shared" ca="1" si="489"/>
        <v>-1.2456651512937676E-5</v>
      </c>
      <c r="I818" s="23">
        <f t="shared" ca="1" si="489"/>
        <v>5.5613496646350789E-3</v>
      </c>
      <c r="J818" s="23">
        <f t="shared" ca="1" si="489"/>
        <v>1.6799767201141921E-3</v>
      </c>
      <c r="K818" s="23">
        <f t="shared" ca="1" si="489"/>
        <v>2.5839085444134303E-4</v>
      </c>
      <c r="L818" s="23">
        <f t="shared" ca="1" si="489"/>
        <v>-2.2494368817779768E-6</v>
      </c>
      <c r="M818" s="23">
        <f t="shared" ca="1" si="489"/>
        <v>2.0844215374451937E-4</v>
      </c>
      <c r="N818" s="23">
        <f t="shared" ca="1" si="489"/>
        <v>6.1784093642827899E-3</v>
      </c>
      <c r="O818" s="23">
        <f t="shared" ca="1" si="489"/>
        <v>1.9663225115482821E-2</v>
      </c>
      <c r="P818" s="23">
        <f t="shared" ca="1" si="489"/>
        <v>4.8233175887307965E-3</v>
      </c>
      <c r="Q818" s="23">
        <f t="shared" ca="1" si="489"/>
        <v>1.7006261906694728E-3</v>
      </c>
      <c r="R818" s="23">
        <f t="shared" ca="1" si="489"/>
        <v>2.5636069063026429E-5</v>
      </c>
      <c r="S818" s="23">
        <f t="shared" ca="1" si="486"/>
        <v>2.5810389781093725E-5</v>
      </c>
      <c r="T818" s="23">
        <f t="shared" ca="1" si="486"/>
        <v>1.6249925556216193E-4</v>
      </c>
      <c r="U818" s="23">
        <f t="shared" ca="1" si="486"/>
        <v>3.6805047226755293E-5</v>
      </c>
    </row>
    <row r="819" spans="1:22">
      <c r="A819" s="18" t="str">
        <f t="shared" si="487"/>
        <v>REV</v>
      </c>
      <c r="B819" s="18" t="str">
        <f>$B$7</f>
        <v>SUBTRAN</v>
      </c>
      <c r="C819" s="22"/>
      <c r="D819" s="23">
        <f t="shared" ca="1" si="488"/>
        <v>1.7978597523176831E-2</v>
      </c>
      <c r="E819" s="23">
        <f t="shared" ca="1" si="486"/>
        <v>4.3332626506304567E-3</v>
      </c>
      <c r="F819" s="23">
        <f t="shared" ca="1" si="486"/>
        <v>2.7902695087724566E-3</v>
      </c>
      <c r="G819" s="23">
        <f t="shared" ca="1" si="486"/>
        <v>2.8860331825494878E-5</v>
      </c>
      <c r="H819" s="23">
        <f t="shared" ca="1" si="486"/>
        <v>-3.2515046514771783E-6</v>
      </c>
      <c r="I819" s="23">
        <f t="shared" ca="1" si="486"/>
        <v>1.4984262108419849E-3</v>
      </c>
      <c r="J819" s="23">
        <f t="shared" ca="1" si="486"/>
        <v>4.4488405008220606E-4</v>
      </c>
      <c r="K819" s="23">
        <f t="shared" ca="1" si="486"/>
        <v>8.9367733737390711E-5</v>
      </c>
      <c r="L819" s="23">
        <f t="shared" ca="1" si="486"/>
        <v>0</v>
      </c>
      <c r="M819" s="23">
        <f t="shared" ca="1" si="486"/>
        <v>5.4127494247752871E-5</v>
      </c>
      <c r="N819" s="23">
        <f t="shared" ca="1" si="486"/>
        <v>1.6129630103525708E-3</v>
      </c>
      <c r="O819" s="23">
        <f t="shared" ca="1" si="486"/>
        <v>6.6602218302699648E-3</v>
      </c>
      <c r="P819" s="23">
        <f t="shared" ca="1" si="486"/>
        <v>0</v>
      </c>
      <c r="Q819" s="23">
        <f t="shared" ca="1" si="486"/>
        <v>4.5553736430647838E-4</v>
      </c>
      <c r="R819" s="23">
        <f t="shared" ca="1" si="486"/>
        <v>6.998466818247601E-6</v>
      </c>
      <c r="S819" s="23">
        <f t="shared" ca="1" si="486"/>
        <v>6.9303759433002455E-6</v>
      </c>
      <c r="T819" s="23">
        <f t="shared" ca="1" si="486"/>
        <v>0</v>
      </c>
      <c r="U819" s="23">
        <f t="shared" ca="1" si="486"/>
        <v>0</v>
      </c>
    </row>
    <row r="820" spans="1:22">
      <c r="A820" s="18" t="str">
        <f t="shared" si="487"/>
        <v>REV</v>
      </c>
      <c r="B820" s="18" t="str">
        <f>$B$8</f>
        <v>DISTPRI</v>
      </c>
      <c r="C820" s="22"/>
      <c r="D820" s="23">
        <f t="shared" ca="1" si="488"/>
        <v>0.12081428079299697</v>
      </c>
      <c r="E820" s="23">
        <f t="shared" ca="1" si="486"/>
        <v>6.5703264872759487E-2</v>
      </c>
      <c r="F820" s="23">
        <f t="shared" ca="1" si="486"/>
        <v>2.4160847183359514E-2</v>
      </c>
      <c r="G820" s="23">
        <f t="shared" ca="1" si="486"/>
        <v>2.7916434928430795E-4</v>
      </c>
      <c r="H820" s="23">
        <f t="shared" ca="1" si="486"/>
        <v>0</v>
      </c>
      <c r="I820" s="23">
        <f t="shared" ca="1" si="486"/>
        <v>1.2948591863919761E-2</v>
      </c>
      <c r="J820" s="23">
        <f t="shared" ca="1" si="486"/>
        <v>2.9120186008351557E-3</v>
      </c>
      <c r="K820" s="23">
        <f t="shared" ca="1" si="486"/>
        <v>0</v>
      </c>
      <c r="L820" s="23">
        <f t="shared" ca="1" si="486"/>
        <v>0</v>
      </c>
      <c r="M820" s="23">
        <f t="shared" ca="1" si="486"/>
        <v>5.5363079610268892E-4</v>
      </c>
      <c r="N820" s="23">
        <f t="shared" ca="1" si="486"/>
        <v>1.0256794486777502E-2</v>
      </c>
      <c r="O820" s="23">
        <f t="shared" ca="1" si="486"/>
        <v>0</v>
      </c>
      <c r="P820" s="23">
        <f t="shared" ca="1" si="486"/>
        <v>0</v>
      </c>
      <c r="Q820" s="23">
        <f t="shared" ca="1" si="486"/>
        <v>3.8756451948276389E-3</v>
      </c>
      <c r="R820" s="23">
        <f t="shared" ca="1" si="486"/>
        <v>6.7813549350086724E-5</v>
      </c>
      <c r="S820" s="23">
        <f t="shared" ca="1" si="486"/>
        <v>5.6509895780802972E-5</v>
      </c>
      <c r="T820" s="23">
        <f t="shared" ca="1" si="486"/>
        <v>0</v>
      </c>
      <c r="U820" s="23">
        <f t="shared" ca="1" si="486"/>
        <v>0</v>
      </c>
    </row>
    <row r="821" spans="1:22">
      <c r="A821" s="18" t="str">
        <f t="shared" si="487"/>
        <v>REV</v>
      </c>
      <c r="B821" s="18" t="str">
        <f>$B$9</f>
        <v>DISTSEC</v>
      </c>
      <c r="C821" s="22"/>
      <c r="D821" s="23">
        <f t="shared" ca="1" si="488"/>
        <v>4.9851569945286792E-2</v>
      </c>
      <c r="E821" s="23">
        <f t="shared" ca="1" si="486"/>
        <v>3.1836343147032466E-2</v>
      </c>
      <c r="F821" s="23">
        <f t="shared" ca="1" si="486"/>
        <v>1.0526815192626876E-2</v>
      </c>
      <c r="G821" s="23">
        <f t="shared" ca="1" si="486"/>
        <v>0</v>
      </c>
      <c r="H821" s="23">
        <f t="shared" ca="1" si="486"/>
        <v>0</v>
      </c>
      <c r="I821" s="23">
        <f t="shared" ca="1" si="486"/>
        <v>4.8507454188522385E-3</v>
      </c>
      <c r="J821" s="23">
        <f t="shared" ca="1" si="486"/>
        <v>0</v>
      </c>
      <c r="K821" s="23">
        <f t="shared" ca="1" si="486"/>
        <v>0</v>
      </c>
      <c r="L821" s="23">
        <f t="shared" ca="1" si="486"/>
        <v>0</v>
      </c>
      <c r="M821" s="23">
        <f t="shared" ca="1" si="486"/>
        <v>1.6941117867736493E-4</v>
      </c>
      <c r="N821" s="23">
        <f t="shared" ca="1" si="486"/>
        <v>0</v>
      </c>
      <c r="O821" s="23">
        <f t="shared" ca="1" si="486"/>
        <v>0</v>
      </c>
      <c r="P821" s="23">
        <f t="shared" ca="1" si="486"/>
        <v>0</v>
      </c>
      <c r="Q821" s="23">
        <f t="shared" ca="1" si="486"/>
        <v>1.5004752585895298E-3</v>
      </c>
      <c r="R821" s="23">
        <f t="shared" ca="1" si="486"/>
        <v>0</v>
      </c>
      <c r="S821" s="23">
        <f t="shared" ca="1" si="486"/>
        <v>1.9717430362606301E-5</v>
      </c>
      <c r="T821" s="23">
        <f t="shared" ca="1" si="486"/>
        <v>7.7428561659536861E-4</v>
      </c>
      <c r="U821" s="23">
        <f t="shared" ca="1" si="486"/>
        <v>1.7377670255033637E-4</v>
      </c>
    </row>
    <row r="822" spans="1:22">
      <c r="A822" s="18" t="str">
        <f t="shared" si="487"/>
        <v>REV</v>
      </c>
      <c r="B822" s="18" t="str">
        <f>$B$10</f>
        <v>ENERGY</v>
      </c>
      <c r="C822" s="22"/>
      <c r="D822" s="23">
        <f t="shared" ca="1" si="488"/>
        <v>0.32608379664592407</v>
      </c>
      <c r="E822" s="23">
        <f t="shared" ca="1" si="486"/>
        <v>0.14441368862206122</v>
      </c>
      <c r="F822" s="23">
        <f t="shared" ca="1" si="486"/>
        <v>4.0754891528035596E-2</v>
      </c>
      <c r="G822" s="23">
        <f t="shared" ca="1" si="486"/>
        <v>5.5568938918675362E-4</v>
      </c>
      <c r="H822" s="23">
        <f t="shared" ca="1" si="486"/>
        <v>1.3601568934056208E-4</v>
      </c>
      <c r="I822" s="23">
        <f t="shared" ca="1" si="486"/>
        <v>2.5294019297908223E-2</v>
      </c>
      <c r="J822" s="23">
        <f t="shared" ca="1" si="486"/>
        <v>3.7037862101291664E-3</v>
      </c>
      <c r="K822" s="23">
        <f t="shared" ca="1" si="486"/>
        <v>7.9670004264275056E-4</v>
      </c>
      <c r="L822" s="23">
        <f t="shared" ca="1" si="486"/>
        <v>4.1714551024315627E-5</v>
      </c>
      <c r="M822" s="23">
        <f t="shared" ca="1" si="486"/>
        <v>1.431005522387894E-3</v>
      </c>
      <c r="N822" s="23">
        <f t="shared" ca="1" si="486"/>
        <v>1.6916307184491657E-2</v>
      </c>
      <c r="O822" s="23">
        <f t="shared" ca="1" si="486"/>
        <v>6.8656024686959874E-2</v>
      </c>
      <c r="P822" s="23">
        <f t="shared" ca="1" si="486"/>
        <v>1.2360785537570872E-2</v>
      </c>
      <c r="Q822" s="23">
        <f t="shared" ca="1" si="486"/>
        <v>7.1656786088865132E-3</v>
      </c>
      <c r="R822" s="23">
        <f t="shared" ca="1" si="486"/>
        <v>1.4678272534687472E-4</v>
      </c>
      <c r="S822" s="23">
        <f t="shared" ca="1" si="486"/>
        <v>1.3129210861463544E-4</v>
      </c>
      <c r="T822" s="23">
        <f t="shared" ca="1" si="486"/>
        <v>2.9591969564103145E-3</v>
      </c>
      <c r="U822" s="23">
        <f t="shared" ca="1" si="486"/>
        <v>6.2021798492680109E-4</v>
      </c>
    </row>
    <row r="823" spans="1:22">
      <c r="A823" s="18" t="str">
        <f t="shared" si="487"/>
        <v>REV</v>
      </c>
      <c r="B823" s="18" t="str">
        <f>$B$11</f>
        <v>CUSTOMER</v>
      </c>
      <c r="C823" s="22"/>
      <c r="D823" s="23">
        <f t="shared" ca="1" si="488"/>
        <v>4.4336102632010599E-2</v>
      </c>
      <c r="E823" s="23">
        <f t="shared" ca="1" si="486"/>
        <v>2.2541368791317545E-2</v>
      </c>
      <c r="F823" s="23">
        <f t="shared" ca="1" si="486"/>
        <v>7.5225856840356268E-3</v>
      </c>
      <c r="G823" s="23">
        <f t="shared" ca="1" si="486"/>
        <v>3.3614278594665801E-4</v>
      </c>
      <c r="H823" s="23">
        <f t="shared" ca="1" si="486"/>
        <v>5.1174117496671282E-5</v>
      </c>
      <c r="I823" s="23">
        <f t="shared" ca="1" si="486"/>
        <v>4.6970145707206156E-4</v>
      </c>
      <c r="J823" s="23">
        <f t="shared" ca="1" si="486"/>
        <v>1.5840981360753923E-4</v>
      </c>
      <c r="K823" s="23">
        <f t="shared" ca="1" si="486"/>
        <v>1.5481786813925457E-4</v>
      </c>
      <c r="L823" s="23">
        <f t="shared" ca="1" si="486"/>
        <v>9.6972868359248042E-6</v>
      </c>
      <c r="M823" s="23">
        <f t="shared" ca="1" si="486"/>
        <v>3.1120323808042855E-6</v>
      </c>
      <c r="N823" s="23">
        <f t="shared" ca="1" si="486"/>
        <v>1.1387955487987004E-4</v>
      </c>
      <c r="O823" s="23">
        <f t="shared" ca="1" si="486"/>
        <v>2.5584791274200483E-4</v>
      </c>
      <c r="P823" s="23">
        <f t="shared" ca="1" si="486"/>
        <v>9.4030707574471487E-5</v>
      </c>
      <c r="Q823" s="23">
        <f t="shared" ca="1" si="486"/>
        <v>1.0447603036741184E-4</v>
      </c>
      <c r="R823" s="23">
        <f t="shared" ca="1" si="486"/>
        <v>1.7030876008188237E-6</v>
      </c>
      <c r="S823" s="23">
        <f t="shared" ca="1" si="486"/>
        <v>1.0732322974957193E-5</v>
      </c>
      <c r="T823" s="23">
        <f t="shared" ca="1" si="486"/>
        <v>1.0673388769404848E-2</v>
      </c>
      <c r="U823" s="23">
        <f t="shared" ca="1" si="486"/>
        <v>1.8350344096341299E-3</v>
      </c>
    </row>
    <row r="824" spans="1:22">
      <c r="A824" s="18" t="str">
        <f t="shared" si="487"/>
        <v>REV</v>
      </c>
      <c r="B824" s="18" t="str">
        <f>$B$12</f>
        <v>TOTAL</v>
      </c>
      <c r="C824" s="22"/>
      <c r="D824" s="23">
        <f t="shared" ca="1" si="488"/>
        <v>1</v>
      </c>
      <c r="E824" s="23">
        <f t="shared" ca="1" si="486"/>
        <v>0.46376012341676737</v>
      </c>
      <c r="F824" s="23">
        <f t="shared" ca="1" si="486"/>
        <v>0.14855752950437878</v>
      </c>
      <c r="G824" s="23">
        <f t="shared" ca="1" si="486"/>
        <v>1.9511002892691823E-3</v>
      </c>
      <c r="H824" s="23">
        <f t="shared" ca="1" si="486"/>
        <v>2.9206998481482398E-4</v>
      </c>
      <c r="I824" s="23">
        <f t="shared" ca="1" si="486"/>
        <v>7.9790496611079897E-2</v>
      </c>
      <c r="J824" s="23">
        <f t="shared" ca="1" si="486"/>
        <v>1.435282340484717E-2</v>
      </c>
      <c r="K824" s="23">
        <f t="shared" ca="1" si="486"/>
        <v>2.30368970706179E-3</v>
      </c>
      <c r="L824" s="23">
        <f t="shared" ca="1" si="486"/>
        <v>8.092364179661318E-5</v>
      </c>
      <c r="M824" s="23">
        <f t="shared" ca="1" si="486"/>
        <v>3.8223029012190487E-3</v>
      </c>
      <c r="N824" s="23">
        <f t="shared" ca="1" si="486"/>
        <v>5.4530526658062961E-2</v>
      </c>
      <c r="O824" s="23">
        <f t="shared" ca="1" si="486"/>
        <v>0.15792891687791805</v>
      </c>
      <c r="P824" s="23">
        <f t="shared" ca="1" si="486"/>
        <v>3.0457873279611095E-2</v>
      </c>
      <c r="Q824" s="23">
        <f t="shared" ca="1" si="486"/>
        <v>2.338667898257777E-2</v>
      </c>
      <c r="R824" s="23">
        <f t="shared" ca="1" si="486"/>
        <v>4.0926117477682426E-4</v>
      </c>
      <c r="S824" s="23">
        <f t="shared" ca="1" si="486"/>
        <v>3.7294278494046042E-4</v>
      </c>
      <c r="T824" s="23">
        <f t="shared" ca="1" si="486"/>
        <v>1.5199824386718483E-2</v>
      </c>
      <c r="U824" s="23">
        <f t="shared" ca="1" si="486"/>
        <v>2.8029163941595747E-3</v>
      </c>
    </row>
    <row r="825" spans="1:22"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8" spans="1:22" ht="12">
      <c r="A828" s="124" t="s">
        <v>16</v>
      </c>
      <c r="C828" s="148" t="s">
        <v>611</v>
      </c>
      <c r="D828" s="146">
        <f>SUM(E828:U828)</f>
        <v>495706715.19838244</v>
      </c>
      <c r="E828" s="146">
        <v>215231778.96654493</v>
      </c>
      <c r="F828" s="146">
        <v>72479874.719513729</v>
      </c>
      <c r="G828" s="146">
        <v>947270.63339589909</v>
      </c>
      <c r="H828" s="146">
        <v>106466.97888357699</v>
      </c>
      <c r="I828" s="146">
        <v>39444537.389802009</v>
      </c>
      <c r="J828" s="146">
        <v>7780225.6900737807</v>
      </c>
      <c r="K828" s="146">
        <v>1189021.6075165658</v>
      </c>
      <c r="L828" s="146">
        <v>35617.555942476945</v>
      </c>
      <c r="M828" s="146">
        <v>1811655.4206266303</v>
      </c>
      <c r="N828" s="146">
        <v>29785707.320121344</v>
      </c>
      <c r="O828" s="146">
        <v>87704274.601496935</v>
      </c>
      <c r="P828" s="146">
        <v>18033872.699104138</v>
      </c>
      <c r="Q828" s="146">
        <v>11519633.19398216</v>
      </c>
      <c r="R828" s="146">
        <v>197384.4931121486</v>
      </c>
      <c r="S828" s="146">
        <v>182520.88159144818</v>
      </c>
      <c r="T828" s="146">
        <v>7819281.8609734653</v>
      </c>
      <c r="U828" s="146">
        <v>1437591.1857011265</v>
      </c>
      <c r="V828" s="25"/>
    </row>
    <row r="829" spans="1:22" ht="12">
      <c r="A829" s="37" t="s">
        <v>172</v>
      </c>
      <c r="C829" s="148" t="s">
        <v>612</v>
      </c>
      <c r="D829" s="26">
        <f ca="1">SUM(E829:U829)</f>
        <v>58471490.868939996</v>
      </c>
      <c r="E829" s="136">
        <f ca="1">COSS!I1111+COSS!I936+COSS!I953+COSS!I944</f>
        <v>28532869.147400469</v>
      </c>
      <c r="F829" s="136">
        <f ca="1">COSS!J1111+COSS!J936+COSS!J953+COSS!J944</f>
        <v>7069486.5960343322</v>
      </c>
      <c r="G829" s="136">
        <f ca="1">COSS!K1111+COSS!K936+COSS!K953+COSS!K944</f>
        <v>104400.72754266957</v>
      </c>
      <c r="H829" s="136">
        <f ca="1">COSS!L1111+COSS!L936+COSS!L953+COSS!L944</f>
        <v>13914.538041183896</v>
      </c>
      <c r="I829" s="136">
        <f ca="1">COSS!N1111+COSS!N936+COSS!N953+COSS!N944</f>
        <v>4080635.158017898</v>
      </c>
      <c r="J829" s="136">
        <f ca="1">COSS!O1111+COSS!O936+COSS!O953+COSS!O944</f>
        <v>799818.31685639848</v>
      </c>
      <c r="K829" s="136">
        <f ca="1">COSS!P1111+COSS!P936+COSS!P953+COSS!P944</f>
        <v>157506.35871250575</v>
      </c>
      <c r="L829" s="136">
        <f ca="1">COSS!Q1111+COSS!Q936+COSS!Q953+COSS!Q944</f>
        <v>4183.9776806941754</v>
      </c>
      <c r="M829" s="136">
        <f ca="1">COSS!S1111+COSS!S936+COSS!S953+COSS!S944</f>
        <v>199006.58657021317</v>
      </c>
      <c r="N829" s="136">
        <f ca="1">COSS!T1111+COSS!T936+COSS!T953+COSS!T944</f>
        <v>3178784.5929152011</v>
      </c>
      <c r="O829" s="136">
        <f ca="1">COSS!U1111+COSS!U936+COSS!U953+COSS!U944</f>
        <v>11223188.202404022</v>
      </c>
      <c r="P829" s="136">
        <f ca="1">COSS!V1111+COSS!V936+COSS!V953+COSS!V944</f>
        <v>1610507.9460836495</v>
      </c>
      <c r="Q829" s="136">
        <f ca="1">COSS!X1111+COSS!X936+COSS!X953+COSS!X944</f>
        <v>1080419.5249081464</v>
      </c>
      <c r="R829" s="136">
        <f ca="1">COSS!Y1111+COSS!Y936+COSS!Y953+COSS!Y944</f>
        <v>20482.498079820587</v>
      </c>
      <c r="S829" s="136">
        <f ca="1">COSS!AA1111+COSS!AA936+COSS!AA953+COSS!AA944</f>
        <v>16773.159085388073</v>
      </c>
      <c r="T829" s="136">
        <f ca="1">COSS!AB1111+COSS!AB936+COSS!AB953+COSS!AB944</f>
        <v>321276.03701360896</v>
      </c>
      <c r="U829" s="136">
        <f ca="1">COSS!AC1111+COSS!AC936+COSS!AC953+COSS!AC944</f>
        <v>58237.501593796507</v>
      </c>
      <c r="V829" s="25"/>
    </row>
    <row r="830" spans="1:22" ht="12">
      <c r="A830" s="37" t="s">
        <v>171</v>
      </c>
      <c r="C830" s="148" t="s">
        <v>613</v>
      </c>
      <c r="D830" s="26">
        <f ca="1">SUM(E830:U830)</f>
        <v>499531792.03033584</v>
      </c>
      <c r="E830" s="26">
        <f ca="1">COSS!I4390</f>
        <v>251534325.59357896</v>
      </c>
      <c r="F830" s="26">
        <f ca="1">COSS!J4390</f>
        <v>66523816.24984847</v>
      </c>
      <c r="G830" s="26">
        <f ca="1">COSS!K4390</f>
        <v>954945.35892992374</v>
      </c>
      <c r="H830" s="26">
        <f ca="1">COSS!L4390</f>
        <v>148306.28385480179</v>
      </c>
      <c r="I830" s="26">
        <f ca="1">COSS!N4390</f>
        <v>37300311.498867705</v>
      </c>
      <c r="J830" s="26">
        <f ca="1">COSS!O4390</f>
        <v>6093638.8642669022</v>
      </c>
      <c r="K830" s="26">
        <f ca="1">COSS!P4390</f>
        <v>1093416.9254306706</v>
      </c>
      <c r="L830" s="26">
        <f ca="1">COSS!Q4390</f>
        <v>47693.581557389647</v>
      </c>
      <c r="M830" s="26">
        <f ca="1">COSS!S4390</f>
        <v>1832275.4775087156</v>
      </c>
      <c r="N830" s="26">
        <f ca="1">COSS!T4390</f>
        <v>23713168.672263909</v>
      </c>
      <c r="O830" s="26">
        <f ca="1">COSS!U4390</f>
        <v>79062277.941186801</v>
      </c>
      <c r="P830" s="26">
        <f ca="1">COSS!V4390</f>
        <v>14318809.010592176</v>
      </c>
      <c r="Q830" s="26">
        <f ca="1">COSS!X4390</f>
        <v>10510511.330343675</v>
      </c>
      <c r="R830" s="26">
        <f ca="1">COSS!Y4390</f>
        <v>196100.47317311968</v>
      </c>
      <c r="S830" s="26">
        <f ca="1">COSS!AA4390</f>
        <v>163446.28039717904</v>
      </c>
      <c r="T830" s="26">
        <f ca="1">COSS!AB4390</f>
        <v>5048219.8477847567</v>
      </c>
      <c r="U830" s="26">
        <f ca="1">COSS!AC4390</f>
        <v>990528.6407506814</v>
      </c>
      <c r="V830" s="25"/>
    </row>
    <row r="831" spans="1:22">
      <c r="C831" s="24"/>
    </row>
    <row r="832" spans="1:22" ht="12">
      <c r="A832" s="37" t="str">
        <f>COSS!B4399</f>
        <v>Net Operating Income</v>
      </c>
      <c r="D832" s="24">
        <f t="shared" ref="D832:U832" ca="1" si="490">D828+D829-D830</f>
        <v>54646414.036986649</v>
      </c>
      <c r="E832" s="24">
        <f t="shared" ca="1" si="490"/>
        <v>-7769677.4796335697</v>
      </c>
      <c r="F832" s="24">
        <f t="shared" ca="1" si="490"/>
        <v>13025545.065699592</v>
      </c>
      <c r="G832" s="24">
        <f t="shared" ca="1" si="490"/>
        <v>96726.002008644864</v>
      </c>
      <c r="H832" s="24">
        <f t="shared" ca="1" si="490"/>
        <v>-27924.766930040903</v>
      </c>
      <c r="I832" s="24">
        <f t="shared" ca="1" si="490"/>
        <v>6224861.0489521995</v>
      </c>
      <c r="J832" s="24">
        <f t="shared" ca="1" si="490"/>
        <v>2486405.1426632777</v>
      </c>
      <c r="K832" s="24">
        <f t="shared" ca="1" si="490"/>
        <v>253111.04079840099</v>
      </c>
      <c r="L832" s="24">
        <f t="shared" ca="1" si="490"/>
        <v>-7892.0479342185281</v>
      </c>
      <c r="M832" s="24">
        <f t="shared" ca="1" si="490"/>
        <v>178386.5296881278</v>
      </c>
      <c r="N832" s="24">
        <f t="shared" ca="1" si="490"/>
        <v>9251323.2407726347</v>
      </c>
      <c r="O832" s="24">
        <f t="shared" ca="1" si="490"/>
        <v>19865184.862714157</v>
      </c>
      <c r="P832" s="24">
        <f t="shared" ca="1" si="490"/>
        <v>5325571.6345956121</v>
      </c>
      <c r="Q832" s="24">
        <f t="shared" ca="1" si="490"/>
        <v>2089541.3885466307</v>
      </c>
      <c r="R832" s="24">
        <f t="shared" ca="1" si="490"/>
        <v>21766.518018849514</v>
      </c>
      <c r="S832" s="24">
        <f t="shared" ca="1" si="490"/>
        <v>35847.760279657203</v>
      </c>
      <c r="T832" s="24">
        <f t="shared" ca="1" si="490"/>
        <v>3092338.0502023175</v>
      </c>
      <c r="U832" s="24">
        <f t="shared" ca="1" si="490"/>
        <v>505300.0465442416</v>
      </c>
    </row>
    <row r="833" spans="1:21">
      <c r="A833" s="18" t="str">
        <f t="shared" ref="A833:B840" si="491">A525</f>
        <v>RATEBASE</v>
      </c>
      <c r="B833" s="18" t="str">
        <f t="shared" si="491"/>
        <v>PRODUCTION</v>
      </c>
      <c r="C833" s="18"/>
      <c r="D833" s="23">
        <f t="shared" ref="D833:U833" ca="1" si="492">D525</f>
        <v>0.36988271821993235</v>
      </c>
      <c r="E833" s="23">
        <f t="shared" ca="1" si="492"/>
        <v>0.18946484813307701</v>
      </c>
      <c r="F833" s="23">
        <f t="shared" ca="1" si="492"/>
        <v>4.4301844044946512E-2</v>
      </c>
      <c r="G833" s="23">
        <f t="shared" ca="1" si="492"/>
        <v>5.3946439649607558E-4</v>
      </c>
      <c r="H833" s="23">
        <f t="shared" ca="1" si="492"/>
        <v>2.9097538051703475E-5</v>
      </c>
      <c r="I833" s="23">
        <f t="shared" ca="1" si="492"/>
        <v>2.6594911383278935E-2</v>
      </c>
      <c r="J833" s="23">
        <f t="shared" ca="1" si="492"/>
        <v>4.6351072109348801E-3</v>
      </c>
      <c r="K833" s="23">
        <f t="shared" ca="1" si="492"/>
        <v>9.2877743500305364E-4</v>
      </c>
      <c r="L833" s="23">
        <f t="shared" ca="1" si="492"/>
        <v>3.7310617329125522E-5</v>
      </c>
      <c r="M833" s="23">
        <f t="shared" ca="1" si="492"/>
        <v>1.278511016680404E-3</v>
      </c>
      <c r="N833" s="23">
        <f t="shared" ca="1" si="492"/>
        <v>1.6686188680839192E-2</v>
      </c>
      <c r="O833" s="23">
        <f t="shared" ca="1" si="492"/>
        <v>6.544638141014561E-2</v>
      </c>
      <c r="P833" s="23">
        <f t="shared" ca="1" si="492"/>
        <v>1.1777973258478257E-2</v>
      </c>
      <c r="Q833" s="23">
        <f t="shared" ca="1" si="492"/>
        <v>7.3960652231724747E-3</v>
      </c>
      <c r="R833" s="23">
        <f t="shared" ca="1" si="492"/>
        <v>1.479303461289572E-4</v>
      </c>
      <c r="S833" s="23">
        <f t="shared" ca="1" si="492"/>
        <v>9.7695329703056122E-5</v>
      </c>
      <c r="T833" s="23">
        <f t="shared" ca="1" si="492"/>
        <v>4.3155606768220791E-4</v>
      </c>
      <c r="U833" s="23">
        <f t="shared" ca="1" si="492"/>
        <v>8.9056127984774453E-5</v>
      </c>
    </row>
    <row r="834" spans="1:21">
      <c r="A834" s="18" t="str">
        <f t="shared" si="491"/>
        <v>RATEBASE</v>
      </c>
      <c r="B834" s="18" t="str">
        <f t="shared" si="491"/>
        <v>BULKTRAN</v>
      </c>
      <c r="C834" s="18"/>
      <c r="D834" s="23">
        <f t="shared" ref="D834:U834" ca="1" si="493">D526</f>
        <v>0.19225601112459598</v>
      </c>
      <c r="E834" s="23">
        <f t="shared" ca="1" si="493"/>
        <v>9.8305812206092288E-2</v>
      </c>
      <c r="F834" s="23">
        <f t="shared" ca="1" si="493"/>
        <v>2.3002927707888223E-2</v>
      </c>
      <c r="G834" s="23">
        <f t="shared" ca="1" si="493"/>
        <v>2.7835692300901796E-4</v>
      </c>
      <c r="H834" s="23">
        <f t="shared" ca="1" si="493"/>
        <v>1.3339172954935273E-5</v>
      </c>
      <c r="I834" s="23">
        <f t="shared" ca="1" si="493"/>
        <v>1.3823394935219292E-2</v>
      </c>
      <c r="J834" s="23">
        <f t="shared" ca="1" si="493"/>
        <v>2.4151689766587622E-3</v>
      </c>
      <c r="K834" s="23">
        <f t="shared" ca="1" si="493"/>
        <v>4.8298870706797443E-4</v>
      </c>
      <c r="L834" s="23">
        <f t="shared" ca="1" si="493"/>
        <v>1.9352748025284113E-5</v>
      </c>
      <c r="M834" s="23">
        <f t="shared" ca="1" si="493"/>
        <v>6.6414574571556926E-4</v>
      </c>
      <c r="N834" s="23">
        <f t="shared" ca="1" si="493"/>
        <v>8.6989596301208956E-3</v>
      </c>
      <c r="O834" s="23">
        <f t="shared" ca="1" si="493"/>
        <v>3.4156235090683482E-2</v>
      </c>
      <c r="P834" s="23">
        <f t="shared" ca="1" si="493"/>
        <v>6.1521930464999075E-3</v>
      </c>
      <c r="Q834" s="23">
        <f t="shared" ca="1" si="493"/>
        <v>3.8449290233085655E-3</v>
      </c>
      <c r="R834" s="23">
        <f t="shared" ca="1" si="493"/>
        <v>7.6874747257455738E-5</v>
      </c>
      <c r="S834" s="23">
        <f t="shared" ca="1" si="493"/>
        <v>5.0775450498151642E-5</v>
      </c>
      <c r="T834" s="23">
        <f t="shared" ca="1" si="493"/>
        <v>2.2427515303294503E-4</v>
      </c>
      <c r="U834" s="23">
        <f t="shared" ca="1" si="493"/>
        <v>4.6281860563215719E-5</v>
      </c>
    </row>
    <row r="835" spans="1:21">
      <c r="A835" s="18" t="str">
        <f t="shared" si="491"/>
        <v>RATEBASE</v>
      </c>
      <c r="B835" s="18" t="str">
        <f t="shared" si="491"/>
        <v>SUBTRAN</v>
      </c>
      <c r="C835" s="18"/>
      <c r="D835" s="23">
        <f t="shared" ref="D835:U835" ca="1" si="494">D527</f>
        <v>5.0899092360964834E-2</v>
      </c>
      <c r="E835" s="23">
        <f t="shared" ca="1" si="494"/>
        <v>2.5838103259230489E-2</v>
      </c>
      <c r="F835" s="23">
        <f t="shared" ca="1" si="494"/>
        <v>6.0784422764221186E-3</v>
      </c>
      <c r="G835" s="23">
        <f t="shared" ca="1" si="494"/>
        <v>7.3393203708326934E-5</v>
      </c>
      <c r="H835" s="23">
        <f t="shared" ca="1" si="494"/>
        <v>4.1048331795742945E-6</v>
      </c>
      <c r="I835" s="23">
        <f t="shared" ca="1" si="494"/>
        <v>3.5483020891842812E-3</v>
      </c>
      <c r="J835" s="23">
        <f t="shared" ca="1" si="494"/>
        <v>6.209571599906376E-4</v>
      </c>
      <c r="K835" s="23">
        <f t="shared" ca="1" si="494"/>
        <v>1.6063316805044916E-4</v>
      </c>
      <c r="L835" s="23">
        <f t="shared" ca="1" si="494"/>
        <v>0</v>
      </c>
      <c r="M835" s="23">
        <f t="shared" ca="1" si="494"/>
        <v>1.6236653023999684E-4</v>
      </c>
      <c r="N835" s="23">
        <f t="shared" ca="1" si="494"/>
        <v>2.2071542194855762E-3</v>
      </c>
      <c r="O835" s="23">
        <f t="shared" ca="1" si="494"/>
        <v>1.1186355023078961E-2</v>
      </c>
      <c r="P835" s="23">
        <f t="shared" ca="1" si="494"/>
        <v>0</v>
      </c>
      <c r="Q835" s="23">
        <f t="shared" ca="1" si="494"/>
        <v>9.8632496623819494E-4</v>
      </c>
      <c r="R835" s="23">
        <f t="shared" ca="1" si="494"/>
        <v>1.9825960872125072E-5</v>
      </c>
      <c r="S835" s="23">
        <f t="shared" ca="1" si="494"/>
        <v>1.3129671284101586E-5</v>
      </c>
      <c r="T835" s="23">
        <f t="shared" ca="1" si="494"/>
        <v>0</v>
      </c>
      <c r="U835" s="23">
        <f t="shared" ca="1" si="494"/>
        <v>0</v>
      </c>
    </row>
    <row r="836" spans="1:21">
      <c r="A836" s="18" t="str">
        <f t="shared" si="491"/>
        <v>RATEBASE</v>
      </c>
      <c r="B836" s="18" t="str">
        <f t="shared" si="491"/>
        <v>DISTPRI</v>
      </c>
      <c r="C836" s="18"/>
      <c r="D836" s="23">
        <f t="shared" ref="D836:U836" ca="1" si="495">D528</f>
        <v>0.21395618633124031</v>
      </c>
      <c r="E836" s="23">
        <f t="shared" ca="1" si="495"/>
        <v>0.13987231385496179</v>
      </c>
      <c r="F836" s="23">
        <f t="shared" ca="1" si="495"/>
        <v>3.2839349276396777E-2</v>
      </c>
      <c r="G836" s="23">
        <f t="shared" ca="1" si="495"/>
        <v>3.996924304427943E-4</v>
      </c>
      <c r="H836" s="23">
        <f t="shared" ca="1" si="495"/>
        <v>0</v>
      </c>
      <c r="I836" s="23">
        <f t="shared" ca="1" si="495"/>
        <v>1.9241622456739948E-2</v>
      </c>
      <c r="J836" s="23">
        <f t="shared" ca="1" si="495"/>
        <v>3.3674492336798361E-3</v>
      </c>
      <c r="K836" s="23">
        <f t="shared" ca="1" si="495"/>
        <v>0</v>
      </c>
      <c r="L836" s="23">
        <f t="shared" ca="1" si="495"/>
        <v>0</v>
      </c>
      <c r="M836" s="23">
        <f t="shared" ca="1" si="495"/>
        <v>8.8295164109146256E-4</v>
      </c>
      <c r="N836" s="23">
        <f t="shared" ca="1" si="495"/>
        <v>1.1827878112337533E-2</v>
      </c>
      <c r="O836" s="23">
        <f t="shared" ca="1" si="495"/>
        <v>0</v>
      </c>
      <c r="P836" s="23">
        <f t="shared" ca="1" si="495"/>
        <v>0</v>
      </c>
      <c r="Q836" s="23">
        <f t="shared" ca="1" si="495"/>
        <v>5.3469343872591425E-3</v>
      </c>
      <c r="R836" s="23">
        <f t="shared" ca="1" si="495"/>
        <v>1.0745037558579953E-4</v>
      </c>
      <c r="S836" s="23">
        <f t="shared" ca="1" si="495"/>
        <v>7.0544562745220995E-5</v>
      </c>
      <c r="T836" s="23">
        <f t="shared" ca="1" si="495"/>
        <v>0</v>
      </c>
      <c r="U836" s="23">
        <f t="shared" ca="1" si="495"/>
        <v>0</v>
      </c>
    </row>
    <row r="837" spans="1:21">
      <c r="A837" s="18" t="str">
        <f t="shared" si="491"/>
        <v>RATEBASE</v>
      </c>
      <c r="B837" s="18" t="str">
        <f t="shared" si="491"/>
        <v>DISTSEC</v>
      </c>
      <c r="C837" s="18"/>
      <c r="D837" s="23">
        <f t="shared" ref="D837:U837" ca="1" si="496">D529</f>
        <v>0.10157554637677894</v>
      </c>
      <c r="E837" s="23">
        <f t="shared" ca="1" si="496"/>
        <v>7.5207241321923898E-2</v>
      </c>
      <c r="F837" s="23">
        <f t="shared" ca="1" si="496"/>
        <v>1.5214327494919676E-2</v>
      </c>
      <c r="G837" s="23">
        <f t="shared" ca="1" si="496"/>
        <v>0</v>
      </c>
      <c r="H837" s="23">
        <f t="shared" ca="1" si="496"/>
        <v>0</v>
      </c>
      <c r="I837" s="23">
        <f t="shared" ca="1" si="496"/>
        <v>7.6766261073894946E-3</v>
      </c>
      <c r="J837" s="23">
        <f t="shared" ca="1" si="496"/>
        <v>0</v>
      </c>
      <c r="K837" s="23">
        <f t="shared" ca="1" si="496"/>
        <v>0</v>
      </c>
      <c r="L837" s="23">
        <f t="shared" ca="1" si="496"/>
        <v>0</v>
      </c>
      <c r="M837" s="23">
        <f t="shared" ca="1" si="496"/>
        <v>2.9121074873368695E-4</v>
      </c>
      <c r="N837" s="23">
        <f t="shared" ca="1" si="496"/>
        <v>0</v>
      </c>
      <c r="O837" s="23">
        <f t="shared" ca="1" si="496"/>
        <v>0</v>
      </c>
      <c r="P837" s="23">
        <f t="shared" ca="1" si="496"/>
        <v>0</v>
      </c>
      <c r="Q837" s="23">
        <f t="shared" ca="1" si="496"/>
        <v>2.1979048063564106E-3</v>
      </c>
      <c r="R837" s="23">
        <f t="shared" ca="1" si="496"/>
        <v>0</v>
      </c>
      <c r="S837" s="23">
        <f t="shared" ca="1" si="496"/>
        <v>2.6017314673305E-5</v>
      </c>
      <c r="T837" s="23">
        <f t="shared" ca="1" si="496"/>
        <v>7.96150958448498E-4</v>
      </c>
      <c r="U837" s="23">
        <f t="shared" ca="1" si="496"/>
        <v>1.6606762433397525E-4</v>
      </c>
    </row>
    <row r="838" spans="1:21">
      <c r="A838" s="18" t="str">
        <f t="shared" si="491"/>
        <v>RATEBASE</v>
      </c>
      <c r="B838" s="18" t="str">
        <f t="shared" si="491"/>
        <v>ENERGY</v>
      </c>
      <c r="C838" s="18"/>
      <c r="D838" s="23">
        <f t="shared" ref="D838:U838" ca="1" si="497">D530</f>
        <v>2.2672764715883795E-2</v>
      </c>
      <c r="E838" s="23">
        <f t="shared" ca="1" si="497"/>
        <v>9.257816425820577E-3</v>
      </c>
      <c r="F838" s="23">
        <f t="shared" ca="1" si="497"/>
        <v>2.6417547212360206E-3</v>
      </c>
      <c r="G838" s="23">
        <f t="shared" ca="1" si="497"/>
        <v>3.5307283287510345E-5</v>
      </c>
      <c r="H838" s="23">
        <f t="shared" ca="1" si="497"/>
        <v>5.1110801266321451E-6</v>
      </c>
      <c r="I838" s="23">
        <f t="shared" ca="1" si="497"/>
        <v>1.6956459317745954E-3</v>
      </c>
      <c r="J838" s="23">
        <f t="shared" ca="1" si="497"/>
        <v>2.7754610071597401E-4</v>
      </c>
      <c r="K838" s="23">
        <f t="shared" ca="1" si="497"/>
        <v>5.8090955434985185E-5</v>
      </c>
      <c r="L838" s="23">
        <f t="shared" ca="1" si="497"/>
        <v>2.4733626139443987E-6</v>
      </c>
      <c r="M838" s="23">
        <f t="shared" ca="1" si="497"/>
        <v>9.151854305872295E-5</v>
      </c>
      <c r="N838" s="23">
        <f t="shared" ca="1" si="497"/>
        <v>1.2883879690140771E-3</v>
      </c>
      <c r="O838" s="23">
        <f t="shared" ca="1" si="497"/>
        <v>5.5796903957612224E-3</v>
      </c>
      <c r="P838" s="23">
        <f t="shared" ca="1" si="497"/>
        <v>1.0209796942815914E-3</v>
      </c>
      <c r="Q838" s="23">
        <f t="shared" ca="1" si="497"/>
        <v>4.7168756547785826E-4</v>
      </c>
      <c r="R838" s="23">
        <f t="shared" ca="1" si="497"/>
        <v>9.5524965335310876E-6</v>
      </c>
      <c r="S838" s="23">
        <f t="shared" ca="1" si="497"/>
        <v>8.498452833228501E-6</v>
      </c>
      <c r="T838" s="23">
        <f t="shared" ca="1" si="497"/>
        <v>1.8937477454880614E-4</v>
      </c>
      <c r="U838" s="23">
        <f t="shared" ca="1" si="497"/>
        <v>3.9328963364509056E-5</v>
      </c>
    </row>
    <row r="839" spans="1:21">
      <c r="A839" s="18" t="str">
        <f t="shared" si="491"/>
        <v>RATEBASE</v>
      </c>
      <c r="B839" s="18" t="str">
        <f t="shared" si="491"/>
        <v>CUSTOMER</v>
      </c>
      <c r="C839" s="18"/>
      <c r="D839" s="23">
        <f t="shared" ref="D839:U839" ca="1" si="498">D531</f>
        <v>4.8757680870604017E-2</v>
      </c>
      <c r="E839" s="23">
        <f t="shared" ca="1" si="498"/>
        <v>2.435725535711368E-2</v>
      </c>
      <c r="F839" s="23">
        <f t="shared" ca="1" si="498"/>
        <v>7.6933855249198529E-3</v>
      </c>
      <c r="G839" s="23">
        <f t="shared" ca="1" si="498"/>
        <v>4.2338390856437748E-4</v>
      </c>
      <c r="H839" s="23">
        <f t="shared" ca="1" si="498"/>
        <v>2.5084328397318937E-5</v>
      </c>
      <c r="I839" s="23">
        <f t="shared" ca="1" si="498"/>
        <v>6.0049231661085851E-4</v>
      </c>
      <c r="J839" s="23">
        <f t="shared" ca="1" si="498"/>
        <v>1.6879270284735293E-4</v>
      </c>
      <c r="K839" s="23">
        <f t="shared" ca="1" si="498"/>
        <v>1.9486754695089727E-4</v>
      </c>
      <c r="L839" s="23">
        <f t="shared" ca="1" si="498"/>
        <v>2.5738811714556318E-5</v>
      </c>
      <c r="M839" s="23">
        <f t="shared" ca="1" si="498"/>
        <v>4.041676666951985E-6</v>
      </c>
      <c r="N839" s="23">
        <f t="shared" ca="1" si="498"/>
        <v>1.2095613009854985E-4</v>
      </c>
      <c r="O839" s="23">
        <f t="shared" ca="1" si="498"/>
        <v>3.4393660468905364E-4</v>
      </c>
      <c r="P839" s="23">
        <f t="shared" ca="1" si="498"/>
        <v>1.0162424355668727E-4</v>
      </c>
      <c r="Q839" s="23">
        <f t="shared" ca="1" si="498"/>
        <v>1.230927757744945E-4</v>
      </c>
      <c r="R839" s="23">
        <f t="shared" ca="1" si="498"/>
        <v>2.3045528318796183E-6</v>
      </c>
      <c r="S839" s="23">
        <f t="shared" ca="1" si="498"/>
        <v>1.1903044463182137E-5</v>
      </c>
      <c r="T839" s="23">
        <f t="shared" ca="1" si="498"/>
        <v>1.2811485132286362E-2</v>
      </c>
      <c r="U839" s="23">
        <f t="shared" ca="1" si="498"/>
        <v>1.7493362131179645E-3</v>
      </c>
    </row>
    <row r="840" spans="1:21">
      <c r="A840" s="18" t="str">
        <f t="shared" si="491"/>
        <v>RATEBASE</v>
      </c>
      <c r="B840" s="18" t="str">
        <f t="shared" si="491"/>
        <v>TOTAL</v>
      </c>
      <c r="C840" s="18"/>
      <c r="D840" s="23">
        <f t="shared" ref="D840:U840" ca="1" si="499">D532</f>
        <v>1</v>
      </c>
      <c r="E840" s="23">
        <f t="shared" ca="1" si="499"/>
        <v>0.56230339055821954</v>
      </c>
      <c r="F840" s="23">
        <f t="shared" ca="1" si="499"/>
        <v>0.13177203104672913</v>
      </c>
      <c r="G840" s="23">
        <f t="shared" ca="1" si="499"/>
        <v>1.7495981455081019E-3</v>
      </c>
      <c r="H840" s="23">
        <f t="shared" ca="1" si="499"/>
        <v>7.673695271016421E-5</v>
      </c>
      <c r="I840" s="23">
        <f t="shared" ca="1" si="499"/>
        <v>7.3180995220197387E-2</v>
      </c>
      <c r="J840" s="23">
        <f t="shared" ca="1" si="499"/>
        <v>1.1485021384827442E-2</v>
      </c>
      <c r="K840" s="23">
        <f t="shared" ca="1" si="499"/>
        <v>1.8253578125073584E-3</v>
      </c>
      <c r="L840" s="23">
        <f t="shared" ca="1" si="499"/>
        <v>8.4875539682910343E-5</v>
      </c>
      <c r="M840" s="23">
        <f t="shared" ca="1" si="499"/>
        <v>3.3747459021867942E-3</v>
      </c>
      <c r="N840" s="23">
        <f t="shared" ca="1" si="499"/>
        <v>4.0829524741895835E-2</v>
      </c>
      <c r="O840" s="23">
        <f t="shared" ca="1" si="499"/>
        <v>0.11671259852435835</v>
      </c>
      <c r="P840" s="23">
        <f t="shared" ca="1" si="499"/>
        <v>1.9052770242816437E-2</v>
      </c>
      <c r="Q840" s="23">
        <f t="shared" ca="1" si="499"/>
        <v>2.0366938747587139E-2</v>
      </c>
      <c r="R840" s="23">
        <f t="shared" ca="1" si="499"/>
        <v>3.6393847920974807E-4</v>
      </c>
      <c r="S840" s="23">
        <f t="shared" ca="1" si="499"/>
        <v>2.7856382620024598E-4</v>
      </c>
      <c r="T840" s="23">
        <f t="shared" ca="1" si="499"/>
        <v>1.445284208599882E-2</v>
      </c>
      <c r="U840" s="23">
        <f t="shared" ca="1" si="499"/>
        <v>2.0900707893644383E-3</v>
      </c>
    </row>
    <row r="841" spans="1:21" ht="12">
      <c r="A841" s="37" t="s">
        <v>313</v>
      </c>
      <c r="B841" s="18" t="str">
        <f>$B$5</f>
        <v>PRODUCTION</v>
      </c>
      <c r="C841" s="22"/>
      <c r="D841" s="24">
        <f t="shared" ref="D841:D848" ca="1" si="500">SUM(E841:U841)</f>
        <v>24345457.601667676</v>
      </c>
      <c r="E841" s="24">
        <f ca="1">E832*E833/E840</f>
        <v>-2617947.514526586</v>
      </c>
      <c r="F841" s="24">
        <f t="shared" ref="F841:U841" ca="1" si="501">F832*F833/F840</f>
        <v>4379196.8714241786</v>
      </c>
      <c r="G841" s="24">
        <f t="shared" ca="1" si="501"/>
        <v>29824.125290163764</v>
      </c>
      <c r="H841" s="24">
        <f t="shared" ca="1" si="501"/>
        <v>-10588.666081135518</v>
      </c>
      <c r="I841" s="24">
        <f t="shared" ca="1" si="501"/>
        <v>2262194.2687712735</v>
      </c>
      <c r="J841" s="24">
        <f t="shared" ca="1" si="501"/>
        <v>1003459.5513500024</v>
      </c>
      <c r="K841" s="24">
        <f t="shared" ca="1" si="501"/>
        <v>128787.80348318392</v>
      </c>
      <c r="L841" s="24">
        <f ca="1">L832*L833/L840</f>
        <v>-3469.2819806132193</v>
      </c>
      <c r="M841" s="24">
        <f ca="1">M832*M833/M840</f>
        <v>67581.130563302955</v>
      </c>
      <c r="N841" s="24">
        <f t="shared" ca="1" si="501"/>
        <v>3780825.9125917288</v>
      </c>
      <c r="O841" s="24">
        <f t="shared" ca="1" si="501"/>
        <v>11139366.972768627</v>
      </c>
      <c r="P841" s="24">
        <f t="shared" ca="1" si="501"/>
        <v>3292142.7959814281</v>
      </c>
      <c r="Q841" s="24">
        <f t="shared" ca="1" si="501"/>
        <v>758797.60761985567</v>
      </c>
      <c r="R841" s="24">
        <f t="shared" ca="1" si="501"/>
        <v>8847.4528759429595</v>
      </c>
      <c r="S841" s="24">
        <f t="shared" ca="1" si="501"/>
        <v>12572.195059956199</v>
      </c>
      <c r="T841" s="24">
        <f t="shared" ca="1" si="501"/>
        <v>92335.973848506299</v>
      </c>
      <c r="U841" s="24">
        <f t="shared" ca="1" si="501"/>
        <v>21530.402627865235</v>
      </c>
    </row>
    <row r="842" spans="1:21">
      <c r="B842" s="18" t="str">
        <f>$B$6</f>
        <v>BULKTRAN</v>
      </c>
      <c r="C842" s="22"/>
      <c r="D842" s="24">
        <f t="shared" ca="1" si="500"/>
        <v>12694041.797930136</v>
      </c>
      <c r="E842" s="24">
        <f t="shared" ref="E842:U842" ca="1" si="502">E832*E834/E840</f>
        <v>-1358349.3680457892</v>
      </c>
      <c r="F842" s="24">
        <f t="shared" ca="1" si="502"/>
        <v>2273818.4205104522</v>
      </c>
      <c r="G842" s="24">
        <f t="shared" ca="1" si="502"/>
        <v>15388.877933607639</v>
      </c>
      <c r="H842" s="24">
        <f ca="1">H832*H834/H840</f>
        <v>-4854.158037953126</v>
      </c>
      <c r="I842" s="24">
        <f t="shared" ca="1" si="502"/>
        <v>1175834.1416048536</v>
      </c>
      <c r="J842" s="24">
        <f t="shared" ca="1" si="502"/>
        <v>522862.63671204966</v>
      </c>
      <c r="K842" s="24">
        <f t="shared" ca="1" si="502"/>
        <v>66973.046874532287</v>
      </c>
      <c r="L842" s="24">
        <f ca="1">L832*L834/L840</f>
        <v>-1799.4915336620577</v>
      </c>
      <c r="M842" s="24">
        <f ca="1">M832*M834/M840</f>
        <v>35106.244505271956</v>
      </c>
      <c r="N842" s="24">
        <f t="shared" ca="1" si="502"/>
        <v>1971046.3911940109</v>
      </c>
      <c r="O842" s="24">
        <f t="shared" ca="1" si="502"/>
        <v>5813596.2429895001</v>
      </c>
      <c r="P842" s="24">
        <f ca="1">P832*P834/P840</f>
        <v>1719642.0447755847</v>
      </c>
      <c r="Q842" s="24">
        <f t="shared" ca="1" si="502"/>
        <v>394469.60732767073</v>
      </c>
      <c r="R842" s="24">
        <f t="shared" ca="1" si="502"/>
        <v>4597.7429344852126</v>
      </c>
      <c r="S842" s="24">
        <f t="shared" ca="1" si="502"/>
        <v>6534.1799844495872</v>
      </c>
      <c r="T842" s="24">
        <f ca="1">T832*T834/T840</f>
        <v>47986.035224904641</v>
      </c>
      <c r="U842" s="24">
        <f t="shared" ca="1" si="502"/>
        <v>11189.202976162558</v>
      </c>
    </row>
    <row r="843" spans="1:21">
      <c r="B843" s="18" t="str">
        <f>$B$7</f>
        <v>SUBTRAN</v>
      </c>
      <c r="C843" s="22"/>
      <c r="D843" s="24">
        <f t="shared" ca="1" si="500"/>
        <v>3221661.051096146</v>
      </c>
      <c r="E843" s="24">
        <f t="shared" ref="E843:U843" ca="1" si="503">E832*E835/E840</f>
        <v>-357020.30679629045</v>
      </c>
      <c r="F843" s="24">
        <f t="shared" ca="1" si="503"/>
        <v>600848.47423132451</v>
      </c>
      <c r="G843" s="24">
        <f t="shared" ca="1" si="503"/>
        <v>4057.5209727665083</v>
      </c>
      <c r="H843" s="24">
        <f ca="1">H832*H835/H840</f>
        <v>-1493.7589489545633</v>
      </c>
      <c r="I843" s="24">
        <f t="shared" ca="1" si="503"/>
        <v>301822.72594706278</v>
      </c>
      <c r="J843" s="24">
        <f t="shared" ca="1" si="503"/>
        <v>134431.71102963533</v>
      </c>
      <c r="K843" s="24">
        <f t="shared" ca="1" si="503"/>
        <v>22274.004621671807</v>
      </c>
      <c r="L843" s="24">
        <f ca="1">L832*L835/L840</f>
        <v>0</v>
      </c>
      <c r="M843" s="24">
        <f ca="1">M832*M835/M840</f>
        <v>8582.5726459130383</v>
      </c>
      <c r="N843" s="24">
        <f t="shared" ca="1" si="503"/>
        <v>500106.16718601988</v>
      </c>
      <c r="O843" s="24">
        <f t="shared" ca="1" si="503"/>
        <v>1903984.7735635559</v>
      </c>
      <c r="P843" s="24">
        <f ca="1">P832*P835/P840</f>
        <v>0</v>
      </c>
      <c r="Q843" s="24">
        <f t="shared" ca="1" si="503"/>
        <v>101191.78267552497</v>
      </c>
      <c r="R843" s="24">
        <f t="shared" ca="1" si="503"/>
        <v>1185.7557230583629</v>
      </c>
      <c r="S843" s="24">
        <f t="shared" ca="1" si="503"/>
        <v>1689.628244856284</v>
      </c>
      <c r="T843" s="24">
        <f ca="1">T832*T835/T840</f>
        <v>0</v>
      </c>
      <c r="U843" s="24">
        <f t="shared" ca="1" si="503"/>
        <v>0</v>
      </c>
    </row>
    <row r="844" spans="1:21">
      <c r="B844" s="18" t="str">
        <f>$B$8</f>
        <v>DISTPRI</v>
      </c>
      <c r="C844" s="22"/>
      <c r="D844" s="24">
        <f t="shared" ca="1" si="500"/>
        <v>6992030.1673563831</v>
      </c>
      <c r="E844" s="24">
        <f t="shared" ref="E844:U844" ca="1" si="504">E832*E836/E840</f>
        <v>-1932698.2288053879</v>
      </c>
      <c r="F844" s="24">
        <f t="shared" ca="1" si="504"/>
        <v>3246139.7197123431</v>
      </c>
      <c r="G844" s="24">
        <f t="shared" ca="1" si="504"/>
        <v>22096.874604666667</v>
      </c>
      <c r="H844" s="24">
        <f ca="1">H832*H836/H840</f>
        <v>0</v>
      </c>
      <c r="I844" s="24">
        <f t="shared" ca="1" si="504"/>
        <v>1636714.9119686619</v>
      </c>
      <c r="J844" s="24">
        <f t="shared" ca="1" si="504"/>
        <v>729022.85609500029</v>
      </c>
      <c r="K844" s="24">
        <f t="shared" ca="1" si="504"/>
        <v>0</v>
      </c>
      <c r="L844" s="24">
        <f ca="1">L832*L836/L840</f>
        <v>0</v>
      </c>
      <c r="M844" s="24">
        <f ca="1">M832*M836/M840</f>
        <v>46672.159534938895</v>
      </c>
      <c r="N844" s="24">
        <f t="shared" ca="1" si="504"/>
        <v>2680009.7322076578</v>
      </c>
      <c r="O844" s="24">
        <f t="shared" ca="1" si="504"/>
        <v>0</v>
      </c>
      <c r="P844" s="24">
        <f ca="1">P832*P836/P840</f>
        <v>0</v>
      </c>
      <c r="Q844" s="24">
        <f t="shared" ca="1" si="504"/>
        <v>548567.50160083896</v>
      </c>
      <c r="R844" s="24">
        <f t="shared" ca="1" si="504"/>
        <v>6426.4172928318603</v>
      </c>
      <c r="S844" s="24">
        <f t="shared" ca="1" si="504"/>
        <v>9078.2231448315943</v>
      </c>
      <c r="T844" s="24">
        <f ca="1">T832*T836/T840</f>
        <v>0</v>
      </c>
      <c r="U844" s="24">
        <f t="shared" ca="1" si="504"/>
        <v>0</v>
      </c>
    </row>
    <row r="845" spans="1:21">
      <c r="B845" s="18" t="str">
        <f>$B$9</f>
        <v>DISTSEC</v>
      </c>
      <c r="C845" s="22"/>
      <c r="D845" s="24">
        <f t="shared" ca="1" si="500"/>
        <v>1572450.9897843583</v>
      </c>
      <c r="E845" s="24">
        <f ca="1">E832*E837/E840</f>
        <v>-1039182.7952953071</v>
      </c>
      <c r="F845" s="24">
        <f t="shared" ref="F845:U845" ca="1" si="505">F832*F837/F840</f>
        <v>1503922.394268262</v>
      </c>
      <c r="G845" s="24">
        <f t="shared" ca="1" si="505"/>
        <v>0</v>
      </c>
      <c r="H845" s="24">
        <f ca="1">H832*H837/H840</f>
        <v>0</v>
      </c>
      <c r="I845" s="24">
        <f t="shared" ca="1" si="505"/>
        <v>652982.79559431109</v>
      </c>
      <c r="J845" s="24">
        <f t="shared" ca="1" si="505"/>
        <v>0</v>
      </c>
      <c r="K845" s="24">
        <f t="shared" ca="1" si="505"/>
        <v>0</v>
      </c>
      <c r="L845" s="24">
        <f ca="1">L832*L837/L840</f>
        <v>0</v>
      </c>
      <c r="M845" s="24">
        <f ca="1">M832*M837/M840</f>
        <v>15393.181110560667</v>
      </c>
      <c r="N845" s="24">
        <f t="shared" ca="1" si="505"/>
        <v>0</v>
      </c>
      <c r="O845" s="24">
        <f t="shared" ca="1" si="505"/>
        <v>0</v>
      </c>
      <c r="P845" s="24">
        <f ca="1">P832*P837/P840</f>
        <v>0</v>
      </c>
      <c r="Q845" s="24">
        <f t="shared" ca="1" si="505"/>
        <v>225493.53724115127</v>
      </c>
      <c r="R845" s="24">
        <f t="shared" ca="1" si="505"/>
        <v>0</v>
      </c>
      <c r="S845" s="24">
        <f t="shared" ca="1" si="505"/>
        <v>3348.1104573089824</v>
      </c>
      <c r="T845" s="24">
        <f ca="1">T832*T837/T840</f>
        <v>170344.89741643023</v>
      </c>
      <c r="U845" s="24">
        <f t="shared" ca="1" si="505"/>
        <v>40148.868991641379</v>
      </c>
    </row>
    <row r="846" spans="1:21">
      <c r="B846" s="18" t="str">
        <f>$B$10</f>
        <v>ENERGY</v>
      </c>
      <c r="C846" s="22"/>
      <c r="D846" s="24">
        <f t="shared" ca="1" si="500"/>
        <v>1977379.7988012892</v>
      </c>
      <c r="E846" s="24">
        <f t="shared" ref="E846:U846" ca="1" si="506">E832*E838/E840</f>
        <v>-127920.70793468282</v>
      </c>
      <c r="F846" s="24">
        <f t="shared" ca="1" si="506"/>
        <v>261135.04436902725</v>
      </c>
      <c r="G846" s="24">
        <f t="shared" ca="1" si="506"/>
        <v>1951.9524314514679</v>
      </c>
      <c r="H846" s="24">
        <f ca="1">H832*H838/H840</f>
        <v>-1859.9347023335972</v>
      </c>
      <c r="I846" s="24">
        <f t="shared" ca="1" si="506"/>
        <v>144233.62625444037</v>
      </c>
      <c r="J846" s="24">
        <f t="shared" ca="1" si="506"/>
        <v>60086.266191719951</v>
      </c>
      <c r="K846" s="24">
        <f t="shared" ca="1" si="506"/>
        <v>8055.1123129802018</v>
      </c>
      <c r="L846" s="24">
        <f ca="1">L832*L838/L840</f>
        <v>-229.98258839800408</v>
      </c>
      <c r="M846" s="24">
        <f ca="1">M832*M838/M840</f>
        <v>4837.6013399350286</v>
      </c>
      <c r="N846" s="24">
        <f t="shared" ca="1" si="506"/>
        <v>291928.2954239535</v>
      </c>
      <c r="O846" s="24">
        <f t="shared" ca="1" si="506"/>
        <v>949696.79871684418</v>
      </c>
      <c r="P846" s="24">
        <f ca="1">P832*P838/P840</f>
        <v>285381.0983950849</v>
      </c>
      <c r="Q846" s="24">
        <f t="shared" ca="1" si="506"/>
        <v>48392.677109884688</v>
      </c>
      <c r="R846" s="24">
        <f t="shared" ca="1" si="506"/>
        <v>571.31795564345668</v>
      </c>
      <c r="S846" s="24">
        <f t="shared" ca="1" si="506"/>
        <v>1093.6470254201292</v>
      </c>
      <c r="T846" s="24">
        <f ca="1">T832*T838/T840</f>
        <v>40518.731028900445</v>
      </c>
      <c r="U846" s="24">
        <f t="shared" ca="1" si="506"/>
        <v>9508.2554714169655</v>
      </c>
    </row>
    <row r="847" spans="1:21">
      <c r="B847" s="18" t="str">
        <f>$B$11</f>
        <v>CUSTOMER</v>
      </c>
      <c r="C847" s="22"/>
      <c r="D847" s="24">
        <f t="shared" ca="1" si="500"/>
        <v>3843392.6303505283</v>
      </c>
      <c r="E847" s="24">
        <f t="shared" ref="E847:U847" ca="1" si="507">E832*E839/E840</f>
        <v>-336558.5582295293</v>
      </c>
      <c r="F847" s="24">
        <f t="shared" ca="1" si="507"/>
        <v>760484.14118400961</v>
      </c>
      <c r="G847" s="24">
        <f t="shared" ca="1" si="507"/>
        <v>23406.650775988866</v>
      </c>
      <c r="H847" s="24">
        <f ca="1">H832*H839/H840</f>
        <v>-9128.2491596640684</v>
      </c>
      <c r="I847" s="24">
        <f t="shared" ca="1" si="507"/>
        <v>51078.578811597676</v>
      </c>
      <c r="J847" s="24">
        <f t="shared" ca="1" si="507"/>
        <v>36542.121284870249</v>
      </c>
      <c r="K847" s="24">
        <f t="shared" ca="1" si="507"/>
        <v>27021.073506032968</v>
      </c>
      <c r="L847" s="24">
        <f ca="1">L832*L839/L840</f>
        <v>-2393.2918315452475</v>
      </c>
      <c r="M847" s="24">
        <f ca="1">M832*M839/M840</f>
        <v>213.63998820529184</v>
      </c>
      <c r="N847" s="24">
        <f t="shared" ca="1" si="507"/>
        <v>27406.74216926175</v>
      </c>
      <c r="O847" s="24">
        <f t="shared" ca="1" si="507"/>
        <v>58540.074675625969</v>
      </c>
      <c r="P847" s="24">
        <f ca="1">P832*P839/P840</f>
        <v>28405.695443516077</v>
      </c>
      <c r="Q847" s="24">
        <f t="shared" ca="1" si="507"/>
        <v>12628.674971704697</v>
      </c>
      <c r="R847" s="24">
        <f t="shared" ca="1" si="507"/>
        <v>137.83123688767338</v>
      </c>
      <c r="S847" s="24">
        <f t="shared" ca="1" si="507"/>
        <v>1531.7763628344269</v>
      </c>
      <c r="T847" s="24">
        <f ca="1">T832*T839/T840</f>
        <v>2741152.4126835754</v>
      </c>
      <c r="U847" s="24">
        <f t="shared" ca="1" si="507"/>
        <v>422923.3164771556</v>
      </c>
    </row>
    <row r="848" spans="1:21">
      <c r="B848" s="18" t="str">
        <f>$B$12</f>
        <v>TOTAL</v>
      </c>
      <c r="C848" s="22"/>
      <c r="D848" s="24">
        <f t="shared" ca="1" si="500"/>
        <v>54646414.036986507</v>
      </c>
      <c r="E848" s="24">
        <f t="shared" ref="E848:U848" ca="1" si="508">E832*E840/E840</f>
        <v>-7769677.4796335706</v>
      </c>
      <c r="F848" s="24">
        <f t="shared" ca="1" si="508"/>
        <v>13025545.065699592</v>
      </c>
      <c r="G848" s="24">
        <f t="shared" ca="1" si="508"/>
        <v>96726.002008644864</v>
      </c>
      <c r="H848" s="24">
        <f ca="1">H832*H840/H840</f>
        <v>-27924.766930040907</v>
      </c>
      <c r="I848" s="24">
        <f t="shared" ca="1" si="508"/>
        <v>6224861.0489521995</v>
      </c>
      <c r="J848" s="24">
        <f t="shared" ca="1" si="508"/>
        <v>2486405.1426632777</v>
      </c>
      <c r="K848" s="24">
        <f t="shared" ca="1" si="508"/>
        <v>253111.04079840099</v>
      </c>
      <c r="L848" s="24">
        <f ca="1">L832*L840/L840</f>
        <v>-7892.0479342185281</v>
      </c>
      <c r="M848" s="24">
        <f ca="1">M832*M840/M840</f>
        <v>178386.5296881278</v>
      </c>
      <c r="N848" s="24">
        <f t="shared" ca="1" si="508"/>
        <v>9251323.2407726347</v>
      </c>
      <c r="O848" s="24">
        <f t="shared" ca="1" si="508"/>
        <v>19865184.862714157</v>
      </c>
      <c r="P848" s="24">
        <f ca="1">P832*P840/P840</f>
        <v>5325571.6345956121</v>
      </c>
      <c r="Q848" s="24">
        <f t="shared" ca="1" si="508"/>
        <v>2089541.388546631</v>
      </c>
      <c r="R848" s="24">
        <f t="shared" ca="1" si="508"/>
        <v>21766.518018849514</v>
      </c>
      <c r="S848" s="24">
        <f t="shared" ca="1" si="508"/>
        <v>35847.760279657203</v>
      </c>
      <c r="T848" s="24">
        <f ca="1">T832*T840/T840</f>
        <v>3092338.0502023175</v>
      </c>
      <c r="U848" s="24">
        <f t="shared" ca="1" si="508"/>
        <v>505300.04654424154</v>
      </c>
    </row>
    <row r="849" spans="1:21" ht="12">
      <c r="A849" s="37" t="s">
        <v>165</v>
      </c>
      <c r="B849" s="18" t="str">
        <f>$B$5</f>
        <v>PRODUCTION</v>
      </c>
      <c r="D849" s="24">
        <f ca="1">COSS!H4383</f>
        <v>187101519.07492065</v>
      </c>
      <c r="E849" s="24">
        <f ca="1">COSS!I4383</f>
        <v>96909252.475838378</v>
      </c>
      <c r="F849" s="24">
        <f ca="1">COSS!J4383</f>
        <v>23861371.570596159</v>
      </c>
      <c r="G849" s="24">
        <f ca="1">COSS!K4383</f>
        <v>320829.07397808722</v>
      </c>
      <c r="H849" s="24">
        <f ca="1">COSS!L4383</f>
        <v>56815.895895890128</v>
      </c>
      <c r="I849" s="24">
        <f ca="1">COSS!N4383</f>
        <v>13746083.466218242</v>
      </c>
      <c r="J849" s="24">
        <f ca="1">COSS!O4383</f>
        <v>2355339.9474450722</v>
      </c>
      <c r="K849" s="24">
        <f ca="1">COSS!P4383</f>
        <v>475151.18918335938</v>
      </c>
      <c r="L849" s="24">
        <f ca="1">COSS!Q4383</f>
        <v>18634.454522298693</v>
      </c>
      <c r="M849" s="24">
        <f ca="1">COSS!S4383</f>
        <v>666711.20775732654</v>
      </c>
      <c r="N849" s="24">
        <f ca="1">COSS!T4383</f>
        <v>8380881.6680340394</v>
      </c>
      <c r="O849" s="24">
        <f ca="1">COSS!U4383</f>
        <v>30361965.658572931</v>
      </c>
      <c r="P849" s="24">
        <f ca="1">COSS!V4383</f>
        <v>5645764.6531196451</v>
      </c>
      <c r="Q849" s="24">
        <f ca="1">COSS!X4383</f>
        <v>3876660.4612337896</v>
      </c>
      <c r="R849" s="24">
        <f ca="1">COSS!Y4383</f>
        <v>76402.599228277366</v>
      </c>
      <c r="S849" s="24">
        <f ca="1">COSS!AA4383</f>
        <v>52595.871876736877</v>
      </c>
      <c r="T849" s="24">
        <f ca="1">COSS!AB4383</f>
        <v>245449.67134444803</v>
      </c>
      <c r="U849" s="24">
        <f ca="1">COSS!AC4383</f>
        <v>51609.210075999043</v>
      </c>
    </row>
    <row r="850" spans="1:21">
      <c r="B850" s="18" t="str">
        <f>$B$6</f>
        <v>BULKTRAN</v>
      </c>
      <c r="D850" s="24">
        <f ca="1">COSS!H4384</f>
        <v>23263182.630171418</v>
      </c>
      <c r="E850" s="24">
        <f ca="1">COSS!I4384</f>
        <v>9394066.0463281274</v>
      </c>
      <c r="F850" s="24">
        <f ca="1">COSS!J4384</f>
        <v>3119084.229283323</v>
      </c>
      <c r="G850" s="24">
        <f ca="1">COSS!K4384</f>
        <v>39093.384577090867</v>
      </c>
      <c r="H850" s="24">
        <f ca="1">COSS!L4384</f>
        <v>2519.3851276859432</v>
      </c>
      <c r="I850" s="24">
        <f ca="1">COSS!N4384</f>
        <v>1788004.5651213138</v>
      </c>
      <c r="J850" s="24">
        <f ca="1">COSS!O4384</f>
        <v>414165.27588779462</v>
      </c>
      <c r="K850" s="24">
        <f ca="1">COSS!P4384</f>
        <v>72926.930158928881</v>
      </c>
      <c r="L850" s="24">
        <f ca="1">COSS!Q4384</f>
        <v>1098.8369633489392</v>
      </c>
      <c r="M850" s="24">
        <f ca="1">COSS!S4384</f>
        <v>77074.183978642279</v>
      </c>
      <c r="N850" s="24">
        <f ca="1">COSS!T4384</f>
        <v>1501051.6109685139</v>
      </c>
      <c r="O850" s="24">
        <f ca="1">COSS!U4384</f>
        <v>5165603.6324349623</v>
      </c>
      <c r="P850" s="24">
        <f ca="1">COSS!V4384</f>
        <v>1110435.8017520674</v>
      </c>
      <c r="Q850" s="24">
        <f ca="1">COSS!X4384</f>
        <v>514285.14126484795</v>
      </c>
      <c r="R850" s="24">
        <f ca="1">COSS!Y4384</f>
        <v>9120.7494619545305</v>
      </c>
      <c r="S850" s="24">
        <f ca="1">COSS!AA4384</f>
        <v>7258.4366812394983</v>
      </c>
      <c r="T850" s="24">
        <f ca="1">COSS!AB4384</f>
        <v>38927.745941905552</v>
      </c>
      <c r="U850" s="24">
        <f ca="1">COSS!AC4384</f>
        <v>8466.6742396641075</v>
      </c>
    </row>
    <row r="851" spans="1:21">
      <c r="B851" s="18" t="str">
        <f>$B$7</f>
        <v>SUBTRAN</v>
      </c>
      <c r="D851" s="24">
        <f ca="1">COSS!H4385</f>
        <v>6670424.606692249</v>
      </c>
      <c r="E851" s="24">
        <f ca="1">COSS!I4385</f>
        <v>2750937.7832104219</v>
      </c>
      <c r="F851" s="24">
        <f ca="1">COSS!J4385</f>
        <v>890101.58861896163</v>
      </c>
      <c r="G851" s="24">
        <f ca="1">COSS!K4385</f>
        <v>11306.679313411523</v>
      </c>
      <c r="H851" s="24">
        <f ca="1">COSS!L4385</f>
        <v>1152.6117453321176</v>
      </c>
      <c r="I851" s="24">
        <f ca="1">COSS!N4385</f>
        <v>496797.84807940427</v>
      </c>
      <c r="J851" s="24">
        <f ca="1">COSS!O4385</f>
        <v>113349.47059950167</v>
      </c>
      <c r="K851" s="24">
        <f ca="1">COSS!P4385</f>
        <v>26075.205091691943</v>
      </c>
      <c r="L851" s="24">
        <f ca="1">COSS!Q4385</f>
        <v>0</v>
      </c>
      <c r="M851" s="24">
        <f ca="1">COSS!S4385</f>
        <v>20537.352440751798</v>
      </c>
      <c r="N851" s="24">
        <f ca="1">COSS!T4385</f>
        <v>404881.8695283893</v>
      </c>
      <c r="O851" s="24">
        <f ca="1">COSS!U4385</f>
        <v>1808484.0257943196</v>
      </c>
      <c r="P851" s="24">
        <f ca="1">COSS!V4385</f>
        <v>0</v>
      </c>
      <c r="Q851" s="24">
        <f ca="1">COSS!X4385</f>
        <v>142227.27986019943</v>
      </c>
      <c r="R851" s="24">
        <f ca="1">COSS!Y4385</f>
        <v>2559.0500932196182</v>
      </c>
      <c r="S851" s="24">
        <f ca="1">COSS!AA4385</f>
        <v>2013.8423166411064</v>
      </c>
      <c r="T851" s="24">
        <f ca="1">COSS!AB4385</f>
        <v>0</v>
      </c>
      <c r="U851" s="24">
        <f ca="1">COSS!AC4385</f>
        <v>0</v>
      </c>
    </row>
    <row r="852" spans="1:21">
      <c r="B852" s="18" t="str">
        <f>$B$8</f>
        <v>DISTPRI</v>
      </c>
      <c r="D852" s="24">
        <f ca="1">COSS!H4386</f>
        <v>58127425.156975605</v>
      </c>
      <c r="E852" s="24">
        <f ca="1">COSS!I4386</f>
        <v>36455451.947369479</v>
      </c>
      <c r="F852" s="24">
        <f ca="1">COSS!J4386</f>
        <v>9692387.4066393394</v>
      </c>
      <c r="G852" s="24">
        <f ca="1">COSS!K4386</f>
        <v>128409.71504240458</v>
      </c>
      <c r="H852" s="24">
        <f ca="1">COSS!L4386</f>
        <v>0</v>
      </c>
      <c r="I852" s="24">
        <f ca="1">COSS!N4386</f>
        <v>5432936.6876949035</v>
      </c>
      <c r="J852" s="24">
        <f ca="1">COSS!O4386</f>
        <v>1020834.492862934</v>
      </c>
      <c r="K852" s="24">
        <f ca="1">COSS!P4386</f>
        <v>0</v>
      </c>
      <c r="L852" s="24">
        <f ca="1">COSS!Q4386</f>
        <v>0</v>
      </c>
      <c r="M852" s="24">
        <f ca="1">COSS!S4386</f>
        <v>244362.84774269833</v>
      </c>
      <c r="N852" s="24">
        <f ca="1">COSS!T4386</f>
        <v>3562024.4716622406</v>
      </c>
      <c r="O852" s="24">
        <f ca="1">COSS!U4386</f>
        <v>0</v>
      </c>
      <c r="P852" s="24">
        <f ca="1">COSS!V4386</f>
        <v>0</v>
      </c>
      <c r="Q852" s="24">
        <f ca="1">COSS!X4386</f>
        <v>1540230.2018608938</v>
      </c>
      <c r="R852" s="24">
        <f ca="1">COSS!Y4386</f>
        <v>29667.718514983175</v>
      </c>
      <c r="S852" s="24">
        <f ca="1">COSS!AA4386</f>
        <v>21119.667585729392</v>
      </c>
      <c r="T852" s="24">
        <f ca="1">COSS!AB4386</f>
        <v>0</v>
      </c>
      <c r="U852" s="24">
        <f ca="1">COSS!AC4386</f>
        <v>0</v>
      </c>
    </row>
    <row r="853" spans="1:21">
      <c r="B853" s="18" t="str">
        <f>$B$9</f>
        <v>DISTSEC</v>
      </c>
      <c r="D853" s="24">
        <f ca="1">COSS!H4387</f>
        <v>24869386.248376418</v>
      </c>
      <c r="E853" s="24">
        <f ca="1">COSS!I4387</f>
        <v>17781791.164935641</v>
      </c>
      <c r="F853" s="24">
        <f ca="1">COSS!J4387</f>
        <v>4133029.2960813604</v>
      </c>
      <c r="G853" s="24">
        <f ca="1">COSS!K4387</f>
        <v>0</v>
      </c>
      <c r="H853" s="24">
        <f ca="1">COSS!L4387</f>
        <v>0</v>
      </c>
      <c r="I853" s="24">
        <f ca="1">COSS!N4387</f>
        <v>1993739.6571802208</v>
      </c>
      <c r="J853" s="24">
        <f ca="1">COSS!O4387</f>
        <v>0</v>
      </c>
      <c r="K853" s="24">
        <f ca="1">COSS!P4387</f>
        <v>0</v>
      </c>
      <c r="L853" s="24">
        <f ca="1">COSS!Q4387</f>
        <v>0</v>
      </c>
      <c r="M853" s="24">
        <f ca="1">COSS!S4387</f>
        <v>73711.881620308384</v>
      </c>
      <c r="N853" s="24">
        <f ca="1">COSS!T4387</f>
        <v>0</v>
      </c>
      <c r="O853" s="24">
        <f ca="1">COSS!U4387</f>
        <v>0</v>
      </c>
      <c r="P853" s="24">
        <f ca="1">COSS!V4387</f>
        <v>0</v>
      </c>
      <c r="Q853" s="24">
        <f ca="1">COSS!X4387</f>
        <v>583009.76888615824</v>
      </c>
      <c r="R853" s="24">
        <f ca="1">COSS!Y4387</f>
        <v>0</v>
      </c>
      <c r="S853" s="24">
        <f ca="1">COSS!AA4387</f>
        <v>7188.5362547471195</v>
      </c>
      <c r="T853" s="24">
        <f ca="1">COSS!AB4387</f>
        <v>244324.44490624836</v>
      </c>
      <c r="U853" s="24">
        <f ca="1">COSS!AC4387</f>
        <v>52591.498511735947</v>
      </c>
    </row>
    <row r="854" spans="1:21">
      <c r="B854" s="18" t="str">
        <f>$B$10</f>
        <v>ENERGY</v>
      </c>
      <c r="D854" s="24">
        <f ca="1">COSS!H4388</f>
        <v>179781115.93019241</v>
      </c>
      <c r="E854" s="24">
        <f ca="1">COSS!I4388</f>
        <v>76078531.083869591</v>
      </c>
      <c r="F854" s="24">
        <f ca="1">COSS!J4388</f>
        <v>21559487.841676805</v>
      </c>
      <c r="G854" s="24">
        <f ca="1">COSS!K4388</f>
        <v>297407.95915487345</v>
      </c>
      <c r="H854" s="24">
        <f ca="1">COSS!L4388</f>
        <v>58018.011129104154</v>
      </c>
      <c r="I854" s="24">
        <f ca="1">COSS!N4388</f>
        <v>13637137.79996633</v>
      </c>
      <c r="J854" s="24">
        <f ca="1">COSS!O4388</f>
        <v>2130937.4709613374</v>
      </c>
      <c r="K854" s="24">
        <f ca="1">COSS!P4388</f>
        <v>454960.5345447876</v>
      </c>
      <c r="L854" s="24">
        <f ca="1">COSS!Q4388</f>
        <v>20823.307996471111</v>
      </c>
      <c r="M854" s="24">
        <f ca="1">COSS!S4388</f>
        <v>748456.99834232242</v>
      </c>
      <c r="N854" s="24">
        <f ca="1">COSS!T4388</f>
        <v>9822142.8768918626</v>
      </c>
      <c r="O854" s="24">
        <f ca="1">COSS!U4388</f>
        <v>41621277.81231162</v>
      </c>
      <c r="P854" s="24">
        <f ca="1">COSS!V4388</f>
        <v>7529383.9722354943</v>
      </c>
      <c r="Q854" s="24">
        <f ca="1">COSS!X4388</f>
        <v>3810399.7881441601</v>
      </c>
      <c r="R854" s="24">
        <f ca="1">COSS!Y4388</f>
        <v>77581.879735197086</v>
      </c>
      <c r="S854" s="24">
        <f ca="1">COSS!AA4388</f>
        <v>69066.538105846237</v>
      </c>
      <c r="T854" s="24">
        <f ca="1">COSS!AB4388</f>
        <v>1543975.4441834302</v>
      </c>
      <c r="U854" s="24">
        <f ca="1">COSS!AC4388</f>
        <v>321526.61094316893</v>
      </c>
    </row>
    <row r="855" spans="1:21">
      <c r="B855" s="18" t="str">
        <f>$B$11</f>
        <v>CUSTOMER</v>
      </c>
      <c r="D855" s="24">
        <f ca="1">COSS!H4389</f>
        <v>19718738.383007053</v>
      </c>
      <c r="E855" s="24">
        <f ca="1">COSS!I4389</f>
        <v>12164295.09202728</v>
      </c>
      <c r="F855" s="24">
        <f ca="1">COSS!J4389</f>
        <v>3268354.3169525303</v>
      </c>
      <c r="G855" s="24">
        <f ca="1">COSS!K4389</f>
        <v>157898.546864056</v>
      </c>
      <c r="H855" s="24">
        <f ca="1">COSS!L4389</f>
        <v>29800.379956789489</v>
      </c>
      <c r="I855" s="24">
        <f ca="1">COSS!N4389</f>
        <v>205611.47460730633</v>
      </c>
      <c r="J855" s="24">
        <f ca="1">COSS!O4389</f>
        <v>59012.206510260941</v>
      </c>
      <c r="K855" s="24">
        <f ca="1">COSS!P4389</f>
        <v>64303.066451902931</v>
      </c>
      <c r="L855" s="24">
        <f ca="1">COSS!Q4389</f>
        <v>7136.9820752708929</v>
      </c>
      <c r="M855" s="24">
        <f ca="1">COSS!S4389</f>
        <v>1421.0056266657925</v>
      </c>
      <c r="N855" s="24">
        <f ca="1">COSS!T4389</f>
        <v>42186.175178854319</v>
      </c>
      <c r="O855" s="24">
        <f ca="1">COSS!U4389</f>
        <v>104946.81207297969</v>
      </c>
      <c r="P855" s="24">
        <f ca="1">COSS!V4389</f>
        <v>33224.583484968025</v>
      </c>
      <c r="Q855" s="24">
        <f ca="1">COSS!X4389</f>
        <v>43698.689093623565</v>
      </c>
      <c r="R855" s="24">
        <f ca="1">COSS!Y4389</f>
        <v>768.47613948793457</v>
      </c>
      <c r="S855" s="24">
        <f ca="1">COSS!AA4389</f>
        <v>4203.3875762387825</v>
      </c>
      <c r="T855" s="24">
        <f ca="1">COSS!AB4389</f>
        <v>2975542.5414087232</v>
      </c>
      <c r="U855" s="24">
        <f ca="1">COSS!AC4389</f>
        <v>556334.64698011312</v>
      </c>
    </row>
    <row r="856" spans="1:21">
      <c r="B856" s="18" t="str">
        <f>$B$12</f>
        <v>TOTAL</v>
      </c>
      <c r="D856" s="24">
        <f ca="1">COSS!H4390</f>
        <v>499531792.03033578</v>
      </c>
      <c r="E856" s="24">
        <f ca="1">COSS!I4390</f>
        <v>251534325.59357896</v>
      </c>
      <c r="F856" s="24">
        <f ca="1">COSS!J4390</f>
        <v>66523816.24984847</v>
      </c>
      <c r="G856" s="24">
        <f ca="1">COSS!K4390</f>
        <v>954945.35892992374</v>
      </c>
      <c r="H856" s="24">
        <f ca="1">COSS!L4390</f>
        <v>148306.28385480179</v>
      </c>
      <c r="I856" s="24">
        <f ca="1">COSS!N4390</f>
        <v>37300311.498867705</v>
      </c>
      <c r="J856" s="24">
        <f ca="1">COSS!O4390</f>
        <v>6093638.8642669022</v>
      </c>
      <c r="K856" s="24">
        <f ca="1">COSS!P4390</f>
        <v>1093416.9254306706</v>
      </c>
      <c r="L856" s="24">
        <f ca="1">COSS!Q4390</f>
        <v>47693.581557389647</v>
      </c>
      <c r="M856" s="24">
        <f ca="1">COSS!S4390</f>
        <v>1832275.4775087156</v>
      </c>
      <c r="N856" s="24">
        <f ca="1">COSS!T4390</f>
        <v>23713168.672263909</v>
      </c>
      <c r="O856" s="24">
        <f ca="1">COSS!U4390</f>
        <v>79062277.941186801</v>
      </c>
      <c r="P856" s="24">
        <f ca="1">COSS!V4390</f>
        <v>14318809.010592176</v>
      </c>
      <c r="Q856" s="24">
        <f ca="1">COSS!X4390</f>
        <v>10510511.330343675</v>
      </c>
      <c r="R856" s="24">
        <f ca="1">COSS!Y4390</f>
        <v>196100.47317311968</v>
      </c>
      <c r="S856" s="24">
        <f ca="1">COSS!AA4390</f>
        <v>163446.28039717904</v>
      </c>
      <c r="T856" s="24">
        <f ca="1">COSS!AB4390</f>
        <v>5048219.8477847567</v>
      </c>
      <c r="U856" s="24">
        <f ca="1">COSS!AC4390</f>
        <v>990528.6407506814</v>
      </c>
    </row>
    <row r="857" spans="1:21" ht="12">
      <c r="A857" s="37" t="s">
        <v>167</v>
      </c>
      <c r="B857" s="18" t="str">
        <f>$B$5</f>
        <v>PRODUCTION</v>
      </c>
      <c r="D857" s="24">
        <f ca="1">D841+D849</f>
        <v>211446976.67658833</v>
      </c>
      <c r="E857" s="24">
        <f ca="1">E841+E849</f>
        <v>94291304.961311787</v>
      </c>
      <c r="F857" s="24">
        <f t="shared" ref="F857:U857" ca="1" si="509">F841+F849</f>
        <v>28240568.442020338</v>
      </c>
      <c r="G857" s="24">
        <f t="shared" ca="1" si="509"/>
        <v>350653.19926825096</v>
      </c>
      <c r="H857" s="24">
        <f t="shared" ref="H857:H864" ca="1" si="510">H841+H849</f>
        <v>46227.22981475461</v>
      </c>
      <c r="I857" s="24">
        <f t="shared" ca="1" si="509"/>
        <v>16008277.734989516</v>
      </c>
      <c r="J857" s="24">
        <f t="shared" ca="1" si="509"/>
        <v>3358799.4987950744</v>
      </c>
      <c r="K857" s="24">
        <f t="shared" ca="1" si="509"/>
        <v>603938.99266654334</v>
      </c>
      <c r="L857" s="24">
        <f t="shared" ref="L857:M864" ca="1" si="511">L841+L849</f>
        <v>15165.172541685473</v>
      </c>
      <c r="M857" s="24">
        <f t="shared" ca="1" si="511"/>
        <v>734292.33832062944</v>
      </c>
      <c r="N857" s="24">
        <f t="shared" ca="1" si="509"/>
        <v>12161707.580625769</v>
      </c>
      <c r="O857" s="24">
        <f t="shared" ca="1" si="509"/>
        <v>41501332.631341562</v>
      </c>
      <c r="P857" s="24">
        <f t="shared" ref="P857:P864" ca="1" si="512">P841+P849</f>
        <v>8937907.4491010737</v>
      </c>
      <c r="Q857" s="24">
        <f t="shared" ca="1" si="509"/>
        <v>4635458.0688536456</v>
      </c>
      <c r="R857" s="24">
        <f t="shared" ca="1" si="509"/>
        <v>85250.052104220318</v>
      </c>
      <c r="S857" s="24">
        <f t="shared" ca="1" si="509"/>
        <v>65168.066936693074</v>
      </c>
      <c r="T857" s="24">
        <f t="shared" ref="T857:T864" ca="1" si="513">T841+T849</f>
        <v>337785.64519295434</v>
      </c>
      <c r="U857" s="24">
        <f t="shared" ca="1" si="509"/>
        <v>73139.612703864273</v>
      </c>
    </row>
    <row r="858" spans="1:21">
      <c r="B858" s="18" t="str">
        <f>$B$6</f>
        <v>BULKTRAN</v>
      </c>
      <c r="D858" s="24">
        <f t="shared" ref="D858:U858" ca="1" si="514">D842+D850</f>
        <v>35957224.428101555</v>
      </c>
      <c r="E858" s="24">
        <f ca="1">E842+E850</f>
        <v>8035716.6782823382</v>
      </c>
      <c r="F858" s="24">
        <f t="shared" ca="1" si="514"/>
        <v>5392902.6497937758</v>
      </c>
      <c r="G858" s="24">
        <f t="shared" ca="1" si="514"/>
        <v>54482.262510698507</v>
      </c>
      <c r="H858" s="24">
        <f t="shared" ca="1" si="510"/>
        <v>-2334.7729102671829</v>
      </c>
      <c r="I858" s="24">
        <f t="shared" ca="1" si="514"/>
        <v>2963838.7067261674</v>
      </c>
      <c r="J858" s="24">
        <f t="shared" ca="1" si="514"/>
        <v>937027.91259984428</v>
      </c>
      <c r="K858" s="24">
        <f t="shared" ca="1" si="514"/>
        <v>139899.97703346115</v>
      </c>
      <c r="L858" s="24">
        <f t="shared" ca="1" si="511"/>
        <v>-700.65457031311848</v>
      </c>
      <c r="M858" s="24">
        <f t="shared" ca="1" si="511"/>
        <v>112180.42848391423</v>
      </c>
      <c r="N858" s="24">
        <f t="shared" ca="1" si="514"/>
        <v>3472098.0021625245</v>
      </c>
      <c r="O858" s="24">
        <f t="shared" ca="1" si="514"/>
        <v>10979199.875424463</v>
      </c>
      <c r="P858" s="24">
        <f t="shared" ca="1" si="512"/>
        <v>2830077.8465276519</v>
      </c>
      <c r="Q858" s="24">
        <f t="shared" ca="1" si="514"/>
        <v>908754.74859251874</v>
      </c>
      <c r="R858" s="24">
        <f t="shared" ca="1" si="514"/>
        <v>13718.492396439742</v>
      </c>
      <c r="S858" s="24">
        <f t="shared" ca="1" si="514"/>
        <v>13792.616665689085</v>
      </c>
      <c r="T858" s="24">
        <f t="shared" ca="1" si="513"/>
        <v>86913.781166810193</v>
      </c>
      <c r="U858" s="24">
        <f t="shared" ca="1" si="514"/>
        <v>19655.877215826666</v>
      </c>
    </row>
    <row r="859" spans="1:21">
      <c r="B859" s="18" t="str">
        <f>$B$7</f>
        <v>SUBTRAN</v>
      </c>
      <c r="D859" s="24">
        <f t="shared" ref="D859:U859" ca="1" si="515">D843+D851</f>
        <v>9892085.6577883959</v>
      </c>
      <c r="E859" s="24">
        <f t="shared" ca="1" si="515"/>
        <v>2393917.4764141315</v>
      </c>
      <c r="F859" s="24">
        <f t="shared" ca="1" si="515"/>
        <v>1490950.0628502863</v>
      </c>
      <c r="G859" s="24">
        <f t="shared" ca="1" si="515"/>
        <v>15364.200286178031</v>
      </c>
      <c r="H859" s="24">
        <f t="shared" ca="1" si="510"/>
        <v>-341.14720362244566</v>
      </c>
      <c r="I859" s="24">
        <f t="shared" ca="1" si="515"/>
        <v>798620.57402646705</v>
      </c>
      <c r="J859" s="24">
        <f t="shared" ca="1" si="515"/>
        <v>247781.18162913702</v>
      </c>
      <c r="K859" s="24">
        <f t="shared" ca="1" si="515"/>
        <v>48349.209713363751</v>
      </c>
      <c r="L859" s="24">
        <f t="shared" ca="1" si="511"/>
        <v>0</v>
      </c>
      <c r="M859" s="24">
        <f t="shared" ca="1" si="511"/>
        <v>29119.925086664836</v>
      </c>
      <c r="N859" s="24">
        <f t="shared" ca="1" si="515"/>
        <v>904988.03671440925</v>
      </c>
      <c r="O859" s="24">
        <f t="shared" ca="1" si="515"/>
        <v>3712468.7993578753</v>
      </c>
      <c r="P859" s="24">
        <f t="shared" ca="1" si="512"/>
        <v>0</v>
      </c>
      <c r="Q859" s="24">
        <f t="shared" ca="1" si="515"/>
        <v>243419.0625357244</v>
      </c>
      <c r="R859" s="24">
        <f t="shared" ca="1" si="515"/>
        <v>3744.8058162779812</v>
      </c>
      <c r="S859" s="24">
        <f t="shared" ca="1" si="515"/>
        <v>3703.4705614973905</v>
      </c>
      <c r="T859" s="24">
        <f t="shared" ca="1" si="513"/>
        <v>0</v>
      </c>
      <c r="U859" s="24">
        <f t="shared" ca="1" si="515"/>
        <v>0</v>
      </c>
    </row>
    <row r="860" spans="1:21">
      <c r="B860" s="18" t="str">
        <f>$B$8</f>
        <v>DISTPRI</v>
      </c>
      <c r="D860" s="24">
        <f t="shared" ref="D860:U860" ca="1" si="516">D844+D852</f>
        <v>65119455.324331984</v>
      </c>
      <c r="E860" s="24">
        <f t="shared" ca="1" si="516"/>
        <v>34522753.718564093</v>
      </c>
      <c r="F860" s="24">
        <f t="shared" ca="1" si="516"/>
        <v>12938527.126351682</v>
      </c>
      <c r="G860" s="24">
        <f t="shared" ca="1" si="516"/>
        <v>150506.58964707126</v>
      </c>
      <c r="H860" s="24">
        <f t="shared" ca="1" si="510"/>
        <v>0</v>
      </c>
      <c r="I860" s="24">
        <f t="shared" ca="1" si="516"/>
        <v>7069651.5996635649</v>
      </c>
      <c r="J860" s="24">
        <f t="shared" ca="1" si="516"/>
        <v>1749857.3489579344</v>
      </c>
      <c r="K860" s="24">
        <f t="shared" ca="1" si="516"/>
        <v>0</v>
      </c>
      <c r="L860" s="24">
        <f t="shared" ca="1" si="511"/>
        <v>0</v>
      </c>
      <c r="M860" s="24">
        <f t="shared" ca="1" si="511"/>
        <v>291035.00727763725</v>
      </c>
      <c r="N860" s="24">
        <f t="shared" ca="1" si="516"/>
        <v>6242034.2038698979</v>
      </c>
      <c r="O860" s="24">
        <f t="shared" ca="1" si="516"/>
        <v>0</v>
      </c>
      <c r="P860" s="24">
        <f t="shared" ca="1" si="512"/>
        <v>0</v>
      </c>
      <c r="Q860" s="24">
        <f t="shared" ca="1" si="516"/>
        <v>2088797.7034617327</v>
      </c>
      <c r="R860" s="24">
        <f t="shared" ca="1" si="516"/>
        <v>36094.135807815037</v>
      </c>
      <c r="S860" s="24">
        <f t="shared" ca="1" si="516"/>
        <v>30197.890730560986</v>
      </c>
      <c r="T860" s="24">
        <f t="shared" ca="1" si="513"/>
        <v>0</v>
      </c>
      <c r="U860" s="24">
        <f t="shared" ca="1" si="516"/>
        <v>0</v>
      </c>
    </row>
    <row r="861" spans="1:21">
      <c r="B861" s="18" t="str">
        <f>$B$9</f>
        <v>DISTSEC</v>
      </c>
      <c r="D861" s="24">
        <f t="shared" ref="D861:U861" ca="1" si="517">D845+D853</f>
        <v>26441837.238160778</v>
      </c>
      <c r="E861" s="24">
        <f t="shared" ca="1" si="517"/>
        <v>16742608.369640334</v>
      </c>
      <c r="F861" s="24">
        <f t="shared" ca="1" si="517"/>
        <v>5636951.6903496226</v>
      </c>
      <c r="G861" s="24">
        <f t="shared" ca="1" si="517"/>
        <v>0</v>
      </c>
      <c r="H861" s="24">
        <f t="shared" ca="1" si="510"/>
        <v>0</v>
      </c>
      <c r="I861" s="24">
        <f t="shared" ca="1" si="517"/>
        <v>2646722.4527745321</v>
      </c>
      <c r="J861" s="24">
        <f t="shared" ca="1" si="517"/>
        <v>0</v>
      </c>
      <c r="K861" s="24">
        <f t="shared" ca="1" si="517"/>
        <v>0</v>
      </c>
      <c r="L861" s="24">
        <f t="shared" ca="1" si="511"/>
        <v>0</v>
      </c>
      <c r="M861" s="24">
        <f t="shared" ca="1" si="511"/>
        <v>89105.062730869045</v>
      </c>
      <c r="N861" s="24">
        <f t="shared" ca="1" si="517"/>
        <v>0</v>
      </c>
      <c r="O861" s="24">
        <f t="shared" ca="1" si="517"/>
        <v>0</v>
      </c>
      <c r="P861" s="24">
        <f t="shared" ca="1" si="512"/>
        <v>0</v>
      </c>
      <c r="Q861" s="24">
        <f t="shared" ca="1" si="517"/>
        <v>808503.30612730957</v>
      </c>
      <c r="R861" s="24">
        <f t="shared" ca="1" si="517"/>
        <v>0</v>
      </c>
      <c r="S861" s="24">
        <f t="shared" ca="1" si="517"/>
        <v>10536.646712056103</v>
      </c>
      <c r="T861" s="24">
        <f t="shared" ca="1" si="513"/>
        <v>414669.3423226786</v>
      </c>
      <c r="U861" s="24">
        <f t="shared" ca="1" si="517"/>
        <v>92740.367503377318</v>
      </c>
    </row>
    <row r="862" spans="1:21">
      <c r="B862" s="18" t="str">
        <f>$B$10</f>
        <v>ENERGY</v>
      </c>
      <c r="D862" s="24">
        <f t="shared" ref="D862:U862" ca="1" si="518">D846+D854</f>
        <v>181758495.72899371</v>
      </c>
      <c r="E862" s="24">
        <f t="shared" ca="1" si="518"/>
        <v>75950610.375934914</v>
      </c>
      <c r="F862" s="24">
        <f t="shared" ca="1" si="518"/>
        <v>21820622.886045832</v>
      </c>
      <c r="G862" s="24">
        <f t="shared" ca="1" si="518"/>
        <v>299359.91158632492</v>
      </c>
      <c r="H862" s="24">
        <f t="shared" ca="1" si="510"/>
        <v>56158.07642677056</v>
      </c>
      <c r="I862" s="24">
        <f t="shared" ca="1" si="518"/>
        <v>13781371.426220771</v>
      </c>
      <c r="J862" s="24">
        <f t="shared" ca="1" si="518"/>
        <v>2191023.7371530575</v>
      </c>
      <c r="K862" s="24">
        <f t="shared" ca="1" si="518"/>
        <v>463015.64685776783</v>
      </c>
      <c r="L862" s="24">
        <f t="shared" ca="1" si="511"/>
        <v>20593.325408073106</v>
      </c>
      <c r="M862" s="24">
        <f t="shared" ca="1" si="511"/>
        <v>753294.59968225739</v>
      </c>
      <c r="N862" s="24">
        <f t="shared" ca="1" si="518"/>
        <v>10114071.172315815</v>
      </c>
      <c r="O862" s="24">
        <f t="shared" ca="1" si="518"/>
        <v>42570974.611028463</v>
      </c>
      <c r="P862" s="24">
        <f t="shared" ca="1" si="512"/>
        <v>7814765.0706305793</v>
      </c>
      <c r="Q862" s="24">
        <f t="shared" ca="1" si="518"/>
        <v>3858792.4652540446</v>
      </c>
      <c r="R862" s="24">
        <f t="shared" ca="1" si="518"/>
        <v>78153.197690840549</v>
      </c>
      <c r="S862" s="24">
        <f t="shared" ca="1" si="518"/>
        <v>70160.185131266364</v>
      </c>
      <c r="T862" s="24">
        <f t="shared" ca="1" si="513"/>
        <v>1584494.1752123307</v>
      </c>
      <c r="U862" s="24">
        <f t="shared" ca="1" si="518"/>
        <v>331034.86641458591</v>
      </c>
    </row>
    <row r="863" spans="1:21">
      <c r="B863" s="18" t="str">
        <f>$B$11</f>
        <v>CUSTOMER</v>
      </c>
      <c r="D863" s="24">
        <f t="shared" ref="D863:U863" ca="1" si="519">D847+D855</f>
        <v>23562131.01335758</v>
      </c>
      <c r="E863" s="24">
        <f ca="1">E847+E855</f>
        <v>11827736.533797752</v>
      </c>
      <c r="F863" s="24">
        <f t="shared" ca="1" si="519"/>
        <v>4028838.4581365399</v>
      </c>
      <c r="G863" s="24">
        <f t="shared" ca="1" si="519"/>
        <v>181305.19764004488</v>
      </c>
      <c r="H863" s="24">
        <f t="shared" ca="1" si="510"/>
        <v>20672.130797125421</v>
      </c>
      <c r="I863" s="24">
        <f t="shared" ca="1" si="519"/>
        <v>256690.05341890402</v>
      </c>
      <c r="J863" s="24">
        <f t="shared" ca="1" si="519"/>
        <v>95554.32779513119</v>
      </c>
      <c r="K863" s="24">
        <f t="shared" ca="1" si="519"/>
        <v>91324.139957935899</v>
      </c>
      <c r="L863" s="24">
        <f t="shared" ca="1" si="511"/>
        <v>4743.6902437256449</v>
      </c>
      <c r="M863" s="24">
        <f t="shared" ca="1" si="511"/>
        <v>1634.6456148710845</v>
      </c>
      <c r="N863" s="24">
        <f t="shared" ca="1" si="519"/>
        <v>69592.917348116069</v>
      </c>
      <c r="O863" s="24">
        <f t="shared" ca="1" si="519"/>
        <v>163486.88674860567</v>
      </c>
      <c r="P863" s="24">
        <f t="shared" ca="1" si="512"/>
        <v>61630.278928484098</v>
      </c>
      <c r="Q863" s="24">
        <f t="shared" ca="1" si="519"/>
        <v>56327.364065328264</v>
      </c>
      <c r="R863" s="24">
        <f t="shared" ca="1" si="519"/>
        <v>906.30737637560799</v>
      </c>
      <c r="S863" s="24">
        <f t="shared" ca="1" si="519"/>
        <v>5735.1639390732089</v>
      </c>
      <c r="T863" s="24">
        <f t="shared" ca="1" si="513"/>
        <v>5716694.9540922986</v>
      </c>
      <c r="U863" s="24">
        <f t="shared" ca="1" si="519"/>
        <v>979257.96345726866</v>
      </c>
    </row>
    <row r="864" spans="1:21">
      <c r="B864" s="18" t="str">
        <f>$B$12</f>
        <v>TOTAL</v>
      </c>
      <c r="C864" s="24"/>
      <c r="D864" s="24">
        <f t="shared" ref="D864:U864" ca="1" si="520">D848+D856</f>
        <v>554178206.06732225</v>
      </c>
      <c r="E864" s="24">
        <f t="shared" ca="1" si="520"/>
        <v>243764648.11394539</v>
      </c>
      <c r="F864" s="24">
        <f t="shared" ca="1" si="520"/>
        <v>79549361.315548062</v>
      </c>
      <c r="G864" s="24">
        <f t="shared" ca="1" si="520"/>
        <v>1051671.3609385686</v>
      </c>
      <c r="H864" s="24">
        <f t="shared" ca="1" si="510"/>
        <v>120381.51692476089</v>
      </c>
      <c r="I864" s="24">
        <f t="shared" ca="1" si="520"/>
        <v>43525172.547819905</v>
      </c>
      <c r="J864" s="24">
        <f t="shared" ca="1" si="520"/>
        <v>8580044.0069301799</v>
      </c>
      <c r="K864" s="24">
        <f t="shared" ca="1" si="520"/>
        <v>1346527.9662290716</v>
      </c>
      <c r="L864" s="24">
        <f t="shared" ca="1" si="511"/>
        <v>39801.533623171119</v>
      </c>
      <c r="M864" s="24">
        <f t="shared" ca="1" si="511"/>
        <v>2010662.0071968434</v>
      </c>
      <c r="N864" s="24">
        <f t="shared" ca="1" si="520"/>
        <v>32964491.913036544</v>
      </c>
      <c r="O864" s="24">
        <f t="shared" ca="1" si="520"/>
        <v>98927462.803900957</v>
      </c>
      <c r="P864" s="24">
        <f t="shared" ca="1" si="512"/>
        <v>19644380.645187788</v>
      </c>
      <c r="Q864" s="24">
        <f t="shared" ca="1" si="520"/>
        <v>12600052.718890306</v>
      </c>
      <c r="R864" s="24">
        <f t="shared" ca="1" si="520"/>
        <v>217866.99119196919</v>
      </c>
      <c r="S864" s="24">
        <f t="shared" ca="1" si="520"/>
        <v>199294.04067683624</v>
      </c>
      <c r="T864" s="24">
        <f t="shared" ca="1" si="513"/>
        <v>8140557.8979870742</v>
      </c>
      <c r="U864" s="24">
        <f t="shared" ca="1" si="520"/>
        <v>1495828.687294923</v>
      </c>
    </row>
    <row r="865" spans="1:21" ht="12">
      <c r="A865" s="37" t="s">
        <v>168</v>
      </c>
      <c r="B865" s="18" t="str">
        <f>$B$5</f>
        <v>PRODUCTION</v>
      </c>
      <c r="D865" s="24">
        <f ca="1">COSS!H1104+COSS!H929+COSS!H937+COSS!H946</f>
        <v>-37441776.588244736</v>
      </c>
      <c r="E865" s="137">
        <f ca="1">COSS!I1104+COSS!I929+COSS!I937+COSS!I946</f>
        <v>-19036109.997562282</v>
      </c>
      <c r="F865" s="137">
        <f ca="1">COSS!J1104+COSS!J929+COSS!J937+COSS!J946</f>
        <v>-4497077.5434062453</v>
      </c>
      <c r="G865" s="137">
        <f ca="1">COSS!K1104+COSS!K929+COSS!K937+COSS!K946</f>
        <v>-58221.843062677734</v>
      </c>
      <c r="H865" s="137">
        <f ca="1">COSS!L1104+COSS!L929+COSS!L937+COSS!L946</f>
        <v>-8095.7700896493161</v>
      </c>
      <c r="I865" s="137">
        <f ca="1">COSS!N1104+COSS!N929+COSS!N937+COSS!N946</f>
        <v>-2749560.0335716535</v>
      </c>
      <c r="J865" s="137">
        <f ca="1">COSS!O1104+COSS!O929+COSS!O937+COSS!O946</f>
        <v>-440176.14407816541</v>
      </c>
      <c r="K865" s="137">
        <f ca="1">COSS!P1104+COSS!P929+COSS!P937+COSS!P946</f>
        <v>-87976.609059765819</v>
      </c>
      <c r="L865" s="137">
        <f ca="1">COSS!Q1104+COSS!Q929+COSS!Q937+COSS!Q946</f>
        <v>-3534.9968581976591</v>
      </c>
      <c r="M865" s="137">
        <f ca="1">COSS!S1104+COSS!S929+COSS!S937+COSS!S946</f>
        <v>-129732.01843100371</v>
      </c>
      <c r="N865" s="137">
        <f ca="1">COSS!T1104+COSS!T929+COSS!T937+COSS!T946</f>
        <v>-1599009.6103540126</v>
      </c>
      <c r="O865" s="137">
        <f ca="1">COSS!U1104+COSS!U929+COSS!U937+COSS!U946</f>
        <v>-6771082.4914825475</v>
      </c>
      <c r="P865" s="137">
        <f ca="1">COSS!V1104+COSS!V929+COSS!V937+COSS!V946</f>
        <v>-1207524.6528256105</v>
      </c>
      <c r="Q865" s="137">
        <f ca="1">COSS!X1104+COSS!X929+COSS!X937+COSS!X946</f>
        <v>-774071.04804374895</v>
      </c>
      <c r="R865" s="137">
        <f ca="1">COSS!Y1104+COSS!Y929+COSS!Y937+COSS!Y946</f>
        <v>-15460.184239041597</v>
      </c>
      <c r="S865" s="137">
        <f ca="1">COSS!AA1104+COSS!AA929+COSS!AA937+COSS!AA946</f>
        <v>-10211.249418580344</v>
      </c>
      <c r="T865" s="137">
        <f ca="1">COSS!AB1104+COSS!AB929+COSS!AB937+COSS!AB946</f>
        <v>-44625.150557045417</v>
      </c>
      <c r="U865" s="137">
        <f ca="1">COSS!AC1104+COSS!AC929+COSS!AC937+COSS!AC946</f>
        <v>-9307.2452045140435</v>
      </c>
    </row>
    <row r="866" spans="1:21">
      <c r="B866" s="18" t="str">
        <f>$B$6</f>
        <v>BULKTRAN</v>
      </c>
      <c r="D866" s="24">
        <f ca="1">COSS!H1105+COSS!H930+COSS!H938+COSS!H947</f>
        <v>46402905.174758323</v>
      </c>
      <c r="E866" s="137">
        <f ca="1">COSS!I1105+COSS!I930+COSS!I938+COSS!I947</f>
        <v>23764445.435706824</v>
      </c>
      <c r="F866" s="137">
        <f ca="1">COSS!J1105+COSS!J930+COSS!J938+COSS!J947</f>
        <v>5582003.6445715288</v>
      </c>
      <c r="G866" s="137">
        <f ca="1">COSS!K1105+COSS!K930+COSS!K938+COSS!K947</f>
        <v>77205.578068460687</v>
      </c>
      <c r="H866" s="137">
        <f ca="1">COSS!L1105+COSS!L930+COSS!L938+COSS!L947</f>
        <v>10555.733934256446</v>
      </c>
      <c r="I866" s="137">
        <f ca="1">COSS!N1105+COSS!N930+COSS!N938+COSS!N947</f>
        <v>3321932.7477523875</v>
      </c>
      <c r="J866" s="137">
        <f ca="1">COSS!O1105+COSS!O930+COSS!O938+COSS!O947</f>
        <v>601267.57618313201</v>
      </c>
      <c r="K866" s="137">
        <f ca="1">COSS!P1105+COSS!P930+COSS!P938+COSS!P947</f>
        <v>121155.32718492662</v>
      </c>
      <c r="L866" s="137">
        <f ca="1">COSS!Q1105+COSS!Q930+COSS!Q938+COSS!Q947</f>
        <v>4486.8918040394983</v>
      </c>
      <c r="M866" s="137">
        <f ca="1">COSS!S1105+COSS!S930+COSS!S938+COSS!S947</f>
        <v>157181.77592902139</v>
      </c>
      <c r="N866" s="137">
        <f ca="1">COSS!T1105+COSS!T930+COSS!T938+COSS!T947</f>
        <v>2144438.2506207</v>
      </c>
      <c r="O866" s="137">
        <f ca="1">COSS!U1105+COSS!U930+COSS!U938+COSS!U947</f>
        <v>8133664.3354037572</v>
      </c>
      <c r="P866" s="137">
        <f ca="1">COSS!V1105+COSS!V930+COSS!V938+COSS!V947</f>
        <v>1477726.0697776247</v>
      </c>
      <c r="Q866" s="137">
        <f ca="1">COSS!X1105+COSS!X930+COSS!X938+COSS!X947</f>
        <v>912107.26546388678</v>
      </c>
      <c r="R866" s="137">
        <f ca="1">COSS!Y1105+COSS!Y930+COSS!Y938+COSS!Y947</f>
        <v>18217.121549084386</v>
      </c>
      <c r="S866" s="137">
        <f ca="1">COSS!AA1105+COSS!AA930+COSS!AA938+COSS!AA947</f>
        <v>12032.170441833432</v>
      </c>
      <c r="T866" s="137">
        <f ca="1">COSS!AB1105+COSS!AB930+COSS!AB938+COSS!AB947</f>
        <v>53518.290687965891</v>
      </c>
      <c r="U866" s="137">
        <f ca="1">COSS!AC1105+COSS!AC930+COSS!AC938+COSS!AC947</f>
        <v>10966.959678889043</v>
      </c>
    </row>
    <row r="867" spans="1:21">
      <c r="B867" s="18" t="str">
        <f>$B$7</f>
        <v>SUBTRAN</v>
      </c>
      <c r="D867" s="24">
        <f ca="1">COSS!H1106+COSS!H931+COSS!H939+COSS!H948</f>
        <v>12860667.249874806</v>
      </c>
      <c r="E867" s="137">
        <f ca="1">COSS!I1106+COSS!I931+COSS!I939+COSS!I948</f>
        <v>6544144.0395299634</v>
      </c>
      <c r="F867" s="137">
        <f ca="1">COSS!J1106+COSS!J931+COSS!J939+COSS!J948</f>
        <v>1544676.0155572533</v>
      </c>
      <c r="G867" s="137">
        <f ca="1">COSS!K1106+COSS!K931+COSS!K939+COSS!K948</f>
        <v>21469.662012919362</v>
      </c>
      <c r="H867" s="137">
        <f ca="1">COSS!L1106+COSS!L931+COSS!L939+COSS!L948</f>
        <v>3823.8125736800475</v>
      </c>
      <c r="I867" s="137">
        <f ca="1">COSS!N1106+COSS!N931+COSS!N939+COSS!N948</f>
        <v>892586.52072865015</v>
      </c>
      <c r="J867" s="137">
        <f ca="1">COSS!O1106+COSS!O931+COSS!O939+COSS!O948</f>
        <v>161930.58335909442</v>
      </c>
      <c r="K867" s="137">
        <f ca="1">COSS!P1106+COSS!P931+COSS!P939+COSS!P948</f>
        <v>42246.70594239526</v>
      </c>
      <c r="L867" s="137">
        <f ca="1">COSS!Q1106+COSS!Q931+COSS!Q939+COSS!Q948</f>
        <v>0</v>
      </c>
      <c r="M867" s="137">
        <f ca="1">COSS!S1106+COSS!S931+COSS!S939+COSS!S948</f>
        <v>40199.503569253473</v>
      </c>
      <c r="N867" s="137">
        <f ca="1">COSS!T1106+COSS!T931+COSS!T939+COSS!T948</f>
        <v>569702.24562064244</v>
      </c>
      <c r="O867" s="137">
        <f ca="1">COSS!U1106+COSS!U931+COSS!U939+COSS!U948</f>
        <v>2786945.6163555277</v>
      </c>
      <c r="P867" s="137">
        <f ca="1">COSS!V1106+COSS!V931+COSS!V939+COSS!V948</f>
        <v>0</v>
      </c>
      <c r="Q867" s="137">
        <f ca="1">COSS!X1106+COSS!X931+COSS!X939+COSS!X948</f>
        <v>244773.17471609899</v>
      </c>
      <c r="R867" s="137">
        <f ca="1">COSS!Y1106+COSS!Y931+COSS!Y939+COSS!Y948</f>
        <v>4914.68236344656</v>
      </c>
      <c r="S867" s="137">
        <f ca="1">COSS!AA1106+COSS!AA931+COSS!AA939+COSS!AA948</f>
        <v>3254.6875458799877</v>
      </c>
      <c r="T867" s="137">
        <f ca="1">COSS!AB1106+COSS!AB931+COSS!AB939+COSS!AB948</f>
        <v>0</v>
      </c>
      <c r="U867" s="137">
        <f ca="1">COSS!AC1106+COSS!AC931+COSS!AC939+COSS!AC948</f>
        <v>0</v>
      </c>
    </row>
    <row r="868" spans="1:21">
      <c r="B868" s="18" t="str">
        <f>$B$8</f>
        <v>DISTPRI</v>
      </c>
      <c r="D868" s="24">
        <f ca="1">COSS!H1107+COSS!H932+COSS!H940+COSS!H949</f>
        <v>5034535.6298621129</v>
      </c>
      <c r="E868" s="137">
        <f ca="1">COSS!I1107+COSS!I932+COSS!I940+COSS!I949</f>
        <v>3360377.850982164</v>
      </c>
      <c r="F868" s="137">
        <f ca="1">COSS!J1107+COSS!J932+COSS!J940+COSS!J949</f>
        <v>744203.42936971784</v>
      </c>
      <c r="G868" s="137">
        <f ca="1">COSS!K1107+COSS!K932+COSS!K940+COSS!K949</f>
        <v>11516.531179604242</v>
      </c>
      <c r="H868" s="137">
        <f ca="1">COSS!L1107+COSS!L932+COSS!L940+COSS!L949</f>
        <v>0</v>
      </c>
      <c r="I868" s="137">
        <f ca="1">COSS!N1107+COSS!N932+COSS!N940+COSS!N949</f>
        <v>388954.33027699718</v>
      </c>
      <c r="J868" s="137">
        <f ca="1">COSS!O1107+COSS!O932+COSS!O940+COSS!O949</f>
        <v>93828.654083277885</v>
      </c>
      <c r="K868" s="137">
        <f ca="1">COSS!P1107+COSS!P932+COSS!P940+COSS!P949</f>
        <v>0</v>
      </c>
      <c r="L868" s="137">
        <f ca="1">COSS!Q1107+COSS!Q932+COSS!Q940+COSS!Q949</f>
        <v>0</v>
      </c>
      <c r="M868" s="137">
        <f ca="1">COSS!S1107+COSS!S932+COSS!S940+COSS!S949</f>
        <v>17632.334076344116</v>
      </c>
      <c r="N868" s="137">
        <f ca="1">COSS!T1107+COSS!T932+COSS!T940+COSS!T949</f>
        <v>315142.51838638569</v>
      </c>
      <c r="O868" s="137">
        <f ca="1">COSS!U1107+COSS!U932+COSS!U940+COSS!U949</f>
        <v>0</v>
      </c>
      <c r="P868" s="137">
        <f ca="1">COSS!V1107+COSS!V932+COSS!V940+COSS!V949</f>
        <v>0</v>
      </c>
      <c r="Q868" s="137">
        <f ca="1">COSS!X1107+COSS!X932+COSS!X940+COSS!X949</f>
        <v>99569.34099008175</v>
      </c>
      <c r="R868" s="137">
        <f ca="1">COSS!Y1107+COSS!Y932+COSS!Y940+COSS!Y949</f>
        <v>1998.5136954824773</v>
      </c>
      <c r="S868" s="137">
        <f ca="1">COSS!AA1107+COSS!AA932+COSS!AA940+COSS!AA949</f>
        <v>1312.1268220575946</v>
      </c>
      <c r="T868" s="137">
        <f ca="1">COSS!AB1107+COSS!AB932+COSS!AB940+COSS!AB949</f>
        <v>0</v>
      </c>
      <c r="U868" s="137">
        <f ca="1">COSS!AC1107+COSS!AC932+COSS!AC940+COSS!AC949</f>
        <v>0</v>
      </c>
    </row>
    <row r="869" spans="1:21">
      <c r="B869" s="18" t="str">
        <f>$B$9</f>
        <v>DISTSEC</v>
      </c>
      <c r="D869" s="24">
        <f ca="1">COSS!H1108+COSS!H933+COSS!H941+COSS!H950</f>
        <v>3206341.8656217195</v>
      </c>
      <c r="E869" s="137">
        <f ca="1">COSS!I1108+COSS!I933+COSS!I941+COSS!I950</f>
        <v>2422106.9389109705</v>
      </c>
      <c r="F869" s="137">
        <f ca="1">COSS!J1108+COSS!J933+COSS!J941+COSS!J950</f>
        <v>470477.78771448106</v>
      </c>
      <c r="G869" s="137">
        <f ca="1">COSS!K1108+COSS!K933+COSS!K941+COSS!K950</f>
        <v>0</v>
      </c>
      <c r="H869" s="137">
        <f ca="1">COSS!L1108+COSS!L933+COSS!L941+COSS!L950</f>
        <v>0</v>
      </c>
      <c r="I869" s="137">
        <f ca="1">COSS!N1108+COSS!N933+COSS!N941+COSS!N950</f>
        <v>218768.2402186346</v>
      </c>
      <c r="J869" s="137">
        <f ca="1">COSS!O1108+COSS!O933+COSS!O941+COSS!O950</f>
        <v>0</v>
      </c>
      <c r="K869" s="137">
        <f ca="1">COSS!P1108+COSS!P933+COSS!P941+COSS!P950</f>
        <v>0</v>
      </c>
      <c r="L869" s="137">
        <f ca="1">COSS!Q1108+COSS!Q933+COSS!Q941+COSS!Q950</f>
        <v>0</v>
      </c>
      <c r="M869" s="137">
        <f ca="1">COSS!S1108+COSS!S933+COSS!S941+COSS!S950</f>
        <v>8184.2569112576393</v>
      </c>
      <c r="N869" s="137">
        <f ca="1">COSS!T1108+COSS!T933+COSS!T941+COSS!T950</f>
        <v>0</v>
      </c>
      <c r="O869" s="137">
        <f ca="1">COSS!U1108+COSS!U933+COSS!U941+COSS!U950</f>
        <v>0</v>
      </c>
      <c r="P869" s="137">
        <f ca="1">COSS!V1108+COSS!V933+COSS!V941+COSS!V950</f>
        <v>0</v>
      </c>
      <c r="Q869" s="137">
        <f ca="1">COSS!X1108+COSS!X933+COSS!X941+COSS!X950</f>
        <v>59139.482468727037</v>
      </c>
      <c r="R869" s="137">
        <f ca="1">COSS!Y1108+COSS!Y933+COSS!Y941+COSS!Y950</f>
        <v>0</v>
      </c>
      <c r="S869" s="137">
        <f ca="1">COSS!AA1108+COSS!AA933+COSS!AA941+COSS!AA950</f>
        <v>699.23991403786385</v>
      </c>
      <c r="T869" s="137">
        <f ca="1">COSS!AB1108+COSS!AB933+COSS!AB941+COSS!AB950</f>
        <v>22502.94472792622</v>
      </c>
      <c r="U869" s="137">
        <f ca="1">COSS!AC1108+COSS!AC933+COSS!AC941+COSS!AC950</f>
        <v>4462.9747556851489</v>
      </c>
    </row>
    <row r="870" spans="1:21">
      <c r="B870" s="18" t="str">
        <f>$B$10</f>
        <v>ENERGY</v>
      </c>
      <c r="D870" s="24">
        <f ca="1">COSS!H1109+COSS!H934+COSS!H942+COSS!H951</f>
        <v>27968900.778961156</v>
      </c>
      <c r="E870" s="137">
        <f ca="1">COSS!I1109+COSS!I934+COSS!I942+COSS!I951</f>
        <v>11203882.07891855</v>
      </c>
      <c r="F870" s="137">
        <f ca="1">COSS!J1109+COSS!J934+COSS!J942+COSS!J951</f>
        <v>3158394.4785687285</v>
      </c>
      <c r="G870" s="137">
        <f ca="1">COSS!K1109+COSS!K934+COSS!K942+COSS!K951</f>
        <v>46835.202669839338</v>
      </c>
      <c r="H870" s="137">
        <f ca="1">COSS!L1109+COSS!L934+COSS!L942+COSS!L951</f>
        <v>6866.0191240609593</v>
      </c>
      <c r="I870" s="137">
        <f ca="1">COSS!N1109+COSS!N934+COSS!N942+COSS!N951</f>
        <v>2004421.6592053603</v>
      </c>
      <c r="J870" s="137">
        <f ca="1">COSS!O1109+COSS!O934+COSS!O942+COSS!O951</f>
        <v>380614.78297487658</v>
      </c>
      <c r="K870" s="137">
        <f ca="1">COSS!P1109+COSS!P934+COSS!P942+COSS!P951</f>
        <v>79227.480714015284</v>
      </c>
      <c r="L870" s="137">
        <f ca="1">COSS!Q1109+COSS!Q934+COSS!Q942+COSS!Q951</f>
        <v>3023.7654458636121</v>
      </c>
      <c r="M870" s="137">
        <f ca="1">COSS!S1109+COSS!S934+COSS!S942+COSS!S951</f>
        <v>105516.78027433463</v>
      </c>
      <c r="N870" s="137">
        <f ca="1">COSS!T1109+COSS!T934+COSS!T942+COSS!T951</f>
        <v>1746971.4014579717</v>
      </c>
      <c r="O870" s="137">
        <f ca="1">COSS!U1109+COSS!U934+COSS!U942+COSS!U951</f>
        <v>7071703.5456823539</v>
      </c>
      <c r="P870" s="137">
        <f ca="1">COSS!V1109+COSS!V934+COSS!V942+COSS!V951</f>
        <v>1339616.3293087452</v>
      </c>
      <c r="Q870" s="137">
        <f ca="1">COSS!X1109+COSS!X934+COSS!X942+COSS!X951</f>
        <v>538386.89833465056</v>
      </c>
      <c r="R870" s="137">
        <f ca="1">COSS!Y1109+COSS!Y934+COSS!Y942+COSS!Y951</f>
        <v>10802.625719375255</v>
      </c>
      <c r="S870" s="137">
        <f ca="1">COSS!AA1109+COSS!AA934+COSS!AA942+COSS!AA951</f>
        <v>9635.9884650958411</v>
      </c>
      <c r="T870" s="137">
        <f ca="1">COSS!AB1109+COSS!AB934+COSS!AB942+COSS!AB951</f>
        <v>218482.74573073327</v>
      </c>
      <c r="U870" s="137">
        <f ca="1">COSS!AC1109+COSS!AC934+COSS!AC942+COSS!AC951</f>
        <v>44518.996366594416</v>
      </c>
    </row>
    <row r="871" spans="1:21">
      <c r="B871" s="18" t="str">
        <f>$B$11</f>
        <v>CUSTOMER</v>
      </c>
      <c r="C871" s="138" t="s">
        <v>549</v>
      </c>
      <c r="D871" s="24">
        <f ca="1">COSS!H1110+COSS!H935+COSS!H943+COSS!H952</f>
        <v>439916.75810662901</v>
      </c>
      <c r="E871" s="137">
        <f ca="1">COSS!I1110+COSS!I935+COSS!I943+COSS!I952</f>
        <v>274022.80091427517</v>
      </c>
      <c r="F871" s="137">
        <f ca="1">COSS!J1110+COSS!J935+COSS!J943+COSS!J952</f>
        <v>66808.783658868459</v>
      </c>
      <c r="G871" s="137">
        <f ca="1">COSS!K1110+COSS!K935+COSS!K943+COSS!K952</f>
        <v>5595.5966745236829</v>
      </c>
      <c r="H871" s="137">
        <f ca="1">COSS!L1110+COSS!L935+COSS!L943+COSS!L952</f>
        <v>764.74249883576317</v>
      </c>
      <c r="I871" s="137">
        <f ca="1">COSS!N1110+COSS!N935+COSS!N943+COSS!N952</f>
        <v>3531.6934075212353</v>
      </c>
      <c r="J871" s="137">
        <f ca="1">COSS!O1110+COSS!O935+COSS!O943+COSS!O952</f>
        <v>2352.8643341830257</v>
      </c>
      <c r="K871" s="137">
        <f ca="1">COSS!P1110+COSS!P935+COSS!P943+COSS!P952</f>
        <v>2853.4539309343913</v>
      </c>
      <c r="L871" s="137">
        <f ca="1">COSS!Q1110+COSS!Q935+COSS!Q943+COSS!Q952</f>
        <v>208.31728898872382</v>
      </c>
      <c r="M871" s="137">
        <f ca="1">COSS!S1110+COSS!S935+COSS!S943+COSS!S952</f>
        <v>23.954241005658609</v>
      </c>
      <c r="N871" s="137">
        <f ca="1">COSS!T1110+COSS!T935+COSS!T943+COSS!T952</f>
        <v>1539.7871835137969</v>
      </c>
      <c r="O871" s="137">
        <f ca="1">COSS!U1110+COSS!U935+COSS!U943+COSS!U952</f>
        <v>1957.1964449307716</v>
      </c>
      <c r="P871" s="137">
        <f ca="1">COSS!V1110+COSS!V935+COSS!V943+COSS!V952</f>
        <v>690.19982289018969</v>
      </c>
      <c r="Q871" s="137">
        <f ca="1">COSS!X1110+COSS!X935+COSS!X943+COSS!X952</f>
        <v>514.41097845018749</v>
      </c>
      <c r="R871" s="137">
        <f ca="1">COSS!Y1110+COSS!Y935+COSS!Y943+COSS!Y952</f>
        <v>9.7389914735087544</v>
      </c>
      <c r="S871" s="137">
        <f ca="1">COSS!AA1110+COSS!AA935+COSS!AA943+COSS!AA952</f>
        <v>50.195315063699233</v>
      </c>
      <c r="T871" s="137">
        <f ca="1">COSS!AB1110+COSS!AB935+COSS!AB943+COSS!AB952</f>
        <v>71397.206424028991</v>
      </c>
      <c r="U871" s="137">
        <f ca="1">COSS!AC1110+COSS!AC935+COSS!AC943+COSS!AC952</f>
        <v>7595.8159971419409</v>
      </c>
    </row>
    <row r="872" spans="1:21">
      <c r="B872" s="18" t="str">
        <f>$B$12</f>
        <v>TOTAL</v>
      </c>
      <c r="C872" s="139">
        <f ca="1">+D872-D829</f>
        <v>0</v>
      </c>
      <c r="D872" s="24">
        <f ca="1">COSS!H1111+COSS!H936+COSS!H944+COSS!H953</f>
        <v>58471490.868940003</v>
      </c>
      <c r="E872" s="137">
        <f ca="1">COSS!I1111+COSS!I936+COSS!I944+COSS!I953</f>
        <v>28532869.147400469</v>
      </c>
      <c r="F872" s="137">
        <f ca="1">COSS!J1111+COSS!J936+COSS!J944+COSS!J953</f>
        <v>7069486.5960343322</v>
      </c>
      <c r="G872" s="137">
        <f ca="1">COSS!K1111+COSS!K936+COSS!K944+COSS!K953</f>
        <v>104400.72754266957</v>
      </c>
      <c r="H872" s="137">
        <f ca="1">COSS!L1111+COSS!L936+COSS!L944+COSS!L953</f>
        <v>13914.538041183896</v>
      </c>
      <c r="I872" s="137">
        <f ca="1">COSS!N1111+COSS!N936+COSS!N944+COSS!N953</f>
        <v>4080635.158017898</v>
      </c>
      <c r="J872" s="137">
        <f ca="1">COSS!O1111+COSS!O936+COSS!O944+COSS!O953</f>
        <v>799818.31685639848</v>
      </c>
      <c r="K872" s="137">
        <f ca="1">COSS!P1111+COSS!P936+COSS!P944+COSS!P953</f>
        <v>157506.35871250575</v>
      </c>
      <c r="L872" s="137">
        <f ca="1">COSS!Q1111+COSS!Q936+COSS!Q944+COSS!Q953</f>
        <v>4183.9776806941754</v>
      </c>
      <c r="M872" s="137">
        <f ca="1">COSS!S1111+COSS!S936+COSS!S944+COSS!S953</f>
        <v>199006.58657021317</v>
      </c>
      <c r="N872" s="137">
        <f ca="1">COSS!T1111+COSS!T936+COSS!T944+COSS!T953</f>
        <v>3178784.5929152011</v>
      </c>
      <c r="O872" s="137">
        <f ca="1">COSS!U1111+COSS!U936+COSS!U944+COSS!U953</f>
        <v>11223188.202404022</v>
      </c>
      <c r="P872" s="137">
        <f ca="1">COSS!V1111+COSS!V936+COSS!V944+COSS!V953</f>
        <v>1610507.9460836495</v>
      </c>
      <c r="Q872" s="137">
        <f ca="1">COSS!X1111+COSS!X936+COSS!X944+COSS!X953</f>
        <v>1080419.5249081464</v>
      </c>
      <c r="R872" s="137">
        <f ca="1">COSS!Y1111+COSS!Y936+COSS!Y944+COSS!Y953</f>
        <v>20482.498079820587</v>
      </c>
      <c r="S872" s="137">
        <f ca="1">COSS!AA1111+COSS!AA936+COSS!AA944+COSS!AA953</f>
        <v>16773.159085388073</v>
      </c>
      <c r="T872" s="137">
        <f ca="1">COSS!AB1111+COSS!AB936+COSS!AB944+COSS!AB953</f>
        <v>321276.03701360896</v>
      </c>
      <c r="U872" s="137">
        <f ca="1">COSS!AC1111+COSS!AC936+COSS!AC944+COSS!AC953</f>
        <v>58237.501593796507</v>
      </c>
    </row>
    <row r="873" spans="1:21" ht="12">
      <c r="A873" s="37" t="s">
        <v>719</v>
      </c>
      <c r="B873" s="18" t="str">
        <f>$B$5</f>
        <v>PRODUCTION</v>
      </c>
      <c r="D873" s="24">
        <f t="shared" ref="D873:U873" ca="1" si="521">D857-D865</f>
        <v>248888753.26483306</v>
      </c>
      <c r="E873" s="24">
        <f t="shared" ca="1" si="521"/>
        <v>113327414.95887408</v>
      </c>
      <c r="F873" s="24">
        <f t="shared" ca="1" si="521"/>
        <v>32737645.985426582</v>
      </c>
      <c r="G873" s="24">
        <f t="shared" ca="1" si="521"/>
        <v>408875.04233092867</v>
      </c>
      <c r="H873" s="24">
        <f t="shared" ca="1" si="521"/>
        <v>54322.999904403929</v>
      </c>
      <c r="I873" s="24">
        <f t="shared" ca="1" si="521"/>
        <v>18757837.76856117</v>
      </c>
      <c r="J873" s="24">
        <f t="shared" ca="1" si="521"/>
        <v>3798975.6428732397</v>
      </c>
      <c r="K873" s="24">
        <f t="shared" ca="1" si="521"/>
        <v>691915.60172630916</v>
      </c>
      <c r="L873" s="24">
        <f t="shared" ca="1" si="521"/>
        <v>18700.169399883132</v>
      </c>
      <c r="M873" s="24">
        <f t="shared" ca="1" si="521"/>
        <v>864024.35675163311</v>
      </c>
      <c r="N873" s="24">
        <f t="shared" ca="1" si="521"/>
        <v>13760717.190979781</v>
      </c>
      <c r="O873" s="24">
        <f t="shared" ca="1" si="521"/>
        <v>48272415.12282411</v>
      </c>
      <c r="P873" s="24">
        <f t="shared" ca="1" si="521"/>
        <v>10145432.101926684</v>
      </c>
      <c r="Q873" s="24">
        <f t="shared" ca="1" si="521"/>
        <v>5409529.1168973949</v>
      </c>
      <c r="R873" s="24">
        <f t="shared" ca="1" si="521"/>
        <v>100710.23634326192</v>
      </c>
      <c r="S873" s="24">
        <f t="shared" ca="1" si="521"/>
        <v>75379.316355273419</v>
      </c>
      <c r="T873" s="24">
        <f t="shared" ca="1" si="521"/>
        <v>382410.79574999976</v>
      </c>
      <c r="U873" s="24">
        <f t="shared" ca="1" si="521"/>
        <v>82446.857908378312</v>
      </c>
    </row>
    <row r="874" spans="1:21">
      <c r="B874" s="18" t="str">
        <f>$B$6</f>
        <v>BULKTRAN</v>
      </c>
      <c r="D874" s="24">
        <f t="shared" ref="D874:U874" ca="1" si="522">D858-D866</f>
        <v>-10445680.746656768</v>
      </c>
      <c r="E874" s="24">
        <f t="shared" ca="1" si="522"/>
        <v>-15728728.757424485</v>
      </c>
      <c r="F874" s="24">
        <f t="shared" ca="1" si="522"/>
        <v>-189100.99477775302</v>
      </c>
      <c r="G874" s="24">
        <f t="shared" ca="1" si="522"/>
        <v>-22723.31555776218</v>
      </c>
      <c r="H874" s="24">
        <f t="shared" ca="1" si="522"/>
        <v>-12890.506844523628</v>
      </c>
      <c r="I874" s="24">
        <f t="shared" ca="1" si="522"/>
        <v>-358094.04102622019</v>
      </c>
      <c r="J874" s="24">
        <f t="shared" ca="1" si="522"/>
        <v>335760.33641671226</v>
      </c>
      <c r="K874" s="24">
        <f t="shared" ca="1" si="522"/>
        <v>18744.649848534536</v>
      </c>
      <c r="L874" s="24">
        <f t="shared" ca="1" si="522"/>
        <v>-5187.546374352617</v>
      </c>
      <c r="M874" s="24">
        <f t="shared" ca="1" si="522"/>
        <v>-45001.347445107152</v>
      </c>
      <c r="N874" s="24">
        <f t="shared" ca="1" si="522"/>
        <v>1327659.7515418245</v>
      </c>
      <c r="O874" s="24">
        <f t="shared" ca="1" si="522"/>
        <v>2845535.5400207061</v>
      </c>
      <c r="P874" s="24">
        <f t="shared" ca="1" si="522"/>
        <v>1352351.7767500272</v>
      </c>
      <c r="Q874" s="24">
        <f t="shared" ca="1" si="522"/>
        <v>-3352.5168713680468</v>
      </c>
      <c r="R874" s="24">
        <f t="shared" ca="1" si="522"/>
        <v>-4498.6291526446439</v>
      </c>
      <c r="S874" s="24">
        <f t="shared" ca="1" si="522"/>
        <v>1760.4462238556534</v>
      </c>
      <c r="T874" s="24">
        <f t="shared" ca="1" si="522"/>
        <v>33395.490478844302</v>
      </c>
      <c r="U874" s="24">
        <f t="shared" ca="1" si="522"/>
        <v>8688.9175369376226</v>
      </c>
    </row>
    <row r="875" spans="1:21">
      <c r="B875" s="18" t="str">
        <f>$B$7</f>
        <v>SUBTRAN</v>
      </c>
      <c r="D875" s="24">
        <f t="shared" ref="D875:U875" ca="1" si="523">D859-D867</f>
        <v>-2968581.5920864101</v>
      </c>
      <c r="E875" s="24">
        <f t="shared" ca="1" si="523"/>
        <v>-4150226.5631158319</v>
      </c>
      <c r="F875" s="24">
        <f t="shared" ca="1" si="523"/>
        <v>-53725.952706967015</v>
      </c>
      <c r="G875" s="24">
        <f t="shared" ca="1" si="523"/>
        <v>-6105.4617267413305</v>
      </c>
      <c r="H875" s="24">
        <f t="shared" ca="1" si="523"/>
        <v>-4164.9597773024934</v>
      </c>
      <c r="I875" s="24">
        <f t="shared" ca="1" si="523"/>
        <v>-93965.946702183108</v>
      </c>
      <c r="J875" s="24">
        <f t="shared" ca="1" si="523"/>
        <v>85850.598270042596</v>
      </c>
      <c r="K875" s="24">
        <f t="shared" ca="1" si="523"/>
        <v>6102.5037709684912</v>
      </c>
      <c r="L875" s="24">
        <f t="shared" ca="1" si="523"/>
        <v>0</v>
      </c>
      <c r="M875" s="24">
        <f t="shared" ca="1" si="523"/>
        <v>-11079.578482588637</v>
      </c>
      <c r="N875" s="24">
        <f t="shared" ca="1" si="523"/>
        <v>335285.79109376681</v>
      </c>
      <c r="O875" s="24">
        <f t="shared" ca="1" si="523"/>
        <v>925523.18300234759</v>
      </c>
      <c r="P875" s="24">
        <f t="shared" ca="1" si="523"/>
        <v>0</v>
      </c>
      <c r="Q875" s="24">
        <f t="shared" ca="1" si="523"/>
        <v>-1354.1121803745918</v>
      </c>
      <c r="R875" s="24">
        <f t="shared" ca="1" si="523"/>
        <v>-1169.8765471685788</v>
      </c>
      <c r="S875" s="24">
        <f t="shared" ca="1" si="523"/>
        <v>448.78301561740273</v>
      </c>
      <c r="T875" s="24">
        <f t="shared" ca="1" si="523"/>
        <v>0</v>
      </c>
      <c r="U875" s="24">
        <f t="shared" ca="1" si="523"/>
        <v>0</v>
      </c>
    </row>
    <row r="876" spans="1:21">
      <c r="B876" s="18" t="str">
        <f>$B$8</f>
        <v>DISTPRI</v>
      </c>
      <c r="D876" s="24">
        <f t="shared" ref="D876:U876" ca="1" si="524">D860-D868</f>
        <v>60084919.694469869</v>
      </c>
      <c r="E876" s="24">
        <f t="shared" ca="1" si="524"/>
        <v>31162375.86758193</v>
      </c>
      <c r="F876" s="24">
        <f t="shared" ca="1" si="524"/>
        <v>12194323.696981965</v>
      </c>
      <c r="G876" s="24">
        <f t="shared" ca="1" si="524"/>
        <v>138990.05846746702</v>
      </c>
      <c r="H876" s="24">
        <f t="shared" ca="1" si="524"/>
        <v>0</v>
      </c>
      <c r="I876" s="24">
        <f t="shared" ca="1" si="524"/>
        <v>6680697.2693865681</v>
      </c>
      <c r="J876" s="24">
        <f t="shared" ca="1" si="524"/>
        <v>1656028.6948746566</v>
      </c>
      <c r="K876" s="24">
        <f t="shared" ca="1" si="524"/>
        <v>0</v>
      </c>
      <c r="L876" s="24">
        <f t="shared" ca="1" si="524"/>
        <v>0</v>
      </c>
      <c r="M876" s="24">
        <f t="shared" ca="1" si="524"/>
        <v>273402.67320129316</v>
      </c>
      <c r="N876" s="24">
        <f t="shared" ca="1" si="524"/>
        <v>5926891.6854835125</v>
      </c>
      <c r="O876" s="24">
        <f t="shared" ca="1" si="524"/>
        <v>0</v>
      </c>
      <c r="P876" s="24">
        <f t="shared" ca="1" si="524"/>
        <v>0</v>
      </c>
      <c r="Q876" s="24">
        <f t="shared" ca="1" si="524"/>
        <v>1989228.3624716511</v>
      </c>
      <c r="R876" s="24">
        <f t="shared" ca="1" si="524"/>
        <v>34095.622112332559</v>
      </c>
      <c r="S876" s="24">
        <f t="shared" ca="1" si="524"/>
        <v>28885.763908503392</v>
      </c>
      <c r="T876" s="24">
        <f t="shared" ca="1" si="524"/>
        <v>0</v>
      </c>
      <c r="U876" s="24">
        <f t="shared" ca="1" si="524"/>
        <v>0</v>
      </c>
    </row>
    <row r="877" spans="1:21">
      <c r="B877" s="18" t="str">
        <f>$B$9</f>
        <v>DISTSEC</v>
      </c>
      <c r="D877" s="24">
        <f t="shared" ref="D877:U877" ca="1" si="525">D861-D869</f>
        <v>23235495.372539058</v>
      </c>
      <c r="E877" s="24">
        <f t="shared" ca="1" si="525"/>
        <v>14320501.430729363</v>
      </c>
      <c r="F877" s="24">
        <f t="shared" ca="1" si="525"/>
        <v>5166473.9026351413</v>
      </c>
      <c r="G877" s="24">
        <f t="shared" ca="1" si="525"/>
        <v>0</v>
      </c>
      <c r="H877" s="24">
        <f t="shared" ca="1" si="525"/>
        <v>0</v>
      </c>
      <c r="I877" s="24">
        <f t="shared" ca="1" si="525"/>
        <v>2427954.2125558974</v>
      </c>
      <c r="J877" s="24">
        <f t="shared" ca="1" si="525"/>
        <v>0</v>
      </c>
      <c r="K877" s="24">
        <f t="shared" ca="1" si="525"/>
        <v>0</v>
      </c>
      <c r="L877" s="24">
        <f t="shared" ca="1" si="525"/>
        <v>0</v>
      </c>
      <c r="M877" s="24">
        <f t="shared" ca="1" si="525"/>
        <v>80920.8058196114</v>
      </c>
      <c r="N877" s="24">
        <f t="shared" ca="1" si="525"/>
        <v>0</v>
      </c>
      <c r="O877" s="24">
        <f t="shared" ca="1" si="525"/>
        <v>0</v>
      </c>
      <c r="P877" s="24">
        <f t="shared" ca="1" si="525"/>
        <v>0</v>
      </c>
      <c r="Q877" s="24">
        <f t="shared" ca="1" si="525"/>
        <v>749363.82365858252</v>
      </c>
      <c r="R877" s="24">
        <f t="shared" ca="1" si="525"/>
        <v>0</v>
      </c>
      <c r="S877" s="24">
        <f t="shared" ca="1" si="525"/>
        <v>9837.406798018239</v>
      </c>
      <c r="T877" s="24">
        <f t="shared" ca="1" si="525"/>
        <v>392166.39759475237</v>
      </c>
      <c r="U877" s="24">
        <f t="shared" ca="1" si="525"/>
        <v>88277.392747692167</v>
      </c>
    </row>
    <row r="878" spans="1:21">
      <c r="B878" s="18" t="str">
        <f>$B$10</f>
        <v>ENERGY</v>
      </c>
      <c r="D878" s="24">
        <f t="shared" ref="D878:U878" ca="1" si="526">D862-D870</f>
        <v>153789594.95003256</v>
      </c>
      <c r="E878" s="24">
        <f t="shared" ca="1" si="526"/>
        <v>64746728.297016367</v>
      </c>
      <c r="F878" s="24">
        <f t="shared" ca="1" si="526"/>
        <v>18662228.407477103</v>
      </c>
      <c r="G878" s="24">
        <f t="shared" ca="1" si="526"/>
        <v>252524.70891648557</v>
      </c>
      <c r="H878" s="24">
        <f t="shared" ca="1" si="526"/>
        <v>49292.057302709603</v>
      </c>
      <c r="I878" s="24">
        <f t="shared" ca="1" si="526"/>
        <v>11776949.767015411</v>
      </c>
      <c r="J878" s="24">
        <f t="shared" ca="1" si="526"/>
        <v>1810408.954178181</v>
      </c>
      <c r="K878" s="24">
        <f t="shared" ca="1" si="526"/>
        <v>383788.16614375252</v>
      </c>
      <c r="L878" s="24">
        <f t="shared" ca="1" si="526"/>
        <v>17569.559962209492</v>
      </c>
      <c r="M878" s="24">
        <f t="shared" ca="1" si="526"/>
        <v>647777.8194079228</v>
      </c>
      <c r="N878" s="24">
        <f t="shared" ca="1" si="526"/>
        <v>8367099.7708578436</v>
      </c>
      <c r="O878" s="24">
        <f t="shared" ca="1" si="526"/>
        <v>35499271.065346107</v>
      </c>
      <c r="P878" s="24">
        <f t="shared" ca="1" si="526"/>
        <v>6475148.7413218338</v>
      </c>
      <c r="Q878" s="24">
        <f t="shared" ca="1" si="526"/>
        <v>3320405.5669193938</v>
      </c>
      <c r="R878" s="24">
        <f t="shared" ca="1" si="526"/>
        <v>67350.571971465295</v>
      </c>
      <c r="S878" s="24">
        <f t="shared" ca="1" si="526"/>
        <v>60524.196666170523</v>
      </c>
      <c r="T878" s="24">
        <f t="shared" ca="1" si="526"/>
        <v>1366011.4294815974</v>
      </c>
      <c r="U878" s="24">
        <f t="shared" ca="1" si="526"/>
        <v>286515.87004799151</v>
      </c>
    </row>
    <row r="879" spans="1:21">
      <c r="B879" s="18" t="str">
        <f>$B$11</f>
        <v>CUSTOMER</v>
      </c>
      <c r="D879" s="24">
        <f t="shared" ref="D879:U879" ca="1" si="527">D863-D871</f>
        <v>23122214.255250949</v>
      </c>
      <c r="E879" s="24">
        <f t="shared" ca="1" si="527"/>
        <v>11553713.732883478</v>
      </c>
      <c r="F879" s="24">
        <f t="shared" ca="1" si="527"/>
        <v>3962029.6744776713</v>
      </c>
      <c r="G879" s="24">
        <f t="shared" ca="1" si="527"/>
        <v>175709.60096552118</v>
      </c>
      <c r="H879" s="24">
        <f t="shared" ca="1" si="527"/>
        <v>19907.388298289658</v>
      </c>
      <c r="I879" s="24">
        <f t="shared" ca="1" si="527"/>
        <v>253158.36001138279</v>
      </c>
      <c r="J879" s="24">
        <f t="shared" ca="1" si="527"/>
        <v>93201.463460948158</v>
      </c>
      <c r="K879" s="24">
        <f t="shared" ca="1" si="527"/>
        <v>88470.686027001502</v>
      </c>
      <c r="L879" s="24">
        <f t="shared" ca="1" si="527"/>
        <v>4535.3729547369212</v>
      </c>
      <c r="M879" s="24">
        <f t="shared" ca="1" si="527"/>
        <v>1610.6913738654259</v>
      </c>
      <c r="N879" s="24">
        <f t="shared" ca="1" si="527"/>
        <v>68053.130164602277</v>
      </c>
      <c r="O879" s="24">
        <f t="shared" ca="1" si="527"/>
        <v>161529.6903036749</v>
      </c>
      <c r="P879" s="24">
        <f t="shared" ca="1" si="527"/>
        <v>60940.079105593912</v>
      </c>
      <c r="Q879" s="24">
        <f t="shared" ca="1" si="527"/>
        <v>55812.953086878078</v>
      </c>
      <c r="R879" s="24">
        <f t="shared" ca="1" si="527"/>
        <v>896.56838490209918</v>
      </c>
      <c r="S879" s="24">
        <f t="shared" ca="1" si="527"/>
        <v>5684.9686240095098</v>
      </c>
      <c r="T879" s="24">
        <f t="shared" ca="1" si="527"/>
        <v>5645297.74766827</v>
      </c>
      <c r="U879" s="24">
        <f t="shared" ca="1" si="527"/>
        <v>971662.14746012667</v>
      </c>
    </row>
    <row r="880" spans="1:21">
      <c r="B880" s="18" t="str">
        <f>$B$12</f>
        <v>TOTAL</v>
      </c>
      <c r="C880" s="24"/>
      <c r="D880" s="24">
        <f t="shared" ref="D880:U880" ca="1" si="528">D864-D872</f>
        <v>495706715.19838226</v>
      </c>
      <c r="E880" s="24">
        <f t="shared" ca="1" si="528"/>
        <v>215231778.96654493</v>
      </c>
      <c r="F880" s="24">
        <f t="shared" ca="1" si="528"/>
        <v>72479874.719513729</v>
      </c>
      <c r="G880" s="24">
        <f t="shared" ca="1" si="528"/>
        <v>947270.63339589909</v>
      </c>
      <c r="H880" s="24">
        <f t="shared" ca="1" si="528"/>
        <v>106466.97888357699</v>
      </c>
      <c r="I880" s="24">
        <f t="shared" ca="1" si="528"/>
        <v>39444537.389802009</v>
      </c>
      <c r="J880" s="24">
        <f t="shared" ca="1" si="528"/>
        <v>7780225.6900737816</v>
      </c>
      <c r="K880" s="24">
        <f t="shared" ca="1" si="528"/>
        <v>1189021.6075165658</v>
      </c>
      <c r="L880" s="24">
        <f t="shared" ca="1" si="528"/>
        <v>35617.555942476945</v>
      </c>
      <c r="M880" s="24">
        <f t="shared" ca="1" si="528"/>
        <v>1811655.4206266303</v>
      </c>
      <c r="N880" s="24">
        <f t="shared" ca="1" si="528"/>
        <v>29785707.320121344</v>
      </c>
      <c r="O880" s="24">
        <f t="shared" ca="1" si="528"/>
        <v>87704274.601496935</v>
      </c>
      <c r="P880" s="24">
        <f t="shared" ca="1" si="528"/>
        <v>18033872.699104138</v>
      </c>
      <c r="Q880" s="24">
        <f t="shared" ca="1" si="528"/>
        <v>11519633.19398216</v>
      </c>
      <c r="R880" s="24">
        <f t="shared" ca="1" si="528"/>
        <v>197384.4931121486</v>
      </c>
      <c r="S880" s="24">
        <f t="shared" ca="1" si="528"/>
        <v>182520.88159144818</v>
      </c>
      <c r="T880" s="24">
        <f t="shared" ca="1" si="528"/>
        <v>7819281.8609734653</v>
      </c>
      <c r="U880" s="24">
        <f t="shared" ca="1" si="528"/>
        <v>1437591.1857011265</v>
      </c>
    </row>
    <row r="881" spans="1:50">
      <c r="A881" s="119" t="s">
        <v>72</v>
      </c>
      <c r="B881" s="18" t="str">
        <f>$B$5</f>
        <v>PRODUCTION</v>
      </c>
      <c r="C881" s="23"/>
      <c r="D881" s="23">
        <f t="shared" ref="D881:D888" ca="1" si="529">SUM(E881:U881)</f>
        <v>0.50208872632525781</v>
      </c>
      <c r="E881" s="23">
        <f ca="1">E873/$D$880</f>
        <v>0.22861787319851082</v>
      </c>
      <c r="F881" s="23">
        <f t="shared" ref="F881:U881" ca="1" si="530">F873/$D$880</f>
        <v>6.6042369372230403E-2</v>
      </c>
      <c r="G881" s="23">
        <f t="shared" ca="1" si="530"/>
        <v>8.248325669086337E-4</v>
      </c>
      <c r="H881" s="23">
        <f t="shared" ca="1" si="530"/>
        <v>1.0958697600589053E-4</v>
      </c>
      <c r="I881" s="23">
        <f t="shared" ca="1" si="530"/>
        <v>3.7840596452388721E-2</v>
      </c>
      <c r="J881" s="23">
        <f t="shared" ca="1" si="530"/>
        <v>7.6637566657794549E-3</v>
      </c>
      <c r="K881" s="23">
        <f t="shared" ca="1" si="530"/>
        <v>1.3958164788011877E-3</v>
      </c>
      <c r="L881" s="23">
        <f t="shared" ca="1" si="530"/>
        <v>3.7724260790776879E-5</v>
      </c>
      <c r="M881" s="23">
        <f t="shared" ca="1" si="530"/>
        <v>1.7430152351392897E-3</v>
      </c>
      <c r="N881" s="23">
        <f t="shared" ca="1" si="530"/>
        <v>2.7759795800774516E-2</v>
      </c>
      <c r="O881" s="23">
        <f t="shared" ca="1" si="530"/>
        <v>9.7380998971348304E-2</v>
      </c>
      <c r="P881" s="23">
        <f t="shared" ca="1" si="530"/>
        <v>2.0466602107390201E-2</v>
      </c>
      <c r="Q881" s="23">
        <f t="shared" ca="1" si="530"/>
        <v>1.0912761419284983E-2</v>
      </c>
      <c r="R881" s="23">
        <f t="shared" ca="1" si="530"/>
        <v>2.0316496278037629E-4</v>
      </c>
      <c r="S881" s="23">
        <f t="shared" ca="1" si="530"/>
        <v>1.5206434378260651E-4</v>
      </c>
      <c r="T881" s="23">
        <f t="shared" ca="1" si="530"/>
        <v>7.7144566338375835E-4</v>
      </c>
      <c r="U881" s="23">
        <f t="shared" ca="1" si="530"/>
        <v>1.6632184995795952E-4</v>
      </c>
    </row>
    <row r="882" spans="1:50">
      <c r="A882" s="18" t="str">
        <f t="shared" ref="A882:A888" si="531">A881</f>
        <v>RSALE</v>
      </c>
      <c r="B882" s="18" t="str">
        <f>$B$6</f>
        <v>BULKTRAN</v>
      </c>
      <c r="C882" s="23"/>
      <c r="D882" s="23">
        <f t="shared" ca="1" si="529"/>
        <v>-2.1072300266249983E-2</v>
      </c>
      <c r="E882" s="23">
        <f ca="1">E874/$D$880</f>
        <v>-3.1729908583404673E-2</v>
      </c>
      <c r="F882" s="23">
        <f t="shared" ref="F882:U882" ca="1" si="532">F874/$D$880</f>
        <v>-3.8147757329063948E-4</v>
      </c>
      <c r="G882" s="23">
        <f t="shared" ca="1" si="532"/>
        <v>-4.5840241540137882E-5</v>
      </c>
      <c r="H882" s="23">
        <f t="shared" ca="1" si="532"/>
        <v>-2.6004301433287697E-5</v>
      </c>
      <c r="I882" s="23">
        <f t="shared" ca="1" si="532"/>
        <v>-7.2239094215802711E-4</v>
      </c>
      <c r="J882" s="23">
        <f t="shared" ca="1" si="532"/>
        <v>6.77336671306421E-4</v>
      </c>
      <c r="K882" s="23">
        <f t="shared" ca="1" si="532"/>
        <v>3.7813992172837343E-5</v>
      </c>
      <c r="L882" s="23">
        <f t="shared" ca="1" si="532"/>
        <v>-1.0464950776945913E-5</v>
      </c>
      <c r="M882" s="23">
        <f t="shared" ca="1" si="532"/>
        <v>-9.0782202591501259E-5</v>
      </c>
      <c r="N882" s="23">
        <f t="shared" ca="1" si="532"/>
        <v>2.6783170589296818E-3</v>
      </c>
      <c r="O882" s="23">
        <f t="shared" ca="1" si="532"/>
        <v>5.7403610900891673E-3</v>
      </c>
      <c r="P882" s="23">
        <f t="shared" ca="1" si="532"/>
        <v>2.7281288215125648E-3</v>
      </c>
      <c r="Q882" s="23">
        <f t="shared" ca="1" si="532"/>
        <v>-6.7631056198751848E-6</v>
      </c>
      <c r="R882" s="23">
        <f t="shared" ca="1" si="532"/>
        <v>-9.0751829957443465E-6</v>
      </c>
      <c r="S882" s="23">
        <f t="shared" ca="1" si="532"/>
        <v>3.551386676597918E-6</v>
      </c>
      <c r="T882" s="23">
        <f t="shared" ca="1" si="532"/>
        <v>6.7369453458945779E-5</v>
      </c>
      <c r="U882" s="23">
        <f t="shared" ca="1" si="532"/>
        <v>1.7528343414634419E-5</v>
      </c>
    </row>
    <row r="883" spans="1:50">
      <c r="A883" s="18" t="str">
        <f t="shared" si="531"/>
        <v>RSALE</v>
      </c>
      <c r="B883" s="18" t="str">
        <f>$B$7</f>
        <v>SUBTRAN</v>
      </c>
      <c r="C883" s="23"/>
      <c r="D883" s="23">
        <f t="shared" ca="1" si="529"/>
        <v>-5.9885845825154516E-3</v>
      </c>
      <c r="E883" s="23">
        <f ca="1">E875/$D$880</f>
        <v>-8.3723428306895289E-3</v>
      </c>
      <c r="F883" s="23">
        <f t="shared" ref="F883:U883" ca="1" si="533">F875/$D$880</f>
        <v>-1.0838253963427919E-4</v>
      </c>
      <c r="G883" s="23">
        <f t="shared" ca="1" si="533"/>
        <v>-1.2316681496432663E-5</v>
      </c>
      <c r="H883" s="23">
        <f t="shared" ca="1" si="533"/>
        <v>-8.4020644659527619E-6</v>
      </c>
      <c r="I883" s="23">
        <f t="shared" ca="1" si="533"/>
        <v>-1.8955955975818859E-4</v>
      </c>
      <c r="J883" s="23">
        <f t="shared" ca="1" si="533"/>
        <v>1.7318828984530724E-4</v>
      </c>
      <c r="K883" s="23">
        <f t="shared" ca="1" si="533"/>
        <v>1.2310714347547751E-5</v>
      </c>
      <c r="L883" s="23">
        <f t="shared" ca="1" si="533"/>
        <v>0</v>
      </c>
      <c r="M883" s="23">
        <f t="shared" ca="1" si="533"/>
        <v>-2.2351076035261254E-5</v>
      </c>
      <c r="N883" s="23">
        <f t="shared" ca="1" si="533"/>
        <v>6.7637936064591164E-4</v>
      </c>
      <c r="O883" s="23">
        <f t="shared" ca="1" si="533"/>
        <v>1.867078162602563E-3</v>
      </c>
      <c r="P883" s="23">
        <f t="shared" ca="1" si="533"/>
        <v>0</v>
      </c>
      <c r="Q883" s="23">
        <f t="shared" ca="1" si="533"/>
        <v>-2.7316801222526811E-6</v>
      </c>
      <c r="R883" s="23">
        <f t="shared" ca="1" si="533"/>
        <v>-2.3600175492889846E-6</v>
      </c>
      <c r="S883" s="23">
        <f t="shared" ca="1" si="533"/>
        <v>9.0533979439394801E-7</v>
      </c>
      <c r="T883" s="23">
        <f t="shared" ca="1" si="533"/>
        <v>0</v>
      </c>
      <c r="U883" s="23">
        <f t="shared" ca="1" si="533"/>
        <v>0</v>
      </c>
    </row>
    <row r="884" spans="1:50">
      <c r="A884" s="18" t="str">
        <f t="shared" si="531"/>
        <v>RSALE</v>
      </c>
      <c r="B884" s="18" t="str">
        <f>$B$8</f>
        <v>DISTPRI</v>
      </c>
      <c r="C884" s="23"/>
      <c r="D884" s="23">
        <f t="shared" ca="1" si="529"/>
        <v>0.12121062283859491</v>
      </c>
      <c r="E884" s="23">
        <f ca="1">E876/$D$880</f>
        <v>6.2864542504958237E-2</v>
      </c>
      <c r="F884" s="23">
        <f t="shared" ref="F884:U884" ca="1" si="534">F876/$D$880</f>
        <v>2.4599875940961958E-2</v>
      </c>
      <c r="G884" s="23">
        <f t="shared" ca="1" si="534"/>
        <v>2.8038768531074484E-4</v>
      </c>
      <c r="H884" s="23">
        <f t="shared" ca="1" si="534"/>
        <v>0</v>
      </c>
      <c r="I884" s="23">
        <f t="shared" ca="1" si="534"/>
        <v>1.3477116739709583E-2</v>
      </c>
      <c r="J884" s="23">
        <f t="shared" ca="1" si="534"/>
        <v>3.3407429112835649E-3</v>
      </c>
      <c r="K884" s="23">
        <f t="shared" ca="1" si="534"/>
        <v>0</v>
      </c>
      <c r="L884" s="23">
        <f t="shared" ca="1" si="534"/>
        <v>0</v>
      </c>
      <c r="M884" s="23">
        <f t="shared" ca="1" si="534"/>
        <v>5.5154119324745722E-4</v>
      </c>
      <c r="N884" s="23">
        <f t="shared" ca="1" si="534"/>
        <v>1.1956448246039123E-2</v>
      </c>
      <c r="O884" s="23">
        <f t="shared" ca="1" si="534"/>
        <v>0</v>
      </c>
      <c r="P884" s="23">
        <f t="shared" ca="1" si="534"/>
        <v>0</v>
      </c>
      <c r="Q884" s="23">
        <f t="shared" ca="1" si="534"/>
        <v>4.0129138893661345E-3</v>
      </c>
      <c r="R884" s="23">
        <f t="shared" ca="1" si="534"/>
        <v>6.8781844318343489E-5</v>
      </c>
      <c r="S884" s="23">
        <f t="shared" ca="1" si="534"/>
        <v>5.827188339973019E-5</v>
      </c>
      <c r="T884" s="23">
        <f t="shared" ca="1" si="534"/>
        <v>0</v>
      </c>
      <c r="U884" s="23">
        <f t="shared" ca="1" si="534"/>
        <v>0</v>
      </c>
    </row>
    <row r="885" spans="1:50">
      <c r="A885" s="18" t="str">
        <f t="shared" si="531"/>
        <v>RSALE</v>
      </c>
      <c r="B885" s="18" t="str">
        <f>$B$9</f>
        <v>DISTSEC</v>
      </c>
      <c r="C885" s="23"/>
      <c r="D885" s="23">
        <f t="shared" ca="1" si="529"/>
        <v>4.687347308426152E-2</v>
      </c>
      <c r="E885" s="23">
        <f ca="1">E877/$D$880</f>
        <v>2.8889060792727583E-2</v>
      </c>
      <c r="F885" s="23">
        <f t="shared" ref="F885:U885" ca="1" si="535">F877/$D$880</f>
        <v>1.0422440818796482E-2</v>
      </c>
      <c r="G885" s="23">
        <f t="shared" ca="1" si="535"/>
        <v>0</v>
      </c>
      <c r="H885" s="23">
        <f t="shared" ca="1" si="535"/>
        <v>0</v>
      </c>
      <c r="I885" s="23">
        <f t="shared" ca="1" si="535"/>
        <v>4.8979651437326766E-3</v>
      </c>
      <c r="J885" s="23">
        <f t="shared" ca="1" si="535"/>
        <v>0</v>
      </c>
      <c r="K885" s="23">
        <f t="shared" ca="1" si="535"/>
        <v>0</v>
      </c>
      <c r="L885" s="23">
        <f t="shared" ca="1" si="535"/>
        <v>0</v>
      </c>
      <c r="M885" s="23">
        <f t="shared" ca="1" si="535"/>
        <v>1.6324331169737498E-4</v>
      </c>
      <c r="N885" s="23">
        <f t="shared" ca="1" si="535"/>
        <v>0</v>
      </c>
      <c r="O885" s="23">
        <f t="shared" ca="1" si="535"/>
        <v>0</v>
      </c>
      <c r="P885" s="23">
        <f t="shared" ca="1" si="535"/>
        <v>0</v>
      </c>
      <c r="Q885" s="23">
        <f t="shared" ca="1" si="535"/>
        <v>1.5117080335671597E-3</v>
      </c>
      <c r="R885" s="23">
        <f t="shared" ca="1" si="535"/>
        <v>0</v>
      </c>
      <c r="S885" s="23">
        <f t="shared" ca="1" si="535"/>
        <v>1.9845215923857923E-5</v>
      </c>
      <c r="T885" s="23">
        <f t="shared" ca="1" si="535"/>
        <v>7.9112585238593554E-4</v>
      </c>
      <c r="U885" s="23">
        <f t="shared" ca="1" si="535"/>
        <v>1.7808391543044455E-4</v>
      </c>
    </row>
    <row r="886" spans="1:50">
      <c r="A886" s="18" t="str">
        <f t="shared" si="531"/>
        <v>RSALE</v>
      </c>
      <c r="B886" s="18" t="str">
        <f>$B$10</f>
        <v>ENERGY</v>
      </c>
      <c r="C886" s="23"/>
      <c r="D886" s="23">
        <f t="shared" ca="1" si="529"/>
        <v>0.31024311399228427</v>
      </c>
      <c r="E886" s="23">
        <f t="shared" ref="E886:U886" ca="1" si="536">E878/$D$880</f>
        <v>0.13061499130812596</v>
      </c>
      <c r="F886" s="23">
        <f t="shared" ca="1" si="536"/>
        <v>3.7647721596848781E-2</v>
      </c>
      <c r="G886" s="23">
        <f t="shared" ca="1" si="536"/>
        <v>5.0942361919673604E-4</v>
      </c>
      <c r="H886" s="23">
        <f t="shared" ca="1" si="536"/>
        <v>9.9437945445187041E-5</v>
      </c>
      <c r="I886" s="23">
        <f t="shared" ca="1" si="536"/>
        <v>2.375789838211545E-2</v>
      </c>
      <c r="J886" s="23">
        <f t="shared" ca="1" si="536"/>
        <v>3.6521775853967475E-3</v>
      </c>
      <c r="K886" s="23">
        <f t="shared" ca="1" si="536"/>
        <v>7.7422426280862502E-4</v>
      </c>
      <c r="L886" s="23">
        <f t="shared" ca="1" si="536"/>
        <v>3.5443457640427845E-5</v>
      </c>
      <c r="M886" s="23">
        <f t="shared" ca="1" si="536"/>
        <v>1.3067763650300391E-3</v>
      </c>
      <c r="N886" s="23">
        <f t="shared" ca="1" si="536"/>
        <v>1.6879133395458084E-2</v>
      </c>
      <c r="O886" s="23">
        <f t="shared" ca="1" si="536"/>
        <v>7.1613456055642233E-2</v>
      </c>
      <c r="P886" s="23">
        <f t="shared" ca="1" si="536"/>
        <v>1.3062459197734438E-2</v>
      </c>
      <c r="Q886" s="23">
        <f t="shared" ca="1" si="536"/>
        <v>6.6983267829861144E-3</v>
      </c>
      <c r="R886" s="23">
        <f t="shared" ca="1" si="536"/>
        <v>1.3586778211086275E-4</v>
      </c>
      <c r="S886" s="23">
        <f t="shared" ca="1" si="536"/>
        <v>1.220967858826538E-4</v>
      </c>
      <c r="T886" s="23">
        <f t="shared" ca="1" si="536"/>
        <v>2.7556847377686188E-3</v>
      </c>
      <c r="U886" s="23">
        <f t="shared" ca="1" si="536"/>
        <v>5.7799473209340648E-4</v>
      </c>
    </row>
    <row r="887" spans="1:50">
      <c r="A887" s="18" t="str">
        <f t="shared" si="531"/>
        <v>RSALE</v>
      </c>
      <c r="B887" s="18" t="str">
        <f>$B$11</f>
        <v>CUSTOMER</v>
      </c>
      <c r="C887" s="23"/>
      <c r="D887" s="23">
        <f t="shared" ca="1" si="529"/>
        <v>4.664494860836698E-2</v>
      </c>
      <c r="E887" s="23">
        <f ca="1">E879/$D$880</f>
        <v>2.3307559447242249E-2</v>
      </c>
      <c r="F887" s="23">
        <f t="shared" ref="F887:U887" ca="1" si="537">F879/$D$880</f>
        <v>7.9926891304913303E-3</v>
      </c>
      <c r="G887" s="23">
        <f t="shared" ca="1" si="537"/>
        <v>3.5446282162064727E-4</v>
      </c>
      <c r="H887" s="23">
        <f ca="1">H879/$D$880</f>
        <v>4.0159609882070498E-5</v>
      </c>
      <c r="I887" s="23">
        <f t="shared" ca="1" si="537"/>
        <v>5.1070189741139293E-4</v>
      </c>
      <c r="J887" s="23">
        <f t="shared" ca="1" si="537"/>
        <v>1.8801735099281206E-4</v>
      </c>
      <c r="K887" s="23">
        <f t="shared" ca="1" si="537"/>
        <v>1.7847385019102566E-4</v>
      </c>
      <c r="L887" s="23">
        <f t="shared" ca="1" si="537"/>
        <v>9.1493070714643457E-6</v>
      </c>
      <c r="M887" s="23">
        <f t="shared" ca="1" si="537"/>
        <v>3.2492829418718402E-6</v>
      </c>
      <c r="N887" s="23">
        <f t="shared" ca="1" si="537"/>
        <v>1.3728506812212007E-4</v>
      </c>
      <c r="O887" s="23">
        <f t="shared" ca="1" si="537"/>
        <v>3.2585737766136689E-4</v>
      </c>
      <c r="P887" s="23">
        <f t="shared" ca="1" si="537"/>
        <v>1.2293575462500169E-4</v>
      </c>
      <c r="Q887" s="23">
        <f t="shared" ca="1" si="537"/>
        <v>1.1259269115315834E-4</v>
      </c>
      <c r="R887" s="23">
        <f t="shared" ca="1" si="537"/>
        <v>1.8086670150177242E-6</v>
      </c>
      <c r="S887" s="23">
        <f t="shared" ca="1" si="537"/>
        <v>1.146841156213585E-5</v>
      </c>
      <c r="T887" s="23">
        <f t="shared" ca="1" si="537"/>
        <v>1.1388382635504578E-2</v>
      </c>
      <c r="U887" s="23">
        <f t="shared" ca="1" si="537"/>
        <v>1.9601553048787458E-3</v>
      </c>
    </row>
    <row r="888" spans="1:50">
      <c r="A888" s="18" t="str">
        <f t="shared" si="531"/>
        <v>RSALE</v>
      </c>
      <c r="B888" s="18" t="str">
        <f>$B$12</f>
        <v>TOTAL</v>
      </c>
      <c r="C888" s="23"/>
      <c r="D888" s="23">
        <f t="shared" ca="1" si="529"/>
        <v>1</v>
      </c>
      <c r="E888" s="23">
        <f ca="1">E880/$D$880</f>
        <v>0.43419177583747071</v>
      </c>
      <c r="F888" s="23">
        <f t="shared" ref="F888:U888" ca="1" si="538">F880/$D$880</f>
        <v>0.14621523674640402</v>
      </c>
      <c r="G888" s="23">
        <f t="shared" ca="1" si="538"/>
        <v>1.9109497700001918E-3</v>
      </c>
      <c r="H888" s="23">
        <f t="shared" ca="1" si="538"/>
        <v>2.1477816543390745E-4</v>
      </c>
      <c r="I888" s="23">
        <f t="shared" ca="1" si="538"/>
        <v>7.9572328113441573E-2</v>
      </c>
      <c r="J888" s="23">
        <f t="shared" ca="1" si="538"/>
        <v>1.5695219474604311E-2</v>
      </c>
      <c r="K888" s="23">
        <f t="shared" ca="1" si="538"/>
        <v>2.3986392983212229E-3</v>
      </c>
      <c r="L888" s="23">
        <f t="shared" ca="1" si="538"/>
        <v>7.1852074725723184E-5</v>
      </c>
      <c r="M888" s="23">
        <f t="shared" ca="1" si="538"/>
        <v>3.6546921094292705E-3</v>
      </c>
      <c r="N888" s="23">
        <f t="shared" ca="1" si="538"/>
        <v>6.0087358929969463E-2</v>
      </c>
      <c r="O888" s="23">
        <f t="shared" ca="1" si="538"/>
        <v>0.17692775165734362</v>
      </c>
      <c r="P888" s="23">
        <f t="shared" ca="1" si="538"/>
        <v>3.6380125881262201E-2</v>
      </c>
      <c r="Q888" s="23">
        <f t="shared" ca="1" si="538"/>
        <v>2.3238808030615427E-2</v>
      </c>
      <c r="R888" s="23">
        <f t="shared" ca="1" si="538"/>
        <v>3.9818805567956681E-4</v>
      </c>
      <c r="S888" s="23">
        <f t="shared" ca="1" si="538"/>
        <v>3.6820336702197623E-4</v>
      </c>
      <c r="T888" s="23">
        <f t="shared" ca="1" si="538"/>
        <v>1.5774008342501838E-2</v>
      </c>
      <c r="U888" s="23">
        <f t="shared" ca="1" si="538"/>
        <v>2.9000841457751912E-3</v>
      </c>
    </row>
    <row r="889" spans="1:50" ht="13.2">
      <c r="D889" s="57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51"/>
      <c r="AU889" s="51"/>
      <c r="AV889" s="51"/>
      <c r="AW889" s="51"/>
      <c r="AX889" s="51"/>
    </row>
    <row r="890" spans="1:50">
      <c r="D890" s="26"/>
    </row>
    <row r="891" spans="1:50">
      <c r="A891" s="18" t="s">
        <v>524</v>
      </c>
    </row>
    <row r="892" spans="1:50" ht="12">
      <c r="A892" s="37" t="s">
        <v>193</v>
      </c>
      <c r="B892" s="18" t="str">
        <f>$B$5</f>
        <v>PRODUCTION</v>
      </c>
      <c r="D892" s="23">
        <f t="shared" ref="D892:U892" si="539">+D155</f>
        <v>0</v>
      </c>
      <c r="E892" s="23">
        <f t="shared" si="539"/>
        <v>0</v>
      </c>
      <c r="F892" s="23">
        <f t="shared" si="539"/>
        <v>0</v>
      </c>
      <c r="G892" s="23">
        <f t="shared" si="539"/>
        <v>0</v>
      </c>
      <c r="H892" s="23">
        <f t="shared" si="539"/>
        <v>0</v>
      </c>
      <c r="I892" s="23">
        <f t="shared" si="539"/>
        <v>0</v>
      </c>
      <c r="J892" s="23">
        <f t="shared" si="539"/>
        <v>0</v>
      </c>
      <c r="K892" s="23">
        <f t="shared" si="539"/>
        <v>0</v>
      </c>
      <c r="L892" s="23">
        <f t="shared" si="539"/>
        <v>0</v>
      </c>
      <c r="M892" s="23">
        <f t="shared" si="539"/>
        <v>0</v>
      </c>
      <c r="N892" s="23">
        <f t="shared" si="539"/>
        <v>0</v>
      </c>
      <c r="O892" s="23">
        <f t="shared" si="539"/>
        <v>0</v>
      </c>
      <c r="P892" s="23">
        <f t="shared" si="539"/>
        <v>0</v>
      </c>
      <c r="Q892" s="23">
        <f t="shared" si="539"/>
        <v>0</v>
      </c>
      <c r="R892" s="23">
        <f t="shared" si="539"/>
        <v>0</v>
      </c>
      <c r="S892" s="23">
        <f t="shared" si="539"/>
        <v>0</v>
      </c>
      <c r="T892" s="23">
        <f t="shared" si="539"/>
        <v>0</v>
      </c>
      <c r="U892" s="23">
        <f t="shared" si="539"/>
        <v>0</v>
      </c>
    </row>
    <row r="893" spans="1:50">
      <c r="B893" s="18" t="str">
        <f>$B$6</f>
        <v>BULKTRAN</v>
      </c>
      <c r="D893" s="23">
        <f t="shared" ref="D893:U893" si="540">+D156</f>
        <v>0</v>
      </c>
      <c r="E893" s="23">
        <f t="shared" si="540"/>
        <v>0</v>
      </c>
      <c r="F893" s="23">
        <f t="shared" si="540"/>
        <v>0</v>
      </c>
      <c r="G893" s="23">
        <f t="shared" si="540"/>
        <v>0</v>
      </c>
      <c r="H893" s="23">
        <f t="shared" si="540"/>
        <v>0</v>
      </c>
      <c r="I893" s="23">
        <f t="shared" si="540"/>
        <v>0</v>
      </c>
      <c r="J893" s="23">
        <f t="shared" si="540"/>
        <v>0</v>
      </c>
      <c r="K893" s="23">
        <f t="shared" si="540"/>
        <v>0</v>
      </c>
      <c r="L893" s="23">
        <f t="shared" si="540"/>
        <v>0</v>
      </c>
      <c r="M893" s="23">
        <f t="shared" si="540"/>
        <v>0</v>
      </c>
      <c r="N893" s="23">
        <f t="shared" si="540"/>
        <v>0</v>
      </c>
      <c r="O893" s="23">
        <f t="shared" si="540"/>
        <v>0</v>
      </c>
      <c r="P893" s="23">
        <f t="shared" si="540"/>
        <v>0</v>
      </c>
      <c r="Q893" s="23">
        <f t="shared" si="540"/>
        <v>0</v>
      </c>
      <c r="R893" s="23">
        <f t="shared" si="540"/>
        <v>0</v>
      </c>
      <c r="S893" s="23">
        <f t="shared" si="540"/>
        <v>0</v>
      </c>
      <c r="T893" s="23">
        <f t="shared" si="540"/>
        <v>0</v>
      </c>
      <c r="U893" s="23">
        <f t="shared" si="540"/>
        <v>0</v>
      </c>
    </row>
    <row r="894" spans="1:50">
      <c r="B894" s="18" t="str">
        <f>$B$7</f>
        <v>SUBTRAN</v>
      </c>
      <c r="D894" s="23">
        <f t="shared" ref="D894:U894" si="541">+D157</f>
        <v>0</v>
      </c>
      <c r="E894" s="23">
        <f t="shared" si="541"/>
        <v>0</v>
      </c>
      <c r="F894" s="23">
        <f t="shared" si="541"/>
        <v>0</v>
      </c>
      <c r="G894" s="23">
        <f t="shared" si="541"/>
        <v>0</v>
      </c>
      <c r="H894" s="23">
        <f t="shared" si="541"/>
        <v>0</v>
      </c>
      <c r="I894" s="23">
        <f t="shared" si="541"/>
        <v>0</v>
      </c>
      <c r="J894" s="23">
        <f t="shared" si="541"/>
        <v>0</v>
      </c>
      <c r="K894" s="23">
        <f t="shared" si="541"/>
        <v>0</v>
      </c>
      <c r="L894" s="23">
        <f t="shared" si="541"/>
        <v>0</v>
      </c>
      <c r="M894" s="23">
        <f t="shared" si="541"/>
        <v>0</v>
      </c>
      <c r="N894" s="23">
        <f t="shared" si="541"/>
        <v>0</v>
      </c>
      <c r="O894" s="23">
        <f t="shared" si="541"/>
        <v>0</v>
      </c>
      <c r="P894" s="23">
        <f t="shared" si="541"/>
        <v>0</v>
      </c>
      <c r="Q894" s="23">
        <f t="shared" si="541"/>
        <v>0</v>
      </c>
      <c r="R894" s="23">
        <f t="shared" si="541"/>
        <v>0</v>
      </c>
      <c r="S894" s="23">
        <f t="shared" si="541"/>
        <v>0</v>
      </c>
      <c r="T894" s="23">
        <f t="shared" si="541"/>
        <v>0</v>
      </c>
      <c r="U894" s="23">
        <f t="shared" si="541"/>
        <v>0</v>
      </c>
    </row>
    <row r="895" spans="1:50">
      <c r="B895" s="18" t="str">
        <f>$B$8</f>
        <v>DISTPRI</v>
      </c>
      <c r="D895" s="23">
        <f t="shared" ref="D895:U895" si="542">+D158</f>
        <v>0</v>
      </c>
      <c r="E895" s="23">
        <f t="shared" si="542"/>
        <v>0</v>
      </c>
      <c r="F895" s="23">
        <f t="shared" si="542"/>
        <v>0</v>
      </c>
      <c r="G895" s="23">
        <f t="shared" si="542"/>
        <v>0</v>
      </c>
      <c r="H895" s="23">
        <f t="shared" si="542"/>
        <v>0</v>
      </c>
      <c r="I895" s="23">
        <f t="shared" si="542"/>
        <v>0</v>
      </c>
      <c r="J895" s="23">
        <f t="shared" si="542"/>
        <v>0</v>
      </c>
      <c r="K895" s="23">
        <f t="shared" si="542"/>
        <v>0</v>
      </c>
      <c r="L895" s="23">
        <f t="shared" si="542"/>
        <v>0</v>
      </c>
      <c r="M895" s="23">
        <f t="shared" si="542"/>
        <v>0</v>
      </c>
      <c r="N895" s="23">
        <f t="shared" si="542"/>
        <v>0</v>
      </c>
      <c r="O895" s="23">
        <f t="shared" si="542"/>
        <v>0</v>
      </c>
      <c r="P895" s="23">
        <f t="shared" si="542"/>
        <v>0</v>
      </c>
      <c r="Q895" s="23">
        <f t="shared" si="542"/>
        <v>0</v>
      </c>
      <c r="R895" s="23">
        <f t="shared" si="542"/>
        <v>0</v>
      </c>
      <c r="S895" s="23">
        <f t="shared" si="542"/>
        <v>0</v>
      </c>
      <c r="T895" s="23">
        <f t="shared" si="542"/>
        <v>0</v>
      </c>
      <c r="U895" s="23">
        <f t="shared" si="542"/>
        <v>0</v>
      </c>
    </row>
    <row r="896" spans="1:50">
      <c r="B896" s="18" t="str">
        <f>$B$9</f>
        <v>DISTSEC</v>
      </c>
      <c r="D896" s="23">
        <f t="shared" ref="D896:U896" si="543">+D159</f>
        <v>0</v>
      </c>
      <c r="E896" s="23">
        <f t="shared" si="543"/>
        <v>0</v>
      </c>
      <c r="F896" s="23">
        <f t="shared" si="543"/>
        <v>0</v>
      </c>
      <c r="G896" s="23">
        <f t="shared" si="543"/>
        <v>0</v>
      </c>
      <c r="H896" s="23">
        <f t="shared" si="543"/>
        <v>0</v>
      </c>
      <c r="I896" s="23">
        <f t="shared" si="543"/>
        <v>0</v>
      </c>
      <c r="J896" s="23">
        <f t="shared" si="543"/>
        <v>0</v>
      </c>
      <c r="K896" s="23">
        <f t="shared" si="543"/>
        <v>0</v>
      </c>
      <c r="L896" s="23">
        <f t="shared" si="543"/>
        <v>0</v>
      </c>
      <c r="M896" s="23">
        <f t="shared" si="543"/>
        <v>0</v>
      </c>
      <c r="N896" s="23">
        <f t="shared" si="543"/>
        <v>0</v>
      </c>
      <c r="O896" s="23">
        <f t="shared" si="543"/>
        <v>0</v>
      </c>
      <c r="P896" s="23">
        <f t="shared" si="543"/>
        <v>0</v>
      </c>
      <c r="Q896" s="23">
        <f t="shared" si="543"/>
        <v>0</v>
      </c>
      <c r="R896" s="23">
        <f t="shared" si="543"/>
        <v>0</v>
      </c>
      <c r="S896" s="23">
        <f t="shared" si="543"/>
        <v>0</v>
      </c>
      <c r="T896" s="23">
        <f t="shared" si="543"/>
        <v>0</v>
      </c>
      <c r="U896" s="23">
        <f t="shared" si="543"/>
        <v>0</v>
      </c>
    </row>
    <row r="897" spans="1:21">
      <c r="B897" s="18" t="str">
        <f>$B$10</f>
        <v>ENERGY</v>
      </c>
      <c r="D897" s="23">
        <f t="shared" ref="D897:U897" si="544">+D160</f>
        <v>0</v>
      </c>
      <c r="E897" s="23">
        <f t="shared" si="544"/>
        <v>0</v>
      </c>
      <c r="F897" s="23">
        <f t="shared" si="544"/>
        <v>0</v>
      </c>
      <c r="G897" s="23">
        <f t="shared" si="544"/>
        <v>0</v>
      </c>
      <c r="H897" s="23">
        <f t="shared" si="544"/>
        <v>0</v>
      </c>
      <c r="I897" s="23">
        <f t="shared" si="544"/>
        <v>0</v>
      </c>
      <c r="J897" s="23">
        <f t="shared" si="544"/>
        <v>0</v>
      </c>
      <c r="K897" s="23">
        <f t="shared" si="544"/>
        <v>0</v>
      </c>
      <c r="L897" s="23">
        <f t="shared" si="544"/>
        <v>0</v>
      </c>
      <c r="M897" s="23">
        <f t="shared" si="544"/>
        <v>0</v>
      </c>
      <c r="N897" s="23">
        <f t="shared" si="544"/>
        <v>0</v>
      </c>
      <c r="O897" s="23">
        <f t="shared" si="544"/>
        <v>0</v>
      </c>
      <c r="P897" s="23">
        <f t="shared" si="544"/>
        <v>0</v>
      </c>
      <c r="Q897" s="23">
        <f t="shared" si="544"/>
        <v>0</v>
      </c>
      <c r="R897" s="23">
        <f t="shared" si="544"/>
        <v>0</v>
      </c>
      <c r="S897" s="23">
        <f t="shared" si="544"/>
        <v>0</v>
      </c>
      <c r="T897" s="23">
        <f t="shared" si="544"/>
        <v>0</v>
      </c>
      <c r="U897" s="23">
        <f t="shared" si="544"/>
        <v>0</v>
      </c>
    </row>
    <row r="898" spans="1:21">
      <c r="B898" s="18" t="str">
        <f>$B$11</f>
        <v>CUSTOMER</v>
      </c>
      <c r="D898" s="23">
        <f t="shared" ref="D898:U898" si="545">+D161</f>
        <v>1</v>
      </c>
      <c r="E898" s="23">
        <f t="shared" si="545"/>
        <v>0.68311676791183973</v>
      </c>
      <c r="F898" s="23">
        <f t="shared" si="545"/>
        <v>0.13975397778269405</v>
      </c>
      <c r="G898" s="23">
        <f t="shared" si="545"/>
        <v>1.3488604601598096E-2</v>
      </c>
      <c r="H898" s="23">
        <f t="shared" si="545"/>
        <v>7.3594566047530474E-3</v>
      </c>
      <c r="I898" s="23">
        <f t="shared" si="545"/>
        <v>4.6190641954533117E-2</v>
      </c>
      <c r="J898" s="23">
        <f t="shared" si="545"/>
        <v>2.0178306817960734E-2</v>
      </c>
      <c r="K898" s="23">
        <f t="shared" si="545"/>
        <v>4.3379201609240001E-3</v>
      </c>
      <c r="L898" s="23">
        <f t="shared" si="545"/>
        <v>0</v>
      </c>
      <c r="M898" s="23">
        <f t="shared" si="545"/>
        <v>0</v>
      </c>
      <c r="N898" s="23">
        <f t="shared" si="545"/>
        <v>5.4074002170888508E-2</v>
      </c>
      <c r="O898" s="23">
        <f t="shared" si="545"/>
        <v>1.9060684913426031E-2</v>
      </c>
      <c r="P898" s="23">
        <f t="shared" si="545"/>
        <v>7.7349117925628813E-3</v>
      </c>
      <c r="Q898" s="23">
        <f t="shared" si="545"/>
        <v>9.3852248489991873E-4</v>
      </c>
      <c r="R898" s="23">
        <f t="shared" si="545"/>
        <v>0</v>
      </c>
      <c r="S898" s="23">
        <f t="shared" si="545"/>
        <v>0</v>
      </c>
      <c r="T898" s="23">
        <f t="shared" si="545"/>
        <v>3.7662028039197773E-3</v>
      </c>
      <c r="U898" s="23">
        <f t="shared" si="545"/>
        <v>0</v>
      </c>
    </row>
    <row r="899" spans="1:21">
      <c r="B899" s="18" t="str">
        <f>$B$12</f>
        <v>TOTAL</v>
      </c>
      <c r="D899" s="23">
        <f t="shared" ref="D899:U899" si="546">+D162</f>
        <v>1</v>
      </c>
      <c r="E899" s="23">
        <f t="shared" si="546"/>
        <v>0.68311676791183973</v>
      </c>
      <c r="F899" s="23">
        <f t="shared" si="546"/>
        <v>0.13975397778269405</v>
      </c>
      <c r="G899" s="23">
        <f t="shared" si="546"/>
        <v>1.3488604601598096E-2</v>
      </c>
      <c r="H899" s="23">
        <f t="shared" si="546"/>
        <v>7.3594566047530474E-3</v>
      </c>
      <c r="I899" s="23">
        <f t="shared" si="546"/>
        <v>4.6190641954533117E-2</v>
      </c>
      <c r="J899" s="23">
        <f t="shared" si="546"/>
        <v>2.0178306817960734E-2</v>
      </c>
      <c r="K899" s="23">
        <f t="shared" si="546"/>
        <v>4.3379201609240001E-3</v>
      </c>
      <c r="L899" s="23">
        <f t="shared" si="546"/>
        <v>0</v>
      </c>
      <c r="M899" s="23">
        <f t="shared" si="546"/>
        <v>0</v>
      </c>
      <c r="N899" s="23">
        <f t="shared" si="546"/>
        <v>5.4074002170888508E-2</v>
      </c>
      <c r="O899" s="23">
        <f t="shared" si="546"/>
        <v>1.9060684913426031E-2</v>
      </c>
      <c r="P899" s="23">
        <f t="shared" si="546"/>
        <v>7.7349117925628813E-3</v>
      </c>
      <c r="Q899" s="23">
        <f t="shared" si="546"/>
        <v>9.3852248489991873E-4</v>
      </c>
      <c r="R899" s="23">
        <f t="shared" si="546"/>
        <v>0</v>
      </c>
      <c r="S899" s="23">
        <f t="shared" si="546"/>
        <v>0</v>
      </c>
      <c r="T899" s="23">
        <f t="shared" si="546"/>
        <v>3.7662028039197773E-3</v>
      </c>
      <c r="U899" s="23">
        <f t="shared" si="546"/>
        <v>0</v>
      </c>
    </row>
    <row r="900" spans="1:21" ht="12">
      <c r="A900" s="37" t="s">
        <v>73</v>
      </c>
      <c r="B900" s="18" t="str">
        <f>$B$5</f>
        <v>PRODUCTION</v>
      </c>
      <c r="D900" s="23">
        <f t="shared" ref="D900:U900" ca="1" si="547">+D491</f>
        <v>0.36523981216302775</v>
      </c>
      <c r="E900" s="23">
        <f t="shared" ca="1" si="547"/>
        <v>0.18787423870074793</v>
      </c>
      <c r="F900" s="23">
        <f t="shared" ca="1" si="547"/>
        <v>4.3812301349478819E-2</v>
      </c>
      <c r="G900" s="23">
        <f t="shared" ca="1" si="547"/>
        <v>6.0916447366502423E-4</v>
      </c>
      <c r="H900" s="23">
        <f t="shared" ca="1" si="547"/>
        <v>8.4840594596621228E-5</v>
      </c>
      <c r="I900" s="23">
        <f t="shared" ca="1" si="547"/>
        <v>2.6077440899319692E-2</v>
      </c>
      <c r="J900" s="23">
        <f t="shared" ca="1" si="547"/>
        <v>4.6728579779962247E-3</v>
      </c>
      <c r="K900" s="23">
        <f t="shared" ca="1" si="547"/>
        <v>9.4760791228620279E-4</v>
      </c>
      <c r="L900" s="23">
        <f t="shared" ca="1" si="547"/>
        <v>3.5984981939951733E-5</v>
      </c>
      <c r="M900" s="23">
        <f t="shared" ca="1" si="547"/>
        <v>1.2349538747851638E-3</v>
      </c>
      <c r="N900" s="23">
        <f t="shared" ca="1" si="547"/>
        <v>1.6672590433232628E-2</v>
      </c>
      <c r="O900" s="23">
        <f t="shared" ca="1" si="547"/>
        <v>6.3765965531876495E-2</v>
      </c>
      <c r="P900" s="23">
        <f t="shared" ca="1" si="547"/>
        <v>1.1551796065673926E-2</v>
      </c>
      <c r="Q900" s="23">
        <f t="shared" ca="1" si="547"/>
        <v>7.1572043690811297E-3</v>
      </c>
      <c r="R900" s="23">
        <f t="shared" ca="1" si="547"/>
        <v>1.4294772871574179E-4</v>
      </c>
      <c r="S900" s="23">
        <f t="shared" ca="1" si="547"/>
        <v>9.4415104578759318E-5</v>
      </c>
      <c r="T900" s="23">
        <f t="shared" ca="1" si="547"/>
        <v>4.1944565097727367E-4</v>
      </c>
      <c r="U900" s="23">
        <f t="shared" ca="1" si="547"/>
        <v>8.6056514076072785E-5</v>
      </c>
    </row>
    <row r="901" spans="1:21">
      <c r="B901" s="18" t="str">
        <f>$B$6</f>
        <v>BULKTRAN</v>
      </c>
      <c r="D901" s="23">
        <f t="shared" ref="D901:U901" ca="1" si="548">+D492</f>
        <v>0.19834511206909611</v>
      </c>
      <c r="E901" s="23">
        <f t="shared" ca="1" si="548"/>
        <v>0.10202594484240647</v>
      </c>
      <c r="F901" s="23">
        <f t="shared" ca="1" si="548"/>
        <v>2.3792466023086652E-2</v>
      </c>
      <c r="G901" s="23">
        <f t="shared" ca="1" si="548"/>
        <v>3.3080948947501396E-4</v>
      </c>
      <c r="H901" s="23">
        <f t="shared" ca="1" si="548"/>
        <v>4.6073064005860363E-5</v>
      </c>
      <c r="I901" s="23">
        <f t="shared" ca="1" si="548"/>
        <v>1.4161470807410457E-2</v>
      </c>
      <c r="J901" s="23">
        <f t="shared" ca="1" si="548"/>
        <v>2.5376164056149751E-3</v>
      </c>
      <c r="K901" s="23">
        <f t="shared" ca="1" si="548"/>
        <v>5.1460271115262373E-4</v>
      </c>
      <c r="L901" s="23">
        <f t="shared" ca="1" si="548"/>
        <v>1.954180524136912E-5</v>
      </c>
      <c r="M901" s="23">
        <f t="shared" ca="1" si="548"/>
        <v>6.7064722009301035E-4</v>
      </c>
      <c r="N901" s="23">
        <f t="shared" ca="1" si="548"/>
        <v>9.0541247362310884E-3</v>
      </c>
      <c r="O901" s="23">
        <f t="shared" ca="1" si="548"/>
        <v>3.4628392520278641E-2</v>
      </c>
      <c r="P901" s="23">
        <f t="shared" ca="1" si="548"/>
        <v>6.2732544726606188E-3</v>
      </c>
      <c r="Q901" s="23">
        <f t="shared" ca="1" si="548"/>
        <v>3.8867518145945515E-3</v>
      </c>
      <c r="R901" s="23">
        <f t="shared" ca="1" si="548"/>
        <v>7.7628402840955834E-5</v>
      </c>
      <c r="S901" s="23">
        <f t="shared" ca="1" si="548"/>
        <v>5.1272544435354722E-5</v>
      </c>
      <c r="T901" s="23">
        <f t="shared" ca="1" si="548"/>
        <v>2.2778183505594286E-4</v>
      </c>
      <c r="U901" s="23">
        <f t="shared" ca="1" si="548"/>
        <v>4.6733374512512271E-5</v>
      </c>
    </row>
    <row r="902" spans="1:21">
      <c r="B902" s="18" t="str">
        <f>$B$7</f>
        <v>SUBTRAN</v>
      </c>
      <c r="D902" s="23">
        <f t="shared" ref="D902:U902" ca="1" si="549">+D493</f>
        <v>5.4916539525259017E-2</v>
      </c>
      <c r="E902" s="23">
        <f t="shared" ca="1" si="549"/>
        <v>2.8059790460093059E-2</v>
      </c>
      <c r="F902" s="23">
        <f t="shared" ca="1" si="549"/>
        <v>6.5776889019004163E-3</v>
      </c>
      <c r="G902" s="23">
        <f t="shared" ca="1" si="549"/>
        <v>9.1887763349242279E-5</v>
      </c>
      <c r="H902" s="23">
        <f t="shared" ca="1" si="549"/>
        <v>1.6631258232543761E-5</v>
      </c>
      <c r="I902" s="23">
        <f t="shared" ca="1" si="549"/>
        <v>3.8014335652664156E-3</v>
      </c>
      <c r="J902" s="23">
        <f t="shared" ca="1" si="549"/>
        <v>6.8309851318869774E-4</v>
      </c>
      <c r="K902" s="23">
        <f t="shared" ca="1" si="549"/>
        <v>1.793080930218268E-4</v>
      </c>
      <c r="L902" s="23">
        <f t="shared" ca="1" si="549"/>
        <v>0</v>
      </c>
      <c r="M902" s="23">
        <f t="shared" ca="1" si="549"/>
        <v>1.713467062510716E-4</v>
      </c>
      <c r="N902" s="23">
        <f t="shared" ca="1" si="549"/>
        <v>2.4041604401048846E-3</v>
      </c>
      <c r="O902" s="23">
        <f t="shared" ca="1" si="549"/>
        <v>1.1854365508056269E-2</v>
      </c>
      <c r="P902" s="23">
        <f t="shared" ca="1" si="549"/>
        <v>0</v>
      </c>
      <c r="Q902" s="23">
        <f t="shared" ca="1" si="549"/>
        <v>1.0420496317515644E-3</v>
      </c>
      <c r="R902" s="23">
        <f t="shared" ca="1" si="549"/>
        <v>2.0922811304569642E-5</v>
      </c>
      <c r="S902" s="23">
        <f t="shared" ca="1" si="549"/>
        <v>1.3855872738441784E-5</v>
      </c>
      <c r="T902" s="23">
        <f t="shared" ca="1" si="549"/>
        <v>0</v>
      </c>
      <c r="U902" s="23">
        <f t="shared" ca="1" si="549"/>
        <v>0</v>
      </c>
    </row>
    <row r="903" spans="1:21">
      <c r="B903" s="18" t="str">
        <f>$B$8</f>
        <v>DISTPRI</v>
      </c>
      <c r="D903" s="23">
        <f t="shared" ref="D903:U903" ca="1" si="550">+D494</f>
        <v>0.21971240685222154</v>
      </c>
      <c r="E903" s="23">
        <f t="shared" ca="1" si="550"/>
        <v>0.14386923693581871</v>
      </c>
      <c r="F903" s="23">
        <f t="shared" ca="1" si="550"/>
        <v>3.367095429790818E-2</v>
      </c>
      <c r="G903" s="23">
        <f t="shared" ca="1" si="550"/>
        <v>4.7030750127272244E-4</v>
      </c>
      <c r="H903" s="23">
        <f t="shared" ca="1" si="550"/>
        <v>0</v>
      </c>
      <c r="I903" s="23">
        <f t="shared" ca="1" si="550"/>
        <v>1.9546649488763803E-2</v>
      </c>
      <c r="J903" s="23">
        <f t="shared" ca="1" si="550"/>
        <v>3.5121261702136496E-3</v>
      </c>
      <c r="K903" s="23">
        <f t="shared" ca="1" si="550"/>
        <v>0</v>
      </c>
      <c r="L903" s="23">
        <f t="shared" ca="1" si="550"/>
        <v>0</v>
      </c>
      <c r="M903" s="23">
        <f t="shared" ca="1" si="550"/>
        <v>8.8383610228378413E-4</v>
      </c>
      <c r="N903" s="23">
        <f t="shared" ca="1" si="550"/>
        <v>1.2221564372093747E-2</v>
      </c>
      <c r="O903" s="23">
        <f t="shared" ca="1" si="550"/>
        <v>0</v>
      </c>
      <c r="P903" s="23">
        <f t="shared" ca="1" si="550"/>
        <v>0</v>
      </c>
      <c r="Q903" s="23">
        <f t="shared" ca="1" si="550"/>
        <v>5.359529775697704E-3</v>
      </c>
      <c r="R903" s="23">
        <f t="shared" ca="1" si="550"/>
        <v>1.07574214628426E-4</v>
      </c>
      <c r="S903" s="23">
        <f t="shared" ca="1" si="550"/>
        <v>7.0627993540800751E-5</v>
      </c>
      <c r="T903" s="23">
        <f t="shared" ca="1" si="550"/>
        <v>0</v>
      </c>
      <c r="U903" s="23">
        <f t="shared" ca="1" si="550"/>
        <v>0</v>
      </c>
    </row>
    <row r="904" spans="1:21">
      <c r="B904" s="18" t="str">
        <f>$B$9</f>
        <v>DISTSEC</v>
      </c>
      <c r="D904" s="23">
        <f t="shared" ref="D904:U904" ca="1" si="551">+D495</f>
        <v>0.10532716821850154</v>
      </c>
      <c r="E904" s="23">
        <f t="shared" ca="1" si="551"/>
        <v>7.8163827022624338E-2</v>
      </c>
      <c r="F904" s="23">
        <f t="shared" ca="1" si="551"/>
        <v>1.5761319664263387E-2</v>
      </c>
      <c r="G904" s="23">
        <f t="shared" ca="1" si="551"/>
        <v>0</v>
      </c>
      <c r="H904" s="23">
        <f t="shared" ca="1" si="551"/>
        <v>0</v>
      </c>
      <c r="I904" s="23">
        <f t="shared" ca="1" si="551"/>
        <v>7.8780667822793519E-3</v>
      </c>
      <c r="J904" s="23">
        <f t="shared" ca="1" si="551"/>
        <v>0</v>
      </c>
      <c r="K904" s="23">
        <f t="shared" ca="1" si="551"/>
        <v>0</v>
      </c>
      <c r="L904" s="23">
        <f t="shared" ca="1" si="551"/>
        <v>0</v>
      </c>
      <c r="M904" s="23">
        <f t="shared" ca="1" si="551"/>
        <v>2.9446369058521132E-4</v>
      </c>
      <c r="N904" s="23">
        <f t="shared" ca="1" si="551"/>
        <v>0</v>
      </c>
      <c r="O904" s="23">
        <f t="shared" ca="1" si="551"/>
        <v>0</v>
      </c>
      <c r="P904" s="23">
        <f t="shared" ca="1" si="551"/>
        <v>0</v>
      </c>
      <c r="Q904" s="23">
        <f t="shared" ca="1" si="551"/>
        <v>2.2253706365153799E-3</v>
      </c>
      <c r="R904" s="23">
        <f t="shared" ca="1" si="551"/>
        <v>0</v>
      </c>
      <c r="S904" s="23">
        <f t="shared" ca="1" si="551"/>
        <v>2.6311829384070942E-5</v>
      </c>
      <c r="T904" s="23">
        <f t="shared" ca="1" si="551"/>
        <v>8.0987048182449087E-4</v>
      </c>
      <c r="U904" s="23">
        <f t="shared" ca="1" si="551"/>
        <v>1.6793811102528759E-4</v>
      </c>
    </row>
    <row r="905" spans="1:21">
      <c r="B905" s="18" t="str">
        <f>$B$10</f>
        <v>ENERGY</v>
      </c>
      <c r="D905" s="23">
        <f t="shared" ref="D905:U905" ca="1" si="552">+D496</f>
        <v>6.8189459611474731E-3</v>
      </c>
      <c r="E905" s="23">
        <f t="shared" ca="1" si="552"/>
        <v>2.6681595159617471E-3</v>
      </c>
      <c r="F905" s="23">
        <f t="shared" ca="1" si="552"/>
        <v>7.6975627894485053E-4</v>
      </c>
      <c r="G905" s="23">
        <f t="shared" ca="1" si="552"/>
        <v>1.0728759521532808E-5</v>
      </c>
      <c r="H905" s="23">
        <f t="shared" ca="1" si="552"/>
        <v>1.4998714883648564E-6</v>
      </c>
      <c r="I905" s="23">
        <f t="shared" ca="1" si="552"/>
        <v>4.9943659168749514E-4</v>
      </c>
      <c r="J905" s="23">
        <f t="shared" ca="1" si="552"/>
        <v>8.9069005004575514E-5</v>
      </c>
      <c r="K905" s="23">
        <f t="shared" ca="1" si="552"/>
        <v>1.8137711263145778E-5</v>
      </c>
      <c r="L905" s="23">
        <f t="shared" ca="1" si="552"/>
        <v>6.8506749275671101E-7</v>
      </c>
      <c r="M905" s="23">
        <f t="shared" ca="1" si="552"/>
        <v>2.6155503385595719E-5</v>
      </c>
      <c r="N905" s="23">
        <f t="shared" ca="1" si="552"/>
        <v>4.1352348159604029E-4</v>
      </c>
      <c r="O905" s="23">
        <f t="shared" ca="1" si="552"/>
        <v>1.7784971911911764E-3</v>
      </c>
      <c r="P905" s="23">
        <f t="shared" ca="1" si="552"/>
        <v>3.3455389760564988E-4</v>
      </c>
      <c r="Q905" s="23">
        <f t="shared" ca="1" si="552"/>
        <v>1.3719028079847148E-4</v>
      </c>
      <c r="R905" s="23">
        <f t="shared" ca="1" si="552"/>
        <v>2.7526956179395925E-6</v>
      </c>
      <c r="S905" s="23">
        <f t="shared" ca="1" si="552"/>
        <v>2.4554162952078832E-6</v>
      </c>
      <c r="T905" s="23">
        <f t="shared" ca="1" si="552"/>
        <v>5.5000484079636438E-5</v>
      </c>
      <c r="U905" s="23">
        <f t="shared" ca="1" si="552"/>
        <v>1.1344209213283779E-5</v>
      </c>
    </row>
    <row r="906" spans="1:21">
      <c r="B906" s="18" t="str">
        <f>$B$11</f>
        <v>CUSTOMER</v>
      </c>
      <c r="D906" s="23">
        <f t="shared" ref="D906:U906" ca="1" si="553">+D497</f>
        <v>4.9640015210746853E-2</v>
      </c>
      <c r="E906" s="23">
        <f t="shared" ca="1" si="553"/>
        <v>2.4587005799146976E-2</v>
      </c>
      <c r="F906" s="23">
        <f t="shared" ca="1" si="553"/>
        <v>7.8362337788460343E-3</v>
      </c>
      <c r="G906" s="23">
        <f t="shared" ca="1" si="553"/>
        <v>5.0019643804247865E-4</v>
      </c>
      <c r="H906" s="23">
        <f t="shared" ca="1" si="553"/>
        <v>8.4126384954238774E-5</v>
      </c>
      <c r="I906" s="23">
        <f t="shared" ca="1" si="553"/>
        <v>6.1094309555293934E-4</v>
      </c>
      <c r="J906" s="23">
        <f t="shared" ca="1" si="553"/>
        <v>1.7659640086885414E-4</v>
      </c>
      <c r="K906" s="23">
        <f t="shared" ca="1" si="553"/>
        <v>2.0686285832244248E-4</v>
      </c>
      <c r="L906" s="23">
        <f t="shared" ca="1" si="553"/>
        <v>2.5847008742399286E-5</v>
      </c>
      <c r="M906" s="23">
        <f t="shared" ca="1" si="553"/>
        <v>4.0452212120052001E-6</v>
      </c>
      <c r="N906" s="23">
        <f t="shared" ca="1" si="553"/>
        <v>1.2534314033306839E-4</v>
      </c>
      <c r="O906" s="23">
        <f t="shared" ca="1" si="553"/>
        <v>3.4771802624764854E-4</v>
      </c>
      <c r="P906" s="23">
        <f t="shared" ca="1" si="553"/>
        <v>1.033916414637761E-4</v>
      </c>
      <c r="Q906" s="23">
        <f t="shared" ca="1" si="553"/>
        <v>1.2346134691585656E-4</v>
      </c>
      <c r="R906" s="23">
        <f t="shared" ca="1" si="553"/>
        <v>2.3118012021826796E-6</v>
      </c>
      <c r="S906" s="23">
        <f t="shared" ca="1" si="553"/>
        <v>1.1943464649661846E-5</v>
      </c>
      <c r="T906" s="23">
        <f t="shared" ca="1" si="553"/>
        <v>1.3125175779664664E-2</v>
      </c>
      <c r="U906" s="23">
        <f t="shared" ca="1" si="553"/>
        <v>1.7688130245816199E-3</v>
      </c>
    </row>
    <row r="907" spans="1:21">
      <c r="B907" s="18" t="str">
        <f>$B$12</f>
        <v>TOTAL</v>
      </c>
      <c r="D907" s="23">
        <f t="shared" ref="D907:U907" ca="1" si="554">+D498</f>
        <v>1.0000000000000002</v>
      </c>
      <c r="E907" s="23">
        <f t="shared" ca="1" si="554"/>
        <v>0.56724820327679926</v>
      </c>
      <c r="F907" s="23">
        <f t="shared" ca="1" si="554"/>
        <v>0.13222072029442836</v>
      </c>
      <c r="G907" s="23">
        <f t="shared" ca="1" si="554"/>
        <v>2.0130944253260144E-3</v>
      </c>
      <c r="H907" s="23">
        <f t="shared" ca="1" si="554"/>
        <v>2.3317117327762902E-4</v>
      </c>
      <c r="I907" s="23">
        <f t="shared" ca="1" si="554"/>
        <v>7.257544123028016E-2</v>
      </c>
      <c r="J907" s="23">
        <f t="shared" ca="1" si="554"/>
        <v>1.1671364472886978E-2</v>
      </c>
      <c r="K907" s="23">
        <f t="shared" ca="1" si="554"/>
        <v>1.8665192860462415E-3</v>
      </c>
      <c r="L907" s="23">
        <f t="shared" ca="1" si="554"/>
        <v>8.2058863416476857E-5</v>
      </c>
      <c r="M907" s="23">
        <f t="shared" ca="1" si="554"/>
        <v>3.2854483185958423E-3</v>
      </c>
      <c r="N907" s="23">
        <f t="shared" ca="1" si="554"/>
        <v>4.0891306603591464E-2</v>
      </c>
      <c r="O907" s="23">
        <f t="shared" ca="1" si="554"/>
        <v>0.11237493877765023</v>
      </c>
      <c r="P907" s="23">
        <f t="shared" ca="1" si="554"/>
        <v>1.8262996077403972E-2</v>
      </c>
      <c r="Q907" s="23">
        <f t="shared" ca="1" si="554"/>
        <v>1.9931557855354654E-2</v>
      </c>
      <c r="R907" s="23">
        <f t="shared" ca="1" si="554"/>
        <v>3.541376543098155E-4</v>
      </c>
      <c r="S907" s="23">
        <f t="shared" ca="1" si="554"/>
        <v>2.7088222562229723E-4</v>
      </c>
      <c r="T907" s="23">
        <f t="shared" ca="1" si="554"/>
        <v>1.4637274231602007E-2</v>
      </c>
      <c r="U907" s="23">
        <f t="shared" ca="1" si="554"/>
        <v>2.0808852334087764E-3</v>
      </c>
    </row>
    <row r="908" spans="1:21">
      <c r="A908" s="119" t="s">
        <v>359</v>
      </c>
      <c r="B908" s="18" t="str">
        <f>$B$5</f>
        <v>PRODUCTION</v>
      </c>
      <c r="D908" s="23">
        <f t="shared" ref="D908:D915" ca="1" si="555">SUM(E908:U908)</f>
        <v>0.3443970659793309</v>
      </c>
      <c r="E908" s="23">
        <f ca="1">IF(E$907=0,0,+E$899*E900/E$907)</f>
        <v>0.22625024102989799</v>
      </c>
      <c r="F908" s="23">
        <f t="shared" ref="F908:U915" ca="1" si="556">IF(F$907=0,0,+F$899*F900/F$907)</f>
        <v>4.6308501237697267E-2</v>
      </c>
      <c r="G908" s="23">
        <f t="shared" ca="1" si="556"/>
        <v>4.0816658271146155E-3</v>
      </c>
      <c r="H908" s="23">
        <f t="shared" ca="1" si="556"/>
        <v>2.6777781553290504E-3</v>
      </c>
      <c r="I908" s="23">
        <f t="shared" ca="1" si="556"/>
        <v>1.6596988116806856E-2</v>
      </c>
      <c r="J908" s="23">
        <f t="shared" ca="1" si="556"/>
        <v>8.0787779540090199E-3</v>
      </c>
      <c r="K908" s="23">
        <f t="shared" ca="1" si="556"/>
        <v>2.2023064524904043E-3</v>
      </c>
      <c r="L908" s="23">
        <f t="shared" ca="1" si="556"/>
        <v>0</v>
      </c>
      <c r="M908" s="23">
        <f t="shared" ca="1" si="556"/>
        <v>0</v>
      </c>
      <c r="N908" s="23">
        <f t="shared" ca="1" si="556"/>
        <v>2.204756380178307E-2</v>
      </c>
      <c r="O908" s="23">
        <f t="shared" ca="1" si="556"/>
        <v>1.0815783220210418E-2</v>
      </c>
      <c r="P908" s="23">
        <f t="shared" ca="1" si="556"/>
        <v>4.8925227402427315E-3</v>
      </c>
      <c r="Q908" s="23">
        <f t="shared" ca="1" si="556"/>
        <v>3.3701315663100503E-4</v>
      </c>
      <c r="R908" s="23">
        <f t="shared" ca="1" si="556"/>
        <v>0</v>
      </c>
      <c r="S908" s="23">
        <f t="shared" ca="1" si="556"/>
        <v>0</v>
      </c>
      <c r="T908" s="23">
        <f t="shared" ca="1" si="556"/>
        <v>1.0792428711842676E-4</v>
      </c>
      <c r="U908" s="23">
        <f t="shared" ca="1" si="556"/>
        <v>0</v>
      </c>
    </row>
    <row r="909" spans="1:21">
      <c r="A909" s="18" t="str">
        <f>+A908</f>
        <v>CUST_DEP_FXNL</v>
      </c>
      <c r="B909" s="18" t="str">
        <f>$B$6</f>
        <v>BULKTRAN</v>
      </c>
      <c r="D909" s="23">
        <f t="shared" ca="1" si="555"/>
        <v>0.18702636561823602</v>
      </c>
      <c r="E909" s="23">
        <f t="shared" ref="E909:E915" ca="1" si="557">IF(E$907=0,0,+E$899*E901/E$907)</f>
        <v>0.12286620439040347</v>
      </c>
      <c r="F909" s="23">
        <f t="shared" ref="F909:S909" ca="1" si="558">IF(F$907=0,0,+F$899*F901/F$907)</f>
        <v>2.5148038526651949E-2</v>
      </c>
      <c r="G909" s="23">
        <f t="shared" ca="1" si="558"/>
        <v>2.2165668663368123E-3</v>
      </c>
      <c r="H909" s="23">
        <f t="shared" ca="1" si="558"/>
        <v>1.4541793929021259E-3</v>
      </c>
      <c r="I909" s="23">
        <f t="shared" ca="1" si="558"/>
        <v>9.0130685604671492E-3</v>
      </c>
      <c r="J909" s="23">
        <f t="shared" ca="1" si="558"/>
        <v>4.3872164679408616E-3</v>
      </c>
      <c r="K909" s="23">
        <f t="shared" ca="1" si="558"/>
        <v>1.1959723600304727E-3</v>
      </c>
      <c r="L909" s="23">
        <f t="shared" ca="1" si="558"/>
        <v>0</v>
      </c>
      <c r="M909" s="23">
        <f t="shared" ca="1" si="558"/>
        <v>0</v>
      </c>
      <c r="N909" s="23">
        <f t="shared" ca="1" si="558"/>
        <v>1.197302804208889E-2</v>
      </c>
      <c r="O909" s="23">
        <f t="shared" ca="1" si="558"/>
        <v>5.8735594080585396E-3</v>
      </c>
      <c r="P909" s="23">
        <f t="shared" ca="1" si="558"/>
        <v>2.6569063363248479E-3</v>
      </c>
      <c r="Q909" s="23">
        <f t="shared" ca="1" si="558"/>
        <v>1.8301650065163152E-4</v>
      </c>
      <c r="R909" s="23">
        <f t="shared" ca="1" si="558"/>
        <v>0</v>
      </c>
      <c r="S909" s="23">
        <f t="shared" ca="1" si="558"/>
        <v>0</v>
      </c>
      <c r="T909" s="23">
        <f t="shared" ca="1" si="556"/>
        <v>5.8608766379298244E-5</v>
      </c>
      <c r="U909" s="23">
        <f t="shared" ca="1" si="556"/>
        <v>0</v>
      </c>
    </row>
    <row r="910" spans="1:21">
      <c r="A910" s="18" t="str">
        <f t="shared" ref="A910:A915" si="559">+A909</f>
        <v>CUST_DEP_FXNL</v>
      </c>
      <c r="B910" s="18" t="str">
        <f>$B$7</f>
        <v>SUBTRAN</v>
      </c>
      <c r="D910" s="23">
        <f t="shared" ca="1" si="555"/>
        <v>5.1140595379836319E-2</v>
      </c>
      <c r="E910" s="23">
        <f t="shared" ca="1" si="557"/>
        <v>3.3791404285909758E-2</v>
      </c>
      <c r="F910" s="23">
        <f t="shared" ca="1" si="556"/>
        <v>6.9524518291132053E-3</v>
      </c>
      <c r="G910" s="23">
        <f t="shared" ca="1" si="556"/>
        <v>6.1568781471461431E-4</v>
      </c>
      <c r="H910" s="23">
        <f t="shared" ca="1" si="556"/>
        <v>5.2492347799405585E-4</v>
      </c>
      <c r="I910" s="23">
        <f t="shared" ca="1" si="556"/>
        <v>2.4194225174604214E-3</v>
      </c>
      <c r="J910" s="23">
        <f t="shared" ca="1" si="556"/>
        <v>1.1809905703857131E-3</v>
      </c>
      <c r="K910" s="23">
        <f t="shared" ca="1" si="556"/>
        <v>4.167244333080781E-4</v>
      </c>
      <c r="L910" s="23">
        <f t="shared" ca="1" si="556"/>
        <v>0</v>
      </c>
      <c r="M910" s="23">
        <f t="shared" ca="1" si="556"/>
        <v>0</v>
      </c>
      <c r="N910" s="23">
        <f t="shared" ca="1" si="556"/>
        <v>3.1792228631299774E-3</v>
      </c>
      <c r="O910" s="23">
        <f t="shared" ca="1" si="556"/>
        <v>2.0107003238927215E-3</v>
      </c>
      <c r="P910" s="23">
        <f t="shared" ca="1" si="556"/>
        <v>0</v>
      </c>
      <c r="Q910" s="23">
        <f t="shared" ca="1" si="556"/>
        <v>4.9067263927781E-5</v>
      </c>
      <c r="R910" s="23">
        <f t="shared" ca="1" si="556"/>
        <v>0</v>
      </c>
      <c r="S910" s="23">
        <f t="shared" ca="1" si="556"/>
        <v>0</v>
      </c>
      <c r="T910" s="23">
        <f t="shared" ca="1" si="556"/>
        <v>0</v>
      </c>
      <c r="U910" s="23">
        <f t="shared" ca="1" si="556"/>
        <v>0</v>
      </c>
    </row>
    <row r="911" spans="1:21">
      <c r="A911" s="18" t="str">
        <f t="shared" si="559"/>
        <v>CUST_DEP_FXNL</v>
      </c>
      <c r="B911" s="18" t="str">
        <f>$B$8</f>
        <v>DISTPRI</v>
      </c>
      <c r="D911" s="23">
        <f t="shared" ca="1" si="555"/>
        <v>0.24692365442813294</v>
      </c>
      <c r="E911" s="23">
        <f ca="1">IF(E$907=0,0,+E$899*E903/E$907)</f>
        <v>0.17325658780373757</v>
      </c>
      <c r="F911" s="23">
        <f t="shared" ca="1" si="556"/>
        <v>3.5589352322339889E-2</v>
      </c>
      <c r="G911" s="23">
        <f t="shared" ca="1" si="556"/>
        <v>3.1512639675637614E-3</v>
      </c>
      <c r="H911" s="23">
        <f t="shared" ca="1" si="556"/>
        <v>0</v>
      </c>
      <c r="I911" s="23">
        <f t="shared" ca="1" si="556"/>
        <v>1.2440465709074425E-2</v>
      </c>
      <c r="J911" s="23">
        <f t="shared" ca="1" si="556"/>
        <v>6.0720200804791269E-3</v>
      </c>
      <c r="K911" s="23">
        <f t="shared" ca="1" si="556"/>
        <v>0</v>
      </c>
      <c r="L911" s="23">
        <f t="shared" ca="1" si="556"/>
        <v>0</v>
      </c>
      <c r="M911" s="23">
        <f t="shared" ca="1" si="556"/>
        <v>0</v>
      </c>
      <c r="N911" s="23">
        <f t="shared" ca="1" si="556"/>
        <v>1.6161598962704877E-2</v>
      </c>
      <c r="O911" s="23">
        <f t="shared" ca="1" si="556"/>
        <v>0</v>
      </c>
      <c r="P911" s="23">
        <f t="shared" ca="1" si="556"/>
        <v>0</v>
      </c>
      <c r="Q911" s="23">
        <f t="shared" ca="1" si="556"/>
        <v>2.523655822332815E-4</v>
      </c>
      <c r="R911" s="23">
        <f t="shared" ca="1" si="556"/>
        <v>0</v>
      </c>
      <c r="S911" s="23">
        <f t="shared" ca="1" si="556"/>
        <v>0</v>
      </c>
      <c r="T911" s="23">
        <f t="shared" ca="1" si="556"/>
        <v>0</v>
      </c>
      <c r="U911" s="23">
        <f t="shared" ca="1" si="556"/>
        <v>0</v>
      </c>
    </row>
    <row r="912" spans="1:21">
      <c r="A912" s="18" t="str">
        <f t="shared" si="559"/>
        <v>CUST_DEP_FXNL</v>
      </c>
      <c r="B912" s="18" t="str">
        <f>$B$9</f>
        <v>DISTSEC</v>
      </c>
      <c r="D912" s="23">
        <f t="shared" ca="1" si="555"/>
        <v>0.11611639008978543</v>
      </c>
      <c r="E912" s="23">
        <f ca="1">IF(E$907=0,0,+E$899*E904/E$907)</f>
        <v>9.4129907463559065E-2</v>
      </c>
      <c r="F912" s="23">
        <f t="shared" ca="1" si="556"/>
        <v>1.6659318700430827E-2</v>
      </c>
      <c r="G912" s="23">
        <f t="shared" ca="1" si="556"/>
        <v>0</v>
      </c>
      <c r="H912" s="23">
        <f t="shared" ca="1" si="556"/>
        <v>0</v>
      </c>
      <c r="I912" s="23">
        <f t="shared" ca="1" si="556"/>
        <v>5.0139958623130181E-3</v>
      </c>
      <c r="J912" s="23">
        <f t="shared" ca="1" si="556"/>
        <v>0</v>
      </c>
      <c r="K912" s="23">
        <f t="shared" ca="1" si="556"/>
        <v>0</v>
      </c>
      <c r="L912" s="23">
        <f t="shared" ca="1" si="556"/>
        <v>0</v>
      </c>
      <c r="M912" s="23">
        <f t="shared" ca="1" si="556"/>
        <v>0</v>
      </c>
      <c r="N912" s="23">
        <f t="shared" ca="1" si="556"/>
        <v>0</v>
      </c>
      <c r="O912" s="23">
        <f t="shared" ca="1" si="556"/>
        <v>0</v>
      </c>
      <c r="P912" s="23">
        <f t="shared" ca="1" si="556"/>
        <v>0</v>
      </c>
      <c r="Q912" s="23">
        <f t="shared" ca="1" si="556"/>
        <v>1.0478660999619918E-4</v>
      </c>
      <c r="R912" s="23">
        <f t="shared" ca="1" si="556"/>
        <v>0</v>
      </c>
      <c r="S912" s="23">
        <f t="shared" ca="1" si="556"/>
        <v>0</v>
      </c>
      <c r="T912" s="23">
        <f t="shared" ca="1" si="556"/>
        <v>2.0838145348633192E-4</v>
      </c>
      <c r="U912" s="23">
        <f t="shared" ca="1" si="556"/>
        <v>0</v>
      </c>
    </row>
    <row r="913" spans="1:41">
      <c r="A913" s="18" t="str">
        <f t="shared" si="559"/>
        <v>CUST_DEP_FXNL</v>
      </c>
      <c r="B913" s="18" t="str">
        <f>$B$10</f>
        <v>ENERGY</v>
      </c>
      <c r="D913" s="23">
        <f t="shared" ca="1" si="555"/>
        <v>5.6708229083987293E-3</v>
      </c>
      <c r="E913" s="23">
        <f t="shared" ca="1" si="557"/>
        <v>3.2131692868978636E-3</v>
      </c>
      <c r="F913" s="23">
        <f t="shared" ca="1" si="556"/>
        <v>8.1361303785213942E-4</v>
      </c>
      <c r="G913" s="23">
        <f t="shared" ca="1" si="556"/>
        <v>7.1887335850205094E-5</v>
      </c>
      <c r="H913" s="23">
        <f t="shared" ca="1" si="556"/>
        <v>4.7339638841996429E-5</v>
      </c>
      <c r="I913" s="23">
        <f t="shared" ca="1" si="556"/>
        <v>3.1786643518199361E-4</v>
      </c>
      <c r="J913" s="23">
        <f t="shared" ca="1" si="556"/>
        <v>1.5398899718434053E-4</v>
      </c>
      <c r="K913" s="23">
        <f t="shared" ca="1" si="556"/>
        <v>4.2153297825324028E-5</v>
      </c>
      <c r="L913" s="23">
        <f t="shared" ca="1" si="556"/>
        <v>0</v>
      </c>
      <c r="M913" s="23">
        <f t="shared" ca="1" si="556"/>
        <v>0</v>
      </c>
      <c r="N913" s="23">
        <f t="shared" ca="1" si="556"/>
        <v>5.4683676064226595E-4</v>
      </c>
      <c r="O913" s="23">
        <f t="shared" ca="1" si="556"/>
        <v>3.0166311945925014E-4</v>
      </c>
      <c r="P913" s="23">
        <f t="shared" ca="1" si="556"/>
        <v>1.4169333864335232E-4</v>
      </c>
      <c r="Q913" s="23">
        <f t="shared" ca="1" si="556"/>
        <v>6.4599146827104864E-6</v>
      </c>
      <c r="R913" s="23">
        <f t="shared" ca="1" si="556"/>
        <v>0</v>
      </c>
      <c r="S913" s="23">
        <f t="shared" ca="1" si="556"/>
        <v>0</v>
      </c>
      <c r="T913" s="23">
        <f t="shared" ca="1" si="556"/>
        <v>1.4151745337287476E-5</v>
      </c>
      <c r="U913" s="23">
        <f t="shared" ca="1" si="556"/>
        <v>0</v>
      </c>
    </row>
    <row r="914" spans="1:41">
      <c r="A914" s="18" t="str">
        <f t="shared" si="559"/>
        <v>CUST_DEP_FXNL</v>
      </c>
      <c r="B914" s="18" t="str">
        <f>$B$11</f>
        <v>CUSTOMER</v>
      </c>
      <c r="D914" s="23">
        <f t="shared" ca="1" si="555"/>
        <v>4.8725105596279517E-2</v>
      </c>
      <c r="E914" s="23">
        <f t="shared" ca="1" si="557"/>
        <v>2.9609253651433996E-2</v>
      </c>
      <c r="F914" s="23">
        <f t="shared" ca="1" si="556"/>
        <v>8.282702128608762E-3</v>
      </c>
      <c r="G914" s="23">
        <f t="shared" ca="1" si="556"/>
        <v>3.3515327900180865E-3</v>
      </c>
      <c r="H914" s="23">
        <f t="shared" ca="1" si="556"/>
        <v>2.655235939685818E-3</v>
      </c>
      <c r="I914" s="23">
        <f t="shared" ca="1" si="556"/>
        <v>3.8883475322925014E-4</v>
      </c>
      <c r="J914" s="23">
        <f t="shared" ca="1" si="556"/>
        <v>3.0531274796166962E-4</v>
      </c>
      <c r="K914" s="23">
        <f t="shared" ca="1" si="556"/>
        <v>4.8076361726972111E-4</v>
      </c>
      <c r="L914" s="23">
        <f t="shared" ca="1" si="556"/>
        <v>0</v>
      </c>
      <c r="M914" s="23">
        <f t="shared" ca="1" si="556"/>
        <v>0</v>
      </c>
      <c r="N914" s="23">
        <f t="shared" ca="1" si="556"/>
        <v>1.6575174053941899E-4</v>
      </c>
      <c r="O914" s="23">
        <f t="shared" ca="1" si="556"/>
        <v>5.8978841805100009E-5</v>
      </c>
      <c r="P914" s="23">
        <f t="shared" ca="1" si="556"/>
        <v>4.3789377351948358E-5</v>
      </c>
      <c r="Q914" s="23">
        <f t="shared" ca="1" si="556"/>
        <v>5.8134567773101374E-6</v>
      </c>
      <c r="R914" s="23">
        <f t="shared" ca="1" si="556"/>
        <v>0</v>
      </c>
      <c r="S914" s="23">
        <f t="shared" ca="1" si="556"/>
        <v>0</v>
      </c>
      <c r="T914" s="23">
        <f t="shared" ca="1" si="556"/>
        <v>3.3771365515984329E-3</v>
      </c>
      <c r="U914" s="23">
        <f t="shared" ca="1" si="556"/>
        <v>0</v>
      </c>
    </row>
    <row r="915" spans="1:41">
      <c r="A915" s="18" t="str">
        <f t="shared" si="559"/>
        <v>CUST_DEP_FXNL</v>
      </c>
      <c r="B915" s="18" t="str">
        <f>$B$12</f>
        <v>TOTAL</v>
      </c>
      <c r="D915" s="23">
        <f t="shared" ca="1" si="555"/>
        <v>1</v>
      </c>
      <c r="E915" s="23">
        <f t="shared" ca="1" si="557"/>
        <v>0.68311676791183973</v>
      </c>
      <c r="F915" s="23">
        <f t="shared" ca="1" si="556"/>
        <v>0.13975397778269405</v>
      </c>
      <c r="G915" s="23">
        <f t="shared" ca="1" si="556"/>
        <v>1.3488604601598096E-2</v>
      </c>
      <c r="H915" s="23">
        <f t="shared" ca="1" si="556"/>
        <v>7.3594566047530474E-3</v>
      </c>
      <c r="I915" s="23">
        <f t="shared" ca="1" si="556"/>
        <v>4.6190641954533117E-2</v>
      </c>
      <c r="J915" s="23">
        <f t="shared" ca="1" si="556"/>
        <v>2.0178306817960734E-2</v>
      </c>
      <c r="K915" s="23">
        <f t="shared" ca="1" si="556"/>
        <v>4.3379201609240001E-3</v>
      </c>
      <c r="L915" s="23">
        <f t="shared" ca="1" si="556"/>
        <v>0</v>
      </c>
      <c r="M915" s="23">
        <f t="shared" ca="1" si="556"/>
        <v>0</v>
      </c>
      <c r="N915" s="23">
        <f t="shared" ca="1" si="556"/>
        <v>5.4074002170888508E-2</v>
      </c>
      <c r="O915" s="23">
        <f t="shared" ca="1" si="556"/>
        <v>1.9060684913426031E-2</v>
      </c>
      <c r="P915" s="23">
        <f t="shared" ca="1" si="556"/>
        <v>7.7349117925628805E-3</v>
      </c>
      <c r="Q915" s="23">
        <f t="shared" ca="1" si="556"/>
        <v>9.3852248489991873E-4</v>
      </c>
      <c r="R915" s="23">
        <f t="shared" ca="1" si="556"/>
        <v>0</v>
      </c>
      <c r="S915" s="23">
        <f t="shared" ca="1" si="556"/>
        <v>0</v>
      </c>
      <c r="T915" s="23">
        <f t="shared" ca="1" si="556"/>
        <v>3.7662028039197773E-3</v>
      </c>
      <c r="U915" s="23">
        <f t="shared" ca="1" si="556"/>
        <v>0</v>
      </c>
    </row>
    <row r="918" spans="1:41">
      <c r="A918" s="18" t="s">
        <v>361</v>
      </c>
    </row>
    <row r="919" spans="1:41" ht="12">
      <c r="A919" s="37" t="s">
        <v>310</v>
      </c>
      <c r="B919" s="18" t="str">
        <f>$B$12</f>
        <v>TOTAL</v>
      </c>
      <c r="D919" s="23">
        <f t="shared" ref="D919:U919" si="560">+D182</f>
        <v>1</v>
      </c>
      <c r="E919" s="23">
        <f t="shared" si="560"/>
        <v>3.4502333091806542E-3</v>
      </c>
      <c r="F919" s="23">
        <f t="shared" si="560"/>
        <v>1.9853084817188844E-2</v>
      </c>
      <c r="G919" s="23">
        <f t="shared" si="560"/>
        <v>6.3929408822161133E-4</v>
      </c>
      <c r="H919" s="23">
        <f t="shared" si="560"/>
        <v>-2.4539560195268786E-3</v>
      </c>
      <c r="I919" s="23">
        <f t="shared" si="560"/>
        <v>6.1619524658286275E-2</v>
      </c>
      <c r="J919" s="23">
        <f t="shared" si="560"/>
        <v>6.1484271510993761E-2</v>
      </c>
      <c r="K919" s="23">
        <f t="shared" si="560"/>
        <v>6.231786398215958E-3</v>
      </c>
      <c r="L919" s="23">
        <f t="shared" si="560"/>
        <v>-2.4310008170438737E-4</v>
      </c>
      <c r="M919" s="23">
        <f t="shared" si="560"/>
        <v>-2.0714767661327745E-3</v>
      </c>
      <c r="N919" s="23">
        <f t="shared" si="560"/>
        <v>7.4313923548642705E-2</v>
      </c>
      <c r="O919" s="23">
        <f t="shared" si="560"/>
        <v>0.65466626878866863</v>
      </c>
      <c r="P919" s="23">
        <f t="shared" si="560"/>
        <v>0.11377233678004972</v>
      </c>
      <c r="Q919" s="23">
        <f t="shared" si="560"/>
        <v>7.6351285704670006E-3</v>
      </c>
      <c r="R919" s="23">
        <f t="shared" si="560"/>
        <v>0</v>
      </c>
      <c r="S919" s="23">
        <f t="shared" si="560"/>
        <v>0</v>
      </c>
      <c r="T919" s="23">
        <f t="shared" si="560"/>
        <v>1.2401984602739367E-3</v>
      </c>
      <c r="U919" s="23">
        <f t="shared" si="560"/>
        <v>-1.3751806282505361E-4</v>
      </c>
    </row>
    <row r="920" spans="1:41" ht="12">
      <c r="A920" s="37" t="s">
        <v>74</v>
      </c>
      <c r="B920" s="18" t="str">
        <f>$B$5</f>
        <v>PRODUCTION</v>
      </c>
      <c r="D920" s="23">
        <f ca="1">+COSS!H2154/COSS!$H$2161</f>
        <v>0.37087255001260783</v>
      </c>
      <c r="E920" s="23">
        <f ca="1">+COSS!I2154/COSS!$H$2161</f>
        <v>0.19945269378902217</v>
      </c>
      <c r="F920" s="23">
        <f ca="1">+COSS!J2154/COSS!$H$2161</f>
        <v>4.5779652375642473E-2</v>
      </c>
      <c r="G920" s="23">
        <f ca="1">+COSS!K2154/COSS!$H$2161</f>
        <v>6.3219024211885549E-4</v>
      </c>
      <c r="H920" s="23">
        <f ca="1">+COSS!L2154/COSS!$H$2161</f>
        <v>1.1224628766654812E-4</v>
      </c>
      <c r="I920" s="23">
        <f ca="1">+COSS!N2154/COSS!$H$2161</f>
        <v>2.6730022837595731E-2</v>
      </c>
      <c r="J920" s="23">
        <f ca="1">+COSS!O2154/COSS!$H$2161</f>
        <v>4.2832979818268309E-3</v>
      </c>
      <c r="K920" s="23">
        <f ca="1">+COSS!P2154/COSS!$H$2161</f>
        <v>9.087045373832903E-4</v>
      </c>
      <c r="L920" s="23">
        <f ca="1">+COSS!Q2154/COSS!$H$2161</f>
        <v>3.9933567747335939E-5</v>
      </c>
      <c r="M920" s="23">
        <f ca="1">+COSS!S2154/COSS!$H$2161</f>
        <v>1.3130635297370454E-3</v>
      </c>
      <c r="N920" s="23">
        <f ca="1">+COSS!T2154/COSS!$H$2161</f>
        <v>1.5216126078288577E-2</v>
      </c>
      <c r="O920" s="23">
        <f ca="1">+COSS!U2154/COSS!$H$2161</f>
        <v>5.8066858223989382E-2</v>
      </c>
      <c r="P920" s="23">
        <f ca="1">+COSS!V2154/COSS!$H$2161</f>
        <v>1.0131273231676893E-2</v>
      </c>
      <c r="Q920" s="23">
        <f ca="1">+COSS!X2154/COSS!$H$2161</f>
        <v>7.4294085346469953E-3</v>
      </c>
      <c r="R920" s="23">
        <f ca="1">+COSS!Y2154/COSS!$H$2161</f>
        <v>1.50234962527287E-4</v>
      </c>
      <c r="S920" s="23">
        <f ca="1">+COSS!AA2154/COSS!$H$2161</f>
        <v>9.8910270690294886E-5</v>
      </c>
      <c r="T920" s="23">
        <f ca="1">+COSS!AB2154/COSS!$H$2161</f>
        <v>4.3748976008921498E-4</v>
      </c>
      <c r="U920" s="23">
        <f ca="1">+COSS!AC2154/COSS!$H$2161</f>
        <v>9.0443801958978488E-5</v>
      </c>
    </row>
    <row r="921" spans="1:41">
      <c r="B921" s="18" t="str">
        <f>$B$6</f>
        <v>BULKTRAN</v>
      </c>
      <c r="D921" s="23">
        <f ca="1">+COSS!H2155/COSS!$H$2161</f>
        <v>7.7813732458314067E-3</v>
      </c>
      <c r="E921" s="23">
        <f ca="1">+COSS!I2155/COSS!$H$2161</f>
        <v>4.1284289649423395E-3</v>
      </c>
      <c r="F921" s="23">
        <f ca="1">+COSS!J2155/COSS!$H$2161</f>
        <v>9.6742046572378026E-4</v>
      </c>
      <c r="G921" s="23">
        <f ca="1">+COSS!K2155/COSS!$H$2161</f>
        <v>1.3246980144221102E-5</v>
      </c>
      <c r="H921" s="23">
        <f ca="1">+COSS!L2155/COSS!$H$2161</f>
        <v>2.2794297788351037E-6</v>
      </c>
      <c r="I921" s="23">
        <f ca="1">+COSS!N2155/COSS!$H$2161</f>
        <v>5.635237994107363E-4</v>
      </c>
      <c r="J921" s="23">
        <f ca="1">+COSS!O2155/COSS!$H$2161</f>
        <v>9.233056922436894E-5</v>
      </c>
      <c r="K921" s="23">
        <f ca="1">+COSS!P2155/COSS!$H$2161</f>
        <v>1.9328867922235392E-5</v>
      </c>
      <c r="L921" s="23">
        <f ca="1">+COSS!Q2155/COSS!$H$2161</f>
        <v>8.1326585110554699E-7</v>
      </c>
      <c r="M921" s="23">
        <f ca="1">+COSS!S2155/COSS!$H$2161</f>
        <v>2.7516057597347711E-5</v>
      </c>
      <c r="N921" s="23">
        <f ca="1">+COSS!T2155/COSS!$H$2161</f>
        <v>3.2864587153985214E-4</v>
      </c>
      <c r="O921" s="23">
        <f ca="1">+COSS!U2155/COSS!$H$2161</f>
        <v>1.2431192999465132E-3</v>
      </c>
      <c r="P921" s="23">
        <f ca="1">+COSS!V2155/COSS!$H$2161</f>
        <v>2.2090393843161128E-4</v>
      </c>
      <c r="Q921" s="23">
        <f ca="1">+COSS!X2155/COSS!$H$2161</f>
        <v>1.5715348027975384E-4</v>
      </c>
      <c r="R921" s="23">
        <f ca="1">+COSS!Y2155/COSS!$H$2161</f>
        <v>3.152413294025435E-6</v>
      </c>
      <c r="S921" s="23">
        <f ca="1">+COSS!AA2155/COSS!$H$2161</f>
        <v>2.1024501513174158E-6</v>
      </c>
      <c r="T921" s="23">
        <f ca="1">+COSS!AB2155/COSS!$H$2161</f>
        <v>9.4444784048214627E-6</v>
      </c>
      <c r="U921" s="23">
        <f ca="1">+COSS!AC2155/COSS!$H$2161</f>
        <v>1.962913188515635E-6</v>
      </c>
    </row>
    <row r="922" spans="1:41">
      <c r="B922" s="18" t="str">
        <f>$B$7</f>
        <v>SUBTRAN</v>
      </c>
      <c r="D922" s="23">
        <f ca="1">+COSS!H2156/COSS!$H$2161</f>
        <v>2.1563276886431729E-3</v>
      </c>
      <c r="E922" s="23">
        <f ca="1">+COSS!I2156/COSS!$H$2161</f>
        <v>1.1375419293089082E-3</v>
      </c>
      <c r="F922" s="23">
        <f ca="1">+COSS!J2156/COSS!$H$2161</f>
        <v>2.6768952778369939E-4</v>
      </c>
      <c r="G922" s="23">
        <f ca="1">+COSS!K2156/COSS!$H$2161</f>
        <v>3.6841684971333249E-6</v>
      </c>
      <c r="H922" s="23">
        <f ca="1">+COSS!L2156/COSS!$H$2161</f>
        <v>8.2726521470066102E-7</v>
      </c>
      <c r="I922" s="23">
        <f ca="1">+COSS!N2156/COSS!$H$2161</f>
        <v>1.5142042210872583E-4</v>
      </c>
      <c r="J922" s="23">
        <f ca="1">+COSS!O2156/COSS!$H$2161</f>
        <v>2.4853056463070643E-5</v>
      </c>
      <c r="K922" s="23">
        <f ca="1">+COSS!P2156/COSS!$H$2161</f>
        <v>6.7387224239358766E-6</v>
      </c>
      <c r="L922" s="23">
        <f ca="1">+COSS!Q2156/COSS!$H$2161</f>
        <v>0</v>
      </c>
      <c r="M922" s="23">
        <f ca="1">+COSS!S2156/COSS!$H$2161</f>
        <v>7.0391947879790034E-6</v>
      </c>
      <c r="N922" s="23">
        <f ca="1">+COSS!T2156/COSS!$H$2161</f>
        <v>8.725467294036496E-5</v>
      </c>
      <c r="O922" s="23">
        <f ca="1">+COSS!U2156/COSS!$H$2161</f>
        <v>4.2569047607938181E-4</v>
      </c>
      <c r="P922" s="23">
        <f ca="1">+COSS!V2156/COSS!$H$2161</f>
        <v>0</v>
      </c>
      <c r="Q922" s="23">
        <f ca="1">+COSS!X2156/COSS!$H$2161</f>
        <v>4.2169042550303832E-5</v>
      </c>
      <c r="R922" s="23">
        <f ca="1">+COSS!Y2156/COSS!$H$2161</f>
        <v>8.5068993406041015E-7</v>
      </c>
      <c r="S922" s="23">
        <f ca="1">+COSS!AA2156/COSS!$H$2161</f>
        <v>5.6852055090161495E-7</v>
      </c>
      <c r="T922" s="23">
        <f ca="1">+COSS!AB2156/COSS!$H$2161</f>
        <v>0</v>
      </c>
      <c r="U922" s="23">
        <f ca="1">+COSS!AC2156/COSS!$H$2161</f>
        <v>0</v>
      </c>
    </row>
    <row r="923" spans="1:41">
      <c r="B923" s="18" t="str">
        <f>$B$8</f>
        <v>DISTPRI</v>
      </c>
      <c r="D923" s="23">
        <f ca="1">+COSS!H2157/COSS!$H$2161</f>
        <v>8.4038895060398328E-2</v>
      </c>
      <c r="E923" s="23">
        <f ca="1">+COSS!I2157/COSS!$H$2161</f>
        <v>5.5896660848773816E-2</v>
      </c>
      <c r="F923" s="23">
        <f ca="1">+COSS!J2157/COSS!$H$2161</f>
        <v>1.2894408691182888E-2</v>
      </c>
      <c r="G923" s="23">
        <f ca="1">+COSS!K2157/COSS!$H$2161</f>
        <v>1.7877386044859705E-4</v>
      </c>
      <c r="H923" s="23">
        <f ca="1">+COSS!L2157/COSS!$H$2161</f>
        <v>0</v>
      </c>
      <c r="I923" s="23">
        <f ca="1">+COSS!N2157/COSS!$H$2161</f>
        <v>7.3418930865661982E-3</v>
      </c>
      <c r="J923" s="23">
        <f ca="1">+COSS!O2157/COSS!$H$2161</f>
        <v>1.1814289951511878E-3</v>
      </c>
      <c r="K923" s="23">
        <f ca="1">+COSS!P2157/COSS!$H$2161</f>
        <v>0</v>
      </c>
      <c r="L923" s="23">
        <f ca="1">+COSS!Q2157/COSS!$H$2161</f>
        <v>0</v>
      </c>
      <c r="M923" s="23">
        <f ca="1">+COSS!S2157/COSS!$H$2161</f>
        <v>3.4422185145441416E-4</v>
      </c>
      <c r="N923" s="23">
        <f ca="1">+COSS!T2157/COSS!$H$2161</f>
        <v>4.0938253559448228E-3</v>
      </c>
      <c r="O923" s="23">
        <f ca="1">+COSS!U2157/COSS!$H$2161</f>
        <v>0</v>
      </c>
      <c r="P923" s="23">
        <f ca="1">+COSS!V2157/COSS!$H$2161</f>
        <v>0</v>
      </c>
      <c r="Q923" s="23">
        <f ca="1">+COSS!X2157/COSS!$H$2161</f>
        <v>2.0391368584534242E-3</v>
      </c>
      <c r="R923" s="23">
        <f ca="1">+COSS!Y2157/COSS!$H$2161</f>
        <v>4.1416443055153923E-5</v>
      </c>
      <c r="S923" s="23">
        <f ca="1">+COSS!AA2157/COSS!$H$2161</f>
        <v>2.7129069367830298E-5</v>
      </c>
      <c r="T923" s="23">
        <f ca="1">+COSS!AB2157/COSS!$H$2161</f>
        <v>0</v>
      </c>
      <c r="U923" s="23">
        <f ca="1">+COSS!AC2157/COSS!$H$2161</f>
        <v>0</v>
      </c>
    </row>
    <row r="924" spans="1:41">
      <c r="B924" s="18" t="str">
        <f>$B$9</f>
        <v>DISTSEC</v>
      </c>
      <c r="D924" s="23">
        <f ca="1">+COSS!H2158/COSS!$H$2161</f>
        <v>3.3712427531235177E-2</v>
      </c>
      <c r="E924" s="23">
        <f ca="1">+COSS!I2158/COSS!$H$2161</f>
        <v>2.5145769157583361E-2</v>
      </c>
      <c r="F924" s="23">
        <f ca="1">+COSS!J2158/COSS!$H$2161</f>
        <v>5.0000567460751306E-3</v>
      </c>
      <c r="G924" s="23">
        <f ca="1">+COSS!K2158/COSS!$H$2161</f>
        <v>0</v>
      </c>
      <c r="H924" s="23">
        <f ca="1">+COSS!L2158/COSS!$H$2161</f>
        <v>0</v>
      </c>
      <c r="I924" s="23">
        <f ca="1">+COSS!N2158/COSS!$H$2161</f>
        <v>2.4511487252018879E-3</v>
      </c>
      <c r="J924" s="23">
        <f ca="1">+COSS!O2158/COSS!$H$2161</f>
        <v>0</v>
      </c>
      <c r="K924" s="23">
        <f ca="1">+COSS!P2158/COSS!$H$2161</f>
        <v>0</v>
      </c>
      <c r="L924" s="23">
        <f ca="1">+COSS!Q2158/COSS!$H$2161</f>
        <v>0</v>
      </c>
      <c r="M924" s="23">
        <f ca="1">+COSS!S2158/COSS!$H$2161</f>
        <v>9.4986064120914051E-5</v>
      </c>
      <c r="N924" s="23">
        <f ca="1">+COSS!T2158/COSS!$H$2161</f>
        <v>0</v>
      </c>
      <c r="O924" s="23">
        <f ca="1">+COSS!U2158/COSS!$H$2161</f>
        <v>0</v>
      </c>
      <c r="P924" s="23">
        <f ca="1">+COSS!V2158/COSS!$H$2161</f>
        <v>0</v>
      </c>
      <c r="Q924" s="23">
        <f ca="1">+COSS!X2158/COSS!$H$2161</f>
        <v>7.0140761143778682E-4</v>
      </c>
      <c r="R924" s="23">
        <f ca="1">+COSS!Y2158/COSS!$H$2161</f>
        <v>0</v>
      </c>
      <c r="S924" s="23">
        <f ca="1">+COSS!AA2158/COSS!$H$2161</f>
        <v>8.3734522042565241E-6</v>
      </c>
      <c r="T924" s="23">
        <f ca="1">+COSS!AB2158/COSS!$H$2161</f>
        <v>2.5696611496456903E-4</v>
      </c>
      <c r="U924" s="23">
        <f ca="1">+COSS!AC2158/COSS!$H$2161</f>
        <v>5.371965964726613E-5</v>
      </c>
    </row>
    <row r="925" spans="1:41">
      <c r="B925" s="18" t="str">
        <f>$B$10</f>
        <v>ENERGY</v>
      </c>
      <c r="D925" s="23">
        <f ca="1">+COSS!H2159/COSS!$H$2161</f>
        <v>0.47033787924076481</v>
      </c>
      <c r="E925" s="23">
        <f ca="1">+COSS!I2159/COSS!$H$2161</f>
        <v>0.19613918604582717</v>
      </c>
      <c r="F925" s="23">
        <f ca="1">+COSS!J2159/COSS!$H$2161</f>
        <v>5.5648569333802848E-2</v>
      </c>
      <c r="G925" s="23">
        <f ca="1">+COSS!K2159/COSS!$H$2161</f>
        <v>7.7063571994397009E-4</v>
      </c>
      <c r="H925" s="23">
        <f ca="1">+COSS!L2159/COSS!$H$2161</f>
        <v>1.3747279068743935E-4</v>
      </c>
      <c r="I925" s="23">
        <f ca="1">+COSS!N2159/COSS!$H$2161</f>
        <v>3.5422904387071498E-2</v>
      </c>
      <c r="J925" s="23">
        <f ca="1">+COSS!O2159/COSS!$H$2161</f>
        <v>5.6447570331439418E-3</v>
      </c>
      <c r="K925" s="23">
        <f ca="1">+COSS!P2159/COSS!$H$2161</f>
        <v>1.2031867409479158E-3</v>
      </c>
      <c r="L925" s="23">
        <f ca="1">+COSS!Q2159/COSS!$H$2161</f>
        <v>5.2672646926713872E-5</v>
      </c>
      <c r="M925" s="23">
        <f ca="1">+COSS!S2159/COSS!$H$2161</f>
        <v>1.9246784984909349E-3</v>
      </c>
      <c r="N925" s="23">
        <f ca="1">+COSS!T2159/COSS!$H$2161</f>
        <v>2.6090981982388673E-2</v>
      </c>
      <c r="O925" s="23">
        <f ca="1">+COSS!U2159/COSS!$H$2161</f>
        <v>0.11200573924513785</v>
      </c>
      <c r="P925" s="23">
        <f ca="1">+COSS!V2159/COSS!$H$2161</f>
        <v>2.02772165383781E-2</v>
      </c>
      <c r="Q925" s="23">
        <f ca="1">+COSS!X2159/COSS!$H$2161</f>
        <v>9.8522603015612636E-3</v>
      </c>
      <c r="R925" s="23">
        <f ca="1">+COSS!Y2159/COSS!$H$2161</f>
        <v>2.0021166361210258E-4</v>
      </c>
      <c r="S925" s="23">
        <f ca="1">+COSS!AA2159/COSS!$H$2161</f>
        <v>1.7792535541080851E-4</v>
      </c>
      <c r="T925" s="23">
        <f ca="1">+COSS!AB2159/COSS!$H$2161</f>
        <v>3.965512094821334E-3</v>
      </c>
      <c r="U925" s="23">
        <f ca="1">+COSS!AC2159/COSS!$H$2161</f>
        <v>8.2396886261232728E-4</v>
      </c>
    </row>
    <row r="926" spans="1:41">
      <c r="B926" s="18" t="str">
        <f>$B$11</f>
        <v>CUSTOMER</v>
      </c>
      <c r="D926" s="23">
        <f ca="1">+COSS!H2160/COSS!$H$2161</f>
        <v>3.1100547220519349E-2</v>
      </c>
      <c r="E926" s="23">
        <f ca="1">+COSS!I2160/COSS!$H$2161</f>
        <v>2.2543408461972329E-2</v>
      </c>
      <c r="F926" s="23">
        <f ca="1">+COSS!J2160/COSS!$H$2161</f>
        <v>5.207235394156043E-3</v>
      </c>
      <c r="G926" s="23">
        <f ca="1">+COSS!K2160/COSS!$H$2161</f>
        <v>2.4078064439264865E-4</v>
      </c>
      <c r="H926" s="23">
        <f ca="1">+COSS!L2160/COSS!$H$2161</f>
        <v>5.0673218693602765E-5</v>
      </c>
      <c r="I926" s="23">
        <f ca="1">+COSS!N2160/COSS!$H$2161</f>
        <v>3.116258260935035E-4</v>
      </c>
      <c r="J926" s="23">
        <f ca="1">+COSS!O2160/COSS!$H$2161</f>
        <v>7.8197761235673655E-5</v>
      </c>
      <c r="K926" s="23">
        <f ca="1">+COSS!P2160/COSS!$H$2161</f>
        <v>9.0302478617639842E-5</v>
      </c>
      <c r="L926" s="23">
        <f ca="1">+COSS!Q2160/COSS!$H$2161</f>
        <v>1.2972828956385638E-5</v>
      </c>
      <c r="M926" s="23">
        <f ca="1">+COSS!S2160/COSS!$H$2161</f>
        <v>2.255134227067016E-6</v>
      </c>
      <c r="N926" s="23">
        <f ca="1">+COSS!T2160/COSS!$H$2161</f>
        <v>5.5847228221654908E-5</v>
      </c>
      <c r="O926" s="23">
        <f ca="1">+COSS!U2160/COSS!$H$2161</f>
        <v>1.4414904799042852E-4</v>
      </c>
      <c r="P926" s="23">
        <f ca="1">+COSS!V2160/COSS!$H$2161</f>
        <v>4.11584852475326E-5</v>
      </c>
      <c r="Q926" s="23">
        <f ca="1">+COSS!X2160/COSS!$H$2161</f>
        <v>6.556395434360197E-5</v>
      </c>
      <c r="R926" s="23">
        <f ca="1">+COSS!Y2160/COSS!$H$2161</f>
        <v>1.1964274409402279E-6</v>
      </c>
      <c r="S926" s="23">
        <f ca="1">+COSS!AA2160/COSS!$H$2161</f>
        <v>6.0363402416012891E-6</v>
      </c>
      <c r="T926" s="23">
        <f ca="1">+COSS!AB2160/COSS!$H$2161</f>
        <v>1.6780484480144722E-3</v>
      </c>
      <c r="U926" s="23">
        <f ca="1">+COSS!AC2160/COSS!$H$2161</f>
        <v>5.7109554067421458E-4</v>
      </c>
    </row>
    <row r="927" spans="1:41">
      <c r="B927" s="18" t="str">
        <f>$B$12</f>
        <v>TOTAL</v>
      </c>
      <c r="D927" s="23">
        <f ca="1">+COSS!H2161/COSS!$H$2161</f>
        <v>1</v>
      </c>
      <c r="E927" s="23">
        <f ca="1">+COSS!I2161/COSS!$H$2161</f>
        <v>0.5044436891974301</v>
      </c>
      <c r="F927" s="23">
        <f ca="1">+COSS!J2161/COSS!$H$2161</f>
        <v>0.12576503253436686</v>
      </c>
      <c r="G927" s="23">
        <f ca="1">+COSS!K2161/COSS!$H$2161</f>
        <v>1.8393116155454258E-3</v>
      </c>
      <c r="H927" s="23">
        <f ca="1">+COSS!L2161/COSS!$H$2161</f>
        <v>3.0349899204112598E-4</v>
      </c>
      <c r="I927" s="23">
        <f ca="1">+COSS!N2161/COSS!$H$2161</f>
        <v>7.2972539084048271E-2</v>
      </c>
      <c r="J927" s="23">
        <f ca="1">+COSS!O2161/COSS!$H$2161</f>
        <v>1.1304865397045076E-2</v>
      </c>
      <c r="K927" s="23">
        <f ca="1">+COSS!P2161/COSS!$H$2161</f>
        <v>2.228261347295017E-3</v>
      </c>
      <c r="L927" s="23">
        <f ca="1">+COSS!Q2161/COSS!$H$2161</f>
        <v>1.0639230948154101E-4</v>
      </c>
      <c r="M927" s="23">
        <f ca="1">+COSS!S2161/COSS!$H$2161</f>
        <v>3.7137603304157017E-3</v>
      </c>
      <c r="N927" s="23">
        <f ca="1">+COSS!T2161/COSS!$H$2161</f>
        <v>4.5872681189323965E-2</v>
      </c>
      <c r="O927" s="23">
        <f ca="1">+COSS!U2161/COSS!$H$2161</f>
        <v>0.17188555629314353</v>
      </c>
      <c r="P927" s="23">
        <f ca="1">+COSS!V2161/COSS!$H$2161</f>
        <v>3.0670552193734133E-2</v>
      </c>
      <c r="Q927" s="23">
        <f ca="1">+COSS!X2161/COSS!$H$2161</f>
        <v>2.0287099783273133E-2</v>
      </c>
      <c r="R927" s="23">
        <f ca="1">+COSS!Y2161/COSS!$H$2161</f>
        <v>3.9706259986356952E-4</v>
      </c>
      <c r="S927" s="23">
        <f ca="1">+COSS!AA2161/COSS!$H$2161</f>
        <v>3.2104545861701052E-4</v>
      </c>
      <c r="T927" s="23">
        <f ca="1">+COSS!AB2161/COSS!$H$2161</f>
        <v>6.3474608962944129E-3</v>
      </c>
      <c r="U927" s="23">
        <f ca="1">+COSS!AC2161/COSS!$H$2161</f>
        <v>1.5411907780813025E-3</v>
      </c>
    </row>
    <row r="928" spans="1:41">
      <c r="A928" s="119" t="s">
        <v>360</v>
      </c>
      <c r="B928" s="18" t="str">
        <f>$B$5</f>
        <v>PRODUCTION</v>
      </c>
      <c r="D928" s="23">
        <f t="shared" ref="D928:D935" ca="1" si="561">SUM(E928:U928)</f>
        <v>0.34175473146513491</v>
      </c>
      <c r="E928" s="23">
        <f t="shared" ref="E928:E935" ca="1" si="562">IF(E$927=0,0,E$919*E920/E$927)</f>
        <v>1.3641925599496617E-3</v>
      </c>
      <c r="F928" s="23">
        <f t="shared" ref="F928:U935" ca="1" si="563">IF(F$927=0,0,F$919*F920/F$927)</f>
        <v>7.2267092306972647E-3</v>
      </c>
      <c r="G928" s="23">
        <f t="shared" ca="1" si="563"/>
        <v>2.197319263370856E-4</v>
      </c>
      <c r="H928" s="23">
        <f t="shared" ca="1" si="563"/>
        <v>-9.0757287672160237E-4</v>
      </c>
      <c r="I928" s="23">
        <f t="shared" ca="1" si="563"/>
        <v>2.2571385373622528E-2</v>
      </c>
      <c r="J928" s="23">
        <f t="shared" ca="1" si="563"/>
        <v>2.3295762207480124E-2</v>
      </c>
      <c r="K928" s="23">
        <f t="shared" ca="1" si="563"/>
        <v>2.541377196591726E-3</v>
      </c>
      <c r="L928" s="23">
        <f t="shared" ca="1" si="563"/>
        <v>-9.124582058075692E-5</v>
      </c>
      <c r="M928" s="23">
        <f t="shared" ca="1" si="563"/>
        <v>-7.3240606617232045E-4</v>
      </c>
      <c r="N928" s="23">
        <f t="shared" ca="1" si="563"/>
        <v>2.4650183960723271E-2</v>
      </c>
      <c r="O928" s="23">
        <f t="shared" ca="1" si="563"/>
        <v>0.22116118557947809</v>
      </c>
      <c r="P928" s="23">
        <f t="shared" ca="1" si="563"/>
        <v>3.7581932755698134E-2</v>
      </c>
      <c r="Q928" s="23">
        <f t="shared" ca="1" si="563"/>
        <v>2.7960866743172632E-3</v>
      </c>
      <c r="R928" s="23">
        <f t="shared" ca="1" si="563"/>
        <v>0</v>
      </c>
      <c r="S928" s="23">
        <f t="shared" ca="1" si="563"/>
        <v>0</v>
      </c>
      <c r="T928" s="23">
        <f t="shared" ca="1" si="563"/>
        <v>8.5478923889867195E-5</v>
      </c>
      <c r="U928" s="23">
        <f t="shared" ca="1" si="563"/>
        <v>-8.0701601753779667E-6</v>
      </c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</row>
    <row r="929" spans="1:41">
      <c r="A929" s="18" t="str">
        <f>+A928</f>
        <v>REVYEC_EXP_OM</v>
      </c>
      <c r="B929" s="18" t="str">
        <f>$B$6</f>
        <v>BULKTRAN</v>
      </c>
      <c r="D929" s="23">
        <f t="shared" ca="1" si="561"/>
        <v>7.3293666770919861E-3</v>
      </c>
      <c r="E929" s="23">
        <f t="shared" ca="1" si="562"/>
        <v>2.8237132180387754E-5</v>
      </c>
      <c r="F929" s="23">
        <f t="shared" ref="F929:S929" ca="1" si="564">IF(F$927=0,0,F$919*F921/F$927)</f>
        <v>1.5271558534881458E-4</v>
      </c>
      <c r="G929" s="23">
        <f t="shared" ca="1" si="564"/>
        <v>4.6042856585116074E-6</v>
      </c>
      <c r="H929" s="23">
        <f t="shared" ca="1" si="564"/>
        <v>-1.8430441528791811E-5</v>
      </c>
      <c r="I929" s="23">
        <f t="shared" ca="1" si="564"/>
        <v>4.7585117756868188E-4</v>
      </c>
      <c r="J929" s="23">
        <f t="shared" ca="1" si="564"/>
        <v>5.021623511271134E-4</v>
      </c>
      <c r="K929" s="23">
        <f t="shared" ca="1" si="564"/>
        <v>5.4057113343963373E-5</v>
      </c>
      <c r="L929" s="23">
        <f t="shared" ca="1" si="564"/>
        <v>-1.8582639648916377E-6</v>
      </c>
      <c r="M929" s="23">
        <f t="shared" ca="1" si="564"/>
        <v>-1.5348021664633591E-5</v>
      </c>
      <c r="N929" s="23">
        <f t="shared" ca="1" si="564"/>
        <v>5.3240760162660003E-4</v>
      </c>
      <c r="O929" s="23">
        <f t="shared" ca="1" si="564"/>
        <v>4.7347100670123545E-3</v>
      </c>
      <c r="P929" s="23">
        <f t="shared" ca="1" si="564"/>
        <v>8.1944260802761695E-4</v>
      </c>
      <c r="Q929" s="23">
        <f t="shared" ca="1" si="564"/>
        <v>5.9145320920715672E-5</v>
      </c>
      <c r="R929" s="23">
        <f t="shared" ca="1" si="564"/>
        <v>0</v>
      </c>
      <c r="S929" s="23">
        <f t="shared" ca="1" si="564"/>
        <v>0</v>
      </c>
      <c r="T929" s="23">
        <f t="shared" ca="1" si="563"/>
        <v>1.8453091349626079E-6</v>
      </c>
      <c r="U929" s="23">
        <f t="shared" ca="1" si="563"/>
        <v>-1.7514769943956896E-7</v>
      </c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</row>
    <row r="930" spans="1:41">
      <c r="A930" s="18" t="str">
        <f t="shared" ref="A930:A935" si="565">+A929</f>
        <v>REVYEC_EXP_OM</v>
      </c>
      <c r="B930" s="18" t="str">
        <f>$B$7</f>
        <v>SUBTRAN</v>
      </c>
      <c r="D930" s="23">
        <f t="shared" ca="1" si="561"/>
        <v>2.1011458946266536E-3</v>
      </c>
      <c r="E930" s="23">
        <f t="shared" ca="1" si="562"/>
        <v>7.7804225509006822E-6</v>
      </c>
      <c r="F930" s="23">
        <f t="shared" ca="1" si="563"/>
        <v>4.2257078876918918E-5</v>
      </c>
      <c r="G930" s="23">
        <f t="shared" ca="1" si="563"/>
        <v>1.2805155582792354E-6</v>
      </c>
      <c r="H930" s="23">
        <f t="shared" ca="1" si="563"/>
        <v>-6.6888935600972131E-6</v>
      </c>
      <c r="I930" s="23">
        <f t="shared" ca="1" si="563"/>
        <v>1.2786254323904122E-4</v>
      </c>
      <c r="J930" s="23">
        <f t="shared" ca="1" si="563"/>
        <v>1.3516941757244709E-4</v>
      </c>
      <c r="K930" s="23">
        <f t="shared" ca="1" si="563"/>
        <v>1.8846208858675911E-5</v>
      </c>
      <c r="L930" s="23">
        <f t="shared" ca="1" si="563"/>
        <v>0</v>
      </c>
      <c r="M930" s="23">
        <f t="shared" ca="1" si="563"/>
        <v>-3.9263515031270839E-6</v>
      </c>
      <c r="N930" s="23">
        <f t="shared" ca="1" si="563"/>
        <v>1.4135291258408488E-4</v>
      </c>
      <c r="O930" s="23">
        <f t="shared" ca="1" si="563"/>
        <v>1.6213415579752095E-3</v>
      </c>
      <c r="P930" s="23">
        <f t="shared" ca="1" si="563"/>
        <v>0</v>
      </c>
      <c r="Q930" s="23">
        <f t="shared" ca="1" si="563"/>
        <v>1.5870482474312413E-5</v>
      </c>
      <c r="R930" s="23">
        <f t="shared" ca="1" si="563"/>
        <v>0</v>
      </c>
      <c r="S930" s="23">
        <f t="shared" ca="1" si="563"/>
        <v>0</v>
      </c>
      <c r="T930" s="23">
        <f t="shared" ca="1" si="563"/>
        <v>0</v>
      </c>
      <c r="U930" s="23">
        <f t="shared" ca="1" si="563"/>
        <v>0</v>
      </c>
      <c r="V930" s="23"/>
      <c r="W930" s="23"/>
    </row>
    <row r="931" spans="1:41">
      <c r="A931" s="18" t="str">
        <f t="shared" si="565"/>
        <v>REVYEC_EXP_OM</v>
      </c>
      <c r="B931" s="18" t="str">
        <f>$B$8</f>
        <v>DISTPRI</v>
      </c>
      <c r="D931" s="23">
        <f t="shared" ca="1" si="561"/>
        <v>2.2312530248437552E-2</v>
      </c>
      <c r="E931" s="23">
        <f ca="1">IF(E$927=0,0,E$919*E923/E$927)</f>
        <v>3.8231526186648963E-4</v>
      </c>
      <c r="F931" s="23">
        <f t="shared" ca="1" si="563"/>
        <v>2.035492570986275E-3</v>
      </c>
      <c r="G931" s="23">
        <f t="shared" ca="1" si="563"/>
        <v>6.2136872918867739E-5</v>
      </c>
      <c r="H931" s="23">
        <f t="shared" ca="1" si="563"/>
        <v>0</v>
      </c>
      <c r="I931" s="23">
        <f t="shared" ca="1" si="563"/>
        <v>6.1996467131984791E-3</v>
      </c>
      <c r="J931" s="23">
        <f t="shared" ca="1" si="563"/>
        <v>6.4254901370009235E-3</v>
      </c>
      <c r="K931" s="23">
        <f t="shared" ca="1" si="563"/>
        <v>0</v>
      </c>
      <c r="L931" s="23">
        <f t="shared" ca="1" si="563"/>
        <v>0</v>
      </c>
      <c r="M931" s="23">
        <f t="shared" ca="1" si="563"/>
        <v>-1.9200150366278774E-4</v>
      </c>
      <c r="N931" s="23">
        <f t="shared" ca="1" si="563"/>
        <v>6.6320131423663583E-3</v>
      </c>
      <c r="O931" s="23">
        <f t="shared" ca="1" si="563"/>
        <v>0</v>
      </c>
      <c r="P931" s="23">
        <f t="shared" ca="1" si="563"/>
        <v>0</v>
      </c>
      <c r="Q931" s="23">
        <f t="shared" ca="1" si="563"/>
        <v>7.6743705376294748E-4</v>
      </c>
      <c r="R931" s="23">
        <f t="shared" ca="1" si="563"/>
        <v>0</v>
      </c>
      <c r="S931" s="23">
        <f t="shared" ca="1" si="563"/>
        <v>0</v>
      </c>
      <c r="T931" s="23">
        <f t="shared" ca="1" si="563"/>
        <v>0</v>
      </c>
      <c r="U931" s="23">
        <f t="shared" ca="1" si="563"/>
        <v>0</v>
      </c>
      <c r="V931" s="23"/>
      <c r="W931" s="23"/>
    </row>
    <row r="932" spans="1:41">
      <c r="A932" s="18" t="str">
        <f t="shared" si="565"/>
        <v>REVYEC_EXP_OM</v>
      </c>
      <c r="B932" s="18" t="str">
        <f>$B$9</f>
        <v>DISTSEC</v>
      </c>
      <c r="D932" s="23">
        <f t="shared" ca="1" si="561"/>
        <v>3.2875012184442388E-3</v>
      </c>
      <c r="E932" s="23">
        <f t="shared" ca="1" si="562"/>
        <v>1.7198900925987373E-4</v>
      </c>
      <c r="F932" s="23">
        <f t="shared" ca="1" si="563"/>
        <v>7.893016736862928E-4</v>
      </c>
      <c r="G932" s="23">
        <f t="shared" ca="1" si="563"/>
        <v>0</v>
      </c>
      <c r="H932" s="23">
        <f t="shared" ca="1" si="563"/>
        <v>0</v>
      </c>
      <c r="I932" s="23">
        <f t="shared" ca="1" si="563"/>
        <v>2.0698007936895482E-3</v>
      </c>
      <c r="J932" s="23">
        <f t="shared" ca="1" si="563"/>
        <v>0</v>
      </c>
      <c r="K932" s="23">
        <f t="shared" ca="1" si="563"/>
        <v>0</v>
      </c>
      <c r="L932" s="23">
        <f t="shared" ca="1" si="563"/>
        <v>0</v>
      </c>
      <c r="M932" s="23">
        <f t="shared" ca="1" si="563"/>
        <v>-5.2981724028175725E-5</v>
      </c>
      <c r="N932" s="23">
        <f t="shared" ca="1" si="563"/>
        <v>0</v>
      </c>
      <c r="O932" s="23">
        <f t="shared" ca="1" si="563"/>
        <v>0</v>
      </c>
      <c r="P932" s="23">
        <f t="shared" ca="1" si="563"/>
        <v>0</v>
      </c>
      <c r="Q932" s="23">
        <f t="shared" ca="1" si="563"/>
        <v>2.6397747094669384E-4</v>
      </c>
      <c r="R932" s="23">
        <f t="shared" ca="1" si="563"/>
        <v>0</v>
      </c>
      <c r="S932" s="23">
        <f t="shared" ca="1" si="563"/>
        <v>0</v>
      </c>
      <c r="T932" s="23">
        <f t="shared" ca="1" si="563"/>
        <v>5.0207316804059632E-5</v>
      </c>
      <c r="U932" s="23">
        <f t="shared" ca="1" si="563"/>
        <v>-4.7933219140528311E-6</v>
      </c>
      <c r="V932" s="23"/>
      <c r="W932" s="23"/>
    </row>
    <row r="933" spans="1:41">
      <c r="A933" s="18" t="str">
        <f t="shared" si="565"/>
        <v>REVYEC_EXP_OM</v>
      </c>
      <c r="B933" s="18" t="str">
        <f>$B$10</f>
        <v>ENERGY</v>
      </c>
      <c r="D933" s="23">
        <f t="shared" ca="1" si="561"/>
        <v>0.62056071205656249</v>
      </c>
      <c r="E933" s="23">
        <f t="shared" ca="1" si="562"/>
        <v>1.3415292279849217E-3</v>
      </c>
      <c r="F933" s="23">
        <f t="shared" ca="1" si="563"/>
        <v>8.7846020843456857E-3</v>
      </c>
      <c r="G933" s="23">
        <f t="shared" ca="1" si="563"/>
        <v>2.6785176354496743E-4</v>
      </c>
      <c r="H933" s="23">
        <f t="shared" ca="1" si="563"/>
        <v>-1.1115430069793678E-3</v>
      </c>
      <c r="I933" s="23">
        <f t="shared" ca="1" si="563"/>
        <v>2.9911834749688938E-2</v>
      </c>
      <c r="J933" s="23">
        <f t="shared" ca="1" si="563"/>
        <v>3.0700389774665608E-2</v>
      </c>
      <c r="K933" s="23">
        <f t="shared" ca="1" si="563"/>
        <v>3.3649566177931323E-3</v>
      </c>
      <c r="L933" s="23">
        <f t="shared" ca="1" si="563"/>
        <v>-1.2035385672018052E-4</v>
      </c>
      <c r="M933" s="23">
        <f t="shared" ca="1" si="563"/>
        <v>-1.0735552209027465E-3</v>
      </c>
      <c r="N933" s="23">
        <f t="shared" ca="1" si="563"/>
        <v>4.2267493202457401E-2</v>
      </c>
      <c r="O933" s="23">
        <f t="shared" ca="1" si="563"/>
        <v>0.42660000628252853</v>
      </c>
      <c r="P933" s="23">
        <f t="shared" ca="1" si="563"/>
        <v>7.5218284118068635E-2</v>
      </c>
      <c r="Q933" s="23">
        <f t="shared" ca="1" si="563"/>
        <v>3.7079363199145096E-3</v>
      </c>
      <c r="R933" s="23">
        <f t="shared" ca="1" si="563"/>
        <v>0</v>
      </c>
      <c r="S933" s="23">
        <f t="shared" ca="1" si="563"/>
        <v>0</v>
      </c>
      <c r="T933" s="23">
        <f t="shared" ca="1" si="563"/>
        <v>7.7480146385244938E-4</v>
      </c>
      <c r="U933" s="23">
        <f t="shared" ca="1" si="563"/>
        <v>-7.3521463679970521E-5</v>
      </c>
      <c r="V933" s="23"/>
      <c r="W933" s="23"/>
    </row>
    <row r="934" spans="1:41">
      <c r="A934" s="18" t="str">
        <f t="shared" si="565"/>
        <v>REVYEC_EXP_OM</v>
      </c>
      <c r="B934" s="18" t="str">
        <f>$B$11</f>
        <v>CUSTOMER</v>
      </c>
      <c r="D934" s="23">
        <f t="shared" ca="1" si="561"/>
        <v>2.6540124397021548E-3</v>
      </c>
      <c r="E934" s="23">
        <f t="shared" ca="1" si="562"/>
        <v>1.541896953884188E-4</v>
      </c>
      <c r="F934" s="23">
        <f t="shared" ca="1" si="563"/>
        <v>8.2200659324759386E-4</v>
      </c>
      <c r="G934" s="23">
        <f t="shared" ca="1" si="563"/>
        <v>8.3688724203899705E-5</v>
      </c>
      <c r="H934" s="23">
        <f t="shared" ca="1" si="563"/>
        <v>-4.0972080073701952E-4</v>
      </c>
      <c r="I934" s="23">
        <f t="shared" ca="1" si="563"/>
        <v>2.631433072790674E-4</v>
      </c>
      <c r="J934" s="23">
        <f t="shared" ca="1" si="563"/>
        <v>4.2529762314752939E-4</v>
      </c>
      <c r="K934" s="23">
        <f t="shared" ca="1" si="563"/>
        <v>2.5254926162846062E-4</v>
      </c>
      <c r="L934" s="23">
        <f t="shared" ca="1" si="563"/>
        <v>-2.9642140438558245E-5</v>
      </c>
      <c r="M934" s="23">
        <f t="shared" ca="1" si="563"/>
        <v>-1.2578781989836197E-6</v>
      </c>
      <c r="N934" s="23">
        <f t="shared" ca="1" si="563"/>
        <v>9.0472728884954614E-5</v>
      </c>
      <c r="O934" s="23">
        <f t="shared" ca="1" si="563"/>
        <v>5.490253016745011E-4</v>
      </c>
      <c r="P934" s="23">
        <f t="shared" ca="1" si="563"/>
        <v>1.5267729825534874E-4</v>
      </c>
      <c r="Q934" s="23">
        <f t="shared" ca="1" si="563"/>
        <v>2.4675248130556785E-5</v>
      </c>
      <c r="R934" s="23">
        <f t="shared" ca="1" si="563"/>
        <v>0</v>
      </c>
      <c r="S934" s="23">
        <f t="shared" ca="1" si="563"/>
        <v>0</v>
      </c>
      <c r="T934" s="23">
        <f t="shared" ca="1" si="563"/>
        <v>3.2786544659259764E-4</v>
      </c>
      <c r="U934" s="23">
        <f t="shared" ca="1" si="563"/>
        <v>-5.0957969356212683E-5</v>
      </c>
      <c r="V934" s="23"/>
      <c r="W934" s="23"/>
    </row>
    <row r="935" spans="1:41">
      <c r="A935" s="18" t="str">
        <f t="shared" si="565"/>
        <v>REVYEC_EXP_OM</v>
      </c>
      <c r="B935" s="18" t="str">
        <f>$B$12</f>
        <v>TOTAL</v>
      </c>
      <c r="D935" s="23">
        <f t="shared" ca="1" si="561"/>
        <v>1</v>
      </c>
      <c r="E935" s="23">
        <f t="shared" ca="1" si="562"/>
        <v>3.4502333091806542E-3</v>
      </c>
      <c r="F935" s="23">
        <f t="shared" ca="1" si="563"/>
        <v>1.9853084817188844E-2</v>
      </c>
      <c r="G935" s="23">
        <f t="shared" ca="1" si="563"/>
        <v>6.3929408822161133E-4</v>
      </c>
      <c r="H935" s="23">
        <f t="shared" ca="1" si="563"/>
        <v>-2.4539560195268786E-3</v>
      </c>
      <c r="I935" s="23">
        <f t="shared" ca="1" si="563"/>
        <v>6.1619524658286275E-2</v>
      </c>
      <c r="J935" s="23">
        <f t="shared" ca="1" si="563"/>
        <v>6.1484271510993761E-2</v>
      </c>
      <c r="K935" s="23">
        <f t="shared" ca="1" si="563"/>
        <v>6.231786398215958E-3</v>
      </c>
      <c r="L935" s="23">
        <f t="shared" ca="1" si="563"/>
        <v>-2.4310008170438737E-4</v>
      </c>
      <c r="M935" s="23">
        <f t="shared" ca="1" si="563"/>
        <v>-2.0714767661327745E-3</v>
      </c>
      <c r="N935" s="23">
        <f t="shared" ca="1" si="563"/>
        <v>7.4313923548642705E-2</v>
      </c>
      <c r="O935" s="23">
        <f t="shared" ca="1" si="563"/>
        <v>0.65466626878866863</v>
      </c>
      <c r="P935" s="23">
        <f t="shared" ca="1" si="563"/>
        <v>0.11377233678004972</v>
      </c>
      <c r="Q935" s="23">
        <f t="shared" ca="1" si="563"/>
        <v>7.6351285704670006E-3</v>
      </c>
      <c r="R935" s="23">
        <f t="shared" ca="1" si="563"/>
        <v>0</v>
      </c>
      <c r="S935" s="23">
        <f t="shared" ca="1" si="563"/>
        <v>0</v>
      </c>
      <c r="T935" s="23">
        <f t="shared" ca="1" si="563"/>
        <v>1.2401984602739367E-3</v>
      </c>
      <c r="U935" s="23">
        <f t="shared" ca="1" si="563"/>
        <v>-1.3751806282505361E-4</v>
      </c>
      <c r="V935" s="23"/>
      <c r="W935" s="23"/>
    </row>
    <row r="938" spans="1:41">
      <c r="A938" s="18" t="s">
        <v>362</v>
      </c>
    </row>
    <row r="939" spans="1:41" ht="12">
      <c r="A939" s="37" t="s">
        <v>311</v>
      </c>
      <c r="D939" s="23">
        <f t="shared" ref="D939:U939" si="566">+D182</f>
        <v>1</v>
      </c>
      <c r="E939" s="23">
        <f t="shared" si="566"/>
        <v>3.4502333091806542E-3</v>
      </c>
      <c r="F939" s="23">
        <f t="shared" si="566"/>
        <v>1.9853084817188844E-2</v>
      </c>
      <c r="G939" s="23">
        <f t="shared" si="566"/>
        <v>6.3929408822161133E-4</v>
      </c>
      <c r="H939" s="23">
        <f t="shared" si="566"/>
        <v>-2.4539560195268786E-3</v>
      </c>
      <c r="I939" s="23">
        <f t="shared" si="566"/>
        <v>6.1619524658286275E-2</v>
      </c>
      <c r="J939" s="23">
        <f t="shared" si="566"/>
        <v>6.1484271510993761E-2</v>
      </c>
      <c r="K939" s="23">
        <f t="shared" si="566"/>
        <v>6.231786398215958E-3</v>
      </c>
      <c r="L939" s="23">
        <f t="shared" si="566"/>
        <v>-2.4310008170438737E-4</v>
      </c>
      <c r="M939" s="23">
        <f t="shared" si="566"/>
        <v>-2.0714767661327745E-3</v>
      </c>
      <c r="N939" s="23">
        <f t="shared" si="566"/>
        <v>7.4313923548642705E-2</v>
      </c>
      <c r="O939" s="23">
        <f t="shared" si="566"/>
        <v>0.65466626878866863</v>
      </c>
      <c r="P939" s="23">
        <f t="shared" si="566"/>
        <v>0.11377233678004972</v>
      </c>
      <c r="Q939" s="23">
        <f t="shared" si="566"/>
        <v>7.6351285704670006E-3</v>
      </c>
      <c r="R939" s="23">
        <f t="shared" si="566"/>
        <v>0</v>
      </c>
      <c r="S939" s="23">
        <f t="shared" si="566"/>
        <v>0</v>
      </c>
      <c r="T939" s="23">
        <f t="shared" si="566"/>
        <v>1.2401984602739367E-3</v>
      </c>
      <c r="U939" s="23">
        <f t="shared" si="566"/>
        <v>-1.3751806282505361E-4</v>
      </c>
    </row>
    <row r="940" spans="1:41" ht="12">
      <c r="A940" s="37" t="s">
        <v>72</v>
      </c>
      <c r="B940" s="18" t="str">
        <f>$B$5</f>
        <v>PRODUCTION</v>
      </c>
      <c r="D940" s="23">
        <f ca="1">+D881</f>
        <v>0.50208872632525781</v>
      </c>
      <c r="E940" s="23">
        <f t="shared" ref="E940:U940" ca="1" si="567">+E881</f>
        <v>0.22861787319851082</v>
      </c>
      <c r="F940" s="23">
        <f t="shared" ca="1" si="567"/>
        <v>6.6042369372230403E-2</v>
      </c>
      <c r="G940" s="23">
        <f t="shared" ca="1" si="567"/>
        <v>8.248325669086337E-4</v>
      </c>
      <c r="H940" s="23">
        <f t="shared" ca="1" si="567"/>
        <v>1.0958697600589053E-4</v>
      </c>
      <c r="I940" s="23">
        <f t="shared" ca="1" si="567"/>
        <v>3.7840596452388721E-2</v>
      </c>
      <c r="J940" s="23">
        <f t="shared" ca="1" si="567"/>
        <v>7.6637566657794549E-3</v>
      </c>
      <c r="K940" s="23">
        <f t="shared" ca="1" si="567"/>
        <v>1.3958164788011877E-3</v>
      </c>
      <c r="L940" s="23">
        <f t="shared" ca="1" si="567"/>
        <v>3.7724260790776879E-5</v>
      </c>
      <c r="M940" s="23">
        <f t="shared" ca="1" si="567"/>
        <v>1.7430152351392897E-3</v>
      </c>
      <c r="N940" s="23">
        <f t="shared" ca="1" si="567"/>
        <v>2.7759795800774516E-2</v>
      </c>
      <c r="O940" s="23">
        <f t="shared" ca="1" si="567"/>
        <v>9.7380998971348304E-2</v>
      </c>
      <c r="P940" s="23">
        <f t="shared" ca="1" si="567"/>
        <v>2.0466602107390201E-2</v>
      </c>
      <c r="Q940" s="23">
        <f t="shared" ca="1" si="567"/>
        <v>1.0912761419284983E-2</v>
      </c>
      <c r="R940" s="23">
        <f t="shared" ca="1" si="567"/>
        <v>2.0316496278037629E-4</v>
      </c>
      <c r="S940" s="23">
        <f t="shared" ca="1" si="567"/>
        <v>1.5206434378260651E-4</v>
      </c>
      <c r="T940" s="23">
        <f t="shared" ca="1" si="567"/>
        <v>7.7144566338375835E-4</v>
      </c>
      <c r="U940" s="23">
        <f t="shared" ca="1" si="567"/>
        <v>1.6632184995795952E-4</v>
      </c>
    </row>
    <row r="941" spans="1:41">
      <c r="B941" s="18" t="str">
        <f>$B$6</f>
        <v>BULKTRAN</v>
      </c>
      <c r="D941" s="23">
        <f t="shared" ref="D941:U941" ca="1" si="568">+D882</f>
        <v>-2.1072300266249983E-2</v>
      </c>
      <c r="E941" s="23">
        <f t="shared" ca="1" si="568"/>
        <v>-3.1729908583404673E-2</v>
      </c>
      <c r="F941" s="23">
        <f t="shared" ca="1" si="568"/>
        <v>-3.8147757329063948E-4</v>
      </c>
      <c r="G941" s="23">
        <f t="shared" ca="1" si="568"/>
        <v>-4.5840241540137882E-5</v>
      </c>
      <c r="H941" s="23">
        <f t="shared" ca="1" si="568"/>
        <v>-2.6004301433287697E-5</v>
      </c>
      <c r="I941" s="23">
        <f t="shared" ca="1" si="568"/>
        <v>-7.2239094215802711E-4</v>
      </c>
      <c r="J941" s="23">
        <f t="shared" ca="1" si="568"/>
        <v>6.77336671306421E-4</v>
      </c>
      <c r="K941" s="23">
        <f t="shared" ca="1" si="568"/>
        <v>3.7813992172837343E-5</v>
      </c>
      <c r="L941" s="23">
        <f t="shared" ca="1" si="568"/>
        <v>-1.0464950776945913E-5</v>
      </c>
      <c r="M941" s="23">
        <f t="shared" ca="1" si="568"/>
        <v>-9.0782202591501259E-5</v>
      </c>
      <c r="N941" s="23">
        <f t="shared" ca="1" si="568"/>
        <v>2.6783170589296818E-3</v>
      </c>
      <c r="O941" s="23">
        <f t="shared" ca="1" si="568"/>
        <v>5.7403610900891673E-3</v>
      </c>
      <c r="P941" s="23">
        <f t="shared" ca="1" si="568"/>
        <v>2.7281288215125648E-3</v>
      </c>
      <c r="Q941" s="23">
        <f t="shared" ca="1" si="568"/>
        <v>-6.7631056198751848E-6</v>
      </c>
      <c r="R941" s="23">
        <f t="shared" ca="1" si="568"/>
        <v>-9.0751829957443465E-6</v>
      </c>
      <c r="S941" s="23">
        <f t="shared" ca="1" si="568"/>
        <v>3.551386676597918E-6</v>
      </c>
      <c r="T941" s="23">
        <f t="shared" ca="1" si="568"/>
        <v>6.7369453458945779E-5</v>
      </c>
      <c r="U941" s="23">
        <f t="shared" ca="1" si="568"/>
        <v>1.7528343414634419E-5</v>
      </c>
    </row>
    <row r="942" spans="1:41">
      <c r="B942" s="18" t="str">
        <f>$B$7</f>
        <v>SUBTRAN</v>
      </c>
      <c r="D942" s="23">
        <f t="shared" ref="D942:U942" ca="1" si="569">+D883</f>
        <v>-5.9885845825154516E-3</v>
      </c>
      <c r="E942" s="23">
        <f t="shared" ca="1" si="569"/>
        <v>-8.3723428306895289E-3</v>
      </c>
      <c r="F942" s="23">
        <f t="shared" ca="1" si="569"/>
        <v>-1.0838253963427919E-4</v>
      </c>
      <c r="G942" s="23">
        <f t="shared" ca="1" si="569"/>
        <v>-1.2316681496432663E-5</v>
      </c>
      <c r="H942" s="23">
        <f t="shared" ca="1" si="569"/>
        <v>-8.4020644659527619E-6</v>
      </c>
      <c r="I942" s="23">
        <f t="shared" ca="1" si="569"/>
        <v>-1.8955955975818859E-4</v>
      </c>
      <c r="J942" s="23">
        <f t="shared" ca="1" si="569"/>
        <v>1.7318828984530724E-4</v>
      </c>
      <c r="K942" s="23">
        <f t="shared" ca="1" si="569"/>
        <v>1.2310714347547751E-5</v>
      </c>
      <c r="L942" s="23">
        <f t="shared" ca="1" si="569"/>
        <v>0</v>
      </c>
      <c r="M942" s="23">
        <f t="shared" ca="1" si="569"/>
        <v>-2.2351076035261254E-5</v>
      </c>
      <c r="N942" s="23">
        <f t="shared" ca="1" si="569"/>
        <v>6.7637936064591164E-4</v>
      </c>
      <c r="O942" s="23">
        <f t="shared" ca="1" si="569"/>
        <v>1.867078162602563E-3</v>
      </c>
      <c r="P942" s="23">
        <f t="shared" ca="1" si="569"/>
        <v>0</v>
      </c>
      <c r="Q942" s="23">
        <f t="shared" ca="1" si="569"/>
        <v>-2.7316801222526811E-6</v>
      </c>
      <c r="R942" s="23">
        <f t="shared" ca="1" si="569"/>
        <v>-2.3600175492889846E-6</v>
      </c>
      <c r="S942" s="23">
        <f t="shared" ca="1" si="569"/>
        <v>9.0533979439394801E-7</v>
      </c>
      <c r="T942" s="23">
        <f t="shared" ca="1" si="569"/>
        <v>0</v>
      </c>
      <c r="U942" s="23">
        <f t="shared" ca="1" si="569"/>
        <v>0</v>
      </c>
    </row>
    <row r="943" spans="1:41">
      <c r="B943" s="18" t="str">
        <f>$B$8</f>
        <v>DISTPRI</v>
      </c>
      <c r="D943" s="23">
        <f t="shared" ref="D943:U943" ca="1" si="570">+D884</f>
        <v>0.12121062283859491</v>
      </c>
      <c r="E943" s="23">
        <f t="shared" ca="1" si="570"/>
        <v>6.2864542504958237E-2</v>
      </c>
      <c r="F943" s="23">
        <f t="shared" ca="1" si="570"/>
        <v>2.4599875940961958E-2</v>
      </c>
      <c r="G943" s="23">
        <f t="shared" ca="1" si="570"/>
        <v>2.8038768531074484E-4</v>
      </c>
      <c r="H943" s="23">
        <f t="shared" ca="1" si="570"/>
        <v>0</v>
      </c>
      <c r="I943" s="23">
        <f t="shared" ca="1" si="570"/>
        <v>1.3477116739709583E-2</v>
      </c>
      <c r="J943" s="23">
        <f t="shared" ca="1" si="570"/>
        <v>3.3407429112835649E-3</v>
      </c>
      <c r="K943" s="23">
        <f t="shared" ca="1" si="570"/>
        <v>0</v>
      </c>
      <c r="L943" s="23">
        <f t="shared" ca="1" si="570"/>
        <v>0</v>
      </c>
      <c r="M943" s="23">
        <f t="shared" ca="1" si="570"/>
        <v>5.5154119324745722E-4</v>
      </c>
      <c r="N943" s="23">
        <f t="shared" ca="1" si="570"/>
        <v>1.1956448246039123E-2</v>
      </c>
      <c r="O943" s="23">
        <f t="shared" ca="1" si="570"/>
        <v>0</v>
      </c>
      <c r="P943" s="23">
        <f t="shared" ca="1" si="570"/>
        <v>0</v>
      </c>
      <c r="Q943" s="23">
        <f t="shared" ca="1" si="570"/>
        <v>4.0129138893661345E-3</v>
      </c>
      <c r="R943" s="23">
        <f t="shared" ca="1" si="570"/>
        <v>6.8781844318343489E-5</v>
      </c>
      <c r="S943" s="23">
        <f t="shared" ca="1" si="570"/>
        <v>5.827188339973019E-5</v>
      </c>
      <c r="T943" s="23">
        <f t="shared" ca="1" si="570"/>
        <v>0</v>
      </c>
      <c r="U943" s="23">
        <f t="shared" ca="1" si="570"/>
        <v>0</v>
      </c>
    </row>
    <row r="944" spans="1:41">
      <c r="B944" s="18" t="str">
        <f>$B$9</f>
        <v>DISTSEC</v>
      </c>
      <c r="D944" s="23">
        <f t="shared" ref="D944:U944" ca="1" si="571">+D885</f>
        <v>4.687347308426152E-2</v>
      </c>
      <c r="E944" s="23">
        <f t="shared" ca="1" si="571"/>
        <v>2.8889060792727583E-2</v>
      </c>
      <c r="F944" s="23">
        <f t="shared" ca="1" si="571"/>
        <v>1.0422440818796482E-2</v>
      </c>
      <c r="G944" s="23">
        <f t="shared" ca="1" si="571"/>
        <v>0</v>
      </c>
      <c r="H944" s="23">
        <f t="shared" ca="1" si="571"/>
        <v>0</v>
      </c>
      <c r="I944" s="23">
        <f t="shared" ca="1" si="571"/>
        <v>4.8979651437326766E-3</v>
      </c>
      <c r="J944" s="23">
        <f t="shared" ca="1" si="571"/>
        <v>0</v>
      </c>
      <c r="K944" s="23">
        <f t="shared" ca="1" si="571"/>
        <v>0</v>
      </c>
      <c r="L944" s="23">
        <f t="shared" ca="1" si="571"/>
        <v>0</v>
      </c>
      <c r="M944" s="23">
        <f t="shared" ca="1" si="571"/>
        <v>1.6324331169737498E-4</v>
      </c>
      <c r="N944" s="23">
        <f t="shared" ca="1" si="571"/>
        <v>0</v>
      </c>
      <c r="O944" s="23">
        <f t="shared" ca="1" si="571"/>
        <v>0</v>
      </c>
      <c r="P944" s="23">
        <f t="shared" ca="1" si="571"/>
        <v>0</v>
      </c>
      <c r="Q944" s="23">
        <f t="shared" ca="1" si="571"/>
        <v>1.5117080335671597E-3</v>
      </c>
      <c r="R944" s="23">
        <f t="shared" ca="1" si="571"/>
        <v>0</v>
      </c>
      <c r="S944" s="23">
        <f t="shared" ca="1" si="571"/>
        <v>1.9845215923857923E-5</v>
      </c>
      <c r="T944" s="23">
        <f t="shared" ca="1" si="571"/>
        <v>7.9112585238593554E-4</v>
      </c>
      <c r="U944" s="23">
        <f t="shared" ca="1" si="571"/>
        <v>1.7808391543044455E-4</v>
      </c>
    </row>
    <row r="945" spans="1:21">
      <c r="B945" s="18" t="str">
        <f>$B$10</f>
        <v>ENERGY</v>
      </c>
      <c r="D945" s="23">
        <f t="shared" ref="D945:U945" ca="1" si="572">+D886</f>
        <v>0.31024311399228427</v>
      </c>
      <c r="E945" s="23">
        <f t="shared" ca="1" si="572"/>
        <v>0.13061499130812596</v>
      </c>
      <c r="F945" s="23">
        <f t="shared" ca="1" si="572"/>
        <v>3.7647721596848781E-2</v>
      </c>
      <c r="G945" s="23">
        <f t="shared" ca="1" si="572"/>
        <v>5.0942361919673604E-4</v>
      </c>
      <c r="H945" s="23">
        <f t="shared" ca="1" si="572"/>
        <v>9.9437945445187041E-5</v>
      </c>
      <c r="I945" s="23">
        <f t="shared" ca="1" si="572"/>
        <v>2.375789838211545E-2</v>
      </c>
      <c r="J945" s="23">
        <f t="shared" ca="1" si="572"/>
        <v>3.6521775853967475E-3</v>
      </c>
      <c r="K945" s="23">
        <f t="shared" ca="1" si="572"/>
        <v>7.7422426280862502E-4</v>
      </c>
      <c r="L945" s="23">
        <f t="shared" ca="1" si="572"/>
        <v>3.5443457640427845E-5</v>
      </c>
      <c r="M945" s="23">
        <f t="shared" ca="1" si="572"/>
        <v>1.3067763650300391E-3</v>
      </c>
      <c r="N945" s="23">
        <f t="shared" ca="1" si="572"/>
        <v>1.6879133395458084E-2</v>
      </c>
      <c r="O945" s="23">
        <f t="shared" ca="1" si="572"/>
        <v>7.1613456055642233E-2</v>
      </c>
      <c r="P945" s="23">
        <f t="shared" ca="1" si="572"/>
        <v>1.3062459197734438E-2</v>
      </c>
      <c r="Q945" s="23">
        <f t="shared" ca="1" si="572"/>
        <v>6.6983267829861144E-3</v>
      </c>
      <c r="R945" s="23">
        <f t="shared" ca="1" si="572"/>
        <v>1.3586778211086275E-4</v>
      </c>
      <c r="S945" s="23">
        <f t="shared" ca="1" si="572"/>
        <v>1.220967858826538E-4</v>
      </c>
      <c r="T945" s="23">
        <f t="shared" ca="1" si="572"/>
        <v>2.7556847377686188E-3</v>
      </c>
      <c r="U945" s="23">
        <f t="shared" ca="1" si="572"/>
        <v>5.7799473209340648E-4</v>
      </c>
    </row>
    <row r="946" spans="1:21">
      <c r="B946" s="18" t="str">
        <f>$B$11</f>
        <v>CUSTOMER</v>
      </c>
      <c r="D946" s="23">
        <f t="shared" ref="D946:U946" ca="1" si="573">+D887</f>
        <v>4.664494860836698E-2</v>
      </c>
      <c r="E946" s="23">
        <f t="shared" ca="1" si="573"/>
        <v>2.3307559447242249E-2</v>
      </c>
      <c r="F946" s="23">
        <f t="shared" ca="1" si="573"/>
        <v>7.9926891304913303E-3</v>
      </c>
      <c r="G946" s="23">
        <f t="shared" ca="1" si="573"/>
        <v>3.5446282162064727E-4</v>
      </c>
      <c r="H946" s="23">
        <f t="shared" ca="1" si="573"/>
        <v>4.0159609882070498E-5</v>
      </c>
      <c r="I946" s="23">
        <f t="shared" ca="1" si="573"/>
        <v>5.1070189741139293E-4</v>
      </c>
      <c r="J946" s="23">
        <f t="shared" ca="1" si="573"/>
        <v>1.8801735099281206E-4</v>
      </c>
      <c r="K946" s="23">
        <f t="shared" ca="1" si="573"/>
        <v>1.7847385019102566E-4</v>
      </c>
      <c r="L946" s="23">
        <f t="shared" ca="1" si="573"/>
        <v>9.1493070714643457E-6</v>
      </c>
      <c r="M946" s="23">
        <f t="shared" ca="1" si="573"/>
        <v>3.2492829418718402E-6</v>
      </c>
      <c r="N946" s="23">
        <f t="shared" ca="1" si="573"/>
        <v>1.3728506812212007E-4</v>
      </c>
      <c r="O946" s="23">
        <f t="shared" ca="1" si="573"/>
        <v>3.2585737766136689E-4</v>
      </c>
      <c r="P946" s="23">
        <f t="shared" ca="1" si="573"/>
        <v>1.2293575462500169E-4</v>
      </c>
      <c r="Q946" s="23">
        <f t="shared" ca="1" si="573"/>
        <v>1.1259269115315834E-4</v>
      </c>
      <c r="R946" s="23">
        <f t="shared" ca="1" si="573"/>
        <v>1.8086670150177242E-6</v>
      </c>
      <c r="S946" s="23">
        <f t="shared" ca="1" si="573"/>
        <v>1.146841156213585E-5</v>
      </c>
      <c r="T946" s="23">
        <f t="shared" ca="1" si="573"/>
        <v>1.1388382635504578E-2</v>
      </c>
      <c r="U946" s="23">
        <f t="shared" ca="1" si="573"/>
        <v>1.9601553048787458E-3</v>
      </c>
    </row>
    <row r="947" spans="1:21">
      <c r="B947" s="18" t="str">
        <f>$B$12</f>
        <v>TOTAL</v>
      </c>
      <c r="D947" s="23">
        <f t="shared" ref="D947:U947" ca="1" si="574">+D888</f>
        <v>1</v>
      </c>
      <c r="E947" s="23">
        <f t="shared" ca="1" si="574"/>
        <v>0.43419177583747071</v>
      </c>
      <c r="F947" s="23">
        <f t="shared" ca="1" si="574"/>
        <v>0.14621523674640402</v>
      </c>
      <c r="G947" s="23">
        <f t="shared" ca="1" si="574"/>
        <v>1.9109497700001918E-3</v>
      </c>
      <c r="H947" s="23">
        <f t="shared" ca="1" si="574"/>
        <v>2.1477816543390745E-4</v>
      </c>
      <c r="I947" s="23">
        <f t="shared" ca="1" si="574"/>
        <v>7.9572328113441573E-2</v>
      </c>
      <c r="J947" s="23">
        <f t="shared" ca="1" si="574"/>
        <v>1.5695219474604311E-2</v>
      </c>
      <c r="K947" s="23">
        <f t="shared" ca="1" si="574"/>
        <v>2.3986392983212229E-3</v>
      </c>
      <c r="L947" s="23">
        <f t="shared" ca="1" si="574"/>
        <v>7.1852074725723184E-5</v>
      </c>
      <c r="M947" s="23">
        <f t="shared" ca="1" si="574"/>
        <v>3.6546921094292705E-3</v>
      </c>
      <c r="N947" s="23">
        <f t="shared" ca="1" si="574"/>
        <v>6.0087358929969463E-2</v>
      </c>
      <c r="O947" s="23">
        <f t="shared" ca="1" si="574"/>
        <v>0.17692775165734362</v>
      </c>
      <c r="P947" s="23">
        <f t="shared" ca="1" si="574"/>
        <v>3.6380125881262201E-2</v>
      </c>
      <c r="Q947" s="23">
        <f t="shared" ca="1" si="574"/>
        <v>2.3238808030615427E-2</v>
      </c>
      <c r="R947" s="23">
        <f t="shared" ca="1" si="574"/>
        <v>3.9818805567956681E-4</v>
      </c>
      <c r="S947" s="23">
        <f t="shared" ca="1" si="574"/>
        <v>3.6820336702197623E-4</v>
      </c>
      <c r="T947" s="23">
        <f t="shared" ca="1" si="574"/>
        <v>1.5774008342501838E-2</v>
      </c>
      <c r="U947" s="23">
        <f t="shared" ca="1" si="574"/>
        <v>2.9000841457751912E-3</v>
      </c>
    </row>
    <row r="948" spans="1:21">
      <c r="A948" s="119" t="s">
        <v>363</v>
      </c>
      <c r="B948" s="18" t="str">
        <f>$B$5</f>
        <v>PRODUCTION</v>
      </c>
      <c r="D948" s="23">
        <f t="shared" ref="D948:D955" ca="1" si="575">SUM(E948:U948)</f>
        <v>0.5339479540502412</v>
      </c>
      <c r="E948" s="23">
        <f t="shared" ref="E948:E955" ca="1" si="576">IF(E$947=0,0,+E$939*E940/E$947)</f>
        <v>1.81667420959812E-3</v>
      </c>
      <c r="F948" s="23">
        <f t="shared" ref="F948:U955" ca="1" si="577">IF(F$947=0,0,+F$939*F940/F$947)</f>
        <v>8.9672238670245891E-3</v>
      </c>
      <c r="G948" s="23">
        <f t="shared" ca="1" si="577"/>
        <v>2.7594162446106227E-4</v>
      </c>
      <c r="H948" s="23">
        <f t="shared" ca="1" si="577"/>
        <v>-1.2520901223274322E-3</v>
      </c>
      <c r="I948" s="23">
        <f t="shared" ca="1" si="577"/>
        <v>2.9303146225130323E-2</v>
      </c>
      <c r="J948" s="23">
        <f t="shared" ca="1" si="577"/>
        <v>3.0021911856371264E-2</v>
      </c>
      <c r="K948" s="23">
        <f t="shared" ca="1" si="577"/>
        <v>3.6264019159057614E-3</v>
      </c>
      <c r="L948" s="23">
        <f t="shared" ca="1" si="577"/>
        <v>-1.2763404418706815E-4</v>
      </c>
      <c r="M948" s="23">
        <f t="shared" ca="1" si="577"/>
        <v>-9.8793973732860894E-4</v>
      </c>
      <c r="N948" s="23">
        <f t="shared" ca="1" si="577"/>
        <v>3.4332335113430465E-2</v>
      </c>
      <c r="O948" s="23">
        <f t="shared" ca="1" si="577"/>
        <v>0.36032818283337781</v>
      </c>
      <c r="P948" s="23">
        <f t="shared" ca="1" si="577"/>
        <v>6.4005637454503633E-2</v>
      </c>
      <c r="Q948" s="23">
        <f t="shared" ca="1" si="577"/>
        <v>3.5853963071300543E-3</v>
      </c>
      <c r="R948" s="23">
        <f t="shared" ca="1" si="577"/>
        <v>0</v>
      </c>
      <c r="S948" s="23">
        <f t="shared" ca="1" si="577"/>
        <v>0</v>
      </c>
      <c r="T948" s="23">
        <f t="shared" ca="1" si="577"/>
        <v>6.0653304039130356E-5</v>
      </c>
      <c r="U948" s="23">
        <f t="shared" ca="1" si="577"/>
        <v>-7.8867568877330194E-6</v>
      </c>
    </row>
    <row r="949" spans="1:21">
      <c r="A949" s="18" t="str">
        <f>+A948</f>
        <v>REVYEC_FXNL</v>
      </c>
      <c r="B949" s="18" t="str">
        <f>$B$6</f>
        <v>BULKTRAN</v>
      </c>
      <c r="D949" s="23">
        <f t="shared" ca="1" si="575"/>
        <v>3.5343783847171496E-2</v>
      </c>
      <c r="E949" s="23">
        <f t="shared" ca="1" si="576"/>
        <v>-2.5213648342500969E-4</v>
      </c>
      <c r="F949" s="23">
        <f t="shared" ref="F949:S949" ca="1" si="578">IF(F$947=0,0,+F$939*F941/F$947)</f>
        <v>-5.1796972647453583E-5</v>
      </c>
      <c r="G949" s="23">
        <f t="shared" ca="1" si="578"/>
        <v>-1.5335513198370428E-5</v>
      </c>
      <c r="H949" s="23">
        <f t="shared" ca="1" si="578"/>
        <v>2.9711312556790015E-4</v>
      </c>
      <c r="I949" s="23">
        <f t="shared" ca="1" si="578"/>
        <v>-5.5940786864711435E-4</v>
      </c>
      <c r="J949" s="23">
        <f t="shared" ca="1" si="578"/>
        <v>2.6533908538419241E-3</v>
      </c>
      <c r="K949" s="23">
        <f t="shared" ca="1" si="578"/>
        <v>9.8242667102911227E-5</v>
      </c>
      <c r="L949" s="23">
        <f t="shared" ca="1" si="578"/>
        <v>3.540649867967105E-5</v>
      </c>
      <c r="M949" s="23">
        <f t="shared" ca="1" si="578"/>
        <v>5.145528482726838E-5</v>
      </c>
      <c r="N949" s="23">
        <f t="shared" ca="1" si="578"/>
        <v>3.312447954124568E-3</v>
      </c>
      <c r="O949" s="23">
        <f t="shared" ca="1" si="578"/>
        <v>2.1240425773490286E-2</v>
      </c>
      <c r="P949" s="23">
        <f t="shared" ca="1" si="578"/>
        <v>8.5317349388379544E-3</v>
      </c>
      <c r="Q949" s="23">
        <f t="shared" ca="1" si="578"/>
        <v>-2.2220236457638769E-6</v>
      </c>
      <c r="R949" s="23">
        <f t="shared" ca="1" si="578"/>
        <v>0</v>
      </c>
      <c r="S949" s="23">
        <f t="shared" ca="1" si="578"/>
        <v>0</v>
      </c>
      <c r="T949" s="23">
        <f t="shared" ca="1" si="577"/>
        <v>5.2967825701066863E-6</v>
      </c>
      <c r="U949" s="23">
        <f t="shared" ca="1" si="577"/>
        <v>-8.3117030739413073E-7</v>
      </c>
    </row>
    <row r="950" spans="1:21">
      <c r="A950" s="18" t="str">
        <f t="shared" ref="A950:A955" si="579">+A949</f>
        <v>REVYEC_FXNL</v>
      </c>
      <c r="B950" s="18" t="str">
        <f>$B$7</f>
        <v>SUBTRAN</v>
      </c>
      <c r="D950" s="23">
        <f t="shared" ca="1" si="575"/>
        <v>8.3311066783276454E-3</v>
      </c>
      <c r="E950" s="23">
        <f t="shared" ca="1" si="576"/>
        <v>-6.652944094716764E-5</v>
      </c>
      <c r="F950" s="23">
        <f t="shared" ca="1" si="577"/>
        <v>-1.4716166385543231E-5</v>
      </c>
      <c r="G950" s="23">
        <f t="shared" ca="1" si="577"/>
        <v>-4.1204545461062118E-6</v>
      </c>
      <c r="H950" s="23">
        <f t="shared" ca="1" si="577"/>
        <v>9.5998104048534801E-5</v>
      </c>
      <c r="I950" s="23">
        <f t="shared" ca="1" si="577"/>
        <v>-1.4679185897491015E-4</v>
      </c>
      <c r="J950" s="23">
        <f t="shared" ca="1" si="577"/>
        <v>6.7844580654658274E-4</v>
      </c>
      <c r="K950" s="23">
        <f t="shared" ca="1" si="577"/>
        <v>3.1983859464432141E-5</v>
      </c>
      <c r="L950" s="23">
        <f t="shared" ca="1" si="577"/>
        <v>0</v>
      </c>
      <c r="M950" s="23">
        <f t="shared" ca="1" si="577"/>
        <v>1.2668573252902846E-5</v>
      </c>
      <c r="N950" s="23">
        <f t="shared" ca="1" si="577"/>
        <v>8.3652210701259477E-4</v>
      </c>
      <c r="O950" s="23">
        <f t="shared" ca="1" si="577"/>
        <v>6.9085436444989122E-3</v>
      </c>
      <c r="P950" s="23">
        <f t="shared" ca="1" si="577"/>
        <v>0</v>
      </c>
      <c r="Q950" s="23">
        <f t="shared" ca="1" si="577"/>
        <v>-8.9749564260400199E-7</v>
      </c>
      <c r="R950" s="23">
        <f t="shared" ca="1" si="577"/>
        <v>0</v>
      </c>
      <c r="S950" s="23">
        <f t="shared" ca="1" si="577"/>
        <v>0</v>
      </c>
      <c r="T950" s="23">
        <f t="shared" ca="1" si="577"/>
        <v>0</v>
      </c>
      <c r="U950" s="23">
        <f t="shared" ca="1" si="577"/>
        <v>0</v>
      </c>
    </row>
    <row r="951" spans="1:21">
      <c r="A951" s="18" t="str">
        <f t="shared" si="579"/>
        <v>REVYEC_FXNL</v>
      </c>
      <c r="B951" s="18" t="str">
        <f>$B$8</f>
        <v>DISTPRI</v>
      </c>
      <c r="D951" s="23">
        <f t="shared" ca="1" si="575"/>
        <v>4.3250106990468454E-2</v>
      </c>
      <c r="E951" s="23">
        <f ca="1">IF(E$947=0,0,+E$939*E943/E$947)</f>
        <v>4.9954271496427491E-4</v>
      </c>
      <c r="F951" s="23">
        <f t="shared" ca="1" si="577"/>
        <v>3.3401677856275272E-3</v>
      </c>
      <c r="G951" s="23">
        <f t="shared" ca="1" si="577"/>
        <v>9.3801622859654091E-5</v>
      </c>
      <c r="H951" s="23">
        <f t="shared" ca="1" si="577"/>
        <v>0</v>
      </c>
      <c r="I951" s="23">
        <f t="shared" ca="1" si="577"/>
        <v>1.0436461354771583E-2</v>
      </c>
      <c r="J951" s="23">
        <f t="shared" ca="1" si="577"/>
        <v>1.308698769954377E-2</v>
      </c>
      <c r="K951" s="23">
        <f t="shared" ca="1" si="577"/>
        <v>0</v>
      </c>
      <c r="L951" s="23">
        <f t="shared" ca="1" si="577"/>
        <v>0</v>
      </c>
      <c r="M951" s="23">
        <f t="shared" ca="1" si="577"/>
        <v>-3.1261313762369765E-4</v>
      </c>
      <c r="N951" s="23">
        <f t="shared" ca="1" si="577"/>
        <v>1.4787312950549516E-2</v>
      </c>
      <c r="O951" s="23">
        <f t="shared" ca="1" si="577"/>
        <v>0</v>
      </c>
      <c r="P951" s="23">
        <f t="shared" ca="1" si="577"/>
        <v>0</v>
      </c>
      <c r="Q951" s="23">
        <f t="shared" ca="1" si="577"/>
        <v>1.318445999775825E-3</v>
      </c>
      <c r="R951" s="23">
        <f t="shared" ca="1" si="577"/>
        <v>0</v>
      </c>
      <c r="S951" s="23">
        <f t="shared" ca="1" si="577"/>
        <v>0</v>
      </c>
      <c r="T951" s="23">
        <f t="shared" ca="1" si="577"/>
        <v>0</v>
      </c>
      <c r="U951" s="23">
        <f t="shared" ca="1" si="577"/>
        <v>0</v>
      </c>
    </row>
    <row r="952" spans="1:21">
      <c r="A952" s="18" t="str">
        <f t="shared" si="579"/>
        <v>REVYEC_FXNL</v>
      </c>
      <c r="B952" s="18" t="str">
        <f>$B$9</f>
        <v>DISTSEC</v>
      </c>
      <c r="D952" s="23">
        <f t="shared" ca="1" si="575"/>
        <v>5.895527566940376E-3</v>
      </c>
      <c r="E952" s="23">
        <f t="shared" ca="1" si="576"/>
        <v>2.2956215516924981E-4</v>
      </c>
      <c r="F952" s="23">
        <f t="shared" ca="1" si="577"/>
        <v>1.4151575867334262E-3</v>
      </c>
      <c r="G952" s="23">
        <f t="shared" ca="1" si="577"/>
        <v>0</v>
      </c>
      <c r="H952" s="23">
        <f t="shared" ca="1" si="577"/>
        <v>0</v>
      </c>
      <c r="I952" s="23">
        <f t="shared" ca="1" si="577"/>
        <v>3.7929050350190741E-3</v>
      </c>
      <c r="J952" s="23">
        <f t="shared" ca="1" si="577"/>
        <v>0</v>
      </c>
      <c r="K952" s="23">
        <f t="shared" ca="1" si="577"/>
        <v>0</v>
      </c>
      <c r="L952" s="23">
        <f t="shared" ca="1" si="577"/>
        <v>0</v>
      </c>
      <c r="M952" s="23">
        <f t="shared" ca="1" si="577"/>
        <v>-9.2526187509811946E-5</v>
      </c>
      <c r="N952" s="23">
        <f t="shared" ca="1" si="577"/>
        <v>0</v>
      </c>
      <c r="O952" s="23">
        <f t="shared" ca="1" si="577"/>
        <v>0</v>
      </c>
      <c r="P952" s="23">
        <f t="shared" ca="1" si="577"/>
        <v>0</v>
      </c>
      <c r="Q952" s="23">
        <f t="shared" ca="1" si="577"/>
        <v>4.966728578370826E-4</v>
      </c>
      <c r="R952" s="23">
        <f t="shared" ca="1" si="577"/>
        <v>0</v>
      </c>
      <c r="S952" s="23">
        <f t="shared" ca="1" si="577"/>
        <v>0</v>
      </c>
      <c r="T952" s="23">
        <f t="shared" ca="1" si="577"/>
        <v>6.2200617795307134E-5</v>
      </c>
      <c r="U952" s="23">
        <f t="shared" ca="1" si="577"/>
        <v>-8.4444981039504648E-6</v>
      </c>
    </row>
    <row r="953" spans="1:21">
      <c r="A953" s="18" t="str">
        <f t="shared" si="579"/>
        <v>REVYEC_FXNL</v>
      </c>
      <c r="B953" s="18" t="str">
        <f>$B$10</f>
        <v>ENERGY</v>
      </c>
      <c r="D953" s="23">
        <f t="shared" ca="1" si="575"/>
        <v>0.36813900833022739</v>
      </c>
      <c r="E953" s="23">
        <f t="shared" ca="1" si="576"/>
        <v>1.03791047819922E-3</v>
      </c>
      <c r="F953" s="23">
        <f t="shared" ca="1" si="577"/>
        <v>5.1118024815189657E-3</v>
      </c>
      <c r="G953" s="23">
        <f t="shared" ca="1" si="577"/>
        <v>1.7042389772123524E-4</v>
      </c>
      <c r="H953" s="23">
        <f t="shared" ca="1" si="577"/>
        <v>-1.1361319913578084E-3</v>
      </c>
      <c r="I953" s="23">
        <f t="shared" ca="1" si="577"/>
        <v>1.8397732476782065E-2</v>
      </c>
      <c r="J953" s="23">
        <f t="shared" ca="1" si="577"/>
        <v>1.4306998295260243E-2</v>
      </c>
      <c r="K953" s="23">
        <f t="shared" ca="1" si="577"/>
        <v>2.0114738524947802E-3</v>
      </c>
      <c r="L953" s="23">
        <f t="shared" ca="1" si="577"/>
        <v>-1.1991730901528647E-4</v>
      </c>
      <c r="M953" s="23">
        <f t="shared" ca="1" si="577"/>
        <v>-7.4067987059897513E-4</v>
      </c>
      <c r="N953" s="23">
        <f t="shared" ca="1" si="577"/>
        <v>2.0875516099473395E-2</v>
      </c>
      <c r="O953" s="23">
        <f t="shared" ca="1" si="577"/>
        <v>0.2649833823797571</v>
      </c>
      <c r="P953" s="23">
        <f t="shared" ca="1" si="577"/>
        <v>4.0850504802286816E-2</v>
      </c>
      <c r="Q953" s="23">
        <f t="shared" ca="1" si="577"/>
        <v>2.2007405081932337E-3</v>
      </c>
      <c r="R953" s="23">
        <f t="shared" ca="1" si="577"/>
        <v>0</v>
      </c>
      <c r="S953" s="23">
        <f t="shared" ca="1" si="577"/>
        <v>0</v>
      </c>
      <c r="T953" s="23">
        <f t="shared" ca="1" si="577"/>
        <v>2.166599569731798E-4</v>
      </c>
      <c r="U953" s="23">
        <f t="shared" ca="1" si="577"/>
        <v>-2.7407727460723344E-5</v>
      </c>
    </row>
    <row r="954" spans="1:21">
      <c r="A954" s="18" t="str">
        <f t="shared" si="579"/>
        <v>REVYEC_FXNL</v>
      </c>
      <c r="B954" s="18" t="str">
        <f>$B$11</f>
        <v>CUSTOMER</v>
      </c>
      <c r="D954" s="23">
        <f t="shared" ca="1" si="575"/>
        <v>5.0925125366233105E-3</v>
      </c>
      <c r="E954" s="23">
        <f t="shared" ca="1" si="576"/>
        <v>1.8520967562196626E-4</v>
      </c>
      <c r="F954" s="23">
        <f t="shared" ca="1" si="577"/>
        <v>1.0852462353173344E-3</v>
      </c>
      <c r="G954" s="23">
        <f t="shared" ca="1" si="577"/>
        <v>1.1858291092413622E-4</v>
      </c>
      <c r="H954" s="23">
        <f t="shared" ca="1" si="577"/>
        <v>-4.5884513545807454E-4</v>
      </c>
      <c r="I954" s="23">
        <f t="shared" ca="1" si="577"/>
        <v>3.9547929420528097E-4</v>
      </c>
      <c r="J954" s="23">
        <f t="shared" ca="1" si="577"/>
        <v>7.3653699942996878E-4</v>
      </c>
      <c r="K954" s="23">
        <f t="shared" ca="1" si="577"/>
        <v>4.6368410324807428E-4</v>
      </c>
      <c r="L954" s="23">
        <f t="shared" ca="1" si="577"/>
        <v>-3.0955227181703697E-5</v>
      </c>
      <c r="M954" s="23">
        <f t="shared" ca="1" si="577"/>
        <v>-1.8416911518519613E-6</v>
      </c>
      <c r="N954" s="23">
        <f t="shared" ca="1" si="577"/>
        <v>1.697893240521334E-4</v>
      </c>
      <c r="O954" s="23">
        <f t="shared" ca="1" si="577"/>
        <v>1.2057341575445982E-3</v>
      </c>
      <c r="P954" s="23">
        <f t="shared" ca="1" si="577"/>
        <v>3.8445958442131654E-4</v>
      </c>
      <c r="Q954" s="23">
        <f t="shared" ca="1" si="577"/>
        <v>3.6992416819171952E-5</v>
      </c>
      <c r="R954" s="23">
        <f t="shared" ca="1" si="577"/>
        <v>0</v>
      </c>
      <c r="S954" s="23">
        <f t="shared" ca="1" si="577"/>
        <v>0</v>
      </c>
      <c r="T954" s="23">
        <f t="shared" ca="1" si="577"/>
        <v>8.9538779889621251E-4</v>
      </c>
      <c r="U954" s="23">
        <f t="shared" ca="1" si="577"/>
        <v>-9.2947910065252639E-5</v>
      </c>
    </row>
    <row r="955" spans="1:21">
      <c r="A955" s="18" t="str">
        <f t="shared" si="579"/>
        <v>REVYEC_FXNL</v>
      </c>
      <c r="B955" s="18" t="str">
        <f>$B$12</f>
        <v>TOTAL</v>
      </c>
      <c r="D955" s="23">
        <f t="shared" ca="1" si="575"/>
        <v>1</v>
      </c>
      <c r="E955" s="23">
        <f t="shared" ca="1" si="576"/>
        <v>3.4502333091806542E-3</v>
      </c>
      <c r="F955" s="23">
        <f t="shared" ca="1" si="577"/>
        <v>1.9853084817188844E-2</v>
      </c>
      <c r="G955" s="23">
        <f t="shared" ca="1" si="577"/>
        <v>6.3929408822161133E-4</v>
      </c>
      <c r="H955" s="23">
        <f t="shared" ca="1" si="577"/>
        <v>-2.4539560195268786E-3</v>
      </c>
      <c r="I955" s="23">
        <f t="shared" ca="1" si="577"/>
        <v>6.1619524658286268E-2</v>
      </c>
      <c r="J955" s="23">
        <f t="shared" ca="1" si="577"/>
        <v>6.1484271510993761E-2</v>
      </c>
      <c r="K955" s="23">
        <f t="shared" ca="1" si="577"/>
        <v>6.231786398215958E-3</v>
      </c>
      <c r="L955" s="23">
        <f t="shared" ca="1" si="577"/>
        <v>-2.4310008170438734E-4</v>
      </c>
      <c r="M955" s="23">
        <f t="shared" ca="1" si="577"/>
        <v>-2.0714767661327745E-3</v>
      </c>
      <c r="N955" s="23">
        <f t="shared" ca="1" si="577"/>
        <v>7.4313923548642705E-2</v>
      </c>
      <c r="O955" s="23">
        <f t="shared" ca="1" si="577"/>
        <v>0.65466626878866863</v>
      </c>
      <c r="P955" s="23">
        <f t="shared" ca="1" si="577"/>
        <v>0.11377233678004973</v>
      </c>
      <c r="Q955" s="23">
        <f t="shared" ca="1" si="577"/>
        <v>7.6351285704670006E-3</v>
      </c>
      <c r="R955" s="23">
        <f t="shared" ca="1" si="577"/>
        <v>0</v>
      </c>
      <c r="S955" s="23">
        <f t="shared" ca="1" si="577"/>
        <v>0</v>
      </c>
      <c r="T955" s="23">
        <f t="shared" ca="1" si="577"/>
        <v>1.2401984602739367E-3</v>
      </c>
      <c r="U955" s="23">
        <f t="shared" ca="1" si="577"/>
        <v>-1.3751806282505361E-4</v>
      </c>
    </row>
    <row r="958" spans="1:21">
      <c r="A958" s="18" t="s">
        <v>364</v>
      </c>
    </row>
    <row r="959" spans="1:21" ht="12">
      <c r="A959" s="37" t="s">
        <v>312</v>
      </c>
      <c r="D959" s="23">
        <f t="shared" ref="D959:U959" si="580">+D172</f>
        <v>1.0000000000000002</v>
      </c>
      <c r="E959" s="23">
        <f t="shared" si="580"/>
        <v>0.59926309935782984</v>
      </c>
      <c r="F959" s="23">
        <f t="shared" si="580"/>
        <v>0.13140813723179207</v>
      </c>
      <c r="G959" s="23">
        <f t="shared" si="580"/>
        <v>4.3650173748456785E-3</v>
      </c>
      <c r="H959" s="23">
        <f t="shared" si="580"/>
        <v>5.2055072723454E-4</v>
      </c>
      <c r="I959" s="23">
        <f t="shared" si="580"/>
        <v>3.6607559828785927E-2</v>
      </c>
      <c r="J959" s="23">
        <f t="shared" si="580"/>
        <v>3.2842340783879473E-2</v>
      </c>
      <c r="K959" s="23">
        <f t="shared" si="580"/>
        <v>6.1322071895580548E-3</v>
      </c>
      <c r="L959" s="23">
        <f t="shared" si="580"/>
        <v>1.6716932931897731E-4</v>
      </c>
      <c r="M959" s="23">
        <f t="shared" si="580"/>
        <v>1.9758262274563502E-3</v>
      </c>
      <c r="N959" s="23">
        <f t="shared" si="580"/>
        <v>0.10869064114340507</v>
      </c>
      <c r="O959" s="23">
        <f t="shared" si="580"/>
        <v>5.6023254462970178E-2</v>
      </c>
      <c r="P959" s="23">
        <f t="shared" si="580"/>
        <v>1.8287810131686115E-2</v>
      </c>
      <c r="Q959" s="23">
        <f t="shared" si="580"/>
        <v>0</v>
      </c>
      <c r="R959" s="23">
        <f t="shared" si="580"/>
        <v>0</v>
      </c>
      <c r="S959" s="23">
        <f t="shared" si="580"/>
        <v>0</v>
      </c>
      <c r="T959" s="23">
        <f t="shared" si="580"/>
        <v>3.716386211237831E-3</v>
      </c>
      <c r="U959" s="23">
        <f t="shared" si="580"/>
        <v>0</v>
      </c>
    </row>
    <row r="960" spans="1:21" ht="12">
      <c r="A960" s="37" t="s">
        <v>72</v>
      </c>
      <c r="B960" s="18" t="str">
        <f>$B$5</f>
        <v>PRODUCTION</v>
      </c>
      <c r="D960" s="23">
        <f t="shared" ref="D960:D967" ca="1" si="581">+D940</f>
        <v>0.50208872632525781</v>
      </c>
      <c r="E960" s="23">
        <f t="shared" ref="E960:U967" ca="1" si="582">+E940</f>
        <v>0.22861787319851082</v>
      </c>
      <c r="F960" s="23">
        <f t="shared" ca="1" si="582"/>
        <v>6.6042369372230403E-2</v>
      </c>
      <c r="G960" s="23">
        <f t="shared" ca="1" si="582"/>
        <v>8.248325669086337E-4</v>
      </c>
      <c r="H960" s="23">
        <f t="shared" ca="1" si="582"/>
        <v>1.0958697600589053E-4</v>
      </c>
      <c r="I960" s="23">
        <f t="shared" ca="1" si="582"/>
        <v>3.7840596452388721E-2</v>
      </c>
      <c r="J960" s="23">
        <f t="shared" ca="1" si="582"/>
        <v>7.6637566657794549E-3</v>
      </c>
      <c r="K960" s="23">
        <f t="shared" ca="1" si="582"/>
        <v>1.3958164788011877E-3</v>
      </c>
      <c r="L960" s="23">
        <f t="shared" ca="1" si="582"/>
        <v>3.7724260790776879E-5</v>
      </c>
      <c r="M960" s="23">
        <f t="shared" ca="1" si="582"/>
        <v>1.7430152351392897E-3</v>
      </c>
      <c r="N960" s="23">
        <f t="shared" ca="1" si="582"/>
        <v>2.7759795800774516E-2</v>
      </c>
      <c r="O960" s="23">
        <f t="shared" ca="1" si="582"/>
        <v>9.7380998971348304E-2</v>
      </c>
      <c r="P960" s="23">
        <f t="shared" ca="1" si="582"/>
        <v>2.0466602107390201E-2</v>
      </c>
      <c r="Q960" s="23">
        <f t="shared" ca="1" si="582"/>
        <v>1.0912761419284983E-2</v>
      </c>
      <c r="R960" s="23">
        <f t="shared" ca="1" si="582"/>
        <v>2.0316496278037629E-4</v>
      </c>
      <c r="S960" s="23">
        <f t="shared" ca="1" si="582"/>
        <v>1.5206434378260651E-4</v>
      </c>
      <c r="T960" s="23">
        <f t="shared" ca="1" si="582"/>
        <v>7.7144566338375835E-4</v>
      </c>
      <c r="U960" s="23">
        <f t="shared" ca="1" si="582"/>
        <v>1.6632184995795952E-4</v>
      </c>
    </row>
    <row r="961" spans="1:21">
      <c r="B961" s="18" t="str">
        <f>$B$6</f>
        <v>BULKTRAN</v>
      </c>
      <c r="D961" s="23">
        <f t="shared" ca="1" si="581"/>
        <v>-2.1072300266249983E-2</v>
      </c>
      <c r="E961" s="23">
        <f t="shared" ref="E961:R961" ca="1" si="583">+E941</f>
        <v>-3.1729908583404673E-2</v>
      </c>
      <c r="F961" s="23">
        <f t="shared" ca="1" si="583"/>
        <v>-3.8147757329063948E-4</v>
      </c>
      <c r="G961" s="23">
        <f t="shared" ca="1" si="583"/>
        <v>-4.5840241540137882E-5</v>
      </c>
      <c r="H961" s="23">
        <f t="shared" ca="1" si="583"/>
        <v>-2.6004301433287697E-5</v>
      </c>
      <c r="I961" s="23">
        <f t="shared" ca="1" si="583"/>
        <v>-7.2239094215802711E-4</v>
      </c>
      <c r="J961" s="23">
        <f t="shared" ca="1" si="583"/>
        <v>6.77336671306421E-4</v>
      </c>
      <c r="K961" s="23">
        <f t="shared" ca="1" si="583"/>
        <v>3.7813992172837343E-5</v>
      </c>
      <c r="L961" s="23">
        <f t="shared" ca="1" si="583"/>
        <v>-1.0464950776945913E-5</v>
      </c>
      <c r="M961" s="23">
        <f t="shared" ca="1" si="583"/>
        <v>-9.0782202591501259E-5</v>
      </c>
      <c r="N961" s="23">
        <f t="shared" ca="1" si="583"/>
        <v>2.6783170589296818E-3</v>
      </c>
      <c r="O961" s="23">
        <f t="shared" ca="1" si="583"/>
        <v>5.7403610900891673E-3</v>
      </c>
      <c r="P961" s="23">
        <f t="shared" ca="1" si="583"/>
        <v>2.7281288215125648E-3</v>
      </c>
      <c r="Q961" s="23">
        <f t="shared" ca="1" si="583"/>
        <v>-6.7631056198751848E-6</v>
      </c>
      <c r="R961" s="23">
        <f t="shared" ca="1" si="583"/>
        <v>-9.0751829957443465E-6</v>
      </c>
      <c r="S961" s="23">
        <f t="shared" ca="1" si="582"/>
        <v>3.551386676597918E-6</v>
      </c>
      <c r="T961" s="23">
        <f t="shared" ca="1" si="582"/>
        <v>6.7369453458945779E-5</v>
      </c>
      <c r="U961" s="23">
        <f t="shared" ca="1" si="582"/>
        <v>1.7528343414634419E-5</v>
      </c>
    </row>
    <row r="962" spans="1:21">
      <c r="B962" s="18" t="str">
        <f>$B$7</f>
        <v>SUBTRAN</v>
      </c>
      <c r="D962" s="23">
        <f t="shared" ca="1" si="581"/>
        <v>-5.9885845825154516E-3</v>
      </c>
      <c r="E962" s="23">
        <f t="shared" ca="1" si="582"/>
        <v>-8.3723428306895289E-3</v>
      </c>
      <c r="F962" s="23">
        <f t="shared" ca="1" si="582"/>
        <v>-1.0838253963427919E-4</v>
      </c>
      <c r="G962" s="23">
        <f t="shared" ca="1" si="582"/>
        <v>-1.2316681496432663E-5</v>
      </c>
      <c r="H962" s="23">
        <f t="shared" ca="1" si="582"/>
        <v>-8.4020644659527619E-6</v>
      </c>
      <c r="I962" s="23">
        <f t="shared" ca="1" si="582"/>
        <v>-1.8955955975818859E-4</v>
      </c>
      <c r="J962" s="23">
        <f t="shared" ca="1" si="582"/>
        <v>1.7318828984530724E-4</v>
      </c>
      <c r="K962" s="23">
        <f t="shared" ca="1" si="582"/>
        <v>1.2310714347547751E-5</v>
      </c>
      <c r="L962" s="23">
        <f t="shared" ca="1" si="582"/>
        <v>0</v>
      </c>
      <c r="M962" s="23">
        <f t="shared" ca="1" si="582"/>
        <v>-2.2351076035261254E-5</v>
      </c>
      <c r="N962" s="23">
        <f t="shared" ca="1" si="582"/>
        <v>6.7637936064591164E-4</v>
      </c>
      <c r="O962" s="23">
        <f t="shared" ca="1" si="582"/>
        <v>1.867078162602563E-3</v>
      </c>
      <c r="P962" s="23">
        <f t="shared" ca="1" si="582"/>
        <v>0</v>
      </c>
      <c r="Q962" s="23">
        <f t="shared" ca="1" si="582"/>
        <v>-2.7316801222526811E-6</v>
      </c>
      <c r="R962" s="23">
        <f t="shared" ca="1" si="582"/>
        <v>-2.3600175492889846E-6</v>
      </c>
      <c r="S962" s="23">
        <f t="shared" ca="1" si="582"/>
        <v>9.0533979439394801E-7</v>
      </c>
      <c r="T962" s="23">
        <f t="shared" ca="1" si="582"/>
        <v>0</v>
      </c>
      <c r="U962" s="23">
        <f t="shared" ca="1" si="582"/>
        <v>0</v>
      </c>
    </row>
    <row r="963" spans="1:21">
      <c r="B963" s="18" t="str">
        <f>$B$8</f>
        <v>DISTPRI</v>
      </c>
      <c r="D963" s="23">
        <f t="shared" ca="1" si="581"/>
        <v>0.12121062283859491</v>
      </c>
      <c r="E963" s="23">
        <f t="shared" ca="1" si="582"/>
        <v>6.2864542504958237E-2</v>
      </c>
      <c r="F963" s="23">
        <f t="shared" ca="1" si="582"/>
        <v>2.4599875940961958E-2</v>
      </c>
      <c r="G963" s="23">
        <f t="shared" ca="1" si="582"/>
        <v>2.8038768531074484E-4</v>
      </c>
      <c r="H963" s="23">
        <f t="shared" ca="1" si="582"/>
        <v>0</v>
      </c>
      <c r="I963" s="23">
        <f t="shared" ca="1" si="582"/>
        <v>1.3477116739709583E-2</v>
      </c>
      <c r="J963" s="23">
        <f t="shared" ca="1" si="582"/>
        <v>3.3407429112835649E-3</v>
      </c>
      <c r="K963" s="23">
        <f t="shared" ca="1" si="582"/>
        <v>0</v>
      </c>
      <c r="L963" s="23">
        <f t="shared" ca="1" si="582"/>
        <v>0</v>
      </c>
      <c r="M963" s="23">
        <f t="shared" ca="1" si="582"/>
        <v>5.5154119324745722E-4</v>
      </c>
      <c r="N963" s="23">
        <f t="shared" ca="1" si="582"/>
        <v>1.1956448246039123E-2</v>
      </c>
      <c r="O963" s="23">
        <f t="shared" ca="1" si="582"/>
        <v>0</v>
      </c>
      <c r="P963" s="23">
        <f t="shared" ca="1" si="582"/>
        <v>0</v>
      </c>
      <c r="Q963" s="23">
        <f t="shared" ca="1" si="582"/>
        <v>4.0129138893661345E-3</v>
      </c>
      <c r="R963" s="23">
        <f t="shared" ca="1" si="582"/>
        <v>6.8781844318343489E-5</v>
      </c>
      <c r="S963" s="23">
        <f t="shared" ca="1" si="582"/>
        <v>5.827188339973019E-5</v>
      </c>
      <c r="T963" s="23">
        <f t="shared" ca="1" si="582"/>
        <v>0</v>
      </c>
      <c r="U963" s="23">
        <f t="shared" ca="1" si="582"/>
        <v>0</v>
      </c>
    </row>
    <row r="964" spans="1:21">
      <c r="B964" s="18" t="str">
        <f>$B$9</f>
        <v>DISTSEC</v>
      </c>
      <c r="D964" s="23">
        <f t="shared" ca="1" si="581"/>
        <v>4.687347308426152E-2</v>
      </c>
      <c r="E964" s="23">
        <f t="shared" ca="1" si="582"/>
        <v>2.8889060792727583E-2</v>
      </c>
      <c r="F964" s="23">
        <f t="shared" ca="1" si="582"/>
        <v>1.0422440818796482E-2</v>
      </c>
      <c r="G964" s="23">
        <f t="shared" ca="1" si="582"/>
        <v>0</v>
      </c>
      <c r="H964" s="23">
        <f t="shared" ca="1" si="582"/>
        <v>0</v>
      </c>
      <c r="I964" s="23">
        <f t="shared" ca="1" si="582"/>
        <v>4.8979651437326766E-3</v>
      </c>
      <c r="J964" s="23">
        <f t="shared" ca="1" si="582"/>
        <v>0</v>
      </c>
      <c r="K964" s="23">
        <f t="shared" ca="1" si="582"/>
        <v>0</v>
      </c>
      <c r="L964" s="23">
        <f t="shared" ca="1" si="582"/>
        <v>0</v>
      </c>
      <c r="M964" s="23">
        <f t="shared" ca="1" si="582"/>
        <v>1.6324331169737498E-4</v>
      </c>
      <c r="N964" s="23">
        <f t="shared" ca="1" si="582"/>
        <v>0</v>
      </c>
      <c r="O964" s="23">
        <f t="shared" ca="1" si="582"/>
        <v>0</v>
      </c>
      <c r="P964" s="23">
        <f t="shared" ca="1" si="582"/>
        <v>0</v>
      </c>
      <c r="Q964" s="23">
        <f t="shared" ca="1" si="582"/>
        <v>1.5117080335671597E-3</v>
      </c>
      <c r="R964" s="23">
        <f t="shared" ca="1" si="582"/>
        <v>0</v>
      </c>
      <c r="S964" s="23">
        <f t="shared" ca="1" si="582"/>
        <v>1.9845215923857923E-5</v>
      </c>
      <c r="T964" s="23">
        <f t="shared" ca="1" si="582"/>
        <v>7.9112585238593554E-4</v>
      </c>
      <c r="U964" s="23">
        <f t="shared" ca="1" si="582"/>
        <v>1.7808391543044455E-4</v>
      </c>
    </row>
    <row r="965" spans="1:21">
      <c r="B965" s="18" t="str">
        <f>$B$10</f>
        <v>ENERGY</v>
      </c>
      <c r="D965" s="23">
        <f t="shared" ca="1" si="581"/>
        <v>0.31024311399228427</v>
      </c>
      <c r="E965" s="23">
        <f t="shared" ca="1" si="582"/>
        <v>0.13061499130812596</v>
      </c>
      <c r="F965" s="23">
        <f t="shared" ca="1" si="582"/>
        <v>3.7647721596848781E-2</v>
      </c>
      <c r="G965" s="23">
        <f t="shared" ca="1" si="582"/>
        <v>5.0942361919673604E-4</v>
      </c>
      <c r="H965" s="23">
        <f t="shared" ca="1" si="582"/>
        <v>9.9437945445187041E-5</v>
      </c>
      <c r="I965" s="23">
        <f t="shared" ca="1" si="582"/>
        <v>2.375789838211545E-2</v>
      </c>
      <c r="J965" s="23">
        <f t="shared" ca="1" si="582"/>
        <v>3.6521775853967475E-3</v>
      </c>
      <c r="K965" s="23">
        <f t="shared" ca="1" si="582"/>
        <v>7.7422426280862502E-4</v>
      </c>
      <c r="L965" s="23">
        <f t="shared" ca="1" si="582"/>
        <v>3.5443457640427845E-5</v>
      </c>
      <c r="M965" s="23">
        <f t="shared" ca="1" si="582"/>
        <v>1.3067763650300391E-3</v>
      </c>
      <c r="N965" s="23">
        <f t="shared" ca="1" si="582"/>
        <v>1.6879133395458084E-2</v>
      </c>
      <c r="O965" s="23">
        <f t="shared" ca="1" si="582"/>
        <v>7.1613456055642233E-2</v>
      </c>
      <c r="P965" s="23">
        <f t="shared" ca="1" si="582"/>
        <v>1.3062459197734438E-2</v>
      </c>
      <c r="Q965" s="23">
        <f t="shared" ca="1" si="582"/>
        <v>6.6983267829861144E-3</v>
      </c>
      <c r="R965" s="23">
        <f t="shared" ca="1" si="582"/>
        <v>1.3586778211086275E-4</v>
      </c>
      <c r="S965" s="23">
        <f t="shared" ca="1" si="582"/>
        <v>1.220967858826538E-4</v>
      </c>
      <c r="T965" s="23">
        <f t="shared" ca="1" si="582"/>
        <v>2.7556847377686188E-3</v>
      </c>
      <c r="U965" s="23">
        <f t="shared" ca="1" si="582"/>
        <v>5.7799473209340648E-4</v>
      </c>
    </row>
    <row r="966" spans="1:21">
      <c r="B966" s="18" t="str">
        <f>$B$11</f>
        <v>CUSTOMER</v>
      </c>
      <c r="D966" s="23">
        <f t="shared" ca="1" si="581"/>
        <v>4.664494860836698E-2</v>
      </c>
      <c r="E966" s="23">
        <f t="shared" ca="1" si="582"/>
        <v>2.3307559447242249E-2</v>
      </c>
      <c r="F966" s="23">
        <f t="shared" ca="1" si="582"/>
        <v>7.9926891304913303E-3</v>
      </c>
      <c r="G966" s="23">
        <f t="shared" ca="1" si="582"/>
        <v>3.5446282162064727E-4</v>
      </c>
      <c r="H966" s="23">
        <f t="shared" ca="1" si="582"/>
        <v>4.0159609882070498E-5</v>
      </c>
      <c r="I966" s="23">
        <f t="shared" ca="1" si="582"/>
        <v>5.1070189741139293E-4</v>
      </c>
      <c r="J966" s="23">
        <f t="shared" ca="1" si="582"/>
        <v>1.8801735099281206E-4</v>
      </c>
      <c r="K966" s="23">
        <f t="shared" ca="1" si="582"/>
        <v>1.7847385019102566E-4</v>
      </c>
      <c r="L966" s="23">
        <f t="shared" ca="1" si="582"/>
        <v>9.1493070714643457E-6</v>
      </c>
      <c r="M966" s="23">
        <f t="shared" ca="1" si="582"/>
        <v>3.2492829418718402E-6</v>
      </c>
      <c r="N966" s="23">
        <f t="shared" ca="1" si="582"/>
        <v>1.3728506812212007E-4</v>
      </c>
      <c r="O966" s="23">
        <f t="shared" ca="1" si="582"/>
        <v>3.2585737766136689E-4</v>
      </c>
      <c r="P966" s="23">
        <f t="shared" ca="1" si="582"/>
        <v>1.2293575462500169E-4</v>
      </c>
      <c r="Q966" s="23">
        <f t="shared" ca="1" si="582"/>
        <v>1.1259269115315834E-4</v>
      </c>
      <c r="R966" s="23">
        <f t="shared" ca="1" si="582"/>
        <v>1.8086670150177242E-6</v>
      </c>
      <c r="S966" s="23">
        <f t="shared" ca="1" si="582"/>
        <v>1.146841156213585E-5</v>
      </c>
      <c r="T966" s="23">
        <f t="shared" ca="1" si="582"/>
        <v>1.1388382635504578E-2</v>
      </c>
      <c r="U966" s="23">
        <f t="shared" ca="1" si="582"/>
        <v>1.9601553048787458E-3</v>
      </c>
    </row>
    <row r="967" spans="1:21">
      <c r="B967" s="18" t="str">
        <f>$B$12</f>
        <v>TOTAL</v>
      </c>
      <c r="D967" s="23">
        <f t="shared" ca="1" si="581"/>
        <v>1</v>
      </c>
      <c r="E967" s="23">
        <f ca="1">+E947</f>
        <v>0.43419177583747071</v>
      </c>
      <c r="F967" s="23">
        <f t="shared" ca="1" si="582"/>
        <v>0.14621523674640402</v>
      </c>
      <c r="G967" s="23">
        <f t="shared" ca="1" si="582"/>
        <v>1.9109497700001918E-3</v>
      </c>
      <c r="H967" s="23">
        <f t="shared" ca="1" si="582"/>
        <v>2.1477816543390745E-4</v>
      </c>
      <c r="I967" s="23">
        <f t="shared" ca="1" si="582"/>
        <v>7.9572328113441573E-2</v>
      </c>
      <c r="J967" s="23">
        <f t="shared" ca="1" si="582"/>
        <v>1.5695219474604311E-2</v>
      </c>
      <c r="K967" s="23">
        <f t="shared" ca="1" si="582"/>
        <v>2.3986392983212229E-3</v>
      </c>
      <c r="L967" s="23">
        <f t="shared" ca="1" si="582"/>
        <v>7.1852074725723184E-5</v>
      </c>
      <c r="M967" s="23">
        <f t="shared" ca="1" si="582"/>
        <v>3.6546921094292705E-3</v>
      </c>
      <c r="N967" s="23">
        <f t="shared" ca="1" si="582"/>
        <v>6.0087358929969463E-2</v>
      </c>
      <c r="O967" s="23">
        <f t="shared" ca="1" si="582"/>
        <v>0.17692775165734362</v>
      </c>
      <c r="P967" s="23">
        <f t="shared" ca="1" si="582"/>
        <v>3.6380125881262201E-2</v>
      </c>
      <c r="Q967" s="23">
        <f t="shared" ca="1" si="582"/>
        <v>2.3238808030615427E-2</v>
      </c>
      <c r="R967" s="23">
        <f t="shared" ca="1" si="582"/>
        <v>3.9818805567956681E-4</v>
      </c>
      <c r="S967" s="23">
        <f t="shared" ca="1" si="582"/>
        <v>3.6820336702197623E-4</v>
      </c>
      <c r="T967" s="23">
        <f t="shared" ca="1" si="582"/>
        <v>1.5774008342501838E-2</v>
      </c>
      <c r="U967" s="23">
        <f t="shared" ca="1" si="582"/>
        <v>2.9000841457751912E-3</v>
      </c>
    </row>
    <row r="968" spans="1:21">
      <c r="A968" s="119" t="s">
        <v>365</v>
      </c>
      <c r="B968" s="18" t="str">
        <f>$B$5</f>
        <v>PRODUCTION</v>
      </c>
      <c r="D968" s="23">
        <f t="shared" ref="D968:D975" ca="1" si="584">SUM(E968:U968)</f>
        <v>0.50660098363014561</v>
      </c>
      <c r="E968" s="23">
        <f ca="1">IF(E$967=0,0,+E$959*E960/E$967)</f>
        <v>0.31553397112896592</v>
      </c>
      <c r="F968" s="23">
        <f t="shared" ref="F968:U975" ca="1" si="585">IF(F$967=0,0,+F$959*F960/F$967)</f>
        <v>5.9354311703032486E-2</v>
      </c>
      <c r="G968" s="23">
        <f t="shared" ca="1" si="585"/>
        <v>1.8840937330835156E-3</v>
      </c>
      <c r="H968" s="23">
        <f t="shared" ca="1" si="585"/>
        <v>2.6560232479895513E-4</v>
      </c>
      <c r="I968" s="23">
        <f t="shared" ca="1" si="585"/>
        <v>1.7408713951574884E-2</v>
      </c>
      <c r="J968" s="23">
        <f t="shared" ca="1" si="585"/>
        <v>1.6036456738277131E-2</v>
      </c>
      <c r="K968" s="23">
        <f t="shared" ca="1" si="585"/>
        <v>3.5684547704187505E-3</v>
      </c>
      <c r="L968" s="23">
        <f t="shared" ca="1" si="585"/>
        <v>8.7768368547758599E-5</v>
      </c>
      <c r="M968" s="23">
        <f t="shared" ca="1" si="585"/>
        <v>9.4232157274173683E-4</v>
      </c>
      <c r="N968" s="23">
        <f t="shared" ca="1" si="585"/>
        <v>5.0214055956639789E-2</v>
      </c>
      <c r="O968" s="23">
        <f t="shared" ca="1" si="585"/>
        <v>3.0835188002591912E-2</v>
      </c>
      <c r="P968" s="23">
        <f t="shared" ca="1" si="585"/>
        <v>1.0288291321539897E-2</v>
      </c>
      <c r="Q968" s="23">
        <f t="shared" ca="1" si="585"/>
        <v>0</v>
      </c>
      <c r="R968" s="23">
        <f t="shared" ca="1" si="585"/>
        <v>0</v>
      </c>
      <c r="S968" s="23">
        <f t="shared" ca="1" si="585"/>
        <v>0</v>
      </c>
      <c r="T968" s="23">
        <f t="shared" ca="1" si="585"/>
        <v>1.817540579329947E-4</v>
      </c>
      <c r="U968" s="23">
        <f t="shared" ca="1" si="585"/>
        <v>0</v>
      </c>
    </row>
    <row r="969" spans="1:21">
      <c r="A969" s="18" t="str">
        <f>+A968</f>
        <v>FORF_DISC_FXNL</v>
      </c>
      <c r="B969" s="18" t="str">
        <f>$B$6</f>
        <v>BULKTRAN</v>
      </c>
      <c r="D969" s="23">
        <f t="shared" ca="1" si="584"/>
        <v>-3.5145680323925226E-2</v>
      </c>
      <c r="E969" s="23">
        <f t="shared" ref="E969:E975" ca="1" si="586">IF(E$967=0,0,+E$959*E961/E$967)</f>
        <v>-4.3793006726938422E-2</v>
      </c>
      <c r="F969" s="23">
        <f t="shared" ref="F969:S969" ca="1" si="587">IF(F$967=0,0,+F$959*F961/F$967)</f>
        <v>-3.4284564603052718E-4</v>
      </c>
      <c r="G969" s="23">
        <f t="shared" ca="1" si="587"/>
        <v>-1.0470890126526163E-4</v>
      </c>
      <c r="H969" s="23">
        <f t="shared" ca="1" si="587"/>
        <v>-6.3025764257631831E-5</v>
      </c>
      <c r="I969" s="23">
        <f t="shared" ca="1" si="587"/>
        <v>-3.3233876979346362E-4</v>
      </c>
      <c r="J969" s="23">
        <f t="shared" ca="1" si="587"/>
        <v>1.4173310427712167E-3</v>
      </c>
      <c r="K969" s="23">
        <f t="shared" ca="1" si="587"/>
        <v>9.6672823975850521E-5</v>
      </c>
      <c r="L969" s="23">
        <f t="shared" ca="1" si="587"/>
        <v>-2.4347505752841725E-5</v>
      </c>
      <c r="M969" s="23">
        <f t="shared" ca="1" si="587"/>
        <v>-4.9079334591212683E-5</v>
      </c>
      <c r="N969" s="23">
        <f t="shared" ca="1" si="587"/>
        <v>4.8447461080735185E-3</v>
      </c>
      <c r="O969" s="23">
        <f t="shared" ca="1" si="587"/>
        <v>1.8176555517544222E-3</v>
      </c>
      <c r="P969" s="23">
        <f t="shared" ca="1" si="587"/>
        <v>1.3713944274255329E-3</v>
      </c>
      <c r="Q969" s="23">
        <f t="shared" ca="1" si="587"/>
        <v>0</v>
      </c>
      <c r="R969" s="23">
        <f t="shared" ca="1" si="587"/>
        <v>0</v>
      </c>
      <c r="S969" s="23">
        <f t="shared" ca="1" si="587"/>
        <v>0</v>
      </c>
      <c r="T969" s="23">
        <f t="shared" ca="1" si="585"/>
        <v>1.5872370703573801E-5</v>
      </c>
      <c r="U969" s="23">
        <f t="shared" ca="1" si="585"/>
        <v>0</v>
      </c>
    </row>
    <row r="970" spans="1:21">
      <c r="A970" s="18" t="str">
        <f t="shared" ref="A970:A975" si="588">+A969</f>
        <v>FORF_DISC_FXNL</v>
      </c>
      <c r="B970" s="18" t="str">
        <f>$B$7</f>
        <v>SUBTRAN</v>
      </c>
      <c r="D970" s="23">
        <f t="shared" ca="1" si="584"/>
        <v>-9.5919834882250837E-3</v>
      </c>
      <c r="E970" s="23">
        <f t="shared" ca="1" si="586"/>
        <v>-1.1555345800661587E-2</v>
      </c>
      <c r="F970" s="23">
        <f t="shared" ca="1" si="585"/>
        <v>-9.7406726950717567E-5</v>
      </c>
      <c r="G970" s="23">
        <f t="shared" ca="1" si="585"/>
        <v>-2.8133930873736912E-5</v>
      </c>
      <c r="H970" s="23">
        <f t="shared" ca="1" si="585"/>
        <v>-2.0363805413772813E-5</v>
      </c>
      <c r="I970" s="23">
        <f t="shared" ca="1" si="585"/>
        <v>-8.7207614625441668E-5</v>
      </c>
      <c r="J970" s="23">
        <f t="shared" ca="1" si="585"/>
        <v>3.6239753410777134E-4</v>
      </c>
      <c r="K970" s="23">
        <f t="shared" ca="1" si="585"/>
        <v>3.1472781707305304E-5</v>
      </c>
      <c r="L970" s="23">
        <f t="shared" ca="1" si="585"/>
        <v>0</v>
      </c>
      <c r="M970" s="23">
        <f t="shared" ca="1" si="585"/>
        <v>-1.2083601277492224E-5</v>
      </c>
      <c r="N970" s="23">
        <f t="shared" ca="1" si="585"/>
        <v>1.2234870640670361E-3</v>
      </c>
      <c r="O970" s="23">
        <f t="shared" ca="1" si="585"/>
        <v>5.9120061169554031E-4</v>
      </c>
      <c r="P970" s="23">
        <f t="shared" ca="1" si="585"/>
        <v>0</v>
      </c>
      <c r="Q970" s="23">
        <f t="shared" ca="1" si="585"/>
        <v>0</v>
      </c>
      <c r="R970" s="23">
        <f t="shared" ca="1" si="585"/>
        <v>0</v>
      </c>
      <c r="S970" s="23">
        <f t="shared" ca="1" si="585"/>
        <v>0</v>
      </c>
      <c r="T970" s="23">
        <f t="shared" ca="1" si="585"/>
        <v>0</v>
      </c>
      <c r="U970" s="23">
        <f t="shared" ca="1" si="585"/>
        <v>0</v>
      </c>
    </row>
    <row r="971" spans="1:21">
      <c r="A971" s="18" t="str">
        <f t="shared" si="588"/>
        <v>FORF_DISC_FXNL</v>
      </c>
      <c r="B971" s="18" t="str">
        <f>$B$8</f>
        <v>DISTPRI</v>
      </c>
      <c r="D971" s="23">
        <f t="shared" ca="1" si="584"/>
        <v>0.14463020552247413</v>
      </c>
      <c r="E971" s="23">
        <f t="shared" ca="1" si="586"/>
        <v>8.676442686776055E-2</v>
      </c>
      <c r="F971" s="23">
        <f t="shared" ca="1" si="585"/>
        <v>2.2108666274922209E-2</v>
      </c>
      <c r="G971" s="23">
        <f t="shared" ca="1" si="585"/>
        <v>6.4046535251109237E-4</v>
      </c>
      <c r="H971" s="23">
        <f t="shared" ca="1" si="585"/>
        <v>0</v>
      </c>
      <c r="I971" s="23">
        <f t="shared" ca="1" si="585"/>
        <v>6.200200108071369E-3</v>
      </c>
      <c r="J971" s="23">
        <f t="shared" ca="1" si="585"/>
        <v>6.9905245569349102E-3</v>
      </c>
      <c r="K971" s="23">
        <f t="shared" ca="1" si="585"/>
        <v>0</v>
      </c>
      <c r="L971" s="23">
        <f t="shared" ca="1" si="585"/>
        <v>0</v>
      </c>
      <c r="M971" s="23">
        <f t="shared" ca="1" si="585"/>
        <v>2.9817821105348222E-4</v>
      </c>
      <c r="N971" s="23">
        <f t="shared" ca="1" si="585"/>
        <v>2.1627744151220488E-2</v>
      </c>
      <c r="O971" s="23">
        <f t="shared" ca="1" si="585"/>
        <v>0</v>
      </c>
      <c r="P971" s="23">
        <f t="shared" ca="1" si="585"/>
        <v>0</v>
      </c>
      <c r="Q971" s="23">
        <f t="shared" ca="1" si="585"/>
        <v>0</v>
      </c>
      <c r="R971" s="23">
        <f t="shared" ca="1" si="585"/>
        <v>0</v>
      </c>
      <c r="S971" s="23">
        <f t="shared" ca="1" si="585"/>
        <v>0</v>
      </c>
      <c r="T971" s="23">
        <f t="shared" ca="1" si="585"/>
        <v>0</v>
      </c>
      <c r="U971" s="23">
        <f t="shared" ca="1" si="585"/>
        <v>0</v>
      </c>
    </row>
    <row r="972" spans="1:21">
      <c r="A972" s="18" t="str">
        <f t="shared" si="588"/>
        <v>FORF_DISC_FXNL</v>
      </c>
      <c r="B972" s="18" t="str">
        <f>$B$9</f>
        <v>DISTSEC</v>
      </c>
      <c r="D972" s="23">
        <f t="shared" ca="1" si="584"/>
        <v>5.1767064609150489E-2</v>
      </c>
      <c r="E972" s="23">
        <f ca="1">IF(E$967=0,0,+E$959*E964/E$967)</f>
        <v>3.9872123498412564E-2</v>
      </c>
      <c r="F972" s="23">
        <f t="shared" ca="1" si="585"/>
        <v>9.3669686134152004E-3</v>
      </c>
      <c r="G972" s="23">
        <f t="shared" ca="1" si="585"/>
        <v>0</v>
      </c>
      <c r="H972" s="23">
        <f t="shared" ca="1" si="585"/>
        <v>0</v>
      </c>
      <c r="I972" s="23">
        <f t="shared" ca="1" si="585"/>
        <v>2.2533279632447217E-3</v>
      </c>
      <c r="J972" s="23">
        <f t="shared" ca="1" si="585"/>
        <v>0</v>
      </c>
      <c r="K972" s="23">
        <f t="shared" ca="1" si="585"/>
        <v>0</v>
      </c>
      <c r="L972" s="23">
        <f t="shared" ca="1" si="585"/>
        <v>0</v>
      </c>
      <c r="M972" s="23">
        <f t="shared" ca="1" si="585"/>
        <v>8.825378637952474E-5</v>
      </c>
      <c r="N972" s="23">
        <f t="shared" ca="1" si="585"/>
        <v>0</v>
      </c>
      <c r="O972" s="23">
        <f t="shared" ca="1" si="585"/>
        <v>0</v>
      </c>
      <c r="P972" s="23">
        <f t="shared" ca="1" si="585"/>
        <v>0</v>
      </c>
      <c r="Q972" s="23">
        <f t="shared" ca="1" si="585"/>
        <v>0</v>
      </c>
      <c r="R972" s="23">
        <f t="shared" ca="1" si="585"/>
        <v>0</v>
      </c>
      <c r="S972" s="23">
        <f t="shared" ca="1" si="585"/>
        <v>0</v>
      </c>
      <c r="T972" s="23">
        <f t="shared" ca="1" si="585"/>
        <v>1.8639074769847286E-4</v>
      </c>
      <c r="U972" s="23">
        <f t="shared" ca="1" si="585"/>
        <v>0</v>
      </c>
    </row>
    <row r="973" spans="1:21">
      <c r="A973" s="18" t="str">
        <f t="shared" si="588"/>
        <v>FORF_DISC_FXNL</v>
      </c>
      <c r="B973" s="18" t="str">
        <f>$B$10</f>
        <v>ENERGY</v>
      </c>
      <c r="D973" s="23">
        <f t="shared" ca="1" si="584"/>
        <v>0.29727635727677232</v>
      </c>
      <c r="E973" s="23">
        <f t="shared" ca="1" si="586"/>
        <v>0.18027228720058275</v>
      </c>
      <c r="F973" s="23">
        <f t="shared" ca="1" si="585"/>
        <v>3.3835167087568778E-2</v>
      </c>
      <c r="G973" s="23">
        <f t="shared" ca="1" si="585"/>
        <v>1.16363233814895E-3</v>
      </c>
      <c r="H973" s="23">
        <f t="shared" ca="1" si="585"/>
        <v>2.4100445551169969E-4</v>
      </c>
      <c r="I973" s="23">
        <f t="shared" ca="1" si="585"/>
        <v>1.0929913791005349E-2</v>
      </c>
      <c r="J973" s="23">
        <f t="shared" ca="1" si="585"/>
        <v>7.6422034783855735E-3</v>
      </c>
      <c r="K973" s="23">
        <f t="shared" ca="1" si="585"/>
        <v>1.9793320296420526E-3</v>
      </c>
      <c r="L973" s="23">
        <f t="shared" ca="1" si="585"/>
        <v>8.2461906146945573E-5</v>
      </c>
      <c r="M973" s="23">
        <f t="shared" ca="1" si="585"/>
        <v>7.0647894217541437E-4</v>
      </c>
      <c r="N973" s="23">
        <f t="shared" ca="1" si="585"/>
        <v>3.0532276062184571E-2</v>
      </c>
      <c r="O973" s="23">
        <f t="shared" ca="1" si="585"/>
        <v>2.2676029249204858E-2</v>
      </c>
      <c r="P973" s="23">
        <f t="shared" ca="1" si="585"/>
        <v>6.5663261980108438E-3</v>
      </c>
      <c r="Q973" s="23">
        <f t="shared" ca="1" si="585"/>
        <v>0</v>
      </c>
      <c r="R973" s="23">
        <f t="shared" ca="1" si="585"/>
        <v>0</v>
      </c>
      <c r="S973" s="23">
        <f t="shared" ca="1" si="585"/>
        <v>0</v>
      </c>
      <c r="T973" s="23">
        <f t="shared" ca="1" si="585"/>
        <v>6.4924453820451881E-4</v>
      </c>
      <c r="U973" s="23">
        <f t="shared" ca="1" si="585"/>
        <v>0</v>
      </c>
    </row>
    <row r="974" spans="1:21">
      <c r="A974" s="18" t="str">
        <f t="shared" si="588"/>
        <v>FORF_DISC_FXNL</v>
      </c>
      <c r="B974" s="18" t="str">
        <f>$B$11</f>
        <v>CUSTOMER</v>
      </c>
      <c r="D974" s="23">
        <f t="shared" ca="1" si="584"/>
        <v>4.4463052773607688E-2</v>
      </c>
      <c r="E974" s="23">
        <f t="shared" ca="1" si="586"/>
        <v>3.2168643189707961E-2</v>
      </c>
      <c r="F974" s="23">
        <f t="shared" ca="1" si="585"/>
        <v>7.183275925834647E-3</v>
      </c>
      <c r="G974" s="23">
        <f t="shared" ca="1" si="585"/>
        <v>8.0966878324111816E-4</v>
      </c>
      <c r="H974" s="23">
        <f t="shared" ca="1" si="585"/>
        <v>9.7333516595290211E-5</v>
      </c>
      <c r="I974" s="23">
        <f t="shared" ca="1" si="585"/>
        <v>2.349503993085249E-4</v>
      </c>
      <c r="J974" s="23">
        <f t="shared" ca="1" si="585"/>
        <v>3.9342743340286347E-4</v>
      </c>
      <c r="K974" s="23">
        <f t="shared" ca="1" si="585"/>
        <v>4.5627478381409756E-4</v>
      </c>
      <c r="L974" s="23">
        <f t="shared" ca="1" si="585"/>
        <v>2.12865603771148E-5</v>
      </c>
      <c r="M974" s="23">
        <f t="shared" ca="1" si="585"/>
        <v>1.7566509748968928E-6</v>
      </c>
      <c r="N974" s="23">
        <f t="shared" ca="1" si="585"/>
        <v>2.483318012196223E-4</v>
      </c>
      <c r="O974" s="23">
        <f t="shared" ca="1" si="585"/>
        <v>1.0318104772344915E-4</v>
      </c>
      <c r="P974" s="23">
        <f t="shared" ca="1" si="585"/>
        <v>6.1798184709843077E-5</v>
      </c>
      <c r="Q974" s="23">
        <f t="shared" ca="1" si="585"/>
        <v>0</v>
      </c>
      <c r="R974" s="23">
        <f t="shared" ca="1" si="585"/>
        <v>0</v>
      </c>
      <c r="S974" s="23">
        <f t="shared" ca="1" si="585"/>
        <v>0</v>
      </c>
      <c r="T974" s="23">
        <f t="shared" ca="1" si="585"/>
        <v>2.68312449669827E-3</v>
      </c>
      <c r="U974" s="23">
        <f t="shared" ca="1" si="585"/>
        <v>0</v>
      </c>
    </row>
    <row r="975" spans="1:21">
      <c r="A975" s="18" t="str">
        <f t="shared" si="588"/>
        <v>FORF_DISC_FXNL</v>
      </c>
      <c r="B975" s="18" t="str">
        <f>$B$12</f>
        <v>TOTAL</v>
      </c>
      <c r="D975" s="23">
        <f t="shared" ca="1" si="584"/>
        <v>1.0000000000000002</v>
      </c>
      <c r="E975" s="23">
        <f t="shared" ca="1" si="586"/>
        <v>0.59926309935782984</v>
      </c>
      <c r="F975" s="23">
        <f t="shared" ca="1" si="585"/>
        <v>0.13140813723179207</v>
      </c>
      <c r="G975" s="23">
        <f t="shared" ca="1" si="585"/>
        <v>4.3650173748456785E-3</v>
      </c>
      <c r="H975" s="23">
        <f t="shared" ca="1" si="585"/>
        <v>5.2055072723454E-4</v>
      </c>
      <c r="I975" s="23">
        <f t="shared" ca="1" si="585"/>
        <v>3.6607559828785927E-2</v>
      </c>
      <c r="J975" s="23">
        <f t="shared" ca="1" si="585"/>
        <v>3.2842340783879473E-2</v>
      </c>
      <c r="K975" s="23">
        <f t="shared" ca="1" si="585"/>
        <v>6.1322071895580548E-3</v>
      </c>
      <c r="L975" s="23">
        <f t="shared" ca="1" si="585"/>
        <v>1.6716932931897731E-4</v>
      </c>
      <c r="M975" s="23">
        <f t="shared" ca="1" si="585"/>
        <v>1.9758262274563502E-3</v>
      </c>
      <c r="N975" s="23">
        <f t="shared" ca="1" si="585"/>
        <v>0.10869064114340508</v>
      </c>
      <c r="O975" s="23">
        <f t="shared" ca="1" si="585"/>
        <v>5.6023254462970171E-2</v>
      </c>
      <c r="P975" s="23">
        <f t="shared" ca="1" si="585"/>
        <v>1.8287810131686115E-2</v>
      </c>
      <c r="Q975" s="23">
        <f t="shared" ca="1" si="585"/>
        <v>0</v>
      </c>
      <c r="R975" s="23">
        <f t="shared" ca="1" si="585"/>
        <v>0</v>
      </c>
      <c r="S975" s="23">
        <f t="shared" ca="1" si="585"/>
        <v>0</v>
      </c>
      <c r="T975" s="23">
        <f t="shared" ca="1" si="585"/>
        <v>3.716386211237831E-3</v>
      </c>
      <c r="U975" s="23">
        <f t="shared" ca="1" si="585"/>
        <v>0</v>
      </c>
    </row>
    <row r="978" spans="1:21">
      <c r="A978" s="18" t="s">
        <v>410</v>
      </c>
    </row>
    <row r="979" spans="1:21" ht="12">
      <c r="A979" s="37" t="s">
        <v>411</v>
      </c>
      <c r="D979" s="23">
        <f t="shared" ref="D979:U979" si="589">+D202</f>
        <v>0.99999999999999967</v>
      </c>
      <c r="E979" s="23">
        <f t="shared" si="589"/>
        <v>0.9662479745470598</v>
      </c>
      <c r="F979" s="23">
        <f t="shared" si="589"/>
        <v>2.9603827415234214E-2</v>
      </c>
      <c r="G979" s="23">
        <f t="shared" si="589"/>
        <v>6.1451410178451756E-5</v>
      </c>
      <c r="H979" s="23">
        <f t="shared" si="589"/>
        <v>0</v>
      </c>
      <c r="I979" s="23">
        <f t="shared" si="589"/>
        <v>2.2999952056613204E-3</v>
      </c>
      <c r="J979" s="23">
        <f t="shared" si="589"/>
        <v>5.6508694452084523E-4</v>
      </c>
      <c r="K979" s="23">
        <f t="shared" si="589"/>
        <v>-2.2884570552879124E-4</v>
      </c>
      <c r="L979" s="23">
        <f t="shared" si="589"/>
        <v>-2.1984480782255714E-5</v>
      </c>
      <c r="M979" s="23">
        <f t="shared" si="589"/>
        <v>4.1774786753850007E-4</v>
      </c>
      <c r="N979" s="23">
        <f t="shared" si="589"/>
        <v>-2.5064326728836477E-4</v>
      </c>
      <c r="O979" s="23">
        <f t="shared" si="589"/>
        <v>-5.9199665659410083E-4</v>
      </c>
      <c r="P979" s="23">
        <f t="shared" si="589"/>
        <v>-2.8204976242716143E-4</v>
      </c>
      <c r="Q979" s="23">
        <f t="shared" si="589"/>
        <v>1.9831774128322337E-3</v>
      </c>
      <c r="R979" s="23">
        <f t="shared" si="589"/>
        <v>1.9625906959510703E-4</v>
      </c>
      <c r="S979" s="23">
        <f t="shared" si="589"/>
        <v>0</v>
      </c>
      <c r="T979" s="23">
        <f t="shared" si="589"/>
        <v>0</v>
      </c>
      <c r="U979" s="23">
        <f t="shared" si="589"/>
        <v>0</v>
      </c>
    </row>
    <row r="980" spans="1:21" ht="12">
      <c r="A980" s="37" t="s">
        <v>72</v>
      </c>
      <c r="B980" s="18" t="str">
        <f>$B$5</f>
        <v>PRODUCTION</v>
      </c>
      <c r="D980" s="23">
        <f ca="1">+D940</f>
        <v>0.50208872632525781</v>
      </c>
      <c r="E980" s="23">
        <f t="shared" ref="E980:U980" ca="1" si="590">+E940</f>
        <v>0.22861787319851082</v>
      </c>
      <c r="F980" s="23">
        <f t="shared" ca="1" si="590"/>
        <v>6.6042369372230403E-2</v>
      </c>
      <c r="G980" s="23">
        <f t="shared" ca="1" si="590"/>
        <v>8.248325669086337E-4</v>
      </c>
      <c r="H980" s="23">
        <f t="shared" ca="1" si="590"/>
        <v>1.0958697600589053E-4</v>
      </c>
      <c r="I980" s="23">
        <f t="shared" ca="1" si="590"/>
        <v>3.7840596452388721E-2</v>
      </c>
      <c r="J980" s="23">
        <f t="shared" ca="1" si="590"/>
        <v>7.6637566657794549E-3</v>
      </c>
      <c r="K980" s="23">
        <f t="shared" ca="1" si="590"/>
        <v>1.3958164788011877E-3</v>
      </c>
      <c r="L980" s="23">
        <f t="shared" ca="1" si="590"/>
        <v>3.7724260790776879E-5</v>
      </c>
      <c r="M980" s="23">
        <f t="shared" ca="1" si="590"/>
        <v>1.7430152351392897E-3</v>
      </c>
      <c r="N980" s="23">
        <f t="shared" ca="1" si="590"/>
        <v>2.7759795800774516E-2</v>
      </c>
      <c r="O980" s="23">
        <f t="shared" ca="1" si="590"/>
        <v>9.7380998971348304E-2</v>
      </c>
      <c r="P980" s="23">
        <f t="shared" ca="1" si="590"/>
        <v>2.0466602107390201E-2</v>
      </c>
      <c r="Q980" s="23">
        <f t="shared" ca="1" si="590"/>
        <v>1.0912761419284983E-2</v>
      </c>
      <c r="R980" s="23">
        <f t="shared" ca="1" si="590"/>
        <v>2.0316496278037629E-4</v>
      </c>
      <c r="S980" s="23">
        <f t="shared" ca="1" si="590"/>
        <v>1.5206434378260651E-4</v>
      </c>
      <c r="T980" s="23">
        <f t="shared" ca="1" si="590"/>
        <v>7.7144566338375835E-4</v>
      </c>
      <c r="U980" s="23">
        <f t="shared" ca="1" si="590"/>
        <v>1.6632184995795952E-4</v>
      </c>
    </row>
    <row r="981" spans="1:21">
      <c r="B981" s="18" t="str">
        <f>$B$6</f>
        <v>BULKTRAN</v>
      </c>
      <c r="D981" s="23">
        <f t="shared" ref="D981:U981" ca="1" si="591">+D941</f>
        <v>-2.1072300266249983E-2</v>
      </c>
      <c r="E981" s="23">
        <f t="shared" ca="1" si="591"/>
        <v>-3.1729908583404673E-2</v>
      </c>
      <c r="F981" s="23">
        <f t="shared" ca="1" si="591"/>
        <v>-3.8147757329063948E-4</v>
      </c>
      <c r="G981" s="23">
        <f t="shared" ca="1" si="591"/>
        <v>-4.5840241540137882E-5</v>
      </c>
      <c r="H981" s="23">
        <f t="shared" ca="1" si="591"/>
        <v>-2.6004301433287697E-5</v>
      </c>
      <c r="I981" s="23">
        <f t="shared" ca="1" si="591"/>
        <v>-7.2239094215802711E-4</v>
      </c>
      <c r="J981" s="23">
        <f t="shared" ca="1" si="591"/>
        <v>6.77336671306421E-4</v>
      </c>
      <c r="K981" s="23">
        <f t="shared" ca="1" si="591"/>
        <v>3.7813992172837343E-5</v>
      </c>
      <c r="L981" s="23">
        <f t="shared" ca="1" si="591"/>
        <v>-1.0464950776945913E-5</v>
      </c>
      <c r="M981" s="23">
        <f t="shared" ca="1" si="591"/>
        <v>-9.0782202591501259E-5</v>
      </c>
      <c r="N981" s="23">
        <f t="shared" ca="1" si="591"/>
        <v>2.6783170589296818E-3</v>
      </c>
      <c r="O981" s="23">
        <f t="shared" ca="1" si="591"/>
        <v>5.7403610900891673E-3</v>
      </c>
      <c r="P981" s="23">
        <f t="shared" ca="1" si="591"/>
        <v>2.7281288215125648E-3</v>
      </c>
      <c r="Q981" s="23">
        <f t="shared" ca="1" si="591"/>
        <v>-6.7631056198751848E-6</v>
      </c>
      <c r="R981" s="23">
        <f t="shared" ca="1" si="591"/>
        <v>-9.0751829957443465E-6</v>
      </c>
      <c r="S981" s="23">
        <f t="shared" ca="1" si="591"/>
        <v>3.551386676597918E-6</v>
      </c>
      <c r="T981" s="23">
        <f t="shared" ca="1" si="591"/>
        <v>6.7369453458945779E-5</v>
      </c>
      <c r="U981" s="23">
        <f t="shared" ca="1" si="591"/>
        <v>1.7528343414634419E-5</v>
      </c>
    </row>
    <row r="982" spans="1:21">
      <c r="B982" s="18" t="str">
        <f>$B$7</f>
        <v>SUBTRAN</v>
      </c>
      <c r="D982" s="23">
        <f t="shared" ref="D982:U982" ca="1" si="592">+D942</f>
        <v>-5.9885845825154516E-3</v>
      </c>
      <c r="E982" s="23">
        <f t="shared" ca="1" si="592"/>
        <v>-8.3723428306895289E-3</v>
      </c>
      <c r="F982" s="23">
        <f t="shared" ca="1" si="592"/>
        <v>-1.0838253963427919E-4</v>
      </c>
      <c r="G982" s="23">
        <f t="shared" ca="1" si="592"/>
        <v>-1.2316681496432663E-5</v>
      </c>
      <c r="H982" s="23">
        <f t="shared" ca="1" si="592"/>
        <v>-8.4020644659527619E-6</v>
      </c>
      <c r="I982" s="23">
        <f t="shared" ca="1" si="592"/>
        <v>-1.8955955975818859E-4</v>
      </c>
      <c r="J982" s="23">
        <f t="shared" ca="1" si="592"/>
        <v>1.7318828984530724E-4</v>
      </c>
      <c r="K982" s="23">
        <f t="shared" ca="1" si="592"/>
        <v>1.2310714347547751E-5</v>
      </c>
      <c r="L982" s="23">
        <f t="shared" ca="1" si="592"/>
        <v>0</v>
      </c>
      <c r="M982" s="23">
        <f t="shared" ca="1" si="592"/>
        <v>-2.2351076035261254E-5</v>
      </c>
      <c r="N982" s="23">
        <f t="shared" ca="1" si="592"/>
        <v>6.7637936064591164E-4</v>
      </c>
      <c r="O982" s="23">
        <f t="shared" ca="1" si="592"/>
        <v>1.867078162602563E-3</v>
      </c>
      <c r="P982" s="23">
        <f t="shared" ca="1" si="592"/>
        <v>0</v>
      </c>
      <c r="Q982" s="23">
        <f t="shared" ca="1" si="592"/>
        <v>-2.7316801222526811E-6</v>
      </c>
      <c r="R982" s="23">
        <f t="shared" ca="1" si="592"/>
        <v>-2.3600175492889846E-6</v>
      </c>
      <c r="S982" s="23">
        <f t="shared" ca="1" si="592"/>
        <v>9.0533979439394801E-7</v>
      </c>
      <c r="T982" s="23">
        <f t="shared" ca="1" si="592"/>
        <v>0</v>
      </c>
      <c r="U982" s="23">
        <f t="shared" ca="1" si="592"/>
        <v>0</v>
      </c>
    </row>
    <row r="983" spans="1:21">
      <c r="B983" s="18" t="str">
        <f>$B$8</f>
        <v>DISTPRI</v>
      </c>
      <c r="D983" s="23">
        <f t="shared" ref="D983:U983" ca="1" si="593">+D943</f>
        <v>0.12121062283859491</v>
      </c>
      <c r="E983" s="23">
        <f t="shared" ca="1" si="593"/>
        <v>6.2864542504958237E-2</v>
      </c>
      <c r="F983" s="23">
        <f t="shared" ca="1" si="593"/>
        <v>2.4599875940961958E-2</v>
      </c>
      <c r="G983" s="23">
        <f t="shared" ca="1" si="593"/>
        <v>2.8038768531074484E-4</v>
      </c>
      <c r="H983" s="23">
        <f t="shared" ca="1" si="593"/>
        <v>0</v>
      </c>
      <c r="I983" s="23">
        <f t="shared" ca="1" si="593"/>
        <v>1.3477116739709583E-2</v>
      </c>
      <c r="J983" s="23">
        <f t="shared" ca="1" si="593"/>
        <v>3.3407429112835649E-3</v>
      </c>
      <c r="K983" s="23">
        <f t="shared" ca="1" si="593"/>
        <v>0</v>
      </c>
      <c r="L983" s="23">
        <f t="shared" ca="1" si="593"/>
        <v>0</v>
      </c>
      <c r="M983" s="23">
        <f t="shared" ca="1" si="593"/>
        <v>5.5154119324745722E-4</v>
      </c>
      <c r="N983" s="23">
        <f t="shared" ca="1" si="593"/>
        <v>1.1956448246039123E-2</v>
      </c>
      <c r="O983" s="23">
        <f t="shared" ca="1" si="593"/>
        <v>0</v>
      </c>
      <c r="P983" s="23">
        <f t="shared" ca="1" si="593"/>
        <v>0</v>
      </c>
      <c r="Q983" s="23">
        <f t="shared" ca="1" si="593"/>
        <v>4.0129138893661345E-3</v>
      </c>
      <c r="R983" s="23">
        <f t="shared" ca="1" si="593"/>
        <v>6.8781844318343489E-5</v>
      </c>
      <c r="S983" s="23">
        <f t="shared" ca="1" si="593"/>
        <v>5.827188339973019E-5</v>
      </c>
      <c r="T983" s="23">
        <f t="shared" ca="1" si="593"/>
        <v>0</v>
      </c>
      <c r="U983" s="23">
        <f t="shared" ca="1" si="593"/>
        <v>0</v>
      </c>
    </row>
    <row r="984" spans="1:21">
      <c r="B984" s="18" t="str">
        <f>$B$9</f>
        <v>DISTSEC</v>
      </c>
      <c r="D984" s="23">
        <f t="shared" ref="D984:U984" ca="1" si="594">+D944</f>
        <v>4.687347308426152E-2</v>
      </c>
      <c r="E984" s="23">
        <f t="shared" ca="1" si="594"/>
        <v>2.8889060792727583E-2</v>
      </c>
      <c r="F984" s="23">
        <f t="shared" ca="1" si="594"/>
        <v>1.0422440818796482E-2</v>
      </c>
      <c r="G984" s="23">
        <f t="shared" ca="1" si="594"/>
        <v>0</v>
      </c>
      <c r="H984" s="23">
        <f t="shared" ca="1" si="594"/>
        <v>0</v>
      </c>
      <c r="I984" s="23">
        <f t="shared" ca="1" si="594"/>
        <v>4.8979651437326766E-3</v>
      </c>
      <c r="J984" s="23">
        <f t="shared" ca="1" si="594"/>
        <v>0</v>
      </c>
      <c r="K984" s="23">
        <f t="shared" ca="1" si="594"/>
        <v>0</v>
      </c>
      <c r="L984" s="23">
        <f t="shared" ca="1" si="594"/>
        <v>0</v>
      </c>
      <c r="M984" s="23">
        <f t="shared" ca="1" si="594"/>
        <v>1.6324331169737498E-4</v>
      </c>
      <c r="N984" s="23">
        <f t="shared" ca="1" si="594"/>
        <v>0</v>
      </c>
      <c r="O984" s="23">
        <f t="shared" ca="1" si="594"/>
        <v>0</v>
      </c>
      <c r="P984" s="23">
        <f t="shared" ca="1" si="594"/>
        <v>0</v>
      </c>
      <c r="Q984" s="23">
        <f t="shared" ca="1" si="594"/>
        <v>1.5117080335671597E-3</v>
      </c>
      <c r="R984" s="23">
        <f t="shared" ca="1" si="594"/>
        <v>0</v>
      </c>
      <c r="S984" s="23">
        <f t="shared" ca="1" si="594"/>
        <v>1.9845215923857923E-5</v>
      </c>
      <c r="T984" s="23">
        <f t="shared" ca="1" si="594"/>
        <v>7.9112585238593554E-4</v>
      </c>
      <c r="U984" s="23">
        <f t="shared" ca="1" si="594"/>
        <v>1.7808391543044455E-4</v>
      </c>
    </row>
    <row r="985" spans="1:21">
      <c r="B985" s="18" t="str">
        <f>$B$10</f>
        <v>ENERGY</v>
      </c>
      <c r="D985" s="23">
        <f t="shared" ref="D985:U985" ca="1" si="595">+D945</f>
        <v>0.31024311399228427</v>
      </c>
      <c r="E985" s="23">
        <f t="shared" ca="1" si="595"/>
        <v>0.13061499130812596</v>
      </c>
      <c r="F985" s="23">
        <f t="shared" ca="1" si="595"/>
        <v>3.7647721596848781E-2</v>
      </c>
      <c r="G985" s="23">
        <f t="shared" ca="1" si="595"/>
        <v>5.0942361919673604E-4</v>
      </c>
      <c r="H985" s="23">
        <f t="shared" ca="1" si="595"/>
        <v>9.9437945445187041E-5</v>
      </c>
      <c r="I985" s="23">
        <f t="shared" ca="1" si="595"/>
        <v>2.375789838211545E-2</v>
      </c>
      <c r="J985" s="23">
        <f t="shared" ca="1" si="595"/>
        <v>3.6521775853967475E-3</v>
      </c>
      <c r="K985" s="23">
        <f t="shared" ca="1" si="595"/>
        <v>7.7422426280862502E-4</v>
      </c>
      <c r="L985" s="23">
        <f t="shared" ca="1" si="595"/>
        <v>3.5443457640427845E-5</v>
      </c>
      <c r="M985" s="23">
        <f t="shared" ca="1" si="595"/>
        <v>1.3067763650300391E-3</v>
      </c>
      <c r="N985" s="23">
        <f t="shared" ca="1" si="595"/>
        <v>1.6879133395458084E-2</v>
      </c>
      <c r="O985" s="23">
        <f t="shared" ca="1" si="595"/>
        <v>7.1613456055642233E-2</v>
      </c>
      <c r="P985" s="23">
        <f t="shared" ca="1" si="595"/>
        <v>1.3062459197734438E-2</v>
      </c>
      <c r="Q985" s="23">
        <f t="shared" ca="1" si="595"/>
        <v>6.6983267829861144E-3</v>
      </c>
      <c r="R985" s="23">
        <f t="shared" ca="1" si="595"/>
        <v>1.3586778211086275E-4</v>
      </c>
      <c r="S985" s="23">
        <f t="shared" ca="1" si="595"/>
        <v>1.220967858826538E-4</v>
      </c>
      <c r="T985" s="23">
        <f t="shared" ca="1" si="595"/>
        <v>2.7556847377686188E-3</v>
      </c>
      <c r="U985" s="23">
        <f t="shared" ca="1" si="595"/>
        <v>5.7799473209340648E-4</v>
      </c>
    </row>
    <row r="986" spans="1:21">
      <c r="B986" s="18" t="str">
        <f>$B$11</f>
        <v>CUSTOMER</v>
      </c>
      <c r="D986" s="23">
        <f t="shared" ref="D986:U986" ca="1" si="596">+D946</f>
        <v>4.664494860836698E-2</v>
      </c>
      <c r="E986" s="23">
        <f t="shared" ca="1" si="596"/>
        <v>2.3307559447242249E-2</v>
      </c>
      <c r="F986" s="23">
        <f t="shared" ca="1" si="596"/>
        <v>7.9926891304913303E-3</v>
      </c>
      <c r="G986" s="23">
        <f t="shared" ca="1" si="596"/>
        <v>3.5446282162064727E-4</v>
      </c>
      <c r="H986" s="23">
        <f t="shared" ca="1" si="596"/>
        <v>4.0159609882070498E-5</v>
      </c>
      <c r="I986" s="23">
        <f t="shared" ca="1" si="596"/>
        <v>5.1070189741139293E-4</v>
      </c>
      <c r="J986" s="23">
        <f t="shared" ca="1" si="596"/>
        <v>1.8801735099281206E-4</v>
      </c>
      <c r="K986" s="23">
        <f t="shared" ca="1" si="596"/>
        <v>1.7847385019102566E-4</v>
      </c>
      <c r="L986" s="23">
        <f t="shared" ca="1" si="596"/>
        <v>9.1493070714643457E-6</v>
      </c>
      <c r="M986" s="23">
        <f t="shared" ca="1" si="596"/>
        <v>3.2492829418718402E-6</v>
      </c>
      <c r="N986" s="23">
        <f t="shared" ca="1" si="596"/>
        <v>1.3728506812212007E-4</v>
      </c>
      <c r="O986" s="23">
        <f t="shared" ca="1" si="596"/>
        <v>3.2585737766136689E-4</v>
      </c>
      <c r="P986" s="23">
        <f t="shared" ca="1" si="596"/>
        <v>1.2293575462500169E-4</v>
      </c>
      <c r="Q986" s="23">
        <f t="shared" ca="1" si="596"/>
        <v>1.1259269115315834E-4</v>
      </c>
      <c r="R986" s="23">
        <f t="shared" ca="1" si="596"/>
        <v>1.8086670150177242E-6</v>
      </c>
      <c r="S986" s="23">
        <f t="shared" ca="1" si="596"/>
        <v>1.146841156213585E-5</v>
      </c>
      <c r="T986" s="23">
        <f t="shared" ca="1" si="596"/>
        <v>1.1388382635504578E-2</v>
      </c>
      <c r="U986" s="23">
        <f t="shared" ca="1" si="596"/>
        <v>1.9601553048787458E-3</v>
      </c>
    </row>
    <row r="987" spans="1:21">
      <c r="B987" s="18" t="str">
        <f>$B$12</f>
        <v>TOTAL</v>
      </c>
      <c r="D987" s="23">
        <f t="shared" ref="D987:U987" ca="1" si="597">+D947</f>
        <v>1</v>
      </c>
      <c r="E987" s="23">
        <f t="shared" ca="1" si="597"/>
        <v>0.43419177583747071</v>
      </c>
      <c r="F987" s="23">
        <f t="shared" ca="1" si="597"/>
        <v>0.14621523674640402</v>
      </c>
      <c r="G987" s="23">
        <f t="shared" ca="1" si="597"/>
        <v>1.9109497700001918E-3</v>
      </c>
      <c r="H987" s="23">
        <f t="shared" ca="1" si="597"/>
        <v>2.1477816543390745E-4</v>
      </c>
      <c r="I987" s="23">
        <f t="shared" ca="1" si="597"/>
        <v>7.9572328113441573E-2</v>
      </c>
      <c r="J987" s="23">
        <f t="shared" ca="1" si="597"/>
        <v>1.5695219474604311E-2</v>
      </c>
      <c r="K987" s="23">
        <f t="shared" ca="1" si="597"/>
        <v>2.3986392983212229E-3</v>
      </c>
      <c r="L987" s="23">
        <f t="shared" ca="1" si="597"/>
        <v>7.1852074725723184E-5</v>
      </c>
      <c r="M987" s="23">
        <f t="shared" ca="1" si="597"/>
        <v>3.6546921094292705E-3</v>
      </c>
      <c r="N987" s="23">
        <f t="shared" ca="1" si="597"/>
        <v>6.0087358929969463E-2</v>
      </c>
      <c r="O987" s="23">
        <f t="shared" ca="1" si="597"/>
        <v>0.17692775165734362</v>
      </c>
      <c r="P987" s="23">
        <f t="shared" ca="1" si="597"/>
        <v>3.6380125881262201E-2</v>
      </c>
      <c r="Q987" s="23">
        <f t="shared" ca="1" si="597"/>
        <v>2.3238808030615427E-2</v>
      </c>
      <c r="R987" s="23">
        <f t="shared" ca="1" si="597"/>
        <v>3.9818805567956681E-4</v>
      </c>
      <c r="S987" s="23">
        <f t="shared" ca="1" si="597"/>
        <v>3.6820336702197623E-4</v>
      </c>
      <c r="T987" s="23">
        <f t="shared" ca="1" si="597"/>
        <v>1.5774008342501838E-2</v>
      </c>
      <c r="U987" s="23">
        <f t="shared" ca="1" si="597"/>
        <v>2.9000841457751912E-3</v>
      </c>
    </row>
    <row r="988" spans="1:21">
      <c r="A988" s="119" t="s">
        <v>412</v>
      </c>
      <c r="B988" s="18" t="str">
        <f>$B$5</f>
        <v>PRODUCTION</v>
      </c>
      <c r="D988" s="23">
        <f t="shared" ref="D988:D995" ca="1" si="598">SUM(E988:U988)</f>
        <v>0.52401822937107445</v>
      </c>
      <c r="E988" s="23">
        <f t="shared" ref="E988:E995" ca="1" si="599">IF(E$987=0,0,+E980/E$987*E$979)</f>
        <v>0.50876494953696871</v>
      </c>
      <c r="F988" s="23">
        <f t="shared" ref="F988:U995" ca="1" si="600">IF(F$987=0,0,+F980/F$987*F$979)</f>
        <v>1.3371430696922509E-2</v>
      </c>
      <c r="G988" s="23">
        <f t="shared" ca="1" si="600"/>
        <v>2.6524571808940125E-5</v>
      </c>
      <c r="H988" s="23">
        <f t="shared" ca="1" si="600"/>
        <v>0</v>
      </c>
      <c r="I988" s="23">
        <f t="shared" ca="1" si="600"/>
        <v>1.0937620210857819E-3</v>
      </c>
      <c r="J988" s="23">
        <f t="shared" ca="1" si="600"/>
        <v>2.7592407005355067E-4</v>
      </c>
      <c r="K988" s="23">
        <f t="shared" ca="1" si="600"/>
        <v>-1.331699214231725E-4</v>
      </c>
      <c r="L988" s="23">
        <f t="shared" ca="1" si="600"/>
        <v>-1.1542440347692963E-5</v>
      </c>
      <c r="M988" s="23">
        <f t="shared" ca="1" si="600"/>
        <v>1.9923453898836491E-4</v>
      </c>
      <c r="N988" s="23">
        <f t="shared" ca="1" si="600"/>
        <v>-1.1579483676214039E-4</v>
      </c>
      <c r="O988" s="23">
        <f t="shared" ca="1" si="600"/>
        <v>-3.2583484087042011E-4</v>
      </c>
      <c r="P988" s="23">
        <f t="shared" ca="1" si="600"/>
        <v>-1.5867455436853944E-4</v>
      </c>
      <c r="Q988" s="23">
        <f t="shared" ca="1" si="600"/>
        <v>9.3128451036909182E-4</v>
      </c>
      <c r="R988" s="23">
        <f t="shared" ca="1" si="600"/>
        <v>1.001360186496606E-4</v>
      </c>
      <c r="S988" s="23">
        <f t="shared" ca="1" si="600"/>
        <v>0</v>
      </c>
      <c r="T988" s="23">
        <f t="shared" ca="1" si="600"/>
        <v>0</v>
      </c>
      <c r="U988" s="23">
        <f t="shared" ca="1" si="600"/>
        <v>0</v>
      </c>
    </row>
    <row r="989" spans="1:21">
      <c r="A989" s="18" t="s">
        <v>412</v>
      </c>
      <c r="B989" s="18" t="str">
        <f>$B$6</f>
        <v>BULKTRAN</v>
      </c>
      <c r="D989" s="23">
        <f t="shared" ca="1" si="598"/>
        <v>-7.0754130202566545E-2</v>
      </c>
      <c r="E989" s="23">
        <f t="shared" ca="1" si="599"/>
        <v>-7.0611562925490742E-2</v>
      </c>
      <c r="F989" s="23">
        <f t="shared" ref="F989:S989" ca="1" si="601">IF(F$987=0,0,+F981/F$987*F$979)</f>
        <v>-7.7236794835995053E-5</v>
      </c>
      <c r="G989" s="23">
        <f t="shared" ca="1" si="601"/>
        <v>-1.4741085976121879E-6</v>
      </c>
      <c r="H989" s="23">
        <f t="shared" ca="1" si="601"/>
        <v>0</v>
      </c>
      <c r="I989" s="23">
        <f t="shared" ca="1" si="601"/>
        <v>-2.088032036976385E-5</v>
      </c>
      <c r="J989" s="23">
        <f t="shared" ca="1" si="601"/>
        <v>2.4386668222115766E-5</v>
      </c>
      <c r="K989" s="23">
        <f t="shared" ca="1" si="601"/>
        <v>-3.607699466822575E-6</v>
      </c>
      <c r="L989" s="23">
        <f t="shared" ca="1" si="601"/>
        <v>3.2019466399716248E-6</v>
      </c>
      <c r="M989" s="23">
        <f t="shared" ca="1" si="601"/>
        <v>-1.0376817090884874E-5</v>
      </c>
      <c r="N989" s="23">
        <f t="shared" ca="1" si="601"/>
        <v>-1.1172102592605004E-5</v>
      </c>
      <c r="O989" s="23">
        <f t="shared" ca="1" si="601"/>
        <v>-1.9207131392010798E-5</v>
      </c>
      <c r="P989" s="23">
        <f t="shared" ca="1" si="601"/>
        <v>-2.1150781294427293E-5</v>
      </c>
      <c r="Q989" s="23">
        <f t="shared" ca="1" si="601"/>
        <v>-5.7715689583843141E-7</v>
      </c>
      <c r="R989" s="23">
        <f t="shared" ca="1" si="601"/>
        <v>-4.4729794019321677E-6</v>
      </c>
      <c r="S989" s="23">
        <f t="shared" ca="1" si="601"/>
        <v>0</v>
      </c>
      <c r="T989" s="23">
        <f t="shared" ca="1" si="600"/>
        <v>0</v>
      </c>
      <c r="U989" s="23">
        <f t="shared" ca="1" si="600"/>
        <v>0</v>
      </c>
    </row>
    <row r="990" spans="1:21">
      <c r="A990" s="18" t="s">
        <v>412</v>
      </c>
      <c r="B990" s="18" t="str">
        <f>$B$7</f>
        <v>SUBTRAN</v>
      </c>
      <c r="D990" s="23">
        <f t="shared" ca="1" si="598"/>
        <v>-1.8667543362574136E-2</v>
      </c>
      <c r="E990" s="23">
        <f t="shared" ca="1" si="599"/>
        <v>-1.8631765391603276E-2</v>
      </c>
      <c r="F990" s="23">
        <f t="shared" ca="1" si="600"/>
        <v>-2.1943937373113019E-5</v>
      </c>
      <c r="G990" s="23">
        <f t="shared" ca="1" si="600"/>
        <v>-3.9607396204587557E-7</v>
      </c>
      <c r="H990" s="23">
        <f t="shared" ca="1" si="600"/>
        <v>0</v>
      </c>
      <c r="I990" s="23">
        <f t="shared" ca="1" si="600"/>
        <v>-5.4791167855431438E-6</v>
      </c>
      <c r="J990" s="23">
        <f t="shared" ca="1" si="600"/>
        <v>6.2354299469228979E-6</v>
      </c>
      <c r="K990" s="23">
        <f t="shared" ca="1" si="600"/>
        <v>-1.1745217850802905E-6</v>
      </c>
      <c r="L990" s="23">
        <f t="shared" ca="1" si="600"/>
        <v>0</v>
      </c>
      <c r="M990" s="23">
        <f t="shared" ca="1" si="600"/>
        <v>-2.5548292636830025E-6</v>
      </c>
      <c r="N990" s="23">
        <f t="shared" ca="1" si="600"/>
        <v>-2.8213909863518887E-6</v>
      </c>
      <c r="O990" s="23">
        <f t="shared" ca="1" si="600"/>
        <v>-6.2472055373270049E-6</v>
      </c>
      <c r="P990" s="23">
        <f t="shared" ca="1" si="600"/>
        <v>0</v>
      </c>
      <c r="Q990" s="23">
        <f t="shared" ca="1" si="600"/>
        <v>-2.3311894097138184E-7</v>
      </c>
      <c r="R990" s="23">
        <f t="shared" ca="1" si="600"/>
        <v>-1.1632062836769536E-6</v>
      </c>
      <c r="S990" s="23">
        <f t="shared" ca="1" si="600"/>
        <v>0</v>
      </c>
      <c r="T990" s="23">
        <f t="shared" ca="1" si="600"/>
        <v>0</v>
      </c>
      <c r="U990" s="23">
        <f t="shared" ca="1" si="600"/>
        <v>0</v>
      </c>
    </row>
    <row r="991" spans="1:21">
      <c r="A991" s="18" t="s">
        <v>412</v>
      </c>
      <c r="B991" s="18" t="str">
        <f>$B$8</f>
        <v>DISTPRI</v>
      </c>
      <c r="D991" s="23">
        <f t="shared" ca="1" si="598"/>
        <v>0.14578745291763118</v>
      </c>
      <c r="E991" s="23">
        <f t="shared" ca="1" si="599"/>
        <v>0.13989840491354916</v>
      </c>
      <c r="F991" s="23">
        <f t="shared" ca="1" si="600"/>
        <v>4.9806743674429034E-3</v>
      </c>
      <c r="G991" s="23">
        <f t="shared" ca="1" si="600"/>
        <v>9.0165732922511634E-6</v>
      </c>
      <c r="H991" s="23">
        <f t="shared" ca="1" si="600"/>
        <v>0</v>
      </c>
      <c r="I991" s="23">
        <f t="shared" ca="1" si="600"/>
        <v>3.8954878690088015E-4</v>
      </c>
      <c r="J991" s="23">
        <f t="shared" ca="1" si="600"/>
        <v>1.2027931225947359E-4</v>
      </c>
      <c r="K991" s="23">
        <f t="shared" ca="1" si="600"/>
        <v>0</v>
      </c>
      <c r="L991" s="23">
        <f t="shared" ca="1" si="600"/>
        <v>0</v>
      </c>
      <c r="M991" s="23">
        <f t="shared" ca="1" si="600"/>
        <v>6.3043657424467932E-5</v>
      </c>
      <c r="N991" s="23">
        <f t="shared" ca="1" si="600"/>
        <v>-4.9874105084967946E-5</v>
      </c>
      <c r="O991" s="23">
        <f t="shared" ca="1" si="600"/>
        <v>0</v>
      </c>
      <c r="P991" s="23">
        <f t="shared" ca="1" si="600"/>
        <v>0</v>
      </c>
      <c r="Q991" s="23">
        <f t="shared" ca="1" si="600"/>
        <v>3.4245819211326E-4</v>
      </c>
      <c r="R991" s="23">
        <f t="shared" ca="1" si="600"/>
        <v>3.3901219733764861E-5</v>
      </c>
      <c r="S991" s="23">
        <f t="shared" ca="1" si="600"/>
        <v>0</v>
      </c>
      <c r="T991" s="23">
        <f t="shared" ca="1" si="600"/>
        <v>0</v>
      </c>
      <c r="U991" s="23">
        <f t="shared" ca="1" si="600"/>
        <v>0</v>
      </c>
    </row>
    <row r="992" spans="1:21">
      <c r="A992" s="18" t="s">
        <v>412</v>
      </c>
      <c r="B992" s="18" t="str">
        <f>$B$9</f>
        <v>DISTSEC</v>
      </c>
      <c r="D992" s="23">
        <f t="shared" ca="1" si="598"/>
        <v>6.6689001275685431E-2</v>
      </c>
      <c r="E992" s="23">
        <f t="shared" ca="1" si="599"/>
        <v>6.4289555977192991E-2</v>
      </c>
      <c r="F992" s="23">
        <f t="shared" ca="1" si="600"/>
        <v>2.1102051066010509E-3</v>
      </c>
      <c r="G992" s="23">
        <f t="shared" ca="1" si="600"/>
        <v>0</v>
      </c>
      <c r="H992" s="23">
        <f t="shared" ca="1" si="600"/>
        <v>0</v>
      </c>
      <c r="I992" s="23">
        <f t="shared" ca="1" si="600"/>
        <v>1.4157303946192384E-4</v>
      </c>
      <c r="J992" s="23">
        <f t="shared" ca="1" si="600"/>
        <v>0</v>
      </c>
      <c r="K992" s="23">
        <f t="shared" ca="1" si="600"/>
        <v>0</v>
      </c>
      <c r="L992" s="23">
        <f t="shared" ca="1" si="600"/>
        <v>0</v>
      </c>
      <c r="M992" s="23">
        <f t="shared" ca="1" si="600"/>
        <v>1.8659450183383734E-5</v>
      </c>
      <c r="N992" s="23">
        <f t="shared" ca="1" si="600"/>
        <v>0</v>
      </c>
      <c r="O992" s="23">
        <f t="shared" ca="1" si="600"/>
        <v>0</v>
      </c>
      <c r="P992" s="23">
        <f t="shared" ca="1" si="600"/>
        <v>0</v>
      </c>
      <c r="Q992" s="23">
        <f t="shared" ca="1" si="600"/>
        <v>1.2900770224607896E-4</v>
      </c>
      <c r="R992" s="23">
        <f t="shared" ca="1" si="600"/>
        <v>0</v>
      </c>
      <c r="S992" s="23">
        <f t="shared" ca="1" si="600"/>
        <v>0</v>
      </c>
      <c r="T992" s="23">
        <f t="shared" ca="1" si="600"/>
        <v>0</v>
      </c>
      <c r="U992" s="23">
        <f t="shared" ca="1" si="600"/>
        <v>0</v>
      </c>
    </row>
    <row r="993" spans="1:23">
      <c r="A993" s="18" t="s">
        <v>412</v>
      </c>
      <c r="B993" s="18" t="str">
        <f>$B$10</f>
        <v>ENERGY</v>
      </c>
      <c r="D993" s="23">
        <f t="shared" ca="1" si="598"/>
        <v>0.29941885884384833</v>
      </c>
      <c r="E993" s="23">
        <f t="shared" ca="1" si="599"/>
        <v>0.29066987865795246</v>
      </c>
      <c r="F993" s="23">
        <f t="shared" ca="1" si="600"/>
        <v>7.6224385196114472E-3</v>
      </c>
      <c r="G993" s="23">
        <f t="shared" ca="1" si="600"/>
        <v>1.6381801483901323E-5</v>
      </c>
      <c r="H993" s="23">
        <f t="shared" ca="1" si="600"/>
        <v>0</v>
      </c>
      <c r="I993" s="23">
        <f t="shared" ca="1" si="600"/>
        <v>6.8670923260600084E-4</v>
      </c>
      <c r="J993" s="23">
        <f t="shared" ca="1" si="600"/>
        <v>1.3149213210549238E-4</v>
      </c>
      <c r="K993" s="23">
        <f t="shared" ca="1" si="600"/>
        <v>-7.3866003022610632E-5</v>
      </c>
      <c r="L993" s="23">
        <f t="shared" ca="1" si="600"/>
        <v>-1.0844586135154747E-5</v>
      </c>
      <c r="M993" s="23">
        <f t="shared" ca="1" si="600"/>
        <v>1.4937045953407593E-4</v>
      </c>
      <c r="N993" s="23">
        <f t="shared" ca="1" si="600"/>
        <v>-7.040817267679358E-5</v>
      </c>
      <c r="O993" s="23">
        <f t="shared" ca="1" si="600"/>
        <v>-2.3961716663983338E-4</v>
      </c>
      <c r="P993" s="23">
        <f t="shared" ca="1" si="600"/>
        <v>-1.0127132394924146E-4</v>
      </c>
      <c r="Q993" s="23">
        <f t="shared" ca="1" si="600"/>
        <v>5.7162873251875065E-4</v>
      </c>
      <c r="R993" s="23">
        <f t="shared" ca="1" si="600"/>
        <v>6.6966560459781743E-5</v>
      </c>
      <c r="S993" s="23">
        <f t="shared" ca="1" si="600"/>
        <v>0</v>
      </c>
      <c r="T993" s="23">
        <f t="shared" ca="1" si="600"/>
        <v>0</v>
      </c>
      <c r="U993" s="23">
        <f t="shared" ca="1" si="600"/>
        <v>0</v>
      </c>
    </row>
    <row r="994" spans="1:23">
      <c r="A994" s="18" t="s">
        <v>412</v>
      </c>
      <c r="B994" s="18" t="str">
        <f>$B$11</f>
        <v>CUSTOMER</v>
      </c>
      <c r="D994" s="23">
        <f t="shared" ca="1" si="598"/>
        <v>5.3508131156900708E-2</v>
      </c>
      <c r="E994" s="23">
        <f t="shared" ca="1" si="599"/>
        <v>5.1868513778490277E-2</v>
      </c>
      <c r="F994" s="23">
        <f t="shared" ca="1" si="600"/>
        <v>1.6182594568654144E-3</v>
      </c>
      <c r="G994" s="23">
        <f t="shared" ca="1" si="600"/>
        <v>1.139864615301719E-5</v>
      </c>
      <c r="H994" s="23">
        <f t="shared" ca="1" si="600"/>
        <v>0</v>
      </c>
      <c r="I994" s="23">
        <f t="shared" ca="1" si="600"/>
        <v>1.4761562762041704E-5</v>
      </c>
      <c r="J994" s="23">
        <f t="shared" ca="1" si="600"/>
        <v>6.7693319332898354E-6</v>
      </c>
      <c r="K994" s="23">
        <f t="shared" ca="1" si="600"/>
        <v>-1.7027559831105303E-5</v>
      </c>
      <c r="L994" s="23">
        <f t="shared" ca="1" si="600"/>
        <v>-2.7994009393796211E-6</v>
      </c>
      <c r="M994" s="23">
        <f t="shared" ca="1" si="600"/>
        <v>3.7140776277544177E-7</v>
      </c>
      <c r="N994" s="23">
        <f t="shared" ca="1" si="600"/>
        <v>-5.7265918550584882E-7</v>
      </c>
      <c r="O994" s="23">
        <f t="shared" ca="1" si="600"/>
        <v>-1.0903121545095585E-6</v>
      </c>
      <c r="P994" s="23">
        <f t="shared" ca="1" si="600"/>
        <v>-9.5310281495327605E-7</v>
      </c>
      <c r="Q994" s="23">
        <f t="shared" ca="1" si="600"/>
        <v>9.6085514218616278E-6</v>
      </c>
      <c r="R994" s="23">
        <f t="shared" ca="1" si="600"/>
        <v>8.9145643750899005E-7</v>
      </c>
      <c r="S994" s="23">
        <f t="shared" ca="1" si="600"/>
        <v>0</v>
      </c>
      <c r="T994" s="23">
        <f t="shared" ca="1" si="600"/>
        <v>0</v>
      </c>
      <c r="U994" s="23">
        <f t="shared" ca="1" si="600"/>
        <v>0</v>
      </c>
    </row>
    <row r="995" spans="1:23">
      <c r="A995" s="18" t="s">
        <v>412</v>
      </c>
      <c r="B995" s="18" t="str">
        <f>$B$12</f>
        <v>TOTAL</v>
      </c>
      <c r="D995" s="23">
        <f t="shared" ca="1" si="598"/>
        <v>0.99999999999999967</v>
      </c>
      <c r="E995" s="23">
        <f t="shared" ca="1" si="599"/>
        <v>0.9662479745470598</v>
      </c>
      <c r="F995" s="23">
        <f t="shared" ca="1" si="600"/>
        <v>2.9603827415234214E-2</v>
      </c>
      <c r="G995" s="23">
        <f t="shared" ca="1" si="600"/>
        <v>6.1451410178451756E-5</v>
      </c>
      <c r="H995" s="23">
        <f t="shared" ca="1" si="600"/>
        <v>0</v>
      </c>
      <c r="I995" s="23">
        <f t="shared" ca="1" si="600"/>
        <v>2.2999952056613204E-3</v>
      </c>
      <c r="J995" s="23">
        <f t="shared" ca="1" si="600"/>
        <v>5.6508694452084523E-4</v>
      </c>
      <c r="K995" s="23">
        <f t="shared" ca="1" si="600"/>
        <v>-2.2884570552879124E-4</v>
      </c>
      <c r="L995" s="23">
        <f t="shared" ca="1" si="600"/>
        <v>-2.1984480782255714E-5</v>
      </c>
      <c r="M995" s="23">
        <f t="shared" ca="1" si="600"/>
        <v>4.1774786753850007E-4</v>
      </c>
      <c r="N995" s="23">
        <f t="shared" ca="1" si="600"/>
        <v>-2.5064326728836477E-4</v>
      </c>
      <c r="O995" s="23">
        <f t="shared" ca="1" si="600"/>
        <v>-5.9199665659410083E-4</v>
      </c>
      <c r="P995" s="23">
        <f t="shared" ca="1" si="600"/>
        <v>-2.8204976242716143E-4</v>
      </c>
      <c r="Q995" s="23">
        <f t="shared" ca="1" si="600"/>
        <v>1.9831774128322337E-3</v>
      </c>
      <c r="R995" s="23">
        <f t="shared" ca="1" si="600"/>
        <v>1.9625906959510703E-4</v>
      </c>
      <c r="S995" s="23">
        <f t="shared" ca="1" si="600"/>
        <v>0</v>
      </c>
      <c r="T995" s="23">
        <f t="shared" ca="1" si="600"/>
        <v>0</v>
      </c>
      <c r="U995" s="23">
        <f t="shared" ca="1" si="600"/>
        <v>0</v>
      </c>
    </row>
    <row r="997" spans="1:23">
      <c r="A997" s="119" t="s">
        <v>514</v>
      </c>
      <c r="B997" s="18" t="str">
        <f>$B$5</f>
        <v>PRODUCTION</v>
      </c>
      <c r="D997" s="23">
        <f t="shared" ref="D997:D1004" ca="1" si="602">SUM(E997:U997)</f>
        <v>0.39437027778567008</v>
      </c>
      <c r="E997" s="23">
        <f ca="1">IF(E$927=0,0,E920*E$995/E$927)</f>
        <v>0.38204613422405248</v>
      </c>
      <c r="F997" s="23">
        <f t="shared" ref="F997:U997" ca="1" si="603">IF(F$927=0,0,F920*F$995/F$927)</f>
        <v>1.077607106480569E-2</v>
      </c>
      <c r="G997" s="23">
        <f t="shared" ca="1" si="603"/>
        <v>2.1121479118012483E-5</v>
      </c>
      <c r="H997" s="23">
        <f t="shared" ca="1" si="603"/>
        <v>0</v>
      </c>
      <c r="I997" s="23">
        <f t="shared" ca="1" si="603"/>
        <v>8.4249397301192476E-4</v>
      </c>
      <c r="J997" s="23">
        <f t="shared" ca="1" si="603"/>
        <v>2.1410566902065837E-4</v>
      </c>
      <c r="K997" s="23">
        <f t="shared" ca="1" si="603"/>
        <v>-9.332528755082353E-5</v>
      </c>
      <c r="L997" s="23">
        <f t="shared" ca="1" si="603"/>
        <v>-8.2517125249596335E-6</v>
      </c>
      <c r="M997" s="23">
        <f t="shared" ca="1" si="603"/>
        <v>1.4770190876287019E-4</v>
      </c>
      <c r="N997" s="23">
        <f t="shared" ca="1" si="603"/>
        <v>-8.3139233566786563E-5</v>
      </c>
      <c r="O997" s="23">
        <f t="shared" ca="1" si="603"/>
        <v>-1.9998996232644246E-4</v>
      </c>
      <c r="P997" s="23">
        <f t="shared" ca="1" si="603"/>
        <v>-9.3168300004161893E-5</v>
      </c>
      <c r="Q997" s="23">
        <f t="shared" ca="1" si="603"/>
        <v>7.2626621616772959E-4</v>
      </c>
      <c r="R997" s="23">
        <f t="shared" ca="1" si="603"/>
        <v>7.425774670390043E-5</v>
      </c>
      <c r="S997" s="23">
        <f t="shared" ca="1" si="603"/>
        <v>0</v>
      </c>
      <c r="T997" s="23">
        <f t="shared" ca="1" si="603"/>
        <v>0</v>
      </c>
      <c r="U997" s="23">
        <f t="shared" ca="1" si="603"/>
        <v>0</v>
      </c>
      <c r="V997" s="23"/>
      <c r="W997" s="23"/>
    </row>
    <row r="998" spans="1:23">
      <c r="A998" s="18" t="s">
        <v>514</v>
      </c>
      <c r="B998" s="18" t="str">
        <f>$B$6</f>
        <v>BULKTRAN</v>
      </c>
      <c r="D998" s="23">
        <f t="shared" ca="1" si="602"/>
        <v>8.1681864571596617E-3</v>
      </c>
      <c r="E998" s="23">
        <f t="shared" ref="E998:U998" ca="1" si="604">IF(E$927=0,0,E921*E$995/E$927)</f>
        <v>7.9078918239290225E-3</v>
      </c>
      <c r="F998" s="23">
        <f t="shared" ca="1" si="604"/>
        <v>2.27721075788107E-4</v>
      </c>
      <c r="G998" s="23">
        <f t="shared" ca="1" si="604"/>
        <v>4.425816721800789E-7</v>
      </c>
      <c r="H998" s="23">
        <f t="shared" ca="1" si="604"/>
        <v>0</v>
      </c>
      <c r="I998" s="23">
        <f t="shared" ca="1" si="604"/>
        <v>1.7761503891592993E-5</v>
      </c>
      <c r="J998" s="23">
        <f t="shared" ca="1" si="604"/>
        <v>4.6152517006090804E-6</v>
      </c>
      <c r="K998" s="23">
        <f t="shared" ca="1" si="604"/>
        <v>-1.9851030589865276E-6</v>
      </c>
      <c r="L998" s="23">
        <f t="shared" ca="1" si="604"/>
        <v>-1.68049998741655E-7</v>
      </c>
      <c r="M998" s="23">
        <f t="shared" ca="1" si="604"/>
        <v>3.0951847619827087E-6</v>
      </c>
      <c r="N998" s="23">
        <f t="shared" ca="1" si="604"/>
        <v>-1.7956847711520195E-6</v>
      </c>
      <c r="O998" s="23">
        <f t="shared" ca="1" si="604"/>
        <v>-4.2814677695248012E-6</v>
      </c>
      <c r="P998" s="23">
        <f t="shared" ca="1" si="604"/>
        <v>-2.0314568502157286E-6</v>
      </c>
      <c r="Q998" s="23">
        <f t="shared" ca="1" si="604"/>
        <v>1.5362631217289734E-5</v>
      </c>
      <c r="R998" s="23">
        <f t="shared" ca="1" si="604"/>
        <v>1.5581666474688372E-6</v>
      </c>
      <c r="S998" s="23">
        <f t="shared" ca="1" si="604"/>
        <v>0</v>
      </c>
      <c r="T998" s="23">
        <f t="shared" ca="1" si="604"/>
        <v>0</v>
      </c>
      <c r="U998" s="23">
        <f t="shared" ca="1" si="604"/>
        <v>0</v>
      </c>
      <c r="V998" s="23"/>
      <c r="W998" s="23"/>
    </row>
    <row r="999" spans="1:23">
      <c r="A999" s="18" t="s">
        <v>514</v>
      </c>
      <c r="B999" s="18" t="str">
        <f>$B$7</f>
        <v>SUBTRAN</v>
      </c>
      <c r="D999" s="23">
        <f t="shared" ca="1" si="602"/>
        <v>2.2507791762687501E-3</v>
      </c>
      <c r="E999" s="23">
        <f ca="1">IF(E$927=0,0,E922*E$995/E$927)</f>
        <v>2.1789301931912975E-3</v>
      </c>
      <c r="F999" s="23">
        <f t="shared" ref="F999:U999" ca="1" si="605">IF(F$927=0,0,F922*F$995/F$927)</f>
        <v>6.3011430297278193E-5</v>
      </c>
      <c r="G999" s="23">
        <f t="shared" ca="1" si="605"/>
        <v>1.2308808772282705E-7</v>
      </c>
      <c r="H999" s="23">
        <f t="shared" ca="1" si="605"/>
        <v>0</v>
      </c>
      <c r="I999" s="23">
        <f t="shared" ca="1" si="605"/>
        <v>4.7725658070929517E-6</v>
      </c>
      <c r="J999" s="23">
        <f t="shared" ca="1" si="605"/>
        <v>1.2423091514554045E-6</v>
      </c>
      <c r="K999" s="23">
        <f t="shared" ca="1" si="605"/>
        <v>-6.9207666746108913E-7</v>
      </c>
      <c r="L999" s="23">
        <f t="shared" ca="1" si="605"/>
        <v>0</v>
      </c>
      <c r="M999" s="23">
        <f t="shared" ca="1" si="605"/>
        <v>7.9181432032184864E-7</v>
      </c>
      <c r="N999" s="23">
        <f t="shared" ca="1" si="605"/>
        <v>-4.7674990310007307E-7</v>
      </c>
      <c r="O999" s="23">
        <f t="shared" ca="1" si="605"/>
        <v>-1.4661344677103483E-6</v>
      </c>
      <c r="P999" s="23">
        <f t="shared" ca="1" si="605"/>
        <v>0</v>
      </c>
      <c r="Q999" s="23">
        <f t="shared" ca="1" si="605"/>
        <v>4.122259642823683E-6</v>
      </c>
      <c r="R999" s="23">
        <f t="shared" ca="1" si="605"/>
        <v>4.2047680902201543E-7</v>
      </c>
      <c r="S999" s="23">
        <f t="shared" ca="1" si="605"/>
        <v>0</v>
      </c>
      <c r="T999" s="23">
        <f t="shared" ca="1" si="605"/>
        <v>0</v>
      </c>
      <c r="U999" s="23">
        <f t="shared" ca="1" si="605"/>
        <v>0</v>
      </c>
      <c r="V999" s="23"/>
      <c r="W999" s="23"/>
    </row>
    <row r="1000" spans="1:23">
      <c r="A1000" s="18" t="s">
        <v>514</v>
      </c>
      <c r="B1000" s="18" t="str">
        <f>$B$8</f>
        <v>DISTPRI</v>
      </c>
      <c r="D1000" s="23">
        <f t="shared" ca="1" si="602"/>
        <v>0.11063632154104741</v>
      </c>
      <c r="E1000" s="23">
        <f t="shared" ref="E1000:U1000" ca="1" si="606">IF(E$927=0,0,E923*E$995/E$927)</f>
        <v>0.10706851227537725</v>
      </c>
      <c r="F1000" s="23">
        <f t="shared" ca="1" si="606"/>
        <v>3.0352144934321355E-3</v>
      </c>
      <c r="G1000" s="23">
        <f t="shared" ca="1" si="606"/>
        <v>5.9728355623711383E-6</v>
      </c>
      <c r="H1000" s="23">
        <f t="shared" ca="1" si="606"/>
        <v>0</v>
      </c>
      <c r="I1000" s="23">
        <f t="shared" ca="1" si="606"/>
        <v>2.3140648676251945E-4</v>
      </c>
      <c r="J1000" s="23">
        <f t="shared" ca="1" si="606"/>
        <v>5.9055112784697159E-5</v>
      </c>
      <c r="K1000" s="23">
        <f t="shared" ca="1" si="606"/>
        <v>0</v>
      </c>
      <c r="L1000" s="23">
        <f t="shared" ca="1" si="606"/>
        <v>0</v>
      </c>
      <c r="M1000" s="23">
        <f t="shared" ca="1" si="606"/>
        <v>3.872030815438748E-5</v>
      </c>
      <c r="N1000" s="23">
        <f t="shared" ca="1" si="606"/>
        <v>-2.2368209930593007E-5</v>
      </c>
      <c r="O1000" s="23">
        <f t="shared" ca="1" si="606"/>
        <v>0</v>
      </c>
      <c r="P1000" s="23">
        <f t="shared" ca="1" si="606"/>
        <v>0</v>
      </c>
      <c r="Q1000" s="23">
        <f t="shared" ca="1" si="606"/>
        <v>1.9933702710393304E-4</v>
      </c>
      <c r="R1000" s="23">
        <f t="shared" ca="1" si="606"/>
        <v>2.0471211800698776E-5</v>
      </c>
      <c r="S1000" s="23">
        <f t="shared" ca="1" si="606"/>
        <v>0</v>
      </c>
      <c r="T1000" s="23">
        <f t="shared" ca="1" si="606"/>
        <v>0</v>
      </c>
      <c r="U1000" s="23">
        <f t="shared" ca="1" si="606"/>
        <v>0</v>
      </c>
      <c r="V1000" s="23"/>
      <c r="W1000" s="23"/>
    </row>
    <row r="1001" spans="1:23">
      <c r="A1001" s="18" t="s">
        <v>514</v>
      </c>
      <c r="B1001" s="18" t="str">
        <f>$B$9</f>
        <v>DISTSEC</v>
      </c>
      <c r="D1001" s="23">
        <f t="shared" ca="1" si="602"/>
        <v>4.9499498576767852E-2</v>
      </c>
      <c r="E1001" s="23">
        <f t="shared" ref="E1001:U1001" ca="1" si="607">IF(E$927=0,0,E924*E$995/E$927)</f>
        <v>4.8166027323286474E-2</v>
      </c>
      <c r="F1001" s="23">
        <f t="shared" ca="1" si="607"/>
        <v>1.1769632146100483E-3</v>
      </c>
      <c r="G1001" s="23">
        <f t="shared" ca="1" si="607"/>
        <v>0</v>
      </c>
      <c r="H1001" s="23">
        <f t="shared" ca="1" si="607"/>
        <v>0</v>
      </c>
      <c r="I1001" s="23">
        <f t="shared" ca="1" si="607"/>
        <v>7.7256874806478824E-5</v>
      </c>
      <c r="J1001" s="23">
        <f t="shared" ca="1" si="607"/>
        <v>0</v>
      </c>
      <c r="K1001" s="23">
        <f t="shared" ca="1" si="607"/>
        <v>0</v>
      </c>
      <c r="L1001" s="23">
        <f t="shared" ca="1" si="607"/>
        <v>0</v>
      </c>
      <c r="M1001" s="23">
        <f t="shared" ca="1" si="607"/>
        <v>1.0684649035481902E-5</v>
      </c>
      <c r="N1001" s="23">
        <f t="shared" ca="1" si="607"/>
        <v>0</v>
      </c>
      <c r="O1001" s="23">
        <f t="shared" ca="1" si="607"/>
        <v>0</v>
      </c>
      <c r="P1001" s="23">
        <f t="shared" ca="1" si="607"/>
        <v>0</v>
      </c>
      <c r="Q1001" s="23">
        <f t="shared" ca="1" si="607"/>
        <v>6.8566515029365097E-5</v>
      </c>
      <c r="R1001" s="23">
        <f t="shared" ca="1" si="607"/>
        <v>0</v>
      </c>
      <c r="S1001" s="23">
        <f t="shared" ca="1" si="607"/>
        <v>0</v>
      </c>
      <c r="T1001" s="23">
        <f t="shared" ca="1" si="607"/>
        <v>0</v>
      </c>
      <c r="U1001" s="23">
        <f t="shared" ca="1" si="607"/>
        <v>0</v>
      </c>
      <c r="V1001" s="23"/>
      <c r="W1001" s="23"/>
    </row>
    <row r="1002" spans="1:23">
      <c r="A1002" s="18" t="s">
        <v>514</v>
      </c>
      <c r="B1002" s="18" t="str">
        <f>$B$10</f>
        <v>ENERGY</v>
      </c>
      <c r="D1002" s="23">
        <f t="shared" ca="1" si="602"/>
        <v>0.3906520336567737</v>
      </c>
      <c r="E1002" s="23">
        <f t="shared" ref="E1002:U1002" ca="1" si="608">IF(E$927=0,0,E925*E$995/E$927)</f>
        <v>0.37569920152557423</v>
      </c>
      <c r="F1002" s="23">
        <f t="shared" ca="1" si="608"/>
        <v>1.3099115145638112E-2</v>
      </c>
      <c r="G1002" s="23">
        <f t="shared" ca="1" si="608"/>
        <v>2.5746943217340763E-5</v>
      </c>
      <c r="H1002" s="23">
        <f t="shared" ca="1" si="608"/>
        <v>0</v>
      </c>
      <c r="I1002" s="23">
        <f t="shared" ca="1" si="608"/>
        <v>1.1164817790843956E-3</v>
      </c>
      <c r="J1002" s="23">
        <f t="shared" ca="1" si="608"/>
        <v>2.8215979513171582E-4</v>
      </c>
      <c r="K1002" s="23">
        <f t="shared" ca="1" si="608"/>
        <v>-1.2356904137360948E-4</v>
      </c>
      <c r="L1002" s="23">
        <f t="shared" ca="1" si="608"/>
        <v>-1.0884064832823188E-5</v>
      </c>
      <c r="M1002" s="23">
        <f t="shared" ca="1" si="608"/>
        <v>2.1650033036778942E-4</v>
      </c>
      <c r="N1002" s="23">
        <f t="shared" ca="1" si="608"/>
        <v>-1.4255824602529905E-4</v>
      </c>
      <c r="O1002" s="23">
        <f t="shared" ca="1" si="608"/>
        <v>-3.8576262358768794E-4</v>
      </c>
      <c r="P1002" s="23">
        <f t="shared" ca="1" si="608"/>
        <v>-1.8647150762750393E-4</v>
      </c>
      <c r="Q1002" s="23">
        <f t="shared" ca="1" si="608"/>
        <v>9.6311352061815452E-4</v>
      </c>
      <c r="R1002" s="23">
        <f t="shared" ca="1" si="608"/>
        <v>9.8960100588927217E-5</v>
      </c>
      <c r="S1002" s="23">
        <f t="shared" ca="1" si="608"/>
        <v>0</v>
      </c>
      <c r="T1002" s="23">
        <f t="shared" ca="1" si="608"/>
        <v>0</v>
      </c>
      <c r="U1002" s="23">
        <f t="shared" ca="1" si="608"/>
        <v>0</v>
      </c>
      <c r="V1002" s="23"/>
      <c r="W1002" s="23"/>
    </row>
    <row r="1003" spans="1:23">
      <c r="A1003" s="18" t="s">
        <v>514</v>
      </c>
      <c r="B1003" s="18" t="str">
        <f>$B$11</f>
        <v>CUSTOMER</v>
      </c>
      <c r="D1003" s="23">
        <f t="shared" ca="1" si="602"/>
        <v>4.4422902806312281E-2</v>
      </c>
      <c r="E1003" s="23">
        <f t="shared" ref="E1003:U1003" ca="1" si="609">IF(E$927=0,0,E926*E$995/E$927)</f>
        <v>4.3181277181648971E-2</v>
      </c>
      <c r="F1003" s="23">
        <f t="shared" ca="1" si="609"/>
        <v>1.2257309906628466E-3</v>
      </c>
      <c r="G1003" s="23">
        <f t="shared" ca="1" si="609"/>
        <v>8.0444825208244637E-6</v>
      </c>
      <c r="H1003" s="23">
        <f t="shared" ca="1" si="609"/>
        <v>0</v>
      </c>
      <c r="I1003" s="23">
        <f t="shared" ca="1" si="609"/>
        <v>9.8220222973162881E-6</v>
      </c>
      <c r="J1003" s="23">
        <f t="shared" ca="1" si="609"/>
        <v>3.9088067317093085E-6</v>
      </c>
      <c r="K1003" s="23">
        <f t="shared" ca="1" si="609"/>
        <v>-9.2741968779106278E-6</v>
      </c>
      <c r="L1003" s="23">
        <f t="shared" ca="1" si="609"/>
        <v>-2.6806534257312337E-6</v>
      </c>
      <c r="M1003" s="23">
        <f t="shared" ca="1" si="609"/>
        <v>2.536721356665678E-7</v>
      </c>
      <c r="N1003" s="23">
        <f t="shared" ca="1" si="609"/>
        <v>-3.0514309143395518E-7</v>
      </c>
      <c r="O1003" s="23">
        <f t="shared" ca="1" si="609"/>
        <v>-4.9646844273534976E-7</v>
      </c>
      <c r="P1003" s="23">
        <f t="shared" ca="1" si="609"/>
        <v>-3.7849794527990327E-7</v>
      </c>
      <c r="Q1003" s="23">
        <f t="shared" ca="1" si="609"/>
        <v>6.4092430529376014E-6</v>
      </c>
      <c r="R1003" s="23">
        <f t="shared" ca="1" si="609"/>
        <v>5.9136704508977793E-7</v>
      </c>
      <c r="S1003" s="23">
        <f t="shared" ca="1" si="609"/>
        <v>0</v>
      </c>
      <c r="T1003" s="23">
        <f t="shared" ca="1" si="609"/>
        <v>0</v>
      </c>
      <c r="U1003" s="23">
        <f t="shared" ca="1" si="609"/>
        <v>0</v>
      </c>
      <c r="V1003" s="23"/>
      <c r="W1003" s="23"/>
    </row>
    <row r="1004" spans="1:23">
      <c r="A1004" s="18" t="s">
        <v>514</v>
      </c>
      <c r="B1004" s="18" t="str">
        <f>$B$12</f>
        <v>TOTAL</v>
      </c>
      <c r="D1004" s="23">
        <f t="shared" ca="1" si="602"/>
        <v>0.99999999999999967</v>
      </c>
      <c r="E1004" s="23">
        <f t="shared" ref="E1004:U1004" ca="1" si="610">IF(E$927=0,0,E927*E$995/E$927)</f>
        <v>0.9662479745470598</v>
      </c>
      <c r="F1004" s="23">
        <f t="shared" ca="1" si="610"/>
        <v>2.9603827415234214E-2</v>
      </c>
      <c r="G1004" s="23">
        <f t="shared" ca="1" si="610"/>
        <v>6.1451410178451756E-5</v>
      </c>
      <c r="H1004" s="23">
        <f t="shared" ca="1" si="610"/>
        <v>0</v>
      </c>
      <c r="I1004" s="23">
        <f t="shared" ca="1" si="610"/>
        <v>2.2999952056613204E-3</v>
      </c>
      <c r="J1004" s="23">
        <f t="shared" ca="1" si="610"/>
        <v>5.6508694452084523E-4</v>
      </c>
      <c r="K1004" s="23">
        <f t="shared" ca="1" si="610"/>
        <v>-2.2884570552879124E-4</v>
      </c>
      <c r="L1004" s="23">
        <f t="shared" ca="1" si="610"/>
        <v>-2.1984480782255714E-5</v>
      </c>
      <c r="M1004" s="23">
        <f t="shared" ca="1" si="610"/>
        <v>4.1774786753850007E-4</v>
      </c>
      <c r="N1004" s="23">
        <f t="shared" ca="1" si="610"/>
        <v>-2.5064326728836477E-4</v>
      </c>
      <c r="O1004" s="23">
        <f t="shared" ca="1" si="610"/>
        <v>-5.9199665659410083E-4</v>
      </c>
      <c r="P1004" s="23">
        <f t="shared" ca="1" si="610"/>
        <v>-2.8204976242716143E-4</v>
      </c>
      <c r="Q1004" s="23">
        <f t="shared" ca="1" si="610"/>
        <v>1.9831774128322337E-3</v>
      </c>
      <c r="R1004" s="23">
        <f t="shared" ca="1" si="610"/>
        <v>1.9625906959510703E-4</v>
      </c>
      <c r="S1004" s="23">
        <f t="shared" ca="1" si="610"/>
        <v>0</v>
      </c>
      <c r="T1004" s="23">
        <f t="shared" ca="1" si="610"/>
        <v>0</v>
      </c>
      <c r="U1004" s="23">
        <f t="shared" ca="1" si="610"/>
        <v>0</v>
      </c>
      <c r="V1004" s="23"/>
      <c r="W1004" s="23"/>
    </row>
    <row r="1005" spans="1:23">
      <c r="D1005" s="23"/>
      <c r="E1005" s="23"/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</row>
    <row r="1006" spans="1:23" ht="12">
      <c r="A1006" s="37" t="s">
        <v>663</v>
      </c>
      <c r="D1006" s="23">
        <f t="shared" ref="D1006:U1006" si="611">D212</f>
        <v>0.99999999999999978</v>
      </c>
      <c r="E1006" s="23">
        <f t="shared" si="611"/>
        <v>0</v>
      </c>
      <c r="F1006" s="23">
        <f t="shared" si="611"/>
        <v>0</v>
      </c>
      <c r="G1006" s="23">
        <f t="shared" si="611"/>
        <v>0</v>
      </c>
      <c r="H1006" s="23">
        <f t="shared" si="611"/>
        <v>0</v>
      </c>
      <c r="I1006" s="23">
        <f t="shared" si="611"/>
        <v>0</v>
      </c>
      <c r="J1006" s="23">
        <f t="shared" si="611"/>
        <v>1.9144721530981888E-3</v>
      </c>
      <c r="K1006" s="23">
        <f t="shared" si="611"/>
        <v>2.5099673862933355E-3</v>
      </c>
      <c r="L1006" s="23">
        <f t="shared" si="611"/>
        <v>0</v>
      </c>
      <c r="M1006" s="23">
        <f t="shared" si="611"/>
        <v>0</v>
      </c>
      <c r="N1006" s="23">
        <f t="shared" si="611"/>
        <v>0.28853820964811733</v>
      </c>
      <c r="O1006" s="23">
        <f t="shared" si="611"/>
        <v>0.5268955746990911</v>
      </c>
      <c r="P1006" s="23">
        <f t="shared" si="611"/>
        <v>0.18014177611339993</v>
      </c>
      <c r="Q1006" s="23">
        <f t="shared" si="611"/>
        <v>0</v>
      </c>
      <c r="R1006" s="23">
        <f t="shared" si="611"/>
        <v>0</v>
      </c>
      <c r="S1006" s="23">
        <f t="shared" si="611"/>
        <v>0</v>
      </c>
      <c r="T1006" s="23">
        <f t="shared" si="611"/>
        <v>0</v>
      </c>
      <c r="U1006" s="23">
        <f t="shared" si="611"/>
        <v>0</v>
      </c>
      <c r="V1006" s="23"/>
      <c r="W1006" s="23"/>
    </row>
    <row r="1007" spans="1:23" ht="12">
      <c r="A1007" s="37" t="s">
        <v>72</v>
      </c>
      <c r="B1007" s="18" t="str">
        <f>$B$5</f>
        <v>PRODUCTION</v>
      </c>
      <c r="D1007" s="23">
        <f ca="1">+D881</f>
        <v>0.50208872632525781</v>
      </c>
      <c r="E1007" s="23">
        <f t="shared" ref="E1007:U1014" ca="1" si="612">+E881</f>
        <v>0.22861787319851082</v>
      </c>
      <c r="F1007" s="23">
        <f t="shared" ca="1" si="612"/>
        <v>6.6042369372230403E-2</v>
      </c>
      <c r="G1007" s="23">
        <f t="shared" ca="1" si="612"/>
        <v>8.248325669086337E-4</v>
      </c>
      <c r="H1007" s="23">
        <f t="shared" ca="1" si="612"/>
        <v>1.0958697600589053E-4</v>
      </c>
      <c r="I1007" s="23">
        <f t="shared" ca="1" si="612"/>
        <v>3.7840596452388721E-2</v>
      </c>
      <c r="J1007" s="23">
        <f t="shared" ca="1" si="612"/>
        <v>7.6637566657794549E-3</v>
      </c>
      <c r="K1007" s="23">
        <f t="shared" ca="1" si="612"/>
        <v>1.3958164788011877E-3</v>
      </c>
      <c r="L1007" s="23">
        <f t="shared" ca="1" si="612"/>
        <v>3.7724260790776879E-5</v>
      </c>
      <c r="M1007" s="23">
        <f t="shared" ca="1" si="612"/>
        <v>1.7430152351392897E-3</v>
      </c>
      <c r="N1007" s="23">
        <f t="shared" ca="1" si="612"/>
        <v>2.7759795800774516E-2</v>
      </c>
      <c r="O1007" s="23">
        <f t="shared" ca="1" si="612"/>
        <v>9.7380998971348304E-2</v>
      </c>
      <c r="P1007" s="23">
        <f t="shared" ca="1" si="612"/>
        <v>2.0466602107390201E-2</v>
      </c>
      <c r="Q1007" s="23">
        <f t="shared" ca="1" si="612"/>
        <v>1.0912761419284983E-2</v>
      </c>
      <c r="R1007" s="23">
        <f t="shared" ca="1" si="612"/>
        <v>2.0316496278037629E-4</v>
      </c>
      <c r="S1007" s="23">
        <f t="shared" ca="1" si="612"/>
        <v>1.5206434378260651E-4</v>
      </c>
      <c r="T1007" s="23">
        <f t="shared" ca="1" si="612"/>
        <v>7.7144566338375835E-4</v>
      </c>
      <c r="U1007" s="23">
        <f t="shared" ca="1" si="612"/>
        <v>1.6632184995795952E-4</v>
      </c>
    </row>
    <row r="1008" spans="1:23">
      <c r="B1008" s="18" t="str">
        <f>$B$6</f>
        <v>BULKTRAN</v>
      </c>
      <c r="D1008" s="23">
        <f t="shared" ref="D1008:S1014" ca="1" si="613">+D882</f>
        <v>-2.1072300266249983E-2</v>
      </c>
      <c r="E1008" s="23">
        <f t="shared" ca="1" si="613"/>
        <v>-3.1729908583404673E-2</v>
      </c>
      <c r="F1008" s="23">
        <f t="shared" ca="1" si="613"/>
        <v>-3.8147757329063948E-4</v>
      </c>
      <c r="G1008" s="23">
        <f t="shared" ca="1" si="613"/>
        <v>-4.5840241540137882E-5</v>
      </c>
      <c r="H1008" s="23">
        <f t="shared" ca="1" si="613"/>
        <v>-2.6004301433287697E-5</v>
      </c>
      <c r="I1008" s="23">
        <f t="shared" ca="1" si="613"/>
        <v>-7.2239094215802711E-4</v>
      </c>
      <c r="J1008" s="23">
        <f t="shared" ca="1" si="613"/>
        <v>6.77336671306421E-4</v>
      </c>
      <c r="K1008" s="23">
        <f t="shared" ca="1" si="613"/>
        <v>3.7813992172837343E-5</v>
      </c>
      <c r="L1008" s="23">
        <f t="shared" ca="1" si="613"/>
        <v>-1.0464950776945913E-5</v>
      </c>
      <c r="M1008" s="23">
        <f t="shared" ca="1" si="613"/>
        <v>-9.0782202591501259E-5</v>
      </c>
      <c r="N1008" s="23">
        <f t="shared" ca="1" si="613"/>
        <v>2.6783170589296818E-3</v>
      </c>
      <c r="O1008" s="23">
        <f t="shared" ca="1" si="613"/>
        <v>5.7403610900891673E-3</v>
      </c>
      <c r="P1008" s="23">
        <f t="shared" ca="1" si="613"/>
        <v>2.7281288215125648E-3</v>
      </c>
      <c r="Q1008" s="23">
        <f t="shared" ca="1" si="613"/>
        <v>-6.7631056198751848E-6</v>
      </c>
      <c r="R1008" s="23">
        <f t="shared" ca="1" si="613"/>
        <v>-9.0751829957443465E-6</v>
      </c>
      <c r="S1008" s="23">
        <f t="shared" ca="1" si="613"/>
        <v>3.551386676597918E-6</v>
      </c>
      <c r="T1008" s="23">
        <f t="shared" ca="1" si="612"/>
        <v>6.7369453458945779E-5</v>
      </c>
      <c r="U1008" s="23">
        <f t="shared" ca="1" si="612"/>
        <v>1.7528343414634419E-5</v>
      </c>
    </row>
    <row r="1009" spans="1:24">
      <c r="B1009" s="18" t="str">
        <f>$B$7</f>
        <v>SUBTRAN</v>
      </c>
      <c r="D1009" s="23">
        <f t="shared" ca="1" si="613"/>
        <v>-5.9885845825154516E-3</v>
      </c>
      <c r="E1009" s="23">
        <f t="shared" ca="1" si="612"/>
        <v>-8.3723428306895289E-3</v>
      </c>
      <c r="F1009" s="23">
        <f t="shared" ca="1" si="612"/>
        <v>-1.0838253963427919E-4</v>
      </c>
      <c r="G1009" s="23">
        <f t="shared" ca="1" si="612"/>
        <v>-1.2316681496432663E-5</v>
      </c>
      <c r="H1009" s="23">
        <f t="shared" ca="1" si="612"/>
        <v>-8.4020644659527619E-6</v>
      </c>
      <c r="I1009" s="23">
        <f t="shared" ca="1" si="612"/>
        <v>-1.8955955975818859E-4</v>
      </c>
      <c r="J1009" s="23">
        <f t="shared" ca="1" si="612"/>
        <v>1.7318828984530724E-4</v>
      </c>
      <c r="K1009" s="23">
        <f t="shared" ca="1" si="612"/>
        <v>1.2310714347547751E-5</v>
      </c>
      <c r="L1009" s="23">
        <f t="shared" ca="1" si="612"/>
        <v>0</v>
      </c>
      <c r="M1009" s="23">
        <f t="shared" ca="1" si="612"/>
        <v>-2.2351076035261254E-5</v>
      </c>
      <c r="N1009" s="23">
        <f t="shared" ca="1" si="612"/>
        <v>6.7637936064591164E-4</v>
      </c>
      <c r="O1009" s="23">
        <f t="shared" ca="1" si="612"/>
        <v>1.867078162602563E-3</v>
      </c>
      <c r="P1009" s="23">
        <f t="shared" ca="1" si="612"/>
        <v>0</v>
      </c>
      <c r="Q1009" s="23">
        <f t="shared" ca="1" si="612"/>
        <v>-2.7316801222526811E-6</v>
      </c>
      <c r="R1009" s="23">
        <f t="shared" ca="1" si="612"/>
        <v>-2.3600175492889846E-6</v>
      </c>
      <c r="S1009" s="23">
        <f t="shared" ca="1" si="612"/>
        <v>9.0533979439394801E-7</v>
      </c>
      <c r="T1009" s="23">
        <f t="shared" ca="1" si="612"/>
        <v>0</v>
      </c>
      <c r="U1009" s="23">
        <f t="shared" ca="1" si="612"/>
        <v>0</v>
      </c>
      <c r="V1009" s="20"/>
      <c r="W1009" s="20"/>
      <c r="X1009" s="20"/>
    </row>
    <row r="1010" spans="1:24">
      <c r="B1010" s="18" t="str">
        <f>$B$8</f>
        <v>DISTPRI</v>
      </c>
      <c r="D1010" s="23">
        <f t="shared" ca="1" si="613"/>
        <v>0.12121062283859491</v>
      </c>
      <c r="E1010" s="23">
        <f t="shared" ca="1" si="612"/>
        <v>6.2864542504958237E-2</v>
      </c>
      <c r="F1010" s="23">
        <f t="shared" ca="1" si="612"/>
        <v>2.4599875940961958E-2</v>
      </c>
      <c r="G1010" s="23">
        <f t="shared" ca="1" si="612"/>
        <v>2.8038768531074484E-4</v>
      </c>
      <c r="H1010" s="23">
        <f t="shared" ca="1" si="612"/>
        <v>0</v>
      </c>
      <c r="I1010" s="23">
        <f t="shared" ca="1" si="612"/>
        <v>1.3477116739709583E-2</v>
      </c>
      <c r="J1010" s="23">
        <f t="shared" ca="1" si="612"/>
        <v>3.3407429112835649E-3</v>
      </c>
      <c r="K1010" s="23">
        <f t="shared" ca="1" si="612"/>
        <v>0</v>
      </c>
      <c r="L1010" s="23">
        <f t="shared" ca="1" si="612"/>
        <v>0</v>
      </c>
      <c r="M1010" s="23">
        <f t="shared" ca="1" si="612"/>
        <v>5.5154119324745722E-4</v>
      </c>
      <c r="N1010" s="23">
        <f t="shared" ca="1" si="612"/>
        <v>1.1956448246039123E-2</v>
      </c>
      <c r="O1010" s="23">
        <f t="shared" ca="1" si="612"/>
        <v>0</v>
      </c>
      <c r="P1010" s="23">
        <f t="shared" ca="1" si="612"/>
        <v>0</v>
      </c>
      <c r="Q1010" s="23">
        <f t="shared" ca="1" si="612"/>
        <v>4.0129138893661345E-3</v>
      </c>
      <c r="R1010" s="23">
        <f t="shared" ca="1" si="612"/>
        <v>6.8781844318343489E-5</v>
      </c>
      <c r="S1010" s="23">
        <f t="shared" ca="1" si="612"/>
        <v>5.827188339973019E-5</v>
      </c>
      <c r="T1010" s="23">
        <f t="shared" ca="1" si="612"/>
        <v>0</v>
      </c>
      <c r="U1010" s="23">
        <f t="shared" ca="1" si="612"/>
        <v>0</v>
      </c>
      <c r="V1010" s="20"/>
      <c r="W1010" s="20"/>
      <c r="X1010" s="20"/>
    </row>
    <row r="1011" spans="1:24">
      <c r="B1011" s="18" t="str">
        <f>$B$9</f>
        <v>DISTSEC</v>
      </c>
      <c r="D1011" s="23">
        <f t="shared" ca="1" si="613"/>
        <v>4.687347308426152E-2</v>
      </c>
      <c r="E1011" s="23">
        <f t="shared" ca="1" si="612"/>
        <v>2.8889060792727583E-2</v>
      </c>
      <c r="F1011" s="23">
        <f t="shared" ca="1" si="612"/>
        <v>1.0422440818796482E-2</v>
      </c>
      <c r="G1011" s="23">
        <f t="shared" ca="1" si="612"/>
        <v>0</v>
      </c>
      <c r="H1011" s="23">
        <f t="shared" ca="1" si="612"/>
        <v>0</v>
      </c>
      <c r="I1011" s="23">
        <f t="shared" ca="1" si="612"/>
        <v>4.8979651437326766E-3</v>
      </c>
      <c r="J1011" s="23">
        <f t="shared" ca="1" si="612"/>
        <v>0</v>
      </c>
      <c r="K1011" s="23">
        <f t="shared" ca="1" si="612"/>
        <v>0</v>
      </c>
      <c r="L1011" s="23">
        <f t="shared" ca="1" si="612"/>
        <v>0</v>
      </c>
      <c r="M1011" s="23">
        <f t="shared" ca="1" si="612"/>
        <v>1.6324331169737498E-4</v>
      </c>
      <c r="N1011" s="23">
        <f t="shared" ca="1" si="612"/>
        <v>0</v>
      </c>
      <c r="O1011" s="23">
        <f t="shared" ca="1" si="612"/>
        <v>0</v>
      </c>
      <c r="P1011" s="23">
        <f t="shared" ca="1" si="612"/>
        <v>0</v>
      </c>
      <c r="Q1011" s="23">
        <f t="shared" ca="1" si="612"/>
        <v>1.5117080335671597E-3</v>
      </c>
      <c r="R1011" s="23">
        <f t="shared" ca="1" si="612"/>
        <v>0</v>
      </c>
      <c r="S1011" s="23">
        <f t="shared" ca="1" si="612"/>
        <v>1.9845215923857923E-5</v>
      </c>
      <c r="T1011" s="23">
        <f t="shared" ca="1" si="612"/>
        <v>7.9112585238593554E-4</v>
      </c>
      <c r="U1011" s="23">
        <f t="shared" ca="1" si="612"/>
        <v>1.7808391543044455E-4</v>
      </c>
      <c r="V1011" s="20"/>
      <c r="W1011" s="20"/>
      <c r="X1011" s="20"/>
    </row>
    <row r="1012" spans="1:24">
      <c r="B1012" s="18" t="str">
        <f>$B$10</f>
        <v>ENERGY</v>
      </c>
      <c r="D1012" s="23">
        <f t="shared" ca="1" si="613"/>
        <v>0.31024311399228427</v>
      </c>
      <c r="E1012" s="23">
        <f t="shared" ca="1" si="612"/>
        <v>0.13061499130812596</v>
      </c>
      <c r="F1012" s="23">
        <f t="shared" ca="1" si="612"/>
        <v>3.7647721596848781E-2</v>
      </c>
      <c r="G1012" s="23">
        <f t="shared" ca="1" si="612"/>
        <v>5.0942361919673604E-4</v>
      </c>
      <c r="H1012" s="23">
        <f t="shared" ca="1" si="612"/>
        <v>9.9437945445187041E-5</v>
      </c>
      <c r="I1012" s="23">
        <f t="shared" ca="1" si="612"/>
        <v>2.375789838211545E-2</v>
      </c>
      <c r="J1012" s="23">
        <f t="shared" ca="1" si="612"/>
        <v>3.6521775853967475E-3</v>
      </c>
      <c r="K1012" s="23">
        <f t="shared" ca="1" si="612"/>
        <v>7.7422426280862502E-4</v>
      </c>
      <c r="L1012" s="23">
        <f t="shared" ca="1" si="612"/>
        <v>3.5443457640427845E-5</v>
      </c>
      <c r="M1012" s="23">
        <f t="shared" ca="1" si="612"/>
        <v>1.3067763650300391E-3</v>
      </c>
      <c r="N1012" s="23">
        <f t="shared" ca="1" si="612"/>
        <v>1.6879133395458084E-2</v>
      </c>
      <c r="O1012" s="23">
        <f t="shared" ca="1" si="612"/>
        <v>7.1613456055642233E-2</v>
      </c>
      <c r="P1012" s="23">
        <f t="shared" ca="1" si="612"/>
        <v>1.3062459197734438E-2</v>
      </c>
      <c r="Q1012" s="23">
        <f t="shared" ca="1" si="612"/>
        <v>6.6983267829861144E-3</v>
      </c>
      <c r="R1012" s="23">
        <f t="shared" ca="1" si="612"/>
        <v>1.3586778211086275E-4</v>
      </c>
      <c r="S1012" s="23">
        <f t="shared" ca="1" si="612"/>
        <v>1.220967858826538E-4</v>
      </c>
      <c r="T1012" s="23">
        <f t="shared" ca="1" si="612"/>
        <v>2.7556847377686188E-3</v>
      </c>
      <c r="U1012" s="23">
        <f t="shared" ca="1" si="612"/>
        <v>5.7799473209340648E-4</v>
      </c>
      <c r="V1012" s="20"/>
      <c r="W1012" s="20"/>
      <c r="X1012" s="20"/>
    </row>
    <row r="1013" spans="1:24">
      <c r="B1013" s="18" t="str">
        <f>$B$11</f>
        <v>CUSTOMER</v>
      </c>
      <c r="D1013" s="23">
        <f t="shared" ca="1" si="613"/>
        <v>4.664494860836698E-2</v>
      </c>
      <c r="E1013" s="23">
        <f t="shared" ca="1" si="612"/>
        <v>2.3307559447242249E-2</v>
      </c>
      <c r="F1013" s="23">
        <f t="shared" ca="1" si="612"/>
        <v>7.9926891304913303E-3</v>
      </c>
      <c r="G1013" s="23">
        <f t="shared" ca="1" si="612"/>
        <v>3.5446282162064727E-4</v>
      </c>
      <c r="H1013" s="23">
        <f t="shared" ca="1" si="612"/>
        <v>4.0159609882070498E-5</v>
      </c>
      <c r="I1013" s="23">
        <f t="shared" ca="1" si="612"/>
        <v>5.1070189741139293E-4</v>
      </c>
      <c r="J1013" s="23">
        <f t="shared" ca="1" si="612"/>
        <v>1.8801735099281206E-4</v>
      </c>
      <c r="K1013" s="23">
        <f t="shared" ca="1" si="612"/>
        <v>1.7847385019102566E-4</v>
      </c>
      <c r="L1013" s="23">
        <f t="shared" ca="1" si="612"/>
        <v>9.1493070714643457E-6</v>
      </c>
      <c r="M1013" s="23">
        <f t="shared" ca="1" si="612"/>
        <v>3.2492829418718402E-6</v>
      </c>
      <c r="N1013" s="23">
        <f t="shared" ca="1" si="612"/>
        <v>1.3728506812212007E-4</v>
      </c>
      <c r="O1013" s="23">
        <f t="shared" ca="1" si="612"/>
        <v>3.2585737766136689E-4</v>
      </c>
      <c r="P1013" s="23">
        <f t="shared" ca="1" si="612"/>
        <v>1.2293575462500169E-4</v>
      </c>
      <c r="Q1013" s="23">
        <f t="shared" ca="1" si="612"/>
        <v>1.1259269115315834E-4</v>
      </c>
      <c r="R1013" s="23">
        <f t="shared" ca="1" si="612"/>
        <v>1.8086670150177242E-6</v>
      </c>
      <c r="S1013" s="23">
        <f t="shared" ca="1" si="612"/>
        <v>1.146841156213585E-5</v>
      </c>
      <c r="T1013" s="23">
        <f t="shared" ca="1" si="612"/>
        <v>1.1388382635504578E-2</v>
      </c>
      <c r="U1013" s="23">
        <f t="shared" ca="1" si="612"/>
        <v>1.9601553048787458E-3</v>
      </c>
      <c r="V1013" s="20"/>
      <c r="W1013" s="20"/>
      <c r="X1013" s="20"/>
    </row>
    <row r="1014" spans="1:24">
      <c r="B1014" s="18" t="str">
        <f>$B$12</f>
        <v>TOTAL</v>
      </c>
      <c r="D1014" s="23">
        <f t="shared" ca="1" si="613"/>
        <v>1</v>
      </c>
      <c r="E1014" s="23">
        <f t="shared" ca="1" si="612"/>
        <v>0.43419177583747071</v>
      </c>
      <c r="F1014" s="23">
        <f t="shared" ca="1" si="612"/>
        <v>0.14621523674640402</v>
      </c>
      <c r="G1014" s="23">
        <f t="shared" ca="1" si="612"/>
        <v>1.9109497700001918E-3</v>
      </c>
      <c r="H1014" s="23">
        <f t="shared" ca="1" si="612"/>
        <v>2.1477816543390745E-4</v>
      </c>
      <c r="I1014" s="23">
        <f t="shared" ca="1" si="612"/>
        <v>7.9572328113441573E-2</v>
      </c>
      <c r="J1014" s="23">
        <f t="shared" ca="1" si="612"/>
        <v>1.5695219474604311E-2</v>
      </c>
      <c r="K1014" s="23">
        <f t="shared" ca="1" si="612"/>
        <v>2.3986392983212229E-3</v>
      </c>
      <c r="L1014" s="23">
        <f t="shared" ca="1" si="612"/>
        <v>7.1852074725723184E-5</v>
      </c>
      <c r="M1014" s="23">
        <f t="shared" ca="1" si="612"/>
        <v>3.6546921094292705E-3</v>
      </c>
      <c r="N1014" s="23">
        <f t="shared" ca="1" si="612"/>
        <v>6.0087358929969463E-2</v>
      </c>
      <c r="O1014" s="23">
        <f t="shared" ca="1" si="612"/>
        <v>0.17692775165734362</v>
      </c>
      <c r="P1014" s="23">
        <f t="shared" ca="1" si="612"/>
        <v>3.6380125881262201E-2</v>
      </c>
      <c r="Q1014" s="23">
        <f t="shared" ca="1" si="612"/>
        <v>2.3238808030615427E-2</v>
      </c>
      <c r="R1014" s="23">
        <f t="shared" ca="1" si="612"/>
        <v>3.9818805567956681E-4</v>
      </c>
      <c r="S1014" s="23">
        <f t="shared" ca="1" si="612"/>
        <v>3.6820336702197623E-4</v>
      </c>
      <c r="T1014" s="23">
        <f t="shared" ca="1" si="612"/>
        <v>1.5774008342501838E-2</v>
      </c>
      <c r="U1014" s="23">
        <f t="shared" ca="1" si="612"/>
        <v>2.9000841457751912E-3</v>
      </c>
      <c r="V1014" s="20"/>
      <c r="W1014" s="20"/>
      <c r="X1014" s="20"/>
    </row>
    <row r="1015" spans="1:24">
      <c r="A1015" s="119" t="s">
        <v>661</v>
      </c>
      <c r="B1015" s="18" t="str">
        <f>$B$5</f>
        <v>PRODUCTION</v>
      </c>
      <c r="D1015" s="23">
        <f t="shared" ref="D1015:D1022" ca="1" si="614">SUM(E1015:U1015)</f>
        <v>0.52704409456066381</v>
      </c>
      <c r="E1015" s="23">
        <f>IF(E$1006=0,0,+E1007/E$1014*E$1006)</f>
        <v>0</v>
      </c>
      <c r="F1015" s="23">
        <f t="shared" ref="F1015:U1022" si="615">IF(F$1006=0,0,+F1007/F$1014*F$1006)</f>
        <v>0</v>
      </c>
      <c r="G1015" s="23">
        <f t="shared" si="615"/>
        <v>0</v>
      </c>
      <c r="H1015" s="23">
        <f t="shared" si="615"/>
        <v>0</v>
      </c>
      <c r="I1015" s="23">
        <f t="shared" si="615"/>
        <v>0</v>
      </c>
      <c r="J1015" s="23">
        <f t="shared" ca="1" si="615"/>
        <v>9.348100387188299E-4</v>
      </c>
      <c r="K1015" s="23">
        <f t="shared" ca="1" si="615"/>
        <v>1.4606005335999483E-3</v>
      </c>
      <c r="L1015" s="23">
        <f t="shared" si="615"/>
        <v>0</v>
      </c>
      <c r="M1015" s="23">
        <f t="shared" si="615"/>
        <v>0</v>
      </c>
      <c r="N1015" s="23">
        <f t="shared" ca="1" si="615"/>
        <v>0.13330194442208737</v>
      </c>
      <c r="O1015" s="23">
        <f t="shared" ca="1" si="615"/>
        <v>0.29000321847276739</v>
      </c>
      <c r="P1015" s="23">
        <f t="shared" ca="1" si="615"/>
        <v>0.10134352109349021</v>
      </c>
      <c r="Q1015" s="23">
        <f t="shared" si="615"/>
        <v>0</v>
      </c>
      <c r="R1015" s="23">
        <f t="shared" si="615"/>
        <v>0</v>
      </c>
      <c r="S1015" s="23">
        <f t="shared" si="615"/>
        <v>0</v>
      </c>
      <c r="T1015" s="23">
        <f t="shared" si="615"/>
        <v>0</v>
      </c>
      <c r="U1015" s="23">
        <f t="shared" si="615"/>
        <v>0</v>
      </c>
      <c r="V1015" s="20"/>
      <c r="W1015" s="20"/>
      <c r="X1015" s="20"/>
    </row>
    <row r="1016" spans="1:24">
      <c r="A1016" s="18" t="str">
        <f>A1015</f>
        <v>CUST_SPEC_FXNL</v>
      </c>
      <c r="B1016" s="18" t="str">
        <f>$B$6</f>
        <v>BULKTRAN</v>
      </c>
      <c r="D1016" s="23">
        <f t="shared" ca="1" si="614"/>
        <v>4.3587107674462985E-2</v>
      </c>
      <c r="E1016" s="23">
        <f t="shared" ref="E1016:T1022" si="616">IF(E$1006=0,0,+E1008/E$1014*E$1006)</f>
        <v>0</v>
      </c>
      <c r="F1016" s="23">
        <f t="shared" si="616"/>
        <v>0</v>
      </c>
      <c r="G1016" s="23">
        <f t="shared" si="616"/>
        <v>0</v>
      </c>
      <c r="H1016" s="23">
        <f t="shared" si="616"/>
        <v>0</v>
      </c>
      <c r="I1016" s="23">
        <f t="shared" si="616"/>
        <v>0</v>
      </c>
      <c r="J1016" s="23">
        <f t="shared" ca="1" si="616"/>
        <v>8.2620201494255043E-5</v>
      </c>
      <c r="K1016" s="23">
        <f t="shared" ca="1" si="616"/>
        <v>3.9569053657130029E-5</v>
      </c>
      <c r="L1016" s="23">
        <f t="shared" si="616"/>
        <v>0</v>
      </c>
      <c r="M1016" s="23">
        <f t="shared" si="616"/>
        <v>0</v>
      </c>
      <c r="N1016" s="23">
        <f t="shared" ca="1" si="616"/>
        <v>1.2861221108989991E-2</v>
      </c>
      <c r="O1016" s="23">
        <f t="shared" ca="1" si="616"/>
        <v>1.7094948798086384E-2</v>
      </c>
      <c r="P1016" s="23">
        <f t="shared" ca="1" si="616"/>
        <v>1.35087485122352E-2</v>
      </c>
      <c r="Q1016" s="23">
        <f t="shared" si="616"/>
        <v>0</v>
      </c>
      <c r="R1016" s="23">
        <f t="shared" si="616"/>
        <v>0</v>
      </c>
      <c r="S1016" s="23">
        <f t="shared" si="616"/>
        <v>0</v>
      </c>
      <c r="T1016" s="23">
        <f t="shared" si="616"/>
        <v>0</v>
      </c>
      <c r="U1016" s="23">
        <f t="shared" si="615"/>
        <v>0</v>
      </c>
      <c r="V1016" s="20"/>
      <c r="W1016" s="20"/>
      <c r="X1016" s="20"/>
    </row>
    <row r="1017" spans="1:24">
      <c r="A1017" s="18" t="str">
        <f t="shared" ref="A1017:A1022" si="617">A1016</f>
        <v>CUST_SPEC_FXNL</v>
      </c>
      <c r="B1017" s="18" t="str">
        <f>$B$7</f>
        <v>SUBTRAN</v>
      </c>
      <c r="D1017" s="23">
        <f t="shared" ca="1" si="614"/>
        <v>8.8421751380731248E-3</v>
      </c>
      <c r="E1017" s="23">
        <f t="shared" si="616"/>
        <v>0</v>
      </c>
      <c r="F1017" s="23">
        <f t="shared" si="615"/>
        <v>0</v>
      </c>
      <c r="G1017" s="23">
        <f t="shared" si="615"/>
        <v>0</v>
      </c>
      <c r="H1017" s="23">
        <f t="shared" si="615"/>
        <v>0</v>
      </c>
      <c r="I1017" s="23">
        <f t="shared" si="615"/>
        <v>0</v>
      </c>
      <c r="J1017" s="23">
        <f t="shared" ca="1" si="615"/>
        <v>2.1125168634183598E-5</v>
      </c>
      <c r="K1017" s="23">
        <f t="shared" ca="1" si="615"/>
        <v>1.2882091749244856E-5</v>
      </c>
      <c r="L1017" s="23">
        <f t="shared" si="615"/>
        <v>0</v>
      </c>
      <c r="M1017" s="23">
        <f t="shared" si="615"/>
        <v>0</v>
      </c>
      <c r="N1017" s="23">
        <f t="shared" ca="1" si="615"/>
        <v>3.247959192068434E-3</v>
      </c>
      <c r="O1017" s="23">
        <f t="shared" ca="1" si="615"/>
        <v>5.5602086856212443E-3</v>
      </c>
      <c r="P1017" s="23">
        <f t="shared" ca="1" si="615"/>
        <v>0</v>
      </c>
      <c r="Q1017" s="23">
        <f t="shared" si="615"/>
        <v>0</v>
      </c>
      <c r="R1017" s="23">
        <f t="shared" si="615"/>
        <v>0</v>
      </c>
      <c r="S1017" s="23">
        <f t="shared" si="615"/>
        <v>0</v>
      </c>
      <c r="T1017" s="23">
        <f t="shared" si="615"/>
        <v>0</v>
      </c>
      <c r="U1017" s="23">
        <f t="shared" si="615"/>
        <v>0</v>
      </c>
      <c r="V1017" s="20"/>
      <c r="W1017" s="20"/>
      <c r="X1017" s="20"/>
    </row>
    <row r="1018" spans="1:24">
      <c r="A1018" s="18" t="str">
        <f t="shared" si="617"/>
        <v>CUST_SPEC_FXNL</v>
      </c>
      <c r="B1018" s="18" t="str">
        <f>$B$8</f>
        <v>DISTPRI</v>
      </c>
      <c r="D1018" s="23">
        <f t="shared" ca="1" si="614"/>
        <v>5.782210548063442E-2</v>
      </c>
      <c r="E1018" s="23">
        <f t="shared" si="616"/>
        <v>0</v>
      </c>
      <c r="F1018" s="23">
        <f t="shared" si="615"/>
        <v>0</v>
      </c>
      <c r="G1018" s="23">
        <f t="shared" si="615"/>
        <v>0</v>
      </c>
      <c r="H1018" s="23">
        <f t="shared" si="615"/>
        <v>0</v>
      </c>
      <c r="I1018" s="23">
        <f t="shared" si="615"/>
        <v>0</v>
      </c>
      <c r="J1018" s="23">
        <f t="shared" ca="1" si="615"/>
        <v>4.0749728187370888E-4</v>
      </c>
      <c r="K1018" s="23">
        <f t="shared" ca="1" si="615"/>
        <v>0</v>
      </c>
      <c r="L1018" s="23">
        <f t="shared" si="615"/>
        <v>0</v>
      </c>
      <c r="M1018" s="23">
        <f t="shared" si="615"/>
        <v>0</v>
      </c>
      <c r="N1018" s="23">
        <f t="shared" ca="1" si="615"/>
        <v>5.7414608198760694E-2</v>
      </c>
      <c r="O1018" s="23">
        <f t="shared" ca="1" si="615"/>
        <v>0</v>
      </c>
      <c r="P1018" s="23">
        <f t="shared" ca="1" si="615"/>
        <v>0</v>
      </c>
      <c r="Q1018" s="23">
        <f t="shared" si="615"/>
        <v>0</v>
      </c>
      <c r="R1018" s="23">
        <f t="shared" si="615"/>
        <v>0</v>
      </c>
      <c r="S1018" s="23">
        <f t="shared" si="615"/>
        <v>0</v>
      </c>
      <c r="T1018" s="23">
        <f t="shared" si="615"/>
        <v>0</v>
      </c>
      <c r="U1018" s="23">
        <f t="shared" si="615"/>
        <v>0</v>
      </c>
      <c r="V1018" s="20"/>
      <c r="W1018" s="20"/>
      <c r="X1018" s="20"/>
    </row>
    <row r="1019" spans="1:24">
      <c r="A1019" s="18" t="str">
        <f t="shared" si="617"/>
        <v>CUST_SPEC_FXNL</v>
      </c>
      <c r="B1019" s="18" t="str">
        <f>$B$9</f>
        <v>DISTSEC</v>
      </c>
      <c r="D1019" s="23">
        <f t="shared" ca="1" si="614"/>
        <v>0</v>
      </c>
      <c r="E1019" s="23">
        <f t="shared" si="616"/>
        <v>0</v>
      </c>
      <c r="F1019" s="23">
        <f t="shared" si="615"/>
        <v>0</v>
      </c>
      <c r="G1019" s="23">
        <f t="shared" si="615"/>
        <v>0</v>
      </c>
      <c r="H1019" s="23">
        <f t="shared" si="615"/>
        <v>0</v>
      </c>
      <c r="I1019" s="23">
        <f t="shared" si="615"/>
        <v>0</v>
      </c>
      <c r="J1019" s="23">
        <f t="shared" ca="1" si="615"/>
        <v>0</v>
      </c>
      <c r="K1019" s="23">
        <f t="shared" ca="1" si="615"/>
        <v>0</v>
      </c>
      <c r="L1019" s="23">
        <f t="shared" si="615"/>
        <v>0</v>
      </c>
      <c r="M1019" s="23">
        <f t="shared" si="615"/>
        <v>0</v>
      </c>
      <c r="N1019" s="23">
        <f t="shared" ca="1" si="615"/>
        <v>0</v>
      </c>
      <c r="O1019" s="23">
        <f t="shared" ca="1" si="615"/>
        <v>0</v>
      </c>
      <c r="P1019" s="23">
        <f t="shared" ca="1" si="615"/>
        <v>0</v>
      </c>
      <c r="Q1019" s="23">
        <f t="shared" si="615"/>
        <v>0</v>
      </c>
      <c r="R1019" s="23">
        <f t="shared" si="615"/>
        <v>0</v>
      </c>
      <c r="S1019" s="23">
        <f t="shared" si="615"/>
        <v>0</v>
      </c>
      <c r="T1019" s="23">
        <f t="shared" si="615"/>
        <v>0</v>
      </c>
      <c r="U1019" s="23">
        <f t="shared" si="615"/>
        <v>0</v>
      </c>
      <c r="V1019" s="20"/>
      <c r="W1019" s="20"/>
      <c r="X1019" s="20"/>
    </row>
    <row r="1020" spans="1:24">
      <c r="A1020" s="18" t="str">
        <f t="shared" si="617"/>
        <v>CUST_SPEC_FXNL</v>
      </c>
      <c r="B1020" s="18" t="str">
        <f>$B$10</f>
        <v>ENERGY</v>
      </c>
      <c r="D1020" s="23">
        <f t="shared" ca="1" si="614"/>
        <v>0.3602564386059014</v>
      </c>
      <c r="E1020" s="23">
        <f t="shared" si="616"/>
        <v>0</v>
      </c>
      <c r="F1020" s="23">
        <f t="shared" si="615"/>
        <v>0</v>
      </c>
      <c r="G1020" s="23">
        <f t="shared" si="615"/>
        <v>0</v>
      </c>
      <c r="H1020" s="23">
        <f t="shared" si="615"/>
        <v>0</v>
      </c>
      <c r="I1020" s="23">
        <f t="shared" si="615"/>
        <v>0</v>
      </c>
      <c r="J1020" s="23">
        <f t="shared" ca="1" si="615"/>
        <v>4.4548547388743859E-4</v>
      </c>
      <c r="K1020" s="23">
        <f t="shared" ca="1" si="615"/>
        <v>8.1015834714570233E-4</v>
      </c>
      <c r="L1020" s="23">
        <f t="shared" si="615"/>
        <v>0</v>
      </c>
      <c r="M1020" s="23">
        <f t="shared" si="615"/>
        <v>0</v>
      </c>
      <c r="N1020" s="23">
        <f t="shared" ca="1" si="615"/>
        <v>8.1053236771704756E-2</v>
      </c>
      <c r="O1020" s="23">
        <f t="shared" ca="1" si="615"/>
        <v>0.21326678675995919</v>
      </c>
      <c r="P1020" s="23">
        <f t="shared" ca="1" si="615"/>
        <v>6.4680771253204317E-2</v>
      </c>
      <c r="Q1020" s="23">
        <f t="shared" si="615"/>
        <v>0</v>
      </c>
      <c r="R1020" s="23">
        <f t="shared" si="615"/>
        <v>0</v>
      </c>
      <c r="S1020" s="23">
        <f t="shared" si="615"/>
        <v>0</v>
      </c>
      <c r="T1020" s="23">
        <f t="shared" si="615"/>
        <v>0</v>
      </c>
      <c r="U1020" s="23">
        <f t="shared" si="615"/>
        <v>0</v>
      </c>
      <c r="V1020" s="20"/>
      <c r="W1020" s="20"/>
      <c r="X1020" s="20"/>
    </row>
    <row r="1021" spans="1:24">
      <c r="A1021" s="18" t="str">
        <f t="shared" si="617"/>
        <v>CUST_SPEC_FXNL</v>
      </c>
      <c r="B1021" s="18" t="str">
        <f>$B$11</f>
        <v>CUSTOMER</v>
      </c>
      <c r="D1021" s="23">
        <f t="shared" ca="1" si="614"/>
        <v>2.448078540264134E-3</v>
      </c>
      <c r="E1021" s="23">
        <f t="shared" si="616"/>
        <v>0</v>
      </c>
      <c r="F1021" s="23">
        <f t="shared" si="615"/>
        <v>0</v>
      </c>
      <c r="G1021" s="23">
        <f t="shared" si="615"/>
        <v>0</v>
      </c>
      <c r="H1021" s="23">
        <f t="shared" si="615"/>
        <v>0</v>
      </c>
      <c r="I1021" s="23">
        <f t="shared" si="615"/>
        <v>0</v>
      </c>
      <c r="J1021" s="23">
        <f t="shared" ca="1" si="615"/>
        <v>2.2933988489772395E-5</v>
      </c>
      <c r="K1021" s="23">
        <f t="shared" ca="1" si="615"/>
        <v>1.8675736014131053E-4</v>
      </c>
      <c r="L1021" s="23">
        <f t="shared" si="615"/>
        <v>0</v>
      </c>
      <c r="M1021" s="23">
        <f t="shared" si="615"/>
        <v>0</v>
      </c>
      <c r="N1021" s="23">
        <f t="shared" ca="1" si="615"/>
        <v>6.5923995450595978E-4</v>
      </c>
      <c r="O1021" s="23">
        <f t="shared" ca="1" si="615"/>
        <v>9.7041198265686735E-4</v>
      </c>
      <c r="P1021" s="23">
        <f t="shared" ca="1" si="615"/>
        <v>6.0873525447022387E-4</v>
      </c>
      <c r="Q1021" s="23">
        <f t="shared" si="615"/>
        <v>0</v>
      </c>
      <c r="R1021" s="23">
        <f t="shared" si="615"/>
        <v>0</v>
      </c>
      <c r="S1021" s="23">
        <f t="shared" si="615"/>
        <v>0</v>
      </c>
      <c r="T1021" s="23">
        <f t="shared" si="615"/>
        <v>0</v>
      </c>
      <c r="U1021" s="23">
        <f t="shared" si="615"/>
        <v>0</v>
      </c>
      <c r="V1021" s="20"/>
      <c r="W1021" s="20"/>
      <c r="X1021" s="20"/>
    </row>
    <row r="1022" spans="1:24">
      <c r="A1022" s="18" t="str">
        <f t="shared" si="617"/>
        <v>CUST_SPEC_FXNL</v>
      </c>
      <c r="B1022" s="18" t="str">
        <f>$B$12</f>
        <v>TOTAL</v>
      </c>
      <c r="D1022" s="23">
        <f t="shared" ca="1" si="614"/>
        <v>0.99999999999999978</v>
      </c>
      <c r="E1022" s="23">
        <f t="shared" si="616"/>
        <v>0</v>
      </c>
      <c r="F1022" s="23">
        <f t="shared" si="615"/>
        <v>0</v>
      </c>
      <c r="G1022" s="23">
        <f t="shared" si="615"/>
        <v>0</v>
      </c>
      <c r="H1022" s="23">
        <f t="shared" si="615"/>
        <v>0</v>
      </c>
      <c r="I1022" s="23">
        <f t="shared" si="615"/>
        <v>0</v>
      </c>
      <c r="J1022" s="23">
        <f t="shared" ca="1" si="615"/>
        <v>1.9144721530981888E-3</v>
      </c>
      <c r="K1022" s="23">
        <f t="shared" ca="1" si="615"/>
        <v>2.5099673862933355E-3</v>
      </c>
      <c r="L1022" s="23">
        <f t="shared" si="615"/>
        <v>0</v>
      </c>
      <c r="M1022" s="23">
        <f t="shared" si="615"/>
        <v>0</v>
      </c>
      <c r="N1022" s="23">
        <f t="shared" ca="1" si="615"/>
        <v>0.28853820964811733</v>
      </c>
      <c r="O1022" s="23">
        <f t="shared" ca="1" si="615"/>
        <v>0.5268955746990911</v>
      </c>
      <c r="P1022" s="23">
        <f t="shared" ca="1" si="615"/>
        <v>0.18014177611339993</v>
      </c>
      <c r="Q1022" s="23">
        <f t="shared" si="615"/>
        <v>0</v>
      </c>
      <c r="R1022" s="23">
        <f t="shared" si="615"/>
        <v>0</v>
      </c>
      <c r="S1022" s="23">
        <f t="shared" si="615"/>
        <v>0</v>
      </c>
      <c r="T1022" s="23">
        <f t="shared" si="615"/>
        <v>0</v>
      </c>
      <c r="U1022" s="23">
        <f t="shared" si="615"/>
        <v>0</v>
      </c>
      <c r="V1022" s="20"/>
      <c r="W1022" s="20"/>
      <c r="X1022" s="20"/>
    </row>
    <row r="1023" spans="1:24"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</row>
    <row r="1024" spans="1:24" ht="12">
      <c r="A1024" s="37" t="s">
        <v>74</v>
      </c>
      <c r="B1024" s="18" t="str">
        <f>$B$5</f>
        <v>PRODUCTION</v>
      </c>
      <c r="D1024" s="23">
        <f ca="1">D920</f>
        <v>0.37087255001260783</v>
      </c>
      <c r="E1024" s="23">
        <f t="shared" ref="E1024:U1031" ca="1" si="618">E920</f>
        <v>0.19945269378902217</v>
      </c>
      <c r="F1024" s="23">
        <f t="shared" ca="1" si="618"/>
        <v>4.5779652375642473E-2</v>
      </c>
      <c r="G1024" s="23">
        <f t="shared" ca="1" si="618"/>
        <v>6.3219024211885549E-4</v>
      </c>
      <c r="H1024" s="23">
        <f t="shared" ca="1" si="618"/>
        <v>1.1224628766654812E-4</v>
      </c>
      <c r="I1024" s="23">
        <f t="shared" ca="1" si="618"/>
        <v>2.6730022837595731E-2</v>
      </c>
      <c r="J1024" s="23">
        <f t="shared" ca="1" si="618"/>
        <v>4.2832979818268309E-3</v>
      </c>
      <c r="K1024" s="23">
        <f t="shared" ca="1" si="618"/>
        <v>9.087045373832903E-4</v>
      </c>
      <c r="L1024" s="23">
        <f t="shared" ca="1" si="618"/>
        <v>3.9933567747335939E-5</v>
      </c>
      <c r="M1024" s="23">
        <f t="shared" ca="1" si="618"/>
        <v>1.3130635297370454E-3</v>
      </c>
      <c r="N1024" s="23">
        <f t="shared" ca="1" si="618"/>
        <v>1.5216126078288577E-2</v>
      </c>
      <c r="O1024" s="23">
        <f t="shared" ca="1" si="618"/>
        <v>5.8066858223989382E-2</v>
      </c>
      <c r="P1024" s="23">
        <f t="shared" ca="1" si="618"/>
        <v>1.0131273231676893E-2</v>
      </c>
      <c r="Q1024" s="23">
        <f t="shared" ca="1" si="618"/>
        <v>7.4294085346469953E-3</v>
      </c>
      <c r="R1024" s="23">
        <f t="shared" ca="1" si="618"/>
        <v>1.50234962527287E-4</v>
      </c>
      <c r="S1024" s="23">
        <f t="shared" ca="1" si="618"/>
        <v>9.8910270690294886E-5</v>
      </c>
      <c r="T1024" s="23">
        <f t="shared" ca="1" si="618"/>
        <v>4.3748976008921498E-4</v>
      </c>
      <c r="U1024" s="23">
        <f t="shared" ca="1" si="618"/>
        <v>9.0443801958978488E-5</v>
      </c>
      <c r="V1024" s="20"/>
      <c r="W1024" s="20"/>
      <c r="X1024" s="20"/>
    </row>
    <row r="1025" spans="1:24">
      <c r="B1025" s="18" t="str">
        <f>$B$6</f>
        <v>BULKTRAN</v>
      </c>
      <c r="D1025" s="23">
        <f t="shared" ref="D1025:S1031" ca="1" si="619">D921</f>
        <v>7.7813732458314067E-3</v>
      </c>
      <c r="E1025" s="23">
        <f t="shared" ca="1" si="619"/>
        <v>4.1284289649423395E-3</v>
      </c>
      <c r="F1025" s="23">
        <f t="shared" ca="1" si="619"/>
        <v>9.6742046572378026E-4</v>
      </c>
      <c r="G1025" s="23">
        <f t="shared" ca="1" si="619"/>
        <v>1.3246980144221102E-5</v>
      </c>
      <c r="H1025" s="23">
        <f t="shared" ca="1" si="619"/>
        <v>2.2794297788351037E-6</v>
      </c>
      <c r="I1025" s="23">
        <f t="shared" ca="1" si="619"/>
        <v>5.635237994107363E-4</v>
      </c>
      <c r="J1025" s="23">
        <f t="shared" ca="1" si="619"/>
        <v>9.233056922436894E-5</v>
      </c>
      <c r="K1025" s="23">
        <f t="shared" ca="1" si="619"/>
        <v>1.9328867922235392E-5</v>
      </c>
      <c r="L1025" s="23">
        <f t="shared" ca="1" si="619"/>
        <v>8.1326585110554699E-7</v>
      </c>
      <c r="M1025" s="23">
        <f t="shared" ca="1" si="619"/>
        <v>2.7516057597347711E-5</v>
      </c>
      <c r="N1025" s="23">
        <f t="shared" ca="1" si="619"/>
        <v>3.2864587153985214E-4</v>
      </c>
      <c r="O1025" s="23">
        <f t="shared" ca="1" si="619"/>
        <v>1.2431192999465132E-3</v>
      </c>
      <c r="P1025" s="23">
        <f t="shared" ca="1" si="619"/>
        <v>2.2090393843161128E-4</v>
      </c>
      <c r="Q1025" s="23">
        <f t="shared" ca="1" si="619"/>
        <v>1.5715348027975384E-4</v>
      </c>
      <c r="R1025" s="23">
        <f t="shared" ca="1" si="619"/>
        <v>3.152413294025435E-6</v>
      </c>
      <c r="S1025" s="23">
        <f t="shared" ca="1" si="619"/>
        <v>2.1024501513174158E-6</v>
      </c>
      <c r="T1025" s="23">
        <f t="shared" ca="1" si="618"/>
        <v>9.4444784048214627E-6</v>
      </c>
      <c r="U1025" s="23">
        <f t="shared" ca="1" si="618"/>
        <v>1.962913188515635E-6</v>
      </c>
      <c r="V1025" s="20"/>
      <c r="W1025" s="20"/>
      <c r="X1025" s="20"/>
    </row>
    <row r="1026" spans="1:24">
      <c r="B1026" s="18" t="str">
        <f>$B$7</f>
        <v>SUBTRAN</v>
      </c>
      <c r="D1026" s="23">
        <f t="shared" ca="1" si="619"/>
        <v>2.1563276886431729E-3</v>
      </c>
      <c r="E1026" s="23">
        <f t="shared" ca="1" si="618"/>
        <v>1.1375419293089082E-3</v>
      </c>
      <c r="F1026" s="23">
        <f t="shared" ca="1" si="618"/>
        <v>2.6768952778369939E-4</v>
      </c>
      <c r="G1026" s="23">
        <f t="shared" ca="1" si="618"/>
        <v>3.6841684971333249E-6</v>
      </c>
      <c r="H1026" s="23">
        <f t="shared" ca="1" si="618"/>
        <v>8.2726521470066102E-7</v>
      </c>
      <c r="I1026" s="23">
        <f t="shared" ca="1" si="618"/>
        <v>1.5142042210872583E-4</v>
      </c>
      <c r="J1026" s="23">
        <f t="shared" ca="1" si="618"/>
        <v>2.4853056463070643E-5</v>
      </c>
      <c r="K1026" s="23">
        <f t="shared" ca="1" si="618"/>
        <v>6.7387224239358766E-6</v>
      </c>
      <c r="L1026" s="23">
        <f t="shared" ca="1" si="618"/>
        <v>0</v>
      </c>
      <c r="M1026" s="23">
        <f t="shared" ca="1" si="618"/>
        <v>7.0391947879790034E-6</v>
      </c>
      <c r="N1026" s="23">
        <f t="shared" ca="1" si="618"/>
        <v>8.725467294036496E-5</v>
      </c>
      <c r="O1026" s="23">
        <f t="shared" ca="1" si="618"/>
        <v>4.2569047607938181E-4</v>
      </c>
      <c r="P1026" s="23">
        <f t="shared" ca="1" si="618"/>
        <v>0</v>
      </c>
      <c r="Q1026" s="23">
        <f t="shared" ca="1" si="618"/>
        <v>4.2169042550303832E-5</v>
      </c>
      <c r="R1026" s="23">
        <f t="shared" ca="1" si="618"/>
        <v>8.5068993406041015E-7</v>
      </c>
      <c r="S1026" s="23">
        <f t="shared" ca="1" si="618"/>
        <v>5.6852055090161495E-7</v>
      </c>
      <c r="T1026" s="23">
        <f t="shared" ca="1" si="618"/>
        <v>0</v>
      </c>
      <c r="U1026" s="23">
        <f t="shared" ca="1" si="618"/>
        <v>0</v>
      </c>
      <c r="V1026" s="20"/>
      <c r="W1026" s="20"/>
      <c r="X1026" s="20"/>
    </row>
    <row r="1027" spans="1:24">
      <c r="B1027" s="18" t="str">
        <f>$B$8</f>
        <v>DISTPRI</v>
      </c>
      <c r="D1027" s="23">
        <f t="shared" ca="1" si="619"/>
        <v>8.4038895060398328E-2</v>
      </c>
      <c r="E1027" s="23">
        <f t="shared" ca="1" si="618"/>
        <v>5.5896660848773816E-2</v>
      </c>
      <c r="F1027" s="23">
        <f t="shared" ca="1" si="618"/>
        <v>1.2894408691182888E-2</v>
      </c>
      <c r="G1027" s="23">
        <f t="shared" ca="1" si="618"/>
        <v>1.7877386044859705E-4</v>
      </c>
      <c r="H1027" s="23">
        <f t="shared" ca="1" si="618"/>
        <v>0</v>
      </c>
      <c r="I1027" s="23">
        <f t="shared" ca="1" si="618"/>
        <v>7.3418930865661982E-3</v>
      </c>
      <c r="J1027" s="23">
        <f t="shared" ca="1" si="618"/>
        <v>1.1814289951511878E-3</v>
      </c>
      <c r="K1027" s="23">
        <f t="shared" ca="1" si="618"/>
        <v>0</v>
      </c>
      <c r="L1027" s="23">
        <f t="shared" ca="1" si="618"/>
        <v>0</v>
      </c>
      <c r="M1027" s="23">
        <f t="shared" ca="1" si="618"/>
        <v>3.4422185145441416E-4</v>
      </c>
      <c r="N1027" s="23">
        <f t="shared" ca="1" si="618"/>
        <v>4.0938253559448228E-3</v>
      </c>
      <c r="O1027" s="23">
        <f t="shared" ca="1" si="618"/>
        <v>0</v>
      </c>
      <c r="P1027" s="23">
        <f t="shared" ca="1" si="618"/>
        <v>0</v>
      </c>
      <c r="Q1027" s="23">
        <f t="shared" ca="1" si="618"/>
        <v>2.0391368584534242E-3</v>
      </c>
      <c r="R1027" s="23">
        <f t="shared" ca="1" si="618"/>
        <v>4.1416443055153923E-5</v>
      </c>
      <c r="S1027" s="23">
        <f t="shared" ca="1" si="618"/>
        <v>2.7129069367830298E-5</v>
      </c>
      <c r="T1027" s="23">
        <f t="shared" ca="1" si="618"/>
        <v>0</v>
      </c>
      <c r="U1027" s="23">
        <f t="shared" ca="1" si="618"/>
        <v>0</v>
      </c>
      <c r="V1027" s="20"/>
      <c r="W1027" s="20"/>
      <c r="X1027" s="20"/>
    </row>
    <row r="1028" spans="1:24">
      <c r="B1028" s="18" t="str">
        <f>$B$9</f>
        <v>DISTSEC</v>
      </c>
      <c r="D1028" s="23">
        <f t="shared" ca="1" si="619"/>
        <v>3.3712427531235177E-2</v>
      </c>
      <c r="E1028" s="23">
        <f t="shared" ca="1" si="618"/>
        <v>2.5145769157583361E-2</v>
      </c>
      <c r="F1028" s="23">
        <f t="shared" ca="1" si="618"/>
        <v>5.0000567460751306E-3</v>
      </c>
      <c r="G1028" s="23">
        <f t="shared" ca="1" si="618"/>
        <v>0</v>
      </c>
      <c r="H1028" s="23">
        <f t="shared" ca="1" si="618"/>
        <v>0</v>
      </c>
      <c r="I1028" s="23">
        <f t="shared" ca="1" si="618"/>
        <v>2.4511487252018879E-3</v>
      </c>
      <c r="J1028" s="23">
        <f t="shared" ca="1" si="618"/>
        <v>0</v>
      </c>
      <c r="K1028" s="23">
        <f t="shared" ca="1" si="618"/>
        <v>0</v>
      </c>
      <c r="L1028" s="23">
        <f t="shared" ca="1" si="618"/>
        <v>0</v>
      </c>
      <c r="M1028" s="23">
        <f t="shared" ca="1" si="618"/>
        <v>9.4986064120914051E-5</v>
      </c>
      <c r="N1028" s="23">
        <f t="shared" ca="1" si="618"/>
        <v>0</v>
      </c>
      <c r="O1028" s="23">
        <f t="shared" ca="1" si="618"/>
        <v>0</v>
      </c>
      <c r="P1028" s="23">
        <f t="shared" ca="1" si="618"/>
        <v>0</v>
      </c>
      <c r="Q1028" s="23">
        <f t="shared" ca="1" si="618"/>
        <v>7.0140761143778682E-4</v>
      </c>
      <c r="R1028" s="23">
        <f t="shared" ca="1" si="618"/>
        <v>0</v>
      </c>
      <c r="S1028" s="23">
        <f t="shared" ca="1" si="618"/>
        <v>8.3734522042565241E-6</v>
      </c>
      <c r="T1028" s="23">
        <f t="shared" ca="1" si="618"/>
        <v>2.5696611496456903E-4</v>
      </c>
      <c r="U1028" s="23">
        <f t="shared" ca="1" si="618"/>
        <v>5.371965964726613E-5</v>
      </c>
      <c r="V1028" s="20"/>
      <c r="W1028" s="20"/>
      <c r="X1028" s="20"/>
    </row>
    <row r="1029" spans="1:24">
      <c r="B1029" s="18" t="str">
        <f>$B$10</f>
        <v>ENERGY</v>
      </c>
      <c r="D1029" s="23">
        <f t="shared" ca="1" si="619"/>
        <v>0.47033787924076481</v>
      </c>
      <c r="E1029" s="23">
        <f t="shared" ca="1" si="618"/>
        <v>0.19613918604582717</v>
      </c>
      <c r="F1029" s="23">
        <f t="shared" ca="1" si="618"/>
        <v>5.5648569333802848E-2</v>
      </c>
      <c r="G1029" s="23">
        <f t="shared" ca="1" si="618"/>
        <v>7.7063571994397009E-4</v>
      </c>
      <c r="H1029" s="23">
        <f t="shared" ca="1" si="618"/>
        <v>1.3747279068743935E-4</v>
      </c>
      <c r="I1029" s="23">
        <f t="shared" ca="1" si="618"/>
        <v>3.5422904387071498E-2</v>
      </c>
      <c r="J1029" s="23">
        <f t="shared" ca="1" si="618"/>
        <v>5.6447570331439418E-3</v>
      </c>
      <c r="K1029" s="23">
        <f t="shared" ca="1" si="618"/>
        <v>1.2031867409479158E-3</v>
      </c>
      <c r="L1029" s="23">
        <f t="shared" ca="1" si="618"/>
        <v>5.2672646926713872E-5</v>
      </c>
      <c r="M1029" s="23">
        <f t="shared" ca="1" si="618"/>
        <v>1.9246784984909349E-3</v>
      </c>
      <c r="N1029" s="23">
        <f t="shared" ca="1" si="618"/>
        <v>2.6090981982388673E-2</v>
      </c>
      <c r="O1029" s="23">
        <f t="shared" ca="1" si="618"/>
        <v>0.11200573924513785</v>
      </c>
      <c r="P1029" s="23">
        <f t="shared" ca="1" si="618"/>
        <v>2.02772165383781E-2</v>
      </c>
      <c r="Q1029" s="23">
        <f t="shared" ca="1" si="618"/>
        <v>9.8522603015612636E-3</v>
      </c>
      <c r="R1029" s="23">
        <f t="shared" ca="1" si="618"/>
        <v>2.0021166361210258E-4</v>
      </c>
      <c r="S1029" s="23">
        <f t="shared" ca="1" si="618"/>
        <v>1.7792535541080851E-4</v>
      </c>
      <c r="T1029" s="23">
        <f t="shared" ca="1" si="618"/>
        <v>3.965512094821334E-3</v>
      </c>
      <c r="U1029" s="23">
        <f t="shared" ca="1" si="618"/>
        <v>8.2396886261232728E-4</v>
      </c>
    </row>
    <row r="1030" spans="1:24">
      <c r="B1030" s="18" t="str">
        <f>$B$11</f>
        <v>CUSTOMER</v>
      </c>
      <c r="D1030" s="23">
        <f t="shared" ca="1" si="619"/>
        <v>3.1100547220519349E-2</v>
      </c>
      <c r="E1030" s="23">
        <f t="shared" ca="1" si="618"/>
        <v>2.2543408461972329E-2</v>
      </c>
      <c r="F1030" s="23">
        <f t="shared" ca="1" si="618"/>
        <v>5.207235394156043E-3</v>
      </c>
      <c r="G1030" s="23">
        <f t="shared" ca="1" si="618"/>
        <v>2.4078064439264865E-4</v>
      </c>
      <c r="H1030" s="23">
        <f t="shared" ca="1" si="618"/>
        <v>5.0673218693602765E-5</v>
      </c>
      <c r="I1030" s="23">
        <f t="shared" ca="1" si="618"/>
        <v>3.116258260935035E-4</v>
      </c>
      <c r="J1030" s="23">
        <f t="shared" ca="1" si="618"/>
        <v>7.8197761235673655E-5</v>
      </c>
      <c r="K1030" s="23">
        <f t="shared" ca="1" si="618"/>
        <v>9.0302478617639842E-5</v>
      </c>
      <c r="L1030" s="23">
        <f t="shared" ca="1" si="618"/>
        <v>1.2972828956385638E-5</v>
      </c>
      <c r="M1030" s="23">
        <f t="shared" ca="1" si="618"/>
        <v>2.255134227067016E-6</v>
      </c>
      <c r="N1030" s="23">
        <f t="shared" ca="1" si="618"/>
        <v>5.5847228221654908E-5</v>
      </c>
      <c r="O1030" s="23">
        <f t="shared" ca="1" si="618"/>
        <v>1.4414904799042852E-4</v>
      </c>
      <c r="P1030" s="23">
        <f t="shared" ca="1" si="618"/>
        <v>4.11584852475326E-5</v>
      </c>
      <c r="Q1030" s="23">
        <f t="shared" ca="1" si="618"/>
        <v>6.556395434360197E-5</v>
      </c>
      <c r="R1030" s="23">
        <f t="shared" ca="1" si="618"/>
        <v>1.1964274409402279E-6</v>
      </c>
      <c r="S1030" s="23">
        <f t="shared" ca="1" si="618"/>
        <v>6.0363402416012891E-6</v>
      </c>
      <c r="T1030" s="23">
        <f t="shared" ca="1" si="618"/>
        <v>1.6780484480144722E-3</v>
      </c>
      <c r="U1030" s="23">
        <f t="shared" ca="1" si="618"/>
        <v>5.7109554067421458E-4</v>
      </c>
    </row>
    <row r="1031" spans="1:24">
      <c r="B1031" s="18" t="str">
        <f>$B$12</f>
        <v>TOTAL</v>
      </c>
      <c r="D1031" s="23">
        <f t="shared" ca="1" si="619"/>
        <v>1</v>
      </c>
      <c r="E1031" s="23">
        <f t="shared" ca="1" si="618"/>
        <v>0.5044436891974301</v>
      </c>
      <c r="F1031" s="23">
        <f t="shared" ca="1" si="618"/>
        <v>0.12576503253436686</v>
      </c>
      <c r="G1031" s="23">
        <f t="shared" ca="1" si="618"/>
        <v>1.8393116155454258E-3</v>
      </c>
      <c r="H1031" s="23">
        <f t="shared" ca="1" si="618"/>
        <v>3.0349899204112598E-4</v>
      </c>
      <c r="I1031" s="23">
        <f t="shared" ca="1" si="618"/>
        <v>7.2972539084048271E-2</v>
      </c>
      <c r="J1031" s="23">
        <f t="shared" ca="1" si="618"/>
        <v>1.1304865397045076E-2</v>
      </c>
      <c r="K1031" s="23">
        <f t="shared" ca="1" si="618"/>
        <v>2.228261347295017E-3</v>
      </c>
      <c r="L1031" s="23">
        <f t="shared" ca="1" si="618"/>
        <v>1.0639230948154101E-4</v>
      </c>
      <c r="M1031" s="23">
        <f t="shared" ca="1" si="618"/>
        <v>3.7137603304157017E-3</v>
      </c>
      <c r="N1031" s="23">
        <f t="shared" ca="1" si="618"/>
        <v>4.5872681189323965E-2</v>
      </c>
      <c r="O1031" s="23">
        <f t="shared" ca="1" si="618"/>
        <v>0.17188555629314353</v>
      </c>
      <c r="P1031" s="23">
        <f t="shared" ca="1" si="618"/>
        <v>3.0670552193734133E-2</v>
      </c>
      <c r="Q1031" s="23">
        <f t="shared" ca="1" si="618"/>
        <v>2.0287099783273133E-2</v>
      </c>
      <c r="R1031" s="23">
        <f t="shared" ca="1" si="618"/>
        <v>3.9706259986356952E-4</v>
      </c>
      <c r="S1031" s="23">
        <f t="shared" ca="1" si="618"/>
        <v>3.2104545861701052E-4</v>
      </c>
      <c r="T1031" s="23">
        <f t="shared" ca="1" si="618"/>
        <v>6.3474608962944129E-3</v>
      </c>
      <c r="U1031" s="23">
        <f t="shared" ca="1" si="618"/>
        <v>1.5411907780813025E-3</v>
      </c>
    </row>
    <row r="1032" spans="1:24">
      <c r="A1032" s="119" t="s">
        <v>664</v>
      </c>
      <c r="B1032" s="18" t="str">
        <f>$B$5</f>
        <v>PRODUCTION</v>
      </c>
      <c r="D1032" s="23">
        <f t="shared" ref="D1032:D1039" ca="1" si="620">SUM(E1032:U1032)</f>
        <v>0.33496087785233447</v>
      </c>
      <c r="E1032" s="23">
        <f>IF(E$1006=0,0,+E1024/E$1031*E$1006)</f>
        <v>0</v>
      </c>
      <c r="F1032" s="23">
        <f t="shared" ref="F1032:U1039" si="621">IF(F$1006=0,0,+F1024/F$1031*F$1006)</f>
        <v>0</v>
      </c>
      <c r="G1032" s="23">
        <f t="shared" si="621"/>
        <v>0</v>
      </c>
      <c r="H1032" s="23">
        <f t="shared" si="621"/>
        <v>0</v>
      </c>
      <c r="I1032" s="23">
        <f t="shared" si="621"/>
        <v>0</v>
      </c>
      <c r="J1032" s="23">
        <f t="shared" ca="1" si="621"/>
        <v>7.2537393605522852E-4</v>
      </c>
      <c r="K1032" s="23">
        <f t="shared" ca="1" si="621"/>
        <v>1.0235867329375958E-3</v>
      </c>
      <c r="L1032" s="23">
        <f t="shared" si="621"/>
        <v>0</v>
      </c>
      <c r="M1032" s="23">
        <f t="shared" si="621"/>
        <v>0</v>
      </c>
      <c r="N1032" s="23">
        <f t="shared" ca="1" si="621"/>
        <v>9.5709116244794709E-2</v>
      </c>
      <c r="O1032" s="23">
        <f t="shared" ca="1" si="621"/>
        <v>0.17799733319488906</v>
      </c>
      <c r="P1032" s="23">
        <f t="shared" ca="1" si="621"/>
        <v>5.9505467743657836E-2</v>
      </c>
      <c r="Q1032" s="23">
        <f t="shared" si="621"/>
        <v>0</v>
      </c>
      <c r="R1032" s="23">
        <f t="shared" si="621"/>
        <v>0</v>
      </c>
      <c r="S1032" s="23">
        <f t="shared" si="621"/>
        <v>0</v>
      </c>
      <c r="T1032" s="23">
        <f t="shared" si="621"/>
        <v>0</v>
      </c>
      <c r="U1032" s="23">
        <f t="shared" si="621"/>
        <v>0</v>
      </c>
    </row>
    <row r="1033" spans="1:24">
      <c r="A1033" s="18" t="str">
        <f>A1032</f>
        <v>CUST_SPEC_OM</v>
      </c>
      <c r="B1033" s="18" t="str">
        <f>$B$6</f>
        <v>BULKTRAN</v>
      </c>
      <c r="D1033" s="23">
        <f t="shared" ca="1" si="620"/>
        <v>7.2126917455616986E-3</v>
      </c>
      <c r="E1033" s="23">
        <f t="shared" ref="E1033:T1039" si="622">IF(E$1006=0,0,+E1025/E$1031*E$1006)</f>
        <v>0</v>
      </c>
      <c r="F1033" s="23">
        <f t="shared" si="622"/>
        <v>0</v>
      </c>
      <c r="G1033" s="23">
        <f t="shared" si="622"/>
        <v>0</v>
      </c>
      <c r="H1033" s="23">
        <f t="shared" si="622"/>
        <v>0</v>
      </c>
      <c r="I1033" s="23">
        <f t="shared" si="622"/>
        <v>0</v>
      </c>
      <c r="J1033" s="23">
        <f t="shared" ca="1" si="622"/>
        <v>1.5636126344853478E-5</v>
      </c>
      <c r="K1033" s="23">
        <f t="shared" ca="1" si="622"/>
        <v>2.1772503552007716E-5</v>
      </c>
      <c r="L1033" s="23">
        <f t="shared" si="622"/>
        <v>0</v>
      </c>
      <c r="M1033" s="23">
        <f t="shared" si="622"/>
        <v>0</v>
      </c>
      <c r="N1033" s="23">
        <f t="shared" ca="1" si="622"/>
        <v>2.0671756898400641E-3</v>
      </c>
      <c r="O1033" s="23">
        <f t="shared" ca="1" si="622"/>
        <v>3.8106404755021139E-3</v>
      </c>
      <c r="P1033" s="23">
        <f t="shared" ca="1" si="622"/>
        <v>1.2974669503226406E-3</v>
      </c>
      <c r="Q1033" s="23">
        <f t="shared" si="622"/>
        <v>0</v>
      </c>
      <c r="R1033" s="23">
        <f t="shared" si="622"/>
        <v>0</v>
      </c>
      <c r="S1033" s="23">
        <f t="shared" si="622"/>
        <v>0</v>
      </c>
      <c r="T1033" s="23">
        <f t="shared" si="622"/>
        <v>0</v>
      </c>
      <c r="U1033" s="23">
        <f t="shared" si="621"/>
        <v>0</v>
      </c>
    </row>
    <row r="1034" spans="1:24">
      <c r="A1034" s="18" t="str">
        <f t="shared" ref="A1034:A1039" si="623">A1033</f>
        <v>CUST_SPEC_OM</v>
      </c>
      <c r="B1034" s="18" t="str">
        <f>$B$7</f>
        <v>SUBTRAN</v>
      </c>
      <c r="D1034" s="23">
        <f t="shared" ca="1" si="620"/>
        <v>1.8655352039061749E-3</v>
      </c>
      <c r="E1034" s="23">
        <f t="shared" si="622"/>
        <v>0</v>
      </c>
      <c r="F1034" s="23">
        <f t="shared" si="621"/>
        <v>0</v>
      </c>
      <c r="G1034" s="23">
        <f t="shared" si="621"/>
        <v>0</v>
      </c>
      <c r="H1034" s="23">
        <f t="shared" si="621"/>
        <v>0</v>
      </c>
      <c r="I1034" s="23">
        <f t="shared" si="621"/>
        <v>0</v>
      </c>
      <c r="J1034" s="23">
        <f t="shared" ca="1" si="621"/>
        <v>4.2088501584780081E-6</v>
      </c>
      <c r="K1034" s="23">
        <f t="shared" ca="1" si="621"/>
        <v>7.5906596548448988E-6</v>
      </c>
      <c r="L1034" s="23">
        <f t="shared" si="621"/>
        <v>0</v>
      </c>
      <c r="M1034" s="23">
        <f t="shared" si="621"/>
        <v>0</v>
      </c>
      <c r="N1034" s="23">
        <f t="shared" ca="1" si="621"/>
        <v>5.4883007622201659E-4</v>
      </c>
      <c r="O1034" s="23">
        <f t="shared" ca="1" si="621"/>
        <v>1.3049056178708288E-3</v>
      </c>
      <c r="P1034" s="23">
        <f t="shared" ca="1" si="621"/>
        <v>0</v>
      </c>
      <c r="Q1034" s="23">
        <f t="shared" si="621"/>
        <v>0</v>
      </c>
      <c r="R1034" s="23">
        <f t="shared" si="621"/>
        <v>0</v>
      </c>
      <c r="S1034" s="23">
        <f t="shared" si="621"/>
        <v>0</v>
      </c>
      <c r="T1034" s="23">
        <f t="shared" si="621"/>
        <v>0</v>
      </c>
      <c r="U1034" s="23">
        <f t="shared" si="621"/>
        <v>0</v>
      </c>
    </row>
    <row r="1035" spans="1:24">
      <c r="A1035" s="18" t="str">
        <f t="shared" si="623"/>
        <v>CUST_SPEC_OM</v>
      </c>
      <c r="B1035" s="18" t="str">
        <f>$B$8</f>
        <v>DISTPRI</v>
      </c>
      <c r="D1035" s="23">
        <f t="shared" ca="1" si="620"/>
        <v>2.5950150548194429E-2</v>
      </c>
      <c r="E1035" s="23">
        <f t="shared" si="622"/>
        <v>0</v>
      </c>
      <c r="F1035" s="23">
        <f t="shared" si="621"/>
        <v>0</v>
      </c>
      <c r="G1035" s="23">
        <f t="shared" si="621"/>
        <v>0</v>
      </c>
      <c r="H1035" s="23">
        <f t="shared" si="621"/>
        <v>0</v>
      </c>
      <c r="I1035" s="23">
        <f t="shared" si="621"/>
        <v>0</v>
      </c>
      <c r="J1035" s="23">
        <f t="shared" ca="1" si="621"/>
        <v>2.0007428948874776E-4</v>
      </c>
      <c r="K1035" s="23">
        <f t="shared" ca="1" si="621"/>
        <v>0</v>
      </c>
      <c r="L1035" s="23">
        <f t="shared" si="621"/>
        <v>0</v>
      </c>
      <c r="M1035" s="23">
        <f t="shared" si="621"/>
        <v>0</v>
      </c>
      <c r="N1035" s="23">
        <f t="shared" ca="1" si="621"/>
        <v>2.5750076258705682E-2</v>
      </c>
      <c r="O1035" s="23">
        <f t="shared" ca="1" si="621"/>
        <v>0</v>
      </c>
      <c r="P1035" s="23">
        <f t="shared" ca="1" si="621"/>
        <v>0</v>
      </c>
      <c r="Q1035" s="23">
        <f t="shared" si="621"/>
        <v>0</v>
      </c>
      <c r="R1035" s="23">
        <f t="shared" si="621"/>
        <v>0</v>
      </c>
      <c r="S1035" s="23">
        <f t="shared" si="621"/>
        <v>0</v>
      </c>
      <c r="T1035" s="23">
        <f t="shared" si="621"/>
        <v>0</v>
      </c>
      <c r="U1035" s="23">
        <f t="shared" si="621"/>
        <v>0</v>
      </c>
    </row>
    <row r="1036" spans="1:24">
      <c r="A1036" s="18" t="str">
        <f t="shared" si="623"/>
        <v>CUST_SPEC_OM</v>
      </c>
      <c r="B1036" s="18" t="str">
        <f>$B$9</f>
        <v>DISTSEC</v>
      </c>
      <c r="D1036" s="23">
        <f t="shared" ca="1" si="620"/>
        <v>0</v>
      </c>
      <c r="E1036" s="23">
        <f t="shared" si="622"/>
        <v>0</v>
      </c>
      <c r="F1036" s="23">
        <f t="shared" si="621"/>
        <v>0</v>
      </c>
      <c r="G1036" s="23">
        <f t="shared" si="621"/>
        <v>0</v>
      </c>
      <c r="H1036" s="23">
        <f t="shared" si="621"/>
        <v>0</v>
      </c>
      <c r="I1036" s="23">
        <f t="shared" si="621"/>
        <v>0</v>
      </c>
      <c r="J1036" s="23">
        <f t="shared" ca="1" si="621"/>
        <v>0</v>
      </c>
      <c r="K1036" s="23">
        <f t="shared" ca="1" si="621"/>
        <v>0</v>
      </c>
      <c r="L1036" s="23">
        <f t="shared" si="621"/>
        <v>0</v>
      </c>
      <c r="M1036" s="23">
        <f t="shared" si="621"/>
        <v>0</v>
      </c>
      <c r="N1036" s="23">
        <f t="shared" ca="1" si="621"/>
        <v>0</v>
      </c>
      <c r="O1036" s="23">
        <f t="shared" ca="1" si="621"/>
        <v>0</v>
      </c>
      <c r="P1036" s="23">
        <f t="shared" ca="1" si="621"/>
        <v>0</v>
      </c>
      <c r="Q1036" s="23">
        <f t="shared" si="621"/>
        <v>0</v>
      </c>
      <c r="R1036" s="23">
        <f t="shared" si="621"/>
        <v>0</v>
      </c>
      <c r="S1036" s="23">
        <f t="shared" si="621"/>
        <v>0</v>
      </c>
      <c r="T1036" s="23">
        <f t="shared" si="621"/>
        <v>0</v>
      </c>
      <c r="U1036" s="23">
        <f t="shared" si="621"/>
        <v>0</v>
      </c>
    </row>
    <row r="1037" spans="1:24">
      <c r="A1037" s="18" t="str">
        <f t="shared" si="623"/>
        <v>CUST_SPEC_OM</v>
      </c>
      <c r="B1037" s="18" t="str">
        <f>$B$10</f>
        <v>ENERGY</v>
      </c>
      <c r="D1037" s="23">
        <f t="shared" ca="1" si="620"/>
        <v>0.62886089057458383</v>
      </c>
      <c r="E1037" s="23">
        <f t="shared" si="622"/>
        <v>0</v>
      </c>
      <c r="F1037" s="23">
        <f t="shared" si="621"/>
        <v>0</v>
      </c>
      <c r="G1037" s="23">
        <f t="shared" si="621"/>
        <v>0</v>
      </c>
      <c r="H1037" s="23">
        <f t="shared" si="621"/>
        <v>0</v>
      </c>
      <c r="I1037" s="23">
        <f t="shared" si="621"/>
        <v>0</v>
      </c>
      <c r="J1037" s="23">
        <f t="shared" ca="1" si="621"/>
        <v>9.559362072355099E-4</v>
      </c>
      <c r="K1037" s="23">
        <f t="shared" ca="1" si="621"/>
        <v>1.3552985977456802E-3</v>
      </c>
      <c r="L1037" s="23">
        <f t="shared" si="621"/>
        <v>0</v>
      </c>
      <c r="M1037" s="23">
        <f t="shared" si="621"/>
        <v>0</v>
      </c>
      <c r="N1037" s="23">
        <f t="shared" ca="1" si="621"/>
        <v>0.16411173347573538</v>
      </c>
      <c r="O1037" s="23">
        <f t="shared" ca="1" si="621"/>
        <v>0.34334082293985946</v>
      </c>
      <c r="P1037" s="23">
        <f t="shared" ca="1" si="621"/>
        <v>0.11909709935400788</v>
      </c>
      <c r="Q1037" s="23">
        <f t="shared" si="621"/>
        <v>0</v>
      </c>
      <c r="R1037" s="23">
        <f t="shared" si="621"/>
        <v>0</v>
      </c>
      <c r="S1037" s="23">
        <f t="shared" si="621"/>
        <v>0</v>
      </c>
      <c r="T1037" s="23">
        <f t="shared" si="621"/>
        <v>0</v>
      </c>
      <c r="U1037" s="23">
        <f t="shared" si="621"/>
        <v>0</v>
      </c>
    </row>
    <row r="1038" spans="1:24">
      <c r="A1038" s="18" t="str">
        <f t="shared" si="623"/>
        <v>CUST_SPEC_OM</v>
      </c>
      <c r="B1038" s="18" t="str">
        <f>$B$11</f>
        <v>CUSTOMER</v>
      </c>
      <c r="D1038" s="23">
        <f t="shared" ca="1" si="620"/>
        <v>1.1498540754191736E-3</v>
      </c>
      <c r="E1038" s="23">
        <f t="shared" si="622"/>
        <v>0</v>
      </c>
      <c r="F1038" s="23">
        <f t="shared" si="621"/>
        <v>0</v>
      </c>
      <c r="G1038" s="23">
        <f t="shared" si="621"/>
        <v>0</v>
      </c>
      <c r="H1038" s="23">
        <f t="shared" si="621"/>
        <v>0</v>
      </c>
      <c r="I1038" s="23">
        <f t="shared" si="621"/>
        <v>0</v>
      </c>
      <c r="J1038" s="23">
        <f t="shared" ca="1" si="621"/>
        <v>1.3242743815370815E-5</v>
      </c>
      <c r="K1038" s="23">
        <f t="shared" ca="1" si="621"/>
        <v>1.0171889240320716E-4</v>
      </c>
      <c r="L1038" s="23">
        <f t="shared" si="621"/>
        <v>0</v>
      </c>
      <c r="M1038" s="23">
        <f t="shared" si="621"/>
        <v>0</v>
      </c>
      <c r="N1038" s="23">
        <f t="shared" ca="1" si="621"/>
        <v>3.5127790281934456E-4</v>
      </c>
      <c r="O1038" s="23">
        <f t="shared" ca="1" si="621"/>
        <v>4.4187247096964702E-4</v>
      </c>
      <c r="P1038" s="23">
        <f t="shared" ca="1" si="621"/>
        <v>2.4174206541160401E-4</v>
      </c>
      <c r="Q1038" s="23">
        <f t="shared" si="621"/>
        <v>0</v>
      </c>
      <c r="R1038" s="23">
        <f t="shared" si="621"/>
        <v>0</v>
      </c>
      <c r="S1038" s="23">
        <f t="shared" si="621"/>
        <v>0</v>
      </c>
      <c r="T1038" s="23">
        <f t="shared" si="621"/>
        <v>0</v>
      </c>
      <c r="U1038" s="23">
        <f t="shared" si="621"/>
        <v>0</v>
      </c>
    </row>
    <row r="1039" spans="1:24">
      <c r="A1039" s="18" t="str">
        <f t="shared" si="623"/>
        <v>CUST_SPEC_OM</v>
      </c>
      <c r="B1039" s="18" t="str">
        <f>$B$12</f>
        <v>TOTAL</v>
      </c>
      <c r="D1039" s="23">
        <f t="shared" ca="1" si="620"/>
        <v>0.99999999999999978</v>
      </c>
      <c r="E1039" s="23">
        <f t="shared" si="622"/>
        <v>0</v>
      </c>
      <c r="F1039" s="23">
        <f t="shared" si="621"/>
        <v>0</v>
      </c>
      <c r="G1039" s="23">
        <f t="shared" si="621"/>
        <v>0</v>
      </c>
      <c r="H1039" s="23">
        <f t="shared" si="621"/>
        <v>0</v>
      </c>
      <c r="I1039" s="23">
        <f t="shared" si="621"/>
        <v>0</v>
      </c>
      <c r="J1039" s="23">
        <f t="shared" ca="1" si="621"/>
        <v>1.9144721530981888E-3</v>
      </c>
      <c r="K1039" s="23">
        <f t="shared" ca="1" si="621"/>
        <v>2.5099673862933355E-3</v>
      </c>
      <c r="L1039" s="23">
        <f t="shared" si="621"/>
        <v>0</v>
      </c>
      <c r="M1039" s="23">
        <f t="shared" si="621"/>
        <v>0</v>
      </c>
      <c r="N1039" s="23">
        <f t="shared" ca="1" si="621"/>
        <v>0.28853820964811733</v>
      </c>
      <c r="O1039" s="23">
        <f t="shared" ca="1" si="621"/>
        <v>0.5268955746990911</v>
      </c>
      <c r="P1039" s="23">
        <f t="shared" ca="1" si="621"/>
        <v>0.18014177611339993</v>
      </c>
      <c r="Q1039" s="23">
        <f t="shared" si="621"/>
        <v>0</v>
      </c>
      <c r="R1039" s="23">
        <f t="shared" si="621"/>
        <v>0</v>
      </c>
      <c r="S1039" s="23">
        <f t="shared" si="621"/>
        <v>0</v>
      </c>
      <c r="T1039" s="23">
        <f t="shared" si="621"/>
        <v>0</v>
      </c>
      <c r="U1039" s="23">
        <f t="shared" si="621"/>
        <v>0</v>
      </c>
    </row>
    <row r="1043" spans="7:21"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</row>
  </sheetData>
  <phoneticPr fontId="17" type="noConversion"/>
  <printOptions horizontalCentered="1"/>
  <pageMargins left="0.5" right="0.5" top="1.25" bottom="0.5" header="0.5" footer="0.25"/>
  <pageSetup scale="39" firstPageNumber="13" fitToHeight="30" orientation="landscape" r:id="rId1"/>
  <headerFooter alignWithMargins="0">
    <oddHeader>&amp;C&amp;"Arial,Bold"&amp;11KENTUCKY POWER COMPANY
COST-OF-SERVICE STUDY
TWELVE MONTHS ENDING 
MARCH 31, 2020&amp;R&amp;11Exhibit No.: JMS-1
Page &amp;P of &amp;N
Witness: J. Stegall</oddHeader>
  </headerFooter>
  <rowBreaks count="11" manualBreakCount="11">
    <brk id="93" max="21" man="1"/>
    <brk id="183" max="21" man="1"/>
    <brk id="280" max="21" man="1"/>
    <brk id="342" max="21" man="1"/>
    <brk id="431" max="21" man="1"/>
    <brk id="516" max="21" man="1"/>
    <brk id="601" max="21" man="1"/>
    <brk id="687" max="21" man="1"/>
    <brk id="774" max="21" man="1"/>
    <brk id="848" max="21" man="1"/>
    <brk id="936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W68"/>
  <sheetViews>
    <sheetView zoomScaleNormal="100" workbookViewId="0">
      <selection activeCell="C11" sqref="C11"/>
    </sheetView>
  </sheetViews>
  <sheetFormatPr defaultRowHeight="13.2" outlineLevelRow="1"/>
  <cols>
    <col min="1" max="1" width="8.88671875" style="61" bestFit="1" customWidth="1"/>
    <col min="2" max="2" width="1.33203125" style="61" customWidth="1"/>
    <col min="3" max="3" width="11.6640625" style="61" bestFit="1" customWidth="1"/>
    <col min="4" max="4" width="1.33203125" style="61" customWidth="1"/>
    <col min="5" max="5" width="13.44140625" style="61" bestFit="1" customWidth="1"/>
    <col min="6" max="6" width="1.33203125" style="61" customWidth="1"/>
    <col min="7" max="7" width="11.6640625" style="61" bestFit="1" customWidth="1"/>
    <col min="8" max="8" width="1.33203125" style="61" customWidth="1"/>
    <col min="9" max="9" width="8.5546875" style="61" bestFit="1" customWidth="1"/>
    <col min="10" max="10" width="1.5546875" style="61" customWidth="1"/>
    <col min="11" max="11" width="12.33203125" style="61" bestFit="1" customWidth="1"/>
    <col min="12" max="12" width="1.5546875" style="61" customWidth="1"/>
    <col min="13" max="13" width="13.44140625" style="61" bestFit="1" customWidth="1"/>
    <col min="14" max="14" width="1.33203125" style="61" customWidth="1"/>
    <col min="15" max="15" width="7" style="61" bestFit="1" customWidth="1"/>
    <col min="16" max="16" width="1.33203125" style="61" customWidth="1"/>
    <col min="17" max="17" width="11.6640625" style="61" bestFit="1" customWidth="1"/>
    <col min="18" max="18" width="1.33203125" style="61" customWidth="1"/>
    <col min="19" max="19" width="11.6640625" style="61" bestFit="1" customWidth="1"/>
    <col min="20" max="20" width="1.44140625" style="61" customWidth="1"/>
    <col min="21" max="21" width="10.6640625" style="61" bestFit="1" customWidth="1"/>
    <col min="22" max="22" width="12.88671875" style="61" bestFit="1" customWidth="1"/>
    <col min="23" max="26" width="11.6640625" style="61" bestFit="1" customWidth="1"/>
    <col min="27" max="253" width="9.109375" style="61"/>
    <col min="254" max="254" width="8.88671875" style="61" bestFit="1" customWidth="1"/>
    <col min="255" max="255" width="1.33203125" style="61" customWidth="1"/>
    <col min="256" max="256" width="11.44140625" style="61" bestFit="1" customWidth="1"/>
    <col min="257" max="257" width="1.33203125" style="61" customWidth="1"/>
    <col min="258" max="258" width="12.88671875" style="61" bestFit="1" customWidth="1"/>
    <col min="259" max="259" width="1.33203125" style="61" customWidth="1"/>
    <col min="260" max="260" width="11" style="61" bestFit="1" customWidth="1"/>
    <col min="261" max="261" width="1.33203125" style="61" customWidth="1"/>
    <col min="262" max="262" width="8.44140625" style="61" bestFit="1" customWidth="1"/>
    <col min="263" max="263" width="1.5546875" style="61" customWidth="1"/>
    <col min="264" max="264" width="9.88671875" style="61" bestFit="1" customWidth="1"/>
    <col min="265" max="265" width="1.33203125" style="61" customWidth="1"/>
    <col min="266" max="266" width="11.44140625" style="61" bestFit="1" customWidth="1"/>
    <col min="267" max="267" width="1.33203125" style="61" customWidth="1"/>
    <col min="268" max="268" width="10.44140625" style="61" bestFit="1" customWidth="1"/>
    <col min="269" max="269" width="1.33203125" style="61" customWidth="1"/>
    <col min="270" max="270" width="10.44140625" style="61" bestFit="1" customWidth="1"/>
    <col min="271" max="271" width="1.33203125" style="61" customWidth="1"/>
    <col min="272" max="272" width="11.44140625" style="61" bestFit="1" customWidth="1"/>
    <col min="273" max="273" width="1.44140625" style="61" customWidth="1"/>
    <col min="274" max="274" width="10.5546875" style="61" bestFit="1" customWidth="1"/>
    <col min="275" max="509" width="9.109375" style="61"/>
    <col min="510" max="510" width="8.88671875" style="61" bestFit="1" customWidth="1"/>
    <col min="511" max="511" width="1.33203125" style="61" customWidth="1"/>
    <col min="512" max="512" width="11.44140625" style="61" bestFit="1" customWidth="1"/>
    <col min="513" max="513" width="1.33203125" style="61" customWidth="1"/>
    <col min="514" max="514" width="12.88671875" style="61" bestFit="1" customWidth="1"/>
    <col min="515" max="515" width="1.33203125" style="61" customWidth="1"/>
    <col min="516" max="516" width="11" style="61" bestFit="1" customWidth="1"/>
    <col min="517" max="517" width="1.33203125" style="61" customWidth="1"/>
    <col min="518" max="518" width="8.44140625" style="61" bestFit="1" customWidth="1"/>
    <col min="519" max="519" width="1.5546875" style="61" customWidth="1"/>
    <col min="520" max="520" width="9.88671875" style="61" bestFit="1" customWidth="1"/>
    <col min="521" max="521" width="1.33203125" style="61" customWidth="1"/>
    <col min="522" max="522" width="11.44140625" style="61" bestFit="1" customWidth="1"/>
    <col min="523" max="523" width="1.33203125" style="61" customWidth="1"/>
    <col min="524" max="524" width="10.44140625" style="61" bestFit="1" customWidth="1"/>
    <col min="525" max="525" width="1.33203125" style="61" customWidth="1"/>
    <col min="526" max="526" width="10.44140625" style="61" bestFit="1" customWidth="1"/>
    <col min="527" max="527" width="1.33203125" style="61" customWidth="1"/>
    <col min="528" max="528" width="11.44140625" style="61" bestFit="1" customWidth="1"/>
    <col min="529" max="529" width="1.44140625" style="61" customWidth="1"/>
    <col min="530" max="530" width="10.5546875" style="61" bestFit="1" customWidth="1"/>
    <col min="531" max="765" width="9.109375" style="61"/>
    <col min="766" max="766" width="8.88671875" style="61" bestFit="1" customWidth="1"/>
    <col min="767" max="767" width="1.33203125" style="61" customWidth="1"/>
    <col min="768" max="768" width="11.44140625" style="61" bestFit="1" customWidth="1"/>
    <col min="769" max="769" width="1.33203125" style="61" customWidth="1"/>
    <col min="770" max="770" width="12.88671875" style="61" bestFit="1" customWidth="1"/>
    <col min="771" max="771" width="1.33203125" style="61" customWidth="1"/>
    <col min="772" max="772" width="11" style="61" bestFit="1" customWidth="1"/>
    <col min="773" max="773" width="1.33203125" style="61" customWidth="1"/>
    <col min="774" max="774" width="8.44140625" style="61" bestFit="1" customWidth="1"/>
    <col min="775" max="775" width="1.5546875" style="61" customWidth="1"/>
    <col min="776" max="776" width="9.88671875" style="61" bestFit="1" customWidth="1"/>
    <col min="777" max="777" width="1.33203125" style="61" customWidth="1"/>
    <col min="778" max="778" width="11.44140625" style="61" bestFit="1" customWidth="1"/>
    <col min="779" max="779" width="1.33203125" style="61" customWidth="1"/>
    <col min="780" max="780" width="10.44140625" style="61" bestFit="1" customWidth="1"/>
    <col min="781" max="781" width="1.33203125" style="61" customWidth="1"/>
    <col min="782" max="782" width="10.44140625" style="61" bestFit="1" customWidth="1"/>
    <col min="783" max="783" width="1.33203125" style="61" customWidth="1"/>
    <col min="784" max="784" width="11.44140625" style="61" bestFit="1" customWidth="1"/>
    <col min="785" max="785" width="1.44140625" style="61" customWidth="1"/>
    <col min="786" max="786" width="10.5546875" style="61" bestFit="1" customWidth="1"/>
    <col min="787" max="1021" width="9.109375" style="61"/>
    <col min="1022" max="1022" width="8.88671875" style="61" bestFit="1" customWidth="1"/>
    <col min="1023" max="1023" width="1.33203125" style="61" customWidth="1"/>
    <col min="1024" max="1024" width="11.44140625" style="61" bestFit="1" customWidth="1"/>
    <col min="1025" max="1025" width="1.33203125" style="61" customWidth="1"/>
    <col min="1026" max="1026" width="12.88671875" style="61" bestFit="1" customWidth="1"/>
    <col min="1027" max="1027" width="1.33203125" style="61" customWidth="1"/>
    <col min="1028" max="1028" width="11" style="61" bestFit="1" customWidth="1"/>
    <col min="1029" max="1029" width="1.33203125" style="61" customWidth="1"/>
    <col min="1030" max="1030" width="8.44140625" style="61" bestFit="1" customWidth="1"/>
    <col min="1031" max="1031" width="1.5546875" style="61" customWidth="1"/>
    <col min="1032" max="1032" width="9.88671875" style="61" bestFit="1" customWidth="1"/>
    <col min="1033" max="1033" width="1.33203125" style="61" customWidth="1"/>
    <col min="1034" max="1034" width="11.44140625" style="61" bestFit="1" customWidth="1"/>
    <col min="1035" max="1035" width="1.33203125" style="61" customWidth="1"/>
    <col min="1036" max="1036" width="10.44140625" style="61" bestFit="1" customWidth="1"/>
    <col min="1037" max="1037" width="1.33203125" style="61" customWidth="1"/>
    <col min="1038" max="1038" width="10.44140625" style="61" bestFit="1" customWidth="1"/>
    <col min="1039" max="1039" width="1.33203125" style="61" customWidth="1"/>
    <col min="1040" max="1040" width="11.44140625" style="61" bestFit="1" customWidth="1"/>
    <col min="1041" max="1041" width="1.44140625" style="61" customWidth="1"/>
    <col min="1042" max="1042" width="10.5546875" style="61" bestFit="1" customWidth="1"/>
    <col min="1043" max="1277" width="9.109375" style="61"/>
    <col min="1278" max="1278" width="8.88671875" style="61" bestFit="1" customWidth="1"/>
    <col min="1279" max="1279" width="1.33203125" style="61" customWidth="1"/>
    <col min="1280" max="1280" width="11.44140625" style="61" bestFit="1" customWidth="1"/>
    <col min="1281" max="1281" width="1.33203125" style="61" customWidth="1"/>
    <col min="1282" max="1282" width="12.88671875" style="61" bestFit="1" customWidth="1"/>
    <col min="1283" max="1283" width="1.33203125" style="61" customWidth="1"/>
    <col min="1284" max="1284" width="11" style="61" bestFit="1" customWidth="1"/>
    <col min="1285" max="1285" width="1.33203125" style="61" customWidth="1"/>
    <col min="1286" max="1286" width="8.44140625" style="61" bestFit="1" customWidth="1"/>
    <col min="1287" max="1287" width="1.5546875" style="61" customWidth="1"/>
    <col min="1288" max="1288" width="9.88671875" style="61" bestFit="1" customWidth="1"/>
    <col min="1289" max="1289" width="1.33203125" style="61" customWidth="1"/>
    <col min="1290" max="1290" width="11.44140625" style="61" bestFit="1" customWidth="1"/>
    <col min="1291" max="1291" width="1.33203125" style="61" customWidth="1"/>
    <col min="1292" max="1292" width="10.44140625" style="61" bestFit="1" customWidth="1"/>
    <col min="1293" max="1293" width="1.33203125" style="61" customWidth="1"/>
    <col min="1294" max="1294" width="10.44140625" style="61" bestFit="1" customWidth="1"/>
    <col min="1295" max="1295" width="1.33203125" style="61" customWidth="1"/>
    <col min="1296" max="1296" width="11.44140625" style="61" bestFit="1" customWidth="1"/>
    <col min="1297" max="1297" width="1.44140625" style="61" customWidth="1"/>
    <col min="1298" max="1298" width="10.5546875" style="61" bestFit="1" customWidth="1"/>
    <col min="1299" max="1533" width="9.109375" style="61"/>
    <col min="1534" max="1534" width="8.88671875" style="61" bestFit="1" customWidth="1"/>
    <col min="1535" max="1535" width="1.33203125" style="61" customWidth="1"/>
    <col min="1536" max="1536" width="11.44140625" style="61" bestFit="1" customWidth="1"/>
    <col min="1537" max="1537" width="1.33203125" style="61" customWidth="1"/>
    <col min="1538" max="1538" width="12.88671875" style="61" bestFit="1" customWidth="1"/>
    <col min="1539" max="1539" width="1.33203125" style="61" customWidth="1"/>
    <col min="1540" max="1540" width="11" style="61" bestFit="1" customWidth="1"/>
    <col min="1541" max="1541" width="1.33203125" style="61" customWidth="1"/>
    <col min="1542" max="1542" width="8.44140625" style="61" bestFit="1" customWidth="1"/>
    <col min="1543" max="1543" width="1.5546875" style="61" customWidth="1"/>
    <col min="1544" max="1544" width="9.88671875" style="61" bestFit="1" customWidth="1"/>
    <col min="1545" max="1545" width="1.33203125" style="61" customWidth="1"/>
    <col min="1546" max="1546" width="11.44140625" style="61" bestFit="1" customWidth="1"/>
    <col min="1547" max="1547" width="1.33203125" style="61" customWidth="1"/>
    <col min="1548" max="1548" width="10.44140625" style="61" bestFit="1" customWidth="1"/>
    <col min="1549" max="1549" width="1.33203125" style="61" customWidth="1"/>
    <col min="1550" max="1550" width="10.44140625" style="61" bestFit="1" customWidth="1"/>
    <col min="1551" max="1551" width="1.33203125" style="61" customWidth="1"/>
    <col min="1552" max="1552" width="11.44140625" style="61" bestFit="1" customWidth="1"/>
    <col min="1553" max="1553" width="1.44140625" style="61" customWidth="1"/>
    <col min="1554" max="1554" width="10.5546875" style="61" bestFit="1" customWidth="1"/>
    <col min="1555" max="1789" width="9.109375" style="61"/>
    <col min="1790" max="1790" width="8.88671875" style="61" bestFit="1" customWidth="1"/>
    <col min="1791" max="1791" width="1.33203125" style="61" customWidth="1"/>
    <col min="1792" max="1792" width="11.44140625" style="61" bestFit="1" customWidth="1"/>
    <col min="1793" max="1793" width="1.33203125" style="61" customWidth="1"/>
    <col min="1794" max="1794" width="12.88671875" style="61" bestFit="1" customWidth="1"/>
    <col min="1795" max="1795" width="1.33203125" style="61" customWidth="1"/>
    <col min="1796" max="1796" width="11" style="61" bestFit="1" customWidth="1"/>
    <col min="1797" max="1797" width="1.33203125" style="61" customWidth="1"/>
    <col min="1798" max="1798" width="8.44140625" style="61" bestFit="1" customWidth="1"/>
    <col min="1799" max="1799" width="1.5546875" style="61" customWidth="1"/>
    <col min="1800" max="1800" width="9.88671875" style="61" bestFit="1" customWidth="1"/>
    <col min="1801" max="1801" width="1.33203125" style="61" customWidth="1"/>
    <col min="1802" max="1802" width="11.44140625" style="61" bestFit="1" customWidth="1"/>
    <col min="1803" max="1803" width="1.33203125" style="61" customWidth="1"/>
    <col min="1804" max="1804" width="10.44140625" style="61" bestFit="1" customWidth="1"/>
    <col min="1805" max="1805" width="1.33203125" style="61" customWidth="1"/>
    <col min="1806" max="1806" width="10.44140625" style="61" bestFit="1" customWidth="1"/>
    <col min="1807" max="1807" width="1.33203125" style="61" customWidth="1"/>
    <col min="1808" max="1808" width="11.44140625" style="61" bestFit="1" customWidth="1"/>
    <col min="1809" max="1809" width="1.44140625" style="61" customWidth="1"/>
    <col min="1810" max="1810" width="10.5546875" style="61" bestFit="1" customWidth="1"/>
    <col min="1811" max="2045" width="9.109375" style="61"/>
    <col min="2046" max="2046" width="8.88671875" style="61" bestFit="1" customWidth="1"/>
    <col min="2047" max="2047" width="1.33203125" style="61" customWidth="1"/>
    <col min="2048" max="2048" width="11.44140625" style="61" bestFit="1" customWidth="1"/>
    <col min="2049" max="2049" width="1.33203125" style="61" customWidth="1"/>
    <col min="2050" max="2050" width="12.88671875" style="61" bestFit="1" customWidth="1"/>
    <col min="2051" max="2051" width="1.33203125" style="61" customWidth="1"/>
    <col min="2052" max="2052" width="11" style="61" bestFit="1" customWidth="1"/>
    <col min="2053" max="2053" width="1.33203125" style="61" customWidth="1"/>
    <col min="2054" max="2054" width="8.44140625" style="61" bestFit="1" customWidth="1"/>
    <col min="2055" max="2055" width="1.5546875" style="61" customWidth="1"/>
    <col min="2056" max="2056" width="9.88671875" style="61" bestFit="1" customWidth="1"/>
    <col min="2057" max="2057" width="1.33203125" style="61" customWidth="1"/>
    <col min="2058" max="2058" width="11.44140625" style="61" bestFit="1" customWidth="1"/>
    <col min="2059" max="2059" width="1.33203125" style="61" customWidth="1"/>
    <col min="2060" max="2060" width="10.44140625" style="61" bestFit="1" customWidth="1"/>
    <col min="2061" max="2061" width="1.33203125" style="61" customWidth="1"/>
    <col min="2062" max="2062" width="10.44140625" style="61" bestFit="1" customWidth="1"/>
    <col min="2063" max="2063" width="1.33203125" style="61" customWidth="1"/>
    <col min="2064" max="2064" width="11.44140625" style="61" bestFit="1" customWidth="1"/>
    <col min="2065" max="2065" width="1.44140625" style="61" customWidth="1"/>
    <col min="2066" max="2066" width="10.5546875" style="61" bestFit="1" customWidth="1"/>
    <col min="2067" max="2301" width="9.109375" style="61"/>
    <col min="2302" max="2302" width="8.88671875" style="61" bestFit="1" customWidth="1"/>
    <col min="2303" max="2303" width="1.33203125" style="61" customWidth="1"/>
    <col min="2304" max="2304" width="11.44140625" style="61" bestFit="1" customWidth="1"/>
    <col min="2305" max="2305" width="1.33203125" style="61" customWidth="1"/>
    <col min="2306" max="2306" width="12.88671875" style="61" bestFit="1" customWidth="1"/>
    <col min="2307" max="2307" width="1.33203125" style="61" customWidth="1"/>
    <col min="2308" max="2308" width="11" style="61" bestFit="1" customWidth="1"/>
    <col min="2309" max="2309" width="1.33203125" style="61" customWidth="1"/>
    <col min="2310" max="2310" width="8.44140625" style="61" bestFit="1" customWidth="1"/>
    <col min="2311" max="2311" width="1.5546875" style="61" customWidth="1"/>
    <col min="2312" max="2312" width="9.88671875" style="61" bestFit="1" customWidth="1"/>
    <col min="2313" max="2313" width="1.33203125" style="61" customWidth="1"/>
    <col min="2314" max="2314" width="11.44140625" style="61" bestFit="1" customWidth="1"/>
    <col min="2315" max="2315" width="1.33203125" style="61" customWidth="1"/>
    <col min="2316" max="2316" width="10.44140625" style="61" bestFit="1" customWidth="1"/>
    <col min="2317" max="2317" width="1.33203125" style="61" customWidth="1"/>
    <col min="2318" max="2318" width="10.44140625" style="61" bestFit="1" customWidth="1"/>
    <col min="2319" max="2319" width="1.33203125" style="61" customWidth="1"/>
    <col min="2320" max="2320" width="11.44140625" style="61" bestFit="1" customWidth="1"/>
    <col min="2321" max="2321" width="1.44140625" style="61" customWidth="1"/>
    <col min="2322" max="2322" width="10.5546875" style="61" bestFit="1" customWidth="1"/>
    <col min="2323" max="2557" width="9.109375" style="61"/>
    <col min="2558" max="2558" width="8.88671875" style="61" bestFit="1" customWidth="1"/>
    <col min="2559" max="2559" width="1.33203125" style="61" customWidth="1"/>
    <col min="2560" max="2560" width="11.44140625" style="61" bestFit="1" customWidth="1"/>
    <col min="2561" max="2561" width="1.33203125" style="61" customWidth="1"/>
    <col min="2562" max="2562" width="12.88671875" style="61" bestFit="1" customWidth="1"/>
    <col min="2563" max="2563" width="1.33203125" style="61" customWidth="1"/>
    <col min="2564" max="2564" width="11" style="61" bestFit="1" customWidth="1"/>
    <col min="2565" max="2565" width="1.33203125" style="61" customWidth="1"/>
    <col min="2566" max="2566" width="8.44140625" style="61" bestFit="1" customWidth="1"/>
    <col min="2567" max="2567" width="1.5546875" style="61" customWidth="1"/>
    <col min="2568" max="2568" width="9.88671875" style="61" bestFit="1" customWidth="1"/>
    <col min="2569" max="2569" width="1.33203125" style="61" customWidth="1"/>
    <col min="2570" max="2570" width="11.44140625" style="61" bestFit="1" customWidth="1"/>
    <col min="2571" max="2571" width="1.33203125" style="61" customWidth="1"/>
    <col min="2572" max="2572" width="10.44140625" style="61" bestFit="1" customWidth="1"/>
    <col min="2573" max="2573" width="1.33203125" style="61" customWidth="1"/>
    <col min="2574" max="2574" width="10.44140625" style="61" bestFit="1" customWidth="1"/>
    <col min="2575" max="2575" width="1.33203125" style="61" customWidth="1"/>
    <col min="2576" max="2576" width="11.44140625" style="61" bestFit="1" customWidth="1"/>
    <col min="2577" max="2577" width="1.44140625" style="61" customWidth="1"/>
    <col min="2578" max="2578" width="10.5546875" style="61" bestFit="1" customWidth="1"/>
    <col min="2579" max="2813" width="9.109375" style="61"/>
    <col min="2814" max="2814" width="8.88671875" style="61" bestFit="1" customWidth="1"/>
    <col min="2815" max="2815" width="1.33203125" style="61" customWidth="1"/>
    <col min="2816" max="2816" width="11.44140625" style="61" bestFit="1" customWidth="1"/>
    <col min="2817" max="2817" width="1.33203125" style="61" customWidth="1"/>
    <col min="2818" max="2818" width="12.88671875" style="61" bestFit="1" customWidth="1"/>
    <col min="2819" max="2819" width="1.33203125" style="61" customWidth="1"/>
    <col min="2820" max="2820" width="11" style="61" bestFit="1" customWidth="1"/>
    <col min="2821" max="2821" width="1.33203125" style="61" customWidth="1"/>
    <col min="2822" max="2822" width="8.44140625" style="61" bestFit="1" customWidth="1"/>
    <col min="2823" max="2823" width="1.5546875" style="61" customWidth="1"/>
    <col min="2824" max="2824" width="9.88671875" style="61" bestFit="1" customWidth="1"/>
    <col min="2825" max="2825" width="1.33203125" style="61" customWidth="1"/>
    <col min="2826" max="2826" width="11.44140625" style="61" bestFit="1" customWidth="1"/>
    <col min="2827" max="2827" width="1.33203125" style="61" customWidth="1"/>
    <col min="2828" max="2828" width="10.44140625" style="61" bestFit="1" customWidth="1"/>
    <col min="2829" max="2829" width="1.33203125" style="61" customWidth="1"/>
    <col min="2830" max="2830" width="10.44140625" style="61" bestFit="1" customWidth="1"/>
    <col min="2831" max="2831" width="1.33203125" style="61" customWidth="1"/>
    <col min="2832" max="2832" width="11.44140625" style="61" bestFit="1" customWidth="1"/>
    <col min="2833" max="2833" width="1.44140625" style="61" customWidth="1"/>
    <col min="2834" max="2834" width="10.5546875" style="61" bestFit="1" customWidth="1"/>
    <col min="2835" max="3069" width="9.109375" style="61"/>
    <col min="3070" max="3070" width="8.88671875" style="61" bestFit="1" customWidth="1"/>
    <col min="3071" max="3071" width="1.33203125" style="61" customWidth="1"/>
    <col min="3072" max="3072" width="11.44140625" style="61" bestFit="1" customWidth="1"/>
    <col min="3073" max="3073" width="1.33203125" style="61" customWidth="1"/>
    <col min="3074" max="3074" width="12.88671875" style="61" bestFit="1" customWidth="1"/>
    <col min="3075" max="3075" width="1.33203125" style="61" customWidth="1"/>
    <col min="3076" max="3076" width="11" style="61" bestFit="1" customWidth="1"/>
    <col min="3077" max="3077" width="1.33203125" style="61" customWidth="1"/>
    <col min="3078" max="3078" width="8.44140625" style="61" bestFit="1" customWidth="1"/>
    <col min="3079" max="3079" width="1.5546875" style="61" customWidth="1"/>
    <col min="3080" max="3080" width="9.88671875" style="61" bestFit="1" customWidth="1"/>
    <col min="3081" max="3081" width="1.33203125" style="61" customWidth="1"/>
    <col min="3082" max="3082" width="11.44140625" style="61" bestFit="1" customWidth="1"/>
    <col min="3083" max="3083" width="1.33203125" style="61" customWidth="1"/>
    <col min="3084" max="3084" width="10.44140625" style="61" bestFit="1" customWidth="1"/>
    <col min="3085" max="3085" width="1.33203125" style="61" customWidth="1"/>
    <col min="3086" max="3086" width="10.44140625" style="61" bestFit="1" customWidth="1"/>
    <col min="3087" max="3087" width="1.33203125" style="61" customWidth="1"/>
    <col min="3088" max="3088" width="11.44140625" style="61" bestFit="1" customWidth="1"/>
    <col min="3089" max="3089" width="1.44140625" style="61" customWidth="1"/>
    <col min="3090" max="3090" width="10.5546875" style="61" bestFit="1" customWidth="1"/>
    <col min="3091" max="3325" width="9.109375" style="61"/>
    <col min="3326" max="3326" width="8.88671875" style="61" bestFit="1" customWidth="1"/>
    <col min="3327" max="3327" width="1.33203125" style="61" customWidth="1"/>
    <col min="3328" max="3328" width="11.44140625" style="61" bestFit="1" customWidth="1"/>
    <col min="3329" max="3329" width="1.33203125" style="61" customWidth="1"/>
    <col min="3330" max="3330" width="12.88671875" style="61" bestFit="1" customWidth="1"/>
    <col min="3331" max="3331" width="1.33203125" style="61" customWidth="1"/>
    <col min="3332" max="3332" width="11" style="61" bestFit="1" customWidth="1"/>
    <col min="3333" max="3333" width="1.33203125" style="61" customWidth="1"/>
    <col min="3334" max="3334" width="8.44140625" style="61" bestFit="1" customWidth="1"/>
    <col min="3335" max="3335" width="1.5546875" style="61" customWidth="1"/>
    <col min="3336" max="3336" width="9.88671875" style="61" bestFit="1" customWidth="1"/>
    <col min="3337" max="3337" width="1.33203125" style="61" customWidth="1"/>
    <col min="3338" max="3338" width="11.44140625" style="61" bestFit="1" customWidth="1"/>
    <col min="3339" max="3339" width="1.33203125" style="61" customWidth="1"/>
    <col min="3340" max="3340" width="10.44140625" style="61" bestFit="1" customWidth="1"/>
    <col min="3341" max="3341" width="1.33203125" style="61" customWidth="1"/>
    <col min="3342" max="3342" width="10.44140625" style="61" bestFit="1" customWidth="1"/>
    <col min="3343" max="3343" width="1.33203125" style="61" customWidth="1"/>
    <col min="3344" max="3344" width="11.44140625" style="61" bestFit="1" customWidth="1"/>
    <col min="3345" max="3345" width="1.44140625" style="61" customWidth="1"/>
    <col min="3346" max="3346" width="10.5546875" style="61" bestFit="1" customWidth="1"/>
    <col min="3347" max="3581" width="9.109375" style="61"/>
    <col min="3582" max="3582" width="8.88671875" style="61" bestFit="1" customWidth="1"/>
    <col min="3583" max="3583" width="1.33203125" style="61" customWidth="1"/>
    <col min="3584" max="3584" width="11.44140625" style="61" bestFit="1" customWidth="1"/>
    <col min="3585" max="3585" width="1.33203125" style="61" customWidth="1"/>
    <col min="3586" max="3586" width="12.88671875" style="61" bestFit="1" customWidth="1"/>
    <col min="3587" max="3587" width="1.33203125" style="61" customWidth="1"/>
    <col min="3588" max="3588" width="11" style="61" bestFit="1" customWidth="1"/>
    <col min="3589" max="3589" width="1.33203125" style="61" customWidth="1"/>
    <col min="3590" max="3590" width="8.44140625" style="61" bestFit="1" customWidth="1"/>
    <col min="3591" max="3591" width="1.5546875" style="61" customWidth="1"/>
    <col min="3592" max="3592" width="9.88671875" style="61" bestFit="1" customWidth="1"/>
    <col min="3593" max="3593" width="1.33203125" style="61" customWidth="1"/>
    <col min="3594" max="3594" width="11.44140625" style="61" bestFit="1" customWidth="1"/>
    <col min="3595" max="3595" width="1.33203125" style="61" customWidth="1"/>
    <col min="3596" max="3596" width="10.44140625" style="61" bestFit="1" customWidth="1"/>
    <col min="3597" max="3597" width="1.33203125" style="61" customWidth="1"/>
    <col min="3598" max="3598" width="10.44140625" style="61" bestFit="1" customWidth="1"/>
    <col min="3599" max="3599" width="1.33203125" style="61" customWidth="1"/>
    <col min="3600" max="3600" width="11.44140625" style="61" bestFit="1" customWidth="1"/>
    <col min="3601" max="3601" width="1.44140625" style="61" customWidth="1"/>
    <col min="3602" max="3602" width="10.5546875" style="61" bestFit="1" customWidth="1"/>
    <col min="3603" max="3837" width="9.109375" style="61"/>
    <col min="3838" max="3838" width="8.88671875" style="61" bestFit="1" customWidth="1"/>
    <col min="3839" max="3839" width="1.33203125" style="61" customWidth="1"/>
    <col min="3840" max="3840" width="11.44140625" style="61" bestFit="1" customWidth="1"/>
    <col min="3841" max="3841" width="1.33203125" style="61" customWidth="1"/>
    <col min="3842" max="3842" width="12.88671875" style="61" bestFit="1" customWidth="1"/>
    <col min="3843" max="3843" width="1.33203125" style="61" customWidth="1"/>
    <col min="3844" max="3844" width="11" style="61" bestFit="1" customWidth="1"/>
    <col min="3845" max="3845" width="1.33203125" style="61" customWidth="1"/>
    <col min="3846" max="3846" width="8.44140625" style="61" bestFit="1" customWidth="1"/>
    <col min="3847" max="3847" width="1.5546875" style="61" customWidth="1"/>
    <col min="3848" max="3848" width="9.88671875" style="61" bestFit="1" customWidth="1"/>
    <col min="3849" max="3849" width="1.33203125" style="61" customWidth="1"/>
    <col min="3850" max="3850" width="11.44140625" style="61" bestFit="1" customWidth="1"/>
    <col min="3851" max="3851" width="1.33203125" style="61" customWidth="1"/>
    <col min="3852" max="3852" width="10.44140625" style="61" bestFit="1" customWidth="1"/>
    <col min="3853" max="3853" width="1.33203125" style="61" customWidth="1"/>
    <col min="3854" max="3854" width="10.44140625" style="61" bestFit="1" customWidth="1"/>
    <col min="3855" max="3855" width="1.33203125" style="61" customWidth="1"/>
    <col min="3856" max="3856" width="11.44140625" style="61" bestFit="1" customWidth="1"/>
    <col min="3857" max="3857" width="1.44140625" style="61" customWidth="1"/>
    <col min="3858" max="3858" width="10.5546875" style="61" bestFit="1" customWidth="1"/>
    <col min="3859" max="4093" width="9.109375" style="61"/>
    <col min="4094" max="4094" width="8.88671875" style="61" bestFit="1" customWidth="1"/>
    <col min="4095" max="4095" width="1.33203125" style="61" customWidth="1"/>
    <col min="4096" max="4096" width="11.44140625" style="61" bestFit="1" customWidth="1"/>
    <col min="4097" max="4097" width="1.33203125" style="61" customWidth="1"/>
    <col min="4098" max="4098" width="12.88671875" style="61" bestFit="1" customWidth="1"/>
    <col min="4099" max="4099" width="1.33203125" style="61" customWidth="1"/>
    <col min="4100" max="4100" width="11" style="61" bestFit="1" customWidth="1"/>
    <col min="4101" max="4101" width="1.33203125" style="61" customWidth="1"/>
    <col min="4102" max="4102" width="8.44140625" style="61" bestFit="1" customWidth="1"/>
    <col min="4103" max="4103" width="1.5546875" style="61" customWidth="1"/>
    <col min="4104" max="4104" width="9.88671875" style="61" bestFit="1" customWidth="1"/>
    <col min="4105" max="4105" width="1.33203125" style="61" customWidth="1"/>
    <col min="4106" max="4106" width="11.44140625" style="61" bestFit="1" customWidth="1"/>
    <col min="4107" max="4107" width="1.33203125" style="61" customWidth="1"/>
    <col min="4108" max="4108" width="10.44140625" style="61" bestFit="1" customWidth="1"/>
    <col min="4109" max="4109" width="1.33203125" style="61" customWidth="1"/>
    <col min="4110" max="4110" width="10.44140625" style="61" bestFit="1" customWidth="1"/>
    <col min="4111" max="4111" width="1.33203125" style="61" customWidth="1"/>
    <col min="4112" max="4112" width="11.44140625" style="61" bestFit="1" customWidth="1"/>
    <col min="4113" max="4113" width="1.44140625" style="61" customWidth="1"/>
    <col min="4114" max="4114" width="10.5546875" style="61" bestFit="1" customWidth="1"/>
    <col min="4115" max="4349" width="9.109375" style="61"/>
    <col min="4350" max="4350" width="8.88671875" style="61" bestFit="1" customWidth="1"/>
    <col min="4351" max="4351" width="1.33203125" style="61" customWidth="1"/>
    <col min="4352" max="4352" width="11.44140625" style="61" bestFit="1" customWidth="1"/>
    <col min="4353" max="4353" width="1.33203125" style="61" customWidth="1"/>
    <col min="4354" max="4354" width="12.88671875" style="61" bestFit="1" customWidth="1"/>
    <col min="4355" max="4355" width="1.33203125" style="61" customWidth="1"/>
    <col min="4356" max="4356" width="11" style="61" bestFit="1" customWidth="1"/>
    <col min="4357" max="4357" width="1.33203125" style="61" customWidth="1"/>
    <col min="4358" max="4358" width="8.44140625" style="61" bestFit="1" customWidth="1"/>
    <col min="4359" max="4359" width="1.5546875" style="61" customWidth="1"/>
    <col min="4360" max="4360" width="9.88671875" style="61" bestFit="1" customWidth="1"/>
    <col min="4361" max="4361" width="1.33203125" style="61" customWidth="1"/>
    <col min="4362" max="4362" width="11.44140625" style="61" bestFit="1" customWidth="1"/>
    <col min="4363" max="4363" width="1.33203125" style="61" customWidth="1"/>
    <col min="4364" max="4364" width="10.44140625" style="61" bestFit="1" customWidth="1"/>
    <col min="4365" max="4365" width="1.33203125" style="61" customWidth="1"/>
    <col min="4366" max="4366" width="10.44140625" style="61" bestFit="1" customWidth="1"/>
    <col min="4367" max="4367" width="1.33203125" style="61" customWidth="1"/>
    <col min="4368" max="4368" width="11.44140625" style="61" bestFit="1" customWidth="1"/>
    <col min="4369" max="4369" width="1.44140625" style="61" customWidth="1"/>
    <col min="4370" max="4370" width="10.5546875" style="61" bestFit="1" customWidth="1"/>
    <col min="4371" max="4605" width="9.109375" style="61"/>
    <col min="4606" max="4606" width="8.88671875" style="61" bestFit="1" customWidth="1"/>
    <col min="4607" max="4607" width="1.33203125" style="61" customWidth="1"/>
    <col min="4608" max="4608" width="11.44140625" style="61" bestFit="1" customWidth="1"/>
    <col min="4609" max="4609" width="1.33203125" style="61" customWidth="1"/>
    <col min="4610" max="4610" width="12.88671875" style="61" bestFit="1" customWidth="1"/>
    <col min="4611" max="4611" width="1.33203125" style="61" customWidth="1"/>
    <col min="4612" max="4612" width="11" style="61" bestFit="1" customWidth="1"/>
    <col min="4613" max="4613" width="1.33203125" style="61" customWidth="1"/>
    <col min="4614" max="4614" width="8.44140625" style="61" bestFit="1" customWidth="1"/>
    <col min="4615" max="4615" width="1.5546875" style="61" customWidth="1"/>
    <col min="4616" max="4616" width="9.88671875" style="61" bestFit="1" customWidth="1"/>
    <col min="4617" max="4617" width="1.33203125" style="61" customWidth="1"/>
    <col min="4618" max="4618" width="11.44140625" style="61" bestFit="1" customWidth="1"/>
    <col min="4619" max="4619" width="1.33203125" style="61" customWidth="1"/>
    <col min="4620" max="4620" width="10.44140625" style="61" bestFit="1" customWidth="1"/>
    <col min="4621" max="4621" width="1.33203125" style="61" customWidth="1"/>
    <col min="4622" max="4622" width="10.44140625" style="61" bestFit="1" customWidth="1"/>
    <col min="4623" max="4623" width="1.33203125" style="61" customWidth="1"/>
    <col min="4624" max="4624" width="11.44140625" style="61" bestFit="1" customWidth="1"/>
    <col min="4625" max="4625" width="1.44140625" style="61" customWidth="1"/>
    <col min="4626" max="4626" width="10.5546875" style="61" bestFit="1" customWidth="1"/>
    <col min="4627" max="4861" width="9.109375" style="61"/>
    <col min="4862" max="4862" width="8.88671875" style="61" bestFit="1" customWidth="1"/>
    <col min="4863" max="4863" width="1.33203125" style="61" customWidth="1"/>
    <col min="4864" max="4864" width="11.44140625" style="61" bestFit="1" customWidth="1"/>
    <col min="4865" max="4865" width="1.33203125" style="61" customWidth="1"/>
    <col min="4866" max="4866" width="12.88671875" style="61" bestFit="1" customWidth="1"/>
    <col min="4867" max="4867" width="1.33203125" style="61" customWidth="1"/>
    <col min="4868" max="4868" width="11" style="61" bestFit="1" customWidth="1"/>
    <col min="4869" max="4869" width="1.33203125" style="61" customWidth="1"/>
    <col min="4870" max="4870" width="8.44140625" style="61" bestFit="1" customWidth="1"/>
    <col min="4871" max="4871" width="1.5546875" style="61" customWidth="1"/>
    <col min="4872" max="4872" width="9.88671875" style="61" bestFit="1" customWidth="1"/>
    <col min="4873" max="4873" width="1.33203125" style="61" customWidth="1"/>
    <col min="4874" max="4874" width="11.44140625" style="61" bestFit="1" customWidth="1"/>
    <col min="4875" max="4875" width="1.33203125" style="61" customWidth="1"/>
    <col min="4876" max="4876" width="10.44140625" style="61" bestFit="1" customWidth="1"/>
    <col min="4877" max="4877" width="1.33203125" style="61" customWidth="1"/>
    <col min="4878" max="4878" width="10.44140625" style="61" bestFit="1" customWidth="1"/>
    <col min="4879" max="4879" width="1.33203125" style="61" customWidth="1"/>
    <col min="4880" max="4880" width="11.44140625" style="61" bestFit="1" customWidth="1"/>
    <col min="4881" max="4881" width="1.44140625" style="61" customWidth="1"/>
    <col min="4882" max="4882" width="10.5546875" style="61" bestFit="1" customWidth="1"/>
    <col min="4883" max="5117" width="9.109375" style="61"/>
    <col min="5118" max="5118" width="8.88671875" style="61" bestFit="1" customWidth="1"/>
    <col min="5119" max="5119" width="1.33203125" style="61" customWidth="1"/>
    <col min="5120" max="5120" width="11.44140625" style="61" bestFit="1" customWidth="1"/>
    <col min="5121" max="5121" width="1.33203125" style="61" customWidth="1"/>
    <col min="5122" max="5122" width="12.88671875" style="61" bestFit="1" customWidth="1"/>
    <col min="5123" max="5123" width="1.33203125" style="61" customWidth="1"/>
    <col min="5124" max="5124" width="11" style="61" bestFit="1" customWidth="1"/>
    <col min="5125" max="5125" width="1.33203125" style="61" customWidth="1"/>
    <col min="5126" max="5126" width="8.44140625" style="61" bestFit="1" customWidth="1"/>
    <col min="5127" max="5127" width="1.5546875" style="61" customWidth="1"/>
    <col min="5128" max="5128" width="9.88671875" style="61" bestFit="1" customWidth="1"/>
    <col min="5129" max="5129" width="1.33203125" style="61" customWidth="1"/>
    <col min="5130" max="5130" width="11.44140625" style="61" bestFit="1" customWidth="1"/>
    <col min="5131" max="5131" width="1.33203125" style="61" customWidth="1"/>
    <col min="5132" max="5132" width="10.44140625" style="61" bestFit="1" customWidth="1"/>
    <col min="5133" max="5133" width="1.33203125" style="61" customWidth="1"/>
    <col min="5134" max="5134" width="10.44140625" style="61" bestFit="1" customWidth="1"/>
    <col min="5135" max="5135" width="1.33203125" style="61" customWidth="1"/>
    <col min="5136" max="5136" width="11.44140625" style="61" bestFit="1" customWidth="1"/>
    <col min="5137" max="5137" width="1.44140625" style="61" customWidth="1"/>
    <col min="5138" max="5138" width="10.5546875" style="61" bestFit="1" customWidth="1"/>
    <col min="5139" max="5373" width="9.109375" style="61"/>
    <col min="5374" max="5374" width="8.88671875" style="61" bestFit="1" customWidth="1"/>
    <col min="5375" max="5375" width="1.33203125" style="61" customWidth="1"/>
    <col min="5376" max="5376" width="11.44140625" style="61" bestFit="1" customWidth="1"/>
    <col min="5377" max="5377" width="1.33203125" style="61" customWidth="1"/>
    <col min="5378" max="5378" width="12.88671875" style="61" bestFit="1" customWidth="1"/>
    <col min="5379" max="5379" width="1.33203125" style="61" customWidth="1"/>
    <col min="5380" max="5380" width="11" style="61" bestFit="1" customWidth="1"/>
    <col min="5381" max="5381" width="1.33203125" style="61" customWidth="1"/>
    <col min="5382" max="5382" width="8.44140625" style="61" bestFit="1" customWidth="1"/>
    <col min="5383" max="5383" width="1.5546875" style="61" customWidth="1"/>
    <col min="5384" max="5384" width="9.88671875" style="61" bestFit="1" customWidth="1"/>
    <col min="5385" max="5385" width="1.33203125" style="61" customWidth="1"/>
    <col min="5386" max="5386" width="11.44140625" style="61" bestFit="1" customWidth="1"/>
    <col min="5387" max="5387" width="1.33203125" style="61" customWidth="1"/>
    <col min="5388" max="5388" width="10.44140625" style="61" bestFit="1" customWidth="1"/>
    <col min="5389" max="5389" width="1.33203125" style="61" customWidth="1"/>
    <col min="5390" max="5390" width="10.44140625" style="61" bestFit="1" customWidth="1"/>
    <col min="5391" max="5391" width="1.33203125" style="61" customWidth="1"/>
    <col min="5392" max="5392" width="11.44140625" style="61" bestFit="1" customWidth="1"/>
    <col min="5393" max="5393" width="1.44140625" style="61" customWidth="1"/>
    <col min="5394" max="5394" width="10.5546875" style="61" bestFit="1" customWidth="1"/>
    <col min="5395" max="5629" width="9.109375" style="61"/>
    <col min="5630" max="5630" width="8.88671875" style="61" bestFit="1" customWidth="1"/>
    <col min="5631" max="5631" width="1.33203125" style="61" customWidth="1"/>
    <col min="5632" max="5632" width="11.44140625" style="61" bestFit="1" customWidth="1"/>
    <col min="5633" max="5633" width="1.33203125" style="61" customWidth="1"/>
    <col min="5634" max="5634" width="12.88671875" style="61" bestFit="1" customWidth="1"/>
    <col min="5635" max="5635" width="1.33203125" style="61" customWidth="1"/>
    <col min="5636" max="5636" width="11" style="61" bestFit="1" customWidth="1"/>
    <col min="5637" max="5637" width="1.33203125" style="61" customWidth="1"/>
    <col min="5638" max="5638" width="8.44140625" style="61" bestFit="1" customWidth="1"/>
    <col min="5639" max="5639" width="1.5546875" style="61" customWidth="1"/>
    <col min="5640" max="5640" width="9.88671875" style="61" bestFit="1" customWidth="1"/>
    <col min="5641" max="5641" width="1.33203125" style="61" customWidth="1"/>
    <col min="5642" max="5642" width="11.44140625" style="61" bestFit="1" customWidth="1"/>
    <col min="5643" max="5643" width="1.33203125" style="61" customWidth="1"/>
    <col min="5644" max="5644" width="10.44140625" style="61" bestFit="1" customWidth="1"/>
    <col min="5645" max="5645" width="1.33203125" style="61" customWidth="1"/>
    <col min="5646" max="5646" width="10.44140625" style="61" bestFit="1" customWidth="1"/>
    <col min="5647" max="5647" width="1.33203125" style="61" customWidth="1"/>
    <col min="5648" max="5648" width="11.44140625" style="61" bestFit="1" customWidth="1"/>
    <col min="5649" max="5649" width="1.44140625" style="61" customWidth="1"/>
    <col min="5650" max="5650" width="10.5546875" style="61" bestFit="1" customWidth="1"/>
    <col min="5651" max="5885" width="9.109375" style="61"/>
    <col min="5886" max="5886" width="8.88671875" style="61" bestFit="1" customWidth="1"/>
    <col min="5887" max="5887" width="1.33203125" style="61" customWidth="1"/>
    <col min="5888" max="5888" width="11.44140625" style="61" bestFit="1" customWidth="1"/>
    <col min="5889" max="5889" width="1.33203125" style="61" customWidth="1"/>
    <col min="5890" max="5890" width="12.88671875" style="61" bestFit="1" customWidth="1"/>
    <col min="5891" max="5891" width="1.33203125" style="61" customWidth="1"/>
    <col min="5892" max="5892" width="11" style="61" bestFit="1" customWidth="1"/>
    <col min="5893" max="5893" width="1.33203125" style="61" customWidth="1"/>
    <col min="5894" max="5894" width="8.44140625" style="61" bestFit="1" customWidth="1"/>
    <col min="5895" max="5895" width="1.5546875" style="61" customWidth="1"/>
    <col min="5896" max="5896" width="9.88671875" style="61" bestFit="1" customWidth="1"/>
    <col min="5897" max="5897" width="1.33203125" style="61" customWidth="1"/>
    <col min="5898" max="5898" width="11.44140625" style="61" bestFit="1" customWidth="1"/>
    <col min="5899" max="5899" width="1.33203125" style="61" customWidth="1"/>
    <col min="5900" max="5900" width="10.44140625" style="61" bestFit="1" customWidth="1"/>
    <col min="5901" max="5901" width="1.33203125" style="61" customWidth="1"/>
    <col min="5902" max="5902" width="10.44140625" style="61" bestFit="1" customWidth="1"/>
    <col min="5903" max="5903" width="1.33203125" style="61" customWidth="1"/>
    <col min="5904" max="5904" width="11.44140625" style="61" bestFit="1" customWidth="1"/>
    <col min="5905" max="5905" width="1.44140625" style="61" customWidth="1"/>
    <col min="5906" max="5906" width="10.5546875" style="61" bestFit="1" customWidth="1"/>
    <col min="5907" max="6141" width="9.109375" style="61"/>
    <col min="6142" max="6142" width="8.88671875" style="61" bestFit="1" customWidth="1"/>
    <col min="6143" max="6143" width="1.33203125" style="61" customWidth="1"/>
    <col min="6144" max="6144" width="11.44140625" style="61" bestFit="1" customWidth="1"/>
    <col min="6145" max="6145" width="1.33203125" style="61" customWidth="1"/>
    <col min="6146" max="6146" width="12.88671875" style="61" bestFit="1" customWidth="1"/>
    <col min="6147" max="6147" width="1.33203125" style="61" customWidth="1"/>
    <col min="6148" max="6148" width="11" style="61" bestFit="1" customWidth="1"/>
    <col min="6149" max="6149" width="1.33203125" style="61" customWidth="1"/>
    <col min="6150" max="6150" width="8.44140625" style="61" bestFit="1" customWidth="1"/>
    <col min="6151" max="6151" width="1.5546875" style="61" customWidth="1"/>
    <col min="6152" max="6152" width="9.88671875" style="61" bestFit="1" customWidth="1"/>
    <col min="6153" max="6153" width="1.33203125" style="61" customWidth="1"/>
    <col min="6154" max="6154" width="11.44140625" style="61" bestFit="1" customWidth="1"/>
    <col min="6155" max="6155" width="1.33203125" style="61" customWidth="1"/>
    <col min="6156" max="6156" width="10.44140625" style="61" bestFit="1" customWidth="1"/>
    <col min="6157" max="6157" width="1.33203125" style="61" customWidth="1"/>
    <col min="6158" max="6158" width="10.44140625" style="61" bestFit="1" customWidth="1"/>
    <col min="6159" max="6159" width="1.33203125" style="61" customWidth="1"/>
    <col min="6160" max="6160" width="11.44140625" style="61" bestFit="1" customWidth="1"/>
    <col min="6161" max="6161" width="1.44140625" style="61" customWidth="1"/>
    <col min="6162" max="6162" width="10.5546875" style="61" bestFit="1" customWidth="1"/>
    <col min="6163" max="6397" width="9.109375" style="61"/>
    <col min="6398" max="6398" width="8.88671875" style="61" bestFit="1" customWidth="1"/>
    <col min="6399" max="6399" width="1.33203125" style="61" customWidth="1"/>
    <col min="6400" max="6400" width="11.44140625" style="61" bestFit="1" customWidth="1"/>
    <col min="6401" max="6401" width="1.33203125" style="61" customWidth="1"/>
    <col min="6402" max="6402" width="12.88671875" style="61" bestFit="1" customWidth="1"/>
    <col min="6403" max="6403" width="1.33203125" style="61" customWidth="1"/>
    <col min="6404" max="6404" width="11" style="61" bestFit="1" customWidth="1"/>
    <col min="6405" max="6405" width="1.33203125" style="61" customWidth="1"/>
    <col min="6406" max="6406" width="8.44140625" style="61" bestFit="1" customWidth="1"/>
    <col min="6407" max="6407" width="1.5546875" style="61" customWidth="1"/>
    <col min="6408" max="6408" width="9.88671875" style="61" bestFit="1" customWidth="1"/>
    <col min="6409" max="6409" width="1.33203125" style="61" customWidth="1"/>
    <col min="6410" max="6410" width="11.44140625" style="61" bestFit="1" customWidth="1"/>
    <col min="6411" max="6411" width="1.33203125" style="61" customWidth="1"/>
    <col min="6412" max="6412" width="10.44140625" style="61" bestFit="1" customWidth="1"/>
    <col min="6413" max="6413" width="1.33203125" style="61" customWidth="1"/>
    <col min="6414" max="6414" width="10.44140625" style="61" bestFit="1" customWidth="1"/>
    <col min="6415" max="6415" width="1.33203125" style="61" customWidth="1"/>
    <col min="6416" max="6416" width="11.44140625" style="61" bestFit="1" customWidth="1"/>
    <col min="6417" max="6417" width="1.44140625" style="61" customWidth="1"/>
    <col min="6418" max="6418" width="10.5546875" style="61" bestFit="1" customWidth="1"/>
    <col min="6419" max="6653" width="9.109375" style="61"/>
    <col min="6654" max="6654" width="8.88671875" style="61" bestFit="1" customWidth="1"/>
    <col min="6655" max="6655" width="1.33203125" style="61" customWidth="1"/>
    <col min="6656" max="6656" width="11.44140625" style="61" bestFit="1" customWidth="1"/>
    <col min="6657" max="6657" width="1.33203125" style="61" customWidth="1"/>
    <col min="6658" max="6658" width="12.88671875" style="61" bestFit="1" customWidth="1"/>
    <col min="6659" max="6659" width="1.33203125" style="61" customWidth="1"/>
    <col min="6660" max="6660" width="11" style="61" bestFit="1" customWidth="1"/>
    <col min="6661" max="6661" width="1.33203125" style="61" customWidth="1"/>
    <col min="6662" max="6662" width="8.44140625" style="61" bestFit="1" customWidth="1"/>
    <col min="6663" max="6663" width="1.5546875" style="61" customWidth="1"/>
    <col min="6664" max="6664" width="9.88671875" style="61" bestFit="1" customWidth="1"/>
    <col min="6665" max="6665" width="1.33203125" style="61" customWidth="1"/>
    <col min="6666" max="6666" width="11.44140625" style="61" bestFit="1" customWidth="1"/>
    <col min="6667" max="6667" width="1.33203125" style="61" customWidth="1"/>
    <col min="6668" max="6668" width="10.44140625" style="61" bestFit="1" customWidth="1"/>
    <col min="6669" max="6669" width="1.33203125" style="61" customWidth="1"/>
    <col min="6670" max="6670" width="10.44140625" style="61" bestFit="1" customWidth="1"/>
    <col min="6671" max="6671" width="1.33203125" style="61" customWidth="1"/>
    <col min="6672" max="6672" width="11.44140625" style="61" bestFit="1" customWidth="1"/>
    <col min="6673" max="6673" width="1.44140625" style="61" customWidth="1"/>
    <col min="6674" max="6674" width="10.5546875" style="61" bestFit="1" customWidth="1"/>
    <col min="6675" max="6909" width="9.109375" style="61"/>
    <col min="6910" max="6910" width="8.88671875" style="61" bestFit="1" customWidth="1"/>
    <col min="6911" max="6911" width="1.33203125" style="61" customWidth="1"/>
    <col min="6912" max="6912" width="11.44140625" style="61" bestFit="1" customWidth="1"/>
    <col min="6913" max="6913" width="1.33203125" style="61" customWidth="1"/>
    <col min="6914" max="6914" width="12.88671875" style="61" bestFit="1" customWidth="1"/>
    <col min="6915" max="6915" width="1.33203125" style="61" customWidth="1"/>
    <col min="6916" max="6916" width="11" style="61" bestFit="1" customWidth="1"/>
    <col min="6917" max="6917" width="1.33203125" style="61" customWidth="1"/>
    <col min="6918" max="6918" width="8.44140625" style="61" bestFit="1" customWidth="1"/>
    <col min="6919" max="6919" width="1.5546875" style="61" customWidth="1"/>
    <col min="6920" max="6920" width="9.88671875" style="61" bestFit="1" customWidth="1"/>
    <col min="6921" max="6921" width="1.33203125" style="61" customWidth="1"/>
    <col min="6922" max="6922" width="11.44140625" style="61" bestFit="1" customWidth="1"/>
    <col min="6923" max="6923" width="1.33203125" style="61" customWidth="1"/>
    <col min="6924" max="6924" width="10.44140625" style="61" bestFit="1" customWidth="1"/>
    <col min="6925" max="6925" width="1.33203125" style="61" customWidth="1"/>
    <col min="6926" max="6926" width="10.44140625" style="61" bestFit="1" customWidth="1"/>
    <col min="6927" max="6927" width="1.33203125" style="61" customWidth="1"/>
    <col min="6928" max="6928" width="11.44140625" style="61" bestFit="1" customWidth="1"/>
    <col min="6929" max="6929" width="1.44140625" style="61" customWidth="1"/>
    <col min="6930" max="6930" width="10.5546875" style="61" bestFit="1" customWidth="1"/>
    <col min="6931" max="7165" width="9.109375" style="61"/>
    <col min="7166" max="7166" width="8.88671875" style="61" bestFit="1" customWidth="1"/>
    <col min="7167" max="7167" width="1.33203125" style="61" customWidth="1"/>
    <col min="7168" max="7168" width="11.44140625" style="61" bestFit="1" customWidth="1"/>
    <col min="7169" max="7169" width="1.33203125" style="61" customWidth="1"/>
    <col min="7170" max="7170" width="12.88671875" style="61" bestFit="1" customWidth="1"/>
    <col min="7171" max="7171" width="1.33203125" style="61" customWidth="1"/>
    <col min="7172" max="7172" width="11" style="61" bestFit="1" customWidth="1"/>
    <col min="7173" max="7173" width="1.33203125" style="61" customWidth="1"/>
    <col min="7174" max="7174" width="8.44140625" style="61" bestFit="1" customWidth="1"/>
    <col min="7175" max="7175" width="1.5546875" style="61" customWidth="1"/>
    <col min="7176" max="7176" width="9.88671875" style="61" bestFit="1" customWidth="1"/>
    <col min="7177" max="7177" width="1.33203125" style="61" customWidth="1"/>
    <col min="7178" max="7178" width="11.44140625" style="61" bestFit="1" customWidth="1"/>
    <col min="7179" max="7179" width="1.33203125" style="61" customWidth="1"/>
    <col min="7180" max="7180" width="10.44140625" style="61" bestFit="1" customWidth="1"/>
    <col min="7181" max="7181" width="1.33203125" style="61" customWidth="1"/>
    <col min="7182" max="7182" width="10.44140625" style="61" bestFit="1" customWidth="1"/>
    <col min="7183" max="7183" width="1.33203125" style="61" customWidth="1"/>
    <col min="7184" max="7184" width="11.44140625" style="61" bestFit="1" customWidth="1"/>
    <col min="7185" max="7185" width="1.44140625" style="61" customWidth="1"/>
    <col min="7186" max="7186" width="10.5546875" style="61" bestFit="1" customWidth="1"/>
    <col min="7187" max="7421" width="9.109375" style="61"/>
    <col min="7422" max="7422" width="8.88671875" style="61" bestFit="1" customWidth="1"/>
    <col min="7423" max="7423" width="1.33203125" style="61" customWidth="1"/>
    <col min="7424" max="7424" width="11.44140625" style="61" bestFit="1" customWidth="1"/>
    <col min="7425" max="7425" width="1.33203125" style="61" customWidth="1"/>
    <col min="7426" max="7426" width="12.88671875" style="61" bestFit="1" customWidth="1"/>
    <col min="7427" max="7427" width="1.33203125" style="61" customWidth="1"/>
    <col min="7428" max="7428" width="11" style="61" bestFit="1" customWidth="1"/>
    <col min="7429" max="7429" width="1.33203125" style="61" customWidth="1"/>
    <col min="7430" max="7430" width="8.44140625" style="61" bestFit="1" customWidth="1"/>
    <col min="7431" max="7431" width="1.5546875" style="61" customWidth="1"/>
    <col min="7432" max="7432" width="9.88671875" style="61" bestFit="1" customWidth="1"/>
    <col min="7433" max="7433" width="1.33203125" style="61" customWidth="1"/>
    <col min="7434" max="7434" width="11.44140625" style="61" bestFit="1" customWidth="1"/>
    <col min="7435" max="7435" width="1.33203125" style="61" customWidth="1"/>
    <col min="7436" max="7436" width="10.44140625" style="61" bestFit="1" customWidth="1"/>
    <col min="7437" max="7437" width="1.33203125" style="61" customWidth="1"/>
    <col min="7438" max="7438" width="10.44140625" style="61" bestFit="1" customWidth="1"/>
    <col min="7439" max="7439" width="1.33203125" style="61" customWidth="1"/>
    <col min="7440" max="7440" width="11.44140625" style="61" bestFit="1" customWidth="1"/>
    <col min="7441" max="7441" width="1.44140625" style="61" customWidth="1"/>
    <col min="7442" max="7442" width="10.5546875" style="61" bestFit="1" customWidth="1"/>
    <col min="7443" max="7677" width="9.109375" style="61"/>
    <col min="7678" max="7678" width="8.88671875" style="61" bestFit="1" customWidth="1"/>
    <col min="7679" max="7679" width="1.33203125" style="61" customWidth="1"/>
    <col min="7680" max="7680" width="11.44140625" style="61" bestFit="1" customWidth="1"/>
    <col min="7681" max="7681" width="1.33203125" style="61" customWidth="1"/>
    <col min="7682" max="7682" width="12.88671875" style="61" bestFit="1" customWidth="1"/>
    <col min="7683" max="7683" width="1.33203125" style="61" customWidth="1"/>
    <col min="7684" max="7684" width="11" style="61" bestFit="1" customWidth="1"/>
    <col min="7685" max="7685" width="1.33203125" style="61" customWidth="1"/>
    <col min="7686" max="7686" width="8.44140625" style="61" bestFit="1" customWidth="1"/>
    <col min="7687" max="7687" width="1.5546875" style="61" customWidth="1"/>
    <col min="7688" max="7688" width="9.88671875" style="61" bestFit="1" customWidth="1"/>
    <col min="7689" max="7689" width="1.33203125" style="61" customWidth="1"/>
    <col min="7690" max="7690" width="11.44140625" style="61" bestFit="1" customWidth="1"/>
    <col min="7691" max="7691" width="1.33203125" style="61" customWidth="1"/>
    <col min="7692" max="7692" width="10.44140625" style="61" bestFit="1" customWidth="1"/>
    <col min="7693" max="7693" width="1.33203125" style="61" customWidth="1"/>
    <col min="7694" max="7694" width="10.44140625" style="61" bestFit="1" customWidth="1"/>
    <col min="7695" max="7695" width="1.33203125" style="61" customWidth="1"/>
    <col min="7696" max="7696" width="11.44140625" style="61" bestFit="1" customWidth="1"/>
    <col min="7697" max="7697" width="1.44140625" style="61" customWidth="1"/>
    <col min="7698" max="7698" width="10.5546875" style="61" bestFit="1" customWidth="1"/>
    <col min="7699" max="7933" width="9.109375" style="61"/>
    <col min="7934" max="7934" width="8.88671875" style="61" bestFit="1" customWidth="1"/>
    <col min="7935" max="7935" width="1.33203125" style="61" customWidth="1"/>
    <col min="7936" max="7936" width="11.44140625" style="61" bestFit="1" customWidth="1"/>
    <col min="7937" max="7937" width="1.33203125" style="61" customWidth="1"/>
    <col min="7938" max="7938" width="12.88671875" style="61" bestFit="1" customWidth="1"/>
    <col min="7939" max="7939" width="1.33203125" style="61" customWidth="1"/>
    <col min="7940" max="7940" width="11" style="61" bestFit="1" customWidth="1"/>
    <col min="7941" max="7941" width="1.33203125" style="61" customWidth="1"/>
    <col min="7942" max="7942" width="8.44140625" style="61" bestFit="1" customWidth="1"/>
    <col min="7943" max="7943" width="1.5546875" style="61" customWidth="1"/>
    <col min="7944" max="7944" width="9.88671875" style="61" bestFit="1" customWidth="1"/>
    <col min="7945" max="7945" width="1.33203125" style="61" customWidth="1"/>
    <col min="7946" max="7946" width="11.44140625" style="61" bestFit="1" customWidth="1"/>
    <col min="7947" max="7947" width="1.33203125" style="61" customWidth="1"/>
    <col min="7948" max="7948" width="10.44140625" style="61" bestFit="1" customWidth="1"/>
    <col min="7949" max="7949" width="1.33203125" style="61" customWidth="1"/>
    <col min="7950" max="7950" width="10.44140625" style="61" bestFit="1" customWidth="1"/>
    <col min="7951" max="7951" width="1.33203125" style="61" customWidth="1"/>
    <col min="7952" max="7952" width="11.44140625" style="61" bestFit="1" customWidth="1"/>
    <col min="7953" max="7953" width="1.44140625" style="61" customWidth="1"/>
    <col min="7954" max="7954" width="10.5546875" style="61" bestFit="1" customWidth="1"/>
    <col min="7955" max="8189" width="9.109375" style="61"/>
    <col min="8190" max="8190" width="8.88671875" style="61" bestFit="1" customWidth="1"/>
    <col min="8191" max="8191" width="1.33203125" style="61" customWidth="1"/>
    <col min="8192" max="8192" width="11.44140625" style="61" bestFit="1" customWidth="1"/>
    <col min="8193" max="8193" width="1.33203125" style="61" customWidth="1"/>
    <col min="8194" max="8194" width="12.88671875" style="61" bestFit="1" customWidth="1"/>
    <col min="8195" max="8195" width="1.33203125" style="61" customWidth="1"/>
    <col min="8196" max="8196" width="11" style="61" bestFit="1" customWidth="1"/>
    <col min="8197" max="8197" width="1.33203125" style="61" customWidth="1"/>
    <col min="8198" max="8198" width="8.44140625" style="61" bestFit="1" customWidth="1"/>
    <col min="8199" max="8199" width="1.5546875" style="61" customWidth="1"/>
    <col min="8200" max="8200" width="9.88671875" style="61" bestFit="1" customWidth="1"/>
    <col min="8201" max="8201" width="1.33203125" style="61" customWidth="1"/>
    <col min="8202" max="8202" width="11.44140625" style="61" bestFit="1" customWidth="1"/>
    <col min="8203" max="8203" width="1.33203125" style="61" customWidth="1"/>
    <col min="8204" max="8204" width="10.44140625" style="61" bestFit="1" customWidth="1"/>
    <col min="8205" max="8205" width="1.33203125" style="61" customWidth="1"/>
    <col min="8206" max="8206" width="10.44140625" style="61" bestFit="1" customWidth="1"/>
    <col min="8207" max="8207" width="1.33203125" style="61" customWidth="1"/>
    <col min="8208" max="8208" width="11.44140625" style="61" bestFit="1" customWidth="1"/>
    <col min="8209" max="8209" width="1.44140625" style="61" customWidth="1"/>
    <col min="8210" max="8210" width="10.5546875" style="61" bestFit="1" customWidth="1"/>
    <col min="8211" max="8445" width="9.109375" style="61"/>
    <col min="8446" max="8446" width="8.88671875" style="61" bestFit="1" customWidth="1"/>
    <col min="8447" max="8447" width="1.33203125" style="61" customWidth="1"/>
    <col min="8448" max="8448" width="11.44140625" style="61" bestFit="1" customWidth="1"/>
    <col min="8449" max="8449" width="1.33203125" style="61" customWidth="1"/>
    <col min="8450" max="8450" width="12.88671875" style="61" bestFit="1" customWidth="1"/>
    <col min="8451" max="8451" width="1.33203125" style="61" customWidth="1"/>
    <col min="8452" max="8452" width="11" style="61" bestFit="1" customWidth="1"/>
    <col min="8453" max="8453" width="1.33203125" style="61" customWidth="1"/>
    <col min="8454" max="8454" width="8.44140625" style="61" bestFit="1" customWidth="1"/>
    <col min="8455" max="8455" width="1.5546875" style="61" customWidth="1"/>
    <col min="8456" max="8456" width="9.88671875" style="61" bestFit="1" customWidth="1"/>
    <col min="8457" max="8457" width="1.33203125" style="61" customWidth="1"/>
    <col min="8458" max="8458" width="11.44140625" style="61" bestFit="1" customWidth="1"/>
    <col min="8459" max="8459" width="1.33203125" style="61" customWidth="1"/>
    <col min="8460" max="8460" width="10.44140625" style="61" bestFit="1" customWidth="1"/>
    <col min="8461" max="8461" width="1.33203125" style="61" customWidth="1"/>
    <col min="8462" max="8462" width="10.44140625" style="61" bestFit="1" customWidth="1"/>
    <col min="8463" max="8463" width="1.33203125" style="61" customWidth="1"/>
    <col min="8464" max="8464" width="11.44140625" style="61" bestFit="1" customWidth="1"/>
    <col min="8465" max="8465" width="1.44140625" style="61" customWidth="1"/>
    <col min="8466" max="8466" width="10.5546875" style="61" bestFit="1" customWidth="1"/>
    <col min="8467" max="8701" width="9.109375" style="61"/>
    <col min="8702" max="8702" width="8.88671875" style="61" bestFit="1" customWidth="1"/>
    <col min="8703" max="8703" width="1.33203125" style="61" customWidth="1"/>
    <col min="8704" max="8704" width="11.44140625" style="61" bestFit="1" customWidth="1"/>
    <col min="8705" max="8705" width="1.33203125" style="61" customWidth="1"/>
    <col min="8706" max="8706" width="12.88671875" style="61" bestFit="1" customWidth="1"/>
    <col min="8707" max="8707" width="1.33203125" style="61" customWidth="1"/>
    <col min="8708" max="8708" width="11" style="61" bestFit="1" customWidth="1"/>
    <col min="8709" max="8709" width="1.33203125" style="61" customWidth="1"/>
    <col min="8710" max="8710" width="8.44140625" style="61" bestFit="1" customWidth="1"/>
    <col min="8711" max="8711" width="1.5546875" style="61" customWidth="1"/>
    <col min="8712" max="8712" width="9.88671875" style="61" bestFit="1" customWidth="1"/>
    <col min="8713" max="8713" width="1.33203125" style="61" customWidth="1"/>
    <col min="8714" max="8714" width="11.44140625" style="61" bestFit="1" customWidth="1"/>
    <col min="8715" max="8715" width="1.33203125" style="61" customWidth="1"/>
    <col min="8716" max="8716" width="10.44140625" style="61" bestFit="1" customWidth="1"/>
    <col min="8717" max="8717" width="1.33203125" style="61" customWidth="1"/>
    <col min="8718" max="8718" width="10.44140625" style="61" bestFit="1" customWidth="1"/>
    <col min="8719" max="8719" width="1.33203125" style="61" customWidth="1"/>
    <col min="8720" max="8720" width="11.44140625" style="61" bestFit="1" customWidth="1"/>
    <col min="8721" max="8721" width="1.44140625" style="61" customWidth="1"/>
    <col min="8722" max="8722" width="10.5546875" style="61" bestFit="1" customWidth="1"/>
    <col min="8723" max="8957" width="9.109375" style="61"/>
    <col min="8958" max="8958" width="8.88671875" style="61" bestFit="1" customWidth="1"/>
    <col min="8959" max="8959" width="1.33203125" style="61" customWidth="1"/>
    <col min="8960" max="8960" width="11.44140625" style="61" bestFit="1" customWidth="1"/>
    <col min="8961" max="8961" width="1.33203125" style="61" customWidth="1"/>
    <col min="8962" max="8962" width="12.88671875" style="61" bestFit="1" customWidth="1"/>
    <col min="8963" max="8963" width="1.33203125" style="61" customWidth="1"/>
    <col min="8964" max="8964" width="11" style="61" bestFit="1" customWidth="1"/>
    <col min="8965" max="8965" width="1.33203125" style="61" customWidth="1"/>
    <col min="8966" max="8966" width="8.44140625" style="61" bestFit="1" customWidth="1"/>
    <col min="8967" max="8967" width="1.5546875" style="61" customWidth="1"/>
    <col min="8968" max="8968" width="9.88671875" style="61" bestFit="1" customWidth="1"/>
    <col min="8969" max="8969" width="1.33203125" style="61" customWidth="1"/>
    <col min="8970" max="8970" width="11.44140625" style="61" bestFit="1" customWidth="1"/>
    <col min="8971" max="8971" width="1.33203125" style="61" customWidth="1"/>
    <col min="8972" max="8972" width="10.44140625" style="61" bestFit="1" customWidth="1"/>
    <col min="8973" max="8973" width="1.33203125" style="61" customWidth="1"/>
    <col min="8974" max="8974" width="10.44140625" style="61" bestFit="1" customWidth="1"/>
    <col min="8975" max="8975" width="1.33203125" style="61" customWidth="1"/>
    <col min="8976" max="8976" width="11.44140625" style="61" bestFit="1" customWidth="1"/>
    <col min="8977" max="8977" width="1.44140625" style="61" customWidth="1"/>
    <col min="8978" max="8978" width="10.5546875" style="61" bestFit="1" customWidth="1"/>
    <col min="8979" max="9213" width="9.109375" style="61"/>
    <col min="9214" max="9214" width="8.88671875" style="61" bestFit="1" customWidth="1"/>
    <col min="9215" max="9215" width="1.33203125" style="61" customWidth="1"/>
    <col min="9216" max="9216" width="11.44140625" style="61" bestFit="1" customWidth="1"/>
    <col min="9217" max="9217" width="1.33203125" style="61" customWidth="1"/>
    <col min="9218" max="9218" width="12.88671875" style="61" bestFit="1" customWidth="1"/>
    <col min="9219" max="9219" width="1.33203125" style="61" customWidth="1"/>
    <col min="9220" max="9220" width="11" style="61" bestFit="1" customWidth="1"/>
    <col min="9221" max="9221" width="1.33203125" style="61" customWidth="1"/>
    <col min="9222" max="9222" width="8.44140625" style="61" bestFit="1" customWidth="1"/>
    <col min="9223" max="9223" width="1.5546875" style="61" customWidth="1"/>
    <col min="9224" max="9224" width="9.88671875" style="61" bestFit="1" customWidth="1"/>
    <col min="9225" max="9225" width="1.33203125" style="61" customWidth="1"/>
    <col min="9226" max="9226" width="11.44140625" style="61" bestFit="1" customWidth="1"/>
    <col min="9227" max="9227" width="1.33203125" style="61" customWidth="1"/>
    <col min="9228" max="9228" width="10.44140625" style="61" bestFit="1" customWidth="1"/>
    <col min="9229" max="9229" width="1.33203125" style="61" customWidth="1"/>
    <col min="9230" max="9230" width="10.44140625" style="61" bestFit="1" customWidth="1"/>
    <col min="9231" max="9231" width="1.33203125" style="61" customWidth="1"/>
    <col min="9232" max="9232" width="11.44140625" style="61" bestFit="1" customWidth="1"/>
    <col min="9233" max="9233" width="1.44140625" style="61" customWidth="1"/>
    <col min="9234" max="9234" width="10.5546875" style="61" bestFit="1" customWidth="1"/>
    <col min="9235" max="9469" width="9.109375" style="61"/>
    <col min="9470" max="9470" width="8.88671875" style="61" bestFit="1" customWidth="1"/>
    <col min="9471" max="9471" width="1.33203125" style="61" customWidth="1"/>
    <col min="9472" max="9472" width="11.44140625" style="61" bestFit="1" customWidth="1"/>
    <col min="9473" max="9473" width="1.33203125" style="61" customWidth="1"/>
    <col min="9474" max="9474" width="12.88671875" style="61" bestFit="1" customWidth="1"/>
    <col min="9475" max="9475" width="1.33203125" style="61" customWidth="1"/>
    <col min="9476" max="9476" width="11" style="61" bestFit="1" customWidth="1"/>
    <col min="9477" max="9477" width="1.33203125" style="61" customWidth="1"/>
    <col min="9478" max="9478" width="8.44140625" style="61" bestFit="1" customWidth="1"/>
    <col min="9479" max="9479" width="1.5546875" style="61" customWidth="1"/>
    <col min="9480" max="9480" width="9.88671875" style="61" bestFit="1" customWidth="1"/>
    <col min="9481" max="9481" width="1.33203125" style="61" customWidth="1"/>
    <col min="9482" max="9482" width="11.44140625" style="61" bestFit="1" customWidth="1"/>
    <col min="9483" max="9483" width="1.33203125" style="61" customWidth="1"/>
    <col min="9484" max="9484" width="10.44140625" style="61" bestFit="1" customWidth="1"/>
    <col min="9485" max="9485" width="1.33203125" style="61" customWidth="1"/>
    <col min="9486" max="9486" width="10.44140625" style="61" bestFit="1" customWidth="1"/>
    <col min="9487" max="9487" width="1.33203125" style="61" customWidth="1"/>
    <col min="9488" max="9488" width="11.44140625" style="61" bestFit="1" customWidth="1"/>
    <col min="9489" max="9489" width="1.44140625" style="61" customWidth="1"/>
    <col min="9490" max="9490" width="10.5546875" style="61" bestFit="1" customWidth="1"/>
    <col min="9491" max="9725" width="9.109375" style="61"/>
    <col min="9726" max="9726" width="8.88671875" style="61" bestFit="1" customWidth="1"/>
    <col min="9727" max="9727" width="1.33203125" style="61" customWidth="1"/>
    <col min="9728" max="9728" width="11.44140625" style="61" bestFit="1" customWidth="1"/>
    <col min="9729" max="9729" width="1.33203125" style="61" customWidth="1"/>
    <col min="9730" max="9730" width="12.88671875" style="61" bestFit="1" customWidth="1"/>
    <col min="9731" max="9731" width="1.33203125" style="61" customWidth="1"/>
    <col min="9732" max="9732" width="11" style="61" bestFit="1" customWidth="1"/>
    <col min="9733" max="9733" width="1.33203125" style="61" customWidth="1"/>
    <col min="9734" max="9734" width="8.44140625" style="61" bestFit="1" customWidth="1"/>
    <col min="9735" max="9735" width="1.5546875" style="61" customWidth="1"/>
    <col min="9736" max="9736" width="9.88671875" style="61" bestFit="1" customWidth="1"/>
    <col min="9737" max="9737" width="1.33203125" style="61" customWidth="1"/>
    <col min="9738" max="9738" width="11.44140625" style="61" bestFit="1" customWidth="1"/>
    <col min="9739" max="9739" width="1.33203125" style="61" customWidth="1"/>
    <col min="9740" max="9740" width="10.44140625" style="61" bestFit="1" customWidth="1"/>
    <col min="9741" max="9741" width="1.33203125" style="61" customWidth="1"/>
    <col min="9742" max="9742" width="10.44140625" style="61" bestFit="1" customWidth="1"/>
    <col min="9743" max="9743" width="1.33203125" style="61" customWidth="1"/>
    <col min="9744" max="9744" width="11.44140625" style="61" bestFit="1" customWidth="1"/>
    <col min="9745" max="9745" width="1.44140625" style="61" customWidth="1"/>
    <col min="9746" max="9746" width="10.5546875" style="61" bestFit="1" customWidth="1"/>
    <col min="9747" max="9981" width="9.109375" style="61"/>
    <col min="9982" max="9982" width="8.88671875" style="61" bestFit="1" customWidth="1"/>
    <col min="9983" max="9983" width="1.33203125" style="61" customWidth="1"/>
    <col min="9984" max="9984" width="11.44140625" style="61" bestFit="1" customWidth="1"/>
    <col min="9985" max="9985" width="1.33203125" style="61" customWidth="1"/>
    <col min="9986" max="9986" width="12.88671875" style="61" bestFit="1" customWidth="1"/>
    <col min="9987" max="9987" width="1.33203125" style="61" customWidth="1"/>
    <col min="9988" max="9988" width="11" style="61" bestFit="1" customWidth="1"/>
    <col min="9989" max="9989" width="1.33203125" style="61" customWidth="1"/>
    <col min="9990" max="9990" width="8.44140625" style="61" bestFit="1" customWidth="1"/>
    <col min="9991" max="9991" width="1.5546875" style="61" customWidth="1"/>
    <col min="9992" max="9992" width="9.88671875" style="61" bestFit="1" customWidth="1"/>
    <col min="9993" max="9993" width="1.33203125" style="61" customWidth="1"/>
    <col min="9994" max="9994" width="11.44140625" style="61" bestFit="1" customWidth="1"/>
    <col min="9995" max="9995" width="1.33203125" style="61" customWidth="1"/>
    <col min="9996" max="9996" width="10.44140625" style="61" bestFit="1" customWidth="1"/>
    <col min="9997" max="9997" width="1.33203125" style="61" customWidth="1"/>
    <col min="9998" max="9998" width="10.44140625" style="61" bestFit="1" customWidth="1"/>
    <col min="9999" max="9999" width="1.33203125" style="61" customWidth="1"/>
    <col min="10000" max="10000" width="11.44140625" style="61" bestFit="1" customWidth="1"/>
    <col min="10001" max="10001" width="1.44140625" style="61" customWidth="1"/>
    <col min="10002" max="10002" width="10.5546875" style="61" bestFit="1" customWidth="1"/>
    <col min="10003" max="10237" width="9.109375" style="61"/>
    <col min="10238" max="10238" width="8.88671875" style="61" bestFit="1" customWidth="1"/>
    <col min="10239" max="10239" width="1.33203125" style="61" customWidth="1"/>
    <col min="10240" max="10240" width="11.44140625" style="61" bestFit="1" customWidth="1"/>
    <col min="10241" max="10241" width="1.33203125" style="61" customWidth="1"/>
    <col min="10242" max="10242" width="12.88671875" style="61" bestFit="1" customWidth="1"/>
    <col min="10243" max="10243" width="1.33203125" style="61" customWidth="1"/>
    <col min="10244" max="10244" width="11" style="61" bestFit="1" customWidth="1"/>
    <col min="10245" max="10245" width="1.33203125" style="61" customWidth="1"/>
    <col min="10246" max="10246" width="8.44140625" style="61" bestFit="1" customWidth="1"/>
    <col min="10247" max="10247" width="1.5546875" style="61" customWidth="1"/>
    <col min="10248" max="10248" width="9.88671875" style="61" bestFit="1" customWidth="1"/>
    <col min="10249" max="10249" width="1.33203125" style="61" customWidth="1"/>
    <col min="10250" max="10250" width="11.44140625" style="61" bestFit="1" customWidth="1"/>
    <col min="10251" max="10251" width="1.33203125" style="61" customWidth="1"/>
    <col min="10252" max="10252" width="10.44140625" style="61" bestFit="1" customWidth="1"/>
    <col min="10253" max="10253" width="1.33203125" style="61" customWidth="1"/>
    <col min="10254" max="10254" width="10.44140625" style="61" bestFit="1" customWidth="1"/>
    <col min="10255" max="10255" width="1.33203125" style="61" customWidth="1"/>
    <col min="10256" max="10256" width="11.44140625" style="61" bestFit="1" customWidth="1"/>
    <col min="10257" max="10257" width="1.44140625" style="61" customWidth="1"/>
    <col min="10258" max="10258" width="10.5546875" style="61" bestFit="1" customWidth="1"/>
    <col min="10259" max="10493" width="9.109375" style="61"/>
    <col min="10494" max="10494" width="8.88671875" style="61" bestFit="1" customWidth="1"/>
    <col min="10495" max="10495" width="1.33203125" style="61" customWidth="1"/>
    <col min="10496" max="10496" width="11.44140625" style="61" bestFit="1" customWidth="1"/>
    <col min="10497" max="10497" width="1.33203125" style="61" customWidth="1"/>
    <col min="10498" max="10498" width="12.88671875" style="61" bestFit="1" customWidth="1"/>
    <col min="10499" max="10499" width="1.33203125" style="61" customWidth="1"/>
    <col min="10500" max="10500" width="11" style="61" bestFit="1" customWidth="1"/>
    <col min="10501" max="10501" width="1.33203125" style="61" customWidth="1"/>
    <col min="10502" max="10502" width="8.44140625" style="61" bestFit="1" customWidth="1"/>
    <col min="10503" max="10503" width="1.5546875" style="61" customWidth="1"/>
    <col min="10504" max="10504" width="9.88671875" style="61" bestFit="1" customWidth="1"/>
    <col min="10505" max="10505" width="1.33203125" style="61" customWidth="1"/>
    <col min="10506" max="10506" width="11.44140625" style="61" bestFit="1" customWidth="1"/>
    <col min="10507" max="10507" width="1.33203125" style="61" customWidth="1"/>
    <col min="10508" max="10508" width="10.44140625" style="61" bestFit="1" customWidth="1"/>
    <col min="10509" max="10509" width="1.33203125" style="61" customWidth="1"/>
    <col min="10510" max="10510" width="10.44140625" style="61" bestFit="1" customWidth="1"/>
    <col min="10511" max="10511" width="1.33203125" style="61" customWidth="1"/>
    <col min="10512" max="10512" width="11.44140625" style="61" bestFit="1" customWidth="1"/>
    <col min="10513" max="10513" width="1.44140625" style="61" customWidth="1"/>
    <col min="10514" max="10514" width="10.5546875" style="61" bestFit="1" customWidth="1"/>
    <col min="10515" max="10749" width="9.109375" style="61"/>
    <col min="10750" max="10750" width="8.88671875" style="61" bestFit="1" customWidth="1"/>
    <col min="10751" max="10751" width="1.33203125" style="61" customWidth="1"/>
    <col min="10752" max="10752" width="11.44140625" style="61" bestFit="1" customWidth="1"/>
    <col min="10753" max="10753" width="1.33203125" style="61" customWidth="1"/>
    <col min="10754" max="10754" width="12.88671875" style="61" bestFit="1" customWidth="1"/>
    <col min="10755" max="10755" width="1.33203125" style="61" customWidth="1"/>
    <col min="10756" max="10756" width="11" style="61" bestFit="1" customWidth="1"/>
    <col min="10757" max="10757" width="1.33203125" style="61" customWidth="1"/>
    <col min="10758" max="10758" width="8.44140625" style="61" bestFit="1" customWidth="1"/>
    <col min="10759" max="10759" width="1.5546875" style="61" customWidth="1"/>
    <col min="10760" max="10760" width="9.88671875" style="61" bestFit="1" customWidth="1"/>
    <col min="10761" max="10761" width="1.33203125" style="61" customWidth="1"/>
    <col min="10762" max="10762" width="11.44140625" style="61" bestFit="1" customWidth="1"/>
    <col min="10763" max="10763" width="1.33203125" style="61" customWidth="1"/>
    <col min="10764" max="10764" width="10.44140625" style="61" bestFit="1" customWidth="1"/>
    <col min="10765" max="10765" width="1.33203125" style="61" customWidth="1"/>
    <col min="10766" max="10766" width="10.44140625" style="61" bestFit="1" customWidth="1"/>
    <col min="10767" max="10767" width="1.33203125" style="61" customWidth="1"/>
    <col min="10768" max="10768" width="11.44140625" style="61" bestFit="1" customWidth="1"/>
    <col min="10769" max="10769" width="1.44140625" style="61" customWidth="1"/>
    <col min="10770" max="10770" width="10.5546875" style="61" bestFit="1" customWidth="1"/>
    <col min="10771" max="11005" width="9.109375" style="61"/>
    <col min="11006" max="11006" width="8.88671875" style="61" bestFit="1" customWidth="1"/>
    <col min="11007" max="11007" width="1.33203125" style="61" customWidth="1"/>
    <col min="11008" max="11008" width="11.44140625" style="61" bestFit="1" customWidth="1"/>
    <col min="11009" max="11009" width="1.33203125" style="61" customWidth="1"/>
    <col min="11010" max="11010" width="12.88671875" style="61" bestFit="1" customWidth="1"/>
    <col min="11011" max="11011" width="1.33203125" style="61" customWidth="1"/>
    <col min="11012" max="11012" width="11" style="61" bestFit="1" customWidth="1"/>
    <col min="11013" max="11013" width="1.33203125" style="61" customWidth="1"/>
    <col min="11014" max="11014" width="8.44140625" style="61" bestFit="1" customWidth="1"/>
    <col min="11015" max="11015" width="1.5546875" style="61" customWidth="1"/>
    <col min="11016" max="11016" width="9.88671875" style="61" bestFit="1" customWidth="1"/>
    <col min="11017" max="11017" width="1.33203125" style="61" customWidth="1"/>
    <col min="11018" max="11018" width="11.44140625" style="61" bestFit="1" customWidth="1"/>
    <col min="11019" max="11019" width="1.33203125" style="61" customWidth="1"/>
    <col min="11020" max="11020" width="10.44140625" style="61" bestFit="1" customWidth="1"/>
    <col min="11021" max="11021" width="1.33203125" style="61" customWidth="1"/>
    <col min="11022" max="11022" width="10.44140625" style="61" bestFit="1" customWidth="1"/>
    <col min="11023" max="11023" width="1.33203125" style="61" customWidth="1"/>
    <col min="11024" max="11024" width="11.44140625" style="61" bestFit="1" customWidth="1"/>
    <col min="11025" max="11025" width="1.44140625" style="61" customWidth="1"/>
    <col min="11026" max="11026" width="10.5546875" style="61" bestFit="1" customWidth="1"/>
    <col min="11027" max="11261" width="9.109375" style="61"/>
    <col min="11262" max="11262" width="8.88671875" style="61" bestFit="1" customWidth="1"/>
    <col min="11263" max="11263" width="1.33203125" style="61" customWidth="1"/>
    <col min="11264" max="11264" width="11.44140625" style="61" bestFit="1" customWidth="1"/>
    <col min="11265" max="11265" width="1.33203125" style="61" customWidth="1"/>
    <col min="11266" max="11266" width="12.88671875" style="61" bestFit="1" customWidth="1"/>
    <col min="11267" max="11267" width="1.33203125" style="61" customWidth="1"/>
    <col min="11268" max="11268" width="11" style="61" bestFit="1" customWidth="1"/>
    <col min="11269" max="11269" width="1.33203125" style="61" customWidth="1"/>
    <col min="11270" max="11270" width="8.44140625" style="61" bestFit="1" customWidth="1"/>
    <col min="11271" max="11271" width="1.5546875" style="61" customWidth="1"/>
    <col min="11272" max="11272" width="9.88671875" style="61" bestFit="1" customWidth="1"/>
    <col min="11273" max="11273" width="1.33203125" style="61" customWidth="1"/>
    <col min="11274" max="11274" width="11.44140625" style="61" bestFit="1" customWidth="1"/>
    <col min="11275" max="11275" width="1.33203125" style="61" customWidth="1"/>
    <col min="11276" max="11276" width="10.44140625" style="61" bestFit="1" customWidth="1"/>
    <col min="11277" max="11277" width="1.33203125" style="61" customWidth="1"/>
    <col min="11278" max="11278" width="10.44140625" style="61" bestFit="1" customWidth="1"/>
    <col min="11279" max="11279" width="1.33203125" style="61" customWidth="1"/>
    <col min="11280" max="11280" width="11.44140625" style="61" bestFit="1" customWidth="1"/>
    <col min="11281" max="11281" width="1.44140625" style="61" customWidth="1"/>
    <col min="11282" max="11282" width="10.5546875" style="61" bestFit="1" customWidth="1"/>
    <col min="11283" max="11517" width="9.109375" style="61"/>
    <col min="11518" max="11518" width="8.88671875" style="61" bestFit="1" customWidth="1"/>
    <col min="11519" max="11519" width="1.33203125" style="61" customWidth="1"/>
    <col min="11520" max="11520" width="11.44140625" style="61" bestFit="1" customWidth="1"/>
    <col min="11521" max="11521" width="1.33203125" style="61" customWidth="1"/>
    <col min="11522" max="11522" width="12.88671875" style="61" bestFit="1" customWidth="1"/>
    <col min="11523" max="11523" width="1.33203125" style="61" customWidth="1"/>
    <col min="11524" max="11524" width="11" style="61" bestFit="1" customWidth="1"/>
    <col min="11525" max="11525" width="1.33203125" style="61" customWidth="1"/>
    <col min="11526" max="11526" width="8.44140625" style="61" bestFit="1" customWidth="1"/>
    <col min="11527" max="11527" width="1.5546875" style="61" customWidth="1"/>
    <col min="11528" max="11528" width="9.88671875" style="61" bestFit="1" customWidth="1"/>
    <col min="11529" max="11529" width="1.33203125" style="61" customWidth="1"/>
    <col min="11530" max="11530" width="11.44140625" style="61" bestFit="1" customWidth="1"/>
    <col min="11531" max="11531" width="1.33203125" style="61" customWidth="1"/>
    <col min="11532" max="11532" width="10.44140625" style="61" bestFit="1" customWidth="1"/>
    <col min="11533" max="11533" width="1.33203125" style="61" customWidth="1"/>
    <col min="11534" max="11534" width="10.44140625" style="61" bestFit="1" customWidth="1"/>
    <col min="11535" max="11535" width="1.33203125" style="61" customWidth="1"/>
    <col min="11536" max="11536" width="11.44140625" style="61" bestFit="1" customWidth="1"/>
    <col min="11537" max="11537" width="1.44140625" style="61" customWidth="1"/>
    <col min="11538" max="11538" width="10.5546875" style="61" bestFit="1" customWidth="1"/>
    <col min="11539" max="11773" width="9.109375" style="61"/>
    <col min="11774" max="11774" width="8.88671875" style="61" bestFit="1" customWidth="1"/>
    <col min="11775" max="11775" width="1.33203125" style="61" customWidth="1"/>
    <col min="11776" max="11776" width="11.44140625" style="61" bestFit="1" customWidth="1"/>
    <col min="11777" max="11777" width="1.33203125" style="61" customWidth="1"/>
    <col min="11778" max="11778" width="12.88671875" style="61" bestFit="1" customWidth="1"/>
    <col min="11779" max="11779" width="1.33203125" style="61" customWidth="1"/>
    <col min="11780" max="11780" width="11" style="61" bestFit="1" customWidth="1"/>
    <col min="11781" max="11781" width="1.33203125" style="61" customWidth="1"/>
    <col min="11782" max="11782" width="8.44140625" style="61" bestFit="1" customWidth="1"/>
    <col min="11783" max="11783" width="1.5546875" style="61" customWidth="1"/>
    <col min="11784" max="11784" width="9.88671875" style="61" bestFit="1" customWidth="1"/>
    <col min="11785" max="11785" width="1.33203125" style="61" customWidth="1"/>
    <col min="11786" max="11786" width="11.44140625" style="61" bestFit="1" customWidth="1"/>
    <col min="11787" max="11787" width="1.33203125" style="61" customWidth="1"/>
    <col min="11788" max="11788" width="10.44140625" style="61" bestFit="1" customWidth="1"/>
    <col min="11789" max="11789" width="1.33203125" style="61" customWidth="1"/>
    <col min="11790" max="11790" width="10.44140625" style="61" bestFit="1" customWidth="1"/>
    <col min="11791" max="11791" width="1.33203125" style="61" customWidth="1"/>
    <col min="11792" max="11792" width="11.44140625" style="61" bestFit="1" customWidth="1"/>
    <col min="11793" max="11793" width="1.44140625" style="61" customWidth="1"/>
    <col min="11794" max="11794" width="10.5546875" style="61" bestFit="1" customWidth="1"/>
    <col min="11795" max="12029" width="9.109375" style="61"/>
    <col min="12030" max="12030" width="8.88671875" style="61" bestFit="1" customWidth="1"/>
    <col min="12031" max="12031" width="1.33203125" style="61" customWidth="1"/>
    <col min="12032" max="12032" width="11.44140625" style="61" bestFit="1" customWidth="1"/>
    <col min="12033" max="12033" width="1.33203125" style="61" customWidth="1"/>
    <col min="12034" max="12034" width="12.88671875" style="61" bestFit="1" customWidth="1"/>
    <col min="12035" max="12035" width="1.33203125" style="61" customWidth="1"/>
    <col min="12036" max="12036" width="11" style="61" bestFit="1" customWidth="1"/>
    <col min="12037" max="12037" width="1.33203125" style="61" customWidth="1"/>
    <col min="12038" max="12038" width="8.44140625" style="61" bestFit="1" customWidth="1"/>
    <col min="12039" max="12039" width="1.5546875" style="61" customWidth="1"/>
    <col min="12040" max="12040" width="9.88671875" style="61" bestFit="1" customWidth="1"/>
    <col min="12041" max="12041" width="1.33203125" style="61" customWidth="1"/>
    <col min="12042" max="12042" width="11.44140625" style="61" bestFit="1" customWidth="1"/>
    <col min="12043" max="12043" width="1.33203125" style="61" customWidth="1"/>
    <col min="12044" max="12044" width="10.44140625" style="61" bestFit="1" customWidth="1"/>
    <col min="12045" max="12045" width="1.33203125" style="61" customWidth="1"/>
    <col min="12046" max="12046" width="10.44140625" style="61" bestFit="1" customWidth="1"/>
    <col min="12047" max="12047" width="1.33203125" style="61" customWidth="1"/>
    <col min="12048" max="12048" width="11.44140625" style="61" bestFit="1" customWidth="1"/>
    <col min="12049" max="12049" width="1.44140625" style="61" customWidth="1"/>
    <col min="12050" max="12050" width="10.5546875" style="61" bestFit="1" customWidth="1"/>
    <col min="12051" max="12285" width="9.109375" style="61"/>
    <col min="12286" max="12286" width="8.88671875" style="61" bestFit="1" customWidth="1"/>
    <col min="12287" max="12287" width="1.33203125" style="61" customWidth="1"/>
    <col min="12288" max="12288" width="11.44140625" style="61" bestFit="1" customWidth="1"/>
    <col min="12289" max="12289" width="1.33203125" style="61" customWidth="1"/>
    <col min="12290" max="12290" width="12.88671875" style="61" bestFit="1" customWidth="1"/>
    <col min="12291" max="12291" width="1.33203125" style="61" customWidth="1"/>
    <col min="12292" max="12292" width="11" style="61" bestFit="1" customWidth="1"/>
    <col min="12293" max="12293" width="1.33203125" style="61" customWidth="1"/>
    <col min="12294" max="12294" width="8.44140625" style="61" bestFit="1" customWidth="1"/>
    <col min="12295" max="12295" width="1.5546875" style="61" customWidth="1"/>
    <col min="12296" max="12296" width="9.88671875" style="61" bestFit="1" customWidth="1"/>
    <col min="12297" max="12297" width="1.33203125" style="61" customWidth="1"/>
    <col min="12298" max="12298" width="11.44140625" style="61" bestFit="1" customWidth="1"/>
    <col min="12299" max="12299" width="1.33203125" style="61" customWidth="1"/>
    <col min="12300" max="12300" width="10.44140625" style="61" bestFit="1" customWidth="1"/>
    <col min="12301" max="12301" width="1.33203125" style="61" customWidth="1"/>
    <col min="12302" max="12302" width="10.44140625" style="61" bestFit="1" customWidth="1"/>
    <col min="12303" max="12303" width="1.33203125" style="61" customWidth="1"/>
    <col min="12304" max="12304" width="11.44140625" style="61" bestFit="1" customWidth="1"/>
    <col min="12305" max="12305" width="1.44140625" style="61" customWidth="1"/>
    <col min="12306" max="12306" width="10.5546875" style="61" bestFit="1" customWidth="1"/>
    <col min="12307" max="12541" width="9.109375" style="61"/>
    <col min="12542" max="12542" width="8.88671875" style="61" bestFit="1" customWidth="1"/>
    <col min="12543" max="12543" width="1.33203125" style="61" customWidth="1"/>
    <col min="12544" max="12544" width="11.44140625" style="61" bestFit="1" customWidth="1"/>
    <col min="12545" max="12545" width="1.33203125" style="61" customWidth="1"/>
    <col min="12546" max="12546" width="12.88671875" style="61" bestFit="1" customWidth="1"/>
    <col min="12547" max="12547" width="1.33203125" style="61" customWidth="1"/>
    <col min="12548" max="12548" width="11" style="61" bestFit="1" customWidth="1"/>
    <col min="12549" max="12549" width="1.33203125" style="61" customWidth="1"/>
    <col min="12550" max="12550" width="8.44140625" style="61" bestFit="1" customWidth="1"/>
    <col min="12551" max="12551" width="1.5546875" style="61" customWidth="1"/>
    <col min="12552" max="12552" width="9.88671875" style="61" bestFit="1" customWidth="1"/>
    <col min="12553" max="12553" width="1.33203125" style="61" customWidth="1"/>
    <col min="12554" max="12554" width="11.44140625" style="61" bestFit="1" customWidth="1"/>
    <col min="12555" max="12555" width="1.33203125" style="61" customWidth="1"/>
    <col min="12556" max="12556" width="10.44140625" style="61" bestFit="1" customWidth="1"/>
    <col min="12557" max="12557" width="1.33203125" style="61" customWidth="1"/>
    <col min="12558" max="12558" width="10.44140625" style="61" bestFit="1" customWidth="1"/>
    <col min="12559" max="12559" width="1.33203125" style="61" customWidth="1"/>
    <col min="12560" max="12560" width="11.44140625" style="61" bestFit="1" customWidth="1"/>
    <col min="12561" max="12561" width="1.44140625" style="61" customWidth="1"/>
    <col min="12562" max="12562" width="10.5546875" style="61" bestFit="1" customWidth="1"/>
    <col min="12563" max="12797" width="9.109375" style="61"/>
    <col min="12798" max="12798" width="8.88671875" style="61" bestFit="1" customWidth="1"/>
    <col min="12799" max="12799" width="1.33203125" style="61" customWidth="1"/>
    <col min="12800" max="12800" width="11.44140625" style="61" bestFit="1" customWidth="1"/>
    <col min="12801" max="12801" width="1.33203125" style="61" customWidth="1"/>
    <col min="12802" max="12802" width="12.88671875" style="61" bestFit="1" customWidth="1"/>
    <col min="12803" max="12803" width="1.33203125" style="61" customWidth="1"/>
    <col min="12804" max="12804" width="11" style="61" bestFit="1" customWidth="1"/>
    <col min="12805" max="12805" width="1.33203125" style="61" customWidth="1"/>
    <col min="12806" max="12806" width="8.44140625" style="61" bestFit="1" customWidth="1"/>
    <col min="12807" max="12807" width="1.5546875" style="61" customWidth="1"/>
    <col min="12808" max="12808" width="9.88671875" style="61" bestFit="1" customWidth="1"/>
    <col min="12809" max="12809" width="1.33203125" style="61" customWidth="1"/>
    <col min="12810" max="12810" width="11.44140625" style="61" bestFit="1" customWidth="1"/>
    <col min="12811" max="12811" width="1.33203125" style="61" customWidth="1"/>
    <col min="12812" max="12812" width="10.44140625" style="61" bestFit="1" customWidth="1"/>
    <col min="12813" max="12813" width="1.33203125" style="61" customWidth="1"/>
    <col min="12814" max="12814" width="10.44140625" style="61" bestFit="1" customWidth="1"/>
    <col min="12815" max="12815" width="1.33203125" style="61" customWidth="1"/>
    <col min="12816" max="12816" width="11.44140625" style="61" bestFit="1" customWidth="1"/>
    <col min="12817" max="12817" width="1.44140625" style="61" customWidth="1"/>
    <col min="12818" max="12818" width="10.5546875" style="61" bestFit="1" customWidth="1"/>
    <col min="12819" max="13053" width="9.109375" style="61"/>
    <col min="13054" max="13054" width="8.88671875" style="61" bestFit="1" customWidth="1"/>
    <col min="13055" max="13055" width="1.33203125" style="61" customWidth="1"/>
    <col min="13056" max="13056" width="11.44140625" style="61" bestFit="1" customWidth="1"/>
    <col min="13057" max="13057" width="1.33203125" style="61" customWidth="1"/>
    <col min="13058" max="13058" width="12.88671875" style="61" bestFit="1" customWidth="1"/>
    <col min="13059" max="13059" width="1.33203125" style="61" customWidth="1"/>
    <col min="13060" max="13060" width="11" style="61" bestFit="1" customWidth="1"/>
    <col min="13061" max="13061" width="1.33203125" style="61" customWidth="1"/>
    <col min="13062" max="13062" width="8.44140625" style="61" bestFit="1" customWidth="1"/>
    <col min="13063" max="13063" width="1.5546875" style="61" customWidth="1"/>
    <col min="13064" max="13064" width="9.88671875" style="61" bestFit="1" customWidth="1"/>
    <col min="13065" max="13065" width="1.33203125" style="61" customWidth="1"/>
    <col min="13066" max="13066" width="11.44140625" style="61" bestFit="1" customWidth="1"/>
    <col min="13067" max="13067" width="1.33203125" style="61" customWidth="1"/>
    <col min="13068" max="13068" width="10.44140625" style="61" bestFit="1" customWidth="1"/>
    <col min="13069" max="13069" width="1.33203125" style="61" customWidth="1"/>
    <col min="13070" max="13070" width="10.44140625" style="61" bestFit="1" customWidth="1"/>
    <col min="13071" max="13071" width="1.33203125" style="61" customWidth="1"/>
    <col min="13072" max="13072" width="11.44140625" style="61" bestFit="1" customWidth="1"/>
    <col min="13073" max="13073" width="1.44140625" style="61" customWidth="1"/>
    <col min="13074" max="13074" width="10.5546875" style="61" bestFit="1" customWidth="1"/>
    <col min="13075" max="13309" width="9.109375" style="61"/>
    <col min="13310" max="13310" width="8.88671875" style="61" bestFit="1" customWidth="1"/>
    <col min="13311" max="13311" width="1.33203125" style="61" customWidth="1"/>
    <col min="13312" max="13312" width="11.44140625" style="61" bestFit="1" customWidth="1"/>
    <col min="13313" max="13313" width="1.33203125" style="61" customWidth="1"/>
    <col min="13314" max="13314" width="12.88671875" style="61" bestFit="1" customWidth="1"/>
    <col min="13315" max="13315" width="1.33203125" style="61" customWidth="1"/>
    <col min="13316" max="13316" width="11" style="61" bestFit="1" customWidth="1"/>
    <col min="13317" max="13317" width="1.33203125" style="61" customWidth="1"/>
    <col min="13318" max="13318" width="8.44140625" style="61" bestFit="1" customWidth="1"/>
    <col min="13319" max="13319" width="1.5546875" style="61" customWidth="1"/>
    <col min="13320" max="13320" width="9.88671875" style="61" bestFit="1" customWidth="1"/>
    <col min="13321" max="13321" width="1.33203125" style="61" customWidth="1"/>
    <col min="13322" max="13322" width="11.44140625" style="61" bestFit="1" customWidth="1"/>
    <col min="13323" max="13323" width="1.33203125" style="61" customWidth="1"/>
    <col min="13324" max="13324" width="10.44140625" style="61" bestFit="1" customWidth="1"/>
    <col min="13325" max="13325" width="1.33203125" style="61" customWidth="1"/>
    <col min="13326" max="13326" width="10.44140625" style="61" bestFit="1" customWidth="1"/>
    <col min="13327" max="13327" width="1.33203125" style="61" customWidth="1"/>
    <col min="13328" max="13328" width="11.44140625" style="61" bestFit="1" customWidth="1"/>
    <col min="13329" max="13329" width="1.44140625" style="61" customWidth="1"/>
    <col min="13330" max="13330" width="10.5546875" style="61" bestFit="1" customWidth="1"/>
    <col min="13331" max="13565" width="9.109375" style="61"/>
    <col min="13566" max="13566" width="8.88671875" style="61" bestFit="1" customWidth="1"/>
    <col min="13567" max="13567" width="1.33203125" style="61" customWidth="1"/>
    <col min="13568" max="13568" width="11.44140625" style="61" bestFit="1" customWidth="1"/>
    <col min="13569" max="13569" width="1.33203125" style="61" customWidth="1"/>
    <col min="13570" max="13570" width="12.88671875" style="61" bestFit="1" customWidth="1"/>
    <col min="13571" max="13571" width="1.33203125" style="61" customWidth="1"/>
    <col min="13572" max="13572" width="11" style="61" bestFit="1" customWidth="1"/>
    <col min="13573" max="13573" width="1.33203125" style="61" customWidth="1"/>
    <col min="13574" max="13574" width="8.44140625" style="61" bestFit="1" customWidth="1"/>
    <col min="13575" max="13575" width="1.5546875" style="61" customWidth="1"/>
    <col min="13576" max="13576" width="9.88671875" style="61" bestFit="1" customWidth="1"/>
    <col min="13577" max="13577" width="1.33203125" style="61" customWidth="1"/>
    <col min="13578" max="13578" width="11.44140625" style="61" bestFit="1" customWidth="1"/>
    <col min="13579" max="13579" width="1.33203125" style="61" customWidth="1"/>
    <col min="13580" max="13580" width="10.44140625" style="61" bestFit="1" customWidth="1"/>
    <col min="13581" max="13581" width="1.33203125" style="61" customWidth="1"/>
    <col min="13582" max="13582" width="10.44140625" style="61" bestFit="1" customWidth="1"/>
    <col min="13583" max="13583" width="1.33203125" style="61" customWidth="1"/>
    <col min="13584" max="13584" width="11.44140625" style="61" bestFit="1" customWidth="1"/>
    <col min="13585" max="13585" width="1.44140625" style="61" customWidth="1"/>
    <col min="13586" max="13586" width="10.5546875" style="61" bestFit="1" customWidth="1"/>
    <col min="13587" max="13821" width="9.109375" style="61"/>
    <col min="13822" max="13822" width="8.88671875" style="61" bestFit="1" customWidth="1"/>
    <col min="13823" max="13823" width="1.33203125" style="61" customWidth="1"/>
    <col min="13824" max="13824" width="11.44140625" style="61" bestFit="1" customWidth="1"/>
    <col min="13825" max="13825" width="1.33203125" style="61" customWidth="1"/>
    <col min="13826" max="13826" width="12.88671875" style="61" bestFit="1" customWidth="1"/>
    <col min="13827" max="13827" width="1.33203125" style="61" customWidth="1"/>
    <col min="13828" max="13828" width="11" style="61" bestFit="1" customWidth="1"/>
    <col min="13829" max="13829" width="1.33203125" style="61" customWidth="1"/>
    <col min="13830" max="13830" width="8.44140625" style="61" bestFit="1" customWidth="1"/>
    <col min="13831" max="13831" width="1.5546875" style="61" customWidth="1"/>
    <col min="13832" max="13832" width="9.88671875" style="61" bestFit="1" customWidth="1"/>
    <col min="13833" max="13833" width="1.33203125" style="61" customWidth="1"/>
    <col min="13834" max="13834" width="11.44140625" style="61" bestFit="1" customWidth="1"/>
    <col min="13835" max="13835" width="1.33203125" style="61" customWidth="1"/>
    <col min="13836" max="13836" width="10.44140625" style="61" bestFit="1" customWidth="1"/>
    <col min="13837" max="13837" width="1.33203125" style="61" customWidth="1"/>
    <col min="13838" max="13838" width="10.44140625" style="61" bestFit="1" customWidth="1"/>
    <col min="13839" max="13839" width="1.33203125" style="61" customWidth="1"/>
    <col min="13840" max="13840" width="11.44140625" style="61" bestFit="1" customWidth="1"/>
    <col min="13841" max="13841" width="1.44140625" style="61" customWidth="1"/>
    <col min="13842" max="13842" width="10.5546875" style="61" bestFit="1" customWidth="1"/>
    <col min="13843" max="14077" width="9.109375" style="61"/>
    <col min="14078" max="14078" width="8.88671875" style="61" bestFit="1" customWidth="1"/>
    <col min="14079" max="14079" width="1.33203125" style="61" customWidth="1"/>
    <col min="14080" max="14080" width="11.44140625" style="61" bestFit="1" customWidth="1"/>
    <col min="14081" max="14081" width="1.33203125" style="61" customWidth="1"/>
    <col min="14082" max="14082" width="12.88671875" style="61" bestFit="1" customWidth="1"/>
    <col min="14083" max="14083" width="1.33203125" style="61" customWidth="1"/>
    <col min="14084" max="14084" width="11" style="61" bestFit="1" customWidth="1"/>
    <col min="14085" max="14085" width="1.33203125" style="61" customWidth="1"/>
    <col min="14086" max="14086" width="8.44140625" style="61" bestFit="1" customWidth="1"/>
    <col min="14087" max="14087" width="1.5546875" style="61" customWidth="1"/>
    <col min="14088" max="14088" width="9.88671875" style="61" bestFit="1" customWidth="1"/>
    <col min="14089" max="14089" width="1.33203125" style="61" customWidth="1"/>
    <col min="14090" max="14090" width="11.44140625" style="61" bestFit="1" customWidth="1"/>
    <col min="14091" max="14091" width="1.33203125" style="61" customWidth="1"/>
    <col min="14092" max="14092" width="10.44140625" style="61" bestFit="1" customWidth="1"/>
    <col min="14093" max="14093" width="1.33203125" style="61" customWidth="1"/>
    <col min="14094" max="14094" width="10.44140625" style="61" bestFit="1" customWidth="1"/>
    <col min="14095" max="14095" width="1.33203125" style="61" customWidth="1"/>
    <col min="14096" max="14096" width="11.44140625" style="61" bestFit="1" customWidth="1"/>
    <col min="14097" max="14097" width="1.44140625" style="61" customWidth="1"/>
    <col min="14098" max="14098" width="10.5546875" style="61" bestFit="1" customWidth="1"/>
    <col min="14099" max="14333" width="9.109375" style="61"/>
    <col min="14334" max="14334" width="8.88671875" style="61" bestFit="1" customWidth="1"/>
    <col min="14335" max="14335" width="1.33203125" style="61" customWidth="1"/>
    <col min="14336" max="14336" width="11.44140625" style="61" bestFit="1" customWidth="1"/>
    <col min="14337" max="14337" width="1.33203125" style="61" customWidth="1"/>
    <col min="14338" max="14338" width="12.88671875" style="61" bestFit="1" customWidth="1"/>
    <col min="14339" max="14339" width="1.33203125" style="61" customWidth="1"/>
    <col min="14340" max="14340" width="11" style="61" bestFit="1" customWidth="1"/>
    <col min="14341" max="14341" width="1.33203125" style="61" customWidth="1"/>
    <col min="14342" max="14342" width="8.44140625" style="61" bestFit="1" customWidth="1"/>
    <col min="14343" max="14343" width="1.5546875" style="61" customWidth="1"/>
    <col min="14344" max="14344" width="9.88671875" style="61" bestFit="1" customWidth="1"/>
    <col min="14345" max="14345" width="1.33203125" style="61" customWidth="1"/>
    <col min="14346" max="14346" width="11.44140625" style="61" bestFit="1" customWidth="1"/>
    <col min="14347" max="14347" width="1.33203125" style="61" customWidth="1"/>
    <col min="14348" max="14348" width="10.44140625" style="61" bestFit="1" customWidth="1"/>
    <col min="14349" max="14349" width="1.33203125" style="61" customWidth="1"/>
    <col min="14350" max="14350" width="10.44140625" style="61" bestFit="1" customWidth="1"/>
    <col min="14351" max="14351" width="1.33203125" style="61" customWidth="1"/>
    <col min="14352" max="14352" width="11.44140625" style="61" bestFit="1" customWidth="1"/>
    <col min="14353" max="14353" width="1.44140625" style="61" customWidth="1"/>
    <col min="14354" max="14354" width="10.5546875" style="61" bestFit="1" customWidth="1"/>
    <col min="14355" max="14589" width="9.109375" style="61"/>
    <col min="14590" max="14590" width="8.88671875" style="61" bestFit="1" customWidth="1"/>
    <col min="14591" max="14591" width="1.33203125" style="61" customWidth="1"/>
    <col min="14592" max="14592" width="11.44140625" style="61" bestFit="1" customWidth="1"/>
    <col min="14593" max="14593" width="1.33203125" style="61" customWidth="1"/>
    <col min="14594" max="14594" width="12.88671875" style="61" bestFit="1" customWidth="1"/>
    <col min="14595" max="14595" width="1.33203125" style="61" customWidth="1"/>
    <col min="14596" max="14596" width="11" style="61" bestFit="1" customWidth="1"/>
    <col min="14597" max="14597" width="1.33203125" style="61" customWidth="1"/>
    <col min="14598" max="14598" width="8.44140625" style="61" bestFit="1" customWidth="1"/>
    <col min="14599" max="14599" width="1.5546875" style="61" customWidth="1"/>
    <col min="14600" max="14600" width="9.88671875" style="61" bestFit="1" customWidth="1"/>
    <col min="14601" max="14601" width="1.33203125" style="61" customWidth="1"/>
    <col min="14602" max="14602" width="11.44140625" style="61" bestFit="1" customWidth="1"/>
    <col min="14603" max="14603" width="1.33203125" style="61" customWidth="1"/>
    <col min="14604" max="14604" width="10.44140625" style="61" bestFit="1" customWidth="1"/>
    <col min="14605" max="14605" width="1.33203125" style="61" customWidth="1"/>
    <col min="14606" max="14606" width="10.44140625" style="61" bestFit="1" customWidth="1"/>
    <col min="14607" max="14607" width="1.33203125" style="61" customWidth="1"/>
    <col min="14608" max="14608" width="11.44140625" style="61" bestFit="1" customWidth="1"/>
    <col min="14609" max="14609" width="1.44140625" style="61" customWidth="1"/>
    <col min="14610" max="14610" width="10.5546875" style="61" bestFit="1" customWidth="1"/>
    <col min="14611" max="14845" width="9.109375" style="61"/>
    <col min="14846" max="14846" width="8.88671875" style="61" bestFit="1" customWidth="1"/>
    <col min="14847" max="14847" width="1.33203125" style="61" customWidth="1"/>
    <col min="14848" max="14848" width="11.44140625" style="61" bestFit="1" customWidth="1"/>
    <col min="14849" max="14849" width="1.33203125" style="61" customWidth="1"/>
    <col min="14850" max="14850" width="12.88671875" style="61" bestFit="1" customWidth="1"/>
    <col min="14851" max="14851" width="1.33203125" style="61" customWidth="1"/>
    <col min="14852" max="14852" width="11" style="61" bestFit="1" customWidth="1"/>
    <col min="14853" max="14853" width="1.33203125" style="61" customWidth="1"/>
    <col min="14854" max="14854" width="8.44140625" style="61" bestFit="1" customWidth="1"/>
    <col min="14855" max="14855" width="1.5546875" style="61" customWidth="1"/>
    <col min="14856" max="14856" width="9.88671875" style="61" bestFit="1" customWidth="1"/>
    <col min="14857" max="14857" width="1.33203125" style="61" customWidth="1"/>
    <col min="14858" max="14858" width="11.44140625" style="61" bestFit="1" customWidth="1"/>
    <col min="14859" max="14859" width="1.33203125" style="61" customWidth="1"/>
    <col min="14860" max="14860" width="10.44140625" style="61" bestFit="1" customWidth="1"/>
    <col min="14861" max="14861" width="1.33203125" style="61" customWidth="1"/>
    <col min="14862" max="14862" width="10.44140625" style="61" bestFit="1" customWidth="1"/>
    <col min="14863" max="14863" width="1.33203125" style="61" customWidth="1"/>
    <col min="14864" max="14864" width="11.44140625" style="61" bestFit="1" customWidth="1"/>
    <col min="14865" max="14865" width="1.44140625" style="61" customWidth="1"/>
    <col min="14866" max="14866" width="10.5546875" style="61" bestFit="1" customWidth="1"/>
    <col min="14867" max="15101" width="9.109375" style="61"/>
    <col min="15102" max="15102" width="8.88671875" style="61" bestFit="1" customWidth="1"/>
    <col min="15103" max="15103" width="1.33203125" style="61" customWidth="1"/>
    <col min="15104" max="15104" width="11.44140625" style="61" bestFit="1" customWidth="1"/>
    <col min="15105" max="15105" width="1.33203125" style="61" customWidth="1"/>
    <col min="15106" max="15106" width="12.88671875" style="61" bestFit="1" customWidth="1"/>
    <col min="15107" max="15107" width="1.33203125" style="61" customWidth="1"/>
    <col min="15108" max="15108" width="11" style="61" bestFit="1" customWidth="1"/>
    <col min="15109" max="15109" width="1.33203125" style="61" customWidth="1"/>
    <col min="15110" max="15110" width="8.44140625" style="61" bestFit="1" customWidth="1"/>
    <col min="15111" max="15111" width="1.5546875" style="61" customWidth="1"/>
    <col min="15112" max="15112" width="9.88671875" style="61" bestFit="1" customWidth="1"/>
    <col min="15113" max="15113" width="1.33203125" style="61" customWidth="1"/>
    <col min="15114" max="15114" width="11.44140625" style="61" bestFit="1" customWidth="1"/>
    <col min="15115" max="15115" width="1.33203125" style="61" customWidth="1"/>
    <col min="15116" max="15116" width="10.44140625" style="61" bestFit="1" customWidth="1"/>
    <col min="15117" max="15117" width="1.33203125" style="61" customWidth="1"/>
    <col min="15118" max="15118" width="10.44140625" style="61" bestFit="1" customWidth="1"/>
    <col min="15119" max="15119" width="1.33203125" style="61" customWidth="1"/>
    <col min="15120" max="15120" width="11.44140625" style="61" bestFit="1" customWidth="1"/>
    <col min="15121" max="15121" width="1.44140625" style="61" customWidth="1"/>
    <col min="15122" max="15122" width="10.5546875" style="61" bestFit="1" customWidth="1"/>
    <col min="15123" max="15357" width="9.109375" style="61"/>
    <col min="15358" max="15358" width="8.88671875" style="61" bestFit="1" customWidth="1"/>
    <col min="15359" max="15359" width="1.33203125" style="61" customWidth="1"/>
    <col min="15360" max="15360" width="11.44140625" style="61" bestFit="1" customWidth="1"/>
    <col min="15361" max="15361" width="1.33203125" style="61" customWidth="1"/>
    <col min="15362" max="15362" width="12.88671875" style="61" bestFit="1" customWidth="1"/>
    <col min="15363" max="15363" width="1.33203125" style="61" customWidth="1"/>
    <col min="15364" max="15364" width="11" style="61" bestFit="1" customWidth="1"/>
    <col min="15365" max="15365" width="1.33203125" style="61" customWidth="1"/>
    <col min="15366" max="15366" width="8.44140625" style="61" bestFit="1" customWidth="1"/>
    <col min="15367" max="15367" width="1.5546875" style="61" customWidth="1"/>
    <col min="15368" max="15368" width="9.88671875" style="61" bestFit="1" customWidth="1"/>
    <col min="15369" max="15369" width="1.33203125" style="61" customWidth="1"/>
    <col min="15370" max="15370" width="11.44140625" style="61" bestFit="1" customWidth="1"/>
    <col min="15371" max="15371" width="1.33203125" style="61" customWidth="1"/>
    <col min="15372" max="15372" width="10.44140625" style="61" bestFit="1" customWidth="1"/>
    <col min="15373" max="15373" width="1.33203125" style="61" customWidth="1"/>
    <col min="15374" max="15374" width="10.44140625" style="61" bestFit="1" customWidth="1"/>
    <col min="15375" max="15375" width="1.33203125" style="61" customWidth="1"/>
    <col min="15376" max="15376" width="11.44140625" style="61" bestFit="1" customWidth="1"/>
    <col min="15377" max="15377" width="1.44140625" style="61" customWidth="1"/>
    <col min="15378" max="15378" width="10.5546875" style="61" bestFit="1" customWidth="1"/>
    <col min="15379" max="15613" width="9.109375" style="61"/>
    <col min="15614" max="15614" width="8.88671875" style="61" bestFit="1" customWidth="1"/>
    <col min="15615" max="15615" width="1.33203125" style="61" customWidth="1"/>
    <col min="15616" max="15616" width="11.44140625" style="61" bestFit="1" customWidth="1"/>
    <col min="15617" max="15617" width="1.33203125" style="61" customWidth="1"/>
    <col min="15618" max="15618" width="12.88671875" style="61" bestFit="1" customWidth="1"/>
    <col min="15619" max="15619" width="1.33203125" style="61" customWidth="1"/>
    <col min="15620" max="15620" width="11" style="61" bestFit="1" customWidth="1"/>
    <col min="15621" max="15621" width="1.33203125" style="61" customWidth="1"/>
    <col min="15622" max="15622" width="8.44140625" style="61" bestFit="1" customWidth="1"/>
    <col min="15623" max="15623" width="1.5546875" style="61" customWidth="1"/>
    <col min="15624" max="15624" width="9.88671875" style="61" bestFit="1" customWidth="1"/>
    <col min="15625" max="15625" width="1.33203125" style="61" customWidth="1"/>
    <col min="15626" max="15626" width="11.44140625" style="61" bestFit="1" customWidth="1"/>
    <col min="15627" max="15627" width="1.33203125" style="61" customWidth="1"/>
    <col min="15628" max="15628" width="10.44140625" style="61" bestFit="1" customWidth="1"/>
    <col min="15629" max="15629" width="1.33203125" style="61" customWidth="1"/>
    <col min="15630" max="15630" width="10.44140625" style="61" bestFit="1" customWidth="1"/>
    <col min="15631" max="15631" width="1.33203125" style="61" customWidth="1"/>
    <col min="15632" max="15632" width="11.44140625" style="61" bestFit="1" customWidth="1"/>
    <col min="15633" max="15633" width="1.44140625" style="61" customWidth="1"/>
    <col min="15634" max="15634" width="10.5546875" style="61" bestFit="1" customWidth="1"/>
    <col min="15635" max="15869" width="9.109375" style="61"/>
    <col min="15870" max="15870" width="8.88671875" style="61" bestFit="1" customWidth="1"/>
    <col min="15871" max="15871" width="1.33203125" style="61" customWidth="1"/>
    <col min="15872" max="15872" width="11.44140625" style="61" bestFit="1" customWidth="1"/>
    <col min="15873" max="15873" width="1.33203125" style="61" customWidth="1"/>
    <col min="15874" max="15874" width="12.88671875" style="61" bestFit="1" customWidth="1"/>
    <col min="15875" max="15875" width="1.33203125" style="61" customWidth="1"/>
    <col min="15876" max="15876" width="11" style="61" bestFit="1" customWidth="1"/>
    <col min="15877" max="15877" width="1.33203125" style="61" customWidth="1"/>
    <col min="15878" max="15878" width="8.44140625" style="61" bestFit="1" customWidth="1"/>
    <col min="15879" max="15879" width="1.5546875" style="61" customWidth="1"/>
    <col min="15880" max="15880" width="9.88671875" style="61" bestFit="1" customWidth="1"/>
    <col min="15881" max="15881" width="1.33203125" style="61" customWidth="1"/>
    <col min="15882" max="15882" width="11.44140625" style="61" bestFit="1" customWidth="1"/>
    <col min="15883" max="15883" width="1.33203125" style="61" customWidth="1"/>
    <col min="15884" max="15884" width="10.44140625" style="61" bestFit="1" customWidth="1"/>
    <col min="15885" max="15885" width="1.33203125" style="61" customWidth="1"/>
    <col min="15886" max="15886" width="10.44140625" style="61" bestFit="1" customWidth="1"/>
    <col min="15887" max="15887" width="1.33203125" style="61" customWidth="1"/>
    <col min="15888" max="15888" width="11.44140625" style="61" bestFit="1" customWidth="1"/>
    <col min="15889" max="15889" width="1.44140625" style="61" customWidth="1"/>
    <col min="15890" max="15890" width="10.5546875" style="61" bestFit="1" customWidth="1"/>
    <col min="15891" max="16125" width="9.109375" style="61"/>
    <col min="16126" max="16126" width="8.88671875" style="61" bestFit="1" customWidth="1"/>
    <col min="16127" max="16127" width="1.33203125" style="61" customWidth="1"/>
    <col min="16128" max="16128" width="11.44140625" style="61" bestFit="1" customWidth="1"/>
    <col min="16129" max="16129" width="1.33203125" style="61" customWidth="1"/>
    <col min="16130" max="16130" width="12.88671875" style="61" bestFit="1" customWidth="1"/>
    <col min="16131" max="16131" width="1.33203125" style="61" customWidth="1"/>
    <col min="16132" max="16132" width="11" style="61" bestFit="1" customWidth="1"/>
    <col min="16133" max="16133" width="1.33203125" style="61" customWidth="1"/>
    <col min="16134" max="16134" width="8.44140625" style="61" bestFit="1" customWidth="1"/>
    <col min="16135" max="16135" width="1.5546875" style="61" customWidth="1"/>
    <col min="16136" max="16136" width="9.88671875" style="61" bestFit="1" customWidth="1"/>
    <col min="16137" max="16137" width="1.33203125" style="61" customWidth="1"/>
    <col min="16138" max="16138" width="11.44140625" style="61" bestFit="1" customWidth="1"/>
    <col min="16139" max="16139" width="1.33203125" style="61" customWidth="1"/>
    <col min="16140" max="16140" width="10.44140625" style="61" bestFit="1" customWidth="1"/>
    <col min="16141" max="16141" width="1.33203125" style="61" customWidth="1"/>
    <col min="16142" max="16142" width="10.44140625" style="61" bestFit="1" customWidth="1"/>
    <col min="16143" max="16143" width="1.33203125" style="61" customWidth="1"/>
    <col min="16144" max="16144" width="11.44140625" style="61" bestFit="1" customWidth="1"/>
    <col min="16145" max="16145" width="1.44140625" style="61" customWidth="1"/>
    <col min="16146" max="16146" width="10.5546875" style="61" bestFit="1" customWidth="1"/>
    <col min="16147" max="16384" width="9.109375" style="61"/>
  </cols>
  <sheetData>
    <row r="1" spans="1:23">
      <c r="A1" s="84" t="str">
        <f>+'Curr Equal'!A1</f>
        <v>Kentucky Power Company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</row>
    <row r="2" spans="1:23">
      <c r="A2" s="84" t="str">
        <f>+'Curr Equal'!A2</f>
        <v>Proposed Revenue Allocation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</row>
    <row r="3" spans="1:23">
      <c r="A3" s="84" t="str">
        <f>+'Curr Equal'!A3</f>
        <v>Twelve Months Ended March 31, 2020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</row>
    <row r="4" spans="1:23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</row>
    <row r="6" spans="1:23">
      <c r="K6" s="203" t="s">
        <v>398</v>
      </c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86"/>
    </row>
    <row r="7" spans="1:23">
      <c r="A7" s="64" t="str">
        <f>+'Curr Equal'!A7</f>
        <v xml:space="preserve"> Current</v>
      </c>
      <c r="B7" s="64"/>
      <c r="C7" s="64" t="str">
        <f>+'Curr Equal'!C7</f>
        <v>Current</v>
      </c>
      <c r="D7" s="64"/>
      <c r="E7" s="64" t="str">
        <f>+'Curr Equal'!E7</f>
        <v>Rate</v>
      </c>
      <c r="F7" s="64"/>
      <c r="G7" s="64" t="str">
        <f>+'Curr Equal'!G7</f>
        <v>Current</v>
      </c>
      <c r="I7" s="64" t="str">
        <f>+'Curr Equal'!I7</f>
        <v>Current</v>
      </c>
      <c r="K7" s="64" t="str">
        <f>+'Curr Equal'!O7</f>
        <v>Income</v>
      </c>
      <c r="M7" s="64"/>
      <c r="O7" s="64"/>
      <c r="Q7" s="64" t="str">
        <f>+'Curr Equal'!M7</f>
        <v>Revenue</v>
      </c>
      <c r="S7" s="64" t="str">
        <f>'Curr Equal'!U7</f>
        <v>Sales</v>
      </c>
      <c r="U7" s="64" t="str">
        <f>+'Curr Equal'!K7</f>
        <v>Percent</v>
      </c>
    </row>
    <row r="8" spans="1:23">
      <c r="A8" s="64" t="str">
        <f>+'Curr Equal'!A8</f>
        <v>Class</v>
      </c>
      <c r="B8" s="64"/>
      <c r="C8" s="64" t="str">
        <f>+'Curr Equal'!C8</f>
        <v>Revenue</v>
      </c>
      <c r="D8" s="64"/>
      <c r="E8" s="64" t="str">
        <f>+'Curr Equal'!E8</f>
        <v>Base</v>
      </c>
      <c r="F8" s="64"/>
      <c r="G8" s="64" t="str">
        <f>+'Curr Equal'!G8</f>
        <v>Income</v>
      </c>
      <c r="I8" s="64" t="str">
        <f>+'Curr Equal'!I8</f>
        <v>ROR %</v>
      </c>
      <c r="K8" s="64" t="str">
        <f>+'Curr Equal'!O8</f>
        <v>Increase</v>
      </c>
      <c r="M8" s="64" t="str">
        <f>+'Curr Equal'!Q8</f>
        <v>Income</v>
      </c>
      <c r="O8" s="64" t="str">
        <f>'Curr Equal'!S8</f>
        <v>ROR %</v>
      </c>
      <c r="Q8" s="64" t="str">
        <f>+'Curr Equal'!M8</f>
        <v>Increase</v>
      </c>
      <c r="S8" s="64" t="str">
        <f>'Curr Equal'!U8</f>
        <v>Revenue</v>
      </c>
      <c r="U8" s="64" t="str">
        <f>+'Curr Equal'!K8</f>
        <v>Increase</v>
      </c>
    </row>
    <row r="9" spans="1:23">
      <c r="A9" s="68" t="str">
        <f>+'Curr Equal'!A9</f>
        <v>(1)</v>
      </c>
      <c r="B9" s="68"/>
      <c r="C9" s="68" t="str">
        <f>+'Curr Equal'!C9</f>
        <v>(2)</v>
      </c>
      <c r="D9" s="68"/>
      <c r="E9" s="68" t="str">
        <f>+'Curr Equal'!E9</f>
        <v>(3)</v>
      </c>
      <c r="F9" s="68">
        <f>+'Curr Equal'!F9</f>
        <v>0</v>
      </c>
      <c r="G9" s="68" t="str">
        <f>+'Curr Equal'!G9</f>
        <v>(4)</v>
      </c>
      <c r="I9" s="68" t="str">
        <f>+'Curr Equal'!I9</f>
        <v>(5)</v>
      </c>
      <c r="K9" s="68" t="str">
        <f>+'Curr Equal'!K9</f>
        <v>(6)</v>
      </c>
      <c r="M9" s="68" t="str">
        <f>+'Curr Equal'!M9</f>
        <v>(7)</v>
      </c>
      <c r="O9" s="68" t="str">
        <f>+'Curr Equal'!O9</f>
        <v>(8)</v>
      </c>
      <c r="Q9" s="68" t="str">
        <f>+'Curr Equal'!Q9</f>
        <v>(9)</v>
      </c>
      <c r="S9" s="68" t="str">
        <f>+'Curr Equal'!S9</f>
        <v>(10)</v>
      </c>
      <c r="U9" s="68" t="str">
        <f>+'Curr Equal'!U9</f>
        <v>(11)</v>
      </c>
    </row>
    <row r="11" spans="1:23">
      <c r="A11" s="61" t="str">
        <f>+'Curr Equal'!A11</f>
        <v>RS</v>
      </c>
      <c r="C11" s="69">
        <f ca="1">+'Curr Equal'!C11</f>
        <v>219292354.00384319</v>
      </c>
      <c r="E11" s="69">
        <f ca="1">+'Curr Equal'!E11</f>
        <v>791371715.73916245</v>
      </c>
      <c r="G11" s="69">
        <f ca="1">+'Curr Equal'!G11</f>
        <v>-853511.50732599664</v>
      </c>
      <c r="I11" s="71">
        <f ca="1">ROUND((G11/E11),4)*100</f>
        <v>-0.11</v>
      </c>
      <c r="K11" s="69">
        <f ca="1">ROUND(Q11/'Curr Equal'!$G$33,0)-1</f>
        <v>29137847</v>
      </c>
      <c r="M11" s="69">
        <f ca="1">ROUND(G11+K11,0)</f>
        <v>28284335</v>
      </c>
      <c r="O11" s="71">
        <f ca="1">ROUND((M11/E11),4)*100</f>
        <v>3.5700000000000003</v>
      </c>
      <c r="Q11" s="69">
        <f ca="1">+'Prop Equal'!Y11</f>
        <v>39415631</v>
      </c>
      <c r="S11" s="69">
        <f ca="1">C11+Q11</f>
        <v>258707985.00384319</v>
      </c>
      <c r="U11" s="71">
        <f ca="1">ROUND((S11/C11)-1,4)*100</f>
        <v>17.97</v>
      </c>
      <c r="W11" s="69"/>
    </row>
    <row r="12" spans="1:23">
      <c r="A12" s="61" t="s">
        <v>396</v>
      </c>
      <c r="I12" s="74" t="s">
        <v>396</v>
      </c>
      <c r="K12" s="69" t="s">
        <v>396</v>
      </c>
      <c r="M12" s="69" t="s">
        <v>396</v>
      </c>
      <c r="O12" s="74" t="s">
        <v>396</v>
      </c>
      <c r="Q12" s="69" t="s">
        <v>396</v>
      </c>
      <c r="S12" s="69"/>
      <c r="U12" s="74" t="s">
        <v>396</v>
      </c>
    </row>
    <row r="13" spans="1:23">
      <c r="A13" s="61" t="str">
        <f>'Curr Equal'!A13</f>
        <v>GS</v>
      </c>
      <c r="C13" s="69">
        <f ca="1">+'Curr Equal'!C13</f>
        <v>73397430.000535592</v>
      </c>
      <c r="E13" s="69">
        <f ca="1">+'Curr Equal'!E13</f>
        <v>188022996.14647135</v>
      </c>
      <c r="G13" s="69">
        <f ca="1">+'Curr Equal'!G13</f>
        <v>13634789.547801688</v>
      </c>
      <c r="I13" s="71">
        <f ca="1">ROUND((G13/E13),4)*100</f>
        <v>7.2499999999999991</v>
      </c>
      <c r="K13" s="69">
        <f ca="1">ROUND(Q13/'Curr Equal'!$G$33,0)</f>
        <v>6922898</v>
      </c>
      <c r="M13" s="69">
        <f ca="1">ROUND(G13+K13,0)</f>
        <v>20557688</v>
      </c>
      <c r="O13" s="71">
        <f ca="1">ROUND((M13/E13),4)*100</f>
        <v>10.93</v>
      </c>
      <c r="Q13" s="69">
        <f ca="1">+'Prop Equal'!Y13</f>
        <v>9364809</v>
      </c>
      <c r="S13" s="69">
        <f ca="1">C13+Q13</f>
        <v>82762239.000535592</v>
      </c>
      <c r="U13" s="71">
        <f ca="1">ROUND((S13/C13)-1,4)*100</f>
        <v>12.76</v>
      </c>
      <c r="W13" s="69"/>
    </row>
    <row r="14" spans="1:23">
      <c r="C14" s="69"/>
      <c r="E14" s="69"/>
      <c r="G14" s="69"/>
      <c r="I14" s="71"/>
      <c r="K14" s="69"/>
      <c r="M14" s="69"/>
      <c r="O14" s="71"/>
      <c r="Q14" s="69"/>
      <c r="S14" s="69"/>
      <c r="U14" s="71"/>
      <c r="W14" s="69"/>
    </row>
    <row r="15" spans="1:23" hidden="1" outlineLevel="1">
      <c r="A15" s="61" t="str">
        <f>+'Curr Equal'!A15</f>
        <v>PS</v>
      </c>
      <c r="C15" s="69">
        <f ca="1">+'Curr Equal'!C15</f>
        <v>11615228.32505055</v>
      </c>
      <c r="E15" s="69">
        <f ca="1">+'Curr Equal'!E15</f>
        <v>29176117.653250325</v>
      </c>
      <c r="G15" s="69">
        <f ca="1">+'Curr Equal'!G15</f>
        <v>2118043.5786818797</v>
      </c>
      <c r="I15" s="71">
        <f ca="1">ROUND((G15/E15),4)*100</f>
        <v>7.26</v>
      </c>
      <c r="K15" s="69">
        <f ca="1">ROUND(Q15/'Curr Equal'!$G$33,0)</f>
        <v>1074248</v>
      </c>
      <c r="M15" s="69">
        <f ca="1">ROUND(G15+K15,0)</f>
        <v>3192292</v>
      </c>
      <c r="O15" s="71">
        <f ca="1">ROUND((M15/E15),4)*100</f>
        <v>10.94</v>
      </c>
      <c r="Q15" s="69">
        <f ca="1">+'Prop Equal'!Y15</f>
        <v>1453167</v>
      </c>
      <c r="S15" s="69">
        <f ca="1">C15+Q15</f>
        <v>13068395.32505055</v>
      </c>
      <c r="U15" s="71">
        <f ca="1">ROUND((S15/C15)-1,4)*100</f>
        <v>12.509999999999998</v>
      </c>
    </row>
    <row r="16" spans="1:23" hidden="1" outlineLevel="1">
      <c r="A16" s="61" t="str">
        <f>+'Curr Equal'!A16</f>
        <v>LGS</v>
      </c>
      <c r="C16" s="69">
        <f ca="1">+'Curr Equal'!C16</f>
        <v>46540679.761854388</v>
      </c>
      <c r="E16" s="69">
        <f ca="1">+'Curr Equal'!E16</f>
        <v>121845246.92779729</v>
      </c>
      <c r="G16" s="69">
        <f ca="1">+'Curr Equal'!G16</f>
        <v>7517721.4469390297</v>
      </c>
      <c r="I16" s="71">
        <f ca="1">ROUND((G16/E16),4)*100</f>
        <v>6.17</v>
      </c>
      <c r="K16" s="69">
        <f ca="1">ROUND(Q16/'Curr Equal'!$G$33,0)</f>
        <v>4486271</v>
      </c>
      <c r="M16" s="69">
        <f ca="1">ROUND(G16+K16,0)</f>
        <v>12003992</v>
      </c>
      <c r="O16" s="71">
        <f ca="1">ROUND((M16/E16),4)*100</f>
        <v>9.85</v>
      </c>
      <c r="Q16" s="69">
        <f ca="1">+'Prop Equal'!Y16</f>
        <v>6068712</v>
      </c>
      <c r="S16" s="69">
        <f ca="1">C16+Q16</f>
        <v>52609391.761854388</v>
      </c>
      <c r="U16" s="71">
        <f ca="1">ROUND((S16/C16)-1,4)*100</f>
        <v>13.04</v>
      </c>
      <c r="W16" s="69"/>
    </row>
    <row r="17" spans="1:23" collapsed="1">
      <c r="A17" s="61" t="s">
        <v>85</v>
      </c>
      <c r="C17" s="69">
        <f ca="1">SUM(C15:C16)</f>
        <v>58155908.086904936</v>
      </c>
      <c r="E17" s="69">
        <f ca="1">SUM(E15:E16)</f>
        <v>151021364.58104762</v>
      </c>
      <c r="G17" s="69">
        <f ca="1">SUM(G15:G16)</f>
        <v>9635765.0256209094</v>
      </c>
      <c r="I17" s="71">
        <f ca="1">ROUND((G17/E17),4)*100</f>
        <v>6.38</v>
      </c>
      <c r="K17" s="69">
        <f ca="1">SUM(K15:K16)</f>
        <v>5560519</v>
      </c>
      <c r="M17" s="69">
        <f ca="1">SUM(M15:M16)</f>
        <v>15196284</v>
      </c>
      <c r="O17" s="71">
        <f ca="1">ROUND((M17/E17),4)*100</f>
        <v>10.059999999999999</v>
      </c>
      <c r="Q17" s="69">
        <f ca="1">SUM(Q15:Q16)</f>
        <v>7521879</v>
      </c>
      <c r="S17" s="69">
        <f ca="1">SUM(S15:S16)</f>
        <v>65677787.086904936</v>
      </c>
      <c r="U17" s="71">
        <f ca="1">ROUND((S17/C17)-1,4)*100</f>
        <v>12.93</v>
      </c>
      <c r="W17" s="69"/>
    </row>
    <row r="18" spans="1:23">
      <c r="A18" s="61" t="s">
        <v>396</v>
      </c>
      <c r="I18" s="74" t="s">
        <v>396</v>
      </c>
      <c r="K18" s="69" t="s">
        <v>396</v>
      </c>
      <c r="M18" s="69" t="s">
        <v>396</v>
      </c>
      <c r="O18" s="74" t="s">
        <v>396</v>
      </c>
      <c r="Q18" s="69" t="s">
        <v>396</v>
      </c>
      <c r="S18" s="69"/>
      <c r="U18" s="74" t="s">
        <v>396</v>
      </c>
    </row>
    <row r="19" spans="1:23">
      <c r="A19" s="61" t="str">
        <f>+'Curr Equal'!A19</f>
        <v>IGS</v>
      </c>
      <c r="C19" s="69">
        <f ca="1">+'Curr Equal'!C19</f>
        <v>115641809.73012604</v>
      </c>
      <c r="E19" s="69">
        <f ca="1">+'Curr Equal'!E19</f>
        <v>253284765.33007669</v>
      </c>
      <c r="G19" s="69">
        <f ca="1">+'Curr Equal'!G19</f>
        <v>14235868.697395617</v>
      </c>
      <c r="I19" s="71">
        <f ca="1">ROUND((G19/E19),4)*100</f>
        <v>5.62</v>
      </c>
      <c r="K19" s="69">
        <f ca="1">ROUND(Q19/'Curr Equal'!$G$33,0)</f>
        <v>9325798</v>
      </c>
      <c r="M19" s="69">
        <f ca="1">ROUND(G19+K19,0)</f>
        <v>23561667</v>
      </c>
      <c r="O19" s="71">
        <f ca="1">ROUND((M19/E19),4)*100</f>
        <v>9.3000000000000007</v>
      </c>
      <c r="Q19" s="69">
        <f ca="1">+'Prop Equal'!Y19</f>
        <v>12615284</v>
      </c>
      <c r="S19" s="69">
        <f ca="1">C19+Q19</f>
        <v>128257093.73012604</v>
      </c>
      <c r="U19" s="71">
        <f ca="1">ROUND((S19/C19)-1,4)*100</f>
        <v>10.91</v>
      </c>
      <c r="W19" s="69"/>
    </row>
    <row r="20" spans="1:23">
      <c r="A20" s="61" t="s">
        <v>396</v>
      </c>
      <c r="I20" s="74" t="s">
        <v>396</v>
      </c>
      <c r="K20" s="69" t="s">
        <v>396</v>
      </c>
      <c r="M20" s="69" t="s">
        <v>396</v>
      </c>
      <c r="O20" s="74" t="s">
        <v>396</v>
      </c>
      <c r="Q20" s="69" t="s">
        <v>396</v>
      </c>
      <c r="S20" s="69"/>
      <c r="U20" s="74" t="s">
        <v>396</v>
      </c>
    </row>
    <row r="21" spans="1:23">
      <c r="A21" s="61" t="str">
        <f>+'Curr Equal'!A21</f>
        <v>MW</v>
      </c>
      <c r="C21" s="69">
        <f ca="1">+'Curr Equal'!C21</f>
        <v>182520.88159144824</v>
      </c>
      <c r="E21" s="69">
        <f ca="1">+'Curr Equal'!E21</f>
        <v>392043.75571007677</v>
      </c>
      <c r="G21" s="69">
        <f ca="1">+'Curr Equal'!G21</f>
        <v>37266.755316683651</v>
      </c>
      <c r="I21" s="71">
        <f ca="1">ROUND((G21/E21),4)*100</f>
        <v>9.51</v>
      </c>
      <c r="K21" s="69">
        <f ca="1">ROUND(Q21/'Curr Equal'!$G$33,0)</f>
        <v>14435</v>
      </c>
      <c r="M21" s="69">
        <f ca="1">ROUND(G21+K21,0)</f>
        <v>51702</v>
      </c>
      <c r="O21" s="71">
        <f ca="1">ROUND((M21/E21),4)*100</f>
        <v>13.19</v>
      </c>
      <c r="Q21" s="69">
        <f ca="1">+'Prop Equal'!Y21</f>
        <v>19527</v>
      </c>
      <c r="S21" s="69">
        <f ca="1">C21+Q21</f>
        <v>202047.88159144824</v>
      </c>
      <c r="U21" s="71">
        <f ca="1">ROUND((S21/C21)-1,4)*100</f>
        <v>10.7</v>
      </c>
      <c r="W21" s="69"/>
    </row>
    <row r="22" spans="1:23">
      <c r="A22" s="61" t="s">
        <v>396</v>
      </c>
      <c r="I22" s="74" t="s">
        <v>396</v>
      </c>
      <c r="K22" s="69" t="s">
        <v>396</v>
      </c>
      <c r="M22" s="69" t="s">
        <v>396</v>
      </c>
      <c r="O22" s="74" t="s">
        <v>396</v>
      </c>
      <c r="Q22" s="69" t="s">
        <v>396</v>
      </c>
      <c r="S22" s="69"/>
      <c r="U22" s="74" t="s">
        <v>396</v>
      </c>
    </row>
    <row r="23" spans="1:23">
      <c r="A23" s="61" t="str">
        <f>+'Curr Equal'!A23</f>
        <v>OL</v>
      </c>
      <c r="C23" s="69">
        <f ca="1">+'Curr Equal'!C23</f>
        <v>7801241.7912668167</v>
      </c>
      <c r="E23" s="69">
        <f ca="1">+'Curr Equal'!E23</f>
        <v>20340568.154052138</v>
      </c>
      <c r="G23" s="69">
        <f ca="1">+'Curr Equal'!G23</f>
        <v>3093171.1073750807</v>
      </c>
      <c r="I23" s="71">
        <f ca="1">ROUND((G23/E23),4)*100</f>
        <v>15.21</v>
      </c>
      <c r="K23" s="69">
        <f ca="1">ROUND(Q23/'Curr Equal'!$G$33,0)</f>
        <v>748928</v>
      </c>
      <c r="M23" s="69">
        <f ca="1">ROUND(G23+K23,0)</f>
        <v>3842099</v>
      </c>
      <c r="O23" s="71">
        <f ca="1">ROUND((M23/E23),4)*100</f>
        <v>18.89</v>
      </c>
      <c r="Q23" s="69">
        <f ca="1">+'Prop Equal'!Y23</f>
        <v>1013097</v>
      </c>
      <c r="S23" s="69">
        <f ca="1">C23+Q23</f>
        <v>8814338.7912668176</v>
      </c>
      <c r="U23" s="71">
        <f ca="1">ROUND((S23/C23)-1,4)*100</f>
        <v>12.989999999999998</v>
      </c>
      <c r="W23" s="69"/>
    </row>
    <row r="24" spans="1:23">
      <c r="A24" s="61" t="s">
        <v>396</v>
      </c>
      <c r="I24" s="74" t="s">
        <v>396</v>
      </c>
      <c r="K24" s="69" t="s">
        <v>396</v>
      </c>
      <c r="M24" s="69" t="s">
        <v>396</v>
      </c>
      <c r="O24" s="74" t="s">
        <v>396</v>
      </c>
      <c r="Q24" s="69" t="s">
        <v>396</v>
      </c>
      <c r="S24" s="69"/>
      <c r="U24" s="74" t="s">
        <v>396</v>
      </c>
    </row>
    <row r="25" spans="1:23">
      <c r="A25" s="61" t="str">
        <f>+'Curr Equal'!A25</f>
        <v>SL</v>
      </c>
      <c r="C25" s="79">
        <f ca="1">+'Curr Equal'!C25</f>
        <v>1439591.5392886805</v>
      </c>
      <c r="D25" s="80"/>
      <c r="E25" s="79">
        <f ca="1">+'Curr Equal'!E25</f>
        <v>2941513.3082402917</v>
      </c>
      <c r="F25" s="80"/>
      <c r="G25" s="79">
        <f ca="1">+'Curr Equal'!G25</f>
        <v>510434.2459768515</v>
      </c>
      <c r="H25" s="80"/>
      <c r="I25" s="81">
        <f ca="1">ROUND((G25/E25),4)*100</f>
        <v>17.349999999999998</v>
      </c>
      <c r="J25" s="80"/>
      <c r="K25" s="79">
        <f ca="1">ROUND(Q25/'Curr Equal'!$G$33,0)</f>
        <v>108305</v>
      </c>
      <c r="L25" s="80"/>
      <c r="M25" s="79">
        <f ca="1">ROUND(G25+K25,0)</f>
        <v>618739</v>
      </c>
      <c r="N25" s="80"/>
      <c r="O25" s="81">
        <f ca="1">ROUND((M25/E25),4)*100</f>
        <v>21.029999999999998</v>
      </c>
      <c r="P25" s="80"/>
      <c r="Q25" s="79">
        <f ca="1">+'Prop Equal'!Y25</f>
        <v>146508</v>
      </c>
      <c r="R25" s="80"/>
      <c r="S25" s="79">
        <f ca="1">C25+Q25</f>
        <v>1586099.5392886805</v>
      </c>
      <c r="T25" s="80"/>
      <c r="U25" s="81">
        <f ca="1">ROUND((S25/C25)-1,4)*100</f>
        <v>10.18</v>
      </c>
      <c r="W25" s="69"/>
    </row>
    <row r="26" spans="1:23">
      <c r="A26" s="61" t="s">
        <v>396</v>
      </c>
      <c r="M26" s="95"/>
      <c r="O26" s="74" t="s">
        <v>396</v>
      </c>
      <c r="U26" s="74" t="s">
        <v>396</v>
      </c>
    </row>
    <row r="27" spans="1:23">
      <c r="A27" s="68" t="s">
        <v>3</v>
      </c>
      <c r="C27" s="69">
        <f ca="1">+SUM(C11:C13,C17:C25)</f>
        <v>475910856.0335567</v>
      </c>
      <c r="E27" s="69">
        <f ca="1">+SUM(E11:E13,E17:E25)</f>
        <v>1407374967.0147607</v>
      </c>
      <c r="G27" s="69">
        <f ca="1">+SUM(G11:G13,G17:G25)</f>
        <v>40293783.87216083</v>
      </c>
      <c r="I27" s="71">
        <f ca="1">ROUND((G27/E27),4)*100</f>
        <v>2.86</v>
      </c>
      <c r="K27" s="69">
        <f ca="1">+SUM(K11:K13,K17:K25)</f>
        <v>51818730</v>
      </c>
      <c r="M27" s="69">
        <f ca="1">+SUM(M11:M13,M17:M25)</f>
        <v>92112514</v>
      </c>
      <c r="O27" s="71">
        <f ca="1">ROUND((M27/E27),4)*100</f>
        <v>6.54</v>
      </c>
      <c r="Q27" s="69">
        <f ca="1">+SUM(Q11:Q13,Q17:Q25)</f>
        <v>70096735</v>
      </c>
      <c r="S27" s="69">
        <f ca="1">+SUM(S11:S13,S17:S25)</f>
        <v>546007591.0335567</v>
      </c>
      <c r="U27" s="71">
        <f ca="1">ROUND((S27/C27)-1,4)*100</f>
        <v>14.729999999999999</v>
      </c>
    </row>
    <row r="29" spans="1:23">
      <c r="S29" s="69"/>
    </row>
    <row r="30" spans="1:23">
      <c r="S30" s="69"/>
    </row>
    <row r="33" spans="1:7">
      <c r="A33" s="61" t="str">
        <f>+'Curr Equal'!A33</f>
        <v xml:space="preserve">      Gross Rev Conversion Factor:</v>
      </c>
      <c r="G33" s="116">
        <f>+'Curr Equal'!G33</f>
        <v>1.35272967</v>
      </c>
    </row>
    <row r="57" spans="13:13">
      <c r="M57" s="69"/>
    </row>
    <row r="58" spans="13:13">
      <c r="M58" s="69"/>
    </row>
    <row r="59" spans="13:13">
      <c r="M59" s="69"/>
    </row>
    <row r="60" spans="13:13">
      <c r="M60" s="69"/>
    </row>
    <row r="61" spans="13:13">
      <c r="M61" s="69"/>
    </row>
    <row r="62" spans="13:13">
      <c r="M62" s="69"/>
    </row>
    <row r="63" spans="13:13">
      <c r="M63" s="69"/>
    </row>
    <row r="64" spans="13:13">
      <c r="M64" s="69"/>
    </row>
    <row r="65" spans="13:13">
      <c r="M65" s="69"/>
    </row>
    <row r="66" spans="13:13">
      <c r="M66" s="69"/>
    </row>
    <row r="67" spans="13:13">
      <c r="M67" s="69"/>
    </row>
    <row r="68" spans="13:13">
      <c r="M68" s="69"/>
    </row>
  </sheetData>
  <mergeCells count="1">
    <mergeCell ref="K6:U6"/>
  </mergeCells>
  <printOptions horizontalCentered="1"/>
  <pageMargins left="0.75" right="0.75" top="1" bottom="1" header="0.5" footer="0.5"/>
  <pageSetup scale="90" orientation="landscape" r:id="rId1"/>
  <headerFooter alignWithMargins="0">
    <oddHeader>&amp;RExhibit No.: JMS-2
Page 1 of 3
Witness: J. Stegall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F33"/>
  <sheetViews>
    <sheetView showGridLines="0" tabSelected="1" topLeftCell="F1" zoomScaleNormal="100" workbookViewId="0">
      <selection activeCell="X30" sqref="X30"/>
    </sheetView>
  </sheetViews>
  <sheetFormatPr defaultRowHeight="13.2" outlineLevelRow="1"/>
  <cols>
    <col min="1" max="1" width="8.88671875" style="61" customWidth="1"/>
    <col min="2" max="2" width="1" style="61" customWidth="1"/>
    <col min="3" max="3" width="12.6640625" style="61" customWidth="1"/>
    <col min="4" max="4" width="1" style="61" customWidth="1"/>
    <col min="5" max="5" width="14.5546875" style="61" customWidth="1"/>
    <col min="6" max="6" width="1" style="61" customWidth="1"/>
    <col min="7" max="7" width="12.109375" style="61" bestFit="1" customWidth="1"/>
    <col min="8" max="8" width="1" style="61" customWidth="1"/>
    <col min="9" max="9" width="8.5546875" style="61" bestFit="1" customWidth="1"/>
    <col min="10" max="10" width="2.109375" style="61" customWidth="1"/>
    <col min="11" max="11" width="10" style="61" bestFit="1" customWidth="1"/>
    <col min="12" max="12" width="1" style="61" customWidth="1"/>
    <col min="13" max="13" width="12.109375" style="61" bestFit="1" customWidth="1"/>
    <col min="14" max="14" width="1" style="61" customWidth="1"/>
    <col min="15" max="15" width="12.109375" style="61" bestFit="1" customWidth="1"/>
    <col min="16" max="16" width="1" style="61" customWidth="1"/>
    <col min="17" max="17" width="12.44140625" style="61" customWidth="1"/>
    <col min="18" max="18" width="1" style="61" customWidth="1"/>
    <col min="19" max="19" width="8.5546875" style="61" bestFit="1" customWidth="1"/>
    <col min="20" max="20" width="1" style="61" customWidth="1"/>
    <col min="21" max="21" width="12.5546875" style="61" customWidth="1"/>
    <col min="22" max="22" width="12.109375" style="61" bestFit="1" customWidth="1"/>
    <col min="23" max="23" width="3.33203125" style="61" customWidth="1"/>
    <col min="24" max="24" width="8.6640625" style="61" customWidth="1"/>
    <col min="25" max="25" width="15" style="61" customWidth="1"/>
    <col min="26" max="26" width="12.33203125" style="61" customWidth="1"/>
    <col min="27" max="27" width="3.21875" style="61" customWidth="1"/>
    <col min="28" max="28" width="11" style="61" customWidth="1"/>
    <col min="29" max="29" width="2.77734375" style="61" customWidth="1"/>
    <col min="30" max="30" width="10" style="61" customWidth="1"/>
    <col min="31" max="31" width="3" style="61" customWidth="1"/>
    <col min="32" max="32" width="11.33203125" style="61" customWidth="1"/>
    <col min="33" max="256" width="9.109375" style="61"/>
    <col min="257" max="257" width="8.88671875" style="61" customWidth="1"/>
    <col min="258" max="258" width="1" style="61" customWidth="1"/>
    <col min="259" max="259" width="11.44140625" style="61" bestFit="1" customWidth="1"/>
    <col min="260" max="260" width="1" style="61" customWidth="1"/>
    <col min="261" max="261" width="12.88671875" style="61" bestFit="1" customWidth="1"/>
    <col min="262" max="262" width="1" style="61" customWidth="1"/>
    <col min="263" max="263" width="11" style="61" bestFit="1" customWidth="1"/>
    <col min="264" max="264" width="1" style="61" customWidth="1"/>
    <col min="265" max="265" width="8.44140625" style="61" bestFit="1" customWidth="1"/>
    <col min="266" max="266" width="2.109375" style="61" customWidth="1"/>
    <col min="267" max="267" width="9.88671875" style="61" bestFit="1" customWidth="1"/>
    <col min="268" max="268" width="1" style="61" customWidth="1"/>
    <col min="269" max="269" width="11" style="61" bestFit="1" customWidth="1"/>
    <col min="270" max="270" width="1" style="61" customWidth="1"/>
    <col min="271" max="271" width="10.44140625" style="61" bestFit="1" customWidth="1"/>
    <col min="272" max="272" width="1" style="61" customWidth="1"/>
    <col min="273" max="273" width="10.44140625" style="61" bestFit="1" customWidth="1"/>
    <col min="274" max="274" width="1" style="61" customWidth="1"/>
    <col min="275" max="275" width="8.44140625" style="61" bestFit="1" customWidth="1"/>
    <col min="276" max="276" width="1" style="61" customWidth="1"/>
    <col min="277" max="277" width="11.44140625" style="61" bestFit="1" customWidth="1"/>
    <col min="278" max="278" width="11" style="61" bestFit="1" customWidth="1"/>
    <col min="279" max="282" width="15" style="61" customWidth="1"/>
    <col min="283" max="283" width="13" style="61" customWidth="1"/>
    <col min="284" max="284" width="15" style="61" customWidth="1"/>
    <col min="285" max="512" width="9.109375" style="61"/>
    <col min="513" max="513" width="8.88671875" style="61" customWidth="1"/>
    <col min="514" max="514" width="1" style="61" customWidth="1"/>
    <col min="515" max="515" width="11.44140625" style="61" bestFit="1" customWidth="1"/>
    <col min="516" max="516" width="1" style="61" customWidth="1"/>
    <col min="517" max="517" width="12.88671875" style="61" bestFit="1" customWidth="1"/>
    <col min="518" max="518" width="1" style="61" customWidth="1"/>
    <col min="519" max="519" width="11" style="61" bestFit="1" customWidth="1"/>
    <col min="520" max="520" width="1" style="61" customWidth="1"/>
    <col min="521" max="521" width="8.44140625" style="61" bestFit="1" customWidth="1"/>
    <col min="522" max="522" width="2.109375" style="61" customWidth="1"/>
    <col min="523" max="523" width="9.88671875" style="61" bestFit="1" customWidth="1"/>
    <col min="524" max="524" width="1" style="61" customWidth="1"/>
    <col min="525" max="525" width="11" style="61" bestFit="1" customWidth="1"/>
    <col min="526" max="526" width="1" style="61" customWidth="1"/>
    <col min="527" max="527" width="10.44140625" style="61" bestFit="1" customWidth="1"/>
    <col min="528" max="528" width="1" style="61" customWidth="1"/>
    <col min="529" max="529" width="10.44140625" style="61" bestFit="1" customWidth="1"/>
    <col min="530" max="530" width="1" style="61" customWidth="1"/>
    <col min="531" max="531" width="8.44140625" style="61" bestFit="1" customWidth="1"/>
    <col min="532" max="532" width="1" style="61" customWidth="1"/>
    <col min="533" max="533" width="11.44140625" style="61" bestFit="1" customWidth="1"/>
    <col min="534" max="534" width="11" style="61" bestFit="1" customWidth="1"/>
    <col min="535" max="538" width="15" style="61" customWidth="1"/>
    <col min="539" max="539" width="13" style="61" customWidth="1"/>
    <col min="540" max="540" width="15" style="61" customWidth="1"/>
    <col min="541" max="768" width="9.109375" style="61"/>
    <col min="769" max="769" width="8.88671875" style="61" customWidth="1"/>
    <col min="770" max="770" width="1" style="61" customWidth="1"/>
    <col min="771" max="771" width="11.44140625" style="61" bestFit="1" customWidth="1"/>
    <col min="772" max="772" width="1" style="61" customWidth="1"/>
    <col min="773" max="773" width="12.88671875" style="61" bestFit="1" customWidth="1"/>
    <col min="774" max="774" width="1" style="61" customWidth="1"/>
    <col min="775" max="775" width="11" style="61" bestFit="1" customWidth="1"/>
    <col min="776" max="776" width="1" style="61" customWidth="1"/>
    <col min="777" max="777" width="8.44140625" style="61" bestFit="1" customWidth="1"/>
    <col min="778" max="778" width="2.109375" style="61" customWidth="1"/>
    <col min="779" max="779" width="9.88671875" style="61" bestFit="1" customWidth="1"/>
    <col min="780" max="780" width="1" style="61" customWidth="1"/>
    <col min="781" max="781" width="11" style="61" bestFit="1" customWidth="1"/>
    <col min="782" max="782" width="1" style="61" customWidth="1"/>
    <col min="783" max="783" width="10.44140625" style="61" bestFit="1" customWidth="1"/>
    <col min="784" max="784" width="1" style="61" customWidth="1"/>
    <col min="785" max="785" width="10.44140625" style="61" bestFit="1" customWidth="1"/>
    <col min="786" max="786" width="1" style="61" customWidth="1"/>
    <col min="787" max="787" width="8.44140625" style="61" bestFit="1" customWidth="1"/>
    <col min="788" max="788" width="1" style="61" customWidth="1"/>
    <col min="789" max="789" width="11.44140625" style="61" bestFit="1" customWidth="1"/>
    <col min="790" max="790" width="11" style="61" bestFit="1" customWidth="1"/>
    <col min="791" max="794" width="15" style="61" customWidth="1"/>
    <col min="795" max="795" width="13" style="61" customWidth="1"/>
    <col min="796" max="796" width="15" style="61" customWidth="1"/>
    <col min="797" max="1024" width="9.109375" style="61"/>
    <col min="1025" max="1025" width="8.88671875" style="61" customWidth="1"/>
    <col min="1026" max="1026" width="1" style="61" customWidth="1"/>
    <col min="1027" max="1027" width="11.44140625" style="61" bestFit="1" customWidth="1"/>
    <col min="1028" max="1028" width="1" style="61" customWidth="1"/>
    <col min="1029" max="1029" width="12.88671875" style="61" bestFit="1" customWidth="1"/>
    <col min="1030" max="1030" width="1" style="61" customWidth="1"/>
    <col min="1031" max="1031" width="11" style="61" bestFit="1" customWidth="1"/>
    <col min="1032" max="1032" width="1" style="61" customWidth="1"/>
    <col min="1033" max="1033" width="8.44140625" style="61" bestFit="1" customWidth="1"/>
    <col min="1034" max="1034" width="2.109375" style="61" customWidth="1"/>
    <col min="1035" max="1035" width="9.88671875" style="61" bestFit="1" customWidth="1"/>
    <col min="1036" max="1036" width="1" style="61" customWidth="1"/>
    <col min="1037" max="1037" width="11" style="61" bestFit="1" customWidth="1"/>
    <col min="1038" max="1038" width="1" style="61" customWidth="1"/>
    <col min="1039" max="1039" width="10.44140625" style="61" bestFit="1" customWidth="1"/>
    <col min="1040" max="1040" width="1" style="61" customWidth="1"/>
    <col min="1041" max="1041" width="10.44140625" style="61" bestFit="1" customWidth="1"/>
    <col min="1042" max="1042" width="1" style="61" customWidth="1"/>
    <col min="1043" max="1043" width="8.44140625" style="61" bestFit="1" customWidth="1"/>
    <col min="1044" max="1044" width="1" style="61" customWidth="1"/>
    <col min="1045" max="1045" width="11.44140625" style="61" bestFit="1" customWidth="1"/>
    <col min="1046" max="1046" width="11" style="61" bestFit="1" customWidth="1"/>
    <col min="1047" max="1050" width="15" style="61" customWidth="1"/>
    <col min="1051" max="1051" width="13" style="61" customWidth="1"/>
    <col min="1052" max="1052" width="15" style="61" customWidth="1"/>
    <col min="1053" max="1280" width="9.109375" style="61"/>
    <col min="1281" max="1281" width="8.88671875" style="61" customWidth="1"/>
    <col min="1282" max="1282" width="1" style="61" customWidth="1"/>
    <col min="1283" max="1283" width="11.44140625" style="61" bestFit="1" customWidth="1"/>
    <col min="1284" max="1284" width="1" style="61" customWidth="1"/>
    <col min="1285" max="1285" width="12.88671875" style="61" bestFit="1" customWidth="1"/>
    <col min="1286" max="1286" width="1" style="61" customWidth="1"/>
    <col min="1287" max="1287" width="11" style="61" bestFit="1" customWidth="1"/>
    <col min="1288" max="1288" width="1" style="61" customWidth="1"/>
    <col min="1289" max="1289" width="8.44140625" style="61" bestFit="1" customWidth="1"/>
    <col min="1290" max="1290" width="2.109375" style="61" customWidth="1"/>
    <col min="1291" max="1291" width="9.88671875" style="61" bestFit="1" customWidth="1"/>
    <col min="1292" max="1292" width="1" style="61" customWidth="1"/>
    <col min="1293" max="1293" width="11" style="61" bestFit="1" customWidth="1"/>
    <col min="1294" max="1294" width="1" style="61" customWidth="1"/>
    <col min="1295" max="1295" width="10.44140625" style="61" bestFit="1" customWidth="1"/>
    <col min="1296" max="1296" width="1" style="61" customWidth="1"/>
    <col min="1297" max="1297" width="10.44140625" style="61" bestFit="1" customWidth="1"/>
    <col min="1298" max="1298" width="1" style="61" customWidth="1"/>
    <col min="1299" max="1299" width="8.44140625" style="61" bestFit="1" customWidth="1"/>
    <col min="1300" max="1300" width="1" style="61" customWidth="1"/>
    <col min="1301" max="1301" width="11.44140625" style="61" bestFit="1" customWidth="1"/>
    <col min="1302" max="1302" width="11" style="61" bestFit="1" customWidth="1"/>
    <col min="1303" max="1306" width="15" style="61" customWidth="1"/>
    <col min="1307" max="1307" width="13" style="61" customWidth="1"/>
    <col min="1308" max="1308" width="15" style="61" customWidth="1"/>
    <col min="1309" max="1536" width="9.109375" style="61"/>
    <col min="1537" max="1537" width="8.88671875" style="61" customWidth="1"/>
    <col min="1538" max="1538" width="1" style="61" customWidth="1"/>
    <col min="1539" max="1539" width="11.44140625" style="61" bestFit="1" customWidth="1"/>
    <col min="1540" max="1540" width="1" style="61" customWidth="1"/>
    <col min="1541" max="1541" width="12.88671875" style="61" bestFit="1" customWidth="1"/>
    <col min="1542" max="1542" width="1" style="61" customWidth="1"/>
    <col min="1543" max="1543" width="11" style="61" bestFit="1" customWidth="1"/>
    <col min="1544" max="1544" width="1" style="61" customWidth="1"/>
    <col min="1545" max="1545" width="8.44140625" style="61" bestFit="1" customWidth="1"/>
    <col min="1546" max="1546" width="2.109375" style="61" customWidth="1"/>
    <col min="1547" max="1547" width="9.88671875" style="61" bestFit="1" customWidth="1"/>
    <col min="1548" max="1548" width="1" style="61" customWidth="1"/>
    <col min="1549" max="1549" width="11" style="61" bestFit="1" customWidth="1"/>
    <col min="1550" max="1550" width="1" style="61" customWidth="1"/>
    <col min="1551" max="1551" width="10.44140625" style="61" bestFit="1" customWidth="1"/>
    <col min="1552" max="1552" width="1" style="61" customWidth="1"/>
    <col min="1553" max="1553" width="10.44140625" style="61" bestFit="1" customWidth="1"/>
    <col min="1554" max="1554" width="1" style="61" customWidth="1"/>
    <col min="1555" max="1555" width="8.44140625" style="61" bestFit="1" customWidth="1"/>
    <col min="1556" max="1556" width="1" style="61" customWidth="1"/>
    <col min="1557" max="1557" width="11.44140625" style="61" bestFit="1" customWidth="1"/>
    <col min="1558" max="1558" width="11" style="61" bestFit="1" customWidth="1"/>
    <col min="1559" max="1562" width="15" style="61" customWidth="1"/>
    <col min="1563" max="1563" width="13" style="61" customWidth="1"/>
    <col min="1564" max="1564" width="15" style="61" customWidth="1"/>
    <col min="1565" max="1792" width="9.109375" style="61"/>
    <col min="1793" max="1793" width="8.88671875" style="61" customWidth="1"/>
    <col min="1794" max="1794" width="1" style="61" customWidth="1"/>
    <col min="1795" max="1795" width="11.44140625" style="61" bestFit="1" customWidth="1"/>
    <col min="1796" max="1796" width="1" style="61" customWidth="1"/>
    <col min="1797" max="1797" width="12.88671875" style="61" bestFit="1" customWidth="1"/>
    <col min="1798" max="1798" width="1" style="61" customWidth="1"/>
    <col min="1799" max="1799" width="11" style="61" bestFit="1" customWidth="1"/>
    <col min="1800" max="1800" width="1" style="61" customWidth="1"/>
    <col min="1801" max="1801" width="8.44140625" style="61" bestFit="1" customWidth="1"/>
    <col min="1802" max="1802" width="2.109375" style="61" customWidth="1"/>
    <col min="1803" max="1803" width="9.88671875" style="61" bestFit="1" customWidth="1"/>
    <col min="1804" max="1804" width="1" style="61" customWidth="1"/>
    <col min="1805" max="1805" width="11" style="61" bestFit="1" customWidth="1"/>
    <col min="1806" max="1806" width="1" style="61" customWidth="1"/>
    <col min="1807" max="1807" width="10.44140625" style="61" bestFit="1" customWidth="1"/>
    <col min="1808" max="1808" width="1" style="61" customWidth="1"/>
    <col min="1809" max="1809" width="10.44140625" style="61" bestFit="1" customWidth="1"/>
    <col min="1810" max="1810" width="1" style="61" customWidth="1"/>
    <col min="1811" max="1811" width="8.44140625" style="61" bestFit="1" customWidth="1"/>
    <col min="1812" max="1812" width="1" style="61" customWidth="1"/>
    <col min="1813" max="1813" width="11.44140625" style="61" bestFit="1" customWidth="1"/>
    <col min="1814" max="1814" width="11" style="61" bestFit="1" customWidth="1"/>
    <col min="1815" max="1818" width="15" style="61" customWidth="1"/>
    <col min="1819" max="1819" width="13" style="61" customWidth="1"/>
    <col min="1820" max="1820" width="15" style="61" customWidth="1"/>
    <col min="1821" max="2048" width="9.109375" style="61"/>
    <col min="2049" max="2049" width="8.88671875" style="61" customWidth="1"/>
    <col min="2050" max="2050" width="1" style="61" customWidth="1"/>
    <col min="2051" max="2051" width="11.44140625" style="61" bestFit="1" customWidth="1"/>
    <col min="2052" max="2052" width="1" style="61" customWidth="1"/>
    <col min="2053" max="2053" width="12.88671875" style="61" bestFit="1" customWidth="1"/>
    <col min="2054" max="2054" width="1" style="61" customWidth="1"/>
    <col min="2055" max="2055" width="11" style="61" bestFit="1" customWidth="1"/>
    <col min="2056" max="2056" width="1" style="61" customWidth="1"/>
    <col min="2057" max="2057" width="8.44140625" style="61" bestFit="1" customWidth="1"/>
    <col min="2058" max="2058" width="2.109375" style="61" customWidth="1"/>
    <col min="2059" max="2059" width="9.88671875" style="61" bestFit="1" customWidth="1"/>
    <col min="2060" max="2060" width="1" style="61" customWidth="1"/>
    <col min="2061" max="2061" width="11" style="61" bestFit="1" customWidth="1"/>
    <col min="2062" max="2062" width="1" style="61" customWidth="1"/>
    <col min="2063" max="2063" width="10.44140625" style="61" bestFit="1" customWidth="1"/>
    <col min="2064" max="2064" width="1" style="61" customWidth="1"/>
    <col min="2065" max="2065" width="10.44140625" style="61" bestFit="1" customWidth="1"/>
    <col min="2066" max="2066" width="1" style="61" customWidth="1"/>
    <col min="2067" max="2067" width="8.44140625" style="61" bestFit="1" customWidth="1"/>
    <col min="2068" max="2068" width="1" style="61" customWidth="1"/>
    <col min="2069" max="2069" width="11.44140625" style="61" bestFit="1" customWidth="1"/>
    <col min="2070" max="2070" width="11" style="61" bestFit="1" customWidth="1"/>
    <col min="2071" max="2074" width="15" style="61" customWidth="1"/>
    <col min="2075" max="2075" width="13" style="61" customWidth="1"/>
    <col min="2076" max="2076" width="15" style="61" customWidth="1"/>
    <col min="2077" max="2304" width="9.109375" style="61"/>
    <col min="2305" max="2305" width="8.88671875" style="61" customWidth="1"/>
    <col min="2306" max="2306" width="1" style="61" customWidth="1"/>
    <col min="2307" max="2307" width="11.44140625" style="61" bestFit="1" customWidth="1"/>
    <col min="2308" max="2308" width="1" style="61" customWidth="1"/>
    <col min="2309" max="2309" width="12.88671875" style="61" bestFit="1" customWidth="1"/>
    <col min="2310" max="2310" width="1" style="61" customWidth="1"/>
    <col min="2311" max="2311" width="11" style="61" bestFit="1" customWidth="1"/>
    <col min="2312" max="2312" width="1" style="61" customWidth="1"/>
    <col min="2313" max="2313" width="8.44140625" style="61" bestFit="1" customWidth="1"/>
    <col min="2314" max="2314" width="2.109375" style="61" customWidth="1"/>
    <col min="2315" max="2315" width="9.88671875" style="61" bestFit="1" customWidth="1"/>
    <col min="2316" max="2316" width="1" style="61" customWidth="1"/>
    <col min="2317" max="2317" width="11" style="61" bestFit="1" customWidth="1"/>
    <col min="2318" max="2318" width="1" style="61" customWidth="1"/>
    <col min="2319" max="2319" width="10.44140625" style="61" bestFit="1" customWidth="1"/>
    <col min="2320" max="2320" width="1" style="61" customWidth="1"/>
    <col min="2321" max="2321" width="10.44140625" style="61" bestFit="1" customWidth="1"/>
    <col min="2322" max="2322" width="1" style="61" customWidth="1"/>
    <col min="2323" max="2323" width="8.44140625" style="61" bestFit="1" customWidth="1"/>
    <col min="2324" max="2324" width="1" style="61" customWidth="1"/>
    <col min="2325" max="2325" width="11.44140625" style="61" bestFit="1" customWidth="1"/>
    <col min="2326" max="2326" width="11" style="61" bestFit="1" customWidth="1"/>
    <col min="2327" max="2330" width="15" style="61" customWidth="1"/>
    <col min="2331" max="2331" width="13" style="61" customWidth="1"/>
    <col min="2332" max="2332" width="15" style="61" customWidth="1"/>
    <col min="2333" max="2560" width="9.109375" style="61"/>
    <col min="2561" max="2561" width="8.88671875" style="61" customWidth="1"/>
    <col min="2562" max="2562" width="1" style="61" customWidth="1"/>
    <col min="2563" max="2563" width="11.44140625" style="61" bestFit="1" customWidth="1"/>
    <col min="2564" max="2564" width="1" style="61" customWidth="1"/>
    <col min="2565" max="2565" width="12.88671875" style="61" bestFit="1" customWidth="1"/>
    <col min="2566" max="2566" width="1" style="61" customWidth="1"/>
    <col min="2567" max="2567" width="11" style="61" bestFit="1" customWidth="1"/>
    <col min="2568" max="2568" width="1" style="61" customWidth="1"/>
    <col min="2569" max="2569" width="8.44140625" style="61" bestFit="1" customWidth="1"/>
    <col min="2570" max="2570" width="2.109375" style="61" customWidth="1"/>
    <col min="2571" max="2571" width="9.88671875" style="61" bestFit="1" customWidth="1"/>
    <col min="2572" max="2572" width="1" style="61" customWidth="1"/>
    <col min="2573" max="2573" width="11" style="61" bestFit="1" customWidth="1"/>
    <col min="2574" max="2574" width="1" style="61" customWidth="1"/>
    <col min="2575" max="2575" width="10.44140625" style="61" bestFit="1" customWidth="1"/>
    <col min="2576" max="2576" width="1" style="61" customWidth="1"/>
    <col min="2577" max="2577" width="10.44140625" style="61" bestFit="1" customWidth="1"/>
    <col min="2578" max="2578" width="1" style="61" customWidth="1"/>
    <col min="2579" max="2579" width="8.44140625" style="61" bestFit="1" customWidth="1"/>
    <col min="2580" max="2580" width="1" style="61" customWidth="1"/>
    <col min="2581" max="2581" width="11.44140625" style="61" bestFit="1" customWidth="1"/>
    <col min="2582" max="2582" width="11" style="61" bestFit="1" customWidth="1"/>
    <col min="2583" max="2586" width="15" style="61" customWidth="1"/>
    <col min="2587" max="2587" width="13" style="61" customWidth="1"/>
    <col min="2588" max="2588" width="15" style="61" customWidth="1"/>
    <col min="2589" max="2816" width="9.109375" style="61"/>
    <col min="2817" max="2817" width="8.88671875" style="61" customWidth="1"/>
    <col min="2818" max="2818" width="1" style="61" customWidth="1"/>
    <col min="2819" max="2819" width="11.44140625" style="61" bestFit="1" customWidth="1"/>
    <col min="2820" max="2820" width="1" style="61" customWidth="1"/>
    <col min="2821" max="2821" width="12.88671875" style="61" bestFit="1" customWidth="1"/>
    <col min="2822" max="2822" width="1" style="61" customWidth="1"/>
    <col min="2823" max="2823" width="11" style="61" bestFit="1" customWidth="1"/>
    <col min="2824" max="2824" width="1" style="61" customWidth="1"/>
    <col min="2825" max="2825" width="8.44140625" style="61" bestFit="1" customWidth="1"/>
    <col min="2826" max="2826" width="2.109375" style="61" customWidth="1"/>
    <col min="2827" max="2827" width="9.88671875" style="61" bestFit="1" customWidth="1"/>
    <col min="2828" max="2828" width="1" style="61" customWidth="1"/>
    <col min="2829" max="2829" width="11" style="61" bestFit="1" customWidth="1"/>
    <col min="2830" max="2830" width="1" style="61" customWidth="1"/>
    <col min="2831" max="2831" width="10.44140625" style="61" bestFit="1" customWidth="1"/>
    <col min="2832" max="2832" width="1" style="61" customWidth="1"/>
    <col min="2833" max="2833" width="10.44140625" style="61" bestFit="1" customWidth="1"/>
    <col min="2834" max="2834" width="1" style="61" customWidth="1"/>
    <col min="2835" max="2835" width="8.44140625" style="61" bestFit="1" customWidth="1"/>
    <col min="2836" max="2836" width="1" style="61" customWidth="1"/>
    <col min="2837" max="2837" width="11.44140625" style="61" bestFit="1" customWidth="1"/>
    <col min="2838" max="2838" width="11" style="61" bestFit="1" customWidth="1"/>
    <col min="2839" max="2842" width="15" style="61" customWidth="1"/>
    <col min="2843" max="2843" width="13" style="61" customWidth="1"/>
    <col min="2844" max="2844" width="15" style="61" customWidth="1"/>
    <col min="2845" max="3072" width="9.109375" style="61"/>
    <col min="3073" max="3073" width="8.88671875" style="61" customWidth="1"/>
    <col min="3074" max="3074" width="1" style="61" customWidth="1"/>
    <col min="3075" max="3075" width="11.44140625" style="61" bestFit="1" customWidth="1"/>
    <col min="3076" max="3076" width="1" style="61" customWidth="1"/>
    <col min="3077" max="3077" width="12.88671875" style="61" bestFit="1" customWidth="1"/>
    <col min="3078" max="3078" width="1" style="61" customWidth="1"/>
    <col min="3079" max="3079" width="11" style="61" bestFit="1" customWidth="1"/>
    <col min="3080" max="3080" width="1" style="61" customWidth="1"/>
    <col min="3081" max="3081" width="8.44140625" style="61" bestFit="1" customWidth="1"/>
    <col min="3082" max="3082" width="2.109375" style="61" customWidth="1"/>
    <col min="3083" max="3083" width="9.88671875" style="61" bestFit="1" customWidth="1"/>
    <col min="3084" max="3084" width="1" style="61" customWidth="1"/>
    <col min="3085" max="3085" width="11" style="61" bestFit="1" customWidth="1"/>
    <col min="3086" max="3086" width="1" style="61" customWidth="1"/>
    <col min="3087" max="3087" width="10.44140625" style="61" bestFit="1" customWidth="1"/>
    <col min="3088" max="3088" width="1" style="61" customWidth="1"/>
    <col min="3089" max="3089" width="10.44140625" style="61" bestFit="1" customWidth="1"/>
    <col min="3090" max="3090" width="1" style="61" customWidth="1"/>
    <col min="3091" max="3091" width="8.44140625" style="61" bestFit="1" customWidth="1"/>
    <col min="3092" max="3092" width="1" style="61" customWidth="1"/>
    <col min="3093" max="3093" width="11.44140625" style="61" bestFit="1" customWidth="1"/>
    <col min="3094" max="3094" width="11" style="61" bestFit="1" customWidth="1"/>
    <col min="3095" max="3098" width="15" style="61" customWidth="1"/>
    <col min="3099" max="3099" width="13" style="61" customWidth="1"/>
    <col min="3100" max="3100" width="15" style="61" customWidth="1"/>
    <col min="3101" max="3328" width="9.109375" style="61"/>
    <col min="3329" max="3329" width="8.88671875" style="61" customWidth="1"/>
    <col min="3330" max="3330" width="1" style="61" customWidth="1"/>
    <col min="3331" max="3331" width="11.44140625" style="61" bestFit="1" customWidth="1"/>
    <col min="3332" max="3332" width="1" style="61" customWidth="1"/>
    <col min="3333" max="3333" width="12.88671875" style="61" bestFit="1" customWidth="1"/>
    <col min="3334" max="3334" width="1" style="61" customWidth="1"/>
    <col min="3335" max="3335" width="11" style="61" bestFit="1" customWidth="1"/>
    <col min="3336" max="3336" width="1" style="61" customWidth="1"/>
    <col min="3337" max="3337" width="8.44140625" style="61" bestFit="1" customWidth="1"/>
    <col min="3338" max="3338" width="2.109375" style="61" customWidth="1"/>
    <col min="3339" max="3339" width="9.88671875" style="61" bestFit="1" customWidth="1"/>
    <col min="3340" max="3340" width="1" style="61" customWidth="1"/>
    <col min="3341" max="3341" width="11" style="61" bestFit="1" customWidth="1"/>
    <col min="3342" max="3342" width="1" style="61" customWidth="1"/>
    <col min="3343" max="3343" width="10.44140625" style="61" bestFit="1" customWidth="1"/>
    <col min="3344" max="3344" width="1" style="61" customWidth="1"/>
    <col min="3345" max="3345" width="10.44140625" style="61" bestFit="1" customWidth="1"/>
    <col min="3346" max="3346" width="1" style="61" customWidth="1"/>
    <col min="3347" max="3347" width="8.44140625" style="61" bestFit="1" customWidth="1"/>
    <col min="3348" max="3348" width="1" style="61" customWidth="1"/>
    <col min="3349" max="3349" width="11.44140625" style="61" bestFit="1" customWidth="1"/>
    <col min="3350" max="3350" width="11" style="61" bestFit="1" customWidth="1"/>
    <col min="3351" max="3354" width="15" style="61" customWidth="1"/>
    <col min="3355" max="3355" width="13" style="61" customWidth="1"/>
    <col min="3356" max="3356" width="15" style="61" customWidth="1"/>
    <col min="3357" max="3584" width="9.109375" style="61"/>
    <col min="3585" max="3585" width="8.88671875" style="61" customWidth="1"/>
    <col min="3586" max="3586" width="1" style="61" customWidth="1"/>
    <col min="3587" max="3587" width="11.44140625" style="61" bestFit="1" customWidth="1"/>
    <col min="3588" max="3588" width="1" style="61" customWidth="1"/>
    <col min="3589" max="3589" width="12.88671875" style="61" bestFit="1" customWidth="1"/>
    <col min="3590" max="3590" width="1" style="61" customWidth="1"/>
    <col min="3591" max="3591" width="11" style="61" bestFit="1" customWidth="1"/>
    <col min="3592" max="3592" width="1" style="61" customWidth="1"/>
    <col min="3593" max="3593" width="8.44140625" style="61" bestFit="1" customWidth="1"/>
    <col min="3594" max="3594" width="2.109375" style="61" customWidth="1"/>
    <col min="3595" max="3595" width="9.88671875" style="61" bestFit="1" customWidth="1"/>
    <col min="3596" max="3596" width="1" style="61" customWidth="1"/>
    <col min="3597" max="3597" width="11" style="61" bestFit="1" customWidth="1"/>
    <col min="3598" max="3598" width="1" style="61" customWidth="1"/>
    <col min="3599" max="3599" width="10.44140625" style="61" bestFit="1" customWidth="1"/>
    <col min="3600" max="3600" width="1" style="61" customWidth="1"/>
    <col min="3601" max="3601" width="10.44140625" style="61" bestFit="1" customWidth="1"/>
    <col min="3602" max="3602" width="1" style="61" customWidth="1"/>
    <col min="3603" max="3603" width="8.44140625" style="61" bestFit="1" customWidth="1"/>
    <col min="3604" max="3604" width="1" style="61" customWidth="1"/>
    <col min="3605" max="3605" width="11.44140625" style="61" bestFit="1" customWidth="1"/>
    <col min="3606" max="3606" width="11" style="61" bestFit="1" customWidth="1"/>
    <col min="3607" max="3610" width="15" style="61" customWidth="1"/>
    <col min="3611" max="3611" width="13" style="61" customWidth="1"/>
    <col min="3612" max="3612" width="15" style="61" customWidth="1"/>
    <col min="3613" max="3840" width="9.109375" style="61"/>
    <col min="3841" max="3841" width="8.88671875" style="61" customWidth="1"/>
    <col min="3842" max="3842" width="1" style="61" customWidth="1"/>
    <col min="3843" max="3843" width="11.44140625" style="61" bestFit="1" customWidth="1"/>
    <col min="3844" max="3844" width="1" style="61" customWidth="1"/>
    <col min="3845" max="3845" width="12.88671875" style="61" bestFit="1" customWidth="1"/>
    <col min="3846" max="3846" width="1" style="61" customWidth="1"/>
    <col min="3847" max="3847" width="11" style="61" bestFit="1" customWidth="1"/>
    <col min="3848" max="3848" width="1" style="61" customWidth="1"/>
    <col min="3849" max="3849" width="8.44140625" style="61" bestFit="1" customWidth="1"/>
    <col min="3850" max="3850" width="2.109375" style="61" customWidth="1"/>
    <col min="3851" max="3851" width="9.88671875" style="61" bestFit="1" customWidth="1"/>
    <col min="3852" max="3852" width="1" style="61" customWidth="1"/>
    <col min="3853" max="3853" width="11" style="61" bestFit="1" customWidth="1"/>
    <col min="3854" max="3854" width="1" style="61" customWidth="1"/>
    <col min="3855" max="3855" width="10.44140625" style="61" bestFit="1" customWidth="1"/>
    <col min="3856" max="3856" width="1" style="61" customWidth="1"/>
    <col min="3857" max="3857" width="10.44140625" style="61" bestFit="1" customWidth="1"/>
    <col min="3858" max="3858" width="1" style="61" customWidth="1"/>
    <col min="3859" max="3859" width="8.44140625" style="61" bestFit="1" customWidth="1"/>
    <col min="3860" max="3860" width="1" style="61" customWidth="1"/>
    <col min="3861" max="3861" width="11.44140625" style="61" bestFit="1" customWidth="1"/>
    <col min="3862" max="3862" width="11" style="61" bestFit="1" customWidth="1"/>
    <col min="3863" max="3866" width="15" style="61" customWidth="1"/>
    <col min="3867" max="3867" width="13" style="61" customWidth="1"/>
    <col min="3868" max="3868" width="15" style="61" customWidth="1"/>
    <col min="3869" max="4096" width="9.109375" style="61"/>
    <col min="4097" max="4097" width="8.88671875" style="61" customWidth="1"/>
    <col min="4098" max="4098" width="1" style="61" customWidth="1"/>
    <col min="4099" max="4099" width="11.44140625" style="61" bestFit="1" customWidth="1"/>
    <col min="4100" max="4100" width="1" style="61" customWidth="1"/>
    <col min="4101" max="4101" width="12.88671875" style="61" bestFit="1" customWidth="1"/>
    <col min="4102" max="4102" width="1" style="61" customWidth="1"/>
    <col min="4103" max="4103" width="11" style="61" bestFit="1" customWidth="1"/>
    <col min="4104" max="4104" width="1" style="61" customWidth="1"/>
    <col min="4105" max="4105" width="8.44140625" style="61" bestFit="1" customWidth="1"/>
    <col min="4106" max="4106" width="2.109375" style="61" customWidth="1"/>
    <col min="4107" max="4107" width="9.88671875" style="61" bestFit="1" customWidth="1"/>
    <col min="4108" max="4108" width="1" style="61" customWidth="1"/>
    <col min="4109" max="4109" width="11" style="61" bestFit="1" customWidth="1"/>
    <col min="4110" max="4110" width="1" style="61" customWidth="1"/>
    <col min="4111" max="4111" width="10.44140625" style="61" bestFit="1" customWidth="1"/>
    <col min="4112" max="4112" width="1" style="61" customWidth="1"/>
    <col min="4113" max="4113" width="10.44140625" style="61" bestFit="1" customWidth="1"/>
    <col min="4114" max="4114" width="1" style="61" customWidth="1"/>
    <col min="4115" max="4115" width="8.44140625" style="61" bestFit="1" customWidth="1"/>
    <col min="4116" max="4116" width="1" style="61" customWidth="1"/>
    <col min="4117" max="4117" width="11.44140625" style="61" bestFit="1" customWidth="1"/>
    <col min="4118" max="4118" width="11" style="61" bestFit="1" customWidth="1"/>
    <col min="4119" max="4122" width="15" style="61" customWidth="1"/>
    <col min="4123" max="4123" width="13" style="61" customWidth="1"/>
    <col min="4124" max="4124" width="15" style="61" customWidth="1"/>
    <col min="4125" max="4352" width="9.109375" style="61"/>
    <col min="4353" max="4353" width="8.88671875" style="61" customWidth="1"/>
    <col min="4354" max="4354" width="1" style="61" customWidth="1"/>
    <col min="4355" max="4355" width="11.44140625" style="61" bestFit="1" customWidth="1"/>
    <col min="4356" max="4356" width="1" style="61" customWidth="1"/>
    <col min="4357" max="4357" width="12.88671875" style="61" bestFit="1" customWidth="1"/>
    <col min="4358" max="4358" width="1" style="61" customWidth="1"/>
    <col min="4359" max="4359" width="11" style="61" bestFit="1" customWidth="1"/>
    <col min="4360" max="4360" width="1" style="61" customWidth="1"/>
    <col min="4361" max="4361" width="8.44140625" style="61" bestFit="1" customWidth="1"/>
    <col min="4362" max="4362" width="2.109375" style="61" customWidth="1"/>
    <col min="4363" max="4363" width="9.88671875" style="61" bestFit="1" customWidth="1"/>
    <col min="4364" max="4364" width="1" style="61" customWidth="1"/>
    <col min="4365" max="4365" width="11" style="61" bestFit="1" customWidth="1"/>
    <col min="4366" max="4366" width="1" style="61" customWidth="1"/>
    <col min="4367" max="4367" width="10.44140625" style="61" bestFit="1" customWidth="1"/>
    <col min="4368" max="4368" width="1" style="61" customWidth="1"/>
    <col min="4369" max="4369" width="10.44140625" style="61" bestFit="1" customWidth="1"/>
    <col min="4370" max="4370" width="1" style="61" customWidth="1"/>
    <col min="4371" max="4371" width="8.44140625" style="61" bestFit="1" customWidth="1"/>
    <col min="4372" max="4372" width="1" style="61" customWidth="1"/>
    <col min="4373" max="4373" width="11.44140625" style="61" bestFit="1" customWidth="1"/>
    <col min="4374" max="4374" width="11" style="61" bestFit="1" customWidth="1"/>
    <col min="4375" max="4378" width="15" style="61" customWidth="1"/>
    <col min="4379" max="4379" width="13" style="61" customWidth="1"/>
    <col min="4380" max="4380" width="15" style="61" customWidth="1"/>
    <col min="4381" max="4608" width="9.109375" style="61"/>
    <col min="4609" max="4609" width="8.88671875" style="61" customWidth="1"/>
    <col min="4610" max="4610" width="1" style="61" customWidth="1"/>
    <col min="4611" max="4611" width="11.44140625" style="61" bestFit="1" customWidth="1"/>
    <col min="4612" max="4612" width="1" style="61" customWidth="1"/>
    <col min="4613" max="4613" width="12.88671875" style="61" bestFit="1" customWidth="1"/>
    <col min="4614" max="4614" width="1" style="61" customWidth="1"/>
    <col min="4615" max="4615" width="11" style="61" bestFit="1" customWidth="1"/>
    <col min="4616" max="4616" width="1" style="61" customWidth="1"/>
    <col min="4617" max="4617" width="8.44140625" style="61" bestFit="1" customWidth="1"/>
    <col min="4618" max="4618" width="2.109375" style="61" customWidth="1"/>
    <col min="4619" max="4619" width="9.88671875" style="61" bestFit="1" customWidth="1"/>
    <col min="4620" max="4620" width="1" style="61" customWidth="1"/>
    <col min="4621" max="4621" width="11" style="61" bestFit="1" customWidth="1"/>
    <col min="4622" max="4622" width="1" style="61" customWidth="1"/>
    <col min="4623" max="4623" width="10.44140625" style="61" bestFit="1" customWidth="1"/>
    <col min="4624" max="4624" width="1" style="61" customWidth="1"/>
    <col min="4625" max="4625" width="10.44140625" style="61" bestFit="1" customWidth="1"/>
    <col min="4626" max="4626" width="1" style="61" customWidth="1"/>
    <col min="4627" max="4627" width="8.44140625" style="61" bestFit="1" customWidth="1"/>
    <col min="4628" max="4628" width="1" style="61" customWidth="1"/>
    <col min="4629" max="4629" width="11.44140625" style="61" bestFit="1" customWidth="1"/>
    <col min="4630" max="4630" width="11" style="61" bestFit="1" customWidth="1"/>
    <col min="4631" max="4634" width="15" style="61" customWidth="1"/>
    <col min="4635" max="4635" width="13" style="61" customWidth="1"/>
    <col min="4636" max="4636" width="15" style="61" customWidth="1"/>
    <col min="4637" max="4864" width="9.109375" style="61"/>
    <col min="4865" max="4865" width="8.88671875" style="61" customWidth="1"/>
    <col min="4866" max="4866" width="1" style="61" customWidth="1"/>
    <col min="4867" max="4867" width="11.44140625" style="61" bestFit="1" customWidth="1"/>
    <col min="4868" max="4868" width="1" style="61" customWidth="1"/>
    <col min="4869" max="4869" width="12.88671875" style="61" bestFit="1" customWidth="1"/>
    <col min="4870" max="4870" width="1" style="61" customWidth="1"/>
    <col min="4871" max="4871" width="11" style="61" bestFit="1" customWidth="1"/>
    <col min="4872" max="4872" width="1" style="61" customWidth="1"/>
    <col min="4873" max="4873" width="8.44140625" style="61" bestFit="1" customWidth="1"/>
    <col min="4874" max="4874" width="2.109375" style="61" customWidth="1"/>
    <col min="4875" max="4875" width="9.88671875" style="61" bestFit="1" customWidth="1"/>
    <col min="4876" max="4876" width="1" style="61" customWidth="1"/>
    <col min="4877" max="4877" width="11" style="61" bestFit="1" customWidth="1"/>
    <col min="4878" max="4878" width="1" style="61" customWidth="1"/>
    <col min="4879" max="4879" width="10.44140625" style="61" bestFit="1" customWidth="1"/>
    <col min="4880" max="4880" width="1" style="61" customWidth="1"/>
    <col min="4881" max="4881" width="10.44140625" style="61" bestFit="1" customWidth="1"/>
    <col min="4882" max="4882" width="1" style="61" customWidth="1"/>
    <col min="4883" max="4883" width="8.44140625" style="61" bestFit="1" customWidth="1"/>
    <col min="4884" max="4884" width="1" style="61" customWidth="1"/>
    <col min="4885" max="4885" width="11.44140625" style="61" bestFit="1" customWidth="1"/>
    <col min="4886" max="4886" width="11" style="61" bestFit="1" customWidth="1"/>
    <col min="4887" max="4890" width="15" style="61" customWidth="1"/>
    <col min="4891" max="4891" width="13" style="61" customWidth="1"/>
    <col min="4892" max="4892" width="15" style="61" customWidth="1"/>
    <col min="4893" max="5120" width="9.109375" style="61"/>
    <col min="5121" max="5121" width="8.88671875" style="61" customWidth="1"/>
    <col min="5122" max="5122" width="1" style="61" customWidth="1"/>
    <col min="5123" max="5123" width="11.44140625" style="61" bestFit="1" customWidth="1"/>
    <col min="5124" max="5124" width="1" style="61" customWidth="1"/>
    <col min="5125" max="5125" width="12.88671875" style="61" bestFit="1" customWidth="1"/>
    <col min="5126" max="5126" width="1" style="61" customWidth="1"/>
    <col min="5127" max="5127" width="11" style="61" bestFit="1" customWidth="1"/>
    <col min="5128" max="5128" width="1" style="61" customWidth="1"/>
    <col min="5129" max="5129" width="8.44140625" style="61" bestFit="1" customWidth="1"/>
    <col min="5130" max="5130" width="2.109375" style="61" customWidth="1"/>
    <col min="5131" max="5131" width="9.88671875" style="61" bestFit="1" customWidth="1"/>
    <col min="5132" max="5132" width="1" style="61" customWidth="1"/>
    <col min="5133" max="5133" width="11" style="61" bestFit="1" customWidth="1"/>
    <col min="5134" max="5134" width="1" style="61" customWidth="1"/>
    <col min="5135" max="5135" width="10.44140625" style="61" bestFit="1" customWidth="1"/>
    <col min="5136" max="5136" width="1" style="61" customWidth="1"/>
    <col min="5137" max="5137" width="10.44140625" style="61" bestFit="1" customWidth="1"/>
    <col min="5138" max="5138" width="1" style="61" customWidth="1"/>
    <col min="5139" max="5139" width="8.44140625" style="61" bestFit="1" customWidth="1"/>
    <col min="5140" max="5140" width="1" style="61" customWidth="1"/>
    <col min="5141" max="5141" width="11.44140625" style="61" bestFit="1" customWidth="1"/>
    <col min="5142" max="5142" width="11" style="61" bestFit="1" customWidth="1"/>
    <col min="5143" max="5146" width="15" style="61" customWidth="1"/>
    <col min="5147" max="5147" width="13" style="61" customWidth="1"/>
    <col min="5148" max="5148" width="15" style="61" customWidth="1"/>
    <col min="5149" max="5376" width="9.109375" style="61"/>
    <col min="5377" max="5377" width="8.88671875" style="61" customWidth="1"/>
    <col min="5378" max="5378" width="1" style="61" customWidth="1"/>
    <col min="5379" max="5379" width="11.44140625" style="61" bestFit="1" customWidth="1"/>
    <col min="5380" max="5380" width="1" style="61" customWidth="1"/>
    <col min="5381" max="5381" width="12.88671875" style="61" bestFit="1" customWidth="1"/>
    <col min="5382" max="5382" width="1" style="61" customWidth="1"/>
    <col min="5383" max="5383" width="11" style="61" bestFit="1" customWidth="1"/>
    <col min="5384" max="5384" width="1" style="61" customWidth="1"/>
    <col min="5385" max="5385" width="8.44140625" style="61" bestFit="1" customWidth="1"/>
    <col min="5386" max="5386" width="2.109375" style="61" customWidth="1"/>
    <col min="5387" max="5387" width="9.88671875" style="61" bestFit="1" customWidth="1"/>
    <col min="5388" max="5388" width="1" style="61" customWidth="1"/>
    <col min="5389" max="5389" width="11" style="61" bestFit="1" customWidth="1"/>
    <col min="5390" max="5390" width="1" style="61" customWidth="1"/>
    <col min="5391" max="5391" width="10.44140625" style="61" bestFit="1" customWidth="1"/>
    <col min="5392" max="5392" width="1" style="61" customWidth="1"/>
    <col min="5393" max="5393" width="10.44140625" style="61" bestFit="1" customWidth="1"/>
    <col min="5394" max="5394" width="1" style="61" customWidth="1"/>
    <col min="5395" max="5395" width="8.44140625" style="61" bestFit="1" customWidth="1"/>
    <col min="5396" max="5396" width="1" style="61" customWidth="1"/>
    <col min="5397" max="5397" width="11.44140625" style="61" bestFit="1" customWidth="1"/>
    <col min="5398" max="5398" width="11" style="61" bestFit="1" customWidth="1"/>
    <col min="5399" max="5402" width="15" style="61" customWidth="1"/>
    <col min="5403" max="5403" width="13" style="61" customWidth="1"/>
    <col min="5404" max="5404" width="15" style="61" customWidth="1"/>
    <col min="5405" max="5632" width="9.109375" style="61"/>
    <col min="5633" max="5633" width="8.88671875" style="61" customWidth="1"/>
    <col min="5634" max="5634" width="1" style="61" customWidth="1"/>
    <col min="5635" max="5635" width="11.44140625" style="61" bestFit="1" customWidth="1"/>
    <col min="5636" max="5636" width="1" style="61" customWidth="1"/>
    <col min="5637" max="5637" width="12.88671875" style="61" bestFit="1" customWidth="1"/>
    <col min="5638" max="5638" width="1" style="61" customWidth="1"/>
    <col min="5639" max="5639" width="11" style="61" bestFit="1" customWidth="1"/>
    <col min="5640" max="5640" width="1" style="61" customWidth="1"/>
    <col min="5641" max="5641" width="8.44140625" style="61" bestFit="1" customWidth="1"/>
    <col min="5642" max="5642" width="2.109375" style="61" customWidth="1"/>
    <col min="5643" max="5643" width="9.88671875" style="61" bestFit="1" customWidth="1"/>
    <col min="5644" max="5644" width="1" style="61" customWidth="1"/>
    <col min="5645" max="5645" width="11" style="61" bestFit="1" customWidth="1"/>
    <col min="5646" max="5646" width="1" style="61" customWidth="1"/>
    <col min="5647" max="5647" width="10.44140625" style="61" bestFit="1" customWidth="1"/>
    <col min="5648" max="5648" width="1" style="61" customWidth="1"/>
    <col min="5649" max="5649" width="10.44140625" style="61" bestFit="1" customWidth="1"/>
    <col min="5650" max="5650" width="1" style="61" customWidth="1"/>
    <col min="5651" max="5651" width="8.44140625" style="61" bestFit="1" customWidth="1"/>
    <col min="5652" max="5652" width="1" style="61" customWidth="1"/>
    <col min="5653" max="5653" width="11.44140625" style="61" bestFit="1" customWidth="1"/>
    <col min="5654" max="5654" width="11" style="61" bestFit="1" customWidth="1"/>
    <col min="5655" max="5658" width="15" style="61" customWidth="1"/>
    <col min="5659" max="5659" width="13" style="61" customWidth="1"/>
    <col min="5660" max="5660" width="15" style="61" customWidth="1"/>
    <col min="5661" max="5888" width="9.109375" style="61"/>
    <col min="5889" max="5889" width="8.88671875" style="61" customWidth="1"/>
    <col min="5890" max="5890" width="1" style="61" customWidth="1"/>
    <col min="5891" max="5891" width="11.44140625" style="61" bestFit="1" customWidth="1"/>
    <col min="5892" max="5892" width="1" style="61" customWidth="1"/>
    <col min="5893" max="5893" width="12.88671875" style="61" bestFit="1" customWidth="1"/>
    <col min="5894" max="5894" width="1" style="61" customWidth="1"/>
    <col min="5895" max="5895" width="11" style="61" bestFit="1" customWidth="1"/>
    <col min="5896" max="5896" width="1" style="61" customWidth="1"/>
    <col min="5897" max="5897" width="8.44140625" style="61" bestFit="1" customWidth="1"/>
    <col min="5898" max="5898" width="2.109375" style="61" customWidth="1"/>
    <col min="5899" max="5899" width="9.88671875" style="61" bestFit="1" customWidth="1"/>
    <col min="5900" max="5900" width="1" style="61" customWidth="1"/>
    <col min="5901" max="5901" width="11" style="61" bestFit="1" customWidth="1"/>
    <col min="5902" max="5902" width="1" style="61" customWidth="1"/>
    <col min="5903" max="5903" width="10.44140625" style="61" bestFit="1" customWidth="1"/>
    <col min="5904" max="5904" width="1" style="61" customWidth="1"/>
    <col min="5905" max="5905" width="10.44140625" style="61" bestFit="1" customWidth="1"/>
    <col min="5906" max="5906" width="1" style="61" customWidth="1"/>
    <col min="5907" max="5907" width="8.44140625" style="61" bestFit="1" customWidth="1"/>
    <col min="5908" max="5908" width="1" style="61" customWidth="1"/>
    <col min="5909" max="5909" width="11.44140625" style="61" bestFit="1" customWidth="1"/>
    <col min="5910" max="5910" width="11" style="61" bestFit="1" customWidth="1"/>
    <col min="5911" max="5914" width="15" style="61" customWidth="1"/>
    <col min="5915" max="5915" width="13" style="61" customWidth="1"/>
    <col min="5916" max="5916" width="15" style="61" customWidth="1"/>
    <col min="5917" max="6144" width="9.109375" style="61"/>
    <col min="6145" max="6145" width="8.88671875" style="61" customWidth="1"/>
    <col min="6146" max="6146" width="1" style="61" customWidth="1"/>
    <col min="6147" max="6147" width="11.44140625" style="61" bestFit="1" customWidth="1"/>
    <col min="6148" max="6148" width="1" style="61" customWidth="1"/>
    <col min="6149" max="6149" width="12.88671875" style="61" bestFit="1" customWidth="1"/>
    <col min="6150" max="6150" width="1" style="61" customWidth="1"/>
    <col min="6151" max="6151" width="11" style="61" bestFit="1" customWidth="1"/>
    <col min="6152" max="6152" width="1" style="61" customWidth="1"/>
    <col min="6153" max="6153" width="8.44140625" style="61" bestFit="1" customWidth="1"/>
    <col min="6154" max="6154" width="2.109375" style="61" customWidth="1"/>
    <col min="6155" max="6155" width="9.88671875" style="61" bestFit="1" customWidth="1"/>
    <col min="6156" max="6156" width="1" style="61" customWidth="1"/>
    <col min="6157" max="6157" width="11" style="61" bestFit="1" customWidth="1"/>
    <col min="6158" max="6158" width="1" style="61" customWidth="1"/>
    <col min="6159" max="6159" width="10.44140625" style="61" bestFit="1" customWidth="1"/>
    <col min="6160" max="6160" width="1" style="61" customWidth="1"/>
    <col min="6161" max="6161" width="10.44140625" style="61" bestFit="1" customWidth="1"/>
    <col min="6162" max="6162" width="1" style="61" customWidth="1"/>
    <col min="6163" max="6163" width="8.44140625" style="61" bestFit="1" customWidth="1"/>
    <col min="6164" max="6164" width="1" style="61" customWidth="1"/>
    <col min="6165" max="6165" width="11.44140625" style="61" bestFit="1" customWidth="1"/>
    <col min="6166" max="6166" width="11" style="61" bestFit="1" customWidth="1"/>
    <col min="6167" max="6170" width="15" style="61" customWidth="1"/>
    <col min="6171" max="6171" width="13" style="61" customWidth="1"/>
    <col min="6172" max="6172" width="15" style="61" customWidth="1"/>
    <col min="6173" max="6400" width="9.109375" style="61"/>
    <col min="6401" max="6401" width="8.88671875" style="61" customWidth="1"/>
    <col min="6402" max="6402" width="1" style="61" customWidth="1"/>
    <col min="6403" max="6403" width="11.44140625" style="61" bestFit="1" customWidth="1"/>
    <col min="6404" max="6404" width="1" style="61" customWidth="1"/>
    <col min="6405" max="6405" width="12.88671875" style="61" bestFit="1" customWidth="1"/>
    <col min="6406" max="6406" width="1" style="61" customWidth="1"/>
    <col min="6407" max="6407" width="11" style="61" bestFit="1" customWidth="1"/>
    <col min="6408" max="6408" width="1" style="61" customWidth="1"/>
    <col min="6409" max="6409" width="8.44140625" style="61" bestFit="1" customWidth="1"/>
    <col min="6410" max="6410" width="2.109375" style="61" customWidth="1"/>
    <col min="6411" max="6411" width="9.88671875" style="61" bestFit="1" customWidth="1"/>
    <col min="6412" max="6412" width="1" style="61" customWidth="1"/>
    <col min="6413" max="6413" width="11" style="61" bestFit="1" customWidth="1"/>
    <col min="6414" max="6414" width="1" style="61" customWidth="1"/>
    <col min="6415" max="6415" width="10.44140625" style="61" bestFit="1" customWidth="1"/>
    <col min="6416" max="6416" width="1" style="61" customWidth="1"/>
    <col min="6417" max="6417" width="10.44140625" style="61" bestFit="1" customWidth="1"/>
    <col min="6418" max="6418" width="1" style="61" customWidth="1"/>
    <col min="6419" max="6419" width="8.44140625" style="61" bestFit="1" customWidth="1"/>
    <col min="6420" max="6420" width="1" style="61" customWidth="1"/>
    <col min="6421" max="6421" width="11.44140625" style="61" bestFit="1" customWidth="1"/>
    <col min="6422" max="6422" width="11" style="61" bestFit="1" customWidth="1"/>
    <col min="6423" max="6426" width="15" style="61" customWidth="1"/>
    <col min="6427" max="6427" width="13" style="61" customWidth="1"/>
    <col min="6428" max="6428" width="15" style="61" customWidth="1"/>
    <col min="6429" max="6656" width="9.109375" style="61"/>
    <col min="6657" max="6657" width="8.88671875" style="61" customWidth="1"/>
    <col min="6658" max="6658" width="1" style="61" customWidth="1"/>
    <col min="6659" max="6659" width="11.44140625" style="61" bestFit="1" customWidth="1"/>
    <col min="6660" max="6660" width="1" style="61" customWidth="1"/>
    <col min="6661" max="6661" width="12.88671875" style="61" bestFit="1" customWidth="1"/>
    <col min="6662" max="6662" width="1" style="61" customWidth="1"/>
    <col min="6663" max="6663" width="11" style="61" bestFit="1" customWidth="1"/>
    <col min="6664" max="6664" width="1" style="61" customWidth="1"/>
    <col min="6665" max="6665" width="8.44140625" style="61" bestFit="1" customWidth="1"/>
    <col min="6666" max="6666" width="2.109375" style="61" customWidth="1"/>
    <col min="6667" max="6667" width="9.88671875" style="61" bestFit="1" customWidth="1"/>
    <col min="6668" max="6668" width="1" style="61" customWidth="1"/>
    <col min="6669" max="6669" width="11" style="61" bestFit="1" customWidth="1"/>
    <col min="6670" max="6670" width="1" style="61" customWidth="1"/>
    <col min="6671" max="6671" width="10.44140625" style="61" bestFit="1" customWidth="1"/>
    <col min="6672" max="6672" width="1" style="61" customWidth="1"/>
    <col min="6673" max="6673" width="10.44140625" style="61" bestFit="1" customWidth="1"/>
    <col min="6674" max="6674" width="1" style="61" customWidth="1"/>
    <col min="6675" max="6675" width="8.44140625" style="61" bestFit="1" customWidth="1"/>
    <col min="6676" max="6676" width="1" style="61" customWidth="1"/>
    <col min="6677" max="6677" width="11.44140625" style="61" bestFit="1" customWidth="1"/>
    <col min="6678" max="6678" width="11" style="61" bestFit="1" customWidth="1"/>
    <col min="6679" max="6682" width="15" style="61" customWidth="1"/>
    <col min="6683" max="6683" width="13" style="61" customWidth="1"/>
    <col min="6684" max="6684" width="15" style="61" customWidth="1"/>
    <col min="6685" max="6912" width="9.109375" style="61"/>
    <col min="6913" max="6913" width="8.88671875" style="61" customWidth="1"/>
    <col min="6914" max="6914" width="1" style="61" customWidth="1"/>
    <col min="6915" max="6915" width="11.44140625" style="61" bestFit="1" customWidth="1"/>
    <col min="6916" max="6916" width="1" style="61" customWidth="1"/>
    <col min="6917" max="6917" width="12.88671875" style="61" bestFit="1" customWidth="1"/>
    <col min="6918" max="6918" width="1" style="61" customWidth="1"/>
    <col min="6919" max="6919" width="11" style="61" bestFit="1" customWidth="1"/>
    <col min="6920" max="6920" width="1" style="61" customWidth="1"/>
    <col min="6921" max="6921" width="8.44140625" style="61" bestFit="1" customWidth="1"/>
    <col min="6922" max="6922" width="2.109375" style="61" customWidth="1"/>
    <col min="6923" max="6923" width="9.88671875" style="61" bestFit="1" customWidth="1"/>
    <col min="6924" max="6924" width="1" style="61" customWidth="1"/>
    <col min="6925" max="6925" width="11" style="61" bestFit="1" customWidth="1"/>
    <col min="6926" max="6926" width="1" style="61" customWidth="1"/>
    <col min="6927" max="6927" width="10.44140625" style="61" bestFit="1" customWidth="1"/>
    <col min="6928" max="6928" width="1" style="61" customWidth="1"/>
    <col min="6929" max="6929" width="10.44140625" style="61" bestFit="1" customWidth="1"/>
    <col min="6930" max="6930" width="1" style="61" customWidth="1"/>
    <col min="6931" max="6931" width="8.44140625" style="61" bestFit="1" customWidth="1"/>
    <col min="6932" max="6932" width="1" style="61" customWidth="1"/>
    <col min="6933" max="6933" width="11.44140625" style="61" bestFit="1" customWidth="1"/>
    <col min="6934" max="6934" width="11" style="61" bestFit="1" customWidth="1"/>
    <col min="6935" max="6938" width="15" style="61" customWidth="1"/>
    <col min="6939" max="6939" width="13" style="61" customWidth="1"/>
    <col min="6940" max="6940" width="15" style="61" customWidth="1"/>
    <col min="6941" max="7168" width="9.109375" style="61"/>
    <col min="7169" max="7169" width="8.88671875" style="61" customWidth="1"/>
    <col min="7170" max="7170" width="1" style="61" customWidth="1"/>
    <col min="7171" max="7171" width="11.44140625" style="61" bestFit="1" customWidth="1"/>
    <col min="7172" max="7172" width="1" style="61" customWidth="1"/>
    <col min="7173" max="7173" width="12.88671875" style="61" bestFit="1" customWidth="1"/>
    <col min="7174" max="7174" width="1" style="61" customWidth="1"/>
    <col min="7175" max="7175" width="11" style="61" bestFit="1" customWidth="1"/>
    <col min="7176" max="7176" width="1" style="61" customWidth="1"/>
    <col min="7177" max="7177" width="8.44140625" style="61" bestFit="1" customWidth="1"/>
    <col min="7178" max="7178" width="2.109375" style="61" customWidth="1"/>
    <col min="7179" max="7179" width="9.88671875" style="61" bestFit="1" customWidth="1"/>
    <col min="7180" max="7180" width="1" style="61" customWidth="1"/>
    <col min="7181" max="7181" width="11" style="61" bestFit="1" customWidth="1"/>
    <col min="7182" max="7182" width="1" style="61" customWidth="1"/>
    <col min="7183" max="7183" width="10.44140625" style="61" bestFit="1" customWidth="1"/>
    <col min="7184" max="7184" width="1" style="61" customWidth="1"/>
    <col min="7185" max="7185" width="10.44140625" style="61" bestFit="1" customWidth="1"/>
    <col min="7186" max="7186" width="1" style="61" customWidth="1"/>
    <col min="7187" max="7187" width="8.44140625" style="61" bestFit="1" customWidth="1"/>
    <col min="7188" max="7188" width="1" style="61" customWidth="1"/>
    <col min="7189" max="7189" width="11.44140625" style="61" bestFit="1" customWidth="1"/>
    <col min="7190" max="7190" width="11" style="61" bestFit="1" customWidth="1"/>
    <col min="7191" max="7194" width="15" style="61" customWidth="1"/>
    <col min="7195" max="7195" width="13" style="61" customWidth="1"/>
    <col min="7196" max="7196" width="15" style="61" customWidth="1"/>
    <col min="7197" max="7424" width="9.109375" style="61"/>
    <col min="7425" max="7425" width="8.88671875" style="61" customWidth="1"/>
    <col min="7426" max="7426" width="1" style="61" customWidth="1"/>
    <col min="7427" max="7427" width="11.44140625" style="61" bestFit="1" customWidth="1"/>
    <col min="7428" max="7428" width="1" style="61" customWidth="1"/>
    <col min="7429" max="7429" width="12.88671875" style="61" bestFit="1" customWidth="1"/>
    <col min="7430" max="7430" width="1" style="61" customWidth="1"/>
    <col min="7431" max="7431" width="11" style="61" bestFit="1" customWidth="1"/>
    <col min="7432" max="7432" width="1" style="61" customWidth="1"/>
    <col min="7433" max="7433" width="8.44140625" style="61" bestFit="1" customWidth="1"/>
    <col min="7434" max="7434" width="2.109375" style="61" customWidth="1"/>
    <col min="7435" max="7435" width="9.88671875" style="61" bestFit="1" customWidth="1"/>
    <col min="7436" max="7436" width="1" style="61" customWidth="1"/>
    <col min="7437" max="7437" width="11" style="61" bestFit="1" customWidth="1"/>
    <col min="7438" max="7438" width="1" style="61" customWidth="1"/>
    <col min="7439" max="7439" width="10.44140625" style="61" bestFit="1" customWidth="1"/>
    <col min="7440" max="7440" width="1" style="61" customWidth="1"/>
    <col min="7441" max="7441" width="10.44140625" style="61" bestFit="1" customWidth="1"/>
    <col min="7442" max="7442" width="1" style="61" customWidth="1"/>
    <col min="7443" max="7443" width="8.44140625" style="61" bestFit="1" customWidth="1"/>
    <col min="7444" max="7444" width="1" style="61" customWidth="1"/>
    <col min="7445" max="7445" width="11.44140625" style="61" bestFit="1" customWidth="1"/>
    <col min="7446" max="7446" width="11" style="61" bestFit="1" customWidth="1"/>
    <col min="7447" max="7450" width="15" style="61" customWidth="1"/>
    <col min="7451" max="7451" width="13" style="61" customWidth="1"/>
    <col min="7452" max="7452" width="15" style="61" customWidth="1"/>
    <col min="7453" max="7680" width="9.109375" style="61"/>
    <col min="7681" max="7681" width="8.88671875" style="61" customWidth="1"/>
    <col min="7682" max="7682" width="1" style="61" customWidth="1"/>
    <col min="7683" max="7683" width="11.44140625" style="61" bestFit="1" customWidth="1"/>
    <col min="7684" max="7684" width="1" style="61" customWidth="1"/>
    <col min="7685" max="7685" width="12.88671875" style="61" bestFit="1" customWidth="1"/>
    <col min="7686" max="7686" width="1" style="61" customWidth="1"/>
    <col min="7687" max="7687" width="11" style="61" bestFit="1" customWidth="1"/>
    <col min="7688" max="7688" width="1" style="61" customWidth="1"/>
    <col min="7689" max="7689" width="8.44140625" style="61" bestFit="1" customWidth="1"/>
    <col min="7690" max="7690" width="2.109375" style="61" customWidth="1"/>
    <col min="7691" max="7691" width="9.88671875" style="61" bestFit="1" customWidth="1"/>
    <col min="7692" max="7692" width="1" style="61" customWidth="1"/>
    <col min="7693" max="7693" width="11" style="61" bestFit="1" customWidth="1"/>
    <col min="7694" max="7694" width="1" style="61" customWidth="1"/>
    <col min="7695" max="7695" width="10.44140625" style="61" bestFit="1" customWidth="1"/>
    <col min="7696" max="7696" width="1" style="61" customWidth="1"/>
    <col min="7697" max="7697" width="10.44140625" style="61" bestFit="1" customWidth="1"/>
    <col min="7698" max="7698" width="1" style="61" customWidth="1"/>
    <col min="7699" max="7699" width="8.44140625" style="61" bestFit="1" customWidth="1"/>
    <col min="7700" max="7700" width="1" style="61" customWidth="1"/>
    <col min="7701" max="7701" width="11.44140625" style="61" bestFit="1" customWidth="1"/>
    <col min="7702" max="7702" width="11" style="61" bestFit="1" customWidth="1"/>
    <col min="7703" max="7706" width="15" style="61" customWidth="1"/>
    <col min="7707" max="7707" width="13" style="61" customWidth="1"/>
    <col min="7708" max="7708" width="15" style="61" customWidth="1"/>
    <col min="7709" max="7936" width="9.109375" style="61"/>
    <col min="7937" max="7937" width="8.88671875" style="61" customWidth="1"/>
    <col min="7938" max="7938" width="1" style="61" customWidth="1"/>
    <col min="7939" max="7939" width="11.44140625" style="61" bestFit="1" customWidth="1"/>
    <col min="7940" max="7940" width="1" style="61" customWidth="1"/>
    <col min="7941" max="7941" width="12.88671875" style="61" bestFit="1" customWidth="1"/>
    <col min="7942" max="7942" width="1" style="61" customWidth="1"/>
    <col min="7943" max="7943" width="11" style="61" bestFit="1" customWidth="1"/>
    <col min="7944" max="7944" width="1" style="61" customWidth="1"/>
    <col min="7945" max="7945" width="8.44140625" style="61" bestFit="1" customWidth="1"/>
    <col min="7946" max="7946" width="2.109375" style="61" customWidth="1"/>
    <col min="7947" max="7947" width="9.88671875" style="61" bestFit="1" customWidth="1"/>
    <col min="7948" max="7948" width="1" style="61" customWidth="1"/>
    <col min="7949" max="7949" width="11" style="61" bestFit="1" customWidth="1"/>
    <col min="7950" max="7950" width="1" style="61" customWidth="1"/>
    <col min="7951" max="7951" width="10.44140625" style="61" bestFit="1" customWidth="1"/>
    <col min="7952" max="7952" width="1" style="61" customWidth="1"/>
    <col min="7953" max="7953" width="10.44140625" style="61" bestFit="1" customWidth="1"/>
    <col min="7954" max="7954" width="1" style="61" customWidth="1"/>
    <col min="7955" max="7955" width="8.44140625" style="61" bestFit="1" customWidth="1"/>
    <col min="7956" max="7956" width="1" style="61" customWidth="1"/>
    <col min="7957" max="7957" width="11.44140625" style="61" bestFit="1" customWidth="1"/>
    <col min="7958" max="7958" width="11" style="61" bestFit="1" customWidth="1"/>
    <col min="7959" max="7962" width="15" style="61" customWidth="1"/>
    <col min="7963" max="7963" width="13" style="61" customWidth="1"/>
    <col min="7964" max="7964" width="15" style="61" customWidth="1"/>
    <col min="7965" max="8192" width="9.109375" style="61"/>
    <col min="8193" max="8193" width="8.88671875" style="61" customWidth="1"/>
    <col min="8194" max="8194" width="1" style="61" customWidth="1"/>
    <col min="8195" max="8195" width="11.44140625" style="61" bestFit="1" customWidth="1"/>
    <col min="8196" max="8196" width="1" style="61" customWidth="1"/>
    <col min="8197" max="8197" width="12.88671875" style="61" bestFit="1" customWidth="1"/>
    <col min="8198" max="8198" width="1" style="61" customWidth="1"/>
    <col min="8199" max="8199" width="11" style="61" bestFit="1" customWidth="1"/>
    <col min="8200" max="8200" width="1" style="61" customWidth="1"/>
    <col min="8201" max="8201" width="8.44140625" style="61" bestFit="1" customWidth="1"/>
    <col min="8202" max="8202" width="2.109375" style="61" customWidth="1"/>
    <col min="8203" max="8203" width="9.88671875" style="61" bestFit="1" customWidth="1"/>
    <col min="8204" max="8204" width="1" style="61" customWidth="1"/>
    <col min="8205" max="8205" width="11" style="61" bestFit="1" customWidth="1"/>
    <col min="8206" max="8206" width="1" style="61" customWidth="1"/>
    <col min="8207" max="8207" width="10.44140625" style="61" bestFit="1" customWidth="1"/>
    <col min="8208" max="8208" width="1" style="61" customWidth="1"/>
    <col min="8209" max="8209" width="10.44140625" style="61" bestFit="1" customWidth="1"/>
    <col min="8210" max="8210" width="1" style="61" customWidth="1"/>
    <col min="8211" max="8211" width="8.44140625" style="61" bestFit="1" customWidth="1"/>
    <col min="8212" max="8212" width="1" style="61" customWidth="1"/>
    <col min="8213" max="8213" width="11.44140625" style="61" bestFit="1" customWidth="1"/>
    <col min="8214" max="8214" width="11" style="61" bestFit="1" customWidth="1"/>
    <col min="8215" max="8218" width="15" style="61" customWidth="1"/>
    <col min="8219" max="8219" width="13" style="61" customWidth="1"/>
    <col min="8220" max="8220" width="15" style="61" customWidth="1"/>
    <col min="8221" max="8448" width="9.109375" style="61"/>
    <col min="8449" max="8449" width="8.88671875" style="61" customWidth="1"/>
    <col min="8450" max="8450" width="1" style="61" customWidth="1"/>
    <col min="8451" max="8451" width="11.44140625" style="61" bestFit="1" customWidth="1"/>
    <col min="8452" max="8452" width="1" style="61" customWidth="1"/>
    <col min="8453" max="8453" width="12.88671875" style="61" bestFit="1" customWidth="1"/>
    <col min="8454" max="8454" width="1" style="61" customWidth="1"/>
    <col min="8455" max="8455" width="11" style="61" bestFit="1" customWidth="1"/>
    <col min="8456" max="8456" width="1" style="61" customWidth="1"/>
    <col min="8457" max="8457" width="8.44140625" style="61" bestFit="1" customWidth="1"/>
    <col min="8458" max="8458" width="2.109375" style="61" customWidth="1"/>
    <col min="8459" max="8459" width="9.88671875" style="61" bestFit="1" customWidth="1"/>
    <col min="8460" max="8460" width="1" style="61" customWidth="1"/>
    <col min="8461" max="8461" width="11" style="61" bestFit="1" customWidth="1"/>
    <col min="8462" max="8462" width="1" style="61" customWidth="1"/>
    <col min="8463" max="8463" width="10.44140625" style="61" bestFit="1" customWidth="1"/>
    <col min="8464" max="8464" width="1" style="61" customWidth="1"/>
    <col min="8465" max="8465" width="10.44140625" style="61" bestFit="1" customWidth="1"/>
    <col min="8466" max="8466" width="1" style="61" customWidth="1"/>
    <col min="8467" max="8467" width="8.44140625" style="61" bestFit="1" customWidth="1"/>
    <col min="8468" max="8468" width="1" style="61" customWidth="1"/>
    <col min="8469" max="8469" width="11.44140625" style="61" bestFit="1" customWidth="1"/>
    <col min="8470" max="8470" width="11" style="61" bestFit="1" customWidth="1"/>
    <col min="8471" max="8474" width="15" style="61" customWidth="1"/>
    <col min="8475" max="8475" width="13" style="61" customWidth="1"/>
    <col min="8476" max="8476" width="15" style="61" customWidth="1"/>
    <col min="8477" max="8704" width="9.109375" style="61"/>
    <col min="8705" max="8705" width="8.88671875" style="61" customWidth="1"/>
    <col min="8706" max="8706" width="1" style="61" customWidth="1"/>
    <col min="8707" max="8707" width="11.44140625" style="61" bestFit="1" customWidth="1"/>
    <col min="8708" max="8708" width="1" style="61" customWidth="1"/>
    <col min="8709" max="8709" width="12.88671875" style="61" bestFit="1" customWidth="1"/>
    <col min="8710" max="8710" width="1" style="61" customWidth="1"/>
    <col min="8711" max="8711" width="11" style="61" bestFit="1" customWidth="1"/>
    <col min="8712" max="8712" width="1" style="61" customWidth="1"/>
    <col min="8713" max="8713" width="8.44140625" style="61" bestFit="1" customWidth="1"/>
    <col min="8714" max="8714" width="2.109375" style="61" customWidth="1"/>
    <col min="8715" max="8715" width="9.88671875" style="61" bestFit="1" customWidth="1"/>
    <col min="8716" max="8716" width="1" style="61" customWidth="1"/>
    <col min="8717" max="8717" width="11" style="61" bestFit="1" customWidth="1"/>
    <col min="8718" max="8718" width="1" style="61" customWidth="1"/>
    <col min="8719" max="8719" width="10.44140625" style="61" bestFit="1" customWidth="1"/>
    <col min="8720" max="8720" width="1" style="61" customWidth="1"/>
    <col min="8721" max="8721" width="10.44140625" style="61" bestFit="1" customWidth="1"/>
    <col min="8722" max="8722" width="1" style="61" customWidth="1"/>
    <col min="8723" max="8723" width="8.44140625" style="61" bestFit="1" customWidth="1"/>
    <col min="8724" max="8724" width="1" style="61" customWidth="1"/>
    <col min="8725" max="8725" width="11.44140625" style="61" bestFit="1" customWidth="1"/>
    <col min="8726" max="8726" width="11" style="61" bestFit="1" customWidth="1"/>
    <col min="8727" max="8730" width="15" style="61" customWidth="1"/>
    <col min="8731" max="8731" width="13" style="61" customWidth="1"/>
    <col min="8732" max="8732" width="15" style="61" customWidth="1"/>
    <col min="8733" max="8960" width="9.109375" style="61"/>
    <col min="8961" max="8961" width="8.88671875" style="61" customWidth="1"/>
    <col min="8962" max="8962" width="1" style="61" customWidth="1"/>
    <col min="8963" max="8963" width="11.44140625" style="61" bestFit="1" customWidth="1"/>
    <col min="8964" max="8964" width="1" style="61" customWidth="1"/>
    <col min="8965" max="8965" width="12.88671875" style="61" bestFit="1" customWidth="1"/>
    <col min="8966" max="8966" width="1" style="61" customWidth="1"/>
    <col min="8967" max="8967" width="11" style="61" bestFit="1" customWidth="1"/>
    <col min="8968" max="8968" width="1" style="61" customWidth="1"/>
    <col min="8969" max="8969" width="8.44140625" style="61" bestFit="1" customWidth="1"/>
    <col min="8970" max="8970" width="2.109375" style="61" customWidth="1"/>
    <col min="8971" max="8971" width="9.88671875" style="61" bestFit="1" customWidth="1"/>
    <col min="8972" max="8972" width="1" style="61" customWidth="1"/>
    <col min="8973" max="8973" width="11" style="61" bestFit="1" customWidth="1"/>
    <col min="8974" max="8974" width="1" style="61" customWidth="1"/>
    <col min="8975" max="8975" width="10.44140625" style="61" bestFit="1" customWidth="1"/>
    <col min="8976" max="8976" width="1" style="61" customWidth="1"/>
    <col min="8977" max="8977" width="10.44140625" style="61" bestFit="1" customWidth="1"/>
    <col min="8978" max="8978" width="1" style="61" customWidth="1"/>
    <col min="8979" max="8979" width="8.44140625" style="61" bestFit="1" customWidth="1"/>
    <col min="8980" max="8980" width="1" style="61" customWidth="1"/>
    <col min="8981" max="8981" width="11.44140625" style="61" bestFit="1" customWidth="1"/>
    <col min="8982" max="8982" width="11" style="61" bestFit="1" customWidth="1"/>
    <col min="8983" max="8986" width="15" style="61" customWidth="1"/>
    <col min="8987" max="8987" width="13" style="61" customWidth="1"/>
    <col min="8988" max="8988" width="15" style="61" customWidth="1"/>
    <col min="8989" max="9216" width="9.109375" style="61"/>
    <col min="9217" max="9217" width="8.88671875" style="61" customWidth="1"/>
    <col min="9218" max="9218" width="1" style="61" customWidth="1"/>
    <col min="9219" max="9219" width="11.44140625" style="61" bestFit="1" customWidth="1"/>
    <col min="9220" max="9220" width="1" style="61" customWidth="1"/>
    <col min="9221" max="9221" width="12.88671875" style="61" bestFit="1" customWidth="1"/>
    <col min="9222" max="9222" width="1" style="61" customWidth="1"/>
    <col min="9223" max="9223" width="11" style="61" bestFit="1" customWidth="1"/>
    <col min="9224" max="9224" width="1" style="61" customWidth="1"/>
    <col min="9225" max="9225" width="8.44140625" style="61" bestFit="1" customWidth="1"/>
    <col min="9226" max="9226" width="2.109375" style="61" customWidth="1"/>
    <col min="9227" max="9227" width="9.88671875" style="61" bestFit="1" customWidth="1"/>
    <col min="9228" max="9228" width="1" style="61" customWidth="1"/>
    <col min="9229" max="9229" width="11" style="61" bestFit="1" customWidth="1"/>
    <col min="9230" max="9230" width="1" style="61" customWidth="1"/>
    <col min="9231" max="9231" width="10.44140625" style="61" bestFit="1" customWidth="1"/>
    <col min="9232" max="9232" width="1" style="61" customWidth="1"/>
    <col min="9233" max="9233" width="10.44140625" style="61" bestFit="1" customWidth="1"/>
    <col min="9234" max="9234" width="1" style="61" customWidth="1"/>
    <col min="9235" max="9235" width="8.44140625" style="61" bestFit="1" customWidth="1"/>
    <col min="9236" max="9236" width="1" style="61" customWidth="1"/>
    <col min="9237" max="9237" width="11.44140625" style="61" bestFit="1" customWidth="1"/>
    <col min="9238" max="9238" width="11" style="61" bestFit="1" customWidth="1"/>
    <col min="9239" max="9242" width="15" style="61" customWidth="1"/>
    <col min="9243" max="9243" width="13" style="61" customWidth="1"/>
    <col min="9244" max="9244" width="15" style="61" customWidth="1"/>
    <col min="9245" max="9472" width="9.109375" style="61"/>
    <col min="9473" max="9473" width="8.88671875" style="61" customWidth="1"/>
    <col min="9474" max="9474" width="1" style="61" customWidth="1"/>
    <col min="9475" max="9475" width="11.44140625" style="61" bestFit="1" customWidth="1"/>
    <col min="9476" max="9476" width="1" style="61" customWidth="1"/>
    <col min="9477" max="9477" width="12.88671875" style="61" bestFit="1" customWidth="1"/>
    <col min="9478" max="9478" width="1" style="61" customWidth="1"/>
    <col min="9479" max="9479" width="11" style="61" bestFit="1" customWidth="1"/>
    <col min="9480" max="9480" width="1" style="61" customWidth="1"/>
    <col min="9481" max="9481" width="8.44140625" style="61" bestFit="1" customWidth="1"/>
    <col min="9482" max="9482" width="2.109375" style="61" customWidth="1"/>
    <col min="9483" max="9483" width="9.88671875" style="61" bestFit="1" customWidth="1"/>
    <col min="9484" max="9484" width="1" style="61" customWidth="1"/>
    <col min="9485" max="9485" width="11" style="61" bestFit="1" customWidth="1"/>
    <col min="9486" max="9486" width="1" style="61" customWidth="1"/>
    <col min="9487" max="9487" width="10.44140625" style="61" bestFit="1" customWidth="1"/>
    <col min="9488" max="9488" width="1" style="61" customWidth="1"/>
    <col min="9489" max="9489" width="10.44140625" style="61" bestFit="1" customWidth="1"/>
    <col min="9490" max="9490" width="1" style="61" customWidth="1"/>
    <col min="9491" max="9491" width="8.44140625" style="61" bestFit="1" customWidth="1"/>
    <col min="9492" max="9492" width="1" style="61" customWidth="1"/>
    <col min="9493" max="9493" width="11.44140625" style="61" bestFit="1" customWidth="1"/>
    <col min="9494" max="9494" width="11" style="61" bestFit="1" customWidth="1"/>
    <col min="9495" max="9498" width="15" style="61" customWidth="1"/>
    <col min="9499" max="9499" width="13" style="61" customWidth="1"/>
    <col min="9500" max="9500" width="15" style="61" customWidth="1"/>
    <col min="9501" max="9728" width="9.109375" style="61"/>
    <col min="9729" max="9729" width="8.88671875" style="61" customWidth="1"/>
    <col min="9730" max="9730" width="1" style="61" customWidth="1"/>
    <col min="9731" max="9731" width="11.44140625" style="61" bestFit="1" customWidth="1"/>
    <col min="9732" max="9732" width="1" style="61" customWidth="1"/>
    <col min="9733" max="9733" width="12.88671875" style="61" bestFit="1" customWidth="1"/>
    <col min="9734" max="9734" width="1" style="61" customWidth="1"/>
    <col min="9735" max="9735" width="11" style="61" bestFit="1" customWidth="1"/>
    <col min="9736" max="9736" width="1" style="61" customWidth="1"/>
    <col min="9737" max="9737" width="8.44140625" style="61" bestFit="1" customWidth="1"/>
    <col min="9738" max="9738" width="2.109375" style="61" customWidth="1"/>
    <col min="9739" max="9739" width="9.88671875" style="61" bestFit="1" customWidth="1"/>
    <col min="9740" max="9740" width="1" style="61" customWidth="1"/>
    <col min="9741" max="9741" width="11" style="61" bestFit="1" customWidth="1"/>
    <col min="9742" max="9742" width="1" style="61" customWidth="1"/>
    <col min="9743" max="9743" width="10.44140625" style="61" bestFit="1" customWidth="1"/>
    <col min="9744" max="9744" width="1" style="61" customWidth="1"/>
    <col min="9745" max="9745" width="10.44140625" style="61" bestFit="1" customWidth="1"/>
    <col min="9746" max="9746" width="1" style="61" customWidth="1"/>
    <col min="9747" max="9747" width="8.44140625" style="61" bestFit="1" customWidth="1"/>
    <col min="9748" max="9748" width="1" style="61" customWidth="1"/>
    <col min="9749" max="9749" width="11.44140625" style="61" bestFit="1" customWidth="1"/>
    <col min="9750" max="9750" width="11" style="61" bestFit="1" customWidth="1"/>
    <col min="9751" max="9754" width="15" style="61" customWidth="1"/>
    <col min="9755" max="9755" width="13" style="61" customWidth="1"/>
    <col min="9756" max="9756" width="15" style="61" customWidth="1"/>
    <col min="9757" max="9984" width="9.109375" style="61"/>
    <col min="9985" max="9985" width="8.88671875" style="61" customWidth="1"/>
    <col min="9986" max="9986" width="1" style="61" customWidth="1"/>
    <col min="9987" max="9987" width="11.44140625" style="61" bestFit="1" customWidth="1"/>
    <col min="9988" max="9988" width="1" style="61" customWidth="1"/>
    <col min="9989" max="9989" width="12.88671875" style="61" bestFit="1" customWidth="1"/>
    <col min="9990" max="9990" width="1" style="61" customWidth="1"/>
    <col min="9991" max="9991" width="11" style="61" bestFit="1" customWidth="1"/>
    <col min="9992" max="9992" width="1" style="61" customWidth="1"/>
    <col min="9993" max="9993" width="8.44140625" style="61" bestFit="1" customWidth="1"/>
    <col min="9994" max="9994" width="2.109375" style="61" customWidth="1"/>
    <col min="9995" max="9995" width="9.88671875" style="61" bestFit="1" customWidth="1"/>
    <col min="9996" max="9996" width="1" style="61" customWidth="1"/>
    <col min="9997" max="9997" width="11" style="61" bestFit="1" customWidth="1"/>
    <col min="9998" max="9998" width="1" style="61" customWidth="1"/>
    <col min="9999" max="9999" width="10.44140625" style="61" bestFit="1" customWidth="1"/>
    <col min="10000" max="10000" width="1" style="61" customWidth="1"/>
    <col min="10001" max="10001" width="10.44140625" style="61" bestFit="1" customWidth="1"/>
    <col min="10002" max="10002" width="1" style="61" customWidth="1"/>
    <col min="10003" max="10003" width="8.44140625" style="61" bestFit="1" customWidth="1"/>
    <col min="10004" max="10004" width="1" style="61" customWidth="1"/>
    <col min="10005" max="10005" width="11.44140625" style="61" bestFit="1" customWidth="1"/>
    <col min="10006" max="10006" width="11" style="61" bestFit="1" customWidth="1"/>
    <col min="10007" max="10010" width="15" style="61" customWidth="1"/>
    <col min="10011" max="10011" width="13" style="61" customWidth="1"/>
    <col min="10012" max="10012" width="15" style="61" customWidth="1"/>
    <col min="10013" max="10240" width="9.109375" style="61"/>
    <col min="10241" max="10241" width="8.88671875" style="61" customWidth="1"/>
    <col min="10242" max="10242" width="1" style="61" customWidth="1"/>
    <col min="10243" max="10243" width="11.44140625" style="61" bestFit="1" customWidth="1"/>
    <col min="10244" max="10244" width="1" style="61" customWidth="1"/>
    <col min="10245" max="10245" width="12.88671875" style="61" bestFit="1" customWidth="1"/>
    <col min="10246" max="10246" width="1" style="61" customWidth="1"/>
    <col min="10247" max="10247" width="11" style="61" bestFit="1" customWidth="1"/>
    <col min="10248" max="10248" width="1" style="61" customWidth="1"/>
    <col min="10249" max="10249" width="8.44140625" style="61" bestFit="1" customWidth="1"/>
    <col min="10250" max="10250" width="2.109375" style="61" customWidth="1"/>
    <col min="10251" max="10251" width="9.88671875" style="61" bestFit="1" customWidth="1"/>
    <col min="10252" max="10252" width="1" style="61" customWidth="1"/>
    <col min="10253" max="10253" width="11" style="61" bestFit="1" customWidth="1"/>
    <col min="10254" max="10254" width="1" style="61" customWidth="1"/>
    <col min="10255" max="10255" width="10.44140625" style="61" bestFit="1" customWidth="1"/>
    <col min="10256" max="10256" width="1" style="61" customWidth="1"/>
    <col min="10257" max="10257" width="10.44140625" style="61" bestFit="1" customWidth="1"/>
    <col min="10258" max="10258" width="1" style="61" customWidth="1"/>
    <col min="10259" max="10259" width="8.44140625" style="61" bestFit="1" customWidth="1"/>
    <col min="10260" max="10260" width="1" style="61" customWidth="1"/>
    <col min="10261" max="10261" width="11.44140625" style="61" bestFit="1" customWidth="1"/>
    <col min="10262" max="10262" width="11" style="61" bestFit="1" customWidth="1"/>
    <col min="10263" max="10266" width="15" style="61" customWidth="1"/>
    <col min="10267" max="10267" width="13" style="61" customWidth="1"/>
    <col min="10268" max="10268" width="15" style="61" customWidth="1"/>
    <col min="10269" max="10496" width="9.109375" style="61"/>
    <col min="10497" max="10497" width="8.88671875" style="61" customWidth="1"/>
    <col min="10498" max="10498" width="1" style="61" customWidth="1"/>
    <col min="10499" max="10499" width="11.44140625" style="61" bestFit="1" customWidth="1"/>
    <col min="10500" max="10500" width="1" style="61" customWidth="1"/>
    <col min="10501" max="10501" width="12.88671875" style="61" bestFit="1" customWidth="1"/>
    <col min="10502" max="10502" width="1" style="61" customWidth="1"/>
    <col min="10503" max="10503" width="11" style="61" bestFit="1" customWidth="1"/>
    <col min="10504" max="10504" width="1" style="61" customWidth="1"/>
    <col min="10505" max="10505" width="8.44140625" style="61" bestFit="1" customWidth="1"/>
    <col min="10506" max="10506" width="2.109375" style="61" customWidth="1"/>
    <col min="10507" max="10507" width="9.88671875" style="61" bestFit="1" customWidth="1"/>
    <col min="10508" max="10508" width="1" style="61" customWidth="1"/>
    <col min="10509" max="10509" width="11" style="61" bestFit="1" customWidth="1"/>
    <col min="10510" max="10510" width="1" style="61" customWidth="1"/>
    <col min="10511" max="10511" width="10.44140625" style="61" bestFit="1" customWidth="1"/>
    <col min="10512" max="10512" width="1" style="61" customWidth="1"/>
    <col min="10513" max="10513" width="10.44140625" style="61" bestFit="1" customWidth="1"/>
    <col min="10514" max="10514" width="1" style="61" customWidth="1"/>
    <col min="10515" max="10515" width="8.44140625" style="61" bestFit="1" customWidth="1"/>
    <col min="10516" max="10516" width="1" style="61" customWidth="1"/>
    <col min="10517" max="10517" width="11.44140625" style="61" bestFit="1" customWidth="1"/>
    <col min="10518" max="10518" width="11" style="61" bestFit="1" customWidth="1"/>
    <col min="10519" max="10522" width="15" style="61" customWidth="1"/>
    <col min="10523" max="10523" width="13" style="61" customWidth="1"/>
    <col min="10524" max="10524" width="15" style="61" customWidth="1"/>
    <col min="10525" max="10752" width="9.109375" style="61"/>
    <col min="10753" max="10753" width="8.88671875" style="61" customWidth="1"/>
    <col min="10754" max="10754" width="1" style="61" customWidth="1"/>
    <col min="10755" max="10755" width="11.44140625" style="61" bestFit="1" customWidth="1"/>
    <col min="10756" max="10756" width="1" style="61" customWidth="1"/>
    <col min="10757" max="10757" width="12.88671875" style="61" bestFit="1" customWidth="1"/>
    <col min="10758" max="10758" width="1" style="61" customWidth="1"/>
    <col min="10759" max="10759" width="11" style="61" bestFit="1" customWidth="1"/>
    <col min="10760" max="10760" width="1" style="61" customWidth="1"/>
    <col min="10761" max="10761" width="8.44140625" style="61" bestFit="1" customWidth="1"/>
    <col min="10762" max="10762" width="2.109375" style="61" customWidth="1"/>
    <col min="10763" max="10763" width="9.88671875" style="61" bestFit="1" customWidth="1"/>
    <col min="10764" max="10764" width="1" style="61" customWidth="1"/>
    <col min="10765" max="10765" width="11" style="61" bestFit="1" customWidth="1"/>
    <col min="10766" max="10766" width="1" style="61" customWidth="1"/>
    <col min="10767" max="10767" width="10.44140625" style="61" bestFit="1" customWidth="1"/>
    <col min="10768" max="10768" width="1" style="61" customWidth="1"/>
    <col min="10769" max="10769" width="10.44140625" style="61" bestFit="1" customWidth="1"/>
    <col min="10770" max="10770" width="1" style="61" customWidth="1"/>
    <col min="10771" max="10771" width="8.44140625" style="61" bestFit="1" customWidth="1"/>
    <col min="10772" max="10772" width="1" style="61" customWidth="1"/>
    <col min="10773" max="10773" width="11.44140625" style="61" bestFit="1" customWidth="1"/>
    <col min="10774" max="10774" width="11" style="61" bestFit="1" customWidth="1"/>
    <col min="10775" max="10778" width="15" style="61" customWidth="1"/>
    <col min="10779" max="10779" width="13" style="61" customWidth="1"/>
    <col min="10780" max="10780" width="15" style="61" customWidth="1"/>
    <col min="10781" max="11008" width="9.109375" style="61"/>
    <col min="11009" max="11009" width="8.88671875" style="61" customWidth="1"/>
    <col min="11010" max="11010" width="1" style="61" customWidth="1"/>
    <col min="11011" max="11011" width="11.44140625" style="61" bestFit="1" customWidth="1"/>
    <col min="11012" max="11012" width="1" style="61" customWidth="1"/>
    <col min="11013" max="11013" width="12.88671875" style="61" bestFit="1" customWidth="1"/>
    <col min="11014" max="11014" width="1" style="61" customWidth="1"/>
    <col min="11015" max="11015" width="11" style="61" bestFit="1" customWidth="1"/>
    <col min="11016" max="11016" width="1" style="61" customWidth="1"/>
    <col min="11017" max="11017" width="8.44140625" style="61" bestFit="1" customWidth="1"/>
    <col min="11018" max="11018" width="2.109375" style="61" customWidth="1"/>
    <col min="11019" max="11019" width="9.88671875" style="61" bestFit="1" customWidth="1"/>
    <col min="11020" max="11020" width="1" style="61" customWidth="1"/>
    <col min="11021" max="11021" width="11" style="61" bestFit="1" customWidth="1"/>
    <col min="11022" max="11022" width="1" style="61" customWidth="1"/>
    <col min="11023" max="11023" width="10.44140625" style="61" bestFit="1" customWidth="1"/>
    <col min="11024" max="11024" width="1" style="61" customWidth="1"/>
    <col min="11025" max="11025" width="10.44140625" style="61" bestFit="1" customWidth="1"/>
    <col min="11026" max="11026" width="1" style="61" customWidth="1"/>
    <col min="11027" max="11027" width="8.44140625" style="61" bestFit="1" customWidth="1"/>
    <col min="11028" max="11028" width="1" style="61" customWidth="1"/>
    <col min="11029" max="11029" width="11.44140625" style="61" bestFit="1" customWidth="1"/>
    <col min="11030" max="11030" width="11" style="61" bestFit="1" customWidth="1"/>
    <col min="11031" max="11034" width="15" style="61" customWidth="1"/>
    <col min="11035" max="11035" width="13" style="61" customWidth="1"/>
    <col min="11036" max="11036" width="15" style="61" customWidth="1"/>
    <col min="11037" max="11264" width="9.109375" style="61"/>
    <col min="11265" max="11265" width="8.88671875" style="61" customWidth="1"/>
    <col min="11266" max="11266" width="1" style="61" customWidth="1"/>
    <col min="11267" max="11267" width="11.44140625" style="61" bestFit="1" customWidth="1"/>
    <col min="11268" max="11268" width="1" style="61" customWidth="1"/>
    <col min="11269" max="11269" width="12.88671875" style="61" bestFit="1" customWidth="1"/>
    <col min="11270" max="11270" width="1" style="61" customWidth="1"/>
    <col min="11271" max="11271" width="11" style="61" bestFit="1" customWidth="1"/>
    <col min="11272" max="11272" width="1" style="61" customWidth="1"/>
    <col min="11273" max="11273" width="8.44140625" style="61" bestFit="1" customWidth="1"/>
    <col min="11274" max="11274" width="2.109375" style="61" customWidth="1"/>
    <col min="11275" max="11275" width="9.88671875" style="61" bestFit="1" customWidth="1"/>
    <col min="11276" max="11276" width="1" style="61" customWidth="1"/>
    <col min="11277" max="11277" width="11" style="61" bestFit="1" customWidth="1"/>
    <col min="11278" max="11278" width="1" style="61" customWidth="1"/>
    <col min="11279" max="11279" width="10.44140625" style="61" bestFit="1" customWidth="1"/>
    <col min="11280" max="11280" width="1" style="61" customWidth="1"/>
    <col min="11281" max="11281" width="10.44140625" style="61" bestFit="1" customWidth="1"/>
    <col min="11282" max="11282" width="1" style="61" customWidth="1"/>
    <col min="11283" max="11283" width="8.44140625" style="61" bestFit="1" customWidth="1"/>
    <col min="11284" max="11284" width="1" style="61" customWidth="1"/>
    <col min="11285" max="11285" width="11.44140625" style="61" bestFit="1" customWidth="1"/>
    <col min="11286" max="11286" width="11" style="61" bestFit="1" customWidth="1"/>
    <col min="11287" max="11290" width="15" style="61" customWidth="1"/>
    <col min="11291" max="11291" width="13" style="61" customWidth="1"/>
    <col min="11292" max="11292" width="15" style="61" customWidth="1"/>
    <col min="11293" max="11520" width="9.109375" style="61"/>
    <col min="11521" max="11521" width="8.88671875" style="61" customWidth="1"/>
    <col min="11522" max="11522" width="1" style="61" customWidth="1"/>
    <col min="11523" max="11523" width="11.44140625" style="61" bestFit="1" customWidth="1"/>
    <col min="11524" max="11524" width="1" style="61" customWidth="1"/>
    <col min="11525" max="11525" width="12.88671875" style="61" bestFit="1" customWidth="1"/>
    <col min="11526" max="11526" width="1" style="61" customWidth="1"/>
    <col min="11527" max="11527" width="11" style="61" bestFit="1" customWidth="1"/>
    <col min="11528" max="11528" width="1" style="61" customWidth="1"/>
    <col min="11529" max="11529" width="8.44140625" style="61" bestFit="1" customWidth="1"/>
    <col min="11530" max="11530" width="2.109375" style="61" customWidth="1"/>
    <col min="11531" max="11531" width="9.88671875" style="61" bestFit="1" customWidth="1"/>
    <col min="11532" max="11532" width="1" style="61" customWidth="1"/>
    <col min="11533" max="11533" width="11" style="61" bestFit="1" customWidth="1"/>
    <col min="11534" max="11534" width="1" style="61" customWidth="1"/>
    <col min="11535" max="11535" width="10.44140625" style="61" bestFit="1" customWidth="1"/>
    <col min="11536" max="11536" width="1" style="61" customWidth="1"/>
    <col min="11537" max="11537" width="10.44140625" style="61" bestFit="1" customWidth="1"/>
    <col min="11538" max="11538" width="1" style="61" customWidth="1"/>
    <col min="11539" max="11539" width="8.44140625" style="61" bestFit="1" customWidth="1"/>
    <col min="11540" max="11540" width="1" style="61" customWidth="1"/>
    <col min="11541" max="11541" width="11.44140625" style="61" bestFit="1" customWidth="1"/>
    <col min="11542" max="11542" width="11" style="61" bestFit="1" customWidth="1"/>
    <col min="11543" max="11546" width="15" style="61" customWidth="1"/>
    <col min="11547" max="11547" width="13" style="61" customWidth="1"/>
    <col min="11548" max="11548" width="15" style="61" customWidth="1"/>
    <col min="11549" max="11776" width="9.109375" style="61"/>
    <col min="11777" max="11777" width="8.88671875" style="61" customWidth="1"/>
    <col min="11778" max="11778" width="1" style="61" customWidth="1"/>
    <col min="11779" max="11779" width="11.44140625" style="61" bestFit="1" customWidth="1"/>
    <col min="11780" max="11780" width="1" style="61" customWidth="1"/>
    <col min="11781" max="11781" width="12.88671875" style="61" bestFit="1" customWidth="1"/>
    <col min="11782" max="11782" width="1" style="61" customWidth="1"/>
    <col min="11783" max="11783" width="11" style="61" bestFit="1" customWidth="1"/>
    <col min="11784" max="11784" width="1" style="61" customWidth="1"/>
    <col min="11785" max="11785" width="8.44140625" style="61" bestFit="1" customWidth="1"/>
    <col min="11786" max="11786" width="2.109375" style="61" customWidth="1"/>
    <col min="11787" max="11787" width="9.88671875" style="61" bestFit="1" customWidth="1"/>
    <col min="11788" max="11788" width="1" style="61" customWidth="1"/>
    <col min="11789" max="11789" width="11" style="61" bestFit="1" customWidth="1"/>
    <col min="11790" max="11790" width="1" style="61" customWidth="1"/>
    <col min="11791" max="11791" width="10.44140625" style="61" bestFit="1" customWidth="1"/>
    <col min="11792" max="11792" width="1" style="61" customWidth="1"/>
    <col min="11793" max="11793" width="10.44140625" style="61" bestFit="1" customWidth="1"/>
    <col min="11794" max="11794" width="1" style="61" customWidth="1"/>
    <col min="11795" max="11795" width="8.44140625" style="61" bestFit="1" customWidth="1"/>
    <col min="11796" max="11796" width="1" style="61" customWidth="1"/>
    <col min="11797" max="11797" width="11.44140625" style="61" bestFit="1" customWidth="1"/>
    <col min="11798" max="11798" width="11" style="61" bestFit="1" customWidth="1"/>
    <col min="11799" max="11802" width="15" style="61" customWidth="1"/>
    <col min="11803" max="11803" width="13" style="61" customWidth="1"/>
    <col min="11804" max="11804" width="15" style="61" customWidth="1"/>
    <col min="11805" max="12032" width="9.109375" style="61"/>
    <col min="12033" max="12033" width="8.88671875" style="61" customWidth="1"/>
    <col min="12034" max="12034" width="1" style="61" customWidth="1"/>
    <col min="12035" max="12035" width="11.44140625" style="61" bestFit="1" customWidth="1"/>
    <col min="12036" max="12036" width="1" style="61" customWidth="1"/>
    <col min="12037" max="12037" width="12.88671875" style="61" bestFit="1" customWidth="1"/>
    <col min="12038" max="12038" width="1" style="61" customWidth="1"/>
    <col min="12039" max="12039" width="11" style="61" bestFit="1" customWidth="1"/>
    <col min="12040" max="12040" width="1" style="61" customWidth="1"/>
    <col min="12041" max="12041" width="8.44140625" style="61" bestFit="1" customWidth="1"/>
    <col min="12042" max="12042" width="2.109375" style="61" customWidth="1"/>
    <col min="12043" max="12043" width="9.88671875" style="61" bestFit="1" customWidth="1"/>
    <col min="12044" max="12044" width="1" style="61" customWidth="1"/>
    <col min="12045" max="12045" width="11" style="61" bestFit="1" customWidth="1"/>
    <col min="12046" max="12046" width="1" style="61" customWidth="1"/>
    <col min="12047" max="12047" width="10.44140625" style="61" bestFit="1" customWidth="1"/>
    <col min="12048" max="12048" width="1" style="61" customWidth="1"/>
    <col min="12049" max="12049" width="10.44140625" style="61" bestFit="1" customWidth="1"/>
    <col min="12050" max="12050" width="1" style="61" customWidth="1"/>
    <col min="12051" max="12051" width="8.44140625" style="61" bestFit="1" customWidth="1"/>
    <col min="12052" max="12052" width="1" style="61" customWidth="1"/>
    <col min="12053" max="12053" width="11.44140625" style="61" bestFit="1" customWidth="1"/>
    <col min="12054" max="12054" width="11" style="61" bestFit="1" customWidth="1"/>
    <col min="12055" max="12058" width="15" style="61" customWidth="1"/>
    <col min="12059" max="12059" width="13" style="61" customWidth="1"/>
    <col min="12060" max="12060" width="15" style="61" customWidth="1"/>
    <col min="12061" max="12288" width="9.109375" style="61"/>
    <col min="12289" max="12289" width="8.88671875" style="61" customWidth="1"/>
    <col min="12290" max="12290" width="1" style="61" customWidth="1"/>
    <col min="12291" max="12291" width="11.44140625" style="61" bestFit="1" customWidth="1"/>
    <col min="12292" max="12292" width="1" style="61" customWidth="1"/>
    <col min="12293" max="12293" width="12.88671875" style="61" bestFit="1" customWidth="1"/>
    <col min="12294" max="12294" width="1" style="61" customWidth="1"/>
    <col min="12295" max="12295" width="11" style="61" bestFit="1" customWidth="1"/>
    <col min="12296" max="12296" width="1" style="61" customWidth="1"/>
    <col min="12297" max="12297" width="8.44140625" style="61" bestFit="1" customWidth="1"/>
    <col min="12298" max="12298" width="2.109375" style="61" customWidth="1"/>
    <col min="12299" max="12299" width="9.88671875" style="61" bestFit="1" customWidth="1"/>
    <col min="12300" max="12300" width="1" style="61" customWidth="1"/>
    <col min="12301" max="12301" width="11" style="61" bestFit="1" customWidth="1"/>
    <col min="12302" max="12302" width="1" style="61" customWidth="1"/>
    <col min="12303" max="12303" width="10.44140625" style="61" bestFit="1" customWidth="1"/>
    <col min="12304" max="12304" width="1" style="61" customWidth="1"/>
    <col min="12305" max="12305" width="10.44140625" style="61" bestFit="1" customWidth="1"/>
    <col min="12306" max="12306" width="1" style="61" customWidth="1"/>
    <col min="12307" max="12307" width="8.44140625" style="61" bestFit="1" customWidth="1"/>
    <col min="12308" max="12308" width="1" style="61" customWidth="1"/>
    <col min="12309" max="12309" width="11.44140625" style="61" bestFit="1" customWidth="1"/>
    <col min="12310" max="12310" width="11" style="61" bestFit="1" customWidth="1"/>
    <col min="12311" max="12314" width="15" style="61" customWidth="1"/>
    <col min="12315" max="12315" width="13" style="61" customWidth="1"/>
    <col min="12316" max="12316" width="15" style="61" customWidth="1"/>
    <col min="12317" max="12544" width="9.109375" style="61"/>
    <col min="12545" max="12545" width="8.88671875" style="61" customWidth="1"/>
    <col min="12546" max="12546" width="1" style="61" customWidth="1"/>
    <col min="12547" max="12547" width="11.44140625" style="61" bestFit="1" customWidth="1"/>
    <col min="12548" max="12548" width="1" style="61" customWidth="1"/>
    <col min="12549" max="12549" width="12.88671875" style="61" bestFit="1" customWidth="1"/>
    <col min="12550" max="12550" width="1" style="61" customWidth="1"/>
    <col min="12551" max="12551" width="11" style="61" bestFit="1" customWidth="1"/>
    <col min="12552" max="12552" width="1" style="61" customWidth="1"/>
    <col min="12553" max="12553" width="8.44140625" style="61" bestFit="1" customWidth="1"/>
    <col min="12554" max="12554" width="2.109375" style="61" customWidth="1"/>
    <col min="12555" max="12555" width="9.88671875" style="61" bestFit="1" customWidth="1"/>
    <col min="12556" max="12556" width="1" style="61" customWidth="1"/>
    <col min="12557" max="12557" width="11" style="61" bestFit="1" customWidth="1"/>
    <col min="12558" max="12558" width="1" style="61" customWidth="1"/>
    <col min="12559" max="12559" width="10.44140625" style="61" bestFit="1" customWidth="1"/>
    <col min="12560" max="12560" width="1" style="61" customWidth="1"/>
    <col min="12561" max="12561" width="10.44140625" style="61" bestFit="1" customWidth="1"/>
    <col min="12562" max="12562" width="1" style="61" customWidth="1"/>
    <col min="12563" max="12563" width="8.44140625" style="61" bestFit="1" customWidth="1"/>
    <col min="12564" max="12564" width="1" style="61" customWidth="1"/>
    <col min="12565" max="12565" width="11.44140625" style="61" bestFit="1" customWidth="1"/>
    <col min="12566" max="12566" width="11" style="61" bestFit="1" customWidth="1"/>
    <col min="12567" max="12570" width="15" style="61" customWidth="1"/>
    <col min="12571" max="12571" width="13" style="61" customWidth="1"/>
    <col min="12572" max="12572" width="15" style="61" customWidth="1"/>
    <col min="12573" max="12800" width="9.109375" style="61"/>
    <col min="12801" max="12801" width="8.88671875" style="61" customWidth="1"/>
    <col min="12802" max="12802" width="1" style="61" customWidth="1"/>
    <col min="12803" max="12803" width="11.44140625" style="61" bestFit="1" customWidth="1"/>
    <col min="12804" max="12804" width="1" style="61" customWidth="1"/>
    <col min="12805" max="12805" width="12.88671875" style="61" bestFit="1" customWidth="1"/>
    <col min="12806" max="12806" width="1" style="61" customWidth="1"/>
    <col min="12807" max="12807" width="11" style="61" bestFit="1" customWidth="1"/>
    <col min="12808" max="12808" width="1" style="61" customWidth="1"/>
    <col min="12809" max="12809" width="8.44140625" style="61" bestFit="1" customWidth="1"/>
    <col min="12810" max="12810" width="2.109375" style="61" customWidth="1"/>
    <col min="12811" max="12811" width="9.88671875" style="61" bestFit="1" customWidth="1"/>
    <col min="12812" max="12812" width="1" style="61" customWidth="1"/>
    <col min="12813" max="12813" width="11" style="61" bestFit="1" customWidth="1"/>
    <col min="12814" max="12814" width="1" style="61" customWidth="1"/>
    <col min="12815" max="12815" width="10.44140625" style="61" bestFit="1" customWidth="1"/>
    <col min="12816" max="12816" width="1" style="61" customWidth="1"/>
    <col min="12817" max="12817" width="10.44140625" style="61" bestFit="1" customWidth="1"/>
    <col min="12818" max="12818" width="1" style="61" customWidth="1"/>
    <col min="12819" max="12819" width="8.44140625" style="61" bestFit="1" customWidth="1"/>
    <col min="12820" max="12820" width="1" style="61" customWidth="1"/>
    <col min="12821" max="12821" width="11.44140625" style="61" bestFit="1" customWidth="1"/>
    <col min="12822" max="12822" width="11" style="61" bestFit="1" customWidth="1"/>
    <col min="12823" max="12826" width="15" style="61" customWidth="1"/>
    <col min="12827" max="12827" width="13" style="61" customWidth="1"/>
    <col min="12828" max="12828" width="15" style="61" customWidth="1"/>
    <col min="12829" max="13056" width="9.109375" style="61"/>
    <col min="13057" max="13057" width="8.88671875" style="61" customWidth="1"/>
    <col min="13058" max="13058" width="1" style="61" customWidth="1"/>
    <col min="13059" max="13059" width="11.44140625" style="61" bestFit="1" customWidth="1"/>
    <col min="13060" max="13060" width="1" style="61" customWidth="1"/>
    <col min="13061" max="13061" width="12.88671875" style="61" bestFit="1" customWidth="1"/>
    <col min="13062" max="13062" width="1" style="61" customWidth="1"/>
    <col min="13063" max="13063" width="11" style="61" bestFit="1" customWidth="1"/>
    <col min="13064" max="13064" width="1" style="61" customWidth="1"/>
    <col min="13065" max="13065" width="8.44140625" style="61" bestFit="1" customWidth="1"/>
    <col min="13066" max="13066" width="2.109375" style="61" customWidth="1"/>
    <col min="13067" max="13067" width="9.88671875" style="61" bestFit="1" customWidth="1"/>
    <col min="13068" max="13068" width="1" style="61" customWidth="1"/>
    <col min="13069" max="13069" width="11" style="61" bestFit="1" customWidth="1"/>
    <col min="13070" max="13070" width="1" style="61" customWidth="1"/>
    <col min="13071" max="13071" width="10.44140625" style="61" bestFit="1" customWidth="1"/>
    <col min="13072" max="13072" width="1" style="61" customWidth="1"/>
    <col min="13073" max="13073" width="10.44140625" style="61" bestFit="1" customWidth="1"/>
    <col min="13074" max="13074" width="1" style="61" customWidth="1"/>
    <col min="13075" max="13075" width="8.44140625" style="61" bestFit="1" customWidth="1"/>
    <col min="13076" max="13076" width="1" style="61" customWidth="1"/>
    <col min="13077" max="13077" width="11.44140625" style="61" bestFit="1" customWidth="1"/>
    <col min="13078" max="13078" width="11" style="61" bestFit="1" customWidth="1"/>
    <col min="13079" max="13082" width="15" style="61" customWidth="1"/>
    <col min="13083" max="13083" width="13" style="61" customWidth="1"/>
    <col min="13084" max="13084" width="15" style="61" customWidth="1"/>
    <col min="13085" max="13312" width="9.109375" style="61"/>
    <col min="13313" max="13313" width="8.88671875" style="61" customWidth="1"/>
    <col min="13314" max="13314" width="1" style="61" customWidth="1"/>
    <col min="13315" max="13315" width="11.44140625" style="61" bestFit="1" customWidth="1"/>
    <col min="13316" max="13316" width="1" style="61" customWidth="1"/>
    <col min="13317" max="13317" width="12.88671875" style="61" bestFit="1" customWidth="1"/>
    <col min="13318" max="13318" width="1" style="61" customWidth="1"/>
    <col min="13319" max="13319" width="11" style="61" bestFit="1" customWidth="1"/>
    <col min="13320" max="13320" width="1" style="61" customWidth="1"/>
    <col min="13321" max="13321" width="8.44140625" style="61" bestFit="1" customWidth="1"/>
    <col min="13322" max="13322" width="2.109375" style="61" customWidth="1"/>
    <col min="13323" max="13323" width="9.88671875" style="61" bestFit="1" customWidth="1"/>
    <col min="13324" max="13324" width="1" style="61" customWidth="1"/>
    <col min="13325" max="13325" width="11" style="61" bestFit="1" customWidth="1"/>
    <col min="13326" max="13326" width="1" style="61" customWidth="1"/>
    <col min="13327" max="13327" width="10.44140625" style="61" bestFit="1" customWidth="1"/>
    <col min="13328" max="13328" width="1" style="61" customWidth="1"/>
    <col min="13329" max="13329" width="10.44140625" style="61" bestFit="1" customWidth="1"/>
    <col min="13330" max="13330" width="1" style="61" customWidth="1"/>
    <col min="13331" max="13331" width="8.44140625" style="61" bestFit="1" customWidth="1"/>
    <col min="13332" max="13332" width="1" style="61" customWidth="1"/>
    <col min="13333" max="13333" width="11.44140625" style="61" bestFit="1" customWidth="1"/>
    <col min="13334" max="13334" width="11" style="61" bestFit="1" customWidth="1"/>
    <col min="13335" max="13338" width="15" style="61" customWidth="1"/>
    <col min="13339" max="13339" width="13" style="61" customWidth="1"/>
    <col min="13340" max="13340" width="15" style="61" customWidth="1"/>
    <col min="13341" max="13568" width="9.109375" style="61"/>
    <col min="13569" max="13569" width="8.88671875" style="61" customWidth="1"/>
    <col min="13570" max="13570" width="1" style="61" customWidth="1"/>
    <col min="13571" max="13571" width="11.44140625" style="61" bestFit="1" customWidth="1"/>
    <col min="13572" max="13572" width="1" style="61" customWidth="1"/>
    <col min="13573" max="13573" width="12.88671875" style="61" bestFit="1" customWidth="1"/>
    <col min="13574" max="13574" width="1" style="61" customWidth="1"/>
    <col min="13575" max="13575" width="11" style="61" bestFit="1" customWidth="1"/>
    <col min="13576" max="13576" width="1" style="61" customWidth="1"/>
    <col min="13577" max="13577" width="8.44140625" style="61" bestFit="1" customWidth="1"/>
    <col min="13578" max="13578" width="2.109375" style="61" customWidth="1"/>
    <col min="13579" max="13579" width="9.88671875" style="61" bestFit="1" customWidth="1"/>
    <col min="13580" max="13580" width="1" style="61" customWidth="1"/>
    <col min="13581" max="13581" width="11" style="61" bestFit="1" customWidth="1"/>
    <col min="13582" max="13582" width="1" style="61" customWidth="1"/>
    <col min="13583" max="13583" width="10.44140625" style="61" bestFit="1" customWidth="1"/>
    <col min="13584" max="13584" width="1" style="61" customWidth="1"/>
    <col min="13585" max="13585" width="10.44140625" style="61" bestFit="1" customWidth="1"/>
    <col min="13586" max="13586" width="1" style="61" customWidth="1"/>
    <col min="13587" max="13587" width="8.44140625" style="61" bestFit="1" customWidth="1"/>
    <col min="13588" max="13588" width="1" style="61" customWidth="1"/>
    <col min="13589" max="13589" width="11.44140625" style="61" bestFit="1" customWidth="1"/>
    <col min="13590" max="13590" width="11" style="61" bestFit="1" customWidth="1"/>
    <col min="13591" max="13594" width="15" style="61" customWidth="1"/>
    <col min="13595" max="13595" width="13" style="61" customWidth="1"/>
    <col min="13596" max="13596" width="15" style="61" customWidth="1"/>
    <col min="13597" max="13824" width="9.109375" style="61"/>
    <col min="13825" max="13825" width="8.88671875" style="61" customWidth="1"/>
    <col min="13826" max="13826" width="1" style="61" customWidth="1"/>
    <col min="13827" max="13827" width="11.44140625" style="61" bestFit="1" customWidth="1"/>
    <col min="13828" max="13828" width="1" style="61" customWidth="1"/>
    <col min="13829" max="13829" width="12.88671875" style="61" bestFit="1" customWidth="1"/>
    <col min="13830" max="13830" width="1" style="61" customWidth="1"/>
    <col min="13831" max="13831" width="11" style="61" bestFit="1" customWidth="1"/>
    <col min="13832" max="13832" width="1" style="61" customWidth="1"/>
    <col min="13833" max="13833" width="8.44140625" style="61" bestFit="1" customWidth="1"/>
    <col min="13834" max="13834" width="2.109375" style="61" customWidth="1"/>
    <col min="13835" max="13835" width="9.88671875" style="61" bestFit="1" customWidth="1"/>
    <col min="13836" max="13836" width="1" style="61" customWidth="1"/>
    <col min="13837" max="13837" width="11" style="61" bestFit="1" customWidth="1"/>
    <col min="13838" max="13838" width="1" style="61" customWidth="1"/>
    <col min="13839" max="13839" width="10.44140625" style="61" bestFit="1" customWidth="1"/>
    <col min="13840" max="13840" width="1" style="61" customWidth="1"/>
    <col min="13841" max="13841" width="10.44140625" style="61" bestFit="1" customWidth="1"/>
    <col min="13842" max="13842" width="1" style="61" customWidth="1"/>
    <col min="13843" max="13843" width="8.44140625" style="61" bestFit="1" customWidth="1"/>
    <col min="13844" max="13844" width="1" style="61" customWidth="1"/>
    <col min="13845" max="13845" width="11.44140625" style="61" bestFit="1" customWidth="1"/>
    <col min="13846" max="13846" width="11" style="61" bestFit="1" customWidth="1"/>
    <col min="13847" max="13850" width="15" style="61" customWidth="1"/>
    <col min="13851" max="13851" width="13" style="61" customWidth="1"/>
    <col min="13852" max="13852" width="15" style="61" customWidth="1"/>
    <col min="13853" max="14080" width="9.109375" style="61"/>
    <col min="14081" max="14081" width="8.88671875" style="61" customWidth="1"/>
    <col min="14082" max="14082" width="1" style="61" customWidth="1"/>
    <col min="14083" max="14083" width="11.44140625" style="61" bestFit="1" customWidth="1"/>
    <col min="14084" max="14084" width="1" style="61" customWidth="1"/>
    <col min="14085" max="14085" width="12.88671875" style="61" bestFit="1" customWidth="1"/>
    <col min="14086" max="14086" width="1" style="61" customWidth="1"/>
    <col min="14087" max="14087" width="11" style="61" bestFit="1" customWidth="1"/>
    <col min="14088" max="14088" width="1" style="61" customWidth="1"/>
    <col min="14089" max="14089" width="8.44140625" style="61" bestFit="1" customWidth="1"/>
    <col min="14090" max="14090" width="2.109375" style="61" customWidth="1"/>
    <col min="14091" max="14091" width="9.88671875" style="61" bestFit="1" customWidth="1"/>
    <col min="14092" max="14092" width="1" style="61" customWidth="1"/>
    <col min="14093" max="14093" width="11" style="61" bestFit="1" customWidth="1"/>
    <col min="14094" max="14094" width="1" style="61" customWidth="1"/>
    <col min="14095" max="14095" width="10.44140625" style="61" bestFit="1" customWidth="1"/>
    <col min="14096" max="14096" width="1" style="61" customWidth="1"/>
    <col min="14097" max="14097" width="10.44140625" style="61" bestFit="1" customWidth="1"/>
    <col min="14098" max="14098" width="1" style="61" customWidth="1"/>
    <col min="14099" max="14099" width="8.44140625" style="61" bestFit="1" customWidth="1"/>
    <col min="14100" max="14100" width="1" style="61" customWidth="1"/>
    <col min="14101" max="14101" width="11.44140625" style="61" bestFit="1" customWidth="1"/>
    <col min="14102" max="14102" width="11" style="61" bestFit="1" customWidth="1"/>
    <col min="14103" max="14106" width="15" style="61" customWidth="1"/>
    <col min="14107" max="14107" width="13" style="61" customWidth="1"/>
    <col min="14108" max="14108" width="15" style="61" customWidth="1"/>
    <col min="14109" max="14336" width="9.109375" style="61"/>
    <col min="14337" max="14337" width="8.88671875" style="61" customWidth="1"/>
    <col min="14338" max="14338" width="1" style="61" customWidth="1"/>
    <col min="14339" max="14339" width="11.44140625" style="61" bestFit="1" customWidth="1"/>
    <col min="14340" max="14340" width="1" style="61" customWidth="1"/>
    <col min="14341" max="14341" width="12.88671875" style="61" bestFit="1" customWidth="1"/>
    <col min="14342" max="14342" width="1" style="61" customWidth="1"/>
    <col min="14343" max="14343" width="11" style="61" bestFit="1" customWidth="1"/>
    <col min="14344" max="14344" width="1" style="61" customWidth="1"/>
    <col min="14345" max="14345" width="8.44140625" style="61" bestFit="1" customWidth="1"/>
    <col min="14346" max="14346" width="2.109375" style="61" customWidth="1"/>
    <col min="14347" max="14347" width="9.88671875" style="61" bestFit="1" customWidth="1"/>
    <col min="14348" max="14348" width="1" style="61" customWidth="1"/>
    <col min="14349" max="14349" width="11" style="61" bestFit="1" customWidth="1"/>
    <col min="14350" max="14350" width="1" style="61" customWidth="1"/>
    <col min="14351" max="14351" width="10.44140625" style="61" bestFit="1" customWidth="1"/>
    <col min="14352" max="14352" width="1" style="61" customWidth="1"/>
    <col min="14353" max="14353" width="10.44140625" style="61" bestFit="1" customWidth="1"/>
    <col min="14354" max="14354" width="1" style="61" customWidth="1"/>
    <col min="14355" max="14355" width="8.44140625" style="61" bestFit="1" customWidth="1"/>
    <col min="14356" max="14356" width="1" style="61" customWidth="1"/>
    <col min="14357" max="14357" width="11.44140625" style="61" bestFit="1" customWidth="1"/>
    <col min="14358" max="14358" width="11" style="61" bestFit="1" customWidth="1"/>
    <col min="14359" max="14362" width="15" style="61" customWidth="1"/>
    <col min="14363" max="14363" width="13" style="61" customWidth="1"/>
    <col min="14364" max="14364" width="15" style="61" customWidth="1"/>
    <col min="14365" max="14592" width="9.109375" style="61"/>
    <col min="14593" max="14593" width="8.88671875" style="61" customWidth="1"/>
    <col min="14594" max="14594" width="1" style="61" customWidth="1"/>
    <col min="14595" max="14595" width="11.44140625" style="61" bestFit="1" customWidth="1"/>
    <col min="14596" max="14596" width="1" style="61" customWidth="1"/>
    <col min="14597" max="14597" width="12.88671875" style="61" bestFit="1" customWidth="1"/>
    <col min="14598" max="14598" width="1" style="61" customWidth="1"/>
    <col min="14599" max="14599" width="11" style="61" bestFit="1" customWidth="1"/>
    <col min="14600" max="14600" width="1" style="61" customWidth="1"/>
    <col min="14601" max="14601" width="8.44140625" style="61" bestFit="1" customWidth="1"/>
    <col min="14602" max="14602" width="2.109375" style="61" customWidth="1"/>
    <col min="14603" max="14603" width="9.88671875" style="61" bestFit="1" customWidth="1"/>
    <col min="14604" max="14604" width="1" style="61" customWidth="1"/>
    <col min="14605" max="14605" width="11" style="61" bestFit="1" customWidth="1"/>
    <col min="14606" max="14606" width="1" style="61" customWidth="1"/>
    <col min="14607" max="14607" width="10.44140625" style="61" bestFit="1" customWidth="1"/>
    <col min="14608" max="14608" width="1" style="61" customWidth="1"/>
    <col min="14609" max="14609" width="10.44140625" style="61" bestFit="1" customWidth="1"/>
    <col min="14610" max="14610" width="1" style="61" customWidth="1"/>
    <col min="14611" max="14611" width="8.44140625" style="61" bestFit="1" customWidth="1"/>
    <col min="14612" max="14612" width="1" style="61" customWidth="1"/>
    <col min="14613" max="14613" width="11.44140625" style="61" bestFit="1" customWidth="1"/>
    <col min="14614" max="14614" width="11" style="61" bestFit="1" customWidth="1"/>
    <col min="14615" max="14618" width="15" style="61" customWidth="1"/>
    <col min="14619" max="14619" width="13" style="61" customWidth="1"/>
    <col min="14620" max="14620" width="15" style="61" customWidth="1"/>
    <col min="14621" max="14848" width="9.109375" style="61"/>
    <col min="14849" max="14849" width="8.88671875" style="61" customWidth="1"/>
    <col min="14850" max="14850" width="1" style="61" customWidth="1"/>
    <col min="14851" max="14851" width="11.44140625" style="61" bestFit="1" customWidth="1"/>
    <col min="14852" max="14852" width="1" style="61" customWidth="1"/>
    <col min="14853" max="14853" width="12.88671875" style="61" bestFit="1" customWidth="1"/>
    <col min="14854" max="14854" width="1" style="61" customWidth="1"/>
    <col min="14855" max="14855" width="11" style="61" bestFit="1" customWidth="1"/>
    <col min="14856" max="14856" width="1" style="61" customWidth="1"/>
    <col min="14857" max="14857" width="8.44140625" style="61" bestFit="1" customWidth="1"/>
    <col min="14858" max="14858" width="2.109375" style="61" customWidth="1"/>
    <col min="14859" max="14859" width="9.88671875" style="61" bestFit="1" customWidth="1"/>
    <col min="14860" max="14860" width="1" style="61" customWidth="1"/>
    <col min="14861" max="14861" width="11" style="61" bestFit="1" customWidth="1"/>
    <col min="14862" max="14862" width="1" style="61" customWidth="1"/>
    <col min="14863" max="14863" width="10.44140625" style="61" bestFit="1" customWidth="1"/>
    <col min="14864" max="14864" width="1" style="61" customWidth="1"/>
    <col min="14865" max="14865" width="10.44140625" style="61" bestFit="1" customWidth="1"/>
    <col min="14866" max="14866" width="1" style="61" customWidth="1"/>
    <col min="14867" max="14867" width="8.44140625" style="61" bestFit="1" customWidth="1"/>
    <col min="14868" max="14868" width="1" style="61" customWidth="1"/>
    <col min="14869" max="14869" width="11.44140625" style="61" bestFit="1" customWidth="1"/>
    <col min="14870" max="14870" width="11" style="61" bestFit="1" customWidth="1"/>
    <col min="14871" max="14874" width="15" style="61" customWidth="1"/>
    <col min="14875" max="14875" width="13" style="61" customWidth="1"/>
    <col min="14876" max="14876" width="15" style="61" customWidth="1"/>
    <col min="14877" max="15104" width="9.109375" style="61"/>
    <col min="15105" max="15105" width="8.88671875" style="61" customWidth="1"/>
    <col min="15106" max="15106" width="1" style="61" customWidth="1"/>
    <col min="15107" max="15107" width="11.44140625" style="61" bestFit="1" customWidth="1"/>
    <col min="15108" max="15108" width="1" style="61" customWidth="1"/>
    <col min="15109" max="15109" width="12.88671875" style="61" bestFit="1" customWidth="1"/>
    <col min="15110" max="15110" width="1" style="61" customWidth="1"/>
    <col min="15111" max="15111" width="11" style="61" bestFit="1" customWidth="1"/>
    <col min="15112" max="15112" width="1" style="61" customWidth="1"/>
    <col min="15113" max="15113" width="8.44140625" style="61" bestFit="1" customWidth="1"/>
    <col min="15114" max="15114" width="2.109375" style="61" customWidth="1"/>
    <col min="15115" max="15115" width="9.88671875" style="61" bestFit="1" customWidth="1"/>
    <col min="15116" max="15116" width="1" style="61" customWidth="1"/>
    <col min="15117" max="15117" width="11" style="61" bestFit="1" customWidth="1"/>
    <col min="15118" max="15118" width="1" style="61" customWidth="1"/>
    <col min="15119" max="15119" width="10.44140625" style="61" bestFit="1" customWidth="1"/>
    <col min="15120" max="15120" width="1" style="61" customWidth="1"/>
    <col min="15121" max="15121" width="10.44140625" style="61" bestFit="1" customWidth="1"/>
    <col min="15122" max="15122" width="1" style="61" customWidth="1"/>
    <col min="15123" max="15123" width="8.44140625" style="61" bestFit="1" customWidth="1"/>
    <col min="15124" max="15124" width="1" style="61" customWidth="1"/>
    <col min="15125" max="15125" width="11.44140625" style="61" bestFit="1" customWidth="1"/>
    <col min="15126" max="15126" width="11" style="61" bestFit="1" customWidth="1"/>
    <col min="15127" max="15130" width="15" style="61" customWidth="1"/>
    <col min="15131" max="15131" width="13" style="61" customWidth="1"/>
    <col min="15132" max="15132" width="15" style="61" customWidth="1"/>
    <col min="15133" max="15360" width="9.109375" style="61"/>
    <col min="15361" max="15361" width="8.88671875" style="61" customWidth="1"/>
    <col min="15362" max="15362" width="1" style="61" customWidth="1"/>
    <col min="15363" max="15363" width="11.44140625" style="61" bestFit="1" customWidth="1"/>
    <col min="15364" max="15364" width="1" style="61" customWidth="1"/>
    <col min="15365" max="15365" width="12.88671875" style="61" bestFit="1" customWidth="1"/>
    <col min="15366" max="15366" width="1" style="61" customWidth="1"/>
    <col min="15367" max="15367" width="11" style="61" bestFit="1" customWidth="1"/>
    <col min="15368" max="15368" width="1" style="61" customWidth="1"/>
    <col min="15369" max="15369" width="8.44140625" style="61" bestFit="1" customWidth="1"/>
    <col min="15370" max="15370" width="2.109375" style="61" customWidth="1"/>
    <col min="15371" max="15371" width="9.88671875" style="61" bestFit="1" customWidth="1"/>
    <col min="15372" max="15372" width="1" style="61" customWidth="1"/>
    <col min="15373" max="15373" width="11" style="61" bestFit="1" customWidth="1"/>
    <col min="15374" max="15374" width="1" style="61" customWidth="1"/>
    <col min="15375" max="15375" width="10.44140625" style="61" bestFit="1" customWidth="1"/>
    <col min="15376" max="15376" width="1" style="61" customWidth="1"/>
    <col min="15377" max="15377" width="10.44140625" style="61" bestFit="1" customWidth="1"/>
    <col min="15378" max="15378" width="1" style="61" customWidth="1"/>
    <col min="15379" max="15379" width="8.44140625" style="61" bestFit="1" customWidth="1"/>
    <col min="15380" max="15380" width="1" style="61" customWidth="1"/>
    <col min="15381" max="15381" width="11.44140625" style="61" bestFit="1" customWidth="1"/>
    <col min="15382" max="15382" width="11" style="61" bestFit="1" customWidth="1"/>
    <col min="15383" max="15386" width="15" style="61" customWidth="1"/>
    <col min="15387" max="15387" width="13" style="61" customWidth="1"/>
    <col min="15388" max="15388" width="15" style="61" customWidth="1"/>
    <col min="15389" max="15616" width="9.109375" style="61"/>
    <col min="15617" max="15617" width="8.88671875" style="61" customWidth="1"/>
    <col min="15618" max="15618" width="1" style="61" customWidth="1"/>
    <col min="15619" max="15619" width="11.44140625" style="61" bestFit="1" customWidth="1"/>
    <col min="15620" max="15620" width="1" style="61" customWidth="1"/>
    <col min="15621" max="15621" width="12.88671875" style="61" bestFit="1" customWidth="1"/>
    <col min="15622" max="15622" width="1" style="61" customWidth="1"/>
    <col min="15623" max="15623" width="11" style="61" bestFit="1" customWidth="1"/>
    <col min="15624" max="15624" width="1" style="61" customWidth="1"/>
    <col min="15625" max="15625" width="8.44140625" style="61" bestFit="1" customWidth="1"/>
    <col min="15626" max="15626" width="2.109375" style="61" customWidth="1"/>
    <col min="15627" max="15627" width="9.88671875" style="61" bestFit="1" customWidth="1"/>
    <col min="15628" max="15628" width="1" style="61" customWidth="1"/>
    <col min="15629" max="15629" width="11" style="61" bestFit="1" customWidth="1"/>
    <col min="15630" max="15630" width="1" style="61" customWidth="1"/>
    <col min="15631" max="15631" width="10.44140625" style="61" bestFit="1" customWidth="1"/>
    <col min="15632" max="15632" width="1" style="61" customWidth="1"/>
    <col min="15633" max="15633" width="10.44140625" style="61" bestFit="1" customWidth="1"/>
    <col min="15634" max="15634" width="1" style="61" customWidth="1"/>
    <col min="15635" max="15635" width="8.44140625" style="61" bestFit="1" customWidth="1"/>
    <col min="15636" max="15636" width="1" style="61" customWidth="1"/>
    <col min="15637" max="15637" width="11.44140625" style="61" bestFit="1" customWidth="1"/>
    <col min="15638" max="15638" width="11" style="61" bestFit="1" customWidth="1"/>
    <col min="15639" max="15642" width="15" style="61" customWidth="1"/>
    <col min="15643" max="15643" width="13" style="61" customWidth="1"/>
    <col min="15644" max="15644" width="15" style="61" customWidth="1"/>
    <col min="15645" max="15872" width="9.109375" style="61"/>
    <col min="15873" max="15873" width="8.88671875" style="61" customWidth="1"/>
    <col min="15874" max="15874" width="1" style="61" customWidth="1"/>
    <col min="15875" max="15875" width="11.44140625" style="61" bestFit="1" customWidth="1"/>
    <col min="15876" max="15876" width="1" style="61" customWidth="1"/>
    <col min="15877" max="15877" width="12.88671875" style="61" bestFit="1" customWidth="1"/>
    <col min="15878" max="15878" width="1" style="61" customWidth="1"/>
    <col min="15879" max="15879" width="11" style="61" bestFit="1" customWidth="1"/>
    <col min="15880" max="15880" width="1" style="61" customWidth="1"/>
    <col min="15881" max="15881" width="8.44140625" style="61" bestFit="1" customWidth="1"/>
    <col min="15882" max="15882" width="2.109375" style="61" customWidth="1"/>
    <col min="15883" max="15883" width="9.88671875" style="61" bestFit="1" customWidth="1"/>
    <col min="15884" max="15884" width="1" style="61" customWidth="1"/>
    <col min="15885" max="15885" width="11" style="61" bestFit="1" customWidth="1"/>
    <col min="15886" max="15886" width="1" style="61" customWidth="1"/>
    <col min="15887" max="15887" width="10.44140625" style="61" bestFit="1" customWidth="1"/>
    <col min="15888" max="15888" width="1" style="61" customWidth="1"/>
    <col min="15889" max="15889" width="10.44140625" style="61" bestFit="1" customWidth="1"/>
    <col min="15890" max="15890" width="1" style="61" customWidth="1"/>
    <col min="15891" max="15891" width="8.44140625" style="61" bestFit="1" customWidth="1"/>
    <col min="15892" max="15892" width="1" style="61" customWidth="1"/>
    <col min="15893" max="15893" width="11.44140625" style="61" bestFit="1" customWidth="1"/>
    <col min="15894" max="15894" width="11" style="61" bestFit="1" customWidth="1"/>
    <col min="15895" max="15898" width="15" style="61" customWidth="1"/>
    <col min="15899" max="15899" width="13" style="61" customWidth="1"/>
    <col min="15900" max="15900" width="15" style="61" customWidth="1"/>
    <col min="15901" max="16128" width="9.109375" style="61"/>
    <col min="16129" max="16129" width="8.88671875" style="61" customWidth="1"/>
    <col min="16130" max="16130" width="1" style="61" customWidth="1"/>
    <col min="16131" max="16131" width="11.44140625" style="61" bestFit="1" customWidth="1"/>
    <col min="16132" max="16132" width="1" style="61" customWidth="1"/>
    <col min="16133" max="16133" width="12.88671875" style="61" bestFit="1" customWidth="1"/>
    <col min="16134" max="16134" width="1" style="61" customWidth="1"/>
    <col min="16135" max="16135" width="11" style="61" bestFit="1" customWidth="1"/>
    <col min="16136" max="16136" width="1" style="61" customWidth="1"/>
    <col min="16137" max="16137" width="8.44140625" style="61" bestFit="1" customWidth="1"/>
    <col min="16138" max="16138" width="2.109375" style="61" customWidth="1"/>
    <col min="16139" max="16139" width="9.88671875" style="61" bestFit="1" customWidth="1"/>
    <col min="16140" max="16140" width="1" style="61" customWidth="1"/>
    <col min="16141" max="16141" width="11" style="61" bestFit="1" customWidth="1"/>
    <col min="16142" max="16142" width="1" style="61" customWidth="1"/>
    <col min="16143" max="16143" width="10.44140625" style="61" bestFit="1" customWidth="1"/>
    <col min="16144" max="16144" width="1" style="61" customWidth="1"/>
    <col min="16145" max="16145" width="10.44140625" style="61" bestFit="1" customWidth="1"/>
    <col min="16146" max="16146" width="1" style="61" customWidth="1"/>
    <col min="16147" max="16147" width="8.44140625" style="61" bestFit="1" customWidth="1"/>
    <col min="16148" max="16148" width="1" style="61" customWidth="1"/>
    <col min="16149" max="16149" width="11.44140625" style="61" bestFit="1" customWidth="1"/>
    <col min="16150" max="16150" width="11" style="61" bestFit="1" customWidth="1"/>
    <col min="16151" max="16154" width="15" style="61" customWidth="1"/>
    <col min="16155" max="16155" width="13" style="61" customWidth="1"/>
    <col min="16156" max="16156" width="15" style="61" customWidth="1"/>
    <col min="16157" max="16384" width="9.109375" style="61"/>
  </cols>
  <sheetData>
    <row r="1" spans="1:32">
      <c r="A1" s="204" t="s">
        <v>369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</row>
    <row r="2" spans="1:32">
      <c r="A2" s="204" t="s">
        <v>370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</row>
    <row r="3" spans="1:32">
      <c r="A3" s="204" t="s">
        <v>718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</row>
    <row r="4" spans="1:32">
      <c r="Z4" s="205" t="s">
        <v>720</v>
      </c>
      <c r="AA4" s="206"/>
      <c r="AB4" s="206"/>
      <c r="AC4" s="206"/>
      <c r="AD4" s="206"/>
      <c r="AE4" s="206"/>
      <c r="AF4" s="207"/>
    </row>
    <row r="5" spans="1:32">
      <c r="Z5" s="208" t="s">
        <v>721</v>
      </c>
      <c r="AA5" s="209"/>
      <c r="AB5" s="209"/>
      <c r="AC5" s="209"/>
      <c r="AD5" s="209"/>
      <c r="AE5" s="209"/>
      <c r="AF5" s="210"/>
    </row>
    <row r="6" spans="1:32">
      <c r="A6" s="62"/>
      <c r="B6" s="62"/>
      <c r="C6" s="62"/>
      <c r="D6" s="62"/>
      <c r="E6" s="62"/>
      <c r="F6" s="62"/>
      <c r="G6" s="62"/>
      <c r="H6" s="62"/>
      <c r="I6" s="62"/>
      <c r="J6" s="62"/>
      <c r="K6" s="63" t="s">
        <v>371</v>
      </c>
      <c r="L6" s="63"/>
      <c r="M6" s="63"/>
      <c r="N6" s="63"/>
      <c r="O6" s="63"/>
      <c r="P6" s="63"/>
      <c r="Q6" s="63"/>
      <c r="R6" s="63"/>
      <c r="S6" s="63"/>
      <c r="T6" s="63"/>
      <c r="U6" s="63"/>
      <c r="Z6" s="211"/>
      <c r="AA6" s="212"/>
      <c r="AB6" s="212"/>
      <c r="AC6" s="212"/>
      <c r="AD6" s="212"/>
      <c r="AE6" s="212"/>
      <c r="AF6" s="213"/>
    </row>
    <row r="7" spans="1:32">
      <c r="A7" s="64" t="s">
        <v>372</v>
      </c>
      <c r="B7" s="62"/>
      <c r="C7" s="64" t="s">
        <v>373</v>
      </c>
      <c r="D7" s="64"/>
      <c r="E7" s="64" t="s">
        <v>374</v>
      </c>
      <c r="F7" s="64"/>
      <c r="G7" s="64" t="s">
        <v>373</v>
      </c>
      <c r="H7" s="64"/>
      <c r="I7" s="64" t="s">
        <v>373</v>
      </c>
      <c r="J7" s="64"/>
      <c r="K7" s="64" t="s">
        <v>375</v>
      </c>
      <c r="L7" s="64"/>
      <c r="M7" s="64" t="s">
        <v>376</v>
      </c>
      <c r="N7" s="64"/>
      <c r="O7" s="64" t="s">
        <v>377</v>
      </c>
      <c r="P7" s="64"/>
      <c r="Q7" s="64"/>
      <c r="R7" s="64"/>
      <c r="S7" s="64"/>
      <c r="T7" s="64"/>
      <c r="U7" s="64" t="s">
        <v>378</v>
      </c>
      <c r="V7" s="64" t="s">
        <v>373</v>
      </c>
      <c r="X7" s="150" t="s">
        <v>606</v>
      </c>
      <c r="Z7" s="214" t="s">
        <v>396</v>
      </c>
      <c r="AA7" s="212"/>
      <c r="AB7" s="215" t="s">
        <v>722</v>
      </c>
      <c r="AC7" s="212"/>
      <c r="AD7" s="215" t="s">
        <v>606</v>
      </c>
      <c r="AE7" s="212"/>
      <c r="AF7" s="216" t="s">
        <v>373</v>
      </c>
    </row>
    <row r="8" spans="1:32">
      <c r="A8" s="65" t="s">
        <v>379</v>
      </c>
      <c r="B8" s="66"/>
      <c r="C8" s="65" t="s">
        <v>376</v>
      </c>
      <c r="D8" s="65"/>
      <c r="E8" s="65" t="s">
        <v>380</v>
      </c>
      <c r="F8" s="65"/>
      <c r="G8" s="65" t="s">
        <v>377</v>
      </c>
      <c r="H8" s="65"/>
      <c r="I8" s="65" t="s">
        <v>381</v>
      </c>
      <c r="J8" s="65"/>
      <c r="K8" s="65" t="s">
        <v>382</v>
      </c>
      <c r="L8" s="65"/>
      <c r="M8" s="65" t="s">
        <v>382</v>
      </c>
      <c r="N8" s="65"/>
      <c r="O8" s="65" t="s">
        <v>382</v>
      </c>
      <c r="P8" s="65"/>
      <c r="Q8" s="65" t="s">
        <v>377</v>
      </c>
      <c r="R8" s="65"/>
      <c r="S8" s="65" t="s">
        <v>381</v>
      </c>
      <c r="T8" s="65"/>
      <c r="U8" s="65" t="s">
        <v>376</v>
      </c>
      <c r="V8" s="65" t="s">
        <v>383</v>
      </c>
      <c r="X8" s="65" t="s">
        <v>607</v>
      </c>
      <c r="Z8" s="217" t="s">
        <v>379</v>
      </c>
      <c r="AA8" s="212"/>
      <c r="AB8" s="218" t="s">
        <v>723</v>
      </c>
      <c r="AC8" s="212"/>
      <c r="AD8" s="218" t="s">
        <v>724</v>
      </c>
      <c r="AE8" s="212"/>
      <c r="AF8" s="219" t="s">
        <v>725</v>
      </c>
    </row>
    <row r="9" spans="1:32">
      <c r="A9" s="67" t="s">
        <v>384</v>
      </c>
      <c r="C9" s="67" t="s">
        <v>385</v>
      </c>
      <c r="D9" s="68"/>
      <c r="E9" s="67" t="s">
        <v>386</v>
      </c>
      <c r="F9" s="68"/>
      <c r="G9" s="67" t="s">
        <v>387</v>
      </c>
      <c r="H9" s="68"/>
      <c r="I9" s="67" t="s">
        <v>388</v>
      </c>
      <c r="J9" s="68"/>
      <c r="K9" s="67" t="s">
        <v>389</v>
      </c>
      <c r="L9" s="68"/>
      <c r="M9" s="67" t="s">
        <v>390</v>
      </c>
      <c r="N9" s="68"/>
      <c r="O9" s="67" t="s">
        <v>391</v>
      </c>
      <c r="P9" s="68"/>
      <c r="Q9" s="67" t="s">
        <v>392</v>
      </c>
      <c r="R9" s="68"/>
      <c r="S9" s="67" t="s">
        <v>393</v>
      </c>
      <c r="T9" s="68"/>
      <c r="U9" s="67" t="s">
        <v>394</v>
      </c>
      <c r="V9" s="67" t="s">
        <v>395</v>
      </c>
      <c r="Z9" s="220"/>
      <c r="AA9" s="212"/>
      <c r="AB9" s="221"/>
      <c r="AC9" s="212"/>
      <c r="AD9" s="212"/>
      <c r="AE9" s="212"/>
      <c r="AF9" s="213"/>
    </row>
    <row r="10" spans="1:32">
      <c r="C10" s="69"/>
      <c r="Z10" s="211"/>
      <c r="AA10" s="212"/>
      <c r="AB10" s="212"/>
      <c r="AC10" s="212"/>
      <c r="AD10" s="212"/>
      <c r="AE10" s="212"/>
      <c r="AF10" s="213"/>
    </row>
    <row r="11" spans="1:32">
      <c r="A11" s="70" t="s">
        <v>21</v>
      </c>
      <c r="C11" s="69">
        <f ca="1">+COSS!I$895+COSS!I$919+COSS!I$911+COSS!I$903</f>
        <v>219292354.00384319</v>
      </c>
      <c r="D11" s="69"/>
      <c r="E11" s="69">
        <f ca="1">+COSS!I885</f>
        <v>791371715.73916245</v>
      </c>
      <c r="F11" s="69"/>
      <c r="G11" s="69">
        <f ca="1">+COSS!I4476</f>
        <v>-853511.50732599664</v>
      </c>
      <c r="I11" s="71">
        <f ca="1">ROUND((G11/E11),4)*100</f>
        <v>-0.11</v>
      </c>
      <c r="J11" s="72"/>
      <c r="K11" s="71">
        <f ca="1">ROUND((M11/C11),4)*100</f>
        <v>14.499999999999998</v>
      </c>
      <c r="M11" s="69">
        <f ca="1">ROUND((O11*$G$33),0)+1</f>
        <v>31803815</v>
      </c>
      <c r="N11" s="69"/>
      <c r="O11" s="69">
        <f ca="1">Q11-G11</f>
        <v>23510842.507325996</v>
      </c>
      <c r="P11" s="69"/>
      <c r="Q11" s="73">
        <f ca="1">ROUND((G$27/E$27*E11),0)</f>
        <v>22657331</v>
      </c>
      <c r="S11" s="71">
        <f ca="1">ROUND((Q11/E11),4)*100</f>
        <v>2.86</v>
      </c>
      <c r="U11" s="69">
        <f ca="1">C11+M11</f>
        <v>251096169.00384319</v>
      </c>
      <c r="V11" s="69">
        <f ca="1">U11-C11</f>
        <v>31803815</v>
      </c>
      <c r="X11" s="71">
        <f ca="1">+I11/$I$27</f>
        <v>-3.8461538461538464E-2</v>
      </c>
      <c r="Z11" s="222" t="s">
        <v>21</v>
      </c>
      <c r="AA11" s="212"/>
      <c r="AB11" s="223">
        <f ca="1">I11</f>
        <v>-0.11</v>
      </c>
      <c r="AC11" s="212"/>
      <c r="AD11" s="223">
        <f ca="1">AB11/AB$27</f>
        <v>-3.8461538461538464E-2</v>
      </c>
      <c r="AE11" s="212"/>
      <c r="AF11" s="224">
        <f ca="1">V11</f>
        <v>31803815</v>
      </c>
    </row>
    <row r="12" spans="1:32">
      <c r="C12" s="69"/>
      <c r="D12" s="69"/>
      <c r="E12" s="69"/>
      <c r="F12" s="69"/>
      <c r="G12" s="69"/>
      <c r="I12" s="74"/>
      <c r="J12" s="72"/>
      <c r="K12" s="74"/>
      <c r="M12" s="69"/>
      <c r="N12" s="69"/>
      <c r="O12" s="69"/>
      <c r="P12" s="69"/>
      <c r="Q12" s="73"/>
      <c r="S12" s="75"/>
      <c r="U12" s="69"/>
      <c r="Z12" s="211"/>
      <c r="AA12" s="212"/>
      <c r="AB12" s="225"/>
      <c r="AC12" s="212"/>
      <c r="AD12" s="226"/>
      <c r="AE12" s="212"/>
      <c r="AF12" s="227"/>
    </row>
    <row r="13" spans="1:32">
      <c r="A13" s="61" t="s">
        <v>619</v>
      </c>
      <c r="C13" s="69">
        <f ca="1">COSS!M895+COSS!M919+COSS!M911+COSS!M903</f>
        <v>73397430.000535592</v>
      </c>
      <c r="D13" s="69"/>
      <c r="E13" s="69">
        <f ca="1">+COSS!M885</f>
        <v>188022996.14647135</v>
      </c>
      <c r="F13" s="69"/>
      <c r="G13" s="69">
        <f ca="1">+COSS!M4476</f>
        <v>13634789.547801688</v>
      </c>
      <c r="I13" s="71">
        <f ca="1">ROUND((G13/E13),4)*100</f>
        <v>7.2499999999999991</v>
      </c>
      <c r="J13" s="72"/>
      <c r="K13" s="71">
        <f ca="1">ROUND((M13/C13),4)*100</f>
        <v>-15.21</v>
      </c>
      <c r="M13" s="69">
        <f ca="1">ROUND((O13*$G$33),0)</f>
        <v>-11162192</v>
      </c>
      <c r="N13" s="69"/>
      <c r="O13" s="69">
        <f ca="1">Q13-G13</f>
        <v>-8251605.5478016883</v>
      </c>
      <c r="P13" s="69"/>
      <c r="Q13" s="73">
        <f ca="1">ROUND((G$27/E$27*E13),0)</f>
        <v>5383184</v>
      </c>
      <c r="S13" s="71">
        <f ca="1">ROUND((Q13/E13),4)*100</f>
        <v>2.86</v>
      </c>
      <c r="U13" s="69">
        <f ca="1">C13+M13</f>
        <v>62235238.000535592</v>
      </c>
      <c r="V13" s="69">
        <f ca="1">U13-C13</f>
        <v>-11162192</v>
      </c>
      <c r="X13" s="71">
        <f ca="1">+I13/$I$27</f>
        <v>2.5349650349650346</v>
      </c>
      <c r="Z13" s="222" t="s">
        <v>619</v>
      </c>
      <c r="AA13" s="212"/>
      <c r="AB13" s="223">
        <f ca="1">I13</f>
        <v>7.2499999999999991</v>
      </c>
      <c r="AC13" s="212"/>
      <c r="AD13" s="223">
        <f ca="1">AB13/AB$27</f>
        <v>2.5349650349650346</v>
      </c>
      <c r="AE13" s="212"/>
      <c r="AF13" s="224">
        <f ca="1">V13</f>
        <v>-11162192</v>
      </c>
    </row>
    <row r="14" spans="1:32">
      <c r="C14" s="69"/>
      <c r="D14" s="69"/>
      <c r="E14" s="69"/>
      <c r="F14" s="69"/>
      <c r="G14" s="69"/>
      <c r="I14" s="74"/>
      <c r="J14" s="72"/>
      <c r="K14" s="74"/>
      <c r="M14" s="69"/>
      <c r="N14" s="69"/>
      <c r="O14" s="69"/>
      <c r="P14" s="69"/>
      <c r="Q14" s="73"/>
      <c r="S14" s="75"/>
      <c r="U14" s="69"/>
      <c r="Z14" s="222"/>
      <c r="AA14" s="212"/>
      <c r="AB14" s="225"/>
      <c r="AC14" s="212"/>
      <c r="AD14" s="223" t="s">
        <v>396</v>
      </c>
      <c r="AE14" s="212"/>
      <c r="AF14" s="227"/>
    </row>
    <row r="15" spans="1:32" hidden="1" outlineLevel="1">
      <c r="A15" s="61" t="s">
        <v>437</v>
      </c>
      <c r="C15" s="69">
        <f ca="1">COSS!Z895+COSS!Z919+COSS!Z911+COSS!Z903</f>
        <v>11615228.32505055</v>
      </c>
      <c r="D15" s="69"/>
      <c r="E15" s="69">
        <f ca="1">+COSS!Z885</f>
        <v>29176117.653250325</v>
      </c>
      <c r="F15" s="69"/>
      <c r="G15" s="69">
        <f ca="1">+COSS!Z4476</f>
        <v>2118043.5786818797</v>
      </c>
      <c r="I15" s="71">
        <f ca="1">ROUND((G15/E15),4)*100</f>
        <v>7.26</v>
      </c>
      <c r="J15" s="72"/>
      <c r="K15" s="71">
        <f ca="1">ROUND((M15/C15),4)*100</f>
        <v>-14.940000000000001</v>
      </c>
      <c r="M15" s="69">
        <f ca="1">ROUND((O15*$G$33),0)</f>
        <v>-1735171</v>
      </c>
      <c r="N15" s="69"/>
      <c r="O15" s="69">
        <f ca="1">Q15-G15</f>
        <v>-1282718.5786818797</v>
      </c>
      <c r="P15" s="69"/>
      <c r="Q15" s="73">
        <f ca="1">ROUND((G$27/E$27*E15),0)</f>
        <v>835325</v>
      </c>
      <c r="S15" s="71">
        <f ca="1">ROUND((Q15/E15),4)*100</f>
        <v>2.86</v>
      </c>
      <c r="U15" s="69">
        <f ca="1">C15+M15</f>
        <v>9880057.3250505496</v>
      </c>
      <c r="V15" s="69">
        <f ca="1">U15-C15</f>
        <v>-1735171</v>
      </c>
      <c r="X15" s="71">
        <f ca="1">+I15/$I$27</f>
        <v>2.5384615384615383</v>
      </c>
      <c r="Z15" s="222" t="s">
        <v>726</v>
      </c>
      <c r="AA15" s="212"/>
      <c r="AB15" s="223">
        <f ca="1">I15</f>
        <v>7.26</v>
      </c>
      <c r="AC15" s="212"/>
      <c r="AD15" s="223">
        <f ca="1">AB15/AB$27</f>
        <v>2.5384615384615383</v>
      </c>
      <c r="AE15" s="212"/>
      <c r="AF15" s="224">
        <f ca="1">V15</f>
        <v>-1735171</v>
      </c>
    </row>
    <row r="16" spans="1:32" hidden="1" outlineLevel="1">
      <c r="A16" s="61" t="s">
        <v>85</v>
      </c>
      <c r="C16" s="69">
        <f ca="1">COSS!R895+COSS!R919+COSS!R911+COSS!R903</f>
        <v>46540679.761854388</v>
      </c>
      <c r="D16" s="69"/>
      <c r="E16" s="69">
        <f ca="1">+COSS!R885</f>
        <v>121845246.92779729</v>
      </c>
      <c r="F16" s="69"/>
      <c r="G16" s="69">
        <f ca="1">+COSS!R4476</f>
        <v>7517721.4469390297</v>
      </c>
      <c r="I16" s="71">
        <f ca="1">ROUND((G16/E16),4)*100</f>
        <v>6.17</v>
      </c>
      <c r="J16" s="72"/>
      <c r="K16" s="71">
        <f ca="1">ROUND((M16/C16),4)*100</f>
        <v>-11.709999999999999</v>
      </c>
      <c r="M16" s="69">
        <f ca="1">ROUND((O16*$G$33),0)</f>
        <v>-5450468</v>
      </c>
      <c r="N16" s="69"/>
      <c r="O16" s="69">
        <f ca="1">Q16-G16</f>
        <v>-4029236.4469390297</v>
      </c>
      <c r="P16" s="69"/>
      <c r="Q16" s="73">
        <f ca="1">ROUND((G$27/E$27*E16),0)</f>
        <v>3488485</v>
      </c>
      <c r="S16" s="71">
        <f ca="1">ROUND((Q16/E16),4)*100</f>
        <v>2.86</v>
      </c>
      <c r="U16" s="69">
        <f ca="1">C16+M16</f>
        <v>41090211.761854388</v>
      </c>
      <c r="V16" s="69">
        <f ca="1">U16-C16</f>
        <v>-5450468</v>
      </c>
      <c r="X16" s="71">
        <f ca="1">+I16/$I$27</f>
        <v>2.1573426573426575</v>
      </c>
      <c r="Z16" s="222"/>
      <c r="AA16" s="212"/>
      <c r="AB16" s="225"/>
      <c r="AC16" s="212"/>
      <c r="AD16" s="223" t="s">
        <v>396</v>
      </c>
      <c r="AE16" s="212"/>
      <c r="AF16" s="227"/>
    </row>
    <row r="17" spans="1:32" collapsed="1">
      <c r="A17" s="61" t="s">
        <v>85</v>
      </c>
      <c r="C17" s="69">
        <f ca="1">SUM(C15:C16)</f>
        <v>58155908.086904936</v>
      </c>
      <c r="D17" s="69"/>
      <c r="E17" s="69">
        <f ca="1">SUM(E15:E16)</f>
        <v>151021364.58104762</v>
      </c>
      <c r="F17" s="69"/>
      <c r="G17" s="69">
        <f ca="1">SUM(G15:G16)</f>
        <v>9635765.0256209094</v>
      </c>
      <c r="I17" s="71">
        <f ca="1">ROUND((G17/E17),4)*100</f>
        <v>6.38</v>
      </c>
      <c r="J17" s="72"/>
      <c r="K17" s="71">
        <f ca="1">ROUND((M17/C17),4)*100</f>
        <v>-12.36</v>
      </c>
      <c r="M17" s="69">
        <f ca="1">SUM(M15:M16)</f>
        <v>-7185639</v>
      </c>
      <c r="N17" s="69"/>
      <c r="O17" s="69">
        <f ca="1">SUM(O15:O16)</f>
        <v>-5311955.0256209094</v>
      </c>
      <c r="P17" s="69"/>
      <c r="Q17" s="69">
        <f ca="1">SUM(Q15:Q16)</f>
        <v>4323810</v>
      </c>
      <c r="S17" s="71">
        <f ca="1">ROUND((Q17/E17),4)*100</f>
        <v>2.86</v>
      </c>
      <c r="U17" s="69">
        <f ca="1">SUM(U15:U16)</f>
        <v>50970269.086904936</v>
      </c>
      <c r="V17" s="69">
        <f ca="1">SUM(V15:V16)</f>
        <v>-7185639</v>
      </c>
      <c r="X17" s="71">
        <f ca="1">+I17/$I$27</f>
        <v>2.2307692307692308</v>
      </c>
      <c r="Z17" s="222" t="s">
        <v>85</v>
      </c>
      <c r="AA17" s="212"/>
      <c r="AB17" s="223">
        <f ca="1">I17</f>
        <v>6.38</v>
      </c>
      <c r="AC17" s="212"/>
      <c r="AD17" s="223">
        <f ca="1">AB17/AB$27</f>
        <v>2.2307692307692308</v>
      </c>
      <c r="AE17" s="212"/>
      <c r="AF17" s="224">
        <f ca="1">V17</f>
        <v>-7185639</v>
      </c>
    </row>
    <row r="18" spans="1:32">
      <c r="C18" s="69"/>
      <c r="D18" s="69"/>
      <c r="E18" s="69"/>
      <c r="F18" s="69"/>
      <c r="G18" s="69"/>
      <c r="I18" s="74" t="s">
        <v>396</v>
      </c>
      <c r="J18" s="72"/>
      <c r="K18" s="74" t="s">
        <v>396</v>
      </c>
      <c r="M18" s="69" t="s">
        <v>396</v>
      </c>
      <c r="N18" s="69"/>
      <c r="O18" s="69" t="s">
        <v>396</v>
      </c>
      <c r="P18" s="69"/>
      <c r="Q18" s="73" t="s">
        <v>396</v>
      </c>
      <c r="S18" s="75" t="s">
        <v>396</v>
      </c>
      <c r="U18" s="69" t="s">
        <v>396</v>
      </c>
      <c r="V18" s="69" t="s">
        <v>396</v>
      </c>
      <c r="Z18" s="222"/>
      <c r="AA18" s="212"/>
      <c r="AB18" s="225" t="s">
        <v>396</v>
      </c>
      <c r="AC18" s="212"/>
      <c r="AD18" s="223" t="s">
        <v>396</v>
      </c>
      <c r="AE18" s="212"/>
      <c r="AF18" s="227"/>
    </row>
    <row r="19" spans="1:32">
      <c r="A19" s="61" t="s">
        <v>430</v>
      </c>
      <c r="C19" s="69">
        <f ca="1">COSS!W895+COSS!W919+COSS!W911+COSS!W903</f>
        <v>115641809.73012604</v>
      </c>
      <c r="D19" s="69"/>
      <c r="E19" s="69">
        <f ca="1">+COSS!W885</f>
        <v>253284765.33007669</v>
      </c>
      <c r="F19" s="69"/>
      <c r="G19" s="69">
        <f ca="1">+COSS!W4476</f>
        <v>14235868.697395617</v>
      </c>
      <c r="I19" s="71">
        <f ca="1">ROUND((G19/E19),4)*100</f>
        <v>5.62</v>
      </c>
      <c r="J19" s="72"/>
      <c r="K19" s="71">
        <f ca="1">ROUND((M19/C19),4)*100</f>
        <v>-8.17</v>
      </c>
      <c r="M19" s="69">
        <f ca="1">ROUND((O19*$G$33),0)</f>
        <v>-9447749</v>
      </c>
      <c r="N19" s="69"/>
      <c r="O19" s="69">
        <f t="shared" ref="O19:O23" ca="1" si="0">Q19-G19</f>
        <v>-6984210.6973956171</v>
      </c>
      <c r="P19" s="69"/>
      <c r="Q19" s="73">
        <f ca="1">ROUND((G$27/E$27*E19),0)</f>
        <v>7251658</v>
      </c>
      <c r="S19" s="71">
        <f ca="1">ROUND((Q19/E19),4)*100</f>
        <v>2.86</v>
      </c>
      <c r="U19" s="69">
        <f t="shared" ref="U19:U23" ca="1" si="1">C19+M19</f>
        <v>106194060.73012604</v>
      </c>
      <c r="V19" s="69">
        <f ca="1">U19-C19</f>
        <v>-9447749</v>
      </c>
      <c r="X19" s="71">
        <f ca="1">+I19/$I$27</f>
        <v>1.9650349650349652</v>
      </c>
      <c r="Z19" s="222" t="s">
        <v>430</v>
      </c>
      <c r="AA19" s="212"/>
      <c r="AB19" s="223">
        <f ca="1">I19</f>
        <v>5.62</v>
      </c>
      <c r="AC19" s="212"/>
      <c r="AD19" s="223">
        <f ca="1">AB19/AB$27</f>
        <v>1.9650349650349652</v>
      </c>
      <c r="AE19" s="212"/>
      <c r="AF19" s="224">
        <f ca="1">V19</f>
        <v>-9447749</v>
      </c>
    </row>
    <row r="20" spans="1:32">
      <c r="C20" s="69"/>
      <c r="D20" s="69"/>
      <c r="E20" s="69"/>
      <c r="F20" s="69"/>
      <c r="G20" s="69"/>
      <c r="I20" s="74" t="s">
        <v>396</v>
      </c>
      <c r="J20" s="72"/>
      <c r="K20" s="74" t="s">
        <v>396</v>
      </c>
      <c r="M20" s="69" t="s">
        <v>396</v>
      </c>
      <c r="N20" s="69"/>
      <c r="O20" s="69" t="s">
        <v>396</v>
      </c>
      <c r="P20" s="69"/>
      <c r="Q20" s="73" t="s">
        <v>396</v>
      </c>
      <c r="S20" s="75" t="s">
        <v>396</v>
      </c>
      <c r="U20" s="69" t="s">
        <v>396</v>
      </c>
      <c r="V20" s="69" t="s">
        <v>396</v>
      </c>
      <c r="Z20" s="222"/>
      <c r="AA20" s="212"/>
      <c r="AB20" s="225" t="s">
        <v>396</v>
      </c>
      <c r="AC20" s="212"/>
      <c r="AD20" s="223" t="s">
        <v>396</v>
      </c>
      <c r="AE20" s="212"/>
      <c r="AF20" s="227"/>
    </row>
    <row r="21" spans="1:32">
      <c r="A21" s="61" t="s">
        <v>186</v>
      </c>
      <c r="C21" s="69">
        <f ca="1">COSS!AA895+COSS!AA919+COSS!AA911+COSS!AA903</f>
        <v>182520.88159144824</v>
      </c>
      <c r="D21" s="69"/>
      <c r="E21" s="69">
        <f ca="1">+COSS!AA885</f>
        <v>392043.75571007677</v>
      </c>
      <c r="F21" s="69"/>
      <c r="G21" s="69">
        <f ca="1">+COSS!AA4476</f>
        <v>37266.755316683651</v>
      </c>
      <c r="I21" s="71">
        <f ca="1">ROUND((G21/E21),4)*100</f>
        <v>9.51</v>
      </c>
      <c r="J21" s="72"/>
      <c r="K21" s="71">
        <f ca="1">ROUND((M21/C21),4)*100</f>
        <v>-19.3</v>
      </c>
      <c r="M21" s="69">
        <f ca="1">ROUND((O21*$G$33),0)</f>
        <v>-35229</v>
      </c>
      <c r="N21" s="69"/>
      <c r="O21" s="69">
        <f t="shared" ca="1" si="0"/>
        <v>-26042.755316683651</v>
      </c>
      <c r="P21" s="69"/>
      <c r="Q21" s="73">
        <f ca="1">ROUND((G$27/E$27*E21),0)</f>
        <v>11224</v>
      </c>
      <c r="S21" s="71">
        <f ca="1">ROUND((Q21/E21),4)*100</f>
        <v>2.86</v>
      </c>
      <c r="U21" s="69">
        <f t="shared" ca="1" si="1"/>
        <v>147291.88159144824</v>
      </c>
      <c r="V21" s="69">
        <f ca="1">U21-C21</f>
        <v>-35229</v>
      </c>
      <c r="X21" s="71">
        <f ca="1">+I21/$I$27</f>
        <v>3.3251748251748254</v>
      </c>
      <c r="Z21" s="222" t="s">
        <v>186</v>
      </c>
      <c r="AA21" s="212"/>
      <c r="AB21" s="223">
        <f ca="1">I21</f>
        <v>9.51</v>
      </c>
      <c r="AC21" s="212"/>
      <c r="AD21" s="223">
        <f ca="1">AB21/AB$27</f>
        <v>3.3251748251748254</v>
      </c>
      <c r="AE21" s="212"/>
      <c r="AF21" s="224">
        <f ca="1">V21</f>
        <v>-35229</v>
      </c>
    </row>
    <row r="22" spans="1:32">
      <c r="C22" s="69"/>
      <c r="D22" s="69"/>
      <c r="E22" s="69"/>
      <c r="F22" s="69"/>
      <c r="G22" s="69"/>
      <c r="I22" s="74" t="s">
        <v>396</v>
      </c>
      <c r="J22" s="72"/>
      <c r="K22" s="74" t="s">
        <v>396</v>
      </c>
      <c r="M22" s="69" t="s">
        <v>396</v>
      </c>
      <c r="N22" s="69"/>
      <c r="O22" s="69" t="s">
        <v>396</v>
      </c>
      <c r="P22" s="69"/>
      <c r="Q22" s="73" t="s">
        <v>396</v>
      </c>
      <c r="S22" s="75" t="s">
        <v>396</v>
      </c>
      <c r="U22" s="69" t="s">
        <v>396</v>
      </c>
      <c r="V22" s="69" t="s">
        <v>396</v>
      </c>
      <c r="Z22" s="222"/>
      <c r="AA22" s="212"/>
      <c r="AB22" s="225" t="s">
        <v>396</v>
      </c>
      <c r="AC22" s="212"/>
      <c r="AD22" s="223" t="s">
        <v>396</v>
      </c>
      <c r="AE22" s="212"/>
      <c r="AF22" s="227"/>
    </row>
    <row r="23" spans="1:32">
      <c r="A23" s="61" t="s">
        <v>5</v>
      </c>
      <c r="C23" s="69">
        <f ca="1">COSS!AB895+COSS!AB919+COSS!AB911+COSS!AB903</f>
        <v>7801241.7912668167</v>
      </c>
      <c r="D23" s="69"/>
      <c r="E23" s="69">
        <f ca="1">+COSS!AB885</f>
        <v>20340568.154052138</v>
      </c>
      <c r="F23" s="69"/>
      <c r="G23" s="69">
        <f ca="1">+COSS!AB4476</f>
        <v>3093171.1073750807</v>
      </c>
      <c r="I23" s="71">
        <f ca="1">ROUND((G23/E23),4)*100</f>
        <v>15.21</v>
      </c>
      <c r="J23" s="72"/>
      <c r="K23" s="71">
        <f ca="1">ROUND((M23/C23),4)*100</f>
        <v>-43.54</v>
      </c>
      <c r="M23" s="69">
        <f ca="1">ROUND((O23*$G$33),0)</f>
        <v>-3396449</v>
      </c>
      <c r="N23" s="69"/>
      <c r="O23" s="69">
        <f t="shared" ca="1" si="0"/>
        <v>-2510811.1073750807</v>
      </c>
      <c r="P23" s="69"/>
      <c r="Q23" s="73">
        <f ca="1">ROUND((G$27/E$27*E23),0)</f>
        <v>582360</v>
      </c>
      <c r="S23" s="71">
        <f ca="1">ROUND((Q23/E23),4)*100</f>
        <v>2.86</v>
      </c>
      <c r="U23" s="69">
        <f t="shared" ca="1" si="1"/>
        <v>4404792.7912668167</v>
      </c>
      <c r="V23" s="69">
        <f ca="1">U23-C23</f>
        <v>-3396449</v>
      </c>
      <c r="X23" s="71">
        <f ca="1">+I23/$I$27</f>
        <v>5.3181818181818183</v>
      </c>
      <c r="Z23" s="222" t="s">
        <v>5</v>
      </c>
      <c r="AA23" s="212"/>
      <c r="AB23" s="223">
        <f ca="1">I23</f>
        <v>15.21</v>
      </c>
      <c r="AC23" s="212"/>
      <c r="AD23" s="223">
        <f ca="1">AB23/AB$27</f>
        <v>5.3181818181818183</v>
      </c>
      <c r="AE23" s="212"/>
      <c r="AF23" s="224">
        <f ca="1">V23</f>
        <v>-3396449</v>
      </c>
    </row>
    <row r="24" spans="1:32">
      <c r="C24" s="69"/>
      <c r="D24" s="69"/>
      <c r="E24" s="69"/>
      <c r="F24" s="69"/>
      <c r="G24" s="69"/>
      <c r="I24" s="74" t="s">
        <v>396</v>
      </c>
      <c r="J24" s="72"/>
      <c r="K24" s="74" t="s">
        <v>396</v>
      </c>
      <c r="M24" s="69" t="s">
        <v>396</v>
      </c>
      <c r="N24" s="69"/>
      <c r="O24" s="69" t="s">
        <v>396</v>
      </c>
      <c r="P24" s="69"/>
      <c r="Q24" s="73" t="s">
        <v>396</v>
      </c>
      <c r="S24" s="75" t="s">
        <v>396</v>
      </c>
      <c r="U24" s="69" t="s">
        <v>396</v>
      </c>
      <c r="V24" s="69" t="s">
        <v>396</v>
      </c>
      <c r="Z24" s="222"/>
      <c r="AA24" s="212"/>
      <c r="AB24" s="225" t="s">
        <v>396</v>
      </c>
      <c r="AC24" s="212"/>
      <c r="AD24" s="223" t="s">
        <v>396</v>
      </c>
      <c r="AE24" s="212"/>
      <c r="AF24" s="227"/>
    </row>
    <row r="25" spans="1:32">
      <c r="A25" s="61" t="s">
        <v>6</v>
      </c>
      <c r="C25" s="79">
        <f ca="1">COSS!AC895+COSS!AC919+COSS!AC911+COSS!OAC903</f>
        <v>1439591.5392886805</v>
      </c>
      <c r="D25" s="79"/>
      <c r="E25" s="79">
        <f ca="1">+COSS!AC885</f>
        <v>2941513.3082402917</v>
      </c>
      <c r="F25" s="79"/>
      <c r="G25" s="79">
        <f ca="1">+COSS!AC4476</f>
        <v>510434.2459768515</v>
      </c>
      <c r="H25" s="80"/>
      <c r="I25" s="81">
        <f ca="1">ROUND((G25/E25),4)*100</f>
        <v>17.349999999999998</v>
      </c>
      <c r="J25" s="82"/>
      <c r="K25" s="81">
        <f ca="1">ROUND((M25/C25),4)*100</f>
        <v>-40.050000000000004</v>
      </c>
      <c r="L25" s="80"/>
      <c r="M25" s="79">
        <f ca="1">ROUND((O25*$G$33),0)</f>
        <v>-576557</v>
      </c>
      <c r="N25" s="79"/>
      <c r="O25" s="79">
        <f ca="1">Q25-G25</f>
        <v>-426217.2459768515</v>
      </c>
      <c r="P25" s="79"/>
      <c r="Q25" s="79">
        <f ca="1">ROUND((G$27/E$27*E25),0)</f>
        <v>84217</v>
      </c>
      <c r="R25" s="80"/>
      <c r="S25" s="81">
        <f ca="1">ROUND((Q25/E25),4)*100</f>
        <v>2.86</v>
      </c>
      <c r="T25" s="80"/>
      <c r="U25" s="79">
        <f ca="1">C25+M25</f>
        <v>863034.53928868053</v>
      </c>
      <c r="V25" s="79">
        <f ca="1">U25-C25</f>
        <v>-576557</v>
      </c>
      <c r="X25" s="81">
        <f ca="1">+I25/$I$27</f>
        <v>6.0664335664335658</v>
      </c>
      <c r="Z25" s="222" t="s">
        <v>6</v>
      </c>
      <c r="AA25" s="212"/>
      <c r="AB25" s="223">
        <f ca="1">I25</f>
        <v>17.349999999999998</v>
      </c>
      <c r="AC25" s="212"/>
      <c r="AD25" s="223">
        <f ca="1">AB25/AB$27</f>
        <v>6.0664335664335658</v>
      </c>
      <c r="AE25" s="212"/>
      <c r="AF25" s="224">
        <f ca="1">V25</f>
        <v>-576557</v>
      </c>
    </row>
    <row r="26" spans="1:32">
      <c r="C26" s="73"/>
      <c r="D26" s="73"/>
      <c r="E26" s="73"/>
      <c r="F26" s="73"/>
      <c r="G26" s="73"/>
      <c r="H26" s="76"/>
      <c r="I26" s="77"/>
      <c r="J26" s="77"/>
      <c r="K26" s="78"/>
      <c r="L26" s="76"/>
      <c r="M26" s="73"/>
      <c r="N26" s="73"/>
      <c r="O26" s="73"/>
      <c r="P26" s="73"/>
      <c r="Q26" s="73"/>
      <c r="R26" s="76"/>
      <c r="S26" s="77"/>
      <c r="T26" s="76"/>
      <c r="U26" s="73"/>
      <c r="Z26" s="211"/>
      <c r="AA26" s="212"/>
      <c r="AB26" s="228"/>
      <c r="AC26" s="212"/>
      <c r="AD26" s="223" t="s">
        <v>396</v>
      </c>
      <c r="AE26" s="212"/>
      <c r="AF26" s="227"/>
    </row>
    <row r="27" spans="1:32">
      <c r="A27" s="68" t="s">
        <v>3</v>
      </c>
      <c r="C27" s="69">
        <f ca="1">SUM(C11:C13,C17:C25)</f>
        <v>475910856.0335567</v>
      </c>
      <c r="D27" s="69"/>
      <c r="E27" s="69">
        <f ca="1">SUM(E11:E13,E17:E25)</f>
        <v>1407374967.0147607</v>
      </c>
      <c r="F27" s="69"/>
      <c r="G27" s="69">
        <f ca="1">SUM(G11:G13,G17:G25)</f>
        <v>40293783.87216083</v>
      </c>
      <c r="I27" s="71">
        <f ca="1">ROUND((G27/E27),4)*100</f>
        <v>2.86</v>
      </c>
      <c r="J27" s="72"/>
      <c r="K27" s="71">
        <f ca="1">ROUND((M27/C27),4)*100</f>
        <v>0</v>
      </c>
      <c r="M27" s="69">
        <f ca="1">SUM(M11:M13,M17:M25)</f>
        <v>0</v>
      </c>
      <c r="N27" s="69"/>
      <c r="O27" s="69">
        <f ca="1">SUM(O11:O13,O17:O25)</f>
        <v>0.12783916509943083</v>
      </c>
      <c r="P27" s="69"/>
      <c r="Q27" s="69">
        <f ca="1">SUM(Q11:Q13,Q17:Q25)</f>
        <v>40293784</v>
      </c>
      <c r="S27" s="71">
        <f ca="1">ROUND((Q27/E27),4)*100</f>
        <v>2.86</v>
      </c>
      <c r="U27" s="69">
        <f ca="1">SUM(U11:U13,U17:U25)</f>
        <v>475910856.0335567</v>
      </c>
      <c r="V27" s="69">
        <f ca="1">SUM(V11:V13,V17:V25)</f>
        <v>0</v>
      </c>
      <c r="X27" s="71">
        <f ca="1">+I27/$I$27</f>
        <v>1</v>
      </c>
      <c r="Z27" s="222" t="s">
        <v>3</v>
      </c>
      <c r="AA27" s="212"/>
      <c r="AB27" s="223">
        <f ca="1">I27</f>
        <v>2.86</v>
      </c>
      <c r="AC27" s="212"/>
      <c r="AD27" s="223">
        <f ca="1">AB27/AB$27</f>
        <v>1</v>
      </c>
      <c r="AE27" s="212"/>
      <c r="AF27" s="224">
        <f ca="1">V27</f>
        <v>0</v>
      </c>
    </row>
    <row r="28" spans="1:32">
      <c r="C28" s="69"/>
      <c r="Z28" s="211"/>
      <c r="AA28" s="212"/>
      <c r="AB28" s="212"/>
      <c r="AC28" s="212"/>
      <c r="AD28" s="212"/>
      <c r="AE28" s="212"/>
      <c r="AF28" s="213"/>
    </row>
    <row r="29" spans="1:32">
      <c r="C29" s="69"/>
      <c r="E29" s="69"/>
      <c r="Z29" s="229" t="s">
        <v>727</v>
      </c>
      <c r="AA29" s="230"/>
      <c r="AB29" s="230"/>
      <c r="AC29" s="230"/>
      <c r="AD29" s="230"/>
      <c r="AE29" s="212"/>
      <c r="AF29" s="213"/>
    </row>
    <row r="30" spans="1:32">
      <c r="Z30" s="231" t="s">
        <v>728</v>
      </c>
      <c r="AA30" s="232"/>
      <c r="AB30" s="232"/>
      <c r="AC30" s="232"/>
      <c r="AD30" s="232"/>
      <c r="AE30" s="232"/>
      <c r="AF30" s="233"/>
    </row>
    <row r="33" spans="1:7">
      <c r="A33" s="61" t="s">
        <v>397</v>
      </c>
      <c r="G33" s="83">
        <f>+COSS!E4559</f>
        <v>1.35272967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6" orientation="landscape" r:id="rId1"/>
  <headerFooter alignWithMargins="0">
    <oddHeader>&amp;RExhibit No.: JMS-2
Page 2 of 3
Witness: J. Stegall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Z33"/>
  <sheetViews>
    <sheetView topLeftCell="J1" zoomScaleNormal="100" workbookViewId="0">
      <selection activeCell="AB4" sqref="AB4"/>
    </sheetView>
  </sheetViews>
  <sheetFormatPr defaultRowHeight="13.2" outlineLevelRow="1"/>
  <cols>
    <col min="1" max="1" width="7.6640625" style="61" customWidth="1"/>
    <col min="2" max="2" width="1.33203125" style="61" customWidth="1"/>
    <col min="3" max="3" width="13.6640625" style="61" customWidth="1"/>
    <col min="4" max="4" width="1.33203125" style="61" customWidth="1"/>
    <col min="5" max="5" width="14.33203125" style="61" customWidth="1"/>
    <col min="6" max="6" width="1.109375" style="61" customWidth="1"/>
    <col min="7" max="7" width="12.109375" style="61" bestFit="1" customWidth="1"/>
    <col min="8" max="8" width="1.33203125" style="61" customWidth="1"/>
    <col min="9" max="9" width="8" style="61" customWidth="1"/>
    <col min="10" max="10" width="2.109375" style="61" customWidth="1"/>
    <col min="11" max="11" width="10" style="61" bestFit="1" customWidth="1"/>
    <col min="12" max="12" width="1.33203125" style="61" customWidth="1"/>
    <col min="13" max="13" width="12.109375" style="61" bestFit="1" customWidth="1"/>
    <col min="14" max="14" width="1.33203125" style="61" customWidth="1"/>
    <col min="15" max="15" width="11.5546875" style="61" bestFit="1" customWidth="1"/>
    <col min="16" max="16" width="1.33203125" style="61" customWidth="1"/>
    <col min="17" max="17" width="11.6640625" style="61" bestFit="1" customWidth="1"/>
    <col min="18" max="18" width="3.109375" style="61" bestFit="1" customWidth="1"/>
    <col min="19" max="19" width="7.5546875" style="61" customWidth="1"/>
    <col min="20" max="20" width="1.33203125" style="61" customWidth="1"/>
    <col min="21" max="21" width="13" style="61" customWidth="1"/>
    <col min="22" max="22" width="1.44140625" style="61" customWidth="1"/>
    <col min="23" max="23" width="12.109375" style="61" bestFit="1" customWidth="1"/>
    <col min="24" max="24" width="1.33203125" style="61" customWidth="1"/>
    <col min="25" max="25" width="12.109375" style="61" customWidth="1"/>
    <col min="26" max="26" width="9.33203125" style="61" bestFit="1" customWidth="1"/>
    <col min="27" max="27" width="9.109375" style="61" customWidth="1"/>
    <col min="28" max="29" width="10.6640625" style="61" customWidth="1"/>
    <col min="30" max="250" width="9.109375" style="61"/>
    <col min="251" max="251" width="8.88671875" style="61" customWidth="1"/>
    <col min="252" max="252" width="1.33203125" style="61" customWidth="1"/>
    <col min="253" max="253" width="11.44140625" style="61" bestFit="1" customWidth="1"/>
    <col min="254" max="254" width="1.33203125" style="61" customWidth="1"/>
    <col min="255" max="255" width="12.88671875" style="61" bestFit="1" customWidth="1"/>
    <col min="256" max="256" width="1.109375" style="61" customWidth="1"/>
    <col min="257" max="257" width="11" style="61" bestFit="1" customWidth="1"/>
    <col min="258" max="258" width="1.33203125" style="61" customWidth="1"/>
    <col min="259" max="259" width="8.44140625" style="61" bestFit="1" customWidth="1"/>
    <col min="260" max="260" width="2.109375" style="61" customWidth="1"/>
    <col min="261" max="261" width="9.88671875" style="61" bestFit="1" customWidth="1"/>
    <col min="262" max="262" width="1.33203125" style="61" customWidth="1"/>
    <col min="263" max="263" width="11.44140625" style="61" bestFit="1" customWidth="1"/>
    <col min="264" max="264" width="1.33203125" style="61" customWidth="1"/>
    <col min="265" max="265" width="10.44140625" style="61" bestFit="1" customWidth="1"/>
    <col min="266" max="266" width="1.33203125" style="61" customWidth="1"/>
    <col min="267" max="267" width="10.44140625" style="61" bestFit="1" customWidth="1"/>
    <col min="268" max="268" width="1.44140625" style="61" customWidth="1"/>
    <col min="269" max="269" width="8.44140625" style="61" bestFit="1" customWidth="1"/>
    <col min="270" max="270" width="1.33203125" style="61" customWidth="1"/>
    <col min="271" max="271" width="11.44140625" style="61" bestFit="1" customWidth="1"/>
    <col min="272" max="272" width="1.44140625" style="61" customWidth="1"/>
    <col min="273" max="273" width="11" style="61" bestFit="1" customWidth="1"/>
    <col min="274" max="274" width="1.33203125" style="61" customWidth="1"/>
    <col min="275" max="275" width="11.5546875" style="61" bestFit="1" customWidth="1"/>
    <col min="276" max="506" width="9.109375" style="61"/>
    <col min="507" max="507" width="8.88671875" style="61" customWidth="1"/>
    <col min="508" max="508" width="1.33203125" style="61" customWidth="1"/>
    <col min="509" max="509" width="11.44140625" style="61" bestFit="1" customWidth="1"/>
    <col min="510" max="510" width="1.33203125" style="61" customWidth="1"/>
    <col min="511" max="511" width="12.88671875" style="61" bestFit="1" customWidth="1"/>
    <col min="512" max="512" width="1.109375" style="61" customWidth="1"/>
    <col min="513" max="513" width="11" style="61" bestFit="1" customWidth="1"/>
    <col min="514" max="514" width="1.33203125" style="61" customWidth="1"/>
    <col min="515" max="515" width="8.44140625" style="61" bestFit="1" customWidth="1"/>
    <col min="516" max="516" width="2.109375" style="61" customWidth="1"/>
    <col min="517" max="517" width="9.88671875" style="61" bestFit="1" customWidth="1"/>
    <col min="518" max="518" width="1.33203125" style="61" customWidth="1"/>
    <col min="519" max="519" width="11.44140625" style="61" bestFit="1" customWidth="1"/>
    <col min="520" max="520" width="1.33203125" style="61" customWidth="1"/>
    <col min="521" max="521" width="10.44140625" style="61" bestFit="1" customWidth="1"/>
    <col min="522" max="522" width="1.33203125" style="61" customWidth="1"/>
    <col min="523" max="523" width="10.44140625" style="61" bestFit="1" customWidth="1"/>
    <col min="524" max="524" width="1.44140625" style="61" customWidth="1"/>
    <col min="525" max="525" width="8.44140625" style="61" bestFit="1" customWidth="1"/>
    <col min="526" max="526" width="1.33203125" style="61" customWidth="1"/>
    <col min="527" max="527" width="11.44140625" style="61" bestFit="1" customWidth="1"/>
    <col min="528" max="528" width="1.44140625" style="61" customWidth="1"/>
    <col min="529" max="529" width="11" style="61" bestFit="1" customWidth="1"/>
    <col min="530" max="530" width="1.33203125" style="61" customWidth="1"/>
    <col min="531" max="531" width="11.5546875" style="61" bestFit="1" customWidth="1"/>
    <col min="532" max="762" width="9.109375" style="61"/>
    <col min="763" max="763" width="8.88671875" style="61" customWidth="1"/>
    <col min="764" max="764" width="1.33203125" style="61" customWidth="1"/>
    <col min="765" max="765" width="11.44140625" style="61" bestFit="1" customWidth="1"/>
    <col min="766" max="766" width="1.33203125" style="61" customWidth="1"/>
    <col min="767" max="767" width="12.88671875" style="61" bestFit="1" customWidth="1"/>
    <col min="768" max="768" width="1.109375" style="61" customWidth="1"/>
    <col min="769" max="769" width="11" style="61" bestFit="1" customWidth="1"/>
    <col min="770" max="770" width="1.33203125" style="61" customWidth="1"/>
    <col min="771" max="771" width="8.44140625" style="61" bestFit="1" customWidth="1"/>
    <col min="772" max="772" width="2.109375" style="61" customWidth="1"/>
    <col min="773" max="773" width="9.88671875" style="61" bestFit="1" customWidth="1"/>
    <col min="774" max="774" width="1.33203125" style="61" customWidth="1"/>
    <col min="775" max="775" width="11.44140625" style="61" bestFit="1" customWidth="1"/>
    <col min="776" max="776" width="1.33203125" style="61" customWidth="1"/>
    <col min="777" max="777" width="10.44140625" style="61" bestFit="1" customWidth="1"/>
    <col min="778" max="778" width="1.33203125" style="61" customWidth="1"/>
    <col min="779" max="779" width="10.44140625" style="61" bestFit="1" customWidth="1"/>
    <col min="780" max="780" width="1.44140625" style="61" customWidth="1"/>
    <col min="781" max="781" width="8.44140625" style="61" bestFit="1" customWidth="1"/>
    <col min="782" max="782" width="1.33203125" style="61" customWidth="1"/>
    <col min="783" max="783" width="11.44140625" style="61" bestFit="1" customWidth="1"/>
    <col min="784" max="784" width="1.44140625" style="61" customWidth="1"/>
    <col min="785" max="785" width="11" style="61" bestFit="1" customWidth="1"/>
    <col min="786" max="786" width="1.33203125" style="61" customWidth="1"/>
    <col min="787" max="787" width="11.5546875" style="61" bestFit="1" customWidth="1"/>
    <col min="788" max="1018" width="9.109375" style="61"/>
    <col min="1019" max="1019" width="8.88671875" style="61" customWidth="1"/>
    <col min="1020" max="1020" width="1.33203125" style="61" customWidth="1"/>
    <col min="1021" max="1021" width="11.44140625" style="61" bestFit="1" customWidth="1"/>
    <col min="1022" max="1022" width="1.33203125" style="61" customWidth="1"/>
    <col min="1023" max="1023" width="12.88671875" style="61" bestFit="1" customWidth="1"/>
    <col min="1024" max="1024" width="1.109375" style="61" customWidth="1"/>
    <col min="1025" max="1025" width="11" style="61" bestFit="1" customWidth="1"/>
    <col min="1026" max="1026" width="1.33203125" style="61" customWidth="1"/>
    <col min="1027" max="1027" width="8.44140625" style="61" bestFit="1" customWidth="1"/>
    <col min="1028" max="1028" width="2.109375" style="61" customWidth="1"/>
    <col min="1029" max="1029" width="9.88671875" style="61" bestFit="1" customWidth="1"/>
    <col min="1030" max="1030" width="1.33203125" style="61" customWidth="1"/>
    <col min="1031" max="1031" width="11.44140625" style="61" bestFit="1" customWidth="1"/>
    <col min="1032" max="1032" width="1.33203125" style="61" customWidth="1"/>
    <col min="1033" max="1033" width="10.44140625" style="61" bestFit="1" customWidth="1"/>
    <col min="1034" max="1034" width="1.33203125" style="61" customWidth="1"/>
    <col min="1035" max="1035" width="10.44140625" style="61" bestFit="1" customWidth="1"/>
    <col min="1036" max="1036" width="1.44140625" style="61" customWidth="1"/>
    <col min="1037" max="1037" width="8.44140625" style="61" bestFit="1" customWidth="1"/>
    <col min="1038" max="1038" width="1.33203125" style="61" customWidth="1"/>
    <col min="1039" max="1039" width="11.44140625" style="61" bestFit="1" customWidth="1"/>
    <col min="1040" max="1040" width="1.44140625" style="61" customWidth="1"/>
    <col min="1041" max="1041" width="11" style="61" bestFit="1" customWidth="1"/>
    <col min="1042" max="1042" width="1.33203125" style="61" customWidth="1"/>
    <col min="1043" max="1043" width="11.5546875" style="61" bestFit="1" customWidth="1"/>
    <col min="1044" max="1274" width="9.109375" style="61"/>
    <col min="1275" max="1275" width="8.88671875" style="61" customWidth="1"/>
    <col min="1276" max="1276" width="1.33203125" style="61" customWidth="1"/>
    <col min="1277" max="1277" width="11.44140625" style="61" bestFit="1" customWidth="1"/>
    <col min="1278" max="1278" width="1.33203125" style="61" customWidth="1"/>
    <col min="1279" max="1279" width="12.88671875" style="61" bestFit="1" customWidth="1"/>
    <col min="1280" max="1280" width="1.109375" style="61" customWidth="1"/>
    <col min="1281" max="1281" width="11" style="61" bestFit="1" customWidth="1"/>
    <col min="1282" max="1282" width="1.33203125" style="61" customWidth="1"/>
    <col min="1283" max="1283" width="8.44140625" style="61" bestFit="1" customWidth="1"/>
    <col min="1284" max="1284" width="2.109375" style="61" customWidth="1"/>
    <col min="1285" max="1285" width="9.88671875" style="61" bestFit="1" customWidth="1"/>
    <col min="1286" max="1286" width="1.33203125" style="61" customWidth="1"/>
    <col min="1287" max="1287" width="11.44140625" style="61" bestFit="1" customWidth="1"/>
    <col min="1288" max="1288" width="1.33203125" style="61" customWidth="1"/>
    <col min="1289" max="1289" width="10.44140625" style="61" bestFit="1" customWidth="1"/>
    <col min="1290" max="1290" width="1.33203125" style="61" customWidth="1"/>
    <col min="1291" max="1291" width="10.44140625" style="61" bestFit="1" customWidth="1"/>
    <col min="1292" max="1292" width="1.44140625" style="61" customWidth="1"/>
    <col min="1293" max="1293" width="8.44140625" style="61" bestFit="1" customWidth="1"/>
    <col min="1294" max="1294" width="1.33203125" style="61" customWidth="1"/>
    <col min="1295" max="1295" width="11.44140625" style="61" bestFit="1" customWidth="1"/>
    <col min="1296" max="1296" width="1.44140625" style="61" customWidth="1"/>
    <col min="1297" max="1297" width="11" style="61" bestFit="1" customWidth="1"/>
    <col min="1298" max="1298" width="1.33203125" style="61" customWidth="1"/>
    <col min="1299" max="1299" width="11.5546875" style="61" bestFit="1" customWidth="1"/>
    <col min="1300" max="1530" width="9.109375" style="61"/>
    <col min="1531" max="1531" width="8.88671875" style="61" customWidth="1"/>
    <col min="1532" max="1532" width="1.33203125" style="61" customWidth="1"/>
    <col min="1533" max="1533" width="11.44140625" style="61" bestFit="1" customWidth="1"/>
    <col min="1534" max="1534" width="1.33203125" style="61" customWidth="1"/>
    <col min="1535" max="1535" width="12.88671875" style="61" bestFit="1" customWidth="1"/>
    <col min="1536" max="1536" width="1.109375" style="61" customWidth="1"/>
    <col min="1537" max="1537" width="11" style="61" bestFit="1" customWidth="1"/>
    <col min="1538" max="1538" width="1.33203125" style="61" customWidth="1"/>
    <col min="1539" max="1539" width="8.44140625" style="61" bestFit="1" customWidth="1"/>
    <col min="1540" max="1540" width="2.109375" style="61" customWidth="1"/>
    <col min="1541" max="1541" width="9.88671875" style="61" bestFit="1" customWidth="1"/>
    <col min="1542" max="1542" width="1.33203125" style="61" customWidth="1"/>
    <col min="1543" max="1543" width="11.44140625" style="61" bestFit="1" customWidth="1"/>
    <col min="1544" max="1544" width="1.33203125" style="61" customWidth="1"/>
    <col min="1545" max="1545" width="10.44140625" style="61" bestFit="1" customWidth="1"/>
    <col min="1546" max="1546" width="1.33203125" style="61" customWidth="1"/>
    <col min="1547" max="1547" width="10.44140625" style="61" bestFit="1" customWidth="1"/>
    <col min="1548" max="1548" width="1.44140625" style="61" customWidth="1"/>
    <col min="1549" max="1549" width="8.44140625" style="61" bestFit="1" customWidth="1"/>
    <col min="1550" max="1550" width="1.33203125" style="61" customWidth="1"/>
    <col min="1551" max="1551" width="11.44140625" style="61" bestFit="1" customWidth="1"/>
    <col min="1552" max="1552" width="1.44140625" style="61" customWidth="1"/>
    <col min="1553" max="1553" width="11" style="61" bestFit="1" customWidth="1"/>
    <col min="1554" max="1554" width="1.33203125" style="61" customWidth="1"/>
    <col min="1555" max="1555" width="11.5546875" style="61" bestFit="1" customWidth="1"/>
    <col min="1556" max="1786" width="9.109375" style="61"/>
    <col min="1787" max="1787" width="8.88671875" style="61" customWidth="1"/>
    <col min="1788" max="1788" width="1.33203125" style="61" customWidth="1"/>
    <col min="1789" max="1789" width="11.44140625" style="61" bestFit="1" customWidth="1"/>
    <col min="1790" max="1790" width="1.33203125" style="61" customWidth="1"/>
    <col min="1791" max="1791" width="12.88671875" style="61" bestFit="1" customWidth="1"/>
    <col min="1792" max="1792" width="1.109375" style="61" customWidth="1"/>
    <col min="1793" max="1793" width="11" style="61" bestFit="1" customWidth="1"/>
    <col min="1794" max="1794" width="1.33203125" style="61" customWidth="1"/>
    <col min="1795" max="1795" width="8.44140625" style="61" bestFit="1" customWidth="1"/>
    <col min="1796" max="1796" width="2.109375" style="61" customWidth="1"/>
    <col min="1797" max="1797" width="9.88671875" style="61" bestFit="1" customWidth="1"/>
    <col min="1798" max="1798" width="1.33203125" style="61" customWidth="1"/>
    <col min="1799" max="1799" width="11.44140625" style="61" bestFit="1" customWidth="1"/>
    <col min="1800" max="1800" width="1.33203125" style="61" customWidth="1"/>
    <col min="1801" max="1801" width="10.44140625" style="61" bestFit="1" customWidth="1"/>
    <col min="1802" max="1802" width="1.33203125" style="61" customWidth="1"/>
    <col min="1803" max="1803" width="10.44140625" style="61" bestFit="1" customWidth="1"/>
    <col min="1804" max="1804" width="1.44140625" style="61" customWidth="1"/>
    <col min="1805" max="1805" width="8.44140625" style="61" bestFit="1" customWidth="1"/>
    <col min="1806" max="1806" width="1.33203125" style="61" customWidth="1"/>
    <col min="1807" max="1807" width="11.44140625" style="61" bestFit="1" customWidth="1"/>
    <col min="1808" max="1808" width="1.44140625" style="61" customWidth="1"/>
    <col min="1809" max="1809" width="11" style="61" bestFit="1" customWidth="1"/>
    <col min="1810" max="1810" width="1.33203125" style="61" customWidth="1"/>
    <col min="1811" max="1811" width="11.5546875" style="61" bestFit="1" customWidth="1"/>
    <col min="1812" max="2042" width="9.109375" style="61"/>
    <col min="2043" max="2043" width="8.88671875" style="61" customWidth="1"/>
    <col min="2044" max="2044" width="1.33203125" style="61" customWidth="1"/>
    <col min="2045" max="2045" width="11.44140625" style="61" bestFit="1" customWidth="1"/>
    <col min="2046" max="2046" width="1.33203125" style="61" customWidth="1"/>
    <col min="2047" max="2047" width="12.88671875" style="61" bestFit="1" customWidth="1"/>
    <col min="2048" max="2048" width="1.109375" style="61" customWidth="1"/>
    <col min="2049" max="2049" width="11" style="61" bestFit="1" customWidth="1"/>
    <col min="2050" max="2050" width="1.33203125" style="61" customWidth="1"/>
    <col min="2051" max="2051" width="8.44140625" style="61" bestFit="1" customWidth="1"/>
    <col min="2052" max="2052" width="2.109375" style="61" customWidth="1"/>
    <col min="2053" max="2053" width="9.88671875" style="61" bestFit="1" customWidth="1"/>
    <col min="2054" max="2054" width="1.33203125" style="61" customWidth="1"/>
    <col min="2055" max="2055" width="11.44140625" style="61" bestFit="1" customWidth="1"/>
    <col min="2056" max="2056" width="1.33203125" style="61" customWidth="1"/>
    <col min="2057" max="2057" width="10.44140625" style="61" bestFit="1" customWidth="1"/>
    <col min="2058" max="2058" width="1.33203125" style="61" customWidth="1"/>
    <col min="2059" max="2059" width="10.44140625" style="61" bestFit="1" customWidth="1"/>
    <col min="2060" max="2060" width="1.44140625" style="61" customWidth="1"/>
    <col min="2061" max="2061" width="8.44140625" style="61" bestFit="1" customWidth="1"/>
    <col min="2062" max="2062" width="1.33203125" style="61" customWidth="1"/>
    <col min="2063" max="2063" width="11.44140625" style="61" bestFit="1" customWidth="1"/>
    <col min="2064" max="2064" width="1.44140625" style="61" customWidth="1"/>
    <col min="2065" max="2065" width="11" style="61" bestFit="1" customWidth="1"/>
    <col min="2066" max="2066" width="1.33203125" style="61" customWidth="1"/>
    <col min="2067" max="2067" width="11.5546875" style="61" bestFit="1" customWidth="1"/>
    <col min="2068" max="2298" width="9.109375" style="61"/>
    <col min="2299" max="2299" width="8.88671875" style="61" customWidth="1"/>
    <col min="2300" max="2300" width="1.33203125" style="61" customWidth="1"/>
    <col min="2301" max="2301" width="11.44140625" style="61" bestFit="1" customWidth="1"/>
    <col min="2302" max="2302" width="1.33203125" style="61" customWidth="1"/>
    <col min="2303" max="2303" width="12.88671875" style="61" bestFit="1" customWidth="1"/>
    <col min="2304" max="2304" width="1.109375" style="61" customWidth="1"/>
    <col min="2305" max="2305" width="11" style="61" bestFit="1" customWidth="1"/>
    <col min="2306" max="2306" width="1.33203125" style="61" customWidth="1"/>
    <col min="2307" max="2307" width="8.44140625" style="61" bestFit="1" customWidth="1"/>
    <col min="2308" max="2308" width="2.109375" style="61" customWidth="1"/>
    <col min="2309" max="2309" width="9.88671875" style="61" bestFit="1" customWidth="1"/>
    <col min="2310" max="2310" width="1.33203125" style="61" customWidth="1"/>
    <col min="2311" max="2311" width="11.44140625" style="61" bestFit="1" customWidth="1"/>
    <col min="2312" max="2312" width="1.33203125" style="61" customWidth="1"/>
    <col min="2313" max="2313" width="10.44140625" style="61" bestFit="1" customWidth="1"/>
    <col min="2314" max="2314" width="1.33203125" style="61" customWidth="1"/>
    <col min="2315" max="2315" width="10.44140625" style="61" bestFit="1" customWidth="1"/>
    <col min="2316" max="2316" width="1.44140625" style="61" customWidth="1"/>
    <col min="2317" max="2317" width="8.44140625" style="61" bestFit="1" customWidth="1"/>
    <col min="2318" max="2318" width="1.33203125" style="61" customWidth="1"/>
    <col min="2319" max="2319" width="11.44140625" style="61" bestFit="1" customWidth="1"/>
    <col min="2320" max="2320" width="1.44140625" style="61" customWidth="1"/>
    <col min="2321" max="2321" width="11" style="61" bestFit="1" customWidth="1"/>
    <col min="2322" max="2322" width="1.33203125" style="61" customWidth="1"/>
    <col min="2323" max="2323" width="11.5546875" style="61" bestFit="1" customWidth="1"/>
    <col min="2324" max="2554" width="9.109375" style="61"/>
    <col min="2555" max="2555" width="8.88671875" style="61" customWidth="1"/>
    <col min="2556" max="2556" width="1.33203125" style="61" customWidth="1"/>
    <col min="2557" max="2557" width="11.44140625" style="61" bestFit="1" customWidth="1"/>
    <col min="2558" max="2558" width="1.33203125" style="61" customWidth="1"/>
    <col min="2559" max="2559" width="12.88671875" style="61" bestFit="1" customWidth="1"/>
    <col min="2560" max="2560" width="1.109375" style="61" customWidth="1"/>
    <col min="2561" max="2561" width="11" style="61" bestFit="1" customWidth="1"/>
    <col min="2562" max="2562" width="1.33203125" style="61" customWidth="1"/>
    <col min="2563" max="2563" width="8.44140625" style="61" bestFit="1" customWidth="1"/>
    <col min="2564" max="2564" width="2.109375" style="61" customWidth="1"/>
    <col min="2565" max="2565" width="9.88671875" style="61" bestFit="1" customWidth="1"/>
    <col min="2566" max="2566" width="1.33203125" style="61" customWidth="1"/>
    <col min="2567" max="2567" width="11.44140625" style="61" bestFit="1" customWidth="1"/>
    <col min="2568" max="2568" width="1.33203125" style="61" customWidth="1"/>
    <col min="2569" max="2569" width="10.44140625" style="61" bestFit="1" customWidth="1"/>
    <col min="2570" max="2570" width="1.33203125" style="61" customWidth="1"/>
    <col min="2571" max="2571" width="10.44140625" style="61" bestFit="1" customWidth="1"/>
    <col min="2572" max="2572" width="1.44140625" style="61" customWidth="1"/>
    <col min="2573" max="2573" width="8.44140625" style="61" bestFit="1" customWidth="1"/>
    <col min="2574" max="2574" width="1.33203125" style="61" customWidth="1"/>
    <col min="2575" max="2575" width="11.44140625" style="61" bestFit="1" customWidth="1"/>
    <col min="2576" max="2576" width="1.44140625" style="61" customWidth="1"/>
    <col min="2577" max="2577" width="11" style="61" bestFit="1" customWidth="1"/>
    <col min="2578" max="2578" width="1.33203125" style="61" customWidth="1"/>
    <col min="2579" max="2579" width="11.5546875" style="61" bestFit="1" customWidth="1"/>
    <col min="2580" max="2810" width="9.109375" style="61"/>
    <col min="2811" max="2811" width="8.88671875" style="61" customWidth="1"/>
    <col min="2812" max="2812" width="1.33203125" style="61" customWidth="1"/>
    <col min="2813" max="2813" width="11.44140625" style="61" bestFit="1" customWidth="1"/>
    <col min="2814" max="2814" width="1.33203125" style="61" customWidth="1"/>
    <col min="2815" max="2815" width="12.88671875" style="61" bestFit="1" customWidth="1"/>
    <col min="2816" max="2816" width="1.109375" style="61" customWidth="1"/>
    <col min="2817" max="2817" width="11" style="61" bestFit="1" customWidth="1"/>
    <col min="2818" max="2818" width="1.33203125" style="61" customWidth="1"/>
    <col min="2819" max="2819" width="8.44140625" style="61" bestFit="1" customWidth="1"/>
    <col min="2820" max="2820" width="2.109375" style="61" customWidth="1"/>
    <col min="2821" max="2821" width="9.88671875" style="61" bestFit="1" customWidth="1"/>
    <col min="2822" max="2822" width="1.33203125" style="61" customWidth="1"/>
    <col min="2823" max="2823" width="11.44140625" style="61" bestFit="1" customWidth="1"/>
    <col min="2824" max="2824" width="1.33203125" style="61" customWidth="1"/>
    <col min="2825" max="2825" width="10.44140625" style="61" bestFit="1" customWidth="1"/>
    <col min="2826" max="2826" width="1.33203125" style="61" customWidth="1"/>
    <col min="2827" max="2827" width="10.44140625" style="61" bestFit="1" customWidth="1"/>
    <col min="2828" max="2828" width="1.44140625" style="61" customWidth="1"/>
    <col min="2829" max="2829" width="8.44140625" style="61" bestFit="1" customWidth="1"/>
    <col min="2830" max="2830" width="1.33203125" style="61" customWidth="1"/>
    <col min="2831" max="2831" width="11.44140625" style="61" bestFit="1" customWidth="1"/>
    <col min="2832" max="2832" width="1.44140625" style="61" customWidth="1"/>
    <col min="2833" max="2833" width="11" style="61" bestFit="1" customWidth="1"/>
    <col min="2834" max="2834" width="1.33203125" style="61" customWidth="1"/>
    <col min="2835" max="2835" width="11.5546875" style="61" bestFit="1" customWidth="1"/>
    <col min="2836" max="3066" width="9.109375" style="61"/>
    <col min="3067" max="3067" width="8.88671875" style="61" customWidth="1"/>
    <col min="3068" max="3068" width="1.33203125" style="61" customWidth="1"/>
    <col min="3069" max="3069" width="11.44140625" style="61" bestFit="1" customWidth="1"/>
    <col min="3070" max="3070" width="1.33203125" style="61" customWidth="1"/>
    <col min="3071" max="3071" width="12.88671875" style="61" bestFit="1" customWidth="1"/>
    <col min="3072" max="3072" width="1.109375" style="61" customWidth="1"/>
    <col min="3073" max="3073" width="11" style="61" bestFit="1" customWidth="1"/>
    <col min="3074" max="3074" width="1.33203125" style="61" customWidth="1"/>
    <col min="3075" max="3075" width="8.44140625" style="61" bestFit="1" customWidth="1"/>
    <col min="3076" max="3076" width="2.109375" style="61" customWidth="1"/>
    <col min="3077" max="3077" width="9.88671875" style="61" bestFit="1" customWidth="1"/>
    <col min="3078" max="3078" width="1.33203125" style="61" customWidth="1"/>
    <col min="3079" max="3079" width="11.44140625" style="61" bestFit="1" customWidth="1"/>
    <col min="3080" max="3080" width="1.33203125" style="61" customWidth="1"/>
    <col min="3081" max="3081" width="10.44140625" style="61" bestFit="1" customWidth="1"/>
    <col min="3082" max="3082" width="1.33203125" style="61" customWidth="1"/>
    <col min="3083" max="3083" width="10.44140625" style="61" bestFit="1" customWidth="1"/>
    <col min="3084" max="3084" width="1.44140625" style="61" customWidth="1"/>
    <col min="3085" max="3085" width="8.44140625" style="61" bestFit="1" customWidth="1"/>
    <col min="3086" max="3086" width="1.33203125" style="61" customWidth="1"/>
    <col min="3087" max="3087" width="11.44140625" style="61" bestFit="1" customWidth="1"/>
    <col min="3088" max="3088" width="1.44140625" style="61" customWidth="1"/>
    <col min="3089" max="3089" width="11" style="61" bestFit="1" customWidth="1"/>
    <col min="3090" max="3090" width="1.33203125" style="61" customWidth="1"/>
    <col min="3091" max="3091" width="11.5546875" style="61" bestFit="1" customWidth="1"/>
    <col min="3092" max="3322" width="9.109375" style="61"/>
    <col min="3323" max="3323" width="8.88671875" style="61" customWidth="1"/>
    <col min="3324" max="3324" width="1.33203125" style="61" customWidth="1"/>
    <col min="3325" max="3325" width="11.44140625" style="61" bestFit="1" customWidth="1"/>
    <col min="3326" max="3326" width="1.33203125" style="61" customWidth="1"/>
    <col min="3327" max="3327" width="12.88671875" style="61" bestFit="1" customWidth="1"/>
    <col min="3328" max="3328" width="1.109375" style="61" customWidth="1"/>
    <col min="3329" max="3329" width="11" style="61" bestFit="1" customWidth="1"/>
    <col min="3330" max="3330" width="1.33203125" style="61" customWidth="1"/>
    <col min="3331" max="3331" width="8.44140625" style="61" bestFit="1" customWidth="1"/>
    <col min="3332" max="3332" width="2.109375" style="61" customWidth="1"/>
    <col min="3333" max="3333" width="9.88671875" style="61" bestFit="1" customWidth="1"/>
    <col min="3334" max="3334" width="1.33203125" style="61" customWidth="1"/>
    <col min="3335" max="3335" width="11.44140625" style="61" bestFit="1" customWidth="1"/>
    <col min="3336" max="3336" width="1.33203125" style="61" customWidth="1"/>
    <col min="3337" max="3337" width="10.44140625" style="61" bestFit="1" customWidth="1"/>
    <col min="3338" max="3338" width="1.33203125" style="61" customWidth="1"/>
    <col min="3339" max="3339" width="10.44140625" style="61" bestFit="1" customWidth="1"/>
    <col min="3340" max="3340" width="1.44140625" style="61" customWidth="1"/>
    <col min="3341" max="3341" width="8.44140625" style="61" bestFit="1" customWidth="1"/>
    <col min="3342" max="3342" width="1.33203125" style="61" customWidth="1"/>
    <col min="3343" max="3343" width="11.44140625" style="61" bestFit="1" customWidth="1"/>
    <col min="3344" max="3344" width="1.44140625" style="61" customWidth="1"/>
    <col min="3345" max="3345" width="11" style="61" bestFit="1" customWidth="1"/>
    <col min="3346" max="3346" width="1.33203125" style="61" customWidth="1"/>
    <col min="3347" max="3347" width="11.5546875" style="61" bestFit="1" customWidth="1"/>
    <col min="3348" max="3578" width="9.109375" style="61"/>
    <col min="3579" max="3579" width="8.88671875" style="61" customWidth="1"/>
    <col min="3580" max="3580" width="1.33203125" style="61" customWidth="1"/>
    <col min="3581" max="3581" width="11.44140625" style="61" bestFit="1" customWidth="1"/>
    <col min="3582" max="3582" width="1.33203125" style="61" customWidth="1"/>
    <col min="3583" max="3583" width="12.88671875" style="61" bestFit="1" customWidth="1"/>
    <col min="3584" max="3584" width="1.109375" style="61" customWidth="1"/>
    <col min="3585" max="3585" width="11" style="61" bestFit="1" customWidth="1"/>
    <col min="3586" max="3586" width="1.33203125" style="61" customWidth="1"/>
    <col min="3587" max="3587" width="8.44140625" style="61" bestFit="1" customWidth="1"/>
    <col min="3588" max="3588" width="2.109375" style="61" customWidth="1"/>
    <col min="3589" max="3589" width="9.88671875" style="61" bestFit="1" customWidth="1"/>
    <col min="3590" max="3590" width="1.33203125" style="61" customWidth="1"/>
    <col min="3591" max="3591" width="11.44140625" style="61" bestFit="1" customWidth="1"/>
    <col min="3592" max="3592" width="1.33203125" style="61" customWidth="1"/>
    <col min="3593" max="3593" width="10.44140625" style="61" bestFit="1" customWidth="1"/>
    <col min="3594" max="3594" width="1.33203125" style="61" customWidth="1"/>
    <col min="3595" max="3595" width="10.44140625" style="61" bestFit="1" customWidth="1"/>
    <col min="3596" max="3596" width="1.44140625" style="61" customWidth="1"/>
    <col min="3597" max="3597" width="8.44140625" style="61" bestFit="1" customWidth="1"/>
    <col min="3598" max="3598" width="1.33203125" style="61" customWidth="1"/>
    <col min="3599" max="3599" width="11.44140625" style="61" bestFit="1" customWidth="1"/>
    <col min="3600" max="3600" width="1.44140625" style="61" customWidth="1"/>
    <col min="3601" max="3601" width="11" style="61" bestFit="1" customWidth="1"/>
    <col min="3602" max="3602" width="1.33203125" style="61" customWidth="1"/>
    <col min="3603" max="3603" width="11.5546875" style="61" bestFit="1" customWidth="1"/>
    <col min="3604" max="3834" width="9.109375" style="61"/>
    <col min="3835" max="3835" width="8.88671875" style="61" customWidth="1"/>
    <col min="3836" max="3836" width="1.33203125" style="61" customWidth="1"/>
    <col min="3837" max="3837" width="11.44140625" style="61" bestFit="1" customWidth="1"/>
    <col min="3838" max="3838" width="1.33203125" style="61" customWidth="1"/>
    <col min="3839" max="3839" width="12.88671875" style="61" bestFit="1" customWidth="1"/>
    <col min="3840" max="3840" width="1.109375" style="61" customWidth="1"/>
    <col min="3841" max="3841" width="11" style="61" bestFit="1" customWidth="1"/>
    <col min="3842" max="3842" width="1.33203125" style="61" customWidth="1"/>
    <col min="3843" max="3843" width="8.44140625" style="61" bestFit="1" customWidth="1"/>
    <col min="3844" max="3844" width="2.109375" style="61" customWidth="1"/>
    <col min="3845" max="3845" width="9.88671875" style="61" bestFit="1" customWidth="1"/>
    <col min="3846" max="3846" width="1.33203125" style="61" customWidth="1"/>
    <col min="3847" max="3847" width="11.44140625" style="61" bestFit="1" customWidth="1"/>
    <col min="3848" max="3848" width="1.33203125" style="61" customWidth="1"/>
    <col min="3849" max="3849" width="10.44140625" style="61" bestFit="1" customWidth="1"/>
    <col min="3850" max="3850" width="1.33203125" style="61" customWidth="1"/>
    <col min="3851" max="3851" width="10.44140625" style="61" bestFit="1" customWidth="1"/>
    <col min="3852" max="3852" width="1.44140625" style="61" customWidth="1"/>
    <col min="3853" max="3853" width="8.44140625" style="61" bestFit="1" customWidth="1"/>
    <col min="3854" max="3854" width="1.33203125" style="61" customWidth="1"/>
    <col min="3855" max="3855" width="11.44140625" style="61" bestFit="1" customWidth="1"/>
    <col min="3856" max="3856" width="1.44140625" style="61" customWidth="1"/>
    <col min="3857" max="3857" width="11" style="61" bestFit="1" customWidth="1"/>
    <col min="3858" max="3858" width="1.33203125" style="61" customWidth="1"/>
    <col min="3859" max="3859" width="11.5546875" style="61" bestFit="1" customWidth="1"/>
    <col min="3860" max="4090" width="9.109375" style="61"/>
    <col min="4091" max="4091" width="8.88671875" style="61" customWidth="1"/>
    <col min="4092" max="4092" width="1.33203125" style="61" customWidth="1"/>
    <col min="4093" max="4093" width="11.44140625" style="61" bestFit="1" customWidth="1"/>
    <col min="4094" max="4094" width="1.33203125" style="61" customWidth="1"/>
    <col min="4095" max="4095" width="12.88671875" style="61" bestFit="1" customWidth="1"/>
    <col min="4096" max="4096" width="1.109375" style="61" customWidth="1"/>
    <col min="4097" max="4097" width="11" style="61" bestFit="1" customWidth="1"/>
    <col min="4098" max="4098" width="1.33203125" style="61" customWidth="1"/>
    <col min="4099" max="4099" width="8.44140625" style="61" bestFit="1" customWidth="1"/>
    <col min="4100" max="4100" width="2.109375" style="61" customWidth="1"/>
    <col min="4101" max="4101" width="9.88671875" style="61" bestFit="1" customWidth="1"/>
    <col min="4102" max="4102" width="1.33203125" style="61" customWidth="1"/>
    <col min="4103" max="4103" width="11.44140625" style="61" bestFit="1" customWidth="1"/>
    <col min="4104" max="4104" width="1.33203125" style="61" customWidth="1"/>
    <col min="4105" max="4105" width="10.44140625" style="61" bestFit="1" customWidth="1"/>
    <col min="4106" max="4106" width="1.33203125" style="61" customWidth="1"/>
    <col min="4107" max="4107" width="10.44140625" style="61" bestFit="1" customWidth="1"/>
    <col min="4108" max="4108" width="1.44140625" style="61" customWidth="1"/>
    <col min="4109" max="4109" width="8.44140625" style="61" bestFit="1" customWidth="1"/>
    <col min="4110" max="4110" width="1.33203125" style="61" customWidth="1"/>
    <col min="4111" max="4111" width="11.44140625" style="61" bestFit="1" customWidth="1"/>
    <col min="4112" max="4112" width="1.44140625" style="61" customWidth="1"/>
    <col min="4113" max="4113" width="11" style="61" bestFit="1" customWidth="1"/>
    <col min="4114" max="4114" width="1.33203125" style="61" customWidth="1"/>
    <col min="4115" max="4115" width="11.5546875" style="61" bestFit="1" customWidth="1"/>
    <col min="4116" max="4346" width="9.109375" style="61"/>
    <col min="4347" max="4347" width="8.88671875" style="61" customWidth="1"/>
    <col min="4348" max="4348" width="1.33203125" style="61" customWidth="1"/>
    <col min="4349" max="4349" width="11.44140625" style="61" bestFit="1" customWidth="1"/>
    <col min="4350" max="4350" width="1.33203125" style="61" customWidth="1"/>
    <col min="4351" max="4351" width="12.88671875" style="61" bestFit="1" customWidth="1"/>
    <col min="4352" max="4352" width="1.109375" style="61" customWidth="1"/>
    <col min="4353" max="4353" width="11" style="61" bestFit="1" customWidth="1"/>
    <col min="4354" max="4354" width="1.33203125" style="61" customWidth="1"/>
    <col min="4355" max="4355" width="8.44140625" style="61" bestFit="1" customWidth="1"/>
    <col min="4356" max="4356" width="2.109375" style="61" customWidth="1"/>
    <col min="4357" max="4357" width="9.88671875" style="61" bestFit="1" customWidth="1"/>
    <col min="4358" max="4358" width="1.33203125" style="61" customWidth="1"/>
    <col min="4359" max="4359" width="11.44140625" style="61" bestFit="1" customWidth="1"/>
    <col min="4360" max="4360" width="1.33203125" style="61" customWidth="1"/>
    <col min="4361" max="4361" width="10.44140625" style="61" bestFit="1" customWidth="1"/>
    <col min="4362" max="4362" width="1.33203125" style="61" customWidth="1"/>
    <col min="4363" max="4363" width="10.44140625" style="61" bestFit="1" customWidth="1"/>
    <col min="4364" max="4364" width="1.44140625" style="61" customWidth="1"/>
    <col min="4365" max="4365" width="8.44140625" style="61" bestFit="1" customWidth="1"/>
    <col min="4366" max="4366" width="1.33203125" style="61" customWidth="1"/>
    <col min="4367" max="4367" width="11.44140625" style="61" bestFit="1" customWidth="1"/>
    <col min="4368" max="4368" width="1.44140625" style="61" customWidth="1"/>
    <col min="4369" max="4369" width="11" style="61" bestFit="1" customWidth="1"/>
    <col min="4370" max="4370" width="1.33203125" style="61" customWidth="1"/>
    <col min="4371" max="4371" width="11.5546875" style="61" bestFit="1" customWidth="1"/>
    <col min="4372" max="4602" width="9.109375" style="61"/>
    <col min="4603" max="4603" width="8.88671875" style="61" customWidth="1"/>
    <col min="4604" max="4604" width="1.33203125" style="61" customWidth="1"/>
    <col min="4605" max="4605" width="11.44140625" style="61" bestFit="1" customWidth="1"/>
    <col min="4606" max="4606" width="1.33203125" style="61" customWidth="1"/>
    <col min="4607" max="4607" width="12.88671875" style="61" bestFit="1" customWidth="1"/>
    <col min="4608" max="4608" width="1.109375" style="61" customWidth="1"/>
    <col min="4609" max="4609" width="11" style="61" bestFit="1" customWidth="1"/>
    <col min="4610" max="4610" width="1.33203125" style="61" customWidth="1"/>
    <col min="4611" max="4611" width="8.44140625" style="61" bestFit="1" customWidth="1"/>
    <col min="4612" max="4612" width="2.109375" style="61" customWidth="1"/>
    <col min="4613" max="4613" width="9.88671875" style="61" bestFit="1" customWidth="1"/>
    <col min="4614" max="4614" width="1.33203125" style="61" customWidth="1"/>
    <col min="4615" max="4615" width="11.44140625" style="61" bestFit="1" customWidth="1"/>
    <col min="4616" max="4616" width="1.33203125" style="61" customWidth="1"/>
    <col min="4617" max="4617" width="10.44140625" style="61" bestFit="1" customWidth="1"/>
    <col min="4618" max="4618" width="1.33203125" style="61" customWidth="1"/>
    <col min="4619" max="4619" width="10.44140625" style="61" bestFit="1" customWidth="1"/>
    <col min="4620" max="4620" width="1.44140625" style="61" customWidth="1"/>
    <col min="4621" max="4621" width="8.44140625" style="61" bestFit="1" customWidth="1"/>
    <col min="4622" max="4622" width="1.33203125" style="61" customWidth="1"/>
    <col min="4623" max="4623" width="11.44140625" style="61" bestFit="1" customWidth="1"/>
    <col min="4624" max="4624" width="1.44140625" style="61" customWidth="1"/>
    <col min="4625" max="4625" width="11" style="61" bestFit="1" customWidth="1"/>
    <col min="4626" max="4626" width="1.33203125" style="61" customWidth="1"/>
    <col min="4627" max="4627" width="11.5546875" style="61" bestFit="1" customWidth="1"/>
    <col min="4628" max="4858" width="9.109375" style="61"/>
    <col min="4859" max="4859" width="8.88671875" style="61" customWidth="1"/>
    <col min="4860" max="4860" width="1.33203125" style="61" customWidth="1"/>
    <col min="4861" max="4861" width="11.44140625" style="61" bestFit="1" customWidth="1"/>
    <col min="4862" max="4862" width="1.33203125" style="61" customWidth="1"/>
    <col min="4863" max="4863" width="12.88671875" style="61" bestFit="1" customWidth="1"/>
    <col min="4864" max="4864" width="1.109375" style="61" customWidth="1"/>
    <col min="4865" max="4865" width="11" style="61" bestFit="1" customWidth="1"/>
    <col min="4866" max="4866" width="1.33203125" style="61" customWidth="1"/>
    <col min="4867" max="4867" width="8.44140625" style="61" bestFit="1" customWidth="1"/>
    <col min="4868" max="4868" width="2.109375" style="61" customWidth="1"/>
    <col min="4869" max="4869" width="9.88671875" style="61" bestFit="1" customWidth="1"/>
    <col min="4870" max="4870" width="1.33203125" style="61" customWidth="1"/>
    <col min="4871" max="4871" width="11.44140625" style="61" bestFit="1" customWidth="1"/>
    <col min="4872" max="4872" width="1.33203125" style="61" customWidth="1"/>
    <col min="4873" max="4873" width="10.44140625" style="61" bestFit="1" customWidth="1"/>
    <col min="4874" max="4874" width="1.33203125" style="61" customWidth="1"/>
    <col min="4875" max="4875" width="10.44140625" style="61" bestFit="1" customWidth="1"/>
    <col min="4876" max="4876" width="1.44140625" style="61" customWidth="1"/>
    <col min="4877" max="4877" width="8.44140625" style="61" bestFit="1" customWidth="1"/>
    <col min="4878" max="4878" width="1.33203125" style="61" customWidth="1"/>
    <col min="4879" max="4879" width="11.44140625" style="61" bestFit="1" customWidth="1"/>
    <col min="4880" max="4880" width="1.44140625" style="61" customWidth="1"/>
    <col min="4881" max="4881" width="11" style="61" bestFit="1" customWidth="1"/>
    <col min="4882" max="4882" width="1.33203125" style="61" customWidth="1"/>
    <col min="4883" max="4883" width="11.5546875" style="61" bestFit="1" customWidth="1"/>
    <col min="4884" max="5114" width="9.109375" style="61"/>
    <col min="5115" max="5115" width="8.88671875" style="61" customWidth="1"/>
    <col min="5116" max="5116" width="1.33203125" style="61" customWidth="1"/>
    <col min="5117" max="5117" width="11.44140625" style="61" bestFit="1" customWidth="1"/>
    <col min="5118" max="5118" width="1.33203125" style="61" customWidth="1"/>
    <col min="5119" max="5119" width="12.88671875" style="61" bestFit="1" customWidth="1"/>
    <col min="5120" max="5120" width="1.109375" style="61" customWidth="1"/>
    <col min="5121" max="5121" width="11" style="61" bestFit="1" customWidth="1"/>
    <col min="5122" max="5122" width="1.33203125" style="61" customWidth="1"/>
    <col min="5123" max="5123" width="8.44140625" style="61" bestFit="1" customWidth="1"/>
    <col min="5124" max="5124" width="2.109375" style="61" customWidth="1"/>
    <col min="5125" max="5125" width="9.88671875" style="61" bestFit="1" customWidth="1"/>
    <col min="5126" max="5126" width="1.33203125" style="61" customWidth="1"/>
    <col min="5127" max="5127" width="11.44140625" style="61" bestFit="1" customWidth="1"/>
    <col min="5128" max="5128" width="1.33203125" style="61" customWidth="1"/>
    <col min="5129" max="5129" width="10.44140625" style="61" bestFit="1" customWidth="1"/>
    <col min="5130" max="5130" width="1.33203125" style="61" customWidth="1"/>
    <col min="5131" max="5131" width="10.44140625" style="61" bestFit="1" customWidth="1"/>
    <col min="5132" max="5132" width="1.44140625" style="61" customWidth="1"/>
    <col min="5133" max="5133" width="8.44140625" style="61" bestFit="1" customWidth="1"/>
    <col min="5134" max="5134" width="1.33203125" style="61" customWidth="1"/>
    <col min="5135" max="5135" width="11.44140625" style="61" bestFit="1" customWidth="1"/>
    <col min="5136" max="5136" width="1.44140625" style="61" customWidth="1"/>
    <col min="5137" max="5137" width="11" style="61" bestFit="1" customWidth="1"/>
    <col min="5138" max="5138" width="1.33203125" style="61" customWidth="1"/>
    <col min="5139" max="5139" width="11.5546875" style="61" bestFit="1" customWidth="1"/>
    <col min="5140" max="5370" width="9.109375" style="61"/>
    <col min="5371" max="5371" width="8.88671875" style="61" customWidth="1"/>
    <col min="5372" max="5372" width="1.33203125" style="61" customWidth="1"/>
    <col min="5373" max="5373" width="11.44140625" style="61" bestFit="1" customWidth="1"/>
    <col min="5374" max="5374" width="1.33203125" style="61" customWidth="1"/>
    <col min="5375" max="5375" width="12.88671875" style="61" bestFit="1" customWidth="1"/>
    <col min="5376" max="5376" width="1.109375" style="61" customWidth="1"/>
    <col min="5377" max="5377" width="11" style="61" bestFit="1" customWidth="1"/>
    <col min="5378" max="5378" width="1.33203125" style="61" customWidth="1"/>
    <col min="5379" max="5379" width="8.44140625" style="61" bestFit="1" customWidth="1"/>
    <col min="5380" max="5380" width="2.109375" style="61" customWidth="1"/>
    <col min="5381" max="5381" width="9.88671875" style="61" bestFit="1" customWidth="1"/>
    <col min="5382" max="5382" width="1.33203125" style="61" customWidth="1"/>
    <col min="5383" max="5383" width="11.44140625" style="61" bestFit="1" customWidth="1"/>
    <col min="5384" max="5384" width="1.33203125" style="61" customWidth="1"/>
    <col min="5385" max="5385" width="10.44140625" style="61" bestFit="1" customWidth="1"/>
    <col min="5386" max="5386" width="1.33203125" style="61" customWidth="1"/>
    <col min="5387" max="5387" width="10.44140625" style="61" bestFit="1" customWidth="1"/>
    <col min="5388" max="5388" width="1.44140625" style="61" customWidth="1"/>
    <col min="5389" max="5389" width="8.44140625" style="61" bestFit="1" customWidth="1"/>
    <col min="5390" max="5390" width="1.33203125" style="61" customWidth="1"/>
    <col min="5391" max="5391" width="11.44140625" style="61" bestFit="1" customWidth="1"/>
    <col min="5392" max="5392" width="1.44140625" style="61" customWidth="1"/>
    <col min="5393" max="5393" width="11" style="61" bestFit="1" customWidth="1"/>
    <col min="5394" max="5394" width="1.33203125" style="61" customWidth="1"/>
    <col min="5395" max="5395" width="11.5546875" style="61" bestFit="1" customWidth="1"/>
    <col min="5396" max="5626" width="9.109375" style="61"/>
    <col min="5627" max="5627" width="8.88671875" style="61" customWidth="1"/>
    <col min="5628" max="5628" width="1.33203125" style="61" customWidth="1"/>
    <col min="5629" max="5629" width="11.44140625" style="61" bestFit="1" customWidth="1"/>
    <col min="5630" max="5630" width="1.33203125" style="61" customWidth="1"/>
    <col min="5631" max="5631" width="12.88671875" style="61" bestFit="1" customWidth="1"/>
    <col min="5632" max="5632" width="1.109375" style="61" customWidth="1"/>
    <col min="5633" max="5633" width="11" style="61" bestFit="1" customWidth="1"/>
    <col min="5634" max="5634" width="1.33203125" style="61" customWidth="1"/>
    <col min="5635" max="5635" width="8.44140625" style="61" bestFit="1" customWidth="1"/>
    <col min="5636" max="5636" width="2.109375" style="61" customWidth="1"/>
    <col min="5637" max="5637" width="9.88671875" style="61" bestFit="1" customWidth="1"/>
    <col min="5638" max="5638" width="1.33203125" style="61" customWidth="1"/>
    <col min="5639" max="5639" width="11.44140625" style="61" bestFit="1" customWidth="1"/>
    <col min="5640" max="5640" width="1.33203125" style="61" customWidth="1"/>
    <col min="5641" max="5641" width="10.44140625" style="61" bestFit="1" customWidth="1"/>
    <col min="5642" max="5642" width="1.33203125" style="61" customWidth="1"/>
    <col min="5643" max="5643" width="10.44140625" style="61" bestFit="1" customWidth="1"/>
    <col min="5644" max="5644" width="1.44140625" style="61" customWidth="1"/>
    <col min="5645" max="5645" width="8.44140625" style="61" bestFit="1" customWidth="1"/>
    <col min="5646" max="5646" width="1.33203125" style="61" customWidth="1"/>
    <col min="5647" max="5647" width="11.44140625" style="61" bestFit="1" customWidth="1"/>
    <col min="5648" max="5648" width="1.44140625" style="61" customWidth="1"/>
    <col min="5649" max="5649" width="11" style="61" bestFit="1" customWidth="1"/>
    <col min="5650" max="5650" width="1.33203125" style="61" customWidth="1"/>
    <col min="5651" max="5651" width="11.5546875" style="61" bestFit="1" customWidth="1"/>
    <col min="5652" max="5882" width="9.109375" style="61"/>
    <col min="5883" max="5883" width="8.88671875" style="61" customWidth="1"/>
    <col min="5884" max="5884" width="1.33203125" style="61" customWidth="1"/>
    <col min="5885" max="5885" width="11.44140625" style="61" bestFit="1" customWidth="1"/>
    <col min="5886" max="5886" width="1.33203125" style="61" customWidth="1"/>
    <col min="5887" max="5887" width="12.88671875" style="61" bestFit="1" customWidth="1"/>
    <col min="5888" max="5888" width="1.109375" style="61" customWidth="1"/>
    <col min="5889" max="5889" width="11" style="61" bestFit="1" customWidth="1"/>
    <col min="5890" max="5890" width="1.33203125" style="61" customWidth="1"/>
    <col min="5891" max="5891" width="8.44140625" style="61" bestFit="1" customWidth="1"/>
    <col min="5892" max="5892" width="2.109375" style="61" customWidth="1"/>
    <col min="5893" max="5893" width="9.88671875" style="61" bestFit="1" customWidth="1"/>
    <col min="5894" max="5894" width="1.33203125" style="61" customWidth="1"/>
    <col min="5895" max="5895" width="11.44140625" style="61" bestFit="1" customWidth="1"/>
    <col min="5896" max="5896" width="1.33203125" style="61" customWidth="1"/>
    <col min="5897" max="5897" width="10.44140625" style="61" bestFit="1" customWidth="1"/>
    <col min="5898" max="5898" width="1.33203125" style="61" customWidth="1"/>
    <col min="5899" max="5899" width="10.44140625" style="61" bestFit="1" customWidth="1"/>
    <col min="5900" max="5900" width="1.44140625" style="61" customWidth="1"/>
    <col min="5901" max="5901" width="8.44140625" style="61" bestFit="1" customWidth="1"/>
    <col min="5902" max="5902" width="1.33203125" style="61" customWidth="1"/>
    <col min="5903" max="5903" width="11.44140625" style="61" bestFit="1" customWidth="1"/>
    <col min="5904" max="5904" width="1.44140625" style="61" customWidth="1"/>
    <col min="5905" max="5905" width="11" style="61" bestFit="1" customWidth="1"/>
    <col min="5906" max="5906" width="1.33203125" style="61" customWidth="1"/>
    <col min="5907" max="5907" width="11.5546875" style="61" bestFit="1" customWidth="1"/>
    <col min="5908" max="6138" width="9.109375" style="61"/>
    <col min="6139" max="6139" width="8.88671875" style="61" customWidth="1"/>
    <col min="6140" max="6140" width="1.33203125" style="61" customWidth="1"/>
    <col min="6141" max="6141" width="11.44140625" style="61" bestFit="1" customWidth="1"/>
    <col min="6142" max="6142" width="1.33203125" style="61" customWidth="1"/>
    <col min="6143" max="6143" width="12.88671875" style="61" bestFit="1" customWidth="1"/>
    <col min="6144" max="6144" width="1.109375" style="61" customWidth="1"/>
    <col min="6145" max="6145" width="11" style="61" bestFit="1" customWidth="1"/>
    <col min="6146" max="6146" width="1.33203125" style="61" customWidth="1"/>
    <col min="6147" max="6147" width="8.44140625" style="61" bestFit="1" customWidth="1"/>
    <col min="6148" max="6148" width="2.109375" style="61" customWidth="1"/>
    <col min="6149" max="6149" width="9.88671875" style="61" bestFit="1" customWidth="1"/>
    <col min="6150" max="6150" width="1.33203125" style="61" customWidth="1"/>
    <col min="6151" max="6151" width="11.44140625" style="61" bestFit="1" customWidth="1"/>
    <col min="6152" max="6152" width="1.33203125" style="61" customWidth="1"/>
    <col min="6153" max="6153" width="10.44140625" style="61" bestFit="1" customWidth="1"/>
    <col min="6154" max="6154" width="1.33203125" style="61" customWidth="1"/>
    <col min="6155" max="6155" width="10.44140625" style="61" bestFit="1" customWidth="1"/>
    <col min="6156" max="6156" width="1.44140625" style="61" customWidth="1"/>
    <col min="6157" max="6157" width="8.44140625" style="61" bestFit="1" customWidth="1"/>
    <col min="6158" max="6158" width="1.33203125" style="61" customWidth="1"/>
    <col min="6159" max="6159" width="11.44140625" style="61" bestFit="1" customWidth="1"/>
    <col min="6160" max="6160" width="1.44140625" style="61" customWidth="1"/>
    <col min="6161" max="6161" width="11" style="61" bestFit="1" customWidth="1"/>
    <col min="6162" max="6162" width="1.33203125" style="61" customWidth="1"/>
    <col min="6163" max="6163" width="11.5546875" style="61" bestFit="1" customWidth="1"/>
    <col min="6164" max="6394" width="9.109375" style="61"/>
    <col min="6395" max="6395" width="8.88671875" style="61" customWidth="1"/>
    <col min="6396" max="6396" width="1.33203125" style="61" customWidth="1"/>
    <col min="6397" max="6397" width="11.44140625" style="61" bestFit="1" customWidth="1"/>
    <col min="6398" max="6398" width="1.33203125" style="61" customWidth="1"/>
    <col min="6399" max="6399" width="12.88671875" style="61" bestFit="1" customWidth="1"/>
    <col min="6400" max="6400" width="1.109375" style="61" customWidth="1"/>
    <col min="6401" max="6401" width="11" style="61" bestFit="1" customWidth="1"/>
    <col min="6402" max="6402" width="1.33203125" style="61" customWidth="1"/>
    <col min="6403" max="6403" width="8.44140625" style="61" bestFit="1" customWidth="1"/>
    <col min="6404" max="6404" width="2.109375" style="61" customWidth="1"/>
    <col min="6405" max="6405" width="9.88671875" style="61" bestFit="1" customWidth="1"/>
    <col min="6406" max="6406" width="1.33203125" style="61" customWidth="1"/>
    <col min="6407" max="6407" width="11.44140625" style="61" bestFit="1" customWidth="1"/>
    <col min="6408" max="6408" width="1.33203125" style="61" customWidth="1"/>
    <col min="6409" max="6409" width="10.44140625" style="61" bestFit="1" customWidth="1"/>
    <col min="6410" max="6410" width="1.33203125" style="61" customWidth="1"/>
    <col min="6411" max="6411" width="10.44140625" style="61" bestFit="1" customWidth="1"/>
    <col min="6412" max="6412" width="1.44140625" style="61" customWidth="1"/>
    <col min="6413" max="6413" width="8.44140625" style="61" bestFit="1" customWidth="1"/>
    <col min="6414" max="6414" width="1.33203125" style="61" customWidth="1"/>
    <col min="6415" max="6415" width="11.44140625" style="61" bestFit="1" customWidth="1"/>
    <col min="6416" max="6416" width="1.44140625" style="61" customWidth="1"/>
    <col min="6417" max="6417" width="11" style="61" bestFit="1" customWidth="1"/>
    <col min="6418" max="6418" width="1.33203125" style="61" customWidth="1"/>
    <col min="6419" max="6419" width="11.5546875" style="61" bestFit="1" customWidth="1"/>
    <col min="6420" max="6650" width="9.109375" style="61"/>
    <col min="6651" max="6651" width="8.88671875" style="61" customWidth="1"/>
    <col min="6652" max="6652" width="1.33203125" style="61" customWidth="1"/>
    <col min="6653" max="6653" width="11.44140625" style="61" bestFit="1" customWidth="1"/>
    <col min="6654" max="6654" width="1.33203125" style="61" customWidth="1"/>
    <col min="6655" max="6655" width="12.88671875" style="61" bestFit="1" customWidth="1"/>
    <col min="6656" max="6656" width="1.109375" style="61" customWidth="1"/>
    <col min="6657" max="6657" width="11" style="61" bestFit="1" customWidth="1"/>
    <col min="6658" max="6658" width="1.33203125" style="61" customWidth="1"/>
    <col min="6659" max="6659" width="8.44140625" style="61" bestFit="1" customWidth="1"/>
    <col min="6660" max="6660" width="2.109375" style="61" customWidth="1"/>
    <col min="6661" max="6661" width="9.88671875" style="61" bestFit="1" customWidth="1"/>
    <col min="6662" max="6662" width="1.33203125" style="61" customWidth="1"/>
    <col min="6663" max="6663" width="11.44140625" style="61" bestFit="1" customWidth="1"/>
    <col min="6664" max="6664" width="1.33203125" style="61" customWidth="1"/>
    <col min="6665" max="6665" width="10.44140625" style="61" bestFit="1" customWidth="1"/>
    <col min="6666" max="6666" width="1.33203125" style="61" customWidth="1"/>
    <col min="6667" max="6667" width="10.44140625" style="61" bestFit="1" customWidth="1"/>
    <col min="6668" max="6668" width="1.44140625" style="61" customWidth="1"/>
    <col min="6669" max="6669" width="8.44140625" style="61" bestFit="1" customWidth="1"/>
    <col min="6670" max="6670" width="1.33203125" style="61" customWidth="1"/>
    <col min="6671" max="6671" width="11.44140625" style="61" bestFit="1" customWidth="1"/>
    <col min="6672" max="6672" width="1.44140625" style="61" customWidth="1"/>
    <col min="6673" max="6673" width="11" style="61" bestFit="1" customWidth="1"/>
    <col min="6674" max="6674" width="1.33203125" style="61" customWidth="1"/>
    <col min="6675" max="6675" width="11.5546875" style="61" bestFit="1" customWidth="1"/>
    <col min="6676" max="6906" width="9.109375" style="61"/>
    <col min="6907" max="6907" width="8.88671875" style="61" customWidth="1"/>
    <col min="6908" max="6908" width="1.33203125" style="61" customWidth="1"/>
    <col min="6909" max="6909" width="11.44140625" style="61" bestFit="1" customWidth="1"/>
    <col min="6910" max="6910" width="1.33203125" style="61" customWidth="1"/>
    <col min="6911" max="6911" width="12.88671875" style="61" bestFit="1" customWidth="1"/>
    <col min="6912" max="6912" width="1.109375" style="61" customWidth="1"/>
    <col min="6913" max="6913" width="11" style="61" bestFit="1" customWidth="1"/>
    <col min="6914" max="6914" width="1.33203125" style="61" customWidth="1"/>
    <col min="6915" max="6915" width="8.44140625" style="61" bestFit="1" customWidth="1"/>
    <col min="6916" max="6916" width="2.109375" style="61" customWidth="1"/>
    <col min="6917" max="6917" width="9.88671875" style="61" bestFit="1" customWidth="1"/>
    <col min="6918" max="6918" width="1.33203125" style="61" customWidth="1"/>
    <col min="6919" max="6919" width="11.44140625" style="61" bestFit="1" customWidth="1"/>
    <col min="6920" max="6920" width="1.33203125" style="61" customWidth="1"/>
    <col min="6921" max="6921" width="10.44140625" style="61" bestFit="1" customWidth="1"/>
    <col min="6922" max="6922" width="1.33203125" style="61" customWidth="1"/>
    <col min="6923" max="6923" width="10.44140625" style="61" bestFit="1" customWidth="1"/>
    <col min="6924" max="6924" width="1.44140625" style="61" customWidth="1"/>
    <col min="6925" max="6925" width="8.44140625" style="61" bestFit="1" customWidth="1"/>
    <col min="6926" max="6926" width="1.33203125" style="61" customWidth="1"/>
    <col min="6927" max="6927" width="11.44140625" style="61" bestFit="1" customWidth="1"/>
    <col min="6928" max="6928" width="1.44140625" style="61" customWidth="1"/>
    <col min="6929" max="6929" width="11" style="61" bestFit="1" customWidth="1"/>
    <col min="6930" max="6930" width="1.33203125" style="61" customWidth="1"/>
    <col min="6931" max="6931" width="11.5546875" style="61" bestFit="1" customWidth="1"/>
    <col min="6932" max="7162" width="9.109375" style="61"/>
    <col min="7163" max="7163" width="8.88671875" style="61" customWidth="1"/>
    <col min="7164" max="7164" width="1.33203125" style="61" customWidth="1"/>
    <col min="7165" max="7165" width="11.44140625" style="61" bestFit="1" customWidth="1"/>
    <col min="7166" max="7166" width="1.33203125" style="61" customWidth="1"/>
    <col min="7167" max="7167" width="12.88671875" style="61" bestFit="1" customWidth="1"/>
    <col min="7168" max="7168" width="1.109375" style="61" customWidth="1"/>
    <col min="7169" max="7169" width="11" style="61" bestFit="1" customWidth="1"/>
    <col min="7170" max="7170" width="1.33203125" style="61" customWidth="1"/>
    <col min="7171" max="7171" width="8.44140625" style="61" bestFit="1" customWidth="1"/>
    <col min="7172" max="7172" width="2.109375" style="61" customWidth="1"/>
    <col min="7173" max="7173" width="9.88671875" style="61" bestFit="1" customWidth="1"/>
    <col min="7174" max="7174" width="1.33203125" style="61" customWidth="1"/>
    <col min="7175" max="7175" width="11.44140625" style="61" bestFit="1" customWidth="1"/>
    <col min="7176" max="7176" width="1.33203125" style="61" customWidth="1"/>
    <col min="7177" max="7177" width="10.44140625" style="61" bestFit="1" customWidth="1"/>
    <col min="7178" max="7178" width="1.33203125" style="61" customWidth="1"/>
    <col min="7179" max="7179" width="10.44140625" style="61" bestFit="1" customWidth="1"/>
    <col min="7180" max="7180" width="1.44140625" style="61" customWidth="1"/>
    <col min="7181" max="7181" width="8.44140625" style="61" bestFit="1" customWidth="1"/>
    <col min="7182" max="7182" width="1.33203125" style="61" customWidth="1"/>
    <col min="7183" max="7183" width="11.44140625" style="61" bestFit="1" customWidth="1"/>
    <col min="7184" max="7184" width="1.44140625" style="61" customWidth="1"/>
    <col min="7185" max="7185" width="11" style="61" bestFit="1" customWidth="1"/>
    <col min="7186" max="7186" width="1.33203125" style="61" customWidth="1"/>
    <col min="7187" max="7187" width="11.5546875" style="61" bestFit="1" customWidth="1"/>
    <col min="7188" max="7418" width="9.109375" style="61"/>
    <col min="7419" max="7419" width="8.88671875" style="61" customWidth="1"/>
    <col min="7420" max="7420" width="1.33203125" style="61" customWidth="1"/>
    <col min="7421" max="7421" width="11.44140625" style="61" bestFit="1" customWidth="1"/>
    <col min="7422" max="7422" width="1.33203125" style="61" customWidth="1"/>
    <col min="7423" max="7423" width="12.88671875" style="61" bestFit="1" customWidth="1"/>
    <col min="7424" max="7424" width="1.109375" style="61" customWidth="1"/>
    <col min="7425" max="7425" width="11" style="61" bestFit="1" customWidth="1"/>
    <col min="7426" max="7426" width="1.33203125" style="61" customWidth="1"/>
    <col min="7427" max="7427" width="8.44140625" style="61" bestFit="1" customWidth="1"/>
    <col min="7428" max="7428" width="2.109375" style="61" customWidth="1"/>
    <col min="7429" max="7429" width="9.88671875" style="61" bestFit="1" customWidth="1"/>
    <col min="7430" max="7430" width="1.33203125" style="61" customWidth="1"/>
    <col min="7431" max="7431" width="11.44140625" style="61" bestFit="1" customWidth="1"/>
    <col min="7432" max="7432" width="1.33203125" style="61" customWidth="1"/>
    <col min="7433" max="7433" width="10.44140625" style="61" bestFit="1" customWidth="1"/>
    <col min="7434" max="7434" width="1.33203125" style="61" customWidth="1"/>
    <col min="7435" max="7435" width="10.44140625" style="61" bestFit="1" customWidth="1"/>
    <col min="7436" max="7436" width="1.44140625" style="61" customWidth="1"/>
    <col min="7437" max="7437" width="8.44140625" style="61" bestFit="1" customWidth="1"/>
    <col min="7438" max="7438" width="1.33203125" style="61" customWidth="1"/>
    <col min="7439" max="7439" width="11.44140625" style="61" bestFit="1" customWidth="1"/>
    <col min="7440" max="7440" width="1.44140625" style="61" customWidth="1"/>
    <col min="7441" max="7441" width="11" style="61" bestFit="1" customWidth="1"/>
    <col min="7442" max="7442" width="1.33203125" style="61" customWidth="1"/>
    <col min="7443" max="7443" width="11.5546875" style="61" bestFit="1" customWidth="1"/>
    <col min="7444" max="7674" width="9.109375" style="61"/>
    <col min="7675" max="7675" width="8.88671875" style="61" customWidth="1"/>
    <col min="7676" max="7676" width="1.33203125" style="61" customWidth="1"/>
    <col min="7677" max="7677" width="11.44140625" style="61" bestFit="1" customWidth="1"/>
    <col min="7678" max="7678" width="1.33203125" style="61" customWidth="1"/>
    <col min="7679" max="7679" width="12.88671875" style="61" bestFit="1" customWidth="1"/>
    <col min="7680" max="7680" width="1.109375" style="61" customWidth="1"/>
    <col min="7681" max="7681" width="11" style="61" bestFit="1" customWidth="1"/>
    <col min="7682" max="7682" width="1.33203125" style="61" customWidth="1"/>
    <col min="7683" max="7683" width="8.44140625" style="61" bestFit="1" customWidth="1"/>
    <col min="7684" max="7684" width="2.109375" style="61" customWidth="1"/>
    <col min="7685" max="7685" width="9.88671875" style="61" bestFit="1" customWidth="1"/>
    <col min="7686" max="7686" width="1.33203125" style="61" customWidth="1"/>
    <col min="7687" max="7687" width="11.44140625" style="61" bestFit="1" customWidth="1"/>
    <col min="7688" max="7688" width="1.33203125" style="61" customWidth="1"/>
    <col min="7689" max="7689" width="10.44140625" style="61" bestFit="1" customWidth="1"/>
    <col min="7690" max="7690" width="1.33203125" style="61" customWidth="1"/>
    <col min="7691" max="7691" width="10.44140625" style="61" bestFit="1" customWidth="1"/>
    <col min="7692" max="7692" width="1.44140625" style="61" customWidth="1"/>
    <col min="7693" max="7693" width="8.44140625" style="61" bestFit="1" customWidth="1"/>
    <col min="7694" max="7694" width="1.33203125" style="61" customWidth="1"/>
    <col min="7695" max="7695" width="11.44140625" style="61" bestFit="1" customWidth="1"/>
    <col min="7696" max="7696" width="1.44140625" style="61" customWidth="1"/>
    <col min="7697" max="7697" width="11" style="61" bestFit="1" customWidth="1"/>
    <col min="7698" max="7698" width="1.33203125" style="61" customWidth="1"/>
    <col min="7699" max="7699" width="11.5546875" style="61" bestFit="1" customWidth="1"/>
    <col min="7700" max="7930" width="9.109375" style="61"/>
    <col min="7931" max="7931" width="8.88671875" style="61" customWidth="1"/>
    <col min="7932" max="7932" width="1.33203125" style="61" customWidth="1"/>
    <col min="7933" max="7933" width="11.44140625" style="61" bestFit="1" customWidth="1"/>
    <col min="7934" max="7934" width="1.33203125" style="61" customWidth="1"/>
    <col min="7935" max="7935" width="12.88671875" style="61" bestFit="1" customWidth="1"/>
    <col min="7936" max="7936" width="1.109375" style="61" customWidth="1"/>
    <col min="7937" max="7937" width="11" style="61" bestFit="1" customWidth="1"/>
    <col min="7938" max="7938" width="1.33203125" style="61" customWidth="1"/>
    <col min="7939" max="7939" width="8.44140625" style="61" bestFit="1" customWidth="1"/>
    <col min="7940" max="7940" width="2.109375" style="61" customWidth="1"/>
    <col min="7941" max="7941" width="9.88671875" style="61" bestFit="1" customWidth="1"/>
    <col min="7942" max="7942" width="1.33203125" style="61" customWidth="1"/>
    <col min="7943" max="7943" width="11.44140625" style="61" bestFit="1" customWidth="1"/>
    <col min="7944" max="7944" width="1.33203125" style="61" customWidth="1"/>
    <col min="7945" max="7945" width="10.44140625" style="61" bestFit="1" customWidth="1"/>
    <col min="7946" max="7946" width="1.33203125" style="61" customWidth="1"/>
    <col min="7947" max="7947" width="10.44140625" style="61" bestFit="1" customWidth="1"/>
    <col min="7948" max="7948" width="1.44140625" style="61" customWidth="1"/>
    <col min="7949" max="7949" width="8.44140625" style="61" bestFit="1" customWidth="1"/>
    <col min="7950" max="7950" width="1.33203125" style="61" customWidth="1"/>
    <col min="7951" max="7951" width="11.44140625" style="61" bestFit="1" customWidth="1"/>
    <col min="7952" max="7952" width="1.44140625" style="61" customWidth="1"/>
    <col min="7953" max="7953" width="11" style="61" bestFit="1" customWidth="1"/>
    <col min="7954" max="7954" width="1.33203125" style="61" customWidth="1"/>
    <col min="7955" max="7955" width="11.5546875" style="61" bestFit="1" customWidth="1"/>
    <col min="7956" max="8186" width="9.109375" style="61"/>
    <col min="8187" max="8187" width="8.88671875" style="61" customWidth="1"/>
    <col min="8188" max="8188" width="1.33203125" style="61" customWidth="1"/>
    <col min="8189" max="8189" width="11.44140625" style="61" bestFit="1" customWidth="1"/>
    <col min="8190" max="8190" width="1.33203125" style="61" customWidth="1"/>
    <col min="8191" max="8191" width="12.88671875" style="61" bestFit="1" customWidth="1"/>
    <col min="8192" max="8192" width="1.109375" style="61" customWidth="1"/>
    <col min="8193" max="8193" width="11" style="61" bestFit="1" customWidth="1"/>
    <col min="8194" max="8194" width="1.33203125" style="61" customWidth="1"/>
    <col min="8195" max="8195" width="8.44140625" style="61" bestFit="1" customWidth="1"/>
    <col min="8196" max="8196" width="2.109375" style="61" customWidth="1"/>
    <col min="8197" max="8197" width="9.88671875" style="61" bestFit="1" customWidth="1"/>
    <col min="8198" max="8198" width="1.33203125" style="61" customWidth="1"/>
    <col min="8199" max="8199" width="11.44140625" style="61" bestFit="1" customWidth="1"/>
    <col min="8200" max="8200" width="1.33203125" style="61" customWidth="1"/>
    <col min="8201" max="8201" width="10.44140625" style="61" bestFit="1" customWidth="1"/>
    <col min="8202" max="8202" width="1.33203125" style="61" customWidth="1"/>
    <col min="8203" max="8203" width="10.44140625" style="61" bestFit="1" customWidth="1"/>
    <col min="8204" max="8204" width="1.44140625" style="61" customWidth="1"/>
    <col min="8205" max="8205" width="8.44140625" style="61" bestFit="1" customWidth="1"/>
    <col min="8206" max="8206" width="1.33203125" style="61" customWidth="1"/>
    <col min="8207" max="8207" width="11.44140625" style="61" bestFit="1" customWidth="1"/>
    <col min="8208" max="8208" width="1.44140625" style="61" customWidth="1"/>
    <col min="8209" max="8209" width="11" style="61" bestFit="1" customWidth="1"/>
    <col min="8210" max="8210" width="1.33203125" style="61" customWidth="1"/>
    <col min="8211" max="8211" width="11.5546875" style="61" bestFit="1" customWidth="1"/>
    <col min="8212" max="8442" width="9.109375" style="61"/>
    <col min="8443" max="8443" width="8.88671875" style="61" customWidth="1"/>
    <col min="8444" max="8444" width="1.33203125" style="61" customWidth="1"/>
    <col min="8445" max="8445" width="11.44140625" style="61" bestFit="1" customWidth="1"/>
    <col min="8446" max="8446" width="1.33203125" style="61" customWidth="1"/>
    <col min="8447" max="8447" width="12.88671875" style="61" bestFit="1" customWidth="1"/>
    <col min="8448" max="8448" width="1.109375" style="61" customWidth="1"/>
    <col min="8449" max="8449" width="11" style="61" bestFit="1" customWidth="1"/>
    <col min="8450" max="8450" width="1.33203125" style="61" customWidth="1"/>
    <col min="8451" max="8451" width="8.44140625" style="61" bestFit="1" customWidth="1"/>
    <col min="8452" max="8452" width="2.109375" style="61" customWidth="1"/>
    <col min="8453" max="8453" width="9.88671875" style="61" bestFit="1" customWidth="1"/>
    <col min="8454" max="8454" width="1.33203125" style="61" customWidth="1"/>
    <col min="8455" max="8455" width="11.44140625" style="61" bestFit="1" customWidth="1"/>
    <col min="8456" max="8456" width="1.33203125" style="61" customWidth="1"/>
    <col min="8457" max="8457" width="10.44140625" style="61" bestFit="1" customWidth="1"/>
    <col min="8458" max="8458" width="1.33203125" style="61" customWidth="1"/>
    <col min="8459" max="8459" width="10.44140625" style="61" bestFit="1" customWidth="1"/>
    <col min="8460" max="8460" width="1.44140625" style="61" customWidth="1"/>
    <col min="8461" max="8461" width="8.44140625" style="61" bestFit="1" customWidth="1"/>
    <col min="8462" max="8462" width="1.33203125" style="61" customWidth="1"/>
    <col min="8463" max="8463" width="11.44140625" style="61" bestFit="1" customWidth="1"/>
    <col min="8464" max="8464" width="1.44140625" style="61" customWidth="1"/>
    <col min="8465" max="8465" width="11" style="61" bestFit="1" customWidth="1"/>
    <col min="8466" max="8466" width="1.33203125" style="61" customWidth="1"/>
    <col min="8467" max="8467" width="11.5546875" style="61" bestFit="1" customWidth="1"/>
    <col min="8468" max="8698" width="9.109375" style="61"/>
    <col min="8699" max="8699" width="8.88671875" style="61" customWidth="1"/>
    <col min="8700" max="8700" width="1.33203125" style="61" customWidth="1"/>
    <col min="8701" max="8701" width="11.44140625" style="61" bestFit="1" customWidth="1"/>
    <col min="8702" max="8702" width="1.33203125" style="61" customWidth="1"/>
    <col min="8703" max="8703" width="12.88671875" style="61" bestFit="1" customWidth="1"/>
    <col min="8704" max="8704" width="1.109375" style="61" customWidth="1"/>
    <col min="8705" max="8705" width="11" style="61" bestFit="1" customWidth="1"/>
    <col min="8706" max="8706" width="1.33203125" style="61" customWidth="1"/>
    <col min="8707" max="8707" width="8.44140625" style="61" bestFit="1" customWidth="1"/>
    <col min="8708" max="8708" width="2.109375" style="61" customWidth="1"/>
    <col min="8709" max="8709" width="9.88671875" style="61" bestFit="1" customWidth="1"/>
    <col min="8710" max="8710" width="1.33203125" style="61" customWidth="1"/>
    <col min="8711" max="8711" width="11.44140625" style="61" bestFit="1" customWidth="1"/>
    <col min="8712" max="8712" width="1.33203125" style="61" customWidth="1"/>
    <col min="8713" max="8713" width="10.44140625" style="61" bestFit="1" customWidth="1"/>
    <col min="8714" max="8714" width="1.33203125" style="61" customWidth="1"/>
    <col min="8715" max="8715" width="10.44140625" style="61" bestFit="1" customWidth="1"/>
    <col min="8716" max="8716" width="1.44140625" style="61" customWidth="1"/>
    <col min="8717" max="8717" width="8.44140625" style="61" bestFit="1" customWidth="1"/>
    <col min="8718" max="8718" width="1.33203125" style="61" customWidth="1"/>
    <col min="8719" max="8719" width="11.44140625" style="61" bestFit="1" customWidth="1"/>
    <col min="8720" max="8720" width="1.44140625" style="61" customWidth="1"/>
    <col min="8721" max="8721" width="11" style="61" bestFit="1" customWidth="1"/>
    <col min="8722" max="8722" width="1.33203125" style="61" customWidth="1"/>
    <col min="8723" max="8723" width="11.5546875" style="61" bestFit="1" customWidth="1"/>
    <col min="8724" max="8954" width="9.109375" style="61"/>
    <col min="8955" max="8955" width="8.88671875" style="61" customWidth="1"/>
    <col min="8956" max="8956" width="1.33203125" style="61" customWidth="1"/>
    <col min="8957" max="8957" width="11.44140625" style="61" bestFit="1" customWidth="1"/>
    <col min="8958" max="8958" width="1.33203125" style="61" customWidth="1"/>
    <col min="8959" max="8959" width="12.88671875" style="61" bestFit="1" customWidth="1"/>
    <col min="8960" max="8960" width="1.109375" style="61" customWidth="1"/>
    <col min="8961" max="8961" width="11" style="61" bestFit="1" customWidth="1"/>
    <col min="8962" max="8962" width="1.33203125" style="61" customWidth="1"/>
    <col min="8963" max="8963" width="8.44140625" style="61" bestFit="1" customWidth="1"/>
    <col min="8964" max="8964" width="2.109375" style="61" customWidth="1"/>
    <col min="8965" max="8965" width="9.88671875" style="61" bestFit="1" customWidth="1"/>
    <col min="8966" max="8966" width="1.33203125" style="61" customWidth="1"/>
    <col min="8967" max="8967" width="11.44140625" style="61" bestFit="1" customWidth="1"/>
    <col min="8968" max="8968" width="1.33203125" style="61" customWidth="1"/>
    <col min="8969" max="8969" width="10.44140625" style="61" bestFit="1" customWidth="1"/>
    <col min="8970" max="8970" width="1.33203125" style="61" customWidth="1"/>
    <col min="8971" max="8971" width="10.44140625" style="61" bestFit="1" customWidth="1"/>
    <col min="8972" max="8972" width="1.44140625" style="61" customWidth="1"/>
    <col min="8973" max="8973" width="8.44140625" style="61" bestFit="1" customWidth="1"/>
    <col min="8974" max="8974" width="1.33203125" style="61" customWidth="1"/>
    <col min="8975" max="8975" width="11.44140625" style="61" bestFit="1" customWidth="1"/>
    <col min="8976" max="8976" width="1.44140625" style="61" customWidth="1"/>
    <col min="8977" max="8977" width="11" style="61" bestFit="1" customWidth="1"/>
    <col min="8978" max="8978" width="1.33203125" style="61" customWidth="1"/>
    <col min="8979" max="8979" width="11.5546875" style="61" bestFit="1" customWidth="1"/>
    <col min="8980" max="9210" width="9.109375" style="61"/>
    <col min="9211" max="9211" width="8.88671875" style="61" customWidth="1"/>
    <col min="9212" max="9212" width="1.33203125" style="61" customWidth="1"/>
    <col min="9213" max="9213" width="11.44140625" style="61" bestFit="1" customWidth="1"/>
    <col min="9214" max="9214" width="1.33203125" style="61" customWidth="1"/>
    <col min="9215" max="9215" width="12.88671875" style="61" bestFit="1" customWidth="1"/>
    <col min="9216" max="9216" width="1.109375" style="61" customWidth="1"/>
    <col min="9217" max="9217" width="11" style="61" bestFit="1" customWidth="1"/>
    <col min="9218" max="9218" width="1.33203125" style="61" customWidth="1"/>
    <col min="9219" max="9219" width="8.44140625" style="61" bestFit="1" customWidth="1"/>
    <col min="9220" max="9220" width="2.109375" style="61" customWidth="1"/>
    <col min="9221" max="9221" width="9.88671875" style="61" bestFit="1" customWidth="1"/>
    <col min="9222" max="9222" width="1.33203125" style="61" customWidth="1"/>
    <col min="9223" max="9223" width="11.44140625" style="61" bestFit="1" customWidth="1"/>
    <col min="9224" max="9224" width="1.33203125" style="61" customWidth="1"/>
    <col min="9225" max="9225" width="10.44140625" style="61" bestFit="1" customWidth="1"/>
    <col min="9226" max="9226" width="1.33203125" style="61" customWidth="1"/>
    <col min="9227" max="9227" width="10.44140625" style="61" bestFit="1" customWidth="1"/>
    <col min="9228" max="9228" width="1.44140625" style="61" customWidth="1"/>
    <col min="9229" max="9229" width="8.44140625" style="61" bestFit="1" customWidth="1"/>
    <col min="9230" max="9230" width="1.33203125" style="61" customWidth="1"/>
    <col min="9231" max="9231" width="11.44140625" style="61" bestFit="1" customWidth="1"/>
    <col min="9232" max="9232" width="1.44140625" style="61" customWidth="1"/>
    <col min="9233" max="9233" width="11" style="61" bestFit="1" customWidth="1"/>
    <col min="9234" max="9234" width="1.33203125" style="61" customWidth="1"/>
    <col min="9235" max="9235" width="11.5546875" style="61" bestFit="1" customWidth="1"/>
    <col min="9236" max="9466" width="9.109375" style="61"/>
    <col min="9467" max="9467" width="8.88671875" style="61" customWidth="1"/>
    <col min="9468" max="9468" width="1.33203125" style="61" customWidth="1"/>
    <col min="9469" max="9469" width="11.44140625" style="61" bestFit="1" customWidth="1"/>
    <col min="9470" max="9470" width="1.33203125" style="61" customWidth="1"/>
    <col min="9471" max="9471" width="12.88671875" style="61" bestFit="1" customWidth="1"/>
    <col min="9472" max="9472" width="1.109375" style="61" customWidth="1"/>
    <col min="9473" max="9473" width="11" style="61" bestFit="1" customWidth="1"/>
    <col min="9474" max="9474" width="1.33203125" style="61" customWidth="1"/>
    <col min="9475" max="9475" width="8.44140625" style="61" bestFit="1" customWidth="1"/>
    <col min="9476" max="9476" width="2.109375" style="61" customWidth="1"/>
    <col min="9477" max="9477" width="9.88671875" style="61" bestFit="1" customWidth="1"/>
    <col min="9478" max="9478" width="1.33203125" style="61" customWidth="1"/>
    <col min="9479" max="9479" width="11.44140625" style="61" bestFit="1" customWidth="1"/>
    <col min="9480" max="9480" width="1.33203125" style="61" customWidth="1"/>
    <col min="9481" max="9481" width="10.44140625" style="61" bestFit="1" customWidth="1"/>
    <col min="9482" max="9482" width="1.33203125" style="61" customWidth="1"/>
    <col min="9483" max="9483" width="10.44140625" style="61" bestFit="1" customWidth="1"/>
    <col min="9484" max="9484" width="1.44140625" style="61" customWidth="1"/>
    <col min="9485" max="9485" width="8.44140625" style="61" bestFit="1" customWidth="1"/>
    <col min="9486" max="9486" width="1.33203125" style="61" customWidth="1"/>
    <col min="9487" max="9487" width="11.44140625" style="61" bestFit="1" customWidth="1"/>
    <col min="9488" max="9488" width="1.44140625" style="61" customWidth="1"/>
    <col min="9489" max="9489" width="11" style="61" bestFit="1" customWidth="1"/>
    <col min="9490" max="9490" width="1.33203125" style="61" customWidth="1"/>
    <col min="9491" max="9491" width="11.5546875" style="61" bestFit="1" customWidth="1"/>
    <col min="9492" max="9722" width="9.109375" style="61"/>
    <col min="9723" max="9723" width="8.88671875" style="61" customWidth="1"/>
    <col min="9724" max="9724" width="1.33203125" style="61" customWidth="1"/>
    <col min="9725" max="9725" width="11.44140625" style="61" bestFit="1" customWidth="1"/>
    <col min="9726" max="9726" width="1.33203125" style="61" customWidth="1"/>
    <col min="9727" max="9727" width="12.88671875" style="61" bestFit="1" customWidth="1"/>
    <col min="9728" max="9728" width="1.109375" style="61" customWidth="1"/>
    <col min="9729" max="9729" width="11" style="61" bestFit="1" customWidth="1"/>
    <col min="9730" max="9730" width="1.33203125" style="61" customWidth="1"/>
    <col min="9731" max="9731" width="8.44140625" style="61" bestFit="1" customWidth="1"/>
    <col min="9732" max="9732" width="2.109375" style="61" customWidth="1"/>
    <col min="9733" max="9733" width="9.88671875" style="61" bestFit="1" customWidth="1"/>
    <col min="9734" max="9734" width="1.33203125" style="61" customWidth="1"/>
    <col min="9735" max="9735" width="11.44140625" style="61" bestFit="1" customWidth="1"/>
    <col min="9736" max="9736" width="1.33203125" style="61" customWidth="1"/>
    <col min="9737" max="9737" width="10.44140625" style="61" bestFit="1" customWidth="1"/>
    <col min="9738" max="9738" width="1.33203125" style="61" customWidth="1"/>
    <col min="9739" max="9739" width="10.44140625" style="61" bestFit="1" customWidth="1"/>
    <col min="9740" max="9740" width="1.44140625" style="61" customWidth="1"/>
    <col min="9741" max="9741" width="8.44140625" style="61" bestFit="1" customWidth="1"/>
    <col min="9742" max="9742" width="1.33203125" style="61" customWidth="1"/>
    <col min="9743" max="9743" width="11.44140625" style="61" bestFit="1" customWidth="1"/>
    <col min="9744" max="9744" width="1.44140625" style="61" customWidth="1"/>
    <col min="9745" max="9745" width="11" style="61" bestFit="1" customWidth="1"/>
    <col min="9746" max="9746" width="1.33203125" style="61" customWidth="1"/>
    <col min="9747" max="9747" width="11.5546875" style="61" bestFit="1" customWidth="1"/>
    <col min="9748" max="9978" width="9.109375" style="61"/>
    <col min="9979" max="9979" width="8.88671875" style="61" customWidth="1"/>
    <col min="9980" max="9980" width="1.33203125" style="61" customWidth="1"/>
    <col min="9981" max="9981" width="11.44140625" style="61" bestFit="1" customWidth="1"/>
    <col min="9982" max="9982" width="1.33203125" style="61" customWidth="1"/>
    <col min="9983" max="9983" width="12.88671875" style="61" bestFit="1" customWidth="1"/>
    <col min="9984" max="9984" width="1.109375" style="61" customWidth="1"/>
    <col min="9985" max="9985" width="11" style="61" bestFit="1" customWidth="1"/>
    <col min="9986" max="9986" width="1.33203125" style="61" customWidth="1"/>
    <col min="9987" max="9987" width="8.44140625" style="61" bestFit="1" customWidth="1"/>
    <col min="9988" max="9988" width="2.109375" style="61" customWidth="1"/>
    <col min="9989" max="9989" width="9.88671875" style="61" bestFit="1" customWidth="1"/>
    <col min="9990" max="9990" width="1.33203125" style="61" customWidth="1"/>
    <col min="9991" max="9991" width="11.44140625" style="61" bestFit="1" customWidth="1"/>
    <col min="9992" max="9992" width="1.33203125" style="61" customWidth="1"/>
    <col min="9993" max="9993" width="10.44140625" style="61" bestFit="1" customWidth="1"/>
    <col min="9994" max="9994" width="1.33203125" style="61" customWidth="1"/>
    <col min="9995" max="9995" width="10.44140625" style="61" bestFit="1" customWidth="1"/>
    <col min="9996" max="9996" width="1.44140625" style="61" customWidth="1"/>
    <col min="9997" max="9997" width="8.44140625" style="61" bestFit="1" customWidth="1"/>
    <col min="9998" max="9998" width="1.33203125" style="61" customWidth="1"/>
    <col min="9999" max="9999" width="11.44140625" style="61" bestFit="1" customWidth="1"/>
    <col min="10000" max="10000" width="1.44140625" style="61" customWidth="1"/>
    <col min="10001" max="10001" width="11" style="61" bestFit="1" customWidth="1"/>
    <col min="10002" max="10002" width="1.33203125" style="61" customWidth="1"/>
    <col min="10003" max="10003" width="11.5546875" style="61" bestFit="1" customWidth="1"/>
    <col min="10004" max="10234" width="9.109375" style="61"/>
    <col min="10235" max="10235" width="8.88671875" style="61" customWidth="1"/>
    <col min="10236" max="10236" width="1.33203125" style="61" customWidth="1"/>
    <col min="10237" max="10237" width="11.44140625" style="61" bestFit="1" customWidth="1"/>
    <col min="10238" max="10238" width="1.33203125" style="61" customWidth="1"/>
    <col min="10239" max="10239" width="12.88671875" style="61" bestFit="1" customWidth="1"/>
    <col min="10240" max="10240" width="1.109375" style="61" customWidth="1"/>
    <col min="10241" max="10241" width="11" style="61" bestFit="1" customWidth="1"/>
    <col min="10242" max="10242" width="1.33203125" style="61" customWidth="1"/>
    <col min="10243" max="10243" width="8.44140625" style="61" bestFit="1" customWidth="1"/>
    <col min="10244" max="10244" width="2.109375" style="61" customWidth="1"/>
    <col min="10245" max="10245" width="9.88671875" style="61" bestFit="1" customWidth="1"/>
    <col min="10246" max="10246" width="1.33203125" style="61" customWidth="1"/>
    <col min="10247" max="10247" width="11.44140625" style="61" bestFit="1" customWidth="1"/>
    <col min="10248" max="10248" width="1.33203125" style="61" customWidth="1"/>
    <col min="10249" max="10249" width="10.44140625" style="61" bestFit="1" customWidth="1"/>
    <col min="10250" max="10250" width="1.33203125" style="61" customWidth="1"/>
    <col min="10251" max="10251" width="10.44140625" style="61" bestFit="1" customWidth="1"/>
    <col min="10252" max="10252" width="1.44140625" style="61" customWidth="1"/>
    <col min="10253" max="10253" width="8.44140625" style="61" bestFit="1" customWidth="1"/>
    <col min="10254" max="10254" width="1.33203125" style="61" customWidth="1"/>
    <col min="10255" max="10255" width="11.44140625" style="61" bestFit="1" customWidth="1"/>
    <col min="10256" max="10256" width="1.44140625" style="61" customWidth="1"/>
    <col min="10257" max="10257" width="11" style="61" bestFit="1" customWidth="1"/>
    <col min="10258" max="10258" width="1.33203125" style="61" customWidth="1"/>
    <col min="10259" max="10259" width="11.5546875" style="61" bestFit="1" customWidth="1"/>
    <col min="10260" max="10490" width="9.109375" style="61"/>
    <col min="10491" max="10491" width="8.88671875" style="61" customWidth="1"/>
    <col min="10492" max="10492" width="1.33203125" style="61" customWidth="1"/>
    <col min="10493" max="10493" width="11.44140625" style="61" bestFit="1" customWidth="1"/>
    <col min="10494" max="10494" width="1.33203125" style="61" customWidth="1"/>
    <col min="10495" max="10495" width="12.88671875" style="61" bestFit="1" customWidth="1"/>
    <col min="10496" max="10496" width="1.109375" style="61" customWidth="1"/>
    <col min="10497" max="10497" width="11" style="61" bestFit="1" customWidth="1"/>
    <col min="10498" max="10498" width="1.33203125" style="61" customWidth="1"/>
    <col min="10499" max="10499" width="8.44140625" style="61" bestFit="1" customWidth="1"/>
    <col min="10500" max="10500" width="2.109375" style="61" customWidth="1"/>
    <col min="10501" max="10501" width="9.88671875" style="61" bestFit="1" customWidth="1"/>
    <col min="10502" max="10502" width="1.33203125" style="61" customWidth="1"/>
    <col min="10503" max="10503" width="11.44140625" style="61" bestFit="1" customWidth="1"/>
    <col min="10504" max="10504" width="1.33203125" style="61" customWidth="1"/>
    <col min="10505" max="10505" width="10.44140625" style="61" bestFit="1" customWidth="1"/>
    <col min="10506" max="10506" width="1.33203125" style="61" customWidth="1"/>
    <col min="10507" max="10507" width="10.44140625" style="61" bestFit="1" customWidth="1"/>
    <col min="10508" max="10508" width="1.44140625" style="61" customWidth="1"/>
    <col min="10509" max="10509" width="8.44140625" style="61" bestFit="1" customWidth="1"/>
    <col min="10510" max="10510" width="1.33203125" style="61" customWidth="1"/>
    <col min="10511" max="10511" width="11.44140625" style="61" bestFit="1" customWidth="1"/>
    <col min="10512" max="10512" width="1.44140625" style="61" customWidth="1"/>
    <col min="10513" max="10513" width="11" style="61" bestFit="1" customWidth="1"/>
    <col min="10514" max="10514" width="1.33203125" style="61" customWidth="1"/>
    <col min="10515" max="10515" width="11.5546875" style="61" bestFit="1" customWidth="1"/>
    <col min="10516" max="10746" width="9.109375" style="61"/>
    <col min="10747" max="10747" width="8.88671875" style="61" customWidth="1"/>
    <col min="10748" max="10748" width="1.33203125" style="61" customWidth="1"/>
    <col min="10749" max="10749" width="11.44140625" style="61" bestFit="1" customWidth="1"/>
    <col min="10750" max="10750" width="1.33203125" style="61" customWidth="1"/>
    <col min="10751" max="10751" width="12.88671875" style="61" bestFit="1" customWidth="1"/>
    <col min="10752" max="10752" width="1.109375" style="61" customWidth="1"/>
    <col min="10753" max="10753" width="11" style="61" bestFit="1" customWidth="1"/>
    <col min="10754" max="10754" width="1.33203125" style="61" customWidth="1"/>
    <col min="10755" max="10755" width="8.44140625" style="61" bestFit="1" customWidth="1"/>
    <col min="10756" max="10756" width="2.109375" style="61" customWidth="1"/>
    <col min="10757" max="10757" width="9.88671875" style="61" bestFit="1" customWidth="1"/>
    <col min="10758" max="10758" width="1.33203125" style="61" customWidth="1"/>
    <col min="10759" max="10759" width="11.44140625" style="61" bestFit="1" customWidth="1"/>
    <col min="10760" max="10760" width="1.33203125" style="61" customWidth="1"/>
    <col min="10761" max="10761" width="10.44140625" style="61" bestFit="1" customWidth="1"/>
    <col min="10762" max="10762" width="1.33203125" style="61" customWidth="1"/>
    <col min="10763" max="10763" width="10.44140625" style="61" bestFit="1" customWidth="1"/>
    <col min="10764" max="10764" width="1.44140625" style="61" customWidth="1"/>
    <col min="10765" max="10765" width="8.44140625" style="61" bestFit="1" customWidth="1"/>
    <col min="10766" max="10766" width="1.33203125" style="61" customWidth="1"/>
    <col min="10767" max="10767" width="11.44140625" style="61" bestFit="1" customWidth="1"/>
    <col min="10768" max="10768" width="1.44140625" style="61" customWidth="1"/>
    <col min="10769" max="10769" width="11" style="61" bestFit="1" customWidth="1"/>
    <col min="10770" max="10770" width="1.33203125" style="61" customWidth="1"/>
    <col min="10771" max="10771" width="11.5546875" style="61" bestFit="1" customWidth="1"/>
    <col min="10772" max="11002" width="9.109375" style="61"/>
    <col min="11003" max="11003" width="8.88671875" style="61" customWidth="1"/>
    <col min="11004" max="11004" width="1.33203125" style="61" customWidth="1"/>
    <col min="11005" max="11005" width="11.44140625" style="61" bestFit="1" customWidth="1"/>
    <col min="11006" max="11006" width="1.33203125" style="61" customWidth="1"/>
    <col min="11007" max="11007" width="12.88671875" style="61" bestFit="1" customWidth="1"/>
    <col min="11008" max="11008" width="1.109375" style="61" customWidth="1"/>
    <col min="11009" max="11009" width="11" style="61" bestFit="1" customWidth="1"/>
    <col min="11010" max="11010" width="1.33203125" style="61" customWidth="1"/>
    <col min="11011" max="11011" width="8.44140625" style="61" bestFit="1" customWidth="1"/>
    <col min="11012" max="11012" width="2.109375" style="61" customWidth="1"/>
    <col min="11013" max="11013" width="9.88671875" style="61" bestFit="1" customWidth="1"/>
    <col min="11014" max="11014" width="1.33203125" style="61" customWidth="1"/>
    <col min="11015" max="11015" width="11.44140625" style="61" bestFit="1" customWidth="1"/>
    <col min="11016" max="11016" width="1.33203125" style="61" customWidth="1"/>
    <col min="11017" max="11017" width="10.44140625" style="61" bestFit="1" customWidth="1"/>
    <col min="11018" max="11018" width="1.33203125" style="61" customWidth="1"/>
    <col min="11019" max="11019" width="10.44140625" style="61" bestFit="1" customWidth="1"/>
    <col min="11020" max="11020" width="1.44140625" style="61" customWidth="1"/>
    <col min="11021" max="11021" width="8.44140625" style="61" bestFit="1" customWidth="1"/>
    <col min="11022" max="11022" width="1.33203125" style="61" customWidth="1"/>
    <col min="11023" max="11023" width="11.44140625" style="61" bestFit="1" customWidth="1"/>
    <col min="11024" max="11024" width="1.44140625" style="61" customWidth="1"/>
    <col min="11025" max="11025" width="11" style="61" bestFit="1" customWidth="1"/>
    <col min="11026" max="11026" width="1.33203125" style="61" customWidth="1"/>
    <col min="11027" max="11027" width="11.5546875" style="61" bestFit="1" customWidth="1"/>
    <col min="11028" max="11258" width="9.109375" style="61"/>
    <col min="11259" max="11259" width="8.88671875" style="61" customWidth="1"/>
    <col min="11260" max="11260" width="1.33203125" style="61" customWidth="1"/>
    <col min="11261" max="11261" width="11.44140625" style="61" bestFit="1" customWidth="1"/>
    <col min="11262" max="11262" width="1.33203125" style="61" customWidth="1"/>
    <col min="11263" max="11263" width="12.88671875" style="61" bestFit="1" customWidth="1"/>
    <col min="11264" max="11264" width="1.109375" style="61" customWidth="1"/>
    <col min="11265" max="11265" width="11" style="61" bestFit="1" customWidth="1"/>
    <col min="11266" max="11266" width="1.33203125" style="61" customWidth="1"/>
    <col min="11267" max="11267" width="8.44140625" style="61" bestFit="1" customWidth="1"/>
    <col min="11268" max="11268" width="2.109375" style="61" customWidth="1"/>
    <col min="11269" max="11269" width="9.88671875" style="61" bestFit="1" customWidth="1"/>
    <col min="11270" max="11270" width="1.33203125" style="61" customWidth="1"/>
    <col min="11271" max="11271" width="11.44140625" style="61" bestFit="1" customWidth="1"/>
    <col min="11272" max="11272" width="1.33203125" style="61" customWidth="1"/>
    <col min="11273" max="11273" width="10.44140625" style="61" bestFit="1" customWidth="1"/>
    <col min="11274" max="11274" width="1.33203125" style="61" customWidth="1"/>
    <col min="11275" max="11275" width="10.44140625" style="61" bestFit="1" customWidth="1"/>
    <col min="11276" max="11276" width="1.44140625" style="61" customWidth="1"/>
    <col min="11277" max="11277" width="8.44140625" style="61" bestFit="1" customWidth="1"/>
    <col min="11278" max="11278" width="1.33203125" style="61" customWidth="1"/>
    <col min="11279" max="11279" width="11.44140625" style="61" bestFit="1" customWidth="1"/>
    <col min="11280" max="11280" width="1.44140625" style="61" customWidth="1"/>
    <col min="11281" max="11281" width="11" style="61" bestFit="1" customWidth="1"/>
    <col min="11282" max="11282" width="1.33203125" style="61" customWidth="1"/>
    <col min="11283" max="11283" width="11.5546875" style="61" bestFit="1" customWidth="1"/>
    <col min="11284" max="11514" width="9.109375" style="61"/>
    <col min="11515" max="11515" width="8.88671875" style="61" customWidth="1"/>
    <col min="11516" max="11516" width="1.33203125" style="61" customWidth="1"/>
    <col min="11517" max="11517" width="11.44140625" style="61" bestFit="1" customWidth="1"/>
    <col min="11518" max="11518" width="1.33203125" style="61" customWidth="1"/>
    <col min="11519" max="11519" width="12.88671875" style="61" bestFit="1" customWidth="1"/>
    <col min="11520" max="11520" width="1.109375" style="61" customWidth="1"/>
    <col min="11521" max="11521" width="11" style="61" bestFit="1" customWidth="1"/>
    <col min="11522" max="11522" width="1.33203125" style="61" customWidth="1"/>
    <col min="11523" max="11523" width="8.44140625" style="61" bestFit="1" customWidth="1"/>
    <col min="11524" max="11524" width="2.109375" style="61" customWidth="1"/>
    <col min="11525" max="11525" width="9.88671875" style="61" bestFit="1" customWidth="1"/>
    <col min="11526" max="11526" width="1.33203125" style="61" customWidth="1"/>
    <col min="11527" max="11527" width="11.44140625" style="61" bestFit="1" customWidth="1"/>
    <col min="11528" max="11528" width="1.33203125" style="61" customWidth="1"/>
    <col min="11529" max="11529" width="10.44140625" style="61" bestFit="1" customWidth="1"/>
    <col min="11530" max="11530" width="1.33203125" style="61" customWidth="1"/>
    <col min="11531" max="11531" width="10.44140625" style="61" bestFit="1" customWidth="1"/>
    <col min="11532" max="11532" width="1.44140625" style="61" customWidth="1"/>
    <col min="11533" max="11533" width="8.44140625" style="61" bestFit="1" customWidth="1"/>
    <col min="11534" max="11534" width="1.33203125" style="61" customWidth="1"/>
    <col min="11535" max="11535" width="11.44140625" style="61" bestFit="1" customWidth="1"/>
    <col min="11536" max="11536" width="1.44140625" style="61" customWidth="1"/>
    <col min="11537" max="11537" width="11" style="61" bestFit="1" customWidth="1"/>
    <col min="11538" max="11538" width="1.33203125" style="61" customWidth="1"/>
    <col min="11539" max="11539" width="11.5546875" style="61" bestFit="1" customWidth="1"/>
    <col min="11540" max="11770" width="9.109375" style="61"/>
    <col min="11771" max="11771" width="8.88671875" style="61" customWidth="1"/>
    <col min="11772" max="11772" width="1.33203125" style="61" customWidth="1"/>
    <col min="11773" max="11773" width="11.44140625" style="61" bestFit="1" customWidth="1"/>
    <col min="11774" max="11774" width="1.33203125" style="61" customWidth="1"/>
    <col min="11775" max="11775" width="12.88671875" style="61" bestFit="1" customWidth="1"/>
    <col min="11776" max="11776" width="1.109375" style="61" customWidth="1"/>
    <col min="11777" max="11777" width="11" style="61" bestFit="1" customWidth="1"/>
    <col min="11778" max="11778" width="1.33203125" style="61" customWidth="1"/>
    <col min="11779" max="11779" width="8.44140625" style="61" bestFit="1" customWidth="1"/>
    <col min="11780" max="11780" width="2.109375" style="61" customWidth="1"/>
    <col min="11781" max="11781" width="9.88671875" style="61" bestFit="1" customWidth="1"/>
    <col min="11782" max="11782" width="1.33203125" style="61" customWidth="1"/>
    <col min="11783" max="11783" width="11.44140625" style="61" bestFit="1" customWidth="1"/>
    <col min="11784" max="11784" width="1.33203125" style="61" customWidth="1"/>
    <col min="11785" max="11785" width="10.44140625" style="61" bestFit="1" customWidth="1"/>
    <col min="11786" max="11786" width="1.33203125" style="61" customWidth="1"/>
    <col min="11787" max="11787" width="10.44140625" style="61" bestFit="1" customWidth="1"/>
    <col min="11788" max="11788" width="1.44140625" style="61" customWidth="1"/>
    <col min="11789" max="11789" width="8.44140625" style="61" bestFit="1" customWidth="1"/>
    <col min="11790" max="11790" width="1.33203125" style="61" customWidth="1"/>
    <col min="11791" max="11791" width="11.44140625" style="61" bestFit="1" customWidth="1"/>
    <col min="11792" max="11792" width="1.44140625" style="61" customWidth="1"/>
    <col min="11793" max="11793" width="11" style="61" bestFit="1" customWidth="1"/>
    <col min="11794" max="11794" width="1.33203125" style="61" customWidth="1"/>
    <col min="11795" max="11795" width="11.5546875" style="61" bestFit="1" customWidth="1"/>
    <col min="11796" max="12026" width="9.109375" style="61"/>
    <col min="12027" max="12027" width="8.88671875" style="61" customWidth="1"/>
    <col min="12028" max="12028" width="1.33203125" style="61" customWidth="1"/>
    <col min="12029" max="12029" width="11.44140625" style="61" bestFit="1" customWidth="1"/>
    <col min="12030" max="12030" width="1.33203125" style="61" customWidth="1"/>
    <col min="12031" max="12031" width="12.88671875" style="61" bestFit="1" customWidth="1"/>
    <col min="12032" max="12032" width="1.109375" style="61" customWidth="1"/>
    <col min="12033" max="12033" width="11" style="61" bestFit="1" customWidth="1"/>
    <col min="12034" max="12034" width="1.33203125" style="61" customWidth="1"/>
    <col min="12035" max="12035" width="8.44140625" style="61" bestFit="1" customWidth="1"/>
    <col min="12036" max="12036" width="2.109375" style="61" customWidth="1"/>
    <col min="12037" max="12037" width="9.88671875" style="61" bestFit="1" customWidth="1"/>
    <col min="12038" max="12038" width="1.33203125" style="61" customWidth="1"/>
    <col min="12039" max="12039" width="11.44140625" style="61" bestFit="1" customWidth="1"/>
    <col min="12040" max="12040" width="1.33203125" style="61" customWidth="1"/>
    <col min="12041" max="12041" width="10.44140625" style="61" bestFit="1" customWidth="1"/>
    <col min="12042" max="12042" width="1.33203125" style="61" customWidth="1"/>
    <col min="12043" max="12043" width="10.44140625" style="61" bestFit="1" customWidth="1"/>
    <col min="12044" max="12044" width="1.44140625" style="61" customWidth="1"/>
    <col min="12045" max="12045" width="8.44140625" style="61" bestFit="1" customWidth="1"/>
    <col min="12046" max="12046" width="1.33203125" style="61" customWidth="1"/>
    <col min="12047" max="12047" width="11.44140625" style="61" bestFit="1" customWidth="1"/>
    <col min="12048" max="12048" width="1.44140625" style="61" customWidth="1"/>
    <col min="12049" max="12049" width="11" style="61" bestFit="1" customWidth="1"/>
    <col min="12050" max="12050" width="1.33203125" style="61" customWidth="1"/>
    <col min="12051" max="12051" width="11.5546875" style="61" bestFit="1" customWidth="1"/>
    <col min="12052" max="12282" width="9.109375" style="61"/>
    <col min="12283" max="12283" width="8.88671875" style="61" customWidth="1"/>
    <col min="12284" max="12284" width="1.33203125" style="61" customWidth="1"/>
    <col min="12285" max="12285" width="11.44140625" style="61" bestFit="1" customWidth="1"/>
    <col min="12286" max="12286" width="1.33203125" style="61" customWidth="1"/>
    <col min="12287" max="12287" width="12.88671875" style="61" bestFit="1" customWidth="1"/>
    <col min="12288" max="12288" width="1.109375" style="61" customWidth="1"/>
    <col min="12289" max="12289" width="11" style="61" bestFit="1" customWidth="1"/>
    <col min="12290" max="12290" width="1.33203125" style="61" customWidth="1"/>
    <col min="12291" max="12291" width="8.44140625" style="61" bestFit="1" customWidth="1"/>
    <col min="12292" max="12292" width="2.109375" style="61" customWidth="1"/>
    <col min="12293" max="12293" width="9.88671875" style="61" bestFit="1" customWidth="1"/>
    <col min="12294" max="12294" width="1.33203125" style="61" customWidth="1"/>
    <col min="12295" max="12295" width="11.44140625" style="61" bestFit="1" customWidth="1"/>
    <col min="12296" max="12296" width="1.33203125" style="61" customWidth="1"/>
    <col min="12297" max="12297" width="10.44140625" style="61" bestFit="1" customWidth="1"/>
    <col min="12298" max="12298" width="1.33203125" style="61" customWidth="1"/>
    <col min="12299" max="12299" width="10.44140625" style="61" bestFit="1" customWidth="1"/>
    <col min="12300" max="12300" width="1.44140625" style="61" customWidth="1"/>
    <col min="12301" max="12301" width="8.44140625" style="61" bestFit="1" customWidth="1"/>
    <col min="12302" max="12302" width="1.33203125" style="61" customWidth="1"/>
    <col min="12303" max="12303" width="11.44140625" style="61" bestFit="1" customWidth="1"/>
    <col min="12304" max="12304" width="1.44140625" style="61" customWidth="1"/>
    <col min="12305" max="12305" width="11" style="61" bestFit="1" customWidth="1"/>
    <col min="12306" max="12306" width="1.33203125" style="61" customWidth="1"/>
    <col min="12307" max="12307" width="11.5546875" style="61" bestFit="1" customWidth="1"/>
    <col min="12308" max="12538" width="9.109375" style="61"/>
    <col min="12539" max="12539" width="8.88671875" style="61" customWidth="1"/>
    <col min="12540" max="12540" width="1.33203125" style="61" customWidth="1"/>
    <col min="12541" max="12541" width="11.44140625" style="61" bestFit="1" customWidth="1"/>
    <col min="12542" max="12542" width="1.33203125" style="61" customWidth="1"/>
    <col min="12543" max="12543" width="12.88671875" style="61" bestFit="1" customWidth="1"/>
    <col min="12544" max="12544" width="1.109375" style="61" customWidth="1"/>
    <col min="12545" max="12545" width="11" style="61" bestFit="1" customWidth="1"/>
    <col min="12546" max="12546" width="1.33203125" style="61" customWidth="1"/>
    <col min="12547" max="12547" width="8.44140625" style="61" bestFit="1" customWidth="1"/>
    <col min="12548" max="12548" width="2.109375" style="61" customWidth="1"/>
    <col min="12549" max="12549" width="9.88671875" style="61" bestFit="1" customWidth="1"/>
    <col min="12550" max="12550" width="1.33203125" style="61" customWidth="1"/>
    <col min="12551" max="12551" width="11.44140625" style="61" bestFit="1" customWidth="1"/>
    <col min="12552" max="12552" width="1.33203125" style="61" customWidth="1"/>
    <col min="12553" max="12553" width="10.44140625" style="61" bestFit="1" customWidth="1"/>
    <col min="12554" max="12554" width="1.33203125" style="61" customWidth="1"/>
    <col min="12555" max="12555" width="10.44140625" style="61" bestFit="1" customWidth="1"/>
    <col min="12556" max="12556" width="1.44140625" style="61" customWidth="1"/>
    <col min="12557" max="12557" width="8.44140625" style="61" bestFit="1" customWidth="1"/>
    <col min="12558" max="12558" width="1.33203125" style="61" customWidth="1"/>
    <col min="12559" max="12559" width="11.44140625" style="61" bestFit="1" customWidth="1"/>
    <col min="12560" max="12560" width="1.44140625" style="61" customWidth="1"/>
    <col min="12561" max="12561" width="11" style="61" bestFit="1" customWidth="1"/>
    <col min="12562" max="12562" width="1.33203125" style="61" customWidth="1"/>
    <col min="12563" max="12563" width="11.5546875" style="61" bestFit="1" customWidth="1"/>
    <col min="12564" max="12794" width="9.109375" style="61"/>
    <col min="12795" max="12795" width="8.88671875" style="61" customWidth="1"/>
    <col min="12796" max="12796" width="1.33203125" style="61" customWidth="1"/>
    <col min="12797" max="12797" width="11.44140625" style="61" bestFit="1" customWidth="1"/>
    <col min="12798" max="12798" width="1.33203125" style="61" customWidth="1"/>
    <col min="12799" max="12799" width="12.88671875" style="61" bestFit="1" customWidth="1"/>
    <col min="12800" max="12800" width="1.109375" style="61" customWidth="1"/>
    <col min="12801" max="12801" width="11" style="61" bestFit="1" customWidth="1"/>
    <col min="12802" max="12802" width="1.33203125" style="61" customWidth="1"/>
    <col min="12803" max="12803" width="8.44140625" style="61" bestFit="1" customWidth="1"/>
    <col min="12804" max="12804" width="2.109375" style="61" customWidth="1"/>
    <col min="12805" max="12805" width="9.88671875" style="61" bestFit="1" customWidth="1"/>
    <col min="12806" max="12806" width="1.33203125" style="61" customWidth="1"/>
    <col min="12807" max="12807" width="11.44140625" style="61" bestFit="1" customWidth="1"/>
    <col min="12808" max="12808" width="1.33203125" style="61" customWidth="1"/>
    <col min="12809" max="12809" width="10.44140625" style="61" bestFit="1" customWidth="1"/>
    <col min="12810" max="12810" width="1.33203125" style="61" customWidth="1"/>
    <col min="12811" max="12811" width="10.44140625" style="61" bestFit="1" customWidth="1"/>
    <col min="12812" max="12812" width="1.44140625" style="61" customWidth="1"/>
    <col min="12813" max="12813" width="8.44140625" style="61" bestFit="1" customWidth="1"/>
    <col min="12814" max="12814" width="1.33203125" style="61" customWidth="1"/>
    <col min="12815" max="12815" width="11.44140625" style="61" bestFit="1" customWidth="1"/>
    <col min="12816" max="12816" width="1.44140625" style="61" customWidth="1"/>
    <col min="12817" max="12817" width="11" style="61" bestFit="1" customWidth="1"/>
    <col min="12818" max="12818" width="1.33203125" style="61" customWidth="1"/>
    <col min="12819" max="12819" width="11.5546875" style="61" bestFit="1" customWidth="1"/>
    <col min="12820" max="13050" width="9.109375" style="61"/>
    <col min="13051" max="13051" width="8.88671875" style="61" customWidth="1"/>
    <col min="13052" max="13052" width="1.33203125" style="61" customWidth="1"/>
    <col min="13053" max="13053" width="11.44140625" style="61" bestFit="1" customWidth="1"/>
    <col min="13054" max="13054" width="1.33203125" style="61" customWidth="1"/>
    <col min="13055" max="13055" width="12.88671875" style="61" bestFit="1" customWidth="1"/>
    <col min="13056" max="13056" width="1.109375" style="61" customWidth="1"/>
    <col min="13057" max="13057" width="11" style="61" bestFit="1" customWidth="1"/>
    <col min="13058" max="13058" width="1.33203125" style="61" customWidth="1"/>
    <col min="13059" max="13059" width="8.44140625" style="61" bestFit="1" customWidth="1"/>
    <col min="13060" max="13060" width="2.109375" style="61" customWidth="1"/>
    <col min="13061" max="13061" width="9.88671875" style="61" bestFit="1" customWidth="1"/>
    <col min="13062" max="13062" width="1.33203125" style="61" customWidth="1"/>
    <col min="13063" max="13063" width="11.44140625" style="61" bestFit="1" customWidth="1"/>
    <col min="13064" max="13064" width="1.33203125" style="61" customWidth="1"/>
    <col min="13065" max="13065" width="10.44140625" style="61" bestFit="1" customWidth="1"/>
    <col min="13066" max="13066" width="1.33203125" style="61" customWidth="1"/>
    <col min="13067" max="13067" width="10.44140625" style="61" bestFit="1" customWidth="1"/>
    <col min="13068" max="13068" width="1.44140625" style="61" customWidth="1"/>
    <col min="13069" max="13069" width="8.44140625" style="61" bestFit="1" customWidth="1"/>
    <col min="13070" max="13070" width="1.33203125" style="61" customWidth="1"/>
    <col min="13071" max="13071" width="11.44140625" style="61" bestFit="1" customWidth="1"/>
    <col min="13072" max="13072" width="1.44140625" style="61" customWidth="1"/>
    <col min="13073" max="13073" width="11" style="61" bestFit="1" customWidth="1"/>
    <col min="13074" max="13074" width="1.33203125" style="61" customWidth="1"/>
    <col min="13075" max="13075" width="11.5546875" style="61" bestFit="1" customWidth="1"/>
    <col min="13076" max="13306" width="9.109375" style="61"/>
    <col min="13307" max="13307" width="8.88671875" style="61" customWidth="1"/>
    <col min="13308" max="13308" width="1.33203125" style="61" customWidth="1"/>
    <col min="13309" max="13309" width="11.44140625" style="61" bestFit="1" customWidth="1"/>
    <col min="13310" max="13310" width="1.33203125" style="61" customWidth="1"/>
    <col min="13311" max="13311" width="12.88671875" style="61" bestFit="1" customWidth="1"/>
    <col min="13312" max="13312" width="1.109375" style="61" customWidth="1"/>
    <col min="13313" max="13313" width="11" style="61" bestFit="1" customWidth="1"/>
    <col min="13314" max="13314" width="1.33203125" style="61" customWidth="1"/>
    <col min="13315" max="13315" width="8.44140625" style="61" bestFit="1" customWidth="1"/>
    <col min="13316" max="13316" width="2.109375" style="61" customWidth="1"/>
    <col min="13317" max="13317" width="9.88671875" style="61" bestFit="1" customWidth="1"/>
    <col min="13318" max="13318" width="1.33203125" style="61" customWidth="1"/>
    <col min="13319" max="13319" width="11.44140625" style="61" bestFit="1" customWidth="1"/>
    <col min="13320" max="13320" width="1.33203125" style="61" customWidth="1"/>
    <col min="13321" max="13321" width="10.44140625" style="61" bestFit="1" customWidth="1"/>
    <col min="13322" max="13322" width="1.33203125" style="61" customWidth="1"/>
    <col min="13323" max="13323" width="10.44140625" style="61" bestFit="1" customWidth="1"/>
    <col min="13324" max="13324" width="1.44140625" style="61" customWidth="1"/>
    <col min="13325" max="13325" width="8.44140625" style="61" bestFit="1" customWidth="1"/>
    <col min="13326" max="13326" width="1.33203125" style="61" customWidth="1"/>
    <col min="13327" max="13327" width="11.44140625" style="61" bestFit="1" customWidth="1"/>
    <col min="13328" max="13328" width="1.44140625" style="61" customWidth="1"/>
    <col min="13329" max="13329" width="11" style="61" bestFit="1" customWidth="1"/>
    <col min="13330" max="13330" width="1.33203125" style="61" customWidth="1"/>
    <col min="13331" max="13331" width="11.5546875" style="61" bestFit="1" customWidth="1"/>
    <col min="13332" max="13562" width="9.109375" style="61"/>
    <col min="13563" max="13563" width="8.88671875" style="61" customWidth="1"/>
    <col min="13564" max="13564" width="1.33203125" style="61" customWidth="1"/>
    <col min="13565" max="13565" width="11.44140625" style="61" bestFit="1" customWidth="1"/>
    <col min="13566" max="13566" width="1.33203125" style="61" customWidth="1"/>
    <col min="13567" max="13567" width="12.88671875" style="61" bestFit="1" customWidth="1"/>
    <col min="13568" max="13568" width="1.109375" style="61" customWidth="1"/>
    <col min="13569" max="13569" width="11" style="61" bestFit="1" customWidth="1"/>
    <col min="13570" max="13570" width="1.33203125" style="61" customWidth="1"/>
    <col min="13571" max="13571" width="8.44140625" style="61" bestFit="1" customWidth="1"/>
    <col min="13572" max="13572" width="2.109375" style="61" customWidth="1"/>
    <col min="13573" max="13573" width="9.88671875" style="61" bestFit="1" customWidth="1"/>
    <col min="13574" max="13574" width="1.33203125" style="61" customWidth="1"/>
    <col min="13575" max="13575" width="11.44140625" style="61" bestFit="1" customWidth="1"/>
    <col min="13576" max="13576" width="1.33203125" style="61" customWidth="1"/>
    <col min="13577" max="13577" width="10.44140625" style="61" bestFit="1" customWidth="1"/>
    <col min="13578" max="13578" width="1.33203125" style="61" customWidth="1"/>
    <col min="13579" max="13579" width="10.44140625" style="61" bestFit="1" customWidth="1"/>
    <col min="13580" max="13580" width="1.44140625" style="61" customWidth="1"/>
    <col min="13581" max="13581" width="8.44140625" style="61" bestFit="1" customWidth="1"/>
    <col min="13582" max="13582" width="1.33203125" style="61" customWidth="1"/>
    <col min="13583" max="13583" width="11.44140625" style="61" bestFit="1" customWidth="1"/>
    <col min="13584" max="13584" width="1.44140625" style="61" customWidth="1"/>
    <col min="13585" max="13585" width="11" style="61" bestFit="1" customWidth="1"/>
    <col min="13586" max="13586" width="1.33203125" style="61" customWidth="1"/>
    <col min="13587" max="13587" width="11.5546875" style="61" bestFit="1" customWidth="1"/>
    <col min="13588" max="13818" width="9.109375" style="61"/>
    <col min="13819" max="13819" width="8.88671875" style="61" customWidth="1"/>
    <col min="13820" max="13820" width="1.33203125" style="61" customWidth="1"/>
    <col min="13821" max="13821" width="11.44140625" style="61" bestFit="1" customWidth="1"/>
    <col min="13822" max="13822" width="1.33203125" style="61" customWidth="1"/>
    <col min="13823" max="13823" width="12.88671875" style="61" bestFit="1" customWidth="1"/>
    <col min="13824" max="13824" width="1.109375" style="61" customWidth="1"/>
    <col min="13825" max="13825" width="11" style="61" bestFit="1" customWidth="1"/>
    <col min="13826" max="13826" width="1.33203125" style="61" customWidth="1"/>
    <col min="13827" max="13827" width="8.44140625" style="61" bestFit="1" customWidth="1"/>
    <col min="13828" max="13828" width="2.109375" style="61" customWidth="1"/>
    <col min="13829" max="13829" width="9.88671875" style="61" bestFit="1" customWidth="1"/>
    <col min="13830" max="13830" width="1.33203125" style="61" customWidth="1"/>
    <col min="13831" max="13831" width="11.44140625" style="61" bestFit="1" customWidth="1"/>
    <col min="13832" max="13832" width="1.33203125" style="61" customWidth="1"/>
    <col min="13833" max="13833" width="10.44140625" style="61" bestFit="1" customWidth="1"/>
    <col min="13834" max="13834" width="1.33203125" style="61" customWidth="1"/>
    <col min="13835" max="13835" width="10.44140625" style="61" bestFit="1" customWidth="1"/>
    <col min="13836" max="13836" width="1.44140625" style="61" customWidth="1"/>
    <col min="13837" max="13837" width="8.44140625" style="61" bestFit="1" customWidth="1"/>
    <col min="13838" max="13838" width="1.33203125" style="61" customWidth="1"/>
    <col min="13839" max="13839" width="11.44140625" style="61" bestFit="1" customWidth="1"/>
    <col min="13840" max="13840" width="1.44140625" style="61" customWidth="1"/>
    <col min="13841" max="13841" width="11" style="61" bestFit="1" customWidth="1"/>
    <col min="13842" max="13842" width="1.33203125" style="61" customWidth="1"/>
    <col min="13843" max="13843" width="11.5546875" style="61" bestFit="1" customWidth="1"/>
    <col min="13844" max="14074" width="9.109375" style="61"/>
    <col min="14075" max="14075" width="8.88671875" style="61" customWidth="1"/>
    <col min="14076" max="14076" width="1.33203125" style="61" customWidth="1"/>
    <col min="14077" max="14077" width="11.44140625" style="61" bestFit="1" customWidth="1"/>
    <col min="14078" max="14078" width="1.33203125" style="61" customWidth="1"/>
    <col min="14079" max="14079" width="12.88671875" style="61" bestFit="1" customWidth="1"/>
    <col min="14080" max="14080" width="1.109375" style="61" customWidth="1"/>
    <col min="14081" max="14081" width="11" style="61" bestFit="1" customWidth="1"/>
    <col min="14082" max="14082" width="1.33203125" style="61" customWidth="1"/>
    <col min="14083" max="14083" width="8.44140625" style="61" bestFit="1" customWidth="1"/>
    <col min="14084" max="14084" width="2.109375" style="61" customWidth="1"/>
    <col min="14085" max="14085" width="9.88671875" style="61" bestFit="1" customWidth="1"/>
    <col min="14086" max="14086" width="1.33203125" style="61" customWidth="1"/>
    <col min="14087" max="14087" width="11.44140625" style="61" bestFit="1" customWidth="1"/>
    <col min="14088" max="14088" width="1.33203125" style="61" customWidth="1"/>
    <col min="14089" max="14089" width="10.44140625" style="61" bestFit="1" customWidth="1"/>
    <col min="14090" max="14090" width="1.33203125" style="61" customWidth="1"/>
    <col min="14091" max="14091" width="10.44140625" style="61" bestFit="1" customWidth="1"/>
    <col min="14092" max="14092" width="1.44140625" style="61" customWidth="1"/>
    <col min="14093" max="14093" width="8.44140625" style="61" bestFit="1" customWidth="1"/>
    <col min="14094" max="14094" width="1.33203125" style="61" customWidth="1"/>
    <col min="14095" max="14095" width="11.44140625" style="61" bestFit="1" customWidth="1"/>
    <col min="14096" max="14096" width="1.44140625" style="61" customWidth="1"/>
    <col min="14097" max="14097" width="11" style="61" bestFit="1" customWidth="1"/>
    <col min="14098" max="14098" width="1.33203125" style="61" customWidth="1"/>
    <col min="14099" max="14099" width="11.5546875" style="61" bestFit="1" customWidth="1"/>
    <col min="14100" max="14330" width="9.109375" style="61"/>
    <col min="14331" max="14331" width="8.88671875" style="61" customWidth="1"/>
    <col min="14332" max="14332" width="1.33203125" style="61" customWidth="1"/>
    <col min="14333" max="14333" width="11.44140625" style="61" bestFit="1" customWidth="1"/>
    <col min="14334" max="14334" width="1.33203125" style="61" customWidth="1"/>
    <col min="14335" max="14335" width="12.88671875" style="61" bestFit="1" customWidth="1"/>
    <col min="14336" max="14336" width="1.109375" style="61" customWidth="1"/>
    <col min="14337" max="14337" width="11" style="61" bestFit="1" customWidth="1"/>
    <col min="14338" max="14338" width="1.33203125" style="61" customWidth="1"/>
    <col min="14339" max="14339" width="8.44140625" style="61" bestFit="1" customWidth="1"/>
    <col min="14340" max="14340" width="2.109375" style="61" customWidth="1"/>
    <col min="14341" max="14341" width="9.88671875" style="61" bestFit="1" customWidth="1"/>
    <col min="14342" max="14342" width="1.33203125" style="61" customWidth="1"/>
    <col min="14343" max="14343" width="11.44140625" style="61" bestFit="1" customWidth="1"/>
    <col min="14344" max="14344" width="1.33203125" style="61" customWidth="1"/>
    <col min="14345" max="14345" width="10.44140625" style="61" bestFit="1" customWidth="1"/>
    <col min="14346" max="14346" width="1.33203125" style="61" customWidth="1"/>
    <col min="14347" max="14347" width="10.44140625" style="61" bestFit="1" customWidth="1"/>
    <col min="14348" max="14348" width="1.44140625" style="61" customWidth="1"/>
    <col min="14349" max="14349" width="8.44140625" style="61" bestFit="1" customWidth="1"/>
    <col min="14350" max="14350" width="1.33203125" style="61" customWidth="1"/>
    <col min="14351" max="14351" width="11.44140625" style="61" bestFit="1" customWidth="1"/>
    <col min="14352" max="14352" width="1.44140625" style="61" customWidth="1"/>
    <col min="14353" max="14353" width="11" style="61" bestFit="1" customWidth="1"/>
    <col min="14354" max="14354" width="1.33203125" style="61" customWidth="1"/>
    <col min="14355" max="14355" width="11.5546875" style="61" bestFit="1" customWidth="1"/>
    <col min="14356" max="14586" width="9.109375" style="61"/>
    <col min="14587" max="14587" width="8.88671875" style="61" customWidth="1"/>
    <col min="14588" max="14588" width="1.33203125" style="61" customWidth="1"/>
    <col min="14589" max="14589" width="11.44140625" style="61" bestFit="1" customWidth="1"/>
    <col min="14590" max="14590" width="1.33203125" style="61" customWidth="1"/>
    <col min="14591" max="14591" width="12.88671875" style="61" bestFit="1" customWidth="1"/>
    <col min="14592" max="14592" width="1.109375" style="61" customWidth="1"/>
    <col min="14593" max="14593" width="11" style="61" bestFit="1" customWidth="1"/>
    <col min="14594" max="14594" width="1.33203125" style="61" customWidth="1"/>
    <col min="14595" max="14595" width="8.44140625" style="61" bestFit="1" customWidth="1"/>
    <col min="14596" max="14596" width="2.109375" style="61" customWidth="1"/>
    <col min="14597" max="14597" width="9.88671875" style="61" bestFit="1" customWidth="1"/>
    <col min="14598" max="14598" width="1.33203125" style="61" customWidth="1"/>
    <col min="14599" max="14599" width="11.44140625" style="61" bestFit="1" customWidth="1"/>
    <col min="14600" max="14600" width="1.33203125" style="61" customWidth="1"/>
    <col min="14601" max="14601" width="10.44140625" style="61" bestFit="1" customWidth="1"/>
    <col min="14602" max="14602" width="1.33203125" style="61" customWidth="1"/>
    <col min="14603" max="14603" width="10.44140625" style="61" bestFit="1" customWidth="1"/>
    <col min="14604" max="14604" width="1.44140625" style="61" customWidth="1"/>
    <col min="14605" max="14605" width="8.44140625" style="61" bestFit="1" customWidth="1"/>
    <col min="14606" max="14606" width="1.33203125" style="61" customWidth="1"/>
    <col min="14607" max="14607" width="11.44140625" style="61" bestFit="1" customWidth="1"/>
    <col min="14608" max="14608" width="1.44140625" style="61" customWidth="1"/>
    <col min="14609" max="14609" width="11" style="61" bestFit="1" customWidth="1"/>
    <col min="14610" max="14610" width="1.33203125" style="61" customWidth="1"/>
    <col min="14611" max="14611" width="11.5546875" style="61" bestFit="1" customWidth="1"/>
    <col min="14612" max="14842" width="9.109375" style="61"/>
    <col min="14843" max="14843" width="8.88671875" style="61" customWidth="1"/>
    <col min="14844" max="14844" width="1.33203125" style="61" customWidth="1"/>
    <col min="14845" max="14845" width="11.44140625" style="61" bestFit="1" customWidth="1"/>
    <col min="14846" max="14846" width="1.33203125" style="61" customWidth="1"/>
    <col min="14847" max="14847" width="12.88671875" style="61" bestFit="1" customWidth="1"/>
    <col min="14848" max="14848" width="1.109375" style="61" customWidth="1"/>
    <col min="14849" max="14849" width="11" style="61" bestFit="1" customWidth="1"/>
    <col min="14850" max="14850" width="1.33203125" style="61" customWidth="1"/>
    <col min="14851" max="14851" width="8.44140625" style="61" bestFit="1" customWidth="1"/>
    <col min="14852" max="14852" width="2.109375" style="61" customWidth="1"/>
    <col min="14853" max="14853" width="9.88671875" style="61" bestFit="1" customWidth="1"/>
    <col min="14854" max="14854" width="1.33203125" style="61" customWidth="1"/>
    <col min="14855" max="14855" width="11.44140625" style="61" bestFit="1" customWidth="1"/>
    <col min="14856" max="14856" width="1.33203125" style="61" customWidth="1"/>
    <col min="14857" max="14857" width="10.44140625" style="61" bestFit="1" customWidth="1"/>
    <col min="14858" max="14858" width="1.33203125" style="61" customWidth="1"/>
    <col min="14859" max="14859" width="10.44140625" style="61" bestFit="1" customWidth="1"/>
    <col min="14860" max="14860" width="1.44140625" style="61" customWidth="1"/>
    <col min="14861" max="14861" width="8.44140625" style="61" bestFit="1" customWidth="1"/>
    <col min="14862" max="14862" width="1.33203125" style="61" customWidth="1"/>
    <col min="14863" max="14863" width="11.44140625" style="61" bestFit="1" customWidth="1"/>
    <col min="14864" max="14864" width="1.44140625" style="61" customWidth="1"/>
    <col min="14865" max="14865" width="11" style="61" bestFit="1" customWidth="1"/>
    <col min="14866" max="14866" width="1.33203125" style="61" customWidth="1"/>
    <col min="14867" max="14867" width="11.5546875" style="61" bestFit="1" customWidth="1"/>
    <col min="14868" max="15098" width="9.109375" style="61"/>
    <col min="15099" max="15099" width="8.88671875" style="61" customWidth="1"/>
    <col min="15100" max="15100" width="1.33203125" style="61" customWidth="1"/>
    <col min="15101" max="15101" width="11.44140625" style="61" bestFit="1" customWidth="1"/>
    <col min="15102" max="15102" width="1.33203125" style="61" customWidth="1"/>
    <col min="15103" max="15103" width="12.88671875" style="61" bestFit="1" customWidth="1"/>
    <col min="15104" max="15104" width="1.109375" style="61" customWidth="1"/>
    <col min="15105" max="15105" width="11" style="61" bestFit="1" customWidth="1"/>
    <col min="15106" max="15106" width="1.33203125" style="61" customWidth="1"/>
    <col min="15107" max="15107" width="8.44140625" style="61" bestFit="1" customWidth="1"/>
    <col min="15108" max="15108" width="2.109375" style="61" customWidth="1"/>
    <col min="15109" max="15109" width="9.88671875" style="61" bestFit="1" customWidth="1"/>
    <col min="15110" max="15110" width="1.33203125" style="61" customWidth="1"/>
    <col min="15111" max="15111" width="11.44140625" style="61" bestFit="1" customWidth="1"/>
    <col min="15112" max="15112" width="1.33203125" style="61" customWidth="1"/>
    <col min="15113" max="15113" width="10.44140625" style="61" bestFit="1" customWidth="1"/>
    <col min="15114" max="15114" width="1.33203125" style="61" customWidth="1"/>
    <col min="15115" max="15115" width="10.44140625" style="61" bestFit="1" customWidth="1"/>
    <col min="15116" max="15116" width="1.44140625" style="61" customWidth="1"/>
    <col min="15117" max="15117" width="8.44140625" style="61" bestFit="1" customWidth="1"/>
    <col min="15118" max="15118" width="1.33203125" style="61" customWidth="1"/>
    <col min="15119" max="15119" width="11.44140625" style="61" bestFit="1" customWidth="1"/>
    <col min="15120" max="15120" width="1.44140625" style="61" customWidth="1"/>
    <col min="15121" max="15121" width="11" style="61" bestFit="1" customWidth="1"/>
    <col min="15122" max="15122" width="1.33203125" style="61" customWidth="1"/>
    <col min="15123" max="15123" width="11.5546875" style="61" bestFit="1" customWidth="1"/>
    <col min="15124" max="15354" width="9.109375" style="61"/>
    <col min="15355" max="15355" width="8.88671875" style="61" customWidth="1"/>
    <col min="15356" max="15356" width="1.33203125" style="61" customWidth="1"/>
    <col min="15357" max="15357" width="11.44140625" style="61" bestFit="1" customWidth="1"/>
    <col min="15358" max="15358" width="1.33203125" style="61" customWidth="1"/>
    <col min="15359" max="15359" width="12.88671875" style="61" bestFit="1" customWidth="1"/>
    <col min="15360" max="15360" width="1.109375" style="61" customWidth="1"/>
    <col min="15361" max="15361" width="11" style="61" bestFit="1" customWidth="1"/>
    <col min="15362" max="15362" width="1.33203125" style="61" customWidth="1"/>
    <col min="15363" max="15363" width="8.44140625" style="61" bestFit="1" customWidth="1"/>
    <col min="15364" max="15364" width="2.109375" style="61" customWidth="1"/>
    <col min="15365" max="15365" width="9.88671875" style="61" bestFit="1" customWidth="1"/>
    <col min="15366" max="15366" width="1.33203125" style="61" customWidth="1"/>
    <col min="15367" max="15367" width="11.44140625" style="61" bestFit="1" customWidth="1"/>
    <col min="15368" max="15368" width="1.33203125" style="61" customWidth="1"/>
    <col min="15369" max="15369" width="10.44140625" style="61" bestFit="1" customWidth="1"/>
    <col min="15370" max="15370" width="1.33203125" style="61" customWidth="1"/>
    <col min="15371" max="15371" width="10.44140625" style="61" bestFit="1" customWidth="1"/>
    <col min="15372" max="15372" width="1.44140625" style="61" customWidth="1"/>
    <col min="15373" max="15373" width="8.44140625" style="61" bestFit="1" customWidth="1"/>
    <col min="15374" max="15374" width="1.33203125" style="61" customWidth="1"/>
    <col min="15375" max="15375" width="11.44140625" style="61" bestFit="1" customWidth="1"/>
    <col min="15376" max="15376" width="1.44140625" style="61" customWidth="1"/>
    <col min="15377" max="15377" width="11" style="61" bestFit="1" customWidth="1"/>
    <col min="15378" max="15378" width="1.33203125" style="61" customWidth="1"/>
    <col min="15379" max="15379" width="11.5546875" style="61" bestFit="1" customWidth="1"/>
    <col min="15380" max="15610" width="9.109375" style="61"/>
    <col min="15611" max="15611" width="8.88671875" style="61" customWidth="1"/>
    <col min="15612" max="15612" width="1.33203125" style="61" customWidth="1"/>
    <col min="15613" max="15613" width="11.44140625" style="61" bestFit="1" customWidth="1"/>
    <col min="15614" max="15614" width="1.33203125" style="61" customWidth="1"/>
    <col min="15615" max="15615" width="12.88671875" style="61" bestFit="1" customWidth="1"/>
    <col min="15616" max="15616" width="1.109375" style="61" customWidth="1"/>
    <col min="15617" max="15617" width="11" style="61" bestFit="1" customWidth="1"/>
    <col min="15618" max="15618" width="1.33203125" style="61" customWidth="1"/>
    <col min="15619" max="15619" width="8.44140625" style="61" bestFit="1" customWidth="1"/>
    <col min="15620" max="15620" width="2.109375" style="61" customWidth="1"/>
    <col min="15621" max="15621" width="9.88671875" style="61" bestFit="1" customWidth="1"/>
    <col min="15622" max="15622" width="1.33203125" style="61" customWidth="1"/>
    <col min="15623" max="15623" width="11.44140625" style="61" bestFit="1" customWidth="1"/>
    <col min="15624" max="15624" width="1.33203125" style="61" customWidth="1"/>
    <col min="15625" max="15625" width="10.44140625" style="61" bestFit="1" customWidth="1"/>
    <col min="15626" max="15626" width="1.33203125" style="61" customWidth="1"/>
    <col min="15627" max="15627" width="10.44140625" style="61" bestFit="1" customWidth="1"/>
    <col min="15628" max="15628" width="1.44140625" style="61" customWidth="1"/>
    <col min="15629" max="15629" width="8.44140625" style="61" bestFit="1" customWidth="1"/>
    <col min="15630" max="15630" width="1.33203125" style="61" customWidth="1"/>
    <col min="15631" max="15631" width="11.44140625" style="61" bestFit="1" customWidth="1"/>
    <col min="15632" max="15632" width="1.44140625" style="61" customWidth="1"/>
    <col min="15633" max="15633" width="11" style="61" bestFit="1" customWidth="1"/>
    <col min="15634" max="15634" width="1.33203125" style="61" customWidth="1"/>
    <col min="15635" max="15635" width="11.5546875" style="61" bestFit="1" customWidth="1"/>
    <col min="15636" max="15866" width="9.109375" style="61"/>
    <col min="15867" max="15867" width="8.88671875" style="61" customWidth="1"/>
    <col min="15868" max="15868" width="1.33203125" style="61" customWidth="1"/>
    <col min="15869" max="15869" width="11.44140625" style="61" bestFit="1" customWidth="1"/>
    <col min="15870" max="15870" width="1.33203125" style="61" customWidth="1"/>
    <col min="15871" max="15871" width="12.88671875" style="61" bestFit="1" customWidth="1"/>
    <col min="15872" max="15872" width="1.109375" style="61" customWidth="1"/>
    <col min="15873" max="15873" width="11" style="61" bestFit="1" customWidth="1"/>
    <col min="15874" max="15874" width="1.33203125" style="61" customWidth="1"/>
    <col min="15875" max="15875" width="8.44140625" style="61" bestFit="1" customWidth="1"/>
    <col min="15876" max="15876" width="2.109375" style="61" customWidth="1"/>
    <col min="15877" max="15877" width="9.88671875" style="61" bestFit="1" customWidth="1"/>
    <col min="15878" max="15878" width="1.33203125" style="61" customWidth="1"/>
    <col min="15879" max="15879" width="11.44140625" style="61" bestFit="1" customWidth="1"/>
    <col min="15880" max="15880" width="1.33203125" style="61" customWidth="1"/>
    <col min="15881" max="15881" width="10.44140625" style="61" bestFit="1" customWidth="1"/>
    <col min="15882" max="15882" width="1.33203125" style="61" customWidth="1"/>
    <col min="15883" max="15883" width="10.44140625" style="61" bestFit="1" customWidth="1"/>
    <col min="15884" max="15884" width="1.44140625" style="61" customWidth="1"/>
    <col min="15885" max="15885" width="8.44140625" style="61" bestFit="1" customWidth="1"/>
    <col min="15886" max="15886" width="1.33203125" style="61" customWidth="1"/>
    <col min="15887" max="15887" width="11.44140625" style="61" bestFit="1" customWidth="1"/>
    <col min="15888" max="15888" width="1.44140625" style="61" customWidth="1"/>
    <col min="15889" max="15889" width="11" style="61" bestFit="1" customWidth="1"/>
    <col min="15890" max="15890" width="1.33203125" style="61" customWidth="1"/>
    <col min="15891" max="15891" width="11.5546875" style="61" bestFit="1" customWidth="1"/>
    <col min="15892" max="16122" width="9.109375" style="61"/>
    <col min="16123" max="16123" width="8.88671875" style="61" customWidth="1"/>
    <col min="16124" max="16124" width="1.33203125" style="61" customWidth="1"/>
    <col min="16125" max="16125" width="11.44140625" style="61" bestFit="1" customWidth="1"/>
    <col min="16126" max="16126" width="1.33203125" style="61" customWidth="1"/>
    <col min="16127" max="16127" width="12.88671875" style="61" bestFit="1" customWidth="1"/>
    <col min="16128" max="16128" width="1.109375" style="61" customWidth="1"/>
    <col min="16129" max="16129" width="11" style="61" bestFit="1" customWidth="1"/>
    <col min="16130" max="16130" width="1.33203125" style="61" customWidth="1"/>
    <col min="16131" max="16131" width="8.44140625" style="61" bestFit="1" customWidth="1"/>
    <col min="16132" max="16132" width="2.109375" style="61" customWidth="1"/>
    <col min="16133" max="16133" width="9.88671875" style="61" bestFit="1" customWidth="1"/>
    <col min="16134" max="16134" width="1.33203125" style="61" customWidth="1"/>
    <col min="16135" max="16135" width="11.44140625" style="61" bestFit="1" customWidth="1"/>
    <col min="16136" max="16136" width="1.33203125" style="61" customWidth="1"/>
    <col min="16137" max="16137" width="10.44140625" style="61" bestFit="1" customWidth="1"/>
    <col min="16138" max="16138" width="1.33203125" style="61" customWidth="1"/>
    <col min="16139" max="16139" width="10.44140625" style="61" bestFit="1" customWidth="1"/>
    <col min="16140" max="16140" width="1.44140625" style="61" customWidth="1"/>
    <col min="16141" max="16141" width="8.44140625" style="61" bestFit="1" customWidth="1"/>
    <col min="16142" max="16142" width="1.33203125" style="61" customWidth="1"/>
    <col min="16143" max="16143" width="11.44140625" style="61" bestFit="1" customWidth="1"/>
    <col min="16144" max="16144" width="1.44140625" style="61" customWidth="1"/>
    <col min="16145" max="16145" width="11" style="61" bestFit="1" customWidth="1"/>
    <col min="16146" max="16146" width="1.33203125" style="61" customWidth="1"/>
    <col min="16147" max="16147" width="11.5546875" style="61" bestFit="1" customWidth="1"/>
    <col min="16148" max="16384" width="9.109375" style="61"/>
  </cols>
  <sheetData>
    <row r="1" spans="1:26">
      <c r="A1" s="84" t="str">
        <f>+'Curr Equal'!A1</f>
        <v>Kentucky Power Company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</row>
    <row r="2" spans="1:26">
      <c r="A2" s="84" t="str">
        <f>+'Curr Equal'!A2</f>
        <v>Proposed Revenue Allocation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</row>
    <row r="3" spans="1:26">
      <c r="A3" s="84" t="str">
        <f>+'Curr Equal'!A3</f>
        <v>Twelve Months Ended March 31, 2020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1:26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6" spans="1:26">
      <c r="K6" s="203" t="s">
        <v>608</v>
      </c>
      <c r="L6" s="203"/>
      <c r="M6" s="203"/>
      <c r="N6" s="203"/>
      <c r="O6" s="203"/>
      <c r="P6" s="203"/>
      <c r="Q6" s="203"/>
      <c r="R6" s="203"/>
      <c r="S6" s="203"/>
      <c r="T6" s="203"/>
      <c r="U6" s="203"/>
      <c r="W6" s="86">
        <v>1</v>
      </c>
      <c r="X6" s="86"/>
      <c r="Y6" s="64"/>
    </row>
    <row r="7" spans="1:26">
      <c r="A7" s="64" t="str">
        <f>+'Curr Equal'!A7</f>
        <v xml:space="preserve"> Current</v>
      </c>
      <c r="B7" s="64"/>
      <c r="C7" s="64" t="str">
        <f>+'Curr Equal'!C7</f>
        <v>Current</v>
      </c>
      <c r="D7" s="64"/>
      <c r="E7" s="64" t="str">
        <f>+'Curr Equal'!E7</f>
        <v>Rate</v>
      </c>
      <c r="F7" s="64">
        <f>+'Curr Equal'!F7</f>
        <v>0</v>
      </c>
      <c r="G7" s="64" t="str">
        <f>+'Curr Equal'!G7</f>
        <v>Current</v>
      </c>
      <c r="I7" s="64" t="str">
        <f>+'Curr Equal'!I7</f>
        <v>Current</v>
      </c>
      <c r="K7" s="64" t="str">
        <f>+'Curr Equal'!K7</f>
        <v>Percent</v>
      </c>
      <c r="M7" s="64" t="str">
        <f>+'Curr Equal'!M7</f>
        <v>Revenue</v>
      </c>
      <c r="O7" s="64" t="str">
        <f>+'Curr Equal'!O7</f>
        <v>Income</v>
      </c>
      <c r="Q7" s="64" t="s">
        <v>396</v>
      </c>
      <c r="U7" s="64" t="s">
        <v>378</v>
      </c>
      <c r="W7" s="64" t="s">
        <v>373</v>
      </c>
      <c r="X7" s="64"/>
      <c r="Y7" s="64" t="s">
        <v>399</v>
      </c>
      <c r="Z7" s="64" t="str">
        <f>+'Curr Equal'!K7</f>
        <v>Percent</v>
      </c>
    </row>
    <row r="8" spans="1:26">
      <c r="A8" s="65" t="str">
        <f>+'Curr Equal'!A8</f>
        <v>Class</v>
      </c>
      <c r="B8" s="65"/>
      <c r="C8" s="65" t="str">
        <f>+'Curr Equal'!C8</f>
        <v>Revenue</v>
      </c>
      <c r="D8" s="65"/>
      <c r="E8" s="65" t="str">
        <f>+'Curr Equal'!E8</f>
        <v>Base</v>
      </c>
      <c r="F8" s="65">
        <f>+'Curr Equal'!F8</f>
        <v>0</v>
      </c>
      <c r="G8" s="65" t="str">
        <f>+'Curr Equal'!G8</f>
        <v>Income</v>
      </c>
      <c r="H8" s="87"/>
      <c r="I8" s="65" t="str">
        <f>+'Curr Equal'!I8</f>
        <v>ROR %</v>
      </c>
      <c r="J8" s="87"/>
      <c r="K8" s="65" t="str">
        <f>+'Curr Equal'!K8</f>
        <v>Increase</v>
      </c>
      <c r="L8" s="87"/>
      <c r="M8" s="65" t="str">
        <f>+'Curr Equal'!M8</f>
        <v>Increase</v>
      </c>
      <c r="N8" s="87"/>
      <c r="O8" s="65" t="str">
        <f>+'Curr Equal'!O8</f>
        <v>Increase</v>
      </c>
      <c r="P8" s="87"/>
      <c r="Q8" s="65" t="s">
        <v>377</v>
      </c>
      <c r="R8" s="87"/>
      <c r="S8" s="65" t="str">
        <f>+'Curr Equal'!S8</f>
        <v>ROR %</v>
      </c>
      <c r="T8" s="65"/>
      <c r="U8" s="65" t="s">
        <v>376</v>
      </c>
      <c r="V8" s="87"/>
      <c r="W8" s="65" t="s">
        <v>383</v>
      </c>
      <c r="X8" s="65"/>
      <c r="Y8" s="65" t="s">
        <v>382</v>
      </c>
      <c r="Z8" s="65" t="str">
        <f>+'Curr Equal'!K8</f>
        <v>Increase</v>
      </c>
    </row>
    <row r="9" spans="1:26">
      <c r="A9" s="68" t="str">
        <f>+'Curr Equal'!A9</f>
        <v>(1)</v>
      </c>
      <c r="B9" s="68"/>
      <c r="C9" s="68" t="str">
        <f>+'Curr Equal'!C9</f>
        <v>(2)</v>
      </c>
      <c r="D9" s="68"/>
      <c r="E9" s="68" t="str">
        <f>+'Curr Equal'!E9</f>
        <v>(3)</v>
      </c>
      <c r="F9" s="68">
        <f>+'Curr Equal'!F9</f>
        <v>0</v>
      </c>
      <c r="G9" s="68" t="str">
        <f>+'Curr Equal'!G9</f>
        <v>(4)</v>
      </c>
      <c r="I9" s="68" t="str">
        <f>+'Curr Equal'!I9</f>
        <v>(5)</v>
      </c>
      <c r="K9" s="68" t="str">
        <f>+'Curr Equal'!K9</f>
        <v>(6)</v>
      </c>
      <c r="M9" s="68" t="str">
        <f>+'Curr Equal'!M9</f>
        <v>(7)</v>
      </c>
      <c r="O9" s="68" t="str">
        <f>+'Curr Equal'!O9</f>
        <v>(8)</v>
      </c>
      <c r="Q9" s="68" t="str">
        <f>+'Curr Equal'!Q9</f>
        <v>(9)</v>
      </c>
      <c r="S9" s="68" t="str">
        <f>+'Curr Equal'!S9</f>
        <v>(10)</v>
      </c>
      <c r="T9" s="68"/>
      <c r="U9" s="67" t="s">
        <v>394</v>
      </c>
      <c r="W9" s="67" t="s">
        <v>400</v>
      </c>
      <c r="X9" s="67"/>
      <c r="Y9" s="67" t="s">
        <v>401</v>
      </c>
      <c r="Z9" s="67" t="s">
        <v>402</v>
      </c>
    </row>
    <row r="11" spans="1:26">
      <c r="A11" s="61" t="str">
        <f>+'Curr Equal'!A11</f>
        <v>RS</v>
      </c>
      <c r="C11" s="69">
        <f ca="1">+'Curr Equal'!C11</f>
        <v>219292354.00384319</v>
      </c>
      <c r="E11" s="69">
        <f ca="1">+'Curr Equal'!E11</f>
        <v>791371715.73916245</v>
      </c>
      <c r="G11" s="69">
        <f ca="1">+'Curr Equal'!G11</f>
        <v>-853511.50732599664</v>
      </c>
      <c r="I11" s="71">
        <f ca="1">ROUND((G11/E11),4)*100</f>
        <v>-0.11</v>
      </c>
      <c r="K11" s="71">
        <f ca="1">ROUND((M11/C11),4)*100</f>
        <v>32.479999999999997</v>
      </c>
      <c r="M11" s="69">
        <f ca="1">ROUND((O11*$G$33),0)</f>
        <v>71219446</v>
      </c>
      <c r="O11" s="69">
        <f ca="1">Q11-G11</f>
        <v>52648690.507325999</v>
      </c>
      <c r="Q11" s="69">
        <f ca="1">ROUND((Q$27/E$27*E11),0)</f>
        <v>51795179</v>
      </c>
      <c r="S11" s="71">
        <f ca="1">ROUND((Q11/E11),4)*100</f>
        <v>6.54</v>
      </c>
      <c r="T11" s="71"/>
      <c r="U11" s="69">
        <f ca="1">C11+M11</f>
        <v>290511800.00384319</v>
      </c>
      <c r="W11" s="69">
        <f ca="1">ROUND('Curr Equal'!V11*W$6,0)</f>
        <v>31803815</v>
      </c>
      <c r="X11" s="69"/>
      <c r="Y11" s="69">
        <f ca="1">M11-W11</f>
        <v>39415631</v>
      </c>
      <c r="Z11" s="71">
        <f ca="1">(+(Y11+C11)/C11-1)*100</f>
        <v>17.974010621140589</v>
      </c>
    </row>
    <row r="12" spans="1:26">
      <c r="A12" s="61" t="s">
        <v>396</v>
      </c>
      <c r="I12" s="74" t="s">
        <v>396</v>
      </c>
      <c r="K12" s="74" t="s">
        <v>396</v>
      </c>
      <c r="M12" s="69" t="s">
        <v>396</v>
      </c>
      <c r="O12" s="69" t="s">
        <v>396</v>
      </c>
      <c r="Q12" s="69" t="s">
        <v>396</v>
      </c>
      <c r="S12" s="74" t="s">
        <v>396</v>
      </c>
      <c r="T12" s="74"/>
      <c r="U12" s="69"/>
      <c r="W12" s="69" t="s">
        <v>396</v>
      </c>
      <c r="X12" s="69"/>
      <c r="Y12" s="69" t="s">
        <v>396</v>
      </c>
    </row>
    <row r="13" spans="1:26">
      <c r="A13" s="61" t="str">
        <f>+'Curr Equal'!A13</f>
        <v>GS</v>
      </c>
      <c r="C13" s="69">
        <f ca="1">+'Curr Equal'!C13</f>
        <v>73397430.000535592</v>
      </c>
      <c r="E13" s="69">
        <f ca="1">+'Curr Equal'!E13</f>
        <v>188022996.14647135</v>
      </c>
      <c r="G13" s="69">
        <f ca="1">+'Curr Equal'!G13</f>
        <v>13634789.547801688</v>
      </c>
      <c r="I13" s="71">
        <f ca="1">ROUND((G13/E13),4)*100</f>
        <v>7.2499999999999991</v>
      </c>
      <c r="K13" s="71">
        <f ca="1">ROUND((M13/C13),4)*100</f>
        <v>-2.4500000000000002</v>
      </c>
      <c r="M13" s="69">
        <f ca="1">ROUND((O13*$G$33),0)</f>
        <v>-1797383</v>
      </c>
      <c r="O13" s="69">
        <f t="shared" ref="O13:O25" ca="1" si="0">Q13-G13</f>
        <v>-1328708.5478016883</v>
      </c>
      <c r="Q13" s="69">
        <f ca="1">ROUND((Q$27/E$27*E13),0)</f>
        <v>12306081</v>
      </c>
      <c r="S13" s="71">
        <f ca="1">ROUND((Q13/E13),4)*100</f>
        <v>6.54</v>
      </c>
      <c r="T13" s="71"/>
      <c r="U13" s="69">
        <f ca="1">C13+M13</f>
        <v>71600047.000535592</v>
      </c>
      <c r="W13" s="69">
        <f ca="1">ROUND('Curr Equal'!V13*W$6,0)</f>
        <v>-11162192</v>
      </c>
      <c r="X13" s="69"/>
      <c r="Y13" s="69">
        <f ca="1">M13-W13</f>
        <v>9364809</v>
      </c>
      <c r="Z13" s="71">
        <f ca="1">(+(Y13+C13)/C13-1)*100</f>
        <v>12.759042108057006</v>
      </c>
    </row>
    <row r="14" spans="1:26">
      <c r="C14" s="69"/>
      <c r="E14" s="69"/>
      <c r="G14" s="69"/>
      <c r="I14" s="71"/>
      <c r="K14" s="71"/>
      <c r="M14" s="69"/>
      <c r="O14" s="69"/>
      <c r="Q14" s="69"/>
      <c r="S14" s="71"/>
      <c r="T14" s="71"/>
      <c r="U14" s="69"/>
      <c r="W14" s="69"/>
      <c r="X14" s="69"/>
      <c r="Y14" s="69"/>
      <c r="Z14" s="71"/>
    </row>
    <row r="15" spans="1:26" hidden="1" outlineLevel="1">
      <c r="A15" s="61" t="str">
        <f>+'Curr Equal'!A15</f>
        <v>PS</v>
      </c>
      <c r="C15" s="69">
        <f ca="1">+'Curr Equal'!C15</f>
        <v>11615228.32505055</v>
      </c>
      <c r="E15" s="69">
        <f ca="1">+'Curr Equal'!E15</f>
        <v>29176117.653250325</v>
      </c>
      <c r="G15" s="69">
        <f ca="1">+'Curr Equal'!G15</f>
        <v>2118043.5786818797</v>
      </c>
      <c r="I15" s="71">
        <f ca="1">ROUND((G15/E15),4)*100</f>
        <v>7.26</v>
      </c>
      <c r="K15" s="71">
        <f ca="1">ROUND((M15/C15),4)*100</f>
        <v>-2.4299999999999997</v>
      </c>
      <c r="M15" s="69">
        <f ca="1">ROUND((O15*$G$33),0)</f>
        <v>-282004</v>
      </c>
      <c r="O15" s="69">
        <f ca="1">Q15-G15</f>
        <v>-208470.57868187968</v>
      </c>
      <c r="Q15" s="69">
        <f ca="1">ROUND((Q$27/E$27*E15),0)</f>
        <v>1909573</v>
      </c>
      <c r="S15" s="71">
        <f ca="1">ROUND((Q15/E15),4)*100</f>
        <v>6.54</v>
      </c>
      <c r="T15" s="71"/>
      <c r="U15" s="69">
        <f ca="1">C15+M15</f>
        <v>11333224.32505055</v>
      </c>
      <c r="W15" s="69">
        <f ca="1">ROUND('Curr Equal'!V15*W$6,0)</f>
        <v>-1735171</v>
      </c>
      <c r="X15" s="69"/>
      <c r="Y15" s="69">
        <f ca="1">M15-W15</f>
        <v>1453167</v>
      </c>
      <c r="Z15" s="71">
        <f ca="1">(+(Y15+C15)/C15-1)*100</f>
        <v>12.510877611126725</v>
      </c>
    </row>
    <row r="16" spans="1:26" hidden="1" outlineLevel="1">
      <c r="A16" s="61" t="str">
        <f>+'Curr Equal'!A16</f>
        <v>LGS</v>
      </c>
      <c r="C16" s="69">
        <f ca="1">+'Curr Equal'!C16</f>
        <v>46540679.761854388</v>
      </c>
      <c r="E16" s="69">
        <f ca="1">+'Curr Equal'!E16</f>
        <v>121845246.92779729</v>
      </c>
      <c r="G16" s="69">
        <f ca="1">+'Curr Equal'!G16</f>
        <v>7517721.4469390297</v>
      </c>
      <c r="I16" s="71">
        <f ca="1">ROUND((G16/E16),4)*100</f>
        <v>6.17</v>
      </c>
      <c r="K16" s="71">
        <f ca="1">ROUND((M16/C16),4)*100</f>
        <v>1.3299999999999998</v>
      </c>
      <c r="M16" s="69">
        <f ca="1">ROUND((O16*$G$33),0)</f>
        <v>618244</v>
      </c>
      <c r="O16" s="69">
        <f t="shared" ca="1" si="0"/>
        <v>457034.55306097027</v>
      </c>
      <c r="Q16" s="69">
        <f ca="1">ROUND((Q$27/E$27*E16),0)</f>
        <v>7974756</v>
      </c>
      <c r="S16" s="71">
        <f ca="1">ROUND((Q16/E16),4)*100</f>
        <v>6.54</v>
      </c>
      <c r="T16" s="71"/>
      <c r="U16" s="69">
        <f ca="1">C16+M16</f>
        <v>47158923.761854388</v>
      </c>
      <c r="W16" s="69">
        <f ca="1">ROUND('Curr Equal'!V16*W$6,0)</f>
        <v>-5450468</v>
      </c>
      <c r="X16" s="69"/>
      <c r="Y16" s="69">
        <f ca="1">M16-W16</f>
        <v>6068712</v>
      </c>
      <c r="Z16" s="71">
        <f ca="1">(+(Y16+C16)/C16-1)*100</f>
        <v>13.039586080506771</v>
      </c>
    </row>
    <row r="17" spans="1:26" collapsed="1">
      <c r="A17" s="61" t="s">
        <v>85</v>
      </c>
      <c r="C17" s="69">
        <f ca="1">SUM(C15:C16)</f>
        <v>58155908.086904936</v>
      </c>
      <c r="E17" s="69">
        <f ca="1">SUM(E15:E16)</f>
        <v>151021364.58104762</v>
      </c>
      <c r="G17" s="69">
        <f ca="1">SUM(G15:G16)</f>
        <v>9635765.0256209094</v>
      </c>
      <c r="I17" s="71">
        <f ca="1">ROUND((G17/E17),4)*100</f>
        <v>6.38</v>
      </c>
      <c r="K17" s="71">
        <f ca="1">ROUND((M17/C17),4)*100</f>
        <v>0.57999999999999996</v>
      </c>
      <c r="M17" s="69">
        <f ca="1">SUM(M15:M16)</f>
        <v>336240</v>
      </c>
      <c r="O17" s="69">
        <f ca="1">SUM(O15:O16)</f>
        <v>248563.97437909059</v>
      </c>
      <c r="Q17" s="69">
        <f ca="1">SUM(Q15:Q16)</f>
        <v>9884329</v>
      </c>
      <c r="S17" s="71">
        <f ca="1">ROUND((Q17/E17),4)*100</f>
        <v>6.54</v>
      </c>
      <c r="T17" s="71"/>
      <c r="U17" s="69">
        <f ca="1">SUM(U15:U16)</f>
        <v>58492148.086904936</v>
      </c>
      <c r="W17" s="69">
        <f ca="1">SUM(W15:W16)</f>
        <v>-7185639</v>
      </c>
      <c r="X17" s="69"/>
      <c r="Y17" s="69">
        <f ca="1">SUM(Y15:Y16)</f>
        <v>7521879</v>
      </c>
      <c r="Z17" s="71">
        <f ca="1">(+(Y17+C17)/C17-1)*100</f>
        <v>12.933989421607395</v>
      </c>
    </row>
    <row r="18" spans="1:26">
      <c r="A18" s="61" t="s">
        <v>396</v>
      </c>
      <c r="I18" s="74" t="s">
        <v>396</v>
      </c>
      <c r="K18" s="74" t="s">
        <v>396</v>
      </c>
      <c r="M18" s="69" t="s">
        <v>396</v>
      </c>
      <c r="O18" s="69" t="s">
        <v>396</v>
      </c>
      <c r="Q18" s="69" t="s">
        <v>396</v>
      </c>
      <c r="S18" s="74" t="s">
        <v>396</v>
      </c>
      <c r="T18" s="74"/>
      <c r="U18" s="69" t="s">
        <v>396</v>
      </c>
      <c r="W18" s="69" t="s">
        <v>396</v>
      </c>
      <c r="X18" s="69"/>
      <c r="Y18" s="69" t="s">
        <v>396</v>
      </c>
    </row>
    <row r="19" spans="1:26">
      <c r="A19" s="61" t="str">
        <f>+'Curr Equal'!A19</f>
        <v>IGS</v>
      </c>
      <c r="C19" s="69">
        <f ca="1">+'Curr Equal'!C19</f>
        <v>115641809.73012604</v>
      </c>
      <c r="E19" s="69">
        <f ca="1">+'Curr Equal'!E19</f>
        <v>253284765.33007669</v>
      </c>
      <c r="G19" s="69">
        <f ca="1">+'Curr Equal'!G19</f>
        <v>14235868.697395617</v>
      </c>
      <c r="I19" s="71">
        <f ca="1">ROUND((G19/E19),4)*100</f>
        <v>5.62</v>
      </c>
      <c r="K19" s="71">
        <f ca="1">ROUND((M19/C19),4)*100</f>
        <v>2.74</v>
      </c>
      <c r="M19" s="69">
        <f ca="1">ROUND((O19*$G$33),0)</f>
        <v>3167535</v>
      </c>
      <c r="O19" s="69">
        <f t="shared" ca="1" si="0"/>
        <v>2341587.3026043829</v>
      </c>
      <c r="Q19" s="69">
        <f ca="1">ROUND((Q$27/E$27*E19),0)</f>
        <v>16577456</v>
      </c>
      <c r="S19" s="71">
        <f ca="1">ROUND((Q19/E19),4)*100</f>
        <v>6.54</v>
      </c>
      <c r="T19" s="71"/>
      <c r="U19" s="69">
        <f t="shared" ref="U19:U23" ca="1" si="1">C19+M19</f>
        <v>118809344.73012604</v>
      </c>
      <c r="W19" s="69">
        <f ca="1">ROUND('Curr Equal'!V19*W$6,0)</f>
        <v>-9447749</v>
      </c>
      <c r="X19" s="69"/>
      <c r="Y19" s="69">
        <f ca="1">M19-W19</f>
        <v>12615284</v>
      </c>
      <c r="Z19" s="71">
        <f ca="1">(+(Y19+C19)/C19-1)*100</f>
        <v>10.908929935842714</v>
      </c>
    </row>
    <row r="20" spans="1:26">
      <c r="A20" s="61" t="s">
        <v>396</v>
      </c>
      <c r="I20" s="74" t="s">
        <v>396</v>
      </c>
      <c r="K20" s="74" t="s">
        <v>396</v>
      </c>
      <c r="M20" s="69" t="s">
        <v>396</v>
      </c>
      <c r="O20" s="69" t="s">
        <v>396</v>
      </c>
      <c r="Q20" s="69" t="s">
        <v>396</v>
      </c>
      <c r="S20" s="74" t="s">
        <v>396</v>
      </c>
      <c r="T20" s="74"/>
      <c r="U20" s="69" t="s">
        <v>396</v>
      </c>
      <c r="W20" s="69" t="s">
        <v>396</v>
      </c>
      <c r="X20" s="69"/>
      <c r="Y20" s="69" t="s">
        <v>396</v>
      </c>
    </row>
    <row r="21" spans="1:26">
      <c r="A21" s="61" t="str">
        <f>+'Curr Equal'!A21</f>
        <v>MW</v>
      </c>
      <c r="C21" s="69">
        <f ca="1">+'Curr Equal'!C21</f>
        <v>182520.88159144824</v>
      </c>
      <c r="E21" s="69">
        <f ca="1">+'Curr Equal'!E21</f>
        <v>392043.75571007677</v>
      </c>
      <c r="G21" s="69">
        <f ca="1">+'Curr Equal'!G21</f>
        <v>37266.755316683651</v>
      </c>
      <c r="I21" s="71">
        <f ca="1">ROUND((G21/E21),4)*100</f>
        <v>9.51</v>
      </c>
      <c r="K21" s="71">
        <f ca="1">ROUND((M21/C21),4)*100</f>
        <v>-8.6</v>
      </c>
      <c r="M21" s="69">
        <f ca="1">ROUND((O21*$G$33),0)</f>
        <v>-15702</v>
      </c>
      <c r="O21" s="69">
        <f t="shared" ca="1" si="0"/>
        <v>-11607.755316683651</v>
      </c>
      <c r="Q21" s="69">
        <f ca="1">ROUND((Q$27/E$27*E21),0)</f>
        <v>25659</v>
      </c>
      <c r="S21" s="71">
        <f ca="1">ROUND((Q21/E21),4)*100</f>
        <v>6.54</v>
      </c>
      <c r="T21" s="71"/>
      <c r="U21" s="69">
        <f t="shared" ca="1" si="1"/>
        <v>166818.88159144824</v>
      </c>
      <c r="W21" s="69">
        <f ca="1">ROUND('Curr Equal'!V21*W$6,0)</f>
        <v>-35229</v>
      </c>
      <c r="X21" s="69"/>
      <c r="Y21" s="69">
        <f ca="1">M21-W21</f>
        <v>19527</v>
      </c>
      <c r="Z21" s="71">
        <f ca="1">(+(Y21+C21)/C21-1)*100</f>
        <v>10.698501908241331</v>
      </c>
    </row>
    <row r="22" spans="1:26">
      <c r="A22" s="61" t="s">
        <v>396</v>
      </c>
      <c r="I22" s="74" t="s">
        <v>396</v>
      </c>
      <c r="K22" s="74" t="s">
        <v>396</v>
      </c>
      <c r="M22" s="69" t="s">
        <v>396</v>
      </c>
      <c r="O22" s="69" t="s">
        <v>396</v>
      </c>
      <c r="Q22" s="69" t="s">
        <v>396</v>
      </c>
      <c r="S22" s="74" t="s">
        <v>396</v>
      </c>
      <c r="T22" s="74"/>
      <c r="U22" s="69" t="s">
        <v>396</v>
      </c>
      <c r="W22" s="69" t="s">
        <v>396</v>
      </c>
      <c r="X22" s="69"/>
      <c r="Y22" s="69" t="s">
        <v>396</v>
      </c>
    </row>
    <row r="23" spans="1:26">
      <c r="A23" s="61" t="str">
        <f>+'Curr Equal'!A23</f>
        <v>OL</v>
      </c>
      <c r="C23" s="69">
        <f ca="1">+'Curr Equal'!C23</f>
        <v>7801241.7912668167</v>
      </c>
      <c r="E23" s="69">
        <f ca="1">+'Curr Equal'!E23</f>
        <v>20340568.154052138</v>
      </c>
      <c r="G23" s="69">
        <f ca="1">+'Curr Equal'!G23</f>
        <v>3093171.1073750807</v>
      </c>
      <c r="I23" s="71">
        <f ca="1">ROUND((G23/E23),4)*100</f>
        <v>15.21</v>
      </c>
      <c r="K23" s="71">
        <f ca="1">ROUND((M23/C23),4)*100</f>
        <v>-30.55</v>
      </c>
      <c r="M23" s="69">
        <f ca="1">ROUND((O23*$G$33),0)</f>
        <v>-2383352</v>
      </c>
      <c r="O23" s="69">
        <f t="shared" ca="1" si="0"/>
        <v>-1761883.1073750807</v>
      </c>
      <c r="Q23" s="69">
        <f ca="1">ROUND((Q$27/E$27*E23),0)</f>
        <v>1331288</v>
      </c>
      <c r="S23" s="71">
        <f ca="1">ROUND((Q23/E23),4)*100</f>
        <v>6.54</v>
      </c>
      <c r="T23" s="71"/>
      <c r="U23" s="69">
        <f t="shared" ca="1" si="1"/>
        <v>5417889.7912668167</v>
      </c>
      <c r="W23" s="69">
        <f ca="1">ROUND('Curr Equal'!V23*W$6,0)</f>
        <v>-3396449</v>
      </c>
      <c r="X23" s="69"/>
      <c r="Y23" s="69">
        <f ca="1">M23-W23</f>
        <v>1013097</v>
      </c>
      <c r="Z23" s="71">
        <f ca="1">(+(Y23+C23)/C23-1)*100</f>
        <v>12.986355597055365</v>
      </c>
    </row>
    <row r="24" spans="1:26">
      <c r="A24" s="61" t="s">
        <v>396</v>
      </c>
      <c r="I24" s="74" t="s">
        <v>396</v>
      </c>
      <c r="K24" s="74" t="s">
        <v>396</v>
      </c>
      <c r="M24" s="69" t="s">
        <v>396</v>
      </c>
      <c r="O24" s="69" t="s">
        <v>396</v>
      </c>
      <c r="Q24" s="69" t="s">
        <v>396</v>
      </c>
      <c r="S24" s="74" t="s">
        <v>396</v>
      </c>
      <c r="T24" s="74"/>
      <c r="U24" s="69" t="s">
        <v>396</v>
      </c>
      <c r="W24" s="69" t="s">
        <v>396</v>
      </c>
      <c r="X24" s="69"/>
      <c r="Y24" s="69" t="s">
        <v>396</v>
      </c>
    </row>
    <row r="25" spans="1:26">
      <c r="A25" s="61" t="str">
        <f>+'Curr Equal'!A25</f>
        <v>SL</v>
      </c>
      <c r="C25" s="79">
        <f ca="1">+'Curr Equal'!C25</f>
        <v>1439591.5392886805</v>
      </c>
      <c r="D25" s="80"/>
      <c r="E25" s="79">
        <f ca="1">+'Curr Equal'!E25</f>
        <v>2941513.3082402917</v>
      </c>
      <c r="F25" s="80"/>
      <c r="G25" s="79">
        <f ca="1">+'Curr Equal'!G25</f>
        <v>510434.2459768515</v>
      </c>
      <c r="H25" s="80"/>
      <c r="I25" s="81">
        <f ca="1">ROUND((G25/E25),4)*100</f>
        <v>17.349999999999998</v>
      </c>
      <c r="J25" s="80"/>
      <c r="K25" s="81">
        <f ca="1">ROUND((M25/C25),4)*100</f>
        <v>-29.87</v>
      </c>
      <c r="L25" s="80"/>
      <c r="M25" s="79">
        <f ca="1">ROUND((O25*$G$33),0)</f>
        <v>-430049</v>
      </c>
      <c r="N25" s="80"/>
      <c r="O25" s="79">
        <f t="shared" ca="1" si="0"/>
        <v>-317912.2459768515</v>
      </c>
      <c r="P25" s="80"/>
      <c r="Q25" s="79">
        <f ca="1">ROUND((Q$27/E$27*E25),0)</f>
        <v>192522</v>
      </c>
      <c r="R25" s="80"/>
      <c r="S25" s="81">
        <f ca="1">ROUND((Q25/E25),4)*100</f>
        <v>6.54</v>
      </c>
      <c r="T25" s="81"/>
      <c r="U25" s="79">
        <f ca="1">C25+M25</f>
        <v>1009542.5392886805</v>
      </c>
      <c r="V25" s="80"/>
      <c r="W25" s="79">
        <f ca="1">ROUND('Curr Equal'!V25*W$6,0)</f>
        <v>-576557</v>
      </c>
      <c r="X25" s="79"/>
      <c r="Y25" s="79">
        <f ca="1">M25-W25</f>
        <v>146508</v>
      </c>
      <c r="Z25" s="81">
        <f ca="1">(+(Y25+C25)/C25-1)*100</f>
        <v>10.177053421166349</v>
      </c>
    </row>
    <row r="26" spans="1:26">
      <c r="A26" s="61" t="s">
        <v>396</v>
      </c>
      <c r="I26" s="77"/>
      <c r="K26" s="74" t="s">
        <v>396</v>
      </c>
      <c r="S26" s="74" t="s">
        <v>396</v>
      </c>
      <c r="T26" s="74"/>
      <c r="U26" s="73"/>
    </row>
    <row r="27" spans="1:26" ht="15.6">
      <c r="A27" s="68" t="s">
        <v>3</v>
      </c>
      <c r="C27" s="69">
        <f ca="1">+SUM(C11:C13,C17:C25)</f>
        <v>475910856.0335567</v>
      </c>
      <c r="E27" s="69">
        <f ca="1">+SUM(E11:E13,E17:E25)</f>
        <v>1407374967.0147607</v>
      </c>
      <c r="G27" s="69">
        <f ca="1">+SUM(G11:G13,G17:G25)</f>
        <v>40293783.87216083</v>
      </c>
      <c r="I27" s="71">
        <f ca="1">ROUND((G27/E27),4)*100</f>
        <v>2.86</v>
      </c>
      <c r="K27" s="71">
        <f ca="1">ROUND((M27/C27),4)*100</f>
        <v>14.729999999999999</v>
      </c>
      <c r="M27" s="69">
        <f ca="1">+SUM(M11:M13,M17:M25)</f>
        <v>70096735</v>
      </c>
      <c r="O27" s="69">
        <f ca="1">+SUM(O11:O13,O17:O25)</f>
        <v>51818730.127839178</v>
      </c>
      <c r="Q27" s="151">
        <f>COSS!E4547</f>
        <v>92112514</v>
      </c>
      <c r="R27" s="90"/>
      <c r="S27" s="71">
        <f ca="1">ROUND((Q27/E27),4)*100</f>
        <v>6.54</v>
      </c>
      <c r="T27" s="71"/>
      <c r="U27" s="69">
        <f ca="1">+SUM(U11:U13,U17:U25)</f>
        <v>546007591.0335567</v>
      </c>
      <c r="W27" s="69">
        <f ca="1">+SUM(W11:W13,W17:W25)</f>
        <v>0</v>
      </c>
      <c r="X27" s="69"/>
      <c r="Y27" s="69">
        <f ca="1">+SUM(Y11:Y13,Y17:Y25)</f>
        <v>70096735</v>
      </c>
      <c r="Z27" s="71">
        <f ca="1">(+(Y27+C27)/C27-1)*100</f>
        <v>14.728963231521131</v>
      </c>
    </row>
    <row r="28" spans="1:26">
      <c r="Q28" s="69">
        <f ca="1">SUM(Q11:Q13,Q17:Q25)</f>
        <v>92112514</v>
      </c>
    </row>
    <row r="30" spans="1:26">
      <c r="U30" s="69"/>
      <c r="W30" s="69"/>
      <c r="X30" s="69"/>
      <c r="Y30" s="69"/>
    </row>
    <row r="33" spans="1:7">
      <c r="A33" s="61" t="str">
        <f>+'Curr Equal'!A33</f>
        <v xml:space="preserve">      Gross Rev Conversion Factor:</v>
      </c>
      <c r="G33" s="83">
        <f>+'Curr Equal'!G33</f>
        <v>1.35272967</v>
      </c>
    </row>
  </sheetData>
  <mergeCells count="1">
    <mergeCell ref="K6:U6"/>
  </mergeCells>
  <printOptions horizontalCentered="1"/>
  <pageMargins left="0.75" right="0.75" top="1" bottom="1" header="0.5" footer="0.5"/>
  <pageSetup scale="70" orientation="landscape" r:id="rId1"/>
  <headerFooter alignWithMargins="0">
    <oddHeader>&amp;RExhibit No.:  JMS-2
Page 3 of 3
Witness:  J. Stegall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ED96D24C-CCF2-4DE1-AD53-E0D787F9998A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COSS</vt:lpstr>
      <vt:lpstr>Allocation Factors</vt:lpstr>
      <vt:lpstr>Allocators</vt:lpstr>
      <vt:lpstr>Proposed</vt:lpstr>
      <vt:lpstr>Curr Equal</vt:lpstr>
      <vt:lpstr>Prop Equal</vt:lpstr>
      <vt:lpstr>AllocFactorMatrix</vt:lpstr>
      <vt:lpstr>'Allocation Factors'!Print_Area</vt:lpstr>
      <vt:lpstr>Allocators!Print_Area</vt:lpstr>
      <vt:lpstr>COSS!Print_Area</vt:lpstr>
      <vt:lpstr>'Prop Equal'!Print_Area</vt:lpstr>
      <vt:lpstr>'Allocation Factors'!Print_Titles</vt:lpstr>
      <vt:lpstr>Allocators!Print_Titles</vt:lpstr>
      <vt:lpstr>COSS!Print_Titles</vt:lpstr>
    </vt:vector>
  </TitlesOfParts>
  <Company>AEP-6-27-00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keywords/>
  <cp:lastModifiedBy>Steve Baron</cp:lastModifiedBy>
  <cp:lastPrinted>2020-06-22T12:47:55Z</cp:lastPrinted>
  <dcterms:created xsi:type="dcterms:W3CDTF">2001-03-08T19:08:04Z</dcterms:created>
  <dcterms:modified xsi:type="dcterms:W3CDTF">2020-09-25T18:09:16Z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e184d1dc-139e-402a-9bb9-8dc438b36105</vt:lpwstr>
  </property>
  <property fmtid="{D5CDD505-2E9C-101B-9397-08002B2CF9AE}" pid="3" name="bjSaver">
    <vt:lpwstr>6GFFSOnaQbECxcQ/mD8nfwxHQ81QN6/M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policy="e9c0b8d7-bdb4-4fd3-b62a-f50327aaefce" origin="userSelected" xmlns="http://www.boldonj</vt:lpwstr>
  </property>
  <property fmtid="{D5CDD505-2E9C-101B-9397-08002B2CF9AE}" pid="5" name="bjDocumentLabelXML-0">
    <vt:lpwstr>ames.com/2008/01/sie/internal/label"&gt;&lt;element uid="50c31824-0780-4910-87d1-eaaffd182d42" value="" /&gt;&lt;/sisl&gt;</vt:lpwstr>
  </property>
  <property fmtid="{D5CDD505-2E9C-101B-9397-08002B2CF9AE}" pid="6" name="bjDocumentSecurityLabel">
    <vt:lpwstr>AEP Internal</vt:lpwstr>
  </property>
</Properties>
</file>